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Backtest Time Frame" sheetId="1" r:id="rId4"/>
    <sheet state="hidden" name="Backtests" sheetId="2" r:id="rId5"/>
    <sheet state="visible" name="Backtests (Reorganized)" sheetId="3" r:id="rId6"/>
    <sheet state="visible" name="List of Strategies under study" sheetId="4" r:id="rId7"/>
    <sheet state="visible" name="MPTCalc" sheetId="5" r:id="rId8"/>
    <sheet state="visible" name="Frame1 Portfolio Equity" sheetId="6" r:id="rId9"/>
    <sheet state="hidden" name="Processing(Down Sample)" sheetId="7" r:id="rId10"/>
    <sheet state="visible" name="Processing(Down Sample 2yr)" sheetId="8" r:id="rId11"/>
    <sheet state="hidden" name="Frame1 Portfolio Equity Process" sheetId="9" r:id="rId12"/>
    <sheet state="visible" name="Last 2 Year Frame1 Portfolio Eq" sheetId="10" r:id="rId13"/>
    <sheet state="visible" name="2 Year Frame1 Portfolio Equity " sheetId="11" r:id="rId14"/>
    <sheet state="visible" name="Sheet6" sheetId="12" r:id="rId15"/>
    <sheet state="visible" name="Sheet7" sheetId="13" r:id="rId16"/>
  </sheets>
  <definedNames/>
  <calcPr/>
</workbook>
</file>

<file path=xl/sharedStrings.xml><?xml version="1.0" encoding="utf-8"?>
<sst xmlns="http://schemas.openxmlformats.org/spreadsheetml/2006/main" count="909" uniqueCount="307">
  <si>
    <t>Backtest Time Frames</t>
  </si>
  <si>
    <t>Frame</t>
  </si>
  <si>
    <t>self.SetStartDate</t>
  </si>
  <si>
    <t>self.SetEndDate</t>
  </si>
  <si>
    <t>2016,1,1</t>
  </si>
  <si>
    <t>2020,12,31</t>
  </si>
  <si>
    <t>2011,1,1</t>
  </si>
  <si>
    <t>2015,12,31</t>
  </si>
  <si>
    <t>2006,1,1</t>
  </si>
  <si>
    <t>2010,12,31</t>
  </si>
  <si>
    <t>2001,1,1</t>
  </si>
  <si>
    <t>2005,12,31</t>
  </si>
  <si>
    <t>Sharpe Ratio</t>
  </si>
  <si>
    <t>Total Trades</t>
  </si>
  <si>
    <t>Average Win</t>
  </si>
  <si>
    <t>Average Loss</t>
  </si>
  <si>
    <t>Compounding Annual Return</t>
  </si>
  <si>
    <t>Drawdown</t>
  </si>
  <si>
    <t>Expectancy</t>
  </si>
  <si>
    <t>Net Profit</t>
  </si>
  <si>
    <t>PSR</t>
  </si>
  <si>
    <t>Loss Rate</t>
  </si>
  <si>
    <t>Win Rate</t>
  </si>
  <si>
    <t>Profit-Loss Ratio</t>
  </si>
  <si>
    <t>Alpha</t>
  </si>
  <si>
    <t>Beta</t>
  </si>
  <si>
    <t>Annual Standard Deviation</t>
  </si>
  <si>
    <t>Pre-Holiday Effect</t>
  </si>
  <si>
    <t>20160101-20201231</t>
  </si>
  <si>
    <t>https://www.quantconnect.com/reports/0b584c7a395b27980fa5ee6799f4bb0b</t>
  </si>
  <si>
    <t>20110101-20151231</t>
  </si>
  <si>
    <t>https://www.quantconnect.com/reports/48be15ed50d9fb4433dee4b281027f9c</t>
  </si>
  <si>
    <t>20060101-20101231</t>
  </si>
  <si>
    <t>https://www.quantconnect.com/reports/c58c594e10d1d35a765e2ce3fcb09f27</t>
  </si>
  <si>
    <t>20010101-20051231</t>
  </si>
  <si>
    <t>https://www.quantconnect.com/reports/2f5c5667d02d5df9699b13372477b124</t>
  </si>
  <si>
    <t>Strategy</t>
  </si>
  <si>
    <t>Date Start</t>
  </si>
  <si>
    <t>Date End</t>
  </si>
  <si>
    <t>Quanconnect link</t>
  </si>
  <si>
    <t>PDF link</t>
  </si>
  <si>
    <t xml:space="preserve">Note </t>
  </si>
  <si>
    <t>Win rate</t>
  </si>
  <si>
    <t>Sharpe</t>
  </si>
  <si>
    <t>Stock Fundamental Factor Strategy</t>
  </si>
  <si>
    <t>https://www.quantconnect.com/reports/dea2bdfbb7b4d756e90b9df29f4160d1</t>
  </si>
  <si>
    <t>https://drive.google.com/file/d/1qQbiIf_fprCdhXF2ue_GmIn0hB5cqeae/view?usp=sharing</t>
  </si>
  <si>
    <t xml:space="preserve">PDF link is the full test result version due to restriction of 10k transaction limit hit for free account while the non PDF version is incomplete test </t>
  </si>
  <si>
    <t>https://www.quantconnect.com/terminal/processCache?request=embedded_backtest_3af1513e30d14733731f676c53ec3490.html</t>
  </si>
  <si>
    <t>https://drive.google.com/file/d/1efUDn1sXOF9xIIhZTi851e7ezllblPo7/view?usp=sharing</t>
  </si>
  <si>
    <t>https://www.quantconnect.com/terminal/processCache?request=embedded_backtest_ed420676254db972d6fe0d40f4f02b45.html</t>
  </si>
  <si>
    <t>https://drive.google.com/file/d/116JN4QwgwvhPTlqLqq368yhl5YzNSuZb/view?usp=sharing</t>
  </si>
  <si>
    <t>https://www.quantconnect.com/terminal/processCache?request=embedded_backtest_9be5640e2a67697ac7ceb07937728b61.html</t>
  </si>
  <si>
    <t>https://drive.google.com/file/d/15ZU699esrNUj7ijmdWnmUXerbVvcZqrl/view?usp=sharing</t>
  </si>
  <si>
    <t>11 year backtest</t>
  </si>
  <si>
    <t>Not possible</t>
  </si>
  <si>
    <t>https://drive.google.com/file/d/1OJJTzVVN8yon3DkRkaTVUzk4Qigv6ZBU/view?usp=sharing</t>
  </si>
  <si>
    <t>Stock Fama French 5 factor model</t>
  </si>
  <si>
    <t>https://www.quantconnect.com/terminal/processCache?request=embedded_backtest_644eced94976b3bd63de8636378c648c.html</t>
  </si>
  <si>
    <t>https://www.quantconnect.com/terminal/processCache?request=embedded_backtest_9f001e6b14544e8b8c7584bfc9988c94.html</t>
  </si>
  <si>
    <t>https://www.quantconnect.com/terminal/processCache?request=embedded_backtest_6526230f9de955fd156d0446fef46c5b.html</t>
  </si>
  <si>
    <t>https://www.quantconnect.com/terminal/processCache?request=embedded_backtest_80f9651bab7099c247e173be8c690122.html</t>
  </si>
  <si>
    <t>https://www.quantconnect.com/terminal/processCache?request=embedded_backtest_5ce6bf460be6a1fdef2eed7125763f02.html</t>
  </si>
  <si>
    <t>Pairs Trading</t>
  </si>
  <si>
    <t>https://www.quantconnect.com/terminal/processCache?request=embedded_backtest_5fb3e1b4605b227ebc8c34da69372cce.html</t>
  </si>
  <si>
    <t>https://quantpedia.com/strategies/pairs-trading-with-stocks/</t>
  </si>
  <si>
    <t>https://www.quantconnect.com/terminal/processCache?request=embedded_backtest_e6a222826b92b68e3af719b1b142070a.html</t>
  </si>
  <si>
    <t>https://www.quantconnect.com/terminal/processCache?request=embedded_backtest_655ffe1372d9b9b101b7395ea8e3bfad.html</t>
  </si>
  <si>
    <t>https://www.quantconnect.com/terminal/processCache?request=embedded_backtest_d089975ae3ffe20131476b7a681d800d.html</t>
  </si>
  <si>
    <t>Asset Class Trend following</t>
  </si>
  <si>
    <t>https://www.quantconnect.com/terminal/processCache?request=embedded_backtest_a9dc5354f8b1687802ef2928dcef8d16.html</t>
  </si>
  <si>
    <t>https://quantpedia.com/strategies/asset-class-trend-following/</t>
  </si>
  <si>
    <t>https://www.quantconnect.com/terminal/processCache?request=embedded_backtest_20251cb416bd2fdbef23227ec59e696d.html</t>
  </si>
  <si>
    <t>https://www.quantconnect.com/terminal/processCache?request=embedded_backtest_94c8169c8387a206733daf20a97cfe60.html</t>
  </si>
  <si>
    <t>https://www.quantconnect.com/terminal/processCache?request=embedded_backtest_3c4d7bcabaf3a949c4f21b7cab4d41e1.html</t>
  </si>
  <si>
    <t>KERAS NN SGD LR0.01 SPY Long</t>
  </si>
  <si>
    <t>https://www.quantconnect.com/terminal/processCache?request=embedded_backtest_06966e5c3efd70fe9f0b5741b2362c21.html</t>
  </si>
  <si>
    <t>https://www.quantconnect.com/terminal/processCache?request=embedded_backtest_32f7a5cf9db45987c54df196341be7b1.html</t>
  </si>
  <si>
    <t>https://www.quantconnect.com/terminal/processCache?request=embedded_backtest_44d0e1687e5a86de1bf181f3b6f4e22d.html</t>
  </si>
  <si>
    <t>https://www.quantconnect.com/terminal/processCache?request=embedded_backtest_574a0af151e9693441bbe8d2eef8806f.html</t>
  </si>
  <si>
    <t>Pairs Trading with Country ETFs (Stocks)</t>
  </si>
  <si>
    <t>https://www.quantconnect.com/reports/96c8a8a4385c6cef07a712fe34e6c350</t>
  </si>
  <si>
    <t>https://www.quantconnect.com/reports/4ced11a39a2e6a5df27ed1c50eba6886</t>
  </si>
  <si>
    <t>https://www.quantconnect.com/reports/b19cd6448beb7ef711f9056eee0dddbf</t>
  </si>
  <si>
    <t>https://www.quantconnect.com/reports/23cc13a6da7f33f8742a33c97bcfc9a3</t>
  </si>
  <si>
    <t>Carry Trade with FOREX</t>
  </si>
  <si>
    <t>https://www.quantconnect.com/reports/020df5e772b821651a288d40d02c555e</t>
  </si>
  <si>
    <t>https://www.quantconnect.com/reports/0dce24d8c85577607b5655279ea15bb0</t>
  </si>
  <si>
    <t>https://www.quantconnect.com/reports/14bd6300fe84ca04210870d1af72ad31</t>
  </si>
  <si>
    <t>https://www.quantconnect.com/reports/27b2ea88c9a76b2c5221cdcb85a82327</t>
  </si>
  <si>
    <t>QuantConnect Link</t>
  </si>
  <si>
    <t>MPT High-Low</t>
  </si>
  <si>
    <t>https://www.quantconnect.com/terminal/processCache/?request=embedded_backtest_5bc502b8e65d57b0c5747f4edc08814e.html</t>
  </si>
  <si>
    <t>https://www.quantconnect.com/terminal/processCache?request=embedded_backtest_fc87a7ab43bf173cfb7a2505d308a5f4.html</t>
  </si>
  <si>
    <t>https://www.quantconnect.com/terminal/processCache?request=embedded_backtest_48be15ed50d9fb4433dee4b281027f9c.html</t>
  </si>
  <si>
    <t>https://www.quantconnect.com/terminal/processCache?request=embedded_backtest_c58c594e10d1d35a765e2ce3fcb09f27.html</t>
  </si>
  <si>
    <t>https://www.quantconnect.com/terminal/processCache?request=embedded_backtest_2f5c5667d02d5df9699b13372477b124.html</t>
  </si>
  <si>
    <t>https://www.quantconnect.com/terminal/processCache?request=embedded_backtest_dea2bdfbb7b4d756e90b9df29f4160d1.html</t>
  </si>
  <si>
    <t>47%%</t>
  </si>
  <si>
    <t>11 yrs</t>
  </si>
  <si>
    <t>2010,1,1</t>
  </si>
  <si>
    <t>https://drive.google.com/file/d/1tlh0-Pos2ZByuo1D6sIOb3BkrHsPwWJ8/view?usp=sharing</t>
  </si>
  <si>
    <t>Stock Fama French 5 Factor Model</t>
  </si>
  <si>
    <t>https://www.quantconnect.com/terminal/processCache?request=embedded_backtest_bf7eb1640e52063ddbe37ad0f0dd7f04.html</t>
  </si>
  <si>
    <t>No trade</t>
  </si>
  <si>
    <t>51%%</t>
  </si>
  <si>
    <t>https://www.quantconnect.com/terminal/processCache?request=embedded_backtest_ca7211449e7f4bc42dbb37fb852d8ee9.html</t>
  </si>
  <si>
    <t>https://www.quantconnect.com/terminal/processCache?request=embedded_backtest_eed8e4be453c78e3a36f85cf56602c60.html</t>
  </si>
  <si>
    <t>1.37%%</t>
  </si>
  <si>
    <t>https://www.quantconnect.com/terminal/processCache?request=embedded_backtest_de711423d40c9344e04d5068f59eb941.html</t>
  </si>
  <si>
    <t>https://www.quantconnect.com/terminal/processCache?request=embedded_backtest_4252b2cafaaf73d187baa9913dc2435b.html</t>
  </si>
  <si>
    <t>Asset Class Trend Following</t>
  </si>
  <si>
    <t>https://www.quantconnect.com/terminal/processCache?request=embedded_backtest_da6fea872517edb699efc7bdd4d83507.html</t>
  </si>
  <si>
    <t xml:space="preserve">new link is for 100k equity </t>
  </si>
  <si>
    <t>https://www.quantconnect.com/terminal/processCache?request=embedded_backtest_59a9a188d5b0b630bd4629c173e89480.html</t>
  </si>
  <si>
    <t>https://www.quantconnect.com/terminal/processCache?request=embedded_backtest_631ae39b16edd4fe9f8fe0d76c141130.html</t>
  </si>
  <si>
    <t>https://www.quantconnect.com/terminal/processCache?request=embedded_backtest_303dbb83f14cc2647425eedbe612a316.html</t>
  </si>
  <si>
    <t>https://www.quantconnect.com/terminal/processCache?request=embedded_backtest_1231564625b366103802eabfd487cfd3.html</t>
  </si>
  <si>
    <t>Asset Class Momentum (ETFs)</t>
  </si>
  <si>
    <t>https://www.quantconnect.com/terminal/processCache?request=embedded_backtest_de8bba15b716062bdc2feed05c1981ab.html</t>
  </si>
  <si>
    <t>https://www.quantconnect.com/reports/de8bba15b716062bdc2feed05c1981ab</t>
  </si>
  <si>
    <t>https://www.quantconnect.com/terminal/processCache?request=embedded_backtest_3e4376184a7b6d7252ddf43188b0e263.html</t>
  </si>
  <si>
    <t>https://www.quantconnect.com/reports/3e4376184a7b6d7252ddf43188b0e263</t>
  </si>
  <si>
    <t>158.12 %</t>
  </si>
  <si>
    <t>https://www.quantconnect.com/terminal/processCache?request=embedded_backtest_2e0aae816d45b67e0f067d062f5bc1f4.html</t>
  </si>
  <si>
    <t>https://www.quantconnect.com/reports/2e0aae816d45b67e0f067d062f5bc1f4</t>
  </si>
  <si>
    <t>https://www.quantconnect.com/terminal/processCache?request=embedded_backtest_b89cf51f2f157d43a880d258a447e64c.html</t>
  </si>
  <si>
    <t>https://www.quantconnect.com/reports/b89cf51f2f157d43a880d258a447e64c</t>
  </si>
  <si>
    <t>20yrs</t>
  </si>
  <si>
    <t>https://www.quantconnect.com/terminal/processCache?request=embedded_backtest_6edcf3f1b981687bdd750d1df79fbfdc.html</t>
  </si>
  <si>
    <t>https://www.quantconnect.com/reports/6edcf3f1b981687bdd750d1df79fbfdc</t>
  </si>
  <si>
    <t>Moving Average Crossover for Forex</t>
  </si>
  <si>
    <t>https://www.quantconnect.com/terminal/processCache?request=embedded_backtest_883a64aa3bd2e27bceaa850028edf88e.html</t>
  </si>
  <si>
    <t xml:space="preserve">(6 pairs) its based on 10k equity next to it is the 100k </t>
  </si>
  <si>
    <t>https://www.quantconnect.com/terminal/processCache?request=embedded_backtest_71ff01ec062774a4734af0d7d2623430.html</t>
  </si>
  <si>
    <t>https://www.quantconnect.com/terminal/processCache?request=embedded_backtest_c6f261c796ab897d588161632a1d3721.html</t>
  </si>
  <si>
    <t>https://www.quantconnect.com/terminal/processCache?request=embedded_backtest_4e598c42bb809b7769c7ebe23811e3dc.html</t>
  </si>
  <si>
    <t>MA5/MA40</t>
  </si>
  <si>
    <t>https://www.quantconnect.com/terminal/processCache?request=embedded_backtest_472057361274ff68bb74c3440c846a4a.html</t>
  </si>
  <si>
    <t>https://www.quantconnect.com/terminal/processCache?request=embedded_backtest_27370153134649e8481d95caa7366d7d.html</t>
  </si>
  <si>
    <t>Risk Premia in Forex Markets</t>
  </si>
  <si>
    <t>https://www.quantconnect.com/terminal/processCache?request=embedded_backtest_6ad44943e8b42ac8dcc611daab03f738.html</t>
  </si>
  <si>
    <t>https://www.quantconnect.com/terminal/processCache?request=embedded_backtest_6f26c0278d8e7584c5697b3d22686bd2.html</t>
  </si>
  <si>
    <t>https://www.quantconnect.com/terminal/processCache?request=embedded_backtest_f8c11bc3579fffdb4534089e1fb648fc.html</t>
  </si>
  <si>
    <t>https://www.quantconnect.com/terminal/processCache?request=embedded_backtest_128fd65ff472d7f05584e423892a7c90.html</t>
  </si>
  <si>
    <t>runtime error</t>
  </si>
  <si>
    <t xml:space="preserve">Momentum Strategy Based on Low Freq Component of Forex Market </t>
  </si>
  <si>
    <t>https://www.quantconnect.com/terminal/processCache?request=embedded_backtest_1a1c8f451fa495df8963417cb20d0e26.html</t>
  </si>
  <si>
    <t>EURUSD</t>
  </si>
  <si>
    <t>https://www.quantconnect.com/terminal/processCache?request=embedded_backtest_35eac64d7e6b6cffde250ca2e6814b0a.html</t>
  </si>
  <si>
    <t>https://www.quantconnect.com/terminal/processCache?request=embedded_backtest_a5ef75d226acfd48ab50b94abab95d20.html</t>
  </si>
  <si>
    <t>https://www.quantconnect.com/terminal/processCache?request=embedded_backtest_1154a3d7ebb16faa294d7af0cfba3ee5.html</t>
  </si>
  <si>
    <t>Long Put SPY</t>
  </si>
  <si>
    <t>3.11%%</t>
  </si>
  <si>
    <t>Technical Rank</t>
  </si>
  <si>
    <t>MPT EFT allocation (SPY,  QQQ, TLT, GLD) no SL and TP</t>
  </si>
  <si>
    <t>https://www.quantconnect.com/terminal/processCache?request=embedded_backtest_2edf064e80dc38ab61b9313a47e4723c.html</t>
  </si>
  <si>
    <t>https://www.quantconnect.com/terminal/processCache?request=embedded_backtest_83303cc604c16c5b02476ab68d272ddd.html</t>
  </si>
  <si>
    <t>2.76%%</t>
  </si>
  <si>
    <t>https://www.quantconnect.com/terminal/processCache?request=embedded_backtest_71b38ff0bf03fd74685cfe537c3e5d16.html</t>
  </si>
  <si>
    <t>(unable to run full as GLD and TLT return error)</t>
  </si>
  <si>
    <t>NA</t>
  </si>
  <si>
    <t>https://www.quantconnect.com/terminal/processCache?request=embedded_backtest_3f8987606d07ab1ac83de9e02d493a55.html</t>
  </si>
  <si>
    <t>Reddit Sentiment</t>
  </si>
  <si>
    <t>https://www.quantconnect.com/terminal/processCache?request=embedded_backtest_89c1fb3df10f8d499b5ed80bac071e81.html</t>
  </si>
  <si>
    <t>https://www.quantconnect.com/terminal/processCache?request=embedded_backtest_b9316996f2d9cf0a330ea48c5784bdbc.html</t>
  </si>
  <si>
    <t>Market-Bond Rotation</t>
  </si>
  <si>
    <t>https://www.quantconnect.com/terminal/processCache?request=embedded_backtest_a96166d4682bfbc87d9e770dc6261464.html</t>
  </si>
  <si>
    <t>https://www.quantconnect.com/terminal/processCache?request=embedded_backtest_f75405942c5cd29f2fc3c6bbf6ae6756.html</t>
  </si>
  <si>
    <t>https://www.quantconnect.com/terminal/processCache?request=embedded_backtest_72f6ec50ff998e531757accaf6c485da.html</t>
  </si>
  <si>
    <t>https://www.quantconnect.com/terminal/processCache?request=embedded_backtest_8edbdb14d329045bc8333ed48c57dd25.html</t>
  </si>
  <si>
    <t>News Sentiment</t>
  </si>
  <si>
    <t>(Not Available)</t>
  </si>
  <si>
    <t>https://www.quantconnect.com/terminal/processCache?request=embedded_backtest_bfaa8f87a7a71d372282335787818339.html</t>
  </si>
  <si>
    <t>Benchmarks</t>
  </si>
  <si>
    <t>SPY</t>
  </si>
  <si>
    <t>https://www.quantconnect.com/terminal/processCache?request=embedded_backtest_ff188cad0ca9c41a6c48172a53fa6924.html</t>
  </si>
  <si>
    <t>https://www.quantconnect.com/terminal/processCache?request=embedded_backtest_f25e016a378903504f7b0c082a8634de.html</t>
  </si>
  <si>
    <t>https://www.quantconnect.com/terminal/processCache?request=embedded_backtest_50c1bff2d0998f8bfa23b3f9ee199271.html</t>
  </si>
  <si>
    <t>https://www.quantconnect.com/terminal/processCache?request=embedded_backtest_cc82a3f140abb0842c16bbb8fdea4b2c.html</t>
  </si>
  <si>
    <t>https://www.quantconnect.com/terminal/processCache?request=embedded_backtest_09015d017a31c2dcb9332ea1c75ffefc.html</t>
  </si>
  <si>
    <t xml:space="preserve">GLD </t>
  </si>
  <si>
    <t>https://www.quantconnect.com/terminal/processCache?request=embedded_backtest_efd3401c7d056591596932582f50e9e5.html</t>
  </si>
  <si>
    <t>(gold trust)</t>
  </si>
  <si>
    <t>https://www.quantconnect.com/terminal/processCache?request=embedded_backtest_69aa24f231b7c2d15288d171fd457c4e.html</t>
  </si>
  <si>
    <t>https://www.quantconnect.com/terminal/processCache?request=embedded_backtest_185ad49e5a17993f21f425ef5f0c8fec.html</t>
  </si>
  <si>
    <t>(only started in 2004)</t>
  </si>
  <si>
    <t>https://www.quantconnect.com/terminal/processCache?request=embedded_backtest_a7b933d34b9762981740f53c2daed5ac.html</t>
  </si>
  <si>
    <t>https://www.quantconnect.com/terminal/processCache?request=embedded_backtest_1683d9611b6396cb88d90485fede8a8b.html</t>
  </si>
  <si>
    <t>TLT - iShares 20+ Year Treasury ETF</t>
  </si>
  <si>
    <t>https://www.quantconnect.com/terminal/processCache?request=embedded_backtest_8972254663492f8ce0add08849487f9c.html</t>
  </si>
  <si>
    <t>https://www.quantconnect.com/terminal/processCache?request=embedded_backtest_4b7599ecc75ecb21cf1ce25c88b3245d.html</t>
  </si>
  <si>
    <t>https://www.quantconnect.com/terminal/processCache?request=embedded_backtest_f6f33599d21dfacf356c793c665d7bfa.html</t>
  </si>
  <si>
    <t>https://www.quantconnect.com/terminal/processCache?request=embedded_backtest_71717d1d9e0951d27c517a330e0a6a3d.html</t>
  </si>
  <si>
    <t>https://www.quantconnect.com/terminal/processCache?request=embedded_backtest_e15315b3dd67ba95ac11d67b2373d781.html</t>
  </si>
  <si>
    <t>QQQ - nasdaq 100 co</t>
  </si>
  <si>
    <t>https://www.quantconnect.com/terminal/processCache?request=embedded_backtest_84ea8a793b0f9cf9c2f92fbc59e9bda9.html</t>
  </si>
  <si>
    <t>https://www.quantconnect.com/terminal/processCache?request=embedded_backtest_347a73dd8ef44a96cedf758aa33d8a04.html</t>
  </si>
  <si>
    <t>https://www.quantconnect.com/terminal/processCache?request=embedded_backtest_242d1d135f9c24ab56396535ed1c72c8.html</t>
  </si>
  <si>
    <t>https://www.quantconnect.com/terminal/processCache?request=embedded_backtest_1d7b2c742254b717fdcb0c4268175e88.html</t>
  </si>
  <si>
    <t>https://www.quantconnect.com/terminal/processCache?request=embedded_backtest_48fdf4ce9ed1e56075f839e19a203642.html</t>
  </si>
  <si>
    <t>IWM rusell 2000</t>
  </si>
  <si>
    <t>https://www.quantconnect.com/terminal/processCache?request=embedded_backtest_73f844a364b43355631cc17f7951cc61.html</t>
  </si>
  <si>
    <t>https://www.quantconnect.com/terminal/processCache?request=embedded_backtest_46ea10ed7a6984a5b5b7c855e08b96ea.html</t>
  </si>
  <si>
    <t>https://www.quantconnect.com/terminal/processCache?request=embedded_backtest_53e692358d2c4a132f52158f6c4ae680.html</t>
  </si>
  <si>
    <t>https://www.quantconnect.com/terminal/processCache?request=embedded_backtest_ef54084a86ad6898fddbb4f37c02a1f9.html</t>
  </si>
  <si>
    <t>https://www.quantconnect.com/terminal/processCache?request=embedded_backtest_33e0b3f367d354ecf05487cd1f542af2.html</t>
  </si>
  <si>
    <t>BND</t>
  </si>
  <si>
    <t>https://www.quantconnect.com/terminal/processCache?request=embedded_backtest_b5061ed9acdfba4f378e3717958c0720.html</t>
  </si>
  <si>
    <t>Vanguard Total Bond Market Index Fund ETF</t>
  </si>
  <si>
    <t>https://www.quantconnect.com/terminal/processCache?request=embedded_backtest_ff853a3eee5d73de88e550718b8ae9bc.html</t>
  </si>
  <si>
    <t>started in 2007</t>
  </si>
  <si>
    <t>https://www.quantconnect.com/terminal/processCache?request=embedded_backtest_2c684d9758252b6dc7e58aab74583ef3.html</t>
  </si>
  <si>
    <t>https://www.quantconnect.com/terminal/processCache?request=embedded_backtest_e6a8507c9bc271d36148aa1918579232.html</t>
  </si>
  <si>
    <t>AGG</t>
  </si>
  <si>
    <t>https://www.quantconnect.com/terminal/processCache?request=embedded_backtest_eeef1d8c04714275e9e0acee9bfb3c47.html</t>
  </si>
  <si>
    <t>iShares Core US Aggregate Bond ETF</t>
  </si>
  <si>
    <t>https://www.quantconnect.com/terminal/processCache?request=embedded_backtest_bd774cf69cd773d2bb9db9a9e6b37cc5.html</t>
  </si>
  <si>
    <t>https://www.quantconnect.com/terminal/processCache?request=embedded_backtest_451744f750242ed7efa44d0205695d7e.html</t>
  </si>
  <si>
    <t>started in 2003</t>
  </si>
  <si>
    <t>https://www.quantconnect.com/terminal/processCache?request=embedded_backtest_c19238c0733eaa23cee0484120123c67.html</t>
  </si>
  <si>
    <t>https://www.quantconnect.com/terminal/processCache?request=embedded_backtest_06b7e4f802e8d9fb912caeae1fcfa0a1.html</t>
  </si>
  <si>
    <t>DXY</t>
  </si>
  <si>
    <t>https://drive.google.com/file/d/16xwOQ1xwbAa5e2kY1vGVZFJsqjfkn4tP/view?usp=sharing</t>
  </si>
  <si>
    <t>USD curr index</t>
  </si>
  <si>
    <t>(manual)</t>
  </si>
  <si>
    <t>S/N:</t>
  </si>
  <si>
    <t>List of Strategies</t>
  </si>
  <si>
    <t>Type of Equities</t>
  </si>
  <si>
    <t>Tested By</t>
  </si>
  <si>
    <t>Type of Strategy( FA, TA, Sentiment etc.)</t>
  </si>
  <si>
    <t>Type of Indicator used</t>
  </si>
  <si>
    <t>TensorFlow single hidden layer Neural Network Open price input</t>
  </si>
  <si>
    <t>Forex</t>
  </si>
  <si>
    <t>Sheng Jun</t>
  </si>
  <si>
    <t>TA, ML</t>
  </si>
  <si>
    <t>ML model</t>
  </si>
  <si>
    <t xml:space="preserve">Stock ESG factor investing </t>
  </si>
  <si>
    <t>Equities</t>
  </si>
  <si>
    <t>Law</t>
  </si>
  <si>
    <t xml:space="preserve">FA, Weighted ESG ratio </t>
  </si>
  <si>
    <t>ESG weighted ratio</t>
  </si>
  <si>
    <t>Taken out as the ESG data need to be paid data (hence unable to test according to the 5 periods)</t>
  </si>
  <si>
    <t>FX multi dynamic breakout</t>
  </si>
  <si>
    <t>TA</t>
  </si>
  <si>
    <t>BB indicator (60,20)</t>
  </si>
  <si>
    <t xml:space="preserve">Taken out as its loss making </t>
  </si>
  <si>
    <t xml:space="preserve">FA, Weighted fundamental ratio </t>
  </si>
  <si>
    <t>FA weighted ratio</t>
  </si>
  <si>
    <t xml:space="preserve">Taken out as the returns less than french 5 fama and the transaction cost is very high as the trade is &gt; 10k for 5 year testing period </t>
  </si>
  <si>
    <t>Asset Class Momentum</t>
  </si>
  <si>
    <t>Multi Asset</t>
  </si>
  <si>
    <t>Evelyn</t>
  </si>
  <si>
    <t>TA, Momentum</t>
  </si>
  <si>
    <t>Momentum - absolute change for past 6 months</t>
  </si>
  <si>
    <t>Adrian</t>
  </si>
  <si>
    <t>FA, Sentiment?</t>
  </si>
  <si>
    <t>Calendar - holiday</t>
  </si>
  <si>
    <t>FX Carry Trade</t>
  </si>
  <si>
    <t>Sherwin</t>
  </si>
  <si>
    <t>FA</t>
  </si>
  <si>
    <t>High &amp; low interest rates</t>
  </si>
  <si>
    <t>Shu Rong</t>
  </si>
  <si>
    <t>Trend following strategy, TA</t>
  </si>
  <si>
    <t>Momentum (MA)</t>
  </si>
  <si>
    <t xml:space="preserve">Risk Premia </t>
  </si>
  <si>
    <t>Signals from skewness indicator, TA</t>
  </si>
  <si>
    <t>Skewness indicator (mean reversion)</t>
  </si>
  <si>
    <t xml:space="preserve">Moving Average Crossover </t>
  </si>
  <si>
    <t>SMA (MA5/MA40)</t>
  </si>
  <si>
    <t>MPT ETF allocation (SPY,  QQQ, TLT, GLD)</t>
  </si>
  <si>
    <t>MPT based on daily return to determine % allocation against 4 securities</t>
  </si>
  <si>
    <t xml:space="preserve">MPT based on daily return </t>
  </si>
  <si>
    <t>*</t>
  </si>
  <si>
    <t>Jinwei</t>
  </si>
  <si>
    <t>Social Sentiment</t>
  </si>
  <si>
    <t>https://www.quantconnect.com/terminal/processCache?request=embedded_backtest_16ae21d77a2bbfd5ddf094d851b77c9b.html</t>
  </si>
  <si>
    <t>Tiingo NLP Sentiment</t>
  </si>
  <si>
    <t>Returns</t>
  </si>
  <si>
    <t>Volatility (Std Dev)</t>
  </si>
  <si>
    <t>Recheck</t>
  </si>
  <si>
    <t>MPT EFT allocation (SPY,  QQQ, TLT, GLD)</t>
  </si>
  <si>
    <t>Example Strategy HUAT!</t>
  </si>
  <si>
    <t>Strategy - Pre-Holiday Effect</t>
  </si>
  <si>
    <t>OK</t>
  </si>
  <si>
    <t>Strategy - fama french 5 factor</t>
  </si>
  <si>
    <t>Strategy - MPT EFT allocation (SPY, QQQ, TLT, GLD)</t>
  </si>
  <si>
    <t>Strategy - Carry Trade with Forex</t>
  </si>
  <si>
    <t>Strategy - Asset Class Momentum (ETFs)</t>
  </si>
  <si>
    <t>Strategy- MACrossover</t>
  </si>
  <si>
    <t xml:space="preserve">Strategy-Risk Premia </t>
  </si>
  <si>
    <t>Strategy-Momentum</t>
  </si>
  <si>
    <t>Strategy-Mkt Bond Rotation</t>
  </si>
  <si>
    <t>Strategy-Reddit Sentiment</t>
  </si>
  <si>
    <t>Strategy-Tiingo News NLP</t>
  </si>
  <si>
    <t>Column1.x</t>
  </si>
  <si>
    <t>Column1.y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</si>
  <si>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</si>
  <si>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Date</t>
  </si>
  <si>
    <t>Fama French 5 factor</t>
  </si>
  <si>
    <t>MPT EFT allocation (SPY, QQQ, TLT, GLD)</t>
  </si>
  <si>
    <t>Carry Trade with Forex</t>
  </si>
  <si>
    <t>MACrossover</t>
  </si>
  <si>
    <t>Momentum</t>
  </si>
  <si>
    <t>Market Bond Rotation</t>
  </si>
  <si>
    <t>Tiingo News NLP</t>
  </si>
  <si>
    <t>MPT ETF allocation (SPY, QQQ, TLT, GLD)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</si>
</sst>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00%"/>
    <numFmt numFmtId="165" formatCode="#,##0.00000"/>
    <numFmt numFmtId="166" formatCode="#,##0.0000"/>
    <numFmt numFmtId="167" formatCode="d/m/yyyy"/>
  </numFmts>
  <fonts count="49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color rgb="FF000000"/>
      <name val="Arial"/>
    </font>
    <font>
      <u/>
      <color rgb="FF000000"/>
      <name val="Arial"/>
    </font>
    <font>
      <u/>
      <color rgb="FF000000"/>
      <name val="Arial"/>
    </font>
    <font>
      <u/>
      <sz val="11.0"/>
      <color rgb="FF000000"/>
      <name val="Arial"/>
    </font>
    <font>
      <u/>
      <color rgb="FF0000FF"/>
    </font>
    <font>
      <u/>
      <sz val="11.0"/>
      <color rgb="FF000000"/>
      <name val="Monospace"/>
    </font>
    <font>
      <u/>
      <color rgb="FF1155CC"/>
    </font>
    <font>
      <u/>
      <sz val="12.0"/>
      <color rgb="FF0000FF"/>
      <name val="Roboto"/>
    </font>
    <font>
      <u/>
      <sz val="12.0"/>
      <color rgb="FF1155CC"/>
      <name val="Roboto"/>
    </font>
    <font>
      <b/>
      <color rgb="FF000000"/>
      <name val="Arial"/>
    </font>
    <font>
      <sz val="9.0"/>
      <color rgb="FF000000"/>
      <name val="Arial"/>
    </font>
    <font>
      <b/>
      <sz val="9.0"/>
      <color theme="1"/>
      <name val="Arial"/>
    </font>
    <font>
      <sz val="9.0"/>
      <color theme="1"/>
      <name val="Arial"/>
    </font>
    <font>
      <b/>
      <sz val="9.0"/>
      <color rgb="FF000000"/>
      <name val="Arial"/>
    </font>
    <font>
      <sz val="9.0"/>
    </font>
    <font>
      <u/>
      <color rgb="FF000000"/>
      <name val="Arial"/>
    </font>
    <font>
      <u/>
      <sz val="9.0"/>
      <color rgb="FF000000"/>
      <name val="Arial"/>
    </font>
    <font>
      <u/>
      <sz val="9.0"/>
      <color rgb="FF0000FF"/>
    </font>
    <font/>
    <font>
      <u/>
      <color rgb="FF000000"/>
      <name val="Arial"/>
    </font>
    <font>
      <u/>
      <sz val="9.0"/>
      <color rgb="FF000000"/>
      <name val="Arial"/>
    </font>
    <font>
      <u/>
      <sz val="9.0"/>
      <color rgb="FF000000"/>
      <name val="Arial"/>
    </font>
    <font>
      <u/>
      <sz val="9.0"/>
      <color rgb="FF000000"/>
      <name val="Arial"/>
    </font>
    <font>
      <u/>
      <sz val="9.0"/>
      <color rgb="FF0000FF"/>
      <name val="Arial"/>
    </font>
    <font>
      <u/>
      <sz val="9.0"/>
      <color rgb="FF000000"/>
      <name val="Arial"/>
    </font>
    <font>
      <u/>
      <sz val="9.0"/>
      <color rgb="FF1155CC"/>
      <name val="Arial"/>
    </font>
    <font>
      <u/>
      <sz val="9.0"/>
      <color rgb="FF1155CC"/>
    </font>
    <font>
      <sz val="9.0"/>
      <color rgb="FF000000"/>
    </font>
    <font>
      <u/>
      <sz val="9.0"/>
      <color rgb="FF0000FF"/>
      <name val="Arial"/>
    </font>
    <font>
      <sz val="9.0"/>
      <name val="Arial"/>
    </font>
    <font>
      <sz val="9.0"/>
      <color rgb="FF212529"/>
      <name val="Arial"/>
    </font>
    <font>
      <u/>
      <sz val="9.0"/>
      <color rgb="FF1155CC"/>
      <name val="Arial"/>
    </font>
    <font>
      <u/>
      <sz val="11.0"/>
      <color rgb="FF000000"/>
      <name val="Calibri"/>
    </font>
    <font>
      <u/>
      <sz val="9.0"/>
      <color rgb="FF000000"/>
      <name val="Arial"/>
    </font>
    <font>
      <u/>
      <sz val="9.0"/>
      <color rgb="FF1155CC"/>
    </font>
    <font>
      <u/>
      <sz val="9.0"/>
      <color rgb="FF0000FF"/>
    </font>
    <font>
      <sz val="8.0"/>
      <color rgb="FF202124"/>
      <name val="Arial"/>
    </font>
    <font>
      <sz val="8.0"/>
      <color rgb="FF000000"/>
      <name val="Arial"/>
    </font>
    <font>
      <color rgb="FF000000"/>
      <name val="Roboto"/>
    </font>
    <font>
      <color theme="1"/>
      <name val="&quot;Courier New&quot;"/>
    </font>
    <font>
      <color rgb="FF000000"/>
      <name val="&quot;Courier New&quot;"/>
    </font>
    <font>
      <b/>
      <sz val="11.0"/>
      <color rgb="FFFFFFFF"/>
      <name val="Calibri"/>
    </font>
    <font>
      <sz val="11.0"/>
      <color rgb="FF000000"/>
      <name val="Calibri"/>
    </font>
    <font>
      <sz val="12.0"/>
      <color rgb="FF000000"/>
      <name val="Calibri"/>
    </font>
    <font>
      <sz val="11.0"/>
      <color rgb="FF000000"/>
      <name val="Inconsolata"/>
    </font>
    <font>
      <color theme="1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FFFFFE"/>
        <bgColor rgb="FFFFFFFE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70AD47"/>
        <bgColor rgb="FF70AD47"/>
      </patternFill>
    </fill>
    <fill>
      <patternFill patternType="solid">
        <fgColor rgb="FFE2EFDA"/>
        <bgColor rgb="FFE2EFDA"/>
      </patternFill>
    </fill>
  </fills>
  <borders count="1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readingOrder="0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horizontal="center"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3" numFmtId="10" xfId="0" applyAlignment="1" applyFont="1" applyNumberFormat="1">
      <alignment horizontal="center" readingOrder="0" shrinkToFit="0" vertical="bottom" wrapText="0"/>
    </xf>
    <xf borderId="0" fillId="0" fontId="3" numFmtId="9" xfId="0" applyAlignment="1" applyFont="1" applyNumberFormat="1">
      <alignment horizontal="center"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2" fontId="6" numFmtId="0" xfId="0" applyAlignment="1" applyFill="1" applyFont="1">
      <alignment readingOrder="0"/>
    </xf>
    <xf borderId="0" fillId="0" fontId="7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9" xfId="0" applyAlignment="1" applyFont="1" applyNumberFormat="1">
      <alignment readingOrder="0"/>
    </xf>
    <xf borderId="0" fillId="0" fontId="2" numFmtId="10" xfId="0" applyAlignment="1" applyFont="1" applyNumberFormat="1">
      <alignment readingOrder="0"/>
    </xf>
    <xf borderId="0" fillId="2" fontId="8" numFmtId="0" xfId="0" applyAlignment="1" applyFont="1">
      <alignment readingOrder="0"/>
    </xf>
    <xf borderId="1" fillId="3" fontId="2" numFmtId="0" xfId="0" applyAlignment="1" applyBorder="1" applyFill="1" applyFont="1">
      <alignment readingOrder="0"/>
    </xf>
    <xf borderId="0" fillId="0" fontId="9" numFmtId="0" xfId="0" applyAlignment="1" applyFont="1">
      <alignment readingOrder="0"/>
    </xf>
    <xf borderId="0" fillId="4" fontId="10" numFmtId="0" xfId="0" applyAlignment="1" applyFill="1" applyFont="1">
      <alignment readingOrder="0"/>
    </xf>
    <xf borderId="2" fillId="0" fontId="2" numFmtId="0" xfId="0" applyBorder="1" applyFont="1"/>
    <xf borderId="0" fillId="4" fontId="11" numFmtId="0" xfId="0" applyAlignment="1" applyFont="1">
      <alignment readingOrder="0"/>
    </xf>
    <xf borderId="3" fillId="0" fontId="2" numFmtId="0" xfId="0" applyBorder="1" applyFont="1"/>
    <xf borderId="4" fillId="0" fontId="2" numFmtId="0" xfId="0" applyAlignment="1" applyBorder="1" applyFont="1">
      <alignment readingOrder="0"/>
    </xf>
    <xf borderId="0" fillId="0" fontId="12" numFmtId="0" xfId="0" applyAlignment="1" applyFont="1">
      <alignment horizontal="center" readingOrder="0" shrinkToFit="0" vertical="bottom" wrapText="0"/>
    </xf>
    <xf borderId="0" fillId="0" fontId="12" numFmtId="0" xfId="0" applyAlignment="1" applyFont="1">
      <alignment readingOrder="0" shrinkToFit="0" vertical="bottom" wrapText="0"/>
    </xf>
    <xf borderId="0" fillId="0" fontId="13" numFmtId="0" xfId="0" applyAlignment="1" applyFont="1">
      <alignment horizontal="left" shrinkToFit="0" vertical="bottom" wrapText="0"/>
    </xf>
    <xf borderId="0" fillId="0" fontId="13" numFmtId="0" xfId="0" applyAlignment="1" applyFont="1">
      <alignment horizontal="left" shrinkToFit="0" vertical="top" wrapText="1"/>
    </xf>
    <xf borderId="0" fillId="0" fontId="14" numFmtId="0" xfId="0" applyAlignment="1" applyFont="1">
      <alignment horizontal="center" readingOrder="0"/>
    </xf>
    <xf borderId="0" fillId="0" fontId="13" numFmtId="0" xfId="0" applyAlignment="1" applyFont="1">
      <alignment horizontal="center" readingOrder="0" shrinkToFit="0" vertical="bottom" wrapText="0"/>
    </xf>
    <xf borderId="0" fillId="0" fontId="15" numFmtId="0" xfId="0" applyAlignment="1" applyFont="1">
      <alignment horizontal="center"/>
    </xf>
    <xf borderId="0" fillId="0" fontId="13" numFmtId="0" xfId="0" applyAlignment="1" applyFont="1">
      <alignment horizontal="left" readingOrder="0" shrinkToFit="0" vertical="bottom" wrapText="0"/>
    </xf>
    <xf borderId="0" fillId="0" fontId="13" numFmtId="0" xfId="0" applyAlignment="1" applyFont="1">
      <alignment horizontal="left" readingOrder="0" shrinkToFit="0" vertical="bottom" wrapText="0"/>
    </xf>
    <xf borderId="0" fillId="0" fontId="15" numFmtId="0" xfId="0" applyFont="1"/>
    <xf borderId="0" fillId="0" fontId="15" numFmtId="0" xfId="0" applyAlignment="1" applyFont="1">
      <alignment horizontal="left"/>
    </xf>
    <xf borderId="0" fillId="0" fontId="14" numFmtId="0" xfId="0" applyAlignment="1" applyFont="1">
      <alignment horizontal="center" readingOrder="0" shrinkToFit="0" vertical="top" wrapText="1"/>
    </xf>
    <xf borderId="0" fillId="0" fontId="16" numFmtId="0" xfId="0" applyAlignment="1" applyFont="1">
      <alignment horizontal="center" readingOrder="0" shrinkToFit="0" vertical="bottom" wrapText="0"/>
    </xf>
    <xf borderId="0" fillId="0" fontId="14" numFmtId="0" xfId="0" applyAlignment="1" applyFont="1">
      <alignment horizontal="center" readingOrder="0" shrinkToFit="0" wrapText="0"/>
    </xf>
    <xf borderId="0" fillId="0" fontId="17" numFmtId="0" xfId="0" applyAlignment="1" applyFont="1">
      <alignment horizontal="center" readingOrder="0"/>
    </xf>
    <xf borderId="5" fillId="0" fontId="13" numFmtId="0" xfId="0" applyAlignment="1" applyBorder="1" applyFont="1">
      <alignment horizontal="left" readingOrder="0" shrinkToFit="0" vertical="top" wrapText="1"/>
    </xf>
    <xf borderId="6" fillId="0" fontId="15" numFmtId="0" xfId="0" applyAlignment="1" applyBorder="1" applyFont="1">
      <alignment horizontal="center" readingOrder="0"/>
    </xf>
    <xf borderId="6" fillId="0" fontId="13" numFmtId="10" xfId="0" applyAlignment="1" applyBorder="1" applyFont="1" applyNumberFormat="1">
      <alignment horizontal="center" readingOrder="0" shrinkToFit="0" vertical="bottom" wrapText="0"/>
    </xf>
    <xf borderId="6" fillId="0" fontId="13" numFmtId="0" xfId="0" applyAlignment="1" applyBorder="1" applyFont="1">
      <alignment horizontal="center" readingOrder="0" shrinkToFit="0" vertical="bottom" wrapText="0"/>
    </xf>
    <xf borderId="6" fillId="0" fontId="13" numFmtId="9" xfId="0" applyAlignment="1" applyBorder="1" applyFont="1" applyNumberFormat="1">
      <alignment horizontal="center" readingOrder="0" shrinkToFit="0" vertical="bottom" wrapText="0"/>
    </xf>
    <xf borderId="7" fillId="0" fontId="13" numFmtId="0" xfId="0" applyAlignment="1" applyBorder="1" applyFont="1">
      <alignment horizontal="center" readingOrder="0" shrinkToFit="0" vertical="bottom" wrapText="0"/>
    </xf>
    <xf borderId="0" fillId="0" fontId="18" numFmtId="0" xfId="0" applyAlignment="1" applyFont="1">
      <alignment horizontal="left" readingOrder="0" shrinkToFit="0" vertical="bottom" wrapText="0"/>
    </xf>
    <xf borderId="0" fillId="0" fontId="19" numFmtId="0" xfId="0" applyAlignment="1" applyFont="1">
      <alignment horizontal="left" readingOrder="0" shrinkToFit="0" vertical="bottom" wrapText="0"/>
    </xf>
    <xf borderId="0" fillId="0" fontId="20" numFmtId="0" xfId="0" applyAlignment="1" applyFont="1">
      <alignment readingOrder="0"/>
    </xf>
    <xf borderId="8" fillId="0" fontId="21" numFmtId="0" xfId="0" applyBorder="1" applyFont="1"/>
    <xf borderId="0" fillId="0" fontId="15" numFmtId="0" xfId="0" applyAlignment="1" applyFont="1">
      <alignment horizontal="center" readingOrder="0"/>
    </xf>
    <xf borderId="0" fillId="0" fontId="13" numFmtId="10" xfId="0" applyAlignment="1" applyFont="1" applyNumberFormat="1">
      <alignment horizontal="center" readingOrder="0" shrinkToFit="0" vertical="bottom" wrapText="0"/>
    </xf>
    <xf borderId="0" fillId="0" fontId="13" numFmtId="9" xfId="0" applyAlignment="1" applyFont="1" applyNumberFormat="1">
      <alignment horizontal="center" readingOrder="0" shrinkToFit="0" vertical="bottom" wrapText="0"/>
    </xf>
    <xf borderId="9" fillId="0" fontId="13" numFmtId="0" xfId="0" applyAlignment="1" applyBorder="1" applyFont="1">
      <alignment horizontal="center" readingOrder="0" shrinkToFit="0" vertical="bottom" wrapText="0"/>
    </xf>
    <xf borderId="0" fillId="0" fontId="22" numFmtId="0" xfId="0" applyAlignment="1" applyFont="1">
      <alignment horizontal="left" readingOrder="0" shrinkToFit="0" vertical="bottom" wrapText="0"/>
    </xf>
    <xf borderId="0" fillId="0" fontId="23" numFmtId="0" xfId="0" applyAlignment="1" applyFont="1">
      <alignment horizontal="left" readingOrder="0" shrinkToFit="0" vertical="bottom" wrapText="0"/>
    </xf>
    <xf borderId="0" fillId="0" fontId="24" numFmtId="0" xfId="0" applyAlignment="1" applyFont="1">
      <alignment horizontal="left" readingOrder="0" shrinkToFit="0" vertical="bottom" wrapText="0"/>
    </xf>
    <xf borderId="10" fillId="0" fontId="21" numFmtId="0" xfId="0" applyBorder="1" applyFont="1"/>
    <xf borderId="11" fillId="0" fontId="14" numFmtId="0" xfId="0" applyAlignment="1" applyBorder="1" applyFont="1">
      <alignment horizontal="center" readingOrder="0"/>
    </xf>
    <xf borderId="11" fillId="0" fontId="15" numFmtId="0" xfId="0" applyAlignment="1" applyBorder="1" applyFont="1">
      <alignment horizontal="center"/>
    </xf>
    <xf borderId="6" fillId="0" fontId="15" numFmtId="0" xfId="0" applyAlignment="1" applyBorder="1" applyFont="1">
      <alignment horizontal="center"/>
    </xf>
    <xf borderId="12" fillId="0" fontId="15" numFmtId="0" xfId="0" applyAlignment="1" applyBorder="1" applyFont="1">
      <alignment horizontal="center"/>
    </xf>
    <xf borderId="0" fillId="0" fontId="15" numFmtId="0" xfId="0" applyAlignment="1" applyFont="1">
      <alignment shrinkToFit="0" wrapText="0"/>
    </xf>
    <xf borderId="0" fillId="0" fontId="15" numFmtId="0" xfId="0" applyAlignment="1" applyFont="1">
      <alignment horizontal="left" readingOrder="0"/>
    </xf>
    <xf borderId="5" fillId="0" fontId="15" numFmtId="0" xfId="0" applyAlignment="1" applyBorder="1" applyFont="1">
      <alignment horizontal="left" readingOrder="0" shrinkToFit="0" vertical="top" wrapText="1"/>
    </xf>
    <xf borderId="6" fillId="0" fontId="15" numFmtId="10" xfId="0" applyAlignment="1" applyBorder="1" applyFont="1" applyNumberFormat="1">
      <alignment horizontal="center" readingOrder="0"/>
    </xf>
    <xf borderId="6" fillId="0" fontId="15" numFmtId="9" xfId="0" applyAlignment="1" applyBorder="1" applyFont="1" applyNumberFormat="1">
      <alignment horizontal="center" readingOrder="0"/>
    </xf>
    <xf borderId="7" fillId="0" fontId="15" numFmtId="0" xfId="0" applyAlignment="1" applyBorder="1" applyFont="1">
      <alignment horizontal="center" readingOrder="0"/>
    </xf>
    <xf borderId="0" fillId="2" fontId="25" numFmtId="0" xfId="0" applyAlignment="1" applyFont="1">
      <alignment horizontal="left" readingOrder="0" shrinkToFit="0" wrapText="0"/>
    </xf>
    <xf borderId="0" fillId="0" fontId="26" numFmtId="0" xfId="0" applyAlignment="1" applyFont="1">
      <alignment horizontal="left" readingOrder="0" shrinkToFit="0" wrapText="0"/>
    </xf>
    <xf borderId="0" fillId="0" fontId="15" numFmtId="10" xfId="0" applyAlignment="1" applyFont="1" applyNumberFormat="1">
      <alignment horizontal="center" readingOrder="0"/>
    </xf>
    <xf borderId="0" fillId="0" fontId="15" numFmtId="9" xfId="0" applyAlignment="1" applyFont="1" applyNumberFormat="1">
      <alignment horizontal="center" readingOrder="0"/>
    </xf>
    <xf borderId="9" fillId="0" fontId="15" numFmtId="0" xfId="0" applyAlignment="1" applyBorder="1" applyFont="1">
      <alignment horizontal="center" readingOrder="0"/>
    </xf>
    <xf borderId="0" fillId="2" fontId="27" numFmtId="0" xfId="0" applyAlignment="1" applyFont="1">
      <alignment horizontal="left" readingOrder="0" shrinkToFit="0" wrapText="0"/>
    </xf>
    <xf borderId="0" fillId="0" fontId="15" numFmtId="0" xfId="0" applyAlignment="1" applyFont="1">
      <alignment horizontal="left" readingOrder="0" shrinkToFit="0" wrapText="0"/>
    </xf>
    <xf borderId="0" fillId="0" fontId="28" numFmtId="0" xfId="0" applyAlignment="1" applyFont="1">
      <alignment horizontal="left" readingOrder="0" shrinkToFit="0" wrapText="0"/>
    </xf>
    <xf borderId="11" fillId="0" fontId="15" numFmtId="0" xfId="0" applyAlignment="1" applyBorder="1" applyFont="1">
      <alignment horizontal="center" readingOrder="0"/>
    </xf>
    <xf borderId="11" fillId="0" fontId="15" numFmtId="10" xfId="0" applyAlignment="1" applyBorder="1" applyFont="1" applyNumberFormat="1">
      <alignment horizontal="center" readingOrder="0"/>
    </xf>
    <xf borderId="11" fillId="0" fontId="15" numFmtId="9" xfId="0" applyAlignment="1" applyBorder="1" applyFont="1" applyNumberFormat="1">
      <alignment horizontal="center" readingOrder="0"/>
    </xf>
    <xf borderId="0" fillId="4" fontId="15" numFmtId="0" xfId="0" applyAlignment="1" applyFont="1">
      <alignment horizontal="left" readingOrder="0" shrinkToFit="0" wrapText="0"/>
    </xf>
    <xf borderId="0" fillId="0" fontId="15" numFmtId="0" xfId="0" applyAlignment="1" applyFont="1">
      <alignment horizontal="left" shrinkToFit="0" wrapText="0"/>
    </xf>
    <xf borderId="0" fillId="0" fontId="29" numFmtId="0" xfId="0" applyAlignment="1" applyFont="1">
      <alignment readingOrder="0"/>
    </xf>
    <xf borderId="0" fillId="0" fontId="30" numFmtId="0" xfId="0" applyAlignment="1" applyFont="1">
      <alignment readingOrder="0"/>
    </xf>
    <xf borderId="0" fillId="4" fontId="31" numFmtId="0" xfId="0" applyAlignment="1" applyFont="1">
      <alignment horizontal="left" readingOrder="0" shrinkToFit="0" wrapText="0"/>
    </xf>
    <xf borderId="0" fillId="0" fontId="15" numFmtId="0" xfId="0" applyAlignment="1" applyFont="1">
      <alignment readingOrder="0"/>
    </xf>
    <xf borderId="11" fillId="0" fontId="15" numFmtId="0" xfId="0" applyBorder="1" applyFont="1"/>
    <xf borderId="6" fillId="0" fontId="15" numFmtId="0" xfId="0" applyBorder="1" applyFont="1"/>
    <xf borderId="7" fillId="0" fontId="15" numFmtId="0" xfId="0" applyAlignment="1" applyBorder="1" applyFont="1">
      <alignment horizontal="center"/>
    </xf>
    <xf borderId="9" fillId="0" fontId="15" numFmtId="0" xfId="0" applyAlignment="1" applyBorder="1" applyFont="1">
      <alignment horizontal="center"/>
    </xf>
    <xf borderId="12" fillId="0" fontId="15" numFmtId="0" xfId="0" applyAlignment="1" applyBorder="1" applyFont="1">
      <alignment horizontal="center" readingOrder="0"/>
    </xf>
    <xf borderId="0" fillId="0" fontId="32" numFmtId="0" xfId="0" applyAlignment="1" applyFont="1">
      <alignment horizontal="left" readingOrder="0"/>
    </xf>
    <xf borderId="0" fillId="0" fontId="15" numFmtId="164" xfId="0" applyAlignment="1" applyFont="1" applyNumberFormat="1">
      <alignment horizontal="center" vertical="bottom"/>
    </xf>
    <xf borderId="0" fillId="0" fontId="15" numFmtId="0" xfId="0" applyAlignment="1" applyFont="1">
      <alignment horizontal="center" vertical="bottom"/>
    </xf>
    <xf borderId="0" fillId="0" fontId="15" numFmtId="9" xfId="0" applyAlignment="1" applyFont="1" applyNumberFormat="1">
      <alignment horizontal="center" vertical="bottom"/>
    </xf>
    <xf borderId="11" fillId="0" fontId="15" numFmtId="164" xfId="0" applyAlignment="1" applyBorder="1" applyFont="1" applyNumberFormat="1">
      <alignment horizontal="center" vertical="bottom"/>
    </xf>
    <xf borderId="11" fillId="0" fontId="15" numFmtId="0" xfId="0" applyAlignment="1" applyBorder="1" applyFont="1">
      <alignment horizontal="center" vertical="bottom"/>
    </xf>
    <xf borderId="11" fillId="0" fontId="15" numFmtId="9" xfId="0" applyAlignment="1" applyBorder="1" applyFont="1" applyNumberFormat="1">
      <alignment horizontal="center" vertical="bottom"/>
    </xf>
    <xf borderId="0" fillId="4" fontId="33" numFmtId="9" xfId="0" applyAlignment="1" applyFont="1" applyNumberFormat="1">
      <alignment horizontal="center" readingOrder="0"/>
    </xf>
    <xf borderId="0" fillId="4" fontId="33" numFmtId="10" xfId="0" applyAlignment="1" applyFont="1" applyNumberFormat="1">
      <alignment horizontal="center" readingOrder="0"/>
    </xf>
    <xf borderId="0" fillId="4" fontId="33" numFmtId="0" xfId="0" applyAlignment="1" applyFont="1">
      <alignment horizontal="center" readingOrder="0"/>
    </xf>
    <xf borderId="9" fillId="4" fontId="33" numFmtId="0" xfId="0" applyAlignment="1" applyBorder="1" applyFont="1">
      <alignment horizontal="center" readingOrder="0"/>
    </xf>
    <xf borderId="0" fillId="0" fontId="32" numFmtId="0" xfId="0" applyAlignment="1" applyFont="1">
      <alignment horizontal="center" readingOrder="0"/>
    </xf>
    <xf borderId="0" fillId="0" fontId="34" numFmtId="0" xfId="0" applyAlignment="1" applyFont="1">
      <alignment horizontal="center" readingOrder="0"/>
    </xf>
    <xf borderId="0" fillId="0" fontId="35" numFmtId="0" xfId="0" applyAlignment="1" applyFont="1">
      <alignment readingOrder="0" shrinkToFit="0" vertical="bottom" wrapText="0"/>
    </xf>
    <xf borderId="11" fillId="0" fontId="2" numFmtId="0" xfId="0" applyBorder="1" applyFont="1"/>
    <xf borderId="12" fillId="0" fontId="2" numFmtId="0" xfId="0" applyBorder="1" applyFont="1"/>
    <xf borderId="0" fillId="4" fontId="36" numFmtId="0" xfId="0" applyAlignment="1" applyFont="1">
      <alignment horizontal="left" readingOrder="0"/>
    </xf>
    <xf borderId="9" fillId="0" fontId="2" numFmtId="0" xfId="0" applyBorder="1" applyFont="1"/>
    <xf borderId="6" fillId="4" fontId="33" numFmtId="9" xfId="0" applyAlignment="1" applyBorder="1" applyFont="1" applyNumberFormat="1">
      <alignment horizontal="center" readingOrder="0"/>
    </xf>
    <xf borderId="6" fillId="4" fontId="33" numFmtId="10" xfId="0" applyAlignment="1" applyBorder="1" applyFont="1" applyNumberFormat="1">
      <alignment horizontal="center" readingOrder="0"/>
    </xf>
    <xf borderId="6" fillId="4" fontId="33" numFmtId="0" xfId="0" applyAlignment="1" applyBorder="1" applyFont="1">
      <alignment horizontal="center" readingOrder="0"/>
    </xf>
    <xf borderId="7" fillId="4" fontId="33" numFmtId="0" xfId="0" applyAlignment="1" applyBorder="1" applyFont="1">
      <alignment horizontal="center" readingOrder="0"/>
    </xf>
    <xf borderId="8" fillId="0" fontId="15" numFmtId="0" xfId="0" applyAlignment="1" applyBorder="1" applyFont="1">
      <alignment horizontal="center" readingOrder="0"/>
    </xf>
    <xf borderId="10" fillId="0" fontId="15" numFmtId="0" xfId="0" applyAlignment="1" applyBorder="1" applyFont="1">
      <alignment horizontal="center" readingOrder="0"/>
    </xf>
    <xf borderId="5" fillId="0" fontId="15" numFmtId="0" xfId="0" applyAlignment="1" applyBorder="1" applyFont="1">
      <alignment horizontal="left" readingOrder="0"/>
    </xf>
    <xf borderId="0" fillId="0" fontId="37" numFmtId="0" xfId="0" applyAlignment="1" applyFont="1">
      <alignment horizontal="left" readingOrder="0"/>
    </xf>
    <xf borderId="0" fillId="0" fontId="38" numFmtId="0" xfId="0" applyAlignment="1" applyFont="1">
      <alignment horizontal="center" readingOrder="0"/>
    </xf>
    <xf borderId="10" fillId="0" fontId="2" numFmtId="0" xfId="0" applyBorder="1" applyFont="1"/>
    <xf borderId="5" fillId="0" fontId="2" numFmtId="0" xfId="0" applyAlignment="1" applyBorder="1" applyFont="1">
      <alignment readingOrder="0"/>
    </xf>
    <xf borderId="6" fillId="0" fontId="32" numFmtId="0" xfId="0" applyAlignment="1" applyBorder="1" applyFont="1">
      <alignment horizontal="center" readingOrder="0"/>
    </xf>
    <xf borderId="8" fillId="0" fontId="2" numFmtId="0" xfId="0" applyBorder="1" applyFont="1"/>
    <xf borderId="11" fillId="0" fontId="32" numFmtId="0" xfId="0" applyAlignment="1" applyBorder="1" applyFont="1">
      <alignment horizontal="center" readingOrder="0"/>
    </xf>
    <xf borderId="11" fillId="0" fontId="32" numFmtId="9" xfId="0" applyAlignment="1" applyBorder="1" applyFont="1" applyNumberFormat="1">
      <alignment horizontal="center" readingOrder="0"/>
    </xf>
    <xf borderId="11" fillId="0" fontId="32" numFmtId="10" xfId="0" applyAlignment="1" applyBorder="1" applyFont="1" applyNumberFormat="1">
      <alignment horizontal="center" readingOrder="0"/>
    </xf>
    <xf borderId="12" fillId="0" fontId="32" numFmtId="0" xfId="0" applyAlignment="1" applyBorder="1" applyFont="1">
      <alignment horizontal="center" readingOrder="0"/>
    </xf>
    <xf borderId="13" fillId="0" fontId="21" numFmtId="0" xfId="0" applyAlignment="1" applyBorder="1" applyFont="1">
      <alignment readingOrder="0"/>
    </xf>
    <xf borderId="14" fillId="0" fontId="32" numFmtId="0" xfId="0" applyAlignment="1" applyBorder="1" applyFont="1">
      <alignment horizontal="center" readingOrder="0"/>
    </xf>
    <xf borderId="14" fillId="0" fontId="17" numFmtId="10" xfId="0" applyAlignment="1" applyBorder="1" applyFont="1" applyNumberFormat="1">
      <alignment horizontal="center" readingOrder="0"/>
    </xf>
    <xf borderId="14" fillId="0" fontId="17" numFmtId="0" xfId="0" applyAlignment="1" applyBorder="1" applyFont="1">
      <alignment horizontal="center" readingOrder="0"/>
    </xf>
    <xf borderId="14" fillId="0" fontId="17" numFmtId="9" xfId="0" applyAlignment="1" applyBorder="1" applyFont="1" applyNumberFormat="1">
      <alignment horizontal="center" readingOrder="0"/>
    </xf>
    <xf borderId="15" fillId="0" fontId="17" numFmtId="0" xfId="0" applyAlignment="1" applyBorder="1" applyFont="1">
      <alignment horizontal="center" readingOrder="0"/>
    </xf>
    <xf borderId="13" fillId="0" fontId="14" numFmtId="0" xfId="0" applyAlignment="1" applyBorder="1" applyFont="1">
      <alignment horizontal="left" readingOrder="0" shrinkToFit="0" vertical="top" wrapText="1"/>
    </xf>
    <xf borderId="14" fillId="0" fontId="15" numFmtId="0" xfId="0" applyAlignment="1" applyBorder="1" applyFont="1">
      <alignment horizontal="center" readingOrder="0"/>
    </xf>
    <xf borderId="14" fillId="0" fontId="15" numFmtId="0" xfId="0" applyAlignment="1" applyBorder="1" applyFont="1">
      <alignment horizontal="center"/>
    </xf>
    <xf borderId="15" fillId="0" fontId="15" numFmtId="0" xfId="0" applyAlignment="1" applyBorder="1" applyFont="1">
      <alignment horizontal="center"/>
    </xf>
    <xf borderId="8" fillId="0" fontId="15" numFmtId="0" xfId="0" applyAlignment="1" applyBorder="1" applyFont="1">
      <alignment horizontal="left" readingOrder="0" shrinkToFit="0" vertical="top" wrapText="1"/>
    </xf>
    <xf borderId="8" fillId="0" fontId="15" numFmtId="0" xfId="0" applyAlignment="1" applyBorder="1" applyFont="1">
      <alignment horizontal="left" shrinkToFit="0" vertical="top" wrapText="1"/>
    </xf>
    <xf borderId="10" fillId="0" fontId="15" numFmtId="0" xfId="0" applyAlignment="1" applyBorder="1" applyFont="1">
      <alignment horizontal="left" shrinkToFit="0" vertical="top" wrapText="1"/>
    </xf>
    <xf borderId="5" fillId="4" fontId="39" numFmtId="0" xfId="0" applyAlignment="1" applyBorder="1" applyFont="1">
      <alignment horizontal="left" readingOrder="0"/>
    </xf>
    <xf borderId="8" fillId="4" fontId="40" numFmtId="0" xfId="0" applyAlignment="1" applyBorder="1" applyFont="1">
      <alignment readingOrder="0" shrinkToFit="0" wrapText="0"/>
    </xf>
    <xf borderId="0" fillId="0" fontId="15" numFmtId="0" xfId="0" applyAlignment="1" applyFont="1">
      <alignment horizontal="left" readingOrder="0" shrinkToFit="0" vertical="top" wrapText="1"/>
    </xf>
    <xf borderId="0" fillId="0" fontId="15" numFmtId="0" xfId="0" applyAlignment="1" applyFont="1">
      <alignment horizontal="left" shrinkToFit="0" vertical="top" wrapText="1"/>
    </xf>
    <xf borderId="0" fillId="4" fontId="41" numFmtId="0" xfId="0" applyAlignment="1" applyFont="1">
      <alignment readingOrder="0"/>
    </xf>
    <xf borderId="0" fillId="0" fontId="2" numFmtId="165" xfId="0" applyAlignment="1" applyFont="1" applyNumberFormat="1">
      <alignment readingOrder="0"/>
    </xf>
    <xf borderId="0" fillId="0" fontId="42" numFmtId="0" xfId="0" applyAlignment="1" applyFont="1">
      <alignment readingOrder="0"/>
    </xf>
    <xf borderId="0" fillId="0" fontId="2" numFmtId="166" xfId="0" applyAlignment="1" applyFont="1" applyNumberFormat="1">
      <alignment readingOrder="0"/>
    </xf>
    <xf borderId="0" fillId="0" fontId="2" numFmtId="165" xfId="0" applyFont="1" applyNumberFormat="1"/>
    <xf borderId="0" fillId="0" fontId="43" numFmtId="0" xfId="0" applyAlignment="1" applyFont="1">
      <alignment readingOrder="0"/>
    </xf>
    <xf borderId="13" fillId="0" fontId="2" numFmtId="0" xfId="0" applyAlignment="1" applyBorder="1" applyFont="1">
      <alignment readingOrder="0"/>
    </xf>
    <xf borderId="15" fillId="0" fontId="21" numFmtId="0" xfId="0" applyBorder="1" applyFont="1"/>
    <xf borderId="0" fillId="3" fontId="2" numFmtId="0" xfId="0" applyAlignment="1" applyFont="1">
      <alignment readingOrder="0"/>
    </xf>
    <xf borderId="0" fillId="5" fontId="44" numFmtId="0" xfId="0" applyAlignment="1" applyFill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6" fontId="45" numFmtId="0" xfId="0" applyAlignment="1" applyFill="1" applyFont="1">
      <alignment horizontal="right" readingOrder="0" shrinkToFit="0" vertical="bottom" wrapText="0"/>
    </xf>
    <xf borderId="0" fillId="0" fontId="2" numFmtId="14" xfId="0" applyFont="1" applyNumberFormat="1"/>
    <xf borderId="0" fillId="0" fontId="45" numFmtId="167" xfId="0" applyAlignment="1" applyFont="1" applyNumberFormat="1">
      <alignment horizontal="right" readingOrder="0" shrinkToFit="0" vertical="bottom" wrapText="0"/>
    </xf>
    <xf borderId="0" fillId="0" fontId="45" numFmtId="4" xfId="0" applyAlignment="1" applyFont="1" applyNumberFormat="1">
      <alignment readingOrder="0" shrinkToFit="0" vertical="bottom" wrapText="0"/>
    </xf>
    <xf borderId="0" fillId="0" fontId="45" numFmtId="0" xfId="0" applyAlignment="1" applyFont="1">
      <alignment horizontal="right" readingOrder="0" shrinkToFit="0" vertical="bottom" wrapText="0"/>
    </xf>
    <xf borderId="0" fillId="0" fontId="46" numFmtId="0" xfId="0" applyAlignment="1" applyFont="1">
      <alignment horizontal="right" readingOrder="0" shrinkToFit="0" vertical="bottom" wrapText="0"/>
    </xf>
    <xf borderId="0" fillId="4" fontId="47" numFmtId="167" xfId="0" applyAlignment="1" applyFont="1" applyNumberFormat="1">
      <alignment horizontal="right" readingOrder="0" vertical="bottom"/>
    </xf>
    <xf borderId="0" fillId="0" fontId="45" numFmtId="0" xfId="0" applyAlignment="1" applyFont="1">
      <alignment horizontal="right" readingOrder="0" vertical="bottom"/>
    </xf>
    <xf borderId="0" fillId="6" fontId="45" numFmtId="0" xfId="0" applyAlignment="1" applyFont="1">
      <alignment horizontal="right" readingOrder="0" vertical="bottom"/>
    </xf>
    <xf borderId="0" fillId="0" fontId="48" numFmtId="0" xfId="0" applyFont="1"/>
    <xf borderId="0" fillId="0" fontId="44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quantconnect.com/reports/27b2ea88c9a76b2c5221cdcb85a82327" TargetMode="External"/><Relationship Id="rId20" Type="http://schemas.openxmlformats.org/officeDocument/2006/relationships/hyperlink" Target="https://quantpedia.com/strategies/pairs-trading-with-stocks/" TargetMode="External"/><Relationship Id="rId41" Type="http://schemas.openxmlformats.org/officeDocument/2006/relationships/drawing" Target="../drawings/drawing2.xml"/><Relationship Id="rId22" Type="http://schemas.openxmlformats.org/officeDocument/2006/relationships/hyperlink" Target="https://www.quantconnect.com/terminal/processCache?request=embedded_backtest_655ffe1372d9b9b101b7395ea8e3bfad.html" TargetMode="External"/><Relationship Id="rId21" Type="http://schemas.openxmlformats.org/officeDocument/2006/relationships/hyperlink" Target="https://www.quantconnect.com/terminal/processCache?request=embedded_backtest_e6a222826b92b68e3af719b1b142070a.html" TargetMode="External"/><Relationship Id="rId24" Type="http://schemas.openxmlformats.org/officeDocument/2006/relationships/hyperlink" Target="https://www.quantconnect.com/terminal/processCache?request=embedded_backtest_a9dc5354f8b1687802ef2928dcef8d16.html" TargetMode="External"/><Relationship Id="rId23" Type="http://schemas.openxmlformats.org/officeDocument/2006/relationships/hyperlink" Target="https://www.quantconnect.com/terminal/processCache?request=embedded_backtest_d089975ae3ffe20131476b7a681d800d.html" TargetMode="External"/><Relationship Id="rId1" Type="http://schemas.openxmlformats.org/officeDocument/2006/relationships/hyperlink" Target="https://www.quantconnect.com/reports/0b584c7a395b27980fa5ee6799f4bb0b" TargetMode="External"/><Relationship Id="rId2" Type="http://schemas.openxmlformats.org/officeDocument/2006/relationships/hyperlink" Target="https://www.quantconnect.com/reports/48be15ed50d9fb4433dee4b281027f9c" TargetMode="External"/><Relationship Id="rId3" Type="http://schemas.openxmlformats.org/officeDocument/2006/relationships/hyperlink" Target="https://www.quantconnect.com/reports/c58c594e10d1d35a765e2ce3fcb09f27" TargetMode="External"/><Relationship Id="rId4" Type="http://schemas.openxmlformats.org/officeDocument/2006/relationships/hyperlink" Target="https://www.quantconnect.com/reports/2f5c5667d02d5df9699b13372477b124" TargetMode="External"/><Relationship Id="rId9" Type="http://schemas.openxmlformats.org/officeDocument/2006/relationships/hyperlink" Target="https://www.quantconnect.com/terminal/processCache?request=embedded_backtest_ed420676254db972d6fe0d40f4f02b45.html" TargetMode="External"/><Relationship Id="rId26" Type="http://schemas.openxmlformats.org/officeDocument/2006/relationships/hyperlink" Target="https://www.quantconnect.com/terminal/processCache?request=embedded_backtest_20251cb416bd2fdbef23227ec59e696d.html" TargetMode="External"/><Relationship Id="rId25" Type="http://schemas.openxmlformats.org/officeDocument/2006/relationships/hyperlink" Target="https://quantpedia.com/strategies/asset-class-trend-following/" TargetMode="External"/><Relationship Id="rId28" Type="http://schemas.openxmlformats.org/officeDocument/2006/relationships/hyperlink" Target="https://www.quantconnect.com/terminal/processCache?request=embedded_backtest_3c4d7bcabaf3a949c4f21b7cab4d41e1.html" TargetMode="External"/><Relationship Id="rId27" Type="http://schemas.openxmlformats.org/officeDocument/2006/relationships/hyperlink" Target="https://www.quantconnect.com/terminal/processCache?request=embedded_backtest_94c8169c8387a206733daf20a97cfe60.html" TargetMode="External"/><Relationship Id="rId5" Type="http://schemas.openxmlformats.org/officeDocument/2006/relationships/hyperlink" Target="https://www.quantconnect.com/reports/dea2bdfbb7b4d756e90b9df29f4160d1" TargetMode="External"/><Relationship Id="rId6" Type="http://schemas.openxmlformats.org/officeDocument/2006/relationships/hyperlink" Target="https://drive.google.com/file/d/1qQbiIf_fprCdhXF2ue_GmIn0hB5cqeae/view?usp=sharing" TargetMode="External"/><Relationship Id="rId29" Type="http://schemas.openxmlformats.org/officeDocument/2006/relationships/hyperlink" Target="https://www.quantconnect.com/terminal/processCache?request=embedded_backtest_06966e5c3efd70fe9f0b5741b2362c21.html" TargetMode="External"/><Relationship Id="rId7" Type="http://schemas.openxmlformats.org/officeDocument/2006/relationships/hyperlink" Target="https://www.quantconnect.com/terminal/processCache?request=embedded_backtest_3af1513e30d14733731f676c53ec3490.html" TargetMode="External"/><Relationship Id="rId8" Type="http://schemas.openxmlformats.org/officeDocument/2006/relationships/hyperlink" Target="https://drive.google.com/file/d/1efUDn1sXOF9xIIhZTi851e7ezllblPo7/view?usp=sharing" TargetMode="External"/><Relationship Id="rId31" Type="http://schemas.openxmlformats.org/officeDocument/2006/relationships/hyperlink" Target="https://www.quantconnect.com/terminal/processCache?request=embedded_backtest_44d0e1687e5a86de1bf181f3b6f4e22d.html" TargetMode="External"/><Relationship Id="rId30" Type="http://schemas.openxmlformats.org/officeDocument/2006/relationships/hyperlink" Target="https://www.quantconnect.com/terminal/processCache?request=embedded_backtest_32f7a5cf9db45987c54df196341be7b1.html" TargetMode="External"/><Relationship Id="rId11" Type="http://schemas.openxmlformats.org/officeDocument/2006/relationships/hyperlink" Target="https://www.quantconnect.com/terminal/processCache?request=embedded_backtest_9be5640e2a67697ac7ceb07937728b61.html" TargetMode="External"/><Relationship Id="rId33" Type="http://schemas.openxmlformats.org/officeDocument/2006/relationships/hyperlink" Target="https://www.quantconnect.com/reports/96c8a8a4385c6cef07a712fe34e6c350" TargetMode="External"/><Relationship Id="rId10" Type="http://schemas.openxmlformats.org/officeDocument/2006/relationships/hyperlink" Target="https://drive.google.com/file/d/116JN4QwgwvhPTlqLqq368yhl5YzNSuZb/view?usp=sharing" TargetMode="External"/><Relationship Id="rId32" Type="http://schemas.openxmlformats.org/officeDocument/2006/relationships/hyperlink" Target="https://www.quantconnect.com/terminal/processCache?request=embedded_backtest_574a0af151e9693441bbe8d2eef8806f.html" TargetMode="External"/><Relationship Id="rId13" Type="http://schemas.openxmlformats.org/officeDocument/2006/relationships/hyperlink" Target="https://drive.google.com/file/d/1OJJTzVVN8yon3DkRkaTVUzk4Qigv6ZBU/view?usp=sharing" TargetMode="External"/><Relationship Id="rId35" Type="http://schemas.openxmlformats.org/officeDocument/2006/relationships/hyperlink" Target="https://www.quantconnect.com/reports/b19cd6448beb7ef711f9056eee0dddbf" TargetMode="External"/><Relationship Id="rId12" Type="http://schemas.openxmlformats.org/officeDocument/2006/relationships/hyperlink" Target="https://drive.google.com/file/d/15ZU699esrNUj7ijmdWnmUXerbVvcZqrl/view?usp=sharing" TargetMode="External"/><Relationship Id="rId34" Type="http://schemas.openxmlformats.org/officeDocument/2006/relationships/hyperlink" Target="https://www.quantconnect.com/reports/4ced11a39a2e6a5df27ed1c50eba6886" TargetMode="External"/><Relationship Id="rId15" Type="http://schemas.openxmlformats.org/officeDocument/2006/relationships/hyperlink" Target="https://www.quantconnect.com/terminal/processCache?request=embedded_backtest_9f001e6b14544e8b8c7584bfc9988c94.html" TargetMode="External"/><Relationship Id="rId37" Type="http://schemas.openxmlformats.org/officeDocument/2006/relationships/hyperlink" Target="https://www.quantconnect.com/reports/020df5e772b821651a288d40d02c555e" TargetMode="External"/><Relationship Id="rId14" Type="http://schemas.openxmlformats.org/officeDocument/2006/relationships/hyperlink" Target="https://www.quantconnect.com/terminal/processCache?request=embedded_backtest_644eced94976b3bd63de8636378c648c.html" TargetMode="External"/><Relationship Id="rId36" Type="http://schemas.openxmlformats.org/officeDocument/2006/relationships/hyperlink" Target="https://www.quantconnect.com/reports/23cc13a6da7f33f8742a33c97bcfc9a3" TargetMode="External"/><Relationship Id="rId17" Type="http://schemas.openxmlformats.org/officeDocument/2006/relationships/hyperlink" Target="https://www.quantconnect.com/terminal/processCache?request=embedded_backtest_80f9651bab7099c247e173be8c690122.html" TargetMode="External"/><Relationship Id="rId39" Type="http://schemas.openxmlformats.org/officeDocument/2006/relationships/hyperlink" Target="https://www.quantconnect.com/reports/14bd6300fe84ca04210870d1af72ad31" TargetMode="External"/><Relationship Id="rId16" Type="http://schemas.openxmlformats.org/officeDocument/2006/relationships/hyperlink" Target="https://www.quantconnect.com/terminal/processCache?request=embedded_backtest_6526230f9de955fd156d0446fef46c5b.html" TargetMode="External"/><Relationship Id="rId38" Type="http://schemas.openxmlformats.org/officeDocument/2006/relationships/hyperlink" Target="https://www.quantconnect.com/reports/0dce24d8c85577607b5655279ea15bb0" TargetMode="External"/><Relationship Id="rId19" Type="http://schemas.openxmlformats.org/officeDocument/2006/relationships/hyperlink" Target="https://www.quantconnect.com/terminal/processCache?request=embedded_backtest_5fb3e1b4605b227ebc8c34da69372cce.html" TargetMode="External"/><Relationship Id="rId18" Type="http://schemas.openxmlformats.org/officeDocument/2006/relationships/hyperlink" Target="https://www.quantconnect.com/terminal/processCache?request=embedded_backtest_5ce6bf460be6a1fdef2eed7125763f02.html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quantconnect.com/reports/b19cd6448beb7ef711f9056eee0dddbf" TargetMode="External"/><Relationship Id="rId42" Type="http://schemas.openxmlformats.org/officeDocument/2006/relationships/hyperlink" Target="https://www.quantconnect.com/terminal/processCache?request=embedded_backtest_da6fea872517edb699efc7bdd4d83507.html" TargetMode="External"/><Relationship Id="rId41" Type="http://schemas.openxmlformats.org/officeDocument/2006/relationships/hyperlink" Target="https://www.quantconnect.com/reports/23cc13a6da7f33f8742a33c97bcfc9a3" TargetMode="External"/><Relationship Id="rId44" Type="http://schemas.openxmlformats.org/officeDocument/2006/relationships/hyperlink" Target="https://www.quantconnect.com/terminal/processCache?request=embedded_backtest_631ae39b16edd4fe9f8fe0d76c141130.html" TargetMode="External"/><Relationship Id="rId43" Type="http://schemas.openxmlformats.org/officeDocument/2006/relationships/hyperlink" Target="https://www.quantconnect.com/terminal/processCache?request=embedded_backtest_59a9a188d5b0b630bd4629c173e89480.html" TargetMode="External"/><Relationship Id="rId46" Type="http://schemas.openxmlformats.org/officeDocument/2006/relationships/hyperlink" Target="https://www.quantconnect.com/terminal/processCache?request=embedded_backtest_1231564625b366103802eabfd487cfd3.html" TargetMode="External"/><Relationship Id="rId45" Type="http://schemas.openxmlformats.org/officeDocument/2006/relationships/hyperlink" Target="https://www.quantconnect.com/terminal/processCache?request=embedded_backtest_303dbb83f14cc2647425eedbe612a316.html" TargetMode="External"/><Relationship Id="rId107" Type="http://schemas.openxmlformats.org/officeDocument/2006/relationships/hyperlink" Target="https://www.quantconnect.com/terminal/processCache?request=embedded_backtest_b5061ed9acdfba4f378e3717958c0720.html" TargetMode="External"/><Relationship Id="rId106" Type="http://schemas.openxmlformats.org/officeDocument/2006/relationships/hyperlink" Target="https://www.quantconnect.com/terminal/processCache?request=embedded_backtest_33e0b3f367d354ecf05487cd1f542af2.html" TargetMode="External"/><Relationship Id="rId105" Type="http://schemas.openxmlformats.org/officeDocument/2006/relationships/hyperlink" Target="https://www.quantconnect.com/terminal/processCache?request=embedded_backtest_ef54084a86ad6898fddbb4f37c02a1f9.html" TargetMode="External"/><Relationship Id="rId104" Type="http://schemas.openxmlformats.org/officeDocument/2006/relationships/hyperlink" Target="https://www.quantconnect.com/terminal/processCache?request=embedded_backtest_53e692358d2c4a132f52158f6c4ae680.html" TargetMode="External"/><Relationship Id="rId109" Type="http://schemas.openxmlformats.org/officeDocument/2006/relationships/hyperlink" Target="https://www.quantconnect.com/terminal/processCache?request=embedded_backtest_2c684d9758252b6dc7e58aab74583ef3.html" TargetMode="External"/><Relationship Id="rId108" Type="http://schemas.openxmlformats.org/officeDocument/2006/relationships/hyperlink" Target="https://www.quantconnect.com/terminal/processCache?request=embedded_backtest_ff853a3eee5d73de88e550718b8ae9bc.html" TargetMode="External"/><Relationship Id="rId48" Type="http://schemas.openxmlformats.org/officeDocument/2006/relationships/hyperlink" Target="https://www.quantconnect.com/reports/de8bba15b716062bdc2feed05c1981ab" TargetMode="External"/><Relationship Id="rId47" Type="http://schemas.openxmlformats.org/officeDocument/2006/relationships/hyperlink" Target="https://www.quantconnect.com/terminal/processCache?request=embedded_backtest_de8bba15b716062bdc2feed05c1981ab.html" TargetMode="External"/><Relationship Id="rId49" Type="http://schemas.openxmlformats.org/officeDocument/2006/relationships/hyperlink" Target="https://www.quantconnect.com/terminal/processCache?request=embedded_backtest_3e4376184a7b6d7252ddf43188b0e263.html" TargetMode="External"/><Relationship Id="rId103" Type="http://schemas.openxmlformats.org/officeDocument/2006/relationships/hyperlink" Target="https://www.quantconnect.com/terminal/processCache?request=embedded_backtest_46ea10ed7a6984a5b5b7c855e08b96ea.html" TargetMode="External"/><Relationship Id="rId102" Type="http://schemas.openxmlformats.org/officeDocument/2006/relationships/hyperlink" Target="https://www.quantconnect.com/terminal/processCache?request=embedded_backtest_73f844a364b43355631cc17f7951cc61.html" TargetMode="External"/><Relationship Id="rId101" Type="http://schemas.openxmlformats.org/officeDocument/2006/relationships/hyperlink" Target="https://www.quantconnect.com/terminal/processCache?request=embedded_backtest_48fdf4ce9ed1e56075f839e19a203642.html" TargetMode="External"/><Relationship Id="rId100" Type="http://schemas.openxmlformats.org/officeDocument/2006/relationships/hyperlink" Target="https://www.quantconnect.com/terminal/processCache?request=embedded_backtest_1d7b2c742254b717fdcb0c4268175e88.html" TargetMode="External"/><Relationship Id="rId31" Type="http://schemas.openxmlformats.org/officeDocument/2006/relationships/hyperlink" Target="https://www.quantconnect.com/terminal/processCache?request=embedded_backtest_20251cb416bd2fdbef23227ec59e696d.html" TargetMode="External"/><Relationship Id="rId30" Type="http://schemas.openxmlformats.org/officeDocument/2006/relationships/hyperlink" Target="https://quantpedia.com/strategies/asset-class-trend-following/" TargetMode="External"/><Relationship Id="rId33" Type="http://schemas.openxmlformats.org/officeDocument/2006/relationships/hyperlink" Target="https://www.quantconnect.com/terminal/processCache?request=embedded_backtest_3c4d7bcabaf3a949c4f21b7cab4d41e1.html" TargetMode="External"/><Relationship Id="rId32" Type="http://schemas.openxmlformats.org/officeDocument/2006/relationships/hyperlink" Target="https://www.quantconnect.com/terminal/processCache?request=embedded_backtest_94c8169c8387a206733daf20a97cfe60.html" TargetMode="External"/><Relationship Id="rId35" Type="http://schemas.openxmlformats.org/officeDocument/2006/relationships/hyperlink" Target="https://www.quantconnect.com/terminal/processCache?request=embedded_backtest_32f7a5cf9db45987c54df196341be7b1.html" TargetMode="External"/><Relationship Id="rId34" Type="http://schemas.openxmlformats.org/officeDocument/2006/relationships/hyperlink" Target="https://www.quantconnect.com/terminal/processCache?request=embedded_backtest_06966e5c3efd70fe9f0b5741b2362c21.html" TargetMode="External"/><Relationship Id="rId37" Type="http://schemas.openxmlformats.org/officeDocument/2006/relationships/hyperlink" Target="https://www.quantconnect.com/terminal/processCache?request=embedded_backtest_574a0af151e9693441bbe8d2eef8806f.html" TargetMode="External"/><Relationship Id="rId36" Type="http://schemas.openxmlformats.org/officeDocument/2006/relationships/hyperlink" Target="https://www.quantconnect.com/terminal/processCache?request=embedded_backtest_44d0e1687e5a86de1bf181f3b6f4e22d.html" TargetMode="External"/><Relationship Id="rId39" Type="http://schemas.openxmlformats.org/officeDocument/2006/relationships/hyperlink" Target="https://www.quantconnect.com/reports/4ced11a39a2e6a5df27ed1c50eba6886" TargetMode="External"/><Relationship Id="rId38" Type="http://schemas.openxmlformats.org/officeDocument/2006/relationships/hyperlink" Target="https://www.quantconnect.com/reports/96c8a8a4385c6cef07a712fe34e6c350" TargetMode="External"/><Relationship Id="rId20" Type="http://schemas.openxmlformats.org/officeDocument/2006/relationships/hyperlink" Target="https://www.quantconnect.com/terminal/processCache?request=embedded_backtest_ca7211449e7f4bc42dbb37fb852d8ee9.html" TargetMode="External"/><Relationship Id="rId22" Type="http://schemas.openxmlformats.org/officeDocument/2006/relationships/hyperlink" Target="https://www.quantconnect.com/terminal/processCache?request=embedded_backtest_de711423d40c9344e04d5068f59eb941.html" TargetMode="External"/><Relationship Id="rId21" Type="http://schemas.openxmlformats.org/officeDocument/2006/relationships/hyperlink" Target="https://www.quantconnect.com/terminal/processCache?request=embedded_backtest_eed8e4be453c78e3a36f85cf56602c60.html" TargetMode="External"/><Relationship Id="rId24" Type="http://schemas.openxmlformats.org/officeDocument/2006/relationships/hyperlink" Target="https://www.quantconnect.com/terminal/processCache?request=embedded_backtest_5fb3e1b4605b227ebc8c34da69372cce.html" TargetMode="External"/><Relationship Id="rId23" Type="http://schemas.openxmlformats.org/officeDocument/2006/relationships/hyperlink" Target="https://www.quantconnect.com/terminal/processCache?request=embedded_backtest_4252b2cafaaf73d187baa9913dc2435b.html" TargetMode="External"/><Relationship Id="rId26" Type="http://schemas.openxmlformats.org/officeDocument/2006/relationships/hyperlink" Target="https://www.quantconnect.com/terminal/processCache?request=embedded_backtest_e6a222826b92b68e3af719b1b142070a.html" TargetMode="External"/><Relationship Id="rId25" Type="http://schemas.openxmlformats.org/officeDocument/2006/relationships/hyperlink" Target="https://quantpedia.com/strategies/pairs-trading-with-stocks/" TargetMode="External"/><Relationship Id="rId28" Type="http://schemas.openxmlformats.org/officeDocument/2006/relationships/hyperlink" Target="https://www.quantconnect.com/terminal/processCache?request=embedded_backtest_d089975ae3ffe20131476b7a681d800d.html" TargetMode="External"/><Relationship Id="rId27" Type="http://schemas.openxmlformats.org/officeDocument/2006/relationships/hyperlink" Target="https://www.quantconnect.com/terminal/processCache?request=embedded_backtest_655ffe1372d9b9b101b7395ea8e3bfad.html" TargetMode="External"/><Relationship Id="rId29" Type="http://schemas.openxmlformats.org/officeDocument/2006/relationships/hyperlink" Target="https://www.quantconnect.com/terminal/processCache?request=embedded_backtest_a9dc5354f8b1687802ef2928dcef8d16.html" TargetMode="External"/><Relationship Id="rId95" Type="http://schemas.openxmlformats.org/officeDocument/2006/relationships/hyperlink" Target="https://www.quantconnect.com/terminal/processCache?request=embedded_backtest_71717d1d9e0951d27c517a330e0a6a3d.html" TargetMode="External"/><Relationship Id="rId94" Type="http://schemas.openxmlformats.org/officeDocument/2006/relationships/hyperlink" Target="https://www.quantconnect.com/terminal/processCache?request=embedded_backtest_f6f33599d21dfacf356c793c665d7bfa.html" TargetMode="External"/><Relationship Id="rId97" Type="http://schemas.openxmlformats.org/officeDocument/2006/relationships/hyperlink" Target="https://www.quantconnect.com/terminal/processCache?request=embedded_backtest_84ea8a793b0f9cf9c2f92fbc59e9bda9.html" TargetMode="External"/><Relationship Id="rId96" Type="http://schemas.openxmlformats.org/officeDocument/2006/relationships/hyperlink" Target="https://www.quantconnect.com/terminal/processCache?request=embedded_backtest_e15315b3dd67ba95ac11d67b2373d781.html" TargetMode="External"/><Relationship Id="rId11" Type="http://schemas.openxmlformats.org/officeDocument/2006/relationships/hyperlink" Target="https://drive.google.com/file/d/1qQbiIf_fprCdhXF2ue_GmIn0hB5cqeae/view?usp=sharing" TargetMode="External"/><Relationship Id="rId99" Type="http://schemas.openxmlformats.org/officeDocument/2006/relationships/hyperlink" Target="https://www.quantconnect.com/terminal/processCache?request=embedded_backtest_242d1d135f9c24ab56396535ed1c72c8.html" TargetMode="External"/><Relationship Id="rId10" Type="http://schemas.openxmlformats.org/officeDocument/2006/relationships/hyperlink" Target="https://www.quantconnect.com/terminal/processCache?request=embedded_backtest_dea2bdfbb7b4d756e90b9df29f4160d1.html" TargetMode="External"/><Relationship Id="rId98" Type="http://schemas.openxmlformats.org/officeDocument/2006/relationships/hyperlink" Target="https://www.quantconnect.com/terminal/processCache?request=embedded_backtest_347a73dd8ef44a96cedf758aa33d8a04.html" TargetMode="External"/><Relationship Id="rId13" Type="http://schemas.openxmlformats.org/officeDocument/2006/relationships/hyperlink" Target="https://drive.google.com/file/d/1efUDn1sXOF9xIIhZTi851e7ezllblPo7/view?usp=sharing" TargetMode="External"/><Relationship Id="rId12" Type="http://schemas.openxmlformats.org/officeDocument/2006/relationships/hyperlink" Target="https://www.quantconnect.com/terminal/processCache?request=embedded_backtest_3af1513e30d14733731f676c53ec3490.html" TargetMode="External"/><Relationship Id="rId91" Type="http://schemas.openxmlformats.org/officeDocument/2006/relationships/hyperlink" Target="https://www.quantconnect.com/terminal/processCache?request=embedded_backtest_1683d9611b6396cb88d90485fede8a8b.html" TargetMode="External"/><Relationship Id="rId90" Type="http://schemas.openxmlformats.org/officeDocument/2006/relationships/hyperlink" Target="https://www.quantconnect.com/terminal/processCache?request=embedded_backtest_a7b933d34b9762981740f53c2daed5ac.html" TargetMode="External"/><Relationship Id="rId93" Type="http://schemas.openxmlformats.org/officeDocument/2006/relationships/hyperlink" Target="https://www.quantconnect.com/terminal/processCache?request=embedded_backtest_4b7599ecc75ecb21cf1ce25c88b3245d.html" TargetMode="External"/><Relationship Id="rId92" Type="http://schemas.openxmlformats.org/officeDocument/2006/relationships/hyperlink" Target="https://www.quantconnect.com/terminal/processCache?request=embedded_backtest_8972254663492f8ce0add08849487f9c.html" TargetMode="External"/><Relationship Id="rId117" Type="http://schemas.openxmlformats.org/officeDocument/2006/relationships/drawing" Target="../drawings/drawing3.xml"/><Relationship Id="rId116" Type="http://schemas.openxmlformats.org/officeDocument/2006/relationships/hyperlink" Target="https://drive.google.com/file/d/16xwOQ1xwbAa5e2kY1vGVZFJsqjfkn4tP/view?usp=sharing" TargetMode="External"/><Relationship Id="rId115" Type="http://schemas.openxmlformats.org/officeDocument/2006/relationships/hyperlink" Target="https://www.quantconnect.com/terminal/processCache?request=embedded_backtest_06b7e4f802e8d9fb912caeae1fcfa0a1.html" TargetMode="External"/><Relationship Id="rId15" Type="http://schemas.openxmlformats.org/officeDocument/2006/relationships/hyperlink" Target="https://drive.google.com/file/d/116JN4QwgwvhPTlqLqq368yhl5YzNSuZb/view?usp=sharing" TargetMode="External"/><Relationship Id="rId110" Type="http://schemas.openxmlformats.org/officeDocument/2006/relationships/hyperlink" Target="https://www.quantconnect.com/terminal/processCache?request=embedded_backtest_e6a8507c9bc271d36148aa1918579232.html" TargetMode="External"/><Relationship Id="rId14" Type="http://schemas.openxmlformats.org/officeDocument/2006/relationships/hyperlink" Target="https://www.quantconnect.com/terminal/processCache?request=embedded_backtest_ed420676254db972d6fe0d40f4f02b45.html" TargetMode="External"/><Relationship Id="rId17" Type="http://schemas.openxmlformats.org/officeDocument/2006/relationships/hyperlink" Target="https://drive.google.com/file/d/15ZU699esrNUj7ijmdWnmUXerbVvcZqrl/view?usp=sharing" TargetMode="External"/><Relationship Id="rId16" Type="http://schemas.openxmlformats.org/officeDocument/2006/relationships/hyperlink" Target="https://www.quantconnect.com/terminal/processCache?request=embedded_backtest_9be5640e2a67697ac7ceb07937728b61.html" TargetMode="External"/><Relationship Id="rId19" Type="http://schemas.openxmlformats.org/officeDocument/2006/relationships/hyperlink" Target="https://www.quantconnect.com/terminal/processCache?request=embedded_backtest_bf7eb1640e52063ddbe37ad0f0dd7f04.html" TargetMode="External"/><Relationship Id="rId114" Type="http://schemas.openxmlformats.org/officeDocument/2006/relationships/hyperlink" Target="https://www.quantconnect.com/terminal/processCache?request=embedded_backtest_c19238c0733eaa23cee0484120123c67.html" TargetMode="External"/><Relationship Id="rId18" Type="http://schemas.openxmlformats.org/officeDocument/2006/relationships/hyperlink" Target="https://drive.google.com/file/d/1tlh0-Pos2ZByuo1D6sIOb3BkrHsPwWJ8/view?usp=sharing" TargetMode="External"/><Relationship Id="rId113" Type="http://schemas.openxmlformats.org/officeDocument/2006/relationships/hyperlink" Target="https://www.quantconnect.com/terminal/processCache?request=embedded_backtest_451744f750242ed7efa44d0205695d7e.html" TargetMode="External"/><Relationship Id="rId112" Type="http://schemas.openxmlformats.org/officeDocument/2006/relationships/hyperlink" Target="https://www.quantconnect.com/terminal/processCache?request=embedded_backtest_bd774cf69cd773d2bb9db9a9e6b37cc5.html" TargetMode="External"/><Relationship Id="rId111" Type="http://schemas.openxmlformats.org/officeDocument/2006/relationships/hyperlink" Target="https://www.quantconnect.com/terminal/processCache?request=embedded_backtest_eeef1d8c04714275e9e0acee9bfb3c47.html" TargetMode="External"/><Relationship Id="rId84" Type="http://schemas.openxmlformats.org/officeDocument/2006/relationships/hyperlink" Target="https://www.quantconnect.com/terminal/processCache?request=embedded_backtest_50c1bff2d0998f8bfa23b3f9ee199271.html" TargetMode="External"/><Relationship Id="rId83" Type="http://schemas.openxmlformats.org/officeDocument/2006/relationships/hyperlink" Target="https://www.quantconnect.com/terminal/processCache?request=embedded_backtest_f25e016a378903504f7b0c082a8634de.html" TargetMode="External"/><Relationship Id="rId86" Type="http://schemas.openxmlformats.org/officeDocument/2006/relationships/hyperlink" Target="https://www.quantconnect.com/terminal/processCache?request=embedded_backtest_09015d017a31c2dcb9332ea1c75ffefc.html" TargetMode="External"/><Relationship Id="rId85" Type="http://schemas.openxmlformats.org/officeDocument/2006/relationships/hyperlink" Target="https://www.quantconnect.com/terminal/processCache?request=embedded_backtest_cc82a3f140abb0842c16bbb8fdea4b2c.html" TargetMode="External"/><Relationship Id="rId88" Type="http://schemas.openxmlformats.org/officeDocument/2006/relationships/hyperlink" Target="https://www.quantconnect.com/terminal/processCache?request=embedded_backtest_69aa24f231b7c2d15288d171fd457c4e.html" TargetMode="External"/><Relationship Id="rId87" Type="http://schemas.openxmlformats.org/officeDocument/2006/relationships/hyperlink" Target="https://www.quantconnect.com/terminal/processCache?request=embedded_backtest_efd3401c7d056591596932582f50e9e5.html" TargetMode="External"/><Relationship Id="rId89" Type="http://schemas.openxmlformats.org/officeDocument/2006/relationships/hyperlink" Target="https://www.quantconnect.com/terminal/processCache?request=embedded_backtest_185ad49e5a17993f21f425ef5f0c8fec.html" TargetMode="External"/><Relationship Id="rId80" Type="http://schemas.openxmlformats.org/officeDocument/2006/relationships/hyperlink" Target="https://www.quantconnect.com/terminal/processCache?request=embedded_backtest_8edbdb14d329045bc8333ed48c57dd25.html" TargetMode="External"/><Relationship Id="rId82" Type="http://schemas.openxmlformats.org/officeDocument/2006/relationships/hyperlink" Target="https://www.quantconnect.com/terminal/processCache?request=embedded_backtest_ff188cad0ca9c41a6c48172a53fa6924.html" TargetMode="External"/><Relationship Id="rId81" Type="http://schemas.openxmlformats.org/officeDocument/2006/relationships/hyperlink" Target="https://www.quantconnect.com/terminal/processCache?request=embedded_backtest_bfaa8f87a7a71d372282335787818339.html" TargetMode="External"/><Relationship Id="rId1" Type="http://schemas.openxmlformats.org/officeDocument/2006/relationships/hyperlink" Target="https://www.quantconnect.com/terminal/processCache/?request=embedded_backtest_5bc502b8e65d57b0c5747f4edc08814e.html" TargetMode="External"/><Relationship Id="rId2" Type="http://schemas.openxmlformats.org/officeDocument/2006/relationships/hyperlink" Target="https://www.quantconnect.com/reports/0b584c7a395b27980fa5ee6799f4bb0b" TargetMode="External"/><Relationship Id="rId3" Type="http://schemas.openxmlformats.org/officeDocument/2006/relationships/hyperlink" Target="https://www.quantconnect.com/terminal/processCache?request=embedded_backtest_fc87a7ab43bf173cfb7a2505d308a5f4.html" TargetMode="External"/><Relationship Id="rId4" Type="http://schemas.openxmlformats.org/officeDocument/2006/relationships/hyperlink" Target="https://www.quantconnect.com/terminal/processCache?request=embedded_backtest_48be15ed50d9fb4433dee4b281027f9c.html" TargetMode="External"/><Relationship Id="rId9" Type="http://schemas.openxmlformats.org/officeDocument/2006/relationships/hyperlink" Target="https://www.quantconnect.com/reports/2f5c5667d02d5df9699b13372477b124" TargetMode="External"/><Relationship Id="rId5" Type="http://schemas.openxmlformats.org/officeDocument/2006/relationships/hyperlink" Target="https://www.quantconnect.com/reports/48be15ed50d9fb4433dee4b281027f9c" TargetMode="External"/><Relationship Id="rId6" Type="http://schemas.openxmlformats.org/officeDocument/2006/relationships/hyperlink" Target="https://www.quantconnect.com/terminal/processCache?request=embedded_backtest_c58c594e10d1d35a765e2ce3fcb09f27.html" TargetMode="External"/><Relationship Id="rId7" Type="http://schemas.openxmlformats.org/officeDocument/2006/relationships/hyperlink" Target="https://www.quantconnect.com/reports/c58c594e10d1d35a765e2ce3fcb09f27" TargetMode="External"/><Relationship Id="rId8" Type="http://schemas.openxmlformats.org/officeDocument/2006/relationships/hyperlink" Target="https://www.quantconnect.com/terminal/processCache?request=embedded_backtest_2f5c5667d02d5df9699b13372477b124.html" TargetMode="External"/><Relationship Id="rId73" Type="http://schemas.openxmlformats.org/officeDocument/2006/relationships/hyperlink" Target="https://www.quantconnect.com/terminal/processCache?request=embedded_backtest_71b38ff0bf03fd74685cfe537c3e5d16.html" TargetMode="External"/><Relationship Id="rId72" Type="http://schemas.openxmlformats.org/officeDocument/2006/relationships/hyperlink" Target="https://www.quantconnect.com/terminal/processCache?request=embedded_backtest_83303cc604c16c5b02476ab68d272ddd.html" TargetMode="External"/><Relationship Id="rId75" Type="http://schemas.openxmlformats.org/officeDocument/2006/relationships/hyperlink" Target="https://www.quantconnect.com/terminal/processCache?request=embedded_backtest_89c1fb3df10f8d499b5ed80bac071e81.html" TargetMode="External"/><Relationship Id="rId74" Type="http://schemas.openxmlformats.org/officeDocument/2006/relationships/hyperlink" Target="https://www.quantconnect.com/terminal/processCache?request=embedded_backtest_3f8987606d07ab1ac83de9e02d493a55.html" TargetMode="External"/><Relationship Id="rId77" Type="http://schemas.openxmlformats.org/officeDocument/2006/relationships/hyperlink" Target="https://www.quantconnect.com/terminal/processCache?request=embedded_backtest_a96166d4682bfbc87d9e770dc6261464.html" TargetMode="External"/><Relationship Id="rId76" Type="http://schemas.openxmlformats.org/officeDocument/2006/relationships/hyperlink" Target="https://www.quantconnect.com/terminal/processCache?request=embedded_backtest_b9316996f2d9cf0a330ea48c5784bdbc.html" TargetMode="External"/><Relationship Id="rId79" Type="http://schemas.openxmlformats.org/officeDocument/2006/relationships/hyperlink" Target="https://www.quantconnect.com/terminal/processCache?request=embedded_backtest_72f6ec50ff998e531757accaf6c485da.html" TargetMode="External"/><Relationship Id="rId78" Type="http://schemas.openxmlformats.org/officeDocument/2006/relationships/hyperlink" Target="https://www.quantconnect.com/terminal/processCache?request=embedded_backtest_f75405942c5cd29f2fc3c6bbf6ae6756.html" TargetMode="External"/><Relationship Id="rId71" Type="http://schemas.openxmlformats.org/officeDocument/2006/relationships/hyperlink" Target="https://www.quantconnect.com/terminal/processCache?request=embedded_backtest_2edf064e80dc38ab61b9313a47e4723c.html" TargetMode="External"/><Relationship Id="rId70" Type="http://schemas.openxmlformats.org/officeDocument/2006/relationships/hyperlink" Target="https://www.quantconnect.com/terminal/processCache?request=embedded_backtest_1154a3d7ebb16faa294d7af0cfba3ee5.html" TargetMode="External"/><Relationship Id="rId62" Type="http://schemas.openxmlformats.org/officeDocument/2006/relationships/hyperlink" Target="https://www.quantconnect.com/terminal/processCache?request=embedded_backtest_27370153134649e8481d95caa7366d7d.html" TargetMode="External"/><Relationship Id="rId61" Type="http://schemas.openxmlformats.org/officeDocument/2006/relationships/hyperlink" Target="https://www.quantconnect.com/terminal/processCache?request=embedded_backtest_472057361274ff68bb74c3440c846a4a.html" TargetMode="External"/><Relationship Id="rId64" Type="http://schemas.openxmlformats.org/officeDocument/2006/relationships/hyperlink" Target="https://www.quantconnect.com/terminal/processCache?request=embedded_backtest_6f26c0278d8e7584c5697b3d22686bd2.html" TargetMode="External"/><Relationship Id="rId63" Type="http://schemas.openxmlformats.org/officeDocument/2006/relationships/hyperlink" Target="https://www.quantconnect.com/terminal/processCache?request=embedded_backtest_6ad44943e8b42ac8dcc611daab03f738.html" TargetMode="External"/><Relationship Id="rId66" Type="http://schemas.openxmlformats.org/officeDocument/2006/relationships/hyperlink" Target="https://www.quantconnect.com/terminal/processCache?request=embedded_backtest_128fd65ff472d7f05584e423892a7c90.html" TargetMode="External"/><Relationship Id="rId65" Type="http://schemas.openxmlformats.org/officeDocument/2006/relationships/hyperlink" Target="https://www.quantconnect.com/terminal/processCache?request=embedded_backtest_f8c11bc3579fffdb4534089e1fb648fc.html" TargetMode="External"/><Relationship Id="rId68" Type="http://schemas.openxmlformats.org/officeDocument/2006/relationships/hyperlink" Target="https://www.quantconnect.com/terminal/processCache?request=embedded_backtest_35eac64d7e6b6cffde250ca2e6814b0a.html" TargetMode="External"/><Relationship Id="rId67" Type="http://schemas.openxmlformats.org/officeDocument/2006/relationships/hyperlink" Target="https://www.quantconnect.com/terminal/processCache?request=embedded_backtest_1a1c8f451fa495df8963417cb20d0e26.html" TargetMode="External"/><Relationship Id="rId60" Type="http://schemas.openxmlformats.org/officeDocument/2006/relationships/hyperlink" Target="https://www.quantconnect.com/terminal/processCache?request=embedded_backtest_4e598c42bb809b7769c7ebe23811e3dc.html" TargetMode="External"/><Relationship Id="rId69" Type="http://schemas.openxmlformats.org/officeDocument/2006/relationships/hyperlink" Target="https://www.quantconnect.com/terminal/processCache?request=embedded_backtest_a5ef75d226acfd48ab50b94abab95d20.html" TargetMode="External"/><Relationship Id="rId51" Type="http://schemas.openxmlformats.org/officeDocument/2006/relationships/hyperlink" Target="https://www.quantconnect.com/terminal/processCache?request=embedded_backtest_2e0aae816d45b67e0f067d062f5bc1f4.html" TargetMode="External"/><Relationship Id="rId50" Type="http://schemas.openxmlformats.org/officeDocument/2006/relationships/hyperlink" Target="https://www.quantconnect.com/reports/3e4376184a7b6d7252ddf43188b0e263" TargetMode="External"/><Relationship Id="rId53" Type="http://schemas.openxmlformats.org/officeDocument/2006/relationships/hyperlink" Target="https://www.quantconnect.com/terminal/processCache?request=embedded_backtest_b89cf51f2f157d43a880d258a447e64c.html" TargetMode="External"/><Relationship Id="rId52" Type="http://schemas.openxmlformats.org/officeDocument/2006/relationships/hyperlink" Target="https://www.quantconnect.com/reports/2e0aae816d45b67e0f067d062f5bc1f4" TargetMode="External"/><Relationship Id="rId55" Type="http://schemas.openxmlformats.org/officeDocument/2006/relationships/hyperlink" Target="https://www.quantconnect.com/terminal/processCache?request=embedded_backtest_6edcf3f1b981687bdd750d1df79fbfdc.html" TargetMode="External"/><Relationship Id="rId54" Type="http://schemas.openxmlformats.org/officeDocument/2006/relationships/hyperlink" Target="https://www.quantconnect.com/reports/b89cf51f2f157d43a880d258a447e64c" TargetMode="External"/><Relationship Id="rId57" Type="http://schemas.openxmlformats.org/officeDocument/2006/relationships/hyperlink" Target="https://www.quantconnect.com/terminal/processCache?request=embedded_backtest_883a64aa3bd2e27bceaa850028edf88e.html" TargetMode="External"/><Relationship Id="rId56" Type="http://schemas.openxmlformats.org/officeDocument/2006/relationships/hyperlink" Target="https://www.quantconnect.com/reports/6edcf3f1b981687bdd750d1df79fbfdc" TargetMode="External"/><Relationship Id="rId59" Type="http://schemas.openxmlformats.org/officeDocument/2006/relationships/hyperlink" Target="https://www.quantconnect.com/terminal/processCache?request=embedded_backtest_c6f261c796ab897d588161632a1d3721.html" TargetMode="External"/><Relationship Id="rId58" Type="http://schemas.openxmlformats.org/officeDocument/2006/relationships/hyperlink" Target="https://www.quantconnect.com/terminal/processCache?request=embedded_backtest_71ff01ec062774a4734af0d7d2623430.html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quantconnect.com/terminal/processCache?request=embedded_backtest_16ae21d77a2bbfd5ddf094d851b77c9b.html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29"/>
    <col customWidth="1" min="2" max="2" width="15.57"/>
    <col customWidth="1" min="3" max="3" width="14.86"/>
  </cols>
  <sheetData>
    <row r="1">
      <c r="A1" s="1" t="s">
        <v>0</v>
      </c>
    </row>
    <row r="2">
      <c r="A2" s="2" t="s">
        <v>1</v>
      </c>
      <c r="B2" s="2" t="s">
        <v>2</v>
      </c>
      <c r="C2" s="2" t="s">
        <v>3</v>
      </c>
    </row>
    <row r="3">
      <c r="A3" s="2">
        <v>1.0</v>
      </c>
      <c r="B3" s="2" t="s">
        <v>4</v>
      </c>
      <c r="C3" s="2" t="s">
        <v>5</v>
      </c>
    </row>
    <row r="4">
      <c r="A4" s="2">
        <v>2.0</v>
      </c>
      <c r="B4" s="2" t="s">
        <v>6</v>
      </c>
      <c r="C4" s="2" t="s">
        <v>7</v>
      </c>
    </row>
    <row r="5">
      <c r="A5" s="2">
        <v>3.0</v>
      </c>
      <c r="B5" s="2" t="s">
        <v>8</v>
      </c>
      <c r="C5" s="2" t="s">
        <v>9</v>
      </c>
    </row>
    <row r="6">
      <c r="A6" s="2">
        <v>4.0</v>
      </c>
      <c r="B6" s="2" t="s">
        <v>10</v>
      </c>
      <c r="C6" s="2" t="s">
        <v>11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1.86"/>
    <col customWidth="1" min="2" max="2" width="18.71"/>
    <col customWidth="1" min="5" max="5" width="27.71"/>
    <col customWidth="1" min="6" max="6" width="30.43"/>
    <col customWidth="1" min="7" max="7" width="17.29"/>
    <col customWidth="1" min="8" max="8" width="16.43"/>
    <col customWidth="1" min="9" max="9" width="12.57"/>
    <col customWidth="1" min="10" max="10" width="13.57"/>
    <col customWidth="1" min="11" max="11" width="12.71"/>
    <col customWidth="1" min="12" max="12" width="12.57"/>
    <col customWidth="1" min="13" max="13" width="10.14"/>
    <col customWidth="1" min="17" max="17" width="23.86"/>
  </cols>
  <sheetData>
    <row r="1">
      <c r="A1" s="3"/>
      <c r="B1" s="3"/>
      <c r="C1" s="4" t="s">
        <v>12</v>
      </c>
      <c r="D1" s="4" t="s">
        <v>13</v>
      </c>
      <c r="E1" s="4" t="s">
        <v>14</v>
      </c>
      <c r="F1" s="5" t="s">
        <v>15</v>
      </c>
      <c r="G1" s="5" t="s">
        <v>16</v>
      </c>
      <c r="H1" s="5" t="s">
        <v>17</v>
      </c>
      <c r="I1" s="5" t="s">
        <v>18</v>
      </c>
      <c r="J1" s="5" t="s">
        <v>19</v>
      </c>
      <c r="K1" s="5" t="s">
        <v>20</v>
      </c>
      <c r="L1" s="5" t="s">
        <v>21</v>
      </c>
      <c r="M1" s="5" t="s">
        <v>22</v>
      </c>
      <c r="N1" s="5" t="s">
        <v>23</v>
      </c>
      <c r="O1" s="5" t="s">
        <v>24</v>
      </c>
      <c r="P1" s="5" t="s">
        <v>25</v>
      </c>
      <c r="Q1" s="5" t="s">
        <v>26</v>
      </c>
    </row>
    <row r="2">
      <c r="A2" s="5" t="s">
        <v>27</v>
      </c>
      <c r="B2" s="6" t="s">
        <v>28</v>
      </c>
      <c r="C2" s="4">
        <v>0.514</v>
      </c>
      <c r="D2" s="4">
        <v>113.0</v>
      </c>
      <c r="E2" s="7">
        <v>0.0069</v>
      </c>
      <c r="F2" s="7">
        <v>-0.0075</v>
      </c>
      <c r="G2" s="7">
        <v>0.0232</v>
      </c>
      <c r="H2" s="7">
        <v>0.06</v>
      </c>
      <c r="I2" s="4">
        <v>0.273</v>
      </c>
      <c r="J2" s="7">
        <v>0.1215</v>
      </c>
      <c r="K2" s="7">
        <v>0.1028</v>
      </c>
      <c r="L2" s="8">
        <v>0.34</v>
      </c>
      <c r="M2" s="8">
        <v>0.66</v>
      </c>
      <c r="N2" s="4">
        <v>0.93</v>
      </c>
      <c r="O2" s="4">
        <v>0.021</v>
      </c>
      <c r="P2" s="4">
        <v>-0.01</v>
      </c>
      <c r="Q2" s="4">
        <v>0.038</v>
      </c>
      <c r="R2" s="9" t="s">
        <v>29</v>
      </c>
    </row>
    <row r="3">
      <c r="A3" s="3"/>
      <c r="B3" s="5" t="s">
        <v>30</v>
      </c>
      <c r="C3" s="4">
        <v>0.143</v>
      </c>
      <c r="D3" s="4">
        <v>111.0</v>
      </c>
      <c r="E3" s="7">
        <v>0.0077</v>
      </c>
      <c r="F3" s="7">
        <v>-0.0055</v>
      </c>
      <c r="G3" s="7">
        <v>0.0048</v>
      </c>
      <c r="H3" s="7">
        <v>0.05</v>
      </c>
      <c r="I3" s="4">
        <v>0.138</v>
      </c>
      <c r="J3" s="7">
        <v>0.024</v>
      </c>
      <c r="K3" s="7">
        <v>0.0162</v>
      </c>
      <c r="L3" s="8">
        <v>0.53</v>
      </c>
      <c r="M3" s="8">
        <v>0.47</v>
      </c>
      <c r="N3" s="4">
        <v>1.41</v>
      </c>
      <c r="O3" s="4">
        <v>0.004</v>
      </c>
      <c r="P3" s="4">
        <v>0.002</v>
      </c>
      <c r="Q3" s="4">
        <v>0.031</v>
      </c>
      <c r="R3" s="10" t="s">
        <v>31</v>
      </c>
    </row>
    <row r="4">
      <c r="A4" s="3"/>
      <c r="B4" s="6" t="s">
        <v>32</v>
      </c>
      <c r="C4" s="4">
        <v>0.27</v>
      </c>
      <c r="D4" s="4">
        <v>109.0</v>
      </c>
      <c r="E4" s="7">
        <v>0.013</v>
      </c>
      <c r="F4" s="7">
        <v>-0.0099</v>
      </c>
      <c r="G4" s="7">
        <v>0.0188</v>
      </c>
      <c r="H4" s="7">
        <v>0.075</v>
      </c>
      <c r="I4" s="4">
        <v>0.2</v>
      </c>
      <c r="J4" s="7">
        <v>0.0975</v>
      </c>
      <c r="K4" s="7">
        <v>0.0304</v>
      </c>
      <c r="L4" s="8">
        <v>0.48</v>
      </c>
      <c r="M4" s="8">
        <v>0.52</v>
      </c>
      <c r="N4" s="4">
        <v>1.31</v>
      </c>
      <c r="O4" s="4">
        <v>0.019</v>
      </c>
      <c r="P4" s="4">
        <v>-0.037</v>
      </c>
      <c r="Q4" s="4">
        <v>0.065</v>
      </c>
      <c r="R4" s="10" t="s">
        <v>33</v>
      </c>
    </row>
    <row r="5">
      <c r="A5" s="3"/>
      <c r="B5" s="6" t="s">
        <v>34</v>
      </c>
      <c r="C5" s="4">
        <v>0.583</v>
      </c>
      <c r="D5" s="4">
        <v>112.0</v>
      </c>
      <c r="E5" s="7">
        <v>0.0115</v>
      </c>
      <c r="F5" s="7">
        <v>-0.0103</v>
      </c>
      <c r="G5" s="7">
        <v>0.0325</v>
      </c>
      <c r="H5" s="7">
        <v>0.071</v>
      </c>
      <c r="I5" s="4">
        <v>0.288</v>
      </c>
      <c r="J5" s="7">
        <v>0.1733</v>
      </c>
      <c r="K5" s="7">
        <v>0.1351</v>
      </c>
      <c r="L5" s="8">
        <v>0.39</v>
      </c>
      <c r="M5" s="8">
        <v>0.61</v>
      </c>
      <c r="N5" s="4">
        <v>1.12</v>
      </c>
      <c r="O5" s="4">
        <v>0.028</v>
      </c>
      <c r="P5" s="4">
        <v>-0.007</v>
      </c>
      <c r="Q5" s="4">
        <v>0.048</v>
      </c>
      <c r="R5" s="10" t="s">
        <v>35</v>
      </c>
    </row>
    <row r="7">
      <c r="A7" s="1" t="s">
        <v>36</v>
      </c>
      <c r="B7" s="1" t="s">
        <v>1</v>
      </c>
      <c r="C7" s="1" t="s">
        <v>37</v>
      </c>
      <c r="D7" s="1" t="s">
        <v>38</v>
      </c>
      <c r="E7" s="1" t="s">
        <v>39</v>
      </c>
      <c r="F7" s="1" t="s">
        <v>40</v>
      </c>
      <c r="G7" s="1" t="s">
        <v>41</v>
      </c>
      <c r="H7" s="1" t="s">
        <v>42</v>
      </c>
      <c r="I7" s="1" t="s">
        <v>14</v>
      </c>
      <c r="J7" s="1" t="s">
        <v>15</v>
      </c>
      <c r="K7" s="1" t="s">
        <v>43</v>
      </c>
    </row>
    <row r="8">
      <c r="A8" s="2" t="s">
        <v>44</v>
      </c>
      <c r="B8" s="2">
        <v>1.0</v>
      </c>
      <c r="C8" s="2" t="s">
        <v>4</v>
      </c>
      <c r="D8" s="2" t="s">
        <v>5</v>
      </c>
      <c r="E8" s="11" t="s">
        <v>45</v>
      </c>
      <c r="F8" s="12" t="s">
        <v>46</v>
      </c>
      <c r="G8" s="13" t="s">
        <v>47</v>
      </c>
      <c r="H8" s="14">
        <v>0.55</v>
      </c>
      <c r="I8" s="15">
        <v>0.0012</v>
      </c>
      <c r="J8" s="15">
        <v>-0.0012</v>
      </c>
      <c r="K8" s="13">
        <v>0.59</v>
      </c>
    </row>
    <row r="9">
      <c r="B9" s="2">
        <v>2.0</v>
      </c>
      <c r="C9" s="2" t="s">
        <v>6</v>
      </c>
      <c r="D9" s="2" t="s">
        <v>7</v>
      </c>
      <c r="E9" s="16" t="s">
        <v>48</v>
      </c>
      <c r="F9" s="12" t="s">
        <v>49</v>
      </c>
      <c r="H9" s="14">
        <v>0.5</v>
      </c>
      <c r="I9" s="15">
        <v>0.001</v>
      </c>
      <c r="J9" s="15">
        <v>-8.0E-4</v>
      </c>
      <c r="K9" s="13">
        <v>0.626</v>
      </c>
    </row>
    <row r="10">
      <c r="B10" s="2">
        <v>3.0</v>
      </c>
      <c r="C10" s="2" t="s">
        <v>8</v>
      </c>
      <c r="D10" s="2" t="s">
        <v>9</v>
      </c>
      <c r="E10" s="16" t="s">
        <v>50</v>
      </c>
      <c r="F10" s="12" t="s">
        <v>51</v>
      </c>
      <c r="H10" s="14">
        <v>0.47</v>
      </c>
      <c r="I10" s="15">
        <v>0.0011</v>
      </c>
      <c r="J10" s="15">
        <v>-0.001</v>
      </c>
      <c r="K10" s="13">
        <v>0.243</v>
      </c>
    </row>
    <row r="11">
      <c r="B11" s="2">
        <v>4.0</v>
      </c>
      <c r="C11" s="2" t="s">
        <v>10</v>
      </c>
      <c r="D11" s="2" t="s">
        <v>11</v>
      </c>
      <c r="E11" s="16" t="s">
        <v>52</v>
      </c>
      <c r="F11" s="12" t="s">
        <v>53</v>
      </c>
      <c r="H11" s="14">
        <v>0.43</v>
      </c>
      <c r="I11" s="15">
        <v>0.0011</v>
      </c>
      <c r="J11" s="15">
        <v>-7.0E-4</v>
      </c>
      <c r="K11" s="13">
        <v>0.41</v>
      </c>
    </row>
    <row r="12">
      <c r="B12" s="17" t="s">
        <v>54</v>
      </c>
      <c r="C12" s="17" t="s">
        <v>10</v>
      </c>
      <c r="D12" s="17" t="s">
        <v>5</v>
      </c>
      <c r="E12" s="13" t="s">
        <v>55</v>
      </c>
      <c r="F12" s="18" t="s">
        <v>56</v>
      </c>
      <c r="H12" s="14">
        <v>0.46</v>
      </c>
      <c r="I12" s="15">
        <v>0.0011</v>
      </c>
      <c r="J12" s="15">
        <v>-9.0E-4</v>
      </c>
      <c r="K12" s="13">
        <v>0.341</v>
      </c>
    </row>
    <row r="13">
      <c r="A13" s="2" t="s">
        <v>57</v>
      </c>
      <c r="B13" s="2">
        <v>1.0</v>
      </c>
      <c r="C13" s="2" t="s">
        <v>4</v>
      </c>
      <c r="D13" s="2" t="s">
        <v>5</v>
      </c>
      <c r="E13" s="19" t="s">
        <v>58</v>
      </c>
      <c r="H13" s="14">
        <v>0.48</v>
      </c>
      <c r="I13" s="15">
        <v>0.018</v>
      </c>
      <c r="J13" s="15">
        <v>-0.0112</v>
      </c>
      <c r="K13" s="13">
        <v>0.791</v>
      </c>
    </row>
    <row r="14">
      <c r="A14" s="20"/>
      <c r="B14" s="2">
        <v>2.0</v>
      </c>
      <c r="C14" s="2" t="s">
        <v>6</v>
      </c>
      <c r="D14" s="2" t="s">
        <v>7</v>
      </c>
      <c r="E14" s="21" t="s">
        <v>59</v>
      </c>
      <c r="H14" s="14">
        <v>0.51</v>
      </c>
      <c r="I14" s="15">
        <v>0.0136</v>
      </c>
      <c r="J14" s="15">
        <v>-0.0114</v>
      </c>
      <c r="K14" s="13">
        <v>0.454</v>
      </c>
    </row>
    <row r="15">
      <c r="A15" s="20"/>
      <c r="B15" s="2">
        <v>3.0</v>
      </c>
      <c r="C15" s="2" t="s">
        <v>8</v>
      </c>
      <c r="D15" s="2" t="s">
        <v>9</v>
      </c>
      <c r="E15" s="19" t="s">
        <v>60</v>
      </c>
      <c r="H15" s="14">
        <v>0.49</v>
      </c>
      <c r="I15" s="15">
        <v>0.0152</v>
      </c>
      <c r="J15" s="15">
        <v>-0.0108</v>
      </c>
      <c r="K15" s="13">
        <v>0.559</v>
      </c>
    </row>
    <row r="16">
      <c r="A16" s="20"/>
      <c r="B16" s="2">
        <v>4.0</v>
      </c>
      <c r="C16" s="2" t="s">
        <v>10</v>
      </c>
      <c r="D16" s="2" t="s">
        <v>11</v>
      </c>
      <c r="E16" s="21" t="s">
        <v>61</v>
      </c>
      <c r="H16" s="14">
        <v>0.51</v>
      </c>
      <c r="I16" s="15">
        <v>0.0125</v>
      </c>
      <c r="J16" s="15">
        <v>-0.0113</v>
      </c>
      <c r="K16" s="13">
        <v>0.249</v>
      </c>
    </row>
    <row r="17">
      <c r="A17" s="22"/>
      <c r="B17" s="17" t="s">
        <v>54</v>
      </c>
      <c r="C17" s="17" t="s">
        <v>10</v>
      </c>
      <c r="D17" s="17" t="s">
        <v>5</v>
      </c>
      <c r="E17" s="19" t="s">
        <v>62</v>
      </c>
      <c r="H17" s="14">
        <v>0.53</v>
      </c>
      <c r="I17" s="15">
        <v>0.0155</v>
      </c>
      <c r="J17" s="15">
        <v>-0.0113</v>
      </c>
      <c r="K17" s="13">
        <v>0.94</v>
      </c>
    </row>
    <row r="18">
      <c r="A18" s="23" t="s">
        <v>63</v>
      </c>
      <c r="B18" s="2">
        <v>1.0</v>
      </c>
      <c r="C18" s="2" t="s">
        <v>4</v>
      </c>
      <c r="D18" s="2" t="s">
        <v>5</v>
      </c>
      <c r="E18" s="18" t="s">
        <v>64</v>
      </c>
      <c r="F18" s="12" t="s">
        <v>65</v>
      </c>
      <c r="H18" s="14">
        <v>0.53</v>
      </c>
      <c r="I18" s="15">
        <v>0.0051</v>
      </c>
      <c r="J18" s="15">
        <v>-0.0054</v>
      </c>
      <c r="K18" s="13">
        <v>0.189</v>
      </c>
    </row>
    <row r="19">
      <c r="A19" s="20"/>
      <c r="B19" s="2">
        <v>2.0</v>
      </c>
      <c r="C19" s="2" t="s">
        <v>6</v>
      </c>
      <c r="D19" s="2" t="s">
        <v>7</v>
      </c>
      <c r="E19" s="18" t="s">
        <v>66</v>
      </c>
      <c r="H19" s="14">
        <v>0.56</v>
      </c>
      <c r="I19" s="15">
        <v>0.0035</v>
      </c>
      <c r="J19" s="15">
        <v>-0.0037</v>
      </c>
      <c r="K19" s="13">
        <v>1.122</v>
      </c>
    </row>
    <row r="20">
      <c r="A20" s="20"/>
      <c r="B20" s="2">
        <v>3.0</v>
      </c>
      <c r="C20" s="2" t="s">
        <v>8</v>
      </c>
      <c r="D20" s="2" t="s">
        <v>9</v>
      </c>
      <c r="E20" s="12" t="s">
        <v>67</v>
      </c>
      <c r="H20" s="14">
        <v>0.56</v>
      </c>
      <c r="I20" s="15">
        <v>0.0053</v>
      </c>
      <c r="J20" s="15">
        <v>-0.0057</v>
      </c>
      <c r="K20" s="13">
        <v>0.684</v>
      </c>
    </row>
    <row r="21">
      <c r="A21" s="22"/>
      <c r="B21" s="2">
        <v>4.0</v>
      </c>
      <c r="C21" s="2" t="s">
        <v>10</v>
      </c>
      <c r="D21" s="2" t="s">
        <v>11</v>
      </c>
      <c r="E21" s="12" t="s">
        <v>68</v>
      </c>
      <c r="H21" s="14">
        <v>0.56</v>
      </c>
      <c r="I21" s="15">
        <v>0.0043</v>
      </c>
      <c r="J21" s="15">
        <v>-0.0056</v>
      </c>
      <c r="K21" s="13">
        <v>-0.041</v>
      </c>
    </row>
    <row r="22">
      <c r="A22" s="23" t="s">
        <v>69</v>
      </c>
      <c r="B22" s="2">
        <v>1.0</v>
      </c>
      <c r="C22" s="2" t="s">
        <v>4</v>
      </c>
      <c r="D22" s="2" t="s">
        <v>5</v>
      </c>
      <c r="E22" s="12" t="s">
        <v>70</v>
      </c>
      <c r="F22" s="12" t="s">
        <v>71</v>
      </c>
      <c r="H22" s="14">
        <v>0.8</v>
      </c>
      <c r="I22" s="15">
        <v>0.0055</v>
      </c>
      <c r="J22" s="15">
        <v>-0.0075</v>
      </c>
      <c r="K22" s="13">
        <v>0.805</v>
      </c>
    </row>
    <row r="23">
      <c r="A23" s="20"/>
      <c r="B23" s="2">
        <v>2.0</v>
      </c>
      <c r="C23" s="2" t="s">
        <v>6</v>
      </c>
      <c r="D23" s="2" t="s">
        <v>7</v>
      </c>
      <c r="E23" s="12" t="s">
        <v>72</v>
      </c>
      <c r="H23" s="14">
        <v>0.84</v>
      </c>
      <c r="I23" s="15">
        <v>0.0054</v>
      </c>
      <c r="J23" s="15">
        <v>-0.0145</v>
      </c>
      <c r="K23" s="13">
        <v>0.417</v>
      </c>
    </row>
    <row r="24">
      <c r="A24" s="20"/>
      <c r="B24" s="2">
        <v>3.0</v>
      </c>
      <c r="C24" s="2" t="s">
        <v>8</v>
      </c>
      <c r="D24" s="2" t="s">
        <v>9</v>
      </c>
      <c r="E24" s="12" t="s">
        <v>73</v>
      </c>
      <c r="H24" s="14">
        <v>0.87</v>
      </c>
      <c r="I24" s="15">
        <v>0.0073</v>
      </c>
      <c r="J24" s="15">
        <v>-0.0205</v>
      </c>
      <c r="K24" s="13">
        <v>0.634</v>
      </c>
    </row>
    <row r="25">
      <c r="A25" s="22"/>
      <c r="B25" s="2">
        <v>4.0</v>
      </c>
      <c r="C25" s="2" t="s">
        <v>10</v>
      </c>
      <c r="D25" s="2" t="s">
        <v>11</v>
      </c>
      <c r="E25" s="12" t="s">
        <v>74</v>
      </c>
      <c r="H25" s="14">
        <v>0.85</v>
      </c>
      <c r="I25" s="15">
        <v>0.0061</v>
      </c>
      <c r="J25" s="15">
        <v>-0.0294</v>
      </c>
      <c r="K25" s="13">
        <v>0.308</v>
      </c>
    </row>
    <row r="26">
      <c r="A26" s="23" t="s">
        <v>75</v>
      </c>
      <c r="B26" s="2">
        <v>1.0</v>
      </c>
      <c r="C26" s="2" t="s">
        <v>4</v>
      </c>
      <c r="D26" s="2" t="s">
        <v>5</v>
      </c>
      <c r="E26" s="12" t="s">
        <v>76</v>
      </c>
      <c r="H26" s="14">
        <v>0.67</v>
      </c>
      <c r="I26" s="15">
        <v>0.1181</v>
      </c>
      <c r="J26" s="15">
        <v>-0.0529</v>
      </c>
      <c r="K26" s="13">
        <v>0.76</v>
      </c>
    </row>
    <row r="27">
      <c r="A27" s="20"/>
      <c r="B27" s="2">
        <v>2.0</v>
      </c>
      <c r="C27" s="2" t="s">
        <v>6</v>
      </c>
      <c r="D27" s="2" t="s">
        <v>7</v>
      </c>
      <c r="E27" s="12" t="s">
        <v>77</v>
      </c>
      <c r="H27" s="14">
        <v>0.75</v>
      </c>
      <c r="I27" s="15">
        <v>0.1859</v>
      </c>
      <c r="J27" s="15">
        <v>-0.0779</v>
      </c>
      <c r="K27" s="13">
        <v>0.919</v>
      </c>
    </row>
    <row r="28">
      <c r="A28" s="20"/>
      <c r="B28" s="2">
        <v>3.0</v>
      </c>
      <c r="C28" s="2" t="s">
        <v>8</v>
      </c>
      <c r="D28" s="2" t="s">
        <v>9</v>
      </c>
      <c r="E28" s="12" t="s">
        <v>78</v>
      </c>
      <c r="H28" s="14">
        <v>0.5</v>
      </c>
      <c r="I28" s="15">
        <v>0.2257</v>
      </c>
      <c r="J28" s="15">
        <v>-0.1278</v>
      </c>
      <c r="K28" s="13">
        <v>0.286</v>
      </c>
    </row>
    <row r="29">
      <c r="A29" s="22"/>
      <c r="B29" s="2">
        <v>4.0</v>
      </c>
      <c r="C29" s="2" t="s">
        <v>10</v>
      </c>
      <c r="D29" s="2" t="s">
        <v>11</v>
      </c>
      <c r="E29" s="18" t="s">
        <v>79</v>
      </c>
      <c r="H29" s="14">
        <v>0.0</v>
      </c>
      <c r="I29" s="13">
        <v>0.0</v>
      </c>
      <c r="J29" s="15">
        <v>-0.1156</v>
      </c>
      <c r="K29" s="13">
        <v>0.157</v>
      </c>
    </row>
    <row r="31">
      <c r="A31" s="1" t="s">
        <v>36</v>
      </c>
      <c r="B31" s="1" t="s">
        <v>37</v>
      </c>
      <c r="C31" s="1" t="s">
        <v>38</v>
      </c>
      <c r="D31" s="24" t="s">
        <v>12</v>
      </c>
      <c r="E31" s="24" t="s">
        <v>13</v>
      </c>
      <c r="F31" s="24" t="s">
        <v>14</v>
      </c>
      <c r="G31" s="25" t="s">
        <v>15</v>
      </c>
      <c r="H31" s="25" t="s">
        <v>16</v>
      </c>
      <c r="I31" s="25" t="s">
        <v>17</v>
      </c>
      <c r="J31" s="25" t="s">
        <v>18</v>
      </c>
      <c r="K31" s="25" t="s">
        <v>19</v>
      </c>
      <c r="L31" s="25" t="s">
        <v>20</v>
      </c>
      <c r="M31" s="25" t="s">
        <v>21</v>
      </c>
      <c r="N31" s="25" t="s">
        <v>22</v>
      </c>
      <c r="O31" s="25" t="s">
        <v>23</v>
      </c>
      <c r="P31" s="25" t="s">
        <v>24</v>
      </c>
      <c r="Q31" s="25" t="s">
        <v>25</v>
      </c>
      <c r="R31" s="25" t="s">
        <v>26</v>
      </c>
    </row>
    <row r="32">
      <c r="A32" s="13" t="s">
        <v>80</v>
      </c>
      <c r="B32" s="13" t="s">
        <v>4</v>
      </c>
      <c r="C32" s="13" t="s">
        <v>5</v>
      </c>
      <c r="D32" s="13">
        <v>-0.58</v>
      </c>
      <c r="E32" s="13">
        <v>489.0</v>
      </c>
      <c r="F32" s="15">
        <v>0.0095</v>
      </c>
      <c r="G32" s="15">
        <v>-0.0096</v>
      </c>
      <c r="H32" s="15">
        <v>-0.1078</v>
      </c>
      <c r="I32" s="15">
        <v>0.488</v>
      </c>
      <c r="J32" s="13">
        <v>-0.133</v>
      </c>
      <c r="K32" s="15">
        <v>-0.43501</v>
      </c>
      <c r="L32" s="15">
        <v>5.0E-5</v>
      </c>
      <c r="M32" s="14">
        <v>0.56</v>
      </c>
      <c r="N32" s="14">
        <v>0.44</v>
      </c>
      <c r="O32" s="13">
        <v>0.99</v>
      </c>
      <c r="P32" s="13">
        <v>-0.088</v>
      </c>
      <c r="Q32" s="13">
        <v>0.054</v>
      </c>
      <c r="R32" s="13">
        <v>0.139</v>
      </c>
      <c r="S32" s="18" t="s">
        <v>81</v>
      </c>
    </row>
    <row r="33">
      <c r="B33" s="13" t="s">
        <v>6</v>
      </c>
      <c r="C33" s="13" t="s">
        <v>7</v>
      </c>
      <c r="D33" s="13">
        <v>0.218</v>
      </c>
      <c r="E33" s="13">
        <v>436.0</v>
      </c>
      <c r="F33" s="15">
        <v>0.008</v>
      </c>
      <c r="G33" s="15">
        <v>-0.0065</v>
      </c>
      <c r="H33" s="15">
        <v>0.0242</v>
      </c>
      <c r="I33" s="15">
        <v>0.224</v>
      </c>
      <c r="J33" s="13">
        <v>0.047</v>
      </c>
      <c r="K33" s="15">
        <v>0.12728</v>
      </c>
      <c r="L33" s="15">
        <v>0.0</v>
      </c>
      <c r="M33" s="14">
        <v>0.53</v>
      </c>
      <c r="N33" s="14">
        <v>0.47</v>
      </c>
      <c r="O33" s="13">
        <v>1.23</v>
      </c>
      <c r="P33" s="13">
        <v>0.025</v>
      </c>
      <c r="Q33" s="13">
        <v>0.036</v>
      </c>
      <c r="R33" s="13">
        <v>0.133</v>
      </c>
      <c r="S33" s="18" t="s">
        <v>82</v>
      </c>
    </row>
    <row r="34">
      <c r="B34" s="13" t="s">
        <v>8</v>
      </c>
      <c r="C34" s="13" t="s">
        <v>9</v>
      </c>
      <c r="D34" s="13">
        <v>0.137</v>
      </c>
      <c r="E34" s="13">
        <v>1093.0</v>
      </c>
      <c r="F34" s="15">
        <v>0.0093</v>
      </c>
      <c r="G34" s="15">
        <v>-0.0078</v>
      </c>
      <c r="H34" s="15">
        <v>0.01117</v>
      </c>
      <c r="I34" s="15">
        <v>0.463</v>
      </c>
      <c r="J34" s="13">
        <v>0.069</v>
      </c>
      <c r="K34" s="15">
        <v>0.05717</v>
      </c>
      <c r="L34" s="15">
        <v>0.01667</v>
      </c>
      <c r="M34" s="14">
        <v>0.51</v>
      </c>
      <c r="N34" s="14">
        <v>0.49</v>
      </c>
      <c r="O34" s="13">
        <v>1.19</v>
      </c>
      <c r="P34" s="13">
        <v>0.02</v>
      </c>
      <c r="Q34" s="13">
        <v>-0.008</v>
      </c>
      <c r="R34" s="13">
        <v>0.146</v>
      </c>
      <c r="S34" s="18" t="s">
        <v>83</v>
      </c>
    </row>
    <row r="35">
      <c r="B35" s="13" t="s">
        <v>10</v>
      </c>
      <c r="C35" s="13" t="s">
        <v>11</v>
      </c>
      <c r="D35" s="13">
        <v>0.658</v>
      </c>
      <c r="E35" s="13">
        <v>1585.0</v>
      </c>
      <c r="F35" s="15">
        <v>0.0063</v>
      </c>
      <c r="G35" s="15">
        <v>-0.0043</v>
      </c>
      <c r="H35" s="15">
        <v>0.09139</v>
      </c>
      <c r="I35" s="15">
        <v>0.171</v>
      </c>
      <c r="J35" s="13">
        <v>0.164</v>
      </c>
      <c r="K35" s="15">
        <v>0.54848</v>
      </c>
      <c r="L35" s="13">
        <v>0.0</v>
      </c>
      <c r="M35" s="14">
        <v>0.52</v>
      </c>
      <c r="N35" s="14">
        <v>0.48</v>
      </c>
      <c r="O35" s="13">
        <v>1.45</v>
      </c>
      <c r="P35" s="13">
        <v>0.083</v>
      </c>
      <c r="Q35" s="13">
        <v>0.009</v>
      </c>
      <c r="R35" s="13">
        <v>0.126</v>
      </c>
      <c r="S35" s="18" t="s">
        <v>84</v>
      </c>
    </row>
    <row r="36">
      <c r="A36" s="13" t="s">
        <v>85</v>
      </c>
      <c r="B36" s="13" t="s">
        <v>4</v>
      </c>
      <c r="C36" s="13" t="s">
        <v>5</v>
      </c>
      <c r="D36" s="13">
        <v>0.908</v>
      </c>
      <c r="E36" s="13">
        <v>117.0</v>
      </c>
      <c r="F36" s="15">
        <v>0.0012</v>
      </c>
      <c r="G36" s="15">
        <v>-1.0E-4</v>
      </c>
      <c r="H36" s="15">
        <v>0.07265</v>
      </c>
      <c r="I36" s="15">
        <v>0.089</v>
      </c>
      <c r="J36" s="13">
        <v>6.565</v>
      </c>
      <c r="K36" s="15">
        <v>0.4208</v>
      </c>
      <c r="L36" s="15">
        <v>0.37491</v>
      </c>
      <c r="M36" s="14">
        <v>0.16</v>
      </c>
      <c r="N36" s="14">
        <v>0.84</v>
      </c>
      <c r="O36" s="13">
        <v>7.96</v>
      </c>
      <c r="P36" s="13">
        <v>-0.052</v>
      </c>
      <c r="Q36" s="13">
        <v>-0.005</v>
      </c>
      <c r="R36" s="13">
        <v>0.057</v>
      </c>
      <c r="S36" s="12" t="s">
        <v>86</v>
      </c>
    </row>
    <row r="37">
      <c r="B37" s="13" t="s">
        <v>6</v>
      </c>
      <c r="C37" s="13" t="s">
        <v>7</v>
      </c>
      <c r="D37" s="13">
        <v>0.234</v>
      </c>
      <c r="E37" s="13">
        <v>103.0</v>
      </c>
      <c r="F37" s="15">
        <v>-9.0E-4</v>
      </c>
      <c r="G37" s="15">
        <v>-8.0E-4</v>
      </c>
      <c r="H37" s="15">
        <v>0.01677</v>
      </c>
      <c r="I37" s="15">
        <v>0.146</v>
      </c>
      <c r="J37" s="13">
        <v>0.093</v>
      </c>
      <c r="K37" s="15">
        <v>0.08529</v>
      </c>
      <c r="L37" s="13">
        <v>0.0</v>
      </c>
      <c r="M37" s="14">
        <v>0.48</v>
      </c>
      <c r="N37" s="14">
        <v>0.52</v>
      </c>
      <c r="O37" s="13">
        <v>1.11</v>
      </c>
      <c r="P37" s="13">
        <v>0.013</v>
      </c>
      <c r="Q37" s="13">
        <v>0.006</v>
      </c>
      <c r="R37" s="13">
        <v>0.056</v>
      </c>
      <c r="S37" s="18" t="s">
        <v>87</v>
      </c>
    </row>
    <row r="38">
      <c r="B38" s="13" t="s">
        <v>8</v>
      </c>
      <c r="C38" s="13" t="s">
        <v>9</v>
      </c>
      <c r="D38" s="13">
        <v>0.206</v>
      </c>
      <c r="E38" s="13">
        <v>105.0</v>
      </c>
      <c r="F38" s="15">
        <v>0.0013</v>
      </c>
      <c r="G38" s="15">
        <v>-0.001</v>
      </c>
      <c r="H38" s="15">
        <v>0.02124</v>
      </c>
      <c r="I38" s="15">
        <v>0.123</v>
      </c>
      <c r="J38" s="13">
        <v>0.584</v>
      </c>
      <c r="K38" s="15">
        <v>0.11091</v>
      </c>
      <c r="L38" s="15">
        <v>0.01595</v>
      </c>
      <c r="M38" s="14">
        <v>0.31</v>
      </c>
      <c r="N38" s="14">
        <v>0.69</v>
      </c>
      <c r="O38" s="13">
        <v>1.3</v>
      </c>
      <c r="P38" s="13">
        <v>0.019</v>
      </c>
      <c r="Q38" s="13">
        <v>-0.011</v>
      </c>
      <c r="R38" s="13">
        <v>0.092</v>
      </c>
      <c r="S38" s="12" t="s">
        <v>88</v>
      </c>
    </row>
    <row r="39">
      <c r="B39" s="13" t="s">
        <v>10</v>
      </c>
      <c r="C39" s="13" t="s">
        <v>11</v>
      </c>
      <c r="D39" s="13">
        <v>0.111</v>
      </c>
      <c r="E39" s="13">
        <v>44.0</v>
      </c>
      <c r="F39" s="15">
        <v>5.0E-4</v>
      </c>
      <c r="G39" s="14">
        <v>0.0</v>
      </c>
      <c r="H39" s="15">
        <v>0.0047</v>
      </c>
      <c r="I39" s="15">
        <v>0.091</v>
      </c>
      <c r="J39" s="13">
        <v>0.0</v>
      </c>
      <c r="K39" s="15">
        <v>0.02372</v>
      </c>
      <c r="L39" s="15">
        <v>0.00849</v>
      </c>
      <c r="M39" s="14">
        <v>0.0</v>
      </c>
      <c r="N39" s="14">
        <v>1.0</v>
      </c>
      <c r="O39" s="13">
        <v>0.0</v>
      </c>
      <c r="P39" s="13">
        <v>0.004</v>
      </c>
      <c r="Q39" s="13">
        <v>0.002</v>
      </c>
      <c r="R39" s="13">
        <v>0.035</v>
      </c>
      <c r="S39" s="18" t="s">
        <v>89</v>
      </c>
    </row>
  </sheetData>
  <hyperlinks>
    <hyperlink r:id="rId1" ref="R2"/>
    <hyperlink r:id="rId2" ref="R3"/>
    <hyperlink r:id="rId3" ref="R4"/>
    <hyperlink r:id="rId4" ref="R5"/>
    <hyperlink r:id="rId5" ref="E8"/>
    <hyperlink r:id="rId6" ref="F8"/>
    <hyperlink r:id="rId7" ref="E9"/>
    <hyperlink r:id="rId8" ref="F9"/>
    <hyperlink r:id="rId9" ref="E10"/>
    <hyperlink r:id="rId10" ref="F10"/>
    <hyperlink r:id="rId11" ref="E11"/>
    <hyperlink r:id="rId12" ref="F11"/>
    <hyperlink r:id="rId13" ref="F12"/>
    <hyperlink r:id="rId14" ref="E13"/>
    <hyperlink r:id="rId15" ref="E14"/>
    <hyperlink r:id="rId16" ref="E15"/>
    <hyperlink r:id="rId17" ref="E16"/>
    <hyperlink r:id="rId18" ref="E17"/>
    <hyperlink r:id="rId19" ref="E18"/>
    <hyperlink r:id="rId20" ref="F18"/>
    <hyperlink r:id="rId21" ref="E19"/>
    <hyperlink r:id="rId22" ref="E20"/>
    <hyperlink r:id="rId23" ref="E21"/>
    <hyperlink r:id="rId24" ref="E22"/>
    <hyperlink r:id="rId25" ref="F22"/>
    <hyperlink r:id="rId26" ref="E23"/>
    <hyperlink r:id="rId27" ref="E24"/>
    <hyperlink r:id="rId28" ref="E25"/>
    <hyperlink r:id="rId29" ref="E26"/>
    <hyperlink r:id="rId30" ref="E27"/>
    <hyperlink r:id="rId31" ref="E28"/>
    <hyperlink r:id="rId32" ref="E29"/>
    <hyperlink r:id="rId33" ref="S32"/>
    <hyperlink r:id="rId34" ref="S33"/>
    <hyperlink r:id="rId35" ref="S34"/>
    <hyperlink r:id="rId36" ref="S35"/>
    <hyperlink r:id="rId37" ref="S36"/>
    <hyperlink r:id="rId38" ref="S37"/>
    <hyperlink r:id="rId39" ref="S38"/>
    <hyperlink r:id="rId40" ref="S39"/>
  </hyperlinks>
  <drawing r:id="rId4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3.86"/>
    <col customWidth="1" min="2" max="2" width="20.71"/>
    <col customWidth="1" min="3" max="3" width="6.29"/>
    <col customWidth="1" min="4" max="4" width="9.29"/>
    <col customWidth="1" min="5" max="5" width="9.71"/>
    <col customWidth="1" min="6" max="6" width="11.43"/>
    <col customWidth="1" min="7" max="7" width="12.29"/>
    <col customWidth="1" min="8" max="8" width="7.0"/>
    <col customWidth="1" min="9" max="9" width="8.43"/>
    <col customWidth="1" min="10" max="10" width="9.29"/>
    <col customWidth="1" min="11" max="11" width="25.0"/>
    <col customWidth="1" min="12" max="12" width="9.86"/>
    <col customWidth="1" min="13" max="13" width="10.71"/>
    <col customWidth="1" min="14" max="14" width="8.86"/>
    <col customWidth="1" min="15" max="15" width="7.0"/>
    <col customWidth="1" min="16" max="16" width="11.14"/>
    <col customWidth="1" min="17" max="17" width="15.0"/>
    <col customWidth="1" min="18" max="19" width="6.0"/>
    <col customWidth="1" min="20" max="20" width="23.0"/>
    <col customWidth="1" min="21" max="21" width="35.29"/>
    <col customWidth="1" min="22" max="22" width="13.86"/>
    <col customWidth="1" min="23" max="23" width="11.57"/>
  </cols>
  <sheetData>
    <row r="1">
      <c r="A1" s="26"/>
      <c r="B1" s="27"/>
      <c r="C1" s="28"/>
      <c r="D1" s="28"/>
      <c r="E1" s="28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30"/>
      <c r="R1" s="30"/>
      <c r="S1" s="30"/>
      <c r="T1" s="30"/>
      <c r="U1" s="31"/>
      <c r="V1" s="31"/>
      <c r="W1" s="32"/>
      <c r="X1" s="33"/>
      <c r="Y1" s="34"/>
      <c r="Z1" s="34"/>
      <c r="AA1" s="34"/>
    </row>
    <row r="2">
      <c r="A2" s="28"/>
      <c r="B2" s="35" t="s">
        <v>36</v>
      </c>
      <c r="C2" s="28" t="s">
        <v>1</v>
      </c>
      <c r="D2" s="28" t="s">
        <v>37</v>
      </c>
      <c r="E2" s="28" t="s">
        <v>38</v>
      </c>
      <c r="F2" s="28" t="s">
        <v>14</v>
      </c>
      <c r="G2" s="28" t="s">
        <v>15</v>
      </c>
      <c r="H2" s="28" t="s">
        <v>43</v>
      </c>
      <c r="I2" s="28" t="s">
        <v>22</v>
      </c>
      <c r="J2" s="36" t="s">
        <v>21</v>
      </c>
      <c r="K2" s="36" t="s">
        <v>16</v>
      </c>
      <c r="L2" s="36" t="s">
        <v>17</v>
      </c>
      <c r="M2" s="36" t="s">
        <v>18</v>
      </c>
      <c r="N2" s="36" t="s">
        <v>19</v>
      </c>
      <c r="O2" s="36" t="s">
        <v>20</v>
      </c>
      <c r="P2" s="36" t="s">
        <v>13</v>
      </c>
      <c r="Q2" s="36" t="s">
        <v>23</v>
      </c>
      <c r="R2" s="36" t="s">
        <v>24</v>
      </c>
      <c r="S2" s="36" t="s">
        <v>25</v>
      </c>
      <c r="T2" s="36" t="s">
        <v>26</v>
      </c>
      <c r="U2" s="37" t="s">
        <v>90</v>
      </c>
      <c r="V2" s="37" t="s">
        <v>40</v>
      </c>
      <c r="W2" s="28" t="s">
        <v>41</v>
      </c>
      <c r="X2" s="38" t="s">
        <v>91</v>
      </c>
      <c r="Y2" s="30"/>
      <c r="Z2" s="30"/>
      <c r="AA2" s="30"/>
    </row>
    <row r="3">
      <c r="A3" s="32"/>
      <c r="B3" s="39" t="s">
        <v>27</v>
      </c>
      <c r="C3" s="40">
        <v>1.0</v>
      </c>
      <c r="D3" s="40" t="s">
        <v>4</v>
      </c>
      <c r="E3" s="40" t="s">
        <v>5</v>
      </c>
      <c r="F3" s="41">
        <v>0.0069</v>
      </c>
      <c r="G3" s="41">
        <v>-0.0075</v>
      </c>
      <c r="H3" s="42">
        <v>0.514</v>
      </c>
      <c r="I3" s="43">
        <v>0.66</v>
      </c>
      <c r="J3" s="43">
        <v>0.34</v>
      </c>
      <c r="K3" s="41">
        <v>0.0232</v>
      </c>
      <c r="L3" s="41">
        <v>0.06</v>
      </c>
      <c r="M3" s="42">
        <v>0.273</v>
      </c>
      <c r="N3" s="41">
        <v>0.1215</v>
      </c>
      <c r="O3" s="41">
        <v>0.1028</v>
      </c>
      <c r="P3" s="42">
        <v>113.0</v>
      </c>
      <c r="Q3" s="42">
        <v>0.93</v>
      </c>
      <c r="R3" s="42">
        <v>0.021</v>
      </c>
      <c r="S3" s="42">
        <v>-0.01</v>
      </c>
      <c r="T3" s="44">
        <v>0.038</v>
      </c>
      <c r="U3" s="45" t="s">
        <v>92</v>
      </c>
      <c r="V3" s="46" t="s">
        <v>29</v>
      </c>
      <c r="W3" s="34"/>
      <c r="X3" s="47" t="s">
        <v>93</v>
      </c>
      <c r="Y3" s="34"/>
      <c r="Z3" s="34"/>
      <c r="AA3" s="34"/>
    </row>
    <row r="4">
      <c r="A4" s="26"/>
      <c r="B4" s="48"/>
      <c r="C4" s="49">
        <v>2.0</v>
      </c>
      <c r="D4" s="49" t="s">
        <v>6</v>
      </c>
      <c r="E4" s="49" t="s">
        <v>7</v>
      </c>
      <c r="F4" s="50">
        <v>0.0077</v>
      </c>
      <c r="G4" s="50">
        <v>-0.0055</v>
      </c>
      <c r="H4" s="29">
        <v>0.143</v>
      </c>
      <c r="I4" s="51">
        <v>0.47</v>
      </c>
      <c r="J4" s="51">
        <v>0.53</v>
      </c>
      <c r="K4" s="50">
        <v>0.0048</v>
      </c>
      <c r="L4" s="50">
        <v>0.05</v>
      </c>
      <c r="M4" s="29">
        <v>0.138</v>
      </c>
      <c r="N4" s="50">
        <v>0.024</v>
      </c>
      <c r="O4" s="50">
        <v>0.0162</v>
      </c>
      <c r="P4" s="29">
        <v>111.0</v>
      </c>
      <c r="Q4" s="29">
        <v>1.41</v>
      </c>
      <c r="R4" s="29">
        <v>0.004</v>
      </c>
      <c r="S4" s="29">
        <v>0.002</v>
      </c>
      <c r="T4" s="52">
        <v>0.031</v>
      </c>
      <c r="U4" s="53" t="s">
        <v>94</v>
      </c>
      <c r="V4" s="54" t="s">
        <v>31</v>
      </c>
      <c r="W4" s="34"/>
      <c r="X4" s="33"/>
      <c r="Y4" s="34"/>
      <c r="Z4" s="34"/>
      <c r="AA4" s="34"/>
    </row>
    <row r="5">
      <c r="A5" s="26"/>
      <c r="B5" s="48"/>
      <c r="C5" s="49">
        <v>3.0</v>
      </c>
      <c r="D5" s="49" t="s">
        <v>8</v>
      </c>
      <c r="E5" s="49" t="s">
        <v>9</v>
      </c>
      <c r="F5" s="50">
        <v>0.013</v>
      </c>
      <c r="G5" s="50">
        <v>-0.0099</v>
      </c>
      <c r="H5" s="29">
        <v>0.27</v>
      </c>
      <c r="I5" s="51">
        <v>0.52</v>
      </c>
      <c r="J5" s="51">
        <v>0.48</v>
      </c>
      <c r="K5" s="50">
        <v>0.0188</v>
      </c>
      <c r="L5" s="50">
        <v>0.075</v>
      </c>
      <c r="M5" s="29">
        <v>0.2</v>
      </c>
      <c r="N5" s="50">
        <v>0.0975</v>
      </c>
      <c r="O5" s="50">
        <v>0.0304</v>
      </c>
      <c r="P5" s="29">
        <v>109.0</v>
      </c>
      <c r="Q5" s="29">
        <v>1.31</v>
      </c>
      <c r="R5" s="29">
        <v>0.019</v>
      </c>
      <c r="S5" s="29">
        <v>-0.037</v>
      </c>
      <c r="T5" s="52">
        <v>0.065</v>
      </c>
      <c r="U5" s="55" t="s">
        <v>95</v>
      </c>
      <c r="V5" s="54" t="s">
        <v>33</v>
      </c>
      <c r="W5" s="34"/>
      <c r="X5" s="33"/>
      <c r="Y5" s="34"/>
      <c r="Z5" s="34"/>
      <c r="AA5" s="34"/>
    </row>
    <row r="6">
      <c r="A6" s="26"/>
      <c r="B6" s="48"/>
      <c r="C6" s="49">
        <v>4.0</v>
      </c>
      <c r="D6" s="49" t="s">
        <v>10</v>
      </c>
      <c r="E6" s="49" t="s">
        <v>11</v>
      </c>
      <c r="F6" s="50">
        <v>0.0115</v>
      </c>
      <c r="G6" s="50">
        <v>-0.0103</v>
      </c>
      <c r="H6" s="29">
        <v>0.583</v>
      </c>
      <c r="I6" s="51">
        <v>0.61</v>
      </c>
      <c r="J6" s="51">
        <v>0.39</v>
      </c>
      <c r="K6" s="50">
        <v>0.0325</v>
      </c>
      <c r="L6" s="50">
        <v>0.071</v>
      </c>
      <c r="M6" s="29">
        <v>0.288</v>
      </c>
      <c r="N6" s="50">
        <v>0.1733</v>
      </c>
      <c r="O6" s="50">
        <v>0.1351</v>
      </c>
      <c r="P6" s="29">
        <v>112.0</v>
      </c>
      <c r="Q6" s="29">
        <v>1.12</v>
      </c>
      <c r="R6" s="29">
        <v>0.028</v>
      </c>
      <c r="S6" s="29">
        <v>-0.007</v>
      </c>
      <c r="T6" s="52">
        <v>0.048</v>
      </c>
      <c r="U6" s="53" t="s">
        <v>96</v>
      </c>
      <c r="V6" s="54" t="s">
        <v>35</v>
      </c>
      <c r="W6" s="34"/>
      <c r="X6" s="33"/>
      <c r="Y6" s="34"/>
      <c r="Z6" s="34"/>
      <c r="AA6" s="34"/>
    </row>
    <row r="7">
      <c r="A7" s="33"/>
      <c r="B7" s="56"/>
      <c r="C7" s="57"/>
      <c r="D7" s="57"/>
      <c r="E7" s="57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9"/>
      <c r="T7" s="60"/>
      <c r="U7" s="61"/>
      <c r="V7" s="61"/>
      <c r="W7" s="33"/>
      <c r="X7" s="33"/>
      <c r="Y7" s="34"/>
      <c r="Z7" s="34"/>
      <c r="AA7" s="34"/>
    </row>
    <row r="8">
      <c r="A8" s="62"/>
      <c r="B8" s="63" t="s">
        <v>44</v>
      </c>
      <c r="C8" s="40">
        <v>1.0</v>
      </c>
      <c r="D8" s="40" t="s">
        <v>4</v>
      </c>
      <c r="E8" s="40" t="s">
        <v>5</v>
      </c>
      <c r="F8" s="64">
        <v>0.0012</v>
      </c>
      <c r="G8" s="64">
        <v>-0.0012</v>
      </c>
      <c r="H8" s="40">
        <v>0.59</v>
      </c>
      <c r="I8" s="65">
        <v>0.55</v>
      </c>
      <c r="J8" s="65">
        <v>0.45</v>
      </c>
      <c r="K8" s="64">
        <v>0.11455</v>
      </c>
      <c r="L8" s="64">
        <v>0.292</v>
      </c>
      <c r="M8" s="40">
        <v>0.084</v>
      </c>
      <c r="N8" s="64">
        <v>0.72093</v>
      </c>
      <c r="O8" s="65">
        <v>0.141</v>
      </c>
      <c r="P8" s="40">
        <v>11961.0</v>
      </c>
      <c r="Q8" s="40">
        <v>0.99</v>
      </c>
      <c r="R8" s="40">
        <v>0.129</v>
      </c>
      <c r="S8" s="13">
        <v>-0.108</v>
      </c>
      <c r="T8" s="66">
        <v>0.192</v>
      </c>
      <c r="U8" s="67" t="s">
        <v>97</v>
      </c>
      <c r="V8" s="68" t="s">
        <v>46</v>
      </c>
      <c r="W8" s="62"/>
      <c r="Y8" s="34"/>
      <c r="Z8" s="34"/>
      <c r="AA8" s="34"/>
    </row>
    <row r="9">
      <c r="A9" s="34"/>
      <c r="B9" s="48"/>
      <c r="C9" s="49">
        <v>2.0</v>
      </c>
      <c r="D9" s="49" t="s">
        <v>6</v>
      </c>
      <c r="E9" s="49" t="s">
        <v>7</v>
      </c>
      <c r="F9" s="69">
        <v>0.001</v>
      </c>
      <c r="G9" s="69">
        <v>-8.0E-4</v>
      </c>
      <c r="H9" s="49">
        <v>0.626</v>
      </c>
      <c r="I9" s="70">
        <v>0.5</v>
      </c>
      <c r="J9" s="65">
        <v>0.5</v>
      </c>
      <c r="K9" s="69">
        <v>0.10807</v>
      </c>
      <c r="L9" s="69">
        <v>0.268</v>
      </c>
      <c r="M9" s="49">
        <v>0.102</v>
      </c>
      <c r="N9" s="69">
        <v>0.6709</v>
      </c>
      <c r="O9" s="69">
        <v>0.16134</v>
      </c>
      <c r="P9" s="49">
        <v>13306.0</v>
      </c>
      <c r="Q9" s="49">
        <v>1.21</v>
      </c>
      <c r="R9" s="49">
        <v>0.106</v>
      </c>
      <c r="S9" s="49">
        <v>-0.029</v>
      </c>
      <c r="T9" s="71">
        <v>0.164</v>
      </c>
      <c r="U9" s="72" t="s">
        <v>48</v>
      </c>
      <c r="V9" s="68" t="s">
        <v>49</v>
      </c>
      <c r="W9" s="34"/>
      <c r="X9" s="33"/>
      <c r="Y9" s="34"/>
      <c r="Z9" s="34"/>
      <c r="AA9" s="34"/>
    </row>
    <row r="10">
      <c r="A10" s="34"/>
      <c r="B10" s="48"/>
      <c r="C10" s="49">
        <v>3.0</v>
      </c>
      <c r="D10" s="49" t="s">
        <v>8</v>
      </c>
      <c r="E10" s="49" t="s">
        <v>9</v>
      </c>
      <c r="F10" s="69">
        <v>0.0011</v>
      </c>
      <c r="G10" s="69">
        <v>-0.001</v>
      </c>
      <c r="H10" s="49">
        <v>0.243</v>
      </c>
      <c r="I10" s="49" t="s">
        <v>98</v>
      </c>
      <c r="J10" s="70">
        <v>0.53</v>
      </c>
      <c r="K10" s="69">
        <v>0.03418</v>
      </c>
      <c r="L10" s="69">
        <v>0.526</v>
      </c>
      <c r="M10" s="49">
        <v>0.023</v>
      </c>
      <c r="N10" s="69">
        <v>0.1831</v>
      </c>
      <c r="O10" s="69">
        <v>0.03015</v>
      </c>
      <c r="P10" s="49">
        <v>16100.0</v>
      </c>
      <c r="Q10" s="49">
        <v>1.18</v>
      </c>
      <c r="R10" s="49">
        <v>0.06</v>
      </c>
      <c r="S10" s="49">
        <v>-0.05</v>
      </c>
      <c r="T10" s="71">
        <v>0.24</v>
      </c>
      <c r="U10" s="72" t="s">
        <v>50</v>
      </c>
      <c r="V10" s="68" t="s">
        <v>51</v>
      </c>
      <c r="W10" s="34"/>
      <c r="X10" s="33"/>
      <c r="Y10" s="34"/>
      <c r="Z10" s="34"/>
      <c r="AA10" s="34"/>
    </row>
    <row r="11">
      <c r="A11" s="34"/>
      <c r="B11" s="48"/>
      <c r="C11" s="49">
        <v>4.0</v>
      </c>
      <c r="D11" s="49" t="s">
        <v>10</v>
      </c>
      <c r="E11" s="49" t="s">
        <v>11</v>
      </c>
      <c r="F11" s="69">
        <v>0.0011</v>
      </c>
      <c r="G11" s="69">
        <v>-7.0E-4</v>
      </c>
      <c r="H11" s="49">
        <v>0.41</v>
      </c>
      <c r="I11" s="70">
        <v>0.43</v>
      </c>
      <c r="J11" s="70">
        <v>0.57</v>
      </c>
      <c r="K11" s="69">
        <v>0.0699</v>
      </c>
      <c r="L11" s="69">
        <v>0.453</v>
      </c>
      <c r="M11" s="49">
        <v>0.053</v>
      </c>
      <c r="N11" s="49">
        <v>40.187</v>
      </c>
      <c r="O11" s="69">
        <v>0.06675</v>
      </c>
      <c r="P11" s="49">
        <v>19015.0</v>
      </c>
      <c r="Q11" s="49">
        <v>1.47</v>
      </c>
      <c r="R11" s="49">
        <v>0.075</v>
      </c>
      <c r="S11" s="49">
        <v>-0.014</v>
      </c>
      <c r="T11" s="71">
        <v>0.182</v>
      </c>
      <c r="U11" s="72" t="s">
        <v>52</v>
      </c>
      <c r="V11" s="68" t="s">
        <v>53</v>
      </c>
      <c r="W11" s="34"/>
      <c r="X11" s="33"/>
      <c r="Y11" s="34"/>
      <c r="Z11" s="34"/>
      <c r="AA11" s="34"/>
    </row>
    <row r="12">
      <c r="A12" s="34"/>
      <c r="B12" s="48"/>
      <c r="C12" s="49" t="s">
        <v>99</v>
      </c>
      <c r="D12" s="49" t="s">
        <v>100</v>
      </c>
      <c r="E12" s="49" t="s">
        <v>5</v>
      </c>
      <c r="F12" s="69">
        <v>9.0E-4</v>
      </c>
      <c r="G12" s="69">
        <v>-9.0E-4</v>
      </c>
      <c r="H12" s="49">
        <v>0.673</v>
      </c>
      <c r="I12" s="70">
        <v>0.53</v>
      </c>
      <c r="J12" s="70">
        <v>0.47</v>
      </c>
      <c r="K12" s="69">
        <v>0.12734</v>
      </c>
      <c r="L12" s="69">
        <v>0.335</v>
      </c>
      <c r="M12" s="49">
        <v>0.1</v>
      </c>
      <c r="N12" s="69">
        <v>2.74153</v>
      </c>
      <c r="O12" s="69">
        <v>0.09307</v>
      </c>
      <c r="P12" s="49">
        <v>32168.0</v>
      </c>
      <c r="Q12" s="49">
        <v>1.08</v>
      </c>
      <c r="R12" s="49">
        <v>0.131</v>
      </c>
      <c r="S12" s="49">
        <v>-0.073</v>
      </c>
      <c r="T12" s="71">
        <v>0.181</v>
      </c>
      <c r="U12" s="73" t="s">
        <v>55</v>
      </c>
      <c r="V12" s="74" t="s">
        <v>101</v>
      </c>
      <c r="W12" s="34"/>
      <c r="X12" s="33"/>
      <c r="Y12" s="34"/>
      <c r="Z12" s="34"/>
      <c r="AA12" s="34"/>
    </row>
    <row r="13">
      <c r="A13" s="62"/>
      <c r="B13" s="56"/>
      <c r="C13" s="75"/>
      <c r="D13" s="75"/>
      <c r="E13" s="75"/>
      <c r="F13" s="76"/>
      <c r="G13" s="76"/>
      <c r="H13" s="75"/>
      <c r="I13" s="77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60"/>
      <c r="U13" s="78"/>
      <c r="V13" s="79"/>
      <c r="W13" s="34"/>
      <c r="X13" s="33"/>
      <c r="Y13" s="34"/>
      <c r="Z13" s="34"/>
      <c r="AA13" s="34"/>
    </row>
    <row r="14">
      <c r="A14" s="62"/>
      <c r="B14" s="63" t="s">
        <v>102</v>
      </c>
      <c r="C14" s="40">
        <v>1.0</v>
      </c>
      <c r="D14" s="40" t="s">
        <v>4</v>
      </c>
      <c r="E14" s="40" t="s">
        <v>5</v>
      </c>
      <c r="F14" s="64">
        <v>0.0185</v>
      </c>
      <c r="G14" s="64">
        <v>-0.0112</v>
      </c>
      <c r="H14" s="40">
        <v>0.886</v>
      </c>
      <c r="I14" s="65">
        <v>0.48</v>
      </c>
      <c r="J14" s="65">
        <v>0.52</v>
      </c>
      <c r="K14" s="64">
        <v>0.17557</v>
      </c>
      <c r="L14" s="64">
        <v>0.193</v>
      </c>
      <c r="M14" s="40">
        <v>0.269</v>
      </c>
      <c r="N14" s="64">
        <v>1.2471</v>
      </c>
      <c r="O14" s="64">
        <v>0.33409</v>
      </c>
      <c r="P14" s="40">
        <v>555.0</v>
      </c>
      <c r="Q14" s="40">
        <v>1.65</v>
      </c>
      <c r="R14" s="40">
        <v>0.167</v>
      </c>
      <c r="S14" s="40">
        <v>-0.039</v>
      </c>
      <c r="T14" s="66">
        <v>0.182</v>
      </c>
      <c r="U14" s="80" t="s">
        <v>103</v>
      </c>
      <c r="V14" s="79"/>
      <c r="W14" s="34"/>
      <c r="X14" s="81" t="s">
        <v>104</v>
      </c>
      <c r="Y14" s="34"/>
      <c r="Z14" s="34"/>
      <c r="AA14" s="34"/>
    </row>
    <row r="15">
      <c r="A15" s="34"/>
      <c r="B15" s="48"/>
      <c r="C15" s="49">
        <v>2.0</v>
      </c>
      <c r="D15" s="49" t="s">
        <v>6</v>
      </c>
      <c r="E15" s="49" t="s">
        <v>7</v>
      </c>
      <c r="F15" s="69">
        <v>0.014</v>
      </c>
      <c r="G15" s="69">
        <v>-0.0116</v>
      </c>
      <c r="H15" s="49">
        <v>0.467</v>
      </c>
      <c r="I15" s="49" t="s">
        <v>105</v>
      </c>
      <c r="J15" s="70">
        <v>0.49</v>
      </c>
      <c r="K15" s="69">
        <v>0.07581</v>
      </c>
      <c r="L15" s="69">
        <v>0.259</v>
      </c>
      <c r="M15" s="49">
        <v>0.116</v>
      </c>
      <c r="N15" s="69">
        <v>0.44136</v>
      </c>
      <c r="O15" s="69">
        <v>0.08402</v>
      </c>
      <c r="P15" s="49">
        <v>543.0</v>
      </c>
      <c r="Q15" s="49">
        <v>1.2</v>
      </c>
      <c r="R15" s="49">
        <v>0.08</v>
      </c>
      <c r="S15" s="49">
        <v>-0.037</v>
      </c>
      <c r="T15" s="71">
        <v>0.163</v>
      </c>
      <c r="U15" s="82" t="s">
        <v>106</v>
      </c>
      <c r="V15" s="79"/>
      <c r="W15" s="34"/>
      <c r="X15" s="33"/>
      <c r="Y15" s="34"/>
      <c r="Z15" s="34"/>
      <c r="AA15" s="34"/>
    </row>
    <row r="16">
      <c r="A16" s="34"/>
      <c r="B16" s="48"/>
      <c r="C16" s="49">
        <v>3.0</v>
      </c>
      <c r="D16" s="49" t="s">
        <v>8</v>
      </c>
      <c r="E16" s="49" t="s">
        <v>9</v>
      </c>
      <c r="F16" s="69">
        <v>0.0155</v>
      </c>
      <c r="G16" s="69">
        <v>-0.0108</v>
      </c>
      <c r="H16" s="49">
        <v>0.581</v>
      </c>
      <c r="I16" s="70">
        <v>0.48</v>
      </c>
      <c r="J16" s="70">
        <v>0.52</v>
      </c>
      <c r="K16" s="69">
        <v>0.09259</v>
      </c>
      <c r="L16" s="69">
        <v>0.355</v>
      </c>
      <c r="M16" s="49">
        <v>0.169</v>
      </c>
      <c r="N16" s="69">
        <v>0.55737</v>
      </c>
      <c r="O16" s="69">
        <v>0.13624</v>
      </c>
      <c r="P16" s="49">
        <v>550.0</v>
      </c>
      <c r="Q16" s="49">
        <v>1.44</v>
      </c>
      <c r="R16" s="49">
        <v>0.089</v>
      </c>
      <c r="S16" s="49">
        <v>-0.033</v>
      </c>
      <c r="T16" s="71">
        <v>0.152</v>
      </c>
      <c r="U16" s="82" t="s">
        <v>107</v>
      </c>
      <c r="V16" s="79"/>
      <c r="W16" s="34"/>
      <c r="X16" s="33"/>
      <c r="Y16" s="34"/>
      <c r="Z16" s="34"/>
      <c r="AA16" s="34"/>
    </row>
    <row r="17">
      <c r="A17" s="34"/>
      <c r="B17" s="48"/>
      <c r="C17" s="49">
        <v>4.0</v>
      </c>
      <c r="D17" s="49" t="s">
        <v>10</v>
      </c>
      <c r="E17" s="49" t="s">
        <v>11</v>
      </c>
      <c r="F17" s="49" t="s">
        <v>108</v>
      </c>
      <c r="G17" s="69">
        <v>-0.0124</v>
      </c>
      <c r="H17" s="49">
        <v>0.269</v>
      </c>
      <c r="I17" s="70">
        <v>0.5</v>
      </c>
      <c r="J17" s="70">
        <v>0.5</v>
      </c>
      <c r="K17" s="69">
        <v>0.03897</v>
      </c>
      <c r="L17" s="69">
        <v>0.399</v>
      </c>
      <c r="M17" s="49">
        <v>0.059</v>
      </c>
      <c r="N17" s="69">
        <v>0.21065</v>
      </c>
      <c r="O17" s="69">
        <v>0.0347</v>
      </c>
      <c r="P17" s="49">
        <v>538.0</v>
      </c>
      <c r="Q17" s="49">
        <v>1.1</v>
      </c>
      <c r="R17" s="49">
        <v>0.049</v>
      </c>
      <c r="S17" s="49">
        <v>0.047</v>
      </c>
      <c r="T17" s="71">
        <v>0.185</v>
      </c>
      <c r="U17" s="82" t="s">
        <v>109</v>
      </c>
      <c r="V17" s="79"/>
      <c r="W17" s="34"/>
      <c r="X17" s="33"/>
      <c r="Y17" s="34"/>
      <c r="Z17" s="34"/>
      <c r="AA17" s="34"/>
    </row>
    <row r="18">
      <c r="A18" s="34"/>
      <c r="B18" s="48"/>
      <c r="C18" s="49" t="s">
        <v>99</v>
      </c>
      <c r="D18" s="49" t="s">
        <v>100</v>
      </c>
      <c r="E18" s="49" t="s">
        <v>5</v>
      </c>
      <c r="F18" s="69">
        <v>0.0165</v>
      </c>
      <c r="G18" s="69">
        <v>-0.0114</v>
      </c>
      <c r="H18" s="49">
        <v>1.025</v>
      </c>
      <c r="I18" s="70">
        <v>0.53</v>
      </c>
      <c r="J18" s="70">
        <v>0.47</v>
      </c>
      <c r="K18" s="69">
        <v>0.19376</v>
      </c>
      <c r="L18" s="69">
        <v>0.287</v>
      </c>
      <c r="M18" s="49">
        <v>0.284</v>
      </c>
      <c r="N18" s="69">
        <v>6.02611</v>
      </c>
      <c r="O18" s="69">
        <v>0.42052</v>
      </c>
      <c r="P18" s="83">
        <v>1215.0</v>
      </c>
      <c r="Q18" s="49">
        <v>1.44</v>
      </c>
      <c r="R18" s="49">
        <v>0.176</v>
      </c>
      <c r="S18" s="49">
        <v>-0.019</v>
      </c>
      <c r="T18" s="71">
        <v>0.169</v>
      </c>
      <c r="U18" s="82" t="s">
        <v>110</v>
      </c>
      <c r="V18" s="79"/>
      <c r="W18" s="34"/>
      <c r="X18" s="33"/>
      <c r="Y18" s="34"/>
      <c r="Z18" s="34"/>
      <c r="AA18" s="34"/>
    </row>
    <row r="19">
      <c r="A19" s="62"/>
      <c r="B19" s="56"/>
      <c r="C19" s="75"/>
      <c r="D19" s="75"/>
      <c r="E19" s="75"/>
      <c r="F19" s="76"/>
      <c r="G19" s="76"/>
      <c r="H19" s="75"/>
      <c r="I19" s="77"/>
      <c r="J19" s="58"/>
      <c r="K19" s="58"/>
      <c r="L19" s="58"/>
      <c r="M19" s="58"/>
      <c r="N19" s="58"/>
      <c r="O19" s="58"/>
      <c r="P19" s="84"/>
      <c r="Q19" s="58"/>
      <c r="R19" s="58"/>
      <c r="S19" s="58"/>
      <c r="T19" s="60"/>
      <c r="U19" s="74"/>
      <c r="V19" s="73"/>
      <c r="W19" s="34"/>
      <c r="X19" s="33"/>
      <c r="Y19" s="34"/>
      <c r="Z19" s="34"/>
      <c r="AA19" s="34"/>
    </row>
    <row r="20">
      <c r="A20" s="62"/>
      <c r="B20" s="63" t="s">
        <v>63</v>
      </c>
      <c r="C20" s="40">
        <v>1.0</v>
      </c>
      <c r="D20" s="40" t="s">
        <v>4</v>
      </c>
      <c r="E20" s="40" t="s">
        <v>5</v>
      </c>
      <c r="F20" s="64">
        <v>0.0051</v>
      </c>
      <c r="G20" s="64">
        <v>-0.0054</v>
      </c>
      <c r="H20" s="40">
        <v>0.189</v>
      </c>
      <c r="I20" s="65">
        <v>0.53</v>
      </c>
      <c r="J20" s="59"/>
      <c r="K20" s="59"/>
      <c r="L20" s="59"/>
      <c r="M20" s="59"/>
      <c r="N20" s="59"/>
      <c r="O20" s="59"/>
      <c r="P20" s="85"/>
      <c r="Q20" s="59"/>
      <c r="R20" s="59"/>
      <c r="S20" s="59"/>
      <c r="T20" s="86"/>
      <c r="U20" s="74" t="s">
        <v>64</v>
      </c>
      <c r="V20" s="68" t="s">
        <v>65</v>
      </c>
      <c r="W20" s="34"/>
      <c r="X20" s="33"/>
      <c r="Y20" s="34"/>
      <c r="Z20" s="34"/>
      <c r="AA20" s="34"/>
    </row>
    <row r="21">
      <c r="A21" s="34"/>
      <c r="B21" s="48"/>
      <c r="C21" s="49">
        <v>2.0</v>
      </c>
      <c r="D21" s="49" t="s">
        <v>6</v>
      </c>
      <c r="E21" s="49" t="s">
        <v>7</v>
      </c>
      <c r="F21" s="69">
        <v>0.0035</v>
      </c>
      <c r="G21" s="69">
        <v>-0.0037</v>
      </c>
      <c r="H21" s="49">
        <v>1.122</v>
      </c>
      <c r="I21" s="70">
        <v>0.56</v>
      </c>
      <c r="J21" s="30"/>
      <c r="K21" s="30"/>
      <c r="L21" s="30"/>
      <c r="M21" s="30"/>
      <c r="N21" s="30"/>
      <c r="O21" s="30"/>
      <c r="P21" s="33"/>
      <c r="Q21" s="30"/>
      <c r="R21" s="30"/>
      <c r="S21" s="30"/>
      <c r="T21" s="87"/>
      <c r="U21" s="74" t="s">
        <v>66</v>
      </c>
      <c r="V21" s="79"/>
      <c r="W21" s="34"/>
      <c r="X21" s="33"/>
      <c r="Y21" s="34"/>
      <c r="Z21" s="34"/>
      <c r="AA21" s="34"/>
    </row>
    <row r="22">
      <c r="A22" s="34"/>
      <c r="B22" s="48"/>
      <c r="C22" s="49">
        <v>3.0</v>
      </c>
      <c r="D22" s="49" t="s">
        <v>8</v>
      </c>
      <c r="E22" s="49" t="s">
        <v>9</v>
      </c>
      <c r="F22" s="69">
        <v>0.0053</v>
      </c>
      <c r="G22" s="69">
        <v>-0.0057</v>
      </c>
      <c r="H22" s="49">
        <v>0.684</v>
      </c>
      <c r="I22" s="70">
        <v>0.56</v>
      </c>
      <c r="J22" s="30"/>
      <c r="K22" s="30"/>
      <c r="L22" s="30"/>
      <c r="M22" s="30"/>
      <c r="N22" s="30"/>
      <c r="O22" s="30"/>
      <c r="P22" s="33"/>
      <c r="Q22" s="30"/>
      <c r="R22" s="30"/>
      <c r="S22" s="30"/>
      <c r="T22" s="87"/>
      <c r="U22" s="68" t="s">
        <v>67</v>
      </c>
      <c r="V22" s="79"/>
      <c r="W22" s="34"/>
      <c r="X22" s="33"/>
      <c r="Y22" s="34"/>
      <c r="Z22" s="34"/>
      <c r="AA22" s="34"/>
    </row>
    <row r="23">
      <c r="A23" s="34"/>
      <c r="B23" s="48"/>
      <c r="C23" s="49">
        <v>4.0</v>
      </c>
      <c r="D23" s="49" t="s">
        <v>10</v>
      </c>
      <c r="E23" s="49" t="s">
        <v>11</v>
      </c>
      <c r="F23" s="69">
        <v>0.0043</v>
      </c>
      <c r="G23" s="69">
        <v>-0.0056</v>
      </c>
      <c r="H23" s="49">
        <v>-0.041</v>
      </c>
      <c r="I23" s="70">
        <v>0.56</v>
      </c>
      <c r="J23" s="30"/>
      <c r="K23" s="30"/>
      <c r="L23" s="30"/>
      <c r="M23" s="30"/>
      <c r="N23" s="30"/>
      <c r="O23" s="30"/>
      <c r="P23" s="33"/>
      <c r="Q23" s="30"/>
      <c r="R23" s="30"/>
      <c r="S23" s="30"/>
      <c r="T23" s="87"/>
      <c r="U23" s="68" t="s">
        <v>68</v>
      </c>
      <c r="V23" s="79"/>
      <c r="W23" s="34"/>
      <c r="X23" s="33"/>
      <c r="Y23" s="34"/>
      <c r="Z23" s="34"/>
      <c r="AA23" s="34"/>
    </row>
    <row r="24">
      <c r="A24" s="62"/>
      <c r="B24" s="56"/>
      <c r="C24" s="75"/>
      <c r="D24" s="75"/>
      <c r="E24" s="75"/>
      <c r="F24" s="76"/>
      <c r="G24" s="76"/>
      <c r="H24" s="75"/>
      <c r="I24" s="77"/>
      <c r="J24" s="58"/>
      <c r="K24" s="58"/>
      <c r="L24" s="58"/>
      <c r="M24" s="58"/>
      <c r="N24" s="58"/>
      <c r="O24" s="58"/>
      <c r="P24" s="84"/>
      <c r="Q24" s="58"/>
      <c r="R24" s="58"/>
      <c r="S24" s="58"/>
      <c r="T24" s="60"/>
      <c r="U24" s="73"/>
      <c r="V24" s="73"/>
      <c r="W24" s="34"/>
      <c r="X24" s="33"/>
      <c r="Y24" s="34"/>
      <c r="Z24" s="34"/>
      <c r="AA24" s="34"/>
    </row>
    <row r="25">
      <c r="A25" s="62"/>
      <c r="B25" s="63" t="s">
        <v>111</v>
      </c>
      <c r="C25" s="40">
        <v>1.0</v>
      </c>
      <c r="D25" s="40" t="s">
        <v>4</v>
      </c>
      <c r="E25" s="40" t="s">
        <v>5</v>
      </c>
      <c r="F25" s="64">
        <v>0.0055</v>
      </c>
      <c r="G25" s="64">
        <v>-0.0075</v>
      </c>
      <c r="H25" s="40">
        <v>0.805</v>
      </c>
      <c r="I25" s="65">
        <v>0.8</v>
      </c>
      <c r="J25" s="59"/>
      <c r="K25" s="59"/>
      <c r="L25" s="59"/>
      <c r="M25" s="59"/>
      <c r="N25" s="59"/>
      <c r="O25" s="59"/>
      <c r="P25" s="85"/>
      <c r="Q25" s="59"/>
      <c r="R25" s="59"/>
      <c r="S25" s="59"/>
      <c r="T25" s="86"/>
      <c r="U25" s="74" t="s">
        <v>70</v>
      </c>
      <c r="V25" s="68" t="s">
        <v>71</v>
      </c>
      <c r="W25" s="34"/>
      <c r="X25" s="33"/>
      <c r="Y25" s="34"/>
      <c r="Z25" s="34"/>
      <c r="AA25" s="34"/>
    </row>
    <row r="26">
      <c r="A26" s="34"/>
      <c r="B26" s="48"/>
      <c r="C26" s="49">
        <v>2.0</v>
      </c>
      <c r="D26" s="49" t="s">
        <v>6</v>
      </c>
      <c r="E26" s="49" t="s">
        <v>7</v>
      </c>
      <c r="F26" s="69">
        <v>0.0054</v>
      </c>
      <c r="G26" s="69">
        <v>-0.0145</v>
      </c>
      <c r="H26" s="49">
        <v>0.417</v>
      </c>
      <c r="I26" s="70">
        <v>0.84</v>
      </c>
      <c r="J26" s="30"/>
      <c r="K26" s="30"/>
      <c r="L26" s="30"/>
      <c r="M26" s="30"/>
      <c r="N26" s="30"/>
      <c r="O26" s="30"/>
      <c r="P26" s="33"/>
      <c r="Q26" s="30"/>
      <c r="R26" s="30"/>
      <c r="S26" s="30"/>
      <c r="T26" s="87"/>
      <c r="U26" s="74" t="s">
        <v>72</v>
      </c>
      <c r="V26" s="79"/>
      <c r="W26" s="34"/>
      <c r="X26" s="33"/>
      <c r="Y26" s="34"/>
      <c r="Z26" s="34"/>
      <c r="AA26" s="34"/>
    </row>
    <row r="27">
      <c r="A27" s="34"/>
      <c r="B27" s="48"/>
      <c r="C27" s="49">
        <v>3.0</v>
      </c>
      <c r="D27" s="49" t="s">
        <v>8</v>
      </c>
      <c r="E27" s="49" t="s">
        <v>9</v>
      </c>
      <c r="F27" s="69">
        <v>0.0073</v>
      </c>
      <c r="G27" s="69">
        <v>-0.0205</v>
      </c>
      <c r="H27" s="49">
        <v>0.634</v>
      </c>
      <c r="I27" s="70">
        <v>0.87</v>
      </c>
      <c r="J27" s="30"/>
      <c r="K27" s="30"/>
      <c r="L27" s="30"/>
      <c r="M27" s="30"/>
      <c r="N27" s="30"/>
      <c r="O27" s="30"/>
      <c r="P27" s="33"/>
      <c r="Q27" s="30"/>
      <c r="R27" s="30"/>
      <c r="S27" s="30"/>
      <c r="T27" s="87"/>
      <c r="U27" s="74" t="s">
        <v>73</v>
      </c>
      <c r="V27" s="79"/>
      <c r="W27" s="34"/>
      <c r="X27" s="33"/>
      <c r="Y27" s="34"/>
      <c r="Z27" s="34"/>
      <c r="AA27" s="34"/>
    </row>
    <row r="28">
      <c r="A28" s="34"/>
      <c r="B28" s="48"/>
      <c r="C28" s="49">
        <v>4.0</v>
      </c>
      <c r="D28" s="49" t="s">
        <v>10</v>
      </c>
      <c r="E28" s="49" t="s">
        <v>11</v>
      </c>
      <c r="F28" s="69">
        <v>0.0061</v>
      </c>
      <c r="G28" s="69">
        <v>-0.0294</v>
      </c>
      <c r="H28" s="49">
        <v>0.308</v>
      </c>
      <c r="I28" s="70">
        <v>0.85</v>
      </c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87"/>
      <c r="U28" s="74" t="s">
        <v>74</v>
      </c>
      <c r="V28" s="79"/>
      <c r="W28" s="34"/>
      <c r="X28" s="33"/>
      <c r="Y28" s="34"/>
      <c r="Z28" s="34"/>
      <c r="AA28" s="34"/>
    </row>
    <row r="29">
      <c r="A29" s="62"/>
      <c r="B29" s="56"/>
      <c r="C29" s="49"/>
      <c r="D29" s="49"/>
      <c r="E29" s="49"/>
      <c r="F29" s="69"/>
      <c r="G29" s="69"/>
      <c r="H29" s="49"/>
      <c r="I29" s="7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87"/>
      <c r="U29" s="73"/>
      <c r="V29" s="79"/>
      <c r="W29" s="34"/>
      <c r="X29" s="33"/>
      <c r="Y29" s="34"/>
      <c r="Z29" s="34"/>
      <c r="AA29" s="34"/>
    </row>
    <row r="30">
      <c r="A30" s="62"/>
      <c r="B30" s="63" t="s">
        <v>75</v>
      </c>
      <c r="C30" s="40">
        <v>1.0</v>
      </c>
      <c r="D30" s="40" t="s">
        <v>4</v>
      </c>
      <c r="E30" s="40" t="s">
        <v>5</v>
      </c>
      <c r="F30" s="64">
        <v>0.1181</v>
      </c>
      <c r="G30" s="64">
        <v>-0.0529</v>
      </c>
      <c r="H30" s="40">
        <v>0.76</v>
      </c>
      <c r="I30" s="65">
        <v>0.67</v>
      </c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86"/>
      <c r="U30" s="68" t="s">
        <v>76</v>
      </c>
      <c r="V30" s="79"/>
      <c r="W30" s="34"/>
      <c r="X30" s="33"/>
      <c r="Y30" s="34"/>
      <c r="Z30" s="34"/>
      <c r="AA30" s="34"/>
    </row>
    <row r="31">
      <c r="A31" s="34"/>
      <c r="B31" s="48"/>
      <c r="C31" s="49">
        <v>2.0</v>
      </c>
      <c r="D31" s="49" t="s">
        <v>6</v>
      </c>
      <c r="E31" s="49" t="s">
        <v>7</v>
      </c>
      <c r="F31" s="69">
        <v>0.1859</v>
      </c>
      <c r="G31" s="69">
        <v>-0.0779</v>
      </c>
      <c r="H31" s="49">
        <v>0.919</v>
      </c>
      <c r="I31" s="70">
        <v>0.75</v>
      </c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87"/>
      <c r="U31" s="68" t="s">
        <v>77</v>
      </c>
      <c r="V31" s="79"/>
      <c r="W31" s="34"/>
      <c r="X31" s="33"/>
      <c r="Y31" s="34"/>
      <c r="Z31" s="34"/>
      <c r="AA31" s="34"/>
    </row>
    <row r="32">
      <c r="A32" s="34"/>
      <c r="B32" s="48"/>
      <c r="C32" s="49">
        <v>3.0</v>
      </c>
      <c r="D32" s="49" t="s">
        <v>8</v>
      </c>
      <c r="E32" s="49" t="s">
        <v>9</v>
      </c>
      <c r="F32" s="69">
        <v>0.2257</v>
      </c>
      <c r="G32" s="69">
        <v>-0.1278</v>
      </c>
      <c r="H32" s="49">
        <v>0.286</v>
      </c>
      <c r="I32" s="70">
        <v>0.5</v>
      </c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87"/>
      <c r="U32" s="68" t="s">
        <v>78</v>
      </c>
      <c r="V32" s="79"/>
      <c r="W32" s="34"/>
      <c r="X32" s="33"/>
      <c r="Y32" s="34"/>
      <c r="Z32" s="34"/>
      <c r="AA32" s="34"/>
    </row>
    <row r="33">
      <c r="A33" s="34"/>
      <c r="B33" s="48"/>
      <c r="C33" s="49">
        <v>4.0</v>
      </c>
      <c r="D33" s="49" t="s">
        <v>10</v>
      </c>
      <c r="E33" s="49" t="s">
        <v>11</v>
      </c>
      <c r="F33" s="49">
        <v>0.0</v>
      </c>
      <c r="G33" s="69">
        <v>-0.1156</v>
      </c>
      <c r="H33" s="49">
        <v>0.157</v>
      </c>
      <c r="I33" s="70">
        <v>0.0</v>
      </c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87"/>
      <c r="U33" s="74" t="s">
        <v>79</v>
      </c>
      <c r="V33" s="79"/>
      <c r="W33" s="34"/>
      <c r="X33" s="33"/>
      <c r="Y33" s="34"/>
      <c r="Z33" s="34"/>
      <c r="AA33" s="34"/>
    </row>
    <row r="34">
      <c r="A34" s="34"/>
      <c r="B34" s="56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84"/>
      <c r="O34" s="84"/>
      <c r="P34" s="58"/>
      <c r="Q34" s="58"/>
      <c r="R34" s="58"/>
      <c r="S34" s="58"/>
      <c r="T34" s="60"/>
      <c r="U34" s="79"/>
      <c r="V34" s="79"/>
      <c r="W34" s="34"/>
      <c r="X34" s="33"/>
      <c r="Y34" s="34"/>
      <c r="Z34" s="34"/>
      <c r="AA34" s="34"/>
    </row>
    <row r="35">
      <c r="A35" s="62"/>
      <c r="B35" s="63" t="s">
        <v>80</v>
      </c>
      <c r="C35" s="40">
        <v>1.0</v>
      </c>
      <c r="D35" s="40" t="s">
        <v>4</v>
      </c>
      <c r="E35" s="40" t="s">
        <v>5</v>
      </c>
      <c r="F35" s="64">
        <v>0.0095</v>
      </c>
      <c r="G35" s="64">
        <v>-0.0096</v>
      </c>
      <c r="H35" s="40">
        <v>-0.58</v>
      </c>
      <c r="I35" s="65">
        <v>0.44</v>
      </c>
      <c r="J35" s="65">
        <v>0.56</v>
      </c>
      <c r="K35" s="64">
        <v>-0.1078</v>
      </c>
      <c r="L35" s="64">
        <v>0.488</v>
      </c>
      <c r="M35" s="40">
        <v>-0.133</v>
      </c>
      <c r="N35" s="64">
        <v>-0.43501</v>
      </c>
      <c r="O35" s="64">
        <v>5.0E-5</v>
      </c>
      <c r="P35" s="40">
        <v>489.0</v>
      </c>
      <c r="Q35" s="40">
        <v>0.99</v>
      </c>
      <c r="R35" s="40">
        <v>-0.088</v>
      </c>
      <c r="S35" s="40">
        <v>0.054</v>
      </c>
      <c r="T35" s="66">
        <v>0.139</v>
      </c>
      <c r="U35" s="74" t="s">
        <v>81</v>
      </c>
      <c r="V35" s="73"/>
      <c r="W35" s="62"/>
      <c r="X35" s="33"/>
      <c r="Y35" s="34"/>
      <c r="Z35" s="34"/>
      <c r="AA35" s="34"/>
    </row>
    <row r="36">
      <c r="A36" s="34"/>
      <c r="B36" s="48"/>
      <c r="C36" s="49">
        <v>2.0</v>
      </c>
      <c r="D36" s="49" t="s">
        <v>6</v>
      </c>
      <c r="E36" s="49" t="s">
        <v>7</v>
      </c>
      <c r="F36" s="69">
        <v>0.008</v>
      </c>
      <c r="G36" s="69">
        <v>-0.0065</v>
      </c>
      <c r="H36" s="49">
        <v>0.218</v>
      </c>
      <c r="I36" s="70">
        <v>0.47</v>
      </c>
      <c r="J36" s="70">
        <v>0.53</v>
      </c>
      <c r="K36" s="69">
        <v>0.0242</v>
      </c>
      <c r="L36" s="69">
        <v>0.224</v>
      </c>
      <c r="M36" s="49">
        <v>0.047</v>
      </c>
      <c r="N36" s="69">
        <v>0.12728</v>
      </c>
      <c r="O36" s="69">
        <v>0.0</v>
      </c>
      <c r="P36" s="49">
        <v>436.0</v>
      </c>
      <c r="Q36" s="49">
        <v>1.23</v>
      </c>
      <c r="R36" s="49">
        <v>0.025</v>
      </c>
      <c r="S36" s="49">
        <v>0.036</v>
      </c>
      <c r="T36" s="71">
        <v>0.133</v>
      </c>
      <c r="U36" s="74" t="s">
        <v>82</v>
      </c>
      <c r="V36" s="73"/>
      <c r="W36" s="62"/>
      <c r="X36" s="33"/>
      <c r="Y36" s="34"/>
      <c r="Z36" s="34"/>
      <c r="AA36" s="34"/>
    </row>
    <row r="37">
      <c r="A37" s="34"/>
      <c r="B37" s="48"/>
      <c r="C37" s="49">
        <v>3.0</v>
      </c>
      <c r="D37" s="49" t="s">
        <v>8</v>
      </c>
      <c r="E37" s="49" t="s">
        <v>9</v>
      </c>
      <c r="F37" s="69">
        <v>0.0093</v>
      </c>
      <c r="G37" s="69">
        <v>-0.0078</v>
      </c>
      <c r="H37" s="49">
        <v>0.137</v>
      </c>
      <c r="I37" s="70">
        <v>0.49</v>
      </c>
      <c r="J37" s="70">
        <v>0.51</v>
      </c>
      <c r="K37" s="69">
        <v>0.01117</v>
      </c>
      <c r="L37" s="69">
        <v>0.463</v>
      </c>
      <c r="M37" s="49">
        <v>0.069</v>
      </c>
      <c r="N37" s="69">
        <v>0.05717</v>
      </c>
      <c r="O37" s="69">
        <v>0.01667</v>
      </c>
      <c r="P37" s="49">
        <v>1093.0</v>
      </c>
      <c r="Q37" s="49">
        <v>1.19</v>
      </c>
      <c r="R37" s="49">
        <v>0.02</v>
      </c>
      <c r="S37" s="49">
        <v>-0.008</v>
      </c>
      <c r="T37" s="71">
        <v>0.146</v>
      </c>
      <c r="U37" s="74" t="s">
        <v>83</v>
      </c>
      <c r="V37" s="73"/>
      <c r="W37" s="62"/>
      <c r="X37" s="33"/>
      <c r="Y37" s="34"/>
      <c r="Z37" s="34"/>
      <c r="AA37" s="34"/>
    </row>
    <row r="38">
      <c r="A38" s="34"/>
      <c r="B38" s="48"/>
      <c r="C38" s="49">
        <v>4.0</v>
      </c>
      <c r="D38" s="49" t="s">
        <v>10</v>
      </c>
      <c r="E38" s="49" t="s">
        <v>11</v>
      </c>
      <c r="F38" s="69">
        <v>0.0063</v>
      </c>
      <c r="G38" s="69">
        <v>-0.0043</v>
      </c>
      <c r="H38" s="49">
        <v>0.658</v>
      </c>
      <c r="I38" s="70">
        <v>0.48</v>
      </c>
      <c r="J38" s="70">
        <v>0.52</v>
      </c>
      <c r="K38" s="69">
        <v>0.09139</v>
      </c>
      <c r="L38" s="69">
        <v>0.171</v>
      </c>
      <c r="M38" s="49">
        <v>0.164</v>
      </c>
      <c r="N38" s="69">
        <v>0.54848</v>
      </c>
      <c r="O38" s="49">
        <v>0.0</v>
      </c>
      <c r="P38" s="49">
        <v>1585.0</v>
      </c>
      <c r="Q38" s="49">
        <v>1.45</v>
      </c>
      <c r="R38" s="49">
        <v>0.083</v>
      </c>
      <c r="S38" s="49">
        <v>0.009</v>
      </c>
      <c r="T38" s="71">
        <v>0.126</v>
      </c>
      <c r="U38" s="74" t="s">
        <v>84</v>
      </c>
      <c r="V38" s="73"/>
      <c r="W38" s="62"/>
      <c r="X38" s="33"/>
      <c r="Y38" s="34"/>
      <c r="Z38" s="34"/>
      <c r="AA38" s="34"/>
    </row>
    <row r="39">
      <c r="A39" s="62"/>
      <c r="B39" s="56"/>
      <c r="C39" s="58"/>
      <c r="D39" s="75"/>
      <c r="E39" s="75"/>
      <c r="F39" s="76"/>
      <c r="G39" s="76"/>
      <c r="H39" s="75"/>
      <c r="I39" s="77"/>
      <c r="J39" s="77"/>
      <c r="K39" s="76"/>
      <c r="L39" s="76"/>
      <c r="M39" s="75"/>
      <c r="N39" s="76"/>
      <c r="O39" s="76"/>
      <c r="P39" s="75"/>
      <c r="Q39" s="75"/>
      <c r="R39" s="75"/>
      <c r="S39" s="75"/>
      <c r="T39" s="88"/>
      <c r="U39" s="73"/>
      <c r="V39" s="73"/>
      <c r="W39" s="62"/>
      <c r="X39" s="33"/>
      <c r="Y39" s="34"/>
      <c r="Z39" s="34"/>
      <c r="AA39" s="34"/>
    </row>
    <row r="40">
      <c r="A40" s="62"/>
      <c r="B40" s="63" t="s">
        <v>85</v>
      </c>
      <c r="C40" s="40">
        <v>1.0</v>
      </c>
      <c r="D40" s="40" t="s">
        <v>4</v>
      </c>
      <c r="E40" s="40" t="s">
        <v>5</v>
      </c>
      <c r="F40" s="64">
        <v>0.0012</v>
      </c>
      <c r="G40" s="64">
        <v>-1.0E-4</v>
      </c>
      <c r="H40" s="40">
        <v>0.908</v>
      </c>
      <c r="I40" s="65">
        <v>0.84</v>
      </c>
      <c r="J40" s="65">
        <v>0.16</v>
      </c>
      <c r="K40" s="64">
        <v>0.07265</v>
      </c>
      <c r="L40" s="64">
        <v>0.089</v>
      </c>
      <c r="M40" s="40">
        <v>6.565</v>
      </c>
      <c r="N40" s="64">
        <v>0.4208</v>
      </c>
      <c r="O40" s="64">
        <v>0.37491</v>
      </c>
      <c r="P40" s="40">
        <v>117.0</v>
      </c>
      <c r="Q40" s="40">
        <v>7.96</v>
      </c>
      <c r="R40" s="40">
        <v>-0.052</v>
      </c>
      <c r="S40" s="40">
        <v>-0.005</v>
      </c>
      <c r="T40" s="66">
        <v>0.057</v>
      </c>
      <c r="U40" s="74" t="s">
        <v>112</v>
      </c>
      <c r="V40" s="89" t="s">
        <v>113</v>
      </c>
      <c r="W40" s="47" t="s">
        <v>114</v>
      </c>
      <c r="Y40" s="34"/>
      <c r="Z40" s="34"/>
      <c r="AA40" s="34"/>
    </row>
    <row r="41">
      <c r="A41" s="34"/>
      <c r="B41" s="48"/>
      <c r="C41" s="49">
        <v>2.0</v>
      </c>
      <c r="D41" s="49" t="s">
        <v>6</v>
      </c>
      <c r="E41" s="49" t="s">
        <v>7</v>
      </c>
      <c r="F41" s="69">
        <v>-9.0E-4</v>
      </c>
      <c r="G41" s="69">
        <v>-8.0E-4</v>
      </c>
      <c r="H41" s="49">
        <v>0.234</v>
      </c>
      <c r="I41" s="70">
        <v>0.52</v>
      </c>
      <c r="J41" s="70">
        <v>0.48</v>
      </c>
      <c r="K41" s="69">
        <v>0.01677</v>
      </c>
      <c r="L41" s="69">
        <v>0.146</v>
      </c>
      <c r="M41" s="49">
        <v>0.093</v>
      </c>
      <c r="N41" s="69">
        <v>0.08529</v>
      </c>
      <c r="O41" s="49">
        <v>0.0</v>
      </c>
      <c r="P41" s="49">
        <v>103.0</v>
      </c>
      <c r="Q41" s="49">
        <v>1.11</v>
      </c>
      <c r="R41" s="49">
        <v>0.013</v>
      </c>
      <c r="S41" s="49">
        <v>0.006</v>
      </c>
      <c r="T41" s="71">
        <v>0.056</v>
      </c>
      <c r="U41" s="74" t="s">
        <v>115</v>
      </c>
      <c r="V41" s="73"/>
      <c r="W41" s="62"/>
      <c r="X41" s="33"/>
      <c r="Y41" s="34"/>
      <c r="Z41" s="34"/>
      <c r="AA41" s="34"/>
    </row>
    <row r="42">
      <c r="A42" s="34"/>
      <c r="B42" s="48"/>
      <c r="C42" s="49">
        <v>3.0</v>
      </c>
      <c r="D42" s="49" t="s">
        <v>8</v>
      </c>
      <c r="E42" s="49" t="s">
        <v>9</v>
      </c>
      <c r="F42" s="69">
        <v>0.0013</v>
      </c>
      <c r="G42" s="69">
        <v>-0.001</v>
      </c>
      <c r="H42" s="49">
        <v>0.206</v>
      </c>
      <c r="I42" s="70">
        <v>0.69</v>
      </c>
      <c r="J42" s="70">
        <v>0.31</v>
      </c>
      <c r="K42" s="69">
        <v>0.02124</v>
      </c>
      <c r="L42" s="69">
        <v>0.123</v>
      </c>
      <c r="M42" s="49">
        <v>0.584</v>
      </c>
      <c r="N42" s="69">
        <v>0.11091</v>
      </c>
      <c r="O42" s="69">
        <v>0.01595</v>
      </c>
      <c r="P42" s="49">
        <v>105.0</v>
      </c>
      <c r="Q42" s="49">
        <v>1.3</v>
      </c>
      <c r="R42" s="49">
        <v>0.019</v>
      </c>
      <c r="S42" s="49">
        <v>-0.011</v>
      </c>
      <c r="T42" s="71">
        <v>0.092</v>
      </c>
      <c r="U42" s="74" t="s">
        <v>116</v>
      </c>
      <c r="V42" s="73"/>
      <c r="W42" s="62"/>
      <c r="X42" s="33"/>
      <c r="Y42" s="34"/>
      <c r="Z42" s="34"/>
      <c r="AA42" s="34"/>
    </row>
    <row r="43">
      <c r="A43" s="34"/>
      <c r="B43" s="48"/>
      <c r="C43" s="49">
        <v>4.0</v>
      </c>
      <c r="D43" s="49" t="s">
        <v>10</v>
      </c>
      <c r="E43" s="49" t="s">
        <v>11</v>
      </c>
      <c r="F43" s="69">
        <v>5.0E-4</v>
      </c>
      <c r="G43" s="70">
        <v>0.0</v>
      </c>
      <c r="H43" s="49">
        <v>0.111</v>
      </c>
      <c r="I43" s="70">
        <v>1.0</v>
      </c>
      <c r="J43" s="70">
        <v>0.0</v>
      </c>
      <c r="K43" s="69">
        <v>0.0047</v>
      </c>
      <c r="L43" s="69">
        <v>0.091</v>
      </c>
      <c r="M43" s="49">
        <v>0.0</v>
      </c>
      <c r="N43" s="69">
        <v>0.02372</v>
      </c>
      <c r="O43" s="69">
        <v>0.00849</v>
      </c>
      <c r="P43" s="49">
        <v>44.0</v>
      </c>
      <c r="Q43" s="49">
        <v>0.0</v>
      </c>
      <c r="R43" s="49">
        <v>0.004</v>
      </c>
      <c r="S43" s="49">
        <v>0.002</v>
      </c>
      <c r="T43" s="71">
        <v>0.035</v>
      </c>
      <c r="U43" s="74" t="s">
        <v>117</v>
      </c>
      <c r="V43" s="73"/>
      <c r="W43" s="62"/>
      <c r="X43" s="33"/>
      <c r="Y43" s="34"/>
      <c r="Z43" s="34"/>
      <c r="AA43" s="34"/>
    </row>
    <row r="44">
      <c r="A44" s="34"/>
      <c r="B44" s="56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84"/>
      <c r="P44" s="58"/>
      <c r="Q44" s="58"/>
      <c r="R44" s="58"/>
      <c r="S44" s="58"/>
      <c r="T44" s="60"/>
      <c r="U44" s="79"/>
      <c r="V44" s="79"/>
      <c r="W44" s="34"/>
      <c r="X44" s="33"/>
      <c r="Y44" s="34"/>
      <c r="Z44" s="34"/>
      <c r="AA44" s="34"/>
    </row>
    <row r="45">
      <c r="A45" s="34"/>
      <c r="B45" s="63" t="s">
        <v>118</v>
      </c>
      <c r="C45" s="40">
        <v>1.0</v>
      </c>
      <c r="D45" s="40" t="s">
        <v>4</v>
      </c>
      <c r="E45" s="40" t="s">
        <v>5</v>
      </c>
      <c r="F45" s="64">
        <v>0.0388</v>
      </c>
      <c r="G45" s="64">
        <v>-0.0245</v>
      </c>
      <c r="H45" s="40">
        <v>0.639</v>
      </c>
      <c r="I45" s="65">
        <v>0.73</v>
      </c>
      <c r="J45" s="65">
        <v>0.27</v>
      </c>
      <c r="K45" s="64">
        <v>0.12321</v>
      </c>
      <c r="L45" s="64">
        <v>0.377</v>
      </c>
      <c r="M45" s="59"/>
      <c r="N45" s="64">
        <v>0.7889</v>
      </c>
      <c r="O45" s="64">
        <v>0.16812</v>
      </c>
      <c r="P45" s="59"/>
      <c r="Q45" s="59"/>
      <c r="R45" s="59"/>
      <c r="S45" s="59"/>
      <c r="T45" s="86">
        <v>0.188</v>
      </c>
      <c r="U45" s="74" t="s">
        <v>119</v>
      </c>
      <c r="V45" s="68" t="s">
        <v>120</v>
      </c>
      <c r="W45" s="34"/>
      <c r="X45" s="33"/>
      <c r="Y45" s="34"/>
      <c r="Z45" s="34"/>
      <c r="AA45" s="34"/>
    </row>
    <row r="46">
      <c r="A46" s="34"/>
      <c r="B46" s="48"/>
      <c r="C46" s="49">
        <v>2.0</v>
      </c>
      <c r="D46" s="49" t="s">
        <v>6</v>
      </c>
      <c r="E46" s="49" t="s">
        <v>7</v>
      </c>
      <c r="F46" s="69">
        <v>0.0429</v>
      </c>
      <c r="G46" s="69">
        <v>-0.0172</v>
      </c>
      <c r="H46" s="49">
        <v>0.854</v>
      </c>
      <c r="I46" s="70">
        <v>0.8</v>
      </c>
      <c r="J46" s="70">
        <v>0.2</v>
      </c>
      <c r="K46" s="69">
        <v>0.12609</v>
      </c>
      <c r="L46" s="69">
        <v>0.185</v>
      </c>
      <c r="M46" s="30"/>
      <c r="N46" s="69">
        <v>0.8113</v>
      </c>
      <c r="O46" s="69">
        <v>0.31932</v>
      </c>
      <c r="P46" s="30"/>
      <c r="Q46" s="30"/>
      <c r="R46" s="30"/>
      <c r="S46" s="30"/>
      <c r="T46" s="71">
        <v>0.131</v>
      </c>
      <c r="U46" s="74" t="s">
        <v>121</v>
      </c>
      <c r="V46" s="68" t="s">
        <v>122</v>
      </c>
      <c r="W46" s="34"/>
      <c r="X46" s="33"/>
      <c r="Y46" s="34"/>
      <c r="Z46" s="34"/>
      <c r="AA46" s="34"/>
    </row>
    <row r="47">
      <c r="A47" s="34"/>
      <c r="B47" s="48"/>
      <c r="C47" s="49">
        <v>3.0</v>
      </c>
      <c r="D47" s="49" t="s">
        <v>8</v>
      </c>
      <c r="E47" s="49" t="s">
        <v>9</v>
      </c>
      <c r="F47" s="69">
        <v>0.30954</v>
      </c>
      <c r="G47" s="69">
        <v>-0.0134</v>
      </c>
      <c r="H47" s="49">
        <v>0.873</v>
      </c>
      <c r="I47" s="70">
        <v>0.74</v>
      </c>
      <c r="J47" s="70">
        <v>0.26</v>
      </c>
      <c r="K47" s="69">
        <v>0.20858</v>
      </c>
      <c r="L47" s="69">
        <v>0.407</v>
      </c>
      <c r="M47" s="30"/>
      <c r="N47" s="49" t="s">
        <v>123</v>
      </c>
      <c r="O47" s="69">
        <v>0.30954</v>
      </c>
      <c r="P47" s="30"/>
      <c r="Q47" s="30"/>
      <c r="R47" s="30"/>
      <c r="S47" s="30"/>
      <c r="T47" s="71">
        <v>0.229</v>
      </c>
      <c r="U47" s="74" t="s">
        <v>124</v>
      </c>
      <c r="V47" s="68" t="s">
        <v>125</v>
      </c>
      <c r="W47" s="34"/>
      <c r="X47" s="33"/>
      <c r="Y47" s="34"/>
      <c r="Z47" s="34"/>
      <c r="AA47" s="34"/>
    </row>
    <row r="48">
      <c r="A48" s="34"/>
      <c r="B48" s="48"/>
      <c r="C48" s="49">
        <v>4.0</v>
      </c>
      <c r="D48" s="49" t="s">
        <v>10</v>
      </c>
      <c r="E48" s="49" t="s">
        <v>11</v>
      </c>
      <c r="F48" s="69">
        <v>0.0804</v>
      </c>
      <c r="G48" s="69">
        <v>-0.0181</v>
      </c>
      <c r="H48" s="49">
        <v>0.847</v>
      </c>
      <c r="I48" s="70">
        <v>0.62</v>
      </c>
      <c r="J48" s="70">
        <v>0.38</v>
      </c>
      <c r="K48" s="69">
        <v>0.114</v>
      </c>
      <c r="L48" s="69">
        <v>0.158</v>
      </c>
      <c r="M48" s="30"/>
      <c r="N48" s="69">
        <v>0.7167</v>
      </c>
      <c r="O48" s="69">
        <v>0.31611</v>
      </c>
      <c r="P48" s="30"/>
      <c r="Q48" s="30"/>
      <c r="R48" s="30"/>
      <c r="S48" s="30"/>
      <c r="T48" s="71">
        <v>0.119</v>
      </c>
      <c r="U48" s="74" t="s">
        <v>126</v>
      </c>
      <c r="V48" s="68" t="s">
        <v>127</v>
      </c>
      <c r="W48" s="34"/>
      <c r="X48" s="33"/>
      <c r="Y48" s="34"/>
      <c r="Z48" s="34"/>
      <c r="AA48" s="34"/>
    </row>
    <row r="49">
      <c r="A49" s="34"/>
      <c r="B49" s="48"/>
      <c r="C49" s="49" t="s">
        <v>128</v>
      </c>
      <c r="D49" s="49" t="s">
        <v>10</v>
      </c>
      <c r="E49" s="49" t="s">
        <v>5</v>
      </c>
      <c r="F49" s="90">
        <v>0.0521</v>
      </c>
      <c r="G49" s="90">
        <v>-0.0197</v>
      </c>
      <c r="H49" s="91">
        <v>0.769</v>
      </c>
      <c r="I49" s="92">
        <v>0.74</v>
      </c>
      <c r="J49" s="92">
        <v>0.26</v>
      </c>
      <c r="K49" s="90">
        <v>0.1448</v>
      </c>
      <c r="L49" s="90"/>
      <c r="M49" s="30"/>
      <c r="N49" s="90"/>
      <c r="O49" s="90"/>
      <c r="P49" s="30"/>
      <c r="Q49" s="30"/>
      <c r="R49" s="30"/>
      <c r="S49" s="30"/>
      <c r="T49" s="71">
        <v>0.176</v>
      </c>
      <c r="U49" s="68" t="s">
        <v>129</v>
      </c>
      <c r="V49" s="68" t="s">
        <v>130</v>
      </c>
      <c r="W49" s="34"/>
      <c r="X49" s="33"/>
      <c r="Y49" s="34"/>
      <c r="Z49" s="34"/>
      <c r="AA49" s="34"/>
    </row>
    <row r="50">
      <c r="A50" s="34"/>
      <c r="B50" s="56"/>
      <c r="C50" s="75"/>
      <c r="D50" s="75"/>
      <c r="E50" s="75"/>
      <c r="F50" s="93"/>
      <c r="G50" s="93"/>
      <c r="H50" s="94"/>
      <c r="I50" s="95"/>
      <c r="J50" s="95"/>
      <c r="K50" s="93"/>
      <c r="L50" s="93"/>
      <c r="M50" s="58"/>
      <c r="N50" s="93"/>
      <c r="O50" s="93"/>
      <c r="P50" s="58"/>
      <c r="Q50" s="58"/>
      <c r="R50" s="58"/>
      <c r="S50" s="58"/>
      <c r="T50" s="60"/>
      <c r="U50" s="79"/>
      <c r="V50" s="79"/>
      <c r="W50" s="34"/>
      <c r="X50" s="33"/>
      <c r="Y50" s="34"/>
      <c r="Z50" s="34"/>
      <c r="AA50" s="34"/>
    </row>
    <row r="51">
      <c r="A51" s="34"/>
      <c r="B51" s="63" t="s">
        <v>131</v>
      </c>
      <c r="C51" s="40">
        <v>1.0</v>
      </c>
      <c r="D51" s="40" t="s">
        <v>4</v>
      </c>
      <c r="E51" s="40" t="s">
        <v>5</v>
      </c>
      <c r="F51" s="69">
        <v>0.0024</v>
      </c>
      <c r="G51" s="69">
        <v>-0.0013</v>
      </c>
      <c r="H51" s="49">
        <v>0.173</v>
      </c>
      <c r="I51" s="70">
        <v>0.0</v>
      </c>
      <c r="J51" s="96">
        <v>0.65</v>
      </c>
      <c r="K51" s="97">
        <v>0.0039</v>
      </c>
      <c r="L51" s="69">
        <v>0.038</v>
      </c>
      <c r="M51" s="98">
        <v>-0.021</v>
      </c>
      <c r="N51" s="96">
        <v>0.02</v>
      </c>
      <c r="O51" s="97">
        <v>0.02</v>
      </c>
      <c r="P51" s="49">
        <v>187.0</v>
      </c>
      <c r="Q51" s="98">
        <v>1.77</v>
      </c>
      <c r="R51" s="98">
        <v>0.003</v>
      </c>
      <c r="S51" s="98">
        <v>0.006</v>
      </c>
      <c r="T51" s="99">
        <v>0.019</v>
      </c>
      <c r="U51" s="68" t="s">
        <v>132</v>
      </c>
      <c r="V51" s="100" t="s">
        <v>133</v>
      </c>
      <c r="W51" s="101" t="s">
        <v>134</v>
      </c>
      <c r="X51" s="102" t="s">
        <v>135</v>
      </c>
      <c r="Y51" s="30"/>
      <c r="Z51" s="30"/>
      <c r="AA51" s="34"/>
    </row>
    <row r="52">
      <c r="A52" s="34"/>
      <c r="B52" s="48"/>
      <c r="C52" s="49">
        <v>2.0</v>
      </c>
      <c r="D52" s="49" t="s">
        <v>6</v>
      </c>
      <c r="E52" s="49" t="s">
        <v>7</v>
      </c>
      <c r="F52" s="69">
        <v>0.003</v>
      </c>
      <c r="G52" s="69">
        <v>-0.002</v>
      </c>
      <c r="H52" s="49">
        <v>-0.049</v>
      </c>
      <c r="I52" s="70">
        <v>0.38</v>
      </c>
      <c r="J52" s="96">
        <v>0.62</v>
      </c>
      <c r="K52" s="97">
        <v>-0.0016</v>
      </c>
      <c r="L52" s="69">
        <v>0.049</v>
      </c>
      <c r="M52" s="98">
        <v>-0.041</v>
      </c>
      <c r="N52" s="96">
        <v>-0.01</v>
      </c>
      <c r="O52" s="97">
        <v>0.0</v>
      </c>
      <c r="P52" s="49">
        <v>179.0</v>
      </c>
      <c r="Q52" s="98">
        <v>1.51</v>
      </c>
      <c r="R52" s="98">
        <v>0.0</v>
      </c>
      <c r="S52" s="98">
        <v>-0.007</v>
      </c>
      <c r="T52" s="99">
        <v>0.021</v>
      </c>
      <c r="U52" s="68" t="s">
        <v>136</v>
      </c>
      <c r="V52" s="73"/>
      <c r="W52" s="49" t="s">
        <v>137</v>
      </c>
      <c r="X52" s="30"/>
      <c r="Y52" s="30"/>
      <c r="Z52" s="30"/>
      <c r="AA52" s="34"/>
    </row>
    <row r="53">
      <c r="B53" s="48"/>
      <c r="C53" s="49">
        <v>3.0</v>
      </c>
      <c r="D53" s="49" t="s">
        <v>8</v>
      </c>
      <c r="E53" s="49" t="s">
        <v>9</v>
      </c>
      <c r="F53" s="69">
        <v>0.004</v>
      </c>
      <c r="G53" s="69">
        <v>-0.0024</v>
      </c>
      <c r="H53" s="49">
        <v>0.516</v>
      </c>
      <c r="I53" s="70">
        <v>0.45</v>
      </c>
      <c r="J53" s="96">
        <v>0.55</v>
      </c>
      <c r="K53" s="97">
        <v>0.0185</v>
      </c>
      <c r="L53" s="69">
        <v>0.048</v>
      </c>
      <c r="M53" s="98">
        <v>0.188</v>
      </c>
      <c r="N53" s="96">
        <v>0.1</v>
      </c>
      <c r="O53" s="97">
        <v>0.11</v>
      </c>
      <c r="P53" s="49">
        <v>169.0</v>
      </c>
      <c r="Q53" s="98">
        <v>1.65</v>
      </c>
      <c r="R53" s="98">
        <v>0.015</v>
      </c>
      <c r="S53" s="98">
        <v>-0.002</v>
      </c>
      <c r="T53" s="99">
        <v>0.03</v>
      </c>
      <c r="U53" s="68" t="s">
        <v>138</v>
      </c>
      <c r="V53" s="73"/>
      <c r="W53" s="30"/>
      <c r="X53" s="30"/>
      <c r="Y53" s="30"/>
      <c r="Z53" s="30"/>
    </row>
    <row r="54">
      <c r="B54" s="48"/>
      <c r="C54" s="49">
        <v>4.0</v>
      </c>
      <c r="D54" s="49" t="s">
        <v>10</v>
      </c>
      <c r="E54" s="49" t="s">
        <v>11</v>
      </c>
      <c r="F54" s="69">
        <v>0.0034</v>
      </c>
      <c r="G54" s="69">
        <v>-0.0022</v>
      </c>
      <c r="H54" s="49">
        <v>-0.113</v>
      </c>
      <c r="I54" s="70">
        <v>0.39</v>
      </c>
      <c r="J54" s="96">
        <v>0.61</v>
      </c>
      <c r="K54" s="97">
        <v>-0.0029</v>
      </c>
      <c r="L54" s="69">
        <v>0.051</v>
      </c>
      <c r="M54" s="98">
        <v>0.005</v>
      </c>
      <c r="N54" s="96">
        <v>-0.01</v>
      </c>
      <c r="O54" s="97">
        <v>0.0</v>
      </c>
      <c r="P54" s="49">
        <v>122.0</v>
      </c>
      <c r="Q54" s="98">
        <v>1.59</v>
      </c>
      <c r="R54" s="98">
        <v>-0.002</v>
      </c>
      <c r="S54" s="98">
        <v>0.003</v>
      </c>
      <c r="T54" s="99">
        <v>0.02</v>
      </c>
      <c r="U54" s="68" t="s">
        <v>139</v>
      </c>
      <c r="V54" s="73"/>
      <c r="W54" s="30"/>
      <c r="X54" s="30"/>
      <c r="Y54" s="30"/>
      <c r="Z54" s="30"/>
    </row>
    <row r="55">
      <c r="B55" s="56"/>
      <c r="C55" s="75"/>
      <c r="D55" s="75"/>
      <c r="E55" s="75"/>
      <c r="F55" s="93"/>
      <c r="G55" s="93"/>
      <c r="H55" s="94"/>
      <c r="I55" s="95"/>
      <c r="J55" s="95"/>
      <c r="K55" s="93"/>
      <c r="L55" s="103"/>
      <c r="M55" s="103"/>
      <c r="N55" s="103"/>
      <c r="O55" s="103"/>
      <c r="P55" s="103"/>
      <c r="Q55" s="103"/>
      <c r="R55" s="103"/>
      <c r="S55" s="103"/>
      <c r="T55" s="104"/>
    </row>
    <row r="56">
      <c r="B56" s="63" t="s">
        <v>140</v>
      </c>
      <c r="C56" s="40">
        <v>1.0</v>
      </c>
      <c r="D56" s="40" t="s">
        <v>4</v>
      </c>
      <c r="E56" s="40" t="s">
        <v>5</v>
      </c>
      <c r="F56" s="69">
        <v>0.0044</v>
      </c>
      <c r="G56" s="69">
        <v>-0.0057</v>
      </c>
      <c r="H56" s="49">
        <v>-0.135</v>
      </c>
      <c r="I56" s="70">
        <v>0.0</v>
      </c>
      <c r="J56" s="96">
        <v>0.45</v>
      </c>
      <c r="K56" s="97">
        <v>-0.0115</v>
      </c>
      <c r="L56" s="69">
        <v>0.191</v>
      </c>
      <c r="M56" s="98">
        <v>-0.03</v>
      </c>
      <c r="N56" s="96">
        <v>-0.06</v>
      </c>
      <c r="O56" s="97">
        <v>0.0</v>
      </c>
      <c r="P56" s="49">
        <v>641.0</v>
      </c>
      <c r="Q56" s="98">
        <v>0.76</v>
      </c>
      <c r="R56" s="98">
        <v>-0.01</v>
      </c>
      <c r="S56" s="98">
        <v>0.017</v>
      </c>
      <c r="T56" s="99">
        <v>0.057</v>
      </c>
      <c r="U56" s="68" t="s">
        <v>141</v>
      </c>
      <c r="X56" s="105" t="s">
        <v>142</v>
      </c>
    </row>
    <row r="57">
      <c r="B57" s="48"/>
      <c r="C57" s="49">
        <v>2.0</v>
      </c>
      <c r="D57" s="49" t="s">
        <v>6</v>
      </c>
      <c r="E57" s="49" t="s">
        <v>7</v>
      </c>
      <c r="F57" s="69">
        <v>0.0054</v>
      </c>
      <c r="G57" s="69">
        <v>-0.0051</v>
      </c>
      <c r="H57" s="49">
        <v>-0.117</v>
      </c>
      <c r="I57" s="70">
        <v>0.47</v>
      </c>
      <c r="J57" s="96">
        <v>0.53</v>
      </c>
      <c r="K57" s="97">
        <v>-0.0106</v>
      </c>
      <c r="L57" s="69">
        <v>0.154</v>
      </c>
      <c r="M57" s="98">
        <v>-0.03</v>
      </c>
      <c r="N57" s="96">
        <v>-0.05</v>
      </c>
      <c r="O57" s="97">
        <v>0.0</v>
      </c>
      <c r="P57" s="49">
        <v>714.0</v>
      </c>
      <c r="Q57" s="98">
        <v>1.05</v>
      </c>
      <c r="R57" s="98">
        <v>-0.014</v>
      </c>
      <c r="S57" s="98">
        <v>0.061</v>
      </c>
      <c r="T57" s="99">
        <v>0.058</v>
      </c>
      <c r="U57" s="68" t="s">
        <v>143</v>
      </c>
    </row>
    <row r="58">
      <c r="B58" s="48"/>
      <c r="C58" s="49">
        <v>3.0</v>
      </c>
      <c r="D58" s="49" t="s">
        <v>8</v>
      </c>
      <c r="E58" s="49" t="s">
        <v>9</v>
      </c>
      <c r="F58" s="69">
        <v>0.007</v>
      </c>
      <c r="G58" s="69">
        <v>-0.0086</v>
      </c>
      <c r="H58" s="49">
        <v>-0.657</v>
      </c>
      <c r="I58" s="70">
        <v>0.5</v>
      </c>
      <c r="J58" s="96">
        <v>0.5</v>
      </c>
      <c r="K58" s="97">
        <v>-0.0739</v>
      </c>
      <c r="L58" s="69">
        <v>0.319</v>
      </c>
      <c r="M58" s="98">
        <v>-0.099</v>
      </c>
      <c r="N58" s="96">
        <v>-0.32</v>
      </c>
      <c r="O58" s="97">
        <v>0.0</v>
      </c>
      <c r="P58" s="49">
        <v>616.0</v>
      </c>
      <c r="Q58" s="98">
        <v>0.82</v>
      </c>
      <c r="R58" s="98">
        <v>-0.058</v>
      </c>
      <c r="S58" s="98">
        <v>0.04</v>
      </c>
      <c r="T58" s="99">
        <v>0.086</v>
      </c>
      <c r="U58" s="68" t="s">
        <v>144</v>
      </c>
    </row>
    <row r="59">
      <c r="B59" s="48"/>
      <c r="C59" s="49">
        <v>4.0</v>
      </c>
      <c r="D59" s="49" t="s">
        <v>10</v>
      </c>
      <c r="E59" s="49" t="s">
        <v>11</v>
      </c>
      <c r="F59" s="69" t="s">
        <v>145</v>
      </c>
      <c r="G59" s="69"/>
      <c r="H59" s="49"/>
      <c r="I59" s="70"/>
      <c r="J59" s="96"/>
      <c r="K59" s="97"/>
      <c r="L59" s="69"/>
      <c r="M59" s="98"/>
      <c r="N59" s="96"/>
      <c r="O59" s="97"/>
      <c r="P59" s="49"/>
      <c r="Q59" s="98"/>
      <c r="R59" s="98"/>
      <c r="S59" s="98"/>
      <c r="T59" s="99"/>
      <c r="U59" s="73"/>
    </row>
    <row r="60">
      <c r="B60" s="56"/>
      <c r="C60" s="75"/>
      <c r="D60" s="75"/>
      <c r="E60" s="75"/>
      <c r="F60" s="93"/>
      <c r="G60" s="93"/>
      <c r="H60" s="94"/>
      <c r="I60" s="95"/>
      <c r="J60" s="95"/>
      <c r="K60" s="90"/>
      <c r="T60" s="106"/>
    </row>
    <row r="61">
      <c r="B61" s="63" t="s">
        <v>146</v>
      </c>
      <c r="C61" s="40">
        <v>1.0</v>
      </c>
      <c r="D61" s="40" t="s">
        <v>4</v>
      </c>
      <c r="E61" s="40" t="s">
        <v>5</v>
      </c>
      <c r="F61" s="69">
        <v>0.0402</v>
      </c>
      <c r="G61" s="69">
        <v>-0.0439</v>
      </c>
      <c r="H61" s="49">
        <v>0.121</v>
      </c>
      <c r="I61" s="70">
        <v>0.58</v>
      </c>
      <c r="J61" s="96">
        <v>0.42</v>
      </c>
      <c r="K61" s="97">
        <v>0.0078</v>
      </c>
      <c r="L61" s="69">
        <v>0.207</v>
      </c>
      <c r="M61" s="98">
        <v>0.118</v>
      </c>
      <c r="N61" s="96">
        <v>0.04</v>
      </c>
      <c r="O61" s="97">
        <v>0.01</v>
      </c>
      <c r="P61" s="49">
        <v>15.0</v>
      </c>
      <c r="Q61" s="98">
        <v>0.92</v>
      </c>
      <c r="R61" s="98">
        <v>0.007</v>
      </c>
      <c r="S61" s="98">
        <v>0.026</v>
      </c>
      <c r="T61" s="99">
        <v>0.059</v>
      </c>
      <c r="U61" s="68" t="s">
        <v>147</v>
      </c>
      <c r="W61" s="13" t="s">
        <v>148</v>
      </c>
      <c r="X61" s="12" t="s">
        <v>149</v>
      </c>
    </row>
    <row r="62">
      <c r="B62" s="48"/>
      <c r="C62" s="49">
        <v>2.0</v>
      </c>
      <c r="D62" s="49" t="s">
        <v>6</v>
      </c>
      <c r="E62" s="49" t="s">
        <v>7</v>
      </c>
      <c r="F62" s="69">
        <v>0.0</v>
      </c>
      <c r="G62" s="69">
        <v>-0.0354</v>
      </c>
      <c r="H62" s="49">
        <v>-0.214</v>
      </c>
      <c r="I62" s="70">
        <v>0.0</v>
      </c>
      <c r="J62" s="96">
        <v>1.0</v>
      </c>
      <c r="K62" s="97">
        <v>-0.0272</v>
      </c>
      <c r="L62" s="69">
        <v>0.237</v>
      </c>
      <c r="M62" s="98">
        <v>-1.0</v>
      </c>
      <c r="N62" s="96">
        <v>-0.13</v>
      </c>
      <c r="O62" s="97">
        <v>0.0</v>
      </c>
      <c r="P62" s="49">
        <v>9.0</v>
      </c>
      <c r="Q62" s="98">
        <v>0.0</v>
      </c>
      <c r="R62" s="98">
        <v>-0.016</v>
      </c>
      <c r="S62" s="98">
        <v>0.022</v>
      </c>
      <c r="T62" s="99">
        <v>0.075</v>
      </c>
      <c r="U62" s="68" t="s">
        <v>150</v>
      </c>
    </row>
    <row r="63">
      <c r="B63" s="48"/>
      <c r="C63" s="49">
        <v>3.0</v>
      </c>
      <c r="D63" s="49" t="s">
        <v>8</v>
      </c>
      <c r="E63" s="49" t="s">
        <v>9</v>
      </c>
      <c r="F63" s="69">
        <v>0.0541</v>
      </c>
      <c r="G63" s="69">
        <v>-0.043</v>
      </c>
      <c r="H63" s="49">
        <v>-0.288</v>
      </c>
      <c r="I63" s="70">
        <v>0.29</v>
      </c>
      <c r="J63" s="96">
        <v>0.71</v>
      </c>
      <c r="K63" s="97">
        <v>-0.0413</v>
      </c>
      <c r="L63" s="69">
        <v>0.289</v>
      </c>
      <c r="M63" s="98">
        <v>-0.355</v>
      </c>
      <c r="N63" s="96">
        <v>-0.19</v>
      </c>
      <c r="O63" s="97">
        <v>0.0</v>
      </c>
      <c r="P63" s="49">
        <v>8.0</v>
      </c>
      <c r="Q63" s="98">
        <v>1.26</v>
      </c>
      <c r="R63" s="98">
        <v>-0.025</v>
      </c>
      <c r="S63" s="98">
        <v>-0.008</v>
      </c>
      <c r="T63" s="99">
        <v>0.087</v>
      </c>
      <c r="U63" s="68" t="s">
        <v>151</v>
      </c>
    </row>
    <row r="64">
      <c r="B64" s="48"/>
      <c r="C64" s="49">
        <v>4.0</v>
      </c>
      <c r="D64" s="49" t="s">
        <v>10</v>
      </c>
      <c r="E64" s="49" t="s">
        <v>11</v>
      </c>
      <c r="F64" s="69" t="s">
        <v>145</v>
      </c>
      <c r="G64" s="69"/>
      <c r="H64" s="49"/>
      <c r="I64" s="70"/>
      <c r="J64" s="96"/>
      <c r="K64" s="97"/>
      <c r="L64" s="69"/>
      <c r="M64" s="98"/>
      <c r="N64" s="96"/>
      <c r="O64" s="97"/>
      <c r="P64" s="49"/>
      <c r="Q64" s="98"/>
      <c r="R64" s="98"/>
      <c r="S64" s="98"/>
      <c r="T64" s="99"/>
      <c r="U64" s="73"/>
    </row>
    <row r="65">
      <c r="B65" s="56"/>
      <c r="C65" s="75"/>
      <c r="D65" s="75"/>
      <c r="E65" s="75"/>
      <c r="F65" s="90"/>
      <c r="G65" s="90"/>
      <c r="H65" s="91"/>
      <c r="I65" s="92"/>
      <c r="J65" s="92"/>
      <c r="K65" s="90"/>
      <c r="T65" s="106"/>
    </row>
    <row r="66">
      <c r="B66" s="63" t="s">
        <v>152</v>
      </c>
      <c r="C66" s="40">
        <v>1.0</v>
      </c>
      <c r="D66" s="40" t="s">
        <v>4</v>
      </c>
      <c r="E66" s="40" t="s">
        <v>5</v>
      </c>
      <c r="F66" s="64">
        <v>0.1359</v>
      </c>
      <c r="G66" s="64">
        <v>-0.0205</v>
      </c>
      <c r="H66" s="40">
        <v>1.243</v>
      </c>
      <c r="I66" s="65">
        <v>0.18</v>
      </c>
      <c r="J66" s="107">
        <v>0.82</v>
      </c>
      <c r="K66" s="108">
        <v>0.1449</v>
      </c>
      <c r="L66" s="64">
        <v>0.094</v>
      </c>
      <c r="M66" s="109">
        <v>0.386</v>
      </c>
      <c r="N66" s="107">
        <v>0.96863</v>
      </c>
      <c r="O66" s="108">
        <v>0.66146</v>
      </c>
      <c r="P66" s="40">
        <v>45.0</v>
      </c>
      <c r="Q66" s="109">
        <v>6.62</v>
      </c>
      <c r="R66" s="109">
        <v>0.068</v>
      </c>
      <c r="S66" s="109">
        <v>0.398</v>
      </c>
      <c r="T66" s="110">
        <v>0.099</v>
      </c>
      <c r="U66" s="37"/>
      <c r="V66" s="37"/>
      <c r="W66" s="28"/>
    </row>
    <row r="67">
      <c r="B67" s="48"/>
      <c r="C67" s="49">
        <v>2.0</v>
      </c>
      <c r="D67" s="49" t="s">
        <v>6</v>
      </c>
      <c r="E67" s="49" t="s">
        <v>7</v>
      </c>
      <c r="F67" s="49" t="s">
        <v>153</v>
      </c>
      <c r="G67" s="69">
        <v>-0.0209</v>
      </c>
      <c r="H67" s="49">
        <v>0.545</v>
      </c>
      <c r="I67" s="70">
        <v>0.14</v>
      </c>
      <c r="J67" s="96">
        <v>0.86</v>
      </c>
      <c r="K67" s="97">
        <v>0.05978</v>
      </c>
      <c r="L67" s="69">
        <v>0.14</v>
      </c>
      <c r="M67" s="98">
        <v>-0.657</v>
      </c>
      <c r="N67" s="96">
        <v>0.33707</v>
      </c>
      <c r="O67" s="97">
        <v>0.12463</v>
      </c>
      <c r="P67" s="49">
        <v>59.0</v>
      </c>
      <c r="Q67" s="98">
        <v>1.49</v>
      </c>
      <c r="R67" s="98">
        <v>-0.012</v>
      </c>
      <c r="S67" s="98">
        <v>0.587</v>
      </c>
      <c r="T67" s="99">
        <v>0.099</v>
      </c>
    </row>
    <row r="68">
      <c r="A68" s="34"/>
      <c r="B68" s="48"/>
      <c r="C68" s="49">
        <v>3.0</v>
      </c>
      <c r="D68" s="49" t="s">
        <v>8</v>
      </c>
      <c r="E68" s="49" t="s">
        <v>9</v>
      </c>
      <c r="F68" s="69"/>
      <c r="G68" s="69"/>
      <c r="H68" s="49"/>
      <c r="I68" s="70"/>
      <c r="J68" s="96"/>
      <c r="K68" s="97"/>
      <c r="L68" s="69"/>
      <c r="M68" s="98"/>
      <c r="N68" s="96"/>
      <c r="O68" s="97"/>
      <c r="P68" s="49"/>
      <c r="Q68" s="98"/>
      <c r="R68" s="98"/>
      <c r="S68" s="98"/>
      <c r="T68" s="99"/>
      <c r="U68" s="79"/>
      <c r="V68" s="79"/>
      <c r="W68" s="34"/>
      <c r="X68" s="33"/>
      <c r="Y68" s="34"/>
      <c r="Z68" s="34"/>
      <c r="AA68" s="34"/>
    </row>
    <row r="69">
      <c r="A69" s="34"/>
      <c r="B69" s="48"/>
      <c r="C69" s="49">
        <v>4.0</v>
      </c>
      <c r="D69" s="49" t="s">
        <v>10</v>
      </c>
      <c r="E69" s="49" t="s">
        <v>11</v>
      </c>
      <c r="F69" s="69"/>
      <c r="G69" s="69"/>
      <c r="H69" s="49"/>
      <c r="I69" s="70"/>
      <c r="J69" s="96"/>
      <c r="K69" s="97"/>
      <c r="L69" s="69"/>
      <c r="M69" s="98"/>
      <c r="N69" s="96"/>
      <c r="O69" s="97"/>
      <c r="P69" s="49"/>
      <c r="Q69" s="98"/>
      <c r="R69" s="98"/>
      <c r="S69" s="98"/>
      <c r="T69" s="99"/>
      <c r="U69" s="79"/>
      <c r="V69" s="79"/>
      <c r="W69" s="34"/>
      <c r="X69" s="33"/>
      <c r="Y69" s="34"/>
      <c r="Z69" s="34"/>
      <c r="AA69" s="34"/>
    </row>
    <row r="70">
      <c r="A70" s="34"/>
      <c r="B70" s="56"/>
      <c r="C70" s="75"/>
      <c r="D70" s="75"/>
      <c r="E70" s="75"/>
      <c r="F70" s="93"/>
      <c r="G70" s="93"/>
      <c r="H70" s="94"/>
      <c r="I70" s="95"/>
      <c r="J70" s="95"/>
      <c r="K70" s="93"/>
      <c r="L70" s="103"/>
      <c r="M70" s="103"/>
      <c r="N70" s="103"/>
      <c r="O70" s="103"/>
      <c r="P70" s="103"/>
      <c r="Q70" s="103"/>
      <c r="R70" s="103"/>
      <c r="S70" s="103"/>
      <c r="T70" s="104"/>
      <c r="U70" s="79"/>
      <c r="V70" s="79"/>
      <c r="W70" s="34"/>
      <c r="X70" s="33"/>
      <c r="Y70" s="34"/>
      <c r="Z70" s="34"/>
      <c r="AA70" s="34"/>
    </row>
    <row r="71">
      <c r="A71" s="34"/>
      <c r="B71" s="63" t="s">
        <v>154</v>
      </c>
      <c r="C71" s="40">
        <v>1.0</v>
      </c>
      <c r="D71" s="40" t="s">
        <v>4</v>
      </c>
      <c r="E71" s="40" t="s">
        <v>5</v>
      </c>
      <c r="F71" s="64"/>
      <c r="G71" s="64"/>
      <c r="H71" s="40"/>
      <c r="I71" s="65"/>
      <c r="J71" s="107"/>
      <c r="K71" s="108"/>
      <c r="L71" s="64"/>
      <c r="M71" s="109"/>
      <c r="N71" s="107"/>
      <c r="O71" s="108"/>
      <c r="P71" s="40"/>
      <c r="Q71" s="109"/>
      <c r="R71" s="109"/>
      <c r="S71" s="109"/>
      <c r="T71" s="110"/>
      <c r="U71" s="79"/>
      <c r="V71" s="79"/>
      <c r="W71" s="34"/>
      <c r="X71" s="33"/>
      <c r="Y71" s="34"/>
      <c r="Z71" s="34"/>
      <c r="AA71" s="34"/>
    </row>
    <row r="72">
      <c r="A72" s="34"/>
      <c r="B72" s="48"/>
      <c r="C72" s="49">
        <v>2.0</v>
      </c>
      <c r="D72" s="49" t="s">
        <v>6</v>
      </c>
      <c r="E72" s="49" t="s">
        <v>7</v>
      </c>
      <c r="F72" s="49"/>
      <c r="G72" s="69"/>
      <c r="H72" s="49"/>
      <c r="I72" s="70"/>
      <c r="J72" s="96"/>
      <c r="K72" s="97"/>
      <c r="L72" s="69"/>
      <c r="M72" s="98"/>
      <c r="N72" s="96"/>
      <c r="O72" s="97"/>
      <c r="P72" s="49"/>
      <c r="Q72" s="98"/>
      <c r="R72" s="98"/>
      <c r="S72" s="98"/>
      <c r="T72" s="99"/>
      <c r="U72" s="79"/>
      <c r="V72" s="79"/>
      <c r="W72" s="34"/>
      <c r="X72" s="33"/>
      <c r="Y72" s="34"/>
      <c r="Z72" s="34"/>
      <c r="AA72" s="34"/>
    </row>
    <row r="73">
      <c r="A73" s="34"/>
      <c r="B73" s="48"/>
      <c r="C73" s="49">
        <v>3.0</v>
      </c>
      <c r="D73" s="49" t="s">
        <v>8</v>
      </c>
      <c r="E73" s="49" t="s">
        <v>9</v>
      </c>
      <c r="F73" s="69"/>
      <c r="G73" s="69"/>
      <c r="H73" s="49"/>
      <c r="I73" s="70"/>
      <c r="J73" s="96"/>
      <c r="K73" s="97"/>
      <c r="L73" s="69"/>
      <c r="M73" s="98"/>
      <c r="N73" s="96"/>
      <c r="O73" s="97"/>
      <c r="P73" s="49"/>
      <c r="Q73" s="98"/>
      <c r="R73" s="98"/>
      <c r="S73" s="98"/>
      <c r="T73" s="99"/>
      <c r="U73" s="79"/>
      <c r="V73" s="79"/>
      <c r="W73" s="34"/>
      <c r="X73" s="33"/>
      <c r="Y73" s="34"/>
      <c r="Z73" s="34"/>
      <c r="AA73" s="34"/>
    </row>
    <row r="74">
      <c r="A74" s="34"/>
      <c r="B74" s="48"/>
      <c r="C74" s="49">
        <v>4.0</v>
      </c>
      <c r="D74" s="49" t="s">
        <v>10</v>
      </c>
      <c r="E74" s="49" t="s">
        <v>11</v>
      </c>
      <c r="F74" s="69"/>
      <c r="G74" s="69"/>
      <c r="H74" s="49"/>
      <c r="I74" s="70"/>
      <c r="J74" s="96"/>
      <c r="K74" s="97"/>
      <c r="L74" s="69"/>
      <c r="M74" s="98"/>
      <c r="N74" s="96"/>
      <c r="O74" s="97"/>
      <c r="P74" s="49"/>
      <c r="Q74" s="98"/>
      <c r="R74" s="98"/>
      <c r="S74" s="98"/>
      <c r="T74" s="99"/>
      <c r="U74" s="79"/>
      <c r="V74" s="79"/>
      <c r="W74" s="34"/>
      <c r="X74" s="33"/>
      <c r="Y74" s="34"/>
      <c r="Z74" s="34"/>
      <c r="AA74" s="34"/>
    </row>
    <row r="75">
      <c r="A75" s="34"/>
      <c r="B75" s="56"/>
      <c r="C75" s="75"/>
      <c r="D75" s="75"/>
      <c r="E75" s="75"/>
      <c r="F75" s="93"/>
      <c r="G75" s="93"/>
      <c r="H75" s="94"/>
      <c r="I75" s="95"/>
      <c r="J75" s="95"/>
      <c r="K75" s="93"/>
      <c r="L75" s="103"/>
      <c r="M75" s="103"/>
      <c r="N75" s="103"/>
      <c r="O75" s="103"/>
      <c r="P75" s="103"/>
      <c r="Q75" s="103"/>
      <c r="R75" s="103"/>
      <c r="S75" s="103"/>
      <c r="T75" s="104"/>
      <c r="U75" s="79"/>
      <c r="V75" s="79"/>
      <c r="W75" s="34"/>
      <c r="X75" s="33"/>
      <c r="Y75" s="34"/>
      <c r="Z75" s="34"/>
      <c r="AA75" s="34"/>
    </row>
    <row r="76">
      <c r="A76" s="34"/>
      <c r="B76" s="2" t="s">
        <v>155</v>
      </c>
      <c r="C76" s="40">
        <v>1.0</v>
      </c>
      <c r="D76" s="40" t="s">
        <v>4</v>
      </c>
      <c r="E76" s="40" t="s">
        <v>5</v>
      </c>
      <c r="F76" s="64">
        <v>0.0182</v>
      </c>
      <c r="G76" s="40">
        <v>0.0</v>
      </c>
      <c r="H76" s="40">
        <v>1.345</v>
      </c>
      <c r="I76" s="65">
        <v>0.98</v>
      </c>
      <c r="J76" s="65">
        <v>0.02</v>
      </c>
      <c r="K76" s="64">
        <v>0.22753</v>
      </c>
      <c r="L76" s="64">
        <v>0.277</v>
      </c>
      <c r="M76" s="40">
        <v>620.906</v>
      </c>
      <c r="N76" s="64">
        <v>1.7902</v>
      </c>
      <c r="O76" s="64">
        <v>0.7033</v>
      </c>
      <c r="P76" s="40">
        <v>108.0</v>
      </c>
      <c r="Q76" s="40">
        <v>633.86</v>
      </c>
      <c r="R76" s="40">
        <v>0.213</v>
      </c>
      <c r="S76" s="40">
        <v>-0.118</v>
      </c>
      <c r="T76" s="66">
        <v>0.146</v>
      </c>
      <c r="U76" s="74" t="s">
        <v>156</v>
      </c>
      <c r="V76" s="79"/>
      <c r="W76" s="34"/>
      <c r="X76" s="33"/>
      <c r="Y76" s="34"/>
      <c r="Z76" s="34"/>
      <c r="AA76" s="34"/>
    </row>
    <row r="77">
      <c r="A77" s="34"/>
      <c r="B77" s="111"/>
      <c r="C77" s="49">
        <v>2.0</v>
      </c>
      <c r="D77" s="49" t="s">
        <v>6</v>
      </c>
      <c r="E77" s="49" t="s">
        <v>7</v>
      </c>
      <c r="F77" s="69">
        <v>0.0124</v>
      </c>
      <c r="G77" s="69">
        <v>-0.0047</v>
      </c>
      <c r="H77" s="49">
        <v>0.707</v>
      </c>
      <c r="I77" s="70">
        <v>0.7</v>
      </c>
      <c r="J77" s="70">
        <v>0.3</v>
      </c>
      <c r="K77" s="69">
        <v>0.0888</v>
      </c>
      <c r="L77" s="69">
        <v>0.112</v>
      </c>
      <c r="M77" s="49">
        <v>1.538</v>
      </c>
      <c r="N77" s="69">
        <v>0.5308</v>
      </c>
      <c r="O77" s="69">
        <v>0.21708</v>
      </c>
      <c r="P77" s="49">
        <v>140.0</v>
      </c>
      <c r="Q77" s="49">
        <v>2.62</v>
      </c>
      <c r="R77" s="49">
        <v>0.084</v>
      </c>
      <c r="S77" s="49">
        <v>-0.38</v>
      </c>
      <c r="T77" s="71">
        <v>0.112</v>
      </c>
      <c r="U77" s="74" t="s">
        <v>157</v>
      </c>
      <c r="V77" s="79"/>
      <c r="W77" s="34"/>
      <c r="X77" s="33"/>
      <c r="Y77" s="34"/>
      <c r="Z77" s="34"/>
      <c r="AA77" s="34"/>
    </row>
    <row r="78">
      <c r="A78" s="34"/>
      <c r="B78" s="111"/>
      <c r="C78" s="49">
        <v>3.0</v>
      </c>
      <c r="D78" s="49" t="s">
        <v>8</v>
      </c>
      <c r="E78" s="49" t="s">
        <v>9</v>
      </c>
      <c r="F78" s="69">
        <v>0.0148</v>
      </c>
      <c r="G78" s="69">
        <v>-0.0752</v>
      </c>
      <c r="H78" s="49">
        <v>0.216</v>
      </c>
      <c r="I78" s="70">
        <v>0.84</v>
      </c>
      <c r="J78" s="70">
        <v>0.16</v>
      </c>
      <c r="K78" s="49" t="s">
        <v>158</v>
      </c>
      <c r="L78" s="70">
        <v>0.501</v>
      </c>
      <c r="M78" s="49">
        <v>0.003</v>
      </c>
      <c r="N78" s="69">
        <v>0.1459</v>
      </c>
      <c r="O78" s="69">
        <v>0.02567</v>
      </c>
      <c r="P78" s="49">
        <v>79.0</v>
      </c>
      <c r="Q78" s="49">
        <v>0.2</v>
      </c>
      <c r="R78" s="49">
        <v>0.046</v>
      </c>
      <c r="S78" s="49">
        <v>-0.067</v>
      </c>
      <c r="T78" s="71">
        <v>0.2</v>
      </c>
      <c r="U78" s="74" t="s">
        <v>159</v>
      </c>
      <c r="V78" s="79"/>
      <c r="W78" s="34"/>
      <c r="X78" s="33"/>
      <c r="Y78" s="34"/>
      <c r="Z78" s="34"/>
      <c r="AA78" s="34"/>
    </row>
    <row r="79">
      <c r="A79" s="34"/>
      <c r="B79" s="111" t="s">
        <v>160</v>
      </c>
      <c r="C79" s="49">
        <v>4.0</v>
      </c>
      <c r="D79" s="49" t="s">
        <v>10</v>
      </c>
      <c r="E79" s="49" t="s">
        <v>11</v>
      </c>
      <c r="F79" s="49" t="s">
        <v>161</v>
      </c>
      <c r="G79" s="49" t="s">
        <v>161</v>
      </c>
      <c r="H79" s="49" t="s">
        <v>161</v>
      </c>
      <c r="I79" s="49" t="s">
        <v>161</v>
      </c>
      <c r="J79" s="49" t="s">
        <v>161</v>
      </c>
      <c r="K79" s="49" t="s">
        <v>161</v>
      </c>
      <c r="L79" s="49" t="s">
        <v>161</v>
      </c>
      <c r="M79" s="49" t="s">
        <v>161</v>
      </c>
      <c r="N79" s="49" t="s">
        <v>161</v>
      </c>
      <c r="O79" s="49" t="s">
        <v>161</v>
      </c>
      <c r="P79" s="49" t="s">
        <v>161</v>
      </c>
      <c r="Q79" s="49" t="s">
        <v>161</v>
      </c>
      <c r="R79" s="49" t="s">
        <v>161</v>
      </c>
      <c r="S79" s="30"/>
      <c r="T79" s="87"/>
      <c r="U79" s="79"/>
      <c r="V79" s="79"/>
      <c r="W79" s="34"/>
      <c r="X79" s="33"/>
      <c r="Y79" s="34"/>
      <c r="Z79" s="34"/>
      <c r="AA79" s="34"/>
    </row>
    <row r="80">
      <c r="A80" s="34"/>
      <c r="B80" s="111"/>
      <c r="C80" s="49" t="s">
        <v>99</v>
      </c>
      <c r="D80" s="49" t="s">
        <v>100</v>
      </c>
      <c r="E80" s="49" t="s">
        <v>5</v>
      </c>
      <c r="F80" s="69">
        <v>0.0185</v>
      </c>
      <c r="G80" s="69">
        <v>-0.0063</v>
      </c>
      <c r="H80" s="49">
        <v>1.208</v>
      </c>
      <c r="I80" s="70">
        <v>0.74</v>
      </c>
      <c r="J80" s="70">
        <v>0.26</v>
      </c>
      <c r="K80" s="69">
        <v>0.17768</v>
      </c>
      <c r="L80" s="70">
        <v>0.277</v>
      </c>
      <c r="M80" s="49">
        <v>1.9</v>
      </c>
      <c r="N80" s="69">
        <v>5.05187</v>
      </c>
      <c r="O80" s="69">
        <v>0.67024</v>
      </c>
      <c r="P80" s="49">
        <v>291.0</v>
      </c>
      <c r="Q80" s="49">
        <v>2.92</v>
      </c>
      <c r="R80" s="49">
        <v>0.163</v>
      </c>
      <c r="S80" s="49">
        <v>-0.092</v>
      </c>
      <c r="T80" s="71">
        <v>0.127</v>
      </c>
      <c r="U80" s="74" t="s">
        <v>162</v>
      </c>
      <c r="V80" s="79"/>
      <c r="W80" s="34"/>
      <c r="X80" s="33"/>
      <c r="Y80" s="34"/>
      <c r="Z80" s="34"/>
      <c r="AA80" s="34"/>
    </row>
    <row r="81">
      <c r="A81" s="34"/>
      <c r="B81" s="112"/>
      <c r="C81" s="75"/>
      <c r="D81" s="75"/>
      <c r="E81" s="75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60"/>
      <c r="U81" s="79"/>
      <c r="V81" s="79"/>
      <c r="W81" s="34"/>
      <c r="X81" s="33"/>
      <c r="Y81" s="34"/>
      <c r="Z81" s="34"/>
      <c r="AA81" s="34"/>
    </row>
    <row r="82">
      <c r="A82" s="30"/>
      <c r="B82" s="113" t="s">
        <v>163</v>
      </c>
      <c r="C82" s="40">
        <v>1.0</v>
      </c>
      <c r="D82" s="40" t="s">
        <v>4</v>
      </c>
      <c r="E82" s="40" t="s">
        <v>5</v>
      </c>
      <c r="F82" s="64">
        <v>0.007</v>
      </c>
      <c r="G82" s="64">
        <v>-0.0057</v>
      </c>
      <c r="H82" s="40">
        <v>0.31</v>
      </c>
      <c r="I82" s="65">
        <v>0.53</v>
      </c>
      <c r="J82" s="65">
        <v>0.47</v>
      </c>
      <c r="K82" s="64">
        <v>0.03924</v>
      </c>
      <c r="L82" s="64">
        <v>0.208</v>
      </c>
      <c r="M82" s="40">
        <v>0.177</v>
      </c>
      <c r="N82" s="64">
        <v>0.21248</v>
      </c>
      <c r="O82" s="40">
        <v>3.947</v>
      </c>
      <c r="P82" s="40">
        <v>425.0</v>
      </c>
      <c r="Q82" s="40">
        <v>1.22</v>
      </c>
      <c r="R82" s="40">
        <v>0.046</v>
      </c>
      <c r="S82" s="40">
        <v>-0.034</v>
      </c>
      <c r="T82" s="66">
        <v>0.133</v>
      </c>
      <c r="U82" s="114" t="s">
        <v>164</v>
      </c>
      <c r="V82" s="30"/>
      <c r="W82" s="30"/>
      <c r="X82" s="115" t="s">
        <v>165</v>
      </c>
      <c r="Y82" s="30"/>
      <c r="Z82" s="30"/>
      <c r="AA82" s="30"/>
    </row>
    <row r="83">
      <c r="B83" s="116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4"/>
    </row>
    <row r="84">
      <c r="B84" s="117" t="s">
        <v>166</v>
      </c>
      <c r="C84" s="40">
        <v>1.0</v>
      </c>
      <c r="D84" s="40" t="s">
        <v>4</v>
      </c>
      <c r="E84" s="40" t="s">
        <v>5</v>
      </c>
      <c r="F84" s="64">
        <v>0.0108</v>
      </c>
      <c r="G84" s="64">
        <v>-0.0054</v>
      </c>
      <c r="H84" s="40">
        <v>1.221</v>
      </c>
      <c r="I84" s="65">
        <v>0.52</v>
      </c>
      <c r="J84" s="65">
        <v>0.48</v>
      </c>
      <c r="K84" s="64">
        <v>0.22726</v>
      </c>
      <c r="L84" s="64">
        <v>0.193</v>
      </c>
      <c r="M84" s="40">
        <v>0.572</v>
      </c>
      <c r="N84" s="64">
        <v>1.78775</v>
      </c>
      <c r="O84" s="64">
        <v>0.60875</v>
      </c>
      <c r="P84" s="40">
        <v>666.0</v>
      </c>
      <c r="Q84" s="40">
        <v>2.01</v>
      </c>
      <c r="R84" s="40">
        <v>0.179</v>
      </c>
      <c r="S84" s="118">
        <v>0.143</v>
      </c>
      <c r="T84" s="66">
        <v>0.163</v>
      </c>
      <c r="U84" s="18" t="s">
        <v>167</v>
      </c>
      <c r="X84" s="12" t="s">
        <v>168</v>
      </c>
    </row>
    <row r="85">
      <c r="B85" s="119"/>
      <c r="C85" s="49">
        <v>2.0</v>
      </c>
      <c r="D85" s="49" t="s">
        <v>6</v>
      </c>
      <c r="E85" s="49" t="s">
        <v>7</v>
      </c>
      <c r="F85" s="69">
        <v>0.0076</v>
      </c>
      <c r="G85" s="69">
        <v>0.0049</v>
      </c>
      <c r="H85" s="49">
        <v>1.197</v>
      </c>
      <c r="I85" s="70">
        <v>0.56</v>
      </c>
      <c r="J85" s="70">
        <v>0.44</v>
      </c>
      <c r="K85" s="69">
        <v>0.15901</v>
      </c>
      <c r="L85" s="69">
        <v>0.153</v>
      </c>
      <c r="M85" s="49">
        <v>0.444</v>
      </c>
      <c r="N85" s="69">
        <v>1.09254</v>
      </c>
      <c r="O85" s="69">
        <v>0.61815</v>
      </c>
      <c r="P85" s="49">
        <v>701.0</v>
      </c>
      <c r="Q85" s="49">
        <v>1.56</v>
      </c>
      <c r="R85" s="49">
        <v>0.128</v>
      </c>
      <c r="S85" s="49">
        <v>0.076</v>
      </c>
      <c r="T85" s="71">
        <v>0.114</v>
      </c>
      <c r="U85" s="18" t="s">
        <v>169</v>
      </c>
    </row>
    <row r="86">
      <c r="B86" s="116"/>
      <c r="C86" s="75" t="s">
        <v>99</v>
      </c>
      <c r="D86" s="75" t="s">
        <v>100</v>
      </c>
      <c r="E86" s="75" t="s">
        <v>5</v>
      </c>
      <c r="F86" s="76">
        <v>0.0091</v>
      </c>
      <c r="G86" s="76">
        <v>0.0051</v>
      </c>
      <c r="H86" s="120">
        <v>1.25</v>
      </c>
      <c r="I86" s="121">
        <v>0.56</v>
      </c>
      <c r="J86" s="121">
        <v>0.44</v>
      </c>
      <c r="K86" s="122">
        <v>0.20655</v>
      </c>
      <c r="L86" s="122">
        <v>0.184</v>
      </c>
      <c r="M86" s="120">
        <v>0.548</v>
      </c>
      <c r="N86" s="122">
        <v>6.9022</v>
      </c>
      <c r="O86" s="122">
        <v>0.70662</v>
      </c>
      <c r="P86" s="120">
        <v>1492.0</v>
      </c>
      <c r="Q86" s="120">
        <v>1.78</v>
      </c>
      <c r="R86" s="120">
        <v>0.161</v>
      </c>
      <c r="S86" s="120">
        <v>0.141</v>
      </c>
      <c r="T86" s="123">
        <v>0.143</v>
      </c>
      <c r="U86" s="12" t="s">
        <v>170</v>
      </c>
    </row>
    <row r="87">
      <c r="B87" s="124" t="s">
        <v>171</v>
      </c>
      <c r="C87" s="125">
        <v>1.0</v>
      </c>
      <c r="D87" s="125" t="s">
        <v>4</v>
      </c>
      <c r="E87" s="125" t="s">
        <v>5</v>
      </c>
      <c r="F87" s="126">
        <v>0.0079</v>
      </c>
      <c r="G87" s="126">
        <v>-0.0068</v>
      </c>
      <c r="H87" s="127">
        <v>1.144</v>
      </c>
      <c r="I87" s="128">
        <v>0.6</v>
      </c>
      <c r="J87" s="128">
        <v>0.4</v>
      </c>
      <c r="K87" s="126">
        <v>0.25953</v>
      </c>
      <c r="L87" s="126">
        <v>0.206</v>
      </c>
      <c r="M87" s="127">
        <v>0.296</v>
      </c>
      <c r="N87" s="126">
        <v>2.17384</v>
      </c>
      <c r="O87" s="127">
        <v>54.94</v>
      </c>
      <c r="P87" s="127">
        <v>1220.0</v>
      </c>
      <c r="Q87" s="127">
        <v>1.15</v>
      </c>
      <c r="R87" s="127">
        <v>0.123</v>
      </c>
      <c r="S87" s="127">
        <v>0.571</v>
      </c>
      <c r="T87" s="129">
        <v>0.166</v>
      </c>
      <c r="U87" s="13" t="s">
        <v>172</v>
      </c>
      <c r="X87" s="12" t="s">
        <v>173</v>
      </c>
    </row>
    <row r="91">
      <c r="A91" s="34"/>
      <c r="B91" s="130" t="s">
        <v>174</v>
      </c>
      <c r="C91" s="131"/>
      <c r="D91" s="131"/>
      <c r="E91" s="131"/>
      <c r="F91" s="132"/>
      <c r="G91" s="132"/>
      <c r="H91" s="132"/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3"/>
      <c r="U91" s="79"/>
      <c r="V91" s="79"/>
      <c r="W91" s="34"/>
      <c r="X91" s="33"/>
      <c r="Y91" s="34"/>
      <c r="Z91" s="34"/>
      <c r="AA91" s="34"/>
    </row>
    <row r="92">
      <c r="A92" s="34"/>
      <c r="B92" s="134" t="s">
        <v>175</v>
      </c>
      <c r="C92" s="40">
        <v>1.0</v>
      </c>
      <c r="D92" s="40" t="s">
        <v>4</v>
      </c>
      <c r="E92" s="40" t="s">
        <v>5</v>
      </c>
      <c r="F92" s="40">
        <v>0.0</v>
      </c>
      <c r="G92" s="40">
        <v>0.0</v>
      </c>
      <c r="H92" s="40">
        <v>0.936</v>
      </c>
      <c r="I92" s="40">
        <v>0.0</v>
      </c>
      <c r="J92" s="40">
        <v>0.0</v>
      </c>
      <c r="K92" s="64">
        <v>0.14744</v>
      </c>
      <c r="L92" s="64">
        <v>0.317</v>
      </c>
      <c r="M92" s="40">
        <v>0.0</v>
      </c>
      <c r="N92" s="64">
        <v>0.9903</v>
      </c>
      <c r="O92" s="40">
        <v>38.553</v>
      </c>
      <c r="P92" s="40">
        <v>1.0</v>
      </c>
      <c r="Q92" s="40">
        <v>0.0</v>
      </c>
      <c r="R92" s="40">
        <v>0.0</v>
      </c>
      <c r="S92" s="40">
        <v>0.0</v>
      </c>
      <c r="T92" s="66">
        <v>0.177</v>
      </c>
      <c r="U92" s="68" t="s">
        <v>176</v>
      </c>
      <c r="V92" s="79"/>
      <c r="W92" s="34"/>
      <c r="X92" s="33"/>
      <c r="Y92" s="34"/>
      <c r="Z92" s="34"/>
      <c r="AA92" s="34"/>
    </row>
    <row r="93">
      <c r="A93" s="34"/>
      <c r="B93" s="134"/>
      <c r="C93" s="49">
        <v>2.0</v>
      </c>
      <c r="D93" s="49" t="s">
        <v>6</v>
      </c>
      <c r="E93" s="49" t="s">
        <v>7</v>
      </c>
      <c r="F93" s="49">
        <v>0.0</v>
      </c>
      <c r="G93" s="49">
        <v>0.0</v>
      </c>
      <c r="H93" s="49">
        <v>0.875</v>
      </c>
      <c r="I93" s="49">
        <v>0.0</v>
      </c>
      <c r="J93" s="49">
        <v>0.0</v>
      </c>
      <c r="K93" s="69">
        <v>0.11736</v>
      </c>
      <c r="L93" s="69">
        <v>0.197</v>
      </c>
      <c r="M93" s="49">
        <v>0.0</v>
      </c>
      <c r="N93" s="69">
        <v>0.74202</v>
      </c>
      <c r="O93" s="69">
        <v>0.34782</v>
      </c>
      <c r="P93" s="49">
        <v>1.0</v>
      </c>
      <c r="Q93" s="49">
        <v>0.0</v>
      </c>
      <c r="R93" s="49">
        <v>0.0</v>
      </c>
      <c r="S93" s="49">
        <v>0.0</v>
      </c>
      <c r="T93" s="71">
        <v>0.149</v>
      </c>
      <c r="U93" s="68" t="s">
        <v>177</v>
      </c>
      <c r="V93" s="79"/>
      <c r="W93" s="34"/>
      <c r="X93" s="33"/>
      <c r="Y93" s="34"/>
      <c r="Z93" s="34"/>
      <c r="AA93" s="34"/>
    </row>
    <row r="94">
      <c r="A94" s="34"/>
      <c r="B94" s="135"/>
      <c r="C94" s="49">
        <v>3.0</v>
      </c>
      <c r="D94" s="49" t="s">
        <v>8</v>
      </c>
      <c r="E94" s="49" t="s">
        <v>9</v>
      </c>
      <c r="F94" s="49">
        <v>0.0</v>
      </c>
      <c r="G94" s="49">
        <v>0.0</v>
      </c>
      <c r="H94" s="49">
        <v>0.204</v>
      </c>
      <c r="I94" s="49">
        <v>0.0</v>
      </c>
      <c r="J94" s="49">
        <v>0.0</v>
      </c>
      <c r="K94" s="69">
        <v>0.01971</v>
      </c>
      <c r="L94" s="69">
        <v>0.528</v>
      </c>
      <c r="M94" s="49">
        <v>0.0</v>
      </c>
      <c r="N94" s="69">
        <v>0.10256</v>
      </c>
      <c r="O94" s="69">
        <v>0.03679</v>
      </c>
      <c r="P94" s="49">
        <v>1.0</v>
      </c>
      <c r="Q94" s="49">
        <v>0.0</v>
      </c>
      <c r="R94" s="49">
        <v>0.0</v>
      </c>
      <c r="S94" s="49">
        <v>0.0</v>
      </c>
      <c r="T94" s="71">
        <v>0.224</v>
      </c>
      <c r="U94" s="68" t="s">
        <v>178</v>
      </c>
      <c r="V94" s="79"/>
      <c r="W94" s="34"/>
      <c r="X94" s="33"/>
      <c r="Y94" s="34"/>
      <c r="Z94" s="34"/>
      <c r="AA94" s="34"/>
    </row>
    <row r="95">
      <c r="A95" s="34"/>
      <c r="B95" s="135"/>
      <c r="C95" s="49">
        <v>4.0</v>
      </c>
      <c r="D95" s="49" t="s">
        <v>10</v>
      </c>
      <c r="E95" s="49" t="s">
        <v>11</v>
      </c>
      <c r="F95" s="49">
        <v>0.0</v>
      </c>
      <c r="G95" s="49">
        <v>0.0</v>
      </c>
      <c r="H95" s="49">
        <v>0.102</v>
      </c>
      <c r="I95" s="49">
        <v>0.0</v>
      </c>
      <c r="J95" s="49">
        <v>0.0</v>
      </c>
      <c r="K95" s="69">
        <v>0.00219</v>
      </c>
      <c r="L95" s="69">
        <v>0.417</v>
      </c>
      <c r="M95" s="49">
        <v>0.0</v>
      </c>
      <c r="N95" s="69">
        <v>0.01099</v>
      </c>
      <c r="O95" s="69">
        <v>0.02235</v>
      </c>
      <c r="P95" s="49">
        <v>1.0</v>
      </c>
      <c r="Q95" s="49">
        <v>0.0</v>
      </c>
      <c r="R95" s="49">
        <v>0.0</v>
      </c>
      <c r="S95" s="49">
        <v>0.0</v>
      </c>
      <c r="T95" s="71">
        <v>0.178</v>
      </c>
      <c r="U95" s="68" t="s">
        <v>179</v>
      </c>
      <c r="V95" s="79"/>
      <c r="W95" s="34"/>
      <c r="X95" s="33"/>
      <c r="Y95" s="34"/>
      <c r="Z95" s="34"/>
      <c r="AA95" s="34"/>
    </row>
    <row r="96">
      <c r="A96" s="34"/>
      <c r="B96" s="136"/>
      <c r="C96" s="75" t="s">
        <v>99</v>
      </c>
      <c r="D96" s="75" t="s">
        <v>100</v>
      </c>
      <c r="E96" s="75" t="s">
        <v>5</v>
      </c>
      <c r="F96" s="75">
        <v>0.0</v>
      </c>
      <c r="G96" s="75">
        <v>0.0</v>
      </c>
      <c r="H96" s="75">
        <v>0.891</v>
      </c>
      <c r="I96" s="75">
        <v>0.0</v>
      </c>
      <c r="J96" s="75">
        <v>0.0</v>
      </c>
      <c r="K96" s="76">
        <v>0.12676</v>
      </c>
      <c r="L96" s="76">
        <v>0.301</v>
      </c>
      <c r="M96" s="75">
        <v>0.0</v>
      </c>
      <c r="N96" s="76">
        <v>2.71985</v>
      </c>
      <c r="O96" s="76">
        <v>0.29411</v>
      </c>
      <c r="P96" s="75">
        <v>1.0</v>
      </c>
      <c r="Q96" s="75">
        <v>0.0</v>
      </c>
      <c r="R96" s="75">
        <v>0.0</v>
      </c>
      <c r="S96" s="75">
        <v>0.0</v>
      </c>
      <c r="T96" s="88">
        <v>0.159</v>
      </c>
      <c r="U96" s="68" t="s">
        <v>180</v>
      </c>
      <c r="V96" s="79"/>
      <c r="W96" s="34"/>
      <c r="X96" s="33"/>
      <c r="Y96" s="34"/>
      <c r="Z96" s="34"/>
      <c r="AA96" s="34"/>
    </row>
    <row r="97">
      <c r="A97" s="34"/>
      <c r="B97" s="63" t="s">
        <v>181</v>
      </c>
      <c r="C97" s="40">
        <v>1.0</v>
      </c>
      <c r="D97" s="40" t="s">
        <v>4</v>
      </c>
      <c r="E97" s="40" t="s">
        <v>5</v>
      </c>
      <c r="F97" s="40">
        <v>0.0</v>
      </c>
      <c r="G97" s="40">
        <v>0.0</v>
      </c>
      <c r="H97" s="40">
        <v>0.91</v>
      </c>
      <c r="I97" s="40">
        <v>0.0</v>
      </c>
      <c r="J97" s="40">
        <v>0.0</v>
      </c>
      <c r="K97" s="64">
        <v>0.1154</v>
      </c>
      <c r="L97" s="64">
        <v>0.177</v>
      </c>
      <c r="M97" s="40">
        <v>0.0</v>
      </c>
      <c r="N97" s="64">
        <v>0.723</v>
      </c>
      <c r="O97" s="64">
        <v>0.37533</v>
      </c>
      <c r="P97" s="40">
        <v>1.0</v>
      </c>
      <c r="Q97" s="40">
        <v>0.0</v>
      </c>
      <c r="R97" s="40">
        <v>0.0</v>
      </c>
      <c r="S97" s="40">
        <v>0.0</v>
      </c>
      <c r="T97" s="66">
        <v>1.39</v>
      </c>
      <c r="U97" s="74" t="s">
        <v>182</v>
      </c>
      <c r="V97" s="79"/>
      <c r="W97" s="34"/>
      <c r="X97" s="33"/>
      <c r="Y97" s="34"/>
      <c r="Z97" s="34"/>
      <c r="AA97" s="34"/>
    </row>
    <row r="98">
      <c r="A98" s="34"/>
      <c r="B98" s="134" t="s">
        <v>183</v>
      </c>
      <c r="C98" s="49">
        <v>2.0</v>
      </c>
      <c r="D98" s="49" t="s">
        <v>6</v>
      </c>
      <c r="E98" s="49" t="s">
        <v>7</v>
      </c>
      <c r="F98" s="49">
        <v>0.0</v>
      </c>
      <c r="G98" s="49">
        <v>0.0</v>
      </c>
      <c r="H98" s="49">
        <v>-262.0</v>
      </c>
      <c r="I98" s="49">
        <v>0.0</v>
      </c>
      <c r="J98" s="49">
        <v>0.0</v>
      </c>
      <c r="K98" s="69">
        <v>-0.0601</v>
      </c>
      <c r="L98" s="69">
        <v>0.454</v>
      </c>
      <c r="M98" s="49">
        <v>0.0</v>
      </c>
      <c r="N98" s="69">
        <v>-0.2669</v>
      </c>
      <c r="O98" s="69">
        <v>0.00221</v>
      </c>
      <c r="P98" s="49">
        <v>1.0</v>
      </c>
      <c r="Q98" s="49">
        <v>0.0</v>
      </c>
      <c r="R98" s="49">
        <v>0.0</v>
      </c>
      <c r="S98" s="49">
        <v>0.0</v>
      </c>
      <c r="T98" s="71">
        <v>0.175</v>
      </c>
      <c r="U98" s="68" t="s">
        <v>184</v>
      </c>
      <c r="V98" s="79"/>
      <c r="W98" s="34"/>
      <c r="X98" s="33"/>
      <c r="Y98" s="34"/>
      <c r="Z98" s="34"/>
      <c r="AA98" s="34"/>
    </row>
    <row r="99">
      <c r="A99" s="34"/>
      <c r="B99" s="135"/>
      <c r="C99" s="49">
        <v>3.0</v>
      </c>
      <c r="D99" s="49" t="s">
        <v>8</v>
      </c>
      <c r="E99" s="49" t="s">
        <v>9</v>
      </c>
      <c r="F99" s="49">
        <v>0.0</v>
      </c>
      <c r="G99" s="49">
        <v>0.0</v>
      </c>
      <c r="H99" s="49">
        <v>1.075</v>
      </c>
      <c r="I99" s="49">
        <v>0.0</v>
      </c>
      <c r="J99" s="49">
        <v>0.0</v>
      </c>
      <c r="K99" s="69">
        <v>0.21495</v>
      </c>
      <c r="L99" s="69">
        <v>0.304</v>
      </c>
      <c r="M99" s="49">
        <v>0.0</v>
      </c>
      <c r="N99" s="69">
        <v>1.6481</v>
      </c>
      <c r="O99" s="69">
        <v>0.46552</v>
      </c>
      <c r="P99" s="49">
        <v>1.0</v>
      </c>
      <c r="Q99" s="49">
        <v>0.0</v>
      </c>
      <c r="R99" s="49">
        <v>0.0</v>
      </c>
      <c r="S99" s="49">
        <v>0.0</v>
      </c>
      <c r="T99" s="71">
        <v>0.23</v>
      </c>
      <c r="U99" s="68" t="s">
        <v>185</v>
      </c>
      <c r="V99" s="79"/>
      <c r="W99" s="34"/>
      <c r="X99" s="33"/>
      <c r="Y99" s="34"/>
      <c r="Z99" s="34"/>
      <c r="AA99" s="34"/>
    </row>
    <row r="100">
      <c r="A100" s="34"/>
      <c r="B100" s="134" t="s">
        <v>186</v>
      </c>
      <c r="C100" s="49">
        <v>4.0</v>
      </c>
      <c r="D100" s="49" t="s">
        <v>10</v>
      </c>
      <c r="E100" s="49" t="s">
        <v>11</v>
      </c>
      <c r="F100" s="49">
        <v>0.0</v>
      </c>
      <c r="G100" s="49">
        <v>0.0</v>
      </c>
      <c r="H100" s="49">
        <v>1.215</v>
      </c>
      <c r="I100" s="49">
        <v>0.0</v>
      </c>
      <c r="J100" s="49">
        <v>0.0</v>
      </c>
      <c r="K100" s="69">
        <v>0.03066</v>
      </c>
      <c r="L100" s="69">
        <v>0.1</v>
      </c>
      <c r="M100" s="49">
        <v>0.0</v>
      </c>
      <c r="N100" s="69">
        <v>0.1629</v>
      </c>
      <c r="O100" s="69">
        <v>0.55461</v>
      </c>
      <c r="P100" s="49">
        <v>1.0</v>
      </c>
      <c r="Q100" s="49">
        <v>0.0</v>
      </c>
      <c r="R100" s="49">
        <v>0.0</v>
      </c>
      <c r="S100" s="49">
        <v>0.0</v>
      </c>
      <c r="T100" s="71">
        <v>0.126</v>
      </c>
      <c r="U100" s="68" t="s">
        <v>187</v>
      </c>
      <c r="V100" s="79"/>
      <c r="W100" s="34"/>
      <c r="X100" s="33"/>
      <c r="Y100" s="34"/>
      <c r="Z100" s="34"/>
      <c r="AA100" s="34"/>
    </row>
    <row r="101">
      <c r="A101" s="34"/>
      <c r="B101" s="136"/>
      <c r="C101" s="75" t="s">
        <v>99</v>
      </c>
      <c r="D101" s="75" t="s">
        <v>100</v>
      </c>
      <c r="E101" s="75" t="s">
        <v>5</v>
      </c>
      <c r="F101" s="75">
        <v>0.0</v>
      </c>
      <c r="G101" s="75">
        <v>0.0</v>
      </c>
      <c r="H101" s="75">
        <v>0.367</v>
      </c>
      <c r="I101" s="75">
        <v>0.0</v>
      </c>
      <c r="J101" s="75">
        <v>0.0</v>
      </c>
      <c r="K101" s="76">
        <v>0.04493</v>
      </c>
      <c r="L101" s="76">
        <v>0.455</v>
      </c>
      <c r="M101" s="75">
        <v>0.0</v>
      </c>
      <c r="N101" s="76">
        <v>0.62212</v>
      </c>
      <c r="O101" s="76">
        <v>0.01703</v>
      </c>
      <c r="P101" s="75">
        <v>1.0</v>
      </c>
      <c r="Q101" s="75">
        <v>0.0</v>
      </c>
      <c r="R101" s="75">
        <v>0.0</v>
      </c>
      <c r="S101" s="75">
        <v>0.0</v>
      </c>
      <c r="T101" s="88">
        <v>0.159</v>
      </c>
      <c r="U101" s="68" t="s">
        <v>188</v>
      </c>
      <c r="V101" s="79"/>
      <c r="W101" s="34"/>
      <c r="X101" s="33"/>
      <c r="Y101" s="34"/>
      <c r="Z101" s="34"/>
      <c r="AA101" s="34"/>
    </row>
    <row r="102">
      <c r="A102" s="34"/>
      <c r="B102" s="137" t="s">
        <v>189</v>
      </c>
      <c r="C102" s="40">
        <v>1.0</v>
      </c>
      <c r="D102" s="40" t="s">
        <v>4</v>
      </c>
      <c r="E102" s="40" t="s">
        <v>5</v>
      </c>
      <c r="F102" s="40">
        <v>0.0</v>
      </c>
      <c r="G102" s="40">
        <v>0.0</v>
      </c>
      <c r="H102" s="40">
        <v>0.62</v>
      </c>
      <c r="I102" s="40">
        <v>0.0</v>
      </c>
      <c r="J102" s="40">
        <v>0.0</v>
      </c>
      <c r="K102" s="64">
        <v>0.07132</v>
      </c>
      <c r="L102" s="64">
        <v>0.181</v>
      </c>
      <c r="M102" s="40">
        <v>0.0</v>
      </c>
      <c r="N102" s="64">
        <v>0.41116</v>
      </c>
      <c r="O102" s="64">
        <v>0.18305</v>
      </c>
      <c r="P102" s="40">
        <v>1.0</v>
      </c>
      <c r="Q102" s="40">
        <v>0.0</v>
      </c>
      <c r="R102" s="40">
        <v>0.0</v>
      </c>
      <c r="S102" s="40">
        <v>0.0</v>
      </c>
      <c r="T102" s="66">
        <v>0.13</v>
      </c>
      <c r="U102" s="68" t="s">
        <v>190</v>
      </c>
      <c r="V102" s="79"/>
      <c r="W102" s="34"/>
      <c r="X102" s="33"/>
      <c r="Y102" s="34"/>
      <c r="Z102" s="34"/>
      <c r="AA102" s="34"/>
    </row>
    <row r="103">
      <c r="A103" s="34"/>
      <c r="B103" s="135"/>
      <c r="C103" s="49">
        <v>2.0</v>
      </c>
      <c r="D103" s="49" t="s">
        <v>6</v>
      </c>
      <c r="E103" s="49" t="s">
        <v>7</v>
      </c>
      <c r="F103" s="49">
        <v>0.0</v>
      </c>
      <c r="G103" s="49">
        <v>0.0</v>
      </c>
      <c r="H103" s="49">
        <v>0.654</v>
      </c>
      <c r="I103" s="49">
        <v>0.0</v>
      </c>
      <c r="J103" s="49">
        <v>0.0</v>
      </c>
      <c r="K103" s="69">
        <v>0.08117</v>
      </c>
      <c r="L103" s="69">
        <v>0.192</v>
      </c>
      <c r="M103" s="49">
        <v>0.0</v>
      </c>
      <c r="N103" s="69">
        <v>0.47749</v>
      </c>
      <c r="O103" s="69">
        <v>0.20214</v>
      </c>
      <c r="P103" s="49">
        <v>1.0</v>
      </c>
      <c r="Q103" s="49">
        <v>0.0</v>
      </c>
      <c r="R103" s="49">
        <v>0.0</v>
      </c>
      <c r="S103" s="49">
        <v>0.0</v>
      </c>
      <c r="T103" s="71">
        <v>0.141</v>
      </c>
      <c r="U103" s="68" t="s">
        <v>191</v>
      </c>
      <c r="V103" s="79"/>
      <c r="W103" s="34"/>
      <c r="X103" s="33"/>
      <c r="Y103" s="34"/>
      <c r="Z103" s="34"/>
      <c r="AA103" s="34"/>
    </row>
    <row r="104">
      <c r="A104" s="34"/>
      <c r="B104" s="135"/>
      <c r="C104" s="49">
        <v>3.0</v>
      </c>
      <c r="D104" s="49" t="s">
        <v>8</v>
      </c>
      <c r="E104" s="49" t="s">
        <v>9</v>
      </c>
      <c r="F104" s="49">
        <v>0.0</v>
      </c>
      <c r="G104" s="49">
        <v>0.0</v>
      </c>
      <c r="H104" s="49">
        <v>0.414</v>
      </c>
      <c r="I104" s="49">
        <v>0.0</v>
      </c>
      <c r="J104" s="49">
        <v>0.0</v>
      </c>
      <c r="K104" s="69">
        <v>0.04458</v>
      </c>
      <c r="L104" s="69">
        <v>0.244</v>
      </c>
      <c r="M104" s="49">
        <v>0.0</v>
      </c>
      <c r="N104" s="69">
        <v>0.2438</v>
      </c>
      <c r="O104" s="69">
        <v>0.09062</v>
      </c>
      <c r="P104" s="49">
        <v>1.0</v>
      </c>
      <c r="Q104" s="49">
        <v>0.0</v>
      </c>
      <c r="R104" s="49">
        <v>0.0</v>
      </c>
      <c r="S104" s="49">
        <v>0.0</v>
      </c>
      <c r="T104" s="71">
        <v>0.129</v>
      </c>
      <c r="U104" s="68" t="s">
        <v>192</v>
      </c>
      <c r="V104" s="79"/>
      <c r="W104" s="34"/>
      <c r="X104" s="33"/>
      <c r="Y104" s="34"/>
      <c r="Z104" s="34"/>
      <c r="AA104" s="34"/>
    </row>
    <row r="105">
      <c r="A105" s="34"/>
      <c r="B105" s="135"/>
      <c r="C105" s="49">
        <v>4.0</v>
      </c>
      <c r="D105" s="49" t="s">
        <v>10</v>
      </c>
      <c r="E105" s="49" t="s">
        <v>11</v>
      </c>
      <c r="F105" s="49">
        <v>0.0</v>
      </c>
      <c r="G105" s="49">
        <v>0.0</v>
      </c>
      <c r="H105" s="49">
        <v>0.852</v>
      </c>
      <c r="I105" s="49">
        <v>0.0</v>
      </c>
      <c r="J105" s="49">
        <v>0.0</v>
      </c>
      <c r="K105" s="69">
        <v>0.05431</v>
      </c>
      <c r="L105" s="69">
        <v>0.149</v>
      </c>
      <c r="M105" s="49">
        <v>0.0</v>
      </c>
      <c r="N105" s="69">
        <v>0.3026</v>
      </c>
      <c r="O105" s="69">
        <v>0.36897</v>
      </c>
      <c r="P105" s="49">
        <v>1.0</v>
      </c>
      <c r="Q105" s="49">
        <v>0.0</v>
      </c>
      <c r="R105" s="49">
        <v>0.0</v>
      </c>
      <c r="S105" s="49">
        <v>0.0</v>
      </c>
      <c r="T105" s="71">
        <v>0.1</v>
      </c>
      <c r="U105" s="68" t="s">
        <v>193</v>
      </c>
      <c r="V105" s="79"/>
      <c r="W105" s="34"/>
      <c r="X105" s="33"/>
      <c r="Y105" s="34"/>
      <c r="Z105" s="34"/>
      <c r="AA105" s="34"/>
    </row>
    <row r="106">
      <c r="A106" s="34"/>
      <c r="B106" s="136"/>
      <c r="C106" s="75" t="s">
        <v>99</v>
      </c>
      <c r="D106" s="75" t="s">
        <v>100</v>
      </c>
      <c r="E106" s="75" t="s">
        <v>5</v>
      </c>
      <c r="F106" s="75">
        <v>0.0</v>
      </c>
      <c r="G106" s="75">
        <v>0.0</v>
      </c>
      <c r="H106" s="75">
        <v>0.63</v>
      </c>
      <c r="I106" s="75">
        <v>0.0</v>
      </c>
      <c r="J106" s="75">
        <v>0.0</v>
      </c>
      <c r="K106" s="76">
        <v>0.07202</v>
      </c>
      <c r="L106" s="76">
        <v>0.187</v>
      </c>
      <c r="M106" s="75">
        <v>0.0</v>
      </c>
      <c r="N106" s="76">
        <v>1.15013</v>
      </c>
      <c r="O106" s="76">
        <v>0.09578</v>
      </c>
      <c r="P106" s="75">
        <v>1.0</v>
      </c>
      <c r="Q106" s="75">
        <v>0.0</v>
      </c>
      <c r="R106" s="75">
        <v>0.0</v>
      </c>
      <c r="S106" s="75">
        <v>0.0</v>
      </c>
      <c r="T106" s="88">
        <v>0.129</v>
      </c>
      <c r="U106" s="68" t="s">
        <v>194</v>
      </c>
      <c r="V106" s="79"/>
      <c r="W106" s="34"/>
      <c r="X106" s="33"/>
      <c r="Y106" s="34"/>
      <c r="Z106" s="34"/>
      <c r="AA106" s="34"/>
    </row>
    <row r="107">
      <c r="A107" s="34"/>
      <c r="B107" s="63" t="s">
        <v>195</v>
      </c>
      <c r="C107" s="40">
        <v>1.0</v>
      </c>
      <c r="D107" s="40" t="s">
        <v>4</v>
      </c>
      <c r="E107" s="40" t="s">
        <v>5</v>
      </c>
      <c r="F107" s="40">
        <v>0.0</v>
      </c>
      <c r="G107" s="40">
        <v>0.0</v>
      </c>
      <c r="H107" s="40">
        <v>1.254</v>
      </c>
      <c r="I107" s="40">
        <v>0.0</v>
      </c>
      <c r="J107" s="40">
        <v>0.0</v>
      </c>
      <c r="K107" s="64">
        <v>0.23994</v>
      </c>
      <c r="L107" s="64">
        <v>0.279</v>
      </c>
      <c r="M107" s="40">
        <v>0.0</v>
      </c>
      <c r="N107" s="64">
        <v>1.93378</v>
      </c>
      <c r="O107" s="64">
        <v>0.59539</v>
      </c>
      <c r="P107" s="40">
        <v>1.0</v>
      </c>
      <c r="Q107" s="40">
        <v>0.0</v>
      </c>
      <c r="R107" s="40">
        <v>0.0</v>
      </c>
      <c r="S107" s="40">
        <v>0.0</v>
      </c>
      <c r="T107" s="66">
        <v>0.215</v>
      </c>
      <c r="U107" s="68" t="s">
        <v>196</v>
      </c>
      <c r="V107" s="79"/>
      <c r="W107" s="34"/>
      <c r="X107" s="33"/>
      <c r="Y107" s="34"/>
      <c r="Z107" s="34"/>
      <c r="AA107" s="34"/>
    </row>
    <row r="108">
      <c r="A108" s="34"/>
      <c r="B108" s="135"/>
      <c r="C108" s="49">
        <v>2.0</v>
      </c>
      <c r="D108" s="49" t="s">
        <v>6</v>
      </c>
      <c r="E108" s="49" t="s">
        <v>7</v>
      </c>
      <c r="F108" s="49">
        <v>0.0</v>
      </c>
      <c r="G108" s="49">
        <v>0.0</v>
      </c>
      <c r="H108" s="49">
        <v>1.067</v>
      </c>
      <c r="I108" s="49">
        <v>0.0</v>
      </c>
      <c r="J108" s="49">
        <v>0.0</v>
      </c>
      <c r="K108" s="69">
        <v>0.16183</v>
      </c>
      <c r="L108" s="69">
        <v>0.216</v>
      </c>
      <c r="M108" s="49">
        <v>0.0</v>
      </c>
      <c r="N108" s="69">
        <v>1.11751</v>
      </c>
      <c r="O108" s="69">
        <v>0.48413</v>
      </c>
      <c r="P108" s="49">
        <v>1.0</v>
      </c>
      <c r="Q108" s="49">
        <v>0.0</v>
      </c>
      <c r="R108" s="49">
        <v>0.0</v>
      </c>
      <c r="S108" s="49">
        <v>0.0</v>
      </c>
      <c r="T108" s="71">
        <v>0.167</v>
      </c>
      <c r="U108" s="68" t="s">
        <v>197</v>
      </c>
      <c r="V108" s="79"/>
      <c r="W108" s="34"/>
      <c r="X108" s="33"/>
      <c r="Y108" s="34"/>
      <c r="Z108" s="34"/>
      <c r="AA108" s="34"/>
    </row>
    <row r="109">
      <c r="A109" s="34"/>
      <c r="B109" s="135"/>
      <c r="C109" s="49">
        <v>3.0</v>
      </c>
      <c r="D109" s="49" t="s">
        <v>8</v>
      </c>
      <c r="E109" s="49" t="s">
        <v>9</v>
      </c>
      <c r="F109" s="49">
        <v>0.0</v>
      </c>
      <c r="G109" s="49">
        <v>0.0</v>
      </c>
      <c r="H109" s="49">
        <v>0.39</v>
      </c>
      <c r="I109" s="49">
        <v>0.0</v>
      </c>
      <c r="J109" s="49">
        <v>0.0</v>
      </c>
      <c r="K109" s="69">
        <v>0.0638</v>
      </c>
      <c r="L109" s="69">
        <v>0.53</v>
      </c>
      <c r="M109" s="49">
        <v>0.0</v>
      </c>
      <c r="N109" s="69">
        <v>0.3625</v>
      </c>
      <c r="O109" s="69">
        <v>0.0798</v>
      </c>
      <c r="P109" s="49">
        <v>1.0</v>
      </c>
      <c r="Q109" s="49">
        <v>0.0</v>
      </c>
      <c r="R109" s="49">
        <v>0.0</v>
      </c>
      <c r="S109" s="49">
        <v>0.0</v>
      </c>
      <c r="T109" s="71">
        <v>0.251</v>
      </c>
      <c r="U109" s="68" t="s">
        <v>198</v>
      </c>
      <c r="V109" s="79"/>
      <c r="W109" s="34"/>
      <c r="X109" s="33"/>
      <c r="Y109" s="34"/>
      <c r="Z109" s="34"/>
      <c r="AA109" s="34"/>
    </row>
    <row r="110">
      <c r="A110" s="34"/>
      <c r="B110" s="135"/>
      <c r="C110" s="49">
        <v>4.0</v>
      </c>
      <c r="D110" s="49" t="s">
        <v>10</v>
      </c>
      <c r="E110" s="49" t="s">
        <v>11</v>
      </c>
      <c r="F110" s="49">
        <v>0.0</v>
      </c>
      <c r="G110" s="49">
        <v>0.0</v>
      </c>
      <c r="H110" s="49">
        <v>-0.037</v>
      </c>
      <c r="I110" s="49">
        <v>0.0</v>
      </c>
      <c r="J110" s="49">
        <v>0.0</v>
      </c>
      <c r="K110" s="69">
        <v>-0.06832</v>
      </c>
      <c r="L110" s="69">
        <v>0.707</v>
      </c>
      <c r="M110" s="49">
        <v>0.0</v>
      </c>
      <c r="N110" s="69">
        <v>-0.39796</v>
      </c>
      <c r="O110" s="69">
        <v>0.01034</v>
      </c>
      <c r="P110" s="49">
        <v>1.0</v>
      </c>
      <c r="Q110" s="49">
        <v>0.0</v>
      </c>
      <c r="R110" s="49">
        <v>0.0</v>
      </c>
      <c r="S110" s="49">
        <v>0.0</v>
      </c>
      <c r="T110" s="71">
        <v>0.342</v>
      </c>
      <c r="U110" s="68" t="s">
        <v>199</v>
      </c>
      <c r="V110" s="79"/>
      <c r="W110" s="34"/>
      <c r="X110" s="33"/>
      <c r="Y110" s="34"/>
      <c r="Z110" s="34"/>
      <c r="AA110" s="34"/>
    </row>
    <row r="111">
      <c r="A111" s="34"/>
      <c r="B111" s="136"/>
      <c r="C111" s="75" t="s">
        <v>99</v>
      </c>
      <c r="D111" s="75" t="s">
        <v>100</v>
      </c>
      <c r="E111" s="75" t="s">
        <v>5</v>
      </c>
      <c r="F111" s="75">
        <v>0.0</v>
      </c>
      <c r="G111" s="75">
        <v>0.0</v>
      </c>
      <c r="H111" s="75">
        <v>1.139</v>
      </c>
      <c r="I111" s="75">
        <v>0.0</v>
      </c>
      <c r="J111" s="75">
        <v>0.0</v>
      </c>
      <c r="K111" s="76">
        <v>0.19374</v>
      </c>
      <c r="L111" s="76">
        <v>0.273</v>
      </c>
      <c r="M111" s="75">
        <v>0.0</v>
      </c>
      <c r="N111" s="76">
        <v>6.02399</v>
      </c>
      <c r="O111" s="76">
        <v>0.54153</v>
      </c>
      <c r="P111" s="75">
        <v>1.0</v>
      </c>
      <c r="Q111" s="75">
        <v>0.0</v>
      </c>
      <c r="R111" s="75">
        <v>0.0</v>
      </c>
      <c r="S111" s="75">
        <v>0.0</v>
      </c>
      <c r="T111" s="88">
        <v>0.189</v>
      </c>
      <c r="U111" s="68" t="s">
        <v>200</v>
      </c>
      <c r="V111" s="79"/>
      <c r="W111" s="34"/>
      <c r="X111" s="33"/>
      <c r="Y111" s="34"/>
      <c r="Z111" s="34"/>
      <c r="AA111" s="34"/>
    </row>
    <row r="112">
      <c r="A112" s="34"/>
      <c r="B112" s="63" t="s">
        <v>201</v>
      </c>
      <c r="C112" s="40">
        <v>1.0</v>
      </c>
      <c r="D112" s="40" t="s">
        <v>4</v>
      </c>
      <c r="E112" s="40" t="s">
        <v>5</v>
      </c>
      <c r="F112" s="40">
        <v>0.0</v>
      </c>
      <c r="G112" s="40">
        <v>0.0</v>
      </c>
      <c r="H112" s="40">
        <v>0.725</v>
      </c>
      <c r="I112" s="40">
        <v>0.0</v>
      </c>
      <c r="J112" s="40">
        <v>0.0</v>
      </c>
      <c r="K112" s="64">
        <v>0.1316</v>
      </c>
      <c r="L112" s="64">
        <v>0.404</v>
      </c>
      <c r="M112" s="40">
        <v>0.0</v>
      </c>
      <c r="N112" s="64">
        <v>0.8566</v>
      </c>
      <c r="O112" s="64">
        <v>0.23814</v>
      </c>
      <c r="P112" s="40">
        <v>1.0</v>
      </c>
      <c r="Q112" s="40">
        <v>0.0</v>
      </c>
      <c r="R112" s="40">
        <v>0.0</v>
      </c>
      <c r="S112" s="40">
        <v>0.0</v>
      </c>
      <c r="T112" s="66">
        <v>0.221</v>
      </c>
      <c r="U112" s="68" t="s">
        <v>202</v>
      </c>
      <c r="V112" s="79"/>
      <c r="W112" s="34"/>
      <c r="X112" s="33"/>
      <c r="Y112" s="34"/>
      <c r="Z112" s="34"/>
      <c r="AA112" s="34"/>
    </row>
    <row r="113">
      <c r="A113" s="34"/>
      <c r="B113" s="135"/>
      <c r="C113" s="49">
        <v>2.0</v>
      </c>
      <c r="D113" s="49" t="s">
        <v>6</v>
      </c>
      <c r="E113" s="49" t="s">
        <v>7</v>
      </c>
      <c r="F113" s="49">
        <v>0.0</v>
      </c>
      <c r="G113" s="49">
        <v>0.0</v>
      </c>
      <c r="H113" s="49">
        <v>0.55</v>
      </c>
      <c r="I113" s="49">
        <v>0.0</v>
      </c>
      <c r="J113" s="49">
        <v>0.0</v>
      </c>
      <c r="K113" s="69">
        <v>0.08731</v>
      </c>
      <c r="L113" s="69">
        <v>0.295</v>
      </c>
      <c r="M113" s="49">
        <v>0.0</v>
      </c>
      <c r="N113" s="69">
        <v>0.51998</v>
      </c>
      <c r="O113" s="69">
        <v>0.14458</v>
      </c>
      <c r="P113" s="49">
        <v>1.0</v>
      </c>
      <c r="Q113" s="49">
        <v>0.0</v>
      </c>
      <c r="R113" s="49">
        <v>0.0</v>
      </c>
      <c r="S113" s="49">
        <v>0.0</v>
      </c>
      <c r="T113" s="71">
        <v>0.198</v>
      </c>
      <c r="U113" s="68" t="s">
        <v>203</v>
      </c>
      <c r="V113" s="79"/>
      <c r="W113" s="34"/>
      <c r="X113" s="33"/>
      <c r="Y113" s="34"/>
      <c r="Z113" s="34"/>
      <c r="AA113" s="34"/>
    </row>
    <row r="114">
      <c r="A114" s="34"/>
      <c r="B114" s="135"/>
      <c r="C114" s="49">
        <v>3.0</v>
      </c>
      <c r="D114" s="49" t="s">
        <v>8</v>
      </c>
      <c r="E114" s="49" t="s">
        <v>9</v>
      </c>
      <c r="F114" s="49">
        <v>0.0</v>
      </c>
      <c r="G114" s="49">
        <v>0.0</v>
      </c>
      <c r="H114" s="49">
        <v>0.296</v>
      </c>
      <c r="I114" s="49">
        <v>0.0</v>
      </c>
      <c r="J114" s="49">
        <v>0.0</v>
      </c>
      <c r="K114" s="69">
        <v>0.04094</v>
      </c>
      <c r="L114" s="69">
        <v>0.741</v>
      </c>
      <c r="M114" s="49">
        <v>0.0</v>
      </c>
      <c r="N114" s="69">
        <v>0.22222</v>
      </c>
      <c r="O114" s="69">
        <v>0.05506</v>
      </c>
      <c r="P114" s="49">
        <v>1.0</v>
      </c>
      <c r="Q114" s="49">
        <v>0.0</v>
      </c>
      <c r="R114" s="49">
        <v>0.0</v>
      </c>
      <c r="S114" s="49">
        <v>0.0</v>
      </c>
      <c r="T114" s="71">
        <v>0.292</v>
      </c>
      <c r="U114" s="68" t="s">
        <v>204</v>
      </c>
      <c r="V114" s="79"/>
      <c r="W114" s="34"/>
      <c r="X114" s="33"/>
      <c r="Y114" s="34"/>
      <c r="Z114" s="34"/>
      <c r="AA114" s="34"/>
    </row>
    <row r="115">
      <c r="A115" s="34"/>
      <c r="B115" s="135"/>
      <c r="C115" s="49">
        <v>4.0</v>
      </c>
      <c r="D115" s="49" t="s">
        <v>10</v>
      </c>
      <c r="E115" s="49" t="s">
        <v>11</v>
      </c>
      <c r="F115" s="49">
        <v>0.0</v>
      </c>
      <c r="G115" s="49">
        <v>0.0</v>
      </c>
      <c r="H115" s="49">
        <v>0.542</v>
      </c>
      <c r="I115" s="49">
        <v>0.0</v>
      </c>
      <c r="J115" s="49">
        <v>0.0</v>
      </c>
      <c r="K115" s="69">
        <v>0.08603</v>
      </c>
      <c r="L115" s="69">
        <v>0.357</v>
      </c>
      <c r="M115" s="49">
        <v>0.0</v>
      </c>
      <c r="N115" s="69">
        <v>0.51069</v>
      </c>
      <c r="O115" s="69">
        <v>0.13946</v>
      </c>
      <c r="P115" s="49">
        <v>1.0</v>
      </c>
      <c r="Q115" s="49">
        <v>0.0</v>
      </c>
      <c r="R115" s="49">
        <v>0.0</v>
      </c>
      <c r="S115" s="49">
        <v>0.0</v>
      </c>
      <c r="T115" s="71">
        <v>0.199</v>
      </c>
      <c r="U115" s="68" t="s">
        <v>205</v>
      </c>
      <c r="V115" s="79"/>
      <c r="W115" s="34"/>
      <c r="X115" s="33"/>
      <c r="Y115" s="34"/>
      <c r="Z115" s="34"/>
      <c r="AA115" s="34"/>
    </row>
    <row r="116">
      <c r="A116" s="34"/>
      <c r="B116" s="136"/>
      <c r="C116" s="75" t="s">
        <v>99</v>
      </c>
      <c r="D116" s="75" t="s">
        <v>100</v>
      </c>
      <c r="E116" s="75" t="s">
        <v>5</v>
      </c>
      <c r="F116" s="75">
        <v>0.0</v>
      </c>
      <c r="G116" s="75">
        <v>0.0</v>
      </c>
      <c r="H116" s="75">
        <v>0.684</v>
      </c>
      <c r="I116" s="75">
        <v>0.0</v>
      </c>
      <c r="J116" s="75">
        <v>0.0</v>
      </c>
      <c r="K116" s="76">
        <v>0.11671</v>
      </c>
      <c r="L116" s="76">
        <v>0.384</v>
      </c>
      <c r="M116" s="75">
        <v>0.0</v>
      </c>
      <c r="N116" s="76">
        <v>2.3705</v>
      </c>
      <c r="O116" s="76">
        <v>0.11959</v>
      </c>
      <c r="P116" s="75">
        <v>1.0</v>
      </c>
      <c r="Q116" s="75">
        <v>0.0</v>
      </c>
      <c r="R116" s="75">
        <v>0.0</v>
      </c>
      <c r="S116" s="75">
        <v>0.0</v>
      </c>
      <c r="T116" s="88">
        <v>0.206</v>
      </c>
      <c r="U116" s="68" t="s">
        <v>206</v>
      </c>
      <c r="V116" s="79"/>
      <c r="W116" s="34"/>
      <c r="X116" s="33"/>
      <c r="Y116" s="34"/>
      <c r="Z116" s="34"/>
      <c r="AA116" s="34"/>
    </row>
    <row r="117">
      <c r="A117" s="34"/>
      <c r="B117" s="63" t="s">
        <v>207</v>
      </c>
      <c r="C117" s="40">
        <v>1.0</v>
      </c>
      <c r="D117" s="40" t="s">
        <v>4</v>
      </c>
      <c r="E117" s="40" t="s">
        <v>5</v>
      </c>
      <c r="F117" s="40">
        <v>0.0</v>
      </c>
      <c r="G117" s="40">
        <v>0.0</v>
      </c>
      <c r="H117" s="40">
        <v>0.929</v>
      </c>
      <c r="I117" s="40">
        <v>0.0</v>
      </c>
      <c r="J117" s="40">
        <v>0.0</v>
      </c>
      <c r="K117" s="64">
        <v>0.04099</v>
      </c>
      <c r="L117" s="64">
        <v>0.088</v>
      </c>
      <c r="M117" s="40">
        <v>0.0</v>
      </c>
      <c r="N117" s="64">
        <v>0.22268</v>
      </c>
      <c r="O117" s="64">
        <v>0.4281</v>
      </c>
      <c r="P117" s="40">
        <v>1.0</v>
      </c>
      <c r="Q117" s="40">
        <v>0.0</v>
      </c>
      <c r="R117" s="40">
        <v>0.0</v>
      </c>
      <c r="S117" s="40">
        <v>0.0</v>
      </c>
      <c r="T117" s="66">
        <v>0.045</v>
      </c>
      <c r="U117" s="68" t="s">
        <v>208</v>
      </c>
      <c r="V117" s="79"/>
      <c r="W117" s="34"/>
      <c r="X117" s="33"/>
      <c r="Y117" s="34"/>
      <c r="Z117" s="34"/>
      <c r="AA117" s="34"/>
    </row>
    <row r="118">
      <c r="A118" s="34"/>
      <c r="B118" s="134" t="s">
        <v>209</v>
      </c>
      <c r="C118" s="49">
        <v>2.0</v>
      </c>
      <c r="D118" s="49" t="s">
        <v>6</v>
      </c>
      <c r="E118" s="49" t="s">
        <v>7</v>
      </c>
      <c r="F118" s="49">
        <v>0.0</v>
      </c>
      <c r="G118" s="49">
        <v>0.0</v>
      </c>
      <c r="H118" s="49">
        <v>1.009</v>
      </c>
      <c r="I118" s="49">
        <v>0.0</v>
      </c>
      <c r="J118" s="49">
        <v>0.0</v>
      </c>
      <c r="K118" s="69">
        <v>0.03048</v>
      </c>
      <c r="L118" s="69">
        <v>0.048</v>
      </c>
      <c r="M118" s="49">
        <v>0.0</v>
      </c>
      <c r="N118" s="69">
        <v>0.162</v>
      </c>
      <c r="O118" s="69">
        <v>0.49458</v>
      </c>
      <c r="P118" s="49">
        <v>1.0</v>
      </c>
      <c r="Q118" s="49">
        <v>0.0</v>
      </c>
      <c r="R118" s="49">
        <v>0.0</v>
      </c>
      <c r="S118" s="49">
        <v>0.0</v>
      </c>
      <c r="T118" s="71">
        <v>0.031</v>
      </c>
      <c r="U118" s="68" t="s">
        <v>210</v>
      </c>
      <c r="V118" s="79"/>
      <c r="W118" s="34"/>
      <c r="X118" s="33"/>
      <c r="Y118" s="34"/>
      <c r="Z118" s="34"/>
      <c r="AA118" s="34"/>
    </row>
    <row r="119">
      <c r="A119" s="34"/>
      <c r="B119" s="134" t="s">
        <v>211</v>
      </c>
      <c r="C119" s="49">
        <v>3.0</v>
      </c>
      <c r="D119" s="49" t="s">
        <v>8</v>
      </c>
      <c r="E119" s="49" t="s">
        <v>9</v>
      </c>
      <c r="F119" s="49">
        <v>0.0</v>
      </c>
      <c r="G119" s="49">
        <v>0.0</v>
      </c>
      <c r="H119" s="49">
        <v>0.981</v>
      </c>
      <c r="I119" s="49">
        <v>0.0</v>
      </c>
      <c r="J119" s="49">
        <v>0.0</v>
      </c>
      <c r="K119" s="69">
        <v>0.04231</v>
      </c>
      <c r="L119" s="69">
        <v>0.095</v>
      </c>
      <c r="M119" s="49">
        <v>0.0</v>
      </c>
      <c r="N119" s="69">
        <v>0.23034</v>
      </c>
      <c r="O119" s="69">
        <v>0.4634</v>
      </c>
      <c r="P119" s="49">
        <v>1.0</v>
      </c>
      <c r="Q119" s="49">
        <v>0.0</v>
      </c>
      <c r="R119" s="49">
        <v>0.0</v>
      </c>
      <c r="S119" s="49">
        <v>0.0</v>
      </c>
      <c r="T119" s="71">
        <v>0.06</v>
      </c>
      <c r="U119" s="68" t="s">
        <v>212</v>
      </c>
      <c r="V119" s="79"/>
      <c r="W119" s="34"/>
      <c r="X119" s="33"/>
      <c r="Y119" s="34"/>
      <c r="Z119" s="34"/>
      <c r="AA119" s="34"/>
    </row>
    <row r="120">
      <c r="A120" s="34"/>
      <c r="B120" s="135"/>
      <c r="C120" s="49">
        <v>4.0</v>
      </c>
      <c r="D120" s="49" t="s">
        <v>10</v>
      </c>
      <c r="E120" s="49" t="s">
        <v>11</v>
      </c>
      <c r="F120" s="49">
        <v>0.0</v>
      </c>
      <c r="G120" s="49">
        <v>0.0</v>
      </c>
      <c r="H120" s="49">
        <v>0.0</v>
      </c>
      <c r="I120" s="49">
        <v>0.0</v>
      </c>
      <c r="J120" s="49">
        <v>0.0</v>
      </c>
      <c r="K120" s="69">
        <v>0.0</v>
      </c>
      <c r="L120" s="69">
        <v>0.0</v>
      </c>
      <c r="M120" s="49">
        <v>0.0</v>
      </c>
      <c r="N120" s="69">
        <v>0.0</v>
      </c>
      <c r="O120" s="69">
        <v>0.0</v>
      </c>
      <c r="P120" s="49">
        <v>1.0</v>
      </c>
      <c r="Q120" s="49">
        <v>0.0</v>
      </c>
      <c r="R120" s="49">
        <v>0.0</v>
      </c>
      <c r="S120" s="49">
        <v>0.0</v>
      </c>
      <c r="T120" s="71">
        <v>0.0</v>
      </c>
      <c r="U120" s="79"/>
      <c r="V120" s="79"/>
      <c r="W120" s="34"/>
      <c r="X120" s="33"/>
      <c r="Y120" s="34"/>
      <c r="Z120" s="34"/>
      <c r="AA120" s="34"/>
    </row>
    <row r="121">
      <c r="A121" s="34"/>
      <c r="B121" s="136"/>
      <c r="C121" s="75" t="s">
        <v>99</v>
      </c>
      <c r="D121" s="75" t="s">
        <v>100</v>
      </c>
      <c r="E121" s="75" t="s">
        <v>5</v>
      </c>
      <c r="F121" s="75">
        <v>0.0</v>
      </c>
      <c r="G121" s="75">
        <v>0.0</v>
      </c>
      <c r="H121" s="75">
        <v>1.018</v>
      </c>
      <c r="I121" s="75">
        <v>0.0</v>
      </c>
      <c r="J121" s="75">
        <v>0.0</v>
      </c>
      <c r="K121" s="76">
        <v>0.03449</v>
      </c>
      <c r="L121" s="76">
        <v>0.077</v>
      </c>
      <c r="M121" s="75">
        <v>0.0</v>
      </c>
      <c r="N121" s="76">
        <v>0.45249</v>
      </c>
      <c r="O121" s="76">
        <v>0.50017</v>
      </c>
      <c r="P121" s="75">
        <v>1.0</v>
      </c>
      <c r="Q121" s="75">
        <v>0.0</v>
      </c>
      <c r="R121" s="75">
        <v>0.0</v>
      </c>
      <c r="S121" s="75">
        <v>0.0</v>
      </c>
      <c r="T121" s="88">
        <v>0.035</v>
      </c>
      <c r="U121" s="68" t="s">
        <v>213</v>
      </c>
      <c r="V121" s="79"/>
      <c r="W121" s="34"/>
      <c r="X121" s="33"/>
      <c r="Y121" s="34"/>
      <c r="Z121" s="34"/>
      <c r="AA121" s="34"/>
    </row>
    <row r="122">
      <c r="A122" s="34"/>
      <c r="B122" s="63" t="s">
        <v>214</v>
      </c>
      <c r="C122" s="40">
        <v>1.0</v>
      </c>
      <c r="D122" s="40" t="s">
        <v>4</v>
      </c>
      <c r="E122" s="40" t="s">
        <v>5</v>
      </c>
      <c r="F122" s="40">
        <v>0.0</v>
      </c>
      <c r="G122" s="40">
        <v>0.0</v>
      </c>
      <c r="H122" s="40">
        <v>0.975</v>
      </c>
      <c r="I122" s="40">
        <v>0.0</v>
      </c>
      <c r="J122" s="40">
        <v>0.0</v>
      </c>
      <c r="K122" s="64">
        <v>0.04001</v>
      </c>
      <c r="L122" s="64">
        <v>0.095</v>
      </c>
      <c r="M122" s="40">
        <v>0.0</v>
      </c>
      <c r="N122" s="64">
        <v>0.2169</v>
      </c>
      <c r="O122" s="64">
        <v>0.46445</v>
      </c>
      <c r="P122" s="40">
        <v>1.0</v>
      </c>
      <c r="Q122" s="40">
        <v>0.0</v>
      </c>
      <c r="R122" s="40">
        <v>0.0</v>
      </c>
      <c r="S122" s="40">
        <v>0.0</v>
      </c>
      <c r="T122" s="66">
        <v>0.042</v>
      </c>
      <c r="U122" s="68" t="s">
        <v>215</v>
      </c>
      <c r="V122" s="79"/>
      <c r="W122" s="34"/>
      <c r="X122" s="33"/>
      <c r="Y122" s="34"/>
      <c r="Z122" s="34"/>
      <c r="AA122" s="34"/>
    </row>
    <row r="123">
      <c r="A123" s="34"/>
      <c r="B123" s="138" t="s">
        <v>216</v>
      </c>
      <c r="C123" s="49">
        <v>2.0</v>
      </c>
      <c r="D123" s="49" t="s">
        <v>6</v>
      </c>
      <c r="E123" s="49" t="s">
        <v>7</v>
      </c>
      <c r="F123" s="49">
        <v>0.0</v>
      </c>
      <c r="G123" s="49">
        <v>0.0</v>
      </c>
      <c r="H123" s="49">
        <v>1.0</v>
      </c>
      <c r="I123" s="49">
        <v>0.0</v>
      </c>
      <c r="J123" s="49">
        <v>0.0</v>
      </c>
      <c r="K123" s="69">
        <v>0.03079</v>
      </c>
      <c r="L123" s="69">
        <v>0.048</v>
      </c>
      <c r="M123" s="49">
        <v>0.0</v>
      </c>
      <c r="N123" s="69">
        <v>0.1638</v>
      </c>
      <c r="O123" s="69">
        <v>0.48665</v>
      </c>
      <c r="P123" s="49">
        <v>1.0</v>
      </c>
      <c r="Q123" s="49">
        <v>0.0</v>
      </c>
      <c r="R123" s="49">
        <v>0.0</v>
      </c>
      <c r="S123" s="49">
        <v>0.0</v>
      </c>
      <c r="T123" s="71">
        <v>0.031</v>
      </c>
      <c r="U123" s="68" t="s">
        <v>217</v>
      </c>
      <c r="V123" s="79"/>
      <c r="W123" s="34"/>
      <c r="X123" s="33"/>
      <c r="Y123" s="34"/>
      <c r="Z123" s="34"/>
      <c r="AA123" s="34"/>
    </row>
    <row r="124">
      <c r="A124" s="34"/>
      <c r="B124" s="134"/>
      <c r="C124" s="49">
        <v>3.0</v>
      </c>
      <c r="D124" s="49" t="s">
        <v>8</v>
      </c>
      <c r="E124" s="49" t="s">
        <v>9</v>
      </c>
      <c r="F124" s="49">
        <v>0.0</v>
      </c>
      <c r="G124" s="49">
        <v>0.0</v>
      </c>
      <c r="H124" s="49">
        <v>0.87</v>
      </c>
      <c r="I124" s="49">
        <v>0.0</v>
      </c>
      <c r="J124" s="49">
        <v>0.0</v>
      </c>
      <c r="K124" s="69">
        <v>0.04935</v>
      </c>
      <c r="L124" s="69">
        <v>0.114</v>
      </c>
      <c r="M124" s="49">
        <v>0.0</v>
      </c>
      <c r="N124" s="69">
        <v>0.27245</v>
      </c>
      <c r="O124" s="69">
        <v>0.3782</v>
      </c>
      <c r="P124" s="49">
        <v>1.0</v>
      </c>
      <c r="Q124" s="49">
        <v>0.0</v>
      </c>
      <c r="R124" s="49">
        <v>0.0</v>
      </c>
      <c r="S124" s="49">
        <v>0.0</v>
      </c>
      <c r="T124" s="71">
        <v>0.059</v>
      </c>
      <c r="U124" s="68" t="s">
        <v>218</v>
      </c>
      <c r="V124" s="79"/>
      <c r="W124" s="34"/>
      <c r="X124" s="33"/>
      <c r="Y124" s="34"/>
      <c r="Z124" s="34"/>
      <c r="AA124" s="34"/>
    </row>
    <row r="125">
      <c r="A125" s="34"/>
      <c r="B125" s="134" t="s">
        <v>219</v>
      </c>
      <c r="C125" s="49">
        <v>4.0</v>
      </c>
      <c r="D125" s="49" t="s">
        <v>10</v>
      </c>
      <c r="E125" s="49" t="s">
        <v>11</v>
      </c>
      <c r="F125" s="49">
        <v>0.0</v>
      </c>
      <c r="G125" s="49">
        <v>0.0</v>
      </c>
      <c r="H125" s="49">
        <v>0.785</v>
      </c>
      <c r="I125" s="49">
        <v>0.0</v>
      </c>
      <c r="J125" s="49">
        <v>0.0</v>
      </c>
      <c r="K125" s="69">
        <v>0.01305</v>
      </c>
      <c r="L125" s="69">
        <v>0.047</v>
      </c>
      <c r="M125" s="49">
        <v>0.0</v>
      </c>
      <c r="N125" s="69">
        <v>0.06697</v>
      </c>
      <c r="O125" s="69">
        <v>0.36653</v>
      </c>
      <c r="P125" s="49">
        <v>1.0</v>
      </c>
      <c r="Q125" s="49">
        <v>0.0</v>
      </c>
      <c r="R125" s="49">
        <v>0.0</v>
      </c>
      <c r="S125" s="49">
        <v>0.0</v>
      </c>
      <c r="T125" s="71">
        <v>0.038</v>
      </c>
      <c r="U125" s="68" t="s">
        <v>220</v>
      </c>
      <c r="V125" s="79"/>
      <c r="W125" s="34"/>
      <c r="X125" s="33"/>
      <c r="Y125" s="34"/>
      <c r="Z125" s="34"/>
      <c r="AA125" s="34"/>
    </row>
    <row r="126">
      <c r="A126" s="34"/>
      <c r="B126" s="136"/>
      <c r="C126" s="75" t="s">
        <v>99</v>
      </c>
      <c r="D126" s="75" t="s">
        <v>100</v>
      </c>
      <c r="E126" s="75" t="s">
        <v>5</v>
      </c>
      <c r="F126" s="75">
        <v>0.0</v>
      </c>
      <c r="G126" s="75">
        <v>0.0</v>
      </c>
      <c r="H126" s="75">
        <v>1.043</v>
      </c>
      <c r="I126" s="75">
        <v>0.0</v>
      </c>
      <c r="J126" s="75">
        <v>0.0</v>
      </c>
      <c r="K126" s="76">
        <v>0.03461</v>
      </c>
      <c r="L126" s="76">
        <v>0.083</v>
      </c>
      <c r="M126" s="75">
        <v>0.0</v>
      </c>
      <c r="N126" s="76">
        <v>0.45427</v>
      </c>
      <c r="O126" s="76">
        <v>0.53036</v>
      </c>
      <c r="P126" s="75">
        <v>1.0</v>
      </c>
      <c r="Q126" s="75">
        <v>0.0</v>
      </c>
      <c r="R126" s="75">
        <v>0.0</v>
      </c>
      <c r="S126" s="75">
        <v>0.0</v>
      </c>
      <c r="T126" s="88">
        <v>0.034</v>
      </c>
      <c r="U126" s="68" t="s">
        <v>221</v>
      </c>
      <c r="V126" s="79"/>
      <c r="W126" s="34"/>
      <c r="X126" s="33"/>
      <c r="Y126" s="34"/>
      <c r="Z126" s="34"/>
      <c r="AA126" s="34"/>
    </row>
    <row r="127">
      <c r="A127" s="34"/>
      <c r="B127" s="63" t="s">
        <v>222</v>
      </c>
      <c r="C127" s="40">
        <v>1.0</v>
      </c>
      <c r="D127" s="40" t="s">
        <v>4</v>
      </c>
      <c r="E127" s="40" t="s">
        <v>5</v>
      </c>
      <c r="F127" s="59"/>
      <c r="G127" s="59"/>
      <c r="H127" s="59"/>
      <c r="I127" s="59"/>
      <c r="J127" s="59"/>
      <c r="K127" s="59"/>
      <c r="L127" s="59"/>
      <c r="M127" s="59"/>
      <c r="N127" s="64">
        <v>-0.088</v>
      </c>
      <c r="O127" s="59"/>
      <c r="P127" s="59"/>
      <c r="Q127" s="59"/>
      <c r="R127" s="59"/>
      <c r="S127" s="59"/>
      <c r="T127" s="86"/>
      <c r="U127" s="74" t="s">
        <v>223</v>
      </c>
      <c r="V127" s="79"/>
      <c r="W127" s="34"/>
      <c r="X127" s="33"/>
      <c r="Y127" s="34"/>
      <c r="Z127" s="34"/>
      <c r="AA127" s="34"/>
    </row>
    <row r="128">
      <c r="A128" s="34"/>
      <c r="B128" s="134" t="s">
        <v>224</v>
      </c>
      <c r="C128" s="49">
        <v>2.0</v>
      </c>
      <c r="D128" s="49" t="s">
        <v>6</v>
      </c>
      <c r="E128" s="49" t="s">
        <v>7</v>
      </c>
      <c r="F128" s="30"/>
      <c r="G128" s="30"/>
      <c r="H128" s="30"/>
      <c r="I128" s="30"/>
      <c r="J128" s="30"/>
      <c r="K128" s="30"/>
      <c r="L128" s="30"/>
      <c r="M128" s="30"/>
      <c r="N128" s="69">
        <v>0.248</v>
      </c>
      <c r="O128" s="30"/>
      <c r="P128" s="30"/>
      <c r="Q128" s="30"/>
      <c r="R128" s="30"/>
      <c r="S128" s="30"/>
      <c r="T128" s="87"/>
      <c r="U128" s="79"/>
      <c r="V128" s="79"/>
      <c r="W128" s="34"/>
      <c r="X128" s="33"/>
      <c r="Y128" s="34"/>
      <c r="Z128" s="34"/>
      <c r="AA128" s="34"/>
    </row>
    <row r="129">
      <c r="A129" s="34"/>
      <c r="B129" s="134" t="s">
        <v>225</v>
      </c>
      <c r="C129" s="49">
        <v>3.0</v>
      </c>
      <c r="D129" s="49" t="s">
        <v>8</v>
      </c>
      <c r="E129" s="49" t="s">
        <v>9</v>
      </c>
      <c r="F129" s="30"/>
      <c r="G129" s="30"/>
      <c r="H129" s="30"/>
      <c r="I129" s="30"/>
      <c r="J129" s="30"/>
      <c r="K129" s="30"/>
      <c r="L129" s="30"/>
      <c r="M129" s="30"/>
      <c r="N129" s="69">
        <v>-0.133</v>
      </c>
      <c r="O129" s="30"/>
      <c r="P129" s="30"/>
      <c r="Q129" s="30"/>
      <c r="R129" s="30"/>
      <c r="S129" s="30"/>
      <c r="T129" s="87"/>
      <c r="U129" s="79"/>
      <c r="V129" s="79"/>
      <c r="W129" s="34"/>
      <c r="X129" s="33"/>
      <c r="Y129" s="34"/>
      <c r="Z129" s="34"/>
      <c r="AA129" s="34"/>
    </row>
    <row r="130">
      <c r="A130" s="34"/>
      <c r="B130" s="135"/>
      <c r="C130" s="49">
        <v>4.0</v>
      </c>
      <c r="D130" s="49" t="s">
        <v>10</v>
      </c>
      <c r="E130" s="49" t="s">
        <v>11</v>
      </c>
      <c r="F130" s="30"/>
      <c r="G130" s="30"/>
      <c r="H130" s="30"/>
      <c r="I130" s="30"/>
      <c r="J130" s="30"/>
      <c r="K130" s="30"/>
      <c r="L130" s="30"/>
      <c r="M130" s="30"/>
      <c r="N130" s="69">
        <v>-0.168</v>
      </c>
      <c r="O130" s="30"/>
      <c r="P130" s="30"/>
      <c r="Q130" s="30"/>
      <c r="R130" s="30"/>
      <c r="S130" s="30"/>
      <c r="T130" s="87"/>
      <c r="U130" s="79"/>
      <c r="V130" s="79"/>
      <c r="W130" s="34"/>
      <c r="X130" s="33"/>
      <c r="Y130" s="34"/>
      <c r="Z130" s="34"/>
      <c r="AA130" s="34"/>
    </row>
    <row r="131">
      <c r="A131" s="34"/>
      <c r="B131" s="136"/>
      <c r="C131" s="75" t="s">
        <v>99</v>
      </c>
      <c r="D131" s="75" t="s">
        <v>100</v>
      </c>
      <c r="E131" s="75" t="s">
        <v>5</v>
      </c>
      <c r="F131" s="58"/>
      <c r="G131" s="58"/>
      <c r="H131" s="58"/>
      <c r="I131" s="58"/>
      <c r="J131" s="58"/>
      <c r="K131" s="58"/>
      <c r="L131" s="58"/>
      <c r="M131" s="58"/>
      <c r="N131" s="76">
        <v>0.155</v>
      </c>
      <c r="O131" s="58"/>
      <c r="P131" s="58"/>
      <c r="Q131" s="58"/>
      <c r="R131" s="58"/>
      <c r="S131" s="58"/>
      <c r="T131" s="60"/>
      <c r="U131" s="79"/>
      <c r="V131" s="79"/>
      <c r="W131" s="34"/>
      <c r="X131" s="33"/>
      <c r="Y131" s="34"/>
      <c r="Z131" s="34"/>
      <c r="AA131" s="34"/>
    </row>
    <row r="132">
      <c r="A132" s="34"/>
      <c r="B132" s="139"/>
      <c r="C132" s="139"/>
      <c r="D132" s="139"/>
      <c r="E132" s="139"/>
      <c r="F132" s="139"/>
      <c r="G132" s="139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79"/>
      <c r="V132" s="79"/>
      <c r="W132" s="34"/>
      <c r="X132" s="33"/>
      <c r="Y132" s="34"/>
      <c r="Z132" s="34"/>
      <c r="AA132" s="34"/>
    </row>
    <row r="133">
      <c r="A133" s="34"/>
      <c r="B133" s="139"/>
      <c r="C133" s="139"/>
      <c r="D133" s="139"/>
      <c r="E133" s="139"/>
      <c r="F133" s="139"/>
      <c r="G133" s="139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79"/>
      <c r="V133" s="79"/>
      <c r="W133" s="34"/>
      <c r="X133" s="33"/>
      <c r="Y133" s="34"/>
      <c r="Z133" s="34"/>
      <c r="AA133" s="34"/>
    </row>
    <row r="134">
      <c r="A134" s="34"/>
      <c r="B134" s="139"/>
      <c r="C134" s="139"/>
      <c r="D134" s="139"/>
      <c r="E134" s="139"/>
      <c r="F134" s="139"/>
      <c r="G134" s="139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79"/>
      <c r="V134" s="79"/>
      <c r="W134" s="34"/>
      <c r="X134" s="33"/>
      <c r="Y134" s="34"/>
      <c r="Z134" s="34"/>
      <c r="AA134" s="34"/>
    </row>
    <row r="135">
      <c r="A135" s="34"/>
      <c r="B135" s="139"/>
      <c r="C135" s="139"/>
      <c r="D135" s="139"/>
      <c r="E135" s="139"/>
      <c r="F135" s="139"/>
      <c r="G135" s="139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79"/>
      <c r="V135" s="79"/>
      <c r="W135" s="34"/>
      <c r="X135" s="33"/>
      <c r="Y135" s="34"/>
      <c r="Z135" s="34"/>
      <c r="AA135" s="34"/>
    </row>
    <row r="136">
      <c r="A136" s="34"/>
      <c r="B136" s="139"/>
      <c r="C136" s="139"/>
      <c r="D136" s="139"/>
      <c r="E136" s="139"/>
      <c r="F136" s="139"/>
      <c r="G136" s="139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79"/>
      <c r="V136" s="79"/>
      <c r="W136" s="34"/>
      <c r="X136" s="33"/>
      <c r="Y136" s="34"/>
      <c r="Z136" s="34"/>
      <c r="AA136" s="34"/>
    </row>
    <row r="137">
      <c r="A137" s="34"/>
      <c r="B137" s="139"/>
      <c r="C137" s="139"/>
      <c r="D137" s="139"/>
      <c r="E137" s="139"/>
      <c r="F137" s="139"/>
      <c r="G137" s="139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79"/>
      <c r="V137" s="79"/>
      <c r="W137" s="34"/>
      <c r="X137" s="33"/>
      <c r="Y137" s="34"/>
      <c r="Z137" s="34"/>
      <c r="AA137" s="34"/>
    </row>
    <row r="138">
      <c r="A138" s="34"/>
      <c r="B138" s="139"/>
      <c r="C138" s="139"/>
      <c r="D138" s="139"/>
      <c r="E138" s="139"/>
      <c r="F138" s="139"/>
      <c r="G138" s="139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79"/>
      <c r="V138" s="79"/>
      <c r="W138" s="34"/>
      <c r="X138" s="33"/>
      <c r="Y138" s="34"/>
      <c r="Z138" s="34"/>
      <c r="AA138" s="34"/>
    </row>
    <row r="139">
      <c r="A139" s="34"/>
      <c r="B139" s="139"/>
      <c r="C139" s="139"/>
      <c r="D139" s="139"/>
      <c r="E139" s="139"/>
      <c r="F139" s="139"/>
      <c r="G139" s="139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79"/>
      <c r="V139" s="79"/>
      <c r="W139" s="34"/>
      <c r="X139" s="33"/>
      <c r="Y139" s="34"/>
      <c r="Z139" s="34"/>
      <c r="AA139" s="34"/>
    </row>
    <row r="140">
      <c r="A140" s="34"/>
      <c r="B140" s="139"/>
      <c r="C140" s="139"/>
      <c r="D140" s="139"/>
      <c r="E140" s="139"/>
      <c r="F140" s="139"/>
      <c r="G140" s="139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79"/>
      <c r="V140" s="79"/>
      <c r="W140" s="34"/>
      <c r="X140" s="33"/>
      <c r="Y140" s="34"/>
      <c r="Z140" s="34"/>
      <c r="AA140" s="34"/>
    </row>
    <row r="141">
      <c r="A141" s="34"/>
      <c r="B141" s="139"/>
      <c r="C141" s="139"/>
      <c r="D141" s="139"/>
      <c r="E141" s="139"/>
      <c r="F141" s="139"/>
      <c r="G141" s="139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79"/>
      <c r="V141" s="79"/>
      <c r="W141" s="34"/>
      <c r="X141" s="33"/>
      <c r="Y141" s="34"/>
      <c r="Z141" s="34"/>
      <c r="AA141" s="34"/>
    </row>
    <row r="142">
      <c r="A142" s="34"/>
      <c r="B142" s="139"/>
      <c r="C142" s="139"/>
      <c r="D142" s="139"/>
      <c r="E142" s="139"/>
      <c r="F142" s="139"/>
      <c r="G142" s="139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79"/>
      <c r="V142" s="79"/>
      <c r="W142" s="34"/>
      <c r="X142" s="33"/>
      <c r="Y142" s="34"/>
      <c r="Z142" s="34"/>
      <c r="AA142" s="34"/>
    </row>
    <row r="143">
      <c r="A143" s="34"/>
      <c r="B143" s="139"/>
      <c r="C143" s="139"/>
      <c r="D143" s="139"/>
      <c r="E143" s="139"/>
      <c r="F143" s="139"/>
      <c r="G143" s="139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79"/>
      <c r="V143" s="79"/>
      <c r="W143" s="34"/>
      <c r="X143" s="33"/>
      <c r="Y143" s="34"/>
      <c r="Z143" s="34"/>
      <c r="AA143" s="34"/>
    </row>
    <row r="144">
      <c r="A144" s="34"/>
      <c r="B144" s="139"/>
      <c r="C144" s="139"/>
      <c r="D144" s="139"/>
      <c r="E144" s="139"/>
      <c r="F144" s="139"/>
      <c r="G144" s="139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79"/>
      <c r="V144" s="79"/>
      <c r="W144" s="34"/>
      <c r="X144" s="33"/>
      <c r="Y144" s="34"/>
      <c r="Z144" s="34"/>
      <c r="AA144" s="34"/>
    </row>
    <row r="145">
      <c r="A145" s="34"/>
      <c r="B145" s="139"/>
      <c r="C145" s="139"/>
      <c r="D145" s="139"/>
      <c r="E145" s="139"/>
      <c r="F145" s="139"/>
      <c r="G145" s="139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79"/>
      <c r="V145" s="79"/>
      <c r="W145" s="34"/>
      <c r="X145" s="33"/>
      <c r="Y145" s="34"/>
      <c r="Z145" s="34"/>
      <c r="AA145" s="34"/>
    </row>
    <row r="146">
      <c r="A146" s="34"/>
      <c r="B146" s="139"/>
      <c r="C146" s="139"/>
      <c r="D146" s="139"/>
      <c r="E146" s="139"/>
      <c r="F146" s="139"/>
      <c r="G146" s="139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79"/>
      <c r="V146" s="79"/>
      <c r="W146" s="34"/>
      <c r="X146" s="33"/>
      <c r="Y146" s="34"/>
      <c r="Z146" s="34"/>
      <c r="AA146" s="34"/>
    </row>
    <row r="147">
      <c r="A147" s="34"/>
      <c r="B147" s="139"/>
      <c r="C147" s="139"/>
      <c r="D147" s="139"/>
      <c r="E147" s="139"/>
      <c r="F147" s="139"/>
      <c r="G147" s="139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79"/>
      <c r="V147" s="79"/>
      <c r="W147" s="34"/>
      <c r="X147" s="33"/>
      <c r="Y147" s="34"/>
      <c r="Z147" s="34"/>
      <c r="AA147" s="34"/>
    </row>
    <row r="148">
      <c r="A148" s="34"/>
      <c r="B148" s="139"/>
      <c r="C148" s="139"/>
      <c r="D148" s="139"/>
      <c r="E148" s="139"/>
      <c r="F148" s="139"/>
      <c r="G148" s="139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79"/>
      <c r="V148" s="79"/>
      <c r="W148" s="34"/>
      <c r="X148" s="33"/>
      <c r="Y148" s="34"/>
      <c r="Z148" s="34"/>
      <c r="AA148" s="34"/>
    </row>
    <row r="149">
      <c r="A149" s="34"/>
      <c r="B149" s="139"/>
      <c r="C149" s="139"/>
      <c r="D149" s="139"/>
      <c r="E149" s="139"/>
      <c r="F149" s="139"/>
      <c r="G149" s="139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79"/>
      <c r="V149" s="79"/>
      <c r="W149" s="34"/>
      <c r="X149" s="33"/>
      <c r="Y149" s="34"/>
      <c r="Z149" s="34"/>
      <c r="AA149" s="34"/>
    </row>
    <row r="150">
      <c r="A150" s="34"/>
      <c r="B150" s="139"/>
      <c r="C150" s="139"/>
      <c r="D150" s="139"/>
      <c r="E150" s="139"/>
      <c r="F150" s="139"/>
      <c r="G150" s="139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79"/>
      <c r="V150" s="79"/>
      <c r="W150" s="34"/>
      <c r="X150" s="33"/>
      <c r="Y150" s="34"/>
      <c r="Z150" s="34"/>
      <c r="AA150" s="34"/>
    </row>
    <row r="151">
      <c r="A151" s="34"/>
      <c r="B151" s="139"/>
      <c r="C151" s="139"/>
      <c r="D151" s="139"/>
      <c r="E151" s="139"/>
      <c r="F151" s="139"/>
      <c r="G151" s="139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79"/>
      <c r="V151" s="79"/>
      <c r="W151" s="34"/>
      <c r="X151" s="33"/>
      <c r="Y151" s="34"/>
      <c r="Z151" s="34"/>
      <c r="AA151" s="34"/>
    </row>
    <row r="152">
      <c r="A152" s="34"/>
      <c r="B152" s="139"/>
      <c r="C152" s="139"/>
      <c r="D152" s="139"/>
      <c r="E152" s="139"/>
      <c r="F152" s="139"/>
      <c r="G152" s="139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79"/>
      <c r="V152" s="79"/>
      <c r="W152" s="34"/>
      <c r="X152" s="33"/>
      <c r="Y152" s="34"/>
      <c r="Z152" s="34"/>
      <c r="AA152" s="34"/>
    </row>
    <row r="153">
      <c r="A153" s="34"/>
      <c r="B153" s="139"/>
      <c r="C153" s="139"/>
      <c r="D153" s="139"/>
      <c r="E153" s="139"/>
      <c r="F153" s="139"/>
      <c r="G153" s="139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79"/>
      <c r="V153" s="79"/>
      <c r="W153" s="34"/>
      <c r="X153" s="33"/>
      <c r="Y153" s="34"/>
      <c r="Z153" s="34"/>
      <c r="AA153" s="34"/>
    </row>
    <row r="154">
      <c r="A154" s="34"/>
      <c r="B154" s="139"/>
      <c r="C154" s="139"/>
      <c r="D154" s="139"/>
      <c r="E154" s="139"/>
      <c r="F154" s="139"/>
      <c r="G154" s="139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79"/>
      <c r="V154" s="79"/>
      <c r="W154" s="34"/>
      <c r="X154" s="33"/>
      <c r="Y154" s="34"/>
      <c r="Z154" s="34"/>
      <c r="AA154" s="34"/>
    </row>
    <row r="155">
      <c r="A155" s="34"/>
      <c r="B155" s="139"/>
      <c r="C155" s="139"/>
      <c r="D155" s="139"/>
      <c r="E155" s="139"/>
      <c r="F155" s="139"/>
      <c r="G155" s="139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79"/>
      <c r="V155" s="79"/>
      <c r="W155" s="34"/>
      <c r="X155" s="33"/>
      <c r="Y155" s="34"/>
      <c r="Z155" s="34"/>
      <c r="AA155" s="34"/>
    </row>
    <row r="156">
      <c r="A156" s="34"/>
      <c r="B156" s="139"/>
      <c r="C156" s="139"/>
      <c r="D156" s="139"/>
      <c r="E156" s="139"/>
      <c r="F156" s="139"/>
      <c r="G156" s="139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79"/>
      <c r="V156" s="79"/>
      <c r="W156" s="34"/>
      <c r="X156" s="33"/>
      <c r="Y156" s="34"/>
      <c r="Z156" s="34"/>
      <c r="AA156" s="34"/>
    </row>
    <row r="157">
      <c r="A157" s="34"/>
      <c r="B157" s="139"/>
      <c r="C157" s="139"/>
      <c r="D157" s="139"/>
      <c r="E157" s="139"/>
      <c r="F157" s="139"/>
      <c r="G157" s="139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79"/>
      <c r="V157" s="79"/>
      <c r="W157" s="34"/>
      <c r="X157" s="33"/>
      <c r="Y157" s="34"/>
      <c r="Z157" s="34"/>
      <c r="AA157" s="34"/>
    </row>
    <row r="158">
      <c r="A158" s="34"/>
      <c r="B158" s="139"/>
      <c r="C158" s="139"/>
      <c r="D158" s="139"/>
      <c r="E158" s="139"/>
      <c r="F158" s="139"/>
      <c r="G158" s="139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79"/>
      <c r="V158" s="79"/>
      <c r="W158" s="34"/>
      <c r="X158" s="33"/>
      <c r="Y158" s="34"/>
      <c r="Z158" s="34"/>
      <c r="AA158" s="34"/>
    </row>
    <row r="159">
      <c r="A159" s="34"/>
      <c r="B159" s="139"/>
      <c r="C159" s="139"/>
      <c r="D159" s="139"/>
      <c r="E159" s="139"/>
      <c r="F159" s="139"/>
      <c r="G159" s="139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79"/>
      <c r="V159" s="79"/>
      <c r="W159" s="34"/>
      <c r="X159" s="33"/>
      <c r="Y159" s="34"/>
      <c r="Z159" s="34"/>
      <c r="AA159" s="34"/>
    </row>
    <row r="160">
      <c r="A160" s="34"/>
      <c r="B160" s="139"/>
      <c r="C160" s="139"/>
      <c r="D160" s="139"/>
      <c r="E160" s="139"/>
      <c r="F160" s="139"/>
      <c r="G160" s="139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79"/>
      <c r="V160" s="79"/>
      <c r="W160" s="34"/>
      <c r="X160" s="33"/>
      <c r="Y160" s="34"/>
      <c r="Z160" s="34"/>
      <c r="AA160" s="34"/>
    </row>
    <row r="161">
      <c r="A161" s="34"/>
      <c r="B161" s="139"/>
      <c r="C161" s="139"/>
      <c r="D161" s="139"/>
      <c r="E161" s="139"/>
      <c r="F161" s="139"/>
      <c r="G161" s="139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79"/>
      <c r="V161" s="79"/>
      <c r="W161" s="34"/>
      <c r="X161" s="33"/>
      <c r="Y161" s="34"/>
      <c r="Z161" s="34"/>
      <c r="AA161" s="34"/>
    </row>
    <row r="162">
      <c r="A162" s="34"/>
      <c r="B162" s="139"/>
      <c r="C162" s="139"/>
      <c r="D162" s="139"/>
      <c r="E162" s="139"/>
      <c r="F162" s="139"/>
      <c r="G162" s="139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79"/>
      <c r="V162" s="79"/>
      <c r="W162" s="34"/>
      <c r="X162" s="33"/>
      <c r="Y162" s="34"/>
      <c r="Z162" s="34"/>
      <c r="AA162" s="34"/>
    </row>
    <row r="163">
      <c r="A163" s="34"/>
      <c r="B163" s="139"/>
      <c r="C163" s="139"/>
      <c r="D163" s="139"/>
      <c r="E163" s="139"/>
      <c r="F163" s="139"/>
      <c r="G163" s="139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79"/>
      <c r="V163" s="79"/>
      <c r="W163" s="34"/>
      <c r="X163" s="33"/>
      <c r="Y163" s="34"/>
      <c r="Z163" s="34"/>
      <c r="AA163" s="34"/>
    </row>
    <row r="164">
      <c r="A164" s="34"/>
      <c r="B164" s="139"/>
      <c r="C164" s="139"/>
      <c r="D164" s="139"/>
      <c r="E164" s="139"/>
      <c r="F164" s="139"/>
      <c r="G164" s="139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79"/>
      <c r="V164" s="79"/>
      <c r="W164" s="34"/>
      <c r="X164" s="33"/>
      <c r="Y164" s="34"/>
      <c r="Z164" s="34"/>
      <c r="AA164" s="34"/>
    </row>
    <row r="165">
      <c r="A165" s="34"/>
      <c r="B165" s="139"/>
      <c r="C165" s="139"/>
      <c r="D165" s="139"/>
      <c r="E165" s="139"/>
      <c r="F165" s="139"/>
      <c r="G165" s="139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79"/>
      <c r="V165" s="79"/>
      <c r="W165" s="34"/>
      <c r="X165" s="33"/>
      <c r="Y165" s="34"/>
      <c r="Z165" s="34"/>
      <c r="AA165" s="34"/>
    </row>
    <row r="166">
      <c r="A166" s="34"/>
      <c r="B166" s="139"/>
      <c r="C166" s="139"/>
      <c r="D166" s="139"/>
      <c r="E166" s="139"/>
      <c r="F166" s="139"/>
      <c r="G166" s="139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79"/>
      <c r="V166" s="79"/>
      <c r="W166" s="34"/>
      <c r="X166" s="33"/>
      <c r="Y166" s="34"/>
      <c r="Z166" s="34"/>
      <c r="AA166" s="34"/>
    </row>
    <row r="167">
      <c r="A167" s="34"/>
      <c r="B167" s="139"/>
      <c r="C167" s="139"/>
      <c r="D167" s="139"/>
      <c r="E167" s="139"/>
      <c r="F167" s="139"/>
      <c r="G167" s="139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79"/>
      <c r="V167" s="79"/>
      <c r="W167" s="34"/>
      <c r="X167" s="33"/>
      <c r="Y167" s="34"/>
      <c r="Z167" s="34"/>
      <c r="AA167" s="34"/>
    </row>
    <row r="168">
      <c r="A168" s="34"/>
      <c r="B168" s="139"/>
      <c r="C168" s="139"/>
      <c r="D168" s="139"/>
      <c r="E168" s="139"/>
      <c r="F168" s="139"/>
      <c r="G168" s="139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79"/>
      <c r="V168" s="79"/>
      <c r="W168" s="34"/>
      <c r="X168" s="33"/>
      <c r="Y168" s="34"/>
      <c r="Z168" s="34"/>
      <c r="AA168" s="34"/>
    </row>
    <row r="169">
      <c r="A169" s="34"/>
      <c r="B169" s="139"/>
      <c r="C169" s="139"/>
      <c r="D169" s="139"/>
      <c r="E169" s="139"/>
      <c r="F169" s="139"/>
      <c r="G169" s="139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79"/>
      <c r="V169" s="79"/>
      <c r="W169" s="34"/>
      <c r="X169" s="33"/>
      <c r="Y169" s="34"/>
      <c r="Z169" s="34"/>
      <c r="AA169" s="34"/>
    </row>
    <row r="170">
      <c r="A170" s="34"/>
      <c r="B170" s="139"/>
      <c r="C170" s="139"/>
      <c r="D170" s="139"/>
      <c r="E170" s="139"/>
      <c r="F170" s="139"/>
      <c r="G170" s="139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79"/>
      <c r="V170" s="79"/>
      <c r="W170" s="34"/>
      <c r="X170" s="33"/>
      <c r="Y170" s="34"/>
      <c r="Z170" s="34"/>
      <c r="AA170" s="34"/>
    </row>
    <row r="171">
      <c r="A171" s="34"/>
      <c r="B171" s="139"/>
      <c r="C171" s="139"/>
      <c r="D171" s="139"/>
      <c r="E171" s="139"/>
      <c r="F171" s="139"/>
      <c r="G171" s="139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79"/>
      <c r="V171" s="79"/>
      <c r="W171" s="34"/>
      <c r="X171" s="33"/>
      <c r="Y171" s="34"/>
      <c r="Z171" s="34"/>
      <c r="AA171" s="34"/>
    </row>
    <row r="172">
      <c r="A172" s="34"/>
      <c r="B172" s="14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79"/>
      <c r="V172" s="79"/>
      <c r="W172" s="34"/>
      <c r="X172" s="33"/>
      <c r="Y172" s="34"/>
      <c r="Z172" s="34"/>
      <c r="AA172" s="34"/>
    </row>
    <row r="173">
      <c r="A173" s="34"/>
      <c r="B173" s="14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79"/>
      <c r="V173" s="79"/>
      <c r="W173" s="34"/>
      <c r="X173" s="33"/>
      <c r="Y173" s="34"/>
      <c r="Z173" s="34"/>
      <c r="AA173" s="34"/>
    </row>
    <row r="174">
      <c r="A174" s="34"/>
      <c r="B174" s="14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79"/>
      <c r="V174" s="79"/>
      <c r="W174" s="34"/>
      <c r="X174" s="33"/>
      <c r="Y174" s="34"/>
      <c r="Z174" s="34"/>
      <c r="AA174" s="34"/>
    </row>
    <row r="175">
      <c r="A175" s="34"/>
      <c r="B175" s="14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79"/>
      <c r="V175" s="79"/>
      <c r="W175" s="34"/>
      <c r="X175" s="33"/>
      <c r="Y175" s="34"/>
      <c r="Z175" s="34"/>
      <c r="AA175" s="34"/>
    </row>
    <row r="176">
      <c r="A176" s="34"/>
      <c r="B176" s="14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79"/>
      <c r="V176" s="79"/>
      <c r="W176" s="34"/>
      <c r="X176" s="33"/>
      <c r="Y176" s="34"/>
      <c r="Z176" s="34"/>
      <c r="AA176" s="34"/>
    </row>
    <row r="177">
      <c r="A177" s="34"/>
      <c r="B177" s="14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79"/>
      <c r="V177" s="79"/>
      <c r="W177" s="34"/>
      <c r="X177" s="33"/>
      <c r="Y177" s="34"/>
      <c r="Z177" s="34"/>
      <c r="AA177" s="34"/>
    </row>
    <row r="178">
      <c r="A178" s="34"/>
      <c r="B178" s="14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79"/>
      <c r="V178" s="79"/>
      <c r="W178" s="34"/>
      <c r="X178" s="33"/>
      <c r="Y178" s="34"/>
      <c r="Z178" s="34"/>
      <c r="AA178" s="34"/>
    </row>
    <row r="179">
      <c r="A179" s="34"/>
      <c r="B179" s="14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79"/>
      <c r="V179" s="79"/>
      <c r="W179" s="34"/>
      <c r="X179" s="33"/>
      <c r="Y179" s="34"/>
      <c r="Z179" s="34"/>
      <c r="AA179" s="34"/>
    </row>
    <row r="180">
      <c r="A180" s="34"/>
      <c r="B180" s="14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79"/>
      <c r="V180" s="79"/>
      <c r="W180" s="34"/>
      <c r="X180" s="33"/>
      <c r="Y180" s="34"/>
      <c r="Z180" s="34"/>
      <c r="AA180" s="34"/>
    </row>
    <row r="181">
      <c r="A181" s="34"/>
      <c r="B181" s="14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79"/>
      <c r="V181" s="79"/>
      <c r="W181" s="34"/>
      <c r="X181" s="33"/>
      <c r="Y181" s="34"/>
      <c r="Z181" s="34"/>
      <c r="AA181" s="34"/>
    </row>
    <row r="182">
      <c r="A182" s="34"/>
      <c r="B182" s="14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79"/>
      <c r="V182" s="79"/>
      <c r="W182" s="34"/>
      <c r="X182" s="33"/>
      <c r="Y182" s="34"/>
      <c r="Z182" s="34"/>
      <c r="AA182" s="34"/>
    </row>
    <row r="183">
      <c r="A183" s="34"/>
      <c r="B183" s="14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79"/>
      <c r="V183" s="79"/>
      <c r="W183" s="34"/>
      <c r="X183" s="33"/>
      <c r="Y183" s="34"/>
      <c r="Z183" s="34"/>
      <c r="AA183" s="34"/>
    </row>
    <row r="184">
      <c r="A184" s="34"/>
      <c r="B184" s="14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79"/>
      <c r="V184" s="79"/>
      <c r="W184" s="34"/>
      <c r="X184" s="33"/>
      <c r="Y184" s="34"/>
      <c r="Z184" s="34"/>
      <c r="AA184" s="34"/>
    </row>
    <row r="185">
      <c r="A185" s="34"/>
      <c r="B185" s="14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79"/>
      <c r="V185" s="79"/>
      <c r="W185" s="34"/>
      <c r="X185" s="33"/>
      <c r="Y185" s="34"/>
      <c r="Z185" s="34"/>
      <c r="AA185" s="34"/>
    </row>
    <row r="186">
      <c r="A186" s="34"/>
      <c r="B186" s="14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79"/>
      <c r="V186" s="79"/>
      <c r="W186" s="34"/>
      <c r="X186" s="33"/>
      <c r="Y186" s="34"/>
      <c r="Z186" s="34"/>
      <c r="AA186" s="34"/>
    </row>
    <row r="187">
      <c r="A187" s="34"/>
      <c r="B187" s="14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79"/>
      <c r="V187" s="79"/>
      <c r="W187" s="34"/>
      <c r="X187" s="33"/>
      <c r="Y187" s="34"/>
      <c r="Z187" s="34"/>
      <c r="AA187" s="34"/>
    </row>
    <row r="188">
      <c r="A188" s="34"/>
      <c r="B188" s="14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79"/>
      <c r="V188" s="79"/>
      <c r="W188" s="34"/>
      <c r="X188" s="33"/>
      <c r="Y188" s="34"/>
      <c r="Z188" s="34"/>
      <c r="AA188" s="34"/>
    </row>
    <row r="189">
      <c r="A189" s="34"/>
      <c r="B189" s="14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79"/>
      <c r="V189" s="79"/>
      <c r="W189" s="34"/>
      <c r="X189" s="33"/>
      <c r="Y189" s="34"/>
      <c r="Z189" s="34"/>
      <c r="AA189" s="34"/>
    </row>
    <row r="190">
      <c r="A190" s="34"/>
      <c r="B190" s="14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79"/>
      <c r="V190" s="79"/>
      <c r="W190" s="34"/>
      <c r="X190" s="33"/>
      <c r="Y190" s="34"/>
      <c r="Z190" s="34"/>
      <c r="AA190" s="34"/>
    </row>
    <row r="191">
      <c r="A191" s="34"/>
      <c r="B191" s="14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79"/>
      <c r="V191" s="79"/>
      <c r="W191" s="34"/>
      <c r="X191" s="33"/>
      <c r="Y191" s="34"/>
      <c r="Z191" s="34"/>
      <c r="AA191" s="34"/>
    </row>
    <row r="192">
      <c r="A192" s="34"/>
      <c r="B192" s="14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79"/>
      <c r="V192" s="79"/>
      <c r="W192" s="34"/>
      <c r="X192" s="33"/>
      <c r="Y192" s="34"/>
      <c r="Z192" s="34"/>
      <c r="AA192" s="34"/>
    </row>
    <row r="193">
      <c r="A193" s="34"/>
      <c r="B193" s="14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79"/>
      <c r="V193" s="79"/>
      <c r="W193" s="34"/>
      <c r="X193" s="33"/>
      <c r="Y193" s="34"/>
      <c r="Z193" s="34"/>
      <c r="AA193" s="34"/>
    </row>
    <row r="194">
      <c r="A194" s="34"/>
      <c r="B194" s="14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79"/>
      <c r="V194" s="79"/>
      <c r="W194" s="34"/>
      <c r="X194" s="33"/>
      <c r="Y194" s="34"/>
      <c r="Z194" s="34"/>
      <c r="AA194" s="34"/>
    </row>
    <row r="195">
      <c r="A195" s="34"/>
      <c r="B195" s="14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79"/>
      <c r="V195" s="79"/>
      <c r="W195" s="34"/>
      <c r="X195" s="33"/>
      <c r="Y195" s="34"/>
      <c r="Z195" s="34"/>
      <c r="AA195" s="34"/>
    </row>
    <row r="196">
      <c r="A196" s="34"/>
      <c r="B196" s="14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79"/>
      <c r="V196" s="79"/>
      <c r="W196" s="34"/>
      <c r="X196" s="33"/>
      <c r="Y196" s="34"/>
      <c r="Z196" s="34"/>
      <c r="AA196" s="34"/>
    </row>
    <row r="197">
      <c r="A197" s="34"/>
      <c r="B197" s="14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79"/>
      <c r="V197" s="79"/>
      <c r="W197" s="34"/>
      <c r="X197" s="33"/>
      <c r="Y197" s="34"/>
      <c r="Z197" s="34"/>
      <c r="AA197" s="34"/>
    </row>
    <row r="198">
      <c r="A198" s="34"/>
      <c r="B198" s="14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79"/>
      <c r="V198" s="79"/>
      <c r="W198" s="34"/>
      <c r="X198" s="33"/>
      <c r="Y198" s="34"/>
      <c r="Z198" s="34"/>
      <c r="AA198" s="34"/>
    </row>
    <row r="199">
      <c r="A199" s="34"/>
      <c r="B199" s="14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79"/>
      <c r="V199" s="79"/>
      <c r="W199" s="34"/>
      <c r="X199" s="33"/>
      <c r="Y199" s="34"/>
      <c r="Z199" s="34"/>
      <c r="AA199" s="34"/>
    </row>
    <row r="200">
      <c r="A200" s="34"/>
      <c r="B200" s="14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79"/>
      <c r="V200" s="79"/>
      <c r="W200" s="34"/>
      <c r="X200" s="33"/>
      <c r="Y200" s="34"/>
      <c r="Z200" s="34"/>
      <c r="AA200" s="34"/>
    </row>
    <row r="201">
      <c r="A201" s="34"/>
      <c r="B201" s="14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79"/>
      <c r="V201" s="79"/>
      <c r="W201" s="34"/>
      <c r="X201" s="33"/>
      <c r="Y201" s="34"/>
      <c r="Z201" s="34"/>
      <c r="AA201" s="34"/>
    </row>
    <row r="202">
      <c r="A202" s="34"/>
      <c r="B202" s="14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79"/>
      <c r="V202" s="79"/>
      <c r="W202" s="34"/>
      <c r="X202" s="33"/>
      <c r="Y202" s="34"/>
      <c r="Z202" s="34"/>
      <c r="AA202" s="34"/>
    </row>
    <row r="203">
      <c r="A203" s="34"/>
      <c r="B203" s="14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79"/>
      <c r="V203" s="79"/>
      <c r="W203" s="34"/>
      <c r="X203" s="33"/>
      <c r="Y203" s="34"/>
      <c r="Z203" s="34"/>
      <c r="AA203" s="34"/>
    </row>
    <row r="204">
      <c r="A204" s="34"/>
      <c r="B204" s="14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79"/>
      <c r="V204" s="79"/>
      <c r="W204" s="34"/>
      <c r="X204" s="33"/>
      <c r="Y204" s="34"/>
      <c r="Z204" s="34"/>
      <c r="AA204" s="34"/>
    </row>
    <row r="205">
      <c r="A205" s="34"/>
      <c r="B205" s="14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79"/>
      <c r="V205" s="79"/>
      <c r="W205" s="34"/>
      <c r="X205" s="33"/>
      <c r="Y205" s="34"/>
      <c r="Z205" s="34"/>
      <c r="AA205" s="34"/>
    </row>
    <row r="206">
      <c r="A206" s="34"/>
      <c r="B206" s="14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79"/>
      <c r="V206" s="79"/>
      <c r="W206" s="34"/>
      <c r="X206" s="33"/>
      <c r="Y206" s="34"/>
      <c r="Z206" s="34"/>
      <c r="AA206" s="34"/>
    </row>
    <row r="207">
      <c r="A207" s="34"/>
      <c r="B207" s="14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79"/>
      <c r="V207" s="79"/>
      <c r="W207" s="34"/>
      <c r="X207" s="33"/>
      <c r="Y207" s="34"/>
      <c r="Z207" s="34"/>
      <c r="AA207" s="34"/>
    </row>
    <row r="208">
      <c r="A208" s="34"/>
      <c r="B208" s="14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79"/>
      <c r="V208" s="79"/>
      <c r="W208" s="34"/>
      <c r="X208" s="33"/>
      <c r="Y208" s="34"/>
      <c r="Z208" s="34"/>
      <c r="AA208" s="34"/>
    </row>
    <row r="209">
      <c r="A209" s="34"/>
      <c r="B209" s="14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79"/>
      <c r="V209" s="79"/>
      <c r="W209" s="34"/>
      <c r="X209" s="33"/>
      <c r="Y209" s="34"/>
      <c r="Z209" s="34"/>
      <c r="AA209" s="34"/>
    </row>
    <row r="210">
      <c r="A210" s="34"/>
      <c r="B210" s="14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79"/>
      <c r="V210" s="79"/>
      <c r="W210" s="34"/>
      <c r="X210" s="33"/>
      <c r="Y210" s="34"/>
      <c r="Z210" s="34"/>
      <c r="AA210" s="34"/>
    </row>
    <row r="211">
      <c r="A211" s="34"/>
      <c r="B211" s="14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79"/>
      <c r="V211" s="79"/>
      <c r="W211" s="34"/>
      <c r="X211" s="33"/>
      <c r="Y211" s="34"/>
      <c r="Z211" s="34"/>
      <c r="AA211" s="34"/>
    </row>
    <row r="212">
      <c r="A212" s="34"/>
      <c r="B212" s="14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79"/>
      <c r="V212" s="79"/>
      <c r="W212" s="34"/>
      <c r="X212" s="33"/>
      <c r="Y212" s="34"/>
      <c r="Z212" s="34"/>
      <c r="AA212" s="34"/>
    </row>
    <row r="213">
      <c r="A213" s="34"/>
      <c r="B213" s="14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79"/>
      <c r="V213" s="79"/>
      <c r="W213" s="34"/>
      <c r="X213" s="33"/>
      <c r="Y213" s="34"/>
      <c r="Z213" s="34"/>
      <c r="AA213" s="34"/>
    </row>
    <row r="214">
      <c r="A214" s="34"/>
      <c r="B214" s="14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79"/>
      <c r="V214" s="79"/>
      <c r="W214" s="34"/>
      <c r="X214" s="33"/>
      <c r="Y214" s="34"/>
      <c r="Z214" s="34"/>
      <c r="AA214" s="34"/>
    </row>
    <row r="215">
      <c r="A215" s="34"/>
      <c r="B215" s="14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79"/>
      <c r="V215" s="79"/>
      <c r="W215" s="34"/>
      <c r="X215" s="33"/>
      <c r="Y215" s="34"/>
      <c r="Z215" s="34"/>
      <c r="AA215" s="34"/>
    </row>
    <row r="216">
      <c r="A216" s="34"/>
      <c r="B216" s="14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79"/>
      <c r="V216" s="79"/>
      <c r="W216" s="34"/>
      <c r="X216" s="33"/>
      <c r="Y216" s="34"/>
      <c r="Z216" s="34"/>
      <c r="AA216" s="34"/>
    </row>
    <row r="217">
      <c r="A217" s="34"/>
      <c r="B217" s="14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79"/>
      <c r="V217" s="79"/>
      <c r="W217" s="34"/>
      <c r="X217" s="33"/>
      <c r="Y217" s="34"/>
      <c r="Z217" s="34"/>
      <c r="AA217" s="34"/>
    </row>
    <row r="218">
      <c r="A218" s="34"/>
      <c r="B218" s="14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79"/>
      <c r="V218" s="79"/>
      <c r="W218" s="34"/>
      <c r="X218" s="33"/>
      <c r="Y218" s="34"/>
      <c r="Z218" s="34"/>
      <c r="AA218" s="34"/>
    </row>
    <row r="219">
      <c r="A219" s="34"/>
      <c r="B219" s="14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79"/>
      <c r="V219" s="79"/>
      <c r="W219" s="34"/>
      <c r="X219" s="33"/>
      <c r="Y219" s="34"/>
      <c r="Z219" s="34"/>
      <c r="AA219" s="34"/>
    </row>
    <row r="220">
      <c r="A220" s="34"/>
      <c r="B220" s="14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79"/>
      <c r="V220" s="79"/>
      <c r="W220" s="34"/>
      <c r="X220" s="33"/>
      <c r="Y220" s="34"/>
      <c r="Z220" s="34"/>
      <c r="AA220" s="34"/>
    </row>
    <row r="221">
      <c r="A221" s="34"/>
      <c r="B221" s="14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79"/>
      <c r="V221" s="79"/>
      <c r="W221" s="34"/>
      <c r="X221" s="33"/>
      <c r="Y221" s="34"/>
      <c r="Z221" s="34"/>
      <c r="AA221" s="34"/>
    </row>
    <row r="222">
      <c r="A222" s="34"/>
      <c r="B222" s="14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79"/>
      <c r="V222" s="79"/>
      <c r="W222" s="34"/>
      <c r="X222" s="33"/>
      <c r="Y222" s="34"/>
      <c r="Z222" s="34"/>
      <c r="AA222" s="34"/>
    </row>
    <row r="223">
      <c r="A223" s="34"/>
      <c r="B223" s="14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79"/>
      <c r="V223" s="79"/>
      <c r="W223" s="34"/>
      <c r="X223" s="33"/>
      <c r="Y223" s="34"/>
      <c r="Z223" s="34"/>
      <c r="AA223" s="34"/>
    </row>
    <row r="224">
      <c r="A224" s="34"/>
      <c r="B224" s="14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79"/>
      <c r="V224" s="79"/>
      <c r="W224" s="34"/>
      <c r="X224" s="33"/>
      <c r="Y224" s="34"/>
      <c r="Z224" s="34"/>
      <c r="AA224" s="34"/>
    </row>
    <row r="225">
      <c r="A225" s="34"/>
      <c r="B225" s="14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79"/>
      <c r="V225" s="79"/>
      <c r="W225" s="34"/>
      <c r="X225" s="33"/>
      <c r="Y225" s="34"/>
      <c r="Z225" s="34"/>
      <c r="AA225" s="34"/>
    </row>
    <row r="226">
      <c r="A226" s="34"/>
      <c r="B226" s="14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79"/>
      <c r="V226" s="79"/>
      <c r="W226" s="34"/>
      <c r="X226" s="33"/>
      <c r="Y226" s="34"/>
      <c r="Z226" s="34"/>
      <c r="AA226" s="34"/>
    </row>
    <row r="227">
      <c r="A227" s="34"/>
      <c r="B227" s="14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79"/>
      <c r="V227" s="79"/>
      <c r="W227" s="34"/>
      <c r="X227" s="33"/>
      <c r="Y227" s="34"/>
      <c r="Z227" s="34"/>
      <c r="AA227" s="34"/>
    </row>
    <row r="228">
      <c r="A228" s="34"/>
      <c r="B228" s="14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79"/>
      <c r="V228" s="79"/>
      <c r="W228" s="34"/>
      <c r="X228" s="33"/>
      <c r="Y228" s="34"/>
      <c r="Z228" s="34"/>
      <c r="AA228" s="34"/>
    </row>
    <row r="229">
      <c r="A229" s="34"/>
      <c r="B229" s="14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79"/>
      <c r="V229" s="79"/>
      <c r="W229" s="34"/>
      <c r="X229" s="33"/>
      <c r="Y229" s="34"/>
      <c r="Z229" s="34"/>
      <c r="AA229" s="34"/>
    </row>
    <row r="230">
      <c r="A230" s="34"/>
      <c r="B230" s="14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79"/>
      <c r="V230" s="79"/>
      <c r="W230" s="34"/>
      <c r="X230" s="33"/>
      <c r="Y230" s="34"/>
      <c r="Z230" s="34"/>
      <c r="AA230" s="34"/>
    </row>
    <row r="231">
      <c r="A231" s="34"/>
      <c r="B231" s="14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79"/>
      <c r="V231" s="79"/>
      <c r="W231" s="34"/>
      <c r="X231" s="33"/>
      <c r="Y231" s="34"/>
      <c r="Z231" s="34"/>
      <c r="AA231" s="34"/>
    </row>
    <row r="232">
      <c r="A232" s="34"/>
      <c r="B232" s="14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79"/>
      <c r="V232" s="79"/>
      <c r="W232" s="34"/>
      <c r="X232" s="33"/>
      <c r="Y232" s="34"/>
      <c r="Z232" s="34"/>
      <c r="AA232" s="34"/>
    </row>
    <row r="233">
      <c r="A233" s="34"/>
      <c r="B233" s="14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79"/>
      <c r="V233" s="79"/>
      <c r="W233" s="34"/>
      <c r="X233" s="33"/>
      <c r="Y233" s="34"/>
      <c r="Z233" s="34"/>
      <c r="AA233" s="34"/>
    </row>
    <row r="234">
      <c r="A234" s="34"/>
      <c r="B234" s="14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79"/>
      <c r="V234" s="79"/>
      <c r="W234" s="34"/>
      <c r="X234" s="33"/>
      <c r="Y234" s="34"/>
      <c r="Z234" s="34"/>
      <c r="AA234" s="34"/>
    </row>
    <row r="235">
      <c r="A235" s="34"/>
      <c r="B235" s="14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79"/>
      <c r="V235" s="79"/>
      <c r="W235" s="34"/>
      <c r="X235" s="33"/>
      <c r="Y235" s="34"/>
      <c r="Z235" s="34"/>
      <c r="AA235" s="34"/>
    </row>
    <row r="236">
      <c r="A236" s="34"/>
      <c r="B236" s="14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79"/>
      <c r="V236" s="79"/>
      <c r="W236" s="34"/>
      <c r="X236" s="33"/>
      <c r="Y236" s="34"/>
      <c r="Z236" s="34"/>
      <c r="AA236" s="34"/>
    </row>
    <row r="237">
      <c r="A237" s="34"/>
      <c r="B237" s="14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79"/>
      <c r="V237" s="79"/>
      <c r="W237" s="34"/>
      <c r="X237" s="33"/>
      <c r="Y237" s="34"/>
      <c r="Z237" s="34"/>
      <c r="AA237" s="34"/>
    </row>
    <row r="238">
      <c r="A238" s="34"/>
      <c r="B238" s="14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79"/>
      <c r="V238" s="79"/>
      <c r="W238" s="34"/>
      <c r="X238" s="33"/>
      <c r="Y238" s="34"/>
      <c r="Z238" s="34"/>
      <c r="AA238" s="34"/>
    </row>
    <row r="239">
      <c r="A239" s="34"/>
      <c r="B239" s="14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79"/>
      <c r="V239" s="79"/>
      <c r="W239" s="34"/>
      <c r="X239" s="33"/>
      <c r="Y239" s="34"/>
      <c r="Z239" s="34"/>
      <c r="AA239" s="34"/>
    </row>
    <row r="240">
      <c r="A240" s="34"/>
      <c r="B240" s="14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79"/>
      <c r="V240" s="79"/>
      <c r="W240" s="34"/>
      <c r="X240" s="33"/>
      <c r="Y240" s="34"/>
      <c r="Z240" s="34"/>
      <c r="AA240" s="34"/>
    </row>
    <row r="241">
      <c r="A241" s="34"/>
      <c r="B241" s="14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79"/>
      <c r="V241" s="79"/>
      <c r="W241" s="34"/>
      <c r="X241" s="33"/>
      <c r="Y241" s="34"/>
      <c r="Z241" s="34"/>
      <c r="AA241" s="34"/>
    </row>
    <row r="242">
      <c r="A242" s="34"/>
      <c r="B242" s="14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79"/>
      <c r="V242" s="79"/>
      <c r="W242" s="34"/>
      <c r="X242" s="33"/>
      <c r="Y242" s="34"/>
      <c r="Z242" s="34"/>
      <c r="AA242" s="34"/>
    </row>
    <row r="243">
      <c r="A243" s="34"/>
      <c r="B243" s="14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79"/>
      <c r="V243" s="79"/>
      <c r="W243" s="34"/>
      <c r="X243" s="33"/>
      <c r="Y243" s="34"/>
      <c r="Z243" s="34"/>
      <c r="AA243" s="34"/>
    </row>
    <row r="244">
      <c r="A244" s="34"/>
      <c r="B244" s="14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79"/>
      <c r="V244" s="79"/>
      <c r="W244" s="34"/>
      <c r="X244" s="33"/>
      <c r="Y244" s="34"/>
      <c r="Z244" s="34"/>
      <c r="AA244" s="34"/>
    </row>
    <row r="245">
      <c r="A245" s="34"/>
      <c r="B245" s="14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79"/>
      <c r="V245" s="79"/>
      <c r="W245" s="34"/>
      <c r="X245" s="33"/>
      <c r="Y245" s="34"/>
      <c r="Z245" s="34"/>
      <c r="AA245" s="34"/>
    </row>
    <row r="246">
      <c r="A246" s="34"/>
      <c r="B246" s="14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79"/>
      <c r="V246" s="79"/>
      <c r="W246" s="34"/>
      <c r="X246" s="33"/>
      <c r="Y246" s="34"/>
      <c r="Z246" s="34"/>
      <c r="AA246" s="34"/>
    </row>
    <row r="247">
      <c r="A247" s="34"/>
      <c r="B247" s="14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79"/>
      <c r="V247" s="79"/>
      <c r="W247" s="34"/>
      <c r="X247" s="33"/>
      <c r="Y247" s="34"/>
      <c r="Z247" s="34"/>
      <c r="AA247" s="34"/>
    </row>
    <row r="248">
      <c r="A248" s="34"/>
      <c r="B248" s="14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79"/>
      <c r="V248" s="79"/>
      <c r="W248" s="34"/>
      <c r="X248" s="33"/>
      <c r="Y248" s="34"/>
      <c r="Z248" s="34"/>
      <c r="AA248" s="34"/>
    </row>
    <row r="249">
      <c r="A249" s="34"/>
      <c r="B249" s="14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79"/>
      <c r="V249" s="79"/>
      <c r="W249" s="34"/>
      <c r="X249" s="33"/>
      <c r="Y249" s="34"/>
      <c r="Z249" s="34"/>
      <c r="AA249" s="34"/>
    </row>
    <row r="250">
      <c r="A250" s="34"/>
      <c r="B250" s="14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79"/>
      <c r="V250" s="79"/>
      <c r="W250" s="34"/>
      <c r="X250" s="33"/>
      <c r="Y250" s="34"/>
      <c r="Z250" s="34"/>
      <c r="AA250" s="34"/>
    </row>
    <row r="251">
      <c r="A251" s="34"/>
      <c r="B251" s="14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79"/>
      <c r="V251" s="79"/>
      <c r="W251" s="34"/>
      <c r="X251" s="33"/>
      <c r="Y251" s="34"/>
      <c r="Z251" s="34"/>
      <c r="AA251" s="34"/>
    </row>
    <row r="252">
      <c r="A252" s="34"/>
      <c r="B252" s="14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79"/>
      <c r="V252" s="79"/>
      <c r="W252" s="34"/>
      <c r="X252" s="33"/>
      <c r="Y252" s="34"/>
      <c r="Z252" s="34"/>
      <c r="AA252" s="34"/>
    </row>
    <row r="253">
      <c r="A253" s="34"/>
      <c r="B253" s="14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79"/>
      <c r="V253" s="79"/>
      <c r="W253" s="34"/>
      <c r="X253" s="33"/>
      <c r="Y253" s="34"/>
      <c r="Z253" s="34"/>
      <c r="AA253" s="34"/>
    </row>
    <row r="254">
      <c r="A254" s="34"/>
      <c r="B254" s="14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79"/>
      <c r="V254" s="79"/>
      <c r="W254" s="34"/>
      <c r="X254" s="33"/>
      <c r="Y254" s="34"/>
      <c r="Z254" s="34"/>
      <c r="AA254" s="34"/>
    </row>
    <row r="255">
      <c r="A255" s="34"/>
      <c r="B255" s="14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79"/>
      <c r="V255" s="79"/>
      <c r="W255" s="34"/>
      <c r="X255" s="33"/>
      <c r="Y255" s="34"/>
      <c r="Z255" s="34"/>
      <c r="AA255" s="34"/>
    </row>
    <row r="256">
      <c r="A256" s="34"/>
      <c r="B256" s="14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79"/>
      <c r="V256" s="79"/>
      <c r="W256" s="34"/>
      <c r="X256" s="33"/>
      <c r="Y256" s="34"/>
      <c r="Z256" s="34"/>
      <c r="AA256" s="34"/>
    </row>
    <row r="257">
      <c r="A257" s="34"/>
      <c r="B257" s="14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79"/>
      <c r="V257" s="79"/>
      <c r="W257" s="34"/>
      <c r="X257" s="33"/>
      <c r="Y257" s="34"/>
      <c r="Z257" s="34"/>
      <c r="AA257" s="34"/>
    </row>
    <row r="258">
      <c r="A258" s="34"/>
      <c r="B258" s="14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79"/>
      <c r="V258" s="79"/>
      <c r="W258" s="34"/>
      <c r="X258" s="33"/>
      <c r="Y258" s="34"/>
      <c r="Z258" s="34"/>
      <c r="AA258" s="34"/>
    </row>
    <row r="259">
      <c r="A259" s="34"/>
      <c r="B259" s="14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79"/>
      <c r="V259" s="79"/>
      <c r="W259" s="34"/>
      <c r="X259" s="33"/>
      <c r="Y259" s="34"/>
      <c r="Z259" s="34"/>
      <c r="AA259" s="34"/>
    </row>
    <row r="260">
      <c r="A260" s="34"/>
      <c r="B260" s="14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79"/>
      <c r="V260" s="79"/>
      <c r="W260" s="34"/>
      <c r="X260" s="33"/>
      <c r="Y260" s="34"/>
      <c r="Z260" s="34"/>
      <c r="AA260" s="34"/>
    </row>
    <row r="261">
      <c r="A261" s="34"/>
      <c r="B261" s="14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79"/>
      <c r="V261" s="79"/>
      <c r="W261" s="34"/>
      <c r="X261" s="33"/>
      <c r="Y261" s="34"/>
      <c r="Z261" s="34"/>
      <c r="AA261" s="34"/>
    </row>
    <row r="262">
      <c r="A262" s="34"/>
      <c r="B262" s="14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79"/>
      <c r="V262" s="79"/>
      <c r="W262" s="34"/>
      <c r="X262" s="33"/>
      <c r="Y262" s="34"/>
      <c r="Z262" s="34"/>
      <c r="AA262" s="34"/>
    </row>
    <row r="263">
      <c r="A263" s="34"/>
      <c r="B263" s="14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79"/>
      <c r="V263" s="79"/>
      <c r="W263" s="34"/>
      <c r="X263" s="33"/>
      <c r="Y263" s="34"/>
      <c r="Z263" s="34"/>
      <c r="AA263" s="34"/>
    </row>
    <row r="264">
      <c r="A264" s="34"/>
      <c r="B264" s="14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79"/>
      <c r="V264" s="79"/>
      <c r="W264" s="34"/>
      <c r="X264" s="33"/>
      <c r="Y264" s="34"/>
      <c r="Z264" s="34"/>
      <c r="AA264" s="34"/>
    </row>
    <row r="265">
      <c r="A265" s="34"/>
      <c r="B265" s="14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79"/>
      <c r="V265" s="79"/>
      <c r="W265" s="34"/>
      <c r="X265" s="33"/>
      <c r="Y265" s="34"/>
      <c r="Z265" s="34"/>
      <c r="AA265" s="34"/>
    </row>
    <row r="266">
      <c r="A266" s="34"/>
      <c r="B266" s="14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79"/>
      <c r="V266" s="79"/>
      <c r="W266" s="34"/>
      <c r="X266" s="33"/>
      <c r="Y266" s="34"/>
      <c r="Z266" s="34"/>
      <c r="AA266" s="34"/>
    </row>
    <row r="267">
      <c r="A267" s="34"/>
      <c r="B267" s="14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79"/>
      <c r="V267" s="79"/>
      <c r="W267" s="34"/>
      <c r="X267" s="33"/>
      <c r="Y267" s="34"/>
      <c r="Z267" s="34"/>
      <c r="AA267" s="34"/>
    </row>
    <row r="268">
      <c r="A268" s="34"/>
      <c r="B268" s="14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79"/>
      <c r="V268" s="79"/>
      <c r="W268" s="34"/>
      <c r="X268" s="33"/>
      <c r="Y268" s="34"/>
      <c r="Z268" s="34"/>
      <c r="AA268" s="34"/>
    </row>
    <row r="269">
      <c r="A269" s="34"/>
      <c r="B269" s="14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79"/>
      <c r="V269" s="79"/>
      <c r="W269" s="34"/>
      <c r="X269" s="33"/>
      <c r="Y269" s="34"/>
      <c r="Z269" s="34"/>
      <c r="AA269" s="34"/>
    </row>
    <row r="270">
      <c r="A270" s="34"/>
      <c r="B270" s="14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79"/>
      <c r="V270" s="79"/>
      <c r="W270" s="34"/>
      <c r="X270" s="33"/>
      <c r="Y270" s="34"/>
      <c r="Z270" s="34"/>
      <c r="AA270" s="34"/>
    </row>
    <row r="271">
      <c r="A271" s="34"/>
      <c r="B271" s="14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79"/>
      <c r="V271" s="79"/>
      <c r="W271" s="34"/>
      <c r="X271" s="33"/>
      <c r="Y271" s="34"/>
      <c r="Z271" s="34"/>
      <c r="AA271" s="34"/>
    </row>
    <row r="272">
      <c r="A272" s="34"/>
      <c r="B272" s="14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79"/>
      <c r="V272" s="79"/>
      <c r="W272" s="34"/>
      <c r="X272" s="33"/>
      <c r="Y272" s="34"/>
      <c r="Z272" s="34"/>
      <c r="AA272" s="34"/>
    </row>
    <row r="273">
      <c r="A273" s="34"/>
      <c r="B273" s="14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79"/>
      <c r="V273" s="79"/>
      <c r="W273" s="34"/>
      <c r="X273" s="33"/>
      <c r="Y273" s="34"/>
      <c r="Z273" s="34"/>
      <c r="AA273" s="34"/>
    </row>
    <row r="274">
      <c r="A274" s="34"/>
      <c r="B274" s="14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79"/>
      <c r="V274" s="79"/>
      <c r="W274" s="34"/>
      <c r="X274" s="33"/>
      <c r="Y274" s="34"/>
      <c r="Z274" s="34"/>
      <c r="AA274" s="34"/>
    </row>
    <row r="275">
      <c r="A275" s="34"/>
      <c r="B275" s="14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79"/>
      <c r="V275" s="79"/>
      <c r="W275" s="34"/>
      <c r="X275" s="33"/>
      <c r="Y275" s="34"/>
      <c r="Z275" s="34"/>
      <c r="AA275" s="34"/>
    </row>
    <row r="276">
      <c r="A276" s="34"/>
      <c r="B276" s="14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79"/>
      <c r="V276" s="79"/>
      <c r="W276" s="34"/>
      <c r="X276" s="33"/>
      <c r="Y276" s="34"/>
      <c r="Z276" s="34"/>
      <c r="AA276" s="34"/>
    </row>
    <row r="277">
      <c r="A277" s="34"/>
      <c r="B277" s="14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79"/>
      <c r="V277" s="79"/>
      <c r="W277" s="34"/>
      <c r="X277" s="33"/>
      <c r="Y277" s="34"/>
      <c r="Z277" s="34"/>
      <c r="AA277" s="34"/>
    </row>
    <row r="278">
      <c r="A278" s="34"/>
      <c r="B278" s="14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79"/>
      <c r="V278" s="79"/>
      <c r="W278" s="34"/>
      <c r="X278" s="33"/>
      <c r="Y278" s="34"/>
      <c r="Z278" s="34"/>
      <c r="AA278" s="34"/>
    </row>
    <row r="279">
      <c r="A279" s="34"/>
      <c r="B279" s="14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79"/>
      <c r="V279" s="79"/>
      <c r="W279" s="34"/>
      <c r="X279" s="33"/>
      <c r="Y279" s="34"/>
      <c r="Z279" s="34"/>
      <c r="AA279" s="34"/>
    </row>
    <row r="280">
      <c r="A280" s="34"/>
      <c r="B280" s="14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79"/>
      <c r="V280" s="79"/>
      <c r="W280" s="34"/>
      <c r="X280" s="33"/>
      <c r="Y280" s="34"/>
      <c r="Z280" s="34"/>
      <c r="AA280" s="34"/>
    </row>
    <row r="281">
      <c r="A281" s="34"/>
      <c r="B281" s="14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79"/>
      <c r="V281" s="79"/>
      <c r="W281" s="34"/>
      <c r="X281" s="33"/>
      <c r="Y281" s="34"/>
      <c r="Z281" s="34"/>
      <c r="AA281" s="34"/>
    </row>
    <row r="282">
      <c r="A282" s="34"/>
      <c r="B282" s="14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79"/>
      <c r="V282" s="79"/>
      <c r="W282" s="34"/>
      <c r="X282" s="33"/>
      <c r="Y282" s="34"/>
      <c r="Z282" s="34"/>
      <c r="AA282" s="34"/>
    </row>
    <row r="283">
      <c r="A283" s="34"/>
      <c r="B283" s="14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79"/>
      <c r="V283" s="79"/>
      <c r="W283" s="34"/>
      <c r="X283" s="33"/>
      <c r="Y283" s="34"/>
      <c r="Z283" s="34"/>
      <c r="AA283" s="34"/>
    </row>
    <row r="284">
      <c r="A284" s="34"/>
      <c r="B284" s="14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79"/>
      <c r="V284" s="79"/>
      <c r="W284" s="34"/>
      <c r="X284" s="33"/>
      <c r="Y284" s="34"/>
      <c r="Z284" s="34"/>
      <c r="AA284" s="34"/>
    </row>
    <row r="285">
      <c r="A285" s="34"/>
      <c r="B285" s="14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79"/>
      <c r="V285" s="79"/>
      <c r="W285" s="34"/>
      <c r="X285" s="33"/>
      <c r="Y285" s="34"/>
      <c r="Z285" s="34"/>
      <c r="AA285" s="34"/>
    </row>
    <row r="286">
      <c r="A286" s="34"/>
      <c r="B286" s="14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79"/>
      <c r="V286" s="79"/>
      <c r="W286" s="34"/>
      <c r="X286" s="33"/>
      <c r="Y286" s="34"/>
      <c r="Z286" s="34"/>
      <c r="AA286" s="34"/>
    </row>
    <row r="287">
      <c r="A287" s="34"/>
      <c r="B287" s="14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79"/>
      <c r="V287" s="79"/>
      <c r="W287" s="34"/>
      <c r="X287" s="33"/>
      <c r="Y287" s="34"/>
      <c r="Z287" s="34"/>
      <c r="AA287" s="34"/>
    </row>
    <row r="288">
      <c r="A288" s="34"/>
      <c r="B288" s="14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79"/>
      <c r="V288" s="79"/>
      <c r="W288" s="34"/>
      <c r="X288" s="33"/>
      <c r="Y288" s="34"/>
      <c r="Z288" s="34"/>
      <c r="AA288" s="34"/>
    </row>
    <row r="289">
      <c r="A289" s="34"/>
      <c r="B289" s="14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79"/>
      <c r="V289" s="79"/>
      <c r="W289" s="34"/>
      <c r="X289" s="33"/>
      <c r="Y289" s="34"/>
      <c r="Z289" s="34"/>
      <c r="AA289" s="34"/>
    </row>
    <row r="290">
      <c r="A290" s="34"/>
      <c r="B290" s="14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79"/>
      <c r="V290" s="79"/>
      <c r="W290" s="34"/>
      <c r="X290" s="33"/>
      <c r="Y290" s="34"/>
      <c r="Z290" s="34"/>
      <c r="AA290" s="34"/>
    </row>
    <row r="291">
      <c r="A291" s="34"/>
      <c r="B291" s="14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79"/>
      <c r="V291" s="79"/>
      <c r="W291" s="34"/>
      <c r="X291" s="33"/>
      <c r="Y291" s="34"/>
      <c r="Z291" s="34"/>
      <c r="AA291" s="34"/>
    </row>
    <row r="292">
      <c r="A292" s="34"/>
      <c r="B292" s="14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79"/>
      <c r="V292" s="79"/>
      <c r="W292" s="34"/>
      <c r="X292" s="33"/>
      <c r="Y292" s="34"/>
      <c r="Z292" s="34"/>
      <c r="AA292" s="34"/>
    </row>
    <row r="293">
      <c r="A293" s="34"/>
      <c r="B293" s="14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79"/>
      <c r="V293" s="79"/>
      <c r="W293" s="34"/>
      <c r="X293" s="33"/>
      <c r="Y293" s="34"/>
      <c r="Z293" s="34"/>
      <c r="AA293" s="34"/>
    </row>
    <row r="294">
      <c r="A294" s="34"/>
      <c r="B294" s="14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79"/>
      <c r="V294" s="79"/>
      <c r="W294" s="34"/>
      <c r="X294" s="33"/>
      <c r="Y294" s="34"/>
      <c r="Z294" s="34"/>
      <c r="AA294" s="34"/>
    </row>
    <row r="295">
      <c r="A295" s="34"/>
      <c r="B295" s="14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79"/>
      <c r="V295" s="79"/>
      <c r="W295" s="34"/>
      <c r="X295" s="33"/>
      <c r="Y295" s="34"/>
      <c r="Z295" s="34"/>
      <c r="AA295" s="34"/>
    </row>
    <row r="296">
      <c r="A296" s="34"/>
      <c r="B296" s="14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79"/>
      <c r="V296" s="79"/>
      <c r="W296" s="34"/>
      <c r="X296" s="33"/>
      <c r="Y296" s="34"/>
      <c r="Z296" s="34"/>
      <c r="AA296" s="34"/>
    </row>
    <row r="297">
      <c r="A297" s="34"/>
      <c r="B297" s="14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79"/>
      <c r="V297" s="79"/>
      <c r="W297" s="34"/>
      <c r="X297" s="33"/>
      <c r="Y297" s="34"/>
      <c r="Z297" s="34"/>
      <c r="AA297" s="34"/>
    </row>
    <row r="298">
      <c r="A298" s="34"/>
      <c r="B298" s="14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79"/>
      <c r="V298" s="79"/>
      <c r="W298" s="34"/>
      <c r="X298" s="33"/>
      <c r="Y298" s="34"/>
      <c r="Z298" s="34"/>
      <c r="AA298" s="34"/>
    </row>
    <row r="299">
      <c r="A299" s="34"/>
      <c r="B299" s="14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79"/>
      <c r="V299" s="79"/>
      <c r="W299" s="34"/>
      <c r="X299" s="33"/>
      <c r="Y299" s="34"/>
      <c r="Z299" s="34"/>
      <c r="AA299" s="34"/>
    </row>
    <row r="300">
      <c r="A300" s="34"/>
      <c r="B300" s="14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79"/>
      <c r="V300" s="79"/>
      <c r="W300" s="34"/>
      <c r="X300" s="33"/>
      <c r="Y300" s="34"/>
      <c r="Z300" s="34"/>
      <c r="AA300" s="34"/>
    </row>
    <row r="301">
      <c r="A301" s="34"/>
      <c r="B301" s="14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79"/>
      <c r="V301" s="79"/>
      <c r="W301" s="34"/>
      <c r="X301" s="33"/>
      <c r="Y301" s="34"/>
      <c r="Z301" s="34"/>
      <c r="AA301" s="34"/>
    </row>
    <row r="302">
      <c r="A302" s="34"/>
      <c r="B302" s="14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79"/>
      <c r="V302" s="79"/>
      <c r="W302" s="34"/>
      <c r="X302" s="33"/>
      <c r="Y302" s="34"/>
      <c r="Z302" s="34"/>
      <c r="AA302" s="34"/>
    </row>
    <row r="303">
      <c r="A303" s="34"/>
      <c r="B303" s="14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79"/>
      <c r="V303" s="79"/>
      <c r="W303" s="34"/>
      <c r="X303" s="33"/>
      <c r="Y303" s="34"/>
      <c r="Z303" s="34"/>
      <c r="AA303" s="34"/>
    </row>
    <row r="304">
      <c r="A304" s="34"/>
      <c r="B304" s="14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79"/>
      <c r="V304" s="79"/>
      <c r="W304" s="34"/>
      <c r="X304" s="33"/>
      <c r="Y304" s="34"/>
      <c r="Z304" s="34"/>
      <c r="AA304" s="34"/>
    </row>
    <row r="305">
      <c r="A305" s="34"/>
      <c r="B305" s="14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79"/>
      <c r="V305" s="79"/>
      <c r="W305" s="34"/>
      <c r="X305" s="33"/>
      <c r="Y305" s="34"/>
      <c r="Z305" s="34"/>
      <c r="AA305" s="34"/>
    </row>
    <row r="306">
      <c r="A306" s="34"/>
      <c r="B306" s="14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79"/>
      <c r="V306" s="79"/>
      <c r="W306" s="34"/>
      <c r="X306" s="33"/>
      <c r="Y306" s="34"/>
      <c r="Z306" s="34"/>
      <c r="AA306" s="34"/>
    </row>
    <row r="307">
      <c r="A307" s="34"/>
      <c r="B307" s="14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79"/>
      <c r="V307" s="79"/>
      <c r="W307" s="34"/>
      <c r="X307" s="33"/>
      <c r="Y307" s="34"/>
      <c r="Z307" s="34"/>
      <c r="AA307" s="34"/>
    </row>
    <row r="308">
      <c r="A308" s="34"/>
      <c r="B308" s="14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79"/>
      <c r="V308" s="79"/>
      <c r="W308" s="34"/>
      <c r="X308" s="33"/>
      <c r="Y308" s="34"/>
      <c r="Z308" s="34"/>
      <c r="AA308" s="34"/>
    </row>
    <row r="309">
      <c r="A309" s="34"/>
      <c r="B309" s="14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79"/>
      <c r="V309" s="79"/>
      <c r="W309" s="34"/>
      <c r="X309" s="33"/>
      <c r="Y309" s="34"/>
      <c r="Z309" s="34"/>
      <c r="AA309" s="34"/>
    </row>
    <row r="310">
      <c r="A310" s="34"/>
      <c r="B310" s="14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79"/>
      <c r="V310" s="79"/>
      <c r="W310" s="34"/>
      <c r="X310" s="33"/>
      <c r="Y310" s="34"/>
      <c r="Z310" s="34"/>
      <c r="AA310" s="34"/>
    </row>
    <row r="311">
      <c r="A311" s="34"/>
      <c r="B311" s="14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79"/>
      <c r="V311" s="79"/>
      <c r="W311" s="34"/>
      <c r="X311" s="33"/>
      <c r="Y311" s="34"/>
      <c r="Z311" s="34"/>
      <c r="AA311" s="34"/>
    </row>
    <row r="312">
      <c r="A312" s="34"/>
      <c r="B312" s="14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79"/>
      <c r="V312" s="79"/>
      <c r="W312" s="34"/>
      <c r="X312" s="33"/>
      <c r="Y312" s="34"/>
      <c r="Z312" s="34"/>
      <c r="AA312" s="34"/>
    </row>
    <row r="313">
      <c r="A313" s="34"/>
      <c r="B313" s="14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79"/>
      <c r="V313" s="79"/>
      <c r="W313" s="34"/>
      <c r="X313" s="33"/>
      <c r="Y313" s="34"/>
      <c r="Z313" s="34"/>
      <c r="AA313" s="34"/>
    </row>
    <row r="314">
      <c r="A314" s="34"/>
      <c r="B314" s="14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79"/>
      <c r="V314" s="79"/>
      <c r="W314" s="34"/>
      <c r="X314" s="33"/>
      <c r="Y314" s="34"/>
      <c r="Z314" s="34"/>
      <c r="AA314" s="34"/>
    </row>
    <row r="315">
      <c r="A315" s="34"/>
      <c r="B315" s="14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79"/>
      <c r="V315" s="79"/>
      <c r="W315" s="34"/>
      <c r="X315" s="33"/>
      <c r="Y315" s="34"/>
      <c r="Z315" s="34"/>
      <c r="AA315" s="34"/>
    </row>
    <row r="316">
      <c r="A316" s="34"/>
      <c r="B316" s="14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79"/>
      <c r="V316" s="79"/>
      <c r="W316" s="34"/>
      <c r="X316" s="33"/>
      <c r="Y316" s="34"/>
      <c r="Z316" s="34"/>
      <c r="AA316" s="34"/>
    </row>
    <row r="317">
      <c r="A317" s="34"/>
      <c r="B317" s="14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79"/>
      <c r="V317" s="79"/>
      <c r="W317" s="34"/>
      <c r="X317" s="33"/>
      <c r="Y317" s="34"/>
      <c r="Z317" s="34"/>
      <c r="AA317" s="34"/>
    </row>
    <row r="318">
      <c r="A318" s="34"/>
      <c r="B318" s="14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79"/>
      <c r="V318" s="79"/>
      <c r="W318" s="34"/>
      <c r="X318" s="33"/>
      <c r="Y318" s="34"/>
      <c r="Z318" s="34"/>
      <c r="AA318" s="34"/>
    </row>
    <row r="319">
      <c r="A319" s="34"/>
      <c r="B319" s="14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79"/>
      <c r="V319" s="79"/>
      <c r="W319" s="34"/>
      <c r="X319" s="33"/>
      <c r="Y319" s="34"/>
      <c r="Z319" s="34"/>
      <c r="AA319" s="34"/>
    </row>
    <row r="320">
      <c r="A320" s="34"/>
      <c r="B320" s="14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79"/>
      <c r="V320" s="79"/>
      <c r="W320" s="34"/>
      <c r="X320" s="33"/>
      <c r="Y320" s="34"/>
      <c r="Z320" s="34"/>
      <c r="AA320" s="34"/>
    </row>
    <row r="321">
      <c r="A321" s="34"/>
      <c r="B321" s="14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79"/>
      <c r="V321" s="79"/>
      <c r="W321" s="34"/>
      <c r="X321" s="33"/>
      <c r="Y321" s="34"/>
      <c r="Z321" s="34"/>
      <c r="AA321" s="34"/>
    </row>
    <row r="322">
      <c r="A322" s="34"/>
      <c r="B322" s="14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79"/>
      <c r="V322" s="79"/>
      <c r="W322" s="34"/>
      <c r="X322" s="33"/>
      <c r="Y322" s="34"/>
      <c r="Z322" s="34"/>
      <c r="AA322" s="34"/>
    </row>
    <row r="323">
      <c r="A323" s="34"/>
      <c r="B323" s="14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79"/>
      <c r="V323" s="79"/>
      <c r="W323" s="34"/>
      <c r="X323" s="33"/>
      <c r="Y323" s="34"/>
      <c r="Z323" s="34"/>
      <c r="AA323" s="34"/>
    </row>
    <row r="324">
      <c r="A324" s="34"/>
      <c r="B324" s="14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79"/>
      <c r="V324" s="79"/>
      <c r="W324" s="34"/>
      <c r="X324" s="33"/>
      <c r="Y324" s="34"/>
      <c r="Z324" s="34"/>
      <c r="AA324" s="34"/>
    </row>
    <row r="325">
      <c r="A325" s="34"/>
      <c r="B325" s="14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79"/>
      <c r="V325" s="79"/>
      <c r="W325" s="34"/>
      <c r="X325" s="33"/>
      <c r="Y325" s="34"/>
      <c r="Z325" s="34"/>
      <c r="AA325" s="34"/>
    </row>
    <row r="326">
      <c r="A326" s="34"/>
      <c r="B326" s="14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79"/>
      <c r="V326" s="79"/>
      <c r="W326" s="34"/>
      <c r="X326" s="33"/>
      <c r="Y326" s="34"/>
      <c r="Z326" s="34"/>
      <c r="AA326" s="34"/>
    </row>
    <row r="327">
      <c r="A327" s="34"/>
      <c r="B327" s="14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79"/>
      <c r="V327" s="79"/>
      <c r="W327" s="34"/>
      <c r="X327" s="33"/>
      <c r="Y327" s="34"/>
      <c r="Z327" s="34"/>
      <c r="AA327" s="34"/>
    </row>
    <row r="328">
      <c r="A328" s="34"/>
      <c r="B328" s="14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79"/>
      <c r="V328" s="79"/>
      <c r="W328" s="34"/>
      <c r="X328" s="33"/>
      <c r="Y328" s="34"/>
      <c r="Z328" s="34"/>
      <c r="AA328" s="34"/>
    </row>
    <row r="329">
      <c r="A329" s="34"/>
      <c r="B329" s="14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79"/>
      <c r="V329" s="79"/>
      <c r="W329" s="34"/>
      <c r="X329" s="33"/>
      <c r="Y329" s="34"/>
      <c r="Z329" s="34"/>
      <c r="AA329" s="34"/>
    </row>
    <row r="330">
      <c r="A330" s="34"/>
      <c r="B330" s="14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79"/>
      <c r="V330" s="79"/>
      <c r="W330" s="34"/>
      <c r="X330" s="33"/>
      <c r="Y330" s="34"/>
      <c r="Z330" s="34"/>
      <c r="AA330" s="34"/>
    </row>
    <row r="331">
      <c r="A331" s="34"/>
      <c r="B331" s="14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79"/>
      <c r="V331" s="79"/>
      <c r="W331" s="34"/>
      <c r="X331" s="33"/>
      <c r="Y331" s="34"/>
      <c r="Z331" s="34"/>
      <c r="AA331" s="34"/>
    </row>
    <row r="332">
      <c r="A332" s="34"/>
      <c r="B332" s="14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79"/>
      <c r="V332" s="79"/>
      <c r="W332" s="34"/>
      <c r="X332" s="33"/>
      <c r="Y332" s="34"/>
      <c r="Z332" s="34"/>
      <c r="AA332" s="34"/>
    </row>
    <row r="333">
      <c r="A333" s="34"/>
      <c r="B333" s="14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79"/>
      <c r="V333" s="79"/>
      <c r="W333" s="34"/>
      <c r="X333" s="33"/>
      <c r="Y333" s="34"/>
      <c r="Z333" s="34"/>
      <c r="AA333" s="34"/>
    </row>
    <row r="334">
      <c r="A334" s="34"/>
      <c r="B334" s="14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79"/>
      <c r="V334" s="79"/>
      <c r="W334" s="34"/>
      <c r="X334" s="33"/>
      <c r="Y334" s="34"/>
      <c r="Z334" s="34"/>
      <c r="AA334" s="34"/>
    </row>
    <row r="335">
      <c r="A335" s="34"/>
      <c r="B335" s="14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79"/>
      <c r="V335" s="79"/>
      <c r="W335" s="34"/>
      <c r="X335" s="33"/>
      <c r="Y335" s="34"/>
      <c r="Z335" s="34"/>
      <c r="AA335" s="34"/>
    </row>
    <row r="336">
      <c r="A336" s="34"/>
      <c r="B336" s="14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79"/>
      <c r="V336" s="79"/>
      <c r="W336" s="34"/>
      <c r="X336" s="33"/>
      <c r="Y336" s="34"/>
      <c r="Z336" s="34"/>
      <c r="AA336" s="34"/>
    </row>
    <row r="337">
      <c r="A337" s="34"/>
      <c r="B337" s="14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79"/>
      <c r="V337" s="79"/>
      <c r="W337" s="34"/>
      <c r="X337" s="33"/>
      <c r="Y337" s="34"/>
      <c r="Z337" s="34"/>
      <c r="AA337" s="34"/>
    </row>
    <row r="338">
      <c r="A338" s="34"/>
      <c r="B338" s="14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79"/>
      <c r="V338" s="79"/>
      <c r="W338" s="34"/>
      <c r="X338" s="33"/>
      <c r="Y338" s="34"/>
      <c r="Z338" s="34"/>
      <c r="AA338" s="34"/>
    </row>
    <row r="339">
      <c r="A339" s="34"/>
      <c r="B339" s="14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79"/>
      <c r="V339" s="79"/>
      <c r="W339" s="34"/>
      <c r="X339" s="33"/>
      <c r="Y339" s="34"/>
      <c r="Z339" s="34"/>
      <c r="AA339" s="34"/>
    </row>
    <row r="340">
      <c r="A340" s="34"/>
      <c r="B340" s="14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79"/>
      <c r="V340" s="79"/>
      <c r="W340" s="34"/>
      <c r="X340" s="33"/>
      <c r="Y340" s="34"/>
      <c r="Z340" s="34"/>
      <c r="AA340" s="34"/>
    </row>
    <row r="341">
      <c r="A341" s="34"/>
      <c r="B341" s="14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79"/>
      <c r="V341" s="79"/>
      <c r="W341" s="34"/>
      <c r="X341" s="33"/>
      <c r="Y341" s="34"/>
      <c r="Z341" s="34"/>
      <c r="AA341" s="34"/>
    </row>
    <row r="342">
      <c r="A342" s="34"/>
      <c r="B342" s="14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79"/>
      <c r="V342" s="79"/>
      <c r="W342" s="34"/>
      <c r="X342" s="33"/>
      <c r="Y342" s="34"/>
      <c r="Z342" s="34"/>
      <c r="AA342" s="34"/>
    </row>
    <row r="343">
      <c r="A343" s="34"/>
      <c r="B343" s="14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79"/>
      <c r="V343" s="79"/>
      <c r="W343" s="34"/>
      <c r="X343" s="33"/>
      <c r="Y343" s="34"/>
      <c r="Z343" s="34"/>
      <c r="AA343" s="34"/>
    </row>
    <row r="344">
      <c r="A344" s="34"/>
      <c r="B344" s="14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79"/>
      <c r="V344" s="79"/>
      <c r="W344" s="34"/>
      <c r="X344" s="33"/>
      <c r="Y344" s="34"/>
      <c r="Z344" s="34"/>
      <c r="AA344" s="34"/>
    </row>
    <row r="345">
      <c r="A345" s="34"/>
      <c r="B345" s="14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79"/>
      <c r="V345" s="79"/>
      <c r="W345" s="34"/>
      <c r="X345" s="33"/>
      <c r="Y345" s="34"/>
      <c r="Z345" s="34"/>
      <c r="AA345" s="34"/>
    </row>
    <row r="346">
      <c r="A346" s="34"/>
      <c r="B346" s="14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79"/>
      <c r="V346" s="79"/>
      <c r="W346" s="34"/>
      <c r="X346" s="33"/>
      <c r="Y346" s="34"/>
      <c r="Z346" s="34"/>
      <c r="AA346" s="34"/>
    </row>
    <row r="347">
      <c r="A347" s="34"/>
      <c r="B347" s="14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79"/>
      <c r="V347" s="79"/>
      <c r="W347" s="34"/>
      <c r="X347" s="33"/>
      <c r="Y347" s="34"/>
      <c r="Z347" s="34"/>
      <c r="AA347" s="34"/>
    </row>
    <row r="348">
      <c r="A348" s="34"/>
      <c r="B348" s="14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79"/>
      <c r="V348" s="79"/>
      <c r="W348" s="34"/>
      <c r="X348" s="33"/>
      <c r="Y348" s="34"/>
      <c r="Z348" s="34"/>
      <c r="AA348" s="34"/>
    </row>
    <row r="349">
      <c r="A349" s="34"/>
      <c r="B349" s="14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79"/>
      <c r="V349" s="79"/>
      <c r="W349" s="34"/>
      <c r="X349" s="33"/>
      <c r="Y349" s="34"/>
      <c r="Z349" s="34"/>
      <c r="AA349" s="34"/>
    </row>
    <row r="350">
      <c r="A350" s="34"/>
      <c r="B350" s="14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79"/>
      <c r="V350" s="79"/>
      <c r="W350" s="34"/>
      <c r="X350" s="33"/>
      <c r="Y350" s="34"/>
      <c r="Z350" s="34"/>
      <c r="AA350" s="34"/>
    </row>
    <row r="351">
      <c r="A351" s="34"/>
      <c r="B351" s="14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79"/>
      <c r="V351" s="79"/>
      <c r="W351" s="34"/>
      <c r="X351" s="33"/>
      <c r="Y351" s="34"/>
      <c r="Z351" s="34"/>
      <c r="AA351" s="34"/>
    </row>
    <row r="352">
      <c r="A352" s="34"/>
      <c r="B352" s="14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79"/>
      <c r="V352" s="79"/>
      <c r="W352" s="34"/>
      <c r="X352" s="33"/>
      <c r="Y352" s="34"/>
      <c r="Z352" s="34"/>
      <c r="AA352" s="34"/>
    </row>
    <row r="353">
      <c r="A353" s="34"/>
      <c r="B353" s="14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79"/>
      <c r="V353" s="79"/>
      <c r="W353" s="34"/>
      <c r="X353" s="33"/>
      <c r="Y353" s="34"/>
      <c r="Z353" s="34"/>
      <c r="AA353" s="34"/>
    </row>
    <row r="354">
      <c r="A354" s="34"/>
      <c r="B354" s="14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79"/>
      <c r="V354" s="79"/>
      <c r="W354" s="34"/>
      <c r="X354" s="33"/>
      <c r="Y354" s="34"/>
      <c r="Z354" s="34"/>
      <c r="AA354" s="34"/>
    </row>
    <row r="355">
      <c r="A355" s="34"/>
      <c r="B355" s="14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79"/>
      <c r="V355" s="79"/>
      <c r="W355" s="34"/>
      <c r="X355" s="33"/>
      <c r="Y355" s="34"/>
      <c r="Z355" s="34"/>
      <c r="AA355" s="34"/>
    </row>
    <row r="356">
      <c r="A356" s="34"/>
      <c r="B356" s="14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79"/>
      <c r="V356" s="79"/>
      <c r="W356" s="34"/>
      <c r="X356" s="33"/>
      <c r="Y356" s="34"/>
      <c r="Z356" s="34"/>
      <c r="AA356" s="34"/>
    </row>
    <row r="357">
      <c r="A357" s="34"/>
      <c r="B357" s="14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79"/>
      <c r="V357" s="79"/>
      <c r="W357" s="34"/>
      <c r="X357" s="33"/>
      <c r="Y357" s="34"/>
      <c r="Z357" s="34"/>
      <c r="AA357" s="34"/>
    </row>
    <row r="358">
      <c r="A358" s="34"/>
      <c r="B358" s="14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79"/>
      <c r="V358" s="79"/>
      <c r="W358" s="34"/>
      <c r="X358" s="33"/>
      <c r="Y358" s="34"/>
      <c r="Z358" s="34"/>
      <c r="AA358" s="34"/>
    </row>
    <row r="359">
      <c r="A359" s="34"/>
      <c r="B359" s="14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79"/>
      <c r="V359" s="79"/>
      <c r="W359" s="34"/>
      <c r="X359" s="33"/>
      <c r="Y359" s="34"/>
      <c r="Z359" s="34"/>
      <c r="AA359" s="34"/>
    </row>
    <row r="360">
      <c r="A360" s="34"/>
      <c r="B360" s="14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79"/>
      <c r="V360" s="79"/>
      <c r="W360" s="34"/>
      <c r="X360" s="33"/>
      <c r="Y360" s="34"/>
      <c r="Z360" s="34"/>
      <c r="AA360" s="34"/>
    </row>
    <row r="361">
      <c r="A361" s="34"/>
      <c r="B361" s="14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79"/>
      <c r="V361" s="79"/>
      <c r="W361" s="34"/>
      <c r="X361" s="33"/>
      <c r="Y361" s="34"/>
      <c r="Z361" s="34"/>
      <c r="AA361" s="34"/>
    </row>
    <row r="362">
      <c r="A362" s="34"/>
      <c r="B362" s="14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79"/>
      <c r="V362" s="79"/>
      <c r="W362" s="34"/>
      <c r="X362" s="33"/>
      <c r="Y362" s="34"/>
      <c r="Z362" s="34"/>
      <c r="AA362" s="34"/>
    </row>
    <row r="363">
      <c r="A363" s="34"/>
      <c r="B363" s="14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79"/>
      <c r="V363" s="79"/>
      <c r="W363" s="34"/>
      <c r="X363" s="33"/>
      <c r="Y363" s="34"/>
      <c r="Z363" s="34"/>
      <c r="AA363" s="34"/>
    </row>
    <row r="364">
      <c r="A364" s="34"/>
      <c r="B364" s="14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79"/>
      <c r="V364" s="79"/>
      <c r="W364" s="34"/>
      <c r="X364" s="33"/>
      <c r="Y364" s="34"/>
      <c r="Z364" s="34"/>
      <c r="AA364" s="34"/>
    </row>
    <row r="365">
      <c r="A365" s="34"/>
      <c r="B365" s="14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79"/>
      <c r="V365" s="79"/>
      <c r="W365" s="34"/>
      <c r="X365" s="33"/>
      <c r="Y365" s="34"/>
      <c r="Z365" s="34"/>
      <c r="AA365" s="34"/>
    </row>
    <row r="366">
      <c r="A366" s="34"/>
      <c r="B366" s="14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79"/>
      <c r="V366" s="79"/>
      <c r="W366" s="34"/>
      <c r="X366" s="33"/>
      <c r="Y366" s="34"/>
      <c r="Z366" s="34"/>
      <c r="AA366" s="34"/>
    </row>
    <row r="367">
      <c r="A367" s="34"/>
      <c r="B367" s="14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79"/>
      <c r="V367" s="79"/>
      <c r="W367" s="34"/>
      <c r="X367" s="33"/>
      <c r="Y367" s="34"/>
      <c r="Z367" s="34"/>
      <c r="AA367" s="34"/>
    </row>
    <row r="368">
      <c r="A368" s="34"/>
      <c r="B368" s="14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79"/>
      <c r="V368" s="79"/>
      <c r="W368" s="34"/>
      <c r="X368" s="33"/>
      <c r="Y368" s="34"/>
      <c r="Z368" s="34"/>
      <c r="AA368" s="34"/>
    </row>
    <row r="369">
      <c r="A369" s="34"/>
      <c r="B369" s="14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79"/>
      <c r="V369" s="79"/>
      <c r="W369" s="34"/>
      <c r="X369" s="33"/>
      <c r="Y369" s="34"/>
      <c r="Z369" s="34"/>
      <c r="AA369" s="34"/>
    </row>
    <row r="370">
      <c r="A370" s="34"/>
      <c r="B370" s="14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79"/>
      <c r="V370" s="79"/>
      <c r="W370" s="34"/>
      <c r="X370" s="33"/>
      <c r="Y370" s="34"/>
      <c r="Z370" s="34"/>
      <c r="AA370" s="34"/>
    </row>
    <row r="371">
      <c r="A371" s="34"/>
      <c r="B371" s="14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79"/>
      <c r="V371" s="79"/>
      <c r="W371" s="34"/>
      <c r="X371" s="33"/>
      <c r="Y371" s="34"/>
      <c r="Z371" s="34"/>
      <c r="AA371" s="34"/>
    </row>
    <row r="372">
      <c r="A372" s="34"/>
      <c r="B372" s="14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79"/>
      <c r="V372" s="79"/>
      <c r="W372" s="34"/>
      <c r="X372" s="33"/>
      <c r="Y372" s="34"/>
      <c r="Z372" s="34"/>
      <c r="AA372" s="34"/>
    </row>
    <row r="373">
      <c r="A373" s="34"/>
      <c r="B373" s="14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79"/>
      <c r="V373" s="79"/>
      <c r="W373" s="34"/>
      <c r="X373" s="33"/>
      <c r="Y373" s="34"/>
      <c r="Z373" s="34"/>
      <c r="AA373" s="34"/>
    </row>
    <row r="374">
      <c r="A374" s="34"/>
      <c r="B374" s="14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79"/>
      <c r="V374" s="79"/>
      <c r="W374" s="34"/>
      <c r="X374" s="33"/>
      <c r="Y374" s="34"/>
      <c r="Z374" s="34"/>
      <c r="AA374" s="34"/>
    </row>
    <row r="375">
      <c r="A375" s="34"/>
      <c r="B375" s="14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79"/>
      <c r="V375" s="79"/>
      <c r="W375" s="34"/>
      <c r="X375" s="33"/>
      <c r="Y375" s="34"/>
      <c r="Z375" s="34"/>
      <c r="AA375" s="34"/>
    </row>
    <row r="376">
      <c r="A376" s="34"/>
      <c r="B376" s="14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79"/>
      <c r="V376" s="79"/>
      <c r="W376" s="34"/>
      <c r="X376" s="33"/>
      <c r="Y376" s="34"/>
      <c r="Z376" s="34"/>
      <c r="AA376" s="34"/>
    </row>
    <row r="377">
      <c r="A377" s="34"/>
      <c r="B377" s="14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79"/>
      <c r="V377" s="79"/>
      <c r="W377" s="34"/>
      <c r="X377" s="33"/>
      <c r="Y377" s="34"/>
      <c r="Z377" s="34"/>
      <c r="AA377" s="34"/>
    </row>
    <row r="378">
      <c r="A378" s="34"/>
      <c r="B378" s="14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79"/>
      <c r="V378" s="79"/>
      <c r="W378" s="34"/>
      <c r="X378" s="33"/>
      <c r="Y378" s="34"/>
      <c r="Z378" s="34"/>
      <c r="AA378" s="34"/>
    </row>
    <row r="379">
      <c r="A379" s="34"/>
      <c r="B379" s="14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79"/>
      <c r="V379" s="79"/>
      <c r="W379" s="34"/>
      <c r="X379" s="33"/>
      <c r="Y379" s="34"/>
      <c r="Z379" s="34"/>
      <c r="AA379" s="34"/>
    </row>
    <row r="380">
      <c r="A380" s="34"/>
      <c r="B380" s="14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79"/>
      <c r="V380" s="79"/>
      <c r="W380" s="34"/>
      <c r="X380" s="33"/>
      <c r="Y380" s="34"/>
      <c r="Z380" s="34"/>
      <c r="AA380" s="34"/>
    </row>
    <row r="381">
      <c r="A381" s="34"/>
      <c r="B381" s="14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79"/>
      <c r="V381" s="79"/>
      <c r="W381" s="34"/>
      <c r="X381" s="33"/>
      <c r="Y381" s="34"/>
      <c r="Z381" s="34"/>
      <c r="AA381" s="34"/>
    </row>
    <row r="382">
      <c r="A382" s="34"/>
      <c r="B382" s="14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79"/>
      <c r="V382" s="79"/>
      <c r="W382" s="34"/>
      <c r="X382" s="33"/>
      <c r="Y382" s="34"/>
      <c r="Z382" s="34"/>
      <c r="AA382" s="34"/>
    </row>
    <row r="383">
      <c r="A383" s="34"/>
      <c r="B383" s="14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79"/>
      <c r="V383" s="79"/>
      <c r="W383" s="34"/>
      <c r="X383" s="33"/>
      <c r="Y383" s="34"/>
      <c r="Z383" s="34"/>
      <c r="AA383" s="34"/>
    </row>
    <row r="384">
      <c r="A384" s="34"/>
      <c r="B384" s="14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79"/>
      <c r="V384" s="79"/>
      <c r="W384" s="34"/>
      <c r="X384" s="33"/>
      <c r="Y384" s="34"/>
      <c r="Z384" s="34"/>
      <c r="AA384" s="34"/>
    </row>
    <row r="385">
      <c r="A385" s="34"/>
      <c r="B385" s="14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79"/>
      <c r="V385" s="79"/>
      <c r="W385" s="34"/>
      <c r="X385" s="33"/>
      <c r="Y385" s="34"/>
      <c r="Z385" s="34"/>
      <c r="AA385" s="34"/>
    </row>
    <row r="386">
      <c r="A386" s="34"/>
      <c r="B386" s="14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79"/>
      <c r="V386" s="79"/>
      <c r="W386" s="34"/>
      <c r="X386" s="33"/>
      <c r="Y386" s="34"/>
      <c r="Z386" s="34"/>
      <c r="AA386" s="34"/>
    </row>
    <row r="387">
      <c r="A387" s="34"/>
      <c r="B387" s="14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79"/>
      <c r="V387" s="79"/>
      <c r="W387" s="34"/>
      <c r="X387" s="33"/>
      <c r="Y387" s="34"/>
      <c r="Z387" s="34"/>
      <c r="AA387" s="34"/>
    </row>
    <row r="388">
      <c r="A388" s="34"/>
      <c r="B388" s="14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79"/>
      <c r="V388" s="79"/>
      <c r="W388" s="34"/>
      <c r="X388" s="33"/>
      <c r="Y388" s="34"/>
      <c r="Z388" s="34"/>
      <c r="AA388" s="34"/>
    </row>
    <row r="389">
      <c r="A389" s="34"/>
      <c r="B389" s="14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79"/>
      <c r="V389" s="79"/>
      <c r="W389" s="34"/>
      <c r="X389" s="33"/>
      <c r="Y389" s="34"/>
      <c r="Z389" s="34"/>
      <c r="AA389" s="34"/>
    </row>
    <row r="390">
      <c r="A390" s="34"/>
      <c r="B390" s="14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79"/>
      <c r="V390" s="79"/>
      <c r="W390" s="34"/>
      <c r="X390" s="33"/>
      <c r="Y390" s="34"/>
      <c r="Z390" s="34"/>
      <c r="AA390" s="34"/>
    </row>
    <row r="391">
      <c r="A391" s="34"/>
      <c r="B391" s="14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79"/>
      <c r="V391" s="79"/>
      <c r="W391" s="34"/>
      <c r="X391" s="33"/>
      <c r="Y391" s="34"/>
      <c r="Z391" s="34"/>
      <c r="AA391" s="34"/>
    </row>
    <row r="392">
      <c r="A392" s="34"/>
      <c r="B392" s="14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79"/>
      <c r="V392" s="79"/>
      <c r="W392" s="34"/>
      <c r="X392" s="33"/>
      <c r="Y392" s="34"/>
      <c r="Z392" s="34"/>
      <c r="AA392" s="34"/>
    </row>
    <row r="393">
      <c r="A393" s="34"/>
      <c r="B393" s="14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79"/>
      <c r="V393" s="79"/>
      <c r="W393" s="34"/>
      <c r="X393" s="33"/>
      <c r="Y393" s="34"/>
      <c r="Z393" s="34"/>
      <c r="AA393" s="34"/>
    </row>
    <row r="394">
      <c r="A394" s="34"/>
      <c r="B394" s="14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79"/>
      <c r="V394" s="79"/>
      <c r="W394" s="34"/>
      <c r="X394" s="33"/>
      <c r="Y394" s="34"/>
      <c r="Z394" s="34"/>
      <c r="AA394" s="34"/>
    </row>
    <row r="395">
      <c r="A395" s="34"/>
      <c r="B395" s="14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79"/>
      <c r="V395" s="79"/>
      <c r="W395" s="34"/>
      <c r="X395" s="33"/>
      <c r="Y395" s="34"/>
      <c r="Z395" s="34"/>
      <c r="AA395" s="34"/>
    </row>
    <row r="396">
      <c r="A396" s="34"/>
      <c r="B396" s="14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79"/>
      <c r="V396" s="79"/>
      <c r="W396" s="34"/>
      <c r="X396" s="33"/>
      <c r="Y396" s="34"/>
      <c r="Z396" s="34"/>
      <c r="AA396" s="34"/>
    </row>
    <row r="397">
      <c r="A397" s="34"/>
      <c r="B397" s="14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79"/>
      <c r="V397" s="79"/>
      <c r="W397" s="34"/>
      <c r="X397" s="33"/>
      <c r="Y397" s="34"/>
      <c r="Z397" s="34"/>
      <c r="AA397" s="34"/>
    </row>
    <row r="398">
      <c r="A398" s="34"/>
      <c r="B398" s="14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79"/>
      <c r="V398" s="79"/>
      <c r="W398" s="34"/>
      <c r="X398" s="33"/>
      <c r="Y398" s="34"/>
      <c r="Z398" s="34"/>
      <c r="AA398" s="34"/>
    </row>
    <row r="399">
      <c r="A399" s="34"/>
      <c r="B399" s="14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79"/>
      <c r="V399" s="79"/>
      <c r="W399" s="34"/>
      <c r="X399" s="33"/>
      <c r="Y399" s="34"/>
      <c r="Z399" s="34"/>
      <c r="AA399" s="34"/>
    </row>
    <row r="400">
      <c r="A400" s="34"/>
      <c r="B400" s="14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79"/>
      <c r="V400" s="79"/>
      <c r="W400" s="34"/>
      <c r="X400" s="33"/>
      <c r="Y400" s="34"/>
      <c r="Z400" s="34"/>
      <c r="AA400" s="34"/>
    </row>
    <row r="401">
      <c r="A401" s="34"/>
      <c r="B401" s="14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79"/>
      <c r="V401" s="79"/>
      <c r="W401" s="34"/>
      <c r="X401" s="33"/>
      <c r="Y401" s="34"/>
      <c r="Z401" s="34"/>
      <c r="AA401" s="34"/>
    </row>
    <row r="402">
      <c r="A402" s="34"/>
      <c r="B402" s="14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79"/>
      <c r="V402" s="79"/>
      <c r="W402" s="34"/>
      <c r="X402" s="33"/>
      <c r="Y402" s="34"/>
      <c r="Z402" s="34"/>
      <c r="AA402" s="34"/>
    </row>
    <row r="403">
      <c r="A403" s="34"/>
      <c r="B403" s="14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79"/>
      <c r="V403" s="79"/>
      <c r="W403" s="34"/>
      <c r="X403" s="33"/>
      <c r="Y403" s="34"/>
      <c r="Z403" s="34"/>
      <c r="AA403" s="34"/>
    </row>
    <row r="404">
      <c r="A404" s="34"/>
      <c r="B404" s="14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79"/>
      <c r="V404" s="79"/>
      <c r="W404" s="34"/>
      <c r="X404" s="33"/>
      <c r="Y404" s="34"/>
      <c r="Z404" s="34"/>
      <c r="AA404" s="34"/>
    </row>
    <row r="405">
      <c r="A405" s="34"/>
      <c r="B405" s="14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79"/>
      <c r="V405" s="79"/>
      <c r="W405" s="34"/>
      <c r="X405" s="33"/>
      <c r="Y405" s="34"/>
      <c r="Z405" s="34"/>
      <c r="AA405" s="34"/>
    </row>
    <row r="406">
      <c r="A406" s="34"/>
      <c r="B406" s="14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79"/>
      <c r="V406" s="79"/>
      <c r="W406" s="34"/>
      <c r="X406" s="33"/>
      <c r="Y406" s="34"/>
      <c r="Z406" s="34"/>
      <c r="AA406" s="34"/>
    </row>
    <row r="407">
      <c r="A407" s="34"/>
      <c r="B407" s="14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79"/>
      <c r="V407" s="79"/>
      <c r="W407" s="34"/>
      <c r="X407" s="33"/>
      <c r="Y407" s="34"/>
      <c r="Z407" s="34"/>
      <c r="AA407" s="34"/>
    </row>
    <row r="408">
      <c r="A408" s="34"/>
      <c r="B408" s="14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79"/>
      <c r="V408" s="79"/>
      <c r="W408" s="34"/>
      <c r="X408" s="33"/>
      <c r="Y408" s="34"/>
      <c r="Z408" s="34"/>
      <c r="AA408" s="34"/>
    </row>
    <row r="409">
      <c r="A409" s="34"/>
      <c r="B409" s="14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79"/>
      <c r="V409" s="79"/>
      <c r="W409" s="34"/>
      <c r="X409" s="33"/>
      <c r="Y409" s="34"/>
      <c r="Z409" s="34"/>
      <c r="AA409" s="34"/>
    </row>
    <row r="410">
      <c r="A410" s="34"/>
      <c r="B410" s="14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79"/>
      <c r="V410" s="79"/>
      <c r="W410" s="34"/>
      <c r="X410" s="33"/>
      <c r="Y410" s="34"/>
      <c r="Z410" s="34"/>
      <c r="AA410" s="34"/>
    </row>
    <row r="411">
      <c r="A411" s="34"/>
      <c r="B411" s="14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79"/>
      <c r="V411" s="79"/>
      <c r="W411" s="34"/>
      <c r="X411" s="33"/>
      <c r="Y411" s="34"/>
      <c r="Z411" s="34"/>
      <c r="AA411" s="34"/>
    </row>
    <row r="412">
      <c r="A412" s="34"/>
      <c r="B412" s="14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79"/>
      <c r="V412" s="79"/>
      <c r="W412" s="34"/>
      <c r="X412" s="33"/>
      <c r="Y412" s="34"/>
      <c r="Z412" s="34"/>
      <c r="AA412" s="34"/>
    </row>
    <row r="413">
      <c r="A413" s="34"/>
      <c r="B413" s="14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79"/>
      <c r="V413" s="79"/>
      <c r="W413" s="34"/>
      <c r="X413" s="33"/>
      <c r="Y413" s="34"/>
      <c r="Z413" s="34"/>
      <c r="AA413" s="34"/>
    </row>
    <row r="414">
      <c r="A414" s="34"/>
      <c r="B414" s="14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79"/>
      <c r="V414" s="79"/>
      <c r="W414" s="34"/>
      <c r="X414" s="33"/>
      <c r="Y414" s="34"/>
      <c r="Z414" s="34"/>
      <c r="AA414" s="34"/>
    </row>
    <row r="415">
      <c r="A415" s="34"/>
      <c r="B415" s="14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79"/>
      <c r="V415" s="79"/>
      <c r="W415" s="34"/>
      <c r="X415" s="33"/>
      <c r="Y415" s="34"/>
      <c r="Z415" s="34"/>
      <c r="AA415" s="34"/>
    </row>
    <row r="416">
      <c r="A416" s="34"/>
      <c r="B416" s="14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79"/>
      <c r="V416" s="79"/>
      <c r="W416" s="34"/>
      <c r="X416" s="33"/>
      <c r="Y416" s="34"/>
      <c r="Z416" s="34"/>
      <c r="AA416" s="34"/>
    </row>
    <row r="417">
      <c r="A417" s="34"/>
      <c r="B417" s="14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79"/>
      <c r="V417" s="79"/>
      <c r="W417" s="34"/>
      <c r="X417" s="33"/>
      <c r="Y417" s="34"/>
      <c r="Z417" s="34"/>
      <c r="AA417" s="34"/>
    </row>
    <row r="418">
      <c r="A418" s="34"/>
      <c r="B418" s="14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79"/>
      <c r="V418" s="79"/>
      <c r="W418" s="34"/>
      <c r="X418" s="33"/>
      <c r="Y418" s="34"/>
      <c r="Z418" s="34"/>
      <c r="AA418" s="34"/>
    </row>
    <row r="419">
      <c r="A419" s="34"/>
      <c r="B419" s="14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79"/>
      <c r="V419" s="79"/>
      <c r="W419" s="34"/>
      <c r="X419" s="33"/>
      <c r="Y419" s="34"/>
      <c r="Z419" s="34"/>
      <c r="AA419" s="34"/>
    </row>
    <row r="420">
      <c r="A420" s="34"/>
      <c r="B420" s="14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79"/>
      <c r="V420" s="79"/>
      <c r="W420" s="34"/>
      <c r="X420" s="33"/>
      <c r="Y420" s="34"/>
      <c r="Z420" s="34"/>
      <c r="AA420" s="34"/>
    </row>
    <row r="421">
      <c r="A421" s="34"/>
      <c r="B421" s="14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79"/>
      <c r="V421" s="79"/>
      <c r="W421" s="34"/>
      <c r="X421" s="33"/>
      <c r="Y421" s="34"/>
      <c r="Z421" s="34"/>
      <c r="AA421" s="34"/>
    </row>
    <row r="422">
      <c r="A422" s="34"/>
      <c r="B422" s="14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79"/>
      <c r="V422" s="79"/>
      <c r="W422" s="34"/>
      <c r="X422" s="33"/>
      <c r="Y422" s="34"/>
      <c r="Z422" s="34"/>
      <c r="AA422" s="34"/>
    </row>
    <row r="423">
      <c r="A423" s="34"/>
      <c r="B423" s="14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79"/>
      <c r="V423" s="79"/>
      <c r="W423" s="34"/>
      <c r="X423" s="33"/>
      <c r="Y423" s="34"/>
      <c r="Z423" s="34"/>
      <c r="AA423" s="34"/>
    </row>
    <row r="424">
      <c r="A424" s="34"/>
      <c r="B424" s="14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79"/>
      <c r="V424" s="79"/>
      <c r="W424" s="34"/>
      <c r="X424" s="33"/>
      <c r="Y424" s="34"/>
      <c r="Z424" s="34"/>
      <c r="AA424" s="34"/>
    </row>
    <row r="425">
      <c r="A425" s="34"/>
      <c r="B425" s="14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79"/>
      <c r="V425" s="79"/>
      <c r="W425" s="34"/>
      <c r="X425" s="33"/>
      <c r="Y425" s="34"/>
      <c r="Z425" s="34"/>
      <c r="AA425" s="34"/>
    </row>
    <row r="426">
      <c r="A426" s="34"/>
      <c r="B426" s="14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79"/>
      <c r="V426" s="79"/>
      <c r="W426" s="34"/>
      <c r="X426" s="33"/>
      <c r="Y426" s="34"/>
      <c r="Z426" s="34"/>
      <c r="AA426" s="34"/>
    </row>
    <row r="427">
      <c r="A427" s="34"/>
      <c r="B427" s="14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79"/>
      <c r="V427" s="79"/>
      <c r="W427" s="34"/>
      <c r="X427" s="33"/>
      <c r="Y427" s="34"/>
      <c r="Z427" s="34"/>
      <c r="AA427" s="34"/>
    </row>
    <row r="428">
      <c r="A428" s="34"/>
      <c r="B428" s="14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79"/>
      <c r="V428" s="79"/>
      <c r="W428" s="34"/>
      <c r="X428" s="33"/>
      <c r="Y428" s="34"/>
      <c r="Z428" s="34"/>
      <c r="AA428" s="34"/>
    </row>
    <row r="429">
      <c r="A429" s="34"/>
      <c r="B429" s="14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79"/>
      <c r="V429" s="79"/>
      <c r="W429" s="34"/>
      <c r="X429" s="33"/>
      <c r="Y429" s="34"/>
      <c r="Z429" s="34"/>
      <c r="AA429" s="34"/>
    </row>
    <row r="430">
      <c r="A430" s="34"/>
      <c r="B430" s="14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79"/>
      <c r="V430" s="79"/>
      <c r="W430" s="34"/>
      <c r="X430" s="33"/>
      <c r="Y430" s="34"/>
      <c r="Z430" s="34"/>
      <c r="AA430" s="34"/>
    </row>
    <row r="431">
      <c r="A431" s="34"/>
      <c r="B431" s="14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79"/>
      <c r="V431" s="79"/>
      <c r="W431" s="34"/>
      <c r="X431" s="33"/>
      <c r="Y431" s="34"/>
      <c r="Z431" s="34"/>
      <c r="AA431" s="34"/>
    </row>
    <row r="432">
      <c r="A432" s="34"/>
      <c r="B432" s="14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79"/>
      <c r="V432" s="79"/>
      <c r="W432" s="34"/>
      <c r="X432" s="33"/>
      <c r="Y432" s="34"/>
      <c r="Z432" s="34"/>
      <c r="AA432" s="34"/>
    </row>
    <row r="433">
      <c r="A433" s="34"/>
      <c r="B433" s="14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79"/>
      <c r="V433" s="79"/>
      <c r="W433" s="34"/>
      <c r="X433" s="33"/>
      <c r="Y433" s="34"/>
      <c r="Z433" s="34"/>
      <c r="AA433" s="34"/>
    </row>
    <row r="434">
      <c r="A434" s="34"/>
      <c r="B434" s="14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79"/>
      <c r="V434" s="79"/>
      <c r="W434" s="34"/>
      <c r="X434" s="33"/>
      <c r="Y434" s="34"/>
      <c r="Z434" s="34"/>
      <c r="AA434" s="34"/>
    </row>
    <row r="435">
      <c r="A435" s="34"/>
      <c r="B435" s="14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79"/>
      <c r="V435" s="79"/>
      <c r="W435" s="34"/>
      <c r="X435" s="33"/>
      <c r="Y435" s="34"/>
      <c r="Z435" s="34"/>
      <c r="AA435" s="34"/>
    </row>
    <row r="436">
      <c r="A436" s="34"/>
      <c r="B436" s="14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79"/>
      <c r="V436" s="79"/>
      <c r="W436" s="34"/>
      <c r="X436" s="33"/>
      <c r="Y436" s="34"/>
      <c r="Z436" s="34"/>
      <c r="AA436" s="34"/>
    </row>
    <row r="437">
      <c r="A437" s="34"/>
      <c r="B437" s="14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79"/>
      <c r="V437" s="79"/>
      <c r="W437" s="34"/>
      <c r="X437" s="33"/>
      <c r="Y437" s="34"/>
      <c r="Z437" s="34"/>
      <c r="AA437" s="34"/>
    </row>
    <row r="438">
      <c r="A438" s="34"/>
      <c r="B438" s="14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79"/>
      <c r="V438" s="79"/>
      <c r="W438" s="34"/>
      <c r="X438" s="33"/>
      <c r="Y438" s="34"/>
      <c r="Z438" s="34"/>
      <c r="AA438" s="34"/>
    </row>
    <row r="439">
      <c r="A439" s="34"/>
      <c r="B439" s="14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79"/>
      <c r="V439" s="79"/>
      <c r="W439" s="34"/>
      <c r="X439" s="33"/>
      <c r="Y439" s="34"/>
      <c r="Z439" s="34"/>
      <c r="AA439" s="34"/>
    </row>
    <row r="440">
      <c r="A440" s="34"/>
      <c r="B440" s="14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79"/>
      <c r="V440" s="79"/>
      <c r="W440" s="34"/>
      <c r="X440" s="33"/>
      <c r="Y440" s="34"/>
      <c r="Z440" s="34"/>
      <c r="AA440" s="34"/>
    </row>
    <row r="441">
      <c r="A441" s="34"/>
      <c r="B441" s="14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79"/>
      <c r="V441" s="79"/>
      <c r="W441" s="34"/>
      <c r="X441" s="33"/>
      <c r="Y441" s="34"/>
      <c r="Z441" s="34"/>
      <c r="AA441" s="34"/>
    </row>
    <row r="442">
      <c r="A442" s="34"/>
      <c r="B442" s="14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79"/>
      <c r="V442" s="79"/>
      <c r="W442" s="34"/>
      <c r="X442" s="33"/>
      <c r="Y442" s="34"/>
      <c r="Z442" s="34"/>
      <c r="AA442" s="34"/>
    </row>
    <row r="443">
      <c r="A443" s="34"/>
      <c r="B443" s="14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79"/>
      <c r="V443" s="79"/>
      <c r="W443" s="34"/>
      <c r="X443" s="33"/>
      <c r="Y443" s="34"/>
      <c r="Z443" s="34"/>
      <c r="AA443" s="34"/>
    </row>
    <row r="444">
      <c r="A444" s="34"/>
      <c r="B444" s="14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79"/>
      <c r="V444" s="79"/>
      <c r="W444" s="34"/>
      <c r="X444" s="33"/>
      <c r="Y444" s="34"/>
      <c r="Z444" s="34"/>
      <c r="AA444" s="34"/>
    </row>
    <row r="445">
      <c r="A445" s="34"/>
      <c r="B445" s="14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79"/>
      <c r="V445" s="79"/>
      <c r="W445" s="34"/>
      <c r="X445" s="33"/>
      <c r="Y445" s="34"/>
      <c r="Z445" s="34"/>
      <c r="AA445" s="34"/>
    </row>
    <row r="446">
      <c r="A446" s="34"/>
      <c r="B446" s="14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79"/>
      <c r="V446" s="79"/>
      <c r="W446" s="34"/>
      <c r="X446" s="33"/>
      <c r="Y446" s="34"/>
      <c r="Z446" s="34"/>
      <c r="AA446" s="34"/>
    </row>
    <row r="447">
      <c r="A447" s="34"/>
      <c r="B447" s="14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79"/>
      <c r="V447" s="79"/>
      <c r="W447" s="34"/>
      <c r="X447" s="33"/>
      <c r="Y447" s="34"/>
      <c r="Z447" s="34"/>
      <c r="AA447" s="34"/>
    </row>
    <row r="448">
      <c r="A448" s="34"/>
      <c r="B448" s="14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79"/>
      <c r="V448" s="79"/>
      <c r="W448" s="34"/>
      <c r="X448" s="33"/>
      <c r="Y448" s="34"/>
      <c r="Z448" s="34"/>
      <c r="AA448" s="34"/>
    </row>
    <row r="449">
      <c r="A449" s="34"/>
      <c r="B449" s="14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79"/>
      <c r="V449" s="79"/>
      <c r="W449" s="34"/>
      <c r="X449" s="33"/>
      <c r="Y449" s="34"/>
      <c r="Z449" s="34"/>
      <c r="AA449" s="34"/>
    </row>
    <row r="450">
      <c r="A450" s="34"/>
      <c r="B450" s="14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79"/>
      <c r="V450" s="79"/>
      <c r="W450" s="34"/>
      <c r="X450" s="33"/>
      <c r="Y450" s="34"/>
      <c r="Z450" s="34"/>
      <c r="AA450" s="34"/>
    </row>
    <row r="451">
      <c r="A451" s="34"/>
      <c r="B451" s="14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79"/>
      <c r="V451" s="79"/>
      <c r="W451" s="34"/>
      <c r="X451" s="33"/>
      <c r="Y451" s="34"/>
      <c r="Z451" s="34"/>
      <c r="AA451" s="34"/>
    </row>
    <row r="452">
      <c r="A452" s="34"/>
      <c r="B452" s="14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79"/>
      <c r="V452" s="79"/>
      <c r="W452" s="34"/>
      <c r="X452" s="33"/>
      <c r="Y452" s="34"/>
      <c r="Z452" s="34"/>
      <c r="AA452" s="34"/>
    </row>
    <row r="453">
      <c r="A453" s="34"/>
      <c r="B453" s="14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79"/>
      <c r="V453" s="79"/>
      <c r="W453" s="34"/>
      <c r="X453" s="33"/>
      <c r="Y453" s="34"/>
      <c r="Z453" s="34"/>
      <c r="AA453" s="34"/>
    </row>
    <row r="454">
      <c r="A454" s="34"/>
      <c r="B454" s="14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79"/>
      <c r="V454" s="79"/>
      <c r="W454" s="34"/>
      <c r="X454" s="33"/>
      <c r="Y454" s="34"/>
      <c r="Z454" s="34"/>
      <c r="AA454" s="34"/>
    </row>
    <row r="455">
      <c r="A455" s="34"/>
      <c r="B455" s="14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79"/>
      <c r="V455" s="79"/>
      <c r="W455" s="34"/>
      <c r="X455" s="33"/>
      <c r="Y455" s="34"/>
      <c r="Z455" s="34"/>
      <c r="AA455" s="34"/>
    </row>
    <row r="456">
      <c r="A456" s="34"/>
      <c r="B456" s="14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79"/>
      <c r="V456" s="79"/>
      <c r="W456" s="34"/>
      <c r="X456" s="33"/>
      <c r="Y456" s="34"/>
      <c r="Z456" s="34"/>
      <c r="AA456" s="34"/>
    </row>
    <row r="457">
      <c r="A457" s="34"/>
      <c r="B457" s="14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79"/>
      <c r="V457" s="79"/>
      <c r="W457" s="34"/>
      <c r="X457" s="33"/>
      <c r="Y457" s="34"/>
      <c r="Z457" s="34"/>
      <c r="AA457" s="34"/>
    </row>
    <row r="458">
      <c r="A458" s="34"/>
      <c r="B458" s="14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79"/>
      <c r="V458" s="79"/>
      <c r="W458" s="34"/>
      <c r="X458" s="33"/>
      <c r="Y458" s="34"/>
      <c r="Z458" s="34"/>
      <c r="AA458" s="34"/>
    </row>
    <row r="459">
      <c r="A459" s="34"/>
      <c r="B459" s="14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79"/>
      <c r="V459" s="79"/>
      <c r="W459" s="34"/>
      <c r="X459" s="33"/>
      <c r="Y459" s="34"/>
      <c r="Z459" s="34"/>
      <c r="AA459" s="34"/>
    </row>
    <row r="460">
      <c r="A460" s="34"/>
      <c r="B460" s="14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79"/>
      <c r="V460" s="79"/>
      <c r="W460" s="34"/>
      <c r="X460" s="33"/>
      <c r="Y460" s="34"/>
      <c r="Z460" s="34"/>
      <c r="AA460" s="34"/>
    </row>
    <row r="461">
      <c r="A461" s="34"/>
      <c r="B461" s="14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79"/>
      <c r="V461" s="79"/>
      <c r="W461" s="34"/>
      <c r="X461" s="33"/>
      <c r="Y461" s="34"/>
      <c r="Z461" s="34"/>
      <c r="AA461" s="34"/>
    </row>
    <row r="462">
      <c r="A462" s="34"/>
      <c r="B462" s="14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79"/>
      <c r="V462" s="79"/>
      <c r="W462" s="34"/>
      <c r="X462" s="33"/>
      <c r="Y462" s="34"/>
      <c r="Z462" s="34"/>
      <c r="AA462" s="34"/>
    </row>
    <row r="463">
      <c r="A463" s="34"/>
      <c r="B463" s="14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79"/>
      <c r="V463" s="79"/>
      <c r="W463" s="34"/>
      <c r="X463" s="33"/>
      <c r="Y463" s="34"/>
      <c r="Z463" s="34"/>
      <c r="AA463" s="34"/>
    </row>
    <row r="464">
      <c r="A464" s="34"/>
      <c r="B464" s="14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79"/>
      <c r="V464" s="79"/>
      <c r="W464" s="34"/>
      <c r="X464" s="33"/>
      <c r="Y464" s="34"/>
      <c r="Z464" s="34"/>
      <c r="AA464" s="34"/>
    </row>
    <row r="465">
      <c r="A465" s="34"/>
      <c r="B465" s="14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79"/>
      <c r="V465" s="79"/>
      <c r="W465" s="34"/>
      <c r="X465" s="33"/>
      <c r="Y465" s="34"/>
      <c r="Z465" s="34"/>
      <c r="AA465" s="34"/>
    </row>
    <row r="466">
      <c r="A466" s="34"/>
      <c r="B466" s="14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79"/>
      <c r="V466" s="79"/>
      <c r="W466" s="34"/>
      <c r="X466" s="33"/>
      <c r="Y466" s="34"/>
      <c r="Z466" s="34"/>
      <c r="AA466" s="34"/>
    </row>
    <row r="467">
      <c r="A467" s="34"/>
      <c r="B467" s="14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79"/>
      <c r="V467" s="79"/>
      <c r="W467" s="34"/>
      <c r="X467" s="33"/>
      <c r="Y467" s="34"/>
      <c r="Z467" s="34"/>
      <c r="AA467" s="34"/>
    </row>
    <row r="468">
      <c r="A468" s="34"/>
      <c r="B468" s="14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79"/>
      <c r="V468" s="79"/>
      <c r="W468" s="34"/>
      <c r="X468" s="33"/>
      <c r="Y468" s="34"/>
      <c r="Z468" s="34"/>
      <c r="AA468" s="34"/>
    </row>
    <row r="469">
      <c r="A469" s="34"/>
      <c r="B469" s="14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79"/>
      <c r="V469" s="79"/>
      <c r="W469" s="34"/>
      <c r="X469" s="33"/>
      <c r="Y469" s="34"/>
      <c r="Z469" s="34"/>
      <c r="AA469" s="34"/>
    </row>
    <row r="470">
      <c r="A470" s="34"/>
      <c r="B470" s="14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79"/>
      <c r="V470" s="79"/>
      <c r="W470" s="34"/>
      <c r="X470" s="33"/>
      <c r="Y470" s="34"/>
      <c r="Z470" s="34"/>
      <c r="AA470" s="34"/>
    </row>
    <row r="471">
      <c r="A471" s="34"/>
      <c r="B471" s="14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79"/>
      <c r="V471" s="79"/>
      <c r="W471" s="34"/>
      <c r="X471" s="33"/>
      <c r="Y471" s="34"/>
      <c r="Z471" s="34"/>
      <c r="AA471" s="34"/>
    </row>
    <row r="472">
      <c r="A472" s="34"/>
      <c r="B472" s="14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79"/>
      <c r="V472" s="79"/>
      <c r="W472" s="34"/>
      <c r="X472" s="33"/>
      <c r="Y472" s="34"/>
      <c r="Z472" s="34"/>
      <c r="AA472" s="34"/>
    </row>
    <row r="473">
      <c r="A473" s="34"/>
      <c r="B473" s="14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79"/>
      <c r="V473" s="79"/>
      <c r="W473" s="34"/>
      <c r="X473" s="33"/>
      <c r="Y473" s="34"/>
      <c r="Z473" s="34"/>
      <c r="AA473" s="34"/>
    </row>
    <row r="474">
      <c r="A474" s="34"/>
      <c r="B474" s="14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79"/>
      <c r="V474" s="79"/>
      <c r="W474" s="34"/>
      <c r="X474" s="33"/>
      <c r="Y474" s="34"/>
      <c r="Z474" s="34"/>
      <c r="AA474" s="34"/>
    </row>
    <row r="475">
      <c r="A475" s="34"/>
      <c r="B475" s="14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79"/>
      <c r="V475" s="79"/>
      <c r="W475" s="34"/>
      <c r="X475" s="33"/>
      <c r="Y475" s="34"/>
      <c r="Z475" s="34"/>
      <c r="AA475" s="34"/>
    </row>
    <row r="476">
      <c r="A476" s="34"/>
      <c r="B476" s="14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79"/>
      <c r="V476" s="79"/>
      <c r="W476" s="34"/>
      <c r="X476" s="33"/>
      <c r="Y476" s="34"/>
      <c r="Z476" s="34"/>
      <c r="AA476" s="34"/>
    </row>
    <row r="477">
      <c r="A477" s="34"/>
      <c r="B477" s="14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79"/>
      <c r="V477" s="79"/>
      <c r="W477" s="34"/>
      <c r="X477" s="33"/>
      <c r="Y477" s="34"/>
      <c r="Z477" s="34"/>
      <c r="AA477" s="34"/>
    </row>
    <row r="478">
      <c r="A478" s="34"/>
      <c r="B478" s="14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79"/>
      <c r="V478" s="79"/>
      <c r="W478" s="34"/>
      <c r="X478" s="33"/>
      <c r="Y478" s="34"/>
      <c r="Z478" s="34"/>
      <c r="AA478" s="34"/>
    </row>
    <row r="479">
      <c r="A479" s="34"/>
      <c r="B479" s="14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79"/>
      <c r="V479" s="79"/>
      <c r="W479" s="34"/>
      <c r="X479" s="33"/>
      <c r="Y479" s="34"/>
      <c r="Z479" s="34"/>
      <c r="AA479" s="34"/>
    </row>
    <row r="480">
      <c r="A480" s="34"/>
      <c r="B480" s="14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79"/>
      <c r="V480" s="79"/>
      <c r="W480" s="34"/>
      <c r="X480" s="33"/>
      <c r="Y480" s="34"/>
      <c r="Z480" s="34"/>
      <c r="AA480" s="34"/>
    </row>
    <row r="481">
      <c r="A481" s="34"/>
      <c r="B481" s="14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79"/>
      <c r="V481" s="79"/>
      <c r="W481" s="34"/>
      <c r="X481" s="33"/>
      <c r="Y481" s="34"/>
      <c r="Z481" s="34"/>
      <c r="AA481" s="34"/>
    </row>
    <row r="482">
      <c r="A482" s="34"/>
      <c r="B482" s="14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79"/>
      <c r="V482" s="79"/>
      <c r="W482" s="34"/>
      <c r="X482" s="33"/>
      <c r="Y482" s="34"/>
      <c r="Z482" s="34"/>
      <c r="AA482" s="34"/>
    </row>
    <row r="483">
      <c r="A483" s="34"/>
      <c r="B483" s="14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79"/>
      <c r="V483" s="79"/>
      <c r="W483" s="34"/>
      <c r="X483" s="33"/>
      <c r="Y483" s="34"/>
      <c r="Z483" s="34"/>
      <c r="AA483" s="34"/>
    </row>
    <row r="484">
      <c r="A484" s="34"/>
      <c r="B484" s="14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79"/>
      <c r="V484" s="79"/>
      <c r="W484" s="34"/>
      <c r="X484" s="33"/>
      <c r="Y484" s="34"/>
      <c r="Z484" s="34"/>
      <c r="AA484" s="34"/>
    </row>
    <row r="485">
      <c r="A485" s="34"/>
      <c r="B485" s="14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79"/>
      <c r="V485" s="79"/>
      <c r="W485" s="34"/>
      <c r="X485" s="33"/>
      <c r="Y485" s="34"/>
      <c r="Z485" s="34"/>
      <c r="AA485" s="34"/>
    </row>
    <row r="486">
      <c r="A486" s="34"/>
      <c r="B486" s="14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79"/>
      <c r="V486" s="79"/>
      <c r="W486" s="34"/>
      <c r="X486" s="33"/>
      <c r="Y486" s="34"/>
      <c r="Z486" s="34"/>
      <c r="AA486" s="34"/>
    </row>
    <row r="487">
      <c r="A487" s="34"/>
      <c r="B487" s="14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79"/>
      <c r="V487" s="79"/>
      <c r="W487" s="34"/>
      <c r="X487" s="33"/>
      <c r="Y487" s="34"/>
      <c r="Z487" s="34"/>
      <c r="AA487" s="34"/>
    </row>
    <row r="488">
      <c r="A488" s="34"/>
      <c r="B488" s="14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79"/>
      <c r="V488" s="79"/>
      <c r="W488" s="34"/>
      <c r="X488" s="33"/>
      <c r="Y488" s="34"/>
      <c r="Z488" s="34"/>
      <c r="AA488" s="34"/>
    </row>
    <row r="489">
      <c r="A489" s="34"/>
      <c r="B489" s="14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79"/>
      <c r="V489" s="79"/>
      <c r="W489" s="34"/>
      <c r="X489" s="33"/>
      <c r="Y489" s="34"/>
      <c r="Z489" s="34"/>
      <c r="AA489" s="34"/>
    </row>
    <row r="490">
      <c r="A490" s="34"/>
      <c r="B490" s="14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79"/>
      <c r="V490" s="79"/>
      <c r="W490" s="34"/>
      <c r="X490" s="33"/>
      <c r="Y490" s="34"/>
      <c r="Z490" s="34"/>
      <c r="AA490" s="34"/>
    </row>
    <row r="491">
      <c r="A491" s="34"/>
      <c r="B491" s="14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79"/>
      <c r="V491" s="79"/>
      <c r="W491" s="34"/>
      <c r="X491" s="33"/>
      <c r="Y491" s="34"/>
      <c r="Z491" s="34"/>
      <c r="AA491" s="34"/>
    </row>
    <row r="492">
      <c r="A492" s="34"/>
      <c r="B492" s="14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79"/>
      <c r="V492" s="79"/>
      <c r="W492" s="34"/>
      <c r="X492" s="33"/>
      <c r="Y492" s="34"/>
      <c r="Z492" s="34"/>
      <c r="AA492" s="34"/>
    </row>
    <row r="493">
      <c r="A493" s="34"/>
      <c r="B493" s="14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79"/>
      <c r="V493" s="79"/>
      <c r="W493" s="34"/>
      <c r="X493" s="33"/>
      <c r="Y493" s="34"/>
      <c r="Z493" s="34"/>
      <c r="AA493" s="34"/>
    </row>
    <row r="494">
      <c r="A494" s="34"/>
      <c r="B494" s="14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79"/>
      <c r="V494" s="79"/>
      <c r="W494" s="34"/>
      <c r="X494" s="33"/>
      <c r="Y494" s="34"/>
      <c r="Z494" s="34"/>
      <c r="AA494" s="34"/>
    </row>
    <row r="495">
      <c r="A495" s="34"/>
      <c r="B495" s="14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79"/>
      <c r="V495" s="79"/>
      <c r="W495" s="34"/>
      <c r="X495" s="33"/>
      <c r="Y495" s="34"/>
      <c r="Z495" s="34"/>
      <c r="AA495" s="34"/>
    </row>
    <row r="496">
      <c r="A496" s="34"/>
      <c r="B496" s="14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79"/>
      <c r="V496" s="79"/>
      <c r="W496" s="34"/>
      <c r="X496" s="33"/>
      <c r="Y496" s="34"/>
      <c r="Z496" s="34"/>
      <c r="AA496" s="34"/>
    </row>
    <row r="497">
      <c r="A497" s="34"/>
      <c r="B497" s="14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79"/>
      <c r="V497" s="79"/>
      <c r="W497" s="34"/>
      <c r="X497" s="33"/>
      <c r="Y497" s="34"/>
      <c r="Z497" s="34"/>
      <c r="AA497" s="34"/>
    </row>
    <row r="498">
      <c r="A498" s="34"/>
      <c r="B498" s="14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79"/>
      <c r="V498" s="79"/>
      <c r="W498" s="34"/>
      <c r="X498" s="33"/>
      <c r="Y498" s="34"/>
      <c r="Z498" s="34"/>
      <c r="AA498" s="34"/>
    </row>
    <row r="499">
      <c r="A499" s="34"/>
      <c r="B499" s="14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79"/>
      <c r="V499" s="79"/>
      <c r="W499" s="34"/>
      <c r="X499" s="33"/>
      <c r="Y499" s="34"/>
      <c r="Z499" s="34"/>
      <c r="AA499" s="34"/>
    </row>
    <row r="500">
      <c r="A500" s="34"/>
      <c r="B500" s="14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79"/>
      <c r="V500" s="79"/>
      <c r="W500" s="34"/>
      <c r="X500" s="33"/>
      <c r="Y500" s="34"/>
      <c r="Z500" s="34"/>
      <c r="AA500" s="34"/>
    </row>
    <row r="501">
      <c r="A501" s="34"/>
      <c r="B501" s="14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79"/>
      <c r="V501" s="79"/>
      <c r="W501" s="34"/>
      <c r="X501" s="33"/>
      <c r="Y501" s="34"/>
      <c r="Z501" s="34"/>
      <c r="AA501" s="34"/>
    </row>
    <row r="502">
      <c r="A502" s="34"/>
      <c r="B502" s="14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79"/>
      <c r="V502" s="79"/>
      <c r="W502" s="34"/>
      <c r="X502" s="33"/>
      <c r="Y502" s="34"/>
      <c r="Z502" s="34"/>
      <c r="AA502" s="34"/>
    </row>
    <row r="503">
      <c r="A503" s="34"/>
      <c r="B503" s="14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79"/>
      <c r="V503" s="79"/>
      <c r="W503" s="34"/>
      <c r="X503" s="33"/>
      <c r="Y503" s="34"/>
      <c r="Z503" s="34"/>
      <c r="AA503" s="34"/>
    </row>
    <row r="504">
      <c r="A504" s="34"/>
      <c r="B504" s="14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79"/>
      <c r="V504" s="79"/>
      <c r="W504" s="34"/>
      <c r="X504" s="33"/>
      <c r="Y504" s="34"/>
      <c r="Z504" s="34"/>
      <c r="AA504" s="34"/>
    </row>
    <row r="505">
      <c r="A505" s="34"/>
      <c r="B505" s="14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79"/>
      <c r="V505" s="79"/>
      <c r="W505" s="34"/>
      <c r="X505" s="33"/>
      <c r="Y505" s="34"/>
      <c r="Z505" s="34"/>
      <c r="AA505" s="34"/>
    </row>
    <row r="506">
      <c r="A506" s="34"/>
      <c r="B506" s="14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79"/>
      <c r="V506" s="79"/>
      <c r="W506" s="34"/>
      <c r="X506" s="33"/>
      <c r="Y506" s="34"/>
      <c r="Z506" s="34"/>
      <c r="AA506" s="34"/>
    </row>
    <row r="507">
      <c r="A507" s="34"/>
      <c r="B507" s="14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79"/>
      <c r="V507" s="79"/>
      <c r="W507" s="34"/>
      <c r="X507" s="33"/>
      <c r="Y507" s="34"/>
      <c r="Z507" s="34"/>
      <c r="AA507" s="34"/>
    </row>
    <row r="508">
      <c r="A508" s="34"/>
      <c r="B508" s="14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79"/>
      <c r="V508" s="79"/>
      <c r="W508" s="34"/>
      <c r="X508" s="33"/>
      <c r="Y508" s="34"/>
      <c r="Z508" s="34"/>
      <c r="AA508" s="34"/>
    </row>
    <row r="509">
      <c r="A509" s="34"/>
      <c r="B509" s="14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79"/>
      <c r="V509" s="79"/>
      <c r="W509" s="34"/>
      <c r="X509" s="33"/>
      <c r="Y509" s="34"/>
      <c r="Z509" s="34"/>
      <c r="AA509" s="34"/>
    </row>
    <row r="510">
      <c r="A510" s="34"/>
      <c r="B510" s="14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79"/>
      <c r="V510" s="79"/>
      <c r="W510" s="34"/>
      <c r="X510" s="33"/>
      <c r="Y510" s="34"/>
      <c r="Z510" s="34"/>
      <c r="AA510" s="34"/>
    </row>
    <row r="511">
      <c r="A511" s="34"/>
      <c r="B511" s="14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79"/>
      <c r="V511" s="79"/>
      <c r="W511" s="34"/>
      <c r="X511" s="33"/>
      <c r="Y511" s="34"/>
      <c r="Z511" s="34"/>
      <c r="AA511" s="34"/>
    </row>
    <row r="512">
      <c r="A512" s="34"/>
      <c r="B512" s="14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79"/>
      <c r="V512" s="79"/>
      <c r="W512" s="34"/>
      <c r="X512" s="33"/>
      <c r="Y512" s="34"/>
      <c r="Z512" s="34"/>
      <c r="AA512" s="34"/>
    </row>
    <row r="513">
      <c r="A513" s="34"/>
      <c r="B513" s="14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79"/>
      <c r="V513" s="79"/>
      <c r="W513" s="34"/>
      <c r="X513" s="33"/>
      <c r="Y513" s="34"/>
      <c r="Z513" s="34"/>
      <c r="AA513" s="34"/>
    </row>
    <row r="514">
      <c r="A514" s="34"/>
      <c r="B514" s="14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79"/>
      <c r="V514" s="79"/>
      <c r="W514" s="34"/>
      <c r="X514" s="33"/>
      <c r="Y514" s="34"/>
      <c r="Z514" s="34"/>
      <c r="AA514" s="34"/>
    </row>
    <row r="515">
      <c r="A515" s="34"/>
      <c r="B515" s="14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79"/>
      <c r="V515" s="79"/>
      <c r="W515" s="34"/>
      <c r="X515" s="33"/>
      <c r="Y515" s="34"/>
      <c r="Z515" s="34"/>
      <c r="AA515" s="34"/>
    </row>
    <row r="516">
      <c r="A516" s="34"/>
      <c r="B516" s="14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79"/>
      <c r="V516" s="79"/>
      <c r="W516" s="34"/>
      <c r="X516" s="33"/>
      <c r="Y516" s="34"/>
      <c r="Z516" s="34"/>
      <c r="AA516" s="34"/>
    </row>
    <row r="517">
      <c r="A517" s="34"/>
      <c r="B517" s="14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79"/>
      <c r="V517" s="79"/>
      <c r="W517" s="34"/>
      <c r="X517" s="33"/>
      <c r="Y517" s="34"/>
      <c r="Z517" s="34"/>
      <c r="AA517" s="34"/>
    </row>
    <row r="518">
      <c r="A518" s="34"/>
      <c r="B518" s="14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79"/>
      <c r="V518" s="79"/>
      <c r="W518" s="34"/>
      <c r="X518" s="33"/>
      <c r="Y518" s="34"/>
      <c r="Z518" s="34"/>
      <c r="AA518" s="34"/>
    </row>
    <row r="519">
      <c r="A519" s="34"/>
      <c r="B519" s="14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79"/>
      <c r="V519" s="79"/>
      <c r="W519" s="34"/>
      <c r="X519" s="33"/>
      <c r="Y519" s="34"/>
      <c r="Z519" s="34"/>
      <c r="AA519" s="34"/>
    </row>
    <row r="520">
      <c r="A520" s="34"/>
      <c r="B520" s="14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79"/>
      <c r="V520" s="79"/>
      <c r="W520" s="34"/>
      <c r="X520" s="33"/>
      <c r="Y520" s="34"/>
      <c r="Z520" s="34"/>
      <c r="AA520" s="34"/>
    </row>
    <row r="521">
      <c r="A521" s="34"/>
      <c r="B521" s="14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79"/>
      <c r="V521" s="79"/>
      <c r="W521" s="34"/>
      <c r="X521" s="33"/>
      <c r="Y521" s="34"/>
      <c r="Z521" s="34"/>
      <c r="AA521" s="34"/>
    </row>
    <row r="522">
      <c r="A522" s="34"/>
      <c r="B522" s="14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79"/>
      <c r="V522" s="79"/>
      <c r="W522" s="34"/>
      <c r="X522" s="33"/>
      <c r="Y522" s="34"/>
      <c r="Z522" s="34"/>
      <c r="AA522" s="34"/>
    </row>
    <row r="523">
      <c r="A523" s="34"/>
      <c r="B523" s="14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79"/>
      <c r="V523" s="79"/>
      <c r="W523" s="34"/>
      <c r="X523" s="33"/>
      <c r="Y523" s="34"/>
      <c r="Z523" s="34"/>
      <c r="AA523" s="34"/>
    </row>
    <row r="524">
      <c r="A524" s="34"/>
      <c r="B524" s="14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79"/>
      <c r="V524" s="79"/>
      <c r="W524" s="34"/>
      <c r="X524" s="33"/>
      <c r="Y524" s="34"/>
      <c r="Z524" s="34"/>
      <c r="AA524" s="34"/>
    </row>
    <row r="525">
      <c r="A525" s="34"/>
      <c r="B525" s="14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79"/>
      <c r="V525" s="79"/>
      <c r="W525" s="34"/>
      <c r="X525" s="33"/>
      <c r="Y525" s="34"/>
      <c r="Z525" s="34"/>
      <c r="AA525" s="34"/>
    </row>
    <row r="526">
      <c r="A526" s="34"/>
      <c r="B526" s="14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79"/>
      <c r="V526" s="79"/>
      <c r="W526" s="34"/>
      <c r="X526" s="33"/>
      <c r="Y526" s="34"/>
      <c r="Z526" s="34"/>
      <c r="AA526" s="34"/>
    </row>
    <row r="527">
      <c r="A527" s="34"/>
      <c r="B527" s="14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79"/>
      <c r="V527" s="79"/>
      <c r="W527" s="34"/>
      <c r="X527" s="33"/>
      <c r="Y527" s="34"/>
      <c r="Z527" s="34"/>
      <c r="AA527" s="34"/>
    </row>
    <row r="528">
      <c r="A528" s="34"/>
      <c r="B528" s="14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79"/>
      <c r="V528" s="79"/>
      <c r="W528" s="34"/>
      <c r="X528" s="33"/>
      <c r="Y528" s="34"/>
      <c r="Z528" s="34"/>
      <c r="AA528" s="34"/>
    </row>
    <row r="529">
      <c r="A529" s="34"/>
      <c r="B529" s="14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79"/>
      <c r="V529" s="79"/>
      <c r="W529" s="34"/>
      <c r="X529" s="33"/>
      <c r="Y529" s="34"/>
      <c r="Z529" s="34"/>
      <c r="AA529" s="34"/>
    </row>
    <row r="530">
      <c r="A530" s="34"/>
      <c r="B530" s="14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79"/>
      <c r="V530" s="79"/>
      <c r="W530" s="34"/>
      <c r="X530" s="33"/>
      <c r="Y530" s="34"/>
      <c r="Z530" s="34"/>
      <c r="AA530" s="34"/>
    </row>
    <row r="531">
      <c r="A531" s="34"/>
      <c r="B531" s="14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79"/>
      <c r="V531" s="79"/>
      <c r="W531" s="34"/>
      <c r="X531" s="33"/>
      <c r="Y531" s="34"/>
      <c r="Z531" s="34"/>
      <c r="AA531" s="34"/>
    </row>
    <row r="532">
      <c r="A532" s="34"/>
      <c r="B532" s="14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79"/>
      <c r="V532" s="79"/>
      <c r="W532" s="34"/>
      <c r="X532" s="33"/>
      <c r="Y532" s="34"/>
      <c r="Z532" s="34"/>
      <c r="AA532" s="34"/>
    </row>
    <row r="533">
      <c r="A533" s="34"/>
      <c r="B533" s="14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79"/>
      <c r="V533" s="79"/>
      <c r="W533" s="34"/>
      <c r="X533" s="33"/>
      <c r="Y533" s="34"/>
      <c r="Z533" s="34"/>
      <c r="AA533" s="34"/>
    </row>
    <row r="534">
      <c r="A534" s="34"/>
      <c r="B534" s="14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79"/>
      <c r="V534" s="79"/>
      <c r="W534" s="34"/>
      <c r="X534" s="33"/>
      <c r="Y534" s="34"/>
      <c r="Z534" s="34"/>
      <c r="AA534" s="34"/>
    </row>
    <row r="535">
      <c r="A535" s="34"/>
      <c r="B535" s="14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79"/>
      <c r="V535" s="79"/>
      <c r="W535" s="34"/>
      <c r="X535" s="33"/>
      <c r="Y535" s="34"/>
      <c r="Z535" s="34"/>
      <c r="AA535" s="34"/>
    </row>
    <row r="536">
      <c r="A536" s="34"/>
      <c r="B536" s="14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79"/>
      <c r="V536" s="79"/>
      <c r="W536" s="34"/>
      <c r="X536" s="33"/>
      <c r="Y536" s="34"/>
      <c r="Z536" s="34"/>
      <c r="AA536" s="34"/>
    </row>
    <row r="537">
      <c r="A537" s="34"/>
      <c r="B537" s="14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79"/>
      <c r="V537" s="79"/>
      <c r="W537" s="34"/>
      <c r="X537" s="33"/>
      <c r="Y537" s="34"/>
      <c r="Z537" s="34"/>
      <c r="AA537" s="34"/>
    </row>
    <row r="538">
      <c r="A538" s="34"/>
      <c r="B538" s="14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79"/>
      <c r="V538" s="79"/>
      <c r="W538" s="34"/>
      <c r="X538" s="33"/>
      <c r="Y538" s="34"/>
      <c r="Z538" s="34"/>
      <c r="AA538" s="34"/>
    </row>
    <row r="539">
      <c r="A539" s="34"/>
      <c r="B539" s="14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79"/>
      <c r="V539" s="79"/>
      <c r="W539" s="34"/>
      <c r="X539" s="33"/>
      <c r="Y539" s="34"/>
      <c r="Z539" s="34"/>
      <c r="AA539" s="34"/>
    </row>
    <row r="540">
      <c r="A540" s="34"/>
      <c r="B540" s="14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79"/>
      <c r="V540" s="79"/>
      <c r="W540" s="34"/>
      <c r="X540" s="33"/>
      <c r="Y540" s="34"/>
      <c r="Z540" s="34"/>
      <c r="AA540" s="34"/>
    </row>
    <row r="541">
      <c r="A541" s="34"/>
      <c r="B541" s="14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79"/>
      <c r="V541" s="79"/>
      <c r="W541" s="34"/>
      <c r="X541" s="33"/>
      <c r="Y541" s="34"/>
      <c r="Z541" s="34"/>
      <c r="AA541" s="34"/>
    </row>
    <row r="542">
      <c r="A542" s="34"/>
      <c r="B542" s="14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79"/>
      <c r="V542" s="79"/>
      <c r="W542" s="34"/>
      <c r="X542" s="33"/>
      <c r="Y542" s="34"/>
      <c r="Z542" s="34"/>
      <c r="AA542" s="34"/>
    </row>
    <row r="543">
      <c r="A543" s="34"/>
      <c r="B543" s="14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79"/>
      <c r="V543" s="79"/>
      <c r="W543" s="34"/>
      <c r="X543" s="33"/>
      <c r="Y543" s="34"/>
      <c r="Z543" s="34"/>
      <c r="AA543" s="34"/>
    </row>
    <row r="544">
      <c r="A544" s="34"/>
      <c r="B544" s="14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79"/>
      <c r="V544" s="79"/>
      <c r="W544" s="34"/>
      <c r="X544" s="33"/>
      <c r="Y544" s="34"/>
      <c r="Z544" s="34"/>
      <c r="AA544" s="34"/>
    </row>
    <row r="545">
      <c r="A545" s="34"/>
      <c r="B545" s="14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79"/>
      <c r="V545" s="79"/>
      <c r="W545" s="34"/>
      <c r="X545" s="33"/>
      <c r="Y545" s="34"/>
      <c r="Z545" s="34"/>
      <c r="AA545" s="34"/>
    </row>
    <row r="546">
      <c r="A546" s="34"/>
      <c r="B546" s="14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79"/>
      <c r="V546" s="79"/>
      <c r="W546" s="34"/>
      <c r="X546" s="33"/>
      <c r="Y546" s="34"/>
      <c r="Z546" s="34"/>
      <c r="AA546" s="34"/>
    </row>
    <row r="547">
      <c r="A547" s="34"/>
      <c r="B547" s="14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79"/>
      <c r="V547" s="79"/>
      <c r="W547" s="34"/>
      <c r="X547" s="33"/>
      <c r="Y547" s="34"/>
      <c r="Z547" s="34"/>
      <c r="AA547" s="34"/>
    </row>
    <row r="548">
      <c r="A548" s="34"/>
      <c r="B548" s="14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79"/>
      <c r="V548" s="79"/>
      <c r="W548" s="34"/>
      <c r="X548" s="33"/>
      <c r="Y548" s="34"/>
      <c r="Z548" s="34"/>
      <c r="AA548" s="34"/>
    </row>
    <row r="549">
      <c r="A549" s="34"/>
      <c r="B549" s="14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79"/>
      <c r="V549" s="79"/>
      <c r="W549" s="34"/>
      <c r="X549" s="33"/>
      <c r="Y549" s="34"/>
      <c r="Z549" s="34"/>
      <c r="AA549" s="34"/>
    </row>
    <row r="550">
      <c r="A550" s="34"/>
      <c r="B550" s="14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79"/>
      <c r="V550" s="79"/>
      <c r="W550" s="34"/>
      <c r="X550" s="33"/>
      <c r="Y550" s="34"/>
      <c r="Z550" s="34"/>
      <c r="AA550" s="34"/>
    </row>
    <row r="551">
      <c r="A551" s="34"/>
      <c r="B551" s="14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79"/>
      <c r="V551" s="79"/>
      <c r="W551" s="34"/>
      <c r="X551" s="33"/>
      <c r="Y551" s="34"/>
      <c r="Z551" s="34"/>
      <c r="AA551" s="34"/>
    </row>
    <row r="552">
      <c r="A552" s="34"/>
      <c r="B552" s="14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79"/>
      <c r="V552" s="79"/>
      <c r="W552" s="34"/>
      <c r="X552" s="33"/>
      <c r="Y552" s="34"/>
      <c r="Z552" s="34"/>
      <c r="AA552" s="34"/>
    </row>
    <row r="553">
      <c r="A553" s="34"/>
      <c r="B553" s="14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79"/>
      <c r="V553" s="79"/>
      <c r="W553" s="34"/>
      <c r="X553" s="33"/>
      <c r="Y553" s="34"/>
      <c r="Z553" s="34"/>
      <c r="AA553" s="34"/>
    </row>
    <row r="554">
      <c r="A554" s="34"/>
      <c r="B554" s="14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79"/>
      <c r="V554" s="79"/>
      <c r="W554" s="34"/>
      <c r="X554" s="33"/>
      <c r="Y554" s="34"/>
      <c r="Z554" s="34"/>
      <c r="AA554" s="34"/>
    </row>
    <row r="555">
      <c r="A555" s="34"/>
      <c r="B555" s="14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79"/>
      <c r="V555" s="79"/>
      <c r="W555" s="34"/>
      <c r="X555" s="33"/>
      <c r="Y555" s="34"/>
      <c r="Z555" s="34"/>
      <c r="AA555" s="34"/>
    </row>
    <row r="556">
      <c r="A556" s="34"/>
      <c r="B556" s="14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79"/>
      <c r="V556" s="79"/>
      <c r="W556" s="34"/>
      <c r="X556" s="33"/>
      <c r="Y556" s="34"/>
      <c r="Z556" s="34"/>
      <c r="AA556" s="34"/>
    </row>
    <row r="557">
      <c r="A557" s="34"/>
      <c r="B557" s="14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79"/>
      <c r="V557" s="79"/>
      <c r="W557" s="34"/>
      <c r="X557" s="33"/>
      <c r="Y557" s="34"/>
      <c r="Z557" s="34"/>
      <c r="AA557" s="34"/>
    </row>
    <row r="558">
      <c r="A558" s="34"/>
      <c r="B558" s="14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79"/>
      <c r="V558" s="79"/>
      <c r="W558" s="34"/>
      <c r="X558" s="33"/>
      <c r="Y558" s="34"/>
      <c r="Z558" s="34"/>
      <c r="AA558" s="34"/>
    </row>
    <row r="559">
      <c r="A559" s="34"/>
      <c r="B559" s="14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79"/>
      <c r="V559" s="79"/>
      <c r="W559" s="34"/>
      <c r="X559" s="33"/>
      <c r="Y559" s="34"/>
      <c r="Z559" s="34"/>
      <c r="AA559" s="34"/>
    </row>
    <row r="560">
      <c r="A560" s="34"/>
      <c r="B560" s="14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79"/>
      <c r="V560" s="79"/>
      <c r="W560" s="34"/>
      <c r="X560" s="33"/>
      <c r="Y560" s="34"/>
      <c r="Z560" s="34"/>
      <c r="AA560" s="34"/>
    </row>
    <row r="561">
      <c r="A561" s="34"/>
      <c r="B561" s="14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79"/>
      <c r="V561" s="79"/>
      <c r="W561" s="34"/>
      <c r="X561" s="33"/>
      <c r="Y561" s="34"/>
      <c r="Z561" s="34"/>
      <c r="AA561" s="34"/>
    </row>
    <row r="562">
      <c r="A562" s="34"/>
      <c r="B562" s="14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79"/>
      <c r="V562" s="79"/>
      <c r="W562" s="34"/>
      <c r="X562" s="33"/>
      <c r="Y562" s="34"/>
      <c r="Z562" s="34"/>
      <c r="AA562" s="34"/>
    </row>
    <row r="563">
      <c r="A563" s="34"/>
      <c r="B563" s="14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79"/>
      <c r="V563" s="79"/>
      <c r="W563" s="34"/>
      <c r="X563" s="33"/>
      <c r="Y563" s="34"/>
      <c r="Z563" s="34"/>
      <c r="AA563" s="34"/>
    </row>
    <row r="564">
      <c r="A564" s="34"/>
      <c r="B564" s="14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79"/>
      <c r="V564" s="79"/>
      <c r="W564" s="34"/>
      <c r="X564" s="33"/>
      <c r="Y564" s="34"/>
      <c r="Z564" s="34"/>
      <c r="AA564" s="34"/>
    </row>
    <row r="565">
      <c r="A565" s="34"/>
      <c r="B565" s="14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79"/>
      <c r="V565" s="79"/>
      <c r="W565" s="34"/>
      <c r="X565" s="33"/>
      <c r="Y565" s="34"/>
      <c r="Z565" s="34"/>
      <c r="AA565" s="34"/>
    </row>
    <row r="566">
      <c r="A566" s="34"/>
      <c r="B566" s="14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79"/>
      <c r="V566" s="79"/>
      <c r="W566" s="34"/>
      <c r="X566" s="33"/>
      <c r="Y566" s="34"/>
      <c r="Z566" s="34"/>
      <c r="AA566" s="34"/>
    </row>
    <row r="567">
      <c r="A567" s="34"/>
      <c r="B567" s="14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79"/>
      <c r="V567" s="79"/>
      <c r="W567" s="34"/>
      <c r="X567" s="33"/>
      <c r="Y567" s="34"/>
      <c r="Z567" s="34"/>
      <c r="AA567" s="34"/>
    </row>
    <row r="568">
      <c r="A568" s="34"/>
      <c r="B568" s="14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79"/>
      <c r="V568" s="79"/>
      <c r="W568" s="34"/>
      <c r="X568" s="33"/>
      <c r="Y568" s="34"/>
      <c r="Z568" s="34"/>
      <c r="AA568" s="34"/>
    </row>
    <row r="569">
      <c r="A569" s="34"/>
      <c r="B569" s="14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79"/>
      <c r="V569" s="79"/>
      <c r="W569" s="34"/>
      <c r="X569" s="33"/>
      <c r="Y569" s="34"/>
      <c r="Z569" s="34"/>
      <c r="AA569" s="34"/>
    </row>
    <row r="570">
      <c r="A570" s="34"/>
      <c r="B570" s="14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79"/>
      <c r="V570" s="79"/>
      <c r="W570" s="34"/>
      <c r="X570" s="33"/>
      <c r="Y570" s="34"/>
      <c r="Z570" s="34"/>
      <c r="AA570" s="34"/>
    </row>
    <row r="571">
      <c r="A571" s="34"/>
      <c r="B571" s="14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79"/>
      <c r="V571" s="79"/>
      <c r="W571" s="34"/>
      <c r="X571" s="33"/>
      <c r="Y571" s="34"/>
      <c r="Z571" s="34"/>
      <c r="AA571" s="34"/>
    </row>
    <row r="572">
      <c r="A572" s="34"/>
      <c r="B572" s="14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79"/>
      <c r="V572" s="79"/>
      <c r="W572" s="34"/>
      <c r="X572" s="33"/>
      <c r="Y572" s="34"/>
      <c r="Z572" s="34"/>
      <c r="AA572" s="34"/>
    </row>
    <row r="573">
      <c r="A573" s="34"/>
      <c r="B573" s="14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79"/>
      <c r="V573" s="79"/>
      <c r="W573" s="34"/>
      <c r="X573" s="33"/>
      <c r="Y573" s="34"/>
      <c r="Z573" s="34"/>
      <c r="AA573" s="34"/>
    </row>
    <row r="574">
      <c r="A574" s="34"/>
      <c r="B574" s="14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79"/>
      <c r="V574" s="79"/>
      <c r="W574" s="34"/>
      <c r="X574" s="33"/>
      <c r="Y574" s="34"/>
      <c r="Z574" s="34"/>
      <c r="AA574" s="34"/>
    </row>
    <row r="575">
      <c r="A575" s="34"/>
      <c r="B575" s="14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79"/>
      <c r="V575" s="79"/>
      <c r="W575" s="34"/>
      <c r="X575" s="33"/>
      <c r="Y575" s="34"/>
      <c r="Z575" s="34"/>
      <c r="AA575" s="34"/>
    </row>
    <row r="576">
      <c r="A576" s="34"/>
      <c r="B576" s="14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79"/>
      <c r="V576" s="79"/>
      <c r="W576" s="34"/>
      <c r="X576" s="33"/>
      <c r="Y576" s="34"/>
      <c r="Z576" s="34"/>
      <c r="AA576" s="34"/>
    </row>
    <row r="577">
      <c r="A577" s="34"/>
      <c r="B577" s="14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79"/>
      <c r="V577" s="79"/>
      <c r="W577" s="34"/>
      <c r="X577" s="33"/>
      <c r="Y577" s="34"/>
      <c r="Z577" s="34"/>
      <c r="AA577" s="34"/>
    </row>
    <row r="578">
      <c r="A578" s="34"/>
      <c r="B578" s="14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79"/>
      <c r="V578" s="79"/>
      <c r="W578" s="34"/>
      <c r="X578" s="33"/>
      <c r="Y578" s="34"/>
      <c r="Z578" s="34"/>
      <c r="AA578" s="34"/>
    </row>
    <row r="579">
      <c r="A579" s="34"/>
      <c r="B579" s="14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79"/>
      <c r="V579" s="79"/>
      <c r="W579" s="34"/>
      <c r="X579" s="33"/>
      <c r="Y579" s="34"/>
      <c r="Z579" s="34"/>
      <c r="AA579" s="34"/>
    </row>
    <row r="580">
      <c r="A580" s="34"/>
      <c r="B580" s="14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79"/>
      <c r="V580" s="79"/>
      <c r="W580" s="34"/>
      <c r="X580" s="33"/>
      <c r="Y580" s="34"/>
      <c r="Z580" s="34"/>
      <c r="AA580" s="34"/>
    </row>
    <row r="581">
      <c r="A581" s="34"/>
      <c r="B581" s="14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79"/>
      <c r="V581" s="79"/>
      <c r="W581" s="34"/>
      <c r="X581" s="33"/>
      <c r="Y581" s="34"/>
      <c r="Z581" s="34"/>
      <c r="AA581" s="34"/>
    </row>
    <row r="582">
      <c r="A582" s="34"/>
      <c r="B582" s="14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79"/>
      <c r="V582" s="79"/>
      <c r="W582" s="34"/>
      <c r="X582" s="33"/>
      <c r="Y582" s="34"/>
      <c r="Z582" s="34"/>
      <c r="AA582" s="34"/>
    </row>
    <row r="583">
      <c r="A583" s="34"/>
      <c r="B583" s="14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79"/>
      <c r="V583" s="79"/>
      <c r="W583" s="34"/>
      <c r="X583" s="33"/>
      <c r="Y583" s="34"/>
      <c r="Z583" s="34"/>
      <c r="AA583" s="34"/>
    </row>
    <row r="584">
      <c r="A584" s="34"/>
      <c r="B584" s="14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79"/>
      <c r="V584" s="79"/>
      <c r="W584" s="34"/>
      <c r="X584" s="33"/>
      <c r="Y584" s="34"/>
      <c r="Z584" s="34"/>
      <c r="AA584" s="34"/>
    </row>
    <row r="585">
      <c r="A585" s="34"/>
      <c r="B585" s="14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79"/>
      <c r="V585" s="79"/>
      <c r="W585" s="34"/>
      <c r="X585" s="33"/>
      <c r="Y585" s="34"/>
      <c r="Z585" s="34"/>
      <c r="AA585" s="34"/>
    </row>
    <row r="586">
      <c r="A586" s="34"/>
      <c r="B586" s="14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79"/>
      <c r="V586" s="79"/>
      <c r="W586" s="34"/>
      <c r="X586" s="33"/>
      <c r="Y586" s="34"/>
      <c r="Z586" s="34"/>
      <c r="AA586" s="34"/>
    </row>
    <row r="587">
      <c r="A587" s="34"/>
      <c r="B587" s="14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79"/>
      <c r="V587" s="79"/>
      <c r="W587" s="34"/>
      <c r="X587" s="33"/>
      <c r="Y587" s="34"/>
      <c r="Z587" s="34"/>
      <c r="AA587" s="34"/>
    </row>
    <row r="588">
      <c r="A588" s="34"/>
      <c r="B588" s="14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79"/>
      <c r="V588" s="79"/>
      <c r="W588" s="34"/>
      <c r="X588" s="33"/>
      <c r="Y588" s="34"/>
      <c r="Z588" s="34"/>
      <c r="AA588" s="34"/>
    </row>
    <row r="589">
      <c r="A589" s="34"/>
      <c r="B589" s="14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79"/>
      <c r="V589" s="79"/>
      <c r="W589" s="34"/>
      <c r="X589" s="33"/>
      <c r="Y589" s="34"/>
      <c r="Z589" s="34"/>
      <c r="AA589" s="34"/>
    </row>
    <row r="590">
      <c r="A590" s="34"/>
      <c r="B590" s="14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79"/>
      <c r="V590" s="79"/>
      <c r="W590" s="34"/>
      <c r="X590" s="33"/>
      <c r="Y590" s="34"/>
      <c r="Z590" s="34"/>
      <c r="AA590" s="34"/>
    </row>
    <row r="591">
      <c r="A591" s="34"/>
      <c r="B591" s="14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79"/>
      <c r="V591" s="79"/>
      <c r="W591" s="34"/>
      <c r="X591" s="33"/>
      <c r="Y591" s="34"/>
      <c r="Z591" s="34"/>
      <c r="AA591" s="34"/>
    </row>
    <row r="592">
      <c r="A592" s="34"/>
      <c r="B592" s="14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79"/>
      <c r="V592" s="79"/>
      <c r="W592" s="34"/>
      <c r="X592" s="33"/>
      <c r="Y592" s="34"/>
      <c r="Z592" s="34"/>
      <c r="AA592" s="34"/>
    </row>
    <row r="593">
      <c r="A593" s="34"/>
      <c r="B593" s="14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79"/>
      <c r="V593" s="79"/>
      <c r="W593" s="34"/>
      <c r="X593" s="33"/>
      <c r="Y593" s="34"/>
      <c r="Z593" s="34"/>
      <c r="AA593" s="34"/>
    </row>
    <row r="594">
      <c r="A594" s="34"/>
      <c r="B594" s="14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79"/>
      <c r="V594" s="79"/>
      <c r="W594" s="34"/>
      <c r="X594" s="33"/>
      <c r="Y594" s="34"/>
      <c r="Z594" s="34"/>
      <c r="AA594" s="34"/>
    </row>
    <row r="595">
      <c r="A595" s="34"/>
      <c r="B595" s="14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79"/>
      <c r="V595" s="79"/>
      <c r="W595" s="34"/>
      <c r="X595" s="33"/>
      <c r="Y595" s="34"/>
      <c r="Z595" s="34"/>
      <c r="AA595" s="34"/>
    </row>
    <row r="596">
      <c r="A596" s="34"/>
      <c r="B596" s="14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79"/>
      <c r="V596" s="79"/>
      <c r="W596" s="34"/>
      <c r="X596" s="33"/>
      <c r="Y596" s="34"/>
      <c r="Z596" s="34"/>
      <c r="AA596" s="34"/>
    </row>
    <row r="597">
      <c r="A597" s="34"/>
      <c r="B597" s="14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79"/>
      <c r="V597" s="79"/>
      <c r="W597" s="34"/>
      <c r="X597" s="33"/>
      <c r="Y597" s="34"/>
      <c r="Z597" s="34"/>
      <c r="AA597" s="34"/>
    </row>
    <row r="598">
      <c r="A598" s="34"/>
      <c r="B598" s="14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79"/>
      <c r="V598" s="79"/>
      <c r="W598" s="34"/>
      <c r="X598" s="33"/>
      <c r="Y598" s="34"/>
      <c r="Z598" s="34"/>
      <c r="AA598" s="34"/>
    </row>
    <row r="599">
      <c r="A599" s="34"/>
      <c r="B599" s="14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79"/>
      <c r="V599" s="79"/>
      <c r="W599" s="34"/>
      <c r="X599" s="33"/>
      <c r="Y599" s="34"/>
      <c r="Z599" s="34"/>
      <c r="AA599" s="34"/>
    </row>
    <row r="600">
      <c r="A600" s="34"/>
      <c r="B600" s="14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79"/>
      <c r="V600" s="79"/>
      <c r="W600" s="34"/>
      <c r="X600" s="33"/>
      <c r="Y600" s="34"/>
      <c r="Z600" s="34"/>
      <c r="AA600" s="34"/>
    </row>
    <row r="601">
      <c r="A601" s="34"/>
      <c r="B601" s="14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79"/>
      <c r="V601" s="79"/>
      <c r="W601" s="34"/>
      <c r="X601" s="33"/>
      <c r="Y601" s="34"/>
      <c r="Z601" s="34"/>
      <c r="AA601" s="34"/>
    </row>
    <row r="602">
      <c r="A602" s="34"/>
      <c r="B602" s="14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79"/>
      <c r="V602" s="79"/>
      <c r="W602" s="34"/>
      <c r="X602" s="33"/>
      <c r="Y602" s="34"/>
      <c r="Z602" s="34"/>
      <c r="AA602" s="34"/>
    </row>
    <row r="603">
      <c r="A603" s="34"/>
      <c r="B603" s="14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79"/>
      <c r="V603" s="79"/>
      <c r="W603" s="34"/>
      <c r="X603" s="33"/>
      <c r="Y603" s="34"/>
      <c r="Z603" s="34"/>
      <c r="AA603" s="34"/>
    </row>
    <row r="604">
      <c r="A604" s="34"/>
      <c r="B604" s="14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79"/>
      <c r="V604" s="79"/>
      <c r="W604" s="34"/>
      <c r="X604" s="33"/>
      <c r="Y604" s="34"/>
      <c r="Z604" s="34"/>
      <c r="AA604" s="34"/>
    </row>
    <row r="605">
      <c r="A605" s="34"/>
      <c r="B605" s="14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79"/>
      <c r="V605" s="79"/>
      <c r="W605" s="34"/>
      <c r="X605" s="33"/>
      <c r="Y605" s="34"/>
      <c r="Z605" s="34"/>
      <c r="AA605" s="34"/>
    </row>
    <row r="606">
      <c r="A606" s="34"/>
      <c r="B606" s="14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79"/>
      <c r="V606" s="79"/>
      <c r="W606" s="34"/>
      <c r="X606" s="33"/>
      <c r="Y606" s="34"/>
      <c r="Z606" s="34"/>
      <c r="AA606" s="34"/>
    </row>
    <row r="607">
      <c r="A607" s="34"/>
      <c r="B607" s="14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79"/>
      <c r="V607" s="79"/>
      <c r="W607" s="34"/>
      <c r="X607" s="33"/>
      <c r="Y607" s="34"/>
      <c r="Z607" s="34"/>
      <c r="AA607" s="34"/>
    </row>
    <row r="608">
      <c r="A608" s="34"/>
      <c r="B608" s="14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79"/>
      <c r="V608" s="79"/>
      <c r="W608" s="34"/>
      <c r="X608" s="33"/>
      <c r="Y608" s="34"/>
      <c r="Z608" s="34"/>
      <c r="AA608" s="34"/>
    </row>
    <row r="609">
      <c r="A609" s="34"/>
      <c r="B609" s="14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79"/>
      <c r="V609" s="79"/>
      <c r="W609" s="34"/>
      <c r="X609" s="33"/>
      <c r="Y609" s="34"/>
      <c r="Z609" s="34"/>
      <c r="AA609" s="34"/>
    </row>
    <row r="610">
      <c r="A610" s="34"/>
      <c r="B610" s="14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79"/>
      <c r="V610" s="79"/>
      <c r="W610" s="34"/>
      <c r="X610" s="33"/>
      <c r="Y610" s="34"/>
      <c r="Z610" s="34"/>
      <c r="AA610" s="34"/>
    </row>
    <row r="611">
      <c r="A611" s="34"/>
      <c r="B611" s="14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79"/>
      <c r="V611" s="79"/>
      <c r="W611" s="34"/>
      <c r="X611" s="33"/>
      <c r="Y611" s="34"/>
      <c r="Z611" s="34"/>
      <c r="AA611" s="34"/>
    </row>
    <row r="612">
      <c r="A612" s="34"/>
      <c r="B612" s="14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79"/>
      <c r="V612" s="79"/>
      <c r="W612" s="34"/>
      <c r="X612" s="33"/>
      <c r="Y612" s="34"/>
      <c r="Z612" s="34"/>
      <c r="AA612" s="34"/>
    </row>
    <row r="613">
      <c r="A613" s="34"/>
      <c r="B613" s="14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79"/>
      <c r="V613" s="79"/>
      <c r="W613" s="34"/>
      <c r="X613" s="33"/>
      <c r="Y613" s="34"/>
      <c r="Z613" s="34"/>
      <c r="AA613" s="34"/>
    </row>
    <row r="614">
      <c r="A614" s="34"/>
      <c r="B614" s="14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79"/>
      <c r="V614" s="79"/>
      <c r="W614" s="34"/>
      <c r="X614" s="33"/>
      <c r="Y614" s="34"/>
      <c r="Z614" s="34"/>
      <c r="AA614" s="34"/>
    </row>
    <row r="615">
      <c r="A615" s="34"/>
      <c r="B615" s="14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79"/>
      <c r="V615" s="79"/>
      <c r="W615" s="34"/>
      <c r="X615" s="33"/>
      <c r="Y615" s="34"/>
      <c r="Z615" s="34"/>
      <c r="AA615" s="34"/>
    </row>
    <row r="616">
      <c r="A616" s="34"/>
      <c r="B616" s="14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79"/>
      <c r="V616" s="79"/>
      <c r="W616" s="34"/>
      <c r="X616" s="33"/>
      <c r="Y616" s="34"/>
      <c r="Z616" s="34"/>
      <c r="AA616" s="34"/>
    </row>
    <row r="617">
      <c r="A617" s="34"/>
      <c r="B617" s="14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79"/>
      <c r="V617" s="79"/>
      <c r="W617" s="34"/>
      <c r="X617" s="33"/>
      <c r="Y617" s="34"/>
      <c r="Z617" s="34"/>
      <c r="AA617" s="34"/>
    </row>
    <row r="618">
      <c r="A618" s="34"/>
      <c r="B618" s="14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79"/>
      <c r="V618" s="79"/>
      <c r="W618" s="34"/>
      <c r="X618" s="33"/>
      <c r="Y618" s="34"/>
      <c r="Z618" s="34"/>
      <c r="AA618" s="34"/>
    </row>
    <row r="619">
      <c r="A619" s="34"/>
      <c r="B619" s="14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79"/>
      <c r="V619" s="79"/>
      <c r="W619" s="34"/>
      <c r="X619" s="33"/>
      <c r="Y619" s="34"/>
      <c r="Z619" s="34"/>
      <c r="AA619" s="34"/>
    </row>
    <row r="620">
      <c r="A620" s="34"/>
      <c r="B620" s="14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79"/>
      <c r="V620" s="79"/>
      <c r="W620" s="34"/>
      <c r="X620" s="33"/>
      <c r="Y620" s="34"/>
      <c r="Z620" s="34"/>
      <c r="AA620" s="34"/>
    </row>
    <row r="621">
      <c r="A621" s="34"/>
      <c r="B621" s="14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79"/>
      <c r="V621" s="79"/>
      <c r="W621" s="34"/>
      <c r="X621" s="33"/>
      <c r="Y621" s="34"/>
      <c r="Z621" s="34"/>
      <c r="AA621" s="34"/>
    </row>
    <row r="622">
      <c r="A622" s="34"/>
      <c r="B622" s="14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79"/>
      <c r="V622" s="79"/>
      <c r="W622" s="34"/>
      <c r="X622" s="33"/>
      <c r="Y622" s="34"/>
      <c r="Z622" s="34"/>
      <c r="AA622" s="34"/>
    </row>
    <row r="623">
      <c r="A623" s="34"/>
      <c r="B623" s="14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79"/>
      <c r="V623" s="79"/>
      <c r="W623" s="34"/>
      <c r="X623" s="33"/>
      <c r="Y623" s="34"/>
      <c r="Z623" s="34"/>
      <c r="AA623" s="34"/>
    </row>
    <row r="624">
      <c r="A624" s="34"/>
      <c r="B624" s="14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79"/>
      <c r="V624" s="79"/>
      <c r="W624" s="34"/>
      <c r="X624" s="33"/>
      <c r="Y624" s="34"/>
      <c r="Z624" s="34"/>
      <c r="AA624" s="34"/>
    </row>
    <row r="625">
      <c r="A625" s="34"/>
      <c r="B625" s="14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79"/>
      <c r="V625" s="79"/>
      <c r="W625" s="34"/>
      <c r="X625" s="33"/>
      <c r="Y625" s="34"/>
      <c r="Z625" s="34"/>
      <c r="AA625" s="34"/>
    </row>
    <row r="626">
      <c r="A626" s="34"/>
      <c r="B626" s="14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79"/>
      <c r="V626" s="79"/>
      <c r="W626" s="34"/>
      <c r="X626" s="33"/>
      <c r="Y626" s="34"/>
      <c r="Z626" s="34"/>
      <c r="AA626" s="34"/>
    </row>
    <row r="627">
      <c r="A627" s="34"/>
      <c r="B627" s="14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79"/>
      <c r="V627" s="79"/>
      <c r="W627" s="34"/>
      <c r="X627" s="33"/>
      <c r="Y627" s="34"/>
      <c r="Z627" s="34"/>
      <c r="AA627" s="34"/>
    </row>
    <row r="628">
      <c r="A628" s="34"/>
      <c r="B628" s="14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79"/>
      <c r="V628" s="79"/>
      <c r="W628" s="34"/>
      <c r="X628" s="33"/>
      <c r="Y628" s="34"/>
      <c r="Z628" s="34"/>
      <c r="AA628" s="34"/>
    </row>
    <row r="629">
      <c r="A629" s="34"/>
      <c r="B629" s="14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79"/>
      <c r="V629" s="79"/>
      <c r="W629" s="34"/>
      <c r="X629" s="33"/>
      <c r="Y629" s="34"/>
      <c r="Z629" s="34"/>
      <c r="AA629" s="34"/>
    </row>
    <row r="630">
      <c r="A630" s="34"/>
      <c r="B630" s="14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79"/>
      <c r="V630" s="79"/>
      <c r="W630" s="34"/>
      <c r="X630" s="33"/>
      <c r="Y630" s="34"/>
      <c r="Z630" s="34"/>
      <c r="AA630" s="34"/>
    </row>
    <row r="631">
      <c r="A631" s="34"/>
      <c r="B631" s="14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79"/>
      <c r="V631" s="79"/>
      <c r="W631" s="34"/>
      <c r="X631" s="33"/>
      <c r="Y631" s="34"/>
      <c r="Z631" s="34"/>
      <c r="AA631" s="34"/>
    </row>
    <row r="632">
      <c r="A632" s="34"/>
      <c r="B632" s="14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79"/>
      <c r="V632" s="79"/>
      <c r="W632" s="34"/>
      <c r="X632" s="33"/>
      <c r="Y632" s="34"/>
      <c r="Z632" s="34"/>
      <c r="AA632" s="34"/>
    </row>
    <row r="633">
      <c r="A633" s="34"/>
      <c r="B633" s="14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79"/>
      <c r="V633" s="79"/>
      <c r="W633" s="34"/>
      <c r="X633" s="33"/>
      <c r="Y633" s="34"/>
      <c r="Z633" s="34"/>
      <c r="AA633" s="34"/>
    </row>
    <row r="634">
      <c r="A634" s="34"/>
      <c r="B634" s="14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79"/>
      <c r="V634" s="79"/>
      <c r="W634" s="34"/>
      <c r="X634" s="33"/>
      <c r="Y634" s="34"/>
      <c r="Z634" s="34"/>
      <c r="AA634" s="34"/>
    </row>
    <row r="635">
      <c r="A635" s="34"/>
      <c r="B635" s="14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79"/>
      <c r="V635" s="79"/>
      <c r="W635" s="34"/>
      <c r="X635" s="33"/>
      <c r="Y635" s="34"/>
      <c r="Z635" s="34"/>
      <c r="AA635" s="34"/>
    </row>
    <row r="636">
      <c r="A636" s="34"/>
      <c r="B636" s="14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79"/>
      <c r="V636" s="79"/>
      <c r="W636" s="34"/>
      <c r="X636" s="33"/>
      <c r="Y636" s="34"/>
      <c r="Z636" s="34"/>
      <c r="AA636" s="34"/>
    </row>
    <row r="637">
      <c r="A637" s="34"/>
      <c r="B637" s="14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79"/>
      <c r="V637" s="79"/>
      <c r="W637" s="34"/>
      <c r="X637" s="33"/>
      <c r="Y637" s="34"/>
      <c r="Z637" s="34"/>
      <c r="AA637" s="34"/>
    </row>
    <row r="638">
      <c r="A638" s="34"/>
      <c r="B638" s="14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79"/>
      <c r="V638" s="79"/>
      <c r="W638" s="34"/>
      <c r="X638" s="33"/>
      <c r="Y638" s="34"/>
      <c r="Z638" s="34"/>
      <c r="AA638" s="34"/>
    </row>
    <row r="639">
      <c r="A639" s="34"/>
      <c r="B639" s="14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79"/>
      <c r="V639" s="79"/>
      <c r="W639" s="34"/>
      <c r="X639" s="33"/>
      <c r="Y639" s="34"/>
      <c r="Z639" s="34"/>
      <c r="AA639" s="34"/>
    </row>
    <row r="640">
      <c r="A640" s="34"/>
      <c r="B640" s="14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79"/>
      <c r="V640" s="79"/>
      <c r="W640" s="34"/>
      <c r="X640" s="33"/>
      <c r="Y640" s="34"/>
      <c r="Z640" s="34"/>
      <c r="AA640" s="34"/>
    </row>
    <row r="641">
      <c r="A641" s="34"/>
      <c r="B641" s="14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79"/>
      <c r="V641" s="79"/>
      <c r="W641" s="34"/>
      <c r="X641" s="33"/>
      <c r="Y641" s="34"/>
      <c r="Z641" s="34"/>
      <c r="AA641" s="34"/>
    </row>
    <row r="642">
      <c r="A642" s="34"/>
      <c r="B642" s="14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79"/>
      <c r="V642" s="79"/>
      <c r="W642" s="34"/>
      <c r="X642" s="33"/>
      <c r="Y642" s="34"/>
      <c r="Z642" s="34"/>
      <c r="AA642" s="34"/>
    </row>
    <row r="643">
      <c r="A643" s="34"/>
      <c r="B643" s="14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79"/>
      <c r="V643" s="79"/>
      <c r="W643" s="34"/>
      <c r="X643" s="33"/>
      <c r="Y643" s="34"/>
      <c r="Z643" s="34"/>
      <c r="AA643" s="34"/>
    </row>
    <row r="644">
      <c r="A644" s="34"/>
      <c r="B644" s="14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79"/>
      <c r="V644" s="79"/>
      <c r="W644" s="34"/>
      <c r="X644" s="33"/>
      <c r="Y644" s="34"/>
      <c r="Z644" s="34"/>
      <c r="AA644" s="34"/>
    </row>
    <row r="645">
      <c r="A645" s="34"/>
      <c r="B645" s="14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79"/>
      <c r="V645" s="79"/>
      <c r="W645" s="34"/>
      <c r="X645" s="33"/>
      <c r="Y645" s="34"/>
      <c r="Z645" s="34"/>
      <c r="AA645" s="34"/>
    </row>
    <row r="646">
      <c r="A646" s="34"/>
      <c r="B646" s="14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79"/>
      <c r="V646" s="79"/>
      <c r="W646" s="34"/>
      <c r="X646" s="33"/>
      <c r="Y646" s="34"/>
      <c r="Z646" s="34"/>
      <c r="AA646" s="34"/>
    </row>
    <row r="647">
      <c r="A647" s="34"/>
      <c r="B647" s="14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79"/>
      <c r="V647" s="79"/>
      <c r="W647" s="34"/>
      <c r="X647" s="33"/>
      <c r="Y647" s="34"/>
      <c r="Z647" s="34"/>
      <c r="AA647" s="34"/>
    </row>
    <row r="648">
      <c r="A648" s="34"/>
      <c r="B648" s="14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79"/>
      <c r="V648" s="79"/>
      <c r="W648" s="34"/>
      <c r="X648" s="33"/>
      <c r="Y648" s="34"/>
      <c r="Z648" s="34"/>
      <c r="AA648" s="34"/>
    </row>
    <row r="649">
      <c r="A649" s="34"/>
      <c r="B649" s="14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79"/>
      <c r="V649" s="79"/>
      <c r="W649" s="34"/>
      <c r="X649" s="33"/>
      <c r="Y649" s="34"/>
      <c r="Z649" s="34"/>
      <c r="AA649" s="34"/>
    </row>
    <row r="650">
      <c r="A650" s="34"/>
      <c r="B650" s="14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79"/>
      <c r="V650" s="79"/>
      <c r="W650" s="34"/>
      <c r="X650" s="33"/>
      <c r="Y650" s="34"/>
      <c r="Z650" s="34"/>
      <c r="AA650" s="34"/>
    </row>
    <row r="651">
      <c r="A651" s="34"/>
      <c r="B651" s="14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79"/>
      <c r="V651" s="79"/>
      <c r="W651" s="34"/>
      <c r="X651" s="33"/>
      <c r="Y651" s="34"/>
      <c r="Z651" s="34"/>
      <c r="AA651" s="34"/>
    </row>
    <row r="652">
      <c r="A652" s="34"/>
      <c r="B652" s="14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79"/>
      <c r="V652" s="79"/>
      <c r="W652" s="34"/>
      <c r="X652" s="33"/>
      <c r="Y652" s="34"/>
      <c r="Z652" s="34"/>
      <c r="AA652" s="34"/>
    </row>
    <row r="653">
      <c r="A653" s="34"/>
      <c r="B653" s="14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79"/>
      <c r="V653" s="79"/>
      <c r="W653" s="34"/>
      <c r="X653" s="33"/>
      <c r="Y653" s="34"/>
      <c r="Z653" s="34"/>
      <c r="AA653" s="34"/>
    </row>
    <row r="654">
      <c r="A654" s="34"/>
      <c r="B654" s="14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79"/>
      <c r="V654" s="79"/>
      <c r="W654" s="34"/>
      <c r="X654" s="33"/>
      <c r="Y654" s="34"/>
      <c r="Z654" s="34"/>
      <c r="AA654" s="34"/>
    </row>
    <row r="655">
      <c r="A655" s="34"/>
      <c r="B655" s="14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79"/>
      <c r="V655" s="79"/>
      <c r="W655" s="34"/>
      <c r="X655" s="33"/>
      <c r="Y655" s="34"/>
      <c r="Z655" s="34"/>
      <c r="AA655" s="34"/>
    </row>
    <row r="656">
      <c r="A656" s="34"/>
      <c r="B656" s="14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79"/>
      <c r="V656" s="79"/>
      <c r="W656" s="34"/>
      <c r="X656" s="33"/>
      <c r="Y656" s="34"/>
      <c r="Z656" s="34"/>
      <c r="AA656" s="34"/>
    </row>
    <row r="657">
      <c r="A657" s="34"/>
      <c r="B657" s="14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79"/>
      <c r="V657" s="79"/>
      <c r="W657" s="34"/>
      <c r="X657" s="33"/>
      <c r="Y657" s="34"/>
      <c r="Z657" s="34"/>
      <c r="AA657" s="34"/>
    </row>
    <row r="658">
      <c r="A658" s="34"/>
      <c r="B658" s="14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79"/>
      <c r="V658" s="79"/>
      <c r="W658" s="34"/>
      <c r="X658" s="33"/>
      <c r="Y658" s="34"/>
      <c r="Z658" s="34"/>
      <c r="AA658" s="34"/>
    </row>
    <row r="659">
      <c r="A659" s="34"/>
      <c r="B659" s="14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79"/>
      <c r="V659" s="79"/>
      <c r="W659" s="34"/>
      <c r="X659" s="33"/>
      <c r="Y659" s="34"/>
      <c r="Z659" s="34"/>
      <c r="AA659" s="34"/>
    </row>
    <row r="660">
      <c r="A660" s="34"/>
      <c r="B660" s="14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79"/>
      <c r="V660" s="79"/>
      <c r="W660" s="34"/>
      <c r="X660" s="33"/>
      <c r="Y660" s="34"/>
      <c r="Z660" s="34"/>
      <c r="AA660" s="34"/>
    </row>
    <row r="661">
      <c r="A661" s="34"/>
      <c r="B661" s="14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79"/>
      <c r="V661" s="79"/>
      <c r="W661" s="34"/>
      <c r="X661" s="33"/>
      <c r="Y661" s="34"/>
      <c r="Z661" s="34"/>
      <c r="AA661" s="34"/>
    </row>
    <row r="662">
      <c r="A662" s="34"/>
      <c r="B662" s="14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79"/>
      <c r="V662" s="79"/>
      <c r="W662" s="34"/>
      <c r="X662" s="33"/>
      <c r="Y662" s="34"/>
      <c r="Z662" s="34"/>
      <c r="AA662" s="34"/>
    </row>
    <row r="663">
      <c r="A663" s="34"/>
      <c r="B663" s="14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79"/>
      <c r="V663" s="79"/>
      <c r="W663" s="34"/>
      <c r="X663" s="33"/>
      <c r="Y663" s="34"/>
      <c r="Z663" s="34"/>
      <c r="AA663" s="34"/>
    </row>
    <row r="664">
      <c r="A664" s="34"/>
      <c r="B664" s="14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79"/>
      <c r="V664" s="79"/>
      <c r="W664" s="34"/>
      <c r="X664" s="33"/>
      <c r="Y664" s="34"/>
      <c r="Z664" s="34"/>
      <c r="AA664" s="34"/>
    </row>
    <row r="665">
      <c r="A665" s="34"/>
      <c r="B665" s="14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79"/>
      <c r="V665" s="79"/>
      <c r="W665" s="34"/>
      <c r="X665" s="33"/>
      <c r="Y665" s="34"/>
      <c r="Z665" s="34"/>
      <c r="AA665" s="34"/>
    </row>
    <row r="666">
      <c r="A666" s="34"/>
      <c r="B666" s="14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79"/>
      <c r="V666" s="79"/>
      <c r="W666" s="34"/>
      <c r="X666" s="33"/>
      <c r="Y666" s="34"/>
      <c r="Z666" s="34"/>
      <c r="AA666" s="34"/>
    </row>
    <row r="667">
      <c r="A667" s="34"/>
      <c r="B667" s="14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79"/>
      <c r="V667" s="79"/>
      <c r="W667" s="34"/>
      <c r="X667" s="33"/>
      <c r="Y667" s="34"/>
      <c r="Z667" s="34"/>
      <c r="AA667" s="34"/>
    </row>
    <row r="668">
      <c r="A668" s="34"/>
      <c r="B668" s="14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79"/>
      <c r="V668" s="79"/>
      <c r="W668" s="34"/>
      <c r="X668" s="33"/>
      <c r="Y668" s="34"/>
      <c r="Z668" s="34"/>
      <c r="AA668" s="34"/>
    </row>
    <row r="669">
      <c r="A669" s="34"/>
      <c r="B669" s="14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79"/>
      <c r="V669" s="79"/>
      <c r="W669" s="34"/>
      <c r="X669" s="33"/>
      <c r="Y669" s="34"/>
      <c r="Z669" s="34"/>
      <c r="AA669" s="34"/>
    </row>
    <row r="670">
      <c r="A670" s="34"/>
      <c r="B670" s="14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79"/>
      <c r="V670" s="79"/>
      <c r="W670" s="34"/>
      <c r="X670" s="33"/>
      <c r="Y670" s="34"/>
      <c r="Z670" s="34"/>
      <c r="AA670" s="34"/>
    </row>
    <row r="671">
      <c r="A671" s="34"/>
      <c r="B671" s="14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79"/>
      <c r="V671" s="79"/>
      <c r="W671" s="34"/>
      <c r="X671" s="33"/>
      <c r="Y671" s="34"/>
      <c r="Z671" s="34"/>
      <c r="AA671" s="34"/>
    </row>
    <row r="672">
      <c r="A672" s="34"/>
      <c r="B672" s="14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79"/>
      <c r="V672" s="79"/>
      <c r="W672" s="34"/>
      <c r="X672" s="33"/>
      <c r="Y672" s="34"/>
      <c r="Z672" s="34"/>
      <c r="AA672" s="34"/>
    </row>
    <row r="673">
      <c r="A673" s="34"/>
      <c r="B673" s="14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79"/>
      <c r="V673" s="79"/>
      <c r="W673" s="34"/>
      <c r="X673" s="33"/>
      <c r="Y673" s="34"/>
      <c r="Z673" s="34"/>
      <c r="AA673" s="34"/>
    </row>
    <row r="674">
      <c r="A674" s="34"/>
      <c r="B674" s="14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79"/>
      <c r="V674" s="79"/>
      <c r="W674" s="34"/>
      <c r="X674" s="33"/>
      <c r="Y674" s="34"/>
      <c r="Z674" s="34"/>
      <c r="AA674" s="34"/>
    </row>
    <row r="675">
      <c r="A675" s="34"/>
      <c r="B675" s="14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79"/>
      <c r="V675" s="79"/>
      <c r="W675" s="34"/>
      <c r="X675" s="33"/>
      <c r="Y675" s="34"/>
      <c r="Z675" s="34"/>
      <c r="AA675" s="34"/>
    </row>
    <row r="676">
      <c r="A676" s="34"/>
      <c r="B676" s="14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79"/>
      <c r="V676" s="79"/>
      <c r="W676" s="34"/>
      <c r="X676" s="33"/>
      <c r="Y676" s="34"/>
      <c r="Z676" s="34"/>
      <c r="AA676" s="34"/>
    </row>
    <row r="677">
      <c r="A677" s="34"/>
      <c r="B677" s="14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79"/>
      <c r="V677" s="79"/>
      <c r="W677" s="34"/>
      <c r="X677" s="33"/>
      <c r="Y677" s="34"/>
      <c r="Z677" s="34"/>
      <c r="AA677" s="34"/>
    </row>
    <row r="678">
      <c r="A678" s="34"/>
      <c r="B678" s="14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79"/>
      <c r="V678" s="79"/>
      <c r="W678" s="34"/>
      <c r="X678" s="33"/>
      <c r="Y678" s="34"/>
      <c r="Z678" s="34"/>
      <c r="AA678" s="34"/>
    </row>
    <row r="679">
      <c r="A679" s="34"/>
      <c r="B679" s="14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79"/>
      <c r="V679" s="79"/>
      <c r="W679" s="34"/>
      <c r="X679" s="33"/>
      <c r="Y679" s="34"/>
      <c r="Z679" s="34"/>
      <c r="AA679" s="34"/>
    </row>
    <row r="680">
      <c r="A680" s="34"/>
      <c r="B680" s="14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79"/>
      <c r="V680" s="79"/>
      <c r="W680" s="34"/>
      <c r="X680" s="33"/>
      <c r="Y680" s="34"/>
      <c r="Z680" s="34"/>
      <c r="AA680" s="34"/>
    </row>
    <row r="681">
      <c r="A681" s="34"/>
      <c r="B681" s="14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79"/>
      <c r="V681" s="79"/>
      <c r="W681" s="34"/>
      <c r="X681" s="33"/>
      <c r="Y681" s="34"/>
      <c r="Z681" s="34"/>
      <c r="AA681" s="34"/>
    </row>
    <row r="682">
      <c r="A682" s="34"/>
      <c r="B682" s="14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79"/>
      <c r="V682" s="79"/>
      <c r="W682" s="34"/>
      <c r="X682" s="33"/>
      <c r="Y682" s="34"/>
      <c r="Z682" s="34"/>
      <c r="AA682" s="34"/>
    </row>
    <row r="683">
      <c r="A683" s="34"/>
      <c r="B683" s="14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79"/>
      <c r="V683" s="79"/>
      <c r="W683" s="34"/>
      <c r="X683" s="33"/>
      <c r="Y683" s="34"/>
      <c r="Z683" s="34"/>
      <c r="AA683" s="34"/>
    </row>
    <row r="684">
      <c r="A684" s="34"/>
      <c r="B684" s="14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79"/>
      <c r="V684" s="79"/>
      <c r="W684" s="34"/>
      <c r="X684" s="33"/>
      <c r="Y684" s="34"/>
      <c r="Z684" s="34"/>
      <c r="AA684" s="34"/>
    </row>
    <row r="685">
      <c r="A685" s="34"/>
      <c r="B685" s="14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79"/>
      <c r="V685" s="79"/>
      <c r="W685" s="34"/>
      <c r="X685" s="33"/>
      <c r="Y685" s="34"/>
      <c r="Z685" s="34"/>
      <c r="AA685" s="34"/>
    </row>
    <row r="686">
      <c r="A686" s="34"/>
      <c r="B686" s="14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79"/>
      <c r="V686" s="79"/>
      <c r="W686" s="34"/>
      <c r="X686" s="33"/>
      <c r="Y686" s="34"/>
      <c r="Z686" s="34"/>
      <c r="AA686" s="34"/>
    </row>
    <row r="687">
      <c r="A687" s="34"/>
      <c r="B687" s="14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79"/>
      <c r="V687" s="79"/>
      <c r="W687" s="34"/>
      <c r="X687" s="33"/>
      <c r="Y687" s="34"/>
      <c r="Z687" s="34"/>
      <c r="AA687" s="34"/>
    </row>
    <row r="688">
      <c r="A688" s="34"/>
      <c r="B688" s="14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79"/>
      <c r="V688" s="79"/>
      <c r="W688" s="34"/>
      <c r="X688" s="33"/>
      <c r="Y688" s="34"/>
      <c r="Z688" s="34"/>
      <c r="AA688" s="34"/>
    </row>
    <row r="689">
      <c r="A689" s="34"/>
      <c r="B689" s="14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79"/>
      <c r="V689" s="79"/>
      <c r="W689" s="34"/>
      <c r="X689" s="33"/>
      <c r="Y689" s="34"/>
      <c r="Z689" s="34"/>
      <c r="AA689" s="34"/>
    </row>
    <row r="690">
      <c r="A690" s="34"/>
      <c r="B690" s="14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79"/>
      <c r="V690" s="79"/>
      <c r="W690" s="34"/>
      <c r="X690" s="33"/>
      <c r="Y690" s="34"/>
      <c r="Z690" s="34"/>
      <c r="AA690" s="34"/>
    </row>
    <row r="691">
      <c r="A691" s="34"/>
      <c r="B691" s="14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79"/>
      <c r="V691" s="79"/>
      <c r="W691" s="34"/>
      <c r="X691" s="33"/>
      <c r="Y691" s="34"/>
      <c r="Z691" s="34"/>
      <c r="AA691" s="34"/>
    </row>
    <row r="692">
      <c r="A692" s="34"/>
      <c r="B692" s="14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79"/>
      <c r="V692" s="79"/>
      <c r="W692" s="34"/>
      <c r="X692" s="33"/>
      <c r="Y692" s="34"/>
      <c r="Z692" s="34"/>
      <c r="AA692" s="34"/>
    </row>
    <row r="693">
      <c r="A693" s="34"/>
      <c r="B693" s="14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79"/>
      <c r="V693" s="79"/>
      <c r="W693" s="34"/>
      <c r="X693" s="33"/>
      <c r="Y693" s="34"/>
      <c r="Z693" s="34"/>
      <c r="AA693" s="34"/>
    </row>
    <row r="694">
      <c r="A694" s="34"/>
      <c r="B694" s="14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79"/>
      <c r="V694" s="79"/>
      <c r="W694" s="34"/>
      <c r="X694" s="33"/>
      <c r="Y694" s="34"/>
      <c r="Z694" s="34"/>
      <c r="AA694" s="34"/>
    </row>
    <row r="695">
      <c r="A695" s="34"/>
      <c r="B695" s="14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79"/>
      <c r="V695" s="79"/>
      <c r="W695" s="34"/>
      <c r="X695" s="33"/>
      <c r="Y695" s="34"/>
      <c r="Z695" s="34"/>
      <c r="AA695" s="34"/>
    </row>
    <row r="696">
      <c r="A696" s="34"/>
      <c r="B696" s="14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79"/>
      <c r="V696" s="79"/>
      <c r="W696" s="34"/>
      <c r="X696" s="33"/>
      <c r="Y696" s="34"/>
      <c r="Z696" s="34"/>
      <c r="AA696" s="34"/>
    </row>
    <row r="697">
      <c r="A697" s="34"/>
      <c r="B697" s="14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79"/>
      <c r="V697" s="79"/>
      <c r="W697" s="34"/>
      <c r="X697" s="33"/>
      <c r="Y697" s="34"/>
      <c r="Z697" s="34"/>
      <c r="AA697" s="34"/>
    </row>
    <row r="698">
      <c r="A698" s="34"/>
      <c r="B698" s="14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79"/>
      <c r="V698" s="79"/>
      <c r="W698" s="34"/>
      <c r="X698" s="33"/>
      <c r="Y698" s="34"/>
      <c r="Z698" s="34"/>
      <c r="AA698" s="34"/>
    </row>
    <row r="699">
      <c r="A699" s="34"/>
      <c r="B699" s="14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79"/>
      <c r="V699" s="79"/>
      <c r="W699" s="34"/>
      <c r="X699" s="33"/>
      <c r="Y699" s="34"/>
      <c r="Z699" s="34"/>
      <c r="AA699" s="34"/>
    </row>
    <row r="700">
      <c r="A700" s="34"/>
      <c r="B700" s="14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79"/>
      <c r="V700" s="79"/>
      <c r="W700" s="34"/>
      <c r="X700" s="33"/>
      <c r="Y700" s="34"/>
      <c r="Z700" s="34"/>
      <c r="AA700" s="34"/>
    </row>
    <row r="701">
      <c r="A701" s="34"/>
      <c r="B701" s="14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79"/>
      <c r="V701" s="79"/>
      <c r="W701" s="34"/>
      <c r="X701" s="33"/>
      <c r="Y701" s="34"/>
      <c r="Z701" s="34"/>
      <c r="AA701" s="34"/>
    </row>
    <row r="702">
      <c r="A702" s="34"/>
      <c r="B702" s="14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79"/>
      <c r="V702" s="79"/>
      <c r="W702" s="34"/>
      <c r="X702" s="33"/>
      <c r="Y702" s="34"/>
      <c r="Z702" s="34"/>
      <c r="AA702" s="34"/>
    </row>
    <row r="703">
      <c r="A703" s="34"/>
      <c r="B703" s="14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79"/>
      <c r="V703" s="79"/>
      <c r="W703" s="34"/>
      <c r="X703" s="33"/>
      <c r="Y703" s="34"/>
      <c r="Z703" s="34"/>
      <c r="AA703" s="34"/>
    </row>
    <row r="704">
      <c r="A704" s="34"/>
      <c r="B704" s="14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79"/>
      <c r="V704" s="79"/>
      <c r="W704" s="34"/>
      <c r="X704" s="33"/>
      <c r="Y704" s="34"/>
      <c r="Z704" s="34"/>
      <c r="AA704" s="34"/>
    </row>
    <row r="705">
      <c r="A705" s="34"/>
      <c r="B705" s="14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79"/>
      <c r="V705" s="79"/>
      <c r="W705" s="34"/>
      <c r="X705" s="33"/>
      <c r="Y705" s="34"/>
      <c r="Z705" s="34"/>
      <c r="AA705" s="34"/>
    </row>
    <row r="706">
      <c r="A706" s="34"/>
      <c r="B706" s="14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79"/>
      <c r="V706" s="79"/>
      <c r="W706" s="34"/>
      <c r="X706" s="33"/>
      <c r="Y706" s="34"/>
      <c r="Z706" s="34"/>
      <c r="AA706" s="34"/>
    </row>
    <row r="707">
      <c r="A707" s="34"/>
      <c r="B707" s="14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79"/>
      <c r="V707" s="79"/>
      <c r="W707" s="34"/>
      <c r="X707" s="33"/>
      <c r="Y707" s="34"/>
      <c r="Z707" s="34"/>
      <c r="AA707" s="34"/>
    </row>
    <row r="708">
      <c r="A708" s="34"/>
      <c r="B708" s="14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79"/>
      <c r="V708" s="79"/>
      <c r="W708" s="34"/>
      <c r="X708" s="33"/>
      <c r="Y708" s="34"/>
      <c r="Z708" s="34"/>
      <c r="AA708" s="34"/>
    </row>
    <row r="709">
      <c r="A709" s="34"/>
      <c r="B709" s="14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79"/>
      <c r="V709" s="79"/>
      <c r="W709" s="34"/>
      <c r="X709" s="33"/>
      <c r="Y709" s="34"/>
      <c r="Z709" s="34"/>
      <c r="AA709" s="34"/>
    </row>
    <row r="710">
      <c r="A710" s="34"/>
      <c r="B710" s="14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79"/>
      <c r="V710" s="79"/>
      <c r="W710" s="34"/>
      <c r="X710" s="33"/>
      <c r="Y710" s="34"/>
      <c r="Z710" s="34"/>
      <c r="AA710" s="34"/>
    </row>
    <row r="711">
      <c r="A711" s="34"/>
      <c r="B711" s="14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79"/>
      <c r="V711" s="79"/>
      <c r="W711" s="34"/>
      <c r="X711" s="33"/>
      <c r="Y711" s="34"/>
      <c r="Z711" s="34"/>
      <c r="AA711" s="34"/>
    </row>
    <row r="712">
      <c r="A712" s="34"/>
      <c r="B712" s="14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79"/>
      <c r="V712" s="79"/>
      <c r="W712" s="34"/>
      <c r="X712" s="33"/>
      <c r="Y712" s="34"/>
      <c r="Z712" s="34"/>
      <c r="AA712" s="34"/>
    </row>
    <row r="713">
      <c r="A713" s="34"/>
      <c r="B713" s="14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79"/>
      <c r="V713" s="79"/>
      <c r="W713" s="34"/>
      <c r="X713" s="33"/>
      <c r="Y713" s="34"/>
      <c r="Z713" s="34"/>
      <c r="AA713" s="34"/>
    </row>
    <row r="714">
      <c r="A714" s="34"/>
      <c r="B714" s="14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79"/>
      <c r="V714" s="79"/>
      <c r="W714" s="34"/>
      <c r="X714" s="33"/>
      <c r="Y714" s="34"/>
      <c r="Z714" s="34"/>
      <c r="AA714" s="34"/>
    </row>
    <row r="715">
      <c r="A715" s="34"/>
      <c r="B715" s="14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79"/>
      <c r="V715" s="79"/>
      <c r="W715" s="34"/>
      <c r="X715" s="33"/>
      <c r="Y715" s="34"/>
      <c r="Z715" s="34"/>
      <c r="AA715" s="34"/>
    </row>
    <row r="716">
      <c r="A716" s="34"/>
      <c r="B716" s="14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79"/>
      <c r="V716" s="79"/>
      <c r="W716" s="34"/>
      <c r="X716" s="33"/>
      <c r="Y716" s="34"/>
      <c r="Z716" s="34"/>
      <c r="AA716" s="34"/>
    </row>
    <row r="717">
      <c r="A717" s="34"/>
      <c r="B717" s="14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79"/>
      <c r="V717" s="79"/>
      <c r="W717" s="34"/>
      <c r="X717" s="33"/>
      <c r="Y717" s="34"/>
      <c r="Z717" s="34"/>
      <c r="AA717" s="34"/>
    </row>
    <row r="718">
      <c r="A718" s="34"/>
      <c r="B718" s="14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79"/>
      <c r="V718" s="79"/>
      <c r="W718" s="34"/>
      <c r="X718" s="33"/>
      <c r="Y718" s="34"/>
      <c r="Z718" s="34"/>
      <c r="AA718" s="34"/>
    </row>
    <row r="719">
      <c r="A719" s="34"/>
      <c r="B719" s="14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79"/>
      <c r="V719" s="79"/>
      <c r="W719" s="34"/>
      <c r="X719" s="33"/>
      <c r="Y719" s="34"/>
      <c r="Z719" s="34"/>
      <c r="AA719" s="34"/>
    </row>
    <row r="720">
      <c r="A720" s="34"/>
      <c r="B720" s="14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79"/>
      <c r="V720" s="79"/>
      <c r="W720" s="34"/>
      <c r="X720" s="33"/>
      <c r="Y720" s="34"/>
      <c r="Z720" s="34"/>
      <c r="AA720" s="34"/>
    </row>
    <row r="721">
      <c r="A721" s="34"/>
      <c r="B721" s="14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79"/>
      <c r="V721" s="79"/>
      <c r="W721" s="34"/>
      <c r="X721" s="33"/>
      <c r="Y721" s="34"/>
      <c r="Z721" s="34"/>
      <c r="AA721" s="34"/>
    </row>
    <row r="722">
      <c r="A722" s="34"/>
      <c r="B722" s="14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79"/>
      <c r="V722" s="79"/>
      <c r="W722" s="34"/>
      <c r="X722" s="33"/>
      <c r="Y722" s="34"/>
      <c r="Z722" s="34"/>
      <c r="AA722" s="34"/>
    </row>
    <row r="723">
      <c r="A723" s="34"/>
      <c r="B723" s="14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79"/>
      <c r="V723" s="79"/>
      <c r="W723" s="34"/>
      <c r="X723" s="33"/>
      <c r="Y723" s="34"/>
      <c r="Z723" s="34"/>
      <c r="AA723" s="34"/>
    </row>
    <row r="724">
      <c r="A724" s="34"/>
      <c r="B724" s="14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79"/>
      <c r="V724" s="79"/>
      <c r="W724" s="34"/>
      <c r="X724" s="33"/>
      <c r="Y724" s="34"/>
      <c r="Z724" s="34"/>
      <c r="AA724" s="34"/>
    </row>
    <row r="725">
      <c r="A725" s="34"/>
      <c r="B725" s="14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79"/>
      <c r="V725" s="79"/>
      <c r="W725" s="34"/>
      <c r="X725" s="33"/>
      <c r="Y725" s="34"/>
      <c r="Z725" s="34"/>
      <c r="AA725" s="34"/>
    </row>
    <row r="726">
      <c r="A726" s="34"/>
      <c r="B726" s="14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79"/>
      <c r="V726" s="79"/>
      <c r="W726" s="34"/>
      <c r="X726" s="33"/>
      <c r="Y726" s="34"/>
      <c r="Z726" s="34"/>
      <c r="AA726" s="34"/>
    </row>
    <row r="727">
      <c r="A727" s="34"/>
      <c r="B727" s="14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79"/>
      <c r="V727" s="79"/>
      <c r="W727" s="34"/>
      <c r="X727" s="33"/>
      <c r="Y727" s="34"/>
      <c r="Z727" s="34"/>
      <c r="AA727" s="34"/>
    </row>
    <row r="728">
      <c r="A728" s="34"/>
      <c r="B728" s="14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79"/>
      <c r="V728" s="79"/>
      <c r="W728" s="34"/>
      <c r="X728" s="33"/>
      <c r="Y728" s="34"/>
      <c r="Z728" s="34"/>
      <c r="AA728" s="34"/>
    </row>
    <row r="729">
      <c r="A729" s="34"/>
      <c r="B729" s="14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79"/>
      <c r="V729" s="79"/>
      <c r="W729" s="34"/>
      <c r="X729" s="33"/>
      <c r="Y729" s="34"/>
      <c r="Z729" s="34"/>
      <c r="AA729" s="34"/>
    </row>
    <row r="730">
      <c r="A730" s="34"/>
      <c r="B730" s="14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79"/>
      <c r="V730" s="79"/>
      <c r="W730" s="34"/>
      <c r="X730" s="33"/>
      <c r="Y730" s="34"/>
      <c r="Z730" s="34"/>
      <c r="AA730" s="34"/>
    </row>
    <row r="731">
      <c r="A731" s="34"/>
      <c r="B731" s="14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79"/>
      <c r="V731" s="79"/>
      <c r="W731" s="34"/>
      <c r="X731" s="33"/>
      <c r="Y731" s="34"/>
      <c r="Z731" s="34"/>
      <c r="AA731" s="34"/>
    </row>
    <row r="732">
      <c r="A732" s="34"/>
      <c r="B732" s="14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79"/>
      <c r="V732" s="79"/>
      <c r="W732" s="34"/>
      <c r="X732" s="33"/>
      <c r="Y732" s="34"/>
      <c r="Z732" s="34"/>
      <c r="AA732" s="34"/>
    </row>
    <row r="733">
      <c r="A733" s="34"/>
      <c r="B733" s="14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79"/>
      <c r="V733" s="79"/>
      <c r="W733" s="34"/>
      <c r="X733" s="33"/>
      <c r="Y733" s="34"/>
      <c r="Z733" s="34"/>
      <c r="AA733" s="34"/>
    </row>
    <row r="734">
      <c r="A734" s="34"/>
      <c r="B734" s="14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79"/>
      <c r="V734" s="79"/>
      <c r="W734" s="34"/>
      <c r="X734" s="33"/>
      <c r="Y734" s="34"/>
      <c r="Z734" s="34"/>
      <c r="AA734" s="34"/>
    </row>
    <row r="735">
      <c r="A735" s="34"/>
      <c r="B735" s="14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79"/>
      <c r="V735" s="79"/>
      <c r="W735" s="34"/>
      <c r="X735" s="33"/>
      <c r="Y735" s="34"/>
      <c r="Z735" s="34"/>
      <c r="AA735" s="34"/>
    </row>
    <row r="736">
      <c r="A736" s="34"/>
      <c r="B736" s="14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79"/>
      <c r="V736" s="79"/>
      <c r="W736" s="34"/>
      <c r="X736" s="33"/>
      <c r="Y736" s="34"/>
      <c r="Z736" s="34"/>
      <c r="AA736" s="34"/>
    </row>
    <row r="737">
      <c r="A737" s="34"/>
      <c r="B737" s="14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79"/>
      <c r="V737" s="79"/>
      <c r="W737" s="34"/>
      <c r="X737" s="33"/>
      <c r="Y737" s="34"/>
      <c r="Z737" s="34"/>
      <c r="AA737" s="34"/>
    </row>
    <row r="738">
      <c r="A738" s="34"/>
      <c r="B738" s="14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79"/>
      <c r="V738" s="79"/>
      <c r="W738" s="34"/>
      <c r="X738" s="33"/>
      <c r="Y738" s="34"/>
      <c r="Z738" s="34"/>
      <c r="AA738" s="34"/>
    </row>
    <row r="739">
      <c r="A739" s="34"/>
      <c r="B739" s="14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79"/>
      <c r="V739" s="79"/>
      <c r="W739" s="34"/>
      <c r="X739" s="33"/>
      <c r="Y739" s="34"/>
      <c r="Z739" s="34"/>
      <c r="AA739" s="34"/>
    </row>
    <row r="740">
      <c r="A740" s="34"/>
      <c r="B740" s="14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79"/>
      <c r="V740" s="79"/>
      <c r="W740" s="34"/>
      <c r="X740" s="33"/>
      <c r="Y740" s="34"/>
      <c r="Z740" s="34"/>
      <c r="AA740" s="34"/>
    </row>
    <row r="741">
      <c r="A741" s="34"/>
      <c r="B741" s="14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79"/>
      <c r="V741" s="79"/>
      <c r="W741" s="34"/>
      <c r="X741" s="33"/>
      <c r="Y741" s="34"/>
      <c r="Z741" s="34"/>
      <c r="AA741" s="34"/>
    </row>
    <row r="742">
      <c r="A742" s="34"/>
      <c r="B742" s="14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79"/>
      <c r="V742" s="79"/>
      <c r="W742" s="34"/>
      <c r="X742" s="33"/>
      <c r="Y742" s="34"/>
      <c r="Z742" s="34"/>
      <c r="AA742" s="34"/>
    </row>
    <row r="743">
      <c r="A743" s="34"/>
      <c r="B743" s="14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79"/>
      <c r="V743" s="79"/>
      <c r="W743" s="34"/>
      <c r="X743" s="33"/>
      <c r="Y743" s="34"/>
      <c r="Z743" s="34"/>
      <c r="AA743" s="34"/>
    </row>
    <row r="744">
      <c r="A744" s="34"/>
      <c r="B744" s="14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79"/>
      <c r="V744" s="79"/>
      <c r="W744" s="34"/>
      <c r="X744" s="33"/>
      <c r="Y744" s="34"/>
      <c r="Z744" s="34"/>
      <c r="AA744" s="34"/>
    </row>
    <row r="745">
      <c r="A745" s="34"/>
      <c r="B745" s="14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79"/>
      <c r="V745" s="79"/>
      <c r="W745" s="34"/>
      <c r="X745" s="33"/>
      <c r="Y745" s="34"/>
      <c r="Z745" s="34"/>
      <c r="AA745" s="34"/>
    </row>
    <row r="746">
      <c r="A746" s="34"/>
      <c r="B746" s="14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79"/>
      <c r="V746" s="79"/>
      <c r="W746" s="34"/>
      <c r="X746" s="33"/>
      <c r="Y746" s="34"/>
      <c r="Z746" s="34"/>
      <c r="AA746" s="34"/>
    </row>
    <row r="747">
      <c r="A747" s="34"/>
      <c r="B747" s="14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79"/>
      <c r="V747" s="79"/>
      <c r="W747" s="34"/>
      <c r="X747" s="33"/>
      <c r="Y747" s="34"/>
      <c r="Z747" s="34"/>
      <c r="AA747" s="34"/>
    </row>
    <row r="748">
      <c r="A748" s="34"/>
      <c r="B748" s="14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79"/>
      <c r="V748" s="79"/>
      <c r="W748" s="34"/>
      <c r="X748" s="33"/>
      <c r="Y748" s="34"/>
      <c r="Z748" s="34"/>
      <c r="AA748" s="34"/>
    </row>
    <row r="749">
      <c r="A749" s="34"/>
      <c r="B749" s="14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79"/>
      <c r="V749" s="79"/>
      <c r="W749" s="34"/>
      <c r="X749" s="33"/>
      <c r="Y749" s="34"/>
      <c r="Z749" s="34"/>
      <c r="AA749" s="34"/>
    </row>
    <row r="750">
      <c r="A750" s="34"/>
      <c r="B750" s="14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79"/>
      <c r="V750" s="79"/>
      <c r="W750" s="34"/>
      <c r="X750" s="33"/>
      <c r="Y750" s="34"/>
      <c r="Z750" s="34"/>
      <c r="AA750" s="34"/>
    </row>
    <row r="751">
      <c r="A751" s="34"/>
      <c r="B751" s="14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79"/>
      <c r="V751" s="79"/>
      <c r="W751" s="34"/>
      <c r="X751" s="33"/>
      <c r="Y751" s="34"/>
      <c r="Z751" s="34"/>
      <c r="AA751" s="34"/>
    </row>
    <row r="752">
      <c r="A752" s="34"/>
      <c r="B752" s="14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79"/>
      <c r="V752" s="79"/>
      <c r="W752" s="34"/>
      <c r="X752" s="33"/>
      <c r="Y752" s="34"/>
      <c r="Z752" s="34"/>
      <c r="AA752" s="34"/>
    </row>
    <row r="753">
      <c r="A753" s="34"/>
      <c r="B753" s="14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79"/>
      <c r="V753" s="79"/>
      <c r="W753" s="34"/>
      <c r="X753" s="33"/>
      <c r="Y753" s="34"/>
      <c r="Z753" s="34"/>
      <c r="AA753" s="34"/>
    </row>
    <row r="754">
      <c r="A754" s="34"/>
      <c r="B754" s="14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79"/>
      <c r="V754" s="79"/>
      <c r="W754" s="34"/>
      <c r="X754" s="33"/>
      <c r="Y754" s="34"/>
      <c r="Z754" s="34"/>
      <c r="AA754" s="34"/>
    </row>
    <row r="755">
      <c r="A755" s="34"/>
      <c r="B755" s="14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79"/>
      <c r="V755" s="79"/>
      <c r="W755" s="34"/>
      <c r="X755" s="33"/>
      <c r="Y755" s="34"/>
      <c r="Z755" s="34"/>
      <c r="AA755" s="34"/>
    </row>
    <row r="756">
      <c r="A756" s="34"/>
      <c r="B756" s="14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79"/>
      <c r="V756" s="79"/>
      <c r="W756" s="34"/>
      <c r="X756" s="33"/>
      <c r="Y756" s="34"/>
      <c r="Z756" s="34"/>
      <c r="AA756" s="34"/>
    </row>
    <row r="757">
      <c r="A757" s="34"/>
      <c r="B757" s="14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79"/>
      <c r="V757" s="79"/>
      <c r="W757" s="34"/>
      <c r="X757" s="33"/>
      <c r="Y757" s="34"/>
      <c r="Z757" s="34"/>
      <c r="AA757" s="34"/>
    </row>
    <row r="758">
      <c r="A758" s="34"/>
      <c r="B758" s="14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79"/>
      <c r="V758" s="79"/>
      <c r="W758" s="34"/>
      <c r="X758" s="33"/>
      <c r="Y758" s="34"/>
      <c r="Z758" s="34"/>
      <c r="AA758" s="34"/>
    </row>
    <row r="759">
      <c r="A759" s="34"/>
      <c r="B759" s="14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79"/>
      <c r="V759" s="79"/>
      <c r="W759" s="34"/>
      <c r="X759" s="33"/>
      <c r="Y759" s="34"/>
      <c r="Z759" s="34"/>
      <c r="AA759" s="34"/>
    </row>
    <row r="760">
      <c r="A760" s="34"/>
      <c r="B760" s="14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79"/>
      <c r="V760" s="79"/>
      <c r="W760" s="34"/>
      <c r="X760" s="33"/>
      <c r="Y760" s="34"/>
      <c r="Z760" s="34"/>
      <c r="AA760" s="34"/>
    </row>
    <row r="761">
      <c r="A761" s="34"/>
      <c r="B761" s="14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79"/>
      <c r="V761" s="79"/>
      <c r="W761" s="34"/>
      <c r="X761" s="33"/>
      <c r="Y761" s="34"/>
      <c r="Z761" s="34"/>
      <c r="AA761" s="34"/>
    </row>
    <row r="762">
      <c r="A762" s="34"/>
      <c r="B762" s="14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79"/>
      <c r="V762" s="79"/>
      <c r="W762" s="34"/>
      <c r="X762" s="33"/>
      <c r="Y762" s="34"/>
      <c r="Z762" s="34"/>
      <c r="AA762" s="34"/>
    </row>
    <row r="763">
      <c r="A763" s="34"/>
      <c r="B763" s="14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79"/>
      <c r="V763" s="79"/>
      <c r="W763" s="34"/>
      <c r="X763" s="33"/>
      <c r="Y763" s="34"/>
      <c r="Z763" s="34"/>
      <c r="AA763" s="34"/>
    </row>
    <row r="764">
      <c r="A764" s="34"/>
      <c r="B764" s="14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79"/>
      <c r="V764" s="79"/>
      <c r="W764" s="34"/>
      <c r="X764" s="33"/>
      <c r="Y764" s="34"/>
      <c r="Z764" s="34"/>
      <c r="AA764" s="34"/>
    </row>
    <row r="765">
      <c r="A765" s="34"/>
      <c r="B765" s="14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79"/>
      <c r="V765" s="79"/>
      <c r="W765" s="34"/>
      <c r="X765" s="33"/>
      <c r="Y765" s="34"/>
      <c r="Z765" s="34"/>
      <c r="AA765" s="34"/>
    </row>
    <row r="766">
      <c r="A766" s="34"/>
      <c r="B766" s="14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79"/>
      <c r="V766" s="79"/>
      <c r="W766" s="34"/>
      <c r="X766" s="33"/>
      <c r="Y766" s="34"/>
      <c r="Z766" s="34"/>
      <c r="AA766" s="34"/>
    </row>
    <row r="767">
      <c r="A767" s="34"/>
      <c r="B767" s="14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79"/>
      <c r="V767" s="79"/>
      <c r="W767" s="34"/>
      <c r="X767" s="33"/>
      <c r="Y767" s="34"/>
      <c r="Z767" s="34"/>
      <c r="AA767" s="34"/>
    </row>
    <row r="768">
      <c r="A768" s="34"/>
      <c r="B768" s="14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79"/>
      <c r="V768" s="79"/>
      <c r="W768" s="34"/>
      <c r="X768" s="33"/>
      <c r="Y768" s="34"/>
      <c r="Z768" s="34"/>
      <c r="AA768" s="34"/>
    </row>
    <row r="769">
      <c r="A769" s="34"/>
      <c r="B769" s="14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79"/>
      <c r="V769" s="79"/>
      <c r="W769" s="34"/>
      <c r="X769" s="33"/>
      <c r="Y769" s="34"/>
      <c r="Z769" s="34"/>
      <c r="AA769" s="34"/>
    </row>
    <row r="770">
      <c r="A770" s="34"/>
      <c r="B770" s="14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79"/>
      <c r="V770" s="79"/>
      <c r="W770" s="34"/>
      <c r="X770" s="33"/>
      <c r="Y770" s="34"/>
      <c r="Z770" s="34"/>
      <c r="AA770" s="34"/>
    </row>
    <row r="771">
      <c r="A771" s="34"/>
      <c r="B771" s="14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79"/>
      <c r="V771" s="79"/>
      <c r="W771" s="34"/>
      <c r="X771" s="33"/>
      <c r="Y771" s="34"/>
      <c r="Z771" s="34"/>
      <c r="AA771" s="34"/>
    </row>
    <row r="772">
      <c r="A772" s="34"/>
      <c r="B772" s="14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79"/>
      <c r="V772" s="79"/>
      <c r="W772" s="34"/>
      <c r="X772" s="33"/>
      <c r="Y772" s="34"/>
      <c r="Z772" s="34"/>
      <c r="AA772" s="34"/>
    </row>
    <row r="773">
      <c r="A773" s="34"/>
      <c r="B773" s="14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79"/>
      <c r="V773" s="79"/>
      <c r="W773" s="34"/>
      <c r="X773" s="33"/>
      <c r="Y773" s="34"/>
      <c r="Z773" s="34"/>
      <c r="AA773" s="34"/>
    </row>
    <row r="774">
      <c r="A774" s="34"/>
      <c r="B774" s="14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79"/>
      <c r="V774" s="79"/>
      <c r="W774" s="34"/>
      <c r="X774" s="33"/>
      <c r="Y774" s="34"/>
      <c r="Z774" s="34"/>
      <c r="AA774" s="34"/>
    </row>
    <row r="775">
      <c r="A775" s="34"/>
      <c r="B775" s="14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79"/>
      <c r="V775" s="79"/>
      <c r="W775" s="34"/>
      <c r="X775" s="33"/>
      <c r="Y775" s="34"/>
      <c r="Z775" s="34"/>
      <c r="AA775" s="34"/>
    </row>
    <row r="776">
      <c r="A776" s="34"/>
      <c r="B776" s="14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79"/>
      <c r="V776" s="79"/>
      <c r="W776" s="34"/>
      <c r="X776" s="33"/>
      <c r="Y776" s="34"/>
      <c r="Z776" s="34"/>
      <c r="AA776" s="34"/>
    </row>
    <row r="777">
      <c r="A777" s="34"/>
      <c r="B777" s="14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79"/>
      <c r="V777" s="79"/>
      <c r="W777" s="34"/>
      <c r="X777" s="33"/>
      <c r="Y777" s="34"/>
      <c r="Z777" s="34"/>
      <c r="AA777" s="34"/>
    </row>
    <row r="778">
      <c r="A778" s="34"/>
      <c r="B778" s="14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79"/>
      <c r="V778" s="79"/>
      <c r="W778" s="34"/>
      <c r="X778" s="33"/>
      <c r="Y778" s="34"/>
      <c r="Z778" s="34"/>
      <c r="AA778" s="34"/>
    </row>
    <row r="779">
      <c r="A779" s="34"/>
      <c r="B779" s="14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79"/>
      <c r="V779" s="79"/>
      <c r="W779" s="34"/>
      <c r="X779" s="33"/>
      <c r="Y779" s="34"/>
      <c r="Z779" s="34"/>
      <c r="AA779" s="34"/>
    </row>
    <row r="780">
      <c r="A780" s="34"/>
      <c r="B780" s="14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79"/>
      <c r="V780" s="79"/>
      <c r="W780" s="34"/>
      <c r="X780" s="33"/>
      <c r="Y780" s="34"/>
      <c r="Z780" s="34"/>
      <c r="AA780" s="34"/>
    </row>
    <row r="781">
      <c r="A781" s="34"/>
      <c r="B781" s="14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79"/>
      <c r="V781" s="79"/>
      <c r="W781" s="34"/>
      <c r="X781" s="33"/>
      <c r="Y781" s="34"/>
      <c r="Z781" s="34"/>
      <c r="AA781" s="34"/>
    </row>
    <row r="782">
      <c r="A782" s="34"/>
      <c r="B782" s="14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79"/>
      <c r="V782" s="79"/>
      <c r="W782" s="34"/>
      <c r="X782" s="33"/>
      <c r="Y782" s="34"/>
      <c r="Z782" s="34"/>
      <c r="AA782" s="34"/>
    </row>
    <row r="783">
      <c r="A783" s="34"/>
      <c r="B783" s="14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79"/>
      <c r="V783" s="79"/>
      <c r="W783" s="34"/>
      <c r="X783" s="33"/>
      <c r="Y783" s="34"/>
      <c r="Z783" s="34"/>
      <c r="AA783" s="34"/>
    </row>
    <row r="784">
      <c r="A784" s="34"/>
      <c r="B784" s="14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79"/>
      <c r="V784" s="79"/>
      <c r="W784" s="34"/>
      <c r="X784" s="33"/>
      <c r="Y784" s="34"/>
      <c r="Z784" s="34"/>
      <c r="AA784" s="34"/>
    </row>
    <row r="785">
      <c r="A785" s="34"/>
      <c r="B785" s="14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79"/>
      <c r="V785" s="79"/>
      <c r="W785" s="34"/>
      <c r="X785" s="33"/>
      <c r="Y785" s="34"/>
      <c r="Z785" s="34"/>
      <c r="AA785" s="34"/>
    </row>
    <row r="786">
      <c r="A786" s="34"/>
      <c r="B786" s="14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79"/>
      <c r="V786" s="79"/>
      <c r="W786" s="34"/>
      <c r="X786" s="33"/>
      <c r="Y786" s="34"/>
      <c r="Z786" s="34"/>
      <c r="AA786" s="34"/>
    </row>
    <row r="787">
      <c r="A787" s="34"/>
      <c r="B787" s="14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79"/>
      <c r="V787" s="79"/>
      <c r="W787" s="34"/>
      <c r="X787" s="33"/>
      <c r="Y787" s="34"/>
      <c r="Z787" s="34"/>
      <c r="AA787" s="34"/>
    </row>
    <row r="788">
      <c r="A788" s="34"/>
      <c r="B788" s="14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79"/>
      <c r="V788" s="79"/>
      <c r="W788" s="34"/>
      <c r="X788" s="33"/>
      <c r="Y788" s="34"/>
      <c r="Z788" s="34"/>
      <c r="AA788" s="34"/>
    </row>
    <row r="789">
      <c r="A789" s="34"/>
      <c r="B789" s="14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79"/>
      <c r="V789" s="79"/>
      <c r="W789" s="34"/>
      <c r="X789" s="33"/>
      <c r="Y789" s="34"/>
      <c r="Z789" s="34"/>
      <c r="AA789" s="34"/>
    </row>
    <row r="790">
      <c r="A790" s="34"/>
      <c r="B790" s="14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79"/>
      <c r="V790" s="79"/>
      <c r="W790" s="34"/>
      <c r="X790" s="33"/>
      <c r="Y790" s="34"/>
      <c r="Z790" s="34"/>
      <c r="AA790" s="34"/>
    </row>
    <row r="791">
      <c r="A791" s="34"/>
      <c r="B791" s="14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79"/>
      <c r="V791" s="79"/>
      <c r="W791" s="34"/>
      <c r="X791" s="33"/>
      <c r="Y791" s="34"/>
      <c r="Z791" s="34"/>
      <c r="AA791" s="34"/>
    </row>
    <row r="792">
      <c r="A792" s="34"/>
      <c r="B792" s="14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79"/>
      <c r="V792" s="79"/>
      <c r="W792" s="34"/>
      <c r="X792" s="33"/>
      <c r="Y792" s="34"/>
      <c r="Z792" s="34"/>
      <c r="AA792" s="34"/>
    </row>
    <row r="793">
      <c r="A793" s="34"/>
      <c r="B793" s="14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79"/>
      <c r="V793" s="79"/>
      <c r="W793" s="34"/>
      <c r="X793" s="33"/>
      <c r="Y793" s="34"/>
      <c r="Z793" s="34"/>
      <c r="AA793" s="34"/>
    </row>
    <row r="794">
      <c r="A794" s="34"/>
      <c r="B794" s="14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79"/>
      <c r="V794" s="79"/>
      <c r="W794" s="34"/>
      <c r="X794" s="33"/>
      <c r="Y794" s="34"/>
      <c r="Z794" s="34"/>
      <c r="AA794" s="34"/>
    </row>
    <row r="795">
      <c r="A795" s="34"/>
      <c r="B795" s="14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79"/>
      <c r="V795" s="79"/>
      <c r="W795" s="34"/>
      <c r="X795" s="33"/>
      <c r="Y795" s="34"/>
      <c r="Z795" s="34"/>
      <c r="AA795" s="34"/>
    </row>
    <row r="796">
      <c r="A796" s="34"/>
      <c r="B796" s="14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79"/>
      <c r="V796" s="79"/>
      <c r="W796" s="34"/>
      <c r="X796" s="33"/>
      <c r="Y796" s="34"/>
      <c r="Z796" s="34"/>
      <c r="AA796" s="34"/>
    </row>
    <row r="797">
      <c r="A797" s="34"/>
      <c r="B797" s="14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79"/>
      <c r="V797" s="79"/>
      <c r="W797" s="34"/>
      <c r="X797" s="33"/>
      <c r="Y797" s="34"/>
      <c r="Z797" s="34"/>
      <c r="AA797" s="34"/>
    </row>
    <row r="798">
      <c r="A798" s="34"/>
      <c r="B798" s="14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79"/>
      <c r="V798" s="79"/>
      <c r="W798" s="34"/>
      <c r="X798" s="33"/>
      <c r="Y798" s="34"/>
      <c r="Z798" s="34"/>
      <c r="AA798" s="34"/>
    </row>
    <row r="799">
      <c r="A799" s="34"/>
      <c r="B799" s="14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79"/>
      <c r="V799" s="79"/>
      <c r="W799" s="34"/>
      <c r="X799" s="33"/>
      <c r="Y799" s="34"/>
      <c r="Z799" s="34"/>
      <c r="AA799" s="34"/>
    </row>
    <row r="800">
      <c r="A800" s="34"/>
      <c r="B800" s="14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79"/>
      <c r="V800" s="79"/>
      <c r="W800" s="34"/>
      <c r="X800" s="33"/>
      <c r="Y800" s="34"/>
      <c r="Z800" s="34"/>
      <c r="AA800" s="34"/>
    </row>
    <row r="801">
      <c r="A801" s="34"/>
      <c r="B801" s="14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79"/>
      <c r="V801" s="79"/>
      <c r="W801" s="34"/>
      <c r="X801" s="33"/>
      <c r="Y801" s="34"/>
      <c r="Z801" s="34"/>
      <c r="AA801" s="34"/>
    </row>
    <row r="802">
      <c r="A802" s="34"/>
      <c r="B802" s="14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79"/>
      <c r="V802" s="79"/>
      <c r="W802" s="34"/>
      <c r="X802" s="33"/>
      <c r="Y802" s="34"/>
      <c r="Z802" s="34"/>
      <c r="AA802" s="34"/>
    </row>
    <row r="803">
      <c r="A803" s="34"/>
      <c r="B803" s="14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79"/>
      <c r="V803" s="79"/>
      <c r="W803" s="34"/>
      <c r="X803" s="33"/>
      <c r="Y803" s="34"/>
      <c r="Z803" s="34"/>
      <c r="AA803" s="34"/>
    </row>
    <row r="804">
      <c r="A804" s="34"/>
      <c r="B804" s="14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79"/>
      <c r="V804" s="79"/>
      <c r="W804" s="34"/>
      <c r="X804" s="33"/>
      <c r="Y804" s="34"/>
      <c r="Z804" s="34"/>
      <c r="AA804" s="34"/>
    </row>
    <row r="805">
      <c r="A805" s="34"/>
      <c r="B805" s="14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79"/>
      <c r="V805" s="79"/>
      <c r="W805" s="34"/>
      <c r="X805" s="33"/>
      <c r="Y805" s="34"/>
      <c r="Z805" s="34"/>
      <c r="AA805" s="34"/>
    </row>
    <row r="806">
      <c r="A806" s="34"/>
      <c r="B806" s="14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79"/>
      <c r="V806" s="79"/>
      <c r="W806" s="34"/>
      <c r="X806" s="33"/>
      <c r="Y806" s="34"/>
      <c r="Z806" s="34"/>
      <c r="AA806" s="34"/>
    </row>
    <row r="807">
      <c r="A807" s="34"/>
      <c r="B807" s="14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79"/>
      <c r="V807" s="79"/>
      <c r="W807" s="34"/>
      <c r="X807" s="33"/>
      <c r="Y807" s="34"/>
      <c r="Z807" s="34"/>
      <c r="AA807" s="34"/>
    </row>
    <row r="808">
      <c r="A808" s="34"/>
      <c r="B808" s="14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79"/>
      <c r="V808" s="79"/>
      <c r="W808" s="34"/>
      <c r="X808" s="33"/>
      <c r="Y808" s="34"/>
      <c r="Z808" s="34"/>
      <c r="AA808" s="34"/>
    </row>
    <row r="809">
      <c r="A809" s="34"/>
      <c r="B809" s="14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79"/>
      <c r="V809" s="79"/>
      <c r="W809" s="34"/>
      <c r="X809" s="33"/>
      <c r="Y809" s="34"/>
      <c r="Z809" s="34"/>
      <c r="AA809" s="34"/>
    </row>
    <row r="810">
      <c r="A810" s="34"/>
      <c r="B810" s="14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79"/>
      <c r="V810" s="79"/>
      <c r="W810" s="34"/>
      <c r="X810" s="33"/>
      <c r="Y810" s="34"/>
      <c r="Z810" s="34"/>
      <c r="AA810" s="34"/>
    </row>
    <row r="811">
      <c r="A811" s="34"/>
      <c r="B811" s="14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79"/>
      <c r="V811" s="79"/>
      <c r="W811" s="34"/>
      <c r="X811" s="33"/>
      <c r="Y811" s="34"/>
      <c r="Z811" s="34"/>
      <c r="AA811" s="34"/>
    </row>
    <row r="812">
      <c r="A812" s="34"/>
      <c r="B812" s="14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79"/>
      <c r="V812" s="79"/>
      <c r="W812" s="34"/>
      <c r="X812" s="33"/>
      <c r="Y812" s="34"/>
      <c r="Z812" s="34"/>
      <c r="AA812" s="34"/>
    </row>
    <row r="813">
      <c r="A813" s="34"/>
      <c r="B813" s="14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79"/>
      <c r="V813" s="79"/>
      <c r="W813" s="34"/>
      <c r="X813" s="33"/>
      <c r="Y813" s="34"/>
      <c r="Z813" s="34"/>
      <c r="AA813" s="34"/>
    </row>
    <row r="814">
      <c r="A814" s="34"/>
      <c r="B814" s="14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79"/>
      <c r="V814" s="79"/>
      <c r="W814" s="34"/>
      <c r="X814" s="33"/>
      <c r="Y814" s="34"/>
      <c r="Z814" s="34"/>
      <c r="AA814" s="34"/>
    </row>
    <row r="815">
      <c r="A815" s="34"/>
      <c r="B815" s="14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79"/>
      <c r="V815" s="79"/>
      <c r="W815" s="34"/>
      <c r="X815" s="33"/>
      <c r="Y815" s="34"/>
      <c r="Z815" s="34"/>
      <c r="AA815" s="34"/>
    </row>
    <row r="816">
      <c r="A816" s="34"/>
      <c r="B816" s="14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79"/>
      <c r="V816" s="79"/>
      <c r="W816" s="34"/>
      <c r="X816" s="33"/>
      <c r="Y816" s="34"/>
      <c r="Z816" s="34"/>
      <c r="AA816" s="34"/>
    </row>
    <row r="817">
      <c r="A817" s="34"/>
      <c r="B817" s="14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79"/>
      <c r="V817" s="79"/>
      <c r="W817" s="34"/>
      <c r="X817" s="33"/>
      <c r="Y817" s="34"/>
      <c r="Z817" s="34"/>
      <c r="AA817" s="34"/>
    </row>
    <row r="818">
      <c r="A818" s="34"/>
      <c r="B818" s="14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79"/>
      <c r="V818" s="79"/>
      <c r="W818" s="34"/>
      <c r="X818" s="33"/>
      <c r="Y818" s="34"/>
      <c r="Z818" s="34"/>
      <c r="AA818" s="34"/>
    </row>
    <row r="819">
      <c r="A819" s="34"/>
      <c r="B819" s="14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79"/>
      <c r="V819" s="79"/>
      <c r="W819" s="34"/>
      <c r="X819" s="33"/>
      <c r="Y819" s="34"/>
      <c r="Z819" s="34"/>
      <c r="AA819" s="34"/>
    </row>
    <row r="820">
      <c r="A820" s="34"/>
      <c r="B820" s="14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79"/>
      <c r="V820" s="79"/>
      <c r="W820" s="34"/>
      <c r="X820" s="33"/>
      <c r="Y820" s="34"/>
      <c r="Z820" s="34"/>
      <c r="AA820" s="34"/>
    </row>
    <row r="821">
      <c r="A821" s="34"/>
      <c r="B821" s="14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79"/>
      <c r="V821" s="79"/>
      <c r="W821" s="34"/>
      <c r="X821" s="33"/>
      <c r="Y821" s="34"/>
      <c r="Z821" s="34"/>
      <c r="AA821" s="34"/>
    </row>
    <row r="822">
      <c r="A822" s="34"/>
      <c r="B822" s="14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79"/>
      <c r="V822" s="79"/>
      <c r="W822" s="34"/>
      <c r="X822" s="33"/>
      <c r="Y822" s="34"/>
      <c r="Z822" s="34"/>
      <c r="AA822" s="34"/>
    </row>
    <row r="823">
      <c r="A823" s="34"/>
      <c r="B823" s="14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79"/>
      <c r="V823" s="79"/>
      <c r="W823" s="34"/>
      <c r="X823" s="33"/>
      <c r="Y823" s="34"/>
      <c r="Z823" s="34"/>
      <c r="AA823" s="34"/>
    </row>
    <row r="824">
      <c r="A824" s="34"/>
      <c r="B824" s="14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79"/>
      <c r="V824" s="79"/>
      <c r="W824" s="34"/>
      <c r="X824" s="33"/>
      <c r="Y824" s="34"/>
      <c r="Z824" s="34"/>
      <c r="AA824" s="34"/>
    </row>
    <row r="825">
      <c r="A825" s="34"/>
      <c r="B825" s="14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79"/>
      <c r="V825" s="79"/>
      <c r="W825" s="34"/>
      <c r="X825" s="33"/>
      <c r="Y825" s="34"/>
      <c r="Z825" s="34"/>
      <c r="AA825" s="34"/>
    </row>
    <row r="826">
      <c r="A826" s="34"/>
      <c r="B826" s="14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79"/>
      <c r="V826" s="79"/>
      <c r="W826" s="34"/>
      <c r="X826" s="33"/>
      <c r="Y826" s="34"/>
      <c r="Z826" s="34"/>
      <c r="AA826" s="34"/>
    </row>
    <row r="827">
      <c r="A827" s="34"/>
      <c r="B827" s="14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79"/>
      <c r="V827" s="79"/>
      <c r="W827" s="34"/>
      <c r="X827" s="33"/>
      <c r="Y827" s="34"/>
      <c r="Z827" s="34"/>
      <c r="AA827" s="34"/>
    </row>
    <row r="828">
      <c r="A828" s="34"/>
      <c r="B828" s="14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79"/>
      <c r="V828" s="79"/>
      <c r="W828" s="34"/>
      <c r="X828" s="33"/>
      <c r="Y828" s="34"/>
      <c r="Z828" s="34"/>
      <c r="AA828" s="34"/>
    </row>
    <row r="829">
      <c r="A829" s="34"/>
      <c r="B829" s="14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79"/>
      <c r="V829" s="79"/>
      <c r="W829" s="34"/>
      <c r="X829" s="33"/>
      <c r="Y829" s="34"/>
      <c r="Z829" s="34"/>
      <c r="AA829" s="34"/>
    </row>
    <row r="830">
      <c r="A830" s="34"/>
      <c r="B830" s="14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79"/>
      <c r="V830" s="79"/>
      <c r="W830" s="34"/>
      <c r="X830" s="33"/>
      <c r="Y830" s="34"/>
      <c r="Z830" s="34"/>
      <c r="AA830" s="34"/>
    </row>
    <row r="831">
      <c r="A831" s="34"/>
      <c r="B831" s="14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79"/>
      <c r="V831" s="79"/>
      <c r="W831" s="34"/>
      <c r="X831" s="33"/>
      <c r="Y831" s="34"/>
      <c r="Z831" s="34"/>
      <c r="AA831" s="34"/>
    </row>
    <row r="832">
      <c r="A832" s="34"/>
      <c r="B832" s="14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79"/>
      <c r="V832" s="79"/>
      <c r="W832" s="34"/>
      <c r="X832" s="33"/>
      <c r="Y832" s="34"/>
      <c r="Z832" s="34"/>
      <c r="AA832" s="34"/>
    </row>
    <row r="833">
      <c r="A833" s="34"/>
      <c r="B833" s="14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79"/>
      <c r="V833" s="79"/>
      <c r="W833" s="34"/>
      <c r="X833" s="33"/>
      <c r="Y833" s="34"/>
      <c r="Z833" s="34"/>
      <c r="AA833" s="34"/>
    </row>
    <row r="834">
      <c r="A834" s="34"/>
      <c r="B834" s="14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79"/>
      <c r="V834" s="79"/>
      <c r="W834" s="34"/>
      <c r="X834" s="33"/>
      <c r="Y834" s="34"/>
      <c r="Z834" s="34"/>
      <c r="AA834" s="34"/>
    </row>
    <row r="835">
      <c r="A835" s="34"/>
      <c r="B835" s="14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79"/>
      <c r="V835" s="79"/>
      <c r="W835" s="34"/>
      <c r="X835" s="33"/>
      <c r="Y835" s="34"/>
      <c r="Z835" s="34"/>
      <c r="AA835" s="34"/>
    </row>
    <row r="836">
      <c r="A836" s="34"/>
      <c r="B836" s="14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79"/>
      <c r="V836" s="79"/>
      <c r="W836" s="34"/>
      <c r="X836" s="33"/>
      <c r="Y836" s="34"/>
      <c r="Z836" s="34"/>
      <c r="AA836" s="34"/>
    </row>
    <row r="837">
      <c r="A837" s="34"/>
      <c r="B837" s="14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79"/>
      <c r="V837" s="79"/>
      <c r="W837" s="34"/>
      <c r="X837" s="33"/>
      <c r="Y837" s="34"/>
      <c r="Z837" s="34"/>
      <c r="AA837" s="34"/>
    </row>
    <row r="838">
      <c r="A838" s="34"/>
      <c r="B838" s="14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79"/>
      <c r="V838" s="79"/>
      <c r="W838" s="34"/>
      <c r="X838" s="33"/>
      <c r="Y838" s="34"/>
      <c r="Z838" s="34"/>
      <c r="AA838" s="34"/>
    </row>
    <row r="839">
      <c r="A839" s="34"/>
      <c r="B839" s="14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79"/>
      <c r="V839" s="79"/>
      <c r="W839" s="34"/>
      <c r="X839" s="33"/>
      <c r="Y839" s="34"/>
      <c r="Z839" s="34"/>
      <c r="AA839" s="34"/>
    </row>
    <row r="840">
      <c r="A840" s="34"/>
      <c r="B840" s="14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79"/>
      <c r="V840" s="79"/>
      <c r="W840" s="34"/>
      <c r="X840" s="33"/>
      <c r="Y840" s="34"/>
      <c r="Z840" s="34"/>
      <c r="AA840" s="34"/>
    </row>
    <row r="841">
      <c r="A841" s="34"/>
      <c r="B841" s="14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79"/>
      <c r="V841" s="79"/>
      <c r="W841" s="34"/>
      <c r="X841" s="33"/>
      <c r="Y841" s="34"/>
      <c r="Z841" s="34"/>
      <c r="AA841" s="34"/>
    </row>
    <row r="842">
      <c r="A842" s="34"/>
      <c r="B842" s="1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79"/>
      <c r="V842" s="79"/>
      <c r="W842" s="34"/>
      <c r="X842" s="33"/>
      <c r="Y842" s="34"/>
      <c r="Z842" s="34"/>
      <c r="AA842" s="34"/>
    </row>
    <row r="843">
      <c r="A843" s="34"/>
      <c r="B843" s="14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79"/>
      <c r="V843" s="79"/>
      <c r="W843" s="34"/>
      <c r="X843" s="33"/>
      <c r="Y843" s="34"/>
      <c r="Z843" s="34"/>
      <c r="AA843" s="34"/>
    </row>
    <row r="844">
      <c r="A844" s="34"/>
      <c r="B844" s="14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79"/>
      <c r="V844" s="79"/>
      <c r="W844" s="34"/>
      <c r="X844" s="33"/>
      <c r="Y844" s="34"/>
      <c r="Z844" s="34"/>
      <c r="AA844" s="34"/>
    </row>
    <row r="845">
      <c r="A845" s="34"/>
      <c r="B845" s="14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79"/>
      <c r="V845" s="79"/>
      <c r="W845" s="34"/>
      <c r="X845" s="33"/>
      <c r="Y845" s="34"/>
      <c r="Z845" s="34"/>
      <c r="AA845" s="34"/>
    </row>
    <row r="846">
      <c r="A846" s="34"/>
      <c r="B846" s="14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79"/>
      <c r="V846" s="79"/>
      <c r="W846" s="34"/>
      <c r="X846" s="33"/>
      <c r="Y846" s="34"/>
      <c r="Z846" s="34"/>
      <c r="AA846" s="34"/>
    </row>
    <row r="847">
      <c r="A847" s="34"/>
      <c r="B847" s="14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79"/>
      <c r="V847" s="79"/>
      <c r="W847" s="34"/>
      <c r="X847" s="33"/>
      <c r="Y847" s="34"/>
      <c r="Z847" s="34"/>
      <c r="AA847" s="34"/>
    </row>
    <row r="848">
      <c r="A848" s="34"/>
      <c r="B848" s="14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79"/>
      <c r="V848" s="79"/>
      <c r="W848" s="34"/>
      <c r="X848" s="33"/>
      <c r="Y848" s="34"/>
      <c r="Z848" s="34"/>
      <c r="AA848" s="34"/>
    </row>
    <row r="849">
      <c r="A849" s="34"/>
      <c r="B849" s="14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79"/>
      <c r="V849" s="79"/>
      <c r="W849" s="34"/>
      <c r="X849" s="33"/>
      <c r="Y849" s="34"/>
      <c r="Z849" s="34"/>
      <c r="AA849" s="34"/>
    </row>
    <row r="850">
      <c r="A850" s="34"/>
      <c r="B850" s="1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79"/>
      <c r="V850" s="79"/>
      <c r="W850" s="34"/>
      <c r="X850" s="33"/>
      <c r="Y850" s="34"/>
      <c r="Z850" s="34"/>
      <c r="AA850" s="34"/>
    </row>
    <row r="851">
      <c r="A851" s="34"/>
      <c r="B851" s="14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79"/>
      <c r="V851" s="79"/>
      <c r="W851" s="34"/>
      <c r="X851" s="33"/>
      <c r="Y851" s="34"/>
      <c r="Z851" s="34"/>
      <c r="AA851" s="34"/>
    </row>
    <row r="852">
      <c r="A852" s="34"/>
      <c r="B852" s="14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79"/>
      <c r="V852" s="79"/>
      <c r="W852" s="34"/>
      <c r="X852" s="33"/>
      <c r="Y852" s="34"/>
      <c r="Z852" s="34"/>
      <c r="AA852" s="34"/>
    </row>
    <row r="853">
      <c r="A853" s="34"/>
      <c r="B853" s="14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79"/>
      <c r="V853" s="79"/>
      <c r="W853" s="34"/>
      <c r="X853" s="33"/>
      <c r="Y853" s="34"/>
      <c r="Z853" s="34"/>
      <c r="AA853" s="34"/>
    </row>
    <row r="854">
      <c r="A854" s="34"/>
      <c r="B854" s="14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79"/>
      <c r="V854" s="79"/>
      <c r="W854" s="34"/>
      <c r="X854" s="33"/>
      <c r="Y854" s="34"/>
      <c r="Z854" s="34"/>
      <c r="AA854" s="34"/>
    </row>
    <row r="855">
      <c r="A855" s="34"/>
      <c r="B855" s="14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79"/>
      <c r="V855" s="79"/>
      <c r="W855" s="34"/>
      <c r="X855" s="33"/>
      <c r="Y855" s="34"/>
      <c r="Z855" s="34"/>
      <c r="AA855" s="34"/>
    </row>
    <row r="856">
      <c r="A856" s="34"/>
      <c r="B856" s="14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79"/>
      <c r="V856" s="79"/>
      <c r="W856" s="34"/>
      <c r="X856" s="33"/>
      <c r="Y856" s="34"/>
      <c r="Z856" s="34"/>
      <c r="AA856" s="34"/>
    </row>
    <row r="857">
      <c r="A857" s="34"/>
      <c r="B857" s="14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79"/>
      <c r="V857" s="79"/>
      <c r="W857" s="34"/>
      <c r="X857" s="33"/>
      <c r="Y857" s="34"/>
      <c r="Z857" s="34"/>
      <c r="AA857" s="34"/>
    </row>
    <row r="858">
      <c r="A858" s="34"/>
      <c r="B858" s="14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79"/>
      <c r="V858" s="79"/>
      <c r="W858" s="34"/>
      <c r="X858" s="33"/>
      <c r="Y858" s="34"/>
      <c r="Z858" s="34"/>
      <c r="AA858" s="34"/>
    </row>
    <row r="859">
      <c r="A859" s="34"/>
      <c r="B859" s="14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79"/>
      <c r="V859" s="79"/>
      <c r="W859" s="34"/>
      <c r="X859" s="33"/>
      <c r="Y859" s="34"/>
      <c r="Z859" s="34"/>
      <c r="AA859" s="34"/>
    </row>
    <row r="860">
      <c r="A860" s="34"/>
      <c r="B860" s="14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79"/>
      <c r="V860" s="79"/>
      <c r="W860" s="34"/>
      <c r="X860" s="33"/>
      <c r="Y860" s="34"/>
      <c r="Z860" s="34"/>
      <c r="AA860" s="34"/>
    </row>
    <row r="861">
      <c r="A861" s="34"/>
      <c r="B861" s="14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79"/>
      <c r="V861" s="79"/>
      <c r="W861" s="34"/>
      <c r="X861" s="33"/>
      <c r="Y861" s="34"/>
      <c r="Z861" s="34"/>
      <c r="AA861" s="34"/>
    </row>
    <row r="862">
      <c r="A862" s="34"/>
      <c r="B862" s="14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79"/>
      <c r="V862" s="79"/>
      <c r="W862" s="34"/>
      <c r="X862" s="33"/>
      <c r="Y862" s="34"/>
      <c r="Z862" s="34"/>
      <c r="AA862" s="34"/>
    </row>
    <row r="863">
      <c r="A863" s="34"/>
      <c r="B863" s="14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79"/>
      <c r="V863" s="79"/>
      <c r="W863" s="34"/>
      <c r="X863" s="33"/>
      <c r="Y863" s="34"/>
      <c r="Z863" s="34"/>
      <c r="AA863" s="34"/>
    </row>
    <row r="864">
      <c r="A864" s="34"/>
      <c r="B864" s="14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79"/>
      <c r="V864" s="79"/>
      <c r="W864" s="34"/>
      <c r="X864" s="33"/>
      <c r="Y864" s="34"/>
      <c r="Z864" s="34"/>
      <c r="AA864" s="34"/>
    </row>
    <row r="865">
      <c r="A865" s="34"/>
      <c r="B865" s="14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79"/>
      <c r="V865" s="79"/>
      <c r="W865" s="34"/>
      <c r="X865" s="33"/>
      <c r="Y865" s="34"/>
      <c r="Z865" s="34"/>
      <c r="AA865" s="34"/>
    </row>
    <row r="866">
      <c r="A866" s="34"/>
      <c r="B866" s="14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79"/>
      <c r="V866" s="79"/>
      <c r="W866" s="34"/>
      <c r="X866" s="33"/>
      <c r="Y866" s="34"/>
      <c r="Z866" s="34"/>
      <c r="AA866" s="34"/>
    </row>
    <row r="867">
      <c r="A867" s="34"/>
      <c r="B867" s="14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79"/>
      <c r="V867" s="79"/>
      <c r="W867" s="34"/>
      <c r="X867" s="33"/>
      <c r="Y867" s="34"/>
      <c r="Z867" s="34"/>
      <c r="AA867" s="34"/>
    </row>
    <row r="868">
      <c r="A868" s="34"/>
      <c r="B868" s="14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79"/>
      <c r="V868" s="79"/>
      <c r="W868" s="34"/>
      <c r="X868" s="33"/>
      <c r="Y868" s="34"/>
      <c r="Z868" s="34"/>
      <c r="AA868" s="34"/>
    </row>
    <row r="869">
      <c r="A869" s="34"/>
      <c r="B869" s="14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79"/>
      <c r="V869" s="79"/>
      <c r="W869" s="34"/>
      <c r="X869" s="33"/>
      <c r="Y869" s="34"/>
      <c r="Z869" s="34"/>
      <c r="AA869" s="34"/>
    </row>
    <row r="870">
      <c r="A870" s="34"/>
      <c r="B870" s="14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79"/>
      <c r="V870" s="79"/>
      <c r="W870" s="34"/>
      <c r="X870" s="33"/>
      <c r="Y870" s="34"/>
      <c r="Z870" s="34"/>
      <c r="AA870" s="34"/>
    </row>
    <row r="871">
      <c r="A871" s="34"/>
      <c r="B871" s="14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79"/>
      <c r="V871" s="79"/>
      <c r="W871" s="34"/>
      <c r="X871" s="33"/>
      <c r="Y871" s="34"/>
      <c r="Z871" s="34"/>
      <c r="AA871" s="34"/>
    </row>
    <row r="872">
      <c r="A872" s="34"/>
      <c r="B872" s="14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79"/>
      <c r="V872" s="79"/>
      <c r="W872" s="34"/>
      <c r="X872" s="33"/>
      <c r="Y872" s="34"/>
      <c r="Z872" s="34"/>
      <c r="AA872" s="34"/>
    </row>
    <row r="873">
      <c r="A873" s="34"/>
      <c r="B873" s="14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79"/>
      <c r="V873" s="79"/>
      <c r="W873" s="34"/>
      <c r="X873" s="33"/>
      <c r="Y873" s="34"/>
      <c r="Z873" s="34"/>
      <c r="AA873" s="34"/>
    </row>
    <row r="874">
      <c r="A874" s="34"/>
      <c r="B874" s="14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79"/>
      <c r="V874" s="79"/>
      <c r="W874" s="34"/>
      <c r="X874" s="33"/>
      <c r="Y874" s="34"/>
      <c r="Z874" s="34"/>
      <c r="AA874" s="34"/>
    </row>
    <row r="875">
      <c r="A875" s="34"/>
      <c r="B875" s="14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79"/>
      <c r="V875" s="79"/>
      <c r="W875" s="34"/>
      <c r="X875" s="33"/>
      <c r="Y875" s="34"/>
      <c r="Z875" s="34"/>
      <c r="AA875" s="34"/>
    </row>
    <row r="876">
      <c r="A876" s="34"/>
      <c r="B876" s="14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79"/>
      <c r="V876" s="79"/>
      <c r="W876" s="34"/>
      <c r="X876" s="33"/>
      <c r="Y876" s="34"/>
      <c r="Z876" s="34"/>
      <c r="AA876" s="34"/>
    </row>
    <row r="877">
      <c r="A877" s="34"/>
      <c r="B877" s="14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79"/>
      <c r="V877" s="79"/>
      <c r="W877" s="34"/>
      <c r="X877" s="33"/>
      <c r="Y877" s="34"/>
      <c r="Z877" s="34"/>
      <c r="AA877" s="34"/>
    </row>
    <row r="878">
      <c r="A878" s="34"/>
      <c r="B878" s="14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79"/>
      <c r="V878" s="79"/>
      <c r="W878" s="34"/>
      <c r="X878" s="33"/>
      <c r="Y878" s="34"/>
      <c r="Z878" s="34"/>
      <c r="AA878" s="34"/>
    </row>
    <row r="879">
      <c r="A879" s="34"/>
      <c r="B879" s="14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79"/>
      <c r="V879" s="79"/>
      <c r="W879" s="34"/>
      <c r="X879" s="33"/>
      <c r="Y879" s="34"/>
      <c r="Z879" s="34"/>
      <c r="AA879" s="34"/>
    </row>
    <row r="880">
      <c r="A880" s="34"/>
      <c r="B880" s="14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79"/>
      <c r="V880" s="79"/>
      <c r="W880" s="34"/>
      <c r="X880" s="33"/>
      <c r="Y880" s="34"/>
      <c r="Z880" s="34"/>
      <c r="AA880" s="34"/>
    </row>
    <row r="881">
      <c r="A881" s="34"/>
      <c r="B881" s="14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79"/>
      <c r="V881" s="79"/>
      <c r="W881" s="34"/>
      <c r="X881" s="33"/>
      <c r="Y881" s="34"/>
      <c r="Z881" s="34"/>
      <c r="AA881" s="34"/>
    </row>
    <row r="882">
      <c r="A882" s="34"/>
      <c r="B882" s="14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79"/>
      <c r="V882" s="79"/>
      <c r="W882" s="34"/>
      <c r="X882" s="33"/>
      <c r="Y882" s="34"/>
      <c r="Z882" s="34"/>
      <c r="AA882" s="34"/>
    </row>
    <row r="883">
      <c r="A883" s="34"/>
      <c r="B883" s="14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79"/>
      <c r="V883" s="79"/>
      <c r="W883" s="34"/>
      <c r="X883" s="33"/>
      <c r="Y883" s="34"/>
      <c r="Z883" s="34"/>
      <c r="AA883" s="34"/>
    </row>
    <row r="884">
      <c r="A884" s="34"/>
      <c r="B884" s="14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79"/>
      <c r="V884" s="79"/>
      <c r="W884" s="34"/>
      <c r="X884" s="33"/>
      <c r="Y884" s="34"/>
      <c r="Z884" s="34"/>
      <c r="AA884" s="34"/>
    </row>
    <row r="885">
      <c r="A885" s="34"/>
      <c r="B885" s="14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79"/>
      <c r="V885" s="79"/>
      <c r="W885" s="34"/>
      <c r="X885" s="33"/>
      <c r="Y885" s="34"/>
      <c r="Z885" s="34"/>
      <c r="AA885" s="34"/>
    </row>
    <row r="886">
      <c r="A886" s="34"/>
      <c r="B886" s="14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79"/>
      <c r="V886" s="79"/>
      <c r="W886" s="34"/>
      <c r="X886" s="33"/>
      <c r="Y886" s="34"/>
      <c r="Z886" s="34"/>
      <c r="AA886" s="34"/>
    </row>
    <row r="887">
      <c r="A887" s="34"/>
      <c r="B887" s="14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79"/>
      <c r="V887" s="79"/>
      <c r="W887" s="34"/>
      <c r="X887" s="33"/>
      <c r="Y887" s="34"/>
      <c r="Z887" s="34"/>
      <c r="AA887" s="34"/>
    </row>
    <row r="888">
      <c r="A888" s="34"/>
      <c r="B888" s="14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79"/>
      <c r="V888" s="79"/>
      <c r="W888" s="34"/>
      <c r="X888" s="33"/>
      <c r="Y888" s="34"/>
      <c r="Z888" s="34"/>
      <c r="AA888" s="34"/>
    </row>
    <row r="889">
      <c r="A889" s="34"/>
      <c r="B889" s="14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79"/>
      <c r="V889" s="79"/>
      <c r="W889" s="34"/>
      <c r="X889" s="33"/>
      <c r="Y889" s="34"/>
      <c r="Z889" s="34"/>
      <c r="AA889" s="34"/>
    </row>
    <row r="890">
      <c r="A890" s="34"/>
      <c r="B890" s="14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79"/>
      <c r="V890" s="79"/>
      <c r="W890" s="34"/>
      <c r="X890" s="33"/>
      <c r="Y890" s="34"/>
      <c r="Z890" s="34"/>
      <c r="AA890" s="34"/>
    </row>
    <row r="891">
      <c r="A891" s="34"/>
      <c r="B891" s="14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79"/>
      <c r="V891" s="79"/>
      <c r="W891" s="34"/>
      <c r="X891" s="33"/>
      <c r="Y891" s="34"/>
      <c r="Z891" s="34"/>
      <c r="AA891" s="34"/>
    </row>
    <row r="892">
      <c r="A892" s="34"/>
      <c r="B892" s="14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79"/>
      <c r="V892" s="79"/>
      <c r="W892" s="34"/>
      <c r="X892" s="33"/>
      <c r="Y892" s="34"/>
      <c r="Z892" s="34"/>
      <c r="AA892" s="34"/>
    </row>
    <row r="893">
      <c r="A893" s="34"/>
      <c r="B893" s="14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79"/>
      <c r="V893" s="79"/>
      <c r="W893" s="34"/>
      <c r="X893" s="33"/>
      <c r="Y893" s="34"/>
      <c r="Z893" s="34"/>
      <c r="AA893" s="34"/>
    </row>
    <row r="894">
      <c r="A894" s="34"/>
      <c r="B894" s="14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79"/>
      <c r="V894" s="79"/>
      <c r="W894" s="34"/>
      <c r="X894" s="33"/>
      <c r="Y894" s="34"/>
      <c r="Z894" s="34"/>
      <c r="AA894" s="34"/>
    </row>
    <row r="895">
      <c r="A895" s="34"/>
      <c r="B895" s="14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79"/>
      <c r="V895" s="79"/>
      <c r="W895" s="34"/>
      <c r="X895" s="33"/>
      <c r="Y895" s="34"/>
      <c r="Z895" s="34"/>
      <c r="AA895" s="34"/>
    </row>
    <row r="896">
      <c r="A896" s="34"/>
      <c r="B896" s="14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79"/>
      <c r="V896" s="79"/>
      <c r="W896" s="34"/>
      <c r="X896" s="33"/>
      <c r="Y896" s="34"/>
      <c r="Z896" s="34"/>
      <c r="AA896" s="34"/>
    </row>
    <row r="897">
      <c r="A897" s="34"/>
      <c r="B897" s="14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79"/>
      <c r="V897" s="79"/>
      <c r="W897" s="34"/>
      <c r="X897" s="33"/>
      <c r="Y897" s="34"/>
      <c r="Z897" s="34"/>
      <c r="AA897" s="34"/>
    </row>
    <row r="898">
      <c r="A898" s="34"/>
      <c r="B898" s="14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79"/>
      <c r="V898" s="79"/>
      <c r="W898" s="34"/>
      <c r="X898" s="33"/>
      <c r="Y898" s="34"/>
      <c r="Z898" s="34"/>
      <c r="AA898" s="34"/>
    </row>
    <row r="899">
      <c r="A899" s="34"/>
      <c r="B899" s="14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79"/>
      <c r="V899" s="79"/>
      <c r="W899" s="34"/>
      <c r="X899" s="33"/>
      <c r="Y899" s="34"/>
      <c r="Z899" s="34"/>
      <c r="AA899" s="34"/>
    </row>
    <row r="900">
      <c r="A900" s="34"/>
      <c r="B900" s="14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79"/>
      <c r="V900" s="79"/>
      <c r="W900" s="34"/>
      <c r="X900" s="33"/>
      <c r="Y900" s="34"/>
      <c r="Z900" s="34"/>
      <c r="AA900" s="34"/>
    </row>
    <row r="901">
      <c r="A901" s="34"/>
      <c r="B901" s="14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79"/>
      <c r="V901" s="79"/>
      <c r="W901" s="34"/>
      <c r="X901" s="33"/>
      <c r="Y901" s="34"/>
      <c r="Z901" s="34"/>
      <c r="AA901" s="34"/>
    </row>
    <row r="902">
      <c r="A902" s="34"/>
      <c r="B902" s="14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79"/>
      <c r="V902" s="79"/>
      <c r="W902" s="34"/>
      <c r="X902" s="33"/>
      <c r="Y902" s="34"/>
      <c r="Z902" s="34"/>
      <c r="AA902" s="34"/>
    </row>
    <row r="903">
      <c r="A903" s="34"/>
      <c r="B903" s="14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79"/>
      <c r="V903" s="79"/>
      <c r="W903" s="34"/>
      <c r="X903" s="33"/>
      <c r="Y903" s="34"/>
      <c r="Z903" s="34"/>
      <c r="AA903" s="34"/>
    </row>
    <row r="904">
      <c r="A904" s="34"/>
      <c r="B904" s="14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79"/>
      <c r="V904" s="79"/>
      <c r="W904" s="34"/>
      <c r="X904" s="33"/>
      <c r="Y904" s="34"/>
      <c r="Z904" s="34"/>
      <c r="AA904" s="34"/>
    </row>
    <row r="905">
      <c r="A905" s="34"/>
      <c r="B905" s="14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79"/>
      <c r="V905" s="79"/>
      <c r="W905" s="34"/>
      <c r="X905" s="33"/>
      <c r="Y905" s="34"/>
      <c r="Z905" s="34"/>
      <c r="AA905" s="34"/>
    </row>
    <row r="906">
      <c r="A906" s="34"/>
      <c r="B906" s="14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79"/>
      <c r="V906" s="79"/>
      <c r="W906" s="34"/>
      <c r="X906" s="33"/>
      <c r="Y906" s="34"/>
      <c r="Z906" s="34"/>
      <c r="AA906" s="34"/>
    </row>
    <row r="907">
      <c r="A907" s="34"/>
      <c r="B907" s="14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79"/>
      <c r="V907" s="79"/>
      <c r="W907" s="34"/>
      <c r="X907" s="33"/>
      <c r="Y907" s="34"/>
      <c r="Z907" s="34"/>
      <c r="AA907" s="34"/>
    </row>
    <row r="908">
      <c r="A908" s="34"/>
      <c r="B908" s="14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79"/>
      <c r="V908" s="79"/>
      <c r="W908" s="34"/>
      <c r="X908" s="33"/>
      <c r="Y908" s="34"/>
      <c r="Z908" s="34"/>
      <c r="AA908" s="34"/>
    </row>
    <row r="909">
      <c r="A909" s="34"/>
      <c r="B909" s="14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79"/>
      <c r="V909" s="79"/>
      <c r="W909" s="34"/>
      <c r="X909" s="33"/>
      <c r="Y909" s="34"/>
      <c r="Z909" s="34"/>
      <c r="AA909" s="34"/>
    </row>
    <row r="910">
      <c r="A910" s="34"/>
      <c r="B910" s="14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79"/>
      <c r="V910" s="79"/>
      <c r="W910" s="34"/>
      <c r="X910" s="33"/>
      <c r="Y910" s="34"/>
      <c r="Z910" s="34"/>
      <c r="AA910" s="34"/>
    </row>
    <row r="911">
      <c r="A911" s="34"/>
      <c r="B911" s="14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79"/>
      <c r="V911" s="79"/>
      <c r="W911" s="34"/>
      <c r="X911" s="33"/>
      <c r="Y911" s="34"/>
      <c r="Z911" s="34"/>
      <c r="AA911" s="34"/>
    </row>
    <row r="912">
      <c r="A912" s="34"/>
      <c r="B912" s="14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79"/>
      <c r="V912" s="79"/>
      <c r="W912" s="34"/>
      <c r="X912" s="33"/>
      <c r="Y912" s="34"/>
      <c r="Z912" s="34"/>
      <c r="AA912" s="34"/>
    </row>
    <row r="913">
      <c r="A913" s="34"/>
      <c r="B913" s="14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79"/>
      <c r="V913" s="79"/>
      <c r="W913" s="34"/>
      <c r="X913" s="33"/>
      <c r="Y913" s="34"/>
      <c r="Z913" s="34"/>
      <c r="AA913" s="34"/>
    </row>
    <row r="914">
      <c r="A914" s="34"/>
      <c r="B914" s="14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79"/>
      <c r="V914" s="79"/>
      <c r="W914" s="34"/>
      <c r="X914" s="33"/>
      <c r="Y914" s="34"/>
      <c r="Z914" s="34"/>
      <c r="AA914" s="34"/>
    </row>
    <row r="915">
      <c r="A915" s="34"/>
      <c r="B915" s="14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79"/>
      <c r="V915" s="79"/>
      <c r="W915" s="34"/>
      <c r="X915" s="33"/>
      <c r="Y915" s="34"/>
      <c r="Z915" s="34"/>
      <c r="AA915" s="34"/>
    </row>
    <row r="916">
      <c r="A916" s="34"/>
      <c r="B916" s="14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79"/>
      <c r="V916" s="79"/>
      <c r="W916" s="34"/>
      <c r="X916" s="33"/>
      <c r="Y916" s="34"/>
      <c r="Z916" s="34"/>
      <c r="AA916" s="34"/>
    </row>
    <row r="917">
      <c r="A917" s="34"/>
      <c r="B917" s="14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79"/>
      <c r="V917" s="79"/>
      <c r="W917" s="34"/>
      <c r="X917" s="33"/>
      <c r="Y917" s="34"/>
      <c r="Z917" s="34"/>
      <c r="AA917" s="34"/>
    </row>
    <row r="918">
      <c r="A918" s="34"/>
      <c r="B918" s="14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79"/>
      <c r="V918" s="79"/>
      <c r="W918" s="34"/>
      <c r="X918" s="33"/>
      <c r="Y918" s="34"/>
      <c r="Z918" s="34"/>
      <c r="AA918" s="34"/>
    </row>
    <row r="919">
      <c r="A919" s="34"/>
      <c r="B919" s="14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79"/>
      <c r="V919" s="79"/>
      <c r="W919" s="34"/>
      <c r="X919" s="33"/>
      <c r="Y919" s="34"/>
      <c r="Z919" s="34"/>
      <c r="AA919" s="34"/>
    </row>
    <row r="920">
      <c r="A920" s="34"/>
      <c r="B920" s="14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79"/>
      <c r="V920" s="79"/>
      <c r="W920" s="34"/>
      <c r="X920" s="33"/>
      <c r="Y920" s="34"/>
      <c r="Z920" s="34"/>
      <c r="AA920" s="34"/>
    </row>
    <row r="921">
      <c r="A921" s="34"/>
      <c r="B921" s="14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79"/>
      <c r="V921" s="79"/>
      <c r="W921" s="34"/>
      <c r="X921" s="33"/>
      <c r="Y921" s="34"/>
      <c r="Z921" s="34"/>
      <c r="AA921" s="34"/>
    </row>
    <row r="922">
      <c r="A922" s="34"/>
      <c r="B922" s="14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79"/>
      <c r="V922" s="79"/>
      <c r="W922" s="34"/>
      <c r="X922" s="33"/>
      <c r="Y922" s="34"/>
      <c r="Z922" s="34"/>
      <c r="AA922" s="34"/>
    </row>
    <row r="923">
      <c r="A923" s="34"/>
      <c r="B923" s="14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79"/>
      <c r="V923" s="79"/>
      <c r="W923" s="34"/>
      <c r="X923" s="33"/>
      <c r="Y923" s="34"/>
      <c r="Z923" s="34"/>
      <c r="AA923" s="34"/>
    </row>
    <row r="924">
      <c r="A924" s="34"/>
      <c r="B924" s="14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79"/>
      <c r="V924" s="79"/>
      <c r="W924" s="34"/>
      <c r="X924" s="33"/>
      <c r="Y924" s="34"/>
      <c r="Z924" s="34"/>
      <c r="AA924" s="34"/>
    </row>
    <row r="925">
      <c r="A925" s="34"/>
      <c r="B925" s="14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79"/>
      <c r="V925" s="79"/>
      <c r="W925" s="34"/>
      <c r="X925" s="33"/>
      <c r="Y925" s="34"/>
      <c r="Z925" s="34"/>
      <c r="AA925" s="34"/>
    </row>
    <row r="926">
      <c r="A926" s="34"/>
      <c r="B926" s="14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79"/>
      <c r="V926" s="79"/>
      <c r="W926" s="34"/>
      <c r="X926" s="33"/>
      <c r="Y926" s="34"/>
      <c r="Z926" s="34"/>
      <c r="AA926" s="34"/>
    </row>
    <row r="927">
      <c r="A927" s="34"/>
      <c r="B927" s="14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79"/>
      <c r="V927" s="79"/>
      <c r="W927" s="34"/>
      <c r="X927" s="33"/>
      <c r="Y927" s="34"/>
      <c r="Z927" s="34"/>
      <c r="AA927" s="34"/>
    </row>
    <row r="928">
      <c r="A928" s="34"/>
      <c r="B928" s="14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79"/>
      <c r="V928" s="79"/>
      <c r="W928" s="34"/>
      <c r="X928" s="33"/>
      <c r="Y928" s="34"/>
      <c r="Z928" s="34"/>
      <c r="AA928" s="34"/>
    </row>
    <row r="929">
      <c r="A929" s="34"/>
      <c r="B929" s="14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79"/>
      <c r="V929" s="79"/>
      <c r="W929" s="34"/>
      <c r="X929" s="33"/>
      <c r="Y929" s="34"/>
      <c r="Z929" s="34"/>
      <c r="AA929" s="34"/>
    </row>
    <row r="930">
      <c r="A930" s="34"/>
      <c r="B930" s="14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79"/>
      <c r="V930" s="79"/>
      <c r="W930" s="34"/>
      <c r="X930" s="33"/>
      <c r="Y930" s="34"/>
      <c r="Z930" s="34"/>
      <c r="AA930" s="34"/>
    </row>
    <row r="931">
      <c r="A931" s="34"/>
      <c r="B931" s="14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79"/>
      <c r="V931" s="79"/>
      <c r="W931" s="34"/>
      <c r="X931" s="33"/>
      <c r="Y931" s="34"/>
      <c r="Z931" s="34"/>
      <c r="AA931" s="34"/>
    </row>
    <row r="932">
      <c r="A932" s="34"/>
      <c r="B932" s="14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79"/>
      <c r="V932" s="79"/>
      <c r="W932" s="34"/>
      <c r="X932" s="33"/>
      <c r="Y932" s="34"/>
      <c r="Z932" s="34"/>
      <c r="AA932" s="34"/>
    </row>
    <row r="933">
      <c r="A933" s="34"/>
      <c r="B933" s="14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79"/>
      <c r="V933" s="79"/>
      <c r="W933" s="34"/>
      <c r="X933" s="33"/>
      <c r="Y933" s="34"/>
      <c r="Z933" s="34"/>
      <c r="AA933" s="34"/>
    </row>
    <row r="934">
      <c r="A934" s="34"/>
      <c r="B934" s="14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79"/>
      <c r="V934" s="79"/>
      <c r="W934" s="34"/>
      <c r="X934" s="33"/>
      <c r="Y934" s="34"/>
      <c r="Z934" s="34"/>
      <c r="AA934" s="34"/>
    </row>
    <row r="935">
      <c r="A935" s="34"/>
      <c r="B935" s="14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79"/>
      <c r="V935" s="79"/>
      <c r="W935" s="34"/>
      <c r="X935" s="33"/>
      <c r="Y935" s="34"/>
      <c r="Z935" s="34"/>
      <c r="AA935" s="34"/>
    </row>
    <row r="936">
      <c r="A936" s="34"/>
      <c r="B936" s="14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79"/>
      <c r="V936" s="79"/>
      <c r="W936" s="34"/>
      <c r="X936" s="33"/>
      <c r="Y936" s="34"/>
      <c r="Z936" s="34"/>
      <c r="AA936" s="34"/>
    </row>
    <row r="937">
      <c r="A937" s="34"/>
      <c r="B937" s="14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79"/>
      <c r="V937" s="79"/>
      <c r="W937" s="34"/>
      <c r="X937" s="33"/>
      <c r="Y937" s="34"/>
      <c r="Z937" s="34"/>
      <c r="AA937" s="34"/>
    </row>
    <row r="938">
      <c r="A938" s="34"/>
      <c r="B938" s="14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79"/>
      <c r="V938" s="79"/>
      <c r="W938" s="34"/>
      <c r="X938" s="33"/>
      <c r="Y938" s="34"/>
      <c r="Z938" s="34"/>
      <c r="AA938" s="34"/>
    </row>
    <row r="939">
      <c r="A939" s="34"/>
      <c r="B939" s="14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79"/>
      <c r="V939" s="79"/>
      <c r="W939" s="34"/>
      <c r="X939" s="33"/>
      <c r="Y939" s="34"/>
      <c r="Z939" s="34"/>
      <c r="AA939" s="34"/>
    </row>
    <row r="940">
      <c r="A940" s="34"/>
      <c r="B940" s="14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79"/>
      <c r="V940" s="79"/>
      <c r="W940" s="34"/>
      <c r="X940" s="33"/>
      <c r="Y940" s="34"/>
      <c r="Z940" s="34"/>
      <c r="AA940" s="34"/>
    </row>
    <row r="941">
      <c r="A941" s="34"/>
      <c r="B941" s="14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79"/>
      <c r="V941" s="79"/>
      <c r="W941" s="34"/>
      <c r="X941" s="33"/>
      <c r="Y941" s="34"/>
      <c r="Z941" s="34"/>
      <c r="AA941" s="34"/>
    </row>
    <row r="942">
      <c r="A942" s="34"/>
      <c r="B942" s="14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79"/>
      <c r="V942" s="79"/>
      <c r="W942" s="34"/>
      <c r="X942" s="33"/>
      <c r="Y942" s="34"/>
      <c r="Z942" s="34"/>
      <c r="AA942" s="34"/>
    </row>
    <row r="943">
      <c r="A943" s="34"/>
      <c r="B943" s="14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79"/>
      <c r="V943" s="79"/>
      <c r="W943" s="34"/>
      <c r="X943" s="33"/>
      <c r="Y943" s="34"/>
      <c r="Z943" s="34"/>
      <c r="AA943" s="34"/>
    </row>
    <row r="944">
      <c r="A944" s="34"/>
      <c r="B944" s="14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79"/>
      <c r="V944" s="79"/>
      <c r="W944" s="34"/>
      <c r="X944" s="33"/>
      <c r="Y944" s="34"/>
      <c r="Z944" s="34"/>
      <c r="AA944" s="34"/>
    </row>
    <row r="945">
      <c r="A945" s="34"/>
      <c r="B945" s="14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79"/>
      <c r="V945" s="79"/>
      <c r="W945" s="34"/>
      <c r="X945" s="33"/>
      <c r="Y945" s="34"/>
      <c r="Z945" s="34"/>
      <c r="AA945" s="34"/>
    </row>
    <row r="946">
      <c r="A946" s="34"/>
      <c r="B946" s="14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79"/>
      <c r="V946" s="79"/>
      <c r="W946" s="34"/>
      <c r="X946" s="33"/>
      <c r="Y946" s="34"/>
      <c r="Z946" s="34"/>
      <c r="AA946" s="34"/>
    </row>
    <row r="947">
      <c r="A947" s="34"/>
      <c r="B947" s="14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79"/>
      <c r="V947" s="79"/>
      <c r="W947" s="34"/>
      <c r="X947" s="33"/>
      <c r="Y947" s="34"/>
      <c r="Z947" s="34"/>
      <c r="AA947" s="34"/>
    </row>
    <row r="948">
      <c r="A948" s="34"/>
      <c r="B948" s="14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79"/>
      <c r="V948" s="79"/>
      <c r="W948" s="34"/>
      <c r="X948" s="33"/>
      <c r="Y948" s="34"/>
      <c r="Z948" s="34"/>
      <c r="AA948" s="34"/>
    </row>
    <row r="949">
      <c r="A949" s="34"/>
      <c r="B949" s="14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79"/>
      <c r="V949" s="79"/>
      <c r="W949" s="34"/>
      <c r="X949" s="33"/>
      <c r="Y949" s="34"/>
      <c r="Z949" s="34"/>
      <c r="AA949" s="34"/>
    </row>
    <row r="950">
      <c r="A950" s="34"/>
      <c r="B950" s="14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79"/>
      <c r="V950" s="79"/>
      <c r="W950" s="34"/>
      <c r="X950" s="33"/>
      <c r="Y950" s="34"/>
      <c r="Z950" s="34"/>
      <c r="AA950" s="34"/>
    </row>
    <row r="951">
      <c r="A951" s="34"/>
      <c r="B951" s="14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79"/>
      <c r="V951" s="79"/>
      <c r="W951" s="34"/>
      <c r="X951" s="33"/>
      <c r="Y951" s="34"/>
      <c r="Z951" s="34"/>
      <c r="AA951" s="34"/>
    </row>
    <row r="952">
      <c r="A952" s="34"/>
      <c r="B952" s="14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79"/>
      <c r="V952" s="79"/>
      <c r="W952" s="34"/>
      <c r="X952" s="33"/>
      <c r="Y952" s="34"/>
      <c r="Z952" s="34"/>
      <c r="AA952" s="34"/>
    </row>
    <row r="953">
      <c r="A953" s="34"/>
      <c r="B953" s="14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79"/>
      <c r="V953" s="79"/>
      <c r="W953" s="34"/>
      <c r="X953" s="33"/>
      <c r="Y953" s="34"/>
      <c r="Z953" s="34"/>
      <c r="AA953" s="34"/>
    </row>
    <row r="954">
      <c r="A954" s="34"/>
      <c r="B954" s="14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79"/>
      <c r="V954" s="79"/>
      <c r="W954" s="34"/>
      <c r="X954" s="33"/>
      <c r="Y954" s="34"/>
      <c r="Z954" s="34"/>
      <c r="AA954" s="34"/>
    </row>
    <row r="955">
      <c r="A955" s="34"/>
      <c r="B955" s="14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79"/>
      <c r="V955" s="79"/>
      <c r="W955" s="34"/>
      <c r="X955" s="33"/>
      <c r="Y955" s="34"/>
      <c r="Z955" s="34"/>
      <c r="AA955" s="34"/>
    </row>
    <row r="956">
      <c r="A956" s="34"/>
      <c r="B956" s="14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79"/>
      <c r="V956" s="79"/>
      <c r="W956" s="34"/>
      <c r="X956" s="33"/>
      <c r="Y956" s="34"/>
      <c r="Z956" s="34"/>
      <c r="AA956" s="34"/>
    </row>
    <row r="957">
      <c r="A957" s="34"/>
      <c r="B957" s="14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79"/>
      <c r="V957" s="79"/>
      <c r="W957" s="34"/>
      <c r="X957" s="33"/>
      <c r="Y957" s="34"/>
      <c r="Z957" s="34"/>
      <c r="AA957" s="34"/>
    </row>
    <row r="958">
      <c r="A958" s="34"/>
      <c r="B958" s="14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79"/>
      <c r="V958" s="79"/>
      <c r="W958" s="34"/>
      <c r="X958" s="33"/>
      <c r="Y958" s="34"/>
      <c r="Z958" s="34"/>
      <c r="AA958" s="34"/>
    </row>
    <row r="959">
      <c r="A959" s="34"/>
      <c r="B959" s="14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79"/>
      <c r="V959" s="79"/>
      <c r="W959" s="34"/>
      <c r="X959" s="33"/>
      <c r="Y959" s="34"/>
      <c r="Z959" s="34"/>
      <c r="AA959" s="34"/>
    </row>
    <row r="960">
      <c r="A960" s="34"/>
      <c r="B960" s="14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79"/>
      <c r="V960" s="79"/>
      <c r="W960" s="34"/>
      <c r="X960" s="33"/>
      <c r="Y960" s="34"/>
      <c r="Z960" s="34"/>
      <c r="AA960" s="34"/>
    </row>
    <row r="961">
      <c r="A961" s="34"/>
      <c r="B961" s="14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79"/>
      <c r="V961" s="79"/>
      <c r="W961" s="34"/>
      <c r="X961" s="33"/>
      <c r="Y961" s="34"/>
      <c r="Z961" s="34"/>
      <c r="AA961" s="34"/>
    </row>
    <row r="962">
      <c r="A962" s="34"/>
      <c r="B962" s="14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79"/>
      <c r="V962" s="79"/>
      <c r="W962" s="34"/>
      <c r="X962" s="33"/>
      <c r="Y962" s="34"/>
      <c r="Z962" s="34"/>
      <c r="AA962" s="34"/>
    </row>
    <row r="963">
      <c r="A963" s="34"/>
      <c r="B963" s="14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79"/>
      <c r="V963" s="79"/>
      <c r="W963" s="34"/>
      <c r="X963" s="33"/>
      <c r="Y963" s="34"/>
      <c r="Z963" s="34"/>
      <c r="AA963" s="34"/>
    </row>
    <row r="964">
      <c r="A964" s="34"/>
      <c r="B964" s="14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79"/>
      <c r="V964" s="79"/>
      <c r="W964" s="34"/>
      <c r="X964" s="33"/>
      <c r="Y964" s="34"/>
      <c r="Z964" s="34"/>
      <c r="AA964" s="34"/>
    </row>
    <row r="965">
      <c r="A965" s="34"/>
      <c r="B965" s="14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79"/>
      <c r="V965" s="79"/>
      <c r="W965" s="34"/>
      <c r="X965" s="33"/>
      <c r="Y965" s="34"/>
      <c r="Z965" s="34"/>
      <c r="AA965" s="34"/>
    </row>
    <row r="966">
      <c r="A966" s="34"/>
      <c r="B966" s="14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79"/>
      <c r="V966" s="79"/>
      <c r="W966" s="34"/>
      <c r="X966" s="33"/>
      <c r="Y966" s="34"/>
      <c r="Z966" s="34"/>
      <c r="AA966" s="34"/>
    </row>
    <row r="967">
      <c r="A967" s="34"/>
      <c r="B967" s="14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79"/>
      <c r="V967" s="79"/>
      <c r="W967" s="34"/>
      <c r="X967" s="33"/>
      <c r="Y967" s="34"/>
      <c r="Z967" s="34"/>
      <c r="AA967" s="34"/>
    </row>
    <row r="968">
      <c r="A968" s="34"/>
      <c r="B968" s="14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79"/>
      <c r="V968" s="79"/>
      <c r="W968" s="34"/>
      <c r="X968" s="33"/>
      <c r="Y968" s="34"/>
      <c r="Z968" s="34"/>
      <c r="AA968" s="34"/>
    </row>
    <row r="969">
      <c r="A969" s="34"/>
      <c r="B969" s="14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79"/>
      <c r="V969" s="79"/>
      <c r="W969" s="34"/>
      <c r="X969" s="33"/>
      <c r="Y969" s="34"/>
      <c r="Z969" s="34"/>
      <c r="AA969" s="34"/>
    </row>
    <row r="970">
      <c r="A970" s="34"/>
      <c r="B970" s="14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79"/>
      <c r="V970" s="79"/>
      <c r="W970" s="34"/>
      <c r="X970" s="33"/>
      <c r="Y970" s="34"/>
      <c r="Z970" s="34"/>
      <c r="AA970" s="34"/>
    </row>
    <row r="971">
      <c r="A971" s="34"/>
      <c r="B971" s="14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79"/>
      <c r="V971" s="79"/>
      <c r="W971" s="34"/>
      <c r="X971" s="33"/>
      <c r="Y971" s="34"/>
      <c r="Z971" s="34"/>
      <c r="AA971" s="34"/>
    </row>
    <row r="972">
      <c r="A972" s="34"/>
      <c r="B972" s="14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79"/>
      <c r="V972" s="79"/>
      <c r="W972" s="34"/>
      <c r="X972" s="33"/>
      <c r="Y972" s="34"/>
      <c r="Z972" s="34"/>
      <c r="AA972" s="34"/>
    </row>
    <row r="973">
      <c r="A973" s="34"/>
      <c r="B973" s="14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79"/>
      <c r="V973" s="79"/>
      <c r="W973" s="34"/>
      <c r="X973" s="33"/>
      <c r="Y973" s="34"/>
      <c r="Z973" s="34"/>
      <c r="AA973" s="34"/>
    </row>
    <row r="974">
      <c r="A974" s="34"/>
      <c r="B974" s="14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79"/>
      <c r="V974" s="79"/>
      <c r="W974" s="34"/>
      <c r="X974" s="33"/>
      <c r="Y974" s="34"/>
      <c r="Z974" s="34"/>
      <c r="AA974" s="34"/>
    </row>
    <row r="975">
      <c r="A975" s="34"/>
      <c r="B975" s="14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79"/>
      <c r="V975" s="79"/>
      <c r="W975" s="34"/>
      <c r="X975" s="33"/>
      <c r="Y975" s="34"/>
      <c r="Z975" s="34"/>
      <c r="AA975" s="34"/>
    </row>
    <row r="976">
      <c r="A976" s="34"/>
      <c r="B976" s="14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79"/>
      <c r="V976" s="79"/>
      <c r="W976" s="34"/>
      <c r="X976" s="33"/>
      <c r="Y976" s="34"/>
      <c r="Z976" s="34"/>
      <c r="AA976" s="34"/>
    </row>
    <row r="977">
      <c r="A977" s="34"/>
      <c r="B977" s="14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79"/>
      <c r="V977" s="79"/>
      <c r="W977" s="34"/>
      <c r="X977" s="33"/>
      <c r="Y977" s="34"/>
      <c r="Z977" s="34"/>
      <c r="AA977" s="34"/>
    </row>
    <row r="978">
      <c r="A978" s="34"/>
      <c r="B978" s="14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79"/>
      <c r="V978" s="79"/>
      <c r="W978" s="34"/>
      <c r="X978" s="33"/>
      <c r="Y978" s="34"/>
      <c r="Z978" s="34"/>
      <c r="AA978" s="34"/>
    </row>
    <row r="979">
      <c r="A979" s="34"/>
      <c r="B979" s="14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79"/>
      <c r="V979" s="79"/>
      <c r="W979" s="34"/>
      <c r="X979" s="33"/>
      <c r="Y979" s="34"/>
      <c r="Z979" s="34"/>
      <c r="AA979" s="34"/>
    </row>
    <row r="980">
      <c r="A980" s="34"/>
      <c r="B980" s="14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79"/>
      <c r="V980" s="79"/>
      <c r="W980" s="34"/>
      <c r="X980" s="33"/>
      <c r="Y980" s="34"/>
      <c r="Z980" s="34"/>
      <c r="AA980" s="34"/>
    </row>
    <row r="981">
      <c r="A981" s="34"/>
      <c r="B981" s="14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79"/>
      <c r="V981" s="79"/>
      <c r="W981" s="34"/>
      <c r="X981" s="33"/>
      <c r="Y981" s="34"/>
      <c r="Z981" s="34"/>
      <c r="AA981" s="34"/>
    </row>
    <row r="982">
      <c r="A982" s="34"/>
      <c r="B982" s="14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79"/>
      <c r="V982" s="79"/>
      <c r="W982" s="34"/>
      <c r="X982" s="33"/>
      <c r="Y982" s="34"/>
      <c r="Z982" s="34"/>
      <c r="AA982" s="34"/>
    </row>
    <row r="983">
      <c r="A983" s="34"/>
      <c r="B983" s="14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79"/>
      <c r="V983" s="79"/>
      <c r="W983" s="34"/>
      <c r="X983" s="33"/>
      <c r="Y983" s="34"/>
      <c r="Z983" s="34"/>
      <c r="AA983" s="34"/>
    </row>
    <row r="984">
      <c r="A984" s="34"/>
      <c r="B984" s="14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79"/>
      <c r="V984" s="79"/>
      <c r="W984" s="34"/>
      <c r="X984" s="33"/>
      <c r="Y984" s="34"/>
      <c r="Z984" s="34"/>
      <c r="AA984" s="34"/>
    </row>
    <row r="985">
      <c r="A985" s="34"/>
      <c r="B985" s="14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79"/>
      <c r="V985" s="79"/>
      <c r="W985" s="34"/>
      <c r="X985" s="33"/>
      <c r="Y985" s="34"/>
      <c r="Z985" s="34"/>
      <c r="AA985" s="34"/>
    </row>
    <row r="986">
      <c r="A986" s="34"/>
      <c r="B986" s="14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79"/>
      <c r="V986" s="79"/>
      <c r="W986" s="34"/>
      <c r="X986" s="33"/>
      <c r="Y986" s="34"/>
      <c r="Z986" s="34"/>
      <c r="AA986" s="34"/>
    </row>
    <row r="987">
      <c r="A987" s="34"/>
      <c r="B987" s="14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79"/>
      <c r="V987" s="79"/>
      <c r="W987" s="34"/>
      <c r="X987" s="33"/>
      <c r="Y987" s="34"/>
      <c r="Z987" s="34"/>
      <c r="AA987" s="34"/>
    </row>
    <row r="988">
      <c r="A988" s="34"/>
      <c r="B988" s="14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79"/>
      <c r="V988" s="79"/>
      <c r="W988" s="34"/>
      <c r="X988" s="33"/>
      <c r="Y988" s="34"/>
      <c r="Z988" s="34"/>
      <c r="AA988" s="34"/>
    </row>
    <row r="989">
      <c r="A989" s="34"/>
      <c r="B989" s="14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79"/>
      <c r="V989" s="79"/>
      <c r="W989" s="34"/>
      <c r="X989" s="33"/>
      <c r="Y989" s="34"/>
      <c r="Z989" s="34"/>
      <c r="AA989" s="34"/>
    </row>
    <row r="990">
      <c r="A990" s="34"/>
      <c r="B990" s="14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79"/>
      <c r="V990" s="79"/>
      <c r="W990" s="34"/>
      <c r="X990" s="33"/>
      <c r="Y990" s="34"/>
      <c r="Z990" s="34"/>
      <c r="AA990" s="34"/>
    </row>
    <row r="991">
      <c r="A991" s="34"/>
      <c r="B991" s="14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79"/>
      <c r="V991" s="79"/>
      <c r="W991" s="34"/>
      <c r="X991" s="33"/>
      <c r="Y991" s="34"/>
      <c r="Z991" s="34"/>
      <c r="AA991" s="34"/>
    </row>
    <row r="992">
      <c r="A992" s="34"/>
      <c r="B992" s="14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79"/>
      <c r="V992" s="79"/>
      <c r="W992" s="34"/>
      <c r="X992" s="33"/>
      <c r="Y992" s="34"/>
      <c r="Z992" s="34"/>
      <c r="AA992" s="34"/>
    </row>
    <row r="993">
      <c r="A993" s="34"/>
      <c r="B993" s="14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79"/>
      <c r="V993" s="79"/>
      <c r="W993" s="34"/>
      <c r="X993" s="33"/>
      <c r="Y993" s="34"/>
      <c r="Z993" s="34"/>
      <c r="AA993" s="34"/>
    </row>
    <row r="994">
      <c r="A994" s="34"/>
      <c r="B994" s="14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79"/>
      <c r="V994" s="79"/>
      <c r="W994" s="34"/>
      <c r="X994" s="33"/>
      <c r="Y994" s="34"/>
      <c r="Z994" s="34"/>
      <c r="AA994" s="34"/>
    </row>
    <row r="995">
      <c r="A995" s="34"/>
      <c r="B995" s="14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79"/>
      <c r="V995" s="79"/>
      <c r="W995" s="34"/>
      <c r="X995" s="33"/>
      <c r="Y995" s="34"/>
      <c r="Z995" s="34"/>
      <c r="AA995" s="34"/>
    </row>
    <row r="996">
      <c r="A996" s="34"/>
      <c r="B996" s="14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79"/>
      <c r="V996" s="79"/>
      <c r="W996" s="34"/>
      <c r="X996" s="33"/>
      <c r="Y996" s="34"/>
      <c r="Z996" s="34"/>
      <c r="AA996" s="34"/>
    </row>
    <row r="997">
      <c r="A997" s="34"/>
      <c r="B997" s="14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79"/>
      <c r="V997" s="79"/>
      <c r="W997" s="34"/>
      <c r="X997" s="33"/>
      <c r="Y997" s="34"/>
      <c r="Z997" s="34"/>
      <c r="AA997" s="34"/>
    </row>
    <row r="998">
      <c r="A998" s="34"/>
      <c r="B998" s="14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79"/>
      <c r="V998" s="79"/>
      <c r="W998" s="34"/>
      <c r="X998" s="33"/>
      <c r="Y998" s="34"/>
      <c r="Z998" s="34"/>
      <c r="AA998" s="34"/>
    </row>
    <row r="999">
      <c r="A999" s="34"/>
      <c r="B999" s="14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79"/>
      <c r="V999" s="79"/>
      <c r="W999" s="34"/>
      <c r="X999" s="33"/>
      <c r="Y999" s="34"/>
      <c r="Z999" s="34"/>
      <c r="AA999" s="34"/>
    </row>
    <row r="1000">
      <c r="A1000" s="34"/>
      <c r="B1000" s="14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79"/>
      <c r="V1000" s="79"/>
      <c r="W1000" s="34"/>
      <c r="X1000" s="33"/>
      <c r="Y1000" s="34"/>
      <c r="Z1000" s="34"/>
      <c r="AA1000" s="34"/>
    </row>
    <row r="1001">
      <c r="A1001" s="34"/>
      <c r="B1001" s="14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79"/>
      <c r="V1001" s="79"/>
      <c r="W1001" s="34"/>
      <c r="X1001" s="33"/>
      <c r="Y1001" s="34"/>
      <c r="Z1001" s="34"/>
      <c r="AA1001" s="34"/>
    </row>
    <row r="1002">
      <c r="A1002" s="34"/>
      <c r="B1002" s="140"/>
      <c r="C1002" s="30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79"/>
      <c r="V1002" s="79"/>
      <c r="W1002" s="34"/>
      <c r="X1002" s="33"/>
      <c r="Y1002" s="34"/>
      <c r="Z1002" s="34"/>
      <c r="AA1002" s="34"/>
    </row>
    <row r="1003">
      <c r="A1003" s="34"/>
      <c r="B1003" s="140"/>
      <c r="C1003" s="30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79"/>
      <c r="V1003" s="79"/>
      <c r="W1003" s="34"/>
      <c r="X1003" s="33"/>
      <c r="Y1003" s="34"/>
      <c r="Z1003" s="34"/>
      <c r="AA1003" s="34"/>
    </row>
    <row r="1004">
      <c r="A1004" s="34"/>
      <c r="B1004" s="140"/>
      <c r="C1004" s="30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79"/>
      <c r="V1004" s="79"/>
      <c r="W1004" s="34"/>
      <c r="X1004" s="33"/>
      <c r="Y1004" s="34"/>
      <c r="Z1004" s="34"/>
      <c r="AA1004" s="34"/>
    </row>
    <row r="1005">
      <c r="A1005" s="34"/>
      <c r="B1005" s="140"/>
      <c r="C1005" s="30"/>
      <c r="D1005" s="30"/>
      <c r="E1005" s="30"/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79"/>
      <c r="V1005" s="79"/>
      <c r="W1005" s="34"/>
      <c r="X1005" s="33"/>
      <c r="Y1005" s="34"/>
      <c r="Z1005" s="34"/>
      <c r="AA1005" s="34"/>
    </row>
    <row r="1006">
      <c r="A1006" s="34"/>
      <c r="B1006" s="140"/>
      <c r="C1006" s="30"/>
      <c r="D1006" s="30"/>
      <c r="E1006" s="30"/>
      <c r="F1006" s="30"/>
      <c r="G1006" s="30"/>
      <c r="H1006" s="30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79"/>
      <c r="V1006" s="79"/>
      <c r="W1006" s="34"/>
      <c r="X1006" s="33"/>
      <c r="Y1006" s="34"/>
      <c r="Z1006" s="34"/>
      <c r="AA1006" s="34"/>
    </row>
    <row r="1007">
      <c r="A1007" s="34"/>
      <c r="B1007" s="140"/>
      <c r="C1007" s="30"/>
      <c r="D1007" s="30"/>
      <c r="E1007" s="30"/>
      <c r="F1007" s="30"/>
      <c r="G1007" s="30"/>
      <c r="H1007" s="3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79"/>
      <c r="V1007" s="79"/>
      <c r="W1007" s="34"/>
      <c r="X1007" s="33"/>
      <c r="Y1007" s="34"/>
      <c r="Z1007" s="34"/>
      <c r="AA1007" s="34"/>
    </row>
    <row r="1008">
      <c r="A1008" s="34"/>
      <c r="B1008" s="140"/>
      <c r="C1008" s="30"/>
      <c r="D1008" s="30"/>
      <c r="E1008" s="30"/>
      <c r="F1008" s="30"/>
      <c r="G1008" s="30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79"/>
      <c r="V1008" s="79"/>
      <c r="W1008" s="34"/>
      <c r="X1008" s="33"/>
      <c r="Y1008" s="34"/>
      <c r="Z1008" s="34"/>
      <c r="AA1008" s="34"/>
    </row>
    <row r="1009">
      <c r="A1009" s="34"/>
      <c r="B1009" s="140"/>
      <c r="C1009" s="30"/>
      <c r="D1009" s="30"/>
      <c r="E1009" s="30"/>
      <c r="F1009" s="30"/>
      <c r="G1009" s="30"/>
      <c r="H1009" s="30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79"/>
      <c r="V1009" s="79"/>
      <c r="W1009" s="34"/>
      <c r="X1009" s="33"/>
      <c r="Y1009" s="34"/>
      <c r="Z1009" s="34"/>
      <c r="AA1009" s="34"/>
    </row>
    <row r="1010">
      <c r="A1010" s="34"/>
      <c r="B1010" s="140"/>
      <c r="C1010" s="30"/>
      <c r="D1010" s="30"/>
      <c r="E1010" s="30"/>
      <c r="F1010" s="30"/>
      <c r="G1010" s="30"/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79"/>
      <c r="V1010" s="79"/>
      <c r="W1010" s="34"/>
      <c r="X1010" s="33"/>
      <c r="Y1010" s="34"/>
      <c r="Z1010" s="34"/>
      <c r="AA1010" s="34"/>
    </row>
    <row r="1011">
      <c r="A1011" s="34"/>
      <c r="B1011" s="140"/>
      <c r="C1011" s="30"/>
      <c r="D1011" s="30"/>
      <c r="E1011" s="30"/>
      <c r="F1011" s="30"/>
      <c r="G1011" s="30"/>
      <c r="H1011" s="30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79"/>
      <c r="V1011" s="79"/>
      <c r="W1011" s="34"/>
      <c r="X1011" s="33"/>
      <c r="Y1011" s="34"/>
      <c r="Z1011" s="34"/>
      <c r="AA1011" s="34"/>
    </row>
  </sheetData>
  <mergeCells count="14">
    <mergeCell ref="B40:B44"/>
    <mergeCell ref="B45:B50"/>
    <mergeCell ref="B51:B55"/>
    <mergeCell ref="B56:B60"/>
    <mergeCell ref="B61:B65"/>
    <mergeCell ref="B66:B70"/>
    <mergeCell ref="B71:B75"/>
    <mergeCell ref="B3:B7"/>
    <mergeCell ref="B8:B13"/>
    <mergeCell ref="B14:B19"/>
    <mergeCell ref="B20:B24"/>
    <mergeCell ref="B25:B29"/>
    <mergeCell ref="B30:B34"/>
    <mergeCell ref="B35:B39"/>
  </mergeCells>
  <hyperlinks>
    <hyperlink r:id="rId1" ref="U3"/>
    <hyperlink r:id="rId2" ref="V3"/>
    <hyperlink r:id="rId3" ref="X3"/>
    <hyperlink r:id="rId4" ref="U4"/>
    <hyperlink r:id="rId5" ref="V4"/>
    <hyperlink r:id="rId6" ref="U5"/>
    <hyperlink r:id="rId7" ref="V5"/>
    <hyperlink r:id="rId8" ref="U6"/>
    <hyperlink r:id="rId9" ref="V6"/>
    <hyperlink r:id="rId10" ref="U8"/>
    <hyperlink r:id="rId11" ref="V8"/>
    <hyperlink r:id="rId12" ref="U9"/>
    <hyperlink r:id="rId13" ref="V9"/>
    <hyperlink r:id="rId14" ref="U10"/>
    <hyperlink r:id="rId15" ref="V10"/>
    <hyperlink r:id="rId16" ref="U11"/>
    <hyperlink r:id="rId17" ref="V11"/>
    <hyperlink r:id="rId18" ref="V12"/>
    <hyperlink r:id="rId19" ref="U14"/>
    <hyperlink r:id="rId20" ref="U15"/>
    <hyperlink r:id="rId21" ref="U16"/>
    <hyperlink r:id="rId22" ref="U17"/>
    <hyperlink r:id="rId23" ref="U18"/>
    <hyperlink r:id="rId24" ref="U20"/>
    <hyperlink r:id="rId25" ref="V20"/>
    <hyperlink r:id="rId26" ref="U21"/>
    <hyperlink r:id="rId27" ref="U22"/>
    <hyperlink r:id="rId28" ref="U23"/>
    <hyperlink r:id="rId29" ref="U25"/>
    <hyperlink r:id="rId30" ref="V25"/>
    <hyperlink r:id="rId31" ref="U26"/>
    <hyperlink r:id="rId32" ref="U27"/>
    <hyperlink r:id="rId33" ref="U28"/>
    <hyperlink r:id="rId34" ref="U30"/>
    <hyperlink r:id="rId35" ref="U31"/>
    <hyperlink r:id="rId36" ref="U32"/>
    <hyperlink r:id="rId37" ref="U33"/>
    <hyperlink r:id="rId38" ref="U35"/>
    <hyperlink r:id="rId39" ref="U36"/>
    <hyperlink r:id="rId40" ref="U37"/>
    <hyperlink r:id="rId41" ref="U38"/>
    <hyperlink r:id="rId42" ref="U40"/>
    <hyperlink r:id="rId43" ref="W40"/>
    <hyperlink r:id="rId44" ref="U41"/>
    <hyperlink r:id="rId45" ref="U42"/>
    <hyperlink r:id="rId46" ref="U43"/>
    <hyperlink r:id="rId47" ref="U45"/>
    <hyperlink r:id="rId48" ref="V45"/>
    <hyperlink r:id="rId49" ref="U46"/>
    <hyperlink r:id="rId50" ref="V46"/>
    <hyperlink r:id="rId51" ref="U47"/>
    <hyperlink r:id="rId52" ref="V47"/>
    <hyperlink r:id="rId53" ref="U48"/>
    <hyperlink r:id="rId54" ref="V48"/>
    <hyperlink r:id="rId55" ref="U49"/>
    <hyperlink r:id="rId56" ref="V49"/>
    <hyperlink r:id="rId57" ref="U51"/>
    <hyperlink r:id="rId58" ref="W51"/>
    <hyperlink r:id="rId59" ref="X51"/>
    <hyperlink r:id="rId60" ref="U52"/>
    <hyperlink r:id="rId61" ref="U53"/>
    <hyperlink r:id="rId62" ref="U54"/>
    <hyperlink r:id="rId63" ref="U56"/>
    <hyperlink r:id="rId64" ref="X56"/>
    <hyperlink r:id="rId65" ref="U57"/>
    <hyperlink r:id="rId66" ref="U58"/>
    <hyperlink r:id="rId67" ref="U61"/>
    <hyperlink r:id="rId68" ref="X61"/>
    <hyperlink r:id="rId69" ref="U62"/>
    <hyperlink r:id="rId70" ref="U63"/>
    <hyperlink r:id="rId71" ref="U76"/>
    <hyperlink r:id="rId72" ref="U77"/>
    <hyperlink r:id="rId73" ref="U78"/>
    <hyperlink r:id="rId74" ref="U80"/>
    <hyperlink r:id="rId75" ref="U82"/>
    <hyperlink r:id="rId76" ref="X82"/>
    <hyperlink r:id="rId77" ref="U84"/>
    <hyperlink r:id="rId78" ref="X84"/>
    <hyperlink r:id="rId79" ref="U85"/>
    <hyperlink r:id="rId80" ref="U86"/>
    <hyperlink r:id="rId81" ref="X87"/>
    <hyperlink r:id="rId82" ref="U92"/>
    <hyperlink r:id="rId83" ref="U93"/>
    <hyperlink r:id="rId84" ref="U94"/>
    <hyperlink r:id="rId85" ref="U95"/>
    <hyperlink r:id="rId86" ref="U96"/>
    <hyperlink r:id="rId87" ref="U97"/>
    <hyperlink r:id="rId88" ref="U98"/>
    <hyperlink r:id="rId89" ref="U99"/>
    <hyperlink r:id="rId90" ref="U100"/>
    <hyperlink r:id="rId91" ref="U101"/>
    <hyperlink r:id="rId92" ref="U102"/>
    <hyperlink r:id="rId93" ref="U103"/>
    <hyperlink r:id="rId94" ref="U104"/>
    <hyperlink r:id="rId95" ref="U105"/>
    <hyperlink r:id="rId96" ref="U106"/>
    <hyperlink r:id="rId97" ref="U107"/>
    <hyperlink r:id="rId98" ref="U108"/>
    <hyperlink r:id="rId99" ref="U109"/>
    <hyperlink r:id="rId100" ref="U110"/>
    <hyperlink r:id="rId101" ref="U111"/>
    <hyperlink r:id="rId102" ref="U112"/>
    <hyperlink r:id="rId103" ref="U113"/>
    <hyperlink r:id="rId104" ref="U114"/>
    <hyperlink r:id="rId105" ref="U115"/>
    <hyperlink r:id="rId106" ref="U116"/>
    <hyperlink r:id="rId107" ref="U117"/>
    <hyperlink r:id="rId108" ref="U118"/>
    <hyperlink r:id="rId109" ref="U119"/>
    <hyperlink r:id="rId110" ref="U121"/>
    <hyperlink r:id="rId111" ref="U122"/>
    <hyperlink r:id="rId112" ref="U123"/>
    <hyperlink r:id="rId113" ref="U124"/>
    <hyperlink r:id="rId114" ref="U125"/>
    <hyperlink r:id="rId115" ref="U126"/>
    <hyperlink r:id="rId116" ref="U127"/>
  </hyperlinks>
  <drawing r:id="rId117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14"/>
    <col customWidth="1" min="2" max="2" width="60.86"/>
    <col customWidth="1" min="3" max="3" width="14.71"/>
    <col customWidth="1" min="5" max="5" width="36.71"/>
    <col customWidth="1" min="6" max="6" width="28.29"/>
    <col customWidth="1" min="7" max="7" width="92.14"/>
    <col customWidth="1" min="8" max="8" width="25.71"/>
    <col customWidth="1" min="9" max="9" width="12.43"/>
    <col customWidth="1" min="10" max="10" width="10.71"/>
    <col customWidth="1" min="11" max="11" width="8.86"/>
    <col customWidth="1" min="12" max="12" width="12.71"/>
    <col customWidth="1" min="13" max="13" width="12.57"/>
    <col customWidth="1" min="14" max="14" width="10.14"/>
    <col customWidth="1" min="18" max="18" width="23.86"/>
  </cols>
  <sheetData>
    <row r="1">
      <c r="A1" s="2" t="s">
        <v>226</v>
      </c>
      <c r="B1" s="2" t="s">
        <v>227</v>
      </c>
      <c r="C1" s="13" t="s">
        <v>228</v>
      </c>
      <c r="D1" s="13" t="s">
        <v>229</v>
      </c>
      <c r="E1" s="13" t="s">
        <v>230</v>
      </c>
      <c r="F1" s="13" t="s">
        <v>231</v>
      </c>
    </row>
    <row r="2">
      <c r="A2" s="2">
        <v>1.0</v>
      </c>
      <c r="B2" s="2" t="s">
        <v>232</v>
      </c>
      <c r="C2" s="13" t="s">
        <v>233</v>
      </c>
      <c r="D2" s="13" t="s">
        <v>234</v>
      </c>
      <c r="E2" s="13" t="s">
        <v>235</v>
      </c>
      <c r="F2" s="13" t="s">
        <v>236</v>
      </c>
    </row>
    <row r="3">
      <c r="A3" s="2">
        <v>2.0</v>
      </c>
      <c r="B3" s="2" t="s">
        <v>237</v>
      </c>
      <c r="C3" s="13" t="s">
        <v>238</v>
      </c>
      <c r="D3" s="13" t="s">
        <v>239</v>
      </c>
      <c r="E3" s="13" t="s">
        <v>240</v>
      </c>
      <c r="F3" s="13" t="s">
        <v>241</v>
      </c>
      <c r="G3" s="13" t="s">
        <v>242</v>
      </c>
    </row>
    <row r="4">
      <c r="A4" s="2">
        <v>3.0</v>
      </c>
      <c r="B4" s="2" t="s">
        <v>243</v>
      </c>
      <c r="C4" s="13" t="s">
        <v>233</v>
      </c>
      <c r="D4" s="13" t="s">
        <v>239</v>
      </c>
      <c r="E4" s="13" t="s">
        <v>244</v>
      </c>
      <c r="F4" s="13" t="s">
        <v>245</v>
      </c>
      <c r="G4" s="13" t="s">
        <v>246</v>
      </c>
    </row>
    <row r="5">
      <c r="A5" s="2">
        <v>4.0</v>
      </c>
      <c r="B5" s="2" t="s">
        <v>44</v>
      </c>
      <c r="C5" s="13" t="s">
        <v>238</v>
      </c>
      <c r="D5" s="13" t="s">
        <v>239</v>
      </c>
      <c r="E5" s="13" t="s">
        <v>247</v>
      </c>
      <c r="F5" s="13" t="s">
        <v>248</v>
      </c>
      <c r="G5" s="13" t="s">
        <v>249</v>
      </c>
    </row>
    <row r="6">
      <c r="A6" s="2">
        <v>5.0</v>
      </c>
      <c r="B6" s="2" t="s">
        <v>250</v>
      </c>
      <c r="C6" s="13" t="s">
        <v>251</v>
      </c>
      <c r="D6" s="13" t="s">
        <v>252</v>
      </c>
      <c r="E6" s="13" t="s">
        <v>253</v>
      </c>
      <c r="F6" s="13" t="s">
        <v>254</v>
      </c>
    </row>
    <row r="7">
      <c r="A7" s="2">
        <v>6.0</v>
      </c>
      <c r="B7" s="2" t="s">
        <v>27</v>
      </c>
      <c r="C7" s="13" t="s">
        <v>238</v>
      </c>
      <c r="D7" s="13" t="s">
        <v>255</v>
      </c>
      <c r="E7" s="13" t="s">
        <v>256</v>
      </c>
      <c r="F7" s="13" t="s">
        <v>257</v>
      </c>
    </row>
    <row r="8">
      <c r="A8" s="2">
        <v>8.0</v>
      </c>
      <c r="B8" s="2" t="s">
        <v>258</v>
      </c>
      <c r="C8" s="13" t="s">
        <v>233</v>
      </c>
      <c r="D8" s="13" t="s">
        <v>259</v>
      </c>
      <c r="E8" s="13" t="s">
        <v>260</v>
      </c>
      <c r="F8" s="13" t="s">
        <v>261</v>
      </c>
    </row>
    <row r="9">
      <c r="A9" s="2">
        <v>11.0</v>
      </c>
      <c r="B9" s="141" t="s">
        <v>102</v>
      </c>
      <c r="C9" s="13" t="s">
        <v>238</v>
      </c>
      <c r="D9" s="13" t="s">
        <v>239</v>
      </c>
      <c r="E9" s="13" t="s">
        <v>247</v>
      </c>
      <c r="F9" s="13" t="s">
        <v>248</v>
      </c>
    </row>
    <row r="10">
      <c r="A10" s="2">
        <v>12.0</v>
      </c>
      <c r="B10" s="2" t="s">
        <v>146</v>
      </c>
      <c r="C10" s="13" t="s">
        <v>233</v>
      </c>
      <c r="D10" s="13" t="s">
        <v>262</v>
      </c>
      <c r="E10" s="13" t="s">
        <v>263</v>
      </c>
      <c r="F10" s="13" t="s">
        <v>264</v>
      </c>
    </row>
    <row r="11">
      <c r="A11" s="2">
        <v>13.0</v>
      </c>
      <c r="B11" s="2" t="s">
        <v>265</v>
      </c>
      <c r="C11" s="13" t="s">
        <v>233</v>
      </c>
      <c r="D11" s="13" t="s">
        <v>262</v>
      </c>
      <c r="E11" s="13" t="s">
        <v>266</v>
      </c>
      <c r="F11" s="13" t="s">
        <v>267</v>
      </c>
    </row>
    <row r="12">
      <c r="A12" s="2">
        <v>14.0</v>
      </c>
      <c r="B12" s="2" t="s">
        <v>268</v>
      </c>
      <c r="C12" s="13" t="s">
        <v>233</v>
      </c>
      <c r="D12" s="13" t="s">
        <v>262</v>
      </c>
      <c r="E12" s="13" t="s">
        <v>263</v>
      </c>
      <c r="F12" s="13" t="s">
        <v>269</v>
      </c>
    </row>
    <row r="13">
      <c r="A13" s="2">
        <v>15.0</v>
      </c>
      <c r="B13" s="2" t="s">
        <v>270</v>
      </c>
      <c r="C13" s="13" t="s">
        <v>251</v>
      </c>
      <c r="D13" s="13" t="s">
        <v>239</v>
      </c>
      <c r="E13" s="13" t="s">
        <v>271</v>
      </c>
      <c r="F13" s="13" t="s">
        <v>272</v>
      </c>
    </row>
    <row r="15">
      <c r="A15" s="13" t="s">
        <v>273</v>
      </c>
      <c r="B15" s="13" t="s">
        <v>163</v>
      </c>
      <c r="C15" s="13" t="s">
        <v>251</v>
      </c>
      <c r="D15" s="13" t="s">
        <v>274</v>
      </c>
      <c r="E15" s="13" t="s">
        <v>275</v>
      </c>
      <c r="G15" s="12" t="s">
        <v>276</v>
      </c>
    </row>
    <row r="16">
      <c r="A16" s="13" t="s">
        <v>273</v>
      </c>
      <c r="B16" s="13" t="s">
        <v>277</v>
      </c>
      <c r="C16" s="13" t="s">
        <v>251</v>
      </c>
      <c r="D16" s="13" t="s">
        <v>274</v>
      </c>
      <c r="E16" s="13" t="s">
        <v>171</v>
      </c>
    </row>
  </sheetData>
  <hyperlinks>
    <hyperlink r:id="rId1" ref="G15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6.14"/>
    <col customWidth="1" min="2" max="2" width="13.29"/>
    <col customWidth="1" min="3" max="3" width="16.71"/>
  </cols>
  <sheetData>
    <row r="1">
      <c r="A1" s="13" t="s">
        <v>36</v>
      </c>
      <c r="B1" s="142" t="s">
        <v>278</v>
      </c>
      <c r="C1" s="13" t="s">
        <v>279</v>
      </c>
      <c r="D1" s="13" t="s">
        <v>280</v>
      </c>
      <c r="E1" s="142" t="s">
        <v>278</v>
      </c>
      <c r="F1" s="13" t="s">
        <v>279</v>
      </c>
    </row>
    <row r="2">
      <c r="A2" s="13" t="s">
        <v>27</v>
      </c>
      <c r="B2" s="142">
        <v>0.0232</v>
      </c>
      <c r="C2" s="13">
        <v>0.038</v>
      </c>
      <c r="E2" s="142">
        <v>0.02316</v>
      </c>
      <c r="F2" s="13">
        <v>0.038</v>
      </c>
    </row>
    <row r="3">
      <c r="A3" s="13" t="s">
        <v>102</v>
      </c>
      <c r="B3" s="142">
        <v>0.17557</v>
      </c>
      <c r="C3" s="13">
        <v>0.182</v>
      </c>
      <c r="E3" s="143">
        <v>0.17557</v>
      </c>
      <c r="F3" s="143">
        <v>0.182</v>
      </c>
    </row>
    <row r="4">
      <c r="A4" s="13" t="s">
        <v>63</v>
      </c>
      <c r="B4" s="142">
        <v>0.01621</v>
      </c>
      <c r="C4" s="13">
        <v>0.094</v>
      </c>
    </row>
    <row r="5">
      <c r="A5" s="13" t="s">
        <v>111</v>
      </c>
      <c r="B5" s="142">
        <v>0.07786</v>
      </c>
      <c r="C5" s="13">
        <v>0.084</v>
      </c>
    </row>
    <row r="6">
      <c r="A6" s="13" t="s">
        <v>75</v>
      </c>
      <c r="B6" s="142">
        <v>0.11806</v>
      </c>
      <c r="C6" s="13">
        <v>0.18</v>
      </c>
    </row>
    <row r="7">
      <c r="A7" s="13" t="s">
        <v>85</v>
      </c>
      <c r="B7" s="142">
        <v>0.07265</v>
      </c>
      <c r="C7" s="13">
        <v>0.057</v>
      </c>
      <c r="E7" s="142">
        <v>0.07265</v>
      </c>
      <c r="F7" s="13">
        <v>0.057</v>
      </c>
    </row>
    <row r="8">
      <c r="A8" s="13" t="s">
        <v>118</v>
      </c>
      <c r="B8" s="142">
        <v>0.12321</v>
      </c>
      <c r="C8" s="13">
        <v>0.188</v>
      </c>
      <c r="E8" s="144">
        <v>0.12321</v>
      </c>
      <c r="F8" s="13">
        <v>0.188</v>
      </c>
    </row>
    <row r="9">
      <c r="A9" s="2" t="s">
        <v>146</v>
      </c>
      <c r="B9" s="142">
        <v>0.00777</v>
      </c>
      <c r="C9" s="13">
        <v>0.059</v>
      </c>
    </row>
    <row r="10">
      <c r="A10" s="2" t="s">
        <v>265</v>
      </c>
      <c r="B10" s="142">
        <v>-0.01151</v>
      </c>
      <c r="C10" s="13">
        <v>0.057</v>
      </c>
    </row>
    <row r="11">
      <c r="A11" s="2" t="s">
        <v>268</v>
      </c>
      <c r="B11" s="142">
        <v>0.0039</v>
      </c>
      <c r="C11" s="13">
        <v>0.019</v>
      </c>
    </row>
    <row r="12">
      <c r="A12" s="2" t="s">
        <v>281</v>
      </c>
      <c r="B12" s="145"/>
      <c r="E12" s="146">
        <v>0.22503</v>
      </c>
      <c r="F12" s="146">
        <v>0.151</v>
      </c>
    </row>
    <row r="13">
      <c r="A13" s="13" t="s">
        <v>175</v>
      </c>
      <c r="B13" s="145"/>
      <c r="E13" s="143">
        <v>0.14744</v>
      </c>
      <c r="F13" s="143">
        <v>0.177</v>
      </c>
    </row>
    <row r="14">
      <c r="B14" s="145"/>
    </row>
    <row r="15">
      <c r="B15" s="145"/>
    </row>
    <row r="16">
      <c r="B16" s="145"/>
    </row>
    <row r="17">
      <c r="B17" s="145"/>
    </row>
    <row r="18">
      <c r="B18" s="145"/>
    </row>
    <row r="19">
      <c r="B19" s="145"/>
    </row>
    <row r="20">
      <c r="B20" s="145"/>
    </row>
    <row r="21">
      <c r="B21" s="145"/>
    </row>
    <row r="22">
      <c r="B22" s="145"/>
    </row>
    <row r="23">
      <c r="B23" s="145"/>
    </row>
    <row r="24">
      <c r="B24" s="145"/>
    </row>
    <row r="25">
      <c r="B25" s="145"/>
    </row>
    <row r="26">
      <c r="B26" s="145"/>
    </row>
    <row r="27">
      <c r="B27" s="145"/>
    </row>
    <row r="28">
      <c r="B28" s="145"/>
    </row>
    <row r="29">
      <c r="B29" s="145"/>
    </row>
    <row r="30">
      <c r="B30" s="145"/>
    </row>
    <row r="31">
      <c r="B31" s="145"/>
    </row>
    <row r="32">
      <c r="B32" s="145"/>
    </row>
    <row r="33">
      <c r="B33" s="145"/>
    </row>
    <row r="34">
      <c r="B34" s="145"/>
    </row>
    <row r="35">
      <c r="B35" s="145"/>
    </row>
    <row r="36">
      <c r="B36" s="145"/>
    </row>
    <row r="37">
      <c r="B37" s="145"/>
    </row>
    <row r="38">
      <c r="B38" s="145"/>
    </row>
    <row r="39">
      <c r="B39" s="145"/>
    </row>
    <row r="40">
      <c r="B40" s="145"/>
    </row>
    <row r="41">
      <c r="B41" s="145"/>
    </row>
    <row r="42">
      <c r="B42" s="145"/>
    </row>
    <row r="43">
      <c r="B43" s="145"/>
    </row>
    <row r="44">
      <c r="B44" s="145"/>
    </row>
    <row r="45">
      <c r="B45" s="145"/>
    </row>
    <row r="46">
      <c r="B46" s="145"/>
    </row>
    <row r="47">
      <c r="B47" s="145"/>
    </row>
    <row r="48">
      <c r="B48" s="145"/>
    </row>
    <row r="49">
      <c r="B49" s="145"/>
    </row>
    <row r="50">
      <c r="B50" s="145"/>
    </row>
    <row r="51">
      <c r="B51" s="145"/>
    </row>
    <row r="52">
      <c r="B52" s="145"/>
    </row>
    <row r="53">
      <c r="B53" s="145"/>
    </row>
    <row r="54">
      <c r="B54" s="145"/>
    </row>
    <row r="55">
      <c r="B55" s="145"/>
    </row>
    <row r="56">
      <c r="B56" s="145"/>
    </row>
    <row r="57">
      <c r="B57" s="145"/>
    </row>
    <row r="58">
      <c r="B58" s="145"/>
    </row>
    <row r="59">
      <c r="B59" s="145"/>
    </row>
    <row r="60">
      <c r="B60" s="145"/>
    </row>
    <row r="61">
      <c r="B61" s="145"/>
    </row>
    <row r="62">
      <c r="B62" s="145"/>
    </row>
    <row r="63">
      <c r="B63" s="145"/>
    </row>
    <row r="64">
      <c r="B64" s="145"/>
    </row>
    <row r="65">
      <c r="B65" s="145"/>
    </row>
    <row r="66">
      <c r="B66" s="145"/>
    </row>
    <row r="67">
      <c r="B67" s="145"/>
    </row>
    <row r="68">
      <c r="B68" s="145"/>
    </row>
    <row r="69">
      <c r="B69" s="145"/>
    </row>
    <row r="70">
      <c r="B70" s="145"/>
    </row>
    <row r="71">
      <c r="B71" s="145"/>
    </row>
    <row r="72">
      <c r="B72" s="145"/>
    </row>
    <row r="73">
      <c r="B73" s="145"/>
    </row>
    <row r="74">
      <c r="B74" s="145"/>
    </row>
    <row r="75">
      <c r="B75" s="145"/>
    </row>
    <row r="76">
      <c r="B76" s="145"/>
    </row>
    <row r="77">
      <c r="B77" s="145"/>
    </row>
    <row r="78">
      <c r="B78" s="145"/>
    </row>
    <row r="79">
      <c r="B79" s="145"/>
    </row>
    <row r="80">
      <c r="B80" s="145"/>
    </row>
    <row r="81">
      <c r="B81" s="145"/>
    </row>
    <row r="82">
      <c r="B82" s="145"/>
    </row>
    <row r="83">
      <c r="B83" s="145"/>
    </row>
    <row r="84">
      <c r="B84" s="145"/>
    </row>
    <row r="85">
      <c r="B85" s="145"/>
    </row>
    <row r="86">
      <c r="B86" s="145"/>
    </row>
    <row r="87">
      <c r="B87" s="145"/>
    </row>
    <row r="88">
      <c r="B88" s="145"/>
    </row>
    <row r="89">
      <c r="B89" s="145"/>
    </row>
    <row r="90">
      <c r="B90" s="145"/>
    </row>
    <row r="91">
      <c r="B91" s="145"/>
    </row>
    <row r="92">
      <c r="B92" s="145"/>
    </row>
    <row r="93">
      <c r="B93" s="145"/>
    </row>
    <row r="94">
      <c r="B94" s="145"/>
    </row>
    <row r="95">
      <c r="B95" s="145"/>
    </row>
    <row r="96">
      <c r="B96" s="145"/>
    </row>
    <row r="97">
      <c r="B97" s="145"/>
    </row>
    <row r="98">
      <c r="B98" s="145"/>
    </row>
    <row r="99">
      <c r="B99" s="145"/>
    </row>
    <row r="100">
      <c r="B100" s="145"/>
    </row>
    <row r="101">
      <c r="B101" s="145"/>
    </row>
    <row r="102">
      <c r="B102" s="145"/>
    </row>
    <row r="103">
      <c r="B103" s="145"/>
    </row>
    <row r="104">
      <c r="B104" s="145"/>
    </row>
    <row r="105">
      <c r="B105" s="145"/>
    </row>
    <row r="106">
      <c r="B106" s="145"/>
    </row>
    <row r="107">
      <c r="B107" s="145"/>
    </row>
    <row r="108">
      <c r="B108" s="145"/>
    </row>
    <row r="109">
      <c r="B109" s="145"/>
    </row>
    <row r="110">
      <c r="B110" s="145"/>
    </row>
    <row r="111">
      <c r="B111" s="145"/>
    </row>
    <row r="112">
      <c r="B112" s="145"/>
    </row>
    <row r="113">
      <c r="B113" s="145"/>
    </row>
    <row r="114">
      <c r="B114" s="145"/>
    </row>
    <row r="115">
      <c r="B115" s="145"/>
    </row>
    <row r="116">
      <c r="B116" s="145"/>
    </row>
    <row r="117">
      <c r="B117" s="145"/>
    </row>
    <row r="118">
      <c r="B118" s="145"/>
    </row>
    <row r="119">
      <c r="B119" s="145"/>
    </row>
    <row r="120">
      <c r="B120" s="145"/>
    </row>
    <row r="121">
      <c r="B121" s="145"/>
    </row>
    <row r="122">
      <c r="B122" s="145"/>
    </row>
    <row r="123">
      <c r="B123" s="145"/>
    </row>
    <row r="124">
      <c r="B124" s="145"/>
    </row>
    <row r="125">
      <c r="B125" s="145"/>
    </row>
    <row r="126">
      <c r="B126" s="145"/>
    </row>
    <row r="127">
      <c r="B127" s="145"/>
    </row>
    <row r="128">
      <c r="B128" s="145"/>
    </row>
    <row r="129">
      <c r="B129" s="145"/>
    </row>
    <row r="130">
      <c r="B130" s="145"/>
    </row>
    <row r="131">
      <c r="B131" s="145"/>
    </row>
    <row r="132">
      <c r="B132" s="145"/>
    </row>
    <row r="133">
      <c r="B133" s="145"/>
    </row>
    <row r="134">
      <c r="B134" s="145"/>
    </row>
    <row r="135">
      <c r="B135" s="145"/>
    </row>
    <row r="136">
      <c r="B136" s="145"/>
    </row>
    <row r="137">
      <c r="B137" s="145"/>
    </row>
    <row r="138">
      <c r="B138" s="145"/>
    </row>
    <row r="139">
      <c r="B139" s="145"/>
    </row>
    <row r="140">
      <c r="B140" s="145"/>
    </row>
    <row r="141">
      <c r="B141" s="145"/>
    </row>
    <row r="142">
      <c r="B142" s="145"/>
    </row>
    <row r="143">
      <c r="B143" s="145"/>
    </row>
    <row r="144">
      <c r="B144" s="145"/>
    </row>
    <row r="145">
      <c r="B145" s="145"/>
    </row>
    <row r="146">
      <c r="B146" s="145"/>
    </row>
    <row r="147">
      <c r="B147" s="145"/>
    </row>
    <row r="148">
      <c r="B148" s="145"/>
    </row>
    <row r="149">
      <c r="B149" s="145"/>
    </row>
    <row r="150">
      <c r="B150" s="145"/>
    </row>
    <row r="151">
      <c r="B151" s="145"/>
    </row>
    <row r="152">
      <c r="B152" s="145"/>
    </row>
    <row r="153">
      <c r="B153" s="145"/>
    </row>
    <row r="154">
      <c r="B154" s="145"/>
    </row>
    <row r="155">
      <c r="B155" s="145"/>
    </row>
    <row r="156">
      <c r="B156" s="145"/>
    </row>
    <row r="157">
      <c r="B157" s="145"/>
    </row>
    <row r="158">
      <c r="B158" s="145"/>
    </row>
    <row r="159">
      <c r="B159" s="145"/>
    </row>
    <row r="160">
      <c r="B160" s="145"/>
    </row>
    <row r="161">
      <c r="B161" s="145"/>
    </row>
    <row r="162">
      <c r="B162" s="145"/>
    </row>
    <row r="163">
      <c r="B163" s="145"/>
    </row>
    <row r="164">
      <c r="B164" s="145"/>
    </row>
    <row r="165">
      <c r="B165" s="145"/>
    </row>
    <row r="166">
      <c r="B166" s="145"/>
    </row>
    <row r="167">
      <c r="B167" s="145"/>
    </row>
    <row r="168">
      <c r="B168" s="145"/>
    </row>
    <row r="169">
      <c r="B169" s="145"/>
    </row>
    <row r="170">
      <c r="B170" s="145"/>
    </row>
    <row r="171">
      <c r="B171" s="145"/>
    </row>
    <row r="172">
      <c r="B172" s="145"/>
    </row>
    <row r="173">
      <c r="B173" s="145"/>
    </row>
    <row r="174">
      <c r="B174" s="145"/>
    </row>
    <row r="175">
      <c r="B175" s="145"/>
    </row>
    <row r="176">
      <c r="B176" s="145"/>
    </row>
    <row r="177">
      <c r="B177" s="145"/>
    </row>
    <row r="178">
      <c r="B178" s="145"/>
    </row>
    <row r="179">
      <c r="B179" s="145"/>
    </row>
    <row r="180">
      <c r="B180" s="145"/>
    </row>
    <row r="181">
      <c r="B181" s="145"/>
    </row>
    <row r="182">
      <c r="B182" s="145"/>
    </row>
    <row r="183">
      <c r="B183" s="145"/>
    </row>
    <row r="184">
      <c r="B184" s="145"/>
    </row>
    <row r="185">
      <c r="B185" s="145"/>
    </row>
    <row r="186">
      <c r="B186" s="145"/>
    </row>
    <row r="187">
      <c r="B187" s="145"/>
    </row>
    <row r="188">
      <c r="B188" s="145"/>
    </row>
    <row r="189">
      <c r="B189" s="145"/>
    </row>
    <row r="190">
      <c r="B190" s="145"/>
    </row>
    <row r="191">
      <c r="B191" s="145"/>
    </row>
    <row r="192">
      <c r="B192" s="145"/>
    </row>
    <row r="193">
      <c r="B193" s="145"/>
    </row>
    <row r="194">
      <c r="B194" s="145"/>
    </row>
    <row r="195">
      <c r="B195" s="145"/>
    </row>
    <row r="196">
      <c r="B196" s="145"/>
    </row>
    <row r="197">
      <c r="B197" s="145"/>
    </row>
    <row r="198">
      <c r="B198" s="145"/>
    </row>
    <row r="199">
      <c r="B199" s="145"/>
    </row>
    <row r="200">
      <c r="B200" s="145"/>
    </row>
    <row r="201">
      <c r="B201" s="145"/>
    </row>
    <row r="202">
      <c r="B202" s="145"/>
    </row>
    <row r="203">
      <c r="B203" s="145"/>
    </row>
    <row r="204">
      <c r="B204" s="145"/>
    </row>
    <row r="205">
      <c r="B205" s="145"/>
    </row>
    <row r="206">
      <c r="B206" s="145"/>
    </row>
    <row r="207">
      <c r="B207" s="145"/>
    </row>
    <row r="208">
      <c r="B208" s="145"/>
    </row>
    <row r="209">
      <c r="B209" s="145"/>
    </row>
    <row r="210">
      <c r="B210" s="145"/>
    </row>
    <row r="211">
      <c r="B211" s="145"/>
    </row>
    <row r="212">
      <c r="B212" s="145"/>
    </row>
    <row r="213">
      <c r="B213" s="145"/>
    </row>
    <row r="214">
      <c r="B214" s="145"/>
    </row>
    <row r="215">
      <c r="B215" s="145"/>
    </row>
    <row r="216">
      <c r="B216" s="145"/>
    </row>
    <row r="217">
      <c r="B217" s="145"/>
    </row>
    <row r="218">
      <c r="B218" s="145"/>
    </row>
    <row r="219">
      <c r="B219" s="145"/>
    </row>
    <row r="220">
      <c r="B220" s="145"/>
    </row>
    <row r="221">
      <c r="B221" s="145"/>
    </row>
    <row r="222">
      <c r="B222" s="145"/>
    </row>
    <row r="223">
      <c r="B223" s="145"/>
    </row>
    <row r="224">
      <c r="B224" s="145"/>
    </row>
    <row r="225">
      <c r="B225" s="145"/>
    </row>
    <row r="226">
      <c r="B226" s="145"/>
    </row>
    <row r="227">
      <c r="B227" s="145"/>
    </row>
    <row r="228">
      <c r="B228" s="145"/>
    </row>
    <row r="229">
      <c r="B229" s="145"/>
    </row>
    <row r="230">
      <c r="B230" s="145"/>
    </row>
    <row r="231">
      <c r="B231" s="145"/>
    </row>
    <row r="232">
      <c r="B232" s="145"/>
    </row>
    <row r="233">
      <c r="B233" s="145"/>
    </row>
    <row r="234">
      <c r="B234" s="145"/>
    </row>
    <row r="235">
      <c r="B235" s="145"/>
    </row>
    <row r="236">
      <c r="B236" s="145"/>
    </row>
    <row r="237">
      <c r="B237" s="145"/>
    </row>
    <row r="238">
      <c r="B238" s="145"/>
    </row>
    <row r="239">
      <c r="B239" s="145"/>
    </row>
    <row r="240">
      <c r="B240" s="145"/>
    </row>
    <row r="241">
      <c r="B241" s="145"/>
    </row>
    <row r="242">
      <c r="B242" s="145"/>
    </row>
    <row r="243">
      <c r="B243" s="145"/>
    </row>
    <row r="244">
      <c r="B244" s="145"/>
    </row>
    <row r="245">
      <c r="B245" s="145"/>
    </row>
    <row r="246">
      <c r="B246" s="145"/>
    </row>
    <row r="247">
      <c r="B247" s="145"/>
    </row>
    <row r="248">
      <c r="B248" s="145"/>
    </row>
    <row r="249">
      <c r="B249" s="145"/>
    </row>
    <row r="250">
      <c r="B250" s="145"/>
    </row>
    <row r="251">
      <c r="B251" s="145"/>
    </row>
    <row r="252">
      <c r="B252" s="145"/>
    </row>
    <row r="253">
      <c r="B253" s="145"/>
    </row>
    <row r="254">
      <c r="B254" s="145"/>
    </row>
    <row r="255">
      <c r="B255" s="145"/>
    </row>
    <row r="256">
      <c r="B256" s="145"/>
    </row>
    <row r="257">
      <c r="B257" s="145"/>
    </row>
    <row r="258">
      <c r="B258" s="145"/>
    </row>
    <row r="259">
      <c r="B259" s="145"/>
    </row>
    <row r="260">
      <c r="B260" s="145"/>
    </row>
    <row r="261">
      <c r="B261" s="145"/>
    </row>
    <row r="262">
      <c r="B262" s="145"/>
    </row>
    <row r="263">
      <c r="B263" s="145"/>
    </row>
    <row r="264">
      <c r="B264" s="145"/>
    </row>
    <row r="265">
      <c r="B265" s="145"/>
    </row>
    <row r="266">
      <c r="B266" s="145"/>
    </row>
    <row r="267">
      <c r="B267" s="145"/>
    </row>
    <row r="268">
      <c r="B268" s="145"/>
    </row>
    <row r="269">
      <c r="B269" s="145"/>
    </row>
    <row r="270">
      <c r="B270" s="145"/>
    </row>
    <row r="271">
      <c r="B271" s="145"/>
    </row>
    <row r="272">
      <c r="B272" s="145"/>
    </row>
    <row r="273">
      <c r="B273" s="145"/>
    </row>
    <row r="274">
      <c r="B274" s="145"/>
    </row>
    <row r="275">
      <c r="B275" s="145"/>
    </row>
    <row r="276">
      <c r="B276" s="145"/>
    </row>
    <row r="277">
      <c r="B277" s="145"/>
    </row>
    <row r="278">
      <c r="B278" s="145"/>
    </row>
    <row r="279">
      <c r="B279" s="145"/>
    </row>
    <row r="280">
      <c r="B280" s="145"/>
    </row>
    <row r="281">
      <c r="B281" s="145"/>
    </row>
    <row r="282">
      <c r="B282" s="145"/>
    </row>
    <row r="283">
      <c r="B283" s="145"/>
    </row>
    <row r="284">
      <c r="B284" s="145"/>
    </row>
    <row r="285">
      <c r="B285" s="145"/>
    </row>
    <row r="286">
      <c r="B286" s="145"/>
    </row>
    <row r="287">
      <c r="B287" s="145"/>
    </row>
    <row r="288">
      <c r="B288" s="145"/>
    </row>
    <row r="289">
      <c r="B289" s="145"/>
    </row>
    <row r="290">
      <c r="B290" s="145"/>
    </row>
    <row r="291">
      <c r="B291" s="145"/>
    </row>
    <row r="292">
      <c r="B292" s="145"/>
    </row>
    <row r="293">
      <c r="B293" s="145"/>
    </row>
    <row r="294">
      <c r="B294" s="145"/>
    </row>
    <row r="295">
      <c r="B295" s="145"/>
    </row>
    <row r="296">
      <c r="B296" s="145"/>
    </row>
    <row r="297">
      <c r="B297" s="145"/>
    </row>
    <row r="298">
      <c r="B298" s="145"/>
    </row>
    <row r="299">
      <c r="B299" s="145"/>
    </row>
    <row r="300">
      <c r="B300" s="145"/>
    </row>
    <row r="301">
      <c r="B301" s="145"/>
    </row>
    <row r="302">
      <c r="B302" s="145"/>
    </row>
    <row r="303">
      <c r="B303" s="145"/>
    </row>
    <row r="304">
      <c r="B304" s="145"/>
    </row>
    <row r="305">
      <c r="B305" s="145"/>
    </row>
    <row r="306">
      <c r="B306" s="145"/>
    </row>
    <row r="307">
      <c r="B307" s="145"/>
    </row>
    <row r="308">
      <c r="B308" s="145"/>
    </row>
    <row r="309">
      <c r="B309" s="145"/>
    </row>
    <row r="310">
      <c r="B310" s="145"/>
    </row>
    <row r="311">
      <c r="B311" s="145"/>
    </row>
    <row r="312">
      <c r="B312" s="145"/>
    </row>
    <row r="313">
      <c r="B313" s="145"/>
    </row>
    <row r="314">
      <c r="B314" s="145"/>
    </row>
    <row r="315">
      <c r="B315" s="145"/>
    </row>
    <row r="316">
      <c r="B316" s="145"/>
    </row>
    <row r="317">
      <c r="B317" s="145"/>
    </row>
    <row r="318">
      <c r="B318" s="145"/>
    </row>
    <row r="319">
      <c r="B319" s="145"/>
    </row>
    <row r="320">
      <c r="B320" s="145"/>
    </row>
    <row r="321">
      <c r="B321" s="145"/>
    </row>
    <row r="322">
      <c r="B322" s="145"/>
    </row>
    <row r="323">
      <c r="B323" s="145"/>
    </row>
    <row r="324">
      <c r="B324" s="145"/>
    </row>
    <row r="325">
      <c r="B325" s="145"/>
    </row>
    <row r="326">
      <c r="B326" s="145"/>
    </row>
    <row r="327">
      <c r="B327" s="145"/>
    </row>
    <row r="328">
      <c r="B328" s="145"/>
    </row>
    <row r="329">
      <c r="B329" s="145"/>
    </row>
    <row r="330">
      <c r="B330" s="145"/>
    </row>
    <row r="331">
      <c r="B331" s="145"/>
    </row>
    <row r="332">
      <c r="B332" s="145"/>
    </row>
    <row r="333">
      <c r="B333" s="145"/>
    </row>
    <row r="334">
      <c r="B334" s="145"/>
    </row>
    <row r="335">
      <c r="B335" s="145"/>
    </row>
    <row r="336">
      <c r="B336" s="145"/>
    </row>
    <row r="337">
      <c r="B337" s="145"/>
    </row>
    <row r="338">
      <c r="B338" s="145"/>
    </row>
    <row r="339">
      <c r="B339" s="145"/>
    </row>
    <row r="340">
      <c r="B340" s="145"/>
    </row>
    <row r="341">
      <c r="B341" s="145"/>
    </row>
    <row r="342">
      <c r="B342" s="145"/>
    </row>
    <row r="343">
      <c r="B343" s="145"/>
    </row>
    <row r="344">
      <c r="B344" s="145"/>
    </row>
    <row r="345">
      <c r="B345" s="145"/>
    </row>
    <row r="346">
      <c r="B346" s="145"/>
    </row>
    <row r="347">
      <c r="B347" s="145"/>
    </row>
    <row r="348">
      <c r="B348" s="145"/>
    </row>
    <row r="349">
      <c r="B349" s="145"/>
    </row>
    <row r="350">
      <c r="B350" s="145"/>
    </row>
    <row r="351">
      <c r="B351" s="145"/>
    </row>
    <row r="352">
      <c r="B352" s="145"/>
    </row>
    <row r="353">
      <c r="B353" s="145"/>
    </row>
    <row r="354">
      <c r="B354" s="145"/>
    </row>
    <row r="355">
      <c r="B355" s="145"/>
    </row>
    <row r="356">
      <c r="B356" s="145"/>
    </row>
    <row r="357">
      <c r="B357" s="145"/>
    </row>
    <row r="358">
      <c r="B358" s="145"/>
    </row>
    <row r="359">
      <c r="B359" s="145"/>
    </row>
    <row r="360">
      <c r="B360" s="145"/>
    </row>
    <row r="361">
      <c r="B361" s="145"/>
    </row>
    <row r="362">
      <c r="B362" s="145"/>
    </row>
    <row r="363">
      <c r="B363" s="145"/>
    </row>
    <row r="364">
      <c r="B364" s="145"/>
    </row>
    <row r="365">
      <c r="B365" s="145"/>
    </row>
    <row r="366">
      <c r="B366" s="145"/>
    </row>
    <row r="367">
      <c r="B367" s="145"/>
    </row>
    <row r="368">
      <c r="B368" s="145"/>
    </row>
    <row r="369">
      <c r="B369" s="145"/>
    </row>
    <row r="370">
      <c r="B370" s="145"/>
    </row>
    <row r="371">
      <c r="B371" s="145"/>
    </row>
    <row r="372">
      <c r="B372" s="145"/>
    </row>
    <row r="373">
      <c r="B373" s="145"/>
    </row>
    <row r="374">
      <c r="B374" s="145"/>
    </row>
    <row r="375">
      <c r="B375" s="145"/>
    </row>
    <row r="376">
      <c r="B376" s="145"/>
    </row>
    <row r="377">
      <c r="B377" s="145"/>
    </row>
    <row r="378">
      <c r="B378" s="145"/>
    </row>
    <row r="379">
      <c r="B379" s="145"/>
    </row>
    <row r="380">
      <c r="B380" s="145"/>
    </row>
    <row r="381">
      <c r="B381" s="145"/>
    </row>
    <row r="382">
      <c r="B382" s="145"/>
    </row>
    <row r="383">
      <c r="B383" s="145"/>
    </row>
    <row r="384">
      <c r="B384" s="145"/>
    </row>
    <row r="385">
      <c r="B385" s="145"/>
    </row>
    <row r="386">
      <c r="B386" s="145"/>
    </row>
    <row r="387">
      <c r="B387" s="145"/>
    </row>
    <row r="388">
      <c r="B388" s="145"/>
    </row>
    <row r="389">
      <c r="B389" s="145"/>
    </row>
    <row r="390">
      <c r="B390" s="145"/>
    </row>
    <row r="391">
      <c r="B391" s="145"/>
    </row>
    <row r="392">
      <c r="B392" s="145"/>
    </row>
    <row r="393">
      <c r="B393" s="145"/>
    </row>
    <row r="394">
      <c r="B394" s="145"/>
    </row>
    <row r="395">
      <c r="B395" s="145"/>
    </row>
    <row r="396">
      <c r="B396" s="145"/>
    </row>
    <row r="397">
      <c r="B397" s="145"/>
    </row>
    <row r="398">
      <c r="B398" s="145"/>
    </row>
    <row r="399">
      <c r="B399" s="145"/>
    </row>
    <row r="400">
      <c r="B400" s="145"/>
    </row>
    <row r="401">
      <c r="B401" s="145"/>
    </row>
    <row r="402">
      <c r="B402" s="145"/>
    </row>
    <row r="403">
      <c r="B403" s="145"/>
    </row>
    <row r="404">
      <c r="B404" s="145"/>
    </row>
    <row r="405">
      <c r="B405" s="145"/>
    </row>
    <row r="406">
      <c r="B406" s="145"/>
    </row>
    <row r="407">
      <c r="B407" s="145"/>
    </row>
    <row r="408">
      <c r="B408" s="145"/>
    </row>
    <row r="409">
      <c r="B409" s="145"/>
    </row>
    <row r="410">
      <c r="B410" s="145"/>
    </row>
    <row r="411">
      <c r="B411" s="145"/>
    </row>
    <row r="412">
      <c r="B412" s="145"/>
    </row>
    <row r="413">
      <c r="B413" s="145"/>
    </row>
    <row r="414">
      <c r="B414" s="145"/>
    </row>
    <row r="415">
      <c r="B415" s="145"/>
    </row>
    <row r="416">
      <c r="B416" s="145"/>
    </row>
    <row r="417">
      <c r="B417" s="145"/>
    </row>
    <row r="418">
      <c r="B418" s="145"/>
    </row>
    <row r="419">
      <c r="B419" s="145"/>
    </row>
    <row r="420">
      <c r="B420" s="145"/>
    </row>
    <row r="421">
      <c r="B421" s="145"/>
    </row>
    <row r="422">
      <c r="B422" s="145"/>
    </row>
    <row r="423">
      <c r="B423" s="145"/>
    </row>
    <row r="424">
      <c r="B424" s="145"/>
    </row>
    <row r="425">
      <c r="B425" s="145"/>
    </row>
    <row r="426">
      <c r="B426" s="145"/>
    </row>
    <row r="427">
      <c r="B427" s="145"/>
    </row>
    <row r="428">
      <c r="B428" s="145"/>
    </row>
    <row r="429">
      <c r="B429" s="145"/>
    </row>
    <row r="430">
      <c r="B430" s="145"/>
    </row>
    <row r="431">
      <c r="B431" s="145"/>
    </row>
    <row r="432">
      <c r="B432" s="145"/>
    </row>
    <row r="433">
      <c r="B433" s="145"/>
    </row>
    <row r="434">
      <c r="B434" s="145"/>
    </row>
    <row r="435">
      <c r="B435" s="145"/>
    </row>
    <row r="436">
      <c r="B436" s="145"/>
    </row>
    <row r="437">
      <c r="B437" s="145"/>
    </row>
    <row r="438">
      <c r="B438" s="145"/>
    </row>
    <row r="439">
      <c r="B439" s="145"/>
    </row>
    <row r="440">
      <c r="B440" s="145"/>
    </row>
    <row r="441">
      <c r="B441" s="145"/>
    </row>
    <row r="442">
      <c r="B442" s="145"/>
    </row>
    <row r="443">
      <c r="B443" s="145"/>
    </row>
    <row r="444">
      <c r="B444" s="145"/>
    </row>
    <row r="445">
      <c r="B445" s="145"/>
    </row>
    <row r="446">
      <c r="B446" s="145"/>
    </row>
    <row r="447">
      <c r="B447" s="145"/>
    </row>
    <row r="448">
      <c r="B448" s="145"/>
    </row>
    <row r="449">
      <c r="B449" s="145"/>
    </row>
    <row r="450">
      <c r="B450" s="145"/>
    </row>
    <row r="451">
      <c r="B451" s="145"/>
    </row>
    <row r="452">
      <c r="B452" s="145"/>
    </row>
    <row r="453">
      <c r="B453" s="145"/>
    </row>
    <row r="454">
      <c r="B454" s="145"/>
    </row>
    <row r="455">
      <c r="B455" s="145"/>
    </row>
    <row r="456">
      <c r="B456" s="145"/>
    </row>
    <row r="457">
      <c r="B457" s="145"/>
    </row>
    <row r="458">
      <c r="B458" s="145"/>
    </row>
    <row r="459">
      <c r="B459" s="145"/>
    </row>
    <row r="460">
      <c r="B460" s="145"/>
    </row>
    <row r="461">
      <c r="B461" s="145"/>
    </row>
    <row r="462">
      <c r="B462" s="145"/>
    </row>
    <row r="463">
      <c r="B463" s="145"/>
    </row>
    <row r="464">
      <c r="B464" s="145"/>
    </row>
    <row r="465">
      <c r="B465" s="145"/>
    </row>
    <row r="466">
      <c r="B466" s="145"/>
    </row>
    <row r="467">
      <c r="B467" s="145"/>
    </row>
    <row r="468">
      <c r="B468" s="145"/>
    </row>
    <row r="469">
      <c r="B469" s="145"/>
    </row>
    <row r="470">
      <c r="B470" s="145"/>
    </row>
    <row r="471">
      <c r="B471" s="145"/>
    </row>
    <row r="472">
      <c r="B472" s="145"/>
    </row>
    <row r="473">
      <c r="B473" s="145"/>
    </row>
    <row r="474">
      <c r="B474" s="145"/>
    </row>
    <row r="475">
      <c r="B475" s="145"/>
    </row>
    <row r="476">
      <c r="B476" s="145"/>
    </row>
    <row r="477">
      <c r="B477" s="145"/>
    </row>
    <row r="478">
      <c r="B478" s="145"/>
    </row>
    <row r="479">
      <c r="B479" s="145"/>
    </row>
    <row r="480">
      <c r="B480" s="145"/>
    </row>
    <row r="481">
      <c r="B481" s="145"/>
    </row>
    <row r="482">
      <c r="B482" s="145"/>
    </row>
    <row r="483">
      <c r="B483" s="145"/>
    </row>
    <row r="484">
      <c r="B484" s="145"/>
    </row>
    <row r="485">
      <c r="B485" s="145"/>
    </row>
    <row r="486">
      <c r="B486" s="145"/>
    </row>
    <row r="487">
      <c r="B487" s="145"/>
    </row>
    <row r="488">
      <c r="B488" s="145"/>
    </row>
    <row r="489">
      <c r="B489" s="145"/>
    </row>
    <row r="490">
      <c r="B490" s="145"/>
    </row>
    <row r="491">
      <c r="B491" s="145"/>
    </row>
    <row r="492">
      <c r="B492" s="145"/>
    </row>
    <row r="493">
      <c r="B493" s="145"/>
    </row>
    <row r="494">
      <c r="B494" s="145"/>
    </row>
    <row r="495">
      <c r="B495" s="145"/>
    </row>
    <row r="496">
      <c r="B496" s="145"/>
    </row>
    <row r="497">
      <c r="B497" s="145"/>
    </row>
    <row r="498">
      <c r="B498" s="145"/>
    </row>
    <row r="499">
      <c r="B499" s="145"/>
    </row>
    <row r="500">
      <c r="B500" s="145"/>
    </row>
    <row r="501">
      <c r="B501" s="145"/>
    </row>
    <row r="502">
      <c r="B502" s="145"/>
    </row>
    <row r="503">
      <c r="B503" s="145"/>
    </row>
    <row r="504">
      <c r="B504" s="145"/>
    </row>
    <row r="505">
      <c r="B505" s="145"/>
    </row>
    <row r="506">
      <c r="B506" s="145"/>
    </row>
    <row r="507">
      <c r="B507" s="145"/>
    </row>
    <row r="508">
      <c r="B508" s="145"/>
    </row>
    <row r="509">
      <c r="B509" s="145"/>
    </row>
    <row r="510">
      <c r="B510" s="145"/>
    </row>
    <row r="511">
      <c r="B511" s="145"/>
    </row>
    <row r="512">
      <c r="B512" s="145"/>
    </row>
    <row r="513">
      <c r="B513" s="145"/>
    </row>
    <row r="514">
      <c r="B514" s="145"/>
    </row>
    <row r="515">
      <c r="B515" s="145"/>
    </row>
    <row r="516">
      <c r="B516" s="145"/>
    </row>
    <row r="517">
      <c r="B517" s="145"/>
    </row>
    <row r="518">
      <c r="B518" s="145"/>
    </row>
    <row r="519">
      <c r="B519" s="145"/>
    </row>
    <row r="520">
      <c r="B520" s="145"/>
    </row>
    <row r="521">
      <c r="B521" s="145"/>
    </row>
    <row r="522">
      <c r="B522" s="145"/>
    </row>
    <row r="523">
      <c r="B523" s="145"/>
    </row>
    <row r="524">
      <c r="B524" s="145"/>
    </row>
    <row r="525">
      <c r="B525" s="145"/>
    </row>
    <row r="526">
      <c r="B526" s="145"/>
    </row>
    <row r="527">
      <c r="B527" s="145"/>
    </row>
    <row r="528">
      <c r="B528" s="145"/>
    </row>
    <row r="529">
      <c r="B529" s="145"/>
    </row>
    <row r="530">
      <c r="B530" s="145"/>
    </row>
    <row r="531">
      <c r="B531" s="145"/>
    </row>
    <row r="532">
      <c r="B532" s="145"/>
    </row>
    <row r="533">
      <c r="B533" s="145"/>
    </row>
    <row r="534">
      <c r="B534" s="145"/>
    </row>
    <row r="535">
      <c r="B535" s="145"/>
    </row>
    <row r="536">
      <c r="B536" s="145"/>
    </row>
    <row r="537">
      <c r="B537" s="145"/>
    </row>
    <row r="538">
      <c r="B538" s="145"/>
    </row>
    <row r="539">
      <c r="B539" s="145"/>
    </row>
    <row r="540">
      <c r="B540" s="145"/>
    </row>
    <row r="541">
      <c r="B541" s="145"/>
    </row>
    <row r="542">
      <c r="B542" s="145"/>
    </row>
    <row r="543">
      <c r="B543" s="145"/>
    </row>
    <row r="544">
      <c r="B544" s="145"/>
    </row>
    <row r="545">
      <c r="B545" s="145"/>
    </row>
    <row r="546">
      <c r="B546" s="145"/>
    </row>
    <row r="547">
      <c r="B547" s="145"/>
    </row>
    <row r="548">
      <c r="B548" s="145"/>
    </row>
    <row r="549">
      <c r="B549" s="145"/>
    </row>
    <row r="550">
      <c r="B550" s="145"/>
    </row>
    <row r="551">
      <c r="B551" s="145"/>
    </row>
    <row r="552">
      <c r="B552" s="145"/>
    </row>
    <row r="553">
      <c r="B553" s="145"/>
    </row>
    <row r="554">
      <c r="B554" s="145"/>
    </row>
    <row r="555">
      <c r="B555" s="145"/>
    </row>
    <row r="556">
      <c r="B556" s="145"/>
    </row>
    <row r="557">
      <c r="B557" s="145"/>
    </row>
    <row r="558">
      <c r="B558" s="145"/>
    </row>
    <row r="559">
      <c r="B559" s="145"/>
    </row>
    <row r="560">
      <c r="B560" s="145"/>
    </row>
    <row r="561">
      <c r="B561" s="145"/>
    </row>
    <row r="562">
      <c r="B562" s="145"/>
    </row>
    <row r="563">
      <c r="B563" s="145"/>
    </row>
    <row r="564">
      <c r="B564" s="145"/>
    </row>
    <row r="565">
      <c r="B565" s="145"/>
    </row>
    <row r="566">
      <c r="B566" s="145"/>
    </row>
    <row r="567">
      <c r="B567" s="145"/>
    </row>
    <row r="568">
      <c r="B568" s="145"/>
    </row>
    <row r="569">
      <c r="B569" s="145"/>
    </row>
    <row r="570">
      <c r="B570" s="145"/>
    </row>
    <row r="571">
      <c r="B571" s="145"/>
    </row>
    <row r="572">
      <c r="B572" s="145"/>
    </row>
    <row r="573">
      <c r="B573" s="145"/>
    </row>
    <row r="574">
      <c r="B574" s="145"/>
    </row>
    <row r="575">
      <c r="B575" s="145"/>
    </row>
    <row r="576">
      <c r="B576" s="145"/>
    </row>
    <row r="577">
      <c r="B577" s="145"/>
    </row>
    <row r="578">
      <c r="B578" s="145"/>
    </row>
    <row r="579">
      <c r="B579" s="145"/>
    </row>
    <row r="580">
      <c r="B580" s="145"/>
    </row>
    <row r="581">
      <c r="B581" s="145"/>
    </row>
    <row r="582">
      <c r="B582" s="145"/>
    </row>
    <row r="583">
      <c r="B583" s="145"/>
    </row>
    <row r="584">
      <c r="B584" s="145"/>
    </row>
    <row r="585">
      <c r="B585" s="145"/>
    </row>
    <row r="586">
      <c r="B586" s="145"/>
    </row>
    <row r="587">
      <c r="B587" s="145"/>
    </row>
    <row r="588">
      <c r="B588" s="145"/>
    </row>
    <row r="589">
      <c r="B589" s="145"/>
    </row>
    <row r="590">
      <c r="B590" s="145"/>
    </row>
    <row r="591">
      <c r="B591" s="145"/>
    </row>
    <row r="592">
      <c r="B592" s="145"/>
    </row>
    <row r="593">
      <c r="B593" s="145"/>
    </row>
    <row r="594">
      <c r="B594" s="145"/>
    </row>
    <row r="595">
      <c r="B595" s="145"/>
    </row>
    <row r="596">
      <c r="B596" s="145"/>
    </row>
    <row r="597">
      <c r="B597" s="145"/>
    </row>
    <row r="598">
      <c r="B598" s="145"/>
    </row>
    <row r="599">
      <c r="B599" s="145"/>
    </row>
    <row r="600">
      <c r="B600" s="145"/>
    </row>
    <row r="601">
      <c r="B601" s="145"/>
    </row>
    <row r="602">
      <c r="B602" s="145"/>
    </row>
    <row r="603">
      <c r="B603" s="145"/>
    </row>
    <row r="604">
      <c r="B604" s="145"/>
    </row>
    <row r="605">
      <c r="B605" s="145"/>
    </row>
    <row r="606">
      <c r="B606" s="145"/>
    </row>
    <row r="607">
      <c r="B607" s="145"/>
    </row>
    <row r="608">
      <c r="B608" s="145"/>
    </row>
    <row r="609">
      <c r="B609" s="145"/>
    </row>
    <row r="610">
      <c r="B610" s="145"/>
    </row>
    <row r="611">
      <c r="B611" s="145"/>
    </row>
    <row r="612">
      <c r="B612" s="145"/>
    </row>
    <row r="613">
      <c r="B613" s="145"/>
    </row>
    <row r="614">
      <c r="B614" s="145"/>
    </row>
    <row r="615">
      <c r="B615" s="145"/>
    </row>
    <row r="616">
      <c r="B616" s="145"/>
    </row>
    <row r="617">
      <c r="B617" s="145"/>
    </row>
    <row r="618">
      <c r="B618" s="145"/>
    </row>
    <row r="619">
      <c r="B619" s="145"/>
    </row>
    <row r="620">
      <c r="B620" s="145"/>
    </row>
    <row r="621">
      <c r="B621" s="145"/>
    </row>
    <row r="622">
      <c r="B622" s="145"/>
    </row>
    <row r="623">
      <c r="B623" s="145"/>
    </row>
    <row r="624">
      <c r="B624" s="145"/>
    </row>
    <row r="625">
      <c r="B625" s="145"/>
    </row>
    <row r="626">
      <c r="B626" s="145"/>
    </row>
    <row r="627">
      <c r="B627" s="145"/>
    </row>
    <row r="628">
      <c r="B628" s="145"/>
    </row>
    <row r="629">
      <c r="B629" s="145"/>
    </row>
    <row r="630">
      <c r="B630" s="145"/>
    </row>
    <row r="631">
      <c r="B631" s="145"/>
    </row>
    <row r="632">
      <c r="B632" s="145"/>
    </row>
    <row r="633">
      <c r="B633" s="145"/>
    </row>
    <row r="634">
      <c r="B634" s="145"/>
    </row>
    <row r="635">
      <c r="B635" s="145"/>
    </row>
    <row r="636">
      <c r="B636" s="145"/>
    </row>
    <row r="637">
      <c r="B637" s="145"/>
    </row>
    <row r="638">
      <c r="B638" s="145"/>
    </row>
    <row r="639">
      <c r="B639" s="145"/>
    </row>
    <row r="640">
      <c r="B640" s="145"/>
    </row>
    <row r="641">
      <c r="B641" s="145"/>
    </row>
    <row r="642">
      <c r="B642" s="145"/>
    </row>
    <row r="643">
      <c r="B643" s="145"/>
    </row>
    <row r="644">
      <c r="B644" s="145"/>
    </row>
    <row r="645">
      <c r="B645" s="145"/>
    </row>
    <row r="646">
      <c r="B646" s="145"/>
    </row>
    <row r="647">
      <c r="B647" s="145"/>
    </row>
    <row r="648">
      <c r="B648" s="145"/>
    </row>
    <row r="649">
      <c r="B649" s="145"/>
    </row>
    <row r="650">
      <c r="B650" s="145"/>
    </row>
    <row r="651">
      <c r="B651" s="145"/>
    </row>
    <row r="652">
      <c r="B652" s="145"/>
    </row>
    <row r="653">
      <c r="B653" s="145"/>
    </row>
    <row r="654">
      <c r="B654" s="145"/>
    </row>
    <row r="655">
      <c r="B655" s="145"/>
    </row>
    <row r="656">
      <c r="B656" s="145"/>
    </row>
    <row r="657">
      <c r="B657" s="145"/>
    </row>
    <row r="658">
      <c r="B658" s="145"/>
    </row>
    <row r="659">
      <c r="B659" s="145"/>
    </row>
    <row r="660">
      <c r="B660" s="145"/>
    </row>
    <row r="661">
      <c r="B661" s="145"/>
    </row>
    <row r="662">
      <c r="B662" s="145"/>
    </row>
    <row r="663">
      <c r="B663" s="145"/>
    </row>
    <row r="664">
      <c r="B664" s="145"/>
    </row>
    <row r="665">
      <c r="B665" s="145"/>
    </row>
    <row r="666">
      <c r="B666" s="145"/>
    </row>
    <row r="667">
      <c r="B667" s="145"/>
    </row>
    <row r="668">
      <c r="B668" s="145"/>
    </row>
    <row r="669">
      <c r="B669" s="145"/>
    </row>
    <row r="670">
      <c r="B670" s="145"/>
    </row>
    <row r="671">
      <c r="B671" s="145"/>
    </row>
    <row r="672">
      <c r="B672" s="145"/>
    </row>
    <row r="673">
      <c r="B673" s="145"/>
    </row>
    <row r="674">
      <c r="B674" s="145"/>
    </row>
    <row r="675">
      <c r="B675" s="145"/>
    </row>
    <row r="676">
      <c r="B676" s="145"/>
    </row>
    <row r="677">
      <c r="B677" s="145"/>
    </row>
    <row r="678">
      <c r="B678" s="145"/>
    </row>
    <row r="679">
      <c r="B679" s="145"/>
    </row>
    <row r="680">
      <c r="B680" s="145"/>
    </row>
    <row r="681">
      <c r="B681" s="145"/>
    </row>
    <row r="682">
      <c r="B682" s="145"/>
    </row>
    <row r="683">
      <c r="B683" s="145"/>
    </row>
    <row r="684">
      <c r="B684" s="145"/>
    </row>
    <row r="685">
      <c r="B685" s="145"/>
    </row>
    <row r="686">
      <c r="B686" s="145"/>
    </row>
    <row r="687">
      <c r="B687" s="145"/>
    </row>
    <row r="688">
      <c r="B688" s="145"/>
    </row>
    <row r="689">
      <c r="B689" s="145"/>
    </row>
    <row r="690">
      <c r="B690" s="145"/>
    </row>
    <row r="691">
      <c r="B691" s="145"/>
    </row>
    <row r="692">
      <c r="B692" s="145"/>
    </row>
    <row r="693">
      <c r="B693" s="145"/>
    </row>
    <row r="694">
      <c r="B694" s="145"/>
    </row>
    <row r="695">
      <c r="B695" s="145"/>
    </row>
    <row r="696">
      <c r="B696" s="145"/>
    </row>
    <row r="697">
      <c r="B697" s="145"/>
    </row>
    <row r="698">
      <c r="B698" s="145"/>
    </row>
    <row r="699">
      <c r="B699" s="145"/>
    </row>
    <row r="700">
      <c r="B700" s="145"/>
    </row>
    <row r="701">
      <c r="B701" s="145"/>
    </row>
    <row r="702">
      <c r="B702" s="145"/>
    </row>
    <row r="703">
      <c r="B703" s="145"/>
    </row>
    <row r="704">
      <c r="B704" s="145"/>
    </row>
    <row r="705">
      <c r="B705" s="145"/>
    </row>
    <row r="706">
      <c r="B706" s="145"/>
    </row>
    <row r="707">
      <c r="B707" s="145"/>
    </row>
    <row r="708">
      <c r="B708" s="145"/>
    </row>
    <row r="709">
      <c r="B709" s="145"/>
    </row>
    <row r="710">
      <c r="B710" s="145"/>
    </row>
    <row r="711">
      <c r="B711" s="145"/>
    </row>
    <row r="712">
      <c r="B712" s="145"/>
    </row>
    <row r="713">
      <c r="B713" s="145"/>
    </row>
    <row r="714">
      <c r="B714" s="145"/>
    </row>
    <row r="715">
      <c r="B715" s="145"/>
    </row>
    <row r="716">
      <c r="B716" s="145"/>
    </row>
    <row r="717">
      <c r="B717" s="145"/>
    </row>
    <row r="718">
      <c r="B718" s="145"/>
    </row>
    <row r="719">
      <c r="B719" s="145"/>
    </row>
    <row r="720">
      <c r="B720" s="145"/>
    </row>
    <row r="721">
      <c r="B721" s="145"/>
    </row>
    <row r="722">
      <c r="B722" s="145"/>
    </row>
    <row r="723">
      <c r="B723" s="145"/>
    </row>
    <row r="724">
      <c r="B724" s="145"/>
    </row>
    <row r="725">
      <c r="B725" s="145"/>
    </row>
    <row r="726">
      <c r="B726" s="145"/>
    </row>
    <row r="727">
      <c r="B727" s="145"/>
    </row>
    <row r="728">
      <c r="B728" s="145"/>
    </row>
    <row r="729">
      <c r="B729" s="145"/>
    </row>
    <row r="730">
      <c r="B730" s="145"/>
    </row>
    <row r="731">
      <c r="B731" s="145"/>
    </row>
    <row r="732">
      <c r="B732" s="145"/>
    </row>
    <row r="733">
      <c r="B733" s="145"/>
    </row>
    <row r="734">
      <c r="B734" s="145"/>
    </row>
    <row r="735">
      <c r="B735" s="145"/>
    </row>
    <row r="736">
      <c r="B736" s="145"/>
    </row>
    <row r="737">
      <c r="B737" s="145"/>
    </row>
    <row r="738">
      <c r="B738" s="145"/>
    </row>
    <row r="739">
      <c r="B739" s="145"/>
    </row>
    <row r="740">
      <c r="B740" s="145"/>
    </row>
    <row r="741">
      <c r="B741" s="145"/>
    </row>
    <row r="742">
      <c r="B742" s="145"/>
    </row>
    <row r="743">
      <c r="B743" s="145"/>
    </row>
    <row r="744">
      <c r="B744" s="145"/>
    </row>
    <row r="745">
      <c r="B745" s="145"/>
    </row>
    <row r="746">
      <c r="B746" s="145"/>
    </row>
    <row r="747">
      <c r="B747" s="145"/>
    </row>
    <row r="748">
      <c r="B748" s="145"/>
    </row>
    <row r="749">
      <c r="B749" s="145"/>
    </row>
    <row r="750">
      <c r="B750" s="145"/>
    </row>
    <row r="751">
      <c r="B751" s="145"/>
    </row>
    <row r="752">
      <c r="B752" s="145"/>
    </row>
    <row r="753">
      <c r="B753" s="145"/>
    </row>
    <row r="754">
      <c r="B754" s="145"/>
    </row>
    <row r="755">
      <c r="B755" s="145"/>
    </row>
    <row r="756">
      <c r="B756" s="145"/>
    </row>
    <row r="757">
      <c r="B757" s="145"/>
    </row>
    <row r="758">
      <c r="B758" s="145"/>
    </row>
    <row r="759">
      <c r="B759" s="145"/>
    </row>
    <row r="760">
      <c r="B760" s="145"/>
    </row>
    <row r="761">
      <c r="B761" s="145"/>
    </row>
    <row r="762">
      <c r="B762" s="145"/>
    </row>
    <row r="763">
      <c r="B763" s="145"/>
    </row>
    <row r="764">
      <c r="B764" s="145"/>
    </row>
    <row r="765">
      <c r="B765" s="145"/>
    </row>
    <row r="766">
      <c r="B766" s="145"/>
    </row>
    <row r="767">
      <c r="B767" s="145"/>
    </row>
    <row r="768">
      <c r="B768" s="145"/>
    </row>
    <row r="769">
      <c r="B769" s="145"/>
    </row>
    <row r="770">
      <c r="B770" s="145"/>
    </row>
    <row r="771">
      <c r="B771" s="145"/>
    </row>
    <row r="772">
      <c r="B772" s="145"/>
    </row>
    <row r="773">
      <c r="B773" s="145"/>
    </row>
    <row r="774">
      <c r="B774" s="145"/>
    </row>
    <row r="775">
      <c r="B775" s="145"/>
    </row>
    <row r="776">
      <c r="B776" s="145"/>
    </row>
    <row r="777">
      <c r="B777" s="145"/>
    </row>
    <row r="778">
      <c r="B778" s="145"/>
    </row>
    <row r="779">
      <c r="B779" s="145"/>
    </row>
    <row r="780">
      <c r="B780" s="145"/>
    </row>
    <row r="781">
      <c r="B781" s="145"/>
    </row>
    <row r="782">
      <c r="B782" s="145"/>
    </row>
    <row r="783">
      <c r="B783" s="145"/>
    </row>
    <row r="784">
      <c r="B784" s="145"/>
    </row>
    <row r="785">
      <c r="B785" s="145"/>
    </row>
    <row r="786">
      <c r="B786" s="145"/>
    </row>
    <row r="787">
      <c r="B787" s="145"/>
    </row>
    <row r="788">
      <c r="B788" s="145"/>
    </row>
    <row r="789">
      <c r="B789" s="145"/>
    </row>
    <row r="790">
      <c r="B790" s="145"/>
    </row>
    <row r="791">
      <c r="B791" s="145"/>
    </row>
    <row r="792">
      <c r="B792" s="145"/>
    </row>
    <row r="793">
      <c r="B793" s="145"/>
    </row>
    <row r="794">
      <c r="B794" s="145"/>
    </row>
    <row r="795">
      <c r="B795" s="145"/>
    </row>
    <row r="796">
      <c r="B796" s="145"/>
    </row>
    <row r="797">
      <c r="B797" s="145"/>
    </row>
    <row r="798">
      <c r="B798" s="145"/>
    </row>
    <row r="799">
      <c r="B799" s="145"/>
    </row>
    <row r="800">
      <c r="B800" s="145"/>
    </row>
    <row r="801">
      <c r="B801" s="145"/>
    </row>
    <row r="802">
      <c r="B802" s="145"/>
    </row>
    <row r="803">
      <c r="B803" s="145"/>
    </row>
    <row r="804">
      <c r="B804" s="145"/>
    </row>
    <row r="805">
      <c r="B805" s="145"/>
    </row>
    <row r="806">
      <c r="B806" s="145"/>
    </row>
    <row r="807">
      <c r="B807" s="145"/>
    </row>
    <row r="808">
      <c r="B808" s="145"/>
    </row>
    <row r="809">
      <c r="B809" s="145"/>
    </row>
    <row r="810">
      <c r="B810" s="145"/>
    </row>
    <row r="811">
      <c r="B811" s="145"/>
    </row>
    <row r="812">
      <c r="B812" s="145"/>
    </row>
    <row r="813">
      <c r="B813" s="145"/>
    </row>
    <row r="814">
      <c r="B814" s="145"/>
    </row>
    <row r="815">
      <c r="B815" s="145"/>
    </row>
    <row r="816">
      <c r="B816" s="145"/>
    </row>
    <row r="817">
      <c r="B817" s="145"/>
    </row>
    <row r="818">
      <c r="B818" s="145"/>
    </row>
    <row r="819">
      <c r="B819" s="145"/>
    </row>
    <row r="820">
      <c r="B820" s="145"/>
    </row>
    <row r="821">
      <c r="B821" s="145"/>
    </row>
    <row r="822">
      <c r="B822" s="145"/>
    </row>
    <row r="823">
      <c r="B823" s="145"/>
    </row>
    <row r="824">
      <c r="B824" s="145"/>
    </row>
    <row r="825">
      <c r="B825" s="145"/>
    </row>
    <row r="826">
      <c r="B826" s="145"/>
    </row>
    <row r="827">
      <c r="B827" s="145"/>
    </row>
    <row r="828">
      <c r="B828" s="145"/>
    </row>
    <row r="829">
      <c r="B829" s="145"/>
    </row>
    <row r="830">
      <c r="B830" s="145"/>
    </row>
    <row r="831">
      <c r="B831" s="145"/>
    </row>
    <row r="832">
      <c r="B832" s="145"/>
    </row>
    <row r="833">
      <c r="B833" s="145"/>
    </row>
    <row r="834">
      <c r="B834" s="145"/>
    </row>
    <row r="835">
      <c r="B835" s="145"/>
    </row>
    <row r="836">
      <c r="B836" s="145"/>
    </row>
    <row r="837">
      <c r="B837" s="145"/>
    </row>
    <row r="838">
      <c r="B838" s="145"/>
    </row>
    <row r="839">
      <c r="B839" s="145"/>
    </row>
    <row r="840">
      <c r="B840" s="145"/>
    </row>
    <row r="841">
      <c r="B841" s="145"/>
    </row>
    <row r="842">
      <c r="B842" s="145"/>
    </row>
    <row r="843">
      <c r="B843" s="145"/>
    </row>
    <row r="844">
      <c r="B844" s="145"/>
    </row>
    <row r="845">
      <c r="B845" s="145"/>
    </row>
    <row r="846">
      <c r="B846" s="145"/>
    </row>
    <row r="847">
      <c r="B847" s="145"/>
    </row>
    <row r="848">
      <c r="B848" s="145"/>
    </row>
    <row r="849">
      <c r="B849" s="145"/>
    </row>
    <row r="850">
      <c r="B850" s="145"/>
    </row>
    <row r="851">
      <c r="B851" s="145"/>
    </row>
    <row r="852">
      <c r="B852" s="145"/>
    </row>
    <row r="853">
      <c r="B853" s="145"/>
    </row>
    <row r="854">
      <c r="B854" s="145"/>
    </row>
    <row r="855">
      <c r="B855" s="145"/>
    </row>
    <row r="856">
      <c r="B856" s="145"/>
    </row>
    <row r="857">
      <c r="B857" s="145"/>
    </row>
    <row r="858">
      <c r="B858" s="145"/>
    </row>
    <row r="859">
      <c r="B859" s="145"/>
    </row>
    <row r="860">
      <c r="B860" s="145"/>
    </row>
    <row r="861">
      <c r="B861" s="145"/>
    </row>
    <row r="862">
      <c r="B862" s="145"/>
    </row>
    <row r="863">
      <c r="B863" s="145"/>
    </row>
    <row r="864">
      <c r="B864" s="145"/>
    </row>
    <row r="865">
      <c r="B865" s="145"/>
    </row>
    <row r="866">
      <c r="B866" s="145"/>
    </row>
    <row r="867">
      <c r="B867" s="145"/>
    </row>
    <row r="868">
      <c r="B868" s="145"/>
    </row>
    <row r="869">
      <c r="B869" s="145"/>
    </row>
    <row r="870">
      <c r="B870" s="145"/>
    </row>
    <row r="871">
      <c r="B871" s="145"/>
    </row>
    <row r="872">
      <c r="B872" s="145"/>
    </row>
    <row r="873">
      <c r="B873" s="145"/>
    </row>
    <row r="874">
      <c r="B874" s="145"/>
    </row>
    <row r="875">
      <c r="B875" s="145"/>
    </row>
    <row r="876">
      <c r="B876" s="145"/>
    </row>
    <row r="877">
      <c r="B877" s="145"/>
    </row>
    <row r="878">
      <c r="B878" s="145"/>
    </row>
    <row r="879">
      <c r="B879" s="145"/>
    </row>
    <row r="880">
      <c r="B880" s="145"/>
    </row>
    <row r="881">
      <c r="B881" s="145"/>
    </row>
    <row r="882">
      <c r="B882" s="145"/>
    </row>
    <row r="883">
      <c r="B883" s="145"/>
    </row>
    <row r="884">
      <c r="B884" s="145"/>
    </row>
    <row r="885">
      <c r="B885" s="145"/>
    </row>
    <row r="886">
      <c r="B886" s="145"/>
    </row>
    <row r="887">
      <c r="B887" s="145"/>
    </row>
    <row r="888">
      <c r="B888" s="145"/>
    </row>
    <row r="889">
      <c r="B889" s="145"/>
    </row>
    <row r="890">
      <c r="B890" s="145"/>
    </row>
    <row r="891">
      <c r="B891" s="145"/>
    </row>
    <row r="892">
      <c r="B892" s="145"/>
    </row>
    <row r="893">
      <c r="B893" s="145"/>
    </row>
    <row r="894">
      <c r="B894" s="145"/>
    </row>
    <row r="895">
      <c r="B895" s="145"/>
    </row>
    <row r="896">
      <c r="B896" s="145"/>
    </row>
    <row r="897">
      <c r="B897" s="145"/>
    </row>
    <row r="898">
      <c r="B898" s="145"/>
    </row>
    <row r="899">
      <c r="B899" s="145"/>
    </row>
    <row r="900">
      <c r="B900" s="145"/>
    </row>
    <row r="901">
      <c r="B901" s="145"/>
    </row>
    <row r="902">
      <c r="B902" s="145"/>
    </row>
    <row r="903">
      <c r="B903" s="145"/>
    </row>
    <row r="904">
      <c r="B904" s="145"/>
    </row>
    <row r="905">
      <c r="B905" s="145"/>
    </row>
    <row r="906">
      <c r="B906" s="145"/>
    </row>
    <row r="907">
      <c r="B907" s="145"/>
    </row>
    <row r="908">
      <c r="B908" s="145"/>
    </row>
    <row r="909">
      <c r="B909" s="145"/>
    </row>
    <row r="910">
      <c r="B910" s="145"/>
    </row>
    <row r="911">
      <c r="B911" s="145"/>
    </row>
    <row r="912">
      <c r="B912" s="145"/>
    </row>
    <row r="913">
      <c r="B913" s="145"/>
    </row>
    <row r="914">
      <c r="B914" s="145"/>
    </row>
    <row r="915">
      <c r="B915" s="145"/>
    </row>
    <row r="916">
      <c r="B916" s="145"/>
    </row>
    <row r="917">
      <c r="B917" s="145"/>
    </row>
    <row r="918">
      <c r="B918" s="145"/>
    </row>
    <row r="919">
      <c r="B919" s="145"/>
    </row>
    <row r="920">
      <c r="B920" s="145"/>
    </row>
    <row r="921">
      <c r="B921" s="145"/>
    </row>
    <row r="922">
      <c r="B922" s="145"/>
    </row>
    <row r="923">
      <c r="B923" s="145"/>
    </row>
    <row r="924">
      <c r="B924" s="145"/>
    </row>
    <row r="925">
      <c r="B925" s="145"/>
    </row>
    <row r="926">
      <c r="B926" s="145"/>
    </row>
    <row r="927">
      <c r="B927" s="145"/>
    </row>
    <row r="928">
      <c r="B928" s="145"/>
    </row>
    <row r="929">
      <c r="B929" s="145"/>
    </row>
    <row r="930">
      <c r="B930" s="145"/>
    </row>
    <row r="931">
      <c r="B931" s="145"/>
    </row>
    <row r="932">
      <c r="B932" s="145"/>
    </row>
    <row r="933">
      <c r="B933" s="145"/>
    </row>
    <row r="934">
      <c r="B934" s="145"/>
    </row>
    <row r="935">
      <c r="B935" s="145"/>
    </row>
    <row r="936">
      <c r="B936" s="145"/>
    </row>
    <row r="937">
      <c r="B937" s="145"/>
    </row>
    <row r="938">
      <c r="B938" s="145"/>
    </row>
    <row r="939">
      <c r="B939" s="145"/>
    </row>
    <row r="940">
      <c r="B940" s="145"/>
    </row>
    <row r="941">
      <c r="B941" s="145"/>
    </row>
    <row r="942">
      <c r="B942" s="145"/>
    </row>
    <row r="943">
      <c r="B943" s="145"/>
    </row>
    <row r="944">
      <c r="B944" s="145"/>
    </row>
    <row r="945">
      <c r="B945" s="145"/>
    </row>
    <row r="946">
      <c r="B946" s="145"/>
    </row>
    <row r="947">
      <c r="B947" s="145"/>
    </row>
    <row r="948">
      <c r="B948" s="145"/>
    </row>
    <row r="949">
      <c r="B949" s="145"/>
    </row>
    <row r="950">
      <c r="B950" s="145"/>
    </row>
    <row r="951">
      <c r="B951" s="145"/>
    </row>
    <row r="952">
      <c r="B952" s="145"/>
    </row>
    <row r="953">
      <c r="B953" s="145"/>
    </row>
    <row r="954">
      <c r="B954" s="145"/>
    </row>
    <row r="955">
      <c r="B955" s="145"/>
    </row>
    <row r="956">
      <c r="B956" s="145"/>
    </row>
    <row r="957">
      <c r="B957" s="145"/>
    </row>
    <row r="958">
      <c r="B958" s="145"/>
    </row>
    <row r="959">
      <c r="B959" s="145"/>
    </row>
    <row r="960">
      <c r="B960" s="145"/>
    </row>
    <row r="961">
      <c r="B961" s="145"/>
    </row>
    <row r="962">
      <c r="B962" s="145"/>
    </row>
    <row r="963">
      <c r="B963" s="145"/>
    </row>
    <row r="964">
      <c r="B964" s="145"/>
    </row>
    <row r="965">
      <c r="B965" s="145"/>
    </row>
    <row r="966">
      <c r="B966" s="145"/>
    </row>
    <row r="967">
      <c r="B967" s="145"/>
    </row>
    <row r="968">
      <c r="B968" s="145"/>
    </row>
    <row r="969">
      <c r="B969" s="145"/>
    </row>
    <row r="970">
      <c r="B970" s="145"/>
    </row>
    <row r="971">
      <c r="B971" s="145"/>
    </row>
    <row r="972">
      <c r="B972" s="145"/>
    </row>
    <row r="973">
      <c r="B973" s="145"/>
    </row>
    <row r="974">
      <c r="B974" s="145"/>
    </row>
    <row r="975">
      <c r="B975" s="145"/>
    </row>
    <row r="976">
      <c r="B976" s="145"/>
    </row>
    <row r="977">
      <c r="B977" s="145"/>
    </row>
    <row r="978">
      <c r="B978" s="145"/>
    </row>
    <row r="979">
      <c r="B979" s="145"/>
    </row>
    <row r="980">
      <c r="B980" s="145"/>
    </row>
    <row r="981">
      <c r="B981" s="145"/>
    </row>
    <row r="982">
      <c r="B982" s="145"/>
    </row>
    <row r="983">
      <c r="B983" s="145"/>
    </row>
    <row r="984">
      <c r="B984" s="145"/>
    </row>
    <row r="985">
      <c r="B985" s="145"/>
    </row>
    <row r="986">
      <c r="B986" s="145"/>
    </row>
    <row r="987">
      <c r="B987" s="145"/>
    </row>
    <row r="988">
      <c r="B988" s="145"/>
    </row>
    <row r="989">
      <c r="B989" s="145"/>
    </row>
    <row r="990">
      <c r="B990" s="145"/>
    </row>
    <row r="991">
      <c r="B991" s="145"/>
    </row>
    <row r="992">
      <c r="B992" s="145"/>
    </row>
    <row r="993">
      <c r="B993" s="145"/>
    </row>
    <row r="994">
      <c r="B994" s="145"/>
    </row>
    <row r="995">
      <c r="B995" s="145"/>
    </row>
    <row r="996">
      <c r="B996" s="145"/>
    </row>
    <row r="997">
      <c r="B997" s="145"/>
    </row>
    <row r="998">
      <c r="B998" s="145"/>
    </row>
    <row r="999">
      <c r="B999" s="145"/>
    </row>
    <row r="1000">
      <c r="B1000" s="14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9.71"/>
    <col customWidth="1" min="9" max="9" width="8.57"/>
    <col customWidth="1" min="13" max="13" width="19.29"/>
    <col customWidth="1" min="25" max="35" width="14.86"/>
  </cols>
  <sheetData>
    <row r="1">
      <c r="A1" s="147" t="s">
        <v>282</v>
      </c>
      <c r="B1" s="148"/>
      <c r="D1" s="13" t="s">
        <v>283</v>
      </c>
      <c r="E1" s="13" t="s">
        <v>284</v>
      </c>
      <c r="F1" s="13"/>
      <c r="G1" s="13" t="s">
        <v>285</v>
      </c>
      <c r="H1" s="13" t="s">
        <v>284</v>
      </c>
      <c r="J1" s="149" t="s">
        <v>286</v>
      </c>
      <c r="K1" s="13" t="s">
        <v>284</v>
      </c>
      <c r="L1" s="13"/>
      <c r="M1" s="13" t="s">
        <v>287</v>
      </c>
      <c r="N1" s="13" t="s">
        <v>284</v>
      </c>
      <c r="P1" s="13" t="s">
        <v>288</v>
      </c>
      <c r="Q1" s="13" t="s">
        <v>284</v>
      </c>
      <c r="S1" s="13" t="s">
        <v>289</v>
      </c>
      <c r="T1" s="13" t="s">
        <v>284</v>
      </c>
      <c r="V1" s="13" t="s">
        <v>290</v>
      </c>
      <c r="W1" s="13" t="s">
        <v>284</v>
      </c>
      <c r="Y1" s="13" t="s">
        <v>291</v>
      </c>
      <c r="Z1" s="13" t="s">
        <v>284</v>
      </c>
      <c r="AB1" s="13" t="s">
        <v>292</v>
      </c>
      <c r="AE1" s="13" t="s">
        <v>293</v>
      </c>
      <c r="AH1" s="13" t="s">
        <v>294</v>
      </c>
    </row>
    <row r="2">
      <c r="A2" s="150" t="s">
        <v>295</v>
      </c>
      <c r="B2" s="150" t="s">
        <v>296</v>
      </c>
      <c r="D2" s="150" t="s">
        <v>295</v>
      </c>
      <c r="E2" s="150" t="s">
        <v>296</v>
      </c>
      <c r="G2" s="150" t="s">
        <v>295</v>
      </c>
      <c r="H2" s="150" t="s">
        <v>296</v>
      </c>
      <c r="J2" s="150" t="s">
        <v>295</v>
      </c>
      <c r="K2" s="150" t="s">
        <v>296</v>
      </c>
      <c r="M2" s="151" t="s">
        <v>295</v>
      </c>
      <c r="N2" s="151" t="s">
        <v>296</v>
      </c>
      <c r="P2" s="150" t="s">
        <v>295</v>
      </c>
      <c r="Q2" s="150" t="s">
        <v>296</v>
      </c>
      <c r="S2" s="150" t="s">
        <v>295</v>
      </c>
      <c r="T2" s="150" t="s">
        <v>296</v>
      </c>
      <c r="V2" s="150" t="s">
        <v>295</v>
      </c>
      <c r="W2" s="150" t="s">
        <v>296</v>
      </c>
      <c r="Y2" s="150" t="s">
        <v>295</v>
      </c>
      <c r="Z2" s="150" t="s">
        <v>296</v>
      </c>
      <c r="AB2" s="150" t="s">
        <v>295</v>
      </c>
      <c r="AC2" s="150" t="s">
        <v>296</v>
      </c>
      <c r="AE2" s="150" t="s">
        <v>295</v>
      </c>
      <c r="AF2" s="150" t="s">
        <v>296</v>
      </c>
      <c r="AH2" s="150" t="s">
        <v>295</v>
      </c>
      <c r="AI2" s="150" t="s">
        <v>296</v>
      </c>
    </row>
    <row r="3">
      <c r="A3" s="152">
        <v>1.4516244E9</v>
      </c>
      <c r="B3" s="152">
        <v>100000.0</v>
      </c>
      <c r="C3" s="153">
        <f>IFERROR(__xludf.DUMMYFUNCTION("TO_DATE(INT((A3/(60*60*24))+""1/1/1970""))"),42370.0)</f>
        <v>42370</v>
      </c>
      <c r="D3" s="152">
        <v>1.4516244E9</v>
      </c>
      <c r="E3" s="152">
        <v>100000.0</v>
      </c>
      <c r="G3" s="152">
        <v>1.4516244E9</v>
      </c>
      <c r="H3" s="152">
        <v>100000.0</v>
      </c>
      <c r="J3" s="154">
        <v>42370.0</v>
      </c>
      <c r="K3" s="155">
        <v>100000.0</v>
      </c>
      <c r="M3" s="13">
        <v>1.4516244E9</v>
      </c>
      <c r="N3" s="13">
        <v>25000.0</v>
      </c>
      <c r="P3" s="152">
        <v>1.4516244E9</v>
      </c>
      <c r="Q3" s="152">
        <v>100000.0</v>
      </c>
      <c r="S3" s="152">
        <v>1.4516244E9</v>
      </c>
      <c r="T3" s="152">
        <v>10000.0</v>
      </c>
      <c r="V3" s="152">
        <v>1.4516244E9</v>
      </c>
      <c r="W3" s="152">
        <v>100000.0</v>
      </c>
      <c r="Y3" s="152">
        <v>1.4516244E9</v>
      </c>
      <c r="Z3" s="152">
        <v>100000.0</v>
      </c>
      <c r="AA3" s="153">
        <f>IFERROR(__xludf.DUMMYFUNCTION("TO_DATE(INT((AB3/(60*60*24))+""1/1/1970""))"),43466.0)</f>
        <v>43466</v>
      </c>
      <c r="AB3" s="156">
        <v>1.5463188E9</v>
      </c>
      <c r="AC3" s="156">
        <v>100000.0</v>
      </c>
      <c r="AD3" s="153">
        <f>IFERROR(__xludf.DUMMYFUNCTION("TO_DATE(INT((AE3/(60*60*24))+""1/1/1970""))"),43466.0)</f>
        <v>43466</v>
      </c>
      <c r="AE3" s="152">
        <v>1.5463188E9</v>
      </c>
      <c r="AF3" s="152">
        <v>100000.0</v>
      </c>
      <c r="AG3" s="153">
        <f>IFERROR(__xludf.DUMMYFUNCTION("TO_DATE(INT((AH3/(60*60*24))+""1/1/1970""))"),43466.0)</f>
        <v>43466</v>
      </c>
      <c r="AH3" s="152">
        <v>1.5463188E9</v>
      </c>
      <c r="AI3" s="152">
        <v>100000.0</v>
      </c>
    </row>
    <row r="4">
      <c r="A4" s="156">
        <v>1.45191786E9</v>
      </c>
      <c r="B4" s="156">
        <v>100000.0</v>
      </c>
      <c r="C4" s="153">
        <f>IFERROR(__xludf.DUMMYFUNCTION("TO_DATE(INT((A4/(60*60*24))+""1/1/1970""))"),42373.0)</f>
        <v>42373</v>
      </c>
      <c r="D4" s="156">
        <v>1.4519196E9</v>
      </c>
      <c r="E4" s="156">
        <v>100000.0</v>
      </c>
      <c r="G4" s="156">
        <v>1.4519196E9</v>
      </c>
      <c r="H4" s="156">
        <v>100000.0</v>
      </c>
      <c r="J4" s="154">
        <v>42373.0</v>
      </c>
      <c r="K4" s="155">
        <v>99995.64</v>
      </c>
      <c r="M4" s="13">
        <v>1.4518656E9</v>
      </c>
      <c r="N4" s="13">
        <v>25000.0</v>
      </c>
      <c r="P4" s="156">
        <v>1.4519196E9</v>
      </c>
      <c r="Q4" s="156">
        <v>99987.61</v>
      </c>
      <c r="S4" s="156">
        <v>1.4518656E9</v>
      </c>
      <c r="T4" s="156">
        <v>10000.0</v>
      </c>
      <c r="V4" s="156">
        <v>1.451862E9</v>
      </c>
      <c r="W4" s="156">
        <v>99967.0308</v>
      </c>
      <c r="Y4" s="156">
        <v>1.451862E9</v>
      </c>
      <c r="Z4" s="156">
        <v>100000.0</v>
      </c>
      <c r="AA4" s="153">
        <f>IFERROR(__xludf.DUMMYFUNCTION("TO_DATE(INT((AB4/(60*60*24))+""1/1/1970""))"),43467.0)</f>
        <v>43467</v>
      </c>
      <c r="AB4" s="152">
        <v>1.5464412E9</v>
      </c>
      <c r="AC4" s="152">
        <v>100000.0</v>
      </c>
      <c r="AD4" s="153">
        <f>IFERROR(__xludf.DUMMYFUNCTION("TO_DATE(INT((AE4/(60*60*24))+""1/1/1970""))"),43467.0)</f>
        <v>43467</v>
      </c>
      <c r="AE4" s="156">
        <v>1.5464412E9</v>
      </c>
      <c r="AF4" s="156">
        <v>100000.0</v>
      </c>
      <c r="AG4" s="153">
        <f>IFERROR(__xludf.DUMMYFUNCTION("TO_DATE(INT((AH4/(60*60*24))+""1/1/1970""))"),43467.0)</f>
        <v>43467</v>
      </c>
      <c r="AH4" s="156">
        <v>1.5464412E9</v>
      </c>
      <c r="AI4" s="156">
        <v>100000.0</v>
      </c>
    </row>
    <row r="5">
      <c r="A5" s="152">
        <v>1.4519412E9</v>
      </c>
      <c r="B5" s="152">
        <v>100000.0</v>
      </c>
      <c r="C5" s="153">
        <f>IFERROR(__xludf.DUMMYFUNCTION("TO_DATE(INT((A5/(60*60*24))+""1/1/1970""))"),42373.0)</f>
        <v>42373</v>
      </c>
      <c r="D5" s="156">
        <v>1.45197E9</v>
      </c>
      <c r="E5" s="156">
        <v>100231.8395</v>
      </c>
      <c r="G5" s="156">
        <v>1.45197E9</v>
      </c>
      <c r="H5" s="156">
        <v>99088.1437</v>
      </c>
      <c r="J5" s="154">
        <v>42374.0</v>
      </c>
      <c r="K5" s="155">
        <v>99649.93</v>
      </c>
      <c r="M5" s="13">
        <v>1.4519196E9</v>
      </c>
      <c r="N5" s="13">
        <v>25000.0</v>
      </c>
      <c r="P5" s="152">
        <v>1.4519412E9</v>
      </c>
      <c r="Q5" s="152">
        <v>99987.61</v>
      </c>
      <c r="S5" s="152">
        <v>1.4519196E9</v>
      </c>
      <c r="T5" s="152">
        <v>10000.0</v>
      </c>
      <c r="V5" s="152">
        <v>1.4519016E9</v>
      </c>
      <c r="W5" s="152">
        <v>100554.2626</v>
      </c>
      <c r="Y5" s="152">
        <v>1.4519016E9</v>
      </c>
      <c r="Z5" s="152">
        <v>100000.0</v>
      </c>
      <c r="AA5" s="153">
        <f>IFERROR(__xludf.DUMMYFUNCTION("TO_DATE(INT((AB5/(60*60*24))+""1/1/1970""))"),43467.0)</f>
        <v>43467</v>
      </c>
      <c r="AB5" s="156">
        <v>1.5464592E9</v>
      </c>
      <c r="AC5" s="156">
        <v>99968.452</v>
      </c>
      <c r="AD5" s="153">
        <f>IFERROR(__xludf.DUMMYFUNCTION("TO_DATE(INT((AE5/(60*60*24))+""1/1/1970""))"),43467.0)</f>
        <v>43467</v>
      </c>
      <c r="AE5" s="152">
        <v>1.5464592E9</v>
      </c>
      <c r="AF5" s="152">
        <v>100000.0</v>
      </c>
      <c r="AG5" s="153">
        <f>IFERROR(__xludf.DUMMYFUNCTION("TO_DATE(INT((AH5/(60*60*24))+""1/1/1970""))"),43467.0)</f>
        <v>43467</v>
      </c>
      <c r="AH5" s="152">
        <v>1.546457093E9</v>
      </c>
      <c r="AI5" s="152">
        <v>100000.0</v>
      </c>
    </row>
    <row r="6">
      <c r="A6" s="156">
        <v>1.45200426E9</v>
      </c>
      <c r="B6" s="156">
        <v>100000.0</v>
      </c>
      <c r="C6" s="153">
        <f>IFERROR(__xludf.DUMMYFUNCTION("TO_DATE(INT((A6/(60*60*24))+""1/1/1970""))"),42374.0)</f>
        <v>42374</v>
      </c>
      <c r="D6" s="156">
        <v>1.4520276E9</v>
      </c>
      <c r="E6" s="156">
        <v>100231.8395</v>
      </c>
      <c r="G6" s="152">
        <v>1.4520564E9</v>
      </c>
      <c r="H6" s="152">
        <v>99110.7742</v>
      </c>
      <c r="J6" s="154">
        <v>42375.0</v>
      </c>
      <c r="K6" s="155">
        <v>99615.22</v>
      </c>
      <c r="M6" s="13">
        <v>1.4519412E9</v>
      </c>
      <c r="N6" s="13">
        <v>25000.0</v>
      </c>
      <c r="P6" s="156">
        <v>1.45197E9</v>
      </c>
      <c r="Q6" s="156">
        <v>99414.1953</v>
      </c>
      <c r="S6" s="156">
        <v>1.4519412E9</v>
      </c>
      <c r="T6" s="156">
        <v>10000.0</v>
      </c>
      <c r="V6" s="156">
        <v>1.4519412E9</v>
      </c>
      <c r="W6" s="156">
        <v>99660.5115</v>
      </c>
      <c r="Y6" s="156">
        <v>1.4519412E9</v>
      </c>
      <c r="Z6" s="156">
        <v>100000.0</v>
      </c>
      <c r="AA6" s="153">
        <f>IFERROR(__xludf.DUMMYFUNCTION("TO_DATE(INT((AB6/(60*60*24))+""1/1/1970""))"),43467.0)</f>
        <v>43467</v>
      </c>
      <c r="AB6" s="152">
        <v>1.5464628E9</v>
      </c>
      <c r="AC6" s="152">
        <v>99953.3565</v>
      </c>
      <c r="AD6" s="153">
        <f>IFERROR(__xludf.DUMMYFUNCTION("TO_DATE(INT((AE6/(60*60*24))+""1/1/1970""))"),43467.0)</f>
        <v>43467</v>
      </c>
      <c r="AE6" s="156">
        <v>1.5464628E9</v>
      </c>
      <c r="AF6" s="156">
        <v>100000.0</v>
      </c>
      <c r="AG6" s="153">
        <f>IFERROR(__xludf.DUMMYFUNCTION("TO_DATE(INT((AH6/(60*60*24))+""1/1/1970""))"),43467.0)</f>
        <v>43467</v>
      </c>
      <c r="AH6" s="156">
        <v>1.546472957E9</v>
      </c>
      <c r="AI6" s="156">
        <v>100000.0</v>
      </c>
    </row>
    <row r="7">
      <c r="A7" s="152">
        <v>1.4520276E9</v>
      </c>
      <c r="B7" s="152">
        <v>100000.0</v>
      </c>
      <c r="C7" s="153">
        <f>IFERROR(__xludf.DUMMYFUNCTION("TO_DATE(INT((A7/(60*60*24))+""1/1/1970""))"),42374.0)</f>
        <v>42374</v>
      </c>
      <c r="D7" s="156">
        <v>1.452096E9</v>
      </c>
      <c r="E7" s="156">
        <v>100414.8165</v>
      </c>
      <c r="G7" s="156">
        <v>1.4521428E9</v>
      </c>
      <c r="H7" s="156">
        <v>98699.7846</v>
      </c>
      <c r="J7" s="154">
        <v>42376.0</v>
      </c>
      <c r="K7" s="155">
        <v>99773.83</v>
      </c>
      <c r="M7" s="13">
        <v>1.452006E9</v>
      </c>
      <c r="N7" s="13">
        <v>25000.0</v>
      </c>
      <c r="P7" s="152">
        <v>1.4520096E9</v>
      </c>
      <c r="Q7" s="152">
        <v>99414.1953</v>
      </c>
      <c r="S7" s="152">
        <v>1.452006E9</v>
      </c>
      <c r="T7" s="152">
        <v>10000.0</v>
      </c>
      <c r="V7" s="152">
        <v>1.4519484E9</v>
      </c>
      <c r="W7" s="152">
        <v>99681.345</v>
      </c>
      <c r="Y7" s="152">
        <v>1.4519484E9</v>
      </c>
      <c r="Z7" s="152">
        <v>100000.0</v>
      </c>
      <c r="AA7" s="153">
        <f>IFERROR(__xludf.DUMMYFUNCTION("TO_DATE(INT((AB7/(60*60*24))+""1/1/1970""))"),43468.0)</f>
        <v>43468</v>
      </c>
      <c r="AB7" s="156">
        <v>1.5464916E9</v>
      </c>
      <c r="AC7" s="156">
        <v>99953.3565</v>
      </c>
      <c r="AD7" s="153">
        <f>IFERROR(__xludf.DUMMYFUNCTION("TO_DATE(INT((AE7/(60*60*24))+""1/1/1970""))"),43468.0)</f>
        <v>43468</v>
      </c>
      <c r="AE7" s="152">
        <v>1.5464916E9</v>
      </c>
      <c r="AF7" s="152">
        <v>100000.0</v>
      </c>
      <c r="AG7" s="153">
        <f>IFERROR(__xludf.DUMMYFUNCTION("TO_DATE(INT((AH7/(60*60*24))+""1/1/1970""))"),43468.0)</f>
        <v>43468</v>
      </c>
      <c r="AH7" s="152">
        <v>1.546489091E9</v>
      </c>
      <c r="AI7" s="152">
        <v>100000.0</v>
      </c>
    </row>
    <row r="8">
      <c r="A8" s="156">
        <v>1.45209066E9</v>
      </c>
      <c r="B8" s="156">
        <v>100000.0</v>
      </c>
      <c r="C8" s="153">
        <f>IFERROR(__xludf.DUMMYFUNCTION("TO_DATE(INT((A8/(60*60*24))+""1/1/1970""))"),42375.0)</f>
        <v>42375</v>
      </c>
      <c r="D8" s="156">
        <v>1.4521428E9</v>
      </c>
      <c r="E8" s="156">
        <v>100414.8165</v>
      </c>
      <c r="G8" s="152">
        <v>1.4522292E9</v>
      </c>
      <c r="H8" s="152">
        <v>98857.7089</v>
      </c>
      <c r="J8" s="154">
        <v>42377.0</v>
      </c>
      <c r="K8" s="155">
        <v>98842.43</v>
      </c>
      <c r="M8" s="13">
        <v>1.4520276E9</v>
      </c>
      <c r="N8" s="13">
        <v>25000.0</v>
      </c>
      <c r="P8" s="156">
        <v>1.4520276E9</v>
      </c>
      <c r="Q8" s="156">
        <v>99414.1953</v>
      </c>
      <c r="S8" s="156">
        <v>1.4520276E9</v>
      </c>
      <c r="T8" s="156">
        <v>10000.0</v>
      </c>
      <c r="V8" s="156">
        <v>1.4519808E9</v>
      </c>
      <c r="W8" s="156">
        <v>99509.8373</v>
      </c>
      <c r="Y8" s="156">
        <v>1.4519808E9</v>
      </c>
      <c r="Z8" s="156">
        <v>100000.0</v>
      </c>
      <c r="AA8" s="153">
        <f>IFERROR(__xludf.DUMMYFUNCTION("TO_DATE(INT((AB8/(60*60*24))+""1/1/1970""))"),43468.0)</f>
        <v>43468</v>
      </c>
      <c r="AB8" s="152">
        <v>1.5465276E9</v>
      </c>
      <c r="AC8" s="152">
        <v>100327.6162</v>
      </c>
      <c r="AD8" s="153">
        <f>IFERROR(__xludf.DUMMYFUNCTION("TO_DATE(INT((AE8/(60*60*24))+""1/1/1970""))"),43468.0)</f>
        <v>43468</v>
      </c>
      <c r="AE8" s="156">
        <v>1.5465276E9</v>
      </c>
      <c r="AF8" s="156">
        <v>100000.0</v>
      </c>
      <c r="AG8" s="153">
        <f>IFERROR(__xludf.DUMMYFUNCTION("TO_DATE(INT((AH8/(60*60*24))+""1/1/1970""))"),43468.0)</f>
        <v>43468</v>
      </c>
      <c r="AH8" s="156">
        <v>1.546504899E9</v>
      </c>
      <c r="AI8" s="156">
        <v>100000.0</v>
      </c>
    </row>
    <row r="9">
      <c r="A9" s="152">
        <v>1.452114E9</v>
      </c>
      <c r="B9" s="152">
        <v>100000.0</v>
      </c>
      <c r="C9" s="153">
        <f>IFERROR(__xludf.DUMMYFUNCTION("TO_DATE(INT((A9/(60*60*24))+""1/1/1970""))"),42375.0)</f>
        <v>42375</v>
      </c>
      <c r="D9" s="156">
        <v>1.4522004E9</v>
      </c>
      <c r="E9" s="156">
        <v>100414.8165</v>
      </c>
      <c r="G9" s="156">
        <v>1.4523156E9</v>
      </c>
      <c r="H9" s="156">
        <v>98929.2556</v>
      </c>
      <c r="J9" s="154">
        <v>42380.0</v>
      </c>
      <c r="K9" s="155">
        <v>98394.6</v>
      </c>
      <c r="M9" s="13">
        <v>1.4520924E9</v>
      </c>
      <c r="N9" s="13">
        <v>25000.0</v>
      </c>
      <c r="P9" s="152">
        <v>1.4520564E9</v>
      </c>
      <c r="Q9" s="152">
        <v>99831.0607</v>
      </c>
      <c r="S9" s="152">
        <v>1.4520924E9</v>
      </c>
      <c r="T9" s="152">
        <v>9999.6519</v>
      </c>
      <c r="V9" s="152">
        <v>1.4520204E9</v>
      </c>
      <c r="W9" s="152">
        <v>98843.3995</v>
      </c>
      <c r="Y9" s="152">
        <v>1.4520204E9</v>
      </c>
      <c r="Z9" s="152">
        <v>100000.0</v>
      </c>
      <c r="AA9" s="153">
        <f>IFERROR(__xludf.DUMMYFUNCTION("TO_DATE(INT((AB9/(60*60*24))+""1/1/1970""))"),43468.0)</f>
        <v>43468</v>
      </c>
      <c r="AB9" s="156">
        <v>1.5465456E9</v>
      </c>
      <c r="AC9" s="156">
        <v>100830.1507</v>
      </c>
      <c r="AD9" s="153">
        <f>IFERROR(__xludf.DUMMYFUNCTION("TO_DATE(INT((AE9/(60*60*24))+""1/1/1970""))"),43468.0)</f>
        <v>43468</v>
      </c>
      <c r="AE9" s="152">
        <v>1.5465456E9</v>
      </c>
      <c r="AF9" s="152">
        <v>100000.0</v>
      </c>
      <c r="AG9" s="153">
        <f>IFERROR(__xludf.DUMMYFUNCTION("TO_DATE(INT((AH9/(60*60*24))+""1/1/1970""))"),43468.0)</f>
        <v>43468</v>
      </c>
      <c r="AH9" s="152">
        <v>1.546520695E9</v>
      </c>
      <c r="AI9" s="152">
        <v>100000.0</v>
      </c>
    </row>
    <row r="10">
      <c r="A10" s="156">
        <v>1.45217706E9</v>
      </c>
      <c r="B10" s="156">
        <v>100000.0</v>
      </c>
      <c r="C10" s="153">
        <f>IFERROR(__xludf.DUMMYFUNCTION("TO_DATE(INT((A10/(60*60*24))+""1/1/1970""))"),42376.0)</f>
        <v>42376</v>
      </c>
      <c r="D10" s="156">
        <v>1.4522688E9</v>
      </c>
      <c r="E10" s="156">
        <v>100414.8165</v>
      </c>
      <c r="G10" s="152">
        <v>1.4525244E9</v>
      </c>
      <c r="H10" s="152">
        <v>98929.2556</v>
      </c>
      <c r="J10" s="154">
        <v>42381.0</v>
      </c>
      <c r="K10" s="155">
        <v>97980.88</v>
      </c>
      <c r="M10" s="13">
        <v>1.452114E9</v>
      </c>
      <c r="N10" s="13">
        <v>25000.0</v>
      </c>
      <c r="P10" s="156">
        <v>1.452096E9</v>
      </c>
      <c r="Q10" s="156">
        <v>99831.0607</v>
      </c>
      <c r="S10" s="156">
        <v>1.452114E9</v>
      </c>
      <c r="T10" s="156">
        <v>9999.6519</v>
      </c>
      <c r="V10" s="156">
        <v>1.4520348E9</v>
      </c>
      <c r="W10" s="156">
        <v>99018.9937</v>
      </c>
      <c r="Y10" s="156">
        <v>1.4520348E9</v>
      </c>
      <c r="Z10" s="156">
        <v>100000.0</v>
      </c>
      <c r="AA10" s="153">
        <f>IFERROR(__xludf.DUMMYFUNCTION("TO_DATE(INT((AB10/(60*60*24))+""1/1/1970""))"),43468.0)</f>
        <v>43468</v>
      </c>
      <c r="AB10" s="152">
        <v>1.5465492E9</v>
      </c>
      <c r="AC10" s="152">
        <v>100849.1154</v>
      </c>
      <c r="AD10" s="153">
        <f>IFERROR(__xludf.DUMMYFUNCTION("TO_DATE(INT((AE10/(60*60*24))+""1/1/1970""))"),43468.0)</f>
        <v>43468</v>
      </c>
      <c r="AE10" s="156">
        <v>1.5465492E9</v>
      </c>
      <c r="AF10" s="156">
        <v>100000.0</v>
      </c>
      <c r="AG10" s="153">
        <f>IFERROR(__xludf.DUMMYFUNCTION("TO_DATE(INT((AH10/(60*60*24))+""1/1/1970""))"),43468.0)</f>
        <v>43468</v>
      </c>
      <c r="AH10" s="156">
        <v>1.546536506E9</v>
      </c>
      <c r="AI10" s="156">
        <v>100000.0</v>
      </c>
    </row>
    <row r="11">
      <c r="A11" s="152">
        <v>1.4522004E9</v>
      </c>
      <c r="B11" s="152">
        <v>100000.0</v>
      </c>
      <c r="C11" s="153">
        <f>IFERROR(__xludf.DUMMYFUNCTION("TO_DATE(INT((A11/(60*60*24))+""1/1/1970""))"),42376.0)</f>
        <v>42376</v>
      </c>
      <c r="D11" s="156">
        <v>1.4523156E9</v>
      </c>
      <c r="E11" s="156">
        <v>100414.8165</v>
      </c>
      <c r="G11" s="152">
        <v>1.4525748E9</v>
      </c>
      <c r="H11" s="152">
        <v>98343.0847</v>
      </c>
      <c r="J11" s="154">
        <v>42382.0</v>
      </c>
      <c r="K11" s="155">
        <v>98671.31</v>
      </c>
      <c r="M11" s="13">
        <v>1.4521788E9</v>
      </c>
      <c r="N11" s="13">
        <v>25000.0</v>
      </c>
      <c r="P11" s="152">
        <v>1.452114E9</v>
      </c>
      <c r="Q11" s="152">
        <v>99831.0607</v>
      </c>
      <c r="S11" s="152">
        <v>1.4521788E9</v>
      </c>
      <c r="T11" s="152">
        <v>10007.4106</v>
      </c>
      <c r="V11" s="152">
        <v>1.45206E9</v>
      </c>
      <c r="W11" s="152">
        <v>98924.0366</v>
      </c>
      <c r="Y11" s="152">
        <v>1.45206E9</v>
      </c>
      <c r="Z11" s="152">
        <v>100000.0</v>
      </c>
      <c r="AA11" s="153">
        <f>IFERROR(__xludf.DUMMYFUNCTION("TO_DATE(INT((AB11/(60*60*24))+""1/1/1970""))"),43469.0)</f>
        <v>43469</v>
      </c>
      <c r="AB11" s="156">
        <v>1.546578E9</v>
      </c>
      <c r="AC11" s="156">
        <v>100849.1154</v>
      </c>
      <c r="AD11" s="153">
        <f>IFERROR(__xludf.DUMMYFUNCTION("TO_DATE(INT((AE11/(60*60*24))+""1/1/1970""))"),43469.0)</f>
        <v>43469</v>
      </c>
      <c r="AE11" s="152">
        <v>1.546578E9</v>
      </c>
      <c r="AF11" s="152">
        <v>100000.0</v>
      </c>
      <c r="AG11" s="153">
        <f>IFERROR(__xludf.DUMMYFUNCTION("TO_DATE(INT((AH11/(60*60*24))+""1/1/1970""))"),43468.0)</f>
        <v>43468</v>
      </c>
      <c r="AH11" s="152">
        <v>1.546552422E9</v>
      </c>
      <c r="AI11" s="152">
        <v>100000.0</v>
      </c>
    </row>
    <row r="12">
      <c r="A12" s="156">
        <v>1.45226346E9</v>
      </c>
      <c r="B12" s="156">
        <v>100000.0</v>
      </c>
      <c r="C12" s="153">
        <f>IFERROR(__xludf.DUMMYFUNCTION("TO_DATE(INT((A12/(60*60*24))+""1/1/1970""))"),42377.0)</f>
        <v>42377</v>
      </c>
      <c r="D12" s="156">
        <v>1.452546E9</v>
      </c>
      <c r="E12" s="156">
        <v>100414.8165</v>
      </c>
      <c r="G12" s="156">
        <v>1.4526612E9</v>
      </c>
      <c r="H12" s="156">
        <v>98364.6854</v>
      </c>
      <c r="J12" s="154">
        <v>42383.0</v>
      </c>
      <c r="K12" s="155">
        <v>97655.12</v>
      </c>
      <c r="M12" s="13">
        <v>1.4522004E9</v>
      </c>
      <c r="N12" s="13">
        <v>25000.0</v>
      </c>
      <c r="P12" s="156">
        <v>1.4521428E9</v>
      </c>
      <c r="Q12" s="156">
        <v>99895.3575</v>
      </c>
      <c r="S12" s="156">
        <v>1.4522004E9</v>
      </c>
      <c r="T12" s="156">
        <v>10007.4106</v>
      </c>
      <c r="V12" s="156">
        <v>1.4520996E9</v>
      </c>
      <c r="W12" s="156">
        <v>99058.7005</v>
      </c>
      <c r="Y12" s="156">
        <v>1.4520996E9</v>
      </c>
      <c r="Z12" s="156">
        <v>100000.0</v>
      </c>
      <c r="AA12" s="153">
        <f>IFERROR(__xludf.DUMMYFUNCTION("TO_DATE(INT((AB12/(60*60*24))+""1/1/1970""))"),43469.0)</f>
        <v>43469</v>
      </c>
      <c r="AB12" s="152">
        <v>1.546614E9</v>
      </c>
      <c r="AC12" s="152">
        <v>99998.8399</v>
      </c>
      <c r="AD12" s="153">
        <f>IFERROR(__xludf.DUMMYFUNCTION("TO_DATE(INT((AE12/(60*60*24))+""1/1/1970""))"),43469.0)</f>
        <v>43469</v>
      </c>
      <c r="AE12" s="156">
        <v>1.546614E9</v>
      </c>
      <c r="AF12" s="156">
        <v>100000.0</v>
      </c>
      <c r="AG12" s="153">
        <f>IFERROR(__xludf.DUMMYFUNCTION("TO_DATE(INT((AH12/(60*60*24))+""1/1/1970""))"),43468.0)</f>
        <v>43468</v>
      </c>
      <c r="AH12" s="156">
        <v>1.546559736E9</v>
      </c>
      <c r="AI12" s="156">
        <v>100000.0</v>
      </c>
    </row>
    <row r="13">
      <c r="A13" s="152">
        <v>1.4522868E9</v>
      </c>
      <c r="B13" s="152">
        <v>100000.0</v>
      </c>
      <c r="C13" s="153">
        <f>IFERROR(__xludf.DUMMYFUNCTION("TO_DATE(INT((A13/(60*60*24))+""1/1/1970""))"),42377.0)</f>
        <v>42377</v>
      </c>
      <c r="D13" s="156">
        <v>1.4526144E9</v>
      </c>
      <c r="E13" s="156">
        <v>100414.8165</v>
      </c>
      <c r="G13" s="152">
        <v>1.4527476E9</v>
      </c>
      <c r="H13" s="152">
        <v>96973.8111</v>
      </c>
      <c r="J13" s="154">
        <v>42384.0</v>
      </c>
      <c r="K13" s="155">
        <v>97849.84</v>
      </c>
      <c r="M13" s="13">
        <v>1.4522652E9</v>
      </c>
      <c r="N13" s="13">
        <v>25000.0</v>
      </c>
      <c r="P13" s="152">
        <v>1.4521824E9</v>
      </c>
      <c r="Q13" s="152">
        <v>99895.3575</v>
      </c>
      <c r="S13" s="152">
        <v>1.4522652E9</v>
      </c>
      <c r="T13" s="152">
        <v>9989.0066</v>
      </c>
      <c r="V13" s="152">
        <v>1.4521212E9</v>
      </c>
      <c r="W13" s="152">
        <v>99155.0354</v>
      </c>
      <c r="Y13" s="152">
        <v>1.4521212E9</v>
      </c>
      <c r="Z13" s="152">
        <v>100000.0</v>
      </c>
      <c r="AA13" s="153">
        <f>IFERROR(__xludf.DUMMYFUNCTION("TO_DATE(INT((AB13/(60*60*24))+""1/1/1970""))"),43469.0)</f>
        <v>43469</v>
      </c>
      <c r="AB13" s="156">
        <v>1.546632E9</v>
      </c>
      <c r="AC13" s="156">
        <v>99779.3634</v>
      </c>
      <c r="AD13" s="153">
        <f>IFERROR(__xludf.DUMMYFUNCTION("TO_DATE(INT((AE13/(60*60*24))+""1/1/1970""))"),43469.0)</f>
        <v>43469</v>
      </c>
      <c r="AE13" s="152">
        <v>1.546632E9</v>
      </c>
      <c r="AF13" s="152">
        <v>100000.0</v>
      </c>
      <c r="AG13" s="153">
        <f>IFERROR(__xludf.DUMMYFUNCTION("TO_DATE(INT((AH13/(60*60*24))+""1/1/1970""))"),43469.0)</f>
        <v>43469</v>
      </c>
      <c r="AH13" s="152">
        <v>1.546569188E9</v>
      </c>
      <c r="AI13" s="152">
        <v>100000.0</v>
      </c>
    </row>
    <row r="14">
      <c r="A14" s="156">
        <v>1.45252266E9</v>
      </c>
      <c r="B14" s="156">
        <v>100000.0</v>
      </c>
      <c r="C14" s="153">
        <f>IFERROR(__xludf.DUMMYFUNCTION("TO_DATE(INT((A14/(60*60*24))+""1/1/1970""))"),42380.0)</f>
        <v>42380</v>
      </c>
      <c r="D14" s="156">
        <v>1.4526612E9</v>
      </c>
      <c r="E14" s="156">
        <v>100414.8165</v>
      </c>
      <c r="G14" s="156">
        <v>1.452834E9</v>
      </c>
      <c r="H14" s="156">
        <v>97891.3368</v>
      </c>
      <c r="J14" s="154">
        <v>42388.0</v>
      </c>
      <c r="K14" s="155">
        <v>97294.74</v>
      </c>
      <c r="L14" s="13" t="s">
        <v>297</v>
      </c>
      <c r="M14" s="13">
        <v>1.4522868E9</v>
      </c>
      <c r="N14" s="13">
        <v>25000.0</v>
      </c>
      <c r="P14" s="156">
        <v>1.4522004E9</v>
      </c>
      <c r="Q14" s="156">
        <v>99895.3575</v>
      </c>
      <c r="S14" s="156">
        <v>1.4522868E9</v>
      </c>
      <c r="T14" s="156">
        <v>9989.0066</v>
      </c>
      <c r="V14" s="156">
        <v>1.4521392E9</v>
      </c>
      <c r="W14" s="156">
        <v>99578.252</v>
      </c>
      <c r="Y14" s="156">
        <v>1.4521392E9</v>
      </c>
      <c r="Z14" s="156">
        <v>100000.0</v>
      </c>
      <c r="AA14" s="153">
        <f>IFERROR(__xludf.DUMMYFUNCTION("TO_DATE(INT((AB14/(60*60*24))+""1/1/1970""))"),43469.0)</f>
        <v>43469</v>
      </c>
      <c r="AB14" s="152">
        <v>1.5466356E9</v>
      </c>
      <c r="AC14" s="152">
        <v>99719.1453</v>
      </c>
      <c r="AD14" s="153">
        <f>IFERROR(__xludf.DUMMYFUNCTION("TO_DATE(INT((AE14/(60*60*24))+""1/1/1970""))"),43469.0)</f>
        <v>43469</v>
      </c>
      <c r="AE14" s="156">
        <v>1.5466356E9</v>
      </c>
      <c r="AF14" s="156">
        <v>100000.0</v>
      </c>
      <c r="AG14" s="153">
        <f>IFERROR(__xludf.DUMMYFUNCTION("TO_DATE(INT((AH14/(60*60*24))+""1/1/1970""))"),43469.0)</f>
        <v>43469</v>
      </c>
      <c r="AH14" s="156">
        <v>1.546585404E9</v>
      </c>
      <c r="AI14" s="156">
        <v>100000.0</v>
      </c>
    </row>
    <row r="15">
      <c r="A15" s="152">
        <v>1.452546E9</v>
      </c>
      <c r="B15" s="152">
        <v>100000.0</v>
      </c>
      <c r="C15" s="153">
        <f>IFERROR(__xludf.DUMMYFUNCTION("TO_DATE(INT((A15/(60*60*24))+""1/1/1970""))"),42380.0)</f>
        <v>42380</v>
      </c>
      <c r="D15" s="156">
        <v>1.4527188E9</v>
      </c>
      <c r="E15" s="156">
        <v>100414.8165</v>
      </c>
      <c r="G15" s="152">
        <v>1.4529204E9</v>
      </c>
      <c r="H15" s="152">
        <v>97228.8053</v>
      </c>
      <c r="J15" s="154">
        <v>42389.0</v>
      </c>
      <c r="K15" s="155">
        <v>97264.74</v>
      </c>
      <c r="M15" s="13">
        <v>1.4522976E9</v>
      </c>
      <c r="N15" s="13">
        <v>25000.0</v>
      </c>
      <c r="P15" s="152">
        <v>1.4522292E9</v>
      </c>
      <c r="Q15" s="152">
        <v>99391.2199</v>
      </c>
      <c r="S15" s="152">
        <v>1.4522976E9</v>
      </c>
      <c r="T15" s="152">
        <v>9998.5219</v>
      </c>
      <c r="V15" s="152">
        <v>1.4521788E9</v>
      </c>
      <c r="W15" s="152">
        <v>99730.9634</v>
      </c>
      <c r="Y15" s="152">
        <v>1.4521788E9</v>
      </c>
      <c r="Z15" s="152">
        <v>100000.0</v>
      </c>
      <c r="AA15" s="153">
        <f>IFERROR(__xludf.DUMMYFUNCTION("TO_DATE(INT((AB15/(60*60*24))+""1/1/1970""))"),43470.0)</f>
        <v>43470</v>
      </c>
      <c r="AB15" s="156">
        <v>1.5466644E9</v>
      </c>
      <c r="AC15" s="156">
        <v>99719.1453</v>
      </c>
      <c r="AD15" s="153">
        <f>IFERROR(__xludf.DUMMYFUNCTION("TO_DATE(INT((AE15/(60*60*24))+""1/1/1970""))"),43470.0)</f>
        <v>43470</v>
      </c>
      <c r="AE15" s="152">
        <v>1.5466644E9</v>
      </c>
      <c r="AF15" s="152">
        <v>100000.0</v>
      </c>
      <c r="AG15" s="153">
        <f>IFERROR(__xludf.DUMMYFUNCTION("TO_DATE(INT((AH15/(60*60*24))+""1/1/1970""))"),43469.0)</f>
        <v>43469</v>
      </c>
      <c r="AH15" s="152">
        <v>1.546601402E9</v>
      </c>
      <c r="AI15" s="152">
        <v>100000.0</v>
      </c>
    </row>
    <row r="16">
      <c r="A16" s="156">
        <v>1.45260906E9</v>
      </c>
      <c r="B16" s="156">
        <v>100000.0</v>
      </c>
      <c r="C16" s="153">
        <f>IFERROR(__xludf.DUMMYFUNCTION("TO_DATE(INT((A16/(60*60*24))+""1/1/1970""))"),42381.0)</f>
        <v>42381</v>
      </c>
      <c r="D16" s="156">
        <v>1.4527872E9</v>
      </c>
      <c r="E16" s="156">
        <v>100414.8165</v>
      </c>
      <c r="G16" s="156">
        <v>1.4532156E9</v>
      </c>
      <c r="H16" s="156">
        <v>97228.8053</v>
      </c>
      <c r="J16" s="154">
        <v>42390.0</v>
      </c>
      <c r="K16" s="155">
        <v>97542.13</v>
      </c>
      <c r="M16" s="13">
        <v>1.4524704E9</v>
      </c>
      <c r="N16" s="13">
        <v>25000.0</v>
      </c>
      <c r="P16" s="156">
        <v>1.4522688E9</v>
      </c>
      <c r="Q16" s="156">
        <v>99391.2199</v>
      </c>
      <c r="S16" s="156">
        <v>1.4524704E9</v>
      </c>
      <c r="T16" s="156">
        <v>9996.6206</v>
      </c>
      <c r="V16" s="156">
        <v>1.4522076E9</v>
      </c>
      <c r="W16" s="156">
        <v>100509.1792</v>
      </c>
      <c r="Y16" s="156">
        <v>1.4522076E9</v>
      </c>
      <c r="Z16" s="156">
        <v>100000.0</v>
      </c>
      <c r="AA16" s="153">
        <f>IFERROR(__xludf.DUMMYFUNCTION("TO_DATE(INT((AB16/(60*60*24))+""1/1/1970""))"),43472.0)</f>
        <v>43472</v>
      </c>
      <c r="AB16" s="152">
        <v>1.5468732E9</v>
      </c>
      <c r="AC16" s="152">
        <v>99859.4976</v>
      </c>
      <c r="AD16" s="153">
        <f>IFERROR(__xludf.DUMMYFUNCTION("TO_DATE(INT((AE16/(60*60*24))+""1/1/1970""))"),43472.0)</f>
        <v>43472</v>
      </c>
      <c r="AE16" s="156">
        <v>1.5468732E9</v>
      </c>
      <c r="AF16" s="156">
        <v>100000.0</v>
      </c>
      <c r="AG16" s="153">
        <f>IFERROR(__xludf.DUMMYFUNCTION("TO_DATE(INT((AH16/(60*60*24))+""1/1/1970""))"),43469.0)</f>
        <v>43469</v>
      </c>
      <c r="AH16" s="156">
        <v>1.546617261E9</v>
      </c>
      <c r="AI16" s="156">
        <v>100578.4674</v>
      </c>
    </row>
    <row r="17">
      <c r="A17" s="152">
        <v>1.4526324E9</v>
      </c>
      <c r="B17" s="152">
        <v>100000.0</v>
      </c>
      <c r="C17" s="153">
        <f>IFERROR(__xludf.DUMMYFUNCTION("TO_DATE(INT((A17/(60*60*24))+""1/1/1970""))"),42381.0)</f>
        <v>42381</v>
      </c>
      <c r="D17" s="156">
        <v>1.452834E9</v>
      </c>
      <c r="E17" s="156">
        <v>100414.8165</v>
      </c>
      <c r="G17" s="156">
        <v>1.453266E9</v>
      </c>
      <c r="H17" s="156">
        <v>97283.5575</v>
      </c>
      <c r="J17" s="154">
        <v>42391.0</v>
      </c>
      <c r="K17" s="155">
        <v>97518.97</v>
      </c>
      <c r="M17" s="13">
        <v>1.4525244E9</v>
      </c>
      <c r="N17" s="13">
        <v>25000.0</v>
      </c>
      <c r="P17" s="152">
        <v>1.4522868E9</v>
      </c>
      <c r="Q17" s="152">
        <v>99391.2199</v>
      </c>
      <c r="S17" s="152">
        <v>1.4525244E9</v>
      </c>
      <c r="T17" s="152">
        <v>9996.6206</v>
      </c>
      <c r="V17" s="152">
        <v>1.4522184E9</v>
      </c>
      <c r="W17" s="152">
        <v>100197.8933</v>
      </c>
      <c r="Y17" s="152">
        <v>1.4522184E9</v>
      </c>
      <c r="Z17" s="152">
        <v>100000.0</v>
      </c>
      <c r="AA17" s="153">
        <f>IFERROR(__xludf.DUMMYFUNCTION("TO_DATE(INT((AB17/(60*60*24))+""1/1/1970""))"),43472.0)</f>
        <v>43472</v>
      </c>
      <c r="AB17" s="156">
        <v>1.5468912E9</v>
      </c>
      <c r="AC17" s="156">
        <v>99591.5437</v>
      </c>
      <c r="AD17" s="153">
        <f>IFERROR(__xludf.DUMMYFUNCTION("TO_DATE(INT((AE17/(60*60*24))+""1/1/1970""))"),43472.0)</f>
        <v>43472</v>
      </c>
      <c r="AE17" s="152">
        <v>1.5468912E9</v>
      </c>
      <c r="AF17" s="152">
        <v>100000.0</v>
      </c>
      <c r="AG17" s="153">
        <f>IFERROR(__xludf.DUMMYFUNCTION("TO_DATE(INT((AH17/(60*60*24))+""1/1/1970""))"),43469.0)</f>
        <v>43469</v>
      </c>
      <c r="AH17" s="152">
        <v>1.546633181E9</v>
      </c>
      <c r="AI17" s="152">
        <v>101727.3697</v>
      </c>
    </row>
    <row r="18">
      <c r="A18" s="156">
        <v>1.45269546E9</v>
      </c>
      <c r="B18" s="156">
        <v>100000.0</v>
      </c>
      <c r="C18" s="153">
        <f>IFERROR(__xludf.DUMMYFUNCTION("TO_DATE(INT((A18/(60*60*24))+""1/1/1970""))"),42382.0)</f>
        <v>42382</v>
      </c>
      <c r="D18" s="156">
        <v>1.4528916E9</v>
      </c>
      <c r="E18" s="156">
        <v>100414.8165</v>
      </c>
      <c r="G18" s="152">
        <v>1.4533524E9</v>
      </c>
      <c r="H18" s="152">
        <v>97355.4306</v>
      </c>
      <c r="J18" s="154">
        <v>42394.0</v>
      </c>
      <c r="K18" s="155">
        <v>98417.98</v>
      </c>
      <c r="M18" s="13">
        <v>1.452546E9</v>
      </c>
      <c r="N18" s="13">
        <v>25000.0</v>
      </c>
      <c r="P18" s="156">
        <v>1.4523156E9</v>
      </c>
      <c r="Q18" s="156">
        <v>98978.7387</v>
      </c>
      <c r="S18" s="156">
        <v>1.452546E9</v>
      </c>
      <c r="T18" s="156">
        <v>9996.6206</v>
      </c>
      <c r="V18" s="156">
        <v>1.452258E9</v>
      </c>
      <c r="W18" s="156">
        <v>99838.6416</v>
      </c>
      <c r="Y18" s="156">
        <v>1.452258E9</v>
      </c>
      <c r="Z18" s="156">
        <v>100000.0</v>
      </c>
      <c r="AA18" s="153">
        <f>IFERROR(__xludf.DUMMYFUNCTION("TO_DATE(INT((AB18/(60*60*24))+""1/1/1970""))"),43472.0)</f>
        <v>43472</v>
      </c>
      <c r="AB18" s="152">
        <v>1.5468948E9</v>
      </c>
      <c r="AC18" s="152">
        <v>99532.2384</v>
      </c>
      <c r="AD18" s="153">
        <f>IFERROR(__xludf.DUMMYFUNCTION("TO_DATE(INT((AE18/(60*60*24))+""1/1/1970""))"),43472.0)</f>
        <v>43472</v>
      </c>
      <c r="AE18" s="156">
        <v>1.5468948E9</v>
      </c>
      <c r="AF18" s="156">
        <v>100000.0</v>
      </c>
      <c r="AG18" s="153">
        <f>IFERROR(__xludf.DUMMYFUNCTION("TO_DATE(INT((AH18/(60*60*24))+""1/1/1970""))"),43469.0)</f>
        <v>43469</v>
      </c>
      <c r="AH18" s="156">
        <v>1.546646374E9</v>
      </c>
      <c r="AI18" s="156">
        <v>102179.7578</v>
      </c>
    </row>
    <row r="19">
      <c r="A19" s="152">
        <v>1.4527188E9</v>
      </c>
      <c r="B19" s="152">
        <v>100000.0</v>
      </c>
      <c r="C19" s="153">
        <f>IFERROR(__xludf.DUMMYFUNCTION("TO_DATE(INT((A19/(60*60*24))+""1/1/1970""))"),42382.0)</f>
        <v>42382</v>
      </c>
      <c r="D19" s="156">
        <v>1.4532156E9</v>
      </c>
      <c r="E19" s="156">
        <v>100414.8165</v>
      </c>
      <c r="G19" s="156">
        <v>1.4534388E9</v>
      </c>
      <c r="H19" s="156">
        <v>97344.2414</v>
      </c>
      <c r="J19" s="154">
        <v>42395.0</v>
      </c>
      <c r="K19" s="155">
        <v>98118.36</v>
      </c>
      <c r="M19" s="13">
        <v>1.4526108E9</v>
      </c>
      <c r="N19" s="13">
        <v>25000.0</v>
      </c>
      <c r="P19" s="152">
        <v>1.4525244E9</v>
      </c>
      <c r="Q19" s="152">
        <v>98978.7387</v>
      </c>
      <c r="S19" s="152">
        <v>1.4526108E9</v>
      </c>
      <c r="T19" s="152">
        <v>9988.4272</v>
      </c>
      <c r="V19" s="152">
        <v>1.4522904E9</v>
      </c>
      <c r="W19" s="152">
        <v>99891.6126</v>
      </c>
      <c r="Y19" s="152">
        <v>1.4522904E9</v>
      </c>
      <c r="Z19" s="152">
        <v>100000.0</v>
      </c>
      <c r="AA19" s="153">
        <f>IFERROR(__xludf.DUMMYFUNCTION("TO_DATE(INT((AB19/(60*60*24))+""1/1/1970""))"),43473.0)</f>
        <v>43473</v>
      </c>
      <c r="AB19" s="156">
        <v>1.5469236E9</v>
      </c>
      <c r="AC19" s="156">
        <v>99532.2384</v>
      </c>
      <c r="AD19" s="153">
        <f>IFERROR(__xludf.DUMMYFUNCTION("TO_DATE(INT((AE19/(60*60*24))+""1/1/1970""))"),43473.0)</f>
        <v>43473</v>
      </c>
      <c r="AE19" s="152">
        <v>1.5469236E9</v>
      </c>
      <c r="AF19" s="152">
        <v>100000.0</v>
      </c>
      <c r="AG19" s="153">
        <f>IFERROR(__xludf.DUMMYFUNCTION("TO_DATE(INT((AH19/(60*60*24))+""1/1/1970""))"),43470.0)</f>
        <v>43470</v>
      </c>
      <c r="AH19" s="152">
        <v>1.546649094E9</v>
      </c>
      <c r="AI19" s="152">
        <v>102179.7578</v>
      </c>
    </row>
    <row r="20">
      <c r="A20" s="156">
        <v>1.45278186E9</v>
      </c>
      <c r="B20" s="156">
        <v>100000.0</v>
      </c>
      <c r="C20" s="153">
        <f>IFERROR(__xludf.DUMMYFUNCTION("TO_DATE(INT((A20/(60*60*24))+""1/1/1970""))"),42383.0)</f>
        <v>42383</v>
      </c>
      <c r="D20" s="156">
        <v>1.453266E9</v>
      </c>
      <c r="E20" s="156">
        <v>99404.5734</v>
      </c>
      <c r="G20" s="152">
        <v>1.4535252E9</v>
      </c>
      <c r="H20" s="152">
        <v>97889.3667</v>
      </c>
      <c r="J20" s="154">
        <v>42396.0</v>
      </c>
      <c r="K20" s="155">
        <v>98951.5</v>
      </c>
      <c r="M20" s="13">
        <v>1.4526324E9</v>
      </c>
      <c r="N20" s="13">
        <v>25000.0</v>
      </c>
      <c r="P20" s="156">
        <v>1.452546E9</v>
      </c>
      <c r="Q20" s="156">
        <v>98978.7387</v>
      </c>
      <c r="S20" s="156">
        <v>1.4526324E9</v>
      </c>
      <c r="T20" s="156">
        <v>9988.4272</v>
      </c>
      <c r="V20" s="156">
        <v>1.4524668E9</v>
      </c>
      <c r="W20" s="156">
        <v>99892.7352</v>
      </c>
      <c r="Y20" s="156">
        <v>1.4522976E9</v>
      </c>
      <c r="Z20" s="156">
        <v>100000.0</v>
      </c>
      <c r="AA20" s="153">
        <f>IFERROR(__xludf.DUMMYFUNCTION("TO_DATE(INT((AB20/(60*60*24))+""1/1/1970""))"),43473.0)</f>
        <v>43473</v>
      </c>
      <c r="AB20" s="152">
        <v>1.5469596E9</v>
      </c>
      <c r="AC20" s="152">
        <v>99329.3632</v>
      </c>
      <c r="AD20" s="153">
        <f>IFERROR(__xludf.DUMMYFUNCTION("TO_DATE(INT((AE20/(60*60*24))+""1/1/1970""))"),43473.0)</f>
        <v>43473</v>
      </c>
      <c r="AE20" s="156">
        <v>1.5469596E9</v>
      </c>
      <c r="AF20" s="156">
        <v>100000.0</v>
      </c>
      <c r="AG20" s="153">
        <f>IFERROR(__xludf.DUMMYFUNCTION("TO_DATE(INT((AH20/(60*60*24))+""1/1/1970""))"),43470.0)</f>
        <v>43470</v>
      </c>
      <c r="AH20" s="156">
        <v>1.546664884E9</v>
      </c>
      <c r="AI20" s="156">
        <v>102179.7578</v>
      </c>
    </row>
    <row r="21">
      <c r="A21" s="152">
        <v>1.4528052E9</v>
      </c>
      <c r="B21" s="152">
        <v>100000.0</v>
      </c>
      <c r="C21" s="153">
        <f>IFERROR(__xludf.DUMMYFUNCTION("TO_DATE(INT((A21/(60*60*24))+""1/1/1970""))"),42383.0)</f>
        <v>42383</v>
      </c>
      <c r="D21" s="156">
        <v>1.4533236E9</v>
      </c>
      <c r="E21" s="156">
        <v>99404.5734</v>
      </c>
      <c r="G21" s="156">
        <v>1.453734E9</v>
      </c>
      <c r="H21" s="156">
        <v>97889.3667</v>
      </c>
      <c r="J21" s="154">
        <v>42397.0</v>
      </c>
      <c r="K21" s="155">
        <v>98214.91</v>
      </c>
      <c r="M21" s="13">
        <v>1.4526972E9</v>
      </c>
      <c r="N21" s="13">
        <v>25000.0</v>
      </c>
      <c r="P21" s="152">
        <v>1.4525748E9</v>
      </c>
      <c r="Q21" s="152">
        <v>98941.0743</v>
      </c>
      <c r="S21" s="152">
        <v>1.4526972E9</v>
      </c>
      <c r="T21" s="152">
        <v>9988.2187</v>
      </c>
      <c r="V21" s="152">
        <v>1.4525064E9</v>
      </c>
      <c r="W21" s="152">
        <v>99925.408</v>
      </c>
      <c r="Y21" s="152">
        <v>1.4524668E9</v>
      </c>
      <c r="Z21" s="152">
        <v>100000.0</v>
      </c>
      <c r="AA21" s="153">
        <f>IFERROR(__xludf.DUMMYFUNCTION("TO_DATE(INT((AB21/(60*60*24))+""1/1/1970""))"),43473.0)</f>
        <v>43473</v>
      </c>
      <c r="AB21" s="156">
        <v>1.5469776E9</v>
      </c>
      <c r="AC21" s="156">
        <v>99320.1099</v>
      </c>
      <c r="AD21" s="153">
        <f>IFERROR(__xludf.DUMMYFUNCTION("TO_DATE(INT((AE21/(60*60*24))+""1/1/1970""))"),43473.0)</f>
        <v>43473</v>
      </c>
      <c r="AE21" s="152">
        <v>1.5469776E9</v>
      </c>
      <c r="AF21" s="152">
        <v>100000.0</v>
      </c>
      <c r="AG21" s="153">
        <f>IFERROR(__xludf.DUMMYFUNCTION("TO_DATE(INT((AH21/(60*60*24))+""1/1/1970""))"),43470.0)</f>
        <v>43470</v>
      </c>
      <c r="AH21" s="152">
        <v>1.546681493E9</v>
      </c>
      <c r="AI21" s="152">
        <v>102179.7578</v>
      </c>
    </row>
    <row r="22">
      <c r="A22" s="156">
        <v>1.45286826E9</v>
      </c>
      <c r="B22" s="156">
        <v>100000.0</v>
      </c>
      <c r="C22" s="153">
        <f>IFERROR(__xludf.DUMMYFUNCTION("TO_DATE(INT((A22/(60*60*24))+""1/1/1970""))"),42384.0)</f>
        <v>42384</v>
      </c>
      <c r="D22" s="156">
        <v>1.453392E9</v>
      </c>
      <c r="E22" s="156">
        <v>97770.7649</v>
      </c>
      <c r="G22" s="156">
        <v>1.4537844E9</v>
      </c>
      <c r="H22" s="156">
        <v>97715.1295</v>
      </c>
      <c r="J22" s="154">
        <v>42398.0</v>
      </c>
      <c r="K22" s="155">
        <v>98415.26</v>
      </c>
      <c r="M22" s="13">
        <v>1.4527188E9</v>
      </c>
      <c r="N22" s="13">
        <v>25000.0</v>
      </c>
      <c r="P22" s="156">
        <v>1.4526144E9</v>
      </c>
      <c r="Q22" s="156">
        <v>98941.0743</v>
      </c>
      <c r="S22" s="156">
        <v>1.4527188E9</v>
      </c>
      <c r="T22" s="156">
        <v>9988.2187</v>
      </c>
      <c r="V22" s="156">
        <v>1.452546E9</v>
      </c>
      <c r="W22" s="156">
        <v>99969.7618</v>
      </c>
      <c r="Y22" s="156">
        <v>1.4525064E9</v>
      </c>
      <c r="Z22" s="156">
        <v>100000.0</v>
      </c>
      <c r="AA22" s="153">
        <f>IFERROR(__xludf.DUMMYFUNCTION("TO_DATE(INT((AB22/(60*60*24))+""1/1/1970""))"),43473.0)</f>
        <v>43473</v>
      </c>
      <c r="AB22" s="152">
        <v>1.5469812E9</v>
      </c>
      <c r="AC22" s="152">
        <v>99272.3876</v>
      </c>
      <c r="AD22" s="153">
        <f>IFERROR(__xludf.DUMMYFUNCTION("TO_DATE(INT((AE22/(60*60*24))+""1/1/1970""))"),43473.0)</f>
        <v>43473</v>
      </c>
      <c r="AE22" s="156">
        <v>1.5469812E9</v>
      </c>
      <c r="AF22" s="156">
        <v>100000.0</v>
      </c>
      <c r="AG22" s="153">
        <f>IFERROR(__xludf.DUMMYFUNCTION("TO_DATE(INT((AH22/(60*60*24))+""1/1/1970""))"),43470.0)</f>
        <v>43470</v>
      </c>
      <c r="AH22" s="156">
        <v>1.546697414E9</v>
      </c>
      <c r="AI22" s="156">
        <v>102179.7578</v>
      </c>
    </row>
    <row r="23">
      <c r="A23" s="152">
        <v>1.4528916E9</v>
      </c>
      <c r="B23" s="152">
        <v>100000.0</v>
      </c>
      <c r="C23" s="153">
        <f>IFERROR(__xludf.DUMMYFUNCTION("TO_DATE(INT((A23/(60*60*24))+""1/1/1970""))"),42384.0)</f>
        <v>42384</v>
      </c>
      <c r="D23" s="156">
        <v>1.4534388E9</v>
      </c>
      <c r="E23" s="156">
        <v>97770.7649</v>
      </c>
      <c r="G23" s="152">
        <v>1.4538708E9</v>
      </c>
      <c r="H23" s="152">
        <v>97701.3125</v>
      </c>
      <c r="J23" s="154">
        <v>42401.0</v>
      </c>
      <c r="K23" s="155">
        <v>99823.98</v>
      </c>
      <c r="M23" s="13">
        <v>1.4527836E9</v>
      </c>
      <c r="N23" s="13">
        <v>25000.0</v>
      </c>
      <c r="P23" s="152">
        <v>1.4526324E9</v>
      </c>
      <c r="Q23" s="152">
        <v>98941.0743</v>
      </c>
      <c r="S23" s="152">
        <v>1.4527836E9</v>
      </c>
      <c r="T23" s="152">
        <v>9993.9646</v>
      </c>
      <c r="V23" s="152">
        <v>1.4525532E9</v>
      </c>
      <c r="W23" s="152">
        <v>99970.4339</v>
      </c>
      <c r="Y23" s="152">
        <v>1.452546E9</v>
      </c>
      <c r="Z23" s="152">
        <v>100000.0</v>
      </c>
      <c r="AA23" s="153">
        <f>IFERROR(__xludf.DUMMYFUNCTION("TO_DATE(INT((AB23/(60*60*24))+""1/1/1970""))"),43474.0)</f>
        <v>43474</v>
      </c>
      <c r="AB23" s="156">
        <v>1.54701E9</v>
      </c>
      <c r="AC23" s="156">
        <v>99272.3876</v>
      </c>
      <c r="AD23" s="153">
        <f>IFERROR(__xludf.DUMMYFUNCTION("TO_DATE(INT((AE23/(60*60*24))+""1/1/1970""))"),43474.0)</f>
        <v>43474</v>
      </c>
      <c r="AE23" s="152">
        <v>1.54701E9</v>
      </c>
      <c r="AF23" s="152">
        <v>100000.0</v>
      </c>
      <c r="AG23" s="153">
        <f>IFERROR(__xludf.DUMMYFUNCTION("TO_DATE(INT((AH23/(60*60*24))+""1/1/1970""))"),43470.0)</f>
        <v>43470</v>
      </c>
      <c r="AH23" s="152">
        <v>1.546713768E9</v>
      </c>
      <c r="AI23" s="152">
        <v>102179.7578</v>
      </c>
    </row>
    <row r="24">
      <c r="A24" s="156">
        <v>1.45321386E9</v>
      </c>
      <c r="B24" s="156">
        <v>100000.0</v>
      </c>
      <c r="C24" s="153">
        <f>IFERROR(__xludf.DUMMYFUNCTION("TO_DATE(INT((A24/(60*60*24))+""1/1/1970""))"),42388.0)</f>
        <v>42388</v>
      </c>
      <c r="D24" s="156">
        <v>1.4534964E9</v>
      </c>
      <c r="E24" s="156">
        <v>97770.7649</v>
      </c>
      <c r="G24" s="156">
        <v>1.4539572E9</v>
      </c>
      <c r="H24" s="156">
        <v>96904.5798</v>
      </c>
      <c r="J24" s="154">
        <v>42401.0</v>
      </c>
      <c r="K24" s="155">
        <v>99818.05</v>
      </c>
      <c r="M24" s="13">
        <v>1.4528052E9</v>
      </c>
      <c r="N24" s="13">
        <v>25000.0</v>
      </c>
      <c r="P24" s="156">
        <v>1.4526612E9</v>
      </c>
      <c r="Q24" s="156">
        <v>98952.302</v>
      </c>
      <c r="S24" s="156">
        <v>1.4528052E9</v>
      </c>
      <c r="T24" s="156">
        <v>9993.9646</v>
      </c>
      <c r="V24" s="156">
        <v>1.4525856E9</v>
      </c>
      <c r="W24" s="156">
        <v>99946.3821</v>
      </c>
      <c r="Y24" s="156">
        <v>1.4525532E9</v>
      </c>
      <c r="Z24" s="156">
        <v>100000.0</v>
      </c>
      <c r="AA24" s="153">
        <f>IFERROR(__xludf.DUMMYFUNCTION("TO_DATE(INT((AB24/(60*60*24))+""1/1/1970""))"),43474.0)</f>
        <v>43474</v>
      </c>
      <c r="AB24" s="152">
        <v>1.547046E9</v>
      </c>
      <c r="AC24" s="152">
        <v>99010.1465</v>
      </c>
      <c r="AD24" s="153">
        <f>IFERROR(__xludf.DUMMYFUNCTION("TO_DATE(INT((AE24/(60*60*24))+""1/1/1970""))"),43474.0)</f>
        <v>43474</v>
      </c>
      <c r="AE24" s="156">
        <v>1.547046E9</v>
      </c>
      <c r="AF24" s="156">
        <v>100000.0</v>
      </c>
      <c r="AG24" s="153">
        <f>IFERROR(__xludf.DUMMYFUNCTION("TO_DATE(INT((AH24/(60*60*24))+""1/1/1970""))"),43470.0)</f>
        <v>43470</v>
      </c>
      <c r="AH24" s="156">
        <v>1.546729567E9</v>
      </c>
      <c r="AI24" s="156">
        <v>102179.7578</v>
      </c>
    </row>
    <row r="25">
      <c r="A25" s="152">
        <v>1.4532372E9</v>
      </c>
      <c r="B25" s="152">
        <v>100000.0</v>
      </c>
      <c r="C25" s="153">
        <f>IFERROR(__xludf.DUMMYFUNCTION("TO_DATE(INT((A25/(60*60*24))+""1/1/1970""))"),42388.0)</f>
        <v>42388</v>
      </c>
      <c r="D25" s="156">
        <v>1.453734E9</v>
      </c>
      <c r="E25" s="156">
        <v>97770.7649</v>
      </c>
      <c r="G25" s="152">
        <v>1.4540436E9</v>
      </c>
      <c r="H25" s="152">
        <v>96624.4624</v>
      </c>
      <c r="J25" s="154">
        <v>42402.0</v>
      </c>
      <c r="K25" s="155">
        <v>100058.89</v>
      </c>
      <c r="M25" s="13">
        <v>1.45287E9</v>
      </c>
      <c r="N25" s="13">
        <v>25000.0</v>
      </c>
      <c r="P25" s="152">
        <v>1.4527008E9</v>
      </c>
      <c r="Q25" s="152">
        <v>98952.302</v>
      </c>
      <c r="S25" s="152">
        <v>1.45287E9</v>
      </c>
      <c r="T25" s="152">
        <v>9987.4753</v>
      </c>
      <c r="V25" s="152">
        <v>1.4526252E9</v>
      </c>
      <c r="W25" s="152">
        <v>100039.1302</v>
      </c>
      <c r="Y25" s="152">
        <v>1.4525856E9</v>
      </c>
      <c r="Z25" s="152">
        <v>100000.0</v>
      </c>
      <c r="AA25" s="153">
        <f>IFERROR(__xludf.DUMMYFUNCTION("TO_DATE(INT((AB25/(60*60*24))+""1/1/1970""))"),43474.0)</f>
        <v>43474</v>
      </c>
      <c r="AB25" s="156">
        <v>1.547064E9</v>
      </c>
      <c r="AC25" s="156">
        <v>99048.8952</v>
      </c>
      <c r="AD25" s="153">
        <f>IFERROR(__xludf.DUMMYFUNCTION("TO_DATE(INT((AE25/(60*60*24))+""1/1/1970""))"),43474.0)</f>
        <v>43474</v>
      </c>
      <c r="AE25" s="152">
        <v>1.547064E9</v>
      </c>
      <c r="AF25" s="152">
        <v>100000.0</v>
      </c>
      <c r="AG25" s="153">
        <f>IFERROR(__xludf.DUMMYFUNCTION("TO_DATE(INT((AH25/(60*60*24))+""1/1/1970""))"),43470.0)</f>
        <v>43470</v>
      </c>
      <c r="AH25" s="152">
        <v>1.546731486E9</v>
      </c>
      <c r="AI25" s="152">
        <v>102179.7578</v>
      </c>
    </row>
    <row r="26">
      <c r="A26" s="156">
        <v>1.45330026E9</v>
      </c>
      <c r="B26" s="156">
        <v>100000.0</v>
      </c>
      <c r="C26" s="153">
        <f>IFERROR(__xludf.DUMMYFUNCTION("TO_DATE(INT((A26/(60*60*24))+""1/1/1970""))"),42389.0)</f>
        <v>42389</v>
      </c>
      <c r="D26" s="156">
        <v>1.4537844E9</v>
      </c>
      <c r="E26" s="156">
        <v>97770.7649</v>
      </c>
      <c r="G26" s="156">
        <v>1.45413E9</v>
      </c>
      <c r="H26" s="156">
        <v>97354.2553</v>
      </c>
      <c r="J26" s="154">
        <v>42403.0</v>
      </c>
      <c r="K26" s="155">
        <v>97466.45</v>
      </c>
      <c r="M26" s="13">
        <v>1.4528916E9</v>
      </c>
      <c r="N26" s="13">
        <v>25000.0</v>
      </c>
      <c r="P26" s="156">
        <v>1.4527188E9</v>
      </c>
      <c r="Q26" s="156">
        <v>98952.302</v>
      </c>
      <c r="S26" s="156">
        <v>1.4528916E9</v>
      </c>
      <c r="T26" s="156">
        <v>9987.4753</v>
      </c>
      <c r="V26" s="156">
        <v>1.4526396E9</v>
      </c>
      <c r="W26" s="156">
        <v>99977.7768</v>
      </c>
      <c r="Y26" s="156">
        <v>1.4526252E9</v>
      </c>
      <c r="Z26" s="156">
        <v>100000.0</v>
      </c>
      <c r="AA26" s="153">
        <f>IFERROR(__xludf.DUMMYFUNCTION("TO_DATE(INT((AB26/(60*60*24))+""1/1/1970""))"),43474.0)</f>
        <v>43474</v>
      </c>
      <c r="AB26" s="152">
        <v>1.5470676E9</v>
      </c>
      <c r="AC26" s="152">
        <v>99117.7516</v>
      </c>
      <c r="AD26" s="153">
        <f>IFERROR(__xludf.DUMMYFUNCTION("TO_DATE(INT((AE26/(60*60*24))+""1/1/1970""))"),43474.0)</f>
        <v>43474</v>
      </c>
      <c r="AE26" s="156">
        <v>1.5470676E9</v>
      </c>
      <c r="AF26" s="156">
        <v>100000.0</v>
      </c>
      <c r="AG26" s="153">
        <f>IFERROR(__xludf.DUMMYFUNCTION("TO_DATE(INT((AH26/(60*60*24))+""1/1/1970""))"),43471.0)</f>
        <v>43471</v>
      </c>
      <c r="AH26" s="156">
        <v>1.54674557E9</v>
      </c>
      <c r="AI26" s="156">
        <v>102179.7578</v>
      </c>
    </row>
    <row r="27">
      <c r="A27" s="152">
        <v>1.4533236E9</v>
      </c>
      <c r="B27" s="152">
        <v>100000.0</v>
      </c>
      <c r="C27" s="153">
        <f>IFERROR(__xludf.DUMMYFUNCTION("TO_DATE(INT((A27/(60*60*24))+""1/1/1970""))"),42389.0)</f>
        <v>42389</v>
      </c>
      <c r="D27" s="156">
        <v>1.453842E9</v>
      </c>
      <c r="E27" s="156">
        <v>97770.7649</v>
      </c>
      <c r="G27" s="152">
        <v>1.4543388E9</v>
      </c>
      <c r="H27" s="152">
        <v>97354.2553</v>
      </c>
      <c r="J27" s="154">
        <v>42404.0</v>
      </c>
      <c r="K27" s="155">
        <v>97134.65</v>
      </c>
      <c r="M27" s="13">
        <v>1.4529024E9</v>
      </c>
      <c r="N27" s="13">
        <v>25000.0</v>
      </c>
      <c r="P27" s="152">
        <v>1.4527476E9</v>
      </c>
      <c r="Q27" s="152">
        <v>98755.9785</v>
      </c>
      <c r="S27" s="152">
        <v>1.4529024E9</v>
      </c>
      <c r="T27" s="152">
        <v>9996.456</v>
      </c>
      <c r="V27" s="152">
        <v>1.4526648E9</v>
      </c>
      <c r="W27" s="152">
        <v>100075.0771</v>
      </c>
      <c r="Y27" s="152">
        <v>1.4526396E9</v>
      </c>
      <c r="Z27" s="152">
        <v>100000.0</v>
      </c>
      <c r="AA27" s="153">
        <f>IFERROR(__xludf.DUMMYFUNCTION("TO_DATE(INT((AB27/(60*60*24))+""1/1/1970""))"),43475.0)</f>
        <v>43475</v>
      </c>
      <c r="AB27" s="156">
        <v>1.5470964E9</v>
      </c>
      <c r="AC27" s="156">
        <v>99117.7516</v>
      </c>
      <c r="AD27" s="153">
        <f>IFERROR(__xludf.DUMMYFUNCTION("TO_DATE(INT((AE27/(60*60*24))+""1/1/1970""))"),43475.0)</f>
        <v>43475</v>
      </c>
      <c r="AE27" s="152">
        <v>1.5470964E9</v>
      </c>
      <c r="AF27" s="152">
        <v>100000.0</v>
      </c>
      <c r="AG27" s="153">
        <f>IFERROR(__xludf.DUMMYFUNCTION("TO_DATE(INT((AH27/(60*60*24))+""1/1/1970""))"),43471.0)</f>
        <v>43471</v>
      </c>
      <c r="AH27" s="152">
        <v>1.546761392E9</v>
      </c>
      <c r="AI27" s="152">
        <v>102179.7578</v>
      </c>
    </row>
    <row r="28">
      <c r="A28" s="156">
        <v>1.45338666E9</v>
      </c>
      <c r="B28" s="156">
        <v>100000.0</v>
      </c>
      <c r="C28" s="153">
        <f>IFERROR(__xludf.DUMMYFUNCTION("TO_DATE(INT((A28/(60*60*24))+""1/1/1970""))"),42390.0)</f>
        <v>42390</v>
      </c>
      <c r="D28" s="156">
        <v>1.4539104E9</v>
      </c>
      <c r="E28" s="156">
        <v>97770.7649</v>
      </c>
      <c r="G28" s="152">
        <v>1.4543892E9</v>
      </c>
      <c r="H28" s="152">
        <v>97664.3752</v>
      </c>
      <c r="J28" s="154">
        <v>42405.0</v>
      </c>
      <c r="K28" s="155">
        <v>97161.69</v>
      </c>
      <c r="M28" s="13">
        <v>1.4530752E9</v>
      </c>
      <c r="N28" s="13">
        <v>25000.0</v>
      </c>
      <c r="P28" s="156">
        <v>1.4527872E9</v>
      </c>
      <c r="Q28" s="156">
        <v>98755.9785</v>
      </c>
      <c r="S28" s="156">
        <v>1.4530752E9</v>
      </c>
      <c r="T28" s="156">
        <v>9997.4218</v>
      </c>
      <c r="V28" s="156">
        <v>1.4527044E9</v>
      </c>
      <c r="W28" s="156">
        <v>99992.2908</v>
      </c>
      <c r="Y28" s="156">
        <v>1.4526648E9</v>
      </c>
      <c r="Z28" s="156">
        <v>100000.0</v>
      </c>
      <c r="AA28" s="153">
        <f>IFERROR(__xludf.DUMMYFUNCTION("TO_DATE(INT((AB28/(60*60*24))+""1/1/1970""))"),43475.0)</f>
        <v>43475</v>
      </c>
      <c r="AB28" s="152">
        <v>1.5471324E9</v>
      </c>
      <c r="AC28" s="152">
        <v>99283.4698</v>
      </c>
      <c r="AD28" s="153">
        <f>IFERROR(__xludf.DUMMYFUNCTION("TO_DATE(INT((AE28/(60*60*24))+""1/1/1970""))"),43475.0)</f>
        <v>43475</v>
      </c>
      <c r="AE28" s="156">
        <v>1.5471324E9</v>
      </c>
      <c r="AF28" s="156">
        <v>100000.0</v>
      </c>
      <c r="AG28" s="153">
        <f>IFERROR(__xludf.DUMMYFUNCTION("TO_DATE(INT((AH28/(60*60*24))+""1/1/1970""))"),43471.0)</f>
        <v>43471</v>
      </c>
      <c r="AH28" s="156">
        <v>1.546777879E9</v>
      </c>
      <c r="AI28" s="156">
        <v>102179.7578</v>
      </c>
    </row>
    <row r="29">
      <c r="A29" s="152">
        <v>1.45341E9</v>
      </c>
      <c r="B29" s="152">
        <v>100000.0</v>
      </c>
      <c r="C29" s="153">
        <f>IFERROR(__xludf.DUMMYFUNCTION("TO_DATE(INT((A29/(60*60*24))+""1/1/1970""))"),42390.0)</f>
        <v>42390</v>
      </c>
      <c r="D29" s="156">
        <v>1.4539572E9</v>
      </c>
      <c r="E29" s="156">
        <v>97770.7649</v>
      </c>
      <c r="G29" s="156">
        <v>1.4544756E9</v>
      </c>
      <c r="H29" s="156">
        <v>95916.0667</v>
      </c>
      <c r="J29" s="154">
        <v>42408.0</v>
      </c>
      <c r="K29" s="155">
        <v>93353.91</v>
      </c>
      <c r="M29" s="13">
        <v>1.4531616E9</v>
      </c>
      <c r="N29" s="13">
        <v>25000.0</v>
      </c>
      <c r="P29" s="152">
        <v>1.4528052E9</v>
      </c>
      <c r="Q29" s="152">
        <v>98755.9785</v>
      </c>
      <c r="S29" s="152">
        <v>1.4531616E9</v>
      </c>
      <c r="T29" s="152">
        <v>10001.0179</v>
      </c>
      <c r="V29" s="152">
        <v>1.452726E9</v>
      </c>
      <c r="W29" s="152">
        <v>99933.1722</v>
      </c>
      <c r="Y29" s="152">
        <v>1.4527044E9</v>
      </c>
      <c r="Z29" s="152">
        <v>100000.0</v>
      </c>
      <c r="AA29" s="153">
        <f>IFERROR(__xludf.DUMMYFUNCTION("TO_DATE(INT((AB29/(60*60*24))+""1/1/1970""))"),43475.0)</f>
        <v>43475</v>
      </c>
      <c r="AB29" s="156">
        <v>1.5471504E9</v>
      </c>
      <c r="AC29" s="156">
        <v>98964.9445</v>
      </c>
      <c r="AD29" s="153">
        <f>IFERROR(__xludf.DUMMYFUNCTION("TO_DATE(INT((AE29/(60*60*24))+""1/1/1970""))"),43475.0)</f>
        <v>43475</v>
      </c>
      <c r="AE29" s="152">
        <v>1.5471504E9</v>
      </c>
      <c r="AF29" s="152">
        <v>100000.0</v>
      </c>
      <c r="AG29" s="153">
        <f>IFERROR(__xludf.DUMMYFUNCTION("TO_DATE(INT((AH29/(60*60*24))+""1/1/1970""))"),43471.0)</f>
        <v>43471</v>
      </c>
      <c r="AH29" s="152">
        <v>1.546793778E9</v>
      </c>
      <c r="AI29" s="152">
        <v>102179.7578</v>
      </c>
    </row>
    <row r="30">
      <c r="A30" s="156">
        <v>1.45347306E9</v>
      </c>
      <c r="B30" s="156">
        <v>100000.0</v>
      </c>
      <c r="C30" s="153">
        <f>IFERROR(__xludf.DUMMYFUNCTION("TO_DATE(INT((A30/(60*60*24))+""1/1/1970""))"),42391.0)</f>
        <v>42391</v>
      </c>
      <c r="D30" s="156">
        <v>1.4540148E9</v>
      </c>
      <c r="E30" s="156">
        <v>97770.7649</v>
      </c>
      <c r="G30" s="152">
        <v>1.454562E9</v>
      </c>
      <c r="H30" s="152">
        <v>95180.2894</v>
      </c>
      <c r="J30" s="154">
        <v>42409.0</v>
      </c>
      <c r="K30" s="155">
        <v>91599.05</v>
      </c>
      <c r="M30" s="13">
        <v>1.4532156E9</v>
      </c>
      <c r="N30" s="13">
        <v>25000.0</v>
      </c>
      <c r="P30" s="156">
        <v>1.452834E9</v>
      </c>
      <c r="Q30" s="156">
        <v>98816.0952</v>
      </c>
      <c r="S30" s="156">
        <v>1.4532156E9</v>
      </c>
      <c r="T30" s="156">
        <v>10001.0179</v>
      </c>
      <c r="V30" s="156">
        <v>1.452744E9</v>
      </c>
      <c r="W30" s="156">
        <v>99891.1089</v>
      </c>
      <c r="Y30" s="156">
        <v>1.452726E9</v>
      </c>
      <c r="Z30" s="156">
        <v>100000.0</v>
      </c>
      <c r="AA30" s="153">
        <f>IFERROR(__xludf.DUMMYFUNCTION("TO_DATE(INT((AB30/(60*60*24))+""1/1/1970""))"),43475.0)</f>
        <v>43475</v>
      </c>
      <c r="AB30" s="152">
        <v>1.547154E9</v>
      </c>
      <c r="AC30" s="152">
        <v>98887.2619</v>
      </c>
      <c r="AD30" s="153">
        <f>IFERROR(__xludf.DUMMYFUNCTION("TO_DATE(INT((AE30/(60*60*24))+""1/1/1970""))"),43475.0)</f>
        <v>43475</v>
      </c>
      <c r="AE30" s="156">
        <v>1.547154E9</v>
      </c>
      <c r="AF30" s="156">
        <v>100000.0</v>
      </c>
      <c r="AG30" s="153">
        <f>IFERROR(__xludf.DUMMYFUNCTION("TO_DATE(INT((AH30/(60*60*24))+""1/1/1970""))"),43471.0)</f>
        <v>43471</v>
      </c>
      <c r="AH30" s="156">
        <v>1.54681035E9</v>
      </c>
      <c r="AI30" s="156">
        <v>102179.7578</v>
      </c>
    </row>
    <row r="31">
      <c r="A31" s="152">
        <v>1.4534964E9</v>
      </c>
      <c r="B31" s="152">
        <v>100000.0</v>
      </c>
      <c r="C31" s="153">
        <f>IFERROR(__xludf.DUMMYFUNCTION("TO_DATE(INT((A31/(60*60*24))+""1/1/1970""))"),42391.0)</f>
        <v>42391</v>
      </c>
      <c r="D31" s="156">
        <v>1.4540832E9</v>
      </c>
      <c r="E31" s="156">
        <v>97770.7649</v>
      </c>
      <c r="G31" s="156">
        <v>1.4546484E9</v>
      </c>
      <c r="H31" s="156">
        <v>93784.646</v>
      </c>
      <c r="J31" s="154">
        <v>42410.0</v>
      </c>
      <c r="K31" s="155">
        <v>91312.25</v>
      </c>
      <c r="M31" s="13">
        <v>1.4532372E9</v>
      </c>
      <c r="N31" s="13">
        <v>25000.0</v>
      </c>
      <c r="P31" s="152">
        <v>1.4528736E9</v>
      </c>
      <c r="Q31" s="152">
        <v>98816.0952</v>
      </c>
      <c r="S31" s="152">
        <v>1.4532372E9</v>
      </c>
      <c r="T31" s="152">
        <v>10001.0179</v>
      </c>
      <c r="V31" s="152">
        <v>1.4527836E9</v>
      </c>
      <c r="W31" s="152">
        <v>100083.0045</v>
      </c>
      <c r="Y31" s="152">
        <v>1.452744E9</v>
      </c>
      <c r="Z31" s="152">
        <v>100000.0</v>
      </c>
      <c r="AA31" s="153">
        <f>IFERROR(__xludf.DUMMYFUNCTION("TO_DATE(INT((AB31/(60*60*24))+""1/1/1970""))"),43476.0)</f>
        <v>43476</v>
      </c>
      <c r="AB31" s="156">
        <v>1.5471828E9</v>
      </c>
      <c r="AC31" s="156">
        <v>98887.2619</v>
      </c>
      <c r="AD31" s="153">
        <f>IFERROR(__xludf.DUMMYFUNCTION("TO_DATE(INT((AE31/(60*60*24))+""1/1/1970""))"),43476.0)</f>
        <v>43476</v>
      </c>
      <c r="AE31" s="152">
        <v>1.5471828E9</v>
      </c>
      <c r="AF31" s="152">
        <v>100000.0</v>
      </c>
      <c r="AG31" s="153">
        <f>IFERROR(__xludf.DUMMYFUNCTION("TO_DATE(INT((AH31/(60*60*24))+""1/1/1970""))"),43471.0)</f>
        <v>43471</v>
      </c>
      <c r="AH31" s="152">
        <v>1.546818879E9</v>
      </c>
      <c r="AI31" s="152">
        <v>102179.7578</v>
      </c>
    </row>
    <row r="32">
      <c r="A32" s="156">
        <v>1.45373226E9</v>
      </c>
      <c r="B32" s="156">
        <v>100000.0</v>
      </c>
      <c r="C32" s="153">
        <f>IFERROR(__xludf.DUMMYFUNCTION("TO_DATE(INT((A32/(60*60*24))+""1/1/1970""))"),42394.0)</f>
        <v>42394</v>
      </c>
      <c r="D32" s="156">
        <v>1.45413E9</v>
      </c>
      <c r="E32" s="156">
        <v>97770.7649</v>
      </c>
      <c r="G32" s="152">
        <v>1.4547348E9</v>
      </c>
      <c r="H32" s="152">
        <v>91397.048</v>
      </c>
      <c r="J32" s="154">
        <v>42411.0</v>
      </c>
      <c r="K32" s="155">
        <v>91661.09</v>
      </c>
      <c r="M32" s="13">
        <v>1.453302E9</v>
      </c>
      <c r="N32" s="13">
        <v>25000.0</v>
      </c>
      <c r="P32" s="156">
        <v>1.4528916E9</v>
      </c>
      <c r="Q32" s="156">
        <v>98816.0952</v>
      </c>
      <c r="S32" s="156">
        <v>1.453302E9</v>
      </c>
      <c r="T32" s="156">
        <v>9992.1817</v>
      </c>
      <c r="V32" s="156">
        <v>1.4528124E9</v>
      </c>
      <c r="W32" s="156">
        <v>100122.7199</v>
      </c>
      <c r="Y32" s="156">
        <v>1.4527836E9</v>
      </c>
      <c r="Z32" s="156">
        <v>100000.0</v>
      </c>
      <c r="AA32" s="153">
        <f>IFERROR(__xludf.DUMMYFUNCTION("TO_DATE(INT((AB32/(60*60*24))+""1/1/1970""))"),43476.0)</f>
        <v>43476</v>
      </c>
      <c r="AB32" s="152">
        <v>1.5472188E9</v>
      </c>
      <c r="AC32" s="152">
        <v>99193.4826</v>
      </c>
      <c r="AD32" s="153">
        <f>IFERROR(__xludf.DUMMYFUNCTION("TO_DATE(INT((AE32/(60*60*24))+""1/1/1970""))"),43476.0)</f>
        <v>43476</v>
      </c>
      <c r="AE32" s="156">
        <v>1.5472188E9</v>
      </c>
      <c r="AF32" s="156">
        <v>100000.0</v>
      </c>
      <c r="AG32" s="153">
        <f>IFERROR(__xludf.DUMMYFUNCTION("TO_DATE(INT((AH32/(60*60*24))+""1/1/1970""))"),43472.0)</f>
        <v>43472</v>
      </c>
      <c r="AH32" s="156">
        <v>1.546826231E9</v>
      </c>
      <c r="AI32" s="156">
        <v>102179.7578</v>
      </c>
    </row>
    <row r="33">
      <c r="A33" s="152">
        <v>1.4537556E9</v>
      </c>
      <c r="B33" s="152">
        <v>100000.0</v>
      </c>
      <c r="C33" s="153">
        <f>IFERROR(__xludf.DUMMYFUNCTION("TO_DATE(INT((A33/(60*60*24))+""1/1/1970""))"),42394.0)</f>
        <v>42394</v>
      </c>
      <c r="D33" s="156">
        <v>1.4543604E9</v>
      </c>
      <c r="E33" s="156">
        <v>97770.7649</v>
      </c>
      <c r="G33" s="156">
        <v>1.4549436E9</v>
      </c>
      <c r="H33" s="156">
        <v>91397.048</v>
      </c>
      <c r="J33" s="154">
        <v>42412.0</v>
      </c>
      <c r="K33" s="155">
        <v>91249.09</v>
      </c>
      <c r="M33" s="13">
        <v>1.4533236E9</v>
      </c>
      <c r="N33" s="13">
        <v>25000.0</v>
      </c>
      <c r="P33" s="152">
        <v>1.4529204E9</v>
      </c>
      <c r="Q33" s="152">
        <v>98413.3993</v>
      </c>
      <c r="S33" s="152">
        <v>1.4533236E9</v>
      </c>
      <c r="T33" s="152">
        <v>9992.1817</v>
      </c>
      <c r="V33" s="152">
        <v>1.4528232E9</v>
      </c>
      <c r="W33" s="152">
        <v>100110.9546</v>
      </c>
      <c r="Y33" s="152">
        <v>1.4528124E9</v>
      </c>
      <c r="Z33" s="152">
        <v>100000.0</v>
      </c>
      <c r="AA33" s="153">
        <f>IFERROR(__xludf.DUMMYFUNCTION("TO_DATE(INT((AB33/(60*60*24))+""1/1/1970""))"),43476.0)</f>
        <v>43476</v>
      </c>
      <c r="AB33" s="156">
        <v>1.5472368E9</v>
      </c>
      <c r="AC33" s="156">
        <v>99085.5419</v>
      </c>
      <c r="AD33" s="153">
        <f>IFERROR(__xludf.DUMMYFUNCTION("TO_DATE(INT((AE33/(60*60*24))+""1/1/1970""))"),43476.0)</f>
        <v>43476</v>
      </c>
      <c r="AE33" s="152">
        <v>1.5472368E9</v>
      </c>
      <c r="AF33" s="152">
        <v>100000.0</v>
      </c>
      <c r="AG33" s="153">
        <f>IFERROR(__xludf.DUMMYFUNCTION("TO_DATE(INT((AH33/(60*60*24))+""1/1/1970""))"),43472.0)</f>
        <v>43472</v>
      </c>
      <c r="AH33" s="152">
        <v>1.546842084E9</v>
      </c>
      <c r="AI33" s="152">
        <v>102179.7578</v>
      </c>
    </row>
    <row r="34">
      <c r="A34" s="156">
        <v>1.45381866E9</v>
      </c>
      <c r="B34" s="156">
        <v>100000.0</v>
      </c>
      <c r="C34" s="153">
        <f>IFERROR(__xludf.DUMMYFUNCTION("TO_DATE(INT((A34/(60*60*24))+""1/1/1970""))"),42395.0)</f>
        <v>42395</v>
      </c>
      <c r="D34" s="156">
        <v>1.4544288E9</v>
      </c>
      <c r="E34" s="156">
        <v>97770.7649</v>
      </c>
      <c r="G34" s="156">
        <v>1.454994E9</v>
      </c>
      <c r="H34" s="156">
        <v>90953.6886</v>
      </c>
      <c r="J34" s="154">
        <v>42416.0</v>
      </c>
      <c r="K34" s="155">
        <v>93096.05</v>
      </c>
      <c r="M34" s="13">
        <v>1.4533884E9</v>
      </c>
      <c r="N34" s="13">
        <v>25000.0</v>
      </c>
      <c r="P34" s="156">
        <v>1.4532156E9</v>
      </c>
      <c r="Q34" s="156">
        <v>98413.3993</v>
      </c>
      <c r="S34" s="156">
        <v>1.4533884E9</v>
      </c>
      <c r="T34" s="156">
        <v>9987.3199</v>
      </c>
      <c r="V34" s="156">
        <v>1.4528628E9</v>
      </c>
      <c r="W34" s="156">
        <v>99017.7204</v>
      </c>
      <c r="Y34" s="156">
        <v>1.4528232E9</v>
      </c>
      <c r="Z34" s="156">
        <v>100000.0</v>
      </c>
      <c r="AA34" s="153">
        <f>IFERROR(__xludf.DUMMYFUNCTION("TO_DATE(INT((AB34/(60*60*24))+""1/1/1970""))"),43476.0)</f>
        <v>43476</v>
      </c>
      <c r="AB34" s="152">
        <v>1.5472404E9</v>
      </c>
      <c r="AC34" s="152">
        <v>99039.2101</v>
      </c>
      <c r="AD34" s="153">
        <f>IFERROR(__xludf.DUMMYFUNCTION("TO_DATE(INT((AE34/(60*60*24))+""1/1/1970""))"),43476.0)</f>
        <v>43476</v>
      </c>
      <c r="AE34" s="156">
        <v>1.5472404E9</v>
      </c>
      <c r="AF34" s="156">
        <v>100000.0</v>
      </c>
      <c r="AG34" s="153">
        <f>IFERROR(__xludf.DUMMYFUNCTION("TO_DATE(INT((AH34/(60*60*24))+""1/1/1970""))"),43472.0)</f>
        <v>43472</v>
      </c>
      <c r="AH34" s="156">
        <v>1.546858114E9</v>
      </c>
      <c r="AI34" s="156">
        <v>102179.7578</v>
      </c>
    </row>
    <row r="35">
      <c r="A35" s="152">
        <v>1.453842E9</v>
      </c>
      <c r="B35" s="152">
        <v>100000.0</v>
      </c>
      <c r="C35" s="153">
        <f>IFERROR(__xludf.DUMMYFUNCTION("TO_DATE(INT((A35/(60*60*24))+""1/1/1970""))"),42395.0)</f>
        <v>42395</v>
      </c>
      <c r="D35" s="156">
        <v>1.4544756E9</v>
      </c>
      <c r="E35" s="156">
        <v>97770.7649</v>
      </c>
      <c r="G35" s="152">
        <v>1.4550804E9</v>
      </c>
      <c r="H35" s="152">
        <v>91107.0536</v>
      </c>
      <c r="J35" s="154">
        <v>42417.0</v>
      </c>
      <c r="K35" s="155">
        <v>95594.33</v>
      </c>
      <c r="M35" s="13">
        <v>1.45341E9</v>
      </c>
      <c r="N35" s="13">
        <v>25000.0</v>
      </c>
      <c r="P35" s="152">
        <v>1.4532372E9</v>
      </c>
      <c r="Q35" s="152">
        <v>98413.3993</v>
      </c>
      <c r="S35" s="152">
        <v>1.45341E9</v>
      </c>
      <c r="T35" s="152">
        <v>9987.3199</v>
      </c>
      <c r="V35" s="152">
        <v>1.4528952E9</v>
      </c>
      <c r="W35" s="152">
        <v>98833.7039</v>
      </c>
      <c r="Y35" s="152">
        <v>1.4528628E9</v>
      </c>
      <c r="Z35" s="152">
        <v>100000.0</v>
      </c>
      <c r="AA35" s="153">
        <f>IFERROR(__xludf.DUMMYFUNCTION("TO_DATE(INT((AB35/(60*60*24))+""1/1/1970""))"),43477.0)</f>
        <v>43477</v>
      </c>
      <c r="AB35" s="156">
        <v>1.5472692E9</v>
      </c>
      <c r="AC35" s="156">
        <v>99039.2101</v>
      </c>
      <c r="AD35" s="153">
        <f>IFERROR(__xludf.DUMMYFUNCTION("TO_DATE(INT((AE35/(60*60*24))+""1/1/1970""))"),43477.0)</f>
        <v>43477</v>
      </c>
      <c r="AE35" s="152">
        <v>1.5472692E9</v>
      </c>
      <c r="AF35" s="152">
        <v>100000.0</v>
      </c>
      <c r="AG35" s="153">
        <f>IFERROR(__xludf.DUMMYFUNCTION("TO_DATE(INT((AH35/(60*60*24))+""1/1/1970""))"),43472.0)</f>
        <v>43472</v>
      </c>
      <c r="AH35" s="152">
        <v>1.546873941E9</v>
      </c>
      <c r="AI35" s="152">
        <v>102176.384</v>
      </c>
    </row>
    <row r="36">
      <c r="A36" s="156">
        <v>1.45390506E9</v>
      </c>
      <c r="B36" s="156">
        <v>100000.0</v>
      </c>
      <c r="C36" s="153">
        <f>IFERROR(__xludf.DUMMYFUNCTION("TO_DATE(INT((A36/(60*60*24))+""1/1/1970""))"),42396.0)</f>
        <v>42396</v>
      </c>
      <c r="D36" s="156">
        <v>1.4545332E9</v>
      </c>
      <c r="E36" s="156">
        <v>97770.7649</v>
      </c>
      <c r="G36" s="156">
        <v>1.4551668E9</v>
      </c>
      <c r="H36" s="156">
        <v>90257.1199</v>
      </c>
      <c r="J36" s="154">
        <v>42418.0</v>
      </c>
      <c r="K36" s="155">
        <v>98137.77</v>
      </c>
      <c r="M36" s="13">
        <v>1.4534748E9</v>
      </c>
      <c r="N36" s="13">
        <v>25000.0</v>
      </c>
      <c r="P36" s="156">
        <v>1.453266E9</v>
      </c>
      <c r="Q36" s="156">
        <v>98493.1417</v>
      </c>
      <c r="S36" s="156">
        <v>1.4534748E9</v>
      </c>
      <c r="T36" s="156">
        <v>9977.472</v>
      </c>
      <c r="V36" s="156">
        <v>1.4530716E9</v>
      </c>
      <c r="W36" s="156">
        <v>98686.5915</v>
      </c>
      <c r="Y36" s="156">
        <v>1.4528952E9</v>
      </c>
      <c r="Z36" s="156">
        <v>100000.0</v>
      </c>
      <c r="AA36" s="153">
        <f>IFERROR(__xludf.DUMMYFUNCTION("TO_DATE(INT((AB36/(60*60*24))+""1/1/1970""))"),43479.0)</f>
        <v>43479</v>
      </c>
      <c r="AB36" s="152">
        <v>1.547442E9</v>
      </c>
      <c r="AC36" s="152">
        <v>99039.2101</v>
      </c>
      <c r="AD36" s="153">
        <f>IFERROR(__xludf.DUMMYFUNCTION("TO_DATE(INT((AE36/(60*60*24))+""1/1/1970""))"),43479.0)</f>
        <v>43479</v>
      </c>
      <c r="AE36" s="156">
        <v>1.547478E9</v>
      </c>
      <c r="AF36" s="156">
        <v>100000.0</v>
      </c>
      <c r="AG36" s="153">
        <f>IFERROR(__xludf.DUMMYFUNCTION("TO_DATE(INT((AH36/(60*60*24))+""1/1/1970""))"),43472.0)</f>
        <v>43472</v>
      </c>
      <c r="AH36" s="156">
        <v>1.546889739E9</v>
      </c>
      <c r="AI36" s="156">
        <v>102176.384</v>
      </c>
    </row>
    <row r="37">
      <c r="A37" s="152">
        <v>1.4539284E9</v>
      </c>
      <c r="B37" s="152">
        <v>100000.0</v>
      </c>
      <c r="C37" s="153">
        <f>IFERROR(__xludf.DUMMYFUNCTION("TO_DATE(INT((A37/(60*60*24))+""1/1/1970""))"),42396.0)</f>
        <v>42396</v>
      </c>
      <c r="D37" s="156">
        <v>1.4546016E9</v>
      </c>
      <c r="E37" s="156">
        <v>97770.7649</v>
      </c>
      <c r="G37" s="152">
        <v>1.4552532E9</v>
      </c>
      <c r="H37" s="152">
        <v>90691.7894</v>
      </c>
      <c r="J37" s="154">
        <v>42419.0</v>
      </c>
      <c r="K37" s="155">
        <v>96919.21</v>
      </c>
      <c r="M37" s="13">
        <v>1.4534964E9</v>
      </c>
      <c r="N37" s="13">
        <v>25000.0</v>
      </c>
      <c r="P37" s="152">
        <v>1.4533056E9</v>
      </c>
      <c r="Q37" s="152">
        <v>98493.1417</v>
      </c>
      <c r="S37" s="152">
        <v>1.4534964E9</v>
      </c>
      <c r="T37" s="152">
        <v>9977.472</v>
      </c>
      <c r="V37" s="152">
        <v>1.4531112E9</v>
      </c>
      <c r="W37" s="152">
        <v>99032.8645</v>
      </c>
      <c r="Y37" s="152">
        <v>1.4529024E9</v>
      </c>
      <c r="Z37" s="152">
        <v>100000.0</v>
      </c>
      <c r="AA37" s="153">
        <f>IFERROR(__xludf.DUMMYFUNCTION("TO_DATE(INT((AB37/(60*60*24))+""1/1/1970""))"),43479.0)</f>
        <v>43479</v>
      </c>
      <c r="AB37" s="156">
        <v>1.547478E9</v>
      </c>
      <c r="AC37" s="156">
        <v>99199.4838</v>
      </c>
      <c r="AD37" s="153">
        <f>IFERROR(__xludf.DUMMYFUNCTION("TO_DATE(INT((AE37/(60*60*24))+""1/1/1970""))"),43479.0)</f>
        <v>43479</v>
      </c>
      <c r="AE37" s="152">
        <v>1.547496E9</v>
      </c>
      <c r="AF37" s="152">
        <v>100000.0</v>
      </c>
      <c r="AG37" s="153">
        <f>IFERROR(__xludf.DUMMYFUNCTION("TO_DATE(INT((AH37/(60*60*24))+""1/1/1970""))"),43472.0)</f>
        <v>43472</v>
      </c>
      <c r="AH37" s="152">
        <v>1.546905537E9</v>
      </c>
      <c r="AI37" s="152">
        <v>102176.384</v>
      </c>
    </row>
    <row r="38">
      <c r="A38" s="156">
        <v>1.45399146E9</v>
      </c>
      <c r="B38" s="156">
        <v>100000.0</v>
      </c>
      <c r="C38" s="153">
        <f>IFERROR(__xludf.DUMMYFUNCTION("TO_DATE(INT((A38/(60*60*24))+""1/1/1970""))"),42397.0)</f>
        <v>42397</v>
      </c>
      <c r="D38" s="156">
        <v>1.4546484E9</v>
      </c>
      <c r="E38" s="156">
        <v>97770.7649</v>
      </c>
      <c r="G38" s="156">
        <v>1.4553396E9</v>
      </c>
      <c r="H38" s="156">
        <v>90458.6849</v>
      </c>
      <c r="J38" s="154">
        <v>42422.0</v>
      </c>
      <c r="K38" s="155">
        <v>97199.91</v>
      </c>
      <c r="M38" s="13">
        <v>1.4535072E9</v>
      </c>
      <c r="N38" s="13">
        <v>25000.0</v>
      </c>
      <c r="P38" s="156">
        <v>1.4533236E9</v>
      </c>
      <c r="Q38" s="156">
        <v>98493.1417</v>
      </c>
      <c r="S38" s="156">
        <v>1.4535072E9</v>
      </c>
      <c r="T38" s="156">
        <v>9981.8957</v>
      </c>
      <c r="V38" s="156">
        <v>1.4531508E9</v>
      </c>
      <c r="W38" s="156">
        <v>98773.4703</v>
      </c>
      <c r="Y38" s="156">
        <v>1.4530716E9</v>
      </c>
      <c r="Z38" s="156">
        <v>100000.0</v>
      </c>
      <c r="AA38" s="153">
        <f>IFERROR(__xludf.DUMMYFUNCTION("TO_DATE(INT((AB38/(60*60*24))+""1/1/1970""))"),43479.0)</f>
        <v>43479</v>
      </c>
      <c r="AB38" s="152">
        <v>1.547496E9</v>
      </c>
      <c r="AC38" s="152">
        <v>99010.7451</v>
      </c>
      <c r="AD38" s="153">
        <f>IFERROR(__xludf.DUMMYFUNCTION("TO_DATE(INT((AE38/(60*60*24))+""1/1/1970""))"),43479.0)</f>
        <v>43479</v>
      </c>
      <c r="AE38" s="156">
        <v>1.5474996E9</v>
      </c>
      <c r="AF38" s="156">
        <v>100000.0</v>
      </c>
      <c r="AG38" s="153">
        <f>IFERROR(__xludf.DUMMYFUNCTION("TO_DATE(INT((AH38/(60*60*24))+""1/1/1970""))"),43472.0)</f>
        <v>43472</v>
      </c>
      <c r="AH38" s="156">
        <v>1.546905575E9</v>
      </c>
      <c r="AI38" s="156">
        <v>102176.384</v>
      </c>
    </row>
    <row r="39">
      <c r="A39" s="152">
        <v>1.4540148E9</v>
      </c>
      <c r="B39" s="152">
        <v>100000.0</v>
      </c>
      <c r="C39" s="153">
        <f>IFERROR(__xludf.DUMMYFUNCTION("TO_DATE(INT((A39/(60*60*24))+""1/1/1970""))"),42397.0)</f>
        <v>42397</v>
      </c>
      <c r="D39" s="156">
        <v>1.454706E9</v>
      </c>
      <c r="E39" s="156">
        <v>97770.7649</v>
      </c>
      <c r="G39" s="152">
        <v>1.4556348E9</v>
      </c>
      <c r="H39" s="152">
        <v>90458.6849</v>
      </c>
      <c r="J39" s="154">
        <v>42423.0</v>
      </c>
      <c r="K39" s="155">
        <v>99122.57</v>
      </c>
      <c r="M39" s="13">
        <v>1.45368E9</v>
      </c>
      <c r="N39" s="13">
        <v>25000.0</v>
      </c>
      <c r="P39" s="152">
        <v>1.4533524E9</v>
      </c>
      <c r="Q39" s="152">
        <v>98009.0424</v>
      </c>
      <c r="S39" s="152">
        <v>1.45368E9</v>
      </c>
      <c r="T39" s="152">
        <v>9982.5204</v>
      </c>
      <c r="V39" s="152">
        <v>1.453158E9</v>
      </c>
      <c r="W39" s="152">
        <v>99033.3626</v>
      </c>
      <c r="Y39" s="152">
        <v>1.4531112E9</v>
      </c>
      <c r="Z39" s="152">
        <v>100000.0</v>
      </c>
      <c r="AA39" s="153">
        <f>IFERROR(__xludf.DUMMYFUNCTION("TO_DATE(INT((AB39/(60*60*24))+""1/1/1970""))"),43479.0)</f>
        <v>43479</v>
      </c>
      <c r="AB39" s="156">
        <v>1.5474996E9</v>
      </c>
      <c r="AC39" s="156">
        <v>99093.6622</v>
      </c>
      <c r="AD39" s="153">
        <f>IFERROR(__xludf.DUMMYFUNCTION("TO_DATE(INT((AE39/(60*60*24))+""1/1/1970""))"),43480.0)</f>
        <v>43480</v>
      </c>
      <c r="AE39" s="152">
        <v>1.5475284E9</v>
      </c>
      <c r="AF39" s="152">
        <v>100000.0</v>
      </c>
      <c r="AG39" s="153">
        <f>IFERROR(__xludf.DUMMYFUNCTION("TO_DATE(INT((AH39/(60*60*24))+""1/1/1970""))"),43473.0)</f>
        <v>43473</v>
      </c>
      <c r="AH39" s="152">
        <v>1.546921508E9</v>
      </c>
      <c r="AI39" s="152">
        <v>102176.384</v>
      </c>
    </row>
    <row r="40">
      <c r="A40" s="156">
        <v>1.45407786E9</v>
      </c>
      <c r="B40" s="156">
        <v>100000.0</v>
      </c>
      <c r="C40" s="153">
        <f>IFERROR(__xludf.DUMMYFUNCTION("TO_DATE(INT((A40/(60*60*24))+""1/1/1970""))"),42398.0)</f>
        <v>42398</v>
      </c>
      <c r="D40" s="156">
        <v>1.4549436E9</v>
      </c>
      <c r="E40" s="156">
        <v>97770.7649</v>
      </c>
      <c r="G40" s="152">
        <v>1.4556852E9</v>
      </c>
      <c r="H40" s="152">
        <v>89918.2516</v>
      </c>
      <c r="J40" s="154">
        <v>42424.0</v>
      </c>
      <c r="K40" s="155">
        <v>97192.37</v>
      </c>
      <c r="M40" s="13">
        <v>1.453734E9</v>
      </c>
      <c r="N40" s="13">
        <v>25000.0</v>
      </c>
      <c r="P40" s="156">
        <v>1.453392E9</v>
      </c>
      <c r="Q40" s="156">
        <v>98009.0424</v>
      </c>
      <c r="S40" s="156">
        <v>1.453734E9</v>
      </c>
      <c r="T40" s="156">
        <v>9982.5204</v>
      </c>
      <c r="V40" s="156">
        <v>1.4531904E9</v>
      </c>
      <c r="W40" s="156">
        <v>99604.1813</v>
      </c>
      <c r="Y40" s="156">
        <v>1.4531508E9</v>
      </c>
      <c r="Z40" s="156">
        <v>100000.0</v>
      </c>
      <c r="AA40" s="153">
        <f>IFERROR(__xludf.DUMMYFUNCTION("TO_DATE(INT((AB40/(60*60*24))+""1/1/1970""))"),43480.0)</f>
        <v>43480</v>
      </c>
      <c r="AB40" s="152">
        <v>1.5475284E9</v>
      </c>
      <c r="AC40" s="152">
        <v>99093.6622</v>
      </c>
      <c r="AD40" s="153">
        <f>IFERROR(__xludf.DUMMYFUNCTION("TO_DATE(INT((AE40/(60*60*24))+""1/1/1970""))"),43480.0)</f>
        <v>43480</v>
      </c>
      <c r="AE40" s="156">
        <v>1.5475644E9</v>
      </c>
      <c r="AF40" s="156">
        <v>100000.0</v>
      </c>
      <c r="AG40" s="153">
        <f>IFERROR(__xludf.DUMMYFUNCTION("TO_DATE(INT((AH40/(60*60*24))+""1/1/1970""))"),43473.0)</f>
        <v>43473</v>
      </c>
      <c r="AH40" s="156">
        <v>1.546937352E9</v>
      </c>
      <c r="AI40" s="156">
        <v>102176.384</v>
      </c>
    </row>
    <row r="41">
      <c r="A41" s="152">
        <v>1.4541012E9</v>
      </c>
      <c r="B41" s="152">
        <v>100000.0</v>
      </c>
      <c r="C41" s="153">
        <f>IFERROR(__xludf.DUMMYFUNCTION("TO_DATE(INT((A41/(60*60*24))+""1/1/1970""))"),42398.0)</f>
        <v>42398</v>
      </c>
      <c r="D41" s="156">
        <v>1.454994E9</v>
      </c>
      <c r="E41" s="156">
        <v>97770.7649</v>
      </c>
      <c r="G41" s="156">
        <v>1.4557716E9</v>
      </c>
      <c r="H41" s="156">
        <v>89500.3673</v>
      </c>
      <c r="J41" s="154">
        <v>42425.0</v>
      </c>
      <c r="K41" s="155">
        <v>98229.49</v>
      </c>
      <c r="M41" s="13">
        <v>1.4537556E9</v>
      </c>
      <c r="N41" s="13">
        <v>25000.0</v>
      </c>
      <c r="P41" s="152">
        <v>1.45341E9</v>
      </c>
      <c r="Q41" s="152">
        <v>98009.0424</v>
      </c>
      <c r="S41" s="152">
        <v>1.4537556E9</v>
      </c>
      <c r="T41" s="152">
        <v>9982.5204</v>
      </c>
      <c r="V41" s="152">
        <v>1.45323E9</v>
      </c>
      <c r="W41" s="152">
        <v>99743.3355</v>
      </c>
      <c r="Y41" s="152">
        <v>1.453158E9</v>
      </c>
      <c r="Z41" s="152">
        <v>100000.0</v>
      </c>
      <c r="AA41" s="153">
        <f>IFERROR(__xludf.DUMMYFUNCTION("TO_DATE(INT((AB41/(60*60*24))+""1/1/1970""))"),43480.0)</f>
        <v>43480</v>
      </c>
      <c r="AB41" s="156">
        <v>1.5475644E9</v>
      </c>
      <c r="AC41" s="156">
        <v>99093.6276</v>
      </c>
      <c r="AD41" s="153">
        <f>IFERROR(__xludf.DUMMYFUNCTION("TO_DATE(INT((AE41/(60*60*24))+""1/1/1970""))"),43480.0)</f>
        <v>43480</v>
      </c>
      <c r="AE41" s="152">
        <v>1.5475824E9</v>
      </c>
      <c r="AF41" s="152">
        <v>100000.0</v>
      </c>
      <c r="AG41" s="153">
        <f>IFERROR(__xludf.DUMMYFUNCTION("TO_DATE(INT((AH41/(60*60*24))+""1/1/1970""))"),43473.0)</f>
        <v>43473</v>
      </c>
      <c r="AH41" s="152">
        <v>1.546953191E9</v>
      </c>
      <c r="AI41" s="152">
        <v>102176.384</v>
      </c>
    </row>
    <row r="42">
      <c r="A42" s="156">
        <v>1.45433706E9</v>
      </c>
      <c r="B42" s="156">
        <v>100000.0</v>
      </c>
      <c r="C42" s="153">
        <f>IFERROR(__xludf.DUMMYFUNCTION("TO_DATE(INT((A42/(60*60*24))+""1/1/1970""))"),42401.0)</f>
        <v>42401</v>
      </c>
      <c r="D42" s="156">
        <v>1.4550516E9</v>
      </c>
      <c r="E42" s="156">
        <v>97770.7649</v>
      </c>
      <c r="G42" s="152">
        <v>1.455858E9</v>
      </c>
      <c r="H42" s="152">
        <v>89892.1911</v>
      </c>
      <c r="J42" s="154">
        <v>42426.0</v>
      </c>
      <c r="K42" s="155">
        <v>99478.09</v>
      </c>
      <c r="M42" s="13">
        <v>1.4538204E9</v>
      </c>
      <c r="N42" s="13">
        <v>25000.0</v>
      </c>
      <c r="P42" s="156">
        <v>1.4534388E9</v>
      </c>
      <c r="Q42" s="156">
        <v>98213.8705</v>
      </c>
      <c r="S42" s="156">
        <v>1.4538204E9</v>
      </c>
      <c r="T42" s="156">
        <v>9992.3332</v>
      </c>
      <c r="V42" s="156">
        <v>1.4532444E9</v>
      </c>
      <c r="W42" s="156">
        <v>99495.2937</v>
      </c>
      <c r="Y42" s="156">
        <v>1.4531904E9</v>
      </c>
      <c r="Z42" s="156">
        <v>100000.0</v>
      </c>
      <c r="AA42" s="153">
        <f>IFERROR(__xludf.DUMMYFUNCTION("TO_DATE(INT((AB42/(60*60*24))+""1/1/1970""))"),43480.0)</f>
        <v>43480</v>
      </c>
      <c r="AB42" s="152">
        <v>1.5475824E9</v>
      </c>
      <c r="AC42" s="152">
        <v>99061.9251</v>
      </c>
      <c r="AD42" s="153">
        <f>IFERROR(__xludf.DUMMYFUNCTION("TO_DATE(INT((AE42/(60*60*24))+""1/1/1970""))"),43480.0)</f>
        <v>43480</v>
      </c>
      <c r="AE42" s="156">
        <v>1.547586E9</v>
      </c>
      <c r="AF42" s="156">
        <v>100000.0</v>
      </c>
      <c r="AG42" s="153">
        <f>IFERROR(__xludf.DUMMYFUNCTION("TO_DATE(INT((AH42/(60*60*24))+""1/1/1970""))"),43473.0)</f>
        <v>43473</v>
      </c>
      <c r="AH42" s="156">
        <v>1.546969245E9</v>
      </c>
      <c r="AI42" s="156">
        <v>101726.4687</v>
      </c>
    </row>
    <row r="43">
      <c r="A43" s="152">
        <v>1.4543604E9</v>
      </c>
      <c r="B43" s="152">
        <v>100000.0</v>
      </c>
      <c r="C43" s="153">
        <f>IFERROR(__xludf.DUMMYFUNCTION("TO_DATE(INT((A43/(60*60*24))+""1/1/1970""))"),42401.0)</f>
        <v>42401</v>
      </c>
      <c r="D43" s="156">
        <v>1.45512E9</v>
      </c>
      <c r="E43" s="156">
        <v>97770.7649</v>
      </c>
      <c r="G43" s="156">
        <v>1.4559444E9</v>
      </c>
      <c r="H43" s="156">
        <v>90038.5351</v>
      </c>
      <c r="J43" s="154">
        <v>42429.0</v>
      </c>
      <c r="K43" s="155">
        <v>99298.91</v>
      </c>
      <c r="M43" s="13">
        <v>1.453842E9</v>
      </c>
      <c r="N43" s="13">
        <v>25000.0</v>
      </c>
      <c r="P43" s="152">
        <v>1.4534784E9</v>
      </c>
      <c r="Q43" s="152">
        <v>98213.8705</v>
      </c>
      <c r="S43" s="152">
        <v>1.453842E9</v>
      </c>
      <c r="T43" s="152">
        <v>9992.3332</v>
      </c>
      <c r="V43" s="152">
        <v>1.4532696E9</v>
      </c>
      <c r="W43" s="152">
        <v>98819.3344</v>
      </c>
      <c r="Y43" s="152">
        <v>1.45323E9</v>
      </c>
      <c r="Z43" s="152">
        <v>100000.0</v>
      </c>
      <c r="AA43" s="153">
        <f>IFERROR(__xludf.DUMMYFUNCTION("TO_DATE(INT((AB43/(60*60*24))+""1/1/1970""))"),43480.0)</f>
        <v>43480</v>
      </c>
      <c r="AB43" s="156">
        <v>1.547586E9</v>
      </c>
      <c r="AC43" s="156">
        <v>98928.429</v>
      </c>
      <c r="AD43" s="153">
        <f>IFERROR(__xludf.DUMMYFUNCTION("TO_DATE(INT((AE43/(60*60*24))+""1/1/1970""))"),43481.0)</f>
        <v>43481</v>
      </c>
      <c r="AE43" s="152">
        <v>1.5476148E9</v>
      </c>
      <c r="AF43" s="152">
        <v>100000.0</v>
      </c>
      <c r="AG43" s="153">
        <f>IFERROR(__xludf.DUMMYFUNCTION("TO_DATE(INT((AH43/(60*60*24))+""1/1/1970""))"),43473.0)</f>
        <v>43473</v>
      </c>
      <c r="AH43" s="152">
        <v>1.546985149E9</v>
      </c>
      <c r="AI43" s="152">
        <v>102131.5403</v>
      </c>
    </row>
    <row r="44">
      <c r="A44" s="156">
        <v>1.45442346E9</v>
      </c>
      <c r="B44" s="156">
        <v>100000.0</v>
      </c>
      <c r="C44" s="153">
        <f>IFERROR(__xludf.DUMMYFUNCTION("TO_DATE(INT((A44/(60*60*24))+""1/1/1970""))"),42402.0)</f>
        <v>42402</v>
      </c>
      <c r="D44" s="156">
        <v>1.4551668E9</v>
      </c>
      <c r="E44" s="156">
        <v>97770.7649</v>
      </c>
      <c r="G44" s="152">
        <v>1.4561532E9</v>
      </c>
      <c r="H44" s="152">
        <v>90038.5351</v>
      </c>
      <c r="J44" s="154">
        <v>42430.0</v>
      </c>
      <c r="K44" s="155">
        <v>98221.95</v>
      </c>
      <c r="M44" s="13">
        <v>1.4539068E9</v>
      </c>
      <c r="N44" s="13">
        <v>25000.0</v>
      </c>
      <c r="P44" s="156">
        <v>1.4534964E9</v>
      </c>
      <c r="Q44" s="156">
        <v>98213.8705</v>
      </c>
      <c r="S44" s="156">
        <v>1.4539068E9</v>
      </c>
      <c r="T44" s="156">
        <v>9988.4434</v>
      </c>
      <c r="V44" s="156">
        <v>1.4533092E9</v>
      </c>
      <c r="W44" s="156">
        <v>98696.2691</v>
      </c>
      <c r="Y44" s="156">
        <v>1.4532444E9</v>
      </c>
      <c r="Z44" s="156">
        <v>100000.0</v>
      </c>
      <c r="AA44" s="153">
        <f>IFERROR(__xludf.DUMMYFUNCTION("TO_DATE(INT((AB44/(60*60*24))+""1/1/1970""))"),43481.0)</f>
        <v>43481</v>
      </c>
      <c r="AB44" s="152">
        <v>1.5476148E9</v>
      </c>
      <c r="AC44" s="152">
        <v>98928.429</v>
      </c>
      <c r="AD44" s="153">
        <f>IFERROR(__xludf.DUMMYFUNCTION("TO_DATE(INT((AE44/(60*60*24))+""1/1/1970""))"),43481.0)</f>
        <v>43481</v>
      </c>
      <c r="AE44" s="156">
        <v>1.5476508E9</v>
      </c>
      <c r="AF44" s="156">
        <v>100000.0</v>
      </c>
      <c r="AG44" s="153">
        <f>IFERROR(__xludf.DUMMYFUNCTION("TO_DATE(INT((AH44/(60*60*24))+""1/1/1970""))"),43473.0)</f>
        <v>43473</v>
      </c>
      <c r="AH44" s="156">
        <v>1.546991983E9</v>
      </c>
      <c r="AI44" s="156">
        <v>102131.5403</v>
      </c>
    </row>
    <row r="45">
      <c r="A45" s="152">
        <v>1.4544468E9</v>
      </c>
      <c r="B45" s="152">
        <v>100000.0</v>
      </c>
      <c r="C45" s="153">
        <f>IFERROR(__xludf.DUMMYFUNCTION("TO_DATE(INT((A45/(60*60*24))+""1/1/1970""))"),42402.0)</f>
        <v>42402</v>
      </c>
      <c r="D45" s="156">
        <v>1.4552244E9</v>
      </c>
      <c r="E45" s="156">
        <v>97770.7649</v>
      </c>
      <c r="G45" s="152">
        <v>1.4562036E9</v>
      </c>
      <c r="H45" s="152">
        <v>90413.1777</v>
      </c>
      <c r="J45" s="154">
        <v>42431.0</v>
      </c>
      <c r="K45" s="155">
        <v>101934.49</v>
      </c>
      <c r="M45" s="13">
        <v>1.4539284E9</v>
      </c>
      <c r="N45" s="13">
        <v>25000.0</v>
      </c>
      <c r="P45" s="152">
        <v>1.4535252E9</v>
      </c>
      <c r="Q45" s="152">
        <v>98792.1858</v>
      </c>
      <c r="S45" s="152">
        <v>1.4539284E9</v>
      </c>
      <c r="T45" s="152">
        <v>9988.4434</v>
      </c>
      <c r="V45" s="152">
        <v>1.4533308E9</v>
      </c>
      <c r="W45" s="152">
        <v>99603.273</v>
      </c>
      <c r="Y45" s="152">
        <v>1.4532696E9</v>
      </c>
      <c r="Z45" s="152">
        <v>100000.0</v>
      </c>
      <c r="AA45" s="153">
        <f>IFERROR(__xludf.DUMMYFUNCTION("TO_DATE(INT((AB45/(60*60*24))+""1/1/1970""))"),43481.0)</f>
        <v>43481</v>
      </c>
      <c r="AB45" s="156">
        <v>1.5476508E9</v>
      </c>
      <c r="AC45" s="156">
        <v>98832.7329</v>
      </c>
      <c r="AD45" s="153">
        <f>IFERROR(__xludf.DUMMYFUNCTION("TO_DATE(INT((AE45/(60*60*24))+""1/1/1970""))"),43481.0)</f>
        <v>43481</v>
      </c>
      <c r="AE45" s="152">
        <v>1.5476688E9</v>
      </c>
      <c r="AF45" s="152">
        <v>100000.0</v>
      </c>
      <c r="AG45" s="153">
        <f>IFERROR(__xludf.DUMMYFUNCTION("TO_DATE(INT((AH45/(60*60*24))+""1/1/1970""))"),43474.0)</f>
        <v>43474</v>
      </c>
      <c r="AH45" s="152">
        <v>1.547001151E9</v>
      </c>
      <c r="AI45" s="152">
        <v>102131.5403</v>
      </c>
    </row>
    <row r="46">
      <c r="A46" s="156">
        <v>1.45450986E9</v>
      </c>
      <c r="B46" s="156">
        <v>100000.0</v>
      </c>
      <c r="C46" s="153">
        <f>IFERROR(__xludf.DUMMYFUNCTION("TO_DATE(INT((A46/(60*60*24))+""1/1/1970""))"),42403.0)</f>
        <v>42403</v>
      </c>
      <c r="D46" s="156">
        <v>1.4552928E9</v>
      </c>
      <c r="E46" s="156">
        <v>97770.7649</v>
      </c>
      <c r="G46" s="156">
        <v>1.45629E9</v>
      </c>
      <c r="H46" s="156">
        <v>90642.896</v>
      </c>
      <c r="J46" s="154">
        <v>42432.0</v>
      </c>
      <c r="K46" s="155">
        <v>102072.77</v>
      </c>
      <c r="M46" s="13">
        <v>1.4539932E9</v>
      </c>
      <c r="N46" s="13">
        <v>25000.0</v>
      </c>
      <c r="P46" s="156">
        <v>1.453734E9</v>
      </c>
      <c r="Q46" s="156">
        <v>98792.1858</v>
      </c>
      <c r="S46" s="156">
        <v>1.4539932E9</v>
      </c>
      <c r="T46" s="156">
        <v>9988.8273</v>
      </c>
      <c r="V46" s="156">
        <v>1.4533488E9</v>
      </c>
      <c r="W46" s="156">
        <v>99508.9694</v>
      </c>
      <c r="Y46" s="156">
        <v>1.4533092E9</v>
      </c>
      <c r="Z46" s="156">
        <v>100000.0</v>
      </c>
      <c r="AA46" s="153">
        <f>IFERROR(__xludf.DUMMYFUNCTION("TO_DATE(INT((AB46/(60*60*24))+""1/1/1970""))"),43481.0)</f>
        <v>43481</v>
      </c>
      <c r="AB46" s="152">
        <v>1.5476688E9</v>
      </c>
      <c r="AC46" s="152">
        <v>98873.32</v>
      </c>
      <c r="AD46" s="153">
        <f>IFERROR(__xludf.DUMMYFUNCTION("TO_DATE(INT((AE46/(60*60*24))+""1/1/1970""))"),43481.0)</f>
        <v>43481</v>
      </c>
      <c r="AE46" s="156">
        <v>1.5476724E9</v>
      </c>
      <c r="AF46" s="156">
        <v>100000.0</v>
      </c>
      <c r="AG46" s="153">
        <f>IFERROR(__xludf.DUMMYFUNCTION("TO_DATE(INT((AH46/(60*60*24))+""1/1/1970""))"),43474.0)</f>
        <v>43474</v>
      </c>
      <c r="AH46" s="156">
        <v>1.547017397E9</v>
      </c>
      <c r="AI46" s="156">
        <v>102131.5403</v>
      </c>
    </row>
    <row r="47">
      <c r="A47" s="152">
        <v>1.4545332E9</v>
      </c>
      <c r="B47" s="152">
        <v>100000.0</v>
      </c>
      <c r="C47" s="153">
        <f>IFERROR(__xludf.DUMMYFUNCTION("TO_DATE(INT((A47/(60*60*24))+""1/1/1970""))"),42403.0)</f>
        <v>42403</v>
      </c>
      <c r="D47" s="156">
        <v>1.4553396E9</v>
      </c>
      <c r="E47" s="156">
        <v>97770.7649</v>
      </c>
      <c r="G47" s="152">
        <v>1.4563764E9</v>
      </c>
      <c r="H47" s="152">
        <v>90883.1874</v>
      </c>
      <c r="J47" s="154">
        <v>42433.0</v>
      </c>
      <c r="K47" s="155">
        <v>101971.85</v>
      </c>
      <c r="M47" s="13">
        <v>1.4540148E9</v>
      </c>
      <c r="N47" s="13">
        <v>25000.0</v>
      </c>
      <c r="P47" s="152">
        <v>1.4537556E9</v>
      </c>
      <c r="Q47" s="152">
        <v>98792.1858</v>
      </c>
      <c r="S47" s="152">
        <v>1.4540148E9</v>
      </c>
      <c r="T47" s="152">
        <v>9988.8273</v>
      </c>
      <c r="V47" s="152">
        <v>1.4533884E9</v>
      </c>
      <c r="W47" s="152">
        <v>99712.4489</v>
      </c>
      <c r="Y47" s="152">
        <v>1.4533308E9</v>
      </c>
      <c r="Z47" s="152">
        <v>100000.0</v>
      </c>
      <c r="AA47" s="153">
        <f>IFERROR(__xludf.DUMMYFUNCTION("TO_DATE(INT((AB47/(60*60*24))+""1/1/1970""))"),43481.0)</f>
        <v>43481</v>
      </c>
      <c r="AB47" s="156">
        <v>1.5476724E9</v>
      </c>
      <c r="AC47" s="156">
        <v>98930.514</v>
      </c>
      <c r="AD47" s="153">
        <f>IFERROR(__xludf.DUMMYFUNCTION("TO_DATE(INT((AE47/(60*60*24))+""1/1/1970""))"),43482.0)</f>
        <v>43482</v>
      </c>
      <c r="AE47" s="152">
        <v>1.5477012E9</v>
      </c>
      <c r="AF47" s="152">
        <v>100000.0</v>
      </c>
      <c r="AG47" s="153">
        <f>IFERROR(__xludf.DUMMYFUNCTION("TO_DATE(INT((AH47/(60*60*24))+""1/1/1970""))"),43474.0)</f>
        <v>43474</v>
      </c>
      <c r="AH47" s="152">
        <v>1.547033274E9</v>
      </c>
      <c r="AI47" s="152">
        <v>102131.5403</v>
      </c>
    </row>
    <row r="48">
      <c r="A48" s="156">
        <v>1.45459626E9</v>
      </c>
      <c r="B48" s="156">
        <v>100000.0</v>
      </c>
      <c r="C48" s="153">
        <f>IFERROR(__xludf.DUMMYFUNCTION("TO_DATE(INT((A48/(60*60*24))+""1/1/1970""))"),42404.0)</f>
        <v>42404</v>
      </c>
      <c r="D48" s="156">
        <v>1.4556564E9</v>
      </c>
      <c r="E48" s="156">
        <v>97770.7649</v>
      </c>
      <c r="G48" s="156">
        <v>1.4564628E9</v>
      </c>
      <c r="H48" s="156">
        <v>91299.2129</v>
      </c>
      <c r="J48" s="154">
        <v>42436.0</v>
      </c>
      <c r="K48" s="155">
        <v>102082.07</v>
      </c>
      <c r="M48" s="13">
        <v>1.4540796E9</v>
      </c>
      <c r="N48" s="13">
        <v>25000.0</v>
      </c>
      <c r="P48" s="156">
        <v>1.4537844E9</v>
      </c>
      <c r="Q48" s="156">
        <v>98514.5692</v>
      </c>
      <c r="S48" s="156">
        <v>1.4540796E9</v>
      </c>
      <c r="T48" s="156">
        <v>9981.2814</v>
      </c>
      <c r="V48" s="156">
        <v>1.4534172E9</v>
      </c>
      <c r="W48" s="156">
        <v>100840.9169</v>
      </c>
      <c r="Y48" s="156">
        <v>1.4533488E9</v>
      </c>
      <c r="Z48" s="156">
        <v>100000.0</v>
      </c>
      <c r="AA48" s="153">
        <f>IFERROR(__xludf.DUMMYFUNCTION("TO_DATE(INT((AB48/(60*60*24))+""1/1/1970""))"),43482.0)</f>
        <v>43482</v>
      </c>
      <c r="AB48" s="152">
        <v>1.5477012E9</v>
      </c>
      <c r="AC48" s="152">
        <v>98930.514</v>
      </c>
      <c r="AD48" s="153">
        <f>IFERROR(__xludf.DUMMYFUNCTION("TO_DATE(INT((AE48/(60*60*24))+""1/1/1970""))"),43482.0)</f>
        <v>43482</v>
      </c>
      <c r="AE48" s="156">
        <v>1.5477372E9</v>
      </c>
      <c r="AF48" s="156">
        <v>100000.0</v>
      </c>
      <c r="AG48" s="153">
        <f>IFERROR(__xludf.DUMMYFUNCTION("TO_DATE(INT((AH48/(60*60*24))+""1/1/1970""))"),43474.0)</f>
        <v>43474</v>
      </c>
      <c r="AH48" s="156">
        <v>1.547049068E9</v>
      </c>
      <c r="AI48" s="156">
        <v>102584.6711</v>
      </c>
    </row>
    <row r="49">
      <c r="A49" s="152">
        <v>1.4546196E9</v>
      </c>
      <c r="B49" s="152">
        <v>100000.0</v>
      </c>
      <c r="C49" s="153">
        <f>IFERROR(__xludf.DUMMYFUNCTION("TO_DATE(INT((A49/(60*60*24))+""1/1/1970""))"),42404.0)</f>
        <v>42404</v>
      </c>
      <c r="D49" s="156">
        <v>1.4557248E9</v>
      </c>
      <c r="E49" s="156">
        <v>98305.6466</v>
      </c>
      <c r="G49" s="152">
        <v>1.4565492E9</v>
      </c>
      <c r="H49" s="152">
        <v>91025.8301</v>
      </c>
      <c r="J49" s="154">
        <v>42437.0</v>
      </c>
      <c r="K49" s="155">
        <v>101493.61</v>
      </c>
      <c r="M49" s="13">
        <v>1.4541012E9</v>
      </c>
      <c r="N49" s="13">
        <v>25000.0</v>
      </c>
      <c r="P49" s="152">
        <v>1.453824E9</v>
      </c>
      <c r="Q49" s="152">
        <v>98514.5692</v>
      </c>
      <c r="S49" s="152">
        <v>1.4541012E9</v>
      </c>
      <c r="T49" s="152">
        <v>9981.2814</v>
      </c>
      <c r="V49" s="152">
        <v>1.453428E9</v>
      </c>
      <c r="W49" s="152">
        <v>100664.1634</v>
      </c>
      <c r="Y49" s="152">
        <v>1.4533884E9</v>
      </c>
      <c r="Z49" s="152">
        <v>100000.0</v>
      </c>
      <c r="AA49" s="153">
        <f>IFERROR(__xludf.DUMMYFUNCTION("TO_DATE(INT((AB49/(60*60*24))+""1/1/1970""))"),43482.0)</f>
        <v>43482</v>
      </c>
      <c r="AB49" s="156">
        <v>1.5477372E9</v>
      </c>
      <c r="AC49" s="156">
        <v>98933.4302</v>
      </c>
      <c r="AD49" s="153">
        <f>IFERROR(__xludf.DUMMYFUNCTION("TO_DATE(INT((AE49/(60*60*24))+""1/1/1970""))"),43482.0)</f>
        <v>43482</v>
      </c>
      <c r="AE49" s="152">
        <v>1.5477552E9</v>
      </c>
      <c r="AF49" s="152">
        <v>100000.0</v>
      </c>
      <c r="AG49" s="153">
        <f>IFERROR(__xludf.DUMMYFUNCTION("TO_DATE(INT((AH49/(60*60*24))+""1/1/1970""))"),43474.0)</f>
        <v>43474</v>
      </c>
      <c r="AH49" s="152">
        <v>1.547064868E9</v>
      </c>
      <c r="AI49" s="152">
        <v>102722.8967</v>
      </c>
    </row>
    <row r="50">
      <c r="A50" s="156">
        <v>1.45468266E9</v>
      </c>
      <c r="B50" s="156">
        <v>100000.0</v>
      </c>
      <c r="C50" s="153">
        <f>IFERROR(__xludf.DUMMYFUNCTION("TO_DATE(INT((A50/(60*60*24))+""1/1/1970""))"),42405.0)</f>
        <v>42405</v>
      </c>
      <c r="D50" s="156">
        <v>1.4557716E9</v>
      </c>
      <c r="E50" s="156">
        <v>98986.7174</v>
      </c>
      <c r="G50" s="156">
        <v>1.456758E9</v>
      </c>
      <c r="H50" s="156">
        <v>91025.8301</v>
      </c>
      <c r="J50" s="154">
        <v>42438.0</v>
      </c>
      <c r="K50" s="155">
        <v>100384.95</v>
      </c>
      <c r="M50" s="13">
        <v>1.454112E9</v>
      </c>
      <c r="N50" s="13">
        <v>25000.0</v>
      </c>
      <c r="P50" s="156">
        <v>1.453842E9</v>
      </c>
      <c r="Q50" s="156">
        <v>98514.5692</v>
      </c>
      <c r="S50" s="156">
        <v>1.454112E9</v>
      </c>
      <c r="T50" s="156">
        <v>9980.5195</v>
      </c>
      <c r="V50" s="156">
        <v>1.4534676E9</v>
      </c>
      <c r="W50" s="156">
        <v>100848.9011</v>
      </c>
      <c r="Y50" s="156">
        <v>1.4534172E9</v>
      </c>
      <c r="Z50" s="156">
        <v>100000.0</v>
      </c>
      <c r="AA50" s="153">
        <f>IFERROR(__xludf.DUMMYFUNCTION("TO_DATE(INT((AB50/(60*60*24))+""1/1/1970""))"),43482.0)</f>
        <v>43482</v>
      </c>
      <c r="AB50" s="152">
        <v>1.5477552E9</v>
      </c>
      <c r="AC50" s="152">
        <v>98776.0207</v>
      </c>
      <c r="AD50" s="153">
        <f>IFERROR(__xludf.DUMMYFUNCTION("TO_DATE(INT((AE50/(60*60*24))+""1/1/1970""))"),43482.0)</f>
        <v>43482</v>
      </c>
      <c r="AE50" s="156">
        <v>1.5477588E9</v>
      </c>
      <c r="AF50" s="156">
        <v>100000.0</v>
      </c>
      <c r="AG50" s="153">
        <f>IFERROR(__xludf.DUMMYFUNCTION("TO_DATE(INT((AH50/(60*60*24))+""1/1/1970""))"),43474.0)</f>
        <v>43474</v>
      </c>
      <c r="AH50" s="156">
        <v>1.547078115E9</v>
      </c>
      <c r="AI50" s="156">
        <v>102549.2841</v>
      </c>
    </row>
    <row r="51">
      <c r="A51" s="152">
        <v>1.454706E9</v>
      </c>
      <c r="B51" s="152">
        <v>100000.0</v>
      </c>
      <c r="C51" s="153">
        <f>IFERROR(__xludf.DUMMYFUNCTION("TO_DATE(INT((A51/(60*60*24))+""1/1/1970""))"),42405.0)</f>
        <v>42405</v>
      </c>
      <c r="D51" s="156">
        <v>1.4558292E9</v>
      </c>
      <c r="E51" s="156">
        <v>98986.7174</v>
      </c>
      <c r="G51" s="156">
        <v>1.4568084E9</v>
      </c>
      <c r="H51" s="156">
        <v>91538.2503</v>
      </c>
      <c r="J51" s="154">
        <v>42439.0</v>
      </c>
      <c r="K51" s="155">
        <v>101153.57</v>
      </c>
      <c r="M51" s="13">
        <v>1.4542848E9</v>
      </c>
      <c r="N51" s="13">
        <v>25000.0</v>
      </c>
      <c r="P51" s="152">
        <v>1.4538708E9</v>
      </c>
      <c r="Q51" s="152">
        <v>99252.8273</v>
      </c>
      <c r="S51" s="152">
        <v>1.4542848E9</v>
      </c>
      <c r="T51" s="152">
        <v>9983.2442</v>
      </c>
      <c r="V51" s="152">
        <v>1.4535E9</v>
      </c>
      <c r="W51" s="152">
        <v>100851.6475</v>
      </c>
      <c r="Y51" s="152">
        <v>1.453428E9</v>
      </c>
      <c r="Z51" s="152">
        <v>100000.0</v>
      </c>
      <c r="AA51" s="153">
        <f>IFERROR(__xludf.DUMMYFUNCTION("TO_DATE(INT((AB51/(60*60*24))+""1/1/1970""))"),43482.0)</f>
        <v>43482</v>
      </c>
      <c r="AB51" s="156">
        <v>1.5477588E9</v>
      </c>
      <c r="AC51" s="156">
        <v>98771.1479</v>
      </c>
      <c r="AD51" s="153">
        <f>IFERROR(__xludf.DUMMYFUNCTION("TO_DATE(INT((AE51/(60*60*24))+""1/1/1970""))"),43483.0)</f>
        <v>43483</v>
      </c>
      <c r="AE51" s="152">
        <v>1.5477876E9</v>
      </c>
      <c r="AF51" s="152">
        <v>100000.0</v>
      </c>
      <c r="AG51" s="153">
        <f>IFERROR(__xludf.DUMMYFUNCTION("TO_DATE(INT((AH51/(60*60*24))+""1/1/1970""))"),43475.0)</f>
        <v>43475</v>
      </c>
      <c r="AH51" s="152">
        <v>1.547080672E9</v>
      </c>
      <c r="AI51" s="152">
        <v>102549.2841</v>
      </c>
    </row>
    <row r="52">
      <c r="A52" s="156">
        <v>1.45494186E9</v>
      </c>
      <c r="B52" s="156">
        <v>100000.0</v>
      </c>
      <c r="C52" s="153">
        <f>IFERROR(__xludf.DUMMYFUNCTION("TO_DATE(INT((A52/(60*60*24))+""1/1/1970""))"),42408.0)</f>
        <v>42408</v>
      </c>
      <c r="D52" s="156">
        <v>1.4558976E9</v>
      </c>
      <c r="E52" s="156">
        <v>98986.7174</v>
      </c>
      <c r="G52" s="152">
        <v>1.4568948E9</v>
      </c>
      <c r="H52" s="152">
        <v>90787.3369</v>
      </c>
      <c r="J52" s="154">
        <v>42440.0</v>
      </c>
      <c r="K52" s="155">
        <v>101016.47</v>
      </c>
      <c r="M52" s="13">
        <v>1.4543388E9</v>
      </c>
      <c r="N52" s="13">
        <v>25000.0</v>
      </c>
      <c r="P52" s="156">
        <v>1.4539104E9</v>
      </c>
      <c r="Q52" s="156">
        <v>99252.8273</v>
      </c>
      <c r="S52" s="156">
        <v>1.4543388E9</v>
      </c>
      <c r="T52" s="156">
        <v>9983.2442</v>
      </c>
      <c r="V52" s="156">
        <v>1.4536764E9</v>
      </c>
      <c r="W52" s="156">
        <v>100850.5227</v>
      </c>
      <c r="Y52" s="156">
        <v>1.4534676E9</v>
      </c>
      <c r="Z52" s="156">
        <v>100000.0</v>
      </c>
      <c r="AA52" s="153">
        <f>IFERROR(__xludf.DUMMYFUNCTION("TO_DATE(INT((AB52/(60*60*24))+""1/1/1970""))"),43483.0)</f>
        <v>43483</v>
      </c>
      <c r="AB52" s="152">
        <v>1.5477876E9</v>
      </c>
      <c r="AC52" s="152">
        <v>98771.1479</v>
      </c>
      <c r="AD52" s="153">
        <f>IFERROR(__xludf.DUMMYFUNCTION("TO_DATE(INT((AE52/(60*60*24))+""1/1/1970""))"),43483.0)</f>
        <v>43483</v>
      </c>
      <c r="AE52" s="156">
        <v>1.5478236E9</v>
      </c>
      <c r="AF52" s="156">
        <v>100000.0</v>
      </c>
      <c r="AG52" s="153">
        <f>IFERROR(__xludf.DUMMYFUNCTION("TO_DATE(INT((AH52/(60*60*24))+""1/1/1970""))"),43475.0)</f>
        <v>43475</v>
      </c>
      <c r="AH52" s="156">
        <v>1.547096587E9</v>
      </c>
      <c r="AI52" s="156">
        <v>102549.2841</v>
      </c>
    </row>
    <row r="53">
      <c r="A53" s="152">
        <v>1.4549652E9</v>
      </c>
      <c r="B53" s="152">
        <v>100000.0</v>
      </c>
      <c r="C53" s="153">
        <f>IFERROR(__xludf.DUMMYFUNCTION("TO_DATE(INT((A53/(60*60*24))+""1/1/1970""))"),42408.0)</f>
        <v>42408</v>
      </c>
      <c r="D53" s="156">
        <v>1.4559444E9</v>
      </c>
      <c r="E53" s="156">
        <v>98986.7174</v>
      </c>
      <c r="G53" s="156">
        <v>1.4569812E9</v>
      </c>
      <c r="H53" s="156">
        <v>90328.892</v>
      </c>
      <c r="J53" s="154">
        <v>42443.0</v>
      </c>
      <c r="K53" s="155">
        <v>103158.79</v>
      </c>
      <c r="M53" s="13">
        <v>1.4543604E9</v>
      </c>
      <c r="N53" s="13">
        <v>25000.0</v>
      </c>
      <c r="P53" s="152">
        <v>1.4539284E9</v>
      </c>
      <c r="Q53" s="152">
        <v>99252.8273</v>
      </c>
      <c r="S53" s="152">
        <v>1.4543604E9</v>
      </c>
      <c r="T53" s="152">
        <v>9983.2442</v>
      </c>
      <c r="V53" s="152">
        <v>1.453716E9</v>
      </c>
      <c r="W53" s="152">
        <v>100847.592</v>
      </c>
      <c r="Y53" s="152">
        <v>1.4535E9</v>
      </c>
      <c r="Z53" s="152">
        <v>100000.0</v>
      </c>
      <c r="AA53" s="153">
        <f>IFERROR(__xludf.DUMMYFUNCTION("TO_DATE(INT((AB53/(60*60*24))+""1/1/1970""))"),43483.0)</f>
        <v>43483</v>
      </c>
      <c r="AB53" s="156">
        <v>1.5478236E9</v>
      </c>
      <c r="AC53" s="156">
        <v>98544.9041</v>
      </c>
      <c r="AD53" s="153">
        <f>IFERROR(__xludf.DUMMYFUNCTION("TO_DATE(INT((AE53/(60*60*24))+""1/1/1970""))"),43483.0)</f>
        <v>43483</v>
      </c>
      <c r="AE53" s="152">
        <v>1.5478416E9</v>
      </c>
      <c r="AF53" s="152">
        <v>100000.0</v>
      </c>
      <c r="AG53" s="153">
        <f>IFERROR(__xludf.DUMMYFUNCTION("TO_DATE(INT((AH53/(60*60*24))+""1/1/1970""))"),43475.0)</f>
        <v>43475</v>
      </c>
      <c r="AH53" s="152">
        <v>1.547112397E9</v>
      </c>
      <c r="AI53" s="152">
        <v>102549.2841</v>
      </c>
    </row>
    <row r="54">
      <c r="A54" s="156">
        <v>1.45502826E9</v>
      </c>
      <c r="B54" s="156">
        <v>100000.0</v>
      </c>
      <c r="C54" s="153">
        <f>IFERROR(__xludf.DUMMYFUNCTION("TO_DATE(INT((A54/(60*60*24))+""1/1/1970""))"),42409.0)</f>
        <v>42409</v>
      </c>
      <c r="D54" s="156">
        <v>1.4561748E9</v>
      </c>
      <c r="E54" s="156">
        <v>98986.7174</v>
      </c>
      <c r="G54" s="152">
        <v>1.4570676E9</v>
      </c>
      <c r="H54" s="152">
        <v>90851.193</v>
      </c>
      <c r="J54" s="154">
        <v>42444.0</v>
      </c>
      <c r="K54" s="155">
        <v>103302.81</v>
      </c>
      <c r="M54" s="13">
        <v>1.4544252E9</v>
      </c>
      <c r="N54" s="13">
        <v>24988.7676</v>
      </c>
      <c r="P54" s="156">
        <v>1.4539572E9</v>
      </c>
      <c r="Q54" s="156">
        <v>98793.2932</v>
      </c>
      <c r="S54" s="156">
        <v>1.4544252E9</v>
      </c>
      <c r="T54" s="156">
        <v>9980.7965</v>
      </c>
      <c r="V54" s="156">
        <v>1.4537556E9</v>
      </c>
      <c r="W54" s="156">
        <v>100843.6284</v>
      </c>
      <c r="Y54" s="156">
        <v>1.4535072E9</v>
      </c>
      <c r="Z54" s="156">
        <v>100000.0</v>
      </c>
      <c r="AA54" s="153">
        <f>IFERROR(__xludf.DUMMYFUNCTION("TO_DATE(INT((AB54/(60*60*24))+""1/1/1970""))"),43483.0)</f>
        <v>43483</v>
      </c>
      <c r="AB54" s="152">
        <v>1.5478416E9</v>
      </c>
      <c r="AC54" s="152">
        <v>98357.1914</v>
      </c>
      <c r="AD54" s="153">
        <f>IFERROR(__xludf.DUMMYFUNCTION("TO_DATE(INT((AE54/(60*60*24))+""1/1/1970""))"),43483.0)</f>
        <v>43483</v>
      </c>
      <c r="AE54" s="156">
        <v>1.5478452E9</v>
      </c>
      <c r="AF54" s="156">
        <v>100000.0</v>
      </c>
      <c r="AG54" s="153">
        <f>IFERROR(__xludf.DUMMYFUNCTION("TO_DATE(INT((AH54/(60*60*24))+""1/1/1970""))"),43475.0)</f>
        <v>43475</v>
      </c>
      <c r="AH54" s="156">
        <v>1.547128324E9</v>
      </c>
      <c r="AI54" s="156">
        <v>102549.2841</v>
      </c>
    </row>
    <row r="55">
      <c r="A55" s="152">
        <v>1.4550516E9</v>
      </c>
      <c r="B55" s="152">
        <v>100000.0</v>
      </c>
      <c r="C55" s="153">
        <f>IFERROR(__xludf.DUMMYFUNCTION("TO_DATE(INT((A55/(60*60*24))+""1/1/1970""))"),42409.0)</f>
        <v>42409</v>
      </c>
      <c r="D55" s="156">
        <v>1.4562432E9</v>
      </c>
      <c r="E55" s="156">
        <v>98986.7174</v>
      </c>
      <c r="G55" s="156">
        <v>1.457154E9</v>
      </c>
      <c r="H55" s="156">
        <v>91286.8657</v>
      </c>
      <c r="J55" s="154">
        <v>42445.0</v>
      </c>
      <c r="K55" s="155">
        <v>103224.31</v>
      </c>
      <c r="M55" s="13">
        <v>1.4544468E9</v>
      </c>
      <c r="N55" s="13">
        <v>24988.7676</v>
      </c>
      <c r="P55" s="152">
        <v>1.4539968E9</v>
      </c>
      <c r="Q55" s="152">
        <v>98793.2932</v>
      </c>
      <c r="S55" s="152">
        <v>1.4544468E9</v>
      </c>
      <c r="T55" s="152">
        <v>9980.7965</v>
      </c>
      <c r="V55" s="152">
        <v>1.4537628E9</v>
      </c>
      <c r="W55" s="152">
        <v>100842.5367</v>
      </c>
      <c r="Y55" s="152">
        <v>1.4536764E9</v>
      </c>
      <c r="Z55" s="152">
        <v>100000.0</v>
      </c>
      <c r="AA55" s="153">
        <f>IFERROR(__xludf.DUMMYFUNCTION("TO_DATE(INT((AB55/(60*60*24))+""1/1/1970""))"),43483.0)</f>
        <v>43483</v>
      </c>
      <c r="AB55" s="156">
        <v>1.5478452E9</v>
      </c>
      <c r="AC55" s="156">
        <v>98269.6404</v>
      </c>
      <c r="AD55" s="153">
        <f>IFERROR(__xludf.DUMMYFUNCTION("TO_DATE(INT((AE55/(60*60*24))+""1/1/1970""))"),43484.0)</f>
        <v>43484</v>
      </c>
      <c r="AE55" s="152">
        <v>1.547874E9</v>
      </c>
      <c r="AF55" s="152">
        <v>100000.0</v>
      </c>
      <c r="AG55" s="153">
        <f>IFERROR(__xludf.DUMMYFUNCTION("TO_DATE(INT((AH55/(60*60*24))+""1/1/1970""))"),43475.0)</f>
        <v>43475</v>
      </c>
      <c r="AH55" s="152">
        <v>1.547144169E9</v>
      </c>
      <c r="AI55" s="152">
        <v>102038.9437</v>
      </c>
    </row>
    <row r="56">
      <c r="A56" s="156">
        <v>1.45511466E9</v>
      </c>
      <c r="B56" s="156">
        <v>100000.0</v>
      </c>
      <c r="C56" s="153">
        <f>IFERROR(__xludf.DUMMYFUNCTION("TO_DATE(INT((A56/(60*60*24))+""1/1/1970""))"),42410.0)</f>
        <v>42410</v>
      </c>
      <c r="D56" s="156">
        <v>1.45629E9</v>
      </c>
      <c r="E56" s="156">
        <v>98986.7174</v>
      </c>
      <c r="G56" s="152">
        <v>1.4573628E9</v>
      </c>
      <c r="H56" s="152">
        <v>91286.8657</v>
      </c>
      <c r="J56" s="154">
        <v>42446.0</v>
      </c>
      <c r="K56" s="155">
        <v>104277.69</v>
      </c>
      <c r="M56" s="13">
        <v>1.4545116E9</v>
      </c>
      <c r="N56" s="13">
        <v>25020.5297</v>
      </c>
      <c r="P56" s="156">
        <v>1.4540148E9</v>
      </c>
      <c r="Q56" s="156">
        <v>98793.2932</v>
      </c>
      <c r="S56" s="156">
        <v>1.4545116E9</v>
      </c>
      <c r="T56" s="156">
        <v>9985.4708</v>
      </c>
      <c r="V56" s="156">
        <v>1.4537952E9</v>
      </c>
      <c r="W56" s="156">
        <v>100841.801</v>
      </c>
      <c r="Y56" s="156">
        <v>1.453716E9</v>
      </c>
      <c r="Z56" s="156">
        <v>100000.0</v>
      </c>
      <c r="AA56" s="153">
        <f>IFERROR(__xludf.DUMMYFUNCTION("TO_DATE(INT((AB56/(60*60*24))+""1/1/1970""))"),43484.0)</f>
        <v>43484</v>
      </c>
      <c r="AB56" s="152">
        <v>1.547874E9</v>
      </c>
      <c r="AC56" s="152">
        <v>98269.6404</v>
      </c>
      <c r="AD56" s="153">
        <f>IFERROR(__xludf.DUMMYFUNCTION("TO_DATE(INT((AE56/(60*60*24))+""1/1/1970""))"),43487.0)</f>
        <v>43487</v>
      </c>
      <c r="AE56" s="156">
        <v>1.5481692E9</v>
      </c>
      <c r="AF56" s="156">
        <v>100000.0</v>
      </c>
      <c r="AG56" s="153">
        <f>IFERROR(__xludf.DUMMYFUNCTION("TO_DATE(INT((AH56/(60*60*24))+""1/1/1970""))"),43475.0)</f>
        <v>43475</v>
      </c>
      <c r="AH56" s="156">
        <v>1.547159964E9</v>
      </c>
      <c r="AI56" s="156">
        <v>102361.6278</v>
      </c>
    </row>
    <row r="57">
      <c r="A57" s="152">
        <v>1.455138E9</v>
      </c>
      <c r="B57" s="152">
        <v>100000.0</v>
      </c>
      <c r="C57" s="153">
        <f>IFERROR(__xludf.DUMMYFUNCTION("TO_DATE(INT((A57/(60*60*24))+""1/1/1970""))"),42410.0)</f>
        <v>42410</v>
      </c>
      <c r="D57" s="152">
        <v>1.4563764E9</v>
      </c>
      <c r="E57" s="152">
        <v>98986.7174</v>
      </c>
      <c r="G57" s="152">
        <v>1.4574132E9</v>
      </c>
      <c r="H57" s="152">
        <v>90991.1578</v>
      </c>
      <c r="J57" s="154">
        <v>42447.0</v>
      </c>
      <c r="K57" s="155">
        <v>104825.15</v>
      </c>
      <c r="M57" s="13">
        <v>1.4545332E9</v>
      </c>
      <c r="N57" s="13">
        <v>25020.5297</v>
      </c>
      <c r="P57" s="152">
        <v>1.4540436E9</v>
      </c>
      <c r="Q57" s="152">
        <v>98762.5402</v>
      </c>
      <c r="S57" s="152">
        <v>1.4545332E9</v>
      </c>
      <c r="T57" s="152">
        <v>9985.4708</v>
      </c>
      <c r="V57" s="152">
        <v>1.4538348E9</v>
      </c>
      <c r="W57" s="152">
        <v>100854.1893</v>
      </c>
      <c r="Y57" s="152">
        <v>1.4537556E9</v>
      </c>
      <c r="Z57" s="152">
        <v>100000.0</v>
      </c>
      <c r="AA57" s="153">
        <f>IFERROR(__xludf.DUMMYFUNCTION("TO_DATE(INT((AB57/(60*60*24))+""1/1/1970""))"),43487.0)</f>
        <v>43487</v>
      </c>
      <c r="AB57" s="156">
        <v>1.5481692E9</v>
      </c>
      <c r="AC57" s="156">
        <v>98540.6491</v>
      </c>
      <c r="AD57" s="153">
        <f>IFERROR(__xludf.DUMMYFUNCTION("TO_DATE(INT((AE57/(60*60*24))+""1/1/1970""))"),43487.0)</f>
        <v>43487</v>
      </c>
      <c r="AE57" s="152">
        <v>1.5481872E9</v>
      </c>
      <c r="AF57" s="152">
        <v>100000.0</v>
      </c>
      <c r="AG57" s="153">
        <f>IFERROR(__xludf.DUMMYFUNCTION("TO_DATE(INT((AH57/(60*60*24))+""1/1/1970""))"),43475.0)</f>
        <v>43475</v>
      </c>
      <c r="AH57" s="152">
        <v>1.547164709E9</v>
      </c>
      <c r="AI57" s="152">
        <v>102361.6278</v>
      </c>
    </row>
    <row r="58">
      <c r="A58" s="156">
        <v>1.45520106E9</v>
      </c>
      <c r="B58" s="156">
        <v>100000.0</v>
      </c>
      <c r="C58" s="153">
        <f>IFERROR(__xludf.DUMMYFUNCTION("TO_DATE(INT((A58/(60*60*24))+""1/1/1970""))"),42411.0)</f>
        <v>42411</v>
      </c>
      <c r="D58" s="152">
        <v>1.456434E9</v>
      </c>
      <c r="E58" s="152">
        <v>98986.7174</v>
      </c>
      <c r="G58" s="156">
        <v>1.4574996E9</v>
      </c>
      <c r="H58" s="156">
        <v>90919.7657</v>
      </c>
      <c r="J58" s="154">
        <v>42450.0</v>
      </c>
      <c r="K58" s="155">
        <v>104648.81</v>
      </c>
      <c r="M58" s="13">
        <v>1.454598E9</v>
      </c>
      <c r="N58" s="13">
        <v>24850.9334</v>
      </c>
      <c r="P58" s="156">
        <v>1.4540832E9</v>
      </c>
      <c r="Q58" s="156">
        <v>98762.5402</v>
      </c>
      <c r="S58" s="156">
        <v>1.454598E9</v>
      </c>
      <c r="T58" s="156">
        <v>9989.2518</v>
      </c>
      <c r="V58" s="156">
        <v>1.4538492E9</v>
      </c>
      <c r="W58" s="156">
        <v>100851.924</v>
      </c>
      <c r="Y58" s="156">
        <v>1.4537628E9</v>
      </c>
      <c r="Z58" s="156">
        <v>100000.0</v>
      </c>
      <c r="AA58" s="153">
        <f>IFERROR(__xludf.DUMMYFUNCTION("TO_DATE(INT((AB58/(60*60*24))+""1/1/1970""))"),43487.0)</f>
        <v>43487</v>
      </c>
      <c r="AB58" s="152">
        <v>1.5481872E9</v>
      </c>
      <c r="AC58" s="152">
        <v>98836.7288</v>
      </c>
      <c r="AD58" s="153">
        <f>IFERROR(__xludf.DUMMYFUNCTION("TO_DATE(INT((AE58/(60*60*24))+""1/1/1970""))"),43487.0)</f>
        <v>43487</v>
      </c>
      <c r="AE58" s="156">
        <v>1.5481908E9</v>
      </c>
      <c r="AF58" s="156">
        <v>100000.0</v>
      </c>
      <c r="AG58" s="153">
        <f>IFERROR(__xludf.DUMMYFUNCTION("TO_DATE(INT((AH58/(60*60*24))+""1/1/1970""))"),43476.0)</f>
        <v>43476</v>
      </c>
      <c r="AH58" s="156">
        <v>1.54717577E9</v>
      </c>
      <c r="AI58" s="156">
        <v>102361.6278</v>
      </c>
    </row>
    <row r="59">
      <c r="A59" s="152">
        <v>1.4552244E9</v>
      </c>
      <c r="B59" s="152">
        <v>100000.0</v>
      </c>
      <c r="C59" s="153">
        <f>IFERROR(__xludf.DUMMYFUNCTION("TO_DATE(INT((A59/(60*60*24))+""1/1/1970""))"),42411.0)</f>
        <v>42411</v>
      </c>
      <c r="D59" s="152">
        <v>1.4565024E9</v>
      </c>
      <c r="E59" s="152">
        <v>98986.7174</v>
      </c>
      <c r="G59" s="152">
        <v>1.457586E9</v>
      </c>
      <c r="H59" s="152">
        <v>91531.7306</v>
      </c>
      <c r="J59" s="154">
        <v>42451.0</v>
      </c>
      <c r="K59" s="155">
        <v>105071.07</v>
      </c>
      <c r="M59" s="13">
        <v>1.4546196E9</v>
      </c>
      <c r="N59" s="13">
        <v>24850.9334</v>
      </c>
      <c r="P59" s="152">
        <v>1.4541012E9</v>
      </c>
      <c r="Q59" s="152">
        <v>98762.5402</v>
      </c>
      <c r="S59" s="152">
        <v>1.4546196E9</v>
      </c>
      <c r="T59" s="152">
        <v>9989.2518</v>
      </c>
      <c r="V59" s="152">
        <v>1.4538744E9</v>
      </c>
      <c r="W59" s="152">
        <v>100853.1917</v>
      </c>
      <c r="Y59" s="152">
        <v>1.4537952E9</v>
      </c>
      <c r="Z59" s="152">
        <v>100000.0</v>
      </c>
      <c r="AA59" s="153">
        <f>IFERROR(__xludf.DUMMYFUNCTION("TO_DATE(INT((AB59/(60*60*24))+""1/1/1970""))"),43487.0)</f>
        <v>43487</v>
      </c>
      <c r="AB59" s="156">
        <v>1.5481908E9</v>
      </c>
      <c r="AC59" s="156">
        <v>98712.6547</v>
      </c>
      <c r="AD59" s="153">
        <f>IFERROR(__xludf.DUMMYFUNCTION("TO_DATE(INT((AE59/(60*60*24))+""1/1/1970""))"),43488.0)</f>
        <v>43488</v>
      </c>
      <c r="AE59" s="152">
        <v>1.5482196E9</v>
      </c>
      <c r="AF59" s="152">
        <v>100000.0</v>
      </c>
      <c r="AG59" s="153">
        <f>IFERROR(__xludf.DUMMYFUNCTION("TO_DATE(INT((AH59/(60*60*24))+""1/1/1970""))"),43476.0)</f>
        <v>43476</v>
      </c>
      <c r="AH59" s="152">
        <v>1.5471916E9</v>
      </c>
      <c r="AI59" s="152">
        <v>102361.6278</v>
      </c>
    </row>
    <row r="60">
      <c r="A60" s="156">
        <v>1.45528746E9</v>
      </c>
      <c r="B60" s="156">
        <v>100000.0</v>
      </c>
      <c r="C60" s="153">
        <f>IFERROR(__xludf.DUMMYFUNCTION("TO_DATE(INT((A60/(60*60*24))+""1/1/1970""))"),42412.0)</f>
        <v>42412</v>
      </c>
      <c r="D60" s="152">
        <v>1.4565492E9</v>
      </c>
      <c r="E60" s="152">
        <v>98986.7174</v>
      </c>
      <c r="G60" s="156">
        <v>1.4576724E9</v>
      </c>
      <c r="H60" s="156">
        <v>90830.7734</v>
      </c>
      <c r="J60" s="154">
        <v>42452.0</v>
      </c>
      <c r="K60" s="155">
        <v>105378.01</v>
      </c>
      <c r="M60" s="13">
        <v>1.4546844E9</v>
      </c>
      <c r="N60" s="13">
        <v>24842.8122</v>
      </c>
      <c r="P60" s="156">
        <v>1.45413E9</v>
      </c>
      <c r="Q60" s="156">
        <v>99566.0326</v>
      </c>
      <c r="S60" s="156">
        <v>1.4546844E9</v>
      </c>
      <c r="T60" s="156">
        <v>9983.4486</v>
      </c>
      <c r="V60" s="156">
        <v>1.453914E9</v>
      </c>
      <c r="W60" s="156">
        <v>100856.0431</v>
      </c>
      <c r="Y60" s="156">
        <v>1.4538348E9</v>
      </c>
      <c r="Z60" s="156">
        <v>100000.0</v>
      </c>
      <c r="AA60" s="153">
        <f>IFERROR(__xludf.DUMMYFUNCTION("TO_DATE(INT((AB60/(60*60*24))+""1/1/1970""))"),43488.0)</f>
        <v>43488</v>
      </c>
      <c r="AB60" s="152">
        <v>1.5482196E9</v>
      </c>
      <c r="AC60" s="152">
        <v>98712.6547</v>
      </c>
      <c r="AD60" s="153">
        <f>IFERROR(__xludf.DUMMYFUNCTION("TO_DATE(INT((AE60/(60*60*24))+""1/1/1970""))"),43488.0)</f>
        <v>43488</v>
      </c>
      <c r="AE60" s="156">
        <v>1.5482556E9</v>
      </c>
      <c r="AF60" s="156">
        <v>100000.0</v>
      </c>
      <c r="AG60" s="153">
        <f>IFERROR(__xludf.DUMMYFUNCTION("TO_DATE(INT((AH60/(60*60*24))+""1/1/1970""))"),43476.0)</f>
        <v>43476</v>
      </c>
      <c r="AH60" s="156">
        <v>1.547207651E9</v>
      </c>
      <c r="AI60" s="156">
        <v>102361.6278</v>
      </c>
    </row>
    <row r="61">
      <c r="A61" s="152">
        <v>1.4553108E9</v>
      </c>
      <c r="B61" s="152">
        <v>100000.0</v>
      </c>
      <c r="C61" s="153">
        <f>IFERROR(__xludf.DUMMYFUNCTION("TO_DATE(INT((A61/(60*60*24))+""1/1/1970""))"),42412.0)</f>
        <v>42412</v>
      </c>
      <c r="D61" s="152">
        <v>1.4567796E9</v>
      </c>
      <c r="E61" s="152">
        <v>98986.7174</v>
      </c>
      <c r="G61" s="152">
        <v>1.4577588E9</v>
      </c>
      <c r="H61" s="152">
        <v>91156.4236</v>
      </c>
      <c r="J61" s="154">
        <v>42453.0</v>
      </c>
      <c r="K61" s="155">
        <v>104356.37</v>
      </c>
      <c r="M61" s="13">
        <v>1.454706E9</v>
      </c>
      <c r="N61" s="13">
        <v>24842.8122</v>
      </c>
      <c r="P61" s="152">
        <v>1.4543028E9</v>
      </c>
      <c r="Q61" s="152">
        <v>99566.0326</v>
      </c>
      <c r="S61" s="152">
        <v>1.454706E9</v>
      </c>
      <c r="T61" s="152">
        <v>9983.4486</v>
      </c>
      <c r="V61" s="152">
        <v>1.4539356E9</v>
      </c>
      <c r="W61" s="152">
        <v>100852.9846</v>
      </c>
      <c r="Y61" s="152">
        <v>1.4538492E9</v>
      </c>
      <c r="Z61" s="152">
        <v>100000.0</v>
      </c>
      <c r="AA61" s="153">
        <f>IFERROR(__xludf.DUMMYFUNCTION("TO_DATE(INT((AB61/(60*60*24))+""1/1/1970""))"),43488.0)</f>
        <v>43488</v>
      </c>
      <c r="AB61" s="156">
        <v>1.5482556E9</v>
      </c>
      <c r="AC61" s="156">
        <v>98361.7164</v>
      </c>
      <c r="AD61" s="153">
        <f>IFERROR(__xludf.DUMMYFUNCTION("TO_DATE(INT((AE61/(60*60*24))+""1/1/1970""))"),43488.0)</f>
        <v>43488</v>
      </c>
      <c r="AE61" s="152">
        <v>1.5482736E9</v>
      </c>
      <c r="AF61" s="152">
        <v>100000.0</v>
      </c>
      <c r="AG61" s="153">
        <f>IFERROR(__xludf.DUMMYFUNCTION("TO_DATE(INT((AH61/(60*60*24))+""1/1/1970""))"),43476.0)</f>
        <v>43476</v>
      </c>
      <c r="AH61" s="152">
        <v>1.54722345E9</v>
      </c>
      <c r="AI61" s="152">
        <v>102739.2369</v>
      </c>
    </row>
    <row r="62">
      <c r="A62" s="156">
        <v>1.45563306E9</v>
      </c>
      <c r="B62" s="156">
        <v>100000.0</v>
      </c>
      <c r="C62" s="153">
        <f>IFERROR(__xludf.DUMMYFUNCTION("TO_DATE(INT((A62/(60*60*24))+""1/1/1970""))"),42416.0)</f>
        <v>42416</v>
      </c>
      <c r="D62" s="152">
        <v>1.456848E9</v>
      </c>
      <c r="E62" s="152">
        <v>98986.7174</v>
      </c>
      <c r="G62" s="156">
        <v>1.457964E9</v>
      </c>
      <c r="H62" s="156">
        <v>91156.4236</v>
      </c>
      <c r="J62" s="154">
        <v>42454.0</v>
      </c>
      <c r="K62" s="155">
        <v>104371.63</v>
      </c>
      <c r="M62" s="13">
        <v>1.4547168E9</v>
      </c>
      <c r="N62" s="13">
        <v>24860.3841</v>
      </c>
      <c r="P62" s="156">
        <v>1.4543424E9</v>
      </c>
      <c r="Q62" s="156">
        <v>99557.7426</v>
      </c>
      <c r="S62" s="156">
        <v>1.4547168E9</v>
      </c>
      <c r="T62" s="156">
        <v>9983.6798</v>
      </c>
      <c r="V62" s="156">
        <v>1.4539536E9</v>
      </c>
      <c r="W62" s="156">
        <v>100851.8926</v>
      </c>
      <c r="Y62" s="156">
        <v>1.4538744E9</v>
      </c>
      <c r="Z62" s="156">
        <v>100000.0</v>
      </c>
      <c r="AA62" s="153">
        <f>IFERROR(__xludf.DUMMYFUNCTION("TO_DATE(INT((AB62/(60*60*24))+""1/1/1970""))"),43488.0)</f>
        <v>43488</v>
      </c>
      <c r="AB62" s="152">
        <v>1.5482736E9</v>
      </c>
      <c r="AC62" s="152">
        <v>98579.3312</v>
      </c>
      <c r="AD62" s="153">
        <f>IFERROR(__xludf.DUMMYFUNCTION("TO_DATE(INT((AE62/(60*60*24))+""1/1/1970""))"),43488.0)</f>
        <v>43488</v>
      </c>
      <c r="AE62" s="156">
        <v>1.5482772E9</v>
      </c>
      <c r="AF62" s="156">
        <v>100000.0</v>
      </c>
      <c r="AG62" s="153">
        <f>IFERROR(__xludf.DUMMYFUNCTION("TO_DATE(INT((AH62/(60*60*24))+""1/1/1970""))"),43476.0)</f>
        <v>43476</v>
      </c>
      <c r="AH62" s="156">
        <v>1.547239291E9</v>
      </c>
      <c r="AI62" s="156">
        <v>102519.5371</v>
      </c>
    </row>
    <row r="63">
      <c r="A63" s="152">
        <v>1.4556564E9</v>
      </c>
      <c r="B63" s="152">
        <v>100000.0</v>
      </c>
      <c r="C63" s="153">
        <f>IFERROR(__xludf.DUMMYFUNCTION("TO_DATE(INT((A63/(60*60*24))+""1/1/1970""))"),42416.0)</f>
        <v>42416</v>
      </c>
      <c r="D63" s="152">
        <v>1.4568948E9</v>
      </c>
      <c r="E63" s="152">
        <v>98986.7174</v>
      </c>
      <c r="G63" s="156">
        <v>1.4580144E9</v>
      </c>
      <c r="H63" s="156">
        <v>91564.1502</v>
      </c>
      <c r="J63" s="154">
        <v>42457.0</v>
      </c>
      <c r="K63" s="155">
        <v>104371.63</v>
      </c>
      <c r="M63" s="13">
        <v>1.4548032E9</v>
      </c>
      <c r="N63" s="13">
        <v>24860.3841</v>
      </c>
      <c r="P63" s="152">
        <v>1.4543604E9</v>
      </c>
      <c r="Q63" s="152">
        <v>99557.7426</v>
      </c>
      <c r="S63" s="152">
        <v>1.4548896E9</v>
      </c>
      <c r="T63" s="152">
        <v>9978.8306</v>
      </c>
      <c r="V63" s="152">
        <v>1.4539932E9</v>
      </c>
      <c r="W63" s="152">
        <v>100856.6146</v>
      </c>
      <c r="Y63" s="152">
        <v>1.453914E9</v>
      </c>
      <c r="Z63" s="152">
        <v>100000.0</v>
      </c>
      <c r="AA63" s="153">
        <f>IFERROR(__xludf.DUMMYFUNCTION("TO_DATE(INT((AB63/(60*60*24))+""1/1/1970""))"),43488.0)</f>
        <v>43488</v>
      </c>
      <c r="AB63" s="156">
        <v>1.5482772E9</v>
      </c>
      <c r="AC63" s="156">
        <v>98505.6444</v>
      </c>
      <c r="AD63" s="153">
        <f>IFERROR(__xludf.DUMMYFUNCTION("TO_DATE(INT((AE63/(60*60*24))+""1/1/1970""))"),43489.0)</f>
        <v>43489</v>
      </c>
      <c r="AE63" s="152">
        <v>1.548306E9</v>
      </c>
      <c r="AF63" s="152">
        <v>100000.0</v>
      </c>
      <c r="AG63" s="153">
        <f>IFERROR(__xludf.DUMMYFUNCTION("TO_DATE(INT((AH63/(60*60*24))+""1/1/1970""))"),43476.0)</f>
        <v>43476</v>
      </c>
      <c r="AH63" s="152">
        <v>1.547251055E9</v>
      </c>
      <c r="AI63" s="152">
        <v>102615.6557</v>
      </c>
    </row>
    <row r="64">
      <c r="A64" s="156">
        <v>1.45571946E9</v>
      </c>
      <c r="B64" s="156">
        <v>100000.0</v>
      </c>
      <c r="C64" s="153">
        <f>IFERROR(__xludf.DUMMYFUNCTION("TO_DATE(INT((A64/(60*60*24))+""1/1/1970""))"),42417.0)</f>
        <v>42417</v>
      </c>
      <c r="D64" s="152">
        <v>1.4569524E9</v>
      </c>
      <c r="E64" s="152">
        <v>98986.7174</v>
      </c>
      <c r="G64" s="152">
        <v>1.4581008E9</v>
      </c>
      <c r="H64" s="152">
        <v>91942.8702</v>
      </c>
      <c r="J64" s="154">
        <v>42458.0</v>
      </c>
      <c r="K64" s="155">
        <v>104247.75</v>
      </c>
      <c r="M64" s="13">
        <v>1.4548896E9</v>
      </c>
      <c r="N64" s="13">
        <v>24866.9934</v>
      </c>
      <c r="P64" s="156">
        <v>1.4543892E9</v>
      </c>
      <c r="Q64" s="156">
        <v>99468.1931</v>
      </c>
      <c r="S64" s="156">
        <v>1.4549436E9</v>
      </c>
      <c r="T64" s="156">
        <v>9978.8306</v>
      </c>
      <c r="V64" s="156">
        <v>1.454022E9</v>
      </c>
      <c r="W64" s="156">
        <v>100855.6852</v>
      </c>
      <c r="Y64" s="156">
        <v>1.4539356E9</v>
      </c>
      <c r="Z64" s="156">
        <v>100000.0</v>
      </c>
      <c r="AA64" s="153">
        <f>IFERROR(__xludf.DUMMYFUNCTION("TO_DATE(INT((AB64/(60*60*24))+""1/1/1970""))"),43489.0)</f>
        <v>43489</v>
      </c>
      <c r="AB64" s="152">
        <v>1.548306E9</v>
      </c>
      <c r="AC64" s="152">
        <v>98505.6444</v>
      </c>
      <c r="AD64" s="153">
        <f>IFERROR(__xludf.DUMMYFUNCTION("TO_DATE(INT((AE64/(60*60*24))+""1/1/1970""))"),43489.0)</f>
        <v>43489</v>
      </c>
      <c r="AE64" s="156">
        <v>1.548342E9</v>
      </c>
      <c r="AF64" s="156">
        <v>100000.0</v>
      </c>
      <c r="AG64" s="153">
        <f>IFERROR(__xludf.DUMMYFUNCTION("TO_DATE(INT((AH64/(60*60*24))+""1/1/1970""))"),43477.0)</f>
        <v>43477</v>
      </c>
      <c r="AH64" s="156">
        <v>1.547255197E9</v>
      </c>
      <c r="AI64" s="156">
        <v>102615.6557</v>
      </c>
    </row>
    <row r="65">
      <c r="A65" s="152">
        <v>1.4557428E9</v>
      </c>
      <c r="B65" s="152">
        <v>100000.0</v>
      </c>
      <c r="C65" s="153">
        <f>IFERROR(__xludf.DUMMYFUNCTION("TO_DATE(INT((A65/(60*60*24))+""1/1/1970""))"),42417.0)</f>
        <v>42417</v>
      </c>
      <c r="D65" s="152">
        <v>1.4570208E9</v>
      </c>
      <c r="E65" s="152">
        <v>98986.7174</v>
      </c>
      <c r="G65" s="156">
        <v>1.4581872E9</v>
      </c>
      <c r="H65" s="156">
        <v>93434.2466</v>
      </c>
      <c r="J65" s="154">
        <v>42459.0</v>
      </c>
      <c r="K65" s="155">
        <v>106131.19</v>
      </c>
      <c r="M65" s="13">
        <v>1.4549436E9</v>
      </c>
      <c r="N65" s="13">
        <v>24866.9934</v>
      </c>
      <c r="P65" s="152">
        <v>1.4544288E9</v>
      </c>
      <c r="Q65" s="152">
        <v>99468.1931</v>
      </c>
      <c r="S65" s="152">
        <v>1.4549652E9</v>
      </c>
      <c r="T65" s="152">
        <v>9978.8306</v>
      </c>
      <c r="V65" s="152">
        <v>1.4540328E9</v>
      </c>
      <c r="W65" s="152">
        <v>100855.8846</v>
      </c>
      <c r="Y65" s="152">
        <v>1.4539536E9</v>
      </c>
      <c r="Z65" s="152">
        <v>99992.2229</v>
      </c>
      <c r="AA65" s="153">
        <f>IFERROR(__xludf.DUMMYFUNCTION("TO_DATE(INT((AB65/(60*60*24))+""1/1/1970""))"),43489.0)</f>
        <v>43489</v>
      </c>
      <c r="AB65" s="156">
        <v>1.548342E9</v>
      </c>
      <c r="AC65" s="156">
        <v>98726.8094</v>
      </c>
      <c r="AD65" s="153">
        <f>IFERROR(__xludf.DUMMYFUNCTION("TO_DATE(INT((AE65/(60*60*24))+""1/1/1970""))"),43489.0)</f>
        <v>43489</v>
      </c>
      <c r="AE65" s="152">
        <v>1.54836E9</v>
      </c>
      <c r="AF65" s="152">
        <v>100000.0</v>
      </c>
      <c r="AG65" s="153">
        <f>IFERROR(__xludf.DUMMYFUNCTION("TO_DATE(INT((AH65/(60*60*24))+""1/1/1970""))"),43477.0)</f>
        <v>43477</v>
      </c>
      <c r="AH65" s="152">
        <v>1.547273051E9</v>
      </c>
      <c r="AI65" s="152">
        <v>102615.6557</v>
      </c>
    </row>
    <row r="66">
      <c r="A66" s="156">
        <v>1.45580586E9</v>
      </c>
      <c r="B66" s="156">
        <v>100000.0</v>
      </c>
      <c r="C66" s="153">
        <f>IFERROR(__xludf.DUMMYFUNCTION("TO_DATE(INT((A66/(60*60*24))+""1/1/1970""))"),42418.0)</f>
        <v>42418</v>
      </c>
      <c r="D66" s="152">
        <v>1.4570676E9</v>
      </c>
      <c r="E66" s="152">
        <v>98986.7174</v>
      </c>
      <c r="G66" s="152">
        <v>1.4582736E9</v>
      </c>
      <c r="H66" s="152">
        <v>93440.7028</v>
      </c>
      <c r="J66" s="154">
        <v>42460.0</v>
      </c>
      <c r="K66" s="155">
        <v>106744.01</v>
      </c>
      <c r="M66" s="13">
        <v>1.4549652E9</v>
      </c>
      <c r="N66" s="13">
        <v>24866.9934</v>
      </c>
      <c r="P66" s="156">
        <v>1.4544468E9</v>
      </c>
      <c r="Q66" s="156">
        <v>99468.1931</v>
      </c>
      <c r="S66" s="156">
        <v>1.45503E9</v>
      </c>
      <c r="T66" s="156">
        <v>9992.5659</v>
      </c>
      <c r="V66" s="156">
        <v>1.4540724E9</v>
      </c>
      <c r="W66" s="156">
        <v>100855.4194</v>
      </c>
      <c r="Y66" s="156">
        <v>1.4539932E9</v>
      </c>
      <c r="Z66" s="156">
        <v>99992.2229</v>
      </c>
      <c r="AA66" s="153">
        <f>IFERROR(__xludf.DUMMYFUNCTION("TO_DATE(INT((AB66/(60*60*24))+""1/1/1970""))"),43489.0)</f>
        <v>43489</v>
      </c>
      <c r="AB66" s="152">
        <v>1.54836E9</v>
      </c>
      <c r="AC66" s="152">
        <v>98770.6846</v>
      </c>
      <c r="AD66" s="153">
        <f>IFERROR(__xludf.DUMMYFUNCTION("TO_DATE(INT((AE66/(60*60*24))+""1/1/1970""))"),43489.0)</f>
        <v>43489</v>
      </c>
      <c r="AE66" s="156">
        <v>1.5483636E9</v>
      </c>
      <c r="AF66" s="156">
        <v>100000.0</v>
      </c>
      <c r="AG66" s="153">
        <f>IFERROR(__xludf.DUMMYFUNCTION("TO_DATE(INT((AH66/(60*60*24))+""1/1/1970""))"),43477.0)</f>
        <v>43477</v>
      </c>
      <c r="AH66" s="156">
        <v>1.547288841E9</v>
      </c>
      <c r="AI66" s="156">
        <v>102615.6557</v>
      </c>
    </row>
    <row r="67">
      <c r="A67" s="152">
        <v>1.4558292E9</v>
      </c>
      <c r="B67" s="152">
        <v>100000.0</v>
      </c>
      <c r="C67" s="153">
        <f>IFERROR(__xludf.DUMMYFUNCTION("TO_DATE(INT((A67/(60*60*24))+""1/1/1970""))"),42418.0)</f>
        <v>42418</v>
      </c>
      <c r="D67" s="152">
        <v>1.4571252E9</v>
      </c>
      <c r="E67" s="152">
        <v>98986.7174</v>
      </c>
      <c r="G67" s="156">
        <v>1.45836E9</v>
      </c>
      <c r="H67" s="156">
        <v>93892.4139</v>
      </c>
      <c r="J67" s="154">
        <v>42461.0</v>
      </c>
      <c r="K67" s="155">
        <v>106525.17</v>
      </c>
      <c r="M67" s="13">
        <v>1.45503E9</v>
      </c>
      <c r="N67" s="13">
        <v>24987.4548</v>
      </c>
      <c r="P67" s="152">
        <v>1.4544756E9</v>
      </c>
      <c r="Q67" s="152">
        <v>99689.3837</v>
      </c>
      <c r="S67" s="152">
        <v>1.4550516E9</v>
      </c>
      <c r="T67" s="152">
        <v>9992.5659</v>
      </c>
      <c r="V67" s="152">
        <v>1.4541048E9</v>
      </c>
      <c r="W67" s="152">
        <v>100860.1672</v>
      </c>
      <c r="Y67" s="152">
        <v>1.454022E9</v>
      </c>
      <c r="Z67" s="152">
        <v>99992.2229</v>
      </c>
      <c r="AA67" s="153">
        <f>IFERROR(__xludf.DUMMYFUNCTION("TO_DATE(INT((AB67/(60*60*24))+""1/1/1970""))"),43489.0)</f>
        <v>43489</v>
      </c>
      <c r="AB67" s="156">
        <v>1.5483636E9</v>
      </c>
      <c r="AC67" s="156">
        <v>98760.0322</v>
      </c>
      <c r="AD67" s="153">
        <f>IFERROR(__xludf.DUMMYFUNCTION("TO_DATE(INT((AE67/(60*60*24))+""1/1/1970""))"),43490.0)</f>
        <v>43490</v>
      </c>
      <c r="AE67" s="152">
        <v>1.5483924E9</v>
      </c>
      <c r="AF67" s="152">
        <v>100000.0</v>
      </c>
      <c r="AG67" s="153">
        <f>IFERROR(__xludf.DUMMYFUNCTION("TO_DATE(INT((AH67/(60*60*24))+""1/1/1970""))"),43477.0)</f>
        <v>43477</v>
      </c>
      <c r="AH67" s="152">
        <v>1.547304887E9</v>
      </c>
      <c r="AI67" s="152">
        <v>102615.6557</v>
      </c>
    </row>
    <row r="68">
      <c r="A68" s="156">
        <v>1.45589226E9</v>
      </c>
      <c r="B68" s="156">
        <v>100000.0</v>
      </c>
      <c r="C68" s="153">
        <f>IFERROR(__xludf.DUMMYFUNCTION("TO_DATE(INT((A68/(60*60*24))+""1/1/1970""))"),42419.0)</f>
        <v>42419</v>
      </c>
      <c r="D68" s="152">
        <v>1.4573628E9</v>
      </c>
      <c r="E68" s="152">
        <v>98986.7174</v>
      </c>
      <c r="G68" s="152">
        <v>1.4585688E9</v>
      </c>
      <c r="H68" s="152">
        <v>93892.4139</v>
      </c>
      <c r="J68" s="154">
        <v>42461.0</v>
      </c>
      <c r="K68" s="155">
        <v>106523.17</v>
      </c>
      <c r="M68" s="13">
        <v>1.4550516E9</v>
      </c>
      <c r="N68" s="13">
        <v>24987.4548</v>
      </c>
      <c r="P68" s="156">
        <v>1.4545152E9</v>
      </c>
      <c r="Q68" s="156">
        <v>99689.3837</v>
      </c>
      <c r="S68" s="156">
        <v>1.4551164E9</v>
      </c>
      <c r="T68" s="156">
        <v>10026.0291</v>
      </c>
      <c r="V68" s="156">
        <v>1.4542812E9</v>
      </c>
      <c r="W68" s="156">
        <v>100859.7551</v>
      </c>
      <c r="Y68" s="156">
        <v>1.4540328E9</v>
      </c>
      <c r="Z68" s="156">
        <v>100296.9013</v>
      </c>
      <c r="AA68" s="153">
        <f>IFERROR(__xludf.DUMMYFUNCTION("TO_DATE(INT((AB68/(60*60*24))+""1/1/1970""))"),43490.0)</f>
        <v>43490</v>
      </c>
      <c r="AB68" s="152">
        <v>1.5483924E9</v>
      </c>
      <c r="AC68" s="152">
        <v>98760.0322</v>
      </c>
      <c r="AD68" s="153">
        <f>IFERROR(__xludf.DUMMYFUNCTION("TO_DATE(INT((AE68/(60*60*24))+""1/1/1970""))"),43490.0)</f>
        <v>43490</v>
      </c>
      <c r="AE68" s="156">
        <v>1.5484284E9</v>
      </c>
      <c r="AF68" s="156">
        <v>100000.0</v>
      </c>
      <c r="AG68" s="153">
        <f>IFERROR(__xludf.DUMMYFUNCTION("TO_DATE(INT((AH68/(60*60*24))+""1/1/1970""))"),43477.0)</f>
        <v>43477</v>
      </c>
      <c r="AH68" s="156">
        <v>1.547320837E9</v>
      </c>
      <c r="AI68" s="156">
        <v>102615.6557</v>
      </c>
    </row>
    <row r="69">
      <c r="A69" s="152">
        <v>1.4559156E9</v>
      </c>
      <c r="B69" s="152">
        <v>100000.0</v>
      </c>
      <c r="C69" s="153">
        <f>IFERROR(__xludf.DUMMYFUNCTION("TO_DATE(INT((A69/(60*60*24))+""1/1/1970""))"),42419.0)</f>
        <v>42419</v>
      </c>
      <c r="D69" s="152">
        <v>1.4574132E9</v>
      </c>
      <c r="E69" s="152">
        <v>98986.7174</v>
      </c>
      <c r="G69" s="152">
        <v>1.4586192E9</v>
      </c>
      <c r="H69" s="152">
        <v>94517.1936</v>
      </c>
      <c r="J69" s="154">
        <v>42464.0</v>
      </c>
      <c r="K69" s="155">
        <v>107648.37</v>
      </c>
      <c r="M69" s="13">
        <v>1.4551164E9</v>
      </c>
      <c r="N69" s="13">
        <v>24959.0133</v>
      </c>
      <c r="P69" s="152">
        <v>1.4545332E9</v>
      </c>
      <c r="Q69" s="152">
        <v>99689.3837</v>
      </c>
      <c r="S69" s="152">
        <v>1.455138E9</v>
      </c>
      <c r="T69" s="152">
        <v>10026.0291</v>
      </c>
      <c r="V69" s="152">
        <v>1.4543208E9</v>
      </c>
      <c r="W69" s="152">
        <v>100856.2976</v>
      </c>
      <c r="Y69" s="152">
        <v>1.4540724E9</v>
      </c>
      <c r="Z69" s="152">
        <v>100296.9013</v>
      </c>
      <c r="AA69" s="153">
        <f>IFERROR(__xludf.DUMMYFUNCTION("TO_DATE(INT((AB69/(60*60*24))+""1/1/1970""))"),43490.0)</f>
        <v>43490</v>
      </c>
      <c r="AB69" s="156">
        <v>1.5484284E9</v>
      </c>
      <c r="AC69" s="156">
        <v>98595.5791</v>
      </c>
      <c r="AD69" s="153">
        <f>IFERROR(__xludf.DUMMYFUNCTION("TO_DATE(INT((AE69/(60*60*24))+""1/1/1970""))"),43490.0)</f>
        <v>43490</v>
      </c>
      <c r="AE69" s="152">
        <v>1.5484464E9</v>
      </c>
      <c r="AF69" s="152">
        <v>100000.0</v>
      </c>
      <c r="AG69" s="153">
        <f>IFERROR(__xludf.DUMMYFUNCTION("TO_DATE(INT((AH69/(60*60*24))+""1/1/1970""))"),43477.0)</f>
        <v>43477</v>
      </c>
      <c r="AH69" s="152">
        <v>1.547336649E9</v>
      </c>
      <c r="AI69" s="152">
        <v>102615.6557</v>
      </c>
    </row>
    <row r="70">
      <c r="A70" s="156">
        <v>1.45615146E9</v>
      </c>
      <c r="B70" s="156">
        <v>100000.0</v>
      </c>
      <c r="C70" s="153">
        <f>IFERROR(__xludf.DUMMYFUNCTION("TO_DATE(INT((A70/(60*60*24))+""1/1/1970""))"),42422.0)</f>
        <v>42422</v>
      </c>
      <c r="D70" s="152">
        <v>1.4574708E9</v>
      </c>
      <c r="E70" s="152">
        <v>98986.7174</v>
      </c>
      <c r="G70" s="156">
        <v>1.4587056E9</v>
      </c>
      <c r="H70" s="156">
        <v>94370.8673</v>
      </c>
      <c r="J70" s="154">
        <v>42465.0</v>
      </c>
      <c r="K70" s="155">
        <v>107240.97</v>
      </c>
      <c r="M70" s="13">
        <v>1.455138E9</v>
      </c>
      <c r="N70" s="13">
        <v>24959.0133</v>
      </c>
      <c r="P70" s="156">
        <v>1.454562E9</v>
      </c>
      <c r="Q70" s="156">
        <v>99698.6668</v>
      </c>
      <c r="S70" s="156">
        <v>1.4552028E9</v>
      </c>
      <c r="T70" s="156">
        <v>10030.5067</v>
      </c>
      <c r="V70" s="156">
        <v>1.4543604E9</v>
      </c>
      <c r="W70" s="156">
        <v>100861.9173</v>
      </c>
      <c r="Y70" s="156">
        <v>1.4541048E9</v>
      </c>
      <c r="Z70" s="156">
        <v>100296.9013</v>
      </c>
      <c r="AA70" s="153">
        <f>IFERROR(__xludf.DUMMYFUNCTION("TO_DATE(INT((AB70/(60*60*24))+""1/1/1970""))"),43490.0)</f>
        <v>43490</v>
      </c>
      <c r="AB70" s="152">
        <v>1.5484464E9</v>
      </c>
      <c r="AC70" s="152">
        <v>98619.3526</v>
      </c>
      <c r="AD70" s="153">
        <f>IFERROR(__xludf.DUMMYFUNCTION("TO_DATE(INT((AE70/(60*60*24))+""1/1/1970""))"),43490.0)</f>
        <v>43490</v>
      </c>
      <c r="AE70" s="156">
        <v>1.54845E9</v>
      </c>
      <c r="AF70" s="156">
        <v>100000.0</v>
      </c>
      <c r="AG70" s="153">
        <f>IFERROR(__xludf.DUMMYFUNCTION("TO_DATE(INT((AH70/(60*60*24))+""1/1/1970""))"),43477.0)</f>
        <v>43477</v>
      </c>
      <c r="AH70" s="156">
        <v>1.547337252E9</v>
      </c>
      <c r="AI70" s="156">
        <v>102615.6557</v>
      </c>
    </row>
    <row r="71">
      <c r="A71" s="152">
        <v>1.4561748E9</v>
      </c>
      <c r="B71" s="152">
        <v>100155.9366</v>
      </c>
      <c r="C71" s="153">
        <f>IFERROR(__xludf.DUMMYFUNCTION("TO_DATE(INT((A71/(60*60*24))+""1/1/1970""))"),42422.0)</f>
        <v>42422</v>
      </c>
      <c r="D71" s="152">
        <v>1.4575392E9</v>
      </c>
      <c r="E71" s="152">
        <v>98986.7174</v>
      </c>
      <c r="G71" s="152">
        <v>1.458792E9</v>
      </c>
      <c r="H71" s="152">
        <v>92996.803</v>
      </c>
      <c r="J71" s="154">
        <v>42466.0</v>
      </c>
      <c r="K71" s="155">
        <v>106212.77</v>
      </c>
      <c r="M71" s="13">
        <v>1.4552028E9</v>
      </c>
      <c r="N71" s="13">
        <v>24873.9838</v>
      </c>
      <c r="P71" s="152">
        <v>1.4546016E9</v>
      </c>
      <c r="Q71" s="152">
        <v>99698.6668</v>
      </c>
      <c r="S71" s="152">
        <v>1.4552244E9</v>
      </c>
      <c r="T71" s="152">
        <v>10030.5067</v>
      </c>
      <c r="V71" s="152">
        <v>1.4543676E9</v>
      </c>
      <c r="W71" s="152">
        <v>100860.9067</v>
      </c>
      <c r="Y71" s="152">
        <v>1.454112E9</v>
      </c>
      <c r="Z71" s="152">
        <v>99338.4912</v>
      </c>
      <c r="AA71" s="153">
        <f>IFERROR(__xludf.DUMMYFUNCTION("TO_DATE(INT((AB71/(60*60*24))+""1/1/1970""))"),43490.0)</f>
        <v>43490</v>
      </c>
      <c r="AB71" s="156">
        <v>1.54845E9</v>
      </c>
      <c r="AC71" s="156">
        <v>98641.9066</v>
      </c>
      <c r="AD71" s="153">
        <f>IFERROR(__xludf.DUMMYFUNCTION("TO_DATE(INT((AE71/(60*60*24))+""1/1/1970""))"),43491.0)</f>
        <v>43491</v>
      </c>
      <c r="AE71" s="152">
        <v>1.5484788E9</v>
      </c>
      <c r="AF71" s="152">
        <v>100000.0</v>
      </c>
      <c r="AG71" s="153">
        <f>IFERROR(__xludf.DUMMYFUNCTION("TO_DATE(INT((AH71/(60*60*24))+""1/1/1970""))"),43478.0)</f>
        <v>43478</v>
      </c>
      <c r="AH71" s="152">
        <v>1.547352787E9</v>
      </c>
      <c r="AI71" s="152">
        <v>102615.6557</v>
      </c>
    </row>
    <row r="72">
      <c r="A72" s="156">
        <v>1.45623786E9</v>
      </c>
      <c r="B72" s="156">
        <v>99720.6089</v>
      </c>
      <c r="C72" s="153">
        <f>IFERROR(__xludf.DUMMYFUNCTION("TO_DATE(INT((A72/(60*60*24))+""1/1/1970""))"),42423.0)</f>
        <v>42423</v>
      </c>
      <c r="D72" s="152">
        <v>1.457586E9</v>
      </c>
      <c r="E72" s="152">
        <v>98986.7174</v>
      </c>
      <c r="G72" s="156">
        <v>1.4588784E9</v>
      </c>
      <c r="H72" s="156">
        <v>93257.2369</v>
      </c>
      <c r="J72" s="154">
        <v>42467.0</v>
      </c>
      <c r="K72" s="155">
        <v>107949.07</v>
      </c>
      <c r="M72" s="13">
        <v>1.4552244E9</v>
      </c>
      <c r="N72" s="13">
        <v>24873.9838</v>
      </c>
      <c r="P72" s="156">
        <v>1.4546196E9</v>
      </c>
      <c r="Q72" s="156">
        <v>99698.6668</v>
      </c>
      <c r="S72" s="156">
        <v>1.4552892E9</v>
      </c>
      <c r="T72" s="156">
        <v>10041.533</v>
      </c>
      <c r="V72" s="156">
        <v>1.4544E9</v>
      </c>
      <c r="W72" s="156">
        <v>100857.8401</v>
      </c>
      <c r="Y72" s="156">
        <v>1.4542812E9</v>
      </c>
      <c r="Z72" s="156">
        <v>99338.4912</v>
      </c>
      <c r="AA72" s="153">
        <f>IFERROR(__xludf.DUMMYFUNCTION("TO_DATE(INT((AB72/(60*60*24))+""1/1/1970""))"),43491.0)</f>
        <v>43491</v>
      </c>
      <c r="AB72" s="152">
        <v>1.5484788E9</v>
      </c>
      <c r="AC72" s="152">
        <v>98641.9066</v>
      </c>
      <c r="AD72" s="153">
        <f>IFERROR(__xludf.DUMMYFUNCTION("TO_DATE(INT((AE72/(60*60*24))+""1/1/1970""))"),43493.0)</f>
        <v>43493</v>
      </c>
      <c r="AE72" s="156">
        <v>1.5486876E9</v>
      </c>
      <c r="AF72" s="156">
        <v>100000.0</v>
      </c>
      <c r="AG72" s="153">
        <f>IFERROR(__xludf.DUMMYFUNCTION("TO_DATE(INT((AH72/(60*60*24))+""1/1/1970""))"),43478.0)</f>
        <v>43478</v>
      </c>
      <c r="AH72" s="156">
        <v>1.547369733E9</v>
      </c>
      <c r="AI72" s="156">
        <v>102615.6557</v>
      </c>
    </row>
    <row r="73">
      <c r="A73" s="152">
        <v>1.4562612E9</v>
      </c>
      <c r="B73" s="152">
        <v>98875.5611</v>
      </c>
      <c r="C73" s="153">
        <f>IFERROR(__xludf.DUMMYFUNCTION("TO_DATE(INT((A73/(60*60*24))+""1/1/1970""))"),42423.0)</f>
        <v>42423</v>
      </c>
      <c r="D73" s="152">
        <v>1.4576436E9</v>
      </c>
      <c r="E73" s="152">
        <v>98986.7174</v>
      </c>
      <c r="G73" s="152">
        <v>1.4591736E9</v>
      </c>
      <c r="H73" s="152">
        <v>93257.2369</v>
      </c>
      <c r="J73" s="154">
        <v>42468.0</v>
      </c>
      <c r="K73" s="155">
        <v>106406.77</v>
      </c>
      <c r="M73" s="13">
        <v>1.4552892E9</v>
      </c>
      <c r="N73" s="13">
        <v>24927.6203</v>
      </c>
      <c r="P73" s="152">
        <v>1.4546484E9</v>
      </c>
      <c r="Q73" s="152">
        <v>99769.6494</v>
      </c>
      <c r="S73" s="152">
        <v>1.4553108E9</v>
      </c>
      <c r="T73" s="152">
        <v>10041.533</v>
      </c>
      <c r="V73" s="152">
        <v>1.4544396E9</v>
      </c>
      <c r="W73" s="152">
        <v>100857.1616</v>
      </c>
      <c r="Y73" s="152">
        <v>1.4543208E9</v>
      </c>
      <c r="Z73" s="152">
        <v>99292.7436</v>
      </c>
      <c r="AA73" s="153">
        <f>IFERROR(__xludf.DUMMYFUNCTION("TO_DATE(INT((AB73/(60*60*24))+""1/1/1970""))"),43493.0)</f>
        <v>43493</v>
      </c>
      <c r="AB73" s="156">
        <v>1.5486876E9</v>
      </c>
      <c r="AC73" s="156">
        <v>98989.1488</v>
      </c>
      <c r="AD73" s="153">
        <f>IFERROR(__xludf.DUMMYFUNCTION("TO_DATE(INT((AE73/(60*60*24))+""1/1/1970""))"),43493.0)</f>
        <v>43493</v>
      </c>
      <c r="AE73" s="152">
        <v>1.5487056E9</v>
      </c>
      <c r="AF73" s="152">
        <v>100000.0</v>
      </c>
      <c r="AG73" s="153">
        <f>IFERROR(__xludf.DUMMYFUNCTION("TO_DATE(INT((AH73/(60*60*24))+""1/1/1970""))"),43478.0)</f>
        <v>43478</v>
      </c>
      <c r="AH73" s="152">
        <v>1.547385748E9</v>
      </c>
      <c r="AI73" s="152">
        <v>102615.6557</v>
      </c>
    </row>
    <row r="74">
      <c r="A74" s="156">
        <v>1.45632426E9</v>
      </c>
      <c r="B74" s="156">
        <v>97958.8122</v>
      </c>
      <c r="C74" s="153">
        <f>IFERROR(__xludf.DUMMYFUNCTION("TO_DATE(INT((A74/(60*60*24))+""1/1/1970""))"),42424.0)</f>
        <v>42424</v>
      </c>
      <c r="D74" s="152">
        <v>1.457712E9</v>
      </c>
      <c r="E74" s="152">
        <v>98986.7174</v>
      </c>
      <c r="G74" s="152">
        <v>1.459224E9</v>
      </c>
      <c r="H74" s="152">
        <v>93752.4787</v>
      </c>
      <c r="J74" s="154">
        <v>42471.0</v>
      </c>
      <c r="K74" s="155">
        <v>106329.17</v>
      </c>
      <c r="M74" s="13">
        <v>1.4553108E9</v>
      </c>
      <c r="N74" s="13">
        <v>24927.6203</v>
      </c>
      <c r="P74" s="156">
        <v>1.454688E9</v>
      </c>
      <c r="Q74" s="156">
        <v>99769.6494</v>
      </c>
      <c r="S74" s="156">
        <v>1.4553216E9</v>
      </c>
      <c r="T74" s="156">
        <v>10030.0612</v>
      </c>
      <c r="V74" s="156">
        <v>1.454454E9</v>
      </c>
      <c r="W74" s="156">
        <v>100855.7641</v>
      </c>
      <c r="Y74" s="156">
        <v>1.4543604E9</v>
      </c>
      <c r="Z74" s="156">
        <v>99292.7436</v>
      </c>
      <c r="AA74" s="153">
        <f>IFERROR(__xludf.DUMMYFUNCTION("TO_DATE(INT((AB74/(60*60*24))+""1/1/1970""))"),43493.0)</f>
        <v>43493</v>
      </c>
      <c r="AB74" s="152">
        <v>1.5487056E9</v>
      </c>
      <c r="AC74" s="152">
        <v>98858.3439</v>
      </c>
      <c r="AD74" s="153">
        <f>IFERROR(__xludf.DUMMYFUNCTION("TO_DATE(INT((AE74/(60*60*24))+""1/1/1970""))"),43493.0)</f>
        <v>43493</v>
      </c>
      <c r="AE74" s="156">
        <v>1.5487092E9</v>
      </c>
      <c r="AF74" s="156">
        <v>100000.0</v>
      </c>
      <c r="AG74" s="153">
        <f>IFERROR(__xludf.DUMMYFUNCTION("TO_DATE(INT((AH74/(60*60*24))+""1/1/1970""))"),43478.0)</f>
        <v>43478</v>
      </c>
      <c r="AH74" s="156">
        <v>1.547401682E9</v>
      </c>
      <c r="AI74" s="156">
        <v>102615.6557</v>
      </c>
    </row>
    <row r="75">
      <c r="A75" s="152">
        <v>1.4563476E9</v>
      </c>
      <c r="B75" s="152">
        <v>99336.4962</v>
      </c>
      <c r="C75" s="153">
        <f>IFERROR(__xludf.DUMMYFUNCTION("TO_DATE(INT((A75/(60*60*24))+""1/1/1970""))"),42424.0)</f>
        <v>42424</v>
      </c>
      <c r="D75" s="152">
        <v>1.4577588E9</v>
      </c>
      <c r="E75" s="152">
        <v>98986.7174</v>
      </c>
      <c r="G75" s="156">
        <v>1.4593104E9</v>
      </c>
      <c r="H75" s="156">
        <v>94449.2848</v>
      </c>
      <c r="J75" s="154">
        <v>42472.0</v>
      </c>
      <c r="K75" s="155">
        <v>105941.17</v>
      </c>
      <c r="M75" s="13">
        <v>1.4553216E9</v>
      </c>
      <c r="N75" s="13">
        <v>24901.5463</v>
      </c>
      <c r="P75" s="152">
        <v>1.454706E9</v>
      </c>
      <c r="Q75" s="152">
        <v>99769.6494</v>
      </c>
      <c r="S75" s="152">
        <v>1.4554944E9</v>
      </c>
      <c r="T75" s="152">
        <v>10020.5716</v>
      </c>
      <c r="V75" s="152">
        <v>1.4544792E9</v>
      </c>
      <c r="W75" s="152">
        <v>100853.7949</v>
      </c>
      <c r="Y75" s="152">
        <v>1.4543676E9</v>
      </c>
      <c r="Z75" s="152">
        <v>99292.7436</v>
      </c>
      <c r="AA75" s="153">
        <f>IFERROR(__xludf.DUMMYFUNCTION("TO_DATE(INT((AB75/(60*60*24))+""1/1/1970""))"),43493.0)</f>
        <v>43493</v>
      </c>
      <c r="AB75" s="156">
        <v>1.5487092E9</v>
      </c>
      <c r="AC75" s="156">
        <v>98875.401</v>
      </c>
      <c r="AD75" s="153">
        <f>IFERROR(__xludf.DUMMYFUNCTION("TO_DATE(INT((AE75/(60*60*24))+""1/1/1970""))"),43494.0)</f>
        <v>43494</v>
      </c>
      <c r="AE75" s="152">
        <v>1.548738E9</v>
      </c>
      <c r="AF75" s="152">
        <v>100000.0</v>
      </c>
      <c r="AG75" s="153">
        <f>IFERROR(__xludf.DUMMYFUNCTION("TO_DATE(INT((AH75/(60*60*24))+""1/1/1970""))"),43478.0)</f>
        <v>43478</v>
      </c>
      <c r="AH75" s="152">
        <v>1.547417592E9</v>
      </c>
      <c r="AI75" s="152">
        <v>102615.6557</v>
      </c>
    </row>
    <row r="76">
      <c r="A76" s="156">
        <v>1.45641066E9</v>
      </c>
      <c r="B76" s="156">
        <v>99659.1509</v>
      </c>
      <c r="C76" s="153">
        <f>IFERROR(__xludf.DUMMYFUNCTION("TO_DATE(INT((A76/(60*60*24))+""1/1/1970""))"),42425.0)</f>
        <v>42425</v>
      </c>
      <c r="D76" s="152">
        <v>1.4579856E9</v>
      </c>
      <c r="E76" s="152">
        <v>98986.7174</v>
      </c>
      <c r="G76" s="152">
        <v>1.4593968E9</v>
      </c>
      <c r="H76" s="152">
        <v>93952.0485</v>
      </c>
      <c r="J76" s="154">
        <v>42473.0</v>
      </c>
      <c r="K76" s="155">
        <v>106823.87</v>
      </c>
      <c r="M76" s="13">
        <v>1.455408E9</v>
      </c>
      <c r="N76" s="13">
        <v>24901.5463</v>
      </c>
      <c r="P76" s="156">
        <v>1.4547348E9</v>
      </c>
      <c r="Q76" s="156">
        <v>99701.7477</v>
      </c>
      <c r="S76" s="156">
        <v>1.4555808E9</v>
      </c>
      <c r="T76" s="156">
        <v>10003.9111</v>
      </c>
      <c r="V76" s="156">
        <v>1.4545188E9</v>
      </c>
      <c r="W76" s="156">
        <v>100864.8063</v>
      </c>
      <c r="Y76" s="156">
        <v>1.4544E9</v>
      </c>
      <c r="Z76" s="156">
        <v>99935.0386</v>
      </c>
      <c r="AA76" s="153">
        <f>IFERROR(__xludf.DUMMYFUNCTION("TO_DATE(INT((AB76/(60*60*24))+""1/1/1970""))"),43494.0)</f>
        <v>43494</v>
      </c>
      <c r="AB76" s="152">
        <v>1.548738E9</v>
      </c>
      <c r="AC76" s="152">
        <v>98875.401</v>
      </c>
      <c r="AD76" s="153">
        <f>IFERROR(__xludf.DUMMYFUNCTION("TO_DATE(INT((AE76/(60*60*24))+""1/1/1970""))"),43494.0)</f>
        <v>43494</v>
      </c>
      <c r="AE76" s="156">
        <v>1.548774E9</v>
      </c>
      <c r="AF76" s="156">
        <v>100000.0</v>
      </c>
      <c r="AG76" s="153">
        <f>IFERROR(__xludf.DUMMYFUNCTION("TO_DATE(INT((AH76/(60*60*24))+""1/1/1970""))"),43478.0)</f>
        <v>43478</v>
      </c>
      <c r="AH76" s="156">
        <v>1.547423809E9</v>
      </c>
      <c r="AI76" s="156">
        <v>102615.6557</v>
      </c>
    </row>
    <row r="77">
      <c r="A77" s="152">
        <v>1.456434E9</v>
      </c>
      <c r="B77" s="152">
        <v>100524.6847</v>
      </c>
      <c r="C77" s="153">
        <f>IFERROR(__xludf.DUMMYFUNCTION("TO_DATE(INT((A77/(60*60*24))+""1/1/1970""))"),42425.0)</f>
        <v>42425</v>
      </c>
      <c r="D77" s="152">
        <v>1.458054E9</v>
      </c>
      <c r="E77" s="152">
        <v>98986.7174</v>
      </c>
      <c r="G77" s="156">
        <v>1.4594832E9</v>
      </c>
      <c r="H77" s="156">
        <v>94382.487</v>
      </c>
      <c r="J77" s="154">
        <v>42474.0</v>
      </c>
      <c r="K77" s="155">
        <v>108181.87</v>
      </c>
      <c r="M77" s="13">
        <v>1.4554944E9</v>
      </c>
      <c r="N77" s="13">
        <v>24941.2674</v>
      </c>
      <c r="P77" s="152">
        <v>1.4549436E9</v>
      </c>
      <c r="Q77" s="152">
        <v>99701.7477</v>
      </c>
      <c r="S77" s="152">
        <v>1.4556348E9</v>
      </c>
      <c r="T77" s="152">
        <v>10003.9111</v>
      </c>
      <c r="V77" s="152">
        <v>1.4545404E9</v>
      </c>
      <c r="W77" s="152">
        <v>100867.5121</v>
      </c>
      <c r="Y77" s="152">
        <v>1.4544396E9</v>
      </c>
      <c r="Z77" s="152">
        <v>99935.0386</v>
      </c>
      <c r="AA77" s="153">
        <f>IFERROR(__xludf.DUMMYFUNCTION("TO_DATE(INT((AB77/(60*60*24))+""1/1/1970""))"),43494.0)</f>
        <v>43494</v>
      </c>
      <c r="AB77" s="156">
        <v>1.548774E9</v>
      </c>
      <c r="AC77" s="156">
        <v>98836.7969</v>
      </c>
      <c r="AD77" s="153">
        <f>IFERROR(__xludf.DUMMYFUNCTION("TO_DATE(INT((AE77/(60*60*24))+""1/1/1970""))"),43494.0)</f>
        <v>43494</v>
      </c>
      <c r="AE77" s="152">
        <v>1.548792E9</v>
      </c>
      <c r="AF77" s="152">
        <v>100000.0</v>
      </c>
      <c r="AG77" s="153">
        <f>IFERROR(__xludf.DUMMYFUNCTION("TO_DATE(INT((AH77/(60*60*24))+""1/1/1970""))"),43479.0)</f>
        <v>43479</v>
      </c>
      <c r="AH77" s="152">
        <v>1.547434633E9</v>
      </c>
      <c r="AI77" s="152">
        <v>102615.6557</v>
      </c>
    </row>
    <row r="78">
      <c r="A78" s="156">
        <v>1.45649706E9</v>
      </c>
      <c r="B78" s="156">
        <v>101067.5639</v>
      </c>
      <c r="C78" s="153">
        <f>IFERROR(__xludf.DUMMYFUNCTION("TO_DATE(INT((A78/(60*60*24))+""1/1/1970""))"),42426.0)</f>
        <v>42426</v>
      </c>
      <c r="D78" s="152">
        <v>1.4581008E9</v>
      </c>
      <c r="E78" s="152">
        <v>98986.7174</v>
      </c>
      <c r="G78" s="152">
        <v>1.4595696E9</v>
      </c>
      <c r="H78" s="152">
        <v>95183.4811</v>
      </c>
      <c r="J78" s="154">
        <v>42475.0</v>
      </c>
      <c r="K78" s="155">
        <v>108191.57</v>
      </c>
      <c r="M78" s="13">
        <v>1.4555808E9</v>
      </c>
      <c r="N78" s="13">
        <v>24997.3788</v>
      </c>
      <c r="P78" s="156">
        <v>1.4549652E9</v>
      </c>
      <c r="Q78" s="156">
        <v>99701.7477</v>
      </c>
      <c r="S78" s="156">
        <v>1.4556564E9</v>
      </c>
      <c r="T78" s="156">
        <v>10003.9111</v>
      </c>
      <c r="V78" s="156">
        <v>1.4545584E9</v>
      </c>
      <c r="W78" s="156">
        <v>100869.5902</v>
      </c>
      <c r="Y78" s="156">
        <v>1.454454E9</v>
      </c>
      <c r="Z78" s="156">
        <v>99935.0386</v>
      </c>
      <c r="AA78" s="153">
        <f>IFERROR(__xludf.DUMMYFUNCTION("TO_DATE(INT((AB78/(60*60*24))+""1/1/1970""))"),43494.0)</f>
        <v>43494</v>
      </c>
      <c r="AB78" s="152">
        <v>1.548792E9</v>
      </c>
      <c r="AC78" s="152">
        <v>99217.3937</v>
      </c>
      <c r="AD78" s="153">
        <f>IFERROR(__xludf.DUMMYFUNCTION("TO_DATE(INT((AE78/(60*60*24))+""1/1/1970""))"),43494.0)</f>
        <v>43494</v>
      </c>
      <c r="AE78" s="156">
        <v>1.5487956E9</v>
      </c>
      <c r="AF78" s="156">
        <v>100000.0</v>
      </c>
      <c r="AG78" s="153">
        <f>IFERROR(__xludf.DUMMYFUNCTION("TO_DATE(INT((AH78/(60*60*24))+""1/1/1970""))"),43479.0)</f>
        <v>43479</v>
      </c>
      <c r="AH78" s="156">
        <v>1.547450596E9</v>
      </c>
      <c r="AI78" s="156">
        <v>102615.6557</v>
      </c>
    </row>
    <row r="79">
      <c r="A79" s="152">
        <v>1.4565204E9</v>
      </c>
      <c r="B79" s="152">
        <v>100294.2171</v>
      </c>
      <c r="C79" s="153">
        <f>IFERROR(__xludf.DUMMYFUNCTION("TO_DATE(INT((A79/(60*60*24))+""1/1/1970""))"),42426.0)</f>
        <v>42426</v>
      </c>
      <c r="D79" s="152">
        <v>1.4581584E9</v>
      </c>
      <c r="E79" s="152">
        <v>98986.7174</v>
      </c>
      <c r="G79" s="156">
        <v>1.4597784E9</v>
      </c>
      <c r="H79" s="156">
        <v>95183.4811</v>
      </c>
      <c r="J79" s="154">
        <v>42478.0</v>
      </c>
      <c r="K79" s="155">
        <v>107919.97</v>
      </c>
      <c r="M79" s="13">
        <v>1.4556348E9</v>
      </c>
      <c r="N79" s="13">
        <v>24997.3788</v>
      </c>
      <c r="P79" s="152">
        <v>1.454994E9</v>
      </c>
      <c r="Q79" s="152">
        <v>99979.5164</v>
      </c>
      <c r="S79" s="152">
        <v>1.4557212E9</v>
      </c>
      <c r="T79" s="152">
        <v>10012.3671</v>
      </c>
      <c r="V79" s="152">
        <v>1.454598E9</v>
      </c>
      <c r="W79" s="152">
        <v>100873.0832</v>
      </c>
      <c r="Y79" s="152">
        <v>1.4544792E9</v>
      </c>
      <c r="Z79" s="152">
        <v>100142.2747</v>
      </c>
      <c r="AA79" s="153">
        <f>IFERROR(__xludf.DUMMYFUNCTION("TO_DATE(INT((AB79/(60*60*24))+""1/1/1970""))"),43494.0)</f>
        <v>43494</v>
      </c>
      <c r="AB79" s="156">
        <v>1.5487956E9</v>
      </c>
      <c r="AC79" s="156">
        <v>99378.9607</v>
      </c>
      <c r="AD79" s="153">
        <f>IFERROR(__xludf.DUMMYFUNCTION("TO_DATE(INT((AE79/(60*60*24))+""1/1/1970""))"),43495.0)</f>
        <v>43495</v>
      </c>
      <c r="AE79" s="152">
        <v>1.5488244E9</v>
      </c>
      <c r="AF79" s="152">
        <v>100000.0</v>
      </c>
      <c r="AG79" s="153">
        <f>IFERROR(__xludf.DUMMYFUNCTION("TO_DATE(INT((AH79/(60*60*24))+""1/1/1970""))"),43479.0)</f>
        <v>43479</v>
      </c>
      <c r="AH79" s="152">
        <v>1.54746648E9</v>
      </c>
      <c r="AI79" s="152">
        <v>102615.6557</v>
      </c>
    </row>
    <row r="80">
      <c r="A80" s="156">
        <v>1.45675626E9</v>
      </c>
      <c r="B80" s="156">
        <v>100232.7591</v>
      </c>
      <c r="C80" s="153">
        <f>IFERROR(__xludf.DUMMYFUNCTION("TO_DATE(INT((A80/(60*60*24))+""1/1/1970""))"),42429.0)</f>
        <v>42429</v>
      </c>
      <c r="D80" s="152">
        <v>1.4582268E9</v>
      </c>
      <c r="E80" s="152">
        <v>98986.7174</v>
      </c>
      <c r="G80" s="156">
        <v>1.4598288E9</v>
      </c>
      <c r="H80" s="156">
        <v>96028.7501</v>
      </c>
      <c r="J80" s="154">
        <v>42479.0</v>
      </c>
      <c r="K80" s="155">
        <v>108492.27</v>
      </c>
      <c r="M80" s="13">
        <v>1.4556564E9</v>
      </c>
      <c r="N80" s="13">
        <v>24997.3788</v>
      </c>
      <c r="P80" s="156">
        <v>1.4550336E9</v>
      </c>
      <c r="Q80" s="156">
        <v>99979.5164</v>
      </c>
      <c r="S80" s="156">
        <v>1.4557428E9</v>
      </c>
      <c r="T80" s="156">
        <v>10012.3671</v>
      </c>
      <c r="V80" s="156">
        <v>1.4546268E9</v>
      </c>
      <c r="W80" s="156">
        <v>100867.6624</v>
      </c>
      <c r="Y80" s="156">
        <v>1.4545188E9</v>
      </c>
      <c r="Z80" s="156">
        <v>100142.2747</v>
      </c>
      <c r="AA80" s="153">
        <f>IFERROR(__xludf.DUMMYFUNCTION("TO_DATE(INT((AB80/(60*60*24))+""1/1/1970""))"),43495.0)</f>
        <v>43495</v>
      </c>
      <c r="AB80" s="152">
        <v>1.5488244E9</v>
      </c>
      <c r="AC80" s="152">
        <v>99378.9607</v>
      </c>
      <c r="AD80" s="153">
        <f>IFERROR(__xludf.DUMMYFUNCTION("TO_DATE(INT((AE80/(60*60*24))+""1/1/1970""))"),43495.0)</f>
        <v>43495</v>
      </c>
      <c r="AE80" s="156">
        <v>1.5488604E9</v>
      </c>
      <c r="AF80" s="156">
        <v>100000.0</v>
      </c>
      <c r="AG80" s="153">
        <f>IFERROR(__xludf.DUMMYFUNCTION("TO_DATE(INT((AH80/(60*60*24))+""1/1/1970""))"),43479.0)</f>
        <v>43479</v>
      </c>
      <c r="AH80" s="156">
        <v>1.547482342E9</v>
      </c>
      <c r="AI80" s="156">
        <v>103876.4247</v>
      </c>
    </row>
    <row r="81">
      <c r="A81" s="152">
        <v>1.4567796E9</v>
      </c>
      <c r="B81" s="152">
        <v>99505.5058</v>
      </c>
      <c r="C81" s="153">
        <f>IFERROR(__xludf.DUMMYFUNCTION("TO_DATE(INT((A81/(60*60*24))+""1/1/1970""))"),42429.0)</f>
        <v>42429</v>
      </c>
      <c r="D81" s="152">
        <v>1.4582736E9</v>
      </c>
      <c r="E81" s="152">
        <v>98986.7174</v>
      </c>
      <c r="G81" s="152">
        <v>1.4599152E9</v>
      </c>
      <c r="H81" s="152">
        <v>95524.5809</v>
      </c>
      <c r="J81" s="154">
        <v>42480.0</v>
      </c>
      <c r="K81" s="155">
        <v>107832.67</v>
      </c>
      <c r="M81" s="13">
        <v>1.4557212E9</v>
      </c>
      <c r="N81" s="13">
        <v>25119.0427</v>
      </c>
      <c r="P81" s="152">
        <v>1.4550516E9</v>
      </c>
      <c r="Q81" s="152">
        <v>99979.5164</v>
      </c>
      <c r="S81" s="152">
        <v>1.4558076E9</v>
      </c>
      <c r="T81" s="152">
        <v>10011.7312</v>
      </c>
      <c r="V81" s="152">
        <v>1.4546376E9</v>
      </c>
      <c r="W81" s="152">
        <v>100868.4526</v>
      </c>
      <c r="Y81" s="152">
        <v>1.4545404E9</v>
      </c>
      <c r="Z81" s="152">
        <v>100142.2747</v>
      </c>
      <c r="AA81" s="153">
        <f>IFERROR(__xludf.DUMMYFUNCTION("TO_DATE(INT((AB81/(60*60*24))+""1/1/1970""))"),43495.0)</f>
        <v>43495</v>
      </c>
      <c r="AB81" s="156">
        <v>1.5488604E9</v>
      </c>
      <c r="AC81" s="156">
        <v>99615.107</v>
      </c>
      <c r="AD81" s="153">
        <f>IFERROR(__xludf.DUMMYFUNCTION("TO_DATE(INT((AE81/(60*60*24))+""1/1/1970""))"),43495.0)</f>
        <v>43495</v>
      </c>
      <c r="AE81" s="152">
        <v>1.5488784E9</v>
      </c>
      <c r="AF81" s="152">
        <v>100000.0</v>
      </c>
      <c r="AG81" s="153">
        <f>IFERROR(__xludf.DUMMYFUNCTION("TO_DATE(INT((AH81/(60*60*24))+""1/1/1970""))"),43479.0)</f>
        <v>43479</v>
      </c>
      <c r="AH81" s="152">
        <v>1.547498322E9</v>
      </c>
      <c r="AI81" s="152">
        <v>103090.1173</v>
      </c>
    </row>
    <row r="82">
      <c r="A82" s="156">
        <v>1.45684266E9</v>
      </c>
      <c r="B82" s="156">
        <v>100350.5536</v>
      </c>
      <c r="C82" s="153">
        <f>IFERROR(__xludf.DUMMYFUNCTION("TO_DATE(INT((A82/(60*60*24))+""1/1/1970""))"),42430.0)</f>
        <v>42430</v>
      </c>
      <c r="D82" s="152">
        <v>1.4583312E9</v>
      </c>
      <c r="E82" s="152">
        <v>98986.7174</v>
      </c>
      <c r="G82" s="156">
        <v>1.4600016E9</v>
      </c>
      <c r="H82" s="156">
        <v>97237.0862</v>
      </c>
      <c r="J82" s="154">
        <v>42481.0</v>
      </c>
      <c r="K82" s="155">
        <v>107919.97</v>
      </c>
      <c r="M82" s="13">
        <v>1.4557428E9</v>
      </c>
      <c r="N82" s="13">
        <v>25119.0427</v>
      </c>
      <c r="P82" s="156">
        <v>1.4550804E9</v>
      </c>
      <c r="Q82" s="156">
        <v>99959.95</v>
      </c>
      <c r="S82" s="156">
        <v>1.4558292E9</v>
      </c>
      <c r="T82" s="156">
        <v>10011.7312</v>
      </c>
      <c r="V82" s="156">
        <v>1.4546772E9</v>
      </c>
      <c r="W82" s="156">
        <v>100843.5538</v>
      </c>
      <c r="Y82" s="156">
        <v>1.4545584E9</v>
      </c>
      <c r="Z82" s="156">
        <v>101737.0326</v>
      </c>
      <c r="AA82" s="153">
        <f>IFERROR(__xludf.DUMMYFUNCTION("TO_DATE(INT((AB82/(60*60*24))+""1/1/1970""))"),43495.0)</f>
        <v>43495</v>
      </c>
      <c r="AB82" s="152">
        <v>1.5488784E9</v>
      </c>
      <c r="AC82" s="152">
        <v>100853.3941</v>
      </c>
      <c r="AD82" s="153">
        <f>IFERROR(__xludf.DUMMYFUNCTION("TO_DATE(INT((AE82/(60*60*24))+""1/1/1970""))"),43495.0)</f>
        <v>43495</v>
      </c>
      <c r="AE82" s="156">
        <v>1.548882E9</v>
      </c>
      <c r="AF82" s="156">
        <v>100000.0</v>
      </c>
      <c r="AG82" s="153">
        <f>IFERROR(__xludf.DUMMYFUNCTION("TO_DATE(INT((AH82/(60*60*24))+""1/1/1970""))"),43479.0)</f>
        <v>43479</v>
      </c>
      <c r="AH82" s="156">
        <v>1.547510358E9</v>
      </c>
      <c r="AI82" s="156">
        <v>102372.1298</v>
      </c>
    </row>
    <row r="83">
      <c r="A83" s="152">
        <v>1.456866E9</v>
      </c>
      <c r="B83" s="152">
        <v>101887.0042</v>
      </c>
      <c r="C83" s="153">
        <f>IFERROR(__xludf.DUMMYFUNCTION("TO_DATE(INT((A83/(60*60*24))+""1/1/1970""))"),42430.0)</f>
        <v>42430</v>
      </c>
      <c r="D83" s="152">
        <v>1.4585688E9</v>
      </c>
      <c r="E83" s="152">
        <v>98986.7174</v>
      </c>
      <c r="G83" s="152">
        <v>1.460088E9</v>
      </c>
      <c r="H83" s="152">
        <v>96320.0778</v>
      </c>
      <c r="J83" s="154">
        <v>42482.0</v>
      </c>
      <c r="K83" s="155">
        <v>107929.67</v>
      </c>
      <c r="M83" s="13">
        <v>1.4558076E9</v>
      </c>
      <c r="N83" s="13">
        <v>25030.0857</v>
      </c>
      <c r="P83" s="152">
        <v>1.45512E9</v>
      </c>
      <c r="Q83" s="152">
        <v>99959.95</v>
      </c>
      <c r="S83" s="152">
        <v>1.455894E9</v>
      </c>
      <c r="T83" s="152">
        <v>10015.0436</v>
      </c>
      <c r="V83" s="152">
        <v>1.4547096E9</v>
      </c>
      <c r="W83" s="152">
        <v>101486.0352</v>
      </c>
      <c r="Y83" s="152">
        <v>1.454598E9</v>
      </c>
      <c r="Z83" s="152">
        <v>101737.0326</v>
      </c>
      <c r="AA83" s="153">
        <f>IFERROR(__xludf.DUMMYFUNCTION("TO_DATE(INT((AB83/(60*60*24))+""1/1/1970""))"),43495.0)</f>
        <v>43495</v>
      </c>
      <c r="AB83" s="156">
        <v>1.548882E9</v>
      </c>
      <c r="AC83" s="156">
        <v>100641.2124</v>
      </c>
      <c r="AD83" s="153">
        <f>IFERROR(__xludf.DUMMYFUNCTION("TO_DATE(INT((AE83/(60*60*24))+""1/1/1970""))"),43496.0)</f>
        <v>43496</v>
      </c>
      <c r="AE83" s="152">
        <v>1.5489108E9</v>
      </c>
      <c r="AF83" s="152">
        <v>100000.0</v>
      </c>
      <c r="AG83" s="153">
        <f>IFERROR(__xludf.DUMMYFUNCTION("TO_DATE(INT((AH83/(60*60*24))+""1/1/1970""))"),43480.0)</f>
        <v>43480</v>
      </c>
      <c r="AH83" s="152">
        <v>1.547514115E9</v>
      </c>
      <c r="AI83" s="152">
        <v>102372.1298</v>
      </c>
    </row>
    <row r="84">
      <c r="A84" s="156">
        <v>1.45692906E9</v>
      </c>
      <c r="B84" s="156">
        <v>101630.9291</v>
      </c>
      <c r="C84" s="153">
        <f>IFERROR(__xludf.DUMMYFUNCTION("TO_DATE(INT((A84/(60*60*24))+""1/1/1970""))"),42431.0)</f>
        <v>42431</v>
      </c>
      <c r="D84" s="152">
        <v>1.4586192E9</v>
      </c>
      <c r="E84" s="152">
        <v>98986.7174</v>
      </c>
      <c r="G84" s="156">
        <v>1.4601744E9</v>
      </c>
      <c r="H84" s="156">
        <v>95094.7401</v>
      </c>
      <c r="J84" s="154">
        <v>42485.0</v>
      </c>
      <c r="K84" s="155">
        <v>106309.77</v>
      </c>
      <c r="M84" s="13">
        <v>1.4558292E9</v>
      </c>
      <c r="N84" s="13">
        <v>25030.0857</v>
      </c>
      <c r="P84" s="156">
        <v>1.455138E9</v>
      </c>
      <c r="Q84" s="156">
        <v>99959.95</v>
      </c>
      <c r="S84" s="156">
        <v>1.4559156E9</v>
      </c>
      <c r="T84" s="156">
        <v>10015.0436</v>
      </c>
      <c r="V84" s="156">
        <v>1.454886E9</v>
      </c>
      <c r="W84" s="156">
        <v>101467.9321</v>
      </c>
      <c r="Y84" s="156">
        <v>1.4546268E9</v>
      </c>
      <c r="Z84" s="156">
        <v>101737.0326</v>
      </c>
      <c r="AA84" s="153">
        <f>IFERROR(__xludf.DUMMYFUNCTION("TO_DATE(INT((AB84/(60*60*24))+""1/1/1970""))"),43496.0)</f>
        <v>43496</v>
      </c>
      <c r="AB84" s="152">
        <v>1.5489108E9</v>
      </c>
      <c r="AC84" s="152">
        <v>100641.2124</v>
      </c>
      <c r="AD84" s="153">
        <f>IFERROR(__xludf.DUMMYFUNCTION("TO_DATE(INT((AE84/(60*60*24))+""1/1/1970""))"),43496.0)</f>
        <v>43496</v>
      </c>
      <c r="AE84" s="156">
        <v>1.5489468E9</v>
      </c>
      <c r="AF84" s="156">
        <v>100000.0</v>
      </c>
      <c r="AG84" s="153">
        <f>IFERROR(__xludf.DUMMYFUNCTION("TO_DATE(INT((AH84/(60*60*24))+""1/1/1970""))"),43480.0)</f>
        <v>43480</v>
      </c>
      <c r="AH84" s="156">
        <v>1.547530119E9</v>
      </c>
      <c r="AI84" s="156">
        <v>102372.1298</v>
      </c>
    </row>
    <row r="85">
      <c r="A85" s="152">
        <v>1.4569524E9</v>
      </c>
      <c r="B85" s="152">
        <v>102306.9674</v>
      </c>
      <c r="C85" s="153">
        <f>IFERROR(__xludf.DUMMYFUNCTION("TO_DATE(INT((A85/(60*60*24))+""1/1/1970""))"),42431.0)</f>
        <v>42431</v>
      </c>
      <c r="D85" s="152">
        <v>1.4586768E9</v>
      </c>
      <c r="E85" s="152">
        <v>98986.7174</v>
      </c>
      <c r="G85" s="152">
        <v>1.4603832E9</v>
      </c>
      <c r="H85" s="152">
        <v>95094.7401</v>
      </c>
      <c r="J85" s="154">
        <v>42486.0</v>
      </c>
      <c r="K85" s="155">
        <v>106309.77</v>
      </c>
      <c r="M85" s="13">
        <v>1.455894E9</v>
      </c>
      <c r="N85" s="13">
        <v>25078.064</v>
      </c>
      <c r="P85" s="152">
        <v>1.4551668E9</v>
      </c>
      <c r="Q85" s="152">
        <v>100117.3201</v>
      </c>
      <c r="S85" s="152">
        <v>1.4559264E9</v>
      </c>
      <c r="T85" s="152">
        <v>10019.6121</v>
      </c>
      <c r="V85" s="152">
        <v>1.4549256E9</v>
      </c>
      <c r="W85" s="152">
        <v>101348.7033</v>
      </c>
      <c r="Y85" s="152">
        <v>1.4546376E9</v>
      </c>
      <c r="Z85" s="152">
        <v>102711.4543</v>
      </c>
      <c r="AA85" s="153">
        <f>IFERROR(__xludf.DUMMYFUNCTION("TO_DATE(INT((AB85/(60*60*24))+""1/1/1970""))"),43496.0)</f>
        <v>43496</v>
      </c>
      <c r="AB85" s="156">
        <v>1.5489468E9</v>
      </c>
      <c r="AC85" s="156">
        <v>99678.5894</v>
      </c>
      <c r="AD85" s="153">
        <f>IFERROR(__xludf.DUMMYFUNCTION("TO_DATE(INT((AE85/(60*60*24))+""1/1/1970""))"),43496.0)</f>
        <v>43496</v>
      </c>
      <c r="AE85" s="152">
        <v>1.5489648E9</v>
      </c>
      <c r="AF85" s="152">
        <v>100000.0</v>
      </c>
      <c r="AG85" s="153">
        <f>IFERROR(__xludf.DUMMYFUNCTION("TO_DATE(INT((AH85/(60*60*24))+""1/1/1970""))"),43480.0)</f>
        <v>43480</v>
      </c>
      <c r="AH85" s="152">
        <v>1.547546587E9</v>
      </c>
      <c r="AI85" s="152">
        <v>102372.1298</v>
      </c>
    </row>
    <row r="86">
      <c r="A86" s="156">
        <v>1.45701546E9</v>
      </c>
      <c r="B86" s="156">
        <v>102117.4718</v>
      </c>
      <c r="C86" s="153">
        <f>IFERROR(__xludf.DUMMYFUNCTION("TO_DATE(INT((A86/(60*60*24))+""1/1/1970""))"),42432.0)</f>
        <v>42432</v>
      </c>
      <c r="D86" s="152">
        <v>1.4587452E9</v>
      </c>
      <c r="E86" s="152">
        <v>98986.7174</v>
      </c>
      <c r="G86" s="152">
        <v>1.4604336E9</v>
      </c>
      <c r="H86" s="152">
        <v>94105.948</v>
      </c>
      <c r="J86" s="154">
        <v>42487.0</v>
      </c>
      <c r="K86" s="155">
        <v>105795.67</v>
      </c>
      <c r="M86" s="13">
        <v>1.4559156E9</v>
      </c>
      <c r="N86" s="13">
        <v>25078.064</v>
      </c>
      <c r="P86" s="156">
        <v>1.4552064E9</v>
      </c>
      <c r="Q86" s="156">
        <v>100117.3201</v>
      </c>
      <c r="S86" s="156">
        <v>1.4560992E9</v>
      </c>
      <c r="T86" s="156">
        <v>10027.0831</v>
      </c>
      <c r="V86" s="156">
        <v>1.4549652E9</v>
      </c>
      <c r="W86" s="156">
        <v>101638.2992</v>
      </c>
      <c r="Y86" s="156">
        <v>1.4546772E9</v>
      </c>
      <c r="Z86" s="156">
        <v>102711.4543</v>
      </c>
      <c r="AA86" s="153">
        <f>IFERROR(__xludf.DUMMYFUNCTION("TO_DATE(INT((AB86/(60*60*24))+""1/1/1970""))"),43496.0)</f>
        <v>43496</v>
      </c>
      <c r="AB86" s="152">
        <v>1.5489648E9</v>
      </c>
      <c r="AC86" s="152">
        <v>100844.5968</v>
      </c>
      <c r="AD86" s="153">
        <f>IFERROR(__xludf.DUMMYFUNCTION("TO_DATE(INT((AE86/(60*60*24))+""1/1/1970""))"),43496.0)</f>
        <v>43496</v>
      </c>
      <c r="AE86" s="156">
        <v>1.5489684E9</v>
      </c>
      <c r="AF86" s="156">
        <v>100000.0</v>
      </c>
      <c r="AG86" s="153">
        <f>IFERROR(__xludf.DUMMYFUNCTION("TO_DATE(INT((AH86/(60*60*24))+""1/1/1970""))"),43480.0)</f>
        <v>43480</v>
      </c>
      <c r="AH86" s="156">
        <v>1.547562429E9</v>
      </c>
      <c r="AI86" s="156">
        <v>102372.1298</v>
      </c>
    </row>
    <row r="87">
      <c r="A87" s="152">
        <v>1.4570388E9</v>
      </c>
      <c r="B87" s="152">
        <v>102685.9585</v>
      </c>
      <c r="C87" s="153">
        <f>IFERROR(__xludf.DUMMYFUNCTION("TO_DATE(INT((A87/(60*60*24))+""1/1/1970""))"),42432.0)</f>
        <v>42432</v>
      </c>
      <c r="D87" s="152">
        <v>1.458792E9</v>
      </c>
      <c r="E87" s="152">
        <v>98555.0457</v>
      </c>
      <c r="G87" s="156">
        <v>1.46052E9</v>
      </c>
      <c r="H87" s="156">
        <v>93531.8645</v>
      </c>
      <c r="J87" s="154">
        <v>42488.0</v>
      </c>
      <c r="K87" s="155">
        <v>104951.77</v>
      </c>
      <c r="M87" s="13">
        <v>1.4559264E9</v>
      </c>
      <c r="N87" s="13">
        <v>25010.8957</v>
      </c>
      <c r="P87" s="152">
        <v>1.4552244E9</v>
      </c>
      <c r="Q87" s="152">
        <v>100117.3201</v>
      </c>
      <c r="S87" s="152">
        <v>1.4561532E9</v>
      </c>
      <c r="T87" s="152">
        <v>10027.0831</v>
      </c>
      <c r="V87" s="152">
        <v>1.4549724E9</v>
      </c>
      <c r="W87" s="152">
        <v>101680.6763</v>
      </c>
      <c r="Y87" s="152">
        <v>1.4547096E9</v>
      </c>
      <c r="Z87" s="152">
        <v>102711.4543</v>
      </c>
      <c r="AA87" s="153">
        <f>IFERROR(__xludf.DUMMYFUNCTION("TO_DATE(INT((AB87/(60*60*24))+""1/1/1970""))"),43496.0)</f>
        <v>43496</v>
      </c>
      <c r="AB87" s="156">
        <v>1.5489684E9</v>
      </c>
      <c r="AC87" s="156">
        <v>100816.5802</v>
      </c>
      <c r="AD87" s="153">
        <f>IFERROR(__xludf.DUMMYFUNCTION("TO_DATE(INT((AE87/(60*60*24))+""1/1/1970""))"),43497.0)</f>
        <v>43497</v>
      </c>
      <c r="AE87" s="152">
        <v>1.5489972E9</v>
      </c>
      <c r="AF87" s="152">
        <v>100071.6</v>
      </c>
      <c r="AG87" s="153">
        <f>IFERROR(__xludf.DUMMYFUNCTION("TO_DATE(INT((AH87/(60*60*24))+""1/1/1970""))"),43480.0)</f>
        <v>43480</v>
      </c>
      <c r="AH87" s="152">
        <v>1.547578221E9</v>
      </c>
      <c r="AI87" s="152">
        <v>104024.7658</v>
      </c>
    </row>
    <row r="88">
      <c r="A88" s="156">
        <v>1.45710186E9</v>
      </c>
      <c r="B88" s="156">
        <v>102854.9681</v>
      </c>
      <c r="C88" s="153">
        <f>IFERROR(__xludf.DUMMYFUNCTION("TO_DATE(INT((A88/(60*60*24))+""1/1/1970""))"),42433.0)</f>
        <v>42433</v>
      </c>
      <c r="D88" s="152">
        <v>1.4588496E9</v>
      </c>
      <c r="E88" s="152">
        <v>98555.0457</v>
      </c>
      <c r="G88" s="152">
        <v>1.4606064E9</v>
      </c>
      <c r="H88" s="152">
        <v>93814.3604</v>
      </c>
      <c r="J88" s="154">
        <v>42489.0</v>
      </c>
      <c r="K88" s="155">
        <v>103690.77</v>
      </c>
      <c r="M88" s="13">
        <v>1.4560128E9</v>
      </c>
      <c r="N88" s="13">
        <v>25010.8957</v>
      </c>
      <c r="P88" s="156">
        <v>1.4552532E9</v>
      </c>
      <c r="Q88" s="156">
        <v>100163.6148</v>
      </c>
      <c r="S88" s="156">
        <v>1.4561748E9</v>
      </c>
      <c r="T88" s="156">
        <v>10027.0831</v>
      </c>
      <c r="V88" s="156">
        <v>1.4550048E9</v>
      </c>
      <c r="W88" s="156">
        <v>101932.3566</v>
      </c>
      <c r="Y88" s="156">
        <v>1.4547168E9</v>
      </c>
      <c r="Z88" s="156">
        <v>102334.4949</v>
      </c>
      <c r="AA88" s="153">
        <f>IFERROR(__xludf.DUMMYFUNCTION("TO_DATE(INT((AB88/(60*60*24))+""1/1/1970""))"),43497.0)</f>
        <v>43497</v>
      </c>
      <c r="AB88" s="152">
        <v>1.5489972E9</v>
      </c>
      <c r="AC88" s="152">
        <v>100816.5802</v>
      </c>
      <c r="AD88" s="153">
        <f>IFERROR(__xludf.DUMMYFUNCTION("TO_DATE(INT((AE88/(60*60*24))+""1/1/1970""))"),43497.0)</f>
        <v>43497</v>
      </c>
      <c r="AE88" s="156">
        <v>1.5490332E9</v>
      </c>
      <c r="AF88" s="156">
        <v>100071.6</v>
      </c>
      <c r="AG88" s="153">
        <f>IFERROR(__xludf.DUMMYFUNCTION("TO_DATE(INT((AH88/(60*60*24))+""1/1/1970""))"),43480.0)</f>
        <v>43480</v>
      </c>
      <c r="AH88" s="156">
        <v>1.547594095E9</v>
      </c>
      <c r="AI88" s="156">
        <v>103908.0503</v>
      </c>
    </row>
    <row r="89">
      <c r="A89" s="152">
        <v>1.4571252E9</v>
      </c>
      <c r="B89" s="152">
        <v>102988.1271</v>
      </c>
      <c r="C89" s="153">
        <f>IFERROR(__xludf.DUMMYFUNCTION("TO_DATE(INT((A89/(60*60*24))+""1/1/1970""))"),42433.0)</f>
        <v>42433</v>
      </c>
      <c r="D89" s="152">
        <v>1.4591736E9</v>
      </c>
      <c r="E89" s="152">
        <v>98502.0206</v>
      </c>
      <c r="G89" s="156">
        <v>1.4606928E9</v>
      </c>
      <c r="H89" s="156">
        <v>93015.2466</v>
      </c>
      <c r="J89" s="154">
        <v>42492.0</v>
      </c>
      <c r="K89" s="155">
        <v>103147.57</v>
      </c>
      <c r="M89" s="13">
        <v>1.4560992E9</v>
      </c>
      <c r="N89" s="13">
        <v>25010.8746</v>
      </c>
      <c r="P89" s="152">
        <v>1.4552928E9</v>
      </c>
      <c r="Q89" s="152">
        <v>100163.6148</v>
      </c>
      <c r="S89" s="152">
        <v>1.4562396E9</v>
      </c>
      <c r="T89" s="152">
        <v>10007.1965</v>
      </c>
      <c r="V89" s="152">
        <v>1.4550444E9</v>
      </c>
      <c r="W89" s="152">
        <v>101744.0</v>
      </c>
      <c r="Y89" s="152">
        <v>1.454886E9</v>
      </c>
      <c r="Z89" s="152">
        <v>102334.4949</v>
      </c>
      <c r="AA89" s="153">
        <f>IFERROR(__xludf.DUMMYFUNCTION("TO_DATE(INT((AB89/(60*60*24))+""1/1/1970""))"),43497.0)</f>
        <v>43497</v>
      </c>
      <c r="AB89" s="156">
        <v>1.5490332E9</v>
      </c>
      <c r="AC89" s="156">
        <v>101205.2525</v>
      </c>
      <c r="AD89" s="153">
        <f>IFERROR(__xludf.DUMMYFUNCTION("TO_DATE(INT((AE89/(60*60*24))+""1/1/1970""))"),43497.0)</f>
        <v>43497</v>
      </c>
      <c r="AE89" s="152">
        <v>1.5490512E9</v>
      </c>
      <c r="AF89" s="152">
        <v>100071.6</v>
      </c>
      <c r="AG89" s="153">
        <f>IFERROR(__xludf.DUMMYFUNCTION("TO_DATE(INT((AH89/(60*60*24))+""1/1/1970""))"),43480.0)</f>
        <v>43480</v>
      </c>
      <c r="AH89" s="152">
        <v>1.547596708E9</v>
      </c>
      <c r="AI89" s="152">
        <v>103908.0503</v>
      </c>
    </row>
    <row r="90">
      <c r="A90" s="156">
        <v>1.45736106E9</v>
      </c>
      <c r="B90" s="156">
        <v>102475.9769</v>
      </c>
      <c r="C90" s="153">
        <f>IFERROR(__xludf.DUMMYFUNCTION("TO_DATE(INT((A90/(60*60*24))+""1/1/1970""))"),42436.0)</f>
        <v>42436</v>
      </c>
      <c r="D90" s="152">
        <v>1.459224E9</v>
      </c>
      <c r="E90" s="152">
        <v>98579.1481</v>
      </c>
      <c r="G90" s="152">
        <v>1.4607792E9</v>
      </c>
      <c r="H90" s="152">
        <v>93367.5831</v>
      </c>
      <c r="J90" s="154">
        <v>42493.0</v>
      </c>
      <c r="K90" s="155">
        <v>104117.57</v>
      </c>
      <c r="M90" s="13">
        <v>1.4561532E9</v>
      </c>
      <c r="N90" s="13">
        <v>25010.8746</v>
      </c>
      <c r="P90" s="156">
        <v>1.4553108E9</v>
      </c>
      <c r="Q90" s="156">
        <v>100163.6148</v>
      </c>
      <c r="S90" s="156">
        <v>1.4562612E9</v>
      </c>
      <c r="T90" s="156">
        <v>10007.1965</v>
      </c>
      <c r="V90" s="156">
        <v>1.4550588E9</v>
      </c>
      <c r="W90" s="156">
        <v>101577.262</v>
      </c>
      <c r="Y90" s="156">
        <v>1.4549256E9</v>
      </c>
      <c r="Z90" s="156">
        <v>102204.572</v>
      </c>
      <c r="AA90" s="153">
        <f>IFERROR(__xludf.DUMMYFUNCTION("TO_DATE(INT((AB90/(60*60*24))+""1/1/1970""))"),43497.0)</f>
        <v>43497</v>
      </c>
      <c r="AB90" s="152">
        <v>1.5490512E9</v>
      </c>
      <c r="AC90" s="152">
        <v>101154.6753</v>
      </c>
      <c r="AD90" s="153">
        <f>IFERROR(__xludf.DUMMYFUNCTION("TO_DATE(INT((AE90/(60*60*24))+""1/1/1970""))"),43497.0)</f>
        <v>43497</v>
      </c>
      <c r="AE90" s="156">
        <v>1.5490548E9</v>
      </c>
      <c r="AF90" s="156">
        <v>100071.6</v>
      </c>
      <c r="AG90" s="153">
        <f>IFERROR(__xludf.DUMMYFUNCTION("TO_DATE(INT((AH90/(60*60*24))+""1/1/1970""))"),43481.0)</f>
        <v>43481</v>
      </c>
      <c r="AH90" s="156">
        <v>1.547610798E9</v>
      </c>
      <c r="AI90" s="156">
        <v>103908.0503</v>
      </c>
    </row>
    <row r="91">
      <c r="A91" s="152">
        <v>1.4573844E9</v>
      </c>
      <c r="B91" s="152">
        <v>103126.4077</v>
      </c>
      <c r="C91" s="153">
        <f>IFERROR(__xludf.DUMMYFUNCTION("TO_DATE(INT((A91/(60*60*24))+""1/1/1970""))"),42436.0)</f>
        <v>42436</v>
      </c>
      <c r="D91" s="152">
        <v>1.4592816E9</v>
      </c>
      <c r="E91" s="152">
        <v>98579.1481</v>
      </c>
      <c r="G91" s="156">
        <v>1.460988E9</v>
      </c>
      <c r="H91" s="156">
        <v>93367.5831</v>
      </c>
      <c r="J91" s="154">
        <v>42494.0</v>
      </c>
      <c r="K91" s="155">
        <v>103157.27</v>
      </c>
      <c r="M91" s="13">
        <v>1.4561748E9</v>
      </c>
      <c r="N91" s="13">
        <v>25010.8746</v>
      </c>
      <c r="P91" s="152">
        <v>1.4553396E9</v>
      </c>
      <c r="Q91" s="152">
        <v>99964.0312</v>
      </c>
      <c r="S91" s="152">
        <v>1.456326E9</v>
      </c>
      <c r="T91" s="152">
        <v>10033.1492</v>
      </c>
      <c r="V91" s="152">
        <v>1.455084E9</v>
      </c>
      <c r="W91" s="152">
        <v>101826.636</v>
      </c>
      <c r="Y91" s="152">
        <v>1.4549652E9</v>
      </c>
      <c r="Z91" s="152">
        <v>102204.572</v>
      </c>
      <c r="AA91" s="153">
        <f>IFERROR(__xludf.DUMMYFUNCTION("TO_DATE(INT((AB91/(60*60*24))+""1/1/1970""))"),43497.0)</f>
        <v>43497</v>
      </c>
      <c r="AB91" s="156">
        <v>1.5490548E9</v>
      </c>
      <c r="AC91" s="156">
        <v>101537.4191</v>
      </c>
      <c r="AD91" s="153">
        <f>IFERROR(__xludf.DUMMYFUNCTION("TO_DATE(INT((AE91/(60*60*24))+""1/1/1970""))"),43498.0)</f>
        <v>43498</v>
      </c>
      <c r="AE91" s="152">
        <v>1.5490836E9</v>
      </c>
      <c r="AF91" s="152">
        <v>100006.92</v>
      </c>
      <c r="AG91" s="153">
        <f>IFERROR(__xludf.DUMMYFUNCTION("TO_DATE(INT((AH91/(60*60*24))+""1/1/1970""))"),43481.0)</f>
        <v>43481</v>
      </c>
      <c r="AH91" s="152">
        <v>1.547626639E9</v>
      </c>
      <c r="AI91" s="152">
        <v>103908.0503</v>
      </c>
    </row>
    <row r="92">
      <c r="A92" s="156">
        <v>1.45744746E9</v>
      </c>
      <c r="B92" s="156">
        <v>102414.5189</v>
      </c>
      <c r="C92" s="153">
        <f>IFERROR(__xludf.DUMMYFUNCTION("TO_DATE(INT((A92/(60*60*24))+""1/1/1970""))"),42437.0)</f>
        <v>42437</v>
      </c>
      <c r="D92" s="152">
        <v>1.45935E9</v>
      </c>
      <c r="E92" s="152">
        <v>98325.8337</v>
      </c>
      <c r="G92" s="156">
        <v>1.4610384E9</v>
      </c>
      <c r="H92" s="156">
        <v>93140.674</v>
      </c>
      <c r="J92" s="154">
        <v>42495.0</v>
      </c>
      <c r="K92" s="155">
        <v>102497.67</v>
      </c>
      <c r="M92" s="13">
        <v>1.4562396E9</v>
      </c>
      <c r="N92" s="13">
        <v>24944.6372</v>
      </c>
      <c r="P92" s="156">
        <v>1.4556348E9</v>
      </c>
      <c r="Q92" s="156">
        <v>99964.0312</v>
      </c>
      <c r="S92" s="156">
        <v>1.4563476E9</v>
      </c>
      <c r="T92" s="156">
        <v>10033.1492</v>
      </c>
      <c r="V92" s="156">
        <v>1.4551236E9</v>
      </c>
      <c r="W92" s="156">
        <v>102037.8468</v>
      </c>
      <c r="Y92" s="156">
        <v>1.4549724E9</v>
      </c>
      <c r="Z92" s="156">
        <v>102204.572</v>
      </c>
      <c r="AA92" s="153">
        <f>IFERROR(__xludf.DUMMYFUNCTION("TO_DATE(INT((AB92/(60*60*24))+""1/1/1970""))"),43498.0)</f>
        <v>43498</v>
      </c>
      <c r="AB92" s="152">
        <v>1.5490836E9</v>
      </c>
      <c r="AC92" s="152">
        <v>101537.4191</v>
      </c>
      <c r="AD92" s="153">
        <f>IFERROR(__xludf.DUMMYFUNCTION("TO_DATE(INT((AE92/(60*60*24))+""1/1/1970""))"),43500.0)</f>
        <v>43500</v>
      </c>
      <c r="AE92" s="156">
        <v>1.5492924E9</v>
      </c>
      <c r="AF92" s="156">
        <v>100006.92</v>
      </c>
      <c r="AG92" s="153">
        <f>IFERROR(__xludf.DUMMYFUNCTION("TO_DATE(INT((AH92/(60*60*24))+""1/1/1970""))"),43481.0)</f>
        <v>43481</v>
      </c>
      <c r="AH92" s="156">
        <v>1.547642439E9</v>
      </c>
      <c r="AI92" s="156">
        <v>103908.0503</v>
      </c>
    </row>
    <row r="93">
      <c r="A93" s="152">
        <v>1.4574708E9</v>
      </c>
      <c r="B93" s="152">
        <v>101963.8267</v>
      </c>
      <c r="C93" s="153">
        <f>IFERROR(__xludf.DUMMYFUNCTION("TO_DATE(INT((A93/(60*60*24))+""1/1/1970""))"),42437.0)</f>
        <v>42437</v>
      </c>
      <c r="D93" s="152">
        <v>1.4593968E9</v>
      </c>
      <c r="E93" s="152">
        <v>98325.8337</v>
      </c>
      <c r="G93" s="152">
        <v>1.4611248E9</v>
      </c>
      <c r="H93" s="152">
        <v>92308.2476</v>
      </c>
      <c r="J93" s="154">
        <v>42496.0</v>
      </c>
      <c r="K93" s="155">
        <v>102468.57</v>
      </c>
      <c r="M93" s="13">
        <v>1.4562612E9</v>
      </c>
      <c r="N93" s="13">
        <v>24944.6372</v>
      </c>
      <c r="P93" s="152">
        <v>1.4556564E9</v>
      </c>
      <c r="Q93" s="152">
        <v>99964.0312</v>
      </c>
      <c r="S93" s="152">
        <v>1.4564124E9</v>
      </c>
      <c r="T93" s="152">
        <v>10045.4153</v>
      </c>
      <c r="V93" s="152">
        <v>1.4551452E9</v>
      </c>
      <c r="W93" s="152">
        <v>101951.8931</v>
      </c>
      <c r="Y93" s="152">
        <v>1.4550048E9</v>
      </c>
      <c r="Z93" s="152">
        <v>102617.672</v>
      </c>
      <c r="AA93" s="153">
        <f>IFERROR(__xludf.DUMMYFUNCTION("TO_DATE(INT((AB93/(60*60*24))+""1/1/1970""))"),43500.0)</f>
        <v>43500</v>
      </c>
      <c r="AB93" s="156">
        <v>1.5492924E9</v>
      </c>
      <c r="AC93" s="156">
        <v>101365.3809</v>
      </c>
      <c r="AD93" s="153">
        <f>IFERROR(__xludf.DUMMYFUNCTION("TO_DATE(INT((AE93/(60*60*24))+""1/1/1970""))"),43500.0)</f>
        <v>43500</v>
      </c>
      <c r="AE93" s="152">
        <v>1.5493104E9</v>
      </c>
      <c r="AF93" s="152">
        <v>100006.92</v>
      </c>
      <c r="AG93" s="153">
        <f>IFERROR(__xludf.DUMMYFUNCTION("TO_DATE(INT((AH93/(60*60*24))+""1/1/1970""))"),43481.0)</f>
        <v>43481</v>
      </c>
      <c r="AH93" s="152">
        <v>1.547658258E9</v>
      </c>
      <c r="AI93" s="152">
        <v>104165.3987</v>
      </c>
    </row>
    <row r="94">
      <c r="A94" s="156">
        <v>1.45753386E9</v>
      </c>
      <c r="B94" s="156">
        <v>102506.706</v>
      </c>
      <c r="C94" s="153">
        <f>IFERROR(__xludf.DUMMYFUNCTION("TO_DATE(INT((A94/(60*60*24))+""1/1/1970""))"),42438.0)</f>
        <v>42438</v>
      </c>
      <c r="D94" s="152">
        <v>1.4594544E9</v>
      </c>
      <c r="E94" s="152">
        <v>98325.8337</v>
      </c>
      <c r="G94" s="156">
        <v>1.4612112E9</v>
      </c>
      <c r="H94" s="156">
        <v>92380.437</v>
      </c>
      <c r="J94" s="154">
        <v>42499.0</v>
      </c>
      <c r="K94" s="155">
        <v>103011.77</v>
      </c>
      <c r="M94" s="13">
        <v>1.456326E9</v>
      </c>
      <c r="N94" s="13">
        <v>24971.4883</v>
      </c>
      <c r="P94" s="156">
        <v>1.4556852E9</v>
      </c>
      <c r="Q94" s="156">
        <v>99831.3892</v>
      </c>
      <c r="S94" s="156">
        <v>1.456434E9</v>
      </c>
      <c r="T94" s="156">
        <v>10045.4153</v>
      </c>
      <c r="V94" s="156">
        <v>1.4551632E9</v>
      </c>
      <c r="W94" s="156">
        <v>102168.6881</v>
      </c>
      <c r="Y94" s="156">
        <v>1.4550444E9</v>
      </c>
      <c r="Z94" s="156">
        <v>102617.672</v>
      </c>
      <c r="AA94" s="153">
        <f>IFERROR(__xludf.DUMMYFUNCTION("TO_DATE(INT((AB94/(60*60*24))+""1/1/1970""))"),43500.0)</f>
        <v>43500</v>
      </c>
      <c r="AB94" s="152">
        <v>1.5493104E9</v>
      </c>
      <c r="AC94" s="152">
        <v>102169.1706</v>
      </c>
      <c r="AD94" s="153">
        <f>IFERROR(__xludf.DUMMYFUNCTION("TO_DATE(INT((AE94/(60*60*24))+""1/1/1970""))"),43500.0)</f>
        <v>43500</v>
      </c>
      <c r="AE94" s="156">
        <v>1.549314E9</v>
      </c>
      <c r="AF94" s="156">
        <v>100006.92</v>
      </c>
      <c r="AG94" s="153">
        <f>IFERROR(__xludf.DUMMYFUNCTION("TO_DATE(INT((AH94/(60*60*24))+""1/1/1970""))"),43481.0)</f>
        <v>43481</v>
      </c>
      <c r="AH94" s="156">
        <v>1.547674092E9</v>
      </c>
      <c r="AI94" s="156">
        <v>103936.5043</v>
      </c>
    </row>
    <row r="95">
      <c r="A95" s="152">
        <v>1.4575572E9</v>
      </c>
      <c r="B95" s="152">
        <v>102501.5844</v>
      </c>
      <c r="C95" s="153">
        <f>IFERROR(__xludf.DUMMYFUNCTION("TO_DATE(INT((A95/(60*60*24))+""1/1/1970""))"),42438.0)</f>
        <v>42438</v>
      </c>
      <c r="D95" s="152">
        <v>1.4595228E9</v>
      </c>
      <c r="E95" s="152">
        <v>98325.8337</v>
      </c>
      <c r="G95" s="152">
        <v>1.4612976E9</v>
      </c>
      <c r="H95" s="152">
        <v>92843.4507</v>
      </c>
      <c r="J95" s="154">
        <v>42500.0</v>
      </c>
      <c r="K95" s="155">
        <v>103302.77</v>
      </c>
      <c r="M95" s="13">
        <v>1.4563476E9</v>
      </c>
      <c r="N95" s="13">
        <v>24971.4883</v>
      </c>
      <c r="P95" s="152">
        <v>1.4557248E9</v>
      </c>
      <c r="Q95" s="152">
        <v>99831.3892</v>
      </c>
      <c r="S95" s="152">
        <v>1.4564988E9</v>
      </c>
      <c r="T95" s="152">
        <v>10038.6362</v>
      </c>
      <c r="V95" s="152">
        <v>1.4552028E9</v>
      </c>
      <c r="W95" s="152">
        <v>102148.7979</v>
      </c>
      <c r="Y95" s="152">
        <v>1.4550588E9</v>
      </c>
      <c r="Z95" s="152">
        <v>102617.672</v>
      </c>
      <c r="AA95" s="153">
        <f>IFERROR(__xludf.DUMMYFUNCTION("TO_DATE(INT((AB95/(60*60*24))+""1/1/1970""))"),43500.0)</f>
        <v>43500</v>
      </c>
      <c r="AB95" s="156">
        <v>1.549314E9</v>
      </c>
      <c r="AC95" s="156">
        <v>102272.1372</v>
      </c>
      <c r="AD95" s="153">
        <f>IFERROR(__xludf.DUMMYFUNCTION("TO_DATE(INT((AE95/(60*60*24))+""1/1/1970""))"),43501.0)</f>
        <v>43501</v>
      </c>
      <c r="AE95" s="152">
        <v>1.5493428E9</v>
      </c>
      <c r="AF95" s="152">
        <v>100240.56</v>
      </c>
      <c r="AG95" s="153">
        <f>IFERROR(__xludf.DUMMYFUNCTION("TO_DATE(INT((AH95/(60*60*24))+""1/1/1970""))"),43481.0)</f>
        <v>43481</v>
      </c>
      <c r="AH95" s="152">
        <v>1.547683089E9</v>
      </c>
      <c r="AI95" s="152">
        <v>103936.5043</v>
      </c>
    </row>
    <row r="96">
      <c r="A96" s="156">
        <v>1.45762026E9</v>
      </c>
      <c r="B96" s="156">
        <v>102670.594</v>
      </c>
      <c r="C96" s="153">
        <f>IFERROR(__xludf.DUMMYFUNCTION("TO_DATE(INT((A96/(60*60*24))+""1/1/1970""))"),42439.0)</f>
        <v>42439</v>
      </c>
      <c r="D96" s="152">
        <v>1.4595696E9</v>
      </c>
      <c r="E96" s="152">
        <v>98325.8337</v>
      </c>
      <c r="G96" s="156">
        <v>1.461384E9</v>
      </c>
      <c r="H96" s="156">
        <v>93043.3143</v>
      </c>
      <c r="J96" s="154">
        <v>42501.0</v>
      </c>
      <c r="K96" s="155">
        <v>104709.27</v>
      </c>
      <c r="M96" s="13">
        <v>1.4564124E9</v>
      </c>
      <c r="N96" s="13">
        <v>24942.6539</v>
      </c>
      <c r="P96" s="156">
        <v>1.4557428E9</v>
      </c>
      <c r="Q96" s="156">
        <v>99831.3892</v>
      </c>
      <c r="S96" s="156">
        <v>1.4565204E9</v>
      </c>
      <c r="T96" s="156">
        <v>10038.6362</v>
      </c>
      <c r="V96" s="156">
        <v>1.4552316E9</v>
      </c>
      <c r="W96" s="156">
        <v>102035.2913</v>
      </c>
      <c r="Y96" s="156">
        <v>1.455084E9</v>
      </c>
      <c r="Z96" s="156">
        <v>103526.2173</v>
      </c>
      <c r="AA96" s="153">
        <f>IFERROR(__xludf.DUMMYFUNCTION("TO_DATE(INT((AB96/(60*60*24))+""1/1/1970""))"),43501.0)</f>
        <v>43501</v>
      </c>
      <c r="AB96" s="152">
        <v>1.5493428E9</v>
      </c>
      <c r="AC96" s="152">
        <v>102272.1372</v>
      </c>
      <c r="AD96" s="153">
        <f>IFERROR(__xludf.DUMMYFUNCTION("TO_DATE(INT((AE96/(60*60*24))+""1/1/1970""))"),43501.0)</f>
        <v>43501</v>
      </c>
      <c r="AE96" s="156">
        <v>1.5493788E9</v>
      </c>
      <c r="AF96" s="156">
        <v>100240.56</v>
      </c>
      <c r="AG96" s="153">
        <f>IFERROR(__xludf.DUMMYFUNCTION("TO_DATE(INT((AH96/(60*60*24))+""1/1/1970""))"),43482.0)</f>
        <v>43482</v>
      </c>
      <c r="AH96" s="156">
        <v>1.547689898E9</v>
      </c>
      <c r="AI96" s="156">
        <v>103936.5043</v>
      </c>
    </row>
    <row r="97">
      <c r="A97" s="152">
        <v>1.4576436E9</v>
      </c>
      <c r="B97" s="152">
        <v>102568.164</v>
      </c>
      <c r="C97" s="153">
        <f>IFERROR(__xludf.DUMMYFUNCTION("TO_DATE(INT((A97/(60*60*24))+""1/1/1970""))"),42439.0)</f>
        <v>42439</v>
      </c>
      <c r="D97" s="152">
        <v>1.4598E9</v>
      </c>
      <c r="E97" s="152">
        <v>98325.8337</v>
      </c>
      <c r="G97" s="152">
        <v>1.4615928E9</v>
      </c>
      <c r="H97" s="152">
        <v>93043.3143</v>
      </c>
      <c r="J97" s="154">
        <v>42502.0</v>
      </c>
      <c r="K97" s="155">
        <v>103768.37</v>
      </c>
      <c r="M97" s="13">
        <v>1.456434E9</v>
      </c>
      <c r="N97" s="13">
        <v>24942.6539</v>
      </c>
      <c r="P97" s="152">
        <v>1.4557716E9</v>
      </c>
      <c r="Q97" s="152">
        <v>99792.2967</v>
      </c>
      <c r="S97" s="152">
        <v>1.4565312E9</v>
      </c>
      <c r="T97" s="152">
        <v>10040.7079</v>
      </c>
      <c r="V97" s="152">
        <v>1.4552424E9</v>
      </c>
      <c r="W97" s="152">
        <v>102154.5982</v>
      </c>
      <c r="Y97" s="152">
        <v>1.4551236E9</v>
      </c>
      <c r="Z97" s="152">
        <v>103526.2173</v>
      </c>
      <c r="AA97" s="153">
        <f>IFERROR(__xludf.DUMMYFUNCTION("TO_DATE(INT((AB97/(60*60*24))+""1/1/1970""))"),43501.0)</f>
        <v>43501</v>
      </c>
      <c r="AB97" s="156">
        <v>1.5493788E9</v>
      </c>
      <c r="AC97" s="156">
        <v>102754.402</v>
      </c>
      <c r="AD97" s="153">
        <f>IFERROR(__xludf.DUMMYFUNCTION("TO_DATE(INT((AE97/(60*60*24))+""1/1/1970""))"),43501.0)</f>
        <v>43501</v>
      </c>
      <c r="AE97" s="152">
        <v>1.5493968E9</v>
      </c>
      <c r="AF97" s="152">
        <v>100240.56</v>
      </c>
      <c r="AG97" s="153">
        <f>IFERROR(__xludf.DUMMYFUNCTION("TO_DATE(INT((AH97/(60*60*24))+""1/1/1970""))"),43482.0)</f>
        <v>43482</v>
      </c>
      <c r="AH97" s="152">
        <v>1.547706005E9</v>
      </c>
      <c r="AI97" s="152">
        <v>103936.5043</v>
      </c>
    </row>
    <row r="98">
      <c r="A98" s="156">
        <v>1.45770666E9</v>
      </c>
      <c r="B98" s="156">
        <v>103515.6418</v>
      </c>
      <c r="C98" s="153">
        <f>IFERROR(__xludf.DUMMYFUNCTION("TO_DATE(INT((A98/(60*60*24))+""1/1/1970""))"),42440.0)</f>
        <v>42440</v>
      </c>
      <c r="D98" s="152">
        <v>1.4598684E9</v>
      </c>
      <c r="E98" s="152">
        <v>98325.8337</v>
      </c>
      <c r="G98" s="152">
        <v>1.4616432E9</v>
      </c>
      <c r="H98" s="152">
        <v>93546.8807</v>
      </c>
      <c r="J98" s="154">
        <v>42503.0</v>
      </c>
      <c r="K98" s="155">
        <v>103312.47</v>
      </c>
      <c r="M98" s="13">
        <v>1.4564988E9</v>
      </c>
      <c r="N98" s="13">
        <v>24910.2568</v>
      </c>
      <c r="P98" s="156">
        <v>1.4558112E9</v>
      </c>
      <c r="Q98" s="156">
        <v>99792.2967</v>
      </c>
      <c r="S98" s="156">
        <v>1.456704E9</v>
      </c>
      <c r="T98" s="156">
        <v>10040.1296</v>
      </c>
      <c r="V98" s="156">
        <v>1.455282E9</v>
      </c>
      <c r="W98" s="156">
        <v>102277.7073</v>
      </c>
      <c r="Y98" s="156">
        <v>1.4551452E9</v>
      </c>
      <c r="Z98" s="156">
        <v>103526.2173</v>
      </c>
      <c r="AA98" s="153">
        <f>IFERROR(__xludf.DUMMYFUNCTION("TO_DATE(INT((AB98/(60*60*24))+""1/1/1970""))"),43501.0)</f>
        <v>43501</v>
      </c>
      <c r="AB98" s="152">
        <v>1.5493968E9</v>
      </c>
      <c r="AC98" s="152">
        <v>102939.1066</v>
      </c>
      <c r="AD98" s="153">
        <f>IFERROR(__xludf.DUMMYFUNCTION("TO_DATE(INT((AE98/(60*60*24))+""1/1/1970""))"),43501.0)</f>
        <v>43501</v>
      </c>
      <c r="AE98" s="156">
        <v>1.5494004E9</v>
      </c>
      <c r="AF98" s="156">
        <v>100240.56</v>
      </c>
      <c r="AG98" s="153">
        <f>IFERROR(__xludf.DUMMYFUNCTION("TO_DATE(INT((AH98/(60*60*24))+""1/1/1970""))"),43482.0)</f>
        <v>43482</v>
      </c>
      <c r="AH98" s="156">
        <v>1.547722033E9</v>
      </c>
      <c r="AI98" s="156">
        <v>103936.5043</v>
      </c>
    </row>
    <row r="99">
      <c r="A99" s="152">
        <v>1.45773E9</v>
      </c>
      <c r="B99" s="152">
        <v>104217.2876</v>
      </c>
      <c r="C99" s="153">
        <f>IFERROR(__xludf.DUMMYFUNCTION("TO_DATE(INT((A99/(60*60*24))+""1/1/1970""))"),42440.0)</f>
        <v>42440</v>
      </c>
      <c r="D99" s="152">
        <v>1.4599152E9</v>
      </c>
      <c r="E99" s="152">
        <v>98325.8337</v>
      </c>
      <c r="G99" s="156">
        <v>1.4617296E9</v>
      </c>
      <c r="H99" s="156">
        <v>93828.6931</v>
      </c>
      <c r="J99" s="154">
        <v>42506.0</v>
      </c>
      <c r="K99" s="155">
        <v>102934.17</v>
      </c>
      <c r="M99" s="13">
        <v>1.4565204E9</v>
      </c>
      <c r="N99" s="13">
        <v>24910.2568</v>
      </c>
      <c r="P99" s="152">
        <v>1.4558292E9</v>
      </c>
      <c r="Q99" s="152">
        <v>99792.2967</v>
      </c>
      <c r="S99" s="152">
        <v>1.456758E9</v>
      </c>
      <c r="T99" s="152">
        <v>10040.1296</v>
      </c>
      <c r="V99" s="152">
        <v>1.4553144E9</v>
      </c>
      <c r="W99" s="152">
        <v>102430.4031</v>
      </c>
      <c r="Y99" s="152">
        <v>1.4551632E9</v>
      </c>
      <c r="Z99" s="152">
        <v>103488.7044</v>
      </c>
      <c r="AA99" s="153">
        <f>IFERROR(__xludf.DUMMYFUNCTION("TO_DATE(INT((AB99/(60*60*24))+""1/1/1970""))"),43501.0)</f>
        <v>43501</v>
      </c>
      <c r="AB99" s="156">
        <v>1.5494004E9</v>
      </c>
      <c r="AC99" s="156">
        <v>102808.0835</v>
      </c>
      <c r="AD99" s="153">
        <f>IFERROR(__xludf.DUMMYFUNCTION("TO_DATE(INT((AE99/(60*60*24))+""1/1/1970""))"),43502.0)</f>
        <v>43502</v>
      </c>
      <c r="AE99" s="152">
        <v>1.5494292E9</v>
      </c>
      <c r="AF99" s="152">
        <v>100366.62</v>
      </c>
      <c r="AG99" s="153">
        <f>IFERROR(__xludf.DUMMYFUNCTION("TO_DATE(INT((AH99/(60*60*24))+""1/1/1970""))"),43482.0)</f>
        <v>43482</v>
      </c>
      <c r="AH99" s="152">
        <v>1.547737843E9</v>
      </c>
      <c r="AI99" s="152">
        <v>104807.6921</v>
      </c>
    </row>
    <row r="100">
      <c r="A100" s="156">
        <v>1.45796226E9</v>
      </c>
      <c r="B100" s="156">
        <v>103940.7265</v>
      </c>
      <c r="C100" s="153">
        <f>IFERROR(__xludf.DUMMYFUNCTION("TO_DATE(INT((A100/(60*60*24))+""1/1/1970""))"),42443.0)</f>
        <v>42443</v>
      </c>
      <c r="D100" s="152">
        <v>1.4599728E9</v>
      </c>
      <c r="E100" s="152">
        <v>98325.8337</v>
      </c>
      <c r="G100" s="152">
        <v>1.461816E9</v>
      </c>
      <c r="H100" s="152">
        <v>92935.8992</v>
      </c>
      <c r="J100" s="154">
        <v>42507.0</v>
      </c>
      <c r="K100" s="155">
        <v>104214.57</v>
      </c>
      <c r="M100" s="13">
        <v>1.4565312E9</v>
      </c>
      <c r="N100" s="13">
        <v>25169.8556</v>
      </c>
      <c r="P100" s="156">
        <v>1.455858E9</v>
      </c>
      <c r="Q100" s="156">
        <v>100009.366</v>
      </c>
      <c r="S100" s="156">
        <v>1.4567796E9</v>
      </c>
      <c r="T100" s="156">
        <v>10040.1296</v>
      </c>
      <c r="V100" s="156">
        <v>1.4554908E9</v>
      </c>
      <c r="W100" s="156">
        <v>102544.9943</v>
      </c>
      <c r="Y100" s="156">
        <v>1.4552028E9</v>
      </c>
      <c r="Z100" s="156">
        <v>103488.7044</v>
      </c>
      <c r="AA100" s="153">
        <f>IFERROR(__xludf.DUMMYFUNCTION("TO_DATE(INT((AB100/(60*60*24))+""1/1/1970""))"),43502.0)</f>
        <v>43502</v>
      </c>
      <c r="AB100" s="152">
        <v>1.5494292E9</v>
      </c>
      <c r="AC100" s="152">
        <v>102808.0835</v>
      </c>
      <c r="AD100" s="153">
        <f>IFERROR(__xludf.DUMMYFUNCTION("TO_DATE(INT((AE100/(60*60*24))+""1/1/1970""))"),43502.0)</f>
        <v>43502</v>
      </c>
      <c r="AE100" s="156">
        <v>1.5494652E9</v>
      </c>
      <c r="AF100" s="156">
        <v>100366.62</v>
      </c>
      <c r="AG100" s="153">
        <f>IFERROR(__xludf.DUMMYFUNCTION("TO_DATE(INT((AH100/(60*60*24))+""1/1/1970""))"),43482.0)</f>
        <v>43482</v>
      </c>
      <c r="AH100" s="156">
        <v>1.547753693E9</v>
      </c>
      <c r="AI100" s="156">
        <v>104359.8377</v>
      </c>
    </row>
    <row r="101">
      <c r="A101" s="152">
        <v>1.4579856E9</v>
      </c>
      <c r="B101" s="152">
        <v>104099.4931</v>
      </c>
      <c r="C101" s="153">
        <f>IFERROR(__xludf.DUMMYFUNCTION("TO_DATE(INT((A101/(60*60*24))+""1/1/1970""))"),42443.0)</f>
        <v>42443</v>
      </c>
      <c r="D101" s="152">
        <v>1.4600412E9</v>
      </c>
      <c r="E101" s="152">
        <v>98325.8337</v>
      </c>
      <c r="G101" s="156">
        <v>1.4619024E9</v>
      </c>
      <c r="H101" s="156">
        <v>92996.9346</v>
      </c>
      <c r="J101" s="154">
        <v>42508.0</v>
      </c>
      <c r="K101" s="155">
        <v>102914.77</v>
      </c>
      <c r="M101" s="13">
        <v>1.4566176E9</v>
      </c>
      <c r="N101" s="13">
        <v>25169.8556</v>
      </c>
      <c r="P101" s="152">
        <v>1.4558976E9</v>
      </c>
      <c r="Q101" s="152">
        <v>100009.366</v>
      </c>
      <c r="S101" s="152">
        <v>1.4568444E9</v>
      </c>
      <c r="T101" s="152">
        <v>10042.0091</v>
      </c>
      <c r="V101" s="152">
        <v>1.4555304E9</v>
      </c>
      <c r="W101" s="152">
        <v>102916.1342</v>
      </c>
      <c r="Y101" s="152">
        <v>1.4552316E9</v>
      </c>
      <c r="Z101" s="152">
        <v>103488.7044</v>
      </c>
      <c r="AA101" s="153">
        <f>IFERROR(__xludf.DUMMYFUNCTION("TO_DATE(INT((AB101/(60*60*24))+""1/1/1970""))"),43502.0)</f>
        <v>43502</v>
      </c>
      <c r="AB101" s="156">
        <v>1.5494652E9</v>
      </c>
      <c r="AC101" s="156">
        <v>103195.3899</v>
      </c>
      <c r="AD101" s="153">
        <f>IFERROR(__xludf.DUMMYFUNCTION("TO_DATE(INT((AE101/(60*60*24))+""1/1/1970""))"),43502.0)</f>
        <v>43502</v>
      </c>
      <c r="AE101" s="152">
        <v>1.5494832E9</v>
      </c>
      <c r="AF101" s="152">
        <v>100366.62</v>
      </c>
      <c r="AG101" s="153">
        <f>IFERROR(__xludf.DUMMYFUNCTION("TO_DATE(INT((AH101/(60*60*24))+""1/1/1970""))"),43482.0)</f>
        <v>43482</v>
      </c>
      <c r="AH101" s="152">
        <v>1.547769278E9</v>
      </c>
      <c r="AI101" s="152">
        <v>105005.3495</v>
      </c>
    </row>
    <row r="102">
      <c r="A102" s="156">
        <v>1.45804866E9</v>
      </c>
      <c r="B102" s="156">
        <v>103495.1558</v>
      </c>
      <c r="C102" s="153">
        <f>IFERROR(__xludf.DUMMYFUNCTION("TO_DATE(INT((A102/(60*60*24))+""1/1/1970""))"),42444.0)</f>
        <v>42444</v>
      </c>
      <c r="D102" s="152">
        <v>1.460088E9</v>
      </c>
      <c r="E102" s="152">
        <v>98325.8337</v>
      </c>
      <c r="G102" s="152">
        <v>1.4619888E9</v>
      </c>
      <c r="H102" s="152">
        <v>92745.0226</v>
      </c>
      <c r="J102" s="154">
        <v>42509.0</v>
      </c>
      <c r="K102" s="155">
        <v>103283.37</v>
      </c>
      <c r="M102" s="13">
        <v>1.456704E9</v>
      </c>
      <c r="N102" s="13">
        <v>25168.9096</v>
      </c>
      <c r="P102" s="156">
        <v>1.4559156E9</v>
      </c>
      <c r="Q102" s="156">
        <v>100009.366</v>
      </c>
      <c r="S102" s="156">
        <v>1.456866E9</v>
      </c>
      <c r="T102" s="156">
        <v>10042.0091</v>
      </c>
      <c r="V102" s="156">
        <v>1.45557E9</v>
      </c>
      <c r="W102" s="156">
        <v>103430.2292</v>
      </c>
      <c r="Y102" s="156">
        <v>1.4552424E9</v>
      </c>
      <c r="Z102" s="156">
        <v>103782.4033</v>
      </c>
      <c r="AA102" s="153">
        <f>IFERROR(__xludf.DUMMYFUNCTION("TO_DATE(INT((AB102/(60*60*24))+""1/1/1970""))"),43502.0)</f>
        <v>43502</v>
      </c>
      <c r="AB102" s="152">
        <v>1.5494832E9</v>
      </c>
      <c r="AC102" s="152">
        <v>103023.1384</v>
      </c>
      <c r="AD102" s="153">
        <f>IFERROR(__xludf.DUMMYFUNCTION("TO_DATE(INT((AE102/(60*60*24))+""1/1/1970""))"),43502.0)</f>
        <v>43502</v>
      </c>
      <c r="AE102" s="156">
        <v>1.5494868E9</v>
      </c>
      <c r="AF102" s="156">
        <v>100366.62</v>
      </c>
      <c r="AG102" s="153">
        <f>IFERROR(__xludf.DUMMYFUNCTION("TO_DATE(INT((AH102/(60*60*24))+""1/1/1970""))"),43483.0)</f>
        <v>43483</v>
      </c>
      <c r="AH102" s="156">
        <v>1.547770158E9</v>
      </c>
      <c r="AI102" s="156">
        <v>105005.3495</v>
      </c>
    </row>
    <row r="103">
      <c r="A103" s="152">
        <v>1.458072E9</v>
      </c>
      <c r="B103" s="152">
        <v>103930.4835</v>
      </c>
      <c r="C103" s="153">
        <f>IFERROR(__xludf.DUMMYFUNCTION("TO_DATE(INT((A103/(60*60*24))+""1/1/1970""))"),42444.0)</f>
        <v>42444</v>
      </c>
      <c r="D103" s="152">
        <v>1.4601456E9</v>
      </c>
      <c r="E103" s="152">
        <v>98325.8337</v>
      </c>
      <c r="G103" s="156">
        <v>1.4621976E9</v>
      </c>
      <c r="H103" s="156">
        <v>92745.0226</v>
      </c>
      <c r="J103" s="154">
        <v>42510.0</v>
      </c>
      <c r="K103" s="155">
        <v>102749.87</v>
      </c>
      <c r="M103" s="13">
        <v>1.456758E9</v>
      </c>
      <c r="N103" s="13">
        <v>25168.9096</v>
      </c>
      <c r="P103" s="152">
        <v>1.4559444E9</v>
      </c>
      <c r="Q103" s="152">
        <v>99970.1931</v>
      </c>
      <c r="S103" s="152">
        <v>1.4569308E9</v>
      </c>
      <c r="T103" s="152">
        <v>10029.1079</v>
      </c>
      <c r="V103" s="152">
        <v>1.4555772E9</v>
      </c>
      <c r="W103" s="152">
        <v>103340.6348</v>
      </c>
      <c r="Y103" s="152">
        <v>1.455282E9</v>
      </c>
      <c r="Z103" s="152">
        <v>103782.4033</v>
      </c>
      <c r="AA103" s="153">
        <f>IFERROR(__xludf.DUMMYFUNCTION("TO_DATE(INT((AB103/(60*60*24))+""1/1/1970""))"),43502.0)</f>
        <v>43502</v>
      </c>
      <c r="AB103" s="156">
        <v>1.5494868E9</v>
      </c>
      <c r="AC103" s="156">
        <v>102975.8904</v>
      </c>
      <c r="AD103" s="153">
        <f>IFERROR(__xludf.DUMMYFUNCTION("TO_DATE(INT((AE103/(60*60*24))+""1/1/1970""))"),43503.0)</f>
        <v>43503</v>
      </c>
      <c r="AE103" s="152">
        <v>1.5495156E9</v>
      </c>
      <c r="AF103" s="152">
        <v>100322.4</v>
      </c>
      <c r="AG103" s="153">
        <f>IFERROR(__xludf.DUMMYFUNCTION("TO_DATE(INT((AH103/(60*60*24))+""1/1/1970""))"),43483.0)</f>
        <v>43483</v>
      </c>
      <c r="AH103" s="152">
        <v>1.547786205E9</v>
      </c>
      <c r="AI103" s="152">
        <v>105005.3495</v>
      </c>
    </row>
    <row r="104">
      <c r="A104" s="156">
        <v>1.45813506E9</v>
      </c>
      <c r="B104" s="156">
        <v>103725.6234</v>
      </c>
      <c r="C104" s="153">
        <f>IFERROR(__xludf.DUMMYFUNCTION("TO_DATE(INT((A104/(60*60*24))+""1/1/1970""))"),42445.0)</f>
        <v>42445</v>
      </c>
      <c r="D104" s="152">
        <v>1.4603832E9</v>
      </c>
      <c r="E104" s="152">
        <v>98325.8337</v>
      </c>
      <c r="G104" s="156">
        <v>1.462248E9</v>
      </c>
      <c r="H104" s="156">
        <v>92716.7172</v>
      </c>
      <c r="J104" s="154">
        <v>42513.0</v>
      </c>
      <c r="K104" s="155">
        <v>103875.07</v>
      </c>
      <c r="M104" s="13">
        <v>1.4567796E9</v>
      </c>
      <c r="N104" s="13">
        <v>25168.9096</v>
      </c>
      <c r="P104" s="156">
        <v>1.4561532E9</v>
      </c>
      <c r="Q104" s="156">
        <v>99970.1931</v>
      </c>
      <c r="S104" s="156">
        <v>1.4569524E9</v>
      </c>
      <c r="T104" s="156">
        <v>10029.1079</v>
      </c>
      <c r="V104" s="156">
        <v>1.4556096E9</v>
      </c>
      <c r="W104" s="156">
        <v>103430.2438</v>
      </c>
      <c r="Y104" s="156">
        <v>1.4553144E9</v>
      </c>
      <c r="Z104" s="156">
        <v>103782.4033</v>
      </c>
      <c r="AA104" s="153">
        <f>IFERROR(__xludf.DUMMYFUNCTION("TO_DATE(INT((AB104/(60*60*24))+""1/1/1970""))"),43503.0)</f>
        <v>43503</v>
      </c>
      <c r="AB104" s="152">
        <v>1.5495156E9</v>
      </c>
      <c r="AC104" s="152">
        <v>102975.8904</v>
      </c>
      <c r="AD104" s="153">
        <f>IFERROR(__xludf.DUMMYFUNCTION("TO_DATE(INT((AE104/(60*60*24))+""1/1/1970""))"),43503.0)</f>
        <v>43503</v>
      </c>
      <c r="AE104" s="156">
        <v>1.5495516E9</v>
      </c>
      <c r="AF104" s="156">
        <v>100322.4</v>
      </c>
      <c r="AG104" s="153">
        <f>IFERROR(__xludf.DUMMYFUNCTION("TO_DATE(INT((AH104/(60*60*24))+""1/1/1970""))"),43483.0)</f>
        <v>43483</v>
      </c>
      <c r="AH104" s="156">
        <v>1.547802239E9</v>
      </c>
      <c r="AI104" s="156">
        <v>105005.3495</v>
      </c>
    </row>
    <row r="105">
      <c r="A105" s="152">
        <v>1.4581584E9</v>
      </c>
      <c r="B105" s="152">
        <v>104539.9422</v>
      </c>
      <c r="C105" s="153">
        <f>IFERROR(__xludf.DUMMYFUNCTION("TO_DATE(INT((A105/(60*60*24))+""1/1/1970""))"),42445.0)</f>
        <v>42445</v>
      </c>
      <c r="D105" s="152">
        <v>1.4604336E9</v>
      </c>
      <c r="E105" s="152">
        <v>98325.8337</v>
      </c>
      <c r="G105" s="152">
        <v>1.4623344E9</v>
      </c>
      <c r="H105" s="152">
        <v>92228.629</v>
      </c>
      <c r="J105" s="154">
        <v>42514.0</v>
      </c>
      <c r="K105" s="155">
        <v>103739.27</v>
      </c>
      <c r="M105" s="13">
        <v>1.4568444E9</v>
      </c>
      <c r="N105" s="13">
        <v>25059.9429</v>
      </c>
      <c r="P105" s="152">
        <v>1.4561748E9</v>
      </c>
      <c r="Q105" s="152">
        <v>99970.1931</v>
      </c>
      <c r="S105" s="152">
        <v>1.4570172E9</v>
      </c>
      <c r="T105" s="152">
        <v>10009.4381</v>
      </c>
      <c r="V105" s="152">
        <v>1.4556492E9</v>
      </c>
      <c r="W105" s="152">
        <v>103532.5762</v>
      </c>
      <c r="Y105" s="152">
        <v>1.4553216E9</v>
      </c>
      <c r="Z105" s="152">
        <v>103227.0286</v>
      </c>
      <c r="AA105" s="153">
        <f>IFERROR(__xludf.DUMMYFUNCTION("TO_DATE(INT((AB105/(60*60*24))+""1/1/1970""))"),43503.0)</f>
        <v>43503</v>
      </c>
      <c r="AB105" s="156">
        <v>1.5495516E9</v>
      </c>
      <c r="AC105" s="156">
        <v>102052.3914</v>
      </c>
      <c r="AD105" s="153">
        <f>IFERROR(__xludf.DUMMYFUNCTION("TO_DATE(INT((AE105/(60*60*24))+""1/1/1970""))"),43503.0)</f>
        <v>43503</v>
      </c>
      <c r="AE105" s="152">
        <v>1.5495696E9</v>
      </c>
      <c r="AF105" s="152">
        <v>100322.4</v>
      </c>
      <c r="AG105" s="153">
        <f>IFERROR(__xludf.DUMMYFUNCTION("TO_DATE(INT((AH105/(60*60*24))+""1/1/1970""))"),43483.0)</f>
        <v>43483</v>
      </c>
      <c r="AH105" s="152">
        <v>1.547818055E9</v>
      </c>
      <c r="AI105" s="152">
        <v>105005.3495</v>
      </c>
    </row>
    <row r="106">
      <c r="A106" s="156">
        <v>1.45822146E9</v>
      </c>
      <c r="B106" s="156">
        <v>104452.8767</v>
      </c>
      <c r="C106" s="153">
        <f>IFERROR(__xludf.DUMMYFUNCTION("TO_DATE(INT((A106/(60*60*24))+""1/1/1970""))"),42446.0)</f>
        <v>42446</v>
      </c>
      <c r="D106" s="152">
        <v>1.4604912E9</v>
      </c>
      <c r="E106" s="152">
        <v>98325.8337</v>
      </c>
      <c r="G106" s="156">
        <v>1.4624208E9</v>
      </c>
      <c r="H106" s="156">
        <v>91768.834</v>
      </c>
      <c r="J106" s="154">
        <v>42515.0</v>
      </c>
      <c r="K106" s="155">
        <v>105805.37</v>
      </c>
      <c r="M106" s="13">
        <v>1.456866E9</v>
      </c>
      <c r="N106" s="13">
        <v>25059.9429</v>
      </c>
      <c r="P106" s="156">
        <v>1.4562036E9</v>
      </c>
      <c r="Q106" s="156">
        <v>100006.2046</v>
      </c>
      <c r="S106" s="156">
        <v>1.4570388E9</v>
      </c>
      <c r="T106" s="156">
        <v>10009.4381</v>
      </c>
      <c r="V106" s="156">
        <v>1.4556636E9</v>
      </c>
      <c r="W106" s="156">
        <v>103560.7485</v>
      </c>
      <c r="Y106" s="156">
        <v>1.4554908E9</v>
      </c>
      <c r="Z106" s="156">
        <v>103227.0286</v>
      </c>
      <c r="AA106" s="153">
        <f>IFERROR(__xludf.DUMMYFUNCTION("TO_DATE(INT((AB106/(60*60*24))+""1/1/1970""))"),43503.0)</f>
        <v>43503</v>
      </c>
      <c r="AB106" s="152">
        <v>1.5495696E9</v>
      </c>
      <c r="AC106" s="152">
        <v>101475.6892</v>
      </c>
      <c r="AD106" s="153">
        <f>IFERROR(__xludf.DUMMYFUNCTION("TO_DATE(INT((AE106/(60*60*24))+""1/1/1970""))"),43503.0)</f>
        <v>43503</v>
      </c>
      <c r="AE106" s="156">
        <v>1.5495732E9</v>
      </c>
      <c r="AF106" s="156">
        <v>100322.4</v>
      </c>
      <c r="AG106" s="153">
        <f>IFERROR(__xludf.DUMMYFUNCTION("TO_DATE(INT((AH106/(60*60*24))+""1/1/1970""))"),43483.0)</f>
        <v>43483</v>
      </c>
      <c r="AH106" s="156">
        <v>1.54783388E9</v>
      </c>
      <c r="AI106" s="156">
        <v>106661.7998</v>
      </c>
    </row>
    <row r="107">
      <c r="A107" s="152">
        <v>1.4582448E9</v>
      </c>
      <c r="B107" s="152">
        <v>105256.9525</v>
      </c>
      <c r="C107" s="153">
        <f>IFERROR(__xludf.DUMMYFUNCTION("TO_DATE(INT((A107/(60*60*24))+""1/1/1970""))"),42446.0)</f>
        <v>42446</v>
      </c>
      <c r="D107" s="152">
        <v>1.4605596E9</v>
      </c>
      <c r="E107" s="152">
        <v>98325.8337</v>
      </c>
      <c r="G107" s="152">
        <v>1.4625072E9</v>
      </c>
      <c r="H107" s="152">
        <v>90696.1185</v>
      </c>
      <c r="J107" s="154">
        <v>42516.0</v>
      </c>
      <c r="K107" s="155">
        <v>106561.97</v>
      </c>
      <c r="M107" s="13">
        <v>1.4569308E9</v>
      </c>
      <c r="N107" s="13">
        <v>24945.8611</v>
      </c>
      <c r="P107" s="152">
        <v>1.4562432E9</v>
      </c>
      <c r="Q107" s="152">
        <v>100006.2046</v>
      </c>
      <c r="S107" s="152">
        <v>1.4571036E9</v>
      </c>
      <c r="T107" s="152">
        <v>10003.9052</v>
      </c>
      <c r="V107" s="152">
        <v>1.4556888E9</v>
      </c>
      <c r="W107" s="152">
        <v>103336.2622</v>
      </c>
      <c r="Y107" s="152">
        <v>1.4555304E9</v>
      </c>
      <c r="Z107" s="152">
        <v>102931.4998</v>
      </c>
      <c r="AA107" s="153">
        <f>IFERROR(__xludf.DUMMYFUNCTION("TO_DATE(INT((AB107/(60*60*24))+""1/1/1970""))"),43503.0)</f>
        <v>43503</v>
      </c>
      <c r="AB107" s="156">
        <v>1.5495732E9</v>
      </c>
      <c r="AC107" s="156">
        <v>101813.3217</v>
      </c>
      <c r="AD107" s="153">
        <f>IFERROR(__xludf.DUMMYFUNCTION("TO_DATE(INT((AE107/(60*60*24))+""1/1/1970""))"),43504.0)</f>
        <v>43504</v>
      </c>
      <c r="AE107" s="152">
        <v>1.549602E9</v>
      </c>
      <c r="AF107" s="152">
        <v>100051.14</v>
      </c>
      <c r="AG107" s="153">
        <f>IFERROR(__xludf.DUMMYFUNCTION("TO_DATE(INT((AH107/(60*60*24))+""1/1/1970""))"),43483.0)</f>
        <v>43483</v>
      </c>
      <c r="AH107" s="152">
        <v>1.547849717E9</v>
      </c>
      <c r="AI107" s="152">
        <v>106620.6061</v>
      </c>
    </row>
    <row r="108">
      <c r="A108" s="156">
        <v>1.4582736E9</v>
      </c>
      <c r="B108" s="156">
        <v>105256.9525</v>
      </c>
      <c r="C108" s="153">
        <f>IFERROR(__xludf.DUMMYFUNCTION("TO_DATE(INT((A108/(60*60*24))+""1/1/1970""))"),42447.0)</f>
        <v>42447</v>
      </c>
      <c r="D108" s="152">
        <v>1.4606064E9</v>
      </c>
      <c r="E108" s="152">
        <v>98325.8337</v>
      </c>
      <c r="G108" s="156">
        <v>1.4625936E9</v>
      </c>
      <c r="H108" s="156">
        <v>90925.2269</v>
      </c>
      <c r="J108" s="154">
        <v>42517.0</v>
      </c>
      <c r="K108" s="155">
        <v>106872.37</v>
      </c>
      <c r="M108" s="13">
        <v>1.4569524E9</v>
      </c>
      <c r="N108" s="13">
        <v>24945.8611</v>
      </c>
      <c r="P108" s="156">
        <v>1.4562612E9</v>
      </c>
      <c r="Q108" s="156">
        <v>100006.2046</v>
      </c>
      <c r="S108" s="156">
        <v>1.4571252E9</v>
      </c>
      <c r="T108" s="156">
        <v>10003.9052</v>
      </c>
      <c r="V108" s="156">
        <v>1.4557284E9</v>
      </c>
      <c r="W108" s="156">
        <v>103759.3076</v>
      </c>
      <c r="Y108" s="156">
        <v>1.45557E9</v>
      </c>
      <c r="Z108" s="156">
        <v>102931.4998</v>
      </c>
      <c r="AA108" s="153">
        <f>IFERROR(__xludf.DUMMYFUNCTION("TO_DATE(INT((AB108/(60*60*24))+""1/1/1970""))"),43504.0)</f>
        <v>43504</v>
      </c>
      <c r="AB108" s="152">
        <v>1.549602E9</v>
      </c>
      <c r="AC108" s="152">
        <v>101813.3217</v>
      </c>
      <c r="AD108" s="153">
        <f>IFERROR(__xludf.DUMMYFUNCTION("TO_DATE(INT((AE108/(60*60*24))+""1/1/1970""))"),43504.0)</f>
        <v>43504</v>
      </c>
      <c r="AE108" s="156">
        <v>1.549638E9</v>
      </c>
      <c r="AF108" s="156">
        <v>100051.14</v>
      </c>
      <c r="AG108" s="153">
        <f>IFERROR(__xludf.DUMMYFUNCTION("TO_DATE(INT((AH108/(60*60*24))+""1/1/1970""))"),43483.0)</f>
        <v>43483</v>
      </c>
      <c r="AH108" s="156">
        <v>1.547855959E9</v>
      </c>
      <c r="AI108" s="156">
        <v>106620.6061</v>
      </c>
    </row>
    <row r="109">
      <c r="A109" s="152">
        <v>1.45831308E9</v>
      </c>
      <c r="B109" s="152">
        <v>105622.4524</v>
      </c>
      <c r="C109" s="153">
        <f>IFERROR(__xludf.DUMMYFUNCTION("TO_DATE(INT((A109/(60*60*24))+""1/1/1970""))"),42447.0)</f>
        <v>42447</v>
      </c>
      <c r="D109" s="152">
        <v>1.460664E9</v>
      </c>
      <c r="E109" s="152">
        <v>98325.8337</v>
      </c>
      <c r="G109" s="152">
        <v>1.4628024E9</v>
      </c>
      <c r="H109" s="152">
        <v>90925.2269</v>
      </c>
      <c r="J109" s="154">
        <v>42521.0</v>
      </c>
      <c r="K109" s="155">
        <v>107425.27</v>
      </c>
      <c r="M109" s="13">
        <v>1.4570172E9</v>
      </c>
      <c r="N109" s="13">
        <v>24942.2917</v>
      </c>
      <c r="P109" s="152">
        <v>1.45629E9</v>
      </c>
      <c r="Q109" s="152">
        <v>100026.8113</v>
      </c>
      <c r="S109" s="152">
        <v>1.457136E9</v>
      </c>
      <c r="T109" s="152">
        <v>9999.8517</v>
      </c>
      <c r="V109" s="152">
        <v>1.45575E9</v>
      </c>
      <c r="W109" s="152">
        <v>103803.3244</v>
      </c>
      <c r="Y109" s="152">
        <v>1.4555772E9</v>
      </c>
      <c r="Z109" s="152">
        <v>102931.4998</v>
      </c>
      <c r="AA109" s="153">
        <f>IFERROR(__xludf.DUMMYFUNCTION("TO_DATE(INT((AB109/(60*60*24))+""1/1/1970""))"),43504.0)</f>
        <v>43504</v>
      </c>
      <c r="AB109" s="156">
        <v>1.549638E9</v>
      </c>
      <c r="AC109" s="156">
        <v>101331.2098</v>
      </c>
      <c r="AD109" s="153">
        <f>IFERROR(__xludf.DUMMYFUNCTION("TO_DATE(INT((AE109/(60*60*24))+""1/1/1970""))"),43504.0)</f>
        <v>43504</v>
      </c>
      <c r="AE109" s="152">
        <v>1.549656E9</v>
      </c>
      <c r="AF109" s="152">
        <v>100051.14</v>
      </c>
      <c r="AG109" s="153">
        <f>IFERROR(__xludf.DUMMYFUNCTION("TO_DATE(INT((AH109/(60*60*24))+""1/1/1970""))"),43484.0)</f>
        <v>43484</v>
      </c>
      <c r="AH109" s="152">
        <v>1.547865875E9</v>
      </c>
      <c r="AI109" s="152">
        <v>106620.6061</v>
      </c>
    </row>
    <row r="110">
      <c r="A110" s="156">
        <v>1.4583312E9</v>
      </c>
      <c r="B110" s="156">
        <v>105658.4877</v>
      </c>
      <c r="C110" s="153">
        <f>IFERROR(__xludf.DUMMYFUNCTION("TO_DATE(INT((A110/(60*60*24))+""1/1/1970""))"),42447.0)</f>
        <v>42447</v>
      </c>
      <c r="D110" s="152">
        <v>1.4607324E9</v>
      </c>
      <c r="E110" s="152">
        <v>98325.8337</v>
      </c>
      <c r="G110" s="152">
        <v>1.4628528E9</v>
      </c>
      <c r="H110" s="152">
        <v>90690.3335</v>
      </c>
      <c r="J110" s="154">
        <v>42522.0</v>
      </c>
      <c r="K110" s="155">
        <v>107628.97</v>
      </c>
      <c r="M110" s="13">
        <v>1.4570388E9</v>
      </c>
      <c r="N110" s="13">
        <v>24942.2917</v>
      </c>
      <c r="P110" s="156">
        <v>1.4563296E9</v>
      </c>
      <c r="Q110" s="156">
        <v>100026.8113</v>
      </c>
      <c r="S110" s="156">
        <v>1.4573088E9</v>
      </c>
      <c r="T110" s="156">
        <v>10000.974</v>
      </c>
      <c r="V110" s="156">
        <v>1.455768E9</v>
      </c>
      <c r="W110" s="156">
        <v>103720.876</v>
      </c>
      <c r="Y110" s="156">
        <v>1.4556096E9</v>
      </c>
      <c r="Z110" s="156">
        <v>102499.6434</v>
      </c>
      <c r="AA110" s="153">
        <f>IFERROR(__xludf.DUMMYFUNCTION("TO_DATE(INT((AB110/(60*60*24))+""1/1/1970""))"),43504.0)</f>
        <v>43504</v>
      </c>
      <c r="AB110" s="152">
        <v>1.549656E9</v>
      </c>
      <c r="AC110" s="152">
        <v>101905.2094</v>
      </c>
      <c r="AD110" s="153">
        <f>IFERROR(__xludf.DUMMYFUNCTION("TO_DATE(INT((AE110/(60*60*24))+""1/1/1970""))"),43504.0)</f>
        <v>43504</v>
      </c>
      <c r="AE110" s="156">
        <v>1.5496596E9</v>
      </c>
      <c r="AF110" s="156">
        <v>100051.14</v>
      </c>
      <c r="AG110" s="153">
        <f>IFERROR(__xludf.DUMMYFUNCTION("TO_DATE(INT((AH110/(60*60*24))+""1/1/1970""))"),43484.0)</f>
        <v>43484</v>
      </c>
      <c r="AH110" s="156">
        <v>1.547881679E9</v>
      </c>
      <c r="AI110" s="156">
        <v>106620.6061</v>
      </c>
    </row>
    <row r="111">
      <c r="A111" s="152">
        <v>1.45856706E9</v>
      </c>
      <c r="B111" s="152">
        <v>105452.5719</v>
      </c>
      <c r="C111" s="153">
        <f>IFERROR(__xludf.DUMMYFUNCTION("TO_DATE(INT((A111/(60*60*24))+""1/1/1970""))"),42450.0)</f>
        <v>42450</v>
      </c>
      <c r="D111" s="152">
        <v>1.4607792E9</v>
      </c>
      <c r="E111" s="152">
        <v>98325.8337</v>
      </c>
      <c r="G111" s="156">
        <v>1.4629392E9</v>
      </c>
      <c r="H111" s="156">
        <v>90979.2426</v>
      </c>
      <c r="J111" s="154">
        <v>42523.0</v>
      </c>
      <c r="K111" s="155">
        <v>107638.67</v>
      </c>
      <c r="M111" s="13">
        <v>1.4571036E9</v>
      </c>
      <c r="N111" s="13">
        <v>24855.0073</v>
      </c>
      <c r="P111" s="152">
        <v>1.4563476E9</v>
      </c>
      <c r="Q111" s="152">
        <v>100026.8113</v>
      </c>
      <c r="S111" s="152">
        <v>1.4573628E9</v>
      </c>
      <c r="T111" s="152">
        <v>10000.974</v>
      </c>
      <c r="V111" s="152">
        <v>1.4558076E9</v>
      </c>
      <c r="W111" s="152">
        <v>104064.1559</v>
      </c>
      <c r="Y111" s="152">
        <v>1.4556492E9</v>
      </c>
      <c r="Z111" s="152">
        <v>102499.6434</v>
      </c>
      <c r="AA111" s="153">
        <f>IFERROR(__xludf.DUMMYFUNCTION("TO_DATE(INT((AB111/(60*60*24))+""1/1/1970""))"),43504.0)</f>
        <v>43504</v>
      </c>
      <c r="AB111" s="156">
        <v>1.5496596E9</v>
      </c>
      <c r="AC111" s="156">
        <v>102224.2134</v>
      </c>
      <c r="AD111" s="153">
        <f>IFERROR(__xludf.DUMMYFUNCTION("TO_DATE(INT((AE111/(60*60*24))+""1/1/1970""))"),43505.0)</f>
        <v>43505</v>
      </c>
      <c r="AE111" s="152">
        <v>1.5496884E9</v>
      </c>
      <c r="AF111" s="152">
        <v>100113.84</v>
      </c>
      <c r="AG111" s="153">
        <f>IFERROR(__xludf.DUMMYFUNCTION("TO_DATE(INT((AH111/(60*60*24))+""1/1/1970""))"),43484.0)</f>
        <v>43484</v>
      </c>
      <c r="AH111" s="152">
        <v>1.547898143E9</v>
      </c>
      <c r="AI111" s="152">
        <v>106620.6061</v>
      </c>
    </row>
    <row r="112">
      <c r="A112" s="156">
        <v>1.4585904E9</v>
      </c>
      <c r="B112" s="156">
        <v>105746.0019</v>
      </c>
      <c r="C112" s="153">
        <f>IFERROR(__xludf.DUMMYFUNCTION("TO_DATE(INT((A112/(60*60*24))+""1/1/1970""))"),42450.0)</f>
        <v>42450</v>
      </c>
      <c r="D112" s="152">
        <v>1.4610096E9</v>
      </c>
      <c r="E112" s="152">
        <v>98325.8337</v>
      </c>
      <c r="G112" s="152">
        <v>1.4630256E9</v>
      </c>
      <c r="H112" s="152">
        <v>90972.9799</v>
      </c>
      <c r="J112" s="154">
        <v>42524.0</v>
      </c>
      <c r="K112" s="155">
        <v>107861.77</v>
      </c>
      <c r="M112" s="13">
        <v>1.4571252E9</v>
      </c>
      <c r="N112" s="13">
        <v>24855.0073</v>
      </c>
      <c r="P112" s="156">
        <v>1.4563764E9</v>
      </c>
      <c r="Q112" s="156">
        <v>100051.4992</v>
      </c>
      <c r="S112" s="156">
        <v>1.4573844E9</v>
      </c>
      <c r="T112" s="156">
        <v>10000.974</v>
      </c>
      <c r="V112" s="156">
        <v>1.4558364E9</v>
      </c>
      <c r="W112" s="156">
        <v>103920.0785</v>
      </c>
      <c r="Y112" s="156">
        <v>1.4556636E9</v>
      </c>
      <c r="Z112" s="156">
        <v>102499.6434</v>
      </c>
      <c r="AA112" s="153">
        <f>IFERROR(__xludf.DUMMYFUNCTION("TO_DATE(INT((AB112/(60*60*24))+""1/1/1970""))"),43505.0)</f>
        <v>43505</v>
      </c>
      <c r="AB112" s="152">
        <v>1.5496884E9</v>
      </c>
      <c r="AC112" s="152">
        <v>102224.2134</v>
      </c>
      <c r="AD112" s="153">
        <f>IFERROR(__xludf.DUMMYFUNCTION("TO_DATE(INT((AE112/(60*60*24))+""1/1/1970""))"),43507.0)</f>
        <v>43507</v>
      </c>
      <c r="AE112" s="156">
        <v>1.5498972E9</v>
      </c>
      <c r="AF112" s="156">
        <v>100113.84</v>
      </c>
      <c r="AG112" s="153">
        <f>IFERROR(__xludf.DUMMYFUNCTION("TO_DATE(INT((AH112/(60*60*24))+""1/1/1970""))"),43484.0)</f>
        <v>43484</v>
      </c>
      <c r="AH112" s="156">
        <v>1.547913963E9</v>
      </c>
      <c r="AI112" s="156">
        <v>106620.6061</v>
      </c>
    </row>
    <row r="113">
      <c r="A113" s="152">
        <v>1.45865346E9</v>
      </c>
      <c r="B113" s="152">
        <v>105267.2476</v>
      </c>
      <c r="C113" s="153">
        <f>IFERROR(__xludf.DUMMYFUNCTION("TO_DATE(INT((A113/(60*60*24))+""1/1/1970""))"),42451.0)</f>
        <v>42451</v>
      </c>
      <c r="D113" s="152">
        <v>1.461078E9</v>
      </c>
      <c r="E113" s="152">
        <v>98325.8337</v>
      </c>
      <c r="G113" s="156">
        <v>1.463112E9</v>
      </c>
      <c r="H113" s="156">
        <v>90319.5091</v>
      </c>
      <c r="J113" s="154">
        <v>42527.0</v>
      </c>
      <c r="K113" s="155">
        <v>107357.37</v>
      </c>
      <c r="M113" s="13">
        <v>1.457136E9</v>
      </c>
      <c r="N113" s="13">
        <v>24822.041</v>
      </c>
      <c r="P113" s="152">
        <v>1.456416E9</v>
      </c>
      <c r="Q113" s="152">
        <v>100051.4992</v>
      </c>
      <c r="S113" s="152">
        <v>1.4574492E9</v>
      </c>
      <c r="T113" s="152">
        <v>9997.7325</v>
      </c>
      <c r="V113" s="152">
        <v>1.4558472E9</v>
      </c>
      <c r="W113" s="152">
        <v>103799.5405</v>
      </c>
      <c r="Y113" s="152">
        <v>1.4556888E9</v>
      </c>
      <c r="Z113" s="152">
        <v>102198.1674</v>
      </c>
      <c r="AA113" s="153">
        <f>IFERROR(__xludf.DUMMYFUNCTION("TO_DATE(INT((AB113/(60*60*24))+""1/1/1970""))"),43507.0)</f>
        <v>43507</v>
      </c>
      <c r="AB113" s="156">
        <v>1.5498972E9</v>
      </c>
      <c r="AC113" s="156">
        <v>102943.4486</v>
      </c>
      <c r="AD113" s="153">
        <f>IFERROR(__xludf.DUMMYFUNCTION("TO_DATE(INT((AE113/(60*60*24))+""1/1/1970""))"),43507.0)</f>
        <v>43507</v>
      </c>
      <c r="AE113" s="152">
        <v>1.5499152E9</v>
      </c>
      <c r="AF113" s="152">
        <v>100113.84</v>
      </c>
      <c r="AG113" s="153">
        <f>IFERROR(__xludf.DUMMYFUNCTION("TO_DATE(INT((AH113/(60*60*24))+""1/1/1970""))"),43484.0)</f>
        <v>43484</v>
      </c>
      <c r="AH113" s="152">
        <v>1.547929955E9</v>
      </c>
      <c r="AI113" s="152">
        <v>106620.6061</v>
      </c>
    </row>
    <row r="114">
      <c r="A114" s="156">
        <v>1.4586768E9</v>
      </c>
      <c r="B114" s="156">
        <v>105709.9667</v>
      </c>
      <c r="C114" s="153">
        <f>IFERROR(__xludf.DUMMYFUNCTION("TO_DATE(INT((A114/(60*60*24))+""1/1/1970""))"),42451.0)</f>
        <v>42451</v>
      </c>
      <c r="D114" s="152">
        <v>1.4611248E9</v>
      </c>
      <c r="E114" s="152">
        <v>98325.8337</v>
      </c>
      <c r="G114" s="152">
        <v>1.4631984E9</v>
      </c>
      <c r="H114" s="152">
        <v>90936.5189</v>
      </c>
      <c r="J114" s="154">
        <v>42528.0</v>
      </c>
      <c r="K114" s="155">
        <v>107745.37</v>
      </c>
      <c r="M114" s="13">
        <v>1.4572224E9</v>
      </c>
      <c r="N114" s="13">
        <v>24822.041</v>
      </c>
      <c r="P114" s="156">
        <v>1.456434E9</v>
      </c>
      <c r="Q114" s="156">
        <v>100051.4992</v>
      </c>
      <c r="S114" s="156">
        <v>1.4574708E9</v>
      </c>
      <c r="T114" s="156">
        <v>9997.7325</v>
      </c>
      <c r="V114" s="156">
        <v>1.4558868E9</v>
      </c>
      <c r="W114" s="156">
        <v>103665.6766</v>
      </c>
      <c r="Y114" s="156">
        <v>1.4557284E9</v>
      </c>
      <c r="Z114" s="156">
        <v>102198.1674</v>
      </c>
      <c r="AA114" s="153">
        <f>IFERROR(__xludf.DUMMYFUNCTION("TO_DATE(INT((AB114/(60*60*24))+""1/1/1970""))"),43507.0)</f>
        <v>43507</v>
      </c>
      <c r="AB114" s="152">
        <v>1.5499152E9</v>
      </c>
      <c r="AC114" s="152">
        <v>102562.8026</v>
      </c>
      <c r="AD114" s="153">
        <f>IFERROR(__xludf.DUMMYFUNCTION("TO_DATE(INT((AE114/(60*60*24))+""1/1/1970""))"),43507.0)</f>
        <v>43507</v>
      </c>
      <c r="AE114" s="156">
        <v>1.5499188E9</v>
      </c>
      <c r="AF114" s="156">
        <v>100113.84</v>
      </c>
      <c r="AG114" s="153">
        <f>IFERROR(__xludf.DUMMYFUNCTION("TO_DATE(INT((AH114/(60*60*24))+""1/1/1970""))"),43484.0)</f>
        <v>43484</v>
      </c>
      <c r="AH114" s="156">
        <v>1.547940829E9</v>
      </c>
      <c r="AI114" s="156">
        <v>106620.6061</v>
      </c>
    </row>
    <row r="115">
      <c r="A115" s="152">
        <v>1.45873986E9</v>
      </c>
      <c r="B115" s="152">
        <v>105359.9097</v>
      </c>
      <c r="C115" s="153">
        <f>IFERROR(__xludf.DUMMYFUNCTION("TO_DATE(INT((A115/(60*60*24))+""1/1/1970""))"),42452.0)</f>
        <v>42452</v>
      </c>
      <c r="D115" s="152">
        <v>1.4611824E9</v>
      </c>
      <c r="E115" s="152">
        <v>98325.8337</v>
      </c>
      <c r="G115" s="156">
        <v>1.4634072E9</v>
      </c>
      <c r="H115" s="156">
        <v>90936.5189</v>
      </c>
      <c r="J115" s="154">
        <v>42529.0</v>
      </c>
      <c r="K115" s="155">
        <v>107473.77</v>
      </c>
      <c r="M115" s="13">
        <v>1.4573088E9</v>
      </c>
      <c r="N115" s="13">
        <v>24820.087</v>
      </c>
      <c r="P115" s="152">
        <v>1.4564628E9</v>
      </c>
      <c r="Q115" s="152">
        <v>100199.5861</v>
      </c>
      <c r="S115" s="152">
        <v>1.4575356E9</v>
      </c>
      <c r="T115" s="152">
        <v>10000.2196</v>
      </c>
      <c r="V115" s="152">
        <v>1.4559192E9</v>
      </c>
      <c r="W115" s="152">
        <v>103726.4828</v>
      </c>
      <c r="Y115" s="152">
        <v>1.45575E9</v>
      </c>
      <c r="Z115" s="152">
        <v>102198.1674</v>
      </c>
      <c r="AA115" s="153">
        <f>IFERROR(__xludf.DUMMYFUNCTION("TO_DATE(INT((AB115/(60*60*24))+""1/1/1970""))"),43507.0)</f>
        <v>43507</v>
      </c>
      <c r="AB115" s="156">
        <v>1.5499188E9</v>
      </c>
      <c r="AC115" s="156">
        <v>102658.1954</v>
      </c>
      <c r="AD115" s="153">
        <f>IFERROR(__xludf.DUMMYFUNCTION("TO_DATE(INT((AE115/(60*60*24))+""1/1/1970""))"),43508.0)</f>
        <v>43508</v>
      </c>
      <c r="AE115" s="152">
        <v>1.5499476E9</v>
      </c>
      <c r="AF115" s="152">
        <v>100012.2</v>
      </c>
      <c r="AG115" s="153">
        <f>IFERROR(__xludf.DUMMYFUNCTION("TO_DATE(INT((AH115/(60*60*24))+""1/1/1970""))"),43485.0)</f>
        <v>43485</v>
      </c>
      <c r="AH115" s="152">
        <v>1.547946041E9</v>
      </c>
      <c r="AI115" s="152">
        <v>106620.6061</v>
      </c>
    </row>
    <row r="116">
      <c r="A116" s="156">
        <v>1.4587632E9</v>
      </c>
      <c r="B116" s="156">
        <v>104989.2612</v>
      </c>
      <c r="C116" s="153">
        <f>IFERROR(__xludf.DUMMYFUNCTION("TO_DATE(INT((A116/(60*60*24))+""1/1/1970""))"),42452.0)</f>
        <v>42452</v>
      </c>
      <c r="D116" s="152">
        <v>1.4612508E9</v>
      </c>
      <c r="E116" s="152">
        <v>98325.8337</v>
      </c>
      <c r="G116" s="156">
        <v>1.4634576E9</v>
      </c>
      <c r="H116" s="156">
        <v>90088.9024</v>
      </c>
      <c r="J116" s="154">
        <v>42530.0</v>
      </c>
      <c r="K116" s="155">
        <v>107658.07</v>
      </c>
      <c r="M116" s="13">
        <v>1.4573628E9</v>
      </c>
      <c r="N116" s="13">
        <v>24820.087</v>
      </c>
      <c r="P116" s="156">
        <v>1.4565024E9</v>
      </c>
      <c r="Q116" s="156">
        <v>100199.5861</v>
      </c>
      <c r="S116" s="156">
        <v>1.4575572E9</v>
      </c>
      <c r="T116" s="156">
        <v>10000.2196</v>
      </c>
      <c r="V116" s="156">
        <v>1.4560956E9</v>
      </c>
      <c r="W116" s="156">
        <v>103584.6649</v>
      </c>
      <c r="Y116" s="156">
        <v>1.455768E9</v>
      </c>
      <c r="Z116" s="156">
        <v>101991.3887</v>
      </c>
      <c r="AA116" s="153">
        <f>IFERROR(__xludf.DUMMYFUNCTION("TO_DATE(INT((AB116/(60*60*24))+""1/1/1970""))"),43508.0)</f>
        <v>43508</v>
      </c>
      <c r="AB116" s="152">
        <v>1.5499476E9</v>
      </c>
      <c r="AC116" s="152">
        <v>102658.1954</v>
      </c>
      <c r="AD116" s="153">
        <f>IFERROR(__xludf.DUMMYFUNCTION("TO_DATE(INT((AE116/(60*60*24))+""1/1/1970""))"),43508.0)</f>
        <v>43508</v>
      </c>
      <c r="AE116" s="156">
        <v>1.5499836E9</v>
      </c>
      <c r="AF116" s="156">
        <v>100012.2</v>
      </c>
      <c r="AG116" s="153">
        <f>IFERROR(__xludf.DUMMYFUNCTION("TO_DATE(INT((AH116/(60*60*24))+""1/1/1970""))"),43485.0)</f>
        <v>43485</v>
      </c>
      <c r="AH116" s="156">
        <v>1.54796384E9</v>
      </c>
      <c r="AI116" s="156">
        <v>106620.6061</v>
      </c>
    </row>
    <row r="117">
      <c r="A117" s="152">
        <v>1.45882626E9</v>
      </c>
      <c r="B117" s="152">
        <v>104330.3305</v>
      </c>
      <c r="C117" s="153">
        <f>IFERROR(__xludf.DUMMYFUNCTION("TO_DATE(INT((A117/(60*60*24))+""1/1/1970""))"),42453.0)</f>
        <v>42453</v>
      </c>
      <c r="D117" s="152">
        <v>1.4612976E9</v>
      </c>
      <c r="E117" s="152">
        <v>98325.8337</v>
      </c>
      <c r="G117" s="152">
        <v>1.463544E9</v>
      </c>
      <c r="H117" s="152">
        <v>90381.7496</v>
      </c>
      <c r="J117" s="154">
        <v>42531.0</v>
      </c>
      <c r="K117" s="155">
        <v>107483.47</v>
      </c>
      <c r="M117" s="13">
        <v>1.4573844E9</v>
      </c>
      <c r="N117" s="13">
        <v>24820.087</v>
      </c>
      <c r="P117" s="152">
        <v>1.4565204E9</v>
      </c>
      <c r="Q117" s="152">
        <v>100199.5861</v>
      </c>
      <c r="S117" s="152">
        <v>1.457622E9</v>
      </c>
      <c r="T117" s="152">
        <v>10000.7826</v>
      </c>
      <c r="V117" s="152">
        <v>1.4561352E9</v>
      </c>
      <c r="W117" s="152">
        <v>103793.6623</v>
      </c>
      <c r="Y117" s="152">
        <v>1.4558076E9</v>
      </c>
      <c r="Z117" s="152">
        <v>101991.3887</v>
      </c>
      <c r="AA117" s="153">
        <f>IFERROR(__xludf.DUMMYFUNCTION("TO_DATE(INT((AB117/(60*60*24))+""1/1/1970""))"),43508.0)</f>
        <v>43508</v>
      </c>
      <c r="AB117" s="156">
        <v>1.5499836E9</v>
      </c>
      <c r="AC117" s="156">
        <v>103510.3138</v>
      </c>
      <c r="AD117" s="153">
        <f>IFERROR(__xludf.DUMMYFUNCTION("TO_DATE(INT((AE117/(60*60*24))+""1/1/1970""))"),43508.0)</f>
        <v>43508</v>
      </c>
      <c r="AE117" s="152">
        <v>1.5500016E9</v>
      </c>
      <c r="AF117" s="152">
        <v>100012.2</v>
      </c>
      <c r="AG117" s="153">
        <f>IFERROR(__xludf.DUMMYFUNCTION("TO_DATE(INT((AH117/(60*60*24))+""1/1/1970""))"),43485.0)</f>
        <v>43485</v>
      </c>
      <c r="AH117" s="152">
        <v>1.547980668E9</v>
      </c>
      <c r="AI117" s="152">
        <v>106620.6061</v>
      </c>
    </row>
    <row r="118">
      <c r="A118" s="156">
        <v>1.4588496E9</v>
      </c>
      <c r="B118" s="156">
        <v>104932.6343</v>
      </c>
      <c r="C118" s="153">
        <f>IFERROR(__xludf.DUMMYFUNCTION("TO_DATE(INT((A118/(60*60*24))+""1/1/1970""))"),42453.0)</f>
        <v>42453</v>
      </c>
      <c r="D118" s="152">
        <v>1.4613552E9</v>
      </c>
      <c r="E118" s="152">
        <v>98325.8337</v>
      </c>
      <c r="G118" s="156">
        <v>1.4636304E9</v>
      </c>
      <c r="H118" s="156">
        <v>90779.2401</v>
      </c>
      <c r="J118" s="154">
        <v>42534.0</v>
      </c>
      <c r="K118" s="155">
        <v>106270.97</v>
      </c>
      <c r="M118" s="13">
        <v>1.4574492E9</v>
      </c>
      <c r="N118" s="13">
        <v>24907.8005</v>
      </c>
      <c r="P118" s="156">
        <v>1.4565492E9</v>
      </c>
      <c r="Q118" s="156">
        <v>100092.6322</v>
      </c>
      <c r="S118" s="156">
        <v>1.4576436E9</v>
      </c>
      <c r="T118" s="156">
        <v>10000.7826</v>
      </c>
      <c r="V118" s="156">
        <v>1.4561748E9</v>
      </c>
      <c r="W118" s="156">
        <v>104143.4918</v>
      </c>
      <c r="Y118" s="156">
        <v>1.4558364E9</v>
      </c>
      <c r="Z118" s="156">
        <v>101991.3887</v>
      </c>
      <c r="AA118" s="153">
        <f>IFERROR(__xludf.DUMMYFUNCTION("TO_DATE(INT((AB118/(60*60*24))+""1/1/1970""))"),43508.0)</f>
        <v>43508</v>
      </c>
      <c r="AB118" s="152">
        <v>1.5500016E9</v>
      </c>
      <c r="AC118" s="152">
        <v>103790.1812</v>
      </c>
      <c r="AD118" s="153">
        <f>IFERROR(__xludf.DUMMYFUNCTION("TO_DATE(INT((AE118/(60*60*24))+""1/1/1970""))"),43508.0)</f>
        <v>43508</v>
      </c>
      <c r="AE118" s="156">
        <v>1.5500052E9</v>
      </c>
      <c r="AF118" s="156">
        <v>100012.2</v>
      </c>
      <c r="AG118" s="153">
        <f>IFERROR(__xludf.DUMMYFUNCTION("TO_DATE(INT((AH118/(60*60*24))+""1/1/1970""))"),43485.0)</f>
        <v>43485</v>
      </c>
      <c r="AH118" s="156">
        <v>1.547996498E9</v>
      </c>
      <c r="AI118" s="156">
        <v>106620.6061</v>
      </c>
    </row>
    <row r="119">
      <c r="A119" s="152">
        <v>1.45917186E9</v>
      </c>
      <c r="B119" s="152">
        <v>105205.4728</v>
      </c>
      <c r="C119" s="153">
        <f>IFERROR(__xludf.DUMMYFUNCTION("TO_DATE(INT((A119/(60*60*24))+""1/1/1970""))"),42457.0)</f>
        <v>42457</v>
      </c>
      <c r="D119" s="152">
        <v>1.4615928E9</v>
      </c>
      <c r="E119" s="152">
        <v>98325.8337</v>
      </c>
      <c r="G119" s="152">
        <v>1.4637168E9</v>
      </c>
      <c r="H119" s="152">
        <v>90744.8901</v>
      </c>
      <c r="J119" s="154">
        <v>42535.0</v>
      </c>
      <c r="K119" s="155">
        <v>105388.27</v>
      </c>
      <c r="M119" s="13">
        <v>1.4574708E9</v>
      </c>
      <c r="N119" s="13">
        <v>24907.8005</v>
      </c>
      <c r="P119" s="152">
        <v>1.456758E9</v>
      </c>
      <c r="Q119" s="152">
        <v>100092.6322</v>
      </c>
      <c r="S119" s="152">
        <v>1.4577084E9</v>
      </c>
      <c r="T119" s="152">
        <v>10023.7383</v>
      </c>
      <c r="V119" s="152">
        <v>1.456182E9</v>
      </c>
      <c r="W119" s="152">
        <v>104137.5701</v>
      </c>
      <c r="Y119" s="152">
        <v>1.4558472E9</v>
      </c>
      <c r="Z119" s="152">
        <v>101871.9877</v>
      </c>
      <c r="AA119" s="153">
        <f>IFERROR(__xludf.DUMMYFUNCTION("TO_DATE(INT((AB119/(60*60*24))+""1/1/1970""))"),43508.0)</f>
        <v>43508</v>
      </c>
      <c r="AB119" s="156">
        <v>1.5500052E9</v>
      </c>
      <c r="AC119" s="156">
        <v>103760.3211</v>
      </c>
      <c r="AD119" s="153">
        <f>IFERROR(__xludf.DUMMYFUNCTION("TO_DATE(INT((AE119/(60*60*24))+""1/1/1970""))"),43509.0)</f>
        <v>43509</v>
      </c>
      <c r="AE119" s="152">
        <v>1.550034E9</v>
      </c>
      <c r="AF119" s="152">
        <v>99962.7</v>
      </c>
      <c r="AG119" s="153">
        <f>IFERROR(__xludf.DUMMYFUNCTION("TO_DATE(INT((AH119/(60*60*24))+""1/1/1970""))"),43485.0)</f>
        <v>43485</v>
      </c>
      <c r="AH119" s="152">
        <v>1.548012515E9</v>
      </c>
      <c r="AI119" s="152">
        <v>106620.6061</v>
      </c>
    </row>
    <row r="120">
      <c r="A120" s="156">
        <v>1.4591952E9</v>
      </c>
      <c r="B120" s="156">
        <v>105015.0007</v>
      </c>
      <c r="C120" s="153">
        <f>IFERROR(__xludf.DUMMYFUNCTION("TO_DATE(INT((A120/(60*60*24))+""1/1/1970""))"),42457.0)</f>
        <v>42457</v>
      </c>
      <c r="D120" s="156">
        <v>1.4616828E9</v>
      </c>
      <c r="E120" s="156">
        <v>98325.8337</v>
      </c>
      <c r="G120" s="156">
        <v>1.4638032E9</v>
      </c>
      <c r="H120" s="156">
        <v>91493.8301</v>
      </c>
      <c r="J120" s="154">
        <v>42536.0</v>
      </c>
      <c r="K120" s="155">
        <v>105388.27</v>
      </c>
      <c r="M120" s="13">
        <v>1.4575356E9</v>
      </c>
      <c r="N120" s="13">
        <v>24977.3037</v>
      </c>
      <c r="P120" s="156">
        <v>1.4567796E9</v>
      </c>
      <c r="Q120" s="156">
        <v>100092.6322</v>
      </c>
      <c r="S120" s="156">
        <v>1.45773E9</v>
      </c>
      <c r="T120" s="156">
        <v>10023.7383</v>
      </c>
      <c r="V120" s="156">
        <v>1.4562144E9</v>
      </c>
      <c r="W120" s="156">
        <v>103998.9942</v>
      </c>
      <c r="Y120" s="156">
        <v>1.4558868E9</v>
      </c>
      <c r="Z120" s="156">
        <v>101871.9877</v>
      </c>
      <c r="AA120" s="153">
        <f>IFERROR(__xludf.DUMMYFUNCTION("TO_DATE(INT((AB120/(60*60*24))+""1/1/1970""))"),43509.0)</f>
        <v>43509</v>
      </c>
      <c r="AB120" s="152">
        <v>1.550034E9</v>
      </c>
      <c r="AC120" s="152">
        <v>103760.3211</v>
      </c>
      <c r="AD120" s="153">
        <f>IFERROR(__xludf.DUMMYFUNCTION("TO_DATE(INT((AE120/(60*60*24))+""1/1/1970""))"),43509.0)</f>
        <v>43509</v>
      </c>
      <c r="AE120" s="156">
        <v>1.55007E9</v>
      </c>
      <c r="AF120" s="156">
        <v>99962.7</v>
      </c>
      <c r="AG120" s="153">
        <f>IFERROR(__xludf.DUMMYFUNCTION("TO_DATE(INT((AH120/(60*60*24))+""1/1/1970""))"),43485.0)</f>
        <v>43485</v>
      </c>
      <c r="AH120" s="156">
        <v>1.548028602E9</v>
      </c>
      <c r="AI120" s="156">
        <v>106620.6061</v>
      </c>
    </row>
    <row r="121">
      <c r="A121" s="152">
        <v>1.45925826E9</v>
      </c>
      <c r="B121" s="152">
        <v>104731.8664</v>
      </c>
      <c r="C121" s="153">
        <f>IFERROR(__xludf.DUMMYFUNCTION("TO_DATE(INT((A121/(60*60*24))+""1/1/1970""))"),42458.0)</f>
        <v>42458</v>
      </c>
      <c r="D121" s="156">
        <v>1.4617296E9</v>
      </c>
      <c r="E121" s="156">
        <v>98325.8337</v>
      </c>
      <c r="G121" s="152">
        <v>1.464012E9</v>
      </c>
      <c r="H121" s="152">
        <v>91493.8301</v>
      </c>
      <c r="J121" s="154">
        <v>42537.0</v>
      </c>
      <c r="K121" s="155">
        <v>105087.57</v>
      </c>
      <c r="M121" s="13">
        <v>1.4575572E9</v>
      </c>
      <c r="N121" s="13">
        <v>24977.3037</v>
      </c>
      <c r="P121" s="152">
        <v>1.4568084E9</v>
      </c>
      <c r="Q121" s="152">
        <v>100157.4127</v>
      </c>
      <c r="S121" s="152">
        <v>1.4577408E9</v>
      </c>
      <c r="T121" s="152">
        <v>10002.1856</v>
      </c>
      <c r="V121" s="152">
        <v>1.456254E9</v>
      </c>
      <c r="W121" s="152">
        <v>103712.2835</v>
      </c>
      <c r="Y121" s="152">
        <v>1.4559192E9</v>
      </c>
      <c r="Z121" s="152">
        <v>101871.9877</v>
      </c>
      <c r="AA121" s="153">
        <f>IFERROR(__xludf.DUMMYFUNCTION("TO_DATE(INT((AB121/(60*60*24))+""1/1/1970""))"),43509.0)</f>
        <v>43509</v>
      </c>
      <c r="AB121" s="156">
        <v>1.55007E9</v>
      </c>
      <c r="AC121" s="156">
        <v>104032.8854</v>
      </c>
      <c r="AD121" s="153">
        <f>IFERROR(__xludf.DUMMYFUNCTION("TO_DATE(INT((AE121/(60*60*24))+""1/1/1970""))"),43509.0)</f>
        <v>43509</v>
      </c>
      <c r="AE121" s="152">
        <v>1.550088E9</v>
      </c>
      <c r="AF121" s="152">
        <v>99962.7</v>
      </c>
      <c r="AG121" s="153">
        <f>IFERROR(__xludf.DUMMYFUNCTION("TO_DATE(INT((AH121/(60*60*24))+""1/1/1970""))"),43486.0)</f>
        <v>43486</v>
      </c>
      <c r="AH121" s="152">
        <v>1.548044439E9</v>
      </c>
      <c r="AI121" s="152">
        <v>106620.6061</v>
      </c>
    </row>
    <row r="122">
      <c r="A122" s="156">
        <v>1.4592816E9</v>
      </c>
      <c r="B122" s="156">
        <v>106023.9883</v>
      </c>
      <c r="C122" s="153">
        <f>IFERROR(__xludf.DUMMYFUNCTION("TO_DATE(INT((A122/(60*60*24))+""1/1/1970""))"),42458.0)</f>
        <v>42458</v>
      </c>
      <c r="D122" s="156">
        <v>1.4617872E9</v>
      </c>
      <c r="E122" s="156">
        <v>98325.8337</v>
      </c>
      <c r="G122" s="152">
        <v>1.4640624E9</v>
      </c>
      <c r="H122" s="152">
        <v>91430.5401</v>
      </c>
      <c r="J122" s="154">
        <v>42538.0</v>
      </c>
      <c r="K122" s="155">
        <v>105679.27</v>
      </c>
      <c r="M122" s="13">
        <v>1.457622E9</v>
      </c>
      <c r="N122" s="13">
        <v>24830.4463</v>
      </c>
      <c r="P122" s="156">
        <v>1.456848E9</v>
      </c>
      <c r="Q122" s="156">
        <v>100131.6977</v>
      </c>
      <c r="S122" s="156">
        <v>1.45791E9</v>
      </c>
      <c r="T122" s="156">
        <v>10002.8187</v>
      </c>
      <c r="V122" s="156">
        <v>1.4562684E9</v>
      </c>
      <c r="W122" s="156">
        <v>103592.3161</v>
      </c>
      <c r="Y122" s="156">
        <v>1.4559264E9</v>
      </c>
      <c r="Z122" s="156">
        <v>102078.3089</v>
      </c>
      <c r="AA122" s="153">
        <f>IFERROR(__xludf.DUMMYFUNCTION("TO_DATE(INT((AB122/(60*60*24))+""1/1/1970""))"),43509.0)</f>
        <v>43509</v>
      </c>
      <c r="AB122" s="152">
        <v>1.550088E9</v>
      </c>
      <c r="AC122" s="152">
        <v>104173.8928</v>
      </c>
      <c r="AD122" s="153">
        <f>IFERROR(__xludf.DUMMYFUNCTION("TO_DATE(INT((AE122/(60*60*24))+""1/1/1970""))"),43509.0)</f>
        <v>43509</v>
      </c>
      <c r="AE122" s="156">
        <v>1.5500916E9</v>
      </c>
      <c r="AF122" s="156">
        <v>99962.7</v>
      </c>
      <c r="AG122" s="153">
        <f>IFERROR(__xludf.DUMMYFUNCTION("TO_DATE(INT((AH122/(60*60*24))+""1/1/1970""))"),43486.0)</f>
        <v>43486</v>
      </c>
      <c r="AH122" s="156">
        <v>1.548060249E9</v>
      </c>
      <c r="AI122" s="156">
        <v>106620.6061</v>
      </c>
    </row>
    <row r="123">
      <c r="A123" s="152">
        <v>1.45934466E9</v>
      </c>
      <c r="B123" s="152">
        <v>106533.6301</v>
      </c>
      <c r="C123" s="153">
        <f>IFERROR(__xludf.DUMMYFUNCTION("TO_DATE(INT((A123/(60*60*24))+""1/1/1970""))"),42459.0)</f>
        <v>42459</v>
      </c>
      <c r="D123" s="156">
        <v>1.4618556E9</v>
      </c>
      <c r="E123" s="156">
        <v>98325.8337</v>
      </c>
      <c r="G123" s="156">
        <v>1.4641488E9</v>
      </c>
      <c r="H123" s="156">
        <v>91444.9301</v>
      </c>
      <c r="J123" s="154">
        <v>42541.0</v>
      </c>
      <c r="K123" s="155">
        <v>104175.77</v>
      </c>
      <c r="M123" s="13">
        <v>1.4576436E9</v>
      </c>
      <c r="N123" s="13">
        <v>24830.4463</v>
      </c>
      <c r="P123" s="152">
        <v>1.456866E9</v>
      </c>
      <c r="Q123" s="152">
        <v>100131.6977</v>
      </c>
      <c r="S123" s="152">
        <v>1.457964E9</v>
      </c>
      <c r="T123" s="152">
        <v>10002.8187</v>
      </c>
      <c r="V123" s="152">
        <v>1.4562936E9</v>
      </c>
      <c r="W123" s="152">
        <v>103455.9848</v>
      </c>
      <c r="Y123" s="152">
        <v>1.4560956E9</v>
      </c>
      <c r="Z123" s="152">
        <v>102078.3089</v>
      </c>
      <c r="AA123" s="153">
        <f>IFERROR(__xludf.DUMMYFUNCTION("TO_DATE(INT((AB123/(60*60*24))+""1/1/1970""))"),43509.0)</f>
        <v>43509</v>
      </c>
      <c r="AB123" s="156">
        <v>1.5500916E9</v>
      </c>
      <c r="AC123" s="156">
        <v>104010.6924</v>
      </c>
      <c r="AD123" s="153">
        <f>IFERROR(__xludf.DUMMYFUNCTION("TO_DATE(INT((AE123/(60*60*24))+""1/1/1970""))"),43510.0)</f>
        <v>43510</v>
      </c>
      <c r="AE123" s="152">
        <v>1.5501204E9</v>
      </c>
      <c r="AF123" s="152">
        <v>99898.68</v>
      </c>
      <c r="AG123" s="153">
        <f>IFERROR(__xludf.DUMMYFUNCTION("TO_DATE(INT((AH123/(60*60*24))+""1/1/1970""))"),43486.0)</f>
        <v>43486</v>
      </c>
      <c r="AH123" s="152">
        <v>1.548076142E9</v>
      </c>
      <c r="AI123" s="152">
        <v>106620.6061</v>
      </c>
    </row>
    <row r="124">
      <c r="A124" s="156">
        <v>1.459368E9</v>
      </c>
      <c r="B124" s="156">
        <v>106471.8553</v>
      </c>
      <c r="C124" s="153">
        <f>IFERROR(__xludf.DUMMYFUNCTION("TO_DATE(INT((A124/(60*60*24))+""1/1/1970""))"),42459.0)</f>
        <v>42459</v>
      </c>
      <c r="D124" s="156">
        <v>1.4619024E9</v>
      </c>
      <c r="E124" s="156">
        <v>98325.8337</v>
      </c>
      <c r="G124" s="152">
        <v>1.4642352E9</v>
      </c>
      <c r="H124" s="152">
        <v>91382.0001</v>
      </c>
      <c r="J124" s="154">
        <v>42542.0</v>
      </c>
      <c r="K124" s="155">
        <v>104825.67</v>
      </c>
      <c r="M124" s="13">
        <v>1.4577084E9</v>
      </c>
      <c r="N124" s="13">
        <v>24870.8663</v>
      </c>
      <c r="P124" s="156">
        <v>1.4568948E9</v>
      </c>
      <c r="Q124" s="156">
        <v>102232.4193</v>
      </c>
      <c r="S124" s="156">
        <v>1.4579856E9</v>
      </c>
      <c r="T124" s="156">
        <v>10002.8187</v>
      </c>
      <c r="V124" s="156">
        <v>1.4563332E9</v>
      </c>
      <c r="W124" s="156">
        <v>103739.7607</v>
      </c>
      <c r="Y124" s="156">
        <v>1.4561352E9</v>
      </c>
      <c r="Z124" s="156">
        <v>102006.4854</v>
      </c>
      <c r="AA124" s="153">
        <f>IFERROR(__xludf.DUMMYFUNCTION("TO_DATE(INT((AB124/(60*60*24))+""1/1/1970""))"),43510.0)</f>
        <v>43510</v>
      </c>
      <c r="AB124" s="152">
        <v>1.5501204E9</v>
      </c>
      <c r="AC124" s="152">
        <v>104010.6924</v>
      </c>
      <c r="AD124" s="153">
        <f>IFERROR(__xludf.DUMMYFUNCTION("TO_DATE(INT((AE124/(60*60*24))+""1/1/1970""))"),43510.0)</f>
        <v>43510</v>
      </c>
      <c r="AE124" s="156">
        <v>1.5501564E9</v>
      </c>
      <c r="AF124" s="156">
        <v>99898.68</v>
      </c>
      <c r="AG124" s="153">
        <f>IFERROR(__xludf.DUMMYFUNCTION("TO_DATE(INT((AH124/(60*60*24))+""1/1/1970""))"),43486.0)</f>
        <v>43486</v>
      </c>
      <c r="AH124" s="156">
        <v>1.548092135E9</v>
      </c>
      <c r="AI124" s="156">
        <v>106620.6061</v>
      </c>
    </row>
    <row r="125">
      <c r="A125" s="152">
        <v>1.45943106E9</v>
      </c>
      <c r="B125" s="152">
        <v>106368.8974</v>
      </c>
      <c r="C125" s="153">
        <f>IFERROR(__xludf.DUMMYFUNCTION("TO_DATE(INT((A125/(60*60*24))+""1/1/1970""))"),42460.0)</f>
        <v>42460</v>
      </c>
      <c r="D125" s="156">
        <v>1.46196E9</v>
      </c>
      <c r="E125" s="156">
        <v>98325.8337</v>
      </c>
      <c r="G125" s="156">
        <v>1.4643216E9</v>
      </c>
      <c r="H125" s="156">
        <v>91305.7501</v>
      </c>
      <c r="J125" s="154">
        <v>42543.0</v>
      </c>
      <c r="K125" s="155">
        <v>105155.47</v>
      </c>
      <c r="M125" s="13">
        <v>1.45773E9</v>
      </c>
      <c r="N125" s="13">
        <v>24870.8663</v>
      </c>
      <c r="P125" s="152">
        <v>1.4569344E9</v>
      </c>
      <c r="Q125" s="152">
        <v>102232.4193</v>
      </c>
      <c r="S125" s="152">
        <v>1.4580504E9</v>
      </c>
      <c r="T125" s="152">
        <v>9988.4645</v>
      </c>
      <c r="V125" s="152">
        <v>1.4563548E9</v>
      </c>
      <c r="W125" s="152">
        <v>104221.0272</v>
      </c>
      <c r="Y125" s="152">
        <v>1.4561748E9</v>
      </c>
      <c r="Z125" s="152">
        <v>102006.4854</v>
      </c>
      <c r="AA125" s="153">
        <f>IFERROR(__xludf.DUMMYFUNCTION("TO_DATE(INT((AB125/(60*60*24))+""1/1/1970""))"),43510.0)</f>
        <v>43510</v>
      </c>
      <c r="AB125" s="156">
        <v>1.5501564E9</v>
      </c>
      <c r="AC125" s="156">
        <v>103638.3448</v>
      </c>
      <c r="AD125" s="153">
        <f>IFERROR(__xludf.DUMMYFUNCTION("TO_DATE(INT((AE125/(60*60*24))+""1/1/1970""))"),43510.0)</f>
        <v>43510</v>
      </c>
      <c r="AE125" s="152">
        <v>1.5501744E9</v>
      </c>
      <c r="AF125" s="152">
        <v>99898.68</v>
      </c>
      <c r="AG125" s="153">
        <f>IFERROR(__xludf.DUMMYFUNCTION("TO_DATE(INT((AH125/(60*60*24))+""1/1/1970""))"),43486.0)</f>
        <v>43486</v>
      </c>
      <c r="AH125" s="152">
        <v>1.548108071E9</v>
      </c>
      <c r="AI125" s="152">
        <v>106620.6061</v>
      </c>
    </row>
    <row r="126">
      <c r="A126" s="156">
        <v>1.4594544E9</v>
      </c>
      <c r="B126" s="156">
        <v>106193.8689</v>
      </c>
      <c r="C126" s="153">
        <f>IFERROR(__xludf.DUMMYFUNCTION("TO_DATE(INT((A126/(60*60*24))+""1/1/1970""))"),42460.0)</f>
        <v>42460</v>
      </c>
      <c r="D126" s="156">
        <v>1.4621976E9</v>
      </c>
      <c r="E126" s="156">
        <v>98325.8337</v>
      </c>
      <c r="G126" s="152">
        <v>1.464408E9</v>
      </c>
      <c r="H126" s="152">
        <v>91467.6701</v>
      </c>
      <c r="J126" s="154">
        <v>42544.0</v>
      </c>
      <c r="K126" s="155">
        <v>104903.27</v>
      </c>
      <c r="M126" s="13">
        <v>1.4577408E9</v>
      </c>
      <c r="N126" s="13">
        <v>24652.1037</v>
      </c>
      <c r="P126" s="156">
        <v>1.4569524E9</v>
      </c>
      <c r="Q126" s="156">
        <v>102232.4193</v>
      </c>
      <c r="S126" s="156">
        <v>1.458072E9</v>
      </c>
      <c r="T126" s="156">
        <v>9988.4645</v>
      </c>
      <c r="V126" s="156">
        <v>1.4563728E9</v>
      </c>
      <c r="W126" s="156">
        <v>104049.3942</v>
      </c>
      <c r="Y126" s="156">
        <v>1.456182E9</v>
      </c>
      <c r="Z126" s="156">
        <v>102006.4854</v>
      </c>
      <c r="AA126" s="153">
        <f>IFERROR(__xludf.DUMMYFUNCTION("TO_DATE(INT((AB126/(60*60*24))+""1/1/1970""))"),43510.0)</f>
        <v>43510</v>
      </c>
      <c r="AB126" s="152">
        <v>1.5501744E9</v>
      </c>
      <c r="AC126" s="152">
        <v>103964.3211</v>
      </c>
      <c r="AD126" s="153">
        <f>IFERROR(__xludf.DUMMYFUNCTION("TO_DATE(INT((AE126/(60*60*24))+""1/1/1970""))"),43510.0)</f>
        <v>43510</v>
      </c>
      <c r="AE126" s="156">
        <v>1.550178E9</v>
      </c>
      <c r="AF126" s="156">
        <v>99898.68</v>
      </c>
      <c r="AG126" s="153">
        <f>IFERROR(__xludf.DUMMYFUNCTION("TO_DATE(INT((AH126/(60*60*24))+""1/1/1970""))"),43486.0)</f>
        <v>43486</v>
      </c>
      <c r="AH126" s="156">
        <v>1.54811399E9</v>
      </c>
      <c r="AI126" s="156">
        <v>106620.6061</v>
      </c>
    </row>
    <row r="127">
      <c r="A127" s="152">
        <v>1.45951746E9</v>
      </c>
      <c r="B127" s="152">
        <v>105565.8256</v>
      </c>
      <c r="C127" s="153">
        <f>IFERROR(__xludf.DUMMYFUNCTION("TO_DATE(INT((A127/(60*60*24))+""1/1/1970""))"),42461.0)</f>
        <v>42461</v>
      </c>
      <c r="D127" s="156">
        <v>1.462248E9</v>
      </c>
      <c r="E127" s="156">
        <v>98325.8337</v>
      </c>
      <c r="G127" s="156">
        <v>1.4647032E9</v>
      </c>
      <c r="H127" s="156">
        <v>91467.6701</v>
      </c>
      <c r="J127" s="154">
        <v>42545.0</v>
      </c>
      <c r="K127" s="155">
        <v>106387.37</v>
      </c>
      <c r="M127" s="13">
        <v>1.4578272E9</v>
      </c>
      <c r="N127" s="13">
        <v>24652.1037</v>
      </c>
      <c r="P127" s="152">
        <v>1.4569812E9</v>
      </c>
      <c r="Q127" s="152">
        <v>102889.5504</v>
      </c>
      <c r="S127" s="152">
        <v>1.4581368E9</v>
      </c>
      <c r="T127" s="152">
        <v>9988.4598</v>
      </c>
      <c r="V127" s="152">
        <v>1.4564124E9</v>
      </c>
      <c r="W127" s="152">
        <v>104722.4912</v>
      </c>
      <c r="Y127" s="152">
        <v>1.4562144E9</v>
      </c>
      <c r="Z127" s="152">
        <v>101117.154</v>
      </c>
      <c r="AA127" s="153">
        <f>IFERROR(__xludf.DUMMYFUNCTION("TO_DATE(INT((AB127/(60*60*24))+""1/1/1970""))"),43510.0)</f>
        <v>43510</v>
      </c>
      <c r="AB127" s="156">
        <v>1.550178E9</v>
      </c>
      <c r="AC127" s="156">
        <v>103744.4299</v>
      </c>
      <c r="AD127" s="153">
        <f>IFERROR(__xludf.DUMMYFUNCTION("TO_DATE(INT((AE127/(60*60*24))+""1/1/1970""))"),43511.0)</f>
        <v>43511</v>
      </c>
      <c r="AE127" s="152">
        <v>1.5502068E9</v>
      </c>
      <c r="AF127" s="152">
        <v>99890.76</v>
      </c>
      <c r="AG127" s="153">
        <f>IFERROR(__xludf.DUMMYFUNCTION("TO_DATE(INT((AH127/(60*60*24))+""1/1/1970""))"),43487.0)</f>
        <v>43487</v>
      </c>
      <c r="AH127" s="152">
        <v>1.548123903E9</v>
      </c>
      <c r="AI127" s="152">
        <v>106620.6061</v>
      </c>
    </row>
    <row r="128">
      <c r="A128" s="156">
        <v>1.4595408E9</v>
      </c>
      <c r="B128" s="156">
        <v>106888.8349</v>
      </c>
      <c r="C128" s="153">
        <f>IFERROR(__xludf.DUMMYFUNCTION("TO_DATE(INT((A128/(60*60*24))+""1/1/1970""))"),42461.0)</f>
        <v>42461</v>
      </c>
      <c r="D128" s="156">
        <v>1.4623056E9</v>
      </c>
      <c r="E128" s="156">
        <v>98325.8337</v>
      </c>
      <c r="G128" s="156">
        <v>1.4647536E9</v>
      </c>
      <c r="H128" s="156">
        <v>91339.7301</v>
      </c>
      <c r="J128" s="154">
        <v>42548.0</v>
      </c>
      <c r="K128" s="155">
        <v>102041.77</v>
      </c>
      <c r="M128" s="13">
        <v>1.45791E9</v>
      </c>
      <c r="N128" s="13">
        <v>24680.2364</v>
      </c>
      <c r="P128" s="156">
        <v>1.4570208E9</v>
      </c>
      <c r="Q128" s="156">
        <v>102889.5504</v>
      </c>
      <c r="S128" s="156">
        <v>1.4581584E9</v>
      </c>
      <c r="T128" s="156">
        <v>9988.4598</v>
      </c>
      <c r="V128" s="156">
        <v>1.4564412E9</v>
      </c>
      <c r="W128" s="156">
        <v>105463.6775</v>
      </c>
      <c r="Y128" s="156">
        <v>1.456254E9</v>
      </c>
      <c r="Z128" s="156">
        <v>101117.154</v>
      </c>
      <c r="AA128" s="153">
        <f>IFERROR(__xludf.DUMMYFUNCTION("TO_DATE(INT((AB128/(60*60*24))+""1/1/1970""))"),43511.0)</f>
        <v>43511</v>
      </c>
      <c r="AB128" s="152">
        <v>1.5502068E9</v>
      </c>
      <c r="AC128" s="152">
        <v>103744.4299</v>
      </c>
      <c r="AD128" s="153">
        <f>IFERROR(__xludf.DUMMYFUNCTION("TO_DATE(INT((AE128/(60*60*24))+""1/1/1970""))"),43511.0)</f>
        <v>43511</v>
      </c>
      <c r="AE128" s="156">
        <v>1.5502428E9</v>
      </c>
      <c r="AF128" s="156">
        <v>99890.76</v>
      </c>
      <c r="AG128" s="153">
        <f>IFERROR(__xludf.DUMMYFUNCTION("TO_DATE(INT((AH128/(60*60*24))+""1/1/1970""))"),43487.0)</f>
        <v>43487</v>
      </c>
      <c r="AH128" s="156">
        <v>1.548139704E9</v>
      </c>
      <c r="AI128" s="156">
        <v>106620.6061</v>
      </c>
    </row>
    <row r="129">
      <c r="A129" s="152">
        <v>1.45977666E9</v>
      </c>
      <c r="B129" s="152">
        <v>106816.7644</v>
      </c>
      <c r="C129" s="153">
        <f>IFERROR(__xludf.DUMMYFUNCTION("TO_DATE(INT((A129/(60*60*24))+""1/1/1970""))"),42464.0)</f>
        <v>42464</v>
      </c>
      <c r="D129" s="156">
        <v>1.462374E9</v>
      </c>
      <c r="E129" s="156">
        <v>98325.8337</v>
      </c>
      <c r="G129" s="152">
        <v>1.46484E9</v>
      </c>
      <c r="H129" s="152">
        <v>91258.5301</v>
      </c>
      <c r="J129" s="154">
        <v>42549.0</v>
      </c>
      <c r="K129" s="155">
        <v>100033.87</v>
      </c>
      <c r="M129" s="13">
        <v>1.457964E9</v>
      </c>
      <c r="N129" s="13">
        <v>24680.2364</v>
      </c>
      <c r="P129" s="152">
        <v>1.4570388E9</v>
      </c>
      <c r="Q129" s="152">
        <v>102889.5504</v>
      </c>
      <c r="S129" s="152">
        <v>1.4582232E9</v>
      </c>
      <c r="T129" s="152">
        <v>10024.2452</v>
      </c>
      <c r="V129" s="152">
        <v>1.456452E9</v>
      </c>
      <c r="W129" s="152">
        <v>105466.8971</v>
      </c>
      <c r="Y129" s="152">
        <v>1.4562684E9</v>
      </c>
      <c r="Z129" s="152">
        <v>101117.154</v>
      </c>
      <c r="AA129" s="153">
        <f>IFERROR(__xludf.DUMMYFUNCTION("TO_DATE(INT((AB129/(60*60*24))+""1/1/1970""))"),43511.0)</f>
        <v>43511</v>
      </c>
      <c r="AB129" s="156">
        <v>1.5502428E9</v>
      </c>
      <c r="AC129" s="156">
        <v>104518.037</v>
      </c>
      <c r="AD129" s="153">
        <f>IFERROR(__xludf.DUMMYFUNCTION("TO_DATE(INT((AE129/(60*60*24))+""1/1/1970""))"),43511.0)</f>
        <v>43511</v>
      </c>
      <c r="AE129" s="152">
        <v>1.5502608E9</v>
      </c>
      <c r="AF129" s="152">
        <v>99890.76</v>
      </c>
      <c r="AG129" s="153">
        <f>IFERROR(__xludf.DUMMYFUNCTION("TO_DATE(INT((AH129/(60*60*24))+""1/1/1970""))"),43487.0)</f>
        <v>43487</v>
      </c>
      <c r="AH129" s="152">
        <v>1.54815571E9</v>
      </c>
      <c r="AI129" s="152">
        <v>106620.6061</v>
      </c>
    </row>
    <row r="130">
      <c r="A130" s="156">
        <v>1.4598E9</v>
      </c>
      <c r="B130" s="156">
        <v>106569.6653</v>
      </c>
      <c r="C130" s="153">
        <f>IFERROR(__xludf.DUMMYFUNCTION("TO_DATE(INT((A130/(60*60*24))+""1/1/1970""))"),42464.0)</f>
        <v>42464</v>
      </c>
      <c r="D130" s="156">
        <v>1.4624208E9</v>
      </c>
      <c r="E130" s="156">
        <v>98325.8337</v>
      </c>
      <c r="G130" s="156">
        <v>1.4649264E9</v>
      </c>
      <c r="H130" s="156">
        <v>91471.7601</v>
      </c>
      <c r="J130" s="154">
        <v>42550.0</v>
      </c>
      <c r="K130" s="155">
        <v>102206.67</v>
      </c>
      <c r="M130" s="13">
        <v>1.4579856E9</v>
      </c>
      <c r="N130" s="13">
        <v>24680.2364</v>
      </c>
      <c r="P130" s="156">
        <v>1.4570676E9</v>
      </c>
      <c r="Q130" s="156">
        <v>103362.8072</v>
      </c>
      <c r="S130" s="156">
        <v>1.4582448E9</v>
      </c>
      <c r="T130" s="156">
        <v>10024.2452</v>
      </c>
      <c r="V130" s="156">
        <v>1.4564916E9</v>
      </c>
      <c r="W130" s="156">
        <v>105319.9399</v>
      </c>
      <c r="Y130" s="156">
        <v>1.4562936E9</v>
      </c>
      <c r="Z130" s="156">
        <v>101099.7699</v>
      </c>
      <c r="AA130" s="153">
        <f>IFERROR(__xludf.DUMMYFUNCTION("TO_DATE(INT((AB130/(60*60*24))+""1/1/1970""))"),43511.0)</f>
        <v>43511</v>
      </c>
      <c r="AB130" s="152">
        <v>1.5502608E9</v>
      </c>
      <c r="AC130" s="152">
        <v>104649.6848</v>
      </c>
      <c r="AD130" s="153">
        <f>IFERROR(__xludf.DUMMYFUNCTION("TO_DATE(INT((AE130/(60*60*24))+""1/1/1970""))"),43511.0)</f>
        <v>43511</v>
      </c>
      <c r="AE130" s="156">
        <v>1.5502644E9</v>
      </c>
      <c r="AF130" s="156">
        <v>99890.76</v>
      </c>
      <c r="AG130" s="153">
        <f>IFERROR(__xludf.DUMMYFUNCTION("TO_DATE(INT((AH130/(60*60*24))+""1/1/1970""))"),43487.0)</f>
        <v>43487</v>
      </c>
      <c r="AH130" s="156">
        <v>1.548171515E9</v>
      </c>
      <c r="AI130" s="156">
        <v>106311.6532</v>
      </c>
    </row>
    <row r="131">
      <c r="A131" s="152">
        <v>1.45986306E9</v>
      </c>
      <c r="B131" s="152">
        <v>105807.7767</v>
      </c>
      <c r="C131" s="153">
        <f>IFERROR(__xludf.DUMMYFUNCTION("TO_DATE(INT((A131/(60*60*24))+""1/1/1970""))"),42465.0)</f>
        <v>42465</v>
      </c>
      <c r="D131" s="156">
        <v>1.4624784E9</v>
      </c>
      <c r="E131" s="156">
        <v>98325.8337</v>
      </c>
      <c r="G131" s="152">
        <v>1.4650128E9</v>
      </c>
      <c r="H131" s="152">
        <v>91110.9001</v>
      </c>
      <c r="J131" s="154">
        <v>42551.0</v>
      </c>
      <c r="K131" s="155">
        <v>104001.17</v>
      </c>
      <c r="M131" s="13">
        <v>1.4580504E9</v>
      </c>
      <c r="N131" s="13">
        <v>24668.7833</v>
      </c>
      <c r="P131" s="152">
        <v>1.4571072E9</v>
      </c>
      <c r="Q131" s="152">
        <v>103362.8072</v>
      </c>
      <c r="S131" s="152">
        <v>1.4583096E9</v>
      </c>
      <c r="T131" s="152">
        <v>10037.7734</v>
      </c>
      <c r="V131" s="152">
        <v>1.456524E9</v>
      </c>
      <c r="W131" s="152">
        <v>104542.5718</v>
      </c>
      <c r="Y131" s="152">
        <v>1.4563332E9</v>
      </c>
      <c r="Z131" s="152">
        <v>101099.7699</v>
      </c>
      <c r="AA131" s="153">
        <f>IFERROR(__xludf.DUMMYFUNCTION("TO_DATE(INT((AB131/(60*60*24))+""1/1/1970""))"),43511.0)</f>
        <v>43511</v>
      </c>
      <c r="AB131" s="156">
        <v>1.5502644E9</v>
      </c>
      <c r="AC131" s="156">
        <v>104947.3031</v>
      </c>
      <c r="AD131" s="153">
        <f>IFERROR(__xludf.DUMMYFUNCTION("TO_DATE(INT((AE131/(60*60*24))+""1/1/1970""))"),43512.0)</f>
        <v>43512</v>
      </c>
      <c r="AE131" s="152">
        <v>1.5502932E9</v>
      </c>
      <c r="AF131" s="152">
        <v>99795.06</v>
      </c>
      <c r="AG131" s="153">
        <f>IFERROR(__xludf.DUMMYFUNCTION("TO_DATE(INT((AH131/(60*60*24))+""1/1/1970""))"),43487.0)</f>
        <v>43487</v>
      </c>
      <c r="AH131" s="152">
        <v>1.548187362E9</v>
      </c>
      <c r="AI131" s="152">
        <v>105558.5034</v>
      </c>
    </row>
    <row r="132">
      <c r="A132" s="156">
        <v>1.4598864E9</v>
      </c>
      <c r="B132" s="156">
        <v>105462.8677</v>
      </c>
      <c r="C132" s="153">
        <f>IFERROR(__xludf.DUMMYFUNCTION("TO_DATE(INT((A132/(60*60*24))+""1/1/1970""))"),42465.0)</f>
        <v>42465</v>
      </c>
      <c r="D132" s="156">
        <v>1.4625468E9</v>
      </c>
      <c r="E132" s="156">
        <v>98325.8337</v>
      </c>
      <c r="G132" s="156">
        <v>1.4652216E9</v>
      </c>
      <c r="H132" s="156">
        <v>91110.9001</v>
      </c>
      <c r="J132" s="154">
        <v>42552.0</v>
      </c>
      <c r="K132" s="155">
        <v>105194.27</v>
      </c>
      <c r="M132" s="13">
        <v>1.458072E9</v>
      </c>
      <c r="N132" s="13">
        <v>24668.7833</v>
      </c>
      <c r="P132" s="156">
        <v>1.4571252E9</v>
      </c>
      <c r="Q132" s="156">
        <v>103362.8072</v>
      </c>
      <c r="S132" s="156">
        <v>1.4583312E9</v>
      </c>
      <c r="T132" s="156">
        <v>10037.7734</v>
      </c>
      <c r="V132" s="156">
        <v>1.4567004E9</v>
      </c>
      <c r="W132" s="156">
        <v>104472.3777</v>
      </c>
      <c r="Y132" s="156">
        <v>1.4563548E9</v>
      </c>
      <c r="Z132" s="156">
        <v>101099.7699</v>
      </c>
      <c r="AA132" s="153">
        <f>IFERROR(__xludf.DUMMYFUNCTION("TO_DATE(INT((AB132/(60*60*24))+""1/1/1970""))"),43512.0)</f>
        <v>43512</v>
      </c>
      <c r="AB132" s="152">
        <v>1.5502932E9</v>
      </c>
      <c r="AC132" s="152">
        <v>104947.3031</v>
      </c>
      <c r="AD132" s="153">
        <f>IFERROR(__xludf.DUMMYFUNCTION("TO_DATE(INT((AE132/(60*60*24))+""1/1/1970""))"),43515.0)</f>
        <v>43515</v>
      </c>
      <c r="AE132" s="156">
        <v>1.5505884E9</v>
      </c>
      <c r="AF132" s="156">
        <v>99795.06</v>
      </c>
      <c r="AG132" s="153">
        <f>IFERROR(__xludf.DUMMYFUNCTION("TO_DATE(INT((AH132/(60*60*24))+""1/1/1970""))"),43487.0)</f>
        <v>43487</v>
      </c>
      <c r="AH132" s="156">
        <v>1.548201572E9</v>
      </c>
      <c r="AI132" s="156">
        <v>106225.4443</v>
      </c>
    </row>
    <row r="133">
      <c r="A133" s="152">
        <v>1.45994946E9</v>
      </c>
      <c r="B133" s="152">
        <v>105601.8609</v>
      </c>
      <c r="C133" s="153">
        <f>IFERROR(__xludf.DUMMYFUNCTION("TO_DATE(INT((A133/(60*60*24))+""1/1/1970""))"),42466.0)</f>
        <v>42466</v>
      </c>
      <c r="D133" s="156">
        <v>1.4625936E9</v>
      </c>
      <c r="E133" s="156">
        <v>98325.8337</v>
      </c>
      <c r="G133" s="156">
        <v>1.465272E9</v>
      </c>
      <c r="H133" s="156">
        <v>90717.6501</v>
      </c>
      <c r="J133" s="154">
        <v>42556.0</v>
      </c>
      <c r="K133" s="155">
        <v>105718.07</v>
      </c>
      <c r="M133" s="13">
        <v>1.4581368E9</v>
      </c>
      <c r="N133" s="13">
        <v>24862.8674</v>
      </c>
      <c r="P133" s="152">
        <v>1.457154E9</v>
      </c>
      <c r="Q133" s="152">
        <v>103534.6766</v>
      </c>
      <c r="S133" s="152">
        <v>1.4583456E9</v>
      </c>
      <c r="T133" s="152">
        <v>10034.5532</v>
      </c>
      <c r="V133" s="152">
        <v>1.45674E9</v>
      </c>
      <c r="W133" s="152">
        <v>104509.6619</v>
      </c>
      <c r="Y133" s="152">
        <v>1.4563728E9</v>
      </c>
      <c r="Z133" s="152">
        <v>101020.1692</v>
      </c>
      <c r="AA133" s="153">
        <f>IFERROR(__xludf.DUMMYFUNCTION("TO_DATE(INT((AB133/(60*60*24))+""1/1/1970""))"),43515.0)</f>
        <v>43515</v>
      </c>
      <c r="AB133" s="156">
        <v>1.5505884E9</v>
      </c>
      <c r="AC133" s="156">
        <v>105355.445</v>
      </c>
      <c r="AD133" s="153">
        <f>IFERROR(__xludf.DUMMYFUNCTION("TO_DATE(INT((AE133/(60*60*24))+""1/1/1970""))"),43515.0)</f>
        <v>43515</v>
      </c>
      <c r="AE133" s="152">
        <v>1.5506064E9</v>
      </c>
      <c r="AF133" s="152">
        <v>99795.06</v>
      </c>
      <c r="AG133" s="153">
        <f>IFERROR(__xludf.DUMMYFUNCTION("TO_DATE(INT((AH133/(60*60*24))+""1/1/1970""))"),43488.0)</f>
        <v>43488</v>
      </c>
      <c r="AH133" s="152">
        <v>1.548203591E9</v>
      </c>
      <c r="AI133" s="152">
        <v>106225.4443</v>
      </c>
    </row>
    <row r="134">
      <c r="A134" s="156">
        <v>1.4599728E9</v>
      </c>
      <c r="B134" s="156">
        <v>106657.1796</v>
      </c>
      <c r="C134" s="153">
        <f>IFERROR(__xludf.DUMMYFUNCTION("TO_DATE(INT((A134/(60*60*24))+""1/1/1970""))"),42466.0)</f>
        <v>42466</v>
      </c>
      <c r="D134" s="156">
        <v>1.462824E9</v>
      </c>
      <c r="E134" s="156">
        <v>98325.8337</v>
      </c>
      <c r="G134" s="152">
        <v>1.4653584E9</v>
      </c>
      <c r="H134" s="152">
        <v>91034.5151</v>
      </c>
      <c r="J134" s="154">
        <v>42557.0</v>
      </c>
      <c r="K134" s="155">
        <v>105077.87</v>
      </c>
      <c r="M134" s="13">
        <v>1.4581584E9</v>
      </c>
      <c r="N134" s="13">
        <v>24862.8674</v>
      </c>
      <c r="P134" s="156">
        <v>1.4573628E9</v>
      </c>
      <c r="Q134" s="156">
        <v>103534.6766</v>
      </c>
      <c r="S134" s="156">
        <v>1.4585184E9</v>
      </c>
      <c r="T134" s="156">
        <v>10034.1327</v>
      </c>
      <c r="V134" s="156">
        <v>1.4567796E9</v>
      </c>
      <c r="W134" s="156">
        <v>104907.8872</v>
      </c>
      <c r="Y134" s="156">
        <v>1.4564124E9</v>
      </c>
      <c r="Z134" s="156">
        <v>101020.1692</v>
      </c>
      <c r="AA134" s="153">
        <f>IFERROR(__xludf.DUMMYFUNCTION("TO_DATE(INT((AB134/(60*60*24))+""1/1/1970""))"),43515.0)</f>
        <v>43515</v>
      </c>
      <c r="AB134" s="152">
        <v>1.5506064E9</v>
      </c>
      <c r="AC134" s="152">
        <v>105583.2152</v>
      </c>
      <c r="AD134" s="153">
        <f>IFERROR(__xludf.DUMMYFUNCTION("TO_DATE(INT((AE134/(60*60*24))+""1/1/1970""))"),43515.0)</f>
        <v>43515</v>
      </c>
      <c r="AE134" s="156">
        <v>1.55061E9</v>
      </c>
      <c r="AF134" s="156">
        <v>99795.06</v>
      </c>
      <c r="AG134" s="153">
        <f>IFERROR(__xludf.DUMMYFUNCTION("TO_DATE(INT((AH134/(60*60*24))+""1/1/1970""))"),43488.0)</f>
        <v>43488</v>
      </c>
      <c r="AH134" s="156">
        <v>1.5482196E9</v>
      </c>
      <c r="AI134" s="156">
        <v>106225.4443</v>
      </c>
    </row>
    <row r="135">
      <c r="A135" s="152">
        <v>1.46003586E9</v>
      </c>
      <c r="B135" s="152">
        <v>105957.0657</v>
      </c>
      <c r="C135" s="153">
        <f>IFERROR(__xludf.DUMMYFUNCTION("TO_DATE(INT((A135/(60*60*24))+""1/1/1970""))"),42467.0)</f>
        <v>42467</v>
      </c>
      <c r="D135" s="156">
        <v>1.4628924E9</v>
      </c>
      <c r="E135" s="156">
        <v>98325.8337</v>
      </c>
      <c r="G135" s="156">
        <v>1.4654448E9</v>
      </c>
      <c r="H135" s="156">
        <v>90823.8311</v>
      </c>
      <c r="J135" s="154">
        <v>42558.0</v>
      </c>
      <c r="K135" s="155">
        <v>105931.47</v>
      </c>
      <c r="M135" s="13">
        <v>1.4582232E9</v>
      </c>
      <c r="N135" s="13">
        <v>24777.0471</v>
      </c>
      <c r="P135" s="152">
        <v>1.4573844E9</v>
      </c>
      <c r="Q135" s="152">
        <v>103534.6766</v>
      </c>
      <c r="S135" s="152">
        <v>1.4585688E9</v>
      </c>
      <c r="T135" s="152">
        <v>10034.1327</v>
      </c>
      <c r="V135" s="152">
        <v>1.4567868E9</v>
      </c>
      <c r="W135" s="152">
        <v>104969.0934</v>
      </c>
      <c r="Y135" s="152">
        <v>1.4564412E9</v>
      </c>
      <c r="Z135" s="152">
        <v>101020.1692</v>
      </c>
      <c r="AA135" s="153">
        <f>IFERROR(__xludf.DUMMYFUNCTION("TO_DATE(INT((AB135/(60*60*24))+""1/1/1970""))"),43515.0)</f>
        <v>43515</v>
      </c>
      <c r="AB135" s="156">
        <v>1.55061E9</v>
      </c>
      <c r="AC135" s="156">
        <v>105235.96</v>
      </c>
      <c r="AD135" s="153">
        <f>IFERROR(__xludf.DUMMYFUNCTION("TO_DATE(INT((AE135/(60*60*24))+""1/1/1970""))"),43516.0)</f>
        <v>43516</v>
      </c>
      <c r="AE135" s="152">
        <v>1.5506388E9</v>
      </c>
      <c r="AF135" s="152">
        <v>99781.2</v>
      </c>
      <c r="AG135" s="153">
        <f>IFERROR(__xludf.DUMMYFUNCTION("TO_DATE(INT((AH135/(60*60*24))+""1/1/1970""))"),43488.0)</f>
        <v>43488</v>
      </c>
      <c r="AH135" s="152">
        <v>1.548235587E9</v>
      </c>
      <c r="AI135" s="152">
        <v>106225.4443</v>
      </c>
    </row>
    <row r="136">
      <c r="A136" s="156">
        <v>1.4600592E9</v>
      </c>
      <c r="B136" s="156">
        <v>105334.1703</v>
      </c>
      <c r="C136" s="153">
        <f>IFERROR(__xludf.DUMMYFUNCTION("TO_DATE(INT((A136/(60*60*24))+""1/1/1970""))"),42467.0)</f>
        <v>42467</v>
      </c>
      <c r="D136" s="156">
        <v>1.4629392E9</v>
      </c>
      <c r="E136" s="156">
        <v>98325.8337</v>
      </c>
      <c r="G136" s="152">
        <v>1.4655312E9</v>
      </c>
      <c r="H136" s="152">
        <v>89972.8791</v>
      </c>
      <c r="J136" s="154">
        <v>42559.0</v>
      </c>
      <c r="K136" s="155">
        <v>106241.87</v>
      </c>
      <c r="M136" s="13">
        <v>1.4582448E9</v>
      </c>
      <c r="N136" s="13">
        <v>24777.0471</v>
      </c>
      <c r="P136" s="156">
        <v>1.4574132E9</v>
      </c>
      <c r="Q136" s="156">
        <v>103549.729</v>
      </c>
      <c r="S136" s="156">
        <v>1.4585904E9</v>
      </c>
      <c r="T136" s="156">
        <v>10034.1327</v>
      </c>
      <c r="V136" s="156">
        <v>1.4568192E9</v>
      </c>
      <c r="W136" s="156">
        <v>105246.3843</v>
      </c>
      <c r="Y136" s="156">
        <v>1.456452E9</v>
      </c>
      <c r="Z136" s="156">
        <v>101100.2274</v>
      </c>
      <c r="AA136" s="153">
        <f>IFERROR(__xludf.DUMMYFUNCTION("TO_DATE(INT((AB136/(60*60*24))+""1/1/1970""))"),43516.0)</f>
        <v>43516</v>
      </c>
      <c r="AB136" s="152">
        <v>1.5506388E9</v>
      </c>
      <c r="AC136" s="152">
        <v>105235.96</v>
      </c>
      <c r="AD136" s="153">
        <f>IFERROR(__xludf.DUMMYFUNCTION("TO_DATE(INT((AE136/(60*60*24))+""1/1/1970""))"),43516.0)</f>
        <v>43516</v>
      </c>
      <c r="AE136" s="156">
        <v>1.5506748E9</v>
      </c>
      <c r="AF136" s="156">
        <v>99781.2</v>
      </c>
      <c r="AG136" s="153">
        <f>IFERROR(__xludf.DUMMYFUNCTION("TO_DATE(INT((AH136/(60*60*24))+""1/1/1970""))"),43488.0)</f>
        <v>43488</v>
      </c>
      <c r="AH136" s="156">
        <v>1.548251629E9</v>
      </c>
      <c r="AI136" s="156">
        <v>106225.4443</v>
      </c>
    </row>
    <row r="137">
      <c r="A137" s="152">
        <v>1.46012226E9</v>
      </c>
      <c r="B137" s="152">
        <v>106075.4673</v>
      </c>
      <c r="C137" s="153">
        <f>IFERROR(__xludf.DUMMYFUNCTION("TO_DATE(INT((A137/(60*60*24))+""1/1/1970""))"),42468.0)</f>
        <v>42468</v>
      </c>
      <c r="D137" s="156">
        <v>1.4629968E9</v>
      </c>
      <c r="E137" s="156">
        <v>98325.8337</v>
      </c>
      <c r="G137" s="156">
        <v>1.4656176E9</v>
      </c>
      <c r="H137" s="156">
        <v>88877.3451</v>
      </c>
      <c r="J137" s="154">
        <v>42562.0</v>
      </c>
      <c r="K137" s="155">
        <v>107871.47</v>
      </c>
      <c r="M137" s="13">
        <v>1.4583096E9</v>
      </c>
      <c r="N137" s="13">
        <v>24824.9267</v>
      </c>
      <c r="P137" s="152">
        <v>1.4574528E9</v>
      </c>
      <c r="Q137" s="152">
        <v>103549.729</v>
      </c>
      <c r="S137" s="152">
        <v>1.4586552E9</v>
      </c>
      <c r="T137" s="152">
        <v>10029.4146</v>
      </c>
      <c r="V137" s="152">
        <v>1.4568588E9</v>
      </c>
      <c r="W137" s="152">
        <v>105344.4352</v>
      </c>
      <c r="Y137" s="152">
        <v>1.4564916E9</v>
      </c>
      <c r="Z137" s="152">
        <v>101100.2274</v>
      </c>
      <c r="AA137" s="153">
        <f>IFERROR(__xludf.DUMMYFUNCTION("TO_DATE(INT((AB137/(60*60*24))+""1/1/1970""))"),43516.0)</f>
        <v>43516</v>
      </c>
      <c r="AB137" s="156">
        <v>1.5506748E9</v>
      </c>
      <c r="AC137" s="156">
        <v>105112.9293</v>
      </c>
      <c r="AD137" s="153">
        <f>IFERROR(__xludf.DUMMYFUNCTION("TO_DATE(INT((AE137/(60*60*24))+""1/1/1970""))"),43516.0)</f>
        <v>43516</v>
      </c>
      <c r="AE137" s="152">
        <v>1.5506928E9</v>
      </c>
      <c r="AF137" s="152">
        <v>99781.2</v>
      </c>
      <c r="AG137" s="153">
        <f>IFERROR(__xludf.DUMMYFUNCTION("TO_DATE(INT((AH137/(60*60*24))+""1/1/1970""))"),43488.0)</f>
        <v>43488</v>
      </c>
      <c r="AH137" s="152">
        <v>1.548267551E9</v>
      </c>
      <c r="AI137" s="152">
        <v>105716.3067</v>
      </c>
    </row>
    <row r="138">
      <c r="A138" s="156">
        <v>1.4601456E9</v>
      </c>
      <c r="B138" s="156">
        <v>105637.8961</v>
      </c>
      <c r="C138" s="153">
        <f>IFERROR(__xludf.DUMMYFUNCTION("TO_DATE(INT((A138/(60*60*24))+""1/1/1970""))"),42468.0)</f>
        <v>42468</v>
      </c>
      <c r="D138" s="156">
        <v>1.4630652E9</v>
      </c>
      <c r="E138" s="156">
        <v>98325.8337</v>
      </c>
      <c r="G138" s="152">
        <v>1.4658264E9</v>
      </c>
      <c r="H138" s="152">
        <v>88877.3451</v>
      </c>
      <c r="J138" s="154">
        <v>42563.0</v>
      </c>
      <c r="K138" s="155">
        <v>108482.57</v>
      </c>
      <c r="M138" s="13">
        <v>1.4583312E9</v>
      </c>
      <c r="N138" s="13">
        <v>24824.9267</v>
      </c>
      <c r="P138" s="156">
        <v>1.4574708E9</v>
      </c>
      <c r="Q138" s="156">
        <v>103549.729</v>
      </c>
      <c r="S138" s="156">
        <v>1.4586768E9</v>
      </c>
      <c r="T138" s="156">
        <v>10029.4146</v>
      </c>
      <c r="V138" s="156">
        <v>1.4568732E9</v>
      </c>
      <c r="W138" s="156">
        <v>105151.5447</v>
      </c>
      <c r="Y138" s="156">
        <v>1.456524E9</v>
      </c>
      <c r="Z138" s="156">
        <v>101100.2274</v>
      </c>
      <c r="AA138" s="153">
        <f>IFERROR(__xludf.DUMMYFUNCTION("TO_DATE(INT((AB138/(60*60*24))+""1/1/1970""))"),43516.0)</f>
        <v>43516</v>
      </c>
      <c r="AB138" s="152">
        <v>1.5506928E9</v>
      </c>
      <c r="AC138" s="152">
        <v>104850.6469</v>
      </c>
      <c r="AD138" s="153">
        <f>IFERROR(__xludf.DUMMYFUNCTION("TO_DATE(INT((AE138/(60*60*24))+""1/1/1970""))"),43516.0)</f>
        <v>43516</v>
      </c>
      <c r="AE138" s="156">
        <v>1.5506964E9</v>
      </c>
      <c r="AF138" s="156">
        <v>99781.2</v>
      </c>
      <c r="AG138" s="153">
        <f>IFERROR(__xludf.DUMMYFUNCTION("TO_DATE(INT((AH138/(60*60*24))+""1/1/1970""))"),43488.0)</f>
        <v>43488</v>
      </c>
      <c r="AH138" s="156">
        <v>1.548283436E9</v>
      </c>
      <c r="AI138" s="156">
        <v>106396.3822</v>
      </c>
    </row>
    <row r="139">
      <c r="A139" s="152">
        <v>1.46038146E9</v>
      </c>
      <c r="B139" s="152">
        <v>106142.39</v>
      </c>
      <c r="C139" s="153">
        <f>IFERROR(__xludf.DUMMYFUNCTION("TO_DATE(INT((A139/(60*60*24))+""1/1/1970""))"),42471.0)</f>
        <v>42471</v>
      </c>
      <c r="D139" s="156">
        <v>1.463112E9</v>
      </c>
      <c r="E139" s="156">
        <v>98325.8337</v>
      </c>
      <c r="G139" s="152">
        <v>1.4658768E9</v>
      </c>
      <c r="H139" s="152">
        <v>88961.1611</v>
      </c>
      <c r="J139" s="154">
        <v>42564.0</v>
      </c>
      <c r="K139" s="155">
        <v>109025.77</v>
      </c>
      <c r="M139" s="13">
        <v>1.4583456E9</v>
      </c>
      <c r="N139" s="13">
        <v>24905.9138</v>
      </c>
      <c r="P139" s="152">
        <v>1.4574996E9</v>
      </c>
      <c r="Q139" s="152">
        <v>103013.7115</v>
      </c>
      <c r="S139" s="152">
        <v>1.4587416E9</v>
      </c>
      <c r="T139" s="152">
        <v>10031.4851</v>
      </c>
      <c r="V139" s="152">
        <v>1.4568984E9</v>
      </c>
      <c r="W139" s="152">
        <v>105298.1689</v>
      </c>
      <c r="Y139" s="152">
        <v>1.4565312E9</v>
      </c>
      <c r="Z139" s="152">
        <v>100269.9102</v>
      </c>
      <c r="AA139" s="153">
        <f>IFERROR(__xludf.DUMMYFUNCTION("TO_DATE(INT((AB139/(60*60*24))+""1/1/1970""))"),43516.0)</f>
        <v>43516</v>
      </c>
      <c r="AB139" s="156">
        <v>1.5506964E9</v>
      </c>
      <c r="AC139" s="156">
        <v>104881.3936</v>
      </c>
      <c r="AD139" s="153">
        <f>IFERROR(__xludf.DUMMYFUNCTION("TO_DATE(INT((AE139/(60*60*24))+""1/1/1970""))"),43517.0)</f>
        <v>43517</v>
      </c>
      <c r="AE139" s="152">
        <v>1.5507252E9</v>
      </c>
      <c r="AF139" s="152">
        <v>99799.02</v>
      </c>
      <c r="AG139" s="153">
        <f>IFERROR(__xludf.DUMMYFUNCTION("TO_DATE(INT((AH139/(60*60*24))+""1/1/1970""))"),43488.0)</f>
        <v>43488</v>
      </c>
      <c r="AH139" s="152">
        <v>1.548287715E9</v>
      </c>
      <c r="AI139" s="152">
        <v>106396.3822</v>
      </c>
    </row>
    <row r="140">
      <c r="A140" s="156">
        <v>1.4604048E9</v>
      </c>
      <c r="B140" s="156">
        <v>105385.6492</v>
      </c>
      <c r="C140" s="153">
        <f>IFERROR(__xludf.DUMMYFUNCTION("TO_DATE(INT((A140/(60*60*24))+""1/1/1970""))"),42471.0)</f>
        <v>42471</v>
      </c>
      <c r="D140" s="156">
        <v>1.4631696E9</v>
      </c>
      <c r="E140" s="156">
        <v>98325.8337</v>
      </c>
      <c r="G140" s="156">
        <v>1.4659632E9</v>
      </c>
      <c r="H140" s="156">
        <v>88814.1991</v>
      </c>
      <c r="J140" s="154">
        <v>42565.0</v>
      </c>
      <c r="K140" s="155">
        <v>108763.87</v>
      </c>
      <c r="M140" s="13">
        <v>1.458432E9</v>
      </c>
      <c r="N140" s="13">
        <v>24905.9138</v>
      </c>
      <c r="P140" s="156">
        <v>1.4575392E9</v>
      </c>
      <c r="Q140" s="156">
        <v>103013.7115</v>
      </c>
      <c r="S140" s="156">
        <v>1.4587632E9</v>
      </c>
      <c r="T140" s="156">
        <v>10031.4851</v>
      </c>
      <c r="V140" s="156">
        <v>1.456938E9</v>
      </c>
      <c r="W140" s="156">
        <v>105942.6258</v>
      </c>
      <c r="Y140" s="156">
        <v>1.4567004E9</v>
      </c>
      <c r="Z140" s="156">
        <v>100269.9102</v>
      </c>
      <c r="AA140" s="153">
        <f>IFERROR(__xludf.DUMMYFUNCTION("TO_DATE(INT((AB140/(60*60*24))+""1/1/1970""))"),43517.0)</f>
        <v>43517</v>
      </c>
      <c r="AB140" s="152">
        <v>1.5507252E9</v>
      </c>
      <c r="AC140" s="152">
        <v>104881.3936</v>
      </c>
      <c r="AD140" s="153">
        <f>IFERROR(__xludf.DUMMYFUNCTION("TO_DATE(INT((AE140/(60*60*24))+""1/1/1970""))"),43517.0)</f>
        <v>43517</v>
      </c>
      <c r="AE140" s="156">
        <v>1.5507612E9</v>
      </c>
      <c r="AF140" s="156">
        <v>99799.02</v>
      </c>
      <c r="AG140" s="153">
        <f>IFERROR(__xludf.DUMMYFUNCTION("TO_DATE(INT((AH140/(60*60*24))+""1/1/1970""))"),43489.0)</f>
        <v>43489</v>
      </c>
      <c r="AH140" s="156">
        <v>1.548299878E9</v>
      </c>
      <c r="AI140" s="156">
        <v>106396.3822</v>
      </c>
    </row>
    <row r="141">
      <c r="A141" s="152">
        <v>1.46046786E9</v>
      </c>
      <c r="B141" s="152">
        <v>105586.4172</v>
      </c>
      <c r="C141" s="153">
        <f>IFERROR(__xludf.DUMMYFUNCTION("TO_DATE(INT((A141/(60*60*24))+""1/1/1970""))"),42472.0)</f>
        <v>42472</v>
      </c>
      <c r="D141" s="156">
        <v>1.4634072E9</v>
      </c>
      <c r="E141" s="156">
        <v>98325.8337</v>
      </c>
      <c r="G141" s="152">
        <v>1.4660496E9</v>
      </c>
      <c r="H141" s="152">
        <v>89281.6871</v>
      </c>
      <c r="J141" s="154">
        <v>42566.0</v>
      </c>
      <c r="K141" s="155">
        <v>109501.07</v>
      </c>
      <c r="M141" s="13">
        <v>1.4585184E9</v>
      </c>
      <c r="N141" s="13">
        <v>24936.8426</v>
      </c>
      <c r="P141" s="152">
        <v>1.4575572E9</v>
      </c>
      <c r="Q141" s="152">
        <v>103013.7115</v>
      </c>
      <c r="S141" s="152">
        <v>1.458828E9</v>
      </c>
      <c r="T141" s="152">
        <v>10030.269</v>
      </c>
      <c r="V141" s="152">
        <v>1.4569596E9</v>
      </c>
      <c r="W141" s="152">
        <v>106112.2393</v>
      </c>
      <c r="Y141" s="152">
        <v>1.45674E9</v>
      </c>
      <c r="Z141" s="152">
        <v>100197.6292</v>
      </c>
      <c r="AA141" s="153">
        <f>IFERROR(__xludf.DUMMYFUNCTION("TO_DATE(INT((AB141/(60*60*24))+""1/1/1970""))"),43517.0)</f>
        <v>43517</v>
      </c>
      <c r="AB141" s="156">
        <v>1.5507612E9</v>
      </c>
      <c r="AC141" s="156">
        <v>104664.5593</v>
      </c>
      <c r="AD141" s="153">
        <f>IFERROR(__xludf.DUMMYFUNCTION("TO_DATE(INT((AE141/(60*60*24))+""1/1/1970""))"),43517.0)</f>
        <v>43517</v>
      </c>
      <c r="AE141" s="152">
        <v>1.5507792E9</v>
      </c>
      <c r="AF141" s="152">
        <v>99799.02</v>
      </c>
      <c r="AG141" s="153">
        <f>IFERROR(__xludf.DUMMYFUNCTION("TO_DATE(INT((AH141/(60*60*24))+""1/1/1970""))"),43489.0)</f>
        <v>43489</v>
      </c>
      <c r="AH141" s="152">
        <v>1.548315895E9</v>
      </c>
      <c r="AI141" s="152">
        <v>106396.3822</v>
      </c>
    </row>
    <row r="142">
      <c r="A142" s="156">
        <v>1.4604912E9</v>
      </c>
      <c r="B142" s="156">
        <v>106415.2285</v>
      </c>
      <c r="C142" s="153">
        <f>IFERROR(__xludf.DUMMYFUNCTION("TO_DATE(INT((A142/(60*60*24))+""1/1/1970""))"),42472.0)</f>
        <v>42472</v>
      </c>
      <c r="D142" s="156">
        <v>1.4634576E9</v>
      </c>
      <c r="E142" s="156">
        <v>98325.8337</v>
      </c>
      <c r="G142" s="156">
        <v>1.466136E9</v>
      </c>
      <c r="H142" s="156">
        <v>89308.6931</v>
      </c>
      <c r="J142" s="154">
        <v>42569.0</v>
      </c>
      <c r="K142" s="155">
        <v>109326.47</v>
      </c>
      <c r="M142" s="13">
        <v>1.4585688E9</v>
      </c>
      <c r="N142" s="13">
        <v>24936.8426</v>
      </c>
      <c r="P142" s="156">
        <v>1.457586E9</v>
      </c>
      <c r="Q142" s="156">
        <v>103602.0618</v>
      </c>
      <c r="S142" s="156">
        <v>1.4588496E9</v>
      </c>
      <c r="T142" s="156">
        <v>10030.269</v>
      </c>
      <c r="V142" s="156">
        <v>1.4569776E9</v>
      </c>
      <c r="W142" s="156">
        <v>106118.2117</v>
      </c>
      <c r="Y142" s="156">
        <v>1.4567796E9</v>
      </c>
      <c r="Z142" s="156">
        <v>100197.6292</v>
      </c>
      <c r="AA142" s="153">
        <f>IFERROR(__xludf.DUMMYFUNCTION("TO_DATE(INT((AB142/(60*60*24))+""1/1/1970""))"),43517.0)</f>
        <v>43517</v>
      </c>
      <c r="AB142" s="152">
        <v>1.5507792E9</v>
      </c>
      <c r="AC142" s="152">
        <v>104397.3968</v>
      </c>
      <c r="AD142" s="153">
        <f>IFERROR(__xludf.DUMMYFUNCTION("TO_DATE(INT((AE142/(60*60*24))+""1/1/1970""))"),43517.0)</f>
        <v>43517</v>
      </c>
      <c r="AE142" s="156">
        <v>1.5507828E9</v>
      </c>
      <c r="AF142" s="156">
        <v>99799.02</v>
      </c>
      <c r="AG142" s="153">
        <f>IFERROR(__xludf.DUMMYFUNCTION("TO_DATE(INT((AH142/(60*60*24))+""1/1/1970""))"),43489.0)</f>
        <v>43489</v>
      </c>
      <c r="AH142" s="156">
        <v>1.548331739E9</v>
      </c>
      <c r="AI142" s="156">
        <v>106396.3822</v>
      </c>
    </row>
    <row r="143">
      <c r="A143" s="152">
        <v>1.46055426E9</v>
      </c>
      <c r="B143" s="152">
        <v>106960.9055</v>
      </c>
      <c r="C143" s="153">
        <f>IFERROR(__xludf.DUMMYFUNCTION("TO_DATE(INT((A143/(60*60*24))+""1/1/1970""))"),42473.0)</f>
        <v>42473</v>
      </c>
      <c r="D143" s="156">
        <v>1.4635152E9</v>
      </c>
      <c r="E143" s="156">
        <v>98325.8337</v>
      </c>
      <c r="G143" s="152">
        <v>1.4662224E9</v>
      </c>
      <c r="H143" s="152">
        <v>88763.2611</v>
      </c>
      <c r="J143" s="154">
        <v>42570.0</v>
      </c>
      <c r="K143" s="155">
        <v>110044.27</v>
      </c>
      <c r="M143" s="13">
        <v>1.4585904E9</v>
      </c>
      <c r="N143" s="13">
        <v>24936.8426</v>
      </c>
      <c r="P143" s="152">
        <v>1.4576256E9</v>
      </c>
      <c r="Q143" s="152">
        <v>103602.0618</v>
      </c>
      <c r="S143" s="152">
        <v>1.458864E9</v>
      </c>
      <c r="T143" s="152">
        <v>10021.4809</v>
      </c>
      <c r="V143" s="152">
        <v>1.4570172E9</v>
      </c>
      <c r="W143" s="152">
        <v>106507.2194</v>
      </c>
      <c r="Y143" s="152">
        <v>1.4567868E9</v>
      </c>
      <c r="Z143" s="152">
        <v>100197.6292</v>
      </c>
      <c r="AA143" s="153">
        <f>IFERROR(__xludf.DUMMYFUNCTION("TO_DATE(INT((AB143/(60*60*24))+""1/1/1970""))"),43517.0)</f>
        <v>43517</v>
      </c>
      <c r="AB143" s="156">
        <v>1.5507828E9</v>
      </c>
      <c r="AC143" s="156">
        <v>104659.7004</v>
      </c>
      <c r="AD143" s="153">
        <f>IFERROR(__xludf.DUMMYFUNCTION("TO_DATE(INT((AE143/(60*60*24))+""1/1/1970""))"),43518.0)</f>
        <v>43518</v>
      </c>
      <c r="AE143" s="152">
        <v>1.5508116E9</v>
      </c>
      <c r="AF143" s="152">
        <v>99632.7</v>
      </c>
      <c r="AG143" s="153">
        <f>IFERROR(__xludf.DUMMYFUNCTION("TO_DATE(INT((AH143/(60*60*24))+""1/1/1970""))"),43489.0)</f>
        <v>43489</v>
      </c>
      <c r="AH143" s="152">
        <v>1.548347547E9</v>
      </c>
      <c r="AI143" s="152">
        <v>107578.6292</v>
      </c>
    </row>
    <row r="144">
      <c r="A144" s="156">
        <v>1.4605776E9</v>
      </c>
      <c r="B144" s="156">
        <v>107470.5472</v>
      </c>
      <c r="C144" s="153">
        <f>IFERROR(__xludf.DUMMYFUNCTION("TO_DATE(INT((A144/(60*60*24))+""1/1/1970""))"),42473.0)</f>
        <v>42473</v>
      </c>
      <c r="D144" s="156">
        <v>1.4635836E9</v>
      </c>
      <c r="E144" s="156">
        <v>98325.8337</v>
      </c>
      <c r="G144" s="156">
        <v>1.4664312E9</v>
      </c>
      <c r="H144" s="156">
        <v>88763.2611</v>
      </c>
      <c r="J144" s="154">
        <v>42571.0</v>
      </c>
      <c r="K144" s="155">
        <v>109646.57</v>
      </c>
      <c r="M144" s="13">
        <v>1.4586552E9</v>
      </c>
      <c r="N144" s="13">
        <v>24820.7979</v>
      </c>
      <c r="P144" s="156">
        <v>1.4576436E9</v>
      </c>
      <c r="Q144" s="156">
        <v>103602.0618</v>
      </c>
      <c r="S144" s="156">
        <v>1.4589504E9</v>
      </c>
      <c r="T144" s="156">
        <v>10019.1172</v>
      </c>
      <c r="V144" s="156">
        <v>1.457046E9</v>
      </c>
      <c r="W144" s="156">
        <v>106836.1044</v>
      </c>
      <c r="Y144" s="156">
        <v>1.4568192E9</v>
      </c>
      <c r="Z144" s="156">
        <v>99844.001</v>
      </c>
      <c r="AA144" s="153">
        <f>IFERROR(__xludf.DUMMYFUNCTION("TO_DATE(INT((AB144/(60*60*24))+""1/1/1970""))"),43518.0)</f>
        <v>43518</v>
      </c>
      <c r="AB144" s="152">
        <v>1.5508116E9</v>
      </c>
      <c r="AC144" s="152">
        <v>104659.7004</v>
      </c>
      <c r="AD144" s="153">
        <f>IFERROR(__xludf.DUMMYFUNCTION("TO_DATE(INT((AE144/(60*60*24))+""1/1/1970""))"),43518.0)</f>
        <v>43518</v>
      </c>
      <c r="AE144" s="156">
        <v>1.5508476E9</v>
      </c>
      <c r="AF144" s="156">
        <v>99632.7</v>
      </c>
      <c r="AG144" s="153">
        <f>IFERROR(__xludf.DUMMYFUNCTION("TO_DATE(INT((AH144/(60*60*24))+""1/1/1970""))"),43489.0)</f>
        <v>43489</v>
      </c>
      <c r="AH144" s="156">
        <v>1.548363364E9</v>
      </c>
      <c r="AI144" s="156">
        <v>107834.9751</v>
      </c>
    </row>
    <row r="145">
      <c r="A145" s="152">
        <v>1.46064066E9</v>
      </c>
      <c r="B145" s="152">
        <v>107485.9909</v>
      </c>
      <c r="C145" s="153">
        <f>IFERROR(__xludf.DUMMYFUNCTION("TO_DATE(INT((A145/(60*60*24))+""1/1/1970""))"),42474.0)</f>
        <v>42474</v>
      </c>
      <c r="D145" s="156">
        <v>1.4636304E9</v>
      </c>
      <c r="E145" s="156">
        <v>98325.8337</v>
      </c>
      <c r="G145" s="156">
        <v>1.4664816E9</v>
      </c>
      <c r="H145" s="156">
        <v>88609.3871</v>
      </c>
      <c r="J145" s="154">
        <v>42572.0</v>
      </c>
      <c r="K145" s="155">
        <v>110917.27</v>
      </c>
      <c r="M145" s="13">
        <v>1.4586768E9</v>
      </c>
      <c r="N145" s="13">
        <v>24820.7979</v>
      </c>
      <c r="P145" s="152">
        <v>1.4576724E9</v>
      </c>
      <c r="Q145" s="152">
        <v>103425.2532</v>
      </c>
      <c r="S145" s="152">
        <v>1.4591232E9</v>
      </c>
      <c r="T145" s="152">
        <v>10014.1218</v>
      </c>
      <c r="V145" s="152">
        <v>1.4570568E9</v>
      </c>
      <c r="W145" s="152">
        <v>106773.1467</v>
      </c>
      <c r="Y145" s="152">
        <v>1.4568588E9</v>
      </c>
      <c r="Z145" s="152">
        <v>99844.001</v>
      </c>
      <c r="AA145" s="153">
        <f>IFERROR(__xludf.DUMMYFUNCTION("TO_DATE(INT((AB145/(60*60*24))+""1/1/1970""))"),43518.0)</f>
        <v>43518</v>
      </c>
      <c r="AB145" s="156">
        <v>1.5508476E9</v>
      </c>
      <c r="AC145" s="156">
        <v>105186.0675</v>
      </c>
      <c r="AD145" s="153">
        <f>IFERROR(__xludf.DUMMYFUNCTION("TO_DATE(INT((AE145/(60*60*24))+""1/1/1970""))"),43518.0)</f>
        <v>43518</v>
      </c>
      <c r="AE145" s="152">
        <v>1.5508656E9</v>
      </c>
      <c r="AF145" s="152">
        <v>99632.7</v>
      </c>
      <c r="AG145" s="153">
        <f>IFERROR(__xludf.DUMMYFUNCTION("TO_DATE(INT((AH145/(60*60*24))+""1/1/1970""))"),43489.0)</f>
        <v>43489</v>
      </c>
      <c r="AH145" s="152">
        <v>1.548374386E9</v>
      </c>
      <c r="AI145" s="152">
        <v>107816.2004</v>
      </c>
    </row>
    <row r="146">
      <c r="A146" s="156">
        <v>1.460664E9</v>
      </c>
      <c r="B146" s="156">
        <v>107460.2514</v>
      </c>
      <c r="C146" s="153">
        <f>IFERROR(__xludf.DUMMYFUNCTION("TO_DATE(INT((A146/(60*60*24))+""1/1/1970""))"),42474.0)</f>
        <v>42474</v>
      </c>
      <c r="D146" s="156">
        <v>1.463688E9</v>
      </c>
      <c r="E146" s="156">
        <v>98325.8337</v>
      </c>
      <c r="G146" s="152">
        <v>1.466568E9</v>
      </c>
      <c r="H146" s="152">
        <v>88153.8091</v>
      </c>
      <c r="J146" s="154">
        <v>42573.0</v>
      </c>
      <c r="K146" s="155">
        <v>110665.07</v>
      </c>
      <c r="M146" s="13">
        <v>1.4587416E9</v>
      </c>
      <c r="N146" s="13">
        <v>24828.5495</v>
      </c>
      <c r="P146" s="156">
        <v>1.457712E9</v>
      </c>
      <c r="Q146" s="156">
        <v>103425.2532</v>
      </c>
      <c r="S146" s="156">
        <v>1.4591736E9</v>
      </c>
      <c r="T146" s="156">
        <v>10014.1218</v>
      </c>
      <c r="V146" s="156">
        <v>1.4570964E9</v>
      </c>
      <c r="W146" s="156">
        <v>106561.8734</v>
      </c>
      <c r="Y146" s="156">
        <v>1.4568732E9</v>
      </c>
      <c r="Z146" s="156">
        <v>99844.001</v>
      </c>
      <c r="AA146" s="153">
        <f>IFERROR(__xludf.DUMMYFUNCTION("TO_DATE(INT((AB146/(60*60*24))+""1/1/1970""))"),43518.0)</f>
        <v>43518</v>
      </c>
      <c r="AB146" s="152">
        <v>1.5508656E9</v>
      </c>
      <c r="AC146" s="152">
        <v>104999.2052</v>
      </c>
      <c r="AD146" s="153">
        <f>IFERROR(__xludf.DUMMYFUNCTION("TO_DATE(INT((AE146/(60*60*24))+""1/1/1970""))"),43518.0)</f>
        <v>43518</v>
      </c>
      <c r="AE146" s="156">
        <v>1.5508692E9</v>
      </c>
      <c r="AF146" s="156">
        <v>99632.7</v>
      </c>
      <c r="AG146" s="153">
        <f>IFERROR(__xludf.DUMMYFUNCTION("TO_DATE(INT((AH146/(60*60*24))+""1/1/1970""))"),43490.0)</f>
        <v>43490</v>
      </c>
      <c r="AH146" s="156">
        <v>1.5483793E9</v>
      </c>
      <c r="AI146" s="156">
        <v>107816.2004</v>
      </c>
    </row>
    <row r="147">
      <c r="A147" s="152">
        <v>1.46072706E9</v>
      </c>
      <c r="B147" s="152">
        <v>107449.9556</v>
      </c>
      <c r="C147" s="153">
        <f>IFERROR(__xludf.DUMMYFUNCTION("TO_DATE(INT((A147/(60*60*24))+""1/1/1970""))"),42475.0)</f>
        <v>42475</v>
      </c>
      <c r="D147" s="156">
        <v>1.4637564E9</v>
      </c>
      <c r="E147" s="156">
        <v>98325.8337</v>
      </c>
      <c r="G147" s="156">
        <v>1.4666544E9</v>
      </c>
      <c r="H147" s="156">
        <v>86235.7591</v>
      </c>
      <c r="J147" s="154">
        <v>42576.0</v>
      </c>
      <c r="K147" s="155">
        <v>111120.97</v>
      </c>
      <c r="M147" s="13">
        <v>1.4587632E9</v>
      </c>
      <c r="N147" s="13">
        <v>24828.5495</v>
      </c>
      <c r="P147" s="152">
        <v>1.45773E9</v>
      </c>
      <c r="Q147" s="152">
        <v>103425.2532</v>
      </c>
      <c r="S147" s="152">
        <v>1.4591952E9</v>
      </c>
      <c r="T147" s="152">
        <v>10014.1218</v>
      </c>
      <c r="V147" s="152">
        <v>1.4571288E9</v>
      </c>
      <c r="W147" s="152">
        <v>106308.7097</v>
      </c>
      <c r="Y147" s="152">
        <v>1.4568984E9</v>
      </c>
      <c r="Z147" s="152">
        <v>99757.0808</v>
      </c>
      <c r="AA147" s="153">
        <f>IFERROR(__xludf.DUMMYFUNCTION("TO_DATE(INT((AB147/(60*60*24))+""1/1/1970""))"),43518.0)</f>
        <v>43518</v>
      </c>
      <c r="AB147" s="156">
        <v>1.5508692E9</v>
      </c>
      <c r="AC147" s="156">
        <v>105415.9919</v>
      </c>
      <c r="AD147" s="153">
        <f>IFERROR(__xludf.DUMMYFUNCTION("TO_DATE(INT((AE147/(60*60*24))+""1/1/1970""))"),43519.0)</f>
        <v>43519</v>
      </c>
      <c r="AE147" s="152">
        <v>1.550898E9</v>
      </c>
      <c r="AF147" s="152">
        <v>99754.8</v>
      </c>
      <c r="AG147" s="153">
        <f>IFERROR(__xludf.DUMMYFUNCTION("TO_DATE(INT((AH147/(60*60*24))+""1/1/1970""))"),43490.0)</f>
        <v>43490</v>
      </c>
      <c r="AH147" s="152">
        <v>1.548395165E9</v>
      </c>
      <c r="AI147" s="152">
        <v>107816.2004</v>
      </c>
    </row>
    <row r="148">
      <c r="A148" s="156">
        <v>1.4607504E9</v>
      </c>
      <c r="B148" s="156">
        <v>107346.9977</v>
      </c>
      <c r="C148" s="153">
        <f>IFERROR(__xludf.DUMMYFUNCTION("TO_DATE(INT((A148/(60*60*24))+""1/1/1970""))"),42475.0)</f>
        <v>42475</v>
      </c>
      <c r="D148" s="156">
        <v>1.4638032E9</v>
      </c>
      <c r="E148" s="156">
        <v>98325.8337</v>
      </c>
      <c r="G148" s="152">
        <v>1.4667408E9</v>
      </c>
      <c r="H148" s="152">
        <v>86153.4801</v>
      </c>
      <c r="J148" s="154">
        <v>42577.0</v>
      </c>
      <c r="K148" s="155">
        <v>111130.67</v>
      </c>
      <c r="M148" s="13">
        <v>1.458828E9</v>
      </c>
      <c r="N148" s="13">
        <v>24850.3996</v>
      </c>
      <c r="P148" s="156">
        <v>1.4577588E9</v>
      </c>
      <c r="Q148" s="156">
        <v>105690.5851</v>
      </c>
      <c r="S148" s="156">
        <v>1.45926E9</v>
      </c>
      <c r="T148" s="156">
        <v>10015.0729</v>
      </c>
      <c r="V148" s="156">
        <v>1.4573052E9</v>
      </c>
      <c r="W148" s="156">
        <v>106328.1834</v>
      </c>
      <c r="Y148" s="156">
        <v>1.456938E9</v>
      </c>
      <c r="Z148" s="156">
        <v>99757.0808</v>
      </c>
      <c r="AA148" s="153">
        <f>IFERROR(__xludf.DUMMYFUNCTION("TO_DATE(INT((AB148/(60*60*24))+""1/1/1970""))"),43519.0)</f>
        <v>43519</v>
      </c>
      <c r="AB148" s="152">
        <v>1.550898E9</v>
      </c>
      <c r="AC148" s="152">
        <v>105415.9919</v>
      </c>
      <c r="AD148" s="153">
        <f>IFERROR(__xludf.DUMMYFUNCTION("TO_DATE(INT((AE148/(60*60*24))+""1/1/1970""))"),43521.0)</f>
        <v>43521</v>
      </c>
      <c r="AE148" s="156">
        <v>1.5511068E9</v>
      </c>
      <c r="AF148" s="156">
        <v>99754.8</v>
      </c>
      <c r="AG148" s="153">
        <f>IFERROR(__xludf.DUMMYFUNCTION("TO_DATE(INT((AH148/(60*60*24))+""1/1/1970""))"),43490.0)</f>
        <v>43490</v>
      </c>
      <c r="AH148" s="156">
        <v>1.548410964E9</v>
      </c>
      <c r="AI148" s="156">
        <v>107816.2004</v>
      </c>
    </row>
    <row r="149">
      <c r="A149" s="152">
        <v>1.46098626E9</v>
      </c>
      <c r="B149" s="152">
        <v>106950.6097</v>
      </c>
      <c r="C149" s="153">
        <f>IFERROR(__xludf.DUMMYFUNCTION("TO_DATE(INT((A149/(60*60*24))+""1/1/1970""))"),42478.0)</f>
        <v>42478</v>
      </c>
      <c r="D149" s="156">
        <v>1.4640336E9</v>
      </c>
      <c r="E149" s="156">
        <v>98325.8337</v>
      </c>
      <c r="G149" s="156">
        <v>1.4668272E9</v>
      </c>
      <c r="H149" s="156">
        <v>86063.3601</v>
      </c>
      <c r="J149" s="154">
        <v>42578.0</v>
      </c>
      <c r="K149" s="155">
        <v>111256.77</v>
      </c>
      <c r="M149" s="13">
        <v>1.4588496E9</v>
      </c>
      <c r="N149" s="13">
        <v>24850.3996</v>
      </c>
      <c r="P149" s="152">
        <v>1.457964E9</v>
      </c>
      <c r="Q149" s="152">
        <v>105690.5851</v>
      </c>
      <c r="S149" s="152">
        <v>1.4592816E9</v>
      </c>
      <c r="T149" s="152">
        <v>10015.0729</v>
      </c>
      <c r="V149" s="152">
        <v>1.4573448E9</v>
      </c>
      <c r="W149" s="152">
        <v>106356.7882</v>
      </c>
      <c r="Y149" s="152">
        <v>1.4569596E9</v>
      </c>
      <c r="Z149" s="152">
        <v>99757.0808</v>
      </c>
      <c r="AA149" s="153">
        <f>IFERROR(__xludf.DUMMYFUNCTION("TO_DATE(INT((AB149/(60*60*24))+""1/1/1970""))"),43521.0)</f>
        <v>43521</v>
      </c>
      <c r="AB149" s="156">
        <v>1.5510708E9</v>
      </c>
      <c r="AC149" s="156">
        <v>105415.9919</v>
      </c>
      <c r="AD149" s="153">
        <f>IFERROR(__xludf.DUMMYFUNCTION("TO_DATE(INT((AE149/(60*60*24))+""1/1/1970""))"),43521.0)</f>
        <v>43521</v>
      </c>
      <c r="AE149" s="152">
        <v>1.5511248E9</v>
      </c>
      <c r="AF149" s="152">
        <v>99754.8</v>
      </c>
      <c r="AG149" s="153">
        <f>IFERROR(__xludf.DUMMYFUNCTION("TO_DATE(INT((AH149/(60*60*24))+""1/1/1970""))"),43490.0)</f>
        <v>43490</v>
      </c>
      <c r="AH149" s="152">
        <v>1.548426761E9</v>
      </c>
      <c r="AI149" s="152">
        <v>107816.2004</v>
      </c>
    </row>
    <row r="150">
      <c r="A150" s="156">
        <v>1.4610096E9</v>
      </c>
      <c r="B150" s="156">
        <v>108093.4426</v>
      </c>
      <c r="C150" s="153">
        <f>IFERROR(__xludf.DUMMYFUNCTION("TO_DATE(INT((A150/(60*60*24))+""1/1/1970""))"),42478.0)</f>
        <v>42478</v>
      </c>
      <c r="D150" s="156">
        <v>1.464102E9</v>
      </c>
      <c r="E150" s="156">
        <v>98325.8337</v>
      </c>
      <c r="G150" s="152">
        <v>1.467036E9</v>
      </c>
      <c r="H150" s="152">
        <v>86063.3601</v>
      </c>
      <c r="J150" s="154">
        <v>42579.0</v>
      </c>
      <c r="K150" s="155">
        <v>112023.07</v>
      </c>
      <c r="M150" s="13">
        <v>1.458864E9</v>
      </c>
      <c r="N150" s="13">
        <v>24805.3232</v>
      </c>
      <c r="P150" s="156">
        <v>1.4579856E9</v>
      </c>
      <c r="Q150" s="156">
        <v>105690.5851</v>
      </c>
      <c r="S150" s="156">
        <v>1.4593464E9</v>
      </c>
      <c r="T150" s="156">
        <v>10012.8913</v>
      </c>
      <c r="V150" s="156">
        <v>1.4573844E9</v>
      </c>
      <c r="W150" s="156">
        <v>106203.546</v>
      </c>
      <c r="Y150" s="156">
        <v>1.4569776E9</v>
      </c>
      <c r="Z150" s="156">
        <v>99691.6618</v>
      </c>
      <c r="AA150" s="153">
        <f>IFERROR(__xludf.DUMMYFUNCTION("TO_DATE(INT((AB150/(60*60*24))+""1/1/1970""))"),43521.0)</f>
        <v>43521</v>
      </c>
      <c r="AB150" s="152">
        <v>1.5511068E9</v>
      </c>
      <c r="AC150" s="152">
        <v>105928.6427</v>
      </c>
      <c r="AD150" s="153">
        <f>IFERROR(__xludf.DUMMYFUNCTION("TO_DATE(INT((AE150/(60*60*24))+""1/1/1970""))"),43521.0)</f>
        <v>43521</v>
      </c>
      <c r="AE150" s="156">
        <v>1.5511284E9</v>
      </c>
      <c r="AF150" s="156">
        <v>99754.8</v>
      </c>
      <c r="AG150" s="153">
        <f>IFERROR(__xludf.DUMMYFUNCTION("TO_DATE(INT((AH150/(60*60*24))+""1/1/1970""))"),43490.0)</f>
        <v>43490</v>
      </c>
      <c r="AH150" s="156">
        <v>1.548442576E9</v>
      </c>
      <c r="AI150" s="156">
        <v>107762.1576</v>
      </c>
    </row>
    <row r="151">
      <c r="A151" s="152">
        <v>1.46107266E9</v>
      </c>
      <c r="B151" s="152">
        <v>108309.6543</v>
      </c>
      <c r="C151" s="153">
        <f>IFERROR(__xludf.DUMMYFUNCTION("TO_DATE(INT((A151/(60*60*24))+""1/1/1970""))"),42479.0)</f>
        <v>42479</v>
      </c>
      <c r="D151" s="156">
        <v>1.4641488E9</v>
      </c>
      <c r="E151" s="156">
        <v>98325.8337</v>
      </c>
      <c r="G151" s="152">
        <v>1.4670864E9</v>
      </c>
      <c r="H151" s="152">
        <v>86110.4601</v>
      </c>
      <c r="J151" s="154">
        <v>42580.0</v>
      </c>
      <c r="K151" s="155">
        <v>112411.07</v>
      </c>
      <c r="M151" s="13">
        <v>1.4589504E9</v>
      </c>
      <c r="N151" s="13">
        <v>24772.6575</v>
      </c>
      <c r="P151" s="152">
        <v>1.4580144E9</v>
      </c>
      <c r="Q151" s="152">
        <v>105444.3848</v>
      </c>
      <c r="S151" s="152">
        <v>1.459368E9</v>
      </c>
      <c r="T151" s="152">
        <v>10012.8913</v>
      </c>
      <c r="V151" s="152">
        <v>1.4573916E9</v>
      </c>
      <c r="W151" s="152">
        <v>106232.0933</v>
      </c>
      <c r="Y151" s="152">
        <v>1.4570172E9</v>
      </c>
      <c r="Z151" s="152">
        <v>99691.6618</v>
      </c>
      <c r="AA151" s="153">
        <f>IFERROR(__xludf.DUMMYFUNCTION("TO_DATE(INT((AB151/(60*60*24))+""1/1/1970""))"),43521.0)</f>
        <v>43521</v>
      </c>
      <c r="AB151" s="156">
        <v>1.5511248E9</v>
      </c>
      <c r="AC151" s="156">
        <v>105732.4033</v>
      </c>
      <c r="AD151" s="153">
        <f>IFERROR(__xludf.DUMMYFUNCTION("TO_DATE(INT((AE151/(60*60*24))+""1/1/1970""))"),43522.0)</f>
        <v>43522</v>
      </c>
      <c r="AE151" s="152">
        <v>1.5511572E9</v>
      </c>
      <c r="AF151" s="152">
        <v>99934.98</v>
      </c>
      <c r="AG151" s="153">
        <f>IFERROR(__xludf.DUMMYFUNCTION("TO_DATE(INT((AH151/(60*60*24))+""1/1/1970""))"),43490.0)</f>
        <v>43490</v>
      </c>
      <c r="AH151" s="152">
        <v>1.548458397E9</v>
      </c>
      <c r="AI151" s="152">
        <v>107505.5245</v>
      </c>
    </row>
    <row r="152">
      <c r="A152" s="156">
        <v>1.461096E9</v>
      </c>
      <c r="B152" s="156">
        <v>108433.2038</v>
      </c>
      <c r="C152" s="153">
        <f>IFERROR(__xludf.DUMMYFUNCTION("TO_DATE(INT((A152/(60*60*24))+""1/1/1970""))"),42479.0)</f>
        <v>42479</v>
      </c>
      <c r="D152" s="156">
        <v>1.4642064E9</v>
      </c>
      <c r="E152" s="156">
        <v>98325.8337</v>
      </c>
      <c r="G152" s="156">
        <v>1.4671728E9</v>
      </c>
      <c r="H152" s="156">
        <v>85997.1401</v>
      </c>
      <c r="J152" s="154">
        <v>42583.0</v>
      </c>
      <c r="K152" s="155">
        <v>112653.57</v>
      </c>
      <c r="M152" s="13">
        <v>1.4590368E9</v>
      </c>
      <c r="N152" s="13">
        <v>24772.6575</v>
      </c>
      <c r="P152" s="156">
        <v>1.458054E9</v>
      </c>
      <c r="Q152" s="156">
        <v>105444.3848</v>
      </c>
      <c r="S152" s="156">
        <v>1.4594328E9</v>
      </c>
      <c r="T152" s="156">
        <v>10018.7986</v>
      </c>
      <c r="V152" s="156">
        <v>1.457424E9</v>
      </c>
      <c r="W152" s="156">
        <v>106680.8759</v>
      </c>
      <c r="Y152" s="156">
        <v>1.457046E9</v>
      </c>
      <c r="Z152" s="156">
        <v>99691.6618</v>
      </c>
      <c r="AA152" s="153">
        <f>IFERROR(__xludf.DUMMYFUNCTION("TO_DATE(INT((AB152/(60*60*24))+""1/1/1970""))"),43521.0)</f>
        <v>43521</v>
      </c>
      <c r="AB152" s="152">
        <v>1.5511284E9</v>
      </c>
      <c r="AC152" s="152">
        <v>105597.0165</v>
      </c>
      <c r="AD152" s="153">
        <f>IFERROR(__xludf.DUMMYFUNCTION("TO_DATE(INT((AE152/(60*60*24))+""1/1/1970""))"),43522.0)</f>
        <v>43522</v>
      </c>
      <c r="AE152" s="156">
        <v>1.5511932E9</v>
      </c>
      <c r="AF152" s="156">
        <v>99934.98</v>
      </c>
      <c r="AG152" s="153">
        <f>IFERROR(__xludf.DUMMYFUNCTION("TO_DATE(INT((AH152/(60*60*24))+""1/1/1970""))"),43490.0)</f>
        <v>43490</v>
      </c>
      <c r="AH152" s="156">
        <v>1.548460747E9</v>
      </c>
      <c r="AI152" s="156">
        <v>107505.5245</v>
      </c>
    </row>
    <row r="153">
      <c r="A153" s="152">
        <v>1.46115906E9</v>
      </c>
      <c r="B153" s="152">
        <v>108479.5348</v>
      </c>
      <c r="C153" s="153">
        <f>IFERROR(__xludf.DUMMYFUNCTION("TO_DATE(INT((A153/(60*60*24))+""1/1/1970""))"),42480.0)</f>
        <v>42480</v>
      </c>
      <c r="D153" s="156">
        <v>1.4642748E9</v>
      </c>
      <c r="E153" s="156">
        <v>98325.8337</v>
      </c>
      <c r="G153" s="152">
        <v>1.4672592E9</v>
      </c>
      <c r="H153" s="152">
        <v>85835.9001</v>
      </c>
      <c r="J153" s="154">
        <v>42584.0</v>
      </c>
      <c r="K153" s="155">
        <v>113245.27</v>
      </c>
      <c r="M153" s="13">
        <v>1.4591232E9</v>
      </c>
      <c r="N153" s="13">
        <v>24732.8815</v>
      </c>
      <c r="P153" s="152">
        <v>1.458072E9</v>
      </c>
      <c r="Q153" s="152">
        <v>105444.3848</v>
      </c>
      <c r="S153" s="152">
        <v>1.4594544E9</v>
      </c>
      <c r="T153" s="152">
        <v>10018.7986</v>
      </c>
      <c r="V153" s="152">
        <v>1.4574636E9</v>
      </c>
      <c r="W153" s="152">
        <v>106439.6897</v>
      </c>
      <c r="Y153" s="152">
        <v>1.4570568E9</v>
      </c>
      <c r="Z153" s="152">
        <v>100392.0561</v>
      </c>
      <c r="AA153" s="153">
        <f>IFERROR(__xludf.DUMMYFUNCTION("TO_DATE(INT((AB153/(60*60*24))+""1/1/1970""))"),43522.0)</f>
        <v>43522</v>
      </c>
      <c r="AB153" s="156">
        <v>1.5511572E9</v>
      </c>
      <c r="AC153" s="156">
        <v>105597.0165</v>
      </c>
      <c r="AD153" s="153">
        <f>IFERROR(__xludf.DUMMYFUNCTION("TO_DATE(INT((AE153/(60*60*24))+""1/1/1970""))"),43522.0)</f>
        <v>43522</v>
      </c>
      <c r="AE153" s="152">
        <v>1.5512112E9</v>
      </c>
      <c r="AF153" s="152">
        <v>99934.98</v>
      </c>
      <c r="AG153" s="153">
        <f>IFERROR(__xludf.DUMMYFUNCTION("TO_DATE(INT((AH153/(60*60*24))+""1/1/1970""))"),43491.0)</f>
        <v>43491</v>
      </c>
      <c r="AH153" s="152">
        <v>1.548474263E9</v>
      </c>
      <c r="AI153" s="152">
        <v>107505.5245</v>
      </c>
    </row>
    <row r="154">
      <c r="A154" s="156">
        <v>1.4611824E9</v>
      </c>
      <c r="B154" s="156">
        <v>108515.5701</v>
      </c>
      <c r="C154" s="153">
        <f>IFERROR(__xludf.DUMMYFUNCTION("TO_DATE(INT((A154/(60*60*24))+""1/1/1970""))"),42480.0)</f>
        <v>42480</v>
      </c>
      <c r="D154" s="156">
        <v>1.4643216E9</v>
      </c>
      <c r="E154" s="156">
        <v>98325.8337</v>
      </c>
      <c r="G154" s="156">
        <v>1.4673456E9</v>
      </c>
      <c r="H154" s="156">
        <v>85441.4801</v>
      </c>
      <c r="J154" s="154">
        <v>42585.0</v>
      </c>
      <c r="K154" s="155">
        <v>112391.67</v>
      </c>
      <c r="M154" s="13">
        <v>1.4591736E9</v>
      </c>
      <c r="N154" s="13">
        <v>24732.8815</v>
      </c>
      <c r="P154" s="156">
        <v>1.4581008E9</v>
      </c>
      <c r="Q154" s="156">
        <v>105347.8974</v>
      </c>
      <c r="S154" s="156">
        <v>1.4595192E9</v>
      </c>
      <c r="T154" s="156">
        <v>10025.2151</v>
      </c>
      <c r="V154" s="156">
        <v>1.457478E9</v>
      </c>
      <c r="W154" s="156">
        <v>106620.4815</v>
      </c>
      <c r="Y154" s="156">
        <v>1.4570964E9</v>
      </c>
      <c r="Z154" s="156">
        <v>100392.0561</v>
      </c>
      <c r="AA154" s="153">
        <f>IFERROR(__xludf.DUMMYFUNCTION("TO_DATE(INT((AB154/(60*60*24))+""1/1/1970""))"),43522.0)</f>
        <v>43522</v>
      </c>
      <c r="AB154" s="152">
        <v>1.5511932E9</v>
      </c>
      <c r="AC154" s="152">
        <v>105174.0613</v>
      </c>
      <c r="AD154" s="153">
        <f>IFERROR(__xludf.DUMMYFUNCTION("TO_DATE(INT((AE154/(60*60*24))+""1/1/1970""))"),43522.0)</f>
        <v>43522</v>
      </c>
      <c r="AE154" s="156">
        <v>1.5512148E9</v>
      </c>
      <c r="AF154" s="156">
        <v>99934.98</v>
      </c>
      <c r="AG154" s="153">
        <f>IFERROR(__xludf.DUMMYFUNCTION("TO_DATE(INT((AH154/(60*60*24))+""1/1/1970""))"),43491.0)</f>
        <v>43491</v>
      </c>
      <c r="AH154" s="156">
        <v>1.54849009E9</v>
      </c>
      <c r="AI154" s="156">
        <v>107505.5245</v>
      </c>
    </row>
    <row r="155">
      <c r="A155" s="152">
        <v>1.46124546E9</v>
      </c>
      <c r="B155" s="152">
        <v>108546.4575</v>
      </c>
      <c r="C155" s="153">
        <f>IFERROR(__xludf.DUMMYFUNCTION("TO_DATE(INT((A155/(60*60*24))+""1/1/1970""))"),42481.0)</f>
        <v>42481</v>
      </c>
      <c r="D155" s="156">
        <v>1.4643792E9</v>
      </c>
      <c r="E155" s="156">
        <v>98325.8337</v>
      </c>
      <c r="G155" s="152">
        <v>1.467432E9</v>
      </c>
      <c r="H155" s="152">
        <v>85695.3801</v>
      </c>
      <c r="J155" s="154">
        <v>42586.0</v>
      </c>
      <c r="K155" s="155">
        <v>112760.27</v>
      </c>
      <c r="M155" s="13">
        <v>1.4591952E9</v>
      </c>
      <c r="N155" s="13">
        <v>24732.8815</v>
      </c>
      <c r="P155" s="152">
        <v>1.4581404E9</v>
      </c>
      <c r="Q155" s="152">
        <v>105347.8974</v>
      </c>
      <c r="S155" s="152">
        <v>1.4595408E9</v>
      </c>
      <c r="T155" s="152">
        <v>10025.2151</v>
      </c>
      <c r="V155" s="152">
        <v>1.4575032E9</v>
      </c>
      <c r="W155" s="152">
        <v>106540.1445</v>
      </c>
      <c r="Y155" s="152">
        <v>1.4571288E9</v>
      </c>
      <c r="Z155" s="152">
        <v>100392.0561</v>
      </c>
      <c r="AA155" s="153">
        <f>IFERROR(__xludf.DUMMYFUNCTION("TO_DATE(INT((AB155/(60*60*24))+""1/1/1970""))"),43522.0)</f>
        <v>43522</v>
      </c>
      <c r="AB155" s="156">
        <v>1.5512112E9</v>
      </c>
      <c r="AC155" s="156">
        <v>105623.2195</v>
      </c>
      <c r="AD155" s="153">
        <f>IFERROR(__xludf.DUMMYFUNCTION("TO_DATE(INT((AE155/(60*60*24))+""1/1/1970""))"),43523.0)</f>
        <v>43523</v>
      </c>
      <c r="AE155" s="152">
        <v>1.5512436E9</v>
      </c>
      <c r="AF155" s="152">
        <v>99902.64</v>
      </c>
      <c r="AG155" s="153">
        <f>IFERROR(__xludf.DUMMYFUNCTION("TO_DATE(INT((AH155/(60*60*24))+""1/1/1970""))"),43491.0)</f>
        <v>43491</v>
      </c>
      <c r="AH155" s="152">
        <v>1.548506016E9</v>
      </c>
      <c r="AI155" s="152">
        <v>107505.5245</v>
      </c>
    </row>
    <row r="156">
      <c r="A156" s="156">
        <v>1.4612688E9</v>
      </c>
      <c r="B156" s="156">
        <v>107913.2663</v>
      </c>
      <c r="C156" s="153">
        <f>IFERROR(__xludf.DUMMYFUNCTION("TO_DATE(INT((A156/(60*60*24))+""1/1/1970""))"),42481.0)</f>
        <v>42481</v>
      </c>
      <c r="D156" s="156">
        <v>1.4647032E9</v>
      </c>
      <c r="E156" s="156">
        <v>98325.8337</v>
      </c>
      <c r="G156" s="156">
        <v>1.4677272E9</v>
      </c>
      <c r="H156" s="156">
        <v>85695.3801</v>
      </c>
      <c r="J156" s="154">
        <v>42587.0</v>
      </c>
      <c r="K156" s="155">
        <v>113080.37</v>
      </c>
      <c r="M156" s="13">
        <v>1.45926E9</v>
      </c>
      <c r="N156" s="13">
        <v>24708.2862</v>
      </c>
      <c r="P156" s="156">
        <v>1.4581584E9</v>
      </c>
      <c r="Q156" s="156">
        <v>105347.8974</v>
      </c>
      <c r="S156" s="156">
        <v>1.4595552E9</v>
      </c>
      <c r="T156" s="156">
        <v>10009.9891</v>
      </c>
      <c r="V156" s="156">
        <v>1.4575428E9</v>
      </c>
      <c r="W156" s="156">
        <v>106028.3678</v>
      </c>
      <c r="Y156" s="156">
        <v>1.457136E9</v>
      </c>
      <c r="Z156" s="156">
        <v>100937.8238</v>
      </c>
      <c r="AA156" s="153">
        <f>IFERROR(__xludf.DUMMYFUNCTION("TO_DATE(INT((AB156/(60*60*24))+""1/1/1970""))"),43522.0)</f>
        <v>43522</v>
      </c>
      <c r="AB156" s="152">
        <v>1.5512148E9</v>
      </c>
      <c r="AC156" s="152">
        <v>105458.3507</v>
      </c>
      <c r="AD156" s="153">
        <f>IFERROR(__xludf.DUMMYFUNCTION("TO_DATE(INT((AE156/(60*60*24))+""1/1/1970""))"),43523.0)</f>
        <v>43523</v>
      </c>
      <c r="AE156" s="156">
        <v>1.5512796E9</v>
      </c>
      <c r="AF156" s="156">
        <v>99902.64</v>
      </c>
      <c r="AG156" s="153">
        <f>IFERROR(__xludf.DUMMYFUNCTION("TO_DATE(INT((AH156/(60*60*24))+""1/1/1970""))"),43491.0)</f>
        <v>43491</v>
      </c>
      <c r="AH156" s="156">
        <v>1.548521876E9</v>
      </c>
      <c r="AI156" s="156">
        <v>107505.5245</v>
      </c>
    </row>
    <row r="157">
      <c r="A157" s="152">
        <v>1.46133186E9</v>
      </c>
      <c r="B157" s="152">
        <v>107763.9773</v>
      </c>
      <c r="C157" s="153">
        <f>IFERROR(__xludf.DUMMYFUNCTION("TO_DATE(INT((A157/(60*60*24))+""1/1/1970""))"),42482.0)</f>
        <v>42482</v>
      </c>
      <c r="D157" s="156">
        <v>1.4647536E9</v>
      </c>
      <c r="E157" s="156">
        <v>98113.7198</v>
      </c>
      <c r="G157" s="156">
        <v>1.4677776E9</v>
      </c>
      <c r="H157" s="156">
        <v>85797.4201</v>
      </c>
      <c r="J157" s="154">
        <v>42590.0</v>
      </c>
      <c r="K157" s="155">
        <v>114157.07</v>
      </c>
      <c r="M157" s="13">
        <v>1.4592816E9</v>
      </c>
      <c r="N157" s="13">
        <v>24708.2862</v>
      </c>
      <c r="P157" s="152">
        <v>1.4581872E9</v>
      </c>
      <c r="Q157" s="152">
        <v>107013.5217</v>
      </c>
      <c r="S157" s="152">
        <v>1.459728E9</v>
      </c>
      <c r="T157" s="152">
        <v>10008.67</v>
      </c>
      <c r="V157" s="152">
        <v>1.4575644E9</v>
      </c>
      <c r="W157" s="152">
        <v>106147.5812</v>
      </c>
      <c r="Y157" s="152">
        <v>1.4573052E9</v>
      </c>
      <c r="Z157" s="152">
        <v>100937.8238</v>
      </c>
      <c r="AA157" s="153">
        <f>IFERROR(__xludf.DUMMYFUNCTION("TO_DATE(INT((AB157/(60*60*24))+""1/1/1970""))"),43523.0)</f>
        <v>43523</v>
      </c>
      <c r="AB157" s="156">
        <v>1.5512436E9</v>
      </c>
      <c r="AC157" s="156">
        <v>105458.3507</v>
      </c>
      <c r="AD157" s="153">
        <f>IFERROR(__xludf.DUMMYFUNCTION("TO_DATE(INT((AE157/(60*60*24))+""1/1/1970""))"),43523.0)</f>
        <v>43523</v>
      </c>
      <c r="AE157" s="152">
        <v>1.5512976E9</v>
      </c>
      <c r="AF157" s="152">
        <v>99902.64</v>
      </c>
      <c r="AG157" s="153">
        <f>IFERROR(__xludf.DUMMYFUNCTION("TO_DATE(INT((AH157/(60*60*24))+""1/1/1970""))"),43491.0)</f>
        <v>43491</v>
      </c>
      <c r="AH157" s="152">
        <v>1.548538583E9</v>
      </c>
      <c r="AI157" s="152">
        <v>107505.5245</v>
      </c>
    </row>
    <row r="158">
      <c r="A158" s="156">
        <v>1.4613552E9</v>
      </c>
      <c r="B158" s="156">
        <v>107944.1536</v>
      </c>
      <c r="C158" s="153">
        <f>IFERROR(__xludf.DUMMYFUNCTION("TO_DATE(INT((A158/(60*60*24))+""1/1/1970""))"),42482.0)</f>
        <v>42482</v>
      </c>
      <c r="D158" s="156">
        <v>1.4648112E9</v>
      </c>
      <c r="E158" s="156">
        <v>98113.7198</v>
      </c>
      <c r="G158" s="152">
        <v>1.467864E9</v>
      </c>
      <c r="H158" s="152">
        <v>85792.8401</v>
      </c>
      <c r="J158" s="154">
        <v>42591.0</v>
      </c>
      <c r="K158" s="155">
        <v>114030.97</v>
      </c>
      <c r="M158" s="13">
        <v>1.4593464E9</v>
      </c>
      <c r="N158" s="13">
        <v>24659.1809</v>
      </c>
      <c r="P158" s="156">
        <v>1.4582268E9</v>
      </c>
      <c r="Q158" s="156">
        <v>107013.5217</v>
      </c>
      <c r="S158" s="156">
        <v>1.4597784E9</v>
      </c>
      <c r="T158" s="156">
        <v>10008.67</v>
      </c>
      <c r="V158" s="156">
        <v>1.4575824E9</v>
      </c>
      <c r="W158" s="156">
        <v>105963.2809</v>
      </c>
      <c r="Y158" s="156">
        <v>1.4573448E9</v>
      </c>
      <c r="Z158" s="156">
        <v>100808.3583</v>
      </c>
      <c r="AA158" s="153">
        <f>IFERROR(__xludf.DUMMYFUNCTION("TO_DATE(INT((AB158/(60*60*24))+""1/1/1970""))"),43523.0)</f>
        <v>43523</v>
      </c>
      <c r="AB158" s="152">
        <v>1.5512796E9</v>
      </c>
      <c r="AC158" s="152">
        <v>105434.8364</v>
      </c>
      <c r="AD158" s="153">
        <f>IFERROR(__xludf.DUMMYFUNCTION("TO_DATE(INT((AE158/(60*60*24))+""1/1/1970""))"),43523.0)</f>
        <v>43523</v>
      </c>
      <c r="AE158" s="156">
        <v>1.5513012E9</v>
      </c>
      <c r="AF158" s="156">
        <v>99902.64</v>
      </c>
      <c r="AG158" s="153">
        <f>IFERROR(__xludf.DUMMYFUNCTION("TO_DATE(INT((AH158/(60*60*24))+""1/1/1970""))"),43491.0)</f>
        <v>43491</v>
      </c>
      <c r="AH158" s="156">
        <v>1.548547111E9</v>
      </c>
      <c r="AI158" s="156">
        <v>107505.5245</v>
      </c>
    </row>
    <row r="159">
      <c r="A159" s="152">
        <v>1.46159106E9</v>
      </c>
      <c r="B159" s="152">
        <v>107604.3925</v>
      </c>
      <c r="C159" s="153">
        <f>IFERROR(__xludf.DUMMYFUNCTION("TO_DATE(INT((A159/(60*60*24))+""1/1/1970""))"),42485.0)</f>
        <v>42485</v>
      </c>
      <c r="D159" s="156">
        <v>1.4648796E9</v>
      </c>
      <c r="E159" s="156">
        <v>97678.0816</v>
      </c>
      <c r="G159" s="156">
        <v>1.4679504E9</v>
      </c>
      <c r="H159" s="156">
        <v>85969.7601</v>
      </c>
      <c r="J159" s="154">
        <v>42592.0</v>
      </c>
      <c r="K159" s="155">
        <v>114292.87</v>
      </c>
      <c r="M159" s="13">
        <v>1.459368E9</v>
      </c>
      <c r="N159" s="13">
        <v>24659.1809</v>
      </c>
      <c r="P159" s="152">
        <v>1.4582448E9</v>
      </c>
      <c r="Q159" s="152">
        <v>107013.5217</v>
      </c>
      <c r="S159" s="152">
        <v>1.4598E9</v>
      </c>
      <c r="T159" s="152">
        <v>10008.67</v>
      </c>
      <c r="V159" s="152">
        <v>1.457622E9</v>
      </c>
      <c r="W159" s="152">
        <v>106129.2946</v>
      </c>
      <c r="Y159" s="152">
        <v>1.4573844E9</v>
      </c>
      <c r="Z159" s="152">
        <v>100808.3583</v>
      </c>
      <c r="AA159" s="153">
        <f>IFERROR(__xludf.DUMMYFUNCTION("TO_DATE(INT((AB159/(60*60*24))+""1/1/1970""))"),43523.0)</f>
        <v>43523</v>
      </c>
      <c r="AB159" s="156">
        <v>1.5512976E9</v>
      </c>
      <c r="AC159" s="156">
        <v>106128.122</v>
      </c>
      <c r="AD159" s="153">
        <f>IFERROR(__xludf.DUMMYFUNCTION("TO_DATE(INT((AE159/(60*60*24))+""1/1/1970""))"),43524.0)</f>
        <v>43524</v>
      </c>
      <c r="AE159" s="152">
        <v>1.55133E9</v>
      </c>
      <c r="AF159" s="152">
        <v>99815.52</v>
      </c>
      <c r="AG159" s="153">
        <f>IFERROR(__xludf.DUMMYFUNCTION("TO_DATE(INT((AH159/(60*60*24))+""1/1/1970""))"),43492.0)</f>
        <v>43492</v>
      </c>
      <c r="AH159" s="152">
        <v>1.548554649E9</v>
      </c>
      <c r="AI159" s="152">
        <v>107505.5245</v>
      </c>
    </row>
    <row r="160">
      <c r="A160" s="156">
        <v>1.4616144E9</v>
      </c>
      <c r="B160" s="156">
        <v>107753.6815</v>
      </c>
      <c r="C160" s="153">
        <f>IFERROR(__xludf.DUMMYFUNCTION("TO_DATE(INT((A160/(60*60*24))+""1/1/1970""))"),42485.0)</f>
        <v>42485</v>
      </c>
      <c r="D160" s="156">
        <v>1.4649264E9</v>
      </c>
      <c r="E160" s="156">
        <v>97678.0816</v>
      </c>
      <c r="G160" s="152">
        <v>1.4680368E9</v>
      </c>
      <c r="H160" s="152">
        <v>85671.9338</v>
      </c>
      <c r="J160" s="154">
        <v>42593.0</v>
      </c>
      <c r="K160" s="155">
        <v>114001.87</v>
      </c>
      <c r="M160" s="13">
        <v>1.4594328E9</v>
      </c>
      <c r="N160" s="13">
        <v>24666.2773</v>
      </c>
      <c r="P160" s="156">
        <v>1.4582736E9</v>
      </c>
      <c r="Q160" s="156">
        <v>108747.2707</v>
      </c>
      <c r="S160" s="156">
        <v>1.4598648E9</v>
      </c>
      <c r="T160" s="156">
        <v>10012.5616</v>
      </c>
      <c r="V160" s="156">
        <v>1.4576508E9</v>
      </c>
      <c r="W160" s="156">
        <v>106740.8705</v>
      </c>
      <c r="Y160" s="156">
        <v>1.4573916E9</v>
      </c>
      <c r="Z160" s="156">
        <v>100808.3583</v>
      </c>
      <c r="AA160" s="153">
        <f>IFERROR(__xludf.DUMMYFUNCTION("TO_DATE(INT((AB160/(60*60*24))+""1/1/1970""))"),43523.0)</f>
        <v>43523</v>
      </c>
      <c r="AB160" s="152">
        <v>1.5513012E9</v>
      </c>
      <c r="AC160" s="152">
        <v>106342.655</v>
      </c>
      <c r="AD160" s="153">
        <f>IFERROR(__xludf.DUMMYFUNCTION("TO_DATE(INT((AE160/(60*60*24))+""1/1/1970""))"),43524.0)</f>
        <v>43524</v>
      </c>
      <c r="AE160" s="156">
        <v>1.551366E9</v>
      </c>
      <c r="AF160" s="156">
        <v>99815.52</v>
      </c>
      <c r="AG160" s="153">
        <f>IFERROR(__xludf.DUMMYFUNCTION("TO_DATE(INT((AH160/(60*60*24))+""1/1/1970""))"),43492.0)</f>
        <v>43492</v>
      </c>
      <c r="AH160" s="156">
        <v>1.548570771E9</v>
      </c>
      <c r="AI160" s="156">
        <v>107505.5245</v>
      </c>
    </row>
    <row r="161">
      <c r="A161" s="152">
        <v>1.46167746E9</v>
      </c>
      <c r="B161" s="152">
        <v>107959.5973</v>
      </c>
      <c r="C161" s="153">
        <f>IFERROR(__xludf.DUMMYFUNCTION("TO_DATE(INT((A161/(60*60*24))+""1/1/1970""))"),42486.0)</f>
        <v>42486</v>
      </c>
      <c r="D161" s="156">
        <v>1.464984E9</v>
      </c>
      <c r="E161" s="156">
        <v>97678.0816</v>
      </c>
      <c r="G161" s="156">
        <v>1.4682456E9</v>
      </c>
      <c r="H161" s="156">
        <v>85671.9338</v>
      </c>
      <c r="J161" s="154">
        <v>42594.0</v>
      </c>
      <c r="K161" s="155">
        <v>114486.87</v>
      </c>
      <c r="M161" s="13">
        <v>1.4594544E9</v>
      </c>
      <c r="N161" s="13">
        <v>24666.2773</v>
      </c>
      <c r="P161" s="152">
        <v>1.4583132E9</v>
      </c>
      <c r="Q161" s="152">
        <v>108747.2707</v>
      </c>
      <c r="S161" s="152">
        <v>1.4598864E9</v>
      </c>
      <c r="T161" s="152">
        <v>10012.5616</v>
      </c>
      <c r="V161" s="152">
        <v>1.4576616E9</v>
      </c>
      <c r="W161" s="152">
        <v>106656.7516</v>
      </c>
      <c r="Y161" s="152">
        <v>1.457424E9</v>
      </c>
      <c r="Z161" s="152">
        <v>101003.2427</v>
      </c>
      <c r="AA161" s="153">
        <f>IFERROR(__xludf.DUMMYFUNCTION("TO_DATE(INT((AB161/(60*60*24))+""1/1/1970""))"),43524.0)</f>
        <v>43524</v>
      </c>
      <c r="AB161" s="156">
        <v>1.55133E9</v>
      </c>
      <c r="AC161" s="156">
        <v>106342.655</v>
      </c>
      <c r="AD161" s="153">
        <f>IFERROR(__xludf.DUMMYFUNCTION("TO_DATE(INT((AE161/(60*60*24))+""1/1/1970""))"),43524.0)</f>
        <v>43524</v>
      </c>
      <c r="AE161" s="152">
        <v>1.551384E9</v>
      </c>
      <c r="AF161" s="152">
        <v>99815.52</v>
      </c>
      <c r="AG161" s="153">
        <f>IFERROR(__xludf.DUMMYFUNCTION("TO_DATE(INT((AH161/(60*60*24))+""1/1/1970""))"),43492.0)</f>
        <v>43492</v>
      </c>
      <c r="AH161" s="152">
        <v>1.548586739E9</v>
      </c>
      <c r="AI161" s="152">
        <v>107505.5245</v>
      </c>
    </row>
    <row r="162">
      <c r="A162" s="156">
        <v>1.4617008E9</v>
      </c>
      <c r="B162" s="156">
        <v>107964.7452</v>
      </c>
      <c r="C162" s="153">
        <f>IFERROR(__xludf.DUMMYFUNCTION("TO_DATE(INT((A162/(60*60*24))+""1/1/1970""))"),42486.0)</f>
        <v>42486</v>
      </c>
      <c r="D162" s="156">
        <v>1.4652216E9</v>
      </c>
      <c r="E162" s="156">
        <v>97678.0816</v>
      </c>
      <c r="G162" s="156">
        <v>1.468296E9</v>
      </c>
      <c r="H162" s="156">
        <v>85932.4873</v>
      </c>
      <c r="J162" s="154">
        <v>42597.0</v>
      </c>
      <c r="K162" s="155">
        <v>114564.47</v>
      </c>
      <c r="M162" s="13">
        <v>1.4595192E9</v>
      </c>
      <c r="N162" s="13">
        <v>24568.3757</v>
      </c>
      <c r="P162" s="156">
        <v>1.4583312E9</v>
      </c>
      <c r="Q162" s="156">
        <v>108747.2707</v>
      </c>
      <c r="S162" s="156">
        <v>1.4599512E9</v>
      </c>
      <c r="T162" s="156">
        <v>10001.5773</v>
      </c>
      <c r="V162" s="156">
        <v>1.4577012E9</v>
      </c>
      <c r="W162" s="156">
        <v>106292.0459</v>
      </c>
      <c r="Y162" s="156">
        <v>1.4574636E9</v>
      </c>
      <c r="Z162" s="156">
        <v>101003.2427</v>
      </c>
      <c r="AA162" s="153">
        <f>IFERROR(__xludf.DUMMYFUNCTION("TO_DATE(INT((AB162/(60*60*24))+""1/1/1970""))"),43524.0)</f>
        <v>43524</v>
      </c>
      <c r="AB162" s="152">
        <v>1.551366E9</v>
      </c>
      <c r="AC162" s="152">
        <v>106021.621</v>
      </c>
      <c r="AD162" s="153">
        <f>IFERROR(__xludf.DUMMYFUNCTION("TO_DATE(INT((AE162/(60*60*24))+""1/1/1970""))"),43524.0)</f>
        <v>43524</v>
      </c>
      <c r="AE162" s="156">
        <v>1.5513876E9</v>
      </c>
      <c r="AF162" s="156">
        <v>99815.52</v>
      </c>
      <c r="AG162" s="153">
        <f>IFERROR(__xludf.DUMMYFUNCTION("TO_DATE(INT((AH162/(60*60*24))+""1/1/1970""))"),43492.0)</f>
        <v>43492</v>
      </c>
      <c r="AH162" s="156">
        <v>1.54860255E9</v>
      </c>
      <c r="AI162" s="156">
        <v>107505.5245</v>
      </c>
    </row>
    <row r="163">
      <c r="A163" s="152">
        <v>1.46176386E9</v>
      </c>
      <c r="B163" s="152">
        <v>107794.8646</v>
      </c>
      <c r="C163" s="153">
        <f>IFERROR(__xludf.DUMMYFUNCTION("TO_DATE(INT((A163/(60*60*24))+""1/1/1970""))"),42487.0)</f>
        <v>42487</v>
      </c>
      <c r="D163" s="156">
        <v>1.465272E9</v>
      </c>
      <c r="E163" s="156">
        <v>97678.0816</v>
      </c>
      <c r="G163" s="152">
        <v>1.4683824E9</v>
      </c>
      <c r="H163" s="152">
        <v>85902.0546</v>
      </c>
      <c r="J163" s="154">
        <v>42598.0</v>
      </c>
      <c r="K163" s="155">
        <v>115049.47</v>
      </c>
      <c r="M163" s="13">
        <v>1.4595408E9</v>
      </c>
      <c r="N163" s="13">
        <v>24568.3757</v>
      </c>
      <c r="P163" s="152">
        <v>1.45836E9</v>
      </c>
      <c r="Q163" s="152">
        <v>108844.8007</v>
      </c>
      <c r="S163" s="152">
        <v>1.4599728E9</v>
      </c>
      <c r="T163" s="152">
        <v>10001.5773</v>
      </c>
      <c r="V163" s="152">
        <v>1.4577336E9</v>
      </c>
      <c r="W163" s="152">
        <v>105864.2512</v>
      </c>
      <c r="Y163" s="152">
        <v>1.457478E9</v>
      </c>
      <c r="Z163" s="152">
        <v>101003.2427</v>
      </c>
      <c r="AA163" s="153">
        <f>IFERROR(__xludf.DUMMYFUNCTION("TO_DATE(INT((AB163/(60*60*24))+""1/1/1970""))"),43524.0)</f>
        <v>43524</v>
      </c>
      <c r="AB163" s="156">
        <v>1.551384E9</v>
      </c>
      <c r="AC163" s="156">
        <v>105701.7678</v>
      </c>
      <c r="AD163" s="153">
        <f>IFERROR(__xludf.DUMMYFUNCTION("TO_DATE(INT((AE163/(60*60*24))+""1/1/1970""))"),43525.0)</f>
        <v>43525</v>
      </c>
      <c r="AE163" s="152">
        <v>1.5514164E9</v>
      </c>
      <c r="AF163" s="152">
        <v>99725.76</v>
      </c>
      <c r="AG163" s="153">
        <f>IFERROR(__xludf.DUMMYFUNCTION("TO_DATE(INT((AH163/(60*60*24))+""1/1/1970""))"),43492.0)</f>
        <v>43492</v>
      </c>
      <c r="AH163" s="152">
        <v>1.548618735E9</v>
      </c>
      <c r="AI163" s="152">
        <v>107505.5245</v>
      </c>
    </row>
    <row r="164">
      <c r="A164" s="156">
        <v>1.4617872E9</v>
      </c>
      <c r="B164" s="156">
        <v>108160.3653</v>
      </c>
      <c r="C164" s="153">
        <f>IFERROR(__xludf.DUMMYFUNCTION("TO_DATE(INT((A164/(60*60*24))+""1/1/1970""))"),42487.0)</f>
        <v>42487</v>
      </c>
      <c r="D164" s="156">
        <v>1.4653296E9</v>
      </c>
      <c r="E164" s="156">
        <v>97678.0816</v>
      </c>
      <c r="G164" s="156">
        <v>1.4684688E9</v>
      </c>
      <c r="H164" s="156">
        <v>85922.8411</v>
      </c>
      <c r="J164" s="154">
        <v>42599.0</v>
      </c>
      <c r="K164" s="155">
        <v>114418.97</v>
      </c>
      <c r="M164" s="13">
        <v>1.4595552E9</v>
      </c>
      <c r="N164" s="13">
        <v>24679.118</v>
      </c>
      <c r="P164" s="156">
        <v>1.4585328E9</v>
      </c>
      <c r="Q164" s="156">
        <v>108844.8007</v>
      </c>
      <c r="S164" s="156">
        <v>1.4600376E9</v>
      </c>
      <c r="T164" s="156">
        <v>9992.076</v>
      </c>
      <c r="V164" s="156">
        <v>1.4579064E9</v>
      </c>
      <c r="W164" s="156">
        <v>105941.0877</v>
      </c>
      <c r="Y164" s="156">
        <v>1.4575032E9</v>
      </c>
      <c r="Z164" s="156">
        <v>100892.0762</v>
      </c>
      <c r="AA164" s="153">
        <f>IFERROR(__xludf.DUMMYFUNCTION("TO_DATE(INT((AB164/(60*60*24))+""1/1/1970""))"),43524.0)</f>
        <v>43524</v>
      </c>
      <c r="AB164" s="152">
        <v>1.5513876E9</v>
      </c>
      <c r="AC164" s="152">
        <v>105637.5457</v>
      </c>
      <c r="AD164" s="153">
        <f>IFERROR(__xludf.DUMMYFUNCTION("TO_DATE(INT((AE164/(60*60*24))+""1/1/1970""))"),43525.0)</f>
        <v>43525</v>
      </c>
      <c r="AE164" s="156">
        <v>1.5514524E9</v>
      </c>
      <c r="AF164" s="156">
        <v>99725.76</v>
      </c>
      <c r="AG164" s="153">
        <f>IFERROR(__xludf.DUMMYFUNCTION("TO_DATE(INT((AH164/(60*60*24))+""1/1/1970""))"),43492.0)</f>
        <v>43492</v>
      </c>
      <c r="AH164" s="156">
        <v>1.548633417E9</v>
      </c>
      <c r="AI164" s="156">
        <v>107505.5245</v>
      </c>
    </row>
    <row r="165">
      <c r="A165" s="152">
        <v>1.46185026E9</v>
      </c>
      <c r="B165" s="152">
        <v>107594.0967</v>
      </c>
      <c r="C165" s="153">
        <f>IFERROR(__xludf.DUMMYFUNCTION("TO_DATE(INT((A165/(60*60*24))+""1/1/1970""))"),42488.0)</f>
        <v>42488</v>
      </c>
      <c r="D165" s="156">
        <v>1.465398E9</v>
      </c>
      <c r="E165" s="156">
        <v>97678.0816</v>
      </c>
      <c r="G165" s="152">
        <v>1.4685552E9</v>
      </c>
      <c r="H165" s="152">
        <v>86460.8811</v>
      </c>
      <c r="J165" s="154">
        <v>42600.0</v>
      </c>
      <c r="K165" s="155">
        <v>114622.67</v>
      </c>
      <c r="M165" s="13">
        <v>1.4596416E9</v>
      </c>
      <c r="N165" s="13">
        <v>24679.118</v>
      </c>
      <c r="P165" s="152">
        <v>1.4585724E9</v>
      </c>
      <c r="Q165" s="152">
        <v>108844.8007</v>
      </c>
      <c r="S165" s="152">
        <v>1.4600592E9</v>
      </c>
      <c r="T165" s="152">
        <v>9992.076</v>
      </c>
      <c r="V165" s="152">
        <v>1.45791E9</v>
      </c>
      <c r="W165" s="152">
        <v>105979.7357</v>
      </c>
      <c r="Y165" s="152">
        <v>1.4575428E9</v>
      </c>
      <c r="Z165" s="152">
        <v>100892.0762</v>
      </c>
      <c r="AA165" s="153">
        <f>IFERROR(__xludf.DUMMYFUNCTION("TO_DATE(INT((AB165/(60*60*24))+""1/1/1970""))"),43525.0)</f>
        <v>43525</v>
      </c>
      <c r="AB165" s="156">
        <v>1.5514164E9</v>
      </c>
      <c r="AC165" s="156">
        <v>105637.5457</v>
      </c>
      <c r="AD165" s="153">
        <f>IFERROR(__xludf.DUMMYFUNCTION("TO_DATE(INT((AE165/(60*60*24))+""1/1/1970""))"),43525.0)</f>
        <v>43525</v>
      </c>
      <c r="AE165" s="152">
        <v>1.5514704E9</v>
      </c>
      <c r="AF165" s="152">
        <v>99725.76</v>
      </c>
      <c r="AG165" s="153">
        <f>IFERROR(__xludf.DUMMYFUNCTION("TO_DATE(INT((AH165/(60*60*24))+""1/1/1970""))"),43493.0)</f>
        <v>43493</v>
      </c>
      <c r="AH165" s="152">
        <v>1.548634792E9</v>
      </c>
      <c r="AI165" s="152">
        <v>107505.5245</v>
      </c>
    </row>
    <row r="166">
      <c r="A166" s="156">
        <v>1.4618736E9</v>
      </c>
      <c r="B166" s="156">
        <v>107151.3776</v>
      </c>
      <c r="C166" s="153">
        <f>IFERROR(__xludf.DUMMYFUNCTION("TO_DATE(INT((A166/(60*60*24))+""1/1/1970""))"),42488.0)</f>
        <v>42488</v>
      </c>
      <c r="D166" s="156">
        <v>1.4654448E9</v>
      </c>
      <c r="E166" s="156">
        <v>97678.0816</v>
      </c>
      <c r="G166" s="156">
        <v>1.4686416E9</v>
      </c>
      <c r="H166" s="156">
        <v>86123.0223</v>
      </c>
      <c r="J166" s="154">
        <v>42601.0</v>
      </c>
      <c r="K166" s="155">
        <v>114651.77</v>
      </c>
      <c r="M166" s="13">
        <v>1.459728E9</v>
      </c>
      <c r="N166" s="13">
        <v>24692.7873</v>
      </c>
      <c r="P166" s="156">
        <v>1.4585904E9</v>
      </c>
      <c r="Q166" s="156">
        <v>108844.8007</v>
      </c>
      <c r="S166" s="156">
        <v>1.460124E9</v>
      </c>
      <c r="T166" s="156">
        <v>9991.0282</v>
      </c>
      <c r="V166" s="156">
        <v>1.457946E9</v>
      </c>
      <c r="W166" s="156">
        <v>106267.5196</v>
      </c>
      <c r="Y166" s="156">
        <v>1.4575644E9</v>
      </c>
      <c r="Z166" s="156">
        <v>100892.0762</v>
      </c>
      <c r="AA166" s="153">
        <f>IFERROR(__xludf.DUMMYFUNCTION("TO_DATE(INT((AB166/(60*60*24))+""1/1/1970""))"),43525.0)</f>
        <v>43525</v>
      </c>
      <c r="AB166" s="152">
        <v>1.5514524E9</v>
      </c>
      <c r="AC166" s="152">
        <v>106556.5775</v>
      </c>
      <c r="AD166" s="153">
        <f>IFERROR(__xludf.DUMMYFUNCTION("TO_DATE(INT((AE166/(60*60*24))+""1/1/1970""))"),43525.0)</f>
        <v>43525</v>
      </c>
      <c r="AE166" s="156">
        <v>1.551474E9</v>
      </c>
      <c r="AF166" s="156">
        <v>99725.76</v>
      </c>
      <c r="AG166" s="153">
        <f>IFERROR(__xludf.DUMMYFUNCTION("TO_DATE(INT((AH166/(60*60*24))+""1/1/1970""))"),43493.0)</f>
        <v>43493</v>
      </c>
      <c r="AH166" s="156">
        <v>1.548650982E9</v>
      </c>
      <c r="AI166" s="156">
        <v>107505.5245</v>
      </c>
    </row>
    <row r="167">
      <c r="A167" s="152">
        <v>1.46193666E9</v>
      </c>
      <c r="B167" s="152">
        <v>106883.687</v>
      </c>
      <c r="C167" s="153">
        <f>IFERROR(__xludf.DUMMYFUNCTION("TO_DATE(INT((A167/(60*60*24))+""1/1/1970""))"),42489.0)</f>
        <v>42489</v>
      </c>
      <c r="D167" s="156">
        <v>1.4655024E9</v>
      </c>
      <c r="E167" s="156">
        <v>97678.0816</v>
      </c>
      <c r="G167" s="152">
        <v>1.4688504E9</v>
      </c>
      <c r="H167" s="152">
        <v>86123.0223</v>
      </c>
      <c r="J167" s="154">
        <v>42604.0</v>
      </c>
      <c r="K167" s="155">
        <v>114622.67</v>
      </c>
      <c r="M167" s="13">
        <v>1.4597784E9</v>
      </c>
      <c r="N167" s="13">
        <v>24692.7873</v>
      </c>
      <c r="P167" s="152">
        <v>1.4586192E9</v>
      </c>
      <c r="Q167" s="152">
        <v>107569.5292</v>
      </c>
      <c r="S167" s="152">
        <v>1.4601456E9</v>
      </c>
      <c r="T167" s="152">
        <v>9991.0282</v>
      </c>
      <c r="V167" s="152">
        <v>1.4579856E9</v>
      </c>
      <c r="W167" s="152">
        <v>106320.1603</v>
      </c>
      <c r="Y167" s="152">
        <v>1.4575824E9</v>
      </c>
      <c r="Z167" s="152">
        <v>100760.7809</v>
      </c>
      <c r="AA167" s="153">
        <f>IFERROR(__xludf.DUMMYFUNCTION("TO_DATE(INT((AB167/(60*60*24))+""1/1/1970""))"),43525.0)</f>
        <v>43525</v>
      </c>
      <c r="AB167" s="156">
        <v>1.5514704E9</v>
      </c>
      <c r="AC167" s="156">
        <v>105992.989</v>
      </c>
      <c r="AD167" s="153">
        <f>IFERROR(__xludf.DUMMYFUNCTION("TO_DATE(INT((AE167/(60*60*24))+""1/1/1970""))"),43526.0)</f>
        <v>43526</v>
      </c>
      <c r="AE167" s="152">
        <v>1.5515028E9</v>
      </c>
      <c r="AF167" s="152">
        <v>99780.54</v>
      </c>
      <c r="AG167" s="153">
        <f>IFERROR(__xludf.DUMMYFUNCTION("TO_DATE(INT((AH167/(60*60*24))+""1/1/1970""))"),43493.0)</f>
        <v>43493</v>
      </c>
      <c r="AH167" s="152">
        <v>1.548667136E9</v>
      </c>
      <c r="AI167" s="152">
        <v>107505.5245</v>
      </c>
    </row>
    <row r="168">
      <c r="A168" s="156">
        <v>1.46196E9</v>
      </c>
      <c r="B168" s="156">
        <v>106574.8132</v>
      </c>
      <c r="C168" s="153">
        <f>IFERROR(__xludf.DUMMYFUNCTION("TO_DATE(INT((A168/(60*60*24))+""1/1/1970""))"),42489.0)</f>
        <v>42489</v>
      </c>
      <c r="D168" s="156">
        <v>1.4655708E9</v>
      </c>
      <c r="E168" s="156">
        <v>97678.0816</v>
      </c>
      <c r="G168" s="152">
        <v>1.4689008E9</v>
      </c>
      <c r="H168" s="152">
        <v>86609.5166</v>
      </c>
      <c r="J168" s="154">
        <v>42605.0</v>
      </c>
      <c r="K168" s="155">
        <v>114709.97</v>
      </c>
      <c r="M168" s="13">
        <v>1.4598E9</v>
      </c>
      <c r="N168" s="13">
        <v>24692.7873</v>
      </c>
      <c r="P168" s="156">
        <v>1.4586588E9</v>
      </c>
      <c r="Q168" s="156">
        <v>107569.5292</v>
      </c>
      <c r="S168" s="156">
        <v>1.46016E9</v>
      </c>
      <c r="T168" s="156">
        <v>9994.4874</v>
      </c>
      <c r="V168" s="156">
        <v>1.4579964E9</v>
      </c>
      <c r="W168" s="156">
        <v>106284.3545</v>
      </c>
      <c r="Y168" s="156">
        <v>1.457622E9</v>
      </c>
      <c r="Z168" s="156">
        <v>100760.7809</v>
      </c>
      <c r="AA168" s="153">
        <f>IFERROR(__xludf.DUMMYFUNCTION("TO_DATE(INT((AB168/(60*60*24))+""1/1/1970""))"),43525.0)</f>
        <v>43525</v>
      </c>
      <c r="AB168" s="152">
        <v>1.551474E9</v>
      </c>
      <c r="AC168" s="152">
        <v>106003.4389</v>
      </c>
      <c r="AD168" s="153">
        <f>IFERROR(__xludf.DUMMYFUNCTION("TO_DATE(INT((AE168/(60*60*24))+""1/1/1970""))"),43528.0)</f>
        <v>43528</v>
      </c>
      <c r="AE168" s="156">
        <v>1.5517116E9</v>
      </c>
      <c r="AF168" s="156">
        <v>99780.54</v>
      </c>
      <c r="AG168" s="153">
        <f>IFERROR(__xludf.DUMMYFUNCTION("TO_DATE(INT((AH168/(60*60*24))+""1/1/1970""))"),43493.0)</f>
        <v>43493</v>
      </c>
      <c r="AH168" s="156">
        <v>1.548682926E9</v>
      </c>
      <c r="AI168" s="156">
        <v>107505.5245</v>
      </c>
    </row>
    <row r="169">
      <c r="A169" s="152">
        <v>1.46219586E9</v>
      </c>
      <c r="B169" s="152">
        <v>106837.3559</v>
      </c>
      <c r="C169" s="153">
        <f>IFERROR(__xludf.DUMMYFUNCTION("TO_DATE(INT((A169/(60*60*24))+""1/1/1970""))"),42492.0)</f>
        <v>42492</v>
      </c>
      <c r="D169" s="156">
        <v>1.4656176E9</v>
      </c>
      <c r="E169" s="156">
        <v>97678.0816</v>
      </c>
      <c r="G169" s="156">
        <v>1.4689872E9</v>
      </c>
      <c r="H169" s="156">
        <v>84456.664</v>
      </c>
      <c r="J169" s="154">
        <v>42606.0</v>
      </c>
      <c r="K169" s="155">
        <v>114913.67</v>
      </c>
      <c r="M169" s="13">
        <v>1.4598648E9</v>
      </c>
      <c r="N169" s="13">
        <v>24691.0025</v>
      </c>
      <c r="P169" s="152">
        <v>1.4586768E9</v>
      </c>
      <c r="Q169" s="152">
        <v>107569.5292</v>
      </c>
      <c r="S169" s="152">
        <v>1.4603328E9</v>
      </c>
      <c r="T169" s="152">
        <v>9996.7858</v>
      </c>
      <c r="V169" s="152">
        <v>1.4580252E9</v>
      </c>
      <c r="W169" s="152">
        <v>106511.6381</v>
      </c>
      <c r="Y169" s="152">
        <v>1.4576508E9</v>
      </c>
      <c r="Z169" s="152">
        <v>100760.7809</v>
      </c>
      <c r="AA169" s="153">
        <f>IFERROR(__xludf.DUMMYFUNCTION("TO_DATE(INT((AB169/(60*60*24))+""1/1/1970""))"),43526.0)</f>
        <v>43526</v>
      </c>
      <c r="AB169" s="156">
        <v>1.5515028E9</v>
      </c>
      <c r="AC169" s="156">
        <v>106003.4389</v>
      </c>
      <c r="AD169" s="153">
        <f>IFERROR(__xludf.DUMMYFUNCTION("TO_DATE(INT((AE169/(60*60*24))+""1/1/1970""))"),43528.0)</f>
        <v>43528</v>
      </c>
      <c r="AE169" s="152">
        <v>1.5517296E9</v>
      </c>
      <c r="AF169" s="152">
        <v>99780.54</v>
      </c>
      <c r="AG169" s="153">
        <f>IFERROR(__xludf.DUMMYFUNCTION("TO_DATE(INT((AH169/(60*60*24))+""1/1/1970""))"),43493.0)</f>
        <v>43493</v>
      </c>
      <c r="AH169" s="152">
        <v>1.548698717E9</v>
      </c>
      <c r="AI169" s="152">
        <v>105962.4667</v>
      </c>
    </row>
    <row r="170">
      <c r="A170" s="156">
        <v>1.4622192E9</v>
      </c>
      <c r="B170" s="156">
        <v>107465.3993</v>
      </c>
      <c r="C170" s="153">
        <f>IFERROR(__xludf.DUMMYFUNCTION("TO_DATE(INT((A170/(60*60*24))+""1/1/1970""))"),42492.0)</f>
        <v>42492</v>
      </c>
      <c r="D170" s="156">
        <v>1.465848E9</v>
      </c>
      <c r="E170" s="156">
        <v>97678.0816</v>
      </c>
      <c r="G170" s="152">
        <v>1.4690736E9</v>
      </c>
      <c r="H170" s="152">
        <v>85158.4434</v>
      </c>
      <c r="J170" s="154">
        <v>42607.0</v>
      </c>
      <c r="K170" s="155">
        <v>114176.47</v>
      </c>
      <c r="M170" s="13">
        <v>1.4598864E9</v>
      </c>
      <c r="N170" s="13">
        <v>24691.0025</v>
      </c>
      <c r="P170" s="156">
        <v>1.4587056E9</v>
      </c>
      <c r="Q170" s="156">
        <v>107573.2744</v>
      </c>
      <c r="S170" s="156">
        <v>1.4603832E9</v>
      </c>
      <c r="T170" s="156">
        <v>9996.7858</v>
      </c>
      <c r="V170" s="156">
        <v>1.4580648E9</v>
      </c>
      <c r="W170" s="156">
        <v>106732.0408</v>
      </c>
      <c r="Y170" s="156">
        <v>1.4576616E9</v>
      </c>
      <c r="Z170" s="156">
        <v>102503.3032</v>
      </c>
      <c r="AA170" s="153">
        <f>IFERROR(__xludf.DUMMYFUNCTION("TO_DATE(INT((AB170/(60*60*24))+""1/1/1970""))"),43528.0)</f>
        <v>43528</v>
      </c>
      <c r="AB170" s="152">
        <v>1.5517116E9</v>
      </c>
      <c r="AC170" s="152">
        <v>106436.8957</v>
      </c>
      <c r="AD170" s="153">
        <f>IFERROR(__xludf.DUMMYFUNCTION("TO_DATE(INT((AE170/(60*60*24))+""1/1/1970""))"),43528.0)</f>
        <v>43528</v>
      </c>
      <c r="AE170" s="156">
        <v>1.5517332E9</v>
      </c>
      <c r="AF170" s="156">
        <v>99780.54</v>
      </c>
      <c r="AG170" s="153">
        <f>IFERROR(__xludf.DUMMYFUNCTION("TO_DATE(INT((AH170/(60*60*24))+""1/1/1970""))"),43493.0)</f>
        <v>43493</v>
      </c>
      <c r="AH170" s="156">
        <v>1.548714591E9</v>
      </c>
      <c r="AI170" s="156">
        <v>106228.4473</v>
      </c>
    </row>
    <row r="171">
      <c r="A171" s="152">
        <v>1.46228226E9</v>
      </c>
      <c r="B171" s="152">
        <v>106672.6233</v>
      </c>
      <c r="C171" s="153">
        <f>IFERROR(__xludf.DUMMYFUNCTION("TO_DATE(INT((A171/(60*60*24))+""1/1/1970""))"),42493.0)</f>
        <v>42493</v>
      </c>
      <c r="D171" s="156">
        <v>1.4659164E9</v>
      </c>
      <c r="E171" s="156">
        <v>97678.0816</v>
      </c>
      <c r="G171" s="156">
        <v>1.46916E9</v>
      </c>
      <c r="H171" s="156">
        <v>84611.4415</v>
      </c>
      <c r="J171" s="154">
        <v>42608.0</v>
      </c>
      <c r="K171" s="155">
        <v>113992.17</v>
      </c>
      <c r="M171" s="13">
        <v>1.4599512E9</v>
      </c>
      <c r="N171" s="13">
        <v>24882.7022</v>
      </c>
      <c r="P171" s="152">
        <v>1.4587452E9</v>
      </c>
      <c r="Q171" s="152">
        <v>107573.2744</v>
      </c>
      <c r="S171" s="152">
        <v>1.4604048E9</v>
      </c>
      <c r="T171" s="152">
        <v>9996.7858</v>
      </c>
      <c r="V171" s="152">
        <v>1.4580828E9</v>
      </c>
      <c r="W171" s="152">
        <v>106664.9938</v>
      </c>
      <c r="Y171" s="152">
        <v>1.4577012E9</v>
      </c>
      <c r="Z171" s="152">
        <v>102503.3032</v>
      </c>
      <c r="AA171" s="153">
        <f>IFERROR(__xludf.DUMMYFUNCTION("TO_DATE(INT((AB171/(60*60*24))+""1/1/1970""))"),43528.0)</f>
        <v>43528</v>
      </c>
      <c r="AB171" s="156">
        <v>1.5517296E9</v>
      </c>
      <c r="AC171" s="156">
        <v>104809.635</v>
      </c>
      <c r="AD171" s="153">
        <f>IFERROR(__xludf.DUMMYFUNCTION("TO_DATE(INT((AE171/(60*60*24))+""1/1/1970""))"),43529.0)</f>
        <v>43529</v>
      </c>
      <c r="AE171" s="152">
        <v>1.551762E9</v>
      </c>
      <c r="AF171" s="152">
        <v>100116.48</v>
      </c>
      <c r="AG171" s="153">
        <f>IFERROR(__xludf.DUMMYFUNCTION("TO_DATE(INT((AH171/(60*60*24))+""1/1/1970""))"),43493.0)</f>
        <v>43493</v>
      </c>
      <c r="AH171" s="152">
        <v>1.548719844E9</v>
      </c>
      <c r="AI171" s="152">
        <v>106228.4473</v>
      </c>
    </row>
    <row r="172">
      <c r="A172" s="156">
        <v>1.4623056E9</v>
      </c>
      <c r="B172" s="156">
        <v>106487.299</v>
      </c>
      <c r="C172" s="153">
        <f>IFERROR(__xludf.DUMMYFUNCTION("TO_DATE(INT((A172/(60*60*24))+""1/1/1970""))"),42493.0)</f>
        <v>42493</v>
      </c>
      <c r="D172" s="156">
        <v>1.4659632E9</v>
      </c>
      <c r="E172" s="156">
        <v>97678.0816</v>
      </c>
      <c r="G172" s="152">
        <v>1.4692464E9</v>
      </c>
      <c r="H172" s="152">
        <v>84892.2499</v>
      </c>
      <c r="J172" s="154">
        <v>42611.0</v>
      </c>
      <c r="K172" s="155">
        <v>114157.07</v>
      </c>
      <c r="M172" s="13">
        <v>1.4599728E9</v>
      </c>
      <c r="N172" s="13">
        <v>24882.7022</v>
      </c>
      <c r="P172" s="156">
        <v>1.4587632E9</v>
      </c>
      <c r="Q172" s="156">
        <v>107573.2744</v>
      </c>
      <c r="S172" s="156">
        <v>1.4604696E9</v>
      </c>
      <c r="T172" s="156">
        <v>9987.7861</v>
      </c>
      <c r="V172" s="156">
        <v>1.4581044E9</v>
      </c>
      <c r="W172" s="156">
        <v>106681.7426</v>
      </c>
      <c r="Y172" s="156">
        <v>1.4577336E9</v>
      </c>
      <c r="Z172" s="156">
        <v>102503.3032</v>
      </c>
      <c r="AA172" s="153">
        <f>IFERROR(__xludf.DUMMYFUNCTION("TO_DATE(INT((AB172/(60*60*24))+""1/1/1970""))"),43528.0)</f>
        <v>43528</v>
      </c>
      <c r="AB172" s="152">
        <v>1.5517332E9</v>
      </c>
      <c r="AC172" s="152">
        <v>105161.009</v>
      </c>
      <c r="AD172" s="153">
        <f>IFERROR(__xludf.DUMMYFUNCTION("TO_DATE(INT((AE172/(60*60*24))+""1/1/1970""))"),43529.0)</f>
        <v>43529</v>
      </c>
      <c r="AE172" s="156">
        <v>1.551798E9</v>
      </c>
      <c r="AF172" s="156">
        <v>100116.48</v>
      </c>
      <c r="AG172" s="153">
        <f>IFERROR(__xludf.DUMMYFUNCTION("TO_DATE(INT((AH172/(60*60*24))+""1/1/1970""))"),43494.0)</f>
        <v>43494</v>
      </c>
      <c r="AH172" s="156">
        <v>1.548730598E9</v>
      </c>
      <c r="AI172" s="156">
        <v>106228.4473</v>
      </c>
    </row>
    <row r="173">
      <c r="A173" s="152">
        <v>1.46236866E9</v>
      </c>
      <c r="B173" s="152">
        <v>105921.0304</v>
      </c>
      <c r="C173" s="153">
        <f>IFERROR(__xludf.DUMMYFUNCTION("TO_DATE(INT((A173/(60*60*24))+""1/1/1970""))"),42494.0)</f>
        <v>42494</v>
      </c>
      <c r="D173" s="156">
        <v>1.4660208E9</v>
      </c>
      <c r="E173" s="156">
        <v>97678.0816</v>
      </c>
      <c r="G173" s="156">
        <v>1.4694552E9</v>
      </c>
      <c r="H173" s="156">
        <v>84892.2499</v>
      </c>
      <c r="J173" s="154">
        <v>42612.0</v>
      </c>
      <c r="K173" s="155">
        <v>114312.27</v>
      </c>
      <c r="M173" s="13">
        <v>1.4600376E9</v>
      </c>
      <c r="N173" s="13">
        <v>24997.2002</v>
      </c>
      <c r="P173" s="152">
        <v>1.458792E9</v>
      </c>
      <c r="Q173" s="152">
        <v>106766.2341</v>
      </c>
      <c r="S173" s="152">
        <v>1.4604912E9</v>
      </c>
      <c r="T173" s="152">
        <v>9987.7861</v>
      </c>
      <c r="V173" s="152">
        <v>1.458144E9</v>
      </c>
      <c r="W173" s="152">
        <v>106699.2251</v>
      </c>
      <c r="Y173" s="152">
        <v>1.4577408E9</v>
      </c>
      <c r="Z173" s="152">
        <v>102250.777</v>
      </c>
      <c r="AA173" s="153">
        <f>IFERROR(__xludf.DUMMYFUNCTION("TO_DATE(INT((AB173/(60*60*24))+""1/1/1970""))"),43529.0)</f>
        <v>43529</v>
      </c>
      <c r="AB173" s="156">
        <v>1.551762E9</v>
      </c>
      <c r="AC173" s="156">
        <v>105161.009</v>
      </c>
      <c r="AD173" s="153">
        <f>IFERROR(__xludf.DUMMYFUNCTION("TO_DATE(INT((AE173/(60*60*24))+""1/1/1970""))"),43529.0)</f>
        <v>43529</v>
      </c>
      <c r="AE173" s="152">
        <v>1.551816E9</v>
      </c>
      <c r="AF173" s="152">
        <v>100116.48</v>
      </c>
      <c r="AG173" s="153">
        <f>IFERROR(__xludf.DUMMYFUNCTION("TO_DATE(INT((AH173/(60*60*24))+""1/1/1970""))"),43494.0)</f>
        <v>43494</v>
      </c>
      <c r="AH173" s="152">
        <v>1.54874667E9</v>
      </c>
      <c r="AI173" s="152">
        <v>106228.4473</v>
      </c>
    </row>
    <row r="174">
      <c r="A174" s="156">
        <v>1.462392E9</v>
      </c>
      <c r="B174" s="156">
        <v>105884.9951</v>
      </c>
      <c r="C174" s="153">
        <f>IFERROR(__xludf.DUMMYFUNCTION("TO_DATE(INT((A174/(60*60*24))+""1/1/1970""))"),42494.0)</f>
        <v>42494</v>
      </c>
      <c r="D174" s="156">
        <v>1.4660892E9</v>
      </c>
      <c r="E174" s="156">
        <v>97678.0816</v>
      </c>
      <c r="G174" s="156">
        <v>1.4695056E9</v>
      </c>
      <c r="H174" s="156">
        <v>85517.804</v>
      </c>
      <c r="J174" s="154">
        <v>42613.0</v>
      </c>
      <c r="K174" s="155">
        <v>113943.67</v>
      </c>
      <c r="M174" s="13">
        <v>1.4600592E9</v>
      </c>
      <c r="N174" s="13">
        <v>24997.2002</v>
      </c>
      <c r="P174" s="156">
        <v>1.4588316E9</v>
      </c>
      <c r="Q174" s="156">
        <v>106766.2341</v>
      </c>
      <c r="S174" s="156">
        <v>1.460556E9</v>
      </c>
      <c r="T174" s="156">
        <v>9987.7632</v>
      </c>
      <c r="V174" s="156">
        <v>1.4581692E9</v>
      </c>
      <c r="W174" s="156">
        <v>106210.3158</v>
      </c>
      <c r="Y174" s="156">
        <v>1.4579064E9</v>
      </c>
      <c r="Z174" s="156">
        <v>102250.777</v>
      </c>
      <c r="AA174" s="153">
        <f>IFERROR(__xludf.DUMMYFUNCTION("TO_DATE(INT((AB174/(60*60*24))+""1/1/1970""))"),43529.0)</f>
        <v>43529</v>
      </c>
      <c r="AB174" s="152">
        <v>1.551798E9</v>
      </c>
      <c r="AC174" s="152">
        <v>104727.1379</v>
      </c>
      <c r="AD174" s="153">
        <f>IFERROR(__xludf.DUMMYFUNCTION("TO_DATE(INT((AE174/(60*60*24))+""1/1/1970""))"),43529.0)</f>
        <v>43529</v>
      </c>
      <c r="AE174" s="156">
        <v>1.5518196E9</v>
      </c>
      <c r="AF174" s="156">
        <v>100116.48</v>
      </c>
      <c r="AG174" s="153">
        <f>IFERROR(__xludf.DUMMYFUNCTION("TO_DATE(INT((AH174/(60*60*24))+""1/1/1970""))"),43494.0)</f>
        <v>43494</v>
      </c>
      <c r="AH174" s="156">
        <v>1.548762636E9</v>
      </c>
      <c r="AI174" s="156">
        <v>106228.4473</v>
      </c>
    </row>
    <row r="175">
      <c r="A175" s="152">
        <v>1.46245506E9</v>
      </c>
      <c r="B175" s="152">
        <v>106199.0168</v>
      </c>
      <c r="C175" s="153">
        <f>IFERROR(__xludf.DUMMYFUNCTION("TO_DATE(INT((A175/(60*60*24))+""1/1/1970""))"),42495.0)</f>
        <v>42495</v>
      </c>
      <c r="D175" s="156">
        <v>1.466136E9</v>
      </c>
      <c r="E175" s="156">
        <v>97678.0816</v>
      </c>
      <c r="G175" s="152">
        <v>1.469592E9</v>
      </c>
      <c r="H175" s="152">
        <v>85696.4546</v>
      </c>
      <c r="J175" s="154">
        <v>42614.0</v>
      </c>
      <c r="K175" s="155">
        <v>113827.27</v>
      </c>
      <c r="M175" s="13">
        <v>1.460124E9</v>
      </c>
      <c r="N175" s="13">
        <v>25244.9513</v>
      </c>
      <c r="P175" s="152">
        <v>1.4588496E9</v>
      </c>
      <c r="Q175" s="152">
        <v>106766.2341</v>
      </c>
      <c r="S175" s="152">
        <v>1.4605776E9</v>
      </c>
      <c r="T175" s="152">
        <v>9987.7632</v>
      </c>
      <c r="V175" s="152">
        <v>1.4581836E9</v>
      </c>
      <c r="W175" s="152">
        <v>105947.258</v>
      </c>
      <c r="Y175" s="152">
        <v>1.45791E9</v>
      </c>
      <c r="Z175" s="152">
        <v>102401.2863</v>
      </c>
      <c r="AA175" s="153">
        <f>IFERROR(__xludf.DUMMYFUNCTION("TO_DATE(INT((AB175/(60*60*24))+""1/1/1970""))"),43529.0)</f>
        <v>43529</v>
      </c>
      <c r="AB175" s="156">
        <v>1.551816E9</v>
      </c>
      <c r="AC175" s="156">
        <v>104787.9915</v>
      </c>
      <c r="AD175" s="153">
        <f>IFERROR(__xludf.DUMMYFUNCTION("TO_DATE(INT((AE175/(60*60*24))+""1/1/1970""))"),43530.0)</f>
        <v>43530</v>
      </c>
      <c r="AE175" s="152">
        <v>1.5518484E9</v>
      </c>
      <c r="AF175" s="152">
        <v>100373.22</v>
      </c>
      <c r="AG175" s="153">
        <f>IFERROR(__xludf.DUMMYFUNCTION("TO_DATE(INT((AH175/(60*60*24))+""1/1/1970""))"),43494.0)</f>
        <v>43494</v>
      </c>
      <c r="AH175" s="152">
        <v>1.548778443E9</v>
      </c>
      <c r="AI175" s="152">
        <v>106459.7347</v>
      </c>
    </row>
    <row r="176">
      <c r="A176" s="156">
        <v>1.4624784E9</v>
      </c>
      <c r="B176" s="156">
        <v>105879.8473</v>
      </c>
      <c r="C176" s="153">
        <f>IFERROR(__xludf.DUMMYFUNCTION("TO_DATE(INT((A176/(60*60*24))+""1/1/1970""))"),42495.0)</f>
        <v>42495</v>
      </c>
      <c r="D176" s="156">
        <v>1.4661936E9</v>
      </c>
      <c r="E176" s="156">
        <v>97678.0816</v>
      </c>
      <c r="G176" s="156">
        <v>1.4696784E9</v>
      </c>
      <c r="H176" s="156">
        <v>85722.654</v>
      </c>
      <c r="J176" s="154">
        <v>42615.0</v>
      </c>
      <c r="K176" s="155">
        <v>114118.27</v>
      </c>
      <c r="M176" s="13">
        <v>1.4601456E9</v>
      </c>
      <c r="N176" s="13">
        <v>25244.9513</v>
      </c>
      <c r="P176" s="156">
        <v>1.4588784E9</v>
      </c>
      <c r="Q176" s="156">
        <v>106662.9966</v>
      </c>
      <c r="S176" s="156">
        <v>1.4606424E9</v>
      </c>
      <c r="T176" s="156">
        <v>9978.2792</v>
      </c>
      <c r="V176" s="156">
        <v>1.4582232E9</v>
      </c>
      <c r="W176" s="156">
        <v>105863.0431</v>
      </c>
      <c r="Y176" s="156">
        <v>1.457946E9</v>
      </c>
      <c r="Z176" s="156">
        <v>102401.2863</v>
      </c>
      <c r="AA176" s="153">
        <f>IFERROR(__xludf.DUMMYFUNCTION("TO_DATE(INT((AB176/(60*60*24))+""1/1/1970""))"),43529.0)</f>
        <v>43529</v>
      </c>
      <c r="AB176" s="152">
        <v>1.5518196E9</v>
      </c>
      <c r="AC176" s="152">
        <v>104787.8934</v>
      </c>
      <c r="AD176" s="153">
        <f>IFERROR(__xludf.DUMMYFUNCTION("TO_DATE(INT((AE176/(60*60*24))+""1/1/1970""))"),43530.0)</f>
        <v>43530</v>
      </c>
      <c r="AE176" s="156">
        <v>1.5518844E9</v>
      </c>
      <c r="AF176" s="156">
        <v>100373.22</v>
      </c>
      <c r="AG176" s="153">
        <f>IFERROR(__xludf.DUMMYFUNCTION("TO_DATE(INT((AH176/(60*60*24))+""1/1/1970""))"),43494.0)</f>
        <v>43494</v>
      </c>
      <c r="AH176" s="156">
        <v>1.548794359E9</v>
      </c>
      <c r="AI176" s="156">
        <v>106488.6457</v>
      </c>
    </row>
    <row r="177">
      <c r="A177" s="152">
        <v>1.46254146E9</v>
      </c>
      <c r="B177" s="152">
        <v>105442.2761</v>
      </c>
      <c r="C177" s="153">
        <f>IFERROR(__xludf.DUMMYFUNCTION("TO_DATE(INT((A177/(60*60*24))+""1/1/1970""))"),42496.0)</f>
        <v>42496</v>
      </c>
      <c r="D177" s="156">
        <v>1.4664312E9</v>
      </c>
      <c r="E177" s="156">
        <v>97678.0816</v>
      </c>
      <c r="G177" s="152">
        <v>1.4697648E9</v>
      </c>
      <c r="H177" s="152">
        <v>85712.6285</v>
      </c>
      <c r="J177" s="154">
        <v>42619.0</v>
      </c>
      <c r="K177" s="155">
        <v>114486.87</v>
      </c>
      <c r="M177" s="13">
        <v>1.46016E9</v>
      </c>
      <c r="N177" s="13">
        <v>25228.338</v>
      </c>
      <c r="P177" s="152">
        <v>1.4591736E9</v>
      </c>
      <c r="Q177" s="152">
        <v>106662.9966</v>
      </c>
      <c r="S177" s="152">
        <v>1.460664E9</v>
      </c>
      <c r="T177" s="152">
        <v>9978.2792</v>
      </c>
      <c r="V177" s="152">
        <v>1.4582556E9</v>
      </c>
      <c r="W177" s="152">
        <v>105795.2269</v>
      </c>
      <c r="Y177" s="152">
        <v>1.4579856E9</v>
      </c>
      <c r="Z177" s="152">
        <v>102401.2863</v>
      </c>
      <c r="AA177" s="153">
        <f>IFERROR(__xludf.DUMMYFUNCTION("TO_DATE(INT((AB177/(60*60*24))+""1/1/1970""))"),43530.0)</f>
        <v>43530</v>
      </c>
      <c r="AB177" s="156">
        <v>1.5518484E9</v>
      </c>
      <c r="AC177" s="156">
        <v>104787.8934</v>
      </c>
      <c r="AD177" s="153">
        <f>IFERROR(__xludf.DUMMYFUNCTION("TO_DATE(INT((AE177/(60*60*24))+""1/1/1970""))"),43530.0)</f>
        <v>43530</v>
      </c>
      <c r="AE177" s="152">
        <v>1.5519024E9</v>
      </c>
      <c r="AF177" s="152">
        <v>100373.22</v>
      </c>
      <c r="AG177" s="153">
        <f>IFERROR(__xludf.DUMMYFUNCTION("TO_DATE(INT((AH177/(60*60*24))+""1/1/1970""))"),43494.0)</f>
        <v>43494</v>
      </c>
      <c r="AH177" s="152">
        <v>1.54880638E9</v>
      </c>
      <c r="AI177" s="152">
        <v>106396.1307</v>
      </c>
    </row>
    <row r="178">
      <c r="A178" s="156">
        <v>1.4625648E9</v>
      </c>
      <c r="B178" s="156">
        <v>106265.9395</v>
      </c>
      <c r="C178" s="153">
        <f>IFERROR(__xludf.DUMMYFUNCTION("TO_DATE(INT((A178/(60*60*24))+""1/1/1970""))"),42496.0)</f>
        <v>42496</v>
      </c>
      <c r="D178" s="156">
        <v>1.4664816E9</v>
      </c>
      <c r="E178" s="156">
        <v>97678.0816</v>
      </c>
      <c r="G178" s="156">
        <v>1.4698512E9</v>
      </c>
      <c r="H178" s="156">
        <v>85659.5489</v>
      </c>
      <c r="J178" s="154">
        <v>42620.0</v>
      </c>
      <c r="K178" s="155">
        <v>115194.97</v>
      </c>
      <c r="M178" s="13">
        <v>1.4602464E9</v>
      </c>
      <c r="N178" s="13">
        <v>25228.338</v>
      </c>
      <c r="P178" s="156">
        <v>1.4591952E9</v>
      </c>
      <c r="Q178" s="156">
        <v>106662.9966</v>
      </c>
      <c r="S178" s="156">
        <v>1.4607288E9</v>
      </c>
      <c r="T178" s="156">
        <v>9973.3818</v>
      </c>
      <c r="V178" s="156">
        <v>1.4582628E9</v>
      </c>
      <c r="W178" s="156">
        <v>105857.4012</v>
      </c>
      <c r="Y178" s="156">
        <v>1.4579964E9</v>
      </c>
      <c r="Z178" s="156">
        <v>102401.2863</v>
      </c>
      <c r="AA178" s="153">
        <f>IFERROR(__xludf.DUMMYFUNCTION("TO_DATE(INT((AB178/(60*60*24))+""1/1/1970""))"),43530.0)</f>
        <v>43530</v>
      </c>
      <c r="AB178" s="152">
        <v>1.5518844E9</v>
      </c>
      <c r="AC178" s="152">
        <v>104552.4631</v>
      </c>
      <c r="AD178" s="153">
        <f>IFERROR(__xludf.DUMMYFUNCTION("TO_DATE(INT((AE178/(60*60*24))+""1/1/1970""))"),43530.0)</f>
        <v>43530</v>
      </c>
      <c r="AE178" s="156">
        <v>1.551906E9</v>
      </c>
      <c r="AF178" s="156">
        <v>100373.22</v>
      </c>
      <c r="AG178" s="153">
        <f>IFERROR(__xludf.DUMMYFUNCTION("TO_DATE(INT((AH178/(60*60*24))+""1/1/1970""))"),43495.0)</f>
        <v>43495</v>
      </c>
      <c r="AH178" s="156">
        <v>1.548810284E9</v>
      </c>
      <c r="AI178" s="156">
        <v>106396.1307</v>
      </c>
    </row>
    <row r="179">
      <c r="A179" s="152">
        <v>1.46280066E9</v>
      </c>
      <c r="B179" s="152">
        <v>106168.1294</v>
      </c>
      <c r="C179" s="153">
        <f>IFERROR(__xludf.DUMMYFUNCTION("TO_DATE(INT((A179/(60*60*24))+""1/1/1970""))"),42499.0)</f>
        <v>42499</v>
      </c>
      <c r="D179" s="156">
        <v>1.4665392E9</v>
      </c>
      <c r="E179" s="156">
        <v>97678.0816</v>
      </c>
      <c r="G179" s="152">
        <v>1.47006E9</v>
      </c>
      <c r="H179" s="152">
        <v>85659.5489</v>
      </c>
      <c r="J179" s="154">
        <v>42621.0</v>
      </c>
      <c r="K179" s="155">
        <v>115262.87</v>
      </c>
      <c r="M179" s="13">
        <v>1.4603328E9</v>
      </c>
      <c r="N179" s="13">
        <v>25205.98</v>
      </c>
      <c r="P179" s="152">
        <v>1.459224E9</v>
      </c>
      <c r="Q179" s="152">
        <v>107277.9221</v>
      </c>
      <c r="S179" s="152">
        <v>1.4607504E9</v>
      </c>
      <c r="T179" s="152">
        <v>9973.3818</v>
      </c>
      <c r="V179" s="152">
        <v>1.4583024E9</v>
      </c>
      <c r="W179" s="152">
        <v>105913.325</v>
      </c>
      <c r="Y179" s="152">
        <v>1.4580252E9</v>
      </c>
      <c r="Z179" s="152">
        <v>101803.3664</v>
      </c>
      <c r="AA179" s="153">
        <f>IFERROR(__xludf.DUMMYFUNCTION("TO_DATE(INT((AB179/(60*60*24))+""1/1/1970""))"),43530.0)</f>
        <v>43530</v>
      </c>
      <c r="AB179" s="156">
        <v>1.5519024E9</v>
      </c>
      <c r="AC179" s="156">
        <v>103484.9017</v>
      </c>
      <c r="AD179" s="153">
        <f>IFERROR(__xludf.DUMMYFUNCTION("TO_DATE(INT((AE179/(60*60*24))+""1/1/1970""))"),43531.0)</f>
        <v>43531</v>
      </c>
      <c r="AE179" s="152">
        <v>1.5519348E9</v>
      </c>
      <c r="AF179" s="152">
        <v>100455.72</v>
      </c>
      <c r="AG179" s="153">
        <f>IFERROR(__xludf.DUMMYFUNCTION("TO_DATE(INT((AH179/(60*60*24))+""1/1/1970""))"),43495.0)</f>
        <v>43495</v>
      </c>
      <c r="AH179" s="152">
        <v>1.548826125E9</v>
      </c>
      <c r="AI179" s="152">
        <v>106396.1307</v>
      </c>
    </row>
    <row r="180">
      <c r="A180" s="156">
        <v>1.462824E9</v>
      </c>
      <c r="B180" s="156">
        <v>106363.7495</v>
      </c>
      <c r="C180" s="153">
        <f>IFERROR(__xludf.DUMMYFUNCTION("TO_DATE(INT((A180/(60*60*24))+""1/1/1970""))"),42499.0)</f>
        <v>42499</v>
      </c>
      <c r="D180" s="156">
        <v>1.4666076E9</v>
      </c>
      <c r="E180" s="156">
        <v>97678.0816</v>
      </c>
      <c r="G180" s="152">
        <v>1.4701104E9</v>
      </c>
      <c r="H180" s="152">
        <v>85785.4179</v>
      </c>
      <c r="J180" s="154">
        <v>42622.0</v>
      </c>
      <c r="K180" s="155">
        <v>114593.57</v>
      </c>
      <c r="M180" s="13">
        <v>1.4603832E9</v>
      </c>
      <c r="N180" s="13">
        <v>25205.98</v>
      </c>
      <c r="P180" s="156">
        <v>1.4592636E9</v>
      </c>
      <c r="Q180" s="156">
        <v>107277.9221</v>
      </c>
      <c r="S180" s="156">
        <v>1.4607648E9</v>
      </c>
      <c r="T180" s="156">
        <v>9961.025</v>
      </c>
      <c r="V180" s="156">
        <v>1.4583348E9</v>
      </c>
      <c r="W180" s="156">
        <v>106026.6588</v>
      </c>
      <c r="Y180" s="156">
        <v>1.4580648E9</v>
      </c>
      <c r="Z180" s="156">
        <v>101803.3664</v>
      </c>
      <c r="AA180" s="153">
        <f>IFERROR(__xludf.DUMMYFUNCTION("TO_DATE(INT((AB180/(60*60*24))+""1/1/1970""))"),43530.0)</f>
        <v>43530</v>
      </c>
      <c r="AB180" s="152">
        <v>1.551906E9</v>
      </c>
      <c r="AC180" s="152">
        <v>103290.44</v>
      </c>
      <c r="AD180" s="153">
        <f>IFERROR(__xludf.DUMMYFUNCTION("TO_DATE(INT((AE180/(60*60*24))+""1/1/1970""))"),43531.0)</f>
        <v>43531</v>
      </c>
      <c r="AE180" s="156">
        <v>1.5519708E9</v>
      </c>
      <c r="AF180" s="156">
        <v>100455.72</v>
      </c>
      <c r="AG180" s="153">
        <f>IFERROR(__xludf.DUMMYFUNCTION("TO_DATE(INT((AH180/(60*60*24))+""1/1/1970""))"),43495.0)</f>
        <v>43495</v>
      </c>
      <c r="AH180" s="156">
        <v>1.548841917E9</v>
      </c>
      <c r="AI180" s="156">
        <v>106396.1307</v>
      </c>
    </row>
    <row r="181">
      <c r="A181" s="152">
        <v>1.46288706E9</v>
      </c>
      <c r="B181" s="152">
        <v>106801.3207</v>
      </c>
      <c r="C181" s="153">
        <f>IFERROR(__xludf.DUMMYFUNCTION("TO_DATE(INT((A181/(60*60*24))+""1/1/1970""))"),42500.0)</f>
        <v>42500</v>
      </c>
      <c r="D181" s="156">
        <v>1.4666544E9</v>
      </c>
      <c r="E181" s="156">
        <v>97678.0816</v>
      </c>
      <c r="G181" s="156">
        <v>1.4701968E9</v>
      </c>
      <c r="H181" s="156">
        <v>86269.1499</v>
      </c>
      <c r="J181" s="154">
        <v>42625.0</v>
      </c>
      <c r="K181" s="155">
        <v>111732.07</v>
      </c>
      <c r="M181" s="13">
        <v>1.4604048E9</v>
      </c>
      <c r="N181" s="13">
        <v>25205.98</v>
      </c>
      <c r="P181" s="152">
        <v>1.4592816E9</v>
      </c>
      <c r="Q181" s="152">
        <v>107277.9221</v>
      </c>
      <c r="S181" s="152">
        <v>1.4609376E9</v>
      </c>
      <c r="T181" s="152">
        <v>9956.9711</v>
      </c>
      <c r="V181" s="152">
        <v>1.4585112E9</v>
      </c>
      <c r="W181" s="152">
        <v>106061.1816</v>
      </c>
      <c r="Y181" s="152">
        <v>1.4580828E9</v>
      </c>
      <c r="Z181" s="152">
        <v>101803.3664</v>
      </c>
      <c r="AA181" s="153">
        <f>IFERROR(__xludf.DUMMYFUNCTION("TO_DATE(INT((AB181/(60*60*24))+""1/1/1970""))"),43531.0)</f>
        <v>43531</v>
      </c>
      <c r="AB181" s="156">
        <v>1.5519348E9</v>
      </c>
      <c r="AC181" s="156">
        <v>103290.44</v>
      </c>
      <c r="AD181" s="153">
        <f>IFERROR(__xludf.DUMMYFUNCTION("TO_DATE(INT((AE181/(60*60*24))+""1/1/1970""))"),43531.0)</f>
        <v>43531</v>
      </c>
      <c r="AE181" s="152">
        <v>1.5519888E9</v>
      </c>
      <c r="AF181" s="152">
        <v>100455.72</v>
      </c>
      <c r="AG181" s="153">
        <f>IFERROR(__xludf.DUMMYFUNCTION("TO_DATE(INT((AH181/(60*60*24))+""1/1/1970""))"),43495.0)</f>
        <v>43495</v>
      </c>
      <c r="AH181" s="152">
        <v>1.548857707E9</v>
      </c>
      <c r="AI181" s="152">
        <v>106396.1307</v>
      </c>
    </row>
    <row r="182">
      <c r="A182" s="156">
        <v>1.4629104E9</v>
      </c>
      <c r="B182" s="156">
        <v>107686.7588</v>
      </c>
      <c r="C182" s="153">
        <f>IFERROR(__xludf.DUMMYFUNCTION("TO_DATE(INT((A182/(60*60*24))+""1/1/1970""))"),42500.0)</f>
        <v>42500</v>
      </c>
      <c r="D182" s="156">
        <v>1.466712E9</v>
      </c>
      <c r="E182" s="156">
        <v>97678.0816</v>
      </c>
      <c r="G182" s="152">
        <v>1.4702832E9</v>
      </c>
      <c r="H182" s="152">
        <v>86381.1215</v>
      </c>
      <c r="J182" s="154">
        <v>42626.0</v>
      </c>
      <c r="K182" s="155">
        <v>113720.57</v>
      </c>
      <c r="M182" s="13">
        <v>1.4604696E9</v>
      </c>
      <c r="N182" s="13">
        <v>25156.8758</v>
      </c>
      <c r="P182" s="156">
        <v>1.4593104E9</v>
      </c>
      <c r="Q182" s="156">
        <v>109555.0401</v>
      </c>
      <c r="S182" s="156">
        <v>1.460988E9</v>
      </c>
      <c r="T182" s="156">
        <v>9956.9711</v>
      </c>
      <c r="V182" s="156">
        <v>1.4585148E9</v>
      </c>
      <c r="W182" s="156">
        <v>106037.0899</v>
      </c>
      <c r="Y182" s="156">
        <v>1.4581044E9</v>
      </c>
      <c r="Z182" s="156">
        <v>101868.3279</v>
      </c>
      <c r="AA182" s="153">
        <f>IFERROR(__xludf.DUMMYFUNCTION("TO_DATE(INT((AB182/(60*60*24))+""1/1/1970""))"),43531.0)</f>
        <v>43531</v>
      </c>
      <c r="AB182" s="152">
        <v>1.5519708E9</v>
      </c>
      <c r="AC182" s="152">
        <v>102750.6728</v>
      </c>
      <c r="AD182" s="153">
        <f>IFERROR(__xludf.DUMMYFUNCTION("TO_DATE(INT((AE182/(60*60*24))+""1/1/1970""))"),43531.0)</f>
        <v>43531</v>
      </c>
      <c r="AE182" s="156">
        <v>1.5519924E9</v>
      </c>
      <c r="AF182" s="156">
        <v>100455.72</v>
      </c>
      <c r="AG182" s="153">
        <f>IFERROR(__xludf.DUMMYFUNCTION("TO_DATE(INT((AH182/(60*60*24))+""1/1/1970""))"),43495.0)</f>
        <v>43495</v>
      </c>
      <c r="AH182" s="156">
        <v>1.548873659E9</v>
      </c>
      <c r="AI182" s="156">
        <v>106407.6951</v>
      </c>
    </row>
    <row r="183">
      <c r="A183" s="152">
        <v>1.46297346E9</v>
      </c>
      <c r="B183" s="152">
        <v>107434.5119</v>
      </c>
      <c r="C183" s="153">
        <f>IFERROR(__xludf.DUMMYFUNCTION("TO_DATE(INT((A183/(60*60*24))+""1/1/1970""))"),42501.0)</f>
        <v>42501</v>
      </c>
      <c r="D183" s="152">
        <v>1.4667984E9</v>
      </c>
      <c r="E183" s="152">
        <v>97678.0816</v>
      </c>
      <c r="G183" s="156">
        <v>1.4703696E9</v>
      </c>
      <c r="H183" s="156">
        <v>86648.704</v>
      </c>
      <c r="J183" s="154">
        <v>42627.0</v>
      </c>
      <c r="K183" s="155">
        <v>112711.77</v>
      </c>
      <c r="M183" s="13">
        <v>1.4604912E9</v>
      </c>
      <c r="N183" s="13">
        <v>25156.8758</v>
      </c>
      <c r="P183" s="152">
        <v>1.45935E9</v>
      </c>
      <c r="Q183" s="152">
        <v>109555.0401</v>
      </c>
      <c r="S183" s="152">
        <v>1.4610096E9</v>
      </c>
      <c r="T183" s="152">
        <v>9956.9711</v>
      </c>
      <c r="V183" s="152">
        <v>1.4585508E9</v>
      </c>
      <c r="W183" s="152">
        <v>106090.4736</v>
      </c>
      <c r="Y183" s="152">
        <v>1.458144E9</v>
      </c>
      <c r="Z183" s="152">
        <v>101868.3279</v>
      </c>
      <c r="AA183" s="153">
        <f>IFERROR(__xludf.DUMMYFUNCTION("TO_DATE(INT((AB183/(60*60*24))+""1/1/1970""))"),43531.0)</f>
        <v>43531</v>
      </c>
      <c r="AB183" s="156">
        <v>1.5519888E9</v>
      </c>
      <c r="AC183" s="156">
        <v>102368.3013</v>
      </c>
      <c r="AD183" s="153">
        <f>IFERROR(__xludf.DUMMYFUNCTION("TO_DATE(INT((AE183/(60*60*24))+""1/1/1970""))"),43532.0)</f>
        <v>43532</v>
      </c>
      <c r="AE183" s="152">
        <v>1.5520212E9</v>
      </c>
      <c r="AF183" s="152">
        <v>100232.64</v>
      </c>
      <c r="AG183" s="153">
        <f>IFERROR(__xludf.DUMMYFUNCTION("TO_DATE(INT((AH183/(60*60*24))+""1/1/1970""))"),43495.0)</f>
        <v>43495</v>
      </c>
      <c r="AH183" s="152">
        <v>1.548889449E9</v>
      </c>
      <c r="AI183" s="152">
        <v>106534.9032</v>
      </c>
    </row>
    <row r="184">
      <c r="A184" s="156">
        <v>1.4629968E9</v>
      </c>
      <c r="B184" s="156">
        <v>106677.7712</v>
      </c>
      <c r="C184" s="153">
        <f>IFERROR(__xludf.DUMMYFUNCTION("TO_DATE(INT((A184/(60*60*24))+""1/1/1970""))"),42501.0)</f>
        <v>42501</v>
      </c>
      <c r="D184" s="152">
        <v>1.467036E9</v>
      </c>
      <c r="E184" s="152">
        <v>97678.0816</v>
      </c>
      <c r="G184" s="152">
        <v>1.470456E9</v>
      </c>
      <c r="H184" s="152">
        <v>86675.4144</v>
      </c>
      <c r="J184" s="154">
        <v>42628.0</v>
      </c>
      <c r="K184" s="155">
        <v>113245.27</v>
      </c>
      <c r="M184" s="13">
        <v>1.460556E9</v>
      </c>
      <c r="N184" s="13">
        <v>25088.0543</v>
      </c>
      <c r="P184" s="156">
        <v>1.459368E9</v>
      </c>
      <c r="Q184" s="156">
        <v>109555.0401</v>
      </c>
      <c r="S184" s="156">
        <v>1.4610744E9</v>
      </c>
      <c r="T184" s="156">
        <v>9961.7213</v>
      </c>
      <c r="V184" s="156">
        <v>1.4585904E9</v>
      </c>
      <c r="W184" s="156">
        <v>106184.5288</v>
      </c>
      <c r="Y184" s="156">
        <v>1.4581692E9</v>
      </c>
      <c r="Z184" s="156">
        <v>101868.3279</v>
      </c>
      <c r="AA184" s="153">
        <f>IFERROR(__xludf.DUMMYFUNCTION("TO_DATE(INT((AB184/(60*60*24))+""1/1/1970""))"),43531.0)</f>
        <v>43531</v>
      </c>
      <c r="AB184" s="152">
        <v>1.5519924E9</v>
      </c>
      <c r="AC184" s="152">
        <v>102791.6505</v>
      </c>
      <c r="AD184" s="153">
        <f>IFERROR(__xludf.DUMMYFUNCTION("TO_DATE(INT((AE184/(60*60*24))+""1/1/1970""))"),43532.0)</f>
        <v>43532</v>
      </c>
      <c r="AE184" s="156">
        <v>1.5520572E9</v>
      </c>
      <c r="AF184" s="156">
        <v>100232.64</v>
      </c>
      <c r="AG184" s="153">
        <f>IFERROR(__xludf.DUMMYFUNCTION("TO_DATE(INT((AH184/(60*60*24))+""1/1/1970""))"),43495.0)</f>
        <v>43495</v>
      </c>
      <c r="AH184" s="156">
        <v>1.548892508E9</v>
      </c>
      <c r="AI184" s="156">
        <v>106534.9032</v>
      </c>
    </row>
    <row r="185">
      <c r="A185" s="152">
        <v>1.46305986E9</v>
      </c>
      <c r="B185" s="152">
        <v>107079.3071</v>
      </c>
      <c r="C185" s="153">
        <f>IFERROR(__xludf.DUMMYFUNCTION("TO_DATE(INT((A185/(60*60*24))+""1/1/1970""))"),42502.0)</f>
        <v>42502</v>
      </c>
      <c r="D185" s="152">
        <v>1.4670864E9</v>
      </c>
      <c r="E185" s="152">
        <v>97678.0816</v>
      </c>
      <c r="G185" s="156">
        <v>1.4706648E9</v>
      </c>
      <c r="H185" s="156">
        <v>86675.4144</v>
      </c>
      <c r="J185" s="154">
        <v>42629.0</v>
      </c>
      <c r="K185" s="155">
        <v>115272.57</v>
      </c>
      <c r="M185" s="13">
        <v>1.4605776E9</v>
      </c>
      <c r="N185" s="13">
        <v>25088.0543</v>
      </c>
      <c r="P185" s="152">
        <v>1.4593968E9</v>
      </c>
      <c r="Q185" s="152">
        <v>109728.4113</v>
      </c>
      <c r="S185" s="152">
        <v>1.461096E9</v>
      </c>
      <c r="T185" s="152">
        <v>9961.7213</v>
      </c>
      <c r="V185" s="152">
        <v>1.4586012E9</v>
      </c>
      <c r="W185" s="152">
        <v>106342.8106</v>
      </c>
      <c r="Y185" s="152">
        <v>1.4581836E9</v>
      </c>
      <c r="Z185" s="152">
        <v>102866.9958</v>
      </c>
      <c r="AA185" s="153">
        <f>IFERROR(__xludf.DUMMYFUNCTION("TO_DATE(INT((AB185/(60*60*24))+""1/1/1970""))"),43532.0)</f>
        <v>43532</v>
      </c>
      <c r="AB185" s="156">
        <v>1.5520212E9</v>
      </c>
      <c r="AC185" s="156">
        <v>102791.6505</v>
      </c>
      <c r="AD185" s="153">
        <f>IFERROR(__xludf.DUMMYFUNCTION("TO_DATE(INT((AE185/(60*60*24))+""1/1/1970""))"),43532.0)</f>
        <v>43532</v>
      </c>
      <c r="AE185" s="152">
        <v>1.5520752E9</v>
      </c>
      <c r="AF185" s="152">
        <v>100232.64</v>
      </c>
      <c r="AG185" s="153">
        <f>IFERROR(__xludf.DUMMYFUNCTION("TO_DATE(INT((AH185/(60*60*24))+""1/1/1970""))"),43496.0)</f>
        <v>43496</v>
      </c>
      <c r="AH185" s="152">
        <v>1.548905601E9</v>
      </c>
      <c r="AI185" s="152">
        <v>106534.9032</v>
      </c>
    </row>
    <row r="186">
      <c r="A186" s="156">
        <v>1.4630832E9</v>
      </c>
      <c r="B186" s="156">
        <v>106703.5106</v>
      </c>
      <c r="C186" s="153">
        <f>IFERROR(__xludf.DUMMYFUNCTION("TO_DATE(INT((A186/(60*60*24))+""1/1/1970""))"),42502.0)</f>
        <v>42502</v>
      </c>
      <c r="D186" s="152">
        <v>1.467144E9</v>
      </c>
      <c r="E186" s="152">
        <v>97678.0816</v>
      </c>
      <c r="G186" s="156">
        <v>1.4707152E9</v>
      </c>
      <c r="H186" s="156">
        <v>86279.6278</v>
      </c>
      <c r="J186" s="154">
        <v>42632.0</v>
      </c>
      <c r="K186" s="155">
        <v>114933.07</v>
      </c>
      <c r="M186" s="13">
        <v>1.4606424E9</v>
      </c>
      <c r="N186" s="13">
        <v>25050.6184</v>
      </c>
      <c r="P186" s="156">
        <v>1.4594364E9</v>
      </c>
      <c r="Q186" s="156">
        <v>109728.4113</v>
      </c>
      <c r="S186" s="156">
        <v>1.4611608E9</v>
      </c>
      <c r="T186" s="156">
        <v>9965.4745</v>
      </c>
      <c r="V186" s="156">
        <v>1.45863E9</v>
      </c>
      <c r="W186" s="156">
        <v>106268.1344</v>
      </c>
      <c r="Y186" s="156">
        <v>1.4582232E9</v>
      </c>
      <c r="Z186" s="156">
        <v>102866.9958</v>
      </c>
      <c r="AA186" s="153">
        <f>IFERROR(__xludf.DUMMYFUNCTION("TO_DATE(INT((AB186/(60*60*24))+""1/1/1970""))"),43532.0)</f>
        <v>43532</v>
      </c>
      <c r="AB186" s="152">
        <v>1.5520572E9</v>
      </c>
      <c r="AC186" s="152">
        <v>101450.902</v>
      </c>
      <c r="AD186" s="153">
        <f>IFERROR(__xludf.DUMMYFUNCTION("TO_DATE(INT((AE186/(60*60*24))+""1/1/1970""))"),43532.0)</f>
        <v>43532</v>
      </c>
      <c r="AE186" s="156">
        <v>1.5520788E9</v>
      </c>
      <c r="AF186" s="156">
        <v>100232.64</v>
      </c>
      <c r="AG186" s="153">
        <f>IFERROR(__xludf.DUMMYFUNCTION("TO_DATE(INT((AH186/(60*60*24))+""1/1/1970""))"),43496.0)</f>
        <v>43496</v>
      </c>
      <c r="AH186" s="156">
        <v>1.548921588E9</v>
      </c>
      <c r="AI186" s="156">
        <v>106534.9032</v>
      </c>
    </row>
    <row r="187">
      <c r="A187" s="152">
        <v>1.46314626E9</v>
      </c>
      <c r="B187" s="152">
        <v>106528.4822</v>
      </c>
      <c r="C187" s="153">
        <f>IFERROR(__xludf.DUMMYFUNCTION("TO_DATE(INT((A187/(60*60*24))+""1/1/1970""))"),42503.0)</f>
        <v>42503</v>
      </c>
      <c r="D187" s="152">
        <v>1.4672124E9</v>
      </c>
      <c r="E187" s="152">
        <v>97678.0816</v>
      </c>
      <c r="G187" s="152">
        <v>1.4708016E9</v>
      </c>
      <c r="H187" s="152">
        <v>87595.7514</v>
      </c>
      <c r="J187" s="154">
        <v>42633.0</v>
      </c>
      <c r="K187" s="155">
        <v>114438.37</v>
      </c>
      <c r="M187" s="13">
        <v>1.460664E9</v>
      </c>
      <c r="N187" s="13">
        <v>25050.6184</v>
      </c>
      <c r="P187" s="152">
        <v>1.4594544E9</v>
      </c>
      <c r="Q187" s="152">
        <v>109728.4113</v>
      </c>
      <c r="S187" s="152">
        <v>1.4611824E9</v>
      </c>
      <c r="T187" s="152">
        <v>9965.4745</v>
      </c>
      <c r="V187" s="152">
        <v>1.4586696E9</v>
      </c>
      <c r="W187" s="152">
        <v>106547.4441</v>
      </c>
      <c r="Y187" s="152">
        <v>1.4582556E9</v>
      </c>
      <c r="Z187" s="152">
        <v>102866.9958</v>
      </c>
      <c r="AA187" s="153">
        <f>IFERROR(__xludf.DUMMYFUNCTION("TO_DATE(INT((AB187/(60*60*24))+""1/1/1970""))"),43532.0)</f>
        <v>43532</v>
      </c>
      <c r="AB187" s="156">
        <v>1.5520752E9</v>
      </c>
      <c r="AC187" s="156">
        <v>102267.9437</v>
      </c>
      <c r="AD187" s="153">
        <f>IFERROR(__xludf.DUMMYFUNCTION("TO_DATE(INT((AE187/(60*60*24))+""1/1/1970""))"),43533.0)</f>
        <v>43533</v>
      </c>
      <c r="AE187" s="152">
        <v>1.5521076E9</v>
      </c>
      <c r="AF187" s="152">
        <v>100263.66</v>
      </c>
      <c r="AG187" s="153">
        <f>IFERROR(__xludf.DUMMYFUNCTION("TO_DATE(INT((AH187/(60*60*24))+""1/1/1970""))"),43496.0)</f>
        <v>43496</v>
      </c>
      <c r="AH187" s="152">
        <v>1.548937419E9</v>
      </c>
      <c r="AI187" s="152">
        <v>106534.9032</v>
      </c>
    </row>
    <row r="188">
      <c r="A188" s="156">
        <v>1.4631696E9</v>
      </c>
      <c r="B188" s="156">
        <v>105761.4456</v>
      </c>
      <c r="C188" s="153">
        <f>IFERROR(__xludf.DUMMYFUNCTION("TO_DATE(INT((A188/(60*60*24))+""1/1/1970""))"),42503.0)</f>
        <v>42503</v>
      </c>
      <c r="D188" s="152">
        <v>1.4672592E9</v>
      </c>
      <c r="E188" s="152">
        <v>97678.0816</v>
      </c>
      <c r="G188" s="156">
        <v>1.470888E9</v>
      </c>
      <c r="H188" s="156">
        <v>86901.398</v>
      </c>
      <c r="J188" s="154">
        <v>42634.0</v>
      </c>
      <c r="K188" s="155">
        <v>114651.77</v>
      </c>
      <c r="M188" s="13">
        <v>1.4607288E9</v>
      </c>
      <c r="N188" s="13">
        <v>25085.165</v>
      </c>
      <c r="P188" s="156">
        <v>1.4594832E9</v>
      </c>
      <c r="Q188" s="156">
        <v>110107.8763</v>
      </c>
      <c r="S188" s="156">
        <v>1.4612472E9</v>
      </c>
      <c r="T188" s="156">
        <v>9957.2701</v>
      </c>
      <c r="V188" s="156">
        <v>1.4586876E9</v>
      </c>
      <c r="W188" s="156">
        <v>106560.1487</v>
      </c>
      <c r="Y188" s="156">
        <v>1.4582628E9</v>
      </c>
      <c r="Z188" s="156">
        <v>103774.6262</v>
      </c>
      <c r="AA188" s="153">
        <f>IFERROR(__xludf.DUMMYFUNCTION("TO_DATE(INT((AB188/(60*60*24))+""1/1/1970""))"),43532.0)</f>
        <v>43532</v>
      </c>
      <c r="AB188" s="152">
        <v>1.5520788E9</v>
      </c>
      <c r="AC188" s="152">
        <v>102711.803</v>
      </c>
      <c r="AD188" s="153">
        <f>IFERROR(__xludf.DUMMYFUNCTION("TO_DATE(INT((AE188/(60*60*24))+""1/1/1970""))"),43535.0)</f>
        <v>43535</v>
      </c>
      <c r="AE188" s="156">
        <v>1.5523128E9</v>
      </c>
      <c r="AF188" s="156">
        <v>100263.66</v>
      </c>
      <c r="AG188" s="153">
        <f>IFERROR(__xludf.DUMMYFUNCTION("TO_DATE(INT((AH188/(60*60*24))+""1/1/1970""))"),43496.0)</f>
        <v>43496</v>
      </c>
      <c r="AH188" s="156">
        <v>1.548953212E9</v>
      </c>
      <c r="AI188" s="156">
        <v>105731.1793</v>
      </c>
    </row>
    <row r="189">
      <c r="A189" s="152">
        <v>1.46340546E9</v>
      </c>
      <c r="B189" s="152">
        <v>105890.143</v>
      </c>
      <c r="C189" s="153">
        <f>IFERROR(__xludf.DUMMYFUNCTION("TO_DATE(INT((A189/(60*60*24))+""1/1/1970""))"),42506.0)</f>
        <v>42506</v>
      </c>
      <c r="D189" s="152">
        <v>1.4673168E9</v>
      </c>
      <c r="E189" s="152">
        <v>97678.0816</v>
      </c>
      <c r="G189" s="152">
        <v>1.4709744E9</v>
      </c>
      <c r="H189" s="152">
        <v>87517.0242</v>
      </c>
      <c r="J189" s="154">
        <v>42635.0</v>
      </c>
      <c r="K189" s="155">
        <v>115767.27</v>
      </c>
      <c r="M189" s="13">
        <v>1.4607504E9</v>
      </c>
      <c r="N189" s="13">
        <v>25085.165</v>
      </c>
      <c r="P189" s="152">
        <v>1.4595228E9</v>
      </c>
      <c r="Q189" s="152">
        <v>110075.0013</v>
      </c>
      <c r="S189" s="152">
        <v>1.4612688E9</v>
      </c>
      <c r="T189" s="152">
        <v>9957.2701</v>
      </c>
      <c r="V189" s="152">
        <v>1.4587092E9</v>
      </c>
      <c r="W189" s="152">
        <v>106680.9957</v>
      </c>
      <c r="Y189" s="152">
        <v>1.4583024E9</v>
      </c>
      <c r="Z189" s="152">
        <v>103774.6262</v>
      </c>
      <c r="AA189" s="153">
        <f>IFERROR(__xludf.DUMMYFUNCTION("TO_DATE(INT((AB189/(60*60*24))+""1/1/1970""))"),43533.0)</f>
        <v>43533</v>
      </c>
      <c r="AB189" s="156">
        <v>1.5521076E9</v>
      </c>
      <c r="AC189" s="156">
        <v>102711.803</v>
      </c>
      <c r="AD189" s="153">
        <f>IFERROR(__xludf.DUMMYFUNCTION("TO_DATE(INT((AE189/(60*60*24))+""1/1/1970""))"),43535.0)</f>
        <v>43535</v>
      </c>
      <c r="AE189" s="152">
        <v>1.5523308E9</v>
      </c>
      <c r="AF189" s="152">
        <v>100263.66</v>
      </c>
      <c r="AG189" s="153">
        <f>IFERROR(__xludf.DUMMYFUNCTION("TO_DATE(INT((AH189/(60*60*24))+""1/1/1970""))"),43496.0)</f>
        <v>43496</v>
      </c>
      <c r="AH189" s="152">
        <v>1.54896907E9</v>
      </c>
      <c r="AI189" s="152">
        <v>106008.7242</v>
      </c>
    </row>
    <row r="190">
      <c r="A190" s="156">
        <v>1.4634288E9</v>
      </c>
      <c r="B190" s="156">
        <v>106837.3559</v>
      </c>
      <c r="C190" s="153">
        <f>IFERROR(__xludf.DUMMYFUNCTION("TO_DATE(INT((A190/(60*60*24))+""1/1/1970""))"),42506.0)</f>
        <v>42506</v>
      </c>
      <c r="D190" s="152">
        <v>1.4673852E9</v>
      </c>
      <c r="E190" s="152">
        <v>97678.0816</v>
      </c>
      <c r="G190" s="156">
        <v>1.4710608E9</v>
      </c>
      <c r="H190" s="156">
        <v>88114.1116</v>
      </c>
      <c r="J190" s="154">
        <v>42636.0</v>
      </c>
      <c r="K190" s="155">
        <v>116679.07</v>
      </c>
      <c r="M190" s="13">
        <v>1.4607648E9</v>
      </c>
      <c r="N190" s="13">
        <v>25171.2467</v>
      </c>
      <c r="P190" s="156">
        <v>1.4595408E9</v>
      </c>
      <c r="Q190" s="156">
        <v>110075.0013</v>
      </c>
      <c r="S190" s="156">
        <v>1.4613336E9</v>
      </c>
      <c r="T190" s="156">
        <v>9948.9193</v>
      </c>
      <c r="V190" s="156">
        <v>1.4587488E9</v>
      </c>
      <c r="W190" s="156">
        <v>106687.6009</v>
      </c>
      <c r="Y190" s="156">
        <v>1.4583348E9</v>
      </c>
      <c r="Z190" s="156">
        <v>103774.6262</v>
      </c>
      <c r="AA190" s="153">
        <f>IFERROR(__xludf.DUMMYFUNCTION("TO_DATE(INT((AB190/(60*60*24))+""1/1/1970""))"),43535.0)</f>
        <v>43535</v>
      </c>
      <c r="AB190" s="152">
        <v>1.5523128E9</v>
      </c>
      <c r="AC190" s="152">
        <v>103181.0747</v>
      </c>
      <c r="AD190" s="153">
        <f>IFERROR(__xludf.DUMMYFUNCTION("TO_DATE(INT((AE190/(60*60*24))+""1/1/1970""))"),43535.0)</f>
        <v>43535</v>
      </c>
      <c r="AE190" s="156">
        <v>1.5523344E9</v>
      </c>
      <c r="AF190" s="156">
        <v>100263.66</v>
      </c>
      <c r="AG190" s="153">
        <f>IFERROR(__xludf.DUMMYFUNCTION("TO_DATE(INT((AH190/(60*60*24))+""1/1/1970""))"),43496.0)</f>
        <v>43496</v>
      </c>
      <c r="AH190" s="156">
        <v>1.548979132E9</v>
      </c>
      <c r="AI190" s="156">
        <v>106008.7242</v>
      </c>
    </row>
    <row r="191">
      <c r="A191" s="152">
        <v>1.46349186E9</v>
      </c>
      <c r="B191" s="152">
        <v>106652.0317</v>
      </c>
      <c r="C191" s="153">
        <f>IFERROR(__xludf.DUMMYFUNCTION("TO_DATE(INT((A191/(60*60*24))+""1/1/1970""))"),42507.0)</f>
        <v>42507</v>
      </c>
      <c r="D191" s="152">
        <v>1.467432E9</v>
      </c>
      <c r="E191" s="152">
        <v>97678.0816</v>
      </c>
      <c r="G191" s="152">
        <v>1.4712696E9</v>
      </c>
      <c r="H191" s="152">
        <v>88114.1116</v>
      </c>
      <c r="J191" s="154">
        <v>42639.0</v>
      </c>
      <c r="K191" s="155">
        <v>115941.87</v>
      </c>
      <c r="M191" s="13">
        <v>1.4608512E9</v>
      </c>
      <c r="N191" s="13">
        <v>25171.2467</v>
      </c>
      <c r="P191" s="152">
        <v>1.4595696E9</v>
      </c>
      <c r="Q191" s="152">
        <v>110778.3018</v>
      </c>
      <c r="S191" s="152">
        <v>1.4613552E9</v>
      </c>
      <c r="T191" s="152">
        <v>9948.9193</v>
      </c>
      <c r="V191" s="152">
        <v>1.458774E9</v>
      </c>
      <c r="W191" s="152">
        <v>106687.9538</v>
      </c>
      <c r="Y191" s="152">
        <v>1.4583456E9</v>
      </c>
      <c r="Z191" s="152">
        <v>103362.8987</v>
      </c>
      <c r="AA191" s="153">
        <f>IFERROR(__xludf.DUMMYFUNCTION("TO_DATE(INT((AB191/(60*60*24))+""1/1/1970""))"),43535.0)</f>
        <v>43535</v>
      </c>
      <c r="AB191" s="156">
        <v>1.5523308E9</v>
      </c>
      <c r="AC191" s="156">
        <v>104099.354</v>
      </c>
      <c r="AD191" s="153">
        <f>IFERROR(__xludf.DUMMYFUNCTION("TO_DATE(INT((AE191/(60*60*24))+""1/1/1970""))"),43536.0)</f>
        <v>43536</v>
      </c>
      <c r="AE191" s="152">
        <v>1.5523632E9</v>
      </c>
      <c r="AF191" s="152">
        <v>100426.68</v>
      </c>
      <c r="AG191" s="153">
        <f>IFERROR(__xludf.DUMMYFUNCTION("TO_DATE(INT((AH191/(60*60*24))+""1/1/1970""))"),43497.0)</f>
        <v>43497</v>
      </c>
      <c r="AH191" s="152">
        <v>1.548984894E9</v>
      </c>
      <c r="AI191" s="152">
        <v>106008.7242</v>
      </c>
    </row>
    <row r="192">
      <c r="A192" s="156">
        <v>1.4635152E9</v>
      </c>
      <c r="B192" s="156">
        <v>105812.9246</v>
      </c>
      <c r="C192" s="153">
        <f>IFERROR(__xludf.DUMMYFUNCTION("TO_DATE(INT((A192/(60*60*24))+""1/1/1970""))"),42507.0)</f>
        <v>42507</v>
      </c>
      <c r="D192" s="152">
        <v>1.4677488E9</v>
      </c>
      <c r="E192" s="152">
        <v>97678.0816</v>
      </c>
      <c r="G192" s="152">
        <v>1.47132E9</v>
      </c>
      <c r="H192" s="152">
        <v>87891.2895</v>
      </c>
      <c r="J192" s="154">
        <v>42640.0</v>
      </c>
      <c r="K192" s="155">
        <v>114981.57</v>
      </c>
      <c r="M192" s="13">
        <v>1.4609376E9</v>
      </c>
      <c r="N192" s="13">
        <v>25253.9261</v>
      </c>
      <c r="P192" s="156">
        <v>1.4597784E9</v>
      </c>
      <c r="Q192" s="156">
        <v>110778.3018</v>
      </c>
      <c r="S192" s="156">
        <v>1.4613696E9</v>
      </c>
      <c r="T192" s="156">
        <v>9975.6361</v>
      </c>
      <c r="V192" s="156">
        <v>1.4587884E9</v>
      </c>
      <c r="W192" s="156">
        <v>106885.1635</v>
      </c>
      <c r="Y192" s="156">
        <v>1.4585112E9</v>
      </c>
      <c r="Z192" s="156">
        <v>103362.8987</v>
      </c>
      <c r="AA192" s="153">
        <f>IFERROR(__xludf.DUMMYFUNCTION("TO_DATE(INT((AB192/(60*60*24))+""1/1/1970""))"),43535.0)</f>
        <v>43535</v>
      </c>
      <c r="AB192" s="152">
        <v>1.5523344E9</v>
      </c>
      <c r="AC192" s="152">
        <v>104207.2213</v>
      </c>
      <c r="AD192" s="153">
        <f>IFERROR(__xludf.DUMMYFUNCTION("TO_DATE(INT((AE192/(60*60*24))+""1/1/1970""))"),43536.0)</f>
        <v>43536</v>
      </c>
      <c r="AE192" s="156">
        <v>1.5523992E9</v>
      </c>
      <c r="AF192" s="156">
        <v>100426.68</v>
      </c>
      <c r="AG192" s="153">
        <f>IFERROR(__xludf.DUMMYFUNCTION("TO_DATE(INT((AH192/(60*60*24))+""1/1/1970""))"),43497.0)</f>
        <v>43497</v>
      </c>
      <c r="AH192" s="156">
        <v>1.549000959E9</v>
      </c>
      <c r="AI192" s="156">
        <v>106008.7242</v>
      </c>
    </row>
    <row r="193">
      <c r="A193" s="152">
        <v>1.46357826E9</v>
      </c>
      <c r="B193" s="152">
        <v>105643.044</v>
      </c>
      <c r="C193" s="153">
        <f>IFERROR(__xludf.DUMMYFUNCTION("TO_DATE(INT((A193/(60*60*24))+""1/1/1970""))"),42508.0)</f>
        <v>42508</v>
      </c>
      <c r="D193" s="152">
        <v>1.4678172E9</v>
      </c>
      <c r="E193" s="152">
        <v>97439.1461</v>
      </c>
      <c r="G193" s="156">
        <v>1.4714064E9</v>
      </c>
      <c r="H193" s="156">
        <v>87444.2009</v>
      </c>
      <c r="J193" s="154">
        <v>42641.0</v>
      </c>
      <c r="K193" s="155">
        <v>116106.77</v>
      </c>
      <c r="M193" s="13">
        <v>1.460988E9</v>
      </c>
      <c r="N193" s="13">
        <v>25253.9261</v>
      </c>
      <c r="P193" s="152">
        <v>1.4598E9</v>
      </c>
      <c r="Q193" s="152">
        <v>110778.3018</v>
      </c>
      <c r="S193" s="152">
        <v>1.4615424E9</v>
      </c>
      <c r="T193" s="152">
        <v>9975.78</v>
      </c>
      <c r="V193" s="152">
        <v>1.458828E9</v>
      </c>
      <c r="W193" s="152">
        <v>106717.6471</v>
      </c>
      <c r="Y193" s="152">
        <v>1.4585148E9</v>
      </c>
      <c r="Z193" s="152">
        <v>103362.8987</v>
      </c>
      <c r="AA193" s="153">
        <f>IFERROR(__xludf.DUMMYFUNCTION("TO_DATE(INT((AB193/(60*60*24))+""1/1/1970""))"),43536.0)</f>
        <v>43536</v>
      </c>
      <c r="AB193" s="156">
        <v>1.5523632E9</v>
      </c>
      <c r="AC193" s="156">
        <v>104207.2213</v>
      </c>
      <c r="AD193" s="153">
        <f>IFERROR(__xludf.DUMMYFUNCTION("TO_DATE(INT((AE193/(60*60*24))+""1/1/1970""))"),43536.0)</f>
        <v>43536</v>
      </c>
      <c r="AE193" s="152">
        <v>1.5524172E9</v>
      </c>
      <c r="AF193" s="152">
        <v>100426.68</v>
      </c>
      <c r="AG193" s="153">
        <f>IFERROR(__xludf.DUMMYFUNCTION("TO_DATE(INT((AH193/(60*60*24))+""1/1/1970""))"),43497.0)</f>
        <v>43497</v>
      </c>
      <c r="AH193" s="152">
        <v>1.549016916E9</v>
      </c>
      <c r="AI193" s="152">
        <v>106008.7242</v>
      </c>
    </row>
    <row r="194">
      <c r="A194" s="156">
        <v>1.4636016E9</v>
      </c>
      <c r="B194" s="156">
        <v>105815.2425</v>
      </c>
      <c r="C194" s="153">
        <f>IFERROR(__xludf.DUMMYFUNCTION("TO_DATE(INT((A194/(60*60*24))+""1/1/1970""))"),42508.0)</f>
        <v>42508</v>
      </c>
      <c r="D194" s="152">
        <v>1.467864E9</v>
      </c>
      <c r="E194" s="152">
        <v>97195.5752</v>
      </c>
      <c r="G194" s="152">
        <v>1.4714928E9</v>
      </c>
      <c r="H194" s="152">
        <v>87418.173</v>
      </c>
      <c r="J194" s="154">
        <v>42642.0</v>
      </c>
      <c r="K194" s="155">
        <v>116300.77</v>
      </c>
      <c r="M194" s="13">
        <v>1.4610096E9</v>
      </c>
      <c r="N194" s="13">
        <v>25253.9261</v>
      </c>
      <c r="P194" s="156">
        <v>1.4598288E9</v>
      </c>
      <c r="Q194" s="156">
        <v>110435.608</v>
      </c>
      <c r="S194" s="156">
        <v>1.4615928E9</v>
      </c>
      <c r="T194" s="156">
        <v>9975.78</v>
      </c>
      <c r="V194" s="156">
        <v>1.4588604E9</v>
      </c>
      <c r="W194" s="156">
        <v>106881.8882</v>
      </c>
      <c r="Y194" s="156">
        <v>1.4585508E9</v>
      </c>
      <c r="Z194" s="156">
        <v>103399.9542</v>
      </c>
      <c r="AA194" s="153">
        <f>IFERROR(__xludf.DUMMYFUNCTION("TO_DATE(INT((AB194/(60*60*24))+""1/1/1970""))"),43536.0)</f>
        <v>43536</v>
      </c>
      <c r="AB194" s="152">
        <v>1.5523992E9</v>
      </c>
      <c r="AC194" s="152">
        <v>103946.6705</v>
      </c>
      <c r="AD194" s="153">
        <f>IFERROR(__xludf.DUMMYFUNCTION("TO_DATE(INT((AE194/(60*60*24))+""1/1/1970""))"),43536.0)</f>
        <v>43536</v>
      </c>
      <c r="AE194" s="156">
        <v>1.5524208E9</v>
      </c>
      <c r="AF194" s="156">
        <v>100426.68</v>
      </c>
      <c r="AG194" s="153">
        <f>IFERROR(__xludf.DUMMYFUNCTION("TO_DATE(INT((AH194/(60*60*24))+""1/1/1970""))"),43497.0)</f>
        <v>43497</v>
      </c>
      <c r="AH194" s="156">
        <v>1.549032715E9</v>
      </c>
      <c r="AI194" s="156">
        <v>106008.7242</v>
      </c>
    </row>
    <row r="195">
      <c r="A195" s="152">
        <v>1.46366466E9</v>
      </c>
      <c r="B195" s="152">
        <v>105815.2425</v>
      </c>
      <c r="C195" s="153">
        <f>IFERROR(__xludf.DUMMYFUNCTION("TO_DATE(INT((A195/(60*60*24))+""1/1/1970""))"),42509.0)</f>
        <v>42509</v>
      </c>
      <c r="D195" s="152">
        <v>1.4679216E9</v>
      </c>
      <c r="E195" s="152">
        <v>97195.5752</v>
      </c>
      <c r="G195" s="156">
        <v>1.4715792E9</v>
      </c>
      <c r="H195" s="156">
        <v>86950.3505</v>
      </c>
      <c r="J195" s="154">
        <v>42643.0</v>
      </c>
      <c r="K195" s="155">
        <v>115466.57</v>
      </c>
      <c r="M195" s="13">
        <v>1.4610744E9</v>
      </c>
      <c r="N195" s="13">
        <v>25065.5265</v>
      </c>
      <c r="P195" s="152">
        <v>1.4598684E9</v>
      </c>
      <c r="Q195" s="152">
        <v>110435.608</v>
      </c>
      <c r="S195" s="152">
        <v>1.4616144E9</v>
      </c>
      <c r="T195" s="152">
        <v>9975.78</v>
      </c>
      <c r="V195" s="152">
        <v>1.4588676E9</v>
      </c>
      <c r="W195" s="152">
        <v>107131.1079</v>
      </c>
      <c r="Y195" s="152">
        <v>1.4585904E9</v>
      </c>
      <c r="Z195" s="152">
        <v>103399.9542</v>
      </c>
      <c r="AA195" s="153">
        <f>IFERROR(__xludf.DUMMYFUNCTION("TO_DATE(INT((AB195/(60*60*24))+""1/1/1970""))"),43536.0)</f>
        <v>43536</v>
      </c>
      <c r="AB195" s="156">
        <v>1.5524172E9</v>
      </c>
      <c r="AC195" s="156">
        <v>103910.8389</v>
      </c>
      <c r="AD195" s="153">
        <f>IFERROR(__xludf.DUMMYFUNCTION("TO_DATE(INT((AE195/(60*60*24))+""1/1/1970""))"),43537.0)</f>
        <v>43537</v>
      </c>
      <c r="AE195" s="152">
        <v>1.5524496E9</v>
      </c>
      <c r="AF195" s="152">
        <v>100416.78</v>
      </c>
      <c r="AG195" s="153">
        <f>IFERROR(__xludf.DUMMYFUNCTION("TO_DATE(INT((AH195/(60*60*24))+""1/1/1970""))"),43497.0)</f>
        <v>43497</v>
      </c>
      <c r="AH195" s="152">
        <v>1.549048523E9</v>
      </c>
      <c r="AI195" s="152">
        <v>105585.9084</v>
      </c>
    </row>
    <row r="196">
      <c r="A196" s="156">
        <v>1.463688E9</v>
      </c>
      <c r="B196" s="156">
        <v>105815.2425</v>
      </c>
      <c r="C196" s="153">
        <f>IFERROR(__xludf.DUMMYFUNCTION("TO_DATE(INT((A196/(60*60*24))+""1/1/1970""))"),42509.0)</f>
        <v>42509</v>
      </c>
      <c r="D196" s="152">
        <v>1.46799E9</v>
      </c>
      <c r="E196" s="152">
        <v>97195.5752</v>
      </c>
      <c r="G196" s="152">
        <v>1.4716656E9</v>
      </c>
      <c r="H196" s="152">
        <v>86617.6087</v>
      </c>
      <c r="J196" s="154">
        <v>42646.0</v>
      </c>
      <c r="K196" s="155">
        <v>116320.17</v>
      </c>
      <c r="M196" s="13">
        <v>1.461096E9</v>
      </c>
      <c r="N196" s="13">
        <v>25065.5265</v>
      </c>
      <c r="P196" s="156">
        <v>1.4598864E9</v>
      </c>
      <c r="Q196" s="156">
        <v>110435.608</v>
      </c>
      <c r="S196" s="156">
        <v>1.4616792E9</v>
      </c>
      <c r="T196" s="156">
        <v>9974.8364</v>
      </c>
      <c r="V196" s="156">
        <v>1.4589072E9</v>
      </c>
      <c r="W196" s="156">
        <v>107113.0773</v>
      </c>
      <c r="Y196" s="156">
        <v>1.4586012E9</v>
      </c>
      <c r="Z196" s="156">
        <v>103399.9542</v>
      </c>
      <c r="AA196" s="153">
        <f>IFERROR(__xludf.DUMMYFUNCTION("TO_DATE(INT((AB196/(60*60*24))+""1/1/1970""))"),43536.0)</f>
        <v>43536</v>
      </c>
      <c r="AB196" s="152">
        <v>1.5524208E9</v>
      </c>
      <c r="AC196" s="152">
        <v>103643.6648</v>
      </c>
      <c r="AD196" s="153">
        <f>IFERROR(__xludf.DUMMYFUNCTION("TO_DATE(INT((AE196/(60*60*24))+""1/1/1970""))"),43537.0)</f>
        <v>43537</v>
      </c>
      <c r="AE196" s="156">
        <v>1.5524856E9</v>
      </c>
      <c r="AF196" s="156">
        <v>100416.78</v>
      </c>
      <c r="AG196" s="153">
        <f>IFERROR(__xludf.DUMMYFUNCTION("TO_DATE(INT((AH196/(60*60*24))+""1/1/1970""))"),43497.0)</f>
        <v>43497</v>
      </c>
      <c r="AH196" s="156">
        <v>1.549064384E9</v>
      </c>
      <c r="AI196" s="156">
        <v>105502.6838</v>
      </c>
    </row>
    <row r="197">
      <c r="A197" s="152">
        <v>1.46375106E9</v>
      </c>
      <c r="B197" s="152">
        <v>105815.2425</v>
      </c>
      <c r="C197" s="153">
        <f>IFERROR(__xludf.DUMMYFUNCTION("TO_DATE(INT((A197/(60*60*24))+""1/1/1970""))"),42510.0)</f>
        <v>42510</v>
      </c>
      <c r="D197" s="152">
        <v>1.4680368E9</v>
      </c>
      <c r="E197" s="152">
        <v>97195.5752</v>
      </c>
      <c r="G197" s="156">
        <v>1.4718744E9</v>
      </c>
      <c r="H197" s="156">
        <v>86617.6087</v>
      </c>
      <c r="J197" s="154">
        <v>42647.0</v>
      </c>
      <c r="K197" s="155">
        <v>116155.27</v>
      </c>
      <c r="M197" s="13">
        <v>1.4611608E9</v>
      </c>
      <c r="N197" s="13">
        <v>25009.5618</v>
      </c>
      <c r="P197" s="152">
        <v>1.4599152E9</v>
      </c>
      <c r="Q197" s="152">
        <v>109324.0296</v>
      </c>
      <c r="S197" s="152">
        <v>1.4617008E9</v>
      </c>
      <c r="T197" s="152">
        <v>9974.8364</v>
      </c>
      <c r="V197" s="152">
        <v>1.4589396E9</v>
      </c>
      <c r="W197" s="152">
        <v>107104.4674</v>
      </c>
      <c r="Y197" s="152">
        <v>1.45863E9</v>
      </c>
      <c r="Z197" s="152">
        <v>103039.9214</v>
      </c>
      <c r="AA197" s="153">
        <f>IFERROR(__xludf.DUMMYFUNCTION("TO_DATE(INT((AB197/(60*60*24))+""1/1/1970""))"),43537.0)</f>
        <v>43537</v>
      </c>
      <c r="AB197" s="156">
        <v>1.5524496E9</v>
      </c>
      <c r="AC197" s="156">
        <v>103643.6648</v>
      </c>
      <c r="AD197" s="153">
        <f>IFERROR(__xludf.DUMMYFUNCTION("TO_DATE(INT((AE197/(60*60*24))+""1/1/1970""))"),43537.0)</f>
        <v>43537</v>
      </c>
      <c r="AE197" s="152">
        <v>1.5525036E9</v>
      </c>
      <c r="AF197" s="152">
        <v>100416.78</v>
      </c>
      <c r="AG197" s="153">
        <f>IFERROR(__xludf.DUMMYFUNCTION("TO_DATE(INT((AH197/(60*60*24))+""1/1/1970""))"),43497.0)</f>
        <v>43497</v>
      </c>
      <c r="AH197" s="152">
        <v>1.549065595E9</v>
      </c>
      <c r="AI197" s="152">
        <v>105502.6838</v>
      </c>
    </row>
    <row r="198">
      <c r="A198" s="156">
        <v>1.4637744E9</v>
      </c>
      <c r="B198" s="156">
        <v>105815.2425</v>
      </c>
      <c r="C198" s="153">
        <f>IFERROR(__xludf.DUMMYFUNCTION("TO_DATE(INT((A198/(60*60*24))+""1/1/1970""))"),42510.0)</f>
        <v>42510</v>
      </c>
      <c r="D198" s="152">
        <v>1.4682672E9</v>
      </c>
      <c r="E198" s="152">
        <v>97195.5752</v>
      </c>
      <c r="G198" s="156">
        <v>1.4719248E9</v>
      </c>
      <c r="H198" s="156">
        <v>86804.4121</v>
      </c>
      <c r="J198" s="154">
        <v>42648.0</v>
      </c>
      <c r="K198" s="155">
        <v>115980.67</v>
      </c>
      <c r="M198" s="13">
        <v>1.4611824E9</v>
      </c>
      <c r="N198" s="13">
        <v>25009.5618</v>
      </c>
      <c r="P198" s="156">
        <v>1.4599548E9</v>
      </c>
      <c r="Q198" s="156">
        <v>109324.0296</v>
      </c>
      <c r="S198" s="156">
        <v>1.4617656E9</v>
      </c>
      <c r="T198" s="156">
        <v>9981.6846</v>
      </c>
      <c r="V198" s="156">
        <v>1.459116E9</v>
      </c>
      <c r="W198" s="156">
        <v>107095.4033</v>
      </c>
      <c r="Y198" s="156">
        <v>1.4586696E9</v>
      </c>
      <c r="Z198" s="156">
        <v>103039.9214</v>
      </c>
      <c r="AA198" s="153">
        <f>IFERROR(__xludf.DUMMYFUNCTION("TO_DATE(INT((AB198/(60*60*24))+""1/1/1970""))"),43537.0)</f>
        <v>43537</v>
      </c>
      <c r="AB198" s="152">
        <v>1.5524856E9</v>
      </c>
      <c r="AC198" s="152">
        <v>104781.5675</v>
      </c>
      <c r="AD198" s="153">
        <f>IFERROR(__xludf.DUMMYFUNCTION("TO_DATE(INT((AE198/(60*60*24))+""1/1/1970""))"),43537.0)</f>
        <v>43537</v>
      </c>
      <c r="AE198" s="156">
        <v>1.5525072E9</v>
      </c>
      <c r="AF198" s="156">
        <v>100416.78</v>
      </c>
      <c r="AG198" s="153">
        <f>IFERROR(__xludf.DUMMYFUNCTION("TO_DATE(INT((AH198/(60*60*24))+""1/1/1970""))"),43498.0)</f>
        <v>43498</v>
      </c>
      <c r="AH198" s="156">
        <v>1.549081143E9</v>
      </c>
      <c r="AI198" s="156">
        <v>105502.6838</v>
      </c>
    </row>
    <row r="199">
      <c r="A199" s="152">
        <v>1.46401026E9</v>
      </c>
      <c r="B199" s="152">
        <v>105815.2425</v>
      </c>
      <c r="C199" s="153">
        <f>IFERROR(__xludf.DUMMYFUNCTION("TO_DATE(INT((A199/(60*60*24))+""1/1/1970""))"),42513.0)</f>
        <v>42513</v>
      </c>
      <c r="D199" s="152">
        <v>1.4683356E9</v>
      </c>
      <c r="E199" s="152">
        <v>97195.5752</v>
      </c>
      <c r="G199" s="152">
        <v>1.4720112E9</v>
      </c>
      <c r="H199" s="152">
        <v>86903.8962</v>
      </c>
      <c r="J199" s="154">
        <v>42649.0</v>
      </c>
      <c r="K199" s="155">
        <v>116388.07</v>
      </c>
      <c r="M199" s="13">
        <v>1.4612472E9</v>
      </c>
      <c r="N199" s="13">
        <v>24848.7987</v>
      </c>
      <c r="P199" s="152">
        <v>1.4599728E9</v>
      </c>
      <c r="Q199" s="152">
        <v>109324.0296</v>
      </c>
      <c r="S199" s="152">
        <v>1.4617872E9</v>
      </c>
      <c r="T199" s="152">
        <v>9981.6846</v>
      </c>
      <c r="V199" s="152">
        <v>1.4591196E9</v>
      </c>
      <c r="W199" s="152">
        <v>107095.0096</v>
      </c>
      <c r="Y199" s="152">
        <v>1.4586876E9</v>
      </c>
      <c r="Z199" s="152">
        <v>103039.9214</v>
      </c>
      <c r="AA199" s="153">
        <f>IFERROR(__xludf.DUMMYFUNCTION("TO_DATE(INT((AB199/(60*60*24))+""1/1/1970""))"),43537.0)</f>
        <v>43537</v>
      </c>
      <c r="AB199" s="156">
        <v>1.5525036E9</v>
      </c>
      <c r="AC199" s="156">
        <v>104701.4492</v>
      </c>
      <c r="AD199" s="153">
        <f>IFERROR(__xludf.DUMMYFUNCTION("TO_DATE(INT((AE199/(60*60*24))+""1/1/1970""))"),43538.0)</f>
        <v>43538</v>
      </c>
      <c r="AE199" s="152">
        <v>1.552536E9</v>
      </c>
      <c r="AF199" s="152">
        <v>100512.48</v>
      </c>
      <c r="AG199" s="153">
        <f>IFERROR(__xludf.DUMMYFUNCTION("TO_DATE(INT((AH199/(60*60*24))+""1/1/1970""))"),43498.0)</f>
        <v>43498</v>
      </c>
      <c r="AH199" s="152">
        <v>1.54909698E9</v>
      </c>
      <c r="AI199" s="152">
        <v>105502.6838</v>
      </c>
    </row>
    <row r="200">
      <c r="A200" s="156">
        <v>1.4640336E9</v>
      </c>
      <c r="B200" s="156">
        <v>105815.2425</v>
      </c>
      <c r="C200" s="153">
        <f>IFERROR(__xludf.DUMMYFUNCTION("TO_DATE(INT((A200/(60*60*24))+""1/1/1970""))"),42513.0)</f>
        <v>42513</v>
      </c>
      <c r="D200" s="152">
        <v>1.4683824E9</v>
      </c>
      <c r="E200" s="152">
        <v>97195.5752</v>
      </c>
      <c r="G200" s="156">
        <v>1.4720976E9</v>
      </c>
      <c r="H200" s="156">
        <v>86192.0789</v>
      </c>
      <c r="J200" s="154">
        <v>42650.0</v>
      </c>
      <c r="K200" s="155">
        <v>116329.87</v>
      </c>
      <c r="M200" s="13">
        <v>1.4612688E9</v>
      </c>
      <c r="N200" s="13">
        <v>24848.7987</v>
      </c>
      <c r="P200" s="156">
        <v>1.4600016E9</v>
      </c>
      <c r="Q200" s="156">
        <v>110522.5493</v>
      </c>
      <c r="S200" s="156">
        <v>1.461852E9</v>
      </c>
      <c r="T200" s="156">
        <v>10004.4624</v>
      </c>
      <c r="V200" s="156">
        <v>1.4591556E9</v>
      </c>
      <c r="W200" s="156">
        <v>107101.8132</v>
      </c>
      <c r="Y200" s="156">
        <v>1.4587092E9</v>
      </c>
      <c r="Z200" s="156">
        <v>102912.2858</v>
      </c>
      <c r="AA200" s="153">
        <f>IFERROR(__xludf.DUMMYFUNCTION("TO_DATE(INT((AB200/(60*60*24))+""1/1/1970""))"),43537.0)</f>
        <v>43537</v>
      </c>
      <c r="AB200" s="152">
        <v>1.5525072E9</v>
      </c>
      <c r="AC200" s="152">
        <v>104774.5621</v>
      </c>
      <c r="AD200" s="153">
        <f>IFERROR(__xludf.DUMMYFUNCTION("TO_DATE(INT((AE200/(60*60*24))+""1/1/1970""))"),43538.0)</f>
        <v>43538</v>
      </c>
      <c r="AE200" s="156">
        <v>1.552572E9</v>
      </c>
      <c r="AF200" s="156">
        <v>100512.48</v>
      </c>
      <c r="AG200" s="153">
        <f>IFERROR(__xludf.DUMMYFUNCTION("TO_DATE(INT((AH200/(60*60*24))+""1/1/1970""))"),43498.0)</f>
        <v>43498</v>
      </c>
      <c r="AH200" s="156">
        <v>1.549113066E9</v>
      </c>
      <c r="AI200" s="156">
        <v>105502.6838</v>
      </c>
    </row>
    <row r="201">
      <c r="A201" s="152">
        <v>1.46409666E9</v>
      </c>
      <c r="B201" s="152">
        <v>105815.2425</v>
      </c>
      <c r="C201" s="153">
        <f>IFERROR(__xludf.DUMMYFUNCTION("TO_DATE(INT((A201/(60*60*24))+""1/1/1970""))"),42514.0)</f>
        <v>42514</v>
      </c>
      <c r="D201" s="152">
        <v>1.46844E9</v>
      </c>
      <c r="E201" s="152">
        <v>97195.5752</v>
      </c>
      <c r="G201" s="152">
        <v>1.472184E9</v>
      </c>
      <c r="H201" s="152">
        <v>86297.4786</v>
      </c>
      <c r="J201" s="154">
        <v>42653.0</v>
      </c>
      <c r="K201" s="155">
        <v>116077.67</v>
      </c>
      <c r="M201" s="13">
        <v>1.4613336E9</v>
      </c>
      <c r="N201" s="13">
        <v>24987.7213</v>
      </c>
      <c r="P201" s="152">
        <v>1.4600412E9</v>
      </c>
      <c r="Q201" s="152">
        <v>110522.5493</v>
      </c>
      <c r="S201" s="152">
        <v>1.4618736E9</v>
      </c>
      <c r="T201" s="152">
        <v>10004.4624</v>
      </c>
      <c r="V201" s="152">
        <v>1.4591952E9</v>
      </c>
      <c r="W201" s="152">
        <v>107116.3585</v>
      </c>
      <c r="Y201" s="152">
        <v>1.4587488E9</v>
      </c>
      <c r="Z201" s="152">
        <v>102912.2858</v>
      </c>
      <c r="AA201" s="153">
        <f>IFERROR(__xludf.DUMMYFUNCTION("TO_DATE(INT((AB201/(60*60*24))+""1/1/1970""))"),43538.0)</f>
        <v>43538</v>
      </c>
      <c r="AB201" s="156">
        <v>1.552536E9</v>
      </c>
      <c r="AC201" s="156">
        <v>104774.5621</v>
      </c>
      <c r="AD201" s="153">
        <f>IFERROR(__xludf.DUMMYFUNCTION("TO_DATE(INT((AE201/(60*60*24))+""1/1/1970""))"),43538.0)</f>
        <v>43538</v>
      </c>
      <c r="AE201" s="152">
        <v>1.55259E9</v>
      </c>
      <c r="AF201" s="152">
        <v>100512.48</v>
      </c>
      <c r="AG201" s="153">
        <f>IFERROR(__xludf.DUMMYFUNCTION("TO_DATE(INT((AH201/(60*60*24))+""1/1/1970""))"),43498.0)</f>
        <v>43498</v>
      </c>
      <c r="AH201" s="152">
        <v>1.54912913E9</v>
      </c>
      <c r="AI201" s="152">
        <v>105502.6838</v>
      </c>
    </row>
    <row r="202">
      <c r="A202" s="156">
        <v>1.46412E9</v>
      </c>
      <c r="B202" s="156">
        <v>105815.2425</v>
      </c>
      <c r="C202" s="153">
        <f>IFERROR(__xludf.DUMMYFUNCTION("TO_DATE(INT((A202/(60*60*24))+""1/1/1970""))"),42514.0)</f>
        <v>42514</v>
      </c>
      <c r="D202" s="152">
        <v>1.4685084E9</v>
      </c>
      <c r="E202" s="152">
        <v>97195.5752</v>
      </c>
      <c r="G202" s="156">
        <v>1.4722704E9</v>
      </c>
      <c r="H202" s="156">
        <v>86306.6097</v>
      </c>
      <c r="J202" s="154">
        <v>42654.0</v>
      </c>
      <c r="K202" s="155">
        <v>116805.17</v>
      </c>
      <c r="M202" s="13">
        <v>1.4613552E9</v>
      </c>
      <c r="N202" s="13">
        <v>24987.7213</v>
      </c>
      <c r="P202" s="156">
        <v>1.4600592E9</v>
      </c>
      <c r="Q202" s="156">
        <v>110522.5493</v>
      </c>
      <c r="S202" s="156">
        <v>1.4619384E9</v>
      </c>
      <c r="T202" s="156">
        <v>9979.0016</v>
      </c>
      <c r="V202" s="156">
        <v>1.459206E9</v>
      </c>
      <c r="W202" s="156">
        <v>107115.1161</v>
      </c>
      <c r="Y202" s="156">
        <v>1.458774E9</v>
      </c>
      <c r="Z202" s="156">
        <v>102912.2858</v>
      </c>
      <c r="AA202" s="153">
        <f>IFERROR(__xludf.DUMMYFUNCTION("TO_DATE(INT((AB202/(60*60*24))+""1/1/1970""))"),43538.0)</f>
        <v>43538</v>
      </c>
      <c r="AB202" s="152">
        <v>1.552572E9</v>
      </c>
      <c r="AC202" s="152">
        <v>104818.8091</v>
      </c>
      <c r="AD202" s="153">
        <f>IFERROR(__xludf.DUMMYFUNCTION("TO_DATE(INT((AE202/(60*60*24))+""1/1/1970""))"),43538.0)</f>
        <v>43538</v>
      </c>
      <c r="AE202" s="156">
        <v>1.5525936E9</v>
      </c>
      <c r="AF202" s="156">
        <v>100512.48</v>
      </c>
      <c r="AG202" s="153">
        <f>IFERROR(__xludf.DUMMYFUNCTION("TO_DATE(INT((AH202/(60*60*24))+""1/1/1970""))"),43498.0)</f>
        <v>43498</v>
      </c>
      <c r="AH202" s="156">
        <v>1.549145326E9</v>
      </c>
      <c r="AI202" s="156">
        <v>105502.6838</v>
      </c>
    </row>
    <row r="203">
      <c r="A203" s="152">
        <v>1.46418306E9</v>
      </c>
      <c r="B203" s="152">
        <v>105815.2425</v>
      </c>
      <c r="C203" s="153">
        <f>IFERROR(__xludf.DUMMYFUNCTION("TO_DATE(INT((A203/(60*60*24))+""1/1/1970""))"),42515.0)</f>
        <v>42515</v>
      </c>
      <c r="D203" s="152">
        <v>1.4685552E9</v>
      </c>
      <c r="E203" s="152">
        <v>97195.5752</v>
      </c>
      <c r="G203" s="152">
        <v>1.4724792E9</v>
      </c>
      <c r="H203" s="152">
        <v>86306.6097</v>
      </c>
      <c r="J203" s="154">
        <v>42655.0</v>
      </c>
      <c r="K203" s="155">
        <v>115156.17</v>
      </c>
      <c r="M203" s="13">
        <v>1.4613696E9</v>
      </c>
      <c r="N203" s="13">
        <v>24797.211</v>
      </c>
      <c r="P203" s="152">
        <v>1.460088E9</v>
      </c>
      <c r="Q203" s="152">
        <v>109193.6214</v>
      </c>
      <c r="S203" s="152">
        <v>1.46196E9</v>
      </c>
      <c r="T203" s="152">
        <v>9979.0016</v>
      </c>
      <c r="V203" s="152">
        <v>1.4592348E9</v>
      </c>
      <c r="W203" s="152">
        <v>107106.2589</v>
      </c>
      <c r="Y203" s="152">
        <v>1.4587884E9</v>
      </c>
      <c r="Z203" s="152">
        <v>102518.3999</v>
      </c>
      <c r="AA203" s="153">
        <f>IFERROR(__xludf.DUMMYFUNCTION("TO_DATE(INT((AB203/(60*60*24))+""1/1/1970""))"),43538.0)</f>
        <v>43538</v>
      </c>
      <c r="AB203" s="156">
        <v>1.55259E9</v>
      </c>
      <c r="AC203" s="156">
        <v>104477.5976</v>
      </c>
      <c r="AD203" s="153">
        <f>IFERROR(__xludf.DUMMYFUNCTION("TO_DATE(INT((AE203/(60*60*24))+""1/1/1970""))"),43539.0)</f>
        <v>43539</v>
      </c>
      <c r="AE203" s="152">
        <v>1.5526224E9</v>
      </c>
      <c r="AF203" s="152">
        <v>100301.28</v>
      </c>
      <c r="AG203" s="153">
        <f>IFERROR(__xludf.DUMMYFUNCTION("TO_DATE(INT((AH203/(60*60*24))+""1/1/1970""))"),43498.0)</f>
        <v>43498</v>
      </c>
      <c r="AH203" s="152">
        <v>1.549151734E9</v>
      </c>
      <c r="AI203" s="152">
        <v>105502.6838</v>
      </c>
    </row>
    <row r="204">
      <c r="A204" s="156">
        <v>1.4642064E9</v>
      </c>
      <c r="B204" s="156">
        <v>105832.6275</v>
      </c>
      <c r="C204" s="153">
        <f>IFERROR(__xludf.DUMMYFUNCTION("TO_DATE(INT((A204/(60*60*24))+""1/1/1970""))"),42515.0)</f>
        <v>42515</v>
      </c>
      <c r="D204" s="152">
        <v>1.4686128E9</v>
      </c>
      <c r="E204" s="152">
        <v>97195.5752</v>
      </c>
      <c r="G204" s="152">
        <v>1.4725296E9</v>
      </c>
      <c r="H204" s="152">
        <v>85785.8853</v>
      </c>
      <c r="J204" s="154">
        <v>42656.0</v>
      </c>
      <c r="K204" s="155">
        <v>115059.17</v>
      </c>
      <c r="M204" s="13">
        <v>1.461456E9</v>
      </c>
      <c r="N204" s="13">
        <v>24797.211</v>
      </c>
      <c r="P204" s="156">
        <v>1.4601276E9</v>
      </c>
      <c r="Q204" s="156">
        <v>109193.6214</v>
      </c>
      <c r="S204" s="156">
        <v>1.4619744E9</v>
      </c>
      <c r="T204" s="156">
        <v>9964.6551</v>
      </c>
      <c r="V204" s="156">
        <v>1.4592744E9</v>
      </c>
      <c r="W204" s="156">
        <v>107156.2321</v>
      </c>
      <c r="Y204" s="156">
        <v>1.458828E9</v>
      </c>
      <c r="Z204" s="156">
        <v>102518.3999</v>
      </c>
      <c r="AA204" s="153">
        <f>IFERROR(__xludf.DUMMYFUNCTION("TO_DATE(INT((AB204/(60*60*24))+""1/1/1970""))"),43538.0)</f>
        <v>43538</v>
      </c>
      <c r="AB204" s="152">
        <v>1.5525936E9</v>
      </c>
      <c r="AC204" s="152">
        <v>104214.5121</v>
      </c>
      <c r="AD204" s="153">
        <f>IFERROR(__xludf.DUMMYFUNCTION("TO_DATE(INT((AE204/(60*60*24))+""1/1/1970""))"),43539.0)</f>
        <v>43539</v>
      </c>
      <c r="AE204" s="156">
        <v>1.5526584E9</v>
      </c>
      <c r="AF204" s="156">
        <v>100301.28</v>
      </c>
      <c r="AG204" s="153">
        <f>IFERROR(__xludf.DUMMYFUNCTION("TO_DATE(INT((AH204/(60*60*24))+""1/1/1970""))"),43499.0)</f>
        <v>43499</v>
      </c>
      <c r="AH204" s="156">
        <v>1.549161197E9</v>
      </c>
      <c r="AI204" s="156">
        <v>105502.6838</v>
      </c>
    </row>
    <row r="205">
      <c r="A205" s="152">
        <v>1.46426946E9</v>
      </c>
      <c r="B205" s="152">
        <v>105993.8676</v>
      </c>
      <c r="C205" s="153">
        <f>IFERROR(__xludf.DUMMYFUNCTION("TO_DATE(INT((A205/(60*60*24))+""1/1/1970""))"),42516.0)</f>
        <v>42516</v>
      </c>
      <c r="D205" s="152">
        <v>1.4688504E9</v>
      </c>
      <c r="E205" s="152">
        <v>97195.5752</v>
      </c>
      <c r="G205" s="156">
        <v>1.472616E9</v>
      </c>
      <c r="H205" s="156">
        <v>85494.1613</v>
      </c>
      <c r="J205" s="154">
        <v>42657.0</v>
      </c>
      <c r="K205" s="155">
        <v>114651.77</v>
      </c>
      <c r="M205" s="13">
        <v>1.4615424E9</v>
      </c>
      <c r="N205" s="13">
        <v>24833.6605</v>
      </c>
      <c r="P205" s="152">
        <v>1.4601456E9</v>
      </c>
      <c r="Q205" s="152">
        <v>109193.6214</v>
      </c>
      <c r="S205" s="152">
        <v>1.4621472E9</v>
      </c>
      <c r="T205" s="152">
        <v>9964.0831</v>
      </c>
      <c r="V205" s="152">
        <v>1.4592924E9</v>
      </c>
      <c r="W205" s="152">
        <v>107160.0764</v>
      </c>
      <c r="Y205" s="152">
        <v>1.4588604E9</v>
      </c>
      <c r="Z205" s="152">
        <v>102518.3999</v>
      </c>
      <c r="AA205" s="153">
        <f>IFERROR(__xludf.DUMMYFUNCTION("TO_DATE(INT((AB205/(60*60*24))+""1/1/1970""))"),43539.0)</f>
        <v>43539</v>
      </c>
      <c r="AB205" s="156">
        <v>1.5526224E9</v>
      </c>
      <c r="AC205" s="156">
        <v>104214.5121</v>
      </c>
      <c r="AD205" s="153">
        <f>IFERROR(__xludf.DUMMYFUNCTION("TO_DATE(INT((AE205/(60*60*24))+""1/1/1970""))"),43539.0)</f>
        <v>43539</v>
      </c>
      <c r="AE205" s="152">
        <v>1.5526764E9</v>
      </c>
      <c r="AF205" s="152">
        <v>100301.28</v>
      </c>
      <c r="AG205" s="153">
        <f>IFERROR(__xludf.DUMMYFUNCTION("TO_DATE(INT((AH205/(60*60*24))+""1/1/1970""))"),43499.0)</f>
        <v>43499</v>
      </c>
      <c r="AH205" s="152">
        <v>1.549177015E9</v>
      </c>
      <c r="AI205" s="152">
        <v>105502.6838</v>
      </c>
    </row>
    <row r="206">
      <c r="A206" s="156">
        <v>1.4642928E9</v>
      </c>
      <c r="B206" s="156">
        <v>105872.9375</v>
      </c>
      <c r="C206" s="153">
        <f>IFERROR(__xludf.DUMMYFUNCTION("TO_DATE(INT((A206/(60*60*24))+""1/1/1970""))"),42516.0)</f>
        <v>42516</v>
      </c>
      <c r="D206" s="152">
        <v>1.4689008E9</v>
      </c>
      <c r="E206" s="152">
        <v>97195.5752</v>
      </c>
      <c r="G206" s="152">
        <v>1.4727024E9</v>
      </c>
      <c r="H206" s="152">
        <v>85646.5942</v>
      </c>
      <c r="J206" s="154">
        <v>42660.0</v>
      </c>
      <c r="K206" s="155">
        <v>114787.57</v>
      </c>
      <c r="M206" s="13">
        <v>1.4615928E9</v>
      </c>
      <c r="N206" s="13">
        <v>24833.6605</v>
      </c>
      <c r="P206" s="156">
        <v>1.4601744E9</v>
      </c>
      <c r="Q206" s="156">
        <v>109502.8031</v>
      </c>
      <c r="S206" s="156">
        <v>1.4621976E9</v>
      </c>
      <c r="T206" s="156">
        <v>9964.0831</v>
      </c>
      <c r="V206" s="156">
        <v>1.459314E9</v>
      </c>
      <c r="W206" s="156">
        <v>107165.5715</v>
      </c>
      <c r="Y206" s="156">
        <v>1.4588676E9</v>
      </c>
      <c r="Z206" s="156">
        <v>102389.8494</v>
      </c>
      <c r="AA206" s="153">
        <f>IFERROR(__xludf.DUMMYFUNCTION("TO_DATE(INT((AB206/(60*60*24))+""1/1/1970""))"),43539.0)</f>
        <v>43539</v>
      </c>
      <c r="AB206" s="152">
        <v>1.5526584E9</v>
      </c>
      <c r="AC206" s="152">
        <v>104282.2777</v>
      </c>
      <c r="AD206" s="153">
        <f>IFERROR(__xludf.DUMMYFUNCTION("TO_DATE(INT((AE206/(60*60*24))+""1/1/1970""))"),43539.0)</f>
        <v>43539</v>
      </c>
      <c r="AE206" s="156">
        <v>1.55268E9</v>
      </c>
      <c r="AF206" s="156">
        <v>100301.28</v>
      </c>
      <c r="AG206" s="153">
        <f>IFERROR(__xludf.DUMMYFUNCTION("TO_DATE(INT((AH206/(60*60*24))+""1/1/1970""))"),43499.0)</f>
        <v>43499</v>
      </c>
      <c r="AH206" s="156">
        <v>1.549193404E9</v>
      </c>
      <c r="AI206" s="156">
        <v>105502.6838</v>
      </c>
    </row>
    <row r="207">
      <c r="A207" s="152">
        <v>1.46435586E9</v>
      </c>
      <c r="B207" s="152">
        <v>105943.4801</v>
      </c>
      <c r="C207" s="153">
        <f>IFERROR(__xludf.DUMMYFUNCTION("TO_DATE(INT((A207/(60*60*24))+""1/1/1970""))"),42517.0)</f>
        <v>42517</v>
      </c>
      <c r="D207" s="152">
        <v>1.4689584E9</v>
      </c>
      <c r="E207" s="152">
        <v>97195.5752</v>
      </c>
      <c r="G207" s="156">
        <v>1.4727888E9</v>
      </c>
      <c r="H207" s="156">
        <v>85647.5511</v>
      </c>
      <c r="J207" s="154">
        <v>42661.0</v>
      </c>
      <c r="K207" s="155">
        <v>114477.17</v>
      </c>
      <c r="M207" s="13">
        <v>1.4616144E9</v>
      </c>
      <c r="N207" s="13">
        <v>24833.6605</v>
      </c>
      <c r="P207" s="152">
        <v>1.4603832E9</v>
      </c>
      <c r="Q207" s="152">
        <v>109502.8031</v>
      </c>
      <c r="S207" s="152">
        <v>1.4622192E9</v>
      </c>
      <c r="T207" s="152">
        <v>9964.0831</v>
      </c>
      <c r="V207" s="152">
        <v>1.4593536E9</v>
      </c>
      <c r="W207" s="152">
        <v>107189.2944</v>
      </c>
      <c r="Y207" s="152">
        <v>1.4589072E9</v>
      </c>
      <c r="Z207" s="152">
        <v>102389.8494</v>
      </c>
      <c r="AA207" s="153">
        <f>IFERROR(__xludf.DUMMYFUNCTION("TO_DATE(INT((AB207/(60*60*24))+""1/1/1970""))"),43539.0)</f>
        <v>43539</v>
      </c>
      <c r="AB207" s="156">
        <v>1.5526764E9</v>
      </c>
      <c r="AC207" s="156">
        <v>104791.0095</v>
      </c>
      <c r="AD207" s="153">
        <f>IFERROR(__xludf.DUMMYFUNCTION("TO_DATE(INT((AE207/(60*60*24))+""1/1/1970""))"),43540.0)</f>
        <v>43540</v>
      </c>
      <c r="AE207" s="152">
        <v>1.5527088E9</v>
      </c>
      <c r="AF207" s="152">
        <v>100024.74</v>
      </c>
      <c r="AG207" s="153">
        <f>IFERROR(__xludf.DUMMYFUNCTION("TO_DATE(INT((AH207/(60*60*24))+""1/1/1970""))"),43499.0)</f>
        <v>43499</v>
      </c>
      <c r="AH207" s="152">
        <v>1.549209209E9</v>
      </c>
      <c r="AI207" s="152">
        <v>105502.6838</v>
      </c>
    </row>
    <row r="208">
      <c r="A208" s="156">
        <v>1.4643792E9</v>
      </c>
      <c r="B208" s="156">
        <v>106311.3091</v>
      </c>
      <c r="C208" s="153">
        <f>IFERROR(__xludf.DUMMYFUNCTION("TO_DATE(INT((A208/(60*60*24))+""1/1/1970""))"),42517.0)</f>
        <v>42517</v>
      </c>
      <c r="D208" s="152">
        <v>1.4690268E9</v>
      </c>
      <c r="E208" s="152">
        <v>97195.5752</v>
      </c>
      <c r="G208" s="152">
        <v>1.4728752E9</v>
      </c>
      <c r="H208" s="152">
        <v>85522.8395</v>
      </c>
      <c r="J208" s="154">
        <v>42662.0</v>
      </c>
      <c r="K208" s="155">
        <v>115485.97</v>
      </c>
      <c r="M208" s="13">
        <v>1.4616792E9</v>
      </c>
      <c r="N208" s="13">
        <v>24848.8095</v>
      </c>
      <c r="P208" s="156">
        <v>1.4604048E9</v>
      </c>
      <c r="Q208" s="156">
        <v>109502.8031</v>
      </c>
      <c r="S208" s="156">
        <v>1.462284E9</v>
      </c>
      <c r="T208" s="156">
        <v>9960.3972</v>
      </c>
      <c r="V208" s="156">
        <v>1.4593788E9</v>
      </c>
      <c r="W208" s="156">
        <v>107189.7146</v>
      </c>
      <c r="Y208" s="156">
        <v>1.4589396E9</v>
      </c>
      <c r="Z208" s="156">
        <v>102389.8494</v>
      </c>
      <c r="AA208" s="153">
        <f>IFERROR(__xludf.DUMMYFUNCTION("TO_DATE(INT((AB208/(60*60*24))+""1/1/1970""))"),43539.0)</f>
        <v>43539</v>
      </c>
      <c r="AB208" s="152">
        <v>1.55268E9</v>
      </c>
      <c r="AC208" s="152">
        <v>104465.7386</v>
      </c>
      <c r="AD208" s="153">
        <f>IFERROR(__xludf.DUMMYFUNCTION("TO_DATE(INT((AE208/(60*60*24))+""1/1/1970""))"),43542.0)</f>
        <v>43542</v>
      </c>
      <c r="AE208" s="156">
        <v>1.5529176E9</v>
      </c>
      <c r="AF208" s="156">
        <v>100024.74</v>
      </c>
      <c r="AG208" s="153">
        <f>IFERROR(__xludf.DUMMYFUNCTION("TO_DATE(INT((AH208/(60*60*24))+""1/1/1970""))"),43499.0)</f>
        <v>43499</v>
      </c>
      <c r="AH208" s="156">
        <v>1.549225207E9</v>
      </c>
      <c r="AI208" s="156">
        <v>105502.6838</v>
      </c>
    </row>
    <row r="209">
      <c r="A209" s="152">
        <v>1.46470146E9</v>
      </c>
      <c r="B209" s="152">
        <v>106477.588</v>
      </c>
      <c r="C209" s="153">
        <f>IFERROR(__xludf.DUMMYFUNCTION("TO_DATE(INT((A209/(60*60*24))+""1/1/1970""))"),42521.0)</f>
        <v>42521</v>
      </c>
      <c r="D209" s="152">
        <v>1.4690736E9</v>
      </c>
      <c r="E209" s="152">
        <v>97195.5752</v>
      </c>
      <c r="G209" s="156">
        <v>1.4731704E9</v>
      </c>
      <c r="H209" s="156">
        <v>85522.8395</v>
      </c>
      <c r="J209" s="154">
        <v>42663.0</v>
      </c>
      <c r="K209" s="155">
        <v>115476.27</v>
      </c>
      <c r="M209" s="13">
        <v>1.4617008E9</v>
      </c>
      <c r="N209" s="13">
        <v>24848.8095</v>
      </c>
      <c r="P209" s="152">
        <v>1.4604336E9</v>
      </c>
      <c r="Q209" s="152">
        <v>109218.5918</v>
      </c>
      <c r="S209" s="152">
        <v>1.4623056E9</v>
      </c>
      <c r="T209" s="152">
        <v>9960.3972</v>
      </c>
      <c r="V209" s="152">
        <v>1.4593932E9</v>
      </c>
      <c r="W209" s="152">
        <v>107185.015</v>
      </c>
      <c r="Y209" s="152">
        <v>1.4589504E9</v>
      </c>
      <c r="Z209" s="152">
        <v>102418.2128</v>
      </c>
      <c r="AA209" s="153">
        <f>IFERROR(__xludf.DUMMYFUNCTION("TO_DATE(INT((AB209/(60*60*24))+""1/1/1970""))"),43540.0)</f>
        <v>43540</v>
      </c>
      <c r="AB209" s="156">
        <v>1.5527088E9</v>
      </c>
      <c r="AC209" s="156">
        <v>104465.7386</v>
      </c>
      <c r="AD209" s="153">
        <f>IFERROR(__xludf.DUMMYFUNCTION("TO_DATE(INT((AE209/(60*60*24))+""1/1/1970""))"),43542.0)</f>
        <v>43542</v>
      </c>
      <c r="AE209" s="152">
        <v>1.5529356E9</v>
      </c>
      <c r="AF209" s="152">
        <v>100024.74</v>
      </c>
      <c r="AG209" s="153">
        <f>IFERROR(__xludf.DUMMYFUNCTION("TO_DATE(INT((AH209/(60*60*24))+""1/1/1970""))"),43499.0)</f>
        <v>43499</v>
      </c>
      <c r="AH209" s="152">
        <v>1.54923793E9</v>
      </c>
      <c r="AI209" s="152">
        <v>105502.6838</v>
      </c>
    </row>
    <row r="210">
      <c r="A210" s="156">
        <v>1.4647248E9</v>
      </c>
      <c r="B210" s="156">
        <v>106245.8053</v>
      </c>
      <c r="C210" s="153">
        <f>IFERROR(__xludf.DUMMYFUNCTION("TO_DATE(INT((A210/(60*60*24))+""1/1/1970""))"),42521.0)</f>
        <v>42521</v>
      </c>
      <c r="D210" s="152">
        <v>1.4691312E9</v>
      </c>
      <c r="E210" s="152">
        <v>97195.5752</v>
      </c>
      <c r="G210" s="156">
        <v>1.4732208E9</v>
      </c>
      <c r="H210" s="156">
        <v>86437.6204</v>
      </c>
      <c r="J210" s="154">
        <v>42664.0</v>
      </c>
      <c r="K210" s="155">
        <v>115340.47</v>
      </c>
      <c r="M210" s="13">
        <v>1.4617656E9</v>
      </c>
      <c r="N210" s="13">
        <v>24736.6317</v>
      </c>
      <c r="P210" s="156">
        <v>1.4604732E9</v>
      </c>
      <c r="Q210" s="156">
        <v>109218.5918</v>
      </c>
      <c r="S210" s="156">
        <v>1.4623704E9</v>
      </c>
      <c r="T210" s="156">
        <v>9966.7181</v>
      </c>
      <c r="V210" s="156">
        <v>1.4594328E9</v>
      </c>
      <c r="W210" s="156">
        <v>107216.7131</v>
      </c>
      <c r="Y210" s="156">
        <v>1.459116E9</v>
      </c>
      <c r="Z210" s="156">
        <v>102418.2128</v>
      </c>
      <c r="AA210" s="153">
        <f>IFERROR(__xludf.DUMMYFUNCTION("TO_DATE(INT((AB210/(60*60*24))+""1/1/1970""))"),43542.0)</f>
        <v>43542</v>
      </c>
      <c r="AB210" s="152">
        <v>1.5529176E9</v>
      </c>
      <c r="AC210" s="152">
        <v>104739.6336</v>
      </c>
      <c r="AD210" s="153">
        <f>IFERROR(__xludf.DUMMYFUNCTION("TO_DATE(INT((AE210/(60*60*24))+""1/1/1970""))"),43542.0)</f>
        <v>43542</v>
      </c>
      <c r="AE210" s="156">
        <v>1.5529392E9</v>
      </c>
      <c r="AF210" s="156">
        <v>100024.74</v>
      </c>
      <c r="AG210" s="153">
        <f>IFERROR(__xludf.DUMMYFUNCTION("TO_DATE(INT((AH210/(60*60*24))+""1/1/1970""))"),43500.0)</f>
        <v>43500</v>
      </c>
      <c r="AH210" s="156">
        <v>1.549242587E9</v>
      </c>
      <c r="AI210" s="156">
        <v>105502.6838</v>
      </c>
    </row>
    <row r="211">
      <c r="A211" s="152">
        <v>1.46478786E9</v>
      </c>
      <c r="B211" s="152">
        <v>105767.1237</v>
      </c>
      <c r="C211" s="153">
        <f>IFERROR(__xludf.DUMMYFUNCTION("TO_DATE(INT((A211/(60*60*24))+""1/1/1970""))"),42522.0)</f>
        <v>42522</v>
      </c>
      <c r="D211" s="152">
        <v>1.4691996E9</v>
      </c>
      <c r="E211" s="152">
        <v>97195.5752</v>
      </c>
      <c r="G211" s="152">
        <v>1.4733072E9</v>
      </c>
      <c r="H211" s="152">
        <v>86371.8404</v>
      </c>
      <c r="J211" s="154">
        <v>42667.0</v>
      </c>
      <c r="K211" s="155">
        <v>115767.27</v>
      </c>
      <c r="M211" s="13">
        <v>1.4617872E9</v>
      </c>
      <c r="N211" s="13">
        <v>24736.6317</v>
      </c>
      <c r="P211" s="152">
        <v>1.4604912E9</v>
      </c>
      <c r="Q211" s="152">
        <v>109218.5918</v>
      </c>
      <c r="S211" s="152">
        <v>1.462392E9</v>
      </c>
      <c r="T211" s="152">
        <v>9966.7181</v>
      </c>
      <c r="V211" s="152">
        <v>1.4594652E9</v>
      </c>
      <c r="W211" s="152">
        <v>107188.3721</v>
      </c>
      <c r="Y211" s="152">
        <v>1.4591196E9</v>
      </c>
      <c r="Z211" s="152">
        <v>102418.2128</v>
      </c>
      <c r="AA211" s="153">
        <f>IFERROR(__xludf.DUMMYFUNCTION("TO_DATE(INT((AB211/(60*60*24))+""1/1/1970""))"),43542.0)</f>
        <v>43542</v>
      </c>
      <c r="AB211" s="156">
        <v>1.5529356E9</v>
      </c>
      <c r="AC211" s="156">
        <v>104420.1395</v>
      </c>
      <c r="AD211" s="153">
        <f>IFERROR(__xludf.DUMMYFUNCTION("TO_DATE(INT((AE211/(60*60*24))+""1/1/1970""))"),43543.0)</f>
        <v>43543</v>
      </c>
      <c r="AE211" s="152">
        <v>1.552968E9</v>
      </c>
      <c r="AF211" s="152">
        <v>99661.08</v>
      </c>
      <c r="AG211" s="153">
        <f>IFERROR(__xludf.DUMMYFUNCTION("TO_DATE(INT((AH211/(60*60*24))+""1/1/1970""))"),43500.0)</f>
        <v>43500</v>
      </c>
      <c r="AH211" s="152">
        <v>1.549259232E9</v>
      </c>
      <c r="AI211" s="152">
        <v>105502.6838</v>
      </c>
    </row>
    <row r="212">
      <c r="A212" s="156">
        <v>1.4648112E9</v>
      </c>
      <c r="B212" s="156">
        <v>106356.6579</v>
      </c>
      <c r="C212" s="153">
        <f>IFERROR(__xludf.DUMMYFUNCTION("TO_DATE(INT((A212/(60*60*24))+""1/1/1970""))"),42522.0)</f>
        <v>42522</v>
      </c>
      <c r="D212" s="152">
        <v>1.4692464E9</v>
      </c>
      <c r="E212" s="152">
        <v>97195.5752</v>
      </c>
      <c r="G212" s="156">
        <v>1.4733936E9</v>
      </c>
      <c r="H212" s="156">
        <v>86084.8812</v>
      </c>
      <c r="J212" s="154">
        <v>42668.0</v>
      </c>
      <c r="K212" s="155">
        <v>117144.67</v>
      </c>
      <c r="M212" s="13">
        <v>1.461852E9</v>
      </c>
      <c r="N212" s="13">
        <v>24691.8348</v>
      </c>
      <c r="P212" s="156">
        <v>1.46052E9</v>
      </c>
      <c r="Q212" s="156">
        <v>110282.4401</v>
      </c>
      <c r="S212" s="156">
        <v>1.4624568E9</v>
      </c>
      <c r="T212" s="156">
        <v>9954.6278</v>
      </c>
      <c r="V212" s="156">
        <v>1.4594724E9</v>
      </c>
      <c r="W212" s="156">
        <v>107198.5084</v>
      </c>
      <c r="Y212" s="156">
        <v>1.4591556E9</v>
      </c>
      <c r="Z212" s="156">
        <v>102328.5478</v>
      </c>
      <c r="AA212" s="153">
        <f>IFERROR(__xludf.DUMMYFUNCTION("TO_DATE(INT((AB212/(60*60*24))+""1/1/1970""))"),43542.0)</f>
        <v>43542</v>
      </c>
      <c r="AB212" s="152">
        <v>1.5529392E9</v>
      </c>
      <c r="AC212" s="152">
        <v>104186.5644</v>
      </c>
      <c r="AD212" s="153">
        <f>IFERROR(__xludf.DUMMYFUNCTION("TO_DATE(INT((AE212/(60*60*24))+""1/1/1970""))"),43543.0)</f>
        <v>43543</v>
      </c>
      <c r="AE212" s="156">
        <v>1.553004E9</v>
      </c>
      <c r="AF212" s="156">
        <v>99661.08</v>
      </c>
      <c r="AG212" s="153">
        <f>IFERROR(__xludf.DUMMYFUNCTION("TO_DATE(INT((AH212/(60*60*24))+""1/1/1970""))"),43500.0)</f>
        <v>43500</v>
      </c>
      <c r="AH212" s="156">
        <v>1.549275026E9</v>
      </c>
      <c r="AI212" s="156">
        <v>105502.6838</v>
      </c>
    </row>
    <row r="213">
      <c r="A213" s="152">
        <v>1.46487426E9</v>
      </c>
      <c r="B213" s="152">
        <v>106044.2552</v>
      </c>
      <c r="C213" s="153">
        <f>IFERROR(__xludf.DUMMYFUNCTION("TO_DATE(INT((A213/(60*60*24))+""1/1/1970""))"),42523.0)</f>
        <v>42523</v>
      </c>
      <c r="D213" s="152">
        <v>1.4694768E9</v>
      </c>
      <c r="E213" s="152">
        <v>97195.5752</v>
      </c>
      <c r="G213" s="152">
        <v>1.47348E9</v>
      </c>
      <c r="H213" s="152">
        <v>85242.0508</v>
      </c>
      <c r="J213" s="154">
        <v>42669.0</v>
      </c>
      <c r="K213" s="155">
        <v>116776.07</v>
      </c>
      <c r="M213" s="13">
        <v>1.4618736E9</v>
      </c>
      <c r="N213" s="13">
        <v>24691.8348</v>
      </c>
      <c r="P213" s="152">
        <v>1.4605596E9</v>
      </c>
      <c r="Q213" s="152">
        <v>110282.4401</v>
      </c>
      <c r="S213" s="152">
        <v>1.4624784E9</v>
      </c>
      <c r="T213" s="152">
        <v>9954.6278</v>
      </c>
      <c r="V213" s="152">
        <v>1.459512E9</v>
      </c>
      <c r="W213" s="152">
        <v>107469.8208</v>
      </c>
      <c r="Y213" s="152">
        <v>1.4591952E9</v>
      </c>
      <c r="Z213" s="152">
        <v>102328.5478</v>
      </c>
      <c r="AA213" s="153">
        <f>IFERROR(__xludf.DUMMYFUNCTION("TO_DATE(INT((AB213/(60*60*24))+""1/1/1970""))"),43543.0)</f>
        <v>43543</v>
      </c>
      <c r="AB213" s="156">
        <v>1.552968E9</v>
      </c>
      <c r="AC213" s="156">
        <v>104186.5644</v>
      </c>
      <c r="AD213" s="153">
        <f>IFERROR(__xludf.DUMMYFUNCTION("TO_DATE(INT((AE213/(60*60*24))+""1/1/1970""))"),43543.0)</f>
        <v>43543</v>
      </c>
      <c r="AE213" s="152">
        <v>1.553022E9</v>
      </c>
      <c r="AF213" s="152">
        <v>99661.08</v>
      </c>
      <c r="AG213" s="153">
        <f>IFERROR(__xludf.DUMMYFUNCTION("TO_DATE(INT((AH213/(60*60*24))+""1/1/1970""))"),43500.0)</f>
        <v>43500</v>
      </c>
      <c r="AH213" s="152">
        <v>1.54929084E9</v>
      </c>
      <c r="AI213" s="152">
        <v>105502.6838</v>
      </c>
    </row>
    <row r="214">
      <c r="A214" s="156">
        <v>1.4648976E9</v>
      </c>
      <c r="B214" s="156">
        <v>106669.0606</v>
      </c>
      <c r="C214" s="153">
        <f>IFERROR(__xludf.DUMMYFUNCTION("TO_DATE(INT((A214/(60*60*24))+""1/1/1970""))"),42523.0)</f>
        <v>42523</v>
      </c>
      <c r="D214" s="152">
        <v>1.4695452E9</v>
      </c>
      <c r="E214" s="152">
        <v>97195.5752</v>
      </c>
      <c r="G214" s="156">
        <v>1.4736888E9</v>
      </c>
      <c r="H214" s="156">
        <v>85242.0508</v>
      </c>
      <c r="J214" s="154">
        <v>42670.0</v>
      </c>
      <c r="K214" s="155">
        <v>115990.37</v>
      </c>
      <c r="M214" s="13">
        <v>1.4619384E9</v>
      </c>
      <c r="N214" s="13">
        <v>25060.6542</v>
      </c>
      <c r="P214" s="156">
        <v>1.4605776E9</v>
      </c>
      <c r="Q214" s="156">
        <v>110282.4401</v>
      </c>
      <c r="S214" s="156">
        <v>1.4625432E9</v>
      </c>
      <c r="T214" s="156">
        <v>9953.4425</v>
      </c>
      <c r="V214" s="156">
        <v>1.4595444E9</v>
      </c>
      <c r="W214" s="156">
        <v>107618.5801</v>
      </c>
      <c r="Y214" s="156">
        <v>1.459206E9</v>
      </c>
      <c r="Z214" s="156">
        <v>102328.5478</v>
      </c>
      <c r="AA214" s="153">
        <f>IFERROR(__xludf.DUMMYFUNCTION("TO_DATE(INT((AB214/(60*60*24))+""1/1/1970""))"),43543.0)</f>
        <v>43543</v>
      </c>
      <c r="AB214" s="152">
        <v>1.553004E9</v>
      </c>
      <c r="AC214" s="152">
        <v>104874.2448</v>
      </c>
      <c r="AD214" s="153">
        <f>IFERROR(__xludf.DUMMYFUNCTION("TO_DATE(INT((AE214/(60*60*24))+""1/1/1970""))"),43543.0)</f>
        <v>43543</v>
      </c>
      <c r="AE214" s="156">
        <v>1.5530256E9</v>
      </c>
      <c r="AF214" s="156">
        <v>99661.08</v>
      </c>
      <c r="AG214" s="153">
        <f>IFERROR(__xludf.DUMMYFUNCTION("TO_DATE(INT((AH214/(60*60*24))+""1/1/1970""))"),43500.0)</f>
        <v>43500</v>
      </c>
      <c r="AH214" s="156">
        <v>1.549306646E9</v>
      </c>
      <c r="AI214" s="156">
        <v>106622.93</v>
      </c>
    </row>
    <row r="215">
      <c r="A215" s="152">
        <v>1.46496066E9</v>
      </c>
      <c r="B215" s="152">
        <v>106326.4254</v>
      </c>
      <c r="C215" s="153">
        <f>IFERROR(__xludf.DUMMYFUNCTION("TO_DATE(INT((A215/(60*60*24))+""1/1/1970""))"),42524.0)</f>
        <v>42524</v>
      </c>
      <c r="D215" s="152">
        <v>1.469592E9</v>
      </c>
      <c r="E215" s="152">
        <v>97195.5752</v>
      </c>
      <c r="G215" s="156">
        <v>1.4737392E9</v>
      </c>
      <c r="H215" s="156">
        <v>86250.4763</v>
      </c>
      <c r="J215" s="154">
        <v>42671.0</v>
      </c>
      <c r="K215" s="155">
        <v>115466.57</v>
      </c>
      <c r="M215" s="13">
        <v>1.46196E9</v>
      </c>
      <c r="N215" s="13">
        <v>25060.6542</v>
      </c>
      <c r="P215" s="152">
        <v>1.4606064E9</v>
      </c>
      <c r="Q215" s="152">
        <v>111379.3058</v>
      </c>
      <c r="S215" s="152">
        <v>1.4625648E9</v>
      </c>
      <c r="T215" s="152">
        <v>9953.4425</v>
      </c>
      <c r="V215" s="152">
        <v>1.4597208E9</v>
      </c>
      <c r="W215" s="152">
        <v>107592.4751</v>
      </c>
      <c r="Y215" s="152">
        <v>1.4592348E9</v>
      </c>
      <c r="Z215" s="152">
        <v>102725.1786</v>
      </c>
      <c r="AA215" s="153">
        <f>IFERROR(__xludf.DUMMYFUNCTION("TO_DATE(INT((AB215/(60*60*24))+""1/1/1970""))"),43543.0)</f>
        <v>43543</v>
      </c>
      <c r="AB215" s="156">
        <v>1.553022E9</v>
      </c>
      <c r="AC215" s="156">
        <v>105437.4819</v>
      </c>
      <c r="AD215" s="153">
        <f>IFERROR(__xludf.DUMMYFUNCTION("TO_DATE(INT((AE215/(60*60*24))+""1/1/1970""))"),43544.0)</f>
        <v>43544</v>
      </c>
      <c r="AE215" s="152">
        <v>1.5530544E9</v>
      </c>
      <c r="AF215" s="152">
        <v>99733.68</v>
      </c>
      <c r="AG215" s="153">
        <f>IFERROR(__xludf.DUMMYFUNCTION("TO_DATE(INT((AH215/(60*60*24))+""1/1/1970""))"),43500.0)</f>
        <v>43500</v>
      </c>
      <c r="AH215" s="152">
        <v>1.549322689E9</v>
      </c>
      <c r="AI215" s="152">
        <v>107068.1583</v>
      </c>
    </row>
    <row r="216">
      <c r="A216" s="156">
        <v>1.464984E9</v>
      </c>
      <c r="B216" s="156">
        <v>106346.5804</v>
      </c>
      <c r="C216" s="153">
        <f>IFERROR(__xludf.DUMMYFUNCTION("TO_DATE(INT((A216/(60*60*24))+""1/1/1970""))"),42524.0)</f>
        <v>42524</v>
      </c>
      <c r="D216" s="152">
        <v>1.4696496E9</v>
      </c>
      <c r="E216" s="152">
        <v>97195.5752</v>
      </c>
      <c r="G216" s="152">
        <v>1.4738256E9</v>
      </c>
      <c r="H216" s="152">
        <v>85458.9916</v>
      </c>
      <c r="J216" s="154">
        <v>42674.0</v>
      </c>
      <c r="K216" s="155">
        <v>114748.77</v>
      </c>
      <c r="M216" s="13">
        <v>1.4619744E9</v>
      </c>
      <c r="N216" s="13">
        <v>25195.266</v>
      </c>
      <c r="P216" s="156">
        <v>1.460646E9</v>
      </c>
      <c r="Q216" s="156">
        <v>111379.3058</v>
      </c>
      <c r="S216" s="156">
        <v>1.4625792E9</v>
      </c>
      <c r="T216" s="156">
        <v>9952.834</v>
      </c>
      <c r="V216" s="156">
        <v>1.4597244E9</v>
      </c>
      <c r="W216" s="156">
        <v>107517.2446</v>
      </c>
      <c r="Y216" s="156">
        <v>1.4592744E9</v>
      </c>
      <c r="Z216" s="156">
        <v>102725.1786</v>
      </c>
      <c r="AA216" s="153">
        <f>IFERROR(__xludf.DUMMYFUNCTION("TO_DATE(INT((AB216/(60*60*24))+""1/1/1970""))"),43543.0)</f>
        <v>43543</v>
      </c>
      <c r="AB216" s="152">
        <v>1.5530256E9</v>
      </c>
      <c r="AC216" s="152">
        <v>105350.2768</v>
      </c>
      <c r="AD216" s="153">
        <f>IFERROR(__xludf.DUMMYFUNCTION("TO_DATE(INT((AE216/(60*60*24))+""1/1/1970""))"),43544.0)</f>
        <v>43544</v>
      </c>
      <c r="AE216" s="156">
        <v>1.5530904E9</v>
      </c>
      <c r="AF216" s="156">
        <v>99733.68</v>
      </c>
      <c r="AG216" s="153">
        <f>IFERROR(__xludf.DUMMYFUNCTION("TO_DATE(INT((AH216/(60*60*24))+""1/1/1970""))"),43500.0)</f>
        <v>43500</v>
      </c>
      <c r="AH216" s="156">
        <v>1.549324792E9</v>
      </c>
      <c r="AI216" s="156">
        <v>107068.1583</v>
      </c>
    </row>
    <row r="217">
      <c r="A217" s="152">
        <v>1.46521986E9</v>
      </c>
      <c r="B217" s="152">
        <v>106548.1305</v>
      </c>
      <c r="C217" s="153">
        <f>IFERROR(__xludf.DUMMYFUNCTION("TO_DATE(INT((A217/(60*60*24))+""1/1/1970""))"),42527.0)</f>
        <v>42527</v>
      </c>
      <c r="D217" s="152">
        <v>1.469718E9</v>
      </c>
      <c r="E217" s="152">
        <v>97195.5752</v>
      </c>
      <c r="G217" s="156">
        <v>1.473912E9</v>
      </c>
      <c r="H217" s="156">
        <v>85473.6836</v>
      </c>
      <c r="J217" s="154">
        <v>42675.0</v>
      </c>
      <c r="K217" s="155">
        <v>114642.07</v>
      </c>
      <c r="M217" s="13">
        <v>1.4620608E9</v>
      </c>
      <c r="N217" s="13">
        <v>25195.266</v>
      </c>
      <c r="P217" s="152">
        <v>1.460664E9</v>
      </c>
      <c r="Q217" s="152">
        <v>111379.3058</v>
      </c>
      <c r="S217" s="152">
        <v>1.462752E9</v>
      </c>
      <c r="T217" s="152">
        <v>9953.2431</v>
      </c>
      <c r="V217" s="152">
        <v>1.4597604E9</v>
      </c>
      <c r="W217" s="152">
        <v>106782.3145</v>
      </c>
      <c r="Y217" s="152">
        <v>1.4592924E9</v>
      </c>
      <c r="Z217" s="152">
        <v>102725.1786</v>
      </c>
      <c r="AA217" s="153">
        <f>IFERROR(__xludf.DUMMYFUNCTION("TO_DATE(INT((AB217/(60*60*24))+""1/1/1970""))"),43544.0)</f>
        <v>43544</v>
      </c>
      <c r="AB217" s="156">
        <v>1.5530544E9</v>
      </c>
      <c r="AC217" s="156">
        <v>105350.2768</v>
      </c>
      <c r="AD217" s="153">
        <f>IFERROR(__xludf.DUMMYFUNCTION("TO_DATE(INT((AE217/(60*60*24))+""1/1/1970""))"),43544.0)</f>
        <v>43544</v>
      </c>
      <c r="AE217" s="152">
        <v>1.5531084E9</v>
      </c>
      <c r="AF217" s="152">
        <v>99733.68</v>
      </c>
      <c r="AG217" s="153">
        <f>IFERROR(__xludf.DUMMYFUNCTION("TO_DATE(INT((AH217/(60*60*24))+""1/1/1970""))"),43501.0)</f>
        <v>43501</v>
      </c>
      <c r="AH217" s="152">
        <v>1.549339449E9</v>
      </c>
      <c r="AI217" s="152">
        <v>107068.1583</v>
      </c>
    </row>
    <row r="218">
      <c r="A218" s="156">
        <v>1.4652432E9</v>
      </c>
      <c r="B218" s="156">
        <v>106905.882</v>
      </c>
      <c r="C218" s="153">
        <f>IFERROR(__xludf.DUMMYFUNCTION("TO_DATE(INT((A218/(60*60*24))+""1/1/1970""))"),42527.0)</f>
        <v>42527</v>
      </c>
      <c r="D218" s="152">
        <v>1.4697648E9</v>
      </c>
      <c r="E218" s="152">
        <v>97195.5752</v>
      </c>
      <c r="G218" s="152">
        <v>1.4739984E9</v>
      </c>
      <c r="H218" s="152">
        <v>85750.7086</v>
      </c>
      <c r="J218" s="154">
        <v>42676.0</v>
      </c>
      <c r="K218" s="155">
        <v>113788.47</v>
      </c>
      <c r="M218" s="13">
        <v>1.4621472E9</v>
      </c>
      <c r="N218" s="13">
        <v>25174.4652</v>
      </c>
      <c r="P218" s="156">
        <v>1.4606928E9</v>
      </c>
      <c r="Q218" s="156">
        <v>111375.4191</v>
      </c>
      <c r="S218" s="156">
        <v>1.4628024E9</v>
      </c>
      <c r="T218" s="156">
        <v>9953.2431</v>
      </c>
      <c r="V218" s="156">
        <v>1.4598E9</v>
      </c>
      <c r="W218" s="156">
        <v>106565.6304</v>
      </c>
      <c r="Y218" s="156">
        <v>1.459314E9</v>
      </c>
      <c r="Z218" s="156">
        <v>103536.2818</v>
      </c>
      <c r="AA218" s="153">
        <f>IFERROR(__xludf.DUMMYFUNCTION("TO_DATE(INT((AB218/(60*60*24))+""1/1/1970""))"),43544.0)</f>
        <v>43544</v>
      </c>
      <c r="AB218" s="152">
        <v>1.5530904E9</v>
      </c>
      <c r="AC218" s="152">
        <v>105258.1962</v>
      </c>
      <c r="AD218" s="153">
        <f>IFERROR(__xludf.DUMMYFUNCTION("TO_DATE(INT((AE218/(60*60*24))+""1/1/1970""))"),43544.0)</f>
        <v>43544</v>
      </c>
      <c r="AE218" s="156">
        <v>1.553112E9</v>
      </c>
      <c r="AF218" s="156">
        <v>99733.68</v>
      </c>
      <c r="AG218" s="153">
        <f>IFERROR(__xludf.DUMMYFUNCTION("TO_DATE(INT((AH218/(60*60*24))+""1/1/1970""))"),43501.0)</f>
        <v>43501</v>
      </c>
      <c r="AH218" s="156">
        <v>1.549355244E9</v>
      </c>
      <c r="AI218" s="156">
        <v>107068.1583</v>
      </c>
    </row>
    <row r="219">
      <c r="A219" s="152">
        <v>1.46530626E9</v>
      </c>
      <c r="B219" s="152">
        <v>106971.3858</v>
      </c>
      <c r="C219" s="153">
        <f>IFERROR(__xludf.DUMMYFUNCTION("TO_DATE(INT((A219/(60*60*24))+""1/1/1970""))"),42528.0)</f>
        <v>42528</v>
      </c>
      <c r="D219" s="152">
        <v>1.4698224E9</v>
      </c>
      <c r="E219" s="152">
        <v>97195.5752</v>
      </c>
      <c r="G219" s="156">
        <v>1.4740848E9</v>
      </c>
      <c r="H219" s="156">
        <v>87139.8258</v>
      </c>
      <c r="J219" s="154">
        <v>42677.0</v>
      </c>
      <c r="K219" s="155">
        <v>112886.37</v>
      </c>
      <c r="M219" s="13">
        <v>1.4621976E9</v>
      </c>
      <c r="N219" s="13">
        <v>25174.4652</v>
      </c>
      <c r="P219" s="152">
        <v>1.4607324E9</v>
      </c>
      <c r="Q219" s="152">
        <v>111375.4191</v>
      </c>
      <c r="S219" s="152">
        <v>1.462824E9</v>
      </c>
      <c r="T219" s="152">
        <v>9953.2431</v>
      </c>
      <c r="V219" s="152">
        <v>1.4598108E9</v>
      </c>
      <c r="W219" s="152">
        <v>106562.6608</v>
      </c>
      <c r="Y219" s="152">
        <v>1.4593536E9</v>
      </c>
      <c r="Z219" s="152">
        <v>103536.2818</v>
      </c>
      <c r="AA219" s="153">
        <f>IFERROR(__xludf.DUMMYFUNCTION("TO_DATE(INT((AB219/(60*60*24))+""1/1/1970""))"),43544.0)</f>
        <v>43544</v>
      </c>
      <c r="AB219" s="156">
        <v>1.5531084E9</v>
      </c>
      <c r="AC219" s="156">
        <v>106593.4538</v>
      </c>
      <c r="AD219" s="153">
        <f>IFERROR(__xludf.DUMMYFUNCTION("TO_DATE(INT((AE219/(60*60*24))+""1/1/1970""))"),43545.0)</f>
        <v>43545</v>
      </c>
      <c r="AE219" s="152">
        <v>1.5531408E9</v>
      </c>
      <c r="AF219" s="152">
        <v>99989.1</v>
      </c>
      <c r="AG219" s="153">
        <f>IFERROR(__xludf.DUMMYFUNCTION("TO_DATE(INT((AH219/(60*60*24))+""1/1/1970""))"),43501.0)</f>
        <v>43501</v>
      </c>
      <c r="AH219" s="152">
        <v>1.549371058E9</v>
      </c>
      <c r="AI219" s="152">
        <v>107068.1583</v>
      </c>
    </row>
    <row r="220">
      <c r="A220" s="156">
        <v>1.4653296E9</v>
      </c>
      <c r="B220" s="156">
        <v>107062.0834</v>
      </c>
      <c r="C220" s="153">
        <f>IFERROR(__xludf.DUMMYFUNCTION("TO_DATE(INT((A220/(60*60*24))+""1/1/1970""))"),42528.0)</f>
        <v>42528</v>
      </c>
      <c r="D220" s="152">
        <v>1.47006E9</v>
      </c>
      <c r="E220" s="152">
        <v>97195.5752</v>
      </c>
      <c r="G220" s="152">
        <v>1.4742936E9</v>
      </c>
      <c r="H220" s="152">
        <v>87139.8258</v>
      </c>
      <c r="J220" s="154">
        <v>42678.0</v>
      </c>
      <c r="K220" s="155">
        <v>111790.27</v>
      </c>
      <c r="M220" s="13">
        <v>1.4622192E9</v>
      </c>
      <c r="N220" s="13">
        <v>25174.4652</v>
      </c>
      <c r="P220" s="156">
        <v>1.4607504E9</v>
      </c>
      <c r="Q220" s="156">
        <v>111375.4191</v>
      </c>
      <c r="S220" s="156">
        <v>1.4628888E9</v>
      </c>
      <c r="T220" s="156">
        <v>9970.2449</v>
      </c>
      <c r="V220" s="156">
        <v>1.4598396E9</v>
      </c>
      <c r="W220" s="156">
        <v>106451.524</v>
      </c>
      <c r="Y220" s="156">
        <v>1.4593788E9</v>
      </c>
      <c r="Z220" s="156">
        <v>103536.2818</v>
      </c>
      <c r="AA220" s="153">
        <f>IFERROR(__xludf.DUMMYFUNCTION("TO_DATE(INT((AB220/(60*60*24))+""1/1/1970""))"),43544.0)</f>
        <v>43544</v>
      </c>
      <c r="AB220" s="152">
        <v>1.553112E9</v>
      </c>
      <c r="AC220" s="152">
        <v>106135.0837</v>
      </c>
      <c r="AD220" s="153">
        <f>IFERROR(__xludf.DUMMYFUNCTION("TO_DATE(INT((AE220/(60*60*24))+""1/1/1970""))"),43545.0)</f>
        <v>43545</v>
      </c>
      <c r="AE220" s="156">
        <v>1.5531768E9</v>
      </c>
      <c r="AF220" s="156">
        <v>99989.1</v>
      </c>
      <c r="AG220" s="153">
        <f>IFERROR(__xludf.DUMMYFUNCTION("TO_DATE(INT((AH220/(60*60*24))+""1/1/1970""))"),43501.0)</f>
        <v>43501</v>
      </c>
      <c r="AH220" s="156">
        <v>1.5493869E9</v>
      </c>
      <c r="AI220" s="156">
        <v>107174.3074</v>
      </c>
    </row>
    <row r="221">
      <c r="A221" s="152">
        <v>1.46539266E9</v>
      </c>
      <c r="B221" s="152">
        <v>107183.0135</v>
      </c>
      <c r="C221" s="153">
        <f>IFERROR(__xludf.DUMMYFUNCTION("TO_DATE(INT((A221/(60*60*24))+""1/1/1970""))"),42529.0)</f>
        <v>42529</v>
      </c>
      <c r="D221" s="152">
        <v>1.4701104E9</v>
      </c>
      <c r="E221" s="152">
        <v>97195.5752</v>
      </c>
      <c r="G221" s="152">
        <v>1.474344E9</v>
      </c>
      <c r="H221" s="152">
        <v>87220.8133</v>
      </c>
      <c r="J221" s="154">
        <v>42681.0</v>
      </c>
      <c r="K221" s="155">
        <v>111402.27</v>
      </c>
      <c r="M221" s="13">
        <v>1.462284E9</v>
      </c>
      <c r="N221" s="13">
        <v>25228.3056</v>
      </c>
      <c r="P221" s="152">
        <v>1.4607792E9</v>
      </c>
      <c r="Q221" s="152">
        <v>111248.0559</v>
      </c>
      <c r="S221" s="152">
        <v>1.4629104E9</v>
      </c>
      <c r="T221" s="152">
        <v>9970.2449</v>
      </c>
      <c r="V221" s="152">
        <v>1.4598792E9</v>
      </c>
      <c r="W221" s="152">
        <v>105463.285</v>
      </c>
      <c r="Y221" s="152">
        <v>1.4593932E9</v>
      </c>
      <c r="Z221" s="152">
        <v>103935.2</v>
      </c>
      <c r="AA221" s="153">
        <f>IFERROR(__xludf.DUMMYFUNCTION("TO_DATE(INT((AB221/(60*60*24))+""1/1/1970""))"),43545.0)</f>
        <v>43545</v>
      </c>
      <c r="AB221" s="156">
        <v>1.5531408E9</v>
      </c>
      <c r="AC221" s="156">
        <v>106135.0837</v>
      </c>
      <c r="AD221" s="153">
        <f>IFERROR(__xludf.DUMMYFUNCTION("TO_DATE(INT((AE221/(60*60*24))+""1/1/1970""))"),43545.0)</f>
        <v>43545</v>
      </c>
      <c r="AE221" s="152">
        <v>1.5531948E9</v>
      </c>
      <c r="AF221" s="152">
        <v>99989.1</v>
      </c>
      <c r="AG221" s="153">
        <f>IFERROR(__xludf.DUMMYFUNCTION("TO_DATE(INT((AH221/(60*60*24))+""1/1/1970""))"),43501.0)</f>
        <v>43501</v>
      </c>
      <c r="AH221" s="152">
        <v>1.549402719E9</v>
      </c>
      <c r="AI221" s="152">
        <v>107126.0478</v>
      </c>
    </row>
    <row r="222">
      <c r="A222" s="156">
        <v>1.465416E9</v>
      </c>
      <c r="B222" s="156">
        <v>107409.7574</v>
      </c>
      <c r="C222" s="153">
        <f>IFERROR(__xludf.DUMMYFUNCTION("TO_DATE(INT((A222/(60*60*24))+""1/1/1970""))"),42529.0)</f>
        <v>42529</v>
      </c>
      <c r="D222" s="152">
        <v>1.470168E9</v>
      </c>
      <c r="E222" s="152">
        <v>97195.5752</v>
      </c>
      <c r="G222" s="156">
        <v>1.4744304E9</v>
      </c>
      <c r="H222" s="156">
        <v>86986.0542</v>
      </c>
      <c r="J222" s="154">
        <v>42682.0</v>
      </c>
      <c r="K222" s="155">
        <v>114021.27</v>
      </c>
      <c r="M222" s="13">
        <v>1.4623056E9</v>
      </c>
      <c r="N222" s="13">
        <v>25228.3056</v>
      </c>
      <c r="P222" s="156">
        <v>1.460988E9</v>
      </c>
      <c r="Q222" s="156">
        <v>111248.0559</v>
      </c>
      <c r="S222" s="156">
        <v>1.4629752E9</v>
      </c>
      <c r="T222" s="156">
        <v>9975.4625</v>
      </c>
      <c r="V222" s="156">
        <v>1.4598972E9</v>
      </c>
      <c r="W222" s="156">
        <v>105747.2586</v>
      </c>
      <c r="Y222" s="156">
        <v>1.4594328E9</v>
      </c>
      <c r="Z222" s="156">
        <v>103935.2</v>
      </c>
      <c r="AA222" s="153">
        <f>IFERROR(__xludf.DUMMYFUNCTION("TO_DATE(INT((AB222/(60*60*24))+""1/1/1970""))"),43545.0)</f>
        <v>43545</v>
      </c>
      <c r="AB222" s="152">
        <v>1.5531768E9</v>
      </c>
      <c r="AC222" s="152">
        <v>106658.3568</v>
      </c>
      <c r="AD222" s="153">
        <f>IFERROR(__xludf.DUMMYFUNCTION("TO_DATE(INT((AE222/(60*60*24))+""1/1/1970""))"),43545.0)</f>
        <v>43545</v>
      </c>
      <c r="AE222" s="156">
        <v>1.5531984E9</v>
      </c>
      <c r="AF222" s="156">
        <v>99989.1</v>
      </c>
      <c r="AG222" s="153">
        <f>IFERROR(__xludf.DUMMYFUNCTION("TO_DATE(INT((AH222/(60*60*24))+""1/1/1970""))"),43501.0)</f>
        <v>43501</v>
      </c>
      <c r="AH222" s="156">
        <v>1.549411067E9</v>
      </c>
      <c r="AI222" s="156">
        <v>107126.0478</v>
      </c>
    </row>
    <row r="223">
      <c r="A223" s="152">
        <v>1.46547906E9</v>
      </c>
      <c r="B223" s="152">
        <v>106966.3471</v>
      </c>
      <c r="C223" s="153">
        <f>IFERROR(__xludf.DUMMYFUNCTION("TO_DATE(INT((A223/(60*60*24))+""1/1/1970""))"),42530.0)</f>
        <v>42530</v>
      </c>
      <c r="D223" s="152">
        <v>1.4702364E9</v>
      </c>
      <c r="E223" s="152">
        <v>97195.5752</v>
      </c>
      <c r="G223" s="152">
        <v>1.4745168E9</v>
      </c>
      <c r="H223" s="152">
        <v>87532.3735</v>
      </c>
      <c r="J223" s="154">
        <v>42683.0</v>
      </c>
      <c r="K223" s="155">
        <v>114758.47</v>
      </c>
      <c r="M223" s="13">
        <v>1.4623704E9</v>
      </c>
      <c r="N223" s="13">
        <v>25386.3889</v>
      </c>
      <c r="P223" s="152">
        <v>1.4610096E9</v>
      </c>
      <c r="Q223" s="152">
        <v>111248.0559</v>
      </c>
      <c r="S223" s="152">
        <v>1.4629968E9</v>
      </c>
      <c r="T223" s="152">
        <v>9975.4625</v>
      </c>
      <c r="V223" s="152">
        <v>1.4599188E9</v>
      </c>
      <c r="W223" s="152">
        <v>105947.342</v>
      </c>
      <c r="Y223" s="152">
        <v>1.4594652E9</v>
      </c>
      <c r="Z223" s="152">
        <v>103935.2</v>
      </c>
      <c r="AA223" s="153">
        <f>IFERROR(__xludf.DUMMYFUNCTION("TO_DATE(INT((AB223/(60*60*24))+""1/1/1970""))"),43545.0)</f>
        <v>43545</v>
      </c>
      <c r="AB223" s="156">
        <v>1.5531948E9</v>
      </c>
      <c r="AC223" s="156">
        <v>108178.67</v>
      </c>
      <c r="AD223" s="153">
        <f>IFERROR(__xludf.DUMMYFUNCTION("TO_DATE(INT((AE223/(60*60*24))+""1/1/1970""))"),43546.0)</f>
        <v>43546</v>
      </c>
      <c r="AE223" s="152">
        <v>1.5532272E9</v>
      </c>
      <c r="AF223" s="152">
        <v>100031.34</v>
      </c>
      <c r="AG223" s="153">
        <f>IFERROR(__xludf.DUMMYFUNCTION("TO_DATE(INT((AH223/(60*60*24))+""1/1/1970""))"),43502.0)</f>
        <v>43502</v>
      </c>
      <c r="AH223" s="152">
        <v>1.549418522E9</v>
      </c>
      <c r="AI223" s="152">
        <v>107126.0478</v>
      </c>
    </row>
    <row r="224">
      <c r="A224" s="156">
        <v>1.4655024E9</v>
      </c>
      <c r="B224" s="156">
        <v>107233.401</v>
      </c>
      <c r="C224" s="153">
        <f>IFERROR(__xludf.DUMMYFUNCTION("TO_DATE(INT((A224/(60*60*24))+""1/1/1970""))"),42530.0)</f>
        <v>42530</v>
      </c>
      <c r="D224" s="152">
        <v>1.4702832E9</v>
      </c>
      <c r="E224" s="152">
        <v>97195.5752</v>
      </c>
      <c r="G224" s="156">
        <v>1.4746032E9</v>
      </c>
      <c r="H224" s="156">
        <v>88780.7343</v>
      </c>
      <c r="J224" s="154">
        <v>42684.0</v>
      </c>
      <c r="K224" s="155">
        <v>115282.27</v>
      </c>
      <c r="M224" s="13">
        <v>1.462392E9</v>
      </c>
      <c r="N224" s="13">
        <v>25386.3889</v>
      </c>
      <c r="P224" s="156">
        <v>1.4610384E9</v>
      </c>
      <c r="Q224" s="156">
        <v>112032.0303</v>
      </c>
      <c r="S224" s="156">
        <v>1.4630616E9</v>
      </c>
      <c r="T224" s="156">
        <v>9956.3281</v>
      </c>
      <c r="V224" s="156">
        <v>1.4599584E9</v>
      </c>
      <c r="W224" s="156">
        <v>106734.7421</v>
      </c>
      <c r="Y224" s="156">
        <v>1.4594724E9</v>
      </c>
      <c r="Z224" s="156">
        <v>104352.8746</v>
      </c>
      <c r="AA224" s="153">
        <f>IFERROR(__xludf.DUMMYFUNCTION("TO_DATE(INT((AB224/(60*60*24))+""1/1/1970""))"),43545.0)</f>
        <v>43545</v>
      </c>
      <c r="AB224" s="152">
        <v>1.5531984E9</v>
      </c>
      <c r="AC224" s="152">
        <v>108152.2759</v>
      </c>
      <c r="AD224" s="153">
        <f>IFERROR(__xludf.DUMMYFUNCTION("TO_DATE(INT((AE224/(60*60*24))+""1/1/1970""))"),43546.0)</f>
        <v>43546</v>
      </c>
      <c r="AE224" s="156">
        <v>1.5532632E9</v>
      </c>
      <c r="AF224" s="156">
        <v>100031.34</v>
      </c>
      <c r="AG224" s="153">
        <f>IFERROR(__xludf.DUMMYFUNCTION("TO_DATE(INT((AH224/(60*60*24))+""1/1/1970""))"),43502.0)</f>
        <v>43502</v>
      </c>
      <c r="AH224" s="156">
        <v>1.54943432E9</v>
      </c>
      <c r="AI224" s="156">
        <v>107126.0478</v>
      </c>
    </row>
    <row r="225">
      <c r="A225" s="152">
        <v>1.46556546E9</v>
      </c>
      <c r="B225" s="152">
        <v>106467.5105</v>
      </c>
      <c r="C225" s="153">
        <f>IFERROR(__xludf.DUMMYFUNCTION("TO_DATE(INT((A225/(60*60*24))+""1/1/1970""))"),42531.0)</f>
        <v>42531</v>
      </c>
      <c r="D225" s="152">
        <v>1.4703408E9</v>
      </c>
      <c r="E225" s="152">
        <v>97195.5752</v>
      </c>
      <c r="G225" s="152">
        <v>1.4746896E9</v>
      </c>
      <c r="H225" s="152">
        <v>88649.9186</v>
      </c>
      <c r="J225" s="154">
        <v>42685.0</v>
      </c>
      <c r="K225" s="155">
        <v>113439.27</v>
      </c>
      <c r="M225" s="13">
        <v>1.4624568E9</v>
      </c>
      <c r="N225" s="13">
        <v>25835.5717</v>
      </c>
      <c r="P225" s="152">
        <v>1.461078E9</v>
      </c>
      <c r="Q225" s="152">
        <v>112032.0303</v>
      </c>
      <c r="S225" s="152">
        <v>1.4630832E9</v>
      </c>
      <c r="T225" s="152">
        <v>9956.3281</v>
      </c>
      <c r="V225" s="152">
        <v>1.4599836E9</v>
      </c>
      <c r="W225" s="152">
        <v>106570.6286</v>
      </c>
      <c r="Y225" s="152">
        <v>1.459512E9</v>
      </c>
      <c r="Z225" s="152">
        <v>104352.8746</v>
      </c>
      <c r="AA225" s="153">
        <f>IFERROR(__xludf.DUMMYFUNCTION("TO_DATE(INT((AB225/(60*60*24))+""1/1/1970""))"),43546.0)</f>
        <v>43546</v>
      </c>
      <c r="AB225" s="156">
        <v>1.5532272E9</v>
      </c>
      <c r="AC225" s="156">
        <v>108152.2759</v>
      </c>
      <c r="AD225" s="153">
        <f>IFERROR(__xludf.DUMMYFUNCTION("TO_DATE(INT((AE225/(60*60*24))+""1/1/1970""))"),43546.0)</f>
        <v>43546</v>
      </c>
      <c r="AE225" s="152">
        <v>1.5532812E9</v>
      </c>
      <c r="AF225" s="152">
        <v>100031.34</v>
      </c>
      <c r="AG225" s="153">
        <f>IFERROR(__xludf.DUMMYFUNCTION("TO_DATE(INT((AH225/(60*60*24))+""1/1/1970""))"),43502.0)</f>
        <v>43502</v>
      </c>
      <c r="AH225" s="152">
        <v>1.549450196E9</v>
      </c>
      <c r="AI225" s="152">
        <v>107126.0478</v>
      </c>
    </row>
    <row r="226">
      <c r="A226" s="156">
        <v>1.4655888E9</v>
      </c>
      <c r="B226" s="156">
        <v>106220.6115</v>
      </c>
      <c r="C226" s="153">
        <f>IFERROR(__xludf.DUMMYFUNCTION("TO_DATE(INT((A226/(60*60*24))+""1/1/1970""))"),42531.0)</f>
        <v>42531</v>
      </c>
      <c r="D226" s="152">
        <v>1.4704092E9</v>
      </c>
      <c r="E226" s="152">
        <v>97195.5752</v>
      </c>
      <c r="G226" s="156">
        <v>1.4748984E9</v>
      </c>
      <c r="H226" s="156">
        <v>88649.9186</v>
      </c>
      <c r="J226" s="154">
        <v>42688.0</v>
      </c>
      <c r="K226" s="155">
        <v>113487.77</v>
      </c>
      <c r="M226" s="13">
        <v>1.4624784E9</v>
      </c>
      <c r="N226" s="13">
        <v>25835.5717</v>
      </c>
      <c r="P226" s="156">
        <v>1.461096E9</v>
      </c>
      <c r="Q226" s="156">
        <v>112032.0303</v>
      </c>
      <c r="S226" s="156">
        <v>1.463148E9</v>
      </c>
      <c r="T226" s="156">
        <v>9971.466</v>
      </c>
      <c r="V226" s="156">
        <v>1.459998E9</v>
      </c>
      <c r="W226" s="156">
        <v>106636.4016</v>
      </c>
      <c r="Y226" s="156">
        <v>1.4595444E9</v>
      </c>
      <c r="Z226" s="156">
        <v>104352.8746</v>
      </c>
      <c r="AA226" s="153">
        <f>IFERROR(__xludf.DUMMYFUNCTION("TO_DATE(INT((AB226/(60*60*24))+""1/1/1970""))"),43546.0)</f>
        <v>43546</v>
      </c>
      <c r="AB226" s="152">
        <v>1.5532632E9</v>
      </c>
      <c r="AC226" s="152">
        <v>106420.2863</v>
      </c>
      <c r="AD226" s="153">
        <f>IFERROR(__xludf.DUMMYFUNCTION("TO_DATE(INT((AE226/(60*60*24))+""1/1/1970""))"),43546.0)</f>
        <v>43546</v>
      </c>
      <c r="AE226" s="156">
        <v>1.5532848E9</v>
      </c>
      <c r="AF226" s="156">
        <v>100031.34</v>
      </c>
      <c r="AG226" s="153">
        <f>IFERROR(__xludf.DUMMYFUNCTION("TO_DATE(INT((AH226/(60*60*24))+""1/1/1970""))"),43502.0)</f>
        <v>43502</v>
      </c>
      <c r="AH226" s="156">
        <v>1.549466008E9</v>
      </c>
      <c r="AI226" s="156">
        <v>107475.6815</v>
      </c>
    </row>
    <row r="227">
      <c r="A227" s="152">
        <v>1.46582466E9</v>
      </c>
      <c r="B227" s="152">
        <v>105953.5576</v>
      </c>
      <c r="C227" s="153">
        <f>IFERROR(__xludf.DUMMYFUNCTION("TO_DATE(INT((A227/(60*60*24))+""1/1/1970""))"),42534.0)</f>
        <v>42534</v>
      </c>
      <c r="D227" s="152">
        <v>1.470456E9</v>
      </c>
      <c r="E227" s="152">
        <v>97195.5752</v>
      </c>
      <c r="G227" s="156">
        <v>1.4749488E9</v>
      </c>
      <c r="H227" s="156">
        <v>88673.532</v>
      </c>
      <c r="J227" s="154">
        <v>42689.0</v>
      </c>
      <c r="K227" s="155">
        <v>112352.87</v>
      </c>
      <c r="M227" s="13">
        <v>1.4625432E9</v>
      </c>
      <c r="N227" s="13">
        <v>25667.0521</v>
      </c>
      <c r="P227" s="152">
        <v>1.4611248E9</v>
      </c>
      <c r="Q227" s="152">
        <v>112370.7116</v>
      </c>
      <c r="S227" s="152">
        <v>1.4631696E9</v>
      </c>
      <c r="T227" s="152">
        <v>9971.466</v>
      </c>
      <c r="V227" s="152">
        <v>1.4600376E9</v>
      </c>
      <c r="W227" s="152">
        <v>105570.7481</v>
      </c>
      <c r="Y227" s="152">
        <v>1.4595552E9</v>
      </c>
      <c r="Z227" s="152">
        <v>104471.3606</v>
      </c>
      <c r="AA227" s="153">
        <f>IFERROR(__xludf.DUMMYFUNCTION("TO_DATE(INT((AB227/(60*60*24))+""1/1/1970""))"),43546.0)</f>
        <v>43546</v>
      </c>
      <c r="AB227" s="156">
        <v>1.5532812E9</v>
      </c>
      <c r="AC227" s="156">
        <v>105599.1402</v>
      </c>
      <c r="AD227" s="153">
        <f>IFERROR(__xludf.DUMMYFUNCTION("TO_DATE(INT((AE227/(60*60*24))+""1/1/1970""))"),43547.0)</f>
        <v>43547</v>
      </c>
      <c r="AE227" s="152">
        <v>1.5533136E9</v>
      </c>
      <c r="AF227" s="152">
        <v>99916.5</v>
      </c>
      <c r="AG227" s="153">
        <f>IFERROR(__xludf.DUMMYFUNCTION("TO_DATE(INT((AH227/(60*60*24))+""1/1/1970""))"),43502.0)</f>
        <v>43502</v>
      </c>
      <c r="AH227" s="152">
        <v>1.549481802E9</v>
      </c>
      <c r="AI227" s="152">
        <v>107319.5625</v>
      </c>
    </row>
    <row r="228">
      <c r="A228" s="156">
        <v>1.465848E9</v>
      </c>
      <c r="B228" s="156">
        <v>105409.3722</v>
      </c>
      <c r="C228" s="153">
        <f>IFERROR(__xludf.DUMMYFUNCTION("TO_DATE(INT((A228/(60*60*24))+""1/1/1970""))"),42534.0)</f>
        <v>42534</v>
      </c>
      <c r="D228" s="152">
        <v>1.4706864E9</v>
      </c>
      <c r="E228" s="152">
        <v>97195.5752</v>
      </c>
      <c r="G228" s="152">
        <v>1.4750352E9</v>
      </c>
      <c r="H228" s="152">
        <v>89808.7944</v>
      </c>
      <c r="J228" s="154">
        <v>42690.0</v>
      </c>
      <c r="K228" s="155">
        <v>113895.17</v>
      </c>
      <c r="M228" s="13">
        <v>1.4625648E9</v>
      </c>
      <c r="N228" s="13">
        <v>25667.0521</v>
      </c>
      <c r="P228" s="156">
        <v>1.4611644E9</v>
      </c>
      <c r="Q228" s="156">
        <v>112370.7116</v>
      </c>
      <c r="S228" s="156">
        <v>1.463184E9</v>
      </c>
      <c r="T228" s="156">
        <v>9985.2785</v>
      </c>
      <c r="V228" s="156">
        <v>1.46007E9</v>
      </c>
      <c r="W228" s="156">
        <v>105276.4179</v>
      </c>
      <c r="Y228" s="156">
        <v>1.4597208E9</v>
      </c>
      <c r="Z228" s="156">
        <v>104471.3606</v>
      </c>
      <c r="AA228" s="153">
        <f>IFERROR(__xludf.DUMMYFUNCTION("TO_DATE(INT((AB228/(60*60*24))+""1/1/1970""))"),43546.0)</f>
        <v>43546</v>
      </c>
      <c r="AB228" s="152">
        <v>1.5532848E9</v>
      </c>
      <c r="AC228" s="152">
        <v>104881.0034</v>
      </c>
      <c r="AD228" s="153">
        <f>IFERROR(__xludf.DUMMYFUNCTION("TO_DATE(INT((AE228/(60*60*24))+""1/1/1970""))"),43549.0)</f>
        <v>43549</v>
      </c>
      <c r="AE228" s="156">
        <v>1.5535224E9</v>
      </c>
      <c r="AF228" s="156">
        <v>99916.5</v>
      </c>
      <c r="AG228" s="153">
        <f>IFERROR(__xludf.DUMMYFUNCTION("TO_DATE(INT((AH228/(60*60*24))+""1/1/1970""))"),43502.0)</f>
        <v>43502</v>
      </c>
      <c r="AH228" s="156">
        <v>1.549497595E9</v>
      </c>
      <c r="AI228" s="156">
        <v>107331.1268</v>
      </c>
    </row>
    <row r="229">
      <c r="A229" s="152">
        <v>1.46591106E9</v>
      </c>
      <c r="B229" s="152">
        <v>105243.0933</v>
      </c>
      <c r="C229" s="153">
        <f>IFERROR(__xludf.DUMMYFUNCTION("TO_DATE(INT((A229/(60*60*24))+""1/1/1970""))"),42535.0)</f>
        <v>42535</v>
      </c>
      <c r="D229" s="152">
        <v>1.4707548E9</v>
      </c>
      <c r="E229" s="152">
        <v>97195.5752</v>
      </c>
      <c r="G229" s="156">
        <v>1.4751216E9</v>
      </c>
      <c r="H229" s="156">
        <v>90228.044</v>
      </c>
      <c r="J229" s="154">
        <v>42691.0</v>
      </c>
      <c r="K229" s="155">
        <v>114564.47</v>
      </c>
      <c r="M229" s="13">
        <v>1.4625792E9</v>
      </c>
      <c r="N229" s="13">
        <v>25691.6325</v>
      </c>
      <c r="P229" s="152">
        <v>1.4611824E9</v>
      </c>
      <c r="Q229" s="152">
        <v>112370.7116</v>
      </c>
      <c r="S229" s="152">
        <v>1.4633568E9</v>
      </c>
      <c r="T229" s="152">
        <v>9984.821</v>
      </c>
      <c r="V229" s="152">
        <v>1.4600772E9</v>
      </c>
      <c r="W229" s="152">
        <v>105445.1192</v>
      </c>
      <c r="Y229" s="152">
        <v>1.4597244E9</v>
      </c>
      <c r="Z229" s="152">
        <v>104471.3606</v>
      </c>
      <c r="AA229" s="153">
        <f>IFERROR(__xludf.DUMMYFUNCTION("TO_DATE(INT((AB229/(60*60*24))+""1/1/1970""))"),43547.0)</f>
        <v>43547</v>
      </c>
      <c r="AB229" s="156">
        <v>1.5533136E9</v>
      </c>
      <c r="AC229" s="156">
        <v>104881.0034</v>
      </c>
      <c r="AD229" s="153">
        <f>IFERROR(__xludf.DUMMYFUNCTION("TO_DATE(INT((AE229/(60*60*24))+""1/1/1970""))"),43549.0)</f>
        <v>43549</v>
      </c>
      <c r="AE229" s="152">
        <v>1.5535404E9</v>
      </c>
      <c r="AF229" s="152">
        <v>99916.5</v>
      </c>
      <c r="AG229" s="153">
        <f>IFERROR(__xludf.DUMMYFUNCTION("TO_DATE(INT((AH229/(60*60*24))+""1/1/1970""))"),43503.0)</f>
        <v>43503</v>
      </c>
      <c r="AH229" s="152">
        <v>1.5495134E9</v>
      </c>
      <c r="AI229" s="152">
        <v>107331.1268</v>
      </c>
    </row>
    <row r="230">
      <c r="A230" s="156">
        <v>1.4659344E9</v>
      </c>
      <c r="B230" s="156">
        <v>105243.0933</v>
      </c>
      <c r="C230" s="153">
        <f>IFERROR(__xludf.DUMMYFUNCTION("TO_DATE(INT((A230/(60*60*24))+""1/1/1970""))"),42535.0)</f>
        <v>42535</v>
      </c>
      <c r="D230" s="152">
        <v>1.4708016E9</v>
      </c>
      <c r="E230" s="152">
        <v>97195.5752</v>
      </c>
      <c r="G230" s="152">
        <v>1.475208E9</v>
      </c>
      <c r="H230" s="152">
        <v>90224.4643</v>
      </c>
      <c r="J230" s="154">
        <v>42692.0</v>
      </c>
      <c r="K230" s="155">
        <v>115388.97</v>
      </c>
      <c r="M230" s="13">
        <v>1.4626656E9</v>
      </c>
      <c r="N230" s="13">
        <v>25691.6325</v>
      </c>
      <c r="P230" s="156">
        <v>1.4612112E9</v>
      </c>
      <c r="Q230" s="156">
        <v>112452.5167</v>
      </c>
      <c r="S230" s="156">
        <v>1.4634072E9</v>
      </c>
      <c r="T230" s="156">
        <v>9984.821</v>
      </c>
      <c r="V230" s="156">
        <v>1.4601168E9</v>
      </c>
      <c r="W230" s="156">
        <v>105581.7094</v>
      </c>
      <c r="Y230" s="156">
        <v>1.4597604E9</v>
      </c>
      <c r="Z230" s="156">
        <v>104499.2666</v>
      </c>
      <c r="AA230" s="153">
        <f>IFERROR(__xludf.DUMMYFUNCTION("TO_DATE(INT((AB230/(60*60*24))+""1/1/1970""))"),43549.0)</f>
        <v>43549</v>
      </c>
      <c r="AB230" s="152">
        <v>1.5535224E9</v>
      </c>
      <c r="AC230" s="152">
        <v>104557.7464</v>
      </c>
      <c r="AD230" s="153">
        <f>IFERROR(__xludf.DUMMYFUNCTION("TO_DATE(INT((AE230/(60*60*24))+""1/1/1970""))"),43549.0)</f>
        <v>43549</v>
      </c>
      <c r="AE230" s="156">
        <v>1.553544E9</v>
      </c>
      <c r="AF230" s="156">
        <v>99916.5</v>
      </c>
      <c r="AG230" s="153">
        <f>IFERROR(__xludf.DUMMYFUNCTION("TO_DATE(INT((AH230/(60*60*24))+""1/1/1970""))"),43503.0)</f>
        <v>43503</v>
      </c>
      <c r="AH230" s="156">
        <v>1.549529216E9</v>
      </c>
      <c r="AI230" s="156">
        <v>107331.1268</v>
      </c>
    </row>
    <row r="231">
      <c r="A231" s="152">
        <v>1.46599746E9</v>
      </c>
      <c r="B231" s="152">
        <v>105449.6822</v>
      </c>
      <c r="C231" s="153">
        <f>IFERROR(__xludf.DUMMYFUNCTION("TO_DATE(INT((A231/(60*60*24))+""1/1/1970""))"),42536.0)</f>
        <v>42536</v>
      </c>
      <c r="D231" s="152">
        <v>1.4708592E9</v>
      </c>
      <c r="E231" s="152">
        <v>97195.5752</v>
      </c>
      <c r="G231" s="156">
        <v>1.4752944E9</v>
      </c>
      <c r="H231" s="156">
        <v>89772.5427</v>
      </c>
      <c r="J231" s="154">
        <v>42695.0</v>
      </c>
      <c r="K231" s="155">
        <v>114962.17</v>
      </c>
      <c r="M231" s="13">
        <v>1.462752E9</v>
      </c>
      <c r="N231" s="13">
        <v>25656.1931</v>
      </c>
      <c r="P231" s="152">
        <v>1.4612508E9</v>
      </c>
      <c r="Q231" s="152">
        <v>112452.5167</v>
      </c>
      <c r="S231" s="152">
        <v>1.4634288E9</v>
      </c>
      <c r="T231" s="152">
        <v>9984.821</v>
      </c>
      <c r="V231" s="152">
        <v>1.4601492E9</v>
      </c>
      <c r="W231" s="152">
        <v>105067.9099</v>
      </c>
      <c r="Y231" s="152">
        <v>1.4598E9</v>
      </c>
      <c r="Z231" s="152">
        <v>104499.2666</v>
      </c>
      <c r="AA231" s="153">
        <f>IFERROR(__xludf.DUMMYFUNCTION("TO_DATE(INT((AB231/(60*60*24))+""1/1/1970""))"),43549.0)</f>
        <v>43549</v>
      </c>
      <c r="AB231" s="156">
        <v>1.5535404E9</v>
      </c>
      <c r="AC231" s="156">
        <v>104689.2715</v>
      </c>
      <c r="AD231" s="153">
        <f>IFERROR(__xludf.DUMMYFUNCTION("TO_DATE(INT((AE231/(60*60*24))+""1/1/1970""))"),43550.0)</f>
        <v>43550</v>
      </c>
      <c r="AE231" s="152">
        <v>1.5535728E9</v>
      </c>
      <c r="AF231" s="152">
        <v>100045.2</v>
      </c>
      <c r="AG231" s="153">
        <f>IFERROR(__xludf.DUMMYFUNCTION("TO_DATE(INT((AH231/(60*60*24))+""1/1/1970""))"),43503.0)</f>
        <v>43503</v>
      </c>
      <c r="AH231" s="152">
        <v>1.549545019E9</v>
      </c>
      <c r="AI231" s="152">
        <v>107331.1268</v>
      </c>
    </row>
    <row r="232">
      <c r="A232" s="156">
        <v>1.4660208E9</v>
      </c>
      <c r="B232" s="156">
        <v>105086.892</v>
      </c>
      <c r="C232" s="153">
        <f>IFERROR(__xludf.DUMMYFUNCTION("TO_DATE(INT((A232/(60*60*24))+""1/1/1970""))"),42536.0)</f>
        <v>42536</v>
      </c>
      <c r="D232" s="152">
        <v>1.4709276E9</v>
      </c>
      <c r="E232" s="152">
        <v>97195.5752</v>
      </c>
      <c r="G232" s="152">
        <v>1.4755032E9</v>
      </c>
      <c r="H232" s="152">
        <v>89772.5427</v>
      </c>
      <c r="J232" s="154">
        <v>42696.0</v>
      </c>
      <c r="K232" s="155">
        <v>116145.57</v>
      </c>
      <c r="M232" s="13">
        <v>1.4628024E9</v>
      </c>
      <c r="N232" s="13">
        <v>25656.1931</v>
      </c>
      <c r="P232" s="156">
        <v>1.4612688E9</v>
      </c>
      <c r="Q232" s="156">
        <v>112452.5167</v>
      </c>
      <c r="S232" s="156">
        <v>1.4634936E9</v>
      </c>
      <c r="T232" s="156">
        <v>9992.3558</v>
      </c>
      <c r="V232" s="156">
        <v>1.4603256E9</v>
      </c>
      <c r="W232" s="156">
        <v>105105.7829</v>
      </c>
      <c r="Y232" s="156">
        <v>1.4598108E9</v>
      </c>
      <c r="Z232" s="156">
        <v>104499.2666</v>
      </c>
      <c r="AA232" s="153">
        <f>IFERROR(__xludf.DUMMYFUNCTION("TO_DATE(INT((AB232/(60*60*24))+""1/1/1970""))"),43549.0)</f>
        <v>43549</v>
      </c>
      <c r="AB232" s="152">
        <v>1.553544E9</v>
      </c>
      <c r="AC232" s="152">
        <v>105023.8504</v>
      </c>
      <c r="AD232" s="153">
        <f>IFERROR(__xludf.DUMMYFUNCTION("TO_DATE(INT((AE232/(60*60*24))+""1/1/1970""))"),43550.0)</f>
        <v>43550</v>
      </c>
      <c r="AE232" s="156">
        <v>1.5536088E9</v>
      </c>
      <c r="AF232" s="156">
        <v>100045.2</v>
      </c>
      <c r="AG232" s="153">
        <f>IFERROR(__xludf.DUMMYFUNCTION("TO_DATE(INT((AH232/(60*60*24))+""1/1/1970""))"),43503.0)</f>
        <v>43503</v>
      </c>
      <c r="AH232" s="156">
        <v>1.54956084E9</v>
      </c>
      <c r="AI232" s="156">
        <v>106151.5608</v>
      </c>
    </row>
    <row r="233">
      <c r="A233" s="152">
        <v>1.46608386E9</v>
      </c>
      <c r="B233" s="152">
        <v>104603.1716</v>
      </c>
      <c r="C233" s="153">
        <f>IFERROR(__xludf.DUMMYFUNCTION("TO_DATE(INT((A233/(60*60*24))+""1/1/1970""))"),42537.0)</f>
        <v>42537</v>
      </c>
      <c r="D233" s="152">
        <v>1.4709744E9</v>
      </c>
      <c r="E233" s="152">
        <v>97195.5752</v>
      </c>
      <c r="G233" s="152">
        <v>1.4755536E9</v>
      </c>
      <c r="H233" s="152">
        <v>90986.7139</v>
      </c>
      <c r="J233" s="154">
        <v>42697.0</v>
      </c>
      <c r="K233" s="155">
        <v>116494.77</v>
      </c>
      <c r="M233" s="13">
        <v>1.462824E9</v>
      </c>
      <c r="N233" s="13">
        <v>25656.1931</v>
      </c>
      <c r="P233" s="152">
        <v>1.4612976E9</v>
      </c>
      <c r="Q233" s="152">
        <v>111860.1446</v>
      </c>
      <c r="S233" s="152">
        <v>1.4635152E9</v>
      </c>
      <c r="T233" s="152">
        <v>9992.3558</v>
      </c>
      <c r="V233" s="152">
        <v>1.4603292E9</v>
      </c>
      <c r="W233" s="152">
        <v>105261.1694</v>
      </c>
      <c r="Y233" s="152">
        <v>1.4598396E9</v>
      </c>
      <c r="Z233" s="152">
        <v>104424.6982</v>
      </c>
      <c r="AA233" s="153">
        <f>IFERROR(__xludf.DUMMYFUNCTION("TO_DATE(INT((AB233/(60*60*24))+""1/1/1970""))"),43550.0)</f>
        <v>43550</v>
      </c>
      <c r="AB233" s="156">
        <v>1.5535728E9</v>
      </c>
      <c r="AC233" s="156">
        <v>105023.8504</v>
      </c>
      <c r="AD233" s="153">
        <f>IFERROR(__xludf.DUMMYFUNCTION("TO_DATE(INT((AE233/(60*60*24))+""1/1/1970""))"),43550.0)</f>
        <v>43550</v>
      </c>
      <c r="AE233" s="152">
        <v>1.5536268E9</v>
      </c>
      <c r="AF233" s="152">
        <v>100045.2</v>
      </c>
      <c r="AG233" s="153">
        <f>IFERROR(__xludf.DUMMYFUNCTION("TO_DATE(INT((AH233/(60*60*24))+""1/1/1970""))"),43503.0)</f>
        <v>43503</v>
      </c>
      <c r="AH233" s="152">
        <v>1.549576659E9</v>
      </c>
      <c r="AI233" s="152">
        <v>106544.7495</v>
      </c>
    </row>
    <row r="234">
      <c r="A234" s="156">
        <v>1.4661072E9</v>
      </c>
      <c r="B234" s="156">
        <v>105374.1009</v>
      </c>
      <c r="C234" s="153">
        <f>IFERROR(__xludf.DUMMYFUNCTION("TO_DATE(INT((A234/(60*60*24))+""1/1/1970""))"),42537.0)</f>
        <v>42537</v>
      </c>
      <c r="D234" s="152">
        <v>1.471032E9</v>
      </c>
      <c r="E234" s="152">
        <v>97195.5752</v>
      </c>
      <c r="G234" s="156">
        <v>1.47564E9</v>
      </c>
      <c r="H234" s="156">
        <v>90123.1801</v>
      </c>
      <c r="J234" s="154">
        <v>42698.0</v>
      </c>
      <c r="K234" s="155">
        <v>116029.17</v>
      </c>
      <c r="M234" s="13">
        <v>1.4628888E9</v>
      </c>
      <c r="N234" s="13">
        <v>25609.8376</v>
      </c>
      <c r="P234" s="156">
        <v>1.4613372E9</v>
      </c>
      <c r="Q234" s="156">
        <v>111860.1446</v>
      </c>
      <c r="S234" s="156">
        <v>1.46358E9</v>
      </c>
      <c r="T234" s="156">
        <v>9990.9923</v>
      </c>
      <c r="V234" s="156">
        <v>1.4603652E9</v>
      </c>
      <c r="W234" s="156">
        <v>105148.9072</v>
      </c>
      <c r="Y234" s="156">
        <v>1.4598792E9</v>
      </c>
      <c r="Z234" s="156">
        <v>104424.6982</v>
      </c>
      <c r="AA234" s="153">
        <f>IFERROR(__xludf.DUMMYFUNCTION("TO_DATE(INT((AB234/(60*60*24))+""1/1/1970""))"),43550.0)</f>
        <v>43550</v>
      </c>
      <c r="AB234" s="152">
        <v>1.5536088E9</v>
      </c>
      <c r="AC234" s="152">
        <v>106368.0357</v>
      </c>
      <c r="AD234" s="153">
        <f>IFERROR(__xludf.DUMMYFUNCTION("TO_DATE(INT((AE234/(60*60*24))+""1/1/1970""))"),43550.0)</f>
        <v>43550</v>
      </c>
      <c r="AE234" s="156">
        <v>1.5536304E9</v>
      </c>
      <c r="AF234" s="156">
        <v>100045.2</v>
      </c>
      <c r="AG234" s="153">
        <f>IFERROR(__xludf.DUMMYFUNCTION("TO_DATE(INT((AH234/(60*60*24))+""1/1/1970""))"),43503.0)</f>
        <v>43503</v>
      </c>
      <c r="AH234" s="156">
        <v>1.549583994E9</v>
      </c>
      <c r="AI234" s="156">
        <v>106544.7495</v>
      </c>
    </row>
    <row r="235">
      <c r="A235" s="152">
        <v>1.466136E9</v>
      </c>
      <c r="B235" s="152">
        <v>105374.1009</v>
      </c>
      <c r="C235" s="153">
        <f>IFERROR(__xludf.DUMMYFUNCTION("TO_DATE(INT((A235/(60*60*24))+""1/1/1970""))"),42538.0)</f>
        <v>42538</v>
      </c>
      <c r="D235" s="152">
        <v>1.4712696E9</v>
      </c>
      <c r="E235" s="152">
        <v>97195.5752</v>
      </c>
      <c r="G235" s="152">
        <v>1.4757264E9</v>
      </c>
      <c r="H235" s="152">
        <v>90461.5037</v>
      </c>
      <c r="J235" s="154">
        <v>42699.0</v>
      </c>
      <c r="K235" s="155">
        <v>116029.17</v>
      </c>
      <c r="M235" s="13">
        <v>1.4629104E9</v>
      </c>
      <c r="N235" s="13">
        <v>25609.8376</v>
      </c>
      <c r="P235" s="152">
        <v>1.4613552E9</v>
      </c>
      <c r="Q235" s="152">
        <v>111860.1446</v>
      </c>
      <c r="S235" s="152">
        <v>1.4636016E9</v>
      </c>
      <c r="T235" s="152">
        <v>9990.9923</v>
      </c>
      <c r="V235" s="152">
        <v>1.4604048E9</v>
      </c>
      <c r="W235" s="152">
        <v>104945.8734</v>
      </c>
      <c r="Y235" s="152">
        <v>1.4598972E9</v>
      </c>
      <c r="Z235" s="152">
        <v>104424.6982</v>
      </c>
      <c r="AA235" s="153">
        <f>IFERROR(__xludf.DUMMYFUNCTION("TO_DATE(INT((AB235/(60*60*24))+""1/1/1970""))"),43550.0)</f>
        <v>43550</v>
      </c>
      <c r="AB235" s="156">
        <v>1.5536268E9</v>
      </c>
      <c r="AC235" s="156">
        <v>105105.3447</v>
      </c>
      <c r="AD235" s="153">
        <f>IFERROR(__xludf.DUMMYFUNCTION("TO_DATE(INT((AE235/(60*60*24))+""1/1/1970""))"),43551.0)</f>
        <v>43551</v>
      </c>
      <c r="AE235" s="152">
        <v>1.5536592E9</v>
      </c>
      <c r="AF235" s="152">
        <v>100136.94</v>
      </c>
      <c r="AG235" s="153">
        <f>IFERROR(__xludf.DUMMYFUNCTION("TO_DATE(INT((AH235/(60*60*24))+""1/1/1970""))"),43504.0)</f>
        <v>43504</v>
      </c>
      <c r="AH235" s="152">
        <v>1.549592449E9</v>
      </c>
      <c r="AI235" s="152">
        <v>106544.7495</v>
      </c>
    </row>
    <row r="236">
      <c r="A236" s="156">
        <v>1.46617548E9</v>
      </c>
      <c r="B236" s="156">
        <v>104903.0492</v>
      </c>
      <c r="C236" s="153">
        <f>IFERROR(__xludf.DUMMYFUNCTION("TO_DATE(INT((A236/(60*60*24))+""1/1/1970""))"),42538.0)</f>
        <v>42538</v>
      </c>
      <c r="D236" s="152">
        <v>1.47132E9</v>
      </c>
      <c r="E236" s="152">
        <v>97195.5752</v>
      </c>
      <c r="G236" s="156">
        <v>1.4758128E9</v>
      </c>
      <c r="H236" s="156">
        <v>89198.2581</v>
      </c>
      <c r="J236" s="154">
        <v>42702.0</v>
      </c>
      <c r="K236" s="155">
        <v>116397.77</v>
      </c>
      <c r="M236" s="13">
        <v>1.4629752E9</v>
      </c>
      <c r="N236" s="13">
        <v>25530.3284</v>
      </c>
      <c r="P236" s="156">
        <v>1.461384E9</v>
      </c>
      <c r="Q236" s="156">
        <v>111875.1675</v>
      </c>
      <c r="S236" s="156">
        <v>1.4636664E9</v>
      </c>
      <c r="T236" s="156">
        <v>10049.0996</v>
      </c>
      <c r="V236" s="156">
        <v>1.4604156E9</v>
      </c>
      <c r="W236" s="156">
        <v>104959.205</v>
      </c>
      <c r="Y236" s="156">
        <v>1.4599188E9</v>
      </c>
      <c r="Z236" s="156">
        <v>104370.2587</v>
      </c>
      <c r="AA236" s="153">
        <f>IFERROR(__xludf.DUMMYFUNCTION("TO_DATE(INT((AB236/(60*60*24))+""1/1/1970""))"),43550.0)</f>
        <v>43550</v>
      </c>
      <c r="AB236" s="152">
        <v>1.5536304E9</v>
      </c>
      <c r="AC236" s="152">
        <v>105399.7681</v>
      </c>
      <c r="AD236" s="153">
        <f>IFERROR(__xludf.DUMMYFUNCTION("TO_DATE(INT((AE236/(60*60*24))+""1/1/1970""))"),43551.0)</f>
        <v>43551</v>
      </c>
      <c r="AE236" s="156">
        <v>1.5536952E9</v>
      </c>
      <c r="AF236" s="156">
        <v>100136.94</v>
      </c>
      <c r="AG236" s="153">
        <f>IFERROR(__xludf.DUMMYFUNCTION("TO_DATE(INT((AH236/(60*60*24))+""1/1/1970""))"),43504.0)</f>
        <v>43504</v>
      </c>
      <c r="AH236" s="156">
        <v>1.549608244E9</v>
      </c>
      <c r="AI236" s="156">
        <v>106544.7495</v>
      </c>
    </row>
    <row r="237">
      <c r="A237" s="152">
        <v>1.4661936E9</v>
      </c>
      <c r="B237" s="152">
        <v>104999.2843</v>
      </c>
      <c r="C237" s="153">
        <f>IFERROR(__xludf.DUMMYFUNCTION("TO_DATE(INT((A237/(60*60*24))+""1/1/1970""))"),42538.0)</f>
        <v>42538</v>
      </c>
      <c r="D237" s="152">
        <v>1.4713776E9</v>
      </c>
      <c r="E237" s="152">
        <v>97195.5752</v>
      </c>
      <c r="G237" s="152">
        <v>1.4758992E9</v>
      </c>
      <c r="H237" s="152">
        <v>89021.9659</v>
      </c>
      <c r="J237" s="154">
        <v>42703.0</v>
      </c>
      <c r="K237" s="155">
        <v>116135.87</v>
      </c>
      <c r="M237" s="13">
        <v>1.4629968E9</v>
      </c>
      <c r="N237" s="13">
        <v>25530.3284</v>
      </c>
      <c r="P237" s="152">
        <v>1.4615928E9</v>
      </c>
      <c r="Q237" s="152">
        <v>111875.1675</v>
      </c>
      <c r="S237" s="152">
        <v>1.463688E9</v>
      </c>
      <c r="T237" s="152">
        <v>10049.0996</v>
      </c>
      <c r="V237" s="152">
        <v>1.4604444E9</v>
      </c>
      <c r="W237" s="152">
        <v>105372.4495</v>
      </c>
      <c r="Y237" s="152">
        <v>1.4599584E9</v>
      </c>
      <c r="Z237" s="152">
        <v>104370.2587</v>
      </c>
      <c r="AA237" s="153">
        <f>IFERROR(__xludf.DUMMYFUNCTION("TO_DATE(INT((AB237/(60*60*24))+""1/1/1970""))"),43551.0)</f>
        <v>43551</v>
      </c>
      <c r="AB237" s="156">
        <v>1.5536592E9</v>
      </c>
      <c r="AC237" s="156">
        <v>105399.7681</v>
      </c>
      <c r="AD237" s="153">
        <f>IFERROR(__xludf.DUMMYFUNCTION("TO_DATE(INT((AE237/(60*60*24))+""1/1/1970""))"),43551.0)</f>
        <v>43551</v>
      </c>
      <c r="AE237" s="152">
        <v>1.5537132E9</v>
      </c>
      <c r="AF237" s="152">
        <v>100136.94</v>
      </c>
      <c r="AG237" s="153">
        <f>IFERROR(__xludf.DUMMYFUNCTION("TO_DATE(INT((AH237/(60*60*24))+""1/1/1970""))"),43504.0)</f>
        <v>43504</v>
      </c>
      <c r="AH237" s="152">
        <v>1.549624045E9</v>
      </c>
      <c r="AI237" s="152">
        <v>106544.7495</v>
      </c>
    </row>
    <row r="238">
      <c r="A238" s="156">
        <v>1.46642946E9</v>
      </c>
      <c r="B238" s="156">
        <v>106230.0813</v>
      </c>
      <c r="C238" s="153">
        <f>IFERROR(__xludf.DUMMYFUNCTION("TO_DATE(INT((A238/(60*60*24))+""1/1/1970""))"),42541.0)</f>
        <v>42541</v>
      </c>
      <c r="D238" s="152">
        <v>1.471446E9</v>
      </c>
      <c r="E238" s="152">
        <v>97195.5752</v>
      </c>
      <c r="G238" s="156">
        <v>1.476108E9</v>
      </c>
      <c r="H238" s="156">
        <v>89021.9659</v>
      </c>
      <c r="J238" s="154">
        <v>42704.0</v>
      </c>
      <c r="K238" s="155">
        <v>116533.57</v>
      </c>
      <c r="M238" s="13">
        <v>1.4630616E9</v>
      </c>
      <c r="N238" s="13">
        <v>25644.2351</v>
      </c>
      <c r="P238" s="156">
        <v>1.4616144E9</v>
      </c>
      <c r="Q238" s="156">
        <v>111875.1675</v>
      </c>
      <c r="S238" s="156">
        <v>1.4637528E9</v>
      </c>
      <c r="T238" s="156">
        <v>10054.4214</v>
      </c>
      <c r="V238" s="156">
        <v>1.460484E9</v>
      </c>
      <c r="W238" s="156">
        <v>105666.6996</v>
      </c>
      <c r="Y238" s="156">
        <v>1.4599836E9</v>
      </c>
      <c r="Z238" s="156">
        <v>104370.2587</v>
      </c>
      <c r="AA238" s="153">
        <f>IFERROR(__xludf.DUMMYFUNCTION("TO_DATE(INT((AB238/(60*60*24))+""1/1/1970""))"),43551.0)</f>
        <v>43551</v>
      </c>
      <c r="AB238" s="152">
        <v>1.5536952E9</v>
      </c>
      <c r="AC238" s="152">
        <v>104975.6779</v>
      </c>
      <c r="AD238" s="153">
        <f>IFERROR(__xludf.DUMMYFUNCTION("TO_DATE(INT((AE238/(60*60*24))+""1/1/1970""))"),43551.0)</f>
        <v>43551</v>
      </c>
      <c r="AE238" s="156">
        <v>1.5537168E9</v>
      </c>
      <c r="AF238" s="156">
        <v>100136.94</v>
      </c>
      <c r="AG238" s="153">
        <f>IFERROR(__xludf.DUMMYFUNCTION("TO_DATE(INT((AH238/(60*60*24))+""1/1/1970""))"),43504.0)</f>
        <v>43504</v>
      </c>
      <c r="AH238" s="156">
        <v>1.54963986E9</v>
      </c>
      <c r="AI238" s="156">
        <v>105821.9762</v>
      </c>
    </row>
    <row r="239">
      <c r="A239" s="152">
        <v>1.4664528E9</v>
      </c>
      <c r="B239" s="152">
        <v>105698.2555</v>
      </c>
      <c r="C239" s="153">
        <f>IFERROR(__xludf.DUMMYFUNCTION("TO_DATE(INT((A239/(60*60*24))+""1/1/1970""))"),42541.0)</f>
        <v>42541</v>
      </c>
      <c r="D239" s="152">
        <v>1.4714928E9</v>
      </c>
      <c r="E239" s="152">
        <v>97195.5752</v>
      </c>
      <c r="G239" s="156">
        <v>1.4761584E9</v>
      </c>
      <c r="H239" s="156">
        <v>88113.9419</v>
      </c>
      <c r="J239" s="154">
        <v>42705.0</v>
      </c>
      <c r="K239" s="155">
        <v>115136.77</v>
      </c>
      <c r="M239" s="13">
        <v>1.4630832E9</v>
      </c>
      <c r="N239" s="13">
        <v>25644.2351</v>
      </c>
      <c r="P239" s="152">
        <v>1.4616432E9</v>
      </c>
      <c r="Q239" s="152">
        <v>111684.1782</v>
      </c>
      <c r="S239" s="152">
        <v>1.4637744E9</v>
      </c>
      <c r="T239" s="152">
        <v>10054.4214</v>
      </c>
      <c r="V239" s="152">
        <v>1.460502E9</v>
      </c>
      <c r="W239" s="152">
        <v>105614.5122</v>
      </c>
      <c r="Y239" s="152">
        <v>1.459998E9</v>
      </c>
      <c r="Z239" s="152">
        <v>104550.9613</v>
      </c>
      <c r="AA239" s="153">
        <f>IFERROR(__xludf.DUMMYFUNCTION("TO_DATE(INT((AB239/(60*60*24))+""1/1/1970""))"),43551.0)</f>
        <v>43551</v>
      </c>
      <c r="AB239" s="156">
        <v>1.5537132E9</v>
      </c>
      <c r="AC239" s="156">
        <v>103941.2859</v>
      </c>
      <c r="AD239" s="153">
        <f>IFERROR(__xludf.DUMMYFUNCTION("TO_DATE(INT((AE239/(60*60*24))+""1/1/1970""))"),43552.0)</f>
        <v>43552</v>
      </c>
      <c r="AE239" s="152">
        <v>1.5537456E9</v>
      </c>
      <c r="AF239" s="152">
        <v>100317.28</v>
      </c>
      <c r="AG239" s="153">
        <f>IFERROR(__xludf.DUMMYFUNCTION("TO_DATE(INT((AH239/(60*60*24))+""1/1/1970""))"),43504.0)</f>
        <v>43504</v>
      </c>
      <c r="AH239" s="152">
        <v>1.549655697E9</v>
      </c>
      <c r="AI239" s="152">
        <v>105741.0256</v>
      </c>
    </row>
    <row r="240">
      <c r="A240" s="156">
        <v>1.46651586E9</v>
      </c>
      <c r="B240" s="156">
        <v>105860.3357</v>
      </c>
      <c r="C240" s="153">
        <f>IFERROR(__xludf.DUMMYFUNCTION("TO_DATE(INT((A240/(60*60*24))+""1/1/1970""))"),42542.0)</f>
        <v>42542</v>
      </c>
      <c r="D240" s="152">
        <v>1.4715504E9</v>
      </c>
      <c r="E240" s="152">
        <v>97195.5752</v>
      </c>
      <c r="G240" s="152">
        <v>1.4762448E9</v>
      </c>
      <c r="H240" s="152">
        <v>87511.338</v>
      </c>
      <c r="J240" s="154">
        <v>42705.0</v>
      </c>
      <c r="K240" s="155">
        <v>115134.4</v>
      </c>
      <c r="M240" s="13">
        <v>1.463148E9</v>
      </c>
      <c r="N240" s="13">
        <v>25601.3224</v>
      </c>
      <c r="P240" s="156">
        <v>1.4616828E9</v>
      </c>
      <c r="Q240" s="156">
        <v>111684.1782</v>
      </c>
      <c r="S240" s="156">
        <v>1.4637888E9</v>
      </c>
      <c r="T240" s="156">
        <v>10049.8978</v>
      </c>
      <c r="V240" s="156">
        <v>1.4605236E9</v>
      </c>
      <c r="W240" s="156">
        <v>105914.8469</v>
      </c>
      <c r="Y240" s="156">
        <v>1.4600376E9</v>
      </c>
      <c r="Z240" s="156">
        <v>104550.9613</v>
      </c>
      <c r="AA240" s="153">
        <f>IFERROR(__xludf.DUMMYFUNCTION("TO_DATE(INT((AB240/(60*60*24))+""1/1/1970""))"),43551.0)</f>
        <v>43551</v>
      </c>
      <c r="AB240" s="152">
        <v>1.5537168E9</v>
      </c>
      <c r="AC240" s="152">
        <v>104077.2387</v>
      </c>
      <c r="AD240" s="153">
        <f>IFERROR(__xludf.DUMMYFUNCTION("TO_DATE(INT((AE240/(60*60*24))+""1/1/1970""))"),43552.0)</f>
        <v>43552</v>
      </c>
      <c r="AE240" s="156">
        <v>1.5537816E9</v>
      </c>
      <c r="AF240" s="156">
        <v>100317.28</v>
      </c>
      <c r="AG240" s="153">
        <f>IFERROR(__xludf.DUMMYFUNCTION("TO_DATE(INT((AH240/(60*60*24))+""1/1/1970""))"),43504.0)</f>
        <v>43504</v>
      </c>
      <c r="AH240" s="156">
        <v>1.54967017E9</v>
      </c>
      <c r="AI240" s="156">
        <v>105954.9665</v>
      </c>
    </row>
    <row r="241">
      <c r="A241" s="152">
        <v>1.4665392E9</v>
      </c>
      <c r="B241" s="152">
        <v>105951.5059</v>
      </c>
      <c r="C241" s="153">
        <f>IFERROR(__xludf.DUMMYFUNCTION("TO_DATE(INT((A241/(60*60*24))+""1/1/1970""))"),42542.0)</f>
        <v>42542</v>
      </c>
      <c r="D241" s="152">
        <v>1.4716188E9</v>
      </c>
      <c r="E241" s="152">
        <v>97195.5752</v>
      </c>
      <c r="G241" s="156">
        <v>1.4763312E9</v>
      </c>
      <c r="H241" s="156">
        <v>87458.8166</v>
      </c>
      <c r="J241" s="154">
        <v>42706.0</v>
      </c>
      <c r="K241" s="155">
        <v>113304.73</v>
      </c>
      <c r="M241" s="13">
        <v>1.4631696E9</v>
      </c>
      <c r="N241" s="13">
        <v>25601.3224</v>
      </c>
      <c r="P241" s="152">
        <v>1.4617008E9</v>
      </c>
      <c r="Q241" s="152">
        <v>111684.1782</v>
      </c>
      <c r="S241" s="152">
        <v>1.4639616E9</v>
      </c>
      <c r="T241" s="152">
        <v>10050.1495</v>
      </c>
      <c r="V241" s="152">
        <v>1.4605632E9</v>
      </c>
      <c r="W241" s="152">
        <v>106195.5577</v>
      </c>
      <c r="Y241" s="152">
        <v>1.46007E9</v>
      </c>
      <c r="Z241" s="152">
        <v>104550.9613</v>
      </c>
      <c r="AA241" s="153">
        <f>IFERROR(__xludf.DUMMYFUNCTION("TO_DATE(INT((AB241/(60*60*24))+""1/1/1970""))"),43552.0)</f>
        <v>43552</v>
      </c>
      <c r="AB241" s="156">
        <v>1.5537456E9</v>
      </c>
      <c r="AC241" s="156">
        <v>104077.2387</v>
      </c>
      <c r="AD241" s="153">
        <f>IFERROR(__xludf.DUMMYFUNCTION("TO_DATE(INT((AE241/(60*60*24))+""1/1/1970""))"),43552.0)</f>
        <v>43552</v>
      </c>
      <c r="AE241" s="152">
        <v>1.5537996E9</v>
      </c>
      <c r="AF241" s="152">
        <v>100317.28</v>
      </c>
      <c r="AG241" s="153">
        <f>IFERROR(__xludf.DUMMYFUNCTION("TO_DATE(INT((AH241/(60*60*24))+""1/1/1970""))"),43505.0)</f>
        <v>43505</v>
      </c>
      <c r="AH241" s="152">
        <v>1.549671519E9</v>
      </c>
      <c r="AI241" s="152">
        <v>105954.9665</v>
      </c>
    </row>
    <row r="242">
      <c r="A242" s="156">
        <v>1.46660226E9</v>
      </c>
      <c r="B242" s="156">
        <v>106078.1311</v>
      </c>
      <c r="C242" s="153">
        <f>IFERROR(__xludf.DUMMYFUNCTION("TO_DATE(INT((A242/(60*60*24))+""1/1/1970""))"),42543.0)</f>
        <v>42543</v>
      </c>
      <c r="D242" s="152">
        <v>1.4716656E9</v>
      </c>
      <c r="E242" s="152">
        <v>97195.5752</v>
      </c>
      <c r="G242" s="152">
        <v>1.4764176E9</v>
      </c>
      <c r="H242" s="152">
        <v>87359.3868</v>
      </c>
      <c r="J242" s="154">
        <v>42709.0</v>
      </c>
      <c r="K242" s="155">
        <v>113674.88</v>
      </c>
      <c r="M242" s="13">
        <v>1.463184E9</v>
      </c>
      <c r="N242" s="13">
        <v>25685.8181</v>
      </c>
      <c r="P242" s="156">
        <v>1.4617296E9</v>
      </c>
      <c r="Q242" s="156">
        <v>111895.3045</v>
      </c>
      <c r="S242" s="156">
        <v>1.464012E9</v>
      </c>
      <c r="T242" s="156">
        <v>10050.1495</v>
      </c>
      <c r="V242" s="156">
        <v>1.4605884E9</v>
      </c>
      <c r="W242" s="156">
        <v>106299.5957</v>
      </c>
      <c r="Y242" s="156">
        <v>1.4600772E9</v>
      </c>
      <c r="Z242" s="156">
        <v>104244.453</v>
      </c>
      <c r="AA242" s="153">
        <f>IFERROR(__xludf.DUMMYFUNCTION("TO_DATE(INT((AB242/(60*60*24))+""1/1/1970""))"),43552.0)</f>
        <v>43552</v>
      </c>
      <c r="AB242" s="152">
        <v>1.5537816E9</v>
      </c>
      <c r="AC242" s="152">
        <v>104667.1883</v>
      </c>
      <c r="AD242" s="153">
        <f>IFERROR(__xludf.DUMMYFUNCTION("TO_DATE(INT((AE242/(60*60*24))+""1/1/1970""))"),43552.0)</f>
        <v>43552</v>
      </c>
      <c r="AE242" s="156">
        <v>1.5538032E9</v>
      </c>
      <c r="AF242" s="156">
        <v>100317.28</v>
      </c>
      <c r="AG242" s="153">
        <f>IFERROR(__xludf.DUMMYFUNCTION("TO_DATE(INT((AH242/(60*60*24))+""1/1/1970""))"),43505.0)</f>
        <v>43505</v>
      </c>
      <c r="AH242" s="156">
        <v>1.549687334E9</v>
      </c>
      <c r="AI242" s="156">
        <v>105954.9665</v>
      </c>
    </row>
    <row r="243">
      <c r="A243" s="152">
        <v>1.4666256E9</v>
      </c>
      <c r="B243" s="152">
        <v>105759.0356</v>
      </c>
      <c r="C243" s="153">
        <f>IFERROR(__xludf.DUMMYFUNCTION("TO_DATE(INT((A243/(60*60*24))+""1/1/1970""))"),42543.0)</f>
        <v>42543</v>
      </c>
      <c r="D243" s="152">
        <v>1.471896E9</v>
      </c>
      <c r="E243" s="152">
        <v>97195.5752</v>
      </c>
      <c r="G243" s="156">
        <v>1.476504E9</v>
      </c>
      <c r="H243" s="156">
        <v>86832.2351</v>
      </c>
      <c r="J243" s="154">
        <v>42710.0</v>
      </c>
      <c r="K243" s="155">
        <v>114299.79</v>
      </c>
      <c r="M243" s="13">
        <v>1.4632704E9</v>
      </c>
      <c r="N243" s="13">
        <v>25685.8181</v>
      </c>
      <c r="P243" s="152">
        <v>1.4617692E9</v>
      </c>
      <c r="Q243" s="152">
        <v>111895.3045</v>
      </c>
      <c r="S243" s="152">
        <v>1.4640336E9</v>
      </c>
      <c r="T243" s="152">
        <v>10050.1495</v>
      </c>
      <c r="V243" s="152">
        <v>1.4606028E9</v>
      </c>
      <c r="W243" s="152">
        <v>106323.428</v>
      </c>
      <c r="Y243" s="152">
        <v>1.4601168E9</v>
      </c>
      <c r="Z243" s="152">
        <v>104244.453</v>
      </c>
      <c r="AA243" s="153">
        <f>IFERROR(__xludf.DUMMYFUNCTION("TO_DATE(INT((AB243/(60*60*24))+""1/1/1970""))"),43552.0)</f>
        <v>43552</v>
      </c>
      <c r="AB243" s="156">
        <v>1.5537996E9</v>
      </c>
      <c r="AC243" s="156">
        <v>104493.7839</v>
      </c>
      <c r="AD243" s="153">
        <f>IFERROR(__xludf.DUMMYFUNCTION("TO_DATE(INT((AE243/(60*60*24))+""1/1/1970""))"),43553.0)</f>
        <v>43553</v>
      </c>
      <c r="AE243" s="152">
        <v>1.553832E9</v>
      </c>
      <c r="AF243" s="152">
        <v>101748.34</v>
      </c>
      <c r="AG243" s="153">
        <f>IFERROR(__xludf.DUMMYFUNCTION("TO_DATE(INT((AH243/(60*60*24))+""1/1/1970""))"),43505.0)</f>
        <v>43505</v>
      </c>
      <c r="AH243" s="152">
        <v>1.549703197E9</v>
      </c>
      <c r="AI243" s="152">
        <v>105954.9665</v>
      </c>
    </row>
    <row r="244">
      <c r="A244" s="156">
        <v>1.46668866E9</v>
      </c>
      <c r="B244" s="156">
        <v>106706.1921</v>
      </c>
      <c r="C244" s="153">
        <f>IFERROR(__xludf.DUMMYFUNCTION("TO_DATE(INT((A244/(60*60*24))+""1/1/1970""))"),42544.0)</f>
        <v>42544</v>
      </c>
      <c r="D244" s="152">
        <v>1.4719644E9</v>
      </c>
      <c r="E244" s="152">
        <v>97195.5752</v>
      </c>
      <c r="G244" s="152">
        <v>1.4767128E9</v>
      </c>
      <c r="H244" s="152">
        <v>86832.2351</v>
      </c>
      <c r="J244" s="154">
        <v>42711.0</v>
      </c>
      <c r="K244" s="155">
        <v>114482.66</v>
      </c>
      <c r="M244" s="13">
        <v>1.4633568E9</v>
      </c>
      <c r="N244" s="13">
        <v>25695.5892</v>
      </c>
      <c r="P244" s="156">
        <v>1.4617872E9</v>
      </c>
      <c r="Q244" s="156">
        <v>111895.3045</v>
      </c>
      <c r="S244" s="156">
        <v>1.4640984E9</v>
      </c>
      <c r="T244" s="156">
        <v>10044.9967</v>
      </c>
      <c r="V244" s="156">
        <v>1.4606424E9</v>
      </c>
      <c r="W244" s="156">
        <v>105977.4811</v>
      </c>
      <c r="Y244" s="156">
        <v>1.4601492E9</v>
      </c>
      <c r="Z244" s="156">
        <v>104244.453</v>
      </c>
      <c r="AA244" s="153">
        <f>IFERROR(__xludf.DUMMYFUNCTION("TO_DATE(INT((AB244/(60*60*24))+""1/1/1970""))"),43552.0)</f>
        <v>43552</v>
      </c>
      <c r="AB244" s="152">
        <v>1.5538032E9</v>
      </c>
      <c r="AC244" s="152">
        <v>104534.7558</v>
      </c>
      <c r="AD244" s="153">
        <f>IFERROR(__xludf.DUMMYFUNCTION("TO_DATE(INT((AE244/(60*60*24))+""1/1/1970""))"),43553.0)</f>
        <v>43553</v>
      </c>
      <c r="AE244" s="156">
        <v>1.553868E9</v>
      </c>
      <c r="AF244" s="156">
        <v>101748.34</v>
      </c>
      <c r="AG244" s="153">
        <f>IFERROR(__xludf.DUMMYFUNCTION("TO_DATE(INT((AH244/(60*60*24))+""1/1/1970""))"),43505.0)</f>
        <v>43505</v>
      </c>
      <c r="AH244" s="156">
        <v>1.54971946E9</v>
      </c>
      <c r="AI244" s="156">
        <v>105954.9665</v>
      </c>
    </row>
    <row r="245">
      <c r="A245" s="152">
        <v>1.466712E9</v>
      </c>
      <c r="B245" s="152">
        <v>107197.4979</v>
      </c>
      <c r="C245" s="153">
        <f>IFERROR(__xludf.DUMMYFUNCTION("TO_DATE(INT((A245/(60*60*24))+""1/1/1970""))"),42544.0)</f>
        <v>42544</v>
      </c>
      <c r="D245" s="152">
        <v>1.4720112E9</v>
      </c>
      <c r="E245" s="152">
        <v>97195.5752</v>
      </c>
      <c r="G245" s="152">
        <v>1.4767632E9</v>
      </c>
      <c r="H245" s="152">
        <v>86112.583</v>
      </c>
      <c r="J245" s="154">
        <v>42712.0</v>
      </c>
      <c r="K245" s="155">
        <v>115797.76</v>
      </c>
      <c r="M245" s="13">
        <v>1.4634072E9</v>
      </c>
      <c r="N245" s="13">
        <v>25695.5892</v>
      </c>
      <c r="P245" s="152">
        <v>1.461816E9</v>
      </c>
      <c r="Q245" s="152">
        <v>112086.6407</v>
      </c>
      <c r="S245" s="152">
        <v>1.46412E9</v>
      </c>
      <c r="T245" s="152">
        <v>10044.9967</v>
      </c>
      <c r="V245" s="152">
        <v>1.4606748E9</v>
      </c>
      <c r="W245" s="152">
        <v>106299.3111</v>
      </c>
      <c r="Y245" s="152">
        <v>1.46016E9</v>
      </c>
      <c r="Z245" s="152">
        <v>104528.0876</v>
      </c>
      <c r="AA245" s="153">
        <f>IFERROR(__xludf.DUMMYFUNCTION("TO_DATE(INT((AB245/(60*60*24))+""1/1/1970""))"),43553.0)</f>
        <v>43553</v>
      </c>
      <c r="AB245" s="156">
        <v>1.553832E9</v>
      </c>
      <c r="AC245" s="156">
        <v>104534.7558</v>
      </c>
      <c r="AD245" s="153">
        <f>IFERROR(__xludf.DUMMYFUNCTION("TO_DATE(INT((AE245/(60*60*24))+""1/1/1970""))"),43553.0)</f>
        <v>43553</v>
      </c>
      <c r="AE245" s="152">
        <v>1.553886E9</v>
      </c>
      <c r="AF245" s="152">
        <v>101748.34</v>
      </c>
      <c r="AG245" s="153">
        <f>IFERROR(__xludf.DUMMYFUNCTION("TO_DATE(INT((AH245/(60*60*24))+""1/1/1970""))"),43505.0)</f>
        <v>43505</v>
      </c>
      <c r="AH245" s="152">
        <v>1.549735373E9</v>
      </c>
      <c r="AI245" s="152">
        <v>105954.9665</v>
      </c>
    </row>
    <row r="246">
      <c r="A246" s="156">
        <v>1.46677506E9</v>
      </c>
      <c r="B246" s="156">
        <v>103530.432</v>
      </c>
      <c r="C246" s="153">
        <f>IFERROR(__xludf.DUMMYFUNCTION("TO_DATE(INT((A246/(60*60*24))+""1/1/1970""))"),42545.0)</f>
        <v>42545</v>
      </c>
      <c r="D246" s="152">
        <v>1.4720688E9</v>
      </c>
      <c r="E246" s="152">
        <v>97195.5752</v>
      </c>
      <c r="G246" s="156">
        <v>1.4768496E9</v>
      </c>
      <c r="H246" s="156">
        <v>89141.4568</v>
      </c>
      <c r="J246" s="154">
        <v>42713.0</v>
      </c>
      <c r="K246" s="155">
        <v>115619.78</v>
      </c>
      <c r="M246" s="13">
        <v>1.4634288E9</v>
      </c>
      <c r="N246" s="13">
        <v>25695.5892</v>
      </c>
      <c r="P246" s="156">
        <v>1.4618556E9</v>
      </c>
      <c r="Q246" s="156">
        <v>112086.6407</v>
      </c>
      <c r="S246" s="156">
        <v>1.4641848E9</v>
      </c>
      <c r="T246" s="156">
        <v>10074.438</v>
      </c>
      <c r="V246" s="156">
        <v>1.460682E9</v>
      </c>
      <c r="W246" s="156">
        <v>106588.1134</v>
      </c>
      <c r="Y246" s="156">
        <v>1.4603256E9</v>
      </c>
      <c r="Z246" s="156">
        <v>104528.0876</v>
      </c>
      <c r="AA246" s="153">
        <f>IFERROR(__xludf.DUMMYFUNCTION("TO_DATE(INT((AB246/(60*60*24))+""1/1/1970""))"),43553.0)</f>
        <v>43553</v>
      </c>
      <c r="AB246" s="152">
        <v>1.553868E9</v>
      </c>
      <c r="AC246" s="152">
        <v>105466.3659</v>
      </c>
      <c r="AD246" s="153">
        <f>IFERROR(__xludf.DUMMYFUNCTION("TO_DATE(INT((AE246/(60*60*24))+""1/1/1970""))"),43553.0)</f>
        <v>43553</v>
      </c>
      <c r="AE246" s="156">
        <v>1.5538896E9</v>
      </c>
      <c r="AF246" s="156">
        <v>101748.34</v>
      </c>
      <c r="AG246" s="153">
        <f>IFERROR(__xludf.DUMMYFUNCTION("TO_DATE(INT((AH246/(60*60*24))+""1/1/1970""))"),43505.0)</f>
        <v>43505</v>
      </c>
      <c r="AH246" s="156">
        <v>1.54975127E9</v>
      </c>
      <c r="AI246" s="156">
        <v>105954.9665</v>
      </c>
    </row>
    <row r="247">
      <c r="A247" s="152">
        <v>1.4667984E9</v>
      </c>
      <c r="B247" s="152">
        <v>103277.1816</v>
      </c>
      <c r="C247" s="153">
        <f>IFERROR(__xludf.DUMMYFUNCTION("TO_DATE(INT((A247/(60*60*24))+""1/1/1970""))"),42545.0)</f>
        <v>42545</v>
      </c>
      <c r="D247" s="156">
        <v>1.4721552E9</v>
      </c>
      <c r="E247" s="156">
        <v>97195.5752</v>
      </c>
      <c r="G247" s="152">
        <v>1.476936E9</v>
      </c>
      <c r="H247" s="152">
        <v>89965.4976</v>
      </c>
      <c r="J247" s="154">
        <v>42716.0</v>
      </c>
      <c r="K247" s="155">
        <v>115951.98</v>
      </c>
      <c r="M247" s="13">
        <v>1.4634936E9</v>
      </c>
      <c r="N247" s="13">
        <v>25655.8726</v>
      </c>
      <c r="P247" s="152">
        <v>1.4618736E9</v>
      </c>
      <c r="Q247" s="152">
        <v>112086.6407</v>
      </c>
      <c r="S247" s="152">
        <v>1.4642064E9</v>
      </c>
      <c r="T247" s="152">
        <v>10074.438</v>
      </c>
      <c r="V247" s="152">
        <v>1.4607216E9</v>
      </c>
      <c r="W247" s="152">
        <v>106589.289</v>
      </c>
      <c r="Y247" s="152">
        <v>1.4603292E9</v>
      </c>
      <c r="Z247" s="152">
        <v>104528.0876</v>
      </c>
      <c r="AA247" s="153">
        <f>IFERROR(__xludf.DUMMYFUNCTION("TO_DATE(INT((AB247/(60*60*24))+""1/1/1970""))"),43553.0)</f>
        <v>43553</v>
      </c>
      <c r="AB247" s="156">
        <v>1.553886E9</v>
      </c>
      <c r="AC247" s="156">
        <v>105688.239</v>
      </c>
      <c r="AD247" s="153">
        <f>IFERROR(__xludf.DUMMYFUNCTION("TO_DATE(INT((AE247/(60*60*24))+""1/1/1970""))"),43554.0)</f>
        <v>43554</v>
      </c>
      <c r="AE247" s="152">
        <v>1.5539184E9</v>
      </c>
      <c r="AF247" s="152">
        <v>101495.11</v>
      </c>
      <c r="AG247" s="153">
        <f>IFERROR(__xludf.DUMMYFUNCTION("TO_DATE(INT((AH247/(60*60*24))+""1/1/1970""))"),43505.0)</f>
        <v>43505</v>
      </c>
      <c r="AH247" s="152">
        <v>1.549756643E9</v>
      </c>
      <c r="AI247" s="152">
        <v>105954.9665</v>
      </c>
    </row>
    <row r="248">
      <c r="A248" s="156">
        <v>1.46703426E9</v>
      </c>
      <c r="B248" s="156">
        <v>102279.375</v>
      </c>
      <c r="C248" s="153">
        <f>IFERROR(__xludf.DUMMYFUNCTION("TO_DATE(INT((A248/(60*60*24))+""1/1/1970""))"),42548.0)</f>
        <v>42548</v>
      </c>
      <c r="D248" s="156">
        <v>1.4722236E9</v>
      </c>
      <c r="E248" s="156">
        <v>97195.5752</v>
      </c>
      <c r="G248" s="156">
        <v>1.4770224E9</v>
      </c>
      <c r="H248" s="156">
        <v>90058.2819</v>
      </c>
      <c r="J248" s="154">
        <v>42717.0</v>
      </c>
      <c r="K248" s="155">
        <v>115610.12</v>
      </c>
      <c r="M248" s="13">
        <v>1.4635152E9</v>
      </c>
      <c r="N248" s="13">
        <v>25655.8726</v>
      </c>
      <c r="P248" s="156">
        <v>1.4619024E9</v>
      </c>
      <c r="Q248" s="156">
        <v>111082.6355</v>
      </c>
      <c r="S248" s="156">
        <v>1.4642712E9</v>
      </c>
      <c r="T248" s="156">
        <v>10070.121</v>
      </c>
      <c r="V248" s="156">
        <v>1.460754E9</v>
      </c>
      <c r="W248" s="156">
        <v>106601.6469</v>
      </c>
      <c r="Y248" s="156">
        <v>1.4603652E9</v>
      </c>
      <c r="Z248" s="156">
        <v>104593.049</v>
      </c>
      <c r="AA248" s="153">
        <f>IFERROR(__xludf.DUMMYFUNCTION("TO_DATE(INT((AB248/(60*60*24))+""1/1/1970""))"),43553.0)</f>
        <v>43553</v>
      </c>
      <c r="AB248" s="152">
        <v>1.5538896E9</v>
      </c>
      <c r="AC248" s="152">
        <v>105732.946</v>
      </c>
      <c r="AD248" s="153">
        <f>IFERROR(__xludf.DUMMYFUNCTION("TO_DATE(INT((AE248/(60*60*24))+""1/1/1970""))"),43556.0)</f>
        <v>43556</v>
      </c>
      <c r="AE248" s="156">
        <v>1.5541272E9</v>
      </c>
      <c r="AF248" s="156">
        <v>101495.11</v>
      </c>
      <c r="AG248" s="153">
        <f>IFERROR(__xludf.DUMMYFUNCTION("TO_DATE(INT((AH248/(60*60*24))+""1/1/1970""))"),43506.0)</f>
        <v>43506</v>
      </c>
      <c r="AH248" s="156">
        <v>1.54976708E9</v>
      </c>
      <c r="AI248" s="156">
        <v>105954.9665</v>
      </c>
    </row>
    <row r="249">
      <c r="A249" s="152">
        <v>1.4670576E9</v>
      </c>
      <c r="B249" s="152">
        <v>101922.0544</v>
      </c>
      <c r="C249" s="153">
        <f>IFERROR(__xludf.DUMMYFUNCTION("TO_DATE(INT((A249/(60*60*24))+""1/1/1970""))"),42548.0)</f>
        <v>42548</v>
      </c>
      <c r="D249" s="156">
        <v>1.4722704E9</v>
      </c>
      <c r="E249" s="156">
        <v>97195.5752</v>
      </c>
      <c r="G249" s="152">
        <v>1.4771088E9</v>
      </c>
      <c r="H249" s="152">
        <v>90946.4538</v>
      </c>
      <c r="J249" s="154">
        <v>42718.0</v>
      </c>
      <c r="K249" s="155">
        <v>116799.98</v>
      </c>
      <c r="M249" s="13">
        <v>1.46358E9</v>
      </c>
      <c r="N249" s="13">
        <v>25635.1339</v>
      </c>
      <c r="P249" s="152">
        <v>1.461942E9</v>
      </c>
      <c r="Q249" s="152">
        <v>111082.6355</v>
      </c>
      <c r="S249" s="152">
        <v>1.4642928E9</v>
      </c>
      <c r="T249" s="152">
        <v>10070.121</v>
      </c>
      <c r="V249" s="152">
        <v>1.4609304E9</v>
      </c>
      <c r="W249" s="152">
        <v>106597.0577</v>
      </c>
      <c r="Y249" s="152">
        <v>1.4604048E9</v>
      </c>
      <c r="Z249" s="152">
        <v>104593.049</v>
      </c>
      <c r="AA249" s="153">
        <f>IFERROR(__xludf.DUMMYFUNCTION("TO_DATE(INT((AB249/(60*60*24))+""1/1/1970""))"),43554.0)</f>
        <v>43554</v>
      </c>
      <c r="AB249" s="156">
        <v>1.5539184E9</v>
      </c>
      <c r="AC249" s="156">
        <v>105732.946</v>
      </c>
      <c r="AD249" s="153">
        <f>IFERROR(__xludf.DUMMYFUNCTION("TO_DATE(INT((AE249/(60*60*24))+""1/1/1970""))"),43556.0)</f>
        <v>43556</v>
      </c>
      <c r="AE249" s="152">
        <v>1.5541452E9</v>
      </c>
      <c r="AF249" s="152">
        <v>101495.11</v>
      </c>
      <c r="AG249" s="153">
        <f>IFERROR(__xludf.DUMMYFUNCTION("TO_DATE(INT((AH249/(60*60*24))+""1/1/1970""))"),43506.0)</f>
        <v>43506</v>
      </c>
      <c r="AH249" s="152">
        <v>1.549783659E9</v>
      </c>
      <c r="AI249" s="152">
        <v>105954.9665</v>
      </c>
    </row>
    <row r="250">
      <c r="A250" s="156">
        <v>1.46712066E9</v>
      </c>
      <c r="B250" s="156">
        <v>101922.0544</v>
      </c>
      <c r="C250" s="153">
        <f>IFERROR(__xludf.DUMMYFUNCTION("TO_DATE(INT((A250/(60*60*24))+""1/1/1970""))"),42549.0)</f>
        <v>42549</v>
      </c>
      <c r="D250" s="156">
        <v>1.4725008E9</v>
      </c>
      <c r="E250" s="156">
        <v>97195.5752</v>
      </c>
      <c r="G250" s="156">
        <v>1.4773176E9</v>
      </c>
      <c r="H250" s="156">
        <v>90946.4538</v>
      </c>
      <c r="J250" s="154">
        <v>42719.0</v>
      </c>
      <c r="K250" s="155">
        <v>116310.42</v>
      </c>
      <c r="M250" s="13">
        <v>1.4636016E9</v>
      </c>
      <c r="N250" s="13">
        <v>25635.1339</v>
      </c>
      <c r="P250" s="156">
        <v>1.46196E9</v>
      </c>
      <c r="Q250" s="156">
        <v>111082.6355</v>
      </c>
      <c r="S250" s="156">
        <v>1.4643576E9</v>
      </c>
      <c r="T250" s="156">
        <v>10049.557</v>
      </c>
      <c r="V250" s="156">
        <v>1.460934E9</v>
      </c>
      <c r="W250" s="156">
        <v>106580.6543</v>
      </c>
      <c r="Y250" s="156">
        <v>1.4604156E9</v>
      </c>
      <c r="Z250" s="156">
        <v>104593.049</v>
      </c>
      <c r="AA250" s="153">
        <f>IFERROR(__xludf.DUMMYFUNCTION("TO_DATE(INT((AB250/(60*60*24))+""1/1/1970""))"),43556.0)</f>
        <v>43556</v>
      </c>
      <c r="AB250" s="152">
        <v>1.5540912E9</v>
      </c>
      <c r="AC250" s="152">
        <v>105732.946</v>
      </c>
      <c r="AD250" s="153">
        <f>IFERROR(__xludf.DUMMYFUNCTION("TO_DATE(INT((AE250/(60*60*24))+""1/1/1970""))"),43556.0)</f>
        <v>43556</v>
      </c>
      <c r="AE250" s="156">
        <v>1.5541488E9</v>
      </c>
      <c r="AF250" s="156">
        <v>101495.11</v>
      </c>
      <c r="AG250" s="153">
        <f>IFERROR(__xludf.DUMMYFUNCTION("TO_DATE(INT((AH250/(60*60*24))+""1/1/1970""))"),43506.0)</f>
        <v>43506</v>
      </c>
      <c r="AH250" s="156">
        <v>1.54979962E9</v>
      </c>
      <c r="AI250" s="156">
        <v>105954.9665</v>
      </c>
    </row>
    <row r="251">
      <c r="A251" s="152">
        <v>1.467144E9</v>
      </c>
      <c r="B251" s="152">
        <v>101922.0544</v>
      </c>
      <c r="C251" s="153">
        <f>IFERROR(__xludf.DUMMYFUNCTION("TO_DATE(INT((A251/(60*60*24))+""1/1/1970""))"),42549.0)</f>
        <v>42549</v>
      </c>
      <c r="D251" s="156">
        <v>1.4725692E9</v>
      </c>
      <c r="E251" s="156">
        <v>97195.5752</v>
      </c>
      <c r="G251" s="156">
        <v>1.477368E9</v>
      </c>
      <c r="H251" s="156">
        <v>91295.6723</v>
      </c>
      <c r="J251" s="154">
        <v>42720.0</v>
      </c>
      <c r="K251" s="155">
        <v>116841.01</v>
      </c>
      <c r="M251" s="13">
        <v>1.4636664E9</v>
      </c>
      <c r="N251" s="13">
        <v>25583.5901</v>
      </c>
      <c r="P251" s="152">
        <v>1.4619888E9</v>
      </c>
      <c r="Q251" s="152">
        <v>110461.1915</v>
      </c>
      <c r="S251" s="152">
        <v>1.4643792E9</v>
      </c>
      <c r="T251" s="152">
        <v>10049.557</v>
      </c>
      <c r="V251" s="152">
        <v>1.46097E9</v>
      </c>
      <c r="W251" s="152">
        <v>106597.8968</v>
      </c>
      <c r="Y251" s="152">
        <v>1.4604444E9</v>
      </c>
      <c r="Z251" s="152">
        <v>104642.9138</v>
      </c>
      <c r="AA251" s="153">
        <f>IFERROR(__xludf.DUMMYFUNCTION("TO_DATE(INT((AB251/(60*60*24))+""1/1/1970""))"),43556.0)</f>
        <v>43556</v>
      </c>
      <c r="AB251" s="156">
        <v>1.5541272E9</v>
      </c>
      <c r="AC251" s="156">
        <v>106922.0214</v>
      </c>
      <c r="AD251" s="153">
        <f>IFERROR(__xludf.DUMMYFUNCTION("TO_DATE(INT((AE251/(60*60*24))+""1/1/1970""))"),43557.0)</f>
        <v>43557</v>
      </c>
      <c r="AE251" s="152">
        <v>1.5541776E9</v>
      </c>
      <c r="AF251" s="152">
        <v>101608.96</v>
      </c>
      <c r="AG251" s="153">
        <f>IFERROR(__xludf.DUMMYFUNCTION("TO_DATE(INT((AH251/(60*60*24))+""1/1/1970""))"),43506.0)</f>
        <v>43506</v>
      </c>
      <c r="AH251" s="152">
        <v>1.549815443E9</v>
      </c>
      <c r="AI251" s="152">
        <v>105954.9665</v>
      </c>
    </row>
    <row r="252">
      <c r="A252" s="156">
        <v>1.46720706E9</v>
      </c>
      <c r="B252" s="156">
        <v>101922.0544</v>
      </c>
      <c r="C252" s="153">
        <f>IFERROR(__xludf.DUMMYFUNCTION("TO_DATE(INT((A252/(60*60*24))+""1/1/1970""))"),42550.0)</f>
        <v>42550</v>
      </c>
      <c r="D252" s="156">
        <v>1.472616E9</v>
      </c>
      <c r="E252" s="156">
        <v>97195.5752</v>
      </c>
      <c r="G252" s="152">
        <v>1.4774544E9</v>
      </c>
      <c r="H252" s="152">
        <v>91087.3002</v>
      </c>
      <c r="J252" s="154">
        <v>42723.0</v>
      </c>
      <c r="K252" s="155">
        <v>116195.7</v>
      </c>
      <c r="M252" s="13">
        <v>1.463688E9</v>
      </c>
      <c r="N252" s="13">
        <v>25583.5901</v>
      </c>
      <c r="P252" s="156">
        <v>1.4621616E9</v>
      </c>
      <c r="Q252" s="156">
        <v>110461.1915</v>
      </c>
      <c r="S252" s="156">
        <v>1.4643936E9</v>
      </c>
      <c r="T252" s="156">
        <v>10073.1374</v>
      </c>
      <c r="V252" s="156">
        <v>1.4610096E9</v>
      </c>
      <c r="W252" s="156">
        <v>106607.6732</v>
      </c>
      <c r="Y252" s="156">
        <v>1.460484E9</v>
      </c>
      <c r="Z252" s="156">
        <v>104642.9138</v>
      </c>
      <c r="AA252" s="153">
        <f>IFERROR(__xludf.DUMMYFUNCTION("TO_DATE(INT((AB252/(60*60*24))+""1/1/1970""))"),43556.0)</f>
        <v>43556</v>
      </c>
      <c r="AB252" s="152">
        <v>1.5541452E9</v>
      </c>
      <c r="AC252" s="152">
        <v>107806.1832</v>
      </c>
      <c r="AD252" s="153">
        <f>IFERROR(__xludf.DUMMYFUNCTION("TO_DATE(INT((AE252/(60*60*24))+""1/1/1970""))"),43557.0)</f>
        <v>43557</v>
      </c>
      <c r="AE252" s="156">
        <v>1.5542136E9</v>
      </c>
      <c r="AF252" s="156">
        <v>101608.96</v>
      </c>
      <c r="AG252" s="153">
        <f>IFERROR(__xludf.DUMMYFUNCTION("TO_DATE(INT((AH252/(60*60*24))+""1/1/1970""))"),43506.0)</f>
        <v>43506</v>
      </c>
      <c r="AH252" s="156">
        <v>1.549832182E9</v>
      </c>
      <c r="AI252" s="156">
        <v>105954.9665</v>
      </c>
    </row>
    <row r="253">
      <c r="A253" s="152">
        <v>1.4672304E9</v>
      </c>
      <c r="B253" s="152">
        <v>101922.0544</v>
      </c>
      <c r="C253" s="153">
        <f>IFERROR(__xludf.DUMMYFUNCTION("TO_DATE(INT((A253/(60*60*24))+""1/1/1970""))"),42550.0)</f>
        <v>42550</v>
      </c>
      <c r="D253" s="156">
        <v>1.4726736E9</v>
      </c>
      <c r="E253" s="156">
        <v>97195.5752</v>
      </c>
      <c r="G253" s="156">
        <v>1.4775408E9</v>
      </c>
      <c r="H253" s="156">
        <v>91446.6094</v>
      </c>
      <c r="J253" s="154">
        <v>42724.0</v>
      </c>
      <c r="K253" s="155">
        <v>116846.0</v>
      </c>
      <c r="M253" s="13">
        <v>1.4637528E9</v>
      </c>
      <c r="N253" s="13">
        <v>25610.0006</v>
      </c>
      <c r="P253" s="152">
        <v>1.4622012E9</v>
      </c>
      <c r="Q253" s="152">
        <v>110449.5765</v>
      </c>
      <c r="S253" s="152">
        <v>1.4645664E9</v>
      </c>
      <c r="T253" s="152">
        <v>10080.608</v>
      </c>
      <c r="V253" s="152">
        <v>1.4610204E9</v>
      </c>
      <c r="W253" s="152">
        <v>106605.9988</v>
      </c>
      <c r="Y253" s="152">
        <v>1.460502E9</v>
      </c>
      <c r="Z253" s="152">
        <v>104642.9138</v>
      </c>
      <c r="AA253" s="153">
        <f>IFERROR(__xludf.DUMMYFUNCTION("TO_DATE(INT((AB253/(60*60*24))+""1/1/1970""))"),43556.0)</f>
        <v>43556</v>
      </c>
      <c r="AB253" s="156">
        <v>1.5541488E9</v>
      </c>
      <c r="AC253" s="156">
        <v>107729.8987</v>
      </c>
      <c r="AD253" s="153">
        <f>IFERROR(__xludf.DUMMYFUNCTION("TO_DATE(INT((AE253/(60*60*24))+""1/1/1970""))"),43557.0)</f>
        <v>43557</v>
      </c>
      <c r="AE253" s="152">
        <v>1.5542316E9</v>
      </c>
      <c r="AF253" s="152">
        <v>101608.96</v>
      </c>
      <c r="AG253" s="153">
        <f>IFERROR(__xludf.DUMMYFUNCTION("TO_DATE(INT((AH253/(60*60*24))+""1/1/1970""))"),43506.0)</f>
        <v>43506</v>
      </c>
      <c r="AH253" s="152">
        <v>1.549843186E9</v>
      </c>
      <c r="AI253" s="152">
        <v>105954.9665</v>
      </c>
    </row>
    <row r="254">
      <c r="A254" s="156">
        <v>1.46729346E9</v>
      </c>
      <c r="B254" s="156">
        <v>101922.0544</v>
      </c>
      <c r="C254" s="153">
        <f>IFERROR(__xludf.DUMMYFUNCTION("TO_DATE(INT((A254/(60*60*24))+""1/1/1970""))"),42551.0)</f>
        <v>42551</v>
      </c>
      <c r="D254" s="156">
        <v>1.472742E9</v>
      </c>
      <c r="E254" s="156">
        <v>97195.5752</v>
      </c>
      <c r="G254" s="152">
        <v>1.4776272E9</v>
      </c>
      <c r="H254" s="152">
        <v>91115.1682</v>
      </c>
      <c r="J254" s="154">
        <v>42725.0</v>
      </c>
      <c r="K254" s="155">
        <v>117043.41</v>
      </c>
      <c r="M254" s="13">
        <v>1.4637744E9</v>
      </c>
      <c r="N254" s="13">
        <v>25610.0006</v>
      </c>
      <c r="P254" s="156">
        <v>1.4622192E9</v>
      </c>
      <c r="Q254" s="156">
        <v>110449.5765</v>
      </c>
      <c r="S254" s="156">
        <v>1.4646528E9</v>
      </c>
      <c r="T254" s="156">
        <v>10072.4869</v>
      </c>
      <c r="V254" s="156">
        <v>1.4610492E9</v>
      </c>
      <c r="W254" s="156">
        <v>106614.0374</v>
      </c>
      <c r="Y254" s="156">
        <v>1.4605236E9</v>
      </c>
      <c r="Z254" s="156">
        <v>104393.5899</v>
      </c>
      <c r="AA254" s="153">
        <f>IFERROR(__xludf.DUMMYFUNCTION("TO_DATE(INT((AB254/(60*60*24))+""1/1/1970""))"),43557.0)</f>
        <v>43557</v>
      </c>
      <c r="AB254" s="152">
        <v>1.5541776E9</v>
      </c>
      <c r="AC254" s="152">
        <v>107729.8987</v>
      </c>
      <c r="AD254" s="153">
        <f>IFERROR(__xludf.DUMMYFUNCTION("TO_DATE(INT((AE254/(60*60*24))+""1/1/1970""))"),43557.0)</f>
        <v>43557</v>
      </c>
      <c r="AE254" s="156">
        <v>1.5542352E9</v>
      </c>
      <c r="AF254" s="156">
        <v>101608.96</v>
      </c>
      <c r="AG254" s="153">
        <f>IFERROR(__xludf.DUMMYFUNCTION("TO_DATE(INT((AH254/(60*60*24))+""1/1/1970""))"),43507.0)</f>
        <v>43507</v>
      </c>
      <c r="AH254" s="156">
        <v>1.549849142E9</v>
      </c>
      <c r="AI254" s="156">
        <v>105954.9665</v>
      </c>
    </row>
    <row r="255">
      <c r="A255" s="152">
        <v>1.4673168E9</v>
      </c>
      <c r="B255" s="152">
        <v>101922.0544</v>
      </c>
      <c r="C255" s="153">
        <f>IFERROR(__xludf.DUMMYFUNCTION("TO_DATE(INT((A255/(60*60*24))+""1/1/1970""))"),42551.0)</f>
        <v>42551</v>
      </c>
      <c r="D255" s="156">
        <v>1.4727888E9</v>
      </c>
      <c r="E255" s="156">
        <v>97195.5752</v>
      </c>
      <c r="G255" s="156">
        <v>1.4777136E9</v>
      </c>
      <c r="H255" s="156">
        <v>91212.1765</v>
      </c>
      <c r="J255" s="154">
        <v>42726.0</v>
      </c>
      <c r="K255" s="155">
        <v>117171.28</v>
      </c>
      <c r="M255" s="13">
        <v>1.4637888E9</v>
      </c>
      <c r="N255" s="13">
        <v>25535.3157</v>
      </c>
      <c r="P255" s="152">
        <v>1.462248E9</v>
      </c>
      <c r="Q255" s="152">
        <v>110669.1308</v>
      </c>
      <c r="S255" s="152">
        <v>1.4647032E9</v>
      </c>
      <c r="T255" s="152">
        <v>10072.4869</v>
      </c>
      <c r="V255" s="152">
        <v>1.4610888E9</v>
      </c>
      <c r="W255" s="152">
        <v>106634.598</v>
      </c>
      <c r="Y255" s="152">
        <v>1.4605632E9</v>
      </c>
      <c r="Z255" s="152">
        <v>104393.5899</v>
      </c>
      <c r="AA255" s="153">
        <f>IFERROR(__xludf.DUMMYFUNCTION("TO_DATE(INT((AB255/(60*60*24))+""1/1/1970""))"),43557.0)</f>
        <v>43557</v>
      </c>
      <c r="AB255" s="156">
        <v>1.5542136E9</v>
      </c>
      <c r="AC255" s="156">
        <v>107537.4445</v>
      </c>
      <c r="AD255" s="153">
        <f>IFERROR(__xludf.DUMMYFUNCTION("TO_DATE(INT((AE255/(60*60*24))+""1/1/1970""))"),43558.0)</f>
        <v>43558</v>
      </c>
      <c r="AE255" s="152">
        <v>1.554264E9</v>
      </c>
      <c r="AF255" s="152">
        <v>101605.51</v>
      </c>
      <c r="AG255" s="153">
        <f>IFERROR(__xludf.DUMMYFUNCTION("TO_DATE(INT((AH255/(60*60*24))+""1/1/1970""))"),43507.0)</f>
        <v>43507</v>
      </c>
      <c r="AH255" s="152">
        <v>1.549865391E9</v>
      </c>
      <c r="AI255" s="152">
        <v>105954.9665</v>
      </c>
    </row>
    <row r="256">
      <c r="A256" s="156">
        <v>1.46737986E9</v>
      </c>
      <c r="B256" s="156">
        <v>101922.0544</v>
      </c>
      <c r="C256" s="153">
        <f>IFERROR(__xludf.DUMMYFUNCTION("TO_DATE(INT((A256/(60*60*24))+""1/1/1970""))"),42552.0)</f>
        <v>42552</v>
      </c>
      <c r="D256" s="156">
        <v>1.4728464E9</v>
      </c>
      <c r="E256" s="156">
        <v>97195.5752</v>
      </c>
      <c r="G256" s="152">
        <v>1.4779224E9</v>
      </c>
      <c r="H256" s="152">
        <v>91212.1765</v>
      </c>
      <c r="J256" s="154">
        <v>42727.0</v>
      </c>
      <c r="K256" s="155">
        <v>116802.6</v>
      </c>
      <c r="M256" s="13">
        <v>1.4638752E9</v>
      </c>
      <c r="N256" s="13">
        <v>25535.3157</v>
      </c>
      <c r="P256" s="156">
        <v>1.4622876E9</v>
      </c>
      <c r="Q256" s="156">
        <v>110669.1308</v>
      </c>
      <c r="S256" s="156">
        <v>1.4647248E9</v>
      </c>
      <c r="T256" s="156">
        <v>10072.4869</v>
      </c>
      <c r="V256" s="156">
        <v>1.4611068E9</v>
      </c>
      <c r="W256" s="156">
        <v>106616.104</v>
      </c>
      <c r="Y256" s="156">
        <v>1.4605884E9</v>
      </c>
      <c r="Z256" s="156">
        <v>104393.5899</v>
      </c>
      <c r="AA256" s="153">
        <f>IFERROR(__xludf.DUMMYFUNCTION("TO_DATE(INT((AB256/(60*60*24))+""1/1/1970""))"),43557.0)</f>
        <v>43557</v>
      </c>
      <c r="AB256" s="152">
        <v>1.5542316E9</v>
      </c>
      <c r="AC256" s="152">
        <v>107947.6099</v>
      </c>
      <c r="AD256" s="153">
        <f>IFERROR(__xludf.DUMMYFUNCTION("TO_DATE(INT((AE256/(60*60*24))+""1/1/1970""))"),43558.0)</f>
        <v>43558</v>
      </c>
      <c r="AE256" s="156">
        <v>1.5543E9</v>
      </c>
      <c r="AF256" s="156">
        <v>101605.51</v>
      </c>
      <c r="AG256" s="153">
        <f>IFERROR(__xludf.DUMMYFUNCTION("TO_DATE(INT((AH256/(60*60*24))+""1/1/1970""))"),43507.0)</f>
        <v>43507</v>
      </c>
      <c r="AH256" s="156">
        <v>1.549881288E9</v>
      </c>
      <c r="AI256" s="156">
        <v>105954.9665</v>
      </c>
    </row>
    <row r="257">
      <c r="A257" s="152">
        <v>1.4674032E9</v>
      </c>
      <c r="B257" s="152">
        <v>101798.4983</v>
      </c>
      <c r="C257" s="153">
        <f>IFERROR(__xludf.DUMMYFUNCTION("TO_DATE(INT((A257/(60*60*24))+""1/1/1970""))"),42552.0)</f>
        <v>42552</v>
      </c>
      <c r="D257" s="156">
        <v>1.4731704E9</v>
      </c>
      <c r="E257" s="156">
        <v>97195.5752</v>
      </c>
      <c r="G257" s="152">
        <v>1.4779728E9</v>
      </c>
      <c r="H257" s="152">
        <v>90981.6907</v>
      </c>
      <c r="J257" s="154">
        <v>42731.0</v>
      </c>
      <c r="K257" s="155">
        <v>116916.76</v>
      </c>
      <c r="M257" s="13">
        <v>1.4639616E9</v>
      </c>
      <c r="N257" s="13">
        <v>25549.1091</v>
      </c>
      <c r="P257" s="152">
        <v>1.4623056E9</v>
      </c>
      <c r="Q257" s="152">
        <v>110669.1308</v>
      </c>
      <c r="S257" s="152">
        <v>1.4647896E9</v>
      </c>
      <c r="T257" s="152">
        <v>10059.5914</v>
      </c>
      <c r="V257" s="152">
        <v>1.4611284E9</v>
      </c>
      <c r="W257" s="152">
        <v>106620.1743</v>
      </c>
      <c r="Y257" s="152">
        <v>1.4606028E9</v>
      </c>
      <c r="Z257" s="152">
        <v>103431.52</v>
      </c>
      <c r="AA257" s="153">
        <f>IFERROR(__xludf.DUMMYFUNCTION("TO_DATE(INT((AB257/(60*60*24))+""1/1/1970""))"),43557.0)</f>
        <v>43557</v>
      </c>
      <c r="AB257" s="156">
        <v>1.5542352E9</v>
      </c>
      <c r="AC257" s="156">
        <v>107923.3021</v>
      </c>
      <c r="AD257" s="153">
        <f>IFERROR(__xludf.DUMMYFUNCTION("TO_DATE(INT((AE257/(60*60*24))+""1/1/1970""))"),43558.0)</f>
        <v>43558</v>
      </c>
      <c r="AE257" s="152">
        <v>1.554318E9</v>
      </c>
      <c r="AF257" s="152">
        <v>101605.51</v>
      </c>
      <c r="AG257" s="153">
        <f>IFERROR(__xludf.DUMMYFUNCTION("TO_DATE(INT((AH257/(60*60*24))+""1/1/1970""))"),43507.0)</f>
        <v>43507</v>
      </c>
      <c r="AH257" s="152">
        <v>1.54989708E9</v>
      </c>
      <c r="AI257" s="152">
        <v>105954.9665</v>
      </c>
    </row>
    <row r="258">
      <c r="A258" s="156">
        <v>1.46772546E9</v>
      </c>
      <c r="B258" s="156">
        <v>101401.91</v>
      </c>
      <c r="C258" s="153">
        <f>IFERROR(__xludf.DUMMYFUNCTION("TO_DATE(INT((A258/(60*60*24))+""1/1/1970""))"),42556.0)</f>
        <v>42556</v>
      </c>
      <c r="D258" s="156">
        <v>1.4732208E9</v>
      </c>
      <c r="E258" s="156">
        <v>97357.2144</v>
      </c>
      <c r="G258" s="156">
        <v>1.4780592E9</v>
      </c>
      <c r="H258" s="156">
        <v>90087.0964</v>
      </c>
      <c r="J258" s="154">
        <v>42732.0</v>
      </c>
      <c r="K258" s="155">
        <v>117279.58</v>
      </c>
      <c r="M258" s="13">
        <v>1.464012E9</v>
      </c>
      <c r="N258" s="13">
        <v>25549.1091</v>
      </c>
      <c r="P258" s="156">
        <v>1.4623344E9</v>
      </c>
      <c r="Q258" s="156">
        <v>110312.8402</v>
      </c>
      <c r="S258" s="156">
        <v>1.4648112E9</v>
      </c>
      <c r="T258" s="156">
        <v>10059.5914</v>
      </c>
      <c r="V258" s="156">
        <v>1.461168E9</v>
      </c>
      <c r="W258" s="156">
        <v>106616.7814</v>
      </c>
      <c r="Y258" s="156">
        <v>1.4606424E9</v>
      </c>
      <c r="Z258" s="156">
        <v>103431.52</v>
      </c>
      <c r="AA258" s="153">
        <f>IFERROR(__xludf.DUMMYFUNCTION("TO_DATE(INT((AB258/(60*60*24))+""1/1/1970""))"),43558.0)</f>
        <v>43558</v>
      </c>
      <c r="AB258" s="152">
        <v>1.554264E9</v>
      </c>
      <c r="AC258" s="152">
        <v>107923.3021</v>
      </c>
      <c r="AD258" s="153">
        <f>IFERROR(__xludf.DUMMYFUNCTION("TO_DATE(INT((AE258/(60*60*24))+""1/1/1970""))"),43558.0)</f>
        <v>43558</v>
      </c>
      <c r="AE258" s="156">
        <v>1.5543216E9</v>
      </c>
      <c r="AF258" s="156">
        <v>101605.51</v>
      </c>
      <c r="AG258" s="153">
        <f>IFERROR(__xludf.DUMMYFUNCTION("TO_DATE(INT((AH258/(60*60*24))+""1/1/1970""))"),43507.0)</f>
        <v>43507</v>
      </c>
      <c r="AH258" s="156">
        <v>1.54991292E9</v>
      </c>
      <c r="AI258" s="156">
        <v>105613.6899</v>
      </c>
    </row>
    <row r="259">
      <c r="A259" s="152">
        <v>1.4677488E9</v>
      </c>
      <c r="B259" s="152">
        <v>101121.3963</v>
      </c>
      <c r="C259" s="153">
        <f>IFERROR(__xludf.DUMMYFUNCTION("TO_DATE(INT((A259/(60*60*24))+""1/1/1970""))"),42556.0)</f>
        <v>42556</v>
      </c>
      <c r="D259" s="156">
        <v>1.4732784E9</v>
      </c>
      <c r="E259" s="156">
        <v>97357.2144</v>
      </c>
      <c r="G259" s="152">
        <v>1.4781456E9</v>
      </c>
      <c r="H259" s="152">
        <v>89433.4053</v>
      </c>
      <c r="J259" s="154">
        <v>42733.0</v>
      </c>
      <c r="K259" s="155">
        <v>116795.64</v>
      </c>
      <c r="M259" s="13">
        <v>1.4640336E9</v>
      </c>
      <c r="N259" s="13">
        <v>25549.1091</v>
      </c>
      <c r="P259" s="152">
        <v>1.462374E9</v>
      </c>
      <c r="Q259" s="152">
        <v>110312.8402</v>
      </c>
      <c r="S259" s="152">
        <v>1.464876E9</v>
      </c>
      <c r="T259" s="152">
        <v>10033.4161</v>
      </c>
      <c r="V259" s="152">
        <v>1.4611932E9</v>
      </c>
      <c r="W259" s="152">
        <v>106598.3498</v>
      </c>
      <c r="Y259" s="152">
        <v>1.4606748E9</v>
      </c>
      <c r="Z259" s="152">
        <v>103431.52</v>
      </c>
      <c r="AA259" s="153">
        <f>IFERROR(__xludf.DUMMYFUNCTION("TO_DATE(INT((AB259/(60*60*24))+""1/1/1970""))"),43558.0)</f>
        <v>43558</v>
      </c>
      <c r="AB259" s="156">
        <v>1.5543E9</v>
      </c>
      <c r="AC259" s="156">
        <v>109232.3967</v>
      </c>
      <c r="AD259" s="153">
        <f>IFERROR(__xludf.DUMMYFUNCTION("TO_DATE(INT((AE259/(60*60*24))+""1/1/1970""))"),43559.0)</f>
        <v>43559</v>
      </c>
      <c r="AE259" s="152">
        <v>1.5543504E9</v>
      </c>
      <c r="AF259" s="152">
        <v>101656.57</v>
      </c>
      <c r="AG259" s="153">
        <f>IFERROR(__xludf.DUMMYFUNCTION("TO_DATE(INT((AH259/(60*60*24))+""1/1/1970""))"),43507.0)</f>
        <v>43507</v>
      </c>
      <c r="AH259" s="152">
        <v>1.549929014E9</v>
      </c>
      <c r="AI259" s="152">
        <v>105630.5593</v>
      </c>
    </row>
    <row r="260">
      <c r="A260" s="156">
        <v>1.46781186E9</v>
      </c>
      <c r="B260" s="156">
        <v>100782.8453</v>
      </c>
      <c r="C260" s="153">
        <f>IFERROR(__xludf.DUMMYFUNCTION("TO_DATE(INT((A260/(60*60*24))+""1/1/1970""))"),42557.0)</f>
        <v>42557</v>
      </c>
      <c r="D260" s="156">
        <v>1.4733468E9</v>
      </c>
      <c r="E260" s="156">
        <v>97243.9352</v>
      </c>
      <c r="G260" s="156">
        <v>1.478232E9</v>
      </c>
      <c r="H260" s="156">
        <v>89234.5074</v>
      </c>
      <c r="J260" s="154">
        <v>42734.0</v>
      </c>
      <c r="K260" s="155">
        <v>116769.74</v>
      </c>
      <c r="M260" s="13">
        <v>1.4640984E9</v>
      </c>
      <c r="N260" s="13">
        <v>25703.9907</v>
      </c>
      <c r="P260" s="156">
        <v>1.462392E9</v>
      </c>
      <c r="Q260" s="156">
        <v>110312.8402</v>
      </c>
      <c r="S260" s="156">
        <v>1.4648976E9</v>
      </c>
      <c r="T260" s="156">
        <v>10033.4161</v>
      </c>
      <c r="V260" s="156">
        <v>1.4612076E9</v>
      </c>
      <c r="W260" s="156">
        <v>106602.9304</v>
      </c>
      <c r="Y260" s="156">
        <v>1.460682E9</v>
      </c>
      <c r="Z260" s="156">
        <v>103314.4064</v>
      </c>
      <c r="AA260" s="153">
        <f>IFERROR(__xludf.DUMMYFUNCTION("TO_DATE(INT((AB260/(60*60*24))+""1/1/1970""))"),43558.0)</f>
        <v>43558</v>
      </c>
      <c r="AB260" s="152">
        <v>1.554318E9</v>
      </c>
      <c r="AC260" s="152">
        <v>109171.7601</v>
      </c>
      <c r="AD260" s="153">
        <f>IFERROR(__xludf.DUMMYFUNCTION("TO_DATE(INT((AE260/(60*60*24))+""1/1/1970""))"),43559.0)</f>
        <v>43559</v>
      </c>
      <c r="AE260" s="156">
        <v>1.5543864E9</v>
      </c>
      <c r="AF260" s="156">
        <v>101656.57</v>
      </c>
      <c r="AG260" s="153">
        <f>IFERROR(__xludf.DUMMYFUNCTION("TO_DATE(INT((AH260/(60*60*24))+""1/1/1970""))"),43507.0)</f>
        <v>43507</v>
      </c>
      <c r="AH260" s="156">
        <v>1.549929577E9</v>
      </c>
      <c r="AI260" s="156">
        <v>105630.5593</v>
      </c>
    </row>
    <row r="261">
      <c r="A261" s="152">
        <v>1.4678352E9</v>
      </c>
      <c r="B261" s="152">
        <v>101788.8254</v>
      </c>
      <c r="C261" s="153">
        <f>IFERROR(__xludf.DUMMYFUNCTION("TO_DATE(INT((A261/(60*60*24))+""1/1/1970""))"),42557.0)</f>
        <v>42557</v>
      </c>
      <c r="D261" s="156">
        <v>1.4733936E9</v>
      </c>
      <c r="E261" s="156">
        <v>97243.9352</v>
      </c>
      <c r="G261" s="152">
        <v>1.4783184E9</v>
      </c>
      <c r="H261" s="152">
        <v>89522.9888</v>
      </c>
      <c r="J261" s="154">
        <v>42738.0</v>
      </c>
      <c r="K261" s="155">
        <v>115912.7</v>
      </c>
      <c r="M261" s="13">
        <v>1.46412E9</v>
      </c>
      <c r="N261" s="13">
        <v>25703.9907</v>
      </c>
      <c r="P261" s="152">
        <v>1.4624208E9</v>
      </c>
      <c r="Q261" s="152">
        <v>110080.5604</v>
      </c>
      <c r="S261" s="152">
        <v>1.4649624E9</v>
      </c>
      <c r="T261" s="152">
        <v>10036.0596</v>
      </c>
      <c r="V261" s="152">
        <v>1.4612472E9</v>
      </c>
      <c r="W261" s="152">
        <v>106599.0189</v>
      </c>
      <c r="Y261" s="152">
        <v>1.4607216E9</v>
      </c>
      <c r="Z261" s="152">
        <v>103314.4064</v>
      </c>
      <c r="AA261" s="153">
        <f>IFERROR(__xludf.DUMMYFUNCTION("TO_DATE(INT((AB261/(60*60*24))+""1/1/1970""))"),43558.0)</f>
        <v>43558</v>
      </c>
      <c r="AB261" s="156">
        <v>1.5543216E9</v>
      </c>
      <c r="AC261" s="156">
        <v>109066.7693</v>
      </c>
      <c r="AD261" s="153">
        <f>IFERROR(__xludf.DUMMYFUNCTION("TO_DATE(INT((AE261/(60*60*24))+""1/1/1970""))"),43559.0)</f>
        <v>43559</v>
      </c>
      <c r="AE261" s="152">
        <v>1.5544044E9</v>
      </c>
      <c r="AF261" s="152">
        <v>101656.57</v>
      </c>
      <c r="AG261" s="153">
        <f>IFERROR(__xludf.DUMMYFUNCTION("TO_DATE(INT((AH261/(60*60*24))+""1/1/1970""))"),43508.0)</f>
        <v>43508</v>
      </c>
      <c r="AH261" s="152">
        <v>1.549945567E9</v>
      </c>
      <c r="AI261" s="152">
        <v>105630.5593</v>
      </c>
    </row>
    <row r="262">
      <c r="A262" s="156">
        <v>1.46789826E9</v>
      </c>
      <c r="B262" s="156">
        <v>101890.3907</v>
      </c>
      <c r="C262" s="153">
        <f>IFERROR(__xludf.DUMMYFUNCTION("TO_DATE(INT((A262/(60*60*24))+""1/1/1970""))"),42558.0)</f>
        <v>42558</v>
      </c>
      <c r="D262" s="156">
        <v>1.4734512E9</v>
      </c>
      <c r="E262" s="156">
        <v>97243.9352</v>
      </c>
      <c r="G262" s="156">
        <v>1.4785308E9</v>
      </c>
      <c r="H262" s="156">
        <v>89522.9888</v>
      </c>
      <c r="J262" s="154">
        <v>42739.0</v>
      </c>
      <c r="K262" s="155">
        <v>116772.28</v>
      </c>
      <c r="M262" s="13">
        <v>1.4641848E9</v>
      </c>
      <c r="N262" s="13">
        <v>25413.4338</v>
      </c>
      <c r="P262" s="156">
        <v>1.4624604E9</v>
      </c>
      <c r="Q262" s="156">
        <v>110080.5604</v>
      </c>
      <c r="S262" s="156">
        <v>1.464984E9</v>
      </c>
      <c r="T262" s="156">
        <v>10036.0596</v>
      </c>
      <c r="V262" s="156">
        <v>1.4612796E9</v>
      </c>
      <c r="W262" s="156">
        <v>106591.7956</v>
      </c>
      <c r="Y262" s="156">
        <v>1.460754E9</v>
      </c>
      <c r="Z262" s="156">
        <v>103314.4064</v>
      </c>
      <c r="AA262" s="153">
        <f>IFERROR(__xludf.DUMMYFUNCTION("TO_DATE(INT((AB262/(60*60*24))+""1/1/1970""))"),43559.0)</f>
        <v>43559</v>
      </c>
      <c r="AB262" s="152">
        <v>1.5543504E9</v>
      </c>
      <c r="AC262" s="152">
        <v>109066.7693</v>
      </c>
      <c r="AD262" s="153">
        <f>IFERROR(__xludf.DUMMYFUNCTION("TO_DATE(INT((AE262/(60*60*24))+""1/1/1970""))"),43559.0)</f>
        <v>43559</v>
      </c>
      <c r="AE262" s="156">
        <v>1.554408E9</v>
      </c>
      <c r="AF262" s="156">
        <v>101656.57</v>
      </c>
      <c r="AG262" s="153">
        <f>IFERROR(__xludf.DUMMYFUNCTION("TO_DATE(INT((AH262/(60*60*24))+""1/1/1970""))"),43508.0)</f>
        <v>43508</v>
      </c>
      <c r="AH262" s="156">
        <v>1.549961398E9</v>
      </c>
      <c r="AI262" s="156">
        <v>105630.5593</v>
      </c>
    </row>
    <row r="263">
      <c r="A263" s="152">
        <v>1.4679216E9</v>
      </c>
      <c r="B263" s="152">
        <v>101677.5872</v>
      </c>
      <c r="C263" s="153">
        <f>IFERROR(__xludf.DUMMYFUNCTION("TO_DATE(INT((A263/(60*60*24))+""1/1/1970""))"),42558.0)</f>
        <v>42558</v>
      </c>
      <c r="D263" s="156">
        <v>1.4736888E9</v>
      </c>
      <c r="E263" s="156">
        <v>97243.9352</v>
      </c>
      <c r="G263" s="156">
        <v>1.4785812E9</v>
      </c>
      <c r="H263" s="156">
        <v>89868.9173</v>
      </c>
      <c r="J263" s="154">
        <v>42740.0</v>
      </c>
      <c r="K263" s="155">
        <v>117298.01</v>
      </c>
      <c r="M263" s="13">
        <v>1.4642064E9</v>
      </c>
      <c r="N263" s="13">
        <v>25413.4338</v>
      </c>
      <c r="P263" s="152">
        <v>1.4624784E9</v>
      </c>
      <c r="Q263" s="152">
        <v>110080.5604</v>
      </c>
      <c r="S263" s="152">
        <v>1.4649984E9</v>
      </c>
      <c r="T263" s="152">
        <v>9941.9193</v>
      </c>
      <c r="V263" s="152">
        <v>1.4612868E9</v>
      </c>
      <c r="W263" s="152">
        <v>106599.363</v>
      </c>
      <c r="Y263" s="152">
        <v>1.4607648E9</v>
      </c>
      <c r="Z263" s="152">
        <v>103481.3848</v>
      </c>
      <c r="AA263" s="153">
        <f>IFERROR(__xludf.DUMMYFUNCTION("TO_DATE(INT((AB263/(60*60*24))+""1/1/1970""))"),43559.0)</f>
        <v>43559</v>
      </c>
      <c r="AB263" s="156">
        <v>1.5543864E9</v>
      </c>
      <c r="AC263" s="156">
        <v>109360.2839</v>
      </c>
      <c r="AD263" s="153">
        <f>IFERROR(__xludf.DUMMYFUNCTION("TO_DATE(INT((AE263/(60*60*24))+""1/1/1970""))"),43560.0)</f>
        <v>43560</v>
      </c>
      <c r="AE263" s="152">
        <v>1.5544368E9</v>
      </c>
      <c r="AF263" s="152">
        <v>102012.61</v>
      </c>
      <c r="AG263" s="153">
        <f>IFERROR(__xludf.DUMMYFUNCTION("TO_DATE(INT((AH263/(60*60*24))+""1/1/1970""))"),43508.0)</f>
        <v>43508</v>
      </c>
      <c r="AH263" s="152">
        <v>1.549977265E9</v>
      </c>
      <c r="AI263" s="152">
        <v>105630.5593</v>
      </c>
    </row>
    <row r="264">
      <c r="A264" s="156">
        <v>1.46798466E9</v>
      </c>
      <c r="B264" s="156">
        <v>102383.7079</v>
      </c>
      <c r="C264" s="153">
        <f>IFERROR(__xludf.DUMMYFUNCTION("TO_DATE(INT((A264/(60*60*24))+""1/1/1970""))"),42559.0)</f>
        <v>42559</v>
      </c>
      <c r="D264" s="156">
        <v>1.4737392E9</v>
      </c>
      <c r="E264" s="156">
        <v>97243.9352</v>
      </c>
      <c r="G264" s="152">
        <v>1.4786676E9</v>
      </c>
      <c r="H264" s="152">
        <v>90233.2279</v>
      </c>
      <c r="J264" s="154">
        <v>42741.0</v>
      </c>
      <c r="K264" s="155">
        <v>118523.17</v>
      </c>
      <c r="M264" s="13">
        <v>1.4642712E9</v>
      </c>
      <c r="N264" s="13">
        <v>25376.0572</v>
      </c>
      <c r="P264" s="156">
        <v>1.4625072E9</v>
      </c>
      <c r="Q264" s="156">
        <v>110230.7442</v>
      </c>
      <c r="S264" s="156">
        <v>1.4651712E9</v>
      </c>
      <c r="T264" s="156">
        <v>9955.0557</v>
      </c>
      <c r="V264" s="156">
        <v>1.4613264E9</v>
      </c>
      <c r="W264" s="156">
        <v>106543.4472</v>
      </c>
      <c r="Y264" s="156">
        <v>1.4609304E9</v>
      </c>
      <c r="Z264" s="156">
        <v>103481.3848</v>
      </c>
      <c r="AA264" s="153">
        <f>IFERROR(__xludf.DUMMYFUNCTION("TO_DATE(INT((AB264/(60*60*24))+""1/1/1970""))"),43559.0)</f>
        <v>43559</v>
      </c>
      <c r="AB264" s="152">
        <v>1.5544044E9</v>
      </c>
      <c r="AC264" s="152">
        <v>109037.3115</v>
      </c>
      <c r="AD264" s="153">
        <f>IFERROR(__xludf.DUMMYFUNCTION("TO_DATE(INT((AE264/(60*60*24))+""1/1/1970""))"),43560.0)</f>
        <v>43560</v>
      </c>
      <c r="AE264" s="156">
        <v>1.5544728E9</v>
      </c>
      <c r="AF264" s="156">
        <v>102012.61</v>
      </c>
      <c r="AG264" s="153">
        <f>IFERROR(__xludf.DUMMYFUNCTION("TO_DATE(INT((AH264/(60*60*24))+""1/1/1970""))"),43508.0)</f>
        <v>43508</v>
      </c>
      <c r="AH264" s="156">
        <v>1.54999308E9</v>
      </c>
      <c r="AI264" s="156">
        <v>107251.9087</v>
      </c>
    </row>
    <row r="265">
      <c r="A265" s="152">
        <v>1.468008E9</v>
      </c>
      <c r="B265" s="152">
        <v>103205.9032</v>
      </c>
      <c r="C265" s="153">
        <f>IFERROR(__xludf.DUMMYFUNCTION("TO_DATE(INT((A265/(60*60*24))+""1/1/1970""))"),42559.0)</f>
        <v>42559</v>
      </c>
      <c r="D265" s="156">
        <v>1.4737968E9</v>
      </c>
      <c r="E265" s="156">
        <v>97243.9352</v>
      </c>
      <c r="G265" s="156">
        <v>1.478754E9</v>
      </c>
      <c r="H265" s="156">
        <v>89574.6206</v>
      </c>
      <c r="J265" s="154">
        <v>42744.0</v>
      </c>
      <c r="K265" s="155">
        <v>118553.6</v>
      </c>
      <c r="M265" s="13">
        <v>1.4642928E9</v>
      </c>
      <c r="N265" s="13">
        <v>25376.0572</v>
      </c>
      <c r="P265" s="152">
        <v>1.4625468E9</v>
      </c>
      <c r="Q265" s="152">
        <v>110230.7442</v>
      </c>
      <c r="S265" s="152">
        <v>1.4652216E9</v>
      </c>
      <c r="T265" s="152">
        <v>9955.0557</v>
      </c>
      <c r="V265" s="152">
        <v>1.4613588E9</v>
      </c>
      <c r="W265" s="152">
        <v>106520.6908</v>
      </c>
      <c r="Y265" s="152">
        <v>1.460934E9</v>
      </c>
      <c r="Z265" s="152">
        <v>103481.3848</v>
      </c>
      <c r="AA265" s="153">
        <f>IFERROR(__xludf.DUMMYFUNCTION("TO_DATE(INT((AB265/(60*60*24))+""1/1/1970""))"),43559.0)</f>
        <v>43559</v>
      </c>
      <c r="AB265" s="156">
        <v>1.554408E9</v>
      </c>
      <c r="AC265" s="156">
        <v>108812.9634</v>
      </c>
      <c r="AD265" s="153">
        <f>IFERROR(__xludf.DUMMYFUNCTION("TO_DATE(INT((AE265/(60*60*24))+""1/1/1970""))"),43560.0)</f>
        <v>43560</v>
      </c>
      <c r="AE265" s="152">
        <v>1.5544908E9</v>
      </c>
      <c r="AF265" s="152">
        <v>102012.61</v>
      </c>
      <c r="AG265" s="153">
        <f>IFERROR(__xludf.DUMMYFUNCTION("TO_DATE(INT((AH265/(60*60*24))+""1/1/1970""))"),43508.0)</f>
        <v>43508</v>
      </c>
      <c r="AH265" s="152">
        <v>1.550008894E9</v>
      </c>
      <c r="AI265" s="152">
        <v>107076.6773</v>
      </c>
    </row>
    <row r="266">
      <c r="A266" s="156">
        <v>1.46824386E9</v>
      </c>
      <c r="B266" s="156">
        <v>103500.9262</v>
      </c>
      <c r="C266" s="153">
        <f>IFERROR(__xludf.DUMMYFUNCTION("TO_DATE(INT((A266/(60*60*24))+""1/1/1970""))"),42562.0)</f>
        <v>42562</v>
      </c>
      <c r="D266" s="156">
        <v>1.4738652E9</v>
      </c>
      <c r="E266" s="156">
        <v>97243.9352</v>
      </c>
      <c r="G266" s="152">
        <v>1.4788404E9</v>
      </c>
      <c r="H266" s="152">
        <v>87115.2761</v>
      </c>
      <c r="J266" s="154">
        <v>42745.0</v>
      </c>
      <c r="K266" s="155">
        <v>119218.08</v>
      </c>
      <c r="M266" s="13">
        <v>1.4643576E9</v>
      </c>
      <c r="N266" s="13">
        <v>25421.8588</v>
      </c>
      <c r="P266" s="156">
        <v>1.4625648E9</v>
      </c>
      <c r="Q266" s="156">
        <v>110230.7442</v>
      </c>
      <c r="S266" s="156">
        <v>1.4652432E9</v>
      </c>
      <c r="T266" s="156">
        <v>9955.0557</v>
      </c>
      <c r="V266" s="156">
        <v>1.4615352E9</v>
      </c>
      <c r="W266" s="156">
        <v>106522.4982</v>
      </c>
      <c r="Y266" s="156">
        <v>1.46097E9</v>
      </c>
      <c r="Z266" s="156">
        <v>103610.8502</v>
      </c>
      <c r="AA266" s="153">
        <f>IFERROR(__xludf.DUMMYFUNCTION("TO_DATE(INT((AB266/(60*60*24))+""1/1/1970""))"),43560.0)</f>
        <v>43560</v>
      </c>
      <c r="AB266" s="152">
        <v>1.5544368E9</v>
      </c>
      <c r="AC266" s="152">
        <v>108812.9634</v>
      </c>
      <c r="AD266" s="153">
        <f>IFERROR(__xludf.DUMMYFUNCTION("TO_DATE(INT((AE266/(60*60*24))+""1/1/1970""))"),43560.0)</f>
        <v>43560</v>
      </c>
      <c r="AE266" s="156">
        <v>1.5544944E9</v>
      </c>
      <c r="AF266" s="156">
        <v>102012.61</v>
      </c>
      <c r="AG266" s="153">
        <f>IFERROR(__xludf.DUMMYFUNCTION("TO_DATE(INT((AH266/(60*60*24))+""1/1/1970""))"),43508.0)</f>
        <v>43508</v>
      </c>
      <c r="AH266" s="156">
        <v>1.550015907E9</v>
      </c>
      <c r="AI266" s="156">
        <v>107076.6773</v>
      </c>
    </row>
    <row r="267">
      <c r="A267" s="152">
        <v>1.4682672E9</v>
      </c>
      <c r="B267" s="152">
        <v>103568.6364</v>
      </c>
      <c r="C267" s="153">
        <f>IFERROR(__xludf.DUMMYFUNCTION("TO_DATE(INT((A267/(60*60*24))+""1/1/1970""))"),42562.0)</f>
        <v>42562</v>
      </c>
      <c r="D267" s="156">
        <v>1.473912E9</v>
      </c>
      <c r="E267" s="156">
        <v>97243.9352</v>
      </c>
      <c r="G267" s="156">
        <v>1.4789268E9</v>
      </c>
      <c r="H267" s="156">
        <v>87710.3008</v>
      </c>
      <c r="J267" s="154">
        <v>42746.0</v>
      </c>
      <c r="K267" s="155">
        <v>119456.12</v>
      </c>
      <c r="M267" s="13">
        <v>1.4643792E9</v>
      </c>
      <c r="N267" s="13">
        <v>25421.8588</v>
      </c>
      <c r="P267" s="152">
        <v>1.4625936E9</v>
      </c>
      <c r="Q267" s="152">
        <v>110120.9654</v>
      </c>
      <c r="S267" s="152">
        <v>1.465308E9</v>
      </c>
      <c r="T267" s="152">
        <v>9922.0097</v>
      </c>
      <c r="V267" s="152">
        <v>1.4615388E9</v>
      </c>
      <c r="W267" s="152">
        <v>106528.8185</v>
      </c>
      <c r="Y267" s="152">
        <v>1.4610096E9</v>
      </c>
      <c r="Z267" s="152">
        <v>103610.8502</v>
      </c>
      <c r="AA267" s="153">
        <f>IFERROR(__xludf.DUMMYFUNCTION("TO_DATE(INT((AB267/(60*60*24))+""1/1/1970""))"),43560.0)</f>
        <v>43560</v>
      </c>
      <c r="AB267" s="156">
        <v>1.5544728E9</v>
      </c>
      <c r="AC267" s="156">
        <v>109291.0694</v>
      </c>
      <c r="AD267" s="153">
        <f>IFERROR(__xludf.DUMMYFUNCTION("TO_DATE(INT((AE267/(60*60*24))+""1/1/1970""))"),43561.0)</f>
        <v>43561</v>
      </c>
      <c r="AE267" s="152">
        <v>1.5545232E9</v>
      </c>
      <c r="AF267" s="152">
        <v>101874.61</v>
      </c>
      <c r="AG267" s="153">
        <f>IFERROR(__xludf.DUMMYFUNCTION("TO_DATE(INT((AH267/(60*60*24))+""1/1/1970""))"),43509.0)</f>
        <v>43509</v>
      </c>
      <c r="AH267" s="152">
        <v>1.550024875E9</v>
      </c>
      <c r="AI267" s="152">
        <v>107076.6773</v>
      </c>
    </row>
    <row r="268">
      <c r="A268" s="156">
        <v>1.46833026E9</v>
      </c>
      <c r="B268" s="156">
        <v>104129.6637</v>
      </c>
      <c r="C268" s="153">
        <f>IFERROR(__xludf.DUMMYFUNCTION("TO_DATE(INT((A268/(60*60*24))+""1/1/1970""))"),42563.0)</f>
        <v>42563</v>
      </c>
      <c r="D268" s="156">
        <v>1.4739696E9</v>
      </c>
      <c r="E268" s="156">
        <v>97243.9352</v>
      </c>
      <c r="G268" s="152">
        <v>1.4791356E9</v>
      </c>
      <c r="H268" s="152">
        <v>87710.3008</v>
      </c>
      <c r="J268" s="154">
        <v>42747.0</v>
      </c>
      <c r="K268" s="155">
        <v>119804.65</v>
      </c>
      <c r="M268" s="13">
        <v>1.4643936E9</v>
      </c>
      <c r="N268" s="13">
        <v>25451.6106</v>
      </c>
      <c r="P268" s="156">
        <v>1.4628024E9</v>
      </c>
      <c r="Q268" s="156">
        <v>110120.9654</v>
      </c>
      <c r="S268" s="156">
        <v>1.4653296E9</v>
      </c>
      <c r="T268" s="156">
        <v>9922.0097</v>
      </c>
      <c r="V268" s="156">
        <v>1.4615748E9</v>
      </c>
      <c r="W268" s="156">
        <v>106538.4061</v>
      </c>
      <c r="Y268" s="156">
        <v>1.4610204E9</v>
      </c>
      <c r="Z268" s="156">
        <v>103610.8502</v>
      </c>
      <c r="AA268" s="153">
        <f>IFERROR(__xludf.DUMMYFUNCTION("TO_DATE(INT((AB268/(60*60*24))+""1/1/1970""))"),43560.0)</f>
        <v>43560</v>
      </c>
      <c r="AB268" s="152">
        <v>1.5544908E9</v>
      </c>
      <c r="AC268" s="152">
        <v>109301.2292</v>
      </c>
      <c r="AD268" s="153">
        <f>IFERROR(__xludf.DUMMYFUNCTION("TO_DATE(INT((AE268/(60*60*24))+""1/1/1970""))"),43563.0)</f>
        <v>43563</v>
      </c>
      <c r="AE268" s="156">
        <v>1.554696E9</v>
      </c>
      <c r="AF268" s="156">
        <v>101874.61</v>
      </c>
      <c r="AG268" s="153">
        <f>IFERROR(__xludf.DUMMYFUNCTION("TO_DATE(INT((AH268/(60*60*24))+""1/1/1970""))"),43509.0)</f>
        <v>43509</v>
      </c>
      <c r="AH268" s="156">
        <v>1.550040924E9</v>
      </c>
      <c r="AI268" s="156">
        <v>107076.6773</v>
      </c>
    </row>
    <row r="269">
      <c r="A269" s="152">
        <v>1.4683536E9</v>
      </c>
      <c r="B269" s="152">
        <v>104318.285</v>
      </c>
      <c r="C269" s="153">
        <f>IFERROR(__xludf.DUMMYFUNCTION("TO_DATE(INT((A269/(60*60*24))+""1/1/1970""))"),42563.0)</f>
        <v>42563</v>
      </c>
      <c r="D269" s="156">
        <v>1.474038E9</v>
      </c>
      <c r="E269" s="156">
        <v>97243.9352</v>
      </c>
      <c r="G269" s="152">
        <v>1.479186E9</v>
      </c>
      <c r="H269" s="152">
        <v>87077.8356</v>
      </c>
      <c r="J269" s="154">
        <v>42748.0</v>
      </c>
      <c r="K269" s="155">
        <v>119756.8</v>
      </c>
      <c r="M269" s="13">
        <v>1.46448E9</v>
      </c>
      <c r="N269" s="13">
        <v>25451.6106</v>
      </c>
      <c r="P269" s="152">
        <v>1.462824E9</v>
      </c>
      <c r="Q269" s="152">
        <v>110120.9654</v>
      </c>
      <c r="S269" s="152">
        <v>1.4653944E9</v>
      </c>
      <c r="T269" s="152">
        <v>9897.4458</v>
      </c>
      <c r="V269" s="152">
        <v>1.4616144E9</v>
      </c>
      <c r="W269" s="152">
        <v>106538.9915</v>
      </c>
      <c r="Y269" s="152">
        <v>1.4610492E9</v>
      </c>
      <c r="Z269" s="152">
        <v>103705.5475</v>
      </c>
      <c r="AA269" s="153">
        <f>IFERROR(__xludf.DUMMYFUNCTION("TO_DATE(INT((AB269/(60*60*24))+""1/1/1970""))"),43560.0)</f>
        <v>43560</v>
      </c>
      <c r="AB269" s="156">
        <v>1.5544944E9</v>
      </c>
      <c r="AC269" s="156">
        <v>109329.618</v>
      </c>
      <c r="AD269" s="153">
        <f>IFERROR(__xludf.DUMMYFUNCTION("TO_DATE(INT((AE269/(60*60*24))+""1/1/1970""))"),43563.0)</f>
        <v>43563</v>
      </c>
      <c r="AE269" s="152">
        <v>1.554732E9</v>
      </c>
      <c r="AF269" s="152">
        <v>101874.61</v>
      </c>
      <c r="AG269" s="153">
        <f>IFERROR(__xludf.DUMMYFUNCTION("TO_DATE(INT((AH269/(60*60*24))+""1/1/1970""))"),43509.0)</f>
        <v>43509</v>
      </c>
      <c r="AH269" s="152">
        <v>1.550056927E9</v>
      </c>
      <c r="AI269" s="152">
        <v>107076.6773</v>
      </c>
    </row>
    <row r="270">
      <c r="A270" s="156">
        <v>1.46841666E9</v>
      </c>
      <c r="B270" s="156">
        <v>104497.2334</v>
      </c>
      <c r="C270" s="153">
        <f>IFERROR(__xludf.DUMMYFUNCTION("TO_DATE(INT((A270/(60*60*24))+""1/1/1970""))"),42564.0)</f>
        <v>42564</v>
      </c>
      <c r="D270" s="156">
        <v>1.4740848E9</v>
      </c>
      <c r="E270" s="156">
        <v>97243.9352</v>
      </c>
      <c r="G270" s="156">
        <v>1.4792724E9</v>
      </c>
      <c r="H270" s="156">
        <v>87794.742</v>
      </c>
      <c r="J270" s="154">
        <v>42752.0</v>
      </c>
      <c r="K270" s="155">
        <v>119902.1</v>
      </c>
      <c r="M270" s="13">
        <v>1.4645664E9</v>
      </c>
      <c r="N270" s="13">
        <v>25393.8319</v>
      </c>
      <c r="P270" s="156">
        <v>1.4628528E9</v>
      </c>
      <c r="Q270" s="156">
        <v>110132.6946</v>
      </c>
      <c r="S270" s="156">
        <v>1.465416E9</v>
      </c>
      <c r="T270" s="156">
        <v>9897.4458</v>
      </c>
      <c r="V270" s="156">
        <v>1.4616252E9</v>
      </c>
      <c r="W270" s="156">
        <v>106541.122</v>
      </c>
      <c r="Y270" s="156">
        <v>1.4610888E9</v>
      </c>
      <c r="Z270" s="156">
        <v>103705.5475</v>
      </c>
      <c r="AA270" s="153">
        <f>IFERROR(__xludf.DUMMYFUNCTION("TO_DATE(INT((AB270/(60*60*24))+""1/1/1970""))"),43561.0)</f>
        <v>43561</v>
      </c>
      <c r="AB270" s="152">
        <v>1.5545232E9</v>
      </c>
      <c r="AC270" s="152">
        <v>109329.618</v>
      </c>
      <c r="AD270" s="153">
        <f>IFERROR(__xludf.DUMMYFUNCTION("TO_DATE(INT((AE270/(60*60*24))+""1/1/1970""))"),43563.0)</f>
        <v>43563</v>
      </c>
      <c r="AE270" s="156">
        <v>1.55475E9</v>
      </c>
      <c r="AF270" s="156">
        <v>101874.61</v>
      </c>
      <c r="AG270" s="153">
        <f>IFERROR(__xludf.DUMMYFUNCTION("TO_DATE(INT((AH270/(60*60*24))+""1/1/1970""))"),43509.0)</f>
        <v>43509</v>
      </c>
      <c r="AH270" s="156">
        <v>1.550072734E9</v>
      </c>
      <c r="AI270" s="156">
        <v>107625.2995</v>
      </c>
    </row>
    <row r="271">
      <c r="A271" s="152">
        <v>1.46844E9</v>
      </c>
      <c r="B271" s="152">
        <v>104284.4299</v>
      </c>
      <c r="C271" s="153">
        <f>IFERROR(__xludf.DUMMYFUNCTION("TO_DATE(INT((A271/(60*60*24))+""1/1/1970""))"),42564.0)</f>
        <v>42564</v>
      </c>
      <c r="D271" s="156">
        <v>1.4743152E9</v>
      </c>
      <c r="E271" s="156">
        <v>97243.9352</v>
      </c>
      <c r="G271" s="152">
        <v>1.4793588E9</v>
      </c>
      <c r="H271" s="152">
        <v>88414.6762</v>
      </c>
      <c r="J271" s="154">
        <v>42753.0</v>
      </c>
      <c r="K271" s="155">
        <v>120454.06</v>
      </c>
      <c r="M271" s="13">
        <v>1.4646528E9</v>
      </c>
      <c r="N271" s="13">
        <v>25361.043</v>
      </c>
      <c r="P271" s="152">
        <v>1.4628924E9</v>
      </c>
      <c r="Q271" s="152">
        <v>110132.6946</v>
      </c>
      <c r="S271" s="152">
        <v>1.4654808E9</v>
      </c>
      <c r="T271" s="152">
        <v>9913.0462</v>
      </c>
      <c r="V271" s="152">
        <v>1.461654E9</v>
      </c>
      <c r="W271" s="152">
        <v>106554.0629</v>
      </c>
      <c r="Y271" s="152">
        <v>1.4611068E9</v>
      </c>
      <c r="Z271" s="152">
        <v>103705.5475</v>
      </c>
      <c r="AA271" s="153">
        <f>IFERROR(__xludf.DUMMYFUNCTION("TO_DATE(INT((AB271/(60*60*24))+""1/1/1970""))"),43563.0)</f>
        <v>43563</v>
      </c>
      <c r="AB271" s="156">
        <v>1.554696E9</v>
      </c>
      <c r="AC271" s="156">
        <v>109329.618</v>
      </c>
      <c r="AD271" s="153">
        <f>IFERROR(__xludf.DUMMYFUNCTION("TO_DATE(INT((AE271/(60*60*24))+""1/1/1970""))"),43563.0)</f>
        <v>43563</v>
      </c>
      <c r="AE271" s="152">
        <v>1.5547536E9</v>
      </c>
      <c r="AF271" s="152">
        <v>101874.61</v>
      </c>
      <c r="AG271" s="153">
        <f>IFERROR(__xludf.DUMMYFUNCTION("TO_DATE(INT((AH271/(60*60*24))+""1/1/1970""))"),43509.0)</f>
        <v>43509</v>
      </c>
      <c r="AH271" s="152">
        <v>1.55008854E9</v>
      </c>
      <c r="AI271" s="152">
        <v>107619.6795</v>
      </c>
    </row>
    <row r="272">
      <c r="A272" s="156">
        <v>1.46850306E9</v>
      </c>
      <c r="B272" s="156">
        <v>105019.5692</v>
      </c>
      <c r="C272" s="153">
        <f>IFERROR(__xludf.DUMMYFUNCTION("TO_DATE(INT((A272/(60*60*24))+""1/1/1970""))"),42565.0)</f>
        <v>42565</v>
      </c>
      <c r="D272" s="156">
        <v>1.4743836E9</v>
      </c>
      <c r="E272" s="156">
        <v>97243.9352</v>
      </c>
      <c r="G272" s="156">
        <v>1.4794452E9</v>
      </c>
      <c r="H272" s="156">
        <v>88543.8354</v>
      </c>
      <c r="J272" s="154">
        <v>42754.0</v>
      </c>
      <c r="K272" s="155">
        <v>119946.8</v>
      </c>
      <c r="M272" s="13">
        <v>1.4647032E9</v>
      </c>
      <c r="N272" s="13">
        <v>25361.043</v>
      </c>
      <c r="P272" s="156">
        <v>1.4629104E9</v>
      </c>
      <c r="Q272" s="156">
        <v>110132.6946</v>
      </c>
      <c r="S272" s="156">
        <v>1.4655024E9</v>
      </c>
      <c r="T272" s="156">
        <v>9913.0462</v>
      </c>
      <c r="V272" s="156">
        <v>1.4616936E9</v>
      </c>
      <c r="W272" s="156">
        <v>106549.1012</v>
      </c>
      <c r="Y272" s="156">
        <v>1.4611284E9</v>
      </c>
      <c r="Z272" s="156">
        <v>104168.0547</v>
      </c>
      <c r="AA272" s="153">
        <f>IFERROR(__xludf.DUMMYFUNCTION("TO_DATE(INT((AB272/(60*60*24))+""1/1/1970""))"),43563.0)</f>
        <v>43563</v>
      </c>
      <c r="AB272" s="152">
        <v>1.554732E9</v>
      </c>
      <c r="AC272" s="152">
        <v>108075.4056</v>
      </c>
      <c r="AD272" s="153">
        <f>IFERROR(__xludf.DUMMYFUNCTION("TO_DATE(INT((AE272/(60*60*24))+""1/1/1970""))"),43564.0)</f>
        <v>43564</v>
      </c>
      <c r="AE272" s="156">
        <v>1.5547824E9</v>
      </c>
      <c r="AF272" s="156">
        <v>101902.21</v>
      </c>
      <c r="AG272" s="153">
        <f>IFERROR(__xludf.DUMMYFUNCTION("TO_DATE(INT((AH272/(60*60*24))+""1/1/1970""))"),43509.0)</f>
        <v>43509</v>
      </c>
      <c r="AH272" s="156">
        <v>1.550102391E9</v>
      </c>
      <c r="AI272" s="156">
        <v>107323.3395</v>
      </c>
    </row>
    <row r="273">
      <c r="A273" s="152">
        <v>1.4685264E9</v>
      </c>
      <c r="B273" s="152">
        <v>104855.1302</v>
      </c>
      <c r="C273" s="153">
        <f>IFERROR(__xludf.DUMMYFUNCTION("TO_DATE(INT((A273/(60*60*24))+""1/1/1970""))"),42565.0)</f>
        <v>42565</v>
      </c>
      <c r="D273" s="156">
        <v>1.4744304E9</v>
      </c>
      <c r="E273" s="156">
        <v>97243.9352</v>
      </c>
      <c r="G273" s="152">
        <v>1.4795316E9</v>
      </c>
      <c r="H273" s="152">
        <v>88680.3181</v>
      </c>
      <c r="J273" s="154">
        <v>42755.0</v>
      </c>
      <c r="K273" s="155">
        <v>119695.58</v>
      </c>
      <c r="M273" s="13">
        <v>1.4647248E9</v>
      </c>
      <c r="N273" s="13">
        <v>25361.043</v>
      </c>
      <c r="P273" s="152">
        <v>1.4629392E9</v>
      </c>
      <c r="Q273" s="152">
        <v>110653.2028</v>
      </c>
      <c r="S273" s="152">
        <v>1.4655672E9</v>
      </c>
      <c r="T273" s="152">
        <v>9898.0007</v>
      </c>
      <c r="V273" s="152">
        <v>1.4617116E9</v>
      </c>
      <c r="W273" s="152">
        <v>106555.2023</v>
      </c>
      <c r="Y273" s="152">
        <v>1.461168E9</v>
      </c>
      <c r="Z273" s="152">
        <v>104168.0547</v>
      </c>
      <c r="AA273" s="153">
        <f>IFERROR(__xludf.DUMMYFUNCTION("TO_DATE(INT((AB273/(60*60*24))+""1/1/1970""))"),43563.0)</f>
        <v>43563</v>
      </c>
      <c r="AB273" s="156">
        <v>1.55475E9</v>
      </c>
      <c r="AC273" s="156">
        <v>107741.9105</v>
      </c>
      <c r="AD273" s="153">
        <f>IFERROR(__xludf.DUMMYFUNCTION("TO_DATE(INT((AE273/(60*60*24))+""1/1/1970""))"),43564.0)</f>
        <v>43564</v>
      </c>
      <c r="AE273" s="152">
        <v>1.5548184E9</v>
      </c>
      <c r="AF273" s="152">
        <v>101902.21</v>
      </c>
      <c r="AG273" s="153">
        <f>IFERROR(__xludf.DUMMYFUNCTION("TO_DATE(INT((AH273/(60*60*24))+""1/1/1970""))"),43510.0)</f>
        <v>43510</v>
      </c>
      <c r="AH273" s="152">
        <v>1.550104878E9</v>
      </c>
      <c r="AI273" s="152">
        <v>107323.3395</v>
      </c>
    </row>
    <row r="274">
      <c r="A274" s="156">
        <v>1.46858946E9</v>
      </c>
      <c r="B274" s="156">
        <v>105164.6625</v>
      </c>
      <c r="C274" s="153">
        <f>IFERROR(__xludf.DUMMYFUNCTION("TO_DATE(INT((A274/(60*60*24))+""1/1/1970""))"),42566.0)</f>
        <v>42566</v>
      </c>
      <c r="D274" s="156">
        <v>1.474488E9</v>
      </c>
      <c r="E274" s="156">
        <v>97243.9352</v>
      </c>
      <c r="G274" s="156">
        <v>1.4797404E9</v>
      </c>
      <c r="H274" s="156">
        <v>88680.3181</v>
      </c>
      <c r="J274" s="154">
        <v>42758.0</v>
      </c>
      <c r="K274" s="155">
        <v>119843.26</v>
      </c>
      <c r="M274" s="13">
        <v>1.4647896E9</v>
      </c>
      <c r="N274" s="13">
        <v>25358.2861</v>
      </c>
      <c r="P274" s="156">
        <v>1.4629788E9</v>
      </c>
      <c r="Q274" s="156">
        <v>110653.2028</v>
      </c>
      <c r="S274" s="156">
        <v>1.4655888E9</v>
      </c>
      <c r="T274" s="156">
        <v>9898.0007</v>
      </c>
      <c r="V274" s="156">
        <v>1.4617332E9</v>
      </c>
      <c r="W274" s="156">
        <v>106560.7901</v>
      </c>
      <c r="Y274" s="156">
        <v>1.4611932E9</v>
      </c>
      <c r="Z274" s="156">
        <v>104168.0547</v>
      </c>
      <c r="AA274" s="153">
        <f>IFERROR(__xludf.DUMMYFUNCTION("TO_DATE(INT((AB274/(60*60*24))+""1/1/1970""))"),43563.0)</f>
        <v>43563</v>
      </c>
      <c r="AB274" s="152">
        <v>1.5547536E9</v>
      </c>
      <c r="AC274" s="152">
        <v>107954.9667</v>
      </c>
      <c r="AD274" s="153">
        <f>IFERROR(__xludf.DUMMYFUNCTION("TO_DATE(INT((AE274/(60*60*24))+""1/1/1970""))"),43564.0)</f>
        <v>43564</v>
      </c>
      <c r="AE274" s="156">
        <v>1.5548364E9</v>
      </c>
      <c r="AF274" s="156">
        <v>101902.21</v>
      </c>
      <c r="AG274" s="153">
        <f>IFERROR(__xludf.DUMMYFUNCTION("TO_DATE(INT((AH274/(60*60*24))+""1/1/1970""))"),43510.0)</f>
        <v>43510</v>
      </c>
      <c r="AH274" s="156">
        <v>1.550120691E9</v>
      </c>
      <c r="AI274" s="156">
        <v>107323.3395</v>
      </c>
    </row>
    <row r="275">
      <c r="A275" s="152">
        <v>1.4686128E9</v>
      </c>
      <c r="B275" s="152">
        <v>104724.5462</v>
      </c>
      <c r="C275" s="153">
        <f>IFERROR(__xludf.DUMMYFUNCTION("TO_DATE(INT((A275/(60*60*24))+""1/1/1970""))"),42566.0)</f>
        <v>42566</v>
      </c>
      <c r="D275" s="156">
        <v>1.4745564E9</v>
      </c>
      <c r="E275" s="156">
        <v>97243.9352</v>
      </c>
      <c r="G275" s="156">
        <v>1.4797908E9</v>
      </c>
      <c r="H275" s="156">
        <v>89079.9686</v>
      </c>
      <c r="J275" s="154">
        <v>42759.0</v>
      </c>
      <c r="K275" s="155">
        <v>120369.48</v>
      </c>
      <c r="M275" s="13">
        <v>1.4648112E9</v>
      </c>
      <c r="N275" s="13">
        <v>25358.2861</v>
      </c>
      <c r="P275" s="152">
        <v>1.4629968E9</v>
      </c>
      <c r="Q275" s="152">
        <v>110653.2028</v>
      </c>
      <c r="S275" s="152">
        <v>1.4656032E9</v>
      </c>
      <c r="T275" s="152">
        <v>9899.384</v>
      </c>
      <c r="V275" s="152">
        <v>1.4617728E9</v>
      </c>
      <c r="W275" s="152">
        <v>106550.707</v>
      </c>
      <c r="Y275" s="152">
        <v>1.4612076E9</v>
      </c>
      <c r="Z275" s="152">
        <v>103653.8528</v>
      </c>
      <c r="AA275" s="153">
        <f>IFERROR(__xludf.DUMMYFUNCTION("TO_DATE(INT((AB275/(60*60*24))+""1/1/1970""))"),43564.0)</f>
        <v>43564</v>
      </c>
      <c r="AB275" s="156">
        <v>1.5547824E9</v>
      </c>
      <c r="AC275" s="156">
        <v>107954.9667</v>
      </c>
      <c r="AD275" s="153">
        <f>IFERROR(__xludf.DUMMYFUNCTION("TO_DATE(INT((AE275/(60*60*24))+""1/1/1970""))"),43564.0)</f>
        <v>43564</v>
      </c>
      <c r="AE275" s="152">
        <v>1.55484E9</v>
      </c>
      <c r="AF275" s="152">
        <v>101902.21</v>
      </c>
      <c r="AG275" s="153">
        <f>IFERROR(__xludf.DUMMYFUNCTION("TO_DATE(INT((AH275/(60*60*24))+""1/1/1970""))"),43510.0)</f>
        <v>43510</v>
      </c>
      <c r="AH275" s="152">
        <v>1.550136495E9</v>
      </c>
      <c r="AI275" s="152">
        <v>107323.3395</v>
      </c>
    </row>
    <row r="276">
      <c r="A276" s="156">
        <v>1.46884866E9</v>
      </c>
      <c r="B276" s="156">
        <v>104782.5835</v>
      </c>
      <c r="C276" s="153">
        <f>IFERROR(__xludf.DUMMYFUNCTION("TO_DATE(INT((A276/(60*60*24))+""1/1/1970""))"),42569.0)</f>
        <v>42569</v>
      </c>
      <c r="D276" s="156">
        <v>1.4746032E9</v>
      </c>
      <c r="E276" s="156">
        <v>97243.9352</v>
      </c>
      <c r="G276" s="152">
        <v>1.4798772E9</v>
      </c>
      <c r="H276" s="152">
        <v>87554.1143</v>
      </c>
      <c r="J276" s="154">
        <v>42760.0</v>
      </c>
      <c r="K276" s="155">
        <v>120438.56</v>
      </c>
      <c r="M276" s="13">
        <v>1.464876E9</v>
      </c>
      <c r="N276" s="13">
        <v>25472.0113</v>
      </c>
      <c r="P276" s="156">
        <v>1.4630256E9</v>
      </c>
      <c r="Q276" s="156">
        <v>110198.2899</v>
      </c>
      <c r="S276" s="156">
        <v>1.465776E9</v>
      </c>
      <c r="T276" s="156">
        <v>9907.0229</v>
      </c>
      <c r="V276" s="156">
        <v>1.461798E9</v>
      </c>
      <c r="W276" s="156">
        <v>106553.3903</v>
      </c>
      <c r="Y276" s="156">
        <v>1.4612472E9</v>
      </c>
      <c r="Z276" s="156">
        <v>103653.8528</v>
      </c>
      <c r="AA276" s="153">
        <f>IFERROR(__xludf.DUMMYFUNCTION("TO_DATE(INT((AB276/(60*60*24))+""1/1/1970""))"),43564.0)</f>
        <v>43564</v>
      </c>
      <c r="AB276" s="152">
        <v>1.5548184E9</v>
      </c>
      <c r="AC276" s="152">
        <v>107316.969</v>
      </c>
      <c r="AD276" s="153">
        <f>IFERROR(__xludf.DUMMYFUNCTION("TO_DATE(INT((AE276/(60*60*24))+""1/1/1970""))"),43565.0)</f>
        <v>43565</v>
      </c>
      <c r="AE276" s="156">
        <v>1.5548688E9</v>
      </c>
      <c r="AF276" s="156">
        <v>101746.96</v>
      </c>
      <c r="AG276" s="153">
        <f>IFERROR(__xludf.DUMMYFUNCTION("TO_DATE(INT((AH276/(60*60*24))+""1/1/1970""))"),43510.0)</f>
        <v>43510</v>
      </c>
      <c r="AH276" s="156">
        <v>1.550152292E9</v>
      </c>
      <c r="AI276" s="156">
        <v>107323.3395</v>
      </c>
    </row>
    <row r="277">
      <c r="A277" s="152">
        <v>1.468872E9</v>
      </c>
      <c r="B277" s="152">
        <v>105000.2235</v>
      </c>
      <c r="C277" s="153">
        <f>IFERROR(__xludf.DUMMYFUNCTION("TO_DATE(INT((A277/(60*60*24))+""1/1/1970""))"),42569.0)</f>
        <v>42569</v>
      </c>
      <c r="D277" s="156">
        <v>1.4746608E9</v>
      </c>
      <c r="E277" s="156">
        <v>97243.9352</v>
      </c>
      <c r="G277" s="156">
        <v>1.4799636E9</v>
      </c>
      <c r="H277" s="156">
        <v>87702.9868</v>
      </c>
      <c r="J277" s="154">
        <v>42761.0</v>
      </c>
      <c r="K277" s="155">
        <v>120437.35</v>
      </c>
      <c r="M277" s="13">
        <v>1.4648976E9</v>
      </c>
      <c r="N277" s="13">
        <v>25472.0113</v>
      </c>
      <c r="P277" s="152">
        <v>1.4630652E9</v>
      </c>
      <c r="Q277" s="152">
        <v>110198.2899</v>
      </c>
      <c r="S277" s="152">
        <v>1.4658264E9</v>
      </c>
      <c r="T277" s="152">
        <v>9907.0229</v>
      </c>
      <c r="V277" s="152">
        <v>1.4618124E9</v>
      </c>
      <c r="W277" s="152">
        <v>106544.6486</v>
      </c>
      <c r="Y277" s="152">
        <v>1.4612796E9</v>
      </c>
      <c r="Z277" s="152">
        <v>103653.8528</v>
      </c>
      <c r="AA277" s="153">
        <f>IFERROR(__xludf.DUMMYFUNCTION("TO_DATE(INT((AB277/(60*60*24))+""1/1/1970""))"),43564.0)</f>
        <v>43564</v>
      </c>
      <c r="AB277" s="156">
        <v>1.5548364E9</v>
      </c>
      <c r="AC277" s="156">
        <v>107061.8768</v>
      </c>
      <c r="AD277" s="153">
        <f>IFERROR(__xludf.DUMMYFUNCTION("TO_DATE(INT((AE277/(60*60*24))+""1/1/1970""))"),43565.0)</f>
        <v>43565</v>
      </c>
      <c r="AE277" s="152">
        <v>1.5549048E9</v>
      </c>
      <c r="AF277" s="152">
        <v>101746.96</v>
      </c>
      <c r="AG277" s="153">
        <f>IFERROR(__xludf.DUMMYFUNCTION("TO_DATE(INT((AH277/(60*60*24))+""1/1/1970""))"),43510.0)</f>
        <v>43510</v>
      </c>
      <c r="AH277" s="152">
        <v>1.5501681E9</v>
      </c>
      <c r="AI277" s="152">
        <v>106562.3495</v>
      </c>
    </row>
    <row r="278">
      <c r="A278" s="156">
        <v>1.46893506E9</v>
      </c>
      <c r="B278" s="156">
        <v>104768.0742</v>
      </c>
      <c r="C278" s="153">
        <f>IFERROR(__xludf.DUMMYFUNCTION("TO_DATE(INT((A278/(60*60*24))+""1/1/1970""))"),42570.0)</f>
        <v>42570</v>
      </c>
      <c r="D278" s="156">
        <v>1.4748984E9</v>
      </c>
      <c r="E278" s="156">
        <v>97243.9352</v>
      </c>
      <c r="G278" s="152">
        <v>1.480086E9</v>
      </c>
      <c r="H278" s="152">
        <v>87702.9868</v>
      </c>
      <c r="J278" s="154">
        <v>42762.0</v>
      </c>
      <c r="K278" s="155">
        <v>120315.89</v>
      </c>
      <c r="M278" s="13">
        <v>1.4649624E9</v>
      </c>
      <c r="N278" s="13">
        <v>25572.0593</v>
      </c>
      <c r="P278" s="156">
        <v>1.4630832E9</v>
      </c>
      <c r="Q278" s="156">
        <v>110198.2899</v>
      </c>
      <c r="S278" s="156">
        <v>1.465848E9</v>
      </c>
      <c r="T278" s="156">
        <v>9907.0229</v>
      </c>
      <c r="V278" s="156">
        <v>1.461852E9</v>
      </c>
      <c r="W278" s="156">
        <v>106659.6034</v>
      </c>
      <c r="Y278" s="156">
        <v>1.4612868E9</v>
      </c>
      <c r="Z278" s="156">
        <v>103544.9738</v>
      </c>
      <c r="AA278" s="153">
        <f>IFERROR(__xludf.DUMMYFUNCTION("TO_DATE(INT((AB278/(60*60*24))+""1/1/1970""))"),43564.0)</f>
        <v>43564</v>
      </c>
      <c r="AB278" s="152">
        <v>1.55484E9</v>
      </c>
      <c r="AC278" s="152">
        <v>107070.643</v>
      </c>
      <c r="AD278" s="153">
        <f>IFERROR(__xludf.DUMMYFUNCTION("TO_DATE(INT((AE278/(60*60*24))+""1/1/1970""))"),43565.0)</f>
        <v>43565</v>
      </c>
      <c r="AE278" s="156">
        <v>1.5549228E9</v>
      </c>
      <c r="AF278" s="156">
        <v>101746.96</v>
      </c>
      <c r="AG278" s="153">
        <f>IFERROR(__xludf.DUMMYFUNCTION("TO_DATE(INT((AH278/(60*60*24))+""1/1/1970""))"),43510.0)</f>
        <v>43510</v>
      </c>
      <c r="AH278" s="156">
        <v>1.550183901E9</v>
      </c>
      <c r="AI278" s="156">
        <v>106562.3495</v>
      </c>
    </row>
    <row r="279">
      <c r="A279" s="152">
        <v>1.4689584E9</v>
      </c>
      <c r="B279" s="152">
        <v>104888.9853</v>
      </c>
      <c r="C279" s="153">
        <f>IFERROR(__xludf.DUMMYFUNCTION("TO_DATE(INT((A279/(60*60*24))+""1/1/1970""))"),42570.0)</f>
        <v>42570</v>
      </c>
      <c r="D279" s="156">
        <v>1.4749488E9</v>
      </c>
      <c r="E279" s="156">
        <v>97243.9352</v>
      </c>
      <c r="G279" s="152">
        <v>1.4801364E9</v>
      </c>
      <c r="H279" s="152">
        <v>87761.6031</v>
      </c>
      <c r="J279" s="154">
        <v>42765.0</v>
      </c>
      <c r="K279" s="155">
        <v>120594.02</v>
      </c>
      <c r="M279" s="13">
        <v>1.464984E9</v>
      </c>
      <c r="N279" s="13">
        <v>25572.0593</v>
      </c>
      <c r="P279" s="152">
        <v>1.463112E9</v>
      </c>
      <c r="Q279" s="152">
        <v>109981.5487</v>
      </c>
      <c r="S279" s="152">
        <v>1.4659128E9</v>
      </c>
      <c r="T279" s="152">
        <v>9898.4958</v>
      </c>
      <c r="V279" s="152">
        <v>1.4618844E9</v>
      </c>
      <c r="W279" s="152">
        <v>106680.5614</v>
      </c>
      <c r="Y279" s="152">
        <v>1.4613264E9</v>
      </c>
      <c r="Z279" s="152">
        <v>103544.9738</v>
      </c>
      <c r="AA279" s="153">
        <f>IFERROR(__xludf.DUMMYFUNCTION("TO_DATE(INT((AB279/(60*60*24))+""1/1/1970""))"),43565.0)</f>
        <v>43565</v>
      </c>
      <c r="AB279" s="156">
        <v>1.5548688E9</v>
      </c>
      <c r="AC279" s="156">
        <v>107070.643</v>
      </c>
      <c r="AD279" s="153">
        <f>IFERROR(__xludf.DUMMYFUNCTION("TO_DATE(INT((AE279/(60*60*24))+""1/1/1970""))"),43565.0)</f>
        <v>43565</v>
      </c>
      <c r="AE279" s="152">
        <v>1.5549264E9</v>
      </c>
      <c r="AF279" s="152">
        <v>101746.96</v>
      </c>
      <c r="AG279" s="153">
        <f>IFERROR(__xludf.DUMMYFUNCTION("TO_DATE(INT((AH279/(60*60*24))+""1/1/1970""))"),43510.0)</f>
        <v>43510</v>
      </c>
      <c r="AH279" s="152">
        <v>1.55018867E9</v>
      </c>
      <c r="AI279" s="152">
        <v>106562.3495</v>
      </c>
    </row>
    <row r="280">
      <c r="A280" s="156">
        <v>1.46902146E9</v>
      </c>
      <c r="B280" s="156">
        <v>105154.9896</v>
      </c>
      <c r="C280" s="153">
        <f>IFERROR(__xludf.DUMMYFUNCTION("TO_DATE(INT((A280/(60*60*24))+""1/1/1970""))"),42571.0)</f>
        <v>42571</v>
      </c>
      <c r="D280" s="156">
        <v>1.4750064E9</v>
      </c>
      <c r="E280" s="156">
        <v>97243.9352</v>
      </c>
      <c r="G280" s="156">
        <v>1.4803452E9</v>
      </c>
      <c r="H280" s="156">
        <v>87761.6031</v>
      </c>
      <c r="J280" s="154">
        <v>42766.0</v>
      </c>
      <c r="K280" s="155">
        <v>120160.98</v>
      </c>
      <c r="M280" s="13">
        <v>1.4649984E9</v>
      </c>
      <c r="N280" s="13">
        <v>25660.4799</v>
      </c>
      <c r="P280" s="156">
        <v>1.4631516E9</v>
      </c>
      <c r="Q280" s="156">
        <v>109981.5487</v>
      </c>
      <c r="S280" s="156">
        <v>1.4659344E9</v>
      </c>
      <c r="T280" s="156">
        <v>9898.4958</v>
      </c>
      <c r="V280" s="156">
        <v>1.4618916E9</v>
      </c>
      <c r="W280" s="156">
        <v>106698.303</v>
      </c>
      <c r="Y280" s="156">
        <v>1.4613588E9</v>
      </c>
      <c r="Z280" s="156">
        <v>103544.9738</v>
      </c>
      <c r="AA280" s="153">
        <f>IFERROR(__xludf.DUMMYFUNCTION("TO_DATE(INT((AB280/(60*60*24))+""1/1/1970""))"),43565.0)</f>
        <v>43565</v>
      </c>
      <c r="AB280" s="152">
        <v>1.5549048E9</v>
      </c>
      <c r="AC280" s="152">
        <v>107087.7849</v>
      </c>
      <c r="AD280" s="153">
        <f>IFERROR(__xludf.DUMMYFUNCTION("TO_DATE(INT((AE280/(60*60*24))+""1/1/1970""))"),43566.0)</f>
        <v>43566</v>
      </c>
      <c r="AE280" s="156">
        <v>1.5549552E9</v>
      </c>
      <c r="AF280" s="156">
        <v>101742.82</v>
      </c>
      <c r="AG280" s="153">
        <f>IFERROR(__xludf.DUMMYFUNCTION("TO_DATE(INT((AH280/(60*60*24))+""1/1/1970""))"),43511.0)</f>
        <v>43511</v>
      </c>
      <c r="AH280" s="156">
        <v>1.550199718E9</v>
      </c>
      <c r="AI280" s="156">
        <v>106562.3495</v>
      </c>
    </row>
    <row r="281">
      <c r="A281" s="152">
        <v>1.4690448E9</v>
      </c>
      <c r="B281" s="152">
        <v>105348.4473</v>
      </c>
      <c r="C281" s="153">
        <f>IFERROR(__xludf.DUMMYFUNCTION("TO_DATE(INT((A281/(60*60*24))+""1/1/1970""))"),42571.0)</f>
        <v>42571</v>
      </c>
      <c r="D281" s="156">
        <v>1.4750748E9</v>
      </c>
      <c r="E281" s="156">
        <v>97243.9352</v>
      </c>
      <c r="G281" s="156">
        <v>1.4803956E9</v>
      </c>
      <c r="H281" s="156">
        <v>87818.3902</v>
      </c>
      <c r="J281" s="154">
        <v>42767.0</v>
      </c>
      <c r="K281" s="155">
        <v>120712.76</v>
      </c>
      <c r="M281" s="13">
        <v>1.4650848E9</v>
      </c>
      <c r="N281" s="13">
        <v>25660.4799</v>
      </c>
      <c r="P281" s="152">
        <v>1.4631696E9</v>
      </c>
      <c r="Q281" s="152">
        <v>109981.5487</v>
      </c>
      <c r="S281" s="152">
        <v>1.4659992E9</v>
      </c>
      <c r="T281" s="152">
        <v>9907.7139</v>
      </c>
      <c r="V281" s="152">
        <v>1.4619312E9</v>
      </c>
      <c r="W281" s="152">
        <v>106728.7519</v>
      </c>
      <c r="Y281" s="152">
        <v>1.4613696E9</v>
      </c>
      <c r="Z281" s="152">
        <v>102941.5642</v>
      </c>
      <c r="AA281" s="153">
        <f>IFERROR(__xludf.DUMMYFUNCTION("TO_DATE(INT((AB281/(60*60*24))+""1/1/1970""))"),43565.0)</f>
        <v>43565</v>
      </c>
      <c r="AB281" s="156">
        <v>1.5549228E9</v>
      </c>
      <c r="AC281" s="156">
        <v>106915.641</v>
      </c>
      <c r="AD281" s="153">
        <f>IFERROR(__xludf.DUMMYFUNCTION("TO_DATE(INT((AE281/(60*60*24))+""1/1/1970""))"),43566.0)</f>
        <v>43566</v>
      </c>
      <c r="AE281" s="152">
        <v>1.5549912E9</v>
      </c>
      <c r="AF281" s="152">
        <v>101742.82</v>
      </c>
      <c r="AG281" s="153">
        <f>IFERROR(__xludf.DUMMYFUNCTION("TO_DATE(INT((AH281/(60*60*24))+""1/1/1970""))"),43511.0)</f>
        <v>43511</v>
      </c>
      <c r="AH281" s="152">
        <v>1.550215545E9</v>
      </c>
      <c r="AI281" s="152">
        <v>106562.3495</v>
      </c>
    </row>
    <row r="282">
      <c r="A282" s="156">
        <v>1.46910786E9</v>
      </c>
      <c r="B282" s="156">
        <v>105271.0643</v>
      </c>
      <c r="C282" s="153">
        <f>IFERROR(__xludf.DUMMYFUNCTION("TO_DATE(INT((A282/(60*60*24))+""1/1/1970""))"),42572.0)</f>
        <v>42572</v>
      </c>
      <c r="D282" s="156">
        <v>1.4751216E9</v>
      </c>
      <c r="E282" s="156">
        <v>97243.9352</v>
      </c>
      <c r="G282" s="152">
        <v>1.480482E9</v>
      </c>
      <c r="H282" s="152">
        <v>87872.0899</v>
      </c>
      <c r="J282" s="154">
        <v>42767.0</v>
      </c>
      <c r="K282" s="155">
        <v>120709.47</v>
      </c>
      <c r="M282" s="13">
        <v>1.4651712E9</v>
      </c>
      <c r="N282" s="13">
        <v>25667.9342</v>
      </c>
      <c r="P282" s="156">
        <v>1.4631984E9</v>
      </c>
      <c r="Q282" s="156">
        <v>109804.1012</v>
      </c>
      <c r="S282" s="156">
        <v>1.4660208E9</v>
      </c>
      <c r="T282" s="156">
        <v>9907.7139</v>
      </c>
      <c r="V282" s="156">
        <v>1.4619636E9</v>
      </c>
      <c r="W282" s="156">
        <v>106753.3505</v>
      </c>
      <c r="Y282" s="156">
        <v>1.4615352E9</v>
      </c>
      <c r="Z282" s="156">
        <v>102941.5642</v>
      </c>
      <c r="AA282" s="153">
        <f>IFERROR(__xludf.DUMMYFUNCTION("TO_DATE(INT((AB282/(60*60*24))+""1/1/1970""))"),43565.0)</f>
        <v>43565</v>
      </c>
      <c r="AB282" s="152">
        <v>1.5549264E9</v>
      </c>
      <c r="AC282" s="152">
        <v>107223.4751</v>
      </c>
      <c r="AD282" s="153">
        <f>IFERROR(__xludf.DUMMYFUNCTION("TO_DATE(INT((AE282/(60*60*24))+""1/1/1970""))"),43566.0)</f>
        <v>43566</v>
      </c>
      <c r="AE282" s="156">
        <v>1.5550092E9</v>
      </c>
      <c r="AF282" s="156">
        <v>101742.82</v>
      </c>
      <c r="AG282" s="153">
        <f>IFERROR(__xludf.DUMMYFUNCTION("TO_DATE(INT((AH282/(60*60*24))+""1/1/1970""))"),43511.0)</f>
        <v>43511</v>
      </c>
      <c r="AH282" s="156">
        <v>1.550231354E9</v>
      </c>
      <c r="AI282" s="156">
        <v>106562.3495</v>
      </c>
    </row>
    <row r="283">
      <c r="A283" s="152">
        <v>1.4691312E9</v>
      </c>
      <c r="B283" s="152">
        <v>104908.331</v>
      </c>
      <c r="C283" s="153">
        <f>IFERROR(__xludf.DUMMYFUNCTION("TO_DATE(INT((A283/(60*60*24))+""1/1/1970""))"),42572.0)</f>
        <v>42572</v>
      </c>
      <c r="D283" s="156">
        <v>1.4751792E9</v>
      </c>
      <c r="E283" s="156">
        <v>97243.9352</v>
      </c>
      <c r="G283" s="156">
        <v>1.4805684E9</v>
      </c>
      <c r="H283" s="156">
        <v>87438.6394</v>
      </c>
      <c r="J283" s="154">
        <v>42768.0</v>
      </c>
      <c r="K283" s="155">
        <v>120814.67</v>
      </c>
      <c r="M283" s="13">
        <v>1.4652216E9</v>
      </c>
      <c r="N283" s="13">
        <v>25667.9342</v>
      </c>
      <c r="P283" s="152">
        <v>1.4634072E9</v>
      </c>
      <c r="Q283" s="152">
        <v>109804.1012</v>
      </c>
      <c r="S283" s="152">
        <v>1.4660856E9</v>
      </c>
      <c r="T283" s="152">
        <v>9901.0642</v>
      </c>
      <c r="V283" s="152">
        <v>1.46214E9</v>
      </c>
      <c r="W283" s="152">
        <v>106756.5914</v>
      </c>
      <c r="Y283" s="152">
        <v>1.4615388E9</v>
      </c>
      <c r="Z283" s="152">
        <v>102941.5642</v>
      </c>
      <c r="AA283" s="153">
        <f>IFERROR(__xludf.DUMMYFUNCTION("TO_DATE(INT((AB283/(60*60*24))+""1/1/1970""))"),43566.0)</f>
        <v>43566</v>
      </c>
      <c r="AB283" s="156">
        <v>1.5549552E9</v>
      </c>
      <c r="AC283" s="156">
        <v>107223.4751</v>
      </c>
      <c r="AD283" s="153">
        <f>IFERROR(__xludf.DUMMYFUNCTION("TO_DATE(INT((AE283/(60*60*24))+""1/1/1970""))"),43566.0)</f>
        <v>43566</v>
      </c>
      <c r="AE283" s="152">
        <v>1.5550128E9</v>
      </c>
      <c r="AF283" s="152">
        <v>101742.82</v>
      </c>
      <c r="AG283" s="153">
        <f>IFERROR(__xludf.DUMMYFUNCTION("TO_DATE(INT((AH283/(60*60*24))+""1/1/1970""))"),43511.0)</f>
        <v>43511</v>
      </c>
      <c r="AH283" s="152">
        <v>1.550247149E9</v>
      </c>
      <c r="AI283" s="152">
        <v>106562.3495</v>
      </c>
    </row>
    <row r="284">
      <c r="A284" s="156">
        <v>1.46919426E9</v>
      </c>
      <c r="B284" s="156">
        <v>104990.5506</v>
      </c>
      <c r="C284" s="153">
        <f>IFERROR(__xludf.DUMMYFUNCTION("TO_DATE(INT((A284/(60*60*24))+""1/1/1970""))"),42573.0)</f>
        <v>42573</v>
      </c>
      <c r="D284" s="156">
        <v>1.4752476E9</v>
      </c>
      <c r="E284" s="156">
        <v>97243.9352</v>
      </c>
      <c r="G284" s="152">
        <v>1.4806548E9</v>
      </c>
      <c r="H284" s="152">
        <v>87026.619</v>
      </c>
      <c r="J284" s="154">
        <v>42769.0</v>
      </c>
      <c r="K284" s="155">
        <v>120955.17</v>
      </c>
      <c r="M284" s="13">
        <v>1.4652432E9</v>
      </c>
      <c r="N284" s="13">
        <v>25667.9342</v>
      </c>
      <c r="P284" s="156">
        <v>1.4634288E9</v>
      </c>
      <c r="Q284" s="156">
        <v>109804.1012</v>
      </c>
      <c r="S284" s="156">
        <v>1.4661072E9</v>
      </c>
      <c r="T284" s="156">
        <v>9901.0642</v>
      </c>
      <c r="V284" s="156">
        <v>1.4621436E9</v>
      </c>
      <c r="W284" s="156">
        <v>106740.5993</v>
      </c>
      <c r="Y284" s="156">
        <v>1.4615748E9</v>
      </c>
      <c r="Z284" s="156">
        <v>103006.5257</v>
      </c>
      <c r="AA284" s="153">
        <f>IFERROR(__xludf.DUMMYFUNCTION("TO_DATE(INT((AB284/(60*60*24))+""1/1/1970""))"),43566.0)</f>
        <v>43566</v>
      </c>
      <c r="AB284" s="152">
        <v>1.5549912E9</v>
      </c>
      <c r="AC284" s="152">
        <v>107061.0953</v>
      </c>
      <c r="AD284" s="153">
        <f>IFERROR(__xludf.DUMMYFUNCTION("TO_DATE(INT((AE284/(60*60*24))+""1/1/1970""))"),43567.0)</f>
        <v>43567</v>
      </c>
      <c r="AE284" s="156">
        <v>1.5550416E9</v>
      </c>
      <c r="AF284" s="156">
        <v>101780.08</v>
      </c>
      <c r="AG284" s="153">
        <f>IFERROR(__xludf.DUMMYFUNCTION("TO_DATE(INT((AH284/(60*60*24))+""1/1/1970""))"),43511.0)</f>
        <v>43511</v>
      </c>
      <c r="AH284" s="156">
        <v>1.55026296E9</v>
      </c>
      <c r="AI284" s="156">
        <v>106562.3495</v>
      </c>
    </row>
    <row r="285">
      <c r="A285" s="152">
        <v>1.4692176E9</v>
      </c>
      <c r="B285" s="152">
        <v>105406.4846</v>
      </c>
      <c r="C285" s="153">
        <f>IFERROR(__xludf.DUMMYFUNCTION("TO_DATE(INT((A285/(60*60*24))+""1/1/1970""))"),42573.0)</f>
        <v>42573</v>
      </c>
      <c r="D285" s="156">
        <v>1.4752944E9</v>
      </c>
      <c r="E285" s="156">
        <v>97243.9352</v>
      </c>
      <c r="G285" s="156">
        <v>1.4807412E9</v>
      </c>
      <c r="H285" s="156">
        <v>87557.0073</v>
      </c>
      <c r="J285" s="154">
        <v>42772.0</v>
      </c>
      <c r="K285" s="155">
        <v>121599.58</v>
      </c>
      <c r="M285" s="13">
        <v>1.465308E9</v>
      </c>
      <c r="N285" s="13">
        <v>25558.0637</v>
      </c>
      <c r="P285" s="152">
        <v>1.4634576E9</v>
      </c>
      <c r="Q285" s="152">
        <v>109966.1838</v>
      </c>
      <c r="S285" s="152">
        <v>1.466172E9</v>
      </c>
      <c r="T285" s="152">
        <v>9904.679</v>
      </c>
      <c r="V285" s="152">
        <v>1.4621796E9</v>
      </c>
      <c r="W285" s="152">
        <v>106750.0649</v>
      </c>
      <c r="Y285" s="152">
        <v>1.4616144E9</v>
      </c>
      <c r="Z285" s="152">
        <v>103006.5257</v>
      </c>
      <c r="AA285" s="153">
        <f>IFERROR(__xludf.DUMMYFUNCTION("TO_DATE(INT((AB285/(60*60*24))+""1/1/1970""))"),43566.0)</f>
        <v>43566</v>
      </c>
      <c r="AB285" s="156">
        <v>1.5550092E9</v>
      </c>
      <c r="AC285" s="156">
        <v>107131.7189</v>
      </c>
      <c r="AD285" s="153">
        <f>IFERROR(__xludf.DUMMYFUNCTION("TO_DATE(INT((AE285/(60*60*24))+""1/1/1970""))"),43567.0)</f>
        <v>43567</v>
      </c>
      <c r="AE285" s="152">
        <v>1.5550776E9</v>
      </c>
      <c r="AF285" s="152">
        <v>101780.08</v>
      </c>
      <c r="AG285" s="153">
        <f>IFERROR(__xludf.DUMMYFUNCTION("TO_DATE(INT((AH285/(60*60*24))+""1/1/1970""))"),43511.0)</f>
        <v>43511</v>
      </c>
      <c r="AH285" s="152">
        <v>1.550274953E9</v>
      </c>
      <c r="AI285" s="152">
        <v>106562.3495</v>
      </c>
    </row>
    <row r="286">
      <c r="A286" s="156">
        <v>1.46945346E9</v>
      </c>
      <c r="B286" s="156">
        <v>105242.0456</v>
      </c>
      <c r="C286" s="153">
        <f>IFERROR(__xludf.DUMMYFUNCTION("TO_DATE(INT((A286/(60*60*24))+""1/1/1970""))"),42576.0)</f>
        <v>42576</v>
      </c>
      <c r="D286" s="156">
        <v>1.4755248E9</v>
      </c>
      <c r="E286" s="156">
        <v>97243.9352</v>
      </c>
      <c r="G286" s="152">
        <v>1.48095E9</v>
      </c>
      <c r="H286" s="152">
        <v>87557.0073</v>
      </c>
      <c r="J286" s="154">
        <v>42773.0</v>
      </c>
      <c r="K286" s="155">
        <v>122150.72</v>
      </c>
      <c r="M286" s="13">
        <v>1.4653296E9</v>
      </c>
      <c r="N286" s="13">
        <v>25558.0637</v>
      </c>
      <c r="P286" s="156">
        <v>1.4634972E9</v>
      </c>
      <c r="Q286" s="156">
        <v>109966.1838</v>
      </c>
      <c r="S286" s="156">
        <v>1.4661936E9</v>
      </c>
      <c r="T286" s="156">
        <v>9904.679</v>
      </c>
      <c r="V286" s="156">
        <v>1.4622192E9</v>
      </c>
      <c r="W286" s="156">
        <v>106756.0775</v>
      </c>
      <c r="Y286" s="156">
        <v>1.4616252E9</v>
      </c>
      <c r="Z286" s="156">
        <v>103006.5257</v>
      </c>
      <c r="AA286" s="153">
        <f>IFERROR(__xludf.DUMMYFUNCTION("TO_DATE(INT((AB286/(60*60*24))+""1/1/1970""))"),43566.0)</f>
        <v>43566</v>
      </c>
      <c r="AB286" s="152">
        <v>1.5550128E9</v>
      </c>
      <c r="AC286" s="152">
        <v>107357.8673</v>
      </c>
      <c r="AD286" s="153">
        <f>IFERROR(__xludf.DUMMYFUNCTION("TO_DATE(INT((AE286/(60*60*24))+""1/1/1970""))"),43567.0)</f>
        <v>43567</v>
      </c>
      <c r="AE286" s="156">
        <v>1.5550956E9</v>
      </c>
      <c r="AF286" s="156">
        <v>101780.08</v>
      </c>
      <c r="AG286" s="153">
        <f>IFERROR(__xludf.DUMMYFUNCTION("TO_DATE(INT((AH286/(60*60*24))+""1/1/1970""))"),43512.0)</f>
        <v>43512</v>
      </c>
      <c r="AH286" s="156">
        <v>1.550278906E9</v>
      </c>
      <c r="AI286" s="156">
        <v>106562.3495</v>
      </c>
    </row>
    <row r="287">
      <c r="A287" s="152">
        <v>1.4694768E9</v>
      </c>
      <c r="B287" s="152">
        <v>105111.4616</v>
      </c>
      <c r="C287" s="153">
        <f>IFERROR(__xludf.DUMMYFUNCTION("TO_DATE(INT((A287/(60*60*24))+""1/1/1970""))"),42576.0)</f>
        <v>42576</v>
      </c>
      <c r="D287" s="156">
        <v>1.4755932E9</v>
      </c>
      <c r="E287" s="156">
        <v>97243.9352</v>
      </c>
      <c r="G287" s="152">
        <v>1.4810004E9</v>
      </c>
      <c r="H287" s="152">
        <v>86800.5094</v>
      </c>
      <c r="J287" s="154">
        <v>42774.0</v>
      </c>
      <c r="K287" s="155">
        <v>122527.15</v>
      </c>
      <c r="M287" s="13">
        <v>1.4653944E9</v>
      </c>
      <c r="N287" s="13">
        <v>25536.1842</v>
      </c>
      <c r="P287" s="152">
        <v>1.4635152E9</v>
      </c>
      <c r="Q287" s="152">
        <v>109966.1838</v>
      </c>
      <c r="S287" s="152">
        <v>1.466208E9</v>
      </c>
      <c r="T287" s="152">
        <v>9901.9824</v>
      </c>
      <c r="V287" s="152">
        <v>1.46223E9</v>
      </c>
      <c r="W287" s="152">
        <v>106760.6767</v>
      </c>
      <c r="Y287" s="152">
        <v>1.461654E9</v>
      </c>
      <c r="Z287" s="152">
        <v>103325.3858</v>
      </c>
      <c r="AA287" s="153">
        <f>IFERROR(__xludf.DUMMYFUNCTION("TO_DATE(INT((AB287/(60*60*24))+""1/1/1970""))"),43567.0)</f>
        <v>43567</v>
      </c>
      <c r="AB287" s="156">
        <v>1.5550416E9</v>
      </c>
      <c r="AC287" s="156">
        <v>107357.8673</v>
      </c>
      <c r="AD287" s="153">
        <f>IFERROR(__xludf.DUMMYFUNCTION("TO_DATE(INT((AE287/(60*60*24))+""1/1/1970""))"),43567.0)</f>
        <v>43567</v>
      </c>
      <c r="AE287" s="152">
        <v>1.5550992E9</v>
      </c>
      <c r="AF287" s="152">
        <v>101780.08</v>
      </c>
      <c r="AG287" s="153">
        <f>IFERROR(__xludf.DUMMYFUNCTION("TO_DATE(INT((AH287/(60*60*24))+""1/1/1970""))"),43512.0)</f>
        <v>43512</v>
      </c>
      <c r="AH287" s="152">
        <v>1.550294827E9</v>
      </c>
      <c r="AI287" s="152">
        <v>106562.3495</v>
      </c>
    </row>
    <row r="288">
      <c r="A288" s="156">
        <v>1.46953986E9</v>
      </c>
      <c r="B288" s="156">
        <v>105087.2794</v>
      </c>
      <c r="C288" s="153">
        <f>IFERROR(__xludf.DUMMYFUNCTION("TO_DATE(INT((A288/(60*60*24))+""1/1/1970""))"),42577.0)</f>
        <v>42577</v>
      </c>
      <c r="D288" s="156">
        <v>1.47564E9</v>
      </c>
      <c r="E288" s="156">
        <v>97243.9352</v>
      </c>
      <c r="G288" s="156">
        <v>1.4810868E9</v>
      </c>
      <c r="H288" s="156">
        <v>87526.0941</v>
      </c>
      <c r="J288" s="154">
        <v>42775.0</v>
      </c>
      <c r="K288" s="155">
        <v>123295.54</v>
      </c>
      <c r="M288" s="13">
        <v>1.465416E9</v>
      </c>
      <c r="N288" s="13">
        <v>25536.1842</v>
      </c>
      <c r="P288" s="156">
        <v>1.463544E9</v>
      </c>
      <c r="Q288" s="156">
        <v>109773.5166</v>
      </c>
      <c r="S288" s="156">
        <v>1.4663808E9</v>
      </c>
      <c r="T288" s="156">
        <v>9883.5047</v>
      </c>
      <c r="V288" s="156">
        <v>1.4622588E9</v>
      </c>
      <c r="W288" s="156">
        <v>106796.3487</v>
      </c>
      <c r="Y288" s="156">
        <v>1.4616936E9</v>
      </c>
      <c r="Z288" s="156">
        <v>103325.3858</v>
      </c>
      <c r="AA288" s="153">
        <f>IFERROR(__xludf.DUMMYFUNCTION("TO_DATE(INT((AB288/(60*60*24))+""1/1/1970""))"),43567.0)</f>
        <v>43567</v>
      </c>
      <c r="AB288" s="152">
        <v>1.5550776E9</v>
      </c>
      <c r="AC288" s="152">
        <v>107656.0884</v>
      </c>
      <c r="AD288" s="153">
        <f>IFERROR(__xludf.DUMMYFUNCTION("TO_DATE(INT((AE288/(60*60*24))+""1/1/1970""))"),43568.0)</f>
        <v>43568</v>
      </c>
      <c r="AE288" s="156">
        <v>1.555128E9</v>
      </c>
      <c r="AF288" s="156">
        <v>101909.8</v>
      </c>
      <c r="AG288" s="153">
        <f>IFERROR(__xludf.DUMMYFUNCTION("TO_DATE(INT((AH288/(60*60*24))+""1/1/1970""))"),43512.0)</f>
        <v>43512</v>
      </c>
      <c r="AH288" s="156">
        <v>1.550311181E9</v>
      </c>
      <c r="AI288" s="156">
        <v>106562.3495</v>
      </c>
    </row>
    <row r="289">
      <c r="A289" s="152">
        <v>1.4695632E9</v>
      </c>
      <c r="B289" s="152">
        <v>105164.6625</v>
      </c>
      <c r="C289" s="153">
        <f>IFERROR(__xludf.DUMMYFUNCTION("TO_DATE(INT((A289/(60*60*24))+""1/1/1970""))"),42577.0)</f>
        <v>42577</v>
      </c>
      <c r="D289" s="156">
        <v>1.4756976E9</v>
      </c>
      <c r="E289" s="156">
        <v>97243.9352</v>
      </c>
      <c r="G289" s="152">
        <v>1.4811732E9</v>
      </c>
      <c r="H289" s="152">
        <v>87063.3257</v>
      </c>
      <c r="J289" s="154">
        <v>42776.0</v>
      </c>
      <c r="K289" s="155">
        <v>123292.89</v>
      </c>
      <c r="M289" s="13">
        <v>1.4654808E9</v>
      </c>
      <c r="N289" s="13">
        <v>25580.0604</v>
      </c>
      <c r="P289" s="152">
        <v>1.4635836E9</v>
      </c>
      <c r="Q289" s="152">
        <v>109773.5166</v>
      </c>
      <c r="S289" s="152">
        <v>1.4664312E9</v>
      </c>
      <c r="T289" s="152">
        <v>9883.5047</v>
      </c>
      <c r="V289" s="152">
        <v>1.4622984E9</v>
      </c>
      <c r="W289" s="152">
        <v>106730.8682</v>
      </c>
      <c r="Y289" s="152">
        <v>1.4617116E9</v>
      </c>
      <c r="Z289" s="152">
        <v>103325.3858</v>
      </c>
      <c r="AA289" s="153">
        <f>IFERROR(__xludf.DUMMYFUNCTION("TO_DATE(INT((AB289/(60*60*24))+""1/1/1970""))"),43567.0)</f>
        <v>43567</v>
      </c>
      <c r="AB289" s="156">
        <v>1.5550956E9</v>
      </c>
      <c r="AC289" s="156">
        <v>107320.2811</v>
      </c>
      <c r="AD289" s="153">
        <f>IFERROR(__xludf.DUMMYFUNCTION("TO_DATE(INT((AE289/(60*60*24))+""1/1/1970""))"),43570.0)</f>
        <v>43570</v>
      </c>
      <c r="AE289" s="152">
        <v>1.5553368E9</v>
      </c>
      <c r="AF289" s="152">
        <v>101909.8</v>
      </c>
      <c r="AG289" s="153">
        <f>IFERROR(__xludf.DUMMYFUNCTION("TO_DATE(INT((AH289/(60*60*24))+""1/1/1970""))"),43512.0)</f>
        <v>43512</v>
      </c>
      <c r="AH289" s="152">
        <v>1.550327001E9</v>
      </c>
      <c r="AI289" s="152">
        <v>106562.3495</v>
      </c>
    </row>
    <row r="290">
      <c r="A290" s="156">
        <v>1.46962626E9</v>
      </c>
      <c r="B290" s="156">
        <v>105411.3211</v>
      </c>
      <c r="C290" s="153">
        <f>IFERROR(__xludf.DUMMYFUNCTION("TO_DATE(INT((A290/(60*60*24))+""1/1/1970""))"),42578.0)</f>
        <v>42578</v>
      </c>
      <c r="D290" s="156">
        <v>1.475766E9</v>
      </c>
      <c r="E290" s="156">
        <v>97243.9352</v>
      </c>
      <c r="G290" s="156">
        <v>1.4812596E9</v>
      </c>
      <c r="H290" s="156">
        <v>85826.2411</v>
      </c>
      <c r="J290" s="154">
        <v>42779.0</v>
      </c>
      <c r="K290" s="155">
        <v>123795.76</v>
      </c>
      <c r="M290" s="13">
        <v>1.4655024E9</v>
      </c>
      <c r="N290" s="13">
        <v>25580.0604</v>
      </c>
      <c r="P290" s="156">
        <v>1.4636016E9</v>
      </c>
      <c r="Q290" s="156">
        <v>109773.5166</v>
      </c>
      <c r="S290" s="156">
        <v>1.4664528E9</v>
      </c>
      <c r="T290" s="156">
        <v>9883.5047</v>
      </c>
      <c r="V290" s="156">
        <v>1.4623164E9</v>
      </c>
      <c r="W290" s="156">
        <v>106705.2654</v>
      </c>
      <c r="Y290" s="156">
        <v>1.4617332E9</v>
      </c>
      <c r="Z290" s="156">
        <v>103595.7535</v>
      </c>
      <c r="AA290" s="153">
        <f>IFERROR(__xludf.DUMMYFUNCTION("TO_DATE(INT((AB290/(60*60*24))+""1/1/1970""))"),43567.0)</f>
        <v>43567</v>
      </c>
      <c r="AB290" s="152">
        <v>1.5550992E9</v>
      </c>
      <c r="AC290" s="152">
        <v>107238.6733</v>
      </c>
      <c r="AD290" s="153">
        <f>IFERROR(__xludf.DUMMYFUNCTION("TO_DATE(INT((AE290/(60*60*24))+""1/1/1970""))"),43570.0)</f>
        <v>43570</v>
      </c>
      <c r="AE290" s="156">
        <v>1.5553548E9</v>
      </c>
      <c r="AF290" s="156">
        <v>101909.8</v>
      </c>
      <c r="AG290" s="153">
        <f>IFERROR(__xludf.DUMMYFUNCTION("TO_DATE(INT((AH290/(60*60*24))+""1/1/1970""))"),43512.0)</f>
        <v>43512</v>
      </c>
      <c r="AH290" s="156">
        <v>1.550342837E9</v>
      </c>
      <c r="AI290" s="156">
        <v>106562.3495</v>
      </c>
    </row>
    <row r="291">
      <c r="A291" s="152">
        <v>1.4696496E9</v>
      </c>
      <c r="B291" s="152">
        <v>105048.5879</v>
      </c>
      <c r="C291" s="153">
        <f>IFERROR(__xludf.DUMMYFUNCTION("TO_DATE(INT((A291/(60*60*24))+""1/1/1970""))"),42578.0)</f>
        <v>42578</v>
      </c>
      <c r="D291" s="156">
        <v>1.4758128E9</v>
      </c>
      <c r="E291" s="156">
        <v>97243.9352</v>
      </c>
      <c r="G291" s="152">
        <v>1.481346E9</v>
      </c>
      <c r="H291" s="152">
        <v>85710.6787</v>
      </c>
      <c r="J291" s="154">
        <v>42780.0</v>
      </c>
      <c r="K291" s="155">
        <v>124169.44</v>
      </c>
      <c r="M291" s="13">
        <v>1.4655672E9</v>
      </c>
      <c r="N291" s="13">
        <v>25552.9462</v>
      </c>
      <c r="P291" s="152">
        <v>1.4636304E9</v>
      </c>
      <c r="Q291" s="152">
        <v>109340.6919</v>
      </c>
      <c r="S291" s="152">
        <v>1.4665176E9</v>
      </c>
      <c r="T291" s="152">
        <v>9892.6527</v>
      </c>
      <c r="V291" s="152">
        <v>1.462338E9</v>
      </c>
      <c r="W291" s="152">
        <v>106690.1717</v>
      </c>
      <c r="Y291" s="152">
        <v>1.4617728E9</v>
      </c>
      <c r="Z291" s="152">
        <v>103595.7535</v>
      </c>
      <c r="AA291" s="153">
        <f>IFERROR(__xludf.DUMMYFUNCTION("TO_DATE(INT((AB291/(60*60*24))+""1/1/1970""))"),43568.0)</f>
        <v>43568</v>
      </c>
      <c r="AB291" s="156">
        <v>1.555128E9</v>
      </c>
      <c r="AC291" s="156">
        <v>107238.6733</v>
      </c>
      <c r="AD291" s="153">
        <f>IFERROR(__xludf.DUMMYFUNCTION("TO_DATE(INT((AE291/(60*60*24))+""1/1/1970""))"),43570.0)</f>
        <v>43570</v>
      </c>
      <c r="AE291" s="152">
        <v>1.5553584E9</v>
      </c>
      <c r="AF291" s="152">
        <v>101909.8</v>
      </c>
      <c r="AG291" s="153">
        <f>IFERROR(__xludf.DUMMYFUNCTION("TO_DATE(INT((AH291/(60*60*24))+""1/1/1970""))"),43512.0)</f>
        <v>43512</v>
      </c>
      <c r="AH291" s="152">
        <v>1.550358782E9</v>
      </c>
      <c r="AI291" s="152">
        <v>106562.3495</v>
      </c>
    </row>
    <row r="292">
      <c r="A292" s="156">
        <v>1.46971266E9</v>
      </c>
      <c r="B292" s="156">
        <v>104971.2048</v>
      </c>
      <c r="C292" s="153">
        <f>IFERROR(__xludf.DUMMYFUNCTION("TO_DATE(INT((A292/(60*60*24))+""1/1/1970""))"),42579.0)</f>
        <v>42579</v>
      </c>
      <c r="D292" s="156">
        <v>1.4758704E9</v>
      </c>
      <c r="E292" s="156">
        <v>97243.9352</v>
      </c>
      <c r="G292" s="156">
        <v>1.4815548E9</v>
      </c>
      <c r="H292" s="156">
        <v>85710.6787</v>
      </c>
      <c r="J292" s="154">
        <v>42781.0</v>
      </c>
      <c r="K292" s="155">
        <v>124440.95</v>
      </c>
      <c r="M292" s="13">
        <v>1.4655888E9</v>
      </c>
      <c r="N292" s="13">
        <v>25552.9462</v>
      </c>
      <c r="P292" s="156">
        <v>1.46367E9</v>
      </c>
      <c r="Q292" s="156">
        <v>109340.6919</v>
      </c>
      <c r="S292" s="156">
        <v>1.4665392E9</v>
      </c>
      <c r="T292" s="156">
        <v>9892.6527</v>
      </c>
      <c r="V292" s="156">
        <v>1.4623776E9</v>
      </c>
      <c r="W292" s="156">
        <v>106654.9478</v>
      </c>
      <c r="Y292" s="156">
        <v>1.461798E9</v>
      </c>
      <c r="Z292" s="156">
        <v>103595.7535</v>
      </c>
      <c r="AA292" s="153">
        <f>IFERROR(__xludf.DUMMYFUNCTION("TO_DATE(INT((AB292/(60*60*24))+""1/1/1970""))"),43570.0)</f>
        <v>43570</v>
      </c>
      <c r="AB292" s="152">
        <v>1.5553368E9</v>
      </c>
      <c r="AC292" s="152">
        <v>106392.6688</v>
      </c>
      <c r="AD292" s="153">
        <f>IFERROR(__xludf.DUMMYFUNCTION("TO_DATE(INT((AE292/(60*60*24))+""1/1/1970""))"),43571.0)</f>
        <v>43571</v>
      </c>
      <c r="AE292" s="156">
        <v>1.5553872E9</v>
      </c>
      <c r="AF292" s="156">
        <v>102056.77</v>
      </c>
      <c r="AG292" s="153">
        <f>IFERROR(__xludf.DUMMYFUNCTION("TO_DATE(INT((AH292/(60*60*24))+""1/1/1970""))"),43512.0)</f>
        <v>43512</v>
      </c>
      <c r="AH292" s="156">
        <v>1.55036154E9</v>
      </c>
      <c r="AI292" s="156">
        <v>106562.3495</v>
      </c>
    </row>
    <row r="293">
      <c r="A293" s="152">
        <v>1.469736E9</v>
      </c>
      <c r="B293" s="152">
        <v>105188.8447</v>
      </c>
      <c r="C293" s="153">
        <f>IFERROR(__xludf.DUMMYFUNCTION("TO_DATE(INT((A293/(60*60*24))+""1/1/1970""))"),42579.0)</f>
        <v>42579</v>
      </c>
      <c r="D293" s="156">
        <v>1.476108E9</v>
      </c>
      <c r="E293" s="156">
        <v>97243.9352</v>
      </c>
      <c r="G293" s="156">
        <v>1.4816052E9</v>
      </c>
      <c r="H293" s="156">
        <v>85536.7328</v>
      </c>
      <c r="J293" s="154">
        <v>42782.0</v>
      </c>
      <c r="K293" s="155">
        <v>125126.84</v>
      </c>
      <c r="M293" s="13">
        <v>1.4656032E9</v>
      </c>
      <c r="N293" s="13">
        <v>25725.1229</v>
      </c>
      <c r="P293" s="152">
        <v>1.463688E9</v>
      </c>
      <c r="Q293" s="152">
        <v>109340.6919</v>
      </c>
      <c r="S293" s="152">
        <v>1.466604E9</v>
      </c>
      <c r="T293" s="152">
        <v>9876.483</v>
      </c>
      <c r="V293" s="152">
        <v>1.4624028E9</v>
      </c>
      <c r="W293" s="152">
        <v>106665.9812</v>
      </c>
      <c r="Y293" s="152">
        <v>1.4618124E9</v>
      </c>
      <c r="Z293" s="152">
        <v>103874.8132</v>
      </c>
      <c r="AA293" s="153">
        <f>IFERROR(__xludf.DUMMYFUNCTION("TO_DATE(INT((AB293/(60*60*24))+""1/1/1970""))"),43570.0)</f>
        <v>43570</v>
      </c>
      <c r="AB293" s="156">
        <v>1.5553548E9</v>
      </c>
      <c r="AC293" s="156">
        <v>106209.8159</v>
      </c>
      <c r="AD293" s="153">
        <f>IFERROR(__xludf.DUMMYFUNCTION("TO_DATE(INT((AE293/(60*60*24))+""1/1/1970""))"),43571.0)</f>
        <v>43571</v>
      </c>
      <c r="AE293" s="152">
        <v>1.5554232E9</v>
      </c>
      <c r="AF293" s="152">
        <v>102056.77</v>
      </c>
      <c r="AG293" s="153">
        <f>IFERROR(__xludf.DUMMYFUNCTION("TO_DATE(INT((AH293/(60*60*24))+""1/1/1970""))"),43513.0)</f>
        <v>43513</v>
      </c>
      <c r="AH293" s="152">
        <v>1.550375442E9</v>
      </c>
      <c r="AI293" s="152">
        <v>106562.3495</v>
      </c>
    </row>
    <row r="294">
      <c r="A294" s="156">
        <v>1.46979906E9</v>
      </c>
      <c r="B294" s="156">
        <v>105106.6252</v>
      </c>
      <c r="C294" s="153">
        <f>IFERROR(__xludf.DUMMYFUNCTION("TO_DATE(INT((A294/(60*60*24))+""1/1/1970""))"),42580.0)</f>
        <v>42580</v>
      </c>
      <c r="D294" s="156">
        <v>1.4761584E9</v>
      </c>
      <c r="E294" s="156">
        <v>97250.4906</v>
      </c>
      <c r="G294" s="152">
        <v>1.4816916E9</v>
      </c>
      <c r="H294" s="152">
        <v>86003.3352</v>
      </c>
      <c r="J294" s="154">
        <v>42783.0</v>
      </c>
      <c r="K294" s="155">
        <v>125378.06</v>
      </c>
      <c r="M294" s="13">
        <v>1.4656896E9</v>
      </c>
      <c r="N294" s="13">
        <v>25725.1229</v>
      </c>
      <c r="P294" s="156">
        <v>1.4637168E9</v>
      </c>
      <c r="Q294" s="156">
        <v>109045.3773</v>
      </c>
      <c r="S294" s="156">
        <v>1.4666256E9</v>
      </c>
      <c r="T294" s="156">
        <v>9876.483</v>
      </c>
      <c r="V294" s="156">
        <v>1.4624172E9</v>
      </c>
      <c r="W294" s="156">
        <v>106663.4599</v>
      </c>
      <c r="Y294" s="156">
        <v>1.461852E9</v>
      </c>
      <c r="Z294" s="156">
        <v>103874.8132</v>
      </c>
      <c r="AA294" s="153">
        <f>IFERROR(__xludf.DUMMYFUNCTION("TO_DATE(INT((AB294/(60*60*24))+""1/1/1970""))"),43570.0)</f>
        <v>43570</v>
      </c>
      <c r="AB294" s="152">
        <v>1.5553584E9</v>
      </c>
      <c r="AC294" s="152">
        <v>106171.748</v>
      </c>
      <c r="AD294" s="153">
        <f>IFERROR(__xludf.DUMMYFUNCTION("TO_DATE(INT((AE294/(60*60*24))+""1/1/1970""))"),43571.0)</f>
        <v>43571</v>
      </c>
      <c r="AE294" s="156">
        <v>1.5554412E9</v>
      </c>
      <c r="AF294" s="156">
        <v>102056.77</v>
      </c>
      <c r="AG294" s="153">
        <f>IFERROR(__xludf.DUMMYFUNCTION("TO_DATE(INT((AH294/(60*60*24))+""1/1/1970""))"),43513.0)</f>
        <v>43513</v>
      </c>
      <c r="AH294" s="156">
        <v>1.550391378E9</v>
      </c>
      <c r="AI294" s="156">
        <v>106562.3495</v>
      </c>
    </row>
    <row r="295">
      <c r="A295" s="152">
        <v>1.4698224E9</v>
      </c>
      <c r="B295" s="152">
        <v>105358.1202</v>
      </c>
      <c r="C295" s="153">
        <f>IFERROR(__xludf.DUMMYFUNCTION("TO_DATE(INT((A295/(60*60*24))+""1/1/1970""))"),42580.0)</f>
        <v>42580</v>
      </c>
      <c r="D295" s="156">
        <v>1.476216E9</v>
      </c>
      <c r="E295" s="156">
        <v>97250.4906</v>
      </c>
      <c r="G295" s="156">
        <v>1.481778E9</v>
      </c>
      <c r="H295" s="156">
        <v>85681.2859</v>
      </c>
      <c r="J295" s="154">
        <v>42787.0</v>
      </c>
      <c r="K295" s="155">
        <v>125813.06</v>
      </c>
      <c r="M295" s="13">
        <v>1.465776E9</v>
      </c>
      <c r="N295" s="13">
        <v>25790.7984</v>
      </c>
      <c r="P295" s="152">
        <v>1.4637564E9</v>
      </c>
      <c r="Q295" s="152">
        <v>109045.3773</v>
      </c>
      <c r="S295" s="152">
        <v>1.4666904E9</v>
      </c>
      <c r="T295" s="152">
        <v>9896.0756</v>
      </c>
      <c r="V295" s="152">
        <v>1.4624568E9</v>
      </c>
      <c r="W295" s="152">
        <v>106648.3972</v>
      </c>
      <c r="Y295" s="152">
        <v>1.4618844E9</v>
      </c>
      <c r="Z295" s="152">
        <v>103874.8132</v>
      </c>
      <c r="AA295" s="153">
        <f>IFERROR(__xludf.DUMMYFUNCTION("TO_DATE(INT((AB295/(60*60*24))+""1/1/1970""))"),43571.0)</f>
        <v>43571</v>
      </c>
      <c r="AB295" s="156">
        <v>1.5553872E9</v>
      </c>
      <c r="AC295" s="156">
        <v>106171.748</v>
      </c>
      <c r="AD295" s="153">
        <f>IFERROR(__xludf.DUMMYFUNCTION("TO_DATE(INT((AE295/(60*60*24))+""1/1/1970""))"),43571.0)</f>
        <v>43571</v>
      </c>
      <c r="AE295" s="152">
        <v>1.5554448E9</v>
      </c>
      <c r="AF295" s="152">
        <v>102056.77</v>
      </c>
      <c r="AG295" s="153">
        <f>IFERROR(__xludf.DUMMYFUNCTION("TO_DATE(INT((AH295/(60*60*24))+""1/1/1970""))"),43513.0)</f>
        <v>43513</v>
      </c>
      <c r="AH295" s="152">
        <v>1.550407309E9</v>
      </c>
      <c r="AI295" s="152">
        <v>106562.3495</v>
      </c>
    </row>
    <row r="296">
      <c r="A296" s="156">
        <v>1.47005826E9</v>
      </c>
      <c r="B296" s="156">
        <v>105401.6482</v>
      </c>
      <c r="C296" s="153">
        <f>IFERROR(__xludf.DUMMYFUNCTION("TO_DATE(INT((A296/(60*60*24))+""1/1/1970""))"),42583.0)</f>
        <v>42583</v>
      </c>
      <c r="D296" s="156">
        <v>1.4762844E9</v>
      </c>
      <c r="E296" s="156">
        <v>97013.9013</v>
      </c>
      <c r="G296" s="152">
        <v>1.4818644E9</v>
      </c>
      <c r="H296" s="152">
        <v>86026.1015</v>
      </c>
      <c r="J296" s="154">
        <v>42788.0</v>
      </c>
      <c r="K296" s="155">
        <v>126452.66</v>
      </c>
      <c r="M296" s="13">
        <v>1.4658264E9</v>
      </c>
      <c r="N296" s="13">
        <v>25790.7984</v>
      </c>
      <c r="P296" s="156">
        <v>1.4637744E9</v>
      </c>
      <c r="Q296" s="156">
        <v>109045.3773</v>
      </c>
      <c r="S296" s="156">
        <v>1.466712E9</v>
      </c>
      <c r="T296" s="156">
        <v>9896.0756</v>
      </c>
      <c r="V296" s="156">
        <v>1.4624892E9</v>
      </c>
      <c r="W296" s="156">
        <v>106647.2401</v>
      </c>
      <c r="Y296" s="156">
        <v>1.4618916E9</v>
      </c>
      <c r="Z296" s="156">
        <v>104156.1604</v>
      </c>
      <c r="AA296" s="153">
        <f>IFERROR(__xludf.DUMMYFUNCTION("TO_DATE(INT((AB296/(60*60*24))+""1/1/1970""))"),43571.0)</f>
        <v>43571</v>
      </c>
      <c r="AB296" s="152">
        <v>1.5554232E9</v>
      </c>
      <c r="AC296" s="152">
        <v>107014.0123</v>
      </c>
      <c r="AD296" s="153">
        <f>IFERROR(__xludf.DUMMYFUNCTION("TO_DATE(INT((AE296/(60*60*24))+""1/1/1970""))"),43572.0)</f>
        <v>43572</v>
      </c>
      <c r="AE296" s="156">
        <v>1.5554736E9</v>
      </c>
      <c r="AF296" s="156">
        <v>101871.85</v>
      </c>
      <c r="AG296" s="153">
        <f>IFERROR(__xludf.DUMMYFUNCTION("TO_DATE(INT((AH296/(60*60*24))+""1/1/1970""))"),43513.0)</f>
        <v>43513</v>
      </c>
      <c r="AH296" s="156">
        <v>1.550423106E9</v>
      </c>
      <c r="AI296" s="156">
        <v>106562.3495</v>
      </c>
    </row>
    <row r="297">
      <c r="A297" s="152">
        <v>1.4700816E9</v>
      </c>
      <c r="B297" s="152">
        <v>105251.7185</v>
      </c>
      <c r="C297" s="153">
        <f>IFERROR(__xludf.DUMMYFUNCTION("TO_DATE(INT((A297/(60*60*24))+""1/1/1970""))"),42583.0)</f>
        <v>42583</v>
      </c>
      <c r="D297" s="156">
        <v>1.4763312E9</v>
      </c>
      <c r="E297" s="156">
        <v>97013.9013</v>
      </c>
      <c r="G297" s="156">
        <v>1.4819508E9</v>
      </c>
      <c r="H297" s="156">
        <v>85893.9922</v>
      </c>
      <c r="J297" s="154">
        <v>42789.0</v>
      </c>
      <c r="K297" s="155">
        <v>126512.83</v>
      </c>
      <c r="M297" s="13">
        <v>1.465848E9</v>
      </c>
      <c r="N297" s="13">
        <v>25790.7984</v>
      </c>
      <c r="P297" s="152">
        <v>1.4638032E9</v>
      </c>
      <c r="Q297" s="152">
        <v>109426.9343</v>
      </c>
      <c r="S297" s="152">
        <v>1.4667768E9</v>
      </c>
      <c r="T297" s="152">
        <v>9885.0564</v>
      </c>
      <c r="V297" s="152">
        <v>1.4624964E9</v>
      </c>
      <c r="W297" s="152">
        <v>106642.5466</v>
      </c>
      <c r="Y297" s="152">
        <v>1.4619312E9</v>
      </c>
      <c r="Z297" s="152">
        <v>104156.1604</v>
      </c>
      <c r="AA297" s="153">
        <f>IFERROR(__xludf.DUMMYFUNCTION("TO_DATE(INT((AB297/(60*60*24))+""1/1/1970""))"),43571.0)</f>
        <v>43571</v>
      </c>
      <c r="AB297" s="156">
        <v>1.5554412E9</v>
      </c>
      <c r="AC297" s="156">
        <v>107265.9838</v>
      </c>
      <c r="AD297" s="153">
        <f>IFERROR(__xludf.DUMMYFUNCTION("TO_DATE(INT((AE297/(60*60*24))+""1/1/1970""))"),43572.0)</f>
        <v>43572</v>
      </c>
      <c r="AE297" s="152">
        <v>1.5555096E9</v>
      </c>
      <c r="AF297" s="152">
        <v>101871.85</v>
      </c>
      <c r="AG297" s="153">
        <f>IFERROR(__xludf.DUMMYFUNCTION("TO_DATE(INT((AH297/(60*60*24))+""1/1/1970""))"),43513.0)</f>
        <v>43513</v>
      </c>
      <c r="AH297" s="152">
        <v>1.550439192E9</v>
      </c>
      <c r="AI297" s="152">
        <v>106562.3495</v>
      </c>
    </row>
    <row r="298">
      <c r="A298" s="156">
        <v>1.47014466E9</v>
      </c>
      <c r="B298" s="156">
        <v>105106.6252</v>
      </c>
      <c r="C298" s="153">
        <f>IFERROR(__xludf.DUMMYFUNCTION("TO_DATE(INT((A298/(60*60*24))+""1/1/1970""))"),42584.0)</f>
        <v>42584</v>
      </c>
      <c r="D298" s="156">
        <v>1.4763888E9</v>
      </c>
      <c r="E298" s="156">
        <v>97013.9013</v>
      </c>
      <c r="G298" s="152">
        <v>1.4821596E9</v>
      </c>
      <c r="H298" s="152">
        <v>85893.9922</v>
      </c>
      <c r="J298" s="154">
        <v>42790.0</v>
      </c>
      <c r="K298" s="155">
        <v>126673.42</v>
      </c>
      <c r="M298" s="13">
        <v>1.4659128E9</v>
      </c>
      <c r="N298" s="13">
        <v>25792.5875</v>
      </c>
      <c r="P298" s="156">
        <v>1.464012E9</v>
      </c>
      <c r="Q298" s="156">
        <v>109426.9343</v>
      </c>
      <c r="S298" s="156">
        <v>1.4667984E9</v>
      </c>
      <c r="T298" s="156">
        <v>9885.0564</v>
      </c>
      <c r="V298" s="156">
        <v>1.462536E9</v>
      </c>
      <c r="W298" s="156">
        <v>106654.6646</v>
      </c>
      <c r="Y298" s="156">
        <v>1.4619636E9</v>
      </c>
      <c r="Z298" s="156">
        <v>104156.1604</v>
      </c>
      <c r="AA298" s="153">
        <f>IFERROR(__xludf.DUMMYFUNCTION("TO_DATE(INT((AB298/(60*60*24))+""1/1/1970""))"),43571.0)</f>
        <v>43571</v>
      </c>
      <c r="AB298" s="152">
        <v>1.5554448E9</v>
      </c>
      <c r="AC298" s="152">
        <v>106900.5312</v>
      </c>
      <c r="AD298" s="153">
        <f>IFERROR(__xludf.DUMMYFUNCTION("TO_DATE(INT((AE298/(60*60*24))+""1/1/1970""))"),43572.0)</f>
        <v>43572</v>
      </c>
      <c r="AE298" s="156">
        <v>1.5555276E9</v>
      </c>
      <c r="AF298" s="156">
        <v>101871.85</v>
      </c>
      <c r="AG298" s="153">
        <f>IFERROR(__xludf.DUMMYFUNCTION("TO_DATE(INT((AH298/(60*60*24))+""1/1/1970""))"),43513.0)</f>
        <v>43513</v>
      </c>
      <c r="AH298" s="156">
        <v>1.550447999E9</v>
      </c>
      <c r="AI298" s="156">
        <v>106562.3495</v>
      </c>
    </row>
    <row r="299">
      <c r="A299" s="152">
        <v>1.470168E9</v>
      </c>
      <c r="B299" s="152">
        <v>104569.78</v>
      </c>
      <c r="C299" s="153">
        <f>IFERROR(__xludf.DUMMYFUNCTION("TO_DATE(INT((A299/(60*60*24))+""1/1/1970""))"),42584.0)</f>
        <v>42584</v>
      </c>
      <c r="D299" s="156">
        <v>1.4764572E9</v>
      </c>
      <c r="E299" s="156">
        <v>97013.9013</v>
      </c>
      <c r="G299" s="152">
        <v>1.48221E9</v>
      </c>
      <c r="H299" s="152">
        <v>85949.2494</v>
      </c>
      <c r="J299" s="154">
        <v>42793.0</v>
      </c>
      <c r="K299" s="155">
        <v>127396.1</v>
      </c>
      <c r="M299" s="13">
        <v>1.4659344E9</v>
      </c>
      <c r="N299" s="13">
        <v>25792.5875</v>
      </c>
      <c r="P299" s="152">
        <v>1.4640336E9</v>
      </c>
      <c r="Q299" s="152">
        <v>109426.9343</v>
      </c>
      <c r="S299" s="152">
        <v>1.4668128E9</v>
      </c>
      <c r="T299" s="152">
        <v>9819.6162</v>
      </c>
      <c r="V299" s="152">
        <v>1.4625684E9</v>
      </c>
      <c r="W299" s="152">
        <v>106637.4006</v>
      </c>
      <c r="Y299" s="152">
        <v>1.4619744E9</v>
      </c>
      <c r="Z299" s="152">
        <v>104993.7971</v>
      </c>
      <c r="AA299" s="153">
        <f>IFERROR(__xludf.DUMMYFUNCTION("TO_DATE(INT((AB299/(60*60*24))+""1/1/1970""))"),43572.0)</f>
        <v>43572</v>
      </c>
      <c r="AB299" s="156">
        <v>1.5554736E9</v>
      </c>
      <c r="AC299" s="156">
        <v>106900.5312</v>
      </c>
      <c r="AD299" s="153">
        <f>IFERROR(__xludf.DUMMYFUNCTION("TO_DATE(INT((AE299/(60*60*24))+""1/1/1970""))"),43572.0)</f>
        <v>43572</v>
      </c>
      <c r="AE299" s="152">
        <v>1.5555312E9</v>
      </c>
      <c r="AF299" s="152">
        <v>101871.85</v>
      </c>
      <c r="AG299" s="153">
        <f>IFERROR(__xludf.DUMMYFUNCTION("TO_DATE(INT((AH299/(60*60*24))+""1/1/1970""))"),43514.0)</f>
        <v>43514</v>
      </c>
      <c r="AH299" s="152">
        <v>1.550455481E9</v>
      </c>
      <c r="AI299" s="152">
        <v>106562.3495</v>
      </c>
    </row>
    <row r="300">
      <c r="A300" s="156">
        <v>1.47023106E9</v>
      </c>
      <c r="B300" s="156">
        <v>104545.5978</v>
      </c>
      <c r="C300" s="153">
        <f>IFERROR(__xludf.DUMMYFUNCTION("TO_DATE(INT((A300/(60*60*24))+""1/1/1970""))"),42585.0)</f>
        <v>42585</v>
      </c>
      <c r="D300" s="156">
        <v>1.476504E9</v>
      </c>
      <c r="E300" s="156">
        <v>97013.9013</v>
      </c>
      <c r="G300" s="156">
        <v>1.4822964E9</v>
      </c>
      <c r="H300" s="156">
        <v>85858.8747</v>
      </c>
      <c r="J300" s="154">
        <v>42794.0</v>
      </c>
      <c r="K300" s="155">
        <v>127243.03</v>
      </c>
      <c r="M300" s="13">
        <v>1.4659992E9</v>
      </c>
      <c r="N300" s="13">
        <v>25863.1882</v>
      </c>
      <c r="P300" s="156">
        <v>1.4640624E9</v>
      </c>
      <c r="Q300" s="156">
        <v>109326.0549</v>
      </c>
      <c r="S300" s="156">
        <v>1.4669856E9</v>
      </c>
      <c r="T300" s="156">
        <v>9830.1411</v>
      </c>
      <c r="V300" s="156">
        <v>1.4627448E9</v>
      </c>
      <c r="W300" s="156">
        <v>106628.6206</v>
      </c>
      <c r="Y300" s="156">
        <v>1.46214E9</v>
      </c>
      <c r="Z300" s="156">
        <v>104993.7971</v>
      </c>
      <c r="AA300" s="153">
        <f>IFERROR(__xludf.DUMMYFUNCTION("TO_DATE(INT((AB300/(60*60*24))+""1/1/1970""))"),43572.0)</f>
        <v>43572</v>
      </c>
      <c r="AB300" s="152">
        <v>1.5555096E9</v>
      </c>
      <c r="AC300" s="152">
        <v>106278.2281</v>
      </c>
      <c r="AD300" s="153">
        <f>IFERROR(__xludf.DUMMYFUNCTION("TO_DATE(INT((AE300/(60*60*24))+""1/1/1970""))"),43573.0)</f>
        <v>43573</v>
      </c>
      <c r="AE300" s="156">
        <v>1.55556E9</v>
      </c>
      <c r="AF300" s="156">
        <v>102002.95</v>
      </c>
      <c r="AG300" s="153">
        <f>IFERROR(__xludf.DUMMYFUNCTION("TO_DATE(INT((AH300/(60*60*24))+""1/1/1970""))"),43514.0)</f>
        <v>43514</v>
      </c>
      <c r="AH300" s="156">
        <v>1.550471828E9</v>
      </c>
      <c r="AI300" s="156">
        <v>106562.3495</v>
      </c>
    </row>
    <row r="301">
      <c r="A301" s="152">
        <v>1.4702544E9</v>
      </c>
      <c r="B301" s="152">
        <v>104913.1675</v>
      </c>
      <c r="C301" s="153">
        <f>IFERROR(__xludf.DUMMYFUNCTION("TO_DATE(INT((A301/(60*60*24))+""1/1/1970""))"),42585.0)</f>
        <v>42585</v>
      </c>
      <c r="D301" s="156">
        <v>1.4767344E9</v>
      </c>
      <c r="E301" s="156">
        <v>97013.9013</v>
      </c>
      <c r="G301" s="152">
        <v>1.4823828E9</v>
      </c>
      <c r="H301" s="152">
        <v>86169.8916</v>
      </c>
      <c r="J301" s="154">
        <v>42795.0</v>
      </c>
      <c r="K301" s="155">
        <v>127077.62</v>
      </c>
      <c r="M301" s="13">
        <v>1.4660208E9</v>
      </c>
      <c r="N301" s="13">
        <v>25863.1882</v>
      </c>
      <c r="P301" s="152">
        <v>1.464102E9</v>
      </c>
      <c r="Q301" s="152">
        <v>109326.0549</v>
      </c>
      <c r="S301" s="152">
        <v>1.467036E9</v>
      </c>
      <c r="T301" s="152">
        <v>9830.1411</v>
      </c>
      <c r="V301" s="152">
        <v>1.4627484E9</v>
      </c>
      <c r="W301" s="152">
        <v>106629.2332</v>
      </c>
      <c r="Y301" s="152">
        <v>1.4621436E9</v>
      </c>
      <c r="Z301" s="152">
        <v>104993.7971</v>
      </c>
      <c r="AA301" s="153">
        <f>IFERROR(__xludf.DUMMYFUNCTION("TO_DATE(INT((AB301/(60*60*24))+""1/1/1970""))"),43572.0)</f>
        <v>43572</v>
      </c>
      <c r="AB301" s="156">
        <v>1.5555276E9</v>
      </c>
      <c r="AC301" s="156">
        <v>105964.6303</v>
      </c>
      <c r="AD301" s="153">
        <f>IFERROR(__xludf.DUMMYFUNCTION("TO_DATE(INT((AE301/(60*60*24))+""1/1/1970""))"),43573.0)</f>
        <v>43573</v>
      </c>
      <c r="AE301" s="152">
        <v>1.555596E9</v>
      </c>
      <c r="AF301" s="152">
        <v>102002.95</v>
      </c>
      <c r="AG301" s="153">
        <f>IFERROR(__xludf.DUMMYFUNCTION("TO_DATE(INT((AH301/(60*60*24))+""1/1/1970""))"),43514.0)</f>
        <v>43514</v>
      </c>
      <c r="AH301" s="152">
        <v>1.550487722E9</v>
      </c>
      <c r="AI301" s="152">
        <v>106562.3495</v>
      </c>
    </row>
    <row r="302">
      <c r="A302" s="156">
        <v>1.47031746E9</v>
      </c>
      <c r="B302" s="156">
        <v>105000.2235</v>
      </c>
      <c r="C302" s="153">
        <f>IFERROR(__xludf.DUMMYFUNCTION("TO_DATE(INT((A302/(60*60*24))+""1/1/1970""))"),42586.0)</f>
        <v>42586</v>
      </c>
      <c r="D302" s="156">
        <v>1.4768028E9</v>
      </c>
      <c r="E302" s="156">
        <v>97013.9013</v>
      </c>
      <c r="G302" s="156">
        <v>1.4824692E9</v>
      </c>
      <c r="H302" s="156">
        <v>85729.5715</v>
      </c>
      <c r="J302" s="154">
        <v>42795.0</v>
      </c>
      <c r="K302" s="155">
        <v>127072.2</v>
      </c>
      <c r="M302" s="13">
        <v>1.4660856E9</v>
      </c>
      <c r="N302" s="13">
        <v>25831.4203</v>
      </c>
      <c r="P302" s="156">
        <v>1.46412E9</v>
      </c>
      <c r="Q302" s="156">
        <v>109326.0549</v>
      </c>
      <c r="S302" s="156">
        <v>1.4670576E9</v>
      </c>
      <c r="T302" s="156">
        <v>9830.1411</v>
      </c>
      <c r="V302" s="156">
        <v>1.4627844E9</v>
      </c>
      <c r="W302" s="156">
        <v>106608.7974</v>
      </c>
      <c r="Y302" s="156">
        <v>1.4621796E9</v>
      </c>
      <c r="Z302" s="156">
        <v>105105.8785</v>
      </c>
      <c r="AA302" s="153">
        <f>IFERROR(__xludf.DUMMYFUNCTION("TO_DATE(INT((AB302/(60*60*24))+""1/1/1970""))"),43572.0)</f>
        <v>43572</v>
      </c>
      <c r="AB302" s="152">
        <v>1.5555312E9</v>
      </c>
      <c r="AC302" s="152">
        <v>106067.9312</v>
      </c>
      <c r="AD302" s="153">
        <f>IFERROR(__xludf.DUMMYFUNCTION("TO_DATE(INT((AE302/(60*60*24))+""1/1/1970""))"),43573.0)</f>
        <v>43573</v>
      </c>
      <c r="AE302" s="156">
        <v>1.555614E9</v>
      </c>
      <c r="AF302" s="156">
        <v>102002.95</v>
      </c>
      <c r="AG302" s="153">
        <f>IFERROR(__xludf.DUMMYFUNCTION("TO_DATE(INT((AH302/(60*60*24))+""1/1/1970""))"),43514.0)</f>
        <v>43514</v>
      </c>
      <c r="AH302" s="156">
        <v>1.550503528E9</v>
      </c>
      <c r="AI302" s="156">
        <v>106562.3495</v>
      </c>
    </row>
    <row r="303">
      <c r="A303" s="152">
        <v>1.4703408E9</v>
      </c>
      <c r="B303" s="152">
        <v>105009.8963</v>
      </c>
      <c r="C303" s="153">
        <f>IFERROR(__xludf.DUMMYFUNCTION("TO_DATE(INT((A303/(60*60*24))+""1/1/1970""))"),42586.0)</f>
        <v>42586</v>
      </c>
      <c r="D303" s="156">
        <v>1.4768496E9</v>
      </c>
      <c r="E303" s="156">
        <v>97013.9013</v>
      </c>
      <c r="G303" s="152">
        <v>1.4825556E9</v>
      </c>
      <c r="H303" s="152">
        <v>87095.2925</v>
      </c>
      <c r="J303" s="154">
        <v>42796.0</v>
      </c>
      <c r="K303" s="155">
        <v>127325.64</v>
      </c>
      <c r="M303" s="13">
        <v>1.4661072E9</v>
      </c>
      <c r="N303" s="13">
        <v>25831.4203</v>
      </c>
      <c r="P303" s="152">
        <v>1.4641488E9</v>
      </c>
      <c r="Q303" s="152">
        <v>109651.5677</v>
      </c>
      <c r="S303" s="152">
        <v>1.4671224E9</v>
      </c>
      <c r="T303" s="152">
        <v>9844.5575</v>
      </c>
      <c r="V303" s="152">
        <v>1.462824E9</v>
      </c>
      <c r="W303" s="152">
        <v>106582.0144</v>
      </c>
      <c r="Y303" s="152">
        <v>1.4622192E9</v>
      </c>
      <c r="Z303" s="152">
        <v>105105.8785</v>
      </c>
      <c r="AA303" s="153">
        <f>IFERROR(__xludf.DUMMYFUNCTION("TO_DATE(INT((AB303/(60*60*24))+""1/1/1970""))"),43573.0)</f>
        <v>43573</v>
      </c>
      <c r="AB303" s="156">
        <v>1.55556E9</v>
      </c>
      <c r="AC303" s="156">
        <v>106067.9312</v>
      </c>
      <c r="AD303" s="153">
        <f>IFERROR(__xludf.DUMMYFUNCTION("TO_DATE(INT((AE303/(60*60*24))+""1/1/1970""))"),43573.0)</f>
        <v>43573</v>
      </c>
      <c r="AE303" s="152">
        <v>1.5556176E9</v>
      </c>
      <c r="AF303" s="152">
        <v>102002.95</v>
      </c>
      <c r="AG303" s="153">
        <f>IFERROR(__xludf.DUMMYFUNCTION("TO_DATE(INT((AH303/(60*60*24))+""1/1/1970""))"),43514.0)</f>
        <v>43514</v>
      </c>
      <c r="AH303" s="152">
        <v>1.550519381E9</v>
      </c>
      <c r="AI303" s="152">
        <v>106562.3495</v>
      </c>
    </row>
    <row r="304">
      <c r="A304" s="156">
        <v>1.47040386E9</v>
      </c>
      <c r="B304" s="156">
        <v>105396.8118</v>
      </c>
      <c r="C304" s="153">
        <f>IFERROR(__xludf.DUMMYFUNCTION("TO_DATE(INT((A304/(60*60*24))+""1/1/1970""))"),42587.0)</f>
        <v>42587</v>
      </c>
      <c r="D304" s="156">
        <v>1.4769072E9</v>
      </c>
      <c r="E304" s="156">
        <v>97013.9013</v>
      </c>
      <c r="G304" s="156">
        <v>1.4828508E9</v>
      </c>
      <c r="H304" s="156">
        <v>87095.2925</v>
      </c>
      <c r="J304" s="154">
        <v>42797.0</v>
      </c>
      <c r="K304" s="155">
        <v>126427.95</v>
      </c>
      <c r="M304" s="13">
        <v>1.466172E9</v>
      </c>
      <c r="N304" s="13">
        <v>26006.332</v>
      </c>
      <c r="P304" s="156">
        <v>1.4641884E9</v>
      </c>
      <c r="Q304" s="156">
        <v>109651.5677</v>
      </c>
      <c r="S304" s="156">
        <v>1.467144E9</v>
      </c>
      <c r="T304" s="156">
        <v>9844.5575</v>
      </c>
      <c r="V304" s="156">
        <v>1.4628348E9</v>
      </c>
      <c r="W304" s="156">
        <v>106582.4652</v>
      </c>
      <c r="Y304" s="156">
        <v>1.46223E9</v>
      </c>
      <c r="Z304" s="156">
        <v>105105.8785</v>
      </c>
      <c r="AA304" s="153">
        <f>IFERROR(__xludf.DUMMYFUNCTION("TO_DATE(INT((AB304/(60*60*24))+""1/1/1970""))"),43573.0)</f>
        <v>43573</v>
      </c>
      <c r="AB304" s="152">
        <v>1.555596E9</v>
      </c>
      <c r="AC304" s="152">
        <v>105872.2104</v>
      </c>
      <c r="AD304" s="153">
        <f>IFERROR(__xludf.DUMMYFUNCTION("TO_DATE(INT((AE304/(60*60*24))+""1/1/1970""))"),43574.0)</f>
        <v>43574</v>
      </c>
      <c r="AE304" s="156">
        <v>1.5556464E9</v>
      </c>
      <c r="AF304" s="156">
        <v>102146.47</v>
      </c>
      <c r="AG304" s="153">
        <f>IFERROR(__xludf.DUMMYFUNCTION("TO_DATE(INT((AH304/(60*60*24))+""1/1/1970""))"),43514.0)</f>
        <v>43514</v>
      </c>
      <c r="AH304" s="156">
        <v>1.550534157E9</v>
      </c>
      <c r="AI304" s="156">
        <v>106562.3495</v>
      </c>
    </row>
    <row r="305">
      <c r="A305" s="152">
        <v>1.4704272E9</v>
      </c>
      <c r="B305" s="152">
        <v>105836.9281</v>
      </c>
      <c r="C305" s="153">
        <f>IFERROR(__xludf.DUMMYFUNCTION("TO_DATE(INT((A305/(60*60*24))+""1/1/1970""))"),42587.0)</f>
        <v>42587</v>
      </c>
      <c r="D305" s="156">
        <v>1.4769756E9</v>
      </c>
      <c r="E305" s="156">
        <v>97013.9013</v>
      </c>
      <c r="G305" s="156">
        <v>1.4829012E9</v>
      </c>
      <c r="H305" s="156">
        <v>87799.9496</v>
      </c>
      <c r="J305" s="154">
        <v>42800.0</v>
      </c>
      <c r="K305" s="155">
        <v>126526.97</v>
      </c>
      <c r="M305" s="13">
        <v>1.4661936E9</v>
      </c>
      <c r="N305" s="13">
        <v>26006.332</v>
      </c>
      <c r="P305" s="152">
        <v>1.4642064E9</v>
      </c>
      <c r="Q305" s="152">
        <v>109651.5677</v>
      </c>
      <c r="S305" s="152">
        <v>1.4672088E9</v>
      </c>
      <c r="T305" s="152">
        <v>9833.1786</v>
      </c>
      <c r="V305" s="152">
        <v>1.4628636E9</v>
      </c>
      <c r="W305" s="152">
        <v>106573.8564</v>
      </c>
      <c r="Y305" s="152">
        <v>1.4622588E9</v>
      </c>
      <c r="Z305" s="152">
        <v>105677.7222</v>
      </c>
      <c r="AA305" s="153">
        <f>IFERROR(__xludf.DUMMYFUNCTION("TO_DATE(INT((AB305/(60*60*24))+""1/1/1970""))"),43573.0)</f>
        <v>43573</v>
      </c>
      <c r="AB305" s="156">
        <v>1.555614E9</v>
      </c>
      <c r="AC305" s="156">
        <v>106048.689</v>
      </c>
      <c r="AD305" s="153">
        <f>IFERROR(__xludf.DUMMYFUNCTION("TO_DATE(INT((AE305/(60*60*24))+""1/1/1970""))"),43577.0)</f>
        <v>43577</v>
      </c>
      <c r="AE305" s="152">
        <v>1.5559416E9</v>
      </c>
      <c r="AF305" s="152">
        <v>102146.47</v>
      </c>
      <c r="AG305" s="153">
        <f>IFERROR(__xludf.DUMMYFUNCTION("TO_DATE(INT((AH305/(60*60*24))+""1/1/1970""))"),43515.0)</f>
        <v>43515</v>
      </c>
      <c r="AH305" s="152">
        <v>1.550535419E9</v>
      </c>
      <c r="AI305" s="152">
        <v>106562.3495</v>
      </c>
    </row>
    <row r="306">
      <c r="A306" s="156">
        <v>1.47066306E9</v>
      </c>
      <c r="B306" s="156">
        <v>105938.4934</v>
      </c>
      <c r="C306" s="153">
        <f>IFERROR(__xludf.DUMMYFUNCTION("TO_DATE(INT((A306/(60*60*24))+""1/1/1970""))"),42590.0)</f>
        <v>42590</v>
      </c>
      <c r="D306" s="156">
        <v>1.4770224E9</v>
      </c>
      <c r="E306" s="156">
        <v>97013.9013</v>
      </c>
      <c r="G306" s="152">
        <v>1.4829876E9</v>
      </c>
      <c r="H306" s="152">
        <v>87439.7348</v>
      </c>
      <c r="J306" s="154">
        <v>42801.0</v>
      </c>
      <c r="K306" s="155">
        <v>125987.25</v>
      </c>
      <c r="M306" s="13">
        <v>1.466208E9</v>
      </c>
      <c r="N306" s="13">
        <v>26078.6375</v>
      </c>
      <c r="P306" s="156">
        <v>1.4642352E9</v>
      </c>
      <c r="Q306" s="156">
        <v>109748.0179</v>
      </c>
      <c r="S306" s="156">
        <v>1.4672304E9</v>
      </c>
      <c r="T306" s="156">
        <v>9833.1786</v>
      </c>
      <c r="V306" s="156">
        <v>1.4629032E9</v>
      </c>
      <c r="W306" s="156">
        <v>106553.8314</v>
      </c>
      <c r="Y306" s="156">
        <v>1.4622984E9</v>
      </c>
      <c r="Z306" s="156">
        <v>105677.7222</v>
      </c>
      <c r="AA306" s="153">
        <f>IFERROR(__xludf.DUMMYFUNCTION("TO_DATE(INT((AB306/(60*60*24))+""1/1/1970""))"),43573.0)</f>
        <v>43573</v>
      </c>
      <c r="AB306" s="152">
        <v>1.5556176E9</v>
      </c>
      <c r="AC306" s="152">
        <v>106108.621</v>
      </c>
      <c r="AD306" s="153">
        <f>IFERROR(__xludf.DUMMYFUNCTION("TO_DATE(INT((AE306/(60*60*24))+""1/1/1970""))"),43577.0)</f>
        <v>43577</v>
      </c>
      <c r="AE306" s="156">
        <v>1.5559596E9</v>
      </c>
      <c r="AF306" s="156">
        <v>102146.47</v>
      </c>
      <c r="AG306" s="153">
        <f>IFERROR(__xludf.DUMMYFUNCTION("TO_DATE(INT((AH306/(60*60*24))+""1/1/1970""))"),43515.0)</f>
        <v>43515</v>
      </c>
      <c r="AH306" s="156">
        <v>1.550551295E9</v>
      </c>
      <c r="AI306" s="156">
        <v>106562.3495</v>
      </c>
    </row>
    <row r="307">
      <c r="A307" s="152">
        <v>1.4706864E9</v>
      </c>
      <c r="B307" s="152">
        <v>105793.4001</v>
      </c>
      <c r="C307" s="153">
        <f>IFERROR(__xludf.DUMMYFUNCTION("TO_DATE(INT((A307/(60*60*24))+""1/1/1970""))"),42590.0)</f>
        <v>42590</v>
      </c>
      <c r="D307" s="156">
        <v>1.47708E9</v>
      </c>
      <c r="E307" s="156">
        <v>97013.9013</v>
      </c>
      <c r="G307" s="156">
        <v>1.483074E9</v>
      </c>
      <c r="H307" s="156">
        <v>87129.3805</v>
      </c>
      <c r="J307" s="154">
        <v>42802.0</v>
      </c>
      <c r="K307" s="155">
        <v>125460.7</v>
      </c>
      <c r="M307" s="13">
        <v>1.4662944E9</v>
      </c>
      <c r="N307" s="13">
        <v>26078.6375</v>
      </c>
      <c r="P307" s="152">
        <v>1.4642748E9</v>
      </c>
      <c r="Q307" s="152">
        <v>109748.0179</v>
      </c>
      <c r="S307" s="152">
        <v>1.4672952E9</v>
      </c>
      <c r="T307" s="152">
        <v>9835.5485</v>
      </c>
      <c r="V307" s="152">
        <v>1.4629212E9</v>
      </c>
      <c r="W307" s="152">
        <v>106556.3619</v>
      </c>
      <c r="Y307" s="152">
        <v>1.4623164E9</v>
      </c>
      <c r="Z307" s="152">
        <v>105677.7222</v>
      </c>
      <c r="AA307" s="153">
        <f>IFERROR(__xludf.DUMMYFUNCTION("TO_DATE(INT((AB307/(60*60*24))+""1/1/1970""))"),43574.0)</f>
        <v>43574</v>
      </c>
      <c r="AB307" s="156">
        <v>1.5556464E9</v>
      </c>
      <c r="AC307" s="156">
        <v>106108.621</v>
      </c>
      <c r="AD307" s="153">
        <f>IFERROR(__xludf.DUMMYFUNCTION("TO_DATE(INT((AE307/(60*60*24))+""1/1/1970""))"),43577.0)</f>
        <v>43577</v>
      </c>
      <c r="AE307" s="152">
        <v>1.5559632E9</v>
      </c>
      <c r="AF307" s="152">
        <v>102146.47</v>
      </c>
      <c r="AG307" s="153">
        <f>IFERROR(__xludf.DUMMYFUNCTION("TO_DATE(INT((AH307/(60*60*24))+""1/1/1970""))"),43515.0)</f>
        <v>43515</v>
      </c>
      <c r="AH307" s="152">
        <v>1.550567211E9</v>
      </c>
      <c r="AI307" s="152">
        <v>106562.3495</v>
      </c>
    </row>
    <row r="308">
      <c r="A308" s="156">
        <v>1.47074946E9</v>
      </c>
      <c r="B308" s="156">
        <v>105817.5823</v>
      </c>
      <c r="C308" s="153">
        <f>IFERROR(__xludf.DUMMYFUNCTION("TO_DATE(INT((A308/(60*60*24))+""1/1/1970""))"),42591.0)</f>
        <v>42591</v>
      </c>
      <c r="D308" s="152">
        <v>1.4773392E9</v>
      </c>
      <c r="E308" s="152">
        <v>97013.9013</v>
      </c>
      <c r="G308" s="152">
        <v>1.4831604E9</v>
      </c>
      <c r="H308" s="152">
        <v>86665.6402</v>
      </c>
      <c r="J308" s="154">
        <v>42803.0</v>
      </c>
      <c r="K308" s="155">
        <v>124992.9</v>
      </c>
      <c r="M308" s="13">
        <v>1.4663808E9</v>
      </c>
      <c r="N308" s="13">
        <v>25952.2006</v>
      </c>
      <c r="P308" s="156">
        <v>1.4642928E9</v>
      </c>
      <c r="Q308" s="156">
        <v>109748.0179</v>
      </c>
      <c r="S308" s="156">
        <v>1.4673168E9</v>
      </c>
      <c r="T308" s="156">
        <v>9835.5485</v>
      </c>
      <c r="V308" s="156">
        <v>1.4629428E9</v>
      </c>
      <c r="W308" s="156">
        <v>106570.6722</v>
      </c>
      <c r="Y308" s="156">
        <v>1.462338E9</v>
      </c>
      <c r="Z308" s="156">
        <v>105472.316</v>
      </c>
      <c r="AA308" s="153">
        <f>IFERROR(__xludf.DUMMYFUNCTION("TO_DATE(INT((AB308/(60*60*24))+""1/1/1970""))"),43577.0)</f>
        <v>43577</v>
      </c>
      <c r="AB308" s="152">
        <v>1.5559416E9</v>
      </c>
      <c r="AC308" s="152">
        <v>105926.7823</v>
      </c>
      <c r="AD308" s="153">
        <f>IFERROR(__xludf.DUMMYFUNCTION("TO_DATE(INT((AE308/(60*60*24))+""1/1/1970""))"),43578.0)</f>
        <v>43578</v>
      </c>
      <c r="AE308" s="156">
        <v>1.555992E9</v>
      </c>
      <c r="AF308" s="156">
        <v>102126.46</v>
      </c>
      <c r="AG308" s="153">
        <f>IFERROR(__xludf.DUMMYFUNCTION("TO_DATE(INT((AH308/(60*60*24))+""1/1/1970""))"),43515.0)</f>
        <v>43515</v>
      </c>
      <c r="AH308" s="156">
        <v>1.550583018E9</v>
      </c>
      <c r="AI308" s="156">
        <v>106562.3495</v>
      </c>
    </row>
    <row r="309">
      <c r="A309" s="152">
        <v>1.4707728E9</v>
      </c>
      <c r="B309" s="152">
        <v>105875.6196</v>
      </c>
      <c r="C309" s="153">
        <f>IFERROR(__xludf.DUMMYFUNCTION("TO_DATE(INT((A309/(60*60*24))+""1/1/1970""))"),42591.0)</f>
        <v>42591</v>
      </c>
      <c r="D309" s="152">
        <v>1.4774076E9</v>
      </c>
      <c r="E309" s="152">
        <v>97013.9013</v>
      </c>
      <c r="G309" s="156">
        <v>1.4834556E9</v>
      </c>
      <c r="H309" s="156">
        <v>86665.6402</v>
      </c>
      <c r="J309" s="154">
        <v>42804.0</v>
      </c>
      <c r="K309" s="155">
        <v>124678.57</v>
      </c>
      <c r="M309" s="13">
        <v>1.4664312E9</v>
      </c>
      <c r="N309" s="13">
        <v>25952.2006</v>
      </c>
      <c r="P309" s="152">
        <v>1.4643216E9</v>
      </c>
      <c r="Q309" s="152">
        <v>109915.5309</v>
      </c>
      <c r="S309" s="152">
        <v>1.4673816E9</v>
      </c>
      <c r="T309" s="152">
        <v>9834.9778</v>
      </c>
      <c r="V309" s="152">
        <v>1.4629824E9</v>
      </c>
      <c r="W309" s="152">
        <v>106605.8417</v>
      </c>
      <c r="Y309" s="152">
        <v>1.4623776E9</v>
      </c>
      <c r="Z309" s="152">
        <v>105472.316</v>
      </c>
      <c r="AA309" s="153">
        <f>IFERROR(__xludf.DUMMYFUNCTION("TO_DATE(INT((AB309/(60*60*24))+""1/1/1970""))"),43577.0)</f>
        <v>43577</v>
      </c>
      <c r="AB309" s="156">
        <v>1.5559596E9</v>
      </c>
      <c r="AC309" s="156">
        <v>106932.0906</v>
      </c>
      <c r="AD309" s="153">
        <f>IFERROR(__xludf.DUMMYFUNCTION("TO_DATE(INT((AE309/(60*60*24))+""1/1/1970""))"),43578.0)</f>
        <v>43578</v>
      </c>
      <c r="AE309" s="152">
        <v>1.556028E9</v>
      </c>
      <c r="AF309" s="152">
        <v>102126.46</v>
      </c>
      <c r="AG309" s="153">
        <f>IFERROR(__xludf.DUMMYFUNCTION("TO_DATE(INT((AH309/(60*60*24))+""1/1/1970""))"),43515.0)</f>
        <v>43515</v>
      </c>
      <c r="AH309" s="152">
        <v>1.55059884E9</v>
      </c>
      <c r="AI309" s="152">
        <v>106562.3495</v>
      </c>
    </row>
    <row r="310">
      <c r="A310" s="156">
        <v>1.47083586E9</v>
      </c>
      <c r="B310" s="156">
        <v>105928.8205</v>
      </c>
      <c r="C310" s="153">
        <f>IFERROR(__xludf.DUMMYFUNCTION("TO_DATE(INT((A310/(60*60*24))+""1/1/1970""))"),42592.0)</f>
        <v>42592</v>
      </c>
      <c r="D310" s="152">
        <v>1.4774544E9</v>
      </c>
      <c r="E310" s="152">
        <v>97013.9013</v>
      </c>
      <c r="G310" s="156">
        <v>1.483506E9</v>
      </c>
      <c r="H310" s="156">
        <v>87833.548</v>
      </c>
      <c r="J310" s="154">
        <v>42807.0</v>
      </c>
      <c r="K310" s="155">
        <v>125066.43</v>
      </c>
      <c r="M310" s="13">
        <v>1.4664528E9</v>
      </c>
      <c r="N310" s="13">
        <v>25952.2006</v>
      </c>
      <c r="P310" s="156">
        <v>1.4643612E9</v>
      </c>
      <c r="Q310" s="156">
        <v>109915.5309</v>
      </c>
      <c r="S310" s="156">
        <v>1.4674032E9</v>
      </c>
      <c r="T310" s="156">
        <v>9834.9778</v>
      </c>
      <c r="V310" s="156">
        <v>1.4630076E9</v>
      </c>
      <c r="W310" s="156">
        <v>106601.1489</v>
      </c>
      <c r="Y310" s="156">
        <v>1.4624028E9</v>
      </c>
      <c r="Z310" s="156">
        <v>105472.316</v>
      </c>
      <c r="AA310" s="153">
        <f>IFERROR(__xludf.DUMMYFUNCTION("TO_DATE(INT((AB310/(60*60*24))+""1/1/1970""))"),43577.0)</f>
        <v>43577</v>
      </c>
      <c r="AB310" s="152">
        <v>1.5559632E9</v>
      </c>
      <c r="AC310" s="152">
        <v>107022.9962</v>
      </c>
      <c r="AD310" s="153">
        <f>IFERROR(__xludf.DUMMYFUNCTION("TO_DATE(INT((AE310/(60*60*24))+""1/1/1970""))"),43578.0)</f>
        <v>43578</v>
      </c>
      <c r="AE310" s="156">
        <v>1.556046E9</v>
      </c>
      <c r="AF310" s="156">
        <v>102126.46</v>
      </c>
      <c r="AG310" s="153">
        <f>IFERROR(__xludf.DUMMYFUNCTION("TO_DATE(INT((AH310/(60*60*24))+""1/1/1970""))"),43515.0)</f>
        <v>43515</v>
      </c>
      <c r="AH310" s="156">
        <v>1.550614662E9</v>
      </c>
      <c r="AI310" s="156">
        <v>106562.3495</v>
      </c>
    </row>
    <row r="311">
      <c r="A311" s="152">
        <v>1.4708592E9</v>
      </c>
      <c r="B311" s="152">
        <v>105590.2695</v>
      </c>
      <c r="C311" s="153">
        <f>IFERROR(__xludf.DUMMYFUNCTION("TO_DATE(INT((A311/(60*60*24))+""1/1/1970""))"),42592.0)</f>
        <v>42592</v>
      </c>
      <c r="D311" s="152">
        <v>1.477512E9</v>
      </c>
      <c r="E311" s="152">
        <v>97013.9013</v>
      </c>
      <c r="G311" s="152">
        <v>1.4835924E9</v>
      </c>
      <c r="H311" s="152">
        <v>89016.0965</v>
      </c>
      <c r="J311" s="154">
        <v>42808.0</v>
      </c>
      <c r="K311" s="155">
        <v>124916.81</v>
      </c>
      <c r="M311" s="13">
        <v>1.4665176E9</v>
      </c>
      <c r="N311" s="13">
        <v>26012.6915</v>
      </c>
      <c r="P311" s="152">
        <v>1.4643792E9</v>
      </c>
      <c r="Q311" s="152">
        <v>109915.5309</v>
      </c>
      <c r="S311" s="152">
        <v>1.4674176E9</v>
      </c>
      <c r="T311" s="152">
        <v>9849.5489</v>
      </c>
      <c r="V311" s="152">
        <v>1.463022E9</v>
      </c>
      <c r="W311" s="152">
        <v>106596.5887</v>
      </c>
      <c r="Y311" s="152">
        <v>1.4624172E9</v>
      </c>
      <c r="Z311" s="152">
        <v>105378.991</v>
      </c>
      <c r="AA311" s="153">
        <f>IFERROR(__xludf.DUMMYFUNCTION("TO_DATE(INT((AB311/(60*60*24))+""1/1/1970""))"),43578.0)</f>
        <v>43578</v>
      </c>
      <c r="AB311" s="156">
        <v>1.555992E9</v>
      </c>
      <c r="AC311" s="156">
        <v>107022.9962</v>
      </c>
      <c r="AD311" s="153">
        <f>IFERROR(__xludf.DUMMYFUNCTION("TO_DATE(INT((AE311/(60*60*24))+""1/1/1970""))"),43578.0)</f>
        <v>43578</v>
      </c>
      <c r="AE311" s="152">
        <v>1.5560496E9</v>
      </c>
      <c r="AF311" s="152">
        <v>102126.46</v>
      </c>
      <c r="AG311" s="153">
        <f>IFERROR(__xludf.DUMMYFUNCTION("TO_DATE(INT((AH311/(60*60*24))+""1/1/1970""))"),43515.0)</f>
        <v>43515</v>
      </c>
      <c r="AH311" s="152">
        <v>1.550620167E9</v>
      </c>
      <c r="AI311" s="152">
        <v>106562.3495</v>
      </c>
    </row>
    <row r="312">
      <c r="A312" s="156">
        <v>1.47092226E9</v>
      </c>
      <c r="B312" s="156">
        <v>105948.1662</v>
      </c>
      <c r="C312" s="153">
        <f>IFERROR(__xludf.DUMMYFUNCTION("TO_DATE(INT((A312/(60*60*24))+""1/1/1970""))"),42593.0)</f>
        <v>42593</v>
      </c>
      <c r="D312" s="152">
        <v>1.4775804E9</v>
      </c>
      <c r="E312" s="152">
        <v>97013.9013</v>
      </c>
      <c r="G312" s="156">
        <v>1.4836788E9</v>
      </c>
      <c r="H312" s="156">
        <v>89715.6568</v>
      </c>
      <c r="J312" s="154">
        <v>42809.0</v>
      </c>
      <c r="K312" s="155">
        <v>124654.3</v>
      </c>
      <c r="M312" s="13">
        <v>1.4665392E9</v>
      </c>
      <c r="N312" s="13">
        <v>26012.6915</v>
      </c>
      <c r="P312" s="156">
        <v>1.464408E9</v>
      </c>
      <c r="Q312" s="156">
        <v>109801.5192</v>
      </c>
      <c r="S312" s="156">
        <v>1.4675904E9</v>
      </c>
      <c r="T312" s="156">
        <v>9846.1353</v>
      </c>
      <c r="V312" s="156">
        <v>1.4630616E9</v>
      </c>
      <c r="W312" s="156">
        <v>106602.4774</v>
      </c>
      <c r="Y312" s="156">
        <v>1.4624568E9</v>
      </c>
      <c r="Z312" s="156">
        <v>105378.991</v>
      </c>
      <c r="AA312" s="153">
        <f>IFERROR(__xludf.DUMMYFUNCTION("TO_DATE(INT((AB312/(60*60*24))+""1/1/1970""))"),43578.0)</f>
        <v>43578</v>
      </c>
      <c r="AB312" s="152">
        <v>1.556028E9</v>
      </c>
      <c r="AC312" s="152">
        <v>107272.9323</v>
      </c>
      <c r="AD312" s="153">
        <f>IFERROR(__xludf.DUMMYFUNCTION("TO_DATE(INT((AE312/(60*60*24))+""1/1/1970""))"),43579.0)</f>
        <v>43579</v>
      </c>
      <c r="AE312" s="156">
        <v>1.5560784E9</v>
      </c>
      <c r="AF312" s="156">
        <v>102385.9</v>
      </c>
      <c r="AG312" s="153">
        <f>IFERROR(__xludf.DUMMYFUNCTION("TO_DATE(INT((AH312/(60*60*24))+""1/1/1970""))"),43516.0)</f>
        <v>43516</v>
      </c>
      <c r="AH312" s="156">
        <v>1.550630681E9</v>
      </c>
      <c r="AI312" s="156">
        <v>106562.3495</v>
      </c>
    </row>
    <row r="313">
      <c r="A313" s="152">
        <v>1.4709456E9</v>
      </c>
      <c r="B313" s="152">
        <v>106098.096</v>
      </c>
      <c r="C313" s="153">
        <f>IFERROR(__xludf.DUMMYFUNCTION("TO_DATE(INT((A313/(60*60*24))+""1/1/1970""))"),42593.0)</f>
        <v>42593</v>
      </c>
      <c r="D313" s="152">
        <v>1.4776272E9</v>
      </c>
      <c r="E313" s="152">
        <v>97013.9013</v>
      </c>
      <c r="G313" s="152">
        <v>1.4837652E9</v>
      </c>
      <c r="H313" s="152">
        <v>90355.4623</v>
      </c>
      <c r="J313" s="154">
        <v>42810.0</v>
      </c>
      <c r="K313" s="155">
        <v>126118.26</v>
      </c>
      <c r="M313" s="13">
        <v>1.466604E9</v>
      </c>
      <c r="N313" s="13">
        <v>25938.9142</v>
      </c>
      <c r="P313" s="152">
        <v>1.4647032E9</v>
      </c>
      <c r="Q313" s="152">
        <v>109801.5192</v>
      </c>
      <c r="S313" s="152">
        <v>1.4676768E9</v>
      </c>
      <c r="T313" s="152">
        <v>9852.7445</v>
      </c>
      <c r="V313" s="152">
        <v>1.463094E9</v>
      </c>
      <c r="W313" s="152">
        <v>106587.8977</v>
      </c>
      <c r="Y313" s="152">
        <v>1.4624892E9</v>
      </c>
      <c r="Z313" s="152">
        <v>105378.991</v>
      </c>
      <c r="AA313" s="153">
        <f>IFERROR(__xludf.DUMMYFUNCTION("TO_DATE(INT((AB313/(60*60*24))+""1/1/1970""))"),43578.0)</f>
        <v>43578</v>
      </c>
      <c r="AB313" s="156">
        <v>1.556046E9</v>
      </c>
      <c r="AC313" s="156">
        <v>107693.2864</v>
      </c>
      <c r="AD313" s="153">
        <f>IFERROR(__xludf.DUMMYFUNCTION("TO_DATE(INT((AE313/(60*60*24))+""1/1/1970""))"),43579.0)</f>
        <v>43579</v>
      </c>
      <c r="AE313" s="152">
        <v>1.5561144E9</v>
      </c>
      <c r="AF313" s="152">
        <v>102385.9</v>
      </c>
      <c r="AG313" s="153">
        <f>IFERROR(__xludf.DUMMYFUNCTION("TO_DATE(INT((AH313/(60*60*24))+""1/1/1970""))"),43516.0)</f>
        <v>43516</v>
      </c>
      <c r="AH313" s="152">
        <v>1.550646481E9</v>
      </c>
      <c r="AI313" s="152">
        <v>106562.3495</v>
      </c>
    </row>
    <row r="314">
      <c r="A314" s="156">
        <v>1.47100866E9</v>
      </c>
      <c r="B314" s="156">
        <v>105836.9281</v>
      </c>
      <c r="C314" s="153">
        <f>IFERROR(__xludf.DUMMYFUNCTION("TO_DATE(INT((A314/(60*60*24))+""1/1/1970""))"),42594.0)</f>
        <v>42594</v>
      </c>
      <c r="D314" s="152">
        <v>1.4776848E9</v>
      </c>
      <c r="E314" s="152">
        <v>97013.9013</v>
      </c>
      <c r="G314" s="156">
        <v>1.483974E9</v>
      </c>
      <c r="H314" s="156">
        <v>90355.4623</v>
      </c>
      <c r="J314" s="154">
        <v>42811.0</v>
      </c>
      <c r="K314" s="155">
        <v>126244.17</v>
      </c>
      <c r="M314" s="13">
        <v>1.4666256E9</v>
      </c>
      <c r="N314" s="13">
        <v>25938.9142</v>
      </c>
      <c r="P314" s="156">
        <v>1.4647248E9</v>
      </c>
      <c r="Q314" s="156">
        <v>109801.5192</v>
      </c>
      <c r="S314" s="156">
        <v>1.4677272E9</v>
      </c>
      <c r="T314" s="156">
        <v>9852.7445</v>
      </c>
      <c r="V314" s="156">
        <v>1.4631012E9</v>
      </c>
      <c r="W314" s="156">
        <v>106587.9555</v>
      </c>
      <c r="Y314" s="156">
        <v>1.4624964E9</v>
      </c>
      <c r="Z314" s="156">
        <v>104550.9613</v>
      </c>
      <c r="AA314" s="153">
        <f>IFERROR(__xludf.DUMMYFUNCTION("TO_DATE(INT((AB314/(60*60*24))+""1/1/1970""))"),43578.0)</f>
        <v>43578</v>
      </c>
      <c r="AB314" s="152">
        <v>1.5560496E9</v>
      </c>
      <c r="AC314" s="152">
        <v>107524.6706</v>
      </c>
      <c r="AD314" s="153">
        <f>IFERROR(__xludf.DUMMYFUNCTION("TO_DATE(INT((AE314/(60*60*24))+""1/1/1970""))"),43579.0)</f>
        <v>43579</v>
      </c>
      <c r="AE314" s="156">
        <v>1.5561324E9</v>
      </c>
      <c r="AF314" s="156">
        <v>102385.9</v>
      </c>
      <c r="AG314" s="153">
        <f>IFERROR(__xludf.DUMMYFUNCTION("TO_DATE(INT((AH314/(60*60*24))+""1/1/1970""))"),43516.0)</f>
        <v>43516</v>
      </c>
      <c r="AH314" s="156">
        <v>1.550662303E9</v>
      </c>
      <c r="AI314" s="156">
        <v>106562.3495</v>
      </c>
    </row>
    <row r="315">
      <c r="A315" s="152">
        <v>1.471032E9</v>
      </c>
      <c r="B315" s="152">
        <v>105967.512</v>
      </c>
      <c r="C315" s="153">
        <f>IFERROR(__xludf.DUMMYFUNCTION("TO_DATE(INT((A315/(60*60*24))+""1/1/1970""))"),42594.0)</f>
        <v>42594</v>
      </c>
      <c r="D315" s="152">
        <v>1.4779224E9</v>
      </c>
      <c r="E315" s="152">
        <v>97013.9013</v>
      </c>
      <c r="G315" s="156">
        <v>1.4840244E9</v>
      </c>
      <c r="H315" s="156">
        <v>90656.2616</v>
      </c>
      <c r="J315" s="154">
        <v>42814.0</v>
      </c>
      <c r="K315" s="155">
        <v>126118.2</v>
      </c>
      <c r="M315" s="13">
        <v>1.4666904E9</v>
      </c>
      <c r="N315" s="13">
        <v>25845.5559</v>
      </c>
      <c r="P315" s="152">
        <v>1.4647536E9</v>
      </c>
      <c r="Q315" s="152">
        <v>109839.9784</v>
      </c>
      <c r="S315" s="152">
        <v>1.4677488E9</v>
      </c>
      <c r="T315" s="152">
        <v>9852.7445</v>
      </c>
      <c r="V315" s="152">
        <v>1.4631408E9</v>
      </c>
      <c r="W315" s="152">
        <v>106585.8377</v>
      </c>
      <c r="Y315" s="152">
        <v>1.462536E9</v>
      </c>
      <c r="Z315" s="152">
        <v>104550.9613</v>
      </c>
      <c r="AA315" s="153">
        <f>IFERROR(__xludf.DUMMYFUNCTION("TO_DATE(INT((AB315/(60*60*24))+""1/1/1970""))"),43579.0)</f>
        <v>43579</v>
      </c>
      <c r="AB315" s="156">
        <v>1.5560784E9</v>
      </c>
      <c r="AC315" s="156">
        <v>107524.6706</v>
      </c>
      <c r="AD315" s="153">
        <f>IFERROR(__xludf.DUMMYFUNCTION("TO_DATE(INT((AE315/(60*60*24))+""1/1/1970""))"),43579.0)</f>
        <v>43579</v>
      </c>
      <c r="AE315" s="152">
        <v>1.556136E9</v>
      </c>
      <c r="AF315" s="152">
        <v>102385.9</v>
      </c>
      <c r="AG315" s="153">
        <f>IFERROR(__xludf.DUMMYFUNCTION("TO_DATE(INT((AH315/(60*60*24))+""1/1/1970""))"),43516.0)</f>
        <v>43516</v>
      </c>
      <c r="AH315" s="152">
        <v>1.5506781E9</v>
      </c>
      <c r="AI315" s="152">
        <v>106562.3495</v>
      </c>
    </row>
    <row r="316">
      <c r="A316" s="156">
        <v>1.47126786E9</v>
      </c>
      <c r="B316" s="156">
        <v>106252.8621</v>
      </c>
      <c r="C316" s="153">
        <f>IFERROR(__xludf.DUMMYFUNCTION("TO_DATE(INT((A316/(60*60*24))+""1/1/1970""))"),42597.0)</f>
        <v>42597</v>
      </c>
      <c r="D316" s="152">
        <v>1.4779728E9</v>
      </c>
      <c r="E316" s="152">
        <v>97013.9013</v>
      </c>
      <c r="G316" s="152">
        <v>1.4841108E9</v>
      </c>
      <c r="H316" s="152">
        <v>90613.9157</v>
      </c>
      <c r="J316" s="154">
        <v>42815.0</v>
      </c>
      <c r="K316" s="155">
        <v>126332.04</v>
      </c>
      <c r="M316" s="13">
        <v>1.466712E9</v>
      </c>
      <c r="N316" s="13">
        <v>25845.5559</v>
      </c>
      <c r="P316" s="156">
        <v>1.4647932E9</v>
      </c>
      <c r="Q316" s="156">
        <v>109830.4334</v>
      </c>
      <c r="S316" s="156">
        <v>1.4678136E9</v>
      </c>
      <c r="T316" s="156">
        <v>9880.293</v>
      </c>
      <c r="V316" s="156">
        <v>1.4631732E9</v>
      </c>
      <c r="W316" s="156">
        <v>106573.8915</v>
      </c>
      <c r="Y316" s="156">
        <v>1.4625684E9</v>
      </c>
      <c r="Z316" s="156">
        <v>104550.9613</v>
      </c>
      <c r="AA316" s="153">
        <f>IFERROR(__xludf.DUMMYFUNCTION("TO_DATE(INT((AB316/(60*60*24))+""1/1/1970""))"),43579.0)</f>
        <v>43579</v>
      </c>
      <c r="AB316" s="152">
        <v>1.5561144E9</v>
      </c>
      <c r="AC316" s="152">
        <v>107422.6241</v>
      </c>
      <c r="AD316" s="153">
        <f>IFERROR(__xludf.DUMMYFUNCTION("TO_DATE(INT((AE316/(60*60*24))+""1/1/1970""))"),43580.0)</f>
        <v>43580</v>
      </c>
      <c r="AE316" s="156">
        <v>1.5561648E9</v>
      </c>
      <c r="AF316" s="156">
        <v>102488.71</v>
      </c>
      <c r="AG316" s="153">
        <f>IFERROR(__xludf.DUMMYFUNCTION("TO_DATE(INT((AH316/(60*60*24))+""1/1/1970""))"),43516.0)</f>
        <v>43516</v>
      </c>
      <c r="AH316" s="156">
        <v>1.550693898E9</v>
      </c>
      <c r="AI316" s="156">
        <v>106562.3495</v>
      </c>
    </row>
    <row r="317">
      <c r="A317" s="152">
        <v>1.4712912E9</v>
      </c>
      <c r="B317" s="152">
        <v>106296.3901</v>
      </c>
      <c r="C317" s="153">
        <f>IFERROR(__xludf.DUMMYFUNCTION("TO_DATE(INT((A317/(60*60*24))+""1/1/1970""))"),42597.0)</f>
        <v>42597</v>
      </c>
      <c r="D317" s="152">
        <v>1.4780304E9</v>
      </c>
      <c r="E317" s="152">
        <v>97013.9013</v>
      </c>
      <c r="G317" s="156">
        <v>1.4841972E9</v>
      </c>
      <c r="H317" s="156">
        <v>91171.3364</v>
      </c>
      <c r="J317" s="154">
        <v>42816.0</v>
      </c>
      <c r="K317" s="155">
        <v>126039.05</v>
      </c>
      <c r="M317" s="13">
        <v>1.4667768E9</v>
      </c>
      <c r="N317" s="13">
        <v>25714.6633</v>
      </c>
      <c r="P317" s="152">
        <v>1.4648112E9</v>
      </c>
      <c r="Q317" s="152">
        <v>109830.4334</v>
      </c>
      <c r="S317" s="152">
        <v>1.4678352E9</v>
      </c>
      <c r="T317" s="152">
        <v>9880.293</v>
      </c>
      <c r="V317" s="152">
        <v>1.4633496E9</v>
      </c>
      <c r="W317" s="152">
        <v>106571.7385</v>
      </c>
      <c r="Y317" s="152">
        <v>1.4625792E9</v>
      </c>
      <c r="Z317" s="152">
        <v>104587.5593</v>
      </c>
      <c r="AA317" s="153">
        <f>IFERROR(__xludf.DUMMYFUNCTION("TO_DATE(INT((AB317/(60*60*24))+""1/1/1970""))"),43579.0)</f>
        <v>43579</v>
      </c>
      <c r="AB317" s="156">
        <v>1.5561324E9</v>
      </c>
      <c r="AC317" s="156">
        <v>107687.4207</v>
      </c>
      <c r="AD317" s="153">
        <f>IFERROR(__xludf.DUMMYFUNCTION("TO_DATE(INT((AE317/(60*60*24))+""1/1/1970""))"),43580.0)</f>
        <v>43580</v>
      </c>
      <c r="AE317" s="152">
        <v>1.5562008E9</v>
      </c>
      <c r="AF317" s="152">
        <v>102488.71</v>
      </c>
      <c r="AG317" s="153">
        <f>IFERROR(__xludf.DUMMYFUNCTION("TO_DATE(INT((AH317/(60*60*24))+""1/1/1970""))"),43516.0)</f>
        <v>43516</v>
      </c>
      <c r="AH317" s="152">
        <v>1.550706939E9</v>
      </c>
      <c r="AI317" s="152">
        <v>106562.3495</v>
      </c>
    </row>
    <row r="318">
      <c r="A318" s="156">
        <v>1.47135426E9</v>
      </c>
      <c r="B318" s="156">
        <v>106054.568</v>
      </c>
      <c r="C318" s="153">
        <f>IFERROR(__xludf.DUMMYFUNCTION("TO_DATE(INT((A318/(60*60*24))+""1/1/1970""))"),42598.0)</f>
        <v>42598</v>
      </c>
      <c r="D318" s="152">
        <v>1.4780988E9</v>
      </c>
      <c r="E318" s="152">
        <v>97013.9013</v>
      </c>
      <c r="G318" s="152">
        <v>1.4842836E9</v>
      </c>
      <c r="H318" s="152">
        <v>90877.788</v>
      </c>
      <c r="J318" s="154">
        <v>42817.0</v>
      </c>
      <c r="K318" s="155">
        <v>126381.51</v>
      </c>
      <c r="M318" s="13">
        <v>1.4667984E9</v>
      </c>
      <c r="N318" s="13">
        <v>25714.6633</v>
      </c>
      <c r="P318" s="156">
        <v>1.46484E9</v>
      </c>
      <c r="Q318" s="156">
        <v>109955.239</v>
      </c>
      <c r="S318" s="156">
        <v>1.4679E9</v>
      </c>
      <c r="T318" s="156">
        <v>9891.2784</v>
      </c>
      <c r="V318" s="156">
        <v>1.4633532E9</v>
      </c>
      <c r="W318" s="156">
        <v>106573.8783</v>
      </c>
      <c r="Y318" s="156">
        <v>1.4627448E9</v>
      </c>
      <c r="Z318" s="156">
        <v>104587.5593</v>
      </c>
      <c r="AA318" s="153">
        <f>IFERROR(__xludf.DUMMYFUNCTION("TO_DATE(INT((AB318/(60*60*24))+""1/1/1970""))"),43579.0)</f>
        <v>43579</v>
      </c>
      <c r="AB318" s="152">
        <v>1.556136E9</v>
      </c>
      <c r="AC318" s="152">
        <v>107390.1564</v>
      </c>
      <c r="AD318" s="153">
        <f>IFERROR(__xludf.DUMMYFUNCTION("TO_DATE(INT((AE318/(60*60*24))+""1/1/1970""))"),43580.0)</f>
        <v>43580</v>
      </c>
      <c r="AE318" s="156">
        <v>1.5562188E9</v>
      </c>
      <c r="AF318" s="156">
        <v>102488.71</v>
      </c>
      <c r="AG318" s="153">
        <f>IFERROR(__xludf.DUMMYFUNCTION("TO_DATE(INT((AH318/(60*60*24))+""1/1/1970""))"),43517.0)</f>
        <v>43517</v>
      </c>
      <c r="AH318" s="156">
        <v>1.550710246E9</v>
      </c>
      <c r="AI318" s="156">
        <v>106562.3495</v>
      </c>
    </row>
    <row r="319">
      <c r="A319" s="152">
        <v>1.4713776E9</v>
      </c>
      <c r="B319" s="152">
        <v>105749.8721</v>
      </c>
      <c r="C319" s="153">
        <f>IFERROR(__xludf.DUMMYFUNCTION("TO_DATE(INT((A319/(60*60*24))+""1/1/1970""))"),42598.0)</f>
        <v>42598</v>
      </c>
      <c r="D319" s="152">
        <v>1.4781456E9</v>
      </c>
      <c r="E319" s="152">
        <v>97013.9013</v>
      </c>
      <c r="G319" s="156">
        <v>1.48437E9</v>
      </c>
      <c r="H319" s="156">
        <v>91957.9112</v>
      </c>
      <c r="J319" s="154">
        <v>42818.0</v>
      </c>
      <c r="K319" s="155">
        <v>126230.52</v>
      </c>
      <c r="M319" s="13">
        <v>1.4668128E9</v>
      </c>
      <c r="N319" s="13">
        <v>26344.2071</v>
      </c>
      <c r="P319" s="152">
        <v>1.4648796E9</v>
      </c>
      <c r="Q319" s="152">
        <v>109955.239</v>
      </c>
      <c r="S319" s="152">
        <v>1.4679216E9</v>
      </c>
      <c r="T319" s="152">
        <v>9891.2784</v>
      </c>
      <c r="V319" s="152">
        <v>1.4633892E9</v>
      </c>
      <c r="W319" s="152">
        <v>106573.3725</v>
      </c>
      <c r="Y319" s="152">
        <v>1.4627484E9</v>
      </c>
      <c r="Z319" s="152">
        <v>104587.5593</v>
      </c>
      <c r="AA319" s="153">
        <f>IFERROR(__xludf.DUMMYFUNCTION("TO_DATE(INT((AB319/(60*60*24))+""1/1/1970""))"),43580.0)</f>
        <v>43580</v>
      </c>
      <c r="AB319" s="156">
        <v>1.5561648E9</v>
      </c>
      <c r="AC319" s="156">
        <v>107390.1564</v>
      </c>
      <c r="AD319" s="153">
        <f>IFERROR(__xludf.DUMMYFUNCTION("TO_DATE(INT((AE319/(60*60*24))+""1/1/1970""))"),43580.0)</f>
        <v>43580</v>
      </c>
      <c r="AE319" s="152">
        <v>1.5562224E9</v>
      </c>
      <c r="AF319" s="152">
        <v>102488.71</v>
      </c>
      <c r="AG319" s="153">
        <f>IFERROR(__xludf.DUMMYFUNCTION("TO_DATE(INT((AH319/(60*60*24))+""1/1/1970""))"),43517.0)</f>
        <v>43517</v>
      </c>
      <c r="AH319" s="152">
        <v>1.550726958E9</v>
      </c>
      <c r="AI319" s="152">
        <v>106562.3495</v>
      </c>
    </row>
    <row r="320">
      <c r="A320" s="156">
        <v>1.47144066E9</v>
      </c>
      <c r="B320" s="156">
        <v>105764.3814</v>
      </c>
      <c r="C320" s="153">
        <f>IFERROR(__xludf.DUMMYFUNCTION("TO_DATE(INT((A320/(60*60*24))+""1/1/1970""))"),42599.0)</f>
        <v>42599</v>
      </c>
      <c r="D320" s="152">
        <v>1.4782032E9</v>
      </c>
      <c r="E320" s="152">
        <v>97013.9013</v>
      </c>
      <c r="G320" s="152">
        <v>1.4846652E9</v>
      </c>
      <c r="H320" s="152">
        <v>91957.9112</v>
      </c>
      <c r="J320" s="154">
        <v>42821.0</v>
      </c>
      <c r="K320" s="155">
        <v>126344.52</v>
      </c>
      <c r="M320" s="13">
        <v>1.4668992E9</v>
      </c>
      <c r="N320" s="13">
        <v>26344.2071</v>
      </c>
      <c r="P320" s="156">
        <v>1.4648976E9</v>
      </c>
      <c r="Q320" s="156">
        <v>109955.239</v>
      </c>
      <c r="S320" s="156">
        <v>1.4679864E9</v>
      </c>
      <c r="T320" s="156">
        <v>9902.0317</v>
      </c>
      <c r="V320" s="156">
        <v>1.4634288E9</v>
      </c>
      <c r="W320" s="156">
        <v>106569.3317</v>
      </c>
      <c r="Y320" s="156">
        <v>1.4627844E9</v>
      </c>
      <c r="Z320" s="156">
        <v>104415.5487</v>
      </c>
      <c r="AA320" s="153">
        <f>IFERROR(__xludf.DUMMYFUNCTION("TO_DATE(INT((AB320/(60*60*24))+""1/1/1970""))"),43580.0)</f>
        <v>43580</v>
      </c>
      <c r="AB320" s="152">
        <v>1.5562008E9</v>
      </c>
      <c r="AC320" s="152">
        <v>107212.6069</v>
      </c>
      <c r="AD320" s="153">
        <f>IFERROR(__xludf.DUMMYFUNCTION("TO_DATE(INT((AE320/(60*60*24))+""1/1/1970""))"),43581.0)</f>
        <v>43581</v>
      </c>
      <c r="AE320" s="156">
        <v>1.5562512E9</v>
      </c>
      <c r="AF320" s="156">
        <v>102421.09</v>
      </c>
      <c r="AG320" s="153">
        <f>IFERROR(__xludf.DUMMYFUNCTION("TO_DATE(INT((AH320/(60*60*24))+""1/1/1970""))"),43517.0)</f>
        <v>43517</v>
      </c>
      <c r="AH320" s="156">
        <v>1.5507432E9</v>
      </c>
      <c r="AI320" s="156">
        <v>106562.3495</v>
      </c>
    </row>
    <row r="321">
      <c r="A321" s="152">
        <v>1.471464E9</v>
      </c>
      <c r="B321" s="152">
        <v>105953.0027</v>
      </c>
      <c r="C321" s="153">
        <f>IFERROR(__xludf.DUMMYFUNCTION("TO_DATE(INT((A321/(60*60*24))+""1/1/1970""))"),42599.0)</f>
        <v>42599</v>
      </c>
      <c r="D321" s="152">
        <v>1.4782716E9</v>
      </c>
      <c r="E321" s="152">
        <v>97013.9013</v>
      </c>
      <c r="G321" s="152">
        <v>1.4847156E9</v>
      </c>
      <c r="H321" s="152">
        <v>91017.0217</v>
      </c>
      <c r="J321" s="154">
        <v>42822.0</v>
      </c>
      <c r="K321" s="155">
        <v>126597.55</v>
      </c>
      <c r="M321" s="13">
        <v>1.4669856E9</v>
      </c>
      <c r="N321" s="13">
        <v>26406.5763</v>
      </c>
      <c r="P321" s="152">
        <v>1.4649264E9</v>
      </c>
      <c r="Q321" s="152">
        <v>110391.815</v>
      </c>
      <c r="S321" s="152">
        <v>1.468008E9</v>
      </c>
      <c r="T321" s="152">
        <v>9902.0317</v>
      </c>
      <c r="V321" s="152">
        <v>1.4634396E9</v>
      </c>
      <c r="W321" s="152">
        <v>106565.7851</v>
      </c>
      <c r="Y321" s="152">
        <v>1.462824E9</v>
      </c>
      <c r="Z321" s="152">
        <v>104415.5487</v>
      </c>
      <c r="AA321" s="153">
        <f>IFERROR(__xludf.DUMMYFUNCTION("TO_DATE(INT((AB321/(60*60*24))+""1/1/1970""))"),43580.0)</f>
        <v>43580</v>
      </c>
      <c r="AB321" s="156">
        <v>1.5562188E9</v>
      </c>
      <c r="AC321" s="156">
        <v>107195.1164</v>
      </c>
      <c r="AD321" s="153">
        <f>IFERROR(__xludf.DUMMYFUNCTION("TO_DATE(INT((AE321/(60*60*24))+""1/1/1970""))"),43581.0)</f>
        <v>43581</v>
      </c>
      <c r="AE321" s="152">
        <v>1.5562872E9</v>
      </c>
      <c r="AF321" s="152">
        <v>102421.09</v>
      </c>
      <c r="AG321" s="153">
        <f>IFERROR(__xludf.DUMMYFUNCTION("TO_DATE(INT((AH321/(60*60*24))+""1/1/1970""))"),43517.0)</f>
        <v>43517</v>
      </c>
      <c r="AH321" s="152">
        <v>1.550759015E9</v>
      </c>
      <c r="AI321" s="152">
        <v>106562.3495</v>
      </c>
    </row>
    <row r="322">
      <c r="A322" s="156">
        <v>1.47152706E9</v>
      </c>
      <c r="B322" s="156">
        <v>105986.8578</v>
      </c>
      <c r="C322" s="153">
        <f>IFERROR(__xludf.DUMMYFUNCTION("TO_DATE(INT((A322/(60*60*24))+""1/1/1970""))"),42600.0)</f>
        <v>42600</v>
      </c>
      <c r="D322" s="152">
        <v>1.4783184E9</v>
      </c>
      <c r="E322" s="152">
        <v>97013.9013</v>
      </c>
      <c r="G322" s="156">
        <v>1.484802E9</v>
      </c>
      <c r="H322" s="156">
        <v>91514.6456</v>
      </c>
      <c r="J322" s="154">
        <v>42823.0</v>
      </c>
      <c r="K322" s="155">
        <v>126710.68</v>
      </c>
      <c r="M322" s="13">
        <v>1.467036E9</v>
      </c>
      <c r="N322" s="13">
        <v>26406.5763</v>
      </c>
      <c r="P322" s="156">
        <v>1.464966E9</v>
      </c>
      <c r="Q322" s="156">
        <v>110391.815</v>
      </c>
      <c r="S322" s="156">
        <v>1.4680224E9</v>
      </c>
      <c r="T322" s="156">
        <v>9920.1753</v>
      </c>
      <c r="V322" s="156">
        <v>1.4634684E9</v>
      </c>
      <c r="W322" s="156">
        <v>106567.3782</v>
      </c>
      <c r="Y322" s="156">
        <v>1.4628348E9</v>
      </c>
      <c r="Z322" s="156">
        <v>104415.5487</v>
      </c>
      <c r="AA322" s="153">
        <f>IFERROR(__xludf.DUMMYFUNCTION("TO_DATE(INT((AB322/(60*60*24))+""1/1/1970""))"),43580.0)</f>
        <v>43580</v>
      </c>
      <c r="AB322" s="152">
        <v>1.5562224E9</v>
      </c>
      <c r="AC322" s="152">
        <v>106937.9709</v>
      </c>
      <c r="AD322" s="153">
        <f>IFERROR(__xludf.DUMMYFUNCTION("TO_DATE(INT((AE322/(60*60*24))+""1/1/1970""))"),43581.0)</f>
        <v>43581</v>
      </c>
      <c r="AE322" s="156">
        <v>1.5563052E9</v>
      </c>
      <c r="AF322" s="156">
        <v>102421.09</v>
      </c>
      <c r="AG322" s="153">
        <f>IFERROR(__xludf.DUMMYFUNCTION("TO_DATE(INT((AH322/(60*60*24))+""1/1/1970""))"),43517.0)</f>
        <v>43517</v>
      </c>
      <c r="AH322" s="156">
        <v>1.55077482E9</v>
      </c>
      <c r="AI322" s="156">
        <v>107464.5283</v>
      </c>
    </row>
    <row r="323">
      <c r="A323" s="152">
        <v>1.4715504E9</v>
      </c>
      <c r="B323" s="152">
        <v>106204.4977</v>
      </c>
      <c r="C323" s="153">
        <f>IFERROR(__xludf.DUMMYFUNCTION("TO_DATE(INT((A323/(60*60*24))+""1/1/1970""))"),42600.0)</f>
        <v>42600</v>
      </c>
      <c r="D323" s="152">
        <v>1.4785524E9</v>
      </c>
      <c r="E323" s="152">
        <v>97013.9013</v>
      </c>
      <c r="G323" s="152">
        <v>1.4848884E9</v>
      </c>
      <c r="H323" s="152">
        <v>92192.438</v>
      </c>
      <c r="J323" s="154">
        <v>42824.0</v>
      </c>
      <c r="K323" s="155">
        <v>127026.83</v>
      </c>
      <c r="M323" s="13">
        <v>1.4670576E9</v>
      </c>
      <c r="N323" s="13">
        <v>26406.5763</v>
      </c>
      <c r="P323" s="152">
        <v>1.464984E9</v>
      </c>
      <c r="Q323" s="152">
        <v>110391.815</v>
      </c>
      <c r="S323" s="152">
        <v>1.4681952E9</v>
      </c>
      <c r="T323" s="152">
        <v>9918.8972</v>
      </c>
      <c r="V323" s="152">
        <v>1.463508E9</v>
      </c>
      <c r="W323" s="152">
        <v>106560.3253</v>
      </c>
      <c r="Y323" s="152">
        <v>1.4628636E9</v>
      </c>
      <c r="Z323" s="152">
        <v>104395.8773</v>
      </c>
      <c r="AA323" s="153">
        <f>IFERROR(__xludf.DUMMYFUNCTION("TO_DATE(INT((AB323/(60*60*24))+""1/1/1970""))"),43581.0)</f>
        <v>43581</v>
      </c>
      <c r="AB323" s="156">
        <v>1.5562512E9</v>
      </c>
      <c r="AC323" s="156">
        <v>106937.9709</v>
      </c>
      <c r="AD323" s="153">
        <f>IFERROR(__xludf.DUMMYFUNCTION("TO_DATE(INT((AE323/(60*60*24))+""1/1/1970""))"),43581.0)</f>
        <v>43581</v>
      </c>
      <c r="AE323" s="152">
        <v>1.5563088E9</v>
      </c>
      <c r="AF323" s="152">
        <v>102421.09</v>
      </c>
      <c r="AG323" s="153">
        <f>IFERROR(__xludf.DUMMYFUNCTION("TO_DATE(INT((AH323/(60*60*24))+""1/1/1970""))"),43517.0)</f>
        <v>43517</v>
      </c>
      <c r="AH323" s="152">
        <v>1.550790662E9</v>
      </c>
      <c r="AI323" s="152">
        <v>107318.7218</v>
      </c>
    </row>
    <row r="324">
      <c r="A324" s="156">
        <v>1.47161346E9</v>
      </c>
      <c r="B324" s="156">
        <v>105890.1289</v>
      </c>
      <c r="C324" s="153">
        <f>IFERROR(__xludf.DUMMYFUNCTION("TO_DATE(INT((A324/(60*60*24))+""1/1/1970""))"),42601.0)</f>
        <v>42601</v>
      </c>
      <c r="D324" s="152">
        <v>1.4786208E9</v>
      </c>
      <c r="E324" s="152">
        <v>97013.9013</v>
      </c>
      <c r="G324" s="156">
        <v>1.4849748E9</v>
      </c>
      <c r="H324" s="156">
        <v>91870.7247</v>
      </c>
      <c r="J324" s="154">
        <v>42825.0</v>
      </c>
      <c r="K324" s="155">
        <v>126749.22</v>
      </c>
      <c r="M324" s="13">
        <v>1.4671224E9</v>
      </c>
      <c r="N324" s="13">
        <v>26439.3087</v>
      </c>
      <c r="P324" s="156">
        <v>1.4650128E9</v>
      </c>
      <c r="Q324" s="156">
        <v>110240.2783</v>
      </c>
      <c r="S324" s="156">
        <v>1.4682456E9</v>
      </c>
      <c r="T324" s="156">
        <v>9918.8972</v>
      </c>
      <c r="V324" s="156">
        <v>1.463526E9</v>
      </c>
      <c r="W324" s="156">
        <v>106558.945</v>
      </c>
      <c r="Y324" s="156">
        <v>1.4629032E9</v>
      </c>
      <c r="Z324" s="156">
        <v>104395.8773</v>
      </c>
      <c r="AA324" s="153">
        <f>IFERROR(__xludf.DUMMYFUNCTION("TO_DATE(INT((AB324/(60*60*24))+""1/1/1970""))"),43581.0)</f>
        <v>43581</v>
      </c>
      <c r="AB324" s="152">
        <v>1.5562872E9</v>
      </c>
      <c r="AC324" s="152">
        <v>105168.0142</v>
      </c>
      <c r="AD324" s="153">
        <f>IFERROR(__xludf.DUMMYFUNCTION("TO_DATE(INT((AE324/(60*60*24))+""1/1/1970""))"),43582.0)</f>
        <v>43582</v>
      </c>
      <c r="AE324" s="156">
        <v>1.5563376E9</v>
      </c>
      <c r="AF324" s="156">
        <v>102407.29</v>
      </c>
      <c r="AG324" s="153">
        <f>IFERROR(__xludf.DUMMYFUNCTION("TO_DATE(INT((AH324/(60*60*24))+""1/1/1970""))"),43517.0)</f>
        <v>43517</v>
      </c>
      <c r="AH324" s="156">
        <v>1.550793428E9</v>
      </c>
      <c r="AI324" s="156">
        <v>107318.7218</v>
      </c>
    </row>
    <row r="325">
      <c r="A325" s="152">
        <v>1.4716368E9</v>
      </c>
      <c r="B325" s="152">
        <v>106040.0587</v>
      </c>
      <c r="C325" s="153">
        <f>IFERROR(__xludf.DUMMYFUNCTION("TO_DATE(INT((A325/(60*60*24))+""1/1/1970""))"),42601.0)</f>
        <v>42601</v>
      </c>
      <c r="D325" s="152">
        <v>1.4786676E9</v>
      </c>
      <c r="E325" s="152">
        <v>97013.9013</v>
      </c>
      <c r="G325" s="152">
        <v>1.4851836E9</v>
      </c>
      <c r="H325" s="152">
        <v>91870.7247</v>
      </c>
      <c r="J325" s="154">
        <v>42828.0</v>
      </c>
      <c r="K325" s="155">
        <v>126822.02</v>
      </c>
      <c r="M325" s="13">
        <v>1.467144E9</v>
      </c>
      <c r="N325" s="13">
        <v>26439.3087</v>
      </c>
      <c r="P325" s="152">
        <v>1.4652216E9</v>
      </c>
      <c r="Q325" s="152">
        <v>110240.2783</v>
      </c>
      <c r="S325" s="152">
        <v>1.4682672E9</v>
      </c>
      <c r="T325" s="152">
        <v>9918.8972</v>
      </c>
      <c r="V325" s="152">
        <v>1.4635476E9</v>
      </c>
      <c r="W325" s="152">
        <v>106554.529</v>
      </c>
      <c r="Y325" s="152">
        <v>1.4629212E9</v>
      </c>
      <c r="Z325" s="152">
        <v>104395.8773</v>
      </c>
      <c r="AA325" s="153">
        <f>IFERROR(__xludf.DUMMYFUNCTION("TO_DATE(INT((AB325/(60*60*24))+""1/1/1970""))"),43581.0)</f>
        <v>43581</v>
      </c>
      <c r="AB325" s="156">
        <v>1.5563052E9</v>
      </c>
      <c r="AC325" s="156">
        <v>106107.6859</v>
      </c>
      <c r="AD325" s="153">
        <f>IFERROR(__xludf.DUMMYFUNCTION("TO_DATE(INT((AE325/(60*60*24))+""1/1/1970""))"),43584.0)</f>
        <v>43584</v>
      </c>
      <c r="AE325" s="152">
        <v>1.5565464E9</v>
      </c>
      <c r="AF325" s="152">
        <v>102407.29</v>
      </c>
      <c r="AG325" s="153">
        <f>IFERROR(__xludf.DUMMYFUNCTION("TO_DATE(INT((AH325/(60*60*24))+""1/1/1970""))"),43518.0)</f>
        <v>43518</v>
      </c>
      <c r="AH325" s="152">
        <v>1.550806585E9</v>
      </c>
      <c r="AI325" s="152">
        <v>107318.7218</v>
      </c>
    </row>
    <row r="326">
      <c r="A326" s="156">
        <v>1.47187266E9</v>
      </c>
      <c r="B326" s="156">
        <v>105793.4001</v>
      </c>
      <c r="C326" s="153">
        <f>IFERROR(__xludf.DUMMYFUNCTION("TO_DATE(INT((A326/(60*60*24))+""1/1/1970""))"),42604.0)</f>
        <v>42604</v>
      </c>
      <c r="D326" s="152">
        <v>1.4787252E9</v>
      </c>
      <c r="E326" s="152">
        <v>97013.9013</v>
      </c>
      <c r="G326" s="152">
        <v>1.485234E9</v>
      </c>
      <c r="H326" s="152">
        <v>92194.9676</v>
      </c>
      <c r="J326" s="154">
        <v>42828.0</v>
      </c>
      <c r="K326" s="155">
        <v>126820.02</v>
      </c>
      <c r="M326" s="13">
        <v>1.4672088E9</v>
      </c>
      <c r="N326" s="13">
        <v>26182.746</v>
      </c>
      <c r="P326" s="156">
        <v>1.4652432E9</v>
      </c>
      <c r="Q326" s="156">
        <v>110240.2783</v>
      </c>
      <c r="S326" s="156">
        <v>1.468332E9</v>
      </c>
      <c r="T326" s="156">
        <v>9898.8068</v>
      </c>
      <c r="V326" s="156">
        <v>1.4635872E9</v>
      </c>
      <c r="W326" s="156">
        <v>106534.9048</v>
      </c>
      <c r="Y326" s="156">
        <v>1.4629428E9</v>
      </c>
      <c r="Z326" s="156">
        <v>104303.4673</v>
      </c>
      <c r="AA326" s="153">
        <f>IFERROR(__xludf.DUMMYFUNCTION("TO_DATE(INT((AB326/(60*60*24))+""1/1/1970""))"),43581.0)</f>
        <v>43581</v>
      </c>
      <c r="AB326" s="152">
        <v>1.5563088E9</v>
      </c>
      <c r="AC326" s="152">
        <v>106380.4485</v>
      </c>
      <c r="AD326" s="153">
        <f>IFERROR(__xludf.DUMMYFUNCTION("TO_DATE(INT((AE326/(60*60*24))+""1/1/1970""))"),43584.0)</f>
        <v>43584</v>
      </c>
      <c r="AE326" s="156">
        <v>1.5565644E9</v>
      </c>
      <c r="AF326" s="156">
        <v>102407.29</v>
      </c>
      <c r="AG326" s="153">
        <f>IFERROR(__xludf.DUMMYFUNCTION("TO_DATE(INT((AH326/(60*60*24))+""1/1/1970""))"),43518.0)</f>
        <v>43518</v>
      </c>
      <c r="AH326" s="156">
        <v>1.550822626E9</v>
      </c>
      <c r="AI326" s="156">
        <v>107318.7218</v>
      </c>
    </row>
    <row r="327">
      <c r="A327" s="152">
        <v>1.471896E9</v>
      </c>
      <c r="B327" s="152">
        <v>106015.8764</v>
      </c>
      <c r="C327" s="153">
        <f>IFERROR(__xludf.DUMMYFUNCTION("TO_DATE(INT((A327/(60*60*24))+""1/1/1970""))"),42604.0)</f>
        <v>42604</v>
      </c>
      <c r="D327" s="152">
        <v>1.4787936E9</v>
      </c>
      <c r="E327" s="152">
        <v>98802.6578</v>
      </c>
      <c r="G327" s="156">
        <v>1.4853204E9</v>
      </c>
      <c r="H327" s="156">
        <v>93105.7473</v>
      </c>
      <c r="J327" s="154">
        <v>42829.0</v>
      </c>
      <c r="K327" s="155">
        <v>127123.61</v>
      </c>
      <c r="M327" s="13">
        <v>1.4672304E9</v>
      </c>
      <c r="N327" s="13">
        <v>26182.746</v>
      </c>
      <c r="P327" s="152">
        <v>1.465272E9</v>
      </c>
      <c r="Q327" s="152">
        <v>110782.8053</v>
      </c>
      <c r="S327" s="152">
        <v>1.4683536E9</v>
      </c>
      <c r="T327" s="152">
        <v>9898.8068</v>
      </c>
      <c r="V327" s="152">
        <v>1.4636124E9</v>
      </c>
      <c r="W327" s="152">
        <v>106495.9494</v>
      </c>
      <c r="Y327" s="152">
        <v>1.4629824E9</v>
      </c>
      <c r="Z327" s="152">
        <v>104303.4673</v>
      </c>
      <c r="AA327" s="153">
        <f>IFERROR(__xludf.DUMMYFUNCTION("TO_DATE(INT((AB327/(60*60*24))+""1/1/1970""))"),43582.0)</f>
        <v>43582</v>
      </c>
      <c r="AB327" s="156">
        <v>1.5563376E9</v>
      </c>
      <c r="AC327" s="156">
        <v>106380.4485</v>
      </c>
      <c r="AD327" s="153">
        <f>IFERROR(__xludf.DUMMYFUNCTION("TO_DATE(INT((AE327/(60*60*24))+""1/1/1970""))"),43584.0)</f>
        <v>43584</v>
      </c>
      <c r="AE327" s="152">
        <v>1.556568E9</v>
      </c>
      <c r="AF327" s="152">
        <v>102407.29</v>
      </c>
      <c r="AG327" s="153">
        <f>IFERROR(__xludf.DUMMYFUNCTION("TO_DATE(INT((AH327/(60*60*24))+""1/1/1970""))"),43518.0)</f>
        <v>43518</v>
      </c>
      <c r="AH327" s="152">
        <v>1.550838609E9</v>
      </c>
      <c r="AI327" s="152">
        <v>107318.7218</v>
      </c>
    </row>
    <row r="328">
      <c r="A328" s="156">
        <v>1.47195906E9</v>
      </c>
      <c r="B328" s="156">
        <v>106426.9741</v>
      </c>
      <c r="C328" s="153">
        <f>IFERROR(__xludf.DUMMYFUNCTION("TO_DATE(INT((A328/(60*60*24))+""1/1/1970""))"),42605.0)</f>
        <v>42605</v>
      </c>
      <c r="D328" s="152">
        <v>1.4788404E9</v>
      </c>
      <c r="E328" s="152">
        <v>99019.2274</v>
      </c>
      <c r="G328" s="152">
        <v>1.4854068E9</v>
      </c>
      <c r="H328" s="152">
        <v>94538.5262</v>
      </c>
      <c r="J328" s="154">
        <v>42830.0</v>
      </c>
      <c r="K328" s="155">
        <v>127067.24</v>
      </c>
      <c r="M328" s="13">
        <v>1.4672952E9</v>
      </c>
      <c r="N328" s="13">
        <v>26099.0016</v>
      </c>
      <c r="P328" s="156">
        <v>1.4653116E9</v>
      </c>
      <c r="Q328" s="156">
        <v>110782.8053</v>
      </c>
      <c r="S328" s="156">
        <v>1.4684184E9</v>
      </c>
      <c r="T328" s="156">
        <v>9867.6871</v>
      </c>
      <c r="V328" s="156">
        <v>1.4636268E9</v>
      </c>
      <c r="W328" s="156">
        <v>106492.6506</v>
      </c>
      <c r="Y328" s="156">
        <v>1.4630076E9</v>
      </c>
      <c r="Z328" s="156">
        <v>104303.4673</v>
      </c>
      <c r="AA328" s="153">
        <f>IFERROR(__xludf.DUMMYFUNCTION("TO_DATE(INT((AB328/(60*60*24))+""1/1/1970""))"),43584.0)</f>
        <v>43584</v>
      </c>
      <c r="AB328" s="152">
        <v>1.5565464E9</v>
      </c>
      <c r="AC328" s="152">
        <v>106538.7895</v>
      </c>
      <c r="AD328" s="153">
        <f>IFERROR(__xludf.DUMMYFUNCTION("TO_DATE(INT((AE328/(60*60*24))+""1/1/1970""))"),43585.0)</f>
        <v>43585</v>
      </c>
      <c r="AE328" s="156">
        <v>1.5565968E9</v>
      </c>
      <c r="AF328" s="156">
        <v>102435.58</v>
      </c>
      <c r="AG328" s="153">
        <f>IFERROR(__xludf.DUMMYFUNCTION("TO_DATE(INT((AH328/(60*60*24))+""1/1/1970""))"),43518.0)</f>
        <v>43518</v>
      </c>
      <c r="AH328" s="156">
        <v>1.550854405E9</v>
      </c>
      <c r="AI328" s="156">
        <v>107801.6111</v>
      </c>
    </row>
    <row r="329">
      <c r="A329" s="152">
        <v>1.4719824E9</v>
      </c>
      <c r="B329" s="152">
        <v>106219.007</v>
      </c>
      <c r="C329" s="153">
        <f>IFERROR(__xludf.DUMMYFUNCTION("TO_DATE(INT((A329/(60*60*24))+""1/1/1970""))"),42605.0)</f>
        <v>42605</v>
      </c>
      <c r="D329" s="152">
        <v>1.478898E9</v>
      </c>
      <c r="E329" s="152">
        <v>99019.2274</v>
      </c>
      <c r="G329" s="156">
        <v>1.4854932E9</v>
      </c>
      <c r="H329" s="156">
        <v>94252.5688</v>
      </c>
      <c r="J329" s="154">
        <v>42831.0</v>
      </c>
      <c r="K329" s="155">
        <v>126977.12</v>
      </c>
      <c r="M329" s="13">
        <v>1.4673168E9</v>
      </c>
      <c r="N329" s="13">
        <v>26099.0016</v>
      </c>
      <c r="P329" s="152">
        <v>1.4653296E9</v>
      </c>
      <c r="Q329" s="152">
        <v>110782.8053</v>
      </c>
      <c r="S329" s="152">
        <v>1.46844E9</v>
      </c>
      <c r="T329" s="152">
        <v>9867.6871</v>
      </c>
      <c r="V329" s="152">
        <v>1.4636664E9</v>
      </c>
      <c r="W329" s="152">
        <v>106480.2993</v>
      </c>
      <c r="Y329" s="152">
        <v>1.463022E9</v>
      </c>
      <c r="Z329" s="152">
        <v>104768.7194</v>
      </c>
      <c r="AA329" s="153">
        <f>IFERROR(__xludf.DUMMYFUNCTION("TO_DATE(INT((AB329/(60*60*24))+""1/1/1970""))"),43584.0)</f>
        <v>43584</v>
      </c>
      <c r="AB329" s="156">
        <v>1.5565644E9</v>
      </c>
      <c r="AC329" s="156">
        <v>107161.7327</v>
      </c>
      <c r="AD329" s="153">
        <f>IFERROR(__xludf.DUMMYFUNCTION("TO_DATE(INT((AE329/(60*60*24))+""1/1/1970""))"),43585.0)</f>
        <v>43585</v>
      </c>
      <c r="AE329" s="152">
        <v>1.5566328E9</v>
      </c>
      <c r="AF329" s="152">
        <v>102435.58</v>
      </c>
      <c r="AG329" s="153">
        <f>IFERROR(__xludf.DUMMYFUNCTION("TO_DATE(INT((AH329/(60*60*24))+""1/1/1970""))"),43518.0)</f>
        <v>43518</v>
      </c>
      <c r="AH329" s="152">
        <v>1.550870579E9</v>
      </c>
      <c r="AI329" s="152">
        <v>107801.6111</v>
      </c>
    </row>
    <row r="330">
      <c r="A330" s="156">
        <v>1.47204546E9</v>
      </c>
      <c r="B330" s="156">
        <v>106117.4417</v>
      </c>
      <c r="C330" s="153">
        <f>IFERROR(__xludf.DUMMYFUNCTION("TO_DATE(INT((A330/(60*60*24))+""1/1/1970""))"),42606.0)</f>
        <v>42606</v>
      </c>
      <c r="D330" s="152">
        <v>1.4791356E9</v>
      </c>
      <c r="E330" s="152">
        <v>98793.634</v>
      </c>
      <c r="G330" s="152">
        <v>1.4855796E9</v>
      </c>
      <c r="H330" s="152">
        <v>94424.2248</v>
      </c>
      <c r="J330" s="154">
        <v>42832.0</v>
      </c>
      <c r="K330" s="155">
        <v>126987.94</v>
      </c>
      <c r="M330" s="13">
        <v>1.4673816E9</v>
      </c>
      <c r="N330" s="13">
        <v>26018.2586</v>
      </c>
      <c r="P330" s="156">
        <v>1.4653584E9</v>
      </c>
      <c r="Q330" s="156">
        <v>110961.506</v>
      </c>
      <c r="S330" s="156">
        <v>1.4685048E9</v>
      </c>
      <c r="T330" s="156">
        <v>9869.9907</v>
      </c>
      <c r="V330" s="156">
        <v>1.4636988E9</v>
      </c>
      <c r="W330" s="156">
        <v>106485.365</v>
      </c>
      <c r="Y330" s="156">
        <v>1.4630616E9</v>
      </c>
      <c r="Z330" s="156">
        <v>104768.7194</v>
      </c>
      <c r="AA330" s="153">
        <f>IFERROR(__xludf.DUMMYFUNCTION("TO_DATE(INT((AB330/(60*60*24))+""1/1/1970""))"),43584.0)</f>
        <v>43584</v>
      </c>
      <c r="AB330" s="152">
        <v>1.556568E9</v>
      </c>
      <c r="AC330" s="152">
        <v>107088.8449</v>
      </c>
      <c r="AD330" s="153">
        <f>IFERROR(__xludf.DUMMYFUNCTION("TO_DATE(INT((AE330/(60*60*24))+""1/1/1970""))"),43585.0)</f>
        <v>43585</v>
      </c>
      <c r="AE330" s="156">
        <v>1.5566508E9</v>
      </c>
      <c r="AF330" s="156">
        <v>102435.58</v>
      </c>
      <c r="AG330" s="153">
        <f>IFERROR(__xludf.DUMMYFUNCTION("TO_DATE(INT((AH330/(60*60*24))+""1/1/1970""))"),43518.0)</f>
        <v>43518</v>
      </c>
      <c r="AH330" s="156">
        <v>1.550879892E9</v>
      </c>
      <c r="AI330" s="156">
        <v>107801.6111</v>
      </c>
    </row>
    <row r="331">
      <c r="A331" s="152">
        <v>1.4720688E9</v>
      </c>
      <c r="B331" s="152">
        <v>105711.1805</v>
      </c>
      <c r="C331" s="153">
        <f>IFERROR(__xludf.DUMMYFUNCTION("TO_DATE(INT((A331/(60*60*24))+""1/1/1970""))"),42606.0)</f>
        <v>42606</v>
      </c>
      <c r="D331" s="152">
        <v>1.479186E9</v>
      </c>
      <c r="E331" s="152">
        <v>99048.3555</v>
      </c>
      <c r="G331" s="156">
        <v>1.4857884E9</v>
      </c>
      <c r="H331" s="156">
        <v>94424.2248</v>
      </c>
      <c r="J331" s="154">
        <v>42835.0</v>
      </c>
      <c r="K331" s="155">
        <v>126874.84</v>
      </c>
      <c r="M331" s="13">
        <v>1.4674032E9</v>
      </c>
      <c r="N331" s="13">
        <v>26018.2586</v>
      </c>
      <c r="P331" s="152">
        <v>1.465398E9</v>
      </c>
      <c r="Q331" s="152">
        <v>110961.506</v>
      </c>
      <c r="S331" s="152">
        <v>1.4685264E9</v>
      </c>
      <c r="T331" s="152">
        <v>9869.9907</v>
      </c>
      <c r="V331" s="152">
        <v>1.463706E9</v>
      </c>
      <c r="W331" s="152">
        <v>106483.3278</v>
      </c>
      <c r="Y331" s="152">
        <v>1.463094E9</v>
      </c>
      <c r="Z331" s="152">
        <v>104768.7194</v>
      </c>
      <c r="AA331" s="153">
        <f>IFERROR(__xludf.DUMMYFUNCTION("TO_DATE(INT((AB331/(60*60*24))+""1/1/1970""))"),43585.0)</f>
        <v>43585</v>
      </c>
      <c r="AB331" s="156">
        <v>1.5565968E9</v>
      </c>
      <c r="AC331" s="156">
        <v>107088.8449</v>
      </c>
      <c r="AD331" s="153">
        <f>IFERROR(__xludf.DUMMYFUNCTION("TO_DATE(INT((AE331/(60*60*24))+""1/1/1970""))"),43585.0)</f>
        <v>43585</v>
      </c>
      <c r="AE331" s="152">
        <v>1.5566544E9</v>
      </c>
      <c r="AF331" s="152">
        <v>102435.58</v>
      </c>
      <c r="AG331" s="153">
        <f>IFERROR(__xludf.DUMMYFUNCTION("TO_DATE(INT((AH331/(60*60*24))+""1/1/1970""))"),43519.0)</f>
        <v>43519</v>
      </c>
      <c r="AH331" s="152">
        <v>1.550886488E9</v>
      </c>
      <c r="AI331" s="152">
        <v>107801.6111</v>
      </c>
    </row>
    <row r="332">
      <c r="A332" s="156">
        <v>1.47213186E9</v>
      </c>
      <c r="B332" s="156">
        <v>105469.3584</v>
      </c>
      <c r="C332" s="153">
        <f>IFERROR(__xludf.DUMMYFUNCTION("TO_DATE(INT((A332/(60*60*24))+""1/1/1970""))"),42607.0)</f>
        <v>42607</v>
      </c>
      <c r="D332" s="152">
        <v>1.4792436E9</v>
      </c>
      <c r="E332" s="152">
        <v>99048.3555</v>
      </c>
      <c r="G332" s="156">
        <v>1.4858388E9</v>
      </c>
      <c r="H332" s="156">
        <v>93929.8067</v>
      </c>
      <c r="J332" s="154">
        <v>42836.0</v>
      </c>
      <c r="K332" s="155">
        <v>127053.9</v>
      </c>
      <c r="M332" s="13">
        <v>1.4674176E9</v>
      </c>
      <c r="N332" s="13">
        <v>26187.266</v>
      </c>
      <c r="P332" s="156">
        <v>1.465416E9</v>
      </c>
      <c r="Q332" s="156">
        <v>110961.506</v>
      </c>
      <c r="S332" s="156">
        <v>1.4685912E9</v>
      </c>
      <c r="T332" s="156">
        <v>9836.68</v>
      </c>
      <c r="V332" s="156">
        <v>1.4637456E9</v>
      </c>
      <c r="W332" s="156">
        <v>106466.249</v>
      </c>
      <c r="Y332" s="156">
        <v>1.4631012E9</v>
      </c>
      <c r="Z332" s="156">
        <v>104310.7869</v>
      </c>
      <c r="AA332" s="153">
        <f>IFERROR(__xludf.DUMMYFUNCTION("TO_DATE(INT((AB332/(60*60*24))+""1/1/1970""))"),43585.0)</f>
        <v>43585</v>
      </c>
      <c r="AB332" s="152">
        <v>1.5566328E9</v>
      </c>
      <c r="AC332" s="152">
        <v>107443.5842</v>
      </c>
      <c r="AD332" s="153">
        <f>IFERROR(__xludf.DUMMYFUNCTION("TO_DATE(INT((AE332/(60*60*24))+""1/1/1970""))"),43586.0)</f>
        <v>43586</v>
      </c>
      <c r="AE332" s="156">
        <v>1.5566832E9</v>
      </c>
      <c r="AF332" s="156">
        <v>102356.23</v>
      </c>
      <c r="AG332" s="153">
        <f>IFERROR(__xludf.DUMMYFUNCTION("TO_DATE(INT((AH332/(60*60*24))+""1/1/1970""))"),43519.0)</f>
        <v>43519</v>
      </c>
      <c r="AH332" s="156">
        <v>1.550903011E9</v>
      </c>
      <c r="AI332" s="156">
        <v>107801.6111</v>
      </c>
    </row>
    <row r="333">
      <c r="A333" s="152">
        <v>1.4721552E9</v>
      </c>
      <c r="B333" s="152">
        <v>105604.7788</v>
      </c>
      <c r="C333" s="153">
        <f>IFERROR(__xludf.DUMMYFUNCTION("TO_DATE(INT((A333/(60*60*24))+""1/1/1970""))"),42607.0)</f>
        <v>42607</v>
      </c>
      <c r="D333" s="152">
        <v>1.479312E9</v>
      </c>
      <c r="E333" s="152">
        <v>99048.3555</v>
      </c>
      <c r="G333" s="152">
        <v>1.4859252E9</v>
      </c>
      <c r="H333" s="152">
        <v>94516.528</v>
      </c>
      <c r="J333" s="154">
        <v>42837.0</v>
      </c>
      <c r="K333" s="155">
        <v>127732.54</v>
      </c>
      <c r="M333" s="13">
        <v>1.467504E9</v>
      </c>
      <c r="N333" s="13">
        <v>26187.266</v>
      </c>
      <c r="P333" s="152">
        <v>1.4654448E9</v>
      </c>
      <c r="Q333" s="152">
        <v>111330.7096</v>
      </c>
      <c r="S333" s="152">
        <v>1.4686128E9</v>
      </c>
      <c r="T333" s="152">
        <v>9836.68</v>
      </c>
      <c r="V333" s="152">
        <v>1.463778E9</v>
      </c>
      <c r="W333" s="152">
        <v>106474.3131</v>
      </c>
      <c r="Y333" s="152">
        <v>1.4631408E9</v>
      </c>
      <c r="Z333" s="152">
        <v>104310.7869</v>
      </c>
      <c r="AA333" s="153">
        <f>IFERROR(__xludf.DUMMYFUNCTION("TO_DATE(INT((AB333/(60*60*24))+""1/1/1970""))"),43585.0)</f>
        <v>43585</v>
      </c>
      <c r="AB333" s="156">
        <v>1.5566508E9</v>
      </c>
      <c r="AC333" s="156">
        <v>107386.9359</v>
      </c>
      <c r="AD333" s="153">
        <f>IFERROR(__xludf.DUMMYFUNCTION("TO_DATE(INT((AE333/(60*60*24))+""1/1/1970""))"),43586.0)</f>
        <v>43586</v>
      </c>
      <c r="AE333" s="152">
        <v>1.5567192E9</v>
      </c>
      <c r="AF333" s="152">
        <v>102356.23</v>
      </c>
      <c r="AG333" s="153">
        <f>IFERROR(__xludf.DUMMYFUNCTION("TO_DATE(INT((AH333/(60*60*24))+""1/1/1970""))"),43519.0)</f>
        <v>43519</v>
      </c>
      <c r="AH333" s="152">
        <v>1.550919543E9</v>
      </c>
      <c r="AI333" s="152">
        <v>107801.6111</v>
      </c>
    </row>
    <row r="334">
      <c r="A334" s="156">
        <v>1.47221826E9</v>
      </c>
      <c r="B334" s="156">
        <v>105827.2552</v>
      </c>
      <c r="C334" s="153">
        <f>IFERROR(__xludf.DUMMYFUNCTION("TO_DATE(INT((A334/(60*60*24))+""1/1/1970""))"),42608.0)</f>
        <v>42608</v>
      </c>
      <c r="D334" s="152">
        <v>1.4793588E9</v>
      </c>
      <c r="E334" s="152">
        <v>99048.3555</v>
      </c>
      <c r="G334" s="156">
        <v>1.4860116E9</v>
      </c>
      <c r="H334" s="156">
        <v>94305.2717</v>
      </c>
      <c r="J334" s="154">
        <v>42838.0</v>
      </c>
      <c r="K334" s="155">
        <v>127852.61</v>
      </c>
      <c r="M334" s="13">
        <v>1.4675904E9</v>
      </c>
      <c r="N334" s="13">
        <v>26195.6644</v>
      </c>
      <c r="P334" s="156">
        <v>1.4654844E9</v>
      </c>
      <c r="Q334" s="156">
        <v>111330.7096</v>
      </c>
      <c r="S334" s="156">
        <v>1.4686272E9</v>
      </c>
      <c r="T334" s="156">
        <v>9858.3738</v>
      </c>
      <c r="V334" s="156">
        <v>1.4639544E9</v>
      </c>
      <c r="W334" s="156">
        <v>106472.876</v>
      </c>
      <c r="Y334" s="156">
        <v>1.4631732E9</v>
      </c>
      <c r="Z334" s="156">
        <v>104310.7869</v>
      </c>
      <c r="AA334" s="153">
        <f>IFERROR(__xludf.DUMMYFUNCTION("TO_DATE(INT((AB334/(60*60*24))+""1/1/1970""))"),43585.0)</f>
        <v>43585</v>
      </c>
      <c r="AB334" s="152">
        <v>1.5566544E9</v>
      </c>
      <c r="AC334" s="152">
        <v>107576.0398</v>
      </c>
      <c r="AD334" s="153">
        <f>IFERROR(__xludf.DUMMYFUNCTION("TO_DATE(INT((AE334/(60*60*24))+""1/1/1970""))"),43586.0)</f>
        <v>43586</v>
      </c>
      <c r="AE334" s="156">
        <v>1.5567372E9</v>
      </c>
      <c r="AF334" s="156">
        <v>102356.23</v>
      </c>
      <c r="AG334" s="153">
        <f>IFERROR(__xludf.DUMMYFUNCTION("TO_DATE(INT((AH334/(60*60*24))+""1/1/1970""))"),43519.0)</f>
        <v>43519</v>
      </c>
      <c r="AH334" s="156">
        <v>1.550935948E9</v>
      </c>
      <c r="AI334" s="156">
        <v>107801.6111</v>
      </c>
    </row>
    <row r="335">
      <c r="A335" s="152">
        <v>1.4722416E9</v>
      </c>
      <c r="B335" s="152">
        <v>105420.994</v>
      </c>
      <c r="C335" s="153">
        <f>IFERROR(__xludf.DUMMYFUNCTION("TO_DATE(INT((A335/(60*60*24))+""1/1/1970""))"),42608.0)</f>
        <v>42608</v>
      </c>
      <c r="D335" s="152">
        <v>1.4794164E9</v>
      </c>
      <c r="E335" s="152">
        <v>99048.3555</v>
      </c>
      <c r="G335" s="152">
        <v>1.486098E9</v>
      </c>
      <c r="H335" s="152">
        <v>94483.2205</v>
      </c>
      <c r="J335" s="154">
        <v>42839.0</v>
      </c>
      <c r="K335" s="155">
        <v>127703.65</v>
      </c>
      <c r="M335" s="13">
        <v>1.4676768E9</v>
      </c>
      <c r="N335" s="13">
        <v>26209.8729</v>
      </c>
      <c r="P335" s="152">
        <v>1.4655024E9</v>
      </c>
      <c r="Q335" s="152">
        <v>111330.7096</v>
      </c>
      <c r="S335" s="152">
        <v>1.4688E9</v>
      </c>
      <c r="T335" s="152">
        <v>9859.2131</v>
      </c>
      <c r="V335" s="152">
        <v>1.463958E9</v>
      </c>
      <c r="W335" s="152">
        <v>106469.7579</v>
      </c>
      <c r="Y335" s="152">
        <v>1.463184E9</v>
      </c>
      <c r="Z335" s="152">
        <v>103706.4624</v>
      </c>
      <c r="AA335" s="153">
        <f>IFERROR(__xludf.DUMMYFUNCTION("TO_DATE(INT((AB335/(60*60*24))+""1/1/1970""))"),43586.0)</f>
        <v>43586</v>
      </c>
      <c r="AB335" s="156">
        <v>1.5566832E9</v>
      </c>
      <c r="AC335" s="156">
        <v>107576.0398</v>
      </c>
      <c r="AD335" s="153">
        <f>IFERROR(__xludf.DUMMYFUNCTION("TO_DATE(INT((AE335/(60*60*24))+""1/1/1970""))"),43586.0)</f>
        <v>43586</v>
      </c>
      <c r="AE335" s="152">
        <v>1.5567408E9</v>
      </c>
      <c r="AF335" s="152">
        <v>102356.23</v>
      </c>
      <c r="AG335" s="153">
        <f>IFERROR(__xludf.DUMMYFUNCTION("TO_DATE(INT((AH335/(60*60*24))+""1/1/1970""))"),43519.0)</f>
        <v>43519</v>
      </c>
      <c r="AH335" s="152">
        <v>1.550951754E9</v>
      </c>
      <c r="AI335" s="152">
        <v>107801.6111</v>
      </c>
    </row>
    <row r="336">
      <c r="A336" s="156">
        <v>1.47247746E9</v>
      </c>
      <c r="B336" s="156">
        <v>105595.1059</v>
      </c>
      <c r="C336" s="153">
        <f>IFERROR(__xludf.DUMMYFUNCTION("TO_DATE(INT((A336/(60*60*24))+""1/1/1970""))"),42611.0)</f>
        <v>42611</v>
      </c>
      <c r="D336" s="152">
        <v>1.4794848E9</v>
      </c>
      <c r="E336" s="152">
        <v>99048.3555</v>
      </c>
      <c r="G336" s="156">
        <v>1.4861844E9</v>
      </c>
      <c r="H336" s="156">
        <v>95678.6116</v>
      </c>
      <c r="J336" s="154">
        <v>42842.0</v>
      </c>
      <c r="K336" s="155">
        <v>127703.65</v>
      </c>
      <c r="M336" s="13">
        <v>1.4677272E9</v>
      </c>
      <c r="N336" s="13">
        <v>26209.8729</v>
      </c>
      <c r="P336" s="156">
        <v>1.4655312E9</v>
      </c>
      <c r="Q336" s="156">
        <v>111180.5964</v>
      </c>
      <c r="S336" s="156">
        <v>1.4688504E9</v>
      </c>
      <c r="T336" s="156">
        <v>9859.2131</v>
      </c>
      <c r="V336" s="156">
        <v>1.463994E9</v>
      </c>
      <c r="W336" s="156">
        <v>106488.8722</v>
      </c>
      <c r="Y336" s="156">
        <v>1.4633496E9</v>
      </c>
      <c r="Z336" s="156">
        <v>103706.4624</v>
      </c>
      <c r="AA336" s="153">
        <f>IFERROR(__xludf.DUMMYFUNCTION("TO_DATE(INT((AB336/(60*60*24))+""1/1/1970""))"),43586.0)</f>
        <v>43586</v>
      </c>
      <c r="AB336" s="152">
        <v>1.5567192E9</v>
      </c>
      <c r="AC336" s="152">
        <v>108766.439</v>
      </c>
      <c r="AD336" s="153">
        <f>IFERROR(__xludf.DUMMYFUNCTION("TO_DATE(INT((AE336/(60*60*24))+""1/1/1970""))"),43587.0)</f>
        <v>43587</v>
      </c>
      <c r="AE336" s="156">
        <v>1.5567696E9</v>
      </c>
      <c r="AF336" s="156">
        <v>102309.31</v>
      </c>
      <c r="AG336" s="153">
        <f>IFERROR(__xludf.DUMMYFUNCTION("TO_DATE(INT((AH336/(60*60*24))+""1/1/1970""))"),43519.0)</f>
        <v>43519</v>
      </c>
      <c r="AH336" s="156">
        <v>1.550965932E9</v>
      </c>
      <c r="AI336" s="156">
        <v>107801.6111</v>
      </c>
    </row>
    <row r="337">
      <c r="A337" s="152">
        <v>1.4725008E9</v>
      </c>
      <c r="B337" s="152">
        <v>105933.6569</v>
      </c>
      <c r="C337" s="153">
        <f>IFERROR(__xludf.DUMMYFUNCTION("TO_DATE(INT((A337/(60*60*24))+""1/1/1970""))"),42611.0)</f>
        <v>42611</v>
      </c>
      <c r="D337" s="152">
        <v>1.4795316E9</v>
      </c>
      <c r="E337" s="152">
        <v>99048.3555</v>
      </c>
      <c r="G337" s="152">
        <v>1.4863932E9</v>
      </c>
      <c r="H337" s="152">
        <v>95678.6116</v>
      </c>
      <c r="J337" s="154">
        <v>42843.0</v>
      </c>
      <c r="K337" s="155">
        <v>128053.15</v>
      </c>
      <c r="M337" s="13">
        <v>1.4677488E9</v>
      </c>
      <c r="N337" s="13">
        <v>26209.8729</v>
      </c>
      <c r="P337" s="152">
        <v>1.4655708E9</v>
      </c>
      <c r="Q337" s="152">
        <v>111180.5964</v>
      </c>
      <c r="S337" s="152">
        <v>1.468872E9</v>
      </c>
      <c r="T337" s="152">
        <v>9859.2131</v>
      </c>
      <c r="V337" s="152">
        <v>1.4640336E9</v>
      </c>
      <c r="W337" s="152">
        <v>106499.0497</v>
      </c>
      <c r="Y337" s="152">
        <v>1.4633532E9</v>
      </c>
      <c r="Z337" s="152">
        <v>103706.4624</v>
      </c>
      <c r="AA337" s="153">
        <f>IFERROR(__xludf.DUMMYFUNCTION("TO_DATE(INT((AB337/(60*60*24))+""1/1/1970""))"),43586.0)</f>
        <v>43586</v>
      </c>
      <c r="AB337" s="156">
        <v>1.5567372E9</v>
      </c>
      <c r="AC337" s="156">
        <v>108362.0663</v>
      </c>
      <c r="AD337" s="153">
        <f>IFERROR(__xludf.DUMMYFUNCTION("TO_DATE(INT((AE337/(60*60*24))+""1/1/1970""))"),43587.0)</f>
        <v>43587</v>
      </c>
      <c r="AE337" s="152">
        <v>1.5568056E9</v>
      </c>
      <c r="AF337" s="152">
        <v>102309.31</v>
      </c>
      <c r="AG337" s="153">
        <f>IFERROR(__xludf.DUMMYFUNCTION("TO_DATE(INT((AH337/(60*60*24))+""1/1/1970""))"),43520.0)</f>
        <v>43520</v>
      </c>
      <c r="AH337" s="152">
        <v>1.550967839E9</v>
      </c>
      <c r="AI337" s="152">
        <v>107801.6111</v>
      </c>
    </row>
    <row r="338">
      <c r="A338" s="156">
        <v>1.47256386E9</v>
      </c>
      <c r="B338" s="156">
        <v>106020.7129</v>
      </c>
      <c r="C338" s="153">
        <f>IFERROR(__xludf.DUMMYFUNCTION("TO_DATE(INT((A338/(60*60*24))+""1/1/1970""))"),42612.0)</f>
        <v>42612</v>
      </c>
      <c r="D338" s="152">
        <v>1.479762E9</v>
      </c>
      <c r="E338" s="152">
        <v>99048.3555</v>
      </c>
      <c r="G338" s="152">
        <v>1.4864436E9</v>
      </c>
      <c r="H338" s="152">
        <v>96149.8156</v>
      </c>
      <c r="J338" s="154">
        <v>42844.0</v>
      </c>
      <c r="K338" s="155">
        <v>128432.27</v>
      </c>
      <c r="M338" s="13">
        <v>1.4678136E9</v>
      </c>
      <c r="N338" s="13">
        <v>26498.6373</v>
      </c>
      <c r="P338" s="156">
        <v>1.4655888E9</v>
      </c>
      <c r="Q338" s="156">
        <v>111180.5964</v>
      </c>
      <c r="S338" s="156">
        <v>1.4689368E9</v>
      </c>
      <c r="T338" s="156">
        <v>9860.6713</v>
      </c>
      <c r="V338" s="156">
        <v>1.4640444E9</v>
      </c>
      <c r="W338" s="156">
        <v>106498.4976</v>
      </c>
      <c r="Y338" s="156">
        <v>1.4633892E9</v>
      </c>
      <c r="Z338" s="156">
        <v>103793.3827</v>
      </c>
      <c r="AA338" s="153">
        <f>IFERROR(__xludf.DUMMYFUNCTION("TO_DATE(INT((AB338/(60*60*24))+""1/1/1970""))"),43586.0)</f>
        <v>43586</v>
      </c>
      <c r="AB338" s="152">
        <v>1.5567408E9</v>
      </c>
      <c r="AC338" s="152">
        <v>107051.92</v>
      </c>
      <c r="AD338" s="153">
        <f>IFERROR(__xludf.DUMMYFUNCTION("TO_DATE(INT((AE338/(60*60*24))+""1/1/1970""))"),43587.0)</f>
        <v>43587</v>
      </c>
      <c r="AE338" s="156">
        <v>1.5568236E9</v>
      </c>
      <c r="AF338" s="156">
        <v>102309.31</v>
      </c>
      <c r="AG338" s="153">
        <f>IFERROR(__xludf.DUMMYFUNCTION("TO_DATE(INT((AH338/(60*60*24))+""1/1/1970""))"),43520.0)</f>
        <v>43520</v>
      </c>
      <c r="AH338" s="156">
        <v>1.550983898E9</v>
      </c>
      <c r="AI338" s="156">
        <v>107801.6111</v>
      </c>
    </row>
    <row r="339">
      <c r="A339" s="152">
        <v>1.4725872E9</v>
      </c>
      <c r="B339" s="152">
        <v>105759.545</v>
      </c>
      <c r="C339" s="153">
        <f>IFERROR(__xludf.DUMMYFUNCTION("TO_DATE(INT((A339/(60*60*24))+""1/1/1970""))"),42612.0)</f>
        <v>42612</v>
      </c>
      <c r="D339" s="152">
        <v>1.4798304E9</v>
      </c>
      <c r="E339" s="152">
        <v>99048.3555</v>
      </c>
      <c r="G339" s="156">
        <v>1.48653E9</v>
      </c>
      <c r="H339" s="156">
        <v>96540.6838</v>
      </c>
      <c r="J339" s="154">
        <v>42845.0</v>
      </c>
      <c r="K339" s="155">
        <v>127856.52</v>
      </c>
      <c r="M339" s="13">
        <v>1.4678352E9</v>
      </c>
      <c r="N339" s="13">
        <v>26498.6373</v>
      </c>
      <c r="P339" s="152">
        <v>1.4656176E9</v>
      </c>
      <c r="Q339" s="152">
        <v>110206.76</v>
      </c>
      <c r="S339" s="152">
        <v>1.4689584E9</v>
      </c>
      <c r="T339" s="152">
        <v>9860.6713</v>
      </c>
      <c r="V339" s="152">
        <v>1.4640732E9</v>
      </c>
      <c r="W339" s="152">
        <v>106484.529</v>
      </c>
      <c r="Y339" s="152">
        <v>1.4634288E9</v>
      </c>
      <c r="Z339" s="152">
        <v>103793.3827</v>
      </c>
      <c r="AA339" s="153">
        <f>IFERROR(__xludf.DUMMYFUNCTION("TO_DATE(INT((AB339/(60*60*24))+""1/1/1970""))"),43587.0)</f>
        <v>43587</v>
      </c>
      <c r="AB339" s="156">
        <v>1.5567696E9</v>
      </c>
      <c r="AC339" s="156">
        <v>107051.92</v>
      </c>
      <c r="AD339" s="153">
        <f>IFERROR(__xludf.DUMMYFUNCTION("TO_DATE(INT((AE339/(60*60*24))+""1/1/1970""))"),43587.0)</f>
        <v>43587</v>
      </c>
      <c r="AE339" s="152">
        <v>1.5568272E9</v>
      </c>
      <c r="AF339" s="152">
        <v>102309.31</v>
      </c>
      <c r="AG339" s="153">
        <f>IFERROR(__xludf.DUMMYFUNCTION("TO_DATE(INT((AH339/(60*60*24))+""1/1/1970""))"),43520.0)</f>
        <v>43520</v>
      </c>
      <c r="AH339" s="152">
        <v>1.551000037E9</v>
      </c>
      <c r="AI339" s="152">
        <v>107801.6111</v>
      </c>
    </row>
    <row r="340">
      <c r="A340" s="156">
        <v>1.47265026E9</v>
      </c>
      <c r="B340" s="156">
        <v>105614.4517</v>
      </c>
      <c r="C340" s="153">
        <f>IFERROR(__xludf.DUMMYFUNCTION("TO_DATE(INT((A340/(60*60*24))+""1/1/1970""))"),42613.0)</f>
        <v>42613</v>
      </c>
      <c r="D340" s="152">
        <v>1.4798772E9</v>
      </c>
      <c r="E340" s="152">
        <v>99086.2742</v>
      </c>
      <c r="G340" s="152">
        <v>1.4866164E9</v>
      </c>
      <c r="H340" s="152">
        <v>97091.346</v>
      </c>
      <c r="J340" s="154">
        <v>42846.0</v>
      </c>
      <c r="K340" s="155">
        <v>128295.48</v>
      </c>
      <c r="M340" s="13">
        <v>1.4679E9</v>
      </c>
      <c r="N340" s="13">
        <v>26549.7909</v>
      </c>
      <c r="P340" s="156">
        <v>1.4658264E9</v>
      </c>
      <c r="Q340" s="156">
        <v>110206.76</v>
      </c>
      <c r="S340" s="156">
        <v>1.4690232E9</v>
      </c>
      <c r="T340" s="156">
        <v>9875.4357</v>
      </c>
      <c r="V340" s="156">
        <v>1.4641128E9</v>
      </c>
      <c r="W340" s="156">
        <v>106467.1804</v>
      </c>
      <c r="Y340" s="156">
        <v>1.4634396E9</v>
      </c>
      <c r="Z340" s="156">
        <v>103793.3827</v>
      </c>
      <c r="AA340" s="153">
        <f>IFERROR(__xludf.DUMMYFUNCTION("TO_DATE(INT((AB340/(60*60*24))+""1/1/1970""))"),43587.0)</f>
        <v>43587</v>
      </c>
      <c r="AB340" s="152">
        <v>1.5568056E9</v>
      </c>
      <c r="AC340" s="152">
        <v>107698.9597</v>
      </c>
      <c r="AD340" s="153">
        <f>IFERROR(__xludf.DUMMYFUNCTION("TO_DATE(INT((AE340/(60*60*24))+""1/1/1970""))"),43588.0)</f>
        <v>43588</v>
      </c>
      <c r="AE340" s="156">
        <v>1.556856E9</v>
      </c>
      <c r="AF340" s="156">
        <v>102370.03</v>
      </c>
      <c r="AG340" s="153">
        <f>IFERROR(__xludf.DUMMYFUNCTION("TO_DATE(INT((AH340/(60*60*24))+""1/1/1970""))"),43520.0)</f>
        <v>43520</v>
      </c>
      <c r="AH340" s="156">
        <v>1.551015961E9</v>
      </c>
      <c r="AI340" s="156">
        <v>107801.6111</v>
      </c>
    </row>
    <row r="341">
      <c r="A341" s="152">
        <v>1.4726736E9</v>
      </c>
      <c r="B341" s="152">
        <v>105498.3771</v>
      </c>
      <c r="C341" s="153">
        <f>IFERROR(__xludf.DUMMYFUNCTION("TO_DATE(INT((A341/(60*60*24))+""1/1/1970""))"),42613.0)</f>
        <v>42613</v>
      </c>
      <c r="D341" s="152">
        <v>1.4799348E9</v>
      </c>
      <c r="E341" s="152">
        <v>99086.2742</v>
      </c>
      <c r="G341" s="156">
        <v>1.4867028E9</v>
      </c>
      <c r="H341" s="156">
        <v>98142.63</v>
      </c>
      <c r="J341" s="154">
        <v>42849.0</v>
      </c>
      <c r="K341" s="155">
        <v>128191.33</v>
      </c>
      <c r="M341" s="13">
        <v>1.4679216E9</v>
      </c>
      <c r="N341" s="13">
        <v>26549.7909</v>
      </c>
      <c r="P341" s="152">
        <v>1.465848E9</v>
      </c>
      <c r="Q341" s="152">
        <v>110206.76</v>
      </c>
      <c r="S341" s="152">
        <v>1.4690448E9</v>
      </c>
      <c r="T341" s="152">
        <v>9875.4357</v>
      </c>
      <c r="V341" s="152">
        <v>1.4641308E9</v>
      </c>
      <c r="W341" s="152">
        <v>106472.6222</v>
      </c>
      <c r="Y341" s="152">
        <v>1.4634684E9</v>
      </c>
      <c r="Z341" s="152">
        <v>103770.9664</v>
      </c>
      <c r="AA341" s="153">
        <f>IFERROR(__xludf.DUMMYFUNCTION("TO_DATE(INT((AB341/(60*60*24))+""1/1/1970""))"),43587.0)</f>
        <v>43587</v>
      </c>
      <c r="AB341" s="156">
        <v>1.5568236E9</v>
      </c>
      <c r="AC341" s="156">
        <v>106970.6469</v>
      </c>
      <c r="AD341" s="153">
        <f>IFERROR(__xludf.DUMMYFUNCTION("TO_DATE(INT((AE341/(60*60*24))+""1/1/1970""))"),43588.0)</f>
        <v>43588</v>
      </c>
      <c r="AE341" s="152">
        <v>1.556892E9</v>
      </c>
      <c r="AF341" s="152">
        <v>102370.03</v>
      </c>
      <c r="AG341" s="153">
        <f>IFERROR(__xludf.DUMMYFUNCTION("TO_DATE(INT((AH341/(60*60*24))+""1/1/1970""))"),43520.0)</f>
        <v>43520</v>
      </c>
      <c r="AH341" s="152">
        <v>1.551031793E9</v>
      </c>
      <c r="AI341" s="152">
        <v>107801.6111</v>
      </c>
    </row>
    <row r="342">
      <c r="A342" s="156">
        <v>1.47273666E9</v>
      </c>
      <c r="B342" s="156">
        <v>105532.2322</v>
      </c>
      <c r="C342" s="153">
        <f>IFERROR(__xludf.DUMMYFUNCTION("TO_DATE(INT((A342/(60*60*24))+""1/1/1970""))"),42614.0)</f>
        <v>42614</v>
      </c>
      <c r="D342" s="152">
        <v>1.480086E9</v>
      </c>
      <c r="E342" s="152">
        <v>99140.0858</v>
      </c>
      <c r="G342" s="152">
        <v>1.4867892E9</v>
      </c>
      <c r="H342" s="152">
        <v>97750.4474</v>
      </c>
      <c r="J342" s="154">
        <v>42850.0</v>
      </c>
      <c r="K342" s="155">
        <v>128494.15</v>
      </c>
      <c r="M342" s="13">
        <v>1.4679864E9</v>
      </c>
      <c r="N342" s="13">
        <v>26597.7199</v>
      </c>
      <c r="P342" s="156">
        <v>1.4658768E9</v>
      </c>
      <c r="Q342" s="156">
        <v>109384.5189</v>
      </c>
      <c r="S342" s="156">
        <v>1.4691096E9</v>
      </c>
      <c r="T342" s="156">
        <v>9872.8706</v>
      </c>
      <c r="V342" s="156">
        <v>1.4641524E9</v>
      </c>
      <c r="W342" s="156">
        <v>106477.4648</v>
      </c>
      <c r="Y342" s="156">
        <v>1.463508E9</v>
      </c>
      <c r="Z342" s="156">
        <v>103770.9664</v>
      </c>
      <c r="AA342" s="153">
        <f>IFERROR(__xludf.DUMMYFUNCTION("TO_DATE(INT((AB342/(60*60*24))+""1/1/1970""))"),43587.0)</f>
        <v>43587</v>
      </c>
      <c r="AB342" s="152">
        <v>1.5568272E9</v>
      </c>
      <c r="AC342" s="152">
        <v>107133.3413</v>
      </c>
      <c r="AD342" s="153">
        <f>IFERROR(__xludf.DUMMYFUNCTION("TO_DATE(INT((AE342/(60*60*24))+""1/1/1970""))"),43588.0)</f>
        <v>43588</v>
      </c>
      <c r="AE342" s="156">
        <v>1.55691E9</v>
      </c>
      <c r="AF342" s="156">
        <v>102370.03</v>
      </c>
      <c r="AG342" s="153">
        <f>IFERROR(__xludf.DUMMYFUNCTION("TO_DATE(INT((AH342/(60*60*24))+""1/1/1970""))"),43520.0)</f>
        <v>43520</v>
      </c>
      <c r="AH342" s="156">
        <v>1.55104782E9</v>
      </c>
      <c r="AI342" s="156">
        <v>107801.6111</v>
      </c>
    </row>
    <row r="343">
      <c r="A343" s="152">
        <v>1.47276E9</v>
      </c>
      <c r="B343" s="152">
        <v>105464.522</v>
      </c>
      <c r="C343" s="153">
        <f>IFERROR(__xludf.DUMMYFUNCTION("TO_DATE(INT((A343/(60*60*24))+""1/1/1970""))"),42614.0)</f>
        <v>42614</v>
      </c>
      <c r="D343" s="152">
        <v>1.4801364E9</v>
      </c>
      <c r="E343" s="152">
        <v>99507.7984</v>
      </c>
      <c r="G343" s="156">
        <v>1.486998E9</v>
      </c>
      <c r="H343" s="156">
        <v>97750.4474</v>
      </c>
      <c r="J343" s="154">
        <v>42851.0</v>
      </c>
      <c r="K343" s="155">
        <v>128153.99</v>
      </c>
      <c r="M343" s="13">
        <v>1.468008E9</v>
      </c>
      <c r="N343" s="13">
        <v>26597.7199</v>
      </c>
      <c r="P343" s="152">
        <v>1.4659164E9</v>
      </c>
      <c r="Q343" s="152">
        <v>109384.5189</v>
      </c>
      <c r="S343" s="152">
        <v>1.4691312E9</v>
      </c>
      <c r="T343" s="152">
        <v>9872.8706</v>
      </c>
      <c r="V343" s="152">
        <v>1.464192E9</v>
      </c>
      <c r="W343" s="152">
        <v>106474.2712</v>
      </c>
      <c r="Y343" s="152">
        <v>1.463526E9</v>
      </c>
      <c r="Z343" s="152">
        <v>103770.9664</v>
      </c>
      <c r="AA343" s="153">
        <f>IFERROR(__xludf.DUMMYFUNCTION("TO_DATE(INT((AB343/(60*60*24))+""1/1/1970""))"),43588.0)</f>
        <v>43588</v>
      </c>
      <c r="AB343" s="156">
        <v>1.556856E9</v>
      </c>
      <c r="AC343" s="156">
        <v>107133.3413</v>
      </c>
      <c r="AD343" s="153">
        <f>IFERROR(__xludf.DUMMYFUNCTION("TO_DATE(INT((AE343/(60*60*24))+""1/1/1970""))"),43588.0)</f>
        <v>43588</v>
      </c>
      <c r="AE343" s="152">
        <v>1.5569136E9</v>
      </c>
      <c r="AF343" s="152">
        <v>102370.03</v>
      </c>
      <c r="AG343" s="153">
        <f>IFERROR(__xludf.DUMMYFUNCTION("TO_DATE(INT((AH343/(60*60*24))+""1/1/1970""))"),43520.0)</f>
        <v>43520</v>
      </c>
      <c r="AH343" s="152">
        <v>1.551052273E9</v>
      </c>
      <c r="AI343" s="152">
        <v>107801.6111</v>
      </c>
    </row>
    <row r="344">
      <c r="A344" s="156">
        <v>1.47282306E9</v>
      </c>
      <c r="B344" s="156">
        <v>106006.2036</v>
      </c>
      <c r="C344" s="153">
        <f>IFERROR(__xludf.DUMMYFUNCTION("TO_DATE(INT((A344/(60*60*24))+""1/1/1970""))"),42615.0)</f>
        <v>42615</v>
      </c>
      <c r="D344" s="152">
        <v>1.4803668E9</v>
      </c>
      <c r="E344" s="152">
        <v>99507.7984</v>
      </c>
      <c r="G344" s="156">
        <v>1.4870484E9</v>
      </c>
      <c r="H344" s="156">
        <v>98237.0062</v>
      </c>
      <c r="J344" s="154">
        <v>42852.0</v>
      </c>
      <c r="K344" s="155">
        <v>128441.66</v>
      </c>
      <c r="M344" s="13">
        <v>1.4680224E9</v>
      </c>
      <c r="N344" s="13">
        <v>26422.5079</v>
      </c>
      <c r="P344" s="156">
        <v>1.4659344E9</v>
      </c>
      <c r="Q344" s="156">
        <v>109384.5189</v>
      </c>
      <c r="S344" s="156">
        <v>1.469196E9</v>
      </c>
      <c r="T344" s="156">
        <v>9863.189</v>
      </c>
      <c r="V344" s="156">
        <v>1.4642172E9</v>
      </c>
      <c r="W344" s="156">
        <v>106487.7813</v>
      </c>
      <c r="Y344" s="156">
        <v>1.4635476E9</v>
      </c>
      <c r="Z344" s="156">
        <v>103762.7319</v>
      </c>
      <c r="AA344" s="153">
        <f>IFERROR(__xludf.DUMMYFUNCTION("TO_DATE(INT((AB344/(60*60*24))+""1/1/1970""))"),43588.0)</f>
        <v>43588</v>
      </c>
      <c r="AB344" s="152">
        <v>1.556892E9</v>
      </c>
      <c r="AC344" s="152">
        <v>107560.7636</v>
      </c>
      <c r="AD344" s="153">
        <f>IFERROR(__xludf.DUMMYFUNCTION("TO_DATE(INT((AE344/(60*60*24))+""1/1/1970""))"),43589.0)</f>
        <v>43589</v>
      </c>
      <c r="AE344" s="156">
        <v>1.5569424E9</v>
      </c>
      <c r="AF344" s="156">
        <v>102514.24</v>
      </c>
      <c r="AG344" s="153">
        <f>IFERROR(__xludf.DUMMYFUNCTION("TO_DATE(INT((AH344/(60*60*24))+""1/1/1970""))"),43521.0)</f>
        <v>43521</v>
      </c>
      <c r="AH344" s="156">
        <v>1.551063959E9</v>
      </c>
      <c r="AI344" s="156">
        <v>107801.6111</v>
      </c>
    </row>
    <row r="345">
      <c r="A345" s="152">
        <v>1.4728464E9</v>
      </c>
      <c r="B345" s="152">
        <v>105943.3298</v>
      </c>
      <c r="C345" s="153">
        <f>IFERROR(__xludf.DUMMYFUNCTION("TO_DATE(INT((A345/(60*60*24))+""1/1/1970""))"),42615.0)</f>
        <v>42615</v>
      </c>
      <c r="D345" s="152">
        <v>1.4804352E9</v>
      </c>
      <c r="E345" s="152">
        <v>99357.3765</v>
      </c>
      <c r="G345" s="152">
        <v>1.4871348E9</v>
      </c>
      <c r="H345" s="152">
        <v>97913.8676</v>
      </c>
      <c r="J345" s="154">
        <v>42853.0</v>
      </c>
      <c r="K345" s="155">
        <v>128364.4</v>
      </c>
      <c r="M345" s="13">
        <v>1.4681088E9</v>
      </c>
      <c r="N345" s="13">
        <v>26422.5079</v>
      </c>
      <c r="P345" s="152">
        <v>1.4659632E9</v>
      </c>
      <c r="Q345" s="152">
        <v>109180.8869</v>
      </c>
      <c r="S345" s="152">
        <v>1.4692176E9</v>
      </c>
      <c r="T345" s="152">
        <v>9863.189</v>
      </c>
      <c r="V345" s="152">
        <v>1.4642316E9</v>
      </c>
      <c r="W345" s="152">
        <v>106517.5008</v>
      </c>
      <c r="Y345" s="152">
        <v>1.4635872E9</v>
      </c>
      <c r="Z345" s="152">
        <v>103762.7319</v>
      </c>
      <c r="AA345" s="153">
        <f>IFERROR(__xludf.DUMMYFUNCTION("TO_DATE(INT((AB345/(60*60*24))+""1/1/1970""))"),43588.0)</f>
        <v>43588</v>
      </c>
      <c r="AB345" s="156">
        <v>1.55691E9</v>
      </c>
      <c r="AC345" s="156">
        <v>107809.2903</v>
      </c>
      <c r="AD345" s="153">
        <f>IFERROR(__xludf.DUMMYFUNCTION("TO_DATE(INT((AE345/(60*60*24))+""1/1/1970""))"),43591.0)</f>
        <v>43591</v>
      </c>
      <c r="AE345" s="152">
        <v>1.5571512E9</v>
      </c>
      <c r="AF345" s="152">
        <v>102514.24</v>
      </c>
      <c r="AG345" s="153">
        <f>IFERROR(__xludf.DUMMYFUNCTION("TO_DATE(INT((AH345/(60*60*24))+""1/1/1970""))"),43521.0)</f>
        <v>43521</v>
      </c>
      <c r="AH345" s="152">
        <v>1.551079897E9</v>
      </c>
      <c r="AI345" s="152">
        <v>107801.6111</v>
      </c>
    </row>
    <row r="346">
      <c r="A346" s="156">
        <v>1.47316866E9</v>
      </c>
      <c r="B346" s="156">
        <v>106122.2782</v>
      </c>
      <c r="C346" s="153">
        <f>IFERROR(__xludf.DUMMYFUNCTION("TO_DATE(INT((A346/(60*60*24))+""1/1/1970""))"),42619.0)</f>
        <v>42619</v>
      </c>
      <c r="D346" s="152">
        <v>1.480482E9</v>
      </c>
      <c r="E346" s="152">
        <v>99357.3765</v>
      </c>
      <c r="G346" s="156">
        <v>1.4872212E9</v>
      </c>
      <c r="H346" s="156">
        <v>97322.0921</v>
      </c>
      <c r="J346" s="154">
        <v>42856.0</v>
      </c>
      <c r="K346" s="155">
        <v>128460.8</v>
      </c>
      <c r="M346" s="13">
        <v>1.4681952E9</v>
      </c>
      <c r="N346" s="13">
        <v>26414.723</v>
      </c>
      <c r="P346" s="156">
        <v>1.4660028E9</v>
      </c>
      <c r="Q346" s="156">
        <v>109180.8869</v>
      </c>
      <c r="S346" s="156">
        <v>1.469232E9</v>
      </c>
      <c r="T346" s="156">
        <v>9881.1146</v>
      </c>
      <c r="V346" s="156">
        <v>1.4642712E9</v>
      </c>
      <c r="W346" s="156">
        <v>106524.7515</v>
      </c>
      <c r="Y346" s="156">
        <v>1.4636124E9</v>
      </c>
      <c r="Z346" s="156">
        <v>103762.7319</v>
      </c>
      <c r="AA346" s="153">
        <f>IFERROR(__xludf.DUMMYFUNCTION("TO_DATE(INT((AB346/(60*60*24))+""1/1/1970""))"),43588.0)</f>
        <v>43588</v>
      </c>
      <c r="AB346" s="152">
        <v>1.5569136E9</v>
      </c>
      <c r="AC346" s="152">
        <v>107815.1906</v>
      </c>
      <c r="AD346" s="153">
        <f>IFERROR(__xludf.DUMMYFUNCTION("TO_DATE(INT((AE346/(60*60*24))+""1/1/1970""))"),43591.0)</f>
        <v>43591</v>
      </c>
      <c r="AE346" s="156">
        <v>1.5571692E9</v>
      </c>
      <c r="AF346" s="156">
        <v>102514.24</v>
      </c>
      <c r="AG346" s="153">
        <f>IFERROR(__xludf.DUMMYFUNCTION("TO_DATE(INT((AH346/(60*60*24))+""1/1/1970""))"),43521.0)</f>
        <v>43521</v>
      </c>
      <c r="AH346" s="156">
        <v>1.551095823E9</v>
      </c>
      <c r="AI346" s="156">
        <v>107801.6111</v>
      </c>
    </row>
    <row r="347">
      <c r="A347" s="152">
        <v>1.473192E9</v>
      </c>
      <c r="B347" s="152">
        <v>106296.3901</v>
      </c>
      <c r="C347" s="153">
        <f>IFERROR(__xludf.DUMMYFUNCTION("TO_DATE(INT((A347/(60*60*24))+""1/1/1970""))"),42619.0)</f>
        <v>42619</v>
      </c>
      <c r="D347" s="152">
        <v>1.4805396E9</v>
      </c>
      <c r="E347" s="152">
        <v>99357.3765</v>
      </c>
      <c r="G347" s="152">
        <v>1.4873076E9</v>
      </c>
      <c r="H347" s="152">
        <v>96147.204</v>
      </c>
      <c r="J347" s="154">
        <v>42857.0</v>
      </c>
      <c r="K347" s="155">
        <v>128003.42</v>
      </c>
      <c r="M347" s="13">
        <v>1.4682456E9</v>
      </c>
      <c r="N347" s="13">
        <v>26414.723</v>
      </c>
      <c r="P347" s="152">
        <v>1.4660208E9</v>
      </c>
      <c r="Q347" s="152">
        <v>109180.8869</v>
      </c>
      <c r="S347" s="152">
        <v>1.4694048E9</v>
      </c>
      <c r="T347" s="152">
        <v>9884.7647</v>
      </c>
      <c r="V347" s="152">
        <v>1.4643036E9</v>
      </c>
      <c r="W347" s="152">
        <v>106517.4868</v>
      </c>
      <c r="Y347" s="152">
        <v>1.4636268E9</v>
      </c>
      <c r="Z347" s="152">
        <v>102900.3915</v>
      </c>
      <c r="AA347" s="153">
        <f>IFERROR(__xludf.DUMMYFUNCTION("TO_DATE(INT((AB347/(60*60*24))+""1/1/1970""))"),43589.0)</f>
        <v>43589</v>
      </c>
      <c r="AB347" s="156">
        <v>1.5569424E9</v>
      </c>
      <c r="AC347" s="156">
        <v>107815.1906</v>
      </c>
      <c r="AD347" s="153">
        <f>IFERROR(__xludf.DUMMYFUNCTION("TO_DATE(INT((AE347/(60*60*24))+""1/1/1970""))"),43591.0)</f>
        <v>43591</v>
      </c>
      <c r="AE347" s="152">
        <v>1.5571728E9</v>
      </c>
      <c r="AF347" s="152">
        <v>102514.24</v>
      </c>
      <c r="AG347" s="153">
        <f>IFERROR(__xludf.DUMMYFUNCTION("TO_DATE(INT((AH347/(60*60*24))+""1/1/1970""))"),43521.0)</f>
        <v>43521</v>
      </c>
      <c r="AH347" s="152">
        <v>1.551111614E9</v>
      </c>
      <c r="AI347" s="152">
        <v>107801.6111</v>
      </c>
    </row>
    <row r="348">
      <c r="A348" s="156">
        <v>1.47325506E9</v>
      </c>
      <c r="B348" s="156">
        <v>106151.2968</v>
      </c>
      <c r="C348" s="153">
        <f>IFERROR(__xludf.DUMMYFUNCTION("TO_DATE(INT((A348/(60*60*24))+""1/1/1970""))"),42620.0)</f>
        <v>42620</v>
      </c>
      <c r="D348" s="152">
        <v>1.480608E9</v>
      </c>
      <c r="E348" s="152">
        <v>99357.3765</v>
      </c>
      <c r="G348" s="156">
        <v>1.487394E9</v>
      </c>
      <c r="H348" s="156">
        <v>95866.2099</v>
      </c>
      <c r="J348" s="154">
        <v>42858.0</v>
      </c>
      <c r="K348" s="155">
        <v>128179.25</v>
      </c>
      <c r="M348" s="13">
        <v>1.4682672E9</v>
      </c>
      <c r="N348" s="13">
        <v>26414.723</v>
      </c>
      <c r="P348" s="156">
        <v>1.4660496E9</v>
      </c>
      <c r="Q348" s="156">
        <v>109086.5058</v>
      </c>
      <c r="S348" s="156">
        <v>1.4694552E9</v>
      </c>
      <c r="T348" s="156">
        <v>9884.7647</v>
      </c>
      <c r="V348" s="156">
        <v>1.4643108E9</v>
      </c>
      <c r="W348" s="156">
        <v>106515.3484</v>
      </c>
      <c r="Y348" s="156">
        <v>1.4636664E9</v>
      </c>
      <c r="Z348" s="156">
        <v>102900.3915</v>
      </c>
      <c r="AA348" s="153">
        <f>IFERROR(__xludf.DUMMYFUNCTION("TO_DATE(INT((AB348/(60*60*24))+""1/1/1970""))"),43591.0)</f>
        <v>43591</v>
      </c>
      <c r="AB348" s="152">
        <v>1.5571152E9</v>
      </c>
      <c r="AC348" s="152">
        <v>107815.1906</v>
      </c>
      <c r="AD348" s="153">
        <f>IFERROR(__xludf.DUMMYFUNCTION("TO_DATE(INT((AE348/(60*60*24))+""1/1/1970""))"),43592.0)</f>
        <v>43592</v>
      </c>
      <c r="AE348" s="156">
        <v>1.5572016E9</v>
      </c>
      <c r="AF348" s="156">
        <v>102448.69</v>
      </c>
      <c r="AG348" s="153">
        <f>IFERROR(__xludf.DUMMYFUNCTION("TO_DATE(INT((AH348/(60*60*24))+""1/1/1970""))"),43521.0)</f>
        <v>43521</v>
      </c>
      <c r="AH348" s="156">
        <v>1.55112744E9</v>
      </c>
      <c r="AI348" s="156">
        <v>107801.6111</v>
      </c>
    </row>
    <row r="349">
      <c r="A349" s="152">
        <v>1.4732784E9</v>
      </c>
      <c r="B349" s="152">
        <v>106257.6986</v>
      </c>
      <c r="C349" s="153">
        <f>IFERROR(__xludf.DUMMYFUNCTION("TO_DATE(INT((A349/(60*60*24))+""1/1/1970""))"),42620.0)</f>
        <v>42620</v>
      </c>
      <c r="D349" s="152">
        <v>1.4806548E9</v>
      </c>
      <c r="E349" s="152">
        <v>99357.3765</v>
      </c>
      <c r="G349" s="152">
        <v>1.4876892E9</v>
      </c>
      <c r="H349" s="152">
        <v>95866.2099</v>
      </c>
      <c r="J349" s="154">
        <v>42859.0</v>
      </c>
      <c r="K349" s="155">
        <v>127679.08</v>
      </c>
      <c r="M349" s="13">
        <v>1.468332E9</v>
      </c>
      <c r="N349" s="13">
        <v>26198.6468</v>
      </c>
      <c r="P349" s="152">
        <v>1.4660892E9</v>
      </c>
      <c r="Q349" s="152">
        <v>109086.5058</v>
      </c>
      <c r="S349" s="152">
        <v>1.4694768E9</v>
      </c>
      <c r="T349" s="152">
        <v>9884.7647</v>
      </c>
      <c r="V349" s="152">
        <v>1.4643504E9</v>
      </c>
      <c r="W349" s="152">
        <v>106503.2637</v>
      </c>
      <c r="Y349" s="152">
        <v>1.4636988E9</v>
      </c>
      <c r="Z349" s="152">
        <v>102900.3915</v>
      </c>
      <c r="AA349" s="153">
        <f>IFERROR(__xludf.DUMMYFUNCTION("TO_DATE(INT((AB349/(60*60*24))+""1/1/1970""))"),43591.0)</f>
        <v>43591</v>
      </c>
      <c r="AB349" s="156">
        <v>1.5571512E9</v>
      </c>
      <c r="AC349" s="156">
        <v>105310.5289</v>
      </c>
      <c r="AD349" s="153">
        <f>IFERROR(__xludf.DUMMYFUNCTION("TO_DATE(INT((AE349/(60*60*24))+""1/1/1970""))"),43592.0)</f>
        <v>43592</v>
      </c>
      <c r="AE349" s="152">
        <v>1.5572376E9</v>
      </c>
      <c r="AF349" s="152">
        <v>102448.69</v>
      </c>
      <c r="AG349" s="153">
        <f>IFERROR(__xludf.DUMMYFUNCTION("TO_DATE(INT((AH349/(60*60*24))+""1/1/1970""))"),43521.0)</f>
        <v>43521</v>
      </c>
      <c r="AH349" s="152">
        <v>1.551139159E9</v>
      </c>
      <c r="AI349" s="152">
        <v>107801.6111</v>
      </c>
    </row>
    <row r="350">
      <c r="A350" s="156">
        <v>1.47334146E9</v>
      </c>
      <c r="B350" s="156">
        <v>106025.5493</v>
      </c>
      <c r="C350" s="153">
        <f>IFERROR(__xludf.DUMMYFUNCTION("TO_DATE(INT((A350/(60*60*24))+""1/1/1970""))"),42621.0)</f>
        <v>42621</v>
      </c>
      <c r="D350" s="152">
        <v>1.4807124E9</v>
      </c>
      <c r="E350" s="152">
        <v>99357.3765</v>
      </c>
      <c r="G350" s="152">
        <v>1.4877396E9</v>
      </c>
      <c r="H350" s="152">
        <v>95505.6554</v>
      </c>
      <c r="J350" s="154">
        <v>42860.0</v>
      </c>
      <c r="K350" s="155">
        <v>127283.78</v>
      </c>
      <c r="M350" s="13">
        <v>1.4683536E9</v>
      </c>
      <c r="N350" s="13">
        <v>26198.6468</v>
      </c>
      <c r="P350" s="156">
        <v>1.4661072E9</v>
      </c>
      <c r="Q350" s="156">
        <v>109086.5058</v>
      </c>
      <c r="S350" s="156">
        <v>1.4695416E9</v>
      </c>
      <c r="T350" s="156">
        <v>9881.2929</v>
      </c>
      <c r="V350" s="156">
        <v>1.4643828E9</v>
      </c>
      <c r="W350" s="156">
        <v>106482.3603</v>
      </c>
      <c r="Y350" s="156">
        <v>1.463706E9</v>
      </c>
      <c r="Z350" s="156">
        <v>102737.9879</v>
      </c>
      <c r="AA350" s="153">
        <f>IFERROR(__xludf.DUMMYFUNCTION("TO_DATE(INT((AB350/(60*60*24))+""1/1/1970""))"),43591.0)</f>
        <v>43591</v>
      </c>
      <c r="AB350" s="152">
        <v>1.5571692E9</v>
      </c>
      <c r="AC350" s="152">
        <v>106321.4198</v>
      </c>
      <c r="AD350" s="153">
        <f>IFERROR(__xludf.DUMMYFUNCTION("TO_DATE(INT((AE350/(60*60*24))+""1/1/1970""))"),43592.0)</f>
        <v>43592</v>
      </c>
      <c r="AE350" s="156">
        <v>1.5572556E9</v>
      </c>
      <c r="AF350" s="156">
        <v>102448.69</v>
      </c>
      <c r="AG350" s="153">
        <f>IFERROR(__xludf.DUMMYFUNCTION("TO_DATE(INT((AH350/(60*60*24))+""1/1/1970""))"),43522.0)</f>
        <v>43522</v>
      </c>
      <c r="AH350" s="156">
        <v>1.551143419E9</v>
      </c>
      <c r="AI350" s="156">
        <v>107801.6111</v>
      </c>
    </row>
    <row r="351">
      <c r="A351" s="152">
        <v>1.4733648E9</v>
      </c>
      <c r="B351" s="152">
        <v>106015.8764</v>
      </c>
      <c r="C351" s="153">
        <f>IFERROR(__xludf.DUMMYFUNCTION("TO_DATE(INT((A351/(60*60*24))+""1/1/1970""))"),42621.0)</f>
        <v>42621</v>
      </c>
      <c r="D351" s="152">
        <v>1.48095E9</v>
      </c>
      <c r="E351" s="152">
        <v>99357.3765</v>
      </c>
      <c r="G351" s="156">
        <v>1.487826E9</v>
      </c>
      <c r="H351" s="156">
        <v>95533.8093</v>
      </c>
      <c r="J351" s="154">
        <v>42863.0</v>
      </c>
      <c r="K351" s="155">
        <v>127617.46</v>
      </c>
      <c r="M351" s="13">
        <v>1.4684184E9</v>
      </c>
      <c r="N351" s="13">
        <v>25819.586</v>
      </c>
      <c r="P351" s="152">
        <v>1.466136E9</v>
      </c>
      <c r="Q351" s="152">
        <v>109450.0213</v>
      </c>
      <c r="S351" s="152">
        <v>1.4695632E9</v>
      </c>
      <c r="T351" s="152">
        <v>9881.2929</v>
      </c>
      <c r="V351" s="152">
        <v>1.4645592E9</v>
      </c>
      <c r="W351" s="152">
        <v>106477.2611</v>
      </c>
      <c r="Y351" s="152">
        <v>1.4637456E9</v>
      </c>
      <c r="Z351" s="152">
        <v>102737.9879</v>
      </c>
      <c r="AA351" s="153">
        <f>IFERROR(__xludf.DUMMYFUNCTION("TO_DATE(INT((AB351/(60*60*24))+""1/1/1970""))"),43591.0)</f>
        <v>43591</v>
      </c>
      <c r="AB351" s="156">
        <v>1.5571728E9</v>
      </c>
      <c r="AC351" s="156">
        <v>106191.1387</v>
      </c>
      <c r="AD351" s="153">
        <f>IFERROR(__xludf.DUMMYFUNCTION("TO_DATE(INT((AE351/(60*60*24))+""1/1/1970""))"),43592.0)</f>
        <v>43592</v>
      </c>
      <c r="AE351" s="152">
        <v>1.5572592E9</v>
      </c>
      <c r="AF351" s="152">
        <v>102448.69</v>
      </c>
      <c r="AG351" s="153">
        <f>IFERROR(__xludf.DUMMYFUNCTION("TO_DATE(INT((AH351/(60*60*24))+""1/1/1970""))"),43522.0)</f>
        <v>43522</v>
      </c>
      <c r="AH351" s="152">
        <v>1.551159638E9</v>
      </c>
      <c r="AI351" s="152">
        <v>107801.6111</v>
      </c>
    </row>
    <row r="352">
      <c r="A352" s="156">
        <v>1.47342786E9</v>
      </c>
      <c r="B352" s="156">
        <v>105237.2092</v>
      </c>
      <c r="C352" s="153">
        <f>IFERROR(__xludf.DUMMYFUNCTION("TO_DATE(INT((A352/(60*60*24))+""1/1/1970""))"),42622.0)</f>
        <v>42622</v>
      </c>
      <c r="D352" s="152">
        <v>1.4810004E9</v>
      </c>
      <c r="E352" s="152">
        <v>99357.3765</v>
      </c>
      <c r="G352" s="152">
        <v>1.4879124E9</v>
      </c>
      <c r="H352" s="152">
        <v>93640.668</v>
      </c>
      <c r="J352" s="154">
        <v>42864.0</v>
      </c>
      <c r="K352" s="155">
        <v>127370.14</v>
      </c>
      <c r="M352" s="13">
        <v>1.46844E9</v>
      </c>
      <c r="N352" s="13">
        <v>25819.586</v>
      </c>
      <c r="P352" s="156">
        <v>1.4661756E9</v>
      </c>
      <c r="Q352" s="156">
        <v>109450.0213</v>
      </c>
      <c r="S352" s="156">
        <v>1.469628E9</v>
      </c>
      <c r="T352" s="156">
        <v>9879.152</v>
      </c>
      <c r="V352" s="156">
        <v>1.4645628E9</v>
      </c>
      <c r="W352" s="156">
        <v>106462.1527</v>
      </c>
      <c r="Y352" s="156">
        <v>1.463778E9</v>
      </c>
      <c r="Z352" s="156">
        <v>102737.9879</v>
      </c>
      <c r="AA352" s="153">
        <f>IFERROR(__xludf.DUMMYFUNCTION("TO_DATE(INT((AB352/(60*60*24))+""1/1/1970""))"),43592.0)</f>
        <v>43592</v>
      </c>
      <c r="AB352" s="152">
        <v>1.5572016E9</v>
      </c>
      <c r="AC352" s="152">
        <v>106191.1387</v>
      </c>
      <c r="AD352" s="153">
        <f>IFERROR(__xludf.DUMMYFUNCTION("TO_DATE(INT((AE352/(60*60*24))+""1/1/1970""))"),43593.0)</f>
        <v>43593</v>
      </c>
      <c r="AE352" s="156">
        <v>1.557288E9</v>
      </c>
      <c r="AF352" s="156">
        <v>102192.7</v>
      </c>
      <c r="AG352" s="153">
        <f>IFERROR(__xludf.DUMMYFUNCTION("TO_DATE(INT((AH352/(60*60*24))+""1/1/1970""))"),43522.0)</f>
        <v>43522</v>
      </c>
      <c r="AH352" s="156">
        <v>1.551175501E9</v>
      </c>
      <c r="AI352" s="156">
        <v>107801.6111</v>
      </c>
    </row>
    <row r="353">
      <c r="A353" s="152">
        <v>1.4734512E9</v>
      </c>
      <c r="B353" s="152">
        <v>105045.9429</v>
      </c>
      <c r="C353" s="153">
        <f>IFERROR(__xludf.DUMMYFUNCTION("TO_DATE(INT((A353/(60*60*24))+""1/1/1970""))"),42622.0)</f>
        <v>42622</v>
      </c>
      <c r="D353" s="152">
        <v>1.481058E9</v>
      </c>
      <c r="E353" s="152">
        <v>99357.3765</v>
      </c>
      <c r="G353" s="156">
        <v>1.4879988E9</v>
      </c>
      <c r="H353" s="156">
        <v>94023.7147</v>
      </c>
      <c r="J353" s="154">
        <v>42865.0</v>
      </c>
      <c r="K353" s="155">
        <v>127123.54</v>
      </c>
      <c r="M353" s="13">
        <v>1.4685048E9</v>
      </c>
      <c r="N353" s="13">
        <v>25965.8963</v>
      </c>
      <c r="P353" s="152">
        <v>1.4661936E9</v>
      </c>
      <c r="Q353" s="152">
        <v>109450.0213</v>
      </c>
      <c r="S353" s="152">
        <v>1.4696496E9</v>
      </c>
      <c r="T353" s="152">
        <v>9879.152</v>
      </c>
      <c r="V353" s="152">
        <v>1.4645988E9</v>
      </c>
      <c r="W353" s="152">
        <v>106448.0627</v>
      </c>
      <c r="Y353" s="152">
        <v>1.4637888E9</v>
      </c>
      <c r="Z353" s="152">
        <v>102929.2124</v>
      </c>
      <c r="AA353" s="153">
        <f>IFERROR(__xludf.DUMMYFUNCTION("TO_DATE(INT((AB353/(60*60*24))+""1/1/1970""))"),43592.0)</f>
        <v>43592</v>
      </c>
      <c r="AB353" s="156">
        <v>1.5572376E9</v>
      </c>
      <c r="AC353" s="156">
        <v>104633.6769</v>
      </c>
      <c r="AD353" s="153">
        <f>IFERROR(__xludf.DUMMYFUNCTION("TO_DATE(INT((AE353/(60*60*24))+""1/1/1970""))"),43593.0)</f>
        <v>43593</v>
      </c>
      <c r="AE353" s="152">
        <v>1.557324E9</v>
      </c>
      <c r="AF353" s="152">
        <v>102192.7</v>
      </c>
      <c r="AG353" s="153">
        <f>IFERROR(__xludf.DUMMYFUNCTION("TO_DATE(INT((AH353/(60*60*24))+""1/1/1970""))"),43522.0)</f>
        <v>43522</v>
      </c>
      <c r="AH353" s="152">
        <v>1.551191297E9</v>
      </c>
      <c r="AI353" s="152">
        <v>107801.6111</v>
      </c>
    </row>
    <row r="354">
      <c r="A354" s="156">
        <v>1.47368706E9</v>
      </c>
      <c r="B354" s="156">
        <v>105045.9429</v>
      </c>
      <c r="C354" s="153">
        <f>IFERROR(__xludf.DUMMYFUNCTION("TO_DATE(INT((A354/(60*60*24))+""1/1/1970""))"),42625.0)</f>
        <v>42625</v>
      </c>
      <c r="D354" s="152">
        <v>1.4811264E9</v>
      </c>
      <c r="E354" s="152">
        <v>99357.3765</v>
      </c>
      <c r="G354" s="152">
        <v>1.4882076E9</v>
      </c>
      <c r="H354" s="152">
        <v>94023.7147</v>
      </c>
      <c r="J354" s="154">
        <v>42866.0</v>
      </c>
      <c r="K354" s="155">
        <v>127198.41</v>
      </c>
      <c r="M354" s="13">
        <v>1.4685264E9</v>
      </c>
      <c r="N354" s="13">
        <v>25965.8963</v>
      </c>
      <c r="P354" s="156">
        <v>1.4662224E9</v>
      </c>
      <c r="Q354" s="156">
        <v>109022.391</v>
      </c>
      <c r="S354" s="156">
        <v>1.4697144E9</v>
      </c>
      <c r="T354" s="156">
        <v>9856.692</v>
      </c>
      <c r="V354" s="156">
        <v>1.4646384E9</v>
      </c>
      <c r="W354" s="156">
        <v>106450.5829</v>
      </c>
      <c r="Y354" s="156">
        <v>1.4639544E9</v>
      </c>
      <c r="Z354" s="156">
        <v>102929.2124</v>
      </c>
      <c r="AA354" s="153">
        <f>IFERROR(__xludf.DUMMYFUNCTION("TO_DATE(INT((AB354/(60*60*24))+""1/1/1970""))"),43592.0)</f>
        <v>43592</v>
      </c>
      <c r="AB354" s="152">
        <v>1.5572556E9</v>
      </c>
      <c r="AC354" s="152">
        <v>102601.2037</v>
      </c>
      <c r="AD354" s="153">
        <f>IFERROR(__xludf.DUMMYFUNCTION("TO_DATE(INT((AE354/(60*60*24))+""1/1/1970""))"),43593.0)</f>
        <v>43593</v>
      </c>
      <c r="AE354" s="156">
        <v>1.557342E9</v>
      </c>
      <c r="AF354" s="156">
        <v>102192.7</v>
      </c>
      <c r="AG354" s="153">
        <f>IFERROR(__xludf.DUMMYFUNCTION("TO_DATE(INT((AH354/(60*60*24))+""1/1/1970""))"),43522.0)</f>
        <v>43522</v>
      </c>
      <c r="AH354" s="156">
        <v>1.55120712E9</v>
      </c>
      <c r="AI354" s="156">
        <v>107801.6111</v>
      </c>
    </row>
    <row r="355">
      <c r="A355" s="152">
        <v>1.4737104E9</v>
      </c>
      <c r="B355" s="152">
        <v>105045.9429</v>
      </c>
      <c r="C355" s="153">
        <f>IFERROR(__xludf.DUMMYFUNCTION("TO_DATE(INT((A355/(60*60*24))+""1/1/1970""))"),42625.0)</f>
        <v>42625</v>
      </c>
      <c r="D355" s="152">
        <v>1.4811732E9</v>
      </c>
      <c r="E355" s="152">
        <v>99357.3765</v>
      </c>
      <c r="G355" s="152">
        <v>1.488258E9</v>
      </c>
      <c r="H355" s="152">
        <v>93852.344</v>
      </c>
      <c r="J355" s="154">
        <v>42867.0</v>
      </c>
      <c r="K355" s="155">
        <v>127191.9</v>
      </c>
      <c r="M355" s="13">
        <v>1.4685912E9</v>
      </c>
      <c r="N355" s="13">
        <v>25745.1118</v>
      </c>
      <c r="P355" s="152">
        <v>1.4664312E9</v>
      </c>
      <c r="Q355" s="152">
        <v>109022.391</v>
      </c>
      <c r="S355" s="152">
        <v>1.469736E9</v>
      </c>
      <c r="T355" s="152">
        <v>9856.692</v>
      </c>
      <c r="V355" s="152">
        <v>1.4646492E9</v>
      </c>
      <c r="W355" s="152">
        <v>106457.0158</v>
      </c>
      <c r="Y355" s="152">
        <v>1.463958E9</v>
      </c>
      <c r="Z355" s="152">
        <v>102929.2124</v>
      </c>
      <c r="AA355" s="153">
        <f>IFERROR(__xludf.DUMMYFUNCTION("TO_DATE(INT((AB355/(60*60*24))+""1/1/1970""))"),43592.0)</f>
        <v>43592</v>
      </c>
      <c r="AB355" s="156">
        <v>1.5572592E9</v>
      </c>
      <c r="AC355" s="156">
        <v>103284.7464</v>
      </c>
      <c r="AD355" s="153">
        <f>IFERROR(__xludf.DUMMYFUNCTION("TO_DATE(INT((AE355/(60*60*24))+""1/1/1970""))"),43593.0)</f>
        <v>43593</v>
      </c>
      <c r="AE355" s="152">
        <v>1.5573456E9</v>
      </c>
      <c r="AF355" s="152">
        <v>102192.7</v>
      </c>
      <c r="AG355" s="153">
        <f>IFERROR(__xludf.DUMMYFUNCTION("TO_DATE(INT((AH355/(60*60*24))+""1/1/1970""))"),43522.0)</f>
        <v>43522</v>
      </c>
      <c r="AH355" s="152">
        <v>1.551222933E9</v>
      </c>
      <c r="AI355" s="152">
        <v>107801.6111</v>
      </c>
    </row>
    <row r="356">
      <c r="A356" s="156">
        <v>1.47377346E9</v>
      </c>
      <c r="B356" s="156">
        <v>105045.9429</v>
      </c>
      <c r="C356" s="153">
        <f>IFERROR(__xludf.DUMMYFUNCTION("TO_DATE(INT((A356/(60*60*24))+""1/1/1970""))"),42626.0)</f>
        <v>42626</v>
      </c>
      <c r="D356" s="152">
        <v>1.4812308E9</v>
      </c>
      <c r="E356" s="152">
        <v>99357.3765</v>
      </c>
      <c r="G356" s="156">
        <v>1.4883444E9</v>
      </c>
      <c r="H356" s="156">
        <v>93441.7031</v>
      </c>
      <c r="J356" s="154">
        <v>42870.0</v>
      </c>
      <c r="K356" s="155">
        <v>127405.62</v>
      </c>
      <c r="M356" s="13">
        <v>1.4686128E9</v>
      </c>
      <c r="N356" s="13">
        <v>25745.1118</v>
      </c>
      <c r="P356" s="156">
        <v>1.4664528E9</v>
      </c>
      <c r="Q356" s="156">
        <v>109022.391</v>
      </c>
      <c r="S356" s="156">
        <v>1.4698008E9</v>
      </c>
      <c r="T356" s="156">
        <v>9855.9801</v>
      </c>
      <c r="V356" s="156">
        <v>1.464678E9</v>
      </c>
      <c r="W356" s="156">
        <v>106451.4686</v>
      </c>
      <c r="Y356" s="156">
        <v>1.463994E9</v>
      </c>
      <c r="Z356" s="156">
        <v>102905.4237</v>
      </c>
      <c r="AA356" s="153">
        <f>IFERROR(__xludf.DUMMYFUNCTION("TO_DATE(INT((AB356/(60*60*24))+""1/1/1970""))"),43593.0)</f>
        <v>43593</v>
      </c>
      <c r="AB356" s="152">
        <v>1.557288E9</v>
      </c>
      <c r="AC356" s="152">
        <v>103284.7464</v>
      </c>
      <c r="AD356" s="153">
        <f>IFERROR(__xludf.DUMMYFUNCTION("TO_DATE(INT((AE356/(60*60*24))+""1/1/1970""))"),43594.0)</f>
        <v>43594</v>
      </c>
      <c r="AE356" s="156">
        <v>1.5573744E9</v>
      </c>
      <c r="AF356" s="156">
        <v>102274.81</v>
      </c>
      <c r="AG356" s="153">
        <f>IFERROR(__xludf.DUMMYFUNCTION("TO_DATE(INT((AH356/(60*60*24))+""1/1/1970""))"),43522.0)</f>
        <v>43522</v>
      </c>
      <c r="AH356" s="156">
        <v>1.551225463E9</v>
      </c>
      <c r="AI356" s="156">
        <v>107801.6111</v>
      </c>
    </row>
    <row r="357">
      <c r="A357" s="152">
        <v>1.4737968E9</v>
      </c>
      <c r="B357" s="152">
        <v>105045.9429</v>
      </c>
      <c r="C357" s="153">
        <f>IFERROR(__xludf.DUMMYFUNCTION("TO_DATE(INT((A357/(60*60*24))+""1/1/1970""))"),42626.0)</f>
        <v>42626</v>
      </c>
      <c r="D357" s="152">
        <v>1.4812992E9</v>
      </c>
      <c r="E357" s="152">
        <v>99357.3765</v>
      </c>
      <c r="G357" s="152">
        <v>1.4884308E9</v>
      </c>
      <c r="H357" s="152">
        <v>93532.1975</v>
      </c>
      <c r="J357" s="154">
        <v>42871.0</v>
      </c>
      <c r="K357" s="155">
        <v>127751.42</v>
      </c>
      <c r="M357" s="13">
        <v>1.4686272E9</v>
      </c>
      <c r="N357" s="13">
        <v>26377.2612</v>
      </c>
      <c r="P357" s="152">
        <v>1.4664816E9</v>
      </c>
      <c r="Q357" s="152">
        <v>109639.1242</v>
      </c>
      <c r="S357" s="152">
        <v>1.4698224E9</v>
      </c>
      <c r="T357" s="152">
        <v>9855.9801</v>
      </c>
      <c r="V357" s="152">
        <v>1.4647176E9</v>
      </c>
      <c r="W357" s="152">
        <v>106452.1423</v>
      </c>
      <c r="Y357" s="152">
        <v>1.4640336E9</v>
      </c>
      <c r="Z357" s="152">
        <v>102905.4237</v>
      </c>
      <c r="AA357" s="153">
        <f>IFERROR(__xludf.DUMMYFUNCTION("TO_DATE(INT((AB357/(60*60*24))+""1/1/1970""))"),43593.0)</f>
        <v>43593</v>
      </c>
      <c r="AB357" s="156">
        <v>1.557324E9</v>
      </c>
      <c r="AC357" s="156">
        <v>103767.8625</v>
      </c>
      <c r="AD357" s="153">
        <f>IFERROR(__xludf.DUMMYFUNCTION("TO_DATE(INT((AE357/(60*60*24))+""1/1/1970""))"),43594.0)</f>
        <v>43594</v>
      </c>
      <c r="AE357" s="152">
        <v>1.5574104E9</v>
      </c>
      <c r="AF357" s="152">
        <v>102274.81</v>
      </c>
      <c r="AG357" s="153">
        <f>IFERROR(__xludf.DUMMYFUNCTION("TO_DATE(INT((AH357/(60*60*24))+""1/1/1970""))"),43523.0)</f>
        <v>43523</v>
      </c>
      <c r="AH357" s="152">
        <v>1.551239588E9</v>
      </c>
      <c r="AI357" s="152">
        <v>107801.6111</v>
      </c>
    </row>
    <row r="358">
      <c r="A358" s="156">
        <v>1.47385986E9</v>
      </c>
      <c r="B358" s="156">
        <v>105045.9429</v>
      </c>
      <c r="C358" s="153">
        <f>IFERROR(__xludf.DUMMYFUNCTION("TO_DATE(INT((A358/(60*60*24))+""1/1/1970""))"),42627.0)</f>
        <v>42627</v>
      </c>
      <c r="D358" s="152">
        <v>1.481346E9</v>
      </c>
      <c r="E358" s="152">
        <v>99357.3765</v>
      </c>
      <c r="G358" s="156">
        <v>1.4885172E9</v>
      </c>
      <c r="H358" s="156">
        <v>92479.3931</v>
      </c>
      <c r="J358" s="154">
        <v>42872.0</v>
      </c>
      <c r="K358" s="155">
        <v>127943.52</v>
      </c>
      <c r="M358" s="13">
        <v>1.4687136E9</v>
      </c>
      <c r="N358" s="13">
        <v>26377.2612</v>
      </c>
      <c r="P358" s="156">
        <v>1.4665212E9</v>
      </c>
      <c r="Q358" s="156">
        <v>109639.1242</v>
      </c>
      <c r="S358" s="156">
        <v>1.4698368E9</v>
      </c>
      <c r="T358" s="156">
        <v>9785.6637</v>
      </c>
      <c r="V358" s="156">
        <v>1.4647356E9</v>
      </c>
      <c r="W358" s="156">
        <v>106456.8575</v>
      </c>
      <c r="Y358" s="156">
        <v>1.4640444E9</v>
      </c>
      <c r="Z358" s="156">
        <v>102905.4237</v>
      </c>
      <c r="AA358" s="153">
        <f>IFERROR(__xludf.DUMMYFUNCTION("TO_DATE(INT((AB358/(60*60*24))+""1/1/1970""))"),43593.0)</f>
        <v>43593</v>
      </c>
      <c r="AB358" s="152">
        <v>1.557342E9</v>
      </c>
      <c r="AC358" s="152">
        <v>104072.3585</v>
      </c>
      <c r="AD358" s="153">
        <f>IFERROR(__xludf.DUMMYFUNCTION("TO_DATE(INT((AE358/(60*60*24))+""1/1/1970""))"),43594.0)</f>
        <v>43594</v>
      </c>
      <c r="AE358" s="156">
        <v>1.5574284E9</v>
      </c>
      <c r="AF358" s="156">
        <v>102274.81</v>
      </c>
      <c r="AG358" s="153">
        <f>IFERROR(__xludf.DUMMYFUNCTION("TO_DATE(INT((AH358/(60*60*24))+""1/1/1970""))"),43523.0)</f>
        <v>43523</v>
      </c>
      <c r="AH358" s="156">
        <v>1.551255419E9</v>
      </c>
      <c r="AI358" s="156">
        <v>107801.6111</v>
      </c>
    </row>
    <row r="359">
      <c r="A359" s="152">
        <v>1.4738832E9</v>
      </c>
      <c r="B359" s="152">
        <v>105045.9429</v>
      </c>
      <c r="C359" s="153">
        <f>IFERROR(__xludf.DUMMYFUNCTION("TO_DATE(INT((A359/(60*60*24))+""1/1/1970""))"),42627.0)</f>
        <v>42627</v>
      </c>
      <c r="D359" s="152">
        <v>1.4815764E9</v>
      </c>
      <c r="E359" s="152">
        <v>99357.3765</v>
      </c>
      <c r="G359" s="152">
        <v>1.4886036E9</v>
      </c>
      <c r="H359" s="152">
        <v>91730.0006</v>
      </c>
      <c r="J359" s="154">
        <v>42873.0</v>
      </c>
      <c r="K359" s="155">
        <v>127841.96</v>
      </c>
      <c r="M359" s="13">
        <v>1.4688E9</v>
      </c>
      <c r="N359" s="13">
        <v>26080.7391</v>
      </c>
      <c r="P359" s="152">
        <v>1.4665392E9</v>
      </c>
      <c r="Q359" s="152">
        <v>109639.1242</v>
      </c>
      <c r="S359" s="152">
        <v>1.4700096E9</v>
      </c>
      <c r="T359" s="152">
        <v>9792.4579</v>
      </c>
      <c r="V359" s="152">
        <v>1.4647572E9</v>
      </c>
      <c r="W359" s="152">
        <v>106468.5421</v>
      </c>
      <c r="Y359" s="152">
        <v>1.4640732E9</v>
      </c>
      <c r="Z359" s="152">
        <v>102838.1749</v>
      </c>
      <c r="AA359" s="153">
        <f>IFERROR(__xludf.DUMMYFUNCTION("TO_DATE(INT((AB359/(60*60*24))+""1/1/1970""))"),43593.0)</f>
        <v>43593</v>
      </c>
      <c r="AB359" s="156">
        <v>1.5573456E9</v>
      </c>
      <c r="AC359" s="156">
        <v>103430.3977</v>
      </c>
      <c r="AD359" s="153">
        <f>IFERROR(__xludf.DUMMYFUNCTION("TO_DATE(INT((AE359/(60*60*24))+""1/1/1970""))"),43594.0)</f>
        <v>43594</v>
      </c>
      <c r="AE359" s="152">
        <v>1.557432E9</v>
      </c>
      <c r="AF359" s="152">
        <v>102274.81</v>
      </c>
      <c r="AG359" s="153">
        <f>IFERROR(__xludf.DUMMYFUNCTION("TO_DATE(INT((AH359/(60*60*24))+""1/1/1970""))"),43523.0)</f>
        <v>43523</v>
      </c>
      <c r="AH359" s="152">
        <v>1.55127128E9</v>
      </c>
      <c r="AI359" s="152">
        <v>107801.6111</v>
      </c>
    </row>
    <row r="360">
      <c r="A360" s="156">
        <v>1.47394626E9</v>
      </c>
      <c r="B360" s="156">
        <v>105045.9429</v>
      </c>
      <c r="C360" s="153">
        <f>IFERROR(__xludf.DUMMYFUNCTION("TO_DATE(INT((A360/(60*60*24))+""1/1/1970""))"),42628.0)</f>
        <v>42628</v>
      </c>
      <c r="D360" s="152">
        <v>1.4816448E9</v>
      </c>
      <c r="E360" s="152">
        <v>99357.3765</v>
      </c>
      <c r="G360" s="156">
        <v>1.4888124E9</v>
      </c>
      <c r="H360" s="156">
        <v>91730.0006</v>
      </c>
      <c r="J360" s="154">
        <v>42874.0</v>
      </c>
      <c r="K360" s="155">
        <v>127866.69</v>
      </c>
      <c r="M360" s="13">
        <v>1.4688504E9</v>
      </c>
      <c r="N360" s="13">
        <v>26080.7391</v>
      </c>
      <c r="P360" s="156">
        <v>1.466568E9</v>
      </c>
      <c r="Q360" s="156">
        <v>109878.1637</v>
      </c>
      <c r="S360" s="156">
        <v>1.47006E9</v>
      </c>
      <c r="T360" s="156">
        <v>9792.4579</v>
      </c>
      <c r="V360" s="156">
        <v>1.4647968E9</v>
      </c>
      <c r="W360" s="156">
        <v>106498.5232</v>
      </c>
      <c r="Y360" s="156">
        <v>1.4641128E9</v>
      </c>
      <c r="Z360" s="156">
        <v>102838.1749</v>
      </c>
      <c r="AA360" s="153">
        <f>IFERROR(__xludf.DUMMYFUNCTION("TO_DATE(INT((AB360/(60*60*24))+""1/1/1970""))"),43594.0)</f>
        <v>43594</v>
      </c>
      <c r="AB360" s="152">
        <v>1.5573744E9</v>
      </c>
      <c r="AC360" s="152">
        <v>103430.3977</v>
      </c>
      <c r="AD360" s="153">
        <f>IFERROR(__xludf.DUMMYFUNCTION("TO_DATE(INT((AE360/(60*60*24))+""1/1/1970""))"),43595.0)</f>
        <v>43595</v>
      </c>
      <c r="AE360" s="156">
        <v>1.5574608E9</v>
      </c>
      <c r="AF360" s="156">
        <v>102174.07</v>
      </c>
      <c r="AG360" s="153">
        <f>IFERROR(__xludf.DUMMYFUNCTION("TO_DATE(INT((AH360/(60*60*24))+""1/1/1970""))"),43523.0)</f>
        <v>43523</v>
      </c>
      <c r="AH360" s="156">
        <v>1.5512871E9</v>
      </c>
      <c r="AI360" s="156">
        <v>107801.6111</v>
      </c>
    </row>
    <row r="361">
      <c r="A361" s="152">
        <v>1.4739696E9</v>
      </c>
      <c r="B361" s="152">
        <v>105045.9429</v>
      </c>
      <c r="C361" s="153">
        <f>IFERROR(__xludf.DUMMYFUNCTION("TO_DATE(INT((A361/(60*60*24))+""1/1/1970""))"),42628.0)</f>
        <v>42628</v>
      </c>
      <c r="D361" s="152">
        <v>1.4816916E9</v>
      </c>
      <c r="E361" s="152">
        <v>99357.3765</v>
      </c>
      <c r="G361" s="156">
        <v>1.4888628E9</v>
      </c>
      <c r="H361" s="156">
        <v>92769.7442</v>
      </c>
      <c r="J361" s="154">
        <v>42877.0</v>
      </c>
      <c r="K361" s="155">
        <v>128502.31</v>
      </c>
      <c r="M361" s="13">
        <v>1.468872E9</v>
      </c>
      <c r="N361" s="13">
        <v>26080.7391</v>
      </c>
      <c r="P361" s="152">
        <v>1.4666076E9</v>
      </c>
      <c r="Q361" s="152">
        <v>109878.1637</v>
      </c>
      <c r="S361" s="152">
        <v>1.4700816E9</v>
      </c>
      <c r="T361" s="152">
        <v>9792.4579</v>
      </c>
      <c r="V361" s="152">
        <v>1.464822E9</v>
      </c>
      <c r="W361" s="152">
        <v>106502.5211</v>
      </c>
      <c r="Y361" s="152">
        <v>1.4641308E9</v>
      </c>
      <c r="Z361" s="152">
        <v>102838.1749</v>
      </c>
      <c r="AA361" s="153">
        <f>IFERROR(__xludf.DUMMYFUNCTION("TO_DATE(INT((AB361/(60*60*24))+""1/1/1970""))"),43594.0)</f>
        <v>43594</v>
      </c>
      <c r="AB361" s="156">
        <v>1.5574104E9</v>
      </c>
      <c r="AC361" s="156">
        <v>101591.4604</v>
      </c>
      <c r="AD361" s="153">
        <f>IFERROR(__xludf.DUMMYFUNCTION("TO_DATE(INT((AE361/(60*60*24))+""1/1/1970""))"),43595.0)</f>
        <v>43595</v>
      </c>
      <c r="AE361" s="152">
        <v>1.5574968E9</v>
      </c>
      <c r="AF361" s="152">
        <v>102174.07</v>
      </c>
      <c r="AG361" s="153">
        <f>IFERROR(__xludf.DUMMYFUNCTION("TO_DATE(INT((AH361/(60*60*24))+""1/1/1970""))"),43523.0)</f>
        <v>43523</v>
      </c>
      <c r="AH361" s="152">
        <v>1.55130311E9</v>
      </c>
      <c r="AI361" s="152">
        <v>107801.6111</v>
      </c>
    </row>
    <row r="362">
      <c r="A362" s="156">
        <v>1.4739984E9</v>
      </c>
      <c r="B362" s="156">
        <v>105045.9429</v>
      </c>
      <c r="C362" s="153">
        <f>IFERROR(__xludf.DUMMYFUNCTION("TO_DATE(INT((A362/(60*60*24))+""1/1/1970""))"),42629.0)</f>
        <v>42629</v>
      </c>
      <c r="D362" s="152">
        <v>1.4817492E9</v>
      </c>
      <c r="E362" s="152">
        <v>99357.3765</v>
      </c>
      <c r="G362" s="152">
        <v>1.4889492E9</v>
      </c>
      <c r="H362" s="152">
        <v>92713.9146</v>
      </c>
      <c r="J362" s="154">
        <v>42878.0</v>
      </c>
      <c r="K362" s="155">
        <v>128867.18</v>
      </c>
      <c r="M362" s="13">
        <v>1.4689368E9</v>
      </c>
      <c r="N362" s="13">
        <v>26040.3402</v>
      </c>
      <c r="P362" s="156">
        <v>1.4666256E9</v>
      </c>
      <c r="Q362" s="156">
        <v>109878.1637</v>
      </c>
      <c r="S362" s="156">
        <v>1.4701464E9</v>
      </c>
      <c r="T362" s="156">
        <v>9808.1018</v>
      </c>
      <c r="V362" s="156">
        <v>1.4648364E9</v>
      </c>
      <c r="W362" s="156">
        <v>106525.5878</v>
      </c>
      <c r="Y362" s="156">
        <v>1.4641524E9</v>
      </c>
      <c r="Z362" s="156">
        <v>102126.8013</v>
      </c>
      <c r="AA362" s="153">
        <f>IFERROR(__xludf.DUMMYFUNCTION("TO_DATE(INT((AB362/(60*60*24))+""1/1/1970""))"),43594.0)</f>
        <v>43594</v>
      </c>
      <c r="AB362" s="152">
        <v>1.5574284E9</v>
      </c>
      <c r="AC362" s="152">
        <v>102912.744</v>
      </c>
      <c r="AD362" s="153">
        <f>IFERROR(__xludf.DUMMYFUNCTION("TO_DATE(INT((AE362/(60*60*24))+""1/1/1970""))"),43595.0)</f>
        <v>43595</v>
      </c>
      <c r="AE362" s="156">
        <v>1.5575148E9</v>
      </c>
      <c r="AF362" s="156">
        <v>102174.07</v>
      </c>
      <c r="AG362" s="153">
        <f>IFERROR(__xludf.DUMMYFUNCTION("TO_DATE(INT((AH362/(60*60*24))+""1/1/1970""))"),43523.0)</f>
        <v>43523</v>
      </c>
      <c r="AH362" s="156">
        <v>1.551311905E9</v>
      </c>
      <c r="AI362" s="156">
        <v>107801.6111</v>
      </c>
    </row>
    <row r="363">
      <c r="A363" s="152">
        <v>1.47403788E9</v>
      </c>
      <c r="B363" s="152">
        <v>105045.9429</v>
      </c>
      <c r="C363" s="153">
        <f>IFERROR(__xludf.DUMMYFUNCTION("TO_DATE(INT((A363/(60*60*24))+""1/1/1970""))"),42629.0)</f>
        <v>42629</v>
      </c>
      <c r="D363" s="152">
        <v>1.4818176E9</v>
      </c>
      <c r="E363" s="152">
        <v>99357.3765</v>
      </c>
      <c r="G363" s="156">
        <v>1.4890356E9</v>
      </c>
      <c r="H363" s="156">
        <v>92418.4103</v>
      </c>
      <c r="J363" s="154">
        <v>42879.0</v>
      </c>
      <c r="K363" s="155">
        <v>128593.59</v>
      </c>
      <c r="M363" s="13">
        <v>1.4689584E9</v>
      </c>
      <c r="N363" s="13">
        <v>26040.3402</v>
      </c>
      <c r="P363" s="152">
        <v>1.4666544E9</v>
      </c>
      <c r="Q363" s="152">
        <v>109702.9671</v>
      </c>
      <c r="S363" s="152">
        <v>1.470168E9</v>
      </c>
      <c r="T363" s="152">
        <v>9808.1018</v>
      </c>
      <c r="V363" s="152">
        <v>1.464876E9</v>
      </c>
      <c r="W363" s="152">
        <v>106528.6195</v>
      </c>
      <c r="Y363" s="152">
        <v>1.464192E9</v>
      </c>
      <c r="Z363" s="152">
        <v>102126.8013</v>
      </c>
      <c r="AA363" s="153">
        <f>IFERROR(__xludf.DUMMYFUNCTION("TO_DATE(INT((AB363/(60*60*24))+""1/1/1970""))"),43594.0)</f>
        <v>43594</v>
      </c>
      <c r="AB363" s="156">
        <v>1.557432E9</v>
      </c>
      <c r="AC363" s="156">
        <v>103220.2937</v>
      </c>
      <c r="AD363" s="153">
        <f>IFERROR(__xludf.DUMMYFUNCTION("TO_DATE(INT((AE363/(60*60*24))+""1/1/1970""))"),43595.0)</f>
        <v>43595</v>
      </c>
      <c r="AE363" s="152">
        <v>1.5575184E9</v>
      </c>
      <c r="AF363" s="152">
        <v>102174.07</v>
      </c>
      <c r="AG363" s="153">
        <f>IFERROR(__xludf.DUMMYFUNCTION("TO_DATE(INT((AH363/(60*60*24))+""1/1/1970""))"),43524.0)</f>
        <v>43524</v>
      </c>
      <c r="AH363" s="152">
        <v>1.551318938E9</v>
      </c>
      <c r="AI363" s="152">
        <v>107801.6111</v>
      </c>
    </row>
    <row r="364">
      <c r="A364" s="156">
        <v>1.474056E9</v>
      </c>
      <c r="B364" s="156">
        <v>105045.9429</v>
      </c>
      <c r="C364" s="153">
        <f>IFERROR(__xludf.DUMMYFUNCTION("TO_DATE(INT((A364/(60*60*24))+""1/1/1970""))"),42629.0)</f>
        <v>42629</v>
      </c>
      <c r="D364" s="152">
        <v>1.4818644E9</v>
      </c>
      <c r="E364" s="152">
        <v>99357.3765</v>
      </c>
      <c r="G364" s="152">
        <v>1.489122E9</v>
      </c>
      <c r="H364" s="152">
        <v>92720.4516</v>
      </c>
      <c r="J364" s="154">
        <v>42880.0</v>
      </c>
      <c r="K364" s="155">
        <v>129041.15</v>
      </c>
      <c r="M364" s="13">
        <v>1.4690232E9</v>
      </c>
      <c r="N364" s="13">
        <v>26320.4219</v>
      </c>
      <c r="P364" s="156">
        <v>1.466694E9</v>
      </c>
      <c r="Q364" s="156">
        <v>109702.9671</v>
      </c>
      <c r="S364" s="156">
        <v>1.4702328E9</v>
      </c>
      <c r="T364" s="156">
        <v>9781.9111</v>
      </c>
      <c r="V364" s="156">
        <v>1.4649084E9</v>
      </c>
      <c r="W364" s="156">
        <v>106520.5873</v>
      </c>
      <c r="Y364" s="156">
        <v>1.4642172E9</v>
      </c>
      <c r="Z364" s="156">
        <v>102126.8013</v>
      </c>
      <c r="AA364" s="153">
        <f>IFERROR(__xludf.DUMMYFUNCTION("TO_DATE(INT((AB364/(60*60*24))+""1/1/1970""))"),43595.0)</f>
        <v>43595</v>
      </c>
      <c r="AB364" s="152">
        <v>1.5574608E9</v>
      </c>
      <c r="AC364" s="152">
        <v>103220.2937</v>
      </c>
      <c r="AD364" s="153">
        <f>IFERROR(__xludf.DUMMYFUNCTION("TO_DATE(INT((AE364/(60*60*24))+""1/1/1970""))"),43596.0)</f>
        <v>43596</v>
      </c>
      <c r="AE364" s="156">
        <v>1.5575472E9</v>
      </c>
      <c r="AF364" s="156">
        <v>102172.0</v>
      </c>
      <c r="AG364" s="153">
        <f>IFERROR(__xludf.DUMMYFUNCTION("TO_DATE(INT((AH364/(60*60*24))+""1/1/1970""))"),43524.0)</f>
        <v>43524</v>
      </c>
      <c r="AH364" s="156">
        <v>1.551334819E9</v>
      </c>
      <c r="AI364" s="156">
        <v>107801.6111</v>
      </c>
    </row>
    <row r="365">
      <c r="A365" s="152">
        <v>1.47429186E9</v>
      </c>
      <c r="B365" s="152">
        <v>105045.9429</v>
      </c>
      <c r="C365" s="153">
        <f>IFERROR(__xludf.DUMMYFUNCTION("TO_DATE(INT((A365/(60*60*24))+""1/1/1970""))"),42632.0)</f>
        <v>42632</v>
      </c>
      <c r="D365" s="152">
        <v>1.481922E9</v>
      </c>
      <c r="E365" s="152">
        <v>99357.3765</v>
      </c>
      <c r="G365" s="156">
        <v>1.4892084E9</v>
      </c>
      <c r="H365" s="156">
        <v>92646.8688</v>
      </c>
      <c r="J365" s="154">
        <v>42881.0</v>
      </c>
      <c r="K365" s="155">
        <v>129319.18</v>
      </c>
      <c r="M365" s="13">
        <v>1.4690448E9</v>
      </c>
      <c r="N365" s="13">
        <v>26320.4219</v>
      </c>
      <c r="P365" s="152">
        <v>1.466712E9</v>
      </c>
      <c r="Q365" s="152">
        <v>109702.9671</v>
      </c>
      <c r="S365" s="152">
        <v>1.4702544E9</v>
      </c>
      <c r="T365" s="152">
        <v>9781.9111</v>
      </c>
      <c r="V365" s="152">
        <v>1.4649156E9</v>
      </c>
      <c r="W365" s="152">
        <v>106513.8685</v>
      </c>
      <c r="Y365" s="152">
        <v>1.4642316E9</v>
      </c>
      <c r="Z365" s="152">
        <v>102306.589</v>
      </c>
      <c r="AA365" s="153">
        <f>IFERROR(__xludf.DUMMYFUNCTION("TO_DATE(INT((AB365/(60*60*24))+""1/1/1970""))"),43595.0)</f>
        <v>43595</v>
      </c>
      <c r="AB365" s="156">
        <v>1.5574968E9</v>
      </c>
      <c r="AC365" s="156">
        <v>103301.4162</v>
      </c>
      <c r="AD365" s="153">
        <f>IFERROR(__xludf.DUMMYFUNCTION("TO_DATE(INT((AE365/(60*60*24))+""1/1/1970""))"),43598.0)</f>
        <v>43598</v>
      </c>
      <c r="AE365" s="152">
        <v>1.557756E9</v>
      </c>
      <c r="AF365" s="152">
        <v>102172.0</v>
      </c>
      <c r="AG365" s="153">
        <f>IFERROR(__xludf.DUMMYFUNCTION("TO_DATE(INT((AH365/(60*60*24))+""1/1/1970""))"),43524.0)</f>
        <v>43524</v>
      </c>
      <c r="AH365" s="152">
        <v>1.551350759E9</v>
      </c>
      <c r="AI365" s="152">
        <v>107801.6111</v>
      </c>
    </row>
    <row r="366">
      <c r="A366" s="156">
        <v>1.4743152E9</v>
      </c>
      <c r="B366" s="156">
        <v>105045.9429</v>
      </c>
      <c r="C366" s="153">
        <f>IFERROR(__xludf.DUMMYFUNCTION("TO_DATE(INT((A366/(60*60*24))+""1/1/1970""))"),42632.0)</f>
        <v>42632</v>
      </c>
      <c r="D366" s="152">
        <v>1.4821596E9</v>
      </c>
      <c r="E366" s="152">
        <v>99357.3765</v>
      </c>
      <c r="G366" s="152">
        <v>1.4894136E9</v>
      </c>
      <c r="H366" s="152">
        <v>92646.8688</v>
      </c>
      <c r="J366" s="154">
        <v>42885.0</v>
      </c>
      <c r="K366" s="155">
        <v>129641.33</v>
      </c>
      <c r="M366" s="13">
        <v>1.4691096E9</v>
      </c>
      <c r="N366" s="13">
        <v>26354.1118</v>
      </c>
      <c r="P366" s="156">
        <v>1.4667408E9</v>
      </c>
      <c r="Q366" s="156">
        <v>111104.6712</v>
      </c>
      <c r="S366" s="156">
        <v>1.4703192E9</v>
      </c>
      <c r="T366" s="156">
        <v>9770.6785</v>
      </c>
      <c r="V366" s="156">
        <v>1.4649552E9</v>
      </c>
      <c r="W366" s="156">
        <v>106457.1082</v>
      </c>
      <c r="Y366" s="156">
        <v>1.4642712E9</v>
      </c>
      <c r="Z366" s="156">
        <v>102306.589</v>
      </c>
      <c r="AA366" s="153">
        <f>IFERROR(__xludf.DUMMYFUNCTION("TO_DATE(INT((AB366/(60*60*24))+""1/1/1970""))"),43595.0)</f>
        <v>43595</v>
      </c>
      <c r="AB366" s="152">
        <v>1.5575148E9</v>
      </c>
      <c r="AC366" s="152">
        <v>103551.7747</v>
      </c>
      <c r="AD366" s="153">
        <f>IFERROR(__xludf.DUMMYFUNCTION("TO_DATE(INT((AE366/(60*60*24))+""1/1/1970""))"),43598.0)</f>
        <v>43598</v>
      </c>
      <c r="AE366" s="156">
        <v>1.557774E9</v>
      </c>
      <c r="AF366" s="156">
        <v>102172.0</v>
      </c>
      <c r="AG366" s="153">
        <f>IFERROR(__xludf.DUMMYFUNCTION("TO_DATE(INT((AH366/(60*60*24))+""1/1/1970""))"),43524.0)</f>
        <v>43524</v>
      </c>
      <c r="AH366" s="156">
        <v>1.551366597E9</v>
      </c>
      <c r="AI366" s="156">
        <v>107801.6111</v>
      </c>
    </row>
    <row r="367">
      <c r="A367" s="152">
        <v>1.47437826E9</v>
      </c>
      <c r="B367" s="152">
        <v>105045.9429</v>
      </c>
      <c r="C367" s="153">
        <f>IFERROR(__xludf.DUMMYFUNCTION("TO_DATE(INT((A367/(60*60*24))+""1/1/1970""))"),42633.0)</f>
        <v>42633</v>
      </c>
      <c r="D367" s="152">
        <v>1.48221E9</v>
      </c>
      <c r="E367" s="152">
        <v>99357.3765</v>
      </c>
      <c r="G367" s="152">
        <v>1.489464E9</v>
      </c>
      <c r="H367" s="152">
        <v>93530.0289</v>
      </c>
      <c r="J367" s="154">
        <v>42886.0</v>
      </c>
      <c r="K367" s="155">
        <v>129634.64</v>
      </c>
      <c r="M367" s="13">
        <v>1.4691312E9</v>
      </c>
      <c r="N367" s="13">
        <v>26354.1118</v>
      </c>
      <c r="P367" s="152">
        <v>1.4667804E9</v>
      </c>
      <c r="Q367" s="152">
        <v>111104.6712</v>
      </c>
      <c r="S367" s="152">
        <v>1.4703408E9</v>
      </c>
      <c r="T367" s="152">
        <v>9770.6785</v>
      </c>
      <c r="V367" s="152">
        <v>1.4649876E9</v>
      </c>
      <c r="W367" s="152">
        <v>105039.6259</v>
      </c>
      <c r="Y367" s="152">
        <v>1.4643036E9</v>
      </c>
      <c r="Z367" s="152">
        <v>102306.589</v>
      </c>
      <c r="AA367" s="153">
        <f>IFERROR(__xludf.DUMMYFUNCTION("TO_DATE(INT((AB367/(60*60*24))+""1/1/1970""))"),43595.0)</f>
        <v>43595</v>
      </c>
      <c r="AB367" s="156">
        <v>1.5575184E9</v>
      </c>
      <c r="AC367" s="156">
        <v>103871.9926</v>
      </c>
      <c r="AD367" s="153">
        <f>IFERROR(__xludf.DUMMYFUNCTION("TO_DATE(INT((AE367/(60*60*24))+""1/1/1970""))"),43598.0)</f>
        <v>43598</v>
      </c>
      <c r="AE367" s="152">
        <v>1.5577776E9</v>
      </c>
      <c r="AF367" s="152">
        <v>102172.0</v>
      </c>
      <c r="AG367" s="153">
        <f>IFERROR(__xludf.DUMMYFUNCTION("TO_DATE(INT((AH367/(60*60*24))+""1/1/1970""))"),43524.0)</f>
        <v>43524</v>
      </c>
      <c r="AH367" s="152">
        <v>1.55138244E9</v>
      </c>
      <c r="AI367" s="152">
        <v>107801.6111</v>
      </c>
    </row>
    <row r="368">
      <c r="A368" s="156">
        <v>1.4744016E9</v>
      </c>
      <c r="B368" s="156">
        <v>105045.9429</v>
      </c>
      <c r="C368" s="153">
        <f>IFERROR(__xludf.DUMMYFUNCTION("TO_DATE(INT((A368/(60*60*24))+""1/1/1970""))"),42633.0)</f>
        <v>42633</v>
      </c>
      <c r="D368" s="152">
        <v>1.4822676E9</v>
      </c>
      <c r="E368" s="152">
        <v>99357.3765</v>
      </c>
      <c r="G368" s="156">
        <v>1.4895504E9</v>
      </c>
      <c r="H368" s="156">
        <v>93490.8253</v>
      </c>
      <c r="J368" s="154">
        <v>42887.0</v>
      </c>
      <c r="K368" s="155">
        <v>129891.32</v>
      </c>
      <c r="M368" s="13">
        <v>1.469196E9</v>
      </c>
      <c r="N368" s="13">
        <v>26456.1669</v>
      </c>
      <c r="P368" s="156">
        <v>1.4667984E9</v>
      </c>
      <c r="Q368" s="156">
        <v>111104.6712</v>
      </c>
      <c r="S368" s="156">
        <v>1.4704056E9</v>
      </c>
      <c r="T368" s="156">
        <v>9770.2924</v>
      </c>
      <c r="V368" s="156">
        <v>1.465164E9</v>
      </c>
      <c r="W368" s="156">
        <v>105091.1141</v>
      </c>
      <c r="Y368" s="156">
        <v>1.4643108E9</v>
      </c>
      <c r="Z368" s="156">
        <v>102638.7158</v>
      </c>
      <c r="AA368" s="153">
        <f>IFERROR(__xludf.DUMMYFUNCTION("TO_DATE(INT((AB368/(60*60*24))+""1/1/1970""))"),43596.0)</f>
        <v>43596</v>
      </c>
      <c r="AB368" s="152">
        <v>1.5575472E9</v>
      </c>
      <c r="AC368" s="152">
        <v>103871.9926</v>
      </c>
      <c r="AD368" s="153">
        <f>IFERROR(__xludf.DUMMYFUNCTION("TO_DATE(INT((AE368/(60*60*24))+""1/1/1970""))"),43599.0)</f>
        <v>43599</v>
      </c>
      <c r="AE368" s="156">
        <v>1.5578064E9</v>
      </c>
      <c r="AF368" s="156">
        <v>101750.41</v>
      </c>
      <c r="AG368" s="153">
        <f>IFERROR(__xludf.DUMMYFUNCTION("TO_DATE(INT((AH368/(60*60*24))+""1/1/1970""))"),43524.0)</f>
        <v>43524</v>
      </c>
      <c r="AH368" s="156">
        <v>1.551397614E9</v>
      </c>
      <c r="AI368" s="156">
        <v>107801.6111</v>
      </c>
    </row>
    <row r="369">
      <c r="A369" s="152">
        <v>1.47446466E9</v>
      </c>
      <c r="B369" s="152">
        <v>105045.9429</v>
      </c>
      <c r="C369" s="153">
        <f>IFERROR(__xludf.DUMMYFUNCTION("TO_DATE(INT((A369/(60*60*24))+""1/1/1970""))"),42634.0)</f>
        <v>42634</v>
      </c>
      <c r="D369" s="152">
        <v>1.482336E9</v>
      </c>
      <c r="E369" s="152">
        <v>99357.3765</v>
      </c>
      <c r="G369" s="152">
        <v>1.4896368E9</v>
      </c>
      <c r="H369" s="152">
        <v>93505.0269</v>
      </c>
      <c r="J369" s="154">
        <v>42887.0</v>
      </c>
      <c r="K369" s="155">
        <v>129889.32</v>
      </c>
      <c r="M369" s="13">
        <v>1.4692176E9</v>
      </c>
      <c r="N369" s="13">
        <v>26456.1669</v>
      </c>
      <c r="P369" s="152">
        <v>1.4668272E9</v>
      </c>
      <c r="Q369" s="152">
        <v>107315.4021</v>
      </c>
      <c r="S369" s="152">
        <v>1.4704272E9</v>
      </c>
      <c r="T369" s="152">
        <v>9770.2924</v>
      </c>
      <c r="V369" s="152">
        <v>1.4651676E9</v>
      </c>
      <c r="W369" s="152">
        <v>105163.8032</v>
      </c>
      <c r="Y369" s="152">
        <v>1.4643504E9</v>
      </c>
      <c r="Z369" s="152">
        <v>102638.7158</v>
      </c>
      <c r="AA369" s="153">
        <f>IFERROR(__xludf.DUMMYFUNCTION("TO_DATE(INT((AB369/(60*60*24))+""1/1/1970""))"),43598.0)</f>
        <v>43598</v>
      </c>
      <c r="AB369" s="156">
        <v>1.557756E9</v>
      </c>
      <c r="AC369" s="156">
        <v>100480.6973</v>
      </c>
      <c r="AD369" s="153">
        <f>IFERROR(__xludf.DUMMYFUNCTION("TO_DATE(INT((AE369/(60*60*24))+""1/1/1970""))"),43599.0)</f>
        <v>43599</v>
      </c>
      <c r="AE369" s="152">
        <v>1.5578424E9</v>
      </c>
      <c r="AF369" s="152">
        <v>101750.41</v>
      </c>
      <c r="AG369" s="153">
        <f>IFERROR(__xludf.DUMMYFUNCTION("TO_DATE(INT((AH369/(60*60*24))+""1/1/1970""))"),43525.0)</f>
        <v>43525</v>
      </c>
      <c r="AH369" s="152">
        <v>1.551398496E9</v>
      </c>
      <c r="AI369" s="152">
        <v>107801.6111</v>
      </c>
    </row>
    <row r="370">
      <c r="A370" s="156">
        <v>1.474488E9</v>
      </c>
      <c r="B370" s="156">
        <v>105045.9429</v>
      </c>
      <c r="C370" s="153">
        <f>IFERROR(__xludf.DUMMYFUNCTION("TO_DATE(INT((A370/(60*60*24))+""1/1/1970""))"),42634.0)</f>
        <v>42634</v>
      </c>
      <c r="D370" s="152">
        <v>1.4823828E9</v>
      </c>
      <c r="E370" s="152">
        <v>99357.3765</v>
      </c>
      <c r="G370" s="156">
        <v>1.4897232E9</v>
      </c>
      <c r="H370" s="156">
        <v>94114.4046</v>
      </c>
      <c r="J370" s="154">
        <v>42888.0</v>
      </c>
      <c r="K370" s="155">
        <v>130358.08</v>
      </c>
      <c r="M370" s="13">
        <v>1.469232E9</v>
      </c>
      <c r="N370" s="13">
        <v>26420.0274</v>
      </c>
      <c r="P370" s="156">
        <v>1.467036E9</v>
      </c>
      <c r="Q370" s="156">
        <v>107315.4021</v>
      </c>
      <c r="S370" s="156">
        <v>1.4704416E9</v>
      </c>
      <c r="T370" s="156">
        <v>9783.4416</v>
      </c>
      <c r="V370" s="156">
        <v>1.4652036E9</v>
      </c>
      <c r="W370" s="156">
        <v>105129.3224</v>
      </c>
      <c r="Y370" s="156">
        <v>1.4643828E9</v>
      </c>
      <c r="Z370" s="156">
        <v>102638.7158</v>
      </c>
      <c r="AA370" s="153">
        <f>IFERROR(__xludf.DUMMYFUNCTION("TO_DATE(INT((AB370/(60*60*24))+""1/1/1970""))"),43598.0)</f>
        <v>43598</v>
      </c>
      <c r="AB370" s="152">
        <v>1.557774E9</v>
      </c>
      <c r="AC370" s="152">
        <v>100352.7144</v>
      </c>
      <c r="AD370" s="153">
        <f>IFERROR(__xludf.DUMMYFUNCTION("TO_DATE(INT((AE370/(60*60*24))+""1/1/1970""))"),43599.0)</f>
        <v>43599</v>
      </c>
      <c r="AE370" s="156">
        <v>1.5578604E9</v>
      </c>
      <c r="AF370" s="156">
        <v>101750.41</v>
      </c>
      <c r="AG370" s="153">
        <f>IFERROR(__xludf.DUMMYFUNCTION("TO_DATE(INT((AH370/(60*60*24))+""1/1/1970""))"),43525.0)</f>
        <v>43525</v>
      </c>
      <c r="AH370" s="156">
        <v>1.551414649E9</v>
      </c>
      <c r="AI370" s="156">
        <v>107801.6111</v>
      </c>
    </row>
    <row r="371">
      <c r="A371" s="152">
        <v>1.47455106E9</v>
      </c>
      <c r="B371" s="152">
        <v>105045.9429</v>
      </c>
      <c r="C371" s="153">
        <f>IFERROR(__xludf.DUMMYFUNCTION("TO_DATE(INT((A371/(60*60*24))+""1/1/1970""))"),42635.0)</f>
        <v>42635</v>
      </c>
      <c r="D371" s="156">
        <v>1.4824692E9</v>
      </c>
      <c r="E371" s="156">
        <v>99357.3765</v>
      </c>
      <c r="G371" s="152">
        <v>1.4898096E9</v>
      </c>
      <c r="H371" s="152">
        <v>94185.1226</v>
      </c>
      <c r="J371" s="154">
        <v>42891.0</v>
      </c>
      <c r="K371" s="155">
        <v>131180.07</v>
      </c>
      <c r="M371" s="13">
        <v>1.4693184E9</v>
      </c>
      <c r="N371" s="13">
        <v>26420.0274</v>
      </c>
      <c r="P371" s="152">
        <v>1.4670576E9</v>
      </c>
      <c r="Q371" s="152">
        <v>107315.4021</v>
      </c>
      <c r="S371" s="152">
        <v>1.4706144E9</v>
      </c>
      <c r="T371" s="152">
        <v>9787.64</v>
      </c>
      <c r="V371" s="152">
        <v>1.4652432E9</v>
      </c>
      <c r="W371" s="152">
        <v>104462.3949</v>
      </c>
      <c r="Y371" s="152">
        <v>1.4643936E9</v>
      </c>
      <c r="Z371" s="152">
        <v>101927.7996</v>
      </c>
      <c r="AA371" s="153">
        <f>IFERROR(__xludf.DUMMYFUNCTION("TO_DATE(INT((AB371/(60*60*24))+""1/1/1970""))"),43598.0)</f>
        <v>43598</v>
      </c>
      <c r="AB371" s="156">
        <v>1.5577776E9</v>
      </c>
      <c r="AC371" s="156">
        <v>99787.5052</v>
      </c>
      <c r="AD371" s="153">
        <f>IFERROR(__xludf.DUMMYFUNCTION("TO_DATE(INT((AE371/(60*60*24))+""1/1/1970""))"),43599.0)</f>
        <v>43599</v>
      </c>
      <c r="AE371" s="152">
        <v>1.557864E9</v>
      </c>
      <c r="AF371" s="152">
        <v>101750.41</v>
      </c>
      <c r="AG371" s="153">
        <f>IFERROR(__xludf.DUMMYFUNCTION("TO_DATE(INT((AH371/(60*60*24))+""1/1/1970""))"),43525.0)</f>
        <v>43525</v>
      </c>
      <c r="AH371" s="152">
        <v>1.551430768E9</v>
      </c>
      <c r="AI371" s="152">
        <v>107801.6111</v>
      </c>
    </row>
    <row r="372">
      <c r="A372" s="156">
        <v>1.4745744E9</v>
      </c>
      <c r="B372" s="156">
        <v>105045.9429</v>
      </c>
      <c r="C372" s="153">
        <f>IFERROR(__xludf.DUMMYFUNCTION("TO_DATE(INT((A372/(60*60*24))+""1/1/1970""))"),42635.0)</f>
        <v>42635</v>
      </c>
      <c r="D372" s="156">
        <v>1.4825268E9</v>
      </c>
      <c r="E372" s="156">
        <v>99357.3765</v>
      </c>
      <c r="G372" s="156">
        <v>1.4900184E9</v>
      </c>
      <c r="H372" s="156">
        <v>94185.1226</v>
      </c>
      <c r="J372" s="154">
        <v>42892.0</v>
      </c>
      <c r="K372" s="155">
        <v>130968.33</v>
      </c>
      <c r="M372" s="13">
        <v>1.4694048E9</v>
      </c>
      <c r="N372" s="13">
        <v>26351.4222</v>
      </c>
      <c r="P372" s="156">
        <v>1.4670864E9</v>
      </c>
      <c r="Q372" s="156">
        <v>105534.1706</v>
      </c>
      <c r="S372" s="156">
        <v>1.4706648E9</v>
      </c>
      <c r="T372" s="156">
        <v>9787.64</v>
      </c>
      <c r="V372" s="156">
        <v>1.465254E9</v>
      </c>
      <c r="W372" s="156">
        <v>104514.3147</v>
      </c>
      <c r="Y372" s="156">
        <v>1.4645592E9</v>
      </c>
      <c r="Z372" s="156">
        <v>101927.7996</v>
      </c>
      <c r="AA372" s="153">
        <f>IFERROR(__xludf.DUMMYFUNCTION("TO_DATE(INT((AB372/(60*60*24))+""1/1/1970""))"),43599.0)</f>
        <v>43599</v>
      </c>
      <c r="AB372" s="152">
        <v>1.5578064E9</v>
      </c>
      <c r="AC372" s="152">
        <v>99787.5052</v>
      </c>
      <c r="AD372" s="153">
        <f>IFERROR(__xludf.DUMMYFUNCTION("TO_DATE(INT((AE372/(60*60*24))+""1/1/1970""))"),43600.0)</f>
        <v>43600</v>
      </c>
      <c r="AE372" s="156">
        <v>1.5578928E9</v>
      </c>
      <c r="AF372" s="156">
        <v>101965.0</v>
      </c>
      <c r="AG372" s="153">
        <f>IFERROR(__xludf.DUMMYFUNCTION("TO_DATE(INT((AH372/(60*60*24))+""1/1/1970""))"),43525.0)</f>
        <v>43525</v>
      </c>
      <c r="AH372" s="156">
        <v>1.551446604E9</v>
      </c>
      <c r="AI372" s="156">
        <v>107801.6111</v>
      </c>
    </row>
    <row r="373">
      <c r="A373" s="152">
        <v>1.47463746E9</v>
      </c>
      <c r="B373" s="152">
        <v>105045.9429</v>
      </c>
      <c r="C373" s="153">
        <f>IFERROR(__xludf.DUMMYFUNCTION("TO_DATE(INT((A373/(60*60*24))+""1/1/1970""))"),42636.0)</f>
        <v>42636</v>
      </c>
      <c r="D373" s="156">
        <v>1.4828508E9</v>
      </c>
      <c r="E373" s="156">
        <v>99357.3765</v>
      </c>
      <c r="G373" s="156">
        <v>1.4900688E9</v>
      </c>
      <c r="H373" s="156">
        <v>94540.4</v>
      </c>
      <c r="J373" s="154">
        <v>42893.0</v>
      </c>
      <c r="K373" s="155">
        <v>131301.71</v>
      </c>
      <c r="M373" s="13">
        <v>1.4694552E9</v>
      </c>
      <c r="N373" s="13">
        <v>26351.4222</v>
      </c>
      <c r="P373" s="152">
        <v>1.467126E9</v>
      </c>
      <c r="Q373" s="152">
        <v>105534.1706</v>
      </c>
      <c r="S373" s="152">
        <v>1.4706864E9</v>
      </c>
      <c r="T373" s="152">
        <v>9787.64</v>
      </c>
      <c r="V373" s="152">
        <v>1.4652828E9</v>
      </c>
      <c r="W373" s="152">
        <v>104016.2698</v>
      </c>
      <c r="Y373" s="152">
        <v>1.4645628E9</v>
      </c>
      <c r="Z373" s="152">
        <v>101927.7996</v>
      </c>
      <c r="AA373" s="153">
        <f>IFERROR(__xludf.DUMMYFUNCTION("TO_DATE(INT((AB373/(60*60*24))+""1/1/1970""))"),43599.0)</f>
        <v>43599</v>
      </c>
      <c r="AB373" s="156">
        <v>1.5578424E9</v>
      </c>
      <c r="AC373" s="156">
        <v>100379.2377</v>
      </c>
      <c r="AD373" s="153">
        <f>IFERROR(__xludf.DUMMYFUNCTION("TO_DATE(INT((AE373/(60*60*24))+""1/1/1970""))"),43600.0)</f>
        <v>43600</v>
      </c>
      <c r="AE373" s="152">
        <v>1.5579288E9</v>
      </c>
      <c r="AF373" s="152">
        <v>101965.0</v>
      </c>
      <c r="AG373" s="153">
        <f>IFERROR(__xludf.DUMMYFUNCTION("TO_DATE(INT((AH373/(60*60*24))+""1/1/1970""))"),43525.0)</f>
        <v>43525</v>
      </c>
      <c r="AH373" s="152">
        <v>1.55146242E9</v>
      </c>
      <c r="AI373" s="152">
        <v>107801.6111</v>
      </c>
    </row>
    <row r="374">
      <c r="A374" s="156">
        <v>1.4746608E9</v>
      </c>
      <c r="B374" s="156">
        <v>105045.9429</v>
      </c>
      <c r="C374" s="153">
        <f>IFERROR(__xludf.DUMMYFUNCTION("TO_DATE(INT((A374/(60*60*24))+""1/1/1970""))"),42636.0)</f>
        <v>42636</v>
      </c>
      <c r="D374" s="156">
        <v>1.4829012E9</v>
      </c>
      <c r="E374" s="156">
        <v>99473.5474</v>
      </c>
      <c r="G374" s="152">
        <v>1.4901552E9</v>
      </c>
      <c r="H374" s="152">
        <v>92838.6283</v>
      </c>
      <c r="J374" s="154">
        <v>42894.0</v>
      </c>
      <c r="K374" s="155">
        <v>131094.66</v>
      </c>
      <c r="M374" s="13">
        <v>1.4694768E9</v>
      </c>
      <c r="N374" s="13">
        <v>26351.4222</v>
      </c>
      <c r="P374" s="156">
        <v>1.467144E9</v>
      </c>
      <c r="Q374" s="156">
        <v>105534.1706</v>
      </c>
      <c r="S374" s="156">
        <v>1.4707512E9</v>
      </c>
      <c r="T374" s="156">
        <v>9782.2554</v>
      </c>
      <c r="V374" s="156">
        <v>1.4653224E9</v>
      </c>
      <c r="W374" s="156">
        <v>103774.163</v>
      </c>
      <c r="Y374" s="156">
        <v>1.4645988E9</v>
      </c>
      <c r="Z374" s="156">
        <v>101880.2222</v>
      </c>
      <c r="AA374" s="153">
        <f>IFERROR(__xludf.DUMMYFUNCTION("TO_DATE(INT((AB374/(60*60*24))+""1/1/1970""))"),43599.0)</f>
        <v>43599</v>
      </c>
      <c r="AB374" s="152">
        <v>1.5578604E9</v>
      </c>
      <c r="AC374" s="152">
        <v>102229.5312</v>
      </c>
      <c r="AD374" s="153">
        <f>IFERROR(__xludf.DUMMYFUNCTION("TO_DATE(INT((AE374/(60*60*24))+""1/1/1970""))"),43600.0)</f>
        <v>43600</v>
      </c>
      <c r="AE374" s="156">
        <v>1.5579468E9</v>
      </c>
      <c r="AF374" s="156">
        <v>101965.0</v>
      </c>
      <c r="AG374" s="153">
        <f>IFERROR(__xludf.DUMMYFUNCTION("TO_DATE(INT((AH374/(60*60*24))+""1/1/1970""))"),43525.0)</f>
        <v>43525</v>
      </c>
      <c r="AH374" s="156">
        <v>1.551478321E9</v>
      </c>
      <c r="AI374" s="156">
        <v>107801.6111</v>
      </c>
    </row>
    <row r="375">
      <c r="A375" s="152">
        <v>1.47489666E9</v>
      </c>
      <c r="B375" s="152">
        <v>105045.9429</v>
      </c>
      <c r="C375" s="153">
        <f>IFERROR(__xludf.DUMMYFUNCTION("TO_DATE(INT((A375/(60*60*24))+""1/1/1970""))"),42639.0)</f>
        <v>42639</v>
      </c>
      <c r="D375" s="156">
        <v>1.4829588E9</v>
      </c>
      <c r="E375" s="156">
        <v>99473.5474</v>
      </c>
      <c r="G375" s="156">
        <v>1.4902416E9</v>
      </c>
      <c r="H375" s="156">
        <v>94135.283</v>
      </c>
      <c r="J375" s="154">
        <v>42895.0</v>
      </c>
      <c r="K375" s="155">
        <v>130828.66</v>
      </c>
      <c r="M375" s="13">
        <v>1.4695416E9</v>
      </c>
      <c r="N375" s="13">
        <v>26352.9177</v>
      </c>
      <c r="P375" s="152">
        <v>1.4671728E9</v>
      </c>
      <c r="Q375" s="152">
        <v>107504.922</v>
      </c>
      <c r="S375" s="152">
        <v>1.4707728E9</v>
      </c>
      <c r="T375" s="152">
        <v>9782.2554</v>
      </c>
      <c r="V375" s="152">
        <v>1.4653404E9</v>
      </c>
      <c r="W375" s="152">
        <v>103662.3006</v>
      </c>
      <c r="Y375" s="152">
        <v>1.4646384E9</v>
      </c>
      <c r="Z375" s="152">
        <v>101880.2222</v>
      </c>
      <c r="AA375" s="153">
        <f>IFERROR(__xludf.DUMMYFUNCTION("TO_DATE(INT((AB375/(60*60*24))+""1/1/1970""))"),43599.0)</f>
        <v>43599</v>
      </c>
      <c r="AB375" s="156">
        <v>1.557864E9</v>
      </c>
      <c r="AC375" s="156">
        <v>101981.2847</v>
      </c>
      <c r="AD375" s="153">
        <f>IFERROR(__xludf.DUMMYFUNCTION("TO_DATE(INT((AE375/(60*60*24))+""1/1/1970""))"),43600.0)</f>
        <v>43600</v>
      </c>
      <c r="AE375" s="152">
        <v>1.5579504E9</v>
      </c>
      <c r="AF375" s="152">
        <v>101965.0</v>
      </c>
      <c r="AG375" s="153">
        <f>IFERROR(__xludf.DUMMYFUNCTION("TO_DATE(INT((AH375/(60*60*24))+""1/1/1970""))"),43525.0)</f>
        <v>43525</v>
      </c>
      <c r="AH375" s="152">
        <v>1.551484156E9</v>
      </c>
      <c r="AI375" s="152">
        <v>107801.6111</v>
      </c>
    </row>
    <row r="376">
      <c r="A376" s="156">
        <v>1.47492E9</v>
      </c>
      <c r="B376" s="156">
        <v>105045.9429</v>
      </c>
      <c r="C376" s="153">
        <f>IFERROR(__xludf.DUMMYFUNCTION("TO_DATE(INT((A376/(60*60*24))+""1/1/1970""))"),42639.0)</f>
        <v>42639</v>
      </c>
      <c r="D376" s="156">
        <v>1.4830272E9</v>
      </c>
      <c r="E376" s="156">
        <v>99611.6712</v>
      </c>
      <c r="G376" s="152">
        <v>1.490328E9</v>
      </c>
      <c r="H376" s="152">
        <v>94430.4432</v>
      </c>
      <c r="J376" s="154">
        <v>42898.0</v>
      </c>
      <c r="K376" s="155">
        <v>130385.99</v>
      </c>
      <c r="M376" s="13">
        <v>1.4695632E9</v>
      </c>
      <c r="N376" s="13">
        <v>26352.9177</v>
      </c>
      <c r="P376" s="156">
        <v>1.4672124E9</v>
      </c>
      <c r="Q376" s="156">
        <v>107504.922</v>
      </c>
      <c r="S376" s="156">
        <v>1.4708376E9</v>
      </c>
      <c r="T376" s="156">
        <v>9781.1889</v>
      </c>
      <c r="V376" s="156">
        <v>1.465362E9</v>
      </c>
      <c r="W376" s="156">
        <v>103481.9126</v>
      </c>
      <c r="Y376" s="156">
        <v>1.4646492E9</v>
      </c>
      <c r="Z376" s="156">
        <v>101880.2222</v>
      </c>
      <c r="AA376" s="153">
        <f>IFERROR(__xludf.DUMMYFUNCTION("TO_DATE(INT((AB376/(60*60*24))+""1/1/1970""))"),43600.0)</f>
        <v>43600</v>
      </c>
      <c r="AB376" s="152">
        <v>1.5578928E9</v>
      </c>
      <c r="AC376" s="152">
        <v>101981.2847</v>
      </c>
      <c r="AD376" s="153">
        <f>IFERROR(__xludf.DUMMYFUNCTION("TO_DATE(INT((AE376/(60*60*24))+""1/1/1970""))"),43601.0)</f>
        <v>43601</v>
      </c>
      <c r="AE376" s="156">
        <v>1.5579792E9</v>
      </c>
      <c r="AF376" s="156">
        <v>102116.8</v>
      </c>
      <c r="AG376" s="153">
        <f>IFERROR(__xludf.DUMMYFUNCTION("TO_DATE(INT((AH376/(60*60*24))+""1/1/1970""))"),43526.0)</f>
        <v>43526</v>
      </c>
      <c r="AH376" s="156">
        <v>1.551494384E9</v>
      </c>
      <c r="AI376" s="156">
        <v>107801.6111</v>
      </c>
    </row>
    <row r="377">
      <c r="A377" s="152">
        <v>1.47498306E9</v>
      </c>
      <c r="B377" s="152">
        <v>105045.9429</v>
      </c>
      <c r="C377" s="153">
        <f>IFERROR(__xludf.DUMMYFUNCTION("TO_DATE(INT((A377/(60*60*24))+""1/1/1970""))"),42640.0)</f>
        <v>42640</v>
      </c>
      <c r="D377" s="156">
        <v>1.483074E9</v>
      </c>
      <c r="E377" s="156">
        <v>99611.6712</v>
      </c>
      <c r="G377" s="156">
        <v>1.4904144E9</v>
      </c>
      <c r="H377" s="156">
        <v>95585.9239</v>
      </c>
      <c r="J377" s="154">
        <v>42899.0</v>
      </c>
      <c r="K377" s="155">
        <v>130314.52</v>
      </c>
      <c r="M377" s="13">
        <v>1.469628E9</v>
      </c>
      <c r="N377" s="13">
        <v>26471.2906</v>
      </c>
      <c r="P377" s="152">
        <v>1.4672304E9</v>
      </c>
      <c r="Q377" s="152">
        <v>107504.922</v>
      </c>
      <c r="S377" s="152">
        <v>1.4708592E9</v>
      </c>
      <c r="T377" s="152">
        <v>9781.1889</v>
      </c>
      <c r="V377" s="152">
        <v>1.4654016E9</v>
      </c>
      <c r="W377" s="152">
        <v>103252.8703</v>
      </c>
      <c r="Y377" s="152">
        <v>1.464678E9</v>
      </c>
      <c r="Z377" s="152">
        <v>102238.8826</v>
      </c>
      <c r="AA377" s="153">
        <f>IFERROR(__xludf.DUMMYFUNCTION("TO_DATE(INT((AB377/(60*60*24))+""1/1/1970""))"),43600.0)</f>
        <v>43600</v>
      </c>
      <c r="AB377" s="156">
        <v>1.5579288E9</v>
      </c>
      <c r="AC377" s="156">
        <v>101891.198</v>
      </c>
      <c r="AD377" s="153">
        <f>IFERROR(__xludf.DUMMYFUNCTION("TO_DATE(INT((AE377/(60*60*24))+""1/1/1970""))"),43601.0)</f>
        <v>43601</v>
      </c>
      <c r="AE377" s="152">
        <v>1.5580152E9</v>
      </c>
      <c r="AF377" s="152">
        <v>102116.8</v>
      </c>
      <c r="AG377" s="153">
        <f>IFERROR(__xludf.DUMMYFUNCTION("TO_DATE(INT((AH377/(60*60*24))+""1/1/1970""))"),43526.0)</f>
        <v>43526</v>
      </c>
      <c r="AH377" s="152">
        <v>1.551511036E9</v>
      </c>
      <c r="AI377" s="152">
        <v>107801.6111</v>
      </c>
    </row>
    <row r="378">
      <c r="A378" s="156">
        <v>1.4750064E9</v>
      </c>
      <c r="B378" s="156">
        <v>105045.9429</v>
      </c>
      <c r="C378" s="153">
        <f>IFERROR(__xludf.DUMMYFUNCTION("TO_DATE(INT((A378/(60*60*24))+""1/1/1970""))"),42640.0)</f>
        <v>42640</v>
      </c>
      <c r="D378" s="156">
        <v>1.4831316E9</v>
      </c>
      <c r="E378" s="156">
        <v>99611.6712</v>
      </c>
      <c r="G378" s="152">
        <v>1.4906232E9</v>
      </c>
      <c r="H378" s="152">
        <v>95585.9239</v>
      </c>
      <c r="J378" s="154">
        <v>42900.0</v>
      </c>
      <c r="K378" s="155">
        <v>130664.69</v>
      </c>
      <c r="M378" s="13">
        <v>1.4696496E9</v>
      </c>
      <c r="N378" s="13">
        <v>26471.2906</v>
      </c>
      <c r="P378" s="156">
        <v>1.4672592E9</v>
      </c>
      <c r="Q378" s="156">
        <v>109290.3858</v>
      </c>
      <c r="S378" s="156">
        <v>1.470924E9</v>
      </c>
      <c r="T378" s="156">
        <v>9775.322</v>
      </c>
      <c r="V378" s="156">
        <v>1.4654268E9</v>
      </c>
      <c r="W378" s="156">
        <v>103175.469</v>
      </c>
      <c r="Y378" s="156">
        <v>1.4647176E9</v>
      </c>
      <c r="Z378" s="156">
        <v>102238.8826</v>
      </c>
      <c r="AA378" s="153">
        <f>IFERROR(__xludf.DUMMYFUNCTION("TO_DATE(INT((AB378/(60*60*24))+""1/1/1970""))"),43600.0)</f>
        <v>43600</v>
      </c>
      <c r="AB378" s="152">
        <v>1.5579468E9</v>
      </c>
      <c r="AC378" s="152">
        <v>103378.7427</v>
      </c>
      <c r="AD378" s="153">
        <f>IFERROR(__xludf.DUMMYFUNCTION("TO_DATE(INT((AE378/(60*60*24))+""1/1/1970""))"),43601.0)</f>
        <v>43601</v>
      </c>
      <c r="AE378" s="156">
        <v>1.5580332E9</v>
      </c>
      <c r="AF378" s="156">
        <v>102116.8</v>
      </c>
      <c r="AG378" s="153">
        <f>IFERROR(__xludf.DUMMYFUNCTION("TO_DATE(INT((AH378/(60*60*24))+""1/1/1970""))"),43526.0)</f>
        <v>43526</v>
      </c>
      <c r="AH378" s="156">
        <v>1.551527752E9</v>
      </c>
      <c r="AI378" s="156">
        <v>107801.6111</v>
      </c>
    </row>
    <row r="379">
      <c r="A379" s="152">
        <v>1.47506946E9</v>
      </c>
      <c r="B379" s="152">
        <v>105045.9429</v>
      </c>
      <c r="C379" s="153">
        <f>IFERROR(__xludf.DUMMYFUNCTION("TO_DATE(INT((A379/(60*60*24))+""1/1/1970""))"),42641.0)</f>
        <v>42641</v>
      </c>
      <c r="D379" s="156">
        <v>1.4834556E9</v>
      </c>
      <c r="E379" s="156">
        <v>99611.6712</v>
      </c>
      <c r="G379" s="152">
        <v>1.4906736E9</v>
      </c>
      <c r="H379" s="152">
        <v>96466.0964</v>
      </c>
      <c r="J379" s="154">
        <v>42901.0</v>
      </c>
      <c r="K379" s="155">
        <v>130890.12</v>
      </c>
      <c r="M379" s="13">
        <v>1.4697144E9</v>
      </c>
      <c r="N379" s="13">
        <v>26356.3686</v>
      </c>
      <c r="P379" s="152">
        <v>1.4672988E9</v>
      </c>
      <c r="Q379" s="152">
        <v>109290.3858</v>
      </c>
      <c r="S379" s="152">
        <v>1.4709456E9</v>
      </c>
      <c r="T379" s="152">
        <v>9775.322</v>
      </c>
      <c r="V379" s="152">
        <v>1.4654412E9</v>
      </c>
      <c r="W379" s="152">
        <v>103190.1459</v>
      </c>
      <c r="Y379" s="152">
        <v>1.4647356E9</v>
      </c>
      <c r="Z379" s="152">
        <v>102238.8826</v>
      </c>
      <c r="AA379" s="153">
        <f>IFERROR(__xludf.DUMMYFUNCTION("TO_DATE(INT((AB379/(60*60*24))+""1/1/1970""))"),43600.0)</f>
        <v>43600</v>
      </c>
      <c r="AB379" s="156">
        <v>1.5579504E9</v>
      </c>
      <c r="AC379" s="156">
        <v>103133.3537</v>
      </c>
      <c r="AD379" s="153">
        <f>IFERROR(__xludf.DUMMYFUNCTION("TO_DATE(INT((AE379/(60*60*24))+""1/1/1970""))"),43601.0)</f>
        <v>43601</v>
      </c>
      <c r="AE379" s="152">
        <v>1.5580368E9</v>
      </c>
      <c r="AF379" s="152">
        <v>102116.8</v>
      </c>
      <c r="AG379" s="153">
        <f>IFERROR(__xludf.DUMMYFUNCTION("TO_DATE(INT((AH379/(60*60*24))+""1/1/1970""))"),43526.0)</f>
        <v>43526</v>
      </c>
      <c r="AH379" s="152">
        <v>1.55154397E9</v>
      </c>
      <c r="AI379" s="152">
        <v>107801.6111</v>
      </c>
    </row>
    <row r="380">
      <c r="A380" s="156">
        <v>1.4750928E9</v>
      </c>
      <c r="B380" s="156">
        <v>105045.9429</v>
      </c>
      <c r="C380" s="153">
        <f>IFERROR(__xludf.DUMMYFUNCTION("TO_DATE(INT((A380/(60*60*24))+""1/1/1970""))"),42641.0)</f>
        <v>42641</v>
      </c>
      <c r="D380" s="156">
        <v>1.483506E9</v>
      </c>
      <c r="E380" s="156">
        <v>99684.6969</v>
      </c>
      <c r="G380" s="156">
        <v>1.49076E9</v>
      </c>
      <c r="H380" s="156">
        <v>97060.3039</v>
      </c>
      <c r="J380" s="154">
        <v>42902.0</v>
      </c>
      <c r="K380" s="155">
        <v>130892.45</v>
      </c>
      <c r="M380" s="13">
        <v>1.469736E9</v>
      </c>
      <c r="N380" s="13">
        <v>26356.3686</v>
      </c>
      <c r="P380" s="156">
        <v>1.4673168E9</v>
      </c>
      <c r="Q380" s="156">
        <v>109290.3858</v>
      </c>
      <c r="S380" s="156">
        <v>1.4710104E9</v>
      </c>
      <c r="T380" s="156">
        <v>9779.4002</v>
      </c>
      <c r="V380" s="156">
        <v>1.4654808E9</v>
      </c>
      <c r="W380" s="156">
        <v>103715.3324</v>
      </c>
      <c r="Y380" s="156">
        <v>1.4647572E9</v>
      </c>
      <c r="Z380" s="156">
        <v>102115.8219</v>
      </c>
      <c r="AA380" s="153">
        <f>IFERROR(__xludf.DUMMYFUNCTION("TO_DATE(INT((AB380/(60*60*24))+""1/1/1970""))"),43601.0)</f>
        <v>43601</v>
      </c>
      <c r="AB380" s="152">
        <v>1.5579792E9</v>
      </c>
      <c r="AC380" s="152">
        <v>103133.3537</v>
      </c>
      <c r="AD380" s="153">
        <f>IFERROR(__xludf.DUMMYFUNCTION("TO_DATE(INT((AE380/(60*60*24))+""1/1/1970""))"),43602.0)</f>
        <v>43602</v>
      </c>
      <c r="AE380" s="156">
        <v>1.5580656E9</v>
      </c>
      <c r="AF380" s="156">
        <v>102387.28</v>
      </c>
      <c r="AG380" s="153">
        <f>IFERROR(__xludf.DUMMYFUNCTION("TO_DATE(INT((AH380/(60*60*24))+""1/1/1970""))"),43526.0)</f>
        <v>43526</v>
      </c>
      <c r="AH380" s="156">
        <v>1.551559805E9</v>
      </c>
      <c r="AI380" s="156">
        <v>107801.6111</v>
      </c>
    </row>
    <row r="381">
      <c r="A381" s="152">
        <v>1.47515586E9</v>
      </c>
      <c r="B381" s="152">
        <v>105045.9429</v>
      </c>
      <c r="C381" s="153">
        <f>IFERROR(__xludf.DUMMYFUNCTION("TO_DATE(INT((A381/(60*60*24))+""1/1/1970""))"),42642.0)</f>
        <v>42642</v>
      </c>
      <c r="D381" s="156">
        <v>1.4835636E9</v>
      </c>
      <c r="E381" s="156">
        <v>99684.6969</v>
      </c>
      <c r="G381" s="152">
        <v>1.4908464E9</v>
      </c>
      <c r="H381" s="152">
        <v>96862.9902</v>
      </c>
      <c r="J381" s="154">
        <v>42905.0</v>
      </c>
      <c r="K381" s="155">
        <v>130663.62</v>
      </c>
      <c r="M381" s="13">
        <v>1.4698008E9</v>
      </c>
      <c r="N381" s="13">
        <v>26355.6938</v>
      </c>
      <c r="P381" s="152">
        <v>1.4673456E9</v>
      </c>
      <c r="Q381" s="152">
        <v>110843.5726</v>
      </c>
      <c r="S381" s="152">
        <v>1.471032E9</v>
      </c>
      <c r="T381" s="152">
        <v>9779.4002</v>
      </c>
      <c r="V381" s="152">
        <v>1.4655132E9</v>
      </c>
      <c r="W381" s="152">
        <v>103682.5656</v>
      </c>
      <c r="Y381" s="152">
        <v>1.4647968E9</v>
      </c>
      <c r="Z381" s="152">
        <v>102115.8219</v>
      </c>
      <c r="AA381" s="153">
        <f>IFERROR(__xludf.DUMMYFUNCTION("TO_DATE(INT((AB381/(60*60*24))+""1/1/1970""))"),43601.0)</f>
        <v>43601</v>
      </c>
      <c r="AB381" s="156">
        <v>1.5580152E9</v>
      </c>
      <c r="AC381" s="156">
        <v>103776.0202</v>
      </c>
      <c r="AD381" s="153">
        <f>IFERROR(__xludf.DUMMYFUNCTION("TO_DATE(INT((AE381/(60*60*24))+""1/1/1970""))"),43602.0)</f>
        <v>43602</v>
      </c>
      <c r="AE381" s="152">
        <v>1.5581016E9</v>
      </c>
      <c r="AF381" s="152">
        <v>102387.28</v>
      </c>
      <c r="AG381" s="153">
        <f>IFERROR(__xludf.DUMMYFUNCTION("TO_DATE(INT((AH381/(60*60*24))+""1/1/1970""))"),43526.0)</f>
        <v>43526</v>
      </c>
      <c r="AH381" s="152">
        <v>1.55157039E9</v>
      </c>
      <c r="AI381" s="152">
        <v>107801.6111</v>
      </c>
    </row>
    <row r="382">
      <c r="A382" s="156">
        <v>1.4751792E9</v>
      </c>
      <c r="B382" s="156">
        <v>105045.9429</v>
      </c>
      <c r="C382" s="153">
        <f>IFERROR(__xludf.DUMMYFUNCTION("TO_DATE(INT((A382/(60*60*24))+""1/1/1970""))"),42642.0)</f>
        <v>42642</v>
      </c>
      <c r="D382" s="156">
        <v>1.483632E9</v>
      </c>
      <c r="E382" s="156">
        <v>99859.7691</v>
      </c>
      <c r="G382" s="156">
        <v>1.4909328E9</v>
      </c>
      <c r="H382" s="156">
        <v>96987.948</v>
      </c>
      <c r="J382" s="154">
        <v>42906.0</v>
      </c>
      <c r="K382" s="155">
        <v>130905.64</v>
      </c>
      <c r="M382" s="13">
        <v>1.4698224E9</v>
      </c>
      <c r="N382" s="13">
        <v>26355.6938</v>
      </c>
      <c r="P382" s="156">
        <v>1.4673852E9</v>
      </c>
      <c r="Q382" s="156">
        <v>110843.5726</v>
      </c>
      <c r="S382" s="156">
        <v>1.4710464E9</v>
      </c>
      <c r="T382" s="156">
        <v>9781.9318</v>
      </c>
      <c r="V382" s="156">
        <v>1.4655204E9</v>
      </c>
      <c r="W382" s="156">
        <v>103887.687</v>
      </c>
      <c r="Y382" s="156">
        <v>1.464822E9</v>
      </c>
      <c r="Z382" s="156">
        <v>102115.8219</v>
      </c>
      <c r="AA382" s="153">
        <f>IFERROR(__xludf.DUMMYFUNCTION("TO_DATE(INT((AB382/(60*60*24))+""1/1/1970""))"),43601.0)</f>
        <v>43601</v>
      </c>
      <c r="AB382" s="152">
        <v>1.5580332E9</v>
      </c>
      <c r="AC382" s="152">
        <v>104704.9371</v>
      </c>
      <c r="AD382" s="153">
        <f>IFERROR(__xludf.DUMMYFUNCTION("TO_DATE(INT((AE382/(60*60*24))+""1/1/1970""))"),43602.0)</f>
        <v>43602</v>
      </c>
      <c r="AE382" s="156">
        <v>1.5581196E9</v>
      </c>
      <c r="AF382" s="156">
        <v>102387.28</v>
      </c>
      <c r="AG382" s="153">
        <f>IFERROR(__xludf.DUMMYFUNCTION("TO_DATE(INT((AH382/(60*60*24))+""1/1/1970""))"),43527.0)</f>
        <v>43527</v>
      </c>
      <c r="AH382" s="156">
        <v>1.551576008E9</v>
      </c>
      <c r="AI382" s="156">
        <v>107801.6111</v>
      </c>
    </row>
    <row r="383">
      <c r="A383" s="152">
        <v>1.47524226E9</v>
      </c>
      <c r="B383" s="152">
        <v>105045.9429</v>
      </c>
      <c r="C383" s="153">
        <f>IFERROR(__xludf.DUMMYFUNCTION("TO_DATE(INT((A383/(60*60*24))+""1/1/1970""))"),42643.0)</f>
        <v>42643</v>
      </c>
      <c r="D383" s="156">
        <v>1.4836788E9</v>
      </c>
      <c r="E383" s="156">
        <v>99859.7691</v>
      </c>
      <c r="G383" s="152">
        <v>1.4910192E9</v>
      </c>
      <c r="H383" s="152">
        <v>96710.6223</v>
      </c>
      <c r="J383" s="154">
        <v>42907.0</v>
      </c>
      <c r="K383" s="155">
        <v>130689.45</v>
      </c>
      <c r="M383" s="13">
        <v>1.4698368E9</v>
      </c>
      <c r="N383" s="13">
        <v>26633.5248</v>
      </c>
      <c r="P383" s="152">
        <v>1.4674032E9</v>
      </c>
      <c r="Q383" s="152">
        <v>110843.5726</v>
      </c>
      <c r="S383" s="152">
        <v>1.4712192E9</v>
      </c>
      <c r="T383" s="152">
        <v>9780.8011</v>
      </c>
      <c r="V383" s="152">
        <v>1.46556E9</v>
      </c>
      <c r="W383" s="152">
        <v>103851.9827</v>
      </c>
      <c r="Y383" s="152">
        <v>1.4648364E9</v>
      </c>
      <c r="Z383" s="152">
        <v>102605.3201</v>
      </c>
      <c r="AA383" s="153">
        <f>IFERROR(__xludf.DUMMYFUNCTION("TO_DATE(INT((AB383/(60*60*24))+""1/1/1970""))"),43601.0)</f>
        <v>43601</v>
      </c>
      <c r="AB383" s="156">
        <v>1.5580368E9</v>
      </c>
      <c r="AC383" s="156">
        <v>104346.2063</v>
      </c>
      <c r="AD383" s="153">
        <f>IFERROR(__xludf.DUMMYFUNCTION("TO_DATE(INT((AE383/(60*60*24))+""1/1/1970""))"),43602.0)</f>
        <v>43602</v>
      </c>
      <c r="AE383" s="152">
        <v>1.5581232E9</v>
      </c>
      <c r="AF383" s="152">
        <v>102387.28</v>
      </c>
      <c r="AG383" s="153">
        <f>IFERROR(__xludf.DUMMYFUNCTION("TO_DATE(INT((AH383/(60*60*24))+""1/1/1970""))"),43527.0)</f>
        <v>43527</v>
      </c>
      <c r="AH383" s="152">
        <v>1.551591843E9</v>
      </c>
      <c r="AI383" s="152">
        <v>107801.6111</v>
      </c>
    </row>
    <row r="384">
      <c r="A384" s="156">
        <v>1.4752656E9</v>
      </c>
      <c r="B384" s="156">
        <v>105045.9429</v>
      </c>
      <c r="C384" s="153">
        <f>IFERROR(__xludf.DUMMYFUNCTION("TO_DATE(INT((A384/(60*60*24))+""1/1/1970""))"),42643.0)</f>
        <v>42643</v>
      </c>
      <c r="D384" s="156">
        <v>1.4837364E9</v>
      </c>
      <c r="E384" s="156">
        <v>99859.7691</v>
      </c>
      <c r="G384" s="156">
        <v>1.491228E9</v>
      </c>
      <c r="H384" s="156">
        <v>96710.6223</v>
      </c>
      <c r="J384" s="154">
        <v>42908.0</v>
      </c>
      <c r="K384" s="155">
        <v>130830.31</v>
      </c>
      <c r="M384" s="13">
        <v>1.4699232E9</v>
      </c>
      <c r="N384" s="13">
        <v>26633.5248</v>
      </c>
      <c r="P384" s="156">
        <v>1.467432E9</v>
      </c>
      <c r="Q384" s="156">
        <v>111099.9764</v>
      </c>
      <c r="S384" s="156">
        <v>1.4712696E9</v>
      </c>
      <c r="T384" s="156">
        <v>9780.8011</v>
      </c>
      <c r="V384" s="156">
        <v>1.4655924E9</v>
      </c>
      <c r="W384" s="156">
        <v>103843.8824</v>
      </c>
      <c r="Y384" s="156">
        <v>1.464876E9</v>
      </c>
      <c r="Z384" s="156">
        <v>102605.3201</v>
      </c>
      <c r="AA384" s="153">
        <f>IFERROR(__xludf.DUMMYFUNCTION("TO_DATE(INT((AB384/(60*60*24))+""1/1/1970""))"),43602.0)</f>
        <v>43602</v>
      </c>
      <c r="AB384" s="152">
        <v>1.5580656E9</v>
      </c>
      <c r="AC384" s="152">
        <v>104346.2063</v>
      </c>
      <c r="AD384" s="153">
        <f>IFERROR(__xludf.DUMMYFUNCTION("TO_DATE(INT((AE384/(60*60*24))+""1/1/1970""))"),43603.0)</f>
        <v>43603</v>
      </c>
      <c r="AE384" s="156">
        <v>1.558152E9</v>
      </c>
      <c r="AF384" s="156">
        <v>102125.08</v>
      </c>
      <c r="AG384" s="153">
        <f>IFERROR(__xludf.DUMMYFUNCTION("TO_DATE(INT((AH384/(60*60*24))+""1/1/1970""))"),43527.0)</f>
        <v>43527</v>
      </c>
      <c r="AH384" s="156">
        <v>1.55160787E9</v>
      </c>
      <c r="AI384" s="156">
        <v>107801.6111</v>
      </c>
    </row>
    <row r="385">
      <c r="A385" s="152">
        <v>1.47550146E9</v>
      </c>
      <c r="B385" s="152">
        <v>105045.9429</v>
      </c>
      <c r="C385" s="153">
        <f>IFERROR(__xludf.DUMMYFUNCTION("TO_DATE(INT((A385/(60*60*24))+""1/1/1970""))"),42646.0)</f>
        <v>42646</v>
      </c>
      <c r="D385" s="156">
        <v>1.483974E9</v>
      </c>
      <c r="E385" s="156">
        <v>99859.7691</v>
      </c>
      <c r="G385" s="156">
        <v>1.4912784E9</v>
      </c>
      <c r="H385" s="156">
        <v>97598.7138</v>
      </c>
      <c r="J385" s="154">
        <v>42909.0</v>
      </c>
      <c r="K385" s="155">
        <v>130979.14</v>
      </c>
      <c r="M385" s="13">
        <v>1.4700096E9</v>
      </c>
      <c r="N385" s="13">
        <v>26589.2643</v>
      </c>
      <c r="P385" s="152">
        <v>1.4677272E9</v>
      </c>
      <c r="Q385" s="152">
        <v>111099.9764</v>
      </c>
      <c r="S385" s="152">
        <v>1.4712912E9</v>
      </c>
      <c r="T385" s="152">
        <v>9780.8011</v>
      </c>
      <c r="V385" s="152">
        <v>1.4657688E9</v>
      </c>
      <c r="W385" s="152">
        <v>103848.733</v>
      </c>
      <c r="Y385" s="152">
        <v>1.4649084E9</v>
      </c>
      <c r="Z385" s="152">
        <v>102605.3201</v>
      </c>
      <c r="AA385" s="153">
        <f>IFERROR(__xludf.DUMMYFUNCTION("TO_DATE(INT((AB385/(60*60*24))+""1/1/1970""))"),43602.0)</f>
        <v>43602</v>
      </c>
      <c r="AB385" s="156">
        <v>1.5581016E9</v>
      </c>
      <c r="AC385" s="156">
        <v>103789.4208</v>
      </c>
      <c r="AD385" s="153">
        <f>IFERROR(__xludf.DUMMYFUNCTION("TO_DATE(INT((AE385/(60*60*24))+""1/1/1970""))"),43605.0)</f>
        <v>43605</v>
      </c>
      <c r="AE385" s="152">
        <v>1.5583608E9</v>
      </c>
      <c r="AF385" s="152">
        <v>102125.08</v>
      </c>
      <c r="AG385" s="153">
        <f>IFERROR(__xludf.DUMMYFUNCTION("TO_DATE(INT((AH385/(60*60*24))+""1/1/1970""))"),43527.0)</f>
        <v>43527</v>
      </c>
      <c r="AH385" s="152">
        <v>1.551623839E9</v>
      </c>
      <c r="AI385" s="152">
        <v>107801.6111</v>
      </c>
    </row>
    <row r="386">
      <c r="A386" s="156">
        <v>1.4755248E9</v>
      </c>
      <c r="B386" s="156">
        <v>105045.9429</v>
      </c>
      <c r="C386" s="153">
        <f>IFERROR(__xludf.DUMMYFUNCTION("TO_DATE(INT((A386/(60*60*24))+""1/1/1970""))"),42646.0)</f>
        <v>42646</v>
      </c>
      <c r="D386" s="156">
        <v>1.4840244E9</v>
      </c>
      <c r="E386" s="156">
        <v>99859.7691</v>
      </c>
      <c r="G386" s="152">
        <v>1.4913648E9</v>
      </c>
      <c r="H386" s="152">
        <v>97311.2962</v>
      </c>
      <c r="J386" s="154">
        <v>42912.0</v>
      </c>
      <c r="K386" s="155">
        <v>131176.97</v>
      </c>
      <c r="M386" s="13">
        <v>1.47006E9</v>
      </c>
      <c r="N386" s="13">
        <v>26589.2643</v>
      </c>
      <c r="P386" s="156">
        <v>1.4677488E9</v>
      </c>
      <c r="Q386" s="156">
        <v>111099.9764</v>
      </c>
      <c r="S386" s="156">
        <v>1.471356E9</v>
      </c>
      <c r="T386" s="156">
        <v>9785.558</v>
      </c>
      <c r="V386" s="156">
        <v>1.4657724E9</v>
      </c>
      <c r="W386" s="156">
        <v>103852.6366</v>
      </c>
      <c r="Y386" s="156">
        <v>1.4649156E9</v>
      </c>
      <c r="Z386" s="156">
        <v>102274.1082</v>
      </c>
      <c r="AA386" s="153">
        <f>IFERROR(__xludf.DUMMYFUNCTION("TO_DATE(INT((AB386/(60*60*24))+""1/1/1970""))"),43602.0)</f>
        <v>43602</v>
      </c>
      <c r="AB386" s="152">
        <v>1.5581196E9</v>
      </c>
      <c r="AC386" s="152">
        <v>103901.2488</v>
      </c>
      <c r="AD386" s="153">
        <f>IFERROR(__xludf.DUMMYFUNCTION("TO_DATE(INT((AE386/(60*60*24))+""1/1/1970""))"),43605.0)</f>
        <v>43605</v>
      </c>
      <c r="AE386" s="156">
        <v>1.5583788E9</v>
      </c>
      <c r="AF386" s="156">
        <v>102125.08</v>
      </c>
      <c r="AG386" s="153">
        <f>IFERROR(__xludf.DUMMYFUNCTION("TO_DATE(INT((AH386/(60*60*24))+""1/1/1970""))"),43527.0)</f>
        <v>43527</v>
      </c>
      <c r="AH386" s="156">
        <v>1.551640133E9</v>
      </c>
      <c r="AI386" s="156">
        <v>107801.6111</v>
      </c>
    </row>
    <row r="387">
      <c r="A387" s="152">
        <v>1.47558786E9</v>
      </c>
      <c r="B387" s="152">
        <v>105045.9429</v>
      </c>
      <c r="C387" s="153">
        <f>IFERROR(__xludf.DUMMYFUNCTION("TO_DATE(INT((A387/(60*60*24))+""1/1/1970""))"),42647.0)</f>
        <v>42647</v>
      </c>
      <c r="D387" s="156">
        <v>1.484082E9</v>
      </c>
      <c r="E387" s="156">
        <v>99859.7691</v>
      </c>
      <c r="G387" s="156">
        <v>1.4914512E9</v>
      </c>
      <c r="H387" s="156">
        <v>95903.5027</v>
      </c>
      <c r="J387" s="154">
        <v>42913.0</v>
      </c>
      <c r="K387" s="155">
        <v>131053.25</v>
      </c>
      <c r="M387" s="13">
        <v>1.4700816E9</v>
      </c>
      <c r="N387" s="13">
        <v>26589.2643</v>
      </c>
      <c r="P387" s="152">
        <v>1.4677776E9</v>
      </c>
      <c r="Q387" s="152">
        <v>110468.687</v>
      </c>
      <c r="S387" s="152">
        <v>1.4713776E9</v>
      </c>
      <c r="T387" s="152">
        <v>9785.558</v>
      </c>
      <c r="V387" s="152">
        <v>1.4658084E9</v>
      </c>
      <c r="W387" s="152">
        <v>103878.8769</v>
      </c>
      <c r="Y387" s="152">
        <v>1.4649552E9</v>
      </c>
      <c r="Z387" s="152">
        <v>102274.1082</v>
      </c>
      <c r="AA387" s="153">
        <f>IFERROR(__xludf.DUMMYFUNCTION("TO_DATE(INT((AB387/(60*60*24))+""1/1/1970""))"),43602.0)</f>
        <v>43602</v>
      </c>
      <c r="AB387" s="156">
        <v>1.5581232E9</v>
      </c>
      <c r="AC387" s="156">
        <v>102944.6239</v>
      </c>
      <c r="AD387" s="153">
        <f>IFERROR(__xludf.DUMMYFUNCTION("TO_DATE(INT((AE387/(60*60*24))+""1/1/1970""))"),43605.0)</f>
        <v>43605</v>
      </c>
      <c r="AE387" s="152">
        <v>1.5583824E9</v>
      </c>
      <c r="AF387" s="152">
        <v>102125.08</v>
      </c>
      <c r="AG387" s="153">
        <f>IFERROR(__xludf.DUMMYFUNCTION("TO_DATE(INT((AH387/(60*60*24))+""1/1/1970""))"),43527.0)</f>
        <v>43527</v>
      </c>
      <c r="AH387" s="152">
        <v>1.551655991E9</v>
      </c>
      <c r="AI387" s="152">
        <v>107801.6111</v>
      </c>
    </row>
    <row r="388">
      <c r="A388" s="156">
        <v>1.4756112E9</v>
      </c>
      <c r="B388" s="156">
        <v>105045.9429</v>
      </c>
      <c r="C388" s="153">
        <f>IFERROR(__xludf.DUMMYFUNCTION("TO_DATE(INT((A388/(60*60*24))+""1/1/1970""))"),42647.0)</f>
        <v>42647</v>
      </c>
      <c r="D388" s="156">
        <v>1.4841504E9</v>
      </c>
      <c r="E388" s="156">
        <v>99859.7691</v>
      </c>
      <c r="G388" s="152">
        <v>1.4915376E9</v>
      </c>
      <c r="H388" s="152">
        <v>96692.9297</v>
      </c>
      <c r="J388" s="154">
        <v>42914.0</v>
      </c>
      <c r="K388" s="155">
        <v>130313.13</v>
      </c>
      <c r="M388" s="13">
        <v>1.4701464E9</v>
      </c>
      <c r="N388" s="13">
        <v>26607.2003</v>
      </c>
      <c r="P388" s="156">
        <v>1.4678172E9</v>
      </c>
      <c r="Q388" s="156">
        <v>110468.687</v>
      </c>
      <c r="S388" s="156">
        <v>1.4714424E9</v>
      </c>
      <c r="T388" s="156">
        <v>9785.3542</v>
      </c>
      <c r="V388" s="156">
        <v>1.465848E9</v>
      </c>
      <c r="W388" s="156">
        <v>103870.4128</v>
      </c>
      <c r="Y388" s="156">
        <v>1.4649876E9</v>
      </c>
      <c r="Z388" s="156">
        <v>102274.1082</v>
      </c>
      <c r="AA388" s="153">
        <f>IFERROR(__xludf.DUMMYFUNCTION("TO_DATE(INT((AB388/(60*60*24))+""1/1/1970""))"),43603.0)</f>
        <v>43603</v>
      </c>
      <c r="AB388" s="152">
        <v>1.558152E9</v>
      </c>
      <c r="AC388" s="152">
        <v>102944.6239</v>
      </c>
      <c r="AD388" s="153">
        <f>IFERROR(__xludf.DUMMYFUNCTION("TO_DATE(INT((AE388/(60*60*24))+""1/1/1970""))"),43606.0)</f>
        <v>43606</v>
      </c>
      <c r="AE388" s="156">
        <v>1.5584112E9</v>
      </c>
      <c r="AF388" s="156">
        <v>102204.43</v>
      </c>
      <c r="AG388" s="153">
        <f>IFERROR(__xludf.DUMMYFUNCTION("TO_DATE(INT((AH388/(60*60*24))+""1/1/1970""))"),43527.0)</f>
        <v>43527</v>
      </c>
      <c r="AH388" s="156">
        <v>1.551656595E9</v>
      </c>
      <c r="AI388" s="156">
        <v>107801.6111</v>
      </c>
    </row>
    <row r="389">
      <c r="A389" s="152">
        <v>1.47567426E9</v>
      </c>
      <c r="B389" s="152">
        <v>105045.9429</v>
      </c>
      <c r="C389" s="153">
        <f>IFERROR(__xludf.DUMMYFUNCTION("TO_DATE(INT((A389/(60*60*24))+""1/1/1970""))"),42648.0)</f>
        <v>42648</v>
      </c>
      <c r="D389" s="156">
        <v>1.4841972E9</v>
      </c>
      <c r="E389" s="156">
        <v>99859.7691</v>
      </c>
      <c r="G389" s="156">
        <v>1.491624E9</v>
      </c>
      <c r="H389" s="156">
        <v>96382.2593</v>
      </c>
      <c r="J389" s="154">
        <v>42915.0</v>
      </c>
      <c r="K389" s="155">
        <v>130799.49</v>
      </c>
      <c r="M389" s="13">
        <v>1.470168E9</v>
      </c>
      <c r="N389" s="13">
        <v>26607.2003</v>
      </c>
      <c r="P389" s="152">
        <v>1.4678352E9</v>
      </c>
      <c r="Q389" s="152">
        <v>110468.687</v>
      </c>
      <c r="S389" s="152">
        <v>1.471464E9</v>
      </c>
      <c r="T389" s="152">
        <v>9785.3542</v>
      </c>
      <c r="V389" s="152">
        <v>1.4658588E9</v>
      </c>
      <c r="W389" s="152">
        <v>103875.3594</v>
      </c>
      <c r="Y389" s="152">
        <v>1.4649984E9</v>
      </c>
      <c r="Z389" s="152">
        <v>104243.0806</v>
      </c>
      <c r="AA389" s="153">
        <f>IFERROR(__xludf.DUMMYFUNCTION("TO_DATE(INT((AB389/(60*60*24))+""1/1/1970""))"),43605.0)</f>
        <v>43605</v>
      </c>
      <c r="AB389" s="156">
        <v>1.5583608E9</v>
      </c>
      <c r="AC389" s="156">
        <v>100881.6639</v>
      </c>
      <c r="AD389" s="153">
        <f>IFERROR(__xludf.DUMMYFUNCTION("TO_DATE(INT((AE389/(60*60*24))+""1/1/1970""))"),43606.0)</f>
        <v>43606</v>
      </c>
      <c r="AE389" s="152">
        <v>1.5584472E9</v>
      </c>
      <c r="AF389" s="152">
        <v>102204.43</v>
      </c>
      <c r="AG389" s="153">
        <f>IFERROR(__xludf.DUMMYFUNCTION("TO_DATE(INT((AH389/(60*60*24))+""1/1/1970""))"),43528.0)</f>
        <v>43528</v>
      </c>
      <c r="AH389" s="152">
        <v>1.551673445E9</v>
      </c>
      <c r="AI389" s="152">
        <v>107801.6111</v>
      </c>
    </row>
    <row r="390">
      <c r="A390" s="156">
        <v>1.4756976E9</v>
      </c>
      <c r="B390" s="156">
        <v>105045.9429</v>
      </c>
      <c r="C390" s="153">
        <f>IFERROR(__xludf.DUMMYFUNCTION("TO_DATE(INT((A390/(60*60*24))+""1/1/1970""))"),42648.0)</f>
        <v>42648</v>
      </c>
      <c r="D390" s="156">
        <v>1.4842548E9</v>
      </c>
      <c r="E390" s="156">
        <v>99859.7691</v>
      </c>
      <c r="G390" s="152">
        <v>1.4918328E9</v>
      </c>
      <c r="H390" s="152">
        <v>96382.2593</v>
      </c>
      <c r="J390" s="154">
        <v>42916.0</v>
      </c>
      <c r="K390" s="155">
        <v>129814.11</v>
      </c>
      <c r="M390" s="13">
        <v>1.4702328E9</v>
      </c>
      <c r="N390" s="13">
        <v>26796.4149</v>
      </c>
      <c r="P390" s="156">
        <v>1.467864E9</v>
      </c>
      <c r="Q390" s="156">
        <v>111240.9062</v>
      </c>
      <c r="S390" s="156">
        <v>1.4715288E9</v>
      </c>
      <c r="T390" s="156">
        <v>9789.7744</v>
      </c>
      <c r="V390" s="156">
        <v>1.4658876E9</v>
      </c>
      <c r="W390" s="156">
        <v>103883.6834</v>
      </c>
      <c r="Y390" s="156">
        <v>1.465164E9</v>
      </c>
      <c r="Z390" s="156">
        <v>104243.0806</v>
      </c>
      <c r="AA390" s="153">
        <f>IFERROR(__xludf.DUMMYFUNCTION("TO_DATE(INT((AB390/(60*60*24))+""1/1/1970""))"),43605.0)</f>
        <v>43605</v>
      </c>
      <c r="AB390" s="152">
        <v>1.5583788E9</v>
      </c>
      <c r="AC390" s="152">
        <v>100573.3012</v>
      </c>
      <c r="AD390" s="153">
        <f>IFERROR(__xludf.DUMMYFUNCTION("TO_DATE(INT((AE390/(60*60*24))+""1/1/1970""))"),43606.0)</f>
        <v>43606</v>
      </c>
      <c r="AE390" s="156">
        <v>1.5584652E9</v>
      </c>
      <c r="AF390" s="156">
        <v>102204.43</v>
      </c>
      <c r="AG390" s="153">
        <f>IFERROR(__xludf.DUMMYFUNCTION("TO_DATE(INT((AH390/(60*60*24))+""1/1/1970""))"),43528.0)</f>
        <v>43528</v>
      </c>
      <c r="AH390" s="156">
        <v>1.551689873E9</v>
      </c>
      <c r="AI390" s="156">
        <v>107801.6111</v>
      </c>
    </row>
    <row r="391">
      <c r="A391" s="152">
        <v>1.47576066E9</v>
      </c>
      <c r="B391" s="152">
        <v>105045.9429</v>
      </c>
      <c r="C391" s="153">
        <f>IFERROR(__xludf.DUMMYFUNCTION("TO_DATE(INT((A391/(60*60*24))+""1/1/1970""))"),42649.0)</f>
        <v>42649</v>
      </c>
      <c r="D391" s="156">
        <v>1.4843232E9</v>
      </c>
      <c r="E391" s="156">
        <v>99859.7691</v>
      </c>
      <c r="G391" s="152">
        <v>1.4918832E9</v>
      </c>
      <c r="H391" s="152">
        <v>97060.464</v>
      </c>
      <c r="J391" s="154">
        <v>42919.0</v>
      </c>
      <c r="K391" s="155">
        <v>129844.5</v>
      </c>
      <c r="M391" s="13">
        <v>1.4702544E9</v>
      </c>
      <c r="N391" s="13">
        <v>26796.4149</v>
      </c>
      <c r="P391" s="152">
        <v>1.4679036E9</v>
      </c>
      <c r="Q391" s="152">
        <v>111240.9062</v>
      </c>
      <c r="S391" s="152">
        <v>1.4715504E9</v>
      </c>
      <c r="T391" s="152">
        <v>9789.7744</v>
      </c>
      <c r="V391" s="152">
        <v>1.4659272E9</v>
      </c>
      <c r="W391" s="152">
        <v>103873.1922</v>
      </c>
      <c r="Y391" s="152">
        <v>1.4651676E9</v>
      </c>
      <c r="Z391" s="152">
        <v>104243.0806</v>
      </c>
      <c r="AA391" s="153">
        <f>IFERROR(__xludf.DUMMYFUNCTION("TO_DATE(INT((AB391/(60*60*24))+""1/1/1970""))"),43605.0)</f>
        <v>43605</v>
      </c>
      <c r="AB391" s="156">
        <v>1.5583824E9</v>
      </c>
      <c r="AC391" s="156">
        <v>100725.4208</v>
      </c>
      <c r="AD391" s="153">
        <f>IFERROR(__xludf.DUMMYFUNCTION("TO_DATE(INT((AE391/(60*60*24))+""1/1/1970""))"),43606.0)</f>
        <v>43606</v>
      </c>
      <c r="AE391" s="152">
        <v>1.5584688E9</v>
      </c>
      <c r="AF391" s="152">
        <v>102204.43</v>
      </c>
      <c r="AG391" s="153">
        <f>IFERROR(__xludf.DUMMYFUNCTION("TO_DATE(INT((AH391/(60*60*24))+""1/1/1970""))"),43528.0)</f>
        <v>43528</v>
      </c>
      <c r="AH391" s="152">
        <v>1.551705755E9</v>
      </c>
      <c r="AI391" s="152">
        <v>107801.6111</v>
      </c>
    </row>
    <row r="392">
      <c r="A392" s="156">
        <v>1.475784E9</v>
      </c>
      <c r="B392" s="156">
        <v>105045.9429</v>
      </c>
      <c r="C392" s="153">
        <f>IFERROR(__xludf.DUMMYFUNCTION("TO_DATE(INT((A392/(60*60*24))+""1/1/1970""))"),42649.0)</f>
        <v>42649</v>
      </c>
      <c r="D392" s="156">
        <v>1.48437E9</v>
      </c>
      <c r="E392" s="156">
        <v>99859.7691</v>
      </c>
      <c r="G392" s="156">
        <v>1.4919696E9</v>
      </c>
      <c r="H392" s="156">
        <v>96782.5086</v>
      </c>
      <c r="J392" s="154">
        <v>42919.0</v>
      </c>
      <c r="K392" s="155">
        <v>129841.5</v>
      </c>
      <c r="M392" s="13">
        <v>1.4703192E9</v>
      </c>
      <c r="N392" s="13">
        <v>26850.3155</v>
      </c>
      <c r="P392" s="156">
        <v>1.4679216E9</v>
      </c>
      <c r="Q392" s="156">
        <v>111240.9062</v>
      </c>
      <c r="S392" s="156">
        <v>1.4716152E9</v>
      </c>
      <c r="T392" s="156">
        <v>9798.3488</v>
      </c>
      <c r="V392" s="156">
        <v>1.4659452E9</v>
      </c>
      <c r="W392" s="156">
        <v>103870.6173</v>
      </c>
      <c r="Y392" s="156">
        <v>1.4652036E9</v>
      </c>
      <c r="Z392" s="156">
        <v>104099.891</v>
      </c>
      <c r="AA392" s="153">
        <f>IFERROR(__xludf.DUMMYFUNCTION("TO_DATE(INT((AB392/(60*60*24))+""1/1/1970""))"),43606.0)</f>
        <v>43606</v>
      </c>
      <c r="AB392" s="152">
        <v>1.5584112E9</v>
      </c>
      <c r="AC392" s="152">
        <v>100725.4208</v>
      </c>
      <c r="AD392" s="153">
        <f>IFERROR(__xludf.DUMMYFUNCTION("TO_DATE(INT((AE392/(60*60*24))+""1/1/1970""))"),43607.0)</f>
        <v>43607</v>
      </c>
      <c r="AE392" s="156">
        <v>1.5584976E9</v>
      </c>
      <c r="AF392" s="156">
        <v>102368.65</v>
      </c>
      <c r="AG392" s="153">
        <f>IFERROR(__xludf.DUMMYFUNCTION("TO_DATE(INT((AH392/(60*60*24))+""1/1/1970""))"),43528.0)</f>
        <v>43528</v>
      </c>
      <c r="AH392" s="156">
        <v>1.55172156E9</v>
      </c>
      <c r="AI392" s="156">
        <v>106945.4137</v>
      </c>
    </row>
    <row r="393">
      <c r="A393" s="152">
        <v>1.47584706E9</v>
      </c>
      <c r="B393" s="152">
        <v>105045.9429</v>
      </c>
      <c r="C393" s="153">
        <f>IFERROR(__xludf.DUMMYFUNCTION("TO_DATE(INT((A393/(60*60*24))+""1/1/1970""))"),42650.0)</f>
        <v>42650</v>
      </c>
      <c r="D393" s="156">
        <v>1.4846868E9</v>
      </c>
      <c r="E393" s="156">
        <v>99859.7691</v>
      </c>
      <c r="G393" s="152">
        <v>1.492056E9</v>
      </c>
      <c r="H393" s="152">
        <v>96336.8685</v>
      </c>
      <c r="J393" s="154">
        <v>42920.0</v>
      </c>
      <c r="K393" s="155">
        <v>129254.69</v>
      </c>
      <c r="M393" s="13">
        <v>1.4703408E9</v>
      </c>
      <c r="N393" s="13">
        <v>26850.3155</v>
      </c>
      <c r="P393" s="152">
        <v>1.4679504E9</v>
      </c>
      <c r="Q393" s="152">
        <v>111075.9447</v>
      </c>
      <c r="S393" s="152">
        <v>1.4716368E9</v>
      </c>
      <c r="T393" s="152">
        <v>9798.3488</v>
      </c>
      <c r="V393" s="152">
        <v>1.4659668E9</v>
      </c>
      <c r="W393" s="152">
        <v>103866.613</v>
      </c>
      <c r="Y393" s="152">
        <v>1.4652432E9</v>
      </c>
      <c r="Z393" s="152">
        <v>104099.891</v>
      </c>
      <c r="AA393" s="153">
        <f>IFERROR(__xludf.DUMMYFUNCTION("TO_DATE(INT((AB393/(60*60*24))+""1/1/1970""))"),43606.0)</f>
        <v>43606</v>
      </c>
      <c r="AB393" s="156">
        <v>1.5584472E9</v>
      </c>
      <c r="AC393" s="156">
        <v>101801.5249</v>
      </c>
      <c r="AD393" s="153">
        <f>IFERROR(__xludf.DUMMYFUNCTION("TO_DATE(INT((AE393/(60*60*24))+""1/1/1970""))"),43607.0)</f>
        <v>43607</v>
      </c>
      <c r="AE393" s="152">
        <v>1.5585336E9</v>
      </c>
      <c r="AF393" s="152">
        <v>102368.65</v>
      </c>
      <c r="AG393" s="153">
        <f>IFERROR(__xludf.DUMMYFUNCTION("TO_DATE(INT((AH393/(60*60*24))+""1/1/1970""))"),43528.0)</f>
        <v>43528</v>
      </c>
      <c r="AH393" s="152">
        <v>1.551737572E9</v>
      </c>
      <c r="AI393" s="152">
        <v>107032.4108</v>
      </c>
    </row>
    <row r="394">
      <c r="A394" s="156">
        <v>1.4758704E9</v>
      </c>
      <c r="B394" s="156">
        <v>105045.9429</v>
      </c>
      <c r="C394" s="153">
        <f>IFERROR(__xludf.DUMMYFUNCTION("TO_DATE(INT((A394/(60*60*24))+""1/1/1970""))"),42650.0)</f>
        <v>42650</v>
      </c>
      <c r="D394" s="156">
        <v>1.4847552E9</v>
      </c>
      <c r="E394" s="156">
        <v>99835.4923</v>
      </c>
      <c r="G394" s="156">
        <v>1.4921424E9</v>
      </c>
      <c r="H394" s="156">
        <v>96661.9475</v>
      </c>
      <c r="J394" s="154">
        <v>42921.0</v>
      </c>
      <c r="K394" s="155">
        <v>129254.69</v>
      </c>
      <c r="M394" s="13">
        <v>1.4704056E9</v>
      </c>
      <c r="N394" s="13">
        <v>26861.0562</v>
      </c>
      <c r="P394" s="156">
        <v>1.46799E9</v>
      </c>
      <c r="Q394" s="156">
        <v>111075.9447</v>
      </c>
      <c r="S394" s="156">
        <v>1.4716512E9</v>
      </c>
      <c r="T394" s="156">
        <v>9797.2674</v>
      </c>
      <c r="V394" s="156">
        <v>1.4660064E9</v>
      </c>
      <c r="W394" s="156">
        <v>103870.8312</v>
      </c>
      <c r="Y394" s="156">
        <v>1.465254E9</v>
      </c>
      <c r="Z394" s="156">
        <v>104099.891</v>
      </c>
      <c r="AA394" s="153">
        <f>IFERROR(__xludf.DUMMYFUNCTION("TO_DATE(INT((AB394/(60*60*24))+""1/1/1970""))"),43606.0)</f>
        <v>43606</v>
      </c>
      <c r="AB394" s="152">
        <v>1.5584652E9</v>
      </c>
      <c r="AC394" s="152">
        <v>102265.5996</v>
      </c>
      <c r="AD394" s="153">
        <f>IFERROR(__xludf.DUMMYFUNCTION("TO_DATE(INT((AE394/(60*60*24))+""1/1/1970""))"),43607.0)</f>
        <v>43607</v>
      </c>
      <c r="AE394" s="156">
        <v>1.5585516E9</v>
      </c>
      <c r="AF394" s="156">
        <v>102368.65</v>
      </c>
      <c r="AG394" s="153">
        <f>IFERROR(__xludf.DUMMYFUNCTION("TO_DATE(INT((AH394/(60*60*24))+""1/1/1970""))"),43528.0)</f>
        <v>43528</v>
      </c>
      <c r="AH394" s="156">
        <v>1.551743987E9</v>
      </c>
      <c r="AI394" s="156">
        <v>107032.4108</v>
      </c>
    </row>
    <row r="395">
      <c r="A395" s="152">
        <v>1.47610626E9</v>
      </c>
      <c r="B395" s="152">
        <v>105045.9429</v>
      </c>
      <c r="C395" s="153">
        <f>IFERROR(__xludf.DUMMYFUNCTION("TO_DATE(INT((A395/(60*60*24))+""1/1/1970""))"),42653.0)</f>
        <v>42653</v>
      </c>
      <c r="D395" s="156">
        <v>1.484802E9</v>
      </c>
      <c r="E395" s="156">
        <v>99951.4186</v>
      </c>
      <c r="G395" s="152">
        <v>1.4924376E9</v>
      </c>
      <c r="H395" s="152">
        <v>96661.9475</v>
      </c>
      <c r="J395" s="154">
        <v>42922.0</v>
      </c>
      <c r="K395" s="155">
        <v>129526.17</v>
      </c>
      <c r="M395" s="13">
        <v>1.4704272E9</v>
      </c>
      <c r="N395" s="13">
        <v>26861.0562</v>
      </c>
      <c r="P395" s="152">
        <v>1.468008E9</v>
      </c>
      <c r="Q395" s="152">
        <v>111075.9447</v>
      </c>
      <c r="S395" s="152">
        <v>1.471824E9</v>
      </c>
      <c r="T395" s="152">
        <v>9798.6818</v>
      </c>
      <c r="V395" s="152">
        <v>1.4660316E9</v>
      </c>
      <c r="W395" s="152">
        <v>103875.0232</v>
      </c>
      <c r="Y395" s="152">
        <v>1.4652828E9</v>
      </c>
      <c r="Z395" s="152">
        <v>104208.77</v>
      </c>
      <c r="AA395" s="153">
        <f>IFERROR(__xludf.DUMMYFUNCTION("TO_DATE(INT((AB395/(60*60*24))+""1/1/1970""))"),43606.0)</f>
        <v>43606</v>
      </c>
      <c r="AB395" s="156">
        <v>1.5584688E9</v>
      </c>
      <c r="AC395" s="156">
        <v>102285.9751</v>
      </c>
      <c r="AD395" s="153">
        <f>IFERROR(__xludf.DUMMYFUNCTION("TO_DATE(INT((AE395/(60*60*24))+""1/1/1970""))"),43607.0)</f>
        <v>43607</v>
      </c>
      <c r="AE395" s="152">
        <v>1.5585552E9</v>
      </c>
      <c r="AF395" s="152">
        <v>102368.65</v>
      </c>
      <c r="AG395" s="153">
        <f>IFERROR(__xludf.DUMMYFUNCTION("TO_DATE(INT((AH395/(60*60*24))+""1/1/1970""))"),43529.0)</f>
        <v>43529</v>
      </c>
      <c r="AH395" s="152">
        <v>1.551754058E9</v>
      </c>
      <c r="AI395" s="152">
        <v>107032.4108</v>
      </c>
    </row>
    <row r="396">
      <c r="A396" s="156">
        <v>1.4761296E9</v>
      </c>
      <c r="B396" s="156">
        <v>105045.9429</v>
      </c>
      <c r="C396" s="153">
        <f>IFERROR(__xludf.DUMMYFUNCTION("TO_DATE(INT((A396/(60*60*24))+""1/1/1970""))"),42653.0)</f>
        <v>42653</v>
      </c>
      <c r="D396" s="156">
        <v>1.4848596E9</v>
      </c>
      <c r="E396" s="156">
        <v>99951.4186</v>
      </c>
      <c r="G396" s="152">
        <v>1.492488E9</v>
      </c>
      <c r="H396" s="152">
        <v>96842.9872</v>
      </c>
      <c r="J396" s="154">
        <v>42923.0</v>
      </c>
      <c r="K396" s="155">
        <v>128675.55</v>
      </c>
      <c r="M396" s="13">
        <v>1.4704416E9</v>
      </c>
      <c r="N396" s="13">
        <v>26714.8549</v>
      </c>
      <c r="P396" s="156">
        <v>1.4680368E9</v>
      </c>
      <c r="Q396" s="156">
        <v>112793.0392</v>
      </c>
      <c r="S396" s="156">
        <v>1.4718744E9</v>
      </c>
      <c r="T396" s="156">
        <v>9798.6818</v>
      </c>
      <c r="V396" s="156">
        <v>1.466046E9</v>
      </c>
      <c r="W396" s="156">
        <v>103911.5449</v>
      </c>
      <c r="Y396" s="156">
        <v>1.4653224E9</v>
      </c>
      <c r="Z396" s="156">
        <v>104208.77</v>
      </c>
      <c r="AA396" s="153">
        <f>IFERROR(__xludf.DUMMYFUNCTION("TO_DATE(INT((AB396/(60*60*24))+""1/1/1970""))"),43607.0)</f>
        <v>43607</v>
      </c>
      <c r="AB396" s="152">
        <v>1.5584976E9</v>
      </c>
      <c r="AC396" s="152">
        <v>102285.9751</v>
      </c>
      <c r="AD396" s="153">
        <f>IFERROR(__xludf.DUMMYFUNCTION("TO_DATE(INT((AE396/(60*60*24))+""1/1/1970""))"),43608.0)</f>
        <v>43608</v>
      </c>
      <c r="AE396" s="156">
        <v>1.558584E9</v>
      </c>
      <c r="AF396" s="156">
        <v>102312.76</v>
      </c>
      <c r="AG396" s="153">
        <f>IFERROR(__xludf.DUMMYFUNCTION("TO_DATE(INT((AH396/(60*60*24))+""1/1/1970""))"),43529.0)</f>
        <v>43529</v>
      </c>
      <c r="AH396" s="156">
        <v>1.551769937E9</v>
      </c>
      <c r="AI396" s="156">
        <v>107032.4108</v>
      </c>
    </row>
    <row r="397">
      <c r="A397" s="152">
        <v>1.47619266E9</v>
      </c>
      <c r="B397" s="152">
        <v>105045.9429</v>
      </c>
      <c r="C397" s="153">
        <f>IFERROR(__xludf.DUMMYFUNCTION("TO_DATE(INT((A397/(60*60*24))+""1/1/1970""))"),42654.0)</f>
        <v>42654</v>
      </c>
      <c r="D397" s="156">
        <v>1.484928E9</v>
      </c>
      <c r="E397" s="156">
        <v>99951.4186</v>
      </c>
      <c r="G397" s="156">
        <v>1.4925744E9</v>
      </c>
      <c r="H397" s="156">
        <v>96170.986</v>
      </c>
      <c r="J397" s="154">
        <v>42926.0</v>
      </c>
      <c r="K397" s="155">
        <v>128571.65</v>
      </c>
      <c r="M397" s="13">
        <v>1.470528E9</v>
      </c>
      <c r="N397" s="13">
        <v>26714.8549</v>
      </c>
      <c r="P397" s="152">
        <v>1.4682456E9</v>
      </c>
      <c r="Q397" s="152">
        <v>112793.0392</v>
      </c>
      <c r="S397" s="152">
        <v>1.471896E9</v>
      </c>
      <c r="T397" s="152">
        <v>9798.6818</v>
      </c>
      <c r="V397" s="152">
        <v>1.4660856E9</v>
      </c>
      <c r="W397" s="152">
        <v>103932.4622</v>
      </c>
      <c r="Y397" s="152">
        <v>1.4653404E9</v>
      </c>
      <c r="Z397" s="152">
        <v>104208.77</v>
      </c>
      <c r="AA397" s="153">
        <f>IFERROR(__xludf.DUMMYFUNCTION("TO_DATE(INT((AB397/(60*60*24))+""1/1/1970""))"),43607.0)</f>
        <v>43607</v>
      </c>
      <c r="AB397" s="156">
        <v>1.5585336E9</v>
      </c>
      <c r="AC397" s="156">
        <v>102268.9166</v>
      </c>
      <c r="AD397" s="153">
        <f>IFERROR(__xludf.DUMMYFUNCTION("TO_DATE(INT((AE397/(60*60*24))+""1/1/1970""))"),43608.0)</f>
        <v>43608</v>
      </c>
      <c r="AE397" s="152">
        <v>1.55862E9</v>
      </c>
      <c r="AF397" s="152">
        <v>102312.76</v>
      </c>
      <c r="AG397" s="153">
        <f>IFERROR(__xludf.DUMMYFUNCTION("TO_DATE(INT((AH397/(60*60*24))+""1/1/1970""))"),43529.0)</f>
        <v>43529</v>
      </c>
      <c r="AH397" s="152">
        <v>1.551785837E9</v>
      </c>
      <c r="AI397" s="152">
        <v>107032.4108</v>
      </c>
    </row>
    <row r="398">
      <c r="A398" s="156">
        <v>1.476216E9</v>
      </c>
      <c r="B398" s="156">
        <v>105045.9429</v>
      </c>
      <c r="C398" s="153">
        <f>IFERROR(__xludf.DUMMYFUNCTION("TO_DATE(INT((A398/(60*60*24))+""1/1/1970""))"),42654.0)</f>
        <v>42654</v>
      </c>
      <c r="D398" s="156">
        <v>1.4849748E9</v>
      </c>
      <c r="E398" s="156">
        <v>99951.4186</v>
      </c>
      <c r="G398" s="152">
        <v>1.4926608E9</v>
      </c>
      <c r="H398" s="152">
        <v>96583.7909</v>
      </c>
      <c r="J398" s="154">
        <v>42927.0</v>
      </c>
      <c r="K398" s="155">
        <v>128736.57</v>
      </c>
      <c r="M398" s="13">
        <v>1.4706144E9</v>
      </c>
      <c r="N398" s="13">
        <v>26671.3077</v>
      </c>
      <c r="P398" s="156">
        <v>1.4682672E9</v>
      </c>
      <c r="Q398" s="156">
        <v>112793.0392</v>
      </c>
      <c r="S398" s="156">
        <v>1.4719608E9</v>
      </c>
      <c r="T398" s="156">
        <v>9783.9597</v>
      </c>
      <c r="V398" s="156">
        <v>1.466118E9</v>
      </c>
      <c r="W398" s="156">
        <v>103924.0959</v>
      </c>
      <c r="Y398" s="156">
        <v>1.465362E9</v>
      </c>
      <c r="Z398" s="156">
        <v>104143.8086</v>
      </c>
      <c r="AA398" s="153">
        <f>IFERROR(__xludf.DUMMYFUNCTION("TO_DATE(INT((AB398/(60*60*24))+""1/1/1970""))"),43607.0)</f>
        <v>43607</v>
      </c>
      <c r="AB398" s="152">
        <v>1.5585516E9</v>
      </c>
      <c r="AC398" s="152">
        <v>101724.9868</v>
      </c>
      <c r="AD398" s="153">
        <f>IFERROR(__xludf.DUMMYFUNCTION("TO_DATE(INT((AE398/(60*60*24))+""1/1/1970""))"),43608.0)</f>
        <v>43608</v>
      </c>
      <c r="AE398" s="156">
        <v>1.558638E9</v>
      </c>
      <c r="AF398" s="156">
        <v>102312.76</v>
      </c>
      <c r="AG398" s="153">
        <f>IFERROR(__xludf.DUMMYFUNCTION("TO_DATE(INT((AH398/(60*60*24))+""1/1/1970""))"),43529.0)</f>
        <v>43529</v>
      </c>
      <c r="AH398" s="156">
        <v>1.55180166E9</v>
      </c>
      <c r="AI398" s="156">
        <v>106307.4346</v>
      </c>
    </row>
    <row r="399">
      <c r="A399" s="152">
        <v>1.47627906E9</v>
      </c>
      <c r="B399" s="152">
        <v>105045.9429</v>
      </c>
      <c r="C399" s="153">
        <f>IFERROR(__xludf.DUMMYFUNCTION("TO_DATE(INT((A399/(60*60*24))+""1/1/1970""))"),42655.0)</f>
        <v>42655</v>
      </c>
      <c r="D399" s="156">
        <v>1.4852052E9</v>
      </c>
      <c r="E399" s="156">
        <v>99951.4186</v>
      </c>
      <c r="G399" s="156">
        <v>1.4927472E9</v>
      </c>
      <c r="H399" s="156">
        <v>96591.2943</v>
      </c>
      <c r="J399" s="154">
        <v>42928.0</v>
      </c>
      <c r="K399" s="155">
        <v>128783.19</v>
      </c>
      <c r="M399" s="13">
        <v>1.4706648E9</v>
      </c>
      <c r="N399" s="13">
        <v>26671.3077</v>
      </c>
      <c r="P399" s="152">
        <v>1.468296E9</v>
      </c>
      <c r="Q399" s="152">
        <v>113103.154</v>
      </c>
      <c r="S399" s="152">
        <v>1.4719824E9</v>
      </c>
      <c r="T399" s="152">
        <v>9783.9597</v>
      </c>
      <c r="V399" s="152">
        <v>1.4661252E9</v>
      </c>
      <c r="W399" s="152">
        <v>103913.6111</v>
      </c>
      <c r="Y399" s="152">
        <v>1.4654016E9</v>
      </c>
      <c r="Z399" s="152">
        <v>104143.8086</v>
      </c>
      <c r="AA399" s="153">
        <f>IFERROR(__xludf.DUMMYFUNCTION("TO_DATE(INT((AB399/(60*60*24))+""1/1/1970""))"),43607.0)</f>
        <v>43607</v>
      </c>
      <c r="AB399" s="156">
        <v>1.5585552E9</v>
      </c>
      <c r="AC399" s="156">
        <v>101414.5507</v>
      </c>
      <c r="AD399" s="153">
        <f>IFERROR(__xludf.DUMMYFUNCTION("TO_DATE(INT((AE399/(60*60*24))+""1/1/1970""))"),43608.0)</f>
        <v>43608</v>
      </c>
      <c r="AE399" s="152">
        <v>1.5586416E9</v>
      </c>
      <c r="AF399" s="152">
        <v>102312.76</v>
      </c>
      <c r="AG399" s="153">
        <f>IFERROR(__xludf.DUMMYFUNCTION("TO_DATE(INT((AH399/(60*60*24))+""1/1/1970""))"),43529.0)</f>
        <v>43529</v>
      </c>
      <c r="AH399" s="152">
        <v>1.551817457E9</v>
      </c>
      <c r="AI399" s="152">
        <v>107264.4032</v>
      </c>
    </row>
    <row r="400">
      <c r="A400" s="156">
        <v>1.4763024E9</v>
      </c>
      <c r="B400" s="156">
        <v>105045.9429</v>
      </c>
      <c r="C400" s="153">
        <f>IFERROR(__xludf.DUMMYFUNCTION("TO_DATE(INT((A400/(60*60*24))+""1/1/1970""))"),42655.0)</f>
        <v>42655</v>
      </c>
      <c r="D400" s="156">
        <v>1.4852736E9</v>
      </c>
      <c r="E400" s="156">
        <v>99951.4186</v>
      </c>
      <c r="G400" s="152">
        <v>1.4928336E9</v>
      </c>
      <c r="H400" s="152">
        <v>96968.6657</v>
      </c>
      <c r="J400" s="154">
        <v>42929.0</v>
      </c>
      <c r="K400" s="155">
        <v>129583.05</v>
      </c>
      <c r="M400" s="13">
        <v>1.4706864E9</v>
      </c>
      <c r="N400" s="13">
        <v>26671.3077</v>
      </c>
      <c r="P400" s="156">
        <v>1.4683356E9</v>
      </c>
      <c r="Q400" s="156">
        <v>113103.154</v>
      </c>
      <c r="S400" s="156">
        <v>1.4720472E9</v>
      </c>
      <c r="T400" s="156">
        <v>9781.9303</v>
      </c>
      <c r="V400" s="156">
        <v>1.4661648E9</v>
      </c>
      <c r="W400" s="156">
        <v>103934.4585</v>
      </c>
      <c r="Y400" s="156">
        <v>1.4654268E9</v>
      </c>
      <c r="Z400" s="156">
        <v>104143.8086</v>
      </c>
      <c r="AA400" s="153">
        <f>IFERROR(__xludf.DUMMYFUNCTION("TO_DATE(INT((AB400/(60*60*24))+""1/1/1970""))"),43608.0)</f>
        <v>43608</v>
      </c>
      <c r="AB400" s="152">
        <v>1.558584E9</v>
      </c>
      <c r="AC400" s="152">
        <v>101414.5507</v>
      </c>
      <c r="AD400" s="153">
        <f>IFERROR(__xludf.DUMMYFUNCTION("TO_DATE(INT((AE400/(60*60*24))+""1/1/1970""))"),43609.0)</f>
        <v>43609</v>
      </c>
      <c r="AE400" s="156">
        <v>1.5586704E9</v>
      </c>
      <c r="AF400" s="156">
        <v>101931.88</v>
      </c>
      <c r="AG400" s="153">
        <f>IFERROR(__xludf.DUMMYFUNCTION("TO_DATE(INT((AH400/(60*60*24))+""1/1/1970""))"),43529.0)</f>
        <v>43529</v>
      </c>
      <c r="AH400" s="156">
        <v>1.551830299E9</v>
      </c>
      <c r="AI400" s="156">
        <v>107148.407</v>
      </c>
    </row>
    <row r="401">
      <c r="A401" s="152">
        <v>1.47636546E9</v>
      </c>
      <c r="B401" s="152">
        <v>105045.9429</v>
      </c>
      <c r="C401" s="153">
        <f>IFERROR(__xludf.DUMMYFUNCTION("TO_DATE(INT((A401/(60*60*24))+""1/1/1970""))"),42656.0)</f>
        <v>42656</v>
      </c>
      <c r="D401" s="156">
        <v>1.4853204E9</v>
      </c>
      <c r="E401" s="156">
        <v>99951.4186</v>
      </c>
      <c r="G401" s="156">
        <v>1.4930424E9</v>
      </c>
      <c r="H401" s="156">
        <v>96968.6657</v>
      </c>
      <c r="J401" s="154">
        <v>42930.0</v>
      </c>
      <c r="K401" s="155">
        <v>129437.52</v>
      </c>
      <c r="M401" s="13">
        <v>1.4707512E9</v>
      </c>
      <c r="N401" s="13">
        <v>26573.2316</v>
      </c>
      <c r="P401" s="152">
        <v>1.4683536E9</v>
      </c>
      <c r="Q401" s="152">
        <v>113103.154</v>
      </c>
      <c r="S401" s="152">
        <v>1.4720688E9</v>
      </c>
      <c r="T401" s="152">
        <v>9781.9303</v>
      </c>
      <c r="V401" s="152">
        <v>1.4661972E9</v>
      </c>
      <c r="W401" s="152">
        <v>103943.7455</v>
      </c>
      <c r="Y401" s="152">
        <v>1.4654412E9</v>
      </c>
      <c r="Z401" s="152">
        <v>104571.0902</v>
      </c>
      <c r="AA401" s="153">
        <f>IFERROR(__xludf.DUMMYFUNCTION("TO_DATE(INT((AB401/(60*60*24))+""1/1/1970""))"),43608.0)</f>
        <v>43608</v>
      </c>
      <c r="AB401" s="156">
        <v>1.55862E9</v>
      </c>
      <c r="AC401" s="156">
        <v>98859.5408</v>
      </c>
      <c r="AD401" s="153">
        <f>IFERROR(__xludf.DUMMYFUNCTION("TO_DATE(INT((AE401/(60*60*24))+""1/1/1970""))"),43609.0)</f>
        <v>43609</v>
      </c>
      <c r="AE401" s="152">
        <v>1.5587064E9</v>
      </c>
      <c r="AF401" s="152">
        <v>101931.88</v>
      </c>
      <c r="AG401" s="153">
        <f>IFERROR(__xludf.DUMMYFUNCTION("TO_DATE(INT((AH401/(60*60*24))+""1/1/1970""))"),43530.0)</f>
        <v>43530</v>
      </c>
      <c r="AH401" s="152">
        <v>1.551833497E9</v>
      </c>
      <c r="AI401" s="152">
        <v>107148.407</v>
      </c>
    </row>
    <row r="402">
      <c r="A402" s="156">
        <v>1.4763888E9</v>
      </c>
      <c r="B402" s="156">
        <v>105045.9429</v>
      </c>
      <c r="C402" s="153">
        <f>IFERROR(__xludf.DUMMYFUNCTION("TO_DATE(INT((A402/(60*60*24))+""1/1/1970""))"),42656.0)</f>
        <v>42656</v>
      </c>
      <c r="D402" s="156">
        <v>1.485378E9</v>
      </c>
      <c r="E402" s="156">
        <v>99951.4186</v>
      </c>
      <c r="G402" s="156">
        <v>1.4930928E9</v>
      </c>
      <c r="H402" s="156">
        <v>97227.4181</v>
      </c>
      <c r="J402" s="154">
        <v>42933.0</v>
      </c>
      <c r="K402" s="155">
        <v>130032.86</v>
      </c>
      <c r="M402" s="13">
        <v>1.4707728E9</v>
      </c>
      <c r="N402" s="13">
        <v>26573.2316</v>
      </c>
      <c r="P402" s="156">
        <v>1.4683824E9</v>
      </c>
      <c r="Q402" s="156">
        <v>113772.41</v>
      </c>
      <c r="S402" s="156">
        <v>1.4721336E9</v>
      </c>
      <c r="T402" s="156">
        <v>9774.0813</v>
      </c>
      <c r="V402" s="156">
        <v>1.4663736E9</v>
      </c>
      <c r="W402" s="156">
        <v>103921.7411</v>
      </c>
      <c r="Y402" s="156">
        <v>1.4654808E9</v>
      </c>
      <c r="Z402" s="156">
        <v>104571.0902</v>
      </c>
      <c r="AA402" s="153">
        <f>IFERROR(__xludf.DUMMYFUNCTION("TO_DATE(INT((AB402/(60*60*24))+""1/1/1970""))"),43608.0)</f>
        <v>43608</v>
      </c>
      <c r="AB402" s="152">
        <v>1.558638E9</v>
      </c>
      <c r="AC402" s="152">
        <v>98154.9885</v>
      </c>
      <c r="AD402" s="153">
        <f>IFERROR(__xludf.DUMMYFUNCTION("TO_DATE(INT((AE402/(60*60*24))+""1/1/1970""))"),43609.0)</f>
        <v>43609</v>
      </c>
      <c r="AE402" s="156">
        <v>1.5587244E9</v>
      </c>
      <c r="AF402" s="156">
        <v>101931.88</v>
      </c>
      <c r="AG402" s="153">
        <f>IFERROR(__xludf.DUMMYFUNCTION("TO_DATE(INT((AH402/(60*60*24))+""1/1/1970""))"),43530.0)</f>
        <v>43530</v>
      </c>
      <c r="AH402" s="156">
        <v>1.551849362E9</v>
      </c>
      <c r="AI402" s="156">
        <v>107148.407</v>
      </c>
    </row>
    <row r="403">
      <c r="A403" s="152">
        <v>1.47645186E9</v>
      </c>
      <c r="B403" s="152">
        <v>105045.9429</v>
      </c>
      <c r="C403" s="153">
        <f>IFERROR(__xludf.DUMMYFUNCTION("TO_DATE(INT((A403/(60*60*24))+""1/1/1970""))"),42657.0)</f>
        <v>42657</v>
      </c>
      <c r="D403" s="156">
        <v>1.4854464E9</v>
      </c>
      <c r="E403" s="156">
        <v>99951.4186</v>
      </c>
      <c r="G403" s="152">
        <v>1.4931792E9</v>
      </c>
      <c r="H403" s="152">
        <v>98494.8192</v>
      </c>
      <c r="J403" s="154">
        <v>42934.0</v>
      </c>
      <c r="K403" s="155">
        <v>130252.51</v>
      </c>
      <c r="M403" s="13">
        <v>1.4708376E9</v>
      </c>
      <c r="N403" s="13">
        <v>26567.7606</v>
      </c>
      <c r="P403" s="152">
        <v>1.468422E9</v>
      </c>
      <c r="Q403" s="152">
        <v>113772.41</v>
      </c>
      <c r="S403" s="152">
        <v>1.4721552E9</v>
      </c>
      <c r="T403" s="152">
        <v>9774.0813</v>
      </c>
      <c r="V403" s="152">
        <v>1.4663772E9</v>
      </c>
      <c r="W403" s="152">
        <v>103920.8756</v>
      </c>
      <c r="Y403" s="152">
        <v>1.4655132E9</v>
      </c>
      <c r="Z403" s="152">
        <v>104571.0902</v>
      </c>
      <c r="AA403" s="153">
        <f>IFERROR(__xludf.DUMMYFUNCTION("TO_DATE(INT((AB403/(60*60*24))+""1/1/1970""))"),43608.0)</f>
        <v>43608</v>
      </c>
      <c r="AB403" s="156">
        <v>1.5586416E9</v>
      </c>
      <c r="AC403" s="156">
        <v>98707.2204</v>
      </c>
      <c r="AD403" s="153">
        <f>IFERROR(__xludf.DUMMYFUNCTION("TO_DATE(INT((AE403/(60*60*24))+""1/1/1970""))"),43609.0)</f>
        <v>43609</v>
      </c>
      <c r="AE403" s="152">
        <v>1.558728E9</v>
      </c>
      <c r="AF403" s="152">
        <v>101931.88</v>
      </c>
      <c r="AG403" s="153">
        <f>IFERROR(__xludf.DUMMYFUNCTION("TO_DATE(INT((AH403/(60*60*24))+""1/1/1970""))"),43530.0)</f>
        <v>43530</v>
      </c>
      <c r="AH403" s="152">
        <v>1.551865169E9</v>
      </c>
      <c r="AI403" s="152">
        <v>107148.407</v>
      </c>
    </row>
    <row r="404">
      <c r="A404" s="156">
        <v>1.4764752E9</v>
      </c>
      <c r="B404" s="156">
        <v>105045.9429</v>
      </c>
      <c r="C404" s="153">
        <f>IFERROR(__xludf.DUMMYFUNCTION("TO_DATE(INT((A404/(60*60*24))+""1/1/1970""))"),42657.0)</f>
        <v>42657</v>
      </c>
      <c r="D404" s="156">
        <v>1.4854932E9</v>
      </c>
      <c r="E404" s="156">
        <v>99951.4186</v>
      </c>
      <c r="G404" s="156">
        <v>1.4932656E9</v>
      </c>
      <c r="H404" s="156">
        <v>98088.3572</v>
      </c>
      <c r="J404" s="154">
        <v>42935.0</v>
      </c>
      <c r="K404" s="155">
        <v>130781.12</v>
      </c>
      <c r="M404" s="13">
        <v>1.4708592E9</v>
      </c>
      <c r="N404" s="13">
        <v>26567.7606</v>
      </c>
      <c r="P404" s="156">
        <v>1.46844E9</v>
      </c>
      <c r="Q404" s="156">
        <v>113772.41</v>
      </c>
      <c r="S404" s="156">
        <v>1.47222E9</v>
      </c>
      <c r="T404" s="156">
        <v>9778.9108</v>
      </c>
      <c r="V404" s="156">
        <v>1.4664132E9</v>
      </c>
      <c r="W404" s="156">
        <v>103935.5455</v>
      </c>
      <c r="Y404" s="156">
        <v>1.4655204E9</v>
      </c>
      <c r="Z404" s="156">
        <v>103724.7614</v>
      </c>
      <c r="AA404" s="153">
        <f>IFERROR(__xludf.DUMMYFUNCTION("TO_DATE(INT((AB404/(60*60*24))+""1/1/1970""))"),43609.0)</f>
        <v>43609</v>
      </c>
      <c r="AB404" s="152">
        <v>1.5586704E9</v>
      </c>
      <c r="AC404" s="152">
        <v>98707.2204</v>
      </c>
      <c r="AD404" s="153">
        <f>IFERROR(__xludf.DUMMYFUNCTION("TO_DATE(INT((AE404/(60*60*24))+""1/1/1970""))"),43610.0)</f>
        <v>43610</v>
      </c>
      <c r="AE404" s="156">
        <v>1.5587568E9</v>
      </c>
      <c r="AF404" s="156">
        <v>102109.9</v>
      </c>
      <c r="AG404" s="153">
        <f>IFERROR(__xludf.DUMMYFUNCTION("TO_DATE(INT((AH404/(60*60*24))+""1/1/1970""))"),43530.0)</f>
        <v>43530</v>
      </c>
      <c r="AH404" s="156">
        <v>1.55188099E9</v>
      </c>
      <c r="AI404" s="156">
        <v>107148.407</v>
      </c>
    </row>
    <row r="405">
      <c r="A405" s="152">
        <v>1.47671106E9</v>
      </c>
      <c r="B405" s="152">
        <v>105045.9429</v>
      </c>
      <c r="C405" s="153">
        <f>IFERROR(__xludf.DUMMYFUNCTION("TO_DATE(INT((A405/(60*60*24))+""1/1/1970""))"),42660.0)</f>
        <v>42660</v>
      </c>
      <c r="D405" s="156">
        <v>1.4855508E9</v>
      </c>
      <c r="E405" s="156">
        <v>99951.4186</v>
      </c>
      <c r="G405" s="152">
        <v>1.493352E9</v>
      </c>
      <c r="H405" s="152">
        <v>98407.7814</v>
      </c>
      <c r="J405" s="154">
        <v>42936.0</v>
      </c>
      <c r="K405" s="155">
        <v>131132.53</v>
      </c>
      <c r="M405" s="13">
        <v>1.470924E9</v>
      </c>
      <c r="N405" s="13">
        <v>26629.9769</v>
      </c>
      <c r="P405" s="152">
        <v>1.4684688E9</v>
      </c>
      <c r="Q405" s="152">
        <v>113818.7372</v>
      </c>
      <c r="S405" s="152">
        <v>1.4722416E9</v>
      </c>
      <c r="T405" s="152">
        <v>9778.9108</v>
      </c>
      <c r="V405" s="152">
        <v>1.4664528E9</v>
      </c>
      <c r="W405" s="152">
        <v>103958.4072</v>
      </c>
      <c r="Y405" s="152">
        <v>1.46556E9</v>
      </c>
      <c r="Z405" s="152">
        <v>103724.7614</v>
      </c>
      <c r="AA405" s="153">
        <f>IFERROR(__xludf.DUMMYFUNCTION("TO_DATE(INT((AB405/(60*60*24))+""1/1/1970""))"),43609.0)</f>
        <v>43609</v>
      </c>
      <c r="AB405" s="156">
        <v>1.5587064E9</v>
      </c>
      <c r="AC405" s="156">
        <v>99473.6988</v>
      </c>
      <c r="AD405" s="153">
        <f>IFERROR(__xludf.DUMMYFUNCTION("TO_DATE(INT((AE405/(60*60*24))+""1/1/1970""))"),43613.0)</f>
        <v>43613</v>
      </c>
      <c r="AE405" s="152">
        <v>1.559052E9</v>
      </c>
      <c r="AF405" s="152">
        <v>102109.9</v>
      </c>
      <c r="AG405" s="153">
        <f>IFERROR(__xludf.DUMMYFUNCTION("TO_DATE(INT((AH405/(60*60*24))+""1/1/1970""))"),43530.0)</f>
        <v>43530</v>
      </c>
      <c r="AH405" s="152">
        <v>1.55189682E9</v>
      </c>
      <c r="AI405" s="152">
        <v>106655.4232</v>
      </c>
    </row>
    <row r="406">
      <c r="A406" s="156">
        <v>1.4767344E9</v>
      </c>
      <c r="B406" s="156">
        <v>105045.9429</v>
      </c>
      <c r="C406" s="153">
        <f>IFERROR(__xludf.DUMMYFUNCTION("TO_DATE(INT((A406/(60*60*24))+""1/1/1970""))"),42660.0)</f>
        <v>42660</v>
      </c>
      <c r="D406" s="156">
        <v>1.4857884E9</v>
      </c>
      <c r="E406" s="156">
        <v>99951.4186</v>
      </c>
      <c r="G406" s="156">
        <v>1.4934384E9</v>
      </c>
      <c r="H406" s="156">
        <v>98817.8855</v>
      </c>
      <c r="J406" s="154">
        <v>42937.0</v>
      </c>
      <c r="K406" s="155">
        <v>131295.08</v>
      </c>
      <c r="M406" s="13">
        <v>1.4709456E9</v>
      </c>
      <c r="N406" s="13">
        <v>26629.9769</v>
      </c>
      <c r="P406" s="156">
        <v>1.4685084E9</v>
      </c>
      <c r="Q406" s="156">
        <v>113818.7372</v>
      </c>
      <c r="S406" s="156">
        <v>1.472256E9</v>
      </c>
      <c r="T406" s="156">
        <v>9778.3184</v>
      </c>
      <c r="V406" s="156">
        <v>1.4664636E9</v>
      </c>
      <c r="W406" s="156">
        <v>103959.1251</v>
      </c>
      <c r="Y406" s="156">
        <v>1.4655924E9</v>
      </c>
      <c r="Z406" s="156">
        <v>103724.7614</v>
      </c>
      <c r="AA406" s="153">
        <f>IFERROR(__xludf.DUMMYFUNCTION("TO_DATE(INT((AB406/(60*60*24))+""1/1/1970""))"),43609.0)</f>
        <v>43609</v>
      </c>
      <c r="AB406" s="152">
        <v>1.5587244E9</v>
      </c>
      <c r="AC406" s="152">
        <v>98873.9947</v>
      </c>
      <c r="AD406" s="153">
        <f>IFERROR(__xludf.DUMMYFUNCTION("TO_DATE(INT((AE406/(60*60*24))+""1/1/1970""))"),43613.0)</f>
        <v>43613</v>
      </c>
      <c r="AE406" s="156">
        <v>1.55907E9</v>
      </c>
      <c r="AF406" s="156">
        <v>102109.9</v>
      </c>
      <c r="AG406" s="153">
        <f>IFERROR(__xludf.DUMMYFUNCTION("TO_DATE(INT((AH406/(60*60*24))+""1/1/1970""))"),43530.0)</f>
        <v>43530</v>
      </c>
      <c r="AH406" s="156">
        <v>1.551913056E9</v>
      </c>
      <c r="AI406" s="156">
        <v>106452.4299</v>
      </c>
    </row>
    <row r="407">
      <c r="A407" s="152">
        <v>1.47679746E9</v>
      </c>
      <c r="B407" s="152">
        <v>105045.9429</v>
      </c>
      <c r="C407" s="153">
        <f>IFERROR(__xludf.DUMMYFUNCTION("TO_DATE(INT((A407/(60*60*24))+""1/1/1970""))"),42661.0)</f>
        <v>42661</v>
      </c>
      <c r="D407" s="156">
        <v>1.4858388E9</v>
      </c>
      <c r="E407" s="156">
        <v>99951.4186</v>
      </c>
      <c r="G407" s="152">
        <v>1.4936472E9</v>
      </c>
      <c r="H407" s="152">
        <v>98817.8855</v>
      </c>
      <c r="J407" s="154">
        <v>42940.0</v>
      </c>
      <c r="K407" s="155">
        <v>131649.64</v>
      </c>
      <c r="M407" s="13">
        <v>1.4710104E9</v>
      </c>
      <c r="N407" s="13">
        <v>26540.8276</v>
      </c>
      <c r="P407" s="152">
        <v>1.4685264E9</v>
      </c>
      <c r="Q407" s="152">
        <v>113818.7372</v>
      </c>
      <c r="S407" s="152">
        <v>1.4724288E9</v>
      </c>
      <c r="T407" s="152">
        <v>9782.1732</v>
      </c>
      <c r="V407" s="152">
        <v>1.4664924E9</v>
      </c>
      <c r="W407" s="152">
        <v>103942.0442</v>
      </c>
      <c r="Y407" s="152">
        <v>1.4656032E9</v>
      </c>
      <c r="Z407" s="152">
        <v>103187.6858</v>
      </c>
      <c r="AA407" s="153">
        <f>IFERROR(__xludf.DUMMYFUNCTION("TO_DATE(INT((AB407/(60*60*24))+""1/1/1970""))"),43609.0)</f>
        <v>43609</v>
      </c>
      <c r="AB407" s="156">
        <v>1.558728E9</v>
      </c>
      <c r="AC407" s="156">
        <v>98722.0896</v>
      </c>
      <c r="AD407" s="153">
        <f>IFERROR(__xludf.DUMMYFUNCTION("TO_DATE(INT((AE407/(60*60*24))+""1/1/1970""))"),43613.0)</f>
        <v>43613</v>
      </c>
      <c r="AE407" s="152">
        <v>1.5590736E9</v>
      </c>
      <c r="AF407" s="152">
        <v>102109.9</v>
      </c>
      <c r="AG407" s="153">
        <f>IFERROR(__xludf.DUMMYFUNCTION("TO_DATE(INT((AH407/(60*60*24))+""1/1/1970""))"),43530.0)</f>
        <v>43530</v>
      </c>
      <c r="AH407" s="152">
        <v>1.551916614E9</v>
      </c>
      <c r="AI407" s="152">
        <v>106452.4299</v>
      </c>
    </row>
    <row r="408">
      <c r="A408" s="156">
        <v>1.4768208E9</v>
      </c>
      <c r="B408" s="156">
        <v>105045.9429</v>
      </c>
      <c r="C408" s="153">
        <f>IFERROR(__xludf.DUMMYFUNCTION("TO_DATE(INT((A408/(60*60*24))+""1/1/1970""))"),42661.0)</f>
        <v>42661</v>
      </c>
      <c r="D408" s="156">
        <v>1.4858964E9</v>
      </c>
      <c r="E408" s="156">
        <v>99951.4186</v>
      </c>
      <c r="G408" s="152">
        <v>1.4936976E9</v>
      </c>
      <c r="H408" s="152">
        <v>100100.3418</v>
      </c>
      <c r="J408" s="154">
        <v>42941.0</v>
      </c>
      <c r="K408" s="155">
        <v>131525.18</v>
      </c>
      <c r="M408" s="13">
        <v>1.471032E9</v>
      </c>
      <c r="N408" s="13">
        <v>26540.8276</v>
      </c>
      <c r="P408" s="156">
        <v>1.4685552E9</v>
      </c>
      <c r="Q408" s="156">
        <v>114396.4492</v>
      </c>
      <c r="S408" s="156">
        <v>1.4724792E9</v>
      </c>
      <c r="T408" s="156">
        <v>9782.1732</v>
      </c>
      <c r="V408" s="156">
        <v>1.466532E9</v>
      </c>
      <c r="W408" s="156">
        <v>103927.1036</v>
      </c>
      <c r="Y408" s="156">
        <v>1.4657688E9</v>
      </c>
      <c r="Z408" s="156">
        <v>103187.6858</v>
      </c>
      <c r="AA408" s="153">
        <f>IFERROR(__xludf.DUMMYFUNCTION("TO_DATE(INT((AB408/(60*60*24))+""1/1/1970""))"),43610.0)</f>
        <v>43610</v>
      </c>
      <c r="AB408" s="152">
        <v>1.5587568E9</v>
      </c>
      <c r="AC408" s="152">
        <v>98722.0896</v>
      </c>
      <c r="AD408" s="153">
        <f>IFERROR(__xludf.DUMMYFUNCTION("TO_DATE(INT((AE408/(60*60*24))+""1/1/1970""))"),43614.0)</f>
        <v>43614</v>
      </c>
      <c r="AE408" s="156">
        <v>1.5591024E9</v>
      </c>
      <c r="AF408" s="156">
        <v>102163.03</v>
      </c>
      <c r="AG408" s="153">
        <f>IFERROR(__xludf.DUMMYFUNCTION("TO_DATE(INT((AH408/(60*60*24))+""1/1/1970""))"),43531.0)</f>
        <v>43531</v>
      </c>
      <c r="AH408" s="156">
        <v>1.55192891E9</v>
      </c>
      <c r="AI408" s="156">
        <v>106452.4299</v>
      </c>
    </row>
    <row r="409">
      <c r="A409" s="152">
        <v>1.47688386E9</v>
      </c>
      <c r="B409" s="152">
        <v>105045.9429</v>
      </c>
      <c r="C409" s="153">
        <f>IFERROR(__xludf.DUMMYFUNCTION("TO_DATE(INT((A409/(60*60*24))+""1/1/1970""))"),42662.0)</f>
        <v>42662</v>
      </c>
      <c r="D409" s="156">
        <v>1.4859648E9</v>
      </c>
      <c r="E409" s="156">
        <v>99951.4186</v>
      </c>
      <c r="G409" s="156">
        <v>1.493784E9</v>
      </c>
      <c r="H409" s="156">
        <v>100366.6043</v>
      </c>
      <c r="J409" s="154">
        <v>42942.0</v>
      </c>
      <c r="K409" s="155">
        <v>131167.42</v>
      </c>
      <c r="M409" s="13">
        <v>1.4710464E9</v>
      </c>
      <c r="N409" s="13">
        <v>26613.2308</v>
      </c>
      <c r="P409" s="152">
        <v>1.4685948E9</v>
      </c>
      <c r="Q409" s="152">
        <v>114396.4492</v>
      </c>
      <c r="S409" s="152">
        <v>1.4725008E9</v>
      </c>
      <c r="T409" s="152">
        <v>9782.1732</v>
      </c>
      <c r="V409" s="152">
        <v>1.46655E9</v>
      </c>
      <c r="W409" s="152">
        <v>103928.7649</v>
      </c>
      <c r="Y409" s="152">
        <v>1.4657724E9</v>
      </c>
      <c r="Z409" s="152">
        <v>103187.6858</v>
      </c>
      <c r="AA409" s="153">
        <f>IFERROR(__xludf.DUMMYFUNCTION("TO_DATE(INT((AB409/(60*60*24))+""1/1/1970""))"),43613.0)</f>
        <v>43613</v>
      </c>
      <c r="AB409" s="156">
        <v>1.559052E9</v>
      </c>
      <c r="AC409" s="156">
        <v>100820.7277</v>
      </c>
      <c r="AD409" s="153">
        <f>IFERROR(__xludf.DUMMYFUNCTION("TO_DATE(INT((AE409/(60*60*24))+""1/1/1970""))"),43614.0)</f>
        <v>43614</v>
      </c>
      <c r="AE409" s="152">
        <v>1.5591384E9</v>
      </c>
      <c r="AF409" s="152">
        <v>102163.03</v>
      </c>
      <c r="AG409" s="153">
        <f>IFERROR(__xludf.DUMMYFUNCTION("TO_DATE(INT((AH409/(60*60*24))+""1/1/1970""))"),43531.0)</f>
        <v>43531</v>
      </c>
      <c r="AH409" s="152">
        <v>1.551944831E9</v>
      </c>
      <c r="AI409" s="152">
        <v>106452.4299</v>
      </c>
    </row>
    <row r="410">
      <c r="A410" s="156">
        <v>1.4769072E9</v>
      </c>
      <c r="B410" s="156">
        <v>105045.9429</v>
      </c>
      <c r="C410" s="153">
        <f>IFERROR(__xludf.DUMMYFUNCTION("TO_DATE(INT((A410/(60*60*24))+""1/1/1970""))"),42662.0)</f>
        <v>42662</v>
      </c>
      <c r="D410" s="156">
        <v>1.4860116E9</v>
      </c>
      <c r="E410" s="156">
        <v>99951.4186</v>
      </c>
      <c r="G410" s="152">
        <v>1.4938704E9</v>
      </c>
      <c r="H410" s="152">
        <v>100303.9764</v>
      </c>
      <c r="J410" s="154">
        <v>42943.0</v>
      </c>
      <c r="K410" s="155">
        <v>131483.07</v>
      </c>
      <c r="M410" s="13">
        <v>1.4711328E9</v>
      </c>
      <c r="N410" s="13">
        <v>26613.2308</v>
      </c>
      <c r="P410" s="156">
        <v>1.4686128E9</v>
      </c>
      <c r="Q410" s="156">
        <v>114396.4492</v>
      </c>
      <c r="S410" s="156">
        <v>1.4725656E9</v>
      </c>
      <c r="T410" s="156">
        <v>9777.6755</v>
      </c>
      <c r="V410" s="156">
        <v>1.4665716E9</v>
      </c>
      <c r="W410" s="156">
        <v>103935.097</v>
      </c>
      <c r="Y410" s="156">
        <v>1.4658084E9</v>
      </c>
      <c r="Z410" s="156">
        <v>103068.7423</v>
      </c>
      <c r="AA410" s="153">
        <f>IFERROR(__xludf.DUMMYFUNCTION("TO_DATE(INT((AB410/(60*60*24))+""1/1/1970""))"),43613.0)</f>
        <v>43613</v>
      </c>
      <c r="AB410" s="152">
        <v>1.55907E9</v>
      </c>
      <c r="AC410" s="152">
        <v>100460.3736</v>
      </c>
      <c r="AD410" s="153">
        <f>IFERROR(__xludf.DUMMYFUNCTION("TO_DATE(INT((AE410/(60*60*24))+""1/1/1970""))"),43614.0)</f>
        <v>43614</v>
      </c>
      <c r="AE410" s="156">
        <v>1.5591564E9</v>
      </c>
      <c r="AF410" s="156">
        <v>102163.03</v>
      </c>
      <c r="AG410" s="153">
        <f>IFERROR(__xludf.DUMMYFUNCTION("TO_DATE(INT((AH410/(60*60*24))+""1/1/1970""))"),43531.0)</f>
        <v>43531</v>
      </c>
      <c r="AH410" s="156">
        <v>1.551960697E9</v>
      </c>
      <c r="AI410" s="156">
        <v>106452.4299</v>
      </c>
    </row>
    <row r="411">
      <c r="A411" s="152">
        <v>1.47697026E9</v>
      </c>
      <c r="B411" s="152">
        <v>105045.9429</v>
      </c>
      <c r="C411" s="153">
        <f>IFERROR(__xludf.DUMMYFUNCTION("TO_DATE(INT((A411/(60*60*24))+""1/1/1970""))"),42663.0)</f>
        <v>42663</v>
      </c>
      <c r="D411" s="156">
        <v>1.4860692E9</v>
      </c>
      <c r="E411" s="156">
        <v>99951.4186</v>
      </c>
      <c r="G411" s="156">
        <v>1.4939568E9</v>
      </c>
      <c r="H411" s="156">
        <v>100223.4849</v>
      </c>
      <c r="J411" s="154">
        <v>42944.0</v>
      </c>
      <c r="K411" s="155">
        <v>131245.88</v>
      </c>
      <c r="M411" s="13">
        <v>1.4712192E9</v>
      </c>
      <c r="N411" s="13">
        <v>26626.994</v>
      </c>
      <c r="P411" s="152">
        <v>1.4686416E9</v>
      </c>
      <c r="Q411" s="152">
        <v>114113.8793</v>
      </c>
      <c r="S411" s="152">
        <v>1.4725872E9</v>
      </c>
      <c r="T411" s="152">
        <v>9777.6755</v>
      </c>
      <c r="V411" s="152">
        <v>1.4666112E9</v>
      </c>
      <c r="W411" s="152">
        <v>103935.1024</v>
      </c>
      <c r="Y411" s="152">
        <v>1.465848E9</v>
      </c>
      <c r="Z411" s="152">
        <v>103068.7423</v>
      </c>
      <c r="AA411" s="153">
        <f>IFERROR(__xludf.DUMMYFUNCTION("TO_DATE(INT((AB411/(60*60*24))+""1/1/1970""))"),43613.0)</f>
        <v>43613</v>
      </c>
      <c r="AB411" s="156">
        <v>1.5590736E9</v>
      </c>
      <c r="AC411" s="156">
        <v>100007.4084</v>
      </c>
      <c r="AD411" s="153">
        <f>IFERROR(__xludf.DUMMYFUNCTION("TO_DATE(INT((AE411/(60*60*24))+""1/1/1970""))"),43614.0)</f>
        <v>43614</v>
      </c>
      <c r="AE411" s="152">
        <v>1.55916E9</v>
      </c>
      <c r="AF411" s="152">
        <v>102163.03</v>
      </c>
      <c r="AG411" s="153">
        <f>IFERROR(__xludf.DUMMYFUNCTION("TO_DATE(INT((AH411/(60*60*24))+""1/1/1970""))"),43531.0)</f>
        <v>43531</v>
      </c>
      <c r="AH411" s="152">
        <v>1.5519765E9</v>
      </c>
      <c r="AI411" s="152">
        <v>105408.4641</v>
      </c>
    </row>
    <row r="412">
      <c r="A412" s="156">
        <v>1.4769936E9</v>
      </c>
      <c r="B412" s="156">
        <v>105045.9429</v>
      </c>
      <c r="C412" s="153">
        <f>IFERROR(__xludf.DUMMYFUNCTION("TO_DATE(INT((A412/(60*60*24))+""1/1/1970""))"),42663.0)</f>
        <v>42663</v>
      </c>
      <c r="D412" s="156">
        <v>1.4861376E9</v>
      </c>
      <c r="E412" s="156">
        <v>99951.4186</v>
      </c>
      <c r="G412" s="152">
        <v>1.4940432E9</v>
      </c>
      <c r="H412" s="152">
        <v>101169.1837</v>
      </c>
      <c r="J412" s="154">
        <v>42947.0</v>
      </c>
      <c r="K412" s="155">
        <v>131599.29</v>
      </c>
      <c r="M412" s="13">
        <v>1.4712696E9</v>
      </c>
      <c r="N412" s="13">
        <v>26626.994</v>
      </c>
      <c r="P412" s="156">
        <v>1.4688504E9</v>
      </c>
      <c r="Q412" s="156">
        <v>114113.8793</v>
      </c>
      <c r="S412" s="156">
        <v>1.472652E9</v>
      </c>
      <c r="T412" s="156">
        <v>9791.96</v>
      </c>
      <c r="V412" s="156">
        <v>1.4666364E9</v>
      </c>
      <c r="W412" s="156">
        <v>103929.5712</v>
      </c>
      <c r="Y412" s="156">
        <v>1.4658588E9</v>
      </c>
      <c r="Z412" s="156">
        <v>103068.7423</v>
      </c>
      <c r="AA412" s="153">
        <f>IFERROR(__xludf.DUMMYFUNCTION("TO_DATE(INT((AB412/(60*60*24))+""1/1/1970""))"),43614.0)</f>
        <v>43614</v>
      </c>
      <c r="AB412" s="152">
        <v>1.5591024E9</v>
      </c>
      <c r="AC412" s="152">
        <v>100007.4084</v>
      </c>
      <c r="AD412" s="153">
        <f>IFERROR(__xludf.DUMMYFUNCTION("TO_DATE(INT((AE412/(60*60*24))+""1/1/1970""))"),43615.0)</f>
        <v>43615</v>
      </c>
      <c r="AE412" s="156">
        <v>1.5591888E9</v>
      </c>
      <c r="AF412" s="156">
        <v>101337.79</v>
      </c>
      <c r="AG412" s="153">
        <f>IFERROR(__xludf.DUMMYFUNCTION("TO_DATE(INT((AH412/(60*60*24))+""1/1/1970""))"),43531.0)</f>
        <v>43531</v>
      </c>
      <c r="AH412" s="156">
        <v>1.551992318E9</v>
      </c>
      <c r="AI412" s="156">
        <v>105031.4765</v>
      </c>
    </row>
    <row r="413">
      <c r="A413" s="152">
        <v>1.47705666E9</v>
      </c>
      <c r="B413" s="152">
        <v>105045.9429</v>
      </c>
      <c r="C413" s="153">
        <f>IFERROR(__xludf.DUMMYFUNCTION("TO_DATE(INT((A413/(60*60*24))+""1/1/1970""))"),42664.0)</f>
        <v>42664</v>
      </c>
      <c r="D413" s="156">
        <v>1.4861844E9</v>
      </c>
      <c r="E413" s="156">
        <v>99951.4186</v>
      </c>
      <c r="G413" s="156">
        <v>1.494252E9</v>
      </c>
      <c r="H413" s="156">
        <v>101169.1837</v>
      </c>
      <c r="J413" s="154">
        <v>42948.0</v>
      </c>
      <c r="K413" s="155">
        <v>131684.19</v>
      </c>
      <c r="M413" s="13">
        <v>1.4712912E9</v>
      </c>
      <c r="N413" s="13">
        <v>26626.994</v>
      </c>
      <c r="P413" s="152">
        <v>1.468872E9</v>
      </c>
      <c r="Q413" s="152">
        <v>114113.8793</v>
      </c>
      <c r="S413" s="152">
        <v>1.4726736E9</v>
      </c>
      <c r="T413" s="152">
        <v>9791.96</v>
      </c>
      <c r="V413" s="152">
        <v>1.4666508E9</v>
      </c>
      <c r="W413" s="152">
        <v>103933.2387</v>
      </c>
      <c r="Y413" s="152">
        <v>1.4658876E9</v>
      </c>
      <c r="Z413" s="152">
        <v>103519.8126</v>
      </c>
      <c r="AA413" s="153">
        <f>IFERROR(__xludf.DUMMYFUNCTION("TO_DATE(INT((AB413/(60*60*24))+""1/1/1970""))"),43614.0)</f>
        <v>43614</v>
      </c>
      <c r="AB413" s="156">
        <v>1.5591384E9</v>
      </c>
      <c r="AC413" s="156">
        <v>98963.1105</v>
      </c>
      <c r="AD413" s="153">
        <f>IFERROR(__xludf.DUMMYFUNCTION("TO_DATE(INT((AE413/(60*60*24))+""1/1/1970""))"),43615.0)</f>
        <v>43615</v>
      </c>
      <c r="AE413" s="152">
        <v>1.5592248E9</v>
      </c>
      <c r="AF413" s="152">
        <v>101337.79</v>
      </c>
      <c r="AG413" s="153">
        <f>IFERROR(__xludf.DUMMYFUNCTION("TO_DATE(INT((AH413/(60*60*24))+""1/1/1970""))"),43531.0)</f>
        <v>43531</v>
      </c>
      <c r="AH413" s="152">
        <v>1.552002615E9</v>
      </c>
      <c r="AI413" s="152">
        <v>105611.4575</v>
      </c>
    </row>
    <row r="414">
      <c r="A414" s="156">
        <v>1.47708E9</v>
      </c>
      <c r="B414" s="156">
        <v>105045.9429</v>
      </c>
      <c r="C414" s="153">
        <f>IFERROR(__xludf.DUMMYFUNCTION("TO_DATE(INT((A414/(60*60*24))+""1/1/1970""))"),42664.0)</f>
        <v>42664</v>
      </c>
      <c r="D414" s="156">
        <v>1.4864148E9</v>
      </c>
      <c r="E414" s="156">
        <v>99951.4186</v>
      </c>
      <c r="G414" s="156">
        <v>1.4943024E9</v>
      </c>
      <c r="H414" s="156">
        <v>100939.0995</v>
      </c>
      <c r="J414" s="154">
        <v>42948.0</v>
      </c>
      <c r="K414" s="155">
        <v>131681.19</v>
      </c>
      <c r="M414" s="13">
        <v>1.471356E9</v>
      </c>
      <c r="N414" s="13">
        <v>26546.2672</v>
      </c>
      <c r="P414" s="156">
        <v>1.4689008E9</v>
      </c>
      <c r="Q414" s="156">
        <v>114445.9573</v>
      </c>
      <c r="S414" s="156">
        <v>1.4727384E9</v>
      </c>
      <c r="T414" s="156">
        <v>9796.635</v>
      </c>
      <c r="V414" s="156">
        <v>1.4666904E9</v>
      </c>
      <c r="W414" s="156">
        <v>103897.9862</v>
      </c>
      <c r="Y414" s="156">
        <v>1.4659272E9</v>
      </c>
      <c r="Z414" s="156">
        <v>103519.8126</v>
      </c>
      <c r="AA414" s="153">
        <f>IFERROR(__xludf.DUMMYFUNCTION("TO_DATE(INT((AB414/(60*60*24))+""1/1/1970""))"),43614.0)</f>
        <v>43614</v>
      </c>
      <c r="AB414" s="152">
        <v>1.5591564E9</v>
      </c>
      <c r="AC414" s="152">
        <v>98525.2458</v>
      </c>
      <c r="AD414" s="153">
        <f>IFERROR(__xludf.DUMMYFUNCTION("TO_DATE(INT((AE414/(60*60*24))+""1/1/1970""))"),43615.0)</f>
        <v>43615</v>
      </c>
      <c r="AE414" s="156">
        <v>1.5592428E9</v>
      </c>
      <c r="AF414" s="156">
        <v>101337.79</v>
      </c>
      <c r="AG414" s="153">
        <f>IFERROR(__xludf.DUMMYFUNCTION("TO_DATE(INT((AH414/(60*60*24))+""1/1/1970""))"),43532.0)</f>
        <v>43532</v>
      </c>
      <c r="AH414" s="156">
        <v>1.55200826E9</v>
      </c>
      <c r="AI414" s="156">
        <v>105611.4575</v>
      </c>
    </row>
    <row r="415">
      <c r="A415" s="152">
        <v>1.47731586E9</v>
      </c>
      <c r="B415" s="152">
        <v>105045.9429</v>
      </c>
      <c r="C415" s="153">
        <f>IFERROR(__xludf.DUMMYFUNCTION("TO_DATE(INT((A415/(60*60*24))+""1/1/1970""))"),42667.0)</f>
        <v>42667</v>
      </c>
      <c r="D415" s="156">
        <v>1.4864832E9</v>
      </c>
      <c r="E415" s="156">
        <v>99951.4186</v>
      </c>
      <c r="G415" s="152">
        <v>1.4943888E9</v>
      </c>
      <c r="H415" s="152">
        <v>102068.1248</v>
      </c>
      <c r="J415" s="154">
        <v>42949.0</v>
      </c>
      <c r="K415" s="155">
        <v>131949.29</v>
      </c>
      <c r="M415" s="13">
        <v>1.4713776E9</v>
      </c>
      <c r="N415" s="13">
        <v>26546.2672</v>
      </c>
      <c r="P415" s="152">
        <v>1.4689404E9</v>
      </c>
      <c r="Q415" s="152">
        <v>114445.9573</v>
      </c>
      <c r="S415" s="152">
        <v>1.47276E9</v>
      </c>
      <c r="T415" s="152">
        <v>9796.635</v>
      </c>
      <c r="V415" s="152">
        <v>1.4667228E9</v>
      </c>
      <c r="W415" s="152">
        <v>103878.2583</v>
      </c>
      <c r="Y415" s="152">
        <v>1.4659452E9</v>
      </c>
      <c r="Z415" s="152">
        <v>103519.8126</v>
      </c>
      <c r="AA415" s="153">
        <f>IFERROR(__xludf.DUMMYFUNCTION("TO_DATE(INT((AB415/(60*60*24))+""1/1/1970""))"),43614.0)</f>
        <v>43614</v>
      </c>
      <c r="AB415" s="156">
        <v>1.55916E9</v>
      </c>
      <c r="AC415" s="156">
        <v>98918.1632</v>
      </c>
      <c r="AD415" s="153">
        <f>IFERROR(__xludf.DUMMYFUNCTION("TO_DATE(INT((AE415/(60*60*24))+""1/1/1970""))"),43615.0)</f>
        <v>43615</v>
      </c>
      <c r="AE415" s="152">
        <v>1.5592464E9</v>
      </c>
      <c r="AF415" s="152">
        <v>101337.79</v>
      </c>
      <c r="AG415" s="153">
        <f>IFERROR(__xludf.DUMMYFUNCTION("TO_DATE(INT((AH415/(60*60*24))+""1/1/1970""))"),43532.0)</f>
        <v>43532</v>
      </c>
      <c r="AH415" s="152">
        <v>1.552024388E9</v>
      </c>
      <c r="AI415" s="152">
        <v>105611.4575</v>
      </c>
    </row>
    <row r="416">
      <c r="A416" s="156">
        <v>1.4773392E9</v>
      </c>
      <c r="B416" s="156">
        <v>105045.9429</v>
      </c>
      <c r="C416" s="153">
        <f>IFERROR(__xludf.DUMMYFUNCTION("TO_DATE(INT((A416/(60*60*24))+""1/1/1970""))"),42667.0)</f>
        <v>42667</v>
      </c>
      <c r="D416" s="156">
        <v>1.48653E9</v>
      </c>
      <c r="E416" s="156">
        <v>99951.4186</v>
      </c>
      <c r="G416" s="156">
        <v>1.4944752E9</v>
      </c>
      <c r="H416" s="156">
        <v>102188.55</v>
      </c>
      <c r="J416" s="154">
        <v>42950.0</v>
      </c>
      <c r="K416" s="155">
        <v>131930.02</v>
      </c>
      <c r="M416" s="13">
        <v>1.4714424E9</v>
      </c>
      <c r="N416" s="13">
        <v>26647.327</v>
      </c>
      <c r="P416" s="156">
        <v>1.4689584E9</v>
      </c>
      <c r="Q416" s="156">
        <v>114445.9573</v>
      </c>
      <c r="S416" s="156">
        <v>1.4728248E9</v>
      </c>
      <c r="T416" s="156">
        <v>9780.2633</v>
      </c>
      <c r="V416" s="156">
        <v>1.46673E9</v>
      </c>
      <c r="W416" s="156">
        <v>103906.0025</v>
      </c>
      <c r="Y416" s="156">
        <v>1.4659668E9</v>
      </c>
      <c r="Z416" s="156">
        <v>102812.5563</v>
      </c>
      <c r="AA416" s="153">
        <f>IFERROR(__xludf.DUMMYFUNCTION("TO_DATE(INT((AB416/(60*60*24))+""1/1/1970""))"),43615.0)</f>
        <v>43615</v>
      </c>
      <c r="AB416" s="152">
        <v>1.5591888E9</v>
      </c>
      <c r="AC416" s="152">
        <v>98918.1632</v>
      </c>
      <c r="AD416" s="153">
        <f>IFERROR(__xludf.DUMMYFUNCTION("TO_DATE(INT((AE416/(60*60*24))+""1/1/1970""))"),43616.0)</f>
        <v>43616</v>
      </c>
      <c r="AE416" s="156">
        <v>1.5592752E9</v>
      </c>
      <c r="AF416" s="156">
        <v>101493.73</v>
      </c>
      <c r="AG416" s="153">
        <f>IFERROR(__xludf.DUMMYFUNCTION("TO_DATE(INT((AH416/(60*60*24))+""1/1/1970""))"),43532.0)</f>
        <v>43532</v>
      </c>
      <c r="AH416" s="156">
        <v>1.552040559E9</v>
      </c>
      <c r="AI416" s="156">
        <v>105611.4575</v>
      </c>
    </row>
    <row r="417">
      <c r="A417" s="152">
        <v>1.47740226E9</v>
      </c>
      <c r="B417" s="152">
        <v>105045.9429</v>
      </c>
      <c r="C417" s="153">
        <f>IFERROR(__xludf.DUMMYFUNCTION("TO_DATE(INT((A417/(60*60*24))+""1/1/1970""))"),42668.0)</f>
        <v>42668</v>
      </c>
      <c r="D417" s="156">
        <v>1.4865876E9</v>
      </c>
      <c r="E417" s="156">
        <v>99951.4186</v>
      </c>
      <c r="G417" s="152">
        <v>1.4945616E9</v>
      </c>
      <c r="H417" s="152">
        <v>101572.0785</v>
      </c>
      <c r="J417" s="154">
        <v>42951.0</v>
      </c>
      <c r="K417" s="155">
        <v>132184.75</v>
      </c>
      <c r="M417" s="13">
        <v>1.471464E9</v>
      </c>
      <c r="N417" s="13">
        <v>26647.327</v>
      </c>
      <c r="P417" s="152">
        <v>1.4689872E9</v>
      </c>
      <c r="Q417" s="152">
        <v>114379.7874</v>
      </c>
      <c r="S417" s="152">
        <v>1.4728464E9</v>
      </c>
      <c r="T417" s="152">
        <v>9780.2633</v>
      </c>
      <c r="V417" s="152">
        <v>1.4667696E9</v>
      </c>
      <c r="W417" s="152">
        <v>103987.602</v>
      </c>
      <c r="Y417" s="152">
        <v>1.4660064E9</v>
      </c>
      <c r="Z417" s="152">
        <v>102812.5563</v>
      </c>
      <c r="AA417" s="153">
        <f>IFERROR(__xludf.DUMMYFUNCTION("TO_DATE(INT((AB417/(60*60*24))+""1/1/1970""))"),43615.0)</f>
        <v>43615</v>
      </c>
      <c r="AB417" s="156">
        <v>1.5592248E9</v>
      </c>
      <c r="AC417" s="156">
        <v>99443.3171</v>
      </c>
      <c r="AD417" s="153">
        <f>IFERROR(__xludf.DUMMYFUNCTION("TO_DATE(INT((AE417/(60*60*24))+""1/1/1970""))"),43616.0)</f>
        <v>43616</v>
      </c>
      <c r="AE417" s="152">
        <v>1.5593112E9</v>
      </c>
      <c r="AF417" s="152">
        <v>101493.73</v>
      </c>
      <c r="AG417" s="153">
        <f>IFERROR(__xludf.DUMMYFUNCTION("TO_DATE(INT((AH417/(60*60*24))+""1/1/1970""))"),43532.0)</f>
        <v>43532</v>
      </c>
      <c r="AH417" s="152">
        <v>1.55205636E9</v>
      </c>
      <c r="AI417" s="152">
        <v>105611.4575</v>
      </c>
    </row>
    <row r="418">
      <c r="A418" s="156">
        <v>1.4774256E9</v>
      </c>
      <c r="B418" s="156">
        <v>105045.9429</v>
      </c>
      <c r="C418" s="153">
        <f>IFERROR(__xludf.DUMMYFUNCTION("TO_DATE(INT((A418/(60*60*24))+""1/1/1970""))"),42668.0)</f>
        <v>42668</v>
      </c>
      <c r="D418" s="156">
        <v>1.486656E9</v>
      </c>
      <c r="E418" s="156">
        <v>99951.4186</v>
      </c>
      <c r="G418" s="156">
        <v>1.494648E9</v>
      </c>
      <c r="H418" s="156">
        <v>102402.847</v>
      </c>
      <c r="J418" s="154">
        <v>42954.0</v>
      </c>
      <c r="K418" s="155">
        <v>131773.35</v>
      </c>
      <c r="M418" s="13">
        <v>1.4715288E9</v>
      </c>
      <c r="N418" s="13">
        <v>26643.3953</v>
      </c>
      <c r="P418" s="156">
        <v>1.4690268E9</v>
      </c>
      <c r="Q418" s="156">
        <v>114379.7874</v>
      </c>
      <c r="S418" s="156">
        <v>1.4728608E9</v>
      </c>
      <c r="T418" s="156">
        <v>9771.879</v>
      </c>
      <c r="V418" s="156">
        <v>1.466802E9</v>
      </c>
      <c r="W418" s="156">
        <v>103998.575</v>
      </c>
      <c r="Y418" s="156">
        <v>1.4660316E9</v>
      </c>
      <c r="Z418" s="156">
        <v>102812.5563</v>
      </c>
      <c r="AA418" s="153">
        <f>IFERROR(__xludf.DUMMYFUNCTION("TO_DATE(INT((AB418/(60*60*24))+""1/1/1970""))"),43615.0)</f>
        <v>43615</v>
      </c>
      <c r="AB418" s="152">
        <v>1.5592428E9</v>
      </c>
      <c r="AC418" s="152">
        <v>99168.9865</v>
      </c>
      <c r="AD418" s="153">
        <f>IFERROR(__xludf.DUMMYFUNCTION("TO_DATE(INT((AE418/(60*60*24))+""1/1/1970""))"),43616.0)</f>
        <v>43616</v>
      </c>
      <c r="AE418" s="156">
        <v>1.5593292E9</v>
      </c>
      <c r="AF418" s="156">
        <v>101493.73</v>
      </c>
      <c r="AG418" s="153">
        <f>IFERROR(__xludf.DUMMYFUNCTION("TO_DATE(INT((AH418/(60*60*24))+""1/1/1970""))"),43532.0)</f>
        <v>43532</v>
      </c>
      <c r="AH418" s="156">
        <v>1.5520722E9</v>
      </c>
      <c r="AI418" s="156">
        <v>105522.8353</v>
      </c>
    </row>
    <row r="419">
      <c r="A419" s="152">
        <v>1.47748866E9</v>
      </c>
      <c r="B419" s="152">
        <v>105045.9429</v>
      </c>
      <c r="C419" s="153">
        <f>IFERROR(__xludf.DUMMYFUNCTION("TO_DATE(INT((A419/(60*60*24))+""1/1/1970""))"),42669.0)</f>
        <v>42669</v>
      </c>
      <c r="D419" s="156">
        <v>1.4867028E9</v>
      </c>
      <c r="E419" s="156">
        <v>99951.4186</v>
      </c>
      <c r="G419" s="152">
        <v>1.4948568E9</v>
      </c>
      <c r="H419" s="152">
        <v>102402.847</v>
      </c>
      <c r="J419" s="154">
        <v>42955.0</v>
      </c>
      <c r="K419" s="155">
        <v>131890.29</v>
      </c>
      <c r="M419" s="13">
        <v>1.4715504E9</v>
      </c>
      <c r="N419" s="13">
        <v>26643.3953</v>
      </c>
      <c r="P419" s="152">
        <v>1.4690448E9</v>
      </c>
      <c r="Q419" s="152">
        <v>114379.7874</v>
      </c>
      <c r="S419" s="152">
        <v>1.4730336E9</v>
      </c>
      <c r="T419" s="152">
        <v>9773.2567</v>
      </c>
      <c r="V419" s="152">
        <v>1.4669784E9</v>
      </c>
      <c r="W419" s="152">
        <v>104007.554</v>
      </c>
      <c r="Y419" s="152">
        <v>1.466046E9</v>
      </c>
      <c r="Z419" s="152">
        <v>103276.8934</v>
      </c>
      <c r="AA419" s="153">
        <f>IFERROR(__xludf.DUMMYFUNCTION("TO_DATE(INT((AB419/(60*60*24))+""1/1/1970""))"),43615.0)</f>
        <v>43615</v>
      </c>
      <c r="AB419" s="156">
        <v>1.5592464E9</v>
      </c>
      <c r="AC419" s="156">
        <v>99404.8251</v>
      </c>
      <c r="AD419" s="153">
        <f>IFERROR(__xludf.DUMMYFUNCTION("TO_DATE(INT((AE419/(60*60*24))+""1/1/1970""))"),43616.0)</f>
        <v>43616</v>
      </c>
      <c r="AE419" s="152">
        <v>1.5593328E9</v>
      </c>
      <c r="AF419" s="152">
        <v>101493.73</v>
      </c>
      <c r="AG419" s="153">
        <f>IFERROR(__xludf.DUMMYFUNCTION("TO_DATE(INT((AH419/(60*60*24))+""1/1/1970""))"),43532.0)</f>
        <v>43532</v>
      </c>
      <c r="AH419" s="152">
        <v>1.552088844E9</v>
      </c>
      <c r="AI419" s="152">
        <v>106054.1542</v>
      </c>
    </row>
    <row r="420">
      <c r="A420" s="156">
        <v>1.477512E9</v>
      </c>
      <c r="B420" s="156">
        <v>105045.9429</v>
      </c>
      <c r="C420" s="153">
        <f>IFERROR(__xludf.DUMMYFUNCTION("TO_DATE(INT((A420/(60*60*24))+""1/1/1970""))"),42669.0)</f>
        <v>42669</v>
      </c>
      <c r="D420" s="156">
        <v>1.4867604E9</v>
      </c>
      <c r="E420" s="156">
        <v>99951.4186</v>
      </c>
      <c r="G420" s="152">
        <v>1.4949072E9</v>
      </c>
      <c r="H420" s="152">
        <v>102973.4318</v>
      </c>
      <c r="J420" s="154">
        <v>42956.0</v>
      </c>
      <c r="K420" s="155">
        <v>131712.94</v>
      </c>
      <c r="M420" s="13">
        <v>1.4716152E9</v>
      </c>
      <c r="N420" s="13">
        <v>26647.8922</v>
      </c>
      <c r="P420" s="156">
        <v>1.4690736E9</v>
      </c>
      <c r="Q420" s="156">
        <v>114834.7883</v>
      </c>
      <c r="S420" s="156">
        <v>1.47312E9</v>
      </c>
      <c r="T420" s="156">
        <v>9758.9402</v>
      </c>
      <c r="V420" s="156">
        <v>1.466982E9</v>
      </c>
      <c r="W420" s="156">
        <v>103993.1225</v>
      </c>
      <c r="Y420" s="156">
        <v>1.4660856E9</v>
      </c>
      <c r="Z420" s="156">
        <v>103276.8934</v>
      </c>
      <c r="AA420" s="153">
        <f>IFERROR(__xludf.DUMMYFUNCTION("TO_DATE(INT((AB420/(60*60*24))+""1/1/1970""))"),43616.0)</f>
        <v>43616</v>
      </c>
      <c r="AB420" s="152">
        <v>1.5592752E9</v>
      </c>
      <c r="AC420" s="152">
        <v>99404.8251</v>
      </c>
      <c r="AD420" s="153">
        <f>IFERROR(__xludf.DUMMYFUNCTION("TO_DATE(INT((AE420/(60*60*24))+""1/1/1970""))"),43617.0)</f>
        <v>43617</v>
      </c>
      <c r="AE420" s="156">
        <v>1.5593616E9</v>
      </c>
      <c r="AF420" s="156">
        <v>101613.79</v>
      </c>
      <c r="AG420" s="153">
        <f>IFERROR(__xludf.DUMMYFUNCTION("TO_DATE(INT((AH420/(60*60*24))+""1/1/1970""))"),43532.0)</f>
        <v>43532</v>
      </c>
      <c r="AH420" s="156">
        <v>1.552089356E9</v>
      </c>
      <c r="AI420" s="156">
        <v>106054.1542</v>
      </c>
    </row>
    <row r="421">
      <c r="A421" s="152">
        <v>1.47757506E9</v>
      </c>
      <c r="B421" s="152">
        <v>105045.9429</v>
      </c>
      <c r="C421" s="153">
        <f>IFERROR(__xludf.DUMMYFUNCTION("TO_DATE(INT((A421/(60*60*24))+""1/1/1970""))"),42670.0)</f>
        <v>42670</v>
      </c>
      <c r="D421" s="156">
        <v>1.486998E9</v>
      </c>
      <c r="E421" s="156">
        <v>99951.4186</v>
      </c>
      <c r="G421" s="156">
        <v>1.4949936E9</v>
      </c>
      <c r="H421" s="156">
        <v>102953.3041</v>
      </c>
      <c r="J421" s="154">
        <v>42957.0</v>
      </c>
      <c r="K421" s="155">
        <v>132278.91</v>
      </c>
      <c r="M421" s="13">
        <v>1.4716368E9</v>
      </c>
      <c r="N421" s="13">
        <v>26647.8922</v>
      </c>
      <c r="P421" s="152">
        <v>1.4691132E9</v>
      </c>
      <c r="Q421" s="152">
        <v>114834.7883</v>
      </c>
      <c r="S421" s="152">
        <v>1.4731704E9</v>
      </c>
      <c r="T421" s="152">
        <v>9758.9402</v>
      </c>
      <c r="V421" s="152">
        <v>1.467018E9</v>
      </c>
      <c r="W421" s="152">
        <v>104004.4245</v>
      </c>
      <c r="Y421" s="152">
        <v>1.466118E9</v>
      </c>
      <c r="Z421" s="152">
        <v>103276.8934</v>
      </c>
      <c r="AA421" s="153">
        <f>IFERROR(__xludf.DUMMYFUNCTION("TO_DATE(INT((AB421/(60*60*24))+""1/1/1970""))"),43616.0)</f>
        <v>43616</v>
      </c>
      <c r="AB421" s="156">
        <v>1.5593112E9</v>
      </c>
      <c r="AC421" s="156">
        <v>98208.4685</v>
      </c>
      <c r="AD421" s="153">
        <f>IFERROR(__xludf.DUMMYFUNCTION("TO_DATE(INT((AE421/(60*60*24))+""1/1/1970""))"),43619.0)</f>
        <v>43619</v>
      </c>
      <c r="AE421" s="152">
        <v>1.5595704E9</v>
      </c>
      <c r="AF421" s="152">
        <v>101613.79</v>
      </c>
      <c r="AG421" s="153">
        <f>IFERROR(__xludf.DUMMYFUNCTION("TO_DATE(INT((AH421/(60*60*24))+""1/1/1970""))"),43533.0)</f>
        <v>43533</v>
      </c>
      <c r="AH421" s="152">
        <v>1.5521076E9</v>
      </c>
      <c r="AI421" s="152">
        <v>106054.1542</v>
      </c>
    </row>
    <row r="422">
      <c r="A422" s="156">
        <v>1.4775984E9</v>
      </c>
      <c r="B422" s="156">
        <v>105045.9429</v>
      </c>
      <c r="C422" s="153">
        <f>IFERROR(__xludf.DUMMYFUNCTION("TO_DATE(INT((A422/(60*60*24))+""1/1/1970""))"),42670.0)</f>
        <v>42670</v>
      </c>
      <c r="D422" s="156">
        <v>1.4870484E9</v>
      </c>
      <c r="E422" s="156">
        <v>99951.4186</v>
      </c>
      <c r="G422" s="152">
        <v>1.49508E9</v>
      </c>
      <c r="H422" s="152">
        <v>100691.2783</v>
      </c>
      <c r="J422" s="154">
        <v>42958.0</v>
      </c>
      <c r="K422" s="155">
        <v>131888.99</v>
      </c>
      <c r="M422" s="13">
        <v>1.4716512E9</v>
      </c>
      <c r="N422" s="13">
        <v>26640.6361</v>
      </c>
      <c r="P422" s="156">
        <v>1.4691312E9</v>
      </c>
      <c r="Q422" s="156">
        <v>114834.7883</v>
      </c>
      <c r="S422" s="156">
        <v>1.473192E9</v>
      </c>
      <c r="T422" s="156">
        <v>9758.9402</v>
      </c>
      <c r="V422" s="156">
        <v>1.4670576E9</v>
      </c>
      <c r="W422" s="156">
        <v>103992.1122</v>
      </c>
      <c r="Y422" s="156">
        <v>1.4661252E9</v>
      </c>
      <c r="Z422" s="156">
        <v>103373.8781</v>
      </c>
      <c r="AA422" s="153">
        <f>IFERROR(__xludf.DUMMYFUNCTION("TO_DATE(INT((AB422/(60*60*24))+""1/1/1970""))"),43616.0)</f>
        <v>43616</v>
      </c>
      <c r="AB422" s="152">
        <v>1.5593292E9</v>
      </c>
      <c r="AC422" s="152">
        <v>98219.697</v>
      </c>
      <c r="AD422" s="153">
        <f>IFERROR(__xludf.DUMMYFUNCTION("TO_DATE(INT((AE422/(60*60*24))+""1/1/1970""))"),43619.0)</f>
        <v>43619</v>
      </c>
      <c r="AE422" s="156">
        <v>1.5595884E9</v>
      </c>
      <c r="AF422" s="156">
        <v>101613.79</v>
      </c>
      <c r="AG422" s="153">
        <f>IFERROR(__xludf.DUMMYFUNCTION("TO_DATE(INT((AH422/(60*60*24))+""1/1/1970""))"),43534.0)</f>
        <v>43534</v>
      </c>
      <c r="AH422" s="156">
        <v>1.552176593E9</v>
      </c>
      <c r="AI422" s="156">
        <v>106054.1542</v>
      </c>
    </row>
    <row r="423">
      <c r="A423" s="152">
        <v>1.47766146E9</v>
      </c>
      <c r="B423" s="152">
        <v>105045.9429</v>
      </c>
      <c r="C423" s="153">
        <f>IFERROR(__xludf.DUMMYFUNCTION("TO_DATE(INT((A423/(60*60*24))+""1/1/1970""))"),42671.0)</f>
        <v>42671</v>
      </c>
      <c r="D423" s="156">
        <v>1.487106E9</v>
      </c>
      <c r="E423" s="156">
        <v>99951.4186</v>
      </c>
      <c r="G423" s="156">
        <v>1.4951664E9</v>
      </c>
      <c r="H423" s="156">
        <v>101233.7829</v>
      </c>
      <c r="J423" s="154">
        <v>42961.0</v>
      </c>
      <c r="K423" s="155">
        <v>132156.17</v>
      </c>
      <c r="M423" s="13">
        <v>1.4717376E9</v>
      </c>
      <c r="N423" s="13">
        <v>26640.6361</v>
      </c>
      <c r="P423" s="152">
        <v>1.46916E9</v>
      </c>
      <c r="Q423" s="152">
        <v>114424.1392</v>
      </c>
      <c r="S423" s="152">
        <v>1.4732568E9</v>
      </c>
      <c r="T423" s="152">
        <v>9712.2855</v>
      </c>
      <c r="V423" s="152">
        <v>1.4670684E9</v>
      </c>
      <c r="W423" s="152">
        <v>103993.3295</v>
      </c>
      <c r="Y423" s="152">
        <v>1.4661648E9</v>
      </c>
      <c r="Z423" s="152">
        <v>103373.8781</v>
      </c>
      <c r="AA423" s="153">
        <f>IFERROR(__xludf.DUMMYFUNCTION("TO_DATE(INT((AB423/(60*60*24))+""1/1/1970""))"),43616.0)</f>
        <v>43616</v>
      </c>
      <c r="AB423" s="156">
        <v>1.5593328E9</v>
      </c>
      <c r="AC423" s="156">
        <v>97961.1087</v>
      </c>
      <c r="AD423" s="153">
        <f>IFERROR(__xludf.DUMMYFUNCTION("TO_DATE(INT((AE423/(60*60*24))+""1/1/1970""))"),43619.0)</f>
        <v>43619</v>
      </c>
      <c r="AE423" s="152">
        <v>1.559592E9</v>
      </c>
      <c r="AF423" s="152">
        <v>101613.79</v>
      </c>
      <c r="AG423" s="153">
        <f>IFERROR(__xludf.DUMMYFUNCTION("TO_DATE(INT((AH423/(60*60*24))+""1/1/1970""))"),43534.0)</f>
        <v>43534</v>
      </c>
      <c r="AH423" s="152">
        <v>1.552193433E9</v>
      </c>
      <c r="AI423" s="152">
        <v>106054.1542</v>
      </c>
    </row>
    <row r="424">
      <c r="A424" s="156">
        <v>1.4776848E9</v>
      </c>
      <c r="B424" s="156">
        <v>105045.9429</v>
      </c>
      <c r="C424" s="153">
        <f>IFERROR(__xludf.DUMMYFUNCTION("TO_DATE(INT((A424/(60*60*24))+""1/1/1970""))"),42671.0)</f>
        <v>42671</v>
      </c>
      <c r="D424" s="156">
        <v>1.4871744E9</v>
      </c>
      <c r="E424" s="156">
        <v>99951.4186</v>
      </c>
      <c r="G424" s="152">
        <v>1.4952528E9</v>
      </c>
      <c r="H424" s="152">
        <v>100897.7489</v>
      </c>
      <c r="J424" s="154">
        <v>42962.0</v>
      </c>
      <c r="K424" s="155">
        <v>132382.76</v>
      </c>
      <c r="M424" s="13">
        <v>1.471824E9</v>
      </c>
      <c r="N424" s="13">
        <v>26614.8147</v>
      </c>
      <c r="P424" s="156">
        <v>1.4691996E9</v>
      </c>
      <c r="Q424" s="156">
        <v>114424.1392</v>
      </c>
      <c r="S424" s="156">
        <v>1.4732784E9</v>
      </c>
      <c r="T424" s="156">
        <v>9712.2855</v>
      </c>
      <c r="V424" s="156">
        <v>1.4670972E9</v>
      </c>
      <c r="W424" s="156">
        <v>104001.1644</v>
      </c>
      <c r="Y424" s="156">
        <v>1.4661972E9</v>
      </c>
      <c r="Z424" s="156">
        <v>103373.8781</v>
      </c>
      <c r="AA424" s="153">
        <f>IFERROR(__xludf.DUMMYFUNCTION("TO_DATE(INT((AB424/(60*60*24))+""1/1/1970""))"),43617.0)</f>
        <v>43617</v>
      </c>
      <c r="AB424" s="152">
        <v>1.5593616E9</v>
      </c>
      <c r="AC424" s="152">
        <v>97961.1087</v>
      </c>
      <c r="AD424" s="153">
        <f>IFERROR(__xludf.DUMMYFUNCTION("TO_DATE(INT((AE424/(60*60*24))+""1/1/1970""))"),43620.0)</f>
        <v>43620</v>
      </c>
      <c r="AE424" s="156">
        <v>1.5596208E9</v>
      </c>
      <c r="AF424" s="156">
        <v>101495.11</v>
      </c>
      <c r="AG424" s="153">
        <f>IFERROR(__xludf.DUMMYFUNCTION("TO_DATE(INT((AH424/(60*60*24))+""1/1/1970""))"),43534.0)</f>
        <v>43534</v>
      </c>
      <c r="AH424" s="156">
        <v>1.552209754E9</v>
      </c>
      <c r="AI424" s="156">
        <v>106054.1542</v>
      </c>
    </row>
    <row r="425">
      <c r="A425" s="152">
        <v>1.47792066E9</v>
      </c>
      <c r="B425" s="152">
        <v>105045.9429</v>
      </c>
      <c r="C425" s="153">
        <f>IFERROR(__xludf.DUMMYFUNCTION("TO_DATE(INT((A425/(60*60*24))+""1/1/1970""))"),42674.0)</f>
        <v>42674</v>
      </c>
      <c r="D425" s="156">
        <v>1.4872212E9</v>
      </c>
      <c r="E425" s="156">
        <v>99951.4186</v>
      </c>
      <c r="G425" s="156">
        <v>1.4954616E9</v>
      </c>
      <c r="H425" s="156">
        <v>100897.7489</v>
      </c>
      <c r="J425" s="154">
        <v>42963.0</v>
      </c>
      <c r="K425" s="155">
        <v>131983.72</v>
      </c>
      <c r="M425" s="13">
        <v>1.4718744E9</v>
      </c>
      <c r="N425" s="13">
        <v>26614.8147</v>
      </c>
      <c r="P425" s="152">
        <v>1.4692176E9</v>
      </c>
      <c r="Q425" s="152">
        <v>114424.1392</v>
      </c>
      <c r="S425" s="152">
        <v>1.4733432E9</v>
      </c>
      <c r="T425" s="152">
        <v>9719.9272</v>
      </c>
      <c r="V425" s="152">
        <v>1.4671368E9</v>
      </c>
      <c r="W425" s="152">
        <v>103961.0097</v>
      </c>
      <c r="Y425" s="152">
        <v>1.466208E9</v>
      </c>
      <c r="Z425" s="152">
        <v>103415.9658</v>
      </c>
      <c r="AA425" s="153">
        <f>IFERROR(__xludf.DUMMYFUNCTION("TO_DATE(INT((AB425/(60*60*24))+""1/1/1970""))"),43619.0)</f>
        <v>43619</v>
      </c>
      <c r="AB425" s="156">
        <v>1.5595344E9</v>
      </c>
      <c r="AC425" s="156">
        <v>97961.1087</v>
      </c>
      <c r="AD425" s="153">
        <f>IFERROR(__xludf.DUMMYFUNCTION("TO_DATE(INT((AE425/(60*60*24))+""1/1/1970""))"),43620.0)</f>
        <v>43620</v>
      </c>
      <c r="AE425" s="152">
        <v>1.5596568E9</v>
      </c>
      <c r="AF425" s="152">
        <v>101495.11</v>
      </c>
      <c r="AG425" s="153">
        <f>IFERROR(__xludf.DUMMYFUNCTION("TO_DATE(INT((AH425/(60*60*24))+""1/1/1970""))"),43534.0)</f>
        <v>43534</v>
      </c>
      <c r="AH425" s="152">
        <v>1.552225587E9</v>
      </c>
      <c r="AI425" s="152">
        <v>106054.1542</v>
      </c>
    </row>
    <row r="426">
      <c r="A426" s="156">
        <v>1.477944E9</v>
      </c>
      <c r="B426" s="156">
        <v>105045.9429</v>
      </c>
      <c r="C426" s="153">
        <f>IFERROR(__xludf.DUMMYFUNCTION("TO_DATE(INT((A426/(60*60*24))+""1/1/1970""))"),42674.0)</f>
        <v>42674</v>
      </c>
      <c r="D426" s="156">
        <v>1.4872788E9</v>
      </c>
      <c r="E426" s="156">
        <v>99951.4186</v>
      </c>
      <c r="G426" s="156">
        <v>1.495512E9</v>
      </c>
      <c r="H426" s="156">
        <v>101435.2726</v>
      </c>
      <c r="J426" s="154">
        <v>42964.0</v>
      </c>
      <c r="K426" s="155">
        <v>132455.33</v>
      </c>
      <c r="M426" s="13">
        <v>1.471896E9</v>
      </c>
      <c r="N426" s="13">
        <v>26614.8147</v>
      </c>
      <c r="P426" s="156">
        <v>1.4692464E9</v>
      </c>
      <c r="Q426" s="156">
        <v>114947.7912</v>
      </c>
      <c r="S426" s="156">
        <v>1.4733648E9</v>
      </c>
      <c r="T426" s="156">
        <v>9719.9272</v>
      </c>
      <c r="V426" s="156">
        <v>1.4671548E9</v>
      </c>
      <c r="W426" s="156">
        <v>103972.9186</v>
      </c>
      <c r="Y426" s="156">
        <v>1.4663736E9</v>
      </c>
      <c r="Z426" s="156">
        <v>103415.9658</v>
      </c>
      <c r="AA426" s="153">
        <f>IFERROR(__xludf.DUMMYFUNCTION("TO_DATE(INT((AB426/(60*60*24))+""1/1/1970""))"),43619.0)</f>
        <v>43619</v>
      </c>
      <c r="AB426" s="152">
        <v>1.5595704E9</v>
      </c>
      <c r="AC426" s="152">
        <v>97630.9175</v>
      </c>
      <c r="AD426" s="153">
        <f>IFERROR(__xludf.DUMMYFUNCTION("TO_DATE(INT((AE426/(60*60*24))+""1/1/1970""))"),43620.0)</f>
        <v>43620</v>
      </c>
      <c r="AE426" s="156">
        <v>1.5596748E9</v>
      </c>
      <c r="AF426" s="156">
        <v>101495.11</v>
      </c>
      <c r="AG426" s="153">
        <f>IFERROR(__xludf.DUMMYFUNCTION("TO_DATE(INT((AH426/(60*60*24))+""1/1/1970""))"),43534.0)</f>
        <v>43534</v>
      </c>
      <c r="AH426" s="156">
        <v>1.55224142E9</v>
      </c>
      <c r="AI426" s="156">
        <v>106054.1542</v>
      </c>
    </row>
    <row r="427">
      <c r="A427" s="152">
        <v>1.47800706E9</v>
      </c>
      <c r="B427" s="152">
        <v>105045.9429</v>
      </c>
      <c r="C427" s="153">
        <f>IFERROR(__xludf.DUMMYFUNCTION("TO_DATE(INT((A427/(60*60*24))+""1/1/1970""))"),42675.0)</f>
        <v>42675</v>
      </c>
      <c r="D427" s="156">
        <v>1.4873472E9</v>
      </c>
      <c r="E427" s="156">
        <v>99951.4186</v>
      </c>
      <c r="G427" s="152">
        <v>1.4955984E9</v>
      </c>
      <c r="H427" s="152">
        <v>101167.3599</v>
      </c>
      <c r="J427" s="154">
        <v>42965.0</v>
      </c>
      <c r="K427" s="155">
        <v>131862.35</v>
      </c>
      <c r="M427" s="13">
        <v>1.4719608E9</v>
      </c>
      <c r="N427" s="13">
        <v>26691.3312</v>
      </c>
      <c r="P427" s="152">
        <v>1.4694552E9</v>
      </c>
      <c r="Q427" s="152">
        <v>114947.7912</v>
      </c>
      <c r="S427" s="152">
        <v>1.4734296E9</v>
      </c>
      <c r="T427" s="152">
        <v>9732.0281</v>
      </c>
      <c r="V427" s="152">
        <v>1.4671764E9</v>
      </c>
      <c r="W427" s="152">
        <v>103985.3538</v>
      </c>
      <c r="Y427" s="152">
        <v>1.4663772E9</v>
      </c>
      <c r="Z427" s="152">
        <v>103415.9658</v>
      </c>
      <c r="AA427" s="153">
        <f>IFERROR(__xludf.DUMMYFUNCTION("TO_DATE(INT((AB427/(60*60*24))+""1/1/1970""))"),43619.0)</f>
        <v>43619</v>
      </c>
      <c r="AB427" s="156">
        <v>1.5595884E9</v>
      </c>
      <c r="AC427" s="156">
        <v>95703.6161</v>
      </c>
      <c r="AD427" s="153">
        <f>IFERROR(__xludf.DUMMYFUNCTION("TO_DATE(INT((AE427/(60*60*24))+""1/1/1970""))"),43620.0)</f>
        <v>43620</v>
      </c>
      <c r="AE427" s="152">
        <v>1.5596784E9</v>
      </c>
      <c r="AF427" s="152">
        <v>101495.11</v>
      </c>
      <c r="AG427" s="153">
        <f>IFERROR(__xludf.DUMMYFUNCTION("TO_DATE(INT((AH427/(60*60*24))+""1/1/1970""))"),43534.0)</f>
        <v>43534</v>
      </c>
      <c r="AH427" s="152">
        <v>1.552257717E9</v>
      </c>
      <c r="AI427" s="152">
        <v>106054.1542</v>
      </c>
    </row>
    <row r="428">
      <c r="A428" s="156">
        <v>1.4780304E9</v>
      </c>
      <c r="B428" s="156">
        <v>105045.9429</v>
      </c>
      <c r="C428" s="153">
        <f>IFERROR(__xludf.DUMMYFUNCTION("TO_DATE(INT((A428/(60*60*24))+""1/1/1970""))"),42675.0)</f>
        <v>42675</v>
      </c>
      <c r="D428" s="156">
        <v>1.487394E9</v>
      </c>
      <c r="E428" s="156">
        <v>99951.4186</v>
      </c>
      <c r="G428" s="156">
        <v>1.4956848E9</v>
      </c>
      <c r="H428" s="156">
        <v>101769.3683</v>
      </c>
      <c r="J428" s="154">
        <v>42968.0</v>
      </c>
      <c r="K428" s="155">
        <v>131704.06</v>
      </c>
      <c r="M428" s="13">
        <v>1.4719824E9</v>
      </c>
      <c r="N428" s="13">
        <v>26691.3312</v>
      </c>
      <c r="P428" s="156">
        <v>1.4694768E9</v>
      </c>
      <c r="Q428" s="156">
        <v>114947.7912</v>
      </c>
      <c r="S428" s="156">
        <v>1.4734512E9</v>
      </c>
      <c r="T428" s="156">
        <v>9732.0281</v>
      </c>
      <c r="V428" s="156">
        <v>1.467216E9</v>
      </c>
      <c r="W428" s="156">
        <v>103974.188</v>
      </c>
      <c r="Y428" s="156">
        <v>1.4664132E9</v>
      </c>
      <c r="Z428" s="156">
        <v>104064.2079</v>
      </c>
      <c r="AA428" s="153">
        <f>IFERROR(__xludf.DUMMYFUNCTION("TO_DATE(INT((AB428/(60*60*24))+""1/1/1970""))"),43619.0)</f>
        <v>43619</v>
      </c>
      <c r="AB428" s="152">
        <v>1.559592E9</v>
      </c>
      <c r="AC428" s="152">
        <v>95804.7766</v>
      </c>
      <c r="AD428" s="153">
        <f>IFERROR(__xludf.DUMMYFUNCTION("TO_DATE(INT((AE428/(60*60*24))+""1/1/1970""))"),43621.0)</f>
        <v>43621</v>
      </c>
      <c r="AE428" s="156">
        <v>1.5597072E9</v>
      </c>
      <c r="AF428" s="156">
        <v>101849.08</v>
      </c>
      <c r="AG428" s="153">
        <f>IFERROR(__xludf.DUMMYFUNCTION("TO_DATE(INT((AH428/(60*60*24))+""1/1/1970""))"),43534.0)</f>
        <v>43534</v>
      </c>
      <c r="AH428" s="156">
        <v>1.552262128E9</v>
      </c>
      <c r="AI428" s="156">
        <v>106054.1542</v>
      </c>
    </row>
    <row r="429">
      <c r="A429" s="152">
        <v>1.47809346E9</v>
      </c>
      <c r="B429" s="152">
        <v>105045.9429</v>
      </c>
      <c r="C429" s="153">
        <f>IFERROR(__xludf.DUMMYFUNCTION("TO_DATE(INT((A429/(60*60*24))+""1/1/1970""))"),42676.0)</f>
        <v>42676</v>
      </c>
      <c r="D429" s="156">
        <v>1.4877108E9</v>
      </c>
      <c r="E429" s="156">
        <v>99951.4186</v>
      </c>
      <c r="G429" s="152">
        <v>1.4957712E9</v>
      </c>
      <c r="H429" s="152">
        <v>101845.5474</v>
      </c>
      <c r="J429" s="154">
        <v>42969.0</v>
      </c>
      <c r="K429" s="155">
        <v>131957.78</v>
      </c>
      <c r="M429" s="13">
        <v>1.4720472E9</v>
      </c>
      <c r="N429" s="13">
        <v>26722.6997</v>
      </c>
      <c r="P429" s="152">
        <v>1.4695056E9</v>
      </c>
      <c r="Q429" s="152">
        <v>114602.3787</v>
      </c>
      <c r="S429" s="152">
        <v>1.4734656E9</v>
      </c>
      <c r="T429" s="152">
        <v>9727.6319</v>
      </c>
      <c r="V429" s="152">
        <v>1.4672412E9</v>
      </c>
      <c r="W429" s="152">
        <v>103969.9713</v>
      </c>
      <c r="Y429" s="152">
        <v>1.4664528E9</v>
      </c>
      <c r="Z429" s="152">
        <v>104064.2079</v>
      </c>
      <c r="AA429" s="153">
        <f>IFERROR(__xludf.DUMMYFUNCTION("TO_DATE(INT((AB429/(60*60*24))+""1/1/1970""))"),43620.0)</f>
        <v>43620</v>
      </c>
      <c r="AB429" s="156">
        <v>1.5596208E9</v>
      </c>
      <c r="AC429" s="156">
        <v>95804.7766</v>
      </c>
      <c r="AD429" s="153">
        <f>IFERROR(__xludf.DUMMYFUNCTION("TO_DATE(INT((AE429/(60*60*24))+""1/1/1970""))"),43621.0)</f>
        <v>43621</v>
      </c>
      <c r="AE429" s="152">
        <v>1.5597432E9</v>
      </c>
      <c r="AF429" s="152">
        <v>101849.08</v>
      </c>
      <c r="AG429" s="153">
        <f>IFERROR(__xludf.DUMMYFUNCTION("TO_DATE(INT((AH429/(60*60*24))+""1/1/1970""))"),43535.0)</f>
        <v>43535</v>
      </c>
      <c r="AH429" s="152">
        <v>1.55231106E9</v>
      </c>
      <c r="AI429" s="152">
        <v>106054.1542</v>
      </c>
    </row>
    <row r="430">
      <c r="A430" s="156">
        <v>1.4781168E9</v>
      </c>
      <c r="B430" s="156">
        <v>105045.9429</v>
      </c>
      <c r="C430" s="153">
        <f>IFERROR(__xludf.DUMMYFUNCTION("TO_DATE(INT((A430/(60*60*24))+""1/1/1970""))"),42676.0)</f>
        <v>42676</v>
      </c>
      <c r="D430" s="156">
        <v>1.4877792E9</v>
      </c>
      <c r="E430" s="156">
        <v>100364.0069</v>
      </c>
      <c r="G430" s="156">
        <v>1.4958576E9</v>
      </c>
      <c r="H430" s="156">
        <v>102388.1823</v>
      </c>
      <c r="J430" s="154">
        <v>42970.0</v>
      </c>
      <c r="K430" s="155">
        <v>132343.57</v>
      </c>
      <c r="M430" s="13">
        <v>1.4720688E9</v>
      </c>
      <c r="N430" s="13">
        <v>26722.6997</v>
      </c>
      <c r="P430" s="156">
        <v>1.4695452E9</v>
      </c>
      <c r="Q430" s="156">
        <v>114602.3787</v>
      </c>
      <c r="S430" s="156">
        <v>1.4736384E9</v>
      </c>
      <c r="T430" s="156">
        <v>9726.1575</v>
      </c>
      <c r="V430" s="156">
        <v>1.4672556E9</v>
      </c>
      <c r="W430" s="156">
        <v>103975.0203</v>
      </c>
      <c r="Y430" s="156">
        <v>1.4664636E9</v>
      </c>
      <c r="Z430" s="156">
        <v>104064.2079</v>
      </c>
      <c r="AA430" s="153">
        <f>IFERROR(__xludf.DUMMYFUNCTION("TO_DATE(INT((AB430/(60*60*24))+""1/1/1970""))"),43620.0)</f>
        <v>43620</v>
      </c>
      <c r="AB430" s="152">
        <v>1.5596568E9</v>
      </c>
      <c r="AC430" s="152">
        <v>96768.1306</v>
      </c>
      <c r="AD430" s="153">
        <f>IFERROR(__xludf.DUMMYFUNCTION("TO_DATE(INT((AE430/(60*60*24))+""1/1/1970""))"),43621.0)</f>
        <v>43621</v>
      </c>
      <c r="AE430" s="156">
        <v>1.5597612E9</v>
      </c>
      <c r="AF430" s="156">
        <v>101849.08</v>
      </c>
      <c r="AG430" s="153">
        <f>IFERROR(__xludf.DUMMYFUNCTION("TO_DATE(INT((AH430/(60*60*24))+""1/1/1970""))"),43535.0)</f>
        <v>43535</v>
      </c>
      <c r="AH430" s="156">
        <v>1.5523269E9</v>
      </c>
      <c r="AI430" s="156">
        <v>107335.0551</v>
      </c>
    </row>
    <row r="431">
      <c r="A431" s="152">
        <v>1.47817986E9</v>
      </c>
      <c r="B431" s="152">
        <v>105045.9429</v>
      </c>
      <c r="C431" s="153">
        <f>IFERROR(__xludf.DUMMYFUNCTION("TO_DATE(INT((A431/(60*60*24))+""1/1/1970""))"),42677.0)</f>
        <v>42677</v>
      </c>
      <c r="D431" s="156">
        <v>1.487826E9</v>
      </c>
      <c r="E431" s="156">
        <v>100162.7447</v>
      </c>
      <c r="G431" s="152">
        <v>1.4961528E9</v>
      </c>
      <c r="H431" s="152">
        <v>102388.1823</v>
      </c>
      <c r="J431" s="154">
        <v>42971.0</v>
      </c>
      <c r="K431" s="155">
        <v>132458.79</v>
      </c>
      <c r="M431" s="13">
        <v>1.4721336E9</v>
      </c>
      <c r="N431" s="13">
        <v>26690.9202</v>
      </c>
      <c r="P431" s="152">
        <v>1.4695632E9</v>
      </c>
      <c r="Q431" s="152">
        <v>114602.3787</v>
      </c>
      <c r="S431" s="152">
        <v>1.4736888E9</v>
      </c>
      <c r="T431" s="152">
        <v>9726.1575</v>
      </c>
      <c r="V431" s="152">
        <v>1.4672952E9</v>
      </c>
      <c r="W431" s="152">
        <v>103974.8685</v>
      </c>
      <c r="Y431" s="152">
        <v>1.4664924E9</v>
      </c>
      <c r="Z431" s="152">
        <v>103830.8956</v>
      </c>
      <c r="AA431" s="153">
        <f>IFERROR(__xludf.DUMMYFUNCTION("TO_DATE(INT((AB431/(60*60*24))+""1/1/1970""))"),43620.0)</f>
        <v>43620</v>
      </c>
      <c r="AB431" s="156">
        <v>1.5596748E9</v>
      </c>
      <c r="AC431" s="156">
        <v>98546.9248</v>
      </c>
      <c r="AD431" s="153">
        <f>IFERROR(__xludf.DUMMYFUNCTION("TO_DATE(INT((AE431/(60*60*24))+""1/1/1970""))"),43621.0)</f>
        <v>43621</v>
      </c>
      <c r="AE431" s="152">
        <v>1.5597648E9</v>
      </c>
      <c r="AF431" s="152">
        <v>101849.08</v>
      </c>
      <c r="AG431" s="153">
        <f>IFERROR(__xludf.DUMMYFUNCTION("TO_DATE(INT((AH431/(60*60*24))+""1/1/1970""))"),43535.0)</f>
        <v>43535</v>
      </c>
      <c r="AH431" s="152">
        <v>1.5523344E9</v>
      </c>
      <c r="AI431" s="152">
        <v>107190.0598</v>
      </c>
    </row>
    <row r="432">
      <c r="A432" s="156">
        <v>1.4782032E9</v>
      </c>
      <c r="B432" s="156">
        <v>105045.9429</v>
      </c>
      <c r="C432" s="153">
        <f>IFERROR(__xludf.DUMMYFUNCTION("TO_DATE(INT((A432/(60*60*24))+""1/1/1970""))"),42677.0)</f>
        <v>42677</v>
      </c>
      <c r="D432" s="156">
        <v>1.4878836E9</v>
      </c>
      <c r="E432" s="156">
        <v>100162.7447</v>
      </c>
      <c r="G432" s="152">
        <v>1.4962032E9</v>
      </c>
      <c r="H432" s="152">
        <v>103137.0348</v>
      </c>
      <c r="J432" s="154">
        <v>42972.0</v>
      </c>
      <c r="K432" s="155">
        <v>132087.47</v>
      </c>
      <c r="M432" s="13">
        <v>1.4721552E9</v>
      </c>
      <c r="N432" s="13">
        <v>26690.9202</v>
      </c>
      <c r="P432" s="156">
        <v>1.469592E9</v>
      </c>
      <c r="Q432" s="156">
        <v>114651.2795</v>
      </c>
      <c r="S432" s="156">
        <v>1.4737104E9</v>
      </c>
      <c r="T432" s="156">
        <v>9726.1575</v>
      </c>
      <c r="V432" s="156">
        <v>1.4673276E9</v>
      </c>
      <c r="W432" s="156">
        <v>103959.8618</v>
      </c>
      <c r="Y432" s="156">
        <v>1.466532E9</v>
      </c>
      <c r="Z432" s="156">
        <v>103830.8956</v>
      </c>
      <c r="AA432" s="153">
        <f>IFERROR(__xludf.DUMMYFUNCTION("TO_DATE(INT((AB432/(60*60*24))+""1/1/1970""))"),43620.0)</f>
        <v>43620</v>
      </c>
      <c r="AB432" s="152">
        <v>1.5596784E9</v>
      </c>
      <c r="AC432" s="152">
        <v>99102.5426</v>
      </c>
      <c r="AD432" s="153">
        <f>IFERROR(__xludf.DUMMYFUNCTION("TO_DATE(INT((AE432/(60*60*24))+""1/1/1970""))"),43622.0)</f>
        <v>43622</v>
      </c>
      <c r="AE432" s="156">
        <v>1.5597936E9</v>
      </c>
      <c r="AF432" s="156">
        <v>102160.96</v>
      </c>
      <c r="AG432" s="153">
        <f>IFERROR(__xludf.DUMMYFUNCTION("TO_DATE(INT((AH432/(60*60*24))+""1/1/1970""))"),43536.0)</f>
        <v>43536</v>
      </c>
      <c r="AH432" s="156">
        <v>1.552348911E9</v>
      </c>
      <c r="AI432" s="156">
        <v>107190.0598</v>
      </c>
    </row>
    <row r="433">
      <c r="A433" s="152">
        <v>1.47826626E9</v>
      </c>
      <c r="B433" s="152">
        <v>105045.9429</v>
      </c>
      <c r="C433" s="153">
        <f>IFERROR(__xludf.DUMMYFUNCTION("TO_DATE(INT((A433/(60*60*24))+""1/1/1970""))"),42678.0)</f>
        <v>42678</v>
      </c>
      <c r="D433" s="156">
        <v>1.487952E9</v>
      </c>
      <c r="E433" s="156">
        <v>100162.7447</v>
      </c>
      <c r="G433" s="156">
        <v>1.4962896E9</v>
      </c>
      <c r="H433" s="156">
        <v>103647.6232</v>
      </c>
      <c r="J433" s="154">
        <v>42975.0</v>
      </c>
      <c r="K433" s="155">
        <v>132482.98</v>
      </c>
      <c r="M433" s="13">
        <v>1.47222E9</v>
      </c>
      <c r="N433" s="13">
        <v>26614.5545</v>
      </c>
      <c r="P433" s="152">
        <v>1.4696316E9</v>
      </c>
      <c r="Q433" s="152">
        <v>114651.2795</v>
      </c>
      <c r="S433" s="152">
        <v>1.4737752E9</v>
      </c>
      <c r="T433" s="152">
        <v>9706.2445</v>
      </c>
      <c r="V433" s="152">
        <v>1.4673348E9</v>
      </c>
      <c r="W433" s="152">
        <v>103971.7439</v>
      </c>
      <c r="Y433" s="152">
        <v>1.46655E9</v>
      </c>
      <c r="Z433" s="152">
        <v>103830.8956</v>
      </c>
      <c r="AA433" s="153">
        <f>IFERROR(__xludf.DUMMYFUNCTION("TO_DATE(INT((AB433/(60*60*24))+""1/1/1970""))"),43621.0)</f>
        <v>43621</v>
      </c>
      <c r="AB433" s="156">
        <v>1.5597072E9</v>
      </c>
      <c r="AC433" s="156">
        <v>99102.5426</v>
      </c>
      <c r="AD433" s="153">
        <f>IFERROR(__xludf.DUMMYFUNCTION("TO_DATE(INT((AE433/(60*60*24))+""1/1/1970""))"),43622.0)</f>
        <v>43622</v>
      </c>
      <c r="AE433" s="152">
        <v>1.5598296E9</v>
      </c>
      <c r="AF433" s="152">
        <v>102160.96</v>
      </c>
      <c r="AG433" s="153">
        <f>IFERROR(__xludf.DUMMYFUNCTION("TO_DATE(INT((AH433/(60*60*24))+""1/1/1970""))"),43536.0)</f>
        <v>43536</v>
      </c>
      <c r="AH433" s="152">
        <v>1.552364736E9</v>
      </c>
      <c r="AI433" s="152">
        <v>107190.0598</v>
      </c>
    </row>
    <row r="434">
      <c r="A434" s="156">
        <v>1.4782896E9</v>
      </c>
      <c r="B434" s="156">
        <v>105045.9429</v>
      </c>
      <c r="C434" s="153">
        <f>IFERROR(__xludf.DUMMYFUNCTION("TO_DATE(INT((A434/(60*60*24))+""1/1/1970""))"),42678.0)</f>
        <v>42678</v>
      </c>
      <c r="D434" s="152">
        <v>1.4882076E9</v>
      </c>
      <c r="E434" s="152">
        <v>100162.7447</v>
      </c>
      <c r="G434" s="152">
        <v>1.496376E9</v>
      </c>
      <c r="H434" s="152">
        <v>103851.2857</v>
      </c>
      <c r="J434" s="154">
        <v>42976.0</v>
      </c>
      <c r="K434" s="155">
        <v>132997.61</v>
      </c>
      <c r="M434" s="13">
        <v>1.4722416E9</v>
      </c>
      <c r="N434" s="13">
        <v>26614.5545</v>
      </c>
      <c r="P434" s="156">
        <v>1.4696496E9</v>
      </c>
      <c r="Q434" s="156">
        <v>114651.2795</v>
      </c>
      <c r="S434" s="156">
        <v>1.4737968E9</v>
      </c>
      <c r="T434" s="156">
        <v>9706.2445</v>
      </c>
      <c r="V434" s="156">
        <v>1.4673744E9</v>
      </c>
      <c r="W434" s="156">
        <v>104090.7568</v>
      </c>
      <c r="Y434" s="156">
        <v>1.4665716E9</v>
      </c>
      <c r="Z434" s="156">
        <v>103157.493</v>
      </c>
      <c r="AA434" s="153">
        <f>IFERROR(__xludf.DUMMYFUNCTION("TO_DATE(INT((AB434/(60*60*24))+""1/1/1970""))"),43621.0)</f>
        <v>43621</v>
      </c>
      <c r="AB434" s="152">
        <v>1.5597432E9</v>
      </c>
      <c r="AC434" s="152">
        <v>100001.0274</v>
      </c>
      <c r="AD434" s="153">
        <f>IFERROR(__xludf.DUMMYFUNCTION("TO_DATE(INT((AE434/(60*60*24))+""1/1/1970""))"),43622.0)</f>
        <v>43622</v>
      </c>
      <c r="AE434" s="156">
        <v>1.5598476E9</v>
      </c>
      <c r="AF434" s="156">
        <v>102160.96</v>
      </c>
      <c r="AG434" s="153">
        <f>IFERROR(__xludf.DUMMYFUNCTION("TO_DATE(INT((AH434/(60*60*24))+""1/1/1970""))"),43536.0)</f>
        <v>43536</v>
      </c>
      <c r="AH434" s="156">
        <v>1.552380798E9</v>
      </c>
      <c r="AI434" s="156">
        <v>107190.0598</v>
      </c>
    </row>
    <row r="435">
      <c r="A435" s="152">
        <v>1.47852906E9</v>
      </c>
      <c r="B435" s="152">
        <v>105045.9429</v>
      </c>
      <c r="C435" s="153">
        <f>IFERROR(__xludf.DUMMYFUNCTION("TO_DATE(INT((A435/(60*60*24))+""1/1/1970""))"),42681.0)</f>
        <v>42681</v>
      </c>
      <c r="D435" s="152">
        <v>1.488258E9</v>
      </c>
      <c r="E435" s="152">
        <v>100162.7447</v>
      </c>
      <c r="G435" s="156">
        <v>1.4964624E9</v>
      </c>
      <c r="H435" s="156">
        <v>104391.5452</v>
      </c>
      <c r="J435" s="154">
        <v>42977.0</v>
      </c>
      <c r="K435" s="155">
        <v>133100.84</v>
      </c>
      <c r="M435" s="13">
        <v>1.472256E9</v>
      </c>
      <c r="N435" s="13">
        <v>26513.9045</v>
      </c>
      <c r="P435" s="152">
        <v>1.4696784E9</v>
      </c>
      <c r="Q435" s="152">
        <v>114640.9243</v>
      </c>
      <c r="S435" s="152">
        <v>1.4738616E9</v>
      </c>
      <c r="T435" s="152">
        <v>9749.8175</v>
      </c>
      <c r="V435" s="152">
        <v>1.4674068E9</v>
      </c>
      <c r="W435" s="152">
        <v>104107.6499</v>
      </c>
      <c r="Y435" s="152">
        <v>1.4666112E9</v>
      </c>
      <c r="Z435" s="152">
        <v>103157.493</v>
      </c>
      <c r="AA435" s="153">
        <f>IFERROR(__xludf.DUMMYFUNCTION("TO_DATE(INT((AB435/(60*60*24))+""1/1/1970""))"),43621.0)</f>
        <v>43621</v>
      </c>
      <c r="AB435" s="156">
        <v>1.5597612E9</v>
      </c>
      <c r="AC435" s="156">
        <v>99881.4282</v>
      </c>
      <c r="AD435" s="153">
        <f>IFERROR(__xludf.DUMMYFUNCTION("TO_DATE(INT((AE435/(60*60*24))+""1/1/1970""))"),43622.0)</f>
        <v>43622</v>
      </c>
      <c r="AE435" s="152">
        <v>1.5598512E9</v>
      </c>
      <c r="AF435" s="152">
        <v>102160.96</v>
      </c>
      <c r="AG435" s="153">
        <f>IFERROR(__xludf.DUMMYFUNCTION("TO_DATE(INT((AH435/(60*60*24))+""1/1/1970""))"),43536.0)</f>
        <v>43536</v>
      </c>
      <c r="AH435" s="152">
        <v>1.552396605E9</v>
      </c>
      <c r="AI435" s="152">
        <v>107190.0598</v>
      </c>
    </row>
    <row r="436">
      <c r="A436" s="156">
        <v>1.4785524E9</v>
      </c>
      <c r="B436" s="156">
        <v>105045.9429</v>
      </c>
      <c r="C436" s="153">
        <f>IFERROR(__xludf.DUMMYFUNCTION("TO_DATE(INT((A436/(60*60*24))+""1/1/1970""))"),42681.0)</f>
        <v>42681</v>
      </c>
      <c r="D436" s="152">
        <v>1.4883156E9</v>
      </c>
      <c r="E436" s="152">
        <v>100162.7447</v>
      </c>
      <c r="G436" s="152">
        <v>1.4966352E9</v>
      </c>
      <c r="H436" s="152">
        <v>104391.5452</v>
      </c>
      <c r="J436" s="154">
        <v>42978.0</v>
      </c>
      <c r="K436" s="155">
        <v>133375.9</v>
      </c>
      <c r="M436" s="13">
        <v>1.4723424E9</v>
      </c>
      <c r="N436" s="13">
        <v>26513.9045</v>
      </c>
      <c r="P436" s="156">
        <v>1.469718E9</v>
      </c>
      <c r="Q436" s="156">
        <v>114640.9243</v>
      </c>
      <c r="S436" s="156">
        <v>1.4738832E9</v>
      </c>
      <c r="T436" s="156">
        <v>9749.8175</v>
      </c>
      <c r="V436" s="156">
        <v>1.4675832E9</v>
      </c>
      <c r="W436" s="156">
        <v>103936.3476</v>
      </c>
      <c r="Y436" s="156">
        <v>1.4666364E9</v>
      </c>
      <c r="Z436" s="156">
        <v>103157.493</v>
      </c>
      <c r="AA436" s="153">
        <f>IFERROR(__xludf.DUMMYFUNCTION("TO_DATE(INT((AB436/(60*60*24))+""1/1/1970""))"),43621.0)</f>
        <v>43621</v>
      </c>
      <c r="AB436" s="152">
        <v>1.5597648E9</v>
      </c>
      <c r="AC436" s="152">
        <v>100294.0565</v>
      </c>
      <c r="AD436" s="153">
        <f>IFERROR(__xludf.DUMMYFUNCTION("TO_DATE(INT((AE436/(60*60*24))+""1/1/1970""))"),43623.0)</f>
        <v>43623</v>
      </c>
      <c r="AE436" s="156">
        <v>1.55988E9</v>
      </c>
      <c r="AF436" s="156">
        <v>101944.3</v>
      </c>
      <c r="AG436" s="153">
        <f>IFERROR(__xludf.DUMMYFUNCTION("TO_DATE(INT((AH436/(60*60*24))+""1/1/1970""))"),43536.0)</f>
        <v>43536</v>
      </c>
      <c r="AH436" s="156">
        <v>1.5524124E9</v>
      </c>
      <c r="AI436" s="156">
        <v>107277.057</v>
      </c>
    </row>
    <row r="437">
      <c r="A437" s="152">
        <v>1.47861546E9</v>
      </c>
      <c r="B437" s="152">
        <v>105045.9429</v>
      </c>
      <c r="C437" s="153">
        <f>IFERROR(__xludf.DUMMYFUNCTION("TO_DATE(INT((A437/(60*60*24))+""1/1/1970""))"),42682.0)</f>
        <v>42682</v>
      </c>
      <c r="D437" s="152">
        <v>1.488384E9</v>
      </c>
      <c r="E437" s="152">
        <v>100162.7447</v>
      </c>
      <c r="G437" s="156">
        <v>1.4967216E9</v>
      </c>
      <c r="H437" s="156">
        <v>104839.2621</v>
      </c>
      <c r="J437" s="154">
        <v>42979.0</v>
      </c>
      <c r="K437" s="155">
        <v>134321.84</v>
      </c>
      <c r="M437" s="13">
        <v>1.4724288E9</v>
      </c>
      <c r="N437" s="13">
        <v>26506.928</v>
      </c>
      <c r="P437" s="152">
        <v>1.469736E9</v>
      </c>
      <c r="Q437" s="152">
        <v>114640.9243</v>
      </c>
      <c r="S437" s="152">
        <v>1.473948E9</v>
      </c>
      <c r="T437" s="152">
        <v>9744.4803</v>
      </c>
      <c r="V437" s="152">
        <v>1.4675868E9</v>
      </c>
      <c r="W437" s="152">
        <v>103940.0798</v>
      </c>
      <c r="Y437" s="152">
        <v>1.4666508E9</v>
      </c>
      <c r="Z437" s="152">
        <v>102460.3544</v>
      </c>
      <c r="AA437" s="153">
        <f>IFERROR(__xludf.DUMMYFUNCTION("TO_DATE(INT((AB437/(60*60*24))+""1/1/1970""))"),43622.0)</f>
        <v>43622</v>
      </c>
      <c r="AB437" s="156">
        <v>1.5597936E9</v>
      </c>
      <c r="AC437" s="156">
        <v>100294.0565</v>
      </c>
      <c r="AD437" s="153">
        <f>IFERROR(__xludf.DUMMYFUNCTION("TO_DATE(INT((AE437/(60*60*24))+""1/1/1970""))"),43623.0)</f>
        <v>43623</v>
      </c>
      <c r="AE437" s="152">
        <v>1.559916E9</v>
      </c>
      <c r="AF437" s="152">
        <v>101944.3</v>
      </c>
      <c r="AG437" s="153">
        <f>IFERROR(__xludf.DUMMYFUNCTION("TO_DATE(INT((AH437/(60*60*24))+""1/1/1970""))"),43536.0)</f>
        <v>43536</v>
      </c>
      <c r="AH437" s="152">
        <v>1.552428227E9</v>
      </c>
      <c r="AI437" s="152">
        <v>107219.0589</v>
      </c>
    </row>
    <row r="438">
      <c r="A438" s="156">
        <v>1.4786388E9</v>
      </c>
      <c r="B438" s="156">
        <v>105045.9429</v>
      </c>
      <c r="C438" s="153">
        <f>IFERROR(__xludf.DUMMYFUNCTION("TO_DATE(INT((A438/(60*60*24))+""1/1/1970""))"),42682.0)</f>
        <v>42682</v>
      </c>
      <c r="D438" s="152">
        <v>1.4884308E9</v>
      </c>
      <c r="E438" s="152">
        <v>100162.7447</v>
      </c>
      <c r="G438" s="152">
        <v>1.496808E9</v>
      </c>
      <c r="H438" s="152">
        <v>105588.9705</v>
      </c>
      <c r="J438" s="154">
        <v>42979.0</v>
      </c>
      <c r="K438" s="155">
        <v>134318.84</v>
      </c>
      <c r="M438" s="13">
        <v>1.4724792E9</v>
      </c>
      <c r="N438" s="13">
        <v>26506.928</v>
      </c>
      <c r="P438" s="156">
        <v>1.4697648E9</v>
      </c>
      <c r="Q438" s="156">
        <v>114781.2124</v>
      </c>
      <c r="S438" s="156">
        <v>1.4739696E9</v>
      </c>
      <c r="T438" s="156">
        <v>9744.4803</v>
      </c>
      <c r="V438" s="156">
        <v>1.4676228E9</v>
      </c>
      <c r="W438" s="156">
        <v>104018.2339</v>
      </c>
      <c r="Y438" s="156">
        <v>1.4666904E9</v>
      </c>
      <c r="Z438" s="156">
        <v>102460.3544</v>
      </c>
      <c r="AA438" s="153">
        <f>IFERROR(__xludf.DUMMYFUNCTION("TO_DATE(INT((AB438/(60*60*24))+""1/1/1970""))"),43622.0)</f>
        <v>43622</v>
      </c>
      <c r="AB438" s="152">
        <v>1.5598296E9</v>
      </c>
      <c r="AC438" s="152">
        <v>100566.58</v>
      </c>
      <c r="AD438" s="153">
        <f>IFERROR(__xludf.DUMMYFUNCTION("TO_DATE(INT((AE438/(60*60*24))+""1/1/1970""))"),43623.0)</f>
        <v>43623</v>
      </c>
      <c r="AE438" s="156">
        <v>1.559934E9</v>
      </c>
      <c r="AF438" s="156">
        <v>101944.3</v>
      </c>
      <c r="AG438" s="153">
        <f>IFERROR(__xludf.DUMMYFUNCTION("TO_DATE(INT((AH438/(60*60*24))+""1/1/1970""))"),43536.0)</f>
        <v>43536</v>
      </c>
      <c r="AH438" s="156">
        <v>1.552435167E9</v>
      </c>
      <c r="AI438" s="156">
        <v>107219.0589</v>
      </c>
    </row>
    <row r="439">
      <c r="A439" s="152">
        <v>1.47870186E9</v>
      </c>
      <c r="B439" s="152">
        <v>105045.9429</v>
      </c>
      <c r="C439" s="153">
        <f>IFERROR(__xludf.DUMMYFUNCTION("TO_DATE(INT((A439/(60*60*24))+""1/1/1970""))"),42683.0)</f>
        <v>42683</v>
      </c>
      <c r="D439" s="152">
        <v>1.4884884E9</v>
      </c>
      <c r="E439" s="152">
        <v>100162.7447</v>
      </c>
      <c r="G439" s="156">
        <v>1.4968944E9</v>
      </c>
      <c r="H439" s="156">
        <v>105609.9795</v>
      </c>
      <c r="J439" s="154">
        <v>42983.0</v>
      </c>
      <c r="K439" s="155">
        <v>134162.49</v>
      </c>
      <c r="M439" s="13">
        <v>1.4725008E9</v>
      </c>
      <c r="N439" s="13">
        <v>26506.928</v>
      </c>
      <c r="P439" s="152">
        <v>1.4698044E9</v>
      </c>
      <c r="Q439" s="152">
        <v>114781.2124</v>
      </c>
      <c r="S439" s="152">
        <v>1.4740344E9</v>
      </c>
      <c r="T439" s="152">
        <v>9731.5031</v>
      </c>
      <c r="V439" s="152">
        <v>1.4676624E9</v>
      </c>
      <c r="W439" s="152">
        <v>104482.308</v>
      </c>
      <c r="Y439" s="152">
        <v>1.4667228E9</v>
      </c>
      <c r="Z439" s="152">
        <v>102460.3544</v>
      </c>
      <c r="AA439" s="153">
        <f>IFERROR(__xludf.DUMMYFUNCTION("TO_DATE(INT((AB439/(60*60*24))+""1/1/1970""))"),43622.0)</f>
        <v>43622</v>
      </c>
      <c r="AB439" s="156">
        <v>1.5598476E9</v>
      </c>
      <c r="AC439" s="156">
        <v>101834.4829</v>
      </c>
      <c r="AD439" s="153">
        <f>IFERROR(__xludf.DUMMYFUNCTION("TO_DATE(INT((AE439/(60*60*24))+""1/1/1970""))"),43623.0)</f>
        <v>43623</v>
      </c>
      <c r="AE439" s="152">
        <v>1.5599376E9</v>
      </c>
      <c r="AF439" s="152">
        <v>101944.3</v>
      </c>
      <c r="AG439" s="153">
        <f>IFERROR(__xludf.DUMMYFUNCTION("TO_DATE(INT((AH439/(60*60*24))+""1/1/1970""))"),43537.0)</f>
        <v>43537</v>
      </c>
      <c r="AH439" s="152">
        <v>1.552444167E9</v>
      </c>
      <c r="AI439" s="152">
        <v>107219.0589</v>
      </c>
    </row>
    <row r="440">
      <c r="A440" s="156">
        <v>1.4787252E9</v>
      </c>
      <c r="B440" s="156">
        <v>105045.9429</v>
      </c>
      <c r="C440" s="153">
        <f>IFERROR(__xludf.DUMMYFUNCTION("TO_DATE(INT((A440/(60*60*24))+""1/1/1970""))"),42683.0)</f>
        <v>42683</v>
      </c>
      <c r="D440" s="152">
        <v>1.4885568E9</v>
      </c>
      <c r="E440" s="152">
        <v>100162.7447</v>
      </c>
      <c r="G440" s="152">
        <v>1.4969808E9</v>
      </c>
      <c r="H440" s="152">
        <v>106825.6333</v>
      </c>
      <c r="J440" s="154">
        <v>42984.0</v>
      </c>
      <c r="K440" s="155">
        <v>134574.67</v>
      </c>
      <c r="M440" s="13">
        <v>1.4725656E9</v>
      </c>
      <c r="N440" s="13">
        <v>26506.4271</v>
      </c>
      <c r="P440" s="156">
        <v>1.4698224E9</v>
      </c>
      <c r="Q440" s="156">
        <v>114781.2124</v>
      </c>
      <c r="S440" s="156">
        <v>1.474056E9</v>
      </c>
      <c r="T440" s="156">
        <v>9731.5031</v>
      </c>
      <c r="V440" s="156">
        <v>1.4676732E9</v>
      </c>
      <c r="W440" s="156">
        <v>104384.1934</v>
      </c>
      <c r="Y440" s="156">
        <v>1.46673E9</v>
      </c>
      <c r="Z440" s="156">
        <v>102394.9405</v>
      </c>
      <c r="AA440" s="153">
        <f>IFERROR(__xludf.DUMMYFUNCTION("TO_DATE(INT((AB440/(60*60*24))+""1/1/1970""))"),43622.0)</f>
        <v>43622</v>
      </c>
      <c r="AB440" s="152">
        <v>1.5598512E9</v>
      </c>
      <c r="AC440" s="152">
        <v>102130.6501</v>
      </c>
      <c r="AD440" s="153">
        <f>IFERROR(__xludf.DUMMYFUNCTION("TO_DATE(INT((AE440/(60*60*24))+""1/1/1970""))"),43624.0)</f>
        <v>43624</v>
      </c>
      <c r="AE440" s="156">
        <v>1.5599664E9</v>
      </c>
      <c r="AF440" s="156">
        <v>102089.89</v>
      </c>
      <c r="AG440" s="153">
        <f>IFERROR(__xludf.DUMMYFUNCTION("TO_DATE(INT((AH440/(60*60*24))+""1/1/1970""))"),43537.0)</f>
        <v>43537</v>
      </c>
      <c r="AH440" s="156">
        <v>1.552459957E9</v>
      </c>
      <c r="AI440" s="156">
        <v>107219.0589</v>
      </c>
    </row>
    <row r="441">
      <c r="A441" s="152">
        <v>1.47878826E9</v>
      </c>
      <c r="B441" s="152">
        <v>105045.9429</v>
      </c>
      <c r="C441" s="153">
        <f>IFERROR(__xludf.DUMMYFUNCTION("TO_DATE(INT((A441/(60*60*24))+""1/1/1970""))"),42684.0)</f>
        <v>42684</v>
      </c>
      <c r="D441" s="152">
        <v>1.4886036E9</v>
      </c>
      <c r="E441" s="152">
        <v>100162.7447</v>
      </c>
      <c r="G441" s="156">
        <v>1.4970672E9</v>
      </c>
      <c r="H441" s="156">
        <v>103746.9649</v>
      </c>
      <c r="J441" s="154">
        <v>42985.0</v>
      </c>
      <c r="K441" s="155">
        <v>134422.96</v>
      </c>
      <c r="M441" s="13">
        <v>1.4725872E9</v>
      </c>
      <c r="N441" s="13">
        <v>26506.4271</v>
      </c>
      <c r="P441" s="152">
        <v>1.4698512E9</v>
      </c>
      <c r="Q441" s="152">
        <v>115054.0483</v>
      </c>
      <c r="S441" s="152">
        <v>1.4740704E9</v>
      </c>
      <c r="T441" s="152">
        <v>9759.5673</v>
      </c>
      <c r="V441" s="152">
        <v>1.467702E9</v>
      </c>
      <c r="W441" s="152">
        <v>103997.1114</v>
      </c>
      <c r="Y441" s="152">
        <v>1.4667696E9</v>
      </c>
      <c r="Z441" s="152">
        <v>102394.9405</v>
      </c>
      <c r="AA441" s="153">
        <f>IFERROR(__xludf.DUMMYFUNCTION("TO_DATE(INT((AB441/(60*60*24))+""1/1/1970""))"),43623.0)</f>
        <v>43623</v>
      </c>
      <c r="AB441" s="156">
        <v>1.55988E9</v>
      </c>
      <c r="AC441" s="156">
        <v>102130.6501</v>
      </c>
      <c r="AD441" s="153">
        <f>IFERROR(__xludf.DUMMYFUNCTION("TO_DATE(INT((AE441/(60*60*24))+""1/1/1970""))"),43626.0)</f>
        <v>43626</v>
      </c>
      <c r="AE441" s="152">
        <v>1.5601752E9</v>
      </c>
      <c r="AF441" s="152">
        <v>102089.89</v>
      </c>
      <c r="AG441" s="153">
        <f>IFERROR(__xludf.DUMMYFUNCTION("TO_DATE(INT((AH441/(60*60*24))+""1/1/1970""))"),43537.0)</f>
        <v>43537</v>
      </c>
      <c r="AH441" s="152">
        <v>1.552475789E9</v>
      </c>
      <c r="AI441" s="152">
        <v>107219.0589</v>
      </c>
    </row>
    <row r="442">
      <c r="A442" s="156">
        <v>1.4788116E9</v>
      </c>
      <c r="B442" s="156">
        <v>104764.0465</v>
      </c>
      <c r="C442" s="153">
        <f>IFERROR(__xludf.DUMMYFUNCTION("TO_DATE(INT((A442/(60*60*24))+""1/1/1970""))"),42684.0)</f>
        <v>42684</v>
      </c>
      <c r="D442" s="152">
        <v>1.488834E9</v>
      </c>
      <c r="E442" s="152">
        <v>100162.7447</v>
      </c>
      <c r="G442" s="152">
        <v>1.497276E9</v>
      </c>
      <c r="H442" s="152">
        <v>103746.9649</v>
      </c>
      <c r="J442" s="154">
        <v>42986.0</v>
      </c>
      <c r="K442" s="155">
        <v>135097.63</v>
      </c>
      <c r="M442" s="13">
        <v>1.472652E9</v>
      </c>
      <c r="N442" s="13">
        <v>26409.93</v>
      </c>
      <c r="P442" s="156">
        <v>1.470024E9</v>
      </c>
      <c r="Q442" s="156">
        <v>115054.0483</v>
      </c>
      <c r="S442" s="156">
        <v>1.4742432E9</v>
      </c>
      <c r="T442" s="156">
        <v>9756.9585</v>
      </c>
      <c r="V442" s="156">
        <v>1.4677416E9</v>
      </c>
      <c r="W442" s="156">
        <v>103299.8868</v>
      </c>
      <c r="Y442" s="156">
        <v>1.466802E9</v>
      </c>
      <c r="Z442" s="156">
        <v>102394.9405</v>
      </c>
      <c r="AA442" s="153">
        <f>IFERROR(__xludf.DUMMYFUNCTION("TO_DATE(INT((AB442/(60*60*24))+""1/1/1970""))"),43623.0)</f>
        <v>43623</v>
      </c>
      <c r="AB442" s="152">
        <v>1.559916E9</v>
      </c>
      <c r="AC442" s="152">
        <v>103557.3259</v>
      </c>
      <c r="AD442" s="153">
        <f>IFERROR(__xludf.DUMMYFUNCTION("TO_DATE(INT((AE442/(60*60*24))+""1/1/1970""))"),43626.0)</f>
        <v>43626</v>
      </c>
      <c r="AE442" s="156">
        <v>1.5601932E9</v>
      </c>
      <c r="AF442" s="156">
        <v>102089.89</v>
      </c>
      <c r="AG442" s="153">
        <f>IFERROR(__xludf.DUMMYFUNCTION("TO_DATE(INT((AH442/(60*60*24))+""1/1/1970""))"),43537.0)</f>
        <v>43537</v>
      </c>
      <c r="AH442" s="156">
        <v>1.55249158E9</v>
      </c>
      <c r="AI442" s="156">
        <v>108350.0218</v>
      </c>
    </row>
    <row r="443">
      <c r="A443" s="152">
        <v>1.47887466E9</v>
      </c>
      <c r="B443" s="152">
        <v>104431.804</v>
      </c>
      <c r="C443" s="153">
        <f>IFERROR(__xludf.DUMMYFUNCTION("TO_DATE(INT((A443/(60*60*24))+""1/1/1970""))"),42685.0)</f>
        <v>42685</v>
      </c>
      <c r="D443" s="152">
        <v>1.4889024E9</v>
      </c>
      <c r="E443" s="152">
        <v>100162.7447</v>
      </c>
      <c r="G443" s="152">
        <v>1.4973264E9</v>
      </c>
      <c r="H443" s="152">
        <v>102958.5515</v>
      </c>
      <c r="J443" s="154">
        <v>42989.0</v>
      </c>
      <c r="K443" s="155">
        <v>134908.08</v>
      </c>
      <c r="M443" s="13">
        <v>1.4726736E9</v>
      </c>
      <c r="N443" s="13">
        <v>26409.93</v>
      </c>
      <c r="P443" s="152">
        <v>1.4700636E9</v>
      </c>
      <c r="Q443" s="152">
        <v>115049.0483</v>
      </c>
      <c r="S443" s="152">
        <v>1.4742936E9</v>
      </c>
      <c r="T443" s="152">
        <v>9756.9585</v>
      </c>
      <c r="V443" s="152">
        <v>1.4677596E9</v>
      </c>
      <c r="W443" s="152">
        <v>103039.7009</v>
      </c>
      <c r="Y443" s="152">
        <v>1.4668128E9</v>
      </c>
      <c r="Z443" s="152">
        <v>104448.3887</v>
      </c>
      <c r="AA443" s="153">
        <f>IFERROR(__xludf.DUMMYFUNCTION("TO_DATE(INT((AB443/(60*60*24))+""1/1/1970""))"),43623.0)</f>
        <v>43623</v>
      </c>
      <c r="AB443" s="156">
        <v>1.559934E9</v>
      </c>
      <c r="AC443" s="156">
        <v>104368.9836</v>
      </c>
      <c r="AD443" s="153">
        <f>IFERROR(__xludf.DUMMYFUNCTION("TO_DATE(INT((AE443/(60*60*24))+""1/1/1970""))"),43626.0)</f>
        <v>43626</v>
      </c>
      <c r="AE443" s="152">
        <v>1.5601968E9</v>
      </c>
      <c r="AF443" s="152">
        <v>102089.89</v>
      </c>
      <c r="AG443" s="153">
        <f>IFERROR(__xludf.DUMMYFUNCTION("TO_DATE(INT((AH443/(60*60*24))+""1/1/1970""))"),43537.0)</f>
        <v>43537</v>
      </c>
      <c r="AH443" s="152">
        <v>1.552507419E9</v>
      </c>
      <c r="AI443" s="152">
        <v>108234.0256</v>
      </c>
    </row>
    <row r="444">
      <c r="A444" s="156">
        <v>1.478898E9</v>
      </c>
      <c r="B444" s="156">
        <v>104523.2911</v>
      </c>
      <c r="C444" s="153">
        <f>IFERROR(__xludf.DUMMYFUNCTION("TO_DATE(INT((A444/(60*60*24))+""1/1/1970""))"),42685.0)</f>
        <v>42685</v>
      </c>
      <c r="D444" s="152">
        <v>1.4889492E9</v>
      </c>
      <c r="E444" s="152">
        <v>100162.7447</v>
      </c>
      <c r="G444" s="156">
        <v>1.4974128E9</v>
      </c>
      <c r="H444" s="156">
        <v>103335.2301</v>
      </c>
      <c r="J444" s="154">
        <v>42990.0</v>
      </c>
      <c r="K444" s="155">
        <v>134736.43</v>
      </c>
      <c r="M444" s="13">
        <v>1.4727384E9</v>
      </c>
      <c r="N444" s="13">
        <v>26320.8343</v>
      </c>
      <c r="P444" s="156">
        <v>1.4700816E9</v>
      </c>
      <c r="Q444" s="156">
        <v>115049.0483</v>
      </c>
      <c r="S444" s="156">
        <v>1.4743152E9</v>
      </c>
      <c r="T444" s="156">
        <v>9756.9585</v>
      </c>
      <c r="V444" s="156">
        <v>1.4677812E9</v>
      </c>
      <c r="W444" s="156">
        <v>102730.0545</v>
      </c>
      <c r="Y444" s="156">
        <v>1.4669784E9</v>
      </c>
      <c r="Z444" s="156">
        <v>104448.3887</v>
      </c>
      <c r="AA444" s="153">
        <f>IFERROR(__xludf.DUMMYFUNCTION("TO_DATE(INT((AB444/(60*60*24))+""1/1/1970""))"),43623.0)</f>
        <v>43623</v>
      </c>
      <c r="AB444" s="152">
        <v>1.5599376E9</v>
      </c>
      <c r="AC444" s="152">
        <v>104365.7629</v>
      </c>
      <c r="AD444" s="153">
        <f>IFERROR(__xludf.DUMMYFUNCTION("TO_DATE(INT((AE444/(60*60*24))+""1/1/1970""))"),43627.0)</f>
        <v>43627</v>
      </c>
      <c r="AE444" s="156">
        <v>1.5602256E9</v>
      </c>
      <c r="AF444" s="156">
        <v>102240.75</v>
      </c>
      <c r="AG444" s="153">
        <f>IFERROR(__xludf.DUMMYFUNCTION("TO_DATE(INT((AH444/(60*60*24))+""1/1/1970""))"),43537.0)</f>
        <v>43537</v>
      </c>
      <c r="AH444" s="156">
        <v>1.552521369E9</v>
      </c>
      <c r="AI444" s="156">
        <v>108234.0256</v>
      </c>
    </row>
    <row r="445">
      <c r="A445" s="152">
        <v>1.47913386E9</v>
      </c>
      <c r="B445" s="152">
        <v>104836.2732</v>
      </c>
      <c r="C445" s="153">
        <f>IFERROR(__xludf.DUMMYFUNCTION("TO_DATE(INT((A445/(60*60*24))+""1/1/1970""))"),42688.0)</f>
        <v>42688</v>
      </c>
      <c r="D445" s="152">
        <v>1.4890068E9</v>
      </c>
      <c r="E445" s="152">
        <v>100162.7447</v>
      </c>
      <c r="G445" s="152">
        <v>1.4974992E9</v>
      </c>
      <c r="H445" s="152">
        <v>103382.4522</v>
      </c>
      <c r="J445" s="154">
        <v>42991.0</v>
      </c>
      <c r="K445" s="155">
        <v>134887.3</v>
      </c>
      <c r="M445" s="13">
        <v>1.47276E9</v>
      </c>
      <c r="N445" s="13">
        <v>26320.8343</v>
      </c>
      <c r="P445" s="152">
        <v>1.4701104E9</v>
      </c>
      <c r="Q445" s="152">
        <v>114801.8078</v>
      </c>
      <c r="S445" s="152">
        <v>1.47438E9</v>
      </c>
      <c r="T445" s="152">
        <v>9748.2239</v>
      </c>
      <c r="V445" s="152">
        <v>1.4678208E9</v>
      </c>
      <c r="W445" s="152">
        <v>103128.4703</v>
      </c>
      <c r="Y445" s="152">
        <v>1.466982E9</v>
      </c>
      <c r="Z445" s="152">
        <v>104448.3887</v>
      </c>
      <c r="AA445" s="153">
        <f>IFERROR(__xludf.DUMMYFUNCTION("TO_DATE(INT((AB445/(60*60*24))+""1/1/1970""))"),43624.0)</f>
        <v>43624</v>
      </c>
      <c r="AB445" s="156">
        <v>1.5599664E9</v>
      </c>
      <c r="AC445" s="156">
        <v>104365.7629</v>
      </c>
      <c r="AD445" s="153">
        <f>IFERROR(__xludf.DUMMYFUNCTION("TO_DATE(INT((AE445/(60*60*24))+""1/1/1970""))"),43627.0)</f>
        <v>43627</v>
      </c>
      <c r="AE445" s="152">
        <v>1.5602616E9</v>
      </c>
      <c r="AF445" s="152">
        <v>102240.75</v>
      </c>
      <c r="AG445" s="153">
        <f>IFERROR(__xludf.DUMMYFUNCTION("TO_DATE(INT((AH445/(60*60*24))+""1/1/1970""))"),43538.0)</f>
        <v>43538</v>
      </c>
      <c r="AH445" s="152">
        <v>1.55252384E9</v>
      </c>
      <c r="AI445" s="152">
        <v>108234.0256</v>
      </c>
    </row>
    <row r="446">
      <c r="A446" s="156">
        <v>1.4791572E9</v>
      </c>
      <c r="B446" s="156">
        <v>104605.1479</v>
      </c>
      <c r="C446" s="153">
        <f>IFERROR(__xludf.DUMMYFUNCTION("TO_DATE(INT((A446/(60*60*24))+""1/1/1970""))"),42688.0)</f>
        <v>42688</v>
      </c>
      <c r="D446" s="152">
        <v>1.4890752E9</v>
      </c>
      <c r="E446" s="152">
        <v>100162.7447</v>
      </c>
      <c r="G446" s="156">
        <v>1.4975856E9</v>
      </c>
      <c r="H446" s="156">
        <v>102486.3694</v>
      </c>
      <c r="J446" s="154">
        <v>42992.0</v>
      </c>
      <c r="K446" s="155">
        <v>134539.21</v>
      </c>
      <c r="M446" s="13">
        <v>1.4728248E9</v>
      </c>
      <c r="N446" s="13">
        <v>26349.1847</v>
      </c>
      <c r="P446" s="156">
        <v>1.47015E9</v>
      </c>
      <c r="Q446" s="156">
        <v>114801.8078</v>
      </c>
      <c r="S446" s="156">
        <v>1.4744016E9</v>
      </c>
      <c r="T446" s="156">
        <v>9748.2239</v>
      </c>
      <c r="V446" s="156">
        <v>1.467846E9</v>
      </c>
      <c r="W446" s="156">
        <v>103191.786</v>
      </c>
      <c r="Y446" s="156">
        <v>1.467018E9</v>
      </c>
      <c r="Z446" s="156">
        <v>105079.1984</v>
      </c>
      <c r="AA446" s="153">
        <f>IFERROR(__xludf.DUMMYFUNCTION("TO_DATE(INT((AB446/(60*60*24))+""1/1/1970""))"),43626.0)</f>
        <v>43626</v>
      </c>
      <c r="AB446" s="152">
        <v>1.5601752E9</v>
      </c>
      <c r="AC446" s="152">
        <v>105722.0865</v>
      </c>
      <c r="AD446" s="153">
        <f>IFERROR(__xludf.DUMMYFUNCTION("TO_DATE(INT((AE446/(60*60*24))+""1/1/1970""))"),43627.0)</f>
        <v>43627</v>
      </c>
      <c r="AE446" s="156">
        <v>1.5602796E9</v>
      </c>
      <c r="AF446" s="156">
        <v>102240.75</v>
      </c>
      <c r="AG446" s="153">
        <f>IFERROR(__xludf.DUMMYFUNCTION("TO_DATE(INT((AH446/(60*60*24))+""1/1/1970""))"),43538.0)</f>
        <v>43538</v>
      </c>
      <c r="AH446" s="156">
        <v>1.552539677E9</v>
      </c>
      <c r="AI446" s="156">
        <v>108234.0256</v>
      </c>
    </row>
    <row r="447">
      <c r="A447" s="152">
        <v>1.47922026E9</v>
      </c>
      <c r="B447" s="152">
        <v>104841.0883</v>
      </c>
      <c r="C447" s="153">
        <f>IFERROR(__xludf.DUMMYFUNCTION("TO_DATE(INT((A447/(60*60*24))+""1/1/1970""))"),42689.0)</f>
        <v>42689</v>
      </c>
      <c r="D447" s="152">
        <v>1.489122E9</v>
      </c>
      <c r="E447" s="152">
        <v>100162.7447</v>
      </c>
      <c r="G447" s="152">
        <v>1.497672E9</v>
      </c>
      <c r="H447" s="152">
        <v>102780.7264</v>
      </c>
      <c r="J447" s="154">
        <v>42993.0</v>
      </c>
      <c r="K447" s="155">
        <v>135119.55</v>
      </c>
      <c r="M447" s="13">
        <v>1.4728464E9</v>
      </c>
      <c r="N447" s="13">
        <v>26349.1847</v>
      </c>
      <c r="P447" s="152">
        <v>1.470168E9</v>
      </c>
      <c r="Q447" s="152">
        <v>114801.8078</v>
      </c>
      <c r="S447" s="152">
        <v>1.4744664E9</v>
      </c>
      <c r="T447" s="152">
        <v>9742.859</v>
      </c>
      <c r="V447" s="152">
        <v>1.4678604E9</v>
      </c>
      <c r="W447" s="152">
        <v>103287.3949</v>
      </c>
      <c r="Y447" s="152">
        <v>1.4670576E9</v>
      </c>
      <c r="Z447" s="152">
        <v>105079.1984</v>
      </c>
      <c r="AA447" s="153">
        <f>IFERROR(__xludf.DUMMYFUNCTION("TO_DATE(INT((AB447/(60*60*24))+""1/1/1970""))"),43626.0)</f>
        <v>43626</v>
      </c>
      <c r="AB447" s="156">
        <v>1.5601932E9</v>
      </c>
      <c r="AC447" s="156">
        <v>106089.2621</v>
      </c>
      <c r="AD447" s="153">
        <f>IFERROR(__xludf.DUMMYFUNCTION("TO_DATE(INT((AE447/(60*60*24))+""1/1/1970""))"),43627.0)</f>
        <v>43627</v>
      </c>
      <c r="AE447" s="152">
        <v>1.5602832E9</v>
      </c>
      <c r="AF447" s="152">
        <v>102240.75</v>
      </c>
      <c r="AG447" s="153">
        <f>IFERROR(__xludf.DUMMYFUNCTION("TO_DATE(INT((AH447/(60*60*24))+""1/1/1970""))"),43538.0)</f>
        <v>43538</v>
      </c>
      <c r="AH447" s="152">
        <v>1.552555471E9</v>
      </c>
      <c r="AI447" s="152">
        <v>108234.0256</v>
      </c>
    </row>
    <row r="448">
      <c r="A448" s="156">
        <v>1.4792436E9</v>
      </c>
      <c r="B448" s="156">
        <v>105418.9014</v>
      </c>
      <c r="C448" s="153">
        <f>IFERROR(__xludf.DUMMYFUNCTION("TO_DATE(INT((A448/(60*60*24))+""1/1/1970""))"),42689.0)</f>
        <v>42689</v>
      </c>
      <c r="D448" s="152">
        <v>1.4891796E9</v>
      </c>
      <c r="E448" s="152">
        <v>100162.7447</v>
      </c>
      <c r="G448" s="156">
        <v>1.4978808E9</v>
      </c>
      <c r="H448" s="156">
        <v>102780.7264</v>
      </c>
      <c r="J448" s="154">
        <v>42996.0</v>
      </c>
      <c r="K448" s="155">
        <v>134727.24</v>
      </c>
      <c r="M448" s="13">
        <v>1.4728608E9</v>
      </c>
      <c r="N448" s="13">
        <v>26200.8288</v>
      </c>
      <c r="P448" s="156">
        <v>1.4701968E9</v>
      </c>
      <c r="Q448" s="156">
        <v>113383.2191</v>
      </c>
      <c r="S448" s="156">
        <v>1.474488E9</v>
      </c>
      <c r="T448" s="156">
        <v>9742.859</v>
      </c>
      <c r="V448" s="156">
        <v>1.4679E9</v>
      </c>
      <c r="W448" s="156">
        <v>103439.5247</v>
      </c>
      <c r="Y448" s="156">
        <v>1.4670684E9</v>
      </c>
      <c r="Z448" s="156">
        <v>105079.1984</v>
      </c>
      <c r="AA448" s="153">
        <f>IFERROR(__xludf.DUMMYFUNCTION("TO_DATE(INT((AB448/(60*60*24))+""1/1/1970""))"),43626.0)</f>
        <v>43626</v>
      </c>
      <c r="AB448" s="152">
        <v>1.5601968E9</v>
      </c>
      <c r="AC448" s="152">
        <v>105530.092</v>
      </c>
      <c r="AD448" s="153">
        <f>IFERROR(__xludf.DUMMYFUNCTION("TO_DATE(INT((AE448/(60*60*24))+""1/1/1970""))"),43628.0)</f>
        <v>43628</v>
      </c>
      <c r="AE448" s="156">
        <v>1.560312E9</v>
      </c>
      <c r="AF448" s="156">
        <v>101683.25</v>
      </c>
      <c r="AG448" s="153">
        <f>IFERROR(__xludf.DUMMYFUNCTION("TO_DATE(INT((AH448/(60*60*24))+""1/1/1970""))"),43538.0)</f>
        <v>43538</v>
      </c>
      <c r="AH448" s="156">
        <v>1.55257128E9</v>
      </c>
      <c r="AI448" s="156">
        <v>108234.0256</v>
      </c>
    </row>
    <row r="449">
      <c r="A449" s="152">
        <v>1.47930666E9</v>
      </c>
      <c r="B449" s="152">
        <v>105081.8438</v>
      </c>
      <c r="C449" s="153">
        <f>IFERROR(__xludf.DUMMYFUNCTION("TO_DATE(INT((A449/(60*60*24))+""1/1/1970""))"),42690.0)</f>
        <v>42690</v>
      </c>
      <c r="D449" s="152">
        <v>1.4894136E9</v>
      </c>
      <c r="E449" s="152">
        <v>100162.7447</v>
      </c>
      <c r="G449" s="156">
        <v>1.4979312E9</v>
      </c>
      <c r="H449" s="156">
        <v>102926.3667</v>
      </c>
      <c r="J449" s="154">
        <v>42997.0</v>
      </c>
      <c r="K449" s="155">
        <v>134370.28</v>
      </c>
      <c r="M449" s="13">
        <v>1.4729472E9</v>
      </c>
      <c r="N449" s="13">
        <v>26200.8288</v>
      </c>
      <c r="P449" s="152">
        <v>1.4702364E9</v>
      </c>
      <c r="Q449" s="152">
        <v>113383.2191</v>
      </c>
      <c r="S449" s="152">
        <v>1.4745528E9</v>
      </c>
      <c r="T449" s="152">
        <v>9707.1038</v>
      </c>
      <c r="V449" s="152">
        <v>1.4679324E9</v>
      </c>
      <c r="W449" s="152">
        <v>102908.5651</v>
      </c>
      <c r="Y449" s="152">
        <v>1.4670972E9</v>
      </c>
      <c r="Z449" s="152">
        <v>105316.1524</v>
      </c>
      <c r="AA449" s="153">
        <f>IFERROR(__xludf.DUMMYFUNCTION("TO_DATE(INT((AB449/(60*60*24))+""1/1/1970""))"),43627.0)</f>
        <v>43627</v>
      </c>
      <c r="AB449" s="156">
        <v>1.5602256E9</v>
      </c>
      <c r="AC449" s="156">
        <v>105530.092</v>
      </c>
      <c r="AD449" s="153">
        <f>IFERROR(__xludf.DUMMYFUNCTION("TO_DATE(INT((AE449/(60*60*24))+""1/1/1970""))"),43628.0)</f>
        <v>43628</v>
      </c>
      <c r="AE449" s="152">
        <v>1.560348E9</v>
      </c>
      <c r="AF449" s="152">
        <v>101683.25</v>
      </c>
      <c r="AG449" s="153">
        <f>IFERROR(__xludf.DUMMYFUNCTION("TO_DATE(INT((AH449/(60*60*24))+""1/1/1970""))"),43538.0)</f>
        <v>43538</v>
      </c>
      <c r="AH449" s="152">
        <v>1.55258712E9</v>
      </c>
      <c r="AI449" s="152">
        <v>108772.243</v>
      </c>
    </row>
    <row r="450">
      <c r="A450" s="156">
        <v>1.47933E9</v>
      </c>
      <c r="B450" s="156">
        <v>105221.4819</v>
      </c>
      <c r="C450" s="153">
        <f>IFERROR(__xludf.DUMMYFUNCTION("TO_DATE(INT((A450/(60*60*24))+""1/1/1970""))"),42690.0)</f>
        <v>42690</v>
      </c>
      <c r="D450" s="152">
        <v>1.489464E9</v>
      </c>
      <c r="E450" s="152">
        <v>100162.7447</v>
      </c>
      <c r="G450" s="152">
        <v>1.4980176E9</v>
      </c>
      <c r="H450" s="152">
        <v>102934.0167</v>
      </c>
      <c r="J450" s="154">
        <v>42998.0</v>
      </c>
      <c r="K450" s="155">
        <v>134427.33</v>
      </c>
      <c r="M450" s="13">
        <v>1.4730336E9</v>
      </c>
      <c r="N450" s="13">
        <v>26206.3218</v>
      </c>
      <c r="P450" s="156">
        <v>1.4702544E9</v>
      </c>
      <c r="Q450" s="156">
        <v>113383.2191</v>
      </c>
      <c r="S450" s="156">
        <v>1.4745744E9</v>
      </c>
      <c r="T450" s="156">
        <v>9707.1038</v>
      </c>
      <c r="V450" s="156">
        <v>1.4679396E9</v>
      </c>
      <c r="W450" s="156">
        <v>103138.3655</v>
      </c>
      <c r="Y450" s="156">
        <v>1.4671368E9</v>
      </c>
      <c r="Z450" s="156">
        <v>105316.1524</v>
      </c>
      <c r="AA450" s="153">
        <f>IFERROR(__xludf.DUMMYFUNCTION("TO_DATE(INT((AB450/(60*60*24))+""1/1/1970""))"),43627.0)</f>
        <v>43627</v>
      </c>
      <c r="AB450" s="152">
        <v>1.5602616E9</v>
      </c>
      <c r="AC450" s="152">
        <v>105709.0596</v>
      </c>
      <c r="AD450" s="153">
        <f>IFERROR(__xludf.DUMMYFUNCTION("TO_DATE(INT((AE450/(60*60*24))+""1/1/1970""))"),43628.0)</f>
        <v>43628</v>
      </c>
      <c r="AE450" s="156">
        <v>1.560366E9</v>
      </c>
      <c r="AF450" s="156">
        <v>101683.25</v>
      </c>
      <c r="AG450" s="153">
        <f>IFERROR(__xludf.DUMMYFUNCTION("TO_DATE(INT((AH450/(60*60*24))+""1/1/1970""))"),43538.0)</f>
        <v>43538</v>
      </c>
      <c r="AH450" s="156">
        <v>1.552603589E9</v>
      </c>
      <c r="AI450" s="156">
        <v>108709.4575</v>
      </c>
    </row>
    <row r="451">
      <c r="A451" s="152">
        <v>1.47939306E9</v>
      </c>
      <c r="B451" s="152">
        <v>105260.0028</v>
      </c>
      <c r="C451" s="153">
        <f>IFERROR(__xludf.DUMMYFUNCTION("TO_DATE(INT((A451/(60*60*24))+""1/1/1970""))"),42691.0)</f>
        <v>42691</v>
      </c>
      <c r="D451" s="152">
        <v>1.4895216E9</v>
      </c>
      <c r="E451" s="152">
        <v>100162.7447</v>
      </c>
      <c r="G451" s="156">
        <v>1.498104E9</v>
      </c>
      <c r="H451" s="156">
        <v>104933.3283</v>
      </c>
      <c r="J451" s="154">
        <v>42999.0</v>
      </c>
      <c r="K451" s="155">
        <v>134206.68</v>
      </c>
      <c r="M451" s="13">
        <v>1.47312E9</v>
      </c>
      <c r="N451" s="13">
        <v>26242.3157</v>
      </c>
      <c r="P451" s="152">
        <v>1.4702832E9</v>
      </c>
      <c r="Q451" s="152">
        <v>114063.7437</v>
      </c>
      <c r="S451" s="152">
        <v>1.4746392E9</v>
      </c>
      <c r="T451" s="152">
        <v>9700.9558</v>
      </c>
      <c r="V451" s="152">
        <v>1.4679792E9</v>
      </c>
      <c r="W451" s="152">
        <v>103203.9609</v>
      </c>
      <c r="Y451" s="152">
        <v>1.4671548E9</v>
      </c>
      <c r="Z451" s="152">
        <v>105316.1524</v>
      </c>
      <c r="AA451" s="153">
        <f>IFERROR(__xludf.DUMMYFUNCTION("TO_DATE(INT((AB451/(60*60*24))+""1/1/1970""))"),43627.0)</f>
        <v>43627</v>
      </c>
      <c r="AB451" s="156">
        <v>1.5602796E9</v>
      </c>
      <c r="AC451" s="156">
        <v>104567.4215</v>
      </c>
      <c r="AD451" s="153">
        <f>IFERROR(__xludf.DUMMYFUNCTION("TO_DATE(INT((AE451/(60*60*24))+""1/1/1970""))"),43628.0)</f>
        <v>43628</v>
      </c>
      <c r="AE451" s="152">
        <v>1.5603696E9</v>
      </c>
      <c r="AF451" s="152">
        <v>101683.25</v>
      </c>
      <c r="AG451" s="153">
        <f>IFERROR(__xludf.DUMMYFUNCTION("TO_DATE(INT((AH451/(60*60*24))+""1/1/1970""))"),43538.0)</f>
        <v>43538</v>
      </c>
      <c r="AH451" s="152">
        <v>1.55260742E9</v>
      </c>
      <c r="AI451" s="152">
        <v>108709.4575</v>
      </c>
    </row>
    <row r="452">
      <c r="A452" s="156">
        <v>1.4794164E9</v>
      </c>
      <c r="B452" s="156">
        <v>105760.7742</v>
      </c>
      <c r="C452" s="153">
        <f>IFERROR(__xludf.DUMMYFUNCTION("TO_DATE(INT((A452/(60*60*24))+""1/1/1970""))"),42691.0)</f>
        <v>42691</v>
      </c>
      <c r="D452" s="152">
        <v>1.48959E9</v>
      </c>
      <c r="E452" s="152">
        <v>100162.7447</v>
      </c>
      <c r="G452" s="152">
        <v>1.4981904E9</v>
      </c>
      <c r="H452" s="152">
        <v>105693.1454</v>
      </c>
      <c r="J452" s="154">
        <v>43000.0</v>
      </c>
      <c r="K452" s="155">
        <v>133761.85</v>
      </c>
      <c r="M452" s="13">
        <v>1.4731704E9</v>
      </c>
      <c r="N452" s="13">
        <v>26242.3157</v>
      </c>
      <c r="P452" s="156">
        <v>1.4703228E9</v>
      </c>
      <c r="Q452" s="156">
        <v>114063.7437</v>
      </c>
      <c r="S452" s="156">
        <v>1.4746608E9</v>
      </c>
      <c r="T452" s="156">
        <v>9700.9558</v>
      </c>
      <c r="V452" s="156">
        <v>1.4680116E9</v>
      </c>
      <c r="W452" s="156">
        <v>103193.568</v>
      </c>
      <c r="Y452" s="156">
        <v>1.4671764E9</v>
      </c>
      <c r="Z452" s="156">
        <v>104749.8416</v>
      </c>
      <c r="AA452" s="153">
        <f>IFERROR(__xludf.DUMMYFUNCTION("TO_DATE(INT((AB452/(60*60*24))+""1/1/1970""))"),43627.0)</f>
        <v>43627</v>
      </c>
      <c r="AB452" s="152">
        <v>1.5602832E9</v>
      </c>
      <c r="AC452" s="152">
        <v>104889.6982</v>
      </c>
      <c r="AD452" s="153">
        <f>IFERROR(__xludf.DUMMYFUNCTION("TO_DATE(INT((AE452/(60*60*24))+""1/1/1970""))"),43629.0)</f>
        <v>43629</v>
      </c>
      <c r="AE452" s="156">
        <v>1.5603984E9</v>
      </c>
      <c r="AF452" s="156">
        <v>102130.95</v>
      </c>
      <c r="AG452" s="153">
        <f>IFERROR(__xludf.DUMMYFUNCTION("TO_DATE(INT((AH452/(60*60*24))+""1/1/1970""))"),43539.0)</f>
        <v>43539</v>
      </c>
      <c r="AH452" s="156">
        <v>1.552619479E9</v>
      </c>
      <c r="AI452" s="156">
        <v>108709.4575</v>
      </c>
    </row>
    <row r="453">
      <c r="A453" s="152">
        <v>1.47947946E9</v>
      </c>
      <c r="B453" s="152">
        <v>105804.1102</v>
      </c>
      <c r="C453" s="153">
        <f>IFERROR(__xludf.DUMMYFUNCTION("TO_DATE(INT((A453/(60*60*24))+""1/1/1970""))"),42692.0)</f>
        <v>42692</v>
      </c>
      <c r="D453" s="152">
        <v>1.4896368E9</v>
      </c>
      <c r="E453" s="152">
        <v>100162.7447</v>
      </c>
      <c r="G453" s="156">
        <v>1.4982768E9</v>
      </c>
      <c r="H453" s="156">
        <v>106449.8844</v>
      </c>
      <c r="J453" s="154">
        <v>43003.0</v>
      </c>
      <c r="K453" s="155">
        <v>134015.24</v>
      </c>
      <c r="M453" s="13">
        <v>1.473192E9</v>
      </c>
      <c r="N453" s="13">
        <v>26242.3157</v>
      </c>
      <c r="P453" s="152">
        <v>1.4703408E9</v>
      </c>
      <c r="Q453" s="152">
        <v>114063.7437</v>
      </c>
      <c r="S453" s="152">
        <v>1.4746752E9</v>
      </c>
      <c r="T453" s="152">
        <v>9725.1644</v>
      </c>
      <c r="V453" s="152">
        <v>1.468188E9</v>
      </c>
      <c r="W453" s="152">
        <v>103189.9991</v>
      </c>
      <c r="Y453" s="152">
        <v>1.467216E9</v>
      </c>
      <c r="Z453" s="152">
        <v>104749.8416</v>
      </c>
      <c r="AA453" s="153">
        <f>IFERROR(__xludf.DUMMYFUNCTION("TO_DATE(INT((AB453/(60*60*24))+""1/1/1970""))"),43628.0)</f>
        <v>43628</v>
      </c>
      <c r="AB453" s="156">
        <v>1.560312E9</v>
      </c>
      <c r="AC453" s="156">
        <v>104889.6982</v>
      </c>
      <c r="AD453" s="153">
        <f>IFERROR(__xludf.DUMMYFUNCTION("TO_DATE(INT((AE453/(60*60*24))+""1/1/1970""))"),43629.0)</f>
        <v>43629</v>
      </c>
      <c r="AE453" s="152">
        <v>1.5604344E9</v>
      </c>
      <c r="AF453" s="152">
        <v>102130.95</v>
      </c>
      <c r="AG453" s="153">
        <f>IFERROR(__xludf.DUMMYFUNCTION("TO_DATE(INT((AH453/(60*60*24))+""1/1/1970""))"),43539.0)</f>
        <v>43539</v>
      </c>
      <c r="AH453" s="152">
        <v>1.552635358E9</v>
      </c>
      <c r="AI453" s="152">
        <v>108709.4575</v>
      </c>
    </row>
    <row r="454">
      <c r="A454" s="156">
        <v>1.4795028E9</v>
      </c>
      <c r="B454" s="156">
        <v>105524.8338</v>
      </c>
      <c r="C454" s="153">
        <f>IFERROR(__xludf.DUMMYFUNCTION("TO_DATE(INT((A454/(60*60*24))+""1/1/1970""))"),42692.0)</f>
        <v>42692</v>
      </c>
      <c r="D454" s="152">
        <v>1.4896944E9</v>
      </c>
      <c r="E454" s="152">
        <v>100162.7447</v>
      </c>
      <c r="G454" s="152">
        <v>1.4984856E9</v>
      </c>
      <c r="H454" s="152">
        <v>106449.8844</v>
      </c>
      <c r="J454" s="154">
        <v>43004.0</v>
      </c>
      <c r="K454" s="155">
        <v>134424.62</v>
      </c>
      <c r="M454" s="13">
        <v>1.4732568E9</v>
      </c>
      <c r="N454" s="13">
        <v>26409.6808</v>
      </c>
      <c r="P454" s="156">
        <v>1.4703696E9</v>
      </c>
      <c r="Q454" s="156">
        <v>114277.5216</v>
      </c>
      <c r="S454" s="156">
        <v>1.474848E9</v>
      </c>
      <c r="T454" s="156">
        <v>9723.3965</v>
      </c>
      <c r="V454" s="156">
        <v>1.4681916E9</v>
      </c>
      <c r="W454" s="156">
        <v>103188.9781</v>
      </c>
      <c r="Y454" s="156">
        <v>1.4672412E9</v>
      </c>
      <c r="Z454" s="156">
        <v>104749.8416</v>
      </c>
      <c r="AA454" s="153">
        <f>IFERROR(__xludf.DUMMYFUNCTION("TO_DATE(INT((AB454/(60*60*24))+""1/1/1970""))"),43628.0)</f>
        <v>43628</v>
      </c>
      <c r="AB454" s="152">
        <v>1.560348E9</v>
      </c>
      <c r="AC454" s="152">
        <v>104476.2005</v>
      </c>
      <c r="AD454" s="153">
        <f>IFERROR(__xludf.DUMMYFUNCTION("TO_DATE(INT((AE454/(60*60*24))+""1/1/1970""))"),43629.0)</f>
        <v>43629</v>
      </c>
      <c r="AE454" s="156">
        <v>1.5604524E9</v>
      </c>
      <c r="AF454" s="156">
        <v>102130.95</v>
      </c>
      <c r="AG454" s="153">
        <f>IFERROR(__xludf.DUMMYFUNCTION("TO_DATE(INT((AH454/(60*60*24))+""1/1/1970""))"),43539.0)</f>
        <v>43539</v>
      </c>
      <c r="AH454" s="156">
        <v>1.552651166E9</v>
      </c>
      <c r="AI454" s="156">
        <v>108709.4575</v>
      </c>
    </row>
    <row r="455">
      <c r="A455" s="152">
        <v>1.47973866E9</v>
      </c>
      <c r="B455" s="152">
        <v>105866.7066</v>
      </c>
      <c r="C455" s="153">
        <f>IFERROR(__xludf.DUMMYFUNCTION("TO_DATE(INT((A455/(60*60*24))+""1/1/1970""))"),42695.0)</f>
        <v>42695</v>
      </c>
      <c r="D455" s="152">
        <v>1.4897628E9</v>
      </c>
      <c r="E455" s="152">
        <v>100162.7447</v>
      </c>
      <c r="G455" s="152">
        <v>1.498536E9</v>
      </c>
      <c r="H455" s="152">
        <v>105394.846</v>
      </c>
      <c r="J455" s="154">
        <v>43005.0</v>
      </c>
      <c r="K455" s="155">
        <v>134034.98</v>
      </c>
      <c r="M455" s="13">
        <v>1.4732784E9</v>
      </c>
      <c r="N455" s="13">
        <v>26409.6808</v>
      </c>
      <c r="P455" s="152">
        <v>1.4704092E9</v>
      </c>
      <c r="Q455" s="152">
        <v>114277.5216</v>
      </c>
      <c r="S455" s="152">
        <v>1.4748984E9</v>
      </c>
      <c r="T455" s="152">
        <v>9723.3965</v>
      </c>
      <c r="V455" s="152">
        <v>1.4682276E9</v>
      </c>
      <c r="W455" s="152">
        <v>103122.2216</v>
      </c>
      <c r="Y455" s="152">
        <v>1.4672556E9</v>
      </c>
      <c r="Z455" s="152">
        <v>104323.0501</v>
      </c>
      <c r="AA455" s="153">
        <f>IFERROR(__xludf.DUMMYFUNCTION("TO_DATE(INT((AB455/(60*60*24))+""1/1/1970""))"),43628.0)</f>
        <v>43628</v>
      </c>
      <c r="AB455" s="156">
        <v>1.560366E9</v>
      </c>
      <c r="AC455" s="156">
        <v>104510.3358</v>
      </c>
      <c r="AD455" s="153">
        <f>IFERROR(__xludf.DUMMYFUNCTION("TO_DATE(INT((AE455/(60*60*24))+""1/1/1970""))"),43629.0)</f>
        <v>43629</v>
      </c>
      <c r="AE455" s="152">
        <v>1.560456E9</v>
      </c>
      <c r="AF455" s="152">
        <v>102130.95</v>
      </c>
      <c r="AG455" s="153">
        <f>IFERROR(__xludf.DUMMYFUNCTION("TO_DATE(INT((AH455/(60*60*24))+""1/1/1970""))"),43539.0)</f>
        <v>43539</v>
      </c>
      <c r="AH455" s="152">
        <v>1.55266698E9</v>
      </c>
      <c r="AI455" s="152">
        <v>109194.0113</v>
      </c>
    </row>
    <row r="456">
      <c r="A456" s="156">
        <v>1.479762E9</v>
      </c>
      <c r="B456" s="156">
        <v>106319.3269</v>
      </c>
      <c r="C456" s="153">
        <f>IFERROR(__xludf.DUMMYFUNCTION("TO_DATE(INT((A456/(60*60*24))+""1/1/1970""))"),42695.0)</f>
        <v>42695</v>
      </c>
      <c r="D456" s="152">
        <v>1.4898096E9</v>
      </c>
      <c r="E456" s="152">
        <v>100162.7447</v>
      </c>
      <c r="G456" s="156">
        <v>1.4986224E9</v>
      </c>
      <c r="H456" s="156">
        <v>103303.3052</v>
      </c>
      <c r="J456" s="154">
        <v>43006.0</v>
      </c>
      <c r="K456" s="155">
        <v>133499.05</v>
      </c>
      <c r="M456" s="13">
        <v>1.4733432E9</v>
      </c>
      <c r="N456" s="13">
        <v>26427.1164</v>
      </c>
      <c r="P456" s="156">
        <v>1.4704272E9</v>
      </c>
      <c r="Q456" s="156">
        <v>114277.5216</v>
      </c>
      <c r="S456" s="156">
        <v>1.47492E9</v>
      </c>
      <c r="T456" s="156">
        <v>9723.3965</v>
      </c>
      <c r="V456" s="156">
        <v>1.4682672E9</v>
      </c>
      <c r="W456" s="156">
        <v>103092.3512</v>
      </c>
      <c r="Y456" s="156">
        <v>1.4672952E9</v>
      </c>
      <c r="Z456" s="156">
        <v>104323.0501</v>
      </c>
      <c r="AA456" s="153">
        <f>IFERROR(__xludf.DUMMYFUNCTION("TO_DATE(INT((AB456/(60*60*24))+""1/1/1970""))"),43628.0)</f>
        <v>43628</v>
      </c>
      <c r="AB456" s="152">
        <v>1.5603696E9</v>
      </c>
      <c r="AC456" s="152">
        <v>104416.7522</v>
      </c>
      <c r="AD456" s="153">
        <f>IFERROR(__xludf.DUMMYFUNCTION("TO_DATE(INT((AE456/(60*60*24))+""1/1/1970""))"),43630.0)</f>
        <v>43630</v>
      </c>
      <c r="AE456" s="156">
        <v>1.5604848E9</v>
      </c>
      <c r="AF456" s="156">
        <v>101939.86</v>
      </c>
      <c r="AG456" s="153">
        <f>IFERROR(__xludf.DUMMYFUNCTION("TO_DATE(INT((AH456/(60*60*24))+""1/1/1970""))"),43539.0)</f>
        <v>43539</v>
      </c>
      <c r="AH456" s="156">
        <v>1.552682782E9</v>
      </c>
      <c r="AI456" s="156">
        <v>108605.3592</v>
      </c>
    </row>
    <row r="457">
      <c r="A457" s="152">
        <v>1.47982506E9</v>
      </c>
      <c r="B457" s="152">
        <v>106531.1917</v>
      </c>
      <c r="C457" s="153">
        <f>IFERROR(__xludf.DUMMYFUNCTION("TO_DATE(INT((A457/(60*60*24))+""1/1/1970""))"),42696.0)</f>
        <v>42696</v>
      </c>
      <c r="D457" s="152">
        <v>1.49004E9</v>
      </c>
      <c r="E457" s="152">
        <v>100162.7447</v>
      </c>
      <c r="G457" s="152">
        <v>1.4987088E9</v>
      </c>
      <c r="H457" s="152">
        <v>104325.6777</v>
      </c>
      <c r="J457" s="154">
        <v>43007.0</v>
      </c>
      <c r="K457" s="155">
        <v>133546.12</v>
      </c>
      <c r="M457" s="13">
        <v>1.4733648E9</v>
      </c>
      <c r="N457" s="13">
        <v>26427.1164</v>
      </c>
      <c r="P457" s="152">
        <v>1.470456E9</v>
      </c>
      <c r="Q457" s="152">
        <v>116093.83</v>
      </c>
      <c r="S457" s="152">
        <v>1.4749848E9</v>
      </c>
      <c r="T457" s="152">
        <v>9722.6534</v>
      </c>
      <c r="V457" s="152">
        <v>1.468278E9</v>
      </c>
      <c r="W457" s="152">
        <v>103100.8544</v>
      </c>
      <c r="Y457" s="152">
        <v>1.4673276E9</v>
      </c>
      <c r="Z457" s="152">
        <v>104323.0501</v>
      </c>
      <c r="AA457" s="153">
        <f>IFERROR(__xludf.DUMMYFUNCTION("TO_DATE(INT((AB457/(60*60*24))+""1/1/1970""))"),43629.0)</f>
        <v>43629</v>
      </c>
      <c r="AB457" s="156">
        <v>1.5603984E9</v>
      </c>
      <c r="AC457" s="156">
        <v>104416.7522</v>
      </c>
      <c r="AD457" s="153">
        <f>IFERROR(__xludf.DUMMYFUNCTION("TO_DATE(INT((AE457/(60*60*24))+""1/1/1970""))"),43630.0)</f>
        <v>43630</v>
      </c>
      <c r="AE457" s="152">
        <v>1.5605208E9</v>
      </c>
      <c r="AF457" s="152">
        <v>101939.86</v>
      </c>
      <c r="AG457" s="153">
        <f>IFERROR(__xludf.DUMMYFUNCTION("TO_DATE(INT((AH457/(60*60*24))+""1/1/1970""))"),43539.0)</f>
        <v>43539</v>
      </c>
      <c r="AH457" s="152">
        <v>1.552694386E9</v>
      </c>
      <c r="AI457" s="152">
        <v>108605.3592</v>
      </c>
    </row>
    <row r="458">
      <c r="A458" s="156">
        <v>1.4798484E9</v>
      </c>
      <c r="B458" s="156">
        <v>106526.3766</v>
      </c>
      <c r="C458" s="153">
        <f>IFERROR(__xludf.DUMMYFUNCTION("TO_DATE(INT((A458/(60*60*24))+""1/1/1970""))"),42696.0)</f>
        <v>42696</v>
      </c>
      <c r="D458" s="152">
        <v>1.4901084E9</v>
      </c>
      <c r="E458" s="152">
        <v>100162.7447</v>
      </c>
      <c r="G458" s="156">
        <v>1.4987952E9</v>
      </c>
      <c r="H458" s="156">
        <v>103096.0743</v>
      </c>
      <c r="J458" s="154">
        <v>43010.0</v>
      </c>
      <c r="K458" s="155">
        <v>133742.91</v>
      </c>
      <c r="M458" s="13">
        <v>1.4734296E9</v>
      </c>
      <c r="N458" s="13">
        <v>26439.5672</v>
      </c>
      <c r="P458" s="156">
        <v>1.4706648E9</v>
      </c>
      <c r="Q458" s="156">
        <v>116093.83</v>
      </c>
      <c r="S458" s="156">
        <v>1.4750064E9</v>
      </c>
      <c r="T458" s="156">
        <v>9722.6534</v>
      </c>
      <c r="V458" s="156">
        <v>1.4683068E9</v>
      </c>
      <c r="W458" s="156">
        <v>103078.1027</v>
      </c>
      <c r="Y458" s="156">
        <v>1.4673348E9</v>
      </c>
      <c r="Z458" s="156">
        <v>104497.7922</v>
      </c>
      <c r="AA458" s="153">
        <f>IFERROR(__xludf.DUMMYFUNCTION("TO_DATE(INT((AB458/(60*60*24))+""1/1/1970""))"),43629.0)</f>
        <v>43629</v>
      </c>
      <c r="AB458" s="152">
        <v>1.5604344E9</v>
      </c>
      <c r="AC458" s="152">
        <v>104527.5064</v>
      </c>
      <c r="AD458" s="153">
        <f>IFERROR(__xludf.DUMMYFUNCTION("TO_DATE(INT((AE458/(60*60*24))+""1/1/1970""))"),43630.0)</f>
        <v>43630</v>
      </c>
      <c r="AE458" s="156">
        <v>1.5605388E9</v>
      </c>
      <c r="AF458" s="156">
        <v>101939.86</v>
      </c>
      <c r="AG458" s="153">
        <f>IFERROR(__xludf.DUMMYFUNCTION("TO_DATE(INT((AH458/(60*60*24))+""1/1/1970""))"),43540.0)</f>
        <v>43540</v>
      </c>
      <c r="AH458" s="156">
        <v>1.552699602E9</v>
      </c>
      <c r="AI458" s="156">
        <v>108605.3592</v>
      </c>
    </row>
    <row r="459">
      <c r="A459" s="152">
        <v>1.47991146E9</v>
      </c>
      <c r="B459" s="152">
        <v>106285.6211</v>
      </c>
      <c r="C459" s="153">
        <f>IFERROR(__xludf.DUMMYFUNCTION("TO_DATE(INT((A459/(60*60*24))+""1/1/1970""))"),42697.0)</f>
        <v>42697</v>
      </c>
      <c r="D459" s="152">
        <v>1.4901552E9</v>
      </c>
      <c r="E459" s="152">
        <v>100162.7447</v>
      </c>
      <c r="G459" s="152">
        <v>1.4988816E9</v>
      </c>
      <c r="H459" s="152">
        <v>103381.8039</v>
      </c>
      <c r="J459" s="154">
        <v>43010.0</v>
      </c>
      <c r="K459" s="155">
        <v>133739.91</v>
      </c>
      <c r="M459" s="13">
        <v>1.4734512E9</v>
      </c>
      <c r="N459" s="13">
        <v>26439.5672</v>
      </c>
      <c r="P459" s="152">
        <v>1.4706864E9</v>
      </c>
      <c r="Q459" s="152">
        <v>116093.83</v>
      </c>
      <c r="S459" s="152">
        <v>1.4750712E9</v>
      </c>
      <c r="T459" s="152">
        <v>9713.361</v>
      </c>
      <c r="V459" s="152">
        <v>1.4683464E9</v>
      </c>
      <c r="W459" s="152">
        <v>103022.1569</v>
      </c>
      <c r="Y459" s="152">
        <v>1.4673744E9</v>
      </c>
      <c r="Z459" s="152">
        <v>104497.7922</v>
      </c>
      <c r="AA459" s="153">
        <f>IFERROR(__xludf.DUMMYFUNCTION("TO_DATE(INT((AB459/(60*60*24))+""1/1/1970""))"),43629.0)</f>
        <v>43629</v>
      </c>
      <c r="AB459" s="156">
        <v>1.5604524E9</v>
      </c>
      <c r="AC459" s="156">
        <v>104154.7428</v>
      </c>
      <c r="AD459" s="153">
        <f>IFERROR(__xludf.DUMMYFUNCTION("TO_DATE(INT((AE459/(60*60*24))+""1/1/1970""))"),43630.0)</f>
        <v>43630</v>
      </c>
      <c r="AE459" s="152">
        <v>1.5605424E9</v>
      </c>
      <c r="AF459" s="152">
        <v>101939.86</v>
      </c>
      <c r="AG459" s="153">
        <f>IFERROR(__xludf.DUMMYFUNCTION("TO_DATE(INT((AH459/(60*60*24))+""1/1/1970""))"),43540.0)</f>
        <v>43540</v>
      </c>
      <c r="AH459" s="152">
        <v>1.552715414E9</v>
      </c>
      <c r="AI459" s="152">
        <v>108605.3592</v>
      </c>
    </row>
    <row r="460">
      <c r="A460" s="156">
        <v>1.4799348E9</v>
      </c>
      <c r="B460" s="156">
        <v>106584.1579</v>
      </c>
      <c r="C460" s="153">
        <f>IFERROR(__xludf.DUMMYFUNCTION("TO_DATE(INT((A460/(60*60*24))+""1/1/1970""))"),42697.0)</f>
        <v>42697</v>
      </c>
      <c r="D460" s="152">
        <v>1.4902128E9</v>
      </c>
      <c r="E460" s="152">
        <v>100162.7447</v>
      </c>
      <c r="G460" s="156">
        <v>1.4990904E9</v>
      </c>
      <c r="H460" s="156">
        <v>103381.8039</v>
      </c>
      <c r="J460" s="154">
        <v>43011.0</v>
      </c>
      <c r="K460" s="155">
        <v>133676.31</v>
      </c>
      <c r="M460" s="13">
        <v>1.4734656E9</v>
      </c>
      <c r="N460" s="13">
        <v>26454.0905</v>
      </c>
      <c r="P460" s="156">
        <v>1.4707152E9</v>
      </c>
      <c r="Q460" s="156">
        <v>115984.0714</v>
      </c>
      <c r="S460" s="156">
        <v>1.4750928E9</v>
      </c>
      <c r="T460" s="156">
        <v>9713.361</v>
      </c>
      <c r="V460" s="156">
        <v>1.4683644E9</v>
      </c>
      <c r="W460" s="156">
        <v>103023.2461</v>
      </c>
      <c r="Y460" s="156">
        <v>1.4674068E9</v>
      </c>
      <c r="Z460" s="156">
        <v>104497.7922</v>
      </c>
      <c r="AA460" s="153">
        <f>IFERROR(__xludf.DUMMYFUNCTION("TO_DATE(INT((AB460/(60*60*24))+""1/1/1970""))"),43629.0)</f>
        <v>43629</v>
      </c>
      <c r="AB460" s="152">
        <v>1.560456E9</v>
      </c>
      <c r="AC460" s="152">
        <v>104318.519</v>
      </c>
      <c r="AD460" s="153">
        <f>IFERROR(__xludf.DUMMYFUNCTION("TO_DATE(INT((AE460/(60*60*24))+""1/1/1970""))"),43631.0)</f>
        <v>43631</v>
      </c>
      <c r="AE460" s="156">
        <v>1.5605712E9</v>
      </c>
      <c r="AF460" s="156">
        <v>101446.35</v>
      </c>
      <c r="AG460" s="153">
        <f>IFERROR(__xludf.DUMMYFUNCTION("TO_DATE(INT((AH460/(60*60*24))+""1/1/1970""))"),43540.0)</f>
        <v>43540</v>
      </c>
      <c r="AH460" s="156">
        <v>1.552731735E9</v>
      </c>
      <c r="AI460" s="156">
        <v>108605.3592</v>
      </c>
    </row>
    <row r="461">
      <c r="A461" s="152">
        <v>1.48008426E9</v>
      </c>
      <c r="B461" s="152">
        <v>106786.3925</v>
      </c>
      <c r="C461" s="153">
        <f>IFERROR(__xludf.DUMMYFUNCTION("TO_DATE(INT((A461/(60*60*24))+""1/1/1970""))"),42699.0)</f>
        <v>42699</v>
      </c>
      <c r="D461" s="152">
        <v>1.4902812E9</v>
      </c>
      <c r="E461" s="152">
        <v>100162.7447</v>
      </c>
      <c r="G461" s="156">
        <v>1.4991408E9</v>
      </c>
      <c r="H461" s="156">
        <v>102556.9729</v>
      </c>
      <c r="J461" s="154">
        <v>43012.0</v>
      </c>
      <c r="K461" s="155">
        <v>133862.79</v>
      </c>
      <c r="M461" s="13">
        <v>1.473552E9</v>
      </c>
      <c r="N461" s="13">
        <v>26454.0905</v>
      </c>
      <c r="P461" s="152">
        <v>1.4707548E9</v>
      </c>
      <c r="Q461" s="152">
        <v>115984.0714</v>
      </c>
      <c r="S461" s="152">
        <v>1.4751576E9</v>
      </c>
      <c r="T461" s="152">
        <v>9703.0879</v>
      </c>
      <c r="V461" s="152">
        <v>1.468386E9</v>
      </c>
      <c r="W461" s="152">
        <v>103040.2462</v>
      </c>
      <c r="Y461" s="152">
        <v>1.4674176E9</v>
      </c>
      <c r="Z461" s="152">
        <v>104175.7544</v>
      </c>
      <c r="AA461" s="153">
        <f>IFERROR(__xludf.DUMMYFUNCTION("TO_DATE(INT((AB461/(60*60*24))+""1/1/1970""))"),43630.0)</f>
        <v>43630</v>
      </c>
      <c r="AB461" s="156">
        <v>1.5604848E9</v>
      </c>
      <c r="AC461" s="156">
        <v>104318.519</v>
      </c>
      <c r="AD461" s="153">
        <f>IFERROR(__xludf.DUMMYFUNCTION("TO_DATE(INT((AE461/(60*60*24))+""1/1/1970""))"),43633.0)</f>
        <v>43633</v>
      </c>
      <c r="AE461" s="152">
        <v>1.56078E9</v>
      </c>
      <c r="AF461" s="152">
        <v>101446.35</v>
      </c>
      <c r="AG461" s="153">
        <f>IFERROR(__xludf.DUMMYFUNCTION("TO_DATE(INT((AH461/(60*60*24))+""1/1/1970""))"),43540.0)</f>
        <v>43540</v>
      </c>
      <c r="AH461" s="152">
        <v>1.552747598E9</v>
      </c>
      <c r="AI461" s="152">
        <v>108605.3592</v>
      </c>
    </row>
    <row r="462">
      <c r="A462" s="156">
        <v>1.4800968E9</v>
      </c>
      <c r="B462" s="156">
        <v>106978.9968</v>
      </c>
      <c r="C462" s="153">
        <f>IFERROR(__xludf.DUMMYFUNCTION("TO_DATE(INT((A462/(60*60*24))+""1/1/1970""))"),42699.0)</f>
        <v>42699</v>
      </c>
      <c r="D462" s="152">
        <v>1.490328E9</v>
      </c>
      <c r="E462" s="152">
        <v>100162.7447</v>
      </c>
      <c r="G462" s="152">
        <v>1.4992632E9</v>
      </c>
      <c r="H462" s="152">
        <v>102556.9729</v>
      </c>
      <c r="J462" s="154">
        <v>43013.0</v>
      </c>
      <c r="K462" s="155">
        <v>134035.91</v>
      </c>
      <c r="M462" s="13">
        <v>1.4736384E9</v>
      </c>
      <c r="N462" s="13">
        <v>26490.4913</v>
      </c>
      <c r="P462" s="156">
        <v>1.4707728E9</v>
      </c>
      <c r="Q462" s="156">
        <v>115984.0714</v>
      </c>
      <c r="S462" s="156">
        <v>1.4751792E9</v>
      </c>
      <c r="T462" s="156">
        <v>9703.0879</v>
      </c>
      <c r="V462" s="156">
        <v>1.4684256E9</v>
      </c>
      <c r="W462" s="156">
        <v>103057.7539</v>
      </c>
      <c r="Y462" s="156">
        <v>1.4675832E9</v>
      </c>
      <c r="Z462" s="156">
        <v>104175.7544</v>
      </c>
      <c r="AA462" s="153">
        <f>IFERROR(__xludf.DUMMYFUNCTION("TO_DATE(INT((AB462/(60*60*24))+""1/1/1970""))"),43630.0)</f>
        <v>43630</v>
      </c>
      <c r="AB462" s="152">
        <v>1.5605208E9</v>
      </c>
      <c r="AC462" s="152">
        <v>103476.7868</v>
      </c>
      <c r="AD462" s="153">
        <f>IFERROR(__xludf.DUMMYFUNCTION("TO_DATE(INT((AE462/(60*60*24))+""1/1/1970""))"),43633.0)</f>
        <v>43633</v>
      </c>
      <c r="AE462" s="156">
        <v>1.560798E9</v>
      </c>
      <c r="AF462" s="156">
        <v>101446.35</v>
      </c>
      <c r="AG462" s="153">
        <f>IFERROR(__xludf.DUMMYFUNCTION("TO_DATE(INT((AH462/(60*60*24))+""1/1/1970""))"),43540.0)</f>
        <v>43540</v>
      </c>
      <c r="AH462" s="156">
        <v>1.552763532E9</v>
      </c>
      <c r="AI462" s="156">
        <v>108605.3592</v>
      </c>
    </row>
    <row r="463">
      <c r="A463" s="152">
        <v>1.48034346E9</v>
      </c>
      <c r="B463" s="152">
        <v>106800.8378</v>
      </c>
      <c r="C463" s="153">
        <f>IFERROR(__xludf.DUMMYFUNCTION("TO_DATE(INT((A463/(60*60*24))+""1/1/1970""))"),42702.0)</f>
        <v>42702</v>
      </c>
      <c r="D463" s="152">
        <v>1.4903856E9</v>
      </c>
      <c r="E463" s="152">
        <v>100162.7447</v>
      </c>
      <c r="G463" s="152">
        <v>1.4993136E9</v>
      </c>
      <c r="H463" s="152">
        <v>102111.3427</v>
      </c>
      <c r="J463" s="154">
        <v>43014.0</v>
      </c>
      <c r="K463" s="155">
        <v>134124.49</v>
      </c>
      <c r="M463" s="13">
        <v>1.4736888E9</v>
      </c>
      <c r="N463" s="13">
        <v>26490.4913</v>
      </c>
      <c r="P463" s="152">
        <v>1.4708016E9</v>
      </c>
      <c r="Q463" s="152">
        <v>116139.8338</v>
      </c>
      <c r="S463" s="152">
        <v>1.475244E9</v>
      </c>
      <c r="T463" s="152">
        <v>9720.4589</v>
      </c>
      <c r="V463" s="152">
        <v>1.4684508E9</v>
      </c>
      <c r="W463" s="152">
        <v>103056.1209</v>
      </c>
      <c r="Y463" s="152">
        <v>1.4675868E9</v>
      </c>
      <c r="Z463" s="152">
        <v>104175.7544</v>
      </c>
      <c r="AA463" s="153">
        <f>IFERROR(__xludf.DUMMYFUNCTION("TO_DATE(INT((AB463/(60*60*24))+""1/1/1970""))"),43630.0)</f>
        <v>43630</v>
      </c>
      <c r="AB463" s="156">
        <v>1.5605388E9</v>
      </c>
      <c r="AC463" s="156">
        <v>103558.7693</v>
      </c>
      <c r="AD463" s="153">
        <f>IFERROR(__xludf.DUMMYFUNCTION("TO_DATE(INT((AE463/(60*60*24))+""1/1/1970""))"),43633.0)</f>
        <v>43633</v>
      </c>
      <c r="AE463" s="152">
        <v>1.5608016E9</v>
      </c>
      <c r="AF463" s="152">
        <v>101446.35</v>
      </c>
      <c r="AG463" s="153">
        <f>IFERROR(__xludf.DUMMYFUNCTION("TO_DATE(INT((AH463/(60*60*24))+""1/1/1970""))"),43540.0)</f>
        <v>43540</v>
      </c>
      <c r="AH463" s="152">
        <v>1.55277956E9</v>
      </c>
      <c r="AI463" s="152">
        <v>108605.3592</v>
      </c>
    </row>
    <row r="464">
      <c r="A464" s="156">
        <v>1.4803668E9</v>
      </c>
      <c r="B464" s="156">
        <v>106478.2255</v>
      </c>
      <c r="C464" s="153">
        <f>IFERROR(__xludf.DUMMYFUNCTION("TO_DATE(INT((A464/(60*60*24))+""1/1/1970""))"),42702.0)</f>
        <v>42702</v>
      </c>
      <c r="D464" s="152">
        <v>1.4906232E9</v>
      </c>
      <c r="E464" s="152">
        <v>100162.7447</v>
      </c>
      <c r="G464" s="156">
        <v>1.4994E9</v>
      </c>
      <c r="H464" s="156">
        <v>101010.6025</v>
      </c>
      <c r="J464" s="154">
        <v>43017.0</v>
      </c>
      <c r="K464" s="155">
        <v>134116.25</v>
      </c>
      <c r="M464" s="13">
        <v>1.4737104E9</v>
      </c>
      <c r="N464" s="13">
        <v>26490.4913</v>
      </c>
      <c r="P464" s="156">
        <v>1.4708412E9</v>
      </c>
      <c r="Q464" s="156">
        <v>116139.8338</v>
      </c>
      <c r="S464" s="156">
        <v>1.4752656E9</v>
      </c>
      <c r="T464" s="156">
        <v>9720.4589</v>
      </c>
      <c r="V464" s="156">
        <v>1.4684652E9</v>
      </c>
      <c r="W464" s="156">
        <v>103040.4644</v>
      </c>
      <c r="Y464" s="156">
        <v>1.4676228E9</v>
      </c>
      <c r="Z464" s="156">
        <v>104271.8168</v>
      </c>
      <c r="AA464" s="153">
        <f>IFERROR(__xludf.DUMMYFUNCTION("TO_DATE(INT((AB464/(60*60*24))+""1/1/1970""))"),43630.0)</f>
        <v>43630</v>
      </c>
      <c r="AB464" s="152">
        <v>1.5605424E9</v>
      </c>
      <c r="AC464" s="152">
        <v>103373.6646</v>
      </c>
      <c r="AD464" s="153">
        <f>IFERROR(__xludf.DUMMYFUNCTION("TO_DATE(INT((AE464/(60*60*24))+""1/1/1970""))"),43634.0)</f>
        <v>43634</v>
      </c>
      <c r="AE464" s="156">
        <v>1.5608304E9</v>
      </c>
      <c r="AF464" s="156">
        <v>101722.48</v>
      </c>
      <c r="AG464" s="153">
        <f>IFERROR(__xludf.DUMMYFUNCTION("TO_DATE(INT((AH464/(60*60*24))+""1/1/1970""))"),43540.0)</f>
        <v>43540</v>
      </c>
      <c r="AH464" s="156">
        <v>1.552780608E9</v>
      </c>
      <c r="AI464" s="156">
        <v>108605.3592</v>
      </c>
    </row>
    <row r="465">
      <c r="A465" s="152">
        <v>1.48042986E9</v>
      </c>
      <c r="B465" s="152">
        <v>106511.9312</v>
      </c>
      <c r="C465" s="153">
        <f>IFERROR(__xludf.DUMMYFUNCTION("TO_DATE(INT((A465/(60*60*24))+""1/1/1970""))"),42703.0)</f>
        <v>42703</v>
      </c>
      <c r="D465" s="152">
        <v>1.4906736E9</v>
      </c>
      <c r="E465" s="152">
        <v>100162.7447</v>
      </c>
      <c r="G465" s="152">
        <v>1.4994864E9</v>
      </c>
      <c r="H465" s="152">
        <v>102141.3279</v>
      </c>
      <c r="J465" s="154">
        <v>43018.0</v>
      </c>
      <c r="K465" s="155">
        <v>134378.99</v>
      </c>
      <c r="M465" s="13">
        <v>1.4737752E9</v>
      </c>
      <c r="N465" s="13">
        <v>26601.8797</v>
      </c>
      <c r="P465" s="152">
        <v>1.4708592E9</v>
      </c>
      <c r="Q465" s="152">
        <v>116139.8338</v>
      </c>
      <c r="S465" s="152">
        <v>1.47528E9</v>
      </c>
      <c r="T465" s="152">
        <v>9722.8198</v>
      </c>
      <c r="V465" s="152">
        <v>1.4685048E9</v>
      </c>
      <c r="W465" s="152">
        <v>103000.7292</v>
      </c>
      <c r="Y465" s="152">
        <v>1.4676624E9</v>
      </c>
      <c r="Z465" s="152">
        <v>104271.8168</v>
      </c>
      <c r="AA465" s="153">
        <f>IFERROR(__xludf.DUMMYFUNCTION("TO_DATE(INT((AB465/(60*60*24))+""1/1/1970""))"),43631.0)</f>
        <v>43631</v>
      </c>
      <c r="AB465" s="156">
        <v>1.5605712E9</v>
      </c>
      <c r="AC465" s="156">
        <v>103373.6646</v>
      </c>
      <c r="AD465" s="153">
        <f>IFERROR(__xludf.DUMMYFUNCTION("TO_DATE(INT((AE465/(60*60*24))+""1/1/1970""))"),43634.0)</f>
        <v>43634</v>
      </c>
      <c r="AE465" s="152">
        <v>1.5608664E9</v>
      </c>
      <c r="AF465" s="152">
        <v>101722.48</v>
      </c>
      <c r="AG465" s="153">
        <f>IFERROR(__xludf.DUMMYFUNCTION("TO_DATE(INT((AH465/(60*60*24))+""1/1/1970""))"),43541.0)</f>
        <v>43541</v>
      </c>
      <c r="AH465" s="152">
        <v>1.552795643E9</v>
      </c>
      <c r="AI465" s="152">
        <v>108605.3592</v>
      </c>
    </row>
    <row r="466">
      <c r="A466" s="156">
        <v>1.4804532E9</v>
      </c>
      <c r="B466" s="156">
        <v>106685.2752</v>
      </c>
      <c r="C466" s="153">
        <f>IFERROR(__xludf.DUMMYFUNCTION("TO_DATE(INT((A466/(60*60*24))+""1/1/1970""))"),42703.0)</f>
        <v>42703</v>
      </c>
      <c r="D466" s="152">
        <v>1.4907312E9</v>
      </c>
      <c r="E466" s="152">
        <v>100162.7447</v>
      </c>
      <c r="G466" s="156">
        <v>1.4996952E9</v>
      </c>
      <c r="H466" s="156">
        <v>102141.3279</v>
      </c>
      <c r="J466" s="154">
        <v>43019.0</v>
      </c>
      <c r="K466" s="155">
        <v>134690.73</v>
      </c>
      <c r="M466" s="13">
        <v>1.4737968E9</v>
      </c>
      <c r="N466" s="13">
        <v>26601.8797</v>
      </c>
      <c r="P466" s="156">
        <v>1.470888E9</v>
      </c>
      <c r="Q466" s="156">
        <v>115551.2861</v>
      </c>
      <c r="S466" s="156">
        <v>1.4754528E9</v>
      </c>
      <c r="T466" s="156">
        <v>9731.1872</v>
      </c>
      <c r="V466" s="156">
        <v>1.4685372E9</v>
      </c>
      <c r="W466" s="156">
        <v>103021.8681</v>
      </c>
      <c r="Y466" s="156">
        <v>1.4676732E9</v>
      </c>
      <c r="Z466" s="156">
        <v>104271.8168</v>
      </c>
      <c r="AA466" s="153">
        <f>IFERROR(__xludf.DUMMYFUNCTION("TO_DATE(INT((AB466/(60*60*24))+""1/1/1970""))"),43633.0)</f>
        <v>43633</v>
      </c>
      <c r="AB466" s="152">
        <v>1.560744E9</v>
      </c>
      <c r="AC466" s="152">
        <v>103373.6646</v>
      </c>
      <c r="AD466" s="153">
        <f>IFERROR(__xludf.DUMMYFUNCTION("TO_DATE(INT((AE466/(60*60*24))+""1/1/1970""))"),43634.0)</f>
        <v>43634</v>
      </c>
      <c r="AE466" s="156">
        <v>1.5608844E9</v>
      </c>
      <c r="AF466" s="156">
        <v>101722.48</v>
      </c>
      <c r="AG466" s="153">
        <f>IFERROR(__xludf.DUMMYFUNCTION("TO_DATE(INT((AH466/(60*60*24))+""1/1/1970""))"),43541.0)</f>
        <v>43541</v>
      </c>
      <c r="AH466" s="156">
        <v>1.552811857E9</v>
      </c>
      <c r="AI466" s="156">
        <v>108605.3592</v>
      </c>
    </row>
    <row r="467">
      <c r="A467" s="152">
        <v>1.48051626E9</v>
      </c>
      <c r="B467" s="152">
        <v>107036.7782</v>
      </c>
      <c r="C467" s="153">
        <f>IFERROR(__xludf.DUMMYFUNCTION("TO_DATE(INT((A467/(60*60*24))+""1/1/1970""))"),42704.0)</f>
        <v>42704</v>
      </c>
      <c r="D467" s="152">
        <v>1.4907996E9</v>
      </c>
      <c r="E467" s="152">
        <v>100162.7447</v>
      </c>
      <c r="G467" s="156">
        <v>1.4997456E9</v>
      </c>
      <c r="H467" s="156">
        <v>102365.2266</v>
      </c>
      <c r="J467" s="154">
        <v>43020.0</v>
      </c>
      <c r="K467" s="155">
        <v>134962.23</v>
      </c>
      <c r="M467" s="13">
        <v>1.4738616E9</v>
      </c>
      <c r="N467" s="13">
        <v>26551.635</v>
      </c>
      <c r="P467" s="152">
        <v>1.4709276E9</v>
      </c>
      <c r="Q467" s="152">
        <v>115551.2861</v>
      </c>
      <c r="S467" s="152">
        <v>1.4755032E9</v>
      </c>
      <c r="T467" s="152">
        <v>9731.1872</v>
      </c>
      <c r="V467" s="152">
        <v>1.4685444E9</v>
      </c>
      <c r="W467" s="152">
        <v>103013.1486</v>
      </c>
      <c r="Y467" s="152">
        <v>1.467702E9</v>
      </c>
      <c r="Z467" s="152">
        <v>104119.4893</v>
      </c>
      <c r="AA467" s="153">
        <f>IFERROR(__xludf.DUMMYFUNCTION("TO_DATE(INT((AB467/(60*60*24))+""1/1/1970""))"),43633.0)</f>
        <v>43633</v>
      </c>
      <c r="AB467" s="156">
        <v>1.56078E9</v>
      </c>
      <c r="AC467" s="156">
        <v>103779.8119</v>
      </c>
      <c r="AD467" s="153">
        <f>IFERROR(__xludf.DUMMYFUNCTION("TO_DATE(INT((AE467/(60*60*24))+""1/1/1970""))"),43634.0)</f>
        <v>43634</v>
      </c>
      <c r="AE467" s="152">
        <v>1.560888E9</v>
      </c>
      <c r="AF467" s="152">
        <v>101722.48</v>
      </c>
      <c r="AG467" s="153">
        <f>IFERROR(__xludf.DUMMYFUNCTION("TO_DATE(INT((AH467/(60*60*24))+""1/1/1970""))"),43541.0)</f>
        <v>43541</v>
      </c>
      <c r="AH467" s="152">
        <v>1.552827669E9</v>
      </c>
      <c r="AI467" s="152">
        <v>108605.3592</v>
      </c>
    </row>
    <row r="468">
      <c r="A468" s="156">
        <v>1.4805396E9</v>
      </c>
      <c r="B468" s="156">
        <v>106430.0744</v>
      </c>
      <c r="C468" s="153">
        <f>IFERROR(__xludf.DUMMYFUNCTION("TO_DATE(INT((A468/(60*60*24))+""1/1/1970""))"),42704.0)</f>
        <v>42704</v>
      </c>
      <c r="D468" s="152">
        <v>1.4908464E9</v>
      </c>
      <c r="E468" s="152">
        <v>100162.7447</v>
      </c>
      <c r="G468" s="152">
        <v>1.499832E9</v>
      </c>
      <c r="H468" s="152">
        <v>103049.9415</v>
      </c>
      <c r="J468" s="154">
        <v>43021.0</v>
      </c>
      <c r="K468" s="155">
        <v>135027.27</v>
      </c>
      <c r="M468" s="13">
        <v>1.4738832E9</v>
      </c>
      <c r="N468" s="13">
        <v>26551.635</v>
      </c>
      <c r="P468" s="156">
        <v>1.4709456E9</v>
      </c>
      <c r="Q468" s="156">
        <v>115551.2861</v>
      </c>
      <c r="S468" s="156">
        <v>1.4755248E9</v>
      </c>
      <c r="T468" s="156">
        <v>9731.1872</v>
      </c>
      <c r="V468" s="156">
        <v>1.468584E9</v>
      </c>
      <c r="W468" s="156">
        <v>103008.1695</v>
      </c>
      <c r="Y468" s="156">
        <v>1.4677416E9</v>
      </c>
      <c r="Z468" s="156">
        <v>104119.4893</v>
      </c>
      <c r="AA468" s="153">
        <f>IFERROR(__xludf.DUMMYFUNCTION("TO_DATE(INT((AB468/(60*60*24))+""1/1/1970""))"),43633.0)</f>
        <v>43633</v>
      </c>
      <c r="AB468" s="152">
        <v>1.560798E9</v>
      </c>
      <c r="AC468" s="152">
        <v>103281.8011</v>
      </c>
      <c r="AD468" s="153">
        <f>IFERROR(__xludf.DUMMYFUNCTION("TO_DATE(INT((AE468/(60*60*24))+""1/1/1970""))"),43635.0)</f>
        <v>43635</v>
      </c>
      <c r="AE468" s="156">
        <v>1.5609168E9</v>
      </c>
      <c r="AF468" s="156">
        <v>102181.55</v>
      </c>
      <c r="AG468" s="153">
        <f>IFERROR(__xludf.DUMMYFUNCTION("TO_DATE(INT((AH468/(60*60*24))+""1/1/1970""))"),43541.0)</f>
        <v>43541</v>
      </c>
      <c r="AH468" s="156">
        <v>1.552843732E9</v>
      </c>
      <c r="AI468" s="156">
        <v>108605.3592</v>
      </c>
    </row>
    <row r="469">
      <c r="A469" s="152">
        <v>1.48060266E9</v>
      </c>
      <c r="B469" s="152">
        <v>106564.8974</v>
      </c>
      <c r="C469" s="153">
        <f>IFERROR(__xludf.DUMMYFUNCTION("TO_DATE(INT((A469/(60*60*24))+""1/1/1970""))"),42705.0)</f>
        <v>42705</v>
      </c>
      <c r="D469" s="152">
        <v>1.490904E9</v>
      </c>
      <c r="E469" s="152">
        <v>100162.7447</v>
      </c>
      <c r="G469" s="156">
        <v>1.4999184E9</v>
      </c>
      <c r="H469" s="156">
        <v>103337.0781</v>
      </c>
      <c r="J469" s="154">
        <v>43024.0</v>
      </c>
      <c r="K469" s="155">
        <v>135592.47</v>
      </c>
      <c r="M469" s="13">
        <v>1.473948E9</v>
      </c>
      <c r="N469" s="13">
        <v>26526.509</v>
      </c>
      <c r="P469" s="152">
        <v>1.4709744E9</v>
      </c>
      <c r="Q469" s="152">
        <v>116653.1204</v>
      </c>
      <c r="S469" s="152">
        <v>1.4755896E9</v>
      </c>
      <c r="T469" s="152">
        <v>9737.2204</v>
      </c>
      <c r="V469" s="152">
        <v>1.4686164E9</v>
      </c>
      <c r="W469" s="152">
        <v>103028.9248</v>
      </c>
      <c r="Y469" s="152">
        <v>1.4677596E9</v>
      </c>
      <c r="Z469" s="152">
        <v>104119.4893</v>
      </c>
      <c r="AA469" s="153">
        <f>IFERROR(__xludf.DUMMYFUNCTION("TO_DATE(INT((AB469/(60*60*24))+""1/1/1970""))"),43633.0)</f>
        <v>43633</v>
      </c>
      <c r="AB469" s="156">
        <v>1.5608016E9</v>
      </c>
      <c r="AC469" s="156">
        <v>103219.3709</v>
      </c>
      <c r="AD469" s="153">
        <f>IFERROR(__xludf.DUMMYFUNCTION("TO_DATE(INT((AE469/(60*60*24))+""1/1/1970""))"),43635.0)</f>
        <v>43635</v>
      </c>
      <c r="AE469" s="152">
        <v>1.5609528E9</v>
      </c>
      <c r="AF469" s="152">
        <v>102181.55</v>
      </c>
      <c r="AG469" s="153">
        <f>IFERROR(__xludf.DUMMYFUNCTION("TO_DATE(INT((AH469/(60*60*24))+""1/1/1970""))"),43541.0)</f>
        <v>43541</v>
      </c>
      <c r="AH469" s="152">
        <v>1.552860499E9</v>
      </c>
      <c r="AI469" s="152">
        <v>108605.3592</v>
      </c>
    </row>
    <row r="470">
      <c r="A470" s="156">
        <v>1.480626E9</v>
      </c>
      <c r="B470" s="156">
        <v>106040.0505</v>
      </c>
      <c r="C470" s="153">
        <f>IFERROR(__xludf.DUMMYFUNCTION("TO_DATE(INT((A470/(60*60*24))+""1/1/1970""))"),42705.0)</f>
        <v>42705</v>
      </c>
      <c r="D470" s="152">
        <v>1.4909724E9</v>
      </c>
      <c r="E470" s="152">
        <v>100162.7447</v>
      </c>
      <c r="G470" s="152">
        <v>1.5000048E9</v>
      </c>
      <c r="H470" s="152">
        <v>103024.534</v>
      </c>
      <c r="J470" s="154">
        <v>43025.0</v>
      </c>
      <c r="K470" s="155">
        <v>135424.25</v>
      </c>
      <c r="M470" s="13">
        <v>1.4739696E9</v>
      </c>
      <c r="N470" s="13">
        <v>26526.509</v>
      </c>
      <c r="P470" s="156">
        <v>1.471014E9</v>
      </c>
      <c r="Q470" s="156">
        <v>116653.1204</v>
      </c>
      <c r="S470" s="156">
        <v>1.4756112E9</v>
      </c>
      <c r="T470" s="156">
        <v>9737.2204</v>
      </c>
      <c r="V470" s="156">
        <v>1.4687928E9</v>
      </c>
      <c r="W470" s="156">
        <v>103007.6823</v>
      </c>
      <c r="Y470" s="156">
        <v>1.4677812E9</v>
      </c>
      <c r="Z470" s="156">
        <v>104856.8826</v>
      </c>
      <c r="AA470" s="153">
        <f>IFERROR(__xludf.DUMMYFUNCTION("TO_DATE(INT((AB470/(60*60*24))+""1/1/1970""))"),43634.0)</f>
        <v>43634</v>
      </c>
      <c r="AB470" s="152">
        <v>1.5608304E9</v>
      </c>
      <c r="AC470" s="152">
        <v>103219.3709</v>
      </c>
      <c r="AD470" s="153">
        <f>IFERROR(__xludf.DUMMYFUNCTION("TO_DATE(INT((AE470/(60*60*24))+""1/1/1970""))"),43635.0)</f>
        <v>43635</v>
      </c>
      <c r="AE470" s="156">
        <v>1.5609708E9</v>
      </c>
      <c r="AF470" s="156">
        <v>102181.55</v>
      </c>
      <c r="AG470" s="153">
        <f>IFERROR(__xludf.DUMMYFUNCTION("TO_DATE(INT((AH470/(60*60*24))+""1/1/1970""))"),43541.0)</f>
        <v>43541</v>
      </c>
      <c r="AH470" s="156">
        <v>1.552866717E9</v>
      </c>
      <c r="AI470" s="156">
        <v>108605.3592</v>
      </c>
    </row>
    <row r="471">
      <c r="A471" s="152">
        <v>1.48068906E9</v>
      </c>
      <c r="B471" s="152">
        <v>106020.7901</v>
      </c>
      <c r="C471" s="153">
        <f>IFERROR(__xludf.DUMMYFUNCTION("TO_DATE(INT((A471/(60*60*24))+""1/1/1970""))"),42706.0)</f>
        <v>42706</v>
      </c>
      <c r="D471" s="152">
        <v>1.4910192E9</v>
      </c>
      <c r="E471" s="152">
        <v>100162.7447</v>
      </c>
      <c r="G471" s="156">
        <v>1.5000912E9</v>
      </c>
      <c r="H471" s="156">
        <v>102489.7703</v>
      </c>
      <c r="J471" s="154">
        <v>43026.0</v>
      </c>
      <c r="K471" s="155">
        <v>135281.49</v>
      </c>
      <c r="M471" s="13">
        <v>1.4740344E9</v>
      </c>
      <c r="N471" s="13">
        <v>26552.5001</v>
      </c>
      <c r="P471" s="152">
        <v>1.471032E9</v>
      </c>
      <c r="Q471" s="152">
        <v>116653.1204</v>
      </c>
      <c r="S471" s="152">
        <v>1.475676E9</v>
      </c>
      <c r="T471" s="152">
        <v>9776.4497</v>
      </c>
      <c r="V471" s="152">
        <v>1.4687964E9</v>
      </c>
      <c r="W471" s="152">
        <v>103005.2735</v>
      </c>
      <c r="Y471" s="152">
        <v>1.4678208E9</v>
      </c>
      <c r="Z471" s="152">
        <v>104856.8826</v>
      </c>
      <c r="AA471" s="153">
        <f>IFERROR(__xludf.DUMMYFUNCTION("TO_DATE(INT((AB471/(60*60*24))+""1/1/1970""))"),43634.0)</f>
        <v>43634</v>
      </c>
      <c r="AB471" s="156">
        <v>1.5608664E9</v>
      </c>
      <c r="AC471" s="156">
        <v>104588.8397</v>
      </c>
      <c r="AD471" s="153">
        <f>IFERROR(__xludf.DUMMYFUNCTION("TO_DATE(INT((AE471/(60*60*24))+""1/1/1970""))"),43635.0)</f>
        <v>43635</v>
      </c>
      <c r="AE471" s="152">
        <v>1.5609744E9</v>
      </c>
      <c r="AF471" s="152">
        <v>102181.55</v>
      </c>
      <c r="AG471" s="153">
        <f>IFERROR(__xludf.DUMMYFUNCTION("TO_DATE(INT((AH471/(60*60*24))+""1/1/1970""))"),43542.0)</f>
        <v>43542</v>
      </c>
      <c r="AH471" s="152">
        <v>1.552876668E9</v>
      </c>
      <c r="AI471" s="152">
        <v>108605.3592</v>
      </c>
    </row>
    <row r="472">
      <c r="A472" s="156">
        <v>1.4807124E9</v>
      </c>
      <c r="B472" s="156">
        <v>106093.0167</v>
      </c>
      <c r="C472" s="153">
        <f>IFERROR(__xludf.DUMMYFUNCTION("TO_DATE(INT((A472/(60*60*24))+""1/1/1970""))"),42706.0)</f>
        <v>42706</v>
      </c>
      <c r="D472" s="152">
        <v>1.4912496E9</v>
      </c>
      <c r="E472" s="152">
        <v>100162.7447</v>
      </c>
      <c r="G472" s="152">
        <v>1.5003E9</v>
      </c>
      <c r="H472" s="152">
        <v>102489.7703</v>
      </c>
      <c r="J472" s="154">
        <v>43027.0</v>
      </c>
      <c r="K472" s="155">
        <v>135007.47</v>
      </c>
      <c r="M472" s="13">
        <v>1.474056E9</v>
      </c>
      <c r="N472" s="13">
        <v>26552.5001</v>
      </c>
      <c r="P472" s="156">
        <v>1.4710608E9</v>
      </c>
      <c r="Q472" s="156">
        <v>116420.4986</v>
      </c>
      <c r="S472" s="156">
        <v>1.4756976E9</v>
      </c>
      <c r="T472" s="156">
        <v>9776.4497</v>
      </c>
      <c r="V472" s="156">
        <v>1.4688324E9</v>
      </c>
      <c r="W472" s="156">
        <v>103000.5863</v>
      </c>
      <c r="Y472" s="156">
        <v>1.467846E9</v>
      </c>
      <c r="Z472" s="156">
        <v>104856.8826</v>
      </c>
      <c r="AA472" s="153">
        <f>IFERROR(__xludf.DUMMYFUNCTION("TO_DATE(INT((AB472/(60*60*24))+""1/1/1970""))"),43634.0)</f>
        <v>43634</v>
      </c>
      <c r="AB472" s="152">
        <v>1.5608844E9</v>
      </c>
      <c r="AC472" s="152">
        <v>104636.5713</v>
      </c>
      <c r="AD472" s="153">
        <f>IFERROR(__xludf.DUMMYFUNCTION("TO_DATE(INT((AE472/(60*60*24))+""1/1/1970""))"),43636.0)</f>
        <v>43636</v>
      </c>
      <c r="AE472" s="156">
        <v>1.5610032E9</v>
      </c>
      <c r="AF472" s="156">
        <v>103227.22</v>
      </c>
      <c r="AG472" s="153">
        <f>IFERROR(__xludf.DUMMYFUNCTION("TO_DATE(INT((AH472/(60*60*24))+""1/1/1970""))"),43542.0)</f>
        <v>43542</v>
      </c>
      <c r="AH472" s="156">
        <v>1.552892666E9</v>
      </c>
      <c r="AI472" s="156">
        <v>108605.3592</v>
      </c>
    </row>
    <row r="473">
      <c r="A473" s="152">
        <v>1.48094826E9</v>
      </c>
      <c r="B473" s="152">
        <v>106574.5277</v>
      </c>
      <c r="C473" s="153">
        <f>IFERROR(__xludf.DUMMYFUNCTION("TO_DATE(INT((A473/(60*60*24))+""1/1/1970""))"),42709.0)</f>
        <v>42709</v>
      </c>
      <c r="D473" s="152">
        <v>1.491318E9</v>
      </c>
      <c r="E473" s="152">
        <v>100162.7447</v>
      </c>
      <c r="G473" s="152">
        <v>1.5003504E9</v>
      </c>
      <c r="H473" s="152">
        <v>102410.443</v>
      </c>
      <c r="J473" s="154">
        <v>43028.0</v>
      </c>
      <c r="K473" s="155">
        <v>135279.13</v>
      </c>
      <c r="M473" s="13">
        <v>1.4740704E9</v>
      </c>
      <c r="N473" s="13">
        <v>26572.0563</v>
      </c>
      <c r="P473" s="152">
        <v>1.4712696E9</v>
      </c>
      <c r="Q473" s="152">
        <v>116420.4986</v>
      </c>
      <c r="S473" s="152">
        <v>1.4757624E9</v>
      </c>
      <c r="T473" s="152">
        <v>9773.8181</v>
      </c>
      <c r="V473" s="152">
        <v>1.468872E9</v>
      </c>
      <c r="W473" s="152">
        <v>102982.8114</v>
      </c>
      <c r="Y473" s="152">
        <v>1.4678604E9</v>
      </c>
      <c r="Z473" s="152">
        <v>104554.0573</v>
      </c>
      <c r="AA473" s="153">
        <f>IFERROR(__xludf.DUMMYFUNCTION("TO_DATE(INT((AB473/(60*60*24))+""1/1/1970""))"),43634.0)</f>
        <v>43634</v>
      </c>
      <c r="AB473" s="156">
        <v>1.560888E9</v>
      </c>
      <c r="AC473" s="156">
        <v>104368.1485</v>
      </c>
      <c r="AD473" s="153">
        <f>IFERROR(__xludf.DUMMYFUNCTION("TO_DATE(INT((AE473/(60*60*24))+""1/1/1970""))"),43636.0)</f>
        <v>43636</v>
      </c>
      <c r="AE473" s="152">
        <v>1.5610392E9</v>
      </c>
      <c r="AF473" s="152">
        <v>103227.22</v>
      </c>
      <c r="AG473" s="153">
        <f>IFERROR(__xludf.DUMMYFUNCTION("TO_DATE(INT((AH473/(60*60*24))+""1/1/1970""))"),43542.0)</f>
        <v>43542</v>
      </c>
      <c r="AH473" s="152">
        <v>1.552908503E9</v>
      </c>
      <c r="AI473" s="152">
        <v>108605.3592</v>
      </c>
    </row>
    <row r="474">
      <c r="A474" s="156">
        <v>1.4809716E9</v>
      </c>
      <c r="B474" s="156">
        <v>106728.6112</v>
      </c>
      <c r="C474" s="153">
        <f>IFERROR(__xludf.DUMMYFUNCTION("TO_DATE(INT((A474/(60*60*24))+""1/1/1970""))"),42709.0)</f>
        <v>42709</v>
      </c>
      <c r="D474" s="152">
        <v>1.4913648E9</v>
      </c>
      <c r="E474" s="152">
        <v>100162.7447</v>
      </c>
      <c r="G474" s="156">
        <v>1.5004368E9</v>
      </c>
      <c r="H474" s="156">
        <v>103330.7941</v>
      </c>
      <c r="J474" s="154">
        <v>43031.0</v>
      </c>
      <c r="K474" s="155">
        <v>135065.49</v>
      </c>
      <c r="M474" s="13">
        <v>1.4741568E9</v>
      </c>
      <c r="N474" s="13">
        <v>26572.0563</v>
      </c>
      <c r="P474" s="156">
        <v>1.4712912E9</v>
      </c>
      <c r="Q474" s="156">
        <v>116420.4986</v>
      </c>
      <c r="S474" s="156">
        <v>1.475784E9</v>
      </c>
      <c r="T474" s="156">
        <v>9773.8181</v>
      </c>
      <c r="V474" s="156">
        <v>1.4688828E9</v>
      </c>
      <c r="W474" s="156">
        <v>102978.4027</v>
      </c>
      <c r="Y474" s="156">
        <v>1.4679E9</v>
      </c>
      <c r="Z474" s="156">
        <v>104554.0573</v>
      </c>
      <c r="AA474" s="153">
        <f>IFERROR(__xludf.DUMMYFUNCTION("TO_DATE(INT((AB474/(60*60*24))+""1/1/1970""))"),43635.0)</f>
        <v>43635</v>
      </c>
      <c r="AB474" s="152">
        <v>1.5609168E9</v>
      </c>
      <c r="AC474" s="152">
        <v>104368.1485</v>
      </c>
      <c r="AD474" s="153">
        <f>IFERROR(__xludf.DUMMYFUNCTION("TO_DATE(INT((AE474/(60*60*24))+""1/1/1970""))"),43636.0)</f>
        <v>43636</v>
      </c>
      <c r="AE474" s="156">
        <v>1.5610572E9</v>
      </c>
      <c r="AF474" s="156">
        <v>103227.22</v>
      </c>
      <c r="AG474" s="153">
        <f>IFERROR(__xludf.DUMMYFUNCTION("TO_DATE(INT((AH474/(60*60*24))+""1/1/1970""))"),43542.0)</f>
        <v>43542</v>
      </c>
      <c r="AH474" s="156">
        <v>1.552924308E9</v>
      </c>
      <c r="AI474" s="156">
        <v>110086.8814</v>
      </c>
    </row>
    <row r="475">
      <c r="A475" s="152">
        <v>1.48103466E9</v>
      </c>
      <c r="B475" s="152">
        <v>106810.468</v>
      </c>
      <c r="C475" s="153">
        <f>IFERROR(__xludf.DUMMYFUNCTION("TO_DATE(INT((A475/(60*60*24))+""1/1/1970""))"),42710.0)</f>
        <v>42710</v>
      </c>
      <c r="D475" s="152">
        <v>1.4914224E9</v>
      </c>
      <c r="E475" s="152">
        <v>100162.7447</v>
      </c>
      <c r="G475" s="152">
        <v>1.5005232E9</v>
      </c>
      <c r="H475" s="152">
        <v>107004.4941</v>
      </c>
      <c r="J475" s="154">
        <v>43032.0</v>
      </c>
      <c r="K475" s="155">
        <v>134915.87</v>
      </c>
      <c r="M475" s="13">
        <v>1.4742432E9</v>
      </c>
      <c r="N475" s="13">
        <v>26555.629</v>
      </c>
      <c r="P475" s="152">
        <v>1.47132E9</v>
      </c>
      <c r="Q475" s="152">
        <v>117104.1478</v>
      </c>
      <c r="S475" s="152">
        <v>1.4758488E9</v>
      </c>
      <c r="T475" s="152">
        <v>9823.9705</v>
      </c>
      <c r="V475" s="152">
        <v>1.4689116E9</v>
      </c>
      <c r="W475" s="152">
        <v>102987.1965</v>
      </c>
      <c r="Y475" s="152">
        <v>1.4679324E9</v>
      </c>
      <c r="Z475" s="152">
        <v>104554.0573</v>
      </c>
      <c r="AA475" s="153">
        <f>IFERROR(__xludf.DUMMYFUNCTION("TO_DATE(INT((AB475/(60*60*24))+""1/1/1970""))"),43635.0)</f>
        <v>43635</v>
      </c>
      <c r="AB475" s="156">
        <v>1.5609528E9</v>
      </c>
      <c r="AC475" s="156">
        <v>104164.9719</v>
      </c>
      <c r="AD475" s="153">
        <f>IFERROR(__xludf.DUMMYFUNCTION("TO_DATE(INT((AE475/(60*60*24))+""1/1/1970""))"),43636.0)</f>
        <v>43636</v>
      </c>
      <c r="AE475" s="152">
        <v>1.5610608E9</v>
      </c>
      <c r="AF475" s="152">
        <v>103227.22</v>
      </c>
      <c r="AG475" s="153">
        <f>IFERROR(__xludf.DUMMYFUNCTION("TO_DATE(INT((AH475/(60*60*24))+""1/1/1970""))"),43542.0)</f>
        <v>43542</v>
      </c>
      <c r="AH475" s="152">
        <v>1.552940154E9</v>
      </c>
      <c r="AI475" s="152">
        <v>110279.7503</v>
      </c>
    </row>
    <row r="476">
      <c r="A476" s="156">
        <v>1.481058E9</v>
      </c>
      <c r="B476" s="156">
        <v>107065.6688</v>
      </c>
      <c r="C476" s="153">
        <f>IFERROR(__xludf.DUMMYFUNCTION("TO_DATE(INT((A476/(60*60*24))+""1/1/1970""))"),42710.0)</f>
        <v>42710</v>
      </c>
      <c r="D476" s="152">
        <v>1.4914908E9</v>
      </c>
      <c r="E476" s="152">
        <v>100162.7447</v>
      </c>
      <c r="G476" s="156">
        <v>1.5006096E9</v>
      </c>
      <c r="H476" s="156">
        <v>106526.6777</v>
      </c>
      <c r="J476" s="154">
        <v>43033.0</v>
      </c>
      <c r="K476" s="155">
        <v>134706.07</v>
      </c>
      <c r="M476" s="13">
        <v>1.4742936E9</v>
      </c>
      <c r="N476" s="13">
        <v>26555.629</v>
      </c>
      <c r="P476" s="156">
        <v>1.4713596E9</v>
      </c>
      <c r="Q476" s="156">
        <v>117104.1478</v>
      </c>
      <c r="S476" s="156">
        <v>1.4758704E9</v>
      </c>
      <c r="T476" s="156">
        <v>9823.9705</v>
      </c>
      <c r="V476" s="156">
        <v>1.4689512E9</v>
      </c>
      <c r="W476" s="156">
        <v>102980.104</v>
      </c>
      <c r="Y476" s="156">
        <v>1.4679396E9</v>
      </c>
      <c r="Z476" s="156">
        <v>104859.1698</v>
      </c>
      <c r="AA476" s="153">
        <f>IFERROR(__xludf.DUMMYFUNCTION("TO_DATE(INT((AB476/(60*60*24))+""1/1/1970""))"),43635.0)</f>
        <v>43635</v>
      </c>
      <c r="AB476" s="152">
        <v>1.5609708E9</v>
      </c>
      <c r="AC476" s="152">
        <v>104413.1609</v>
      </c>
      <c r="AD476" s="153">
        <f>IFERROR(__xludf.DUMMYFUNCTION("TO_DATE(INT((AE476/(60*60*24))+""1/1/1970""))"),43637.0)</f>
        <v>43637</v>
      </c>
      <c r="AE476" s="156">
        <v>1.5610896E9</v>
      </c>
      <c r="AF476" s="156">
        <v>104073.56</v>
      </c>
      <c r="AG476" s="153">
        <f>IFERROR(__xludf.DUMMYFUNCTION("TO_DATE(INT((AH476/(60*60*24))+""1/1/1970""))"),43542.0)</f>
        <v>43542</v>
      </c>
      <c r="AH476" s="156">
        <v>1.552953566E9</v>
      </c>
      <c r="AI476" s="156">
        <v>110279.7503</v>
      </c>
    </row>
    <row r="477">
      <c r="A477" s="152">
        <v>1.48112106E9</v>
      </c>
      <c r="B477" s="152">
        <v>106916.4004</v>
      </c>
      <c r="C477" s="153">
        <f>IFERROR(__xludf.DUMMYFUNCTION("TO_DATE(INT((A477/(60*60*24))+""1/1/1970""))"),42711.0)</f>
        <v>42711</v>
      </c>
      <c r="D477" s="152">
        <v>1.4915376E9</v>
      </c>
      <c r="E477" s="152">
        <v>100162.7447</v>
      </c>
      <c r="G477" s="152">
        <v>1.500696E9</v>
      </c>
      <c r="H477" s="152">
        <v>106764.6617</v>
      </c>
      <c r="J477" s="154">
        <v>43034.0</v>
      </c>
      <c r="K477" s="155">
        <v>134232.85</v>
      </c>
      <c r="M477" s="13">
        <v>1.4743152E9</v>
      </c>
      <c r="N477" s="13">
        <v>26555.629</v>
      </c>
      <c r="P477" s="152">
        <v>1.4713776E9</v>
      </c>
      <c r="Q477" s="152">
        <v>117104.1478</v>
      </c>
      <c r="S477" s="152">
        <v>1.4758848E9</v>
      </c>
      <c r="T477" s="152">
        <v>9807.4412</v>
      </c>
      <c r="V477" s="152">
        <v>1.4689692E9</v>
      </c>
      <c r="W477" s="152">
        <v>102971.6536</v>
      </c>
      <c r="Y477" s="152">
        <v>1.4679792E9</v>
      </c>
      <c r="Z477" s="152">
        <v>104859.1698</v>
      </c>
      <c r="AA477" s="153">
        <f>IFERROR(__xludf.DUMMYFUNCTION("TO_DATE(INT((AB477/(60*60*24))+""1/1/1970""))"),43635.0)</f>
        <v>43635</v>
      </c>
      <c r="AB477" s="156">
        <v>1.5609744E9</v>
      </c>
      <c r="AC477" s="156">
        <v>104724.7594</v>
      </c>
      <c r="AD477" s="153">
        <f>IFERROR(__xludf.DUMMYFUNCTION("TO_DATE(INT((AE477/(60*60*24))+""1/1/1970""))"),43637.0)</f>
        <v>43637</v>
      </c>
      <c r="AE477" s="152">
        <v>1.5611256E9</v>
      </c>
      <c r="AF477" s="152">
        <v>104073.56</v>
      </c>
      <c r="AG477" s="153">
        <f>IFERROR(__xludf.DUMMYFUNCTION("TO_DATE(INT((AH477/(60*60*24))+""1/1/1970""))"),43543.0)</f>
        <v>43543</v>
      </c>
      <c r="AH477" s="152">
        <v>1.552955958E9</v>
      </c>
      <c r="AI477" s="152">
        <v>110279.7503</v>
      </c>
    </row>
    <row r="478">
      <c r="A478" s="156">
        <v>1.4811444E9</v>
      </c>
      <c r="B478" s="156">
        <v>108462.0505</v>
      </c>
      <c r="C478" s="153">
        <f>IFERROR(__xludf.DUMMYFUNCTION("TO_DATE(INT((A478/(60*60*24))+""1/1/1970""))"),42711.0)</f>
        <v>42711</v>
      </c>
      <c r="D478" s="152">
        <v>1.4915952E9</v>
      </c>
      <c r="E478" s="152">
        <v>100162.7447</v>
      </c>
      <c r="G478" s="156">
        <v>1.5009048E9</v>
      </c>
      <c r="H478" s="156">
        <v>106764.6617</v>
      </c>
      <c r="J478" s="154">
        <v>43035.0</v>
      </c>
      <c r="K478" s="155">
        <v>133933.55</v>
      </c>
      <c r="M478" s="13">
        <v>1.47438E9</v>
      </c>
      <c r="N478" s="13">
        <v>26602.5376</v>
      </c>
      <c r="P478" s="156">
        <v>1.4714064E9</v>
      </c>
      <c r="Q478" s="156">
        <v>115918.1886</v>
      </c>
      <c r="S478" s="156">
        <v>1.4760576E9</v>
      </c>
      <c r="T478" s="156">
        <v>9804.5453</v>
      </c>
      <c r="V478" s="156">
        <v>1.4689908E9</v>
      </c>
      <c r="W478" s="156">
        <v>102977.6621</v>
      </c>
      <c r="Y478" s="156">
        <v>1.4680116E9</v>
      </c>
      <c r="Z478" s="156">
        <v>104859.1698</v>
      </c>
      <c r="AA478" s="153">
        <f>IFERROR(__xludf.DUMMYFUNCTION("TO_DATE(INT((AB478/(60*60*24))+""1/1/1970""))"),43636.0)</f>
        <v>43636</v>
      </c>
      <c r="AB478" s="152">
        <v>1.5610032E9</v>
      </c>
      <c r="AC478" s="152">
        <v>104724.7594</v>
      </c>
      <c r="AD478" s="153">
        <f>IFERROR(__xludf.DUMMYFUNCTION("TO_DATE(INT((AE478/(60*60*24))+""1/1/1970""))"),43637.0)</f>
        <v>43637</v>
      </c>
      <c r="AE478" s="156">
        <v>1.5611436E9</v>
      </c>
      <c r="AF478" s="156">
        <v>104073.56</v>
      </c>
      <c r="AG478" s="153">
        <f>IFERROR(__xludf.DUMMYFUNCTION("TO_DATE(INT((AH478/(60*60*24))+""1/1/1970""))"),43543.0)</f>
        <v>43543</v>
      </c>
      <c r="AH478" s="156">
        <v>1.552971935E9</v>
      </c>
      <c r="AI478" s="156">
        <v>110279.7503</v>
      </c>
    </row>
    <row r="479">
      <c r="A479" s="152">
        <v>1.48120746E9</v>
      </c>
      <c r="B479" s="152">
        <v>108365.7483</v>
      </c>
      <c r="C479" s="153">
        <f>IFERROR(__xludf.DUMMYFUNCTION("TO_DATE(INT((A479/(60*60*24))+""1/1/1970""))"),42712.0)</f>
        <v>42712</v>
      </c>
      <c r="D479" s="152">
        <v>1.4918328E9</v>
      </c>
      <c r="E479" s="152">
        <v>100162.7447</v>
      </c>
      <c r="G479" s="156">
        <v>1.5009552E9</v>
      </c>
      <c r="H479" s="156">
        <v>107726.6032</v>
      </c>
      <c r="J479" s="154">
        <v>43038.0</v>
      </c>
      <c r="K479" s="155">
        <v>134836.31</v>
      </c>
      <c r="M479" s="13">
        <v>1.4744016E9</v>
      </c>
      <c r="N479" s="13">
        <v>26602.5376</v>
      </c>
      <c r="P479" s="152">
        <v>1.471446E9</v>
      </c>
      <c r="Q479" s="152">
        <v>115918.1886</v>
      </c>
      <c r="S479" s="152">
        <v>1.476108E9</v>
      </c>
      <c r="T479" s="152">
        <v>9804.5453</v>
      </c>
      <c r="V479" s="152">
        <v>1.4690304E9</v>
      </c>
      <c r="W479" s="152">
        <v>102951.9218</v>
      </c>
      <c r="Y479" s="152">
        <v>1.4680224E9</v>
      </c>
      <c r="Z479" s="152">
        <v>104981.7637</v>
      </c>
      <c r="AA479" s="153">
        <f>IFERROR(__xludf.DUMMYFUNCTION("TO_DATE(INT((AB479/(60*60*24))+""1/1/1970""))"),43636.0)</f>
        <v>43636</v>
      </c>
      <c r="AB479" s="156">
        <v>1.5610392E9</v>
      </c>
      <c r="AC479" s="156">
        <v>106260.757</v>
      </c>
      <c r="AD479" s="153">
        <f>IFERROR(__xludf.DUMMYFUNCTION("TO_DATE(INT((AE479/(60*60*24))+""1/1/1970""))"),43637.0)</f>
        <v>43637</v>
      </c>
      <c r="AE479" s="152">
        <v>1.5611472E9</v>
      </c>
      <c r="AF479" s="152">
        <v>104073.56</v>
      </c>
      <c r="AG479" s="153">
        <f>IFERROR(__xludf.DUMMYFUNCTION("TO_DATE(INT((AH479/(60*60*24))+""1/1/1970""))"),43543.0)</f>
        <v>43543</v>
      </c>
      <c r="AH479" s="152">
        <v>1.552987743E9</v>
      </c>
      <c r="AI479" s="152">
        <v>110279.7503</v>
      </c>
    </row>
    <row r="480">
      <c r="A480" s="156">
        <v>1.4812308E9</v>
      </c>
      <c r="B480" s="156">
        <v>108726.8815</v>
      </c>
      <c r="C480" s="153">
        <f>IFERROR(__xludf.DUMMYFUNCTION("TO_DATE(INT((A480/(60*60*24))+""1/1/1970""))"),42712.0)</f>
        <v>42712</v>
      </c>
      <c r="D480" s="152">
        <v>1.4918832E9</v>
      </c>
      <c r="E480" s="152">
        <v>100162.7447</v>
      </c>
      <c r="G480" s="152">
        <v>1.5010416E9</v>
      </c>
      <c r="H480" s="152">
        <v>106751.6769</v>
      </c>
      <c r="J480" s="154">
        <v>43039.0</v>
      </c>
      <c r="K480" s="155">
        <v>134953.73</v>
      </c>
      <c r="M480" s="13">
        <v>1.4744664E9</v>
      </c>
      <c r="N480" s="13">
        <v>26647.841</v>
      </c>
      <c r="P480" s="156">
        <v>1.471464E9</v>
      </c>
      <c r="Q480" s="156">
        <v>115918.1886</v>
      </c>
      <c r="S480" s="156">
        <v>1.4761296E9</v>
      </c>
      <c r="T480" s="156">
        <v>9804.5453</v>
      </c>
      <c r="V480" s="156">
        <v>1.4690556E9</v>
      </c>
      <c r="W480" s="156">
        <v>102930.422</v>
      </c>
      <c r="Y480" s="156">
        <v>1.468188E9</v>
      </c>
      <c r="Z480" s="156">
        <v>104981.7637</v>
      </c>
      <c r="AA480" s="153">
        <f>IFERROR(__xludf.DUMMYFUNCTION("TO_DATE(INT((AB480/(60*60*24))+""1/1/1970""))"),43636.0)</f>
        <v>43636</v>
      </c>
      <c r="AB480" s="152">
        <v>1.5610572E9</v>
      </c>
      <c r="AC480" s="152">
        <v>105319.9789</v>
      </c>
      <c r="AD480" s="153">
        <f>IFERROR(__xludf.DUMMYFUNCTION("TO_DATE(INT((AE480/(60*60*24))+""1/1/1970""))"),43638.0)</f>
        <v>43638</v>
      </c>
      <c r="AE480" s="156">
        <v>1.561176E9</v>
      </c>
      <c r="AF480" s="156">
        <v>103881.65</v>
      </c>
      <c r="AG480" s="153">
        <f>IFERROR(__xludf.DUMMYFUNCTION("TO_DATE(INT((AH480/(60*60*24))+""1/1/1970""))"),43543.0)</f>
        <v>43543</v>
      </c>
      <c r="AH480" s="156">
        <v>1.553003558E9</v>
      </c>
      <c r="AI480" s="156">
        <v>110279.7503</v>
      </c>
    </row>
    <row r="481">
      <c r="A481" s="152">
        <v>1.48129386E9</v>
      </c>
      <c r="B481" s="152">
        <v>108876.1499</v>
      </c>
      <c r="C481" s="153">
        <f>IFERROR(__xludf.DUMMYFUNCTION("TO_DATE(INT((A481/(60*60*24))+""1/1/1970""))"),42713.0)</f>
        <v>42713</v>
      </c>
      <c r="D481" s="152">
        <v>1.4919408E9</v>
      </c>
      <c r="E481" s="152">
        <v>100162.7447</v>
      </c>
      <c r="G481" s="156">
        <v>1.501128E9</v>
      </c>
      <c r="H481" s="156">
        <v>107022.2247</v>
      </c>
      <c r="J481" s="154">
        <v>43040.0</v>
      </c>
      <c r="K481" s="155">
        <v>135007.69</v>
      </c>
      <c r="M481" s="13">
        <v>1.474488E9</v>
      </c>
      <c r="N481" s="13">
        <v>26647.841</v>
      </c>
      <c r="P481" s="152">
        <v>1.4714928E9</v>
      </c>
      <c r="Q481" s="152">
        <v>116311.7717</v>
      </c>
      <c r="S481" s="152">
        <v>1.4761944E9</v>
      </c>
      <c r="T481" s="152">
        <v>9821.3256</v>
      </c>
      <c r="V481" s="152">
        <v>1.46907E9</v>
      </c>
      <c r="W481" s="152">
        <v>102932.6616</v>
      </c>
      <c r="Y481" s="152">
        <v>1.4681916E9</v>
      </c>
      <c r="Z481" s="152">
        <v>104981.7637</v>
      </c>
      <c r="AA481" s="153">
        <f>IFERROR(__xludf.DUMMYFUNCTION("TO_DATE(INT((AB481/(60*60*24))+""1/1/1970""))"),43636.0)</f>
        <v>43636</v>
      </c>
      <c r="AB481" s="156">
        <v>1.5610608E9</v>
      </c>
      <c r="AC481" s="156">
        <v>105510.8968</v>
      </c>
      <c r="AD481" s="153">
        <f>IFERROR(__xludf.DUMMYFUNCTION("TO_DATE(INT((AE481/(60*60*24))+""1/1/1970""))"),43640.0)</f>
        <v>43640</v>
      </c>
      <c r="AE481" s="152">
        <v>1.5613848E9</v>
      </c>
      <c r="AF481" s="152">
        <v>103881.65</v>
      </c>
      <c r="AG481" s="153">
        <f>IFERROR(__xludf.DUMMYFUNCTION("TO_DATE(INT((AH481/(60*60*24))+""1/1/1970""))"),43543.0)</f>
        <v>43543</v>
      </c>
      <c r="AH481" s="152">
        <v>1.553019354E9</v>
      </c>
      <c r="AI481" s="152">
        <v>110268.9433</v>
      </c>
    </row>
    <row r="482">
      <c r="A482" s="156">
        <v>1.4813172E9</v>
      </c>
      <c r="B482" s="156">
        <v>109381.7364</v>
      </c>
      <c r="C482" s="153">
        <f>IFERROR(__xludf.DUMMYFUNCTION("TO_DATE(INT((A482/(60*60*24))+""1/1/1970""))"),42713.0)</f>
        <v>42713</v>
      </c>
      <c r="D482" s="152">
        <v>1.4920092E9</v>
      </c>
      <c r="E482" s="152">
        <v>100162.7447</v>
      </c>
      <c r="G482" s="152">
        <v>1.5012144E9</v>
      </c>
      <c r="H482" s="152">
        <v>105279.624</v>
      </c>
      <c r="J482" s="154">
        <v>43040.0</v>
      </c>
      <c r="K482" s="155">
        <v>135004.69</v>
      </c>
      <c r="M482" s="13">
        <v>1.4745528E9</v>
      </c>
      <c r="N482" s="13">
        <v>26728.3559</v>
      </c>
      <c r="P482" s="156">
        <v>1.4715324E9</v>
      </c>
      <c r="Q482" s="156">
        <v>116311.7717</v>
      </c>
      <c r="S482" s="156">
        <v>1.476216E9</v>
      </c>
      <c r="T482" s="156">
        <v>9821.3256</v>
      </c>
      <c r="V482" s="156">
        <v>1.4691096E9</v>
      </c>
      <c r="W482" s="156">
        <v>102961.3818</v>
      </c>
      <c r="Y482" s="156">
        <v>1.4682276E9</v>
      </c>
      <c r="Z482" s="156">
        <v>105038.0288</v>
      </c>
      <c r="AA482" s="153">
        <f>IFERROR(__xludf.DUMMYFUNCTION("TO_DATE(INT((AB482/(60*60*24))+""1/1/1970""))"),43637.0)</f>
        <v>43637</v>
      </c>
      <c r="AB482" s="152">
        <v>1.5610896E9</v>
      </c>
      <c r="AC482" s="152">
        <v>105510.8968</v>
      </c>
      <c r="AD482" s="153">
        <f>IFERROR(__xludf.DUMMYFUNCTION("TO_DATE(INT((AE482/(60*60*24))+""1/1/1970""))"),43640.0)</f>
        <v>43640</v>
      </c>
      <c r="AE482" s="156">
        <v>1.5614028E9</v>
      </c>
      <c r="AF482" s="156">
        <v>103881.65</v>
      </c>
      <c r="AG482" s="153">
        <f>IFERROR(__xludf.DUMMYFUNCTION("TO_DATE(INT((AH482/(60*60*24))+""1/1/1970""))"),43543.0)</f>
        <v>43543</v>
      </c>
      <c r="AH482" s="156">
        <v>1.553035314E9</v>
      </c>
      <c r="AI482" s="156">
        <v>109794.4263</v>
      </c>
    </row>
    <row r="483">
      <c r="A483" s="152">
        <v>1.48155306E9</v>
      </c>
      <c r="B483" s="152">
        <v>109381.7364</v>
      </c>
      <c r="C483" s="153">
        <f>IFERROR(__xludf.DUMMYFUNCTION("TO_DATE(INT((A483/(60*60*24))+""1/1/1970""))"),42716.0)</f>
        <v>42716</v>
      </c>
      <c r="D483" s="152">
        <v>1.492056E9</v>
      </c>
      <c r="E483" s="152">
        <v>99833.771</v>
      </c>
      <c r="G483" s="156">
        <v>1.5013008E9</v>
      </c>
      <c r="H483" s="156">
        <v>105848.1253</v>
      </c>
      <c r="J483" s="154">
        <v>43041.0</v>
      </c>
      <c r="K483" s="155">
        <v>135288.97</v>
      </c>
      <c r="M483" s="13">
        <v>1.4745744E9</v>
      </c>
      <c r="N483" s="13">
        <v>26728.3559</v>
      </c>
      <c r="P483" s="152">
        <v>1.4715504E9</v>
      </c>
      <c r="Q483" s="152">
        <v>116311.7717</v>
      </c>
      <c r="S483" s="152">
        <v>1.4762808E9</v>
      </c>
      <c r="T483" s="152">
        <v>9845.7648</v>
      </c>
      <c r="V483" s="152">
        <v>1.469142E9</v>
      </c>
      <c r="W483" s="152">
        <v>102976.8917</v>
      </c>
      <c r="Y483" s="152">
        <v>1.4682672E9</v>
      </c>
      <c r="Z483" s="152">
        <v>105038.0288</v>
      </c>
      <c r="AA483" s="153">
        <f>IFERROR(__xludf.DUMMYFUNCTION("TO_DATE(INT((AB483/(60*60*24))+""1/1/1970""))"),43637.0)</f>
        <v>43637</v>
      </c>
      <c r="AB483" s="156">
        <v>1.5611256E9</v>
      </c>
      <c r="AC483" s="156">
        <v>105472.625</v>
      </c>
      <c r="AD483" s="153">
        <f>IFERROR(__xludf.DUMMYFUNCTION("TO_DATE(INT((AE483/(60*60*24))+""1/1/1970""))"),43640.0)</f>
        <v>43640</v>
      </c>
      <c r="AE483" s="152">
        <v>1.5614064E9</v>
      </c>
      <c r="AF483" s="152">
        <v>103881.65</v>
      </c>
      <c r="AG483" s="153">
        <f>IFERROR(__xludf.DUMMYFUNCTION("TO_DATE(INT((AH483/(60*60*24))+""1/1/1970""))"),43543.0)</f>
        <v>43543</v>
      </c>
      <c r="AH483" s="152">
        <v>1.553039861E9</v>
      </c>
      <c r="AI483" s="152">
        <v>109794.4263</v>
      </c>
    </row>
    <row r="484">
      <c r="A484" s="156">
        <v>1.4815764E9</v>
      </c>
      <c r="B484" s="156">
        <v>109256.5436</v>
      </c>
      <c r="C484" s="153">
        <f>IFERROR(__xludf.DUMMYFUNCTION("TO_DATE(INT((A484/(60*60*24))+""1/1/1970""))"),42716.0)</f>
        <v>42716</v>
      </c>
      <c r="D484" s="152">
        <v>1.4921136E9</v>
      </c>
      <c r="E484" s="152">
        <v>99833.771</v>
      </c>
      <c r="G484" s="152">
        <v>1.5015096E9</v>
      </c>
      <c r="H484" s="152">
        <v>105848.1253</v>
      </c>
      <c r="J484" s="154">
        <v>43042.0</v>
      </c>
      <c r="K484" s="155">
        <v>135478.69</v>
      </c>
      <c r="M484" s="13">
        <v>1.4746392E9</v>
      </c>
      <c r="N484" s="13">
        <v>26606.9875</v>
      </c>
      <c r="P484" s="156">
        <v>1.4715792E9</v>
      </c>
      <c r="Q484" s="156">
        <v>116867.3588</v>
      </c>
      <c r="S484" s="156">
        <v>1.4763024E9</v>
      </c>
      <c r="T484" s="156">
        <v>9845.7648</v>
      </c>
      <c r="V484" s="156">
        <v>1.4691492E9</v>
      </c>
      <c r="W484" s="156">
        <v>102983.235</v>
      </c>
      <c r="Y484" s="156">
        <v>1.468278E9</v>
      </c>
      <c r="Z484" s="156">
        <v>105038.0288</v>
      </c>
      <c r="AA484" s="153">
        <f>IFERROR(__xludf.DUMMYFUNCTION("TO_DATE(INT((AB484/(60*60*24))+""1/1/1970""))"),43637.0)</f>
        <v>43637</v>
      </c>
      <c r="AB484" s="152">
        <v>1.5611436E9</v>
      </c>
      <c r="AC484" s="152">
        <v>104836.0552</v>
      </c>
      <c r="AD484" s="153">
        <f>IFERROR(__xludf.DUMMYFUNCTION("TO_DATE(INT((AE484/(60*60*24))+""1/1/1970""))"),43641.0)</f>
        <v>43641</v>
      </c>
      <c r="AE484" s="156">
        <v>1.5614352E9</v>
      </c>
      <c r="AF484" s="156">
        <v>103271.28</v>
      </c>
      <c r="AG484" s="153">
        <f>IFERROR(__xludf.DUMMYFUNCTION("TO_DATE(INT((AH484/(60*60*24))+""1/1/1970""))"),43544.0)</f>
        <v>43544</v>
      </c>
      <c r="AH484" s="156">
        <v>1.553051284E9</v>
      </c>
      <c r="AI484" s="156">
        <v>109794.4263</v>
      </c>
    </row>
    <row r="485">
      <c r="A485" s="152">
        <v>1.48163946E9</v>
      </c>
      <c r="B485" s="152">
        <v>109656.1976</v>
      </c>
      <c r="C485" s="153">
        <f>IFERROR(__xludf.DUMMYFUNCTION("TO_DATE(INT((A485/(60*60*24))+""1/1/1970""))"),42717.0)</f>
        <v>42717</v>
      </c>
      <c r="D485" s="152">
        <v>1.4924376E9</v>
      </c>
      <c r="E485" s="152">
        <v>99188.8791</v>
      </c>
      <c r="G485" s="152">
        <v>1.50156E9</v>
      </c>
      <c r="H485" s="152">
        <v>103962.7097</v>
      </c>
      <c r="J485" s="154">
        <v>43045.0</v>
      </c>
      <c r="K485" s="155">
        <v>135626.68</v>
      </c>
      <c r="M485" s="13">
        <v>1.4746608E9</v>
      </c>
      <c r="N485" s="13">
        <v>26606.9875</v>
      </c>
      <c r="P485" s="152">
        <v>1.4716188E9</v>
      </c>
      <c r="Q485" s="152">
        <v>116867.3588</v>
      </c>
      <c r="S485" s="152">
        <v>1.4763672E9</v>
      </c>
      <c r="T485" s="152">
        <v>9871.4267</v>
      </c>
      <c r="V485" s="152">
        <v>1.4691888E9</v>
      </c>
      <c r="W485" s="152">
        <v>103238.2876</v>
      </c>
      <c r="Y485" s="152">
        <v>1.4683068E9</v>
      </c>
      <c r="Z485" s="152">
        <v>104921.8391</v>
      </c>
      <c r="AA485" s="153">
        <f>IFERROR(__xludf.DUMMYFUNCTION("TO_DATE(INT((AB485/(60*60*24))+""1/1/1970""))"),43637.0)</f>
        <v>43637</v>
      </c>
      <c r="AB485" s="156">
        <v>1.5611472E9</v>
      </c>
      <c r="AC485" s="156">
        <v>104415.253</v>
      </c>
      <c r="AD485" s="153">
        <f>IFERROR(__xludf.DUMMYFUNCTION("TO_DATE(INT((AE485/(60*60*24))+""1/1/1970""))"),43641.0)</f>
        <v>43641</v>
      </c>
      <c r="AE485" s="152">
        <v>1.5614712E9</v>
      </c>
      <c r="AF485" s="152">
        <v>103271.28</v>
      </c>
      <c r="AG485" s="153">
        <f>IFERROR(__xludf.DUMMYFUNCTION("TO_DATE(INT((AH485/(60*60*24))+""1/1/1970""))"),43544.0)</f>
        <v>43544</v>
      </c>
      <c r="AH485" s="152">
        <v>1.553067414E9</v>
      </c>
      <c r="AI485" s="152">
        <v>109794.4263</v>
      </c>
    </row>
    <row r="486">
      <c r="A486" s="156">
        <v>1.4816628E9</v>
      </c>
      <c r="B486" s="156">
        <v>109983.6251</v>
      </c>
      <c r="C486" s="153">
        <f>IFERROR(__xludf.DUMMYFUNCTION("TO_DATE(INT((A486/(60*60*24))+""1/1/1970""))"),42717.0)</f>
        <v>42717</v>
      </c>
      <c r="D486" s="152">
        <v>1.492488E9</v>
      </c>
      <c r="E486" s="152">
        <v>100062.8773</v>
      </c>
      <c r="G486" s="156">
        <v>1.5016464E9</v>
      </c>
      <c r="H486" s="156">
        <v>104091.3965</v>
      </c>
      <c r="J486" s="154">
        <v>43046.0</v>
      </c>
      <c r="K486" s="155">
        <v>136137.31</v>
      </c>
      <c r="M486" s="13">
        <v>1.4746752E9</v>
      </c>
      <c r="N486" s="13">
        <v>26695.889</v>
      </c>
      <c r="P486" s="156">
        <v>1.4716368E9</v>
      </c>
      <c r="Q486" s="156">
        <v>116867.3588</v>
      </c>
      <c r="S486" s="156">
        <v>1.4763888E9</v>
      </c>
      <c r="T486" s="156">
        <v>9871.4267</v>
      </c>
      <c r="V486" s="156">
        <v>1.4692212E9</v>
      </c>
      <c r="W486" s="156">
        <v>103470.7423</v>
      </c>
      <c r="Y486" s="156">
        <v>1.4683464E9</v>
      </c>
      <c r="Z486" s="156">
        <v>104921.8391</v>
      </c>
      <c r="AA486" s="153">
        <f>IFERROR(__xludf.DUMMYFUNCTION("TO_DATE(INT((AB486/(60*60*24))+""1/1/1970""))"),43638.0)</f>
        <v>43638</v>
      </c>
      <c r="AB486" s="152">
        <v>1.561176E9</v>
      </c>
      <c r="AC486" s="152">
        <v>104415.253</v>
      </c>
      <c r="AD486" s="153">
        <f>IFERROR(__xludf.DUMMYFUNCTION("TO_DATE(INT((AE486/(60*60*24))+""1/1/1970""))"),43641.0)</f>
        <v>43641</v>
      </c>
      <c r="AE486" s="156">
        <v>1.5614892E9</v>
      </c>
      <c r="AF486" s="156">
        <v>103271.28</v>
      </c>
      <c r="AG486" s="153">
        <f>IFERROR(__xludf.DUMMYFUNCTION("TO_DATE(INT((AH486/(60*60*24))+""1/1/1970""))"),43544.0)</f>
        <v>43544</v>
      </c>
      <c r="AH486" s="156">
        <v>1.553083329E9</v>
      </c>
      <c r="AI486" s="156">
        <v>109794.4263</v>
      </c>
    </row>
    <row r="487">
      <c r="A487" s="152">
        <v>1.48172586E9</v>
      </c>
      <c r="B487" s="152">
        <v>109868.0625</v>
      </c>
      <c r="C487" s="153">
        <f>IFERROR(__xludf.DUMMYFUNCTION("TO_DATE(INT((A487/(60*60*24))+""1/1/1970""))"),42718.0)</f>
        <v>42718</v>
      </c>
      <c r="D487" s="152">
        <v>1.4925456E9</v>
      </c>
      <c r="E487" s="152">
        <v>100062.8773</v>
      </c>
      <c r="G487" s="152">
        <v>1.5017328E9</v>
      </c>
      <c r="H487" s="152">
        <v>103380.4433</v>
      </c>
      <c r="J487" s="154">
        <v>43047.0</v>
      </c>
      <c r="K487" s="155">
        <v>136105.39</v>
      </c>
      <c r="M487" s="13">
        <v>1.4747616E9</v>
      </c>
      <c r="N487" s="13">
        <v>26695.889</v>
      </c>
      <c r="P487" s="152">
        <v>1.4716656E9</v>
      </c>
      <c r="Q487" s="152">
        <v>116522.9271</v>
      </c>
      <c r="S487" s="152">
        <v>1.4764536E9</v>
      </c>
      <c r="T487" s="152">
        <v>9849.7151</v>
      </c>
      <c r="V487" s="152">
        <v>1.4693976E9</v>
      </c>
      <c r="W487" s="152">
        <v>103448.5326</v>
      </c>
      <c r="Y487" s="152">
        <v>1.4683644E9</v>
      </c>
      <c r="Z487" s="152">
        <v>104921.8391</v>
      </c>
      <c r="AA487" s="153">
        <f>IFERROR(__xludf.DUMMYFUNCTION("TO_DATE(INT((AB487/(60*60*24))+""1/1/1970""))"),43640.0)</f>
        <v>43640</v>
      </c>
      <c r="AB487" s="156">
        <v>1.5613848E9</v>
      </c>
      <c r="AC487" s="156">
        <v>104349.5287</v>
      </c>
      <c r="AD487" s="153">
        <f>IFERROR(__xludf.DUMMYFUNCTION("TO_DATE(INT((AE487/(60*60*24))+""1/1/1970""))"),43641.0)</f>
        <v>43641</v>
      </c>
      <c r="AE487" s="152">
        <v>1.5614928E9</v>
      </c>
      <c r="AF487" s="152">
        <v>103271.28</v>
      </c>
      <c r="AG487" s="153">
        <f>IFERROR(__xludf.DUMMYFUNCTION("TO_DATE(INT((AH487/(60*60*24))+""1/1/1970""))"),43544.0)</f>
        <v>43544</v>
      </c>
      <c r="AH487" s="152">
        <v>1.553099134E9</v>
      </c>
      <c r="AI487" s="152">
        <v>108872.7513</v>
      </c>
    </row>
    <row r="488">
      <c r="A488" s="156">
        <v>1.4817492E9</v>
      </c>
      <c r="B488" s="156">
        <v>109078.3845</v>
      </c>
      <c r="C488" s="153">
        <f>IFERROR(__xludf.DUMMYFUNCTION("TO_DATE(INT((A488/(60*60*24))+""1/1/1970""))"),42718.0)</f>
        <v>42718</v>
      </c>
      <c r="D488" s="152">
        <v>1.492614E9</v>
      </c>
      <c r="E488" s="152">
        <v>99695.7193</v>
      </c>
      <c r="G488" s="156">
        <v>1.5018192E9</v>
      </c>
      <c r="H488" s="156">
        <v>104168.6798</v>
      </c>
      <c r="J488" s="154">
        <v>43048.0</v>
      </c>
      <c r="K488" s="155">
        <v>136262.53</v>
      </c>
      <c r="M488" s="13">
        <v>1.474848E9</v>
      </c>
      <c r="N488" s="13">
        <v>26799.8689</v>
      </c>
      <c r="P488" s="156">
        <v>1.4718744E9</v>
      </c>
      <c r="Q488" s="156">
        <v>116522.9271</v>
      </c>
      <c r="S488" s="156">
        <v>1.4764752E9</v>
      </c>
      <c r="T488" s="156">
        <v>9849.7151</v>
      </c>
      <c r="V488" s="156">
        <v>1.4694012E9</v>
      </c>
      <c r="W488" s="156">
        <v>103420.7525</v>
      </c>
      <c r="Y488" s="156">
        <v>1.468386E9</v>
      </c>
      <c r="Z488" s="156">
        <v>104891.648</v>
      </c>
      <c r="AA488" s="153">
        <f>IFERROR(__xludf.DUMMYFUNCTION("TO_DATE(INT((AB488/(60*60*24))+""1/1/1970""))"),43640.0)</f>
        <v>43640</v>
      </c>
      <c r="AB488" s="152">
        <v>1.5614028E9</v>
      </c>
      <c r="AC488" s="152">
        <v>104023.8487</v>
      </c>
      <c r="AD488" s="153">
        <f>IFERROR(__xludf.DUMMYFUNCTION("TO_DATE(INT((AE488/(60*60*24))+""1/1/1970""))"),43642.0)</f>
        <v>43642</v>
      </c>
      <c r="AE488" s="156">
        <v>1.5615216E9</v>
      </c>
      <c r="AF488" s="156">
        <v>102884.02</v>
      </c>
      <c r="AG488" s="153">
        <f>IFERROR(__xludf.DUMMYFUNCTION("TO_DATE(INT((AH488/(60*60*24))+""1/1/1970""))"),43544.0)</f>
        <v>43544</v>
      </c>
      <c r="AH488" s="156">
        <v>1.553114968E9</v>
      </c>
      <c r="AI488" s="156">
        <v>106824.0762</v>
      </c>
    </row>
    <row r="489">
      <c r="A489" s="152">
        <v>1.48181226E9</v>
      </c>
      <c r="B489" s="152">
        <v>109203.5774</v>
      </c>
      <c r="C489" s="153">
        <f>IFERROR(__xludf.DUMMYFUNCTION("TO_DATE(INT((A489/(60*60*24))+""1/1/1970""))"),42719.0)</f>
        <v>42719</v>
      </c>
      <c r="D489" s="152">
        <v>1.4926608E9</v>
      </c>
      <c r="E489" s="152">
        <v>99695.7193</v>
      </c>
      <c r="G489" s="152">
        <v>1.5019056E9</v>
      </c>
      <c r="H489" s="152">
        <v>104770.7428</v>
      </c>
      <c r="J489" s="154">
        <v>43049.0</v>
      </c>
      <c r="K489" s="155">
        <v>136069.45</v>
      </c>
      <c r="M489" s="13">
        <v>1.4748984E9</v>
      </c>
      <c r="N489" s="13">
        <v>26799.8689</v>
      </c>
      <c r="P489" s="152">
        <v>1.471896E9</v>
      </c>
      <c r="Q489" s="152">
        <v>116522.9271</v>
      </c>
      <c r="S489" s="152">
        <v>1.4764896E9</v>
      </c>
      <c r="T489" s="152">
        <v>9855.525</v>
      </c>
      <c r="V489" s="152">
        <v>1.4694372E9</v>
      </c>
      <c r="W489" s="152">
        <v>103266.0323</v>
      </c>
      <c r="Y489" s="152">
        <v>1.4684256E9</v>
      </c>
      <c r="Z489" s="152">
        <v>104891.648</v>
      </c>
      <c r="AA489" s="153">
        <f>IFERROR(__xludf.DUMMYFUNCTION("TO_DATE(INT((AB489/(60*60*24))+""1/1/1970""))"),43640.0)</f>
        <v>43640</v>
      </c>
      <c r="AB489" s="156">
        <v>1.5614064E9</v>
      </c>
      <c r="AC489" s="156">
        <v>104035.4984</v>
      </c>
      <c r="AD489" s="153">
        <f>IFERROR(__xludf.DUMMYFUNCTION("TO_DATE(INT((AE489/(60*60*24))+""1/1/1970""))"),43642.0)</f>
        <v>43642</v>
      </c>
      <c r="AE489" s="152">
        <v>1.5615576E9</v>
      </c>
      <c r="AF489" s="152">
        <v>102884.02</v>
      </c>
      <c r="AG489" s="153">
        <f>IFERROR(__xludf.DUMMYFUNCTION("TO_DATE(INT((AH489/(60*60*24))+""1/1/1970""))"),43544.0)</f>
        <v>43544</v>
      </c>
      <c r="AH489" s="152">
        <v>1.553126172E9</v>
      </c>
      <c r="AI489" s="152">
        <v>106824.0762</v>
      </c>
    </row>
    <row r="490">
      <c r="A490" s="156">
        <v>1.4818356E9</v>
      </c>
      <c r="B490" s="156">
        <v>109526.1897</v>
      </c>
      <c r="C490" s="153">
        <f>IFERROR(__xludf.DUMMYFUNCTION("TO_DATE(INT((A490/(60*60*24))+""1/1/1970""))"),42719.0)</f>
        <v>42719</v>
      </c>
      <c r="D490" s="152">
        <v>1.4927184E9</v>
      </c>
      <c r="E490" s="152">
        <v>99695.7193</v>
      </c>
      <c r="G490" s="156">
        <v>1.5021144E9</v>
      </c>
      <c r="H490" s="156">
        <v>104770.7428</v>
      </c>
      <c r="J490" s="154">
        <v>43052.0</v>
      </c>
      <c r="K490" s="155">
        <v>135279.85</v>
      </c>
      <c r="M490" s="13">
        <v>1.47492E9</v>
      </c>
      <c r="N490" s="13">
        <v>26799.8689</v>
      </c>
      <c r="P490" s="156">
        <v>1.4719248E9</v>
      </c>
      <c r="Q490" s="156">
        <v>116485.8486</v>
      </c>
      <c r="S490" s="156">
        <v>1.4766624E9</v>
      </c>
      <c r="T490" s="156">
        <v>9858.9574</v>
      </c>
      <c r="V490" s="156">
        <v>1.4694768E9</v>
      </c>
      <c r="W490" s="156">
        <v>103334.5483</v>
      </c>
      <c r="Y490" s="156">
        <v>1.4684508E9</v>
      </c>
      <c r="Z490" s="156">
        <v>104891.648</v>
      </c>
      <c r="AA490" s="153">
        <f>IFERROR(__xludf.DUMMYFUNCTION("TO_DATE(INT((AB490/(60*60*24))+""1/1/1970""))"),43641.0)</f>
        <v>43641</v>
      </c>
      <c r="AB490" s="152">
        <v>1.5614352E9</v>
      </c>
      <c r="AC490" s="152">
        <v>104035.4984</v>
      </c>
      <c r="AD490" s="153">
        <f>IFERROR(__xludf.DUMMYFUNCTION("TO_DATE(INT((AE490/(60*60*24))+""1/1/1970""))"),43642.0)</f>
        <v>43642</v>
      </c>
      <c r="AE490" s="156">
        <v>1.5615756E9</v>
      </c>
      <c r="AF490" s="156">
        <v>102884.02</v>
      </c>
      <c r="AG490" s="153">
        <f>IFERROR(__xludf.DUMMYFUNCTION("TO_DATE(INT((AH490/(60*60*24))+""1/1/1970""))"),43545.0)</f>
        <v>43545</v>
      </c>
      <c r="AH490" s="156">
        <v>1.55313095E9</v>
      </c>
      <c r="AI490" s="156">
        <v>106824.0762</v>
      </c>
    </row>
    <row r="491">
      <c r="A491" s="152">
        <v>1.4818644E9</v>
      </c>
      <c r="B491" s="152">
        <v>109526.1897</v>
      </c>
      <c r="C491" s="153">
        <f>IFERROR(__xludf.DUMMYFUNCTION("TO_DATE(INT((A491/(60*60*24))+""1/1/1970""))"),42720.0)</f>
        <v>42720</v>
      </c>
      <c r="D491" s="152">
        <v>1.4927868E9</v>
      </c>
      <c r="E491" s="152">
        <v>99695.7193</v>
      </c>
      <c r="G491" s="156">
        <v>1.5021648E9</v>
      </c>
      <c r="H491" s="156">
        <v>104377.4556</v>
      </c>
      <c r="J491" s="154">
        <v>43053.0</v>
      </c>
      <c r="K491" s="155">
        <v>135458.35</v>
      </c>
      <c r="M491" s="13">
        <v>1.4749848E9</v>
      </c>
      <c r="N491" s="13">
        <v>26847.3296</v>
      </c>
      <c r="P491" s="152">
        <v>1.4719644E9</v>
      </c>
      <c r="Q491" s="152">
        <v>116485.8486</v>
      </c>
      <c r="S491" s="152">
        <v>1.4767128E9</v>
      </c>
      <c r="T491" s="152">
        <v>9858.9574</v>
      </c>
      <c r="V491" s="152">
        <v>1.4694876E9</v>
      </c>
      <c r="W491" s="152">
        <v>103383.5455</v>
      </c>
      <c r="Y491" s="152">
        <v>1.4684652E9</v>
      </c>
      <c r="Z491" s="152">
        <v>104571.44</v>
      </c>
      <c r="AA491" s="153">
        <f>IFERROR(__xludf.DUMMYFUNCTION("TO_DATE(INT((AB491/(60*60*24))+""1/1/1970""))"),43641.0)</f>
        <v>43641</v>
      </c>
      <c r="AB491" s="156">
        <v>1.5614712E9</v>
      </c>
      <c r="AC491" s="156">
        <v>104347.9492</v>
      </c>
      <c r="AD491" s="153">
        <f>IFERROR(__xludf.DUMMYFUNCTION("TO_DATE(INT((AE491/(60*60*24))+""1/1/1970""))"),43642.0)</f>
        <v>43642</v>
      </c>
      <c r="AE491" s="152">
        <v>1.5615792E9</v>
      </c>
      <c r="AF491" s="152">
        <v>102884.02</v>
      </c>
      <c r="AG491" s="153">
        <f>IFERROR(__xludf.DUMMYFUNCTION("TO_DATE(INT((AH491/(60*60*24))+""1/1/1970""))"),43545.0)</f>
        <v>43545</v>
      </c>
      <c r="AH491" s="152">
        <v>1.553146766E9</v>
      </c>
      <c r="AI491" s="152">
        <v>106824.0762</v>
      </c>
    </row>
    <row r="492">
      <c r="A492" s="156">
        <v>1.48190388E9</v>
      </c>
      <c r="B492" s="156">
        <v>109686.0327</v>
      </c>
      <c r="C492" s="153">
        <f>IFERROR(__xludf.DUMMYFUNCTION("TO_DATE(INT((A492/(60*60*24))+""1/1/1970""))"),42720.0)</f>
        <v>42720</v>
      </c>
      <c r="D492" s="152">
        <v>1.4928336E9</v>
      </c>
      <c r="E492" s="152">
        <v>99695.7193</v>
      </c>
      <c r="G492" s="152">
        <v>1.5022512E9</v>
      </c>
      <c r="H492" s="152">
        <v>104498.2949</v>
      </c>
      <c r="J492" s="154">
        <v>43054.0</v>
      </c>
      <c r="K492" s="155">
        <v>135591.82</v>
      </c>
      <c r="M492" s="13">
        <v>1.4750064E9</v>
      </c>
      <c r="N492" s="13">
        <v>26847.3296</v>
      </c>
      <c r="P492" s="156">
        <v>1.4719824E9</v>
      </c>
      <c r="Q492" s="156">
        <v>116485.8486</v>
      </c>
      <c r="S492" s="156">
        <v>1.4767344E9</v>
      </c>
      <c r="T492" s="156">
        <v>9858.9574</v>
      </c>
      <c r="V492" s="156">
        <v>1.4695164E9</v>
      </c>
      <c r="W492" s="156">
        <v>103444.8799</v>
      </c>
      <c r="Y492" s="156">
        <v>1.4685048E9</v>
      </c>
      <c r="Z492" s="156">
        <v>104571.44</v>
      </c>
      <c r="AA492" s="153">
        <f>IFERROR(__xludf.DUMMYFUNCTION("TO_DATE(INT((AB492/(60*60*24))+""1/1/1970""))"),43641.0)</f>
        <v>43641</v>
      </c>
      <c r="AB492" s="152">
        <v>1.5614892E9</v>
      </c>
      <c r="AC492" s="152">
        <v>104353.8907</v>
      </c>
      <c r="AD492" s="153">
        <f>IFERROR(__xludf.DUMMYFUNCTION("TO_DATE(INT((AE492/(60*60*24))+""1/1/1970""))"),43643.0)</f>
        <v>43643</v>
      </c>
      <c r="AE492" s="156">
        <v>1.561608E9</v>
      </c>
      <c r="AF492" s="156">
        <v>103047.45</v>
      </c>
      <c r="AG492" s="153">
        <f>IFERROR(__xludf.DUMMYFUNCTION("TO_DATE(INT((AH492/(60*60*24))+""1/1/1970""))"),43545.0)</f>
        <v>43545</v>
      </c>
      <c r="AH492" s="156">
        <v>1.553162601E9</v>
      </c>
      <c r="AI492" s="156">
        <v>106824.0762</v>
      </c>
    </row>
    <row r="493">
      <c r="A493" s="152">
        <v>1.481922E9</v>
      </c>
      <c r="B493" s="152">
        <v>109313.0823</v>
      </c>
      <c r="C493" s="153">
        <f>IFERROR(__xludf.DUMMYFUNCTION("TO_DATE(INT((A493/(60*60*24))+""1/1/1970""))"),42720.0)</f>
        <v>42720</v>
      </c>
      <c r="D493" s="152">
        <v>1.493064E9</v>
      </c>
      <c r="E493" s="152">
        <v>99695.7193</v>
      </c>
      <c r="G493" s="156">
        <v>1.5023376E9</v>
      </c>
      <c r="H493" s="156">
        <v>103973.4473</v>
      </c>
      <c r="J493" s="154">
        <v>43055.0</v>
      </c>
      <c r="K493" s="155">
        <v>135571.9</v>
      </c>
      <c r="M493" s="13">
        <v>1.4750712E9</v>
      </c>
      <c r="N493" s="13">
        <v>26798.839</v>
      </c>
      <c r="P493" s="152">
        <v>1.4720112E9</v>
      </c>
      <c r="Q493" s="152">
        <v>116915.4862</v>
      </c>
      <c r="S493" s="152">
        <v>1.4767992E9</v>
      </c>
      <c r="T493" s="152">
        <v>9840.2482</v>
      </c>
      <c r="V493" s="152">
        <v>1.469556E9</v>
      </c>
      <c r="W493" s="152">
        <v>103539.2916</v>
      </c>
      <c r="Y493" s="152">
        <v>1.4685372E9</v>
      </c>
      <c r="Z493" s="152">
        <v>104571.44</v>
      </c>
      <c r="AA493" s="153">
        <f>IFERROR(__xludf.DUMMYFUNCTION("TO_DATE(INT((AB493/(60*60*24))+""1/1/1970""))"),43641.0)</f>
        <v>43641</v>
      </c>
      <c r="AB493" s="156">
        <v>1.5614928E9</v>
      </c>
      <c r="AC493" s="156">
        <v>104342.9059</v>
      </c>
      <c r="AD493" s="153">
        <f>IFERROR(__xludf.DUMMYFUNCTION("TO_DATE(INT((AE493/(60*60*24))+""1/1/1970""))"),43643.0)</f>
        <v>43643</v>
      </c>
      <c r="AE493" s="152">
        <v>1.561644E9</v>
      </c>
      <c r="AF493" s="152">
        <v>103047.45</v>
      </c>
      <c r="AG493" s="153">
        <f>IFERROR(__xludf.DUMMYFUNCTION("TO_DATE(INT((AH493/(60*60*24))+""1/1/1970""))"),43545.0)</f>
        <v>43545</v>
      </c>
      <c r="AH493" s="152">
        <v>1.55317842E9</v>
      </c>
      <c r="AI493" s="152">
        <v>106015.1082</v>
      </c>
    </row>
    <row r="494">
      <c r="A494" s="156">
        <v>1.48215786E9</v>
      </c>
      <c r="B494" s="156">
        <v>109424.4831</v>
      </c>
      <c r="C494" s="153">
        <f>IFERROR(__xludf.DUMMYFUNCTION("TO_DATE(INT((A494/(60*60*24))+""1/1/1970""))"),42723.0)</f>
        <v>42723</v>
      </c>
      <c r="D494" s="152">
        <v>1.4931324E9</v>
      </c>
      <c r="E494" s="152">
        <v>99695.7193</v>
      </c>
      <c r="G494" s="152">
        <v>1.502424E9</v>
      </c>
      <c r="H494" s="152">
        <v>102380.1642</v>
      </c>
      <c r="J494" s="154">
        <v>43056.0</v>
      </c>
      <c r="K494" s="155">
        <v>135841.21</v>
      </c>
      <c r="M494" s="13">
        <v>1.4750928E9</v>
      </c>
      <c r="N494" s="13">
        <v>26798.839</v>
      </c>
      <c r="P494" s="156">
        <v>1.4720508E9</v>
      </c>
      <c r="Q494" s="156">
        <v>116915.4862</v>
      </c>
      <c r="S494" s="156">
        <v>1.4768208E9</v>
      </c>
      <c r="T494" s="156">
        <v>9840.2482</v>
      </c>
      <c r="V494" s="156">
        <v>1.469574E9</v>
      </c>
      <c r="W494" s="156">
        <v>103557.6791</v>
      </c>
      <c r="Y494" s="156">
        <v>1.4685444E9</v>
      </c>
      <c r="Z494" s="156">
        <v>104468.9735</v>
      </c>
      <c r="AA494" s="153">
        <f>IFERROR(__xludf.DUMMYFUNCTION("TO_DATE(INT((AB494/(60*60*24))+""1/1/1970""))"),43642.0)</f>
        <v>43642</v>
      </c>
      <c r="AB494" s="152">
        <v>1.5615216E9</v>
      </c>
      <c r="AC494" s="152">
        <v>104342.9059</v>
      </c>
      <c r="AD494" s="153">
        <f>IFERROR(__xludf.DUMMYFUNCTION("TO_DATE(INT((AE494/(60*60*24))+""1/1/1970""))"),43643.0)</f>
        <v>43643</v>
      </c>
      <c r="AE494" s="156">
        <v>1.561662E9</v>
      </c>
      <c r="AF494" s="156">
        <v>103047.45</v>
      </c>
      <c r="AG494" s="153">
        <f>IFERROR(__xludf.DUMMYFUNCTION("TO_DATE(INT((AH494/(60*60*24))+""1/1/1970""))"),43545.0)</f>
        <v>43545</v>
      </c>
      <c r="AH494" s="156">
        <v>1.55319426E9</v>
      </c>
      <c r="AI494" s="156">
        <v>105911.2844</v>
      </c>
    </row>
    <row r="495">
      <c r="A495" s="152">
        <v>1.4821812E9</v>
      </c>
      <c r="B495" s="152">
        <v>109550.4144</v>
      </c>
      <c r="C495" s="153">
        <f>IFERROR(__xludf.DUMMYFUNCTION("TO_DATE(INT((A495/(60*60*24))+""1/1/1970""))"),42723.0)</f>
        <v>42723</v>
      </c>
      <c r="D495" s="152">
        <v>1.4931792E9</v>
      </c>
      <c r="E495" s="152">
        <v>99695.7193</v>
      </c>
      <c r="G495" s="156">
        <v>1.5025104E9</v>
      </c>
      <c r="H495" s="156">
        <v>102980.096</v>
      </c>
      <c r="J495" s="154">
        <v>43059.0</v>
      </c>
      <c r="K495" s="155">
        <v>136294.69</v>
      </c>
      <c r="M495" s="13">
        <v>1.4751576E9</v>
      </c>
      <c r="N495" s="13">
        <v>26752.1723</v>
      </c>
      <c r="P495" s="152">
        <v>1.4720688E9</v>
      </c>
      <c r="Q495" s="152">
        <v>116915.4862</v>
      </c>
      <c r="S495" s="152">
        <v>1.4768856E9</v>
      </c>
      <c r="T495" s="152">
        <v>9834.6443</v>
      </c>
      <c r="V495" s="152">
        <v>1.4695956E9</v>
      </c>
      <c r="W495" s="152">
        <v>103494.6062</v>
      </c>
      <c r="Y495" s="152">
        <v>1.468584E9</v>
      </c>
      <c r="Z495" s="152">
        <v>104468.9735</v>
      </c>
      <c r="AA495" s="153">
        <f>IFERROR(__xludf.DUMMYFUNCTION("TO_DATE(INT((AB495/(60*60*24))+""1/1/1970""))"),43642.0)</f>
        <v>43642</v>
      </c>
      <c r="AB495" s="156">
        <v>1.5615576E9</v>
      </c>
      <c r="AC495" s="156">
        <v>104039.0184</v>
      </c>
      <c r="AD495" s="153">
        <f>IFERROR(__xludf.DUMMYFUNCTION("TO_DATE(INT((AE495/(60*60*24))+""1/1/1970""))"),43643.0)</f>
        <v>43643</v>
      </c>
      <c r="AE495" s="152">
        <v>1.5616656E9</v>
      </c>
      <c r="AF495" s="152">
        <v>103047.45</v>
      </c>
      <c r="AG495" s="153">
        <f>IFERROR(__xludf.DUMMYFUNCTION("TO_DATE(INT((AH495/(60*60*24))+""1/1/1970""))"),43545.0)</f>
        <v>43545</v>
      </c>
      <c r="AH495" s="152">
        <v>1.553210183E9</v>
      </c>
      <c r="AI495" s="152">
        <v>105777.6369</v>
      </c>
    </row>
    <row r="496">
      <c r="A496" s="156">
        <v>1.48224426E9</v>
      </c>
      <c r="B496" s="156">
        <v>109865.2427</v>
      </c>
      <c r="C496" s="153">
        <f>IFERROR(__xludf.DUMMYFUNCTION("TO_DATE(INT((A496/(60*60*24))+""1/1/1970""))"),42724.0)</f>
        <v>42724</v>
      </c>
      <c r="D496" s="152">
        <v>1.4932368E9</v>
      </c>
      <c r="E496" s="152">
        <v>99695.7193</v>
      </c>
      <c r="G496" s="152">
        <v>1.5027192E9</v>
      </c>
      <c r="H496" s="152">
        <v>102980.096</v>
      </c>
      <c r="J496" s="154">
        <v>43060.0</v>
      </c>
      <c r="K496" s="155">
        <v>135961.54</v>
      </c>
      <c r="M496" s="13">
        <v>1.4751792E9</v>
      </c>
      <c r="N496" s="13">
        <v>26752.1723</v>
      </c>
      <c r="P496" s="156">
        <v>1.4720976E9</v>
      </c>
      <c r="Q496" s="156">
        <v>115824.6209</v>
      </c>
      <c r="S496" s="156">
        <v>1.4769072E9</v>
      </c>
      <c r="T496" s="156">
        <v>9834.6443</v>
      </c>
      <c r="V496" s="156">
        <v>1.4696352E9</v>
      </c>
      <c r="W496" s="156">
        <v>103702.9756</v>
      </c>
      <c r="Y496" s="156">
        <v>1.4686164E9</v>
      </c>
      <c r="Z496" s="156">
        <v>104468.9735</v>
      </c>
      <c r="AA496" s="153">
        <f>IFERROR(__xludf.DUMMYFUNCTION("TO_DATE(INT((AB496/(60*60*24))+""1/1/1970""))"),43642.0)</f>
        <v>43642</v>
      </c>
      <c r="AB496" s="152">
        <v>1.5615756E9</v>
      </c>
      <c r="AC496" s="152">
        <v>103987.8611</v>
      </c>
      <c r="AD496" s="153">
        <f>IFERROR(__xludf.DUMMYFUNCTION("TO_DATE(INT((AE496/(60*60*24))+""1/1/1970""))"),43644.0)</f>
        <v>43644</v>
      </c>
      <c r="AE496" s="156">
        <v>1.5616944E9</v>
      </c>
      <c r="AF496" s="156">
        <v>102905.33</v>
      </c>
      <c r="AG496" s="153">
        <f>IFERROR(__xludf.DUMMYFUNCTION("TO_DATE(INT((AH496/(60*60*24))+""1/1/1970""))"),43545.0)</f>
        <v>43545</v>
      </c>
      <c r="AH496" s="156">
        <v>1.553211866E9</v>
      </c>
      <c r="AI496" s="156">
        <v>105777.6369</v>
      </c>
    </row>
    <row r="497">
      <c r="A497" s="152">
        <v>1.4822676E9</v>
      </c>
      <c r="B497" s="152">
        <v>109971.7999</v>
      </c>
      <c r="C497" s="153">
        <f>IFERROR(__xludf.DUMMYFUNCTION("TO_DATE(INT((A497/(60*60*24))+""1/1/1970""))"),42724.0)</f>
        <v>42724</v>
      </c>
      <c r="D497" s="152">
        <v>1.4933052E9</v>
      </c>
      <c r="E497" s="152">
        <v>99695.7193</v>
      </c>
      <c r="G497" s="152">
        <v>1.5027696E9</v>
      </c>
      <c r="H497" s="152">
        <v>103580.0338</v>
      </c>
      <c r="J497" s="154">
        <v>43061.0</v>
      </c>
      <c r="K497" s="155">
        <v>136551.49</v>
      </c>
      <c r="M497" s="13">
        <v>1.475244E9</v>
      </c>
      <c r="N497" s="13">
        <v>26798.5467</v>
      </c>
      <c r="P497" s="152">
        <v>1.4721372E9</v>
      </c>
      <c r="Q497" s="152">
        <v>115824.6209</v>
      </c>
      <c r="S497" s="152">
        <v>1.476972E9</v>
      </c>
      <c r="T497" s="152">
        <v>9820.7196</v>
      </c>
      <c r="V497" s="152">
        <v>1.4696604E9</v>
      </c>
      <c r="W497" s="152">
        <v>102933.2596</v>
      </c>
      <c r="Y497" s="152">
        <v>1.4686272E9</v>
      </c>
      <c r="Z497" s="152">
        <v>105118.9957</v>
      </c>
      <c r="AA497" s="153">
        <f>IFERROR(__xludf.DUMMYFUNCTION("TO_DATE(INT((AB497/(60*60*24))+""1/1/1970""))"),43642.0)</f>
        <v>43642</v>
      </c>
      <c r="AB497" s="156">
        <v>1.5615792E9</v>
      </c>
      <c r="AC497" s="156">
        <v>104023.1032</v>
      </c>
      <c r="AD497" s="153">
        <f>IFERROR(__xludf.DUMMYFUNCTION("TO_DATE(INT((AE497/(60*60*24))+""1/1/1970""))"),43644.0)</f>
        <v>43644</v>
      </c>
      <c r="AE497" s="152">
        <v>1.5617304E9</v>
      </c>
      <c r="AF497" s="152">
        <v>102905.33</v>
      </c>
      <c r="AG497" s="153">
        <f>IFERROR(__xludf.DUMMYFUNCTION("TO_DATE(INT((AH497/(60*60*24))+""1/1/1970""))"),43546.0)</f>
        <v>43546</v>
      </c>
      <c r="AH497" s="152">
        <v>1.553225982E9</v>
      </c>
      <c r="AI497" s="152">
        <v>105777.6369</v>
      </c>
    </row>
    <row r="498">
      <c r="A498" s="156">
        <v>1.48233066E9</v>
      </c>
      <c r="B498" s="156">
        <v>109894.3037</v>
      </c>
      <c r="C498" s="153">
        <f>IFERROR(__xludf.DUMMYFUNCTION("TO_DATE(INT((A498/(60*60*24))+""1/1/1970""))"),42725.0)</f>
        <v>42725</v>
      </c>
      <c r="D498" s="156">
        <v>1.4933916E9</v>
      </c>
      <c r="E498" s="156">
        <v>99695.7193</v>
      </c>
      <c r="G498" s="156">
        <v>1.502856E9</v>
      </c>
      <c r="H498" s="156">
        <v>103263.5063</v>
      </c>
      <c r="J498" s="154">
        <v>43062.0</v>
      </c>
      <c r="K498" s="155">
        <v>136911.1</v>
      </c>
      <c r="M498" s="13">
        <v>1.4752656E9</v>
      </c>
      <c r="N498" s="13">
        <v>26798.5467</v>
      </c>
      <c r="P498" s="156">
        <v>1.4721552E9</v>
      </c>
      <c r="Q498" s="156">
        <v>115824.6209</v>
      </c>
      <c r="S498" s="156">
        <v>1.4769936E9</v>
      </c>
      <c r="T498" s="156">
        <v>9820.7196</v>
      </c>
      <c r="V498" s="156">
        <v>1.4696748E9</v>
      </c>
      <c r="W498" s="156">
        <v>102873.6237</v>
      </c>
      <c r="Y498" s="156">
        <v>1.4687928E9</v>
      </c>
      <c r="Z498" s="156">
        <v>105118.9957</v>
      </c>
      <c r="AA498" s="153">
        <f>IFERROR(__xludf.DUMMYFUNCTION("TO_DATE(INT((AB498/(60*60*24))+""1/1/1970""))"),43643.0)</f>
        <v>43643</v>
      </c>
      <c r="AB498" s="152">
        <v>1.561608E9</v>
      </c>
      <c r="AC498" s="152">
        <v>104023.1032</v>
      </c>
      <c r="AD498" s="153">
        <f>IFERROR(__xludf.DUMMYFUNCTION("TO_DATE(INT((AE498/(60*60*24))+""1/1/1970""))"),43644.0)</f>
        <v>43644</v>
      </c>
      <c r="AE498" s="156">
        <v>1.5617484E9</v>
      </c>
      <c r="AF498" s="156">
        <v>102905.33</v>
      </c>
      <c r="AG498" s="153">
        <f>IFERROR(__xludf.DUMMYFUNCTION("TO_DATE(INT((AH498/(60*60*24))+""1/1/1970""))"),43546.0)</f>
        <v>43546</v>
      </c>
      <c r="AH498" s="156">
        <v>1.553241978E9</v>
      </c>
      <c r="AI498" s="156">
        <v>105777.6369</v>
      </c>
    </row>
    <row r="499">
      <c r="A499" s="152">
        <v>1.482354E9</v>
      </c>
      <c r="B499" s="152">
        <v>109666.6587</v>
      </c>
      <c r="C499" s="153">
        <f>IFERROR(__xludf.DUMMYFUNCTION("TO_DATE(INT((A499/(60*60*24))+""1/1/1970""))"),42725.0)</f>
        <v>42725</v>
      </c>
      <c r="D499" s="156">
        <v>1.4934384E9</v>
      </c>
      <c r="E499" s="156">
        <v>99695.7193</v>
      </c>
      <c r="G499" s="152">
        <v>1.5029424E9</v>
      </c>
      <c r="H499" s="152">
        <v>103450.775</v>
      </c>
      <c r="J499" s="154">
        <v>43063.0</v>
      </c>
      <c r="K499" s="155">
        <v>136911.1</v>
      </c>
      <c r="M499" s="13">
        <v>1.47528E9</v>
      </c>
      <c r="N499" s="13">
        <v>26787.9838</v>
      </c>
      <c r="P499" s="152">
        <v>1.472184E9</v>
      </c>
      <c r="Q499" s="152">
        <v>115539.7997</v>
      </c>
      <c r="S499" s="152">
        <v>1.4770584E9</v>
      </c>
      <c r="T499" s="152">
        <v>9842.6637</v>
      </c>
      <c r="V499" s="152">
        <v>1.4697144E9</v>
      </c>
      <c r="W499" s="152">
        <v>102736.4129</v>
      </c>
      <c r="Y499" s="152">
        <v>1.4687964E9</v>
      </c>
      <c r="Z499" s="152">
        <v>105118.9957</v>
      </c>
      <c r="AA499" s="153">
        <f>IFERROR(__xludf.DUMMYFUNCTION("TO_DATE(INT((AB499/(60*60*24))+""1/1/1970""))"),43643.0)</f>
        <v>43643</v>
      </c>
      <c r="AB499" s="156">
        <v>1.561644E9</v>
      </c>
      <c r="AC499" s="156">
        <v>103928.2396</v>
      </c>
      <c r="AD499" s="153">
        <f>IFERROR(__xludf.DUMMYFUNCTION("TO_DATE(INT((AE499/(60*60*24))+""1/1/1970""))"),43644.0)</f>
        <v>43644</v>
      </c>
      <c r="AE499" s="152">
        <v>1.561752E9</v>
      </c>
      <c r="AF499" s="152">
        <v>102905.33</v>
      </c>
      <c r="AG499" s="153">
        <f>IFERROR(__xludf.DUMMYFUNCTION("TO_DATE(INT((AH499/(60*60*24))+""1/1/1970""))"),43546.0)</f>
        <v>43546</v>
      </c>
      <c r="AH499" s="152">
        <v>1.553257787E9</v>
      </c>
      <c r="AI499" s="152">
        <v>105777.6369</v>
      </c>
    </row>
    <row r="500">
      <c r="A500" s="156">
        <v>1.48241706E9</v>
      </c>
      <c r="B500" s="156">
        <v>109579.4755</v>
      </c>
      <c r="C500" s="153">
        <f>IFERROR(__xludf.DUMMYFUNCTION("TO_DATE(INT((A500/(60*60*24))+""1/1/1970""))"),42726.0)</f>
        <v>42726</v>
      </c>
      <c r="D500" s="156">
        <v>1.4936688E9</v>
      </c>
      <c r="E500" s="156">
        <v>99695.7193</v>
      </c>
      <c r="G500" s="156">
        <v>1.5030288E9</v>
      </c>
      <c r="H500" s="156">
        <v>102699.2786</v>
      </c>
      <c r="J500" s="154">
        <v>43066.0</v>
      </c>
      <c r="K500" s="155">
        <v>136887.31</v>
      </c>
      <c r="M500" s="13">
        <v>1.4753664E9</v>
      </c>
      <c r="N500" s="13">
        <v>26787.9838</v>
      </c>
      <c r="P500" s="156">
        <v>1.4722236E9</v>
      </c>
      <c r="Q500" s="156">
        <v>115539.7997</v>
      </c>
      <c r="S500" s="156">
        <v>1.47708E9</v>
      </c>
      <c r="T500" s="156">
        <v>9842.6637</v>
      </c>
      <c r="V500" s="156">
        <v>1.4697468E9</v>
      </c>
      <c r="W500" s="156">
        <v>102821.0064</v>
      </c>
      <c r="Y500" s="156">
        <v>1.4688324E9</v>
      </c>
      <c r="Z500" s="156">
        <v>104929.6156</v>
      </c>
      <c r="AA500" s="153">
        <f>IFERROR(__xludf.DUMMYFUNCTION("TO_DATE(INT((AB500/(60*60*24))+""1/1/1970""))"),43643.0)</f>
        <v>43643</v>
      </c>
      <c r="AB500" s="152">
        <v>1.561662E9</v>
      </c>
      <c r="AC500" s="152">
        <v>104155.4109</v>
      </c>
      <c r="AD500" s="153">
        <f>IFERROR(__xludf.DUMMYFUNCTION("TO_DATE(INT((AE500/(60*60*24))+""1/1/1970""))"),43645.0)</f>
        <v>43645</v>
      </c>
      <c r="AE500" s="156">
        <v>1.5617808E9</v>
      </c>
      <c r="AF500" s="156">
        <v>102757.79</v>
      </c>
      <c r="AG500" s="153">
        <f>IFERROR(__xludf.DUMMYFUNCTION("TO_DATE(INT((AH500/(60*60*24))+""1/1/1970""))"),43546.0)</f>
        <v>43546</v>
      </c>
      <c r="AH500" s="156">
        <v>1.553273579E9</v>
      </c>
      <c r="AI500" s="156">
        <v>101058.7834</v>
      </c>
    </row>
    <row r="501">
      <c r="A501" s="152">
        <v>1.4824404E9</v>
      </c>
      <c r="B501" s="152">
        <v>109477.7617</v>
      </c>
      <c r="C501" s="153">
        <f>IFERROR(__xludf.DUMMYFUNCTION("TO_DATE(INT((A501/(60*60*24))+""1/1/1970""))"),42726.0)</f>
        <v>42726</v>
      </c>
      <c r="D501" s="156">
        <v>1.4937372E9</v>
      </c>
      <c r="E501" s="156">
        <v>99695.7193</v>
      </c>
      <c r="G501" s="152">
        <v>1.5031152E9</v>
      </c>
      <c r="H501" s="152">
        <v>102802.0737</v>
      </c>
      <c r="J501" s="154">
        <v>43067.0</v>
      </c>
      <c r="K501" s="155">
        <v>136950.01</v>
      </c>
      <c r="M501" s="13">
        <v>1.4754528E9</v>
      </c>
      <c r="N501" s="13">
        <v>26766.0189</v>
      </c>
      <c r="P501" s="152">
        <v>1.4722416E9</v>
      </c>
      <c r="Q501" s="152">
        <v>115539.7997</v>
      </c>
      <c r="S501" s="152">
        <v>1.4770944E9</v>
      </c>
      <c r="T501" s="152">
        <v>9841.4299</v>
      </c>
      <c r="V501" s="152">
        <v>1.469754E9</v>
      </c>
      <c r="W501" s="152">
        <v>102747.9243</v>
      </c>
      <c r="Y501" s="152">
        <v>1.468872E9</v>
      </c>
      <c r="Z501" s="152">
        <v>104929.6156</v>
      </c>
      <c r="AA501" s="153">
        <f>IFERROR(__xludf.DUMMYFUNCTION("TO_DATE(INT((AB501/(60*60*24))+""1/1/1970""))"),43643.0)</f>
        <v>43643</v>
      </c>
      <c r="AB501" s="156">
        <v>1.5616656E9</v>
      </c>
      <c r="AC501" s="156">
        <v>104180.5516</v>
      </c>
      <c r="AD501" s="153">
        <f>IFERROR(__xludf.DUMMYFUNCTION("TO_DATE(INT((AE501/(60*60*24))+""1/1/1970""))"),43647.0)</f>
        <v>43647</v>
      </c>
      <c r="AE501" s="152">
        <v>1.5619896E9</v>
      </c>
      <c r="AF501" s="152">
        <v>102757.79</v>
      </c>
      <c r="AG501" s="153">
        <f>IFERROR(__xludf.DUMMYFUNCTION("TO_DATE(INT((AH501/(60*60*24))+""1/1/1970""))"),43546.0)</f>
        <v>43546</v>
      </c>
      <c r="AH501" s="152">
        <v>1.553289377E9</v>
      </c>
      <c r="AI501" s="152">
        <v>101349.9655</v>
      </c>
    </row>
    <row r="502">
      <c r="A502" s="156">
        <v>1.48250346E9</v>
      </c>
      <c r="B502" s="156">
        <v>109521.3533</v>
      </c>
      <c r="C502" s="153">
        <f>IFERROR(__xludf.DUMMYFUNCTION("TO_DATE(INT((A502/(60*60*24))+""1/1/1970""))"),42727.0)</f>
        <v>42727</v>
      </c>
      <c r="D502" s="156">
        <v>1.493784E9</v>
      </c>
      <c r="E502" s="156">
        <v>99695.7193</v>
      </c>
      <c r="G502" s="156">
        <v>1.503324E9</v>
      </c>
      <c r="H502" s="156">
        <v>102802.0737</v>
      </c>
      <c r="J502" s="154">
        <v>43068.0</v>
      </c>
      <c r="K502" s="155">
        <v>137661.49</v>
      </c>
      <c r="M502" s="13">
        <v>1.4755032E9</v>
      </c>
      <c r="N502" s="13">
        <v>26766.0189</v>
      </c>
      <c r="P502" s="156">
        <v>1.4722704E9</v>
      </c>
      <c r="Q502" s="156">
        <v>115184.3684</v>
      </c>
      <c r="S502" s="156">
        <v>1.4772672E9</v>
      </c>
      <c r="T502" s="156">
        <v>9843.9133</v>
      </c>
      <c r="V502" s="156">
        <v>1.4697936E9</v>
      </c>
      <c r="W502" s="156">
        <v>102654.1632</v>
      </c>
      <c r="Y502" s="156">
        <v>1.4688828E9</v>
      </c>
      <c r="Z502" s="156">
        <v>104929.6156</v>
      </c>
      <c r="AA502" s="153">
        <f>IFERROR(__xludf.DUMMYFUNCTION("TO_DATE(INT((AB502/(60*60*24))+""1/1/1970""))"),43644.0)</f>
        <v>43644</v>
      </c>
      <c r="AB502" s="152">
        <v>1.5616944E9</v>
      </c>
      <c r="AC502" s="152">
        <v>104180.5516</v>
      </c>
      <c r="AD502" s="153">
        <f>IFERROR(__xludf.DUMMYFUNCTION("TO_DATE(INT((AE502/(60*60*24))+""1/1/1970""))"),43647.0)</f>
        <v>43647</v>
      </c>
      <c r="AE502" s="156">
        <v>1.5620076E9</v>
      </c>
      <c r="AF502" s="156">
        <v>102757.79</v>
      </c>
      <c r="AG502" s="153">
        <f>IFERROR(__xludf.DUMMYFUNCTION("TO_DATE(INT((AH502/(60*60*24))+""1/1/1970""))"),43546.0)</f>
        <v>43546</v>
      </c>
      <c r="AH502" s="156">
        <v>1.553298533E9</v>
      </c>
      <c r="AI502" s="156">
        <v>101349.9655</v>
      </c>
    </row>
    <row r="503">
      <c r="A503" s="152">
        <v>1.4825268E9</v>
      </c>
      <c r="B503" s="152">
        <v>109637.5976</v>
      </c>
      <c r="C503" s="153">
        <f>IFERROR(__xludf.DUMMYFUNCTION("TO_DATE(INT((A503/(60*60*24))+""1/1/1970""))"),42727.0)</f>
        <v>42727</v>
      </c>
      <c r="D503" s="156">
        <v>1.4938416E9</v>
      </c>
      <c r="E503" s="156">
        <v>99695.7193</v>
      </c>
      <c r="G503" s="156">
        <v>1.5033744E9</v>
      </c>
      <c r="H503" s="156">
        <v>102281.77</v>
      </c>
      <c r="J503" s="154">
        <v>43069.0</v>
      </c>
      <c r="K503" s="155">
        <v>137083.36</v>
      </c>
      <c r="M503" s="13">
        <v>1.4755248E9</v>
      </c>
      <c r="N503" s="13">
        <v>26766.0189</v>
      </c>
      <c r="P503" s="152">
        <v>1.4724792E9</v>
      </c>
      <c r="Q503" s="152">
        <v>115184.3684</v>
      </c>
      <c r="S503" s="152">
        <v>1.4773176E9</v>
      </c>
      <c r="T503" s="152">
        <v>9843.9133</v>
      </c>
      <c r="V503" s="152">
        <v>1.469826E9</v>
      </c>
      <c r="W503" s="152">
        <v>102718.1948</v>
      </c>
      <c r="Y503" s="152">
        <v>1.4689116E9</v>
      </c>
      <c r="Z503" s="152">
        <v>104816.6279</v>
      </c>
      <c r="AA503" s="153">
        <f>IFERROR(__xludf.DUMMYFUNCTION("TO_DATE(INT((AB503/(60*60*24))+""1/1/1970""))"),43644.0)</f>
        <v>43644</v>
      </c>
      <c r="AB503" s="156">
        <v>1.5617304E9</v>
      </c>
      <c r="AC503" s="156">
        <v>104128.2377</v>
      </c>
      <c r="AD503" s="153">
        <f>IFERROR(__xludf.DUMMYFUNCTION("TO_DATE(INT((AE503/(60*60*24))+""1/1/1970""))"),43647.0)</f>
        <v>43647</v>
      </c>
      <c r="AE503" s="152">
        <v>1.5620112E9</v>
      </c>
      <c r="AF503" s="152">
        <v>102757.79</v>
      </c>
      <c r="AG503" s="153">
        <f>IFERROR(__xludf.DUMMYFUNCTION("TO_DATE(INT((AH503/(60*60*24))+""1/1/1970""))"),43547.0)</f>
        <v>43547</v>
      </c>
      <c r="AH503" s="152">
        <v>1.55330543E9</v>
      </c>
      <c r="AI503" s="152">
        <v>101349.9655</v>
      </c>
    </row>
    <row r="504">
      <c r="A504" s="156">
        <v>1.48284906E9</v>
      </c>
      <c r="B504" s="156">
        <v>109802.277</v>
      </c>
      <c r="C504" s="153">
        <f>IFERROR(__xludf.DUMMYFUNCTION("TO_DATE(INT((A504/(60*60*24))+""1/1/1970""))"),42731.0)</f>
        <v>42731</v>
      </c>
      <c r="D504" s="156">
        <v>1.49391E9</v>
      </c>
      <c r="E504" s="156">
        <v>99695.7193</v>
      </c>
      <c r="G504" s="152">
        <v>1.5034608E9</v>
      </c>
      <c r="H504" s="152">
        <v>100182.5471</v>
      </c>
      <c r="J504" s="154">
        <v>43070.0</v>
      </c>
      <c r="K504" s="155">
        <v>137363.74</v>
      </c>
      <c r="M504" s="13">
        <v>1.4755896E9</v>
      </c>
      <c r="N504" s="13">
        <v>26801.7347</v>
      </c>
      <c r="P504" s="156">
        <v>1.4725008E9</v>
      </c>
      <c r="Q504" s="156">
        <v>115184.3684</v>
      </c>
      <c r="S504" s="156">
        <v>1.4773392E9</v>
      </c>
      <c r="T504" s="156">
        <v>9843.9133</v>
      </c>
      <c r="V504" s="156">
        <v>1.4700024E9</v>
      </c>
      <c r="W504" s="156">
        <v>102714.0152</v>
      </c>
      <c r="Y504" s="156">
        <v>1.4689512E9</v>
      </c>
      <c r="Z504" s="156">
        <v>104816.6279</v>
      </c>
      <c r="AA504" s="153">
        <f>IFERROR(__xludf.DUMMYFUNCTION("TO_DATE(INT((AB504/(60*60*24))+""1/1/1970""))"),43644.0)</f>
        <v>43644</v>
      </c>
      <c r="AB504" s="152">
        <v>1.5617484E9</v>
      </c>
      <c r="AC504" s="152">
        <v>104189.9752</v>
      </c>
      <c r="AD504" s="153">
        <f>IFERROR(__xludf.DUMMYFUNCTION("TO_DATE(INT((AE504/(60*60*24))+""1/1/1970""))"),43648.0)</f>
        <v>43648</v>
      </c>
      <c r="AE504" s="156">
        <v>1.56204E9</v>
      </c>
      <c r="AF504" s="156">
        <v>103389.09</v>
      </c>
      <c r="AG504" s="153">
        <f>IFERROR(__xludf.DUMMYFUNCTION("TO_DATE(INT((AH504/(60*60*24))+""1/1/1970""))"),43547.0)</f>
        <v>43547</v>
      </c>
      <c r="AH504" s="156">
        <v>1.553321868E9</v>
      </c>
      <c r="AI504" s="156">
        <v>101349.9655</v>
      </c>
    </row>
    <row r="505">
      <c r="A505" s="152">
        <v>1.4828724E9</v>
      </c>
      <c r="B505" s="152">
        <v>109908.8343</v>
      </c>
      <c r="C505" s="153">
        <f>IFERROR(__xludf.DUMMYFUNCTION("TO_DATE(INT((A505/(60*60*24))+""1/1/1970""))"),42731.0)</f>
        <v>42731</v>
      </c>
      <c r="D505" s="156">
        <v>1.4939568E9</v>
      </c>
      <c r="E505" s="156">
        <v>99695.7193</v>
      </c>
      <c r="G505" s="156">
        <v>1.5035472E9</v>
      </c>
      <c r="H505" s="156">
        <v>101985.7409</v>
      </c>
      <c r="J505" s="154">
        <v>43070.0</v>
      </c>
      <c r="K505" s="155">
        <v>137360.74</v>
      </c>
      <c r="M505" s="13">
        <v>1.4756112E9</v>
      </c>
      <c r="N505" s="13">
        <v>26801.7347</v>
      </c>
      <c r="P505" s="152">
        <v>1.4725296E9</v>
      </c>
      <c r="Q505" s="152">
        <v>116327.479</v>
      </c>
      <c r="S505" s="152">
        <v>1.477404E9</v>
      </c>
      <c r="T505" s="152">
        <v>9849.2713</v>
      </c>
      <c r="V505" s="152">
        <v>1.470006E9</v>
      </c>
      <c r="W505" s="152">
        <v>102700.9643</v>
      </c>
      <c r="Y505" s="152">
        <v>1.4689692E9</v>
      </c>
      <c r="Z505" s="152">
        <v>104816.6279</v>
      </c>
      <c r="AA505" s="153">
        <f>IFERROR(__xludf.DUMMYFUNCTION("TO_DATE(INT((AB505/(60*60*24))+""1/1/1970""))"),43644.0)</f>
        <v>43644</v>
      </c>
      <c r="AB505" s="156">
        <v>1.561752E9</v>
      </c>
      <c r="AC505" s="156">
        <v>104167.3396</v>
      </c>
      <c r="AD505" s="153">
        <f>IFERROR(__xludf.DUMMYFUNCTION("TO_DATE(INT((AE505/(60*60*24))+""1/1/1970""))"),43648.0)</f>
        <v>43648</v>
      </c>
      <c r="AE505" s="152">
        <v>1.562076E9</v>
      </c>
      <c r="AF505" s="152">
        <v>103389.09</v>
      </c>
      <c r="AG505" s="153">
        <f>IFERROR(__xludf.DUMMYFUNCTION("TO_DATE(INT((AH505/(60*60*24))+""1/1/1970""))"),43547.0)</f>
        <v>43547</v>
      </c>
      <c r="AH505" s="152">
        <v>1.553337966E9</v>
      </c>
      <c r="AI505" s="152">
        <v>101349.9655</v>
      </c>
    </row>
    <row r="506">
      <c r="A506" s="156">
        <v>1.48293546E9</v>
      </c>
      <c r="B506" s="156">
        <v>110025.0785</v>
      </c>
      <c r="C506" s="153">
        <f>IFERROR(__xludf.DUMMYFUNCTION("TO_DATE(INT((A506/(60*60*24))+""1/1/1970""))"),42732.0)</f>
        <v>42732</v>
      </c>
      <c r="D506" s="156">
        <v>1.4940144E9</v>
      </c>
      <c r="E506" s="156">
        <v>99695.7193</v>
      </c>
      <c r="G506" s="152">
        <v>1.5036336E9</v>
      </c>
      <c r="H506" s="152">
        <v>102539.6087</v>
      </c>
      <c r="J506" s="154">
        <v>43073.0</v>
      </c>
      <c r="K506" s="155">
        <v>137734.04</v>
      </c>
      <c r="M506" s="13">
        <v>1.475676E9</v>
      </c>
      <c r="N506" s="13">
        <v>26821.9709</v>
      </c>
      <c r="P506" s="156">
        <v>1.4725692E9</v>
      </c>
      <c r="Q506" s="156">
        <v>116327.479</v>
      </c>
      <c r="S506" s="156">
        <v>1.4774256E9</v>
      </c>
      <c r="T506" s="156">
        <v>9849.2713</v>
      </c>
      <c r="V506" s="156">
        <v>1.470042E9</v>
      </c>
      <c r="W506" s="156">
        <v>102709.8078</v>
      </c>
      <c r="Y506" s="156">
        <v>1.4689908E9</v>
      </c>
      <c r="Z506" s="156">
        <v>105317.5247</v>
      </c>
      <c r="AA506" s="153">
        <f>IFERROR(__xludf.DUMMYFUNCTION("TO_DATE(INT((AB506/(60*60*24))+""1/1/1970""))"),43645.0)</f>
        <v>43645</v>
      </c>
      <c r="AB506" s="152">
        <v>1.5617808E9</v>
      </c>
      <c r="AC506" s="152">
        <v>104167.3396</v>
      </c>
      <c r="AD506" s="153">
        <f>IFERROR(__xludf.DUMMYFUNCTION("TO_DATE(INT((AE506/(60*60*24))+""1/1/1970""))"),43648.0)</f>
        <v>43648</v>
      </c>
      <c r="AE506" s="156">
        <v>1.562094E9</v>
      </c>
      <c r="AF506" s="156">
        <v>103389.09</v>
      </c>
      <c r="AG506" s="153">
        <f>IFERROR(__xludf.DUMMYFUNCTION("TO_DATE(INT((AH506/(60*60*24))+""1/1/1970""))"),43547.0)</f>
        <v>43547</v>
      </c>
      <c r="AH506" s="156">
        <v>1.553354251E9</v>
      </c>
      <c r="AI506" s="156">
        <v>101349.9655</v>
      </c>
    </row>
    <row r="507">
      <c r="A507" s="152">
        <v>1.4829588E9</v>
      </c>
      <c r="B507" s="152">
        <v>109003.0976</v>
      </c>
      <c r="C507" s="153">
        <f>IFERROR(__xludf.DUMMYFUNCTION("TO_DATE(INT((A507/(60*60*24))+""1/1/1970""))"),42732.0)</f>
        <v>42732</v>
      </c>
      <c r="D507" s="156">
        <v>1.494252E9</v>
      </c>
      <c r="E507" s="156">
        <v>99695.7193</v>
      </c>
      <c r="G507" s="156">
        <v>1.50372E9</v>
      </c>
      <c r="H507" s="156">
        <v>101691.4176</v>
      </c>
      <c r="J507" s="154">
        <v>43074.0</v>
      </c>
      <c r="K507" s="155">
        <v>137553.03</v>
      </c>
      <c r="M507" s="13">
        <v>1.4756976E9</v>
      </c>
      <c r="N507" s="13">
        <v>26821.9709</v>
      </c>
      <c r="P507" s="152">
        <v>1.4725872E9</v>
      </c>
      <c r="Q507" s="152">
        <v>116327.479</v>
      </c>
      <c r="S507" s="152">
        <v>1.4774904E9</v>
      </c>
      <c r="T507" s="152">
        <v>9843.0369</v>
      </c>
      <c r="V507" s="152">
        <v>1.4700816E9</v>
      </c>
      <c r="W507" s="152">
        <v>102699.5255</v>
      </c>
      <c r="Y507" s="152">
        <v>1.4690304E9</v>
      </c>
      <c r="Z507" s="152">
        <v>105317.5247</v>
      </c>
      <c r="AA507" s="153">
        <f>IFERROR(__xludf.DUMMYFUNCTION("TO_DATE(INT((AB507/(60*60*24))+""1/1/1970""))"),43647.0)</f>
        <v>43647</v>
      </c>
      <c r="AB507" s="156">
        <v>1.5619536E9</v>
      </c>
      <c r="AC507" s="156">
        <v>104167.3396</v>
      </c>
      <c r="AD507" s="153">
        <f>IFERROR(__xludf.DUMMYFUNCTION("TO_DATE(INT((AE507/(60*60*24))+""1/1/1970""))"),43648.0)</f>
        <v>43648</v>
      </c>
      <c r="AE507" s="152">
        <v>1.5620976E9</v>
      </c>
      <c r="AF507" s="152">
        <v>103389.09</v>
      </c>
      <c r="AG507" s="153">
        <f>IFERROR(__xludf.DUMMYFUNCTION("TO_DATE(INT((AH507/(60*60*24))+""1/1/1970""))"),43547.0)</f>
        <v>43547</v>
      </c>
      <c r="AH507" s="152">
        <v>1.55337048E9</v>
      </c>
      <c r="AI507" s="152">
        <v>101349.9655</v>
      </c>
    </row>
    <row r="508">
      <c r="A508" s="156">
        <v>1.48302186E9</v>
      </c>
      <c r="B508" s="156">
        <v>109099.9678</v>
      </c>
      <c r="C508" s="153">
        <f>IFERROR(__xludf.DUMMYFUNCTION("TO_DATE(INT((A508/(60*60*24))+""1/1/1970""))"),42733.0)</f>
        <v>42733</v>
      </c>
      <c r="D508" s="156">
        <v>1.4943024E9</v>
      </c>
      <c r="E508" s="156">
        <v>99695.7193</v>
      </c>
      <c r="G508" s="152">
        <v>1.5039288E9</v>
      </c>
      <c r="H508" s="152">
        <v>101691.4176</v>
      </c>
      <c r="J508" s="154">
        <v>43075.0</v>
      </c>
      <c r="K508" s="155">
        <v>137234.68</v>
      </c>
      <c r="M508" s="13">
        <v>1.4757624E9</v>
      </c>
      <c r="N508" s="13">
        <v>26710.8892</v>
      </c>
      <c r="P508" s="156">
        <v>1.472616E9</v>
      </c>
      <c r="Q508" s="156">
        <v>115920.8111</v>
      </c>
      <c r="S508" s="156">
        <v>1.477512E9</v>
      </c>
      <c r="T508" s="156">
        <v>9843.0369</v>
      </c>
      <c r="V508" s="156">
        <v>1.4700924E9</v>
      </c>
      <c r="W508" s="156">
        <v>102697.8639</v>
      </c>
      <c r="Y508" s="156">
        <v>1.4690556E9</v>
      </c>
      <c r="Z508" s="156">
        <v>105317.5247</v>
      </c>
      <c r="AA508" s="153">
        <f>IFERROR(__xludf.DUMMYFUNCTION("TO_DATE(INT((AB508/(60*60*24))+""1/1/1970""))"),43647.0)</f>
        <v>43647</v>
      </c>
      <c r="AB508" s="152">
        <v>1.5619896E9</v>
      </c>
      <c r="AC508" s="152">
        <v>103754.2056</v>
      </c>
      <c r="AD508" s="153">
        <f>IFERROR(__xludf.DUMMYFUNCTION("TO_DATE(INT((AE508/(60*60*24))+""1/1/1970""))"),43649.0)</f>
        <v>43649</v>
      </c>
      <c r="AE508" s="156">
        <v>1.5621264E9</v>
      </c>
      <c r="AF508" s="156">
        <v>102876.02</v>
      </c>
      <c r="AG508" s="153">
        <f>IFERROR(__xludf.DUMMYFUNCTION("TO_DATE(INT((AH508/(60*60*24))+""1/1/1970""))"),43547.0)</f>
        <v>43547</v>
      </c>
      <c r="AH508" s="156">
        <v>1.553384463E9</v>
      </c>
      <c r="AI508" s="156">
        <v>101349.9655</v>
      </c>
    </row>
    <row r="509">
      <c r="A509" s="152">
        <v>1.4830452E9</v>
      </c>
      <c r="B509" s="152">
        <v>108978.88</v>
      </c>
      <c r="C509" s="153">
        <f>IFERROR(__xludf.DUMMYFUNCTION("TO_DATE(INT((A509/(60*60*24))+""1/1/1970""))"),42733.0)</f>
        <v>42733</v>
      </c>
      <c r="D509" s="156">
        <v>1.49436E9</v>
      </c>
      <c r="E509" s="156">
        <v>99695.7193</v>
      </c>
      <c r="G509" s="152">
        <v>1.5039792E9</v>
      </c>
      <c r="H509" s="152">
        <v>101797.8868</v>
      </c>
      <c r="J509" s="154">
        <v>43076.0</v>
      </c>
      <c r="K509" s="155">
        <v>137291.37</v>
      </c>
      <c r="M509" s="13">
        <v>1.475784E9</v>
      </c>
      <c r="N509" s="13">
        <v>26710.8892</v>
      </c>
      <c r="P509" s="152">
        <v>1.4726556E9</v>
      </c>
      <c r="Q509" s="152">
        <v>115920.8111</v>
      </c>
      <c r="S509" s="152">
        <v>1.4775768E9</v>
      </c>
      <c r="T509" s="152">
        <v>9837.8612</v>
      </c>
      <c r="V509" s="152">
        <v>1.4701212E9</v>
      </c>
      <c r="W509" s="152">
        <v>102703.6689</v>
      </c>
      <c r="Y509" s="152">
        <v>1.46907E9</v>
      </c>
      <c r="Z509" s="152">
        <v>105288.706</v>
      </c>
      <c r="AA509" s="153">
        <f>IFERROR(__xludf.DUMMYFUNCTION("TO_DATE(INT((AB509/(60*60*24))+""1/1/1970""))"),43647.0)</f>
        <v>43647</v>
      </c>
      <c r="AB509" s="156">
        <v>1.5620076E9</v>
      </c>
      <c r="AC509" s="156">
        <v>103760.8637</v>
      </c>
      <c r="AD509" s="153">
        <f>IFERROR(__xludf.DUMMYFUNCTION("TO_DATE(INT((AE509/(60*60*24))+""1/1/1970""))"),43649.0)</f>
        <v>43649</v>
      </c>
      <c r="AE509" s="152">
        <v>1.5621624E9</v>
      </c>
      <c r="AF509" s="152">
        <v>102876.02</v>
      </c>
      <c r="AG509" s="153">
        <f>IFERROR(__xludf.DUMMYFUNCTION("TO_DATE(INT((AH509/(60*60*24))+""1/1/1970""))"),43548.0)</f>
        <v>43548</v>
      </c>
      <c r="AH509" s="152">
        <v>1.553386538E9</v>
      </c>
      <c r="AI509" s="152">
        <v>101349.9655</v>
      </c>
    </row>
    <row r="510">
      <c r="A510" s="156">
        <v>1.48310826E9</v>
      </c>
      <c r="B510" s="156">
        <v>109109.6548</v>
      </c>
      <c r="C510" s="153">
        <f>IFERROR(__xludf.DUMMYFUNCTION("TO_DATE(INT((A510/(60*60*24))+""1/1/1970""))"),42734.0)</f>
        <v>42734</v>
      </c>
      <c r="D510" s="156">
        <v>1.4944284E9</v>
      </c>
      <c r="E510" s="156">
        <v>99695.7193</v>
      </c>
      <c r="G510" s="156">
        <v>1.5040656E9</v>
      </c>
      <c r="H510" s="156">
        <v>102028.6122</v>
      </c>
      <c r="J510" s="154">
        <v>43077.0</v>
      </c>
      <c r="K510" s="155">
        <v>136792.39</v>
      </c>
      <c r="M510" s="13">
        <v>1.4758488E9</v>
      </c>
      <c r="N510" s="13">
        <v>26618.7819</v>
      </c>
      <c r="P510" s="156">
        <v>1.4726736E9</v>
      </c>
      <c r="Q510" s="156">
        <v>115920.8111</v>
      </c>
      <c r="S510" s="156">
        <v>1.4775984E9</v>
      </c>
      <c r="T510" s="156">
        <v>9837.8612</v>
      </c>
      <c r="V510" s="156">
        <v>1.4701608E9</v>
      </c>
      <c r="W510" s="156">
        <v>102765.3295</v>
      </c>
      <c r="Y510" s="156">
        <v>1.4691096E9</v>
      </c>
      <c r="Z510" s="156">
        <v>105288.706</v>
      </c>
      <c r="AA510" s="153">
        <f>IFERROR(__xludf.DUMMYFUNCTION("TO_DATE(INT((AB510/(60*60*24))+""1/1/1970""))"),43647.0)</f>
        <v>43647</v>
      </c>
      <c r="AB510" s="152">
        <v>1.5620112E9</v>
      </c>
      <c r="AC510" s="152">
        <v>103744.564</v>
      </c>
      <c r="AD510" s="153">
        <f>IFERROR(__xludf.DUMMYFUNCTION("TO_DATE(INT((AE510/(60*60*24))+""1/1/1970""))"),43649.0)</f>
        <v>43649</v>
      </c>
      <c r="AE510" s="156">
        <v>1.5621732E9</v>
      </c>
      <c r="AF510" s="156">
        <v>102876.02</v>
      </c>
      <c r="AG510" s="153">
        <f>IFERROR(__xludf.DUMMYFUNCTION("TO_DATE(INT((AH510/(60*60*24))+""1/1/1970""))"),43548.0)</f>
        <v>43548</v>
      </c>
      <c r="AH510" s="156">
        <v>1.553404162E9</v>
      </c>
      <c r="AI510" s="156">
        <v>101349.9655</v>
      </c>
    </row>
    <row r="511">
      <c r="A511" s="152">
        <v>1.4831316E9</v>
      </c>
      <c r="B511" s="152">
        <v>108581.712</v>
      </c>
      <c r="C511" s="153">
        <f>IFERROR(__xludf.DUMMYFUNCTION("TO_DATE(INT((A511/(60*60*24))+""1/1/1970""))"),42734.0)</f>
        <v>42734</v>
      </c>
      <c r="D511" s="156">
        <v>1.4944752E9</v>
      </c>
      <c r="E511" s="156">
        <v>99695.7193</v>
      </c>
      <c r="G511" s="152">
        <v>1.504152E9</v>
      </c>
      <c r="H511" s="152">
        <v>103309.8585</v>
      </c>
      <c r="J511" s="154">
        <v>43080.0</v>
      </c>
      <c r="K511" s="155">
        <v>137155.05</v>
      </c>
      <c r="M511" s="13">
        <v>1.4758704E9</v>
      </c>
      <c r="N511" s="13">
        <v>26618.7819</v>
      </c>
      <c r="P511" s="152">
        <v>1.4727024E9</v>
      </c>
      <c r="Q511" s="152">
        <v>115343.8112</v>
      </c>
      <c r="S511" s="152">
        <v>1.4776632E9</v>
      </c>
      <c r="T511" s="152">
        <v>9856.8585</v>
      </c>
      <c r="V511" s="152">
        <v>1.4701788E9</v>
      </c>
      <c r="W511" s="152">
        <v>102756.8344</v>
      </c>
      <c r="Y511" s="152">
        <v>1.469142E9</v>
      </c>
      <c r="Z511" s="152">
        <v>105288.706</v>
      </c>
      <c r="AA511" s="153">
        <f>IFERROR(__xludf.DUMMYFUNCTION("TO_DATE(INT((AB511/(60*60*24))+""1/1/1970""))"),43648.0)</f>
        <v>43648</v>
      </c>
      <c r="AB511" s="156">
        <v>1.56204E9</v>
      </c>
      <c r="AC511" s="156">
        <v>103744.564</v>
      </c>
      <c r="AD511" s="153">
        <f>IFERROR(__xludf.DUMMYFUNCTION("TO_DATE(INT((AE511/(60*60*24))+""1/1/1970""))"),43650.0)</f>
        <v>43650</v>
      </c>
      <c r="AE511" s="152">
        <v>1.5622128E9</v>
      </c>
      <c r="AF511" s="152">
        <v>103015.69</v>
      </c>
      <c r="AG511" s="153">
        <f>IFERROR(__xludf.DUMMYFUNCTION("TO_DATE(INT((AH511/(60*60*24))+""1/1/1970""))"),43548.0)</f>
        <v>43548</v>
      </c>
      <c r="AH511" s="152">
        <v>1.553419958E9</v>
      </c>
      <c r="AI511" s="152">
        <v>101349.9655</v>
      </c>
    </row>
    <row r="512">
      <c r="A512" s="156">
        <v>1.48345386E9</v>
      </c>
      <c r="B512" s="156">
        <v>109264.6472</v>
      </c>
      <c r="C512" s="153">
        <f>IFERROR(__xludf.DUMMYFUNCTION("TO_DATE(INT((A512/(60*60*24))+""1/1/1970""))"),42738.0)</f>
        <v>42738</v>
      </c>
      <c r="D512" s="156">
        <v>1.4945328E9</v>
      </c>
      <c r="E512" s="156">
        <v>99695.7193</v>
      </c>
      <c r="G512" s="156">
        <v>1.5042384E9</v>
      </c>
      <c r="H512" s="156">
        <v>103633.5044</v>
      </c>
      <c r="J512" s="154">
        <v>43081.0</v>
      </c>
      <c r="K512" s="155">
        <v>137155.78</v>
      </c>
      <c r="M512" s="13">
        <v>1.4758848E9</v>
      </c>
      <c r="N512" s="13">
        <v>26779.756</v>
      </c>
      <c r="P512" s="156">
        <v>1.472742E9</v>
      </c>
      <c r="Q512" s="156">
        <v>115343.8112</v>
      </c>
      <c r="S512" s="156">
        <v>1.4776848E9</v>
      </c>
      <c r="T512" s="156">
        <v>9856.8585</v>
      </c>
      <c r="V512" s="156">
        <v>1.4702004E9</v>
      </c>
      <c r="W512" s="156">
        <v>102753.4429</v>
      </c>
      <c r="Y512" s="156">
        <v>1.4691492E9</v>
      </c>
      <c r="Z512" s="156">
        <v>105147.8144</v>
      </c>
      <c r="AA512" s="153">
        <f>IFERROR(__xludf.DUMMYFUNCTION("TO_DATE(INT((AB512/(60*60*24))+""1/1/1970""))"),43648.0)</f>
        <v>43648</v>
      </c>
      <c r="AB512" s="152">
        <v>1.562076E9</v>
      </c>
      <c r="AC512" s="152">
        <v>103956.3228</v>
      </c>
      <c r="AD512" s="153">
        <f>IFERROR(__xludf.DUMMYFUNCTION("TO_DATE(INT((AE512/(60*60*24))+""1/1/1970""))"),43651.0)</f>
        <v>43651</v>
      </c>
      <c r="AE512" s="156">
        <v>1.5623352E9</v>
      </c>
      <c r="AF512" s="156">
        <v>103015.69</v>
      </c>
      <c r="AG512" s="153">
        <f>IFERROR(__xludf.DUMMYFUNCTION("TO_DATE(INT((AH512/(60*60*24))+""1/1/1970""))"),43548.0)</f>
        <v>43548</v>
      </c>
      <c r="AH512" s="156">
        <v>1.553435969E9</v>
      </c>
      <c r="AI512" s="156">
        <v>101349.9655</v>
      </c>
    </row>
    <row r="513">
      <c r="A513" s="152">
        <v>1.4834772E9</v>
      </c>
      <c r="B513" s="152">
        <v>109409.9526</v>
      </c>
      <c r="C513" s="153">
        <f>IFERROR(__xludf.DUMMYFUNCTION("TO_DATE(INT((A513/(60*60*24))+""1/1/1970""))"),42738.0)</f>
        <v>42738</v>
      </c>
      <c r="D513" s="156">
        <v>1.4946012E9</v>
      </c>
      <c r="E513" s="156">
        <v>99695.7193</v>
      </c>
      <c r="G513" s="152">
        <v>1.5043248E9</v>
      </c>
      <c r="H513" s="152">
        <v>103643.4973</v>
      </c>
      <c r="J513" s="154">
        <v>43082.0</v>
      </c>
      <c r="K513" s="155">
        <v>137300.79</v>
      </c>
      <c r="M513" s="13">
        <v>1.4759712E9</v>
      </c>
      <c r="N513" s="13">
        <v>26779.756</v>
      </c>
      <c r="P513" s="152">
        <v>1.47276E9</v>
      </c>
      <c r="Q513" s="152">
        <v>115343.8112</v>
      </c>
      <c r="S513" s="152">
        <v>1.4776992E9</v>
      </c>
      <c r="T513" s="152">
        <v>9834.9828</v>
      </c>
      <c r="V513" s="152">
        <v>1.47024E9</v>
      </c>
      <c r="W513" s="152">
        <v>102743.3342</v>
      </c>
      <c r="Y513" s="152">
        <v>1.4691888E9</v>
      </c>
      <c r="Z513" s="152">
        <v>105147.8144</v>
      </c>
      <c r="AA513" s="153">
        <f>IFERROR(__xludf.DUMMYFUNCTION("TO_DATE(INT((AB513/(60*60*24))+""1/1/1970""))"),43648.0)</f>
        <v>43648</v>
      </c>
      <c r="AB513" s="156">
        <v>1.562094E9</v>
      </c>
      <c r="AC513" s="156">
        <v>104249.3702</v>
      </c>
      <c r="AD513" s="153">
        <f>IFERROR(__xludf.DUMMYFUNCTION("TO_DATE(INT((AE513/(60*60*24))+""1/1/1970""))"),43651.0)</f>
        <v>43651</v>
      </c>
      <c r="AE513" s="152">
        <v>1.5623532E9</v>
      </c>
      <c r="AF513" s="152">
        <v>103015.69</v>
      </c>
      <c r="AG513" s="153">
        <f>IFERROR(__xludf.DUMMYFUNCTION("TO_DATE(INT((AH513/(60*60*24))+""1/1/1970""))"),43548.0)</f>
        <v>43548</v>
      </c>
      <c r="AH513" s="152">
        <v>1.553452419E9</v>
      </c>
      <c r="AI513" s="152">
        <v>101349.9655</v>
      </c>
    </row>
    <row r="514">
      <c r="A514" s="156">
        <v>1.48354026E9</v>
      </c>
      <c r="B514" s="156">
        <v>109782.903</v>
      </c>
      <c r="C514" s="153">
        <f>IFERROR(__xludf.DUMMYFUNCTION("TO_DATE(INT((A514/(60*60*24))+""1/1/1970""))"),42739.0)</f>
        <v>42739</v>
      </c>
      <c r="D514" s="156">
        <v>1.494648E9</v>
      </c>
      <c r="E514" s="156">
        <v>99695.7193</v>
      </c>
      <c r="G514" s="156">
        <v>1.50462E9</v>
      </c>
      <c r="H514" s="156">
        <v>103643.4973</v>
      </c>
      <c r="J514" s="154">
        <v>43083.0</v>
      </c>
      <c r="K514" s="155">
        <v>137829.84</v>
      </c>
      <c r="M514" s="13">
        <v>1.4760576E9</v>
      </c>
      <c r="N514" s="13">
        <v>26756.1817</v>
      </c>
      <c r="P514" s="156">
        <v>1.4727888E9</v>
      </c>
      <c r="Q514" s="156">
        <v>115307.7031</v>
      </c>
      <c r="S514" s="156">
        <v>1.477872E9</v>
      </c>
      <c r="T514" s="156">
        <v>9832.3715</v>
      </c>
      <c r="V514" s="156">
        <v>1.4702652E9</v>
      </c>
      <c r="W514" s="156">
        <v>102745.0841</v>
      </c>
      <c r="Y514" s="156">
        <v>1.4692212E9</v>
      </c>
      <c r="Z514" s="156">
        <v>105147.8144</v>
      </c>
      <c r="AA514" s="153">
        <f>IFERROR(__xludf.DUMMYFUNCTION("TO_DATE(INT((AB514/(60*60*24))+""1/1/1970""))"),43648.0)</f>
        <v>43648</v>
      </c>
      <c r="AB514" s="152">
        <v>1.5620976E9</v>
      </c>
      <c r="AC514" s="152">
        <v>104293.5167</v>
      </c>
      <c r="AD514" s="153">
        <f>IFERROR(__xludf.DUMMYFUNCTION("TO_DATE(INT((AE514/(60*60*24))+""1/1/1970""))"),43651.0)</f>
        <v>43651</v>
      </c>
      <c r="AE514" s="156">
        <v>1.5623568E9</v>
      </c>
      <c r="AF514" s="156">
        <v>103015.69</v>
      </c>
      <c r="AG514" s="153">
        <f>IFERROR(__xludf.DUMMYFUNCTION("TO_DATE(INT((AH514/(60*60*24))+""1/1/1970""))"),43548.0)</f>
        <v>43548</v>
      </c>
      <c r="AH514" s="156">
        <v>1.553468666E9</v>
      </c>
      <c r="AI514" s="156">
        <v>101349.9655</v>
      </c>
    </row>
    <row r="515">
      <c r="A515" s="152">
        <v>1.4835636E9</v>
      </c>
      <c r="B515" s="152">
        <v>110058.9831</v>
      </c>
      <c r="C515" s="153">
        <f>IFERROR(__xludf.DUMMYFUNCTION("TO_DATE(INT((A515/(60*60*24))+""1/1/1970""))"),42739.0)</f>
        <v>42739</v>
      </c>
      <c r="D515" s="156">
        <v>1.4948784E9</v>
      </c>
      <c r="E515" s="156">
        <v>99695.7193</v>
      </c>
      <c r="G515" s="156">
        <v>1.5046704E9</v>
      </c>
      <c r="H515" s="156">
        <v>103266.1098</v>
      </c>
      <c r="J515" s="154">
        <v>43084.0</v>
      </c>
      <c r="K515" s="155">
        <v>137970.9</v>
      </c>
      <c r="M515" s="13">
        <v>1.476108E9</v>
      </c>
      <c r="N515" s="13">
        <v>26756.1817</v>
      </c>
      <c r="P515" s="152">
        <v>1.4728284E9</v>
      </c>
      <c r="Q515" s="152">
        <v>115307.7031</v>
      </c>
      <c r="S515" s="152">
        <v>1.4779224E9</v>
      </c>
      <c r="T515" s="152">
        <v>9832.3715</v>
      </c>
      <c r="V515" s="152">
        <v>1.4702796E9</v>
      </c>
      <c r="W515" s="152">
        <v>102754.5925</v>
      </c>
      <c r="Y515" s="152">
        <v>1.469232E9</v>
      </c>
      <c r="Z515" s="152">
        <v>105657.86</v>
      </c>
      <c r="AA515" s="153">
        <f>IFERROR(__xludf.DUMMYFUNCTION("TO_DATE(INT((AB515/(60*60*24))+""1/1/1970""))"),43649.0)</f>
        <v>43649</v>
      </c>
      <c r="AB515" s="156">
        <v>1.5621264E9</v>
      </c>
      <c r="AC515" s="156">
        <v>104293.5167</v>
      </c>
      <c r="AD515" s="153">
        <f>IFERROR(__xludf.DUMMYFUNCTION("TO_DATE(INT((AE515/(60*60*24))+""1/1/1970""))"),43652.0)</f>
        <v>43652</v>
      </c>
      <c r="AE515" s="152">
        <v>1.5623856E9</v>
      </c>
      <c r="AF515" s="152">
        <v>102836.71</v>
      </c>
      <c r="AG515" s="153">
        <f>IFERROR(__xludf.DUMMYFUNCTION("TO_DATE(INT((AH515/(60*60*24))+""1/1/1970""))"),43548.0)</f>
        <v>43548</v>
      </c>
      <c r="AH515" s="152">
        <v>1.55347135E9</v>
      </c>
      <c r="AI515" s="152">
        <v>101349.9655</v>
      </c>
    </row>
    <row r="516">
      <c r="A516" s="156">
        <v>1.48362666E9</v>
      </c>
      <c r="B516" s="156">
        <v>109870.0862</v>
      </c>
      <c r="C516" s="153">
        <f>IFERROR(__xludf.DUMMYFUNCTION("TO_DATE(INT((A516/(60*60*24))+""1/1/1970""))"),42740.0)</f>
        <v>42740</v>
      </c>
      <c r="D516" s="156">
        <v>1.4949468E9</v>
      </c>
      <c r="E516" s="156">
        <v>99695.7193</v>
      </c>
      <c r="G516" s="152">
        <v>1.5047568E9</v>
      </c>
      <c r="H516" s="152">
        <v>103321.9354</v>
      </c>
      <c r="J516" s="154">
        <v>43087.0</v>
      </c>
      <c r="K516" s="155">
        <v>138381.13</v>
      </c>
      <c r="M516" s="13">
        <v>1.4761296E9</v>
      </c>
      <c r="N516" s="13">
        <v>26756.1817</v>
      </c>
      <c r="P516" s="156">
        <v>1.4728464E9</v>
      </c>
      <c r="Q516" s="156">
        <v>115307.7031</v>
      </c>
      <c r="S516" s="156">
        <v>1.477944E9</v>
      </c>
      <c r="T516" s="156">
        <v>9832.3715</v>
      </c>
      <c r="V516" s="156">
        <v>1.4703192E9</v>
      </c>
      <c r="W516" s="156">
        <v>102755.5739</v>
      </c>
      <c r="Y516" s="156">
        <v>1.4693976E9</v>
      </c>
      <c r="Z516" s="156">
        <v>105657.86</v>
      </c>
      <c r="AA516" s="153">
        <f>IFERROR(__xludf.DUMMYFUNCTION("TO_DATE(INT((AB516/(60*60*24))+""1/1/1970""))"),43649.0)</f>
        <v>43649</v>
      </c>
      <c r="AB516" s="152">
        <v>1.5621624E9</v>
      </c>
      <c r="AC516" s="152">
        <v>104292.6218</v>
      </c>
      <c r="AD516" s="153">
        <f>IFERROR(__xludf.DUMMYFUNCTION("TO_DATE(INT((AE516/(60*60*24))+""1/1/1970""))"),43654.0)</f>
        <v>43654</v>
      </c>
      <c r="AE516" s="156">
        <v>1.5625944E9</v>
      </c>
      <c r="AF516" s="156">
        <v>102836.71</v>
      </c>
      <c r="AG516" s="153">
        <f>IFERROR(__xludf.DUMMYFUNCTION("TO_DATE(INT((AH516/(60*60*24))+""1/1/1970""))"),43549.0)</f>
        <v>43549</v>
      </c>
      <c r="AH516" s="156">
        <v>1.553485084E9</v>
      </c>
      <c r="AI516" s="156">
        <v>101349.9655</v>
      </c>
    </row>
    <row r="517">
      <c r="A517" s="152">
        <v>1.48365E9</v>
      </c>
      <c r="B517" s="152">
        <v>109971.7999</v>
      </c>
      <c r="C517" s="153">
        <f>IFERROR(__xludf.DUMMYFUNCTION("TO_DATE(INT((A517/(60*60*24))+""1/1/1970""))"),42740.0)</f>
        <v>42740</v>
      </c>
      <c r="D517" s="156">
        <v>1.4949936E9</v>
      </c>
      <c r="E517" s="156">
        <v>99695.7193</v>
      </c>
      <c r="G517" s="156">
        <v>1.5048432E9</v>
      </c>
      <c r="H517" s="156">
        <v>103738.1086</v>
      </c>
      <c r="J517" s="154">
        <v>43088.0</v>
      </c>
      <c r="K517" s="155">
        <v>138657.29</v>
      </c>
      <c r="M517" s="13">
        <v>1.4761944E9</v>
      </c>
      <c r="N517" s="13">
        <v>26750.081</v>
      </c>
      <c r="P517" s="152">
        <v>1.4728752E9</v>
      </c>
      <c r="Q517" s="152">
        <v>116329.0206</v>
      </c>
      <c r="S517" s="152">
        <v>1.4780088E9</v>
      </c>
      <c r="T517" s="152">
        <v>9832.841</v>
      </c>
      <c r="V517" s="152">
        <v>1.4703516E9</v>
      </c>
      <c r="W517" s="152">
        <v>102752.7339</v>
      </c>
      <c r="Y517" s="152">
        <v>1.4694012E9</v>
      </c>
      <c r="Z517" s="152">
        <v>105657.86</v>
      </c>
      <c r="AA517" s="153">
        <f>IFERROR(__xludf.DUMMYFUNCTION("TO_DATE(INT((AB517/(60*60*24))+""1/1/1970""))"),43649.0)</f>
        <v>43649</v>
      </c>
      <c r="AB517" s="156">
        <v>1.5621732E9</v>
      </c>
      <c r="AC517" s="156">
        <v>104328.7345</v>
      </c>
      <c r="AD517" s="153">
        <f>IFERROR(__xludf.DUMMYFUNCTION("TO_DATE(INT((AE517/(60*60*24))+""1/1/1970""))"),43654.0)</f>
        <v>43654</v>
      </c>
      <c r="AE517" s="152">
        <v>1.5626124E9</v>
      </c>
      <c r="AF517" s="152">
        <v>102836.71</v>
      </c>
      <c r="AG517" s="153">
        <f>IFERROR(__xludf.DUMMYFUNCTION("TO_DATE(INT((AH517/(60*60*24))+""1/1/1970""))"),43549.0)</f>
        <v>43549</v>
      </c>
      <c r="AH517" s="152">
        <v>1.553500912E9</v>
      </c>
      <c r="AI517" s="152">
        <v>101349.9655</v>
      </c>
    </row>
    <row r="518">
      <c r="A518" s="156">
        <v>1.48371306E9</v>
      </c>
      <c r="B518" s="156">
        <v>109996.0175</v>
      </c>
      <c r="C518" s="153">
        <f>IFERROR(__xludf.DUMMYFUNCTION("TO_DATE(INT((A518/(60*60*24))+""1/1/1970""))"),42741.0)</f>
        <v>42741</v>
      </c>
      <c r="D518" s="156">
        <v>1.4950512E9</v>
      </c>
      <c r="E518" s="156">
        <v>99695.7193</v>
      </c>
      <c r="G518" s="152">
        <v>1.5049296E9</v>
      </c>
      <c r="H518" s="152">
        <v>103002.1052</v>
      </c>
      <c r="J518" s="154">
        <v>43089.0</v>
      </c>
      <c r="K518" s="155">
        <v>137992.55</v>
      </c>
      <c r="M518" s="13">
        <v>1.476216E9</v>
      </c>
      <c r="N518" s="13">
        <v>26750.081</v>
      </c>
      <c r="P518" s="156">
        <v>1.4731704E9</v>
      </c>
      <c r="Q518" s="156">
        <v>116329.0206</v>
      </c>
      <c r="S518" s="156">
        <v>1.4780304E9</v>
      </c>
      <c r="T518" s="156">
        <v>9832.841</v>
      </c>
      <c r="V518" s="156">
        <v>1.4703588E9</v>
      </c>
      <c r="W518" s="156">
        <v>102750.0568</v>
      </c>
      <c r="Y518" s="156">
        <v>1.4694372E9</v>
      </c>
      <c r="Z518" s="156">
        <v>105727.3909</v>
      </c>
      <c r="AA518" s="153">
        <f>IFERROR(__xludf.DUMMYFUNCTION("TO_DATE(INT((AB518/(60*60*24))+""1/1/1970""))"),43650.0)</f>
        <v>43650</v>
      </c>
      <c r="AB518" s="152">
        <v>1.5622128E9</v>
      </c>
      <c r="AC518" s="152">
        <v>104328.7345</v>
      </c>
      <c r="AD518" s="153">
        <f>IFERROR(__xludf.DUMMYFUNCTION("TO_DATE(INT((AE518/(60*60*24))+""1/1/1970""))"),43654.0)</f>
        <v>43654</v>
      </c>
      <c r="AE518" s="156">
        <v>1.562616E9</v>
      </c>
      <c r="AF518" s="156">
        <v>102836.71</v>
      </c>
      <c r="AG518" s="153">
        <f>IFERROR(__xludf.DUMMYFUNCTION("TO_DATE(INT((AH518/(60*60*24))+""1/1/1970""))"),43549.0)</f>
        <v>43549</v>
      </c>
      <c r="AH518" s="156">
        <v>1.553516738E9</v>
      </c>
      <c r="AI518" s="156">
        <v>101349.9655</v>
      </c>
    </row>
    <row r="519">
      <c r="A519" s="152">
        <v>1.4837364E9</v>
      </c>
      <c r="B519" s="152">
        <v>110364.1244</v>
      </c>
      <c r="C519" s="153">
        <f>IFERROR(__xludf.DUMMYFUNCTION("TO_DATE(INT((A519/(60*60*24))+""1/1/1970""))"),42741.0)</f>
        <v>42741</v>
      </c>
      <c r="D519" s="156">
        <v>1.4951196E9</v>
      </c>
      <c r="E519" s="156">
        <v>99695.7193</v>
      </c>
      <c r="G519" s="156">
        <v>1.5051384E9</v>
      </c>
      <c r="H519" s="156">
        <v>103002.1052</v>
      </c>
      <c r="J519" s="154">
        <v>43090.0</v>
      </c>
      <c r="K519" s="155">
        <v>137752.9</v>
      </c>
      <c r="M519" s="13">
        <v>1.4762808E9</v>
      </c>
      <c r="N519" s="13">
        <v>26847.6296</v>
      </c>
      <c r="P519" s="152">
        <v>1.473192E9</v>
      </c>
      <c r="Q519" s="152">
        <v>116329.0206</v>
      </c>
      <c r="S519" s="152">
        <v>1.4780952E9</v>
      </c>
      <c r="T519" s="152">
        <v>9800.968</v>
      </c>
      <c r="V519" s="152">
        <v>1.4703984E9</v>
      </c>
      <c r="W519" s="152">
        <v>102758.6264</v>
      </c>
      <c r="Y519" s="152">
        <v>1.4694768E9</v>
      </c>
      <c r="Z519" s="152">
        <v>105727.3909</v>
      </c>
      <c r="AA519" s="153">
        <f>IFERROR(__xludf.DUMMYFUNCTION("TO_DATE(INT((AB519/(60*60*24))+""1/1/1970""))"),43651.0)</f>
        <v>43651</v>
      </c>
      <c r="AB519" s="156">
        <v>1.5622992E9</v>
      </c>
      <c r="AC519" s="156">
        <v>104328.7345</v>
      </c>
      <c r="AD519" s="153">
        <f>IFERROR(__xludf.DUMMYFUNCTION("TO_DATE(INT((AE519/(60*60*24))+""1/1/1970""))"),43655.0)</f>
        <v>43655</v>
      </c>
      <c r="AE519" s="152">
        <v>1.5626448E9</v>
      </c>
      <c r="AF519" s="152">
        <v>102712.1</v>
      </c>
      <c r="AG519" s="153">
        <f>IFERROR(__xludf.DUMMYFUNCTION("TO_DATE(INT((AH519/(60*60*24))+""1/1/1970""))"),43549.0)</f>
        <v>43549</v>
      </c>
      <c r="AH519" s="152">
        <v>1.55353254E9</v>
      </c>
      <c r="AI519" s="152">
        <v>101959.5629</v>
      </c>
    </row>
    <row r="520">
      <c r="A520" s="156">
        <v>1.48397226E9</v>
      </c>
      <c r="B520" s="156">
        <v>110146.1663</v>
      </c>
      <c r="C520" s="153">
        <f>IFERROR(__xludf.DUMMYFUNCTION("TO_DATE(INT((A520/(60*60*24))+""1/1/1970""))"),42744.0)</f>
        <v>42744</v>
      </c>
      <c r="D520" s="156">
        <v>1.4951664E9</v>
      </c>
      <c r="E520" s="156">
        <v>99695.7193</v>
      </c>
      <c r="G520" s="156">
        <v>1.5051888E9</v>
      </c>
      <c r="H520" s="156">
        <v>103901.8081</v>
      </c>
      <c r="J520" s="154">
        <v>43091.0</v>
      </c>
      <c r="K520" s="155">
        <v>138059.67</v>
      </c>
      <c r="M520" s="13">
        <v>1.4763024E9</v>
      </c>
      <c r="N520" s="13">
        <v>26847.6296</v>
      </c>
      <c r="P520" s="156">
        <v>1.4732208E9</v>
      </c>
      <c r="Q520" s="156">
        <v>117075.3743</v>
      </c>
      <c r="S520" s="156">
        <v>1.4781168E9</v>
      </c>
      <c r="T520" s="156">
        <v>9800.968</v>
      </c>
      <c r="V520" s="156">
        <v>1.4704308E9</v>
      </c>
      <c r="W520" s="156">
        <v>102710.4099</v>
      </c>
      <c r="Y520" s="156">
        <v>1.4694876E9</v>
      </c>
      <c r="Z520" s="156">
        <v>105727.3909</v>
      </c>
      <c r="AA520" s="153">
        <f>IFERROR(__xludf.DUMMYFUNCTION("TO_DATE(INT((AB520/(60*60*24))+""1/1/1970""))"),43651.0)</f>
        <v>43651</v>
      </c>
      <c r="AB520" s="152">
        <v>1.5623352E9</v>
      </c>
      <c r="AC520" s="152">
        <v>103815.1953</v>
      </c>
      <c r="AD520" s="153">
        <f>IFERROR(__xludf.DUMMYFUNCTION("TO_DATE(INT((AE520/(60*60*24))+""1/1/1970""))"),43655.0)</f>
        <v>43655</v>
      </c>
      <c r="AE520" s="156">
        <v>1.5626808E9</v>
      </c>
      <c r="AF520" s="156">
        <v>102712.1</v>
      </c>
      <c r="AG520" s="153">
        <f>IFERROR(__xludf.DUMMYFUNCTION("TO_DATE(INT((AH520/(60*60*24))+""1/1/1970""))"),43549.0)</f>
        <v>43549</v>
      </c>
      <c r="AH520" s="156">
        <v>1.553548374E9</v>
      </c>
      <c r="AI520" s="156">
        <v>102545.3248</v>
      </c>
    </row>
    <row r="521">
      <c r="A521" s="152">
        <v>1.4839956E9</v>
      </c>
      <c r="B521" s="152">
        <v>110000.861</v>
      </c>
      <c r="C521" s="153">
        <f>IFERROR(__xludf.DUMMYFUNCTION("TO_DATE(INT((A521/(60*60*24))+""1/1/1970""))"),42744.0)</f>
        <v>42744</v>
      </c>
      <c r="D521" s="156">
        <v>1.495224E9</v>
      </c>
      <c r="E521" s="156">
        <v>99695.7193</v>
      </c>
      <c r="G521" s="152">
        <v>1.5052752E9</v>
      </c>
      <c r="H521" s="152">
        <v>103988.2008</v>
      </c>
      <c r="J521" s="154">
        <v>43095.0</v>
      </c>
      <c r="K521" s="155">
        <v>138264.69</v>
      </c>
      <c r="M521" s="13">
        <v>1.4763672E9</v>
      </c>
      <c r="N521" s="13">
        <v>26728.0563</v>
      </c>
      <c r="P521" s="152">
        <v>1.4732604E9</v>
      </c>
      <c r="Q521" s="152">
        <v>117075.3743</v>
      </c>
      <c r="S521" s="152">
        <v>1.4781816E9</v>
      </c>
      <c r="T521" s="152">
        <v>9782.6913</v>
      </c>
      <c r="V521" s="152">
        <v>1.4706072E9</v>
      </c>
      <c r="W521" s="152">
        <v>102704.9957</v>
      </c>
      <c r="Y521" s="152">
        <v>1.4695164E9</v>
      </c>
      <c r="Z521" s="152">
        <v>105539.8405</v>
      </c>
      <c r="AA521" s="153">
        <f>IFERROR(__xludf.DUMMYFUNCTION("TO_DATE(INT((AB521/(60*60*24))+""1/1/1970""))"),43651.0)</f>
        <v>43651</v>
      </c>
      <c r="AB521" s="156">
        <v>1.5623532E9</v>
      </c>
      <c r="AC521" s="156">
        <v>103891.5354</v>
      </c>
      <c r="AD521" s="153">
        <f>IFERROR(__xludf.DUMMYFUNCTION("TO_DATE(INT((AE521/(60*60*24))+""1/1/1970""))"),43655.0)</f>
        <v>43655</v>
      </c>
      <c r="AE521" s="152">
        <v>1.5626988E9</v>
      </c>
      <c r="AF521" s="152">
        <v>102712.1</v>
      </c>
      <c r="AG521" s="153">
        <f>IFERROR(__xludf.DUMMYFUNCTION("TO_DATE(INT((AH521/(60*60*24))+""1/1/1970""))"),43549.0)</f>
        <v>43549</v>
      </c>
      <c r="AH521" s="152">
        <v>1.553558148E9</v>
      </c>
      <c r="AI521" s="152">
        <v>102545.3248</v>
      </c>
    </row>
    <row r="522">
      <c r="A522" s="156">
        <v>1.48405866E9</v>
      </c>
      <c r="B522" s="156">
        <v>109991.174</v>
      </c>
      <c r="C522" s="153">
        <f>IFERROR(__xludf.DUMMYFUNCTION("TO_DATE(INT((A522/(60*60*24))+""1/1/1970""))"),42745.0)</f>
        <v>42745</v>
      </c>
      <c r="D522" s="156">
        <v>1.4954616E9</v>
      </c>
      <c r="E522" s="156">
        <v>99695.7193</v>
      </c>
      <c r="G522" s="156">
        <v>1.5053616E9</v>
      </c>
      <c r="H522" s="156">
        <v>104126.7428</v>
      </c>
      <c r="J522" s="154">
        <v>43096.0</v>
      </c>
      <c r="K522" s="155">
        <v>138515.51</v>
      </c>
      <c r="M522" s="13">
        <v>1.4763888E9</v>
      </c>
      <c r="N522" s="13">
        <v>26728.0563</v>
      </c>
      <c r="P522" s="156">
        <v>1.4732784E9</v>
      </c>
      <c r="Q522" s="156">
        <v>117075.3743</v>
      </c>
      <c r="S522" s="156">
        <v>1.4782032E9</v>
      </c>
      <c r="T522" s="156">
        <v>9782.6913</v>
      </c>
      <c r="V522" s="156">
        <v>1.4706108E9</v>
      </c>
      <c r="W522" s="156">
        <v>102692.6448</v>
      </c>
      <c r="Y522" s="156">
        <v>1.469556E9</v>
      </c>
      <c r="Z522" s="156">
        <v>105539.8405</v>
      </c>
      <c r="AA522" s="153">
        <f>IFERROR(__xludf.DUMMYFUNCTION("TO_DATE(INT((AB522/(60*60*24))+""1/1/1970""))"),43651.0)</f>
        <v>43651</v>
      </c>
      <c r="AB522" s="152">
        <v>1.5623568E9</v>
      </c>
      <c r="AC522" s="152">
        <v>103925.2974</v>
      </c>
      <c r="AD522" s="153">
        <f>IFERROR(__xludf.DUMMYFUNCTION("TO_DATE(INT((AE522/(60*60*24))+""1/1/1970""))"),43655.0)</f>
        <v>43655</v>
      </c>
      <c r="AE522" s="156">
        <v>1.5627024E9</v>
      </c>
      <c r="AF522" s="156">
        <v>102712.1</v>
      </c>
      <c r="AG522" s="153">
        <f>IFERROR(__xludf.DUMMYFUNCTION("TO_DATE(INT((AH522/(60*60*24))+""1/1/1970""))"),43550.0)</f>
        <v>43550</v>
      </c>
      <c r="AH522" s="156">
        <v>1.553564794E9</v>
      </c>
      <c r="AI522" s="156">
        <v>102545.3248</v>
      </c>
    </row>
    <row r="523">
      <c r="A523" s="152">
        <v>1.484082E9</v>
      </c>
      <c r="B523" s="152">
        <v>110000.861</v>
      </c>
      <c r="C523" s="153">
        <f>IFERROR(__xludf.DUMMYFUNCTION("TO_DATE(INT((A523/(60*60*24))+""1/1/1970""))"),42745.0)</f>
        <v>42745</v>
      </c>
      <c r="D523" s="156">
        <v>1.495512E9</v>
      </c>
      <c r="E523" s="156">
        <v>99695.7193</v>
      </c>
      <c r="G523" s="152">
        <v>1.505448E9</v>
      </c>
      <c r="H523" s="152">
        <v>104202.9328</v>
      </c>
      <c r="J523" s="154">
        <v>43097.0</v>
      </c>
      <c r="K523" s="155">
        <v>139103.88</v>
      </c>
      <c r="M523" s="13">
        <v>1.4764536E9</v>
      </c>
      <c r="N523" s="13">
        <v>26804.2514</v>
      </c>
      <c r="P523" s="152">
        <v>1.4733072E9</v>
      </c>
      <c r="Q523" s="152">
        <v>117038.2728</v>
      </c>
      <c r="S523" s="152">
        <v>1.478268E9</v>
      </c>
      <c r="T523" s="152">
        <v>9762.151</v>
      </c>
      <c r="V523" s="152">
        <v>1.4706468E9</v>
      </c>
      <c r="W523" s="152">
        <v>102692.2537</v>
      </c>
      <c r="Y523" s="152">
        <v>1.469574E9</v>
      </c>
      <c r="Z523" s="152">
        <v>105539.8405</v>
      </c>
      <c r="AA523" s="153">
        <f>IFERROR(__xludf.DUMMYFUNCTION("TO_DATE(INT((AB523/(60*60*24))+""1/1/1970""))"),43652.0)</f>
        <v>43652</v>
      </c>
      <c r="AB523" s="156">
        <v>1.5623856E9</v>
      </c>
      <c r="AC523" s="156">
        <v>103925.2974</v>
      </c>
      <c r="AD523" s="153">
        <f>IFERROR(__xludf.DUMMYFUNCTION("TO_DATE(INT((AE523/(60*60*24))+""1/1/1970""))"),43656.0)</f>
        <v>43656</v>
      </c>
      <c r="AE523" s="152">
        <v>1.5627312E9</v>
      </c>
      <c r="AF523" s="152">
        <v>102891.5</v>
      </c>
      <c r="AG523" s="153">
        <f>IFERROR(__xludf.DUMMYFUNCTION("TO_DATE(INT((AH523/(60*60*24))+""1/1/1970""))"),43550.0)</f>
        <v>43550</v>
      </c>
      <c r="AH523" s="152">
        <v>1.553581199E9</v>
      </c>
      <c r="AI523" s="152">
        <v>102545.3248</v>
      </c>
    </row>
    <row r="524">
      <c r="A524" s="156">
        <v>1.48414506E9</v>
      </c>
      <c r="B524" s="156">
        <v>109966.9564</v>
      </c>
      <c r="C524" s="153">
        <f>IFERROR(__xludf.DUMMYFUNCTION("TO_DATE(INT((A524/(60*60*24))+""1/1/1970""))"),42746.0)</f>
        <v>42746</v>
      </c>
      <c r="D524" s="156">
        <v>1.4955696E9</v>
      </c>
      <c r="E524" s="156">
        <v>99695.7193</v>
      </c>
      <c r="G524" s="156">
        <v>1.5055344E9</v>
      </c>
      <c r="H524" s="156">
        <v>104237.2825</v>
      </c>
      <c r="J524" s="154">
        <v>43098.0</v>
      </c>
      <c r="K524" s="155">
        <v>139389.23</v>
      </c>
      <c r="M524" s="13">
        <v>1.4764752E9</v>
      </c>
      <c r="N524" s="13">
        <v>26804.2514</v>
      </c>
      <c r="P524" s="156">
        <v>1.4733468E9</v>
      </c>
      <c r="Q524" s="156">
        <v>117038.2728</v>
      </c>
      <c r="S524" s="156">
        <v>1.4782896E9</v>
      </c>
      <c r="T524" s="156">
        <v>9762.151</v>
      </c>
      <c r="V524" s="156">
        <v>1.4706864E9</v>
      </c>
      <c r="W524" s="156">
        <v>102685.2569</v>
      </c>
      <c r="Y524" s="156">
        <v>1.4695956E9</v>
      </c>
      <c r="Z524" s="156">
        <v>105559.9679</v>
      </c>
      <c r="AA524" s="153">
        <f>IFERROR(__xludf.DUMMYFUNCTION("TO_DATE(INT((AB524/(60*60*24))+""1/1/1970""))"),43654.0)</f>
        <v>43654</v>
      </c>
      <c r="AB524" s="152">
        <v>1.5625584E9</v>
      </c>
      <c r="AC524" s="152">
        <v>103925.2974</v>
      </c>
      <c r="AD524" s="153">
        <f>IFERROR(__xludf.DUMMYFUNCTION("TO_DATE(INT((AE524/(60*60*24))+""1/1/1970""))"),43656.0)</f>
        <v>43656</v>
      </c>
      <c r="AE524" s="156">
        <v>1.5627672E9</v>
      </c>
      <c r="AF524" s="156">
        <v>102891.5</v>
      </c>
      <c r="AG524" s="153">
        <f>IFERROR(__xludf.DUMMYFUNCTION("TO_DATE(INT((AH524/(60*60*24))+""1/1/1970""))"),43550.0)</f>
        <v>43550</v>
      </c>
      <c r="AH524" s="156">
        <v>1.553596989E9</v>
      </c>
      <c r="AI524" s="156">
        <v>102545.3248</v>
      </c>
    </row>
    <row r="525">
      <c r="A525" s="152">
        <v>1.4841684E9</v>
      </c>
      <c r="B525" s="152">
        <v>110310.8457</v>
      </c>
      <c r="C525" s="153">
        <f>IFERROR(__xludf.DUMMYFUNCTION("TO_DATE(INT((A525/(60*60*24))+""1/1/1970""))"),42746.0)</f>
        <v>42746</v>
      </c>
      <c r="D525" s="156">
        <v>1.495638E9</v>
      </c>
      <c r="E525" s="156">
        <v>99695.7193</v>
      </c>
      <c r="G525" s="152">
        <v>1.5057432E9</v>
      </c>
      <c r="H525" s="152">
        <v>104237.2825</v>
      </c>
      <c r="J525" s="154">
        <v>43102.0</v>
      </c>
      <c r="K525" s="155">
        <v>139412.31</v>
      </c>
      <c r="M525" s="13">
        <v>1.4764896E9</v>
      </c>
      <c r="N525" s="13">
        <v>26764.7763</v>
      </c>
      <c r="P525" s="152">
        <v>1.4733648E9</v>
      </c>
      <c r="Q525" s="152">
        <v>117038.2728</v>
      </c>
      <c r="S525" s="152">
        <v>1.478304E9</v>
      </c>
      <c r="T525" s="152">
        <v>9762.1092</v>
      </c>
      <c r="V525" s="152">
        <v>1.4706972E9</v>
      </c>
      <c r="W525" s="152">
        <v>102684.6568</v>
      </c>
      <c r="Y525" s="152">
        <v>1.4696352E9</v>
      </c>
      <c r="Z525" s="152">
        <v>105559.9679</v>
      </c>
      <c r="AA525" s="153">
        <f>IFERROR(__xludf.DUMMYFUNCTION("TO_DATE(INT((AB525/(60*60*24))+""1/1/1970""))"),43654.0)</f>
        <v>43654</v>
      </c>
      <c r="AB525" s="156">
        <v>1.5625944E9</v>
      </c>
      <c r="AC525" s="156">
        <v>104192.1814</v>
      </c>
      <c r="AD525" s="153">
        <f>IFERROR(__xludf.DUMMYFUNCTION("TO_DATE(INT((AE525/(60*60*24))+""1/1/1970""))"),43656.0)</f>
        <v>43656</v>
      </c>
      <c r="AE525" s="152">
        <v>1.5627852E9</v>
      </c>
      <c r="AF525" s="152">
        <v>102891.5</v>
      </c>
      <c r="AG525" s="153">
        <f>IFERROR(__xludf.DUMMYFUNCTION("TO_DATE(INT((AH525/(60*60*24))+""1/1/1970""))"),43550.0)</f>
        <v>43550</v>
      </c>
      <c r="AH525" s="152">
        <v>1.553612781E9</v>
      </c>
      <c r="AI525" s="152">
        <v>104202.0419</v>
      </c>
    </row>
    <row r="526">
      <c r="A526" s="156">
        <v>1.48423146E9</v>
      </c>
      <c r="B526" s="156">
        <v>109976.6434</v>
      </c>
      <c r="C526" s="153">
        <f>IFERROR(__xludf.DUMMYFUNCTION("TO_DATE(INT((A526/(60*60*24))+""1/1/1970""))"),42747.0)</f>
        <v>42747</v>
      </c>
      <c r="D526" s="156">
        <v>1.4956848E9</v>
      </c>
      <c r="E526" s="156">
        <v>99695.7193</v>
      </c>
      <c r="G526" s="152">
        <v>1.5057936E9</v>
      </c>
      <c r="H526" s="152">
        <v>104668.3694</v>
      </c>
      <c r="J526" s="154">
        <v>43103.0</v>
      </c>
      <c r="K526" s="155">
        <v>139959.06</v>
      </c>
      <c r="M526" s="13">
        <v>1.476576E9</v>
      </c>
      <c r="N526" s="13">
        <v>26764.7763</v>
      </c>
      <c r="P526" s="156">
        <v>1.4733936E9</v>
      </c>
      <c r="Q526" s="156">
        <v>116501.4913</v>
      </c>
      <c r="S526" s="156">
        <v>1.4784804E9</v>
      </c>
      <c r="T526" s="156">
        <v>9766.5052</v>
      </c>
      <c r="V526" s="156">
        <v>1.470726E9</v>
      </c>
      <c r="W526" s="156">
        <v>102684.6989</v>
      </c>
      <c r="Y526" s="156">
        <v>1.4696604E9</v>
      </c>
      <c r="Z526" s="156">
        <v>105559.9679</v>
      </c>
      <c r="AA526" s="153">
        <f>IFERROR(__xludf.DUMMYFUNCTION("TO_DATE(INT((AB526/(60*60*24))+""1/1/1970""))"),43654.0)</f>
        <v>43654</v>
      </c>
      <c r="AB526" s="152">
        <v>1.5626124E9</v>
      </c>
      <c r="AC526" s="152">
        <v>104092.5129</v>
      </c>
      <c r="AD526" s="153">
        <f>IFERROR(__xludf.DUMMYFUNCTION("TO_DATE(INT((AE526/(60*60*24))+""1/1/1970""))"),43656.0)</f>
        <v>43656</v>
      </c>
      <c r="AE526" s="156">
        <v>1.5627888E9</v>
      </c>
      <c r="AF526" s="156">
        <v>102891.5</v>
      </c>
      <c r="AG526" s="153">
        <f>IFERROR(__xludf.DUMMYFUNCTION("TO_DATE(INT((AH526/(60*60*24))+""1/1/1970""))"),43550.0)</f>
        <v>43550</v>
      </c>
      <c r="AH526" s="156">
        <v>1.5536286E9</v>
      </c>
      <c r="AI526" s="156">
        <v>104072.58</v>
      </c>
    </row>
    <row r="527">
      <c r="A527" s="152">
        <v>1.4842548E9</v>
      </c>
      <c r="B527" s="152">
        <v>110034.7656</v>
      </c>
      <c r="C527" s="153">
        <f>IFERROR(__xludf.DUMMYFUNCTION("TO_DATE(INT((A527/(60*60*24))+""1/1/1970""))"),42747.0)</f>
        <v>42747</v>
      </c>
      <c r="D527" s="156">
        <v>1.4957424E9</v>
      </c>
      <c r="E527" s="156">
        <v>99695.7193</v>
      </c>
      <c r="G527" s="156">
        <v>1.50588E9</v>
      </c>
      <c r="H527" s="156">
        <v>103950.3176</v>
      </c>
      <c r="J527" s="154">
        <v>43104.0</v>
      </c>
      <c r="K527" s="155">
        <v>140451.0</v>
      </c>
      <c r="M527" s="13">
        <v>1.4766624E9</v>
      </c>
      <c r="N527" s="13">
        <v>26793.3248</v>
      </c>
      <c r="P527" s="152">
        <v>1.4734332E9</v>
      </c>
      <c r="Q527" s="152">
        <v>116501.4913</v>
      </c>
      <c r="S527" s="152">
        <v>1.4785308E9</v>
      </c>
      <c r="T527" s="152">
        <v>9766.5052</v>
      </c>
      <c r="V527" s="152">
        <v>1.4707656E9</v>
      </c>
      <c r="W527" s="152">
        <v>102711.9738</v>
      </c>
      <c r="Y527" s="152">
        <v>1.4696748E9</v>
      </c>
      <c r="Z527" s="152">
        <v>104826.6916</v>
      </c>
      <c r="AA527" s="153">
        <f>IFERROR(__xludf.DUMMYFUNCTION("TO_DATE(INT((AB527/(60*60*24))+""1/1/1970""))"),43654.0)</f>
        <v>43654</v>
      </c>
      <c r="AB527" s="156">
        <v>1.562616E9</v>
      </c>
      <c r="AC527" s="156">
        <v>103941.5581</v>
      </c>
      <c r="AD527" s="153">
        <f>IFERROR(__xludf.DUMMYFUNCTION("TO_DATE(INT((AE527/(60*60*24))+""1/1/1970""))"),43657.0)</f>
        <v>43657</v>
      </c>
      <c r="AE527" s="152">
        <v>1.5628176E9</v>
      </c>
      <c r="AF527" s="152">
        <v>103074.54</v>
      </c>
      <c r="AG527" s="153">
        <f>IFERROR(__xludf.DUMMYFUNCTION("TO_DATE(INT((AH527/(60*60*24))+""1/1/1970""))"),43550.0)</f>
        <v>43550</v>
      </c>
      <c r="AH527" s="152">
        <v>1.553644631E9</v>
      </c>
      <c r="AI527" s="152">
        <v>104466.1896</v>
      </c>
    </row>
    <row r="528">
      <c r="A528" s="156">
        <v>1.48431786E9</v>
      </c>
      <c r="B528" s="156">
        <v>110218.819</v>
      </c>
      <c r="C528" s="153">
        <f>IFERROR(__xludf.DUMMYFUNCTION("TO_DATE(INT((A528/(60*60*24))+""1/1/1970""))"),42748.0)</f>
        <v>42748</v>
      </c>
      <c r="D528" s="156">
        <v>1.4958108E9</v>
      </c>
      <c r="E528" s="156">
        <v>99695.7193</v>
      </c>
      <c r="G528" s="152">
        <v>1.5059664E9</v>
      </c>
      <c r="H528" s="152">
        <v>103729.9139</v>
      </c>
      <c r="J528" s="154">
        <v>43105.0</v>
      </c>
      <c r="K528" s="155">
        <v>140913.54</v>
      </c>
      <c r="M528" s="13">
        <v>1.4767128E9</v>
      </c>
      <c r="N528" s="13">
        <v>26793.3248</v>
      </c>
      <c r="P528" s="156">
        <v>1.4734512E9</v>
      </c>
      <c r="Q528" s="156">
        <v>116501.4913</v>
      </c>
      <c r="S528" s="156">
        <v>1.4785524E9</v>
      </c>
      <c r="T528" s="156">
        <v>9766.5052</v>
      </c>
      <c r="V528" s="156">
        <v>1.4707836E9</v>
      </c>
      <c r="W528" s="156">
        <v>102711.3293</v>
      </c>
      <c r="Y528" s="156">
        <v>1.4697144E9</v>
      </c>
      <c r="Z528" s="156">
        <v>104826.6916</v>
      </c>
      <c r="AA528" s="153">
        <f>IFERROR(__xludf.DUMMYFUNCTION("TO_DATE(INT((AB528/(60*60*24))+""1/1/1970""))"),43655.0)</f>
        <v>43655</v>
      </c>
      <c r="AB528" s="152">
        <v>1.5626448E9</v>
      </c>
      <c r="AC528" s="152">
        <v>103941.5581</v>
      </c>
      <c r="AD528" s="153">
        <f>IFERROR(__xludf.DUMMYFUNCTION("TO_DATE(INT((AE528/(60*60*24))+""1/1/1970""))"),43657.0)</f>
        <v>43657</v>
      </c>
      <c r="AE528" s="156">
        <v>1.5628536E9</v>
      </c>
      <c r="AF528" s="156">
        <v>103074.54</v>
      </c>
      <c r="AG528" s="153">
        <f>IFERROR(__xludf.DUMMYFUNCTION("TO_DATE(INT((AH528/(60*60*24))+""1/1/1970""))"),43550.0)</f>
        <v>43550</v>
      </c>
      <c r="AH528" s="156">
        <v>1.553644648E9</v>
      </c>
      <c r="AI528" s="156">
        <v>104466.1896</v>
      </c>
    </row>
    <row r="529">
      <c r="A529" s="152">
        <v>1.4843412E9</v>
      </c>
      <c r="B529" s="152">
        <v>110286.6282</v>
      </c>
      <c r="C529" s="153">
        <f>IFERROR(__xludf.DUMMYFUNCTION("TO_DATE(INT((A529/(60*60*24))+""1/1/1970""))"),42748.0)</f>
        <v>42748</v>
      </c>
      <c r="D529" s="156">
        <v>1.4958576E9</v>
      </c>
      <c r="E529" s="156">
        <v>99695.7193</v>
      </c>
      <c r="G529" s="156">
        <v>1.5060528E9</v>
      </c>
      <c r="H529" s="156">
        <v>103952.388</v>
      </c>
      <c r="J529" s="154">
        <v>43108.0</v>
      </c>
      <c r="K529" s="155">
        <v>141239.04</v>
      </c>
      <c r="M529" s="13">
        <v>1.4767344E9</v>
      </c>
      <c r="N529" s="13">
        <v>26793.3248</v>
      </c>
      <c r="P529" s="152">
        <v>1.47348E9</v>
      </c>
      <c r="Q529" s="152">
        <v>110985.1802</v>
      </c>
      <c r="S529" s="152">
        <v>1.4786172E9</v>
      </c>
      <c r="T529" s="152">
        <v>9765.9563</v>
      </c>
      <c r="V529" s="152">
        <v>1.4708052E9</v>
      </c>
      <c r="W529" s="152">
        <v>102742.2413</v>
      </c>
      <c r="Y529" s="152">
        <v>1.4697468E9</v>
      </c>
      <c r="Z529" s="152">
        <v>104826.6916</v>
      </c>
      <c r="AA529" s="153">
        <f>IFERROR(__xludf.DUMMYFUNCTION("TO_DATE(INT((AB529/(60*60*24))+""1/1/1970""))"),43655.0)</f>
        <v>43655</v>
      </c>
      <c r="AB529" s="156">
        <v>1.5626808E9</v>
      </c>
      <c r="AC529" s="156">
        <v>104003.9112</v>
      </c>
      <c r="AD529" s="153">
        <f>IFERROR(__xludf.DUMMYFUNCTION("TO_DATE(INT((AE529/(60*60*24))+""1/1/1970""))"),43657.0)</f>
        <v>43657</v>
      </c>
      <c r="AE529" s="152">
        <v>1.5628716E9</v>
      </c>
      <c r="AF529" s="152">
        <v>103074.54</v>
      </c>
      <c r="AG529" s="153">
        <f>IFERROR(__xludf.DUMMYFUNCTION("TO_DATE(INT((AH529/(60*60*24))+""1/1/1970""))"),43551.0)</f>
        <v>43551</v>
      </c>
      <c r="AH529" s="152">
        <v>1.553661191E9</v>
      </c>
      <c r="AI529" s="152">
        <v>104466.1896</v>
      </c>
    </row>
    <row r="530">
      <c r="A530" s="156">
        <v>1.48466346E9</v>
      </c>
      <c r="B530" s="156">
        <v>109971.7999</v>
      </c>
      <c r="C530" s="153">
        <f>IFERROR(__xludf.DUMMYFUNCTION("TO_DATE(INT((A530/(60*60*24))+""1/1/1970""))"),42752.0)</f>
        <v>42752</v>
      </c>
      <c r="D530" s="156">
        <v>1.4961744E9</v>
      </c>
      <c r="E530" s="156">
        <v>99695.7193</v>
      </c>
      <c r="G530" s="152">
        <v>1.5061392E9</v>
      </c>
      <c r="H530" s="152">
        <v>103772.3486</v>
      </c>
      <c r="J530" s="154">
        <v>43109.0</v>
      </c>
      <c r="K530" s="155">
        <v>141338.52</v>
      </c>
      <c r="M530" s="13">
        <v>1.4767992E9</v>
      </c>
      <c r="N530" s="13">
        <v>26831.638</v>
      </c>
      <c r="P530" s="156">
        <v>1.4736888E9</v>
      </c>
      <c r="Q530" s="156">
        <v>110985.1802</v>
      </c>
      <c r="S530" s="156">
        <v>1.4786388E9</v>
      </c>
      <c r="T530" s="156">
        <v>9765.9563</v>
      </c>
      <c r="V530" s="156">
        <v>1.4708448E9</v>
      </c>
      <c r="W530" s="156">
        <v>102744.7807</v>
      </c>
      <c r="Y530" s="156">
        <v>1.469754E9</v>
      </c>
      <c r="Z530" s="156">
        <v>104687.6298</v>
      </c>
      <c r="AA530" s="153">
        <f>IFERROR(__xludf.DUMMYFUNCTION("TO_DATE(INT((AB530/(60*60*24))+""1/1/1970""))"),43655.0)</f>
        <v>43655</v>
      </c>
      <c r="AB530" s="152">
        <v>1.5626988E9</v>
      </c>
      <c r="AC530" s="152">
        <v>104103.5904</v>
      </c>
      <c r="AD530" s="153">
        <f>IFERROR(__xludf.DUMMYFUNCTION("TO_DATE(INT((AE530/(60*60*24))+""1/1/1970""))"),43657.0)</f>
        <v>43657</v>
      </c>
      <c r="AE530" s="156">
        <v>1.5628752E9</v>
      </c>
      <c r="AF530" s="156">
        <v>103074.54</v>
      </c>
      <c r="AG530" s="153">
        <f>IFERROR(__xludf.DUMMYFUNCTION("TO_DATE(INT((AH530/(60*60*24))+""1/1/1970""))"),43551.0)</f>
        <v>43551</v>
      </c>
      <c r="AH530" s="156">
        <v>1.553677035E9</v>
      </c>
      <c r="AI530" s="156">
        <v>104466.1896</v>
      </c>
    </row>
    <row r="531">
      <c r="A531" s="152">
        <v>1.4846868E9</v>
      </c>
      <c r="B531" s="152">
        <v>109899.1472</v>
      </c>
      <c r="C531" s="153">
        <f>IFERROR(__xludf.DUMMYFUNCTION("TO_DATE(INT((A531/(60*60*24))+""1/1/1970""))"),42752.0)</f>
        <v>42752</v>
      </c>
      <c r="D531" s="156">
        <v>1.4962428E9</v>
      </c>
      <c r="E531" s="156">
        <v>99767.5335</v>
      </c>
      <c r="G531" s="156">
        <v>1.506348E9</v>
      </c>
      <c r="H531" s="156">
        <v>103772.3486</v>
      </c>
      <c r="J531" s="154">
        <v>43110.0</v>
      </c>
      <c r="K531" s="155">
        <v>140892.72</v>
      </c>
      <c r="M531" s="13">
        <v>1.4768208E9</v>
      </c>
      <c r="N531" s="13">
        <v>26831.638</v>
      </c>
      <c r="P531" s="152">
        <v>1.4737104E9</v>
      </c>
      <c r="Q531" s="152">
        <v>110985.1802</v>
      </c>
      <c r="S531" s="152">
        <v>1.4787036E9</v>
      </c>
      <c r="T531" s="152">
        <v>9766.2672</v>
      </c>
      <c r="V531" s="152">
        <v>1.47087E9</v>
      </c>
      <c r="W531" s="152">
        <v>102750.4071</v>
      </c>
      <c r="Y531" s="152">
        <v>1.4697936E9</v>
      </c>
      <c r="Z531" s="152">
        <v>104687.6298</v>
      </c>
      <c r="AA531" s="153">
        <f>IFERROR(__xludf.DUMMYFUNCTION("TO_DATE(INT((AB531/(60*60*24))+""1/1/1970""))"),43655.0)</f>
        <v>43655</v>
      </c>
      <c r="AB531" s="156">
        <v>1.5627024E9</v>
      </c>
      <c r="AC531" s="156">
        <v>104033.2125</v>
      </c>
      <c r="AD531" s="153">
        <f>IFERROR(__xludf.DUMMYFUNCTION("TO_DATE(INT((AE531/(60*60*24))+""1/1/1970""))"),43658.0)</f>
        <v>43658</v>
      </c>
      <c r="AE531" s="152">
        <v>1.562904E9</v>
      </c>
      <c r="AF531" s="152">
        <v>102996.54</v>
      </c>
      <c r="AG531" s="153">
        <f>IFERROR(__xludf.DUMMYFUNCTION("TO_DATE(INT((AH531/(60*60*24))+""1/1/1970""))"),43551.0)</f>
        <v>43551</v>
      </c>
      <c r="AH531" s="152">
        <v>1.553692829E9</v>
      </c>
      <c r="AI531" s="152">
        <v>104466.1896</v>
      </c>
    </row>
    <row r="532">
      <c r="A532" s="156">
        <v>1.48474986E9</v>
      </c>
      <c r="B532" s="156">
        <v>109996.0175</v>
      </c>
      <c r="C532" s="153">
        <f>IFERROR(__xludf.DUMMYFUNCTION("TO_DATE(INT((A532/(60*60*24))+""1/1/1970""))"),42753.0)</f>
        <v>42753</v>
      </c>
      <c r="D532" s="156">
        <v>1.4962896E9</v>
      </c>
      <c r="E532" s="156">
        <v>99905.1516</v>
      </c>
      <c r="G532" s="156">
        <v>1.5063984E9</v>
      </c>
      <c r="H532" s="156">
        <v>101672.5024</v>
      </c>
      <c r="J532" s="154">
        <v>43111.0</v>
      </c>
      <c r="K532" s="155">
        <v>140832.33</v>
      </c>
      <c r="M532" s="13">
        <v>1.4768856E9</v>
      </c>
      <c r="N532" s="13">
        <v>26827.4786</v>
      </c>
      <c r="P532" s="156">
        <v>1.4737392E9</v>
      </c>
      <c r="Q532" s="156">
        <v>114181.385</v>
      </c>
      <c r="S532" s="156">
        <v>1.4787252E9</v>
      </c>
      <c r="T532" s="156">
        <v>9766.2672</v>
      </c>
      <c r="V532" s="156">
        <v>1.4708844E9</v>
      </c>
      <c r="W532" s="156">
        <v>102747.4401</v>
      </c>
      <c r="Y532" s="156">
        <v>1.469826E9</v>
      </c>
      <c r="Z532" s="156">
        <v>104687.6298</v>
      </c>
      <c r="AA532" s="153">
        <f>IFERROR(__xludf.DUMMYFUNCTION("TO_DATE(INT((AB532/(60*60*24))+""1/1/1970""))"),43656.0)</f>
        <v>43656</v>
      </c>
      <c r="AB532" s="152">
        <v>1.5627312E9</v>
      </c>
      <c r="AC532" s="152">
        <v>104033.2125</v>
      </c>
      <c r="AD532" s="153">
        <f>IFERROR(__xludf.DUMMYFUNCTION("TO_DATE(INT((AE532/(60*60*24))+""1/1/1970""))"),43658.0)</f>
        <v>43658</v>
      </c>
      <c r="AE532" s="156">
        <v>1.56294E9</v>
      </c>
      <c r="AF532" s="156">
        <v>102996.54</v>
      </c>
      <c r="AG532" s="153">
        <f>IFERROR(__xludf.DUMMYFUNCTION("TO_DATE(INT((AH532/(60*60*24))+""1/1/1970""))"),43551.0)</f>
        <v>43551</v>
      </c>
      <c r="AH532" s="156">
        <v>1.55370864E9</v>
      </c>
      <c r="AI532" s="156">
        <v>104030.841</v>
      </c>
    </row>
    <row r="533">
      <c r="A533" s="152">
        <v>1.4847732E9</v>
      </c>
      <c r="B533" s="152">
        <v>110141.3228</v>
      </c>
      <c r="C533" s="153">
        <f>IFERROR(__xludf.DUMMYFUNCTION("TO_DATE(INT((A533/(60*60*24))+""1/1/1970""))"),42753.0)</f>
        <v>42753</v>
      </c>
      <c r="D533" s="156">
        <v>1.4963472E9</v>
      </c>
      <c r="E533" s="156">
        <v>99905.1516</v>
      </c>
      <c r="G533" s="152">
        <v>1.5064848E9</v>
      </c>
      <c r="H533" s="152">
        <v>101376.4639</v>
      </c>
      <c r="J533" s="154">
        <v>43112.0</v>
      </c>
      <c r="K533" s="155">
        <v>141585.06</v>
      </c>
      <c r="M533" s="13">
        <v>1.4769072E9</v>
      </c>
      <c r="N533" s="13">
        <v>26827.4786</v>
      </c>
      <c r="P533" s="152">
        <v>1.4737788E9</v>
      </c>
      <c r="Q533" s="152">
        <v>114181.385</v>
      </c>
      <c r="S533" s="152">
        <v>1.47879E9</v>
      </c>
      <c r="T533" s="152">
        <v>9761.9632</v>
      </c>
      <c r="V533" s="152">
        <v>1.470924E9</v>
      </c>
      <c r="W533" s="152">
        <v>102747.506</v>
      </c>
      <c r="Y533" s="152">
        <v>1.4698368E9</v>
      </c>
      <c r="Z533" s="152">
        <v>103844.5679</v>
      </c>
      <c r="AA533" s="153">
        <f>IFERROR(__xludf.DUMMYFUNCTION("TO_DATE(INT((AB533/(60*60*24))+""1/1/1970""))"),43656.0)</f>
        <v>43656</v>
      </c>
      <c r="AB533" s="156">
        <v>1.5627672E9</v>
      </c>
      <c r="AC533" s="156">
        <v>103877.9145</v>
      </c>
      <c r="AD533" s="153">
        <f>IFERROR(__xludf.DUMMYFUNCTION("TO_DATE(INT((AE533/(60*60*24))+""1/1/1970""))"),43658.0)</f>
        <v>43658</v>
      </c>
      <c r="AE533" s="152">
        <v>1.562958E9</v>
      </c>
      <c r="AF533" s="152">
        <v>102996.54</v>
      </c>
      <c r="AG533" s="153">
        <f>IFERROR(__xludf.DUMMYFUNCTION("TO_DATE(INT((AH533/(60*60*24))+""1/1/1970""))"),43551.0)</f>
        <v>43551</v>
      </c>
      <c r="AH533" s="152">
        <v>1.553724439E9</v>
      </c>
      <c r="AI533" s="152">
        <v>103724.1076</v>
      </c>
    </row>
    <row r="534">
      <c r="A534" s="156">
        <v>1.48483626E9</v>
      </c>
      <c r="B534" s="156">
        <v>110233.3495</v>
      </c>
      <c r="C534" s="153">
        <f>IFERROR(__xludf.DUMMYFUNCTION("TO_DATE(INT((A534/(60*60*24))+""1/1/1970""))"),42754.0)</f>
        <v>42754</v>
      </c>
      <c r="D534" s="156">
        <v>1.4964156E9</v>
      </c>
      <c r="E534" s="156">
        <v>99905.1516</v>
      </c>
      <c r="G534" s="156">
        <v>1.5065712E9</v>
      </c>
      <c r="H534" s="156">
        <v>102473.7071</v>
      </c>
      <c r="J534" s="154">
        <v>43116.0</v>
      </c>
      <c r="K534" s="155">
        <v>142522.11</v>
      </c>
      <c r="M534" s="13">
        <v>1.476972E9</v>
      </c>
      <c r="N534" s="13">
        <v>26747.7399</v>
      </c>
      <c r="P534" s="156">
        <v>1.4737968E9</v>
      </c>
      <c r="Q534" s="156">
        <v>114181.385</v>
      </c>
      <c r="S534" s="156">
        <v>1.4788116E9</v>
      </c>
      <c r="T534" s="156">
        <v>9761.9632</v>
      </c>
      <c r="V534" s="156">
        <v>1.4709564E9</v>
      </c>
      <c r="W534" s="156">
        <v>102727.8231</v>
      </c>
      <c r="Y534" s="156">
        <v>1.4700024E9</v>
      </c>
      <c r="Z534" s="156">
        <v>103844.5679</v>
      </c>
      <c r="AA534" s="153">
        <f>IFERROR(__xludf.DUMMYFUNCTION("TO_DATE(INT((AB534/(60*60*24))+""1/1/1970""))"),43656.0)</f>
        <v>43656</v>
      </c>
      <c r="AB534" s="152">
        <v>1.5627852E9</v>
      </c>
      <c r="AC534" s="152">
        <v>104078.371</v>
      </c>
      <c r="AD534" s="153">
        <f>IFERROR(__xludf.DUMMYFUNCTION("TO_DATE(INT((AE534/(60*60*24))+""1/1/1970""))"),43658.0)</f>
        <v>43658</v>
      </c>
      <c r="AE534" s="156">
        <v>1.5629616E9</v>
      </c>
      <c r="AF534" s="156">
        <v>102996.54</v>
      </c>
      <c r="AG534" s="153">
        <f>IFERROR(__xludf.DUMMYFUNCTION("TO_DATE(INT((AH534/(60*60*24))+""1/1/1970""))"),43551.0)</f>
        <v>43551</v>
      </c>
      <c r="AH534" s="156">
        <v>1.553731033E9</v>
      </c>
      <c r="AI534" s="156">
        <v>103724.1076</v>
      </c>
    </row>
    <row r="535">
      <c r="A535" s="152">
        <v>1.4848596E9</v>
      </c>
      <c r="B535" s="152">
        <v>109734.4678</v>
      </c>
      <c r="C535" s="153">
        <f>IFERROR(__xludf.DUMMYFUNCTION("TO_DATE(INT((A535/(60*60*24))+""1/1/1970""))"),42754.0)</f>
        <v>42754</v>
      </c>
      <c r="D535" s="156">
        <v>1.4964624E9</v>
      </c>
      <c r="E535" s="156">
        <v>99905.1516</v>
      </c>
      <c r="G535" s="152">
        <v>1.5066576E9</v>
      </c>
      <c r="H535" s="152">
        <v>102524.2167</v>
      </c>
      <c r="J535" s="154">
        <v>43117.0</v>
      </c>
      <c r="K535" s="155">
        <v>142477.65</v>
      </c>
      <c r="M535" s="13">
        <v>1.4769936E9</v>
      </c>
      <c r="N535" s="13">
        <v>26747.7399</v>
      </c>
      <c r="P535" s="152">
        <v>1.4738256E9</v>
      </c>
      <c r="Q535" s="152">
        <v>110932.9734</v>
      </c>
      <c r="S535" s="152">
        <v>1.4788764E9</v>
      </c>
      <c r="T535" s="152">
        <v>9757.207</v>
      </c>
      <c r="V535" s="152">
        <v>1.4709636E9</v>
      </c>
      <c r="W535" s="152">
        <v>102715.9477</v>
      </c>
      <c r="Y535" s="152">
        <v>1.470006E9</v>
      </c>
      <c r="Z535" s="152">
        <v>103844.5679</v>
      </c>
      <c r="AA535" s="153">
        <f>IFERROR(__xludf.DUMMYFUNCTION("TO_DATE(INT((AB535/(60*60*24))+""1/1/1970""))"),43656.0)</f>
        <v>43656</v>
      </c>
      <c r="AB535" s="156">
        <v>1.5627888E9</v>
      </c>
      <c r="AC535" s="156">
        <v>104135.7145</v>
      </c>
      <c r="AD535" s="153">
        <f>IFERROR(__xludf.DUMMYFUNCTION("TO_DATE(INT((AE535/(60*60*24))+""1/1/1970""))"),43659.0)</f>
        <v>43659</v>
      </c>
      <c r="AE535" s="152">
        <v>1.5629904E9</v>
      </c>
      <c r="AF535" s="152">
        <v>103185.82</v>
      </c>
      <c r="AG535" s="153">
        <f>IFERROR(__xludf.DUMMYFUNCTION("TO_DATE(INT((AH535/(60*60*24))+""1/1/1970""))"),43552.0)</f>
        <v>43552</v>
      </c>
      <c r="AH535" s="152">
        <v>1.553740595E9</v>
      </c>
      <c r="AI535" s="152">
        <v>103724.1076</v>
      </c>
    </row>
    <row r="536">
      <c r="A536" s="156">
        <v>1.48492266E9</v>
      </c>
      <c r="B536" s="156">
        <v>110189.7579</v>
      </c>
      <c r="C536" s="153">
        <f>IFERROR(__xludf.DUMMYFUNCTION("TO_DATE(INT((A536/(60*60*24))+""1/1/1970""))"),42755.0)</f>
        <v>42755</v>
      </c>
      <c r="D536" s="156">
        <v>1.4966928E9</v>
      </c>
      <c r="E536" s="156">
        <v>99905.1516</v>
      </c>
      <c r="G536" s="156">
        <v>1.506744E9</v>
      </c>
      <c r="H536" s="156">
        <v>103127.2998</v>
      </c>
      <c r="J536" s="154">
        <v>43118.0</v>
      </c>
      <c r="K536" s="155">
        <v>142808.1</v>
      </c>
      <c r="M536" s="13">
        <v>1.4770584E9</v>
      </c>
      <c r="N536" s="13">
        <v>26650.0435</v>
      </c>
      <c r="P536" s="156">
        <v>1.4738652E9</v>
      </c>
      <c r="Q536" s="156">
        <v>110932.9734</v>
      </c>
      <c r="S536" s="156">
        <v>1.478898E9</v>
      </c>
      <c r="T536" s="156">
        <v>9757.207</v>
      </c>
      <c r="V536" s="156">
        <v>1.4710032E9</v>
      </c>
      <c r="W536" s="156">
        <v>102879.9855</v>
      </c>
      <c r="Y536" s="156">
        <v>1.470042E9</v>
      </c>
      <c r="Z536" s="156">
        <v>103912.7264</v>
      </c>
      <c r="AA536" s="153">
        <f>IFERROR(__xludf.DUMMYFUNCTION("TO_DATE(INT((AB536/(60*60*24))+""1/1/1970""))"),43657.0)</f>
        <v>43657</v>
      </c>
      <c r="AB536" s="152">
        <v>1.5628176E9</v>
      </c>
      <c r="AC536" s="152">
        <v>104135.7145</v>
      </c>
      <c r="AD536" s="153">
        <f>IFERROR(__xludf.DUMMYFUNCTION("TO_DATE(INT((AE536/(60*60*24))+""1/1/1970""))"),43661.0)</f>
        <v>43661</v>
      </c>
      <c r="AE536" s="156">
        <v>1.5631992E9</v>
      </c>
      <c r="AF536" s="156">
        <v>103185.82</v>
      </c>
      <c r="AG536" s="153">
        <f>IFERROR(__xludf.DUMMYFUNCTION("TO_DATE(INT((AH536/(60*60*24))+""1/1/1970""))"),43552.0)</f>
        <v>43552</v>
      </c>
      <c r="AH536" s="156">
        <v>1.553756565E9</v>
      </c>
      <c r="AI536" s="156">
        <v>103724.1076</v>
      </c>
    </row>
    <row r="537">
      <c r="A537" s="152">
        <v>1.484946E9</v>
      </c>
      <c r="B537" s="152">
        <v>110136.4793</v>
      </c>
      <c r="C537" s="153">
        <f>IFERROR(__xludf.DUMMYFUNCTION("TO_DATE(INT((A537/(60*60*24))+""1/1/1970""))"),42755.0)</f>
        <v>42755</v>
      </c>
      <c r="D537" s="156">
        <v>1.4967612E9</v>
      </c>
      <c r="E537" s="156">
        <v>99905.1516</v>
      </c>
      <c r="G537" s="152">
        <v>1.5069528E9</v>
      </c>
      <c r="H537" s="152">
        <v>103127.2998</v>
      </c>
      <c r="J537" s="154">
        <v>43119.0</v>
      </c>
      <c r="K537" s="155">
        <v>142307.94</v>
      </c>
      <c r="M537" s="13">
        <v>1.47708E9</v>
      </c>
      <c r="N537" s="13">
        <v>26650.0435</v>
      </c>
      <c r="P537" s="152">
        <v>1.4738832E9</v>
      </c>
      <c r="Q537" s="152">
        <v>110932.9734</v>
      </c>
      <c r="S537" s="152">
        <v>1.4789088E9</v>
      </c>
      <c r="T537" s="152">
        <v>9759.4393</v>
      </c>
      <c r="V537" s="152">
        <v>1.4710356E9</v>
      </c>
      <c r="W537" s="152">
        <v>102730.6188</v>
      </c>
      <c r="Y537" s="152">
        <v>1.4700816E9</v>
      </c>
      <c r="Z537" s="152">
        <v>103912.7264</v>
      </c>
      <c r="AA537" s="153">
        <f>IFERROR(__xludf.DUMMYFUNCTION("TO_DATE(INT((AB537/(60*60*24))+""1/1/1970""))"),43657.0)</f>
        <v>43657</v>
      </c>
      <c r="AB537" s="156">
        <v>1.5628536E9</v>
      </c>
      <c r="AC537" s="156">
        <v>103851.7902</v>
      </c>
      <c r="AD537" s="153">
        <f>IFERROR(__xludf.DUMMYFUNCTION("TO_DATE(INT((AE537/(60*60*24))+""1/1/1970""))"),43661.0)</f>
        <v>43661</v>
      </c>
      <c r="AE537" s="152">
        <v>1.5632172E9</v>
      </c>
      <c r="AF537" s="152">
        <v>103185.82</v>
      </c>
      <c r="AG537" s="153">
        <f>IFERROR(__xludf.DUMMYFUNCTION("TO_DATE(INT((AH537/(60*60*24))+""1/1/1970""))"),43552.0)</f>
        <v>43552</v>
      </c>
      <c r="AH537" s="152">
        <v>1.55377238E9</v>
      </c>
      <c r="AI537" s="152">
        <v>103724.1076</v>
      </c>
    </row>
    <row r="538">
      <c r="A538" s="156">
        <v>1.48518186E9</v>
      </c>
      <c r="B538" s="156">
        <v>109981.4869</v>
      </c>
      <c r="C538" s="153">
        <f>IFERROR(__xludf.DUMMYFUNCTION("TO_DATE(INT((A538/(60*60*24))+""1/1/1970""))"),42758.0)</f>
        <v>42758</v>
      </c>
      <c r="D538" s="156">
        <v>1.496808E9</v>
      </c>
      <c r="E538" s="156">
        <v>99905.1516</v>
      </c>
      <c r="G538" s="152">
        <v>1.5070032E9</v>
      </c>
      <c r="H538" s="152">
        <v>102929.8696</v>
      </c>
      <c r="J538" s="154">
        <v>43122.0</v>
      </c>
      <c r="K538" s="155">
        <v>142616.25</v>
      </c>
      <c r="M538" s="13">
        <v>1.4770944E9</v>
      </c>
      <c r="N538" s="13">
        <v>26772.5235</v>
      </c>
      <c r="P538" s="156">
        <v>1.473912E9</v>
      </c>
      <c r="Q538" s="156">
        <v>110808.7872</v>
      </c>
      <c r="S538" s="156">
        <v>1.4790816E9</v>
      </c>
      <c r="T538" s="156">
        <v>9757.6429</v>
      </c>
      <c r="V538" s="156">
        <v>1.471212E9</v>
      </c>
      <c r="W538" s="156">
        <v>102724.5505</v>
      </c>
      <c r="Y538" s="156">
        <v>1.4700924E9</v>
      </c>
      <c r="Z538" s="156">
        <v>103912.7264</v>
      </c>
      <c r="AA538" s="153">
        <f>IFERROR(__xludf.DUMMYFUNCTION("TO_DATE(INT((AB538/(60*60*24))+""1/1/1970""))"),43657.0)</f>
        <v>43657</v>
      </c>
      <c r="AB538" s="152">
        <v>1.5628716E9</v>
      </c>
      <c r="AC538" s="152">
        <v>103598.6343</v>
      </c>
      <c r="AD538" s="153">
        <f>IFERROR(__xludf.DUMMYFUNCTION("TO_DATE(INT((AE538/(60*60*24))+""1/1/1970""))"),43661.0)</f>
        <v>43661</v>
      </c>
      <c r="AE538" s="156">
        <v>1.5632208E9</v>
      </c>
      <c r="AF538" s="156">
        <v>103185.82</v>
      </c>
      <c r="AG538" s="153">
        <f>IFERROR(__xludf.DUMMYFUNCTION("TO_DATE(INT((AH538/(60*60*24))+""1/1/1970""))"),43552.0)</f>
        <v>43552</v>
      </c>
      <c r="AH538" s="156">
        <v>1.553788184E9</v>
      </c>
      <c r="AI538" s="156">
        <v>104483.7848</v>
      </c>
    </row>
    <row r="539">
      <c r="A539" s="152">
        <v>1.4852052E9</v>
      </c>
      <c r="B539" s="152">
        <v>109850.7121</v>
      </c>
      <c r="C539" s="153">
        <f>IFERROR(__xludf.DUMMYFUNCTION("TO_DATE(INT((A539/(60*60*24))+""1/1/1970""))"),42758.0)</f>
        <v>42758</v>
      </c>
      <c r="D539" s="156">
        <v>1.4968656E9</v>
      </c>
      <c r="E539" s="156">
        <v>99905.1516</v>
      </c>
      <c r="G539" s="156">
        <v>1.5070896E9</v>
      </c>
      <c r="H539" s="156">
        <v>103199.7978</v>
      </c>
      <c r="J539" s="154">
        <v>43123.0</v>
      </c>
      <c r="K539" s="155">
        <v>143286.99</v>
      </c>
      <c r="M539" s="13">
        <v>1.4771808E9</v>
      </c>
      <c r="N539" s="13">
        <v>26772.5235</v>
      </c>
      <c r="P539" s="152">
        <v>1.4739516E9</v>
      </c>
      <c r="Q539" s="152">
        <v>110808.7872</v>
      </c>
      <c r="S539" s="152">
        <v>1.4791356E9</v>
      </c>
      <c r="T539" s="152">
        <v>9757.6429</v>
      </c>
      <c r="V539" s="152">
        <v>1.4712156E9</v>
      </c>
      <c r="W539" s="152">
        <v>102769.3511</v>
      </c>
      <c r="Y539" s="152">
        <v>1.4701212E9</v>
      </c>
      <c r="Z539" s="152">
        <v>103912.269</v>
      </c>
      <c r="AA539" s="153">
        <f>IFERROR(__xludf.DUMMYFUNCTION("TO_DATE(INT((AB539/(60*60*24))+""1/1/1970""))"),43657.0)</f>
        <v>43657</v>
      </c>
      <c r="AB539" s="156">
        <v>1.5628752E9</v>
      </c>
      <c r="AC539" s="156">
        <v>103500.4342</v>
      </c>
      <c r="AD539" s="153">
        <f>IFERROR(__xludf.DUMMYFUNCTION("TO_DATE(INT((AE539/(60*60*24))+""1/1/1970""))"),43662.0)</f>
        <v>43662</v>
      </c>
      <c r="AE539" s="152">
        <v>1.5632496E9</v>
      </c>
      <c r="AF539" s="152">
        <v>103135.9</v>
      </c>
      <c r="AG539" s="153">
        <f>IFERROR(__xludf.DUMMYFUNCTION("TO_DATE(INT((AH539/(60*60*24))+""1/1/1970""))"),43552.0)</f>
        <v>43552</v>
      </c>
      <c r="AH539" s="152">
        <v>1.553804021E9</v>
      </c>
      <c r="AI539" s="152">
        <v>104779.4772</v>
      </c>
    </row>
    <row r="540">
      <c r="A540" s="156">
        <v>1.48526826E9</v>
      </c>
      <c r="B540" s="156">
        <v>109962.1129</v>
      </c>
      <c r="C540" s="153">
        <f>IFERROR(__xludf.DUMMYFUNCTION("TO_DATE(INT((A540/(60*60*24))+""1/1/1970""))"),42759.0)</f>
        <v>42759</v>
      </c>
      <c r="D540" s="156">
        <v>1.496934E9</v>
      </c>
      <c r="E540" s="156">
        <v>99905.1516</v>
      </c>
      <c r="G540" s="152">
        <v>1.507176E9</v>
      </c>
      <c r="H540" s="152">
        <v>101790.3315</v>
      </c>
      <c r="J540" s="154">
        <v>43124.0</v>
      </c>
      <c r="K540" s="155">
        <v>143754.18</v>
      </c>
      <c r="M540" s="13">
        <v>1.4772672E9</v>
      </c>
      <c r="N540" s="13">
        <v>26761.3509</v>
      </c>
      <c r="P540" s="156">
        <v>1.4739696E9</v>
      </c>
      <c r="Q540" s="156">
        <v>110808.7872</v>
      </c>
      <c r="S540" s="156">
        <v>1.4791572E9</v>
      </c>
      <c r="T540" s="156">
        <v>9757.6429</v>
      </c>
      <c r="V540" s="156">
        <v>1.4712516E9</v>
      </c>
      <c r="W540" s="156">
        <v>102747.5495</v>
      </c>
      <c r="Y540" s="156">
        <v>1.4701608E9</v>
      </c>
      <c r="Z540" s="156">
        <v>103912.269</v>
      </c>
      <c r="AA540" s="153">
        <f>IFERROR(__xludf.DUMMYFUNCTION("TO_DATE(INT((AB540/(60*60*24))+""1/1/1970""))"),43658.0)</f>
        <v>43658</v>
      </c>
      <c r="AB540" s="152">
        <v>1.562904E9</v>
      </c>
      <c r="AC540" s="152">
        <v>103500.4342</v>
      </c>
      <c r="AD540" s="153">
        <f>IFERROR(__xludf.DUMMYFUNCTION("TO_DATE(INT((AE540/(60*60*24))+""1/1/1970""))"),43662.0)</f>
        <v>43662</v>
      </c>
      <c r="AE540" s="156">
        <v>1.5632856E9</v>
      </c>
      <c r="AF540" s="156">
        <v>103135.9</v>
      </c>
      <c r="AG540" s="153">
        <f>IFERROR(__xludf.DUMMYFUNCTION("TO_DATE(INT((AH540/(60*60*24))+""1/1/1970""))"),43552.0)</f>
        <v>43552</v>
      </c>
      <c r="AH540" s="156">
        <v>1.553817194E9</v>
      </c>
      <c r="AI540" s="156">
        <v>104779.4772</v>
      </c>
    </row>
    <row r="541">
      <c r="A541" s="152">
        <v>1.4852916E9</v>
      </c>
      <c r="B541" s="152">
        <v>110553.0213</v>
      </c>
      <c r="C541" s="153">
        <f>IFERROR(__xludf.DUMMYFUNCTION("TO_DATE(INT((A541/(60*60*24))+""1/1/1970""))"),42759.0)</f>
        <v>42759</v>
      </c>
      <c r="D541" s="156">
        <v>1.4969808E9</v>
      </c>
      <c r="E541" s="156">
        <v>99905.1516</v>
      </c>
      <c r="G541" s="156">
        <v>1.5072624E9</v>
      </c>
      <c r="H541" s="156">
        <v>101476.277</v>
      </c>
      <c r="J541" s="154">
        <v>43125.0</v>
      </c>
      <c r="K541" s="155">
        <v>143988.69</v>
      </c>
      <c r="M541" s="13">
        <v>1.4773176E9</v>
      </c>
      <c r="N541" s="13">
        <v>26761.3509</v>
      </c>
      <c r="P541" s="152">
        <v>1.4739984E9</v>
      </c>
      <c r="Q541" s="152">
        <v>113087.61</v>
      </c>
      <c r="S541" s="152">
        <v>1.479222E9</v>
      </c>
      <c r="T541" s="152">
        <v>9763.0315</v>
      </c>
      <c r="V541" s="152">
        <v>1.4712912E9</v>
      </c>
      <c r="W541" s="152">
        <v>102515.8474</v>
      </c>
      <c r="Y541" s="152">
        <v>1.4701788E9</v>
      </c>
      <c r="Z541" s="152">
        <v>103912.269</v>
      </c>
      <c r="AA541" s="153">
        <f>IFERROR(__xludf.DUMMYFUNCTION("TO_DATE(INT((AB541/(60*60*24))+""1/1/1970""))"),43658.0)</f>
        <v>43658</v>
      </c>
      <c r="AB541" s="156">
        <v>1.56294E9</v>
      </c>
      <c r="AC541" s="156">
        <v>103400.2431</v>
      </c>
      <c r="AD541" s="153">
        <f>IFERROR(__xludf.DUMMYFUNCTION("TO_DATE(INT((AE541/(60*60*24))+""1/1/1970""))"),43662.0)</f>
        <v>43662</v>
      </c>
      <c r="AE541" s="152">
        <v>1.5633036E9</v>
      </c>
      <c r="AF541" s="152">
        <v>103135.9</v>
      </c>
      <c r="AG541" s="153">
        <f>IFERROR(__xludf.DUMMYFUNCTION("TO_DATE(INT((AH541/(60*60*24))+""1/1/1970""))"),43553.0)</f>
        <v>43553</v>
      </c>
      <c r="AH541" s="152">
        <v>1.553819934E9</v>
      </c>
      <c r="AI541" s="152">
        <v>104779.4772</v>
      </c>
    </row>
    <row r="542">
      <c r="A542" s="156">
        <v>1.48535466E9</v>
      </c>
      <c r="B542" s="156">
        <v>111032.529</v>
      </c>
      <c r="C542" s="153">
        <f>IFERROR(__xludf.DUMMYFUNCTION("TO_DATE(INT((A542/(60*60*24))+""1/1/1970""))"),42760.0)</f>
        <v>42760</v>
      </c>
      <c r="D542" s="156">
        <v>1.4970384E9</v>
      </c>
      <c r="E542" s="156">
        <v>99905.1516</v>
      </c>
      <c r="G542" s="152">
        <v>1.5073488E9</v>
      </c>
      <c r="H542" s="152">
        <v>102155.1303</v>
      </c>
      <c r="J542" s="154">
        <v>43126.0</v>
      </c>
      <c r="K542" s="155">
        <v>144040.02</v>
      </c>
      <c r="M542" s="13">
        <v>1.4773392E9</v>
      </c>
      <c r="N542" s="13">
        <v>26761.3509</v>
      </c>
      <c r="P542" s="156">
        <v>1.474038E9</v>
      </c>
      <c r="Q542" s="156">
        <v>113087.61</v>
      </c>
      <c r="S542" s="156">
        <v>1.4792436E9</v>
      </c>
      <c r="T542" s="156">
        <v>9763.0315</v>
      </c>
      <c r="V542" s="156">
        <v>1.471302E9</v>
      </c>
      <c r="W542" s="156">
        <v>102536.8969</v>
      </c>
      <c r="Y542" s="156">
        <v>1.4702004E9</v>
      </c>
      <c r="Z542" s="156">
        <v>103448.4248</v>
      </c>
      <c r="AA542" s="153">
        <f>IFERROR(__xludf.DUMMYFUNCTION("TO_DATE(INT((AB542/(60*60*24))+""1/1/1970""))"),43658.0)</f>
        <v>43658</v>
      </c>
      <c r="AB542" s="152">
        <v>1.562958E9</v>
      </c>
      <c r="AC542" s="152">
        <v>103535.3404</v>
      </c>
      <c r="AD542" s="153">
        <f>IFERROR(__xludf.DUMMYFUNCTION("TO_DATE(INT((AE542/(60*60*24))+""1/1/1970""))"),43662.0)</f>
        <v>43662</v>
      </c>
      <c r="AE542" s="156">
        <v>1.5633072E9</v>
      </c>
      <c r="AF542" s="156">
        <v>103135.9</v>
      </c>
      <c r="AG542" s="153">
        <f>IFERROR(__xludf.DUMMYFUNCTION("TO_DATE(INT((AH542/(60*60*24))+""1/1/1970""))"),43553.0)</f>
        <v>43553</v>
      </c>
      <c r="AH542" s="156">
        <v>1.553835729E9</v>
      </c>
      <c r="AI542" s="156">
        <v>104779.4772</v>
      </c>
    </row>
    <row r="543">
      <c r="A543" s="152">
        <v>1.485378E9</v>
      </c>
      <c r="B543" s="152">
        <v>111507.1931</v>
      </c>
      <c r="C543" s="153">
        <f>IFERROR(__xludf.DUMMYFUNCTION("TO_DATE(INT((A543/(60*60*24))+""1/1/1970""))"),42760.0)</f>
        <v>42760</v>
      </c>
      <c r="D543" s="156">
        <v>1.497276E9</v>
      </c>
      <c r="E543" s="156">
        <v>99905.1516</v>
      </c>
      <c r="G543" s="156">
        <v>1.5075576E9</v>
      </c>
      <c r="H543" s="156">
        <v>102155.1303</v>
      </c>
      <c r="J543" s="154">
        <v>43129.0</v>
      </c>
      <c r="K543" s="155">
        <v>144774.72</v>
      </c>
      <c r="M543" s="13">
        <v>1.477404E9</v>
      </c>
      <c r="N543" s="13">
        <v>26709.7152</v>
      </c>
      <c r="P543" s="152">
        <v>1.474056E9</v>
      </c>
      <c r="Q543" s="152">
        <v>113087.61</v>
      </c>
      <c r="S543" s="152">
        <v>1.4793084E9</v>
      </c>
      <c r="T543" s="152">
        <v>9775.3756</v>
      </c>
      <c r="V543" s="152">
        <v>1.4713308E9</v>
      </c>
      <c r="W543" s="152">
        <v>102059.8268</v>
      </c>
      <c r="Y543" s="152">
        <v>1.47024E9</v>
      </c>
      <c r="Z543" s="152">
        <v>103448.4248</v>
      </c>
      <c r="AA543" s="153">
        <f>IFERROR(__xludf.DUMMYFUNCTION("TO_DATE(INT((AB543/(60*60*24))+""1/1/1970""))"),43658.0)</f>
        <v>43658</v>
      </c>
      <c r="AB543" s="156">
        <v>1.5629616E9</v>
      </c>
      <c r="AC543" s="156">
        <v>103435.5771</v>
      </c>
      <c r="AD543" s="153">
        <f>IFERROR(__xludf.DUMMYFUNCTION("TO_DATE(INT((AE543/(60*60*24))+""1/1/1970""))"),43663.0)</f>
        <v>43663</v>
      </c>
      <c r="AE543" s="152">
        <v>1.563336E9</v>
      </c>
      <c r="AF543" s="152">
        <v>103174.62</v>
      </c>
      <c r="AG543" s="153">
        <f>IFERROR(__xludf.DUMMYFUNCTION("TO_DATE(INT((AH543/(60*60*24))+""1/1/1970""))"),43553.0)</f>
        <v>43553</v>
      </c>
      <c r="AH543" s="152">
        <v>1.55385153E9</v>
      </c>
      <c r="AI543" s="152">
        <v>104779.4772</v>
      </c>
    </row>
    <row r="544">
      <c r="A544" s="156">
        <v>1.48544106E9</v>
      </c>
      <c r="B544" s="156">
        <v>111458.758</v>
      </c>
      <c r="C544" s="153">
        <f>IFERROR(__xludf.DUMMYFUNCTION("TO_DATE(INT((A544/(60*60*24))+""1/1/1970""))"),42761.0)</f>
        <v>42761</v>
      </c>
      <c r="D544" s="156">
        <v>1.4973264E9</v>
      </c>
      <c r="E544" s="156">
        <v>99905.1516</v>
      </c>
      <c r="G544" s="156">
        <v>1.507608E9</v>
      </c>
      <c r="H544" s="156">
        <v>100791.4981</v>
      </c>
      <c r="J544" s="154">
        <v>43130.0</v>
      </c>
      <c r="K544" s="155">
        <v>143868.42</v>
      </c>
      <c r="M544" s="13">
        <v>1.4774256E9</v>
      </c>
      <c r="N544" s="13">
        <v>26709.7152</v>
      </c>
      <c r="P544" s="156">
        <v>1.4740848E9</v>
      </c>
      <c r="Q544" s="156">
        <v>112192.3548</v>
      </c>
      <c r="S544" s="156">
        <v>1.47933E9</v>
      </c>
      <c r="T544" s="156">
        <v>9775.3756</v>
      </c>
      <c r="V544" s="156">
        <v>1.4713704E9</v>
      </c>
      <c r="W544" s="156">
        <v>101413.6799</v>
      </c>
      <c r="Y544" s="156">
        <v>1.4702652E9</v>
      </c>
      <c r="Z544" s="156">
        <v>103448.4248</v>
      </c>
      <c r="AA544" s="153">
        <f>IFERROR(__xludf.DUMMYFUNCTION("TO_DATE(INT((AB544/(60*60*24))+""1/1/1970""))"),43659.0)</f>
        <v>43659</v>
      </c>
      <c r="AB544" s="152">
        <v>1.5629904E9</v>
      </c>
      <c r="AC544" s="152">
        <v>103435.5771</v>
      </c>
      <c r="AD544" s="153">
        <f>IFERROR(__xludf.DUMMYFUNCTION("TO_DATE(INT((AE544/(60*60*24))+""1/1/1970""))"),43663.0)</f>
        <v>43663</v>
      </c>
      <c r="AE544" s="156">
        <v>1.563372E9</v>
      </c>
      <c r="AF544" s="156">
        <v>103174.62</v>
      </c>
      <c r="AG544" s="153">
        <f>IFERROR(__xludf.DUMMYFUNCTION("TO_DATE(INT((AH544/(60*60*24))+""1/1/1970""))"),43553.0)</f>
        <v>43553</v>
      </c>
      <c r="AH544" s="156">
        <v>1.553867322E9</v>
      </c>
      <c r="AI544" s="156">
        <v>104779.4772</v>
      </c>
    </row>
    <row r="545">
      <c r="A545" s="152">
        <v>1.4854644E9</v>
      </c>
      <c r="B545" s="152">
        <v>111390.9489</v>
      </c>
      <c r="C545" s="153">
        <f>IFERROR(__xludf.DUMMYFUNCTION("TO_DATE(INT((A545/(60*60*24))+""1/1/1970""))"),42761.0)</f>
        <v>42761</v>
      </c>
      <c r="D545" s="156">
        <v>1.497384E9</v>
      </c>
      <c r="E545" s="156">
        <v>99905.1516</v>
      </c>
      <c r="G545" s="152">
        <v>1.5076944E9</v>
      </c>
      <c r="H545" s="152">
        <v>100698.0751</v>
      </c>
      <c r="J545" s="154">
        <v>43131.0</v>
      </c>
      <c r="K545" s="155">
        <v>142789.56</v>
      </c>
      <c r="M545" s="13">
        <v>1.4774904E9</v>
      </c>
      <c r="N545" s="13">
        <v>26684.417</v>
      </c>
      <c r="P545" s="152">
        <v>1.4742936E9</v>
      </c>
      <c r="Q545" s="152">
        <v>112192.3548</v>
      </c>
      <c r="S545" s="152">
        <v>1.4793948E9</v>
      </c>
      <c r="T545" s="152">
        <v>9780.414</v>
      </c>
      <c r="V545" s="152">
        <v>1.4713884E9</v>
      </c>
      <c r="W545" s="152">
        <v>101409.4431</v>
      </c>
      <c r="Y545" s="152">
        <v>1.4702796E9</v>
      </c>
      <c r="Z545" s="152">
        <v>104065.9688</v>
      </c>
      <c r="AA545" s="153">
        <f>IFERROR(__xludf.DUMMYFUNCTION("TO_DATE(INT((AB545/(60*60*24))+""1/1/1970""))"),43661.0)</f>
        <v>43661</v>
      </c>
      <c r="AB545" s="156">
        <v>1.5631992E9</v>
      </c>
      <c r="AC545" s="156">
        <v>103528.1615</v>
      </c>
      <c r="AD545" s="153">
        <f>IFERROR(__xludf.DUMMYFUNCTION("TO_DATE(INT((AE545/(60*60*24))+""1/1/1970""))"),43663.0)</f>
        <v>43663</v>
      </c>
      <c r="AE545" s="152">
        <v>1.56339E9</v>
      </c>
      <c r="AF545" s="152">
        <v>103174.62</v>
      </c>
      <c r="AG545" s="153">
        <f>IFERROR(__xludf.DUMMYFUNCTION("TO_DATE(INT((AH545/(60*60*24))+""1/1/1970""))"),43553.0)</f>
        <v>43553</v>
      </c>
      <c r="AH545" s="152">
        <v>1.553883112E9</v>
      </c>
      <c r="AI545" s="152">
        <v>105603.4534</v>
      </c>
    </row>
    <row r="546">
      <c r="A546" s="156">
        <v>1.48552746E9</v>
      </c>
      <c r="B546" s="156">
        <v>111463.6015</v>
      </c>
      <c r="C546" s="153">
        <f>IFERROR(__xludf.DUMMYFUNCTION("TO_DATE(INT((A546/(60*60*24))+""1/1/1970""))"),42762.0)</f>
        <v>42762</v>
      </c>
      <c r="D546" s="156">
        <v>1.4974524E9</v>
      </c>
      <c r="E546" s="156">
        <v>99905.1516</v>
      </c>
      <c r="G546" s="156">
        <v>1.5077808E9</v>
      </c>
      <c r="H546" s="156">
        <v>100713.8589</v>
      </c>
      <c r="J546" s="154">
        <v>43132.0</v>
      </c>
      <c r="K546" s="155">
        <v>143317.71</v>
      </c>
      <c r="M546" s="13">
        <v>1.477512E9</v>
      </c>
      <c r="N546" s="13">
        <v>26684.417</v>
      </c>
      <c r="P546" s="156">
        <v>1.4743152E9</v>
      </c>
      <c r="Q546" s="156">
        <v>112192.3548</v>
      </c>
      <c r="S546" s="156">
        <v>1.4794164E9</v>
      </c>
      <c r="T546" s="156">
        <v>9780.414</v>
      </c>
      <c r="V546" s="156">
        <v>1.47141E9</v>
      </c>
      <c r="W546" s="156">
        <v>101542.7668</v>
      </c>
      <c r="Y546" s="156">
        <v>1.4703192E9</v>
      </c>
      <c r="Z546" s="156">
        <v>104065.9688</v>
      </c>
      <c r="AA546" s="153">
        <f>IFERROR(__xludf.DUMMYFUNCTION("TO_DATE(INT((AB546/(60*60*24))+""1/1/1970""))"),43661.0)</f>
        <v>43661</v>
      </c>
      <c r="AB546" s="152">
        <v>1.5632172E9</v>
      </c>
      <c r="AC546" s="152">
        <v>103541.9163</v>
      </c>
      <c r="AD546" s="153">
        <f>IFERROR(__xludf.DUMMYFUNCTION("TO_DATE(INT((AE546/(60*60*24))+""1/1/1970""))"),43663.0)</f>
        <v>43663</v>
      </c>
      <c r="AE546" s="156">
        <v>1.5633936E9</v>
      </c>
      <c r="AF546" s="156">
        <v>103174.62</v>
      </c>
      <c r="AG546" s="153">
        <f>IFERROR(__xludf.DUMMYFUNCTION("TO_DATE(INT((AH546/(60*60*24))+""1/1/1970""))"),43553.0)</f>
        <v>43553</v>
      </c>
      <c r="AH546" s="156">
        <v>1.553899E9</v>
      </c>
      <c r="AI546" s="156">
        <v>106334.4944</v>
      </c>
    </row>
    <row r="547">
      <c r="A547" s="152">
        <v>1.4855508E9</v>
      </c>
      <c r="B547" s="152">
        <v>111216.5824</v>
      </c>
      <c r="C547" s="153">
        <f>IFERROR(__xludf.DUMMYFUNCTION("TO_DATE(INT((A547/(60*60*24))+""1/1/1970""))"),42762.0)</f>
        <v>42762</v>
      </c>
      <c r="D547" s="156">
        <v>1.4974992E9</v>
      </c>
      <c r="E547" s="156">
        <v>99905.1516</v>
      </c>
      <c r="G547" s="152">
        <v>1.5078672E9</v>
      </c>
      <c r="H547" s="152">
        <v>100818.4243</v>
      </c>
      <c r="J547" s="154">
        <v>43132.0</v>
      </c>
      <c r="K547" s="155">
        <v>143314.71</v>
      </c>
      <c r="M547" s="13">
        <v>1.4775768E9</v>
      </c>
      <c r="N547" s="13">
        <v>26672.0952</v>
      </c>
      <c r="P547" s="152">
        <v>1.474344E9</v>
      </c>
      <c r="Q547" s="152">
        <v>112266.2294</v>
      </c>
      <c r="S547" s="152">
        <v>1.4794812E9</v>
      </c>
      <c r="T547" s="152">
        <v>9794.0885</v>
      </c>
      <c r="V547" s="152">
        <v>1.4714496E9</v>
      </c>
      <c r="W547" s="152">
        <v>101674.6434</v>
      </c>
      <c r="Y547" s="152">
        <v>1.4703516E9</v>
      </c>
      <c r="Z547" s="152">
        <v>104065.9688</v>
      </c>
      <c r="AA547" s="153">
        <f>IFERROR(__xludf.DUMMYFUNCTION("TO_DATE(INT((AB547/(60*60*24))+""1/1/1970""))"),43661.0)</f>
        <v>43661</v>
      </c>
      <c r="AB547" s="156">
        <v>1.5632208E9</v>
      </c>
      <c r="AC547" s="156">
        <v>103570.038</v>
      </c>
      <c r="AD547" s="153">
        <f>IFERROR(__xludf.DUMMYFUNCTION("TO_DATE(INT((AE547/(60*60*24))+""1/1/1970""))"),43664.0)</f>
        <v>43664</v>
      </c>
      <c r="AE547" s="152">
        <v>1.5634224E9</v>
      </c>
      <c r="AF547" s="152">
        <v>103185.42</v>
      </c>
      <c r="AG547" s="153">
        <f>IFERROR(__xludf.DUMMYFUNCTION("TO_DATE(INT((AH547/(60*60*24))+""1/1/1970""))"),43553.0)</f>
        <v>43553</v>
      </c>
      <c r="AH547" s="152">
        <v>1.553903839E9</v>
      </c>
      <c r="AI547" s="152">
        <v>106334.4944</v>
      </c>
    </row>
    <row r="548">
      <c r="A548" s="156">
        <v>1.48578666E9</v>
      </c>
      <c r="B548" s="156">
        <v>110814.571</v>
      </c>
      <c r="C548" s="153">
        <f>IFERROR(__xludf.DUMMYFUNCTION("TO_DATE(INT((A548/(60*60*24))+""1/1/1970""))"),42765.0)</f>
        <v>42765</v>
      </c>
      <c r="D548" s="156">
        <v>1.4975568E9</v>
      </c>
      <c r="E548" s="156">
        <v>99905.1516</v>
      </c>
      <c r="G548" s="156">
        <v>1.5079536E9</v>
      </c>
      <c r="H548" s="156">
        <v>101097.1436</v>
      </c>
      <c r="J548" s="154">
        <v>43133.0</v>
      </c>
      <c r="K548" s="155">
        <v>142793.73</v>
      </c>
      <c r="M548" s="13">
        <v>1.4775984E9</v>
      </c>
      <c r="N548" s="13">
        <v>26672.0952</v>
      </c>
      <c r="P548" s="156">
        <v>1.4743836E9</v>
      </c>
      <c r="Q548" s="156">
        <v>112266.2294</v>
      </c>
      <c r="S548" s="156">
        <v>1.4795028E9</v>
      </c>
      <c r="T548" s="156">
        <v>9794.0885</v>
      </c>
      <c r="V548" s="156">
        <v>1.4714748E9</v>
      </c>
      <c r="W548" s="156">
        <v>101403.5435</v>
      </c>
      <c r="Y548" s="156">
        <v>1.4703588E9</v>
      </c>
      <c r="Z548" s="156">
        <v>104206.8604</v>
      </c>
      <c r="AA548" s="153">
        <f>IFERROR(__xludf.DUMMYFUNCTION("TO_DATE(INT((AB548/(60*60*24))+""1/1/1970""))"),43662.0)</f>
        <v>43662</v>
      </c>
      <c r="AB548" s="152">
        <v>1.5632496E9</v>
      </c>
      <c r="AC548" s="152">
        <v>103570.038</v>
      </c>
      <c r="AD548" s="153">
        <f>IFERROR(__xludf.DUMMYFUNCTION("TO_DATE(INT((AE548/(60*60*24))+""1/1/1970""))"),43664.0)</f>
        <v>43664</v>
      </c>
      <c r="AE548" s="156">
        <v>1.5634584E9</v>
      </c>
      <c r="AF548" s="156">
        <v>103185.42</v>
      </c>
      <c r="AG548" s="153">
        <f>IFERROR(__xludf.DUMMYFUNCTION("TO_DATE(INT((AH548/(60*60*24))+""1/1/1970""))"),43554.0)</f>
        <v>43554</v>
      </c>
      <c r="AH548" s="156">
        <v>1.553915865E9</v>
      </c>
      <c r="AI548" s="156">
        <v>106334.4944</v>
      </c>
    </row>
    <row r="549">
      <c r="A549" s="152">
        <v>1.48581E9</v>
      </c>
      <c r="B549" s="152">
        <v>110528.8038</v>
      </c>
      <c r="C549" s="153">
        <f>IFERROR(__xludf.DUMMYFUNCTION("TO_DATE(INT((A549/(60*60*24))+""1/1/1970""))"),42765.0)</f>
        <v>42765</v>
      </c>
      <c r="D549" s="156">
        <v>1.4976252E9</v>
      </c>
      <c r="E549" s="156">
        <v>99905.1516</v>
      </c>
      <c r="G549" s="152">
        <v>1.5081624E9</v>
      </c>
      <c r="H549" s="152">
        <v>101097.1436</v>
      </c>
      <c r="J549" s="154">
        <v>43136.0</v>
      </c>
      <c r="K549" s="155">
        <v>140504.55</v>
      </c>
      <c r="M549" s="13">
        <v>1.4776632E9</v>
      </c>
      <c r="N549" s="13">
        <v>26708.4867</v>
      </c>
      <c r="P549" s="152">
        <v>1.4744016E9</v>
      </c>
      <c r="Q549" s="152">
        <v>112266.2294</v>
      </c>
      <c r="S549" s="152">
        <v>1.4795136E9</v>
      </c>
      <c r="T549" s="152">
        <v>9805.01</v>
      </c>
      <c r="V549" s="152">
        <v>1.4714892E9</v>
      </c>
      <c r="W549" s="152">
        <v>101353.9006</v>
      </c>
      <c r="Y549" s="152">
        <v>1.4703984E9</v>
      </c>
      <c r="Z549" s="152">
        <v>104206.8604</v>
      </c>
      <c r="AA549" s="153">
        <f>IFERROR(__xludf.DUMMYFUNCTION("TO_DATE(INT((AB549/(60*60*24))+""1/1/1970""))"),43662.0)</f>
        <v>43662</v>
      </c>
      <c r="AB549" s="156">
        <v>1.5632856E9</v>
      </c>
      <c r="AC549" s="156">
        <v>103456.3986</v>
      </c>
      <c r="AD549" s="153">
        <f>IFERROR(__xludf.DUMMYFUNCTION("TO_DATE(INT((AE549/(60*60*24))+""1/1/1970""))"),43664.0)</f>
        <v>43664</v>
      </c>
      <c r="AE549" s="152">
        <v>1.5634764E9</v>
      </c>
      <c r="AF549" s="152">
        <v>103185.42</v>
      </c>
      <c r="AG549" s="153">
        <f>IFERROR(__xludf.DUMMYFUNCTION("TO_DATE(INT((AH549/(60*60*24))+""1/1/1970""))"),43554.0)</f>
        <v>43554</v>
      </c>
      <c r="AH549" s="152">
        <v>1.553931684E9</v>
      </c>
      <c r="AI549" s="152">
        <v>106334.4944</v>
      </c>
    </row>
    <row r="550">
      <c r="A550" s="156">
        <v>1.48587306E9</v>
      </c>
      <c r="B550" s="156">
        <v>110272.0976</v>
      </c>
      <c r="C550" s="153">
        <f>IFERROR(__xludf.DUMMYFUNCTION("TO_DATE(INT((A550/(60*60*24))+""1/1/1970""))"),42766.0)</f>
        <v>42766</v>
      </c>
      <c r="D550" s="156">
        <v>1.497672E9</v>
      </c>
      <c r="E550" s="156">
        <v>99905.1516</v>
      </c>
      <c r="G550" s="152">
        <v>1.5082128E9</v>
      </c>
      <c r="H550" s="152">
        <v>100353.155</v>
      </c>
      <c r="J550" s="154">
        <v>43137.0</v>
      </c>
      <c r="K550" s="155">
        <v>138072.43</v>
      </c>
      <c r="M550" s="13">
        <v>1.4776848E9</v>
      </c>
      <c r="N550" s="13">
        <v>26708.4867</v>
      </c>
      <c r="P550" s="156">
        <v>1.4744304E9</v>
      </c>
      <c r="Q550" s="156">
        <v>112285.633</v>
      </c>
      <c r="S550" s="156">
        <v>1.4796864E9</v>
      </c>
      <c r="T550" s="156">
        <v>9805.4454</v>
      </c>
      <c r="V550" s="156">
        <v>1.4715288E9</v>
      </c>
      <c r="W550" s="156">
        <v>101055.5653</v>
      </c>
      <c r="Y550" s="156">
        <v>1.4704308E9</v>
      </c>
      <c r="Z550" s="156">
        <v>104206.8604</v>
      </c>
      <c r="AA550" s="153">
        <f>IFERROR(__xludf.DUMMYFUNCTION("TO_DATE(INT((AB550/(60*60*24))+""1/1/1970""))"),43662.0)</f>
        <v>43662</v>
      </c>
      <c r="AB550" s="152">
        <v>1.5633036E9</v>
      </c>
      <c r="AC550" s="152">
        <v>103404.3751</v>
      </c>
      <c r="AD550" s="153">
        <f>IFERROR(__xludf.DUMMYFUNCTION("TO_DATE(INT((AE550/(60*60*24))+""1/1/1970""))"),43664.0)</f>
        <v>43664</v>
      </c>
      <c r="AE550" s="156">
        <v>1.56348E9</v>
      </c>
      <c r="AF550" s="156">
        <v>103185.42</v>
      </c>
      <c r="AG550" s="153">
        <f>IFERROR(__xludf.DUMMYFUNCTION("TO_DATE(INT((AH550/(60*60*24))+""1/1/1970""))"),43554.0)</f>
        <v>43554</v>
      </c>
      <c r="AH550" s="156">
        <v>1.553947522E9</v>
      </c>
      <c r="AI550" s="156">
        <v>106334.4944</v>
      </c>
    </row>
    <row r="551">
      <c r="A551" s="152">
        <v>1.4858964E9</v>
      </c>
      <c r="B551" s="152">
        <v>110519.1167</v>
      </c>
      <c r="C551" s="153">
        <f>IFERROR(__xludf.DUMMYFUNCTION("TO_DATE(INT((A551/(60*60*24))+""1/1/1970""))"),42766.0)</f>
        <v>42766</v>
      </c>
      <c r="D551" s="156">
        <v>1.4979024E9</v>
      </c>
      <c r="E551" s="156">
        <v>99905.1516</v>
      </c>
      <c r="G551" s="156">
        <v>1.5082992E9</v>
      </c>
      <c r="H551" s="156">
        <v>100722.064</v>
      </c>
      <c r="J551" s="154">
        <v>43138.0</v>
      </c>
      <c r="K551" s="155">
        <v>138770.9</v>
      </c>
      <c r="M551" s="13">
        <v>1.4776992E9</v>
      </c>
      <c r="N551" s="13">
        <v>26754.7569</v>
      </c>
      <c r="P551" s="152">
        <v>1.47447E9</v>
      </c>
      <c r="Q551" s="152">
        <v>112285.633</v>
      </c>
      <c r="S551" s="152">
        <v>1.4797404E9</v>
      </c>
      <c r="T551" s="152">
        <v>9805.4454</v>
      </c>
      <c r="V551" s="152">
        <v>1.4715612E9</v>
      </c>
      <c r="W551" s="152">
        <v>100677.7011</v>
      </c>
      <c r="Y551" s="152">
        <v>1.4704416E9</v>
      </c>
      <c r="Z551" s="152">
        <v>104643.7156</v>
      </c>
      <c r="AA551" s="153">
        <f>IFERROR(__xludf.DUMMYFUNCTION("TO_DATE(INT((AB551/(60*60*24))+""1/1/1970""))"),43662.0)</f>
        <v>43662</v>
      </c>
      <c r="AB551" s="156">
        <v>1.5633072E9</v>
      </c>
      <c r="AC551" s="156">
        <v>103449.8475</v>
      </c>
      <c r="AD551" s="153">
        <f>IFERROR(__xludf.DUMMYFUNCTION("TO_DATE(INT((AE551/(60*60*24))+""1/1/1970""))"),43665.0)</f>
        <v>43665</v>
      </c>
      <c r="AE551" s="152">
        <v>1.5635088E9</v>
      </c>
      <c r="AF551" s="152">
        <v>103131.96</v>
      </c>
      <c r="AG551" s="153">
        <f>IFERROR(__xludf.DUMMYFUNCTION("TO_DATE(INT((AH551/(60*60*24))+""1/1/1970""))"),43554.0)</f>
        <v>43554</v>
      </c>
      <c r="AH551" s="152">
        <v>1.553963421E9</v>
      </c>
      <c r="AI551" s="152">
        <v>106334.4944</v>
      </c>
    </row>
    <row r="552">
      <c r="A552" s="156">
        <v>1.48595946E9</v>
      </c>
      <c r="B552" s="156">
        <v>110935.6587</v>
      </c>
      <c r="C552" s="153">
        <f>IFERROR(__xludf.DUMMYFUNCTION("TO_DATE(INT((A552/(60*60*24))+""1/1/1970""))"),42767.0)</f>
        <v>42767</v>
      </c>
      <c r="D552" s="156">
        <v>1.4979708E9</v>
      </c>
      <c r="E552" s="156">
        <v>99905.1516</v>
      </c>
      <c r="G552" s="152">
        <v>1.5083856E9</v>
      </c>
      <c r="H552" s="152">
        <v>100879.5076</v>
      </c>
      <c r="J552" s="154">
        <v>43139.0</v>
      </c>
      <c r="K552" s="155">
        <v>137931.31</v>
      </c>
      <c r="M552" s="13">
        <v>1.4777856E9</v>
      </c>
      <c r="N552" s="13">
        <v>26754.7569</v>
      </c>
      <c r="P552" s="156">
        <v>1.474488E9</v>
      </c>
      <c r="Q552" s="156">
        <v>112285.633</v>
      </c>
      <c r="S552" s="156">
        <v>1.479762E9</v>
      </c>
      <c r="T552" s="156">
        <v>9805.4454</v>
      </c>
      <c r="V552" s="156">
        <v>1.4715684E9</v>
      </c>
      <c r="W552" s="156">
        <v>100697.5577</v>
      </c>
      <c r="Y552" s="156">
        <v>1.4706072E9</v>
      </c>
      <c r="Z552" s="156">
        <v>104643.7156</v>
      </c>
      <c r="AA552" s="153">
        <f>IFERROR(__xludf.DUMMYFUNCTION("TO_DATE(INT((AB552/(60*60*24))+""1/1/1970""))"),43663.0)</f>
        <v>43663</v>
      </c>
      <c r="AB552" s="152">
        <v>1.563336E9</v>
      </c>
      <c r="AC552" s="152">
        <v>103449.8475</v>
      </c>
      <c r="AD552" s="153">
        <f>IFERROR(__xludf.DUMMYFUNCTION("TO_DATE(INT((AE552/(60*60*24))+""1/1/1970""))"),43665.0)</f>
        <v>43665</v>
      </c>
      <c r="AE552" s="156">
        <v>1.5635448E9</v>
      </c>
      <c r="AF552" s="156">
        <v>103131.96</v>
      </c>
      <c r="AG552" s="153">
        <f>IFERROR(__xludf.DUMMYFUNCTION("TO_DATE(INT((AH552/(60*60*24))+""1/1/1970""))"),43554.0)</f>
        <v>43554</v>
      </c>
      <c r="AH552" s="156">
        <v>1.553979296E9</v>
      </c>
      <c r="AI552" s="156">
        <v>106334.4944</v>
      </c>
    </row>
    <row r="553">
      <c r="A553" s="152">
        <v>1.4859828E9</v>
      </c>
      <c r="B553" s="152">
        <v>110562.7083</v>
      </c>
      <c r="C553" s="153">
        <f>IFERROR(__xludf.DUMMYFUNCTION("TO_DATE(INT((A553/(60*60*24))+""1/1/1970""))"),42767.0)</f>
        <v>42767</v>
      </c>
      <c r="D553" s="156">
        <v>1.4980176E9</v>
      </c>
      <c r="E553" s="156">
        <v>99905.1516</v>
      </c>
      <c r="G553" s="156">
        <v>1.508472E9</v>
      </c>
      <c r="H553" s="156">
        <v>100892.3965</v>
      </c>
      <c r="J553" s="154">
        <v>43140.0</v>
      </c>
      <c r="K553" s="155">
        <v>135478.98</v>
      </c>
      <c r="M553" s="13">
        <v>1.477872E9</v>
      </c>
      <c r="N553" s="13">
        <v>26787.8654</v>
      </c>
      <c r="P553" s="152">
        <v>1.4745168E9</v>
      </c>
      <c r="Q553" s="152">
        <v>114816.4323</v>
      </c>
      <c r="S553" s="152">
        <v>1.4798268E9</v>
      </c>
      <c r="T553" s="152">
        <v>9817.9329</v>
      </c>
      <c r="V553" s="152">
        <v>1.471608E9</v>
      </c>
      <c r="W553" s="152">
        <v>101064.6342</v>
      </c>
      <c r="Y553" s="152">
        <v>1.4706108E9</v>
      </c>
      <c r="Z553" s="152">
        <v>104643.7156</v>
      </c>
      <c r="AA553" s="153">
        <f>IFERROR(__xludf.DUMMYFUNCTION("TO_DATE(INT((AB553/(60*60*24))+""1/1/1970""))"),43663.0)</f>
        <v>43663</v>
      </c>
      <c r="AB553" s="156">
        <v>1.563372E9</v>
      </c>
      <c r="AC553" s="156">
        <v>103652.5688</v>
      </c>
      <c r="AD553" s="153">
        <f>IFERROR(__xludf.DUMMYFUNCTION("TO_DATE(INT((AE553/(60*60*24))+""1/1/1970""))"),43665.0)</f>
        <v>43665</v>
      </c>
      <c r="AE553" s="152">
        <v>1.5635628E9</v>
      </c>
      <c r="AF553" s="152">
        <v>103131.96</v>
      </c>
      <c r="AG553" s="153">
        <f>IFERROR(__xludf.DUMMYFUNCTION("TO_DATE(INT((AH553/(60*60*24))+""1/1/1970""))"),43554.0)</f>
        <v>43554</v>
      </c>
      <c r="AH553" s="152">
        <v>1.553989128E9</v>
      </c>
      <c r="AI553" s="152">
        <v>106334.4944</v>
      </c>
    </row>
    <row r="554">
      <c r="A554" s="156">
        <v>1.48604586E9</v>
      </c>
      <c r="B554" s="156">
        <v>110359.2809</v>
      </c>
      <c r="C554" s="153">
        <f>IFERROR(__xludf.DUMMYFUNCTION("TO_DATE(INT((A554/(60*60*24))+""1/1/1970""))"),42768.0)</f>
        <v>42768</v>
      </c>
      <c r="D554" s="156">
        <v>1.4980752E9</v>
      </c>
      <c r="E554" s="156">
        <v>99905.1516</v>
      </c>
      <c r="G554" s="152">
        <v>1.5085584E9</v>
      </c>
      <c r="H554" s="152">
        <v>101614.2591</v>
      </c>
      <c r="J554" s="154">
        <v>43143.0</v>
      </c>
      <c r="K554" s="155">
        <v>136164.99</v>
      </c>
      <c r="M554" s="13">
        <v>1.4779224E9</v>
      </c>
      <c r="N554" s="13">
        <v>26787.8654</v>
      </c>
      <c r="P554" s="156">
        <v>1.4745564E9</v>
      </c>
      <c r="Q554" s="156">
        <v>114816.4323</v>
      </c>
      <c r="S554" s="156">
        <v>1.4798484E9</v>
      </c>
      <c r="T554" s="156">
        <v>9817.9329</v>
      </c>
      <c r="V554" s="156">
        <v>1.4716404E9</v>
      </c>
      <c r="W554" s="156">
        <v>101211.4014</v>
      </c>
      <c r="Y554" s="156">
        <v>1.4706468E9</v>
      </c>
      <c r="Z554" s="156">
        <v>104645.0879</v>
      </c>
      <c r="AA554" s="153">
        <f>IFERROR(__xludf.DUMMYFUNCTION("TO_DATE(INT((AB554/(60*60*24))+""1/1/1970""))"),43663.0)</f>
        <v>43663</v>
      </c>
      <c r="AB554" s="152">
        <v>1.56339E9</v>
      </c>
      <c r="AC554" s="152">
        <v>103941.5699</v>
      </c>
      <c r="AD554" s="153">
        <f>IFERROR(__xludf.DUMMYFUNCTION("TO_DATE(INT((AE554/(60*60*24))+""1/1/1970""))"),43665.0)</f>
        <v>43665</v>
      </c>
      <c r="AE554" s="156">
        <v>1.5635664E9</v>
      </c>
      <c r="AF554" s="156">
        <v>103131.96</v>
      </c>
      <c r="AG554" s="153">
        <f>IFERROR(__xludf.DUMMYFUNCTION("TO_DATE(INT((AH554/(60*60*24))+""1/1/1970""))"),43555.0)</f>
        <v>43555</v>
      </c>
      <c r="AH554" s="156">
        <v>1.553996123E9</v>
      </c>
      <c r="AI554" s="156">
        <v>106334.4944</v>
      </c>
    </row>
    <row r="555">
      <c r="A555" s="152">
        <v>1.4860692E9</v>
      </c>
      <c r="B555" s="152">
        <v>110635.361</v>
      </c>
      <c r="C555" s="153">
        <f>IFERROR(__xludf.DUMMYFUNCTION("TO_DATE(INT((A555/(60*60*24))+""1/1/1970""))"),42768.0)</f>
        <v>42768</v>
      </c>
      <c r="D555" s="156">
        <v>1.4981436E9</v>
      </c>
      <c r="E555" s="156">
        <v>99905.1516</v>
      </c>
      <c r="G555" s="156">
        <v>1.5087672E9</v>
      </c>
      <c r="H555" s="156">
        <v>101614.2591</v>
      </c>
      <c r="J555" s="154">
        <v>43144.0</v>
      </c>
      <c r="K555" s="155">
        <v>137421.75</v>
      </c>
      <c r="M555" s="13">
        <v>1.477944E9</v>
      </c>
      <c r="N555" s="13">
        <v>26787.8654</v>
      </c>
      <c r="P555" s="152">
        <v>1.4745744E9</v>
      </c>
      <c r="Q555" s="152">
        <v>114816.4323</v>
      </c>
      <c r="S555" s="152">
        <v>1.4799132E9</v>
      </c>
      <c r="T555" s="152">
        <v>9812.2558</v>
      </c>
      <c r="V555" s="152">
        <v>1.4718168E9</v>
      </c>
      <c r="W555" s="152">
        <v>101245.26</v>
      </c>
      <c r="Y555" s="152">
        <v>1.4706864E9</v>
      </c>
      <c r="Z555" s="152">
        <v>104645.0879</v>
      </c>
      <c r="AA555" s="153">
        <f>IFERROR(__xludf.DUMMYFUNCTION("TO_DATE(INT((AB555/(60*60*24))+""1/1/1970""))"),43663.0)</f>
        <v>43663</v>
      </c>
      <c r="AB555" s="156">
        <v>1.5633936E9</v>
      </c>
      <c r="AC555" s="156">
        <v>104065.5181</v>
      </c>
      <c r="AD555" s="153">
        <f>IFERROR(__xludf.DUMMYFUNCTION("TO_DATE(INT((AE555/(60*60*24))+""1/1/1970""))"),43666.0)</f>
        <v>43666</v>
      </c>
      <c r="AE555" s="152">
        <v>1.5635952E9</v>
      </c>
      <c r="AF555" s="152">
        <v>103053.66</v>
      </c>
      <c r="AG555" s="153">
        <f>IFERROR(__xludf.DUMMYFUNCTION("TO_DATE(INT((AH555/(60*60*24))+""1/1/1970""))"),43555.0)</f>
        <v>43555</v>
      </c>
      <c r="AH555" s="152">
        <v>1.554012002E9</v>
      </c>
      <c r="AI555" s="152">
        <v>106334.4944</v>
      </c>
    </row>
    <row r="556">
      <c r="A556" s="156">
        <v>1.48613226E9</v>
      </c>
      <c r="B556" s="156">
        <v>111119.7122</v>
      </c>
      <c r="C556" s="153">
        <f>IFERROR(__xludf.DUMMYFUNCTION("TO_DATE(INT((A556/(60*60*24))+""1/1/1970""))"),42769.0)</f>
        <v>42769</v>
      </c>
      <c r="D556" s="156">
        <v>1.4981904E9</v>
      </c>
      <c r="E556" s="156">
        <v>99905.1516</v>
      </c>
      <c r="G556" s="156">
        <v>1.5088176E9</v>
      </c>
      <c r="H556" s="156">
        <v>100968.7349</v>
      </c>
      <c r="J556" s="154">
        <v>43145.0</v>
      </c>
      <c r="K556" s="155">
        <v>137929.9</v>
      </c>
      <c r="M556" s="13">
        <v>1.4780088E9</v>
      </c>
      <c r="N556" s="13">
        <v>26698.1683</v>
      </c>
      <c r="P556" s="156">
        <v>1.4746032E9</v>
      </c>
      <c r="Q556" s="156">
        <v>116211.1034</v>
      </c>
      <c r="S556" s="156">
        <v>1.4799348E9</v>
      </c>
      <c r="T556" s="156">
        <v>9812.2558</v>
      </c>
      <c r="V556" s="156">
        <v>1.4718204E9</v>
      </c>
      <c r="W556" s="156">
        <v>101263.059</v>
      </c>
      <c r="Y556" s="156">
        <v>1.4706972E9</v>
      </c>
      <c r="Z556" s="156">
        <v>104645.0879</v>
      </c>
      <c r="AA556" s="153">
        <f>IFERROR(__xludf.DUMMYFUNCTION("TO_DATE(INT((AB556/(60*60*24))+""1/1/1970""))"),43664.0)</f>
        <v>43664</v>
      </c>
      <c r="AB556" s="152">
        <v>1.5634224E9</v>
      </c>
      <c r="AC556" s="152">
        <v>104065.5181</v>
      </c>
      <c r="AD556" s="153">
        <f>IFERROR(__xludf.DUMMYFUNCTION("TO_DATE(INT((AE556/(60*60*24))+""1/1/1970""))"),43668.0)</f>
        <v>43668</v>
      </c>
      <c r="AE556" s="156">
        <v>1.563804E9</v>
      </c>
      <c r="AF556" s="156">
        <v>103053.66</v>
      </c>
      <c r="AG556" s="153">
        <f>IFERROR(__xludf.DUMMYFUNCTION("TO_DATE(INT((AH556/(60*60*24))+""1/1/1970""))"),43555.0)</f>
        <v>43555</v>
      </c>
      <c r="AH556" s="156">
        <v>1.554028322E9</v>
      </c>
      <c r="AI556" s="156">
        <v>106334.4944</v>
      </c>
    </row>
    <row r="557">
      <c r="A557" s="152">
        <v>1.4861556E9</v>
      </c>
      <c r="B557" s="152">
        <v>111395.7924</v>
      </c>
      <c r="C557" s="153">
        <f>IFERROR(__xludf.DUMMYFUNCTION("TO_DATE(INT((A557/(60*60*24))+""1/1/1970""))"),42769.0)</f>
        <v>42769</v>
      </c>
      <c r="D557" s="156">
        <v>1.498248E9</v>
      </c>
      <c r="E557" s="156">
        <v>99905.1516</v>
      </c>
      <c r="G557" s="152">
        <v>1.508904E9</v>
      </c>
      <c r="H557" s="152">
        <v>102081.9867</v>
      </c>
      <c r="J557" s="154">
        <v>43146.0</v>
      </c>
      <c r="K557" s="155">
        <v>139052.87</v>
      </c>
      <c r="M557" s="13">
        <v>1.4780304E9</v>
      </c>
      <c r="N557" s="13">
        <v>26698.1683</v>
      </c>
      <c r="P557" s="152">
        <v>1.4746428E9</v>
      </c>
      <c r="Q557" s="152">
        <v>116211.1034</v>
      </c>
      <c r="S557" s="152">
        <v>1.4799456E9</v>
      </c>
      <c r="T557" s="152">
        <v>9823.9745</v>
      </c>
      <c r="V557" s="152">
        <v>1.4718564E9</v>
      </c>
      <c r="W557" s="152">
        <v>101477.6175</v>
      </c>
      <c r="Y557" s="152">
        <v>1.470726E9</v>
      </c>
      <c r="Z557" s="152">
        <v>104664.7578</v>
      </c>
      <c r="AA557" s="153">
        <f>IFERROR(__xludf.DUMMYFUNCTION("TO_DATE(INT((AB557/(60*60*24))+""1/1/1970""))"),43664.0)</f>
        <v>43664</v>
      </c>
      <c r="AB557" s="156">
        <v>1.5634584E9</v>
      </c>
      <c r="AC557" s="156">
        <v>103871.9659</v>
      </c>
      <c r="AD557" s="153">
        <f>IFERROR(__xludf.DUMMYFUNCTION("TO_DATE(INT((AE557/(60*60*24))+""1/1/1970""))"),43668.0)</f>
        <v>43668</v>
      </c>
      <c r="AE557" s="152">
        <v>1.563822E9</v>
      </c>
      <c r="AF557" s="152">
        <v>103053.66</v>
      </c>
      <c r="AG557" s="153">
        <f>IFERROR(__xludf.DUMMYFUNCTION("TO_DATE(INT((AH557/(60*60*24))+""1/1/1970""))"),43555.0)</f>
        <v>43555</v>
      </c>
      <c r="AH557" s="152">
        <v>1.554044461E9</v>
      </c>
      <c r="AI557" s="152">
        <v>106334.4944</v>
      </c>
    </row>
    <row r="558">
      <c r="A558" s="156">
        <v>1.48639146E9</v>
      </c>
      <c r="B558" s="156">
        <v>111158.4603</v>
      </c>
      <c r="C558" s="153">
        <f>IFERROR(__xludf.DUMMYFUNCTION("TO_DATE(INT((A558/(60*60*24))+""1/1/1970""))"),42772.0)</f>
        <v>42772</v>
      </c>
      <c r="D558" s="156">
        <v>1.4984856E9</v>
      </c>
      <c r="E558" s="156">
        <v>99905.1516</v>
      </c>
      <c r="G558" s="156">
        <v>1.5089904E9</v>
      </c>
      <c r="H558" s="156">
        <v>100882.1165</v>
      </c>
      <c r="J558" s="154">
        <v>43147.0</v>
      </c>
      <c r="K558" s="155">
        <v>140051.66</v>
      </c>
      <c r="M558" s="13">
        <v>1.4780952E9</v>
      </c>
      <c r="N558" s="13">
        <v>26875.2265</v>
      </c>
      <c r="P558" s="156">
        <v>1.4746608E9</v>
      </c>
      <c r="Q558" s="156">
        <v>116211.1034</v>
      </c>
      <c r="S558" s="156">
        <v>1.480032E9</v>
      </c>
      <c r="T558" s="156">
        <v>9827.7654</v>
      </c>
      <c r="V558" s="156">
        <v>1.471896E9</v>
      </c>
      <c r="W558" s="156">
        <v>101360.3803</v>
      </c>
      <c r="Y558" s="156">
        <v>1.4707656E9</v>
      </c>
      <c r="Z558" s="156">
        <v>104664.7578</v>
      </c>
      <c r="AA558" s="153">
        <f>IFERROR(__xludf.DUMMYFUNCTION("TO_DATE(INT((AB558/(60*60*24))+""1/1/1970""))"),43664.0)</f>
        <v>43664</v>
      </c>
      <c r="AB558" s="152">
        <v>1.5634764E9</v>
      </c>
      <c r="AC558" s="152">
        <v>104157.6233</v>
      </c>
      <c r="AD558" s="153">
        <f>IFERROR(__xludf.DUMMYFUNCTION("TO_DATE(INT((AE558/(60*60*24))+""1/1/1970""))"),43668.0)</f>
        <v>43668</v>
      </c>
      <c r="AE558" s="156">
        <v>1.5638256E9</v>
      </c>
      <c r="AF558" s="156">
        <v>103053.66</v>
      </c>
      <c r="AG558" s="153">
        <f>IFERROR(__xludf.DUMMYFUNCTION("TO_DATE(INT((AH558/(60*60*24))+""1/1/1970""))"),43555.0)</f>
        <v>43555</v>
      </c>
      <c r="AH558" s="156">
        <v>1.55406032E9</v>
      </c>
      <c r="AI558" s="156">
        <v>106334.4944</v>
      </c>
    </row>
    <row r="559">
      <c r="A559" s="152">
        <v>1.4864148E9</v>
      </c>
      <c r="B559" s="152">
        <v>111197.2084</v>
      </c>
      <c r="C559" s="153">
        <f>IFERROR(__xludf.DUMMYFUNCTION("TO_DATE(INT((A559/(60*60*24))+""1/1/1970""))"),42772.0)</f>
        <v>42772</v>
      </c>
      <c r="D559" s="152">
        <v>1.4985756E9</v>
      </c>
      <c r="E559" s="152">
        <v>99905.1516</v>
      </c>
      <c r="G559" s="152">
        <v>1.5090768E9</v>
      </c>
      <c r="H559" s="152">
        <v>101103.7516</v>
      </c>
      <c r="J559" s="154">
        <v>43151.0</v>
      </c>
      <c r="K559" s="155">
        <v>140129.96</v>
      </c>
      <c r="M559" s="13">
        <v>1.4781168E9</v>
      </c>
      <c r="N559" s="13">
        <v>26875.2265</v>
      </c>
      <c r="P559" s="152">
        <v>1.4746896E9</v>
      </c>
      <c r="Q559" s="152">
        <v>114980.0129</v>
      </c>
      <c r="S559" s="152">
        <v>1.480086E9</v>
      </c>
      <c r="T559" s="152">
        <v>9827.7654</v>
      </c>
      <c r="V559" s="152">
        <v>1.4719068E9</v>
      </c>
      <c r="W559" s="152">
        <v>101416.9393</v>
      </c>
      <c r="Y559" s="152">
        <v>1.4707836E9</v>
      </c>
      <c r="Z559" s="152">
        <v>104664.7578</v>
      </c>
      <c r="AA559" s="153">
        <f>IFERROR(__xludf.DUMMYFUNCTION("TO_DATE(INT((AB559/(60*60*24))+""1/1/1970""))"),43664.0)</f>
        <v>43664</v>
      </c>
      <c r="AB559" s="156">
        <v>1.56348E9</v>
      </c>
      <c r="AC559" s="156">
        <v>104285.8203</v>
      </c>
      <c r="AD559" s="153">
        <f>IFERROR(__xludf.DUMMYFUNCTION("TO_DATE(INT((AE559/(60*60*24))+""1/1/1970""))"),43669.0)</f>
        <v>43669</v>
      </c>
      <c r="AE559" s="152">
        <v>1.5638544E9</v>
      </c>
      <c r="AF559" s="152">
        <v>103043.4</v>
      </c>
      <c r="AG559" s="153">
        <f>IFERROR(__xludf.DUMMYFUNCTION("TO_DATE(INT((AH559/(60*60*24))+""1/1/1970""))"),43555.0)</f>
        <v>43555</v>
      </c>
      <c r="AH559" s="152">
        <v>1.554076551E9</v>
      </c>
      <c r="AI559" s="152">
        <v>106334.4944</v>
      </c>
    </row>
    <row r="560">
      <c r="A560" s="156">
        <v>1.48647786E9</v>
      </c>
      <c r="B560" s="156">
        <v>111424.8534</v>
      </c>
      <c r="C560" s="153">
        <f>IFERROR(__xludf.DUMMYFUNCTION("TO_DATE(INT((A560/(60*60*24))+""1/1/1970""))"),42773.0)</f>
        <v>42773</v>
      </c>
      <c r="D560" s="152">
        <v>1.4986224E9</v>
      </c>
      <c r="E560" s="152">
        <v>99905.1516</v>
      </c>
      <c r="G560" s="156">
        <v>1.5091632E9</v>
      </c>
      <c r="H560" s="156">
        <v>101353.1707</v>
      </c>
      <c r="J560" s="154">
        <v>43152.0</v>
      </c>
      <c r="K560" s="155">
        <v>139082.46</v>
      </c>
      <c r="M560" s="13">
        <v>1.4781816E9</v>
      </c>
      <c r="N560" s="13">
        <v>26969.9869</v>
      </c>
      <c r="P560" s="156">
        <v>1.4748624E9</v>
      </c>
      <c r="Q560" s="156">
        <v>114980.0129</v>
      </c>
      <c r="S560" s="156">
        <v>1.4800968E9</v>
      </c>
      <c r="T560" s="156">
        <v>9827.7654</v>
      </c>
      <c r="V560" s="156">
        <v>1.4719356E9</v>
      </c>
      <c r="W560" s="156">
        <v>101256.1039</v>
      </c>
      <c r="Y560" s="156">
        <v>1.4708052E9</v>
      </c>
      <c r="Z560" s="156">
        <v>104364.2197</v>
      </c>
      <c r="AA560" s="153">
        <f>IFERROR(__xludf.DUMMYFUNCTION("TO_DATE(INT((AB560/(60*60*24))+""1/1/1970""))"),43665.0)</f>
        <v>43665</v>
      </c>
      <c r="AB560" s="152">
        <v>1.5635088E9</v>
      </c>
      <c r="AC560" s="152">
        <v>104285.8203</v>
      </c>
      <c r="AD560" s="153">
        <f>IFERROR(__xludf.DUMMYFUNCTION("TO_DATE(INT((AE560/(60*60*24))+""1/1/1970""))"),43669.0)</f>
        <v>43669</v>
      </c>
      <c r="AE560" s="156">
        <v>1.5638904E9</v>
      </c>
      <c r="AF560" s="156">
        <v>103043.4</v>
      </c>
      <c r="AG560" s="153">
        <f>IFERROR(__xludf.DUMMYFUNCTION("TO_DATE(INT((AH560/(60*60*24))+""1/1/1970""))"),43555.0)</f>
        <v>43555</v>
      </c>
      <c r="AH560" s="156">
        <v>1.55407663E9</v>
      </c>
      <c r="AI560" s="156">
        <v>106334.4944</v>
      </c>
    </row>
    <row r="561">
      <c r="A561" s="152">
        <v>1.4865012E9</v>
      </c>
      <c r="B561" s="152">
        <v>111202.0519</v>
      </c>
      <c r="C561" s="153">
        <f>IFERROR(__xludf.DUMMYFUNCTION("TO_DATE(INT((A561/(60*60*24))+""1/1/1970""))"),42773.0)</f>
        <v>42773</v>
      </c>
      <c r="D561" s="152">
        <v>1.49868E9</v>
      </c>
      <c r="E561" s="152">
        <v>99905.1516</v>
      </c>
      <c r="G561" s="152">
        <v>1.509372E9</v>
      </c>
      <c r="H561" s="152">
        <v>101353.1707</v>
      </c>
      <c r="J561" s="154">
        <v>43153.0</v>
      </c>
      <c r="K561" s="155">
        <v>138187.18</v>
      </c>
      <c r="M561" s="13">
        <v>1.4782032E9</v>
      </c>
      <c r="N561" s="13">
        <v>26969.9869</v>
      </c>
      <c r="P561" s="152">
        <v>1.474902E9</v>
      </c>
      <c r="Q561" s="152">
        <v>114980.0129</v>
      </c>
      <c r="S561" s="152">
        <v>1.4801184E9</v>
      </c>
      <c r="T561" s="152">
        <v>9824.2674</v>
      </c>
      <c r="V561" s="152">
        <v>1.4719752E9</v>
      </c>
      <c r="W561" s="152">
        <v>101428.447</v>
      </c>
      <c r="Y561" s="152">
        <v>1.4708448E9</v>
      </c>
      <c r="Z561" s="152">
        <v>104364.2197</v>
      </c>
      <c r="AA561" s="153">
        <f>IFERROR(__xludf.DUMMYFUNCTION("TO_DATE(INT((AB561/(60*60*24))+""1/1/1970""))"),43665.0)</f>
        <v>43665</v>
      </c>
      <c r="AB561" s="156">
        <v>1.5635448E9</v>
      </c>
      <c r="AC561" s="156">
        <v>104180.1425</v>
      </c>
      <c r="AD561" s="153">
        <f>IFERROR(__xludf.DUMMYFUNCTION("TO_DATE(INT((AE561/(60*60*24))+""1/1/1970""))"),43669.0)</f>
        <v>43669</v>
      </c>
      <c r="AE561" s="152">
        <v>1.5639084E9</v>
      </c>
      <c r="AF561" s="152">
        <v>103043.4</v>
      </c>
      <c r="AG561" s="153">
        <f>IFERROR(__xludf.DUMMYFUNCTION("TO_DATE(INT((AH561/(60*60*24))+""1/1/1970""))"),43556.0)</f>
        <v>43556</v>
      </c>
      <c r="AH561" s="152">
        <v>1.554092816E9</v>
      </c>
      <c r="AI561" s="152">
        <v>106334.4944</v>
      </c>
    </row>
    <row r="562">
      <c r="A562" s="156">
        <v>1.48656426E9</v>
      </c>
      <c r="B562" s="156">
        <v>111008.3114</v>
      </c>
      <c r="C562" s="153">
        <f>IFERROR(__xludf.DUMMYFUNCTION("TO_DATE(INT((A562/(60*60*24))+""1/1/1970""))"),42774.0)</f>
        <v>42774</v>
      </c>
      <c r="D562" s="152">
        <v>1.4987484E9</v>
      </c>
      <c r="E562" s="152">
        <v>99905.1516</v>
      </c>
      <c r="G562" s="152">
        <v>1.5094224E9</v>
      </c>
      <c r="H562" s="152">
        <v>101949.9744</v>
      </c>
      <c r="J562" s="154">
        <v>43154.0</v>
      </c>
      <c r="K562" s="155">
        <v>138549.72</v>
      </c>
      <c r="M562" s="13">
        <v>1.478268E9</v>
      </c>
      <c r="N562" s="13">
        <v>27025.3873</v>
      </c>
      <c r="P562" s="156">
        <v>1.47492E9</v>
      </c>
      <c r="Q562" s="156">
        <v>114980.0129</v>
      </c>
      <c r="S562" s="156">
        <v>1.4802912E9</v>
      </c>
      <c r="T562" s="156">
        <v>9819.5319</v>
      </c>
      <c r="V562" s="156">
        <v>1.4719932E9</v>
      </c>
      <c r="W562" s="156">
        <v>101519.742</v>
      </c>
      <c r="Y562" s="156">
        <v>1.47087E9</v>
      </c>
      <c r="Z562" s="156">
        <v>104364.2197</v>
      </c>
      <c r="AA562" s="153">
        <f>IFERROR(__xludf.DUMMYFUNCTION("TO_DATE(INT((AB562/(60*60*24))+""1/1/1970""))"),43665.0)</f>
        <v>43665</v>
      </c>
      <c r="AB562" s="152">
        <v>1.5635628E9</v>
      </c>
      <c r="AC562" s="152">
        <v>103974.8342</v>
      </c>
      <c r="AD562" s="153">
        <f>IFERROR(__xludf.DUMMYFUNCTION("TO_DATE(INT((AE562/(60*60*24))+""1/1/1970""))"),43669.0)</f>
        <v>43669</v>
      </c>
      <c r="AE562" s="156">
        <v>1.563912E9</v>
      </c>
      <c r="AF562" s="156">
        <v>103043.4</v>
      </c>
      <c r="AG562" s="153">
        <f>IFERROR(__xludf.DUMMYFUNCTION("TO_DATE(INT((AH562/(60*60*24))+""1/1/1970""))"),43556.0)</f>
        <v>43556</v>
      </c>
      <c r="AH562" s="156">
        <v>1.554108813E9</v>
      </c>
      <c r="AI562" s="156">
        <v>106334.4944</v>
      </c>
    </row>
    <row r="563">
      <c r="A563" s="152">
        <v>1.4865876E9</v>
      </c>
      <c r="B563" s="152">
        <v>111347.3572</v>
      </c>
      <c r="C563" s="153">
        <f>IFERROR(__xludf.DUMMYFUNCTION("TO_DATE(INT((A563/(60*60*24))+""1/1/1970""))"),42774.0)</f>
        <v>42774</v>
      </c>
      <c r="D563" s="152">
        <v>1.4987952E9</v>
      </c>
      <c r="E563" s="152">
        <v>99905.1516</v>
      </c>
      <c r="G563" s="156">
        <v>1.5095088E9</v>
      </c>
      <c r="H563" s="156">
        <v>100513.2739</v>
      </c>
      <c r="J563" s="154">
        <v>43157.0</v>
      </c>
      <c r="K563" s="155">
        <v>139852.06</v>
      </c>
      <c r="M563" s="13">
        <v>1.4782896E9</v>
      </c>
      <c r="N563" s="13">
        <v>27025.3873</v>
      </c>
      <c r="P563" s="152">
        <v>1.4749488E9</v>
      </c>
      <c r="Q563" s="152">
        <v>113137.7009</v>
      </c>
      <c r="S563" s="152">
        <v>1.4803452E9</v>
      </c>
      <c r="T563" s="152">
        <v>9819.5319</v>
      </c>
      <c r="V563" s="152">
        <v>1.4720148E9</v>
      </c>
      <c r="W563" s="152">
        <v>101576.0468</v>
      </c>
      <c r="Y563" s="152">
        <v>1.4708844E9</v>
      </c>
      <c r="Z563" s="152">
        <v>103746.6757</v>
      </c>
      <c r="AA563" s="153">
        <f>IFERROR(__xludf.DUMMYFUNCTION("TO_DATE(INT((AB563/(60*60*24))+""1/1/1970""))"),43665.0)</f>
        <v>43665</v>
      </c>
      <c r="AB563" s="156">
        <v>1.5635664E9</v>
      </c>
      <c r="AC563" s="156">
        <v>104058.4762</v>
      </c>
      <c r="AD563" s="153">
        <f>IFERROR(__xludf.DUMMYFUNCTION("TO_DATE(INT((AE563/(60*60*24))+""1/1/1970""))"),43670.0)</f>
        <v>43670</v>
      </c>
      <c r="AE563" s="152">
        <v>1.5639408E9</v>
      </c>
      <c r="AF563" s="152">
        <v>103114.68</v>
      </c>
      <c r="AG563" s="153">
        <f>IFERROR(__xludf.DUMMYFUNCTION("TO_DATE(INT((AH563/(60*60*24))+""1/1/1970""))"),43556.0)</f>
        <v>43556</v>
      </c>
      <c r="AH563" s="152">
        <v>1.554124633E9</v>
      </c>
      <c r="AI563" s="152">
        <v>106334.4944</v>
      </c>
    </row>
    <row r="564">
      <c r="A564" s="156">
        <v>1.48665066E9</v>
      </c>
      <c r="B564" s="156">
        <v>111492.6626</v>
      </c>
      <c r="C564" s="153">
        <f>IFERROR(__xludf.DUMMYFUNCTION("TO_DATE(INT((A564/(60*60*24))+""1/1/1970""))"),42775.0)</f>
        <v>42775</v>
      </c>
      <c r="D564" s="152">
        <v>1.4988528E9</v>
      </c>
      <c r="E564" s="152">
        <v>99905.1516</v>
      </c>
      <c r="G564" s="152">
        <v>1.5095952E9</v>
      </c>
      <c r="H564" s="152">
        <v>99300.1887</v>
      </c>
      <c r="J564" s="154">
        <v>43158.0</v>
      </c>
      <c r="K564" s="155">
        <v>140734.95</v>
      </c>
      <c r="M564" s="13">
        <v>1.478304E9</v>
      </c>
      <c r="N564" s="13">
        <v>27181.3304</v>
      </c>
      <c r="P564" s="156">
        <v>1.4749884E9</v>
      </c>
      <c r="Q564" s="156">
        <v>113137.7009</v>
      </c>
      <c r="S564" s="156">
        <v>1.4803668E9</v>
      </c>
      <c r="T564" s="156">
        <v>9819.5319</v>
      </c>
      <c r="V564" s="156">
        <v>1.4720544E9</v>
      </c>
      <c r="W564" s="156">
        <v>101941.2278</v>
      </c>
      <c r="Y564" s="156">
        <v>1.470924E9</v>
      </c>
      <c r="Z564" s="156">
        <v>103746.6757</v>
      </c>
      <c r="AA564" s="153">
        <f>IFERROR(__xludf.DUMMYFUNCTION("TO_DATE(INT((AB564/(60*60*24))+""1/1/1970""))"),43666.0)</f>
        <v>43666</v>
      </c>
      <c r="AB564" s="152">
        <v>1.5635952E9</v>
      </c>
      <c r="AC564" s="152">
        <v>104058.4762</v>
      </c>
      <c r="AD564" s="153">
        <f>IFERROR(__xludf.DUMMYFUNCTION("TO_DATE(INT((AE564/(60*60*24))+""1/1/1970""))"),43670.0)</f>
        <v>43670</v>
      </c>
      <c r="AE564" s="156">
        <v>1.5639768E9</v>
      </c>
      <c r="AF564" s="156">
        <v>103114.68</v>
      </c>
      <c r="AG564" s="153">
        <f>IFERROR(__xludf.DUMMYFUNCTION("TO_DATE(INT((AH564/(60*60*24))+""1/1/1970""))"),43556.0)</f>
        <v>43556</v>
      </c>
      <c r="AH564" s="156">
        <v>1.554140429E9</v>
      </c>
      <c r="AI564" s="156">
        <v>108704.2515</v>
      </c>
    </row>
    <row r="565">
      <c r="A565" s="152">
        <v>1.486674E9</v>
      </c>
      <c r="B565" s="152">
        <v>112006.0748</v>
      </c>
      <c r="C565" s="153">
        <f>IFERROR(__xludf.DUMMYFUNCTION("TO_DATE(INT((A565/(60*60*24))+""1/1/1970""))"),42775.0)</f>
        <v>42775</v>
      </c>
      <c r="D565" s="152">
        <v>1.4990904E9</v>
      </c>
      <c r="E565" s="152">
        <v>99905.1516</v>
      </c>
      <c r="G565" s="156">
        <v>1.5096816E9</v>
      </c>
      <c r="H565" s="156">
        <v>99681.6259</v>
      </c>
      <c r="J565" s="154">
        <v>43159.0</v>
      </c>
      <c r="K565" s="155">
        <v>139463.49</v>
      </c>
      <c r="M565" s="13">
        <v>1.4783904E9</v>
      </c>
      <c r="N565" s="13">
        <v>27181.3304</v>
      </c>
      <c r="P565" s="152">
        <v>1.4750064E9</v>
      </c>
      <c r="Q565" s="152">
        <v>113137.7009</v>
      </c>
      <c r="S565" s="152">
        <v>1.4804316E9</v>
      </c>
      <c r="T565" s="152">
        <v>9808.2761</v>
      </c>
      <c r="V565" s="152">
        <v>1.4720796E9</v>
      </c>
      <c r="W565" s="152">
        <v>101905.8808</v>
      </c>
      <c r="Y565" s="152">
        <v>1.4709564E9</v>
      </c>
      <c r="Z565" s="152">
        <v>103746.6757</v>
      </c>
      <c r="AA565" s="153">
        <f>IFERROR(__xludf.DUMMYFUNCTION("TO_DATE(INT((AB565/(60*60*24))+""1/1/1970""))"),43668.0)</f>
        <v>43668</v>
      </c>
      <c r="AB565" s="156">
        <v>1.563804E9</v>
      </c>
      <c r="AC565" s="156">
        <v>104177.5035</v>
      </c>
      <c r="AD565" s="153">
        <f>IFERROR(__xludf.DUMMYFUNCTION("TO_DATE(INT((AE565/(60*60*24))+""1/1/1970""))"),43670.0)</f>
        <v>43670</v>
      </c>
      <c r="AE565" s="152">
        <v>1.5639948E9</v>
      </c>
      <c r="AF565" s="152">
        <v>103114.68</v>
      </c>
      <c r="AG565" s="153">
        <f>IFERROR(__xludf.DUMMYFUNCTION("TO_DATE(INT((AH565/(60*60*24))+""1/1/1970""))"),43556.0)</f>
        <v>43556</v>
      </c>
      <c r="AH565" s="152">
        <v>1.554156238E9</v>
      </c>
      <c r="AI565" s="152">
        <v>108009.8189</v>
      </c>
    </row>
    <row r="566">
      <c r="A566" s="156">
        <v>1.48673706E9</v>
      </c>
      <c r="B566" s="156">
        <v>112165.9107</v>
      </c>
      <c r="C566" s="153">
        <f>IFERROR(__xludf.DUMMYFUNCTION("TO_DATE(INT((A566/(60*60*24))+""1/1/1970""))"),42776.0)</f>
        <v>42776</v>
      </c>
      <c r="D566" s="152">
        <v>1.4991408E9</v>
      </c>
      <c r="E566" s="152">
        <v>99905.1516</v>
      </c>
      <c r="G566" s="152">
        <v>1.509768E9</v>
      </c>
      <c r="H566" s="152">
        <v>99758.0088</v>
      </c>
      <c r="J566" s="154">
        <v>43160.0</v>
      </c>
      <c r="K566" s="155">
        <v>139016.32</v>
      </c>
      <c r="M566" s="13">
        <v>1.4784768E9</v>
      </c>
      <c r="N566" s="13">
        <v>27181.3304</v>
      </c>
      <c r="P566" s="156">
        <v>1.4750352E9</v>
      </c>
      <c r="Q566" s="156">
        <v>114524.192</v>
      </c>
      <c r="S566" s="156">
        <v>1.4804532E9</v>
      </c>
      <c r="T566" s="156">
        <v>9808.2761</v>
      </c>
      <c r="V566" s="156">
        <v>1.472094E9</v>
      </c>
      <c r="W566" s="156">
        <v>101889.8053</v>
      </c>
      <c r="Y566" s="156">
        <v>1.4709636E9</v>
      </c>
      <c r="Z566" s="156">
        <v>104175.7544</v>
      </c>
      <c r="AA566" s="153">
        <f>IFERROR(__xludf.DUMMYFUNCTION("TO_DATE(INT((AB566/(60*60*24))+""1/1/1970""))"),43668.0)</f>
        <v>43668</v>
      </c>
      <c r="AB566" s="152">
        <v>1.563822E9</v>
      </c>
      <c r="AC566" s="152">
        <v>104172.3961</v>
      </c>
      <c r="AD566" s="153">
        <f>IFERROR(__xludf.DUMMYFUNCTION("TO_DATE(INT((AE566/(60*60*24))+""1/1/1970""))"),43670.0)</f>
        <v>43670</v>
      </c>
      <c r="AE566" s="156">
        <v>1.5639984E9</v>
      </c>
      <c r="AF566" s="156">
        <v>103114.68</v>
      </c>
      <c r="AG566" s="153">
        <f>IFERROR(__xludf.DUMMYFUNCTION("TO_DATE(INT((AH566/(60*60*24))+""1/1/1970""))"),43556.0)</f>
        <v>43556</v>
      </c>
      <c r="AH566" s="156">
        <v>1.554163187E9</v>
      </c>
      <c r="AI566" s="156">
        <v>108009.8189</v>
      </c>
    </row>
    <row r="567">
      <c r="A567" s="152">
        <v>1.4867604E9</v>
      </c>
      <c r="B567" s="152">
        <v>112446.8344</v>
      </c>
      <c r="C567" s="153">
        <f>IFERROR(__xludf.DUMMYFUNCTION("TO_DATE(INT((A567/(60*60*24))+""1/1/1970""))"),42776.0)</f>
        <v>42776</v>
      </c>
      <c r="D567" s="152">
        <v>1.4992848E9</v>
      </c>
      <c r="E567" s="152">
        <v>99905.1516</v>
      </c>
      <c r="G567" s="156">
        <v>1.5099804E9</v>
      </c>
      <c r="H567" s="156">
        <v>99758.0088</v>
      </c>
      <c r="J567" s="154">
        <v>43160.0</v>
      </c>
      <c r="K567" s="155">
        <v>139015.32</v>
      </c>
      <c r="M567" s="13">
        <v>1.4785308E9</v>
      </c>
      <c r="N567" s="13">
        <v>27016.5774</v>
      </c>
      <c r="P567" s="152">
        <v>1.4750748E9</v>
      </c>
      <c r="Q567" s="152">
        <v>114524.192</v>
      </c>
      <c r="S567" s="152">
        <v>1.480518E9</v>
      </c>
      <c r="T567" s="152">
        <v>9822.3246</v>
      </c>
      <c r="V567" s="152">
        <v>1.4721336E9</v>
      </c>
      <c r="W567" s="152">
        <v>101805.1432</v>
      </c>
      <c r="Y567" s="152">
        <v>1.4710032E9</v>
      </c>
      <c r="Z567" s="152">
        <v>104175.7544</v>
      </c>
      <c r="AA567" s="153">
        <f>IFERROR(__xludf.DUMMYFUNCTION("TO_DATE(INT((AB567/(60*60*24))+""1/1/1970""))"),43668.0)</f>
        <v>43668</v>
      </c>
      <c r="AB567" s="156">
        <v>1.5638256E9</v>
      </c>
      <c r="AC567" s="156">
        <v>104121.2054</v>
      </c>
      <c r="AD567" s="153">
        <f>IFERROR(__xludf.DUMMYFUNCTION("TO_DATE(INT((AE567/(60*60*24))+""1/1/1970""))"),43671.0)</f>
        <v>43671</v>
      </c>
      <c r="AE567" s="152">
        <v>1.5640272E9</v>
      </c>
      <c r="AF567" s="152">
        <v>103462.68</v>
      </c>
      <c r="AG567" s="153">
        <f>IFERROR(__xludf.DUMMYFUNCTION("TO_DATE(INT((AH567/(60*60*24))+""1/1/1970""))"),43557.0)</f>
        <v>43557</v>
      </c>
      <c r="AH567" s="152">
        <v>1.554172538E9</v>
      </c>
      <c r="AI567" s="152">
        <v>108009.8189</v>
      </c>
    </row>
    <row r="568">
      <c r="A568" s="156">
        <v>1.48699626E9</v>
      </c>
      <c r="B568" s="156">
        <v>112713.2276</v>
      </c>
      <c r="C568" s="153">
        <f>IFERROR(__xludf.DUMMYFUNCTION("TO_DATE(INT((A568/(60*60*24))+""1/1/1970""))"),42779.0)</f>
        <v>42779</v>
      </c>
      <c r="D568" s="152">
        <v>1.4993532E9</v>
      </c>
      <c r="E568" s="152">
        <v>99968.7719</v>
      </c>
      <c r="G568" s="156">
        <v>1.5100308E9</v>
      </c>
      <c r="H568" s="156">
        <v>100325.2088</v>
      </c>
      <c r="J568" s="154">
        <v>43161.0</v>
      </c>
      <c r="K568" s="155">
        <v>138123.1</v>
      </c>
      <c r="M568" s="13">
        <v>1.4785524E9</v>
      </c>
      <c r="N568" s="13">
        <v>27016.5774</v>
      </c>
      <c r="P568" s="156">
        <v>1.4750928E9</v>
      </c>
      <c r="Q568" s="156">
        <v>114524.192</v>
      </c>
      <c r="S568" s="156">
        <v>1.4805396E9</v>
      </c>
      <c r="T568" s="156">
        <v>9822.3246</v>
      </c>
      <c r="V568" s="156">
        <v>1.472166E9</v>
      </c>
      <c r="W568" s="156">
        <v>101955.8424</v>
      </c>
      <c r="Y568" s="156">
        <v>1.4710356E9</v>
      </c>
      <c r="Z568" s="156">
        <v>104175.7544</v>
      </c>
      <c r="AA568" s="153">
        <f>IFERROR(__xludf.DUMMYFUNCTION("TO_DATE(INT((AB568/(60*60*24))+""1/1/1970""))"),43669.0)</f>
        <v>43669</v>
      </c>
      <c r="AB568" s="152">
        <v>1.5638544E9</v>
      </c>
      <c r="AC568" s="152">
        <v>104121.2054</v>
      </c>
      <c r="AD568" s="153">
        <f>IFERROR(__xludf.DUMMYFUNCTION("TO_DATE(INT((AE568/(60*60*24))+""1/1/1970""))"),43671.0)</f>
        <v>43671</v>
      </c>
      <c r="AE568" s="156">
        <v>1.5640632E9</v>
      </c>
      <c r="AF568" s="156">
        <v>103462.68</v>
      </c>
      <c r="AG568" s="153">
        <f>IFERROR(__xludf.DUMMYFUNCTION("TO_DATE(INT((AH568/(60*60*24))+""1/1/1970""))"),43557.0)</f>
        <v>43557</v>
      </c>
      <c r="AH568" s="156">
        <v>1.554188346E9</v>
      </c>
      <c r="AI568" s="156">
        <v>108009.8189</v>
      </c>
    </row>
    <row r="569">
      <c r="A569" s="152">
        <v>1.4870196E9</v>
      </c>
      <c r="B569" s="152">
        <v>113057.1169</v>
      </c>
      <c r="C569" s="153">
        <f>IFERROR(__xludf.DUMMYFUNCTION("TO_DATE(INT((A569/(60*60*24))+""1/1/1970""))"),42779.0)</f>
        <v>42779</v>
      </c>
      <c r="D569" s="152">
        <v>1.4994E9</v>
      </c>
      <c r="E569" s="152">
        <v>99592.1853</v>
      </c>
      <c r="G569" s="152">
        <v>1.5101172E9</v>
      </c>
      <c r="H569" s="152">
        <v>100168.3877</v>
      </c>
      <c r="J569" s="154">
        <v>43164.0</v>
      </c>
      <c r="K569" s="155">
        <v>138381.12</v>
      </c>
      <c r="M569" s="13">
        <v>1.4786172E9</v>
      </c>
      <c r="N569" s="13">
        <v>27040.8887</v>
      </c>
      <c r="P569" s="152">
        <v>1.4751216E9</v>
      </c>
      <c r="Q569" s="152">
        <v>115722.6569</v>
      </c>
      <c r="S569" s="152">
        <v>1.4806044E9</v>
      </c>
      <c r="T569" s="152">
        <v>9855.4341</v>
      </c>
      <c r="V569" s="152">
        <v>1.4721732E9</v>
      </c>
      <c r="W569" s="152">
        <v>101899.9046</v>
      </c>
      <c r="Y569" s="152">
        <v>1.4710464E9</v>
      </c>
      <c r="Z569" s="152">
        <v>103958.9279</v>
      </c>
      <c r="AA569" s="153">
        <f>IFERROR(__xludf.DUMMYFUNCTION("TO_DATE(INT((AB569/(60*60*24))+""1/1/1970""))"),43669.0)</f>
        <v>43669</v>
      </c>
      <c r="AB569" s="156">
        <v>1.5638904E9</v>
      </c>
      <c r="AC569" s="156">
        <v>104014.3987</v>
      </c>
      <c r="AD569" s="153">
        <f>IFERROR(__xludf.DUMMYFUNCTION("TO_DATE(INT((AE569/(60*60*24))+""1/1/1970""))"),43671.0)</f>
        <v>43671</v>
      </c>
      <c r="AE569" s="152">
        <v>1.5640812E9</v>
      </c>
      <c r="AF569" s="152">
        <v>103462.68</v>
      </c>
      <c r="AG569" s="153">
        <f>IFERROR(__xludf.DUMMYFUNCTION("TO_DATE(INT((AH569/(60*60*24))+""1/1/1970""))"),43557.0)</f>
        <v>43557</v>
      </c>
      <c r="AH569" s="152">
        <v>1.554204301E9</v>
      </c>
      <c r="AI569" s="152">
        <v>108009.8189</v>
      </c>
    </row>
    <row r="570">
      <c r="A570" s="156">
        <v>1.48708266E9</v>
      </c>
      <c r="B570" s="156">
        <v>112936.0291</v>
      </c>
      <c r="C570" s="153">
        <f>IFERROR(__xludf.DUMMYFUNCTION("TO_DATE(INT((A570/(60*60*24))+""1/1/1970""))"),42780.0)</f>
        <v>42780</v>
      </c>
      <c r="D570" s="152">
        <v>1.4994576E9</v>
      </c>
      <c r="E570" s="152">
        <v>99592.1853</v>
      </c>
      <c r="G570" s="156">
        <v>1.5102036E9</v>
      </c>
      <c r="H570" s="156">
        <v>100526.6066</v>
      </c>
      <c r="J570" s="154">
        <v>43165.0</v>
      </c>
      <c r="K570" s="155">
        <v>138999.48</v>
      </c>
      <c r="M570" s="13">
        <v>1.4786388E9</v>
      </c>
      <c r="N570" s="13">
        <v>27040.8887</v>
      </c>
      <c r="P570" s="156">
        <v>1.4751612E9</v>
      </c>
      <c r="Q570" s="156">
        <v>115722.6569</v>
      </c>
      <c r="S570" s="156">
        <v>1.480626E9</v>
      </c>
      <c r="T570" s="156">
        <v>9855.4341</v>
      </c>
      <c r="V570" s="156">
        <v>1.4722128E9</v>
      </c>
      <c r="W570" s="156">
        <v>101985.4782</v>
      </c>
      <c r="Y570" s="156">
        <v>1.471212E9</v>
      </c>
      <c r="Z570" s="156">
        <v>103958.9279</v>
      </c>
      <c r="AA570" s="153">
        <f>IFERROR(__xludf.DUMMYFUNCTION("TO_DATE(INT((AB570/(60*60*24))+""1/1/1970""))"),43669.0)</f>
        <v>43669</v>
      </c>
      <c r="AB570" s="152">
        <v>1.5639084E9</v>
      </c>
      <c r="AC570" s="152">
        <v>103850.7454</v>
      </c>
      <c r="AD570" s="153">
        <f>IFERROR(__xludf.DUMMYFUNCTION("TO_DATE(INT((AE570/(60*60*24))+""1/1/1970""))"),43671.0)</f>
        <v>43671</v>
      </c>
      <c r="AE570" s="156">
        <v>1.5640848E9</v>
      </c>
      <c r="AF570" s="156">
        <v>103462.68</v>
      </c>
      <c r="AG570" s="153">
        <f>IFERROR(__xludf.DUMMYFUNCTION("TO_DATE(INT((AH570/(60*60*24))+""1/1/1970""))"),43557.0)</f>
        <v>43557</v>
      </c>
      <c r="AH570" s="156">
        <v>1.554220139E9</v>
      </c>
      <c r="AI570" s="156">
        <v>108407.8098</v>
      </c>
    </row>
    <row r="571">
      <c r="A571" s="152">
        <v>1.487106E9</v>
      </c>
      <c r="B571" s="152">
        <v>113507.5635</v>
      </c>
      <c r="C571" s="153">
        <f>IFERROR(__xludf.DUMMYFUNCTION("TO_DATE(INT((A571/(60*60*24))+""1/1/1970""))"),42780.0)</f>
        <v>42780</v>
      </c>
      <c r="D571" s="152">
        <v>1.4996952E9</v>
      </c>
      <c r="E571" s="152">
        <v>99592.1853</v>
      </c>
      <c r="G571" s="152">
        <v>1.51029E9</v>
      </c>
      <c r="H571" s="152">
        <v>98948.1387</v>
      </c>
      <c r="J571" s="154">
        <v>43166.0</v>
      </c>
      <c r="K571" s="155">
        <v>139574.88</v>
      </c>
      <c r="M571" s="13">
        <v>1.4787036E9</v>
      </c>
      <c r="N571" s="13">
        <v>26948.5641</v>
      </c>
      <c r="P571" s="152">
        <v>1.4751792E9</v>
      </c>
      <c r="Q571" s="152">
        <v>115722.6569</v>
      </c>
      <c r="S571" s="152">
        <v>1.4806908E9</v>
      </c>
      <c r="T571" s="152">
        <v>9859.3456</v>
      </c>
      <c r="V571" s="152">
        <v>1.4722452E9</v>
      </c>
      <c r="W571" s="152">
        <v>100689.9973</v>
      </c>
      <c r="Y571" s="152">
        <v>1.4712156E9</v>
      </c>
      <c r="Z571" s="152">
        <v>103958.9279</v>
      </c>
      <c r="AA571" s="153">
        <f>IFERROR(__xludf.DUMMYFUNCTION("TO_DATE(INT((AB571/(60*60*24))+""1/1/1970""))"),43669.0)</f>
        <v>43669</v>
      </c>
      <c r="AB571" s="156">
        <v>1.563912E9</v>
      </c>
      <c r="AC571" s="156">
        <v>103853.2517</v>
      </c>
      <c r="AD571" s="153">
        <f>IFERROR(__xludf.DUMMYFUNCTION("TO_DATE(INT((AE571/(60*60*24))+""1/1/1970""))"),43672.0)</f>
        <v>43672</v>
      </c>
      <c r="AE571" s="152">
        <v>1.5641136E9</v>
      </c>
      <c r="AF571" s="152">
        <v>103265.18</v>
      </c>
      <c r="AG571" s="153">
        <f>IFERROR(__xludf.DUMMYFUNCTION("TO_DATE(INT((AH571/(60*60*24))+""1/1/1970""))"),43557.0)</f>
        <v>43557</v>
      </c>
      <c r="AH571" s="152">
        <v>1.554235931E9</v>
      </c>
      <c r="AI571" s="152">
        <v>108091.1298</v>
      </c>
    </row>
    <row r="572">
      <c r="A572" s="156">
        <v>1.48716906E9</v>
      </c>
      <c r="B572" s="156">
        <v>113391.3192</v>
      </c>
      <c r="C572" s="153">
        <f>IFERROR(__xludf.DUMMYFUNCTION("TO_DATE(INT((A572/(60*60*24))+""1/1/1970""))"),42781.0)</f>
        <v>42781</v>
      </c>
      <c r="D572" s="152">
        <v>1.4997456E9</v>
      </c>
      <c r="E572" s="152">
        <v>99592.1853</v>
      </c>
      <c r="G572" s="156">
        <v>1.5103764E9</v>
      </c>
      <c r="H572" s="156">
        <v>99598.9911</v>
      </c>
      <c r="J572" s="154">
        <v>43167.0</v>
      </c>
      <c r="K572" s="155">
        <v>139289.22</v>
      </c>
      <c r="M572" s="13">
        <v>1.4787252E9</v>
      </c>
      <c r="N572" s="13">
        <v>26948.5641</v>
      </c>
      <c r="P572" s="156">
        <v>1.475208E9</v>
      </c>
      <c r="Q572" s="156">
        <v>113612.9643</v>
      </c>
      <c r="S572" s="156">
        <v>1.4807124E9</v>
      </c>
      <c r="T572" s="156">
        <v>9859.3456</v>
      </c>
      <c r="V572" s="156">
        <v>1.4724216E9</v>
      </c>
      <c r="W572" s="156">
        <v>100569.5908</v>
      </c>
      <c r="Y572" s="156">
        <v>1.4712516E9</v>
      </c>
      <c r="Z572" s="156">
        <v>103936.5133</v>
      </c>
      <c r="AA572" s="153">
        <f>IFERROR(__xludf.DUMMYFUNCTION("TO_DATE(INT((AB572/(60*60*24))+""1/1/1970""))"),43670.0)</f>
        <v>43670</v>
      </c>
      <c r="AB572" s="152">
        <v>1.5639408E9</v>
      </c>
      <c r="AC572" s="152">
        <v>103853.2517</v>
      </c>
      <c r="AD572" s="153">
        <f>IFERROR(__xludf.DUMMYFUNCTION("TO_DATE(INT((AE572/(60*60*24))+""1/1/1970""))"),43672.0)</f>
        <v>43672</v>
      </c>
      <c r="AE572" s="156">
        <v>1.5641496E9</v>
      </c>
      <c r="AF572" s="156">
        <v>103265.18</v>
      </c>
      <c r="AG572" s="153">
        <f>IFERROR(__xludf.DUMMYFUNCTION("TO_DATE(INT((AH572/(60*60*24))+""1/1/1970""))"),43557.0)</f>
        <v>43557</v>
      </c>
      <c r="AH572" s="156">
        <v>1.554249572E9</v>
      </c>
      <c r="AI572" s="156">
        <v>108091.1298</v>
      </c>
    </row>
    <row r="573">
      <c r="A573" s="152">
        <v>1.4871924E9</v>
      </c>
      <c r="B573" s="152">
        <v>114098.4719</v>
      </c>
      <c r="C573" s="153">
        <f>IFERROR(__xludf.DUMMYFUNCTION("TO_DATE(INT((A573/(60*60*24))+""1/1/1970""))"),42781.0)</f>
        <v>42781</v>
      </c>
      <c r="D573" s="152">
        <v>1.4998032E9</v>
      </c>
      <c r="E573" s="152">
        <v>99592.1853</v>
      </c>
      <c r="G573" s="152">
        <v>1.5105852E9</v>
      </c>
      <c r="H573" s="152">
        <v>99598.9911</v>
      </c>
      <c r="J573" s="154">
        <v>43168.0</v>
      </c>
      <c r="K573" s="155">
        <v>139718.22</v>
      </c>
      <c r="M573" s="13">
        <v>1.47879E9</v>
      </c>
      <c r="N573" s="13">
        <v>27015.7051</v>
      </c>
      <c r="P573" s="152">
        <v>1.4752476E9</v>
      </c>
      <c r="Q573" s="152">
        <v>113612.9643</v>
      </c>
      <c r="S573" s="152">
        <v>1.4807232E9</v>
      </c>
      <c r="T573" s="152">
        <v>9864.5244</v>
      </c>
      <c r="V573" s="152">
        <v>1.4724252E9</v>
      </c>
      <c r="W573" s="152">
        <v>100563.6864</v>
      </c>
      <c r="Y573" s="152">
        <v>1.4712912E9</v>
      </c>
      <c r="Z573" s="152">
        <v>103936.5133</v>
      </c>
      <c r="AA573" s="153">
        <f>IFERROR(__xludf.DUMMYFUNCTION("TO_DATE(INT((AB573/(60*60*24))+""1/1/1970""))"),43670.0)</f>
        <v>43670</v>
      </c>
      <c r="AB573" s="156">
        <v>1.5639768E9</v>
      </c>
      <c r="AC573" s="156">
        <v>104141.142</v>
      </c>
      <c r="AD573" s="153">
        <f>IFERROR(__xludf.DUMMYFUNCTION("TO_DATE(INT((AE573/(60*60*24))+""1/1/1970""))"),43672.0)</f>
        <v>43672</v>
      </c>
      <c r="AE573" s="152">
        <v>1.5641676E9</v>
      </c>
      <c r="AF573" s="152">
        <v>103265.18</v>
      </c>
      <c r="AG573" s="153">
        <f>IFERROR(__xludf.DUMMYFUNCTION("TO_DATE(INT((AH573/(60*60*24))+""1/1/1970""))"),43558.0)</f>
        <v>43558</v>
      </c>
      <c r="AH573" s="152">
        <v>1.554252139E9</v>
      </c>
      <c r="AI573" s="152">
        <v>108091.1298</v>
      </c>
    </row>
    <row r="574">
      <c r="A574" s="156">
        <v>1.48725546E9</v>
      </c>
      <c r="B574" s="156">
        <v>114083.9414</v>
      </c>
      <c r="C574" s="153">
        <f>IFERROR(__xludf.DUMMYFUNCTION("TO_DATE(INT((A574/(60*60*24))+""1/1/1970""))"),42782.0)</f>
        <v>42782</v>
      </c>
      <c r="D574" s="152">
        <v>1.4998716E9</v>
      </c>
      <c r="E574" s="152">
        <v>99592.1853</v>
      </c>
      <c r="G574" s="152">
        <v>1.5106356E9</v>
      </c>
      <c r="H574" s="152">
        <v>98940.899</v>
      </c>
      <c r="J574" s="154">
        <v>43171.0</v>
      </c>
      <c r="K574" s="155">
        <v>140709.72</v>
      </c>
      <c r="M574" s="13">
        <v>1.4788116E9</v>
      </c>
      <c r="N574" s="13">
        <v>27015.7051</v>
      </c>
      <c r="P574" s="156">
        <v>1.4752656E9</v>
      </c>
      <c r="Q574" s="156">
        <v>113612.9643</v>
      </c>
      <c r="S574" s="156">
        <v>1.480896E9</v>
      </c>
      <c r="T574" s="156">
        <v>9854.407</v>
      </c>
      <c r="V574" s="156">
        <v>1.4724612E9</v>
      </c>
      <c r="W574" s="156">
        <v>100440.4469</v>
      </c>
      <c r="Y574" s="156">
        <v>1.471302E9</v>
      </c>
      <c r="Z574" s="156">
        <v>103936.5133</v>
      </c>
      <c r="AA574" s="153">
        <f>IFERROR(__xludf.DUMMYFUNCTION("TO_DATE(INT((AB574/(60*60*24))+""1/1/1970""))"),43670.0)</f>
        <v>43670</v>
      </c>
      <c r="AB574" s="152">
        <v>1.5639948E9</v>
      </c>
      <c r="AC574" s="152">
        <v>104119.078</v>
      </c>
      <c r="AD574" s="153">
        <f>IFERROR(__xludf.DUMMYFUNCTION("TO_DATE(INT((AE574/(60*60*24))+""1/1/1970""))"),43672.0)</f>
        <v>43672</v>
      </c>
      <c r="AE574" s="156">
        <v>1.5641712E9</v>
      </c>
      <c r="AF574" s="156">
        <v>103265.18</v>
      </c>
      <c r="AG574" s="153">
        <f>IFERROR(__xludf.DUMMYFUNCTION("TO_DATE(INT((AH574/(60*60*24))+""1/1/1970""))"),43558.0)</f>
        <v>43558</v>
      </c>
      <c r="AH574" s="156">
        <v>1.55426801E9</v>
      </c>
      <c r="AI574" s="156">
        <v>108091.1298</v>
      </c>
    </row>
    <row r="575">
      <c r="A575" s="152">
        <v>1.4872788E9</v>
      </c>
      <c r="B575" s="152">
        <v>114001.6017</v>
      </c>
      <c r="C575" s="153">
        <f>IFERROR(__xludf.DUMMYFUNCTION("TO_DATE(INT((A575/(60*60*24))+""1/1/1970""))"),42782.0)</f>
        <v>42782</v>
      </c>
      <c r="D575" s="152">
        <v>1.4999184E9</v>
      </c>
      <c r="E575" s="152">
        <v>99592.1853</v>
      </c>
      <c r="G575" s="156">
        <v>1.510722E9</v>
      </c>
      <c r="H575" s="156">
        <v>98761.0367</v>
      </c>
      <c r="J575" s="154">
        <v>43172.0</v>
      </c>
      <c r="K575" s="155">
        <v>140811.3</v>
      </c>
      <c r="M575" s="13">
        <v>1.4788764E9</v>
      </c>
      <c r="N575" s="13">
        <v>27028.3781</v>
      </c>
      <c r="P575" s="152">
        <v>1.4752944E9</v>
      </c>
      <c r="Q575" s="152">
        <v>115376.5681</v>
      </c>
      <c r="S575" s="152">
        <v>1.48095E9</v>
      </c>
      <c r="T575" s="152">
        <v>9854.407</v>
      </c>
      <c r="V575" s="152">
        <v>1.4725008E9</v>
      </c>
      <c r="W575" s="152">
        <v>100722.3902</v>
      </c>
      <c r="Y575" s="152">
        <v>1.4713308E9</v>
      </c>
      <c r="Z575" s="152">
        <v>103776.8668</v>
      </c>
      <c r="AA575" s="153">
        <f>IFERROR(__xludf.DUMMYFUNCTION("TO_DATE(INT((AB575/(60*60*24))+""1/1/1970""))"),43670.0)</f>
        <v>43670</v>
      </c>
      <c r="AB575" s="156">
        <v>1.5639984E9</v>
      </c>
      <c r="AC575" s="156">
        <v>104103.2514</v>
      </c>
      <c r="AD575" s="153">
        <f>IFERROR(__xludf.DUMMYFUNCTION("TO_DATE(INT((AE575/(60*60*24))+""1/1/1970""))"),43673.0)</f>
        <v>43673</v>
      </c>
      <c r="AE575" s="152">
        <v>1.5642E9</v>
      </c>
      <c r="AF575" s="152">
        <v>103217.18</v>
      </c>
      <c r="AG575" s="153">
        <f>IFERROR(__xludf.DUMMYFUNCTION("TO_DATE(INT((AH575/(60*60*24))+""1/1/1970""))"),43558.0)</f>
        <v>43558</v>
      </c>
      <c r="AH575" s="152">
        <v>1.554284117E9</v>
      </c>
      <c r="AI575" s="152">
        <v>108091.1298</v>
      </c>
    </row>
    <row r="576">
      <c r="A576" s="156">
        <v>1.48734186E9</v>
      </c>
      <c r="B576" s="156">
        <v>113735.2085</v>
      </c>
      <c r="C576" s="153">
        <f>IFERROR(__xludf.DUMMYFUNCTION("TO_DATE(INT((A576/(60*60*24))+""1/1/1970""))"),42783.0)</f>
        <v>42783</v>
      </c>
      <c r="D576" s="152">
        <v>1.499976E9</v>
      </c>
      <c r="E576" s="152">
        <v>99592.1853</v>
      </c>
      <c r="G576" s="152">
        <v>1.5108084E9</v>
      </c>
      <c r="H576" s="152">
        <v>98501.6521</v>
      </c>
      <c r="J576" s="154">
        <v>43173.0</v>
      </c>
      <c r="K576" s="155">
        <v>140600.82</v>
      </c>
      <c r="M576" s="13">
        <v>1.478898E9</v>
      </c>
      <c r="N576" s="13">
        <v>27028.3781</v>
      </c>
      <c r="P576" s="156">
        <v>1.4754672E9</v>
      </c>
      <c r="Q576" s="156">
        <v>115376.5681</v>
      </c>
      <c r="S576" s="156">
        <v>1.4809716E9</v>
      </c>
      <c r="T576" s="156">
        <v>9854.407</v>
      </c>
      <c r="V576" s="156">
        <v>1.4725116E9</v>
      </c>
      <c r="W576" s="156">
        <v>100668.1237</v>
      </c>
      <c r="Y576" s="156">
        <v>1.4713704E9</v>
      </c>
      <c r="Z576" s="156">
        <v>103776.8668</v>
      </c>
      <c r="AA576" s="153">
        <f>IFERROR(__xludf.DUMMYFUNCTION("TO_DATE(INT((AB576/(60*60*24))+""1/1/1970""))"),43671.0)</f>
        <v>43671</v>
      </c>
      <c r="AB576" s="152">
        <v>1.5640272E9</v>
      </c>
      <c r="AC576" s="152">
        <v>104103.2514</v>
      </c>
      <c r="AD576" s="153">
        <f>IFERROR(__xludf.DUMMYFUNCTION("TO_DATE(INT((AE576/(60*60*24))+""1/1/1970""))"),43675.0)</f>
        <v>43675</v>
      </c>
      <c r="AE576" s="156">
        <v>1.5644088E9</v>
      </c>
      <c r="AF576" s="156">
        <v>103217.18</v>
      </c>
      <c r="AG576" s="153">
        <f>IFERROR(__xludf.DUMMYFUNCTION("TO_DATE(INT((AH576/(60*60*24))+""1/1/1970""))"),43558.0)</f>
        <v>43558</v>
      </c>
      <c r="AH576" s="156">
        <v>1.55429994E9</v>
      </c>
      <c r="AI576" s="156">
        <v>108091.1298</v>
      </c>
    </row>
    <row r="577">
      <c r="A577" s="152">
        <v>1.4873652E9</v>
      </c>
      <c r="B577" s="152">
        <v>114180.8116</v>
      </c>
      <c r="C577" s="153">
        <f>IFERROR(__xludf.DUMMYFUNCTION("TO_DATE(INT((A577/(60*60*24))+""1/1/1970""))"),42783.0)</f>
        <v>42783</v>
      </c>
      <c r="D577" s="152">
        <v>1.5000444E9</v>
      </c>
      <c r="E577" s="152">
        <v>99592.1853</v>
      </c>
      <c r="G577" s="156">
        <v>1.5108948E9</v>
      </c>
      <c r="H577" s="156">
        <v>99518.6582</v>
      </c>
      <c r="J577" s="154">
        <v>43174.0</v>
      </c>
      <c r="K577" s="155">
        <v>140519.06</v>
      </c>
      <c r="M577" s="13">
        <v>1.4789088E9</v>
      </c>
      <c r="N577" s="13">
        <v>27046.7806</v>
      </c>
      <c r="P577" s="152">
        <v>1.4755068E9</v>
      </c>
      <c r="Q577" s="152">
        <v>115376.5681</v>
      </c>
      <c r="S577" s="152">
        <v>1.4810364E9</v>
      </c>
      <c r="T577" s="152">
        <v>9870.4032</v>
      </c>
      <c r="V577" s="152">
        <v>1.4725404E9</v>
      </c>
      <c r="W577" s="152">
        <v>100416.4907</v>
      </c>
      <c r="Y577" s="152">
        <v>1.4713884E9</v>
      </c>
      <c r="Z577" s="152">
        <v>103776.8668</v>
      </c>
      <c r="AA577" s="153">
        <f>IFERROR(__xludf.DUMMYFUNCTION("TO_DATE(INT((AB577/(60*60*24))+""1/1/1970""))"),43671.0)</f>
        <v>43671</v>
      </c>
      <c r="AB577" s="156">
        <v>1.5640632E9</v>
      </c>
      <c r="AC577" s="156">
        <v>103856.5504</v>
      </c>
      <c r="AD577" s="153">
        <f>IFERROR(__xludf.DUMMYFUNCTION("TO_DATE(INT((AE577/(60*60*24))+""1/1/1970""))"),43675.0)</f>
        <v>43675</v>
      </c>
      <c r="AE577" s="152">
        <v>1.5644268E9</v>
      </c>
      <c r="AF577" s="152">
        <v>103217.18</v>
      </c>
      <c r="AG577" s="153">
        <f>IFERROR(__xludf.DUMMYFUNCTION("TO_DATE(INT((AH577/(60*60*24))+""1/1/1970""))"),43558.0)</f>
        <v>43558</v>
      </c>
      <c r="AH577" s="152">
        <v>1.554315738E9</v>
      </c>
      <c r="AI577" s="152">
        <v>107499.6298</v>
      </c>
    </row>
    <row r="578">
      <c r="A578" s="156">
        <v>1.48768746E9</v>
      </c>
      <c r="B578" s="156">
        <v>114413.3002</v>
      </c>
      <c r="C578" s="153">
        <f>IFERROR(__xludf.DUMMYFUNCTION("TO_DATE(INT((A578/(60*60*24))+""1/1/1970""))"),42787.0)</f>
        <v>42787</v>
      </c>
      <c r="D578" s="152">
        <v>1.5000912E9</v>
      </c>
      <c r="E578" s="152">
        <v>99592.1853</v>
      </c>
      <c r="G578" s="152">
        <v>1.5109812E9</v>
      </c>
      <c r="H578" s="152">
        <v>100538.459</v>
      </c>
      <c r="J578" s="154">
        <v>43175.0</v>
      </c>
      <c r="K578" s="155">
        <v>140493.46</v>
      </c>
      <c r="M578" s="13">
        <v>1.4789952E9</v>
      </c>
      <c r="N578" s="13">
        <v>27046.7806</v>
      </c>
      <c r="P578" s="156">
        <v>1.4755248E9</v>
      </c>
      <c r="Q578" s="156">
        <v>115376.5681</v>
      </c>
      <c r="S578" s="156">
        <v>1.481058E9</v>
      </c>
      <c r="T578" s="156">
        <v>9870.4032</v>
      </c>
      <c r="V578" s="156">
        <v>1.47258E9</v>
      </c>
      <c r="W578" s="156">
        <v>99635.0529</v>
      </c>
      <c r="Y578" s="156">
        <v>1.47141E9</v>
      </c>
      <c r="Z578" s="156">
        <v>102915.5072</v>
      </c>
      <c r="AA578" s="153">
        <f>IFERROR(__xludf.DUMMYFUNCTION("TO_DATE(INT((AB578/(60*60*24))+""1/1/1970""))"),43671.0)</f>
        <v>43671</v>
      </c>
      <c r="AB578" s="152">
        <v>1.5640812E9</v>
      </c>
      <c r="AC578" s="152">
        <v>104013.8416</v>
      </c>
      <c r="AD578" s="153">
        <f>IFERROR(__xludf.DUMMYFUNCTION("TO_DATE(INT((AE578/(60*60*24))+""1/1/1970""))"),43675.0)</f>
        <v>43675</v>
      </c>
      <c r="AE578" s="156">
        <v>1.5644304E9</v>
      </c>
      <c r="AF578" s="156">
        <v>103217.18</v>
      </c>
      <c r="AG578" s="153">
        <f>IFERROR(__xludf.DUMMYFUNCTION("TO_DATE(INT((AH578/(60*60*24))+""1/1/1970""))"),43558.0)</f>
        <v>43558</v>
      </c>
      <c r="AH578" s="156">
        <v>1.554331591E9</v>
      </c>
      <c r="AI578" s="156">
        <v>107468.6898</v>
      </c>
    </row>
    <row r="579">
      <c r="A579" s="152">
        <v>1.4877108E9</v>
      </c>
      <c r="B579" s="152">
        <v>114858.9033</v>
      </c>
      <c r="C579" s="153">
        <f>IFERROR(__xludf.DUMMYFUNCTION("TO_DATE(INT((A579/(60*60*24))+""1/1/1970""))"),42787.0)</f>
        <v>42787</v>
      </c>
      <c r="D579" s="152">
        <v>1.5003216E9</v>
      </c>
      <c r="E579" s="152">
        <v>99592.1853</v>
      </c>
      <c r="G579" s="156">
        <v>1.51119E9</v>
      </c>
      <c r="H579" s="156">
        <v>100538.459</v>
      </c>
      <c r="J579" s="154">
        <v>43178.0</v>
      </c>
      <c r="K579" s="155">
        <v>140094.58</v>
      </c>
      <c r="M579" s="13">
        <v>1.4790816E9</v>
      </c>
      <c r="N579" s="13">
        <v>27005.2473</v>
      </c>
      <c r="P579" s="152">
        <v>1.4755536E9</v>
      </c>
      <c r="Q579" s="152">
        <v>114700.1573</v>
      </c>
      <c r="S579" s="152">
        <v>1.4811228E9</v>
      </c>
      <c r="T579" s="152">
        <v>9866.9201</v>
      </c>
      <c r="V579" s="152">
        <v>1.472598E9</v>
      </c>
      <c r="W579" s="152">
        <v>99773.7753</v>
      </c>
      <c r="Y579" s="152">
        <v>1.4714496E9</v>
      </c>
      <c r="Z579" s="152">
        <v>102915.5072</v>
      </c>
      <c r="AA579" s="153">
        <f>IFERROR(__xludf.DUMMYFUNCTION("TO_DATE(INT((AB579/(60*60*24))+""1/1/1970""))"),43671.0)</f>
        <v>43671</v>
      </c>
      <c r="AB579" s="156">
        <v>1.5640848E9</v>
      </c>
      <c r="AC579" s="156">
        <v>103982.8799</v>
      </c>
      <c r="AD579" s="153">
        <f>IFERROR(__xludf.DUMMYFUNCTION("TO_DATE(INT((AE579/(60*60*24))+""1/1/1970""))"),43676.0)</f>
        <v>43676</v>
      </c>
      <c r="AE579" s="152">
        <v>1.5644592E9</v>
      </c>
      <c r="AF579" s="152">
        <v>103026.68</v>
      </c>
      <c r="AG579" s="153">
        <f>IFERROR(__xludf.DUMMYFUNCTION("TO_DATE(INT((AH579/(60*60*24))+""1/1/1970""))"),43558.0)</f>
        <v>43558</v>
      </c>
      <c r="AH579" s="152">
        <v>1.554335674E9</v>
      </c>
      <c r="AI579" s="152">
        <v>107468.6898</v>
      </c>
    </row>
    <row r="580">
      <c r="A580" s="156">
        <v>1.48777386E9</v>
      </c>
      <c r="B580" s="156">
        <v>114616.7277</v>
      </c>
      <c r="C580" s="153">
        <f>IFERROR(__xludf.DUMMYFUNCTION("TO_DATE(INT((A580/(60*60*24))+""1/1/1970""))"),42788.0)</f>
        <v>42788</v>
      </c>
      <c r="D580" s="152">
        <v>1.50039E9</v>
      </c>
      <c r="E580" s="152">
        <v>99592.1853</v>
      </c>
      <c r="G580" s="156">
        <v>1.5112404E9</v>
      </c>
      <c r="H580" s="156">
        <v>101151.4096</v>
      </c>
      <c r="J580" s="154">
        <v>43179.0</v>
      </c>
      <c r="K580" s="155">
        <v>139152.1</v>
      </c>
      <c r="M580" s="13">
        <v>1.4791356E9</v>
      </c>
      <c r="N580" s="13">
        <v>27005.2473</v>
      </c>
      <c r="P580" s="156">
        <v>1.4755932E9</v>
      </c>
      <c r="Q580" s="156">
        <v>114700.1573</v>
      </c>
      <c r="S580" s="156">
        <v>1.4811444E9</v>
      </c>
      <c r="T580" s="156">
        <v>9866.9201</v>
      </c>
      <c r="V580" s="156">
        <v>1.4726196E9</v>
      </c>
      <c r="W580" s="156">
        <v>99841.1514</v>
      </c>
      <c r="Y580" s="156">
        <v>1.4714748E9</v>
      </c>
      <c r="Z580" s="156">
        <v>102915.5072</v>
      </c>
      <c r="AA580" s="153">
        <f>IFERROR(__xludf.DUMMYFUNCTION("TO_DATE(INT((AB580/(60*60*24))+""1/1/1970""))"),43672.0)</f>
        <v>43672</v>
      </c>
      <c r="AB580" s="152">
        <v>1.5641136E9</v>
      </c>
      <c r="AC580" s="152">
        <v>103982.8799</v>
      </c>
      <c r="AD580" s="153">
        <f>IFERROR(__xludf.DUMMYFUNCTION("TO_DATE(INT((AE580/(60*60*24))+""1/1/1970""))"),43676.0)</f>
        <v>43676</v>
      </c>
      <c r="AE580" s="156">
        <v>1.5644952E9</v>
      </c>
      <c r="AF580" s="156">
        <v>103026.68</v>
      </c>
      <c r="AG580" s="153">
        <f>IFERROR(__xludf.DUMMYFUNCTION("TO_DATE(INT((AH580/(60*60*24))+""1/1/1970""))"),43559.0)</f>
        <v>43559</v>
      </c>
      <c r="AH580" s="156">
        <v>1.554347583E9</v>
      </c>
      <c r="AI580" s="156">
        <v>107468.6898</v>
      </c>
    </row>
    <row r="581">
      <c r="A581" s="152">
        <v>1.4877972E9</v>
      </c>
      <c r="B581" s="152">
        <v>114757.1895</v>
      </c>
      <c r="C581" s="153">
        <f>IFERROR(__xludf.DUMMYFUNCTION("TO_DATE(INT((A581/(60*60*24))+""1/1/1970""))"),42788.0)</f>
        <v>42788</v>
      </c>
      <c r="D581" s="152">
        <v>1.5004368E9</v>
      </c>
      <c r="E581" s="152">
        <v>99592.1853</v>
      </c>
      <c r="G581" s="152">
        <v>1.5113268E9</v>
      </c>
      <c r="H581" s="152">
        <v>101911.453</v>
      </c>
      <c r="J581" s="154">
        <v>43180.0</v>
      </c>
      <c r="K581" s="155">
        <v>138977.1</v>
      </c>
      <c r="M581" s="13">
        <v>1.4791572E9</v>
      </c>
      <c r="N581" s="13">
        <v>27005.2473</v>
      </c>
      <c r="P581" s="152">
        <v>1.4756112E9</v>
      </c>
      <c r="Q581" s="152">
        <v>114700.1573</v>
      </c>
      <c r="S581" s="152">
        <v>1.4812092E9</v>
      </c>
      <c r="T581" s="152">
        <v>9863.594</v>
      </c>
      <c r="V581" s="152">
        <v>1.4726592E9</v>
      </c>
      <c r="W581" s="152">
        <v>99561.7493</v>
      </c>
      <c r="Y581" s="152">
        <v>1.4714892E9</v>
      </c>
      <c r="Z581" s="152">
        <v>102705.5423</v>
      </c>
      <c r="AA581" s="153">
        <f>IFERROR(__xludf.DUMMYFUNCTION("TO_DATE(INT((AB581/(60*60*24))+""1/1/1970""))"),43672.0)</f>
        <v>43672</v>
      </c>
      <c r="AB581" s="156">
        <v>1.5641496E9</v>
      </c>
      <c r="AC581" s="156">
        <v>104113.7041</v>
      </c>
      <c r="AD581" s="153">
        <f>IFERROR(__xludf.DUMMYFUNCTION("TO_DATE(INT((AE581/(60*60*24))+""1/1/1970""))"),43676.0)</f>
        <v>43676</v>
      </c>
      <c r="AE581" s="152">
        <v>1.5645132E9</v>
      </c>
      <c r="AF581" s="152">
        <v>103026.68</v>
      </c>
      <c r="AG581" s="153">
        <f>IFERROR(__xludf.DUMMYFUNCTION("TO_DATE(INT((AH581/(60*60*24))+""1/1/1970""))"),43559.0)</f>
        <v>43559</v>
      </c>
      <c r="AH581" s="152">
        <v>1.554363483E9</v>
      </c>
      <c r="AI581" s="152">
        <v>107468.6898</v>
      </c>
    </row>
    <row r="582">
      <c r="A582" s="156">
        <v>1.48786026E9</v>
      </c>
      <c r="B582" s="156">
        <v>115023.5827</v>
      </c>
      <c r="C582" s="153">
        <f>IFERROR(__xludf.DUMMYFUNCTION("TO_DATE(INT((A582/(60*60*24))+""1/1/1970""))"),42789.0)</f>
        <v>42789</v>
      </c>
      <c r="D582" s="152">
        <v>1.5004944E9</v>
      </c>
      <c r="E582" s="152">
        <v>99592.1853</v>
      </c>
      <c r="G582" s="156">
        <v>1.5114132E9</v>
      </c>
      <c r="H582" s="156">
        <v>102253.0563</v>
      </c>
      <c r="J582" s="154">
        <v>43181.0</v>
      </c>
      <c r="K582" s="155">
        <v>139488.32</v>
      </c>
      <c r="M582" s="13">
        <v>1.479222E9</v>
      </c>
      <c r="N582" s="13">
        <v>27006.0663</v>
      </c>
      <c r="P582" s="156">
        <v>1.47564E9</v>
      </c>
      <c r="Q582" s="156">
        <v>113630.3062</v>
      </c>
      <c r="S582" s="156">
        <v>1.4812308E9</v>
      </c>
      <c r="T582" s="156">
        <v>9863.594</v>
      </c>
      <c r="V582" s="156">
        <v>1.4726844E9</v>
      </c>
      <c r="W582" s="156">
        <v>99614.0274</v>
      </c>
      <c r="Y582" s="156">
        <v>1.4715288E9</v>
      </c>
      <c r="Z582" s="156">
        <v>102705.5423</v>
      </c>
      <c r="AA582" s="153">
        <f>IFERROR(__xludf.DUMMYFUNCTION("TO_DATE(INT((AB582/(60*60*24))+""1/1/1970""))"),43672.0)</f>
        <v>43672</v>
      </c>
      <c r="AB582" s="152">
        <v>1.5641676E9</v>
      </c>
      <c r="AC582" s="152">
        <v>104108.9147</v>
      </c>
      <c r="AD582" s="153">
        <f>IFERROR(__xludf.DUMMYFUNCTION("TO_DATE(INT((AE582/(60*60*24))+""1/1/1970""))"),43676.0)</f>
        <v>43676</v>
      </c>
      <c r="AE582" s="156">
        <v>1.5645168E9</v>
      </c>
      <c r="AF582" s="156">
        <v>103026.68</v>
      </c>
      <c r="AG582" s="153">
        <f>IFERROR(__xludf.DUMMYFUNCTION("TO_DATE(INT((AH582/(60*60*24))+""1/1/1970""))"),43559.0)</f>
        <v>43559</v>
      </c>
      <c r="AH582" s="156">
        <v>1.554379287E9</v>
      </c>
      <c r="AI582" s="156">
        <v>107468.6898</v>
      </c>
    </row>
    <row r="583">
      <c r="A583" s="152">
        <v>1.4878836E9</v>
      </c>
      <c r="B583" s="152">
        <v>114834.6857</v>
      </c>
      <c r="C583" s="153">
        <f>IFERROR(__xludf.DUMMYFUNCTION("TO_DATE(INT((A583/(60*60*24))+""1/1/1970""))"),42789.0)</f>
        <v>42789</v>
      </c>
      <c r="D583" s="152">
        <v>1.5005628E9</v>
      </c>
      <c r="E583" s="152">
        <v>99592.1853</v>
      </c>
      <c r="G583" s="152">
        <v>1.5115356E9</v>
      </c>
      <c r="H583" s="152">
        <v>102253.0563</v>
      </c>
      <c r="J583" s="154">
        <v>43182.0</v>
      </c>
      <c r="K583" s="155">
        <v>138012.04</v>
      </c>
      <c r="M583" s="13">
        <v>1.4792436E9</v>
      </c>
      <c r="N583" s="13">
        <v>27006.0663</v>
      </c>
      <c r="P583" s="152">
        <v>1.4756796E9</v>
      </c>
      <c r="Q583" s="152">
        <v>113630.3062</v>
      </c>
      <c r="S583" s="152">
        <v>1.4812956E9</v>
      </c>
      <c r="T583" s="152">
        <v>9865.6249</v>
      </c>
      <c r="V583" s="152">
        <v>1.4726988E9</v>
      </c>
      <c r="W583" s="152">
        <v>99747.7775</v>
      </c>
      <c r="Y583" s="152">
        <v>1.4715612E9</v>
      </c>
      <c r="Z583" s="152">
        <v>102705.5423</v>
      </c>
      <c r="AA583" s="153">
        <f>IFERROR(__xludf.DUMMYFUNCTION("TO_DATE(INT((AB583/(60*60*24))+""1/1/1970""))"),43672.0)</f>
        <v>43672</v>
      </c>
      <c r="AB583" s="156">
        <v>1.5641712E9</v>
      </c>
      <c r="AC583" s="156">
        <v>104072.4876</v>
      </c>
      <c r="AD583" s="153">
        <f>IFERROR(__xludf.DUMMYFUNCTION("TO_DATE(INT((AE583/(60*60*24))+""1/1/1970""))"),43677.0)</f>
        <v>43677</v>
      </c>
      <c r="AE583" s="152">
        <v>1.5645456E9</v>
      </c>
      <c r="AF583" s="152">
        <v>103081.68</v>
      </c>
      <c r="AG583" s="153">
        <f>IFERROR(__xludf.DUMMYFUNCTION("TO_DATE(INT((AH583/(60*60*24))+""1/1/1970""))"),43559.0)</f>
        <v>43559</v>
      </c>
      <c r="AH583" s="152">
        <v>1.5543951E9</v>
      </c>
      <c r="AI583" s="152">
        <v>107661.6098</v>
      </c>
    </row>
    <row r="584">
      <c r="A584" s="156">
        <v>1.48794666E9</v>
      </c>
      <c r="B584" s="156">
        <v>114403.6131</v>
      </c>
      <c r="C584" s="153">
        <f>IFERROR(__xludf.DUMMYFUNCTION("TO_DATE(INT((A584/(60*60*24))+""1/1/1970""))"),42790.0)</f>
        <v>42790</v>
      </c>
      <c r="D584" s="152">
        <v>1.5006096E9</v>
      </c>
      <c r="E584" s="152">
        <v>99592.1853</v>
      </c>
      <c r="G584" s="152">
        <v>1.511586E9</v>
      </c>
      <c r="H584" s="152">
        <v>102460.7032</v>
      </c>
      <c r="J584" s="154">
        <v>43185.0</v>
      </c>
      <c r="K584" s="155">
        <v>137057.82</v>
      </c>
      <c r="M584" s="13">
        <v>1.4793084E9</v>
      </c>
      <c r="N584" s="13">
        <v>26891.7568</v>
      </c>
      <c r="P584" s="156">
        <v>1.4756976E9</v>
      </c>
      <c r="Q584" s="156">
        <v>113630.3062</v>
      </c>
      <c r="S584" s="156">
        <v>1.4813172E9</v>
      </c>
      <c r="T584" s="156">
        <v>9865.6249</v>
      </c>
      <c r="V584" s="156">
        <v>1.4727384E9</v>
      </c>
      <c r="W584" s="156">
        <v>99241.2077</v>
      </c>
      <c r="Y584" s="156">
        <v>1.4715684E9</v>
      </c>
      <c r="Z584" s="156">
        <v>102263.1978</v>
      </c>
      <c r="AA584" s="153">
        <f>IFERROR(__xludf.DUMMYFUNCTION("TO_DATE(INT((AB584/(60*60*24))+""1/1/1970""))"),43673.0)</f>
        <v>43673</v>
      </c>
      <c r="AB584" s="152">
        <v>1.5642E9</v>
      </c>
      <c r="AC584" s="152">
        <v>104072.4876</v>
      </c>
      <c r="AD584" s="153">
        <f>IFERROR(__xludf.DUMMYFUNCTION("TO_DATE(INT((AE584/(60*60*24))+""1/1/1970""))"),43677.0)</f>
        <v>43677</v>
      </c>
      <c r="AE584" s="156">
        <v>1.5645816E9</v>
      </c>
      <c r="AF584" s="156">
        <v>103081.68</v>
      </c>
      <c r="AG584" s="153">
        <f>IFERROR(__xludf.DUMMYFUNCTION("TO_DATE(INT((AH584/(60*60*24))+""1/1/1970""))"),43559.0)</f>
        <v>43559</v>
      </c>
      <c r="AH584" s="156">
        <v>1.554410909E9</v>
      </c>
      <c r="AI584" s="156">
        <v>107969.1898</v>
      </c>
    </row>
    <row r="585">
      <c r="A585" s="152">
        <v>1.48797E9</v>
      </c>
      <c r="B585" s="152">
        <v>114979.991</v>
      </c>
      <c r="C585" s="153">
        <f>IFERROR(__xludf.DUMMYFUNCTION("TO_DATE(INT((A585/(60*60*24))+""1/1/1970""))"),42790.0)</f>
        <v>42790</v>
      </c>
      <c r="D585" s="152">
        <v>1.5006672E9</v>
      </c>
      <c r="E585" s="152">
        <v>99592.1853</v>
      </c>
      <c r="G585" s="156">
        <v>1.5117948E9</v>
      </c>
      <c r="H585" s="156">
        <v>102460.7032</v>
      </c>
      <c r="J585" s="154">
        <v>43186.0</v>
      </c>
      <c r="K585" s="155">
        <v>138853.88</v>
      </c>
      <c r="M585" s="13">
        <v>1.47933E9</v>
      </c>
      <c r="N585" s="13">
        <v>26891.7568</v>
      </c>
      <c r="P585" s="152">
        <v>1.4757264E9</v>
      </c>
      <c r="Q585" s="152">
        <v>114602.9296</v>
      </c>
      <c r="S585" s="152">
        <v>1.481328E9</v>
      </c>
      <c r="T585" s="152">
        <v>9873.5304</v>
      </c>
      <c r="V585" s="152">
        <v>1.4727708E9</v>
      </c>
      <c r="W585" s="152">
        <v>99899.3006</v>
      </c>
      <c r="Y585" s="152">
        <v>1.471608E9</v>
      </c>
      <c r="Z585" s="152">
        <v>102263.1978</v>
      </c>
      <c r="AA585" s="153">
        <f>IFERROR(__xludf.DUMMYFUNCTION("TO_DATE(INT((AB585/(60*60*24))+""1/1/1970""))"),43675.0)</f>
        <v>43675</v>
      </c>
      <c r="AB585" s="156">
        <v>1.5644088E9</v>
      </c>
      <c r="AC585" s="156">
        <v>104191.0219</v>
      </c>
      <c r="AD585" s="153">
        <f>IFERROR(__xludf.DUMMYFUNCTION("TO_DATE(INT((AE585/(60*60*24))+""1/1/1970""))"),43677.0)</f>
        <v>43677</v>
      </c>
      <c r="AE585" s="152">
        <v>1.5645996E9</v>
      </c>
      <c r="AF585" s="152">
        <v>103081.68</v>
      </c>
      <c r="AG585" s="153">
        <f>IFERROR(__xludf.DUMMYFUNCTION("TO_DATE(INT((AH585/(60*60*24))+""1/1/1970""))"),43559.0)</f>
        <v>43559</v>
      </c>
      <c r="AH585" s="152">
        <v>1.554422397E9</v>
      </c>
      <c r="AI585" s="152">
        <v>107969.1898</v>
      </c>
    </row>
    <row r="586">
      <c r="A586" s="156">
        <v>1.48820586E9</v>
      </c>
      <c r="B586" s="156">
        <v>114936.3994</v>
      </c>
      <c r="C586" s="153">
        <f>IFERROR(__xludf.DUMMYFUNCTION("TO_DATE(INT((A586/(60*60*24))+""1/1/1970""))"),42793.0)</f>
        <v>42793</v>
      </c>
      <c r="D586" s="152">
        <v>1.5009048E9</v>
      </c>
      <c r="E586" s="152">
        <v>99592.1853</v>
      </c>
      <c r="G586" s="156">
        <v>1.5118452E9</v>
      </c>
      <c r="H586" s="156">
        <v>101342.5419</v>
      </c>
      <c r="J586" s="154">
        <v>43187.0</v>
      </c>
      <c r="K586" s="155">
        <v>137878.08</v>
      </c>
      <c r="M586" s="13">
        <v>1.4793948E9</v>
      </c>
      <c r="N586" s="13">
        <v>27035.2839</v>
      </c>
      <c r="P586" s="156">
        <v>1.475766E9</v>
      </c>
      <c r="Q586" s="156">
        <v>114602.9296</v>
      </c>
      <c r="S586" s="156">
        <v>1.4815008E9</v>
      </c>
      <c r="T586" s="156">
        <v>9873.5304</v>
      </c>
      <c r="V586" s="156">
        <v>1.472778E9</v>
      </c>
      <c r="W586" s="156">
        <v>99831.0581</v>
      </c>
      <c r="Y586" s="156">
        <v>1.4716404E9</v>
      </c>
      <c r="Z586" s="156">
        <v>102263.1978</v>
      </c>
      <c r="AA586" s="153">
        <f>IFERROR(__xludf.DUMMYFUNCTION("TO_DATE(INT((AB586/(60*60*24))+""1/1/1970""))"),43675.0)</f>
        <v>43675</v>
      </c>
      <c r="AB586" s="152">
        <v>1.5644268E9</v>
      </c>
      <c r="AC586" s="152">
        <v>104229.3253</v>
      </c>
      <c r="AD586" s="153">
        <f>IFERROR(__xludf.DUMMYFUNCTION("TO_DATE(INT((AE586/(60*60*24))+""1/1/1970""))"),43677.0)</f>
        <v>43677</v>
      </c>
      <c r="AE586" s="156">
        <v>1.5646032E9</v>
      </c>
      <c r="AF586" s="156">
        <v>103081.68</v>
      </c>
      <c r="AG586" s="153">
        <f>IFERROR(__xludf.DUMMYFUNCTION("TO_DATE(INT((AH586/(60*60*24))+""1/1/1970""))"),43560.0)</f>
        <v>43560</v>
      </c>
      <c r="AH586" s="156">
        <v>1.554427217E9</v>
      </c>
      <c r="AI586" s="156">
        <v>107969.1898</v>
      </c>
    </row>
    <row r="587">
      <c r="A587" s="152">
        <v>1.4882292E9</v>
      </c>
      <c r="B587" s="152">
        <v>115159.201</v>
      </c>
      <c r="C587" s="153">
        <f>IFERROR(__xludf.DUMMYFUNCTION("TO_DATE(INT((A587/(60*60*24))+""1/1/1970""))"),42793.0)</f>
        <v>42793</v>
      </c>
      <c r="D587" s="152">
        <v>1.5009552E9</v>
      </c>
      <c r="E587" s="152">
        <v>99592.1853</v>
      </c>
      <c r="G587" s="152">
        <v>1.5119316E9</v>
      </c>
      <c r="H587" s="152">
        <v>101920.1126</v>
      </c>
      <c r="J587" s="154">
        <v>43188.0</v>
      </c>
      <c r="K587" s="155">
        <v>137287.7</v>
      </c>
      <c r="M587" s="13">
        <v>1.4794164E9</v>
      </c>
      <c r="N587" s="13">
        <v>27035.2839</v>
      </c>
      <c r="P587" s="152">
        <v>1.475784E9</v>
      </c>
      <c r="Q587" s="152">
        <v>114602.9296</v>
      </c>
      <c r="S587" s="152">
        <v>1.4815548E9</v>
      </c>
      <c r="T587" s="152">
        <v>9873.5304</v>
      </c>
      <c r="V587" s="152">
        <v>1.4728176E9</v>
      </c>
      <c r="W587" s="152">
        <v>99827.8069</v>
      </c>
      <c r="Y587" s="152">
        <v>1.4716512E9</v>
      </c>
      <c r="Z587" s="152">
        <v>102466.3012</v>
      </c>
      <c r="AA587" s="153">
        <f>IFERROR(__xludf.DUMMYFUNCTION("TO_DATE(INT((AB587/(60*60*24))+""1/1/1970""))"),43675.0)</f>
        <v>43675</v>
      </c>
      <c r="AB587" s="156">
        <v>1.5644304E9</v>
      </c>
      <c r="AC587" s="156">
        <v>104209.2613</v>
      </c>
      <c r="AD587" s="153">
        <f>IFERROR(__xludf.DUMMYFUNCTION("TO_DATE(INT((AE587/(60*60*24))+""1/1/1970""))"),43678.0)</f>
        <v>43678</v>
      </c>
      <c r="AE587" s="152">
        <v>1.564632E9</v>
      </c>
      <c r="AF587" s="152">
        <v>102941.18</v>
      </c>
      <c r="AG587" s="153">
        <f>IFERROR(__xludf.DUMMYFUNCTION("TO_DATE(INT((AH587/(60*60*24))+""1/1/1970""))"),43560.0)</f>
        <v>43560</v>
      </c>
      <c r="AH587" s="152">
        <v>1.554443716E9</v>
      </c>
      <c r="AI587" s="152">
        <v>107969.1898</v>
      </c>
    </row>
    <row r="588">
      <c r="A588" s="156">
        <v>1.48829226E9</v>
      </c>
      <c r="B588" s="156">
        <v>115004.2086</v>
      </c>
      <c r="C588" s="153">
        <f>IFERROR(__xludf.DUMMYFUNCTION("TO_DATE(INT((A588/(60*60*24))+""1/1/1970""))"),42794.0)</f>
        <v>42794</v>
      </c>
      <c r="D588" s="152">
        <v>1.5010128E9</v>
      </c>
      <c r="E588" s="152">
        <v>99592.1853</v>
      </c>
      <c r="G588" s="156">
        <v>1.512018E9</v>
      </c>
      <c r="H588" s="156">
        <v>102264.6017</v>
      </c>
      <c r="J588" s="154">
        <v>43189.0</v>
      </c>
      <c r="K588" s="155">
        <v>138355.7</v>
      </c>
      <c r="M588" s="13">
        <v>1.4794812E9</v>
      </c>
      <c r="N588" s="13">
        <v>27044.1482</v>
      </c>
      <c r="P588" s="156">
        <v>1.4758128E9</v>
      </c>
      <c r="Q588" s="156">
        <v>114830.335</v>
      </c>
      <c r="S588" s="156">
        <v>1.4815764E9</v>
      </c>
      <c r="T588" s="156">
        <v>9873.5304</v>
      </c>
      <c r="V588" s="156">
        <v>1.47285E9</v>
      </c>
      <c r="W588" s="156">
        <v>99826.3009</v>
      </c>
      <c r="Y588" s="156">
        <v>1.4718168E9</v>
      </c>
      <c r="Z588" s="156">
        <v>102466.3012</v>
      </c>
      <c r="AA588" s="153">
        <f>IFERROR(__xludf.DUMMYFUNCTION("TO_DATE(INT((AB588/(60*60*24))+""1/1/1970""))"),43676.0)</f>
        <v>43676</v>
      </c>
      <c r="AB588" s="152">
        <v>1.5644592E9</v>
      </c>
      <c r="AC588" s="152">
        <v>104209.2613</v>
      </c>
      <c r="AD588" s="153">
        <f>IFERROR(__xludf.DUMMYFUNCTION("TO_DATE(INT((AE588/(60*60*24))+""1/1/1970""))"),43678.0)</f>
        <v>43678</v>
      </c>
      <c r="AE588" s="156">
        <v>1.564668E9</v>
      </c>
      <c r="AF588" s="156">
        <v>102941.18</v>
      </c>
      <c r="AG588" s="153">
        <f>IFERROR(__xludf.DUMMYFUNCTION("TO_DATE(INT((AH588/(60*60*24))+""1/1/1970""))"),43560.0)</f>
        <v>43560</v>
      </c>
      <c r="AH588" s="156">
        <v>1.554459528E9</v>
      </c>
      <c r="AI588" s="156">
        <v>107969.1898</v>
      </c>
    </row>
    <row r="589">
      <c r="A589" s="152">
        <v>1.4883156E9</v>
      </c>
      <c r="B589" s="152">
        <v>114849.2162</v>
      </c>
      <c r="C589" s="153">
        <f>IFERROR(__xludf.DUMMYFUNCTION("TO_DATE(INT((A589/(60*60*24))+""1/1/1970""))"),42794.0)</f>
        <v>42794</v>
      </c>
      <c r="D589" s="152">
        <v>1.5010812E9</v>
      </c>
      <c r="E589" s="152">
        <v>99592.1853</v>
      </c>
      <c r="G589" s="152">
        <v>1.5121044E9</v>
      </c>
      <c r="H589" s="152">
        <v>102546.0414</v>
      </c>
      <c r="J589" s="154">
        <v>43192.0</v>
      </c>
      <c r="K589" s="155">
        <v>138355.7</v>
      </c>
      <c r="M589" s="13">
        <v>1.4795028E9</v>
      </c>
      <c r="N589" s="13">
        <v>27044.1482</v>
      </c>
      <c r="P589" s="152">
        <v>1.4758524E9</v>
      </c>
      <c r="Q589" s="152">
        <v>114830.335</v>
      </c>
      <c r="S589" s="152">
        <v>1.4816412E9</v>
      </c>
      <c r="T589" s="152">
        <v>9873.5304</v>
      </c>
      <c r="V589" s="152">
        <v>1.4730264E9</v>
      </c>
      <c r="W589" s="152">
        <v>99823.6482</v>
      </c>
      <c r="Y589" s="152">
        <v>1.4718204E9</v>
      </c>
      <c r="Z589" s="152">
        <v>102466.3012</v>
      </c>
      <c r="AA589" s="153">
        <f>IFERROR(__xludf.DUMMYFUNCTION("TO_DATE(INT((AB589/(60*60*24))+""1/1/1970""))"),43676.0)</f>
        <v>43676</v>
      </c>
      <c r="AB589" s="156">
        <v>1.5644952E9</v>
      </c>
      <c r="AC589" s="156">
        <v>104408.6551</v>
      </c>
      <c r="AD589" s="153">
        <f>IFERROR(__xludf.DUMMYFUNCTION("TO_DATE(INT((AE589/(60*60*24))+""1/1/1970""))"),43678.0)</f>
        <v>43678</v>
      </c>
      <c r="AE589" s="152">
        <v>1.564686E9</v>
      </c>
      <c r="AF589" s="152">
        <v>102941.18</v>
      </c>
      <c r="AG589" s="153">
        <f>IFERROR(__xludf.DUMMYFUNCTION("TO_DATE(INT((AH589/(60*60*24))+""1/1/1970""))"),43560.0)</f>
        <v>43560</v>
      </c>
      <c r="AH589" s="152">
        <v>1.55447532E9</v>
      </c>
      <c r="AI589" s="152">
        <v>108309.5298</v>
      </c>
    </row>
    <row r="590">
      <c r="A590" s="156">
        <v>1.48837866E9</v>
      </c>
      <c r="B590" s="156">
        <v>115817.9186</v>
      </c>
      <c r="C590" s="153">
        <f>IFERROR(__xludf.DUMMYFUNCTION("TO_DATE(INT((A590/(60*60*24))+""1/1/1970""))"),42795.0)</f>
        <v>42795</v>
      </c>
      <c r="D590" s="152">
        <v>1.501128E9</v>
      </c>
      <c r="E590" s="152">
        <v>99592.1853</v>
      </c>
      <c r="G590" s="156">
        <v>1.5121908E9</v>
      </c>
      <c r="H590" s="156">
        <v>104214.8802</v>
      </c>
      <c r="J590" s="154">
        <v>43192.0</v>
      </c>
      <c r="K590" s="155">
        <v>138352.7</v>
      </c>
      <c r="M590" s="13">
        <v>1.4795136E9</v>
      </c>
      <c r="N590" s="13">
        <v>26933.1594</v>
      </c>
      <c r="P590" s="156">
        <v>1.4758704E9</v>
      </c>
      <c r="Q590" s="156">
        <v>114830.335</v>
      </c>
      <c r="S590" s="156">
        <v>1.4816628E9</v>
      </c>
      <c r="T590" s="156">
        <v>9873.5304</v>
      </c>
      <c r="V590" s="156">
        <v>1.47303E9</v>
      </c>
      <c r="W590" s="156">
        <v>99823.5304</v>
      </c>
      <c r="Y590" s="156">
        <v>1.4718564E9</v>
      </c>
      <c r="Z590" s="156">
        <v>102716.5208</v>
      </c>
      <c r="AA590" s="153">
        <f>IFERROR(__xludf.DUMMYFUNCTION("TO_DATE(INT((AB590/(60*60*24))+""1/1/1970""))"),43676.0)</f>
        <v>43676</v>
      </c>
      <c r="AB590" s="152">
        <v>1.5645132E9</v>
      </c>
      <c r="AC590" s="152">
        <v>104342.5466</v>
      </c>
      <c r="AD590" s="153">
        <f>IFERROR(__xludf.DUMMYFUNCTION("TO_DATE(INT((AE590/(60*60*24))+""1/1/1970""))"),43678.0)</f>
        <v>43678</v>
      </c>
      <c r="AE590" s="156">
        <v>1.5646896E9</v>
      </c>
      <c r="AF590" s="156">
        <v>102941.18</v>
      </c>
      <c r="AG590" s="153">
        <f>IFERROR(__xludf.DUMMYFUNCTION("TO_DATE(INT((AH590/(60*60*24))+""1/1/1970""))"),43560.0)</f>
        <v>43560</v>
      </c>
      <c r="AH590" s="156">
        <v>1.55449111E9</v>
      </c>
      <c r="AI590" s="156">
        <v>108858.9098</v>
      </c>
    </row>
    <row r="591">
      <c r="A591" s="152">
        <v>1.488402E9</v>
      </c>
      <c r="B591" s="152">
        <v>116452.4186</v>
      </c>
      <c r="C591" s="153">
        <f>IFERROR(__xludf.DUMMYFUNCTION("TO_DATE(INT((A591/(60*60*24))+""1/1/1970""))"),42795.0)</f>
        <v>42795</v>
      </c>
      <c r="D591" s="152">
        <v>1.5011856E9</v>
      </c>
      <c r="E591" s="152">
        <v>99592.1853</v>
      </c>
      <c r="G591" s="152">
        <v>1.5123996E9</v>
      </c>
      <c r="H591" s="152">
        <v>104214.8802</v>
      </c>
      <c r="J591" s="154">
        <v>43193.0</v>
      </c>
      <c r="K591" s="155">
        <v>137320.23</v>
      </c>
      <c r="M591" s="13">
        <v>1.4796E9</v>
      </c>
      <c r="N591" s="13">
        <v>26933.1594</v>
      </c>
      <c r="P591" s="152">
        <v>1.4758992E9</v>
      </c>
      <c r="Q591" s="152">
        <v>113991.1317</v>
      </c>
      <c r="S591" s="152">
        <v>1.4817276E9</v>
      </c>
      <c r="T591" s="152">
        <v>9873.5304</v>
      </c>
      <c r="V591" s="152">
        <v>1.473066E9</v>
      </c>
      <c r="W591" s="152">
        <v>99847.2356</v>
      </c>
      <c r="Y591" s="152">
        <v>1.471896E9</v>
      </c>
      <c r="Z591" s="152">
        <v>102716.5208</v>
      </c>
      <c r="AA591" s="153">
        <f>IFERROR(__xludf.DUMMYFUNCTION("TO_DATE(INT((AB591/(60*60*24))+""1/1/1970""))"),43676.0)</f>
        <v>43676</v>
      </c>
      <c r="AB591" s="156">
        <v>1.5645168E9</v>
      </c>
      <c r="AC591" s="156">
        <v>104354.8267</v>
      </c>
      <c r="AD591" s="153">
        <f>IFERROR(__xludf.DUMMYFUNCTION("TO_DATE(INT((AE591/(60*60*24))+""1/1/1970""))"),43679.0)</f>
        <v>43679</v>
      </c>
      <c r="AE591" s="152">
        <v>1.5647184E9</v>
      </c>
      <c r="AF591" s="152">
        <v>102866.18</v>
      </c>
      <c r="AG591" s="153">
        <f>IFERROR(__xludf.DUMMYFUNCTION("TO_DATE(INT((AH591/(60*60*24))+""1/1/1970""))"),43560.0)</f>
        <v>43560</v>
      </c>
      <c r="AH591" s="152">
        <v>1.554506944E9</v>
      </c>
      <c r="AI591" s="152">
        <v>109068.8598</v>
      </c>
    </row>
    <row r="592">
      <c r="A592" s="156">
        <v>1.48846506E9</v>
      </c>
      <c r="B592" s="156">
        <v>116219.93</v>
      </c>
      <c r="C592" s="153">
        <f>IFERROR(__xludf.DUMMYFUNCTION("TO_DATE(INT((A592/(60*60*24))+""1/1/1970""))"),42796.0)</f>
        <v>42796</v>
      </c>
      <c r="D592" s="152">
        <v>1.501254E9</v>
      </c>
      <c r="E592" s="152">
        <v>99592.1853</v>
      </c>
      <c r="G592" s="152">
        <v>1.51245E9</v>
      </c>
      <c r="H592" s="152">
        <v>101960.485</v>
      </c>
      <c r="J592" s="154">
        <v>43194.0</v>
      </c>
      <c r="K592" s="155">
        <v>137635.91</v>
      </c>
      <c r="M592" s="13">
        <v>1.4796864E9</v>
      </c>
      <c r="N592" s="13">
        <v>26970.2446</v>
      </c>
      <c r="P592" s="156">
        <v>1.476108E9</v>
      </c>
      <c r="Q592" s="156">
        <v>113991.1317</v>
      </c>
      <c r="S592" s="156">
        <v>1.4817492E9</v>
      </c>
      <c r="T592" s="156">
        <v>9873.5304</v>
      </c>
      <c r="V592" s="156">
        <v>1.4731056E9</v>
      </c>
      <c r="W592" s="156">
        <v>99844.7775</v>
      </c>
      <c r="Y592" s="156">
        <v>1.4719068E9</v>
      </c>
      <c r="Z592" s="156">
        <v>102716.5208</v>
      </c>
      <c r="AA592" s="153">
        <f>IFERROR(__xludf.DUMMYFUNCTION("TO_DATE(INT((AB592/(60*60*24))+""1/1/1970""))"),43677.0)</f>
        <v>43677</v>
      </c>
      <c r="AB592" s="152">
        <v>1.5645456E9</v>
      </c>
      <c r="AC592" s="152">
        <v>104354.8267</v>
      </c>
      <c r="AD592" s="153">
        <f>IFERROR(__xludf.DUMMYFUNCTION("TO_DATE(INT((AE592/(60*60*24))+""1/1/1970""))"),43679.0)</f>
        <v>43679</v>
      </c>
      <c r="AE592" s="156">
        <v>1.5647544E9</v>
      </c>
      <c r="AF592" s="156">
        <v>102866.18</v>
      </c>
      <c r="AG592" s="153">
        <f>IFERROR(__xludf.DUMMYFUNCTION("TO_DATE(INT((AH592/(60*60*24))+""1/1/1970""))"),43560.0)</f>
        <v>43560</v>
      </c>
      <c r="AH592" s="156">
        <v>1.55450757E9</v>
      </c>
      <c r="AI592" s="156">
        <v>109068.8598</v>
      </c>
    </row>
    <row r="593">
      <c r="A593" s="152">
        <v>1.4884884E9</v>
      </c>
      <c r="B593" s="152">
        <v>115721.0483</v>
      </c>
      <c r="C593" s="153">
        <f>IFERROR(__xludf.DUMMYFUNCTION("TO_DATE(INT((A593/(60*60*24))+""1/1/1970""))"),42796.0)</f>
        <v>42796</v>
      </c>
      <c r="D593" s="152">
        <v>1.5013008E9</v>
      </c>
      <c r="E593" s="152">
        <v>99592.1853</v>
      </c>
      <c r="G593" s="156">
        <v>1.5125364E9</v>
      </c>
      <c r="H593" s="156">
        <v>102566.5932</v>
      </c>
      <c r="J593" s="154">
        <v>43195.0</v>
      </c>
      <c r="K593" s="155">
        <v>138313.24</v>
      </c>
      <c r="M593" s="13">
        <v>1.4797404E9</v>
      </c>
      <c r="N593" s="13">
        <v>26970.2446</v>
      </c>
      <c r="P593" s="152">
        <v>1.4761296E9</v>
      </c>
      <c r="Q593" s="152">
        <v>113991.1317</v>
      </c>
      <c r="S593" s="152">
        <v>1.481814E9</v>
      </c>
      <c r="T593" s="152">
        <v>9873.5304</v>
      </c>
      <c r="V593" s="152">
        <v>1.4731164E9</v>
      </c>
      <c r="W593" s="152">
        <v>99844.5518</v>
      </c>
      <c r="Y593" s="152">
        <v>1.4719356E9</v>
      </c>
      <c r="Z593" s="152">
        <v>102536.2895</v>
      </c>
      <c r="AA593" s="153">
        <f>IFERROR(__xludf.DUMMYFUNCTION("TO_DATE(INT((AB593/(60*60*24))+""1/1/1970""))"),43677.0)</f>
        <v>43677</v>
      </c>
      <c r="AB593" s="156">
        <v>1.5645816E9</v>
      </c>
      <c r="AC593" s="156">
        <v>104316.8207</v>
      </c>
      <c r="AD593" s="153">
        <f>IFERROR(__xludf.DUMMYFUNCTION("TO_DATE(INT((AE593/(60*60*24))+""1/1/1970""))"),43679.0)</f>
        <v>43679</v>
      </c>
      <c r="AE593" s="152">
        <v>1.5647724E9</v>
      </c>
      <c r="AF593" s="152">
        <v>102866.18</v>
      </c>
      <c r="AG593" s="153">
        <f>IFERROR(__xludf.DUMMYFUNCTION("TO_DATE(INT((AH593/(60*60*24))+""1/1/1970""))"),43561.0)</f>
        <v>43561</v>
      </c>
      <c r="AH593" s="152">
        <v>1.554522943E9</v>
      </c>
      <c r="AI593" s="152">
        <v>109068.8598</v>
      </c>
    </row>
    <row r="594">
      <c r="A594" s="156">
        <v>1.48855146E9</v>
      </c>
      <c r="B594" s="156">
        <v>115701.6743</v>
      </c>
      <c r="C594" s="153">
        <f>IFERROR(__xludf.DUMMYFUNCTION("TO_DATE(INT((A594/(60*60*24))+""1/1/1970""))"),42797.0)</f>
        <v>42797</v>
      </c>
      <c r="D594" s="152">
        <v>1.5015312E9</v>
      </c>
      <c r="E594" s="152">
        <v>99592.1853</v>
      </c>
      <c r="G594" s="152">
        <v>1.5126228E9</v>
      </c>
      <c r="H594" s="152">
        <v>102987.7856</v>
      </c>
      <c r="J594" s="154">
        <v>43196.0</v>
      </c>
      <c r="K594" s="155">
        <v>138417.45</v>
      </c>
      <c r="M594" s="13">
        <v>1.479762E9</v>
      </c>
      <c r="N594" s="13">
        <v>26970.2446</v>
      </c>
      <c r="P594" s="156">
        <v>1.4761584E9</v>
      </c>
      <c r="Q594" s="156">
        <v>115097.1447</v>
      </c>
      <c r="S594" s="156">
        <v>1.4818356E9</v>
      </c>
      <c r="T594" s="156">
        <v>9873.5304</v>
      </c>
      <c r="V594" s="156">
        <v>1.4731452E9</v>
      </c>
      <c r="W594" s="156">
        <v>99847.6776</v>
      </c>
      <c r="Y594" s="156">
        <v>1.4719752E9</v>
      </c>
      <c r="Z594" s="156">
        <v>102536.2895</v>
      </c>
      <c r="AA594" s="153">
        <f>IFERROR(__xludf.DUMMYFUNCTION("TO_DATE(INT((AB594/(60*60*24))+""1/1/1970""))"),43677.0)</f>
        <v>43677</v>
      </c>
      <c r="AB594" s="152">
        <v>1.5645996E9</v>
      </c>
      <c r="AC594" s="152">
        <v>104729.54</v>
      </c>
      <c r="AD594" s="153">
        <f>IFERROR(__xludf.DUMMYFUNCTION("TO_DATE(INT((AE594/(60*60*24))+""1/1/1970""))"),43679.0)</f>
        <v>43679</v>
      </c>
      <c r="AE594" s="156">
        <v>1.564776E9</v>
      </c>
      <c r="AF594" s="156">
        <v>102866.18</v>
      </c>
      <c r="AG594" s="153">
        <f>IFERROR(__xludf.DUMMYFUNCTION("TO_DATE(INT((AH594/(60*60*24))+""1/1/1970""))"),43561.0)</f>
        <v>43561</v>
      </c>
      <c r="AH594" s="156">
        <v>1.554540138E9</v>
      </c>
      <c r="AI594" s="156">
        <v>109068.8598</v>
      </c>
    </row>
    <row r="595">
      <c r="A595" s="152">
        <v>1.4885748E9</v>
      </c>
      <c r="B595" s="152">
        <v>115793.701</v>
      </c>
      <c r="C595" s="153">
        <f>IFERROR(__xludf.DUMMYFUNCTION("TO_DATE(INT((A595/(60*60*24))+""1/1/1970""))"),42797.0)</f>
        <v>42797</v>
      </c>
      <c r="D595" s="152">
        <v>1.5015996E9</v>
      </c>
      <c r="E595" s="152">
        <v>99592.1853</v>
      </c>
      <c r="G595" s="156">
        <v>1.5127092E9</v>
      </c>
      <c r="H595" s="156">
        <v>104522.1333</v>
      </c>
      <c r="J595" s="154">
        <v>43199.0</v>
      </c>
      <c r="K595" s="155">
        <v>137438.94</v>
      </c>
      <c r="M595" s="13">
        <v>1.4798268E9</v>
      </c>
      <c r="N595" s="13">
        <v>26929.7181</v>
      </c>
      <c r="P595" s="152">
        <v>1.476198E9</v>
      </c>
      <c r="Q595" s="152">
        <v>115097.1447</v>
      </c>
      <c r="S595" s="152">
        <v>1.4819004E9</v>
      </c>
      <c r="T595" s="152">
        <v>9873.5304</v>
      </c>
      <c r="V595" s="152">
        <v>1.4731848E9</v>
      </c>
      <c r="W595" s="152">
        <v>99885.3595</v>
      </c>
      <c r="Y595" s="152">
        <v>1.4719932E9</v>
      </c>
      <c r="Z595" s="152">
        <v>102536.2895</v>
      </c>
      <c r="AA595" s="153">
        <f>IFERROR(__xludf.DUMMYFUNCTION("TO_DATE(INT((AB595/(60*60*24))+""1/1/1970""))"),43677.0)</f>
        <v>43677</v>
      </c>
      <c r="AB595" s="156">
        <v>1.5646032E9</v>
      </c>
      <c r="AC595" s="156">
        <v>104624.9418</v>
      </c>
      <c r="AD595" s="153">
        <f>IFERROR(__xludf.DUMMYFUNCTION("TO_DATE(INT((AE595/(60*60*24))+""1/1/1970""))"),43680.0)</f>
        <v>43680</v>
      </c>
      <c r="AE595" s="152">
        <v>1.5648048E9</v>
      </c>
      <c r="AF595" s="152">
        <v>102680.68</v>
      </c>
      <c r="AG595" s="153">
        <f>IFERROR(__xludf.DUMMYFUNCTION("TO_DATE(INT((AH595/(60*60*24))+""1/1/1970""))"),43561.0)</f>
        <v>43561</v>
      </c>
      <c r="AH595" s="152">
        <v>1.554555934E9</v>
      </c>
      <c r="AI595" s="152">
        <v>109068.8598</v>
      </c>
    </row>
    <row r="596">
      <c r="A596" s="156">
        <v>1.48881066E9</v>
      </c>
      <c r="B596" s="156">
        <v>115343.2544</v>
      </c>
      <c r="C596" s="153">
        <f>IFERROR(__xludf.DUMMYFUNCTION("TO_DATE(INT((A596/(60*60*24))+""1/1/1970""))"),42800.0)</f>
        <v>42800</v>
      </c>
      <c r="D596" s="152">
        <v>1.5016464E9</v>
      </c>
      <c r="E596" s="152">
        <v>99592.1853</v>
      </c>
      <c r="G596" s="152">
        <v>1.5127956E9</v>
      </c>
      <c r="H596" s="152">
        <v>104779.9815</v>
      </c>
      <c r="J596" s="154">
        <v>43200.0</v>
      </c>
      <c r="K596" s="155">
        <v>137933.35</v>
      </c>
      <c r="M596" s="13">
        <v>1.4798484E9</v>
      </c>
      <c r="N596" s="13">
        <v>26929.7181</v>
      </c>
      <c r="P596" s="156">
        <v>1.476216E9</v>
      </c>
      <c r="Q596" s="156">
        <v>115097.1447</v>
      </c>
      <c r="S596" s="156">
        <v>1.481922E9</v>
      </c>
      <c r="T596" s="156">
        <v>9873.5304</v>
      </c>
      <c r="V596" s="156">
        <v>1.4732028E9</v>
      </c>
      <c r="W596" s="156">
        <v>99882.5552</v>
      </c>
      <c r="Y596" s="156">
        <v>1.4720148E9</v>
      </c>
      <c r="Z596" s="156">
        <v>102680.8405</v>
      </c>
      <c r="AA596" s="153">
        <f>IFERROR(__xludf.DUMMYFUNCTION("TO_DATE(INT((AB596/(60*60*24))+""1/1/1970""))"),43678.0)</f>
        <v>43678</v>
      </c>
      <c r="AB596" s="152">
        <v>1.564632E9</v>
      </c>
      <c r="AC596" s="152">
        <v>104624.9418</v>
      </c>
      <c r="AD596" s="153">
        <f>IFERROR(__xludf.DUMMYFUNCTION("TO_DATE(INT((AE596/(60*60*24))+""1/1/1970""))"),43682.0)</f>
        <v>43682</v>
      </c>
      <c r="AE596" s="156">
        <v>1.5650136E9</v>
      </c>
      <c r="AF596" s="156">
        <v>102680.68</v>
      </c>
      <c r="AG596" s="153">
        <f>IFERROR(__xludf.DUMMYFUNCTION("TO_DATE(INT((AH596/(60*60*24))+""1/1/1970""))"),43561.0)</f>
        <v>43561</v>
      </c>
      <c r="AH596" s="156">
        <v>1.55457233E9</v>
      </c>
      <c r="AI596" s="156">
        <v>109068.8598</v>
      </c>
    </row>
    <row r="597">
      <c r="A597" s="152">
        <v>1.488834E9</v>
      </c>
      <c r="B597" s="152">
        <v>115449.8117</v>
      </c>
      <c r="C597" s="153">
        <f>IFERROR(__xludf.DUMMYFUNCTION("TO_DATE(INT((A597/(60*60*24))+""1/1/1970""))"),42800.0)</f>
        <v>42800</v>
      </c>
      <c r="D597" s="152">
        <v>1.501704E9</v>
      </c>
      <c r="E597" s="152">
        <v>99592.1853</v>
      </c>
      <c r="G597" s="156">
        <v>1.5130044E9</v>
      </c>
      <c r="H597" s="156">
        <v>104779.9815</v>
      </c>
      <c r="J597" s="154">
        <v>43201.0</v>
      </c>
      <c r="K597" s="155">
        <v>139002.69</v>
      </c>
      <c r="M597" s="13">
        <v>1.4799132E9</v>
      </c>
      <c r="N597" s="13">
        <v>26979.4942</v>
      </c>
      <c r="P597" s="152">
        <v>1.4762448E9</v>
      </c>
      <c r="Q597" s="152">
        <v>112284.2624</v>
      </c>
      <c r="S597" s="152">
        <v>1.4819328E9</v>
      </c>
      <c r="T597" s="152">
        <v>9893.1043</v>
      </c>
      <c r="V597" s="152">
        <v>1.4732244E9</v>
      </c>
      <c r="W597" s="152">
        <v>99900.3555</v>
      </c>
      <c r="Y597" s="152">
        <v>1.4720544E9</v>
      </c>
      <c r="Z597" s="152">
        <v>102680.8405</v>
      </c>
      <c r="AA597" s="153">
        <f>IFERROR(__xludf.DUMMYFUNCTION("TO_DATE(INT((AB597/(60*60*24))+""1/1/1970""))"),43678.0)</f>
        <v>43678</v>
      </c>
      <c r="AB597" s="156">
        <v>1.564668E9</v>
      </c>
      <c r="AC597" s="156">
        <v>104621.8567</v>
      </c>
      <c r="AD597" s="153">
        <f>IFERROR(__xludf.DUMMYFUNCTION("TO_DATE(INT((AE597/(60*60*24))+""1/1/1970""))"),43682.0)</f>
        <v>43682</v>
      </c>
      <c r="AE597" s="152">
        <v>1.5650316E9</v>
      </c>
      <c r="AF597" s="152">
        <v>102680.68</v>
      </c>
      <c r="AG597" s="153">
        <f>IFERROR(__xludf.DUMMYFUNCTION("TO_DATE(INT((AH597/(60*60*24))+""1/1/1970""))"),43561.0)</f>
        <v>43561</v>
      </c>
      <c r="AH597" s="152">
        <v>1.554588198E9</v>
      </c>
      <c r="AI597" s="152">
        <v>109068.8598</v>
      </c>
    </row>
    <row r="598">
      <c r="A598" s="156">
        <v>1.48889706E9</v>
      </c>
      <c r="B598" s="156">
        <v>115289.9758</v>
      </c>
      <c r="C598" s="153">
        <f>IFERROR(__xludf.DUMMYFUNCTION("TO_DATE(INT((A598/(60*60*24))+""1/1/1970""))"),42801.0)</f>
        <v>42801</v>
      </c>
      <c r="D598" s="152">
        <v>1.5017724E9</v>
      </c>
      <c r="E598" s="152">
        <v>99592.1853</v>
      </c>
      <c r="G598" s="156">
        <v>1.5130548E9</v>
      </c>
      <c r="H598" s="156">
        <v>106406.5788</v>
      </c>
      <c r="J598" s="154">
        <v>43202.0</v>
      </c>
      <c r="K598" s="155">
        <v>139039.9</v>
      </c>
      <c r="M598" s="13">
        <v>1.4799348E9</v>
      </c>
      <c r="N598" s="13">
        <v>26979.4942</v>
      </c>
      <c r="P598" s="156">
        <v>1.4762844E9</v>
      </c>
      <c r="Q598" s="156">
        <v>112284.2624</v>
      </c>
      <c r="S598" s="156">
        <v>1.4821056E9</v>
      </c>
      <c r="T598" s="156">
        <v>9893.7922</v>
      </c>
      <c r="V598" s="156">
        <v>1.473264E9</v>
      </c>
      <c r="W598" s="156">
        <v>99888.6363</v>
      </c>
      <c r="Y598" s="156">
        <v>1.4720796E9</v>
      </c>
      <c r="Z598" s="156">
        <v>102680.8405</v>
      </c>
      <c r="AA598" s="153">
        <f>IFERROR(__xludf.DUMMYFUNCTION("TO_DATE(INT((AB598/(60*60*24))+""1/1/1970""))"),43678.0)</f>
        <v>43678</v>
      </c>
      <c r="AB598" s="152">
        <v>1.564686E9</v>
      </c>
      <c r="AC598" s="152">
        <v>105581.9194</v>
      </c>
      <c r="AD598" s="153">
        <f>IFERROR(__xludf.DUMMYFUNCTION("TO_DATE(INT((AE598/(60*60*24))+""1/1/1970""))"),43682.0)</f>
        <v>43682</v>
      </c>
      <c r="AE598" s="156">
        <v>1.5650352E9</v>
      </c>
      <c r="AF598" s="156">
        <v>102680.68</v>
      </c>
      <c r="AG598" s="153">
        <f>IFERROR(__xludf.DUMMYFUNCTION("TO_DATE(INT((AH598/(60*60*24))+""1/1/1970""))"),43561.0)</f>
        <v>43561</v>
      </c>
      <c r="AH598" s="156">
        <v>1.554595175E9</v>
      </c>
      <c r="AI598" s="156">
        <v>109068.8598</v>
      </c>
    </row>
    <row r="599">
      <c r="A599" s="152">
        <v>1.4889204E9</v>
      </c>
      <c r="B599" s="152">
        <v>115105.9223</v>
      </c>
      <c r="C599" s="153">
        <f>IFERROR(__xludf.DUMMYFUNCTION("TO_DATE(INT((A599/(60*60*24))+""1/1/1970""))"),42801.0)</f>
        <v>42801</v>
      </c>
      <c r="D599" s="152">
        <v>1.5018192E9</v>
      </c>
      <c r="E599" s="152">
        <v>99592.1853</v>
      </c>
      <c r="G599" s="152">
        <v>1.5131412E9</v>
      </c>
      <c r="H599" s="152">
        <v>106190.3775</v>
      </c>
      <c r="J599" s="154">
        <v>43203.0</v>
      </c>
      <c r="K599" s="155">
        <v>138938.47</v>
      </c>
      <c r="M599" s="13">
        <v>1.4799456E9</v>
      </c>
      <c r="N599" s="13">
        <v>26834.6746</v>
      </c>
      <c r="P599" s="152">
        <v>1.4763024E9</v>
      </c>
      <c r="Q599" s="152">
        <v>112284.2624</v>
      </c>
      <c r="S599" s="152">
        <v>1.4821596E9</v>
      </c>
      <c r="T599" s="152">
        <v>9893.7922</v>
      </c>
      <c r="V599" s="152">
        <v>1.4732892E9</v>
      </c>
      <c r="W599" s="152">
        <v>99890.561</v>
      </c>
      <c r="Y599" s="152">
        <v>1.472094E9</v>
      </c>
      <c r="Z599" s="152">
        <v>103055.4839</v>
      </c>
      <c r="AA599" s="153">
        <f>IFERROR(__xludf.DUMMYFUNCTION("TO_DATE(INT((AB599/(60*60*24))+""1/1/1970""))"),43678.0)</f>
        <v>43678</v>
      </c>
      <c r="AB599" s="156">
        <v>1.5646896E9</v>
      </c>
      <c r="AC599" s="156">
        <v>105742.362</v>
      </c>
      <c r="AD599" s="153">
        <f>IFERROR(__xludf.DUMMYFUNCTION("TO_DATE(INT((AE599/(60*60*24))+""1/1/1970""))"),43683.0)</f>
        <v>43683</v>
      </c>
      <c r="AE599" s="152">
        <v>1.565064E9</v>
      </c>
      <c r="AF599" s="152">
        <v>102316.18</v>
      </c>
      <c r="AG599" s="153">
        <f>IFERROR(__xludf.DUMMYFUNCTION("TO_DATE(INT((AH599/(60*60*24))+""1/1/1970""))"),43562.0)</f>
        <v>43562</v>
      </c>
      <c r="AH599" s="152">
        <v>1.554605023E9</v>
      </c>
      <c r="AI599" s="152">
        <v>109068.8598</v>
      </c>
    </row>
    <row r="600">
      <c r="A600" s="156">
        <v>1.48898346E9</v>
      </c>
      <c r="B600" s="156">
        <v>115231.8537</v>
      </c>
      <c r="C600" s="153">
        <f>IFERROR(__xludf.DUMMYFUNCTION("TO_DATE(INT((A600/(60*60*24))+""1/1/1970""))"),42802.0)</f>
        <v>42802</v>
      </c>
      <c r="D600" s="152">
        <v>1.5018768E9</v>
      </c>
      <c r="E600" s="152">
        <v>99592.1853</v>
      </c>
      <c r="G600" s="156">
        <v>1.5132276E9</v>
      </c>
      <c r="H600" s="156">
        <v>106893.4377</v>
      </c>
      <c r="J600" s="154">
        <v>43206.0</v>
      </c>
      <c r="K600" s="155">
        <v>139045.2</v>
      </c>
      <c r="M600" s="13">
        <v>1.480032E9</v>
      </c>
      <c r="N600" s="13">
        <v>26976.318</v>
      </c>
      <c r="P600" s="156">
        <v>1.4763312E9</v>
      </c>
      <c r="Q600" s="156">
        <v>112573.117</v>
      </c>
      <c r="S600" s="156">
        <v>1.4821812E9</v>
      </c>
      <c r="T600" s="156">
        <v>9893.7922</v>
      </c>
      <c r="V600" s="156">
        <v>1.4733036E9</v>
      </c>
      <c r="W600" s="156">
        <v>99892.0694</v>
      </c>
      <c r="Y600" s="156">
        <v>1.4721336E9</v>
      </c>
      <c r="Z600" s="156">
        <v>103055.4839</v>
      </c>
      <c r="AA600" s="153">
        <f>IFERROR(__xludf.DUMMYFUNCTION("TO_DATE(INT((AB600/(60*60*24))+""1/1/1970""))"),43679.0)</f>
        <v>43679</v>
      </c>
      <c r="AB600" s="152">
        <v>1.5647184E9</v>
      </c>
      <c r="AC600" s="152">
        <v>105742.362</v>
      </c>
      <c r="AD600" s="153">
        <f>IFERROR(__xludf.DUMMYFUNCTION("TO_DATE(INT((AE600/(60*60*24))+""1/1/1970""))"),43683.0)</f>
        <v>43683</v>
      </c>
      <c r="AE600" s="156">
        <v>1.5651E9</v>
      </c>
      <c r="AF600" s="156">
        <v>102316.18</v>
      </c>
      <c r="AG600" s="153">
        <f>IFERROR(__xludf.DUMMYFUNCTION("TO_DATE(INT((AH600/(60*60*24))+""1/1/1970""))"),43562.0)</f>
        <v>43562</v>
      </c>
      <c r="AH600" s="156">
        <v>1.554622422E9</v>
      </c>
      <c r="AI600" s="156">
        <v>109068.8598</v>
      </c>
    </row>
    <row r="601">
      <c r="A601" s="152">
        <v>1.4890068E9</v>
      </c>
      <c r="B601" s="152">
        <v>114892.8078</v>
      </c>
      <c r="C601" s="153">
        <f>IFERROR(__xludf.DUMMYFUNCTION("TO_DATE(INT((A601/(60*60*24))+""1/1/1970""))"),42802.0)</f>
        <v>42802</v>
      </c>
      <c r="D601" s="152">
        <v>1.5021144E9</v>
      </c>
      <c r="E601" s="152">
        <v>99592.1853</v>
      </c>
      <c r="G601" s="152">
        <v>1.513314E9</v>
      </c>
      <c r="H601" s="152">
        <v>106440.2346</v>
      </c>
      <c r="J601" s="154">
        <v>43207.0</v>
      </c>
      <c r="K601" s="155">
        <v>139654.78</v>
      </c>
      <c r="M601" s="13">
        <v>1.480086E9</v>
      </c>
      <c r="N601" s="13">
        <v>26976.318</v>
      </c>
      <c r="P601" s="152">
        <v>1.4763708E9</v>
      </c>
      <c r="Q601" s="152">
        <v>112573.117</v>
      </c>
      <c r="S601" s="152">
        <v>1.482246E9</v>
      </c>
      <c r="T601" s="152">
        <v>9876.3906</v>
      </c>
      <c r="V601" s="152">
        <v>1.4733432E9</v>
      </c>
      <c r="W601" s="152">
        <v>99889.5901</v>
      </c>
      <c r="Y601" s="152">
        <v>1.472166E9</v>
      </c>
      <c r="Z601" s="152">
        <v>103055.4839</v>
      </c>
      <c r="AA601" s="153">
        <f>IFERROR(__xludf.DUMMYFUNCTION("TO_DATE(INT((AB601/(60*60*24))+""1/1/1970""))"),43679.0)</f>
        <v>43679</v>
      </c>
      <c r="AB601" s="156">
        <v>1.5647544E9</v>
      </c>
      <c r="AC601" s="156">
        <v>105829.0453</v>
      </c>
      <c r="AD601" s="153">
        <f>IFERROR(__xludf.DUMMYFUNCTION("TO_DATE(INT((AE601/(60*60*24))+""1/1/1970""))"),43683.0)</f>
        <v>43683</v>
      </c>
      <c r="AE601" s="152">
        <v>1.565118E9</v>
      </c>
      <c r="AF601" s="152">
        <v>102316.18</v>
      </c>
      <c r="AG601" s="153">
        <f>IFERROR(__xludf.DUMMYFUNCTION("TO_DATE(INT((AH601/(60*60*24))+""1/1/1970""))"),43562.0)</f>
        <v>43562</v>
      </c>
      <c r="AH601" s="152">
        <v>1.554638562E9</v>
      </c>
      <c r="AI601" s="152">
        <v>109068.8598</v>
      </c>
    </row>
    <row r="602">
      <c r="A602" s="156">
        <v>1.48906986E9</v>
      </c>
      <c r="B602" s="156">
        <v>114883.1208</v>
      </c>
      <c r="C602" s="153">
        <f>IFERROR(__xludf.DUMMYFUNCTION("TO_DATE(INT((A602/(60*60*24))+""1/1/1970""))"),42803.0)</f>
        <v>42803</v>
      </c>
      <c r="D602" s="152">
        <v>1.5021648E9</v>
      </c>
      <c r="E602" s="152">
        <v>99592.1853</v>
      </c>
      <c r="G602" s="156">
        <v>1.5134004E9</v>
      </c>
      <c r="H602" s="156">
        <v>107490.4159</v>
      </c>
      <c r="J602" s="154">
        <v>43208.0</v>
      </c>
      <c r="K602" s="155">
        <v>140496.94</v>
      </c>
      <c r="M602" s="13">
        <v>1.4800968E9</v>
      </c>
      <c r="N602" s="13">
        <v>26976.318</v>
      </c>
      <c r="P602" s="156">
        <v>1.4763888E9</v>
      </c>
      <c r="Q602" s="156">
        <v>112573.117</v>
      </c>
      <c r="S602" s="156">
        <v>1.4822676E9</v>
      </c>
      <c r="T602" s="156">
        <v>9876.3906</v>
      </c>
      <c r="V602" s="156">
        <v>1.4733756E9</v>
      </c>
      <c r="W602" s="156">
        <v>99869.1806</v>
      </c>
      <c r="Y602" s="156">
        <v>1.4721732E9</v>
      </c>
      <c r="Z602" s="156">
        <v>102818.0725</v>
      </c>
      <c r="AA602" s="153">
        <f>IFERROR(__xludf.DUMMYFUNCTION("TO_DATE(INT((AB602/(60*60*24))+""1/1/1970""))"),43679.0)</f>
        <v>43679</v>
      </c>
      <c r="AB602" s="152">
        <v>1.5647724E9</v>
      </c>
      <c r="AC602" s="152">
        <v>105931.5386</v>
      </c>
      <c r="AD602" s="153">
        <f>IFERROR(__xludf.DUMMYFUNCTION("TO_DATE(INT((AE602/(60*60*24))+""1/1/1970""))"),43683.0)</f>
        <v>43683</v>
      </c>
      <c r="AE602" s="156">
        <v>1.5651216E9</v>
      </c>
      <c r="AF602" s="156">
        <v>102316.18</v>
      </c>
      <c r="AG602" s="153">
        <f>IFERROR(__xludf.DUMMYFUNCTION("TO_DATE(INT((AH602/(60*60*24))+""1/1/1970""))"),43562.0)</f>
        <v>43562</v>
      </c>
      <c r="AH602" s="156">
        <v>1.554654445E9</v>
      </c>
      <c r="AI602" s="156">
        <v>109068.8598</v>
      </c>
    </row>
    <row r="603">
      <c r="A603" s="152">
        <v>1.4890932E9</v>
      </c>
      <c r="B603" s="152">
        <v>115038.1132</v>
      </c>
      <c r="C603" s="153">
        <f>IFERROR(__xludf.DUMMYFUNCTION("TO_DATE(INT((A603/(60*60*24))+""1/1/1970""))"),42803.0)</f>
        <v>42803</v>
      </c>
      <c r="D603" s="152">
        <v>1.5022224E9</v>
      </c>
      <c r="E603" s="152">
        <v>99592.1853</v>
      </c>
      <c r="G603" s="152">
        <v>1.5136092E9</v>
      </c>
      <c r="H603" s="152">
        <v>107490.4159</v>
      </c>
      <c r="J603" s="154">
        <v>43209.0</v>
      </c>
      <c r="K603" s="155">
        <v>140314.88</v>
      </c>
      <c r="M603" s="13">
        <v>1.4801184E9</v>
      </c>
      <c r="N603" s="13">
        <v>26928.2042</v>
      </c>
      <c r="P603" s="152">
        <v>1.4764176E9</v>
      </c>
      <c r="Q603" s="152">
        <v>111852.0209</v>
      </c>
      <c r="S603" s="152">
        <v>1.4823324E9</v>
      </c>
      <c r="T603" s="152">
        <v>9885.5183</v>
      </c>
      <c r="V603" s="152">
        <v>1.4733828E9</v>
      </c>
      <c r="W603" s="152">
        <v>99872.7735</v>
      </c>
      <c r="Y603" s="152">
        <v>1.4722128E9</v>
      </c>
      <c r="Z603" s="152">
        <v>102818.0725</v>
      </c>
      <c r="AA603" s="153">
        <f>IFERROR(__xludf.DUMMYFUNCTION("TO_DATE(INT((AB603/(60*60*24))+""1/1/1970""))"),43679.0)</f>
        <v>43679</v>
      </c>
      <c r="AB603" s="156">
        <v>1.564776E9</v>
      </c>
      <c r="AC603" s="156">
        <v>105896.2145</v>
      </c>
      <c r="AD603" s="153">
        <f>IFERROR(__xludf.DUMMYFUNCTION("TO_DATE(INT((AE603/(60*60*24))+""1/1/1970""))"),43684.0)</f>
        <v>43684</v>
      </c>
      <c r="AE603" s="152">
        <v>1.5651504E9</v>
      </c>
      <c r="AF603" s="152">
        <v>102455.18</v>
      </c>
      <c r="AG603" s="153">
        <f>IFERROR(__xludf.DUMMYFUNCTION("TO_DATE(INT((AH603/(60*60*24))+""1/1/1970""))"),43562.0)</f>
        <v>43562</v>
      </c>
      <c r="AH603" s="152">
        <v>1.554670931E9</v>
      </c>
      <c r="AI603" s="152">
        <v>109068.8598</v>
      </c>
    </row>
    <row r="604">
      <c r="A604" s="156">
        <v>1.48915626E9</v>
      </c>
      <c r="B604" s="156">
        <v>115522.4644</v>
      </c>
      <c r="C604" s="153">
        <f>IFERROR(__xludf.DUMMYFUNCTION("TO_DATE(INT((A604/(60*60*24))+""1/1/1970""))"),42804.0)</f>
        <v>42804</v>
      </c>
      <c r="D604" s="152">
        <v>1.5022908E9</v>
      </c>
      <c r="E604" s="152">
        <v>99592.1853</v>
      </c>
      <c r="G604" s="152">
        <v>1.5136596E9</v>
      </c>
      <c r="H604" s="152">
        <v>107562.947</v>
      </c>
      <c r="J604" s="154">
        <v>43210.0</v>
      </c>
      <c r="K604" s="155">
        <v>139605.49</v>
      </c>
      <c r="M604" s="13">
        <v>1.4802048E9</v>
      </c>
      <c r="N604" s="13">
        <v>26928.2042</v>
      </c>
      <c r="P604" s="156">
        <v>1.4764572E9</v>
      </c>
      <c r="Q604" s="156">
        <v>111852.0209</v>
      </c>
      <c r="S604" s="156">
        <v>1.482354E9</v>
      </c>
      <c r="T604" s="156">
        <v>9885.5183</v>
      </c>
      <c r="V604" s="156">
        <v>1.4734224E9</v>
      </c>
      <c r="W604" s="156">
        <v>99857.8148</v>
      </c>
      <c r="Y604" s="156">
        <v>1.4722452E9</v>
      </c>
      <c r="Z604" s="156">
        <v>102818.0725</v>
      </c>
      <c r="AA604" s="153">
        <f>IFERROR(__xludf.DUMMYFUNCTION("TO_DATE(INT((AB604/(60*60*24))+""1/1/1970""))"),43680.0)</f>
        <v>43680</v>
      </c>
      <c r="AB604" s="152">
        <v>1.5648048E9</v>
      </c>
      <c r="AC604" s="152">
        <v>105896.2145</v>
      </c>
      <c r="AD604" s="153">
        <f>IFERROR(__xludf.DUMMYFUNCTION("TO_DATE(INT((AE604/(60*60*24))+""1/1/1970""))"),43684.0)</f>
        <v>43684</v>
      </c>
      <c r="AE604" s="156">
        <v>1.5651864E9</v>
      </c>
      <c r="AF604" s="156">
        <v>102455.18</v>
      </c>
      <c r="AG604" s="153">
        <f>IFERROR(__xludf.DUMMYFUNCTION("TO_DATE(INT((AH604/(60*60*24))+""1/1/1970""))"),43562.0)</f>
        <v>43562</v>
      </c>
      <c r="AH604" s="156">
        <v>1.554680927E9</v>
      </c>
      <c r="AI604" s="156">
        <v>109068.8598</v>
      </c>
    </row>
    <row r="605">
      <c r="A605" s="152">
        <v>1.4891796E9</v>
      </c>
      <c r="B605" s="152">
        <v>115440.1247</v>
      </c>
      <c r="C605" s="153">
        <f>IFERROR(__xludf.DUMMYFUNCTION("TO_DATE(INT((A605/(60*60*24))+""1/1/1970""))"),42804.0)</f>
        <v>42804</v>
      </c>
      <c r="D605" s="152">
        <v>1.5023376E9</v>
      </c>
      <c r="E605" s="152">
        <v>99592.1853</v>
      </c>
      <c r="G605" s="156">
        <v>1.513746E9</v>
      </c>
      <c r="H605" s="156">
        <v>107111.5663</v>
      </c>
      <c r="J605" s="154">
        <v>43213.0</v>
      </c>
      <c r="K605" s="155">
        <v>138533.7</v>
      </c>
      <c r="M605" s="13">
        <v>1.4802912E9</v>
      </c>
      <c r="N605" s="13">
        <v>27011.0726</v>
      </c>
      <c r="P605" s="152">
        <v>1.4764752E9</v>
      </c>
      <c r="Q605" s="152">
        <v>111852.0209</v>
      </c>
      <c r="S605" s="152">
        <v>1.4824188E9</v>
      </c>
      <c r="T605" s="152">
        <v>9885.3195</v>
      </c>
      <c r="V605" s="152">
        <v>1.4734548E9</v>
      </c>
      <c r="W605" s="152">
        <v>99851.1917</v>
      </c>
      <c r="Y605" s="152">
        <v>1.472256E9</v>
      </c>
      <c r="Z605" s="152">
        <v>103642.8368</v>
      </c>
      <c r="AA605" s="153">
        <f>IFERROR(__xludf.DUMMYFUNCTION("TO_DATE(INT((AB605/(60*60*24))+""1/1/1970""))"),43682.0)</f>
        <v>43682</v>
      </c>
      <c r="AB605" s="156">
        <v>1.5650136E9</v>
      </c>
      <c r="AC605" s="156">
        <v>106823.828</v>
      </c>
      <c r="AD605" s="153">
        <f>IFERROR(__xludf.DUMMYFUNCTION("TO_DATE(INT((AE605/(60*60*24))+""1/1/1970""))"),43684.0)</f>
        <v>43684</v>
      </c>
      <c r="AE605" s="152">
        <v>1.5652044E9</v>
      </c>
      <c r="AF605" s="152">
        <v>102455.18</v>
      </c>
      <c r="AG605" s="153">
        <f>IFERROR(__xludf.DUMMYFUNCTION("TO_DATE(INT((AH605/(60*60*24))+""1/1/1970""))"),43563.0)</f>
        <v>43563</v>
      </c>
      <c r="AH605" s="152">
        <v>1.554687594E9</v>
      </c>
      <c r="AI605" s="152">
        <v>109068.8598</v>
      </c>
    </row>
    <row r="606">
      <c r="A606" s="156">
        <v>1.48941186E9</v>
      </c>
      <c r="B606" s="156">
        <v>115420.7506</v>
      </c>
      <c r="C606" s="153">
        <f>IFERROR(__xludf.DUMMYFUNCTION("TO_DATE(INT((A606/(60*60*24))+""1/1/1970""))"),42807.0)</f>
        <v>42807</v>
      </c>
      <c r="D606" s="152">
        <v>1.5023952E9</v>
      </c>
      <c r="E606" s="152">
        <v>99592.1853</v>
      </c>
      <c r="G606" s="152">
        <v>1.5138324E9</v>
      </c>
      <c r="H606" s="152">
        <v>107161.2543</v>
      </c>
      <c r="J606" s="154">
        <v>43214.0</v>
      </c>
      <c r="K606" s="155">
        <v>138253.91</v>
      </c>
      <c r="M606" s="13">
        <v>1.4803452E9</v>
      </c>
      <c r="N606" s="13">
        <v>27011.0726</v>
      </c>
      <c r="P606" s="156">
        <v>1.476504E9</v>
      </c>
      <c r="Q606" s="156">
        <v>111915.074</v>
      </c>
      <c r="S606" s="156">
        <v>1.4824404E9</v>
      </c>
      <c r="T606" s="156">
        <v>9885.3195</v>
      </c>
      <c r="V606" s="156">
        <v>1.4736312E9</v>
      </c>
      <c r="W606" s="156">
        <v>99855.0697</v>
      </c>
      <c r="Y606" s="156">
        <v>1.4724216E9</v>
      </c>
      <c r="Z606" s="156">
        <v>103642.8368</v>
      </c>
      <c r="AA606" s="153">
        <f>IFERROR(__xludf.DUMMYFUNCTION("TO_DATE(INT((AB606/(60*60*24))+""1/1/1970""))"),43682.0)</f>
        <v>43682</v>
      </c>
      <c r="AB606" s="152">
        <v>1.5650316E9</v>
      </c>
      <c r="AC606" s="152">
        <v>107252.9706</v>
      </c>
      <c r="AD606" s="153">
        <f>IFERROR(__xludf.DUMMYFUNCTION("TO_DATE(INT((AE606/(60*60*24))+""1/1/1970""))"),43684.0)</f>
        <v>43684</v>
      </c>
      <c r="AE606" s="156">
        <v>1.565208E9</v>
      </c>
      <c r="AF606" s="156">
        <v>102455.18</v>
      </c>
      <c r="AG606" s="153">
        <f>IFERROR(__xludf.DUMMYFUNCTION("TO_DATE(INT((AH606/(60*60*24))+""1/1/1970""))"),43563.0)</f>
        <v>43563</v>
      </c>
      <c r="AH606" s="156">
        <v>1.55470342E9</v>
      </c>
      <c r="AI606" s="156">
        <v>109068.8598</v>
      </c>
    </row>
    <row r="607">
      <c r="A607" s="152">
        <v>1.4894352E9</v>
      </c>
      <c r="B607" s="152">
        <v>115498.2468</v>
      </c>
      <c r="C607" s="153">
        <f>IFERROR(__xludf.DUMMYFUNCTION("TO_DATE(INT((A607/(60*60*24))+""1/1/1970""))"),42807.0)</f>
        <v>42807</v>
      </c>
      <c r="D607" s="152">
        <v>1.5024636E9</v>
      </c>
      <c r="E607" s="152">
        <v>99592.1853</v>
      </c>
      <c r="G607" s="156">
        <v>1.5139188E9</v>
      </c>
      <c r="H607" s="156">
        <v>106911.4634</v>
      </c>
      <c r="J607" s="154">
        <v>43215.0</v>
      </c>
      <c r="K607" s="155">
        <v>137372.26</v>
      </c>
      <c r="M607" s="13">
        <v>1.4803668E9</v>
      </c>
      <c r="N607" s="13">
        <v>27011.0726</v>
      </c>
      <c r="P607" s="152">
        <v>1.4767128E9</v>
      </c>
      <c r="Q607" s="152">
        <v>111915.074</v>
      </c>
      <c r="S607" s="152">
        <v>1.4825052E9</v>
      </c>
      <c r="T607" s="152">
        <v>9888.1966</v>
      </c>
      <c r="V607" s="152">
        <v>1.4736348E9</v>
      </c>
      <c r="W607" s="152">
        <v>99858.996</v>
      </c>
      <c r="Y607" s="152">
        <v>1.4724252E9</v>
      </c>
      <c r="Z607" s="152">
        <v>103642.8368</v>
      </c>
      <c r="AA607" s="153">
        <f>IFERROR(__xludf.DUMMYFUNCTION("TO_DATE(INT((AB607/(60*60*24))+""1/1/1970""))"),43682.0)</f>
        <v>43682</v>
      </c>
      <c r="AB607" s="156">
        <v>1.5650352E9</v>
      </c>
      <c r="AC607" s="156">
        <v>107113.9526</v>
      </c>
      <c r="AD607" s="153">
        <f>IFERROR(__xludf.DUMMYFUNCTION("TO_DATE(INT((AE607/(60*60*24))+""1/1/1970""))"),43685.0)</f>
        <v>43685</v>
      </c>
      <c r="AE607" s="152">
        <v>1.5652368E9</v>
      </c>
      <c r="AF607" s="152">
        <v>102487.18</v>
      </c>
      <c r="AG607" s="153">
        <f>IFERROR(__xludf.DUMMYFUNCTION("TO_DATE(INT((AH607/(60*60*24))+""1/1/1970""))"),43563.0)</f>
        <v>43563</v>
      </c>
      <c r="AH607" s="152">
        <v>1.554719277E9</v>
      </c>
      <c r="AI607" s="152">
        <v>109068.8598</v>
      </c>
    </row>
    <row r="608">
      <c r="A608" s="156">
        <v>1.48949826E9</v>
      </c>
      <c r="B608" s="156">
        <v>115134.9834</v>
      </c>
      <c r="C608" s="153">
        <f>IFERROR(__xludf.DUMMYFUNCTION("TO_DATE(INT((A608/(60*60*24))+""1/1/1970""))"),42808.0)</f>
        <v>42808</v>
      </c>
      <c r="D608" s="152">
        <v>1.5025104E9</v>
      </c>
      <c r="E608" s="152">
        <v>99592.1853</v>
      </c>
      <c r="G608" s="152">
        <v>1.5140052E9</v>
      </c>
      <c r="H608" s="152">
        <v>106562.2147</v>
      </c>
      <c r="J608" s="154">
        <v>43216.0</v>
      </c>
      <c r="K608" s="155">
        <v>137098.84</v>
      </c>
      <c r="M608" s="13">
        <v>1.4804316E9</v>
      </c>
      <c r="N608" s="13">
        <v>26991.962</v>
      </c>
      <c r="P608" s="156">
        <v>1.4767344E9</v>
      </c>
      <c r="Q608" s="156">
        <v>111915.074</v>
      </c>
      <c r="S608" s="156">
        <v>1.4825268E9</v>
      </c>
      <c r="T608" s="156">
        <v>9888.1966</v>
      </c>
      <c r="V608" s="156">
        <v>1.4736708E9</v>
      </c>
      <c r="W608" s="156">
        <v>99861.4001</v>
      </c>
      <c r="Y608" s="156">
        <v>1.4724612E9</v>
      </c>
      <c r="Z608" s="156">
        <v>103635.0604</v>
      </c>
      <c r="AA608" s="153">
        <f>IFERROR(__xludf.DUMMYFUNCTION("TO_DATE(INT((AB608/(60*60*24))+""1/1/1970""))"),43683.0)</f>
        <v>43683</v>
      </c>
      <c r="AB608" s="152">
        <v>1.565064E9</v>
      </c>
      <c r="AC608" s="152">
        <v>107113.9526</v>
      </c>
      <c r="AD608" s="153">
        <f>IFERROR(__xludf.DUMMYFUNCTION("TO_DATE(INT((AE608/(60*60*24))+""1/1/1970""))"),43685.0)</f>
        <v>43685</v>
      </c>
      <c r="AE608" s="156">
        <v>1.5652728E9</v>
      </c>
      <c r="AF608" s="156">
        <v>102487.18</v>
      </c>
      <c r="AG608" s="153">
        <f>IFERROR(__xludf.DUMMYFUNCTION("TO_DATE(INT((AH608/(60*60*24))+""1/1/1970""))"),43563.0)</f>
        <v>43563</v>
      </c>
      <c r="AH608" s="156">
        <v>1.554735069E9</v>
      </c>
      <c r="AI608" s="156">
        <v>109078.5298</v>
      </c>
    </row>
    <row r="609">
      <c r="A609" s="152">
        <v>1.4895216E9</v>
      </c>
      <c r="B609" s="152">
        <v>115057.4872</v>
      </c>
      <c r="C609" s="153">
        <f>IFERROR(__xludf.DUMMYFUNCTION("TO_DATE(INT((A609/(60*60*24))+""1/1/1970""))"),42808.0)</f>
        <v>42808</v>
      </c>
      <c r="D609" s="152">
        <v>1.5027408E9</v>
      </c>
      <c r="E609" s="152">
        <v>99592.1853</v>
      </c>
      <c r="G609" s="156">
        <v>1.5143004E9</v>
      </c>
      <c r="H609" s="156">
        <v>106562.2147</v>
      </c>
      <c r="J609" s="154">
        <v>43217.0</v>
      </c>
      <c r="K609" s="155">
        <v>137872.96</v>
      </c>
      <c r="M609" s="13">
        <v>1.4804532E9</v>
      </c>
      <c r="N609" s="13">
        <v>26991.962</v>
      </c>
      <c r="P609" s="152">
        <v>1.4767632E9</v>
      </c>
      <c r="Q609" s="152">
        <v>111199.2665</v>
      </c>
      <c r="S609" s="152">
        <v>1.4825376E9</v>
      </c>
      <c r="T609" s="152">
        <v>9890.5291</v>
      </c>
      <c r="V609" s="152">
        <v>1.4737104E9</v>
      </c>
      <c r="W609" s="152">
        <v>99872.4604</v>
      </c>
      <c r="Y609" s="152">
        <v>1.4725008E9</v>
      </c>
      <c r="Z609" s="152">
        <v>103635.0604</v>
      </c>
      <c r="AA609" s="153">
        <f>IFERROR(__xludf.DUMMYFUNCTION("TO_DATE(INT((AB609/(60*60*24))+""1/1/1970""))"),43683.0)</f>
        <v>43683</v>
      </c>
      <c r="AB609" s="156">
        <v>1.5651E9</v>
      </c>
      <c r="AC609" s="156">
        <v>106989.7944</v>
      </c>
      <c r="AD609" s="153">
        <f>IFERROR(__xludf.DUMMYFUNCTION("TO_DATE(INT((AE609/(60*60*24))+""1/1/1970""))"),43685.0)</f>
        <v>43685</v>
      </c>
      <c r="AE609" s="152">
        <v>1.5652908E9</v>
      </c>
      <c r="AF609" s="152">
        <v>102487.18</v>
      </c>
      <c r="AG609" s="153">
        <f>IFERROR(__xludf.DUMMYFUNCTION("TO_DATE(INT((AH609/(60*60*24))+""1/1/1970""))"),43563.0)</f>
        <v>43563</v>
      </c>
      <c r="AH609" s="152">
        <v>1.5547509E9</v>
      </c>
      <c r="AI609" s="152">
        <v>109083.9898</v>
      </c>
    </row>
    <row r="610">
      <c r="A610" s="156">
        <v>1.48958466E9</v>
      </c>
      <c r="B610" s="156">
        <v>115362.6285</v>
      </c>
      <c r="C610" s="153">
        <f>IFERROR(__xludf.DUMMYFUNCTION("TO_DATE(INT((A610/(60*60*24))+""1/1/1970""))"),42809.0)</f>
        <v>42809</v>
      </c>
      <c r="D610" s="152">
        <v>1.5028092E9</v>
      </c>
      <c r="E610" s="152">
        <v>99592.1853</v>
      </c>
      <c r="G610" s="156">
        <v>1.5143508E9</v>
      </c>
      <c r="H610" s="156">
        <v>107354.2206</v>
      </c>
      <c r="J610" s="154">
        <v>43220.0</v>
      </c>
      <c r="K610" s="155">
        <v>138325.59</v>
      </c>
      <c r="M610" s="13">
        <v>1.480518E9</v>
      </c>
      <c r="N610" s="13">
        <v>26890.9092</v>
      </c>
      <c r="P610" s="156">
        <v>1.4768028E9</v>
      </c>
      <c r="Q610" s="156">
        <v>111199.2665</v>
      </c>
      <c r="S610" s="156">
        <v>1.4827968E9</v>
      </c>
      <c r="T610" s="156">
        <v>9891.0594</v>
      </c>
      <c r="V610" s="156">
        <v>1.4737212E9</v>
      </c>
      <c r="W610" s="156">
        <v>99872.1766</v>
      </c>
      <c r="Y610" s="156">
        <v>1.4725116E9</v>
      </c>
      <c r="Z610" s="156">
        <v>103635.0604</v>
      </c>
      <c r="AA610" s="153">
        <f>IFERROR(__xludf.DUMMYFUNCTION("TO_DATE(INT((AB610/(60*60*24))+""1/1/1970""))"),43683.0)</f>
        <v>43683</v>
      </c>
      <c r="AB610" s="152">
        <v>1.565118E9</v>
      </c>
      <c r="AC610" s="152">
        <v>107133.9569</v>
      </c>
      <c r="AD610" s="153">
        <f>IFERROR(__xludf.DUMMYFUNCTION("TO_DATE(INT((AE610/(60*60*24))+""1/1/1970""))"),43685.0)</f>
        <v>43685</v>
      </c>
      <c r="AE610" s="156">
        <v>1.5652944E9</v>
      </c>
      <c r="AF610" s="156">
        <v>102487.18</v>
      </c>
      <c r="AG610" s="153">
        <f>IFERROR(__xludf.DUMMYFUNCTION("TO_DATE(INT((AH610/(60*60*24))+""1/1/1970""))"),43563.0)</f>
        <v>43563</v>
      </c>
      <c r="AH610" s="156">
        <v>1.554767115E9</v>
      </c>
      <c r="AI610" s="156">
        <v>109098.5498</v>
      </c>
    </row>
    <row r="611">
      <c r="A611" s="152">
        <v>1.489608E9</v>
      </c>
      <c r="B611" s="152">
        <v>116050.4071</v>
      </c>
      <c r="C611" s="153">
        <f>IFERROR(__xludf.DUMMYFUNCTION("TO_DATE(INT((A611/(60*60*24))+""1/1/1970""))"),42809.0)</f>
        <v>42809</v>
      </c>
      <c r="D611" s="152">
        <v>1.502856E9</v>
      </c>
      <c r="E611" s="152">
        <v>99592.1853</v>
      </c>
      <c r="G611" s="152">
        <v>1.5144372E9</v>
      </c>
      <c r="H611" s="152">
        <v>107529.7583</v>
      </c>
      <c r="J611" s="154">
        <v>43221.0</v>
      </c>
      <c r="K611" s="155">
        <v>137684.7</v>
      </c>
      <c r="M611" s="13">
        <v>1.4805396E9</v>
      </c>
      <c r="N611" s="13">
        <v>26890.9092</v>
      </c>
      <c r="P611" s="152">
        <v>1.4768208E9</v>
      </c>
      <c r="Q611" s="152">
        <v>111199.2665</v>
      </c>
      <c r="S611" s="152">
        <v>1.4828508E9</v>
      </c>
      <c r="T611" s="152">
        <v>9891.0594</v>
      </c>
      <c r="V611" s="152">
        <v>1.47375E9</v>
      </c>
      <c r="W611" s="152">
        <v>99869.0928</v>
      </c>
      <c r="Y611" s="152">
        <v>1.4725404E9</v>
      </c>
      <c r="Z611" s="152">
        <v>103698.6445</v>
      </c>
      <c r="AA611" s="153">
        <f>IFERROR(__xludf.DUMMYFUNCTION("TO_DATE(INT((AB611/(60*60*24))+""1/1/1970""))"),43683.0)</f>
        <v>43683</v>
      </c>
      <c r="AB611" s="156">
        <v>1.5651216E9</v>
      </c>
      <c r="AC611" s="156">
        <v>107221.9544</v>
      </c>
      <c r="AD611" s="153">
        <f>IFERROR(__xludf.DUMMYFUNCTION("TO_DATE(INT((AE611/(60*60*24))+""1/1/1970""))"),43686.0)</f>
        <v>43686</v>
      </c>
      <c r="AE611" s="152">
        <v>1.5653232E9</v>
      </c>
      <c r="AF611" s="152">
        <v>102737.68</v>
      </c>
      <c r="AG611" s="153">
        <f>IFERROR(__xludf.DUMMYFUNCTION("TO_DATE(INT((AH611/(60*60*24))+""1/1/1970""))"),43563.0)</f>
        <v>43563</v>
      </c>
      <c r="AH611" s="152">
        <v>1.55476795E9</v>
      </c>
      <c r="AI611" s="152">
        <v>109098.5498</v>
      </c>
    </row>
    <row r="612">
      <c r="A612" s="156">
        <v>1.48967106E9</v>
      </c>
      <c r="B612" s="156">
        <v>116127.9033</v>
      </c>
      <c r="C612" s="153">
        <f>IFERROR(__xludf.DUMMYFUNCTION("TO_DATE(INT((A612/(60*60*24))+""1/1/1970""))"),42810.0)</f>
        <v>42810</v>
      </c>
      <c r="D612" s="152">
        <v>1.5029136E9</v>
      </c>
      <c r="E612" s="152">
        <v>99592.1853</v>
      </c>
      <c r="G612" s="156">
        <v>1.5145236E9</v>
      </c>
      <c r="H612" s="156">
        <v>107047.2114</v>
      </c>
      <c r="J612" s="154">
        <v>43221.0</v>
      </c>
      <c r="K612" s="155">
        <v>137682.7</v>
      </c>
      <c r="M612" s="13">
        <v>1.4806044E9</v>
      </c>
      <c r="N612" s="13">
        <v>26718.8137</v>
      </c>
      <c r="P612" s="156">
        <v>1.4768496E9</v>
      </c>
      <c r="Q612" s="156">
        <v>112559.475</v>
      </c>
      <c r="S612" s="156">
        <v>1.4828724E9</v>
      </c>
      <c r="T612" s="156">
        <v>9891.0594</v>
      </c>
      <c r="V612" s="156">
        <v>1.4737896E9</v>
      </c>
      <c r="W612" s="156">
        <v>99843.9394</v>
      </c>
      <c r="Y612" s="156">
        <v>1.47258E9</v>
      </c>
      <c r="Z612" s="156">
        <v>103698.6445</v>
      </c>
      <c r="AA612" s="153">
        <f>IFERROR(__xludf.DUMMYFUNCTION("TO_DATE(INT((AB612/(60*60*24))+""1/1/1970""))"),43684.0)</f>
        <v>43684</v>
      </c>
      <c r="AB612" s="152">
        <v>1.5651504E9</v>
      </c>
      <c r="AC612" s="152">
        <v>107221.9544</v>
      </c>
      <c r="AD612" s="153">
        <f>IFERROR(__xludf.DUMMYFUNCTION("TO_DATE(INT((AE612/(60*60*24))+""1/1/1970""))"),43686.0)</f>
        <v>43686</v>
      </c>
      <c r="AE612" s="156">
        <v>1.5653592E9</v>
      </c>
      <c r="AF612" s="156">
        <v>102737.68</v>
      </c>
      <c r="AG612" s="153">
        <f>IFERROR(__xludf.DUMMYFUNCTION("TO_DATE(INT((AH612/(60*60*24))+""1/1/1970""))"),43564.0)</f>
        <v>43564</v>
      </c>
      <c r="AH612" s="156">
        <v>1.554783613E9</v>
      </c>
      <c r="AI612" s="156">
        <v>109098.5498</v>
      </c>
    </row>
    <row r="613">
      <c r="A613" s="152">
        <v>1.4896944E9</v>
      </c>
      <c r="B613" s="152">
        <v>115822.7621</v>
      </c>
      <c r="C613" s="153">
        <f>IFERROR(__xludf.DUMMYFUNCTION("TO_DATE(INT((A613/(60*60*24))+""1/1/1970""))"),42810.0)</f>
        <v>42810</v>
      </c>
      <c r="D613" s="152">
        <v>1.502982E9</v>
      </c>
      <c r="E613" s="152">
        <v>99592.1853</v>
      </c>
      <c r="G613" s="152">
        <v>1.51461E9</v>
      </c>
      <c r="H613" s="152">
        <v>106432.8643</v>
      </c>
      <c r="J613" s="154">
        <v>43222.0</v>
      </c>
      <c r="K613" s="155">
        <v>137370.52</v>
      </c>
      <c r="M613" s="13">
        <v>1.480626E9</v>
      </c>
      <c r="N613" s="13">
        <v>26718.8137</v>
      </c>
      <c r="P613" s="152">
        <v>1.4768892E9</v>
      </c>
      <c r="Q613" s="152">
        <v>112559.475</v>
      </c>
      <c r="S613" s="152">
        <v>1.4829372E9</v>
      </c>
      <c r="T613" s="152">
        <v>9889.7533</v>
      </c>
      <c r="V613" s="152">
        <v>1.4738076E9</v>
      </c>
      <c r="W613" s="152">
        <v>99846.2894</v>
      </c>
      <c r="Y613" s="152">
        <v>1.472598E9</v>
      </c>
      <c r="Z613" s="152">
        <v>103698.6445</v>
      </c>
      <c r="AA613" s="153">
        <f>IFERROR(__xludf.DUMMYFUNCTION("TO_DATE(INT((AB613/(60*60*24))+""1/1/1970""))"),43684.0)</f>
        <v>43684</v>
      </c>
      <c r="AB613" s="156">
        <v>1.5651864E9</v>
      </c>
      <c r="AC613" s="156">
        <v>108491.0673</v>
      </c>
      <c r="AD613" s="153">
        <f>IFERROR(__xludf.DUMMYFUNCTION("TO_DATE(INT((AE613/(60*60*24))+""1/1/1970""))"),43686.0)</f>
        <v>43686</v>
      </c>
      <c r="AE613" s="152">
        <v>1.5653772E9</v>
      </c>
      <c r="AF613" s="152">
        <v>102737.68</v>
      </c>
      <c r="AG613" s="153">
        <f>IFERROR(__xludf.DUMMYFUNCTION("TO_DATE(INT((AH613/(60*60*24))+""1/1/1970""))"),43564.0)</f>
        <v>43564</v>
      </c>
      <c r="AH613" s="152">
        <v>1.554799518E9</v>
      </c>
      <c r="AI613" s="152">
        <v>109098.5498</v>
      </c>
    </row>
    <row r="614">
      <c r="A614" s="156">
        <v>1.4897232E9</v>
      </c>
      <c r="B614" s="156">
        <v>115822.7621</v>
      </c>
      <c r="C614" s="153">
        <f>IFERROR(__xludf.DUMMYFUNCTION("TO_DATE(INT((A614/(60*60*24))+""1/1/1970""))"),42811.0)</f>
        <v>42811</v>
      </c>
      <c r="D614" s="152">
        <v>1.5030288E9</v>
      </c>
      <c r="E614" s="152">
        <v>99592.1853</v>
      </c>
      <c r="G614" s="156">
        <v>1.5149052E9</v>
      </c>
      <c r="H614" s="156">
        <v>106432.8643</v>
      </c>
      <c r="J614" s="154">
        <v>43223.0</v>
      </c>
      <c r="K614" s="155">
        <v>136873.66</v>
      </c>
      <c r="M614" s="13">
        <v>1.4806908E9</v>
      </c>
      <c r="N614" s="13">
        <v>27019.1834</v>
      </c>
      <c r="P614" s="156">
        <v>1.4769072E9</v>
      </c>
      <c r="Q614" s="156">
        <v>112559.475</v>
      </c>
      <c r="S614" s="156">
        <v>1.4829588E9</v>
      </c>
      <c r="T614" s="156">
        <v>9889.7533</v>
      </c>
      <c r="V614" s="156">
        <v>1.4738292E9</v>
      </c>
      <c r="W614" s="156">
        <v>99836.4113</v>
      </c>
      <c r="Y614" s="156">
        <v>1.4726196E9</v>
      </c>
      <c r="Z614" s="156">
        <v>104068.7135</v>
      </c>
      <c r="AA614" s="153">
        <f>IFERROR(__xludf.DUMMYFUNCTION("TO_DATE(INT((AB614/(60*60*24))+""1/1/1970""))"),43684.0)</f>
        <v>43684</v>
      </c>
      <c r="AB614" s="152">
        <v>1.5652044E9</v>
      </c>
      <c r="AC614" s="152">
        <v>107869.1479</v>
      </c>
      <c r="AD614" s="153">
        <f>IFERROR(__xludf.DUMMYFUNCTION("TO_DATE(INT((AE614/(60*60*24))+""1/1/1970""))"),43686.0)</f>
        <v>43686</v>
      </c>
      <c r="AE614" s="156">
        <v>1.5653808E9</v>
      </c>
      <c r="AF614" s="156">
        <v>102737.68</v>
      </c>
      <c r="AG614" s="153">
        <f>IFERROR(__xludf.DUMMYFUNCTION("TO_DATE(INT((AH614/(60*60*24))+""1/1/1970""))"),43564.0)</f>
        <v>43564</v>
      </c>
      <c r="AH614" s="156">
        <v>1.554815398E9</v>
      </c>
      <c r="AI614" s="156">
        <v>109098.5498</v>
      </c>
    </row>
    <row r="615">
      <c r="A615" s="152">
        <v>1.48976268E9</v>
      </c>
      <c r="B615" s="152">
        <v>115788.7048</v>
      </c>
      <c r="C615" s="153">
        <f>IFERROR(__xludf.DUMMYFUNCTION("TO_DATE(INT((A615/(60*60*24))+""1/1/1970""))"),42811.0)</f>
        <v>42811</v>
      </c>
      <c r="D615" s="152">
        <v>1.5030864E9</v>
      </c>
      <c r="E615" s="152">
        <v>99592.1853</v>
      </c>
      <c r="G615" s="156">
        <v>1.5149556E9</v>
      </c>
      <c r="H615" s="156">
        <v>108770.6567</v>
      </c>
      <c r="J615" s="154">
        <v>43224.0</v>
      </c>
      <c r="K615" s="155">
        <v>137046.07</v>
      </c>
      <c r="M615" s="13">
        <v>1.4807124E9</v>
      </c>
      <c r="N615" s="13">
        <v>27019.1834</v>
      </c>
      <c r="P615" s="152">
        <v>1.476936E9</v>
      </c>
      <c r="Q615" s="152">
        <v>113160.3143</v>
      </c>
      <c r="S615" s="152">
        <v>1.4830236E9</v>
      </c>
      <c r="T615" s="152">
        <v>9890.1409</v>
      </c>
      <c r="V615" s="152">
        <v>1.4738688E9</v>
      </c>
      <c r="W615" s="152">
        <v>99846.0269</v>
      </c>
      <c r="Y615" s="152">
        <v>1.4726592E9</v>
      </c>
      <c r="Z615" s="152">
        <v>104068.7135</v>
      </c>
      <c r="AA615" s="153">
        <f>IFERROR(__xludf.DUMMYFUNCTION("TO_DATE(INT((AB615/(60*60*24))+""1/1/1970""))"),43684.0)</f>
        <v>43684</v>
      </c>
      <c r="AB615" s="156">
        <v>1.565208E9</v>
      </c>
      <c r="AC615" s="156">
        <v>107578.3966</v>
      </c>
      <c r="AD615" s="153">
        <f>IFERROR(__xludf.DUMMYFUNCTION("TO_DATE(INT((AE615/(60*60*24))+""1/1/1970""))"),43687.0)</f>
        <v>43687</v>
      </c>
      <c r="AE615" s="152">
        <v>1.5654096E9</v>
      </c>
      <c r="AF615" s="152">
        <v>102622.18</v>
      </c>
      <c r="AG615" s="153">
        <f>IFERROR(__xludf.DUMMYFUNCTION("TO_DATE(INT((AH615/(60*60*24))+""1/1/1970""))"),43564.0)</f>
        <v>43564</v>
      </c>
      <c r="AH615" s="152">
        <v>1.55483124E9</v>
      </c>
      <c r="AI615" s="152">
        <v>109188.4898</v>
      </c>
    </row>
    <row r="616">
      <c r="A616" s="156">
        <v>1.4897808E9</v>
      </c>
      <c r="B616" s="156">
        <v>115623.3041</v>
      </c>
      <c r="C616" s="153">
        <f>IFERROR(__xludf.DUMMYFUNCTION("TO_DATE(INT((A616/(60*60*24))+""1/1/1970""))"),42811.0)</f>
        <v>42811</v>
      </c>
      <c r="D616" s="152">
        <v>1.503324E9</v>
      </c>
      <c r="E616" s="152">
        <v>99592.1853</v>
      </c>
      <c r="G616" s="152">
        <v>1.515042E9</v>
      </c>
      <c r="H616" s="152">
        <v>108886.3235</v>
      </c>
      <c r="J616" s="154">
        <v>43227.0</v>
      </c>
      <c r="K616" s="155">
        <v>138016.53</v>
      </c>
      <c r="M616" s="13">
        <v>1.4807232E9</v>
      </c>
      <c r="N616" s="13">
        <v>27137.2871</v>
      </c>
      <c r="P616" s="156">
        <v>1.4769756E9</v>
      </c>
      <c r="Q616" s="156">
        <v>113160.3143</v>
      </c>
      <c r="S616" s="156">
        <v>1.4830452E9</v>
      </c>
      <c r="T616" s="156">
        <v>9890.1409</v>
      </c>
      <c r="V616" s="156">
        <v>1.473894E9</v>
      </c>
      <c r="W616" s="156">
        <v>99843.0012</v>
      </c>
      <c r="Y616" s="156">
        <v>1.4726844E9</v>
      </c>
      <c r="Z616" s="156">
        <v>104068.7135</v>
      </c>
      <c r="AA616" s="153">
        <f>IFERROR(__xludf.DUMMYFUNCTION("TO_DATE(INT((AB616/(60*60*24))+""1/1/1970""))"),43685.0)</f>
        <v>43685</v>
      </c>
      <c r="AB616" s="152">
        <v>1.5652368E9</v>
      </c>
      <c r="AC616" s="152">
        <v>107578.3966</v>
      </c>
      <c r="AD616" s="153">
        <f>IFERROR(__xludf.DUMMYFUNCTION("TO_DATE(INT((AE616/(60*60*24))+""1/1/1970""))"),43689.0)</f>
        <v>43689</v>
      </c>
      <c r="AE616" s="156">
        <v>1.5656184E9</v>
      </c>
      <c r="AF616" s="156">
        <v>102622.18</v>
      </c>
      <c r="AG616" s="153">
        <f>IFERROR(__xludf.DUMMYFUNCTION("TO_DATE(INT((AH616/(60*60*24))+""1/1/1970""))"),43564.0)</f>
        <v>43564</v>
      </c>
      <c r="AH616" s="156">
        <v>1.554847139E9</v>
      </c>
      <c r="AI616" s="156">
        <v>108690.5298</v>
      </c>
    </row>
    <row r="617">
      <c r="A617" s="152">
        <v>1.49001666E9</v>
      </c>
      <c r="B617" s="152">
        <v>115618.4393</v>
      </c>
      <c r="C617" s="153">
        <f>IFERROR(__xludf.DUMMYFUNCTION("TO_DATE(INT((A617/(60*60*24))+""1/1/1970""))"),42814.0)</f>
        <v>42814</v>
      </c>
      <c r="D617" s="152">
        <v>1.5033744E9</v>
      </c>
      <c r="E617" s="152">
        <v>99592.1853</v>
      </c>
      <c r="G617" s="156">
        <v>1.5151284E9</v>
      </c>
      <c r="H617" s="156">
        <v>108751.5794</v>
      </c>
      <c r="J617" s="154">
        <v>43228.0</v>
      </c>
      <c r="K617" s="155">
        <v>138198.1</v>
      </c>
      <c r="M617" s="13">
        <v>1.4808096E9</v>
      </c>
      <c r="N617" s="13">
        <v>27137.2871</v>
      </c>
      <c r="P617" s="152">
        <v>1.4769936E9</v>
      </c>
      <c r="Q617" s="152">
        <v>113160.3143</v>
      </c>
      <c r="S617" s="152">
        <v>1.48311E9</v>
      </c>
      <c r="T617" s="152">
        <v>9880.1088</v>
      </c>
      <c r="V617" s="152">
        <v>1.4739084E9</v>
      </c>
      <c r="W617" s="152">
        <v>99850.7147</v>
      </c>
      <c r="Y617" s="152">
        <v>1.4726988E9</v>
      </c>
      <c r="Z617" s="152">
        <v>104010.1612</v>
      </c>
      <c r="AA617" s="153">
        <f>IFERROR(__xludf.DUMMYFUNCTION("TO_DATE(INT((AB617/(60*60*24))+""1/1/1970""))"),43685.0)</f>
        <v>43685</v>
      </c>
      <c r="AB617" s="156">
        <v>1.5652728E9</v>
      </c>
      <c r="AC617" s="156">
        <v>107274.401</v>
      </c>
      <c r="AD617" s="153">
        <f>IFERROR(__xludf.DUMMYFUNCTION("TO_DATE(INT((AE617/(60*60*24))+""1/1/1970""))"),43689.0)</f>
        <v>43689</v>
      </c>
      <c r="AE617" s="152">
        <v>1.5656364E9</v>
      </c>
      <c r="AF617" s="152">
        <v>102622.18</v>
      </c>
      <c r="AG617" s="153">
        <f>IFERROR(__xludf.DUMMYFUNCTION("TO_DATE(INT((AH617/(60*60*24))+""1/1/1970""))"),43564.0)</f>
        <v>43564</v>
      </c>
      <c r="AH617" s="152">
        <v>1.55485409E9</v>
      </c>
      <c r="AI617" s="152">
        <v>108690.5298</v>
      </c>
    </row>
    <row r="618">
      <c r="A618" s="156">
        <v>1.49004E9</v>
      </c>
      <c r="B618" s="156">
        <v>115496.8212</v>
      </c>
      <c r="C618" s="153">
        <f>IFERROR(__xludf.DUMMYFUNCTION("TO_DATE(INT((A618/(60*60*24))+""1/1/1970""))"),42814.0)</f>
        <v>42814</v>
      </c>
      <c r="D618" s="152">
        <v>1.503432E9</v>
      </c>
      <c r="E618" s="152">
        <v>99592.1853</v>
      </c>
      <c r="G618" s="152">
        <v>1.5152148E9</v>
      </c>
      <c r="H618" s="152">
        <v>111054.1531</v>
      </c>
      <c r="J618" s="154">
        <v>43229.0</v>
      </c>
      <c r="K618" s="155">
        <v>138173.68</v>
      </c>
      <c r="M618" s="13">
        <v>1.480896E9</v>
      </c>
      <c r="N618" s="13">
        <v>27209.11</v>
      </c>
      <c r="P618" s="156">
        <v>1.4770224E9</v>
      </c>
      <c r="Q618" s="156">
        <v>112773.2537</v>
      </c>
      <c r="S618" s="156">
        <v>1.4831316E9</v>
      </c>
      <c r="T618" s="156">
        <v>9880.1088</v>
      </c>
      <c r="V618" s="156">
        <v>1.473948E9</v>
      </c>
      <c r="W618" s="156">
        <v>99838.3047</v>
      </c>
      <c r="Y618" s="156">
        <v>1.4727384E9</v>
      </c>
      <c r="Z618" s="156">
        <v>104010.1612</v>
      </c>
      <c r="AA618" s="153">
        <f>IFERROR(__xludf.DUMMYFUNCTION("TO_DATE(INT((AB618/(60*60*24))+""1/1/1970""))"),43685.0)</f>
        <v>43685</v>
      </c>
      <c r="AB618" s="152">
        <v>1.5652908E9</v>
      </c>
      <c r="AC618" s="152">
        <v>107533.737</v>
      </c>
      <c r="AD618" s="153">
        <f>IFERROR(__xludf.DUMMYFUNCTION("TO_DATE(INT((AE618/(60*60*24))+""1/1/1970""))"),43689.0)</f>
        <v>43689</v>
      </c>
      <c r="AE618" s="156">
        <v>1.56564E9</v>
      </c>
      <c r="AF618" s="156">
        <v>102622.18</v>
      </c>
      <c r="AG618" s="153">
        <f>IFERROR(__xludf.DUMMYFUNCTION("TO_DATE(INT((AH618/(60*60*24))+""1/1/1970""))"),43565.0)</f>
        <v>43565</v>
      </c>
      <c r="AH618" s="156">
        <v>1.554863147E9</v>
      </c>
      <c r="AI618" s="156">
        <v>108690.5298</v>
      </c>
    </row>
    <row r="619">
      <c r="A619" s="152">
        <v>1.49010306E9</v>
      </c>
      <c r="B619" s="152">
        <v>115822.7578</v>
      </c>
      <c r="C619" s="153">
        <f>IFERROR(__xludf.DUMMYFUNCTION("TO_DATE(INT((A619/(60*60*24))+""1/1/1970""))"),42815.0)</f>
        <v>42815</v>
      </c>
      <c r="D619" s="152">
        <v>1.5035004E9</v>
      </c>
      <c r="E619" s="152">
        <v>99592.1853</v>
      </c>
      <c r="G619" s="156">
        <v>1.5154236E9</v>
      </c>
      <c r="H619" s="156">
        <v>111054.1531</v>
      </c>
      <c r="J619" s="154">
        <v>43230.0</v>
      </c>
      <c r="K619" s="155">
        <v>138554.06</v>
      </c>
      <c r="M619" s="13">
        <v>1.48095E9</v>
      </c>
      <c r="N619" s="13">
        <v>27209.11</v>
      </c>
      <c r="P619" s="152">
        <v>1.477062E9</v>
      </c>
      <c r="Q619" s="152">
        <v>112773.2537</v>
      </c>
      <c r="S619" s="152">
        <v>1.4831424E9</v>
      </c>
      <c r="T619" s="152">
        <v>9885.1017</v>
      </c>
      <c r="V619" s="152">
        <v>1.4739804E9</v>
      </c>
      <c r="W619" s="152">
        <v>99862.3601</v>
      </c>
      <c r="Y619" s="152">
        <v>1.4727708E9</v>
      </c>
      <c r="Z619" s="152">
        <v>104010.1612</v>
      </c>
      <c r="AA619" s="153">
        <f>IFERROR(__xludf.DUMMYFUNCTION("TO_DATE(INT((AB619/(60*60*24))+""1/1/1970""))"),43685.0)</f>
        <v>43685</v>
      </c>
      <c r="AB619" s="156">
        <v>1.5652944E9</v>
      </c>
      <c r="AC619" s="156">
        <v>107412.4966</v>
      </c>
      <c r="AD619" s="153">
        <f>IFERROR(__xludf.DUMMYFUNCTION("TO_DATE(INT((AE619/(60*60*24))+""1/1/1970""))"),43690.0)</f>
        <v>43690</v>
      </c>
      <c r="AE619" s="152">
        <v>1.5656688E9</v>
      </c>
      <c r="AF619" s="152">
        <v>102498.18</v>
      </c>
      <c r="AG619" s="153">
        <f>IFERROR(__xludf.DUMMYFUNCTION("TO_DATE(INT((AH619/(60*60*24))+""1/1/1970""))"),43565.0)</f>
        <v>43565</v>
      </c>
      <c r="AH619" s="152">
        <v>1.554879475E9</v>
      </c>
      <c r="AI619" s="152">
        <v>108690.5298</v>
      </c>
    </row>
    <row r="620">
      <c r="A620" s="156">
        <v>1.4901264E9</v>
      </c>
      <c r="B620" s="156">
        <v>114017.9444</v>
      </c>
      <c r="C620" s="153">
        <f>IFERROR(__xludf.DUMMYFUNCTION("TO_DATE(INT((A620/(60*60*24))+""1/1/1970""))"),42815.0)</f>
        <v>42815</v>
      </c>
      <c r="D620" s="152">
        <v>1.5035472E9</v>
      </c>
      <c r="E620" s="152">
        <v>99592.1853</v>
      </c>
      <c r="G620" s="156">
        <v>1.515474E9</v>
      </c>
      <c r="H620" s="156">
        <v>112473.4809</v>
      </c>
      <c r="J620" s="154">
        <v>43231.0</v>
      </c>
      <c r="K620" s="155">
        <v>139676.21</v>
      </c>
      <c r="M620" s="13">
        <v>1.4809716E9</v>
      </c>
      <c r="N620" s="13">
        <v>27209.11</v>
      </c>
      <c r="P620" s="156">
        <v>1.47708E9</v>
      </c>
      <c r="Q620" s="156">
        <v>112773.2537</v>
      </c>
      <c r="S620" s="156">
        <v>1.4834016E9</v>
      </c>
      <c r="T620" s="156">
        <v>9894.3882</v>
      </c>
      <c r="V620" s="156">
        <v>1.4739876E9</v>
      </c>
      <c r="W620" s="156">
        <v>99857.807</v>
      </c>
      <c r="Y620" s="156">
        <v>1.472778E9</v>
      </c>
      <c r="Z620" s="156">
        <v>103622.252</v>
      </c>
      <c r="AA620" s="153">
        <f>IFERROR(__xludf.DUMMYFUNCTION("TO_DATE(INT((AB620/(60*60*24))+""1/1/1970""))"),43686.0)</f>
        <v>43686</v>
      </c>
      <c r="AB620" s="152">
        <v>1.5653232E9</v>
      </c>
      <c r="AC620" s="152">
        <v>107412.4966</v>
      </c>
      <c r="AD620" s="153">
        <f>IFERROR(__xludf.DUMMYFUNCTION("TO_DATE(INT((AE620/(60*60*24))+""1/1/1970""))"),43690.0)</f>
        <v>43690</v>
      </c>
      <c r="AE620" s="156">
        <v>1.5657048E9</v>
      </c>
      <c r="AF620" s="156">
        <v>102498.18</v>
      </c>
      <c r="AG620" s="153">
        <f>IFERROR(__xludf.DUMMYFUNCTION("TO_DATE(INT((AH620/(60*60*24))+""1/1/1970""))"),43565.0)</f>
        <v>43565</v>
      </c>
      <c r="AH620" s="156">
        <v>1.554895296E9</v>
      </c>
      <c r="AI620" s="156">
        <v>108690.5298</v>
      </c>
    </row>
    <row r="621">
      <c r="A621" s="152">
        <v>1.49018946E9</v>
      </c>
      <c r="B621" s="152">
        <v>113983.8913</v>
      </c>
      <c r="C621" s="153">
        <f>IFERROR(__xludf.DUMMYFUNCTION("TO_DATE(INT((A621/(60*60*24))+""1/1/1970""))"),42816.0)</f>
        <v>42816</v>
      </c>
      <c r="D621" s="152">
        <v>1.5036048E9</v>
      </c>
      <c r="E621" s="152">
        <v>99592.1853</v>
      </c>
      <c r="G621" s="152">
        <v>1.5155604E9</v>
      </c>
      <c r="H621" s="152">
        <v>111618.0693</v>
      </c>
      <c r="J621" s="154">
        <v>43234.0</v>
      </c>
      <c r="K621" s="155">
        <v>139915.81</v>
      </c>
      <c r="M621" s="13">
        <v>1.4810364E9</v>
      </c>
      <c r="N621" s="13">
        <v>27099.7107</v>
      </c>
      <c r="P621" s="152">
        <v>1.4771088E9</v>
      </c>
      <c r="Q621" s="152">
        <v>112854.6423</v>
      </c>
      <c r="S621" s="152">
        <v>1.4834556E9</v>
      </c>
      <c r="T621" s="152">
        <v>9894.3882</v>
      </c>
      <c r="V621" s="152">
        <v>1.4740272E9</v>
      </c>
      <c r="W621" s="152">
        <v>99857.27</v>
      </c>
      <c r="Y621" s="152">
        <v>1.4728176E9</v>
      </c>
      <c r="Z621" s="152">
        <v>103622.252</v>
      </c>
      <c r="AA621" s="153">
        <f>IFERROR(__xludf.DUMMYFUNCTION("TO_DATE(INT((AB621/(60*60*24))+""1/1/1970""))"),43686.0)</f>
        <v>43686</v>
      </c>
      <c r="AB621" s="156">
        <v>1.5653592E9</v>
      </c>
      <c r="AC621" s="156">
        <v>107480.757</v>
      </c>
      <c r="AD621" s="153">
        <f>IFERROR(__xludf.DUMMYFUNCTION("TO_DATE(INT((AE621/(60*60*24))+""1/1/1970""))"),43690.0)</f>
        <v>43690</v>
      </c>
      <c r="AE621" s="152">
        <v>1.5657228E9</v>
      </c>
      <c r="AF621" s="152">
        <v>102498.18</v>
      </c>
      <c r="AG621" s="153">
        <f>IFERROR(__xludf.DUMMYFUNCTION("TO_DATE(INT((AH621/(60*60*24))+""1/1/1970""))"),43565.0)</f>
        <v>43565</v>
      </c>
      <c r="AH621" s="152">
        <v>1.554911092E9</v>
      </c>
      <c r="AI621" s="152">
        <v>108409.9098</v>
      </c>
    </row>
    <row r="622">
      <c r="A622" s="156">
        <v>1.4902128E9</v>
      </c>
      <c r="B622" s="156">
        <v>114285.5043</v>
      </c>
      <c r="C622" s="153">
        <f>IFERROR(__xludf.DUMMYFUNCTION("TO_DATE(INT((A622/(60*60*24))+""1/1/1970""))"),42816.0)</f>
        <v>42816</v>
      </c>
      <c r="D622" s="156">
        <v>1.5036912E9</v>
      </c>
      <c r="E622" s="156">
        <v>99592.1853</v>
      </c>
      <c r="G622" s="156">
        <v>1.5156468E9</v>
      </c>
      <c r="H622" s="156">
        <v>112743.9728</v>
      </c>
      <c r="J622" s="154">
        <v>43235.0</v>
      </c>
      <c r="K622" s="155">
        <v>139636.7</v>
      </c>
      <c r="M622" s="13">
        <v>1.481058E9</v>
      </c>
      <c r="N622" s="13">
        <v>27099.7107</v>
      </c>
      <c r="P622" s="156">
        <v>1.4773176E9</v>
      </c>
      <c r="Q622" s="156">
        <v>112854.6423</v>
      </c>
      <c r="S622" s="156">
        <v>1.4834772E9</v>
      </c>
      <c r="T622" s="156">
        <v>9894.3882</v>
      </c>
      <c r="V622" s="156">
        <v>1.4740596E9</v>
      </c>
      <c r="W622" s="156">
        <v>99849.7358</v>
      </c>
      <c r="Y622" s="156">
        <v>1.47285E9</v>
      </c>
      <c r="Z622" s="156">
        <v>103622.252</v>
      </c>
      <c r="AA622" s="153">
        <f>IFERROR(__xludf.DUMMYFUNCTION("TO_DATE(INT((AB622/(60*60*24))+""1/1/1970""))"),43686.0)</f>
        <v>43686</v>
      </c>
      <c r="AB622" s="152">
        <v>1.5653772E9</v>
      </c>
      <c r="AC622" s="152">
        <v>107319.0381</v>
      </c>
      <c r="AD622" s="153">
        <f>IFERROR(__xludf.DUMMYFUNCTION("TO_DATE(INT((AE622/(60*60*24))+""1/1/1970""))"),43690.0)</f>
        <v>43690</v>
      </c>
      <c r="AE622" s="156">
        <v>1.5657264E9</v>
      </c>
      <c r="AF622" s="156">
        <v>102498.18</v>
      </c>
      <c r="AG622" s="153">
        <f>IFERROR(__xludf.DUMMYFUNCTION("TO_DATE(INT((AH622/(60*60*24))+""1/1/1970""))"),43565.0)</f>
        <v>43565</v>
      </c>
      <c r="AH622" s="156">
        <v>1.554926915E9</v>
      </c>
      <c r="AI622" s="156">
        <v>108571.8898</v>
      </c>
    </row>
    <row r="623">
      <c r="A623" s="152">
        <v>1.49027586E9</v>
      </c>
      <c r="B623" s="152">
        <v>114124.9683</v>
      </c>
      <c r="C623" s="153">
        <f>IFERROR(__xludf.DUMMYFUNCTION("TO_DATE(INT((A623/(60*60*24))+""1/1/1970""))"),42817.0)</f>
        <v>42817</v>
      </c>
      <c r="D623" s="156">
        <v>1.5039288E9</v>
      </c>
      <c r="E623" s="156">
        <v>99592.1853</v>
      </c>
      <c r="G623" s="152">
        <v>1.5157332E9</v>
      </c>
      <c r="H623" s="152">
        <v>114916.2509</v>
      </c>
      <c r="J623" s="154">
        <v>43236.0</v>
      </c>
      <c r="K623" s="155">
        <v>138246.75</v>
      </c>
      <c r="M623" s="13">
        <v>1.4811228E9</v>
      </c>
      <c r="N623" s="13">
        <v>26824.9469</v>
      </c>
      <c r="P623" s="152">
        <v>1.4773392E9</v>
      </c>
      <c r="Q623" s="152">
        <v>112854.6423</v>
      </c>
      <c r="S623" s="152">
        <v>1.483542E9</v>
      </c>
      <c r="T623" s="152">
        <v>9894.2703</v>
      </c>
      <c r="V623" s="152">
        <v>1.474236E9</v>
      </c>
      <c r="W623" s="152">
        <v>99849.2157</v>
      </c>
      <c r="Y623" s="152">
        <v>1.4728608E9</v>
      </c>
      <c r="Z623" s="152">
        <v>104020.6823</v>
      </c>
      <c r="AA623" s="153">
        <f>IFERROR(__xludf.DUMMYFUNCTION("TO_DATE(INT((AB623/(60*60*24))+""1/1/1970""))"),43686.0)</f>
        <v>43686</v>
      </c>
      <c r="AB623" s="156">
        <v>1.5653808E9</v>
      </c>
      <c r="AC623" s="156">
        <v>107329.8506</v>
      </c>
      <c r="AD623" s="153">
        <f>IFERROR(__xludf.DUMMYFUNCTION("TO_DATE(INT((AE623/(60*60*24))+""1/1/1970""))"),43691.0)</f>
        <v>43691</v>
      </c>
      <c r="AE623" s="152">
        <v>1.5657552E9</v>
      </c>
      <c r="AF623" s="152">
        <v>102652.18</v>
      </c>
      <c r="AG623" s="153">
        <f>IFERROR(__xludf.DUMMYFUNCTION("TO_DATE(INT((AH623/(60*60*24))+""1/1/1970""))"),43565.0)</f>
        <v>43565</v>
      </c>
      <c r="AH623" s="152">
        <v>1.554940776E9</v>
      </c>
      <c r="AI623" s="152">
        <v>108571.8898</v>
      </c>
    </row>
    <row r="624">
      <c r="A624" s="156">
        <v>1.4902992E9</v>
      </c>
      <c r="B624" s="156">
        <v>114163.8861</v>
      </c>
      <c r="C624" s="153">
        <f>IFERROR(__xludf.DUMMYFUNCTION("TO_DATE(INT((A624/(60*60*24))+""1/1/1970""))"),42817.0)</f>
        <v>42817</v>
      </c>
      <c r="D624" s="156">
        <v>1.5039792E9</v>
      </c>
      <c r="E624" s="156">
        <v>99592.1853</v>
      </c>
      <c r="G624" s="156">
        <v>1.5158196E9</v>
      </c>
      <c r="H624" s="156">
        <v>114453.8398</v>
      </c>
      <c r="J624" s="154">
        <v>43237.0</v>
      </c>
      <c r="K624" s="155">
        <v>138357.1</v>
      </c>
      <c r="M624" s="13">
        <v>1.4811444E9</v>
      </c>
      <c r="N624" s="13">
        <v>26824.9469</v>
      </c>
      <c r="P624" s="156">
        <v>1.477368E9</v>
      </c>
      <c r="Q624" s="156">
        <v>113805.192</v>
      </c>
      <c r="S624" s="156">
        <v>1.4835636E9</v>
      </c>
      <c r="T624" s="156">
        <v>9894.2703</v>
      </c>
      <c r="V624" s="156">
        <v>1.4742396E9</v>
      </c>
      <c r="W624" s="156">
        <v>99849.9914</v>
      </c>
      <c r="Y624" s="156">
        <v>1.4730264E9</v>
      </c>
      <c r="Z624" s="156">
        <v>104020.6823</v>
      </c>
      <c r="AA624" s="153">
        <f>IFERROR(__xludf.DUMMYFUNCTION("TO_DATE(INT((AB624/(60*60*24))+""1/1/1970""))"),43687.0)</f>
        <v>43687</v>
      </c>
      <c r="AB624" s="152">
        <v>1.5654096E9</v>
      </c>
      <c r="AC624" s="152">
        <v>107329.8506</v>
      </c>
      <c r="AD624" s="153">
        <f>IFERROR(__xludf.DUMMYFUNCTION("TO_DATE(INT((AE624/(60*60*24))+""1/1/1970""))"),43691.0)</f>
        <v>43691</v>
      </c>
      <c r="AE624" s="156">
        <v>1.5657912E9</v>
      </c>
      <c r="AF624" s="156">
        <v>102652.18</v>
      </c>
      <c r="AG624" s="153">
        <f>IFERROR(__xludf.DUMMYFUNCTION("TO_DATE(INT((AH624/(60*60*24))+""1/1/1970""))"),43566.0)</f>
        <v>43566</v>
      </c>
      <c r="AH624" s="156">
        <v>1.554942811E9</v>
      </c>
      <c r="AI624" s="156">
        <v>108571.8898</v>
      </c>
    </row>
    <row r="625">
      <c r="A625" s="152">
        <v>1.49036226E9</v>
      </c>
      <c r="B625" s="152">
        <v>114373.0694</v>
      </c>
      <c r="C625" s="153">
        <f>IFERROR(__xludf.DUMMYFUNCTION("TO_DATE(INT((A625/(60*60*24))+""1/1/1970""))"),42818.0)</f>
        <v>42818</v>
      </c>
      <c r="D625" s="156">
        <v>1.5040368E9</v>
      </c>
      <c r="E625" s="156">
        <v>99592.1853</v>
      </c>
      <c r="G625" s="152">
        <v>1.5161148E9</v>
      </c>
      <c r="H625" s="152">
        <v>114453.8398</v>
      </c>
      <c r="J625" s="154">
        <v>43238.0</v>
      </c>
      <c r="K625" s="155">
        <v>138158.37</v>
      </c>
      <c r="M625" s="13">
        <v>1.4812092E9</v>
      </c>
      <c r="N625" s="13">
        <v>26664.3333</v>
      </c>
      <c r="P625" s="152">
        <v>1.4774076E9</v>
      </c>
      <c r="Q625" s="152">
        <v>113805.192</v>
      </c>
      <c r="S625" s="152">
        <v>1.4836284E9</v>
      </c>
      <c r="T625" s="152">
        <v>9886.936</v>
      </c>
      <c r="V625" s="152">
        <v>1.4742756E9</v>
      </c>
      <c r="W625" s="152">
        <v>99866.1529</v>
      </c>
      <c r="Y625" s="152">
        <v>1.47303E9</v>
      </c>
      <c r="Z625" s="152">
        <v>104020.6823</v>
      </c>
      <c r="AA625" s="153">
        <f>IFERROR(__xludf.DUMMYFUNCTION("TO_DATE(INT((AB625/(60*60*24))+""1/1/1970""))"),43689.0)</f>
        <v>43689</v>
      </c>
      <c r="AB625" s="156">
        <v>1.5655824E9</v>
      </c>
      <c r="AC625" s="156">
        <v>107329.8506</v>
      </c>
      <c r="AD625" s="153">
        <f>IFERROR(__xludf.DUMMYFUNCTION("TO_DATE(INT((AE625/(60*60*24))+""1/1/1970""))"),43691.0)</f>
        <v>43691</v>
      </c>
      <c r="AE625" s="152">
        <v>1.5658092E9</v>
      </c>
      <c r="AF625" s="152">
        <v>102652.18</v>
      </c>
      <c r="AG625" s="153">
        <f>IFERROR(__xludf.DUMMYFUNCTION("TO_DATE(INT((AH625/(60*60*24))+""1/1/1970""))"),43566.0)</f>
        <v>43566</v>
      </c>
      <c r="AH625" s="152">
        <v>1.554958658E9</v>
      </c>
      <c r="AI625" s="152">
        <v>108571.8898</v>
      </c>
    </row>
    <row r="626">
      <c r="A626" s="156">
        <v>1.4903856E9</v>
      </c>
      <c r="B626" s="156">
        <v>114081.1858</v>
      </c>
      <c r="C626" s="153">
        <f>IFERROR(__xludf.DUMMYFUNCTION("TO_DATE(INT((A626/(60*60*24))+""1/1/1970""))"),42818.0)</f>
        <v>42818</v>
      </c>
      <c r="D626" s="156">
        <v>1.5041052E9</v>
      </c>
      <c r="E626" s="156">
        <v>99592.1853</v>
      </c>
      <c r="G626" s="152">
        <v>1.5161652E9</v>
      </c>
      <c r="H626" s="152">
        <v>112480.1142</v>
      </c>
      <c r="J626" s="154">
        <v>43241.0</v>
      </c>
      <c r="K626" s="155">
        <v>138274.12</v>
      </c>
      <c r="M626" s="13">
        <v>1.4812308E9</v>
      </c>
      <c r="N626" s="13">
        <v>26664.3333</v>
      </c>
      <c r="P626" s="156">
        <v>1.4774256E9</v>
      </c>
      <c r="Q626" s="156">
        <v>113805.192</v>
      </c>
      <c r="S626" s="156">
        <v>1.48365E9</v>
      </c>
      <c r="T626" s="156">
        <v>9886.936</v>
      </c>
      <c r="V626" s="156">
        <v>1.4743152E9</v>
      </c>
      <c r="W626" s="156">
        <v>99861.1389</v>
      </c>
      <c r="Y626" s="156">
        <v>1.473066E9</v>
      </c>
      <c r="Z626" s="156">
        <v>103993.6933</v>
      </c>
      <c r="AA626" s="153">
        <f>IFERROR(__xludf.DUMMYFUNCTION("TO_DATE(INT((AB626/(60*60*24))+""1/1/1970""))"),43689.0)</f>
        <v>43689</v>
      </c>
      <c r="AB626" s="152">
        <v>1.5656184E9</v>
      </c>
      <c r="AC626" s="152">
        <v>107832.4634</v>
      </c>
      <c r="AD626" s="153">
        <f>IFERROR(__xludf.DUMMYFUNCTION("TO_DATE(INT((AE626/(60*60*24))+""1/1/1970""))"),43691.0)</f>
        <v>43691</v>
      </c>
      <c r="AE626" s="156">
        <v>1.5658128E9</v>
      </c>
      <c r="AF626" s="156">
        <v>102652.18</v>
      </c>
      <c r="AG626" s="153">
        <f>IFERROR(__xludf.DUMMYFUNCTION("TO_DATE(INT((AH626/(60*60*24))+""1/1/1970""))"),43566.0)</f>
        <v>43566</v>
      </c>
      <c r="AH626" s="156">
        <v>1.554974524E9</v>
      </c>
      <c r="AI626" s="156">
        <v>108571.8898</v>
      </c>
    </row>
    <row r="627">
      <c r="A627" s="152">
        <v>1.49062146E9</v>
      </c>
      <c r="B627" s="152">
        <v>113035.2696</v>
      </c>
      <c r="C627" s="153">
        <f>IFERROR(__xludf.DUMMYFUNCTION("TO_DATE(INT((A627/(60*60*24))+""1/1/1970""))"),42821.0)</f>
        <v>42821</v>
      </c>
      <c r="D627" s="156">
        <v>1.504152E9</v>
      </c>
      <c r="E627" s="156">
        <v>99592.1853</v>
      </c>
      <c r="G627" s="156">
        <v>1.5162516E9</v>
      </c>
      <c r="H627" s="156">
        <v>112918.4746</v>
      </c>
      <c r="J627" s="154">
        <v>43242.0</v>
      </c>
      <c r="K627" s="155">
        <v>138819.69</v>
      </c>
      <c r="M627" s="13">
        <v>1.4812956E9</v>
      </c>
      <c r="N627" s="13">
        <v>26841.6624</v>
      </c>
      <c r="P627" s="152">
        <v>1.4774544E9</v>
      </c>
      <c r="Q627" s="152">
        <v>113111.4429</v>
      </c>
      <c r="S627" s="152">
        <v>1.4837148E9</v>
      </c>
      <c r="T627" s="152">
        <v>9863.1649</v>
      </c>
      <c r="V627" s="152">
        <v>1.474326E9</v>
      </c>
      <c r="W627" s="152">
        <v>99861.6439</v>
      </c>
      <c r="Y627" s="152">
        <v>1.4731056E9</v>
      </c>
      <c r="Z627" s="152">
        <v>103993.6933</v>
      </c>
      <c r="AA627" s="153">
        <f>IFERROR(__xludf.DUMMYFUNCTION("TO_DATE(INT((AB627/(60*60*24))+""1/1/1970""))"),43689.0)</f>
        <v>43689</v>
      </c>
      <c r="AB627" s="156">
        <v>1.5656364E9</v>
      </c>
      <c r="AC627" s="156">
        <v>108387.4988</v>
      </c>
      <c r="AD627" s="153">
        <f>IFERROR(__xludf.DUMMYFUNCTION("TO_DATE(INT((AE627/(60*60*24))+""1/1/1970""))"),43692.0)</f>
        <v>43692</v>
      </c>
      <c r="AE627" s="152">
        <v>1.5658416E9</v>
      </c>
      <c r="AF627" s="152">
        <v>102215.18</v>
      </c>
      <c r="AG627" s="153">
        <f>IFERROR(__xludf.DUMMYFUNCTION("TO_DATE(INT((AH627/(60*60*24))+""1/1/1970""))"),43566.0)</f>
        <v>43566</v>
      </c>
      <c r="AH627" s="152">
        <v>1.554990354E9</v>
      </c>
      <c r="AI627" s="152">
        <v>108571.8898</v>
      </c>
    </row>
    <row r="628">
      <c r="A628" s="156">
        <v>1.4906448E9</v>
      </c>
      <c r="B628" s="156">
        <v>113397.5041</v>
      </c>
      <c r="C628" s="153">
        <f>IFERROR(__xludf.DUMMYFUNCTION("TO_DATE(INT((A628/(60*60*24))+""1/1/1970""))"),42821.0)</f>
        <v>42821</v>
      </c>
      <c r="D628" s="156">
        <v>1.5042096E9</v>
      </c>
      <c r="E628" s="156">
        <v>99592.1853</v>
      </c>
      <c r="G628" s="152">
        <v>1.516338E9</v>
      </c>
      <c r="H628" s="152">
        <v>113193.431</v>
      </c>
      <c r="J628" s="154">
        <v>43243.0</v>
      </c>
      <c r="K628" s="155">
        <v>138561.48</v>
      </c>
      <c r="M628" s="13">
        <v>1.4813172E9</v>
      </c>
      <c r="N628" s="13">
        <v>26841.6624</v>
      </c>
      <c r="P628" s="156">
        <v>1.477494E9</v>
      </c>
      <c r="Q628" s="156">
        <v>113111.4429</v>
      </c>
      <c r="S628" s="156">
        <v>1.4837364E9</v>
      </c>
      <c r="T628" s="156">
        <v>9863.1649</v>
      </c>
      <c r="V628" s="156">
        <v>1.4743548E9</v>
      </c>
      <c r="W628" s="156">
        <v>99869.6512</v>
      </c>
      <c r="Y628" s="156">
        <v>1.4731164E9</v>
      </c>
      <c r="Z628" s="156">
        <v>103993.6933</v>
      </c>
      <c r="AA628" s="153">
        <f>IFERROR(__xludf.DUMMYFUNCTION("TO_DATE(INT((AB628/(60*60*24))+""1/1/1970""))"),43689.0)</f>
        <v>43689</v>
      </c>
      <c r="AB628" s="152">
        <v>1.56564E9</v>
      </c>
      <c r="AC628" s="152">
        <v>108321.0649</v>
      </c>
      <c r="AD628" s="153">
        <f>IFERROR(__xludf.DUMMYFUNCTION("TO_DATE(INT((AE628/(60*60*24))+""1/1/1970""))"),43692.0)</f>
        <v>43692</v>
      </c>
      <c r="AE628" s="156">
        <v>1.5658776E9</v>
      </c>
      <c r="AF628" s="156">
        <v>102215.18</v>
      </c>
      <c r="AG628" s="153">
        <f>IFERROR(__xludf.DUMMYFUNCTION("TO_DATE(INT((AH628/(60*60*24))+""1/1/1970""))"),43566.0)</f>
        <v>43566</v>
      </c>
      <c r="AH628" s="156">
        <v>1.5550062E9</v>
      </c>
      <c r="AI628" s="156">
        <v>108363.194</v>
      </c>
    </row>
    <row r="629">
      <c r="A629" s="152">
        <v>1.49070786E9</v>
      </c>
      <c r="B629" s="152">
        <v>113397.5041</v>
      </c>
      <c r="C629" s="153">
        <f>IFERROR(__xludf.DUMMYFUNCTION("TO_DATE(INT((A629/(60*60*24))+""1/1/1970""))"),42822.0)</f>
        <v>42822</v>
      </c>
      <c r="D629" s="156">
        <v>1.504278E9</v>
      </c>
      <c r="E629" s="156">
        <v>99592.1853</v>
      </c>
      <c r="G629" s="156">
        <v>1.5164244E9</v>
      </c>
      <c r="H629" s="156">
        <v>113884.5371</v>
      </c>
      <c r="J629" s="154">
        <v>43244.0</v>
      </c>
      <c r="K629" s="155">
        <v>139015.93</v>
      </c>
      <c r="M629" s="13">
        <v>1.481328E9</v>
      </c>
      <c r="N629" s="13">
        <v>26777.4744</v>
      </c>
      <c r="P629" s="152">
        <v>1.477512E9</v>
      </c>
      <c r="Q629" s="152">
        <v>113111.4429</v>
      </c>
      <c r="S629" s="152">
        <v>1.4837472E9</v>
      </c>
      <c r="T629" s="152">
        <v>9893.0048</v>
      </c>
      <c r="V629" s="152">
        <v>1.4743944E9</v>
      </c>
      <c r="W629" s="152">
        <v>99860.424</v>
      </c>
      <c r="Y629" s="152">
        <v>1.4731452E9</v>
      </c>
      <c r="Z629" s="152">
        <v>104065.054</v>
      </c>
      <c r="AA629" s="153">
        <f>IFERROR(__xludf.DUMMYFUNCTION("TO_DATE(INT((AB629/(60*60*24))+""1/1/1970""))"),43690.0)</f>
        <v>43690</v>
      </c>
      <c r="AB629" s="156">
        <v>1.5656688E9</v>
      </c>
      <c r="AC629" s="156">
        <v>108321.0649</v>
      </c>
      <c r="AD629" s="153">
        <f>IFERROR(__xludf.DUMMYFUNCTION("TO_DATE(INT((AE629/(60*60*24))+""1/1/1970""))"),43692.0)</f>
        <v>43692</v>
      </c>
      <c r="AE629" s="152">
        <v>1.5658956E9</v>
      </c>
      <c r="AF629" s="152">
        <v>102215.18</v>
      </c>
      <c r="AG629" s="153">
        <f>IFERROR(__xludf.DUMMYFUNCTION("TO_DATE(INT((AH629/(60*60*24))+""1/1/1970""))"),43566.0)</f>
        <v>43566</v>
      </c>
      <c r="AH629" s="152">
        <v>1.55502199E9</v>
      </c>
      <c r="AI629" s="152">
        <v>108277.8512</v>
      </c>
    </row>
    <row r="630">
      <c r="A630" s="156">
        <v>1.4907312E9</v>
      </c>
      <c r="B630" s="156">
        <v>113397.5041</v>
      </c>
      <c r="C630" s="153">
        <f>IFERROR(__xludf.DUMMYFUNCTION("TO_DATE(INT((A630/(60*60*24))+""1/1/1970""))"),42822.0)</f>
        <v>42822</v>
      </c>
      <c r="D630" s="156">
        <v>1.5043248E9</v>
      </c>
      <c r="E630" s="156">
        <v>99592.1853</v>
      </c>
      <c r="G630" s="152">
        <v>1.5166332E9</v>
      </c>
      <c r="H630" s="152">
        <v>113884.5371</v>
      </c>
      <c r="J630" s="154">
        <v>43245.0</v>
      </c>
      <c r="K630" s="155">
        <v>139420.36</v>
      </c>
      <c r="M630" s="13">
        <v>1.4814144E9</v>
      </c>
      <c r="N630" s="13">
        <v>26777.4744</v>
      </c>
      <c r="P630" s="156">
        <v>1.4775408E9</v>
      </c>
      <c r="Q630" s="156">
        <v>112626.1668</v>
      </c>
      <c r="S630" s="156">
        <v>1.48392E9</v>
      </c>
      <c r="T630" s="156">
        <v>9893.4831</v>
      </c>
      <c r="V630" s="156">
        <v>1.4744124E9</v>
      </c>
      <c r="W630" s="156">
        <v>99865.5174</v>
      </c>
      <c r="Y630" s="156">
        <v>1.4731848E9</v>
      </c>
      <c r="Z630" s="156">
        <v>104065.054</v>
      </c>
      <c r="AA630" s="153">
        <f>IFERROR(__xludf.DUMMYFUNCTION("TO_DATE(INT((AB630/(60*60*24))+""1/1/1970""))"),43690.0)</f>
        <v>43690</v>
      </c>
      <c r="AB630" s="152">
        <v>1.5657048E9</v>
      </c>
      <c r="AC630" s="152">
        <v>107568.7585</v>
      </c>
      <c r="AD630" s="153">
        <f>IFERROR(__xludf.DUMMYFUNCTION("TO_DATE(INT((AE630/(60*60*24))+""1/1/1970""))"),43692.0)</f>
        <v>43692</v>
      </c>
      <c r="AE630" s="156">
        <v>1.5658992E9</v>
      </c>
      <c r="AF630" s="156">
        <v>102215.18</v>
      </c>
      <c r="AG630" s="153">
        <f>IFERROR(__xludf.DUMMYFUNCTION("TO_DATE(INT((AH630/(60*60*24))+""1/1/1970""))"),43566.0)</f>
        <v>43566</v>
      </c>
      <c r="AH630" s="156">
        <v>1.555027112E9</v>
      </c>
      <c r="AI630" s="156">
        <v>108277.8512</v>
      </c>
    </row>
    <row r="631">
      <c r="A631" s="152">
        <v>1.49079426E9</v>
      </c>
      <c r="B631" s="152">
        <v>113397.5041</v>
      </c>
      <c r="C631" s="153">
        <f>IFERROR(__xludf.DUMMYFUNCTION("TO_DATE(INT((A631/(60*60*24))+""1/1/1970""))"),42823.0)</f>
        <v>42823</v>
      </c>
      <c r="D631" s="156">
        <v>1.5046416E9</v>
      </c>
      <c r="E631" s="156">
        <v>99592.1853</v>
      </c>
      <c r="G631" s="152">
        <v>1.5166836E9</v>
      </c>
      <c r="H631" s="152">
        <v>114387.6531</v>
      </c>
      <c r="J631" s="154">
        <v>43249.0</v>
      </c>
      <c r="K631" s="155">
        <v>139354.64</v>
      </c>
      <c r="M631" s="13">
        <v>1.4815008E9</v>
      </c>
      <c r="N631" s="13">
        <v>26777.4744</v>
      </c>
      <c r="P631" s="152">
        <v>1.4775804E9</v>
      </c>
      <c r="Q631" s="152">
        <v>112626.1668</v>
      </c>
      <c r="S631" s="152">
        <v>1.483974E9</v>
      </c>
      <c r="T631" s="152">
        <v>9893.4831</v>
      </c>
      <c r="V631" s="152">
        <v>1.474434E9</v>
      </c>
      <c r="W631" s="152">
        <v>99842.3234</v>
      </c>
      <c r="Y631" s="152">
        <v>1.4732028E9</v>
      </c>
      <c r="Z631" s="152">
        <v>104065.054</v>
      </c>
      <c r="AA631" s="153">
        <f>IFERROR(__xludf.DUMMYFUNCTION("TO_DATE(INT((AB631/(60*60*24))+""1/1/1970""))"),43690.0)</f>
        <v>43690</v>
      </c>
      <c r="AB631" s="156">
        <v>1.5657228E9</v>
      </c>
      <c r="AC631" s="156">
        <v>107857.796</v>
      </c>
      <c r="AD631" s="153">
        <f>IFERROR(__xludf.DUMMYFUNCTION("TO_DATE(INT((AE631/(60*60*24))+""1/1/1970""))"),43693.0)</f>
        <v>43693</v>
      </c>
      <c r="AE631" s="152">
        <v>1.565928E9</v>
      </c>
      <c r="AF631" s="152">
        <v>102359.18</v>
      </c>
      <c r="AG631" s="153">
        <f>IFERROR(__xludf.DUMMYFUNCTION("TO_DATE(INT((AH631/(60*60*24))+""1/1/1970""))"),43567.0)</f>
        <v>43567</v>
      </c>
      <c r="AH631" s="152">
        <v>1.555038288E9</v>
      </c>
      <c r="AI631" s="152">
        <v>108277.8512</v>
      </c>
    </row>
    <row r="632">
      <c r="A632" s="156">
        <v>1.4908176E9</v>
      </c>
      <c r="B632" s="156">
        <v>113397.5041</v>
      </c>
      <c r="C632" s="153">
        <f>IFERROR(__xludf.DUMMYFUNCTION("TO_DATE(INT((A632/(60*60*24))+""1/1/1970""))"),42823.0)</f>
        <v>42823</v>
      </c>
      <c r="D632" s="156">
        <v>1.50471E9</v>
      </c>
      <c r="E632" s="156">
        <v>99105.7819</v>
      </c>
      <c r="G632" s="156">
        <v>1.51677E9</v>
      </c>
      <c r="H632" s="156">
        <v>114907.5415</v>
      </c>
      <c r="J632" s="154">
        <v>43250.0</v>
      </c>
      <c r="K632" s="155">
        <v>139279.28</v>
      </c>
      <c r="M632" s="13">
        <v>1.4815548E9</v>
      </c>
      <c r="N632" s="13">
        <v>26777.4744</v>
      </c>
      <c r="P632" s="156">
        <v>1.4775984E9</v>
      </c>
      <c r="Q632" s="156">
        <v>112626.1668</v>
      </c>
      <c r="S632" s="156">
        <v>1.4839956E9</v>
      </c>
      <c r="T632" s="156">
        <v>9893.4831</v>
      </c>
      <c r="V632" s="156">
        <v>1.4744736E9</v>
      </c>
      <c r="W632" s="156">
        <v>99893.3612</v>
      </c>
      <c r="Y632" s="156">
        <v>1.4732244E9</v>
      </c>
      <c r="Z632" s="156">
        <v>103192.2584</v>
      </c>
      <c r="AA632" s="153">
        <f>IFERROR(__xludf.DUMMYFUNCTION("TO_DATE(INT((AB632/(60*60*24))+""1/1/1970""))"),43690.0)</f>
        <v>43690</v>
      </c>
      <c r="AB632" s="152">
        <v>1.5657264E9</v>
      </c>
      <c r="AC632" s="152">
        <v>107872.0419</v>
      </c>
      <c r="AD632" s="153">
        <f>IFERROR(__xludf.DUMMYFUNCTION("TO_DATE(INT((AE632/(60*60*24))+""1/1/1970""))"),43693.0)</f>
        <v>43693</v>
      </c>
      <c r="AE632" s="156">
        <v>1.565964E9</v>
      </c>
      <c r="AF632" s="156">
        <v>102359.18</v>
      </c>
      <c r="AG632" s="153">
        <f>IFERROR(__xludf.DUMMYFUNCTION("TO_DATE(INT((AH632/(60*60*24))+""1/1/1970""))"),43567.0)</f>
        <v>43567</v>
      </c>
      <c r="AH632" s="156">
        <v>1.555054105E9</v>
      </c>
      <c r="AI632" s="156">
        <v>108277.8512</v>
      </c>
    </row>
    <row r="633">
      <c r="A633" s="152">
        <v>1.49088066E9</v>
      </c>
      <c r="B633" s="152">
        <v>113397.5041</v>
      </c>
      <c r="C633" s="153">
        <f>IFERROR(__xludf.DUMMYFUNCTION("TO_DATE(INT((A633/(60*60*24))+""1/1/1970""))"),42824.0)</f>
        <v>42824</v>
      </c>
      <c r="D633" s="156">
        <v>1.5047568E9</v>
      </c>
      <c r="E633" s="156">
        <v>99427.8099</v>
      </c>
      <c r="G633" s="152">
        <v>1.5168564E9</v>
      </c>
      <c r="H633" s="152">
        <v>114545.4671</v>
      </c>
      <c r="J633" s="154">
        <v>43251.0</v>
      </c>
      <c r="K633" s="155">
        <v>140003.24</v>
      </c>
      <c r="M633" s="13">
        <v>1.4815764E9</v>
      </c>
      <c r="N633" s="13">
        <v>26777.4744</v>
      </c>
      <c r="P633" s="152">
        <v>1.4776272E9</v>
      </c>
      <c r="Q633" s="152">
        <v>112021.1661</v>
      </c>
      <c r="S633" s="152">
        <v>1.4840604E9</v>
      </c>
      <c r="T633" s="152">
        <v>9895.4846</v>
      </c>
      <c r="V633" s="152">
        <v>1.4744988E9</v>
      </c>
      <c r="W633" s="152">
        <v>99909.5443</v>
      </c>
      <c r="Y633" s="152">
        <v>1.473264E9</v>
      </c>
      <c r="Z633" s="152">
        <v>103192.2584</v>
      </c>
      <c r="AA633" s="153">
        <f>IFERROR(__xludf.DUMMYFUNCTION("TO_DATE(INT((AB633/(60*60*24))+""1/1/1970""))"),43691.0)</f>
        <v>43691</v>
      </c>
      <c r="AB633" s="156">
        <v>1.5657552E9</v>
      </c>
      <c r="AC633" s="156">
        <v>107872.0419</v>
      </c>
      <c r="AD633" s="153">
        <f>IFERROR(__xludf.DUMMYFUNCTION("TO_DATE(INT((AE633/(60*60*24))+""1/1/1970""))"),43693.0)</f>
        <v>43693</v>
      </c>
      <c r="AE633" s="152">
        <v>1.565982E9</v>
      </c>
      <c r="AF633" s="152">
        <v>102359.18</v>
      </c>
      <c r="AG633" s="153">
        <f>IFERROR(__xludf.DUMMYFUNCTION("TO_DATE(INT((AH633/(60*60*24))+""1/1/1970""))"),43567.0)</f>
        <v>43567</v>
      </c>
      <c r="AH633" s="152">
        <v>1.555069926E9</v>
      </c>
      <c r="AI633" s="152">
        <v>108277.8512</v>
      </c>
    </row>
    <row r="634">
      <c r="A634" s="156">
        <v>1.490904E9</v>
      </c>
      <c r="B634" s="156">
        <v>113397.5041</v>
      </c>
      <c r="C634" s="153">
        <f>IFERROR(__xludf.DUMMYFUNCTION("TO_DATE(INT((A634/(60*60*24))+""1/1/1970""))"),42824.0)</f>
        <v>42824</v>
      </c>
      <c r="D634" s="156">
        <v>1.5048144E9</v>
      </c>
      <c r="E634" s="156">
        <v>99427.8099</v>
      </c>
      <c r="G634" s="156">
        <v>1.5169428E9</v>
      </c>
      <c r="H634" s="156">
        <v>114596.6559</v>
      </c>
      <c r="J634" s="154">
        <v>43252.0</v>
      </c>
      <c r="K634" s="155">
        <v>139533.25</v>
      </c>
      <c r="M634" s="13">
        <v>1.4816412E9</v>
      </c>
      <c r="N634" s="13">
        <v>26777.4744</v>
      </c>
      <c r="P634" s="156">
        <v>1.4776668E9</v>
      </c>
      <c r="Q634" s="156">
        <v>112021.1661</v>
      </c>
      <c r="S634" s="156">
        <v>1.484082E9</v>
      </c>
      <c r="T634" s="156">
        <v>9895.4846</v>
      </c>
      <c r="V634" s="156">
        <v>1.4745132E9</v>
      </c>
      <c r="W634" s="156">
        <v>99907.6711</v>
      </c>
      <c r="Y634" s="156">
        <v>1.4732892E9</v>
      </c>
      <c r="Z634" s="156">
        <v>103192.2584</v>
      </c>
      <c r="AA634" s="153">
        <f>IFERROR(__xludf.DUMMYFUNCTION("TO_DATE(INT((AB634/(60*60*24))+""1/1/1970""))"),43691.0)</f>
        <v>43691</v>
      </c>
      <c r="AB634" s="152">
        <v>1.5657912E9</v>
      </c>
      <c r="AC634" s="152">
        <v>108710.9658</v>
      </c>
      <c r="AD634" s="153">
        <f>IFERROR(__xludf.DUMMYFUNCTION("TO_DATE(INT((AE634/(60*60*24))+""1/1/1970""))"),43693.0)</f>
        <v>43693</v>
      </c>
      <c r="AE634" s="156">
        <v>1.5659856E9</v>
      </c>
      <c r="AF634" s="156">
        <v>102359.18</v>
      </c>
      <c r="AG634" s="153">
        <f>IFERROR(__xludf.DUMMYFUNCTION("TO_DATE(INT((AH634/(60*60*24))+""1/1/1970""))"),43567.0)</f>
        <v>43567</v>
      </c>
      <c r="AH634" s="156">
        <v>1.555085741E9</v>
      </c>
      <c r="AI634" s="156">
        <v>109771.3452</v>
      </c>
    </row>
    <row r="635">
      <c r="A635" s="152">
        <v>1.49096706E9</v>
      </c>
      <c r="B635" s="152">
        <v>113397.5041</v>
      </c>
      <c r="C635" s="153">
        <f>IFERROR(__xludf.DUMMYFUNCTION("TO_DATE(INT((A635/(60*60*24))+""1/1/1970""))"),42825.0)</f>
        <v>42825</v>
      </c>
      <c r="D635" s="156">
        <v>1.5048828E9</v>
      </c>
      <c r="E635" s="156">
        <v>99427.8099</v>
      </c>
      <c r="G635" s="152">
        <v>1.5170292E9</v>
      </c>
      <c r="H635" s="152">
        <v>115968.1873</v>
      </c>
      <c r="J635" s="154">
        <v>43252.0</v>
      </c>
      <c r="K635" s="155">
        <v>139530.25</v>
      </c>
      <c r="M635" s="13">
        <v>1.4816628E9</v>
      </c>
      <c r="N635" s="13">
        <v>26777.4744</v>
      </c>
      <c r="P635" s="152">
        <v>1.4776848E9</v>
      </c>
      <c r="Q635" s="152">
        <v>112021.1661</v>
      </c>
      <c r="S635" s="152">
        <v>1.4841468E9</v>
      </c>
      <c r="T635" s="152">
        <v>9886.326</v>
      </c>
      <c r="V635" s="152">
        <v>1.4745528E9</v>
      </c>
      <c r="W635" s="152">
        <v>99899.2638</v>
      </c>
      <c r="Y635" s="152">
        <v>1.4733036E9</v>
      </c>
      <c r="Z635" s="152">
        <v>103260.8744</v>
      </c>
      <c r="AA635" s="153">
        <f>IFERROR(__xludf.DUMMYFUNCTION("TO_DATE(INT((AB635/(60*60*24))+""1/1/1970""))"),43691.0)</f>
        <v>43691</v>
      </c>
      <c r="AB635" s="156">
        <v>1.5658092E9</v>
      </c>
      <c r="AC635" s="156">
        <v>109230.5507</v>
      </c>
      <c r="AD635" s="153">
        <f>IFERROR(__xludf.DUMMYFUNCTION("TO_DATE(INT((AE635/(60*60*24))+""1/1/1970""))"),43694.0)</f>
        <v>43694</v>
      </c>
      <c r="AE635" s="152">
        <v>1.5660144E9</v>
      </c>
      <c r="AF635" s="152">
        <v>102414.68</v>
      </c>
      <c r="AG635" s="153">
        <f>IFERROR(__xludf.DUMMYFUNCTION("TO_DATE(INT((AH635/(60*60*24))+""1/1/1970""))"),43567.0)</f>
        <v>43567</v>
      </c>
      <c r="AH635" s="152">
        <v>1.555101534E9</v>
      </c>
      <c r="AI635" s="152">
        <v>109906.0252</v>
      </c>
    </row>
    <row r="636">
      <c r="A636" s="156">
        <v>1.4909904E9</v>
      </c>
      <c r="B636" s="156">
        <v>113397.5041</v>
      </c>
      <c r="C636" s="153">
        <f>IFERROR(__xludf.DUMMYFUNCTION("TO_DATE(INT((A636/(60*60*24))+""1/1/1970""))"),42825.0)</f>
        <v>42825</v>
      </c>
      <c r="D636" s="156">
        <v>1.5049296E9</v>
      </c>
      <c r="E636" s="156">
        <v>99427.8099</v>
      </c>
      <c r="G636" s="156">
        <v>1.517238E9</v>
      </c>
      <c r="H636" s="156">
        <v>115968.1873</v>
      </c>
      <c r="J636" s="154">
        <v>43255.0</v>
      </c>
      <c r="K636" s="155">
        <v>139768.59</v>
      </c>
      <c r="M636" s="13">
        <v>1.4817276E9</v>
      </c>
      <c r="N636" s="13">
        <v>26777.4744</v>
      </c>
      <c r="P636" s="156">
        <v>1.4777136E9</v>
      </c>
      <c r="Q636" s="156">
        <v>111332.1087</v>
      </c>
      <c r="S636" s="156">
        <v>1.4841684E9</v>
      </c>
      <c r="T636" s="156">
        <v>9886.326</v>
      </c>
      <c r="V636" s="156">
        <v>1.4745852E9</v>
      </c>
      <c r="W636" s="156">
        <v>99898.2792</v>
      </c>
      <c r="Y636" s="156">
        <v>1.4733432E9</v>
      </c>
      <c r="Z636" s="156">
        <v>103260.8744</v>
      </c>
      <c r="AA636" s="153">
        <f>IFERROR(__xludf.DUMMYFUNCTION("TO_DATE(INT((AB636/(60*60*24))+""1/1/1970""))"),43691.0)</f>
        <v>43691</v>
      </c>
      <c r="AB636" s="152">
        <v>1.5658128E9</v>
      </c>
      <c r="AC636" s="152">
        <v>109243.082</v>
      </c>
      <c r="AD636" s="153">
        <f>IFERROR(__xludf.DUMMYFUNCTION("TO_DATE(INT((AE636/(60*60*24))+""1/1/1970""))"),43696.0)</f>
        <v>43696</v>
      </c>
      <c r="AE636" s="156">
        <v>1.5662232E9</v>
      </c>
      <c r="AF636" s="156">
        <v>102414.68</v>
      </c>
      <c r="AG636" s="153">
        <f>IFERROR(__xludf.DUMMYFUNCTION("TO_DATE(INT((AH636/(60*60*24))+""1/1/1970""))"),43567.0)</f>
        <v>43567</v>
      </c>
      <c r="AH636" s="156">
        <v>1.555113287E9</v>
      </c>
      <c r="AI636" s="156">
        <v>109906.0252</v>
      </c>
    </row>
    <row r="637">
      <c r="A637" s="152">
        <v>1.49122626E9</v>
      </c>
      <c r="B637" s="152">
        <v>113397.5041</v>
      </c>
      <c r="C637" s="153">
        <f>IFERROR(__xludf.DUMMYFUNCTION("TO_DATE(INT((A637/(60*60*24))+""1/1/1970""))"),42828.0)</f>
        <v>42828</v>
      </c>
      <c r="D637" s="156">
        <v>1.50516E9</v>
      </c>
      <c r="E637" s="156">
        <v>99427.8099</v>
      </c>
      <c r="G637" s="156">
        <v>1.5172884E9</v>
      </c>
      <c r="H637" s="156">
        <v>116698.1851</v>
      </c>
      <c r="J637" s="154">
        <v>43256.0</v>
      </c>
      <c r="K637" s="155">
        <v>139821.38</v>
      </c>
      <c r="M637" s="13">
        <v>1.4817492E9</v>
      </c>
      <c r="N637" s="13">
        <v>26777.4744</v>
      </c>
      <c r="P637" s="152">
        <v>1.4779224E9</v>
      </c>
      <c r="Q637" s="152">
        <v>111332.1087</v>
      </c>
      <c r="S637" s="152">
        <v>1.4842332E9</v>
      </c>
      <c r="T637" s="152">
        <v>9879.5321</v>
      </c>
      <c r="V637" s="152">
        <v>1.4745924E9</v>
      </c>
      <c r="W637" s="152">
        <v>99891.5277</v>
      </c>
      <c r="Y637" s="152">
        <v>1.4733756E9</v>
      </c>
      <c r="Z637" s="152">
        <v>103260.8744</v>
      </c>
      <c r="AA637" s="153">
        <f>IFERROR(__xludf.DUMMYFUNCTION("TO_DATE(INT((AB637/(60*60*24))+""1/1/1970""))"),43692.0)</f>
        <v>43692</v>
      </c>
      <c r="AB637" s="156">
        <v>1.5658416E9</v>
      </c>
      <c r="AC637" s="156">
        <v>109243.082</v>
      </c>
      <c r="AD637" s="153">
        <f>IFERROR(__xludf.DUMMYFUNCTION("TO_DATE(INT((AE637/(60*60*24))+""1/1/1970""))"),43696.0)</f>
        <v>43696</v>
      </c>
      <c r="AE637" s="152">
        <v>1.5662412E9</v>
      </c>
      <c r="AF637" s="152">
        <v>102414.68</v>
      </c>
      <c r="AG637" s="153">
        <f>IFERROR(__xludf.DUMMYFUNCTION("TO_DATE(INT((AH637/(60*60*24))+""1/1/1970""))"),43568.0)</f>
        <v>43568</v>
      </c>
      <c r="AH637" s="152">
        <v>1.555117393E9</v>
      </c>
      <c r="AI637" s="152">
        <v>109906.0252</v>
      </c>
    </row>
    <row r="638">
      <c r="A638" s="156">
        <v>1.4912496E9</v>
      </c>
      <c r="B638" s="156">
        <v>113397.5041</v>
      </c>
      <c r="C638" s="153">
        <f>IFERROR(__xludf.DUMMYFUNCTION("TO_DATE(INT((A638/(60*60*24))+""1/1/1970""))"),42828.0)</f>
        <v>42828</v>
      </c>
      <c r="D638" s="156">
        <v>1.5052284E9</v>
      </c>
      <c r="E638" s="156">
        <v>99427.8099</v>
      </c>
      <c r="G638" s="152">
        <v>1.5173748E9</v>
      </c>
      <c r="H638" s="152">
        <v>116233.7733</v>
      </c>
      <c r="J638" s="154">
        <v>43257.0</v>
      </c>
      <c r="K638" s="155">
        <v>140082.22</v>
      </c>
      <c r="M638" s="13">
        <v>1.481814E9</v>
      </c>
      <c r="N638" s="13">
        <v>26777.4744</v>
      </c>
      <c r="P638" s="156">
        <v>1.477944E9</v>
      </c>
      <c r="Q638" s="156">
        <v>111332.1087</v>
      </c>
      <c r="S638" s="156">
        <v>1.4842548E9</v>
      </c>
      <c r="T638" s="156">
        <v>9879.5321</v>
      </c>
      <c r="V638" s="156">
        <v>1.474632E9</v>
      </c>
      <c r="W638" s="156">
        <v>99898.3224</v>
      </c>
      <c r="Y638" s="156">
        <v>1.4733828E9</v>
      </c>
      <c r="Z638" s="156">
        <v>102986.8679</v>
      </c>
      <c r="AA638" s="153">
        <f>IFERROR(__xludf.DUMMYFUNCTION("TO_DATE(INT((AB638/(60*60*24))+""1/1/1970""))"),43692.0)</f>
        <v>43692</v>
      </c>
      <c r="AB638" s="152">
        <v>1.5658776E9</v>
      </c>
      <c r="AC638" s="152">
        <v>109209.8009</v>
      </c>
      <c r="AD638" s="153">
        <f>IFERROR(__xludf.DUMMYFUNCTION("TO_DATE(INT((AE638/(60*60*24))+""1/1/1970""))"),43696.0)</f>
        <v>43696</v>
      </c>
      <c r="AE638" s="156">
        <v>1.5662448E9</v>
      </c>
      <c r="AF638" s="156">
        <v>102414.68</v>
      </c>
      <c r="AG638" s="153">
        <f>IFERROR(__xludf.DUMMYFUNCTION("TO_DATE(INT((AH638/(60*60*24))+""1/1/1970""))"),43568.0)</f>
        <v>43568</v>
      </c>
      <c r="AH638" s="156">
        <v>1.555134701E9</v>
      </c>
      <c r="AI638" s="156">
        <v>109906.0252</v>
      </c>
    </row>
    <row r="639">
      <c r="A639" s="152">
        <v>1.49131266E9</v>
      </c>
      <c r="B639" s="152">
        <v>113397.5041</v>
      </c>
      <c r="C639" s="153">
        <f>IFERROR(__xludf.DUMMYFUNCTION("TO_DATE(INT((A639/(60*60*24))+""1/1/1970""))"),42829.0)</f>
        <v>42829</v>
      </c>
      <c r="D639" s="156">
        <v>1.5052752E9</v>
      </c>
      <c r="E639" s="156">
        <v>99427.8099</v>
      </c>
      <c r="G639" s="156">
        <v>1.5174612E9</v>
      </c>
      <c r="H639" s="156">
        <v>117934.8505</v>
      </c>
      <c r="J639" s="154">
        <v>43258.0</v>
      </c>
      <c r="K639" s="155">
        <v>140409.49</v>
      </c>
      <c r="M639" s="13">
        <v>1.4818356E9</v>
      </c>
      <c r="N639" s="13">
        <v>26777.4744</v>
      </c>
      <c r="P639" s="152">
        <v>1.4779728E9</v>
      </c>
      <c r="Q639" s="152">
        <v>111319.0141</v>
      </c>
      <c r="S639" s="152">
        <v>1.4843196E9</v>
      </c>
      <c r="T639" s="152">
        <v>9879.5465</v>
      </c>
      <c r="V639" s="152">
        <v>1.4746644E9</v>
      </c>
      <c r="W639" s="152">
        <v>99883.0255</v>
      </c>
      <c r="Y639" s="152">
        <v>1.4734224E9</v>
      </c>
      <c r="Z639" s="152">
        <v>102986.8679</v>
      </c>
      <c r="AA639" s="153">
        <f>IFERROR(__xludf.DUMMYFUNCTION("TO_DATE(INT((AB639/(60*60*24))+""1/1/1970""))"),43692.0)</f>
        <v>43692</v>
      </c>
      <c r="AB639" s="156">
        <v>1.5658956E9</v>
      </c>
      <c r="AC639" s="156">
        <v>109556.082</v>
      </c>
      <c r="AD639" s="153">
        <f>IFERROR(__xludf.DUMMYFUNCTION("TO_DATE(INT((AE639/(60*60*24))+""1/1/1970""))"),43697.0)</f>
        <v>43697</v>
      </c>
      <c r="AE639" s="152">
        <v>1.5662736E9</v>
      </c>
      <c r="AF639" s="152">
        <v>102538.18</v>
      </c>
      <c r="AG639" s="153">
        <f>IFERROR(__xludf.DUMMYFUNCTION("TO_DATE(INT((AH639/(60*60*24))+""1/1/1970""))"),43568.0)</f>
        <v>43568</v>
      </c>
      <c r="AH639" s="152">
        <v>1.555150603E9</v>
      </c>
      <c r="AI639" s="152">
        <v>109906.0252</v>
      </c>
    </row>
    <row r="640">
      <c r="A640" s="156">
        <v>1.491336E9</v>
      </c>
      <c r="B640" s="156">
        <v>113397.5041</v>
      </c>
      <c r="C640" s="153">
        <f>IFERROR(__xludf.DUMMYFUNCTION("TO_DATE(INT((A640/(60*60*24))+""1/1/1970""))"),42829.0)</f>
        <v>42829</v>
      </c>
      <c r="D640" s="156">
        <v>1.5053328E9</v>
      </c>
      <c r="E640" s="156">
        <v>99427.8099</v>
      </c>
      <c r="G640" s="152">
        <v>1.5175476E9</v>
      </c>
      <c r="H640" s="152">
        <v>115799.1423</v>
      </c>
      <c r="J640" s="154">
        <v>43259.0</v>
      </c>
      <c r="K640" s="155">
        <v>140696.78</v>
      </c>
      <c r="M640" s="13">
        <v>1.4819004E9</v>
      </c>
      <c r="N640" s="13">
        <v>26777.4744</v>
      </c>
      <c r="P640" s="156">
        <v>1.4780124E9</v>
      </c>
      <c r="Q640" s="156">
        <v>111319.0141</v>
      </c>
      <c r="S640" s="156">
        <v>1.4843412E9</v>
      </c>
      <c r="T640" s="156">
        <v>9879.5465</v>
      </c>
      <c r="V640" s="156">
        <v>1.4748408E9</v>
      </c>
      <c r="W640" s="156">
        <v>99882.5054</v>
      </c>
      <c r="Y640" s="156">
        <v>1.4734548E9</v>
      </c>
      <c r="Z640" s="156">
        <v>102986.8679</v>
      </c>
      <c r="AA640" s="153">
        <f>IFERROR(__xludf.DUMMYFUNCTION("TO_DATE(INT((AB640/(60*60*24))+""1/1/1970""))"),43692.0)</f>
        <v>43692</v>
      </c>
      <c r="AB640" s="152">
        <v>1.5658992E9</v>
      </c>
      <c r="AC640" s="152">
        <v>109606.2868</v>
      </c>
      <c r="AD640" s="153">
        <f>IFERROR(__xludf.DUMMYFUNCTION("TO_DATE(INT((AE640/(60*60*24))+""1/1/1970""))"),43697.0)</f>
        <v>43697</v>
      </c>
      <c r="AE640" s="156">
        <v>1.5663096E9</v>
      </c>
      <c r="AF640" s="156">
        <v>102538.18</v>
      </c>
      <c r="AG640" s="153">
        <f>IFERROR(__xludf.DUMMYFUNCTION("TO_DATE(INT((AH640/(60*60*24))+""1/1/1970""))"),43568.0)</f>
        <v>43568</v>
      </c>
      <c r="AH640" s="156">
        <v>1.555166703E9</v>
      </c>
      <c r="AI640" s="156">
        <v>109906.0252</v>
      </c>
    </row>
    <row r="641">
      <c r="A641" s="152">
        <v>1.49139906E9</v>
      </c>
      <c r="B641" s="152">
        <v>113397.5041</v>
      </c>
      <c r="C641" s="153">
        <f>IFERROR(__xludf.DUMMYFUNCTION("TO_DATE(INT((A641/(60*60*24))+""1/1/1970""))"),42830.0)</f>
        <v>42830</v>
      </c>
      <c r="D641" s="156">
        <v>1.5054012E9</v>
      </c>
      <c r="E641" s="156">
        <v>99427.8099</v>
      </c>
      <c r="G641" s="156">
        <v>1.517634E9</v>
      </c>
      <c r="H641" s="156">
        <v>115318.5842</v>
      </c>
      <c r="J641" s="154">
        <v>43262.0</v>
      </c>
      <c r="K641" s="155">
        <v>140844.88</v>
      </c>
      <c r="M641" s="13">
        <v>1.481922E9</v>
      </c>
      <c r="N641" s="13">
        <v>26777.4744</v>
      </c>
      <c r="P641" s="152">
        <v>1.4780304E9</v>
      </c>
      <c r="Q641" s="152">
        <v>111319.0141</v>
      </c>
      <c r="S641" s="152">
        <v>1.484352E9</v>
      </c>
      <c r="T641" s="152">
        <v>9884.6471</v>
      </c>
      <c r="V641" s="152">
        <v>1.4748444E9</v>
      </c>
      <c r="W641" s="152">
        <v>99883.2395</v>
      </c>
      <c r="Y641" s="152">
        <v>1.4734656E9</v>
      </c>
      <c r="Z641" s="152">
        <v>103313.48</v>
      </c>
      <c r="AA641" s="153">
        <f>IFERROR(__xludf.DUMMYFUNCTION("TO_DATE(INT((AB641/(60*60*24))+""1/1/1970""))"),43693.0)</f>
        <v>43693</v>
      </c>
      <c r="AB641" s="156">
        <v>1.565928E9</v>
      </c>
      <c r="AC641" s="156">
        <v>109606.2868</v>
      </c>
      <c r="AD641" s="153">
        <f>IFERROR(__xludf.DUMMYFUNCTION("TO_DATE(INT((AE641/(60*60*24))+""1/1/1970""))"),43697.0)</f>
        <v>43697</v>
      </c>
      <c r="AE641" s="152">
        <v>1.5663276E9</v>
      </c>
      <c r="AF641" s="152">
        <v>102538.18</v>
      </c>
      <c r="AG641" s="153">
        <f>IFERROR(__xludf.DUMMYFUNCTION("TO_DATE(INT((AH641/(60*60*24))+""1/1/1970""))"),43568.0)</f>
        <v>43568</v>
      </c>
      <c r="AH641" s="152">
        <v>1.555182591E9</v>
      </c>
      <c r="AI641" s="152">
        <v>109906.0252</v>
      </c>
    </row>
    <row r="642">
      <c r="A642" s="156">
        <v>1.4914224E9</v>
      </c>
      <c r="B642" s="156">
        <v>113397.5041</v>
      </c>
      <c r="C642" s="153">
        <f>IFERROR(__xludf.DUMMYFUNCTION("TO_DATE(INT((A642/(60*60*24))+""1/1/1970""))"),42830.0)</f>
        <v>42830</v>
      </c>
      <c r="D642" s="156">
        <v>1.505448E9</v>
      </c>
      <c r="E642" s="156">
        <v>99427.8099</v>
      </c>
      <c r="G642" s="152">
        <v>1.5178428E9</v>
      </c>
      <c r="H642" s="152">
        <v>115318.5842</v>
      </c>
      <c r="J642" s="154">
        <v>43263.0</v>
      </c>
      <c r="K642" s="155">
        <v>140939.06</v>
      </c>
      <c r="M642" s="13">
        <v>1.4819328E9</v>
      </c>
      <c r="N642" s="13">
        <v>26577.6109</v>
      </c>
      <c r="P642" s="156">
        <v>1.4780592E9</v>
      </c>
      <c r="Q642" s="156">
        <v>109745.5362</v>
      </c>
      <c r="S642" s="156">
        <v>1.4845248E9</v>
      </c>
      <c r="T642" s="156">
        <v>9895.9361</v>
      </c>
      <c r="V642" s="156">
        <v>1.4748804E9</v>
      </c>
      <c r="W642" s="156">
        <v>99890.7192</v>
      </c>
      <c r="Y642" s="156">
        <v>1.4736312E9</v>
      </c>
      <c r="Z642" s="156">
        <v>103313.48</v>
      </c>
      <c r="AA642" s="153">
        <f>IFERROR(__xludf.DUMMYFUNCTION("TO_DATE(INT((AB642/(60*60*24))+""1/1/1970""))"),43693.0)</f>
        <v>43693</v>
      </c>
      <c r="AB642" s="152">
        <v>1.565964E9</v>
      </c>
      <c r="AC642" s="152">
        <v>109208.6514</v>
      </c>
      <c r="AD642" s="153">
        <f>IFERROR(__xludf.DUMMYFUNCTION("TO_DATE(INT((AE642/(60*60*24))+""1/1/1970""))"),43697.0)</f>
        <v>43697</v>
      </c>
      <c r="AE642" s="156">
        <v>1.5663312E9</v>
      </c>
      <c r="AF642" s="156">
        <v>102538.18</v>
      </c>
      <c r="AG642" s="153">
        <f>IFERROR(__xludf.DUMMYFUNCTION("TO_DATE(INT((AH642/(60*60*24))+""1/1/1970""))"),43568.0)</f>
        <v>43568</v>
      </c>
      <c r="AH642" s="156">
        <v>1.555196733E9</v>
      </c>
      <c r="AI642" s="156">
        <v>109906.0252</v>
      </c>
    </row>
    <row r="643">
      <c r="A643" s="152">
        <v>1.49148546E9</v>
      </c>
      <c r="B643" s="152">
        <v>113397.5041</v>
      </c>
      <c r="C643" s="153">
        <f>IFERROR(__xludf.DUMMYFUNCTION("TO_DATE(INT((A643/(60*60*24))+""1/1/1970""))"),42831.0)</f>
        <v>42831</v>
      </c>
      <c r="D643" s="156">
        <v>1.5055056E9</v>
      </c>
      <c r="E643" s="156">
        <v>99427.8099</v>
      </c>
      <c r="G643" s="152">
        <v>1.5178932E9</v>
      </c>
      <c r="H643" s="152">
        <v>113365.203</v>
      </c>
      <c r="J643" s="154">
        <v>43264.0</v>
      </c>
      <c r="K643" s="155">
        <v>140920.85</v>
      </c>
      <c r="M643" s="13">
        <v>1.4820192E9</v>
      </c>
      <c r="N643" s="13">
        <v>26577.6109</v>
      </c>
      <c r="P643" s="152">
        <v>1.4780988E9</v>
      </c>
      <c r="Q643" s="152">
        <v>109745.5362</v>
      </c>
      <c r="S643" s="152">
        <v>1.4846112E9</v>
      </c>
      <c r="T643" s="152">
        <v>9892.7001</v>
      </c>
      <c r="V643" s="152">
        <v>1.47492E9</v>
      </c>
      <c r="W643" s="152">
        <v>99896.1666</v>
      </c>
      <c r="Y643" s="152">
        <v>1.4736348E9</v>
      </c>
      <c r="Z643" s="152">
        <v>103313.48</v>
      </c>
      <c r="AA643" s="153">
        <f>IFERROR(__xludf.DUMMYFUNCTION("TO_DATE(INT((AB643/(60*60*24))+""1/1/1970""))"),43693.0)</f>
        <v>43693</v>
      </c>
      <c r="AB643" s="156">
        <v>1.565982E9</v>
      </c>
      <c r="AC643" s="156">
        <v>109102.3705</v>
      </c>
      <c r="AD643" s="153">
        <f>IFERROR(__xludf.DUMMYFUNCTION("TO_DATE(INT((AE643/(60*60*24))+""1/1/1970""))"),43698.0)</f>
        <v>43698</v>
      </c>
      <c r="AE643" s="152">
        <v>1.56636E9</v>
      </c>
      <c r="AF643" s="152">
        <v>102420.18</v>
      </c>
      <c r="AG643" s="153">
        <f>IFERROR(__xludf.DUMMYFUNCTION("TO_DATE(INT((AH643/(60*60*24))+""1/1/1970""))"),43569.0)</f>
        <v>43569</v>
      </c>
      <c r="AH643" s="152">
        <v>1.555200135E9</v>
      </c>
      <c r="AI643" s="152">
        <v>109906.0252</v>
      </c>
    </row>
    <row r="644">
      <c r="A644" s="156">
        <v>1.4915088E9</v>
      </c>
      <c r="B644" s="156">
        <v>113397.5041</v>
      </c>
      <c r="C644" s="153">
        <f>IFERROR(__xludf.DUMMYFUNCTION("TO_DATE(INT((A644/(60*60*24))+""1/1/1970""))"),42831.0)</f>
        <v>42831</v>
      </c>
      <c r="D644" s="156">
        <v>1.5057432E9</v>
      </c>
      <c r="E644" s="156">
        <v>99427.8099</v>
      </c>
      <c r="G644" s="156">
        <v>1.5179796E9</v>
      </c>
      <c r="H644" s="156">
        <v>113716.9256</v>
      </c>
      <c r="J644" s="154">
        <v>43265.0</v>
      </c>
      <c r="K644" s="155">
        <v>140788.21</v>
      </c>
      <c r="M644" s="13">
        <v>1.4821056E9</v>
      </c>
      <c r="N644" s="13">
        <v>26571.7445</v>
      </c>
      <c r="P644" s="156">
        <v>1.4781168E9</v>
      </c>
      <c r="Q644" s="156">
        <v>109745.5362</v>
      </c>
      <c r="S644" s="156">
        <v>1.4846652E9</v>
      </c>
      <c r="T644" s="156">
        <v>9892.7001</v>
      </c>
      <c r="V644" s="156">
        <v>1.4749308E9</v>
      </c>
      <c r="W644" s="156">
        <v>99895.8127</v>
      </c>
      <c r="Y644" s="156">
        <v>1.4736708E9</v>
      </c>
      <c r="Z644" s="156">
        <v>103240.7471</v>
      </c>
      <c r="AA644" s="153">
        <f>IFERROR(__xludf.DUMMYFUNCTION("TO_DATE(INT((AB644/(60*60*24))+""1/1/1970""))"),43693.0)</f>
        <v>43693</v>
      </c>
      <c r="AB644" s="152">
        <v>1.5659856E9</v>
      </c>
      <c r="AC644" s="152">
        <v>109027.3497</v>
      </c>
      <c r="AD644" s="153">
        <f>IFERROR(__xludf.DUMMYFUNCTION("TO_DATE(INT((AE644/(60*60*24))+""1/1/1970""))"),43698.0)</f>
        <v>43698</v>
      </c>
      <c r="AE644" s="156">
        <v>1.566396E9</v>
      </c>
      <c r="AF644" s="156">
        <v>102420.18</v>
      </c>
      <c r="AG644" s="153">
        <f>IFERROR(__xludf.DUMMYFUNCTION("TO_DATE(INT((AH644/(60*60*24))+""1/1/1970""))"),43569.0)</f>
        <v>43569</v>
      </c>
      <c r="AH644" s="156">
        <v>1.555217205E9</v>
      </c>
      <c r="AI644" s="156">
        <v>109906.0252</v>
      </c>
    </row>
    <row r="645">
      <c r="A645" s="152">
        <v>1.49157186E9</v>
      </c>
      <c r="B645" s="152">
        <v>113397.5041</v>
      </c>
      <c r="C645" s="153">
        <f>IFERROR(__xludf.DUMMYFUNCTION("TO_DATE(INT((A645/(60*60*24))+""1/1/1970""))"),42832.0)</f>
        <v>42832</v>
      </c>
      <c r="D645" s="156">
        <v>1.5057936E9</v>
      </c>
      <c r="E645" s="156">
        <v>99427.8099</v>
      </c>
      <c r="G645" s="152">
        <v>1.518066E9</v>
      </c>
      <c r="H645" s="152">
        <v>114636.6346</v>
      </c>
      <c r="J645" s="154">
        <v>43266.0</v>
      </c>
      <c r="K645" s="155">
        <v>141593.68</v>
      </c>
      <c r="M645" s="13">
        <v>1.4821596E9</v>
      </c>
      <c r="N645" s="13">
        <v>26571.7445</v>
      </c>
      <c r="P645" s="152">
        <v>1.4781456E9</v>
      </c>
      <c r="Q645" s="152">
        <v>108323.3276</v>
      </c>
      <c r="S645" s="152">
        <v>1.4846868E9</v>
      </c>
      <c r="T645" s="152">
        <v>9892.7001</v>
      </c>
      <c r="V645" s="152">
        <v>1.4749596E9</v>
      </c>
      <c r="W645" s="152">
        <v>99887.9768</v>
      </c>
      <c r="Y645" s="152">
        <v>1.4737104E9</v>
      </c>
      <c r="Z645" s="152">
        <v>103240.7471</v>
      </c>
      <c r="AA645" s="153">
        <f>IFERROR(__xludf.DUMMYFUNCTION("TO_DATE(INT((AB645/(60*60*24))+""1/1/1970""))"),43694.0)</f>
        <v>43694</v>
      </c>
      <c r="AB645" s="156">
        <v>1.5660144E9</v>
      </c>
      <c r="AC645" s="156">
        <v>109027.3497</v>
      </c>
      <c r="AD645" s="153">
        <f>IFERROR(__xludf.DUMMYFUNCTION("TO_DATE(INT((AE645/(60*60*24))+""1/1/1970""))"),43698.0)</f>
        <v>43698</v>
      </c>
      <c r="AE645" s="152">
        <v>1.566414E9</v>
      </c>
      <c r="AF645" s="152">
        <v>102420.18</v>
      </c>
      <c r="AG645" s="153">
        <f>IFERROR(__xludf.DUMMYFUNCTION("TO_DATE(INT((AH645/(60*60*24))+""1/1/1970""))"),43569.0)</f>
        <v>43569</v>
      </c>
      <c r="AH645" s="152">
        <v>1.555233844E9</v>
      </c>
      <c r="AI645" s="152">
        <v>109906.0252</v>
      </c>
    </row>
    <row r="646">
      <c r="A646" s="156">
        <v>1.4915952E9</v>
      </c>
      <c r="B646" s="156">
        <v>113397.5041</v>
      </c>
      <c r="C646" s="153">
        <f>IFERROR(__xludf.DUMMYFUNCTION("TO_DATE(INT((A646/(60*60*24))+""1/1/1970""))"),42832.0)</f>
        <v>42832</v>
      </c>
      <c r="D646" s="156">
        <v>1.5058512E9</v>
      </c>
      <c r="E646" s="156">
        <v>99427.8099</v>
      </c>
      <c r="G646" s="156">
        <v>1.5181524E9</v>
      </c>
      <c r="H646" s="156">
        <v>113546.5444</v>
      </c>
      <c r="J646" s="154">
        <v>43269.0</v>
      </c>
      <c r="K646" s="155">
        <v>140651.41</v>
      </c>
      <c r="M646" s="13">
        <v>1.4821812E9</v>
      </c>
      <c r="N646" s="13">
        <v>26571.7445</v>
      </c>
      <c r="P646" s="156">
        <v>1.4781852E9</v>
      </c>
      <c r="Q646" s="156">
        <v>108323.3276</v>
      </c>
      <c r="S646" s="156">
        <v>1.4847516E9</v>
      </c>
      <c r="T646" s="156">
        <v>9891.7108</v>
      </c>
      <c r="V646" s="156">
        <v>1.4749992E9</v>
      </c>
      <c r="W646" s="156">
        <v>99897.1137</v>
      </c>
      <c r="Y646" s="156">
        <v>1.4737212E9</v>
      </c>
      <c r="Z646" s="156">
        <v>103240.7471</v>
      </c>
      <c r="AA646" s="153">
        <f>IFERROR(__xludf.DUMMYFUNCTION("TO_DATE(INT((AB646/(60*60*24))+""1/1/1970""))"),43696.0)</f>
        <v>43696</v>
      </c>
      <c r="AB646" s="152">
        <v>1.5662232E9</v>
      </c>
      <c r="AC646" s="152">
        <v>108222.1742</v>
      </c>
      <c r="AD646" s="153">
        <f>IFERROR(__xludf.DUMMYFUNCTION("TO_DATE(INT((AE646/(60*60*24))+""1/1/1970""))"),43698.0)</f>
        <v>43698</v>
      </c>
      <c r="AE646" s="156">
        <v>1.5664176E9</v>
      </c>
      <c r="AF646" s="156">
        <v>102420.18</v>
      </c>
      <c r="AG646" s="153">
        <f>IFERROR(__xludf.DUMMYFUNCTION("TO_DATE(INT((AH646/(60*60*24))+""1/1/1970""))"),43569.0)</f>
        <v>43569</v>
      </c>
      <c r="AH646" s="156">
        <v>1.555249727E9</v>
      </c>
      <c r="AI646" s="156">
        <v>109906.0252</v>
      </c>
    </row>
    <row r="647">
      <c r="A647" s="152">
        <v>1.49183106E9</v>
      </c>
      <c r="B647" s="152">
        <v>113397.5041</v>
      </c>
      <c r="C647" s="153">
        <f>IFERROR(__xludf.DUMMYFUNCTION("TO_DATE(INT((A647/(60*60*24))+""1/1/1970""))"),42835.0)</f>
        <v>42835</v>
      </c>
      <c r="D647" s="156">
        <v>1.5059196E9</v>
      </c>
      <c r="E647" s="156">
        <v>99427.8099</v>
      </c>
      <c r="G647" s="152">
        <v>1.5182388E9</v>
      </c>
      <c r="H647" s="152">
        <v>112622.1946</v>
      </c>
      <c r="J647" s="154">
        <v>43270.0</v>
      </c>
      <c r="K647" s="155">
        <v>140415.38</v>
      </c>
      <c r="M647" s="13">
        <v>1.482246E9</v>
      </c>
      <c r="N647" s="13">
        <v>26768.5118</v>
      </c>
      <c r="P647" s="152">
        <v>1.4782032E9</v>
      </c>
      <c r="Q647" s="152">
        <v>108323.3276</v>
      </c>
      <c r="S647" s="152">
        <v>1.4847732E9</v>
      </c>
      <c r="T647" s="152">
        <v>9891.7108</v>
      </c>
      <c r="V647" s="152">
        <v>1.4750172E9</v>
      </c>
      <c r="W647" s="152">
        <v>99897.4052</v>
      </c>
      <c r="Y647" s="152">
        <v>1.47375E9</v>
      </c>
      <c r="Z647" s="152">
        <v>103240.7471</v>
      </c>
      <c r="AA647" s="153">
        <f>IFERROR(__xludf.DUMMYFUNCTION("TO_DATE(INT((AB647/(60*60*24))+""1/1/1970""))"),43696.0)</f>
        <v>43696</v>
      </c>
      <c r="AB647" s="156">
        <v>1.5662412E9</v>
      </c>
      <c r="AC647" s="156">
        <v>108227.9736</v>
      </c>
      <c r="AD647" s="153">
        <f>IFERROR(__xludf.DUMMYFUNCTION("TO_DATE(INT((AE647/(60*60*24))+""1/1/1970""))"),43699.0)</f>
        <v>43699</v>
      </c>
      <c r="AE647" s="152">
        <v>1.5664464E9</v>
      </c>
      <c r="AF647" s="152">
        <v>102407.18</v>
      </c>
      <c r="AG647" s="153">
        <f>IFERROR(__xludf.DUMMYFUNCTION("TO_DATE(INT((AH647/(60*60*24))+""1/1/1970""))"),43569.0)</f>
        <v>43569</v>
      </c>
      <c r="AH647" s="152">
        <v>1.555265984E9</v>
      </c>
      <c r="AI647" s="152">
        <v>109906.0252</v>
      </c>
    </row>
    <row r="648">
      <c r="A648" s="156">
        <v>1.4918544E9</v>
      </c>
      <c r="B648" s="156">
        <v>113397.5041</v>
      </c>
      <c r="C648" s="153">
        <f>IFERROR(__xludf.DUMMYFUNCTION("TO_DATE(INT((A648/(60*60*24))+""1/1/1970""))"),42835.0)</f>
        <v>42835</v>
      </c>
      <c r="D648" s="156">
        <v>1.5059664E9</v>
      </c>
      <c r="E648" s="156">
        <v>99427.8099</v>
      </c>
      <c r="G648" s="156">
        <v>1.5184476E9</v>
      </c>
      <c r="H648" s="156">
        <v>112622.1946</v>
      </c>
      <c r="J648" s="154">
        <v>43271.0</v>
      </c>
      <c r="K648" s="155">
        <v>140254.78</v>
      </c>
      <c r="M648" s="13">
        <v>1.4822676E9</v>
      </c>
      <c r="N648" s="13">
        <v>26768.5118</v>
      </c>
      <c r="P648" s="156">
        <v>1.478232E9</v>
      </c>
      <c r="Q648" s="156">
        <v>107406.8837</v>
      </c>
      <c r="S648" s="156">
        <v>1.484838E9</v>
      </c>
      <c r="T648" s="156">
        <v>9863.8719</v>
      </c>
      <c r="V648" s="156">
        <v>1.4750388E9</v>
      </c>
      <c r="W648" s="156">
        <v>99888.5136</v>
      </c>
      <c r="Y648" s="156">
        <v>1.4737896E9</v>
      </c>
      <c r="Z648" s="156">
        <v>103240.7471</v>
      </c>
      <c r="AA648" s="153">
        <f>IFERROR(__xludf.DUMMYFUNCTION("TO_DATE(INT((AB648/(60*60*24))+""1/1/1970""))"),43696.0)</f>
        <v>43696</v>
      </c>
      <c r="AB648" s="152">
        <v>1.5662448E9</v>
      </c>
      <c r="AC648" s="152">
        <v>108268.4841</v>
      </c>
      <c r="AD648" s="153">
        <f>IFERROR(__xludf.DUMMYFUNCTION("TO_DATE(INT((AE648/(60*60*24))+""1/1/1970""))"),43699.0)</f>
        <v>43699</v>
      </c>
      <c r="AE648" s="156">
        <v>1.5664824E9</v>
      </c>
      <c r="AF648" s="156">
        <v>102407.18</v>
      </c>
      <c r="AG648" s="153">
        <f>IFERROR(__xludf.DUMMYFUNCTION("TO_DATE(INT((AH648/(60*60*24))+""1/1/1970""))"),43569.0)</f>
        <v>43569</v>
      </c>
      <c r="AH648" s="156">
        <v>1.555282031E9</v>
      </c>
      <c r="AI648" s="156">
        <v>109906.0252</v>
      </c>
    </row>
    <row r="649">
      <c r="A649" s="152">
        <v>1.49191746E9</v>
      </c>
      <c r="B649" s="152">
        <v>113397.5041</v>
      </c>
      <c r="C649" s="153">
        <f>IFERROR(__xludf.DUMMYFUNCTION("TO_DATE(INT((A649/(60*60*24))+""1/1/1970""))"),42836.0)</f>
        <v>42836</v>
      </c>
      <c r="D649" s="156">
        <v>1.506024E9</v>
      </c>
      <c r="E649" s="156">
        <v>99427.8099</v>
      </c>
      <c r="G649" s="156">
        <v>1.518498E9</v>
      </c>
      <c r="H649" s="156">
        <v>114103.2278</v>
      </c>
      <c r="J649" s="154">
        <v>43272.0</v>
      </c>
      <c r="K649" s="155">
        <v>139931.8</v>
      </c>
      <c r="M649" s="13">
        <v>1.4823324E9</v>
      </c>
      <c r="N649" s="13">
        <v>26643.7728</v>
      </c>
      <c r="P649" s="152">
        <v>1.4782716E9</v>
      </c>
      <c r="Q649" s="152">
        <v>107406.8837</v>
      </c>
      <c r="S649" s="152">
        <v>1.4848596E9</v>
      </c>
      <c r="T649" s="152">
        <v>9863.8719</v>
      </c>
      <c r="V649" s="152">
        <v>1.4750784E9</v>
      </c>
      <c r="W649" s="152">
        <v>99889.0141</v>
      </c>
      <c r="Y649" s="152">
        <v>1.4738076E9</v>
      </c>
      <c r="Z649" s="152">
        <v>103240.7471</v>
      </c>
      <c r="AA649" s="153">
        <f>IFERROR(__xludf.DUMMYFUNCTION("TO_DATE(INT((AB649/(60*60*24))+""1/1/1970""))"),43697.0)</f>
        <v>43697</v>
      </c>
      <c r="AB649" s="156">
        <v>1.5662736E9</v>
      </c>
      <c r="AC649" s="156">
        <v>108268.4841</v>
      </c>
      <c r="AD649" s="153">
        <f>IFERROR(__xludf.DUMMYFUNCTION("TO_DATE(INT((AE649/(60*60*24))+""1/1/1970""))"),43699.0)</f>
        <v>43699</v>
      </c>
      <c r="AE649" s="152">
        <v>1.5665004E9</v>
      </c>
      <c r="AF649" s="152">
        <v>102407.18</v>
      </c>
      <c r="AG649" s="153">
        <f>IFERROR(__xludf.DUMMYFUNCTION("TO_DATE(INT((AH649/(60*60*24))+""1/1/1970""))"),43569.0)</f>
        <v>43569</v>
      </c>
      <c r="AH649" s="152">
        <v>1.555286383E9</v>
      </c>
      <c r="AI649" s="152">
        <v>109906.0252</v>
      </c>
    </row>
    <row r="650">
      <c r="A650" s="156">
        <v>1.4919408E9</v>
      </c>
      <c r="B650" s="156">
        <v>113397.5041</v>
      </c>
      <c r="C650" s="153">
        <f>IFERROR(__xludf.DUMMYFUNCTION("TO_DATE(INT((A650/(60*60*24))+""1/1/1970""))"),42836.0)</f>
        <v>42836</v>
      </c>
      <c r="D650" s="156">
        <v>1.5060924E9</v>
      </c>
      <c r="E650" s="156">
        <v>99427.8099</v>
      </c>
      <c r="G650" s="152">
        <v>1.5185844E9</v>
      </c>
      <c r="H650" s="152">
        <v>113992.7869</v>
      </c>
      <c r="J650" s="154">
        <v>43273.0</v>
      </c>
      <c r="K650" s="155">
        <v>139614.27</v>
      </c>
      <c r="M650" s="13">
        <v>1.482354E9</v>
      </c>
      <c r="N650" s="13">
        <v>26643.7728</v>
      </c>
      <c r="P650" s="156">
        <v>1.4782896E9</v>
      </c>
      <c r="Q650" s="156">
        <v>107406.8837</v>
      </c>
      <c r="S650" s="156">
        <v>1.4849244E9</v>
      </c>
      <c r="T650" s="156">
        <v>9848.1607</v>
      </c>
      <c r="V650" s="156">
        <v>1.4751036E9</v>
      </c>
      <c r="W650" s="156">
        <v>99897.6948</v>
      </c>
      <c r="Y650" s="156">
        <v>1.4738292E9</v>
      </c>
      <c r="Z650" s="156">
        <v>103435.6165</v>
      </c>
      <c r="AA650" s="153">
        <f>IFERROR(__xludf.DUMMYFUNCTION("TO_DATE(INT((AB650/(60*60*24))+""1/1/1970""))"),43697.0)</f>
        <v>43697</v>
      </c>
      <c r="AB650" s="152">
        <v>1.5663096E9</v>
      </c>
      <c r="AC650" s="152">
        <v>108645.2628</v>
      </c>
      <c r="AD650" s="153">
        <f>IFERROR(__xludf.DUMMYFUNCTION("TO_DATE(INT((AE650/(60*60*24))+""1/1/1970""))"),43699.0)</f>
        <v>43699</v>
      </c>
      <c r="AE650" s="156">
        <v>1.566504E9</v>
      </c>
      <c r="AF650" s="156">
        <v>102407.18</v>
      </c>
      <c r="AG650" s="153">
        <f>IFERROR(__xludf.DUMMYFUNCTION("TO_DATE(INT((AH650/(60*60*24))+""1/1/1970""))"),43570.0)</f>
        <v>43570</v>
      </c>
      <c r="AH650" s="156">
        <v>1.555298285E9</v>
      </c>
      <c r="AI650" s="156">
        <v>109906.0252</v>
      </c>
    </row>
    <row r="651">
      <c r="A651" s="152">
        <v>1.49200386E9</v>
      </c>
      <c r="B651" s="152">
        <v>113397.5041</v>
      </c>
      <c r="C651" s="153">
        <f>IFERROR(__xludf.DUMMYFUNCTION("TO_DATE(INT((A651/(60*60*24))+""1/1/1970""))"),42837.0)</f>
        <v>42837</v>
      </c>
      <c r="D651" s="156">
        <v>1.5061392E9</v>
      </c>
      <c r="E651" s="156">
        <v>99427.8099</v>
      </c>
      <c r="G651" s="156">
        <v>1.5186708E9</v>
      </c>
      <c r="H651" s="156">
        <v>115094.4811</v>
      </c>
      <c r="J651" s="154">
        <v>43276.0</v>
      </c>
      <c r="K651" s="155">
        <v>139817.34</v>
      </c>
      <c r="M651" s="13">
        <v>1.4824188E9</v>
      </c>
      <c r="N651" s="13">
        <v>26626.0968</v>
      </c>
      <c r="P651" s="152">
        <v>1.4783184E9</v>
      </c>
      <c r="Q651" s="152">
        <v>107104.4254</v>
      </c>
      <c r="S651" s="152">
        <v>1.484946E9</v>
      </c>
      <c r="T651" s="152">
        <v>9848.1607</v>
      </c>
      <c r="V651" s="152">
        <v>1.475118E9</v>
      </c>
      <c r="W651" s="152">
        <v>99882.8135</v>
      </c>
      <c r="Y651" s="152">
        <v>1.4738688E9</v>
      </c>
      <c r="Z651" s="152">
        <v>103435.6165</v>
      </c>
      <c r="AA651" s="153">
        <f>IFERROR(__xludf.DUMMYFUNCTION("TO_DATE(INT((AB651/(60*60*24))+""1/1/1970""))"),43697.0)</f>
        <v>43697</v>
      </c>
      <c r="AB651" s="156">
        <v>1.5663276E9</v>
      </c>
      <c r="AC651" s="156">
        <v>108635.09</v>
      </c>
      <c r="AD651" s="153">
        <f>IFERROR(__xludf.DUMMYFUNCTION("TO_DATE(INT((AE651/(60*60*24))+""1/1/1970""))"),43700.0)</f>
        <v>43700</v>
      </c>
      <c r="AE651" s="152">
        <v>1.5665328E9</v>
      </c>
      <c r="AF651" s="152">
        <v>102404.63</v>
      </c>
      <c r="AG651" s="153">
        <f>IFERROR(__xludf.DUMMYFUNCTION("TO_DATE(INT((AH651/(60*60*24))+""1/1/1970""))"),43570.0)</f>
        <v>43570</v>
      </c>
      <c r="AH651" s="152">
        <v>1.555314087E9</v>
      </c>
      <c r="AI651" s="152">
        <v>109906.0252</v>
      </c>
    </row>
    <row r="652">
      <c r="A652" s="156">
        <v>1.4920272E9</v>
      </c>
      <c r="B652" s="156">
        <v>113397.5041</v>
      </c>
      <c r="C652" s="153">
        <f>IFERROR(__xludf.DUMMYFUNCTION("TO_DATE(INT((A652/(60*60*24))+""1/1/1970""))"),42837.0)</f>
        <v>42837</v>
      </c>
      <c r="D652" s="156">
        <v>1.5063696E9</v>
      </c>
      <c r="E652" s="156">
        <v>99427.8099</v>
      </c>
      <c r="G652" s="152">
        <v>1.5187572E9</v>
      </c>
      <c r="H652" s="152">
        <v>114882.8064</v>
      </c>
      <c r="J652" s="154">
        <v>43277.0</v>
      </c>
      <c r="K652" s="155">
        <v>138836.09</v>
      </c>
      <c r="M652" s="13">
        <v>1.4824404E9</v>
      </c>
      <c r="N652" s="13">
        <v>26626.0968</v>
      </c>
      <c r="P652" s="156">
        <v>1.4785308E9</v>
      </c>
      <c r="Q652" s="156">
        <v>107104.4254</v>
      </c>
      <c r="S652" s="156">
        <v>1.4849568E9</v>
      </c>
      <c r="T652" s="156">
        <v>9857.8606</v>
      </c>
      <c r="V652" s="156">
        <v>1.4751576E9</v>
      </c>
      <c r="W652" s="156">
        <v>99875.3039</v>
      </c>
      <c r="Y652" s="156">
        <v>1.473894E9</v>
      </c>
      <c r="Z652" s="156">
        <v>103435.6165</v>
      </c>
      <c r="AA652" s="153">
        <f>IFERROR(__xludf.DUMMYFUNCTION("TO_DATE(INT((AB652/(60*60*24))+""1/1/1970""))"),43697.0)</f>
        <v>43697</v>
      </c>
      <c r="AB652" s="152">
        <v>1.5663312E9</v>
      </c>
      <c r="AC652" s="152">
        <v>108771.4738</v>
      </c>
      <c r="AD652" s="153">
        <f>IFERROR(__xludf.DUMMYFUNCTION("TO_DATE(INT((AE652/(60*60*24))+""1/1/1970""))"),43700.0)</f>
        <v>43700</v>
      </c>
      <c r="AE652" s="156">
        <v>1.5665688E9</v>
      </c>
      <c r="AF652" s="156">
        <v>102404.63</v>
      </c>
      <c r="AG652" s="153">
        <f>IFERROR(__xludf.DUMMYFUNCTION("TO_DATE(INT((AH652/(60*60*24))+""1/1/1970""))"),43570.0)</f>
        <v>43570</v>
      </c>
      <c r="AH652" s="156">
        <v>1.555329901E9</v>
      </c>
      <c r="AI652" s="156">
        <v>109906.0252</v>
      </c>
    </row>
    <row r="653">
      <c r="A653" s="152">
        <v>1.49209026E9</v>
      </c>
      <c r="B653" s="152">
        <v>113397.5041</v>
      </c>
      <c r="C653" s="153">
        <f>IFERROR(__xludf.DUMMYFUNCTION("TO_DATE(INT((A653/(60*60*24))+""1/1/1970""))"),42838.0)</f>
        <v>42838</v>
      </c>
      <c r="D653" s="156">
        <v>1.506438E9</v>
      </c>
      <c r="E653" s="156">
        <v>99427.8099</v>
      </c>
      <c r="G653" s="156">
        <v>1.5188436E9</v>
      </c>
      <c r="H653" s="156">
        <v>115286.0167</v>
      </c>
      <c r="J653" s="154">
        <v>43278.0</v>
      </c>
      <c r="K653" s="155">
        <v>138853.3</v>
      </c>
      <c r="M653" s="13">
        <v>1.4825052E9</v>
      </c>
      <c r="N653" s="13">
        <v>26636.0245</v>
      </c>
      <c r="P653" s="152">
        <v>1.4785524E9</v>
      </c>
      <c r="Q653" s="152">
        <v>107104.4254</v>
      </c>
      <c r="S653" s="152">
        <v>1.4851296E9</v>
      </c>
      <c r="T653" s="152">
        <v>9864.8827</v>
      </c>
      <c r="V653" s="152">
        <v>1.47519E9</v>
      </c>
      <c r="W653" s="152">
        <v>99878.4078</v>
      </c>
      <c r="Y653" s="152">
        <v>1.4739084E9</v>
      </c>
      <c r="Z653" s="152">
        <v>103197.7477</v>
      </c>
      <c r="AA653" s="153">
        <f>IFERROR(__xludf.DUMMYFUNCTION("TO_DATE(INT((AB653/(60*60*24))+""1/1/1970""))"),43698.0)</f>
        <v>43698</v>
      </c>
      <c r="AB653" s="156">
        <v>1.56636E9</v>
      </c>
      <c r="AC653" s="156">
        <v>108771.4738</v>
      </c>
      <c r="AD653" s="153">
        <f>IFERROR(__xludf.DUMMYFUNCTION("TO_DATE(INT((AE653/(60*60*24))+""1/1/1970""))"),43700.0)</f>
        <v>43700</v>
      </c>
      <c r="AE653" s="152">
        <v>1.5665868E9</v>
      </c>
      <c r="AF653" s="152">
        <v>102404.63</v>
      </c>
      <c r="AG653" s="153">
        <f>IFERROR(__xludf.DUMMYFUNCTION("TO_DATE(INT((AH653/(60*60*24))+""1/1/1970""))"),43570.0)</f>
        <v>43570</v>
      </c>
      <c r="AH653" s="152">
        <v>1.55534574E9</v>
      </c>
      <c r="AI653" s="152">
        <v>108915.9452</v>
      </c>
    </row>
    <row r="654">
      <c r="A654" s="156">
        <v>1.4921136E9</v>
      </c>
      <c r="B654" s="156">
        <v>113397.5041</v>
      </c>
      <c r="C654" s="153">
        <f>IFERROR(__xludf.DUMMYFUNCTION("TO_DATE(INT((A654/(60*60*24))+""1/1/1970""))"),42838.0)</f>
        <v>42838</v>
      </c>
      <c r="D654" s="156">
        <v>1.5064848E9</v>
      </c>
      <c r="E654" s="156">
        <v>99427.8099</v>
      </c>
      <c r="G654" s="152">
        <v>1.5191388E9</v>
      </c>
      <c r="H654" s="152">
        <v>115286.0167</v>
      </c>
      <c r="J654" s="154">
        <v>43279.0</v>
      </c>
      <c r="K654" s="155">
        <v>138412.48</v>
      </c>
      <c r="M654" s="13">
        <v>1.4825268E9</v>
      </c>
      <c r="N654" s="13">
        <v>26636.0245</v>
      </c>
      <c r="P654" s="156">
        <v>1.4785812E9</v>
      </c>
      <c r="Q654" s="156">
        <v>111959.7228</v>
      </c>
      <c r="S654" s="156">
        <v>1.4851836E9</v>
      </c>
      <c r="T654" s="156">
        <v>9864.8827</v>
      </c>
      <c r="V654" s="156">
        <v>1.4751972E9</v>
      </c>
      <c r="W654" s="156">
        <v>99879.9269</v>
      </c>
      <c r="Y654" s="156">
        <v>1.473948E9</v>
      </c>
      <c r="Z654" s="156">
        <v>103197.7477</v>
      </c>
      <c r="AA654" s="153">
        <f>IFERROR(__xludf.DUMMYFUNCTION("TO_DATE(INT((AB654/(60*60*24))+""1/1/1970""))"),43698.0)</f>
        <v>43698</v>
      </c>
      <c r="AB654" s="152">
        <v>1.566396E9</v>
      </c>
      <c r="AC654" s="152">
        <v>108407.1986</v>
      </c>
      <c r="AD654" s="153">
        <f>IFERROR(__xludf.DUMMYFUNCTION("TO_DATE(INT((AE654/(60*60*24))+""1/1/1970""))"),43700.0)</f>
        <v>43700</v>
      </c>
      <c r="AE654" s="156">
        <v>1.5665904E9</v>
      </c>
      <c r="AF654" s="156">
        <v>102404.63</v>
      </c>
      <c r="AG654" s="153">
        <f>IFERROR(__xludf.DUMMYFUNCTION("TO_DATE(INT((AH654/(60*60*24))+""1/1/1970""))"),43570.0)</f>
        <v>43570</v>
      </c>
      <c r="AH654" s="156">
        <v>1.555361686E9</v>
      </c>
      <c r="AI654" s="156">
        <v>108850.4252</v>
      </c>
    </row>
    <row r="655">
      <c r="A655" s="152">
        <v>1.49243586E9</v>
      </c>
      <c r="B655" s="152">
        <v>113397.5041</v>
      </c>
      <c r="C655" s="153">
        <f>IFERROR(__xludf.DUMMYFUNCTION("TO_DATE(INT((A655/(60*60*24))+""1/1/1970""))"),42842.0)</f>
        <v>42842</v>
      </c>
      <c r="D655" s="156">
        <v>1.5065424E9</v>
      </c>
      <c r="E655" s="156">
        <v>99427.8099</v>
      </c>
      <c r="G655" s="152">
        <v>1.5191892E9</v>
      </c>
      <c r="H655" s="152">
        <v>116030.8151</v>
      </c>
      <c r="J655" s="154">
        <v>43280.0</v>
      </c>
      <c r="K655" s="155">
        <v>138701.01</v>
      </c>
      <c r="M655" s="13">
        <v>1.4825376E9</v>
      </c>
      <c r="N655" s="13">
        <v>26675.7383</v>
      </c>
      <c r="P655" s="152">
        <v>1.4786208E9</v>
      </c>
      <c r="Q655" s="152">
        <v>111959.7228</v>
      </c>
      <c r="S655" s="152">
        <v>1.4852052E9</v>
      </c>
      <c r="T655" s="152">
        <v>9864.8827</v>
      </c>
      <c r="V655" s="152">
        <v>1.4752368E9</v>
      </c>
      <c r="W655" s="152">
        <v>99878.0012</v>
      </c>
      <c r="Y655" s="152">
        <v>1.4739804E9</v>
      </c>
      <c r="Z655" s="152">
        <v>103197.7477</v>
      </c>
      <c r="AA655" s="153">
        <f>IFERROR(__xludf.DUMMYFUNCTION("TO_DATE(INT((AB655/(60*60*24))+""1/1/1970""))"),43698.0)</f>
        <v>43698</v>
      </c>
      <c r="AB655" s="156">
        <v>1.566414E9</v>
      </c>
      <c r="AC655" s="156">
        <v>108466.5401</v>
      </c>
      <c r="AD655" s="153">
        <f>IFERROR(__xludf.DUMMYFUNCTION("TO_DATE(INT((AE655/(60*60*24))+""1/1/1970""))"),43701.0)</f>
        <v>43701</v>
      </c>
      <c r="AE655" s="152">
        <v>1.5666192E9</v>
      </c>
      <c r="AF655" s="152">
        <v>102187.93</v>
      </c>
      <c r="AG655" s="153">
        <f>IFERROR(__xludf.DUMMYFUNCTION("TO_DATE(INT((AH655/(60*60*24))+""1/1/1970""))"),43570.0)</f>
        <v>43570</v>
      </c>
      <c r="AH655" s="152">
        <v>1.555372664E9</v>
      </c>
      <c r="AI655" s="152">
        <v>108850.4252</v>
      </c>
    </row>
    <row r="656">
      <c r="A656" s="156">
        <v>1.4924592E9</v>
      </c>
      <c r="B656" s="156">
        <v>113397.5041</v>
      </c>
      <c r="C656" s="153">
        <f>IFERROR(__xludf.DUMMYFUNCTION("TO_DATE(INT((A656/(60*60*24))+""1/1/1970""))"),42842.0)</f>
        <v>42842</v>
      </c>
      <c r="D656" s="156">
        <v>1.5066108E9</v>
      </c>
      <c r="E656" s="156">
        <v>99427.8099</v>
      </c>
      <c r="G656" s="156">
        <v>1.5192756E9</v>
      </c>
      <c r="H656" s="156">
        <v>114512.9668</v>
      </c>
      <c r="J656" s="154">
        <v>43283.0</v>
      </c>
      <c r="K656" s="155">
        <v>138878.34</v>
      </c>
      <c r="M656" s="13">
        <v>1.482624E9</v>
      </c>
      <c r="N656" s="13">
        <v>26675.7383</v>
      </c>
      <c r="P656" s="156">
        <v>1.4786388E9</v>
      </c>
      <c r="Q656" s="156">
        <v>111959.7228</v>
      </c>
      <c r="S656" s="156">
        <v>1.48527E9</v>
      </c>
      <c r="T656" s="156">
        <v>9865.9344</v>
      </c>
      <c r="V656" s="156">
        <v>1.4752692E9</v>
      </c>
      <c r="W656" s="156">
        <v>99877.7669</v>
      </c>
      <c r="Y656" s="156">
        <v>1.4739876E9</v>
      </c>
      <c r="Z656" s="156">
        <v>103180.365</v>
      </c>
      <c r="AA656" s="153">
        <f>IFERROR(__xludf.DUMMYFUNCTION("TO_DATE(INT((AB656/(60*60*24))+""1/1/1970""))"),43698.0)</f>
        <v>43698</v>
      </c>
      <c r="AB656" s="152">
        <v>1.5664176E9</v>
      </c>
      <c r="AC656" s="152">
        <v>108367.1362</v>
      </c>
      <c r="AD656" s="153">
        <f>IFERROR(__xludf.DUMMYFUNCTION("TO_DATE(INT((AE656/(60*60*24))+""1/1/1970""))"),43703.0)</f>
        <v>43703</v>
      </c>
      <c r="AE656" s="156">
        <v>1.566828E9</v>
      </c>
      <c r="AF656" s="156">
        <v>102187.93</v>
      </c>
      <c r="AG656" s="153">
        <f>IFERROR(__xludf.DUMMYFUNCTION("TO_DATE(INT((AH656/(60*60*24))+""1/1/1970""))"),43571.0)</f>
        <v>43571</v>
      </c>
      <c r="AH656" s="156">
        <v>1.555377559E9</v>
      </c>
      <c r="AI656" s="156">
        <v>108850.4252</v>
      </c>
    </row>
    <row r="657">
      <c r="A657" s="152">
        <v>1.49252226E9</v>
      </c>
      <c r="B657" s="152">
        <v>113397.5041</v>
      </c>
      <c r="C657" s="153">
        <f>IFERROR(__xludf.DUMMYFUNCTION("TO_DATE(INT((A657/(60*60*24))+""1/1/1970""))"),42843.0)</f>
        <v>42843</v>
      </c>
      <c r="D657" s="156">
        <v>1.5066576E9</v>
      </c>
      <c r="E657" s="156">
        <v>99427.8099</v>
      </c>
      <c r="G657" s="152">
        <v>1.519362E9</v>
      </c>
      <c r="H657" s="152">
        <v>114848.3226</v>
      </c>
      <c r="J657" s="154">
        <v>43283.0</v>
      </c>
      <c r="K657" s="155">
        <v>138875.34</v>
      </c>
      <c r="M657" s="13">
        <v>1.4827104E9</v>
      </c>
      <c r="N657" s="13">
        <v>26675.7383</v>
      </c>
      <c r="P657" s="152">
        <v>1.4786676E9</v>
      </c>
      <c r="Q657" s="152">
        <v>112991.7012</v>
      </c>
      <c r="S657" s="152">
        <v>1.4852916E9</v>
      </c>
      <c r="T657" s="152">
        <v>9865.9344</v>
      </c>
      <c r="V657" s="152">
        <v>1.4754456E9</v>
      </c>
      <c r="W657" s="152">
        <v>99878.7256</v>
      </c>
      <c r="Y657" s="152">
        <v>1.4740272E9</v>
      </c>
      <c r="Z657" s="152">
        <v>103180.365</v>
      </c>
      <c r="AA657" s="153">
        <f>IFERROR(__xludf.DUMMYFUNCTION("TO_DATE(INT((AB657/(60*60*24))+""1/1/1970""))"),43699.0)</f>
        <v>43699</v>
      </c>
      <c r="AB657" s="156">
        <v>1.5664464E9</v>
      </c>
      <c r="AC657" s="156">
        <v>108367.1362</v>
      </c>
      <c r="AD657" s="153">
        <f>IFERROR(__xludf.DUMMYFUNCTION("TO_DATE(INT((AE657/(60*60*24))+""1/1/1970""))"),43703.0)</f>
        <v>43703</v>
      </c>
      <c r="AE657" s="152">
        <v>1.566846E9</v>
      </c>
      <c r="AF657" s="152">
        <v>102187.93</v>
      </c>
      <c r="AG657" s="153">
        <f>IFERROR(__xludf.DUMMYFUNCTION("TO_DATE(INT((AH657/(60*60*24))+""1/1/1970""))"),43571.0)</f>
        <v>43571</v>
      </c>
      <c r="AH657" s="152">
        <v>1.555393451E9</v>
      </c>
      <c r="AI657" s="152">
        <v>108850.4252</v>
      </c>
    </row>
    <row r="658">
      <c r="A658" s="156">
        <v>1.4925456E9</v>
      </c>
      <c r="B658" s="156">
        <v>113397.5041</v>
      </c>
      <c r="C658" s="153">
        <f>IFERROR(__xludf.DUMMYFUNCTION("TO_DATE(INT((A658/(60*60*24))+""1/1/1970""))"),42843.0)</f>
        <v>42843</v>
      </c>
      <c r="D658" s="156">
        <v>1.5067152E9</v>
      </c>
      <c r="E658" s="156">
        <v>99427.8099</v>
      </c>
      <c r="G658" s="156">
        <v>1.5194484E9</v>
      </c>
      <c r="H658" s="156">
        <v>114939.9884</v>
      </c>
      <c r="J658" s="154">
        <v>43284.0</v>
      </c>
      <c r="K658" s="155">
        <v>138570.8</v>
      </c>
      <c r="M658" s="13">
        <v>1.4827968E9</v>
      </c>
      <c r="N658" s="13">
        <v>26681.5614</v>
      </c>
      <c r="P658" s="156">
        <v>1.4787072E9</v>
      </c>
      <c r="Q658" s="156">
        <v>112991.7012</v>
      </c>
      <c r="S658" s="156">
        <v>1.4853564E9</v>
      </c>
      <c r="T658" s="156">
        <v>9840.9862</v>
      </c>
      <c r="V658" s="156">
        <v>1.4754492E9</v>
      </c>
      <c r="W658" s="156">
        <v>99875.2381</v>
      </c>
      <c r="Y658" s="156">
        <v>1.4740596E9</v>
      </c>
      <c r="Z658" s="156">
        <v>103180.365</v>
      </c>
      <c r="AA658" s="153">
        <f>IFERROR(__xludf.DUMMYFUNCTION("TO_DATE(INT((AB658/(60*60*24))+""1/1/1970""))"),43699.0)</f>
        <v>43699</v>
      </c>
      <c r="AB658" s="152">
        <v>1.5664824E9</v>
      </c>
      <c r="AC658" s="152">
        <v>108194.936</v>
      </c>
      <c r="AD658" s="153">
        <f>IFERROR(__xludf.DUMMYFUNCTION("TO_DATE(INT((AE658/(60*60*24))+""1/1/1970""))"),43703.0)</f>
        <v>43703</v>
      </c>
      <c r="AE658" s="156">
        <v>1.5668496E9</v>
      </c>
      <c r="AF658" s="156">
        <v>102187.93</v>
      </c>
      <c r="AG658" s="153">
        <f>IFERROR(__xludf.DUMMYFUNCTION("TO_DATE(INT((AH658/(60*60*24))+""1/1/1970""))"),43571.0)</f>
        <v>43571</v>
      </c>
      <c r="AH658" s="156">
        <v>1.555409326E9</v>
      </c>
      <c r="AI658" s="156">
        <v>108850.4252</v>
      </c>
    </row>
    <row r="659">
      <c r="A659" s="152">
        <v>1.49260866E9</v>
      </c>
      <c r="B659" s="152">
        <v>113397.5041</v>
      </c>
      <c r="C659" s="153">
        <f>IFERROR(__xludf.DUMMYFUNCTION("TO_DATE(INT((A659/(60*60*24))+""1/1/1970""))"),42844.0)</f>
        <v>42844</v>
      </c>
      <c r="D659" s="156">
        <v>1.5069528E9</v>
      </c>
      <c r="E659" s="156">
        <v>99427.8099</v>
      </c>
      <c r="G659" s="152">
        <v>1.5196572E9</v>
      </c>
      <c r="H659" s="152">
        <v>114939.9884</v>
      </c>
      <c r="J659" s="154">
        <v>43285.0</v>
      </c>
      <c r="K659" s="155">
        <v>138857.28</v>
      </c>
      <c r="M659" s="13">
        <v>1.4828508E9</v>
      </c>
      <c r="N659" s="13">
        <v>26681.5614</v>
      </c>
      <c r="P659" s="152">
        <v>1.4787252E9</v>
      </c>
      <c r="Q659" s="152">
        <v>112991.7012</v>
      </c>
      <c r="S659" s="152">
        <v>1.485378E9</v>
      </c>
      <c r="T659" s="152">
        <v>9840.9862</v>
      </c>
      <c r="V659" s="152">
        <v>1.4754852E9</v>
      </c>
      <c r="W659" s="152">
        <v>99878.5316</v>
      </c>
      <c r="Y659" s="152">
        <v>1.4740704E9</v>
      </c>
      <c r="Z659" s="152">
        <v>104000.0975</v>
      </c>
      <c r="AA659" s="153">
        <f>IFERROR(__xludf.DUMMYFUNCTION("TO_DATE(INT((AB659/(60*60*24))+""1/1/1970""))"),43699.0)</f>
        <v>43699</v>
      </c>
      <c r="AB659" s="156">
        <v>1.5665004E9</v>
      </c>
      <c r="AC659" s="156">
        <v>108068.6258</v>
      </c>
      <c r="AD659" s="153">
        <f>IFERROR(__xludf.DUMMYFUNCTION("TO_DATE(INT((AE659/(60*60*24))+""1/1/1970""))"),43704.0)</f>
        <v>43704</v>
      </c>
      <c r="AE659" s="152">
        <v>1.5668784E9</v>
      </c>
      <c r="AF659" s="152">
        <v>102400.62</v>
      </c>
      <c r="AG659" s="153">
        <f>IFERROR(__xludf.DUMMYFUNCTION("TO_DATE(INT((AH659/(60*60*24))+""1/1/1970""))"),43571.0)</f>
        <v>43571</v>
      </c>
      <c r="AH659" s="152">
        <v>1.55542512E9</v>
      </c>
      <c r="AI659" s="152">
        <v>108957.8052</v>
      </c>
    </row>
    <row r="660">
      <c r="A660" s="156">
        <v>1.492632E9</v>
      </c>
      <c r="B660" s="156">
        <v>113397.5041</v>
      </c>
      <c r="C660" s="153">
        <f>IFERROR(__xludf.DUMMYFUNCTION("TO_DATE(INT((A660/(60*60*24))+""1/1/1970""))"),42844.0)</f>
        <v>42844</v>
      </c>
      <c r="D660" s="156">
        <v>1.5070032E9</v>
      </c>
      <c r="E660" s="156">
        <v>99427.8099</v>
      </c>
      <c r="G660" s="152">
        <v>1.5197076E9</v>
      </c>
      <c r="H660" s="152">
        <v>114374.5741</v>
      </c>
      <c r="J660" s="154">
        <v>43286.0</v>
      </c>
      <c r="K660" s="155">
        <v>138857.28</v>
      </c>
      <c r="M660" s="13">
        <v>1.4828724E9</v>
      </c>
      <c r="N660" s="13">
        <v>26681.5614</v>
      </c>
      <c r="P660" s="156">
        <v>1.478754E9</v>
      </c>
      <c r="Q660" s="156">
        <v>115441.6466</v>
      </c>
      <c r="S660" s="156">
        <v>1.4854428E9</v>
      </c>
      <c r="T660" s="156">
        <v>9838.2169</v>
      </c>
      <c r="V660" s="156">
        <v>1.4755248E9</v>
      </c>
      <c r="W660" s="156">
        <v>99873.7724</v>
      </c>
      <c r="Y660" s="156">
        <v>1.474236E9</v>
      </c>
      <c r="Z660" s="156">
        <v>104000.0975</v>
      </c>
      <c r="AA660" s="153">
        <f>IFERROR(__xludf.DUMMYFUNCTION("TO_DATE(INT((AB660/(60*60*24))+""1/1/1970""))"),43699.0)</f>
        <v>43699</v>
      </c>
      <c r="AB660" s="152">
        <v>1.566504E9</v>
      </c>
      <c r="AC660" s="152">
        <v>108100.2587</v>
      </c>
      <c r="AD660" s="153">
        <f>IFERROR(__xludf.DUMMYFUNCTION("TO_DATE(INT((AE660/(60*60*24))+""1/1/1970""))"),43704.0)</f>
        <v>43704</v>
      </c>
      <c r="AE660" s="156">
        <v>1.5669144E9</v>
      </c>
      <c r="AF660" s="156">
        <v>102400.62</v>
      </c>
      <c r="AG660" s="153">
        <f>IFERROR(__xludf.DUMMYFUNCTION("TO_DATE(INT((AH660/(60*60*24))+""1/1/1970""))"),43571.0)</f>
        <v>43571</v>
      </c>
      <c r="AH660" s="156">
        <v>1.555440953E9</v>
      </c>
      <c r="AI660" s="156">
        <v>109179.8452</v>
      </c>
    </row>
    <row r="661">
      <c r="A661" s="152">
        <v>1.49269506E9</v>
      </c>
      <c r="B661" s="152">
        <v>113397.5041</v>
      </c>
      <c r="C661" s="153">
        <f>IFERROR(__xludf.DUMMYFUNCTION("TO_DATE(INT((A661/(60*60*24))+""1/1/1970""))"),42845.0)</f>
        <v>42845</v>
      </c>
      <c r="D661" s="156">
        <v>1.5070608E9</v>
      </c>
      <c r="E661" s="156">
        <v>99427.8099</v>
      </c>
      <c r="G661" s="156">
        <v>1.519794E9</v>
      </c>
      <c r="H661" s="156">
        <v>115786.803</v>
      </c>
      <c r="J661" s="154">
        <v>43287.0</v>
      </c>
      <c r="K661" s="155">
        <v>139609.33</v>
      </c>
      <c r="M661" s="13">
        <v>1.4829372E9</v>
      </c>
      <c r="N661" s="13">
        <v>26681.9703</v>
      </c>
      <c r="P661" s="152">
        <v>1.4787936E9</v>
      </c>
      <c r="Q661" s="152">
        <v>115441.6466</v>
      </c>
      <c r="S661" s="152">
        <v>1.4854644E9</v>
      </c>
      <c r="T661" s="152">
        <v>9838.2169</v>
      </c>
      <c r="V661" s="152">
        <v>1.4755356E9</v>
      </c>
      <c r="W661" s="152">
        <v>99871.206</v>
      </c>
      <c r="Y661" s="152">
        <v>1.4742396E9</v>
      </c>
      <c r="Z661" s="152">
        <v>104000.0975</v>
      </c>
      <c r="AA661" s="153">
        <f>IFERROR(__xludf.DUMMYFUNCTION("TO_DATE(INT((AB661/(60*60*24))+""1/1/1970""))"),43700.0)</f>
        <v>43700</v>
      </c>
      <c r="AB661" s="156">
        <v>1.5665328E9</v>
      </c>
      <c r="AC661" s="156">
        <v>108100.2587</v>
      </c>
      <c r="AD661" s="153">
        <f>IFERROR(__xludf.DUMMYFUNCTION("TO_DATE(INT((AE661/(60*60*24))+""1/1/1970""))"),43704.0)</f>
        <v>43704</v>
      </c>
      <c r="AE661" s="152">
        <v>1.5669324E9</v>
      </c>
      <c r="AF661" s="152">
        <v>102400.62</v>
      </c>
      <c r="AG661" s="153">
        <f>IFERROR(__xludf.DUMMYFUNCTION("TO_DATE(INT((AH661/(60*60*24))+""1/1/1970""))"),43571.0)</f>
        <v>43571</v>
      </c>
      <c r="AH661" s="152">
        <v>1.555456747E9</v>
      </c>
      <c r="AI661" s="152">
        <v>109340.0052</v>
      </c>
    </row>
    <row r="662">
      <c r="A662" s="156">
        <v>1.4927184E9</v>
      </c>
      <c r="B662" s="156">
        <v>113397.5041</v>
      </c>
      <c r="C662" s="153">
        <f>IFERROR(__xludf.DUMMYFUNCTION("TO_DATE(INT((A662/(60*60*24))+""1/1/1970""))"),42845.0)</f>
        <v>42845</v>
      </c>
      <c r="D662" s="156">
        <v>1.5071292E9</v>
      </c>
      <c r="E662" s="156">
        <v>99427.8099</v>
      </c>
      <c r="G662" s="152">
        <v>1.5198804E9</v>
      </c>
      <c r="H662" s="152">
        <v>116427.0968</v>
      </c>
      <c r="J662" s="154">
        <v>43290.0</v>
      </c>
      <c r="K662" s="155">
        <v>140227.0</v>
      </c>
      <c r="M662" s="13">
        <v>1.4829588E9</v>
      </c>
      <c r="N662" s="13">
        <v>26681.9703</v>
      </c>
      <c r="P662" s="156">
        <v>1.4788116E9</v>
      </c>
      <c r="Q662" s="156">
        <v>115441.6466</v>
      </c>
      <c r="S662" s="156">
        <v>1.4855292E9</v>
      </c>
      <c r="T662" s="156">
        <v>9830.8313</v>
      </c>
      <c r="V662" s="156">
        <v>1.4755644E9</v>
      </c>
      <c r="W662" s="156">
        <v>99850.7133</v>
      </c>
      <c r="Y662" s="156">
        <v>1.4742756E9</v>
      </c>
      <c r="Z662" s="156">
        <v>103995.5231</v>
      </c>
      <c r="AA662" s="153">
        <f>IFERROR(__xludf.DUMMYFUNCTION("TO_DATE(INT((AB662/(60*60*24))+""1/1/1970""))"),43700.0)</f>
        <v>43700</v>
      </c>
      <c r="AB662" s="152">
        <v>1.5665688E9</v>
      </c>
      <c r="AC662" s="152">
        <v>108310.4241</v>
      </c>
      <c r="AD662" s="153">
        <f>IFERROR(__xludf.DUMMYFUNCTION("TO_DATE(INT((AE662/(60*60*24))+""1/1/1970""))"),43704.0)</f>
        <v>43704</v>
      </c>
      <c r="AE662" s="156">
        <v>1.566936E9</v>
      </c>
      <c r="AF662" s="156">
        <v>102400.62</v>
      </c>
      <c r="AG662" s="153">
        <f>IFERROR(__xludf.DUMMYFUNCTION("TO_DATE(INT((AH662/(60*60*24))+""1/1/1970""))"),43571.0)</f>
        <v>43571</v>
      </c>
      <c r="AH662" s="156">
        <v>1.555459177E9</v>
      </c>
      <c r="AI662" s="156">
        <v>109340.0052</v>
      </c>
    </row>
    <row r="663">
      <c r="A663" s="152">
        <v>1.49278146E9</v>
      </c>
      <c r="B663" s="152">
        <v>113397.5041</v>
      </c>
      <c r="C663" s="153">
        <f>IFERROR(__xludf.DUMMYFUNCTION("TO_DATE(INT((A663/(60*60*24))+""1/1/1970""))"),42846.0)</f>
        <v>42846</v>
      </c>
      <c r="D663" s="156">
        <v>1.507176E9</v>
      </c>
      <c r="E663" s="156">
        <v>99427.8099</v>
      </c>
      <c r="G663" s="156">
        <v>1.5199668E9</v>
      </c>
      <c r="H663" s="156">
        <v>116039.2869</v>
      </c>
      <c r="J663" s="154">
        <v>43291.0</v>
      </c>
      <c r="K663" s="155">
        <v>140707.56</v>
      </c>
      <c r="M663" s="13">
        <v>1.4830236E9</v>
      </c>
      <c r="N663" s="13">
        <v>26775.1555</v>
      </c>
      <c r="P663" s="152">
        <v>1.4788404E9</v>
      </c>
      <c r="Q663" s="152">
        <v>115946.3835</v>
      </c>
      <c r="S663" s="152">
        <v>1.4855508E9</v>
      </c>
      <c r="T663" s="152">
        <v>9830.8313</v>
      </c>
      <c r="V663" s="152">
        <v>1.475604E9</v>
      </c>
      <c r="W663" s="152">
        <v>99838.4511</v>
      </c>
      <c r="Y663" s="152">
        <v>1.4743152E9</v>
      </c>
      <c r="Z663" s="152">
        <v>103995.5231</v>
      </c>
      <c r="AA663" s="153">
        <f>IFERROR(__xludf.DUMMYFUNCTION("TO_DATE(INT((AB663/(60*60*24))+""1/1/1970""))"),43700.0)</f>
        <v>43700</v>
      </c>
      <c r="AB663" s="156">
        <v>1.5665868E9</v>
      </c>
      <c r="AC663" s="156">
        <v>109214.8621</v>
      </c>
      <c r="AD663" s="153">
        <f>IFERROR(__xludf.DUMMYFUNCTION("TO_DATE(INT((AE663/(60*60*24))+""1/1/1970""))"),43705.0)</f>
        <v>43705</v>
      </c>
      <c r="AE663" s="152">
        <v>1.5669648E9</v>
      </c>
      <c r="AF663" s="152">
        <v>102454.2</v>
      </c>
      <c r="AG663" s="153">
        <f>IFERROR(__xludf.DUMMYFUNCTION("TO_DATE(INT((AH663/(60*60*24))+""1/1/1970""))"),43572.0)</f>
        <v>43572</v>
      </c>
      <c r="AH663" s="152">
        <v>1.55547307E9</v>
      </c>
      <c r="AI663" s="152">
        <v>109340.0052</v>
      </c>
    </row>
    <row r="664">
      <c r="A664" s="156">
        <v>1.4928048E9</v>
      </c>
      <c r="B664" s="156">
        <v>113397.5041</v>
      </c>
      <c r="C664" s="153">
        <f>IFERROR(__xludf.DUMMYFUNCTION("TO_DATE(INT((A664/(60*60*24))+""1/1/1970""))"),42846.0)</f>
        <v>42846</v>
      </c>
      <c r="D664" s="156">
        <v>1.5072336E9</v>
      </c>
      <c r="E664" s="156">
        <v>99427.8099</v>
      </c>
      <c r="G664" s="152">
        <v>1.5200532E9</v>
      </c>
      <c r="H664" s="152">
        <v>116813.5868</v>
      </c>
      <c r="J664" s="154">
        <v>43292.0</v>
      </c>
      <c r="K664" s="155">
        <v>140885.64</v>
      </c>
      <c r="M664" s="13">
        <v>1.4830452E9</v>
      </c>
      <c r="N664" s="13">
        <v>26775.1555</v>
      </c>
      <c r="P664" s="156">
        <v>1.47888E9</v>
      </c>
      <c r="Q664" s="156">
        <v>115946.3835</v>
      </c>
      <c r="S664" s="156">
        <v>1.4855616E9</v>
      </c>
      <c r="T664" s="156">
        <v>9832.7365</v>
      </c>
      <c r="V664" s="156">
        <v>1.475622E9</v>
      </c>
      <c r="W664" s="156">
        <v>99836.3125</v>
      </c>
      <c r="Y664" s="156">
        <v>1.474326E9</v>
      </c>
      <c r="Z664" s="156">
        <v>103995.5231</v>
      </c>
      <c r="AA664" s="153">
        <f>IFERROR(__xludf.DUMMYFUNCTION("TO_DATE(INT((AB664/(60*60*24))+""1/1/1970""))"),43700.0)</f>
        <v>43700</v>
      </c>
      <c r="AB664" s="152">
        <v>1.5665904E9</v>
      </c>
      <c r="AC664" s="152">
        <v>109312.52</v>
      </c>
      <c r="AD664" s="153">
        <f>IFERROR(__xludf.DUMMYFUNCTION("TO_DATE(INT((AE664/(60*60*24))+""1/1/1970""))"),43705.0)</f>
        <v>43705</v>
      </c>
      <c r="AE664" s="156">
        <v>1.5670008E9</v>
      </c>
      <c r="AF664" s="156">
        <v>102454.2</v>
      </c>
      <c r="AG664" s="153">
        <f>IFERROR(__xludf.DUMMYFUNCTION("TO_DATE(INT((AH664/(60*60*24))+""1/1/1970""))"),43572.0)</f>
        <v>43572</v>
      </c>
      <c r="AH664" s="156">
        <v>1.555489285E9</v>
      </c>
      <c r="AI664" s="156">
        <v>109340.0052</v>
      </c>
    </row>
    <row r="665">
      <c r="A665" s="152">
        <v>1.49304066E9</v>
      </c>
      <c r="B665" s="152">
        <v>113397.5041</v>
      </c>
      <c r="C665" s="153">
        <f>IFERROR(__xludf.DUMMYFUNCTION("TO_DATE(INT((A665/(60*60*24))+""1/1/1970""))"),42849.0)</f>
        <v>42849</v>
      </c>
      <c r="D665" s="156">
        <v>1.507302E9</v>
      </c>
      <c r="E665" s="156">
        <v>99427.8099</v>
      </c>
      <c r="G665" s="156">
        <v>1.520262E9</v>
      </c>
      <c r="H665" s="156">
        <v>116813.5868</v>
      </c>
      <c r="J665" s="154">
        <v>43293.0</v>
      </c>
      <c r="K665" s="155">
        <v>140135.12</v>
      </c>
      <c r="M665" s="13">
        <v>1.48311E9</v>
      </c>
      <c r="N665" s="13">
        <v>26800.4231</v>
      </c>
      <c r="P665" s="152">
        <v>1.478898E9</v>
      </c>
      <c r="Q665" s="152">
        <v>115946.3835</v>
      </c>
      <c r="S665" s="152">
        <v>1.4857344E9</v>
      </c>
      <c r="T665" s="152">
        <v>9834.1558</v>
      </c>
      <c r="V665" s="152">
        <v>1.4756436E9</v>
      </c>
      <c r="W665" s="152">
        <v>99835.7063</v>
      </c>
      <c r="Y665" s="152">
        <v>1.4743548E9</v>
      </c>
      <c r="Z665" s="152">
        <v>103821.2384</v>
      </c>
      <c r="AA665" s="153">
        <f>IFERROR(__xludf.DUMMYFUNCTION("TO_DATE(INT((AB665/(60*60*24))+""1/1/1970""))"),43701.0)</f>
        <v>43701</v>
      </c>
      <c r="AB665" s="156">
        <v>1.5666192E9</v>
      </c>
      <c r="AC665" s="156">
        <v>109312.52</v>
      </c>
      <c r="AD665" s="153">
        <f>IFERROR(__xludf.DUMMYFUNCTION("TO_DATE(INT((AE665/(60*60*24))+""1/1/1970""))"),43705.0)</f>
        <v>43705</v>
      </c>
      <c r="AE665" s="152">
        <v>1.5670188E9</v>
      </c>
      <c r="AF665" s="152">
        <v>102454.2</v>
      </c>
      <c r="AG665" s="153">
        <f>IFERROR(__xludf.DUMMYFUNCTION("TO_DATE(INT((AH665/(60*60*24))+""1/1/1970""))"),43572.0)</f>
        <v>43572</v>
      </c>
      <c r="AH665" s="152">
        <v>1.555505077E9</v>
      </c>
      <c r="AI665" s="152">
        <v>109340.0052</v>
      </c>
    </row>
    <row r="666">
      <c r="A666" s="156">
        <v>1.493064E9</v>
      </c>
      <c r="B666" s="156">
        <v>113476.0562</v>
      </c>
      <c r="C666" s="153">
        <f>IFERROR(__xludf.DUMMYFUNCTION("TO_DATE(INT((A666/(60*60*24))+""1/1/1970""))"),42849.0)</f>
        <v>42849</v>
      </c>
      <c r="D666" s="156">
        <v>1.5073488E9</v>
      </c>
      <c r="E666" s="156">
        <v>99427.8099</v>
      </c>
      <c r="G666" s="156">
        <v>1.5203124E9</v>
      </c>
      <c r="H666" s="156">
        <v>119188.0132</v>
      </c>
      <c r="J666" s="154">
        <v>43294.0</v>
      </c>
      <c r="K666" s="155">
        <v>140890.47</v>
      </c>
      <c r="M666" s="13">
        <v>1.4831316E9</v>
      </c>
      <c r="N666" s="13">
        <v>26800.4231</v>
      </c>
      <c r="P666" s="156">
        <v>1.4789268E9</v>
      </c>
      <c r="Q666" s="156">
        <v>115498.8979</v>
      </c>
      <c r="S666" s="156">
        <v>1.4857884E9</v>
      </c>
      <c r="T666" s="156">
        <v>9834.1558</v>
      </c>
      <c r="V666" s="156">
        <v>1.4756832E9</v>
      </c>
      <c r="W666" s="156">
        <v>99818.9831</v>
      </c>
      <c r="Y666" s="156">
        <v>1.4743944E9</v>
      </c>
      <c r="Z666" s="156">
        <v>103821.2384</v>
      </c>
      <c r="AA666" s="153">
        <f>IFERROR(__xludf.DUMMYFUNCTION("TO_DATE(INT((AB666/(60*60*24))+""1/1/1970""))"),43703.0)</f>
        <v>43703</v>
      </c>
      <c r="AB666" s="152">
        <v>1.566792E9</v>
      </c>
      <c r="AC666" s="152">
        <v>109312.52</v>
      </c>
      <c r="AD666" s="153">
        <f>IFERROR(__xludf.DUMMYFUNCTION("TO_DATE(INT((AE666/(60*60*24))+""1/1/1970""))"),43705.0)</f>
        <v>43705</v>
      </c>
      <c r="AE666" s="156">
        <v>1.5670224E9</v>
      </c>
      <c r="AF666" s="156">
        <v>102454.2</v>
      </c>
      <c r="AG666" s="153">
        <f>IFERROR(__xludf.DUMMYFUNCTION("TO_DATE(INT((AH666/(60*60*24))+""1/1/1970""))"),43572.0)</f>
        <v>43572</v>
      </c>
      <c r="AH666" s="156">
        <v>1.55552088E9</v>
      </c>
      <c r="AI666" s="156">
        <v>109484.1333</v>
      </c>
    </row>
    <row r="667">
      <c r="A667" s="152">
        <v>1.49312706E9</v>
      </c>
      <c r="B667" s="152">
        <v>113805.3165</v>
      </c>
      <c r="C667" s="153">
        <f>IFERROR(__xludf.DUMMYFUNCTION("TO_DATE(INT((A667/(60*60*24))+""1/1/1970""))"),42850.0)</f>
        <v>42850</v>
      </c>
      <c r="D667" s="156">
        <v>1.5075792E9</v>
      </c>
      <c r="E667" s="156">
        <v>99427.8099</v>
      </c>
      <c r="G667" s="152">
        <v>1.5203988E9</v>
      </c>
      <c r="H667" s="152">
        <v>119346.6915</v>
      </c>
      <c r="J667" s="154">
        <v>43297.0</v>
      </c>
      <c r="K667" s="155">
        <v>140875.61</v>
      </c>
      <c r="M667" s="13">
        <v>1.4831424E9</v>
      </c>
      <c r="N667" s="13">
        <v>26754.7185</v>
      </c>
      <c r="P667" s="152">
        <v>1.4791356E9</v>
      </c>
      <c r="Q667" s="152">
        <v>115498.8979</v>
      </c>
      <c r="S667" s="152">
        <v>1.48581E9</v>
      </c>
      <c r="T667" s="152">
        <v>9834.1558</v>
      </c>
      <c r="V667" s="152">
        <v>1.4757084E9</v>
      </c>
      <c r="W667" s="152">
        <v>99818.1049</v>
      </c>
      <c r="Y667" s="152">
        <v>1.4744124E9</v>
      </c>
      <c r="Z667" s="152">
        <v>103821.2384</v>
      </c>
      <c r="AA667" s="153">
        <f>IFERROR(__xludf.DUMMYFUNCTION("TO_DATE(INT((AB667/(60*60*24))+""1/1/1970""))"),43703.0)</f>
        <v>43703</v>
      </c>
      <c r="AB667" s="156">
        <v>1.566828E9</v>
      </c>
      <c r="AC667" s="156">
        <v>109292.798</v>
      </c>
      <c r="AD667" s="153">
        <f>IFERROR(__xludf.DUMMYFUNCTION("TO_DATE(INT((AE667/(60*60*24))+""1/1/1970""))"),43706.0)</f>
        <v>43706</v>
      </c>
      <c r="AE667" s="152">
        <v>1.5670512E9</v>
      </c>
      <c r="AF667" s="152">
        <v>102480.42</v>
      </c>
      <c r="AG667" s="153">
        <f>IFERROR(__xludf.DUMMYFUNCTION("TO_DATE(INT((AH667/(60*60*24))+""1/1/1970""))"),43572.0)</f>
        <v>43572</v>
      </c>
      <c r="AH667" s="152">
        <v>1.555536696E9</v>
      </c>
      <c r="AI667" s="152">
        <v>109677.5001</v>
      </c>
    </row>
    <row r="668">
      <c r="A668" s="156">
        <v>1.4931504E9</v>
      </c>
      <c r="B668" s="156">
        <v>114134.5768</v>
      </c>
      <c r="C668" s="153">
        <f>IFERROR(__xludf.DUMMYFUNCTION("TO_DATE(INT((A668/(60*60*24))+""1/1/1970""))"),42850.0)</f>
        <v>42850</v>
      </c>
      <c r="D668" s="156">
        <v>1.5076476E9</v>
      </c>
      <c r="E668" s="156">
        <v>99153.3884</v>
      </c>
      <c r="G668" s="156">
        <v>1.5204852E9</v>
      </c>
      <c r="H668" s="156">
        <v>120660.2645</v>
      </c>
      <c r="J668" s="154">
        <v>43298.0</v>
      </c>
      <c r="K668" s="155">
        <v>140660.16</v>
      </c>
      <c r="M668" s="13">
        <v>1.4832288E9</v>
      </c>
      <c r="N668" s="13">
        <v>26754.7185</v>
      </c>
      <c r="P668" s="156">
        <v>1.4791572E9</v>
      </c>
      <c r="Q668" s="156">
        <v>115498.8979</v>
      </c>
      <c r="S668" s="156">
        <v>1.4858748E9</v>
      </c>
      <c r="T668" s="156">
        <v>9849.2103</v>
      </c>
      <c r="V668" s="156">
        <v>1.4757228E9</v>
      </c>
      <c r="W668" s="156">
        <v>99819.2095</v>
      </c>
      <c r="Y668" s="156">
        <v>1.474434E9</v>
      </c>
      <c r="Z668" s="156">
        <v>104039.8948</v>
      </c>
      <c r="AA668" s="153">
        <f>IFERROR(__xludf.DUMMYFUNCTION("TO_DATE(INT((AB668/(60*60*24))+""1/1/1970""))"),43703.0)</f>
        <v>43703</v>
      </c>
      <c r="AB668" s="152">
        <v>1.566846E9</v>
      </c>
      <c r="AC668" s="152">
        <v>109148.0448</v>
      </c>
      <c r="AD668" s="153">
        <f>IFERROR(__xludf.DUMMYFUNCTION("TO_DATE(INT((AE668/(60*60*24))+""1/1/1970""))"),43706.0)</f>
        <v>43706</v>
      </c>
      <c r="AE668" s="156">
        <v>1.5670872E9</v>
      </c>
      <c r="AF668" s="156">
        <v>102480.42</v>
      </c>
      <c r="AG668" s="153">
        <f>IFERROR(__xludf.DUMMYFUNCTION("TO_DATE(INT((AH668/(60*60*24))+""1/1/1970""))"),43572.0)</f>
        <v>43572</v>
      </c>
      <c r="AH668" s="156">
        <v>1.555545586E9</v>
      </c>
      <c r="AI668" s="156">
        <v>109677.5001</v>
      </c>
    </row>
    <row r="669">
      <c r="A669" s="152">
        <v>1.49321346E9</v>
      </c>
      <c r="B669" s="152">
        <v>114129.8049</v>
      </c>
      <c r="C669" s="153">
        <f>IFERROR(__xludf.DUMMYFUNCTION("TO_DATE(INT((A669/(60*60*24))+""1/1/1970""))"),42851.0)</f>
        <v>42851</v>
      </c>
      <c r="D669" s="156">
        <v>1.5076944E9</v>
      </c>
      <c r="E669" s="156">
        <v>99400.3159</v>
      </c>
      <c r="G669" s="152">
        <v>1.5205716E9</v>
      </c>
      <c r="H669" s="152">
        <v>121118.9684</v>
      </c>
      <c r="J669" s="154">
        <v>43299.0</v>
      </c>
      <c r="K669" s="155">
        <v>140504.53</v>
      </c>
      <c r="M669" s="13">
        <v>1.4833152E9</v>
      </c>
      <c r="N669" s="13">
        <v>26754.7185</v>
      </c>
      <c r="P669" s="152">
        <v>1.479186E9</v>
      </c>
      <c r="Q669" s="152">
        <v>115576.6401</v>
      </c>
      <c r="S669" s="152">
        <v>1.4858964E9</v>
      </c>
      <c r="T669" s="152">
        <v>9849.2103</v>
      </c>
      <c r="V669" s="152">
        <v>1.4757624E9</v>
      </c>
      <c r="W669" s="152">
        <v>99804.568</v>
      </c>
      <c r="Y669" s="152">
        <v>1.4744736E9</v>
      </c>
      <c r="Z669" s="152">
        <v>104039.8948</v>
      </c>
      <c r="AA669" s="153">
        <f>IFERROR(__xludf.DUMMYFUNCTION("TO_DATE(INT((AB669/(60*60*24))+""1/1/1970""))"),43703.0)</f>
        <v>43703</v>
      </c>
      <c r="AB669" s="156">
        <v>1.5668496E9</v>
      </c>
      <c r="AC669" s="156">
        <v>109095.2549</v>
      </c>
      <c r="AD669" s="153">
        <f>IFERROR(__xludf.DUMMYFUNCTION("TO_DATE(INT((AE669/(60*60*24))+""1/1/1970""))"),43706.0)</f>
        <v>43706</v>
      </c>
      <c r="AE669" s="152">
        <v>1.5671052E9</v>
      </c>
      <c r="AF669" s="152">
        <v>102480.42</v>
      </c>
      <c r="AG669" s="153">
        <f>IFERROR(__xludf.DUMMYFUNCTION("TO_DATE(INT((AH669/(60*60*24))+""1/1/1970""))"),43573.0)</f>
        <v>43573</v>
      </c>
      <c r="AH669" s="152">
        <v>1.555552792E9</v>
      </c>
      <c r="AI669" s="152">
        <v>109677.5001</v>
      </c>
    </row>
    <row r="670">
      <c r="A670" s="156">
        <v>1.4932368E9</v>
      </c>
      <c r="B670" s="156">
        <v>114062.9984</v>
      </c>
      <c r="C670" s="153">
        <f>IFERROR(__xludf.DUMMYFUNCTION("TO_DATE(INT((A670/(60*60*24))+""1/1/1970""))"),42851.0)</f>
        <v>42851</v>
      </c>
      <c r="D670" s="156">
        <v>1.507752E9</v>
      </c>
      <c r="E670" s="156">
        <v>99400.3159</v>
      </c>
      <c r="G670" s="156">
        <v>1.520658E9</v>
      </c>
      <c r="H670" s="156">
        <v>120001.7343</v>
      </c>
      <c r="J670" s="154">
        <v>43300.0</v>
      </c>
      <c r="K670" s="155">
        <v>140526.52</v>
      </c>
      <c r="M670" s="13">
        <v>1.4834016E9</v>
      </c>
      <c r="N670" s="13">
        <v>26752.1181</v>
      </c>
      <c r="P670" s="156">
        <v>1.4792256E9</v>
      </c>
      <c r="Q670" s="156">
        <v>115576.6401</v>
      </c>
      <c r="S670" s="156">
        <v>1.4859612E9</v>
      </c>
      <c r="T670" s="156">
        <v>9858.0064</v>
      </c>
      <c r="V670" s="156">
        <v>1.4757948E9</v>
      </c>
      <c r="W670" s="156">
        <v>99805.7537</v>
      </c>
      <c r="Y670" s="156">
        <v>1.4744988E9</v>
      </c>
      <c r="Z670" s="156">
        <v>104039.8948</v>
      </c>
      <c r="AA670" s="153">
        <f>IFERROR(__xludf.DUMMYFUNCTION("TO_DATE(INT((AB670/(60*60*24))+""1/1/1970""))"),43704.0)</f>
        <v>43704</v>
      </c>
      <c r="AB670" s="152">
        <v>1.5668784E9</v>
      </c>
      <c r="AC670" s="152">
        <v>109095.2549</v>
      </c>
      <c r="AD670" s="153">
        <f>IFERROR(__xludf.DUMMYFUNCTION("TO_DATE(INT((AE670/(60*60*24))+""1/1/1970""))"),43706.0)</f>
        <v>43706</v>
      </c>
      <c r="AE670" s="156">
        <v>1.5671088E9</v>
      </c>
      <c r="AF670" s="156">
        <v>102480.42</v>
      </c>
      <c r="AG670" s="153">
        <f>IFERROR(__xludf.DUMMYFUNCTION("TO_DATE(INT((AH670/(60*60*24))+""1/1/1970""))"),43573.0)</f>
        <v>43573</v>
      </c>
      <c r="AH670" s="156">
        <v>1.555568639E9</v>
      </c>
      <c r="AI670" s="156">
        <v>109677.5001</v>
      </c>
    </row>
    <row r="671">
      <c r="A671" s="152">
        <v>1.49329986E9</v>
      </c>
      <c r="B671" s="152">
        <v>114158.4362</v>
      </c>
      <c r="C671" s="153">
        <f>IFERROR(__xludf.DUMMYFUNCTION("TO_DATE(INT((A671/(60*60*24))+""1/1/1970""))"),42852.0)</f>
        <v>42852</v>
      </c>
      <c r="D671" s="156">
        <v>1.5078204E9</v>
      </c>
      <c r="E671" s="156">
        <v>99400.3159</v>
      </c>
      <c r="G671" s="152">
        <v>1.5208632E9</v>
      </c>
      <c r="H671" s="152">
        <v>120001.7343</v>
      </c>
      <c r="J671" s="154">
        <v>43301.0</v>
      </c>
      <c r="K671" s="155">
        <v>140327.18</v>
      </c>
      <c r="M671" s="13">
        <v>1.4834556E9</v>
      </c>
      <c r="N671" s="13">
        <v>26751.9302</v>
      </c>
      <c r="P671" s="152">
        <v>1.4792436E9</v>
      </c>
      <c r="Q671" s="152">
        <v>115576.6401</v>
      </c>
      <c r="S671" s="152">
        <v>1.4859828E9</v>
      </c>
      <c r="T671" s="152">
        <v>9858.0064</v>
      </c>
      <c r="V671" s="152">
        <v>1.475802E9</v>
      </c>
      <c r="W671" s="152">
        <v>99811.2346</v>
      </c>
      <c r="Y671" s="152">
        <v>1.4745132E9</v>
      </c>
      <c r="Z671" s="152">
        <v>103710.0805</v>
      </c>
      <c r="AA671" s="153">
        <f>IFERROR(__xludf.DUMMYFUNCTION("TO_DATE(INT((AB671/(60*60*24))+""1/1/1970""))"),43704.0)</f>
        <v>43704</v>
      </c>
      <c r="AB671" s="156">
        <v>1.5669144E9</v>
      </c>
      <c r="AC671" s="156">
        <v>109301.6993</v>
      </c>
      <c r="AD671" s="153">
        <f>IFERROR(__xludf.DUMMYFUNCTION("TO_DATE(INT((AE671/(60*60*24))+""1/1/1970""))"),43707.0)</f>
        <v>43707</v>
      </c>
      <c r="AE671" s="152">
        <v>1.5671376E9</v>
      </c>
      <c r="AF671" s="152">
        <v>102697.59</v>
      </c>
      <c r="AG671" s="153">
        <f>IFERROR(__xludf.DUMMYFUNCTION("TO_DATE(INT((AH671/(60*60*24))+""1/1/1970""))"),43573.0)</f>
        <v>43573</v>
      </c>
      <c r="AH671" s="152">
        <v>1.555584432E9</v>
      </c>
      <c r="AI671" s="152">
        <v>109677.5001</v>
      </c>
    </row>
    <row r="672">
      <c r="A672" s="156">
        <v>1.4933232E9</v>
      </c>
      <c r="B672" s="156">
        <v>114158.4362</v>
      </c>
      <c r="C672" s="153">
        <f>IFERROR(__xludf.DUMMYFUNCTION("TO_DATE(INT((A672/(60*60*24))+""1/1/1970""))"),42852.0)</f>
        <v>42852</v>
      </c>
      <c r="D672" s="156">
        <v>1.5078672E9</v>
      </c>
      <c r="E672" s="156">
        <v>99400.3159</v>
      </c>
      <c r="G672" s="152">
        <v>1.5209136E9</v>
      </c>
      <c r="H672" s="152">
        <v>120460.2931</v>
      </c>
      <c r="J672" s="154">
        <v>43304.0</v>
      </c>
      <c r="K672" s="155">
        <v>140065.78</v>
      </c>
      <c r="M672" s="13">
        <v>1.4834772E9</v>
      </c>
      <c r="N672" s="13">
        <v>26751.9302</v>
      </c>
      <c r="P672" s="156">
        <v>1.4792724E9</v>
      </c>
      <c r="Q672" s="156">
        <v>117404.8074</v>
      </c>
      <c r="S672" s="156">
        <v>1.4860476E9</v>
      </c>
      <c r="T672" s="156">
        <v>9840.2667</v>
      </c>
      <c r="V672" s="156">
        <v>1.4758416E9</v>
      </c>
      <c r="W672" s="156">
        <v>99665.9723</v>
      </c>
      <c r="Y672" s="156">
        <v>1.4745528E9</v>
      </c>
      <c r="Z672" s="156">
        <v>103710.0805</v>
      </c>
      <c r="AA672" s="153">
        <f>IFERROR(__xludf.DUMMYFUNCTION("TO_DATE(INT((AB672/(60*60*24))+""1/1/1970""))"),43704.0)</f>
        <v>43704</v>
      </c>
      <c r="AB672" s="152">
        <v>1.5669324E9</v>
      </c>
      <c r="AC672" s="152">
        <v>109580.9149</v>
      </c>
      <c r="AD672" s="153">
        <f>IFERROR(__xludf.DUMMYFUNCTION("TO_DATE(INT((AE672/(60*60*24))+""1/1/1970""))"),43707.0)</f>
        <v>43707</v>
      </c>
      <c r="AE672" s="156">
        <v>1.5671736E9</v>
      </c>
      <c r="AF672" s="156">
        <v>102697.59</v>
      </c>
      <c r="AG672" s="153">
        <f>IFERROR(__xludf.DUMMYFUNCTION("TO_DATE(INT((AH672/(60*60*24))+""1/1/1970""))"),43573.0)</f>
        <v>43573</v>
      </c>
      <c r="AH672" s="156">
        <v>1.555600232E9</v>
      </c>
      <c r="AI672" s="156">
        <v>109818.0246</v>
      </c>
    </row>
    <row r="673">
      <c r="A673" s="152">
        <v>1.49338626E9</v>
      </c>
      <c r="B673" s="152">
        <v>114244.3302</v>
      </c>
      <c r="C673" s="153">
        <f>IFERROR(__xludf.DUMMYFUNCTION("TO_DATE(INT((A673/(60*60*24))+""1/1/1970""))"),42853.0)</f>
        <v>42853</v>
      </c>
      <c r="D673" s="156">
        <v>1.5079248E9</v>
      </c>
      <c r="E673" s="156">
        <v>99400.3159</v>
      </c>
      <c r="G673" s="156">
        <v>1.521E9</v>
      </c>
      <c r="H673" s="156">
        <v>119524.3734</v>
      </c>
      <c r="J673" s="154">
        <v>43305.0</v>
      </c>
      <c r="K673" s="155">
        <v>139630.34</v>
      </c>
      <c r="M673" s="13">
        <v>1.483542E9</v>
      </c>
      <c r="N673" s="13">
        <v>26883.5746</v>
      </c>
      <c r="P673" s="152">
        <v>1.479312E9</v>
      </c>
      <c r="Q673" s="152">
        <v>117404.8074</v>
      </c>
      <c r="S673" s="152">
        <v>1.4860692E9</v>
      </c>
      <c r="T673" s="152">
        <v>9840.2667</v>
      </c>
      <c r="V673" s="152">
        <v>1.475874E9</v>
      </c>
      <c r="W673" s="152">
        <v>100038.8593</v>
      </c>
      <c r="Y673" s="152">
        <v>1.4745852E9</v>
      </c>
      <c r="Z673" s="152">
        <v>103710.0805</v>
      </c>
      <c r="AA673" s="153">
        <f>IFERROR(__xludf.DUMMYFUNCTION("TO_DATE(INT((AB673/(60*60*24))+""1/1/1970""))"),43704.0)</f>
        <v>43704</v>
      </c>
      <c r="AB673" s="156">
        <v>1.566936E9</v>
      </c>
      <c r="AC673" s="156">
        <v>109756.325</v>
      </c>
      <c r="AD673" s="153">
        <f>IFERROR(__xludf.DUMMYFUNCTION("TO_DATE(INT((AE673/(60*60*24))+""1/1/1970""))"),43707.0)</f>
        <v>43707</v>
      </c>
      <c r="AE673" s="152">
        <v>1.5671916E9</v>
      </c>
      <c r="AF673" s="152">
        <v>102697.59</v>
      </c>
      <c r="AG673" s="153">
        <f>IFERROR(__xludf.DUMMYFUNCTION("TO_DATE(INT((AH673/(60*60*24))+""1/1/1970""))"),43573.0)</f>
        <v>43573</v>
      </c>
      <c r="AH673" s="152">
        <v>1.555616033E9</v>
      </c>
      <c r="AI673" s="152">
        <v>109818.0246</v>
      </c>
    </row>
    <row r="674">
      <c r="A674" s="156">
        <v>1.4934096E9</v>
      </c>
      <c r="B674" s="156">
        <v>113910.298</v>
      </c>
      <c r="C674" s="153">
        <f>IFERROR(__xludf.DUMMYFUNCTION("TO_DATE(INT((A674/(60*60*24))+""1/1/1970""))"),42853.0)</f>
        <v>42853</v>
      </c>
      <c r="D674" s="156">
        <v>1.5081624E9</v>
      </c>
      <c r="E674" s="156">
        <v>99400.3159</v>
      </c>
      <c r="G674" s="152">
        <v>1.5210864E9</v>
      </c>
      <c r="H674" s="152">
        <v>121708.4626</v>
      </c>
      <c r="J674" s="154">
        <v>43306.0</v>
      </c>
      <c r="K674" s="155">
        <v>140097.35</v>
      </c>
      <c r="M674" s="13">
        <v>1.4835636E9</v>
      </c>
      <c r="N674" s="13">
        <v>26883.5746</v>
      </c>
      <c r="P674" s="156">
        <v>1.47933E9</v>
      </c>
      <c r="Q674" s="156">
        <v>117404.8074</v>
      </c>
      <c r="S674" s="156">
        <v>1.486134E9</v>
      </c>
      <c r="T674" s="156">
        <v>9845.6345</v>
      </c>
      <c r="V674" s="156">
        <v>1.4760504E9</v>
      </c>
      <c r="W674" s="156">
        <v>99890.3185</v>
      </c>
      <c r="Y674" s="156">
        <v>1.4745924E9</v>
      </c>
      <c r="Z674" s="156">
        <v>103537.1682</v>
      </c>
      <c r="AA674" s="153">
        <f>IFERROR(__xludf.DUMMYFUNCTION("TO_DATE(INT((AB674/(60*60*24))+""1/1/1970""))"),43705.0)</f>
        <v>43705</v>
      </c>
      <c r="AB674" s="152">
        <v>1.5669648E9</v>
      </c>
      <c r="AC674" s="152">
        <v>109756.325</v>
      </c>
      <c r="AD674" s="153">
        <f>IFERROR(__xludf.DUMMYFUNCTION("TO_DATE(INT((AE674/(60*60*24))+""1/1/1970""))"),43707.0)</f>
        <v>43707</v>
      </c>
      <c r="AE674" s="156">
        <v>1.5671952E9</v>
      </c>
      <c r="AF674" s="156">
        <v>102697.59</v>
      </c>
      <c r="AG674" s="153">
        <f>IFERROR(__xludf.DUMMYFUNCTION("TO_DATE(INT((AH674/(60*60*24))+""1/1/1970""))"),43573.0)</f>
        <v>43573</v>
      </c>
      <c r="AH674" s="156">
        <v>1.55563196E9</v>
      </c>
      <c r="AI674" s="156">
        <v>109818.0246</v>
      </c>
    </row>
    <row r="675">
      <c r="A675" s="152">
        <v>1.49364546E9</v>
      </c>
      <c r="B675" s="152">
        <v>114172.7519</v>
      </c>
      <c r="C675" s="153">
        <f>IFERROR(__xludf.DUMMYFUNCTION("TO_DATE(INT((A675/(60*60*24))+""1/1/1970""))"),42856.0)</f>
        <v>42856</v>
      </c>
      <c r="D675" s="156">
        <v>1.5082128E9</v>
      </c>
      <c r="E675" s="156">
        <v>99400.3159</v>
      </c>
      <c r="G675" s="156">
        <v>1.5211728E9</v>
      </c>
      <c r="H675" s="156">
        <v>120819.1445</v>
      </c>
      <c r="J675" s="154">
        <v>43307.0</v>
      </c>
      <c r="K675" s="155">
        <v>140821.31</v>
      </c>
      <c r="M675" s="13">
        <v>1.4836284E9</v>
      </c>
      <c r="N675" s="13">
        <v>26872.5071</v>
      </c>
      <c r="P675" s="152">
        <v>1.4793588E9</v>
      </c>
      <c r="Q675" s="152">
        <v>117027.1415</v>
      </c>
      <c r="S675" s="152">
        <v>1.4861556E9</v>
      </c>
      <c r="T675" s="152">
        <v>9845.6345</v>
      </c>
      <c r="V675" s="152">
        <v>1.476054E9</v>
      </c>
      <c r="W675" s="152">
        <v>99857.3488</v>
      </c>
      <c r="Y675" s="152">
        <v>1.474632E9</v>
      </c>
      <c r="Z675" s="152">
        <v>103537.1682</v>
      </c>
      <c r="AA675" s="153">
        <f>IFERROR(__xludf.DUMMYFUNCTION("TO_DATE(INT((AB675/(60*60*24))+""1/1/1970""))"),43705.0)</f>
        <v>43705</v>
      </c>
      <c r="AB675" s="156">
        <v>1.5670008E9</v>
      </c>
      <c r="AC675" s="156">
        <v>109773.9397</v>
      </c>
      <c r="AD675" s="153">
        <f>IFERROR(__xludf.DUMMYFUNCTION("TO_DATE(INT((AE675/(60*60*24))+""1/1/1970""))"),43708.0)</f>
        <v>43708</v>
      </c>
      <c r="AE675" s="152">
        <v>1.567224E9</v>
      </c>
      <c r="AF675" s="152">
        <v>102703.29</v>
      </c>
      <c r="AG675" s="153">
        <f>IFERROR(__xludf.DUMMYFUNCTION("TO_DATE(INT((AH675/(60*60*24))+""1/1/1970""))"),43573.0)</f>
        <v>43573</v>
      </c>
      <c r="AH675" s="152">
        <v>1.555631995E9</v>
      </c>
      <c r="AI675" s="152">
        <v>109818.0246</v>
      </c>
    </row>
    <row r="676">
      <c r="A676" s="156">
        <v>1.4936688E9</v>
      </c>
      <c r="B676" s="156">
        <v>114196.6113</v>
      </c>
      <c r="C676" s="153">
        <f>IFERROR(__xludf.DUMMYFUNCTION("TO_DATE(INT((A676/(60*60*24))+""1/1/1970""))"),42856.0)</f>
        <v>42856</v>
      </c>
      <c r="D676" s="156">
        <v>1.5082704E9</v>
      </c>
      <c r="E676" s="156">
        <v>99400.3159</v>
      </c>
      <c r="G676" s="152">
        <v>1.5212592E9</v>
      </c>
      <c r="H676" s="152">
        <v>118918.9033</v>
      </c>
      <c r="J676" s="154">
        <v>43308.0</v>
      </c>
      <c r="K676" s="155">
        <v>140329.8</v>
      </c>
      <c r="M676" s="13">
        <v>1.48365E9</v>
      </c>
      <c r="N676" s="13">
        <v>26872.5071</v>
      </c>
      <c r="P676" s="156">
        <v>1.4793984E9</v>
      </c>
      <c r="Q676" s="156">
        <v>117027.1415</v>
      </c>
      <c r="S676" s="156">
        <v>1.4861664E9</v>
      </c>
      <c r="T676" s="156">
        <v>9848.1698</v>
      </c>
      <c r="V676" s="156">
        <v>1.47609E9</v>
      </c>
      <c r="W676" s="156">
        <v>99828.9962</v>
      </c>
      <c r="Y676" s="156">
        <v>1.4746644E9</v>
      </c>
      <c r="Z676" s="156">
        <v>103537.1682</v>
      </c>
      <c r="AA676" s="153">
        <f>IFERROR(__xludf.DUMMYFUNCTION("TO_DATE(INT((AB676/(60*60*24))+""1/1/1970""))"),43705.0)</f>
        <v>43705</v>
      </c>
      <c r="AB676" s="152">
        <v>1.5670188E9</v>
      </c>
      <c r="AC676" s="152">
        <v>109625.9403</v>
      </c>
      <c r="AD676" s="153">
        <f>IFERROR(__xludf.DUMMYFUNCTION("TO_DATE(INT((AE676/(60*60*24))+""1/1/1970""))"),43711.0)</f>
        <v>43711</v>
      </c>
      <c r="AE676" s="156">
        <v>1.5675192E9</v>
      </c>
      <c r="AF676" s="156">
        <v>102703.29</v>
      </c>
      <c r="AG676" s="153">
        <f>IFERROR(__xludf.DUMMYFUNCTION("TO_DATE(INT((AH676/(60*60*24))+""1/1/1970""))"),43574.0)</f>
        <v>43574</v>
      </c>
      <c r="AH676" s="156">
        <v>1.555648069E9</v>
      </c>
      <c r="AI676" s="156">
        <v>109818.0246</v>
      </c>
    </row>
    <row r="677">
      <c r="A677" s="152">
        <v>1.49373186E9</v>
      </c>
      <c r="B677" s="152">
        <v>114292.0491</v>
      </c>
      <c r="C677" s="153">
        <f>IFERROR(__xludf.DUMMYFUNCTION("TO_DATE(INT((A677/(60*60*24))+""1/1/1970""))"),42857.0)</f>
        <v>42857</v>
      </c>
      <c r="D677" s="156">
        <v>1.5083388E9</v>
      </c>
      <c r="E677" s="156">
        <v>99400.3159</v>
      </c>
      <c r="G677" s="156">
        <v>1.521468E9</v>
      </c>
      <c r="H677" s="156">
        <v>118918.9033</v>
      </c>
      <c r="J677" s="154">
        <v>43311.0</v>
      </c>
      <c r="K677" s="155">
        <v>139930.52</v>
      </c>
      <c r="M677" s="13">
        <v>1.4837148E9</v>
      </c>
      <c r="N677" s="13">
        <v>27141.7169</v>
      </c>
      <c r="P677" s="152">
        <v>1.4794164E9</v>
      </c>
      <c r="Q677" s="152">
        <v>117027.1415</v>
      </c>
      <c r="S677" s="152">
        <v>1.4863392E9</v>
      </c>
      <c r="T677" s="152">
        <v>9848.7015</v>
      </c>
      <c r="V677" s="152">
        <v>1.4761296E9</v>
      </c>
      <c r="W677" s="152">
        <v>99270.3135</v>
      </c>
      <c r="Y677" s="152">
        <v>1.4746752E9</v>
      </c>
      <c r="Z677" s="152">
        <v>103377.9791</v>
      </c>
      <c r="AA677" s="153">
        <f>IFERROR(__xludf.DUMMYFUNCTION("TO_DATE(INT((AB677/(60*60*24))+""1/1/1970""))"),43705.0)</f>
        <v>43705</v>
      </c>
      <c r="AB677" s="156">
        <v>1.5670224E9</v>
      </c>
      <c r="AC677" s="156">
        <v>109553.0071</v>
      </c>
      <c r="AD677" s="153">
        <f>IFERROR(__xludf.DUMMYFUNCTION("TO_DATE(INT((AE677/(60*60*24))+""1/1/1970""))"),43711.0)</f>
        <v>43711</v>
      </c>
      <c r="AE677" s="152">
        <v>1.5675372E9</v>
      </c>
      <c r="AF677" s="152">
        <v>102703.29</v>
      </c>
      <c r="AG677" s="153">
        <f>IFERROR(__xludf.DUMMYFUNCTION("TO_DATE(INT((AH677/(60*60*24))+""1/1/1970""))"),43574.0)</f>
        <v>43574</v>
      </c>
      <c r="AH677" s="152">
        <v>1.555663881E9</v>
      </c>
      <c r="AI677" s="152">
        <v>109818.0246</v>
      </c>
    </row>
    <row r="678">
      <c r="A678" s="156">
        <v>1.4937552E9</v>
      </c>
      <c r="B678" s="156">
        <v>114239.5583</v>
      </c>
      <c r="C678" s="153">
        <f>IFERROR(__xludf.DUMMYFUNCTION("TO_DATE(INT((A678/(60*60*24))+""1/1/1970""))"),42857.0)</f>
        <v>42857</v>
      </c>
      <c r="D678" s="156">
        <v>1.5083856E9</v>
      </c>
      <c r="E678" s="156">
        <v>99400.3159</v>
      </c>
      <c r="G678" s="156">
        <v>1.5215184E9</v>
      </c>
      <c r="H678" s="156">
        <v>116918.4579</v>
      </c>
      <c r="J678" s="154">
        <v>43312.0</v>
      </c>
      <c r="K678" s="155">
        <v>139407.93</v>
      </c>
      <c r="M678" s="13">
        <v>1.4837364E9</v>
      </c>
      <c r="N678" s="13">
        <v>27141.7169</v>
      </c>
      <c r="P678" s="156">
        <v>1.4794452E9</v>
      </c>
      <c r="Q678" s="156">
        <v>118130.0725</v>
      </c>
      <c r="S678" s="156">
        <v>1.4863932E9</v>
      </c>
      <c r="T678" s="156">
        <v>9848.7015</v>
      </c>
      <c r="V678" s="156">
        <v>1.4761404E9</v>
      </c>
      <c r="W678" s="156">
        <v>99258.1458</v>
      </c>
      <c r="Y678" s="156">
        <v>1.4748408E9</v>
      </c>
      <c r="Z678" s="156">
        <v>103377.9791</v>
      </c>
      <c r="AA678" s="153">
        <f>IFERROR(__xludf.DUMMYFUNCTION("TO_DATE(INT((AB678/(60*60*24))+""1/1/1970""))"),43706.0)</f>
        <v>43706</v>
      </c>
      <c r="AB678" s="152">
        <v>1.5670512E9</v>
      </c>
      <c r="AC678" s="152">
        <v>109553.0071</v>
      </c>
      <c r="AD678" s="153">
        <f>IFERROR(__xludf.DUMMYFUNCTION("TO_DATE(INT((AE678/(60*60*24))+""1/1/1970""))"),43711.0)</f>
        <v>43711</v>
      </c>
      <c r="AE678" s="156">
        <v>1.5675408E9</v>
      </c>
      <c r="AF678" s="156">
        <v>102703.29</v>
      </c>
      <c r="AG678" s="153">
        <f>IFERROR(__xludf.DUMMYFUNCTION("TO_DATE(INT((AH678/(60*60*24))+""1/1/1970""))"),43574.0)</f>
        <v>43574</v>
      </c>
      <c r="AH678" s="156">
        <v>1.555679818E9</v>
      </c>
      <c r="AI678" s="156">
        <v>109818.0246</v>
      </c>
    </row>
    <row r="679">
      <c r="A679" s="152">
        <v>1.49381826E9</v>
      </c>
      <c r="B679" s="152">
        <v>113977.1045</v>
      </c>
      <c r="C679" s="153">
        <f>IFERROR(__xludf.DUMMYFUNCTION("TO_DATE(INT((A679/(60*60*24))+""1/1/1970""))"),42858.0)</f>
        <v>42858</v>
      </c>
      <c r="D679" s="156">
        <v>1.5084432E9</v>
      </c>
      <c r="E679" s="156">
        <v>99400.3159</v>
      </c>
      <c r="G679" s="152">
        <v>1.5216048E9</v>
      </c>
      <c r="H679" s="152">
        <v>118971.4088</v>
      </c>
      <c r="J679" s="154">
        <v>43313.0</v>
      </c>
      <c r="K679" s="155">
        <v>140091.87</v>
      </c>
      <c r="M679" s="13">
        <v>1.4837472E9</v>
      </c>
      <c r="N679" s="13">
        <v>27110.9483</v>
      </c>
      <c r="P679" s="152">
        <v>1.4794848E9</v>
      </c>
      <c r="Q679" s="152">
        <v>118130.0725</v>
      </c>
      <c r="S679" s="152">
        <v>1.4864148E9</v>
      </c>
      <c r="T679" s="152">
        <v>9848.7015</v>
      </c>
      <c r="V679" s="152">
        <v>1.4761692E9</v>
      </c>
      <c r="W679" s="152">
        <v>99054.8605</v>
      </c>
      <c r="Y679" s="152">
        <v>1.4748444E9</v>
      </c>
      <c r="Z679" s="152">
        <v>103377.9791</v>
      </c>
      <c r="AA679" s="153">
        <f>IFERROR(__xludf.DUMMYFUNCTION("TO_DATE(INT((AB679/(60*60*24))+""1/1/1970""))"),43706.0)</f>
        <v>43706</v>
      </c>
      <c r="AB679" s="156">
        <v>1.5670872E9</v>
      </c>
      <c r="AC679" s="156">
        <v>109152.8244</v>
      </c>
      <c r="AD679" s="153">
        <f>IFERROR(__xludf.DUMMYFUNCTION("TO_DATE(INT((AE679/(60*60*24))+""1/1/1970""))"),43712.0)</f>
        <v>43712</v>
      </c>
      <c r="AE679" s="152">
        <v>1.5675696E9</v>
      </c>
      <c r="AF679" s="152">
        <v>102516.33</v>
      </c>
      <c r="AG679" s="153">
        <f>IFERROR(__xludf.DUMMYFUNCTION("TO_DATE(INT((AH679/(60*60*24))+""1/1/1970""))"),43574.0)</f>
        <v>43574</v>
      </c>
      <c r="AH679" s="152">
        <v>1.555695622E9</v>
      </c>
      <c r="AI679" s="152">
        <v>109818.0246</v>
      </c>
    </row>
    <row r="680">
      <c r="A680" s="156">
        <v>1.4938416E9</v>
      </c>
      <c r="B680" s="156">
        <v>114101.1735</v>
      </c>
      <c r="C680" s="153">
        <f>IFERROR(__xludf.DUMMYFUNCTION("TO_DATE(INT((A680/(60*60*24))+""1/1/1970""))"),42858.0)</f>
        <v>42858</v>
      </c>
      <c r="D680" s="157">
        <v>1.5085116E9</v>
      </c>
      <c r="E680" s="156">
        <v>99400.3159</v>
      </c>
      <c r="G680" s="156">
        <v>1.5216912E9</v>
      </c>
      <c r="H680" s="156">
        <v>117513.7728</v>
      </c>
      <c r="J680" s="154">
        <v>43313.0</v>
      </c>
      <c r="K680" s="155">
        <v>140088.87</v>
      </c>
      <c r="M680" s="13">
        <v>1.4838336E9</v>
      </c>
      <c r="N680" s="13">
        <v>27110.9483</v>
      </c>
      <c r="P680" s="156">
        <v>1.4795028E9</v>
      </c>
      <c r="Q680" s="156">
        <v>118130.0725</v>
      </c>
      <c r="S680" s="156">
        <v>1.4864796E9</v>
      </c>
      <c r="T680" s="156">
        <v>9863.919</v>
      </c>
      <c r="V680" s="156">
        <v>1.4762088E9</v>
      </c>
      <c r="W680" s="156">
        <v>98631.6902</v>
      </c>
      <c r="Y680" s="156">
        <v>1.4748804E9</v>
      </c>
      <c r="Z680" s="156">
        <v>103411.6705</v>
      </c>
      <c r="AA680" s="153">
        <f>IFERROR(__xludf.DUMMYFUNCTION("TO_DATE(INT((AB680/(60*60*24))+""1/1/1970""))"),43706.0)</f>
        <v>43706</v>
      </c>
      <c r="AB680" s="152">
        <v>1.5671052E9</v>
      </c>
      <c r="AC680" s="152">
        <v>108918.2033</v>
      </c>
      <c r="AD680" s="153">
        <f>IFERROR(__xludf.DUMMYFUNCTION("TO_DATE(INT((AE680/(60*60*24))+""1/1/1970""))"),43712.0)</f>
        <v>43712</v>
      </c>
      <c r="AE680" s="156">
        <v>1.5676056E9</v>
      </c>
      <c r="AF680" s="156">
        <v>102516.33</v>
      </c>
      <c r="AG680" s="153">
        <f>IFERROR(__xludf.DUMMYFUNCTION("TO_DATE(INT((AH680/(60*60*24))+""1/1/1970""))"),43574.0)</f>
        <v>43574</v>
      </c>
      <c r="AH680" s="156">
        <v>1.555711421E9</v>
      </c>
      <c r="AI680" s="156">
        <v>109818.0246</v>
      </c>
    </row>
    <row r="681">
      <c r="A681" s="152">
        <v>1.49390466E9</v>
      </c>
      <c r="B681" s="152">
        <v>114253.874</v>
      </c>
      <c r="C681" s="153">
        <f>IFERROR(__xludf.DUMMYFUNCTION("TO_DATE(INT((A681/(60*60*24))+""1/1/1970""))"),42859.0)</f>
        <v>42859</v>
      </c>
      <c r="D681" s="156">
        <v>1.5085584E9</v>
      </c>
      <c r="E681" s="156">
        <v>99400.3159</v>
      </c>
      <c r="G681" s="152">
        <v>1.5217776E9</v>
      </c>
      <c r="H681" s="152">
        <v>117822.3374</v>
      </c>
      <c r="J681" s="154">
        <v>43314.0</v>
      </c>
      <c r="K681" s="155">
        <v>139382.17</v>
      </c>
      <c r="M681" s="13">
        <v>1.48392E9</v>
      </c>
      <c r="N681" s="13">
        <v>27090.0423</v>
      </c>
      <c r="P681" s="152">
        <v>1.4795316E9</v>
      </c>
      <c r="Q681" s="152">
        <v>117677.8934</v>
      </c>
      <c r="S681" s="152">
        <v>1.4865012E9</v>
      </c>
      <c r="T681" s="152">
        <v>9863.919</v>
      </c>
      <c r="V681" s="152">
        <v>1.4762268E9</v>
      </c>
      <c r="W681" s="152">
        <v>99033.2074</v>
      </c>
      <c r="Y681" s="152">
        <v>1.47492E9</v>
      </c>
      <c r="Z681" s="152">
        <v>103411.6705</v>
      </c>
      <c r="AA681" s="153">
        <f>IFERROR(__xludf.DUMMYFUNCTION("TO_DATE(INT((AB681/(60*60*24))+""1/1/1970""))"),43706.0)</f>
        <v>43706</v>
      </c>
      <c r="AB681" s="156">
        <v>1.5671088E9</v>
      </c>
      <c r="AC681" s="156">
        <v>109081.2016</v>
      </c>
      <c r="AD681" s="153">
        <f>IFERROR(__xludf.DUMMYFUNCTION("TO_DATE(INT((AE681/(60*60*24))+""1/1/1970""))"),43712.0)</f>
        <v>43712</v>
      </c>
      <c r="AE681" s="152">
        <v>1.5676236E9</v>
      </c>
      <c r="AF681" s="152">
        <v>102516.33</v>
      </c>
      <c r="AG681" s="153">
        <f>IFERROR(__xludf.DUMMYFUNCTION("TO_DATE(INT((AH681/(60*60*24))+""1/1/1970""))"),43574.0)</f>
        <v>43574</v>
      </c>
      <c r="AH681" s="152">
        <v>1.55571816E9</v>
      </c>
      <c r="AI681" s="152">
        <v>109818.0246</v>
      </c>
    </row>
    <row r="682">
      <c r="A682" s="156">
        <v>1.493928E9</v>
      </c>
      <c r="B682" s="156">
        <v>114234.7864</v>
      </c>
      <c r="C682" s="153">
        <f>IFERROR(__xludf.DUMMYFUNCTION("TO_DATE(INT((A682/(60*60*24))+""1/1/1970""))"),42859.0)</f>
        <v>42859</v>
      </c>
      <c r="D682" s="156">
        <v>1.5087888E9</v>
      </c>
      <c r="E682" s="156">
        <v>99400.3159</v>
      </c>
      <c r="G682" s="156">
        <v>1.521864E9</v>
      </c>
      <c r="H682" s="156">
        <v>116738.5101</v>
      </c>
      <c r="J682" s="154">
        <v>43315.0</v>
      </c>
      <c r="K682" s="155">
        <v>139607.63</v>
      </c>
      <c r="M682" s="13">
        <v>1.483974E9</v>
      </c>
      <c r="N682" s="13">
        <v>27090.0423</v>
      </c>
      <c r="P682" s="156">
        <v>1.4797404E9</v>
      </c>
      <c r="Q682" s="156">
        <v>117677.8934</v>
      </c>
      <c r="S682" s="156">
        <v>1.486566E9</v>
      </c>
      <c r="T682" s="156">
        <v>9855.5164</v>
      </c>
      <c r="V682" s="156">
        <v>1.4762484E9</v>
      </c>
      <c r="W682" s="156">
        <v>99165.7868</v>
      </c>
      <c r="Y682" s="156">
        <v>1.4749308E9</v>
      </c>
      <c r="Z682" s="156">
        <v>103411.6705</v>
      </c>
      <c r="AA682" s="153">
        <f>IFERROR(__xludf.DUMMYFUNCTION("TO_DATE(INT((AB682/(60*60*24))+""1/1/1970""))"),43707.0)</f>
        <v>43707</v>
      </c>
      <c r="AB682" s="152">
        <v>1.5671376E9</v>
      </c>
      <c r="AC682" s="152">
        <v>109081.2016</v>
      </c>
      <c r="AD682" s="153">
        <f>IFERROR(__xludf.DUMMYFUNCTION("TO_DATE(INT((AE682/(60*60*24))+""1/1/1970""))"),43712.0)</f>
        <v>43712</v>
      </c>
      <c r="AE682" s="156">
        <v>1.5676272E9</v>
      </c>
      <c r="AF682" s="156">
        <v>102516.33</v>
      </c>
      <c r="AG682" s="153">
        <f>IFERROR(__xludf.DUMMYFUNCTION("TO_DATE(INT((AH682/(60*60*24))+""1/1/1970""))"),43575.0)</f>
        <v>43575</v>
      </c>
      <c r="AH682" s="156">
        <v>1.555727679E9</v>
      </c>
      <c r="AI682" s="156">
        <v>109818.0246</v>
      </c>
    </row>
    <row r="683">
      <c r="A683" s="152">
        <v>1.49399106E9</v>
      </c>
      <c r="B683" s="152">
        <v>114459.0652</v>
      </c>
      <c r="C683" s="153">
        <f>IFERROR(__xludf.DUMMYFUNCTION("TO_DATE(INT((A683/(60*60*24))+""1/1/1970""))"),42860.0)</f>
        <v>42860</v>
      </c>
      <c r="D683" s="156">
        <v>1.5088572E9</v>
      </c>
      <c r="E683" s="156">
        <v>99400.3159</v>
      </c>
      <c r="G683" s="152">
        <v>1.5220728E9</v>
      </c>
      <c r="H683" s="152">
        <v>116738.5101</v>
      </c>
      <c r="J683" s="154">
        <v>43318.0</v>
      </c>
      <c r="K683" s="155">
        <v>140178.29</v>
      </c>
      <c r="M683" s="13">
        <v>1.4839956E9</v>
      </c>
      <c r="N683" s="13">
        <v>27090.0423</v>
      </c>
      <c r="P683" s="152">
        <v>1.479762E9</v>
      </c>
      <c r="Q683" s="152">
        <v>117677.8934</v>
      </c>
      <c r="S683" s="152">
        <v>1.4865876E9</v>
      </c>
      <c r="T683" s="152">
        <v>9855.5164</v>
      </c>
      <c r="V683" s="152">
        <v>1.476288E9</v>
      </c>
      <c r="W683" s="152">
        <v>98963.813</v>
      </c>
      <c r="Y683" s="152">
        <v>1.4749596E9</v>
      </c>
      <c r="Z683" s="152">
        <v>103526.0462</v>
      </c>
      <c r="AA683" s="153">
        <f>IFERROR(__xludf.DUMMYFUNCTION("TO_DATE(INT((AB683/(60*60*24))+""1/1/1970""))"),43707.0)</f>
        <v>43707</v>
      </c>
      <c r="AB683" s="156">
        <v>1.5671736E9</v>
      </c>
      <c r="AC683" s="156">
        <v>108916.1145</v>
      </c>
      <c r="AD683" s="153">
        <f>IFERROR(__xludf.DUMMYFUNCTION("TO_DATE(INT((AE683/(60*60*24))+""1/1/1970""))"),43713.0)</f>
        <v>43713</v>
      </c>
      <c r="AE683" s="152">
        <v>1.567656E9</v>
      </c>
      <c r="AF683" s="152">
        <v>102787.08</v>
      </c>
      <c r="AG683" s="153">
        <f>IFERROR(__xludf.DUMMYFUNCTION("TO_DATE(INT((AH683/(60*60*24))+""1/1/1970""))"),43575.0)</f>
        <v>43575</v>
      </c>
      <c r="AH683" s="152">
        <v>1.555743927E9</v>
      </c>
      <c r="AI683" s="152">
        <v>109818.0246</v>
      </c>
    </row>
    <row r="684">
      <c r="A684" s="156">
        <v>1.4940144E9</v>
      </c>
      <c r="B684" s="156">
        <v>114683.3439</v>
      </c>
      <c r="C684" s="153">
        <f>IFERROR(__xludf.DUMMYFUNCTION("TO_DATE(INT((A684/(60*60*24))+""1/1/1970""))"),42860.0)</f>
        <v>42860</v>
      </c>
      <c r="D684" s="156">
        <v>1.508904E9</v>
      </c>
      <c r="E684" s="156">
        <v>99400.3159</v>
      </c>
      <c r="G684" s="152">
        <v>1.5221232E9</v>
      </c>
      <c r="H684" s="152">
        <v>116939.25</v>
      </c>
      <c r="J684" s="154">
        <v>43319.0</v>
      </c>
      <c r="K684" s="155">
        <v>140268.37</v>
      </c>
      <c r="M684" s="13">
        <v>1.4840604E9</v>
      </c>
      <c r="N684" s="13">
        <v>27422.4884</v>
      </c>
      <c r="P684" s="156">
        <v>1.4797908E9</v>
      </c>
      <c r="Q684" s="156">
        <v>119386.3343</v>
      </c>
      <c r="S684" s="156">
        <v>1.4866524E9</v>
      </c>
      <c r="T684" s="156">
        <v>9856.1412</v>
      </c>
      <c r="V684" s="156">
        <v>1.4763132E9</v>
      </c>
      <c r="W684" s="156">
        <v>98964.5443</v>
      </c>
      <c r="Y684" s="156">
        <v>1.4749992E9</v>
      </c>
      <c r="Z684" s="156">
        <v>103526.0462</v>
      </c>
      <c r="AA684" s="153">
        <f>IFERROR(__xludf.DUMMYFUNCTION("TO_DATE(INT((AB684/(60*60*24))+""1/1/1970""))"),43707.0)</f>
        <v>43707</v>
      </c>
      <c r="AB684" s="152">
        <v>1.5671916E9</v>
      </c>
      <c r="AC684" s="152">
        <v>109152.7158</v>
      </c>
      <c r="AD684" s="153">
        <f>IFERROR(__xludf.DUMMYFUNCTION("TO_DATE(INT((AE684/(60*60*24))+""1/1/1970""))"),43713.0)</f>
        <v>43713</v>
      </c>
      <c r="AE684" s="156">
        <v>1.567692E9</v>
      </c>
      <c r="AF684" s="156">
        <v>102787.08</v>
      </c>
      <c r="AG684" s="153">
        <f>IFERROR(__xludf.DUMMYFUNCTION("TO_DATE(INT((AH684/(60*60*24))+""1/1/1970""))"),43575.0)</f>
        <v>43575</v>
      </c>
      <c r="AH684" s="156">
        <v>1.555759801E9</v>
      </c>
      <c r="AI684" s="156">
        <v>109818.0246</v>
      </c>
    </row>
    <row r="685">
      <c r="A685" s="152">
        <v>1.49425026E9</v>
      </c>
      <c r="B685" s="152">
        <v>114688.1158</v>
      </c>
      <c r="C685" s="153">
        <f>IFERROR(__xludf.DUMMYFUNCTION("TO_DATE(INT((A685/(60*60*24))+""1/1/1970""))"),42863.0)</f>
        <v>42863</v>
      </c>
      <c r="D685" s="156">
        <v>1.5089616E9</v>
      </c>
      <c r="E685" s="156">
        <v>99400.3159</v>
      </c>
      <c r="G685" s="156">
        <v>1.5222096E9</v>
      </c>
      <c r="H685" s="156">
        <v>115762.8312</v>
      </c>
      <c r="J685" s="154">
        <v>43320.0</v>
      </c>
      <c r="K685" s="155">
        <v>140402.03</v>
      </c>
      <c r="M685" s="13">
        <v>1.484082E9</v>
      </c>
      <c r="N685" s="13">
        <v>27422.4884</v>
      </c>
      <c r="P685" s="152">
        <v>1.4798304E9</v>
      </c>
      <c r="Q685" s="152">
        <v>119386.3343</v>
      </c>
      <c r="S685" s="152">
        <v>1.486674E9</v>
      </c>
      <c r="T685" s="152">
        <v>9856.1412</v>
      </c>
      <c r="V685" s="152">
        <v>1.4763276E9</v>
      </c>
      <c r="W685" s="152">
        <v>98997.9865</v>
      </c>
      <c r="Y685" s="152">
        <v>1.4750172E9</v>
      </c>
      <c r="Z685" s="152">
        <v>103526.0462</v>
      </c>
      <c r="AA685" s="153">
        <f>IFERROR(__xludf.DUMMYFUNCTION("TO_DATE(INT((AB685/(60*60*24))+""1/1/1970""))"),43707.0)</f>
        <v>43707</v>
      </c>
      <c r="AB685" s="156">
        <v>1.5671952E9</v>
      </c>
      <c r="AC685" s="156">
        <v>109101.7415</v>
      </c>
      <c r="AD685" s="153">
        <f>IFERROR(__xludf.DUMMYFUNCTION("TO_DATE(INT((AE685/(60*60*24))+""1/1/1970""))"),43713.0)</f>
        <v>43713</v>
      </c>
      <c r="AE685" s="152">
        <v>1.56771E9</v>
      </c>
      <c r="AF685" s="152">
        <v>102787.08</v>
      </c>
      <c r="AG685" s="153">
        <f>IFERROR(__xludf.DUMMYFUNCTION("TO_DATE(INT((AH685/(60*60*24))+""1/1/1970""))"),43575.0)</f>
        <v>43575</v>
      </c>
      <c r="AH685" s="152">
        <v>1.555775755E9</v>
      </c>
      <c r="AI685" s="152">
        <v>109818.0246</v>
      </c>
    </row>
    <row r="686">
      <c r="A686" s="156">
        <v>1.4942736E9</v>
      </c>
      <c r="B686" s="156">
        <v>114664.2563</v>
      </c>
      <c r="C686" s="153">
        <f>IFERROR(__xludf.DUMMYFUNCTION("TO_DATE(INT((A686/(60*60*24))+""1/1/1970""))"),42863.0)</f>
        <v>42863</v>
      </c>
      <c r="D686" s="156">
        <v>1.50903E9</v>
      </c>
      <c r="E686" s="156">
        <v>99400.3159</v>
      </c>
      <c r="G686" s="152">
        <v>1.522296E9</v>
      </c>
      <c r="H686" s="152">
        <v>113956.3906</v>
      </c>
      <c r="J686" s="154">
        <v>43321.0</v>
      </c>
      <c r="K686" s="155">
        <v>140502.43</v>
      </c>
      <c r="M686" s="13">
        <v>1.4841468E9</v>
      </c>
      <c r="N686" s="13">
        <v>27674.2176</v>
      </c>
      <c r="P686" s="156">
        <v>1.4798484E9</v>
      </c>
      <c r="Q686" s="156">
        <v>119386.3343</v>
      </c>
      <c r="S686" s="156">
        <v>1.4867388E9</v>
      </c>
      <c r="T686" s="156">
        <v>9835.8472</v>
      </c>
      <c r="V686" s="156">
        <v>1.4763672E9</v>
      </c>
      <c r="W686" s="156">
        <v>98875.5868</v>
      </c>
      <c r="Y686" s="156">
        <v>1.4750388E9</v>
      </c>
      <c r="Z686" s="156">
        <v>103221.9631</v>
      </c>
      <c r="AA686" s="153">
        <f>IFERROR(__xludf.DUMMYFUNCTION("TO_DATE(INT((AB686/(60*60*24))+""1/1/1970""))"),43708.0)</f>
        <v>43708</v>
      </c>
      <c r="AB686" s="152">
        <v>1.567224E9</v>
      </c>
      <c r="AC686" s="152">
        <v>109101.7415</v>
      </c>
      <c r="AD686" s="153">
        <f>IFERROR(__xludf.DUMMYFUNCTION("TO_DATE(INT((AE686/(60*60*24))+""1/1/1970""))"),43713.0)</f>
        <v>43713</v>
      </c>
      <c r="AE686" s="156">
        <v>1.5677136E9</v>
      </c>
      <c r="AF686" s="156">
        <v>102787.08</v>
      </c>
      <c r="AG686" s="153">
        <f>IFERROR(__xludf.DUMMYFUNCTION("TO_DATE(INT((AH686/(60*60*24))+""1/1/1970""))"),43575.0)</f>
        <v>43575</v>
      </c>
      <c r="AH686" s="156">
        <v>1.555791783E9</v>
      </c>
      <c r="AI686" s="156">
        <v>109818.0246</v>
      </c>
    </row>
    <row r="687">
      <c r="A687" s="152">
        <v>1.49433666E9</v>
      </c>
      <c r="B687" s="152">
        <v>114778.7817</v>
      </c>
      <c r="C687" s="153">
        <f>IFERROR(__xludf.DUMMYFUNCTION("TO_DATE(INT((A687/(60*60*24))+""1/1/1970""))"),42864.0)</f>
        <v>42864</v>
      </c>
      <c r="D687" s="156">
        <v>1.5090768E9</v>
      </c>
      <c r="E687" s="156">
        <v>99400.3159</v>
      </c>
      <c r="G687" s="156">
        <v>1.5223824E9</v>
      </c>
      <c r="H687" s="156">
        <v>113941.0842</v>
      </c>
      <c r="J687" s="154">
        <v>43322.0</v>
      </c>
      <c r="K687" s="155">
        <v>140631.05</v>
      </c>
      <c r="M687" s="13">
        <v>1.4841684E9</v>
      </c>
      <c r="N687" s="13">
        <v>27674.2176</v>
      </c>
      <c r="P687" s="152">
        <v>1.4798772E9</v>
      </c>
      <c r="Q687" s="152">
        <v>119810.1823</v>
      </c>
      <c r="S687" s="152">
        <v>1.4867604E9</v>
      </c>
      <c r="T687" s="152">
        <v>9835.8472</v>
      </c>
      <c r="V687" s="152">
        <v>1.4763996E9</v>
      </c>
      <c r="W687" s="152">
        <v>98887.6817</v>
      </c>
      <c r="Y687" s="152">
        <v>1.4750784E9</v>
      </c>
      <c r="Z687" s="152">
        <v>103221.9631</v>
      </c>
      <c r="AA687" s="153">
        <f>IFERROR(__xludf.DUMMYFUNCTION("TO_DATE(INT((AB687/(60*60*24))+""1/1/1970""))"),43711.0)</f>
        <v>43711</v>
      </c>
      <c r="AB687" s="156">
        <v>1.5674832E9</v>
      </c>
      <c r="AC687" s="156">
        <v>109101.7415</v>
      </c>
      <c r="AD687" s="153">
        <f>IFERROR(__xludf.DUMMYFUNCTION("TO_DATE(INT((AE687/(60*60*24))+""1/1/1970""))"),43714.0)</f>
        <v>43714</v>
      </c>
      <c r="AE687" s="152">
        <v>1.5677424E9</v>
      </c>
      <c r="AF687" s="152">
        <v>102996.84</v>
      </c>
      <c r="AG687" s="153">
        <f>IFERROR(__xludf.DUMMYFUNCTION("TO_DATE(INT((AH687/(60*60*24))+""1/1/1970""))"),43575.0)</f>
        <v>43575</v>
      </c>
      <c r="AH687" s="152">
        <v>1.555804574E9</v>
      </c>
      <c r="AI687" s="152">
        <v>109818.0246</v>
      </c>
    </row>
    <row r="688">
      <c r="A688" s="156">
        <v>1.49436E9</v>
      </c>
      <c r="B688" s="156">
        <v>114559.2748</v>
      </c>
      <c r="C688" s="153">
        <f>IFERROR(__xludf.DUMMYFUNCTION("TO_DATE(INT((A688/(60*60*24))+""1/1/1970""))"),42864.0)</f>
        <v>42864</v>
      </c>
      <c r="D688" s="156">
        <v>1.5091344E9</v>
      </c>
      <c r="E688" s="156">
        <v>99400.3159</v>
      </c>
      <c r="G688" s="152">
        <v>1.5226776E9</v>
      </c>
      <c r="H688" s="152">
        <v>113941.0842</v>
      </c>
      <c r="J688" s="154">
        <v>43325.0</v>
      </c>
      <c r="K688" s="155">
        <v>140397.02</v>
      </c>
      <c r="M688" s="13">
        <v>1.4842332E9</v>
      </c>
      <c r="N688" s="13">
        <v>27962.4719</v>
      </c>
      <c r="P688" s="156">
        <v>1.4799168E9</v>
      </c>
      <c r="Q688" s="156">
        <v>119810.1823</v>
      </c>
      <c r="S688" s="156">
        <v>1.4867712E9</v>
      </c>
      <c r="T688" s="156">
        <v>9825.1534</v>
      </c>
      <c r="V688" s="156">
        <v>1.4764068E9</v>
      </c>
      <c r="W688" s="156">
        <v>98861.2724</v>
      </c>
      <c r="Y688" s="156">
        <v>1.4751036E9</v>
      </c>
      <c r="Z688" s="156">
        <v>103221.9631</v>
      </c>
      <c r="AA688" s="153">
        <f>IFERROR(__xludf.DUMMYFUNCTION("TO_DATE(INT((AB688/(60*60*24))+""1/1/1970""))"),43711.0)</f>
        <v>43711</v>
      </c>
      <c r="AB688" s="152">
        <v>1.5675192E9</v>
      </c>
      <c r="AC688" s="152">
        <v>109490.7111</v>
      </c>
      <c r="AD688" s="153">
        <f>IFERROR(__xludf.DUMMYFUNCTION("TO_DATE(INT((AE688/(60*60*24))+""1/1/1970""))"),43714.0)</f>
        <v>43714</v>
      </c>
      <c r="AE688" s="156">
        <v>1.5677784E9</v>
      </c>
      <c r="AF688" s="156">
        <v>102996.84</v>
      </c>
      <c r="AG688" s="153">
        <f>IFERROR(__xludf.DUMMYFUNCTION("TO_DATE(INT((AH688/(60*60*24))+""1/1/1970""))"),43576.0)</f>
        <v>43576</v>
      </c>
      <c r="AH688" s="156">
        <v>1.555807615E9</v>
      </c>
      <c r="AI688" s="156">
        <v>109818.0246</v>
      </c>
    </row>
    <row r="689">
      <c r="A689" s="152">
        <v>1.49442306E9</v>
      </c>
      <c r="B689" s="152">
        <v>114478.1527</v>
      </c>
      <c r="C689" s="153">
        <f>IFERROR(__xludf.DUMMYFUNCTION("TO_DATE(INT((A689/(60*60*24))+""1/1/1970""))"),42865.0)</f>
        <v>42865</v>
      </c>
      <c r="D689" s="156">
        <v>1.509372E9</v>
      </c>
      <c r="E689" s="156">
        <v>99400.3159</v>
      </c>
      <c r="G689" s="152">
        <v>1.522728E9</v>
      </c>
      <c r="H689" s="152">
        <v>113694.4057</v>
      </c>
      <c r="J689" s="154">
        <v>43326.0</v>
      </c>
      <c r="K689" s="155">
        <v>139554.7</v>
      </c>
      <c r="M689" s="13">
        <v>1.4842548E9</v>
      </c>
      <c r="N689" s="13">
        <v>27962.4719</v>
      </c>
      <c r="P689" s="152">
        <v>1.4799348E9</v>
      </c>
      <c r="Q689" s="152">
        <v>119810.1823</v>
      </c>
      <c r="S689" s="152">
        <v>1.486944E9</v>
      </c>
      <c r="T689" s="152">
        <v>9818.6295</v>
      </c>
      <c r="V689" s="152">
        <v>1.4764464E9</v>
      </c>
      <c r="W689" s="152">
        <v>98738.6157</v>
      </c>
      <c r="Y689" s="152">
        <v>1.475118E9</v>
      </c>
      <c r="Z689" s="152">
        <v>103280.7586</v>
      </c>
      <c r="AA689" s="153">
        <f>IFERROR(__xludf.DUMMYFUNCTION("TO_DATE(INT((AB689/(60*60*24))+""1/1/1970""))"),43711.0)</f>
        <v>43711</v>
      </c>
      <c r="AB689" s="156">
        <v>1.5675372E9</v>
      </c>
      <c r="AC689" s="156">
        <v>109775.1857</v>
      </c>
      <c r="AD689" s="153">
        <f>IFERROR(__xludf.DUMMYFUNCTION("TO_DATE(INT((AE689/(60*60*24))+""1/1/1970""))"),43714.0)</f>
        <v>43714</v>
      </c>
      <c r="AE689" s="152">
        <v>1.5677964E9</v>
      </c>
      <c r="AF689" s="152">
        <v>102996.84</v>
      </c>
      <c r="AG689" s="153">
        <f>IFERROR(__xludf.DUMMYFUNCTION("TO_DATE(INT((AH689/(60*60*24))+""1/1/1970""))"),43576.0)</f>
        <v>43576</v>
      </c>
      <c r="AH689" s="152">
        <v>1.555824323E9</v>
      </c>
      <c r="AI689" s="152">
        <v>109818.0246</v>
      </c>
    </row>
    <row r="690">
      <c r="A690" s="156">
        <v>1.4944464E9</v>
      </c>
      <c r="B690" s="156">
        <v>114764.466</v>
      </c>
      <c r="C690" s="153">
        <f>IFERROR(__xludf.DUMMYFUNCTION("TO_DATE(INT((A690/(60*60*24))+""1/1/1970""))"),42865.0)</f>
        <v>42865</v>
      </c>
      <c r="D690" s="152">
        <v>1.509462E9</v>
      </c>
      <c r="E690" s="152">
        <v>99400.3159</v>
      </c>
      <c r="G690" s="156">
        <v>1.5228144E9</v>
      </c>
      <c r="H690" s="156">
        <v>113942.9193</v>
      </c>
      <c r="J690" s="154">
        <v>43327.0</v>
      </c>
      <c r="K690" s="155">
        <v>139944.3</v>
      </c>
      <c r="M690" s="13">
        <v>1.4843196E9</v>
      </c>
      <c r="N690" s="13">
        <v>27713.6148</v>
      </c>
      <c r="P690" s="156">
        <v>1.4799636E9</v>
      </c>
      <c r="Q690" s="156">
        <v>120008.6616</v>
      </c>
      <c r="S690" s="156">
        <v>1.486998E9</v>
      </c>
      <c r="T690" s="156">
        <v>9818.6295</v>
      </c>
      <c r="V690" s="156">
        <v>1.4764788E9</v>
      </c>
      <c r="W690" s="156">
        <v>98443.3044</v>
      </c>
      <c r="Y690" s="156">
        <v>1.4751576E9</v>
      </c>
      <c r="Z690" s="156">
        <v>103280.7586</v>
      </c>
      <c r="AA690" s="153">
        <f>IFERROR(__xludf.DUMMYFUNCTION("TO_DATE(INT((AB690/(60*60*24))+""1/1/1970""))"),43711.0)</f>
        <v>43711</v>
      </c>
      <c r="AB690" s="152">
        <v>1.5675408E9</v>
      </c>
      <c r="AC690" s="152">
        <v>109708.4471</v>
      </c>
      <c r="AD690" s="153">
        <f>IFERROR(__xludf.DUMMYFUNCTION("TO_DATE(INT((AE690/(60*60*24))+""1/1/1970""))"),43714.0)</f>
        <v>43714</v>
      </c>
      <c r="AE690" s="156">
        <v>1.5678E9</v>
      </c>
      <c r="AF690" s="156">
        <v>102996.84</v>
      </c>
      <c r="AG690" s="153">
        <f>IFERROR(__xludf.DUMMYFUNCTION("TO_DATE(INT((AH690/(60*60*24))+""1/1/1970""))"),43576.0)</f>
        <v>43576</v>
      </c>
      <c r="AH690" s="156">
        <v>1.555840153E9</v>
      </c>
      <c r="AI690" s="156">
        <v>109818.0246</v>
      </c>
    </row>
    <row r="691">
      <c r="A691" s="152">
        <v>1.49450946E9</v>
      </c>
      <c r="B691" s="152">
        <v>114511.5559</v>
      </c>
      <c r="C691" s="153">
        <f>IFERROR(__xludf.DUMMYFUNCTION("TO_DATE(INT((A691/(60*60*24))+""1/1/1970""))"),42866.0)</f>
        <v>42866</v>
      </c>
      <c r="D691" s="152">
        <v>1.5095088E9</v>
      </c>
      <c r="E691" s="152">
        <v>99400.3159</v>
      </c>
      <c r="G691" s="152">
        <v>1.5229008E9</v>
      </c>
      <c r="H691" s="152">
        <v>115281.3518</v>
      </c>
      <c r="J691" s="154">
        <v>43328.0</v>
      </c>
      <c r="K691" s="155">
        <v>139062.84</v>
      </c>
      <c r="M691" s="13">
        <v>1.4843412E9</v>
      </c>
      <c r="N691" s="13">
        <v>27713.6148</v>
      </c>
      <c r="P691" s="152">
        <v>1.480086E9</v>
      </c>
      <c r="Q691" s="152">
        <v>120008.6616</v>
      </c>
      <c r="S691" s="152">
        <v>1.4870196E9</v>
      </c>
      <c r="T691" s="152">
        <v>9818.6295</v>
      </c>
      <c r="V691" s="152">
        <v>1.4766552E9</v>
      </c>
      <c r="W691" s="152">
        <v>98382.3316</v>
      </c>
      <c r="Y691" s="152">
        <v>1.47519E9</v>
      </c>
      <c r="Z691" s="152">
        <v>103280.7586</v>
      </c>
      <c r="AA691" s="153">
        <f>IFERROR(__xludf.DUMMYFUNCTION("TO_DATE(INT((AB691/(60*60*24))+""1/1/1970""))"),43712.0)</f>
        <v>43712</v>
      </c>
      <c r="AB691" s="156">
        <v>1.5675696E9</v>
      </c>
      <c r="AC691" s="156">
        <v>109708.4471</v>
      </c>
      <c r="AD691" s="153">
        <f>IFERROR(__xludf.DUMMYFUNCTION("TO_DATE(INT((AE691/(60*60*24))+""1/1/1970""))"),43715.0)</f>
        <v>43715</v>
      </c>
      <c r="AE691" s="152">
        <v>1.5678288E9</v>
      </c>
      <c r="AF691" s="152">
        <v>104016.09</v>
      </c>
      <c r="AG691" s="153">
        <f>IFERROR(__xludf.DUMMYFUNCTION("TO_DATE(INT((AH691/(60*60*24))+""1/1/1970""))"),43576.0)</f>
        <v>43576</v>
      </c>
      <c r="AH691" s="152">
        <v>1.555856028E9</v>
      </c>
      <c r="AI691" s="152">
        <v>109818.0246</v>
      </c>
    </row>
    <row r="692">
      <c r="A692" s="156">
        <v>1.4945328E9</v>
      </c>
      <c r="B692" s="156">
        <v>114530.6435</v>
      </c>
      <c r="C692" s="153">
        <f>IFERROR(__xludf.DUMMYFUNCTION("TO_DATE(INT((A692/(60*60*24))+""1/1/1970""))"),42866.0)</f>
        <v>42866</v>
      </c>
      <c r="D692" s="152">
        <v>1.5095664E9</v>
      </c>
      <c r="E692" s="152">
        <v>99400.3159</v>
      </c>
      <c r="G692" s="156">
        <v>1.5229872E9</v>
      </c>
      <c r="H692" s="156">
        <v>116748.7924</v>
      </c>
      <c r="J692" s="154">
        <v>43329.0</v>
      </c>
      <c r="K692" s="155">
        <v>139577.94</v>
      </c>
      <c r="M692" s="13">
        <v>1.484352E9</v>
      </c>
      <c r="N692" s="13">
        <v>27619.191</v>
      </c>
      <c r="P692" s="156">
        <v>1.4800968E9</v>
      </c>
      <c r="Q692" s="156">
        <v>120008.6616</v>
      </c>
      <c r="S692" s="156">
        <v>1.4870844E9</v>
      </c>
      <c r="T692" s="156">
        <v>9815.1507</v>
      </c>
      <c r="V692" s="156">
        <v>1.4766588E9</v>
      </c>
      <c r="W692" s="156">
        <v>98367.5338</v>
      </c>
      <c r="Y692" s="156">
        <v>1.4751972E9</v>
      </c>
      <c r="Z692" s="156">
        <v>103238.9587</v>
      </c>
      <c r="AA692" s="153">
        <f>IFERROR(__xludf.DUMMYFUNCTION("TO_DATE(INT((AB692/(60*60*24))+""1/1/1970""))"),43712.0)</f>
        <v>43712</v>
      </c>
      <c r="AB692" s="152">
        <v>1.5676056E9</v>
      </c>
      <c r="AC692" s="152">
        <v>109445.0926</v>
      </c>
      <c r="AD692" s="153">
        <f>IFERROR(__xludf.DUMMYFUNCTION("TO_DATE(INT((AE692/(60*60*24))+""1/1/1970""))"),43717.0)</f>
        <v>43717</v>
      </c>
      <c r="AE692" s="156">
        <v>1.5680376E9</v>
      </c>
      <c r="AF692" s="156">
        <v>104016.09</v>
      </c>
      <c r="AG692" s="153">
        <f>IFERROR(__xludf.DUMMYFUNCTION("TO_DATE(INT((AH692/(60*60*24))+""1/1/1970""))"),43576.0)</f>
        <v>43576</v>
      </c>
      <c r="AH692" s="156">
        <v>1.555872087E9</v>
      </c>
      <c r="AI692" s="156">
        <v>109818.0246</v>
      </c>
    </row>
    <row r="693">
      <c r="A693" s="152">
        <v>1.49459586E9</v>
      </c>
      <c r="B693" s="152">
        <v>114416.1182</v>
      </c>
      <c r="C693" s="153">
        <f>IFERROR(__xludf.DUMMYFUNCTION("TO_DATE(INT((A693/(60*60*24))+""1/1/1970""))"),42867.0)</f>
        <v>42867</v>
      </c>
      <c r="D693" s="152">
        <v>1.5096348E9</v>
      </c>
      <c r="E693" s="152">
        <v>99400.3159</v>
      </c>
      <c r="G693" s="152">
        <v>1.5230736E9</v>
      </c>
      <c r="H693" s="152">
        <v>115586.8046</v>
      </c>
      <c r="J693" s="154">
        <v>43332.0</v>
      </c>
      <c r="K693" s="155">
        <v>140167.92</v>
      </c>
      <c r="M693" s="13">
        <v>1.4844384E9</v>
      </c>
      <c r="N693" s="13">
        <v>27619.191</v>
      </c>
      <c r="P693" s="152">
        <v>1.4801364E9</v>
      </c>
      <c r="Q693" s="152">
        <v>120904.6529</v>
      </c>
      <c r="S693" s="152">
        <v>1.487106E9</v>
      </c>
      <c r="T693" s="152">
        <v>9815.1507</v>
      </c>
      <c r="V693" s="152">
        <v>1.4766948E9</v>
      </c>
      <c r="W693" s="152">
        <v>98487.7632</v>
      </c>
      <c r="Y693" s="152">
        <v>1.4752368E9</v>
      </c>
      <c r="Z693" s="152">
        <v>103238.9587</v>
      </c>
      <c r="AA693" s="153">
        <f>IFERROR(__xludf.DUMMYFUNCTION("TO_DATE(INT((AB693/(60*60*24))+""1/1/1970""))"),43712.0)</f>
        <v>43712</v>
      </c>
      <c r="AB693" s="156">
        <v>1.5676236E9</v>
      </c>
      <c r="AC693" s="156">
        <v>108971.1994</v>
      </c>
      <c r="AD693" s="153">
        <f>IFERROR(__xludf.DUMMYFUNCTION("TO_DATE(INT((AE693/(60*60*24))+""1/1/1970""))"),43717.0)</f>
        <v>43717</v>
      </c>
      <c r="AE693" s="152">
        <v>1.5680556E9</v>
      </c>
      <c r="AF693" s="152">
        <v>104016.09</v>
      </c>
      <c r="AG693" s="153">
        <f>IFERROR(__xludf.DUMMYFUNCTION("TO_DATE(INT((AH693/(60*60*24))+""1/1/1970""))"),43576.0)</f>
        <v>43576</v>
      </c>
      <c r="AH693" s="152">
        <v>1.555888395E9</v>
      </c>
      <c r="AI693" s="152">
        <v>109818.0246</v>
      </c>
    </row>
    <row r="694">
      <c r="A694" s="156">
        <v>1.4946192E9</v>
      </c>
      <c r="B694" s="156">
        <v>114339.7679</v>
      </c>
      <c r="C694" s="153">
        <f>IFERROR(__xludf.DUMMYFUNCTION("TO_DATE(INT((A694/(60*60*24))+""1/1/1970""))"),42867.0)</f>
        <v>42867</v>
      </c>
      <c r="D694" s="152">
        <v>1.5096816E9</v>
      </c>
      <c r="E694" s="152">
        <v>99400.3159</v>
      </c>
      <c r="G694" s="156">
        <v>1.5232824E9</v>
      </c>
      <c r="H694" s="156">
        <v>115586.8046</v>
      </c>
      <c r="J694" s="154">
        <v>43333.0</v>
      </c>
      <c r="K694" s="155">
        <v>140703.4</v>
      </c>
      <c r="M694" s="13">
        <v>1.4845248E9</v>
      </c>
      <c r="N694" s="13">
        <v>27694.8641</v>
      </c>
      <c r="P694" s="156">
        <v>1.4803452E9</v>
      </c>
      <c r="Q694" s="156">
        <v>120904.6529</v>
      </c>
      <c r="S694" s="156">
        <v>1.4871708E9</v>
      </c>
      <c r="T694" s="156">
        <v>9808.3291</v>
      </c>
      <c r="V694" s="156">
        <v>1.4767344E9</v>
      </c>
      <c r="W694" s="156">
        <v>98612.0172</v>
      </c>
      <c r="Y694" s="156">
        <v>1.4752692E9</v>
      </c>
      <c r="Z694" s="156">
        <v>103238.9587</v>
      </c>
      <c r="AA694" s="153">
        <f>IFERROR(__xludf.DUMMYFUNCTION("TO_DATE(INT((AB694/(60*60*24))+""1/1/1970""))"),43712.0)</f>
        <v>43712</v>
      </c>
      <c r="AB694" s="152">
        <v>1.5676272E9</v>
      </c>
      <c r="AC694" s="152">
        <v>109055.054</v>
      </c>
      <c r="AD694" s="153">
        <f>IFERROR(__xludf.DUMMYFUNCTION("TO_DATE(INT((AE694/(60*60*24))+""1/1/1970""))"),43717.0)</f>
        <v>43717</v>
      </c>
      <c r="AE694" s="156">
        <v>1.5680592E9</v>
      </c>
      <c r="AF694" s="156">
        <v>104016.09</v>
      </c>
      <c r="AG694" s="153">
        <f>IFERROR(__xludf.DUMMYFUNCTION("TO_DATE(INT((AH694/(60*60*24))+""1/1/1970""))"),43576.0)</f>
        <v>43576</v>
      </c>
      <c r="AH694" s="156">
        <v>1.555891197E9</v>
      </c>
      <c r="AI694" s="156">
        <v>109818.0246</v>
      </c>
    </row>
    <row r="695">
      <c r="A695" s="152">
        <v>1.49485506E9</v>
      </c>
      <c r="B695" s="152">
        <v>114592.678</v>
      </c>
      <c r="C695" s="153">
        <f>IFERROR(__xludf.DUMMYFUNCTION("TO_DATE(INT((A695/(60*60*24))+""1/1/1970""))"),42870.0)</f>
        <v>42870</v>
      </c>
      <c r="D695" s="152">
        <v>1.5097392E9</v>
      </c>
      <c r="E695" s="152">
        <v>99400.3159</v>
      </c>
      <c r="G695" s="156">
        <v>1.5233328E9</v>
      </c>
      <c r="H695" s="156">
        <v>115061.8911</v>
      </c>
      <c r="J695" s="154">
        <v>43334.0</v>
      </c>
      <c r="K695" s="155">
        <v>140850.93</v>
      </c>
      <c r="M695" s="13">
        <v>1.4846112E9</v>
      </c>
      <c r="N695" s="13">
        <v>27901.3447</v>
      </c>
      <c r="P695" s="152">
        <v>1.4803668E9</v>
      </c>
      <c r="Q695" s="152">
        <v>120904.6529</v>
      </c>
      <c r="S695" s="152">
        <v>1.4871924E9</v>
      </c>
      <c r="T695" s="152">
        <v>9808.3291</v>
      </c>
      <c r="V695" s="152">
        <v>1.4767452E9</v>
      </c>
      <c r="W695" s="152">
        <v>98605.0873</v>
      </c>
      <c r="Y695" s="152">
        <v>1.47528E9</v>
      </c>
      <c r="Z695" s="152">
        <v>103454.3891</v>
      </c>
      <c r="AA695" s="153">
        <f>IFERROR(__xludf.DUMMYFUNCTION("TO_DATE(INT((AB695/(60*60*24))+""1/1/1970""))"),43713.0)</f>
        <v>43713</v>
      </c>
      <c r="AB695" s="156">
        <v>1.567656E9</v>
      </c>
      <c r="AC695" s="156">
        <v>109055.054</v>
      </c>
      <c r="AD695" s="153">
        <f>IFERROR(__xludf.DUMMYFUNCTION("TO_DATE(INT((AE695/(60*60*24))+""1/1/1970""))"),43718.0)</f>
        <v>43718</v>
      </c>
      <c r="AE695" s="152">
        <v>1.568088E9</v>
      </c>
      <c r="AF695" s="152">
        <v>103453.7</v>
      </c>
      <c r="AG695" s="153">
        <f>IFERROR(__xludf.DUMMYFUNCTION("TO_DATE(INT((AH695/(60*60*24))+""1/1/1970""))"),43577.0)</f>
        <v>43577</v>
      </c>
      <c r="AH695" s="152">
        <v>1.555904591E9</v>
      </c>
      <c r="AI695" s="152">
        <v>109818.0246</v>
      </c>
    </row>
    <row r="696">
      <c r="A696" s="156">
        <v>1.4948784E9</v>
      </c>
      <c r="B696" s="156">
        <v>114969.6572</v>
      </c>
      <c r="C696" s="153">
        <f>IFERROR(__xludf.DUMMYFUNCTION("TO_DATE(INT((A696/(60*60*24))+""1/1/1970""))"),42870.0)</f>
        <v>42870</v>
      </c>
      <c r="D696" s="152">
        <v>1.5099804E9</v>
      </c>
      <c r="E696" s="152">
        <v>99400.3159</v>
      </c>
      <c r="G696" s="152">
        <v>1.5234192E9</v>
      </c>
      <c r="H696" s="152">
        <v>117259.162</v>
      </c>
      <c r="J696" s="154">
        <v>43335.0</v>
      </c>
      <c r="K696" s="155">
        <v>141016.59</v>
      </c>
      <c r="M696" s="13">
        <v>1.4846652E9</v>
      </c>
      <c r="N696" s="13">
        <v>27901.3447</v>
      </c>
      <c r="P696" s="156">
        <v>1.4803956E9</v>
      </c>
      <c r="Q696" s="156">
        <v>119819.5864</v>
      </c>
      <c r="S696" s="156">
        <v>1.4872572E9</v>
      </c>
      <c r="T696" s="156">
        <v>9805.7811</v>
      </c>
      <c r="V696" s="156">
        <v>1.476774E9</v>
      </c>
      <c r="W696" s="156">
        <v>98795.8934</v>
      </c>
      <c r="Y696" s="156">
        <v>1.4754456E9</v>
      </c>
      <c r="Z696" s="156">
        <v>103454.3891</v>
      </c>
      <c r="AA696" s="153">
        <f>IFERROR(__xludf.DUMMYFUNCTION("TO_DATE(INT((AB696/(60*60*24))+""1/1/1970""))"),43713.0)</f>
        <v>43713</v>
      </c>
      <c r="AB696" s="152">
        <v>1.567692E9</v>
      </c>
      <c r="AC696" s="152">
        <v>110827.2946</v>
      </c>
      <c r="AD696" s="153">
        <f>IFERROR(__xludf.DUMMYFUNCTION("TO_DATE(INT((AE696/(60*60*24))+""1/1/1970""))"),43718.0)</f>
        <v>43718</v>
      </c>
      <c r="AE696" s="156">
        <v>1.568124E9</v>
      </c>
      <c r="AF696" s="156">
        <v>103453.7</v>
      </c>
      <c r="AG696" s="153">
        <f>IFERROR(__xludf.DUMMYFUNCTION("TO_DATE(INT((AH696/(60*60*24))+""1/1/1970""))"),43577.0)</f>
        <v>43577</v>
      </c>
      <c r="AH696" s="156">
        <v>1.555920426E9</v>
      </c>
      <c r="AI696" s="156">
        <v>109818.0246</v>
      </c>
    </row>
    <row r="697">
      <c r="A697" s="152">
        <v>1.49494146E9</v>
      </c>
      <c r="B697" s="152">
        <v>115069.8668</v>
      </c>
      <c r="C697" s="153">
        <f>IFERROR(__xludf.DUMMYFUNCTION("TO_DATE(INT((A697/(60*60*24))+""1/1/1970""))"),42871.0)</f>
        <v>42871</v>
      </c>
      <c r="D697" s="152">
        <v>1.5100308E9</v>
      </c>
      <c r="E697" s="152">
        <v>99400.3159</v>
      </c>
      <c r="G697" s="156">
        <v>1.5235056E9</v>
      </c>
      <c r="H697" s="156">
        <v>116665.0878</v>
      </c>
      <c r="J697" s="154">
        <v>43336.0</v>
      </c>
      <c r="K697" s="155">
        <v>140655.57</v>
      </c>
      <c r="M697" s="13">
        <v>1.4846868E9</v>
      </c>
      <c r="N697" s="13">
        <v>27901.3447</v>
      </c>
      <c r="P697" s="152">
        <v>1.4804352E9</v>
      </c>
      <c r="Q697" s="152">
        <v>119819.5864</v>
      </c>
      <c r="S697" s="152">
        <v>1.4872788E9</v>
      </c>
      <c r="T697" s="152">
        <v>9805.7811</v>
      </c>
      <c r="V697" s="152">
        <v>1.4768136E9</v>
      </c>
      <c r="W697" s="152">
        <v>98797.6822</v>
      </c>
      <c r="Y697" s="152">
        <v>1.4754492E9</v>
      </c>
      <c r="Z697" s="152">
        <v>103454.3891</v>
      </c>
      <c r="AA697" s="153">
        <f>IFERROR(__xludf.DUMMYFUNCTION("TO_DATE(INT((AB697/(60*60*24))+""1/1/1970""))"),43713.0)</f>
        <v>43713</v>
      </c>
      <c r="AB697" s="156">
        <v>1.56771E9</v>
      </c>
      <c r="AC697" s="156">
        <v>111019.4086</v>
      </c>
      <c r="AD697" s="153">
        <f>IFERROR(__xludf.DUMMYFUNCTION("TO_DATE(INT((AE697/(60*60*24))+""1/1/1970""))"),43718.0)</f>
        <v>43718</v>
      </c>
      <c r="AE697" s="152">
        <v>1.568142E9</v>
      </c>
      <c r="AF697" s="152">
        <v>103453.7</v>
      </c>
      <c r="AG697" s="153">
        <f>IFERROR(__xludf.DUMMYFUNCTION("TO_DATE(INT((AH697/(60*60*24))+""1/1/1970""))"),43577.0)</f>
        <v>43577</v>
      </c>
      <c r="AH697" s="152">
        <v>1.55593622E9</v>
      </c>
      <c r="AI697" s="152">
        <v>109818.0246</v>
      </c>
    </row>
    <row r="698">
      <c r="A698" s="156">
        <v>1.4949648E9</v>
      </c>
      <c r="B698" s="156">
        <v>114864.6756</v>
      </c>
      <c r="C698" s="153">
        <f>IFERROR(__xludf.DUMMYFUNCTION("TO_DATE(INT((A698/(60*60*24))+""1/1/1970""))"),42871.0)</f>
        <v>42871</v>
      </c>
      <c r="D698" s="152">
        <v>1.5100884E9</v>
      </c>
      <c r="E698" s="152">
        <v>99400.3159</v>
      </c>
      <c r="G698" s="152">
        <v>1.523592E9</v>
      </c>
      <c r="H698" s="152">
        <v>117266.6833</v>
      </c>
      <c r="J698" s="154">
        <v>43339.0</v>
      </c>
      <c r="K698" s="155">
        <v>141722.13</v>
      </c>
      <c r="M698" s="13">
        <v>1.4847516E9</v>
      </c>
      <c r="N698" s="13">
        <v>27913.3323</v>
      </c>
      <c r="P698" s="156">
        <v>1.4804532E9</v>
      </c>
      <c r="Q698" s="156">
        <v>119819.5864</v>
      </c>
      <c r="S698" s="156">
        <v>1.4873436E9</v>
      </c>
      <c r="T698" s="156">
        <v>9813.6</v>
      </c>
      <c r="V698" s="156">
        <v>1.4768316E9</v>
      </c>
      <c r="W698" s="156">
        <v>98781.6047</v>
      </c>
      <c r="Y698" s="156">
        <v>1.4754852E9</v>
      </c>
      <c r="Z698" s="156">
        <v>103368.9519</v>
      </c>
      <c r="AA698" s="153">
        <f>IFERROR(__xludf.DUMMYFUNCTION("TO_DATE(INT((AB698/(60*60*24))+""1/1/1970""))"),43713.0)</f>
        <v>43713</v>
      </c>
      <c r="AB698" s="152">
        <v>1.5677136E9</v>
      </c>
      <c r="AC698" s="152">
        <v>111108.513</v>
      </c>
      <c r="AD698" s="153">
        <f>IFERROR(__xludf.DUMMYFUNCTION("TO_DATE(INT((AE698/(60*60*24))+""1/1/1970""))"),43718.0)</f>
        <v>43718</v>
      </c>
      <c r="AE698" s="156">
        <v>1.5681456E9</v>
      </c>
      <c r="AF698" s="156">
        <v>103453.7</v>
      </c>
      <c r="AG698" s="153">
        <f>IFERROR(__xludf.DUMMYFUNCTION("TO_DATE(INT((AH698/(60*60*24))+""1/1/1970""))"),43577.0)</f>
        <v>43577</v>
      </c>
      <c r="AH698" s="156">
        <v>1.55595204E9</v>
      </c>
      <c r="AI698" s="156">
        <v>110650.6443</v>
      </c>
    </row>
    <row r="699">
      <c r="A699" s="152">
        <v>1.49502786E9</v>
      </c>
      <c r="B699" s="152">
        <v>114043.9109</v>
      </c>
      <c r="C699" s="153">
        <f>IFERROR(__xludf.DUMMYFUNCTION("TO_DATE(INT((A699/(60*60*24))+""1/1/1970""))"),42872.0)</f>
        <v>42872</v>
      </c>
      <c r="D699" s="152">
        <v>1.5101568E9</v>
      </c>
      <c r="E699" s="152">
        <v>99400.3159</v>
      </c>
      <c r="G699" s="156">
        <v>1.5236784E9</v>
      </c>
      <c r="H699" s="156">
        <v>116475.1514</v>
      </c>
      <c r="J699" s="154">
        <v>43340.0</v>
      </c>
      <c r="K699" s="155">
        <v>142202.99</v>
      </c>
      <c r="M699" s="13">
        <v>1.4847732E9</v>
      </c>
      <c r="N699" s="13">
        <v>27913.3323</v>
      </c>
      <c r="P699" s="152">
        <v>1.480482E9</v>
      </c>
      <c r="Q699" s="152">
        <v>120211.9108</v>
      </c>
      <c r="S699" s="152">
        <v>1.4873652E9</v>
      </c>
      <c r="T699" s="152">
        <v>9813.6</v>
      </c>
      <c r="V699" s="152">
        <v>1.4768532E9</v>
      </c>
      <c r="W699" s="152">
        <v>98736.2051</v>
      </c>
      <c r="Y699" s="152">
        <v>1.4755248E9</v>
      </c>
      <c r="Z699" s="152">
        <v>103368.9519</v>
      </c>
      <c r="AA699" s="153">
        <f>IFERROR(__xludf.DUMMYFUNCTION("TO_DATE(INT((AB699/(60*60*24))+""1/1/1970""))"),43714.0)</f>
        <v>43714</v>
      </c>
      <c r="AB699" s="156">
        <v>1.5677424E9</v>
      </c>
      <c r="AC699" s="156">
        <v>111108.513</v>
      </c>
      <c r="AD699" s="153">
        <f>IFERROR(__xludf.DUMMYFUNCTION("TO_DATE(INT((AE699/(60*60*24))+""1/1/1970""))"),43719.0)</f>
        <v>43719</v>
      </c>
      <c r="AE699" s="152">
        <v>1.5681744E9</v>
      </c>
      <c r="AF699" s="152">
        <v>103538.05</v>
      </c>
      <c r="AG699" s="153">
        <f>IFERROR(__xludf.DUMMYFUNCTION("TO_DATE(INT((AH699/(60*60*24))+""1/1/1970""))"),43577.0)</f>
        <v>43577</v>
      </c>
      <c r="AH699" s="152">
        <v>1.555967879E9</v>
      </c>
      <c r="AI699" s="152">
        <v>110914.9457</v>
      </c>
    </row>
    <row r="700">
      <c r="A700" s="156">
        <v>1.4950512E9</v>
      </c>
      <c r="B700" s="156">
        <v>112831.8513</v>
      </c>
      <c r="C700" s="153">
        <f>IFERROR(__xludf.DUMMYFUNCTION("TO_DATE(INT((A700/(60*60*24))+""1/1/1970""))"),42872.0)</f>
        <v>42872</v>
      </c>
      <c r="D700" s="152">
        <v>1.5102036E9</v>
      </c>
      <c r="E700" s="152">
        <v>99646.9035</v>
      </c>
      <c r="G700" s="152">
        <v>1.5238872E9</v>
      </c>
      <c r="H700" s="152">
        <v>116475.1514</v>
      </c>
      <c r="J700" s="154">
        <v>43341.0</v>
      </c>
      <c r="K700" s="155">
        <v>141763.25</v>
      </c>
      <c r="M700" s="13">
        <v>1.484838E9</v>
      </c>
      <c r="N700" s="13">
        <v>27828.5881</v>
      </c>
      <c r="P700" s="156">
        <v>1.4805216E9</v>
      </c>
      <c r="Q700" s="156">
        <v>120211.9108</v>
      </c>
      <c r="S700" s="156">
        <v>1.487376E9</v>
      </c>
      <c r="T700" s="156">
        <v>9830.7716</v>
      </c>
      <c r="V700" s="156">
        <v>1.4768928E9</v>
      </c>
      <c r="W700" s="156">
        <v>98722.9921</v>
      </c>
      <c r="Y700" s="156">
        <v>1.4755356E9</v>
      </c>
      <c r="Z700" s="156">
        <v>103368.9519</v>
      </c>
      <c r="AA700" s="153">
        <f>IFERROR(__xludf.DUMMYFUNCTION("TO_DATE(INT((AB700/(60*60*24))+""1/1/1970""))"),43714.0)</f>
        <v>43714</v>
      </c>
      <c r="AB700" s="152">
        <v>1.5677784E9</v>
      </c>
      <c r="AC700" s="152">
        <v>110937.7878</v>
      </c>
      <c r="AD700" s="153">
        <f>IFERROR(__xludf.DUMMYFUNCTION("TO_DATE(INT((AE700/(60*60*24))+""1/1/1970""))"),43719.0)</f>
        <v>43719</v>
      </c>
      <c r="AE700" s="156">
        <v>1.5682104E9</v>
      </c>
      <c r="AF700" s="156">
        <v>103538.05</v>
      </c>
      <c r="AG700" s="153">
        <f>IFERROR(__xludf.DUMMYFUNCTION("TO_DATE(INT((AH700/(60*60*24))+""1/1/1970""))"),43577.0)</f>
        <v>43577</v>
      </c>
      <c r="AH700" s="156">
        <v>1.555977592E9</v>
      </c>
      <c r="AI700" s="156">
        <v>110914.9457</v>
      </c>
    </row>
    <row r="701">
      <c r="A701" s="152">
        <v>1.49511426E9</v>
      </c>
      <c r="B701" s="152">
        <v>112707.7822</v>
      </c>
      <c r="C701" s="153">
        <f>IFERROR(__xludf.DUMMYFUNCTION("TO_DATE(INT((A701/(60*60*24))+""1/1/1970""))"),42873.0)</f>
        <v>42873</v>
      </c>
      <c r="D701" s="152">
        <v>1.5102612E9</v>
      </c>
      <c r="E701" s="152">
        <v>99646.9035</v>
      </c>
      <c r="G701" s="152">
        <v>1.5239376E9</v>
      </c>
      <c r="H701" s="152">
        <v>115762.5959</v>
      </c>
      <c r="J701" s="154">
        <v>43342.0</v>
      </c>
      <c r="K701" s="155">
        <v>142336.29</v>
      </c>
      <c r="M701" s="13">
        <v>1.4848596E9</v>
      </c>
      <c r="N701" s="13">
        <v>27828.5881</v>
      </c>
      <c r="P701" s="152">
        <v>1.4805396E9</v>
      </c>
      <c r="Q701" s="152">
        <v>120211.9108</v>
      </c>
      <c r="S701" s="152">
        <v>1.4875488E9</v>
      </c>
      <c r="T701" s="152">
        <v>9827.8161</v>
      </c>
      <c r="V701" s="152">
        <v>1.476918E9</v>
      </c>
      <c r="W701" s="152">
        <v>98810.7504</v>
      </c>
      <c r="Y701" s="152">
        <v>1.4755644E9</v>
      </c>
      <c r="Z701" s="152">
        <v>103151.2247</v>
      </c>
      <c r="AA701" s="153">
        <f>IFERROR(__xludf.DUMMYFUNCTION("TO_DATE(INT((AB701/(60*60*24))+""1/1/1970""))"),43714.0)</f>
        <v>43714</v>
      </c>
      <c r="AB701" s="156">
        <v>1.5677964E9</v>
      </c>
      <c r="AC701" s="156">
        <v>110680.6477</v>
      </c>
      <c r="AD701" s="153">
        <f>IFERROR(__xludf.DUMMYFUNCTION("TO_DATE(INT((AE701/(60*60*24))+""1/1/1970""))"),43719.0)</f>
        <v>43719</v>
      </c>
      <c r="AE701" s="152">
        <v>1.5682284E9</v>
      </c>
      <c r="AF701" s="152">
        <v>103538.05</v>
      </c>
      <c r="AG701" s="153">
        <f>IFERROR(__xludf.DUMMYFUNCTION("TO_DATE(INT((AH701/(60*60*24))+""1/1/1970""))"),43578.0)</f>
        <v>43578</v>
      </c>
      <c r="AH701" s="152">
        <v>1.555984045E9</v>
      </c>
      <c r="AI701" s="152">
        <v>110914.9457</v>
      </c>
    </row>
    <row r="702">
      <c r="A702" s="156">
        <v>1.4951376E9</v>
      </c>
      <c r="B702" s="156">
        <v>113285.1807</v>
      </c>
      <c r="C702" s="153">
        <f>IFERROR(__xludf.DUMMYFUNCTION("TO_DATE(INT((A702/(60*60*24))+""1/1/1970""))"),42873.0)</f>
        <v>42873</v>
      </c>
      <c r="D702" s="152">
        <v>1.5103296E9</v>
      </c>
      <c r="E702" s="152">
        <v>99287.3498</v>
      </c>
      <c r="G702" s="156">
        <v>1.524024E9</v>
      </c>
      <c r="H702" s="156">
        <v>118057.3155</v>
      </c>
      <c r="J702" s="154">
        <v>43343.0</v>
      </c>
      <c r="K702" s="155">
        <v>141956.69</v>
      </c>
      <c r="M702" s="13">
        <v>1.4849244E9</v>
      </c>
      <c r="N702" s="13">
        <v>27860.1523</v>
      </c>
      <c r="P702" s="156">
        <v>1.4805684E9</v>
      </c>
      <c r="Q702" s="156">
        <v>119633.7632</v>
      </c>
      <c r="S702" s="156">
        <v>1.4876352E9</v>
      </c>
      <c r="T702" s="156">
        <v>9818.9917</v>
      </c>
      <c r="V702" s="156">
        <v>1.4769324E9</v>
      </c>
      <c r="W702" s="156">
        <v>98818.325</v>
      </c>
      <c r="Y702" s="156">
        <v>1.475604E9</v>
      </c>
      <c r="Z702" s="156">
        <v>103151.2247</v>
      </c>
      <c r="AA702" s="153">
        <f>IFERROR(__xludf.DUMMYFUNCTION("TO_DATE(INT((AB702/(60*60*24))+""1/1/1970""))"),43714.0)</f>
        <v>43714</v>
      </c>
      <c r="AB702" s="152">
        <v>1.5678E9</v>
      </c>
      <c r="AC702" s="152">
        <v>110471.7317</v>
      </c>
      <c r="AD702" s="153">
        <f>IFERROR(__xludf.DUMMYFUNCTION("TO_DATE(INT((AE702/(60*60*24))+""1/1/1970""))"),43719.0)</f>
        <v>43719</v>
      </c>
      <c r="AE702" s="156">
        <v>1.568232E9</v>
      </c>
      <c r="AF702" s="156">
        <v>103538.05</v>
      </c>
      <c r="AG702" s="153">
        <f>IFERROR(__xludf.DUMMYFUNCTION("TO_DATE(INT((AH702/(60*60*24))+""1/1/1970""))"),43578.0)</f>
        <v>43578</v>
      </c>
      <c r="AH702" s="156">
        <v>1.555999932E9</v>
      </c>
      <c r="AI702" s="156">
        <v>110914.9457</v>
      </c>
    </row>
    <row r="703">
      <c r="A703" s="152">
        <v>1.49520066E9</v>
      </c>
      <c r="B703" s="152">
        <v>113538.0907</v>
      </c>
      <c r="C703" s="153">
        <f>IFERROR(__xludf.DUMMYFUNCTION("TO_DATE(INT((A703/(60*60*24))+""1/1/1970""))"),42874.0)</f>
        <v>42874</v>
      </c>
      <c r="D703" s="152">
        <v>1.5103764E9</v>
      </c>
      <c r="E703" s="152">
        <v>99256.7495</v>
      </c>
      <c r="G703" s="152">
        <v>1.5241104E9</v>
      </c>
      <c r="H703" s="152">
        <v>119933.4991</v>
      </c>
      <c r="J703" s="154">
        <v>43347.0</v>
      </c>
      <c r="K703" s="155">
        <v>141917.22</v>
      </c>
      <c r="M703" s="13">
        <v>1.484946E9</v>
      </c>
      <c r="N703" s="13">
        <v>27860.1523</v>
      </c>
      <c r="P703" s="152">
        <v>1.480608E9</v>
      </c>
      <c r="Q703" s="152">
        <v>119633.7632</v>
      </c>
      <c r="S703" s="152">
        <v>1.4876892E9</v>
      </c>
      <c r="T703" s="152">
        <v>9818.9917</v>
      </c>
      <c r="V703" s="152">
        <v>1.476972E9</v>
      </c>
      <c r="W703" s="152">
        <v>98490.7405</v>
      </c>
      <c r="Y703" s="152">
        <v>1.475622E9</v>
      </c>
      <c r="Z703" s="152">
        <v>103151.2247</v>
      </c>
      <c r="AA703" s="153">
        <f>IFERROR(__xludf.DUMMYFUNCTION("TO_DATE(INT((AB703/(60*60*24))+""1/1/1970""))"),43715.0)</f>
        <v>43715</v>
      </c>
      <c r="AB703" s="156">
        <v>1.5678288E9</v>
      </c>
      <c r="AC703" s="156">
        <v>110471.7317</v>
      </c>
      <c r="AD703" s="153">
        <f>IFERROR(__xludf.DUMMYFUNCTION("TO_DATE(INT((AE703/(60*60*24))+""1/1/1970""))"),43720.0)</f>
        <v>43720</v>
      </c>
      <c r="AE703" s="152">
        <v>1.5682608E9</v>
      </c>
      <c r="AF703" s="152">
        <v>103582.21</v>
      </c>
      <c r="AG703" s="153">
        <f>IFERROR(__xludf.DUMMYFUNCTION("TO_DATE(INT((AH703/(60*60*24))+""1/1/1970""))"),43578.0)</f>
        <v>43578</v>
      </c>
      <c r="AH703" s="152">
        <v>1.556015728E9</v>
      </c>
      <c r="AI703" s="152">
        <v>110914.9457</v>
      </c>
    </row>
    <row r="704">
      <c r="A704" s="156">
        <v>1.495224E9</v>
      </c>
      <c r="B704" s="156">
        <v>114020.0514</v>
      </c>
      <c r="C704" s="153">
        <f>IFERROR(__xludf.DUMMYFUNCTION("TO_DATE(INT((A704/(60*60*24))+""1/1/1970""))"),42874.0)</f>
        <v>42874</v>
      </c>
      <c r="D704" s="152">
        <v>1.5106068E9</v>
      </c>
      <c r="E704" s="152">
        <v>99256.7495</v>
      </c>
      <c r="G704" s="156">
        <v>1.5241968E9</v>
      </c>
      <c r="H704" s="156">
        <v>120096.991</v>
      </c>
      <c r="J704" s="154">
        <v>43347.0</v>
      </c>
      <c r="K704" s="155">
        <v>141915.22</v>
      </c>
      <c r="M704" s="13">
        <v>1.4849568E9</v>
      </c>
      <c r="N704" s="13">
        <v>27732.7378</v>
      </c>
      <c r="P704" s="156">
        <v>1.480626E9</v>
      </c>
      <c r="Q704" s="156">
        <v>119633.7632</v>
      </c>
      <c r="S704" s="156">
        <v>1.4877108E9</v>
      </c>
      <c r="T704" s="156">
        <v>9818.9917</v>
      </c>
      <c r="V704" s="156">
        <v>1.4770044E9</v>
      </c>
      <c r="W704" s="156">
        <v>98411.8628</v>
      </c>
      <c r="Y704" s="156">
        <v>1.4756436E9</v>
      </c>
      <c r="Z704" s="156">
        <v>103150.7654</v>
      </c>
      <c r="AA704" s="153">
        <f>IFERROR(__xludf.DUMMYFUNCTION("TO_DATE(INT((AB704/(60*60*24))+""1/1/1970""))"),43717.0)</f>
        <v>43717</v>
      </c>
      <c r="AB704" s="152">
        <v>1.5680376E9</v>
      </c>
      <c r="AC704" s="152">
        <v>110791.5746</v>
      </c>
      <c r="AD704" s="153">
        <f>IFERROR(__xludf.DUMMYFUNCTION("TO_DATE(INT((AE704/(60*60*24))+""1/1/1970""))"),43720.0)</f>
        <v>43720</v>
      </c>
      <c r="AE704" s="156">
        <v>1.5682968E9</v>
      </c>
      <c r="AF704" s="156">
        <v>103582.21</v>
      </c>
      <c r="AG704" s="153">
        <f>IFERROR(__xludf.DUMMYFUNCTION("TO_DATE(INT((AH704/(60*60*24))+""1/1/1970""))"),43578.0)</f>
        <v>43578</v>
      </c>
      <c r="AH704" s="156">
        <v>1.556031525E9</v>
      </c>
      <c r="AI704" s="156">
        <v>110845.4754</v>
      </c>
    </row>
    <row r="705">
      <c r="A705" s="152">
        <v>1.49545986E9</v>
      </c>
      <c r="B705" s="152">
        <v>114292.0491</v>
      </c>
      <c r="C705" s="153">
        <f>IFERROR(__xludf.DUMMYFUNCTION("TO_DATE(INT((A705/(60*60*24))+""1/1/1970""))"),42877.0)</f>
        <v>42877</v>
      </c>
      <c r="D705" s="152">
        <v>1.5106752E9</v>
      </c>
      <c r="E705" s="152">
        <v>98960.1814</v>
      </c>
      <c r="G705" s="152">
        <v>1.5242832E9</v>
      </c>
      <c r="H705" s="152">
        <v>119750.1756</v>
      </c>
      <c r="J705" s="154">
        <v>43348.0</v>
      </c>
      <c r="K705" s="155">
        <v>141351.95</v>
      </c>
      <c r="M705" s="13">
        <v>1.4850432E9</v>
      </c>
      <c r="N705" s="13">
        <v>27732.7378</v>
      </c>
      <c r="P705" s="152">
        <v>1.4806548E9</v>
      </c>
      <c r="Q705" s="152">
        <v>118754.5817</v>
      </c>
      <c r="S705" s="152">
        <v>1.4877756E9</v>
      </c>
      <c r="T705" s="152">
        <v>9818.7807</v>
      </c>
      <c r="V705" s="152">
        <v>1.4770116E9</v>
      </c>
      <c r="W705" s="152">
        <v>98317.1125</v>
      </c>
      <c r="Y705" s="152">
        <v>1.4756832E9</v>
      </c>
      <c r="Z705" s="152">
        <v>103150.7654</v>
      </c>
      <c r="AA705" s="153">
        <f>IFERROR(__xludf.DUMMYFUNCTION("TO_DATE(INT((AB705/(60*60*24))+""1/1/1970""))"),43717.0)</f>
        <v>43717</v>
      </c>
      <c r="AB705" s="156">
        <v>1.5680556E9</v>
      </c>
      <c r="AC705" s="156">
        <v>109904.5437</v>
      </c>
      <c r="AD705" s="153">
        <f>IFERROR(__xludf.DUMMYFUNCTION("TO_DATE(INT((AE705/(60*60*24))+""1/1/1970""))"),43720.0)</f>
        <v>43720</v>
      </c>
      <c r="AE705" s="152">
        <v>1.5683148E9</v>
      </c>
      <c r="AF705" s="152">
        <v>103582.21</v>
      </c>
      <c r="AG705" s="153">
        <f>IFERROR(__xludf.DUMMYFUNCTION("TO_DATE(INT((AH705/(60*60*24))+""1/1/1970""))"),43578.0)</f>
        <v>43578</v>
      </c>
      <c r="AH705" s="152">
        <v>1.55604732E9</v>
      </c>
      <c r="AI705" s="152">
        <v>111163.8889</v>
      </c>
    </row>
    <row r="706">
      <c r="A706" s="156">
        <v>1.4954832E9</v>
      </c>
      <c r="B706" s="156">
        <v>114597.4499</v>
      </c>
      <c r="C706" s="153">
        <f>IFERROR(__xludf.DUMMYFUNCTION("TO_DATE(INT((A706/(60*60*24))+""1/1/1970""))"),42877.0)</f>
        <v>42877</v>
      </c>
      <c r="D706" s="152">
        <v>1.510722E9</v>
      </c>
      <c r="E706" s="152">
        <v>98960.1814</v>
      </c>
      <c r="G706" s="156">
        <v>1.524492E9</v>
      </c>
      <c r="H706" s="156">
        <v>119750.1756</v>
      </c>
      <c r="J706" s="154">
        <v>43349.0</v>
      </c>
      <c r="K706" s="155">
        <v>141202.97</v>
      </c>
      <c r="M706" s="13">
        <v>1.4851296E9</v>
      </c>
      <c r="N706" s="13">
        <v>27834.7767</v>
      </c>
      <c r="P706" s="156">
        <v>1.4806944E9</v>
      </c>
      <c r="Q706" s="156">
        <v>118754.5817</v>
      </c>
      <c r="S706" s="156">
        <v>1.4877972E9</v>
      </c>
      <c r="T706" s="156">
        <v>9818.7807</v>
      </c>
      <c r="V706" s="156">
        <v>1.4770512E9</v>
      </c>
      <c r="W706" s="156">
        <v>98071.4406</v>
      </c>
      <c r="Y706" s="156">
        <v>1.4757084E9</v>
      </c>
      <c r="Z706" s="156">
        <v>103150.7654</v>
      </c>
      <c r="AA706" s="153">
        <f>IFERROR(__xludf.DUMMYFUNCTION("TO_DATE(INT((AB706/(60*60*24))+""1/1/1970""))"),43717.0)</f>
        <v>43717</v>
      </c>
      <c r="AB706" s="152">
        <v>1.5680592E9</v>
      </c>
      <c r="AC706" s="152">
        <v>110174.4277</v>
      </c>
      <c r="AD706" s="153">
        <f>IFERROR(__xludf.DUMMYFUNCTION("TO_DATE(INT((AE706/(60*60*24))+""1/1/1970""))"),43720.0)</f>
        <v>43720</v>
      </c>
      <c r="AE706" s="156">
        <v>1.5683184E9</v>
      </c>
      <c r="AF706" s="156">
        <v>103582.21</v>
      </c>
      <c r="AG706" s="153">
        <f>IFERROR(__xludf.DUMMYFUNCTION("TO_DATE(INT((AH706/(60*60*24))+""1/1/1970""))"),43578.0)</f>
        <v>43578</v>
      </c>
      <c r="AH706" s="156">
        <v>1.556063133E9</v>
      </c>
      <c r="AI706" s="156">
        <v>111061.8481</v>
      </c>
    </row>
    <row r="707">
      <c r="A707" s="152">
        <v>1.49554626E9</v>
      </c>
      <c r="B707" s="152">
        <v>114831.2724</v>
      </c>
      <c r="C707" s="153">
        <f>IFERROR(__xludf.DUMMYFUNCTION("TO_DATE(INT((A707/(60*60*24))+""1/1/1970""))"),42878.0)</f>
        <v>42878</v>
      </c>
      <c r="D707" s="152">
        <v>1.5107796E9</v>
      </c>
      <c r="E707" s="152">
        <v>98960.1814</v>
      </c>
      <c r="G707" s="156">
        <v>1.5245424E9</v>
      </c>
      <c r="H707" s="156">
        <v>118406.7509</v>
      </c>
      <c r="J707" s="154">
        <v>43350.0</v>
      </c>
      <c r="K707" s="155">
        <v>141187.28</v>
      </c>
      <c r="M707" s="13">
        <v>1.4851836E9</v>
      </c>
      <c r="N707" s="13">
        <v>27834.7767</v>
      </c>
      <c r="P707" s="152">
        <v>1.4807124E9</v>
      </c>
      <c r="Q707" s="152">
        <v>118754.5817</v>
      </c>
      <c r="S707" s="152">
        <v>1.487862E9</v>
      </c>
      <c r="T707" s="152">
        <v>9825.3302</v>
      </c>
      <c r="V707" s="152">
        <v>1.4770836E9</v>
      </c>
      <c r="W707" s="152">
        <v>98012.893</v>
      </c>
      <c r="Y707" s="152">
        <v>1.4757228E9</v>
      </c>
      <c r="Z707" s="152">
        <v>103119.5303</v>
      </c>
      <c r="AA707" s="153">
        <f>IFERROR(__xludf.DUMMYFUNCTION("TO_DATE(INT((AB707/(60*60*24))+""1/1/1970""))"),43718.0)</f>
        <v>43718</v>
      </c>
      <c r="AB707" s="156">
        <v>1.568088E9</v>
      </c>
      <c r="AC707" s="156">
        <v>110174.4277</v>
      </c>
      <c r="AD707" s="153">
        <f>IFERROR(__xludf.DUMMYFUNCTION("TO_DATE(INT((AE707/(60*60*24))+""1/1/1970""))"),43721.0)</f>
        <v>43721</v>
      </c>
      <c r="AE707" s="152">
        <v>1.5683472E9</v>
      </c>
      <c r="AF707" s="152">
        <v>103770.27</v>
      </c>
      <c r="AG707" s="153">
        <f>IFERROR(__xludf.DUMMYFUNCTION("TO_DATE(INT((AH707/(60*60*24))+""1/1/1970""))"),43578.0)</f>
        <v>43578</v>
      </c>
      <c r="AH707" s="152">
        <v>1.556063951E9</v>
      </c>
      <c r="AI707" s="152">
        <v>111061.8481</v>
      </c>
    </row>
    <row r="708">
      <c r="A708" s="156">
        <v>1.4955696E9</v>
      </c>
      <c r="B708" s="156">
        <v>114850.36</v>
      </c>
      <c r="C708" s="153">
        <f>IFERROR(__xludf.DUMMYFUNCTION("TO_DATE(INT((A708/(60*60*24))+""1/1/1970""))"),42878.0)</f>
        <v>42878</v>
      </c>
      <c r="D708" s="152">
        <v>1.510848E9</v>
      </c>
      <c r="E708" s="152">
        <v>98960.1814</v>
      </c>
      <c r="G708" s="152">
        <v>1.5246288E9</v>
      </c>
      <c r="H708" s="152">
        <v>116555.3414</v>
      </c>
      <c r="J708" s="154">
        <v>43353.0</v>
      </c>
      <c r="K708" s="155">
        <v>140680.5</v>
      </c>
      <c r="M708" s="13">
        <v>1.4852052E9</v>
      </c>
      <c r="N708" s="13">
        <v>27834.7767</v>
      </c>
      <c r="P708" s="156">
        <v>1.4807412E9</v>
      </c>
      <c r="Q708" s="156">
        <v>118911.5877</v>
      </c>
      <c r="S708" s="156">
        <v>1.4878836E9</v>
      </c>
      <c r="T708" s="156">
        <v>9825.3302</v>
      </c>
      <c r="V708" s="156">
        <v>1.47726E9</v>
      </c>
      <c r="W708" s="156">
        <v>97983.2072</v>
      </c>
      <c r="Y708" s="156">
        <v>1.4757624E9</v>
      </c>
      <c r="Z708" s="156">
        <v>103119.5303</v>
      </c>
      <c r="AA708" s="153">
        <f>IFERROR(__xludf.DUMMYFUNCTION("TO_DATE(INT((AB708/(60*60*24))+""1/1/1970""))"),43718.0)</f>
        <v>43718</v>
      </c>
      <c r="AB708" s="152">
        <v>1.568124E9</v>
      </c>
      <c r="AC708" s="152">
        <v>108986.4627</v>
      </c>
      <c r="AD708" s="153">
        <f>IFERROR(__xludf.DUMMYFUNCTION("TO_DATE(INT((AE708/(60*60*24))+""1/1/1970""))"),43721.0)</f>
        <v>43721</v>
      </c>
      <c r="AE708" s="156">
        <v>1.5683832E9</v>
      </c>
      <c r="AF708" s="156">
        <v>103770.27</v>
      </c>
      <c r="AG708" s="153">
        <f>IFERROR(__xludf.DUMMYFUNCTION("TO_DATE(INT((AH708/(60*60*24))+""1/1/1970""))"),43579.0)</f>
        <v>43579</v>
      </c>
      <c r="AH708" s="156">
        <v>1.556079615E9</v>
      </c>
      <c r="AI708" s="156">
        <v>111061.8481</v>
      </c>
    </row>
    <row r="709">
      <c r="A709" s="152">
        <v>1.49563266E9</v>
      </c>
      <c r="B709" s="152">
        <v>114955.3415</v>
      </c>
      <c r="C709" s="153">
        <f>IFERROR(__xludf.DUMMYFUNCTION("TO_DATE(INT((A709/(60*60*24))+""1/1/1970""))"),42879.0)</f>
        <v>42879</v>
      </c>
      <c r="D709" s="152">
        <v>1.5108948E9</v>
      </c>
      <c r="E709" s="152">
        <v>98960.1814</v>
      </c>
      <c r="G709" s="156">
        <v>1.5247152E9</v>
      </c>
      <c r="H709" s="156">
        <v>115049.4455</v>
      </c>
      <c r="J709" s="154">
        <v>43354.0</v>
      </c>
      <c r="K709" s="155">
        <v>140893.16</v>
      </c>
      <c r="M709" s="13">
        <v>1.48527E9</v>
      </c>
      <c r="N709" s="13">
        <v>27909.2933</v>
      </c>
      <c r="P709" s="152">
        <v>1.48095E9</v>
      </c>
      <c r="Q709" s="152">
        <v>118911.5877</v>
      </c>
      <c r="S709" s="152">
        <v>1.4879484E9</v>
      </c>
      <c r="T709" s="152">
        <v>9815.3304</v>
      </c>
      <c r="V709" s="152">
        <v>1.4772636E9</v>
      </c>
      <c r="W709" s="152">
        <v>97959.8829</v>
      </c>
      <c r="Y709" s="152">
        <v>1.4757948E9</v>
      </c>
      <c r="Z709" s="152">
        <v>103119.5303</v>
      </c>
      <c r="AA709" s="153">
        <f>IFERROR(__xludf.DUMMYFUNCTION("TO_DATE(INT((AB709/(60*60*24))+""1/1/1970""))"),43718.0)</f>
        <v>43718</v>
      </c>
      <c r="AB709" s="156">
        <v>1.568142E9</v>
      </c>
      <c r="AC709" s="156">
        <v>109415.6886</v>
      </c>
      <c r="AD709" s="153">
        <f>IFERROR(__xludf.DUMMYFUNCTION("TO_DATE(INT((AE709/(60*60*24))+""1/1/1970""))"),43721.0)</f>
        <v>43721</v>
      </c>
      <c r="AE709" s="152">
        <v>1.5684012E9</v>
      </c>
      <c r="AF709" s="152">
        <v>103770.27</v>
      </c>
      <c r="AG709" s="153">
        <f>IFERROR(__xludf.DUMMYFUNCTION("TO_DATE(INT((AH709/(60*60*24))+""1/1/1970""))"),43579.0)</f>
        <v>43579</v>
      </c>
      <c r="AH709" s="152">
        <v>1.556096554E9</v>
      </c>
      <c r="AI709" s="152">
        <v>111061.8481</v>
      </c>
    </row>
    <row r="710">
      <c r="A710" s="156">
        <v>1.495656E9</v>
      </c>
      <c r="B710" s="156">
        <v>115117.5857</v>
      </c>
      <c r="C710" s="153">
        <f>IFERROR(__xludf.DUMMYFUNCTION("TO_DATE(INT((A710/(60*60*24))+""1/1/1970""))"),42879.0)</f>
        <v>42879</v>
      </c>
      <c r="D710" s="152">
        <v>1.5109524E9</v>
      </c>
      <c r="E710" s="152">
        <v>98960.1814</v>
      </c>
      <c r="G710" s="152">
        <v>1.5248016E9</v>
      </c>
      <c r="H710" s="152">
        <v>116847.2821</v>
      </c>
      <c r="J710" s="154">
        <v>43355.0</v>
      </c>
      <c r="K710" s="155">
        <v>140889.82</v>
      </c>
      <c r="M710" s="13">
        <v>1.4852916E9</v>
      </c>
      <c r="N710" s="13">
        <v>27909.2933</v>
      </c>
      <c r="P710" s="156">
        <v>1.4809716E9</v>
      </c>
      <c r="Q710" s="156">
        <v>118911.5877</v>
      </c>
      <c r="S710" s="156">
        <v>1.48797E9</v>
      </c>
      <c r="T710" s="156">
        <v>9815.3304</v>
      </c>
      <c r="V710" s="156">
        <v>1.4772996E9</v>
      </c>
      <c r="W710" s="156">
        <v>98078.6253</v>
      </c>
      <c r="Y710" s="156">
        <v>1.475802E9</v>
      </c>
      <c r="Z710" s="156">
        <v>102532.0344</v>
      </c>
      <c r="AA710" s="153">
        <f>IFERROR(__xludf.DUMMYFUNCTION("TO_DATE(INT((AB710/(60*60*24))+""1/1/1970""))"),43718.0)</f>
        <v>43718</v>
      </c>
      <c r="AB710" s="152">
        <v>1.5681456E9</v>
      </c>
      <c r="AC710" s="152">
        <v>109943.8149</v>
      </c>
      <c r="AD710" s="153">
        <f>IFERROR(__xludf.DUMMYFUNCTION("TO_DATE(INT((AE710/(60*60*24))+""1/1/1970""))"),43721.0)</f>
        <v>43721</v>
      </c>
      <c r="AE710" s="156">
        <v>1.5684048E9</v>
      </c>
      <c r="AF710" s="156">
        <v>103770.27</v>
      </c>
      <c r="AG710" s="153">
        <f>IFERROR(__xludf.DUMMYFUNCTION("TO_DATE(INT((AH710/(60*60*24))+""1/1/1970""))"),43579.0)</f>
        <v>43579</v>
      </c>
      <c r="AH710" s="156">
        <v>1.556112357E9</v>
      </c>
      <c r="AI710" s="156">
        <v>111061.8481</v>
      </c>
    </row>
    <row r="711">
      <c r="A711" s="152">
        <v>1.49571906E9</v>
      </c>
      <c r="B711" s="152">
        <v>115327.5488</v>
      </c>
      <c r="C711" s="153">
        <f>IFERROR(__xludf.DUMMYFUNCTION("TO_DATE(INT((A711/(60*60*24))+""1/1/1970""))"),42880.0)</f>
        <v>42880</v>
      </c>
      <c r="D711" s="152">
        <v>1.51119E9</v>
      </c>
      <c r="E711" s="152">
        <v>98960.1814</v>
      </c>
      <c r="G711" s="156">
        <v>1.524888E9</v>
      </c>
      <c r="H711" s="156">
        <v>117443.0632</v>
      </c>
      <c r="J711" s="154">
        <v>43356.0</v>
      </c>
      <c r="K711" s="155">
        <v>141279.11</v>
      </c>
      <c r="M711" s="13">
        <v>1.4853564E9</v>
      </c>
      <c r="N711" s="13">
        <v>27861.8354</v>
      </c>
      <c r="P711" s="152">
        <v>1.4810004E9</v>
      </c>
      <c r="Q711" s="152">
        <v>120264.4668</v>
      </c>
      <c r="S711" s="152">
        <v>1.4879808E9</v>
      </c>
      <c r="T711" s="152">
        <v>9832.2267</v>
      </c>
      <c r="V711" s="152">
        <v>1.4773392E9</v>
      </c>
      <c r="W711" s="152">
        <v>97908.711</v>
      </c>
      <c r="Y711" s="152">
        <v>1.4758416E9</v>
      </c>
      <c r="Z711" s="152">
        <v>102532.0344</v>
      </c>
      <c r="AA711" s="153">
        <f>IFERROR(__xludf.DUMMYFUNCTION("TO_DATE(INT((AB711/(60*60*24))+""1/1/1970""))"),43719.0)</f>
        <v>43719</v>
      </c>
      <c r="AB711" s="156">
        <v>1.5681744E9</v>
      </c>
      <c r="AC711" s="156">
        <v>109943.8149</v>
      </c>
      <c r="AD711" s="153">
        <f>IFERROR(__xludf.DUMMYFUNCTION("TO_DATE(INT((AE711/(60*60*24))+""1/1/1970""))"),43722.0)</f>
        <v>43722</v>
      </c>
      <c r="AE711" s="152">
        <v>1.5684336E9</v>
      </c>
      <c r="AF711" s="152">
        <v>103587.43</v>
      </c>
      <c r="AG711" s="153">
        <f>IFERROR(__xludf.DUMMYFUNCTION("TO_DATE(INT((AH711/(60*60*24))+""1/1/1970""))"),43579.0)</f>
        <v>43579</v>
      </c>
      <c r="AH711" s="152">
        <v>1.556128196E9</v>
      </c>
      <c r="AI711" s="152">
        <v>111087.4752</v>
      </c>
    </row>
    <row r="712">
      <c r="A712" s="156">
        <v>1.4957424E9</v>
      </c>
      <c r="B712" s="156">
        <v>115666.3528</v>
      </c>
      <c r="C712" s="153">
        <f>IFERROR(__xludf.DUMMYFUNCTION("TO_DATE(INT((A712/(60*60*24))+""1/1/1970""))"),42880.0)</f>
        <v>42880</v>
      </c>
      <c r="D712" s="152">
        <v>1.5112404E9</v>
      </c>
      <c r="E712" s="152">
        <v>98960.1814</v>
      </c>
      <c r="G712" s="152">
        <v>1.5250968E9</v>
      </c>
      <c r="H712" s="152">
        <v>117443.0632</v>
      </c>
      <c r="J712" s="154">
        <v>43357.0</v>
      </c>
      <c r="K712" s="155">
        <v>141602.18</v>
      </c>
      <c r="M712" s="13">
        <v>1.485378E9</v>
      </c>
      <c r="N712" s="13">
        <v>27861.8354</v>
      </c>
      <c r="P712" s="156">
        <v>1.48104E9</v>
      </c>
      <c r="Q712" s="156">
        <v>120264.4668</v>
      </c>
      <c r="S712" s="156">
        <v>1.4881536E9</v>
      </c>
      <c r="T712" s="156">
        <v>9839.4663</v>
      </c>
      <c r="V712" s="156">
        <v>1.47735E9</v>
      </c>
      <c r="W712" s="156">
        <v>97890.3233</v>
      </c>
      <c r="Y712" s="156">
        <v>1.475874E9</v>
      </c>
      <c r="Z712" s="156">
        <v>102532.0344</v>
      </c>
      <c r="AA712" s="153">
        <f>IFERROR(__xludf.DUMMYFUNCTION("TO_DATE(INT((AB712/(60*60*24))+""1/1/1970""))"),43719.0)</f>
        <v>43719</v>
      </c>
      <c r="AB712" s="152">
        <v>1.5682104E9</v>
      </c>
      <c r="AC712" s="152">
        <v>110634.8308</v>
      </c>
      <c r="AD712" s="153">
        <f>IFERROR(__xludf.DUMMYFUNCTION("TO_DATE(INT((AE712/(60*60*24))+""1/1/1970""))"),43724.0)</f>
        <v>43724</v>
      </c>
      <c r="AE712" s="156">
        <v>1.5686424E9</v>
      </c>
      <c r="AF712" s="156">
        <v>103587.43</v>
      </c>
      <c r="AG712" s="153">
        <f>IFERROR(__xludf.DUMMYFUNCTION("TO_DATE(INT((AH712/(60*60*24))+""1/1/1970""))"),43579.0)</f>
        <v>43579</v>
      </c>
      <c r="AH712" s="156">
        <v>1.556144036E9</v>
      </c>
      <c r="AI712" s="156">
        <v>110941.4879</v>
      </c>
    </row>
    <row r="713">
      <c r="A713" s="152">
        <v>1.49580546E9</v>
      </c>
      <c r="B713" s="152">
        <v>115623.4058</v>
      </c>
      <c r="C713" s="153">
        <f>IFERROR(__xludf.DUMMYFUNCTION("TO_DATE(INT((A713/(60*60*24))+""1/1/1970""))"),42881.0)</f>
        <v>42881</v>
      </c>
      <c r="D713" s="152">
        <v>1.511298E9</v>
      </c>
      <c r="E713" s="152">
        <v>98960.1814</v>
      </c>
      <c r="G713" s="152">
        <v>1.5251472E9</v>
      </c>
      <c r="H713" s="152">
        <v>119350.6488</v>
      </c>
      <c r="J713" s="154">
        <v>43360.0</v>
      </c>
      <c r="K713" s="155">
        <v>141227.44</v>
      </c>
      <c r="M713" s="13">
        <v>1.4854428E9</v>
      </c>
      <c r="N713" s="13">
        <v>28062.7944</v>
      </c>
      <c r="P713" s="152">
        <v>1.481058E9</v>
      </c>
      <c r="Q713" s="152">
        <v>120264.4668</v>
      </c>
      <c r="S713" s="152">
        <v>1.4882076E9</v>
      </c>
      <c r="T713" s="152">
        <v>9839.4663</v>
      </c>
      <c r="V713" s="152">
        <v>1.4773788E9</v>
      </c>
      <c r="W713" s="152">
        <v>97940.531</v>
      </c>
      <c r="Y713" s="152">
        <v>1.4758848E9</v>
      </c>
      <c r="Z713" s="152">
        <v>103077.7303</v>
      </c>
      <c r="AA713" s="153">
        <f>IFERROR(__xludf.DUMMYFUNCTION("TO_DATE(INT((AB713/(60*60*24))+""1/1/1970""))"),43719.0)</f>
        <v>43719</v>
      </c>
      <c r="AB713" s="156">
        <v>1.5682284E9</v>
      </c>
      <c r="AC713" s="156">
        <v>110889.442</v>
      </c>
      <c r="AD713" s="153">
        <f>IFERROR(__xludf.DUMMYFUNCTION("TO_DATE(INT((AE713/(60*60*24))+""1/1/1970""))"),43724.0)</f>
        <v>43724</v>
      </c>
      <c r="AE713" s="152">
        <v>1.5686604E9</v>
      </c>
      <c r="AF713" s="152">
        <v>103587.43</v>
      </c>
      <c r="AG713" s="153">
        <f>IFERROR(__xludf.DUMMYFUNCTION("TO_DATE(INT((AH713/(60*60*24))+""1/1/1970""))"),43579.0)</f>
        <v>43579</v>
      </c>
      <c r="AH713" s="152">
        <v>1.556150381E9</v>
      </c>
      <c r="AI713" s="152">
        <v>110941.4879</v>
      </c>
    </row>
    <row r="714">
      <c r="A714" s="156">
        <v>1.4958288E9</v>
      </c>
      <c r="B714" s="156">
        <v>115642.4934</v>
      </c>
      <c r="C714" s="153">
        <f>IFERROR(__xludf.DUMMYFUNCTION("TO_DATE(INT((A714/(60*60*24))+""1/1/1970""))"),42881.0)</f>
        <v>42881</v>
      </c>
      <c r="D714" s="152">
        <v>1.5113664E9</v>
      </c>
      <c r="E714" s="152">
        <v>99263.3996</v>
      </c>
      <c r="G714" s="156">
        <v>1.5252336E9</v>
      </c>
      <c r="H714" s="156">
        <v>119952.9397</v>
      </c>
      <c r="J714" s="154">
        <v>43361.0</v>
      </c>
      <c r="K714" s="155">
        <v>141049.62</v>
      </c>
      <c r="M714" s="13">
        <v>1.4854644E9</v>
      </c>
      <c r="N714" s="13">
        <v>28062.7944</v>
      </c>
      <c r="P714" s="156">
        <v>1.4810868E9</v>
      </c>
      <c r="Q714" s="156">
        <v>121068.4942</v>
      </c>
      <c r="S714" s="156">
        <v>1.4882292E9</v>
      </c>
      <c r="T714" s="156">
        <v>9839.4663</v>
      </c>
      <c r="V714" s="156">
        <v>1.4774184E9</v>
      </c>
      <c r="W714" s="156">
        <v>98088.1078</v>
      </c>
      <c r="Y714" s="156">
        <v>1.4760504E9</v>
      </c>
      <c r="Z714" s="156">
        <v>103077.7303</v>
      </c>
      <c r="AA714" s="153">
        <f>IFERROR(__xludf.DUMMYFUNCTION("TO_DATE(INT((AB714/(60*60*24))+""1/1/1970""))"),43719.0)</f>
        <v>43719</v>
      </c>
      <c r="AB714" s="152">
        <v>1.568232E9</v>
      </c>
      <c r="AC714" s="152">
        <v>111148.313</v>
      </c>
      <c r="AD714" s="153">
        <f>IFERROR(__xludf.DUMMYFUNCTION("TO_DATE(INT((AE714/(60*60*24))+""1/1/1970""))"),43724.0)</f>
        <v>43724</v>
      </c>
      <c r="AE714" s="156">
        <v>1.568664E9</v>
      </c>
      <c r="AF714" s="156">
        <v>103587.43</v>
      </c>
      <c r="AG714" s="153">
        <f>IFERROR(__xludf.DUMMYFUNCTION("TO_DATE(INT((AH714/(60*60*24))+""1/1/1970""))"),43580.0)</f>
        <v>43580</v>
      </c>
      <c r="AH714" s="156">
        <v>1.55615989E9</v>
      </c>
      <c r="AI714" s="156">
        <v>110941.4879</v>
      </c>
    </row>
    <row r="715">
      <c r="A715" s="152">
        <v>1.49615106E9</v>
      </c>
      <c r="B715" s="152">
        <v>115461.1617</v>
      </c>
      <c r="C715" s="153">
        <f>IFERROR(__xludf.DUMMYFUNCTION("TO_DATE(INT((A715/(60*60*24))+""1/1/1970""))"),42885.0)</f>
        <v>42885</v>
      </c>
      <c r="D715" s="152">
        <v>1.5114132E9</v>
      </c>
      <c r="E715" s="152">
        <v>99175.6393</v>
      </c>
      <c r="G715" s="152">
        <v>1.52532E9</v>
      </c>
      <c r="H715" s="152">
        <v>123735.3369</v>
      </c>
      <c r="J715" s="154">
        <v>43362.0</v>
      </c>
      <c r="K715" s="155">
        <v>141027.01</v>
      </c>
      <c r="M715" s="13">
        <v>1.4855292E9</v>
      </c>
      <c r="N715" s="13">
        <v>28005.3563</v>
      </c>
      <c r="P715" s="152">
        <v>1.4811264E9</v>
      </c>
      <c r="Q715" s="152">
        <v>121068.4942</v>
      </c>
      <c r="S715" s="152">
        <v>1.488294E9</v>
      </c>
      <c r="T715" s="152">
        <v>9838.3974</v>
      </c>
      <c r="V715" s="152">
        <v>1.4774364E9</v>
      </c>
      <c r="W715" s="152">
        <v>98061.3969</v>
      </c>
      <c r="Y715" s="152">
        <v>1.476054E9</v>
      </c>
      <c r="Z715" s="152">
        <v>103077.7303</v>
      </c>
      <c r="AA715" s="153">
        <f>IFERROR(__xludf.DUMMYFUNCTION("TO_DATE(INT((AB715/(60*60*24))+""1/1/1970""))"),43720.0)</f>
        <v>43720</v>
      </c>
      <c r="AB715" s="156">
        <v>1.5682608E9</v>
      </c>
      <c r="AC715" s="156">
        <v>111148.313</v>
      </c>
      <c r="AD715" s="153">
        <f>IFERROR(__xludf.DUMMYFUNCTION("TO_DATE(INT((AE715/(60*60*24))+""1/1/1970""))"),43725.0)</f>
        <v>43725</v>
      </c>
      <c r="AE715" s="152">
        <v>1.5686928E9</v>
      </c>
      <c r="AF715" s="152">
        <v>103559.84</v>
      </c>
      <c r="AG715" s="153">
        <f>IFERROR(__xludf.DUMMYFUNCTION("TO_DATE(INT((AH715/(60*60*24))+""1/1/1970""))"),43580.0)</f>
        <v>43580</v>
      </c>
      <c r="AH715" s="152">
        <v>1.556175708E9</v>
      </c>
      <c r="AI715" s="152">
        <v>110941.4879</v>
      </c>
    </row>
    <row r="716">
      <c r="A716" s="156">
        <v>1.4961744E9</v>
      </c>
      <c r="B716" s="156">
        <v>115542.2838</v>
      </c>
      <c r="C716" s="153">
        <f>IFERROR(__xludf.DUMMYFUNCTION("TO_DATE(INT((A716/(60*60*24))+""1/1/1970""))"),42885.0)</f>
        <v>42885</v>
      </c>
      <c r="D716" s="152">
        <v>1.5115464E9</v>
      </c>
      <c r="E716" s="152">
        <v>99175.6393</v>
      </c>
      <c r="G716" s="156">
        <v>1.5254064E9</v>
      </c>
      <c r="H716" s="156">
        <v>124068.0205</v>
      </c>
      <c r="J716" s="154">
        <v>43363.0</v>
      </c>
      <c r="K716" s="155">
        <v>141046.04</v>
      </c>
      <c r="M716" s="13">
        <v>1.4855508E9</v>
      </c>
      <c r="N716" s="13">
        <v>28005.3563</v>
      </c>
      <c r="P716" s="156">
        <v>1.4811444E9</v>
      </c>
      <c r="Q716" s="156">
        <v>121068.4942</v>
      </c>
      <c r="S716" s="156">
        <v>1.4883156E9</v>
      </c>
      <c r="T716" s="156">
        <v>9838.3974</v>
      </c>
      <c r="V716" s="156">
        <v>1.477458E9</v>
      </c>
      <c r="W716" s="156">
        <v>98030.8038</v>
      </c>
      <c r="Y716" s="156">
        <v>1.47609E9</v>
      </c>
      <c r="Z716" s="156">
        <v>103018.0161</v>
      </c>
      <c r="AA716" s="153">
        <f>IFERROR(__xludf.DUMMYFUNCTION("TO_DATE(INT((AB716/(60*60*24))+""1/1/1970""))"),43720.0)</f>
        <v>43720</v>
      </c>
      <c r="AB716" s="152">
        <v>1.5682968E9</v>
      </c>
      <c r="AC716" s="152">
        <v>111950.3051</v>
      </c>
      <c r="AD716" s="153">
        <f>IFERROR(__xludf.DUMMYFUNCTION("TO_DATE(INT((AE716/(60*60*24))+""1/1/1970""))"),43725.0)</f>
        <v>43725</v>
      </c>
      <c r="AE716" s="156">
        <v>1.5687288E9</v>
      </c>
      <c r="AF716" s="156">
        <v>103559.84</v>
      </c>
      <c r="AG716" s="153">
        <f>IFERROR(__xludf.DUMMYFUNCTION("TO_DATE(INT((AH716/(60*60*24))+""1/1/1970""))"),43580.0)</f>
        <v>43580</v>
      </c>
      <c r="AH716" s="156">
        <v>1.556191544E9</v>
      </c>
      <c r="AI716" s="156">
        <v>110941.4879</v>
      </c>
    </row>
    <row r="717">
      <c r="A717" s="152">
        <v>1.49623746E9</v>
      </c>
      <c r="B717" s="152">
        <v>115685.4404</v>
      </c>
      <c r="C717" s="153">
        <f>IFERROR(__xludf.DUMMYFUNCTION("TO_DATE(INT((A717/(60*60*24))+""1/1/1970""))"),42886.0)</f>
        <v>42886</v>
      </c>
      <c r="D717" s="152">
        <v>1.5117948E9</v>
      </c>
      <c r="E717" s="152">
        <v>99404.5791</v>
      </c>
      <c r="G717" s="152">
        <v>1.5254928E9</v>
      </c>
      <c r="H717" s="152">
        <v>124091.4926</v>
      </c>
      <c r="J717" s="154">
        <v>43364.0</v>
      </c>
      <c r="K717" s="155">
        <v>142182.29</v>
      </c>
      <c r="M717" s="13">
        <v>1.4855616E9</v>
      </c>
      <c r="N717" s="13">
        <v>27951.5334</v>
      </c>
      <c r="P717" s="152">
        <v>1.4811732E9</v>
      </c>
      <c r="Q717" s="152">
        <v>124076.7338</v>
      </c>
      <c r="S717" s="152">
        <v>1.4883804E9</v>
      </c>
      <c r="T717" s="152">
        <v>9830.5411</v>
      </c>
      <c r="V717" s="152">
        <v>1.4774976E9</v>
      </c>
      <c r="W717" s="152">
        <v>98277.5505</v>
      </c>
      <c r="Y717" s="152">
        <v>1.4761296E9</v>
      </c>
      <c r="Z717" s="152">
        <v>103018.0161</v>
      </c>
      <c r="AA717" s="153">
        <f>IFERROR(__xludf.DUMMYFUNCTION("TO_DATE(INT((AB717/(60*60*24))+""1/1/1970""))"),43720.0)</f>
        <v>43720</v>
      </c>
      <c r="AB717" s="156">
        <v>1.5683148E9</v>
      </c>
      <c r="AC717" s="156">
        <v>111918.8708</v>
      </c>
      <c r="AD717" s="153">
        <f>IFERROR(__xludf.DUMMYFUNCTION("TO_DATE(INT((AE717/(60*60*24))+""1/1/1970""))"),43725.0)</f>
        <v>43725</v>
      </c>
      <c r="AE717" s="152">
        <v>1.5687468E9</v>
      </c>
      <c r="AF717" s="152">
        <v>103559.84</v>
      </c>
      <c r="AG717" s="153">
        <f>IFERROR(__xludf.DUMMYFUNCTION("TO_DATE(INT((AH717/(60*60*24))+""1/1/1970""))"),43580.0)</f>
        <v>43580</v>
      </c>
      <c r="AH717" s="152">
        <v>1.55620734E9</v>
      </c>
      <c r="AI717" s="152">
        <v>110997.1464</v>
      </c>
    </row>
    <row r="718">
      <c r="A718" s="156">
        <v>1.4962608E9</v>
      </c>
      <c r="B718" s="156">
        <v>115513.6524</v>
      </c>
      <c r="C718" s="153">
        <f>IFERROR(__xludf.DUMMYFUNCTION("TO_DATE(INT((A718/(60*60*24))+""1/1/1970""))"),42886.0)</f>
        <v>42886</v>
      </c>
      <c r="D718" s="152">
        <v>1.5118452E9</v>
      </c>
      <c r="E718" s="152">
        <v>99410.1755</v>
      </c>
      <c r="G718" s="156">
        <v>1.5257016E9</v>
      </c>
      <c r="H718" s="156">
        <v>124091.4926</v>
      </c>
      <c r="J718" s="154">
        <v>43367.0</v>
      </c>
      <c r="K718" s="155">
        <v>141551.63</v>
      </c>
      <c r="M718" s="13">
        <v>1.485648E9</v>
      </c>
      <c r="N718" s="13">
        <v>27951.5334</v>
      </c>
      <c r="P718" s="156">
        <v>1.4812128E9</v>
      </c>
      <c r="Q718" s="156">
        <v>124076.7338</v>
      </c>
      <c r="S718" s="156">
        <v>1.488402E9</v>
      </c>
      <c r="T718" s="156">
        <v>9830.5411</v>
      </c>
      <c r="V718" s="156">
        <v>1.4775228E9</v>
      </c>
      <c r="W718" s="156">
        <v>98211.1492</v>
      </c>
      <c r="Y718" s="156">
        <v>1.4761404E9</v>
      </c>
      <c r="Z718" s="156">
        <v>103018.0161</v>
      </c>
      <c r="AA718" s="153">
        <f>IFERROR(__xludf.DUMMYFUNCTION("TO_DATE(INT((AB718/(60*60*24))+""1/1/1970""))"),43720.0)</f>
        <v>43720</v>
      </c>
      <c r="AB718" s="152">
        <v>1.5683184E9</v>
      </c>
      <c r="AC718" s="152">
        <v>111545.5939</v>
      </c>
      <c r="AD718" s="153">
        <f>IFERROR(__xludf.DUMMYFUNCTION("TO_DATE(INT((AE718/(60*60*24))+""1/1/1970""))"),43725.0)</f>
        <v>43725</v>
      </c>
      <c r="AE718" s="156">
        <v>1.5687504E9</v>
      </c>
      <c r="AF718" s="156">
        <v>103559.84</v>
      </c>
      <c r="AG718" s="153">
        <f>IFERROR(__xludf.DUMMYFUNCTION("TO_DATE(INT((AH718/(60*60*24))+""1/1/1970""))"),43580.0)</f>
        <v>43580</v>
      </c>
      <c r="AH718" s="156">
        <v>1.556223223E9</v>
      </c>
      <c r="AI718" s="156">
        <v>111045.2019</v>
      </c>
    </row>
    <row r="719">
      <c r="A719" s="152">
        <v>1.49632386E9</v>
      </c>
      <c r="B719" s="152">
        <v>115733.1593</v>
      </c>
      <c r="C719" s="153">
        <f>IFERROR(__xludf.DUMMYFUNCTION("TO_DATE(INT((A719/(60*60*24))+""1/1/1970""))"),42887.0)</f>
        <v>42887</v>
      </c>
      <c r="D719" s="152">
        <v>1.5119028E9</v>
      </c>
      <c r="E719" s="152">
        <v>99410.1755</v>
      </c>
      <c r="G719" s="156">
        <v>1.525752E9</v>
      </c>
      <c r="H719" s="156">
        <v>125295.4528</v>
      </c>
      <c r="J719" s="154">
        <v>43368.0</v>
      </c>
      <c r="K719" s="155">
        <v>141235.54</v>
      </c>
      <c r="M719" s="13">
        <v>1.4857344E9</v>
      </c>
      <c r="N719" s="13">
        <v>27999.3779</v>
      </c>
      <c r="P719" s="152">
        <v>1.4812308E9</v>
      </c>
      <c r="Q719" s="152">
        <v>124076.7338</v>
      </c>
      <c r="S719" s="152">
        <v>1.4884668E9</v>
      </c>
      <c r="T719" s="152">
        <v>9825.0372</v>
      </c>
      <c r="V719" s="152">
        <v>1.4775372E9</v>
      </c>
      <c r="W719" s="152">
        <v>98111.0848</v>
      </c>
      <c r="Y719" s="152">
        <v>1.4761692E9</v>
      </c>
      <c r="Z719" s="152">
        <v>102520.5509</v>
      </c>
      <c r="AA719" s="153">
        <f>IFERROR(__xludf.DUMMYFUNCTION("TO_DATE(INT((AB719/(60*60*24))+""1/1/1970""))"),43721.0)</f>
        <v>43721</v>
      </c>
      <c r="AB719" s="156">
        <v>1.5683472E9</v>
      </c>
      <c r="AC719" s="156">
        <v>111545.5939</v>
      </c>
      <c r="AD719" s="153">
        <f>IFERROR(__xludf.DUMMYFUNCTION("TO_DATE(INT((AE719/(60*60*24))+""1/1/1970""))"),43726.0)</f>
        <v>43726</v>
      </c>
      <c r="AE719" s="152">
        <v>1.5687792E9</v>
      </c>
      <c r="AF719" s="152">
        <v>103552.94</v>
      </c>
      <c r="AG719" s="153">
        <f>IFERROR(__xludf.DUMMYFUNCTION("TO_DATE(INT((AH719/(60*60*24))+""1/1/1970""))"),43580.0)</f>
        <v>43580</v>
      </c>
      <c r="AH719" s="152">
        <v>1.556236781E9</v>
      </c>
      <c r="AI719" s="152">
        <v>111045.2019</v>
      </c>
    </row>
    <row r="720">
      <c r="A720" s="156">
        <v>1.4963472E9</v>
      </c>
      <c r="B720" s="156">
        <v>116429.8549</v>
      </c>
      <c r="C720" s="153">
        <f>IFERROR(__xludf.DUMMYFUNCTION("TO_DATE(INT((A720/(60*60*24))+""1/1/1970""))"),42887.0)</f>
        <v>42887</v>
      </c>
      <c r="D720" s="152">
        <v>1.5119712E9</v>
      </c>
      <c r="E720" s="152">
        <v>99410.1755</v>
      </c>
      <c r="G720" s="152">
        <v>1.5258384E9</v>
      </c>
      <c r="H720" s="152">
        <v>127109.6382</v>
      </c>
      <c r="J720" s="154">
        <v>43369.0</v>
      </c>
      <c r="K720" s="155">
        <v>141195.49</v>
      </c>
      <c r="M720" s="13">
        <v>1.4857884E9</v>
      </c>
      <c r="N720" s="13">
        <v>27999.3779</v>
      </c>
      <c r="P720" s="156">
        <v>1.4812596E9</v>
      </c>
      <c r="Q720" s="156">
        <v>124674.9374</v>
      </c>
      <c r="S720" s="156">
        <v>1.4884884E9</v>
      </c>
      <c r="T720" s="156">
        <v>9825.0372</v>
      </c>
      <c r="V720" s="156">
        <v>1.4775768E9</v>
      </c>
      <c r="W720" s="156">
        <v>98308.1205</v>
      </c>
      <c r="Y720" s="156">
        <v>1.4762088E9</v>
      </c>
      <c r="Z720" s="156">
        <v>102520.5509</v>
      </c>
      <c r="AA720" s="153">
        <f>IFERROR(__xludf.DUMMYFUNCTION("TO_DATE(INT((AB720/(60*60*24))+""1/1/1970""))"),43721.0)</f>
        <v>43721</v>
      </c>
      <c r="AB720" s="152">
        <v>1.5683832E9</v>
      </c>
      <c r="AC720" s="152">
        <v>111339.2189</v>
      </c>
      <c r="AD720" s="153">
        <f>IFERROR(__xludf.DUMMYFUNCTION("TO_DATE(INT((AE720/(60*60*24))+""1/1/1970""))"),43726.0)</f>
        <v>43726</v>
      </c>
      <c r="AE720" s="156">
        <v>1.5688152E9</v>
      </c>
      <c r="AF720" s="156">
        <v>103552.94</v>
      </c>
      <c r="AG720" s="153">
        <f>IFERROR(__xludf.DUMMYFUNCTION("TO_DATE(INT((AH720/(60*60*24))+""1/1/1970""))"),43581.0)</f>
        <v>43581</v>
      </c>
      <c r="AH720" s="156">
        <v>1.55623907E9</v>
      </c>
      <c r="AI720" s="156">
        <v>111045.2019</v>
      </c>
    </row>
    <row r="721">
      <c r="A721" s="152">
        <v>1.49641026E9</v>
      </c>
      <c r="B721" s="152">
        <v>116453.7144</v>
      </c>
      <c r="C721" s="153">
        <f>IFERROR(__xludf.DUMMYFUNCTION("TO_DATE(INT((A721/(60*60*24))+""1/1/1970""))"),42888.0)</f>
        <v>42888</v>
      </c>
      <c r="D721" s="152">
        <v>1.512018E9</v>
      </c>
      <c r="E721" s="152">
        <v>99410.1755</v>
      </c>
      <c r="G721" s="156">
        <v>1.5259248E9</v>
      </c>
      <c r="H721" s="156">
        <v>126389.4249</v>
      </c>
      <c r="J721" s="154">
        <v>43370.0</v>
      </c>
      <c r="K721" s="155">
        <v>141027.7</v>
      </c>
      <c r="M721" s="13">
        <v>1.48581E9</v>
      </c>
      <c r="N721" s="13">
        <v>27999.3779</v>
      </c>
      <c r="P721" s="152">
        <v>1.4812992E9</v>
      </c>
      <c r="Q721" s="152">
        <v>124674.9374</v>
      </c>
      <c r="S721" s="152">
        <v>1.4885532E9</v>
      </c>
      <c r="T721" s="152">
        <v>9831.3681</v>
      </c>
      <c r="V721" s="152">
        <v>1.4776092E9</v>
      </c>
      <c r="W721" s="152">
        <v>98070.7196</v>
      </c>
      <c r="Y721" s="152">
        <v>1.4762268E9</v>
      </c>
      <c r="Z721" s="152">
        <v>102520.5509</v>
      </c>
      <c r="AA721" s="153">
        <f>IFERROR(__xludf.DUMMYFUNCTION("TO_DATE(INT((AB721/(60*60*24))+""1/1/1970""))"),43721.0)</f>
        <v>43721</v>
      </c>
      <c r="AB721" s="156">
        <v>1.5684012E9</v>
      </c>
      <c r="AC721" s="156">
        <v>111611.7359</v>
      </c>
      <c r="AD721" s="153">
        <f>IFERROR(__xludf.DUMMYFUNCTION("TO_DATE(INT((AE721/(60*60*24))+""1/1/1970""))"),43726.0)</f>
        <v>43726</v>
      </c>
      <c r="AE721" s="152">
        <v>1.5688332E9</v>
      </c>
      <c r="AF721" s="152">
        <v>103552.94</v>
      </c>
      <c r="AG721" s="153">
        <f>IFERROR(__xludf.DUMMYFUNCTION("TO_DATE(INT((AH721/(60*60*24))+""1/1/1970""))"),43581.0)</f>
        <v>43581</v>
      </c>
      <c r="AH721" s="152">
        <v>1.556254887E9</v>
      </c>
      <c r="AI721" s="152">
        <v>111045.2019</v>
      </c>
    </row>
    <row r="722">
      <c r="A722" s="156">
        <v>1.4964336E9</v>
      </c>
      <c r="B722" s="156">
        <v>116816.3779</v>
      </c>
      <c r="C722" s="153">
        <f>IFERROR(__xludf.DUMMYFUNCTION("TO_DATE(INT((A722/(60*60*24))+""1/1/1970""))"),42888.0)</f>
        <v>42888</v>
      </c>
      <c r="D722" s="152">
        <v>1.5120756E9</v>
      </c>
      <c r="E722" s="152">
        <v>99410.1755</v>
      </c>
      <c r="G722" s="152">
        <v>1.5260112E9</v>
      </c>
      <c r="H722" s="152">
        <v>127242.148</v>
      </c>
      <c r="J722" s="154">
        <v>43371.0</v>
      </c>
      <c r="K722" s="155">
        <v>140927.89</v>
      </c>
      <c r="M722" s="13">
        <v>1.4858748E9</v>
      </c>
      <c r="N722" s="13">
        <v>27868.1716</v>
      </c>
      <c r="P722" s="156">
        <v>1.4813172E9</v>
      </c>
      <c r="Q722" s="156">
        <v>124674.9374</v>
      </c>
      <c r="S722" s="156">
        <v>1.4885748E9</v>
      </c>
      <c r="T722" s="156">
        <v>9831.3681</v>
      </c>
      <c r="V722" s="156">
        <v>1.4776164E9</v>
      </c>
      <c r="W722" s="156">
        <v>98133.9685</v>
      </c>
      <c r="Y722" s="156">
        <v>1.4762484E9</v>
      </c>
      <c r="Z722" s="156">
        <v>101755.7498</v>
      </c>
      <c r="AA722" s="153">
        <f>IFERROR(__xludf.DUMMYFUNCTION("TO_DATE(INT((AB722/(60*60*24))+""1/1/1970""))"),43721.0)</f>
        <v>43721</v>
      </c>
      <c r="AB722" s="152">
        <v>1.5684048E9</v>
      </c>
      <c r="AC722" s="152">
        <v>111461.3511</v>
      </c>
      <c r="AD722" s="153">
        <f>IFERROR(__xludf.DUMMYFUNCTION("TO_DATE(INT((AE722/(60*60*24))+""1/1/1970""))"),43726.0)</f>
        <v>43726</v>
      </c>
      <c r="AE722" s="156">
        <v>1.5688368E9</v>
      </c>
      <c r="AF722" s="156">
        <v>103552.94</v>
      </c>
      <c r="AG722" s="153">
        <f>IFERROR(__xludf.DUMMYFUNCTION("TO_DATE(INT((AH722/(60*60*24))+""1/1/1970""))"),43581.0)</f>
        <v>43581</v>
      </c>
      <c r="AH722" s="156">
        <v>1.556270709E9</v>
      </c>
      <c r="AI722" s="156">
        <v>111045.2019</v>
      </c>
    </row>
    <row r="723">
      <c r="A723" s="152">
        <v>1.49666946E9</v>
      </c>
      <c r="B723" s="152">
        <v>116725.712</v>
      </c>
      <c r="C723" s="153">
        <f>IFERROR(__xludf.DUMMYFUNCTION("TO_DATE(INT((A723/(60*60*24))+""1/1/1970""))"),42891.0)</f>
        <v>42891</v>
      </c>
      <c r="D723" s="152">
        <v>1.512144E9</v>
      </c>
      <c r="E723" s="152">
        <v>99410.1755</v>
      </c>
      <c r="G723" s="156">
        <v>1.5260976E9</v>
      </c>
      <c r="H723" s="156">
        <v>127187.362</v>
      </c>
      <c r="J723" s="154">
        <v>43374.0</v>
      </c>
      <c r="K723" s="155">
        <v>141142.81</v>
      </c>
      <c r="M723" s="13">
        <v>1.4858964E9</v>
      </c>
      <c r="N723" s="13">
        <v>27868.1716</v>
      </c>
      <c r="P723" s="152">
        <v>1.481346E9</v>
      </c>
      <c r="Q723" s="152">
        <v>126138.0624</v>
      </c>
      <c r="S723" s="152">
        <v>1.4885856E9</v>
      </c>
      <c r="T723" s="152">
        <v>9828.9455</v>
      </c>
      <c r="V723" s="152">
        <v>1.477656E9</v>
      </c>
      <c r="W723" s="152">
        <v>98182.5793</v>
      </c>
      <c r="Y723" s="152">
        <v>1.476288E9</v>
      </c>
      <c r="Z723" s="152">
        <v>101755.7498</v>
      </c>
      <c r="AA723" s="153">
        <f>IFERROR(__xludf.DUMMYFUNCTION("TO_DATE(INT((AB723/(60*60*24))+""1/1/1970""))"),43722.0)</f>
        <v>43722</v>
      </c>
      <c r="AB723" s="156">
        <v>1.5684336E9</v>
      </c>
      <c r="AC723" s="156">
        <v>111461.3511</v>
      </c>
      <c r="AD723" s="153">
        <f>IFERROR(__xludf.DUMMYFUNCTION("TO_DATE(INT((AE723/(60*60*24))+""1/1/1970""))"),43727.0)</f>
        <v>43727</v>
      </c>
      <c r="AE723" s="152">
        <v>1.5688656E9</v>
      </c>
      <c r="AF723" s="152">
        <v>103543.36</v>
      </c>
      <c r="AG723" s="153">
        <f>IFERROR(__xludf.DUMMYFUNCTION("TO_DATE(INT((AH723/(60*60*24))+""1/1/1970""))"),43581.0)</f>
        <v>43581</v>
      </c>
      <c r="AH723" s="152">
        <v>1.55628654E9</v>
      </c>
      <c r="AI723" s="152">
        <v>111045.2019</v>
      </c>
    </row>
    <row r="724">
      <c r="A724" s="156">
        <v>1.4966928E9</v>
      </c>
      <c r="B724" s="156">
        <v>116730.4839</v>
      </c>
      <c r="C724" s="153">
        <f>IFERROR(__xludf.DUMMYFUNCTION("TO_DATE(INT((A724/(60*60*24))+""1/1/1970""))"),42891.0)</f>
        <v>42891</v>
      </c>
      <c r="D724" s="152">
        <v>1.5121908E9</v>
      </c>
      <c r="E724" s="152">
        <v>99410.1755</v>
      </c>
      <c r="G724" s="152">
        <v>1.5263064E9</v>
      </c>
      <c r="H724" s="152">
        <v>127187.362</v>
      </c>
      <c r="J724" s="154">
        <v>43374.0</v>
      </c>
      <c r="K724" s="155">
        <v>141140.81</v>
      </c>
      <c r="M724" s="13">
        <v>1.4859612E9</v>
      </c>
      <c r="N724" s="13">
        <v>27961.777</v>
      </c>
      <c r="P724" s="156">
        <v>1.4815548E9</v>
      </c>
      <c r="Q724" s="156">
        <v>126138.0624</v>
      </c>
      <c r="S724" s="156">
        <v>1.4887584E9</v>
      </c>
      <c r="T724" s="156">
        <v>9827.2569</v>
      </c>
      <c r="V724" s="156">
        <v>1.4776884E9</v>
      </c>
      <c r="W724" s="156">
        <v>98193.4562</v>
      </c>
      <c r="Y724" s="156">
        <v>1.4763132E9</v>
      </c>
      <c r="Z724" s="156">
        <v>101755.7498</v>
      </c>
      <c r="AA724" s="153">
        <f>IFERROR(__xludf.DUMMYFUNCTION("TO_DATE(INT((AB724/(60*60*24))+""1/1/1970""))"),43724.0)</f>
        <v>43724</v>
      </c>
      <c r="AB724" s="152">
        <v>1.5686424E9</v>
      </c>
      <c r="AC724" s="152">
        <v>110998.8014</v>
      </c>
      <c r="AD724" s="153">
        <f>IFERROR(__xludf.DUMMYFUNCTION("TO_DATE(INT((AE724/(60*60*24))+""1/1/1970""))"),43727.0)</f>
        <v>43727</v>
      </c>
      <c r="AE724" s="156">
        <v>1.5689016E9</v>
      </c>
      <c r="AF724" s="156">
        <v>103543.36</v>
      </c>
      <c r="AG724" s="153">
        <f>IFERROR(__xludf.DUMMYFUNCTION("TO_DATE(INT((AH724/(60*60*24))+""1/1/1970""))"),43581.0)</f>
        <v>43581</v>
      </c>
      <c r="AH724" s="156">
        <v>1.556302333E9</v>
      </c>
      <c r="AI724" s="156">
        <v>111525.7576</v>
      </c>
    </row>
    <row r="725">
      <c r="A725" s="152">
        <v>1.49675586E9</v>
      </c>
      <c r="B725" s="152">
        <v>116386.9079</v>
      </c>
      <c r="C725" s="153">
        <f>IFERROR(__xludf.DUMMYFUNCTION("TO_DATE(INT((A725/(60*60*24))+""1/1/1970""))"),42892.0)</f>
        <v>42892</v>
      </c>
      <c r="D725" s="152">
        <v>1.5124212E9</v>
      </c>
      <c r="E725" s="152">
        <v>99410.1755</v>
      </c>
      <c r="G725" s="152">
        <v>1.5263568E9</v>
      </c>
      <c r="H725" s="152">
        <v>126762.8216</v>
      </c>
      <c r="J725" s="154">
        <v>43375.0</v>
      </c>
      <c r="K725" s="155">
        <v>141003.37</v>
      </c>
      <c r="M725" s="13">
        <v>1.4859828E9</v>
      </c>
      <c r="N725" s="13">
        <v>27961.777</v>
      </c>
      <c r="P725" s="152">
        <v>1.4815764E9</v>
      </c>
      <c r="Q725" s="152">
        <v>126138.0624</v>
      </c>
      <c r="S725" s="152">
        <v>1.4888124E9</v>
      </c>
      <c r="T725" s="152">
        <v>9827.2569</v>
      </c>
      <c r="V725" s="152">
        <v>1.4778648E9</v>
      </c>
      <c r="W725" s="152">
        <v>98196.2948</v>
      </c>
      <c r="Y725" s="152">
        <v>1.4763276E9</v>
      </c>
      <c r="Z725" s="152">
        <v>101325.3482</v>
      </c>
      <c r="AA725" s="153">
        <f>IFERROR(__xludf.DUMMYFUNCTION("TO_DATE(INT((AB725/(60*60*24))+""1/1/1970""))"),43724.0)</f>
        <v>43724</v>
      </c>
      <c r="AB725" s="156">
        <v>1.5686604E9</v>
      </c>
      <c r="AC725" s="156">
        <v>110805.3554</v>
      </c>
      <c r="AD725" s="153">
        <f>IFERROR(__xludf.DUMMYFUNCTION("TO_DATE(INT((AE725/(60*60*24))+""1/1/1970""))"),43727.0)</f>
        <v>43727</v>
      </c>
      <c r="AE725" s="152">
        <v>1.5689196E9</v>
      </c>
      <c r="AF725" s="152">
        <v>103543.36</v>
      </c>
      <c r="AG725" s="153">
        <f>IFERROR(__xludf.DUMMYFUNCTION("TO_DATE(INT((AH725/(60*60*24))+""1/1/1970""))"),43581.0)</f>
        <v>43581</v>
      </c>
      <c r="AH725" s="152">
        <v>1.556318138E9</v>
      </c>
      <c r="AI725" s="152">
        <v>111693.9521</v>
      </c>
    </row>
    <row r="726">
      <c r="A726" s="156">
        <v>1.4967792E9</v>
      </c>
      <c r="B726" s="156">
        <v>116358.2766</v>
      </c>
      <c r="C726" s="153">
        <f>IFERROR(__xludf.DUMMYFUNCTION("TO_DATE(INT((A726/(60*60*24))+""1/1/1970""))"),42892.0)</f>
        <v>42892</v>
      </c>
      <c r="D726" s="152">
        <v>1.5124896E9</v>
      </c>
      <c r="E726" s="152">
        <v>99410.1755</v>
      </c>
      <c r="G726" s="156">
        <v>1.5264432E9</v>
      </c>
      <c r="H726" s="156">
        <v>127212.1544</v>
      </c>
      <c r="J726" s="154">
        <v>43376.0</v>
      </c>
      <c r="K726" s="155">
        <v>141567.62</v>
      </c>
      <c r="M726" s="13">
        <v>1.4860476E9</v>
      </c>
      <c r="N726" s="13">
        <v>27896.1349</v>
      </c>
      <c r="P726" s="156">
        <v>1.4816052E9</v>
      </c>
      <c r="Q726" s="156">
        <v>125863.4049</v>
      </c>
      <c r="S726" s="156">
        <v>1.488834E9</v>
      </c>
      <c r="T726" s="156">
        <v>9827.2569</v>
      </c>
      <c r="V726" s="156">
        <v>1.4778684E9</v>
      </c>
      <c r="W726" s="156">
        <v>98194.8745</v>
      </c>
      <c r="Y726" s="156">
        <v>1.4763672E9</v>
      </c>
      <c r="Z726" s="156">
        <v>101325.3482</v>
      </c>
      <c r="AA726" s="153">
        <f>IFERROR(__xludf.DUMMYFUNCTION("TO_DATE(INT((AB726/(60*60*24))+""1/1/1970""))"),43724.0)</f>
        <v>43724</v>
      </c>
      <c r="AB726" s="152">
        <v>1.568664E9</v>
      </c>
      <c r="AC726" s="152">
        <v>110792.8286</v>
      </c>
      <c r="AD726" s="153">
        <f>IFERROR(__xludf.DUMMYFUNCTION("TO_DATE(INT((AE726/(60*60*24))+""1/1/1970""))"),43727.0)</f>
        <v>43727</v>
      </c>
      <c r="AE726" s="156">
        <v>1.5689232E9</v>
      </c>
      <c r="AF726" s="156">
        <v>103543.36</v>
      </c>
      <c r="AG726" s="153">
        <f>IFERROR(__xludf.DUMMYFUNCTION("TO_DATE(INT((AH726/(60*60*24))+""1/1/1970""))"),43581.0)</f>
        <v>43581</v>
      </c>
      <c r="AH726" s="156">
        <v>1.556323E9</v>
      </c>
      <c r="AI726" s="156">
        <v>111693.9521</v>
      </c>
    </row>
    <row r="727">
      <c r="A727" s="152">
        <v>1.49684226E9</v>
      </c>
      <c r="B727" s="152">
        <v>116549.1521</v>
      </c>
      <c r="C727" s="153">
        <f>IFERROR(__xludf.DUMMYFUNCTION("TO_DATE(INT((A727/(60*60*24))+""1/1/1970""))"),42893.0)</f>
        <v>42893</v>
      </c>
      <c r="D727" s="152">
        <v>1.5125364E9</v>
      </c>
      <c r="E727" s="152">
        <v>99410.1755</v>
      </c>
      <c r="G727" s="152">
        <v>1.5265296E9</v>
      </c>
      <c r="H727" s="152">
        <v>128177.3378</v>
      </c>
      <c r="J727" s="154">
        <v>43377.0</v>
      </c>
      <c r="K727" s="155">
        <v>140897.97</v>
      </c>
      <c r="M727" s="13">
        <v>1.4860692E9</v>
      </c>
      <c r="N727" s="13">
        <v>27896.1349</v>
      </c>
      <c r="P727" s="152">
        <v>1.4816448E9</v>
      </c>
      <c r="Q727" s="152">
        <v>125863.4049</v>
      </c>
      <c r="S727" s="152">
        <v>1.4888988E9</v>
      </c>
      <c r="T727" s="152">
        <v>9832.4771</v>
      </c>
      <c r="V727" s="152">
        <v>1.4779044E9</v>
      </c>
      <c r="W727" s="152">
        <v>98189.6259</v>
      </c>
      <c r="Y727" s="152">
        <v>1.4763996E9</v>
      </c>
      <c r="Z727" s="152">
        <v>101325.3482</v>
      </c>
      <c r="AA727" s="153">
        <f>IFERROR(__xludf.DUMMYFUNCTION("TO_DATE(INT((AB727/(60*60*24))+""1/1/1970""))"),43725.0)</f>
        <v>43725</v>
      </c>
      <c r="AB727" s="156">
        <v>1.5686928E9</v>
      </c>
      <c r="AC727" s="156">
        <v>110792.8286</v>
      </c>
      <c r="AD727" s="153">
        <f>IFERROR(__xludf.DUMMYFUNCTION("TO_DATE(INT((AE727/(60*60*24))+""1/1/1970""))"),43728.0)</f>
        <v>43728</v>
      </c>
      <c r="AE727" s="152">
        <v>1.568952E9</v>
      </c>
      <c r="AF727" s="152">
        <v>103331.36</v>
      </c>
      <c r="AG727" s="153">
        <f>IFERROR(__xludf.DUMMYFUNCTION("TO_DATE(INT((AH727/(60*60*24))+""1/1/1970""))"),43582.0)</f>
        <v>43582</v>
      </c>
      <c r="AH727" s="152">
        <v>1.556333933E9</v>
      </c>
      <c r="AI727" s="152">
        <v>111693.9521</v>
      </c>
    </row>
    <row r="728">
      <c r="A728" s="156">
        <v>1.4968656E9</v>
      </c>
      <c r="B728" s="156">
        <v>116573.0116</v>
      </c>
      <c r="C728" s="153">
        <f>IFERROR(__xludf.DUMMYFUNCTION("TO_DATE(INT((A728/(60*60*24))+""1/1/1970""))"),42893.0)</f>
        <v>42893</v>
      </c>
      <c r="D728" s="152">
        <v>1.512594E9</v>
      </c>
      <c r="E728" s="152">
        <v>99410.1755</v>
      </c>
      <c r="G728" s="156">
        <v>1.526616E9</v>
      </c>
      <c r="H728" s="156">
        <v>127122.0429</v>
      </c>
      <c r="J728" s="154">
        <v>43378.0</v>
      </c>
      <c r="K728" s="155">
        <v>140161.74</v>
      </c>
      <c r="M728" s="13">
        <v>1.486134E9</v>
      </c>
      <c r="N728" s="13">
        <v>27857.6293</v>
      </c>
      <c r="P728" s="156">
        <v>1.4816628E9</v>
      </c>
      <c r="Q728" s="156">
        <v>125863.4049</v>
      </c>
      <c r="S728" s="156">
        <v>1.4889204E9</v>
      </c>
      <c r="T728" s="156">
        <v>9832.4771</v>
      </c>
      <c r="V728" s="156">
        <v>1.477944E9</v>
      </c>
      <c r="W728" s="156">
        <v>98189.6969</v>
      </c>
      <c r="Y728" s="156">
        <v>1.4764068E9</v>
      </c>
      <c r="Z728" s="156">
        <v>101670.7719</v>
      </c>
      <c r="AA728" s="153">
        <f>IFERROR(__xludf.DUMMYFUNCTION("TO_DATE(INT((AB728/(60*60*24))+""1/1/1970""))"),43725.0)</f>
        <v>43725</v>
      </c>
      <c r="AB728" s="152">
        <v>1.5687288E9</v>
      </c>
      <c r="AC728" s="152">
        <v>111207.6988</v>
      </c>
      <c r="AD728" s="153">
        <f>IFERROR(__xludf.DUMMYFUNCTION("TO_DATE(INT((AE728/(60*60*24))+""1/1/1970""))"),43728.0)</f>
        <v>43728</v>
      </c>
      <c r="AE728" s="156">
        <v>1.568988E9</v>
      </c>
      <c r="AF728" s="156">
        <v>103331.36</v>
      </c>
      <c r="AG728" s="153">
        <f>IFERROR(__xludf.DUMMYFUNCTION("TO_DATE(INT((AH728/(60*60*24))+""1/1/1970""))"),43582.0)</f>
        <v>43582</v>
      </c>
      <c r="AH728" s="156">
        <v>1.556350525E9</v>
      </c>
      <c r="AI728" s="156">
        <v>111693.9521</v>
      </c>
    </row>
    <row r="729">
      <c r="A729" s="152">
        <v>1.49692866E9</v>
      </c>
      <c r="B729" s="152">
        <v>116649.3618</v>
      </c>
      <c r="C729" s="153">
        <f>IFERROR(__xludf.DUMMYFUNCTION("TO_DATE(INT((A729/(60*60*24))+""1/1/1970""))"),42894.0)</f>
        <v>42894</v>
      </c>
      <c r="D729" s="152">
        <v>1.5126624E9</v>
      </c>
      <c r="E729" s="152">
        <v>99410.1755</v>
      </c>
      <c r="G729" s="152">
        <v>1.5267024E9</v>
      </c>
      <c r="H729" s="152">
        <v>126384.318</v>
      </c>
      <c r="J729" s="154">
        <v>43381.0</v>
      </c>
      <c r="K729" s="155">
        <v>139612.32</v>
      </c>
      <c r="M729" s="13">
        <v>1.4861556E9</v>
      </c>
      <c r="N729" s="13">
        <v>27857.6293</v>
      </c>
      <c r="P729" s="152">
        <v>1.4816916E9</v>
      </c>
      <c r="Q729" s="152">
        <v>127468.9232</v>
      </c>
      <c r="S729" s="152">
        <v>1.4889852E9</v>
      </c>
      <c r="T729" s="152">
        <v>9834.6435</v>
      </c>
      <c r="V729" s="152">
        <v>1.4779548E9</v>
      </c>
      <c r="W729" s="152">
        <v>98190.1968</v>
      </c>
      <c r="Y729" s="152">
        <v>1.4764464E9</v>
      </c>
      <c r="Z729" s="152">
        <v>101670.7719</v>
      </c>
      <c r="AA729" s="153">
        <f>IFERROR(__xludf.DUMMYFUNCTION("TO_DATE(INT((AB729/(60*60*24))+""1/1/1970""))"),43725.0)</f>
        <v>43725</v>
      </c>
      <c r="AB729" s="156">
        <v>1.5687468E9</v>
      </c>
      <c r="AC729" s="156">
        <v>111170.4583</v>
      </c>
      <c r="AD729" s="153">
        <f>IFERROR(__xludf.DUMMYFUNCTION("TO_DATE(INT((AE729/(60*60*24))+""1/1/1970""))"),43728.0)</f>
        <v>43728</v>
      </c>
      <c r="AE729" s="152">
        <v>1.569006E9</v>
      </c>
      <c r="AF729" s="152">
        <v>103331.36</v>
      </c>
      <c r="AG729" s="153">
        <f>IFERROR(__xludf.DUMMYFUNCTION("TO_DATE(INT((AH729/(60*60*24))+""1/1/1970""))"),43582.0)</f>
        <v>43582</v>
      </c>
      <c r="AH729" s="152">
        <v>1.556366549E9</v>
      </c>
      <c r="AI729" s="152">
        <v>111693.9521</v>
      </c>
    </row>
    <row r="730">
      <c r="A730" s="156">
        <v>1.496952E9</v>
      </c>
      <c r="B730" s="156">
        <v>116630.2742</v>
      </c>
      <c r="C730" s="153">
        <f>IFERROR(__xludf.DUMMYFUNCTION("TO_DATE(INT((A730/(60*60*24))+""1/1/1970""))"),42894.0)</f>
        <v>42894</v>
      </c>
      <c r="D730" s="152">
        <v>1.5127092E9</v>
      </c>
      <c r="E730" s="152">
        <v>99410.1755</v>
      </c>
      <c r="G730" s="156">
        <v>1.5269112E9</v>
      </c>
      <c r="H730" s="156">
        <v>126384.318</v>
      </c>
      <c r="J730" s="154">
        <v>43382.0</v>
      </c>
      <c r="K730" s="155">
        <v>139113.18</v>
      </c>
      <c r="M730" s="13">
        <v>1.4861664E9</v>
      </c>
      <c r="N730" s="13">
        <v>27752.6426</v>
      </c>
      <c r="P730" s="156">
        <v>1.4817312E9</v>
      </c>
      <c r="Q730" s="156">
        <v>127468.9232</v>
      </c>
      <c r="S730" s="156">
        <v>1.4890068E9</v>
      </c>
      <c r="T730" s="156">
        <v>9834.6435</v>
      </c>
      <c r="V730" s="156">
        <v>1.4779836E9</v>
      </c>
      <c r="W730" s="156">
        <v>98191.0704</v>
      </c>
      <c r="Y730" s="156">
        <v>1.4764788E9</v>
      </c>
      <c r="Z730" s="156">
        <v>101670.7719</v>
      </c>
      <c r="AA730" s="153">
        <f>IFERROR(__xludf.DUMMYFUNCTION("TO_DATE(INT((AB730/(60*60*24))+""1/1/1970""))"),43725.0)</f>
        <v>43725</v>
      </c>
      <c r="AB730" s="152">
        <v>1.5687504E9</v>
      </c>
      <c r="AC730" s="152">
        <v>111330.3614</v>
      </c>
      <c r="AD730" s="153">
        <f>IFERROR(__xludf.DUMMYFUNCTION("TO_DATE(INT((AE730/(60*60*24))+""1/1/1970""))"),43728.0)</f>
        <v>43728</v>
      </c>
      <c r="AE730" s="156">
        <v>1.5690096E9</v>
      </c>
      <c r="AF730" s="156">
        <v>103331.36</v>
      </c>
      <c r="AG730" s="153">
        <f>IFERROR(__xludf.DUMMYFUNCTION("TO_DATE(INT((AH730/(60*60*24))+""1/1/1970""))"),43582.0)</f>
        <v>43582</v>
      </c>
      <c r="AH730" s="156">
        <v>1.556382361E9</v>
      </c>
      <c r="AI730" s="156">
        <v>111693.9521</v>
      </c>
    </row>
    <row r="731">
      <c r="A731" s="152">
        <v>1.49701506E9</v>
      </c>
      <c r="B731" s="152">
        <v>116854.553</v>
      </c>
      <c r="C731" s="153">
        <f>IFERROR(__xludf.DUMMYFUNCTION("TO_DATE(INT((A731/(60*60*24))+""1/1/1970""))"),42895.0)</f>
        <v>42895</v>
      </c>
      <c r="D731" s="152">
        <v>1.5127668E9</v>
      </c>
      <c r="E731" s="152">
        <v>99410.1755</v>
      </c>
      <c r="G731" s="156">
        <v>1.5269616E9</v>
      </c>
      <c r="H731" s="156">
        <v>126322.6835</v>
      </c>
      <c r="J731" s="154">
        <v>43383.0</v>
      </c>
      <c r="K731" s="155">
        <v>139352.52</v>
      </c>
      <c r="M731" s="13">
        <v>1.4862528E9</v>
      </c>
      <c r="N731" s="13">
        <v>27752.6426</v>
      </c>
      <c r="P731" s="152">
        <v>1.4817492E9</v>
      </c>
      <c r="Q731" s="152">
        <v>127468.9232</v>
      </c>
      <c r="S731" s="152">
        <v>1.4890716E9</v>
      </c>
      <c r="T731" s="152">
        <v>9842.8533</v>
      </c>
      <c r="V731" s="152">
        <v>1.4780232E9</v>
      </c>
      <c r="W731" s="152">
        <v>98199.6154</v>
      </c>
      <c r="Y731" s="152">
        <v>1.4764896E9</v>
      </c>
      <c r="Z731" s="152">
        <v>100963.8476</v>
      </c>
      <c r="AA731" s="153">
        <f>IFERROR(__xludf.DUMMYFUNCTION("TO_DATE(INT((AB731/(60*60*24))+""1/1/1970""))"),43726.0)</f>
        <v>43726</v>
      </c>
      <c r="AB731" s="156">
        <v>1.5687792E9</v>
      </c>
      <c r="AC731" s="156">
        <v>111330.3614</v>
      </c>
      <c r="AD731" s="153">
        <f>IFERROR(__xludf.DUMMYFUNCTION("TO_DATE(INT((AE731/(60*60*24))+""1/1/1970""))"),43729.0)</f>
        <v>43729</v>
      </c>
      <c r="AE731" s="152">
        <v>1.5690384E9</v>
      </c>
      <c r="AF731" s="152">
        <v>103101.97</v>
      </c>
      <c r="AG731" s="153">
        <f>IFERROR(__xludf.DUMMYFUNCTION("TO_DATE(INT((AH731/(60*60*24))+""1/1/1970""))"),43582.0)</f>
        <v>43582</v>
      </c>
      <c r="AH731" s="152">
        <v>1.556398564E9</v>
      </c>
      <c r="AI731" s="152">
        <v>111693.9521</v>
      </c>
    </row>
    <row r="732">
      <c r="A732" s="156">
        <v>1.4970384E9</v>
      </c>
      <c r="B732" s="156">
        <v>116453.7144</v>
      </c>
      <c r="C732" s="153">
        <f>IFERROR(__xludf.DUMMYFUNCTION("TO_DATE(INT((A732/(60*60*24))+""1/1/1970""))"),42895.0)</f>
        <v>42895</v>
      </c>
      <c r="D732" s="152">
        <v>1.5130044E9</v>
      </c>
      <c r="E732" s="152">
        <v>99410.1755</v>
      </c>
      <c r="G732" s="152">
        <v>1.527048E9</v>
      </c>
      <c r="H732" s="152">
        <v>125170.7025</v>
      </c>
      <c r="J732" s="154">
        <v>43384.0</v>
      </c>
      <c r="K732" s="155">
        <v>137242.19</v>
      </c>
      <c r="M732" s="13">
        <v>1.4863392E9</v>
      </c>
      <c r="N732" s="13">
        <v>27775.7962</v>
      </c>
      <c r="P732" s="156">
        <v>1.481778E9</v>
      </c>
      <c r="Q732" s="156">
        <v>125521.4546</v>
      </c>
      <c r="S732" s="156">
        <v>1.4890932E9</v>
      </c>
      <c r="T732" s="156">
        <v>9842.8533</v>
      </c>
      <c r="V732" s="156">
        <v>1.4780412E9</v>
      </c>
      <c r="W732" s="156">
        <v>98204.2902</v>
      </c>
      <c r="Y732" s="156">
        <v>1.4766552E9</v>
      </c>
      <c r="Z732" s="156">
        <v>100963.8476</v>
      </c>
      <c r="AA732" s="153">
        <f>IFERROR(__xludf.DUMMYFUNCTION("TO_DATE(INT((AB732/(60*60*24))+""1/1/1970""))"),43726.0)</f>
        <v>43726</v>
      </c>
      <c r="AB732" s="152">
        <v>1.5688152E9</v>
      </c>
      <c r="AC732" s="152">
        <v>111319.162</v>
      </c>
      <c r="AD732" s="153">
        <f>IFERROR(__xludf.DUMMYFUNCTION("TO_DATE(INT((AE732/(60*60*24))+""1/1/1970""))"),43731.0)</f>
        <v>43731</v>
      </c>
      <c r="AE732" s="156">
        <v>1.5692472E9</v>
      </c>
      <c r="AF732" s="156">
        <v>103101.97</v>
      </c>
      <c r="AG732" s="153">
        <f>IFERROR(__xludf.DUMMYFUNCTION("TO_DATE(INT((AH732/(60*60*24))+""1/1/1970""))"),43582.0)</f>
        <v>43582</v>
      </c>
      <c r="AH732" s="156">
        <v>1.556409453E9</v>
      </c>
      <c r="AI732" s="156">
        <v>111693.9521</v>
      </c>
    </row>
    <row r="733">
      <c r="A733" s="152">
        <v>1.49727426E9</v>
      </c>
      <c r="B733" s="152">
        <v>116334.4172</v>
      </c>
      <c r="C733" s="153">
        <f>IFERROR(__xludf.DUMMYFUNCTION("TO_DATE(INT((A733/(60*60*24))+""1/1/1970""))"),42898.0)</f>
        <v>42898</v>
      </c>
      <c r="D733" s="152">
        <v>1.5130548E9</v>
      </c>
      <c r="E733" s="152">
        <v>99410.1755</v>
      </c>
      <c r="G733" s="156">
        <v>1.5271344E9</v>
      </c>
      <c r="H733" s="156">
        <v>126889.4626</v>
      </c>
      <c r="J733" s="154">
        <v>43385.0</v>
      </c>
      <c r="K733" s="155">
        <v>137109.85</v>
      </c>
      <c r="M733" s="13">
        <v>1.4863932E9</v>
      </c>
      <c r="N733" s="13">
        <v>27775.7962</v>
      </c>
      <c r="P733" s="152">
        <v>1.4818176E9</v>
      </c>
      <c r="Q733" s="152">
        <v>125521.4546</v>
      </c>
      <c r="S733" s="152">
        <v>1.489158E9</v>
      </c>
      <c r="T733" s="152">
        <v>9852.2251</v>
      </c>
      <c r="V733" s="152">
        <v>1.4780628E9</v>
      </c>
      <c r="W733" s="152">
        <v>98210.1054</v>
      </c>
      <c r="Y733" s="152">
        <v>1.4766588E9</v>
      </c>
      <c r="Z733" s="152">
        <v>100963.8476</v>
      </c>
      <c r="AA733" s="153">
        <f>IFERROR(__xludf.DUMMYFUNCTION("TO_DATE(INT((AB733/(60*60*24))+""1/1/1970""))"),43726.0)</f>
        <v>43726</v>
      </c>
      <c r="AB733" s="156">
        <v>1.5688332E9</v>
      </c>
      <c r="AC733" s="156">
        <v>110653.4219</v>
      </c>
      <c r="AD733" s="153">
        <f>IFERROR(__xludf.DUMMYFUNCTION("TO_DATE(INT((AE733/(60*60*24))+""1/1/1970""))"),43731.0)</f>
        <v>43731</v>
      </c>
      <c r="AE733" s="152">
        <v>1.5692652E9</v>
      </c>
      <c r="AF733" s="152">
        <v>103101.97</v>
      </c>
      <c r="AG733" s="153">
        <f>IFERROR(__xludf.DUMMYFUNCTION("TO_DATE(INT((AH733/(60*60*24))+""1/1/1970""))"),43583.0)</f>
        <v>43583</v>
      </c>
      <c r="AH733" s="152">
        <v>1.556416523E9</v>
      </c>
      <c r="AI733" s="152">
        <v>111693.9521</v>
      </c>
    </row>
    <row r="734">
      <c r="A734" s="156">
        <v>1.4972976E9</v>
      </c>
      <c r="B734" s="156">
        <v>116429.8549</v>
      </c>
      <c r="C734" s="153">
        <f>IFERROR(__xludf.DUMMYFUNCTION("TO_DATE(INT((A734/(60*60*24))+""1/1/1970""))"),42898.0)</f>
        <v>42898</v>
      </c>
      <c r="D734" s="152">
        <v>1.5131124E9</v>
      </c>
      <c r="E734" s="152">
        <v>99410.1755</v>
      </c>
      <c r="G734" s="152">
        <v>1.5272208E9</v>
      </c>
      <c r="H734" s="152">
        <v>127345.0363</v>
      </c>
      <c r="J734" s="154">
        <v>43388.0</v>
      </c>
      <c r="K734" s="155">
        <v>137703.61</v>
      </c>
      <c r="M734" s="13">
        <v>1.4864148E9</v>
      </c>
      <c r="N734" s="13">
        <v>27775.7962</v>
      </c>
      <c r="P734" s="156">
        <v>1.4818356E9</v>
      </c>
      <c r="Q734" s="156">
        <v>125521.4546</v>
      </c>
      <c r="S734" s="156">
        <v>1.4891796E9</v>
      </c>
      <c r="T734" s="156">
        <v>9852.2251</v>
      </c>
      <c r="V734" s="156">
        <v>1.4781024E9</v>
      </c>
      <c r="W734" s="156">
        <v>98220.2836</v>
      </c>
      <c r="Y734" s="156">
        <v>1.4766948E9</v>
      </c>
      <c r="Z734" s="156">
        <v>100912.8609</v>
      </c>
      <c r="AA734" s="153">
        <f>IFERROR(__xludf.DUMMYFUNCTION("TO_DATE(INT((AB734/(60*60*24))+""1/1/1970""))"),43726.0)</f>
        <v>43726</v>
      </c>
      <c r="AB734" s="152">
        <v>1.5688368E9</v>
      </c>
      <c r="AC734" s="152">
        <v>111339.8582</v>
      </c>
      <c r="AD734" s="153">
        <f>IFERROR(__xludf.DUMMYFUNCTION("TO_DATE(INT((AE734/(60*60*24))+""1/1/1970""))"),43731.0)</f>
        <v>43731</v>
      </c>
      <c r="AE734" s="156">
        <v>1.5692688E9</v>
      </c>
      <c r="AF734" s="156">
        <v>103101.97</v>
      </c>
      <c r="AG734" s="153">
        <f>IFERROR(__xludf.DUMMYFUNCTION("TO_DATE(INT((AH734/(60*60*24))+""1/1/1970""))"),43583.0)</f>
        <v>43583</v>
      </c>
      <c r="AH734" s="156">
        <v>1.556432326E9</v>
      </c>
      <c r="AI734" s="156">
        <v>111693.9521</v>
      </c>
    </row>
    <row r="735">
      <c r="A735" s="152">
        <v>1.49736066E9</v>
      </c>
      <c r="B735" s="152">
        <v>116759.1152</v>
      </c>
      <c r="C735" s="153">
        <f>IFERROR(__xludf.DUMMYFUNCTION("TO_DATE(INT((A735/(60*60*24))+""1/1/1970""))"),42899.0)</f>
        <v>42899</v>
      </c>
      <c r="D735" s="152">
        <v>1.5131808E9</v>
      </c>
      <c r="E735" s="152">
        <v>99410.1755</v>
      </c>
      <c r="G735" s="156">
        <v>1.5273072E9</v>
      </c>
      <c r="H735" s="156">
        <v>128926.1571</v>
      </c>
      <c r="J735" s="154">
        <v>43389.0</v>
      </c>
      <c r="K735" s="155">
        <v>137570.3</v>
      </c>
      <c r="M735" s="13">
        <v>1.4864796E9</v>
      </c>
      <c r="N735" s="13">
        <v>27827.5937</v>
      </c>
      <c r="P735" s="152">
        <v>1.4818644E9</v>
      </c>
      <c r="Q735" s="152">
        <v>126410.1301</v>
      </c>
      <c r="S735" s="152">
        <v>1.4891904E9</v>
      </c>
      <c r="T735" s="152">
        <v>9853.6393</v>
      </c>
      <c r="V735" s="152">
        <v>1.4781276E9</v>
      </c>
      <c r="W735" s="152">
        <v>98219.1197</v>
      </c>
      <c r="Y735" s="152">
        <v>1.4767344E9</v>
      </c>
      <c r="Z735" s="152">
        <v>100912.8609</v>
      </c>
      <c r="AA735" s="153">
        <f>IFERROR(__xludf.DUMMYFUNCTION("TO_DATE(INT((AB735/(60*60*24))+""1/1/1970""))"),43727.0)</f>
        <v>43727</v>
      </c>
      <c r="AB735" s="156">
        <v>1.5688656E9</v>
      </c>
      <c r="AC735" s="156">
        <v>111339.8582</v>
      </c>
      <c r="AD735" s="153">
        <f>IFERROR(__xludf.DUMMYFUNCTION("TO_DATE(INT((AE735/(60*60*24))+""1/1/1970""))"),43732.0)</f>
        <v>43732</v>
      </c>
      <c r="AE735" s="152">
        <v>1.5692976E9</v>
      </c>
      <c r="AF735" s="152">
        <v>103608.52</v>
      </c>
      <c r="AG735" s="153">
        <f>IFERROR(__xludf.DUMMYFUNCTION("TO_DATE(INT((AH735/(60*60*24))+""1/1/1970""))"),43583.0)</f>
        <v>43583</v>
      </c>
      <c r="AH735" s="152">
        <v>1.556448329E9</v>
      </c>
      <c r="AI735" s="152">
        <v>111693.9521</v>
      </c>
    </row>
    <row r="736">
      <c r="A736" s="156">
        <v>1.497384E9</v>
      </c>
      <c r="B736" s="156">
        <v>116997.7096</v>
      </c>
      <c r="C736" s="153">
        <f>IFERROR(__xludf.DUMMYFUNCTION("TO_DATE(INT((A736/(60*60*24))+""1/1/1970""))"),42899.0)</f>
        <v>42899</v>
      </c>
      <c r="D736" s="152">
        <v>1.5132276E9</v>
      </c>
      <c r="E736" s="152">
        <v>99410.1755</v>
      </c>
      <c r="G736" s="152">
        <v>1.5276024E9</v>
      </c>
      <c r="H736" s="152">
        <v>128926.1571</v>
      </c>
      <c r="J736" s="154">
        <v>43390.0</v>
      </c>
      <c r="K736" s="155">
        <v>138972.44</v>
      </c>
      <c r="M736" s="13">
        <v>1.4865012E9</v>
      </c>
      <c r="N736" s="13">
        <v>27827.5937</v>
      </c>
      <c r="P736" s="156">
        <v>1.481904E9</v>
      </c>
      <c r="Q736" s="156">
        <v>126410.1301</v>
      </c>
      <c r="S736" s="156">
        <v>1.4893596E9</v>
      </c>
      <c r="T736" s="156">
        <v>9854.1251</v>
      </c>
      <c r="V736" s="156">
        <v>1.478142E9</v>
      </c>
      <c r="W736" s="156">
        <v>98229.9199</v>
      </c>
      <c r="Y736" s="156">
        <v>1.4767452E9</v>
      </c>
      <c r="Z736" s="156">
        <v>100912.8609</v>
      </c>
      <c r="AA736" s="153">
        <f>IFERROR(__xludf.DUMMYFUNCTION("TO_DATE(INT((AB736/(60*60*24))+""1/1/1970""))"),43727.0)</f>
        <v>43727</v>
      </c>
      <c r="AB736" s="152">
        <v>1.5689016E9</v>
      </c>
      <c r="AC736" s="152">
        <v>111739.1209</v>
      </c>
      <c r="AD736" s="153">
        <f>IFERROR(__xludf.DUMMYFUNCTION("TO_DATE(INT((AE736/(60*60*24))+""1/1/1970""))"),43732.0)</f>
        <v>43732</v>
      </c>
      <c r="AE736" s="156">
        <v>1.5693336E9</v>
      </c>
      <c r="AF736" s="156">
        <v>103608.52</v>
      </c>
      <c r="AG736" s="153">
        <f>IFERROR(__xludf.DUMMYFUNCTION("TO_DATE(INT((AH736/(60*60*24))+""1/1/1970""))"),43583.0)</f>
        <v>43583</v>
      </c>
      <c r="AH736" s="156">
        <v>1.556464197E9</v>
      </c>
      <c r="AI736" s="156">
        <v>111693.9521</v>
      </c>
    </row>
    <row r="737">
      <c r="A737" s="152">
        <v>1.49744706E9</v>
      </c>
      <c r="B737" s="152">
        <v>117074.0598</v>
      </c>
      <c r="C737" s="153">
        <f>IFERROR(__xludf.DUMMYFUNCTION("TO_DATE(INT((A737/(60*60*24))+""1/1/1970""))"),42900.0)</f>
        <v>42900</v>
      </c>
      <c r="D737" s="152">
        <v>1.5132852E9</v>
      </c>
      <c r="E737" s="152">
        <v>99410.1755</v>
      </c>
      <c r="G737" s="152">
        <v>1.5276528E9</v>
      </c>
      <c r="H737" s="152">
        <v>130247.5164</v>
      </c>
      <c r="J737" s="154">
        <v>43391.0</v>
      </c>
      <c r="K737" s="155">
        <v>138791.2</v>
      </c>
      <c r="M737" s="13">
        <v>1.486566E9</v>
      </c>
      <c r="N737" s="13">
        <v>27920.788</v>
      </c>
      <c r="P737" s="152">
        <v>1.481922E9</v>
      </c>
      <c r="Q737" s="152">
        <v>126410.1301</v>
      </c>
      <c r="S737" s="152">
        <v>1.4894136E9</v>
      </c>
      <c r="T737" s="152">
        <v>9854.1251</v>
      </c>
      <c r="V737" s="152">
        <v>1.4781816E9</v>
      </c>
      <c r="W737" s="152">
        <v>98222.6272</v>
      </c>
      <c r="Y737" s="152">
        <v>1.476774E9</v>
      </c>
      <c r="Z737" s="152">
        <v>101328.5636</v>
      </c>
      <c r="AA737" s="153">
        <f>IFERROR(__xludf.DUMMYFUNCTION("TO_DATE(INT((AB737/(60*60*24))+""1/1/1970""))"),43727.0)</f>
        <v>43727</v>
      </c>
      <c r="AB737" s="156">
        <v>1.5689196E9</v>
      </c>
      <c r="AC737" s="156">
        <v>111458.6323</v>
      </c>
      <c r="AD737" s="153">
        <f>IFERROR(__xludf.DUMMYFUNCTION("TO_DATE(INT((AE737/(60*60*24))+""1/1/1970""))"),43732.0)</f>
        <v>43732</v>
      </c>
      <c r="AE737" s="152">
        <v>1.5693516E9</v>
      </c>
      <c r="AF737" s="152">
        <v>103608.52</v>
      </c>
      <c r="AG737" s="153">
        <f>IFERROR(__xludf.DUMMYFUNCTION("TO_DATE(INT((AH737/(60*60*24))+""1/1/1970""))"),43583.0)</f>
        <v>43583</v>
      </c>
      <c r="AH737" s="152">
        <v>1.556480017E9</v>
      </c>
      <c r="AI737" s="152">
        <v>111693.9521</v>
      </c>
    </row>
    <row r="738">
      <c r="A738" s="156">
        <v>1.4974704E9</v>
      </c>
      <c r="B738" s="156">
        <v>116849.7811</v>
      </c>
      <c r="C738" s="153">
        <f>IFERROR(__xludf.DUMMYFUNCTION("TO_DATE(INT((A738/(60*60*24))+""1/1/1970""))"),42900.0)</f>
        <v>42900</v>
      </c>
      <c r="D738" s="152">
        <v>1.5133536E9</v>
      </c>
      <c r="E738" s="152">
        <v>99410.1755</v>
      </c>
      <c r="G738" s="156">
        <v>1.5277392E9</v>
      </c>
      <c r="H738" s="156">
        <v>131470.1031</v>
      </c>
      <c r="J738" s="154">
        <v>43392.0</v>
      </c>
      <c r="K738" s="155">
        <v>137881.0</v>
      </c>
      <c r="M738" s="13">
        <v>1.4865876E9</v>
      </c>
      <c r="N738" s="13">
        <v>27920.788</v>
      </c>
      <c r="P738" s="156">
        <v>1.4819508E9</v>
      </c>
      <c r="Q738" s="156">
        <v>125993.9973</v>
      </c>
      <c r="S738" s="156">
        <v>1.4894352E9</v>
      </c>
      <c r="T738" s="156">
        <v>9854.1251</v>
      </c>
      <c r="V738" s="156">
        <v>1.478214E9</v>
      </c>
      <c r="W738" s="156">
        <v>98230.0966</v>
      </c>
      <c r="Y738" s="156">
        <v>1.4768136E9</v>
      </c>
      <c r="Z738" s="156">
        <v>101328.5636</v>
      </c>
      <c r="AA738" s="153">
        <f>IFERROR(__xludf.DUMMYFUNCTION("TO_DATE(INT((AB738/(60*60*24))+""1/1/1970""))"),43727.0)</f>
        <v>43727</v>
      </c>
      <c r="AB738" s="152">
        <v>1.5689232E9</v>
      </c>
      <c r="AC738" s="152">
        <v>111300.5989</v>
      </c>
      <c r="AD738" s="153">
        <f>IFERROR(__xludf.DUMMYFUNCTION("TO_DATE(INT((AE738/(60*60*24))+""1/1/1970""))"),43732.0)</f>
        <v>43732</v>
      </c>
      <c r="AE738" s="156">
        <v>1.5693552E9</v>
      </c>
      <c r="AF738" s="156">
        <v>103608.52</v>
      </c>
      <c r="AG738" s="153">
        <f>IFERROR(__xludf.DUMMYFUNCTION("TO_DATE(INT((AH738/(60*60*24))+""1/1/1970""))"),43583.0)</f>
        <v>43583</v>
      </c>
      <c r="AH738" s="156">
        <v>1.55649583E9</v>
      </c>
      <c r="AI738" s="156">
        <v>111693.9521</v>
      </c>
    </row>
    <row r="739">
      <c r="A739" s="152">
        <v>1.49753346E9</v>
      </c>
      <c r="B739" s="152">
        <v>116100.5947</v>
      </c>
      <c r="C739" s="153">
        <f>IFERROR(__xludf.DUMMYFUNCTION("TO_DATE(INT((A739/(60*60*24))+""1/1/1970""))"),42901.0)</f>
        <v>42901</v>
      </c>
      <c r="D739" s="152">
        <v>1.5134004E9</v>
      </c>
      <c r="E739" s="152">
        <v>99410.1755</v>
      </c>
      <c r="G739" s="152">
        <v>1.5278256E9</v>
      </c>
      <c r="H739" s="152">
        <v>131394.889</v>
      </c>
      <c r="J739" s="154">
        <v>43395.0</v>
      </c>
      <c r="K739" s="155">
        <v>137804.53</v>
      </c>
      <c r="M739" s="13">
        <v>1.4866524E9</v>
      </c>
      <c r="N739" s="13">
        <v>27880.2199</v>
      </c>
      <c r="P739" s="152">
        <v>1.4821596E9</v>
      </c>
      <c r="Q739" s="152">
        <v>125993.9973</v>
      </c>
      <c r="S739" s="152">
        <v>1.4895E9</v>
      </c>
      <c r="T739" s="152">
        <v>9844.6031</v>
      </c>
      <c r="V739" s="152">
        <v>1.4782212E9</v>
      </c>
      <c r="W739" s="152">
        <v>98230.2378</v>
      </c>
      <c r="Y739" s="152">
        <v>1.4768316E9</v>
      </c>
      <c r="Z739" s="152">
        <v>101328.5636</v>
      </c>
      <c r="AA739" s="153">
        <f>IFERROR(__xludf.DUMMYFUNCTION("TO_DATE(INT((AB739/(60*60*24))+""1/1/1970""))"),43728.0)</f>
        <v>43728</v>
      </c>
      <c r="AB739" s="156">
        <v>1.568952E9</v>
      </c>
      <c r="AC739" s="156">
        <v>111300.5989</v>
      </c>
      <c r="AD739" s="153">
        <f>IFERROR(__xludf.DUMMYFUNCTION("TO_DATE(INT((AE739/(60*60*24))+""1/1/1970""))"),43733.0)</f>
        <v>43733</v>
      </c>
      <c r="AE739" s="152">
        <v>1.569384E9</v>
      </c>
      <c r="AF739" s="152">
        <v>103849.82</v>
      </c>
      <c r="AG739" s="153">
        <f>IFERROR(__xludf.DUMMYFUNCTION("TO_DATE(INT((AH739/(60*60*24))+""1/1/1970""))"),43584.0)</f>
        <v>43584</v>
      </c>
      <c r="AH739" s="152">
        <v>1.556511791E9</v>
      </c>
      <c r="AI739" s="152">
        <v>111693.9521</v>
      </c>
    </row>
    <row r="740">
      <c r="A740" s="156">
        <v>1.4975568E9</v>
      </c>
      <c r="B740" s="156">
        <v>116625.5024</v>
      </c>
      <c r="C740" s="153">
        <f>IFERROR(__xludf.DUMMYFUNCTION("TO_DATE(INT((A740/(60*60*24))+""1/1/1970""))"),42901.0)</f>
        <v>42901</v>
      </c>
      <c r="D740" s="152">
        <v>1.5136308E9</v>
      </c>
      <c r="E740" s="152">
        <v>99410.1755</v>
      </c>
      <c r="G740" s="156">
        <v>1.527912E9</v>
      </c>
      <c r="H740" s="156">
        <v>132502.0861</v>
      </c>
      <c r="J740" s="154">
        <v>43396.0</v>
      </c>
      <c r="K740" s="155">
        <v>137381.4</v>
      </c>
      <c r="M740" s="13">
        <v>1.486674E9</v>
      </c>
      <c r="N740" s="13">
        <v>27880.2199</v>
      </c>
      <c r="P740" s="156">
        <v>1.4821812E9</v>
      </c>
      <c r="Q740" s="156">
        <v>125993.9973</v>
      </c>
      <c r="S740" s="156">
        <v>1.4895216E9</v>
      </c>
      <c r="T740" s="156">
        <v>9844.6031</v>
      </c>
      <c r="V740" s="156">
        <v>1.4782608E9</v>
      </c>
      <c r="W740" s="156">
        <v>98064.0667</v>
      </c>
      <c r="Y740" s="156">
        <v>1.4768532E9</v>
      </c>
      <c r="Z740" s="156">
        <v>100996.4608</v>
      </c>
      <c r="AA740" s="153">
        <f>IFERROR(__xludf.DUMMYFUNCTION("TO_DATE(INT((AB740/(60*60*24))+""1/1/1970""))"),43728.0)</f>
        <v>43728</v>
      </c>
      <c r="AB740" s="152">
        <v>1.568988E9</v>
      </c>
      <c r="AC740" s="152">
        <v>111462.6148</v>
      </c>
      <c r="AD740" s="153">
        <f>IFERROR(__xludf.DUMMYFUNCTION("TO_DATE(INT((AE740/(60*60*24))+""1/1/1970""))"),43733.0)</f>
        <v>43733</v>
      </c>
      <c r="AE740" s="156">
        <v>1.56942E9</v>
      </c>
      <c r="AF740" s="156">
        <v>103849.82</v>
      </c>
      <c r="AG740" s="153">
        <f>IFERROR(__xludf.DUMMYFUNCTION("TO_DATE(INT((AH740/(60*60*24))+""1/1/1970""))"),43584.0)</f>
        <v>43584</v>
      </c>
      <c r="AH740" s="156">
        <v>1.556527749E9</v>
      </c>
      <c r="AI740" s="156">
        <v>111693.9521</v>
      </c>
    </row>
    <row r="741">
      <c r="A741" s="152">
        <v>1.4975856E9</v>
      </c>
      <c r="B741" s="152">
        <v>116625.5024</v>
      </c>
      <c r="C741" s="153">
        <f>IFERROR(__xludf.DUMMYFUNCTION("TO_DATE(INT((A741/(60*60*24))+""1/1/1970""))"),42902.0)</f>
        <v>42902</v>
      </c>
      <c r="D741" s="152">
        <v>1.5136992E9</v>
      </c>
      <c r="E741" s="152">
        <v>99410.1755</v>
      </c>
      <c r="G741" s="152">
        <v>1.5281208E9</v>
      </c>
      <c r="H741" s="152">
        <v>132502.0861</v>
      </c>
      <c r="J741" s="154">
        <v>43397.0</v>
      </c>
      <c r="K741" s="155">
        <v>137369.2</v>
      </c>
      <c r="M741" s="13">
        <v>1.4867388E9</v>
      </c>
      <c r="N741" s="13">
        <v>27616.9177</v>
      </c>
      <c r="P741" s="152">
        <v>1.48221E9</v>
      </c>
      <c r="Q741" s="152">
        <v>126505.2821</v>
      </c>
      <c r="S741" s="152">
        <v>1.4895864E9</v>
      </c>
      <c r="T741" s="152">
        <v>9843.5034</v>
      </c>
      <c r="V741" s="152">
        <v>1.4782932E9</v>
      </c>
      <c r="W741" s="152">
        <v>98059.6026</v>
      </c>
      <c r="Y741" s="152">
        <v>1.4768928E9</v>
      </c>
      <c r="Z741" s="152">
        <v>100996.4608</v>
      </c>
      <c r="AA741" s="153">
        <f>IFERROR(__xludf.DUMMYFUNCTION("TO_DATE(INT((AB741/(60*60*24))+""1/1/1970""))"),43728.0)</f>
        <v>43728</v>
      </c>
      <c r="AB741" s="156">
        <v>1.569006E9</v>
      </c>
      <c r="AC741" s="156">
        <v>110801.9337</v>
      </c>
      <c r="AD741" s="153">
        <f>IFERROR(__xludf.DUMMYFUNCTION("TO_DATE(INT((AE741/(60*60*24))+""1/1/1970""))"),43733.0)</f>
        <v>43733</v>
      </c>
      <c r="AE741" s="152">
        <v>1.569438E9</v>
      </c>
      <c r="AF741" s="152">
        <v>103849.82</v>
      </c>
      <c r="AG741" s="153">
        <f>IFERROR(__xludf.DUMMYFUNCTION("TO_DATE(INT((AH741/(60*60*24))+""1/1/1970""))"),43584.0)</f>
        <v>43584</v>
      </c>
      <c r="AH741" s="152">
        <v>1.556543604E9</v>
      </c>
      <c r="AI741" s="152">
        <v>111693.9521</v>
      </c>
    </row>
    <row r="742">
      <c r="A742" s="156">
        <v>1.49762508E9</v>
      </c>
      <c r="B742" s="156">
        <v>116251.4826</v>
      </c>
      <c r="C742" s="153">
        <f>IFERROR(__xludf.DUMMYFUNCTION("TO_DATE(INT((A742/(60*60*24))+""1/1/1970""))"),42902.0)</f>
        <v>42902</v>
      </c>
      <c r="D742" s="152">
        <v>1.513746E9</v>
      </c>
      <c r="E742" s="152">
        <v>99410.1755</v>
      </c>
      <c r="G742" s="152">
        <v>1.5281712E9</v>
      </c>
      <c r="H742" s="152">
        <v>133990.373</v>
      </c>
      <c r="J742" s="154">
        <v>43398.0</v>
      </c>
      <c r="K742" s="155">
        <v>135770.1</v>
      </c>
      <c r="M742" s="13">
        <v>1.4867604E9</v>
      </c>
      <c r="N742" s="13">
        <v>27616.9177</v>
      </c>
      <c r="P742" s="156">
        <v>1.4822496E9</v>
      </c>
      <c r="Q742" s="156">
        <v>126505.2821</v>
      </c>
      <c r="S742" s="156">
        <v>1.489608E9</v>
      </c>
      <c r="T742" s="156">
        <v>9843.5034</v>
      </c>
      <c r="V742" s="156">
        <v>1.4784732E9</v>
      </c>
      <c r="W742" s="156">
        <v>98578.642</v>
      </c>
      <c r="Y742" s="156">
        <v>1.476918E9</v>
      </c>
      <c r="Z742" s="156">
        <v>100996.4608</v>
      </c>
      <c r="AA742" s="153">
        <f>IFERROR(__xludf.DUMMYFUNCTION("TO_DATE(INT((AB742/(60*60*24))+""1/1/1970""))"),43728.0)</f>
        <v>43728</v>
      </c>
      <c r="AB742" s="152">
        <v>1.5690096E9</v>
      </c>
      <c r="AC742" s="152">
        <v>110474.0535</v>
      </c>
      <c r="AD742" s="153">
        <f>IFERROR(__xludf.DUMMYFUNCTION("TO_DATE(INT((AE742/(60*60*24))+""1/1/1970""))"),43733.0)</f>
        <v>43733</v>
      </c>
      <c r="AE742" s="156">
        <v>1.5694416E9</v>
      </c>
      <c r="AF742" s="156">
        <v>103849.82</v>
      </c>
      <c r="AG742" s="153">
        <f>IFERROR(__xludf.DUMMYFUNCTION("TO_DATE(INT((AH742/(60*60*24))+""1/1/1970""))"),43584.0)</f>
        <v>43584</v>
      </c>
      <c r="AH742" s="156">
        <v>1.55655942E9</v>
      </c>
      <c r="AI742" s="156">
        <v>111873.5593</v>
      </c>
    </row>
    <row r="743">
      <c r="A743" s="152">
        <v>1.4976432E9</v>
      </c>
      <c r="B743" s="152">
        <v>116649.4758</v>
      </c>
      <c r="C743" s="153">
        <f>IFERROR(__xludf.DUMMYFUNCTION("TO_DATE(INT((A743/(60*60*24))+""1/1/1970""))"),42902.0)</f>
        <v>42902</v>
      </c>
      <c r="D743" s="152">
        <v>1.5138036E9</v>
      </c>
      <c r="E743" s="152">
        <v>99410.1755</v>
      </c>
      <c r="G743" s="156">
        <v>1.5282576E9</v>
      </c>
      <c r="H743" s="156">
        <v>135295.662</v>
      </c>
      <c r="J743" s="154">
        <v>43399.0</v>
      </c>
      <c r="K743" s="155">
        <v>136659.38</v>
      </c>
      <c r="M743" s="13">
        <v>1.4867712E9</v>
      </c>
      <c r="N743" s="13">
        <v>27681.5422</v>
      </c>
      <c r="P743" s="152">
        <v>1.4822676E9</v>
      </c>
      <c r="Q743" s="152">
        <v>126505.2821</v>
      </c>
      <c r="S743" s="152">
        <v>1.4896728E9</v>
      </c>
      <c r="T743" s="152">
        <v>9819.7741</v>
      </c>
      <c r="V743" s="152">
        <v>1.4785128E9</v>
      </c>
      <c r="W743" s="152">
        <v>99171.2481</v>
      </c>
      <c r="Y743" s="152">
        <v>1.4769324E9</v>
      </c>
      <c r="Z743" s="152">
        <v>100996.0014</v>
      </c>
      <c r="AA743" s="153">
        <f>IFERROR(__xludf.DUMMYFUNCTION("TO_DATE(INT((AB743/(60*60*24))+""1/1/1970""))"),43729.0)</f>
        <v>43729</v>
      </c>
      <c r="AB743" s="156">
        <v>1.5690384E9</v>
      </c>
      <c r="AC743" s="156">
        <v>110474.0535</v>
      </c>
      <c r="AD743" s="153">
        <f>IFERROR(__xludf.DUMMYFUNCTION("TO_DATE(INT((AE743/(60*60*24))+""1/1/1970""))"),43734.0)</f>
        <v>43734</v>
      </c>
      <c r="AE743" s="152">
        <v>1.5694704E9</v>
      </c>
      <c r="AF743" s="152">
        <v>103716.7</v>
      </c>
      <c r="AG743" s="153">
        <f>IFERROR(__xludf.DUMMYFUNCTION("TO_DATE(INT((AH743/(60*60*24))+""1/1/1970""))"),43584.0)</f>
        <v>43584</v>
      </c>
      <c r="AH743" s="152">
        <v>1.556575299E9</v>
      </c>
      <c r="AI743" s="152">
        <v>111873.5593</v>
      </c>
    </row>
    <row r="744">
      <c r="A744" s="156">
        <v>1.49787906E9</v>
      </c>
      <c r="B744" s="156">
        <v>117090.625</v>
      </c>
      <c r="C744" s="153">
        <f>IFERROR(__xludf.DUMMYFUNCTION("TO_DATE(INT((A744/(60*60*24))+""1/1/1970""))"),42905.0)</f>
        <v>42905</v>
      </c>
      <c r="D744" s="152">
        <v>1.513872E9</v>
      </c>
      <c r="E744" s="152">
        <v>99410.1755</v>
      </c>
      <c r="G744" s="152">
        <v>1.528344E9</v>
      </c>
      <c r="H744" s="152">
        <v>134856.7357</v>
      </c>
      <c r="J744" s="154">
        <v>43402.0</v>
      </c>
      <c r="K744" s="155">
        <v>135865.33</v>
      </c>
      <c r="M744" s="13">
        <v>1.4868576E9</v>
      </c>
      <c r="N744" s="13">
        <v>27681.5422</v>
      </c>
      <c r="P744" s="156">
        <v>1.4822964E9</v>
      </c>
      <c r="Q744" s="156">
        <v>127433.5659</v>
      </c>
      <c r="S744" s="156">
        <v>1.4896944E9</v>
      </c>
      <c r="T744" s="156">
        <v>9819.7741</v>
      </c>
      <c r="V744" s="156">
        <v>1.4785524E9</v>
      </c>
      <c r="W744" s="156">
        <v>99127.7655</v>
      </c>
      <c r="Y744" s="156">
        <v>1.476972E9</v>
      </c>
      <c r="Z744" s="156">
        <v>100996.0014</v>
      </c>
      <c r="AA744" s="153">
        <f>IFERROR(__xludf.DUMMYFUNCTION("TO_DATE(INT((AB744/(60*60*24))+""1/1/1970""))"),43731.0)</f>
        <v>43731</v>
      </c>
      <c r="AB744" s="152">
        <v>1.5692472E9</v>
      </c>
      <c r="AC744" s="152">
        <v>111182.0512</v>
      </c>
      <c r="AD744" s="153">
        <f>IFERROR(__xludf.DUMMYFUNCTION("TO_DATE(INT((AE744/(60*60*24))+""1/1/1970""))"),43734.0)</f>
        <v>43734</v>
      </c>
      <c r="AE744" s="156">
        <v>1.5695064E9</v>
      </c>
      <c r="AF744" s="156">
        <v>103716.7</v>
      </c>
      <c r="AG744" s="153">
        <f>IFERROR(__xludf.DUMMYFUNCTION("TO_DATE(INT((AH744/(60*60*24))+""1/1/1970""))"),43584.0)</f>
        <v>43584</v>
      </c>
      <c r="AH744" s="156">
        <v>1.556582228E9</v>
      </c>
      <c r="AI744" s="156">
        <v>111873.5593</v>
      </c>
    </row>
    <row r="745">
      <c r="A745" s="152">
        <v>1.4979024E9</v>
      </c>
      <c r="B745" s="152">
        <v>117618.0859</v>
      </c>
      <c r="C745" s="153">
        <f>IFERROR(__xludf.DUMMYFUNCTION("TO_DATE(INT((A745/(60*60*24))+""1/1/1970""))"),42905.0)</f>
        <v>42905</v>
      </c>
      <c r="D745" s="152">
        <v>1.5139188E9</v>
      </c>
      <c r="E745" s="152">
        <v>99410.1755</v>
      </c>
      <c r="G745" s="156">
        <v>1.5284304E9</v>
      </c>
      <c r="H745" s="156">
        <v>131547.1822</v>
      </c>
      <c r="J745" s="154">
        <v>43403.0</v>
      </c>
      <c r="K745" s="155">
        <v>135308.23</v>
      </c>
      <c r="M745" s="13">
        <v>1.486944E9</v>
      </c>
      <c r="N745" s="13">
        <v>27584.1157</v>
      </c>
      <c r="P745" s="152">
        <v>1.482336E9</v>
      </c>
      <c r="Q745" s="152">
        <v>127433.5659</v>
      </c>
      <c r="S745" s="152">
        <v>1.4897592E9</v>
      </c>
      <c r="T745" s="152">
        <v>9815.5489</v>
      </c>
      <c r="V745" s="152">
        <v>1.4785596E9</v>
      </c>
      <c r="W745" s="152">
        <v>99178.6331</v>
      </c>
      <c r="Y745" s="152">
        <v>1.4770044E9</v>
      </c>
      <c r="Z745" s="152">
        <v>100996.0014</v>
      </c>
      <c r="AA745" s="153">
        <f>IFERROR(__xludf.DUMMYFUNCTION("TO_DATE(INT((AB745/(60*60*24))+""1/1/1970""))"),43731.0)</f>
        <v>43731</v>
      </c>
      <c r="AB745" s="156">
        <v>1.5692652E9</v>
      </c>
      <c r="AC745" s="156">
        <v>111234.5718</v>
      </c>
      <c r="AD745" s="153">
        <f>IFERROR(__xludf.DUMMYFUNCTION("TO_DATE(INT((AE745/(60*60*24))+""1/1/1970""))"),43734.0)</f>
        <v>43734</v>
      </c>
      <c r="AE745" s="152">
        <v>1.5695244E9</v>
      </c>
      <c r="AF745" s="152">
        <v>103716.7</v>
      </c>
      <c r="AG745" s="153">
        <f>IFERROR(__xludf.DUMMYFUNCTION("TO_DATE(INT((AH745/(60*60*24))+""1/1/1970""))"),43585.0)</f>
        <v>43585</v>
      </c>
      <c r="AH745" s="152">
        <v>1.556591166E9</v>
      </c>
      <c r="AI745" s="152">
        <v>111873.5593</v>
      </c>
    </row>
    <row r="746">
      <c r="A746" s="156">
        <v>1.49796546E9</v>
      </c>
      <c r="B746" s="156">
        <v>117373.5358</v>
      </c>
      <c r="C746" s="153">
        <f>IFERROR(__xludf.DUMMYFUNCTION("TO_DATE(INT((A746/(60*60*24))+""1/1/1970""))"),42906.0)</f>
        <v>42906</v>
      </c>
      <c r="D746" s="152">
        <v>1.5139764E9</v>
      </c>
      <c r="E746" s="152">
        <v>99410.1755</v>
      </c>
      <c r="G746" s="152">
        <v>1.5285168E9</v>
      </c>
      <c r="H746" s="152">
        <v>131799.0716</v>
      </c>
      <c r="J746" s="154">
        <v>43404.0</v>
      </c>
      <c r="K746" s="155">
        <v>135897.2</v>
      </c>
      <c r="M746" s="13">
        <v>1.486998E9</v>
      </c>
      <c r="N746" s="13">
        <v>27584.1157</v>
      </c>
      <c r="P746" s="156">
        <v>1.482354E9</v>
      </c>
      <c r="Q746" s="156">
        <v>127433.5659</v>
      </c>
      <c r="S746" s="156">
        <v>1.4897808E9</v>
      </c>
      <c r="T746" s="156">
        <v>9815.5489</v>
      </c>
      <c r="V746" s="156">
        <v>1.478592E9</v>
      </c>
      <c r="W746" s="156">
        <v>99003.3381</v>
      </c>
      <c r="Y746" s="156">
        <v>1.4770116E9</v>
      </c>
      <c r="Z746" s="156">
        <v>100580.2988</v>
      </c>
      <c r="AA746" s="153">
        <f>IFERROR(__xludf.DUMMYFUNCTION("TO_DATE(INT((AB746/(60*60*24))+""1/1/1970""))"),43731.0)</f>
        <v>43731</v>
      </c>
      <c r="AB746" s="152">
        <v>1.5692688E9</v>
      </c>
      <c r="AC746" s="152">
        <v>111022.5091</v>
      </c>
      <c r="AD746" s="153">
        <f>IFERROR(__xludf.DUMMYFUNCTION("TO_DATE(INT((AE746/(60*60*24))+""1/1/1970""))"),43734.0)</f>
        <v>43734</v>
      </c>
      <c r="AE746" s="156">
        <v>1.569528E9</v>
      </c>
      <c r="AF746" s="156">
        <v>103716.7</v>
      </c>
      <c r="AG746" s="153">
        <f>IFERROR(__xludf.DUMMYFUNCTION("TO_DATE(INT((AH746/(60*60*24))+""1/1/1970""))"),43585.0)</f>
        <v>43585</v>
      </c>
      <c r="AH746" s="156">
        <v>1.556607341E9</v>
      </c>
      <c r="AI746" s="156">
        <v>111873.5593</v>
      </c>
    </row>
    <row r="747">
      <c r="A747" s="152">
        <v>1.4979888E9</v>
      </c>
      <c r="B747" s="152">
        <v>116826.8945</v>
      </c>
      <c r="C747" s="153">
        <f>IFERROR(__xludf.DUMMYFUNCTION("TO_DATE(INT((A747/(60*60*24))+""1/1/1970""))"),42906.0)</f>
        <v>42906</v>
      </c>
      <c r="D747" s="152">
        <v>1.5143004E9</v>
      </c>
      <c r="E747" s="152">
        <v>99410.1755</v>
      </c>
      <c r="G747" s="156">
        <v>1.5287256E9</v>
      </c>
      <c r="H747" s="156">
        <v>131799.0716</v>
      </c>
      <c r="J747" s="154">
        <v>43405.0</v>
      </c>
      <c r="K747" s="155">
        <v>136271.43</v>
      </c>
      <c r="M747" s="13">
        <v>1.4870196E9</v>
      </c>
      <c r="N747" s="13">
        <v>27584.1157</v>
      </c>
      <c r="P747" s="152">
        <v>1.4823828E9</v>
      </c>
      <c r="Q747" s="152">
        <v>126789.9298</v>
      </c>
      <c r="S747" s="152">
        <v>1.4897952E9</v>
      </c>
      <c r="T747" s="152">
        <v>9795.0136</v>
      </c>
      <c r="V747" s="152">
        <v>1.4786316E9</v>
      </c>
      <c r="W747" s="152">
        <v>99463.2526</v>
      </c>
      <c r="Y747" s="152">
        <v>1.4770512E9</v>
      </c>
      <c r="Z747" s="152">
        <v>100580.2988</v>
      </c>
      <c r="AA747" s="153">
        <f>IFERROR(__xludf.DUMMYFUNCTION("TO_DATE(INT((AB747/(60*60*24))+""1/1/1970""))"),43732.0)</f>
        <v>43732</v>
      </c>
      <c r="AB747" s="156">
        <v>1.5692976E9</v>
      </c>
      <c r="AC747" s="156">
        <v>111022.5091</v>
      </c>
      <c r="AD747" s="153">
        <f>IFERROR(__xludf.DUMMYFUNCTION("TO_DATE(INT((AE747/(60*60*24))+""1/1/1970""))"),43735.0)</f>
        <v>43735</v>
      </c>
      <c r="AE747" s="152">
        <v>1.5695568E9</v>
      </c>
      <c r="AF747" s="152">
        <v>103787.15</v>
      </c>
      <c r="AG747" s="153">
        <f>IFERROR(__xludf.DUMMYFUNCTION("TO_DATE(INT((AH747/(60*60*24))+""1/1/1970""))"),43585.0)</f>
        <v>43585</v>
      </c>
      <c r="AH747" s="152">
        <v>1.556623254E9</v>
      </c>
      <c r="AI747" s="152">
        <v>111873.5593</v>
      </c>
    </row>
    <row r="748">
      <c r="A748" s="156">
        <v>1.49805186E9</v>
      </c>
      <c r="B748" s="156">
        <v>116994.723</v>
      </c>
      <c r="C748" s="153">
        <f>IFERROR(__xludf.DUMMYFUNCTION("TO_DATE(INT((A748/(60*60*24))+""1/1/1970""))"),42907.0)</f>
        <v>42907</v>
      </c>
      <c r="D748" s="152">
        <v>1.5143508E9</v>
      </c>
      <c r="E748" s="152">
        <v>99471.1678</v>
      </c>
      <c r="G748" s="156">
        <v>1.528776E9</v>
      </c>
      <c r="H748" s="156">
        <v>131557.7722</v>
      </c>
      <c r="J748" s="154">
        <v>43405.0</v>
      </c>
      <c r="K748" s="155">
        <v>136268.43</v>
      </c>
      <c r="M748" s="13">
        <v>1.4870844E9</v>
      </c>
      <c r="N748" s="13">
        <v>27547.6788</v>
      </c>
      <c r="P748" s="156">
        <v>1.4824224E9</v>
      </c>
      <c r="Q748" s="156">
        <v>126789.9298</v>
      </c>
      <c r="S748" s="156">
        <v>1.489968E9</v>
      </c>
      <c r="T748" s="156">
        <v>9798.0905</v>
      </c>
      <c r="V748" s="156">
        <v>1.478646E9</v>
      </c>
      <c r="W748" s="156">
        <v>99544.2132</v>
      </c>
      <c r="Y748" s="156">
        <v>1.4770836E9</v>
      </c>
      <c r="Z748" s="156">
        <v>100580.2988</v>
      </c>
      <c r="AA748" s="153">
        <f>IFERROR(__xludf.DUMMYFUNCTION("TO_DATE(INT((AB748/(60*60*24))+""1/1/1970""))"),43732.0)</f>
        <v>43732</v>
      </c>
      <c r="AB748" s="152">
        <v>1.5693336E9</v>
      </c>
      <c r="AC748" s="152">
        <v>111721.0189</v>
      </c>
      <c r="AD748" s="153">
        <f>IFERROR(__xludf.DUMMYFUNCTION("TO_DATE(INT((AE748/(60*60*24))+""1/1/1970""))"),43735.0)</f>
        <v>43735</v>
      </c>
      <c r="AE748" s="156">
        <v>1.5695928E9</v>
      </c>
      <c r="AF748" s="156">
        <v>103787.15</v>
      </c>
      <c r="AG748" s="153">
        <f>IFERROR(__xludf.DUMMYFUNCTION("TO_DATE(INT((AH748/(60*60*24))+""1/1/1970""))"),43585.0)</f>
        <v>43585</v>
      </c>
      <c r="AH748" s="156">
        <v>1.556639047E9</v>
      </c>
      <c r="AI748" s="156">
        <v>111873.5593</v>
      </c>
    </row>
    <row r="749">
      <c r="A749" s="152">
        <v>1.4980752E9</v>
      </c>
      <c r="B749" s="152">
        <v>116798.1239</v>
      </c>
      <c r="C749" s="153">
        <f>IFERROR(__xludf.DUMMYFUNCTION("TO_DATE(INT((A749/(60*60*24))+""1/1/1970""))"),42907.0)</f>
        <v>42907</v>
      </c>
      <c r="D749" s="152">
        <v>1.5144084E9</v>
      </c>
      <c r="E749" s="152">
        <v>99471.1678</v>
      </c>
      <c r="G749" s="152">
        <v>1.5288624E9</v>
      </c>
      <c r="H749" s="152">
        <v>133389.743</v>
      </c>
      <c r="J749" s="154">
        <v>43406.0</v>
      </c>
      <c r="K749" s="155">
        <v>137347.57</v>
      </c>
      <c r="M749" s="13">
        <v>1.487106E9</v>
      </c>
      <c r="N749" s="13">
        <v>27547.6788</v>
      </c>
      <c r="P749" s="152">
        <v>1.4824404E9</v>
      </c>
      <c r="Q749" s="152">
        <v>126789.9298</v>
      </c>
      <c r="S749" s="152">
        <v>1.4900184E9</v>
      </c>
      <c r="T749" s="152">
        <v>9798.0905</v>
      </c>
      <c r="V749" s="152">
        <v>1.4786712E9</v>
      </c>
      <c r="W749" s="152">
        <v>97487.9533</v>
      </c>
      <c r="Y749" s="152">
        <v>1.4770944E9</v>
      </c>
      <c r="Z749" s="152">
        <v>100161.84</v>
      </c>
      <c r="AA749" s="153">
        <f>IFERROR(__xludf.DUMMYFUNCTION("TO_DATE(INT((AB749/(60*60*24))+""1/1/1970""))"),43732.0)</f>
        <v>43732</v>
      </c>
      <c r="AB749" s="156">
        <v>1.5693516E9</v>
      </c>
      <c r="AC749" s="156">
        <v>110067.5704</v>
      </c>
      <c r="AD749" s="153">
        <f>IFERROR(__xludf.DUMMYFUNCTION("TO_DATE(INT((AE749/(60*60*24))+""1/1/1970""))"),43735.0)</f>
        <v>43735</v>
      </c>
      <c r="AE749" s="152">
        <v>1.5696108E9</v>
      </c>
      <c r="AF749" s="152">
        <v>103787.15</v>
      </c>
      <c r="AG749" s="153">
        <f>IFERROR(__xludf.DUMMYFUNCTION("TO_DATE(INT((AH749/(60*60*24))+""1/1/1970""))"),43585.0)</f>
        <v>43585</v>
      </c>
      <c r="AH749" s="152">
        <v>1.556654887E9</v>
      </c>
      <c r="AI749" s="152">
        <v>111873.5593</v>
      </c>
    </row>
    <row r="750">
      <c r="A750" s="156">
        <v>1.49813826E9</v>
      </c>
      <c r="B750" s="156">
        <v>116831.6896</v>
      </c>
      <c r="C750" s="153">
        <f>IFERROR(__xludf.DUMMYFUNCTION("TO_DATE(INT((A750/(60*60*24))+""1/1/1970""))"),42908.0)</f>
        <v>42908</v>
      </c>
      <c r="D750" s="152">
        <v>1.5144768E9</v>
      </c>
      <c r="E750" s="152">
        <v>99528.4567</v>
      </c>
      <c r="G750" s="156">
        <v>1.5289488E9</v>
      </c>
      <c r="H750" s="156">
        <v>133849.7426</v>
      </c>
      <c r="J750" s="154">
        <v>43409.0</v>
      </c>
      <c r="K750" s="155">
        <v>136574.33</v>
      </c>
      <c r="M750" s="13">
        <v>1.4871708E9</v>
      </c>
      <c r="N750" s="13">
        <v>27414.8666</v>
      </c>
      <c r="P750" s="156">
        <v>1.4824692E9</v>
      </c>
      <c r="Q750" s="156">
        <v>126448.6197</v>
      </c>
      <c r="S750" s="156">
        <v>1.49004E9</v>
      </c>
      <c r="T750" s="156">
        <v>9798.0905</v>
      </c>
      <c r="V750" s="156">
        <v>1.4787108E9</v>
      </c>
      <c r="W750" s="156">
        <v>99015.6886</v>
      </c>
      <c r="Y750" s="156">
        <v>1.47726E9</v>
      </c>
      <c r="Z750" s="156">
        <v>100161.84</v>
      </c>
      <c r="AA750" s="153">
        <f>IFERROR(__xludf.DUMMYFUNCTION("TO_DATE(INT((AB750/(60*60*24))+""1/1/1970""))"),43732.0)</f>
        <v>43732</v>
      </c>
      <c r="AB750" s="152">
        <v>1.5693552E9</v>
      </c>
      <c r="AC750" s="152">
        <v>109901.6449</v>
      </c>
      <c r="AD750" s="153">
        <f>IFERROR(__xludf.DUMMYFUNCTION("TO_DATE(INT((AE750/(60*60*24))+""1/1/1970""))"),43735.0)</f>
        <v>43735</v>
      </c>
      <c r="AE750" s="156">
        <v>1.5696144E9</v>
      </c>
      <c r="AF750" s="156">
        <v>103787.15</v>
      </c>
      <c r="AG750" s="153">
        <f>IFERROR(__xludf.DUMMYFUNCTION("TO_DATE(INT((AH750/(60*60*24))+""1/1/1970""))"),43585.0)</f>
        <v>43585</v>
      </c>
      <c r="AH750" s="156">
        <v>1.556668707E9</v>
      </c>
      <c r="AI750" s="156">
        <v>111873.5593</v>
      </c>
    </row>
    <row r="751">
      <c r="A751" s="152">
        <v>1.4981616E9</v>
      </c>
      <c r="B751" s="152">
        <v>116745.3778</v>
      </c>
      <c r="C751" s="153">
        <f>IFERROR(__xludf.DUMMYFUNCTION("TO_DATE(INT((A751/(60*60*24))+""1/1/1970""))"),42908.0)</f>
        <v>42908</v>
      </c>
      <c r="D751" s="152">
        <v>1.5145236E9</v>
      </c>
      <c r="E751" s="152">
        <v>99528.4567</v>
      </c>
      <c r="G751" s="152">
        <v>1.5290352E9</v>
      </c>
      <c r="H751" s="152">
        <v>136109.9592</v>
      </c>
      <c r="J751" s="154">
        <v>43410.0</v>
      </c>
      <c r="K751" s="155">
        <v>136972.27</v>
      </c>
      <c r="M751" s="13">
        <v>1.4871924E9</v>
      </c>
      <c r="N751" s="13">
        <v>27414.8666</v>
      </c>
      <c r="P751" s="152">
        <v>1.4825088E9</v>
      </c>
      <c r="Q751" s="152">
        <v>126448.6197</v>
      </c>
      <c r="S751" s="152">
        <v>1.4901048E9</v>
      </c>
      <c r="T751" s="152">
        <v>9793.3499</v>
      </c>
      <c r="V751" s="152">
        <v>1.4787324E9</v>
      </c>
      <c r="W751" s="152">
        <v>99571.7377</v>
      </c>
      <c r="Y751" s="152">
        <v>1.4772636E9</v>
      </c>
      <c r="Z751" s="152">
        <v>100161.84</v>
      </c>
      <c r="AA751" s="153">
        <f>IFERROR(__xludf.DUMMYFUNCTION("TO_DATE(INT((AB751/(60*60*24))+""1/1/1970""))"),43733.0)</f>
        <v>43733</v>
      </c>
      <c r="AB751" s="156">
        <v>1.569384E9</v>
      </c>
      <c r="AC751" s="156">
        <v>109901.6449</v>
      </c>
      <c r="AD751" s="153">
        <f>IFERROR(__xludf.DUMMYFUNCTION("TO_DATE(INT((AE751/(60*60*24))+""1/1/1970""))"),43736.0)</f>
        <v>43736</v>
      </c>
      <c r="AE751" s="152">
        <v>1.5696432E9</v>
      </c>
      <c r="AF751" s="152">
        <v>103856.8</v>
      </c>
      <c r="AG751" s="153">
        <f>IFERROR(__xludf.DUMMYFUNCTION("TO_DATE(INT((AH751/(60*60*24))+""1/1/1970""))"),43586.0)</f>
        <v>43586</v>
      </c>
      <c r="AH751" s="152">
        <v>1.556670782E9</v>
      </c>
      <c r="AI751" s="152">
        <v>111873.5593</v>
      </c>
    </row>
    <row r="752">
      <c r="A752" s="156">
        <v>1.49822466E9</v>
      </c>
      <c r="B752" s="156">
        <v>116764.5582</v>
      </c>
      <c r="C752" s="153">
        <f>IFERROR(__xludf.DUMMYFUNCTION("TO_DATE(INT((A752/(60*60*24))+""1/1/1970""))"),42909.0)</f>
        <v>42909</v>
      </c>
      <c r="D752" s="152">
        <v>1.5145812E9</v>
      </c>
      <c r="E752" s="152">
        <v>99528.4567</v>
      </c>
      <c r="G752" s="156">
        <v>1.5291216E9</v>
      </c>
      <c r="H752" s="156">
        <v>136302.2704</v>
      </c>
      <c r="J752" s="154">
        <v>43411.0</v>
      </c>
      <c r="K752" s="155">
        <v>137268.6</v>
      </c>
      <c r="M752" s="13">
        <v>1.4872572E9</v>
      </c>
      <c r="N752" s="13">
        <v>27451.2734</v>
      </c>
      <c r="P752" s="156">
        <v>1.4825268E9</v>
      </c>
      <c r="Q752" s="156">
        <v>126448.6197</v>
      </c>
      <c r="S752" s="156">
        <v>1.4901264E9</v>
      </c>
      <c r="T752" s="156">
        <v>9793.3499</v>
      </c>
      <c r="V752" s="156">
        <v>1.4787504E9</v>
      </c>
      <c r="W752" s="156">
        <v>99399.4626</v>
      </c>
      <c r="Y752" s="156">
        <v>1.4772996E9</v>
      </c>
      <c r="Z752" s="156">
        <v>100128.7675</v>
      </c>
      <c r="AA752" s="153">
        <f>IFERROR(__xludf.DUMMYFUNCTION("TO_DATE(INT((AB752/(60*60*24))+""1/1/1970""))"),43733.0)</f>
        <v>43733</v>
      </c>
      <c r="AB752" s="152">
        <v>1.56942E9</v>
      </c>
      <c r="AC752" s="152">
        <v>109198.308</v>
      </c>
      <c r="AD752" s="153">
        <f>IFERROR(__xludf.DUMMYFUNCTION("TO_DATE(INT((AE752/(60*60*24))+""1/1/1970""))"),43738.0)</f>
        <v>43738</v>
      </c>
      <c r="AE752" s="156">
        <v>1.569852E9</v>
      </c>
      <c r="AF752" s="156">
        <v>103856.8</v>
      </c>
      <c r="AG752" s="153">
        <f>IFERROR(__xludf.DUMMYFUNCTION("TO_DATE(INT((AH752/(60*60*24))+""1/1/1970""))"),43586.0)</f>
        <v>43586</v>
      </c>
      <c r="AH752" s="156">
        <v>1.556686603E9</v>
      </c>
      <c r="AI752" s="156">
        <v>111873.5593</v>
      </c>
    </row>
    <row r="753">
      <c r="A753" s="152">
        <v>1.498248E9</v>
      </c>
      <c r="B753" s="152">
        <v>116884.4357</v>
      </c>
      <c r="C753" s="153">
        <f>IFERROR(__xludf.DUMMYFUNCTION("TO_DATE(INT((A753/(60*60*24))+""1/1/1970""))"),42909.0)</f>
        <v>42909</v>
      </c>
      <c r="D753" s="156">
        <v>1.5149268E9</v>
      </c>
      <c r="E753" s="156">
        <v>99528.4567</v>
      </c>
      <c r="G753" s="152">
        <v>1.5293304E9</v>
      </c>
      <c r="H753" s="152">
        <v>136302.2704</v>
      </c>
      <c r="J753" s="154">
        <v>43412.0</v>
      </c>
      <c r="K753" s="155">
        <v>138715.05</v>
      </c>
      <c r="M753" s="13">
        <v>1.4872788E9</v>
      </c>
      <c r="N753" s="13">
        <v>27451.2734</v>
      </c>
      <c r="P753" s="152">
        <v>1.4825556E9</v>
      </c>
      <c r="Q753" s="152">
        <v>126680.0952</v>
      </c>
      <c r="S753" s="152">
        <v>1.4901912E9</v>
      </c>
      <c r="T753" s="152">
        <v>9793.2516</v>
      </c>
      <c r="V753" s="152">
        <v>1.47879E9</v>
      </c>
      <c r="W753" s="152">
        <v>99814.109</v>
      </c>
      <c r="Y753" s="152">
        <v>1.4773392E9</v>
      </c>
      <c r="Z753" s="152">
        <v>100128.7675</v>
      </c>
      <c r="AA753" s="153">
        <f>IFERROR(__xludf.DUMMYFUNCTION("TO_DATE(INT((AB753/(60*60*24))+""1/1/1970""))"),43733.0)</f>
        <v>43733</v>
      </c>
      <c r="AB753" s="156">
        <v>1.569438E9</v>
      </c>
      <c r="AC753" s="156">
        <v>110560.1541</v>
      </c>
      <c r="AD753" s="153">
        <f>IFERROR(__xludf.DUMMYFUNCTION("TO_DATE(INT((AE753/(60*60*24))+""1/1/1970""))"),43738.0)</f>
        <v>43738</v>
      </c>
      <c r="AE753" s="152">
        <v>1.56987E9</v>
      </c>
      <c r="AF753" s="152">
        <v>103856.8</v>
      </c>
      <c r="AG753" s="153">
        <f>IFERROR(__xludf.DUMMYFUNCTION("TO_DATE(INT((AH753/(60*60*24))+""1/1/1970""))"),43586.0)</f>
        <v>43586</v>
      </c>
      <c r="AH753" s="152">
        <v>1.556702458E9</v>
      </c>
      <c r="AI753" s="152">
        <v>111873.5593</v>
      </c>
    </row>
    <row r="754">
      <c r="A754" s="156">
        <v>1.49848386E9</v>
      </c>
      <c r="B754" s="156">
        <v>117244.0682</v>
      </c>
      <c r="C754" s="153">
        <f>IFERROR(__xludf.DUMMYFUNCTION("TO_DATE(INT((A754/(60*60*24))+""1/1/1970""))"),42912.0)</f>
        <v>42912</v>
      </c>
      <c r="D754" s="156">
        <v>1.5149952E9</v>
      </c>
      <c r="E754" s="156">
        <v>99864.3511</v>
      </c>
      <c r="G754" s="152">
        <v>1.5293808E9</v>
      </c>
      <c r="H754" s="152">
        <v>139020.4261</v>
      </c>
      <c r="J754" s="154">
        <v>43413.0</v>
      </c>
      <c r="K754" s="155">
        <v>138516.38</v>
      </c>
      <c r="M754" s="13">
        <v>1.4873436E9</v>
      </c>
      <c r="N754" s="13">
        <v>27578.0946</v>
      </c>
      <c r="P754" s="156">
        <v>1.4828508E9</v>
      </c>
      <c r="Q754" s="156">
        <v>126680.0952</v>
      </c>
      <c r="S754" s="156">
        <v>1.4902128E9</v>
      </c>
      <c r="T754" s="156">
        <v>9793.2516</v>
      </c>
      <c r="V754" s="156">
        <v>1.4788188E9</v>
      </c>
      <c r="W754" s="156">
        <v>99553.0839</v>
      </c>
      <c r="Y754" s="156">
        <v>1.47735E9</v>
      </c>
      <c r="Z754" s="156">
        <v>100128.7675</v>
      </c>
      <c r="AA754" s="153">
        <f>IFERROR(__xludf.DUMMYFUNCTION("TO_DATE(INT((AB754/(60*60*24))+""1/1/1970""))"),43733.0)</f>
        <v>43733</v>
      </c>
      <c r="AB754" s="152">
        <v>1.5694416E9</v>
      </c>
      <c r="AC754" s="152">
        <v>110736.4451</v>
      </c>
      <c r="AD754" s="153">
        <f>IFERROR(__xludf.DUMMYFUNCTION("TO_DATE(INT((AE754/(60*60*24))+""1/1/1970""))"),43738.0)</f>
        <v>43738</v>
      </c>
      <c r="AE754" s="156">
        <v>1.5698736E9</v>
      </c>
      <c r="AF754" s="156">
        <v>103856.8</v>
      </c>
      <c r="AG754" s="153">
        <f>IFERROR(__xludf.DUMMYFUNCTION("TO_DATE(INT((AH754/(60*60*24))+""1/1/1970""))"),43586.0)</f>
        <v>43586</v>
      </c>
      <c r="AH754" s="156">
        <v>1.556718278E9</v>
      </c>
      <c r="AI754" s="156">
        <v>111873.5593</v>
      </c>
    </row>
    <row r="755">
      <c r="A755" s="152">
        <v>1.4985072E9</v>
      </c>
      <c r="B755" s="152">
        <v>116961.1573</v>
      </c>
      <c r="C755" s="153">
        <f>IFERROR(__xludf.DUMMYFUNCTION("TO_DATE(INT((A755/(60*60*24))+""1/1/1970""))"),42912.0)</f>
        <v>42912</v>
      </c>
      <c r="D755" s="156">
        <v>1.515042E9</v>
      </c>
      <c r="E755" s="156">
        <v>99944.0625</v>
      </c>
      <c r="G755" s="156">
        <v>1.5294672E9</v>
      </c>
      <c r="H755" s="156">
        <v>138349.8816</v>
      </c>
      <c r="J755" s="154">
        <v>43416.0</v>
      </c>
      <c r="K755" s="155">
        <v>137710.24</v>
      </c>
      <c r="M755" s="13">
        <v>1.4873652E9</v>
      </c>
      <c r="N755" s="13">
        <v>27578.0946</v>
      </c>
      <c r="P755" s="152">
        <v>1.4828724E9</v>
      </c>
      <c r="Q755" s="152">
        <v>126680.0952</v>
      </c>
      <c r="S755" s="152">
        <v>1.4902776E9</v>
      </c>
      <c r="T755" s="152">
        <v>9794.384</v>
      </c>
      <c r="V755" s="152">
        <v>1.4788296E9</v>
      </c>
      <c r="W755" s="152">
        <v>99555.2244</v>
      </c>
      <c r="Y755" s="152">
        <v>1.4773788E9</v>
      </c>
      <c r="Z755" s="152">
        <v>100062.6226</v>
      </c>
      <c r="AA755" s="153">
        <f>IFERROR(__xludf.DUMMYFUNCTION("TO_DATE(INT((AB755/(60*60*24))+""1/1/1970""))"),43734.0)</f>
        <v>43734</v>
      </c>
      <c r="AB755" s="156">
        <v>1.5694704E9</v>
      </c>
      <c r="AC755" s="156">
        <v>110736.4451</v>
      </c>
      <c r="AD755" s="153">
        <f>IFERROR(__xludf.DUMMYFUNCTION("TO_DATE(INT((AE755/(60*60*24))+""1/1/1970""))"),43739.0)</f>
        <v>43739</v>
      </c>
      <c r="AE755" s="152">
        <v>1.5699024E9</v>
      </c>
      <c r="AF755" s="152">
        <v>103958.3</v>
      </c>
      <c r="AG755" s="153">
        <f>IFERROR(__xludf.DUMMYFUNCTION("TO_DATE(INT((AH755/(60*60*24))+""1/1/1970""))"),43586.0)</f>
        <v>43586</v>
      </c>
      <c r="AH755" s="152">
        <v>1.55673408E9</v>
      </c>
      <c r="AI755" s="152">
        <v>111873.5593</v>
      </c>
    </row>
    <row r="756">
      <c r="A756" s="156">
        <v>1.49857026E9</v>
      </c>
      <c r="B756" s="156">
        <v>116798.1239</v>
      </c>
      <c r="C756" s="153">
        <f>IFERROR(__xludf.DUMMYFUNCTION("TO_DATE(INT((A756/(60*60*24))+""1/1/1970""))"),42913.0)</f>
        <v>42913</v>
      </c>
      <c r="D756" s="156">
        <v>1.5150996E9</v>
      </c>
      <c r="E756" s="156">
        <v>99944.0625</v>
      </c>
      <c r="G756" s="152">
        <v>1.5295536E9</v>
      </c>
      <c r="H756" s="152">
        <v>139580.5374</v>
      </c>
      <c r="J756" s="154">
        <v>43417.0</v>
      </c>
      <c r="K756" s="155">
        <v>136432.83</v>
      </c>
      <c r="M756" s="13">
        <v>1.487376E9</v>
      </c>
      <c r="N756" s="13">
        <v>27530.0947</v>
      </c>
      <c r="P756" s="156">
        <v>1.4829012E9</v>
      </c>
      <c r="Q756" s="156">
        <v>127293.4712</v>
      </c>
      <c r="S756" s="156">
        <v>1.4902992E9</v>
      </c>
      <c r="T756" s="156">
        <v>9794.384</v>
      </c>
      <c r="V756" s="156">
        <v>1.4788692E9</v>
      </c>
      <c r="W756" s="156">
        <v>99225.0279</v>
      </c>
      <c r="Y756" s="156">
        <v>1.4774184E9</v>
      </c>
      <c r="Z756" s="156">
        <v>100062.6226</v>
      </c>
      <c r="AA756" s="153">
        <f>IFERROR(__xludf.DUMMYFUNCTION("TO_DATE(INT((AB756/(60*60*24))+""1/1/1970""))"),43734.0)</f>
        <v>43734</v>
      </c>
      <c r="AB756" s="152">
        <v>1.5695064E9</v>
      </c>
      <c r="AC756" s="152">
        <v>110602.4059</v>
      </c>
      <c r="AD756" s="153">
        <f>IFERROR(__xludf.DUMMYFUNCTION("TO_DATE(INT((AE756/(60*60*24))+""1/1/1970""))"),43739.0)</f>
        <v>43739</v>
      </c>
      <c r="AE756" s="156">
        <v>1.5699384E9</v>
      </c>
      <c r="AF756" s="156">
        <v>103958.3</v>
      </c>
      <c r="AG756" s="153">
        <f>IFERROR(__xludf.DUMMYFUNCTION("TO_DATE(INT((AH756/(60*60*24))+""1/1/1970""))"),43586.0)</f>
        <v>43586</v>
      </c>
      <c r="AH756" s="156">
        <v>1.556749968E9</v>
      </c>
      <c r="AI756" s="156">
        <v>111873.5593</v>
      </c>
    </row>
    <row r="757">
      <c r="A757" s="152">
        <v>1.4985936E9</v>
      </c>
      <c r="B757" s="152">
        <v>116021.3178</v>
      </c>
      <c r="C757" s="153">
        <f>IFERROR(__xludf.DUMMYFUNCTION("TO_DATE(INT((A757/(60*60*24))+""1/1/1970""))"),42913.0)</f>
        <v>42913</v>
      </c>
      <c r="D757" s="156">
        <v>1.515168E9</v>
      </c>
      <c r="E757" s="156">
        <v>99944.0625</v>
      </c>
      <c r="G757" s="156">
        <v>1.52964E9</v>
      </c>
      <c r="H757" s="156">
        <v>137484.6642</v>
      </c>
      <c r="J757" s="154">
        <v>43418.0</v>
      </c>
      <c r="K757" s="155">
        <v>136303.32</v>
      </c>
      <c r="M757" s="13">
        <v>1.4874624E9</v>
      </c>
      <c r="N757" s="13">
        <v>27530.0947</v>
      </c>
      <c r="P757" s="152">
        <v>1.4829408E9</v>
      </c>
      <c r="Q757" s="152">
        <v>127293.4712</v>
      </c>
      <c r="S757" s="152">
        <v>1.490364E9</v>
      </c>
      <c r="T757" s="152">
        <v>9789.3228</v>
      </c>
      <c r="V757" s="152">
        <v>1.4789016E9</v>
      </c>
      <c r="W757" s="152">
        <v>99452.5198</v>
      </c>
      <c r="Y757" s="152">
        <v>1.4774364E9</v>
      </c>
      <c r="Z757" s="152">
        <v>100062.6226</v>
      </c>
      <c r="AA757" s="153">
        <f>IFERROR(__xludf.DUMMYFUNCTION("TO_DATE(INT((AB757/(60*60*24))+""1/1/1970""))"),43734.0)</f>
        <v>43734</v>
      </c>
      <c r="AB757" s="156">
        <v>1.5695244E9</v>
      </c>
      <c r="AC757" s="156">
        <v>110678.3064</v>
      </c>
      <c r="AD757" s="153">
        <f>IFERROR(__xludf.DUMMYFUNCTION("TO_DATE(INT((AE757/(60*60*24))+""1/1/1970""))"),43739.0)</f>
        <v>43739</v>
      </c>
      <c r="AE757" s="152">
        <v>1.5699564E9</v>
      </c>
      <c r="AF757" s="152">
        <v>103958.3</v>
      </c>
      <c r="AG757" s="153">
        <f>IFERROR(__xludf.DUMMYFUNCTION("TO_DATE(INT((AH757/(60*60*24))+""1/1/1970""))"),43586.0)</f>
        <v>43586</v>
      </c>
      <c r="AH757" s="152">
        <v>1.556755144E9</v>
      </c>
      <c r="AI757" s="152">
        <v>111873.5593</v>
      </c>
    </row>
    <row r="758">
      <c r="A758" s="156">
        <v>1.49865666E9</v>
      </c>
      <c r="B758" s="156">
        <v>116630.2954</v>
      </c>
      <c r="C758" s="153">
        <f>IFERROR(__xludf.DUMMYFUNCTION("TO_DATE(INT((A758/(60*60*24))+""1/1/1970""))"),42914.0)</f>
        <v>42914</v>
      </c>
      <c r="D758" s="156">
        <v>1.5152148E9</v>
      </c>
      <c r="E758" s="156">
        <v>99944.0625</v>
      </c>
      <c r="G758" s="152">
        <v>1.5297264E9</v>
      </c>
      <c r="H758" s="152">
        <v>135395.2408</v>
      </c>
      <c r="J758" s="154">
        <v>43419.0</v>
      </c>
      <c r="K758" s="155">
        <v>136156.48</v>
      </c>
      <c r="M758" s="13">
        <v>1.4875488E9</v>
      </c>
      <c r="N758" s="13">
        <v>27515.3378</v>
      </c>
      <c r="P758" s="156">
        <v>1.4829588E9</v>
      </c>
      <c r="Q758" s="156">
        <v>127293.4712</v>
      </c>
      <c r="S758" s="156">
        <v>1.4903856E9</v>
      </c>
      <c r="T758" s="156">
        <v>9789.3228</v>
      </c>
      <c r="V758" s="156">
        <v>1.479078E9</v>
      </c>
      <c r="W758" s="156">
        <v>99468.2527</v>
      </c>
      <c r="Y758" s="156">
        <v>1.477458E9</v>
      </c>
      <c r="Z758" s="156">
        <v>100183.429</v>
      </c>
      <c r="AA758" s="153">
        <f>IFERROR(__xludf.DUMMYFUNCTION("TO_DATE(INT((AB758/(60*60*24))+""1/1/1970""))"),43734.0)</f>
        <v>43734</v>
      </c>
      <c r="AB758" s="152">
        <v>1.569528E9</v>
      </c>
      <c r="AC758" s="152">
        <v>110607.1335</v>
      </c>
      <c r="AD758" s="153">
        <f>IFERROR(__xludf.DUMMYFUNCTION("TO_DATE(INT((AE758/(60*60*24))+""1/1/1970""))"),43739.0)</f>
        <v>43739</v>
      </c>
      <c r="AE758" s="156">
        <v>1.56996E9</v>
      </c>
      <c r="AF758" s="156">
        <v>103958.3</v>
      </c>
      <c r="AG758" s="153">
        <f>IFERROR(__xludf.DUMMYFUNCTION("TO_DATE(INT((AH758/(60*60*24))+""1/1/1970""))"),43587.0)</f>
        <v>43587</v>
      </c>
      <c r="AH758" s="156">
        <v>1.55676578E9</v>
      </c>
      <c r="AI758" s="156">
        <v>111873.5593</v>
      </c>
    </row>
    <row r="759">
      <c r="A759" s="152">
        <v>1.49868E9</v>
      </c>
      <c r="B759" s="152">
        <v>117057.0593</v>
      </c>
      <c r="C759" s="153">
        <f>IFERROR(__xludf.DUMMYFUNCTION("TO_DATE(INT((A759/(60*60*24))+""1/1/1970""))"),42914.0)</f>
        <v>42914</v>
      </c>
      <c r="D759" s="156">
        <v>1.5154452E9</v>
      </c>
      <c r="E759" s="156">
        <v>99944.0625</v>
      </c>
      <c r="G759" s="156">
        <v>1.5299352E9</v>
      </c>
      <c r="H759" s="156">
        <v>135395.2408</v>
      </c>
      <c r="J759" s="154">
        <v>43420.0</v>
      </c>
      <c r="K759" s="155">
        <v>136855.04</v>
      </c>
      <c r="M759" s="13">
        <v>1.4876352E9</v>
      </c>
      <c r="N759" s="13">
        <v>27451.2487</v>
      </c>
      <c r="P759" s="152">
        <v>1.4829876E9</v>
      </c>
      <c r="Q759" s="152">
        <v>125352.3065</v>
      </c>
      <c r="S759" s="152">
        <v>1.4904E9</v>
      </c>
      <c r="T759" s="152">
        <v>9797.6726</v>
      </c>
      <c r="V759" s="152">
        <v>1.4791176E9</v>
      </c>
      <c r="W759" s="152">
        <v>99360.3869</v>
      </c>
      <c r="Y759" s="152">
        <v>1.4774976E9</v>
      </c>
      <c r="Z759" s="152">
        <v>100183.429</v>
      </c>
      <c r="AA759" s="153">
        <f>IFERROR(__xludf.DUMMYFUNCTION("TO_DATE(INT((AB759/(60*60*24))+""1/1/1970""))"),43735.0)</f>
        <v>43735</v>
      </c>
      <c r="AB759" s="156">
        <v>1.5695568E9</v>
      </c>
      <c r="AC759" s="156">
        <v>110607.1335</v>
      </c>
      <c r="AD759" s="153">
        <f>IFERROR(__xludf.DUMMYFUNCTION("TO_DATE(INT((AE759/(60*60*24))+""1/1/1970""))"),43740.0)</f>
        <v>43740</v>
      </c>
      <c r="AE759" s="152">
        <v>1.5699888E9</v>
      </c>
      <c r="AF759" s="152">
        <v>104096.65</v>
      </c>
      <c r="AG759" s="153">
        <f>IFERROR(__xludf.DUMMYFUNCTION("TO_DATE(INT((AH759/(60*60*24))+""1/1/1970""))"),43587.0)</f>
        <v>43587</v>
      </c>
      <c r="AH759" s="152">
        <v>1.556781595E9</v>
      </c>
      <c r="AI759" s="152">
        <v>111873.5593</v>
      </c>
    </row>
    <row r="760">
      <c r="A760" s="156">
        <v>1.49874306E9</v>
      </c>
      <c r="B760" s="156">
        <v>117105.0103</v>
      </c>
      <c r="C760" s="153">
        <f>IFERROR(__xludf.DUMMYFUNCTION("TO_DATE(INT((A760/(60*60*24))+""1/1/1970""))"),42915.0)</f>
        <v>42915</v>
      </c>
      <c r="D760" s="156">
        <v>1.5155136E9</v>
      </c>
      <c r="E760" s="156">
        <v>99944.0625</v>
      </c>
      <c r="G760" s="156">
        <v>1.5299856E9</v>
      </c>
      <c r="H760" s="156">
        <v>131837.7525</v>
      </c>
      <c r="J760" s="154">
        <v>43423.0</v>
      </c>
      <c r="K760" s="155">
        <v>137459.81</v>
      </c>
      <c r="M760" s="13">
        <v>1.4876892E9</v>
      </c>
      <c r="N760" s="13">
        <v>27451.2487</v>
      </c>
      <c r="P760" s="156">
        <v>1.4830272E9</v>
      </c>
      <c r="Q760" s="156">
        <v>125352.3065</v>
      </c>
      <c r="S760" s="156">
        <v>1.4905728E9</v>
      </c>
      <c r="T760" s="156">
        <v>9797.7431</v>
      </c>
      <c r="V760" s="156">
        <v>1.4791572E9</v>
      </c>
      <c r="W760" s="156">
        <v>99131.453</v>
      </c>
      <c r="Y760" s="156">
        <v>1.4775228E9</v>
      </c>
      <c r="Z760" s="156">
        <v>100183.429</v>
      </c>
      <c r="AA760" s="153">
        <f>IFERROR(__xludf.DUMMYFUNCTION("TO_DATE(INT((AB760/(60*60*24))+""1/1/1970""))"),43735.0)</f>
        <v>43735</v>
      </c>
      <c r="AB760" s="152">
        <v>1.5695928E9</v>
      </c>
      <c r="AC760" s="152">
        <v>110387.7291</v>
      </c>
      <c r="AD760" s="153">
        <f>IFERROR(__xludf.DUMMYFUNCTION("TO_DATE(INT((AE760/(60*60*24))+""1/1/1970""))"),43740.0)</f>
        <v>43740</v>
      </c>
      <c r="AE760" s="156">
        <v>1.5700248E9</v>
      </c>
      <c r="AF760" s="156">
        <v>104096.65</v>
      </c>
      <c r="AG760" s="153">
        <f>IFERROR(__xludf.DUMMYFUNCTION("TO_DATE(INT((AH760/(60*60*24))+""1/1/1970""))"),43587.0)</f>
        <v>43587</v>
      </c>
      <c r="AH760" s="156">
        <v>1.556797481E9</v>
      </c>
      <c r="AI760" s="156">
        <v>111873.5593</v>
      </c>
    </row>
    <row r="761">
      <c r="A761" s="152">
        <v>1.4987664E9</v>
      </c>
      <c r="B761" s="152">
        <v>116030.908</v>
      </c>
      <c r="C761" s="153">
        <f>IFERROR(__xludf.DUMMYFUNCTION("TO_DATE(INT((A761/(60*60*24))+""1/1/1970""))"),42915.0)</f>
        <v>42915</v>
      </c>
      <c r="D761" s="156">
        <v>1.5155604E9</v>
      </c>
      <c r="E761" s="156">
        <v>99944.0625</v>
      </c>
      <c r="G761" s="152">
        <v>1.530072E9</v>
      </c>
      <c r="H761" s="152">
        <v>132881.4482</v>
      </c>
      <c r="J761" s="154">
        <v>43424.0</v>
      </c>
      <c r="K761" s="155">
        <v>136457.0</v>
      </c>
      <c r="M761" s="13">
        <v>1.4877108E9</v>
      </c>
      <c r="N761" s="13">
        <v>27451.2487</v>
      </c>
      <c r="P761" s="152">
        <v>1.4830452E9</v>
      </c>
      <c r="Q761" s="152">
        <v>125352.3065</v>
      </c>
      <c r="S761" s="152">
        <v>1.4906232E9</v>
      </c>
      <c r="T761" s="152">
        <v>9797.7431</v>
      </c>
      <c r="V761" s="152">
        <v>1.4791644E9</v>
      </c>
      <c r="W761" s="152">
        <v>99088.9527</v>
      </c>
      <c r="Y761" s="152">
        <v>1.4775372E9</v>
      </c>
      <c r="Z761" s="152">
        <v>100401.1562</v>
      </c>
      <c r="AA761" s="153">
        <f>IFERROR(__xludf.DUMMYFUNCTION("TO_DATE(INT((AB761/(60*60*24))+""1/1/1970""))"),43735.0)</f>
        <v>43735</v>
      </c>
      <c r="AB761" s="156">
        <v>1.5696108E9</v>
      </c>
      <c r="AC761" s="156">
        <v>110747.76</v>
      </c>
      <c r="AD761" s="153">
        <f>IFERROR(__xludf.DUMMYFUNCTION("TO_DATE(INT((AE761/(60*60*24))+""1/1/1970""))"),43740.0)</f>
        <v>43740</v>
      </c>
      <c r="AE761" s="152">
        <v>1.5700428E9</v>
      </c>
      <c r="AF761" s="152">
        <v>104096.65</v>
      </c>
      <c r="AG761" s="153">
        <f>IFERROR(__xludf.DUMMYFUNCTION("TO_DATE(INT((AH761/(60*60*24))+""1/1/1970""))"),43587.0)</f>
        <v>43587</v>
      </c>
      <c r="AH761" s="152">
        <v>1.556813273E9</v>
      </c>
      <c r="AI761" s="152">
        <v>111873.5593</v>
      </c>
    </row>
    <row r="762">
      <c r="A762" s="156">
        <v>1.49882946E9</v>
      </c>
      <c r="B762" s="156">
        <v>116553.5739</v>
      </c>
      <c r="C762" s="153">
        <f>IFERROR(__xludf.DUMMYFUNCTION("TO_DATE(INT((A762/(60*60*24))+""1/1/1970""))"),42916.0)</f>
        <v>42916</v>
      </c>
      <c r="D762" s="156">
        <v>1.515618E9</v>
      </c>
      <c r="E762" s="156">
        <v>99944.0625</v>
      </c>
      <c r="G762" s="156">
        <v>1.5301584E9</v>
      </c>
      <c r="H762" s="156">
        <v>130230.8166</v>
      </c>
      <c r="J762" s="154">
        <v>43425.0</v>
      </c>
      <c r="K762" s="155">
        <v>135277.9</v>
      </c>
      <c r="M762" s="13">
        <v>1.4877756E9</v>
      </c>
      <c r="N762" s="13">
        <v>27405.6117</v>
      </c>
      <c r="P762" s="156">
        <v>1.483074E9</v>
      </c>
      <c r="Q762" s="156">
        <v>125310.5499</v>
      </c>
      <c r="S762" s="156">
        <v>1.4906448E9</v>
      </c>
      <c r="T762" s="156">
        <v>9797.7431</v>
      </c>
      <c r="V762" s="156">
        <v>1.4791968E9</v>
      </c>
      <c r="W762" s="156">
        <v>99277.4085</v>
      </c>
      <c r="Y762" s="156">
        <v>1.4775768E9</v>
      </c>
      <c r="Z762" s="156">
        <v>100401.1562</v>
      </c>
      <c r="AA762" s="153">
        <f>IFERROR(__xludf.DUMMYFUNCTION("TO_DATE(INT((AB762/(60*60*24))+""1/1/1970""))"),43735.0)</f>
        <v>43735</v>
      </c>
      <c r="AB762" s="152">
        <v>1.5696144E9</v>
      </c>
      <c r="AC762" s="152">
        <v>110595.7035</v>
      </c>
      <c r="AD762" s="153">
        <f>IFERROR(__xludf.DUMMYFUNCTION("TO_DATE(INT((AE762/(60*60*24))+""1/1/1970""))"),43740.0)</f>
        <v>43740</v>
      </c>
      <c r="AE762" s="156">
        <v>1.5700464E9</v>
      </c>
      <c r="AF762" s="156">
        <v>104096.65</v>
      </c>
      <c r="AG762" s="153">
        <f>IFERROR(__xludf.DUMMYFUNCTION("TO_DATE(INT((AH762/(60*60*24))+""1/1/1970""))"),43587.0)</f>
        <v>43587</v>
      </c>
      <c r="AH762" s="156">
        <v>1.556829095E9</v>
      </c>
      <c r="AI762" s="156">
        <v>111873.5593</v>
      </c>
    </row>
    <row r="763">
      <c r="A763" s="152">
        <v>1.4988528E9</v>
      </c>
      <c r="B763" s="152">
        <v>116246.6875</v>
      </c>
      <c r="C763" s="153">
        <f>IFERROR(__xludf.DUMMYFUNCTION("TO_DATE(INT((A763/(60*60*24))+""1/1/1970""))"),42916.0)</f>
        <v>42916</v>
      </c>
      <c r="D763" s="156">
        <v>1.5156864E9</v>
      </c>
      <c r="E763" s="156">
        <v>99944.0625</v>
      </c>
      <c r="G763" s="152">
        <v>1.5302448E9</v>
      </c>
      <c r="H763" s="152">
        <v>131648.7846</v>
      </c>
      <c r="J763" s="154">
        <v>43426.0</v>
      </c>
      <c r="K763" s="155">
        <v>135538.12</v>
      </c>
      <c r="M763" s="13">
        <v>1.4877972E9</v>
      </c>
      <c r="N763" s="13">
        <v>27405.6117</v>
      </c>
      <c r="P763" s="152">
        <v>1.4831136E9</v>
      </c>
      <c r="Q763" s="152">
        <v>125310.5499</v>
      </c>
      <c r="S763" s="152">
        <v>1.4907096E9</v>
      </c>
      <c r="T763" s="152">
        <v>9796.2716</v>
      </c>
      <c r="V763" s="152">
        <v>1.4792364E9</v>
      </c>
      <c r="W763" s="152">
        <v>99097.1627</v>
      </c>
      <c r="Y763" s="152">
        <v>1.4776092E9</v>
      </c>
      <c r="Z763" s="152">
        <v>100401.1562</v>
      </c>
      <c r="AA763" s="153">
        <f>IFERROR(__xludf.DUMMYFUNCTION("TO_DATE(INT((AB763/(60*60*24))+""1/1/1970""))"),43736.0)</f>
        <v>43736</v>
      </c>
      <c r="AB763" s="156">
        <v>1.5696432E9</v>
      </c>
      <c r="AC763" s="156">
        <v>110595.7035</v>
      </c>
      <c r="AD763" s="153">
        <f>IFERROR(__xludf.DUMMYFUNCTION("TO_DATE(INT((AE763/(60*60*24))+""1/1/1970""))"),43741.0)</f>
        <v>43741</v>
      </c>
      <c r="AE763" s="152">
        <v>1.5700752E9</v>
      </c>
      <c r="AF763" s="152">
        <v>103966.26</v>
      </c>
      <c r="AG763" s="153">
        <f>IFERROR(__xludf.DUMMYFUNCTION("TO_DATE(INT((AH763/(60*60*24))+""1/1/1970""))"),43587.0)</f>
        <v>43587</v>
      </c>
      <c r="AH763" s="152">
        <v>1.556841599E9</v>
      </c>
      <c r="AI763" s="152">
        <v>111873.5593</v>
      </c>
    </row>
    <row r="764">
      <c r="A764" s="156">
        <v>1.49908866E9</v>
      </c>
      <c r="B764" s="156">
        <v>116826.8945</v>
      </c>
      <c r="C764" s="153">
        <f>IFERROR(__xludf.DUMMYFUNCTION("TO_DATE(INT((A764/(60*60*24))+""1/1/1970""))"),42919.0)</f>
        <v>42919</v>
      </c>
      <c r="D764" s="156">
        <v>1.5157332E9</v>
      </c>
      <c r="E764" s="156">
        <v>99944.0625</v>
      </c>
      <c r="G764" s="156">
        <v>1.5303312E9</v>
      </c>
      <c r="H764" s="156">
        <v>131846.1439</v>
      </c>
      <c r="J764" s="154">
        <v>43427.0</v>
      </c>
      <c r="K764" s="155">
        <v>135538.12</v>
      </c>
      <c r="M764" s="13">
        <v>1.487862E9</v>
      </c>
      <c r="N764" s="13">
        <v>27301.5818</v>
      </c>
      <c r="P764" s="156">
        <v>1.4831316E9</v>
      </c>
      <c r="Q764" s="156">
        <v>125310.5499</v>
      </c>
      <c r="S764" s="156">
        <v>1.4907312E9</v>
      </c>
      <c r="T764" s="156">
        <v>9796.2716</v>
      </c>
      <c r="V764" s="156">
        <v>1.4792508E9</v>
      </c>
      <c r="W764" s="156">
        <v>99027.1478</v>
      </c>
      <c r="Y764" s="156">
        <v>1.4776164E9</v>
      </c>
      <c r="Z764" s="156">
        <v>100284.9431</v>
      </c>
      <c r="AA764" s="153">
        <f>IFERROR(__xludf.DUMMYFUNCTION("TO_DATE(INT((AB764/(60*60*24))+""1/1/1970""))"),43738.0)</f>
        <v>43738</v>
      </c>
      <c r="AB764" s="152">
        <v>1.569852E9</v>
      </c>
      <c r="AC764" s="152">
        <v>110357.7956</v>
      </c>
      <c r="AD764" s="153">
        <f>IFERROR(__xludf.DUMMYFUNCTION("TO_DATE(INT((AE764/(60*60*24))+""1/1/1970""))"),43741.0)</f>
        <v>43741</v>
      </c>
      <c r="AE764" s="156">
        <v>1.5701112E9</v>
      </c>
      <c r="AF764" s="156">
        <v>103966.26</v>
      </c>
      <c r="AG764" s="153">
        <f>IFERROR(__xludf.DUMMYFUNCTION("TO_DATE(INT((AH764/(60*60*24))+""1/1/1970""))"),43588.0)</f>
        <v>43588</v>
      </c>
      <c r="AH764" s="156">
        <v>1.556845032E9</v>
      </c>
      <c r="AI764" s="156">
        <v>111873.5593</v>
      </c>
    </row>
    <row r="765">
      <c r="A765" s="152">
        <v>1.4991012E9</v>
      </c>
      <c r="B765" s="152">
        <v>116443.2866</v>
      </c>
      <c r="C765" s="153">
        <f>IFERROR(__xludf.DUMMYFUNCTION("TO_DATE(INT((A765/(60*60*24))+""1/1/1970""))"),42919.0)</f>
        <v>42919</v>
      </c>
      <c r="D765" s="156">
        <v>1.5157908E9</v>
      </c>
      <c r="E765" s="156">
        <v>99944.0625</v>
      </c>
      <c r="G765" s="152">
        <v>1.53054E9</v>
      </c>
      <c r="H765" s="152">
        <v>131846.1439</v>
      </c>
      <c r="J765" s="154">
        <v>43430.0</v>
      </c>
      <c r="K765" s="155">
        <v>135121.81</v>
      </c>
      <c r="M765" s="13">
        <v>1.4878836E9</v>
      </c>
      <c r="N765" s="13">
        <v>27301.5818</v>
      </c>
      <c r="P765" s="152">
        <v>1.4831604E9</v>
      </c>
      <c r="Q765" s="152">
        <v>124480.4763</v>
      </c>
      <c r="S765" s="152">
        <v>1.490796E9</v>
      </c>
      <c r="T765" s="152">
        <v>9798.5264</v>
      </c>
      <c r="V765" s="152">
        <v>1.479276E9</v>
      </c>
      <c r="W765" s="152">
        <v>98971.8658</v>
      </c>
      <c r="Y765" s="152">
        <v>1.477656E9</v>
      </c>
      <c r="Z765" s="152">
        <v>100284.9431</v>
      </c>
      <c r="AA765" s="153">
        <f>IFERROR(__xludf.DUMMYFUNCTION("TO_DATE(INT((AB765/(60*60*24))+""1/1/1970""))"),43738.0)</f>
        <v>43738</v>
      </c>
      <c r="AB765" s="156">
        <v>1.56987E9</v>
      </c>
      <c r="AC765" s="156">
        <v>110228.9252</v>
      </c>
      <c r="AD765" s="153">
        <f>IFERROR(__xludf.DUMMYFUNCTION("TO_DATE(INT((AE765/(60*60*24))+""1/1/1970""))"),43741.0)</f>
        <v>43741</v>
      </c>
      <c r="AE765" s="152">
        <v>1.5701292E9</v>
      </c>
      <c r="AF765" s="152">
        <v>103966.26</v>
      </c>
      <c r="AG765" s="153">
        <f>IFERROR(__xludf.DUMMYFUNCTION("TO_DATE(INT((AH765/(60*60*24))+""1/1/1970""))"),43588.0)</f>
        <v>43588</v>
      </c>
      <c r="AH765" s="152">
        <v>1.556860859E9</v>
      </c>
      <c r="AI765" s="152">
        <v>111873.5593</v>
      </c>
    </row>
    <row r="766">
      <c r="A766" s="156">
        <v>1.49926146E9</v>
      </c>
      <c r="B766" s="156">
        <v>116673.4513</v>
      </c>
      <c r="C766" s="153">
        <f>IFERROR(__xludf.DUMMYFUNCTION("TO_DATE(INT((A766/(60*60*24))+""1/1/1970""))"),42921.0)</f>
        <v>42921</v>
      </c>
      <c r="D766" s="156">
        <v>1.5161148E9</v>
      </c>
      <c r="E766" s="156">
        <v>99944.0625</v>
      </c>
      <c r="G766" s="152">
        <v>1.5305904E9</v>
      </c>
      <c r="H766" s="152">
        <v>133338.3228</v>
      </c>
      <c r="J766" s="154">
        <v>43431.0</v>
      </c>
      <c r="K766" s="155">
        <v>136026.8</v>
      </c>
      <c r="M766" s="13">
        <v>1.4879484E9</v>
      </c>
      <c r="N766" s="13">
        <v>27345.3189</v>
      </c>
      <c r="P766" s="156">
        <v>1.4834556E9</v>
      </c>
      <c r="Q766" s="156">
        <v>124480.4763</v>
      </c>
      <c r="S766" s="156">
        <v>1.4908176E9</v>
      </c>
      <c r="T766" s="156">
        <v>9798.5264</v>
      </c>
      <c r="V766" s="156">
        <v>1.4793156E9</v>
      </c>
      <c r="W766" s="156">
        <v>99261.5942</v>
      </c>
      <c r="Y766" s="156">
        <v>1.4776884E9</v>
      </c>
      <c r="Z766" s="156">
        <v>100284.9431</v>
      </c>
      <c r="AA766" s="153">
        <f>IFERROR(__xludf.DUMMYFUNCTION("TO_DATE(INT((AB766/(60*60*24))+""1/1/1970""))"),43738.0)</f>
        <v>43738</v>
      </c>
      <c r="AB766" s="152">
        <v>1.5698736E9</v>
      </c>
      <c r="AC766" s="152">
        <v>110306.1219</v>
      </c>
      <c r="AD766" s="153">
        <f>IFERROR(__xludf.DUMMYFUNCTION("TO_DATE(INT((AE766/(60*60*24))+""1/1/1970""))"),43741.0)</f>
        <v>43741</v>
      </c>
      <c r="AE766" s="156">
        <v>1.5701328E9</v>
      </c>
      <c r="AF766" s="156">
        <v>103966.26</v>
      </c>
      <c r="AG766" s="153">
        <f>IFERROR(__xludf.DUMMYFUNCTION("TO_DATE(INT((AH766/(60*60*24))+""1/1/1970""))"),43588.0)</f>
        <v>43588</v>
      </c>
      <c r="AH766" s="156">
        <v>1.556876691E9</v>
      </c>
      <c r="AI766" s="156">
        <v>111873.5593</v>
      </c>
    </row>
    <row r="767">
      <c r="A767" s="152">
        <v>1.4992848E9</v>
      </c>
      <c r="B767" s="152">
        <v>116711.8121</v>
      </c>
      <c r="C767" s="153">
        <f>IFERROR(__xludf.DUMMYFUNCTION("TO_DATE(INT((A767/(60*60*24))+""1/1/1970""))"),42921.0)</f>
        <v>42921</v>
      </c>
      <c r="D767" s="156">
        <v>1.5161652E9</v>
      </c>
      <c r="E767" s="156">
        <v>99064.8499</v>
      </c>
      <c r="G767" s="156">
        <v>1.5306768E9</v>
      </c>
      <c r="H767" s="156">
        <v>131260.4767</v>
      </c>
      <c r="J767" s="154">
        <v>43432.0</v>
      </c>
      <c r="K767" s="155">
        <v>136073.8</v>
      </c>
      <c r="M767" s="13">
        <v>1.48797E9</v>
      </c>
      <c r="N767" s="13">
        <v>27345.3189</v>
      </c>
      <c r="P767" s="152">
        <v>1.4834772E9</v>
      </c>
      <c r="Q767" s="152">
        <v>124480.4763</v>
      </c>
      <c r="S767" s="152">
        <v>1.4908824E9</v>
      </c>
      <c r="T767" s="152">
        <v>9787.6281</v>
      </c>
      <c r="V767" s="152">
        <v>1.4793372E9</v>
      </c>
      <c r="W767" s="152">
        <v>99371.4522</v>
      </c>
      <c r="Y767" s="152">
        <v>1.4776992E9</v>
      </c>
      <c r="Z767" s="152">
        <v>101114.0518</v>
      </c>
      <c r="AA767" s="153">
        <f>IFERROR(__xludf.DUMMYFUNCTION("TO_DATE(INT((AB767/(60*60*24))+""1/1/1970""))"),43739.0)</f>
        <v>43739</v>
      </c>
      <c r="AB767" s="156">
        <v>1.5699024E9</v>
      </c>
      <c r="AC767" s="156">
        <v>110306.1219</v>
      </c>
      <c r="AD767" s="153">
        <f>IFERROR(__xludf.DUMMYFUNCTION("TO_DATE(INT((AE767/(60*60*24))+""1/1/1970""))"),43742.0)</f>
        <v>43742</v>
      </c>
      <c r="AE767" s="152">
        <v>1.5701616E9</v>
      </c>
      <c r="AF767" s="152">
        <v>103750.92</v>
      </c>
      <c r="AG767" s="153">
        <f>IFERROR(__xludf.DUMMYFUNCTION("TO_DATE(INT((AH767/(60*60*24))+""1/1/1970""))"),43588.0)</f>
        <v>43588</v>
      </c>
      <c r="AH767" s="152">
        <v>1.55689254E9</v>
      </c>
      <c r="AI767" s="152">
        <v>111873.5593</v>
      </c>
    </row>
    <row r="768">
      <c r="A768" s="156">
        <v>1.49934786E9</v>
      </c>
      <c r="B768" s="156">
        <v>116237.0973</v>
      </c>
      <c r="C768" s="153">
        <f>IFERROR(__xludf.DUMMYFUNCTION("TO_DATE(INT((A768/(60*60*24))+""1/1/1970""))"),42922.0)</f>
        <v>42922</v>
      </c>
      <c r="D768" s="156">
        <v>1.5162228E9</v>
      </c>
      <c r="E768" s="156">
        <v>99064.8499</v>
      </c>
      <c r="G768" s="152">
        <v>1.5307992E9</v>
      </c>
      <c r="H768" s="152">
        <v>131260.4767</v>
      </c>
      <c r="J768" s="154">
        <v>43433.0</v>
      </c>
      <c r="K768" s="155">
        <v>137522.42</v>
      </c>
      <c r="M768" s="13">
        <v>1.4879808E9</v>
      </c>
      <c r="N768" s="13">
        <v>27542.9249</v>
      </c>
      <c r="P768" s="156">
        <v>1.483506E9</v>
      </c>
      <c r="Q768" s="156">
        <v>126183.3942</v>
      </c>
      <c r="S768" s="156">
        <v>1.490904E9</v>
      </c>
      <c r="T768" s="156">
        <v>9787.6281</v>
      </c>
      <c r="V768" s="156">
        <v>1.4793552E9</v>
      </c>
      <c r="W768" s="156">
        <v>99493.9762</v>
      </c>
      <c r="Y768" s="156">
        <v>1.4778648E9</v>
      </c>
      <c r="Z768" s="156">
        <v>101114.0518</v>
      </c>
      <c r="AA768" s="153">
        <f>IFERROR(__xludf.DUMMYFUNCTION("TO_DATE(INT((AB768/(60*60*24))+""1/1/1970""))"),43739.0)</f>
        <v>43739</v>
      </c>
      <c r="AB768" s="152">
        <v>1.5699384E9</v>
      </c>
      <c r="AC768" s="152">
        <v>109933.1393</v>
      </c>
      <c r="AD768" s="153">
        <f>IFERROR(__xludf.DUMMYFUNCTION("TO_DATE(INT((AE768/(60*60*24))+""1/1/1970""))"),43742.0)</f>
        <v>43742</v>
      </c>
      <c r="AE768" s="156">
        <v>1.5701976E9</v>
      </c>
      <c r="AF768" s="156">
        <v>103750.92</v>
      </c>
      <c r="AG768" s="153">
        <f>IFERROR(__xludf.DUMMYFUNCTION("TO_DATE(INT((AH768/(60*60*24))+""1/1/1970""))"),43588.0)</f>
        <v>43588</v>
      </c>
      <c r="AH768" s="156">
        <v>1.556908355E9</v>
      </c>
      <c r="AI768" s="156">
        <v>111873.5593</v>
      </c>
    </row>
    <row r="769">
      <c r="A769" s="152">
        <v>1.4993712E9</v>
      </c>
      <c r="B769" s="152">
        <v>115647.3001</v>
      </c>
      <c r="C769" s="153">
        <f>IFERROR(__xludf.DUMMYFUNCTION("TO_DATE(INT((A769/(60*60*24))+""1/1/1970""))"),42922.0)</f>
        <v>42922</v>
      </c>
      <c r="D769" s="156">
        <v>1.5162912E9</v>
      </c>
      <c r="E769" s="156">
        <v>99456.8454</v>
      </c>
      <c r="G769" s="152">
        <v>1.5308496E9</v>
      </c>
      <c r="H769" s="152">
        <v>132814.7213</v>
      </c>
      <c r="J769" s="154">
        <v>43434.0</v>
      </c>
      <c r="K769" s="155">
        <v>137610.68</v>
      </c>
      <c r="M769" s="13">
        <v>1.4880672E9</v>
      </c>
      <c r="N769" s="13">
        <v>27542.9249</v>
      </c>
      <c r="P769" s="152">
        <v>1.4835456E9</v>
      </c>
      <c r="Q769" s="152">
        <v>126183.3942</v>
      </c>
      <c r="S769" s="152">
        <v>1.4909688E9</v>
      </c>
      <c r="T769" s="152">
        <v>9777.896</v>
      </c>
      <c r="V769" s="152">
        <v>1.4793948E9</v>
      </c>
      <c r="W769" s="152">
        <v>99258.7383</v>
      </c>
      <c r="Y769" s="152">
        <v>1.4778684E9</v>
      </c>
      <c r="Z769" s="152">
        <v>101114.0518</v>
      </c>
      <c r="AA769" s="153">
        <f>IFERROR(__xludf.DUMMYFUNCTION("TO_DATE(INT((AB769/(60*60*24))+""1/1/1970""))"),43739.0)</f>
        <v>43739</v>
      </c>
      <c r="AB769" s="156">
        <v>1.5699564E9</v>
      </c>
      <c r="AC769" s="156">
        <v>110648.6058</v>
      </c>
      <c r="AD769" s="153">
        <f>IFERROR(__xludf.DUMMYFUNCTION("TO_DATE(INT((AE769/(60*60*24))+""1/1/1970""))"),43742.0)</f>
        <v>43742</v>
      </c>
      <c r="AE769" s="152">
        <v>1.5702156E9</v>
      </c>
      <c r="AF769" s="152">
        <v>103750.92</v>
      </c>
      <c r="AG769" s="153">
        <f>IFERROR(__xludf.DUMMYFUNCTION("TO_DATE(INT((AH769/(60*60*24))+""1/1/1970""))"),43588.0)</f>
        <v>43588</v>
      </c>
      <c r="AH769" s="152">
        <v>1.556924473E9</v>
      </c>
      <c r="AI769" s="152">
        <v>111873.5593</v>
      </c>
    </row>
    <row r="770">
      <c r="A770" s="156">
        <v>1.49943426E9</v>
      </c>
      <c r="B770" s="156">
        <v>115997.3423</v>
      </c>
      <c r="C770" s="153">
        <f>IFERROR(__xludf.DUMMYFUNCTION("TO_DATE(INT((A770/(60*60*24))+""1/1/1970""))"),42923.0)</f>
        <v>42923</v>
      </c>
      <c r="D770" s="156">
        <v>1.516338E9</v>
      </c>
      <c r="E770" s="156">
        <v>99456.8454</v>
      </c>
      <c r="G770" s="156">
        <v>1.530936E9</v>
      </c>
      <c r="H770" s="156">
        <v>133617.0012</v>
      </c>
      <c r="J770" s="154">
        <v>43437.0</v>
      </c>
      <c r="K770" s="155">
        <v>138145.21</v>
      </c>
      <c r="M770" s="13">
        <v>1.4881536E9</v>
      </c>
      <c r="N770" s="13">
        <v>27510.4089</v>
      </c>
      <c r="P770" s="156">
        <v>1.4835636E9</v>
      </c>
      <c r="Q770" s="156">
        <v>126183.3942</v>
      </c>
      <c r="S770" s="156">
        <v>1.4909904E9</v>
      </c>
      <c r="T770" s="156">
        <v>9777.896</v>
      </c>
      <c r="V770" s="156">
        <v>1.4794236E9</v>
      </c>
      <c r="W770" s="156">
        <v>99368.8271</v>
      </c>
      <c r="Y770" s="156">
        <v>1.4779044E9</v>
      </c>
      <c r="Z770" s="156">
        <v>101067.6585</v>
      </c>
      <c r="AA770" s="153">
        <f>IFERROR(__xludf.DUMMYFUNCTION("TO_DATE(INT((AB770/(60*60*24))+""1/1/1970""))"),43739.0)</f>
        <v>43739</v>
      </c>
      <c r="AB770" s="152">
        <v>1.56996E9</v>
      </c>
      <c r="AC770" s="152">
        <v>110731.8095</v>
      </c>
      <c r="AD770" s="153">
        <f>IFERROR(__xludf.DUMMYFUNCTION("TO_DATE(INT((AE770/(60*60*24))+""1/1/1970""))"),43742.0)</f>
        <v>43742</v>
      </c>
      <c r="AE770" s="156">
        <v>1.5702192E9</v>
      </c>
      <c r="AF770" s="156">
        <v>103750.92</v>
      </c>
      <c r="AG770" s="153">
        <f>IFERROR(__xludf.DUMMYFUNCTION("TO_DATE(INT((AH770/(60*60*24))+""1/1/1970""))"),43588.0)</f>
        <v>43588</v>
      </c>
      <c r="AH770" s="156">
        <v>1.556927946E9</v>
      </c>
      <c r="AI770" s="156">
        <v>111873.5593</v>
      </c>
    </row>
    <row r="771">
      <c r="A771" s="152">
        <v>1.4994576E9</v>
      </c>
      <c r="B771" s="152">
        <v>116395.3356</v>
      </c>
      <c r="C771" s="153">
        <f>IFERROR(__xludf.DUMMYFUNCTION("TO_DATE(INT((A771/(60*60*24))+""1/1/1970""))"),42923.0)</f>
        <v>42923</v>
      </c>
      <c r="D771" s="156">
        <v>1.5163956E9</v>
      </c>
      <c r="E771" s="156">
        <v>99456.8454</v>
      </c>
      <c r="G771" s="152">
        <v>1.5311448E9</v>
      </c>
      <c r="H771" s="152">
        <v>133617.0012</v>
      </c>
      <c r="J771" s="154">
        <v>43437.0</v>
      </c>
      <c r="K771" s="155">
        <v>138144.21</v>
      </c>
      <c r="M771" s="13">
        <v>1.4882076E9</v>
      </c>
      <c r="N771" s="13">
        <v>27510.4089</v>
      </c>
      <c r="P771" s="152">
        <v>1.4835924E9</v>
      </c>
      <c r="Q771" s="152">
        <v>127608.363</v>
      </c>
      <c r="S771" s="152">
        <v>1.4910048E9</v>
      </c>
      <c r="T771" s="152">
        <v>9776.0447</v>
      </c>
      <c r="V771" s="152">
        <v>1.4794344E9</v>
      </c>
      <c r="W771" s="152">
        <v>99370.8272</v>
      </c>
      <c r="Y771" s="152">
        <v>1.477944E9</v>
      </c>
      <c r="Z771" s="152">
        <v>101067.6585</v>
      </c>
      <c r="AA771" s="153">
        <f>IFERROR(__xludf.DUMMYFUNCTION("TO_DATE(INT((AB771/(60*60*24))+""1/1/1970""))"),43740.0)</f>
        <v>43740</v>
      </c>
      <c r="AB771" s="156">
        <v>1.5699888E9</v>
      </c>
      <c r="AC771" s="156">
        <v>110731.8095</v>
      </c>
      <c r="AD771" s="153">
        <f>IFERROR(__xludf.DUMMYFUNCTION("TO_DATE(INT((AE771/(60*60*24))+""1/1/1970""))"),43743.0)</f>
        <v>43743</v>
      </c>
      <c r="AE771" s="152">
        <v>1.570248E9</v>
      </c>
      <c r="AF771" s="152">
        <v>103856.25</v>
      </c>
      <c r="AG771" s="153">
        <f>IFERROR(__xludf.DUMMYFUNCTION("TO_DATE(INT((AH771/(60*60*24))+""1/1/1970""))"),43589.0)</f>
        <v>43589</v>
      </c>
      <c r="AH771" s="152">
        <v>1.556940641E9</v>
      </c>
      <c r="AI771" s="152">
        <v>111873.5593</v>
      </c>
    </row>
    <row r="772">
      <c r="A772" s="156">
        <v>1.49969346E9</v>
      </c>
      <c r="B772" s="156">
        <v>116241.8924</v>
      </c>
      <c r="C772" s="153">
        <f>IFERROR(__xludf.DUMMYFUNCTION("TO_DATE(INT((A772/(60*60*24))+""1/1/1970""))"),42926.0)</f>
        <v>42926</v>
      </c>
      <c r="D772" s="156">
        <v>1.5166332E9</v>
      </c>
      <c r="E772" s="156">
        <v>99456.8454</v>
      </c>
      <c r="G772" s="152">
        <v>1.5311952E9</v>
      </c>
      <c r="H772" s="152">
        <v>134507.1011</v>
      </c>
      <c r="J772" s="154">
        <v>43438.0</v>
      </c>
      <c r="K772" s="155">
        <v>139428.72</v>
      </c>
      <c r="M772" s="13">
        <v>1.4882292E9</v>
      </c>
      <c r="N772" s="13">
        <v>27510.4089</v>
      </c>
      <c r="P772" s="156">
        <v>1.483632E9</v>
      </c>
      <c r="Q772" s="156">
        <v>127608.363</v>
      </c>
      <c r="S772" s="156">
        <v>1.4911776E9</v>
      </c>
      <c r="T772" s="156">
        <v>9762.8325</v>
      </c>
      <c r="V772" s="156">
        <v>1.479474E9</v>
      </c>
      <c r="W772" s="156">
        <v>99560.3007</v>
      </c>
      <c r="Y772" s="156">
        <v>1.4779548E9</v>
      </c>
      <c r="Z772" s="156">
        <v>101067.6585</v>
      </c>
      <c r="AA772" s="153">
        <f>IFERROR(__xludf.DUMMYFUNCTION("TO_DATE(INT((AB772/(60*60*24))+""1/1/1970""))"),43740.0)</f>
        <v>43740</v>
      </c>
      <c r="AB772" s="152">
        <v>1.5700248E9</v>
      </c>
      <c r="AC772" s="152">
        <v>111269.2719</v>
      </c>
      <c r="AD772" s="153">
        <f>IFERROR(__xludf.DUMMYFUNCTION("TO_DATE(INT((AE772/(60*60*24))+""1/1/1970""))"),43745.0)</f>
        <v>43745</v>
      </c>
      <c r="AE772" s="156">
        <v>1.5704568E9</v>
      </c>
      <c r="AF772" s="156">
        <v>103856.25</v>
      </c>
      <c r="AG772" s="153">
        <f>IFERROR(__xludf.DUMMYFUNCTION("TO_DATE(INT((AH772/(60*60*24))+""1/1/1970""))"),43589.0)</f>
        <v>43589</v>
      </c>
      <c r="AH772" s="156">
        <v>1.556957165E9</v>
      </c>
      <c r="AI772" s="156">
        <v>111873.5593</v>
      </c>
    </row>
    <row r="773">
      <c r="A773" s="152">
        <v>1.4997168E9</v>
      </c>
      <c r="B773" s="152">
        <v>116520.0082</v>
      </c>
      <c r="C773" s="153">
        <f>IFERROR(__xludf.DUMMYFUNCTION("TO_DATE(INT((A773/(60*60*24))+""1/1/1970""))"),42926.0)</f>
        <v>42926</v>
      </c>
      <c r="D773" s="156">
        <v>1.5166836E9</v>
      </c>
      <c r="E773" s="156">
        <v>99456.8454</v>
      </c>
      <c r="G773" s="156">
        <v>1.5312816E9</v>
      </c>
      <c r="H773" s="156">
        <v>134594.8623</v>
      </c>
      <c r="J773" s="154">
        <v>43439.0</v>
      </c>
      <c r="K773" s="155">
        <v>138016.67</v>
      </c>
      <c r="M773" s="13">
        <v>1.488294E9</v>
      </c>
      <c r="N773" s="13">
        <v>27463.0285</v>
      </c>
      <c r="P773" s="152">
        <v>1.48365E9</v>
      </c>
      <c r="Q773" s="152">
        <v>127608.363</v>
      </c>
      <c r="S773" s="152">
        <v>1.491228E9</v>
      </c>
      <c r="T773" s="152">
        <v>9762.8325</v>
      </c>
      <c r="V773" s="152">
        <v>1.4795064E9</v>
      </c>
      <c r="W773" s="152">
        <v>98914.564</v>
      </c>
      <c r="Y773" s="152">
        <v>1.4779836E9</v>
      </c>
      <c r="Z773" s="152">
        <v>100960.6323</v>
      </c>
      <c r="AA773" s="153">
        <f>IFERROR(__xludf.DUMMYFUNCTION("TO_DATE(INT((AB773/(60*60*24))+""1/1/1970""))"),43740.0)</f>
        <v>43740</v>
      </c>
      <c r="AB773" s="156">
        <v>1.5700428E9</v>
      </c>
      <c r="AC773" s="156">
        <v>111472.2859</v>
      </c>
      <c r="AD773" s="153">
        <f>IFERROR(__xludf.DUMMYFUNCTION("TO_DATE(INT((AE773/(60*60*24))+""1/1/1970""))"),43745.0)</f>
        <v>43745</v>
      </c>
      <c r="AE773" s="152">
        <v>1.5704748E9</v>
      </c>
      <c r="AF773" s="152">
        <v>103856.25</v>
      </c>
      <c r="AG773" s="153">
        <f>IFERROR(__xludf.DUMMYFUNCTION("TO_DATE(INT((AH773/(60*60*24))+""1/1/1970""))"),43589.0)</f>
        <v>43589</v>
      </c>
      <c r="AH773" s="152">
        <v>1.556972999E9</v>
      </c>
      <c r="AI773" s="152">
        <v>111873.5593</v>
      </c>
    </row>
    <row r="774">
      <c r="A774" s="156">
        <v>1.49977986E9</v>
      </c>
      <c r="B774" s="156">
        <v>116433.6964</v>
      </c>
      <c r="C774" s="153">
        <f>IFERROR(__xludf.DUMMYFUNCTION("TO_DATE(INT((A774/(60*60*24))+""1/1/1970""))"),42927.0)</f>
        <v>42927</v>
      </c>
      <c r="D774" s="156">
        <v>1.5167412E9</v>
      </c>
      <c r="E774" s="156">
        <v>99456.8454</v>
      </c>
      <c r="G774" s="152">
        <v>1.531368E9</v>
      </c>
      <c r="H774" s="152">
        <v>135185.0656</v>
      </c>
      <c r="J774" s="154">
        <v>43440.0</v>
      </c>
      <c r="K774" s="155">
        <v>138016.67</v>
      </c>
      <c r="M774" s="13">
        <v>1.4883156E9</v>
      </c>
      <c r="N774" s="13">
        <v>27463.0285</v>
      </c>
      <c r="P774" s="156">
        <v>1.4836788E9</v>
      </c>
      <c r="Q774" s="156">
        <v>127412.3621</v>
      </c>
      <c r="S774" s="156">
        <v>1.4912496E9</v>
      </c>
      <c r="T774" s="156">
        <v>9762.8325</v>
      </c>
      <c r="V774" s="156">
        <v>1.4796828E9</v>
      </c>
      <c r="W774" s="156">
        <v>98882.029</v>
      </c>
      <c r="Y774" s="156">
        <v>1.4780232E9</v>
      </c>
      <c r="Z774" s="156">
        <v>100960.6323</v>
      </c>
      <c r="AA774" s="153">
        <f>IFERROR(__xludf.DUMMYFUNCTION("TO_DATE(INT((AB774/(60*60*24))+""1/1/1970""))"),43740.0)</f>
        <v>43740</v>
      </c>
      <c r="AB774" s="152">
        <v>1.5700464E9</v>
      </c>
      <c r="AC774" s="152">
        <v>111470.3861</v>
      </c>
      <c r="AD774" s="153">
        <f>IFERROR(__xludf.DUMMYFUNCTION("TO_DATE(INT((AE774/(60*60*24))+""1/1/1970""))"),43745.0)</f>
        <v>43745</v>
      </c>
      <c r="AE774" s="156">
        <v>1.5704784E9</v>
      </c>
      <c r="AF774" s="156">
        <v>103856.25</v>
      </c>
      <c r="AG774" s="153">
        <f>IFERROR(__xludf.DUMMYFUNCTION("TO_DATE(INT((AH774/(60*60*24))+""1/1/1970""))"),43589.0)</f>
        <v>43589</v>
      </c>
      <c r="AH774" s="156">
        <v>1.556988791E9</v>
      </c>
      <c r="AI774" s="156">
        <v>111873.5593</v>
      </c>
    </row>
    <row r="775">
      <c r="A775" s="152">
        <v>1.4998032E9</v>
      </c>
      <c r="B775" s="152">
        <v>116433.6964</v>
      </c>
      <c r="C775" s="153">
        <f>IFERROR(__xludf.DUMMYFUNCTION("TO_DATE(INT((A775/(60*60*24))+""1/1/1970""))"),42927.0)</f>
        <v>42927</v>
      </c>
      <c r="D775" s="156">
        <v>1.5168096E9</v>
      </c>
      <c r="E775" s="156">
        <v>99456.8454</v>
      </c>
      <c r="G775" s="156">
        <v>1.5314544E9</v>
      </c>
      <c r="H775" s="156">
        <v>137295.8026</v>
      </c>
      <c r="J775" s="154">
        <v>43441.0</v>
      </c>
      <c r="K775" s="155">
        <v>138027.5</v>
      </c>
      <c r="M775" s="13">
        <v>1.4883804E9</v>
      </c>
      <c r="N775" s="13">
        <v>27535.108</v>
      </c>
      <c r="P775" s="152">
        <v>1.4837184E9</v>
      </c>
      <c r="Q775" s="152">
        <v>127412.3621</v>
      </c>
      <c r="S775" s="152">
        <v>1.4913144E9</v>
      </c>
      <c r="T775" s="152">
        <v>9755.0646</v>
      </c>
      <c r="V775" s="152">
        <v>1.4797224E9</v>
      </c>
      <c r="W775" s="152">
        <v>99126.0592</v>
      </c>
      <c r="Y775" s="152">
        <v>1.4780412E9</v>
      </c>
      <c r="Z775" s="152">
        <v>100960.6323</v>
      </c>
      <c r="AA775" s="153">
        <f>IFERROR(__xludf.DUMMYFUNCTION("TO_DATE(INT((AB775/(60*60*24))+""1/1/1970""))"),43741.0)</f>
        <v>43741</v>
      </c>
      <c r="AB775" s="156">
        <v>1.5700752E9</v>
      </c>
      <c r="AC775" s="156">
        <v>111470.3861</v>
      </c>
      <c r="AD775" s="153">
        <f>IFERROR(__xludf.DUMMYFUNCTION("TO_DATE(INT((AE775/(60*60*24))+""1/1/1970""))"),43746.0)</f>
        <v>43746</v>
      </c>
      <c r="AE775" s="152">
        <v>1.5705072E9</v>
      </c>
      <c r="AF775" s="152">
        <v>103818.38</v>
      </c>
      <c r="AG775" s="153">
        <f>IFERROR(__xludf.DUMMYFUNCTION("TO_DATE(INT((AH775/(60*60*24))+""1/1/1970""))"),43589.0)</f>
        <v>43589</v>
      </c>
      <c r="AH775" s="152">
        <v>1.557004726E9</v>
      </c>
      <c r="AI775" s="152">
        <v>111873.5593</v>
      </c>
    </row>
    <row r="776">
      <c r="A776" s="156">
        <v>1.49986626E9</v>
      </c>
      <c r="B776" s="156">
        <v>117028.2887</v>
      </c>
      <c r="C776" s="153">
        <f>IFERROR(__xludf.DUMMYFUNCTION("TO_DATE(INT((A776/(60*60*24))+""1/1/1970""))"),42928.0)</f>
        <v>42928</v>
      </c>
      <c r="D776" s="156">
        <v>1.5168564E9</v>
      </c>
      <c r="E776" s="156">
        <v>99456.8454</v>
      </c>
      <c r="G776" s="152">
        <v>1.5315408E9</v>
      </c>
      <c r="H776" s="152">
        <v>136646.1536</v>
      </c>
      <c r="J776" s="154">
        <v>43444.0</v>
      </c>
      <c r="K776" s="155">
        <v>136873.23</v>
      </c>
      <c r="M776" s="13">
        <v>1.488402E9</v>
      </c>
      <c r="N776" s="13">
        <v>27535.108</v>
      </c>
      <c r="P776" s="156">
        <v>1.4837364E9</v>
      </c>
      <c r="Q776" s="156">
        <v>127412.3621</v>
      </c>
      <c r="S776" s="156">
        <v>1.491336E9</v>
      </c>
      <c r="T776" s="156">
        <v>9755.0646</v>
      </c>
      <c r="V776" s="156">
        <v>1.479762E9</v>
      </c>
      <c r="W776" s="156">
        <v>99112.5228</v>
      </c>
      <c r="Y776" s="156">
        <v>1.4780628E9</v>
      </c>
      <c r="Z776" s="156">
        <v>101738.2949</v>
      </c>
      <c r="AA776" s="153">
        <f>IFERROR(__xludf.DUMMYFUNCTION("TO_DATE(INT((AB776/(60*60*24))+""1/1/1970""))"),43741.0)</f>
        <v>43741</v>
      </c>
      <c r="AB776" s="152">
        <v>1.5701112E9</v>
      </c>
      <c r="AC776" s="152">
        <v>111626.5868</v>
      </c>
      <c r="AD776" s="153">
        <f>IFERROR(__xludf.DUMMYFUNCTION("TO_DATE(INT((AE776/(60*60*24))+""1/1/1970""))"),43746.0)</f>
        <v>43746</v>
      </c>
      <c r="AE776" s="156">
        <v>1.5705432E9</v>
      </c>
      <c r="AF776" s="156">
        <v>103818.38</v>
      </c>
      <c r="AG776" s="153">
        <f>IFERROR(__xludf.DUMMYFUNCTION("TO_DATE(INT((AH776/(60*60*24))+""1/1/1970""))"),43589.0)</f>
        <v>43589</v>
      </c>
      <c r="AH776" s="156">
        <v>1.557012858E9</v>
      </c>
      <c r="AI776" s="156">
        <v>111873.5593</v>
      </c>
    </row>
    <row r="777">
      <c r="A777" s="152">
        <v>1.4998896E9</v>
      </c>
      <c r="B777" s="152">
        <v>117306.4044</v>
      </c>
      <c r="C777" s="153">
        <f>IFERROR(__xludf.DUMMYFUNCTION("TO_DATE(INT((A777/(60*60*24))+""1/1/1970""))"),42928.0)</f>
        <v>42928</v>
      </c>
      <c r="D777" s="156">
        <v>1.516914E9</v>
      </c>
      <c r="E777" s="156">
        <v>99456.8454</v>
      </c>
      <c r="G777" s="156">
        <v>1.5317496E9</v>
      </c>
      <c r="H777" s="156">
        <v>136646.1536</v>
      </c>
      <c r="J777" s="154">
        <v>43445.0</v>
      </c>
      <c r="K777" s="155">
        <v>137006.77</v>
      </c>
      <c r="M777" s="13">
        <v>1.4884668E9</v>
      </c>
      <c r="N777" s="13">
        <v>27431.6591</v>
      </c>
      <c r="P777" s="152">
        <v>1.4837652E9</v>
      </c>
      <c r="Q777" s="152">
        <v>128334.8583</v>
      </c>
      <c r="S777" s="152">
        <v>1.4914008E9</v>
      </c>
      <c r="T777" s="152">
        <v>9764.6028</v>
      </c>
      <c r="V777" s="152">
        <v>1.4797692E9</v>
      </c>
      <c r="W777" s="152">
        <v>99218.7218</v>
      </c>
      <c r="Y777" s="152">
        <v>1.4781024E9</v>
      </c>
      <c r="Z777" s="152">
        <v>101738.2949</v>
      </c>
      <c r="AA777" s="153">
        <f>IFERROR(__xludf.DUMMYFUNCTION("TO_DATE(INT((AB777/(60*60*24))+""1/1/1970""))"),43741.0)</f>
        <v>43741</v>
      </c>
      <c r="AB777" s="156">
        <v>1.5701292E9</v>
      </c>
      <c r="AC777" s="156">
        <v>111772.5267</v>
      </c>
      <c r="AD777" s="153">
        <f>IFERROR(__xludf.DUMMYFUNCTION("TO_DATE(INT((AE777/(60*60*24))+""1/1/1970""))"),43746.0)</f>
        <v>43746</v>
      </c>
      <c r="AE777" s="152">
        <v>1.5705612E9</v>
      </c>
      <c r="AF777" s="152">
        <v>103818.38</v>
      </c>
      <c r="AG777" s="153">
        <f>IFERROR(__xludf.DUMMYFUNCTION("TO_DATE(INT((AH777/(60*60*24))+""1/1/1970""))"),43590.0)</f>
        <v>43590</v>
      </c>
      <c r="AH777" s="152">
        <v>1.557020535E9</v>
      </c>
      <c r="AI777" s="152">
        <v>111873.5593</v>
      </c>
    </row>
    <row r="778">
      <c r="A778" s="156">
        <v>1.49995266E9</v>
      </c>
      <c r="B778" s="156">
        <v>117268.0437</v>
      </c>
      <c r="C778" s="153">
        <f>IFERROR(__xludf.DUMMYFUNCTION("TO_DATE(INT((A778/(60*60*24))+""1/1/1970""))"),42929.0)</f>
        <v>42929</v>
      </c>
      <c r="D778" s="156">
        <v>1.5169824E9</v>
      </c>
      <c r="E778" s="156">
        <v>99456.8454</v>
      </c>
      <c r="G778" s="156">
        <v>1.5318E9</v>
      </c>
      <c r="H778" s="156">
        <v>135996.7257</v>
      </c>
      <c r="J778" s="154">
        <v>43446.0</v>
      </c>
      <c r="K778" s="155">
        <v>136973.83</v>
      </c>
      <c r="M778" s="13">
        <v>1.4884884E9</v>
      </c>
      <c r="N778" s="13">
        <v>27431.6591</v>
      </c>
      <c r="P778" s="156">
        <v>1.483974E9</v>
      </c>
      <c r="Q778" s="156">
        <v>128334.8583</v>
      </c>
      <c r="S778" s="156">
        <v>1.4914224E9</v>
      </c>
      <c r="T778" s="156">
        <v>9764.6028</v>
      </c>
      <c r="V778" s="156">
        <v>1.4798016E9</v>
      </c>
      <c r="W778" s="156">
        <v>99240.4135</v>
      </c>
      <c r="Y778" s="156">
        <v>1.4781276E9</v>
      </c>
      <c r="Z778" s="156">
        <v>101738.2949</v>
      </c>
      <c r="AA778" s="153">
        <f>IFERROR(__xludf.DUMMYFUNCTION("TO_DATE(INT((AB778/(60*60*24))+""1/1/1970""))"),43741.0)</f>
        <v>43741</v>
      </c>
      <c r="AB778" s="152">
        <v>1.5701328E9</v>
      </c>
      <c r="AC778" s="152">
        <v>111689.4454</v>
      </c>
      <c r="AD778" s="153">
        <f>IFERROR(__xludf.DUMMYFUNCTION("TO_DATE(INT((AE778/(60*60*24))+""1/1/1970""))"),43746.0)</f>
        <v>43746</v>
      </c>
      <c r="AE778" s="156">
        <v>1.5705648E9</v>
      </c>
      <c r="AF778" s="156">
        <v>103818.38</v>
      </c>
      <c r="AG778" s="153">
        <f>IFERROR(__xludf.DUMMYFUNCTION("TO_DATE(INT((AH778/(60*60*24))+""1/1/1970""))"),43590.0)</f>
        <v>43590</v>
      </c>
      <c r="AH778" s="156">
        <v>1.557036693E9</v>
      </c>
      <c r="AI778" s="156">
        <v>111873.5593</v>
      </c>
    </row>
    <row r="779">
      <c r="A779" s="152">
        <v>1.499976E9</v>
      </c>
      <c r="B779" s="152">
        <v>117503.0035</v>
      </c>
      <c r="C779" s="153">
        <f>IFERROR(__xludf.DUMMYFUNCTION("TO_DATE(INT((A779/(60*60*24))+""1/1/1970""))"),42929.0)</f>
        <v>42929</v>
      </c>
      <c r="D779" s="156">
        <v>1.5170292E9</v>
      </c>
      <c r="E779" s="156">
        <v>99456.8454</v>
      </c>
      <c r="G779" s="152">
        <v>1.5318864E9</v>
      </c>
      <c r="H779" s="152">
        <v>137751.6348</v>
      </c>
      <c r="J779" s="154">
        <v>43447.0</v>
      </c>
      <c r="K779" s="155">
        <v>137218.86</v>
      </c>
      <c r="M779" s="13">
        <v>1.4885532E9</v>
      </c>
      <c r="N779" s="13">
        <v>27634.2965</v>
      </c>
      <c r="P779" s="152">
        <v>1.4839956E9</v>
      </c>
      <c r="Q779" s="152">
        <v>128334.8583</v>
      </c>
      <c r="S779" s="152">
        <v>1.4914872E9</v>
      </c>
      <c r="T779" s="152">
        <v>9752.072</v>
      </c>
      <c r="V779" s="152">
        <v>1.4798412E9</v>
      </c>
      <c r="W779" s="152">
        <v>99203.9242</v>
      </c>
      <c r="Y779" s="152">
        <v>1.478142E9</v>
      </c>
      <c r="Z779" s="152">
        <v>102093.3647</v>
      </c>
      <c r="AA779" s="153">
        <f>IFERROR(__xludf.DUMMYFUNCTION("TO_DATE(INT((AB779/(60*60*24))+""1/1/1970""))"),43742.0)</f>
        <v>43742</v>
      </c>
      <c r="AB779" s="156">
        <v>1.5701616E9</v>
      </c>
      <c r="AC779" s="156">
        <v>111689.4454</v>
      </c>
      <c r="AD779" s="153">
        <f>IFERROR(__xludf.DUMMYFUNCTION("TO_DATE(INT((AE779/(60*60*24))+""1/1/1970""))"),43747.0)</f>
        <v>43747</v>
      </c>
      <c r="AE779" s="152">
        <v>1.5705936E9</v>
      </c>
      <c r="AF779" s="152">
        <v>103912.15</v>
      </c>
      <c r="AG779" s="153">
        <f>IFERROR(__xludf.DUMMYFUNCTION("TO_DATE(INT((AH779/(60*60*24))+""1/1/1970""))"),43590.0)</f>
        <v>43590</v>
      </c>
      <c r="AH779" s="152">
        <v>1.557052628E9</v>
      </c>
      <c r="AI779" s="152">
        <v>111873.5593</v>
      </c>
    </row>
    <row r="780">
      <c r="A780" s="156">
        <v>1.50003906E9</v>
      </c>
      <c r="B780" s="156">
        <v>117531.7741</v>
      </c>
      <c r="C780" s="153">
        <f>IFERROR(__xludf.DUMMYFUNCTION("TO_DATE(INT((A780/(60*60*24))+""1/1/1970""))"),42930.0)</f>
        <v>42930</v>
      </c>
      <c r="D780" s="156">
        <v>1.5172596E9</v>
      </c>
      <c r="E780" s="156">
        <v>99456.8454</v>
      </c>
      <c r="G780" s="156">
        <v>1.5319728E9</v>
      </c>
      <c r="H780" s="156">
        <v>138066.855</v>
      </c>
      <c r="J780" s="154">
        <v>43448.0</v>
      </c>
      <c r="K780" s="155">
        <v>137042.03</v>
      </c>
      <c r="M780" s="13">
        <v>1.4885748E9</v>
      </c>
      <c r="N780" s="13">
        <v>27634.2965</v>
      </c>
      <c r="P780" s="156">
        <v>1.4840244E9</v>
      </c>
      <c r="Q780" s="156">
        <v>127557.6453</v>
      </c>
      <c r="S780" s="156">
        <v>1.4915088E9</v>
      </c>
      <c r="T780" s="156">
        <v>9752.072</v>
      </c>
      <c r="V780" s="156">
        <v>1.4798556E9</v>
      </c>
      <c r="W780" s="156">
        <v>99267.8179</v>
      </c>
      <c r="Y780" s="156">
        <v>1.4781816E9</v>
      </c>
      <c r="Z780" s="156">
        <v>102093.3647</v>
      </c>
      <c r="AA780" s="153">
        <f>IFERROR(__xludf.DUMMYFUNCTION("TO_DATE(INT((AB780/(60*60*24))+""1/1/1970""))"),43742.0)</f>
        <v>43742</v>
      </c>
      <c r="AB780" s="152">
        <v>1.5701976E9</v>
      </c>
      <c r="AC780" s="152">
        <v>111500.3101</v>
      </c>
      <c r="AD780" s="153">
        <f>IFERROR(__xludf.DUMMYFUNCTION("TO_DATE(INT((AE780/(60*60*24))+""1/1/1970""))"),43747.0)</f>
        <v>43747</v>
      </c>
      <c r="AE780" s="156">
        <v>1.5706296E9</v>
      </c>
      <c r="AF780" s="156">
        <v>103912.15</v>
      </c>
      <c r="AG780" s="153">
        <f>IFERROR(__xludf.DUMMYFUNCTION("TO_DATE(INT((AH780/(60*60*24))+""1/1/1970""))"),43590.0)</f>
        <v>43590</v>
      </c>
      <c r="AH780" s="156">
        <v>1.557070418E9</v>
      </c>
      <c r="AI780" s="156">
        <v>111873.5593</v>
      </c>
    </row>
    <row r="781">
      <c r="A781" s="152">
        <v>1.5000624E9</v>
      </c>
      <c r="B781" s="152">
        <v>118049.6448</v>
      </c>
      <c r="C781" s="153">
        <f>IFERROR(__xludf.DUMMYFUNCTION("TO_DATE(INT((A781/(60*60*24))+""1/1/1970""))"),42930.0)</f>
        <v>42930</v>
      </c>
      <c r="D781" s="156">
        <v>1.517328E9</v>
      </c>
      <c r="E781" s="156">
        <v>99456.8454</v>
      </c>
      <c r="G781" s="152">
        <v>1.5320592E9</v>
      </c>
      <c r="H781" s="152">
        <v>138131.4906</v>
      </c>
      <c r="J781" s="154">
        <v>43451.0</v>
      </c>
      <c r="K781" s="155">
        <v>135844.85</v>
      </c>
      <c r="M781" s="13">
        <v>1.4885856E9</v>
      </c>
      <c r="N781" s="13">
        <v>27602.5263</v>
      </c>
      <c r="P781" s="152">
        <v>1.484064E9</v>
      </c>
      <c r="Q781" s="152">
        <v>127557.6453</v>
      </c>
      <c r="S781" s="152">
        <v>1.4915736E9</v>
      </c>
      <c r="T781" s="152">
        <v>9758.3749</v>
      </c>
      <c r="V781" s="152">
        <v>1.4798808E9</v>
      </c>
      <c r="W781" s="152">
        <v>99437.9123</v>
      </c>
      <c r="Y781" s="152">
        <v>1.478214E9</v>
      </c>
      <c r="Z781" s="152">
        <v>102093.3647</v>
      </c>
      <c r="AA781" s="153">
        <f>IFERROR(__xludf.DUMMYFUNCTION("TO_DATE(INT((AB781/(60*60*24))+""1/1/1970""))"),43742.0)</f>
        <v>43742</v>
      </c>
      <c r="AB781" s="156">
        <v>1.5702156E9</v>
      </c>
      <c r="AC781" s="156">
        <v>111585.9836</v>
      </c>
      <c r="AD781" s="153">
        <f>IFERROR(__xludf.DUMMYFUNCTION("TO_DATE(INT((AE781/(60*60*24))+""1/1/1970""))"),43747.0)</f>
        <v>43747</v>
      </c>
      <c r="AE781" s="152">
        <v>1.5706476E9</v>
      </c>
      <c r="AF781" s="152">
        <v>103912.15</v>
      </c>
      <c r="AG781" s="153">
        <f>IFERROR(__xludf.DUMMYFUNCTION("TO_DATE(INT((AH781/(60*60*24))+""1/1/1970""))"),43590.0)</f>
        <v>43590</v>
      </c>
      <c r="AH781" s="152">
        <v>1.557086357E9</v>
      </c>
      <c r="AI781" s="152">
        <v>111873.5593</v>
      </c>
    </row>
    <row r="782">
      <c r="A782" s="156">
        <v>1.50029826E9</v>
      </c>
      <c r="B782" s="156">
        <v>117992.1037</v>
      </c>
      <c r="C782" s="153">
        <f>IFERROR(__xludf.DUMMYFUNCTION("TO_DATE(INT((A782/(60*60*24))+""1/1/1970""))"),42933.0)</f>
        <v>42933</v>
      </c>
      <c r="D782" s="156">
        <v>1.5173748E9</v>
      </c>
      <c r="E782" s="156">
        <v>99456.8454</v>
      </c>
      <c r="G782" s="156">
        <v>1.5321456E9</v>
      </c>
      <c r="H782" s="156">
        <v>138254.2542</v>
      </c>
      <c r="J782" s="154">
        <v>43452.0</v>
      </c>
      <c r="K782" s="155">
        <v>135134.6</v>
      </c>
      <c r="M782" s="13">
        <v>1.488672E9</v>
      </c>
      <c r="N782" s="13">
        <v>27602.5263</v>
      </c>
      <c r="P782" s="156">
        <v>1.484082E9</v>
      </c>
      <c r="Q782" s="156">
        <v>127557.6453</v>
      </c>
      <c r="S782" s="156">
        <v>1.4915952E9</v>
      </c>
      <c r="T782" s="156">
        <v>9758.3749</v>
      </c>
      <c r="V782" s="156">
        <v>1.4799204E9</v>
      </c>
      <c r="W782" s="156">
        <v>98532.614</v>
      </c>
      <c r="Y782" s="156">
        <v>1.4782212E9</v>
      </c>
      <c r="Z782" s="156">
        <v>102144.8108</v>
      </c>
      <c r="AA782" s="153">
        <f>IFERROR(__xludf.DUMMYFUNCTION("TO_DATE(INT((AB782/(60*60*24))+""1/1/1970""))"),43742.0)</f>
        <v>43742</v>
      </c>
      <c r="AB782" s="152">
        <v>1.5702192E9</v>
      </c>
      <c r="AC782" s="152">
        <v>111525.3295</v>
      </c>
      <c r="AD782" s="153">
        <f>IFERROR(__xludf.DUMMYFUNCTION("TO_DATE(INT((AE782/(60*60*24))+""1/1/1970""))"),43747.0)</f>
        <v>43747</v>
      </c>
      <c r="AE782" s="156">
        <v>1.5706512E9</v>
      </c>
      <c r="AF782" s="156">
        <v>103912.15</v>
      </c>
      <c r="AG782" s="153">
        <f>IFERROR(__xludf.DUMMYFUNCTION("TO_DATE(INT((AH782/(60*60*24))+""1/1/1970""))"),43590.0)</f>
        <v>43590</v>
      </c>
      <c r="AH782" s="156">
        <v>1.557100775E9</v>
      </c>
      <c r="AI782" s="156">
        <v>111873.5593</v>
      </c>
    </row>
    <row r="783">
      <c r="A783" s="152">
        <v>1.5003216E9</v>
      </c>
      <c r="B783" s="152">
        <v>118035.2595</v>
      </c>
      <c r="C783" s="153">
        <f>IFERROR(__xludf.DUMMYFUNCTION("TO_DATE(INT((A783/(60*60*24))+""1/1/1970""))"),42933.0)</f>
        <v>42933</v>
      </c>
      <c r="D783" s="156">
        <v>1.5174324E9</v>
      </c>
      <c r="E783" s="156">
        <v>99456.8454</v>
      </c>
      <c r="G783" s="152">
        <v>1.5323544E9</v>
      </c>
      <c r="H783" s="152">
        <v>138254.2542</v>
      </c>
      <c r="J783" s="154">
        <v>43453.0</v>
      </c>
      <c r="K783" s="155">
        <v>135270.66</v>
      </c>
      <c r="M783" s="13">
        <v>1.4887584E9</v>
      </c>
      <c r="N783" s="13">
        <v>27654.0484</v>
      </c>
      <c r="P783" s="152">
        <v>1.4841108E9</v>
      </c>
      <c r="Q783" s="152">
        <v>127513.8395</v>
      </c>
      <c r="S783" s="152">
        <v>1.4916096E9</v>
      </c>
      <c r="T783" s="152">
        <v>9775.1323</v>
      </c>
      <c r="V783" s="152">
        <v>1.479942E9</v>
      </c>
      <c r="W783" s="152">
        <v>98513.6135</v>
      </c>
      <c r="Y783" s="152">
        <v>1.4782608E9</v>
      </c>
      <c r="Z783" s="152">
        <v>102144.8108</v>
      </c>
      <c r="AA783" s="153">
        <f>IFERROR(__xludf.DUMMYFUNCTION("TO_DATE(INT((AB783/(60*60*24))+""1/1/1970""))"),43743.0)</f>
        <v>43743</v>
      </c>
      <c r="AB783" s="156">
        <v>1.570248E9</v>
      </c>
      <c r="AC783" s="156">
        <v>111525.3295</v>
      </c>
      <c r="AD783" s="153">
        <f>IFERROR(__xludf.DUMMYFUNCTION("TO_DATE(INT((AE783/(60*60*24))+""1/1/1970""))"),43748.0)</f>
        <v>43748</v>
      </c>
      <c r="AE783" s="152">
        <v>1.57068E9</v>
      </c>
      <c r="AF783" s="152">
        <v>103836.69</v>
      </c>
      <c r="AG783" s="153">
        <f>IFERROR(__xludf.DUMMYFUNCTION("TO_DATE(INT((AH783/(60*60*24))+""1/1/1970""))"),43591.0)</f>
        <v>43591</v>
      </c>
      <c r="AH783" s="152">
        <v>1.557102249E9</v>
      </c>
      <c r="AI783" s="152">
        <v>111873.5593</v>
      </c>
    </row>
    <row r="784">
      <c r="A784" s="156">
        <v>1.50038466E9</v>
      </c>
      <c r="B784" s="156">
        <v>117766.734</v>
      </c>
      <c r="C784" s="153">
        <f>IFERROR(__xludf.DUMMYFUNCTION("TO_DATE(INT((A784/(60*60*24))+""1/1/1970""))"),42934.0)</f>
        <v>42934</v>
      </c>
      <c r="D784" s="156">
        <v>1.5175008E9</v>
      </c>
      <c r="E784" s="156">
        <v>99456.8454</v>
      </c>
      <c r="G784" s="152">
        <v>1.5324048E9</v>
      </c>
      <c r="H784" s="152">
        <v>138483.9149</v>
      </c>
      <c r="J784" s="154">
        <v>43454.0</v>
      </c>
      <c r="K784" s="155">
        <v>134582.36</v>
      </c>
      <c r="M784" s="13">
        <v>1.4888124E9</v>
      </c>
      <c r="N784" s="13">
        <v>27654.0484</v>
      </c>
      <c r="P784" s="156">
        <v>1.4841504E9</v>
      </c>
      <c r="Q784" s="156">
        <v>127513.8395</v>
      </c>
      <c r="S784" s="156">
        <v>1.4917824E9</v>
      </c>
      <c r="T784" s="156">
        <v>9775.5324</v>
      </c>
      <c r="V784" s="156">
        <v>1.47996E9</v>
      </c>
      <c r="W784" s="156">
        <v>98307.9557</v>
      </c>
      <c r="Y784" s="156">
        <v>1.4782932E9</v>
      </c>
      <c r="Z784" s="156">
        <v>102144.8108</v>
      </c>
      <c r="AA784" s="153">
        <f>IFERROR(__xludf.DUMMYFUNCTION("TO_DATE(INT((AB784/(60*60*24))+""1/1/1970""))"),43745.0)</f>
        <v>43745</v>
      </c>
      <c r="AB784" s="152">
        <v>1.5704568E9</v>
      </c>
      <c r="AC784" s="152">
        <v>111422.5329</v>
      </c>
      <c r="AD784" s="153">
        <f>IFERROR(__xludf.DUMMYFUNCTION("TO_DATE(INT((AE784/(60*60*24))+""1/1/1970""))"),43748.0)</f>
        <v>43748</v>
      </c>
      <c r="AE784" s="156">
        <v>1.570716E9</v>
      </c>
      <c r="AF784" s="156">
        <v>103836.69</v>
      </c>
      <c r="AG784" s="153">
        <f>IFERROR(__xludf.DUMMYFUNCTION("TO_DATE(INT((AH784/(60*60*24))+""1/1/1970""))"),43591.0)</f>
        <v>43591</v>
      </c>
      <c r="AH784" s="156">
        <v>1.557118272E9</v>
      </c>
      <c r="AI784" s="156">
        <v>111873.5593</v>
      </c>
    </row>
    <row r="785">
      <c r="A785" s="152">
        <v>1.500408E9</v>
      </c>
      <c r="B785" s="152">
        <v>118097.5958</v>
      </c>
      <c r="C785" s="153">
        <f>IFERROR(__xludf.DUMMYFUNCTION("TO_DATE(INT((A785/(60*60*24))+""1/1/1970""))"),42934.0)</f>
        <v>42934</v>
      </c>
      <c r="D785" s="156">
        <v>1.5175476E9</v>
      </c>
      <c r="E785" s="156">
        <v>99456.8454</v>
      </c>
      <c r="G785" s="156">
        <v>1.5324912E9</v>
      </c>
      <c r="H785" s="156">
        <v>136801.9794</v>
      </c>
      <c r="J785" s="154">
        <v>43455.0</v>
      </c>
      <c r="K785" s="155">
        <v>134366.07</v>
      </c>
      <c r="M785" s="13">
        <v>1.488834E9</v>
      </c>
      <c r="N785" s="13">
        <v>27654.0484</v>
      </c>
      <c r="P785" s="152">
        <v>1.4841684E9</v>
      </c>
      <c r="Q785" s="152">
        <v>127513.8395</v>
      </c>
      <c r="S785" s="152">
        <v>1.4918328E9</v>
      </c>
      <c r="T785" s="152">
        <v>9775.5324</v>
      </c>
      <c r="V785" s="152">
        <v>1.4799996E9</v>
      </c>
      <c r="W785" s="152">
        <v>98488.204</v>
      </c>
      <c r="Y785" s="152">
        <v>1.478304E9</v>
      </c>
      <c r="Z785" s="152">
        <v>102509.9861</v>
      </c>
      <c r="AA785" s="153">
        <f>IFERROR(__xludf.DUMMYFUNCTION("TO_DATE(INT((AB785/(60*60*24))+""1/1/1970""))"),43745.0)</f>
        <v>43745</v>
      </c>
      <c r="AB785" s="156">
        <v>1.5704748E9</v>
      </c>
      <c r="AC785" s="156">
        <v>111242.0074</v>
      </c>
      <c r="AD785" s="153">
        <f>IFERROR(__xludf.DUMMYFUNCTION("TO_DATE(INT((AE785/(60*60*24))+""1/1/1970""))"),43748.0)</f>
        <v>43748</v>
      </c>
      <c r="AE785" s="152">
        <v>1.570734E9</v>
      </c>
      <c r="AF785" s="152">
        <v>103836.69</v>
      </c>
      <c r="AG785" s="153">
        <f>IFERROR(__xludf.DUMMYFUNCTION("TO_DATE(INT((AH785/(60*60*24))+""1/1/1970""))"),43591.0)</f>
        <v>43591</v>
      </c>
      <c r="AH785" s="152">
        <v>1.557134062E9</v>
      </c>
      <c r="AI785" s="152">
        <v>111873.5593</v>
      </c>
    </row>
    <row r="786">
      <c r="A786" s="156">
        <v>1.50047106E9</v>
      </c>
      <c r="B786" s="156">
        <v>118308.5802</v>
      </c>
      <c r="C786" s="153">
        <f>IFERROR(__xludf.DUMMYFUNCTION("TO_DATE(INT((A786/(60*60*24))+""1/1/1970""))"),42935.0)</f>
        <v>42935</v>
      </c>
      <c r="D786" s="156">
        <v>1.5176052E9</v>
      </c>
      <c r="E786" s="156">
        <v>99456.8454</v>
      </c>
      <c r="G786" s="152">
        <v>1.5325776E9</v>
      </c>
      <c r="H786" s="152">
        <v>138336.28</v>
      </c>
      <c r="J786" s="154">
        <v>43458.0</v>
      </c>
      <c r="K786" s="155">
        <v>132659.22</v>
      </c>
      <c r="M786" s="13">
        <v>1.4888988E9</v>
      </c>
      <c r="N786" s="13">
        <v>27648.4007</v>
      </c>
      <c r="P786" s="156">
        <v>1.4841972E9</v>
      </c>
      <c r="Q786" s="156">
        <v>128186.9929</v>
      </c>
      <c r="S786" s="156">
        <v>1.4918544E9</v>
      </c>
      <c r="T786" s="156">
        <v>9775.5324</v>
      </c>
      <c r="V786" s="156">
        <v>1.4800284E9</v>
      </c>
      <c r="W786" s="156">
        <v>98366.1452</v>
      </c>
      <c r="Y786" s="156">
        <v>1.4784732E9</v>
      </c>
      <c r="Z786" s="156">
        <v>102509.9861</v>
      </c>
      <c r="AA786" s="153">
        <f>IFERROR(__xludf.DUMMYFUNCTION("TO_DATE(INT((AB786/(60*60*24))+""1/1/1970""))"),43745.0)</f>
        <v>43745</v>
      </c>
      <c r="AB786" s="152">
        <v>1.5704784E9</v>
      </c>
      <c r="AC786" s="152">
        <v>111260.1058</v>
      </c>
      <c r="AD786" s="153">
        <f>IFERROR(__xludf.DUMMYFUNCTION("TO_DATE(INT((AE786/(60*60*24))+""1/1/1970""))"),43748.0)</f>
        <v>43748</v>
      </c>
      <c r="AE786" s="156">
        <v>1.5707376E9</v>
      </c>
      <c r="AF786" s="156">
        <v>103836.69</v>
      </c>
      <c r="AG786" s="153">
        <f>IFERROR(__xludf.DUMMYFUNCTION("TO_DATE(INT((AH786/(60*60*24))+""1/1/1970""))"),43591.0)</f>
        <v>43591</v>
      </c>
      <c r="AH786" s="156">
        <v>1.557149872E9</v>
      </c>
      <c r="AI786" s="156">
        <v>111873.5593</v>
      </c>
    </row>
    <row r="787">
      <c r="A787" s="152">
        <v>1.5004944E9</v>
      </c>
      <c r="B787" s="152">
        <v>118735.344</v>
      </c>
      <c r="C787" s="153">
        <f>IFERROR(__xludf.DUMMYFUNCTION("TO_DATE(INT((A787/(60*60*24))+""1/1/1970""))"),42935.0)</f>
        <v>42935</v>
      </c>
      <c r="D787" s="156">
        <v>1.5178428E9</v>
      </c>
      <c r="E787" s="156">
        <v>99456.8454</v>
      </c>
      <c r="G787" s="156">
        <v>1.532664E9</v>
      </c>
      <c r="H787" s="156">
        <v>140231.0839</v>
      </c>
      <c r="J787" s="154">
        <v>43459.0</v>
      </c>
      <c r="K787" s="155">
        <v>131693.38</v>
      </c>
      <c r="M787" s="13">
        <v>1.4889204E9</v>
      </c>
      <c r="N787" s="13">
        <v>27648.4007</v>
      </c>
      <c r="P787" s="152">
        <v>1.4842368E9</v>
      </c>
      <c r="Q787" s="152">
        <v>128186.9929</v>
      </c>
      <c r="S787" s="152">
        <v>1.4919192E9</v>
      </c>
      <c r="T787" s="152">
        <v>9773.5311</v>
      </c>
      <c r="V787" s="152">
        <v>1.4800392E9</v>
      </c>
      <c r="W787" s="152">
        <v>98329.1819</v>
      </c>
      <c r="Y787" s="152">
        <v>1.4785128E9</v>
      </c>
      <c r="Z787" s="152">
        <v>102099.3361</v>
      </c>
      <c r="AA787" s="153">
        <f>IFERROR(__xludf.DUMMYFUNCTION("TO_DATE(INT((AB787/(60*60*24))+""1/1/1970""))"),43746.0)</f>
        <v>43746</v>
      </c>
      <c r="AB787" s="156">
        <v>1.5705072E9</v>
      </c>
      <c r="AC787" s="156">
        <v>111260.1058</v>
      </c>
      <c r="AD787" s="153">
        <f>IFERROR(__xludf.DUMMYFUNCTION("TO_DATE(INT((AE787/(60*60*24))+""1/1/1970""))"),43749.0)</f>
        <v>43749</v>
      </c>
      <c r="AE787" s="152">
        <v>1.5707664E9</v>
      </c>
      <c r="AF787" s="152">
        <v>104160.75</v>
      </c>
      <c r="AG787" s="153">
        <f>IFERROR(__xludf.DUMMYFUNCTION("TO_DATE(INT((AH787/(60*60*24))+""1/1/1970""))"),43591.0)</f>
        <v>43591</v>
      </c>
      <c r="AH787" s="152">
        <v>1.55716572E9</v>
      </c>
      <c r="AI787" s="152">
        <v>112264.9073</v>
      </c>
    </row>
    <row r="788">
      <c r="A788" s="156">
        <v>1.50055746E9</v>
      </c>
      <c r="B788" s="156">
        <v>118903.1725</v>
      </c>
      <c r="C788" s="153">
        <f>IFERROR(__xludf.DUMMYFUNCTION("TO_DATE(INT((A788/(60*60*24))+""1/1/1970""))"),42936.0)</f>
        <v>42936</v>
      </c>
      <c r="D788" s="156">
        <v>1.5178932E9</v>
      </c>
      <c r="E788" s="156">
        <v>99456.8454</v>
      </c>
      <c r="G788" s="152">
        <v>1.5327504E9</v>
      </c>
      <c r="H788" s="152">
        <v>136685.441</v>
      </c>
      <c r="J788" s="154">
        <v>43460.0</v>
      </c>
      <c r="K788" s="155">
        <v>131693.38</v>
      </c>
      <c r="M788" s="13">
        <v>1.4889852E9</v>
      </c>
      <c r="N788" s="13">
        <v>27539.8685</v>
      </c>
      <c r="P788" s="156">
        <v>1.4842548E9</v>
      </c>
      <c r="Q788" s="156">
        <v>128186.9929</v>
      </c>
      <c r="S788" s="156">
        <v>1.4919408E9</v>
      </c>
      <c r="T788" s="156">
        <v>9773.5311</v>
      </c>
      <c r="V788" s="156">
        <v>1.4800788E9</v>
      </c>
      <c r="W788" s="156">
        <v>98712.4898</v>
      </c>
      <c r="Y788" s="156">
        <v>1.4785524E9</v>
      </c>
      <c r="Z788" s="156">
        <v>102099.3361</v>
      </c>
      <c r="AA788" s="153">
        <f>IFERROR(__xludf.DUMMYFUNCTION("TO_DATE(INT((AB788/(60*60*24))+""1/1/1970""))"),43746.0)</f>
        <v>43746</v>
      </c>
      <c r="AB788" s="152">
        <v>1.5705432E9</v>
      </c>
      <c r="AC788" s="152">
        <v>111849.3945</v>
      </c>
      <c r="AD788" s="153">
        <f>IFERROR(__xludf.DUMMYFUNCTION("TO_DATE(INT((AE788/(60*60*24))+""1/1/1970""))"),43749.0)</f>
        <v>43749</v>
      </c>
      <c r="AE788" s="156">
        <v>1.5708024E9</v>
      </c>
      <c r="AF788" s="156">
        <v>104160.75</v>
      </c>
      <c r="AG788" s="153">
        <f>IFERROR(__xludf.DUMMYFUNCTION("TO_DATE(INT((AH788/(60*60*24))+""1/1/1970""))"),43591.0)</f>
        <v>43591</v>
      </c>
      <c r="AH788" s="156">
        <v>1.557181528E9</v>
      </c>
      <c r="AI788" s="156">
        <v>112336.9637</v>
      </c>
    </row>
    <row r="789">
      <c r="A789" s="152">
        <v>1.5005808E9</v>
      </c>
      <c r="B789" s="152">
        <v>118788.0901</v>
      </c>
      <c r="C789" s="153">
        <f>IFERROR(__xludf.DUMMYFUNCTION("TO_DATE(INT((A789/(60*60*24))+""1/1/1970""))"),42936.0)</f>
        <v>42936</v>
      </c>
      <c r="D789" s="156">
        <v>1.5179508E9</v>
      </c>
      <c r="E789" s="156">
        <v>99456.8454</v>
      </c>
      <c r="G789" s="156">
        <v>1.5329592E9</v>
      </c>
      <c r="H789" s="156">
        <v>136685.441</v>
      </c>
      <c r="J789" s="154">
        <v>43461.0</v>
      </c>
      <c r="K789" s="155">
        <v>134054.46</v>
      </c>
      <c r="M789" s="13">
        <v>1.4890068E9</v>
      </c>
      <c r="N789" s="13">
        <v>27539.8685</v>
      </c>
      <c r="P789" s="152">
        <v>1.4842836E9</v>
      </c>
      <c r="Q789" s="152">
        <v>127652.7681</v>
      </c>
      <c r="S789" s="152">
        <v>1.4920056E9</v>
      </c>
      <c r="T789" s="152">
        <v>9758.5647</v>
      </c>
      <c r="V789" s="152">
        <v>1.4801112E9</v>
      </c>
      <c r="W789" s="152">
        <v>98629.0104</v>
      </c>
      <c r="Y789" s="152">
        <v>1.4785596E9</v>
      </c>
      <c r="Z789" s="152">
        <v>102099.3361</v>
      </c>
      <c r="AA789" s="153">
        <f>IFERROR(__xludf.DUMMYFUNCTION("TO_DATE(INT((AB789/(60*60*24))+""1/1/1970""))"),43746.0)</f>
        <v>43746</v>
      </c>
      <c r="AB789" s="156">
        <v>1.5705612E9</v>
      </c>
      <c r="AC789" s="156">
        <v>111679.2962</v>
      </c>
      <c r="AD789" s="153">
        <f>IFERROR(__xludf.DUMMYFUNCTION("TO_DATE(INT((AE789/(60*60*24))+""1/1/1970""))"),43749.0)</f>
        <v>43749</v>
      </c>
      <c r="AE789" s="152">
        <v>1.5708204E9</v>
      </c>
      <c r="AF789" s="152">
        <v>104160.75</v>
      </c>
      <c r="AG789" s="153">
        <f>IFERROR(__xludf.DUMMYFUNCTION("TO_DATE(INT((AH789/(60*60*24))+""1/1/1970""))"),43591.0)</f>
        <v>43591</v>
      </c>
      <c r="AH789" s="152">
        <v>1.557187173E9</v>
      </c>
      <c r="AI789" s="152">
        <v>112336.9637</v>
      </c>
    </row>
    <row r="790">
      <c r="A790" s="156">
        <v>1.50064386E9</v>
      </c>
      <c r="B790" s="156">
        <v>118529.1548</v>
      </c>
      <c r="C790" s="153">
        <f>IFERROR(__xludf.DUMMYFUNCTION("TO_DATE(INT((A790/(60*60*24))+""1/1/1970""))"),42937.0)</f>
        <v>42937</v>
      </c>
      <c r="D790" s="156">
        <v>1.5180192E9</v>
      </c>
      <c r="E790" s="156">
        <v>99456.8454</v>
      </c>
      <c r="G790" s="156">
        <v>1.5330096E9</v>
      </c>
      <c r="H790" s="156">
        <v>132987.081</v>
      </c>
      <c r="J790" s="154">
        <v>43462.0</v>
      </c>
      <c r="K790" s="155">
        <v>134782.91</v>
      </c>
      <c r="M790" s="13">
        <v>1.4890716E9</v>
      </c>
      <c r="N790" s="13">
        <v>27676.2164</v>
      </c>
      <c r="P790" s="156">
        <v>1.4843232E9</v>
      </c>
      <c r="Q790" s="156">
        <v>127652.7681</v>
      </c>
      <c r="S790" s="156">
        <v>1.4920272E9</v>
      </c>
      <c r="T790" s="156">
        <v>9758.5647</v>
      </c>
      <c r="V790" s="156">
        <v>1.4802876E9</v>
      </c>
      <c r="W790" s="156">
        <v>98783.566</v>
      </c>
      <c r="Y790" s="156">
        <v>1.478592E9</v>
      </c>
      <c r="Z790" s="156">
        <v>101680.418</v>
      </c>
      <c r="AA790" s="153">
        <f>IFERROR(__xludf.DUMMYFUNCTION("TO_DATE(INT((AB790/(60*60*24))+""1/1/1970""))"),43746.0)</f>
        <v>43746</v>
      </c>
      <c r="AB790" s="152">
        <v>1.5705648E9</v>
      </c>
      <c r="AC790" s="152">
        <v>111804.9757</v>
      </c>
      <c r="AD790" s="153">
        <f>IFERROR(__xludf.DUMMYFUNCTION("TO_DATE(INT((AE790/(60*60*24))+""1/1/1970""))"),43749.0)</f>
        <v>43749</v>
      </c>
      <c r="AE790" s="156">
        <v>1.570824E9</v>
      </c>
      <c r="AF790" s="156">
        <v>104160.75</v>
      </c>
      <c r="AG790" s="153">
        <f>IFERROR(__xludf.DUMMYFUNCTION("TO_DATE(INT((AH790/(60*60*24))+""1/1/1970""))"),43592.0)</f>
        <v>43592</v>
      </c>
      <c r="AH790" s="156">
        <v>1.557197967E9</v>
      </c>
      <c r="AI790" s="156">
        <v>112336.9637</v>
      </c>
    </row>
    <row r="791">
      <c r="A791" s="152">
        <v>1.5006672E9</v>
      </c>
      <c r="B791" s="152">
        <v>118682.598</v>
      </c>
      <c r="C791" s="153">
        <f>IFERROR(__xludf.DUMMYFUNCTION("TO_DATE(INT((A791/(60*60*24))+""1/1/1970""))"),42937.0)</f>
        <v>42937</v>
      </c>
      <c r="D791" s="156">
        <v>1.518066E9</v>
      </c>
      <c r="E791" s="156">
        <v>99456.8454</v>
      </c>
      <c r="G791" s="152">
        <v>1.533096E9</v>
      </c>
      <c r="H791" s="152">
        <v>133494.4188</v>
      </c>
      <c r="J791" s="154">
        <v>43465.0</v>
      </c>
      <c r="K791" s="155">
        <v>135133.23</v>
      </c>
      <c r="M791" s="13">
        <v>1.4890932E9</v>
      </c>
      <c r="N791" s="13">
        <v>27676.2164</v>
      </c>
      <c r="P791" s="152">
        <v>1.4843412E9</v>
      </c>
      <c r="Q791" s="152">
        <v>127652.7681</v>
      </c>
      <c r="S791" s="152">
        <v>1.492092E9</v>
      </c>
      <c r="T791" s="152">
        <v>9748.7416</v>
      </c>
      <c r="V791" s="152">
        <v>1.4803272E9</v>
      </c>
      <c r="W791" s="152">
        <v>99304.3817</v>
      </c>
      <c r="Y791" s="152">
        <v>1.4786316E9</v>
      </c>
      <c r="Z791" s="152">
        <v>101680.418</v>
      </c>
      <c r="AA791" s="153">
        <f>IFERROR(__xludf.DUMMYFUNCTION("TO_DATE(INT((AB791/(60*60*24))+""1/1/1970""))"),43747.0)</f>
        <v>43747</v>
      </c>
      <c r="AB791" s="156">
        <v>1.5705936E9</v>
      </c>
      <c r="AC791" s="156">
        <v>111804.9757</v>
      </c>
      <c r="AD791" s="153">
        <f>IFERROR(__xludf.DUMMYFUNCTION("TO_DATE(INT((AE791/(60*60*24))+""1/1/1970""))"),43750.0)</f>
        <v>43750</v>
      </c>
      <c r="AE791" s="152">
        <v>1.5708528E9</v>
      </c>
      <c r="AF791" s="152">
        <v>104119.07</v>
      </c>
      <c r="AG791" s="153">
        <f>IFERROR(__xludf.DUMMYFUNCTION("TO_DATE(INT((AH791/(60*60*24))+""1/1/1970""))"),43592.0)</f>
        <v>43592</v>
      </c>
      <c r="AH791" s="152">
        <v>1.5572139E9</v>
      </c>
      <c r="AI791" s="152">
        <v>112336.9637</v>
      </c>
    </row>
    <row r="792">
      <c r="A792" s="156">
        <v>1.50090306E9</v>
      </c>
      <c r="B792" s="156">
        <v>118620.2617</v>
      </c>
      <c r="C792" s="153">
        <f>IFERROR(__xludf.DUMMYFUNCTION("TO_DATE(INT((A792/(60*60*24))+""1/1/1970""))"),42940.0)</f>
        <v>42940</v>
      </c>
      <c r="D792" s="156">
        <v>1.5181236E9</v>
      </c>
      <c r="E792" s="156">
        <v>99456.8454</v>
      </c>
      <c r="G792" s="156">
        <v>1.5331824E9</v>
      </c>
      <c r="H792" s="156">
        <v>135737.5457</v>
      </c>
      <c r="J792" s="154">
        <v>43466.0</v>
      </c>
      <c r="K792" s="155">
        <v>135836.36</v>
      </c>
      <c r="M792" s="13">
        <v>1.489158E9</v>
      </c>
      <c r="N792" s="13">
        <v>27672.4216</v>
      </c>
      <c r="P792" s="156">
        <v>1.48437E9</v>
      </c>
      <c r="Q792" s="156">
        <v>128139.4194</v>
      </c>
      <c r="S792" s="156">
        <v>1.4921136E9</v>
      </c>
      <c r="T792" s="156">
        <v>9748.7416</v>
      </c>
      <c r="V792" s="156">
        <v>1.4803668E9</v>
      </c>
      <c r="W792" s="156">
        <v>99384.8021</v>
      </c>
      <c r="Y792" s="156">
        <v>1.478646E9</v>
      </c>
      <c r="Z792" s="156">
        <v>101680.418</v>
      </c>
      <c r="AA792" s="153">
        <f>IFERROR(__xludf.DUMMYFUNCTION("TO_DATE(INT((AB792/(60*60*24))+""1/1/1970""))"),43747.0)</f>
        <v>43747</v>
      </c>
      <c r="AB792" s="152">
        <v>1.5706296E9</v>
      </c>
      <c r="AC792" s="152">
        <v>111587.5408</v>
      </c>
      <c r="AD792" s="153">
        <f>IFERROR(__xludf.DUMMYFUNCTION("TO_DATE(INT((AE792/(60*60*24))+""1/1/1970""))"),43752.0)</f>
        <v>43752</v>
      </c>
      <c r="AE792" s="156">
        <v>1.5710616E9</v>
      </c>
      <c r="AF792" s="156">
        <v>104119.07</v>
      </c>
      <c r="AG792" s="153">
        <f>IFERROR(__xludf.DUMMYFUNCTION("TO_DATE(INT((AH792/(60*60*24))+""1/1/1970""))"),43592.0)</f>
        <v>43592</v>
      </c>
      <c r="AH792" s="156">
        <v>1.557229692E9</v>
      </c>
      <c r="AI792" s="156">
        <v>112336.9637</v>
      </c>
    </row>
    <row r="793">
      <c r="A793" s="152">
        <v>1.5009264E9</v>
      </c>
      <c r="B793" s="152">
        <v>118653.8274</v>
      </c>
      <c r="C793" s="153">
        <f>IFERROR(__xludf.DUMMYFUNCTION("TO_DATE(INT((A793/(60*60*24))+""1/1/1970""))"),42940.0)</f>
        <v>42940</v>
      </c>
      <c r="D793" s="156">
        <v>1.518192E9</v>
      </c>
      <c r="E793" s="156">
        <v>99456.8454</v>
      </c>
      <c r="G793" s="152">
        <v>1.5332688E9</v>
      </c>
      <c r="H793" s="152">
        <v>141702.5927</v>
      </c>
      <c r="J793" s="154">
        <v>43467.0</v>
      </c>
      <c r="K793" s="155">
        <v>135834.99</v>
      </c>
      <c r="M793" s="13">
        <v>1.4891796E9</v>
      </c>
      <c r="N793" s="13">
        <v>27672.4216</v>
      </c>
      <c r="P793" s="152">
        <v>1.4846652E9</v>
      </c>
      <c r="Q793" s="152">
        <v>128139.4194</v>
      </c>
      <c r="S793" s="152">
        <v>1.492128E9</v>
      </c>
      <c r="T793" s="152">
        <v>9745.4703</v>
      </c>
      <c r="V793" s="152">
        <v>1.480374E9</v>
      </c>
      <c r="W793" s="152">
        <v>99582.8895</v>
      </c>
      <c r="Y793" s="152">
        <v>1.4786712E9</v>
      </c>
      <c r="Z793" s="152">
        <v>101395.1679</v>
      </c>
      <c r="AA793" s="153">
        <f>IFERROR(__xludf.DUMMYFUNCTION("TO_DATE(INT((AB793/(60*60*24))+""1/1/1970""))"),43747.0)</f>
        <v>43747</v>
      </c>
      <c r="AB793" s="156">
        <v>1.5706476E9</v>
      </c>
      <c r="AC793" s="156">
        <v>111428.0506</v>
      </c>
      <c r="AD793" s="153">
        <f>IFERROR(__xludf.DUMMYFUNCTION("TO_DATE(INT((AE793/(60*60*24))+""1/1/1970""))"),43752.0)</f>
        <v>43752</v>
      </c>
      <c r="AE793" s="152">
        <v>1.5710796E9</v>
      </c>
      <c r="AF793" s="152">
        <v>104119.07</v>
      </c>
      <c r="AG793" s="153">
        <f>IFERROR(__xludf.DUMMYFUNCTION("TO_DATE(INT((AH793/(60*60*24))+""1/1/1970""))"),43592.0)</f>
        <v>43592</v>
      </c>
      <c r="AH793" s="152">
        <v>1.557245495E9</v>
      </c>
      <c r="AI793" s="152">
        <v>111549.1477</v>
      </c>
    </row>
    <row r="794">
      <c r="A794" s="156">
        <v>1.50098946E9</v>
      </c>
      <c r="B794" s="156">
        <v>119047.0255</v>
      </c>
      <c r="C794" s="153">
        <f>IFERROR(__xludf.DUMMYFUNCTION("TO_DATE(INT((A794/(60*60*24))+""1/1/1970""))"),42941.0)</f>
        <v>42941</v>
      </c>
      <c r="D794" s="156">
        <v>1.5182388E9</v>
      </c>
      <c r="E794" s="156">
        <v>99456.8454</v>
      </c>
      <c r="G794" s="156">
        <v>1.5333552E9</v>
      </c>
      <c r="H794" s="156">
        <v>137076.0446</v>
      </c>
      <c r="J794" s="154">
        <v>43468.0</v>
      </c>
      <c r="K794" s="155">
        <v>136169.87</v>
      </c>
      <c r="M794" s="13">
        <v>1.4891904E9</v>
      </c>
      <c r="N794" s="13">
        <v>27588.9167</v>
      </c>
      <c r="P794" s="156">
        <v>1.4846868E9</v>
      </c>
      <c r="Q794" s="156">
        <v>128139.4194</v>
      </c>
      <c r="S794" s="156">
        <v>1.4922144E9</v>
      </c>
      <c r="T794" s="156">
        <v>9739.2286</v>
      </c>
      <c r="V794" s="156">
        <v>1.4804064E9</v>
      </c>
      <c r="W794" s="156">
        <v>99272.0884</v>
      </c>
      <c r="Y794" s="156">
        <v>1.4787108E9</v>
      </c>
      <c r="Z794" s="156">
        <v>101395.1679</v>
      </c>
      <c r="AA794" s="153">
        <f>IFERROR(__xludf.DUMMYFUNCTION("TO_DATE(INT((AB794/(60*60*24))+""1/1/1970""))"),43747.0)</f>
        <v>43747</v>
      </c>
      <c r="AB794" s="152">
        <v>1.5706512E9</v>
      </c>
      <c r="AC794" s="152">
        <v>111534.0832</v>
      </c>
      <c r="AD794" s="153">
        <f>IFERROR(__xludf.DUMMYFUNCTION("TO_DATE(INT((AE794/(60*60*24))+""1/1/1970""))"),43752.0)</f>
        <v>43752</v>
      </c>
      <c r="AE794" s="156">
        <v>1.5710832E9</v>
      </c>
      <c r="AF794" s="156">
        <v>104119.07</v>
      </c>
      <c r="AG794" s="153">
        <f>IFERROR(__xludf.DUMMYFUNCTION("TO_DATE(INT((AH794/(60*60*24))+""1/1/1970""))"),43592.0)</f>
        <v>43592</v>
      </c>
      <c r="AH794" s="156">
        <v>1.557261292E9</v>
      </c>
      <c r="AI794" s="156">
        <v>111433.8575</v>
      </c>
    </row>
    <row r="795">
      <c r="A795" s="152">
        <v>1.5010128E9</v>
      </c>
      <c r="B795" s="152">
        <v>118941.5333</v>
      </c>
      <c r="C795" s="153">
        <f>IFERROR(__xludf.DUMMYFUNCTION("TO_DATE(INT((A795/(60*60*24))+""1/1/1970""))"),42941.0)</f>
        <v>42941</v>
      </c>
      <c r="D795" s="156">
        <v>1.5184692E9</v>
      </c>
      <c r="E795" s="156">
        <v>99456.8454</v>
      </c>
      <c r="G795" s="152">
        <v>1.533564E9</v>
      </c>
      <c r="H795" s="152">
        <v>137076.0446</v>
      </c>
      <c r="J795" s="154">
        <v>43469.0</v>
      </c>
      <c r="K795" s="155">
        <v>133827.45</v>
      </c>
      <c r="M795" s="13">
        <v>1.4892768E9</v>
      </c>
      <c r="N795" s="13">
        <v>27588.9167</v>
      </c>
      <c r="P795" s="152">
        <v>1.4847156E9</v>
      </c>
      <c r="Q795" s="152">
        <v>127299.8178</v>
      </c>
      <c r="S795" s="152">
        <v>1.4923872E9</v>
      </c>
      <c r="T795" s="152">
        <v>9736.7641</v>
      </c>
      <c r="V795" s="152">
        <v>1.480446E9</v>
      </c>
      <c r="W795" s="152">
        <v>99289.8851</v>
      </c>
      <c r="Y795" s="152">
        <v>1.4787324E9</v>
      </c>
      <c r="Z795" s="152">
        <v>101395.1679</v>
      </c>
      <c r="AA795" s="153">
        <f>IFERROR(__xludf.DUMMYFUNCTION("TO_DATE(INT((AB795/(60*60*24))+""1/1/1970""))"),43748.0)</f>
        <v>43748</v>
      </c>
      <c r="AB795" s="156">
        <v>1.57068E9</v>
      </c>
      <c r="AC795" s="156">
        <v>111534.0832</v>
      </c>
      <c r="AD795" s="153">
        <f>IFERROR(__xludf.DUMMYFUNCTION("TO_DATE(INT((AE795/(60*60*24))+""1/1/1970""))"),43753.0)</f>
        <v>43753</v>
      </c>
      <c r="AE795" s="152">
        <v>1.571112E9</v>
      </c>
      <c r="AF795" s="152">
        <v>104250.46</v>
      </c>
      <c r="AG795" s="153">
        <f>IFERROR(__xludf.DUMMYFUNCTION("TO_DATE(INT((AH795/(60*60*24))+""1/1/1970""))"),43592.0)</f>
        <v>43592</v>
      </c>
      <c r="AH795" s="152">
        <v>1.557273356E9</v>
      </c>
      <c r="AI795" s="152">
        <v>111433.8575</v>
      </c>
    </row>
    <row r="796">
      <c r="A796" s="156">
        <v>1.50107586E9</v>
      </c>
      <c r="B796" s="156">
        <v>119066.2059</v>
      </c>
      <c r="C796" s="153">
        <f>IFERROR(__xludf.DUMMYFUNCTION("TO_DATE(INT((A796/(60*60*24))+""1/1/1970""))"),42942.0)</f>
        <v>42942</v>
      </c>
      <c r="D796" s="156">
        <v>1.5185376E9</v>
      </c>
      <c r="E796" s="156">
        <v>99456.8454</v>
      </c>
      <c r="G796" s="152">
        <v>1.5336144E9</v>
      </c>
      <c r="H796" s="152">
        <v>139515.5132</v>
      </c>
      <c r="J796" s="154">
        <v>43472.0</v>
      </c>
      <c r="K796" s="155">
        <v>137323.05</v>
      </c>
      <c r="M796" s="13">
        <v>1.4893596E9</v>
      </c>
      <c r="N796" s="13">
        <v>27622.8624</v>
      </c>
      <c r="P796" s="156">
        <v>1.4847552E9</v>
      </c>
      <c r="Q796" s="156">
        <v>127299.8178</v>
      </c>
      <c r="S796" s="156">
        <v>1.4924376E9</v>
      </c>
      <c r="T796" s="156">
        <v>9736.7641</v>
      </c>
      <c r="V796" s="156">
        <v>1.4804604E9</v>
      </c>
      <c r="W796" s="156">
        <v>99261.9359</v>
      </c>
      <c r="Y796" s="156">
        <v>1.4787504E9</v>
      </c>
      <c r="Z796" s="156">
        <v>100490.2681</v>
      </c>
      <c r="AA796" s="153">
        <f>IFERROR(__xludf.DUMMYFUNCTION("TO_DATE(INT((AB796/(60*60*24))+""1/1/1970""))"),43748.0)</f>
        <v>43748</v>
      </c>
      <c r="AB796" s="152">
        <v>1.570716E9</v>
      </c>
      <c r="AC796" s="152">
        <v>110861.0145</v>
      </c>
      <c r="AD796" s="153">
        <f>IFERROR(__xludf.DUMMYFUNCTION("TO_DATE(INT((AE796/(60*60*24))+""1/1/1970""))"),43753.0)</f>
        <v>43753</v>
      </c>
      <c r="AE796" s="156">
        <v>1.571148E9</v>
      </c>
      <c r="AF796" s="156">
        <v>104250.46</v>
      </c>
      <c r="AG796" s="153">
        <f>IFERROR(__xludf.DUMMYFUNCTION("TO_DATE(INT((AH796/(60*60*24))+""1/1/1970""))"),43593.0)</f>
        <v>43593</v>
      </c>
      <c r="AH796" s="156">
        <v>1.557277191E9</v>
      </c>
      <c r="AI796" s="156">
        <v>111433.8575</v>
      </c>
    </row>
    <row r="797">
      <c r="A797" s="152">
        <v>1.5010992E9</v>
      </c>
      <c r="B797" s="152">
        <v>118946.3284</v>
      </c>
      <c r="C797" s="153">
        <f>IFERROR(__xludf.DUMMYFUNCTION("TO_DATE(INT((A797/(60*60*24))+""1/1/1970""))"),42942.0)</f>
        <v>42942</v>
      </c>
      <c r="D797" s="156">
        <v>1.5185844E9</v>
      </c>
      <c r="E797" s="156">
        <v>99456.8454</v>
      </c>
      <c r="G797" s="156">
        <v>1.5337008E9</v>
      </c>
      <c r="H797" s="156">
        <v>140509.5696</v>
      </c>
      <c r="J797" s="154">
        <v>43473.0</v>
      </c>
      <c r="K797" s="155">
        <v>138367.01</v>
      </c>
      <c r="M797" s="13">
        <v>1.4894136E9</v>
      </c>
      <c r="N797" s="13">
        <v>27622.8624</v>
      </c>
      <c r="P797" s="152">
        <v>1.4847732E9</v>
      </c>
      <c r="Q797" s="152">
        <v>127299.8178</v>
      </c>
      <c r="S797" s="152">
        <v>1.4924592E9</v>
      </c>
      <c r="T797" s="152">
        <v>9736.7641</v>
      </c>
      <c r="V797" s="152">
        <v>1.4804856E9</v>
      </c>
      <c r="W797" s="152">
        <v>99054.4256</v>
      </c>
      <c r="Y797" s="152">
        <v>1.47879E9</v>
      </c>
      <c r="Z797" s="152">
        <v>100490.2681</v>
      </c>
      <c r="AA797" s="153">
        <f>IFERROR(__xludf.DUMMYFUNCTION("TO_DATE(INT((AB797/(60*60*24))+""1/1/1970""))"),43748.0)</f>
        <v>43748</v>
      </c>
      <c r="AB797" s="156">
        <v>1.570734E9</v>
      </c>
      <c r="AC797" s="156">
        <v>110814.7572</v>
      </c>
      <c r="AD797" s="153">
        <f>IFERROR(__xludf.DUMMYFUNCTION("TO_DATE(INT((AE797/(60*60*24))+""1/1/1970""))"),43753.0)</f>
        <v>43753</v>
      </c>
      <c r="AE797" s="152">
        <v>1.571166E9</v>
      </c>
      <c r="AF797" s="152">
        <v>104250.46</v>
      </c>
      <c r="AG797" s="153">
        <f>IFERROR(__xludf.DUMMYFUNCTION("TO_DATE(INT((AH797/(60*60*24))+""1/1/1970""))"),43593.0)</f>
        <v>43593</v>
      </c>
      <c r="AH797" s="152">
        <v>1.557293018E9</v>
      </c>
      <c r="AI797" s="152">
        <v>111433.8575</v>
      </c>
    </row>
    <row r="798">
      <c r="A798" s="156">
        <v>1.50116226E9</v>
      </c>
      <c r="B798" s="156">
        <v>119133.3373</v>
      </c>
      <c r="C798" s="153">
        <f>IFERROR(__xludf.DUMMYFUNCTION("TO_DATE(INT((A798/(60*60*24))+""1/1/1970""))"),42943.0)</f>
        <v>42943</v>
      </c>
      <c r="D798" s="156">
        <v>1.518642E9</v>
      </c>
      <c r="E798" s="156">
        <v>99456.8454</v>
      </c>
      <c r="G798" s="152">
        <v>1.5337872E9</v>
      </c>
      <c r="H798" s="152">
        <v>141017.945</v>
      </c>
      <c r="J798" s="154">
        <v>43474.0</v>
      </c>
      <c r="K798" s="155">
        <v>139403.39</v>
      </c>
      <c r="M798" s="13">
        <v>1.4894352E9</v>
      </c>
      <c r="N798" s="13">
        <v>27622.8624</v>
      </c>
      <c r="P798" s="156">
        <v>1.484802E9</v>
      </c>
      <c r="Q798" s="156">
        <v>127803.9037</v>
      </c>
      <c r="S798" s="156">
        <v>1.492524E9</v>
      </c>
      <c r="T798" s="156">
        <v>9737.6103</v>
      </c>
      <c r="V798" s="156">
        <v>1.4805252E9</v>
      </c>
      <c r="W798" s="156">
        <v>97772.2777</v>
      </c>
      <c r="Y798" s="156">
        <v>1.4788188E9</v>
      </c>
      <c r="Z798" s="156">
        <v>100490.2681</v>
      </c>
      <c r="AA798" s="153">
        <f>IFERROR(__xludf.DUMMYFUNCTION("TO_DATE(INT((AB798/(60*60*24))+""1/1/1970""))"),43748.0)</f>
        <v>43748</v>
      </c>
      <c r="AB798" s="152">
        <v>1.5707376E9</v>
      </c>
      <c r="AC798" s="152">
        <v>110741.187</v>
      </c>
      <c r="AD798" s="153">
        <f>IFERROR(__xludf.DUMMYFUNCTION("TO_DATE(INT((AE798/(60*60*24))+""1/1/1970""))"),43753.0)</f>
        <v>43753</v>
      </c>
      <c r="AE798" s="156">
        <v>1.5711696E9</v>
      </c>
      <c r="AF798" s="156">
        <v>104250.46</v>
      </c>
      <c r="AG798" s="153">
        <f>IFERROR(__xludf.DUMMYFUNCTION("TO_DATE(INT((AH798/(60*60*24))+""1/1/1970""))"),43593.0)</f>
        <v>43593</v>
      </c>
      <c r="AH798" s="156">
        <v>1.557308938E9</v>
      </c>
      <c r="AI798" s="156">
        <v>111433.8575</v>
      </c>
    </row>
    <row r="799">
      <c r="A799" s="152">
        <v>1.5011856E9</v>
      </c>
      <c r="B799" s="152">
        <v>118836.0411</v>
      </c>
      <c r="C799" s="153">
        <f>IFERROR(__xludf.DUMMYFUNCTION("TO_DATE(INT((A799/(60*60*24))+""1/1/1970""))"),42943.0)</f>
        <v>42943</v>
      </c>
      <c r="D799" s="156">
        <v>1.5187104E9</v>
      </c>
      <c r="E799" s="156">
        <v>99456.8454</v>
      </c>
      <c r="G799" s="156">
        <v>1.5338736E9</v>
      </c>
      <c r="H799" s="156">
        <v>141681.8667</v>
      </c>
      <c r="J799" s="154">
        <v>43475.0</v>
      </c>
      <c r="K799" s="155">
        <v>140197.41</v>
      </c>
      <c r="M799" s="13">
        <v>1.4895E9</v>
      </c>
      <c r="N799" s="13">
        <v>27607.1138</v>
      </c>
      <c r="P799" s="152">
        <v>1.4848416E9</v>
      </c>
      <c r="Q799" s="152">
        <v>127803.9037</v>
      </c>
      <c r="S799" s="152">
        <v>1.4925456E9</v>
      </c>
      <c r="T799" s="152">
        <v>9737.6103</v>
      </c>
      <c r="V799" s="152">
        <v>1.4805468E9</v>
      </c>
      <c r="W799" s="152">
        <v>97769.6614</v>
      </c>
      <c r="Y799" s="152">
        <v>1.4788296E9</v>
      </c>
      <c r="Z799" s="152">
        <v>100193.0751</v>
      </c>
      <c r="AA799" s="153">
        <f>IFERROR(__xludf.DUMMYFUNCTION("TO_DATE(INT((AB799/(60*60*24))+""1/1/1970""))"),43749.0)</f>
        <v>43749</v>
      </c>
      <c r="AB799" s="156">
        <v>1.5707664E9</v>
      </c>
      <c r="AC799" s="156">
        <v>110741.187</v>
      </c>
      <c r="AD799" s="153">
        <f>IFERROR(__xludf.DUMMYFUNCTION("TO_DATE(INT((AE799/(60*60*24))+""1/1/1970""))"),43754.0)</f>
        <v>43754</v>
      </c>
      <c r="AE799" s="152">
        <v>1.5711984E9</v>
      </c>
      <c r="AF799" s="152">
        <v>103978.29</v>
      </c>
      <c r="AG799" s="153">
        <f>IFERROR(__xludf.DUMMYFUNCTION("TO_DATE(INT((AH799/(60*60*24))+""1/1/1970""))"),43593.0)</f>
        <v>43593</v>
      </c>
      <c r="AH799" s="152">
        <v>1.557324756E9</v>
      </c>
      <c r="AI799" s="152">
        <v>111323.3711</v>
      </c>
    </row>
    <row r="800">
      <c r="A800" s="156">
        <v>1.50124866E9</v>
      </c>
      <c r="B800" s="156">
        <v>118634.647</v>
      </c>
      <c r="C800" s="153">
        <f>IFERROR(__xludf.DUMMYFUNCTION("TO_DATE(INT((A800/(60*60*24))+""1/1/1970""))"),42944.0)</f>
        <v>42944</v>
      </c>
      <c r="D800" s="156">
        <v>1.5187572E9</v>
      </c>
      <c r="E800" s="156">
        <v>99456.8454</v>
      </c>
      <c r="G800" s="152">
        <v>1.53396E9</v>
      </c>
      <c r="H800" s="152">
        <v>143135.8173</v>
      </c>
      <c r="J800" s="154">
        <v>43476.0</v>
      </c>
      <c r="K800" s="155">
        <v>140231.93</v>
      </c>
      <c r="M800" s="13">
        <v>1.4895216E9</v>
      </c>
      <c r="N800" s="13">
        <v>27607.1138</v>
      </c>
      <c r="P800" s="156">
        <v>1.4848596E9</v>
      </c>
      <c r="Q800" s="156">
        <v>127803.9037</v>
      </c>
      <c r="S800" s="156">
        <v>1.4926104E9</v>
      </c>
      <c r="T800" s="156">
        <v>9709.4107</v>
      </c>
      <c r="V800" s="156">
        <v>1.4805648E9</v>
      </c>
      <c r="W800" s="156">
        <v>97927.301</v>
      </c>
      <c r="Y800" s="156">
        <v>1.4788692E9</v>
      </c>
      <c r="Z800" s="156">
        <v>100193.0751</v>
      </c>
      <c r="AA800" s="153">
        <f>IFERROR(__xludf.DUMMYFUNCTION("TO_DATE(INT((AB800/(60*60*24))+""1/1/1970""))"),43749.0)</f>
        <v>43749</v>
      </c>
      <c r="AB800" s="152">
        <v>1.5708024E9</v>
      </c>
      <c r="AC800" s="152">
        <v>109950.1634</v>
      </c>
      <c r="AD800" s="153">
        <f>IFERROR(__xludf.DUMMYFUNCTION("TO_DATE(INT((AE800/(60*60*24))+""1/1/1970""))"),43754.0)</f>
        <v>43754</v>
      </c>
      <c r="AE800" s="156">
        <v>1.5712344E9</v>
      </c>
      <c r="AF800" s="156">
        <v>103978.29</v>
      </c>
      <c r="AG800" s="153">
        <f>IFERROR(__xludf.DUMMYFUNCTION("TO_DATE(INT((AH800/(60*60*24))+""1/1/1970""))"),43593.0)</f>
        <v>43593</v>
      </c>
      <c r="AH800" s="156">
        <v>1.55734056E9</v>
      </c>
      <c r="AI800" s="156">
        <v>111525.1289</v>
      </c>
    </row>
    <row r="801">
      <c r="A801" s="152">
        <v>1.501272E9</v>
      </c>
      <c r="B801" s="152">
        <v>118696.9833</v>
      </c>
      <c r="C801" s="153">
        <f>IFERROR(__xludf.DUMMYFUNCTION("TO_DATE(INT((A801/(60*60*24))+""1/1/1970""))"),42944.0)</f>
        <v>42944</v>
      </c>
      <c r="D801" s="156">
        <v>1.5188148E9</v>
      </c>
      <c r="E801" s="156">
        <v>99456.8454</v>
      </c>
      <c r="G801" s="156">
        <v>1.5341688E9</v>
      </c>
      <c r="H801" s="156">
        <v>143135.8173</v>
      </c>
      <c r="J801" s="154">
        <v>43479.0</v>
      </c>
      <c r="K801" s="155">
        <v>140476.37</v>
      </c>
      <c r="M801" s="13">
        <v>1.4895864E9</v>
      </c>
      <c r="N801" s="13">
        <v>27636.1707</v>
      </c>
      <c r="P801" s="152">
        <v>1.4848884E9</v>
      </c>
      <c r="Q801" s="152">
        <v>126982.2663</v>
      </c>
      <c r="S801" s="152">
        <v>1.492632E9</v>
      </c>
      <c r="T801" s="152">
        <v>9709.4107</v>
      </c>
      <c r="V801" s="152">
        <v>1.4806044E9</v>
      </c>
      <c r="W801" s="152">
        <v>97584.9166</v>
      </c>
      <c r="Y801" s="152">
        <v>1.4789016E9</v>
      </c>
      <c r="Z801" s="152">
        <v>100193.0751</v>
      </c>
      <c r="AA801" s="153">
        <f>IFERROR(__xludf.DUMMYFUNCTION("TO_DATE(INT((AB801/(60*60*24))+""1/1/1970""))"),43749.0)</f>
        <v>43749</v>
      </c>
      <c r="AB801" s="156">
        <v>1.5708204E9</v>
      </c>
      <c r="AC801" s="156">
        <v>109833.0985</v>
      </c>
      <c r="AD801" s="153">
        <f>IFERROR(__xludf.DUMMYFUNCTION("TO_DATE(INT((AE801/(60*60*24))+""1/1/1970""))"),43754.0)</f>
        <v>43754</v>
      </c>
      <c r="AE801" s="152">
        <v>1.5712524E9</v>
      </c>
      <c r="AF801" s="152">
        <v>103978.29</v>
      </c>
      <c r="AG801" s="153">
        <f>IFERROR(__xludf.DUMMYFUNCTION("TO_DATE(INT((AH801/(60*60*24))+""1/1/1970""))"),43593.0)</f>
        <v>43593</v>
      </c>
      <c r="AH801" s="152">
        <v>1.557356693E9</v>
      </c>
      <c r="AI801" s="152">
        <v>111145.6322</v>
      </c>
    </row>
    <row r="802">
      <c r="A802" s="156">
        <v>1.50150786E9</v>
      </c>
      <c r="B802" s="156">
        <v>118903.1725</v>
      </c>
      <c r="C802" s="153">
        <f>IFERROR(__xludf.DUMMYFUNCTION("TO_DATE(INT((A802/(60*60*24))+""1/1/1970""))"),42947.0)</f>
        <v>42947</v>
      </c>
      <c r="D802" s="156">
        <v>1.5191388E9</v>
      </c>
      <c r="E802" s="156">
        <v>99456.8454</v>
      </c>
      <c r="G802" s="156">
        <v>1.5342192E9</v>
      </c>
      <c r="H802" s="156">
        <v>143588.9853</v>
      </c>
      <c r="J802" s="154">
        <v>43480.0</v>
      </c>
      <c r="K802" s="155">
        <v>139628.73</v>
      </c>
      <c r="M802" s="13">
        <v>1.489608E9</v>
      </c>
      <c r="N802" s="13">
        <v>27636.1707</v>
      </c>
      <c r="P802" s="156">
        <v>1.484928E9</v>
      </c>
      <c r="Q802" s="156">
        <v>126982.2663</v>
      </c>
      <c r="S802" s="156">
        <v>1.4926968E9</v>
      </c>
      <c r="T802" s="156">
        <v>9717.4561</v>
      </c>
      <c r="V802" s="156">
        <v>1.4806332E9</v>
      </c>
      <c r="W802" s="156">
        <v>98046.5496</v>
      </c>
      <c r="Y802" s="156">
        <v>1.4789088E9</v>
      </c>
      <c r="Z802" s="156">
        <v>99911.0404</v>
      </c>
      <c r="AA802" s="153">
        <f>IFERROR(__xludf.DUMMYFUNCTION("TO_DATE(INT((AB802/(60*60*24))+""1/1/1970""))"),43749.0)</f>
        <v>43749</v>
      </c>
      <c r="AB802" s="152">
        <v>1.570824E9</v>
      </c>
      <c r="AC802" s="152">
        <v>109992.5513</v>
      </c>
      <c r="AD802" s="153">
        <f>IFERROR(__xludf.DUMMYFUNCTION("TO_DATE(INT((AE802/(60*60*24))+""1/1/1970""))"),43754.0)</f>
        <v>43754</v>
      </c>
      <c r="AE802" s="156">
        <v>1.571256E9</v>
      </c>
      <c r="AF802" s="156">
        <v>103978.29</v>
      </c>
      <c r="AG802" s="153">
        <f>IFERROR(__xludf.DUMMYFUNCTION("TO_DATE(INT((AH802/(60*60*24))+""1/1/1970""))"),43593.0)</f>
        <v>43593</v>
      </c>
      <c r="AH802" s="156">
        <v>1.557359955E9</v>
      </c>
      <c r="AI802" s="156">
        <v>111145.6322</v>
      </c>
    </row>
    <row r="803">
      <c r="A803" s="152">
        <v>1.5015312E9</v>
      </c>
      <c r="B803" s="152">
        <v>118629.8519</v>
      </c>
      <c r="C803" s="153">
        <f>IFERROR(__xludf.DUMMYFUNCTION("TO_DATE(INT((A803/(60*60*24))+""1/1/1970""))"),42947.0)</f>
        <v>42947</v>
      </c>
      <c r="D803" s="156">
        <v>1.5191892E9</v>
      </c>
      <c r="E803" s="156">
        <v>99237.2413</v>
      </c>
      <c r="G803" s="152">
        <v>1.5343056E9</v>
      </c>
      <c r="H803" s="152">
        <v>144846.9194</v>
      </c>
      <c r="J803" s="154">
        <v>43481.0</v>
      </c>
      <c r="K803" s="155">
        <v>140954.23</v>
      </c>
      <c r="M803" s="13">
        <v>1.4896728E9</v>
      </c>
      <c r="N803" s="13">
        <v>27592.5024</v>
      </c>
      <c r="P803" s="152">
        <v>1.484946E9</v>
      </c>
      <c r="Q803" s="152">
        <v>126982.2663</v>
      </c>
      <c r="S803" s="152">
        <v>1.4927184E9</v>
      </c>
      <c r="T803" s="152">
        <v>9717.4561</v>
      </c>
      <c r="V803" s="152">
        <v>1.480644E9</v>
      </c>
      <c r="W803" s="152">
        <v>98228.5197</v>
      </c>
      <c r="Y803" s="152">
        <v>1.479078E9</v>
      </c>
      <c r="Z803" s="152">
        <v>99911.0404</v>
      </c>
      <c r="AA803" s="153">
        <f>IFERROR(__xludf.DUMMYFUNCTION("TO_DATE(INT((AB803/(60*60*24))+""1/1/1970""))"),43750.0)</f>
        <v>43750</v>
      </c>
      <c r="AB803" s="156">
        <v>1.5708528E9</v>
      </c>
      <c r="AC803" s="156">
        <v>109992.5513</v>
      </c>
      <c r="AD803" s="153">
        <f>IFERROR(__xludf.DUMMYFUNCTION("TO_DATE(INT((AE803/(60*60*24))+""1/1/1970""))"),43755.0)</f>
        <v>43755</v>
      </c>
      <c r="AE803" s="152">
        <v>1.5712848E9</v>
      </c>
      <c r="AF803" s="152">
        <v>103895.31</v>
      </c>
      <c r="AG803" s="153">
        <f>IFERROR(__xludf.DUMMYFUNCTION("TO_DATE(INT((AH803/(60*60*24))+""1/1/1970""))"),43594.0)</f>
        <v>43594</v>
      </c>
      <c r="AH803" s="152">
        <v>1.557372513E9</v>
      </c>
      <c r="AI803" s="152">
        <v>111145.6322</v>
      </c>
    </row>
    <row r="804">
      <c r="A804" s="156">
        <v>1.50159426E9</v>
      </c>
      <c r="B804" s="156">
        <v>118960.7137</v>
      </c>
      <c r="C804" s="153">
        <f>IFERROR(__xludf.DUMMYFUNCTION("TO_DATE(INT((A804/(60*60*24))+""1/1/1970""))"),42948.0)</f>
        <v>42948</v>
      </c>
      <c r="D804" s="156">
        <v>1.5192468E9</v>
      </c>
      <c r="E804" s="156">
        <v>99237.2413</v>
      </c>
      <c r="G804" s="156">
        <v>1.534392E9</v>
      </c>
      <c r="H804" s="156">
        <v>142981.7477</v>
      </c>
      <c r="J804" s="154">
        <v>43482.0</v>
      </c>
      <c r="K804" s="155">
        <v>141426.37</v>
      </c>
      <c r="M804" s="13">
        <v>1.4896944E9</v>
      </c>
      <c r="N804" s="13">
        <v>27592.5024</v>
      </c>
      <c r="P804" s="156">
        <v>1.4849748E9</v>
      </c>
      <c r="Q804" s="156">
        <v>127789.0805</v>
      </c>
      <c r="S804" s="156">
        <v>1.4927832E9</v>
      </c>
      <c r="T804" s="156">
        <v>9717.241</v>
      </c>
      <c r="V804" s="156">
        <v>1.4806836E9</v>
      </c>
      <c r="W804" s="156">
        <v>98243.431</v>
      </c>
      <c r="Y804" s="156">
        <v>1.4791176E9</v>
      </c>
      <c r="Z804" s="156">
        <v>99602.3639</v>
      </c>
      <c r="AA804" s="153">
        <f>IFERROR(__xludf.DUMMYFUNCTION("TO_DATE(INT((AB804/(60*60*24))+""1/1/1970""))"),43752.0)</f>
        <v>43752</v>
      </c>
      <c r="AB804" s="152">
        <v>1.5710616E9</v>
      </c>
      <c r="AC804" s="152">
        <v>110231.4877</v>
      </c>
      <c r="AD804" s="153">
        <f>IFERROR(__xludf.DUMMYFUNCTION("TO_DATE(INT((AE804/(60*60*24))+""1/1/1970""))"),43755.0)</f>
        <v>43755</v>
      </c>
      <c r="AE804" s="156">
        <v>1.5713208E9</v>
      </c>
      <c r="AF804" s="156">
        <v>103895.31</v>
      </c>
      <c r="AG804" s="153">
        <f>IFERROR(__xludf.DUMMYFUNCTION("TO_DATE(INT((AH804/(60*60*24))+""1/1/1970""))"),43594.0)</f>
        <v>43594</v>
      </c>
      <c r="AH804" s="156">
        <v>1.557388337E9</v>
      </c>
      <c r="AI804" s="156">
        <v>111145.6322</v>
      </c>
    </row>
    <row r="805">
      <c r="A805" s="152">
        <v>1.5016176E9</v>
      </c>
      <c r="B805" s="152">
        <v>118893.5823</v>
      </c>
      <c r="C805" s="153">
        <f>IFERROR(__xludf.DUMMYFUNCTION("TO_DATE(INT((A805/(60*60*24))+""1/1/1970""))"),42948.0)</f>
        <v>42948</v>
      </c>
      <c r="D805" s="156">
        <v>1.5193152E9</v>
      </c>
      <c r="E805" s="156">
        <v>99398.5756</v>
      </c>
      <c r="G805" s="152">
        <v>1.5344784E9</v>
      </c>
      <c r="H805" s="152">
        <v>142928.3894</v>
      </c>
      <c r="J805" s="154">
        <v>43483.0</v>
      </c>
      <c r="K805" s="155">
        <v>142400.79</v>
      </c>
      <c r="M805" s="13">
        <v>1.4897592E9</v>
      </c>
      <c r="N805" s="13">
        <v>27453.1918</v>
      </c>
      <c r="P805" s="152">
        <v>1.4851836E9</v>
      </c>
      <c r="Q805" s="152">
        <v>127789.0805</v>
      </c>
      <c r="S805" s="152">
        <v>1.4928048E9</v>
      </c>
      <c r="T805" s="152">
        <v>9717.241</v>
      </c>
      <c r="V805" s="152">
        <v>1.480716E9</v>
      </c>
      <c r="W805" s="152">
        <v>99083.2798</v>
      </c>
      <c r="Y805" s="152">
        <v>1.4791572E9</v>
      </c>
      <c r="Z805" s="152">
        <v>99602.3639</v>
      </c>
      <c r="AA805" s="153">
        <f>IFERROR(__xludf.DUMMYFUNCTION("TO_DATE(INT((AB805/(60*60*24))+""1/1/1970""))"),43752.0)</f>
        <v>43752</v>
      </c>
      <c r="AB805" s="156">
        <v>1.5710796E9</v>
      </c>
      <c r="AC805" s="156">
        <v>110267.1087</v>
      </c>
      <c r="AD805" s="153">
        <f>IFERROR(__xludf.DUMMYFUNCTION("TO_DATE(INT((AE805/(60*60*24))+""1/1/1970""))"),43755.0)</f>
        <v>43755</v>
      </c>
      <c r="AE805" s="152">
        <v>1.5713388E9</v>
      </c>
      <c r="AF805" s="152">
        <v>103895.31</v>
      </c>
      <c r="AG805" s="153">
        <f>IFERROR(__xludf.DUMMYFUNCTION("TO_DATE(INT((AH805/(60*60*24))+""1/1/1970""))"),43594.0)</f>
        <v>43594</v>
      </c>
      <c r="AH805" s="152">
        <v>1.557404215E9</v>
      </c>
      <c r="AI805" s="152">
        <v>111145.6322</v>
      </c>
    </row>
    <row r="806">
      <c r="A806" s="156">
        <v>1.50168066E9</v>
      </c>
      <c r="B806" s="156">
        <v>118975.099</v>
      </c>
      <c r="C806" s="153">
        <f>IFERROR(__xludf.DUMMYFUNCTION("TO_DATE(INT((A806/(60*60*24))+""1/1/1970""))"),42949.0)</f>
        <v>42949</v>
      </c>
      <c r="D806" s="156">
        <v>1.519362E9</v>
      </c>
      <c r="E806" s="156">
        <v>99398.5756</v>
      </c>
      <c r="G806" s="156">
        <v>1.5345648E9</v>
      </c>
      <c r="H806" s="156">
        <v>143075.6593</v>
      </c>
      <c r="J806" s="154">
        <v>43487.0</v>
      </c>
      <c r="K806" s="155">
        <v>143692.83</v>
      </c>
      <c r="M806" s="13">
        <v>1.4897808E9</v>
      </c>
      <c r="N806" s="13">
        <v>27453.1918</v>
      </c>
      <c r="P806" s="156">
        <v>1.4852052E9</v>
      </c>
      <c r="Q806" s="156">
        <v>127789.0805</v>
      </c>
      <c r="S806" s="156">
        <v>1.4928192E9</v>
      </c>
      <c r="T806" s="156">
        <v>9712.8915</v>
      </c>
      <c r="V806" s="156">
        <v>1.4808924E9</v>
      </c>
      <c r="W806" s="156">
        <v>98306.3637</v>
      </c>
      <c r="Y806" s="156">
        <v>1.4791644E9</v>
      </c>
      <c r="Z806" s="156">
        <v>99602.3639</v>
      </c>
      <c r="AA806" s="153">
        <f>IFERROR(__xludf.DUMMYFUNCTION("TO_DATE(INT((AB806/(60*60*24))+""1/1/1970""))"),43752.0)</f>
        <v>43752</v>
      </c>
      <c r="AB806" s="152">
        <v>1.5710832E9</v>
      </c>
      <c r="AC806" s="152">
        <v>110326.5588</v>
      </c>
      <c r="AD806" s="153">
        <f>IFERROR(__xludf.DUMMYFUNCTION("TO_DATE(INT((AE806/(60*60*24))+""1/1/1970""))"),43755.0)</f>
        <v>43755</v>
      </c>
      <c r="AE806" s="156">
        <v>1.5713424E9</v>
      </c>
      <c r="AF806" s="156">
        <v>103895.31</v>
      </c>
      <c r="AG806" s="153">
        <f>IFERROR(__xludf.DUMMYFUNCTION("TO_DATE(INT((AH806/(60*60*24))+""1/1/1970""))"),43594.0)</f>
        <v>43594</v>
      </c>
      <c r="AH806" s="156">
        <v>1.557420035E9</v>
      </c>
      <c r="AI806" s="156">
        <v>110650.8453</v>
      </c>
    </row>
    <row r="807">
      <c r="A807" s="152">
        <v>1.501704E9</v>
      </c>
      <c r="B807" s="152">
        <v>118951.1235</v>
      </c>
      <c r="C807" s="153">
        <f>IFERROR(__xludf.DUMMYFUNCTION("TO_DATE(INT((A807/(60*60*24))+""1/1/1970""))"),42949.0)</f>
        <v>42949</v>
      </c>
      <c r="D807" s="156">
        <v>1.5194196E9</v>
      </c>
      <c r="E807" s="156">
        <v>99398.5756</v>
      </c>
      <c r="G807" s="152">
        <v>1.5347736E9</v>
      </c>
      <c r="H807" s="152">
        <v>143075.6593</v>
      </c>
      <c r="J807" s="154">
        <v>43488.0</v>
      </c>
      <c r="K807" s="155">
        <v>142202.95</v>
      </c>
      <c r="M807" s="13">
        <v>1.4897952E9</v>
      </c>
      <c r="N807" s="13">
        <v>27550.5324</v>
      </c>
      <c r="P807" s="152">
        <v>1.485234E9</v>
      </c>
      <c r="Q807" s="152">
        <v>127214.215</v>
      </c>
      <c r="S807" s="152">
        <v>1.492992E9</v>
      </c>
      <c r="T807" s="152">
        <v>9735.4635</v>
      </c>
      <c r="V807" s="152">
        <v>1.480932E9</v>
      </c>
      <c r="W807" s="152">
        <v>98860.9959</v>
      </c>
      <c r="Y807" s="152">
        <v>1.4791968E9</v>
      </c>
      <c r="Z807" s="152">
        <v>98891.3056</v>
      </c>
      <c r="AA807" s="153">
        <f>IFERROR(__xludf.DUMMYFUNCTION("TO_DATE(INT((AB807/(60*60*24))+""1/1/1970""))"),43753.0)</f>
        <v>43753</v>
      </c>
      <c r="AB807" s="156">
        <v>1.571112E9</v>
      </c>
      <c r="AC807" s="156">
        <v>110326.5588</v>
      </c>
      <c r="AD807" s="153">
        <f>IFERROR(__xludf.DUMMYFUNCTION("TO_DATE(INT((AE807/(60*60*24))+""1/1/1970""))"),43756.0)</f>
        <v>43756</v>
      </c>
      <c r="AE807" s="152">
        <v>1.5713712E9</v>
      </c>
      <c r="AF807" s="152">
        <v>103952.71</v>
      </c>
      <c r="AG807" s="153">
        <f>IFERROR(__xludf.DUMMYFUNCTION("TO_DATE(INT((AH807/(60*60*24))+""1/1/1970""))"),43594.0)</f>
        <v>43594</v>
      </c>
      <c r="AH807" s="152">
        <v>1.557435849E9</v>
      </c>
      <c r="AI807" s="152">
        <v>111102.3984</v>
      </c>
    </row>
    <row r="808">
      <c r="A808" s="156">
        <v>1.50176706E9</v>
      </c>
      <c r="B808" s="156">
        <v>118860.0166</v>
      </c>
      <c r="C808" s="153">
        <f>IFERROR(__xludf.DUMMYFUNCTION("TO_DATE(INT((A808/(60*60*24))+""1/1/1970""))"),42950.0)</f>
        <v>42950</v>
      </c>
      <c r="D808" s="156">
        <v>1.5196572E9</v>
      </c>
      <c r="E808" s="156">
        <v>99398.5756</v>
      </c>
      <c r="G808" s="152">
        <v>1.534824E9</v>
      </c>
      <c r="H808" s="152">
        <v>144440.0603</v>
      </c>
      <c r="J808" s="154">
        <v>43489.0</v>
      </c>
      <c r="K808" s="155">
        <v>142419.99</v>
      </c>
      <c r="M808" s="13">
        <v>1.4898816E9</v>
      </c>
      <c r="N808" s="13">
        <v>27550.5324</v>
      </c>
      <c r="P808" s="156">
        <v>1.4852736E9</v>
      </c>
      <c r="Q808" s="156">
        <v>127214.215</v>
      </c>
      <c r="S808" s="156">
        <v>1.4930424E9</v>
      </c>
      <c r="T808" s="156">
        <v>9735.4635</v>
      </c>
      <c r="V808" s="156">
        <v>1.4809716E9</v>
      </c>
      <c r="W808" s="156">
        <v>99017.9354</v>
      </c>
      <c r="Y808" s="156">
        <v>1.4792364E9</v>
      </c>
      <c r="Z808" s="156">
        <v>98891.3056</v>
      </c>
      <c r="AA808" s="153">
        <f>IFERROR(__xludf.DUMMYFUNCTION("TO_DATE(INT((AB808/(60*60*24))+""1/1/1970""))"),43753.0)</f>
        <v>43753</v>
      </c>
      <c r="AB808" s="152">
        <v>1.571148E9</v>
      </c>
      <c r="AC808" s="152">
        <v>110096.538</v>
      </c>
      <c r="AD808" s="153">
        <f>IFERROR(__xludf.DUMMYFUNCTION("TO_DATE(INT((AE808/(60*60*24))+""1/1/1970""))"),43756.0)</f>
        <v>43756</v>
      </c>
      <c r="AE808" s="156">
        <v>1.5714072E9</v>
      </c>
      <c r="AF808" s="156">
        <v>103952.71</v>
      </c>
      <c r="AG808" s="153">
        <f>IFERROR(__xludf.DUMMYFUNCTION("TO_DATE(INT((AH808/(60*60*24))+""1/1/1970""))"),43594.0)</f>
        <v>43594</v>
      </c>
      <c r="AH808" s="156">
        <v>1.557446387E9</v>
      </c>
      <c r="AI808" s="156">
        <v>111102.3984</v>
      </c>
    </row>
    <row r="809">
      <c r="A809" s="152">
        <v>1.5017904E9</v>
      </c>
      <c r="B809" s="152">
        <v>118720.9587</v>
      </c>
      <c r="C809" s="153">
        <f>IFERROR(__xludf.DUMMYFUNCTION("TO_DATE(INT((A809/(60*60*24))+""1/1/1970""))"),42950.0)</f>
        <v>42950</v>
      </c>
      <c r="D809" s="152">
        <v>1.5197472E9</v>
      </c>
      <c r="E809" s="152">
        <v>99398.5756</v>
      </c>
      <c r="G809" s="156">
        <v>1.5349104E9</v>
      </c>
      <c r="H809" s="156">
        <v>146519.1481</v>
      </c>
      <c r="J809" s="154">
        <v>43490.0</v>
      </c>
      <c r="K809" s="155">
        <v>142654.67</v>
      </c>
      <c r="M809" s="13">
        <v>1.489968E9</v>
      </c>
      <c r="N809" s="13">
        <v>27538.2377</v>
      </c>
      <c r="P809" s="152">
        <v>1.4852916E9</v>
      </c>
      <c r="Q809" s="152">
        <v>127214.215</v>
      </c>
      <c r="S809" s="152">
        <v>1.493064E9</v>
      </c>
      <c r="T809" s="152">
        <v>9735.4635</v>
      </c>
      <c r="V809" s="152">
        <v>1.4809788E9</v>
      </c>
      <c r="W809" s="152">
        <v>99058.4406</v>
      </c>
      <c r="Y809" s="152">
        <v>1.4792508E9</v>
      </c>
      <c r="Z809" s="152">
        <v>98891.3056</v>
      </c>
      <c r="AA809" s="153">
        <f>IFERROR(__xludf.DUMMYFUNCTION("TO_DATE(INT((AB809/(60*60*24))+""1/1/1970""))"),43753.0)</f>
        <v>43753</v>
      </c>
      <c r="AB809" s="156">
        <v>1.571166E9</v>
      </c>
      <c r="AC809" s="156">
        <v>109639.1407</v>
      </c>
      <c r="AD809" s="153">
        <f>IFERROR(__xludf.DUMMYFUNCTION("TO_DATE(INT((AE809/(60*60*24))+""1/1/1970""))"),43756.0)</f>
        <v>43756</v>
      </c>
      <c r="AE809" s="152">
        <v>1.5714252E9</v>
      </c>
      <c r="AF809" s="152">
        <v>103952.71</v>
      </c>
      <c r="AG809" s="153">
        <f>IFERROR(__xludf.DUMMYFUNCTION("TO_DATE(INT((AH809/(60*60*24))+""1/1/1970""))"),43595.0)</f>
        <v>43595</v>
      </c>
      <c r="AH809" s="152">
        <v>1.557451795E9</v>
      </c>
      <c r="AI809" s="152">
        <v>111102.3984</v>
      </c>
    </row>
    <row r="810">
      <c r="A810" s="156">
        <v>1.50185346E9</v>
      </c>
      <c r="B810" s="156">
        <v>119008.6647</v>
      </c>
      <c r="C810" s="153">
        <f>IFERROR(__xludf.DUMMYFUNCTION("TO_DATE(INT((A810/(60*60*24))+""1/1/1970""))"),42951.0)</f>
        <v>42951</v>
      </c>
      <c r="D810" s="152">
        <v>1.519794E9</v>
      </c>
      <c r="E810" s="152">
        <v>99398.5756</v>
      </c>
      <c r="G810" s="152">
        <v>1.5349968E9</v>
      </c>
      <c r="H810" s="152">
        <v>147812.7797</v>
      </c>
      <c r="J810" s="154">
        <v>43493.0</v>
      </c>
      <c r="K810" s="155">
        <v>144162.65</v>
      </c>
      <c r="M810" s="13">
        <v>1.4900184E9</v>
      </c>
      <c r="N810" s="13">
        <v>27538.2377</v>
      </c>
      <c r="P810" s="156">
        <v>1.4853204E9</v>
      </c>
      <c r="Q810" s="156">
        <v>128731.7032</v>
      </c>
      <c r="S810" s="156">
        <v>1.4931288E9</v>
      </c>
      <c r="T810" s="156">
        <v>9727.2837</v>
      </c>
      <c r="V810" s="156">
        <v>1.4810112E9</v>
      </c>
      <c r="W810" s="156">
        <v>99241.7286</v>
      </c>
      <c r="Y810" s="156">
        <v>1.479276E9</v>
      </c>
      <c r="Z810" s="156">
        <v>98697.0048</v>
      </c>
      <c r="AA810" s="153">
        <f>IFERROR(__xludf.DUMMYFUNCTION("TO_DATE(INT((AB810/(60*60*24))+""1/1/1970""))"),43753.0)</f>
        <v>43753</v>
      </c>
      <c r="AB810" s="152">
        <v>1.5711696E9</v>
      </c>
      <c r="AC810" s="152">
        <v>109641.2817</v>
      </c>
      <c r="AD810" s="153">
        <f>IFERROR(__xludf.DUMMYFUNCTION("TO_DATE(INT((AE810/(60*60*24))+""1/1/1970""))"),43756.0)</f>
        <v>43756</v>
      </c>
      <c r="AE810" s="156">
        <v>1.5714288E9</v>
      </c>
      <c r="AF810" s="156">
        <v>103952.71</v>
      </c>
      <c r="AG810" s="153">
        <f>IFERROR(__xludf.DUMMYFUNCTION("TO_DATE(INT((AH810/(60*60*24))+""1/1/1970""))"),43595.0)</f>
        <v>43595</v>
      </c>
      <c r="AH810" s="156">
        <v>1.557467654E9</v>
      </c>
      <c r="AI810" s="156">
        <v>111102.3984</v>
      </c>
    </row>
    <row r="811">
      <c r="A811" s="152">
        <v>1.5018768E9</v>
      </c>
      <c r="B811" s="152">
        <v>118936.7382</v>
      </c>
      <c r="C811" s="153">
        <f>IFERROR(__xludf.DUMMYFUNCTION("TO_DATE(INT((A811/(60*60*24))+""1/1/1970""))"),42951.0)</f>
        <v>42951</v>
      </c>
      <c r="D811" s="152">
        <v>1.5198516E9</v>
      </c>
      <c r="E811" s="152">
        <v>99398.5756</v>
      </c>
      <c r="G811" s="156">
        <v>1.5350832E9</v>
      </c>
      <c r="H811" s="156">
        <v>150513.8114</v>
      </c>
      <c r="J811" s="154">
        <v>43494.0</v>
      </c>
      <c r="K811" s="155">
        <v>143223.19</v>
      </c>
      <c r="M811" s="13">
        <v>1.49004E9</v>
      </c>
      <c r="N811" s="13">
        <v>27538.2377</v>
      </c>
      <c r="P811" s="152">
        <v>1.48536E9</v>
      </c>
      <c r="Q811" s="152">
        <v>128731.7032</v>
      </c>
      <c r="S811" s="152">
        <v>1.4931504E9</v>
      </c>
      <c r="T811" s="152">
        <v>9727.2837</v>
      </c>
      <c r="V811" s="152">
        <v>1.4810508E9</v>
      </c>
      <c r="W811" s="152">
        <v>98612.552</v>
      </c>
      <c r="Y811" s="152">
        <v>1.4793156E9</v>
      </c>
      <c r="Z811" s="152">
        <v>98697.0048</v>
      </c>
      <c r="AA811" s="153">
        <f>IFERROR(__xludf.DUMMYFUNCTION("TO_DATE(INT((AB811/(60*60*24))+""1/1/1970""))"),43754.0)</f>
        <v>43754</v>
      </c>
      <c r="AB811" s="156">
        <v>1.5711984E9</v>
      </c>
      <c r="AC811" s="156">
        <v>109641.2817</v>
      </c>
      <c r="AD811" s="153">
        <f>IFERROR(__xludf.DUMMYFUNCTION("TO_DATE(INT((AE811/(60*60*24))+""1/1/1970""))"),43757.0)</f>
        <v>43757</v>
      </c>
      <c r="AE811" s="152">
        <v>1.5714576E9</v>
      </c>
      <c r="AF811" s="152">
        <v>104331.89</v>
      </c>
      <c r="AG811" s="153">
        <f>IFERROR(__xludf.DUMMYFUNCTION("TO_DATE(INT((AH811/(60*60*24))+""1/1/1970""))"),43595.0)</f>
        <v>43595</v>
      </c>
      <c r="AH811" s="152">
        <v>1.557483456E9</v>
      </c>
      <c r="AI811" s="152">
        <v>111102.3984</v>
      </c>
    </row>
    <row r="812">
      <c r="A812" s="156">
        <v>1.50211266E9</v>
      </c>
      <c r="B812" s="156">
        <v>118970.3039</v>
      </c>
      <c r="C812" s="153">
        <f>IFERROR(__xludf.DUMMYFUNCTION("TO_DATE(INT((A812/(60*60*24))+""1/1/1970""))"),42954.0)</f>
        <v>42954</v>
      </c>
      <c r="D812" s="152">
        <v>1.51992E9</v>
      </c>
      <c r="E812" s="152">
        <v>99398.5756</v>
      </c>
      <c r="G812" s="152">
        <v>1.5351696E9</v>
      </c>
      <c r="H812" s="152">
        <v>149944.907</v>
      </c>
      <c r="J812" s="154">
        <v>43495.0</v>
      </c>
      <c r="K812" s="155">
        <v>143419.19</v>
      </c>
      <c r="M812" s="13">
        <v>1.4901048E9</v>
      </c>
      <c r="N812" s="13">
        <v>27534.1072</v>
      </c>
      <c r="P812" s="156">
        <v>1.485378E9</v>
      </c>
      <c r="Q812" s="156">
        <v>128731.7032</v>
      </c>
      <c r="S812" s="156">
        <v>1.4932152E9</v>
      </c>
      <c r="T812" s="156">
        <v>9744.3487</v>
      </c>
      <c r="V812" s="156">
        <v>1.4810652E9</v>
      </c>
      <c r="W812" s="156">
        <v>98653.3226</v>
      </c>
      <c r="Y812" s="156">
        <v>1.4793372E9</v>
      </c>
      <c r="Z812" s="156">
        <v>98697.0048</v>
      </c>
      <c r="AA812" s="153">
        <f>IFERROR(__xludf.DUMMYFUNCTION("TO_DATE(INT((AB812/(60*60*24))+""1/1/1970""))"),43754.0)</f>
        <v>43754</v>
      </c>
      <c r="AB812" s="152">
        <v>1.5712344E9</v>
      </c>
      <c r="AC812" s="152">
        <v>109758.7548</v>
      </c>
      <c r="AD812" s="153">
        <f>IFERROR(__xludf.DUMMYFUNCTION("TO_DATE(INT((AE812/(60*60*24))+""1/1/1970""))"),43759.0)</f>
        <v>43759</v>
      </c>
      <c r="AE812" s="156">
        <v>1.5716664E9</v>
      </c>
      <c r="AF812" s="156">
        <v>104331.89</v>
      </c>
      <c r="AG812" s="153">
        <f>IFERROR(__xludf.DUMMYFUNCTION("TO_DATE(INT((AH812/(60*60*24))+""1/1/1970""))"),43595.0)</f>
        <v>43595</v>
      </c>
      <c r="AH812" s="156">
        <v>1.55749926E9</v>
      </c>
      <c r="AI812" s="156">
        <v>110876.6218</v>
      </c>
    </row>
    <row r="813">
      <c r="A813" s="152">
        <v>1.502136E9</v>
      </c>
      <c r="B813" s="152">
        <v>119157.3128</v>
      </c>
      <c r="C813" s="153">
        <f>IFERROR(__xludf.DUMMYFUNCTION("TO_DATE(INT((A813/(60*60*24))+""1/1/1970""))"),42954.0)</f>
        <v>42954</v>
      </c>
      <c r="D813" s="152">
        <v>1.5199668E9</v>
      </c>
      <c r="E813" s="152">
        <v>99398.5756</v>
      </c>
      <c r="G813" s="156">
        <v>1.5353784E9</v>
      </c>
      <c r="H813" s="156">
        <v>149944.907</v>
      </c>
      <c r="J813" s="154">
        <v>43496.0</v>
      </c>
      <c r="K813" s="155">
        <v>145740.79</v>
      </c>
      <c r="M813" s="13">
        <v>1.4901264E9</v>
      </c>
      <c r="N813" s="13">
        <v>27534.1072</v>
      </c>
      <c r="P813" s="152">
        <v>1.4854068E9</v>
      </c>
      <c r="Q813" s="152">
        <v>130754.8373</v>
      </c>
      <c r="S813" s="152">
        <v>1.4932368E9</v>
      </c>
      <c r="T813" s="152">
        <v>9744.3487</v>
      </c>
      <c r="V813" s="152">
        <v>1.4810904E9</v>
      </c>
      <c r="W813" s="152">
        <v>98500.749</v>
      </c>
      <c r="Y813" s="152">
        <v>1.4793552E9</v>
      </c>
      <c r="Z813" s="152">
        <v>98531.6424</v>
      </c>
      <c r="AA813" s="153">
        <f>IFERROR(__xludf.DUMMYFUNCTION("TO_DATE(INT((AB813/(60*60*24))+""1/1/1970""))"),43754.0)</f>
        <v>43754</v>
      </c>
      <c r="AB813" s="156">
        <v>1.5712524E9</v>
      </c>
      <c r="AC813" s="156">
        <v>109731.2509</v>
      </c>
      <c r="AD813" s="153">
        <f>IFERROR(__xludf.DUMMYFUNCTION("TO_DATE(INT((AE813/(60*60*24))+""1/1/1970""))"),43759.0)</f>
        <v>43759</v>
      </c>
      <c r="AE813" s="152">
        <v>1.5716844E9</v>
      </c>
      <c r="AF813" s="152">
        <v>104331.89</v>
      </c>
      <c r="AG813" s="153">
        <f>IFERROR(__xludf.DUMMYFUNCTION("TO_DATE(INT((AH813/(60*60*24))+""1/1/1970""))"),43595.0)</f>
        <v>43595</v>
      </c>
      <c r="AH813" s="152">
        <v>1.557515058E9</v>
      </c>
      <c r="AI813" s="152">
        <v>110919.8556</v>
      </c>
    </row>
    <row r="814">
      <c r="A814" s="156">
        <v>1.50219906E9</v>
      </c>
      <c r="B814" s="156">
        <v>118951.1235</v>
      </c>
      <c r="C814" s="153">
        <f>IFERROR(__xludf.DUMMYFUNCTION("TO_DATE(INT((A814/(60*60*24))+""1/1/1970""))"),42955.0)</f>
        <v>42955</v>
      </c>
      <c r="D814" s="152">
        <v>1.5200244E9</v>
      </c>
      <c r="E814" s="152">
        <v>99398.5756</v>
      </c>
      <c r="G814" s="156">
        <v>1.5354288E9</v>
      </c>
      <c r="H814" s="156">
        <v>150271.4427</v>
      </c>
      <c r="J814" s="154">
        <v>43497.0</v>
      </c>
      <c r="K814" s="155">
        <v>147250.99</v>
      </c>
      <c r="M814" s="13">
        <v>1.4901912E9</v>
      </c>
      <c r="N814" s="13">
        <v>27691.116</v>
      </c>
      <c r="P814" s="156">
        <v>1.4854464E9</v>
      </c>
      <c r="Q814" s="156">
        <v>130754.8373</v>
      </c>
      <c r="S814" s="156">
        <v>1.4933016E9</v>
      </c>
      <c r="T814" s="156">
        <v>9746.5516</v>
      </c>
      <c r="V814" s="156">
        <v>1.48113E9</v>
      </c>
      <c r="W814" s="156">
        <v>98067.5939</v>
      </c>
      <c r="Y814" s="156">
        <v>1.4793948E9</v>
      </c>
      <c r="Z814" s="156">
        <v>98531.6424</v>
      </c>
      <c r="AA814" s="153">
        <f>IFERROR(__xludf.DUMMYFUNCTION("TO_DATE(INT((AB814/(60*60*24))+""1/1/1970""))"),43754.0)</f>
        <v>43754</v>
      </c>
      <c r="AB814" s="152">
        <v>1.571256E9</v>
      </c>
      <c r="AC814" s="152">
        <v>109757.423</v>
      </c>
      <c r="AD814" s="153">
        <f>IFERROR(__xludf.DUMMYFUNCTION("TO_DATE(INT((AE814/(60*60*24))+""1/1/1970""))"),43759.0)</f>
        <v>43759</v>
      </c>
      <c r="AE814" s="156">
        <v>1.571688E9</v>
      </c>
      <c r="AF814" s="156">
        <v>104331.89</v>
      </c>
      <c r="AG814" s="153">
        <f>IFERROR(__xludf.DUMMYFUNCTION("TO_DATE(INT((AH814/(60*60*24))+""1/1/1970""))"),43595.0)</f>
        <v>43595</v>
      </c>
      <c r="AH814" s="156">
        <v>1.557530849E9</v>
      </c>
      <c r="AI814" s="156">
        <v>111097.5946</v>
      </c>
    </row>
    <row r="815">
      <c r="A815" s="152">
        <v>1.5022224E9</v>
      </c>
      <c r="B815" s="152">
        <v>118864.8117</v>
      </c>
      <c r="C815" s="153">
        <f>IFERROR(__xludf.DUMMYFUNCTION("TO_DATE(INT((A815/(60*60*24))+""1/1/1970""))"),42955.0)</f>
        <v>42955</v>
      </c>
      <c r="D815" s="152">
        <v>1.520262E9</v>
      </c>
      <c r="E815" s="152">
        <v>99398.5756</v>
      </c>
      <c r="G815" s="152">
        <v>1.5355152E9</v>
      </c>
      <c r="H815" s="152">
        <v>152120.5223</v>
      </c>
      <c r="J815" s="154">
        <v>43497.0</v>
      </c>
      <c r="K815" s="155">
        <v>147248.5</v>
      </c>
      <c r="M815" s="13">
        <v>1.4902128E9</v>
      </c>
      <c r="N815" s="13">
        <v>27691.116</v>
      </c>
      <c r="P815" s="152">
        <v>1.4854644E9</v>
      </c>
      <c r="Q815" s="152">
        <v>130754.8373</v>
      </c>
      <c r="S815" s="152">
        <v>1.4933232E9</v>
      </c>
      <c r="T815" s="152">
        <v>9746.5516</v>
      </c>
      <c r="V815" s="152">
        <v>1.4811516E9</v>
      </c>
      <c r="W815" s="152">
        <v>98249.3137</v>
      </c>
      <c r="Y815" s="152">
        <v>1.4794236E9</v>
      </c>
      <c r="Z815" s="152">
        <v>98531.6424</v>
      </c>
      <c r="AA815" s="153">
        <f>IFERROR(__xludf.DUMMYFUNCTION("TO_DATE(INT((AB815/(60*60*24))+""1/1/1970""))"),43755.0)</f>
        <v>43755</v>
      </c>
      <c r="AB815" s="156">
        <v>1.5712848E9</v>
      </c>
      <c r="AC815" s="156">
        <v>109757.423</v>
      </c>
      <c r="AD815" s="153">
        <f>IFERROR(__xludf.DUMMYFUNCTION("TO_DATE(INT((AE815/(60*60*24))+""1/1/1970""))"),43760.0)</f>
        <v>43760</v>
      </c>
      <c r="AE815" s="152">
        <v>1.5717168E9</v>
      </c>
      <c r="AF815" s="152">
        <v>104006.54</v>
      </c>
      <c r="AG815" s="153">
        <f>IFERROR(__xludf.DUMMYFUNCTION("TO_DATE(INT((AH815/(60*60*24))+""1/1/1970""))"),43595.0)</f>
        <v>43595</v>
      </c>
      <c r="AH815" s="152">
        <v>1.55753278E9</v>
      </c>
      <c r="AI815" s="152">
        <v>111097.5946</v>
      </c>
    </row>
    <row r="816">
      <c r="A816" s="156">
        <v>1.50228546E9</v>
      </c>
      <c r="B816" s="156">
        <v>118481.2038</v>
      </c>
      <c r="C816" s="153">
        <f>IFERROR(__xludf.DUMMYFUNCTION("TO_DATE(INT((A816/(60*60*24))+""1/1/1970""))"),42956.0)</f>
        <v>42956</v>
      </c>
      <c r="D816" s="152">
        <v>1.5203124E9</v>
      </c>
      <c r="E816" s="152">
        <v>99398.5756</v>
      </c>
      <c r="G816" s="156">
        <v>1.5356016E9</v>
      </c>
      <c r="H816" s="156">
        <v>154541.1957</v>
      </c>
      <c r="J816" s="154">
        <v>43500.0</v>
      </c>
      <c r="K816" s="155">
        <v>147034.8</v>
      </c>
      <c r="M816" s="13">
        <v>1.4902776E9</v>
      </c>
      <c r="N816" s="13">
        <v>27657.951</v>
      </c>
      <c r="P816" s="156">
        <v>1.4854932E9</v>
      </c>
      <c r="Q816" s="156">
        <v>130579.8721</v>
      </c>
      <c r="S816" s="156">
        <v>1.493388E9</v>
      </c>
      <c r="T816" s="156">
        <v>9739.2191</v>
      </c>
      <c r="V816" s="156">
        <v>1.4811696E9</v>
      </c>
      <c r="W816" s="156">
        <v>98422.4633</v>
      </c>
      <c r="Y816" s="156">
        <v>1.4794344E9</v>
      </c>
      <c r="Z816" s="156">
        <v>97758.1138</v>
      </c>
      <c r="AA816" s="153">
        <f>IFERROR(__xludf.DUMMYFUNCTION("TO_DATE(INT((AB816/(60*60*24))+""1/1/1970""))"),43755.0)</f>
        <v>43755</v>
      </c>
      <c r="AB816" s="152">
        <v>1.5713208E9</v>
      </c>
      <c r="AC816" s="152">
        <v>109610.9989</v>
      </c>
      <c r="AD816" s="153">
        <f>IFERROR(__xludf.DUMMYFUNCTION("TO_DATE(INT((AE816/(60*60*24))+""1/1/1970""))"),43760.0)</f>
        <v>43760</v>
      </c>
      <c r="AE816" s="156">
        <v>1.5717528E9</v>
      </c>
      <c r="AF816" s="156">
        <v>104006.54</v>
      </c>
      <c r="AG816" s="153">
        <f>IFERROR(__xludf.DUMMYFUNCTION("TO_DATE(INT((AH816/(60*60*24))+""1/1/1970""))"),43596.0)</f>
        <v>43596</v>
      </c>
      <c r="AH816" s="156">
        <v>1.5575472E9</v>
      </c>
      <c r="AI816" s="156">
        <v>111097.5946</v>
      </c>
    </row>
    <row r="817">
      <c r="A817" s="152">
        <v>1.5023088E9</v>
      </c>
      <c r="B817" s="152">
        <v>118860.0166</v>
      </c>
      <c r="C817" s="153">
        <f>IFERROR(__xludf.DUMMYFUNCTION("TO_DATE(INT((A817/(60*60*24))+""1/1/1970""))"),42956.0)</f>
        <v>42956</v>
      </c>
      <c r="D817" s="152">
        <v>1.52037E9</v>
      </c>
      <c r="E817" s="152">
        <v>99398.5756</v>
      </c>
      <c r="G817" s="152">
        <v>1.535688E9</v>
      </c>
      <c r="H817" s="152">
        <v>156551.9542</v>
      </c>
      <c r="J817" s="154">
        <v>43501.0</v>
      </c>
      <c r="K817" s="155">
        <v>147865.08</v>
      </c>
      <c r="M817" s="13">
        <v>1.4902992E9</v>
      </c>
      <c r="N817" s="13">
        <v>27657.951</v>
      </c>
      <c r="P817" s="152">
        <v>1.4855328E9</v>
      </c>
      <c r="Q817" s="152">
        <v>130579.8721</v>
      </c>
      <c r="S817" s="152">
        <v>1.4934096E9</v>
      </c>
      <c r="T817" s="152">
        <v>9739.2191</v>
      </c>
      <c r="V817" s="152">
        <v>1.4812092E9</v>
      </c>
      <c r="W817" s="152">
        <v>98031.2997</v>
      </c>
      <c r="Y817" s="152">
        <v>1.479474E9</v>
      </c>
      <c r="Z817" s="152">
        <v>97758.1138</v>
      </c>
      <c r="AA817" s="153">
        <f>IFERROR(__xludf.DUMMYFUNCTION("TO_DATE(INT((AB817/(60*60*24))+""1/1/1970""))"),43755.0)</f>
        <v>43755</v>
      </c>
      <c r="AB817" s="156">
        <v>1.5713388E9</v>
      </c>
      <c r="AC817" s="156">
        <v>109635.0983</v>
      </c>
      <c r="AD817" s="153">
        <f>IFERROR(__xludf.DUMMYFUNCTION("TO_DATE(INT((AE817/(60*60*24))+""1/1/1970""))"),43760.0)</f>
        <v>43760</v>
      </c>
      <c r="AE817" s="152">
        <v>1.5717708E9</v>
      </c>
      <c r="AF817" s="152">
        <v>104006.54</v>
      </c>
      <c r="AG817" s="153">
        <f>IFERROR(__xludf.DUMMYFUNCTION("TO_DATE(INT((AH817/(60*60*24))+""1/1/1970""))"),43596.0)</f>
        <v>43596</v>
      </c>
      <c r="AH817" s="152">
        <v>1.557563232E9</v>
      </c>
      <c r="AI817" s="152">
        <v>111097.5946</v>
      </c>
    </row>
    <row r="818">
      <c r="A818" s="156">
        <v>1.50237186E9</v>
      </c>
      <c r="B818" s="156">
        <v>118313.3753</v>
      </c>
      <c r="C818" s="153">
        <f>IFERROR(__xludf.DUMMYFUNCTION("TO_DATE(INT((A818/(60*60*24))+""1/1/1970""))"),42957.0)</f>
        <v>42957</v>
      </c>
      <c r="D818" s="152">
        <v>1.5204384E9</v>
      </c>
      <c r="E818" s="152">
        <v>99398.5756</v>
      </c>
      <c r="G818" s="156">
        <v>1.5357744E9</v>
      </c>
      <c r="H818" s="156">
        <v>156809.9707</v>
      </c>
      <c r="J818" s="154">
        <v>43502.0</v>
      </c>
      <c r="K818" s="155">
        <v>148606.22</v>
      </c>
      <c r="M818" s="13">
        <v>1.490364E9</v>
      </c>
      <c r="N818" s="13">
        <v>27758.3323</v>
      </c>
      <c r="P818" s="156">
        <v>1.4855508E9</v>
      </c>
      <c r="Q818" s="156">
        <v>130579.8721</v>
      </c>
      <c r="S818" s="156">
        <v>1.493424E9</v>
      </c>
      <c r="T818" s="156">
        <v>9735.0212</v>
      </c>
      <c r="V818" s="156">
        <v>1.481238E9</v>
      </c>
      <c r="W818" s="156">
        <v>97870.6665</v>
      </c>
      <c r="Y818" s="156">
        <v>1.4795064E9</v>
      </c>
      <c r="Z818" s="156">
        <v>97758.1138</v>
      </c>
      <c r="AA818" s="153">
        <f>IFERROR(__xludf.DUMMYFUNCTION("TO_DATE(INT((AB818/(60*60*24))+""1/1/1970""))"),43755.0)</f>
        <v>43755</v>
      </c>
      <c r="AB818" s="152">
        <v>1.5713424E9</v>
      </c>
      <c r="AC818" s="152">
        <v>109641.3225</v>
      </c>
      <c r="AD818" s="153">
        <f>IFERROR(__xludf.DUMMYFUNCTION("TO_DATE(INT((AE818/(60*60*24))+""1/1/1970""))"),43760.0)</f>
        <v>43760</v>
      </c>
      <c r="AE818" s="156">
        <v>1.5717744E9</v>
      </c>
      <c r="AF818" s="156">
        <v>104006.54</v>
      </c>
      <c r="AG818" s="153">
        <f>IFERROR(__xludf.DUMMYFUNCTION("TO_DATE(INT((AH818/(60*60*24))+""1/1/1970""))"),43596.0)</f>
        <v>43596</v>
      </c>
      <c r="AH818" s="156">
        <v>1.557579436E9</v>
      </c>
      <c r="AI818" s="156">
        <v>111097.5946</v>
      </c>
    </row>
    <row r="819">
      <c r="A819" s="152">
        <v>1.5023952E9</v>
      </c>
      <c r="B819" s="152">
        <v>117186.527</v>
      </c>
      <c r="C819" s="153">
        <f>IFERROR(__xludf.DUMMYFUNCTION("TO_DATE(INT((A819/(60*60*24))+""1/1/1970""))"),42957.0)</f>
        <v>42957</v>
      </c>
      <c r="D819" s="152">
        <v>1.5204852E9</v>
      </c>
      <c r="E819" s="152">
        <v>99398.5756</v>
      </c>
      <c r="G819" s="152">
        <v>1.5360696E9</v>
      </c>
      <c r="H819" s="152">
        <v>156809.9707</v>
      </c>
      <c r="J819" s="154">
        <v>43503.0</v>
      </c>
      <c r="K819" s="155">
        <v>148437.14</v>
      </c>
      <c r="M819" s="13">
        <v>1.4903856E9</v>
      </c>
      <c r="N819" s="13">
        <v>27758.3323</v>
      </c>
      <c r="P819" s="152">
        <v>1.4855796E9</v>
      </c>
      <c r="Q819" s="152">
        <v>130217.9528</v>
      </c>
      <c r="S819" s="152">
        <v>1.4935968E9</v>
      </c>
      <c r="T819" s="152">
        <v>9737.4948</v>
      </c>
      <c r="V819" s="152">
        <v>1.4812488E9</v>
      </c>
      <c r="W819" s="152">
        <v>97834.1373</v>
      </c>
      <c r="Y819" s="152">
        <v>1.4795136E9</v>
      </c>
      <c r="Z819" s="152">
        <v>97458.1648</v>
      </c>
      <c r="AA819" s="153">
        <f>IFERROR(__xludf.DUMMYFUNCTION("TO_DATE(INT((AB819/(60*60*24))+""1/1/1970""))"),43756.0)</f>
        <v>43756</v>
      </c>
      <c r="AB819" s="156">
        <v>1.5713712E9</v>
      </c>
      <c r="AC819" s="156">
        <v>109641.3225</v>
      </c>
      <c r="AD819" s="153">
        <f>IFERROR(__xludf.DUMMYFUNCTION("TO_DATE(INT((AE819/(60*60*24))+""1/1/1970""))"),43761.0)</f>
        <v>43761</v>
      </c>
      <c r="AE819" s="152">
        <v>1.5718032E9</v>
      </c>
      <c r="AF819" s="152">
        <v>104380.2</v>
      </c>
      <c r="AG819" s="153">
        <f>IFERROR(__xludf.DUMMYFUNCTION("TO_DATE(INT((AH819/(60*60*24))+""1/1/1970""))"),43596.0)</f>
        <v>43596</v>
      </c>
      <c r="AH819" s="152">
        <v>1.557595232E9</v>
      </c>
      <c r="AI819" s="152">
        <v>111097.5946</v>
      </c>
    </row>
    <row r="820">
      <c r="A820" s="156">
        <v>1.50245826E9</v>
      </c>
      <c r="B820" s="156">
        <v>117330.3799</v>
      </c>
      <c r="C820" s="153">
        <f>IFERROR(__xludf.DUMMYFUNCTION("TO_DATE(INT((A820/(60*60*24))+""1/1/1970""))"),42958.0)</f>
        <v>42958</v>
      </c>
      <c r="D820" s="152">
        <v>1.5205428E9</v>
      </c>
      <c r="E820" s="152">
        <v>99398.5756</v>
      </c>
      <c r="G820" s="152">
        <v>1.53612E9</v>
      </c>
      <c r="H820" s="152">
        <v>160037.5753</v>
      </c>
      <c r="J820" s="154">
        <v>43504.0</v>
      </c>
      <c r="K820" s="155">
        <v>147317.94</v>
      </c>
      <c r="M820" s="13">
        <v>1.4904E9</v>
      </c>
      <c r="N820" s="13">
        <v>27650.1489</v>
      </c>
      <c r="P820" s="156">
        <v>1.4857884E9</v>
      </c>
      <c r="Q820" s="156">
        <v>130217.9528</v>
      </c>
      <c r="S820" s="156">
        <v>1.4936472E9</v>
      </c>
      <c r="T820" s="156">
        <v>9737.4948</v>
      </c>
      <c r="V820" s="156">
        <v>1.4812884E9</v>
      </c>
      <c r="W820" s="156">
        <v>98263.7334</v>
      </c>
      <c r="Y820" s="156">
        <v>1.4796828E9</v>
      </c>
      <c r="Z820" s="156">
        <v>97458.1648</v>
      </c>
      <c r="AA820" s="153">
        <f>IFERROR(__xludf.DUMMYFUNCTION("TO_DATE(INT((AB820/(60*60*24))+""1/1/1970""))"),43756.0)</f>
        <v>43756</v>
      </c>
      <c r="AB820" s="152">
        <v>1.5714072E9</v>
      </c>
      <c r="AC820" s="152">
        <v>109641.6248</v>
      </c>
      <c r="AD820" s="153">
        <f>IFERROR(__xludf.DUMMYFUNCTION("TO_DATE(INT((AE820/(60*60*24))+""1/1/1970""))"),43761.0)</f>
        <v>43761</v>
      </c>
      <c r="AE820" s="156">
        <v>1.5718392E9</v>
      </c>
      <c r="AF820" s="156">
        <v>104380.2</v>
      </c>
      <c r="AG820" s="153">
        <f>IFERROR(__xludf.DUMMYFUNCTION("TO_DATE(INT((AH820/(60*60*24))+""1/1/1970""))"),43596.0)</f>
        <v>43596</v>
      </c>
      <c r="AH820" s="156">
        <v>1.557611512E9</v>
      </c>
      <c r="AI820" s="156">
        <v>111097.5946</v>
      </c>
    </row>
    <row r="821">
      <c r="A821" s="152">
        <v>1.5024816E9</v>
      </c>
      <c r="B821" s="152">
        <v>117359.1505</v>
      </c>
      <c r="C821" s="153">
        <f>IFERROR(__xludf.DUMMYFUNCTION("TO_DATE(INT((A821/(60*60*24))+""1/1/1970""))"),42958.0)</f>
        <v>42958</v>
      </c>
      <c r="D821" s="152">
        <v>1.5206112E9</v>
      </c>
      <c r="E821" s="152">
        <v>99398.5756</v>
      </c>
      <c r="G821" s="156">
        <v>1.5362064E9</v>
      </c>
      <c r="H821" s="156">
        <v>157678.3159</v>
      </c>
      <c r="J821" s="154">
        <v>43507.0</v>
      </c>
      <c r="K821" s="155">
        <v>147632.78</v>
      </c>
      <c r="M821" s="13">
        <v>1.4904864E9</v>
      </c>
      <c r="N821" s="13">
        <v>27650.1489</v>
      </c>
      <c r="P821" s="152">
        <v>1.48581E9</v>
      </c>
      <c r="Q821" s="152">
        <v>130217.9528</v>
      </c>
      <c r="S821" s="152">
        <v>1.4936688E9</v>
      </c>
      <c r="T821" s="152">
        <v>9737.4948</v>
      </c>
      <c r="V821" s="152">
        <v>1.4813208E9</v>
      </c>
      <c r="W821" s="152">
        <v>98106.4792</v>
      </c>
      <c r="Y821" s="152">
        <v>1.4797224E9</v>
      </c>
      <c r="Z821" s="152">
        <v>97396.6132</v>
      </c>
      <c r="AA821" s="153">
        <f>IFERROR(__xludf.DUMMYFUNCTION("TO_DATE(INT((AB821/(60*60*24))+""1/1/1970""))"),43756.0)</f>
        <v>43756</v>
      </c>
      <c r="AB821" s="156">
        <v>1.5714252E9</v>
      </c>
      <c r="AC821" s="156">
        <v>109734.1083</v>
      </c>
      <c r="AD821" s="153">
        <f>IFERROR(__xludf.DUMMYFUNCTION("TO_DATE(INT((AE821/(60*60*24))+""1/1/1970""))"),43761.0)</f>
        <v>43761</v>
      </c>
      <c r="AE821" s="152">
        <v>1.5718572E9</v>
      </c>
      <c r="AF821" s="152">
        <v>104380.2</v>
      </c>
      <c r="AG821" s="153">
        <f>IFERROR(__xludf.DUMMYFUNCTION("TO_DATE(INT((AH821/(60*60*24))+""1/1/1970""))"),43596.0)</f>
        <v>43596</v>
      </c>
      <c r="AH821" s="152">
        <v>1.557618762E9</v>
      </c>
      <c r="AI821" s="152">
        <v>111097.5946</v>
      </c>
    </row>
    <row r="822">
      <c r="A822" s="156">
        <v>1.50271746E9</v>
      </c>
      <c r="B822" s="156">
        <v>118097.5958</v>
      </c>
      <c r="C822" s="153">
        <f>IFERROR(__xludf.DUMMYFUNCTION("TO_DATE(INT((A822/(60*60*24))+""1/1/1970""))"),42961.0)</f>
        <v>42961</v>
      </c>
      <c r="D822" s="152">
        <v>1.520658E9</v>
      </c>
      <c r="E822" s="152">
        <v>99398.5756</v>
      </c>
      <c r="G822" s="152">
        <v>1.5362928E9</v>
      </c>
      <c r="H822" s="152">
        <v>154598.8392</v>
      </c>
      <c r="J822" s="154">
        <v>43508.0</v>
      </c>
      <c r="K822" s="155">
        <v>147576.74</v>
      </c>
      <c r="M822" s="13">
        <v>1.4905728E9</v>
      </c>
      <c r="N822" s="13">
        <v>27717.51</v>
      </c>
      <c r="P822" s="156">
        <v>1.4858388E9</v>
      </c>
      <c r="Q822" s="156">
        <v>128742.7508</v>
      </c>
      <c r="S822" s="156">
        <v>1.4937336E9</v>
      </c>
      <c r="T822" s="156">
        <v>9735.052</v>
      </c>
      <c r="V822" s="156">
        <v>1.4814972E9</v>
      </c>
      <c r="W822" s="156">
        <v>98106.4792</v>
      </c>
      <c r="Y822" s="156">
        <v>1.479762E9</v>
      </c>
      <c r="Z822" s="156">
        <v>97396.6132</v>
      </c>
      <c r="AA822" s="153">
        <f>IFERROR(__xludf.DUMMYFUNCTION("TO_DATE(INT((AB822/(60*60*24))+""1/1/1970""))"),43756.0)</f>
        <v>43756</v>
      </c>
      <c r="AB822" s="152">
        <v>1.5714288E9</v>
      </c>
      <c r="AC822" s="152">
        <v>109758.5129</v>
      </c>
      <c r="AD822" s="153">
        <f>IFERROR(__xludf.DUMMYFUNCTION("TO_DATE(INT((AE822/(60*60*24))+""1/1/1970""))"),43761.0)</f>
        <v>43761</v>
      </c>
      <c r="AE822" s="156">
        <v>1.5718608E9</v>
      </c>
      <c r="AF822" s="156">
        <v>104380.2</v>
      </c>
      <c r="AG822" s="153">
        <f>IFERROR(__xludf.DUMMYFUNCTION("TO_DATE(INT((AH822/(60*60*24))+""1/1/1970""))"),43597.0)</f>
        <v>43597</v>
      </c>
      <c r="AH822" s="156">
        <v>1.557627396E9</v>
      </c>
      <c r="AI822" s="156">
        <v>111097.5946</v>
      </c>
    </row>
    <row r="823">
      <c r="A823" s="152">
        <v>1.5027408E9</v>
      </c>
      <c r="B823" s="152">
        <v>118519.5646</v>
      </c>
      <c r="C823" s="153">
        <f>IFERROR(__xludf.DUMMYFUNCTION("TO_DATE(INT((A823/(60*60*24))+""1/1/1970""))"),42961.0)</f>
        <v>42961</v>
      </c>
      <c r="D823" s="152">
        <v>1.5208848E9</v>
      </c>
      <c r="E823" s="152">
        <v>99398.5756</v>
      </c>
      <c r="G823" s="156">
        <v>1.5363792E9</v>
      </c>
      <c r="H823" s="156">
        <v>154308.8192</v>
      </c>
      <c r="J823" s="154">
        <v>43509.0</v>
      </c>
      <c r="K823" s="155">
        <v>149286.24</v>
      </c>
      <c r="M823" s="13">
        <v>1.4906232E9</v>
      </c>
      <c r="N823" s="13">
        <v>27717.51</v>
      </c>
      <c r="P823" s="152">
        <v>1.4858784E9</v>
      </c>
      <c r="Q823" s="152">
        <v>128742.7508</v>
      </c>
      <c r="S823" s="152">
        <v>1.4937552E9</v>
      </c>
      <c r="T823" s="152">
        <v>9735.052</v>
      </c>
      <c r="V823" s="152">
        <v>1.4815368E9</v>
      </c>
      <c r="W823" s="152">
        <v>98106.4792</v>
      </c>
      <c r="Y823" s="152">
        <v>1.4797692E9</v>
      </c>
      <c r="Z823" s="152">
        <v>97396.6132</v>
      </c>
      <c r="AA823" s="153">
        <f>IFERROR(__xludf.DUMMYFUNCTION("TO_DATE(INT((AB823/(60*60*24))+""1/1/1970""))"),43757.0)</f>
        <v>43757</v>
      </c>
      <c r="AB823" s="156">
        <v>1.5714576E9</v>
      </c>
      <c r="AC823" s="156">
        <v>109758.5129</v>
      </c>
      <c r="AD823" s="153">
        <f>IFERROR(__xludf.DUMMYFUNCTION("TO_DATE(INT((AE823/(60*60*24))+""1/1/1970""))"),43762.0)</f>
        <v>43762</v>
      </c>
      <c r="AE823" s="152">
        <v>1.5718896E9</v>
      </c>
      <c r="AF823" s="152">
        <v>104222.39</v>
      </c>
      <c r="AG823" s="153">
        <f>IFERROR(__xludf.DUMMYFUNCTION("TO_DATE(INT((AH823/(60*60*24))+""1/1/1970""))"),43597.0)</f>
        <v>43597</v>
      </c>
      <c r="AH823" s="152">
        <v>1.557643275E9</v>
      </c>
      <c r="AI823" s="152">
        <v>111097.5946</v>
      </c>
    </row>
    <row r="824">
      <c r="A824" s="156">
        <v>1.50280386E9</v>
      </c>
      <c r="B824" s="156">
        <v>118687.3931</v>
      </c>
      <c r="C824" s="153">
        <f>IFERROR(__xludf.DUMMYFUNCTION("TO_DATE(INT((A824/(60*60*24))+""1/1/1970""))"),42962.0)</f>
        <v>42962</v>
      </c>
      <c r="D824" s="152">
        <v>1.5209532E9</v>
      </c>
      <c r="E824" s="152">
        <v>99398.5756</v>
      </c>
      <c r="G824" s="152">
        <v>1.536588E9</v>
      </c>
      <c r="H824" s="152">
        <v>154308.8192</v>
      </c>
      <c r="J824" s="154">
        <v>43510.0</v>
      </c>
      <c r="K824" s="155">
        <v>149617.6</v>
      </c>
      <c r="M824" s="13">
        <v>1.4906448E9</v>
      </c>
      <c r="N824" s="13">
        <v>27717.51</v>
      </c>
      <c r="P824" s="156">
        <v>1.4858964E9</v>
      </c>
      <c r="Q824" s="156">
        <v>128742.7508</v>
      </c>
      <c r="S824" s="156">
        <v>1.49382E9</v>
      </c>
      <c r="T824" s="156">
        <v>9735.954</v>
      </c>
      <c r="V824" s="156">
        <v>1.4815764E9</v>
      </c>
      <c r="W824" s="156">
        <v>98106.4792</v>
      </c>
      <c r="Y824" s="156">
        <v>1.4798016E9</v>
      </c>
      <c r="Z824" s="156">
        <v>97901.8872</v>
      </c>
      <c r="AA824" s="153">
        <f>IFERROR(__xludf.DUMMYFUNCTION("TO_DATE(INT((AB824/(60*60*24))+""1/1/1970""))"),43759.0)</f>
        <v>43759</v>
      </c>
      <c r="AB824" s="152">
        <v>1.5716664E9</v>
      </c>
      <c r="AC824" s="152">
        <v>109649.2958</v>
      </c>
      <c r="AD824" s="153">
        <f>IFERROR(__xludf.DUMMYFUNCTION("TO_DATE(INT((AE824/(60*60*24))+""1/1/1970""))"),43762.0)</f>
        <v>43762</v>
      </c>
      <c r="AE824" s="156">
        <v>1.5719256E9</v>
      </c>
      <c r="AF824" s="156">
        <v>104222.39</v>
      </c>
      <c r="AG824" s="153">
        <f>IFERROR(__xludf.DUMMYFUNCTION("TO_DATE(INT((AH824/(60*60*24))+""1/1/1970""))"),43597.0)</f>
        <v>43597</v>
      </c>
      <c r="AH824" s="156">
        <v>1.557659804E9</v>
      </c>
      <c r="AI824" s="156">
        <v>111097.5946</v>
      </c>
    </row>
    <row r="825">
      <c r="A825" s="152">
        <v>1.5028272E9</v>
      </c>
      <c r="B825" s="152">
        <v>118505.1793</v>
      </c>
      <c r="C825" s="153">
        <f>IFERROR(__xludf.DUMMYFUNCTION("TO_DATE(INT((A825/(60*60*24))+""1/1/1970""))"),42962.0)</f>
        <v>42962</v>
      </c>
      <c r="D825" s="152">
        <v>1.521E9</v>
      </c>
      <c r="E825" s="152">
        <v>99398.5756</v>
      </c>
      <c r="G825" s="152">
        <v>1.5366384E9</v>
      </c>
      <c r="H825" s="152">
        <v>158038.1188</v>
      </c>
      <c r="J825" s="154">
        <v>43511.0</v>
      </c>
      <c r="K825" s="155">
        <v>149494.66</v>
      </c>
      <c r="M825" s="13">
        <v>1.4907096E9</v>
      </c>
      <c r="N825" s="13">
        <v>27732.8999</v>
      </c>
      <c r="P825" s="152">
        <v>1.4859252E9</v>
      </c>
      <c r="Q825" s="152">
        <v>128705.2915</v>
      </c>
      <c r="S825" s="152">
        <v>1.4938416E9</v>
      </c>
      <c r="T825" s="152">
        <v>9735.954</v>
      </c>
      <c r="V825" s="152">
        <v>1.4815836E9</v>
      </c>
      <c r="W825" s="152">
        <v>98106.4792</v>
      </c>
      <c r="Y825" s="152">
        <v>1.4798412E9</v>
      </c>
      <c r="Z825" s="152">
        <v>97901.8872</v>
      </c>
      <c r="AA825" s="153">
        <f>IFERROR(__xludf.DUMMYFUNCTION("TO_DATE(INT((AB825/(60*60*24))+""1/1/1970""))"),43759.0)</f>
        <v>43759</v>
      </c>
      <c r="AB825" s="156">
        <v>1.5716844E9</v>
      </c>
      <c r="AC825" s="156">
        <v>109486.7343</v>
      </c>
      <c r="AD825" s="153">
        <f>IFERROR(__xludf.DUMMYFUNCTION("TO_DATE(INT((AE825/(60*60*24))+""1/1/1970""))"),43762.0)</f>
        <v>43762</v>
      </c>
      <c r="AE825" s="152">
        <v>1.5719436E9</v>
      </c>
      <c r="AF825" s="152">
        <v>104222.39</v>
      </c>
      <c r="AG825" s="153">
        <f>IFERROR(__xludf.DUMMYFUNCTION("TO_DATE(INT((AH825/(60*60*24))+""1/1/1970""))"),43597.0)</f>
        <v>43597</v>
      </c>
      <c r="AH825" s="152">
        <v>1.557675702E9</v>
      </c>
      <c r="AI825" s="152">
        <v>111097.5946</v>
      </c>
    </row>
    <row r="826">
      <c r="A826" s="156">
        <v>1.50289026E9</v>
      </c>
      <c r="B826" s="156">
        <v>118725.7538</v>
      </c>
      <c r="C826" s="153">
        <f>IFERROR(__xludf.DUMMYFUNCTION("TO_DATE(INT((A826/(60*60*24))+""1/1/1970""))"),42963.0)</f>
        <v>42963</v>
      </c>
      <c r="D826" s="152">
        <v>1.5210576E9</v>
      </c>
      <c r="E826" s="152">
        <v>99398.5756</v>
      </c>
      <c r="G826" s="156">
        <v>1.5367248E9</v>
      </c>
      <c r="H826" s="156">
        <v>160681.8949</v>
      </c>
      <c r="J826" s="154">
        <v>43515.0</v>
      </c>
      <c r="K826" s="155">
        <v>151090.32</v>
      </c>
      <c r="M826" s="13">
        <v>1.4907312E9</v>
      </c>
      <c r="N826" s="13">
        <v>27732.8999</v>
      </c>
      <c r="P826" s="156">
        <v>1.4859648E9</v>
      </c>
      <c r="Q826" s="156">
        <v>128705.2915</v>
      </c>
      <c r="S826" s="156">
        <v>1.4939064E9</v>
      </c>
      <c r="T826" s="156">
        <v>9754.2608</v>
      </c>
      <c r="V826" s="156">
        <v>1.481616E9</v>
      </c>
      <c r="W826" s="156">
        <v>98106.4792</v>
      </c>
      <c r="Y826" s="156">
        <v>1.4798556E9</v>
      </c>
      <c r="Z826" s="156">
        <v>97901.8872</v>
      </c>
      <c r="AA826" s="153">
        <f>IFERROR(__xludf.DUMMYFUNCTION("TO_DATE(INT((AB826/(60*60*24))+""1/1/1970""))"),43759.0)</f>
        <v>43759</v>
      </c>
      <c r="AB826" s="152">
        <v>1.571688E9</v>
      </c>
      <c r="AC826" s="152">
        <v>109443.1337</v>
      </c>
      <c r="AD826" s="153">
        <f>IFERROR(__xludf.DUMMYFUNCTION("TO_DATE(INT((AE826/(60*60*24))+""1/1/1970""))"),43762.0)</f>
        <v>43762</v>
      </c>
      <c r="AE826" s="156">
        <v>1.5719472E9</v>
      </c>
      <c r="AF826" s="156">
        <v>104222.39</v>
      </c>
      <c r="AG826" s="153">
        <f>IFERROR(__xludf.DUMMYFUNCTION("TO_DATE(INT((AH826/(60*60*24))+""1/1/1970""))"),43597.0)</f>
        <v>43597</v>
      </c>
      <c r="AH826" s="156">
        <v>1.557691634E9</v>
      </c>
      <c r="AI826" s="156">
        <v>111097.5946</v>
      </c>
    </row>
    <row r="827">
      <c r="A827" s="152">
        <v>1.5029136E9</v>
      </c>
      <c r="B827" s="152">
        <v>118711.3685</v>
      </c>
      <c r="C827" s="153">
        <f>IFERROR(__xludf.DUMMYFUNCTION("TO_DATE(INT((A827/(60*60*24))+""1/1/1970""))"),42963.0)</f>
        <v>42963</v>
      </c>
      <c r="D827" s="152">
        <v>1.521126E9</v>
      </c>
      <c r="E827" s="152">
        <v>99398.5756</v>
      </c>
      <c r="G827" s="152">
        <v>1.5368112E9</v>
      </c>
      <c r="H827" s="152">
        <v>161406.0941</v>
      </c>
      <c r="J827" s="154">
        <v>43516.0</v>
      </c>
      <c r="K827" s="155">
        <v>151424.18</v>
      </c>
      <c r="M827" s="13">
        <v>1.490796E9</v>
      </c>
      <c r="N827" s="13">
        <v>27804.6094</v>
      </c>
      <c r="P827" s="152">
        <v>1.4859828E9</v>
      </c>
      <c r="Q827" s="152">
        <v>128705.2915</v>
      </c>
      <c r="S827" s="152">
        <v>1.493928E9</v>
      </c>
      <c r="T827" s="152">
        <v>9754.2608</v>
      </c>
      <c r="V827" s="152">
        <v>1.4816556E9</v>
      </c>
      <c r="W827" s="152">
        <v>98106.4792</v>
      </c>
      <c r="Y827" s="152">
        <v>1.4798808E9</v>
      </c>
      <c r="Z827" s="152">
        <v>97859.1686</v>
      </c>
      <c r="AA827" s="153">
        <f>IFERROR(__xludf.DUMMYFUNCTION("TO_DATE(INT((AB827/(60*60*24))+""1/1/1970""))"),43760.0)</f>
        <v>43760</v>
      </c>
      <c r="AB827" s="156">
        <v>1.5717168E9</v>
      </c>
      <c r="AC827" s="156">
        <v>109443.1337</v>
      </c>
      <c r="AD827" s="153">
        <f>IFERROR(__xludf.DUMMYFUNCTION("TO_DATE(INT((AE827/(60*60*24))+""1/1/1970""))"),43763.0)</f>
        <v>43763</v>
      </c>
      <c r="AE827" s="152">
        <v>1.571976E9</v>
      </c>
      <c r="AF827" s="152">
        <v>104286.56</v>
      </c>
      <c r="AG827" s="153">
        <f>IFERROR(__xludf.DUMMYFUNCTION("TO_DATE(INT((AH827/(60*60*24))+""1/1/1970""))"),43597.0)</f>
        <v>43597</v>
      </c>
      <c r="AH827" s="152">
        <v>1.557704414E9</v>
      </c>
      <c r="AI827" s="152">
        <v>111097.5946</v>
      </c>
    </row>
    <row r="828">
      <c r="A828" s="156">
        <v>1.50297666E9</v>
      </c>
      <c r="B828" s="156">
        <v>118337.3508</v>
      </c>
      <c r="C828" s="153">
        <f>IFERROR(__xludf.DUMMYFUNCTION("TO_DATE(INT((A828/(60*60*24))+""1/1/1970""))"),42964.0)</f>
        <v>42964</v>
      </c>
      <c r="D828" s="152">
        <v>1.5211728E9</v>
      </c>
      <c r="E828" s="152">
        <v>99398.5756</v>
      </c>
      <c r="G828" s="156">
        <v>1.5368976E9</v>
      </c>
      <c r="H828" s="156">
        <v>161521.6384</v>
      </c>
      <c r="J828" s="154">
        <v>43517.0</v>
      </c>
      <c r="K828" s="155">
        <v>151615.84</v>
      </c>
      <c r="M828" s="13">
        <v>1.4908176E9</v>
      </c>
      <c r="N828" s="13">
        <v>27804.6094</v>
      </c>
      <c r="P828" s="156">
        <v>1.4860116E9</v>
      </c>
      <c r="Q828" s="156">
        <v>128778.1608</v>
      </c>
      <c r="S828" s="156">
        <v>1.4939928E9</v>
      </c>
      <c r="T828" s="156">
        <v>9764.7185</v>
      </c>
      <c r="V828" s="156">
        <v>1.48167E9</v>
      </c>
      <c r="W828" s="156">
        <v>98106.4792</v>
      </c>
      <c r="Y828" s="156">
        <v>1.4799204E9</v>
      </c>
      <c r="Z828" s="156">
        <v>97859.1686</v>
      </c>
      <c r="AA828" s="153">
        <f>IFERROR(__xludf.DUMMYFUNCTION("TO_DATE(INT((AB828/(60*60*24))+""1/1/1970""))"),43760.0)</f>
        <v>43760</v>
      </c>
      <c r="AB828" s="152">
        <v>1.5717528E9</v>
      </c>
      <c r="AC828" s="152">
        <v>109670.1519</v>
      </c>
      <c r="AD828" s="153">
        <f>IFERROR(__xludf.DUMMYFUNCTION("TO_DATE(INT((AE828/(60*60*24))+""1/1/1970""))"),43763.0)</f>
        <v>43763</v>
      </c>
      <c r="AE828" s="156">
        <v>1.572012E9</v>
      </c>
      <c r="AF828" s="156">
        <v>104286.56</v>
      </c>
      <c r="AG828" s="153">
        <f>IFERROR(__xludf.DUMMYFUNCTION("TO_DATE(INT((AH828/(60*60*24))+""1/1/1970""))"),43598.0)</f>
        <v>43598</v>
      </c>
      <c r="AH828" s="156">
        <v>1.557708259E9</v>
      </c>
      <c r="AI828" s="156">
        <v>111097.5946</v>
      </c>
    </row>
    <row r="829">
      <c r="A829" s="152">
        <v>1.503E9</v>
      </c>
      <c r="B829" s="152">
        <v>116865.2553</v>
      </c>
      <c r="C829" s="153">
        <f>IFERROR(__xludf.DUMMYFUNCTION("TO_DATE(INT((A829/(60*60*24))+""1/1/1970""))"),42964.0)</f>
        <v>42964</v>
      </c>
      <c r="D829" s="152">
        <v>1.5212304E9</v>
      </c>
      <c r="E829" s="152">
        <v>99398.5756</v>
      </c>
      <c r="G829" s="152">
        <v>1.536984E9</v>
      </c>
      <c r="H829" s="152">
        <v>161493.0334</v>
      </c>
      <c r="J829" s="154">
        <v>43518.0</v>
      </c>
      <c r="K829" s="155">
        <v>150801.98</v>
      </c>
      <c r="M829" s="13">
        <v>1.4908824E9</v>
      </c>
      <c r="N829" s="13">
        <v>27774.4352</v>
      </c>
      <c r="P829" s="152">
        <v>1.4860512E9</v>
      </c>
      <c r="Q829" s="152">
        <v>128778.1608</v>
      </c>
      <c r="S829" s="152">
        <v>1.4940144E9</v>
      </c>
      <c r="T829" s="152">
        <v>9764.7185</v>
      </c>
      <c r="V829" s="152">
        <v>1.4816952E9</v>
      </c>
      <c r="W829" s="152">
        <v>98106.4792</v>
      </c>
      <c r="Y829" s="152">
        <v>1.479942E9</v>
      </c>
      <c r="Z829" s="152">
        <v>97859.1686</v>
      </c>
      <c r="AA829" s="153">
        <f>IFERROR(__xludf.DUMMYFUNCTION("TO_DATE(INT((AB829/(60*60*24))+""1/1/1970""))"),43760.0)</f>
        <v>43760</v>
      </c>
      <c r="AB829" s="156">
        <v>1.5717708E9</v>
      </c>
      <c r="AC829" s="156">
        <v>109687.8987</v>
      </c>
      <c r="AD829" s="153">
        <f>IFERROR(__xludf.DUMMYFUNCTION("TO_DATE(INT((AE829/(60*60*24))+""1/1/1970""))"),43763.0)</f>
        <v>43763</v>
      </c>
      <c r="AE829" s="152">
        <v>1.57203E9</v>
      </c>
      <c r="AF829" s="152">
        <v>104286.56</v>
      </c>
      <c r="AG829" s="153">
        <f>IFERROR(__xludf.DUMMYFUNCTION("TO_DATE(INT((AH829/(60*60*24))+""1/1/1970""))"),43598.0)</f>
        <v>43598</v>
      </c>
      <c r="AH829" s="152">
        <v>1.557724245E9</v>
      </c>
      <c r="AI829" s="152">
        <v>111097.5946</v>
      </c>
    </row>
    <row r="830">
      <c r="A830" s="156">
        <v>1.50306306E9</v>
      </c>
      <c r="B830" s="156">
        <v>116774.1484</v>
      </c>
      <c r="C830" s="153">
        <f>IFERROR(__xludf.DUMMYFUNCTION("TO_DATE(INT((A830/(60*60*24))+""1/1/1970""))"),42965.0)</f>
        <v>42965</v>
      </c>
      <c r="D830" s="152">
        <v>1.521468E9</v>
      </c>
      <c r="E830" s="152">
        <v>99398.5756</v>
      </c>
      <c r="G830" s="156">
        <v>1.5371928E9</v>
      </c>
      <c r="H830" s="156">
        <v>161493.0334</v>
      </c>
      <c r="J830" s="154">
        <v>43521.0</v>
      </c>
      <c r="K830" s="155">
        <v>151889.66</v>
      </c>
      <c r="M830" s="13">
        <v>1.490904E9</v>
      </c>
      <c r="N830" s="13">
        <v>27774.4352</v>
      </c>
      <c r="P830" s="156">
        <v>1.4860692E9</v>
      </c>
      <c r="Q830" s="156">
        <v>128778.1608</v>
      </c>
      <c r="S830" s="156">
        <v>1.4940288E9</v>
      </c>
      <c r="T830" s="156">
        <v>9767.5819</v>
      </c>
      <c r="V830" s="156">
        <v>1.4817348E9</v>
      </c>
      <c r="W830" s="156">
        <v>98106.4792</v>
      </c>
      <c r="Y830" s="156">
        <v>1.47996E9</v>
      </c>
      <c r="Z830" s="156">
        <v>97021.3324</v>
      </c>
      <c r="AA830" s="153">
        <f>IFERROR(__xludf.DUMMYFUNCTION("TO_DATE(INT((AB830/(60*60*24))+""1/1/1970""))"),43760.0)</f>
        <v>43760</v>
      </c>
      <c r="AB830" s="152">
        <v>1.5717744E9</v>
      </c>
      <c r="AC830" s="152">
        <v>109718.581</v>
      </c>
      <c r="AD830" s="153">
        <f>IFERROR(__xludf.DUMMYFUNCTION("TO_DATE(INT((AE830/(60*60*24))+""1/1/1970""))"),43763.0)</f>
        <v>43763</v>
      </c>
      <c r="AE830" s="156">
        <v>1.5720336E9</v>
      </c>
      <c r="AF830" s="156">
        <v>104286.56</v>
      </c>
      <c r="AG830" s="153">
        <f>IFERROR(__xludf.DUMMYFUNCTION("TO_DATE(INT((AH830/(60*60*24))+""1/1/1970""))"),43598.0)</f>
        <v>43598</v>
      </c>
      <c r="AH830" s="156">
        <v>1.557740072E9</v>
      </c>
      <c r="AI830" s="156">
        <v>111097.5946</v>
      </c>
    </row>
    <row r="831">
      <c r="A831" s="152">
        <v>1.5030864E9</v>
      </c>
      <c r="B831" s="152">
        <v>116440.7166</v>
      </c>
      <c r="C831" s="153">
        <f>IFERROR(__xludf.DUMMYFUNCTION("TO_DATE(INT((A831/(60*60*24))+""1/1/1970""))"),42965.0)</f>
        <v>42965</v>
      </c>
      <c r="D831" s="152">
        <v>1.5215184E9</v>
      </c>
      <c r="E831" s="152">
        <v>99398.5756</v>
      </c>
      <c r="G831" s="156">
        <v>1.5372432E9</v>
      </c>
      <c r="H831" s="156">
        <v>156880.5336</v>
      </c>
      <c r="J831" s="154">
        <v>43522.0</v>
      </c>
      <c r="K831" s="155">
        <v>151985.66</v>
      </c>
      <c r="M831" s="13">
        <v>1.4909688E9</v>
      </c>
      <c r="N831" s="13">
        <v>27732.7214</v>
      </c>
      <c r="P831" s="152">
        <v>1.486098E9</v>
      </c>
      <c r="Q831" s="152">
        <v>128891.2509</v>
      </c>
      <c r="S831" s="152">
        <v>1.4942016E9</v>
      </c>
      <c r="T831" s="152">
        <v>9762.4233</v>
      </c>
      <c r="V831" s="152">
        <v>1.4817564E9</v>
      </c>
      <c r="W831" s="152">
        <v>98106.4792</v>
      </c>
      <c r="Y831" s="152">
        <v>1.4799996E9</v>
      </c>
      <c r="Z831" s="152">
        <v>97021.3324</v>
      </c>
      <c r="AA831" s="153">
        <f>IFERROR(__xludf.DUMMYFUNCTION("TO_DATE(INT((AB831/(60*60*24))+""1/1/1970""))"),43761.0)</f>
        <v>43761</v>
      </c>
      <c r="AB831" s="156">
        <v>1.5718032E9</v>
      </c>
      <c r="AC831" s="156">
        <v>109718.581</v>
      </c>
      <c r="AD831" s="153">
        <f>IFERROR(__xludf.DUMMYFUNCTION("TO_DATE(INT((AE831/(60*60*24))+""1/1/1970""))"),43764.0)</f>
        <v>43764</v>
      </c>
      <c r="AE831" s="152">
        <v>1.5720624E9</v>
      </c>
      <c r="AF831" s="152">
        <v>104265.45</v>
      </c>
      <c r="AG831" s="153">
        <f>IFERROR(__xludf.DUMMYFUNCTION("TO_DATE(INT((AH831/(60*60*24))+""1/1/1970""))"),43598.0)</f>
        <v>43598</v>
      </c>
      <c r="AH831" s="152">
        <v>1.55775588E9</v>
      </c>
      <c r="AI831" s="152">
        <v>111097.5946</v>
      </c>
    </row>
    <row r="832">
      <c r="A832" s="156">
        <v>1.50332226E9</v>
      </c>
      <c r="B832" s="156">
        <v>116440.7166</v>
      </c>
      <c r="C832" s="153">
        <f>IFERROR(__xludf.DUMMYFUNCTION("TO_DATE(INT((A832/(60*60*24))+""1/1/1970""))"),42968.0)</f>
        <v>42968</v>
      </c>
      <c r="D832" s="152">
        <v>1.521576E9</v>
      </c>
      <c r="E832" s="152">
        <v>99398.5756</v>
      </c>
      <c r="G832" s="152">
        <v>1.5373296E9</v>
      </c>
      <c r="H832" s="152">
        <v>158051.4152</v>
      </c>
      <c r="J832" s="154">
        <v>43523.0</v>
      </c>
      <c r="K832" s="155">
        <v>152049.26</v>
      </c>
      <c r="M832" s="13">
        <v>1.4909904E9</v>
      </c>
      <c r="N832" s="13">
        <v>27732.7214</v>
      </c>
      <c r="P832" s="156">
        <v>1.4861376E9</v>
      </c>
      <c r="Q832" s="156">
        <v>128891.2509</v>
      </c>
      <c r="S832" s="156">
        <v>1.494252E9</v>
      </c>
      <c r="T832" s="156">
        <v>9762.4233</v>
      </c>
      <c r="V832" s="156">
        <v>1.4817744E9</v>
      </c>
      <c r="W832" s="156">
        <v>98106.4792</v>
      </c>
      <c r="Y832" s="156">
        <v>1.4800284E9</v>
      </c>
      <c r="Z832" s="156">
        <v>97021.3324</v>
      </c>
      <c r="AA832" s="153">
        <f>IFERROR(__xludf.DUMMYFUNCTION("TO_DATE(INT((AB832/(60*60*24))+""1/1/1970""))"),43761.0)</f>
        <v>43761</v>
      </c>
      <c r="AB832" s="152">
        <v>1.5718392E9</v>
      </c>
      <c r="AC832" s="152">
        <v>109946.624</v>
      </c>
      <c r="AD832" s="153">
        <f>IFERROR(__xludf.DUMMYFUNCTION("TO_DATE(INT((AE832/(60*60*24))+""1/1/1970""))"),43766.0)</f>
        <v>43766</v>
      </c>
      <c r="AE832" s="156">
        <v>1.5722712E9</v>
      </c>
      <c r="AF832" s="156">
        <v>104265.45</v>
      </c>
      <c r="AG832" s="153">
        <f>IFERROR(__xludf.DUMMYFUNCTION("TO_DATE(INT((AH832/(60*60*24))+""1/1/1970""))"),43598.0)</f>
        <v>43598</v>
      </c>
      <c r="AH832" s="156">
        <v>1.55777172E9</v>
      </c>
      <c r="AI832" s="156">
        <v>109680.4866</v>
      </c>
    </row>
    <row r="833">
      <c r="A833" s="152">
        <v>1.5033456E9</v>
      </c>
      <c r="B833" s="152">
        <v>116440.7166</v>
      </c>
      <c r="C833" s="153">
        <f>IFERROR(__xludf.DUMMYFUNCTION("TO_DATE(INT((A833/(60*60*24))+""1/1/1970""))"),42968.0)</f>
        <v>42968</v>
      </c>
      <c r="D833" s="152">
        <v>1.5216444E9</v>
      </c>
      <c r="E833" s="152">
        <v>99398.5756</v>
      </c>
      <c r="G833" s="156">
        <v>1.537416E9</v>
      </c>
      <c r="H833" s="156">
        <v>156146.5905</v>
      </c>
      <c r="J833" s="154">
        <v>43524.0</v>
      </c>
      <c r="K833" s="155">
        <v>151603.7</v>
      </c>
      <c r="M833" s="13">
        <v>1.4910048E9</v>
      </c>
      <c r="N833" s="13">
        <v>27688.6213</v>
      </c>
      <c r="P833" s="152">
        <v>1.4861556E9</v>
      </c>
      <c r="Q833" s="152">
        <v>128891.2509</v>
      </c>
      <c r="S833" s="152">
        <v>1.4942736E9</v>
      </c>
      <c r="T833" s="152">
        <v>9762.4233</v>
      </c>
      <c r="V833" s="152">
        <v>1.481814E9</v>
      </c>
      <c r="W833" s="152">
        <v>98106.4792</v>
      </c>
      <c r="Y833" s="152">
        <v>1.4800392E9</v>
      </c>
      <c r="Z833" s="152">
        <v>97186.2355</v>
      </c>
      <c r="AA833" s="153">
        <f>IFERROR(__xludf.DUMMYFUNCTION("TO_DATE(INT((AB833/(60*60*24))+""1/1/1970""))"),43761.0)</f>
        <v>43761</v>
      </c>
      <c r="AB833" s="156">
        <v>1.5718572E9</v>
      </c>
      <c r="AC833" s="156">
        <v>109844.1748</v>
      </c>
      <c r="AD833" s="153">
        <f>IFERROR(__xludf.DUMMYFUNCTION("TO_DATE(INT((AE833/(60*60*24))+""1/1/1970""))"),43766.0)</f>
        <v>43766</v>
      </c>
      <c r="AE833" s="152">
        <v>1.5722892E9</v>
      </c>
      <c r="AF833" s="152">
        <v>104265.45</v>
      </c>
      <c r="AG833" s="153">
        <f>IFERROR(__xludf.DUMMYFUNCTION("TO_DATE(INT((AH833/(60*60*24))+""1/1/1970""))"),43598.0)</f>
        <v>43598</v>
      </c>
      <c r="AH833" s="152">
        <v>1.55778792E9</v>
      </c>
      <c r="AI833" s="152">
        <v>109627.6453</v>
      </c>
    </row>
    <row r="834">
      <c r="A834" s="156">
        <v>1.50340866E9</v>
      </c>
      <c r="B834" s="156">
        <v>116440.7166</v>
      </c>
      <c r="C834" s="153">
        <f>IFERROR(__xludf.DUMMYFUNCTION("TO_DATE(INT((A834/(60*60*24))+""1/1/1970""))"),42969.0)</f>
        <v>42969</v>
      </c>
      <c r="D834" s="152">
        <v>1.5216912E9</v>
      </c>
      <c r="E834" s="152">
        <v>99398.5756</v>
      </c>
      <c r="G834" s="152">
        <v>1.5375024E9</v>
      </c>
      <c r="H834" s="152">
        <v>156823.5568</v>
      </c>
      <c r="J834" s="154">
        <v>43525.0</v>
      </c>
      <c r="K834" s="155">
        <v>151290.9</v>
      </c>
      <c r="M834" s="13">
        <v>1.4910912E9</v>
      </c>
      <c r="N834" s="13">
        <v>27688.6213</v>
      </c>
      <c r="P834" s="156">
        <v>1.4861844E9</v>
      </c>
      <c r="Q834" s="156">
        <v>130645.4098</v>
      </c>
      <c r="S834" s="156">
        <v>1.4943384E9</v>
      </c>
      <c r="T834" s="156">
        <v>9759.1524</v>
      </c>
      <c r="V834" s="156">
        <v>1.4818428E9</v>
      </c>
      <c r="W834" s="156">
        <v>98106.4792</v>
      </c>
      <c r="Y834" s="156">
        <v>1.4800788E9</v>
      </c>
      <c r="Z834" s="156">
        <v>97186.2355</v>
      </c>
      <c r="AA834" s="153">
        <f>IFERROR(__xludf.DUMMYFUNCTION("TO_DATE(INT((AB834/(60*60*24))+""1/1/1970""))"),43761.0)</f>
        <v>43761</v>
      </c>
      <c r="AB834" s="152">
        <v>1.5718608E9</v>
      </c>
      <c r="AC834" s="152">
        <v>109755.4413</v>
      </c>
      <c r="AD834" s="153">
        <f>IFERROR(__xludf.DUMMYFUNCTION("TO_DATE(INT((AE834/(60*60*24))+""1/1/1970""))"),43766.0)</f>
        <v>43766</v>
      </c>
      <c r="AE834" s="156">
        <v>1.5722928E9</v>
      </c>
      <c r="AF834" s="156">
        <v>104265.45</v>
      </c>
      <c r="AG834" s="153">
        <f>IFERROR(__xludf.DUMMYFUNCTION("TO_DATE(INT((AH834/(60*60*24))+""1/1/1970""))"),43598.0)</f>
        <v>43598</v>
      </c>
      <c r="AH834" s="156">
        <v>1.557791995E9</v>
      </c>
      <c r="AI834" s="156">
        <v>109627.6453</v>
      </c>
    </row>
    <row r="835">
      <c r="A835" s="152">
        <v>1.503432E9</v>
      </c>
      <c r="B835" s="152">
        <v>116440.7166</v>
      </c>
      <c r="C835" s="153">
        <f>IFERROR(__xludf.DUMMYFUNCTION("TO_DATE(INT((A835/(60*60*24))+""1/1/1970""))"),42969.0)</f>
        <v>42969</v>
      </c>
      <c r="D835" s="152">
        <v>1.5217488E9</v>
      </c>
      <c r="E835" s="152">
        <v>99398.5756</v>
      </c>
      <c r="G835" s="156">
        <v>1.5375888E9</v>
      </c>
      <c r="H835" s="156">
        <v>155953.4467</v>
      </c>
      <c r="J835" s="154">
        <v>43525.0</v>
      </c>
      <c r="K835" s="155">
        <v>151287.71</v>
      </c>
      <c r="M835" s="13">
        <v>1.4911776E9</v>
      </c>
      <c r="N835" s="13">
        <v>27724.652</v>
      </c>
      <c r="P835" s="152">
        <v>1.4863932E9</v>
      </c>
      <c r="Q835" s="152">
        <v>130645.4098</v>
      </c>
      <c r="S835" s="152">
        <v>1.49436E9</v>
      </c>
      <c r="T835" s="152">
        <v>9759.1524</v>
      </c>
      <c r="V835" s="152">
        <v>1.4818536E9</v>
      </c>
      <c r="W835" s="152">
        <v>98106.4792</v>
      </c>
      <c r="Y835" s="152">
        <v>1.4801112E9</v>
      </c>
      <c r="Z835" s="152">
        <v>97186.2355</v>
      </c>
      <c r="AA835" s="153">
        <f>IFERROR(__xludf.DUMMYFUNCTION("TO_DATE(INT((AB835/(60*60*24))+""1/1/1970""))"),43762.0)</f>
        <v>43762</v>
      </c>
      <c r="AB835" s="156">
        <v>1.5718896E9</v>
      </c>
      <c r="AC835" s="156">
        <v>109755.4413</v>
      </c>
      <c r="AD835" s="153">
        <f>IFERROR(__xludf.DUMMYFUNCTION("TO_DATE(INT((AE835/(60*60*24))+""1/1/1970""))"),43767.0)</f>
        <v>43767</v>
      </c>
      <c r="AE835" s="152">
        <v>1.5723216E9</v>
      </c>
      <c r="AF835" s="152">
        <v>104065.7</v>
      </c>
      <c r="AG835" s="153">
        <f>IFERROR(__xludf.DUMMYFUNCTION("TO_DATE(INT((AH835/(60*60*24))+""1/1/1970""))"),43599.0)</f>
        <v>43599</v>
      </c>
      <c r="AH835" s="152">
        <v>1.55780398E9</v>
      </c>
      <c r="AI835" s="152">
        <v>109627.6453</v>
      </c>
    </row>
    <row r="836">
      <c r="A836" s="156">
        <v>1.50349506E9</v>
      </c>
      <c r="B836" s="156">
        <v>116440.7166</v>
      </c>
      <c r="C836" s="153">
        <f>IFERROR(__xludf.DUMMYFUNCTION("TO_DATE(INT((A836/(60*60*24))+""1/1/1970""))"),42970.0)</f>
        <v>42970</v>
      </c>
      <c r="D836" s="152">
        <v>1.5218172E9</v>
      </c>
      <c r="E836" s="152">
        <v>99398.5756</v>
      </c>
      <c r="G836" s="152">
        <v>1.5377976E9</v>
      </c>
      <c r="H836" s="152">
        <v>155953.4467</v>
      </c>
      <c r="J836" s="154">
        <v>43528.0</v>
      </c>
      <c r="K836" s="155">
        <v>152574.27</v>
      </c>
      <c r="M836" s="13">
        <v>1.491228E9</v>
      </c>
      <c r="N836" s="13">
        <v>27724.652</v>
      </c>
      <c r="P836" s="156">
        <v>1.4864148E9</v>
      </c>
      <c r="Q836" s="156">
        <v>130645.4098</v>
      </c>
      <c r="S836" s="156">
        <v>1.4944248E9</v>
      </c>
      <c r="T836" s="156">
        <v>9755.7688</v>
      </c>
      <c r="V836" s="156">
        <v>1.4818932E9</v>
      </c>
      <c r="W836" s="156">
        <v>99159.8838</v>
      </c>
      <c r="Y836" s="156">
        <v>1.4801184E9</v>
      </c>
      <c r="Z836" s="156">
        <v>97494.912</v>
      </c>
      <c r="AA836" s="153">
        <f>IFERROR(__xludf.DUMMYFUNCTION("TO_DATE(INT((AB836/(60*60*24))+""1/1/1970""))"),43762.0)</f>
        <v>43762</v>
      </c>
      <c r="AB836" s="152">
        <v>1.5719256E9</v>
      </c>
      <c r="AC836" s="152">
        <v>110044.4875</v>
      </c>
      <c r="AD836" s="153">
        <f>IFERROR(__xludf.DUMMYFUNCTION("TO_DATE(INT((AE836/(60*60*24))+""1/1/1970""))"),43767.0)</f>
        <v>43767</v>
      </c>
      <c r="AE836" s="156">
        <v>1.5723576E9</v>
      </c>
      <c r="AF836" s="156">
        <v>104065.7</v>
      </c>
      <c r="AG836" s="153">
        <f>IFERROR(__xludf.DUMMYFUNCTION("TO_DATE(INT((AH836/(60*60*24))+""1/1/1970""))"),43599.0)</f>
        <v>43599</v>
      </c>
      <c r="AH836" s="156">
        <v>1.557820354E9</v>
      </c>
      <c r="AI836" s="156">
        <v>109627.6453</v>
      </c>
    </row>
    <row r="837">
      <c r="A837" s="152">
        <v>1.5035184E9</v>
      </c>
      <c r="B837" s="152">
        <v>116440.7166</v>
      </c>
      <c r="C837" s="153">
        <f>IFERROR(__xludf.DUMMYFUNCTION("TO_DATE(INT((A837/(60*60*24))+""1/1/1970""))"),42970.0)</f>
        <v>42970</v>
      </c>
      <c r="D837" s="152">
        <v>1.521864E9</v>
      </c>
      <c r="E837" s="152">
        <v>99398.5756</v>
      </c>
      <c r="G837" s="152">
        <v>1.537848E9</v>
      </c>
      <c r="H837" s="152">
        <v>157489.0127</v>
      </c>
      <c r="J837" s="154">
        <v>43529.0</v>
      </c>
      <c r="K837" s="155">
        <v>152325.66</v>
      </c>
      <c r="M837" s="13">
        <v>1.4912496E9</v>
      </c>
      <c r="N837" s="13">
        <v>27724.652</v>
      </c>
      <c r="P837" s="152">
        <v>1.4864436E9</v>
      </c>
      <c r="Q837" s="152">
        <v>130173.0229</v>
      </c>
      <c r="S837" s="152">
        <v>1.4944464E9</v>
      </c>
      <c r="T837" s="152">
        <v>9755.7688</v>
      </c>
      <c r="V837" s="152">
        <v>1.4819256E9</v>
      </c>
      <c r="W837" s="152">
        <v>98964.2746</v>
      </c>
      <c r="Y837" s="152">
        <v>1.4802876E9</v>
      </c>
      <c r="Z837" s="152">
        <v>97494.912</v>
      </c>
      <c r="AA837" s="153">
        <f>IFERROR(__xludf.DUMMYFUNCTION("TO_DATE(INT((AB837/(60*60*24))+""1/1/1970""))"),43762.0)</f>
        <v>43762</v>
      </c>
      <c r="AB837" s="156">
        <v>1.5719436E9</v>
      </c>
      <c r="AC837" s="156">
        <v>110006.2793</v>
      </c>
      <c r="AD837" s="153">
        <f>IFERROR(__xludf.DUMMYFUNCTION("TO_DATE(INT((AE837/(60*60*24))+""1/1/1970""))"),43767.0)</f>
        <v>43767</v>
      </c>
      <c r="AE837" s="152">
        <v>1.5723756E9</v>
      </c>
      <c r="AF837" s="152">
        <v>104065.7</v>
      </c>
      <c r="AG837" s="153">
        <f>IFERROR(__xludf.DUMMYFUNCTION("TO_DATE(INT((AH837/(60*60*24))+""1/1/1970""))"),43599.0)</f>
        <v>43599</v>
      </c>
      <c r="AH837" s="152">
        <v>1.557836144E9</v>
      </c>
      <c r="AI837" s="152">
        <v>109627.6453</v>
      </c>
    </row>
    <row r="838">
      <c r="A838" s="156">
        <v>1.50358146E9</v>
      </c>
      <c r="B838" s="156">
        <v>116440.7166</v>
      </c>
      <c r="C838" s="153">
        <f>IFERROR(__xludf.DUMMYFUNCTION("TO_DATE(INT((A838/(60*60*24))+""1/1/1970""))"),42971.0)</f>
        <v>42971</v>
      </c>
      <c r="D838" s="152">
        <v>1.5220944E9</v>
      </c>
      <c r="E838" s="152">
        <v>99398.5756</v>
      </c>
      <c r="G838" s="156">
        <v>1.5379344E9</v>
      </c>
      <c r="H838" s="156">
        <v>158329.7308</v>
      </c>
      <c r="J838" s="154">
        <v>43530.0</v>
      </c>
      <c r="K838" s="155">
        <v>152282.15</v>
      </c>
      <c r="M838" s="13">
        <v>1.4913144E9</v>
      </c>
      <c r="N838" s="13">
        <v>27833.0825</v>
      </c>
      <c r="P838" s="156">
        <v>1.4864832E9</v>
      </c>
      <c r="Q838" s="156">
        <v>130173.0229</v>
      </c>
      <c r="S838" s="156">
        <v>1.4945112E9</v>
      </c>
      <c r="T838" s="156">
        <v>9756.1132</v>
      </c>
      <c r="V838" s="156">
        <v>1.482102E9</v>
      </c>
      <c r="W838" s="156">
        <v>98999.644</v>
      </c>
      <c r="Y838" s="156">
        <v>1.4803272E9</v>
      </c>
      <c r="Z838" s="156">
        <v>97636.3887</v>
      </c>
      <c r="AA838" s="153">
        <f>IFERROR(__xludf.DUMMYFUNCTION("TO_DATE(INT((AB838/(60*60*24))+""1/1/1970""))"),43762.0)</f>
        <v>43762</v>
      </c>
      <c r="AB838" s="152">
        <v>1.5719472E9</v>
      </c>
      <c r="AC838" s="152">
        <v>109961.8581</v>
      </c>
      <c r="AD838" s="153">
        <f>IFERROR(__xludf.DUMMYFUNCTION("TO_DATE(INT((AE838/(60*60*24))+""1/1/1970""))"),43767.0)</f>
        <v>43767</v>
      </c>
      <c r="AE838" s="156">
        <v>1.5723792E9</v>
      </c>
      <c r="AF838" s="156">
        <v>104065.7</v>
      </c>
      <c r="AG838" s="153">
        <f>IFERROR(__xludf.DUMMYFUNCTION("TO_DATE(INT((AH838/(60*60*24))+""1/1/1970""))"),43599.0)</f>
        <v>43599</v>
      </c>
      <c r="AH838" s="156">
        <v>1.55785194E9</v>
      </c>
      <c r="AI838" s="156">
        <v>110660.4528</v>
      </c>
    </row>
    <row r="839">
      <c r="A839" s="152">
        <v>1.5036048E9</v>
      </c>
      <c r="B839" s="152">
        <v>116440.7166</v>
      </c>
      <c r="C839" s="153">
        <f>IFERROR(__xludf.DUMMYFUNCTION("TO_DATE(INT((A839/(60*60*24))+""1/1/1970""))"),42971.0)</f>
        <v>42971</v>
      </c>
      <c r="D839" s="152">
        <v>1.5221628E9</v>
      </c>
      <c r="E839" s="152">
        <v>99398.5756</v>
      </c>
      <c r="G839" s="152">
        <v>1.5380208E9</v>
      </c>
      <c r="H839" s="152">
        <v>159078.3192</v>
      </c>
      <c r="J839" s="154">
        <v>43531.0</v>
      </c>
      <c r="K839" s="155">
        <v>150899.82</v>
      </c>
      <c r="M839" s="13">
        <v>1.491336E9</v>
      </c>
      <c r="N839" s="13">
        <v>27833.0825</v>
      </c>
      <c r="P839" s="152">
        <v>1.4865012E9</v>
      </c>
      <c r="Q839" s="152">
        <v>130173.0229</v>
      </c>
      <c r="S839" s="152">
        <v>1.4945328E9</v>
      </c>
      <c r="T839" s="152">
        <v>9756.1132</v>
      </c>
      <c r="V839" s="152">
        <v>1.4821416E9</v>
      </c>
      <c r="W839" s="152">
        <v>98960.8785</v>
      </c>
      <c r="Y839" s="152">
        <v>1.4803668E9</v>
      </c>
      <c r="Z839" s="152">
        <v>97636.3887</v>
      </c>
      <c r="AA839" s="153">
        <f>IFERROR(__xludf.DUMMYFUNCTION("TO_DATE(INT((AB839/(60*60*24))+""1/1/1970""))"),43763.0)</f>
        <v>43763</v>
      </c>
      <c r="AB839" s="156">
        <v>1.571976E9</v>
      </c>
      <c r="AC839" s="156">
        <v>109961.8581</v>
      </c>
      <c r="AD839" s="153">
        <f>IFERROR(__xludf.DUMMYFUNCTION("TO_DATE(INT((AE839/(60*60*24))+""1/1/1970""))"),43768.0)</f>
        <v>43768</v>
      </c>
      <c r="AE839" s="152">
        <v>1.572408E9</v>
      </c>
      <c r="AF839" s="152">
        <v>104048.99</v>
      </c>
      <c r="AG839" s="153">
        <f>IFERROR(__xludf.DUMMYFUNCTION("TO_DATE(INT((AH839/(60*60*24))+""1/1/1970""))"),43599.0)</f>
        <v>43599</v>
      </c>
      <c r="AH839" s="152">
        <v>1.557867921E9</v>
      </c>
      <c r="AI839" s="152">
        <v>110045.572</v>
      </c>
    </row>
    <row r="840">
      <c r="A840" s="156">
        <v>1.50366786E9</v>
      </c>
      <c r="B840" s="156">
        <v>116440.7166</v>
      </c>
      <c r="C840" s="153">
        <f>IFERROR(__xludf.DUMMYFUNCTION("TO_DATE(INT((A840/(60*60*24))+""1/1/1970""))"),42972.0)</f>
        <v>42972</v>
      </c>
      <c r="D840" s="152">
        <v>1.5222096E9</v>
      </c>
      <c r="E840" s="152">
        <v>99398.5756</v>
      </c>
      <c r="G840" s="156">
        <v>1.5381072E9</v>
      </c>
      <c r="H840" s="156">
        <v>159978.1433</v>
      </c>
      <c r="J840" s="154">
        <v>43532.0</v>
      </c>
      <c r="K840" s="155">
        <v>148558.47</v>
      </c>
      <c r="M840" s="13">
        <v>1.4914008E9</v>
      </c>
      <c r="N840" s="13">
        <v>27914.4289</v>
      </c>
      <c r="P840" s="156">
        <v>1.48653E9</v>
      </c>
      <c r="Q840" s="156">
        <v>130202.1154</v>
      </c>
      <c r="S840" s="156">
        <v>1.4945976E9</v>
      </c>
      <c r="T840" s="156">
        <v>9752.0227</v>
      </c>
      <c r="V840" s="156">
        <v>1.4821812E9</v>
      </c>
      <c r="W840" s="156">
        <v>99232.1692</v>
      </c>
      <c r="Y840" s="156">
        <v>1.480374E9</v>
      </c>
      <c r="Z840" s="156">
        <v>97636.3887</v>
      </c>
      <c r="AA840" s="153">
        <f>IFERROR(__xludf.DUMMYFUNCTION("TO_DATE(INT((AB840/(60*60*24))+""1/1/1970""))"),43763.0)</f>
        <v>43763</v>
      </c>
      <c r="AB840" s="152">
        <v>1.572012E9</v>
      </c>
      <c r="AC840" s="152">
        <v>110110.6364</v>
      </c>
      <c r="AD840" s="153">
        <f>IFERROR(__xludf.DUMMYFUNCTION("TO_DATE(INT((AE840/(60*60*24))+""1/1/1970""))"),43768.0)</f>
        <v>43768</v>
      </c>
      <c r="AE840" s="156">
        <v>1.572444E9</v>
      </c>
      <c r="AF840" s="156">
        <v>104048.99</v>
      </c>
      <c r="AG840" s="153">
        <f>IFERROR(__xludf.DUMMYFUNCTION("TO_DATE(INT((AH840/(60*60*24))+""1/1/1970""))"),43599.0)</f>
        <v>43599</v>
      </c>
      <c r="AH840" s="156">
        <v>1.557878395E9</v>
      </c>
      <c r="AI840" s="156">
        <v>110045.572</v>
      </c>
    </row>
    <row r="841">
      <c r="A841" s="152">
        <v>1.5036912E9</v>
      </c>
      <c r="B841" s="152">
        <v>116440.7166</v>
      </c>
      <c r="C841" s="153">
        <f>IFERROR(__xludf.DUMMYFUNCTION("TO_DATE(INT((A841/(60*60*24))+""1/1/1970""))"),42972.0)</f>
        <v>42972</v>
      </c>
      <c r="D841" s="152">
        <v>1.5222672E9</v>
      </c>
      <c r="E841" s="152">
        <v>99398.5756</v>
      </c>
      <c r="G841" s="152">
        <v>1.5381936E9</v>
      </c>
      <c r="H841" s="152">
        <v>160298.4469</v>
      </c>
      <c r="J841" s="154">
        <v>43535.0</v>
      </c>
      <c r="K841" s="155">
        <v>148250.31</v>
      </c>
      <c r="M841" s="13">
        <v>1.4914224E9</v>
      </c>
      <c r="N841" s="13">
        <v>27914.4289</v>
      </c>
      <c r="P841" s="152">
        <v>1.4865696E9</v>
      </c>
      <c r="Q841" s="152">
        <v>130202.1154</v>
      </c>
      <c r="S841" s="152">
        <v>1.4946192E9</v>
      </c>
      <c r="T841" s="152">
        <v>9752.0227</v>
      </c>
      <c r="V841" s="152">
        <v>1.4821884E9</v>
      </c>
      <c r="W841" s="152">
        <v>99231.1139</v>
      </c>
      <c r="Y841" s="152">
        <v>1.4804064E9</v>
      </c>
      <c r="Z841" s="152">
        <v>97727.7974</v>
      </c>
      <c r="AA841" s="153">
        <f>IFERROR(__xludf.DUMMYFUNCTION("TO_DATE(INT((AB841/(60*60*24))+""1/1/1970""))"),43763.0)</f>
        <v>43763</v>
      </c>
      <c r="AB841" s="156">
        <v>1.57203E9</v>
      </c>
      <c r="AC841" s="156">
        <v>109774.1278</v>
      </c>
      <c r="AD841" s="153">
        <f>IFERROR(__xludf.DUMMYFUNCTION("TO_DATE(INT((AE841/(60*60*24))+""1/1/1970""))"),43768.0)</f>
        <v>43768</v>
      </c>
      <c r="AE841" s="152">
        <v>1.572462E9</v>
      </c>
      <c r="AF841" s="152">
        <v>104048.99</v>
      </c>
      <c r="AG841" s="153">
        <f>IFERROR(__xludf.DUMMYFUNCTION("TO_DATE(INT((AH841/(60*60*24))+""1/1/1970""))"),43600.0)</f>
        <v>43600</v>
      </c>
      <c r="AH841" s="152">
        <v>1.557883719E9</v>
      </c>
      <c r="AI841" s="152">
        <v>110045.572</v>
      </c>
    </row>
    <row r="842">
      <c r="A842" s="156">
        <v>1.50392706E9</v>
      </c>
      <c r="B842" s="156">
        <v>116440.7166</v>
      </c>
      <c r="C842" s="153">
        <f>IFERROR(__xludf.DUMMYFUNCTION("TO_DATE(INT((A842/(60*60*24))+""1/1/1970""))"),42975.0)</f>
        <v>42975</v>
      </c>
      <c r="D842" s="152">
        <v>1.5223356E9</v>
      </c>
      <c r="E842" s="152">
        <v>99042.8498</v>
      </c>
      <c r="G842" s="156">
        <v>1.5384024E9</v>
      </c>
      <c r="H842" s="156">
        <v>160298.4469</v>
      </c>
      <c r="J842" s="154">
        <v>43536.0</v>
      </c>
      <c r="K842" s="155">
        <v>152478.75</v>
      </c>
      <c r="M842" s="13">
        <v>1.4914872E9</v>
      </c>
      <c r="N842" s="13">
        <v>28057.8941</v>
      </c>
      <c r="P842" s="156">
        <v>1.4865876E9</v>
      </c>
      <c r="Q842" s="156">
        <v>130202.1154</v>
      </c>
      <c r="S842" s="156">
        <v>1.4946336E9</v>
      </c>
      <c r="T842" s="156">
        <v>9745.2697</v>
      </c>
      <c r="V842" s="156">
        <v>1.4822208E9</v>
      </c>
      <c r="W842" s="156">
        <v>99298.4083</v>
      </c>
      <c r="Y842" s="156">
        <v>1.480446E9</v>
      </c>
      <c r="Z842" s="156">
        <v>97727.7974</v>
      </c>
      <c r="AA842" s="153">
        <f>IFERROR(__xludf.DUMMYFUNCTION("TO_DATE(INT((AB842/(60*60*24))+""1/1/1970""))"),43763.0)</f>
        <v>43763</v>
      </c>
      <c r="AB842" s="152">
        <v>1.5720336E9</v>
      </c>
      <c r="AC842" s="152">
        <v>109801.3735</v>
      </c>
      <c r="AD842" s="153">
        <f>IFERROR(__xludf.DUMMYFUNCTION("TO_DATE(INT((AE842/(60*60*24))+""1/1/1970""))"),43768.0)</f>
        <v>43768</v>
      </c>
      <c r="AE842" s="156">
        <v>1.5724656E9</v>
      </c>
      <c r="AF842" s="156">
        <v>104048.99</v>
      </c>
      <c r="AG842" s="153">
        <f>IFERROR(__xludf.DUMMYFUNCTION("TO_DATE(INT((AH842/(60*60*24))+""1/1/1970""))"),43600.0)</f>
        <v>43600</v>
      </c>
      <c r="AH842" s="156">
        <v>1.557899549E9</v>
      </c>
      <c r="AI842" s="156">
        <v>110045.572</v>
      </c>
    </row>
    <row r="843">
      <c r="A843" s="152">
        <v>1.5039504E9</v>
      </c>
      <c r="B843" s="152">
        <v>116440.7166</v>
      </c>
      <c r="C843" s="153">
        <f>IFERROR(__xludf.DUMMYFUNCTION("TO_DATE(INT((A843/(60*60*24))+""1/1/1970""))"),42975.0)</f>
        <v>42975</v>
      </c>
      <c r="D843" s="152">
        <v>1.5223824E9</v>
      </c>
      <c r="E843" s="152">
        <v>100305.577</v>
      </c>
      <c r="G843" s="156">
        <v>1.5384528E9</v>
      </c>
      <c r="H843" s="156">
        <v>160254.6484</v>
      </c>
      <c r="J843" s="154">
        <v>43537.0</v>
      </c>
      <c r="K843" s="155">
        <v>153870.29</v>
      </c>
      <c r="M843" s="13">
        <v>1.4915088E9</v>
      </c>
      <c r="N843" s="13">
        <v>28057.8941</v>
      </c>
      <c r="P843" s="152">
        <v>1.4866164E9</v>
      </c>
      <c r="Q843" s="152">
        <v>130512.2739</v>
      </c>
      <c r="S843" s="152">
        <v>1.4948064E9</v>
      </c>
      <c r="T843" s="152">
        <v>9743.5432</v>
      </c>
      <c r="V843" s="152">
        <v>1.4822604E9</v>
      </c>
      <c r="W843" s="152">
        <v>99323.1971</v>
      </c>
      <c r="Y843" s="152">
        <v>1.4804604E9</v>
      </c>
      <c r="Z843" s="152">
        <v>97727.7974</v>
      </c>
      <c r="AA843" s="153">
        <f>IFERROR(__xludf.DUMMYFUNCTION("TO_DATE(INT((AB843/(60*60*24))+""1/1/1970""))"),43764.0)</f>
        <v>43764</v>
      </c>
      <c r="AB843" s="156">
        <v>1.5720624E9</v>
      </c>
      <c r="AC843" s="156">
        <v>109801.3735</v>
      </c>
      <c r="AD843" s="153">
        <f>IFERROR(__xludf.DUMMYFUNCTION("TO_DATE(INT((AE843/(60*60*24))+""1/1/1970""))"),43769.0)</f>
        <v>43769</v>
      </c>
      <c r="AE843" s="152">
        <v>1.5724944E9</v>
      </c>
      <c r="AF843" s="152">
        <v>104124.53</v>
      </c>
      <c r="AG843" s="153">
        <f>IFERROR(__xludf.DUMMYFUNCTION("TO_DATE(INT((AH843/(60*60*24))+""1/1/1970""))"),43600.0)</f>
        <v>43600</v>
      </c>
      <c r="AH843" s="152">
        <v>1.557915361E9</v>
      </c>
      <c r="AI843" s="152">
        <v>110045.572</v>
      </c>
    </row>
    <row r="844">
      <c r="A844" s="156">
        <v>1.50401346E9</v>
      </c>
      <c r="B844" s="156">
        <v>116440.7166</v>
      </c>
      <c r="C844" s="153">
        <f>IFERROR(__xludf.DUMMYFUNCTION("TO_DATE(INT((A844/(60*60*24))+""1/1/1970""))"),42976.0)</f>
        <v>42976</v>
      </c>
      <c r="D844" s="152">
        <v>1.5226992E9</v>
      </c>
      <c r="E844" s="152">
        <v>100305.577</v>
      </c>
      <c r="G844" s="152">
        <v>1.5385392E9</v>
      </c>
      <c r="H844" s="152">
        <v>156782.4138</v>
      </c>
      <c r="J844" s="154">
        <v>43538.0</v>
      </c>
      <c r="K844" s="155">
        <v>155604.43</v>
      </c>
      <c r="M844" s="13">
        <v>1.4915736E9</v>
      </c>
      <c r="N844" s="13">
        <v>28003.5498</v>
      </c>
      <c r="P844" s="156">
        <v>1.486656E9</v>
      </c>
      <c r="Q844" s="156">
        <v>130512.2739</v>
      </c>
      <c r="S844" s="156">
        <v>1.4948568E9</v>
      </c>
      <c r="T844" s="156">
        <v>9743.5432</v>
      </c>
      <c r="V844" s="156">
        <v>1.4822748E9</v>
      </c>
      <c r="W844" s="156">
        <v>99344.4917</v>
      </c>
      <c r="Y844" s="156">
        <v>1.4804856E9</v>
      </c>
      <c r="Z844" s="156">
        <v>97988.7025</v>
      </c>
      <c r="AA844" s="153">
        <f>IFERROR(__xludf.DUMMYFUNCTION("TO_DATE(INT((AB844/(60*60*24))+""1/1/1970""))"),43766.0)</f>
        <v>43766</v>
      </c>
      <c r="AB844" s="152">
        <v>1.5722712E9</v>
      </c>
      <c r="AC844" s="152">
        <v>109229.5312</v>
      </c>
      <c r="AD844" s="153">
        <f>IFERROR(__xludf.DUMMYFUNCTION("TO_DATE(INT((AE844/(60*60*24))+""1/1/1970""))"),43769.0)</f>
        <v>43769</v>
      </c>
      <c r="AE844" s="156">
        <v>1.5725304E9</v>
      </c>
      <c r="AF844" s="156">
        <v>104124.53</v>
      </c>
      <c r="AG844" s="153">
        <f>IFERROR(__xludf.DUMMYFUNCTION("TO_DATE(INT((AH844/(60*60*24))+""1/1/1970""))"),43600.0)</f>
        <v>43600</v>
      </c>
      <c r="AH844" s="156">
        <v>1.557931151E9</v>
      </c>
      <c r="AI844" s="156">
        <v>109421.0837</v>
      </c>
    </row>
    <row r="845">
      <c r="A845" s="152">
        <v>1.5040368E9</v>
      </c>
      <c r="B845" s="152">
        <v>116440.7166</v>
      </c>
      <c r="C845" s="153">
        <f>IFERROR(__xludf.DUMMYFUNCTION("TO_DATE(INT((A845/(60*60*24))+""1/1/1970""))"),42976.0)</f>
        <v>42976</v>
      </c>
      <c r="D845" s="152">
        <v>1.5227676E9</v>
      </c>
      <c r="E845" s="152">
        <v>98145.2486</v>
      </c>
      <c r="G845" s="156">
        <v>1.5386256E9</v>
      </c>
      <c r="H845" s="156">
        <v>157835.2912</v>
      </c>
      <c r="J845" s="154">
        <v>43539.0</v>
      </c>
      <c r="K845" s="155">
        <v>155709.89</v>
      </c>
      <c r="M845" s="13">
        <v>1.4915952E9</v>
      </c>
      <c r="N845" s="13">
        <v>28003.5498</v>
      </c>
      <c r="P845" s="152">
        <v>1.486674E9</v>
      </c>
      <c r="Q845" s="152">
        <v>130512.2739</v>
      </c>
      <c r="S845" s="152">
        <v>1.4948784E9</v>
      </c>
      <c r="T845" s="152">
        <v>9743.5432</v>
      </c>
      <c r="V845" s="152">
        <v>1.4823E9</v>
      </c>
      <c r="W845" s="152">
        <v>99257.7893</v>
      </c>
      <c r="Y845" s="152">
        <v>1.4805252E9</v>
      </c>
      <c r="Z845" s="152">
        <v>97988.7025</v>
      </c>
      <c r="AA845" s="153">
        <f>IFERROR(__xludf.DUMMYFUNCTION("TO_DATE(INT((AB845/(60*60*24))+""1/1/1970""))"),43766.0)</f>
        <v>43766</v>
      </c>
      <c r="AB845" s="156">
        <v>1.5722892E9</v>
      </c>
      <c r="AC845" s="156">
        <v>109243.5525</v>
      </c>
      <c r="AD845" s="153">
        <f>IFERROR(__xludf.DUMMYFUNCTION("TO_DATE(INT((AE845/(60*60*24))+""1/1/1970""))"),43769.0)</f>
        <v>43769</v>
      </c>
      <c r="AE845" s="152">
        <v>1.5725484E9</v>
      </c>
      <c r="AF845" s="152">
        <v>104124.53</v>
      </c>
      <c r="AG845" s="153">
        <f>IFERROR(__xludf.DUMMYFUNCTION("TO_DATE(INT((AH845/(60*60*24))+""1/1/1970""))"),43600.0)</f>
        <v>43600</v>
      </c>
      <c r="AH845" s="152">
        <v>1.557946954E9</v>
      </c>
      <c r="AI845" s="152">
        <v>110007.142</v>
      </c>
    </row>
    <row r="846">
      <c r="A846" s="156">
        <v>1.50409986E9</v>
      </c>
      <c r="B846" s="156">
        <v>116440.7166</v>
      </c>
      <c r="C846" s="153">
        <f>IFERROR(__xludf.DUMMYFUNCTION("TO_DATE(INT((A846/(60*60*24))+""1/1/1970""))"),42977.0)</f>
        <v>42977</v>
      </c>
      <c r="D846" s="152">
        <v>1.5228144E9</v>
      </c>
      <c r="E846" s="152">
        <v>98694.7309</v>
      </c>
      <c r="G846" s="152">
        <v>1.538712E9</v>
      </c>
      <c r="H846" s="152">
        <v>154295.0776</v>
      </c>
      <c r="J846" s="154">
        <v>43542.0</v>
      </c>
      <c r="K846" s="155">
        <v>157262.13</v>
      </c>
      <c r="M846" s="13">
        <v>1.4916096E9</v>
      </c>
      <c r="N846" s="13">
        <v>28040.7036</v>
      </c>
      <c r="P846" s="156">
        <v>1.4867028E9</v>
      </c>
      <c r="Q846" s="156">
        <v>131925.625</v>
      </c>
      <c r="S846" s="156">
        <v>1.4949432E9</v>
      </c>
      <c r="T846" s="156">
        <v>9747.0838</v>
      </c>
      <c r="V846" s="156">
        <v>1.4823396E9</v>
      </c>
      <c r="W846" s="156">
        <v>99059.2546</v>
      </c>
      <c r="Y846" s="156">
        <v>1.4805468E9</v>
      </c>
      <c r="Z846" s="156">
        <v>97988.7025</v>
      </c>
      <c r="AA846" s="153">
        <f>IFERROR(__xludf.DUMMYFUNCTION("TO_DATE(INT((AB846/(60*60*24))+""1/1/1970""))"),43766.0)</f>
        <v>43766</v>
      </c>
      <c r="AB846" s="152">
        <v>1.5722928E9</v>
      </c>
      <c r="AC846" s="152">
        <v>109287.6257</v>
      </c>
      <c r="AD846" s="153">
        <f>IFERROR(__xludf.DUMMYFUNCTION("TO_DATE(INT((AE846/(60*60*24))+""1/1/1970""))"),43769.0)</f>
        <v>43769</v>
      </c>
      <c r="AE846" s="156">
        <v>1.572552E9</v>
      </c>
      <c r="AF846" s="156">
        <v>104124.53</v>
      </c>
      <c r="AG846" s="153">
        <f>IFERROR(__xludf.DUMMYFUNCTION("TO_DATE(INT((AH846/(60*60*24))+""1/1/1970""))"),43600.0)</f>
        <v>43600</v>
      </c>
      <c r="AH846" s="156">
        <v>1.557962746E9</v>
      </c>
      <c r="AI846" s="156">
        <v>109843.8143</v>
      </c>
    </row>
    <row r="847">
      <c r="A847" s="152">
        <v>1.5041232E9</v>
      </c>
      <c r="B847" s="152">
        <v>116440.7166</v>
      </c>
      <c r="C847" s="153">
        <f>IFERROR(__xludf.DUMMYFUNCTION("TO_DATE(INT((A847/(60*60*24))+""1/1/1970""))"),42977.0)</f>
        <v>42977</v>
      </c>
      <c r="D847" s="152">
        <v>1.522872E9</v>
      </c>
      <c r="E847" s="152">
        <v>98694.7309</v>
      </c>
      <c r="G847" s="156">
        <v>1.5387984E9</v>
      </c>
      <c r="H847" s="156">
        <v>154540.5796</v>
      </c>
      <c r="J847" s="154">
        <v>43543.0</v>
      </c>
      <c r="K847" s="155">
        <v>157832.89</v>
      </c>
      <c r="M847" s="13">
        <v>1.491696E9</v>
      </c>
      <c r="N847" s="13">
        <v>28040.7036</v>
      </c>
      <c r="P847" s="152">
        <v>1.4867424E9</v>
      </c>
      <c r="Q847" s="152">
        <v>131925.625</v>
      </c>
      <c r="S847" s="152">
        <v>1.4949648E9</v>
      </c>
      <c r="T847" s="152">
        <v>9747.0838</v>
      </c>
      <c r="V847" s="152">
        <v>1.4823612E9</v>
      </c>
      <c r="W847" s="152">
        <v>99074.4249</v>
      </c>
      <c r="Y847" s="152">
        <v>1.4805648E9</v>
      </c>
      <c r="Z847" s="152">
        <v>97464.1362</v>
      </c>
      <c r="AA847" s="153">
        <f>IFERROR(__xludf.DUMMYFUNCTION("TO_DATE(INT((AB847/(60*60*24))+""1/1/1970""))"),43767.0)</f>
        <v>43767</v>
      </c>
      <c r="AB847" s="156">
        <v>1.5723216E9</v>
      </c>
      <c r="AC847" s="156">
        <v>109287.6257</v>
      </c>
      <c r="AD847" s="153">
        <f>IFERROR(__xludf.DUMMYFUNCTION("TO_DATE(INT((AE847/(60*60*24))+""1/1/1970""))"),43770.0)</f>
        <v>43770</v>
      </c>
      <c r="AE847" s="152">
        <v>1.5725808E9</v>
      </c>
      <c r="AF847" s="152">
        <v>103237.075</v>
      </c>
      <c r="AG847" s="153">
        <f>IFERROR(__xludf.DUMMYFUNCTION("TO_DATE(INT((AH847/(60*60*24))+""1/1/1970""))"),43600.0)</f>
        <v>43600</v>
      </c>
      <c r="AH847" s="152">
        <v>1.557964218E9</v>
      </c>
      <c r="AI847" s="152">
        <v>109843.8143</v>
      </c>
    </row>
    <row r="848">
      <c r="A848" s="156">
        <v>1.50418626E9</v>
      </c>
      <c r="B848" s="156">
        <v>116440.7166</v>
      </c>
      <c r="C848" s="153">
        <f>IFERROR(__xludf.DUMMYFUNCTION("TO_DATE(INT((A848/(60*60*24))+""1/1/1970""))"),42978.0)</f>
        <v>42978</v>
      </c>
      <c r="D848" s="152">
        <v>1.5229404E9</v>
      </c>
      <c r="E848" s="152">
        <v>98694.7309</v>
      </c>
      <c r="G848" s="152">
        <v>1.5390072E9</v>
      </c>
      <c r="H848" s="152">
        <v>154540.5796</v>
      </c>
      <c r="J848" s="154">
        <v>43544.0</v>
      </c>
      <c r="K848" s="155">
        <v>158177.35</v>
      </c>
      <c r="M848" s="13">
        <v>1.4917824E9</v>
      </c>
      <c r="N848" s="13">
        <v>28019.0375</v>
      </c>
      <c r="P848" s="156">
        <v>1.4867604E9</v>
      </c>
      <c r="Q848" s="156">
        <v>131925.625</v>
      </c>
      <c r="S848" s="156">
        <v>1.4950296E9</v>
      </c>
      <c r="T848" s="156">
        <v>9737.5528</v>
      </c>
      <c r="V848" s="156">
        <v>1.4823792E9</v>
      </c>
      <c r="W848" s="156">
        <v>98949.1235</v>
      </c>
      <c r="Y848" s="156">
        <v>1.4806044E9</v>
      </c>
      <c r="Z848" s="156">
        <v>97464.1362</v>
      </c>
      <c r="AA848" s="153">
        <f>IFERROR(__xludf.DUMMYFUNCTION("TO_DATE(INT((AB848/(60*60*24))+""1/1/1970""))"),43767.0)</f>
        <v>43767</v>
      </c>
      <c r="AB848" s="152">
        <v>1.5723576E9</v>
      </c>
      <c r="AC848" s="152">
        <v>109207.3768</v>
      </c>
      <c r="AD848" s="153">
        <f>IFERROR(__xludf.DUMMYFUNCTION("TO_DATE(INT((AE848/(60*60*24))+""1/1/1970""))"),43770.0)</f>
        <v>43770</v>
      </c>
      <c r="AE848" s="156">
        <v>1.5726168E9</v>
      </c>
      <c r="AF848" s="156">
        <v>103237.075</v>
      </c>
      <c r="AG848" s="153">
        <f>IFERROR(__xludf.DUMMYFUNCTION("TO_DATE(INT((AH848/(60*60*24))+""1/1/1970""))"),43601.0)</f>
        <v>43601</v>
      </c>
      <c r="AH848" s="156">
        <v>1.557978597E9</v>
      </c>
      <c r="AI848" s="156">
        <v>109843.8143</v>
      </c>
    </row>
    <row r="849">
      <c r="A849" s="152">
        <v>1.5042096E9</v>
      </c>
      <c r="B849" s="152">
        <v>116440.7166</v>
      </c>
      <c r="C849" s="153">
        <f>IFERROR(__xludf.DUMMYFUNCTION("TO_DATE(INT((A849/(60*60*24))+""1/1/1970""))"),42978.0)</f>
        <v>42978</v>
      </c>
      <c r="D849" s="152">
        <v>1.5229872E9</v>
      </c>
      <c r="E849" s="152">
        <v>98694.7309</v>
      </c>
      <c r="G849" s="152">
        <v>1.5390576E9</v>
      </c>
      <c r="H849" s="152">
        <v>153692.2535</v>
      </c>
      <c r="J849" s="154">
        <v>43545.0</v>
      </c>
      <c r="K849" s="155">
        <v>158545.5</v>
      </c>
      <c r="M849" s="13">
        <v>1.4918328E9</v>
      </c>
      <c r="N849" s="13">
        <v>28019.0375</v>
      </c>
      <c r="P849" s="152">
        <v>1.4867892E9</v>
      </c>
      <c r="Q849" s="152">
        <v>132900.4603</v>
      </c>
      <c r="S849" s="152">
        <v>1.4950512E9</v>
      </c>
      <c r="T849" s="152">
        <v>9737.5528</v>
      </c>
      <c r="V849" s="152">
        <v>1.4824188E9</v>
      </c>
      <c r="W849" s="152">
        <v>98835.8125</v>
      </c>
      <c r="Y849" s="152">
        <v>1.4806332E9</v>
      </c>
      <c r="Z849" s="152">
        <v>97464.1362</v>
      </c>
      <c r="AA849" s="153">
        <f>IFERROR(__xludf.DUMMYFUNCTION("TO_DATE(INT((AB849/(60*60*24))+""1/1/1970""))"),43767.0)</f>
        <v>43767</v>
      </c>
      <c r="AB849" s="156">
        <v>1.5723756E9</v>
      </c>
      <c r="AC849" s="156">
        <v>109290.4756</v>
      </c>
      <c r="AD849" s="153">
        <f>IFERROR(__xludf.DUMMYFUNCTION("TO_DATE(INT((AE849/(60*60*24))+""1/1/1970""))"),43770.0)</f>
        <v>43770</v>
      </c>
      <c r="AE849" s="152">
        <v>1.5726348E9</v>
      </c>
      <c r="AF849" s="152">
        <v>103237.075</v>
      </c>
      <c r="AG849" s="153">
        <f>IFERROR(__xludf.DUMMYFUNCTION("TO_DATE(INT((AH849/(60*60*24))+""1/1/1970""))"),43601.0)</f>
        <v>43601</v>
      </c>
      <c r="AH849" s="152">
        <v>1.557994823E9</v>
      </c>
      <c r="AI849" s="152">
        <v>109843.8143</v>
      </c>
    </row>
    <row r="850">
      <c r="A850" s="156">
        <v>1.50427266E9</v>
      </c>
      <c r="B850" s="156">
        <v>116440.7166</v>
      </c>
      <c r="C850" s="153">
        <f>IFERROR(__xludf.DUMMYFUNCTION("TO_DATE(INT((A850/(60*60*24))+""1/1/1970""))"),42979.0)</f>
        <v>42979</v>
      </c>
      <c r="D850" s="152">
        <v>1.5230448E9</v>
      </c>
      <c r="E850" s="152">
        <v>98694.7309</v>
      </c>
      <c r="G850" s="156">
        <v>1.539144E9</v>
      </c>
      <c r="H850" s="156">
        <v>151874.7149</v>
      </c>
      <c r="J850" s="154">
        <v>43546.0</v>
      </c>
      <c r="K850" s="155">
        <v>162057.03</v>
      </c>
      <c r="M850" s="13">
        <v>1.4918544E9</v>
      </c>
      <c r="N850" s="13">
        <v>28019.0375</v>
      </c>
      <c r="P850" s="156">
        <v>1.486998E9</v>
      </c>
      <c r="Q850" s="156">
        <v>132900.4603</v>
      </c>
      <c r="S850" s="156">
        <v>1.495116E9</v>
      </c>
      <c r="T850" s="156">
        <v>9719.4659</v>
      </c>
      <c r="V850" s="156">
        <v>1.4824476E9</v>
      </c>
      <c r="W850" s="156">
        <v>98997.3146</v>
      </c>
      <c r="Y850" s="156">
        <v>1.480644E9</v>
      </c>
      <c r="Z850" s="156">
        <v>98127.8825</v>
      </c>
      <c r="AA850" s="153">
        <f>IFERROR(__xludf.DUMMYFUNCTION("TO_DATE(INT((AB850/(60*60*24))+""1/1/1970""))"),43767.0)</f>
        <v>43767</v>
      </c>
      <c r="AB850" s="152">
        <v>1.5723792E9</v>
      </c>
      <c r="AC850" s="152">
        <v>109229.7484</v>
      </c>
      <c r="AD850" s="153">
        <f>IFERROR(__xludf.DUMMYFUNCTION("TO_DATE(INT((AE850/(60*60*24))+""1/1/1970""))"),43770.0)</f>
        <v>43770</v>
      </c>
      <c r="AE850" s="156">
        <v>1.5726384E9</v>
      </c>
      <c r="AF850" s="156">
        <v>103237.075</v>
      </c>
      <c r="AG850" s="153">
        <f>IFERROR(__xludf.DUMMYFUNCTION("TO_DATE(INT((AH850/(60*60*24))+""1/1/1970""))"),43601.0)</f>
        <v>43601</v>
      </c>
      <c r="AH850" s="156">
        <v>1.558010699E9</v>
      </c>
      <c r="AI850" s="156">
        <v>109843.8143</v>
      </c>
    </row>
    <row r="851">
      <c r="A851" s="152">
        <v>1.504296E9</v>
      </c>
      <c r="B851" s="152">
        <v>116433.5234</v>
      </c>
      <c r="C851" s="153">
        <f>IFERROR(__xludf.DUMMYFUNCTION("TO_DATE(INT((A851/(60*60*24))+""1/1/1970""))"),42979.0)</f>
        <v>42979</v>
      </c>
      <c r="D851" s="152">
        <v>1.5232824E9</v>
      </c>
      <c r="E851" s="152">
        <v>98694.7309</v>
      </c>
      <c r="G851" s="152">
        <v>1.5392304E9</v>
      </c>
      <c r="H851" s="152">
        <v>153623.4336</v>
      </c>
      <c r="J851" s="154">
        <v>43549.0</v>
      </c>
      <c r="K851" s="155">
        <v>157197.94</v>
      </c>
      <c r="M851" s="13">
        <v>1.4919192E9</v>
      </c>
      <c r="N851" s="13">
        <v>28087.4049</v>
      </c>
      <c r="P851" s="152">
        <v>1.4870196E9</v>
      </c>
      <c r="Q851" s="152">
        <v>132900.4603</v>
      </c>
      <c r="S851" s="152">
        <v>1.4951376E9</v>
      </c>
      <c r="T851" s="152">
        <v>9719.4659</v>
      </c>
      <c r="V851" s="152">
        <v>1.4824584E9</v>
      </c>
      <c r="W851" s="152">
        <v>98918.7037</v>
      </c>
      <c r="Y851" s="152">
        <v>1.4806836E9</v>
      </c>
      <c r="Z851" s="152">
        <v>98127.8825</v>
      </c>
      <c r="AA851" s="153">
        <f>IFERROR(__xludf.DUMMYFUNCTION("TO_DATE(INT((AB851/(60*60*24))+""1/1/1970""))"),43768.0)</f>
        <v>43768</v>
      </c>
      <c r="AB851" s="156">
        <v>1.572408E9</v>
      </c>
      <c r="AC851" s="156">
        <v>109229.7484</v>
      </c>
      <c r="AD851" s="153">
        <f>IFERROR(__xludf.DUMMYFUNCTION("TO_DATE(INT((AE851/(60*60*24))+""1/1/1970""))"),43771.0)</f>
        <v>43771</v>
      </c>
      <c r="AE851" s="152">
        <v>1.5726672E9</v>
      </c>
      <c r="AF851" s="152">
        <v>103335.965</v>
      </c>
      <c r="AG851" s="153">
        <f>IFERROR(__xludf.DUMMYFUNCTION("TO_DATE(INT((AH851/(60*60*24))+""1/1/1970""))"),43601.0)</f>
        <v>43601</v>
      </c>
      <c r="AH851" s="152">
        <v>1.558026496E9</v>
      </c>
      <c r="AI851" s="152">
        <v>110809.3692</v>
      </c>
    </row>
    <row r="852">
      <c r="A852" s="156">
        <v>1.50461826E9</v>
      </c>
      <c r="B852" s="156">
        <v>116227.4648</v>
      </c>
      <c r="C852" s="153">
        <f>IFERROR(__xludf.DUMMYFUNCTION("TO_DATE(INT((A852/(60*60*24))+""1/1/1970""))"),42983.0)</f>
        <v>42983</v>
      </c>
      <c r="D852" s="152">
        <v>1.5233328E9</v>
      </c>
      <c r="E852" s="152">
        <v>98694.7309</v>
      </c>
      <c r="G852" s="156">
        <v>1.5393168E9</v>
      </c>
      <c r="H852" s="156">
        <v>151965.8351</v>
      </c>
      <c r="J852" s="154">
        <v>43550.0</v>
      </c>
      <c r="K852" s="155">
        <v>156927.92</v>
      </c>
      <c r="M852" s="13">
        <v>1.4919408E9</v>
      </c>
      <c r="N852" s="13">
        <v>28087.4049</v>
      </c>
      <c r="P852" s="156">
        <v>1.4870484E9</v>
      </c>
      <c r="Q852" s="156">
        <v>134230.8441</v>
      </c>
      <c r="S852" s="156">
        <v>1.4952024E9</v>
      </c>
      <c r="T852" s="156">
        <v>9721.4147</v>
      </c>
      <c r="V852" s="156">
        <v>1.482498E9</v>
      </c>
      <c r="W852" s="156">
        <v>98878.809</v>
      </c>
      <c r="Y852" s="156">
        <v>1.480716E9</v>
      </c>
      <c r="Z852" s="156">
        <v>98127.8825</v>
      </c>
      <c r="AA852" s="153">
        <f>IFERROR(__xludf.DUMMYFUNCTION("TO_DATE(INT((AB852/(60*60*24))+""1/1/1970""))"),43768.0)</f>
        <v>43768</v>
      </c>
      <c r="AB852" s="152">
        <v>1.572444E9</v>
      </c>
      <c r="AC852" s="152">
        <v>109426.0771</v>
      </c>
      <c r="AD852" s="153">
        <f>IFERROR(__xludf.DUMMYFUNCTION("TO_DATE(INT((AE852/(60*60*24))+""1/1/1970""))"),43773.0)</f>
        <v>43773</v>
      </c>
      <c r="AE852" s="156">
        <v>1.5728796E9</v>
      </c>
      <c r="AF852" s="156">
        <v>103335.965</v>
      </c>
      <c r="AG852" s="153">
        <f>IFERROR(__xludf.DUMMYFUNCTION("TO_DATE(INT((AH852/(60*60*24))+""1/1/1970""))"),43601.0)</f>
        <v>43601</v>
      </c>
      <c r="AH852" s="156">
        <v>1.558042331E9</v>
      </c>
      <c r="AI852" s="156">
        <v>110521.1439</v>
      </c>
    </row>
    <row r="853">
      <c r="A853" s="152">
        <v>1.5046416E9</v>
      </c>
      <c r="B853" s="152">
        <v>115599.9225</v>
      </c>
      <c r="C853" s="153">
        <f>IFERROR(__xludf.DUMMYFUNCTION("TO_DATE(INT((A853/(60*60*24))+""1/1/1970""))"),42983.0)</f>
        <v>42983</v>
      </c>
      <c r="D853" s="152">
        <v>1.5233904E9</v>
      </c>
      <c r="E853" s="152">
        <v>98694.7309</v>
      </c>
      <c r="G853" s="152">
        <v>1.5394032E9</v>
      </c>
      <c r="H853" s="152">
        <v>155425.5191</v>
      </c>
      <c r="J853" s="154">
        <v>43551.0</v>
      </c>
      <c r="K853" s="155">
        <v>158506.55</v>
      </c>
      <c r="M853" s="13">
        <v>1.4920056E9</v>
      </c>
      <c r="N853" s="13">
        <v>28134.8649</v>
      </c>
      <c r="P853" s="152">
        <v>1.487088E9</v>
      </c>
      <c r="Q853" s="152">
        <v>134230.8441</v>
      </c>
      <c r="S853" s="152">
        <v>1.495224E9</v>
      </c>
      <c r="T853" s="152">
        <v>9721.4147</v>
      </c>
      <c r="V853" s="152">
        <v>1.4825304E9</v>
      </c>
      <c r="W853" s="152">
        <v>98877.7454</v>
      </c>
      <c r="Y853" s="152">
        <v>1.4807232E9</v>
      </c>
      <c r="Z853" s="152">
        <v>98162.7923</v>
      </c>
      <c r="AA853" s="153">
        <f>IFERROR(__xludf.DUMMYFUNCTION("TO_DATE(INT((AB853/(60*60*24))+""1/1/1970""))"),43768.0)</f>
        <v>43768</v>
      </c>
      <c r="AB853" s="156">
        <v>1.572462E9</v>
      </c>
      <c r="AC853" s="156">
        <v>109458.704</v>
      </c>
      <c r="AD853" s="153">
        <f>IFERROR(__xludf.DUMMYFUNCTION("TO_DATE(INT((AE853/(60*60*24))+""1/1/1970""))"),43773.0)</f>
        <v>43773</v>
      </c>
      <c r="AE853" s="152">
        <v>1.5728976E9</v>
      </c>
      <c r="AF853" s="152">
        <v>103335.965</v>
      </c>
      <c r="AG853" s="153">
        <f>IFERROR(__xludf.DUMMYFUNCTION("TO_DATE(INT((AH853/(60*60*24))+""1/1/1970""))"),43601.0)</f>
        <v>43601</v>
      </c>
      <c r="AH853" s="152">
        <v>1.55805117E9</v>
      </c>
      <c r="AI853" s="152">
        <v>110521.1439</v>
      </c>
    </row>
    <row r="854">
      <c r="A854" s="156">
        <v>1.50470466E9</v>
      </c>
      <c r="B854" s="156">
        <v>115960.5251</v>
      </c>
      <c r="C854" s="153">
        <f>IFERROR(__xludf.DUMMYFUNCTION("TO_DATE(INT((A854/(60*60*24))+""1/1/1970""))"),42984.0)</f>
        <v>42984</v>
      </c>
      <c r="D854" s="152">
        <v>1.5234588E9</v>
      </c>
      <c r="E854" s="152">
        <v>98694.7309</v>
      </c>
      <c r="G854" s="156">
        <v>1.539612E9</v>
      </c>
      <c r="H854" s="156">
        <v>155425.5191</v>
      </c>
      <c r="J854" s="154">
        <v>43552.0</v>
      </c>
      <c r="K854" s="155">
        <v>157332.88</v>
      </c>
      <c r="M854" s="13">
        <v>1.4920272E9</v>
      </c>
      <c r="N854" s="13">
        <v>28134.8649</v>
      </c>
      <c r="P854" s="156">
        <v>1.487106E9</v>
      </c>
      <c r="Q854" s="156">
        <v>134230.8441</v>
      </c>
      <c r="S854" s="156">
        <v>1.4952384E9</v>
      </c>
      <c r="T854" s="156">
        <v>9716.7271</v>
      </c>
      <c r="V854" s="156">
        <v>1.482732E9</v>
      </c>
      <c r="W854" s="156">
        <v>98877.7454</v>
      </c>
      <c r="Y854" s="156">
        <v>1.4808924E9</v>
      </c>
      <c r="Z854" s="156">
        <v>98162.7923</v>
      </c>
      <c r="AA854" s="153">
        <f>IFERROR(__xludf.DUMMYFUNCTION("TO_DATE(INT((AB854/(60*60*24))+""1/1/1970""))"),43768.0)</f>
        <v>43768</v>
      </c>
      <c r="AB854" s="152">
        <v>1.5724656E9</v>
      </c>
      <c r="AC854" s="152">
        <v>109549.0721</v>
      </c>
      <c r="AD854" s="153">
        <f>IFERROR(__xludf.DUMMYFUNCTION("TO_DATE(INT((AE854/(60*60*24))+""1/1/1970""))"),43773.0)</f>
        <v>43773</v>
      </c>
      <c r="AE854" s="156">
        <v>1.5729012E9</v>
      </c>
      <c r="AF854" s="156">
        <v>103335.965</v>
      </c>
      <c r="AG854" s="153">
        <f>IFERROR(__xludf.DUMMYFUNCTION("TO_DATE(INT((AH854/(60*60*24))+""1/1/1970""))"),43602.0)</f>
        <v>43602</v>
      </c>
      <c r="AH854" s="156">
        <v>1.558058953E9</v>
      </c>
      <c r="AI854" s="156">
        <v>110521.1439</v>
      </c>
    </row>
    <row r="855">
      <c r="A855" s="152">
        <v>1.504728E9</v>
      </c>
      <c r="B855" s="152">
        <v>115993.3072</v>
      </c>
      <c r="C855" s="153">
        <f>IFERROR(__xludf.DUMMYFUNCTION("TO_DATE(INT((A855/(60*60*24))+""1/1/1970""))"),42984.0)</f>
        <v>42984</v>
      </c>
      <c r="D855" s="152">
        <v>1.5235056E9</v>
      </c>
      <c r="E855" s="152">
        <v>98694.7309</v>
      </c>
      <c r="G855" s="156">
        <v>1.5396624E9</v>
      </c>
      <c r="H855" s="156">
        <v>162447.4069</v>
      </c>
      <c r="J855" s="154">
        <v>43553.0</v>
      </c>
      <c r="K855" s="155">
        <v>158264.15</v>
      </c>
      <c r="M855" s="13">
        <v>1.492092E9</v>
      </c>
      <c r="N855" s="13">
        <v>28076.4458</v>
      </c>
      <c r="P855" s="152">
        <v>1.4871348E9</v>
      </c>
      <c r="Q855" s="152">
        <v>135242.1406</v>
      </c>
      <c r="S855" s="152">
        <v>1.4954112E9</v>
      </c>
      <c r="T855" s="152">
        <v>9719.3266</v>
      </c>
      <c r="V855" s="152">
        <v>1.4827716E9</v>
      </c>
      <c r="W855" s="152">
        <v>98877.7454</v>
      </c>
      <c r="Y855" s="152">
        <v>1.480932E9</v>
      </c>
      <c r="Z855" s="152">
        <v>97254.2178</v>
      </c>
      <c r="AA855" s="153">
        <f>IFERROR(__xludf.DUMMYFUNCTION("TO_DATE(INT((AB855/(60*60*24))+""1/1/1970""))"),43769.0)</f>
        <v>43769</v>
      </c>
      <c r="AB855" s="156">
        <v>1.5724944E9</v>
      </c>
      <c r="AC855" s="156">
        <v>109549.0721</v>
      </c>
      <c r="AD855" s="153">
        <f>IFERROR(__xludf.DUMMYFUNCTION("TO_DATE(INT((AE855/(60*60*24))+""1/1/1970""))"),43774.0)</f>
        <v>43774</v>
      </c>
      <c r="AE855" s="152">
        <v>1.57293E9</v>
      </c>
      <c r="AF855" s="152">
        <v>103919.085</v>
      </c>
      <c r="AG855" s="153">
        <f>IFERROR(__xludf.DUMMYFUNCTION("TO_DATE(INT((AH855/(60*60*24))+""1/1/1970""))"),43602.0)</f>
        <v>43602</v>
      </c>
      <c r="AH855" s="152">
        <v>1.558074877E9</v>
      </c>
      <c r="AI855" s="152">
        <v>110521.1439</v>
      </c>
    </row>
    <row r="856">
      <c r="A856" s="156">
        <v>1.50479106E9</v>
      </c>
      <c r="B856" s="156">
        <v>116129.1186</v>
      </c>
      <c r="C856" s="153">
        <f>IFERROR(__xludf.DUMMYFUNCTION("TO_DATE(INT((A856/(60*60*24))+""1/1/1970""))"),42985.0)</f>
        <v>42985</v>
      </c>
      <c r="D856" s="152">
        <v>1.5235632E9</v>
      </c>
      <c r="E856" s="152">
        <v>98694.7309</v>
      </c>
      <c r="G856" s="152">
        <v>1.5397488E9</v>
      </c>
      <c r="H856" s="152">
        <v>159722.5299</v>
      </c>
      <c r="J856" s="154">
        <v>43556.0</v>
      </c>
      <c r="K856" s="155">
        <v>160084.6</v>
      </c>
      <c r="M856" s="13">
        <v>1.4921136E9</v>
      </c>
      <c r="N856" s="13">
        <v>28076.4458</v>
      </c>
      <c r="P856" s="156">
        <v>1.4871744E9</v>
      </c>
      <c r="Q856" s="156">
        <v>135242.1406</v>
      </c>
      <c r="S856" s="156">
        <v>1.4954616E9</v>
      </c>
      <c r="T856" s="156">
        <v>9719.3266</v>
      </c>
      <c r="V856" s="156">
        <v>1.4827932E9</v>
      </c>
      <c r="W856" s="156">
        <v>98877.7454</v>
      </c>
      <c r="Y856" s="156">
        <v>1.4809716E9</v>
      </c>
      <c r="Z856" s="156">
        <v>97254.2178</v>
      </c>
      <c r="AA856" s="153">
        <f>IFERROR(__xludf.DUMMYFUNCTION("TO_DATE(INT((AB856/(60*60*24))+""1/1/1970""))"),43769.0)</f>
        <v>43769</v>
      </c>
      <c r="AB856" s="152">
        <v>1.5725304E9</v>
      </c>
      <c r="AC856" s="152">
        <v>110078.5056</v>
      </c>
      <c r="AD856" s="153">
        <f>IFERROR(__xludf.DUMMYFUNCTION("TO_DATE(INT((AE856/(60*60*24))+""1/1/1970""))"),43774.0)</f>
        <v>43774</v>
      </c>
      <c r="AE856" s="156">
        <v>1.572966E9</v>
      </c>
      <c r="AF856" s="156">
        <v>103919.085</v>
      </c>
      <c r="AG856" s="153">
        <f>IFERROR(__xludf.DUMMYFUNCTION("TO_DATE(INT((AH856/(60*60*24))+""1/1/1970""))"),43602.0)</f>
        <v>43602</v>
      </c>
      <c r="AH856" s="156">
        <v>1.558090704E9</v>
      </c>
      <c r="AI856" s="156">
        <v>110521.1439</v>
      </c>
    </row>
    <row r="857">
      <c r="A857" s="152">
        <v>1.5048144E9</v>
      </c>
      <c r="B857" s="152">
        <v>115979.2577</v>
      </c>
      <c r="C857" s="153">
        <f>IFERROR(__xludf.DUMMYFUNCTION("TO_DATE(INT((A857/(60*60*24))+""1/1/1970""))"),42985.0)</f>
        <v>42985</v>
      </c>
      <c r="D857" s="152">
        <v>1.5236316E9</v>
      </c>
      <c r="E857" s="152">
        <v>98694.7309</v>
      </c>
      <c r="G857" s="156">
        <v>1.5398352E9</v>
      </c>
      <c r="H857" s="156">
        <v>157216.3487</v>
      </c>
      <c r="J857" s="154">
        <v>43556.0</v>
      </c>
      <c r="K857" s="155">
        <v>160077.53</v>
      </c>
      <c r="M857" s="13">
        <v>1.492128E9</v>
      </c>
      <c r="N857" s="13">
        <v>28117.9847</v>
      </c>
      <c r="P857" s="152">
        <v>1.4871924E9</v>
      </c>
      <c r="Q857" s="152">
        <v>135242.1406</v>
      </c>
      <c r="S857" s="152">
        <v>1.4954832E9</v>
      </c>
      <c r="T857" s="152">
        <v>9719.3266</v>
      </c>
      <c r="V857" s="152">
        <v>1.4828112E9</v>
      </c>
      <c r="W857" s="152">
        <v>98877.0051</v>
      </c>
      <c r="Y857" s="152">
        <v>1.4809788E9</v>
      </c>
      <c r="Z857" s="152">
        <v>97254.2178</v>
      </c>
      <c r="AA857" s="153">
        <f>IFERROR(__xludf.DUMMYFUNCTION("TO_DATE(INT((AB857/(60*60*24))+""1/1/1970""))"),43769.0)</f>
        <v>43769</v>
      </c>
      <c r="AB857" s="156">
        <v>1.5725484E9</v>
      </c>
      <c r="AC857" s="156">
        <v>110135.8009</v>
      </c>
      <c r="AD857" s="153">
        <f>IFERROR(__xludf.DUMMYFUNCTION("TO_DATE(INT((AE857/(60*60*24))+""1/1/1970""))"),43774.0)</f>
        <v>43774</v>
      </c>
      <c r="AE857" s="152">
        <v>1.572984E9</v>
      </c>
      <c r="AF857" s="152">
        <v>103919.085</v>
      </c>
      <c r="AG857" s="153">
        <f>IFERROR(__xludf.DUMMYFUNCTION("TO_DATE(INT((AH857/(60*60*24))+""1/1/1970""))"),43602.0)</f>
        <v>43602</v>
      </c>
      <c r="AH857" s="152">
        <v>1.55810652E9</v>
      </c>
      <c r="AI857" s="152">
        <v>110453.8913</v>
      </c>
    </row>
    <row r="858">
      <c r="A858" s="156">
        <v>1.50487746E9</v>
      </c>
      <c r="B858" s="156">
        <v>115782.5654</v>
      </c>
      <c r="C858" s="153">
        <f>IFERROR(__xludf.DUMMYFUNCTION("TO_DATE(INT((A858/(60*60*24))+""1/1/1970""))"),42986.0)</f>
        <v>42986</v>
      </c>
      <c r="D858" s="152">
        <v>1.5236784E9</v>
      </c>
      <c r="E858" s="152">
        <v>98694.7309</v>
      </c>
      <c r="G858" s="152">
        <v>1.5399216E9</v>
      </c>
      <c r="H858" s="152">
        <v>157099.7036</v>
      </c>
      <c r="J858" s="154">
        <v>43557.0</v>
      </c>
      <c r="K858" s="155">
        <v>160215.21</v>
      </c>
      <c r="M858" s="13">
        <v>1.4922144E9</v>
      </c>
      <c r="N858" s="13">
        <v>28391.7058</v>
      </c>
      <c r="P858" s="156">
        <v>1.4872212E9</v>
      </c>
      <c r="Q858" s="156">
        <v>136514.9628</v>
      </c>
      <c r="S858" s="156">
        <v>1.495548E9</v>
      </c>
      <c r="T858" s="156">
        <v>9720.2116</v>
      </c>
      <c r="V858" s="156">
        <v>1.4828508E9</v>
      </c>
      <c r="W858" s="156">
        <v>98875.8978</v>
      </c>
      <c r="Y858" s="156">
        <v>1.4810112E9</v>
      </c>
      <c r="Z858" s="156">
        <v>98994.1977</v>
      </c>
      <c r="AA858" s="153">
        <f>IFERROR(__xludf.DUMMYFUNCTION("TO_DATE(INT((AB858/(60*60*24))+""1/1/1970""))"),43769.0)</f>
        <v>43769</v>
      </c>
      <c r="AB858" s="152">
        <v>1.572552E9</v>
      </c>
      <c r="AC858" s="152">
        <v>110331.2379</v>
      </c>
      <c r="AD858" s="153">
        <f>IFERROR(__xludf.DUMMYFUNCTION("TO_DATE(INT((AE858/(60*60*24))+""1/1/1970""))"),43774.0)</f>
        <v>43774</v>
      </c>
      <c r="AE858" s="156">
        <v>1.5729876E9</v>
      </c>
      <c r="AF858" s="156">
        <v>103919.085</v>
      </c>
      <c r="AG858" s="153">
        <f>IFERROR(__xludf.DUMMYFUNCTION("TO_DATE(INT((AH858/(60*60*24))+""1/1/1970""))"),43602.0)</f>
        <v>43602</v>
      </c>
      <c r="AH858" s="156">
        <v>1.55812234E9</v>
      </c>
      <c r="AI858" s="156">
        <v>110530.7514</v>
      </c>
    </row>
    <row r="859">
      <c r="A859" s="152">
        <v>1.5049008E9</v>
      </c>
      <c r="B859" s="152">
        <v>115843.4463</v>
      </c>
      <c r="C859" s="153">
        <f>IFERROR(__xludf.DUMMYFUNCTION("TO_DATE(INT((A859/(60*60*24))+""1/1/1970""))"),42986.0)</f>
        <v>42986</v>
      </c>
      <c r="D859" s="152">
        <v>1.5239088E9</v>
      </c>
      <c r="E859" s="152">
        <v>98694.7309</v>
      </c>
      <c r="G859" s="156">
        <v>1.540008E9</v>
      </c>
      <c r="H859" s="156">
        <v>157133.5728</v>
      </c>
      <c r="J859" s="154">
        <v>43558.0</v>
      </c>
      <c r="K859" s="155">
        <v>160467.41</v>
      </c>
      <c r="M859" s="13">
        <v>1.4923008E9</v>
      </c>
      <c r="N859" s="13">
        <v>28391.7058</v>
      </c>
      <c r="P859" s="152">
        <v>1.4872608E9</v>
      </c>
      <c r="Q859" s="152">
        <v>136514.9628</v>
      </c>
      <c r="S859" s="152">
        <v>1.4955696E9</v>
      </c>
      <c r="T859" s="152">
        <v>9720.2116</v>
      </c>
      <c r="V859" s="152">
        <v>1.4828796E9</v>
      </c>
      <c r="W859" s="152">
        <v>98873.6555</v>
      </c>
      <c r="Y859" s="152">
        <v>1.4810508E9</v>
      </c>
      <c r="Z859" s="152">
        <v>98994.1977</v>
      </c>
      <c r="AA859" s="153">
        <f>IFERROR(__xludf.DUMMYFUNCTION("TO_DATE(INT((AB859/(60*60*24))+""1/1/1970""))"),43770.0)</f>
        <v>43770</v>
      </c>
      <c r="AB859" s="156">
        <v>1.5725808E9</v>
      </c>
      <c r="AC859" s="156">
        <v>110331.2379</v>
      </c>
      <c r="AD859" s="153">
        <f>IFERROR(__xludf.DUMMYFUNCTION("TO_DATE(INT((AE859/(60*60*24))+""1/1/1970""))"),43775.0)</f>
        <v>43775</v>
      </c>
      <c r="AE859" s="152">
        <v>1.5730164E9</v>
      </c>
      <c r="AF859" s="152">
        <v>104148.235</v>
      </c>
      <c r="AG859" s="153">
        <f>IFERROR(__xludf.DUMMYFUNCTION("TO_DATE(INT((AH859/(60*60*24))+""1/1/1970""))"),43602.0)</f>
        <v>43602</v>
      </c>
      <c r="AH859" s="152">
        <v>1.558137534E9</v>
      </c>
      <c r="AI859" s="152">
        <v>110261.7411</v>
      </c>
    </row>
    <row r="860">
      <c r="A860" s="156">
        <v>1.50513666E9</v>
      </c>
      <c r="B860" s="156">
        <v>116559.9685</v>
      </c>
      <c r="C860" s="153">
        <f>IFERROR(__xludf.DUMMYFUNCTION("TO_DATE(INT((A860/(60*60*24))+""1/1/1970""))"),42989.0)</f>
        <v>42989</v>
      </c>
      <c r="D860" s="152">
        <v>1.5239772E9</v>
      </c>
      <c r="E860" s="152">
        <v>98694.7309</v>
      </c>
      <c r="G860" s="152">
        <v>1.5402168E9</v>
      </c>
      <c r="H860" s="152">
        <v>157133.5728</v>
      </c>
      <c r="J860" s="154">
        <v>43559.0</v>
      </c>
      <c r="K860" s="155">
        <v>160213.16</v>
      </c>
      <c r="M860" s="13">
        <v>1.4923872E9</v>
      </c>
      <c r="N860" s="13">
        <v>28115.9079</v>
      </c>
      <c r="P860" s="156">
        <v>1.4872788E9</v>
      </c>
      <c r="Q860" s="156">
        <v>136514.9628</v>
      </c>
      <c r="S860" s="156">
        <v>1.4956344E9</v>
      </c>
      <c r="T860" s="156">
        <v>9727.6675</v>
      </c>
      <c r="V860" s="156">
        <v>1.4828904E9</v>
      </c>
      <c r="W860" s="156">
        <v>98871.6557</v>
      </c>
      <c r="Y860" s="156">
        <v>1.4810652E9</v>
      </c>
      <c r="Z860" s="156">
        <v>98994.1977</v>
      </c>
      <c r="AA860" s="153">
        <f>IFERROR(__xludf.DUMMYFUNCTION("TO_DATE(INT((AB860/(60*60*24))+""1/1/1970""))"),43770.0)</f>
        <v>43770</v>
      </c>
      <c r="AB860" s="152">
        <v>1.5726168E9</v>
      </c>
      <c r="AC860" s="152">
        <v>110850.4695</v>
      </c>
      <c r="AD860" s="153">
        <f>IFERROR(__xludf.DUMMYFUNCTION("TO_DATE(INT((AE860/(60*60*24))+""1/1/1970""))"),43775.0)</f>
        <v>43775</v>
      </c>
      <c r="AE860" s="156">
        <v>1.5730524E9</v>
      </c>
      <c r="AF860" s="156">
        <v>104148.235</v>
      </c>
      <c r="AG860" s="153">
        <f>IFERROR(__xludf.DUMMYFUNCTION("TO_DATE(INT((AH860/(60*60*24))+""1/1/1970""))"),43603.0)</f>
        <v>43603</v>
      </c>
      <c r="AH860" s="156">
        <v>1.558138175E9</v>
      </c>
      <c r="AI860" s="156">
        <v>110261.7411</v>
      </c>
    </row>
    <row r="861">
      <c r="A861" s="152">
        <v>1.50516E9</v>
      </c>
      <c r="B861" s="152">
        <v>117075.1152</v>
      </c>
      <c r="C861" s="153">
        <f>IFERROR(__xludf.DUMMYFUNCTION("TO_DATE(INT((A861/(60*60*24))+""1/1/1970""))"),42989.0)</f>
        <v>42989</v>
      </c>
      <c r="D861" s="152">
        <v>1.524024E9</v>
      </c>
      <c r="E861" s="152">
        <v>98694.7309</v>
      </c>
      <c r="G861" s="152">
        <v>1.5402672E9</v>
      </c>
      <c r="H861" s="152">
        <v>157130.7504</v>
      </c>
      <c r="J861" s="154">
        <v>43560.0</v>
      </c>
      <c r="K861" s="155">
        <v>160621.52</v>
      </c>
      <c r="M861" s="13">
        <v>1.4924376E9</v>
      </c>
      <c r="N861" s="13">
        <v>28115.9079</v>
      </c>
      <c r="P861" s="152">
        <v>1.4873076E9</v>
      </c>
      <c r="Q861" s="152">
        <v>136331.5775</v>
      </c>
      <c r="S861" s="152">
        <v>1.495656E9</v>
      </c>
      <c r="T861" s="152">
        <v>9727.6675</v>
      </c>
      <c r="V861" s="152">
        <v>1.48293E9</v>
      </c>
      <c r="W861" s="152">
        <v>98870.4226</v>
      </c>
      <c r="Y861" s="152">
        <v>1.4810904E9</v>
      </c>
      <c r="Z861" s="152">
        <v>98646.018</v>
      </c>
      <c r="AA861" s="153">
        <f>IFERROR(__xludf.DUMMYFUNCTION("TO_DATE(INT((AB861/(60*60*24))+""1/1/1970""))"),43770.0)</f>
        <v>43770</v>
      </c>
      <c r="AB861" s="156">
        <v>1.5726348E9</v>
      </c>
      <c r="AC861" s="156">
        <v>110814.9765</v>
      </c>
      <c r="AD861" s="153">
        <f>IFERROR(__xludf.DUMMYFUNCTION("TO_DATE(INT((AE861/(60*60*24))+""1/1/1970""))"),43775.0)</f>
        <v>43775</v>
      </c>
      <c r="AE861" s="152">
        <v>1.5730704E9</v>
      </c>
      <c r="AF861" s="152">
        <v>104148.235</v>
      </c>
      <c r="AG861" s="153">
        <f>IFERROR(__xludf.DUMMYFUNCTION("TO_DATE(INT((AH861/(60*60*24))+""1/1/1970""))"),43603.0)</f>
        <v>43603</v>
      </c>
      <c r="AH861" s="152">
        <v>1.558154307E9</v>
      </c>
      <c r="AI861" s="152">
        <v>110261.7411</v>
      </c>
    </row>
    <row r="862">
      <c r="A862" s="156">
        <v>1.50522306E9</v>
      </c>
      <c r="B862" s="156">
        <v>117262.4412</v>
      </c>
      <c r="C862" s="153">
        <f>IFERROR(__xludf.DUMMYFUNCTION("TO_DATE(INT((A862/(60*60*24))+""1/1/1970""))"),42990.0)</f>
        <v>42990</v>
      </c>
      <c r="D862" s="152">
        <v>1.5240816E9</v>
      </c>
      <c r="E862" s="152">
        <v>98694.7309</v>
      </c>
      <c r="G862" s="156">
        <v>1.5403536E9</v>
      </c>
      <c r="H862" s="156">
        <v>158114.3699</v>
      </c>
      <c r="J862" s="154">
        <v>43563.0</v>
      </c>
      <c r="K862" s="155">
        <v>160999.8</v>
      </c>
      <c r="M862" s="13">
        <v>1.4924592E9</v>
      </c>
      <c r="N862" s="13">
        <v>28115.9079</v>
      </c>
      <c r="P862" s="156">
        <v>1.4873472E9</v>
      </c>
      <c r="Q862" s="156">
        <v>136331.5775</v>
      </c>
      <c r="S862" s="156">
        <v>1.4957208E9</v>
      </c>
      <c r="T862" s="156">
        <v>9727.6843</v>
      </c>
      <c r="V862" s="156">
        <v>1.482966E9</v>
      </c>
      <c r="W862" s="156">
        <v>98880.6251</v>
      </c>
      <c r="Y862" s="156">
        <v>1.48113E9</v>
      </c>
      <c r="Z862" s="156">
        <v>98646.018</v>
      </c>
      <c r="AA862" s="153">
        <f>IFERROR(__xludf.DUMMYFUNCTION("TO_DATE(INT((AB862/(60*60*24))+""1/1/1970""))"),43770.0)</f>
        <v>43770</v>
      </c>
      <c r="AB862" s="152">
        <v>1.5726384E9</v>
      </c>
      <c r="AC862" s="152">
        <v>110983.248</v>
      </c>
      <c r="AD862" s="153">
        <f>IFERROR(__xludf.DUMMYFUNCTION("TO_DATE(INT((AE862/(60*60*24))+""1/1/1970""))"),43775.0)</f>
        <v>43775</v>
      </c>
      <c r="AE862" s="156">
        <v>1.573074E9</v>
      </c>
      <c r="AF862" s="156">
        <v>104148.235</v>
      </c>
      <c r="AG862" s="153">
        <f>IFERROR(__xludf.DUMMYFUNCTION("TO_DATE(INT((AH862/(60*60*24))+""1/1/1970""))"),43603.0)</f>
        <v>43603</v>
      </c>
      <c r="AH862" s="156">
        <v>1.558170164E9</v>
      </c>
      <c r="AI862" s="156">
        <v>110261.7411</v>
      </c>
    </row>
    <row r="863">
      <c r="A863" s="152">
        <v>1.5052464E9</v>
      </c>
      <c r="B863" s="152">
        <v>117468.4999</v>
      </c>
      <c r="C863" s="153">
        <f>IFERROR(__xludf.DUMMYFUNCTION("TO_DATE(INT((A863/(60*60*24))+""1/1/1970""))"),42990.0)</f>
        <v>42990</v>
      </c>
      <c r="D863" s="152">
        <v>1.52415E9</v>
      </c>
      <c r="E863" s="152">
        <v>98694.7309</v>
      </c>
      <c r="G863" s="152">
        <v>1.54044E9</v>
      </c>
      <c r="H863" s="152">
        <v>157633.5555</v>
      </c>
      <c r="J863" s="154">
        <v>43564.0</v>
      </c>
      <c r="K863" s="155">
        <v>161103.37</v>
      </c>
      <c r="M863" s="13">
        <v>1.492524E9</v>
      </c>
      <c r="N863" s="13">
        <v>28212.7707</v>
      </c>
      <c r="P863" s="152">
        <v>1.4873652E9</v>
      </c>
      <c r="Q863" s="152">
        <v>136331.5775</v>
      </c>
      <c r="S863" s="152">
        <v>1.4957424E9</v>
      </c>
      <c r="T863" s="152">
        <v>9727.6843</v>
      </c>
      <c r="V863" s="152">
        <v>1.4829696E9</v>
      </c>
      <c r="W863" s="152">
        <v>98880.2347</v>
      </c>
      <c r="Y863" s="152">
        <v>1.4811516E9</v>
      </c>
      <c r="Z863" s="152">
        <v>98646.018</v>
      </c>
      <c r="AA863" s="153">
        <f>IFERROR(__xludf.DUMMYFUNCTION("TO_DATE(INT((AB863/(60*60*24))+""1/1/1970""))"),43771.0)</f>
        <v>43771</v>
      </c>
      <c r="AB863" s="156">
        <v>1.5726672E9</v>
      </c>
      <c r="AC863" s="156">
        <v>110983.248</v>
      </c>
      <c r="AD863" s="153">
        <f>IFERROR(__xludf.DUMMYFUNCTION("TO_DATE(INT((AE863/(60*60*24))+""1/1/1970""))"),43776.0)</f>
        <v>43776</v>
      </c>
      <c r="AE863" s="152">
        <v>1.5731028E9</v>
      </c>
      <c r="AF863" s="152">
        <v>103694.415</v>
      </c>
      <c r="AG863" s="153">
        <f>IFERROR(__xludf.DUMMYFUNCTION("TO_DATE(INT((AH863/(60*60*24))+""1/1/1970""))"),43603.0)</f>
        <v>43603</v>
      </c>
      <c r="AH863" s="152">
        <v>1.558186027E9</v>
      </c>
      <c r="AI863" s="152">
        <v>110261.7411</v>
      </c>
    </row>
    <row r="864">
      <c r="A864" s="156">
        <v>1.50530946E9</v>
      </c>
      <c r="B864" s="156">
        <v>117276.4907</v>
      </c>
      <c r="C864" s="153">
        <f>IFERROR(__xludf.DUMMYFUNCTION("TO_DATE(INT((A864/(60*60*24))+""1/1/1970""))"),42991.0)</f>
        <v>42991</v>
      </c>
      <c r="D864" s="152">
        <v>1.5241968E9</v>
      </c>
      <c r="E864" s="152">
        <v>98694.7309</v>
      </c>
      <c r="G864" s="156">
        <v>1.5405264E9</v>
      </c>
      <c r="H864" s="156">
        <v>157633.5555</v>
      </c>
      <c r="J864" s="154">
        <v>43565.0</v>
      </c>
      <c r="K864" s="155">
        <v>161028.8</v>
      </c>
      <c r="M864" s="13">
        <v>1.4925456E9</v>
      </c>
      <c r="N864" s="13">
        <v>28212.7707</v>
      </c>
      <c r="P864" s="156">
        <v>1.487394E9</v>
      </c>
      <c r="Q864" s="156">
        <v>136692.507</v>
      </c>
      <c r="S864" s="156">
        <v>1.4958072E9</v>
      </c>
      <c r="T864" s="156">
        <v>9732.4684</v>
      </c>
      <c r="V864" s="156">
        <v>1.4830092E9</v>
      </c>
      <c r="W864" s="156">
        <v>98891.5943</v>
      </c>
      <c r="Y864" s="156">
        <v>1.4811696E9</v>
      </c>
      <c r="Z864" s="156">
        <v>99014.868</v>
      </c>
      <c r="AA864" s="153">
        <f>IFERROR(__xludf.DUMMYFUNCTION("TO_DATE(INT((AB864/(60*60*24))+""1/1/1970""))"),43773.0)</f>
        <v>43773</v>
      </c>
      <c r="AB864" s="152">
        <v>1.5728796E9</v>
      </c>
      <c r="AC864" s="152">
        <v>110972.7378</v>
      </c>
      <c r="AD864" s="153">
        <f>IFERROR(__xludf.DUMMYFUNCTION("TO_DATE(INT((AE864/(60*60*24))+""1/1/1970""))"),43776.0)</f>
        <v>43776</v>
      </c>
      <c r="AE864" s="156">
        <v>1.5731388E9</v>
      </c>
      <c r="AF864" s="156">
        <v>103694.415</v>
      </c>
      <c r="AG864" s="153">
        <f>IFERROR(__xludf.DUMMYFUNCTION("TO_DATE(INT((AH864/(60*60*24))+""1/1/1970""))"),43603.0)</f>
        <v>43603</v>
      </c>
      <c r="AH864" s="156">
        <v>1.558201888E9</v>
      </c>
      <c r="AI864" s="156">
        <v>110261.7411</v>
      </c>
    </row>
    <row r="865">
      <c r="A865" s="152">
        <v>1.5053328E9</v>
      </c>
      <c r="B865" s="152">
        <v>117524.6977</v>
      </c>
      <c r="C865" s="153">
        <f>IFERROR(__xludf.DUMMYFUNCTION("TO_DATE(INT((A865/(60*60*24))+""1/1/1970""))"),42991.0)</f>
        <v>42991</v>
      </c>
      <c r="D865" s="152">
        <v>1.5242544E9</v>
      </c>
      <c r="E865" s="152">
        <v>98694.7309</v>
      </c>
      <c r="G865" s="152">
        <v>1.5406128E9</v>
      </c>
      <c r="H865" s="152">
        <v>157633.5555</v>
      </c>
      <c r="J865" s="154">
        <v>43566.0</v>
      </c>
      <c r="K865" s="155">
        <v>161504.58</v>
      </c>
      <c r="M865" s="13">
        <v>1.4926104E9</v>
      </c>
      <c r="N865" s="13">
        <v>28149.8369</v>
      </c>
      <c r="P865" s="152">
        <v>1.4876892E9</v>
      </c>
      <c r="Q865" s="152">
        <v>136692.507</v>
      </c>
      <c r="S865" s="152">
        <v>1.4958288E9</v>
      </c>
      <c r="T865" s="152">
        <v>9732.4684</v>
      </c>
      <c r="V865" s="152">
        <v>1.4830488E9</v>
      </c>
      <c r="W865" s="152">
        <v>98889.7876</v>
      </c>
      <c r="Y865" s="152">
        <v>1.4812092E9</v>
      </c>
      <c r="Z865" s="152">
        <v>99014.868</v>
      </c>
      <c r="AA865" s="153">
        <f>IFERROR(__xludf.DUMMYFUNCTION("TO_DATE(INT((AB865/(60*60*24))+""1/1/1970""))"),43773.0)</f>
        <v>43773</v>
      </c>
      <c r="AB865" s="156">
        <v>1.5728976E9</v>
      </c>
      <c r="AC865" s="156">
        <v>110789.9538</v>
      </c>
      <c r="AD865" s="153">
        <f>IFERROR(__xludf.DUMMYFUNCTION("TO_DATE(INT((AE865/(60*60*24))+""1/1/1970""))"),43776.0)</f>
        <v>43776</v>
      </c>
      <c r="AE865" s="152">
        <v>1.5731568E9</v>
      </c>
      <c r="AF865" s="152">
        <v>103694.415</v>
      </c>
      <c r="AG865" s="153">
        <f>IFERROR(__xludf.DUMMYFUNCTION("TO_DATE(INT((AH865/(60*60*24))+""1/1/1970""))"),43603.0)</f>
        <v>43603</v>
      </c>
      <c r="AH865" s="152">
        <v>1.558217787E9</v>
      </c>
      <c r="AI865" s="152">
        <v>110261.7411</v>
      </c>
    </row>
    <row r="866">
      <c r="A866" s="156">
        <v>1.50539586E9</v>
      </c>
      <c r="B866" s="156">
        <v>117365.4706</v>
      </c>
      <c r="C866" s="153">
        <f>IFERROR(__xludf.DUMMYFUNCTION("TO_DATE(INT((A866/(60*60*24))+""1/1/1970""))"),42992.0)</f>
        <v>42992</v>
      </c>
      <c r="D866" s="152">
        <v>1.524492E9</v>
      </c>
      <c r="E866" s="152">
        <v>98694.7309</v>
      </c>
      <c r="G866" s="156">
        <v>1.5408216E9</v>
      </c>
      <c r="H866" s="156">
        <v>157633.5555</v>
      </c>
      <c r="J866" s="154">
        <v>43567.0</v>
      </c>
      <c r="K866" s="155">
        <v>160752.51</v>
      </c>
      <c r="M866" s="13">
        <v>1.492632E9</v>
      </c>
      <c r="N866" s="13">
        <v>28149.8369</v>
      </c>
      <c r="P866" s="156">
        <v>1.4877108E9</v>
      </c>
      <c r="Q866" s="156">
        <v>136692.507</v>
      </c>
      <c r="S866" s="156">
        <v>1.4958432E9</v>
      </c>
      <c r="T866" s="156">
        <v>9740.7232</v>
      </c>
      <c r="V866" s="156">
        <v>1.4830524E9</v>
      </c>
      <c r="W866" s="156">
        <v>98889.3189</v>
      </c>
      <c r="Y866" s="156">
        <v>1.481238E9</v>
      </c>
      <c r="Z866" s="156">
        <v>99014.868</v>
      </c>
      <c r="AA866" s="153">
        <f>IFERROR(__xludf.DUMMYFUNCTION("TO_DATE(INT((AB866/(60*60*24))+""1/1/1970""))"),43773.0)</f>
        <v>43773</v>
      </c>
      <c r="AB866" s="152">
        <v>1.5729012E9</v>
      </c>
      <c r="AC866" s="152">
        <v>110785.1959</v>
      </c>
      <c r="AD866" s="153">
        <f>IFERROR(__xludf.DUMMYFUNCTION("TO_DATE(INT((AE866/(60*60*24))+""1/1/1970""))"),43776.0)</f>
        <v>43776</v>
      </c>
      <c r="AE866" s="156">
        <v>1.5731604E9</v>
      </c>
      <c r="AF866" s="156">
        <v>103694.415</v>
      </c>
      <c r="AG866" s="153">
        <f>IFERROR(__xludf.DUMMYFUNCTION("TO_DATE(INT((AH866/(60*60*24))+""1/1/1970""))"),43603.0)</f>
        <v>43603</v>
      </c>
      <c r="AH866" s="156">
        <v>1.558223425E9</v>
      </c>
      <c r="AI866" s="156">
        <v>110261.7411</v>
      </c>
    </row>
    <row r="867">
      <c r="A867" s="152">
        <v>1.5054192E9</v>
      </c>
      <c r="B867" s="152">
        <v>117487.2325</v>
      </c>
      <c r="C867" s="153">
        <f>IFERROR(__xludf.DUMMYFUNCTION("TO_DATE(INT((A867/(60*60*24))+""1/1/1970""))"),42992.0)</f>
        <v>42992</v>
      </c>
      <c r="D867" s="152">
        <v>1.5245424E9</v>
      </c>
      <c r="E867" s="152">
        <v>98694.7309</v>
      </c>
      <c r="G867" s="156">
        <v>1.540872E9</v>
      </c>
      <c r="H867" s="156">
        <v>157633.5555</v>
      </c>
      <c r="J867" s="154">
        <v>43570.0</v>
      </c>
      <c r="K867" s="155">
        <v>160979.98</v>
      </c>
      <c r="M867" s="13">
        <v>1.4926968E9</v>
      </c>
      <c r="N867" s="13">
        <v>28163.3235</v>
      </c>
      <c r="P867" s="152">
        <v>1.4877396E9</v>
      </c>
      <c r="Q867" s="152">
        <v>138178.2349</v>
      </c>
      <c r="S867" s="152">
        <v>1.496016E9</v>
      </c>
      <c r="T867" s="152">
        <v>9740.0673</v>
      </c>
      <c r="V867" s="152">
        <v>1.4830884E9</v>
      </c>
      <c r="W867" s="152">
        <v>98882.7549</v>
      </c>
      <c r="Y867" s="152">
        <v>1.4812488E9</v>
      </c>
      <c r="Z867" s="152">
        <v>97748.4676</v>
      </c>
      <c r="AA867" s="153">
        <f>IFERROR(__xludf.DUMMYFUNCTION("TO_DATE(INT((AB867/(60*60*24))+""1/1/1970""))"),43774.0)</f>
        <v>43774</v>
      </c>
      <c r="AB867" s="156">
        <v>1.57293E9</v>
      </c>
      <c r="AC867" s="156">
        <v>110785.1959</v>
      </c>
      <c r="AD867" s="153">
        <f>IFERROR(__xludf.DUMMYFUNCTION("TO_DATE(INT((AE867/(60*60*24))+""1/1/1970""))"),43777.0)</f>
        <v>43777</v>
      </c>
      <c r="AE867" s="152">
        <v>1.5731892E9</v>
      </c>
      <c r="AF867" s="152">
        <v>103147.825</v>
      </c>
      <c r="AG867" s="153">
        <f>IFERROR(__xludf.DUMMYFUNCTION("TO_DATE(INT((AH867/(60*60*24))+""1/1/1970""))"),43604.0)</f>
        <v>43604</v>
      </c>
      <c r="AH867" s="152">
        <v>1.558236389E9</v>
      </c>
      <c r="AI867" s="152">
        <v>110261.7411</v>
      </c>
    </row>
    <row r="868">
      <c r="A868" s="156">
        <v>1.505448E9</v>
      </c>
      <c r="B868" s="156">
        <v>117487.2325</v>
      </c>
      <c r="C868" s="153">
        <f>IFERROR(__xludf.DUMMYFUNCTION("TO_DATE(INT((A868/(60*60*24))+""1/1/1970""))"),42993.0)</f>
        <v>42993</v>
      </c>
      <c r="D868" s="152">
        <v>1.5246E9</v>
      </c>
      <c r="E868" s="152">
        <v>98694.7309</v>
      </c>
      <c r="G868" s="152">
        <v>1.5409584E9</v>
      </c>
      <c r="H868" s="152">
        <v>157633.5555</v>
      </c>
      <c r="J868" s="154">
        <v>43571.0</v>
      </c>
      <c r="K868" s="155">
        <v>160944.49</v>
      </c>
      <c r="M868" s="13">
        <v>1.4927184E9</v>
      </c>
      <c r="N868" s="13">
        <v>28163.3235</v>
      </c>
      <c r="P868" s="156">
        <v>1.4877792E9</v>
      </c>
      <c r="Q868" s="156">
        <v>138178.2349</v>
      </c>
      <c r="S868" s="156">
        <v>1.4961024E9</v>
      </c>
      <c r="T868" s="156">
        <v>9738.6227</v>
      </c>
      <c r="V868" s="156">
        <v>1.483128E9</v>
      </c>
      <c r="W868" s="156">
        <v>98890.363</v>
      </c>
      <c r="Y868" s="156">
        <v>1.4812884E9</v>
      </c>
      <c r="Z868" s="156">
        <v>97748.4676</v>
      </c>
      <c r="AA868" s="153">
        <f>IFERROR(__xludf.DUMMYFUNCTION("TO_DATE(INT((AB868/(60*60*24))+""1/1/1970""))"),43774.0)</f>
        <v>43774</v>
      </c>
      <c r="AB868" s="152">
        <v>1.572966E9</v>
      </c>
      <c r="AC868" s="152">
        <v>110628.1431</v>
      </c>
      <c r="AD868" s="153">
        <f>IFERROR(__xludf.DUMMYFUNCTION("TO_DATE(INT((AE868/(60*60*24))+""1/1/1970""))"),43777.0)</f>
        <v>43777</v>
      </c>
      <c r="AE868" s="156">
        <v>1.5732252E9</v>
      </c>
      <c r="AF868" s="156">
        <v>103147.825</v>
      </c>
      <c r="AG868" s="153">
        <f>IFERROR(__xludf.DUMMYFUNCTION("TO_DATE(INT((AH868/(60*60*24))+""1/1/1970""))"),43604.0)</f>
        <v>43604</v>
      </c>
      <c r="AH868" s="156">
        <v>1.55825292E9</v>
      </c>
      <c r="AI868" s="156">
        <v>110261.7411</v>
      </c>
    </row>
    <row r="869">
      <c r="A869" s="152">
        <v>1.50548748E9</v>
      </c>
      <c r="B869" s="152">
        <v>117567.2412</v>
      </c>
      <c r="C869" s="153">
        <f>IFERROR(__xludf.DUMMYFUNCTION("TO_DATE(INT((A869/(60*60*24))+""1/1/1970""))"),42993.0)</f>
        <v>42993</v>
      </c>
      <c r="D869" s="152">
        <v>1.5246684E9</v>
      </c>
      <c r="E869" s="152">
        <v>98694.7309</v>
      </c>
      <c r="G869" s="156">
        <v>1.5410448E9</v>
      </c>
      <c r="H869" s="156">
        <v>157633.5555</v>
      </c>
      <c r="J869" s="154">
        <v>43572.0</v>
      </c>
      <c r="K869" s="155">
        <v>160413.56</v>
      </c>
      <c r="M869" s="13">
        <v>1.4927832E9</v>
      </c>
      <c r="N869" s="13">
        <v>27991.6238</v>
      </c>
      <c r="P869" s="152">
        <v>1.4877972E9</v>
      </c>
      <c r="Q869" s="152">
        <v>138178.2349</v>
      </c>
      <c r="S869" s="152">
        <v>1.4961528E9</v>
      </c>
      <c r="T869" s="152">
        <v>9738.6227</v>
      </c>
      <c r="V869" s="152">
        <v>1.4831316E9</v>
      </c>
      <c r="W869" s="152">
        <v>98890.363</v>
      </c>
      <c r="Y869" s="152">
        <v>1.4813208E9</v>
      </c>
      <c r="Z869" s="152">
        <v>97748.4676</v>
      </c>
      <c r="AA869" s="153">
        <f>IFERROR(__xludf.DUMMYFUNCTION("TO_DATE(INT((AB869/(60*60*24))+""1/1/1970""))"),43774.0)</f>
        <v>43774</v>
      </c>
      <c r="AB869" s="156">
        <v>1.572984E9</v>
      </c>
      <c r="AC869" s="156">
        <v>110505.5028</v>
      </c>
      <c r="AD869" s="153">
        <f>IFERROR(__xludf.DUMMYFUNCTION("TO_DATE(INT((AE869/(60*60*24))+""1/1/1970""))"),43777.0)</f>
        <v>43777</v>
      </c>
      <c r="AE869" s="152">
        <v>1.5732432E9</v>
      </c>
      <c r="AF869" s="152">
        <v>103147.825</v>
      </c>
      <c r="AG869" s="153">
        <f>IFERROR(__xludf.DUMMYFUNCTION("TO_DATE(INT((AH869/(60*60*24))+""1/1/1970""))"),43604.0)</f>
        <v>43604</v>
      </c>
      <c r="AH869" s="152">
        <v>1.558268727E9</v>
      </c>
      <c r="AI869" s="152">
        <v>110261.7411</v>
      </c>
    </row>
    <row r="870">
      <c r="A870" s="156">
        <v>1.5055056E9</v>
      </c>
      <c r="B870" s="156">
        <v>117642.5419</v>
      </c>
      <c r="C870" s="153">
        <f>IFERROR(__xludf.DUMMYFUNCTION("TO_DATE(INT((A870/(60*60*24))+""1/1/1970""))"),42993.0)</f>
        <v>42993</v>
      </c>
      <c r="D870" s="152">
        <v>1.5247152E9</v>
      </c>
      <c r="E870" s="152">
        <v>98694.7309</v>
      </c>
      <c r="G870" s="152">
        <v>1.5411312E9</v>
      </c>
      <c r="H870" s="152">
        <v>157633.5555</v>
      </c>
      <c r="J870" s="154">
        <v>43573.0</v>
      </c>
      <c r="K870" s="155">
        <v>160162.01</v>
      </c>
      <c r="M870" s="13">
        <v>1.4928048E9</v>
      </c>
      <c r="N870" s="13">
        <v>27991.6238</v>
      </c>
      <c r="P870" s="156">
        <v>1.487826E9</v>
      </c>
      <c r="Q870" s="156">
        <v>138027.6532</v>
      </c>
      <c r="S870" s="156">
        <v>1.4961744E9</v>
      </c>
      <c r="T870" s="156">
        <v>9738.6227</v>
      </c>
      <c r="V870" s="156">
        <v>1.4833368E9</v>
      </c>
      <c r="W870" s="156">
        <v>98890.363</v>
      </c>
      <c r="Y870" s="156">
        <v>1.481328E9</v>
      </c>
      <c r="Z870" s="156">
        <v>97196.341</v>
      </c>
      <c r="AA870" s="153">
        <f>IFERROR(__xludf.DUMMYFUNCTION("TO_DATE(INT((AB870/(60*60*24))+""1/1/1970""))"),43774.0)</f>
        <v>43774</v>
      </c>
      <c r="AB870" s="152">
        <v>1.5729876E9</v>
      </c>
      <c r="AC870" s="152">
        <v>110275.48</v>
      </c>
      <c r="AD870" s="153">
        <f>IFERROR(__xludf.DUMMYFUNCTION("TO_DATE(INT((AE870/(60*60*24))+""1/1/1970""))"),43777.0)</f>
        <v>43777</v>
      </c>
      <c r="AE870" s="156">
        <v>1.5732468E9</v>
      </c>
      <c r="AF870" s="156">
        <v>103147.825</v>
      </c>
      <c r="AG870" s="153">
        <f>IFERROR(__xludf.DUMMYFUNCTION("TO_DATE(INT((AH870/(60*60*24))+""1/1/1970""))"),43604.0)</f>
        <v>43604</v>
      </c>
      <c r="AH870" s="156">
        <v>1.558284593E9</v>
      </c>
      <c r="AI870" s="156">
        <v>110261.7411</v>
      </c>
    </row>
    <row r="871">
      <c r="A871" s="152">
        <v>1.50574146E9</v>
      </c>
      <c r="B871" s="152">
        <v>117830.7939</v>
      </c>
      <c r="C871" s="153">
        <f>IFERROR(__xludf.DUMMYFUNCTION("TO_DATE(INT((A871/(60*60*24))+""1/1/1970""))"),42996.0)</f>
        <v>42996</v>
      </c>
      <c r="D871" s="152">
        <v>1.5247728E9</v>
      </c>
      <c r="E871" s="152">
        <v>98694.7309</v>
      </c>
      <c r="G871" s="156">
        <v>1.5412176E9</v>
      </c>
      <c r="H871" s="156">
        <v>157633.5555</v>
      </c>
      <c r="J871" s="154">
        <v>43574.0</v>
      </c>
      <c r="K871" s="155">
        <v>160532.29</v>
      </c>
      <c r="M871" s="13">
        <v>1.4928192E9</v>
      </c>
      <c r="N871" s="13">
        <v>28027.7813</v>
      </c>
      <c r="P871" s="152">
        <v>1.4878656E9</v>
      </c>
      <c r="Q871" s="152">
        <v>138027.6532</v>
      </c>
      <c r="S871" s="152">
        <v>1.4962392E9</v>
      </c>
      <c r="T871" s="152">
        <v>9740.2654</v>
      </c>
      <c r="V871" s="152">
        <v>1.4833764E9</v>
      </c>
      <c r="W871" s="152">
        <v>98890.363</v>
      </c>
      <c r="Y871" s="152">
        <v>1.4815008E9</v>
      </c>
      <c r="Z871" s="152">
        <v>97196.341</v>
      </c>
      <c r="AA871" s="153">
        <f>IFERROR(__xludf.DUMMYFUNCTION("TO_DATE(INT((AB871/(60*60*24))+""1/1/1970""))"),43775.0)</f>
        <v>43775</v>
      </c>
      <c r="AB871" s="156">
        <v>1.5730164E9</v>
      </c>
      <c r="AC871" s="156">
        <v>110275.48</v>
      </c>
      <c r="AD871" s="153">
        <f>IFERROR(__xludf.DUMMYFUNCTION("TO_DATE(INT((AE871/(60*60*24))+""1/1/1970""))"),43778.0)</f>
        <v>43778</v>
      </c>
      <c r="AE871" s="152">
        <v>1.5732756E9</v>
      </c>
      <c r="AF871" s="152">
        <v>103672.565</v>
      </c>
      <c r="AG871" s="153">
        <f>IFERROR(__xludf.DUMMYFUNCTION("TO_DATE(INT((AH871/(60*60*24))+""1/1/1970""))"),43604.0)</f>
        <v>43604</v>
      </c>
      <c r="AH871" s="152">
        <v>1.558301812E9</v>
      </c>
      <c r="AI871" s="152">
        <v>110261.7411</v>
      </c>
    </row>
    <row r="872">
      <c r="A872" s="156">
        <v>1.5057648E9</v>
      </c>
      <c r="B872" s="156">
        <v>117891.9757</v>
      </c>
      <c r="C872" s="153">
        <f>IFERROR(__xludf.DUMMYFUNCTION("TO_DATE(INT((A872/(60*60*24))+""1/1/1970""))"),42996.0)</f>
        <v>42996</v>
      </c>
      <c r="D872" s="152">
        <v>1.5248412E9</v>
      </c>
      <c r="E872" s="152">
        <v>98694.7309</v>
      </c>
      <c r="G872" s="152">
        <v>1.54143E9</v>
      </c>
      <c r="H872" s="152">
        <v>157633.5555</v>
      </c>
      <c r="J872" s="154">
        <v>43577.0</v>
      </c>
      <c r="K872" s="155">
        <v>160532.29</v>
      </c>
      <c r="M872" s="13">
        <v>1.4929056E9</v>
      </c>
      <c r="N872" s="13">
        <v>28027.7813</v>
      </c>
      <c r="P872" s="156">
        <v>1.4878836E9</v>
      </c>
      <c r="Q872" s="156">
        <v>138027.6532</v>
      </c>
      <c r="S872" s="156">
        <v>1.4962608E9</v>
      </c>
      <c r="T872" s="156">
        <v>9740.2654</v>
      </c>
      <c r="V872" s="156">
        <v>1.483398E9</v>
      </c>
      <c r="W872" s="156">
        <v>98890.363</v>
      </c>
      <c r="Y872" s="156">
        <v>1.4815872E9</v>
      </c>
      <c r="Z872" s="156">
        <v>97196.341</v>
      </c>
      <c r="AA872" s="153">
        <f>IFERROR(__xludf.DUMMYFUNCTION("TO_DATE(INT((AB872/(60*60*24))+""1/1/1970""))"),43775.0)</f>
        <v>43775</v>
      </c>
      <c r="AB872" s="152">
        <v>1.5730524E9</v>
      </c>
      <c r="AC872" s="152">
        <v>110137.2596</v>
      </c>
      <c r="AD872" s="153">
        <f>IFERROR(__xludf.DUMMYFUNCTION("TO_DATE(INT((AE872/(60*60*24))+""1/1/1970""))"),43780.0)</f>
        <v>43780</v>
      </c>
      <c r="AE872" s="156">
        <v>1.5734844E9</v>
      </c>
      <c r="AF872" s="156">
        <v>103672.565</v>
      </c>
      <c r="AG872" s="153">
        <f>IFERROR(__xludf.DUMMYFUNCTION("TO_DATE(INT((AH872/(60*60*24))+""1/1/1970""))"),43604.0)</f>
        <v>43604</v>
      </c>
      <c r="AH872" s="156">
        <v>1.558308978E9</v>
      </c>
      <c r="AI872" s="156">
        <v>110261.7411</v>
      </c>
    </row>
    <row r="873">
      <c r="A873" s="152">
        <v>1.50582786E9</v>
      </c>
      <c r="B873" s="152">
        <v>117990.808</v>
      </c>
      <c r="C873" s="153">
        <f>IFERROR(__xludf.DUMMYFUNCTION("TO_DATE(INT((A873/(60*60*24))+""1/1/1970""))"),42997.0)</f>
        <v>42997</v>
      </c>
      <c r="D873" s="152">
        <v>1.524888E9</v>
      </c>
      <c r="E873" s="152">
        <v>98694.7309</v>
      </c>
      <c r="G873" s="152">
        <v>1.5414804E9</v>
      </c>
      <c r="H873" s="152">
        <v>157633.5555</v>
      </c>
      <c r="J873" s="154">
        <v>43578.0</v>
      </c>
      <c r="K873" s="155">
        <v>160426.67</v>
      </c>
      <c r="M873" s="13">
        <v>1.492992E9</v>
      </c>
      <c r="N873" s="13">
        <v>27821.3013</v>
      </c>
      <c r="P873" s="152">
        <v>1.4879124E9</v>
      </c>
      <c r="Q873" s="152">
        <v>138189.8283</v>
      </c>
      <c r="S873" s="152">
        <v>1.4963256E9</v>
      </c>
      <c r="T873" s="152">
        <v>9735.7963</v>
      </c>
      <c r="V873" s="152">
        <v>1.483416E9</v>
      </c>
      <c r="W873" s="152">
        <v>98885.3893</v>
      </c>
      <c r="Y873" s="152">
        <v>1.4816736E9</v>
      </c>
      <c r="Z873" s="152">
        <v>97196.341</v>
      </c>
      <c r="AA873" s="153">
        <f>IFERROR(__xludf.DUMMYFUNCTION("TO_DATE(INT((AB873/(60*60*24))+""1/1/1970""))"),43775.0)</f>
        <v>43775</v>
      </c>
      <c r="AB873" s="156">
        <v>1.5730704E9</v>
      </c>
      <c r="AC873" s="156">
        <v>110767.848</v>
      </c>
      <c r="AD873" s="153">
        <f>IFERROR(__xludf.DUMMYFUNCTION("TO_DATE(INT((AE873/(60*60*24))+""1/1/1970""))"),43780.0)</f>
        <v>43780</v>
      </c>
      <c r="AE873" s="152">
        <v>1.5735024E9</v>
      </c>
      <c r="AF873" s="152">
        <v>103672.565</v>
      </c>
      <c r="AG873" s="153">
        <f>IFERROR(__xludf.DUMMYFUNCTION("TO_DATE(INT((AH873/(60*60*24))+""1/1/1970""))"),43605.0)</f>
        <v>43605</v>
      </c>
      <c r="AH873" s="152">
        <v>1.558318251E9</v>
      </c>
      <c r="AI873" s="152">
        <v>110261.7411</v>
      </c>
    </row>
    <row r="874">
      <c r="A874" s="156">
        <v>1.5058512E9</v>
      </c>
      <c r="B874" s="156">
        <v>118009.6332</v>
      </c>
      <c r="C874" s="153">
        <f>IFERROR(__xludf.DUMMYFUNCTION("TO_DATE(INT((A874/(60*60*24))+""1/1/1970""))"),42997.0)</f>
        <v>42997</v>
      </c>
      <c r="D874" s="152">
        <v>1.5251184E9</v>
      </c>
      <c r="E874" s="152">
        <v>98694.7309</v>
      </c>
      <c r="G874" s="156">
        <v>1.5415668E9</v>
      </c>
      <c r="H874" s="156">
        <v>156929.2739</v>
      </c>
      <c r="J874" s="154">
        <v>43579.0</v>
      </c>
      <c r="K874" s="155">
        <v>161123.19</v>
      </c>
      <c r="M874" s="13">
        <v>1.4930424E9</v>
      </c>
      <c r="N874" s="13">
        <v>27821.3013</v>
      </c>
      <c r="P874" s="156">
        <v>1.487952E9</v>
      </c>
      <c r="Q874" s="156">
        <v>138189.8283</v>
      </c>
      <c r="S874" s="156">
        <v>1.4963472E9</v>
      </c>
      <c r="T874" s="156">
        <v>9735.7963</v>
      </c>
      <c r="V874" s="156">
        <v>1.4834556E9</v>
      </c>
      <c r="W874" s="156">
        <v>98875.0147</v>
      </c>
      <c r="Y874" s="156">
        <v>1.48176E9</v>
      </c>
      <c r="Z874" s="156">
        <v>97196.341</v>
      </c>
      <c r="AA874" s="153">
        <f>IFERROR(__xludf.DUMMYFUNCTION("TO_DATE(INT((AB874/(60*60*24))+""1/1/1970""))"),43775.0)</f>
        <v>43775</v>
      </c>
      <c r="AB874" s="152">
        <v>1.573074E9</v>
      </c>
      <c r="AC874" s="152">
        <v>110985.6083</v>
      </c>
      <c r="AD874" s="153">
        <f>IFERROR(__xludf.DUMMYFUNCTION("TO_DATE(INT((AE874/(60*60*24))+""1/1/1970""))"),43780.0)</f>
        <v>43780</v>
      </c>
      <c r="AE874" s="156">
        <v>1.573506E9</v>
      </c>
      <c r="AF874" s="156">
        <v>103672.565</v>
      </c>
      <c r="AG874" s="153">
        <f>IFERROR(__xludf.DUMMYFUNCTION("TO_DATE(INT((AH874/(60*60*24))+""1/1/1970""))"),43605.0)</f>
        <v>43605</v>
      </c>
      <c r="AH874" s="156">
        <v>1.558334041E9</v>
      </c>
      <c r="AI874" s="156">
        <v>110261.7411</v>
      </c>
    </row>
    <row r="875">
      <c r="A875" s="152">
        <v>1.50591426E9</v>
      </c>
      <c r="B875" s="152">
        <v>118084.934</v>
      </c>
      <c r="C875" s="153">
        <f>IFERROR(__xludf.DUMMYFUNCTION("TO_DATE(INT((A875/(60*60*24))+""1/1/1970""))"),42998.0)</f>
        <v>42998</v>
      </c>
      <c r="D875" s="152">
        <v>1.5251868E9</v>
      </c>
      <c r="E875" s="152">
        <v>98694.7309</v>
      </c>
      <c r="G875" s="152">
        <v>1.5416532E9</v>
      </c>
      <c r="H875" s="152">
        <v>162361.7711</v>
      </c>
      <c r="J875" s="154">
        <v>43580.0</v>
      </c>
      <c r="K875" s="155">
        <v>161355.79</v>
      </c>
      <c r="M875" s="13">
        <v>1.493064E9</v>
      </c>
      <c r="N875" s="13">
        <v>27821.3013</v>
      </c>
      <c r="P875" s="152">
        <v>1.48797E9</v>
      </c>
      <c r="Q875" s="152">
        <v>138189.8283</v>
      </c>
      <c r="S875" s="152">
        <v>1.496412E9</v>
      </c>
      <c r="T875" s="152">
        <v>9734.0605</v>
      </c>
      <c r="V875" s="152">
        <v>1.4834844E9</v>
      </c>
      <c r="W875" s="152">
        <v>98881.3937</v>
      </c>
      <c r="Y875" s="152">
        <v>1.4818464E9</v>
      </c>
      <c r="Z875" s="152">
        <v>97196.341</v>
      </c>
      <c r="AA875" s="153">
        <f>IFERROR(__xludf.DUMMYFUNCTION("TO_DATE(INT((AB875/(60*60*24))+""1/1/1970""))"),43776.0)</f>
        <v>43776</v>
      </c>
      <c r="AB875" s="156">
        <v>1.5731028E9</v>
      </c>
      <c r="AC875" s="156">
        <v>110985.6083</v>
      </c>
      <c r="AD875" s="153">
        <f>IFERROR(__xludf.DUMMYFUNCTION("TO_DATE(INT((AE875/(60*60*24))+""1/1/1970""))"),43781.0)</f>
        <v>43781</v>
      </c>
      <c r="AE875" s="152">
        <v>1.5735348E9</v>
      </c>
      <c r="AF875" s="152">
        <v>102662.945</v>
      </c>
      <c r="AG875" s="153">
        <f>IFERROR(__xludf.DUMMYFUNCTION("TO_DATE(INT((AH875/(60*60*24))+""1/1/1970""))"),43605.0)</f>
        <v>43605</v>
      </c>
      <c r="AH875" s="152">
        <v>1.558349973E9</v>
      </c>
      <c r="AI875" s="152">
        <v>110261.7411</v>
      </c>
    </row>
    <row r="876">
      <c r="A876" s="156">
        <v>1.5059376E9</v>
      </c>
      <c r="B876" s="156">
        <v>118051.9899</v>
      </c>
      <c r="C876" s="153">
        <f>IFERROR(__xludf.DUMMYFUNCTION("TO_DATE(INT((A876/(60*60*24))+""1/1/1970""))"),42998.0)</f>
        <v>42998</v>
      </c>
      <c r="D876" s="152">
        <v>1.5252336E9</v>
      </c>
      <c r="E876" s="152">
        <v>98694.7309</v>
      </c>
      <c r="G876" s="156">
        <v>1.5417396E9</v>
      </c>
      <c r="H876" s="156">
        <v>150858.4351</v>
      </c>
      <c r="J876" s="154">
        <v>43581.0</v>
      </c>
      <c r="K876" s="155">
        <v>161287.33</v>
      </c>
      <c r="M876" s="13">
        <v>1.4931288E9</v>
      </c>
      <c r="N876" s="13">
        <v>27755.8525</v>
      </c>
      <c r="P876" s="156">
        <v>1.4879988E9</v>
      </c>
      <c r="Q876" s="156">
        <v>138496.8054</v>
      </c>
      <c r="S876" s="156">
        <v>1.4964336E9</v>
      </c>
      <c r="T876" s="156">
        <v>9734.0605</v>
      </c>
      <c r="V876" s="156">
        <v>1.4834952E9</v>
      </c>
      <c r="W876" s="156">
        <v>98874.6278</v>
      </c>
      <c r="Y876" s="156">
        <v>1.481886E9</v>
      </c>
      <c r="Z876" s="156">
        <v>97196.341</v>
      </c>
      <c r="AA876" s="153">
        <f>IFERROR(__xludf.DUMMYFUNCTION("TO_DATE(INT((AB876/(60*60*24))+""1/1/1970""))"),43776.0)</f>
        <v>43776</v>
      </c>
      <c r="AB876" s="152">
        <v>1.5731388E9</v>
      </c>
      <c r="AC876" s="152">
        <v>111447.4546</v>
      </c>
      <c r="AD876" s="153">
        <f>IFERROR(__xludf.DUMMYFUNCTION("TO_DATE(INT((AE876/(60*60*24))+""1/1/1970""))"),43781.0)</f>
        <v>43781</v>
      </c>
      <c r="AE876" s="156">
        <v>1.5735708E9</v>
      </c>
      <c r="AF876" s="156">
        <v>102662.945</v>
      </c>
      <c r="AG876" s="153">
        <f>IFERROR(__xludf.DUMMYFUNCTION("TO_DATE(INT((AH876/(60*60*24))+""1/1/1970""))"),43605.0)</f>
        <v>43605</v>
      </c>
      <c r="AH876" s="156">
        <v>1.55836578E9</v>
      </c>
      <c r="AI876" s="156">
        <v>111083.921</v>
      </c>
    </row>
    <row r="877">
      <c r="A877" s="152">
        <v>1.50600066E9</v>
      </c>
      <c r="B877" s="152">
        <v>117957.8639</v>
      </c>
      <c r="C877" s="153">
        <f>IFERROR(__xludf.DUMMYFUNCTION("TO_DATE(INT((A877/(60*60*24))+""1/1/1970""))"),42999.0)</f>
        <v>42999</v>
      </c>
      <c r="D877" s="156">
        <v>1.52532E9</v>
      </c>
      <c r="E877" s="156">
        <v>98694.7309</v>
      </c>
      <c r="G877" s="152">
        <v>1.541826E9</v>
      </c>
      <c r="H877" s="152">
        <v>147104.0208</v>
      </c>
      <c r="J877" s="154">
        <v>43584.0</v>
      </c>
      <c r="K877" s="155">
        <v>162037.83</v>
      </c>
      <c r="M877" s="13">
        <v>1.4931504E9</v>
      </c>
      <c r="N877" s="13">
        <v>27755.8525</v>
      </c>
      <c r="P877" s="152">
        <v>1.4882076E9</v>
      </c>
      <c r="Q877" s="152">
        <v>138496.8054</v>
      </c>
      <c r="S877" s="152">
        <v>1.496448E9</v>
      </c>
      <c r="T877" s="152">
        <v>9734.2665</v>
      </c>
      <c r="V877" s="152">
        <v>1.4835348E9</v>
      </c>
      <c r="W877" s="152">
        <v>98891.414</v>
      </c>
      <c r="Y877" s="152">
        <v>1.4819256E9</v>
      </c>
      <c r="Z877" s="152">
        <v>97196.341</v>
      </c>
      <c r="AA877" s="153">
        <f>IFERROR(__xludf.DUMMYFUNCTION("TO_DATE(INT((AB877/(60*60*24))+""1/1/1970""))"),43776.0)</f>
        <v>43776</v>
      </c>
      <c r="AB877" s="156">
        <v>1.5731568E9</v>
      </c>
      <c r="AC877" s="156">
        <v>111311.3986</v>
      </c>
      <c r="AD877" s="153">
        <f>IFERROR(__xludf.DUMMYFUNCTION("TO_DATE(INT((AE877/(60*60*24))+""1/1/1970""))"),43781.0)</f>
        <v>43781</v>
      </c>
      <c r="AE877" s="152">
        <v>1.5735888E9</v>
      </c>
      <c r="AF877" s="152">
        <v>102662.945</v>
      </c>
      <c r="AG877" s="153">
        <f>IFERROR(__xludf.DUMMYFUNCTION("TO_DATE(INT((AH877/(60*60*24))+""1/1/1970""))"),43605.0)</f>
        <v>43605</v>
      </c>
      <c r="AH877" s="152">
        <v>1.558381575E9</v>
      </c>
      <c r="AI877" s="152">
        <v>110390.7672</v>
      </c>
    </row>
    <row r="878">
      <c r="A878" s="156">
        <v>1.506024E9</v>
      </c>
      <c r="B878" s="156">
        <v>117736.6679</v>
      </c>
      <c r="C878" s="153">
        <f>IFERROR(__xludf.DUMMYFUNCTION("TO_DATE(INT((A878/(60*60*24))+""1/1/1970""))"),42999.0)</f>
        <v>42999</v>
      </c>
      <c r="D878" s="156">
        <v>1.5253776E9</v>
      </c>
      <c r="E878" s="156">
        <v>98694.7309</v>
      </c>
      <c r="G878" s="156">
        <v>1.5420348E9</v>
      </c>
      <c r="H878" s="156">
        <v>147104.0208</v>
      </c>
      <c r="J878" s="154">
        <v>43585.0</v>
      </c>
      <c r="K878" s="155">
        <v>161753.52</v>
      </c>
      <c r="M878" s="13">
        <v>1.4932152E9</v>
      </c>
      <c r="N878" s="13">
        <v>27582.3805</v>
      </c>
      <c r="P878" s="156">
        <v>1.4882292E9</v>
      </c>
      <c r="Q878" s="156">
        <v>138496.8054</v>
      </c>
      <c r="S878" s="156">
        <v>1.4966208E9</v>
      </c>
      <c r="T878" s="156">
        <v>9736.5223</v>
      </c>
      <c r="V878" s="156">
        <v>1.4835708E9</v>
      </c>
      <c r="W878" s="156">
        <v>98894.7875</v>
      </c>
      <c r="Y878" s="156">
        <v>1.4819328E9</v>
      </c>
      <c r="Z878" s="156">
        <v>96186.7116</v>
      </c>
      <c r="AA878" s="153">
        <f>IFERROR(__xludf.DUMMYFUNCTION("TO_DATE(INT((AB878/(60*60*24))+""1/1/1970""))"),43776.0)</f>
        <v>43776</v>
      </c>
      <c r="AB878" s="152">
        <v>1.5731604E9</v>
      </c>
      <c r="AC878" s="152">
        <v>111379.6119</v>
      </c>
      <c r="AD878" s="153">
        <f>IFERROR(__xludf.DUMMYFUNCTION("TO_DATE(INT((AE878/(60*60*24))+""1/1/1970""))"),43781.0)</f>
        <v>43781</v>
      </c>
      <c r="AE878" s="156">
        <v>1.5735924E9</v>
      </c>
      <c r="AF878" s="156">
        <v>102662.945</v>
      </c>
      <c r="AG878" s="153">
        <f>IFERROR(__xludf.DUMMYFUNCTION("TO_DATE(INT((AH878/(60*60*24))+""1/1/1970""))"),43605.0)</f>
        <v>43605</v>
      </c>
      <c r="AH878" s="156">
        <v>1.558396732E9</v>
      </c>
      <c r="AI878" s="156">
        <v>110737.2024</v>
      </c>
    </row>
    <row r="879">
      <c r="A879" s="152">
        <v>1.50608706E9</v>
      </c>
      <c r="B879" s="152">
        <v>117586.0664</v>
      </c>
      <c r="C879" s="153">
        <f>IFERROR(__xludf.DUMMYFUNCTION("TO_DATE(INT((A879/(60*60*24))+""1/1/1970""))"),43000.0)</f>
        <v>43000</v>
      </c>
      <c r="D879" s="156">
        <v>1.525446E9</v>
      </c>
      <c r="E879" s="156">
        <v>98694.7309</v>
      </c>
      <c r="G879" s="156">
        <v>1.5420852E9</v>
      </c>
      <c r="H879" s="156">
        <v>148220.5516</v>
      </c>
      <c r="J879" s="154">
        <v>43586.0</v>
      </c>
      <c r="K879" s="155">
        <v>162175.63</v>
      </c>
      <c r="M879" s="13">
        <v>1.4932368E9</v>
      </c>
      <c r="N879" s="13">
        <v>27582.3805</v>
      </c>
      <c r="P879" s="152">
        <v>1.488258E9</v>
      </c>
      <c r="Q879" s="152">
        <v>138878.2732</v>
      </c>
      <c r="S879" s="152">
        <v>1.4966712E9</v>
      </c>
      <c r="T879" s="152">
        <v>9736.5223</v>
      </c>
      <c r="V879" s="152">
        <v>1.4835744E9</v>
      </c>
      <c r="W879" s="152">
        <v>98896.6378</v>
      </c>
      <c r="Y879" s="152">
        <v>1.482102E9</v>
      </c>
      <c r="Z879" s="152">
        <v>96186.7116</v>
      </c>
      <c r="AA879" s="153">
        <f>IFERROR(__xludf.DUMMYFUNCTION("TO_DATE(INT((AB879/(60*60*24))+""1/1/1970""))"),43777.0)</f>
        <v>43777</v>
      </c>
      <c r="AB879" s="156">
        <v>1.5731892E9</v>
      </c>
      <c r="AC879" s="156">
        <v>111379.6119</v>
      </c>
      <c r="AD879" s="153">
        <f>IFERROR(__xludf.DUMMYFUNCTION("TO_DATE(INT((AE879/(60*60*24))+""1/1/1970""))"),43782.0)</f>
        <v>43782</v>
      </c>
      <c r="AE879" s="152">
        <v>1.5736212E9</v>
      </c>
      <c r="AF879" s="152">
        <v>103009.095</v>
      </c>
      <c r="AG879" s="153">
        <f>IFERROR(__xludf.DUMMYFUNCTION("TO_DATE(INT((AH879/(60*60*24))+""1/1/1970""))"),43606.0)</f>
        <v>43606</v>
      </c>
      <c r="AH879" s="152">
        <v>1.55839744E9</v>
      </c>
      <c r="AI879" s="152">
        <v>110737.2024</v>
      </c>
    </row>
    <row r="880">
      <c r="A880" s="156">
        <v>1.5061104E9</v>
      </c>
      <c r="B880" s="156">
        <v>117760.1994</v>
      </c>
      <c r="C880" s="153">
        <f>IFERROR(__xludf.DUMMYFUNCTION("TO_DATE(INT((A880/(60*60*24))+""1/1/1970""))"),43000.0)</f>
        <v>43000</v>
      </c>
      <c r="D880" s="156">
        <v>1.5254928E9</v>
      </c>
      <c r="E880" s="156">
        <v>98694.7309</v>
      </c>
      <c r="G880" s="152">
        <v>1.5421716E9</v>
      </c>
      <c r="H880" s="152">
        <v>148435.6346</v>
      </c>
      <c r="J880" s="154">
        <v>43586.0</v>
      </c>
      <c r="K880" s="155">
        <v>162172.63</v>
      </c>
      <c r="M880" s="13">
        <v>1.4933016E9</v>
      </c>
      <c r="N880" s="13">
        <v>27540.458</v>
      </c>
      <c r="P880" s="156">
        <v>1.4882976E9</v>
      </c>
      <c r="Q880" s="156">
        <v>138878.2732</v>
      </c>
      <c r="S880" s="156">
        <v>1.4966928E9</v>
      </c>
      <c r="T880" s="156">
        <v>9736.5223</v>
      </c>
      <c r="V880" s="156">
        <v>1.483614E9</v>
      </c>
      <c r="W880" s="156">
        <v>98900.7687</v>
      </c>
      <c r="Y880" s="156">
        <v>1.4821416E9</v>
      </c>
      <c r="Z880" s="156">
        <v>96145.371</v>
      </c>
      <c r="AA880" s="153">
        <f>IFERROR(__xludf.DUMMYFUNCTION("TO_DATE(INT((AB880/(60*60*24))+""1/1/1970""))"),43777.0)</f>
        <v>43777</v>
      </c>
      <c r="AB880" s="152">
        <v>1.5732252E9</v>
      </c>
      <c r="AC880" s="152">
        <v>111036.97</v>
      </c>
      <c r="AD880" s="153">
        <f>IFERROR(__xludf.DUMMYFUNCTION("TO_DATE(INT((AE880/(60*60*24))+""1/1/1970""))"),43782.0)</f>
        <v>43782</v>
      </c>
      <c r="AE880" s="156">
        <v>1.5736572E9</v>
      </c>
      <c r="AF880" s="156">
        <v>103009.095</v>
      </c>
      <c r="AG880" s="153">
        <f>IFERROR(__xludf.DUMMYFUNCTION("TO_DATE(INT((AH880/(60*60*24))+""1/1/1970""))"),43606.0)</f>
        <v>43606</v>
      </c>
      <c r="AH880" s="156">
        <v>1.558413971E9</v>
      </c>
      <c r="AI880" s="156">
        <v>110737.2024</v>
      </c>
    </row>
    <row r="881">
      <c r="A881" s="152">
        <v>1.50634626E9</v>
      </c>
      <c r="B881" s="152">
        <v>117651.9545</v>
      </c>
      <c r="C881" s="153">
        <f>IFERROR(__xludf.DUMMYFUNCTION("TO_DATE(INT((A881/(60*60*24))+""1/1/1970""))"),43003.0)</f>
        <v>43003</v>
      </c>
      <c r="D881" s="156">
        <v>1.5257232E9</v>
      </c>
      <c r="E881" s="156">
        <v>98694.7309</v>
      </c>
      <c r="G881" s="156">
        <v>1.542258E9</v>
      </c>
      <c r="H881" s="156">
        <v>147301.4383</v>
      </c>
      <c r="J881" s="154">
        <v>43587.0</v>
      </c>
      <c r="K881" s="155">
        <v>161402.71</v>
      </c>
      <c r="M881" s="13">
        <v>1.4933232E9</v>
      </c>
      <c r="N881" s="13">
        <v>27540.458</v>
      </c>
      <c r="P881" s="152">
        <v>1.4883156E9</v>
      </c>
      <c r="Q881" s="152">
        <v>138878.2732</v>
      </c>
      <c r="S881" s="152">
        <v>1.4967576E9</v>
      </c>
      <c r="T881" s="152">
        <v>9728.4974</v>
      </c>
      <c r="V881" s="152">
        <v>1.4836536E9</v>
      </c>
      <c r="W881" s="152">
        <v>98923.1875</v>
      </c>
      <c r="Y881" s="152">
        <v>1.4821812E9</v>
      </c>
      <c r="Z881" s="152">
        <v>96145.371</v>
      </c>
      <c r="AA881" s="153">
        <f>IFERROR(__xludf.DUMMYFUNCTION("TO_DATE(INT((AB881/(60*60*24))+""1/1/1970""))"),43777.0)</f>
        <v>43777</v>
      </c>
      <c r="AB881" s="156">
        <v>1.5732432E9</v>
      </c>
      <c r="AC881" s="156">
        <v>111362.7093</v>
      </c>
      <c r="AD881" s="153">
        <f>IFERROR(__xludf.DUMMYFUNCTION("TO_DATE(INT((AE881/(60*60*24))+""1/1/1970""))"),43782.0)</f>
        <v>43782</v>
      </c>
      <c r="AE881" s="152">
        <v>1.5736752E9</v>
      </c>
      <c r="AF881" s="152">
        <v>103009.095</v>
      </c>
      <c r="AG881" s="153">
        <f>IFERROR(__xludf.DUMMYFUNCTION("TO_DATE(INT((AH881/(60*60*24))+""1/1/1970""))"),43606.0)</f>
        <v>43606</v>
      </c>
      <c r="AH881" s="152">
        <v>1.558429909E9</v>
      </c>
      <c r="AI881" s="152">
        <v>110737.2024</v>
      </c>
    </row>
    <row r="882">
      <c r="A882" s="156">
        <v>1.5063696E9</v>
      </c>
      <c r="B882" s="156">
        <v>117520.1782</v>
      </c>
      <c r="C882" s="153">
        <f>IFERROR(__xludf.DUMMYFUNCTION("TO_DATE(INT((A882/(60*60*24))+""1/1/1970""))"),43003.0)</f>
        <v>43003</v>
      </c>
      <c r="D882" s="156">
        <v>1.5257916E9</v>
      </c>
      <c r="E882" s="156">
        <v>98694.7309</v>
      </c>
      <c r="G882" s="152">
        <v>1.5423444E9</v>
      </c>
      <c r="H882" s="152">
        <v>146091.5398</v>
      </c>
      <c r="J882" s="154">
        <v>43588.0</v>
      </c>
      <c r="K882" s="155">
        <v>160906.29</v>
      </c>
      <c r="M882" s="13">
        <v>1.493388E9</v>
      </c>
      <c r="N882" s="13">
        <v>27510.8652</v>
      </c>
      <c r="P882" s="156">
        <v>1.4883444E9</v>
      </c>
      <c r="Q882" s="156">
        <v>138178.6709</v>
      </c>
      <c r="S882" s="156">
        <v>1.4967792E9</v>
      </c>
      <c r="T882" s="156">
        <v>9728.4974</v>
      </c>
      <c r="V882" s="156">
        <v>1.4836572E9</v>
      </c>
      <c r="W882" s="156">
        <v>98921.5747</v>
      </c>
      <c r="Y882" s="156">
        <v>1.4821884E9</v>
      </c>
      <c r="Z882" s="156">
        <v>96145.371</v>
      </c>
      <c r="AA882" s="153">
        <f>IFERROR(__xludf.DUMMYFUNCTION("TO_DATE(INT((AB882/(60*60*24))+""1/1/1970""))"),43777.0)</f>
        <v>43777</v>
      </c>
      <c r="AB882" s="152">
        <v>1.5732468E9</v>
      </c>
      <c r="AC882" s="152">
        <v>111686.1386</v>
      </c>
      <c r="AD882" s="153">
        <f>IFERROR(__xludf.DUMMYFUNCTION("TO_DATE(INT((AE882/(60*60*24))+""1/1/1970""))"),43782.0)</f>
        <v>43782</v>
      </c>
      <c r="AE882" s="156">
        <v>1.5736788E9</v>
      </c>
      <c r="AF882" s="156">
        <v>103009.095</v>
      </c>
      <c r="AG882" s="153">
        <f>IFERROR(__xludf.DUMMYFUNCTION("TO_DATE(INT((AH882/(60*60*24))+""1/1/1970""))"),43606.0)</f>
        <v>43606</v>
      </c>
      <c r="AH882" s="156">
        <v>1.5584457E9</v>
      </c>
      <c r="AI882" s="156">
        <v>110737.2024</v>
      </c>
    </row>
    <row r="883">
      <c r="A883" s="152">
        <v>1.50643266E9</v>
      </c>
      <c r="B883" s="152">
        <v>117713.1364</v>
      </c>
      <c r="C883" s="153">
        <f>IFERROR(__xludf.DUMMYFUNCTION("TO_DATE(INT((A883/(60*60*24))+""1/1/1970""))"),43004.0)</f>
        <v>43004</v>
      </c>
      <c r="D883" s="156">
        <v>1.5258384E9</v>
      </c>
      <c r="E883" s="156">
        <v>98694.7309</v>
      </c>
      <c r="G883" s="156">
        <v>1.5424308E9</v>
      </c>
      <c r="H883" s="156">
        <v>145352.1836</v>
      </c>
      <c r="J883" s="154">
        <v>43591.0</v>
      </c>
      <c r="K883" s="155">
        <v>161995.12</v>
      </c>
      <c r="M883" s="13">
        <v>1.4934096E9</v>
      </c>
      <c r="N883" s="13">
        <v>27510.8652</v>
      </c>
      <c r="P883" s="152">
        <v>1.488384E9</v>
      </c>
      <c r="Q883" s="152">
        <v>138178.6709</v>
      </c>
      <c r="S883" s="152">
        <v>1.496844E9</v>
      </c>
      <c r="T883" s="152">
        <v>9734.0346</v>
      </c>
      <c r="V883" s="152">
        <v>1.4836932E9</v>
      </c>
      <c r="W883" s="152">
        <v>98912.0335</v>
      </c>
      <c r="Y883" s="152">
        <v>1.4822208E9</v>
      </c>
      <c r="Z883" s="152">
        <v>95741.6112</v>
      </c>
      <c r="AA883" s="153">
        <f>IFERROR(__xludf.DUMMYFUNCTION("TO_DATE(INT((AB883/(60*60*24))+""1/1/1970""))"),43778.0)</f>
        <v>43778</v>
      </c>
      <c r="AB883" s="156">
        <v>1.5732756E9</v>
      </c>
      <c r="AC883" s="156">
        <v>111686.1386</v>
      </c>
      <c r="AD883" s="153">
        <f>IFERROR(__xludf.DUMMYFUNCTION("TO_DATE(INT((AE883/(60*60*24))+""1/1/1970""))"),43783.0)</f>
        <v>43783</v>
      </c>
      <c r="AE883" s="152">
        <v>1.5737076E9</v>
      </c>
      <c r="AF883" s="152">
        <v>102382.055</v>
      </c>
      <c r="AG883" s="153">
        <f>IFERROR(__xludf.DUMMYFUNCTION("TO_DATE(INT((AH883/(60*60*24))+""1/1/1970""))"),43606.0)</f>
        <v>43606</v>
      </c>
      <c r="AH883" s="152">
        <v>1.55846154E9</v>
      </c>
      <c r="AI883" s="152">
        <v>111130.0778</v>
      </c>
    </row>
    <row r="884">
      <c r="A884" s="156">
        <v>1.506456E9</v>
      </c>
      <c r="B884" s="156">
        <v>117590.7727</v>
      </c>
      <c r="C884" s="153">
        <f>IFERROR(__xludf.DUMMYFUNCTION("TO_DATE(INT((A884/(60*60*24))+""1/1/1970""))"),43004.0)</f>
        <v>43004</v>
      </c>
      <c r="D884" s="156">
        <v>1.525896E9</v>
      </c>
      <c r="E884" s="156">
        <v>98694.7309</v>
      </c>
      <c r="G884" s="152">
        <v>1.5426396E9</v>
      </c>
      <c r="H884" s="152">
        <v>145352.1836</v>
      </c>
      <c r="J884" s="154">
        <v>43592.0</v>
      </c>
      <c r="K884" s="155">
        <v>161834.06</v>
      </c>
      <c r="M884" s="13">
        <v>1.493424E9</v>
      </c>
      <c r="N884" s="13">
        <v>27432.1147</v>
      </c>
      <c r="P884" s="156">
        <v>1.488402E9</v>
      </c>
      <c r="Q884" s="156">
        <v>138178.6709</v>
      </c>
      <c r="S884" s="156">
        <v>1.4968656E9</v>
      </c>
      <c r="T884" s="156">
        <v>9734.0346</v>
      </c>
      <c r="V884" s="156">
        <v>1.4837328E9</v>
      </c>
      <c r="W884" s="156">
        <v>98902.2729</v>
      </c>
      <c r="Y884" s="156">
        <v>1.4822604E9</v>
      </c>
      <c r="Z884" s="156">
        <v>95741.6112</v>
      </c>
      <c r="AA884" s="153">
        <f>IFERROR(__xludf.DUMMYFUNCTION("TO_DATE(INT((AB884/(60*60*24))+""1/1/1970""))"),43780.0)</f>
        <v>43780</v>
      </c>
      <c r="AB884" s="152">
        <v>1.5734844E9</v>
      </c>
      <c r="AC884" s="152">
        <v>111665.9274</v>
      </c>
      <c r="AD884" s="153">
        <f>IFERROR(__xludf.DUMMYFUNCTION("TO_DATE(INT((AE884/(60*60*24))+""1/1/1970""))"),43783.0)</f>
        <v>43783</v>
      </c>
      <c r="AE884" s="156">
        <v>1.5737436E9</v>
      </c>
      <c r="AF884" s="156">
        <v>102382.055</v>
      </c>
      <c r="AG884" s="153">
        <f>IFERROR(__xludf.DUMMYFUNCTION("TO_DATE(INT((AH884/(60*60*24))+""1/1/1970""))"),43606.0)</f>
        <v>43606</v>
      </c>
      <c r="AH884" s="156">
        <v>1.558477481E9</v>
      </c>
      <c r="AI884" s="156">
        <v>111412.3817</v>
      </c>
    </row>
    <row r="885">
      <c r="A885" s="152">
        <v>1.50651906E9</v>
      </c>
      <c r="B885" s="152">
        <v>117986.1017</v>
      </c>
      <c r="C885" s="153">
        <f>IFERROR(__xludf.DUMMYFUNCTION("TO_DATE(INT((A885/(60*60*24))+""1/1/1970""))"),43005.0)</f>
        <v>43005</v>
      </c>
      <c r="D885" s="156">
        <v>1.5259644E9</v>
      </c>
      <c r="E885" s="156">
        <v>98694.7309</v>
      </c>
      <c r="G885" s="152">
        <v>1.54269E9</v>
      </c>
      <c r="H885" s="152">
        <v>145164.4003</v>
      </c>
      <c r="J885" s="154">
        <v>43593.0</v>
      </c>
      <c r="K885" s="155">
        <v>160972.98</v>
      </c>
      <c r="M885" s="13">
        <v>1.4935104E9</v>
      </c>
      <c r="N885" s="13">
        <v>27432.1147</v>
      </c>
      <c r="P885" s="152">
        <v>1.4884308E9</v>
      </c>
      <c r="Q885" s="152">
        <v>141686.0343</v>
      </c>
      <c r="S885" s="152">
        <v>1.4969304E9</v>
      </c>
      <c r="T885" s="152">
        <v>9725.8172</v>
      </c>
      <c r="V885" s="152">
        <v>1.48374E9</v>
      </c>
      <c r="W885" s="152">
        <v>98902.692</v>
      </c>
      <c r="Y885" s="152">
        <v>1.4822748E9</v>
      </c>
      <c r="Z885" s="152">
        <v>95741.6112</v>
      </c>
      <c r="AA885" s="153">
        <f>IFERROR(__xludf.DUMMYFUNCTION("TO_DATE(INT((AB885/(60*60*24))+""1/1/1970""))"),43780.0)</f>
        <v>43780</v>
      </c>
      <c r="AB885" s="156">
        <v>1.5735024E9</v>
      </c>
      <c r="AC885" s="156">
        <v>112117.1052</v>
      </c>
      <c r="AD885" s="153">
        <f>IFERROR(__xludf.DUMMYFUNCTION("TO_DATE(INT((AE885/(60*60*24))+""1/1/1970""))"),43783.0)</f>
        <v>43783</v>
      </c>
      <c r="AE885" s="152">
        <v>1.5737616E9</v>
      </c>
      <c r="AF885" s="152">
        <v>102382.055</v>
      </c>
      <c r="AG885" s="153">
        <f>IFERROR(__xludf.DUMMYFUNCTION("TO_DATE(INT((AH885/(60*60*24))+""1/1/1970""))"),43606.0)</f>
        <v>43606</v>
      </c>
      <c r="AH885" s="152">
        <v>1.55848291E9</v>
      </c>
      <c r="AI885" s="152">
        <v>111412.3817</v>
      </c>
    </row>
    <row r="886">
      <c r="A886" s="156">
        <v>1.5065424E9</v>
      </c>
      <c r="B886" s="156">
        <v>118047.2836</v>
      </c>
      <c r="C886" s="153">
        <f>IFERROR(__xludf.DUMMYFUNCTION("TO_DATE(INT((A886/(60*60*24))+""1/1/1970""))"),43005.0)</f>
        <v>43005</v>
      </c>
      <c r="D886" s="156">
        <v>1.5260112E9</v>
      </c>
      <c r="E886" s="156">
        <v>98694.7309</v>
      </c>
      <c r="G886" s="156">
        <v>1.5427764E9</v>
      </c>
      <c r="H886" s="156">
        <v>144398.5297</v>
      </c>
      <c r="J886" s="154">
        <v>43594.0</v>
      </c>
      <c r="K886" s="155">
        <v>160605.2</v>
      </c>
      <c r="M886" s="13">
        <v>1.4935968E9</v>
      </c>
      <c r="N886" s="13">
        <v>27465.2447</v>
      </c>
      <c r="P886" s="156">
        <v>1.4884704E9</v>
      </c>
      <c r="Q886" s="156">
        <v>141686.0343</v>
      </c>
      <c r="S886" s="156">
        <v>1.496952E9</v>
      </c>
      <c r="T886" s="156">
        <v>9725.8172</v>
      </c>
      <c r="V886" s="156">
        <v>1.4839164E9</v>
      </c>
      <c r="W886" s="156">
        <v>98898.9802</v>
      </c>
      <c r="Y886" s="156">
        <v>1.4823E9</v>
      </c>
      <c r="Z886" s="156">
        <v>95632.7476</v>
      </c>
      <c r="AA886" s="153">
        <f>IFERROR(__xludf.DUMMYFUNCTION("TO_DATE(INT((AB886/(60*60*24))+""1/1/1970""))"),43780.0)</f>
        <v>43780</v>
      </c>
      <c r="AB886" s="152">
        <v>1.573506E9</v>
      </c>
      <c r="AC886" s="152">
        <v>112127.0875</v>
      </c>
      <c r="AD886" s="153">
        <f>IFERROR(__xludf.DUMMYFUNCTION("TO_DATE(INT((AE886/(60*60*24))+""1/1/1970""))"),43783.0)</f>
        <v>43783</v>
      </c>
      <c r="AE886" s="156">
        <v>1.5737652E9</v>
      </c>
      <c r="AF886" s="156">
        <v>102382.055</v>
      </c>
      <c r="AG886" s="153">
        <f>IFERROR(__xludf.DUMMYFUNCTION("TO_DATE(INT((AH886/(60*60*24))+""1/1/1970""))"),43607.0)</f>
        <v>43607</v>
      </c>
      <c r="AH886" s="156">
        <v>1.558493297E9</v>
      </c>
      <c r="AI886" s="156">
        <v>111412.3817</v>
      </c>
    </row>
    <row r="887">
      <c r="A887" s="152">
        <v>1.50660546E9</v>
      </c>
      <c r="B887" s="152">
        <v>117901.3883</v>
      </c>
      <c r="C887" s="153">
        <f>IFERROR(__xludf.DUMMYFUNCTION("TO_DATE(INT((A887/(60*60*24))+""1/1/1970""))"),43006.0)</f>
        <v>43006</v>
      </c>
      <c r="D887" s="156">
        <v>1.5260688E9</v>
      </c>
      <c r="E887" s="156">
        <v>98694.7309</v>
      </c>
      <c r="G887" s="152">
        <v>1.5428628E9</v>
      </c>
      <c r="H887" s="152">
        <v>143827.6767</v>
      </c>
      <c r="J887" s="154">
        <v>43595.0</v>
      </c>
      <c r="K887" s="155">
        <v>160627.85</v>
      </c>
      <c r="M887" s="13">
        <v>1.4936472E9</v>
      </c>
      <c r="N887" s="13">
        <v>27465.2447</v>
      </c>
      <c r="P887" s="152">
        <v>1.4884884E9</v>
      </c>
      <c r="Q887" s="152">
        <v>141686.0343</v>
      </c>
      <c r="S887" s="152">
        <v>1.4970168E9</v>
      </c>
      <c r="T887" s="152">
        <v>9704.4628</v>
      </c>
      <c r="V887" s="152">
        <v>1.483956E9</v>
      </c>
      <c r="W887" s="152">
        <v>98900.6703</v>
      </c>
      <c r="Y887" s="152">
        <v>1.4823396E9</v>
      </c>
      <c r="Z887" s="152">
        <v>95632.7476</v>
      </c>
      <c r="AA887" s="153">
        <f>IFERROR(__xludf.DUMMYFUNCTION("TO_DATE(INT((AB887/(60*60*24))+""1/1/1970""))"),43781.0)</f>
        <v>43781</v>
      </c>
      <c r="AB887" s="156">
        <v>1.5735348E9</v>
      </c>
      <c r="AC887" s="156">
        <v>112127.0875</v>
      </c>
      <c r="AD887" s="153">
        <f>IFERROR(__xludf.DUMMYFUNCTION("TO_DATE(INT((AE887/(60*60*24))+""1/1/1970""))"),43784.0)</f>
        <v>43784</v>
      </c>
      <c r="AE887" s="152">
        <v>1.573794E9</v>
      </c>
      <c r="AF887" s="152">
        <v>101736.375</v>
      </c>
      <c r="AG887" s="153">
        <f>IFERROR(__xludf.DUMMYFUNCTION("TO_DATE(INT((AH887/(60*60*24))+""1/1/1970""))"),43607.0)</f>
        <v>43607</v>
      </c>
      <c r="AH887" s="152">
        <v>1.558509169E9</v>
      </c>
      <c r="AI887" s="152">
        <v>111412.3817</v>
      </c>
    </row>
    <row r="888">
      <c r="A888" s="156">
        <v>1.5066288E9</v>
      </c>
      <c r="B888" s="156">
        <v>118188.4725</v>
      </c>
      <c r="C888" s="153">
        <f>IFERROR(__xludf.DUMMYFUNCTION("TO_DATE(INT((A888/(60*60*24))+""1/1/1970""))"),43006.0)</f>
        <v>43006</v>
      </c>
      <c r="D888" s="156">
        <v>1.5263064E9</v>
      </c>
      <c r="E888" s="156">
        <v>98694.7309</v>
      </c>
      <c r="G888" s="156">
        <v>1.5429852E9</v>
      </c>
      <c r="H888" s="156">
        <v>143827.6767</v>
      </c>
      <c r="J888" s="154">
        <v>43598.0</v>
      </c>
      <c r="K888" s="155">
        <v>161030.38</v>
      </c>
      <c r="M888" s="13">
        <v>1.4936688E9</v>
      </c>
      <c r="N888" s="13">
        <v>27465.2447</v>
      </c>
      <c r="P888" s="156">
        <v>1.4885172E9</v>
      </c>
      <c r="Q888" s="156">
        <v>140170.1351</v>
      </c>
      <c r="S888" s="156">
        <v>1.4970384E9</v>
      </c>
      <c r="T888" s="156">
        <v>9704.4628</v>
      </c>
      <c r="V888" s="156">
        <v>1.4839956E9</v>
      </c>
      <c r="W888" s="156">
        <v>98915.1161</v>
      </c>
      <c r="Y888" s="156">
        <v>1.4823612E9</v>
      </c>
      <c r="Z888" s="156">
        <v>95632.7476</v>
      </c>
      <c r="AA888" s="153">
        <f>IFERROR(__xludf.DUMMYFUNCTION("TO_DATE(INT((AB888/(60*60*24))+""1/1/1970""))"),43781.0)</f>
        <v>43781</v>
      </c>
      <c r="AB888" s="152">
        <v>1.5735708E9</v>
      </c>
      <c r="AC888" s="152">
        <v>112675.5827</v>
      </c>
      <c r="AD888" s="153">
        <f>IFERROR(__xludf.DUMMYFUNCTION("TO_DATE(INT((AE888/(60*60*24))+""1/1/1970""))"),43784.0)</f>
        <v>43784</v>
      </c>
      <c r="AE888" s="156">
        <v>1.57383E9</v>
      </c>
      <c r="AF888" s="156">
        <v>101736.375</v>
      </c>
      <c r="AG888" s="153">
        <f>IFERROR(__xludf.DUMMYFUNCTION("TO_DATE(INT((AH888/(60*60*24))+""1/1/1970""))"),43607.0)</f>
        <v>43607</v>
      </c>
      <c r="AH888" s="156">
        <v>1.558524985E9</v>
      </c>
      <c r="AI888" s="156">
        <v>111412.3817</v>
      </c>
    </row>
    <row r="889">
      <c r="A889" s="152">
        <v>1.50669186E9</v>
      </c>
      <c r="B889" s="152">
        <v>118150.8221</v>
      </c>
      <c r="C889" s="153">
        <f>IFERROR(__xludf.DUMMYFUNCTION("TO_DATE(INT((A889/(60*60*24))+""1/1/1970""))"),43007.0)</f>
        <v>43007</v>
      </c>
      <c r="D889" s="156">
        <v>1.5263568E9</v>
      </c>
      <c r="E889" s="156">
        <v>98694.7309</v>
      </c>
      <c r="G889" s="156">
        <v>1.5430356E9</v>
      </c>
      <c r="H889" s="156">
        <v>143903.6887</v>
      </c>
      <c r="J889" s="154">
        <v>43599.0</v>
      </c>
      <c r="K889" s="155">
        <v>159842.38</v>
      </c>
      <c r="M889" s="13">
        <v>1.4937336E9</v>
      </c>
      <c r="N889" s="13">
        <v>27403.3316</v>
      </c>
      <c r="P889" s="152">
        <v>1.4885568E9</v>
      </c>
      <c r="Q889" s="152">
        <v>140170.1351</v>
      </c>
      <c r="S889" s="152">
        <v>1.4970528E9</v>
      </c>
      <c r="T889" s="152">
        <v>9707.3558</v>
      </c>
      <c r="V889" s="152">
        <v>1.4840028E9</v>
      </c>
      <c r="W889" s="152">
        <v>98917.2039</v>
      </c>
      <c r="Y889" s="152">
        <v>1.4823792E9</v>
      </c>
      <c r="Z889" s="152">
        <v>95959.7977</v>
      </c>
      <c r="AA889" s="153">
        <f>IFERROR(__xludf.DUMMYFUNCTION("TO_DATE(INT((AB889/(60*60*24))+""1/1/1970""))"),43781.0)</f>
        <v>43781</v>
      </c>
      <c r="AB889" s="156">
        <v>1.5735888E9</v>
      </c>
      <c r="AC889" s="156">
        <v>112359.0505</v>
      </c>
      <c r="AD889" s="153">
        <f>IFERROR(__xludf.DUMMYFUNCTION("TO_DATE(INT((AE889/(60*60*24))+""1/1/1970""))"),43784.0)</f>
        <v>43784</v>
      </c>
      <c r="AE889" s="152">
        <v>1.573848E9</v>
      </c>
      <c r="AF889" s="152">
        <v>101736.375</v>
      </c>
      <c r="AG889" s="153">
        <f>IFERROR(__xludf.DUMMYFUNCTION("TO_DATE(INT((AH889/(60*60*24))+""1/1/1970""))"),43607.0)</f>
        <v>43607</v>
      </c>
      <c r="AH889" s="152">
        <v>1.5585408E9</v>
      </c>
      <c r="AI889" s="152">
        <v>111141.3569</v>
      </c>
    </row>
    <row r="890">
      <c r="A890" s="156">
        <v>1.5067152E9</v>
      </c>
      <c r="B890" s="156">
        <v>118602.6268</v>
      </c>
      <c r="C890" s="153">
        <f>IFERROR(__xludf.DUMMYFUNCTION("TO_DATE(INT((A890/(60*60*24))+""1/1/1970""))"),43007.0)</f>
        <v>43007</v>
      </c>
      <c r="D890" s="156">
        <v>1.5264144E9</v>
      </c>
      <c r="E890" s="156">
        <v>98694.7309</v>
      </c>
      <c r="G890" s="152">
        <v>1.5432444E9</v>
      </c>
      <c r="H890" s="152">
        <v>143903.6887</v>
      </c>
      <c r="J890" s="154">
        <v>43600.0</v>
      </c>
      <c r="K890" s="155">
        <v>160326.19</v>
      </c>
      <c r="M890" s="13">
        <v>1.4937552E9</v>
      </c>
      <c r="N890" s="13">
        <v>27403.3316</v>
      </c>
      <c r="P890" s="156">
        <v>1.4885748E9</v>
      </c>
      <c r="Q890" s="156">
        <v>140170.1351</v>
      </c>
      <c r="S890" s="156">
        <v>1.4972256E9</v>
      </c>
      <c r="T890" s="156">
        <v>9708.16</v>
      </c>
      <c r="V890" s="156">
        <v>1.4840352E9</v>
      </c>
      <c r="W890" s="156">
        <v>98917.7074</v>
      </c>
      <c r="Y890" s="156">
        <v>1.4824188E9</v>
      </c>
      <c r="Z890" s="156">
        <v>95959.7977</v>
      </c>
      <c r="AA890" s="153">
        <f>IFERROR(__xludf.DUMMYFUNCTION("TO_DATE(INT((AB890/(60*60*24))+""1/1/1970""))"),43781.0)</f>
        <v>43781</v>
      </c>
      <c r="AB890" s="152">
        <v>1.5735924E9</v>
      </c>
      <c r="AC890" s="152">
        <v>112504.6632</v>
      </c>
      <c r="AD890" s="153">
        <f>IFERROR(__xludf.DUMMYFUNCTION("TO_DATE(INT((AE890/(60*60*24))+""1/1/1970""))"),43784.0)</f>
        <v>43784</v>
      </c>
      <c r="AE890" s="156">
        <v>1.5738516E9</v>
      </c>
      <c r="AF890" s="156">
        <v>101736.375</v>
      </c>
      <c r="AG890" s="153">
        <f>IFERROR(__xludf.DUMMYFUNCTION("TO_DATE(INT((AH890/(60*60*24))+""1/1/1970""))"),43607.0)</f>
        <v>43607</v>
      </c>
      <c r="AH890" s="156">
        <v>1.558556604E9</v>
      </c>
      <c r="AI890" s="156">
        <v>110517.7549</v>
      </c>
    </row>
    <row r="891">
      <c r="A891" s="152">
        <v>1.50695106E9</v>
      </c>
      <c r="B891" s="152">
        <v>118710.8716</v>
      </c>
      <c r="C891" s="153">
        <f>IFERROR(__xludf.DUMMYFUNCTION("TO_DATE(INT((A891/(60*60*24))+""1/1/1970""))"),43010.0)</f>
        <v>43010</v>
      </c>
      <c r="D891" s="156">
        <v>1.5264828E9</v>
      </c>
      <c r="E891" s="156">
        <v>98694.7309</v>
      </c>
      <c r="G891" s="152">
        <v>1.5432948E9</v>
      </c>
      <c r="H891" s="152">
        <v>142505.7891</v>
      </c>
      <c r="J891" s="154">
        <v>43601.0</v>
      </c>
      <c r="K891" s="155">
        <v>160970.34</v>
      </c>
      <c r="M891" s="13">
        <v>1.49382E9</v>
      </c>
      <c r="N891" s="13">
        <v>27285.6802</v>
      </c>
      <c r="P891" s="152">
        <v>1.4886036E9</v>
      </c>
      <c r="Q891" s="152">
        <v>140316.4891</v>
      </c>
      <c r="S891" s="152">
        <v>1.497276E9</v>
      </c>
      <c r="T891" s="152">
        <v>9708.16</v>
      </c>
      <c r="V891" s="152">
        <v>1.4840748E9</v>
      </c>
      <c r="W891" s="152">
        <v>98919.5041</v>
      </c>
      <c r="Y891" s="152">
        <v>1.4824476E9</v>
      </c>
      <c r="Z891" s="152">
        <v>95959.7977</v>
      </c>
      <c r="AA891" s="153">
        <f>IFERROR(__xludf.DUMMYFUNCTION("TO_DATE(INT((AB891/(60*60*24))+""1/1/1970""))"),43782.0)</f>
        <v>43782</v>
      </c>
      <c r="AB891" s="156">
        <v>1.5736212E9</v>
      </c>
      <c r="AC891" s="156">
        <v>112504.6632</v>
      </c>
      <c r="AD891" s="153">
        <f>IFERROR(__xludf.DUMMYFUNCTION("TO_DATE(INT((AE891/(60*60*24))+""1/1/1970""))"),43785.0)</f>
        <v>43785</v>
      </c>
      <c r="AE891" s="152">
        <v>1.5738804E9</v>
      </c>
      <c r="AF891" s="152">
        <v>101713.41</v>
      </c>
      <c r="AG891" s="153">
        <f>IFERROR(__xludf.DUMMYFUNCTION("TO_DATE(INT((AH891/(60*60*24))+""1/1/1970""))"),43607.0)</f>
        <v>43607</v>
      </c>
      <c r="AH891" s="152">
        <v>1.558569268E9</v>
      </c>
      <c r="AI891" s="152">
        <v>110517.7549</v>
      </c>
    </row>
    <row r="892">
      <c r="A892" s="156">
        <v>1.5069744E9</v>
      </c>
      <c r="B892" s="156">
        <v>119115.6133</v>
      </c>
      <c r="C892" s="153">
        <f>IFERROR(__xludf.DUMMYFUNCTION("TO_DATE(INT((A892/(60*60*24))+""1/1/1970""))"),43010.0)</f>
        <v>43010</v>
      </c>
      <c r="D892" s="156">
        <v>1.5265296E9</v>
      </c>
      <c r="E892" s="156">
        <v>98694.7309</v>
      </c>
      <c r="G892" s="156">
        <v>1.5433812E9</v>
      </c>
      <c r="H892" s="156">
        <v>142528.3338</v>
      </c>
      <c r="J892" s="154">
        <v>43602.0</v>
      </c>
      <c r="K892" s="155">
        <v>161242.14</v>
      </c>
      <c r="M892" s="13">
        <v>1.4938416E9</v>
      </c>
      <c r="N892" s="13">
        <v>27285.6802</v>
      </c>
      <c r="P892" s="156">
        <v>1.4888124E9</v>
      </c>
      <c r="Q892" s="156">
        <v>140316.4891</v>
      </c>
      <c r="S892" s="156">
        <v>1.4972976E9</v>
      </c>
      <c r="T892" s="156">
        <v>9708.16</v>
      </c>
      <c r="V892" s="156">
        <v>1.4840892E9</v>
      </c>
      <c r="W892" s="156">
        <v>98917.8193</v>
      </c>
      <c r="Y892" s="156">
        <v>1.4824584E9</v>
      </c>
      <c r="Z892" s="156">
        <v>96064.5272</v>
      </c>
      <c r="AA892" s="153">
        <f>IFERROR(__xludf.DUMMYFUNCTION("TO_DATE(INT((AB892/(60*60*24))+""1/1/1970""))"),43782.0)</f>
        <v>43782</v>
      </c>
      <c r="AB892" s="152">
        <v>1.5736572E9</v>
      </c>
      <c r="AC892" s="152">
        <v>112702.1582</v>
      </c>
      <c r="AD892" s="153">
        <f>IFERROR(__xludf.DUMMYFUNCTION("TO_DATE(INT((AE892/(60*60*24))+""1/1/1970""))"),43787.0)</f>
        <v>43787</v>
      </c>
      <c r="AE892" s="156">
        <v>1.5740892E9</v>
      </c>
      <c r="AF892" s="156">
        <v>101713.41</v>
      </c>
      <c r="AG892" s="153">
        <f>IFERROR(__xludf.DUMMYFUNCTION("TO_DATE(INT((AH892/(60*60*24))+""1/1/1970""))"),43608.0)</f>
        <v>43608</v>
      </c>
      <c r="AH892" s="156">
        <v>1.558572454E9</v>
      </c>
      <c r="AI892" s="156">
        <v>110517.7549</v>
      </c>
    </row>
    <row r="893">
      <c r="A893" s="152">
        <v>1.50703746E9</v>
      </c>
      <c r="B893" s="152">
        <v>119157.97</v>
      </c>
      <c r="C893" s="153">
        <f>IFERROR(__xludf.DUMMYFUNCTION("TO_DATE(INT((A893/(60*60*24))+""1/1/1970""))"),43011.0)</f>
        <v>43011</v>
      </c>
      <c r="D893" s="156">
        <v>1.5265872E9</v>
      </c>
      <c r="E893" s="156">
        <v>98694.7309</v>
      </c>
      <c r="G893" s="152">
        <v>1.5434676E9</v>
      </c>
      <c r="H893" s="152">
        <v>141957.2646</v>
      </c>
      <c r="J893" s="154">
        <v>43605.0</v>
      </c>
      <c r="K893" s="155">
        <v>160553.0</v>
      </c>
      <c r="M893" s="13">
        <v>1.4939064E9</v>
      </c>
      <c r="N893" s="13">
        <v>27219.5896</v>
      </c>
      <c r="P893" s="152">
        <v>1.488834E9</v>
      </c>
      <c r="Q893" s="152">
        <v>140316.4891</v>
      </c>
      <c r="S893" s="152">
        <v>1.4973624E9</v>
      </c>
      <c r="T893" s="152">
        <v>9718.8907</v>
      </c>
      <c r="V893" s="152">
        <v>1.4841144E9</v>
      </c>
      <c r="W893" s="152">
        <v>98915.8182</v>
      </c>
      <c r="Y893" s="152">
        <v>1.482498E9</v>
      </c>
      <c r="Z893" s="152">
        <v>96064.5272</v>
      </c>
      <c r="AA893" s="153">
        <f>IFERROR(__xludf.DUMMYFUNCTION("TO_DATE(INT((AB893/(60*60*24))+""1/1/1970""))"),43782.0)</f>
        <v>43782</v>
      </c>
      <c r="AB893" s="156">
        <v>1.5736752E9</v>
      </c>
      <c r="AC893" s="156">
        <v>113080.5281</v>
      </c>
      <c r="AD893" s="153">
        <f>IFERROR(__xludf.DUMMYFUNCTION("TO_DATE(INT((AE893/(60*60*24))+""1/1/1970""))"),43787.0)</f>
        <v>43787</v>
      </c>
      <c r="AE893" s="152">
        <v>1.5741072E9</v>
      </c>
      <c r="AF893" s="152">
        <v>101713.41</v>
      </c>
      <c r="AG893" s="153">
        <f>IFERROR(__xludf.DUMMYFUNCTION("TO_DATE(INT((AH893/(60*60*24))+""1/1/1970""))"),43608.0)</f>
        <v>43608</v>
      </c>
      <c r="AH893" s="152">
        <v>1.558588364E9</v>
      </c>
      <c r="AI893" s="152">
        <v>110517.7549</v>
      </c>
    </row>
    <row r="894">
      <c r="A894" s="156">
        <v>1.5070608E9</v>
      </c>
      <c r="B894" s="156">
        <v>119369.7534</v>
      </c>
      <c r="C894" s="153">
        <f>IFERROR(__xludf.DUMMYFUNCTION("TO_DATE(INT((A894/(60*60*24))+""1/1/1970""))"),43011.0)</f>
        <v>43011</v>
      </c>
      <c r="D894" s="156">
        <v>1.5266556E9</v>
      </c>
      <c r="E894" s="156">
        <v>98694.7309</v>
      </c>
      <c r="G894" s="156">
        <v>1.543554E9</v>
      </c>
      <c r="H894" s="156">
        <v>142167.3854</v>
      </c>
      <c r="J894" s="154">
        <v>43606.0</v>
      </c>
      <c r="K894" s="155">
        <v>159975.97</v>
      </c>
      <c r="M894" s="13">
        <v>1.493928E9</v>
      </c>
      <c r="N894" s="13">
        <v>27219.5896</v>
      </c>
      <c r="P894" s="156">
        <v>1.4888628E9</v>
      </c>
      <c r="Q894" s="156">
        <v>139548.7588</v>
      </c>
      <c r="S894" s="156">
        <v>1.497384E9</v>
      </c>
      <c r="T894" s="156">
        <v>9718.8907</v>
      </c>
      <c r="V894" s="156">
        <v>1.484154E9</v>
      </c>
      <c r="W894" s="156">
        <v>98914.058</v>
      </c>
      <c r="Y894" s="156">
        <v>1.4825304E9</v>
      </c>
      <c r="Z894" s="156">
        <v>96064.5272</v>
      </c>
      <c r="AA894" s="153">
        <f>IFERROR(__xludf.DUMMYFUNCTION("TO_DATE(INT((AB894/(60*60*24))+""1/1/1970""))"),43782.0)</f>
        <v>43782</v>
      </c>
      <c r="AB894" s="152">
        <v>1.5736788E9</v>
      </c>
      <c r="AC894" s="152">
        <v>112952.3532</v>
      </c>
      <c r="AD894" s="153">
        <f>IFERROR(__xludf.DUMMYFUNCTION("TO_DATE(INT((AE894/(60*60*24))+""1/1/1970""))"),43787.0)</f>
        <v>43787</v>
      </c>
      <c r="AE894" s="156">
        <v>1.5741108E9</v>
      </c>
      <c r="AF894" s="156">
        <v>101713.41</v>
      </c>
      <c r="AG894" s="153">
        <f>IFERROR(__xludf.DUMMYFUNCTION("TO_DATE(INT((AH894/(60*60*24))+""1/1/1970""))"),43608.0)</f>
        <v>43608</v>
      </c>
      <c r="AH894" s="156">
        <v>1.558604589E9</v>
      </c>
      <c r="AI894" s="156">
        <v>110517.7549</v>
      </c>
    </row>
    <row r="895">
      <c r="A895" s="152">
        <v>1.50712386E9</v>
      </c>
      <c r="B895" s="152">
        <v>119280.3337</v>
      </c>
      <c r="C895" s="153">
        <f>IFERROR(__xludf.DUMMYFUNCTION("TO_DATE(INT((A895/(60*60*24))+""1/1/1970""))"),43012.0)</f>
        <v>43012</v>
      </c>
      <c r="D895" s="156">
        <v>1.5267024E9</v>
      </c>
      <c r="E895" s="156">
        <v>98694.7309</v>
      </c>
      <c r="G895" s="152">
        <v>1.5436404E9</v>
      </c>
      <c r="H895" s="152">
        <v>141651.5858</v>
      </c>
      <c r="J895" s="154">
        <v>43607.0</v>
      </c>
      <c r="K895" s="155">
        <v>160493.05</v>
      </c>
      <c r="M895" s="13">
        <v>1.4939928E9</v>
      </c>
      <c r="N895" s="13">
        <v>27312.3964</v>
      </c>
      <c r="P895" s="152">
        <v>1.4889024E9</v>
      </c>
      <c r="Q895" s="152">
        <v>139548.7588</v>
      </c>
      <c r="S895" s="152">
        <v>1.4974488E9</v>
      </c>
      <c r="T895" s="152">
        <v>9728.0197</v>
      </c>
      <c r="V895" s="152">
        <v>1.4841756E9</v>
      </c>
      <c r="W895" s="152">
        <v>98926.8932</v>
      </c>
      <c r="Y895" s="152">
        <v>1.4825376E9</v>
      </c>
      <c r="Z895" s="152">
        <v>96223.4588</v>
      </c>
      <c r="AA895" s="153">
        <f>IFERROR(__xludf.DUMMYFUNCTION("TO_DATE(INT((AB895/(60*60*24))+""1/1/1970""))"),43783.0)</f>
        <v>43783</v>
      </c>
      <c r="AB895" s="156">
        <v>1.5737076E9</v>
      </c>
      <c r="AC895" s="156">
        <v>112952.3532</v>
      </c>
      <c r="AD895" s="153">
        <f>IFERROR(__xludf.DUMMYFUNCTION("TO_DATE(INT((AE895/(60*60*24))+""1/1/1970""))"),43788.0)</f>
        <v>43788</v>
      </c>
      <c r="AE895" s="152">
        <v>1.5741396E9</v>
      </c>
      <c r="AF895" s="152">
        <v>101833.26</v>
      </c>
      <c r="AG895" s="153">
        <f>IFERROR(__xludf.DUMMYFUNCTION("TO_DATE(INT((AH895/(60*60*24))+""1/1/1970""))"),43608.0)</f>
        <v>43608</v>
      </c>
      <c r="AH895" s="152">
        <v>1.55862042E9</v>
      </c>
      <c r="AI895" s="152">
        <v>107030.2721</v>
      </c>
    </row>
    <row r="896">
      <c r="A896" s="156">
        <v>1.5071472E9</v>
      </c>
      <c r="B896" s="156">
        <v>119510.9423</v>
      </c>
      <c r="C896" s="153">
        <f>IFERROR(__xludf.DUMMYFUNCTION("TO_DATE(INT((A896/(60*60*24))+""1/1/1970""))"),43012.0)</f>
        <v>43012</v>
      </c>
      <c r="D896" s="156">
        <v>1.5269328E9</v>
      </c>
      <c r="E896" s="156">
        <v>98694.7309</v>
      </c>
      <c r="G896" s="156">
        <v>1.5438492E9</v>
      </c>
      <c r="H896" s="156">
        <v>141651.5858</v>
      </c>
      <c r="J896" s="154">
        <v>43608.0</v>
      </c>
      <c r="K896" s="155">
        <v>160439.97</v>
      </c>
      <c r="M896" s="13">
        <v>1.4940144E9</v>
      </c>
      <c r="N896" s="13">
        <v>27312.3964</v>
      </c>
      <c r="P896" s="156">
        <v>1.4889204E9</v>
      </c>
      <c r="Q896" s="156">
        <v>139548.7588</v>
      </c>
      <c r="S896" s="156">
        <v>1.4974704E9</v>
      </c>
      <c r="T896" s="156">
        <v>9728.0197</v>
      </c>
      <c r="V896" s="156">
        <v>1.4841936E9</v>
      </c>
      <c r="W896" s="156">
        <v>98943.5295</v>
      </c>
      <c r="Y896" s="156">
        <v>1.4827968E9</v>
      </c>
      <c r="Z896" s="156">
        <v>96214.272</v>
      </c>
      <c r="AA896" s="153">
        <f>IFERROR(__xludf.DUMMYFUNCTION("TO_DATE(INT((AB896/(60*60*24))+""1/1/1970""))"),43783.0)</f>
        <v>43783</v>
      </c>
      <c r="AB896" s="152">
        <v>1.5737436E9</v>
      </c>
      <c r="AC896" s="152">
        <v>112795.6576</v>
      </c>
      <c r="AD896" s="153">
        <f>IFERROR(__xludf.DUMMYFUNCTION("TO_DATE(INT((AE896/(60*60*24))+""1/1/1970""))"),43788.0)</f>
        <v>43788</v>
      </c>
      <c r="AE896" s="156">
        <v>1.5741756E9</v>
      </c>
      <c r="AF896" s="156">
        <v>101833.26</v>
      </c>
      <c r="AG896" s="153">
        <f>IFERROR(__xludf.DUMMYFUNCTION("TO_DATE(INT((AH896/(60*60*24))+""1/1/1970""))"),43608.0)</f>
        <v>43608</v>
      </c>
      <c r="AH896" s="156">
        <v>1.55863626E9</v>
      </c>
      <c r="AI896" s="156">
        <v>106405.8499</v>
      </c>
    </row>
    <row r="897">
      <c r="A897" s="152">
        <v>1.50721026E9</v>
      </c>
      <c r="B897" s="152">
        <v>119642.7187</v>
      </c>
      <c r="C897" s="153">
        <f>IFERROR(__xludf.DUMMYFUNCTION("TO_DATE(INT((A897/(60*60*24))+""1/1/1970""))"),43013.0)</f>
        <v>43013</v>
      </c>
      <c r="D897" s="156">
        <v>1.5270012E9</v>
      </c>
      <c r="E897" s="156">
        <v>98694.7309</v>
      </c>
      <c r="G897" s="156">
        <v>1.5438996E9</v>
      </c>
      <c r="H897" s="156">
        <v>140661.5919</v>
      </c>
      <c r="J897" s="154">
        <v>43609.0</v>
      </c>
      <c r="K897" s="155">
        <v>160264.12</v>
      </c>
      <c r="M897" s="13">
        <v>1.4940288E9</v>
      </c>
      <c r="N897" s="13">
        <v>27263.1818</v>
      </c>
      <c r="P897" s="152">
        <v>1.4889492E9</v>
      </c>
      <c r="Q897" s="152">
        <v>138792.6623</v>
      </c>
      <c r="S897" s="152">
        <v>1.4975352E9</v>
      </c>
      <c r="T897" s="152">
        <v>9744.2143</v>
      </c>
      <c r="V897" s="152">
        <v>1.4842332E9</v>
      </c>
      <c r="W897" s="152">
        <v>98947.8935</v>
      </c>
      <c r="Y897" s="152">
        <v>1.4828364E9</v>
      </c>
      <c r="Z897" s="152">
        <v>96214.272</v>
      </c>
      <c r="AA897" s="153">
        <f>IFERROR(__xludf.DUMMYFUNCTION("TO_DATE(INT((AB897/(60*60*24))+""1/1/1970""))"),43783.0)</f>
        <v>43783</v>
      </c>
      <c r="AB897" s="156">
        <v>1.5737616E9</v>
      </c>
      <c r="AC897" s="156">
        <v>113033.721</v>
      </c>
      <c r="AD897" s="153">
        <f>IFERROR(__xludf.DUMMYFUNCTION("TO_DATE(INT((AE897/(60*60*24))+""1/1/1970""))"),43788.0)</f>
        <v>43788</v>
      </c>
      <c r="AE897" s="152">
        <v>1.5741936E9</v>
      </c>
      <c r="AF897" s="152">
        <v>101833.26</v>
      </c>
      <c r="AG897" s="153">
        <f>IFERROR(__xludf.DUMMYFUNCTION("TO_DATE(INT((AH897/(60*60*24))+""1/1/1970""))"),43608.0)</f>
        <v>43608</v>
      </c>
      <c r="AH897" s="152">
        <v>1.558652295E9</v>
      </c>
      <c r="AI897" s="152">
        <v>106958.9279</v>
      </c>
    </row>
    <row r="898">
      <c r="A898" s="156">
        <v>1.5072336E9</v>
      </c>
      <c r="B898" s="156">
        <v>120216.887</v>
      </c>
      <c r="C898" s="153">
        <f>IFERROR(__xludf.DUMMYFUNCTION("TO_DATE(INT((A898/(60*60*24))+""1/1/1970""))"),43013.0)</f>
        <v>43013</v>
      </c>
      <c r="D898" s="156">
        <v>1.527048E9</v>
      </c>
      <c r="E898" s="156">
        <v>98694.7309</v>
      </c>
      <c r="G898" s="152">
        <v>1.543986E9</v>
      </c>
      <c r="H898" s="152">
        <v>143513.1874</v>
      </c>
      <c r="J898" s="154">
        <v>43613.0</v>
      </c>
      <c r="K898" s="155">
        <v>160508.31</v>
      </c>
      <c r="M898" s="13">
        <v>1.4941152E9</v>
      </c>
      <c r="N898" s="13">
        <v>27263.1818</v>
      </c>
      <c r="P898" s="156">
        <v>1.4889888E9</v>
      </c>
      <c r="Q898" s="156">
        <v>138792.6623</v>
      </c>
      <c r="S898" s="156">
        <v>1.4975568E9</v>
      </c>
      <c r="T898" s="156">
        <v>9744.2143</v>
      </c>
      <c r="V898" s="156">
        <v>1.484262E9</v>
      </c>
      <c r="W898" s="156">
        <v>98937.5448</v>
      </c>
      <c r="Y898" s="156">
        <v>1.482876E9</v>
      </c>
      <c r="Z898" s="156">
        <v>96214.272</v>
      </c>
      <c r="AA898" s="153">
        <f>IFERROR(__xludf.DUMMYFUNCTION("TO_DATE(INT((AB898/(60*60*24))+""1/1/1970""))"),43783.0)</f>
        <v>43783</v>
      </c>
      <c r="AB898" s="152">
        <v>1.5737652E9</v>
      </c>
      <c r="AC898" s="152">
        <v>113216.3534</v>
      </c>
      <c r="AD898" s="153">
        <f>IFERROR(__xludf.DUMMYFUNCTION("TO_DATE(INT((AE898/(60*60*24))+""1/1/1970""))"),43788.0)</f>
        <v>43788</v>
      </c>
      <c r="AE898" s="156">
        <v>1.5741972E9</v>
      </c>
      <c r="AF898" s="156">
        <v>101833.26</v>
      </c>
      <c r="AG898" s="153">
        <f>IFERROR(__xludf.DUMMYFUNCTION("TO_DATE(INT((AH898/(60*60*24))+""1/1/1970""))"),43608.0)</f>
        <v>43608</v>
      </c>
      <c r="AH898" s="156">
        <v>1.558655779E9</v>
      </c>
      <c r="AI898" s="156">
        <v>106958.9279</v>
      </c>
    </row>
    <row r="899">
      <c r="A899" s="152">
        <v>1.50729666E9</v>
      </c>
      <c r="B899" s="152">
        <v>120014.5162</v>
      </c>
      <c r="C899" s="153">
        <f>IFERROR(__xludf.DUMMYFUNCTION("TO_DATE(INT((A899/(60*60*24))+""1/1/1970""))"),43014.0)</f>
        <v>43014</v>
      </c>
      <c r="D899" s="156">
        <v>1.5271056E9</v>
      </c>
      <c r="E899" s="156">
        <v>98694.7309</v>
      </c>
      <c r="G899" s="156">
        <v>1.5440724E9</v>
      </c>
      <c r="H899" s="156">
        <v>143513.1874</v>
      </c>
      <c r="J899" s="154">
        <v>43614.0</v>
      </c>
      <c r="K899" s="155">
        <v>159967.76</v>
      </c>
      <c r="M899" s="13">
        <v>1.4942016E9</v>
      </c>
      <c r="N899" s="13">
        <v>27258.1099</v>
      </c>
      <c r="P899" s="152">
        <v>1.4890068E9</v>
      </c>
      <c r="Q899" s="152">
        <v>138792.6623</v>
      </c>
      <c r="S899" s="152">
        <v>1.4976216E9</v>
      </c>
      <c r="T899" s="152">
        <v>9727.113</v>
      </c>
      <c r="V899" s="152">
        <v>1.4842728E9</v>
      </c>
      <c r="W899" s="152">
        <v>98935.3238</v>
      </c>
      <c r="Y899" s="152">
        <v>1.4828796E9</v>
      </c>
      <c r="Z899" s="152">
        <v>96214.272</v>
      </c>
      <c r="AA899" s="153">
        <f>IFERROR(__xludf.DUMMYFUNCTION("TO_DATE(INT((AB899/(60*60*24))+""1/1/1970""))"),43784.0)</f>
        <v>43784</v>
      </c>
      <c r="AB899" s="156">
        <v>1.573794E9</v>
      </c>
      <c r="AC899" s="156">
        <v>113216.3534</v>
      </c>
      <c r="AD899" s="153">
        <f>IFERROR(__xludf.DUMMYFUNCTION("TO_DATE(INT((AE899/(60*60*24))+""1/1/1970""))"),43789.0)</f>
        <v>43789</v>
      </c>
      <c r="AE899" s="152">
        <v>1.574226E9</v>
      </c>
      <c r="AF899" s="152">
        <v>101759.0</v>
      </c>
      <c r="AG899" s="153">
        <f>IFERROR(__xludf.DUMMYFUNCTION("TO_DATE(INT((AH899/(60*60*24))+""1/1/1970""))"),43609.0)</f>
        <v>43609</v>
      </c>
      <c r="AH899" s="152">
        <v>1.558669024E9</v>
      </c>
      <c r="AI899" s="152">
        <v>106958.9279</v>
      </c>
    </row>
    <row r="900">
      <c r="A900" s="156">
        <v>1.50732E9</v>
      </c>
      <c r="B900" s="156">
        <v>120080.4044</v>
      </c>
      <c r="C900" s="153">
        <f>IFERROR(__xludf.DUMMYFUNCTION("TO_DATE(INT((A900/(60*60*24))+""1/1/1970""))"),43014.0)</f>
        <v>43014</v>
      </c>
      <c r="D900" s="156">
        <v>1.527174E9</v>
      </c>
      <c r="E900" s="156">
        <v>98694.7309</v>
      </c>
      <c r="G900" s="152">
        <v>1.5441588E9</v>
      </c>
      <c r="H900" s="152">
        <v>144429.1466</v>
      </c>
      <c r="J900" s="154">
        <v>43615.0</v>
      </c>
      <c r="K900" s="155">
        <v>159579.12</v>
      </c>
      <c r="M900" s="13">
        <v>1.494252E9</v>
      </c>
      <c r="N900" s="13">
        <v>27258.1099</v>
      </c>
      <c r="P900" s="156">
        <v>1.4890356E9</v>
      </c>
      <c r="Q900" s="156">
        <v>138282.2621</v>
      </c>
      <c r="S900" s="156">
        <v>1.4976432E9</v>
      </c>
      <c r="T900" s="156">
        <v>9727.113</v>
      </c>
      <c r="V900" s="156">
        <v>1.4843124E9</v>
      </c>
      <c r="W900" s="156">
        <v>98697.3347</v>
      </c>
      <c r="Y900" s="156">
        <v>1.4829156E9</v>
      </c>
      <c r="Z900" s="156">
        <v>96279.039</v>
      </c>
      <c r="AA900" s="153">
        <f>IFERROR(__xludf.DUMMYFUNCTION("TO_DATE(INT((AB900/(60*60*24))+""1/1/1970""))"),43784.0)</f>
        <v>43784</v>
      </c>
      <c r="AB900" s="152">
        <v>1.57383E9</v>
      </c>
      <c r="AC900" s="152">
        <v>113001.3611</v>
      </c>
      <c r="AD900" s="153">
        <f>IFERROR(__xludf.DUMMYFUNCTION("TO_DATE(INT((AE900/(60*60*24))+""1/1/1970""))"),43789.0)</f>
        <v>43789</v>
      </c>
      <c r="AE900" s="156">
        <v>1.574262E9</v>
      </c>
      <c r="AF900" s="156">
        <v>101759.0</v>
      </c>
      <c r="AG900" s="153">
        <f>IFERROR(__xludf.DUMMYFUNCTION("TO_DATE(INT((AH900/(60*60*24))+""1/1/1970""))"),43609.0)</f>
        <v>43609</v>
      </c>
      <c r="AH900" s="156">
        <v>1.558685082E9</v>
      </c>
      <c r="AI900" s="156">
        <v>106958.9279</v>
      </c>
    </row>
    <row r="901">
      <c r="A901" s="152">
        <v>1.50755586E9</v>
      </c>
      <c r="B901" s="152">
        <v>120193.3556</v>
      </c>
      <c r="C901" s="153">
        <f>IFERROR(__xludf.DUMMYFUNCTION("TO_DATE(INT((A901/(60*60*24))+""1/1/1970""))"),43017.0)</f>
        <v>43017</v>
      </c>
      <c r="D901" s="156">
        <v>1.5272208E9</v>
      </c>
      <c r="E901" s="156">
        <v>98694.7309</v>
      </c>
      <c r="G901" s="156">
        <v>1.5442452E9</v>
      </c>
      <c r="H901" s="156">
        <v>139414.8436</v>
      </c>
      <c r="J901" s="154">
        <v>43616.0</v>
      </c>
      <c r="K901" s="155">
        <v>160386.52</v>
      </c>
      <c r="M901" s="13">
        <v>1.4942736E9</v>
      </c>
      <c r="N901" s="13">
        <v>27258.1099</v>
      </c>
      <c r="P901" s="152">
        <v>1.4890752E9</v>
      </c>
      <c r="Q901" s="152">
        <v>138282.2621</v>
      </c>
      <c r="S901" s="152">
        <v>1.4976576E9</v>
      </c>
      <c r="T901" s="152">
        <v>9740.4181</v>
      </c>
      <c r="V901" s="152">
        <v>1.4843448E9</v>
      </c>
      <c r="W901" s="152">
        <v>98687.584</v>
      </c>
      <c r="Y901" s="152">
        <v>1.4829552E9</v>
      </c>
      <c r="Z901" s="152">
        <v>96279.039</v>
      </c>
      <c r="AA901" s="153">
        <f>IFERROR(__xludf.DUMMYFUNCTION("TO_DATE(INT((AB901/(60*60*24))+""1/1/1970""))"),43784.0)</f>
        <v>43784</v>
      </c>
      <c r="AB901" s="156">
        <v>1.573848E9</v>
      </c>
      <c r="AC901" s="156">
        <v>113494.4561</v>
      </c>
      <c r="AD901" s="153">
        <f>IFERROR(__xludf.DUMMYFUNCTION("TO_DATE(INT((AE901/(60*60*24))+""1/1/1970""))"),43789.0)</f>
        <v>43789</v>
      </c>
      <c r="AE901" s="152">
        <v>1.57428E9</v>
      </c>
      <c r="AF901" s="152">
        <v>101759.0</v>
      </c>
      <c r="AG901" s="153">
        <f>IFERROR(__xludf.DUMMYFUNCTION("TO_DATE(INT((AH901/(60*60*24))+""1/1/1970""))"),43609.0)</f>
        <v>43609</v>
      </c>
      <c r="AH901" s="152">
        <v>1.558700881E9</v>
      </c>
      <c r="AI901" s="152">
        <v>106958.9279</v>
      </c>
    </row>
    <row r="902">
      <c r="A902" s="156">
        <v>1.5075792E9</v>
      </c>
      <c r="B902" s="156">
        <v>119882.7399</v>
      </c>
      <c r="C902" s="153">
        <f>IFERROR(__xludf.DUMMYFUNCTION("TO_DATE(INT((A902/(60*60*24))+""1/1/1970""))"),43017.0)</f>
        <v>43017</v>
      </c>
      <c r="D902" s="156">
        <v>1.5272784E9</v>
      </c>
      <c r="E902" s="156">
        <v>98694.7309</v>
      </c>
      <c r="G902" s="152">
        <v>1.544454E9</v>
      </c>
      <c r="H902" s="152">
        <v>139414.8436</v>
      </c>
      <c r="J902" s="154">
        <v>43619.0</v>
      </c>
      <c r="K902" s="155">
        <v>160521.32</v>
      </c>
      <c r="M902" s="13">
        <v>1.4943384E9</v>
      </c>
      <c r="N902" s="13">
        <v>27331.6138</v>
      </c>
      <c r="P902" s="156">
        <v>1.4890932E9</v>
      </c>
      <c r="Q902" s="156">
        <v>138282.2621</v>
      </c>
      <c r="S902" s="156">
        <v>1.4978304E9</v>
      </c>
      <c r="T902" s="156">
        <v>9738.6833</v>
      </c>
      <c r="V902" s="156">
        <v>1.4845212E9</v>
      </c>
      <c r="W902" s="156">
        <v>99093.9806</v>
      </c>
      <c r="Y902" s="156">
        <v>1.482966E9</v>
      </c>
      <c r="Z902" s="156">
        <v>96279.039</v>
      </c>
      <c r="AA902" s="153">
        <f>IFERROR(__xludf.DUMMYFUNCTION("TO_DATE(INT((AB902/(60*60*24))+""1/1/1970""))"),43784.0)</f>
        <v>43784</v>
      </c>
      <c r="AB902" s="152">
        <v>1.5738516E9</v>
      </c>
      <c r="AC902" s="152">
        <v>113590.3498</v>
      </c>
      <c r="AD902" s="153">
        <f>IFERROR(__xludf.DUMMYFUNCTION("TO_DATE(INT((AE902/(60*60*24))+""1/1/1970""))"),43789.0)</f>
        <v>43789</v>
      </c>
      <c r="AE902" s="156">
        <v>1.5742836E9</v>
      </c>
      <c r="AF902" s="156">
        <v>101759.0</v>
      </c>
      <c r="AG902" s="153">
        <f>IFERROR(__xludf.DUMMYFUNCTION("TO_DATE(INT((AH902/(60*60*24))+""1/1/1970""))"),43609.0)</f>
        <v>43609</v>
      </c>
      <c r="AH902" s="156">
        <v>1.558716708E9</v>
      </c>
      <c r="AI902" s="156">
        <v>107787.1282</v>
      </c>
    </row>
    <row r="903">
      <c r="A903" s="152">
        <v>1.50764226E9</v>
      </c>
      <c r="B903" s="152">
        <v>120174.5304</v>
      </c>
      <c r="C903" s="153">
        <f>IFERROR(__xludf.DUMMYFUNCTION("TO_DATE(INT((A903/(60*60*24))+""1/1/1970""))"),43018.0)</f>
        <v>43018</v>
      </c>
      <c r="D903" s="156">
        <v>1.5276024E9</v>
      </c>
      <c r="E903" s="156">
        <v>98694.7309</v>
      </c>
      <c r="G903" s="152">
        <v>1.5445044E9</v>
      </c>
      <c r="H903" s="152">
        <v>139377.1809</v>
      </c>
      <c r="J903" s="154">
        <v>43619.0</v>
      </c>
      <c r="K903" s="155">
        <v>160516.95</v>
      </c>
      <c r="M903" s="13">
        <v>1.49436E9</v>
      </c>
      <c r="N903" s="13">
        <v>27331.6138</v>
      </c>
      <c r="P903" s="152">
        <v>1.489122E9</v>
      </c>
      <c r="Q903" s="152">
        <v>138555.9755</v>
      </c>
      <c r="S903" s="152">
        <v>1.4978808E9</v>
      </c>
      <c r="T903" s="152">
        <v>9738.6833</v>
      </c>
      <c r="V903" s="152">
        <v>1.4845608E9</v>
      </c>
      <c r="W903" s="152">
        <v>99103.4592</v>
      </c>
      <c r="Y903" s="152">
        <v>1.4829948E9</v>
      </c>
      <c r="Z903" s="152">
        <v>95848.1781</v>
      </c>
      <c r="AA903" s="153">
        <f>IFERROR(__xludf.DUMMYFUNCTION("TO_DATE(INT((AB903/(60*60*24))+""1/1/1970""))"),43785.0)</f>
        <v>43785</v>
      </c>
      <c r="AB903" s="156">
        <v>1.5738804E9</v>
      </c>
      <c r="AC903" s="156">
        <v>113590.3498</v>
      </c>
      <c r="AD903" s="153">
        <f>IFERROR(__xludf.DUMMYFUNCTION("TO_DATE(INT((AE903/(60*60*24))+""1/1/1970""))"),43790.0)</f>
        <v>43790</v>
      </c>
      <c r="AE903" s="152">
        <v>1.5743124E9</v>
      </c>
      <c r="AF903" s="152">
        <v>101766.52</v>
      </c>
      <c r="AG903" s="153">
        <f>IFERROR(__xludf.DUMMYFUNCTION("TO_DATE(INT((AH903/(60*60*24))+""1/1/1970""))"),43609.0)</f>
        <v>43609</v>
      </c>
      <c r="AH903" s="152">
        <v>1.558732524E9</v>
      </c>
      <c r="AI903" s="152">
        <v>107794.9756</v>
      </c>
    </row>
    <row r="904">
      <c r="A904" s="156">
        <v>1.5076656E9</v>
      </c>
      <c r="B904" s="156">
        <v>120198.0619</v>
      </c>
      <c r="C904" s="153">
        <f>IFERROR(__xludf.DUMMYFUNCTION("TO_DATE(INT((A904/(60*60*24))+""1/1/1970""))"),43018.0)</f>
        <v>43018</v>
      </c>
      <c r="D904" s="156">
        <v>1.5276528E9</v>
      </c>
      <c r="E904" s="156">
        <v>98244.6636</v>
      </c>
      <c r="G904" s="156">
        <v>1.5445908E9</v>
      </c>
      <c r="H904" s="156">
        <v>140686.1039</v>
      </c>
      <c r="J904" s="154">
        <v>43620.0</v>
      </c>
      <c r="K904" s="155">
        <v>158514.85</v>
      </c>
      <c r="M904" s="13">
        <v>1.4944248E9</v>
      </c>
      <c r="N904" s="13">
        <v>27394.5202</v>
      </c>
      <c r="P904" s="156">
        <v>1.4891616E9</v>
      </c>
      <c r="Q904" s="156">
        <v>138555.9755</v>
      </c>
      <c r="S904" s="156">
        <v>1.4979024E9</v>
      </c>
      <c r="T904" s="156">
        <v>9738.6833</v>
      </c>
      <c r="V904" s="156">
        <v>1.4846004E9</v>
      </c>
      <c r="W904" s="156">
        <v>99092.9866</v>
      </c>
      <c r="Y904" s="156">
        <v>1.4830344E9</v>
      </c>
      <c r="Z904" s="156">
        <v>95848.1781</v>
      </c>
      <c r="AA904" s="153">
        <f>IFERROR(__xludf.DUMMYFUNCTION("TO_DATE(INT((AB904/(60*60*24))+""1/1/1970""))"),43787.0)</f>
        <v>43787</v>
      </c>
      <c r="AB904" s="152">
        <v>1.5740892E9</v>
      </c>
      <c r="AC904" s="152">
        <v>113728.287</v>
      </c>
      <c r="AD904" s="153">
        <f>IFERROR(__xludf.DUMMYFUNCTION("TO_DATE(INT((AE904/(60*60*24))+""1/1/1970""))"),43790.0)</f>
        <v>43790</v>
      </c>
      <c r="AE904" s="156">
        <v>1.5743484E9</v>
      </c>
      <c r="AF904" s="156">
        <v>101766.52</v>
      </c>
      <c r="AG904" s="153">
        <f>IFERROR(__xludf.DUMMYFUNCTION("TO_DATE(INT((AH904/(60*60*24))+""1/1/1970""))"),43609.0)</f>
        <v>43609</v>
      </c>
      <c r="AH904" s="156">
        <v>1.558742324E9</v>
      </c>
      <c r="AI904" s="156">
        <v>107794.9756</v>
      </c>
    </row>
    <row r="905">
      <c r="A905" s="152">
        <v>1.50772866E9</v>
      </c>
      <c r="B905" s="152">
        <v>120155.7052</v>
      </c>
      <c r="C905" s="153">
        <f>IFERROR(__xludf.DUMMYFUNCTION("TO_DATE(INT((A905/(60*60*24))+""1/1/1970""))"),43019.0)</f>
        <v>43019</v>
      </c>
      <c r="D905" s="156">
        <v>1.5277104E9</v>
      </c>
      <c r="E905" s="156">
        <v>98244.6636</v>
      </c>
      <c r="G905" s="152">
        <v>1.5446772E9</v>
      </c>
      <c r="H905" s="152">
        <v>141275.8127</v>
      </c>
      <c r="J905" s="154">
        <v>43621.0</v>
      </c>
      <c r="K905" s="155">
        <v>162861.81</v>
      </c>
      <c r="M905" s="13">
        <v>1.4944464E9</v>
      </c>
      <c r="N905" s="13">
        <v>27394.5202</v>
      </c>
      <c r="P905" s="152">
        <v>1.4891796E9</v>
      </c>
      <c r="Q905" s="152">
        <v>138555.9755</v>
      </c>
      <c r="S905" s="152">
        <v>1.4979672E9</v>
      </c>
      <c r="T905" s="152">
        <v>9721.9452</v>
      </c>
      <c r="V905" s="152">
        <v>1.4846076E9</v>
      </c>
      <c r="W905" s="152">
        <v>99141.7602</v>
      </c>
      <c r="Y905" s="152">
        <v>1.4830524E9</v>
      </c>
      <c r="Z905" s="152">
        <v>95848.1781</v>
      </c>
      <c r="AA905" s="153">
        <f>IFERROR(__xludf.DUMMYFUNCTION("TO_DATE(INT((AB905/(60*60*24))+""1/1/1970""))"),43787.0)</f>
        <v>43787</v>
      </c>
      <c r="AB905" s="156">
        <v>1.5741072E9</v>
      </c>
      <c r="AC905" s="156">
        <v>114100.8506</v>
      </c>
      <c r="AD905" s="153">
        <f>IFERROR(__xludf.DUMMYFUNCTION("TO_DATE(INT((AE905/(60*60*24))+""1/1/1970""))"),43790.0)</f>
        <v>43790</v>
      </c>
      <c r="AE905" s="152">
        <v>1.5743664E9</v>
      </c>
      <c r="AF905" s="152">
        <v>101766.52</v>
      </c>
      <c r="AG905" s="153">
        <f>IFERROR(__xludf.DUMMYFUNCTION("TO_DATE(INT((AH905/(60*60*24))+""1/1/1970""))"),43610.0)</f>
        <v>43610</v>
      </c>
      <c r="AH905" s="152">
        <v>1.558749509E9</v>
      </c>
      <c r="AI905" s="152">
        <v>107794.9756</v>
      </c>
    </row>
    <row r="906">
      <c r="A906" s="156">
        <v>1.507752E9</v>
      </c>
      <c r="B906" s="156">
        <v>120386.3138</v>
      </c>
      <c r="C906" s="153">
        <f>IFERROR(__xludf.DUMMYFUNCTION("TO_DATE(INT((A906/(60*60*24))+""1/1/1970""))"),43019.0)</f>
        <v>43019</v>
      </c>
      <c r="D906" s="156">
        <v>1.5277788E9</v>
      </c>
      <c r="E906" s="156">
        <v>98777.651</v>
      </c>
      <c r="G906" s="156">
        <v>1.5447636E9</v>
      </c>
      <c r="H906" s="156">
        <v>140081.3849</v>
      </c>
      <c r="J906" s="154">
        <v>43622.0</v>
      </c>
      <c r="K906" s="155">
        <v>164255.19</v>
      </c>
      <c r="M906" s="13">
        <v>1.4945112E9</v>
      </c>
      <c r="N906" s="13">
        <v>27197.1578</v>
      </c>
      <c r="P906" s="156">
        <v>1.4892084E9</v>
      </c>
      <c r="Q906" s="156">
        <v>139436.2258</v>
      </c>
      <c r="S906" s="156">
        <v>1.4979888E9</v>
      </c>
      <c r="T906" s="156">
        <v>9721.9452</v>
      </c>
      <c r="V906" s="156">
        <v>1.48464E9</v>
      </c>
      <c r="W906" s="156">
        <v>98484.8494</v>
      </c>
      <c r="Y906" s="156">
        <v>1.483074E9</v>
      </c>
      <c r="Z906" s="156">
        <v>97241.3563</v>
      </c>
      <c r="AA906" s="153">
        <f>IFERROR(__xludf.DUMMYFUNCTION("TO_DATE(INT((AB906/(60*60*24))+""1/1/1970""))"),43787.0)</f>
        <v>43787</v>
      </c>
      <c r="AB906" s="152">
        <v>1.5741108E9</v>
      </c>
      <c r="AC906" s="152">
        <v>114079.4913</v>
      </c>
      <c r="AD906" s="153">
        <f>IFERROR(__xludf.DUMMYFUNCTION("TO_DATE(INT((AE906/(60*60*24))+""1/1/1970""))"),43790.0)</f>
        <v>43790</v>
      </c>
      <c r="AE906" s="156">
        <v>1.57437E9</v>
      </c>
      <c r="AF906" s="156">
        <v>101766.52</v>
      </c>
      <c r="AG906" s="153">
        <f>IFERROR(__xludf.DUMMYFUNCTION("TO_DATE(INT((AH906/(60*60*24))+""1/1/1970""))"),43610.0)</f>
        <v>43610</v>
      </c>
      <c r="AH906" s="156">
        <v>1.558766933E9</v>
      </c>
      <c r="AI906" s="156">
        <v>107794.9756</v>
      </c>
    </row>
    <row r="907">
      <c r="A907" s="152">
        <v>1.50781506E9</v>
      </c>
      <c r="B907" s="152">
        <v>120198.0619</v>
      </c>
      <c r="C907" s="153">
        <f>IFERROR(__xludf.DUMMYFUNCTION("TO_DATE(INT((A907/(60*60*24))+""1/1/1970""))"),43020.0)</f>
        <v>43020</v>
      </c>
      <c r="D907" s="156">
        <v>1.5278256E9</v>
      </c>
      <c r="E907" s="156">
        <v>98777.651</v>
      </c>
      <c r="G907" s="152">
        <v>1.54485E9</v>
      </c>
      <c r="H907" s="152">
        <v>140650.6406</v>
      </c>
      <c r="J907" s="154">
        <v>43623.0</v>
      </c>
      <c r="K907" s="155">
        <v>165940.96</v>
      </c>
      <c r="M907" s="13">
        <v>1.4945328E9</v>
      </c>
      <c r="N907" s="13">
        <v>27197.1578</v>
      </c>
      <c r="P907" s="152">
        <v>1.4894136E9</v>
      </c>
      <c r="Q907" s="152">
        <v>139436.2258</v>
      </c>
      <c r="S907" s="152">
        <v>1.4980536E9</v>
      </c>
      <c r="T907" s="152">
        <v>9710.2573</v>
      </c>
      <c r="V907" s="152">
        <v>1.4846796E9</v>
      </c>
      <c r="W907" s="152">
        <v>97497.8604</v>
      </c>
      <c r="Y907" s="152">
        <v>1.4831136E9</v>
      </c>
      <c r="Z907" s="152">
        <v>97241.3563</v>
      </c>
      <c r="AA907" s="153">
        <f>IFERROR(__xludf.DUMMYFUNCTION("TO_DATE(INT((AB907/(60*60*24))+""1/1/1970""))"),43788.0)</f>
        <v>43788</v>
      </c>
      <c r="AB907" s="156">
        <v>1.5741396E9</v>
      </c>
      <c r="AC907" s="156">
        <v>114079.4913</v>
      </c>
      <c r="AD907" s="153">
        <f>IFERROR(__xludf.DUMMYFUNCTION("TO_DATE(INT((AE907/(60*60*24))+""1/1/1970""))"),43791.0)</f>
        <v>43791</v>
      </c>
      <c r="AE907" s="152">
        <v>1.5743988E9</v>
      </c>
      <c r="AF907" s="152">
        <v>101847.575</v>
      </c>
      <c r="AG907" s="153">
        <f>IFERROR(__xludf.DUMMYFUNCTION("TO_DATE(INT((AH907/(60*60*24))+""1/1/1970""))"),43610.0)</f>
        <v>43610</v>
      </c>
      <c r="AH907" s="152">
        <v>1.558782757E9</v>
      </c>
      <c r="AI907" s="152">
        <v>107794.9756</v>
      </c>
    </row>
    <row r="908">
      <c r="A908" s="156">
        <v>1.5078384E9</v>
      </c>
      <c r="B908" s="156">
        <v>120207.4744</v>
      </c>
      <c r="C908" s="153">
        <f>IFERROR(__xludf.DUMMYFUNCTION("TO_DATE(INT((A908/(60*60*24))+""1/1/1970""))"),43020.0)</f>
        <v>43020</v>
      </c>
      <c r="D908" s="156">
        <v>1.5278832E9</v>
      </c>
      <c r="E908" s="156">
        <v>98777.651</v>
      </c>
      <c r="G908" s="156">
        <v>1.5450588E9</v>
      </c>
      <c r="H908" s="156">
        <v>140650.6406</v>
      </c>
      <c r="J908" s="154">
        <v>43626.0</v>
      </c>
      <c r="K908" s="155">
        <v>169571.49</v>
      </c>
      <c r="M908" s="13">
        <v>1.4945976E9</v>
      </c>
      <c r="N908" s="13">
        <v>27235.7249</v>
      </c>
      <c r="P908" s="156">
        <v>1.4894352E9</v>
      </c>
      <c r="Q908" s="156">
        <v>139436.2258</v>
      </c>
      <c r="S908" s="156">
        <v>1.4980752E9</v>
      </c>
      <c r="T908" s="156">
        <v>9710.2573</v>
      </c>
      <c r="V908" s="156">
        <v>1.484694E9</v>
      </c>
      <c r="W908" s="156">
        <v>97412.2545</v>
      </c>
      <c r="Y908" s="156">
        <v>1.4831244E9</v>
      </c>
      <c r="Z908" s="156">
        <v>97241.3563</v>
      </c>
      <c r="AA908" s="153">
        <f>IFERROR(__xludf.DUMMYFUNCTION("TO_DATE(INT((AB908/(60*60*24))+""1/1/1970""))"),43788.0)</f>
        <v>43788</v>
      </c>
      <c r="AB908" s="152">
        <v>1.5741756E9</v>
      </c>
      <c r="AC908" s="152">
        <v>113247.2036</v>
      </c>
      <c r="AD908" s="153">
        <f>IFERROR(__xludf.DUMMYFUNCTION("TO_DATE(INT((AE908/(60*60*24))+""1/1/1970""))"),43791.0)</f>
        <v>43791</v>
      </c>
      <c r="AE908" s="156">
        <v>1.5744348E9</v>
      </c>
      <c r="AF908" s="156">
        <v>101847.575</v>
      </c>
      <c r="AG908" s="153">
        <f>IFERROR(__xludf.DUMMYFUNCTION("TO_DATE(INT((AH908/(60*60*24))+""1/1/1970""))"),43610.0)</f>
        <v>43610</v>
      </c>
      <c r="AH908" s="156">
        <v>1.558798588E9</v>
      </c>
      <c r="AI908" s="156">
        <v>107794.9756</v>
      </c>
    </row>
    <row r="909">
      <c r="A909" s="152">
        <v>1.50790146E9</v>
      </c>
      <c r="B909" s="152">
        <v>120409.8453</v>
      </c>
      <c r="C909" s="153">
        <f>IFERROR(__xludf.DUMMYFUNCTION("TO_DATE(INT((A909/(60*60*24))+""1/1/1970""))"),43021.0)</f>
        <v>43021</v>
      </c>
      <c r="D909" s="156">
        <v>1.5281208E9</v>
      </c>
      <c r="E909" s="156">
        <v>98777.651</v>
      </c>
      <c r="G909" s="156">
        <v>1.5451092E9</v>
      </c>
      <c r="H909" s="156">
        <v>133864.1382</v>
      </c>
      <c r="J909" s="154">
        <v>43627.0</v>
      </c>
      <c r="K909" s="155">
        <v>170555.49</v>
      </c>
      <c r="M909" s="13">
        <v>1.4946192E9</v>
      </c>
      <c r="N909" s="13">
        <v>27235.7249</v>
      </c>
      <c r="P909" s="152">
        <v>1.489464E9</v>
      </c>
      <c r="Q909" s="152">
        <v>139580.4658</v>
      </c>
      <c r="S909" s="152">
        <v>1.49814E9</v>
      </c>
      <c r="T909" s="152">
        <v>9706.407</v>
      </c>
      <c r="V909" s="152">
        <v>1.4847192E9</v>
      </c>
      <c r="W909" s="152">
        <v>97815.6702</v>
      </c>
      <c r="Y909" s="152">
        <v>1.4831424E9</v>
      </c>
      <c r="Z909" s="152">
        <v>96886.2865</v>
      </c>
      <c r="AA909" s="153">
        <f>IFERROR(__xludf.DUMMYFUNCTION("TO_DATE(INT((AB909/(60*60*24))+""1/1/1970""))"),43788.0)</f>
        <v>43788</v>
      </c>
      <c r="AB909" s="156">
        <v>1.5741936E9</v>
      </c>
      <c r="AC909" s="156">
        <v>113038.0637</v>
      </c>
      <c r="AD909" s="153">
        <f>IFERROR(__xludf.DUMMYFUNCTION("TO_DATE(INT((AE909/(60*60*24))+""1/1/1970""))"),43791.0)</f>
        <v>43791</v>
      </c>
      <c r="AE909" s="152">
        <v>1.5744528E9</v>
      </c>
      <c r="AF909" s="152">
        <v>101847.575</v>
      </c>
      <c r="AG909" s="153">
        <f>IFERROR(__xludf.DUMMYFUNCTION("TO_DATE(INT((AH909/(60*60*24))+""1/1/1970""))"),43610.0)</f>
        <v>43610</v>
      </c>
      <c r="AH909" s="152">
        <v>1.558814791E9</v>
      </c>
      <c r="AI909" s="152">
        <v>107794.9756</v>
      </c>
    </row>
    <row r="910">
      <c r="A910" s="156">
        <v>1.5079248E9</v>
      </c>
      <c r="B910" s="156">
        <v>120353.3697</v>
      </c>
      <c r="C910" s="153">
        <f>IFERROR(__xludf.DUMMYFUNCTION("TO_DATE(INT((A910/(60*60*24))+""1/1/1970""))"),43021.0)</f>
        <v>43021</v>
      </c>
      <c r="D910" s="156">
        <v>1.5281712E9</v>
      </c>
      <c r="E910" s="156">
        <v>98777.651</v>
      </c>
      <c r="G910" s="152">
        <v>1.5451956E9</v>
      </c>
      <c r="H910" s="152">
        <v>135595.796</v>
      </c>
      <c r="J910" s="154">
        <v>43628.0</v>
      </c>
      <c r="K910" s="155">
        <v>170681.06</v>
      </c>
      <c r="M910" s="13">
        <v>1.4946336E9</v>
      </c>
      <c r="N910" s="13">
        <v>27273.5154</v>
      </c>
      <c r="P910" s="156">
        <v>1.4895036E9</v>
      </c>
      <c r="Q910" s="156">
        <v>139580.4658</v>
      </c>
      <c r="S910" s="156">
        <v>1.4981616E9</v>
      </c>
      <c r="T910" s="156">
        <v>9706.407</v>
      </c>
      <c r="V910" s="156">
        <v>1.4847588E9</v>
      </c>
      <c r="W910" s="156">
        <v>97905.0725</v>
      </c>
      <c r="Y910" s="156">
        <v>1.4834016E9</v>
      </c>
      <c r="Z910" s="156">
        <v>96245.0478</v>
      </c>
      <c r="AA910" s="153">
        <f>IFERROR(__xludf.DUMMYFUNCTION("TO_DATE(INT((AB910/(60*60*24))+""1/1/1970""))"),43788.0)</f>
        <v>43788</v>
      </c>
      <c r="AB910" s="152">
        <v>1.5741972E9</v>
      </c>
      <c r="AC910" s="152">
        <v>112914.5594</v>
      </c>
      <c r="AD910" s="153">
        <f>IFERROR(__xludf.DUMMYFUNCTION("TO_DATE(INT((AE910/(60*60*24))+""1/1/1970""))"),43791.0)</f>
        <v>43791</v>
      </c>
      <c r="AE910" s="156">
        <v>1.5744564E9</v>
      </c>
      <c r="AF910" s="156">
        <v>101847.575</v>
      </c>
      <c r="AG910" s="153">
        <f>IFERROR(__xludf.DUMMYFUNCTION("TO_DATE(INT((AH910/(60*60*24))+""1/1/1970""))"),43610.0)</f>
        <v>43610</v>
      </c>
      <c r="AH910" s="156">
        <v>1.558825899E9</v>
      </c>
      <c r="AI910" s="156">
        <v>107794.9756</v>
      </c>
    </row>
    <row r="911">
      <c r="A911" s="152">
        <v>1.50816066E9</v>
      </c>
      <c r="B911" s="152">
        <v>120522.7964</v>
      </c>
      <c r="C911" s="153">
        <f>IFERROR(__xludf.DUMMYFUNCTION("TO_DATE(INT((A911/(60*60*24))+""1/1/1970""))"),43024.0)</f>
        <v>43024</v>
      </c>
      <c r="D911" s="156">
        <v>1.5282288E9</v>
      </c>
      <c r="E911" s="156">
        <v>98777.651</v>
      </c>
      <c r="G911" s="156">
        <v>1.545282E9</v>
      </c>
      <c r="H911" s="156">
        <v>135949.2966</v>
      </c>
      <c r="J911" s="154">
        <v>43629.0</v>
      </c>
      <c r="K911" s="155">
        <v>170074.45</v>
      </c>
      <c r="M911" s="13">
        <v>1.49472E9</v>
      </c>
      <c r="N911" s="13">
        <v>27273.5154</v>
      </c>
      <c r="P911" s="152">
        <v>1.4895216E9</v>
      </c>
      <c r="Q911" s="152">
        <v>139580.4658</v>
      </c>
      <c r="S911" s="152">
        <v>1.4982264E9</v>
      </c>
      <c r="T911" s="152">
        <v>9710.6415</v>
      </c>
      <c r="V911" s="152">
        <v>1.4847804E9</v>
      </c>
      <c r="W911" s="152">
        <v>98497.4421</v>
      </c>
      <c r="Y911" s="152">
        <v>1.4834412E9</v>
      </c>
      <c r="Z911" s="152">
        <v>96245.0478</v>
      </c>
      <c r="AA911" s="153">
        <f>IFERROR(__xludf.DUMMYFUNCTION("TO_DATE(INT((AB911/(60*60*24))+""1/1/1970""))"),43789.0)</f>
        <v>43789</v>
      </c>
      <c r="AB911" s="156">
        <v>1.574226E9</v>
      </c>
      <c r="AC911" s="156">
        <v>112914.5594</v>
      </c>
      <c r="AD911" s="153">
        <f>IFERROR(__xludf.DUMMYFUNCTION("TO_DATE(INT((AE911/(60*60*24))+""1/1/1970""))"),43792.0)</f>
        <v>43792</v>
      </c>
      <c r="AE911" s="152">
        <v>1.5744852E9</v>
      </c>
      <c r="AF911" s="152">
        <v>101658.29</v>
      </c>
      <c r="AG911" s="153">
        <f>IFERROR(__xludf.DUMMYFUNCTION("TO_DATE(INT((AH911/(60*60*24))+""1/1/1970""))"),43611.0)</f>
        <v>43611</v>
      </c>
      <c r="AH911" s="152">
        <v>1.558830813E9</v>
      </c>
      <c r="AI911" s="152">
        <v>107794.9756</v>
      </c>
    </row>
    <row r="912">
      <c r="A912" s="156">
        <v>1.508184E9</v>
      </c>
      <c r="B912" s="156">
        <v>120513.3838</v>
      </c>
      <c r="C912" s="153">
        <f>IFERROR(__xludf.DUMMYFUNCTION("TO_DATE(INT((A912/(60*60*24))+""1/1/1970""))"),43024.0)</f>
        <v>43024</v>
      </c>
      <c r="D912" s="156">
        <v>1.5282972E9</v>
      </c>
      <c r="E912" s="156">
        <v>98777.651</v>
      </c>
      <c r="G912" s="152">
        <v>1.5453684E9</v>
      </c>
      <c r="H912" s="152">
        <v>131950.1819</v>
      </c>
      <c r="J912" s="154">
        <v>43630.0</v>
      </c>
      <c r="K912" s="155">
        <v>171500.3</v>
      </c>
      <c r="M912" s="13">
        <v>1.4948064E9</v>
      </c>
      <c r="N912" s="13">
        <v>27285.7177</v>
      </c>
      <c r="P912" s="156">
        <v>1.4895504E9</v>
      </c>
      <c r="Q912" s="156">
        <v>138685.4294</v>
      </c>
      <c r="S912" s="156">
        <v>1.498248E9</v>
      </c>
      <c r="T912" s="156">
        <v>9710.6415</v>
      </c>
      <c r="V912" s="156">
        <v>1.4847984E9</v>
      </c>
      <c r="W912" s="156">
        <v>98460.4785</v>
      </c>
      <c r="Y912" s="156">
        <v>1.4834808E9</v>
      </c>
      <c r="Z912" s="156">
        <v>96245.0478</v>
      </c>
      <c r="AA912" s="153">
        <f>IFERROR(__xludf.DUMMYFUNCTION("TO_DATE(INT((AB912/(60*60*24))+""1/1/1970""))"),43789.0)</f>
        <v>43789</v>
      </c>
      <c r="AB912" s="152">
        <v>1.574262E9</v>
      </c>
      <c r="AC912" s="152">
        <v>112369.0511</v>
      </c>
      <c r="AD912" s="153">
        <f>IFERROR(__xludf.DUMMYFUNCTION("TO_DATE(INT((AE912/(60*60*24))+""1/1/1970""))"),43794.0)</f>
        <v>43794</v>
      </c>
      <c r="AE912" s="156">
        <v>1.574694E9</v>
      </c>
      <c r="AF912" s="156">
        <v>101658.29</v>
      </c>
      <c r="AG912" s="153">
        <f>IFERROR(__xludf.DUMMYFUNCTION("TO_DATE(INT((AH912/(60*60*24))+""1/1/1970""))"),43611.0)</f>
        <v>43611</v>
      </c>
      <c r="AH912" s="156">
        <v>1.558847187E9</v>
      </c>
      <c r="AI912" s="156">
        <v>107794.9756</v>
      </c>
    </row>
    <row r="913">
      <c r="A913" s="152">
        <v>1.50824706E9</v>
      </c>
      <c r="B913" s="152">
        <v>120494.5586</v>
      </c>
      <c r="C913" s="153">
        <f>IFERROR(__xludf.DUMMYFUNCTION("TO_DATE(INT((A913/(60*60*24))+""1/1/1970""))"),43025.0)</f>
        <v>43025</v>
      </c>
      <c r="D913" s="156">
        <v>1.528344E9</v>
      </c>
      <c r="E913" s="156">
        <v>98777.651</v>
      </c>
      <c r="G913" s="156">
        <v>1.5454548E9</v>
      </c>
      <c r="H913" s="156">
        <v>131794.6278</v>
      </c>
      <c r="J913" s="154">
        <v>43633.0</v>
      </c>
      <c r="K913" s="155">
        <v>170977.4</v>
      </c>
      <c r="M913" s="13">
        <v>1.4948568E9</v>
      </c>
      <c r="N913" s="13">
        <v>27285.7177</v>
      </c>
      <c r="P913" s="152">
        <v>1.48959E9</v>
      </c>
      <c r="Q913" s="152">
        <v>138685.4294</v>
      </c>
      <c r="S913" s="152">
        <v>1.4982624E9</v>
      </c>
      <c r="T913" s="152">
        <v>9707.5511</v>
      </c>
      <c r="V913" s="152">
        <v>1.484838E9</v>
      </c>
      <c r="W913" s="152">
        <v>98790.2412</v>
      </c>
      <c r="Y913" s="152">
        <v>1.4834844E9</v>
      </c>
      <c r="Z913" s="152">
        <v>96245.0478</v>
      </c>
      <c r="AA913" s="153">
        <f>IFERROR(__xludf.DUMMYFUNCTION("TO_DATE(INT((AB913/(60*60*24))+""1/1/1970""))"),43789.0)</f>
        <v>43789</v>
      </c>
      <c r="AB913" s="156">
        <v>1.57428E9</v>
      </c>
      <c r="AC913" s="156">
        <v>111983.7946</v>
      </c>
      <c r="AD913" s="153">
        <f>IFERROR(__xludf.DUMMYFUNCTION("TO_DATE(INT((AE913/(60*60*24))+""1/1/1970""))"),43794.0)</f>
        <v>43794</v>
      </c>
      <c r="AE913" s="152">
        <v>1.574712E9</v>
      </c>
      <c r="AF913" s="152">
        <v>101658.29</v>
      </c>
      <c r="AG913" s="153">
        <f>IFERROR(__xludf.DUMMYFUNCTION("TO_DATE(INT((AH913/(60*60*24))+""1/1/1970""))"),43611.0)</f>
        <v>43611</v>
      </c>
      <c r="AH913" s="152">
        <v>1.558863003E9</v>
      </c>
      <c r="AI913" s="152">
        <v>107794.9756</v>
      </c>
    </row>
    <row r="914">
      <c r="A914" s="156">
        <v>1.5082704E9</v>
      </c>
      <c r="B914" s="156">
        <v>120598.0972</v>
      </c>
      <c r="C914" s="153">
        <f>IFERROR(__xludf.DUMMYFUNCTION("TO_DATE(INT((A914/(60*60*24))+""1/1/1970""))"),43025.0)</f>
        <v>43025</v>
      </c>
      <c r="D914" s="156">
        <v>1.5284016E9</v>
      </c>
      <c r="E914" s="156">
        <v>98777.651</v>
      </c>
      <c r="G914" s="152">
        <v>1.5456636E9</v>
      </c>
      <c r="H914" s="152">
        <v>131794.6278</v>
      </c>
      <c r="J914" s="154">
        <v>43634.0</v>
      </c>
      <c r="K914" s="155">
        <v>171791.08</v>
      </c>
      <c r="M914" s="13">
        <v>1.4948784E9</v>
      </c>
      <c r="N914" s="13">
        <v>27285.7177</v>
      </c>
      <c r="P914" s="156">
        <v>1.489608E9</v>
      </c>
      <c r="Q914" s="156">
        <v>138685.4294</v>
      </c>
      <c r="S914" s="156">
        <v>1.4984352E9</v>
      </c>
      <c r="T914" s="156">
        <v>9709.556</v>
      </c>
      <c r="V914" s="156">
        <v>1.4848668E9</v>
      </c>
      <c r="W914" s="156">
        <v>98365.6442</v>
      </c>
      <c r="Y914" s="156">
        <v>1.4835204E9</v>
      </c>
      <c r="Z914" s="156">
        <v>95878.0352</v>
      </c>
      <c r="AA914" s="153">
        <f>IFERROR(__xludf.DUMMYFUNCTION("TO_DATE(INT((AB914/(60*60*24))+""1/1/1970""))"),43789.0)</f>
        <v>43789</v>
      </c>
      <c r="AB914" s="152">
        <v>1.5742836E9</v>
      </c>
      <c r="AC914" s="152">
        <v>112154.339</v>
      </c>
      <c r="AD914" s="153">
        <f>IFERROR(__xludf.DUMMYFUNCTION("TO_DATE(INT((AE914/(60*60*24))+""1/1/1970""))"),43794.0)</f>
        <v>43794</v>
      </c>
      <c r="AE914" s="156">
        <v>1.5747156E9</v>
      </c>
      <c r="AF914" s="156">
        <v>101658.29</v>
      </c>
      <c r="AG914" s="153">
        <f>IFERROR(__xludf.DUMMYFUNCTION("TO_DATE(INT((AH914/(60*60*24))+""1/1/1970""))"),43611.0)</f>
        <v>43611</v>
      </c>
      <c r="AH914" s="156">
        <v>1.558879424E9</v>
      </c>
      <c r="AI914" s="156">
        <v>107794.9756</v>
      </c>
    </row>
    <row r="915">
      <c r="A915" s="152">
        <v>1.50833346E9</v>
      </c>
      <c r="B915" s="152">
        <v>120795.7617</v>
      </c>
      <c r="C915" s="153">
        <f>IFERROR(__xludf.DUMMYFUNCTION("TO_DATE(INT((A915/(60*60*24))+""1/1/1970""))"),43026.0)</f>
        <v>43026</v>
      </c>
      <c r="D915" s="156">
        <v>1.52847E9</v>
      </c>
      <c r="E915" s="156">
        <v>98777.651</v>
      </c>
      <c r="G915" s="152">
        <v>1.545714E9</v>
      </c>
      <c r="H915" s="152">
        <v>133416.5959</v>
      </c>
      <c r="J915" s="154">
        <v>43635.0</v>
      </c>
      <c r="K915" s="155">
        <v>174791.84</v>
      </c>
      <c r="M915" s="13">
        <v>1.4949432E9</v>
      </c>
      <c r="N915" s="13">
        <v>27160.4912</v>
      </c>
      <c r="P915" s="152">
        <v>1.4896368E9</v>
      </c>
      <c r="Q915" s="152">
        <v>140794.1502</v>
      </c>
      <c r="S915" s="152">
        <v>1.4984856E9</v>
      </c>
      <c r="T915" s="152">
        <v>9709.556</v>
      </c>
      <c r="V915" s="152">
        <v>1.4848776E9</v>
      </c>
      <c r="W915" s="152">
        <v>98112.7146</v>
      </c>
      <c r="Y915" s="152">
        <v>1.48356E9</v>
      </c>
      <c r="Z915" s="152">
        <v>95878.0352</v>
      </c>
      <c r="AA915" s="153">
        <f>IFERROR(__xludf.DUMMYFUNCTION("TO_DATE(INT((AB915/(60*60*24))+""1/1/1970""))"),43790.0)</f>
        <v>43790</v>
      </c>
      <c r="AB915" s="156">
        <v>1.5743124E9</v>
      </c>
      <c r="AC915" s="156">
        <v>112154.339</v>
      </c>
      <c r="AD915" s="153">
        <f>IFERROR(__xludf.DUMMYFUNCTION("TO_DATE(INT((AE915/(60*60*24))+""1/1/1970""))"),43795.0)</f>
        <v>43795</v>
      </c>
      <c r="AE915" s="152">
        <v>1.5747444E9</v>
      </c>
      <c r="AF915" s="152">
        <v>101707.76</v>
      </c>
      <c r="AG915" s="153">
        <f>IFERROR(__xludf.DUMMYFUNCTION("TO_DATE(INT((AH915/(60*60*24))+""1/1/1970""))"),43611.0)</f>
        <v>43611</v>
      </c>
      <c r="AH915" s="152">
        <v>1.558895274E9</v>
      </c>
      <c r="AI915" s="152">
        <v>107794.9756</v>
      </c>
    </row>
    <row r="916">
      <c r="A916" s="156">
        <v>1.5083568E9</v>
      </c>
      <c r="B916" s="156">
        <v>120715.7547</v>
      </c>
      <c r="C916" s="153">
        <f>IFERROR(__xludf.DUMMYFUNCTION("TO_DATE(INT((A916/(60*60*24))+""1/1/1970""))"),43026.0)</f>
        <v>43026</v>
      </c>
      <c r="D916" s="156">
        <v>1.5285168E9</v>
      </c>
      <c r="E916" s="156">
        <v>98777.651</v>
      </c>
      <c r="G916" s="156">
        <v>1.5458364E9</v>
      </c>
      <c r="H916" s="156">
        <v>133416.5959</v>
      </c>
      <c r="J916" s="154">
        <v>43636.0</v>
      </c>
      <c r="K916" s="155">
        <v>175744.19</v>
      </c>
      <c r="M916" s="13">
        <v>1.4949648E9</v>
      </c>
      <c r="N916" s="13">
        <v>27160.4912</v>
      </c>
      <c r="P916" s="156">
        <v>1.4896764E9</v>
      </c>
      <c r="Q916" s="156">
        <v>140794.1502</v>
      </c>
      <c r="S916" s="156">
        <v>1.4985072E9</v>
      </c>
      <c r="T916" s="156">
        <v>9709.556</v>
      </c>
      <c r="V916" s="156">
        <v>1.4849172E9</v>
      </c>
      <c r="W916" s="156">
        <v>98575.3396</v>
      </c>
      <c r="Y916" s="156">
        <v>1.4835708E9</v>
      </c>
      <c r="Z916" s="156">
        <v>95878.0352</v>
      </c>
      <c r="AA916" s="153">
        <f>IFERROR(__xludf.DUMMYFUNCTION("TO_DATE(INT((AB916/(60*60*24))+""1/1/1970""))"),43790.0)</f>
        <v>43790</v>
      </c>
      <c r="AB916" s="152">
        <v>1.5743484E9</v>
      </c>
      <c r="AC916" s="152">
        <v>112437.9059</v>
      </c>
      <c r="AD916" s="153">
        <f>IFERROR(__xludf.DUMMYFUNCTION("TO_DATE(INT((AE916/(60*60*24))+""1/1/1970""))"),43795.0)</f>
        <v>43795</v>
      </c>
      <c r="AE916" s="156">
        <v>1.5747804E9</v>
      </c>
      <c r="AF916" s="156">
        <v>101707.76</v>
      </c>
      <c r="AG916" s="153">
        <f>IFERROR(__xludf.DUMMYFUNCTION("TO_DATE(INT((AH916/(60*60*24))+""1/1/1970""))"),43611.0)</f>
        <v>43611</v>
      </c>
      <c r="AH916" s="156">
        <v>1.558911941E9</v>
      </c>
      <c r="AI916" s="156">
        <v>107794.9756</v>
      </c>
    </row>
    <row r="917">
      <c r="A917" s="152">
        <v>1.50841986E9</v>
      </c>
      <c r="B917" s="152">
        <v>120268.6563</v>
      </c>
      <c r="C917" s="153">
        <f>IFERROR(__xludf.DUMMYFUNCTION("TO_DATE(INT((A917/(60*60*24))+""1/1/1970""))"),43027.0)</f>
        <v>43027</v>
      </c>
      <c r="D917" s="156">
        <v>1.5287472E9</v>
      </c>
      <c r="E917" s="156">
        <v>98777.651</v>
      </c>
      <c r="G917" s="156">
        <v>1.5458868E9</v>
      </c>
      <c r="H917" s="156">
        <v>131745.045</v>
      </c>
      <c r="J917" s="154">
        <v>43637.0</v>
      </c>
      <c r="K917" s="155">
        <v>179177.41</v>
      </c>
      <c r="M917" s="13">
        <v>1.4950296E9</v>
      </c>
      <c r="N917" s="13">
        <v>27257.8509</v>
      </c>
      <c r="P917" s="152">
        <v>1.4896944E9</v>
      </c>
      <c r="Q917" s="152">
        <v>140794.1502</v>
      </c>
      <c r="S917" s="152">
        <v>1.498572E9</v>
      </c>
      <c r="T917" s="152">
        <v>9720.08</v>
      </c>
      <c r="V917" s="152">
        <v>1.4849496E9</v>
      </c>
      <c r="W917" s="152">
        <v>98023.1137</v>
      </c>
      <c r="Y917" s="152">
        <v>1.4835996E9</v>
      </c>
      <c r="Z917" s="152">
        <v>96608.8451</v>
      </c>
      <c r="AA917" s="153">
        <f>IFERROR(__xludf.DUMMYFUNCTION("TO_DATE(INT((AB917/(60*60*24))+""1/1/1970""))"),43790.0)</f>
        <v>43790</v>
      </c>
      <c r="AB917" s="156">
        <v>1.5743664E9</v>
      </c>
      <c r="AC917" s="156">
        <v>112133.1221</v>
      </c>
      <c r="AD917" s="153">
        <f>IFERROR(__xludf.DUMMYFUNCTION("TO_DATE(INT((AE917/(60*60*24))+""1/1/1970""))"),43795.0)</f>
        <v>43795</v>
      </c>
      <c r="AE917" s="152">
        <v>1.5747984E9</v>
      </c>
      <c r="AF917" s="152">
        <v>101707.76</v>
      </c>
      <c r="AG917" s="153">
        <f>IFERROR(__xludf.DUMMYFUNCTION("TO_DATE(INT((AH917/(60*60*24))+""1/1/1970""))"),43611.0)</f>
        <v>43611</v>
      </c>
      <c r="AH917" s="152">
        <v>1.558915018E9</v>
      </c>
      <c r="AI917" s="152">
        <v>107794.9756</v>
      </c>
    </row>
    <row r="918">
      <c r="A918" s="156">
        <v>1.5084432E9</v>
      </c>
      <c r="B918" s="156">
        <v>120748.6987</v>
      </c>
      <c r="C918" s="153">
        <f>IFERROR(__xludf.DUMMYFUNCTION("TO_DATE(INT((A918/(60*60*24))+""1/1/1970""))"),43027.0)</f>
        <v>43027</v>
      </c>
      <c r="D918" s="156">
        <v>1.5288156E9</v>
      </c>
      <c r="E918" s="156">
        <v>98777.651</v>
      </c>
      <c r="G918" s="152">
        <v>1.5459732E9</v>
      </c>
      <c r="H918" s="152">
        <v>131457.785</v>
      </c>
      <c r="J918" s="154">
        <v>43640.0</v>
      </c>
      <c r="K918" s="155">
        <v>178626.28</v>
      </c>
      <c r="M918" s="13">
        <v>1.4950512E9</v>
      </c>
      <c r="N918" s="13">
        <v>27257.8509</v>
      </c>
      <c r="P918" s="156">
        <v>1.4897232E9</v>
      </c>
      <c r="Q918" s="156">
        <v>140372.9751</v>
      </c>
      <c r="S918" s="156">
        <v>1.4985936E9</v>
      </c>
      <c r="T918" s="156">
        <v>9720.08</v>
      </c>
      <c r="V918" s="156">
        <v>1.485126E9</v>
      </c>
      <c r="W918" s="156">
        <v>97865.6867</v>
      </c>
      <c r="Y918" s="156">
        <v>1.4836392E9</v>
      </c>
      <c r="Z918" s="156">
        <v>96608.8451</v>
      </c>
      <c r="AA918" s="153">
        <f>IFERROR(__xludf.DUMMYFUNCTION("TO_DATE(INT((AB918/(60*60*24))+""1/1/1970""))"),43790.0)</f>
        <v>43790</v>
      </c>
      <c r="AB918" s="152">
        <v>1.57437E9</v>
      </c>
      <c r="AC918" s="152">
        <v>111999.1134</v>
      </c>
      <c r="AD918" s="153">
        <f>IFERROR(__xludf.DUMMYFUNCTION("TO_DATE(INT((AE918/(60*60*24))+""1/1/1970""))"),43795.0)</f>
        <v>43795</v>
      </c>
      <c r="AE918" s="156">
        <v>1.574802E9</v>
      </c>
      <c r="AF918" s="156">
        <v>101707.76</v>
      </c>
      <c r="AG918" s="153">
        <f>IFERROR(__xludf.DUMMYFUNCTION("TO_DATE(INT((AH918/(60*60*24))+""1/1/1970""))"),43612.0)</f>
        <v>43612</v>
      </c>
      <c r="AH918" s="156">
        <v>1.558928925E9</v>
      </c>
      <c r="AI918" s="156">
        <v>107794.9756</v>
      </c>
    </row>
    <row r="919">
      <c r="A919" s="152">
        <v>1.50850626E9</v>
      </c>
      <c r="B919" s="152">
        <v>121134.6152</v>
      </c>
      <c r="C919" s="153">
        <f>IFERROR(__xludf.DUMMYFUNCTION("TO_DATE(INT((A919/(60*60*24))+""1/1/1970""))"),43028.0)</f>
        <v>43028</v>
      </c>
      <c r="D919" s="156">
        <v>1.5288624E9</v>
      </c>
      <c r="E919" s="156">
        <v>98777.651</v>
      </c>
      <c r="G919" s="156">
        <v>1.5460596E9</v>
      </c>
      <c r="H919" s="156">
        <v>131167.345</v>
      </c>
      <c r="J919" s="154">
        <v>43641.0</v>
      </c>
      <c r="K919" s="155">
        <v>179188.58</v>
      </c>
      <c r="M919" s="13">
        <v>1.495116E9</v>
      </c>
      <c r="N919" s="13">
        <v>27600.7148</v>
      </c>
      <c r="P919" s="152">
        <v>1.4897628E9</v>
      </c>
      <c r="Q919" s="152">
        <v>140372.9751</v>
      </c>
      <c r="S919" s="152">
        <v>1.4986584E9</v>
      </c>
      <c r="T919" s="152">
        <v>9708.6599</v>
      </c>
      <c r="V919" s="152">
        <v>1.4851656E9</v>
      </c>
      <c r="W919" s="152">
        <v>97215.7631</v>
      </c>
      <c r="Y919" s="152">
        <v>1.4836572E9</v>
      </c>
      <c r="Z919" s="152">
        <v>96608.8451</v>
      </c>
      <c r="AA919" s="153">
        <f>IFERROR(__xludf.DUMMYFUNCTION("TO_DATE(INT((AB919/(60*60*24))+""1/1/1970""))"),43791.0)</f>
        <v>43791</v>
      </c>
      <c r="AB919" s="156">
        <v>1.5743988E9</v>
      </c>
      <c r="AC919" s="156">
        <v>111999.1134</v>
      </c>
      <c r="AD919" s="153">
        <f>IFERROR(__xludf.DUMMYFUNCTION("TO_DATE(INT((AE919/(60*60*24))+""1/1/1970""))"),43796.0)</f>
        <v>43796</v>
      </c>
      <c r="AE919" s="152">
        <v>1.5748308E9</v>
      </c>
      <c r="AF919" s="152">
        <v>101665.94</v>
      </c>
      <c r="AG919" s="153">
        <f>IFERROR(__xludf.DUMMYFUNCTION("TO_DATE(INT((AH919/(60*60*24))+""1/1/1970""))"),43612.0)</f>
        <v>43612</v>
      </c>
      <c r="AH919" s="152">
        <v>1.558944802E9</v>
      </c>
      <c r="AI919" s="152">
        <v>107794.9756</v>
      </c>
    </row>
    <row r="920">
      <c r="A920" s="156">
        <v>1.5085296E9</v>
      </c>
      <c r="B920" s="156">
        <v>121369.9301</v>
      </c>
      <c r="C920" s="153">
        <f>IFERROR(__xludf.DUMMYFUNCTION("TO_DATE(INT((A920/(60*60*24))+""1/1/1970""))"),43028.0)</f>
        <v>43028</v>
      </c>
      <c r="D920" s="156">
        <v>1.52892E9</v>
      </c>
      <c r="E920" s="156">
        <v>98777.651</v>
      </c>
      <c r="G920" s="152">
        <v>1.5462684E9</v>
      </c>
      <c r="H920" s="152">
        <v>131167.345</v>
      </c>
      <c r="J920" s="154">
        <v>43642.0</v>
      </c>
      <c r="K920" s="155">
        <v>176465.32</v>
      </c>
      <c r="M920" s="13">
        <v>1.4951376E9</v>
      </c>
      <c r="N920" s="13">
        <v>27600.7148</v>
      </c>
      <c r="P920" s="156">
        <v>1.4897808E9</v>
      </c>
      <c r="Q920" s="156">
        <v>140372.9751</v>
      </c>
      <c r="S920" s="156">
        <v>1.49868E9</v>
      </c>
      <c r="T920" s="156">
        <v>9708.6599</v>
      </c>
      <c r="V920" s="156">
        <v>1.4852052E9</v>
      </c>
      <c r="W920" s="156">
        <v>96803.0752</v>
      </c>
      <c r="Y920" s="156">
        <v>1.4836788E9</v>
      </c>
      <c r="Z920" s="156">
        <v>97589.536</v>
      </c>
      <c r="AA920" s="153">
        <f>IFERROR(__xludf.DUMMYFUNCTION("TO_DATE(INT((AB920/(60*60*24))+""1/1/1970""))"),43791.0)</f>
        <v>43791</v>
      </c>
      <c r="AB920" s="152">
        <v>1.5744348E9</v>
      </c>
      <c r="AC920" s="152">
        <v>111290.913</v>
      </c>
      <c r="AD920" s="153">
        <f>IFERROR(__xludf.DUMMYFUNCTION("TO_DATE(INT((AE920/(60*60*24))+""1/1/1970""))"),43796.0)</f>
        <v>43796</v>
      </c>
      <c r="AE920" s="156">
        <v>1.5748668E9</v>
      </c>
      <c r="AF920" s="156">
        <v>101665.94</v>
      </c>
      <c r="AG920" s="153">
        <f>IFERROR(__xludf.DUMMYFUNCTION("TO_DATE(INT((AH920/(60*60*24))+""1/1/1970""))"),43612.0)</f>
        <v>43612</v>
      </c>
      <c r="AH920" s="156">
        <v>1.558960623E9</v>
      </c>
      <c r="AI920" s="156">
        <v>107794.9756</v>
      </c>
    </row>
    <row r="921">
      <c r="A921" s="152">
        <v>1.50876546E9</v>
      </c>
      <c r="B921" s="152">
        <v>121464.0561</v>
      </c>
      <c r="C921" s="153">
        <f>IFERROR(__xludf.DUMMYFUNCTION("TO_DATE(INT((A921/(60*60*24))+""1/1/1970""))"),43031.0)</f>
        <v>43031</v>
      </c>
      <c r="D921" s="156">
        <v>1.5289884E9</v>
      </c>
      <c r="E921" s="156">
        <v>98777.651</v>
      </c>
      <c r="G921" s="152">
        <v>1.5463188E9</v>
      </c>
      <c r="H921" s="152">
        <v>131094.205</v>
      </c>
      <c r="J921" s="154">
        <v>43643.0</v>
      </c>
      <c r="K921" s="155">
        <v>176312.53</v>
      </c>
      <c r="M921" s="13">
        <v>1.4952024E9</v>
      </c>
      <c r="N921" s="13">
        <v>27670.589</v>
      </c>
      <c r="P921" s="152">
        <v>1.4898096E9</v>
      </c>
      <c r="Q921" s="152">
        <v>139879.027</v>
      </c>
      <c r="S921" s="152">
        <v>1.4987448E9</v>
      </c>
      <c r="T921" s="152">
        <v>9732.5767</v>
      </c>
      <c r="V921" s="152">
        <v>1.4852124E9</v>
      </c>
      <c r="W921" s="152">
        <v>96291.1924</v>
      </c>
      <c r="Y921" s="152">
        <v>1.4837184E9</v>
      </c>
      <c r="Z921" s="152">
        <v>97589.536</v>
      </c>
      <c r="AA921" s="153">
        <f>IFERROR(__xludf.DUMMYFUNCTION("TO_DATE(INT((AB921/(60*60*24))+""1/1/1970""))"),43791.0)</f>
        <v>43791</v>
      </c>
      <c r="AB921" s="156">
        <v>1.5744528E9</v>
      </c>
      <c r="AC921" s="156">
        <v>111094.3399</v>
      </c>
      <c r="AD921" s="153">
        <f>IFERROR(__xludf.DUMMYFUNCTION("TO_DATE(INT((AE921/(60*60*24))+""1/1/1970""))"),43796.0)</f>
        <v>43796</v>
      </c>
      <c r="AE921" s="152">
        <v>1.5748848E9</v>
      </c>
      <c r="AF921" s="152">
        <v>101665.94</v>
      </c>
      <c r="AG921" s="153">
        <f>IFERROR(__xludf.DUMMYFUNCTION("TO_DATE(INT((AH921/(60*60*24))+""1/1/1970""))"),43612.0)</f>
        <v>43612</v>
      </c>
      <c r="AH921" s="152">
        <v>1.558976417E9</v>
      </c>
      <c r="AI921" s="152">
        <v>107794.9756</v>
      </c>
    </row>
    <row r="922">
      <c r="A922" s="156">
        <v>1.5087888E9</v>
      </c>
      <c r="B922" s="156">
        <v>120899.3003</v>
      </c>
      <c r="C922" s="153">
        <f>IFERROR(__xludf.DUMMYFUNCTION("TO_DATE(INT((A922/(60*60*24))+""1/1/1970""))"),43031.0)</f>
        <v>43031</v>
      </c>
      <c r="D922" s="156">
        <v>1.5290352E9</v>
      </c>
      <c r="E922" s="156">
        <v>98777.651</v>
      </c>
      <c r="G922" s="156">
        <v>1.5464412E9</v>
      </c>
      <c r="H922" s="156">
        <v>131094.205</v>
      </c>
      <c r="J922" s="154">
        <v>43644.0</v>
      </c>
      <c r="K922" s="155">
        <v>177299.54</v>
      </c>
      <c r="M922" s="13">
        <v>1.495224E9</v>
      </c>
      <c r="N922" s="13">
        <v>27670.589</v>
      </c>
      <c r="P922" s="156">
        <v>1.4900184E9</v>
      </c>
      <c r="Q922" s="156">
        <v>139879.027</v>
      </c>
      <c r="S922" s="156">
        <v>1.4987664E9</v>
      </c>
      <c r="T922" s="156">
        <v>9732.5767</v>
      </c>
      <c r="V922" s="156">
        <v>1.4852448E9</v>
      </c>
      <c r="W922" s="156">
        <v>96988.1242</v>
      </c>
      <c r="Y922" s="156">
        <v>1.48374E9</v>
      </c>
      <c r="Z922" s="156">
        <v>97589.536</v>
      </c>
      <c r="AA922" s="153">
        <f>IFERROR(__xludf.DUMMYFUNCTION("TO_DATE(INT((AB922/(60*60*24))+""1/1/1970""))"),43791.0)</f>
        <v>43791</v>
      </c>
      <c r="AB922" s="152">
        <v>1.5744564E9</v>
      </c>
      <c r="AC922" s="152">
        <v>111107.9984</v>
      </c>
      <c r="AD922" s="153">
        <f>IFERROR(__xludf.DUMMYFUNCTION("TO_DATE(INT((AE922/(60*60*24))+""1/1/1970""))"),43796.0)</f>
        <v>43796</v>
      </c>
      <c r="AE922" s="156">
        <v>1.5748884E9</v>
      </c>
      <c r="AF922" s="156">
        <v>101665.94</v>
      </c>
      <c r="AG922" s="153">
        <f>IFERROR(__xludf.DUMMYFUNCTION("TO_DATE(INT((AH922/(60*60*24))+""1/1/1970""))"),43612.0)</f>
        <v>43612</v>
      </c>
      <c r="AH922" s="156">
        <v>1.558992243E9</v>
      </c>
      <c r="AI922" s="156">
        <v>107794.9756</v>
      </c>
    </row>
    <row r="923">
      <c r="A923" s="152">
        <v>1.50885186E9</v>
      </c>
      <c r="B923" s="152">
        <v>121134.6152</v>
      </c>
      <c r="C923" s="153">
        <f>IFERROR(__xludf.DUMMYFUNCTION("TO_DATE(INT((A923/(60*60*24))+""1/1/1970""))"),43032.0)</f>
        <v>43032</v>
      </c>
      <c r="D923" s="156">
        <v>1.5290928E9</v>
      </c>
      <c r="E923" s="156">
        <v>98777.651</v>
      </c>
      <c r="G923" s="156">
        <v>1.5464916E9</v>
      </c>
      <c r="H923" s="156">
        <v>131175.825</v>
      </c>
      <c r="J923" s="154">
        <v>43647.0</v>
      </c>
      <c r="K923" s="155">
        <v>178022.64</v>
      </c>
      <c r="M923" s="13">
        <v>1.4952384E9</v>
      </c>
      <c r="N923" s="13">
        <v>27542.3325</v>
      </c>
      <c r="P923" s="152">
        <v>1.49004E9</v>
      </c>
      <c r="Q923" s="152">
        <v>139879.027</v>
      </c>
      <c r="S923" s="152">
        <v>1.4988312E9</v>
      </c>
      <c r="T923" s="152">
        <v>9734.9493</v>
      </c>
      <c r="V923" s="152">
        <v>1.4852844E9</v>
      </c>
      <c r="W923" s="152">
        <v>97315.0988</v>
      </c>
      <c r="Y923" s="152">
        <v>1.4837472E9</v>
      </c>
      <c r="Z923" s="152">
        <v>96926.249</v>
      </c>
      <c r="AA923" s="153">
        <f>IFERROR(__xludf.DUMMYFUNCTION("TO_DATE(INT((AB923/(60*60*24))+""1/1/1970""))"),43792.0)</f>
        <v>43792</v>
      </c>
      <c r="AB923" s="156">
        <v>1.5744852E9</v>
      </c>
      <c r="AC923" s="156">
        <v>111107.9984</v>
      </c>
      <c r="AD923" s="153">
        <f>IFERROR(__xludf.DUMMYFUNCTION("TO_DATE(INT((AE923/(60*60*24))+""1/1/1970""))"),43797.0)</f>
        <v>43797</v>
      </c>
      <c r="AE923" s="152">
        <v>1.5749172E9</v>
      </c>
      <c r="AF923" s="152">
        <v>101820.47</v>
      </c>
      <c r="AG923" s="153">
        <f>IFERROR(__xludf.DUMMYFUNCTION("TO_DATE(INT((AH923/(60*60*24))+""1/1/1970""))"),43612.0)</f>
        <v>43612</v>
      </c>
      <c r="AH923" s="152">
        <v>1.559001255E9</v>
      </c>
      <c r="AI923" s="152">
        <v>107794.9756</v>
      </c>
    </row>
    <row r="924">
      <c r="A924" s="156">
        <v>1.5088752E9</v>
      </c>
      <c r="B924" s="156">
        <v>121111.0837</v>
      </c>
      <c r="C924" s="153">
        <f>IFERROR(__xludf.DUMMYFUNCTION("TO_DATE(INT((A924/(60*60*24))+""1/1/1970""))"),43032.0)</f>
        <v>43032</v>
      </c>
      <c r="D924" s="156">
        <v>1.5293304E9</v>
      </c>
      <c r="E924" s="156">
        <v>98777.651</v>
      </c>
      <c r="G924" s="152">
        <v>1.546578E9</v>
      </c>
      <c r="H924" s="152">
        <v>133566.125</v>
      </c>
      <c r="J924" s="154">
        <v>43647.0</v>
      </c>
      <c r="K924" s="155">
        <v>178019.75</v>
      </c>
      <c r="M924" s="13">
        <v>1.4953248E9</v>
      </c>
      <c r="N924" s="13">
        <v>27542.3325</v>
      </c>
      <c r="P924" s="156">
        <v>1.4900688E9</v>
      </c>
      <c r="Q924" s="156">
        <v>139560.1473</v>
      </c>
      <c r="S924" s="156">
        <v>1.4988528E9</v>
      </c>
      <c r="T924" s="156">
        <v>9734.9493</v>
      </c>
      <c r="V924" s="156">
        <v>1.4852988E9</v>
      </c>
      <c r="W924" s="156">
        <v>97422.1225</v>
      </c>
      <c r="Y924" s="156">
        <v>1.4839164E9</v>
      </c>
      <c r="Z924" s="156">
        <v>96926.249</v>
      </c>
      <c r="AA924" s="153">
        <f>IFERROR(__xludf.DUMMYFUNCTION("TO_DATE(INT((AB924/(60*60*24))+""1/1/1970""))"),43794.0)</f>
        <v>43794</v>
      </c>
      <c r="AB924" s="152">
        <v>1.574658E9</v>
      </c>
      <c r="AC924" s="152">
        <v>111107.9984</v>
      </c>
      <c r="AD924" s="153">
        <f>IFERROR(__xludf.DUMMYFUNCTION("TO_DATE(INT((AE924/(60*60*24))+""1/1/1970""))"),43798.0)</f>
        <v>43798</v>
      </c>
      <c r="AE924" s="156">
        <v>1.5750396E9</v>
      </c>
      <c r="AF924" s="156">
        <v>101820.47</v>
      </c>
      <c r="AG924" s="153">
        <f>IFERROR(__xludf.DUMMYFUNCTION("TO_DATE(INT((AH924/(60*60*24))+""1/1/1970""))"),43613.0)</f>
        <v>43613</v>
      </c>
      <c r="AH924" s="156">
        <v>1.559009301E9</v>
      </c>
      <c r="AI924" s="156">
        <v>107794.9756</v>
      </c>
    </row>
    <row r="925">
      <c r="A925" s="152">
        <v>1.50893826E9</v>
      </c>
      <c r="B925" s="152">
        <v>120932.2444</v>
      </c>
      <c r="C925" s="153">
        <f>IFERROR(__xludf.DUMMYFUNCTION("TO_DATE(INT((A925/(60*60*24))+""1/1/1970""))"),43033.0)</f>
        <v>43033</v>
      </c>
      <c r="D925" s="156">
        <v>1.5293808E9</v>
      </c>
      <c r="E925" s="156">
        <v>98777.651</v>
      </c>
      <c r="G925" s="156">
        <v>1.5466644E9</v>
      </c>
      <c r="H925" s="156">
        <v>133325.505</v>
      </c>
      <c r="J925" s="154">
        <v>43648.0</v>
      </c>
      <c r="K925" s="155">
        <v>180883.09</v>
      </c>
      <c r="M925" s="13">
        <v>1.4954112E9</v>
      </c>
      <c r="N925" s="13">
        <v>27556.6757</v>
      </c>
      <c r="P925" s="152">
        <v>1.4901084E9</v>
      </c>
      <c r="Q925" s="152">
        <v>139560.1473</v>
      </c>
      <c r="S925" s="152">
        <v>1.4988672E9</v>
      </c>
      <c r="T925" s="152">
        <v>9746.4819</v>
      </c>
      <c r="V925" s="152">
        <v>1.485324E9</v>
      </c>
      <c r="W925" s="152">
        <v>97220.9089</v>
      </c>
      <c r="Y925" s="152">
        <v>1.483956E9</v>
      </c>
      <c r="Z925" s="152">
        <v>96907.8754</v>
      </c>
      <c r="AA925" s="153">
        <f>IFERROR(__xludf.DUMMYFUNCTION("TO_DATE(INT((AB925/(60*60*24))+""1/1/1970""))"),43794.0)</f>
        <v>43794</v>
      </c>
      <c r="AB925" s="156">
        <v>1.574694E9</v>
      </c>
      <c r="AC925" s="156">
        <v>112177.1662</v>
      </c>
      <c r="AD925" s="153">
        <f>IFERROR(__xludf.DUMMYFUNCTION("TO_DATE(INT((AE925/(60*60*24))+""1/1/1970""))"),43798.0)</f>
        <v>43798</v>
      </c>
      <c r="AE925" s="152">
        <v>1.5750504E9</v>
      </c>
      <c r="AF925" s="152">
        <v>101820.47</v>
      </c>
      <c r="AG925" s="153">
        <f>IFERROR(__xludf.DUMMYFUNCTION("TO_DATE(INT((AH925/(60*60*24))+""1/1/1970""))"),43613.0)</f>
        <v>43613</v>
      </c>
      <c r="AH925" s="152">
        <v>1.559025158E9</v>
      </c>
      <c r="AI925" s="152">
        <v>107794.9756</v>
      </c>
    </row>
    <row r="926">
      <c r="A926" s="156">
        <v>1.5089616E9</v>
      </c>
      <c r="B926" s="156">
        <v>120513.3838</v>
      </c>
      <c r="C926" s="153">
        <f>IFERROR(__xludf.DUMMYFUNCTION("TO_DATE(INT((A926/(60*60*24))+""1/1/1970""))"),43033.0)</f>
        <v>43033</v>
      </c>
      <c r="D926" s="156">
        <v>1.5294384E9</v>
      </c>
      <c r="E926" s="156">
        <v>98777.651</v>
      </c>
      <c r="G926" s="152">
        <v>1.5468732E9</v>
      </c>
      <c r="H926" s="152">
        <v>133325.505</v>
      </c>
      <c r="J926" s="154">
        <v>43649.0</v>
      </c>
      <c r="K926" s="155">
        <v>182088.87</v>
      </c>
      <c r="M926" s="13">
        <v>1.4954616E9</v>
      </c>
      <c r="N926" s="13">
        <v>27556.6757</v>
      </c>
      <c r="P926" s="156">
        <v>1.4901264E9</v>
      </c>
      <c r="Q926" s="156">
        <v>139560.1473</v>
      </c>
      <c r="S926" s="156">
        <v>1.49904E9</v>
      </c>
      <c r="T926" s="156">
        <v>9743.8914</v>
      </c>
      <c r="V926" s="156">
        <v>1.4853636E9</v>
      </c>
      <c r="W926" s="156">
        <v>97208.0362</v>
      </c>
      <c r="Y926" s="156">
        <v>1.4839956E9</v>
      </c>
      <c r="Z926" s="156">
        <v>96907.8754</v>
      </c>
      <c r="AA926" s="153">
        <f>IFERROR(__xludf.DUMMYFUNCTION("TO_DATE(INT((AB926/(60*60*24))+""1/1/1970""))"),43794.0)</f>
        <v>43794</v>
      </c>
      <c r="AB926" s="152">
        <v>1.574712E9</v>
      </c>
      <c r="AC926" s="152">
        <v>111705.0607</v>
      </c>
      <c r="AD926" s="153">
        <f>IFERROR(__xludf.DUMMYFUNCTION("TO_DATE(INT((AE926/(60*60*24))+""1/1/1970""))"),43799.0)</f>
        <v>43799</v>
      </c>
      <c r="AE926" s="156">
        <v>1.57509E9</v>
      </c>
      <c r="AF926" s="156">
        <v>101802.11</v>
      </c>
      <c r="AG926" s="153">
        <f>IFERROR(__xludf.DUMMYFUNCTION("TO_DATE(INT((AH926/(60*60*24))+""1/1/1970""))"),43613.0)</f>
        <v>43613</v>
      </c>
      <c r="AH926" s="156">
        <v>1.559040974E9</v>
      </c>
      <c r="AI926" s="156">
        <v>107794.9756</v>
      </c>
    </row>
    <row r="927">
      <c r="A927" s="152">
        <v>1.50902466E9</v>
      </c>
      <c r="B927" s="152">
        <v>120856.9436</v>
      </c>
      <c r="C927" s="153">
        <f>IFERROR(__xludf.DUMMYFUNCTION("TO_DATE(INT((A927/(60*60*24))+""1/1/1970""))"),43034.0)</f>
        <v>43034</v>
      </c>
      <c r="D927" s="156">
        <v>1.5295068E9</v>
      </c>
      <c r="E927" s="156">
        <v>98777.651</v>
      </c>
      <c r="G927" s="152">
        <v>1.5469236E9</v>
      </c>
      <c r="H927" s="152">
        <v>132822.005</v>
      </c>
      <c r="J927" s="154">
        <v>43650.0</v>
      </c>
      <c r="K927" s="155">
        <v>184323.75</v>
      </c>
      <c r="M927" s="13">
        <v>1.4954832E9</v>
      </c>
      <c r="N927" s="13">
        <v>27556.6757</v>
      </c>
      <c r="P927" s="152">
        <v>1.4901552E9</v>
      </c>
      <c r="Q927" s="152">
        <v>136391.7577</v>
      </c>
      <c r="S927" s="152">
        <v>1.4990904E9</v>
      </c>
      <c r="T927" s="152">
        <v>9743.8914</v>
      </c>
      <c r="V927" s="152">
        <v>1.4853852E9</v>
      </c>
      <c r="W927" s="152">
        <v>96973.2392</v>
      </c>
      <c r="Y927" s="152">
        <v>1.4840028E9</v>
      </c>
      <c r="Z927" s="152">
        <v>96907.8754</v>
      </c>
      <c r="AA927" s="153">
        <f>IFERROR(__xludf.DUMMYFUNCTION("TO_DATE(INT((AB927/(60*60*24))+""1/1/1970""))"),43794.0)</f>
        <v>43794</v>
      </c>
      <c r="AB927" s="156">
        <v>1.5747156E9</v>
      </c>
      <c r="AC927" s="156">
        <v>111944.5458</v>
      </c>
      <c r="AD927" s="153">
        <f>IFERROR(__xludf.DUMMYFUNCTION("TO_DATE(INT((AE927/(60*60*24))+""1/1/1970""))"),43801.0)</f>
        <v>43801</v>
      </c>
      <c r="AE927" s="152">
        <v>1.5752988E9</v>
      </c>
      <c r="AF927" s="152">
        <v>101802.11</v>
      </c>
      <c r="AG927" s="153">
        <f>IFERROR(__xludf.DUMMYFUNCTION("TO_DATE(INT((AH927/(60*60*24))+""1/1/1970""))"),43613.0)</f>
        <v>43613</v>
      </c>
      <c r="AH927" s="152">
        <v>1.559056775E9</v>
      </c>
      <c r="AI927" s="152">
        <v>108395.7195</v>
      </c>
    </row>
    <row r="928">
      <c r="A928" s="156">
        <v>1.509048E9</v>
      </c>
      <c r="B928" s="156">
        <v>120668.6917</v>
      </c>
      <c r="C928" s="153">
        <f>IFERROR(__xludf.DUMMYFUNCTION("TO_DATE(INT((A928/(60*60*24))+""1/1/1970""))"),43034.0)</f>
        <v>43034</v>
      </c>
      <c r="D928" s="156">
        <v>1.5295536E9</v>
      </c>
      <c r="E928" s="156">
        <v>98777.651</v>
      </c>
      <c r="G928" s="156">
        <v>1.54701E9</v>
      </c>
      <c r="H928" s="156">
        <v>132887.175</v>
      </c>
      <c r="J928" s="154">
        <v>43651.0</v>
      </c>
      <c r="K928" s="155">
        <v>184323.75</v>
      </c>
      <c r="M928" s="13">
        <v>1.495548E9</v>
      </c>
      <c r="N928" s="13">
        <v>27555.7202</v>
      </c>
      <c r="P928" s="156">
        <v>1.4901948E9</v>
      </c>
      <c r="Q928" s="156">
        <v>136391.7577</v>
      </c>
      <c r="S928" s="156">
        <v>1.4991012E9</v>
      </c>
      <c r="T928" s="156">
        <v>9743.8914</v>
      </c>
      <c r="V928" s="156">
        <v>1.4854032E9</v>
      </c>
      <c r="W928" s="156">
        <v>96999.6144</v>
      </c>
      <c r="Y928" s="156">
        <v>1.4840352E9</v>
      </c>
      <c r="Z928" s="156">
        <v>97424.1736</v>
      </c>
      <c r="AA928" s="153">
        <f>IFERROR(__xludf.DUMMYFUNCTION("TO_DATE(INT((AB928/(60*60*24))+""1/1/1970""))"),43795.0)</f>
        <v>43795</v>
      </c>
      <c r="AB928" s="152">
        <v>1.5747444E9</v>
      </c>
      <c r="AC928" s="152">
        <v>111944.5458</v>
      </c>
      <c r="AD928" s="153">
        <f>IFERROR(__xludf.DUMMYFUNCTION("TO_DATE(INT((AE928/(60*60*24))+""1/1/1970""))"),43801.0)</f>
        <v>43801</v>
      </c>
      <c r="AE928" s="156">
        <v>1.5753168E9</v>
      </c>
      <c r="AF928" s="156">
        <v>101802.11</v>
      </c>
      <c r="AG928" s="153">
        <f>IFERROR(__xludf.DUMMYFUNCTION("TO_DATE(INT((AH928/(60*60*24))+""1/1/1970""))"),43613.0)</f>
        <v>43613</v>
      </c>
      <c r="AH928" s="156">
        <v>1.559072569E9</v>
      </c>
      <c r="AI928" s="156">
        <v>107995.0339</v>
      </c>
    </row>
    <row r="929">
      <c r="A929" s="152">
        <v>1.50911106E9</v>
      </c>
      <c r="B929" s="152">
        <v>121045.1955</v>
      </c>
      <c r="C929" s="153">
        <f>IFERROR(__xludf.DUMMYFUNCTION("TO_DATE(INT((A929/(60*60*24))+""1/1/1970""))"),43035.0)</f>
        <v>43035</v>
      </c>
      <c r="D929" s="156">
        <v>1.5296112E9</v>
      </c>
      <c r="E929" s="156">
        <v>98777.651</v>
      </c>
      <c r="G929" s="152">
        <v>1.5470964E9</v>
      </c>
      <c r="H929" s="152">
        <v>134072.125</v>
      </c>
      <c r="J929" s="154">
        <v>43654.0</v>
      </c>
      <c r="K929" s="155">
        <v>183335.19</v>
      </c>
      <c r="M929" s="13">
        <v>1.4955696E9</v>
      </c>
      <c r="N929" s="13">
        <v>27555.7202</v>
      </c>
      <c r="P929" s="152">
        <v>1.4902128E9</v>
      </c>
      <c r="Q929" s="152">
        <v>136391.7577</v>
      </c>
      <c r="S929" s="152">
        <v>1.4991264E9</v>
      </c>
      <c r="T929" s="152">
        <v>9753.4762</v>
      </c>
      <c r="V929" s="152">
        <v>1.4854428E9</v>
      </c>
      <c r="W929" s="152">
        <v>97790.9038</v>
      </c>
      <c r="Y929" s="152">
        <v>1.4840748E9</v>
      </c>
      <c r="Z929" s="152">
        <v>97424.1736</v>
      </c>
      <c r="AA929" s="153">
        <f>IFERROR(__xludf.DUMMYFUNCTION("TO_DATE(INT((AB929/(60*60*24))+""1/1/1970""))"),43795.0)</f>
        <v>43795</v>
      </c>
      <c r="AB929" s="156">
        <v>1.5747804E9</v>
      </c>
      <c r="AC929" s="156">
        <v>111796.1864</v>
      </c>
      <c r="AD929" s="153">
        <f>IFERROR(__xludf.DUMMYFUNCTION("TO_DATE(INT((AE929/(60*60*24))+""1/1/1970""))"),43801.0)</f>
        <v>43801</v>
      </c>
      <c r="AE929" s="152">
        <v>1.5753204E9</v>
      </c>
      <c r="AF929" s="152">
        <v>101802.11</v>
      </c>
      <c r="AG929" s="153">
        <f>IFERROR(__xludf.DUMMYFUNCTION("TO_DATE(INT((AH929/(60*60*24))+""1/1/1970""))"),43613.0)</f>
        <v>43613</v>
      </c>
      <c r="AH929" s="152">
        <v>1.559087895E9</v>
      </c>
      <c r="AI929" s="152">
        <v>107567.636</v>
      </c>
    </row>
    <row r="930">
      <c r="A930" s="156">
        <v>1.5091344E9</v>
      </c>
      <c r="B930" s="156">
        <v>121652.308</v>
      </c>
      <c r="C930" s="153">
        <f>IFERROR(__xludf.DUMMYFUNCTION("TO_DATE(INT((A930/(60*60*24))+""1/1/1970""))"),43035.0)</f>
        <v>43035</v>
      </c>
      <c r="D930" s="156">
        <v>1.5296796E9</v>
      </c>
      <c r="E930" s="156">
        <v>98777.651</v>
      </c>
      <c r="G930" s="156">
        <v>1.5471828E9</v>
      </c>
      <c r="H930" s="156">
        <v>133934.075</v>
      </c>
      <c r="J930" s="154">
        <v>43655.0</v>
      </c>
      <c r="K930" s="155">
        <v>181716.35</v>
      </c>
      <c r="M930" s="13">
        <v>1.4956344E9</v>
      </c>
      <c r="N930" s="13">
        <v>27452.9258</v>
      </c>
      <c r="P930" s="156">
        <v>1.4902416E9</v>
      </c>
      <c r="Q930" s="156">
        <v>136931.9637</v>
      </c>
      <c r="S930" s="156">
        <v>1.4992128E9</v>
      </c>
      <c r="T930" s="156">
        <v>9749.032</v>
      </c>
      <c r="V930" s="156">
        <v>1.4854716E9</v>
      </c>
      <c r="W930" s="156">
        <v>98008.2807</v>
      </c>
      <c r="Y930" s="156">
        <v>1.4840892E9</v>
      </c>
      <c r="Z930" s="156">
        <v>97424.1736</v>
      </c>
      <c r="AA930" s="153">
        <f>IFERROR(__xludf.DUMMYFUNCTION("TO_DATE(INT((AB930/(60*60*24))+""1/1/1970""))"),43795.0)</f>
        <v>43795</v>
      </c>
      <c r="AB930" s="152">
        <v>1.5747984E9</v>
      </c>
      <c r="AC930" s="152">
        <v>111776.9211</v>
      </c>
      <c r="AD930" s="153">
        <f>IFERROR(__xludf.DUMMYFUNCTION("TO_DATE(INT((AE930/(60*60*24))+""1/1/1970""))"),43802.0)</f>
        <v>43802</v>
      </c>
      <c r="AE930" s="156">
        <v>1.5753492E9</v>
      </c>
      <c r="AF930" s="156">
        <v>101703.17</v>
      </c>
      <c r="AG930" s="153">
        <f>IFERROR(__xludf.DUMMYFUNCTION("TO_DATE(INT((AH930/(60*60*24))+""1/1/1970""))"),43614.0)</f>
        <v>43614</v>
      </c>
      <c r="AH930" s="156">
        <v>1.559088401E9</v>
      </c>
      <c r="AI930" s="156">
        <v>107567.636</v>
      </c>
    </row>
    <row r="931">
      <c r="A931" s="152">
        <v>1.50937026E9</v>
      </c>
      <c r="B931" s="152">
        <v>121318.1608</v>
      </c>
      <c r="C931" s="153">
        <f>IFERROR(__xludf.DUMMYFUNCTION("TO_DATE(INT((A931/(60*60*24))+""1/1/1970""))"),43038.0)</f>
        <v>43038</v>
      </c>
      <c r="D931" s="156">
        <v>1.5297264E9</v>
      </c>
      <c r="E931" s="156">
        <v>98777.651</v>
      </c>
      <c r="G931" s="152">
        <v>1.5472692E9</v>
      </c>
      <c r="H931" s="152">
        <v>133519.075</v>
      </c>
      <c r="J931" s="154">
        <v>43656.0</v>
      </c>
      <c r="K931" s="155">
        <v>182679.79</v>
      </c>
      <c r="M931" s="13">
        <v>1.495656E9</v>
      </c>
      <c r="N931" s="13">
        <v>27452.9258</v>
      </c>
      <c r="P931" s="152">
        <v>1.4902812E9</v>
      </c>
      <c r="Q931" s="152">
        <v>136931.9637</v>
      </c>
      <c r="S931" s="152">
        <v>1.4992632E9</v>
      </c>
      <c r="T931" s="152">
        <v>9749.032</v>
      </c>
      <c r="V931" s="152">
        <v>1.4854824E9</v>
      </c>
      <c r="W931" s="152">
        <v>98286.3701</v>
      </c>
      <c r="Y931" s="152">
        <v>1.4841144E9</v>
      </c>
      <c r="Z931" s="152">
        <v>97115.0378</v>
      </c>
      <c r="AA931" s="153">
        <f>IFERROR(__xludf.DUMMYFUNCTION("TO_DATE(INT((AB931/(60*60*24))+""1/1/1970""))"),43795.0)</f>
        <v>43795</v>
      </c>
      <c r="AB931" s="156">
        <v>1.574802E9</v>
      </c>
      <c r="AC931" s="156">
        <v>111974.5249</v>
      </c>
      <c r="AD931" s="153">
        <f>IFERROR(__xludf.DUMMYFUNCTION("TO_DATE(INT((AE931/(60*60*24))+""1/1/1970""))"),43802.0)</f>
        <v>43802</v>
      </c>
      <c r="AE931" s="152">
        <v>1.5753852E9</v>
      </c>
      <c r="AF931" s="152">
        <v>101703.17</v>
      </c>
      <c r="AG931" s="153">
        <f>IFERROR(__xludf.DUMMYFUNCTION("TO_DATE(INT((AH931/(60*60*24))+""1/1/1970""))"),43614.0)</f>
        <v>43614</v>
      </c>
      <c r="AH931" s="152">
        <v>1.559104771E9</v>
      </c>
      <c r="AI931" s="152">
        <v>107567.636</v>
      </c>
    </row>
    <row r="932">
      <c r="A932" s="156">
        <v>1.5093936E9</v>
      </c>
      <c r="B932" s="156">
        <v>121200.5034</v>
      </c>
      <c r="C932" s="153">
        <f>IFERROR(__xludf.DUMMYFUNCTION("TO_DATE(INT((A932/(60*60*24))+""1/1/1970""))"),43038.0)</f>
        <v>43038</v>
      </c>
      <c r="D932" s="156">
        <v>1.5299568E9</v>
      </c>
      <c r="E932" s="156">
        <v>98777.651</v>
      </c>
      <c r="G932" s="156">
        <v>1.547478E9</v>
      </c>
      <c r="H932" s="156">
        <v>133519.075</v>
      </c>
      <c r="J932" s="154">
        <v>43657.0</v>
      </c>
      <c r="K932" s="155">
        <v>184594.57</v>
      </c>
      <c r="M932" s="13">
        <v>1.4957208E9</v>
      </c>
      <c r="N932" s="13">
        <v>27451.9998</v>
      </c>
      <c r="P932" s="156">
        <v>1.4902992E9</v>
      </c>
      <c r="Q932" s="156">
        <v>136931.9637</v>
      </c>
      <c r="S932" s="156">
        <v>1.4992848E9</v>
      </c>
      <c r="T932" s="156">
        <v>9749.032</v>
      </c>
      <c r="V932" s="156">
        <v>1.485522E9</v>
      </c>
      <c r="W932" s="156">
        <v>98310.3372</v>
      </c>
      <c r="Y932" s="156">
        <v>1.484154E9</v>
      </c>
      <c r="Z932" s="156">
        <v>97115.0378</v>
      </c>
      <c r="AA932" s="153">
        <f>IFERROR(__xludf.DUMMYFUNCTION("TO_DATE(INT((AB932/(60*60*24))+""1/1/1970""))"),43796.0)</f>
        <v>43796</v>
      </c>
      <c r="AB932" s="152">
        <v>1.5748308E9</v>
      </c>
      <c r="AC932" s="152">
        <v>111974.5249</v>
      </c>
      <c r="AD932" s="153">
        <f>IFERROR(__xludf.DUMMYFUNCTION("TO_DATE(INT((AE932/(60*60*24))+""1/1/1970""))"),43802.0)</f>
        <v>43802</v>
      </c>
      <c r="AE932" s="156">
        <v>1.5754032E9</v>
      </c>
      <c r="AF932" s="156">
        <v>101703.17</v>
      </c>
      <c r="AG932" s="153">
        <f>IFERROR(__xludf.DUMMYFUNCTION("TO_DATE(INT((AH932/(60*60*24))+""1/1/1970""))"),43614.0)</f>
        <v>43614</v>
      </c>
      <c r="AH932" s="156">
        <v>1.559120643E9</v>
      </c>
      <c r="AI932" s="156">
        <v>107567.636</v>
      </c>
    </row>
    <row r="933">
      <c r="A933" s="152">
        <v>1.50945666E9</v>
      </c>
      <c r="B933" s="152">
        <v>121379.3427</v>
      </c>
      <c r="C933" s="153">
        <f>IFERROR(__xludf.DUMMYFUNCTION("TO_DATE(INT((A933/(60*60*24))+""1/1/1970""))"),43039.0)</f>
        <v>43039</v>
      </c>
      <c r="D933" s="156">
        <v>1.5300252E9</v>
      </c>
      <c r="E933" s="156">
        <v>98777.651</v>
      </c>
      <c r="G933" s="156">
        <v>1.5475284E9</v>
      </c>
      <c r="H933" s="156">
        <v>132379.925</v>
      </c>
      <c r="J933" s="154">
        <v>43658.0</v>
      </c>
      <c r="K933" s="155">
        <v>184116.53</v>
      </c>
      <c r="M933" s="13">
        <v>1.4957424E9</v>
      </c>
      <c r="N933" s="13">
        <v>27451.9998</v>
      </c>
      <c r="P933" s="152">
        <v>1.490328E9</v>
      </c>
      <c r="Q933" s="152">
        <v>136668.4929</v>
      </c>
      <c r="S933" s="152">
        <v>1.4993496E9</v>
      </c>
      <c r="T933" s="152">
        <v>9748.0609</v>
      </c>
      <c r="V933" s="152">
        <v>1.4855544E9</v>
      </c>
      <c r="W933" s="152">
        <v>98308.4433</v>
      </c>
      <c r="Y933" s="152">
        <v>1.4841756E9</v>
      </c>
      <c r="Z933" s="152">
        <v>97115.0378</v>
      </c>
      <c r="AA933" s="153">
        <f>IFERROR(__xludf.DUMMYFUNCTION("TO_DATE(INT((AB933/(60*60*24))+""1/1/1970""))"),43796.0)</f>
        <v>43796</v>
      </c>
      <c r="AB933" s="156">
        <v>1.5748668E9</v>
      </c>
      <c r="AC933" s="156">
        <v>112494.2261</v>
      </c>
      <c r="AD933" s="153">
        <f>IFERROR(__xludf.DUMMYFUNCTION("TO_DATE(INT((AE933/(60*60*24))+""1/1/1970""))"),43802.0)</f>
        <v>43802</v>
      </c>
      <c r="AE933" s="152">
        <v>1.5754068E9</v>
      </c>
      <c r="AF933" s="152">
        <v>101703.17</v>
      </c>
      <c r="AG933" s="153">
        <f>IFERROR(__xludf.DUMMYFUNCTION("TO_DATE(INT((AH933/(60*60*24))+""1/1/1970""))"),43614.0)</f>
        <v>43614</v>
      </c>
      <c r="AH933" s="152">
        <v>1.559136448E9</v>
      </c>
      <c r="AI933" s="152">
        <v>107567.636</v>
      </c>
    </row>
    <row r="934">
      <c r="A934" s="156">
        <v>1.50948E9</v>
      </c>
      <c r="B934" s="156">
        <v>121388.7553</v>
      </c>
      <c r="C934" s="153">
        <f>IFERROR(__xludf.DUMMYFUNCTION("TO_DATE(INT((A934/(60*60*24))+""1/1/1970""))"),43039.0)</f>
        <v>43039</v>
      </c>
      <c r="D934" s="156">
        <v>1.530072E9</v>
      </c>
      <c r="E934" s="156">
        <v>98777.651</v>
      </c>
      <c r="G934" s="152">
        <v>1.5476148E9</v>
      </c>
      <c r="H934" s="152">
        <v>134555.595</v>
      </c>
      <c r="J934" s="154">
        <v>43661.0</v>
      </c>
      <c r="K934" s="155">
        <v>185542.99</v>
      </c>
      <c r="M934" s="13">
        <v>1.4958072E9</v>
      </c>
      <c r="N934" s="13">
        <v>27456.9898</v>
      </c>
      <c r="P934" s="156">
        <v>1.4903676E9</v>
      </c>
      <c r="Q934" s="156">
        <v>136668.4929</v>
      </c>
      <c r="S934" s="156">
        <v>1.4993712E9</v>
      </c>
      <c r="T934" s="156">
        <v>9748.0609</v>
      </c>
      <c r="V934" s="156">
        <v>1.4857308E9</v>
      </c>
      <c r="W934" s="156">
        <v>98312.4438</v>
      </c>
      <c r="Y934" s="156">
        <v>1.4841936E9</v>
      </c>
      <c r="Z934" s="156">
        <v>97504.0988</v>
      </c>
      <c r="AA934" s="153">
        <f>IFERROR(__xludf.DUMMYFUNCTION("TO_DATE(INT((AB934/(60*60*24))+""1/1/1970""))"),43796.0)</f>
        <v>43796</v>
      </c>
      <c r="AB934" s="152">
        <v>1.5748848E9</v>
      </c>
      <c r="AC934" s="152">
        <v>112721.9436</v>
      </c>
      <c r="AD934" s="153">
        <f>IFERROR(__xludf.DUMMYFUNCTION("TO_DATE(INT((AE934/(60*60*24))+""1/1/1970""))"),43803.0)</f>
        <v>43803</v>
      </c>
      <c r="AE934" s="156">
        <v>1.5754356E9</v>
      </c>
      <c r="AF934" s="156">
        <v>101609.62</v>
      </c>
      <c r="AG934" s="153">
        <f>IFERROR(__xludf.DUMMYFUNCTION("TO_DATE(INT((AH934/(60*60*24))+""1/1/1970""))"),43614.0)</f>
        <v>43614</v>
      </c>
      <c r="AH934" s="156">
        <v>1.55915226E9</v>
      </c>
      <c r="AI934" s="156">
        <v>106499.1413</v>
      </c>
    </row>
    <row r="935">
      <c r="A935" s="152">
        <v>1.50954306E9</v>
      </c>
      <c r="B935" s="152">
        <v>121812.3221</v>
      </c>
      <c r="C935" s="153">
        <f>IFERROR(__xludf.DUMMYFUNCTION("TO_DATE(INT((A935/(60*60*24))+""1/1/1970""))"),43040.0)</f>
        <v>43040</v>
      </c>
      <c r="D935" s="156">
        <v>1.5301296E9</v>
      </c>
      <c r="E935" s="156">
        <v>98777.651</v>
      </c>
      <c r="G935" s="156">
        <v>1.5477012E9</v>
      </c>
      <c r="H935" s="156">
        <v>134235.835</v>
      </c>
      <c r="J935" s="154">
        <v>43662.0</v>
      </c>
      <c r="K935" s="155">
        <v>186371.05</v>
      </c>
      <c r="M935" s="13">
        <v>1.4958288E9</v>
      </c>
      <c r="N935" s="13">
        <v>27456.9898</v>
      </c>
      <c r="P935" s="152">
        <v>1.4903856E9</v>
      </c>
      <c r="Q935" s="152">
        <v>136668.4929</v>
      </c>
      <c r="S935" s="152">
        <v>1.499436E9</v>
      </c>
      <c r="T935" s="152">
        <v>9735.5073</v>
      </c>
      <c r="V935" s="152">
        <v>1.4857704E9</v>
      </c>
      <c r="W935" s="152">
        <v>98314.4089</v>
      </c>
      <c r="Y935" s="152">
        <v>1.4842332E9</v>
      </c>
      <c r="Z935" s="152">
        <v>97504.0988</v>
      </c>
      <c r="AA935" s="153">
        <f>IFERROR(__xludf.DUMMYFUNCTION("TO_DATE(INT((AB935/(60*60*24))+""1/1/1970""))"),43796.0)</f>
        <v>43796</v>
      </c>
      <c r="AB935" s="156">
        <v>1.5748884E9</v>
      </c>
      <c r="AC935" s="156">
        <v>112679.905</v>
      </c>
      <c r="AD935" s="153">
        <f>IFERROR(__xludf.DUMMYFUNCTION("TO_DATE(INT((AE935/(60*60*24))+""1/1/1970""))"),43803.0)</f>
        <v>43803</v>
      </c>
      <c r="AE935" s="152">
        <v>1.5754716E9</v>
      </c>
      <c r="AF935" s="152">
        <v>101609.62</v>
      </c>
      <c r="AG935" s="153">
        <f>IFERROR(__xludf.DUMMYFUNCTION("TO_DATE(INT((AH935/(60*60*24))+""1/1/1970""))"),43614.0)</f>
        <v>43614</v>
      </c>
      <c r="AH935" s="152">
        <v>1.559168082E9</v>
      </c>
      <c r="AI935" s="152">
        <v>106752.9088</v>
      </c>
    </row>
    <row r="936">
      <c r="A936" s="156">
        <v>1.5095664E9</v>
      </c>
      <c r="B936" s="156">
        <v>121548.7694</v>
      </c>
      <c r="C936" s="153">
        <f>IFERROR(__xludf.DUMMYFUNCTION("TO_DATE(INT((A936/(60*60*24))+""1/1/1970""))"),43040.0)</f>
        <v>43040</v>
      </c>
      <c r="D936" s="156">
        <v>1.530198E9</v>
      </c>
      <c r="E936" s="156">
        <v>98777.651</v>
      </c>
      <c r="G936" s="152">
        <v>1.5477876E9</v>
      </c>
      <c r="H936" s="152">
        <v>134139.325</v>
      </c>
      <c r="J936" s="154">
        <v>43663.0</v>
      </c>
      <c r="K936" s="155">
        <v>185052.79</v>
      </c>
      <c r="M936" s="13">
        <v>1.4958432E9</v>
      </c>
      <c r="N936" s="13">
        <v>27541.9381</v>
      </c>
      <c r="P936" s="156">
        <v>1.4904144E9</v>
      </c>
      <c r="Q936" s="156">
        <v>136558.6263</v>
      </c>
      <c r="S936" s="156">
        <v>1.4994576E9</v>
      </c>
      <c r="T936" s="156">
        <v>9735.5073</v>
      </c>
      <c r="V936" s="156">
        <v>1.48581E9</v>
      </c>
      <c r="W936" s="156">
        <v>98329.6836</v>
      </c>
      <c r="Y936" s="156">
        <v>1.484262E9</v>
      </c>
      <c r="Z936" s="156">
        <v>97504.0988</v>
      </c>
      <c r="AA936" s="153">
        <f>IFERROR(__xludf.DUMMYFUNCTION("TO_DATE(INT((AB936/(60*60*24))+""1/1/1970""))"),43797.0)</f>
        <v>43797</v>
      </c>
      <c r="AB936" s="152">
        <v>1.5749172E9</v>
      </c>
      <c r="AC936" s="152">
        <v>112679.905</v>
      </c>
      <c r="AD936" s="153">
        <f>IFERROR(__xludf.DUMMYFUNCTION("TO_DATE(INT((AE936/(60*60*24))+""1/1/1970""))"),43803.0)</f>
        <v>43803</v>
      </c>
      <c r="AE936" s="156">
        <v>1.5754896E9</v>
      </c>
      <c r="AF936" s="156">
        <v>101609.62</v>
      </c>
      <c r="AG936" s="153">
        <f>IFERROR(__xludf.DUMMYFUNCTION("TO_DATE(INT((AH936/(60*60*24))+""1/1/1970""))"),43614.0)</f>
        <v>43614</v>
      </c>
      <c r="AH936" s="156">
        <v>1.559174119E9</v>
      </c>
      <c r="AI936" s="156">
        <v>106752.9088</v>
      </c>
    </row>
    <row r="937">
      <c r="A937" s="152">
        <v>1.50962946E9</v>
      </c>
      <c r="B937" s="152">
        <v>121506.4128</v>
      </c>
      <c r="C937" s="153">
        <f>IFERROR(__xludf.DUMMYFUNCTION("TO_DATE(INT((A937/(60*60*24))+""1/1/1970""))"),43041.0)</f>
        <v>43041</v>
      </c>
      <c r="D937" s="156">
        <v>1.5302448E9</v>
      </c>
      <c r="E937" s="156">
        <v>98777.651</v>
      </c>
      <c r="G937" s="156">
        <v>1.547874E9</v>
      </c>
      <c r="H937" s="156">
        <v>134328.355</v>
      </c>
      <c r="J937" s="154">
        <v>43664.0</v>
      </c>
      <c r="K937" s="155">
        <v>184080.87</v>
      </c>
      <c r="M937" s="13">
        <v>1.4959296E9</v>
      </c>
      <c r="N937" s="13">
        <v>27541.9381</v>
      </c>
      <c r="P937" s="152">
        <v>1.4906232E9</v>
      </c>
      <c r="Q937" s="152">
        <v>136558.6263</v>
      </c>
      <c r="S937" s="152">
        <v>1.499472E9</v>
      </c>
      <c r="T937" s="152">
        <v>9752.5845</v>
      </c>
      <c r="V937" s="152">
        <v>1.4858172E9</v>
      </c>
      <c r="W937" s="152">
        <v>98329.699</v>
      </c>
      <c r="Y937" s="152">
        <v>1.4842728E9</v>
      </c>
      <c r="Z937" s="152">
        <v>97700.237</v>
      </c>
      <c r="AA937" s="153">
        <f>IFERROR(__xludf.DUMMYFUNCTION("TO_DATE(INT((AB937/(60*60*24))+""1/1/1970""))"),43798.0)</f>
        <v>43798</v>
      </c>
      <c r="AB937" s="156">
        <v>1.5750036E9</v>
      </c>
      <c r="AC937" s="156">
        <v>112679.905</v>
      </c>
      <c r="AD937" s="153">
        <f>IFERROR(__xludf.DUMMYFUNCTION("TO_DATE(INT((AE937/(60*60*24))+""1/1/1970""))"),43803.0)</f>
        <v>43803</v>
      </c>
      <c r="AE937" s="152">
        <v>1.5754932E9</v>
      </c>
      <c r="AF937" s="152">
        <v>101609.62</v>
      </c>
      <c r="AG937" s="153">
        <f>IFERROR(__xludf.DUMMYFUNCTION("TO_DATE(INT((AH937/(60*60*24))+""1/1/1970""))"),43615.0)</f>
        <v>43615</v>
      </c>
      <c r="AH937" s="152">
        <v>1.559184315E9</v>
      </c>
      <c r="AI937" s="152">
        <v>106752.9088</v>
      </c>
    </row>
    <row r="938">
      <c r="A938" s="156">
        <v>1.5096528E9</v>
      </c>
      <c r="B938" s="156">
        <v>121595.8324</v>
      </c>
      <c r="C938" s="153">
        <f>IFERROR(__xludf.DUMMYFUNCTION("TO_DATE(INT((A938/(60*60*24))+""1/1/1970""))"),43041.0)</f>
        <v>43041</v>
      </c>
      <c r="D938" s="156">
        <v>1.5303024E9</v>
      </c>
      <c r="E938" s="156">
        <v>98777.651</v>
      </c>
      <c r="G938" s="152">
        <v>1.5481692E9</v>
      </c>
      <c r="H938" s="152">
        <v>134328.355</v>
      </c>
      <c r="J938" s="154">
        <v>43665.0</v>
      </c>
      <c r="K938" s="155">
        <v>184573.63</v>
      </c>
      <c r="M938" s="13">
        <v>1.496016E9</v>
      </c>
      <c r="N938" s="13">
        <v>27548.0616</v>
      </c>
      <c r="P938" s="156">
        <v>1.4906448E9</v>
      </c>
      <c r="Q938" s="156">
        <v>136558.6263</v>
      </c>
      <c r="S938" s="156">
        <v>1.4996448E9</v>
      </c>
      <c r="T938" s="156">
        <v>9752.302</v>
      </c>
      <c r="V938" s="156">
        <v>1.4858496E9</v>
      </c>
      <c r="W938" s="156">
        <v>98334.4507</v>
      </c>
      <c r="Y938" s="156">
        <v>1.4843124E9</v>
      </c>
      <c r="Z938" s="156">
        <v>97700.237</v>
      </c>
      <c r="AA938" s="153">
        <f>IFERROR(__xludf.DUMMYFUNCTION("TO_DATE(INT((AB938/(60*60*24))+""1/1/1970""))"),43798.0)</f>
        <v>43798</v>
      </c>
      <c r="AB938" s="152">
        <v>1.5750396E9</v>
      </c>
      <c r="AC938" s="152">
        <v>112476.6741</v>
      </c>
      <c r="AD938" s="153">
        <f>IFERROR(__xludf.DUMMYFUNCTION("TO_DATE(INT((AE938/(60*60*24))+""1/1/1970""))"),43804.0)</f>
        <v>43804</v>
      </c>
      <c r="AE938" s="156">
        <v>1.575522E9</v>
      </c>
      <c r="AF938" s="156">
        <v>101714.78</v>
      </c>
      <c r="AG938" s="153">
        <f>IFERROR(__xludf.DUMMYFUNCTION("TO_DATE(INT((AH938/(60*60*24))+""1/1/1970""))"),43615.0)</f>
        <v>43615</v>
      </c>
      <c r="AH938" s="156">
        <v>1.559200375E9</v>
      </c>
      <c r="AI938" s="156">
        <v>106752.9088</v>
      </c>
    </row>
    <row r="939">
      <c r="A939" s="152">
        <v>1.50971586E9</v>
      </c>
      <c r="B939" s="152">
        <v>121699.371</v>
      </c>
      <c r="C939" s="153">
        <f>IFERROR(__xludf.DUMMYFUNCTION("TO_DATE(INT((A939/(60*60*24))+""1/1/1970""))"),43042.0)</f>
        <v>43042</v>
      </c>
      <c r="D939" s="156">
        <v>1.53054E9</v>
      </c>
      <c r="E939" s="156">
        <v>98777.651</v>
      </c>
      <c r="G939" s="152">
        <v>1.5482196E9</v>
      </c>
      <c r="H939" s="152">
        <v>133448.355</v>
      </c>
      <c r="J939" s="154">
        <v>43668.0</v>
      </c>
      <c r="K939" s="155">
        <v>182736.61</v>
      </c>
      <c r="M939" s="13">
        <v>1.4961024E9</v>
      </c>
      <c r="N939" s="13">
        <v>27566.6463</v>
      </c>
      <c r="P939" s="152">
        <v>1.4906736E9</v>
      </c>
      <c r="Q939" s="152">
        <v>136200.3588</v>
      </c>
      <c r="S939" s="152">
        <v>1.4996952E9</v>
      </c>
      <c r="T939" s="152">
        <v>9752.302</v>
      </c>
      <c r="V939" s="152">
        <v>1.4858892E9</v>
      </c>
      <c r="W939" s="152">
        <v>98350.4447</v>
      </c>
      <c r="Y939" s="152">
        <v>1.4843448E9</v>
      </c>
      <c r="Z939" s="152">
        <v>97700.237</v>
      </c>
      <c r="AA939" s="153">
        <f>IFERROR(__xludf.DUMMYFUNCTION("TO_DATE(INT((AB939/(60*60*24))+""1/1/1970""))"),43798.0)</f>
        <v>43798</v>
      </c>
      <c r="AB939" s="156">
        <v>1.5750504E9</v>
      </c>
      <c r="AC939" s="156">
        <v>112109.9567</v>
      </c>
      <c r="AD939" s="153">
        <f>IFERROR(__xludf.DUMMYFUNCTION("TO_DATE(INT((AE939/(60*60*24))+""1/1/1970""))"),43804.0)</f>
        <v>43804</v>
      </c>
      <c r="AE939" s="152">
        <v>1.575558E9</v>
      </c>
      <c r="AF939" s="152">
        <v>101714.78</v>
      </c>
      <c r="AG939" s="153">
        <f>IFERROR(__xludf.DUMMYFUNCTION("TO_DATE(INT((AH939/(60*60*24))+""1/1/1970""))"),43615.0)</f>
        <v>43615</v>
      </c>
      <c r="AH939" s="152">
        <v>1.559216255E9</v>
      </c>
      <c r="AI939" s="152">
        <v>106752.9088</v>
      </c>
    </row>
    <row r="940">
      <c r="A940" s="156">
        <v>1.5097392E9</v>
      </c>
      <c r="B940" s="156">
        <v>122000.5741</v>
      </c>
      <c r="C940" s="153">
        <f>IFERROR(__xludf.DUMMYFUNCTION("TO_DATE(INT((A940/(60*60*24))+""1/1/1970""))"),43042.0)</f>
        <v>43042</v>
      </c>
      <c r="D940" s="152">
        <v>1.53063E9</v>
      </c>
      <c r="E940" s="152">
        <v>98777.651</v>
      </c>
      <c r="G940" s="156">
        <v>1.548306E9</v>
      </c>
      <c r="H940" s="156">
        <v>134173.515</v>
      </c>
      <c r="J940" s="154">
        <v>43669.0</v>
      </c>
      <c r="K940" s="155">
        <v>184413.93</v>
      </c>
      <c r="M940" s="13">
        <v>1.4961528E9</v>
      </c>
      <c r="N940" s="13">
        <v>27566.6463</v>
      </c>
      <c r="P940" s="156">
        <v>1.4907132E9</v>
      </c>
      <c r="Q940" s="156">
        <v>136200.3588</v>
      </c>
      <c r="S940" s="156">
        <v>1.4997168E9</v>
      </c>
      <c r="T940" s="156">
        <v>9752.302</v>
      </c>
      <c r="V940" s="156">
        <v>1.4859036E9</v>
      </c>
      <c r="W940" s="156">
        <v>98349.769</v>
      </c>
      <c r="Y940" s="156">
        <v>1.484352E9</v>
      </c>
      <c r="Z940" s="156">
        <v>97951.4959</v>
      </c>
      <c r="AA940" s="153">
        <f>IFERROR(__xludf.DUMMYFUNCTION("TO_DATE(INT((AB940/(60*60*24))+""1/1/1970""))"),43799.0)</f>
        <v>43799</v>
      </c>
      <c r="AB940" s="152">
        <v>1.57509E9</v>
      </c>
      <c r="AC940" s="152">
        <v>112109.9567</v>
      </c>
      <c r="AD940" s="153">
        <f>IFERROR(__xludf.DUMMYFUNCTION("TO_DATE(INT((AE940/(60*60*24))+""1/1/1970""))"),43804.0)</f>
        <v>43804</v>
      </c>
      <c r="AE940" s="156">
        <v>1.575576E9</v>
      </c>
      <c r="AF940" s="156">
        <v>101714.78</v>
      </c>
      <c r="AG940" s="153">
        <f>IFERROR(__xludf.DUMMYFUNCTION("TO_DATE(INT((AH940/(60*60*24))+""1/1/1970""))"),43615.0)</f>
        <v>43615</v>
      </c>
      <c r="AH940" s="156">
        <v>1.559232049E9</v>
      </c>
      <c r="AI940" s="156">
        <v>106959.9296</v>
      </c>
    </row>
    <row r="941">
      <c r="A941" s="152">
        <v>1.50997866E9</v>
      </c>
      <c r="B941" s="152">
        <v>121915.8607</v>
      </c>
      <c r="C941" s="153">
        <f>IFERROR(__xludf.DUMMYFUNCTION("TO_DATE(INT((A941/(60*60*24))+""1/1/1970""))"),43045.0)</f>
        <v>43045</v>
      </c>
      <c r="D941" s="152">
        <v>1.5306768E9</v>
      </c>
      <c r="E941" s="152">
        <v>98058.7981</v>
      </c>
      <c r="G941" s="152">
        <v>1.5483924E9</v>
      </c>
      <c r="H941" s="152">
        <v>132485.175</v>
      </c>
      <c r="J941" s="154">
        <v>43670.0</v>
      </c>
      <c r="K941" s="155">
        <v>185923.83</v>
      </c>
      <c r="M941" s="13">
        <v>1.4961744E9</v>
      </c>
      <c r="N941" s="13">
        <v>27566.6463</v>
      </c>
      <c r="P941" s="152">
        <v>1.4907312E9</v>
      </c>
      <c r="Q941" s="152">
        <v>136200.3588</v>
      </c>
      <c r="S941" s="152">
        <v>1.4997816E9</v>
      </c>
      <c r="T941" s="152">
        <v>9754.7911</v>
      </c>
      <c r="V941" s="152">
        <v>1.4859288E9</v>
      </c>
      <c r="W941" s="152">
        <v>98339.8806</v>
      </c>
      <c r="Y941" s="152">
        <v>1.4845212E9</v>
      </c>
      <c r="Z941" s="152">
        <v>97951.4959</v>
      </c>
      <c r="AA941" s="153">
        <f>IFERROR(__xludf.DUMMYFUNCTION("TO_DATE(INT((AB941/(60*60*24))+""1/1/1970""))"),43801.0)</f>
        <v>43801</v>
      </c>
      <c r="AB941" s="156">
        <v>1.5752628E9</v>
      </c>
      <c r="AC941" s="156">
        <v>112109.9567</v>
      </c>
      <c r="AD941" s="153">
        <f>IFERROR(__xludf.DUMMYFUNCTION("TO_DATE(INT((AE941/(60*60*24))+""1/1/1970""))"),43804.0)</f>
        <v>43804</v>
      </c>
      <c r="AE941" s="152">
        <v>1.5755796E9</v>
      </c>
      <c r="AF941" s="152">
        <v>101714.78</v>
      </c>
      <c r="AG941" s="153">
        <f>IFERROR(__xludf.DUMMYFUNCTION("TO_DATE(INT((AH941/(60*60*24))+""1/1/1970""))"),43615.0)</f>
        <v>43615</v>
      </c>
      <c r="AH941" s="152">
        <v>1.55924803E9</v>
      </c>
      <c r="AI941" s="152">
        <v>107280.4781</v>
      </c>
    </row>
    <row r="942">
      <c r="A942" s="156">
        <v>1.510002E9</v>
      </c>
      <c r="B942" s="156">
        <v>122188.826</v>
      </c>
      <c r="C942" s="153">
        <f>IFERROR(__xludf.DUMMYFUNCTION("TO_DATE(INT((A942/(60*60*24))+""1/1/1970""))"),43045.0)</f>
        <v>43045</v>
      </c>
      <c r="D942" s="152">
        <v>1.5308208E9</v>
      </c>
      <c r="E942" s="152">
        <v>98058.7981</v>
      </c>
      <c r="G942" s="156">
        <v>1.5484788E9</v>
      </c>
      <c r="H942" s="156">
        <v>134325.135</v>
      </c>
      <c r="J942" s="154">
        <v>43671.0</v>
      </c>
      <c r="K942" s="155">
        <v>187727.47</v>
      </c>
      <c r="M942" s="13">
        <v>1.4962392E9</v>
      </c>
      <c r="N942" s="13">
        <v>27523.3925</v>
      </c>
      <c r="P942" s="156">
        <v>1.49076E9</v>
      </c>
      <c r="Q942" s="156">
        <v>138038.8929</v>
      </c>
      <c r="S942" s="156">
        <v>1.4998032E9</v>
      </c>
      <c r="T942" s="156">
        <v>9754.7911</v>
      </c>
      <c r="V942" s="156">
        <v>1.4859684E9</v>
      </c>
      <c r="W942" s="156">
        <v>98337.6968</v>
      </c>
      <c r="Y942" s="156">
        <v>1.4845608E9</v>
      </c>
      <c r="Z942" s="156">
        <v>97804.9665</v>
      </c>
      <c r="AA942" s="153">
        <f>IFERROR(__xludf.DUMMYFUNCTION("TO_DATE(INT((AB942/(60*60*24))+""1/1/1970""))"),43801.0)</f>
        <v>43801</v>
      </c>
      <c r="AB942" s="152">
        <v>1.5752988E9</v>
      </c>
      <c r="AC942" s="152">
        <v>112305.9298</v>
      </c>
      <c r="AD942" s="153">
        <f>IFERROR(__xludf.DUMMYFUNCTION("TO_DATE(INT((AE942/(60*60*24))+""1/1/1970""))"),43805.0)</f>
        <v>43805</v>
      </c>
      <c r="AE942" s="156">
        <v>1.5756084E9</v>
      </c>
      <c r="AF942" s="156">
        <v>101944.02</v>
      </c>
      <c r="AG942" s="153">
        <f>IFERROR(__xludf.DUMMYFUNCTION("TO_DATE(INT((AH942/(60*60*24))+""1/1/1970""))"),43615.0)</f>
        <v>43615</v>
      </c>
      <c r="AH942" s="156">
        <v>1.559260713E9</v>
      </c>
      <c r="AI942" s="156">
        <v>107280.4781</v>
      </c>
    </row>
    <row r="943">
      <c r="A943" s="152">
        <v>1.51006506E9</v>
      </c>
      <c r="B943" s="152">
        <v>122254.7142</v>
      </c>
      <c r="C943" s="153">
        <f>IFERROR(__xludf.DUMMYFUNCTION("TO_DATE(INT((A943/(60*60*24))+""1/1/1970""))"),43046.0)</f>
        <v>43046</v>
      </c>
      <c r="D943" s="152">
        <v>1.5308892E9</v>
      </c>
      <c r="E943" s="152">
        <v>98859.0278</v>
      </c>
      <c r="G943" s="152">
        <v>1.5486876E9</v>
      </c>
      <c r="H943" s="152">
        <v>134325.135</v>
      </c>
      <c r="J943" s="154">
        <v>43672.0</v>
      </c>
      <c r="K943" s="155">
        <v>185443.13</v>
      </c>
      <c r="M943" s="13">
        <v>1.4962608E9</v>
      </c>
      <c r="N943" s="13">
        <v>27523.3925</v>
      </c>
      <c r="P943" s="152">
        <v>1.4907996E9</v>
      </c>
      <c r="Q943" s="152">
        <v>138038.8929</v>
      </c>
      <c r="S943" s="152">
        <v>1.499868E9</v>
      </c>
      <c r="T943" s="152">
        <v>9743.6759</v>
      </c>
      <c r="V943" s="152">
        <v>1.48599E9</v>
      </c>
      <c r="W943" s="152">
        <v>98341.5831</v>
      </c>
      <c r="Y943" s="152">
        <v>1.4846004E9</v>
      </c>
      <c r="Z943" s="152">
        <v>97804.9665</v>
      </c>
      <c r="AA943" s="153">
        <f>IFERROR(__xludf.DUMMYFUNCTION("TO_DATE(INT((AB943/(60*60*24))+""1/1/1970""))"),43801.0)</f>
        <v>43801</v>
      </c>
      <c r="AB943" s="156">
        <v>1.5753168E9</v>
      </c>
      <c r="AC943" s="156">
        <v>111871.8717</v>
      </c>
      <c r="AD943" s="153">
        <f>IFERROR(__xludf.DUMMYFUNCTION("TO_DATE(INT((AE943/(60*60*24))+""1/1/1970""))"),43805.0)</f>
        <v>43805</v>
      </c>
      <c r="AE943" s="152">
        <v>1.5756444E9</v>
      </c>
      <c r="AF943" s="152">
        <v>101944.02</v>
      </c>
      <c r="AG943" s="153">
        <f>IFERROR(__xludf.DUMMYFUNCTION("TO_DATE(INT((AH943/(60*60*24))+""1/1/1970""))"),43616.0)</f>
        <v>43616</v>
      </c>
      <c r="AH943" s="152">
        <v>1.559263823E9</v>
      </c>
      <c r="AI943" s="152">
        <v>107280.4781</v>
      </c>
    </row>
    <row r="944">
      <c r="A944" s="156">
        <v>1.5100884E9</v>
      </c>
      <c r="B944" s="156">
        <v>122104.1126</v>
      </c>
      <c r="C944" s="153">
        <f>IFERROR(__xludf.DUMMYFUNCTION("TO_DATE(INT((A944/(60*60*24))+""1/1/1970""))"),43046.0)</f>
        <v>43046</v>
      </c>
      <c r="D944" s="152">
        <v>1.530936E9</v>
      </c>
      <c r="E944" s="152">
        <v>98867.9857</v>
      </c>
      <c r="G944" s="152">
        <v>1.548738E9</v>
      </c>
      <c r="H944" s="152">
        <v>133378.635</v>
      </c>
      <c r="J944" s="154">
        <v>43675.0</v>
      </c>
      <c r="K944" s="155">
        <v>187910.09</v>
      </c>
      <c r="M944" s="13">
        <v>1.4963256E9</v>
      </c>
      <c r="N944" s="13">
        <v>27448.4413</v>
      </c>
      <c r="P944" s="156">
        <v>1.4908176E9</v>
      </c>
      <c r="Q944" s="156">
        <v>138038.8929</v>
      </c>
      <c r="S944" s="156">
        <v>1.4998896E9</v>
      </c>
      <c r="T944" s="156">
        <v>9743.6759</v>
      </c>
      <c r="V944" s="156">
        <v>1.486008E9</v>
      </c>
      <c r="W944" s="156">
        <v>98351.8315</v>
      </c>
      <c r="Y944" s="156">
        <v>1.4846076E9</v>
      </c>
      <c r="Z944" s="156">
        <v>97804.9665</v>
      </c>
      <c r="AA944" s="153">
        <f>IFERROR(__xludf.DUMMYFUNCTION("TO_DATE(INT((AB944/(60*60*24))+""1/1/1970""))"),43801.0)</f>
        <v>43801</v>
      </c>
      <c r="AB944" s="152">
        <v>1.5753204E9</v>
      </c>
      <c r="AC944" s="152">
        <v>111555.1517</v>
      </c>
      <c r="AD944" s="153">
        <f>IFERROR(__xludf.DUMMYFUNCTION("TO_DATE(INT((AE944/(60*60*24))+""1/1/1970""))"),43805.0)</f>
        <v>43805</v>
      </c>
      <c r="AE944" s="156">
        <v>1.5756624E9</v>
      </c>
      <c r="AF944" s="156">
        <v>101944.02</v>
      </c>
      <c r="AG944" s="153">
        <f>IFERROR(__xludf.DUMMYFUNCTION("TO_DATE(INT((AH944/(60*60*24))+""1/1/1970""))"),43616.0)</f>
        <v>43616</v>
      </c>
      <c r="AH944" s="156">
        <v>1.55928023E9</v>
      </c>
      <c r="AI944" s="156">
        <v>107280.4781</v>
      </c>
    </row>
    <row r="945">
      <c r="A945" s="152">
        <v>1.51015146E9</v>
      </c>
      <c r="B945" s="152">
        <v>122052.3433</v>
      </c>
      <c r="C945" s="153">
        <f>IFERROR(__xludf.DUMMYFUNCTION("TO_DATE(INT((A945/(60*60*24))+""1/1/1970""))"),43047.0)</f>
        <v>43047</v>
      </c>
      <c r="D945" s="152">
        <v>1.5311664E9</v>
      </c>
      <c r="E945" s="152">
        <v>98867.9857</v>
      </c>
      <c r="G945" s="156">
        <v>1.5488244E9</v>
      </c>
      <c r="H945" s="156">
        <v>132870.865</v>
      </c>
      <c r="J945" s="154">
        <v>43676.0</v>
      </c>
      <c r="K945" s="155">
        <v>187156.31</v>
      </c>
      <c r="M945" s="13">
        <v>1.4963472E9</v>
      </c>
      <c r="N945" s="13">
        <v>27448.4413</v>
      </c>
      <c r="P945" s="152">
        <v>1.4908464E9</v>
      </c>
      <c r="Q945" s="152">
        <v>138376.9653</v>
      </c>
      <c r="S945" s="152">
        <v>1.4999544E9</v>
      </c>
      <c r="T945" s="152">
        <v>9767.8657</v>
      </c>
      <c r="V945" s="152">
        <v>1.4860476E9</v>
      </c>
      <c r="W945" s="152">
        <v>98356.7596</v>
      </c>
      <c r="Y945" s="152">
        <v>1.48464E9</v>
      </c>
      <c r="Z945" s="152">
        <v>97575.7558</v>
      </c>
      <c r="AA945" s="153">
        <f>IFERROR(__xludf.DUMMYFUNCTION("TO_DATE(INT((AB945/(60*60*24))+""1/1/1970""))"),43802.0)</f>
        <v>43802</v>
      </c>
      <c r="AB945" s="156">
        <v>1.5753492E9</v>
      </c>
      <c r="AC945" s="156">
        <v>111555.1517</v>
      </c>
      <c r="AD945" s="153">
        <f>IFERROR(__xludf.DUMMYFUNCTION("TO_DATE(INT((AE945/(60*60*24))+""1/1/1970""))"),43805.0)</f>
        <v>43805</v>
      </c>
      <c r="AE945" s="152">
        <v>1.575666E9</v>
      </c>
      <c r="AF945" s="152">
        <v>101944.02</v>
      </c>
      <c r="AG945" s="153">
        <f>IFERROR(__xludf.DUMMYFUNCTION("TO_DATE(INT((AH945/(60*60*24))+""1/1/1970""))"),43616.0)</f>
        <v>43616</v>
      </c>
      <c r="AH945" s="152">
        <v>1.559296243E9</v>
      </c>
      <c r="AI945" s="152">
        <v>107280.4781</v>
      </c>
    </row>
    <row r="946">
      <c r="A946" s="156">
        <v>1.5101748E9</v>
      </c>
      <c r="B946" s="156">
        <v>122311.1897</v>
      </c>
      <c r="C946" s="153">
        <f>IFERROR(__xludf.DUMMYFUNCTION("TO_DATE(INT((A946/(60*60*24))+""1/1/1970""))"),43047.0)</f>
        <v>43047</v>
      </c>
      <c r="D946" s="152">
        <v>1.5312348E9</v>
      </c>
      <c r="E946" s="152">
        <v>98867.9857</v>
      </c>
      <c r="G946" s="152">
        <v>1.5489108E9</v>
      </c>
      <c r="H946" s="152">
        <v>135064.025</v>
      </c>
      <c r="J946" s="154">
        <v>43677.0</v>
      </c>
      <c r="K946" s="155">
        <v>186279.55</v>
      </c>
      <c r="M946" s="13">
        <v>1.496412E9</v>
      </c>
      <c r="N946" s="13">
        <v>27372.6331</v>
      </c>
      <c r="P946" s="156">
        <v>1.490886E9</v>
      </c>
      <c r="Q946" s="156">
        <v>138376.9653</v>
      </c>
      <c r="S946" s="156">
        <v>1.499976E9</v>
      </c>
      <c r="T946" s="156">
        <v>9767.8657</v>
      </c>
      <c r="V946" s="156">
        <v>1.4860764E9</v>
      </c>
      <c r="W946" s="156">
        <v>98348.8245</v>
      </c>
      <c r="Y946" s="156">
        <v>1.4846796E9</v>
      </c>
      <c r="Z946" s="156">
        <v>97575.7558</v>
      </c>
      <c r="AA946" s="153">
        <f>IFERROR(__xludf.DUMMYFUNCTION("TO_DATE(INT((AB946/(60*60*24))+""1/1/1970""))"),43802.0)</f>
        <v>43802</v>
      </c>
      <c r="AB946" s="152">
        <v>1.5753852E9</v>
      </c>
      <c r="AC946" s="152">
        <v>109487.196</v>
      </c>
      <c r="AD946" s="153">
        <f>IFERROR(__xludf.DUMMYFUNCTION("TO_DATE(INT((AE946/(60*60*24))+""1/1/1970""))"),43806.0)</f>
        <v>43806</v>
      </c>
      <c r="AE946" s="156">
        <v>1.5756948E9</v>
      </c>
      <c r="AF946" s="156">
        <v>101881.98</v>
      </c>
      <c r="AG946" s="153">
        <f>IFERROR(__xludf.DUMMYFUNCTION("TO_DATE(INT((AH946/(60*60*24))+""1/1/1970""))"),43616.0)</f>
        <v>43616</v>
      </c>
      <c r="AH946" s="156">
        <v>1.55931204E9</v>
      </c>
      <c r="AI946" s="156">
        <v>106011.6405</v>
      </c>
    </row>
    <row r="947">
      <c r="A947" s="152">
        <v>1.51023786E9</v>
      </c>
      <c r="B947" s="152">
        <v>121713.4899</v>
      </c>
      <c r="C947" s="153">
        <f>IFERROR(__xludf.DUMMYFUNCTION("TO_DATE(INT((A947/(60*60*24))+""1/1/1970""))"),43048.0)</f>
        <v>43048</v>
      </c>
      <c r="D947" s="152">
        <v>1.5312816E9</v>
      </c>
      <c r="E947" s="152">
        <v>98867.9857</v>
      </c>
      <c r="G947" s="156">
        <v>1.5489972E9</v>
      </c>
      <c r="H947" s="156">
        <v>137837.675</v>
      </c>
      <c r="J947" s="154">
        <v>43678.0</v>
      </c>
      <c r="K947" s="155">
        <v>183329.17</v>
      </c>
      <c r="M947" s="13">
        <v>1.4964336E9</v>
      </c>
      <c r="N947" s="13">
        <v>27372.6331</v>
      </c>
      <c r="P947" s="152">
        <v>1.490904E9</v>
      </c>
      <c r="Q947" s="152">
        <v>138376.9653</v>
      </c>
      <c r="S947" s="152">
        <v>1.5000408E9</v>
      </c>
      <c r="T947" s="152">
        <v>9785.5157</v>
      </c>
      <c r="V947" s="152">
        <v>1.4860872E9</v>
      </c>
      <c r="W947" s="152">
        <v>98353.5071</v>
      </c>
      <c r="Y947" s="152">
        <v>1.484694E9</v>
      </c>
      <c r="Z947" s="152">
        <v>97575.7558</v>
      </c>
      <c r="AA947" s="153">
        <f>IFERROR(__xludf.DUMMYFUNCTION("TO_DATE(INT((AB947/(60*60*24))+""1/1/1970""))"),43802.0)</f>
        <v>43802</v>
      </c>
      <c r="AB947" s="156">
        <v>1.5754032E9</v>
      </c>
      <c r="AC947" s="156">
        <v>110155.6779</v>
      </c>
      <c r="AD947" s="153">
        <f>IFERROR(__xludf.DUMMYFUNCTION("TO_DATE(INT((AE947/(60*60*24))+""1/1/1970""))"),43808.0)</f>
        <v>43808</v>
      </c>
      <c r="AE947" s="152">
        <v>1.5759036E9</v>
      </c>
      <c r="AF947" s="152">
        <v>101881.98</v>
      </c>
      <c r="AG947" s="153">
        <f>IFERROR(__xludf.DUMMYFUNCTION("TO_DATE(INT((AH947/(60*60*24))+""1/1/1970""))"),43616.0)</f>
        <v>43616</v>
      </c>
      <c r="AH947" s="152">
        <v>1.559327862E9</v>
      </c>
      <c r="AI947" s="152">
        <v>106078.4214</v>
      </c>
    </row>
    <row r="948">
      <c r="A948" s="156">
        <v>1.5102612E9</v>
      </c>
      <c r="B948" s="156">
        <v>121868.7977</v>
      </c>
      <c r="C948" s="153">
        <f>IFERROR(__xludf.DUMMYFUNCTION("TO_DATE(INT((A948/(60*60*24))+""1/1/1970""))"),43048.0)</f>
        <v>43048</v>
      </c>
      <c r="D948" s="152">
        <v>1.5313392E9</v>
      </c>
      <c r="E948" s="152">
        <v>98867.9857</v>
      </c>
      <c r="G948" s="152">
        <v>1.5490836E9</v>
      </c>
      <c r="H948" s="152">
        <v>138331.695</v>
      </c>
      <c r="J948" s="154">
        <v>43678.0</v>
      </c>
      <c r="K948" s="155">
        <v>183324.53</v>
      </c>
      <c r="M948" s="13">
        <v>1.496448E9</v>
      </c>
      <c r="N948" s="13">
        <v>27434.1569</v>
      </c>
      <c r="P948" s="156">
        <v>1.4909328E9</v>
      </c>
      <c r="Q948" s="156">
        <v>139073.8849</v>
      </c>
      <c r="S948" s="156">
        <v>1.5000624E9</v>
      </c>
      <c r="T948" s="156">
        <v>9785.5157</v>
      </c>
      <c r="V948" s="156">
        <v>1.4861268E9</v>
      </c>
      <c r="W948" s="156">
        <v>98200.5326</v>
      </c>
      <c r="Y948" s="156">
        <v>1.4847192E9</v>
      </c>
      <c r="Z948" s="156">
        <v>98442.9897</v>
      </c>
      <c r="AA948" s="153">
        <f>IFERROR(__xludf.DUMMYFUNCTION("TO_DATE(INT((AB948/(60*60*24))+""1/1/1970""))"),43802.0)</f>
        <v>43802</v>
      </c>
      <c r="AB948" s="152">
        <v>1.5754068E9</v>
      </c>
      <c r="AC948" s="152">
        <v>110534.4553</v>
      </c>
      <c r="AD948" s="153">
        <f>IFERROR(__xludf.DUMMYFUNCTION("TO_DATE(INT((AE948/(60*60*24))+""1/1/1970""))"),43808.0)</f>
        <v>43808</v>
      </c>
      <c r="AE948" s="156">
        <v>1.5759216E9</v>
      </c>
      <c r="AF948" s="156">
        <v>101881.98</v>
      </c>
      <c r="AG948" s="153">
        <f>IFERROR(__xludf.DUMMYFUNCTION("TO_DATE(INT((AH948/(60*60*24))+""1/1/1970""))"),43616.0)</f>
        <v>43616</v>
      </c>
      <c r="AH948" s="156">
        <v>1.559343743E9</v>
      </c>
      <c r="AI948" s="156">
        <v>105911.4691</v>
      </c>
    </row>
    <row r="949">
      <c r="A949" s="152">
        <v>1.51032426E9</v>
      </c>
      <c r="B949" s="152">
        <v>121718.1962</v>
      </c>
      <c r="C949" s="153">
        <f>IFERROR(__xludf.DUMMYFUNCTION("TO_DATE(INT((A949/(60*60*24))+""1/1/1970""))"),43049.0)</f>
        <v>43049</v>
      </c>
      <c r="D949" s="152">
        <v>1.5314076E9</v>
      </c>
      <c r="E949" s="152">
        <v>98867.9857</v>
      </c>
      <c r="G949" s="156">
        <v>1.5492924E9</v>
      </c>
      <c r="H949" s="156">
        <v>138331.695</v>
      </c>
      <c r="J949" s="154">
        <v>43679.0</v>
      </c>
      <c r="K949" s="155">
        <v>183361.69</v>
      </c>
      <c r="M949" s="13">
        <v>1.4965344E9</v>
      </c>
      <c r="N949" s="13">
        <v>27434.1569</v>
      </c>
      <c r="P949" s="152">
        <v>1.4909724E9</v>
      </c>
      <c r="Q949" s="152">
        <v>139073.8849</v>
      </c>
      <c r="S949" s="152">
        <v>1.5000768E9</v>
      </c>
      <c r="T949" s="152">
        <v>9798.0771</v>
      </c>
      <c r="V949" s="152">
        <v>1.4861592E9</v>
      </c>
      <c r="W949" s="152">
        <v>98751.7065</v>
      </c>
      <c r="Y949" s="152">
        <v>1.4847588E9</v>
      </c>
      <c r="Z949" s="152">
        <v>98442.9897</v>
      </c>
      <c r="AA949" s="153">
        <f>IFERROR(__xludf.DUMMYFUNCTION("TO_DATE(INT((AB949/(60*60*24))+""1/1/1970""))"),43803.0)</f>
        <v>43803</v>
      </c>
      <c r="AB949" s="156">
        <v>1.5754356E9</v>
      </c>
      <c r="AC949" s="156">
        <v>110534.4553</v>
      </c>
      <c r="AD949" s="153">
        <f>IFERROR(__xludf.DUMMYFUNCTION("TO_DATE(INT((AE949/(60*60*24))+""1/1/1970""))"),43808.0)</f>
        <v>43808</v>
      </c>
      <c r="AE949" s="152">
        <v>1.5759252E9</v>
      </c>
      <c r="AF949" s="152">
        <v>101881.98</v>
      </c>
      <c r="AG949" s="153">
        <f>IFERROR(__xludf.DUMMYFUNCTION("TO_DATE(INT((AH949/(60*60*24))+""1/1/1970""))"),43616.0)</f>
        <v>43616</v>
      </c>
      <c r="AH949" s="152">
        <v>1.559346957E9</v>
      </c>
      <c r="AI949" s="152">
        <v>105911.4691</v>
      </c>
    </row>
    <row r="950">
      <c r="A950" s="156">
        <v>1.5103476E9</v>
      </c>
      <c r="B950" s="156">
        <v>121831.1473</v>
      </c>
      <c r="C950" s="153">
        <f>IFERROR(__xludf.DUMMYFUNCTION("TO_DATE(INT((A950/(60*60*24))+""1/1/1970""))"),43049.0)</f>
        <v>43049</v>
      </c>
      <c r="D950" s="152">
        <v>1.5314544E9</v>
      </c>
      <c r="E950" s="152">
        <v>98867.9857</v>
      </c>
      <c r="G950" s="156">
        <v>1.5493428E9</v>
      </c>
      <c r="H950" s="156">
        <v>138689.685</v>
      </c>
      <c r="J950" s="154">
        <v>43682.0</v>
      </c>
      <c r="K950" s="155">
        <v>183157.55</v>
      </c>
      <c r="M950" s="13">
        <v>1.4966208E9</v>
      </c>
      <c r="N950" s="13">
        <v>27416.8063</v>
      </c>
      <c r="P950" s="156">
        <v>1.4909904E9</v>
      </c>
      <c r="Q950" s="156">
        <v>139073.8849</v>
      </c>
      <c r="S950" s="156">
        <v>1.5002496E9</v>
      </c>
      <c r="T950" s="156">
        <v>9797.4649</v>
      </c>
      <c r="V950" s="156">
        <v>1.4863356E9</v>
      </c>
      <c r="W950" s="156">
        <v>98646.4008</v>
      </c>
      <c r="Y950" s="156">
        <v>1.4847804E9</v>
      </c>
      <c r="Z950" s="156">
        <v>98442.9897</v>
      </c>
      <c r="AA950" s="153">
        <f>IFERROR(__xludf.DUMMYFUNCTION("TO_DATE(INT((AB950/(60*60*24))+""1/1/1970""))"),43803.0)</f>
        <v>43803</v>
      </c>
      <c r="AB950" s="152">
        <v>1.5754716E9</v>
      </c>
      <c r="AC950" s="152">
        <v>111385.9595</v>
      </c>
      <c r="AD950" s="153">
        <f>IFERROR(__xludf.DUMMYFUNCTION("TO_DATE(INT((AE950/(60*60*24))+""1/1/1970""))"),43809.0)</f>
        <v>43809</v>
      </c>
      <c r="AE950" s="156">
        <v>1.575954E9</v>
      </c>
      <c r="AF950" s="156">
        <v>101947.98</v>
      </c>
      <c r="AG950" s="153">
        <f>IFERROR(__xludf.DUMMYFUNCTION("TO_DATE(INT((AH950/(60*60*24))+""1/1/1970""))"),43617.0)</f>
        <v>43617</v>
      </c>
      <c r="AH950" s="156">
        <v>1.559360407E9</v>
      </c>
      <c r="AI950" s="156">
        <v>105911.4691</v>
      </c>
    </row>
    <row r="951">
      <c r="A951" s="152">
        <v>1.51058346E9</v>
      </c>
      <c r="B951" s="152">
        <v>121506.4128</v>
      </c>
      <c r="C951" s="153">
        <f>IFERROR(__xludf.DUMMYFUNCTION("TO_DATE(INT((A951/(60*60*24))+""1/1/1970""))"),43052.0)</f>
        <v>43052</v>
      </c>
      <c r="D951" s="152">
        <v>1.531512E9</v>
      </c>
      <c r="E951" s="152">
        <v>98867.9857</v>
      </c>
      <c r="G951" s="152">
        <v>1.5494292E9</v>
      </c>
      <c r="H951" s="152">
        <v>138904.285</v>
      </c>
      <c r="J951" s="154">
        <v>43683.0</v>
      </c>
      <c r="K951" s="155">
        <v>181564.67</v>
      </c>
      <c r="M951" s="13">
        <v>1.4966712E9</v>
      </c>
      <c r="N951" s="13">
        <v>27416.8063</v>
      </c>
      <c r="P951" s="152">
        <v>1.4910192E9</v>
      </c>
      <c r="Q951" s="152">
        <v>138502.193</v>
      </c>
      <c r="S951" s="152">
        <v>1.5003E9</v>
      </c>
      <c r="T951" s="152">
        <v>9797.4649</v>
      </c>
      <c r="V951" s="152">
        <v>1.4863752E9</v>
      </c>
      <c r="W951" s="152">
        <v>98500.8241</v>
      </c>
      <c r="Y951" s="152">
        <v>1.4847984E9</v>
      </c>
      <c r="Z951" s="152">
        <v>97811.3972</v>
      </c>
      <c r="AA951" s="153">
        <f>IFERROR(__xludf.DUMMYFUNCTION("TO_DATE(INT((AB951/(60*60*24))+""1/1/1970""))"),43803.0)</f>
        <v>43803</v>
      </c>
      <c r="AB951" s="156">
        <v>1.5754896E9</v>
      </c>
      <c r="AC951" s="156">
        <v>111440.99</v>
      </c>
      <c r="AD951" s="153">
        <f>IFERROR(__xludf.DUMMYFUNCTION("TO_DATE(INT((AE951/(60*60*24))+""1/1/1970""))"),43809.0)</f>
        <v>43809</v>
      </c>
      <c r="AE951" s="152">
        <v>1.57599E9</v>
      </c>
      <c r="AF951" s="152">
        <v>101947.98</v>
      </c>
      <c r="AG951" s="153">
        <f>IFERROR(__xludf.DUMMYFUNCTION("TO_DATE(INT((AH951/(60*60*24))+""1/1/1970""))"),43617.0)</f>
        <v>43617</v>
      </c>
      <c r="AH951" s="152">
        <v>1.559376303E9</v>
      </c>
      <c r="AI951" s="152">
        <v>105911.4691</v>
      </c>
    </row>
    <row r="952">
      <c r="A952" s="156">
        <v>1.5106068E9</v>
      </c>
      <c r="B952" s="156">
        <v>121944.0985</v>
      </c>
      <c r="C952" s="153">
        <f>IFERROR(__xludf.DUMMYFUNCTION("TO_DATE(INT((A952/(60*60*24))+""1/1/1970""))"),43052.0)</f>
        <v>43052</v>
      </c>
      <c r="D952" s="152">
        <v>1.5317496E9</v>
      </c>
      <c r="E952" s="152">
        <v>98867.9857</v>
      </c>
      <c r="G952" s="156">
        <v>1.5495156E9</v>
      </c>
      <c r="H952" s="156">
        <v>138092.985</v>
      </c>
      <c r="J952" s="154">
        <v>43684.0</v>
      </c>
      <c r="K952" s="155">
        <v>182942.65</v>
      </c>
      <c r="M952" s="13">
        <v>1.4966928E9</v>
      </c>
      <c r="N952" s="13">
        <v>27416.8063</v>
      </c>
      <c r="P952" s="156">
        <v>1.491192E9</v>
      </c>
      <c r="Q952" s="156">
        <v>138502.193</v>
      </c>
      <c r="S952" s="156">
        <v>1.5003216E9</v>
      </c>
      <c r="T952" s="156">
        <v>9797.4649</v>
      </c>
      <c r="V952" s="156">
        <v>1.4864148E9</v>
      </c>
      <c r="W952" s="156">
        <v>98419.9718</v>
      </c>
      <c r="Y952" s="156">
        <v>1.484838E9</v>
      </c>
      <c r="Z952" s="156">
        <v>97811.3972</v>
      </c>
      <c r="AA952" s="153">
        <f>IFERROR(__xludf.DUMMYFUNCTION("TO_DATE(INT((AB952/(60*60*24))+""1/1/1970""))"),43803.0)</f>
        <v>43803</v>
      </c>
      <c r="AB952" s="152">
        <v>1.5754932E9</v>
      </c>
      <c r="AC952" s="152">
        <v>111253.8884</v>
      </c>
      <c r="AD952" s="153">
        <f>IFERROR(__xludf.DUMMYFUNCTION("TO_DATE(INT((AE952/(60*60*24))+""1/1/1970""))"),43809.0)</f>
        <v>43809</v>
      </c>
      <c r="AE952" s="156">
        <v>1.576008E9</v>
      </c>
      <c r="AF952" s="156">
        <v>101947.98</v>
      </c>
      <c r="AG952" s="153">
        <f>IFERROR(__xludf.DUMMYFUNCTION("TO_DATE(INT((AH952/(60*60*24))+""1/1/1970""))"),43617.0)</f>
        <v>43617</v>
      </c>
      <c r="AH952" s="156">
        <v>1.559392279E9</v>
      </c>
      <c r="AI952" s="156">
        <v>105911.4691</v>
      </c>
    </row>
    <row r="953">
      <c r="A953" s="152">
        <v>1.51066986E9</v>
      </c>
      <c r="B953" s="152">
        <v>121525.2379</v>
      </c>
      <c r="C953" s="153">
        <f>IFERROR(__xludf.DUMMYFUNCTION("TO_DATE(INT((A953/(60*60*24))+""1/1/1970""))"),43053.0)</f>
        <v>43053</v>
      </c>
      <c r="D953" s="152">
        <v>1.5318E9</v>
      </c>
      <c r="E953" s="152">
        <v>98867.9857</v>
      </c>
      <c r="G953" s="152">
        <v>1.549602E9</v>
      </c>
      <c r="H953" s="152">
        <v>137427.345</v>
      </c>
      <c r="J953" s="154">
        <v>43685.0</v>
      </c>
      <c r="K953" s="155">
        <v>183002.29</v>
      </c>
      <c r="M953" s="13">
        <v>1.4967576E9</v>
      </c>
      <c r="N953" s="13">
        <v>27485.2118</v>
      </c>
      <c r="P953" s="152">
        <v>1.4912316E9</v>
      </c>
      <c r="Q953" s="152">
        <v>138502.193</v>
      </c>
      <c r="S953" s="152">
        <v>1.5003864E9</v>
      </c>
      <c r="T953" s="152">
        <v>9785.6519</v>
      </c>
      <c r="V953" s="152">
        <v>1.486422E9</v>
      </c>
      <c r="W953" s="152">
        <v>98405.215</v>
      </c>
      <c r="Y953" s="152">
        <v>1.4848668E9</v>
      </c>
      <c r="Z953" s="152">
        <v>97811.3972</v>
      </c>
      <c r="AA953" s="153">
        <f>IFERROR(__xludf.DUMMYFUNCTION("TO_DATE(INT((AB953/(60*60*24))+""1/1/1970""))"),43804.0)</f>
        <v>43804</v>
      </c>
      <c r="AB953" s="156">
        <v>1.575522E9</v>
      </c>
      <c r="AC953" s="156">
        <v>111253.8884</v>
      </c>
      <c r="AD953" s="153">
        <f>IFERROR(__xludf.DUMMYFUNCTION("TO_DATE(INT((AE953/(60*60*24))+""1/1/1970""))"),43809.0)</f>
        <v>43809</v>
      </c>
      <c r="AE953" s="152">
        <v>1.5760116E9</v>
      </c>
      <c r="AF953" s="152">
        <v>101947.98</v>
      </c>
      <c r="AG953" s="153">
        <f>IFERROR(__xludf.DUMMYFUNCTION("TO_DATE(INT((AH953/(60*60*24))+""1/1/1970""))"),43617.0)</f>
        <v>43617</v>
      </c>
      <c r="AH953" s="152">
        <v>1.559408287E9</v>
      </c>
      <c r="AI953" s="152">
        <v>105911.4691</v>
      </c>
    </row>
    <row r="954">
      <c r="A954" s="156">
        <v>1.5106932E9</v>
      </c>
      <c r="B954" s="156">
        <v>121661.7206</v>
      </c>
      <c r="C954" s="153">
        <f>IFERROR(__xludf.DUMMYFUNCTION("TO_DATE(INT((A954/(60*60*24))+""1/1/1970""))"),43053.0)</f>
        <v>43053</v>
      </c>
      <c r="D954" s="152">
        <v>1.5318576E9</v>
      </c>
      <c r="E954" s="152">
        <v>98867.9857</v>
      </c>
      <c r="G954" s="156">
        <v>1.5496884E9</v>
      </c>
      <c r="H954" s="156">
        <v>138697.74</v>
      </c>
      <c r="J954" s="154">
        <v>43686.0</v>
      </c>
      <c r="K954" s="155">
        <v>184573.19</v>
      </c>
      <c r="M954" s="13">
        <v>1.4967792E9</v>
      </c>
      <c r="N954" s="13">
        <v>27485.2118</v>
      </c>
      <c r="P954" s="156">
        <v>1.4912496E9</v>
      </c>
      <c r="Q954" s="156">
        <v>138502.193</v>
      </c>
      <c r="S954" s="156">
        <v>1.500408E9</v>
      </c>
      <c r="T954" s="156">
        <v>9785.6519</v>
      </c>
      <c r="V954" s="156">
        <v>1.4864544E9</v>
      </c>
      <c r="W954" s="156">
        <v>98161.8014</v>
      </c>
      <c r="Y954" s="156">
        <v>1.4848776E9</v>
      </c>
      <c r="Z954" s="156">
        <v>98099.4034</v>
      </c>
      <c r="AA954" s="153">
        <f>IFERROR(__xludf.DUMMYFUNCTION("TO_DATE(INT((AB954/(60*60*24))+""1/1/1970""))"),43804.0)</f>
        <v>43804</v>
      </c>
      <c r="AB954" s="152">
        <v>1.575558E9</v>
      </c>
      <c r="AC954" s="152">
        <v>111459.6184</v>
      </c>
      <c r="AD954" s="153">
        <f>IFERROR(__xludf.DUMMYFUNCTION("TO_DATE(INT((AE954/(60*60*24))+""1/1/1970""))"),43810.0)</f>
        <v>43810</v>
      </c>
      <c r="AE954" s="156">
        <v>1.5760404E9</v>
      </c>
      <c r="AF954" s="156">
        <v>101893.86</v>
      </c>
      <c r="AG954" s="153">
        <f>IFERROR(__xludf.DUMMYFUNCTION("TO_DATE(INT((AH954/(60*60*24))+""1/1/1970""))"),43617.0)</f>
        <v>43617</v>
      </c>
      <c r="AH954" s="156">
        <v>1.55942408E9</v>
      </c>
      <c r="AI954" s="156">
        <v>105911.4691</v>
      </c>
    </row>
    <row r="955">
      <c r="A955" s="152">
        <v>1.51075626E9</v>
      </c>
      <c r="B955" s="152">
        <v>121082.8459</v>
      </c>
      <c r="C955" s="153">
        <f>IFERROR(__xludf.DUMMYFUNCTION("TO_DATE(INT((A955/(60*60*24))+""1/1/1970""))"),43054.0)</f>
        <v>43054</v>
      </c>
      <c r="D955" s="152">
        <v>1.531926E9</v>
      </c>
      <c r="E955" s="152">
        <v>98867.9857</v>
      </c>
      <c r="G955" s="152">
        <v>1.5498972E9</v>
      </c>
      <c r="H955" s="152">
        <v>138697.74</v>
      </c>
      <c r="J955" s="154">
        <v>43689.0</v>
      </c>
      <c r="K955" s="155">
        <v>183964.63</v>
      </c>
      <c r="M955" s="13">
        <v>1.496844E9</v>
      </c>
      <c r="N955" s="13">
        <v>27566.9658</v>
      </c>
      <c r="P955" s="152">
        <v>1.4912784E9</v>
      </c>
      <c r="Q955" s="152">
        <v>138129.6565</v>
      </c>
      <c r="S955" s="152">
        <v>1.5004728E9</v>
      </c>
      <c r="T955" s="152">
        <v>9785.835</v>
      </c>
      <c r="V955" s="152">
        <v>1.486494E9</v>
      </c>
      <c r="W955" s="152">
        <v>98110.7142</v>
      </c>
      <c r="Y955" s="152">
        <v>1.4849172E9</v>
      </c>
      <c r="Z955" s="152">
        <v>98099.4034</v>
      </c>
      <c r="AA955" s="153">
        <f>IFERROR(__xludf.DUMMYFUNCTION("TO_DATE(INT((AB955/(60*60*24))+""1/1/1970""))"),43804.0)</f>
        <v>43804</v>
      </c>
      <c r="AB955" s="156">
        <v>1.575576E9</v>
      </c>
      <c r="AC955" s="156">
        <v>111278.9981</v>
      </c>
      <c r="AD955" s="153">
        <f>IFERROR(__xludf.DUMMYFUNCTION("TO_DATE(INT((AE955/(60*60*24))+""1/1/1970""))"),43810.0)</f>
        <v>43810</v>
      </c>
      <c r="AE955" s="152">
        <v>1.5760764E9</v>
      </c>
      <c r="AF955" s="152">
        <v>101893.86</v>
      </c>
      <c r="AG955" s="153">
        <f>IFERROR(__xludf.DUMMYFUNCTION("TO_DATE(INT((AH955/(60*60*24))+""1/1/1970""))"),43617.0)</f>
        <v>43617</v>
      </c>
      <c r="AH955" s="152">
        <v>1.55943318E9</v>
      </c>
      <c r="AI955" s="152">
        <v>105911.4691</v>
      </c>
    </row>
    <row r="956">
      <c r="A956" s="156">
        <v>1.5107796E9</v>
      </c>
      <c r="B956" s="156">
        <v>121054.6081</v>
      </c>
      <c r="C956" s="153">
        <f>IFERROR(__xludf.DUMMYFUNCTION("TO_DATE(INT((A956/(60*60*24))+""1/1/1970""))"),43054.0)</f>
        <v>43054</v>
      </c>
      <c r="D956" s="152">
        <v>1.5319728E9</v>
      </c>
      <c r="E956" s="152">
        <v>98867.9857</v>
      </c>
      <c r="G956" s="152">
        <v>1.5499476E9</v>
      </c>
      <c r="H956" s="152">
        <v>137240.96</v>
      </c>
      <c r="J956" s="154">
        <v>43690.0</v>
      </c>
      <c r="K956" s="155">
        <v>183924.23</v>
      </c>
      <c r="M956" s="13">
        <v>1.4968656E9</v>
      </c>
      <c r="N956" s="13">
        <v>27566.9658</v>
      </c>
      <c r="P956" s="156">
        <v>1.491318E9</v>
      </c>
      <c r="Q956" s="156">
        <v>138129.6565</v>
      </c>
      <c r="S956" s="156">
        <v>1.5004944E9</v>
      </c>
      <c r="T956" s="156">
        <v>9785.835</v>
      </c>
      <c r="V956" s="156">
        <v>1.4865084E9</v>
      </c>
      <c r="W956" s="156">
        <v>97970.4105</v>
      </c>
      <c r="Y956" s="156">
        <v>1.4849496E9</v>
      </c>
      <c r="Z956" s="156">
        <v>98099.4034</v>
      </c>
      <c r="AA956" s="153">
        <f>IFERROR(__xludf.DUMMYFUNCTION("TO_DATE(INT((AB956/(60*60*24))+""1/1/1970""))"),43804.0)</f>
        <v>43804</v>
      </c>
      <c r="AB956" s="152">
        <v>1.5755796E9</v>
      </c>
      <c r="AC956" s="152">
        <v>111416.4578</v>
      </c>
      <c r="AD956" s="153">
        <f>IFERROR(__xludf.DUMMYFUNCTION("TO_DATE(INT((AE956/(60*60*24))+""1/1/1970""))"),43810.0)</f>
        <v>43810</v>
      </c>
      <c r="AE956" s="156">
        <v>1.5760944E9</v>
      </c>
      <c r="AF956" s="156">
        <v>101893.86</v>
      </c>
      <c r="AG956" s="153">
        <f>IFERROR(__xludf.DUMMYFUNCTION("TO_DATE(INT((AH956/(60*60*24))+""1/1/1970""))"),43618.0)</f>
        <v>43618</v>
      </c>
      <c r="AH956" s="156">
        <v>1.559440039E9</v>
      </c>
      <c r="AI956" s="156">
        <v>105911.4691</v>
      </c>
    </row>
    <row r="957">
      <c r="A957" s="152">
        <v>1.51084266E9</v>
      </c>
      <c r="B957" s="152">
        <v>121605.245</v>
      </c>
      <c r="C957" s="153">
        <f>IFERROR(__xludf.DUMMYFUNCTION("TO_DATE(INT((A957/(60*60*24))+""1/1/1970""))"),43055.0)</f>
        <v>43055</v>
      </c>
      <c r="D957" s="152">
        <v>1.5320304E9</v>
      </c>
      <c r="E957" s="152">
        <v>98867.9857</v>
      </c>
      <c r="G957" s="156">
        <v>1.550034E9</v>
      </c>
      <c r="H957" s="156">
        <v>138396.53</v>
      </c>
      <c r="J957" s="154">
        <v>43691.0</v>
      </c>
      <c r="K957" s="155">
        <v>184942.15</v>
      </c>
      <c r="M957" s="13">
        <v>1.4969304E9</v>
      </c>
      <c r="N957" s="13">
        <v>27632.6345</v>
      </c>
      <c r="P957" s="152">
        <v>1.491336E9</v>
      </c>
      <c r="Q957" s="152">
        <v>138129.6565</v>
      </c>
      <c r="S957" s="152">
        <v>1.5005592E9</v>
      </c>
      <c r="T957" s="152">
        <v>9793.769</v>
      </c>
      <c r="V957" s="152">
        <v>1.4865336E9</v>
      </c>
      <c r="W957" s="152">
        <v>98071.4505</v>
      </c>
      <c r="Y957" s="152">
        <v>1.4849568E9</v>
      </c>
      <c r="Z957" s="152">
        <v>98482.9523</v>
      </c>
      <c r="AA957" s="153">
        <f>IFERROR(__xludf.DUMMYFUNCTION("TO_DATE(INT((AB957/(60*60*24))+""1/1/1970""))"),43805.0)</f>
        <v>43805</v>
      </c>
      <c r="AB957" s="156">
        <v>1.5756084E9</v>
      </c>
      <c r="AC957" s="156">
        <v>111416.4578</v>
      </c>
      <c r="AD957" s="153">
        <f>IFERROR(__xludf.DUMMYFUNCTION("TO_DATE(INT((AE957/(60*60*24))+""1/1/1970""))"),43810.0)</f>
        <v>43810</v>
      </c>
      <c r="AE957" s="152">
        <v>1.576098E9</v>
      </c>
      <c r="AF957" s="152">
        <v>101893.86</v>
      </c>
      <c r="AG957" s="153">
        <f>IFERROR(__xludf.DUMMYFUNCTION("TO_DATE(INT((AH957/(60*60*24))+""1/1/1970""))"),43618.0)</f>
        <v>43618</v>
      </c>
      <c r="AH957" s="152">
        <v>1.559455925E9</v>
      </c>
      <c r="AI957" s="152">
        <v>105911.4691</v>
      </c>
    </row>
    <row r="958">
      <c r="A958" s="156">
        <v>1.510866E9</v>
      </c>
      <c r="B958" s="156">
        <v>122080.5811</v>
      </c>
      <c r="C958" s="153">
        <f>IFERROR(__xludf.DUMMYFUNCTION("TO_DATE(INT((A958/(60*60*24))+""1/1/1970""))"),43055.0)</f>
        <v>43055</v>
      </c>
      <c r="D958" s="152">
        <v>1.5320988E9</v>
      </c>
      <c r="E958" s="152">
        <v>98867.9857</v>
      </c>
      <c r="G958" s="152">
        <v>1.5501204E9</v>
      </c>
      <c r="H958" s="152">
        <v>137755.21</v>
      </c>
      <c r="J958" s="154">
        <v>43692.0</v>
      </c>
      <c r="K958" s="155">
        <v>183645.27</v>
      </c>
      <c r="M958" s="13">
        <v>1.496952E9</v>
      </c>
      <c r="N958" s="13">
        <v>27632.6345</v>
      </c>
      <c r="P958" s="156">
        <v>1.4913648E9</v>
      </c>
      <c r="Q958" s="156">
        <v>138268.7309</v>
      </c>
      <c r="S958" s="156">
        <v>1.5005808E9</v>
      </c>
      <c r="T958" s="156">
        <v>9793.769</v>
      </c>
      <c r="V958" s="156">
        <v>1.4865732E9</v>
      </c>
      <c r="W958" s="156">
        <v>98270.1976</v>
      </c>
      <c r="Y958" s="156">
        <v>1.485126E9</v>
      </c>
      <c r="Z958" s="156">
        <v>98482.9523</v>
      </c>
      <c r="AA958" s="153">
        <f>IFERROR(__xludf.DUMMYFUNCTION("TO_DATE(INT((AB958/(60*60*24))+""1/1/1970""))"),43805.0)</f>
        <v>43805</v>
      </c>
      <c r="AB958" s="152">
        <v>1.5756444E9</v>
      </c>
      <c r="AC958" s="152">
        <v>113028.0154</v>
      </c>
      <c r="AD958" s="153">
        <f>IFERROR(__xludf.DUMMYFUNCTION("TO_DATE(INT((AE958/(60*60*24))+""1/1/1970""))"),43811.0)</f>
        <v>43811</v>
      </c>
      <c r="AE958" s="156">
        <v>1.5761268E9</v>
      </c>
      <c r="AF958" s="156">
        <v>102049.62</v>
      </c>
      <c r="AG958" s="153">
        <f>IFERROR(__xludf.DUMMYFUNCTION("TO_DATE(INT((AH958/(60*60*24))+""1/1/1970""))"),43618.0)</f>
        <v>43618</v>
      </c>
      <c r="AH958" s="156">
        <v>1.559472036E9</v>
      </c>
      <c r="AI958" s="156">
        <v>105911.4691</v>
      </c>
    </row>
    <row r="959">
      <c r="A959" s="152">
        <v>1.51092906E9</v>
      </c>
      <c r="B959" s="152">
        <v>121906.4481</v>
      </c>
      <c r="C959" s="153">
        <f>IFERROR(__xludf.DUMMYFUNCTION("TO_DATE(INT((A959/(60*60*24))+""1/1/1970""))"),43056.0)</f>
        <v>43056</v>
      </c>
      <c r="D959" s="152">
        <v>1.5321456E9</v>
      </c>
      <c r="E959" s="152">
        <v>98867.9857</v>
      </c>
      <c r="G959" s="156">
        <v>1.5502068E9</v>
      </c>
      <c r="H959" s="156">
        <v>138455.1</v>
      </c>
      <c r="J959" s="154">
        <v>43693.0</v>
      </c>
      <c r="K959" s="155">
        <v>184331.01</v>
      </c>
      <c r="M959" s="13">
        <v>1.4970168E9</v>
      </c>
      <c r="N959" s="13">
        <v>27576.3084</v>
      </c>
      <c r="P959" s="152">
        <v>1.4914044E9</v>
      </c>
      <c r="Q959" s="152">
        <v>138268.7309</v>
      </c>
      <c r="S959" s="152">
        <v>1.5006456E9</v>
      </c>
      <c r="T959" s="152">
        <v>9775.1516</v>
      </c>
      <c r="V959" s="152">
        <v>1.4865948E9</v>
      </c>
      <c r="W959" s="152">
        <v>98179.4385</v>
      </c>
      <c r="Y959" s="152">
        <v>1.4851656E9</v>
      </c>
      <c r="Z959" s="152">
        <v>98589.9785</v>
      </c>
      <c r="AA959" s="153">
        <f>IFERROR(__xludf.DUMMYFUNCTION("TO_DATE(INT((AB959/(60*60*24))+""1/1/1970""))"),43805.0)</f>
        <v>43805</v>
      </c>
      <c r="AB959" s="156">
        <v>1.5756624E9</v>
      </c>
      <c r="AC959" s="156">
        <v>112739.139</v>
      </c>
      <c r="AD959" s="153">
        <f>IFERROR(__xludf.DUMMYFUNCTION("TO_DATE(INT((AE959/(60*60*24))+""1/1/1970""))"),43811.0)</f>
        <v>43811</v>
      </c>
      <c r="AE959" s="152">
        <v>1.5761628E9</v>
      </c>
      <c r="AF959" s="152">
        <v>102049.62</v>
      </c>
      <c r="AG959" s="153">
        <f>IFERROR(__xludf.DUMMYFUNCTION("TO_DATE(INT((AH959/(60*60*24))+""1/1/1970""))"),43618.0)</f>
        <v>43618</v>
      </c>
      <c r="AH959" s="152">
        <v>1.559487836E9</v>
      </c>
      <c r="AI959" s="152">
        <v>105911.4691</v>
      </c>
    </row>
    <row r="960">
      <c r="A960" s="156">
        <v>1.5109524E9</v>
      </c>
      <c r="B960" s="156">
        <v>121722.9025</v>
      </c>
      <c r="C960" s="153">
        <f>IFERROR(__xludf.DUMMYFUNCTION("TO_DATE(INT((A960/(60*60*24))+""1/1/1970""))"),43056.0)</f>
        <v>43056</v>
      </c>
      <c r="D960" s="152">
        <v>1.532376E9</v>
      </c>
      <c r="E960" s="152">
        <v>98867.9857</v>
      </c>
      <c r="G960" s="152">
        <v>1.5502932E9</v>
      </c>
      <c r="H960" s="152">
        <v>139164.31</v>
      </c>
      <c r="J960" s="154">
        <v>43696.0</v>
      </c>
      <c r="K960" s="155">
        <v>185075.05</v>
      </c>
      <c r="M960" s="13">
        <v>1.4970384E9</v>
      </c>
      <c r="N960" s="13">
        <v>27576.3084</v>
      </c>
      <c r="P960" s="156">
        <v>1.4914224E9</v>
      </c>
      <c r="Q960" s="156">
        <v>138268.7309</v>
      </c>
      <c r="S960" s="156">
        <v>1.5006672E9</v>
      </c>
      <c r="T960" s="156">
        <v>9775.1516</v>
      </c>
      <c r="V960" s="156">
        <v>1.4866128E9</v>
      </c>
      <c r="W960" s="156">
        <v>97954.9974</v>
      </c>
      <c r="Y960" s="156">
        <v>1.4852052E9</v>
      </c>
      <c r="Z960" s="156">
        <v>98589.9785</v>
      </c>
      <c r="AA960" s="153">
        <f>IFERROR(__xludf.DUMMYFUNCTION("TO_DATE(INT((AB960/(60*60*24))+""1/1/1970""))"),43805.0)</f>
        <v>43805</v>
      </c>
      <c r="AB960" s="152">
        <v>1.575666E9</v>
      </c>
      <c r="AC960" s="152">
        <v>112761.5331</v>
      </c>
      <c r="AD960" s="153">
        <f>IFERROR(__xludf.DUMMYFUNCTION("TO_DATE(INT((AE960/(60*60*24))+""1/1/1970""))"),43811.0)</f>
        <v>43811</v>
      </c>
      <c r="AE960" s="156">
        <v>1.5761808E9</v>
      </c>
      <c r="AF960" s="156">
        <v>102049.62</v>
      </c>
      <c r="AG960" s="153">
        <f>IFERROR(__xludf.DUMMYFUNCTION("TO_DATE(INT((AH960/(60*60*24))+""1/1/1970""))"),43618.0)</f>
        <v>43618</v>
      </c>
      <c r="AH960" s="156">
        <v>1.559503961E9</v>
      </c>
      <c r="AI960" s="156">
        <v>105911.4691</v>
      </c>
    </row>
    <row r="961">
      <c r="A961" s="152">
        <v>1.51118826E9</v>
      </c>
      <c r="B961" s="152">
        <v>121774.6717</v>
      </c>
      <c r="C961" s="153">
        <f>IFERROR(__xludf.DUMMYFUNCTION("TO_DATE(INT((A961/(60*60*24))+""1/1/1970""))"),43059.0)</f>
        <v>43059</v>
      </c>
      <c r="D961" s="152">
        <v>1.5324444E9</v>
      </c>
      <c r="E961" s="152">
        <v>98867.9857</v>
      </c>
      <c r="G961" s="156">
        <v>1.5505884E9</v>
      </c>
      <c r="H961" s="156">
        <v>139164.31</v>
      </c>
      <c r="J961" s="154">
        <v>43697.0</v>
      </c>
      <c r="K961" s="155">
        <v>185355.63</v>
      </c>
      <c r="M961" s="13">
        <v>1.4970528E9</v>
      </c>
      <c r="N961" s="13">
        <v>27533.5992</v>
      </c>
      <c r="P961" s="152">
        <v>1.4914512E9</v>
      </c>
      <c r="Q961" s="152">
        <v>137511.8635</v>
      </c>
      <c r="S961" s="152">
        <v>1.5006816E9</v>
      </c>
      <c r="T961" s="152">
        <v>9762.002</v>
      </c>
      <c r="V961" s="152">
        <v>1.4866524E9</v>
      </c>
      <c r="W961" s="152">
        <v>98075.1473</v>
      </c>
      <c r="Y961" s="152">
        <v>1.4852124E9</v>
      </c>
      <c r="Z961" s="152">
        <v>98589.9785</v>
      </c>
      <c r="AA961" s="153">
        <f>IFERROR(__xludf.DUMMYFUNCTION("TO_DATE(INT((AB961/(60*60*24))+""1/1/1970""))"),43806.0)</f>
        <v>43806</v>
      </c>
      <c r="AB961" s="156">
        <v>1.5756948E9</v>
      </c>
      <c r="AC961" s="156">
        <v>112761.5331</v>
      </c>
      <c r="AD961" s="153">
        <f>IFERROR(__xludf.DUMMYFUNCTION("TO_DATE(INT((AE961/(60*60*24))+""1/1/1970""))"),43811.0)</f>
        <v>43811</v>
      </c>
      <c r="AE961" s="152">
        <v>1.5761844E9</v>
      </c>
      <c r="AF961" s="152">
        <v>102049.62</v>
      </c>
      <c r="AG961" s="153">
        <f>IFERROR(__xludf.DUMMYFUNCTION("TO_DATE(INT((AH961/(60*60*24))+""1/1/1970""))"),43618.0)</f>
        <v>43618</v>
      </c>
      <c r="AH961" s="152">
        <v>1.559519818E9</v>
      </c>
      <c r="AI961" s="152">
        <v>105911.4691</v>
      </c>
    </row>
    <row r="962">
      <c r="A962" s="156">
        <v>1.5112116E9</v>
      </c>
      <c r="B962" s="156">
        <v>121929.9796</v>
      </c>
      <c r="C962" s="153">
        <f>IFERROR(__xludf.DUMMYFUNCTION("TO_DATE(INT((A962/(60*60*24))+""1/1/1970""))"),43059.0)</f>
        <v>43059</v>
      </c>
      <c r="D962" s="152">
        <v>1.5324912E9</v>
      </c>
      <c r="E962" s="152">
        <v>98867.9857</v>
      </c>
      <c r="G962" s="156">
        <v>1.5506388E9</v>
      </c>
      <c r="H962" s="156">
        <v>140656.94</v>
      </c>
      <c r="J962" s="154">
        <v>43698.0</v>
      </c>
      <c r="K962" s="155">
        <v>185218.73</v>
      </c>
      <c r="M962" s="13">
        <v>1.4971392E9</v>
      </c>
      <c r="N962" s="13">
        <v>27533.5992</v>
      </c>
      <c r="P962" s="156">
        <v>1.4914908E9</v>
      </c>
      <c r="Q962" s="156">
        <v>137511.8635</v>
      </c>
      <c r="S962" s="156">
        <v>1.5008544E9</v>
      </c>
      <c r="T962" s="156">
        <v>9763.5108</v>
      </c>
      <c r="V962" s="156">
        <v>1.4866812E9</v>
      </c>
      <c r="W962" s="156">
        <v>97941.9079</v>
      </c>
      <c r="Y962" s="156">
        <v>1.4852448E9</v>
      </c>
      <c r="Z962" s="156">
        <v>99017.6241</v>
      </c>
      <c r="AA962" s="153">
        <f>IFERROR(__xludf.DUMMYFUNCTION("TO_DATE(INT((AB962/(60*60*24))+""1/1/1970""))"),43808.0)</f>
        <v>43808</v>
      </c>
      <c r="AB962" s="152">
        <v>1.5759036E9</v>
      </c>
      <c r="AC962" s="152">
        <v>112996.2058</v>
      </c>
      <c r="AD962" s="153">
        <f>IFERROR(__xludf.DUMMYFUNCTION("TO_DATE(INT((AE962/(60*60*24))+""1/1/1970""))"),43812.0)</f>
        <v>43812</v>
      </c>
      <c r="AE962" s="156">
        <v>1.5762132E9</v>
      </c>
      <c r="AF962" s="156">
        <v>101665.94</v>
      </c>
      <c r="AG962" s="153">
        <f>IFERROR(__xludf.DUMMYFUNCTION("TO_DATE(INT((AH962/(60*60*24))+""1/1/1970""))"),43619.0)</f>
        <v>43619</v>
      </c>
      <c r="AH962" s="156">
        <v>1.559535623E9</v>
      </c>
      <c r="AI962" s="156">
        <v>105911.4691</v>
      </c>
    </row>
    <row r="963">
      <c r="A963" s="152">
        <v>1.51127466E9</v>
      </c>
      <c r="B963" s="152">
        <v>122344.1338</v>
      </c>
      <c r="C963" s="153">
        <f>IFERROR(__xludf.DUMMYFUNCTION("TO_DATE(INT((A963/(60*60*24))+""1/1/1970""))"),43060.0)</f>
        <v>43060</v>
      </c>
      <c r="D963" s="152">
        <v>1.5325488E9</v>
      </c>
      <c r="E963" s="152">
        <v>98867.9857</v>
      </c>
      <c r="G963" s="152">
        <v>1.5507252E9</v>
      </c>
      <c r="H963" s="152">
        <v>141350.97</v>
      </c>
      <c r="J963" s="154">
        <v>43699.0</v>
      </c>
      <c r="K963" s="155">
        <v>185544.11</v>
      </c>
      <c r="M963" s="13">
        <v>1.4972256E9</v>
      </c>
      <c r="N963" s="13">
        <v>27544.6495</v>
      </c>
      <c r="P963" s="152">
        <v>1.4915088E9</v>
      </c>
      <c r="Q963" s="152">
        <v>137511.8635</v>
      </c>
      <c r="S963" s="152">
        <v>1.5009048E9</v>
      </c>
      <c r="T963" s="152">
        <v>9763.5108</v>
      </c>
      <c r="V963" s="152">
        <v>1.486692E9</v>
      </c>
      <c r="W963" s="152">
        <v>98108.6163</v>
      </c>
      <c r="Y963" s="152">
        <v>1.4852844E9</v>
      </c>
      <c r="Z963" s="152">
        <v>99017.6241</v>
      </c>
      <c r="AA963" s="153">
        <f>IFERROR(__xludf.DUMMYFUNCTION("TO_DATE(INT((AB963/(60*60*24))+""1/1/1970""))"),43808.0)</f>
        <v>43808</v>
      </c>
      <c r="AB963" s="156">
        <v>1.5759216E9</v>
      </c>
      <c r="AC963" s="156">
        <v>112817.0639</v>
      </c>
      <c r="AD963" s="153">
        <f>IFERROR(__xludf.DUMMYFUNCTION("TO_DATE(INT((AE963/(60*60*24))+""1/1/1970""))"),43812.0)</f>
        <v>43812</v>
      </c>
      <c r="AE963" s="152">
        <v>1.5762492E9</v>
      </c>
      <c r="AF963" s="152">
        <v>101665.94</v>
      </c>
      <c r="AG963" s="153">
        <f>IFERROR(__xludf.DUMMYFUNCTION("TO_DATE(INT((AH963/(60*60*24))+""1/1/1970""))"),43619.0)</f>
        <v>43619</v>
      </c>
      <c r="AH963" s="152">
        <v>1.559551666E9</v>
      </c>
      <c r="AI963" s="152">
        <v>105911.4691</v>
      </c>
    </row>
    <row r="964">
      <c r="A964" s="156">
        <v>1.511298E9</v>
      </c>
      <c r="B964" s="156">
        <v>122725.344</v>
      </c>
      <c r="C964" s="153">
        <f>IFERROR(__xludf.DUMMYFUNCTION("TO_DATE(INT((A964/(60*60*24))+""1/1/1970""))"),43060.0)</f>
        <v>43060</v>
      </c>
      <c r="D964" s="152">
        <v>1.5326172E9</v>
      </c>
      <c r="E964" s="152">
        <v>98867.9857</v>
      </c>
      <c r="G964" s="156">
        <v>1.5508116E9</v>
      </c>
      <c r="H964" s="156">
        <v>139015.33</v>
      </c>
      <c r="J964" s="154">
        <v>43700.0</v>
      </c>
      <c r="K964" s="155">
        <v>185230.61</v>
      </c>
      <c r="M964" s="13">
        <v>1.497276E9</v>
      </c>
      <c r="N964" s="13">
        <v>27544.6495</v>
      </c>
      <c r="P964" s="156">
        <v>1.4915376E9</v>
      </c>
      <c r="Q964" s="156">
        <v>138178.4929</v>
      </c>
      <c r="S964" s="156">
        <v>1.5009264E9</v>
      </c>
      <c r="T964" s="156">
        <v>9763.5108</v>
      </c>
      <c r="V964" s="156">
        <v>1.4867316E9</v>
      </c>
      <c r="W964" s="156">
        <v>98168.8255</v>
      </c>
      <c r="Y964" s="156">
        <v>1.4852988E9</v>
      </c>
      <c r="Z964" s="156">
        <v>99017.6241</v>
      </c>
      <c r="AA964" s="153">
        <f>IFERROR(__xludf.DUMMYFUNCTION("TO_DATE(INT((AB964/(60*60*24))+""1/1/1970""))"),43808.0)</f>
        <v>43808</v>
      </c>
      <c r="AB964" s="152">
        <v>1.5759252E9</v>
      </c>
      <c r="AC964" s="152">
        <v>112521.9275</v>
      </c>
      <c r="AD964" s="153">
        <f>IFERROR(__xludf.DUMMYFUNCTION("TO_DATE(INT((AE964/(60*60*24))+""1/1/1970""))"),43812.0)</f>
        <v>43812</v>
      </c>
      <c r="AE964" s="156">
        <v>1.5762672E9</v>
      </c>
      <c r="AF964" s="156">
        <v>101665.94</v>
      </c>
      <c r="AG964" s="153">
        <f>IFERROR(__xludf.DUMMYFUNCTION("TO_DATE(INT((AH964/(60*60*24))+""1/1/1970""))"),43619.0)</f>
        <v>43619</v>
      </c>
      <c r="AH964" s="156">
        <v>1.559567523E9</v>
      </c>
      <c r="AI964" s="156">
        <v>105911.4691</v>
      </c>
    </row>
    <row r="965">
      <c r="A965" s="152">
        <v>1.51136106E9</v>
      </c>
      <c r="B965" s="152">
        <v>122734.7566</v>
      </c>
      <c r="C965" s="153">
        <f>IFERROR(__xludf.DUMMYFUNCTION("TO_DATE(INT((A965/(60*60*24))+""1/1/1970""))"),43061.0)</f>
        <v>43061</v>
      </c>
      <c r="D965" s="152">
        <v>1.532664E9</v>
      </c>
      <c r="E965" s="152">
        <v>98867.9857</v>
      </c>
      <c r="G965" s="152">
        <v>1.550898E9</v>
      </c>
      <c r="H965" s="152">
        <v>146650.34</v>
      </c>
      <c r="J965" s="154">
        <v>43703.0</v>
      </c>
      <c r="K965" s="155">
        <v>183975.71</v>
      </c>
      <c r="M965" s="13">
        <v>1.4972976E9</v>
      </c>
      <c r="N965" s="13">
        <v>27544.6495</v>
      </c>
      <c r="P965" s="152">
        <v>1.4915772E9</v>
      </c>
      <c r="Q965" s="152">
        <v>138178.4929</v>
      </c>
      <c r="S965" s="152">
        <v>1.5009912E9</v>
      </c>
      <c r="T965" s="152">
        <v>9771.6644</v>
      </c>
      <c r="V965" s="152">
        <v>1.486764E9</v>
      </c>
      <c r="W965" s="152">
        <v>98635.0806</v>
      </c>
      <c r="Y965" s="152">
        <v>1.485324E9</v>
      </c>
      <c r="Z965" s="152">
        <v>98734.2113</v>
      </c>
      <c r="AA965" s="153">
        <f>IFERROR(__xludf.DUMMYFUNCTION("TO_DATE(INT((AB965/(60*60*24))+""1/1/1970""))"),43809.0)</f>
        <v>43809</v>
      </c>
      <c r="AB965" s="156">
        <v>1.575954E9</v>
      </c>
      <c r="AC965" s="156">
        <v>112521.9275</v>
      </c>
      <c r="AD965" s="153">
        <f>IFERROR(__xludf.DUMMYFUNCTION("TO_DATE(INT((AE965/(60*60*24))+""1/1/1970""))"),43812.0)</f>
        <v>43812</v>
      </c>
      <c r="AE965" s="152">
        <v>1.5762708E9</v>
      </c>
      <c r="AF965" s="152">
        <v>101665.94</v>
      </c>
      <c r="AG965" s="153">
        <f>IFERROR(__xludf.DUMMYFUNCTION("TO_DATE(INT((AH965/(60*60*24))+""1/1/1970""))"),43619.0)</f>
        <v>43619</v>
      </c>
      <c r="AH965" s="152">
        <v>1.55958336E9</v>
      </c>
      <c r="AI965" s="152">
        <v>102657.9934</v>
      </c>
    </row>
    <row r="966">
      <c r="A966" s="156">
        <v>1.5113844E9</v>
      </c>
      <c r="B966" s="156">
        <v>122617.0991</v>
      </c>
      <c r="C966" s="153">
        <f>IFERROR(__xludf.DUMMYFUNCTION("TO_DATE(INT((A966/(60*60*24))+""1/1/1970""))"),43061.0)</f>
        <v>43061</v>
      </c>
      <c r="D966" s="152">
        <v>1.5327216E9</v>
      </c>
      <c r="E966" s="152">
        <v>98867.9857</v>
      </c>
      <c r="G966" s="156">
        <v>1.5511068E9</v>
      </c>
      <c r="H966" s="156">
        <v>146650.34</v>
      </c>
      <c r="J966" s="154">
        <v>43704.0</v>
      </c>
      <c r="K966" s="155">
        <v>184622.83</v>
      </c>
      <c r="M966" s="13">
        <v>1.4973624E9</v>
      </c>
      <c r="N966" s="13">
        <v>27516.959</v>
      </c>
      <c r="P966" s="156">
        <v>1.4915952E9</v>
      </c>
      <c r="Q966" s="156">
        <v>138178.4929</v>
      </c>
      <c r="S966" s="156">
        <v>1.5010128E9</v>
      </c>
      <c r="T966" s="156">
        <v>9771.6644</v>
      </c>
      <c r="V966" s="156">
        <v>1.4869404E9</v>
      </c>
      <c r="W966" s="156">
        <v>98459.3263</v>
      </c>
      <c r="Y966" s="156">
        <v>1.4853636E9</v>
      </c>
      <c r="Z966" s="156">
        <v>98734.2113</v>
      </c>
      <c r="AA966" s="153">
        <f>IFERROR(__xludf.DUMMYFUNCTION("TO_DATE(INT((AB966/(60*60*24))+""1/1/1970""))"),43809.0)</f>
        <v>43809</v>
      </c>
      <c r="AB966" s="152">
        <v>1.57599E9</v>
      </c>
      <c r="AC966" s="152">
        <v>112811.5039</v>
      </c>
      <c r="AD966" s="153">
        <f>IFERROR(__xludf.DUMMYFUNCTION("TO_DATE(INT((AE966/(60*60*24))+""1/1/1970""))"),43813.0)</f>
        <v>43813</v>
      </c>
      <c r="AE966" s="156">
        <v>1.5762996E9</v>
      </c>
      <c r="AF966" s="156">
        <v>101625.46</v>
      </c>
      <c r="AG966" s="153">
        <f>IFERROR(__xludf.DUMMYFUNCTION("TO_DATE(INT((AH966/(60*60*24))+""1/1/1970""))"),43619.0)</f>
        <v>43619</v>
      </c>
      <c r="AH966" s="156">
        <v>1.559599227E9</v>
      </c>
      <c r="AI966" s="156">
        <v>102577.9185</v>
      </c>
    </row>
    <row r="967">
      <c r="A967" s="152">
        <v>1.51153386E9</v>
      </c>
      <c r="B967" s="152">
        <v>122847.7077</v>
      </c>
      <c r="C967" s="153">
        <f>IFERROR(__xludf.DUMMYFUNCTION("TO_DATE(INT((A967/(60*60*24))+""1/1/1970""))"),43063.0)</f>
        <v>43063</v>
      </c>
      <c r="D967" s="152">
        <v>1.5329592E9</v>
      </c>
      <c r="E967" s="152">
        <v>98867.9857</v>
      </c>
      <c r="G967" s="156">
        <v>1.5511572E9</v>
      </c>
      <c r="H967" s="156">
        <v>147275.82</v>
      </c>
      <c r="J967" s="154">
        <v>43705.0</v>
      </c>
      <c r="K967" s="155">
        <v>185003.25</v>
      </c>
      <c r="M967" s="13">
        <v>1.497384E9</v>
      </c>
      <c r="N967" s="13">
        <v>27516.959</v>
      </c>
      <c r="P967" s="152">
        <v>1.491624E9</v>
      </c>
      <c r="Q967" s="152">
        <v>137945.4952</v>
      </c>
      <c r="S967" s="152">
        <v>1.5010776E9</v>
      </c>
      <c r="T967" s="152">
        <v>9770.6944</v>
      </c>
      <c r="V967" s="152">
        <v>1.48698E9</v>
      </c>
      <c r="W967" s="152">
        <v>98498.6105</v>
      </c>
      <c r="Y967" s="152">
        <v>1.4853852E9</v>
      </c>
      <c r="Z967" s="152">
        <v>98734.2113</v>
      </c>
      <c r="AA967" s="153">
        <f>IFERROR(__xludf.DUMMYFUNCTION("TO_DATE(INT((AB967/(60*60*24))+""1/1/1970""))"),43809.0)</f>
        <v>43809</v>
      </c>
      <c r="AB967" s="156">
        <v>1.576008E9</v>
      </c>
      <c r="AC967" s="156">
        <v>113583.0107</v>
      </c>
      <c r="AD967" s="153">
        <f>IFERROR(__xludf.DUMMYFUNCTION("TO_DATE(INT((AE967/(60*60*24))+""1/1/1970""))"),43815.0)</f>
        <v>43815</v>
      </c>
      <c r="AE967" s="152">
        <v>1.5765084E9</v>
      </c>
      <c r="AF967" s="152">
        <v>101625.46</v>
      </c>
      <c r="AG967" s="153">
        <f>IFERROR(__xludf.DUMMYFUNCTION("TO_DATE(INT((AH967/(60*60*24))+""1/1/1970""))"),43619.0)</f>
        <v>43619</v>
      </c>
      <c r="AH967" s="152">
        <v>1.559606279E9</v>
      </c>
      <c r="AI967" s="152">
        <v>102577.9185</v>
      </c>
    </row>
    <row r="968">
      <c r="A968" s="156">
        <v>1.5115464E9</v>
      </c>
      <c r="B968" s="156">
        <v>122899.477</v>
      </c>
      <c r="C968" s="153">
        <f>IFERROR(__xludf.DUMMYFUNCTION("TO_DATE(INT((A968/(60*60*24))+""1/1/1970""))"),43063.0)</f>
        <v>43063</v>
      </c>
      <c r="D968" s="152">
        <v>1.5330096E9</v>
      </c>
      <c r="E968" s="152">
        <v>98867.9857</v>
      </c>
      <c r="G968" s="152">
        <v>1.5512436E9</v>
      </c>
      <c r="H968" s="152">
        <v>148528.48</v>
      </c>
      <c r="J968" s="154">
        <v>43706.0</v>
      </c>
      <c r="K968" s="155">
        <v>185589.87</v>
      </c>
      <c r="M968" s="13">
        <v>1.4974488E9</v>
      </c>
      <c r="N968" s="13">
        <v>27507.7548</v>
      </c>
      <c r="P968" s="156">
        <v>1.4918328E9</v>
      </c>
      <c r="Q968" s="156">
        <v>137945.4952</v>
      </c>
      <c r="S968" s="156">
        <v>1.5010992E9</v>
      </c>
      <c r="T968" s="156">
        <v>9770.6944</v>
      </c>
      <c r="V968" s="156">
        <v>1.4870196E9</v>
      </c>
      <c r="W968" s="156">
        <v>98218.1096</v>
      </c>
      <c r="Y968" s="156">
        <v>1.4854032E9</v>
      </c>
      <c r="Z968" s="156">
        <v>98955.1538</v>
      </c>
      <c r="AA968" s="153">
        <f>IFERROR(__xludf.DUMMYFUNCTION("TO_DATE(INT((AB968/(60*60*24))+""1/1/1970""))"),43809.0)</f>
        <v>43809</v>
      </c>
      <c r="AB968" s="152">
        <v>1.5760116E9</v>
      </c>
      <c r="AC968" s="152">
        <v>113446.7739</v>
      </c>
      <c r="AD968" s="153">
        <f>IFERROR(__xludf.DUMMYFUNCTION("TO_DATE(INT((AE968/(60*60*24))+""1/1/1970""))"),43815.0)</f>
        <v>43815</v>
      </c>
      <c r="AE968" s="156">
        <v>1.5765264E9</v>
      </c>
      <c r="AF968" s="156">
        <v>101625.46</v>
      </c>
      <c r="AG968" s="153">
        <f>IFERROR(__xludf.DUMMYFUNCTION("TO_DATE(INT((AH968/(60*60*24))+""1/1/1970""))"),43620.0)</f>
        <v>43620</v>
      </c>
      <c r="AH968" s="156">
        <v>1.559615245E9</v>
      </c>
      <c r="AI968" s="156">
        <v>102577.9185</v>
      </c>
    </row>
    <row r="969">
      <c r="A969" s="152">
        <v>1.51179306E9</v>
      </c>
      <c r="B969" s="152">
        <v>122904.1833</v>
      </c>
      <c r="C969" s="153">
        <f>IFERROR(__xludf.DUMMYFUNCTION("TO_DATE(INT((A969/(60*60*24))+""1/1/1970""))"),43066.0)</f>
        <v>43066</v>
      </c>
      <c r="D969" s="152">
        <v>1.5330672E9</v>
      </c>
      <c r="E969" s="152">
        <v>98867.9857</v>
      </c>
      <c r="G969" s="156">
        <v>1.55133E9</v>
      </c>
      <c r="H969" s="156">
        <v>150754.13</v>
      </c>
      <c r="J969" s="154">
        <v>43707.0</v>
      </c>
      <c r="K969" s="155">
        <v>186387.53</v>
      </c>
      <c r="M969" s="13">
        <v>1.4974704E9</v>
      </c>
      <c r="N969" s="13">
        <v>27507.7548</v>
      </c>
      <c r="P969" s="152">
        <v>1.4918544E9</v>
      </c>
      <c r="Q969" s="152">
        <v>137945.4952</v>
      </c>
      <c r="S969" s="152">
        <v>1.501164E9</v>
      </c>
      <c r="T969" s="152">
        <v>9789.2719</v>
      </c>
      <c r="V969" s="152">
        <v>1.4870268E9</v>
      </c>
      <c r="W969" s="152">
        <v>98145.9265</v>
      </c>
      <c r="Y969" s="152">
        <v>1.4854428E9</v>
      </c>
      <c r="Z969" s="152">
        <v>98955.1538</v>
      </c>
      <c r="AA969" s="153">
        <f>IFERROR(__xludf.DUMMYFUNCTION("TO_DATE(INT((AB969/(60*60*24))+""1/1/1970""))"),43810.0)</f>
        <v>43810</v>
      </c>
      <c r="AB969" s="156">
        <v>1.5760404E9</v>
      </c>
      <c r="AC969" s="156">
        <v>113446.7739</v>
      </c>
      <c r="AD969" s="153">
        <f>IFERROR(__xludf.DUMMYFUNCTION("TO_DATE(INT((AE969/(60*60*24))+""1/1/1970""))"),43815.0)</f>
        <v>43815</v>
      </c>
      <c r="AE969" s="152">
        <v>1.57653E9</v>
      </c>
      <c r="AF969" s="152">
        <v>101625.46</v>
      </c>
      <c r="AG969" s="153">
        <f>IFERROR(__xludf.DUMMYFUNCTION("TO_DATE(INT((AH969/(60*60*24))+""1/1/1970""))"),43620.0)</f>
        <v>43620</v>
      </c>
      <c r="AH969" s="152">
        <v>1.559631084E9</v>
      </c>
      <c r="AI969" s="152">
        <v>102577.9185</v>
      </c>
    </row>
    <row r="970">
      <c r="A970" s="156">
        <v>1.5118164E9</v>
      </c>
      <c r="B970" s="156">
        <v>122838.2951</v>
      </c>
      <c r="C970" s="153">
        <f>IFERROR(__xludf.DUMMYFUNCTION("TO_DATE(INT((A970/(60*60*24))+""1/1/1970""))"),43066.0)</f>
        <v>43066</v>
      </c>
      <c r="D970" s="152">
        <v>1.5331356E9</v>
      </c>
      <c r="E970" s="152">
        <v>98867.9857</v>
      </c>
      <c r="G970" s="152">
        <v>1.5514164E9</v>
      </c>
      <c r="H970" s="152">
        <v>154297.57</v>
      </c>
      <c r="J970" s="154">
        <v>43711.0</v>
      </c>
      <c r="K970" s="155">
        <v>186444.07</v>
      </c>
      <c r="M970" s="13">
        <v>1.4975352E9</v>
      </c>
      <c r="N970" s="13">
        <v>27488.7894</v>
      </c>
      <c r="P970" s="156">
        <v>1.4918832E9</v>
      </c>
      <c r="Q970" s="156">
        <v>138115.3294</v>
      </c>
      <c r="S970" s="156">
        <v>1.5011856E9</v>
      </c>
      <c r="T970" s="156">
        <v>9789.2719</v>
      </c>
      <c r="V970" s="156">
        <v>1.4870592E9</v>
      </c>
      <c r="W970" s="156">
        <v>98580.4014</v>
      </c>
      <c r="Y970" s="156">
        <v>1.4854716E9</v>
      </c>
      <c r="Z970" s="156">
        <v>98955.1538</v>
      </c>
      <c r="AA970" s="153">
        <f>IFERROR(__xludf.DUMMYFUNCTION("TO_DATE(INT((AB970/(60*60*24))+""1/1/1970""))"),43810.0)</f>
        <v>43810</v>
      </c>
      <c r="AB970" s="152">
        <v>1.5760764E9</v>
      </c>
      <c r="AC970" s="152">
        <v>114304.7684</v>
      </c>
      <c r="AD970" s="153">
        <f>IFERROR(__xludf.DUMMYFUNCTION("TO_DATE(INT((AE970/(60*60*24))+""1/1/1970""))"),43816.0)</f>
        <v>43816</v>
      </c>
      <c r="AE970" s="156">
        <v>1.5765588E9</v>
      </c>
      <c r="AF970" s="156">
        <v>101826.78</v>
      </c>
      <c r="AG970" s="153">
        <f>IFERROR(__xludf.DUMMYFUNCTION("TO_DATE(INT((AH970/(60*60*24))+""1/1/1970""))"),43620.0)</f>
        <v>43620</v>
      </c>
      <c r="AH970" s="156">
        <v>1.559646876E9</v>
      </c>
      <c r="AI970" s="156">
        <v>102577.9185</v>
      </c>
    </row>
    <row r="971">
      <c r="A971" s="152">
        <v>1.51187946E9</v>
      </c>
      <c r="B971" s="152">
        <v>123092.4352</v>
      </c>
      <c r="C971" s="153">
        <f>IFERROR(__xludf.DUMMYFUNCTION("TO_DATE(INT((A971/(60*60*24))+""1/1/1970""))"),43067.0)</f>
        <v>43067</v>
      </c>
      <c r="D971" s="152">
        <v>1.5331824E9</v>
      </c>
      <c r="E971" s="152">
        <v>98867.9857</v>
      </c>
      <c r="G971" s="156">
        <v>1.5515028E9</v>
      </c>
      <c r="H971" s="156">
        <v>154662.85</v>
      </c>
      <c r="J971" s="154">
        <v>43711.0</v>
      </c>
      <c r="K971" s="155">
        <v>186437.72</v>
      </c>
      <c r="M971" s="13">
        <v>1.4975568E9</v>
      </c>
      <c r="N971" s="13">
        <v>27488.7894</v>
      </c>
      <c r="P971" s="152">
        <v>1.4919228E9</v>
      </c>
      <c r="Q971" s="152">
        <v>138115.3294</v>
      </c>
      <c r="S971" s="152">
        <v>1.5012504E9</v>
      </c>
      <c r="T971" s="152">
        <v>9794.0327</v>
      </c>
      <c r="V971" s="152">
        <v>1.4870988E9</v>
      </c>
      <c r="W971" s="152">
        <v>98236.1064</v>
      </c>
      <c r="Y971" s="152">
        <v>1.4854824E9</v>
      </c>
      <c r="Z971" s="152">
        <v>98321.2646</v>
      </c>
      <c r="AA971" s="153">
        <f>IFERROR(__xludf.DUMMYFUNCTION("TO_DATE(INT((AB971/(60*60*24))+""1/1/1970""))"),43810.0)</f>
        <v>43810</v>
      </c>
      <c r="AB971" s="156">
        <v>1.5760944E9</v>
      </c>
      <c r="AC971" s="156">
        <v>114043.8695</v>
      </c>
      <c r="AD971" s="153">
        <f>IFERROR(__xludf.DUMMYFUNCTION("TO_DATE(INT((AE971/(60*60*24))+""1/1/1970""))"),43816.0)</f>
        <v>43816</v>
      </c>
      <c r="AE971" s="152">
        <v>1.5765948E9</v>
      </c>
      <c r="AF971" s="152">
        <v>101826.78</v>
      </c>
      <c r="AG971" s="153">
        <f>IFERROR(__xludf.DUMMYFUNCTION("TO_DATE(INT((AH971/(60*60*24))+""1/1/1970""))"),43620.0)</f>
        <v>43620</v>
      </c>
      <c r="AH971" s="152">
        <v>1.55966268E9</v>
      </c>
      <c r="AI971" s="152">
        <v>105889.3451</v>
      </c>
    </row>
    <row r="972">
      <c r="A972" s="156">
        <v>1.5119028E9</v>
      </c>
      <c r="B972" s="156">
        <v>124080.7579</v>
      </c>
      <c r="C972" s="153">
        <f>IFERROR(__xludf.DUMMYFUNCTION("TO_DATE(INT((A972/(60*60*24))+""1/1/1970""))"),43067.0)</f>
        <v>43067</v>
      </c>
      <c r="D972" s="152">
        <v>1.53324E9</v>
      </c>
      <c r="E972" s="152">
        <v>98867.9857</v>
      </c>
      <c r="G972" s="152">
        <v>1.5517116E9</v>
      </c>
      <c r="H972" s="152">
        <v>154662.85</v>
      </c>
      <c r="J972" s="154">
        <v>43712.0</v>
      </c>
      <c r="K972" s="155">
        <v>184227.94</v>
      </c>
      <c r="M972" s="13">
        <v>1.4976216E9</v>
      </c>
      <c r="N972" s="13">
        <v>27380.9247</v>
      </c>
      <c r="P972" s="156">
        <v>1.4919408E9</v>
      </c>
      <c r="Q972" s="156">
        <v>138115.3294</v>
      </c>
      <c r="S972" s="156">
        <v>1.501272E9</v>
      </c>
      <c r="T972" s="156">
        <v>9794.0327</v>
      </c>
      <c r="V972" s="156">
        <v>1.4871132E9</v>
      </c>
      <c r="W972" s="156">
        <v>98566.9737</v>
      </c>
      <c r="Y972" s="156">
        <v>1.485522E9</v>
      </c>
      <c r="Z972" s="156">
        <v>98321.2646</v>
      </c>
      <c r="AA972" s="153">
        <f>IFERROR(__xludf.DUMMYFUNCTION("TO_DATE(INT((AB972/(60*60*24))+""1/1/1970""))"),43810.0)</f>
        <v>43810</v>
      </c>
      <c r="AB972" s="152">
        <v>1.576098E9</v>
      </c>
      <c r="AC972" s="152">
        <v>113859.2421</v>
      </c>
      <c r="AD972" s="153">
        <f>IFERROR(__xludf.DUMMYFUNCTION("TO_DATE(INT((AE972/(60*60*24))+""1/1/1970""))"),43816.0)</f>
        <v>43816</v>
      </c>
      <c r="AE972" s="156">
        <v>1.5766128E9</v>
      </c>
      <c r="AF972" s="156">
        <v>101826.78</v>
      </c>
      <c r="AG972" s="153">
        <f>IFERROR(__xludf.DUMMYFUNCTION("TO_DATE(INT((AH972/(60*60*24))+""1/1/1970""))"),43620.0)</f>
        <v>43620</v>
      </c>
      <c r="AH972" s="156">
        <v>1.559678605E9</v>
      </c>
      <c r="AI972" s="156">
        <v>106287.719</v>
      </c>
    </row>
    <row r="973">
      <c r="A973" s="152">
        <v>1.51196586E9</v>
      </c>
      <c r="B973" s="152">
        <v>124198.4153</v>
      </c>
      <c r="C973" s="153">
        <f>IFERROR(__xludf.DUMMYFUNCTION("TO_DATE(INT((A973/(60*60*24))+""1/1/1970""))"),43068.0)</f>
        <v>43068</v>
      </c>
      <c r="D973" s="152">
        <v>1.5333084E9</v>
      </c>
      <c r="E973" s="152">
        <v>98867.9857</v>
      </c>
      <c r="G973" s="152">
        <v>1.551762E9</v>
      </c>
      <c r="H973" s="152">
        <v>151057.93</v>
      </c>
      <c r="J973" s="154">
        <v>43713.0</v>
      </c>
      <c r="K973" s="155">
        <v>187686.78</v>
      </c>
      <c r="M973" s="13">
        <v>1.4976432E9</v>
      </c>
      <c r="N973" s="13">
        <v>27380.9247</v>
      </c>
      <c r="P973" s="152">
        <v>1.4919696E9</v>
      </c>
      <c r="Q973" s="152">
        <v>137803.7817</v>
      </c>
      <c r="S973" s="152">
        <v>1.5012864E9</v>
      </c>
      <c r="T973" s="152">
        <v>9812.9192</v>
      </c>
      <c r="V973" s="152">
        <v>1.4871384E9</v>
      </c>
      <c r="W973" s="152">
        <v>98513.2955</v>
      </c>
      <c r="Y973" s="152">
        <v>1.4855544E9</v>
      </c>
      <c r="Z973" s="152">
        <v>98321.2646</v>
      </c>
      <c r="AA973" s="153">
        <f>IFERROR(__xludf.DUMMYFUNCTION("TO_DATE(INT((AB973/(60*60*24))+""1/1/1970""))"),43811.0)</f>
        <v>43811</v>
      </c>
      <c r="AB973" s="156">
        <v>1.5761268E9</v>
      </c>
      <c r="AC973" s="156">
        <v>113859.2421</v>
      </c>
      <c r="AD973" s="153">
        <f>IFERROR(__xludf.DUMMYFUNCTION("TO_DATE(INT((AE973/(60*60*24))+""1/1/1970""))"),43816.0)</f>
        <v>43816</v>
      </c>
      <c r="AE973" s="152">
        <v>1.5766164E9</v>
      </c>
      <c r="AF973" s="152">
        <v>101826.78</v>
      </c>
      <c r="AG973" s="153">
        <f>IFERROR(__xludf.DUMMYFUNCTION("TO_DATE(INT((AH973/(60*60*24))+""1/1/1970""))"),43620.0)</f>
        <v>43620</v>
      </c>
      <c r="AH973" s="152">
        <v>1.559692782E9</v>
      </c>
      <c r="AI973" s="152">
        <v>106287.719</v>
      </c>
    </row>
    <row r="974">
      <c r="A974" s="156">
        <v>1.5119892E9</v>
      </c>
      <c r="B974" s="156">
        <v>124005.4571</v>
      </c>
      <c r="C974" s="153">
        <f>IFERROR(__xludf.DUMMYFUNCTION("TO_DATE(INT((A974/(60*60*24))+""1/1/1970""))"),43068.0)</f>
        <v>43068</v>
      </c>
      <c r="D974" s="152">
        <v>1.5333552E9</v>
      </c>
      <c r="E974" s="152">
        <v>98867.9857</v>
      </c>
      <c r="G974" s="156">
        <v>1.5518484E9</v>
      </c>
      <c r="H974" s="156">
        <v>152058.46</v>
      </c>
      <c r="J974" s="154">
        <v>43714.0</v>
      </c>
      <c r="K974" s="155">
        <v>192016.74</v>
      </c>
      <c r="M974" s="13">
        <v>1.4976576E9</v>
      </c>
      <c r="N974" s="13">
        <v>27350.7609</v>
      </c>
      <c r="P974" s="156">
        <v>1.4920092E9</v>
      </c>
      <c r="Q974" s="156">
        <v>137803.7817</v>
      </c>
      <c r="S974" s="156">
        <v>1.5014592E9</v>
      </c>
      <c r="T974" s="156">
        <v>9812.7826</v>
      </c>
      <c r="V974" s="156">
        <v>1.487178E9</v>
      </c>
      <c r="W974" s="156">
        <v>98873.2464</v>
      </c>
      <c r="Y974" s="156">
        <v>1.4855616E9</v>
      </c>
      <c r="Z974" s="156">
        <v>98452.1765</v>
      </c>
      <c r="AA974" s="153">
        <f>IFERROR(__xludf.DUMMYFUNCTION("TO_DATE(INT((AB974/(60*60*24))+""1/1/1970""))"),43811.0)</f>
        <v>43811</v>
      </c>
      <c r="AB974" s="152">
        <v>1.5761628E9</v>
      </c>
      <c r="AC974" s="152">
        <v>116083.5379</v>
      </c>
      <c r="AD974" s="153">
        <f>IFERROR(__xludf.DUMMYFUNCTION("TO_DATE(INT((AE974/(60*60*24))+""1/1/1970""))"),43817.0)</f>
        <v>43817</v>
      </c>
      <c r="AE974" s="156">
        <v>1.5766452E9</v>
      </c>
      <c r="AF974" s="156">
        <v>101776.13</v>
      </c>
      <c r="AG974" s="153">
        <f>IFERROR(__xludf.DUMMYFUNCTION("TO_DATE(INT((AH974/(60*60*24))+""1/1/1970""))"),43621.0)</f>
        <v>43621</v>
      </c>
      <c r="AH974" s="156">
        <v>1.559694409E9</v>
      </c>
      <c r="AI974" s="156">
        <v>106287.719</v>
      </c>
    </row>
    <row r="975">
      <c r="A975" s="152">
        <v>1.51205226E9</v>
      </c>
      <c r="B975" s="152">
        <v>124532.5625</v>
      </c>
      <c r="C975" s="153">
        <f>IFERROR(__xludf.DUMMYFUNCTION("TO_DATE(INT((A975/(60*60*24))+""1/1/1970""))"),43069.0)</f>
        <v>43069</v>
      </c>
      <c r="D975" s="152">
        <v>1.5335856E9</v>
      </c>
      <c r="E975" s="152">
        <v>98867.9857</v>
      </c>
      <c r="G975" s="152">
        <v>1.5519348E9</v>
      </c>
      <c r="H975" s="152">
        <v>152685.62</v>
      </c>
      <c r="J975" s="154">
        <v>43717.0</v>
      </c>
      <c r="K975" s="155">
        <v>191893.08</v>
      </c>
      <c r="M975" s="13">
        <v>1.497744E9</v>
      </c>
      <c r="N975" s="13">
        <v>27350.7609</v>
      </c>
      <c r="P975" s="152">
        <v>1.4920272E9</v>
      </c>
      <c r="Q975" s="152">
        <v>137803.7817</v>
      </c>
      <c r="S975" s="152">
        <v>1.5015096E9</v>
      </c>
      <c r="T975" s="152">
        <v>9812.7826</v>
      </c>
      <c r="V975" s="152">
        <v>1.4871996E9</v>
      </c>
      <c r="W975" s="152">
        <v>99053.4825</v>
      </c>
      <c r="Y975" s="152">
        <v>1.4857308E9</v>
      </c>
      <c r="Z975" s="152">
        <v>98452.1765</v>
      </c>
      <c r="AA975" s="153">
        <f>IFERROR(__xludf.DUMMYFUNCTION("TO_DATE(INT((AB975/(60*60*24))+""1/1/1970""))"),43811.0)</f>
        <v>43811</v>
      </c>
      <c r="AB975" s="156">
        <v>1.5761808E9</v>
      </c>
      <c r="AC975" s="156">
        <v>116600.0565</v>
      </c>
      <c r="AD975" s="153">
        <f>IFERROR(__xludf.DUMMYFUNCTION("TO_DATE(INT((AE975/(60*60*24))+""1/1/1970""))"),43817.0)</f>
        <v>43817</v>
      </c>
      <c r="AE975" s="152">
        <v>1.5766812E9</v>
      </c>
      <c r="AF975" s="152">
        <v>101776.13</v>
      </c>
      <c r="AG975" s="153">
        <f>IFERROR(__xludf.DUMMYFUNCTION("TO_DATE(INT((AH975/(60*60*24))+""1/1/1970""))"),43621.0)</f>
        <v>43621</v>
      </c>
      <c r="AH975" s="152">
        <v>1.559710957E9</v>
      </c>
      <c r="AI975" s="152">
        <v>106287.719</v>
      </c>
    </row>
    <row r="976">
      <c r="A976" s="156">
        <v>1.5120756E9</v>
      </c>
      <c r="B976" s="156">
        <v>125087.9057</v>
      </c>
      <c r="C976" s="153">
        <f>IFERROR(__xludf.DUMMYFUNCTION("TO_DATE(INT((A976/(60*60*24))+""1/1/1970""))"),43069.0)</f>
        <v>43069</v>
      </c>
      <c r="D976" s="152">
        <v>1.533654E9</v>
      </c>
      <c r="E976" s="152">
        <v>98867.9857</v>
      </c>
      <c r="G976" s="156">
        <v>1.5520212E9</v>
      </c>
      <c r="H976" s="156">
        <v>152338.87</v>
      </c>
      <c r="J976" s="154">
        <v>43718.0</v>
      </c>
      <c r="K976" s="155">
        <v>191545.18</v>
      </c>
      <c r="M976" s="13">
        <v>1.4978304E9</v>
      </c>
      <c r="N976" s="13">
        <v>27336.5962</v>
      </c>
      <c r="P976" s="156">
        <v>1.492056E9</v>
      </c>
      <c r="Q976" s="156">
        <v>136756.0555</v>
      </c>
      <c r="S976" s="156">
        <v>1.5015312E9</v>
      </c>
      <c r="T976" s="156">
        <v>9812.7826</v>
      </c>
      <c r="V976" s="156">
        <v>1.4872176E9</v>
      </c>
      <c r="W976" s="156">
        <v>99042.0765</v>
      </c>
      <c r="Y976" s="156">
        <v>1.4857704E9</v>
      </c>
      <c r="Z976" s="156">
        <v>98630.4004</v>
      </c>
      <c r="AA976" s="153">
        <f>IFERROR(__xludf.DUMMYFUNCTION("TO_DATE(INT((AB976/(60*60*24))+""1/1/1970""))"),43811.0)</f>
        <v>43811</v>
      </c>
      <c r="AB976" s="152">
        <v>1.5761844E9</v>
      </c>
      <c r="AC976" s="152">
        <v>117059.8832</v>
      </c>
      <c r="AD976" s="153">
        <f>IFERROR(__xludf.DUMMYFUNCTION("TO_DATE(INT((AE976/(60*60*24))+""1/1/1970""))"),43817.0)</f>
        <v>43817</v>
      </c>
      <c r="AE976" s="156">
        <v>1.5766992E9</v>
      </c>
      <c r="AF976" s="156">
        <v>101776.13</v>
      </c>
      <c r="AG976" s="153">
        <f>IFERROR(__xludf.DUMMYFUNCTION("TO_DATE(INT((AH976/(60*60*24))+""1/1/1970""))"),43621.0)</f>
        <v>43621</v>
      </c>
      <c r="AH976" s="156">
        <v>1.5597268E9</v>
      </c>
      <c r="AI976" s="156">
        <v>106287.719</v>
      </c>
    </row>
    <row r="977">
      <c r="A977" s="152">
        <v>1.51213866E9</v>
      </c>
      <c r="B977" s="152">
        <v>125054.9616</v>
      </c>
      <c r="C977" s="153">
        <f>IFERROR(__xludf.DUMMYFUNCTION("TO_DATE(INT((A977/(60*60*24))+""1/1/1970""))"),43070.0)</f>
        <v>43070</v>
      </c>
      <c r="D977" s="152">
        <v>1.5337008E9</v>
      </c>
      <c r="E977" s="152">
        <v>98867.9857</v>
      </c>
      <c r="G977" s="152">
        <v>1.5521076E9</v>
      </c>
      <c r="H977" s="152">
        <v>153266.03</v>
      </c>
      <c r="J977" s="154">
        <v>43719.0</v>
      </c>
      <c r="K977" s="155">
        <v>190994.44</v>
      </c>
      <c r="M977" s="13">
        <v>1.4978808E9</v>
      </c>
      <c r="N977" s="13">
        <v>27336.5962</v>
      </c>
      <c r="P977" s="152">
        <v>1.4920956E9</v>
      </c>
      <c r="Q977" s="152">
        <v>136756.0555</v>
      </c>
      <c r="S977" s="152">
        <v>1.501596E9</v>
      </c>
      <c r="T977" s="152">
        <v>9808.8348</v>
      </c>
      <c r="V977" s="152">
        <v>1.4872572E9</v>
      </c>
      <c r="W977" s="152">
        <v>99025.1459</v>
      </c>
      <c r="Y977" s="152">
        <v>1.48581E9</v>
      </c>
      <c r="Z977" s="152">
        <v>98630.4004</v>
      </c>
      <c r="AA977" s="153">
        <f>IFERROR(__xludf.DUMMYFUNCTION("TO_DATE(INT((AB977/(60*60*24))+""1/1/1970""))"),43812.0)</f>
        <v>43812</v>
      </c>
      <c r="AB977" s="156">
        <v>1.5762132E9</v>
      </c>
      <c r="AC977" s="156">
        <v>117059.8832</v>
      </c>
      <c r="AD977" s="153">
        <f>IFERROR(__xludf.DUMMYFUNCTION("TO_DATE(INT((AE977/(60*60*24))+""1/1/1970""))"),43817.0)</f>
        <v>43817</v>
      </c>
      <c r="AE977" s="152">
        <v>1.5767028E9</v>
      </c>
      <c r="AF977" s="152">
        <v>101776.13</v>
      </c>
      <c r="AG977" s="153">
        <f>IFERROR(__xludf.DUMMYFUNCTION("TO_DATE(INT((AH977/(60*60*24))+""1/1/1970""))"),43621.0)</f>
        <v>43621</v>
      </c>
      <c r="AH977" s="152">
        <v>1.5597426E9</v>
      </c>
      <c r="AI977" s="152">
        <v>106287.719</v>
      </c>
    </row>
    <row r="978">
      <c r="A978" s="156">
        <v>1.512162E9</v>
      </c>
      <c r="B978" s="156">
        <v>124829.0593</v>
      </c>
      <c r="C978" s="153">
        <f>IFERROR(__xludf.DUMMYFUNCTION("TO_DATE(INT((A978/(60*60*24))+""1/1/1970""))"),43070.0)</f>
        <v>43070</v>
      </c>
      <c r="D978" s="152">
        <v>1.5337584E9</v>
      </c>
      <c r="E978" s="152">
        <v>98867.9857</v>
      </c>
      <c r="G978" s="156">
        <v>1.5523128E9</v>
      </c>
      <c r="H978" s="156">
        <v>153266.03</v>
      </c>
      <c r="J978" s="154">
        <v>43720.0</v>
      </c>
      <c r="K978" s="155">
        <v>193282.6</v>
      </c>
      <c r="M978" s="13">
        <v>1.4979024E9</v>
      </c>
      <c r="N978" s="13">
        <v>27336.5962</v>
      </c>
      <c r="P978" s="156">
        <v>1.4921136E9</v>
      </c>
      <c r="Q978" s="156">
        <v>136756.0555</v>
      </c>
      <c r="S978" s="156">
        <v>1.5016176E9</v>
      </c>
      <c r="T978" s="156">
        <v>9808.8348</v>
      </c>
      <c r="V978" s="156">
        <v>1.487286E9</v>
      </c>
      <c r="W978" s="156">
        <v>98839.8701</v>
      </c>
      <c r="Y978" s="156">
        <v>1.4858172E9</v>
      </c>
      <c r="Z978" s="156">
        <v>98630.4004</v>
      </c>
      <c r="AA978" s="153">
        <f>IFERROR(__xludf.DUMMYFUNCTION("TO_DATE(INT((AB978/(60*60*24))+""1/1/1970""))"),43812.0)</f>
        <v>43812</v>
      </c>
      <c r="AB978" s="152">
        <v>1.5762492E9</v>
      </c>
      <c r="AC978" s="152">
        <v>117456.0316</v>
      </c>
      <c r="AD978" s="153">
        <f>IFERROR(__xludf.DUMMYFUNCTION("TO_DATE(INT((AE978/(60*60*24))+""1/1/1970""))"),43818.0)</f>
        <v>43818</v>
      </c>
      <c r="AE978" s="156">
        <v>1.5767316E9</v>
      </c>
      <c r="AF978" s="156">
        <v>101622.26</v>
      </c>
      <c r="AG978" s="153">
        <f>IFERROR(__xludf.DUMMYFUNCTION("TO_DATE(INT((AH978/(60*60*24))+""1/1/1970""))"),43621.0)</f>
        <v>43621</v>
      </c>
      <c r="AH978" s="156">
        <v>1.559758402E9</v>
      </c>
      <c r="AI978" s="156">
        <v>106818.3747</v>
      </c>
    </row>
    <row r="979">
      <c r="A979" s="152">
        <v>1.51239786E9</v>
      </c>
      <c r="B979" s="152">
        <v>125713.8433</v>
      </c>
      <c r="C979" s="153">
        <f>IFERROR(__xludf.DUMMYFUNCTION("TO_DATE(INT((A979/(60*60*24))+""1/1/1970""))"),43073.0)</f>
        <v>43073</v>
      </c>
      <c r="D979" s="152">
        <v>1.5338268E9</v>
      </c>
      <c r="E979" s="152">
        <v>98867.9857</v>
      </c>
      <c r="G979" s="156">
        <v>1.5523632E9</v>
      </c>
      <c r="H979" s="156">
        <v>156096.7</v>
      </c>
      <c r="J979" s="154">
        <v>43721.0</v>
      </c>
      <c r="K979" s="155">
        <v>194329.48</v>
      </c>
      <c r="M979" s="13">
        <v>1.4979672E9</v>
      </c>
      <c r="N979" s="13">
        <v>27317.4174</v>
      </c>
      <c r="P979" s="152">
        <v>1.4921424E9</v>
      </c>
      <c r="Q979" s="152">
        <v>135103.8202</v>
      </c>
      <c r="S979" s="152">
        <v>1.5016824E9</v>
      </c>
      <c r="T979" s="152">
        <v>9798.1256</v>
      </c>
      <c r="V979" s="152">
        <v>1.4872968E9</v>
      </c>
      <c r="W979" s="152">
        <v>99008.521</v>
      </c>
      <c r="Y979" s="152">
        <v>1.4858496E9</v>
      </c>
      <c r="Z979" s="152">
        <v>98542.2072</v>
      </c>
      <c r="AA979" s="153">
        <f>IFERROR(__xludf.DUMMYFUNCTION("TO_DATE(INT((AB979/(60*60*24))+""1/1/1970""))"),43812.0)</f>
        <v>43812</v>
      </c>
      <c r="AB979" s="156">
        <v>1.5762672E9</v>
      </c>
      <c r="AC979" s="156">
        <v>116499.6848</v>
      </c>
      <c r="AD979" s="153">
        <f>IFERROR(__xludf.DUMMYFUNCTION("TO_DATE(INT((AE979/(60*60*24))+""1/1/1970""))"),43818.0)</f>
        <v>43818</v>
      </c>
      <c r="AE979" s="152">
        <v>1.5767676E9</v>
      </c>
      <c r="AF979" s="152">
        <v>101622.26</v>
      </c>
      <c r="AG979" s="153">
        <f>IFERROR(__xludf.DUMMYFUNCTION("TO_DATE(INT((AH979/(60*60*24))+""1/1/1970""))"),43621.0)</f>
        <v>43621</v>
      </c>
      <c r="AH979" s="152">
        <v>1.559774209E9</v>
      </c>
      <c r="AI979" s="152">
        <v>106901.6255</v>
      </c>
    </row>
    <row r="980">
      <c r="A980" s="156">
        <v>1.5124212E9</v>
      </c>
      <c r="B980" s="156">
        <v>124678.4577</v>
      </c>
      <c r="C980" s="153">
        <f>IFERROR(__xludf.DUMMYFUNCTION("TO_DATE(INT((A980/(60*60*24))+""1/1/1970""))"),43073.0)</f>
        <v>43073</v>
      </c>
      <c r="D980" s="152">
        <v>1.5338736E9</v>
      </c>
      <c r="E980" s="152">
        <v>98867.9857</v>
      </c>
      <c r="G980" s="152">
        <v>1.5524496E9</v>
      </c>
      <c r="H980" s="152">
        <v>157056.0004</v>
      </c>
      <c r="J980" s="154">
        <v>43724.0</v>
      </c>
      <c r="K980" s="155">
        <v>193609.16</v>
      </c>
      <c r="M980" s="13">
        <v>1.4979888E9</v>
      </c>
      <c r="N980" s="13">
        <v>27317.4174</v>
      </c>
      <c r="P980" s="156">
        <v>1.4924376E9</v>
      </c>
      <c r="Q980" s="156">
        <v>135103.8202</v>
      </c>
      <c r="S980" s="156">
        <v>1.501704E9</v>
      </c>
      <c r="T980" s="156">
        <v>9798.1256</v>
      </c>
      <c r="V980" s="156">
        <v>1.4873364E9</v>
      </c>
      <c r="W980" s="156">
        <v>98667.7087</v>
      </c>
      <c r="Y980" s="156">
        <v>1.4858892E9</v>
      </c>
      <c r="Z980" s="156">
        <v>98542.2072</v>
      </c>
      <c r="AA980" s="153">
        <f>IFERROR(__xludf.DUMMYFUNCTION("TO_DATE(INT((AB980/(60*60*24))+""1/1/1970""))"),43812.0)</f>
        <v>43812</v>
      </c>
      <c r="AB980" s="152">
        <v>1.5762708E9</v>
      </c>
      <c r="AC980" s="152">
        <v>116385.5967</v>
      </c>
      <c r="AD980" s="153">
        <f>IFERROR(__xludf.DUMMYFUNCTION("TO_DATE(INT((AE980/(60*60*24))+""1/1/1970""))"),43818.0)</f>
        <v>43818</v>
      </c>
      <c r="AE980" s="156">
        <v>1.5767856E9</v>
      </c>
      <c r="AF980" s="156">
        <v>101622.26</v>
      </c>
      <c r="AG980" s="153">
        <f>IFERROR(__xludf.DUMMYFUNCTION("TO_DATE(INT((AH980/(60*60*24))+""1/1/1970""))"),43621.0)</f>
        <v>43621</v>
      </c>
      <c r="AH980" s="156">
        <v>1.559779173E9</v>
      </c>
      <c r="AI980" s="156">
        <v>106901.6255</v>
      </c>
    </row>
    <row r="981">
      <c r="A981" s="152">
        <v>1.51248426E9</v>
      </c>
      <c r="B981" s="152">
        <v>124669.0451</v>
      </c>
      <c r="C981" s="153">
        <f>IFERROR(__xludf.DUMMYFUNCTION("TO_DATE(INT((A981/(60*60*24))+""1/1/1970""))"),43074.0)</f>
        <v>43074</v>
      </c>
      <c r="D981" s="152">
        <v>1.5339312E9</v>
      </c>
      <c r="E981" s="152">
        <v>98867.9857</v>
      </c>
      <c r="G981" s="156">
        <v>1.552536E9</v>
      </c>
      <c r="H981" s="156">
        <v>157510.5715</v>
      </c>
      <c r="J981" s="154">
        <v>43725.0</v>
      </c>
      <c r="K981" s="155">
        <v>192533.02</v>
      </c>
      <c r="M981" s="13">
        <v>1.4980536E9</v>
      </c>
      <c r="N981" s="13">
        <v>27432.216</v>
      </c>
      <c r="P981" s="152">
        <v>1.4924592E9</v>
      </c>
      <c r="Q981" s="152">
        <v>135103.8202</v>
      </c>
      <c r="S981" s="152">
        <v>1.5017688E9</v>
      </c>
      <c r="T981" s="152">
        <v>9796.6427</v>
      </c>
      <c r="V981" s="152">
        <v>1.4873688E9</v>
      </c>
      <c r="W981" s="152">
        <v>98535.7547</v>
      </c>
      <c r="Y981" s="152">
        <v>1.4859036E9</v>
      </c>
      <c r="Z981" s="152">
        <v>98542.2072</v>
      </c>
      <c r="AA981" s="153">
        <f>IFERROR(__xludf.DUMMYFUNCTION("TO_DATE(INT((AB981/(60*60*24))+""1/1/1970""))"),43813.0)</f>
        <v>43813</v>
      </c>
      <c r="AB981" s="156">
        <v>1.5762996E9</v>
      </c>
      <c r="AC981" s="156">
        <v>116385.5967</v>
      </c>
      <c r="AD981" s="153">
        <f>IFERROR(__xludf.DUMMYFUNCTION("TO_DATE(INT((AE981/(60*60*24))+""1/1/1970""))"),43818.0)</f>
        <v>43818</v>
      </c>
      <c r="AE981" s="152">
        <v>1.5767892E9</v>
      </c>
      <c r="AF981" s="152">
        <v>101622.26</v>
      </c>
      <c r="AG981" s="153">
        <f>IFERROR(__xludf.DUMMYFUNCTION("TO_DATE(INT((AH981/(60*60*24))+""1/1/1970""))"),43622.0)</f>
        <v>43622</v>
      </c>
      <c r="AH981" s="152">
        <v>1.559790148E9</v>
      </c>
      <c r="AI981" s="152">
        <v>106901.6255</v>
      </c>
    </row>
    <row r="982">
      <c r="A982" s="156">
        <v>1.5125076E9</v>
      </c>
      <c r="B982" s="156">
        <v>124231.3594</v>
      </c>
      <c r="C982" s="153">
        <f>IFERROR(__xludf.DUMMYFUNCTION("TO_DATE(INT((A982/(60*60*24))+""1/1/1970""))"),43074.0)</f>
        <v>43074</v>
      </c>
      <c r="D982" s="152">
        <v>1.5341688E9</v>
      </c>
      <c r="E982" s="152">
        <v>98867.9857</v>
      </c>
      <c r="G982" s="152">
        <v>1.5526224E9</v>
      </c>
      <c r="H982" s="152">
        <v>158732.2562</v>
      </c>
      <c r="J982" s="154">
        <v>43726.0</v>
      </c>
      <c r="K982" s="155">
        <v>193622.7</v>
      </c>
      <c r="M982" s="13">
        <v>1.4980752E9</v>
      </c>
      <c r="N982" s="13">
        <v>27432.216</v>
      </c>
      <c r="P982" s="156">
        <v>1.492488E9</v>
      </c>
      <c r="Q982" s="156">
        <v>137280.9874</v>
      </c>
      <c r="S982" s="156">
        <v>1.5017904E9</v>
      </c>
      <c r="T982" s="156">
        <v>9796.6427</v>
      </c>
      <c r="V982" s="156">
        <v>1.4875452E9</v>
      </c>
      <c r="W982" s="156">
        <v>98558.9125</v>
      </c>
      <c r="Y982" s="156">
        <v>1.4859288E9</v>
      </c>
      <c r="Z982" s="156">
        <v>99401.6323</v>
      </c>
      <c r="AA982" s="153">
        <f>IFERROR(__xludf.DUMMYFUNCTION("TO_DATE(INT((AB982/(60*60*24))+""1/1/1970""))"),43815.0)</f>
        <v>43815</v>
      </c>
      <c r="AB982" s="152">
        <v>1.5764724E9</v>
      </c>
      <c r="AC982" s="152">
        <v>116385.5967</v>
      </c>
      <c r="AD982" s="153">
        <f>IFERROR(__xludf.DUMMYFUNCTION("TO_DATE(INT((AE982/(60*60*24))+""1/1/1970""))"),43819.0)</f>
        <v>43819</v>
      </c>
      <c r="AE982" s="156">
        <v>1.576818E9</v>
      </c>
      <c r="AF982" s="156">
        <v>101429.04</v>
      </c>
      <c r="AG982" s="153">
        <f>IFERROR(__xludf.DUMMYFUNCTION("TO_DATE(INT((AH982/(60*60*24))+""1/1/1970""))"),43622.0)</f>
        <v>43622</v>
      </c>
      <c r="AH982" s="156">
        <v>1.559806132E9</v>
      </c>
      <c r="AI982" s="156">
        <v>106901.6255</v>
      </c>
    </row>
    <row r="983">
      <c r="A983" s="152">
        <v>1.51257066E9</v>
      </c>
      <c r="B983" s="152">
        <v>124090.1705</v>
      </c>
      <c r="C983" s="153">
        <f>IFERROR(__xludf.DUMMYFUNCTION("TO_DATE(INT((A983/(60*60*24))+""1/1/1970""))"),43075.0)</f>
        <v>43075</v>
      </c>
      <c r="D983" s="152">
        <v>1.5342192E9</v>
      </c>
      <c r="E983" s="152">
        <v>98867.9857</v>
      </c>
      <c r="G983" s="156">
        <v>1.5527088E9</v>
      </c>
      <c r="H983" s="156">
        <v>155680.6595</v>
      </c>
      <c r="J983" s="154">
        <v>43727.0</v>
      </c>
      <c r="K983" s="155">
        <v>193592.42</v>
      </c>
      <c r="M983" s="13">
        <v>1.49814E9</v>
      </c>
      <c r="N983" s="13">
        <v>27389.5904</v>
      </c>
      <c r="P983" s="152">
        <v>1.4925276E9</v>
      </c>
      <c r="Q983" s="152">
        <v>137280.9874</v>
      </c>
      <c r="S983" s="152">
        <v>1.5018552E9</v>
      </c>
      <c r="T983" s="152">
        <v>9793.3373</v>
      </c>
      <c r="V983" s="152">
        <v>1.4875848E9</v>
      </c>
      <c r="W983" s="152">
        <v>98733.2745</v>
      </c>
      <c r="Y983" s="152">
        <v>1.4859684E9</v>
      </c>
      <c r="Z983" s="152">
        <v>99401.6323</v>
      </c>
      <c r="AA983" s="153">
        <f>IFERROR(__xludf.DUMMYFUNCTION("TO_DATE(INT((AB983/(60*60*24))+""1/1/1970""))"),43815.0)</f>
        <v>43815</v>
      </c>
      <c r="AB983" s="156">
        <v>1.5765084E9</v>
      </c>
      <c r="AC983" s="156">
        <v>118038.677</v>
      </c>
      <c r="AD983" s="153">
        <f>IFERROR(__xludf.DUMMYFUNCTION("TO_DATE(INT((AE983/(60*60*24))+""1/1/1970""))"),43819.0)</f>
        <v>43819</v>
      </c>
      <c r="AE983" s="152">
        <v>1.576854E9</v>
      </c>
      <c r="AF983" s="152">
        <v>101429.04</v>
      </c>
      <c r="AG983" s="153">
        <f>IFERROR(__xludf.DUMMYFUNCTION("TO_DATE(INT((AH983/(60*60*24))+""1/1/1970""))"),43622.0)</f>
        <v>43622</v>
      </c>
      <c r="AH983" s="152">
        <v>1.559821937E9</v>
      </c>
      <c r="AI983" s="152">
        <v>106901.6255</v>
      </c>
    </row>
    <row r="984">
      <c r="A984" s="156">
        <v>1.512594E9</v>
      </c>
      <c r="B984" s="156">
        <v>124254.8909</v>
      </c>
      <c r="C984" s="153">
        <f>IFERROR(__xludf.DUMMYFUNCTION("TO_DATE(INT((A984/(60*60*24))+""1/1/1970""))"),43075.0)</f>
        <v>43075</v>
      </c>
      <c r="D984" s="152">
        <v>1.5342768E9</v>
      </c>
      <c r="E984" s="152">
        <v>98867.9857</v>
      </c>
      <c r="G984" s="152">
        <v>1.5529176E9</v>
      </c>
      <c r="H984" s="152">
        <v>155680.6595</v>
      </c>
      <c r="J984" s="154">
        <v>43728.0</v>
      </c>
      <c r="K984" s="155">
        <v>194258.5</v>
      </c>
      <c r="M984" s="13">
        <v>1.4981616E9</v>
      </c>
      <c r="N984" s="13">
        <v>27389.5904</v>
      </c>
      <c r="P984" s="156">
        <v>1.4925456E9</v>
      </c>
      <c r="Q984" s="156">
        <v>137280.9874</v>
      </c>
      <c r="S984" s="156">
        <v>1.5018768E9</v>
      </c>
      <c r="T984" s="156">
        <v>9793.3373</v>
      </c>
      <c r="V984" s="156">
        <v>1.4876244E9</v>
      </c>
      <c r="W984" s="156">
        <v>98713.5986</v>
      </c>
      <c r="Y984" s="156">
        <v>1.48599E9</v>
      </c>
      <c r="Z984" s="156">
        <v>99401.6323</v>
      </c>
      <c r="AA984" s="153">
        <f>IFERROR(__xludf.DUMMYFUNCTION("TO_DATE(INT((AB984/(60*60*24))+""1/1/1970""))"),43815.0)</f>
        <v>43815</v>
      </c>
      <c r="AB984" s="152">
        <v>1.5765264E9</v>
      </c>
      <c r="AC984" s="152">
        <v>118268.7626</v>
      </c>
      <c r="AD984" s="153">
        <f>IFERROR(__xludf.DUMMYFUNCTION("TO_DATE(INT((AE984/(60*60*24))+""1/1/1970""))"),43819.0)</f>
        <v>43819</v>
      </c>
      <c r="AE984" s="156">
        <v>1.576872E9</v>
      </c>
      <c r="AF984" s="156">
        <v>101429.04</v>
      </c>
      <c r="AG984" s="153">
        <f>IFERROR(__xludf.DUMMYFUNCTION("TO_DATE(INT((AH984/(60*60*24))+""1/1/1970""))"),43622.0)</f>
        <v>43622</v>
      </c>
      <c r="AH984" s="156">
        <v>1.55983776E9</v>
      </c>
      <c r="AI984" s="156">
        <v>106587.6526</v>
      </c>
    </row>
    <row r="985">
      <c r="A985" s="152">
        <v>1.51265706E9</v>
      </c>
      <c r="B985" s="152">
        <v>124245.4783</v>
      </c>
      <c r="C985" s="153">
        <f>IFERROR(__xludf.DUMMYFUNCTION("TO_DATE(INT((A985/(60*60*24))+""1/1/1970""))"),43076.0)</f>
        <v>43076</v>
      </c>
      <c r="D985" s="152">
        <v>1.5343452E9</v>
      </c>
      <c r="E985" s="152">
        <v>98867.9857</v>
      </c>
      <c r="G985" s="152">
        <v>1.552968E9</v>
      </c>
      <c r="H985" s="152">
        <v>156680.09</v>
      </c>
      <c r="J985" s="154">
        <v>43731.0</v>
      </c>
      <c r="K985" s="155">
        <v>191918.02</v>
      </c>
      <c r="M985" s="13">
        <v>1.4982264E9</v>
      </c>
      <c r="N985" s="13">
        <v>27331.5798</v>
      </c>
      <c r="P985" s="152">
        <v>1.4925744E9</v>
      </c>
      <c r="Q985" s="152">
        <v>136562.3809</v>
      </c>
      <c r="S985" s="152">
        <v>1.5018912E9</v>
      </c>
      <c r="T985" s="152">
        <v>9782.4548</v>
      </c>
      <c r="V985" s="152">
        <v>1.4876316E9</v>
      </c>
      <c r="W985" s="152">
        <v>98689.7861</v>
      </c>
      <c r="Y985" s="152">
        <v>1.486008E9</v>
      </c>
      <c r="Z985" s="152">
        <v>99074.5822</v>
      </c>
      <c r="AA985" s="153">
        <f>IFERROR(__xludf.DUMMYFUNCTION("TO_DATE(INT((AB985/(60*60*24))+""1/1/1970""))"),43815.0)</f>
        <v>43815</v>
      </c>
      <c r="AB985" s="156">
        <v>1.57653E9</v>
      </c>
      <c r="AC985" s="156">
        <v>118074.7597</v>
      </c>
      <c r="AD985" s="153">
        <f>IFERROR(__xludf.DUMMYFUNCTION("TO_DATE(INT((AE985/(60*60*24))+""1/1/1970""))"),43819.0)</f>
        <v>43819</v>
      </c>
      <c r="AE985" s="152">
        <v>1.5768756E9</v>
      </c>
      <c r="AF985" s="152">
        <v>101429.04</v>
      </c>
      <c r="AG985" s="153">
        <f>IFERROR(__xludf.DUMMYFUNCTION("TO_DATE(INT((AH985/(60*60*24))+""1/1/1970""))"),43622.0)</f>
        <v>43622</v>
      </c>
      <c r="AH985" s="152">
        <v>1.559853556E9</v>
      </c>
      <c r="AI985" s="152">
        <v>107196.0784</v>
      </c>
    </row>
    <row r="986">
      <c r="A986" s="156">
        <v>1.5126804E9</v>
      </c>
      <c r="B986" s="156">
        <v>124645.5136</v>
      </c>
      <c r="C986" s="153">
        <f>IFERROR(__xludf.DUMMYFUNCTION("TO_DATE(INT((A986/(60*60*24))+""1/1/1970""))"),43076.0)</f>
        <v>43076</v>
      </c>
      <c r="D986" s="152">
        <v>1.534392E9</v>
      </c>
      <c r="E986" s="152">
        <v>98867.9857</v>
      </c>
      <c r="G986" s="156">
        <v>1.5530544E9</v>
      </c>
      <c r="H986" s="156">
        <v>156174.5937</v>
      </c>
      <c r="J986" s="154">
        <v>43732.0</v>
      </c>
      <c r="K986" s="155">
        <v>191609.28</v>
      </c>
      <c r="M986" s="13">
        <v>1.498248E9</v>
      </c>
      <c r="N986" s="13">
        <v>27331.5798</v>
      </c>
      <c r="P986" s="156">
        <v>1.492614E9</v>
      </c>
      <c r="Q986" s="156">
        <v>136562.3809</v>
      </c>
      <c r="S986" s="156">
        <v>1.502064E9</v>
      </c>
      <c r="T986" s="156">
        <v>9782.134</v>
      </c>
      <c r="V986" s="156">
        <v>1.487664E9</v>
      </c>
      <c r="W986" s="156">
        <v>98406.1779</v>
      </c>
      <c r="Y986" s="156">
        <v>1.4860476E9</v>
      </c>
      <c r="Z986" s="156">
        <v>99074.5822</v>
      </c>
      <c r="AA986" s="153">
        <f>IFERROR(__xludf.DUMMYFUNCTION("TO_DATE(INT((AB986/(60*60*24))+""1/1/1970""))"),43816.0)</f>
        <v>43816</v>
      </c>
      <c r="AB986" s="152">
        <v>1.5765588E9</v>
      </c>
      <c r="AC986" s="152">
        <v>118074.7597</v>
      </c>
      <c r="AD986" s="153">
        <f>IFERROR(__xludf.DUMMYFUNCTION("TO_DATE(INT((AE986/(60*60*24))+""1/1/1970""))"),43820.0)</f>
        <v>43820</v>
      </c>
      <c r="AE986" s="156">
        <v>1.5769044E9</v>
      </c>
      <c r="AF986" s="156">
        <v>101693.76</v>
      </c>
      <c r="AG986" s="153">
        <f>IFERROR(__xludf.DUMMYFUNCTION("TO_DATE(INT((AH986/(60*60*24))+""1/1/1970""))"),43622.0)</f>
        <v>43622</v>
      </c>
      <c r="AH986" s="156">
        <v>1.559865569E9</v>
      </c>
      <c r="AI986" s="156">
        <v>107196.0784</v>
      </c>
    </row>
    <row r="987">
      <c r="A987" s="152">
        <v>1.51274346E9</v>
      </c>
      <c r="B987" s="152">
        <v>125087.9057</v>
      </c>
      <c r="C987" s="153">
        <f>IFERROR(__xludf.DUMMYFUNCTION("TO_DATE(INT((A987/(60*60*24))+""1/1/1970""))"),43077.0)</f>
        <v>43077</v>
      </c>
      <c r="D987" s="152">
        <v>1.5344496E9</v>
      </c>
      <c r="E987" s="152">
        <v>98867.9857</v>
      </c>
      <c r="G987" s="152">
        <v>1.5531408E9</v>
      </c>
      <c r="H987" s="152">
        <v>159507.813</v>
      </c>
      <c r="J987" s="154">
        <v>43733.0</v>
      </c>
      <c r="K987" s="155">
        <v>188547.16</v>
      </c>
      <c r="M987" s="13">
        <v>1.4982624E9</v>
      </c>
      <c r="N987" s="13">
        <v>27317.2749</v>
      </c>
      <c r="P987" s="152">
        <v>1.492632E9</v>
      </c>
      <c r="Q987" s="152">
        <v>136562.3809</v>
      </c>
      <c r="S987" s="152">
        <v>1.5021144E9</v>
      </c>
      <c r="T987" s="152">
        <v>9782.134</v>
      </c>
      <c r="V987" s="152">
        <v>1.4877036E9</v>
      </c>
      <c r="W987" s="152">
        <v>98475.7586</v>
      </c>
      <c r="Y987" s="152">
        <v>1.4860764E9</v>
      </c>
      <c r="Z987" s="152">
        <v>99074.5822</v>
      </c>
      <c r="AA987" s="153">
        <f>IFERROR(__xludf.DUMMYFUNCTION("TO_DATE(INT((AB987/(60*60*24))+""1/1/1970""))"),43816.0)</f>
        <v>43816</v>
      </c>
      <c r="AB987" s="156">
        <v>1.5765948E9</v>
      </c>
      <c r="AC987" s="156">
        <v>118353.3988</v>
      </c>
      <c r="AD987" s="153">
        <f>IFERROR(__xludf.DUMMYFUNCTION("TO_DATE(INT((AE987/(60*60*24))+""1/1/1970""))"),43822.0)</f>
        <v>43822</v>
      </c>
      <c r="AE987" s="152">
        <v>1.5771132E9</v>
      </c>
      <c r="AF987" s="152">
        <v>101693.76</v>
      </c>
      <c r="AG987" s="153">
        <f>IFERROR(__xludf.DUMMYFUNCTION("TO_DATE(INT((AH987/(60*60*24))+""1/1/1970""))"),43623.0)</f>
        <v>43623</v>
      </c>
      <c r="AH987" s="152">
        <v>1.559869649E9</v>
      </c>
      <c r="AI987" s="152">
        <v>107196.0784</v>
      </c>
    </row>
    <row r="988">
      <c r="A988" s="156">
        <v>1.5127668E9</v>
      </c>
      <c r="B988" s="156">
        <v>125323.2206</v>
      </c>
      <c r="C988" s="153">
        <f>IFERROR(__xludf.DUMMYFUNCTION("TO_DATE(INT((A988/(60*60*24))+""1/1/1970""))"),43077.0)</f>
        <v>43077</v>
      </c>
      <c r="D988" s="152">
        <v>1.534518E9</v>
      </c>
      <c r="E988" s="152">
        <v>98867.9857</v>
      </c>
      <c r="G988" s="156">
        <v>1.5532272E9</v>
      </c>
      <c r="H988" s="156">
        <v>162249.0216</v>
      </c>
      <c r="J988" s="154">
        <v>43734.0</v>
      </c>
      <c r="K988" s="155">
        <v>191048.14</v>
      </c>
      <c r="M988" s="13">
        <v>1.4983488E9</v>
      </c>
      <c r="N988" s="13">
        <v>27317.2749</v>
      </c>
      <c r="P988" s="156">
        <v>1.4926608E9</v>
      </c>
      <c r="Q988" s="156">
        <v>136065.0069</v>
      </c>
      <c r="S988" s="156">
        <v>1.502136E9</v>
      </c>
      <c r="T988" s="156">
        <v>9782.134</v>
      </c>
      <c r="V988" s="156">
        <v>1.487718E9</v>
      </c>
      <c r="W988" s="156">
        <v>98570.7909</v>
      </c>
      <c r="Y988" s="156">
        <v>1.4860872E9</v>
      </c>
      <c r="Z988" s="156">
        <v>99041.5098</v>
      </c>
      <c r="AA988" s="153">
        <f>IFERROR(__xludf.DUMMYFUNCTION("TO_DATE(INT((AB988/(60*60*24))+""1/1/1970""))"),43816.0)</f>
        <v>43816</v>
      </c>
      <c r="AB988" s="152">
        <v>1.5766128E9</v>
      </c>
      <c r="AC988" s="152">
        <v>118617.0536</v>
      </c>
      <c r="AD988" s="153">
        <f>IFERROR(__xludf.DUMMYFUNCTION("TO_DATE(INT((AE988/(60*60*24))+""1/1/1970""))"),43822.0)</f>
        <v>43822</v>
      </c>
      <c r="AE988" s="156">
        <v>1.5771312E9</v>
      </c>
      <c r="AF988" s="156">
        <v>101693.76</v>
      </c>
      <c r="AG988" s="153">
        <f>IFERROR(__xludf.DUMMYFUNCTION("TO_DATE(INT((AH988/(60*60*24))+""1/1/1970""))"),43623.0)</f>
        <v>43623</v>
      </c>
      <c r="AH988" s="156">
        <v>1.559885563E9</v>
      </c>
      <c r="AI988" s="156">
        <v>107196.0784</v>
      </c>
    </row>
    <row r="989">
      <c r="A989" s="152">
        <v>1.51300266E9</v>
      </c>
      <c r="B989" s="152">
        <v>125398.5214</v>
      </c>
      <c r="C989" s="153">
        <f>IFERROR(__xludf.DUMMYFUNCTION("TO_DATE(INT((A989/(60*60*24))+""1/1/1970""))"),43080.0)</f>
        <v>43080</v>
      </c>
      <c r="D989" s="152">
        <v>1.5345648E9</v>
      </c>
      <c r="E989" s="152">
        <v>98867.9857</v>
      </c>
      <c r="G989" s="152">
        <v>1.5533136E9</v>
      </c>
      <c r="H989" s="152">
        <v>156902.9504</v>
      </c>
      <c r="J989" s="154">
        <v>43735.0</v>
      </c>
      <c r="K989" s="155">
        <v>190208.1</v>
      </c>
      <c r="M989" s="13">
        <v>1.4984352E9</v>
      </c>
      <c r="N989" s="13">
        <v>27318.5652</v>
      </c>
      <c r="P989" s="152">
        <v>1.4927004E9</v>
      </c>
      <c r="Q989" s="152">
        <v>136065.0069</v>
      </c>
      <c r="S989" s="152">
        <v>1.5022008E9</v>
      </c>
      <c r="T989" s="152">
        <v>9776.1812</v>
      </c>
      <c r="V989" s="152">
        <v>1.4877432E9</v>
      </c>
      <c r="W989" s="152">
        <v>98770.593</v>
      </c>
      <c r="Y989" s="152">
        <v>1.4861268E9</v>
      </c>
      <c r="Z989" s="152">
        <v>99041.5098</v>
      </c>
      <c r="AA989" s="153">
        <f>IFERROR(__xludf.DUMMYFUNCTION("TO_DATE(INT((AB989/(60*60*24))+""1/1/1970""))"),43816.0)</f>
        <v>43816</v>
      </c>
      <c r="AB989" s="156">
        <v>1.5766164E9</v>
      </c>
      <c r="AC989" s="156">
        <v>118571.7529</v>
      </c>
      <c r="AD989" s="153">
        <f>IFERROR(__xludf.DUMMYFUNCTION("TO_DATE(INT((AE989/(60*60*24))+""1/1/1970""))"),43822.0)</f>
        <v>43822</v>
      </c>
      <c r="AE989" s="152">
        <v>1.5771348E9</v>
      </c>
      <c r="AF989" s="152">
        <v>101693.76</v>
      </c>
      <c r="AG989" s="153">
        <f>IFERROR(__xludf.DUMMYFUNCTION("TO_DATE(INT((AH989/(60*60*24))+""1/1/1970""))"),43623.0)</f>
        <v>43623</v>
      </c>
      <c r="AH989" s="152">
        <v>1.559901364E9</v>
      </c>
      <c r="AI989" s="152">
        <v>107196.0784</v>
      </c>
    </row>
    <row r="990">
      <c r="A990" s="156">
        <v>1.513026E9</v>
      </c>
      <c r="B990" s="156">
        <v>125699.7244</v>
      </c>
      <c r="C990" s="153">
        <f>IFERROR(__xludf.DUMMYFUNCTION("TO_DATE(INT((A990/(60*60*24))+""1/1/1970""))"),43080.0)</f>
        <v>43080</v>
      </c>
      <c r="D990" s="152">
        <v>1.5347952E9</v>
      </c>
      <c r="E990" s="152">
        <v>98867.9857</v>
      </c>
      <c r="G990" s="156">
        <v>1.5535224E9</v>
      </c>
      <c r="H990" s="156">
        <v>156902.9504</v>
      </c>
      <c r="J990" s="154">
        <v>43738.0</v>
      </c>
      <c r="K990" s="155">
        <v>187514.1</v>
      </c>
      <c r="M990" s="13">
        <v>1.4984856E9</v>
      </c>
      <c r="N990" s="13">
        <v>27318.5652</v>
      </c>
      <c r="P990" s="156">
        <v>1.4927184E9</v>
      </c>
      <c r="Q990" s="156">
        <v>136065.0069</v>
      </c>
      <c r="S990" s="156">
        <v>1.5022224E9</v>
      </c>
      <c r="T990" s="156">
        <v>9776.1812</v>
      </c>
      <c r="V990" s="156">
        <v>1.4877828E9</v>
      </c>
      <c r="W990" s="156">
        <v>98347.3829</v>
      </c>
      <c r="Y990" s="156">
        <v>1.4861592E9</v>
      </c>
      <c r="Z990" s="156">
        <v>99041.5098</v>
      </c>
      <c r="AA990" s="153">
        <f>IFERROR(__xludf.DUMMYFUNCTION("TO_DATE(INT((AB990/(60*60*24))+""1/1/1970""))"),43817.0)</f>
        <v>43817</v>
      </c>
      <c r="AB990" s="152">
        <v>1.5766452E9</v>
      </c>
      <c r="AC990" s="152">
        <v>118571.7529</v>
      </c>
      <c r="AD990" s="153">
        <f>IFERROR(__xludf.DUMMYFUNCTION("TO_DATE(INT((AE990/(60*60*24))+""1/1/1970""))"),43823.0)</f>
        <v>43823</v>
      </c>
      <c r="AE990" s="156">
        <v>1.5771636E9</v>
      </c>
      <c r="AF990" s="156">
        <v>101668.43</v>
      </c>
      <c r="AG990" s="153">
        <f>IFERROR(__xludf.DUMMYFUNCTION("TO_DATE(INT((AH990/(60*60*24))+""1/1/1970""))"),43623.0)</f>
        <v>43623</v>
      </c>
      <c r="AH990" s="156">
        <v>1.559917161E9</v>
      </c>
      <c r="AI990" s="156">
        <v>106754.2454</v>
      </c>
    </row>
    <row r="991">
      <c r="A991" s="152">
        <v>1.51308906E9</v>
      </c>
      <c r="B991" s="152">
        <v>125822.0882</v>
      </c>
      <c r="C991" s="153">
        <f>IFERROR(__xludf.DUMMYFUNCTION("TO_DATE(INT((A991/(60*60*24))+""1/1/1970""))"),43081.0)</f>
        <v>43081</v>
      </c>
      <c r="D991" s="152">
        <v>1.5348636E9</v>
      </c>
      <c r="E991" s="152">
        <v>98867.9857</v>
      </c>
      <c r="G991" s="156">
        <v>1.5535728E9</v>
      </c>
      <c r="H991" s="156">
        <v>158415.6017</v>
      </c>
      <c r="J991" s="154">
        <v>43739.0</v>
      </c>
      <c r="K991" s="155">
        <v>189596.08</v>
      </c>
      <c r="M991" s="13">
        <v>1.4985072E9</v>
      </c>
      <c r="N991" s="13">
        <v>27318.5652</v>
      </c>
      <c r="P991" s="152">
        <v>1.4927472E9</v>
      </c>
      <c r="Q991" s="152">
        <v>138066.0314</v>
      </c>
      <c r="S991" s="152">
        <v>1.5022872E9</v>
      </c>
      <c r="T991" s="152">
        <v>9779.7432</v>
      </c>
      <c r="V991" s="152">
        <v>1.4878044E9</v>
      </c>
      <c r="W991" s="152">
        <v>98456.3087</v>
      </c>
      <c r="Y991" s="152">
        <v>1.4861664E9</v>
      </c>
      <c r="Z991" s="152">
        <v>99258.7776</v>
      </c>
      <c r="AA991" s="153">
        <f>IFERROR(__xludf.DUMMYFUNCTION("TO_DATE(INT((AB991/(60*60*24))+""1/1/1970""))"),43817.0)</f>
        <v>43817</v>
      </c>
      <c r="AB991" s="156">
        <v>1.5766812E9</v>
      </c>
      <c r="AC991" s="156">
        <v>118797.7975</v>
      </c>
      <c r="AD991" s="153">
        <f>IFERROR(__xludf.DUMMYFUNCTION("TO_DATE(INT((AE991/(60*60*24))+""1/1/1970""))"),43823.0)</f>
        <v>43823</v>
      </c>
      <c r="AE991" s="152">
        <v>1.5771996E9</v>
      </c>
      <c r="AF991" s="152">
        <v>101668.43</v>
      </c>
      <c r="AG991" s="153">
        <f>IFERROR(__xludf.DUMMYFUNCTION("TO_DATE(INT((AH991/(60*60*24))+""1/1/1970""))"),43623.0)</f>
        <v>43623</v>
      </c>
      <c r="AH991" s="152">
        <v>1.55993298E9</v>
      </c>
      <c r="AI991" s="152">
        <v>106515.221</v>
      </c>
    </row>
    <row r="992">
      <c r="A992" s="156">
        <v>1.5131124E9</v>
      </c>
      <c r="B992" s="156">
        <v>125920.9205</v>
      </c>
      <c r="C992" s="153">
        <f>IFERROR(__xludf.DUMMYFUNCTION("TO_DATE(INT((A992/(60*60*24))+""1/1/1970""))"),43081.0)</f>
        <v>43081</v>
      </c>
      <c r="D992" s="152">
        <v>1.5349104E9</v>
      </c>
      <c r="E992" s="152">
        <v>98867.9857</v>
      </c>
      <c r="G992" s="152">
        <v>1.5536592E9</v>
      </c>
      <c r="H992" s="152">
        <v>158615.694</v>
      </c>
      <c r="J992" s="154">
        <v>43739.0</v>
      </c>
      <c r="K992" s="155">
        <v>189593.77</v>
      </c>
      <c r="M992" s="13">
        <v>1.498572E9</v>
      </c>
      <c r="N992" s="13">
        <v>27222.8507</v>
      </c>
      <c r="P992" s="156">
        <v>1.4927868E9</v>
      </c>
      <c r="Q992" s="156">
        <v>138066.0314</v>
      </c>
      <c r="S992" s="156">
        <v>1.5023088E9</v>
      </c>
      <c r="T992" s="156">
        <v>9779.7432</v>
      </c>
      <c r="V992" s="156">
        <v>1.4878224E9</v>
      </c>
      <c r="W992" s="156">
        <v>98499.3732</v>
      </c>
      <c r="Y992" s="156">
        <v>1.4863356E9</v>
      </c>
      <c r="Z992" s="156">
        <v>99258.7776</v>
      </c>
      <c r="AA992" s="153">
        <f>IFERROR(__xludf.DUMMYFUNCTION("TO_DATE(INT((AB992/(60*60*24))+""1/1/1970""))"),43817.0)</f>
        <v>43817</v>
      </c>
      <c r="AB992" s="152">
        <v>1.5766992E9</v>
      </c>
      <c r="AC992" s="152">
        <v>118865.5888</v>
      </c>
      <c r="AD992" s="153">
        <f>IFERROR(__xludf.DUMMYFUNCTION("TO_DATE(INT((AE992/(60*60*24))+""1/1/1970""))"),43823.0)</f>
        <v>43823</v>
      </c>
      <c r="AE992" s="156">
        <v>1.5772104E9</v>
      </c>
      <c r="AF992" s="156">
        <v>101668.43</v>
      </c>
      <c r="AG992" s="153">
        <f>IFERROR(__xludf.DUMMYFUNCTION("TO_DATE(INT((AH992/(60*60*24))+""1/1/1970""))"),43623.0)</f>
        <v>43623</v>
      </c>
      <c r="AH992" s="156">
        <v>1.559948879E9</v>
      </c>
      <c r="AI992" s="156">
        <v>106374.3791</v>
      </c>
    </row>
    <row r="993">
      <c r="A993" s="152">
        <v>1.51317546E9</v>
      </c>
      <c r="B993" s="152">
        <v>126085.6409</v>
      </c>
      <c r="C993" s="153">
        <f>IFERROR(__xludf.DUMMYFUNCTION("TO_DATE(INT((A993/(60*60*24))+""1/1/1970""))"),43082.0)</f>
        <v>43082</v>
      </c>
      <c r="D993" s="152">
        <v>1.534968E9</v>
      </c>
      <c r="E993" s="152">
        <v>98867.9857</v>
      </c>
      <c r="G993" s="156">
        <v>1.5537456E9</v>
      </c>
      <c r="H993" s="156">
        <v>153951.6006</v>
      </c>
      <c r="J993" s="154">
        <v>43740.0</v>
      </c>
      <c r="K993" s="155">
        <v>188090.73</v>
      </c>
      <c r="M993" s="13">
        <v>1.4985936E9</v>
      </c>
      <c r="N993" s="13">
        <v>27222.8507</v>
      </c>
      <c r="P993" s="152">
        <v>1.4928048E9</v>
      </c>
      <c r="Q993" s="152">
        <v>138066.0314</v>
      </c>
      <c r="S993" s="152">
        <v>1.5023736E9</v>
      </c>
      <c r="T993" s="152">
        <v>9768.6699</v>
      </c>
      <c r="V993" s="152">
        <v>1.487862E9</v>
      </c>
      <c r="W993" s="152">
        <v>98855.203</v>
      </c>
      <c r="Y993" s="152">
        <v>1.4863752E9</v>
      </c>
      <c r="Z993" s="152">
        <v>99230.2985</v>
      </c>
      <c r="AA993" s="153">
        <f>IFERROR(__xludf.DUMMYFUNCTION("TO_DATE(INT((AB993/(60*60*24))+""1/1/1970""))"),43817.0)</f>
        <v>43817</v>
      </c>
      <c r="AB993" s="156">
        <v>1.5767028E9</v>
      </c>
      <c r="AC993" s="156">
        <v>118504.739</v>
      </c>
      <c r="AD993" s="153">
        <f>IFERROR(__xludf.DUMMYFUNCTION("TO_DATE(INT((AE993/(60*60*24))+""1/1/1970""))"),43824.0)</f>
        <v>43824</v>
      </c>
      <c r="AE993" s="152">
        <v>1.57725E9</v>
      </c>
      <c r="AF993" s="152">
        <v>101616.49</v>
      </c>
      <c r="AG993" s="153">
        <f>IFERROR(__xludf.DUMMYFUNCTION("TO_DATE(INT((AH993/(60*60*24))+""1/1/1970""))"),43623.0)</f>
        <v>43623</v>
      </c>
      <c r="AH993" s="152">
        <v>1.559951944E9</v>
      </c>
      <c r="AI993" s="152">
        <v>106374.3791</v>
      </c>
    </row>
    <row r="994">
      <c r="A994" s="156">
        <v>1.5131988E9</v>
      </c>
      <c r="B994" s="156">
        <v>125906.8016</v>
      </c>
      <c r="C994" s="153">
        <f>IFERROR(__xludf.DUMMYFUNCTION("TO_DATE(INT((A994/(60*60*24))+""1/1/1970""))"),43082.0)</f>
        <v>43082</v>
      </c>
      <c r="D994" s="152">
        <v>1.5350364E9</v>
      </c>
      <c r="E994" s="152">
        <v>98867.9857</v>
      </c>
      <c r="G994" s="152">
        <v>1.553832E9</v>
      </c>
      <c r="H994" s="152">
        <v>153685.1909</v>
      </c>
      <c r="J994" s="154">
        <v>43741.0</v>
      </c>
      <c r="K994" s="155">
        <v>184948.01</v>
      </c>
      <c r="M994" s="13">
        <v>1.4986584E9</v>
      </c>
      <c r="N994" s="13">
        <v>27259.9057</v>
      </c>
      <c r="P994" s="156">
        <v>1.4928336E9</v>
      </c>
      <c r="Q994" s="156">
        <v>137339.8918</v>
      </c>
      <c r="S994" s="156">
        <v>1.5023952E9</v>
      </c>
      <c r="T994" s="156">
        <v>9768.6699</v>
      </c>
      <c r="V994" s="156">
        <v>1.4878908E9</v>
      </c>
      <c r="W994" s="156">
        <v>99059.9651</v>
      </c>
      <c r="Y994" s="156">
        <v>1.4864148E9</v>
      </c>
      <c r="Z994" s="156">
        <v>99230.2985</v>
      </c>
      <c r="AA994" s="153">
        <f>IFERROR(__xludf.DUMMYFUNCTION("TO_DATE(INT((AB994/(60*60*24))+""1/1/1970""))"),43818.0)</f>
        <v>43818</v>
      </c>
      <c r="AB994" s="152">
        <v>1.5767316E9</v>
      </c>
      <c r="AC994" s="152">
        <v>118504.739</v>
      </c>
      <c r="AD994" s="153">
        <f>IFERROR(__xludf.DUMMYFUNCTION("TO_DATE(INT((AE994/(60*60*24))+""1/1/1970""))"),43825.0)</f>
        <v>43825</v>
      </c>
      <c r="AE994" s="156">
        <v>1.5773724E9</v>
      </c>
      <c r="AF994" s="156">
        <v>101616.49</v>
      </c>
      <c r="AG994" s="153">
        <f>IFERROR(__xludf.DUMMYFUNCTION("TO_DATE(INT((AH994/(60*60*24))+""1/1/1970""))"),43624.0)</f>
        <v>43624</v>
      </c>
      <c r="AH994" s="156">
        <v>1.559965285E9</v>
      </c>
      <c r="AI994" s="156">
        <v>106374.3791</v>
      </c>
    </row>
    <row r="995">
      <c r="A995" s="152">
        <v>1.51326186E9</v>
      </c>
      <c r="B995" s="152">
        <v>126047.9905</v>
      </c>
      <c r="C995" s="153">
        <f>IFERROR(__xludf.DUMMYFUNCTION("TO_DATE(INT((A995/(60*60*24))+""1/1/1970""))"),43083.0)</f>
        <v>43083</v>
      </c>
      <c r="D995" s="152">
        <v>1.5350832E9</v>
      </c>
      <c r="E995" s="152">
        <v>98867.9857</v>
      </c>
      <c r="G995" s="156">
        <v>1.5539184E9</v>
      </c>
      <c r="H995" s="156">
        <v>154423.6716</v>
      </c>
      <c r="J995" s="154">
        <v>43742.0</v>
      </c>
      <c r="K995" s="155">
        <v>186919.53</v>
      </c>
      <c r="M995" s="13">
        <v>1.49868E9</v>
      </c>
      <c r="N995" s="13">
        <v>27259.9057</v>
      </c>
      <c r="P995" s="152">
        <v>1.4930424E9</v>
      </c>
      <c r="Q995" s="152">
        <v>137339.8918</v>
      </c>
      <c r="S995" s="152">
        <v>1.50246E9</v>
      </c>
      <c r="T995" s="152">
        <v>9765.7397</v>
      </c>
      <c r="V995" s="152">
        <v>1.4879016E9</v>
      </c>
      <c r="W995" s="152">
        <v>98982.2539</v>
      </c>
      <c r="Y995" s="152">
        <v>1.486422E9</v>
      </c>
      <c r="Z995" s="152">
        <v>99230.2985</v>
      </c>
      <c r="AA995" s="153">
        <f>IFERROR(__xludf.DUMMYFUNCTION("TO_DATE(INT((AB995/(60*60*24))+""1/1/1970""))"),43818.0)</f>
        <v>43818</v>
      </c>
      <c r="AB995" s="156">
        <v>1.5767676E9</v>
      </c>
      <c r="AC995" s="156">
        <v>119274.1851</v>
      </c>
      <c r="AD995" s="153">
        <f>IFERROR(__xludf.DUMMYFUNCTION("TO_DATE(INT((AE995/(60*60*24))+""1/1/1970""))"),43825.0)</f>
        <v>43825</v>
      </c>
      <c r="AE995" s="152">
        <v>1.5773904E9</v>
      </c>
      <c r="AF995" s="152">
        <v>101616.49</v>
      </c>
      <c r="AG995" s="153">
        <f>IFERROR(__xludf.DUMMYFUNCTION("TO_DATE(INT((AH995/(60*60*24))+""1/1/1970""))"),43624.0)</f>
        <v>43624</v>
      </c>
      <c r="AH995" s="152">
        <v>1.559981173E9</v>
      </c>
      <c r="AI995" s="152">
        <v>106374.3791</v>
      </c>
    </row>
    <row r="996">
      <c r="A996" s="156">
        <v>1.5132852E9</v>
      </c>
      <c r="B996" s="156">
        <v>125393.8151</v>
      </c>
      <c r="C996" s="153">
        <f>IFERROR(__xludf.DUMMYFUNCTION("TO_DATE(INT((A996/(60*60*24))+""1/1/1970""))"),43083.0)</f>
        <v>43083</v>
      </c>
      <c r="D996" s="152">
        <v>1.5351408E9</v>
      </c>
      <c r="E996" s="152">
        <v>98867.9857</v>
      </c>
      <c r="G996" s="152">
        <v>1.5541272E9</v>
      </c>
      <c r="H996" s="152">
        <v>154423.6716</v>
      </c>
      <c r="J996" s="154">
        <v>43745.0</v>
      </c>
      <c r="K996" s="155">
        <v>189593.77</v>
      </c>
      <c r="M996" s="13">
        <v>1.4987448E9</v>
      </c>
      <c r="N996" s="13">
        <v>27201.5651</v>
      </c>
      <c r="P996" s="156">
        <v>1.493064E9</v>
      </c>
      <c r="Q996" s="156">
        <v>137339.8918</v>
      </c>
      <c r="S996" s="156">
        <v>1.5024816E9</v>
      </c>
      <c r="T996" s="156">
        <v>9765.7397</v>
      </c>
      <c r="V996" s="156">
        <v>1.4879412E9</v>
      </c>
      <c r="W996" s="156">
        <v>98950.2134</v>
      </c>
      <c r="Y996" s="156">
        <v>1.4864544E9</v>
      </c>
      <c r="Z996" s="156">
        <v>98870.1759</v>
      </c>
      <c r="AA996" s="153">
        <f>IFERROR(__xludf.DUMMYFUNCTION("TO_DATE(INT((AB996/(60*60*24))+""1/1/1970""))"),43818.0)</f>
        <v>43818</v>
      </c>
      <c r="AB996" s="152">
        <v>1.5767856E9</v>
      </c>
      <c r="AC996" s="152">
        <v>119745.193</v>
      </c>
      <c r="AD996" s="153">
        <f>IFERROR(__xludf.DUMMYFUNCTION("TO_DATE(INT((AE996/(60*60*24))+""1/1/1970""))"),43825.0)</f>
        <v>43825</v>
      </c>
      <c r="AE996" s="156">
        <v>1.577394E9</v>
      </c>
      <c r="AF996" s="156">
        <v>101616.49</v>
      </c>
      <c r="AG996" s="153">
        <f>IFERROR(__xludf.DUMMYFUNCTION("TO_DATE(INT((AH996/(60*60*24))+""1/1/1970""))"),43624.0)</f>
        <v>43624</v>
      </c>
      <c r="AH996" s="156">
        <v>1.559996963E9</v>
      </c>
      <c r="AI996" s="156">
        <v>106374.3791</v>
      </c>
    </row>
    <row r="997">
      <c r="A997" s="152">
        <v>1.513314E9</v>
      </c>
      <c r="B997" s="152">
        <v>125393.8151</v>
      </c>
      <c r="C997" s="153">
        <f>IFERROR(__xludf.DUMMYFUNCTION("TO_DATE(INT((A997/(60*60*24))+""1/1/1970""))"),43084.0)</f>
        <v>43084</v>
      </c>
      <c r="D997" s="152">
        <v>1.5353784E9</v>
      </c>
      <c r="E997" s="152">
        <v>98867.9857</v>
      </c>
      <c r="G997" s="152">
        <v>1.5541776E9</v>
      </c>
      <c r="H997" s="152">
        <v>154436.244</v>
      </c>
      <c r="J997" s="154">
        <v>43746.0</v>
      </c>
      <c r="K997" s="155">
        <v>189037.45</v>
      </c>
      <c r="M997" s="13">
        <v>1.4987664E9</v>
      </c>
      <c r="N997" s="13">
        <v>27201.5651</v>
      </c>
      <c r="P997" s="152">
        <v>1.4930928E9</v>
      </c>
      <c r="Q997" s="152">
        <v>140033.4837</v>
      </c>
      <c r="S997" s="152">
        <v>1.502496E9</v>
      </c>
      <c r="T997" s="152">
        <v>9766.5433</v>
      </c>
      <c r="V997" s="152">
        <v>1.4879736E9</v>
      </c>
      <c r="W997" s="152">
        <v>99102.6638</v>
      </c>
      <c r="Y997" s="152">
        <v>1.486494E9</v>
      </c>
      <c r="Z997" s="152">
        <v>98870.1759</v>
      </c>
      <c r="AA997" s="153">
        <f>IFERROR(__xludf.DUMMYFUNCTION("TO_DATE(INT((AB997/(60*60*24))+""1/1/1970""))"),43818.0)</f>
        <v>43818</v>
      </c>
      <c r="AB997" s="156">
        <v>1.5767892E9</v>
      </c>
      <c r="AC997" s="156">
        <v>119842.7204</v>
      </c>
      <c r="AD997" s="153">
        <f>IFERROR(__xludf.DUMMYFUNCTION("TO_DATE(INT((AE997/(60*60*24))+""1/1/1970""))"),43826.0)</f>
        <v>43826</v>
      </c>
      <c r="AE997" s="152">
        <v>1.5774228E9</v>
      </c>
      <c r="AF997" s="152">
        <v>101747.32</v>
      </c>
      <c r="AG997" s="153">
        <f>IFERROR(__xludf.DUMMYFUNCTION("TO_DATE(INT((AH997/(60*60*24))+""1/1/1970""))"),43624.0)</f>
        <v>43624</v>
      </c>
      <c r="AH997" s="152">
        <v>1.560012863E9</v>
      </c>
      <c r="AI997" s="152">
        <v>106374.3791</v>
      </c>
    </row>
    <row r="998">
      <c r="A998" s="156">
        <v>1.51335348E9</v>
      </c>
      <c r="B998" s="156">
        <v>126183.8094</v>
      </c>
      <c r="C998" s="153">
        <f>IFERROR(__xludf.DUMMYFUNCTION("TO_DATE(INT((A998/(60*60*24))+""1/1/1970""))"),43084.0)</f>
        <v>43084</v>
      </c>
      <c r="D998" s="152">
        <v>1.5354288E9</v>
      </c>
      <c r="E998" s="152">
        <v>98867.9857</v>
      </c>
      <c r="G998" s="156">
        <v>1.554264E9</v>
      </c>
      <c r="H998" s="156">
        <v>154706.1187</v>
      </c>
      <c r="J998" s="154">
        <v>43747.0</v>
      </c>
      <c r="K998" s="155">
        <v>186285.13</v>
      </c>
      <c r="M998" s="13">
        <v>1.4988312E9</v>
      </c>
      <c r="N998" s="13">
        <v>27286.4583</v>
      </c>
      <c r="P998" s="156">
        <v>1.4931324E9</v>
      </c>
      <c r="Q998" s="156">
        <v>140033.4837</v>
      </c>
      <c r="S998" s="156">
        <v>1.5026688E9</v>
      </c>
      <c r="T998" s="156">
        <v>9768.448</v>
      </c>
      <c r="V998" s="156">
        <v>1.48815E9</v>
      </c>
      <c r="W998" s="156">
        <v>99046.2687</v>
      </c>
      <c r="Y998" s="156">
        <v>1.4865084E9</v>
      </c>
      <c r="Z998" s="156">
        <v>98870.1759</v>
      </c>
      <c r="AA998" s="153">
        <f>IFERROR(__xludf.DUMMYFUNCTION("TO_DATE(INT((AB998/(60*60*24))+""1/1/1970""))"),43819.0)</f>
        <v>43819</v>
      </c>
      <c r="AB998" s="152">
        <v>1.576818E9</v>
      </c>
      <c r="AC998" s="152">
        <v>119842.7204</v>
      </c>
      <c r="AD998" s="153">
        <f>IFERROR(__xludf.DUMMYFUNCTION("TO_DATE(INT((AE998/(60*60*24))+""1/1/1970""))"),43826.0)</f>
        <v>43826</v>
      </c>
      <c r="AE998" s="156">
        <v>1.5774588E9</v>
      </c>
      <c r="AF998" s="156">
        <v>101747.32</v>
      </c>
      <c r="AG998" s="153">
        <f>IFERROR(__xludf.DUMMYFUNCTION("TO_DATE(INT((AH998/(60*60*24))+""1/1/1970""))"),43624.0)</f>
        <v>43624</v>
      </c>
      <c r="AH998" s="156">
        <v>1.560028828E9</v>
      </c>
      <c r="AI998" s="156">
        <v>106374.3791</v>
      </c>
    </row>
    <row r="999">
      <c r="A999" s="152">
        <v>1.5133716E9</v>
      </c>
      <c r="B999" s="152">
        <v>126439.2572</v>
      </c>
      <c r="C999" s="153">
        <f>IFERROR(__xludf.DUMMYFUNCTION("TO_DATE(INT((A999/(60*60*24))+""1/1/1970""))"),43084.0)</f>
        <v>43084</v>
      </c>
      <c r="D999" s="152">
        <v>1.5354864E9</v>
      </c>
      <c r="E999" s="152">
        <v>98867.9857</v>
      </c>
      <c r="G999" s="152">
        <v>1.5543504E9</v>
      </c>
      <c r="H999" s="152">
        <v>155915.0737</v>
      </c>
      <c r="J999" s="154">
        <v>43748.0</v>
      </c>
      <c r="K999" s="155">
        <v>188051.69</v>
      </c>
      <c r="M999" s="13">
        <v>1.4988528E9</v>
      </c>
      <c r="N999" s="13">
        <v>27286.4583</v>
      </c>
      <c r="P999" s="152">
        <v>1.4931504E9</v>
      </c>
      <c r="Q999" s="152">
        <v>140033.4837</v>
      </c>
      <c r="S999" s="152">
        <v>1.5027192E9</v>
      </c>
      <c r="T999" s="152">
        <v>9768.448</v>
      </c>
      <c r="V999" s="152">
        <v>1.4881896E9</v>
      </c>
      <c r="W999" s="152">
        <v>98940.5283</v>
      </c>
      <c r="Y999" s="152">
        <v>1.4865336E9</v>
      </c>
      <c r="Z999" s="152">
        <v>98278.0867</v>
      </c>
      <c r="AA999" s="153">
        <f>IFERROR(__xludf.DUMMYFUNCTION("TO_DATE(INT((AB999/(60*60*24))+""1/1/1970""))"),43819.0)</f>
        <v>43819</v>
      </c>
      <c r="AB999" s="156">
        <v>1.576854E9</v>
      </c>
      <c r="AC999" s="156">
        <v>120791.0038</v>
      </c>
      <c r="AD999" s="153">
        <f>IFERROR(__xludf.DUMMYFUNCTION("TO_DATE(INT((AE999/(60*60*24))+""1/1/1970""))"),43826.0)</f>
        <v>43826</v>
      </c>
      <c r="AE999" s="152">
        <v>1.5774768E9</v>
      </c>
      <c r="AF999" s="152">
        <v>101747.32</v>
      </c>
      <c r="AG999" s="153">
        <f>IFERROR(__xludf.DUMMYFUNCTION("TO_DATE(INT((AH999/(60*60*24))+""1/1/1970""))"),43624.0)</f>
        <v>43624</v>
      </c>
      <c r="AH999" s="152">
        <v>1.560035915E9</v>
      </c>
      <c r="AI999" s="152">
        <v>106374.3791</v>
      </c>
    </row>
    <row r="1000">
      <c r="A1000" s="156">
        <v>1.51360746E9</v>
      </c>
      <c r="B1000" s="156">
        <v>127144.104</v>
      </c>
      <c r="C1000" s="153">
        <f>IFERROR(__xludf.DUMMYFUNCTION("TO_DATE(INT((A1000/(60*60*24))+""1/1/1970""))"),43087.0)</f>
        <v>43087</v>
      </c>
      <c r="D1000" s="152">
        <v>1.5355548E9</v>
      </c>
      <c r="E1000" s="152">
        <v>98867.9857</v>
      </c>
      <c r="G1000" s="156">
        <v>1.5544368E9</v>
      </c>
      <c r="H1000" s="156">
        <v>151482.0994</v>
      </c>
      <c r="J1000" s="154">
        <v>43749.0</v>
      </c>
      <c r="K1000" s="155">
        <v>189466.89</v>
      </c>
      <c r="M1000" s="13">
        <v>1.4988672E9</v>
      </c>
      <c r="N1000" s="13">
        <v>27223.9113</v>
      </c>
      <c r="P1000" s="156">
        <v>1.4931792E9</v>
      </c>
      <c r="Q1000" s="156">
        <v>141538.7112</v>
      </c>
      <c r="S1000" s="156">
        <v>1.5027408E9</v>
      </c>
      <c r="T1000" s="156">
        <v>9768.448</v>
      </c>
      <c r="V1000" s="156">
        <v>1.4882292E9</v>
      </c>
      <c r="W1000" s="156">
        <v>98568.0868</v>
      </c>
      <c r="Y1000" s="156">
        <v>1.4865732E9</v>
      </c>
      <c r="Z1000" s="156">
        <v>98278.0867</v>
      </c>
      <c r="AA1000" s="153">
        <f>IFERROR(__xludf.DUMMYFUNCTION("TO_DATE(INT((AB1000/(60*60*24))+""1/1/1970""))"),43819.0)</f>
        <v>43819</v>
      </c>
      <c r="AB1000" s="152">
        <v>1.576872E9</v>
      </c>
      <c r="AC1000" s="152">
        <v>121117.7679</v>
      </c>
      <c r="AD1000" s="153">
        <f>IFERROR(__xludf.DUMMYFUNCTION("TO_DATE(INT((AE1000/(60*60*24))+""1/1/1970""))"),43826.0)</f>
        <v>43826</v>
      </c>
      <c r="AE1000" s="156">
        <v>1.5774804E9</v>
      </c>
      <c r="AF1000" s="156">
        <v>101747.32</v>
      </c>
      <c r="AG1000" s="153">
        <f>IFERROR(__xludf.DUMMYFUNCTION("TO_DATE(INT((AH1000/(60*60*24))+""1/1/1970""))"),43625.0)</f>
        <v>43625</v>
      </c>
      <c r="AH1000" s="156">
        <v>1.560046691E9</v>
      </c>
      <c r="AI1000" s="156">
        <v>106374.3791</v>
      </c>
    </row>
    <row r="1001">
      <c r="A1001" s="152">
        <v>1.5136308E9</v>
      </c>
      <c r="B1001" s="152">
        <v>127238.7143</v>
      </c>
      <c r="C1001" s="153">
        <f>IFERROR(__xludf.DUMMYFUNCTION("TO_DATE(INT((A1001/(60*60*24))+""1/1/1970""))"),43087.0)</f>
        <v>43087</v>
      </c>
      <c r="D1001" s="152">
        <v>1.5356016E9</v>
      </c>
      <c r="E1001" s="152">
        <v>98867.9857</v>
      </c>
      <c r="G1001" s="152">
        <v>1.5545232E9</v>
      </c>
      <c r="H1001" s="152">
        <v>151199.5756</v>
      </c>
      <c r="J1001" s="154">
        <v>43752.0</v>
      </c>
      <c r="K1001" s="155">
        <v>191838.57</v>
      </c>
      <c r="M1001" s="13">
        <v>1.4989536E9</v>
      </c>
      <c r="N1001" s="13">
        <v>27223.9113</v>
      </c>
      <c r="P1001" s="152">
        <v>1.4932188E9</v>
      </c>
      <c r="Q1001" s="152">
        <v>141538.7112</v>
      </c>
      <c r="S1001" s="152">
        <v>1.5028056E9</v>
      </c>
      <c r="T1001" s="152">
        <v>9769.1651</v>
      </c>
      <c r="V1001" s="152">
        <v>1.4882364E9</v>
      </c>
      <c r="W1001" s="152">
        <v>98386.3759</v>
      </c>
      <c r="Y1001" s="152">
        <v>1.4865948E9</v>
      </c>
      <c r="Z1001" s="152">
        <v>98278.0867</v>
      </c>
      <c r="AA1001" s="153">
        <f>IFERROR(__xludf.DUMMYFUNCTION("TO_DATE(INT((AB1001/(60*60*24))+""1/1/1970""))"),43819.0)</f>
        <v>43819</v>
      </c>
      <c r="AB1001" s="156">
        <v>1.5768756E9</v>
      </c>
      <c r="AC1001" s="156">
        <v>121138.7667</v>
      </c>
      <c r="AD1001" s="153">
        <f>IFERROR(__xludf.DUMMYFUNCTION("TO_DATE(INT((AE1001/(60*60*24))+""1/1/1970""))"),43827.0)</f>
        <v>43827</v>
      </c>
      <c r="AE1001" s="152">
        <v>1.5775092E9</v>
      </c>
      <c r="AF1001" s="152">
        <v>101762.51</v>
      </c>
      <c r="AG1001" s="153">
        <f>IFERROR(__xludf.DUMMYFUNCTION("TO_DATE(INT((AH1001/(60*60*24))+""1/1/1970""))"),43625.0)</f>
        <v>43625</v>
      </c>
      <c r="AH1001" s="152">
        <v>1.560063439E9</v>
      </c>
      <c r="AI1001" s="152">
        <v>106374.3791</v>
      </c>
    </row>
    <row r="1002">
      <c r="A1002" s="156">
        <v>1.51369386E9</v>
      </c>
      <c r="B1002" s="156">
        <v>127352.2466</v>
      </c>
      <c r="C1002" s="153">
        <f>IFERROR(__xludf.DUMMYFUNCTION("TO_DATE(INT((A1002/(60*60*24))+""1/1/1970""))"),43088.0)</f>
        <v>43088</v>
      </c>
      <c r="D1002" s="152">
        <v>1.5356592E9</v>
      </c>
      <c r="E1002" s="152">
        <v>98867.9857</v>
      </c>
      <c r="G1002" s="156">
        <v>1.554732E9</v>
      </c>
      <c r="H1002" s="156">
        <v>151199.5756</v>
      </c>
      <c r="J1002" s="154">
        <v>43753.0</v>
      </c>
      <c r="K1002" s="155">
        <v>191819.05</v>
      </c>
      <c r="M1002" s="13">
        <v>1.49904E9</v>
      </c>
      <c r="N1002" s="13">
        <v>27239.702</v>
      </c>
      <c r="P1002" s="156">
        <v>1.4932368E9</v>
      </c>
      <c r="Q1002" s="156">
        <v>141538.7112</v>
      </c>
      <c r="S1002" s="156">
        <v>1.5028272E9</v>
      </c>
      <c r="T1002" s="156">
        <v>9769.1651</v>
      </c>
      <c r="V1002" s="156">
        <v>1.4882688E9</v>
      </c>
      <c r="W1002" s="156">
        <v>98511.3651</v>
      </c>
      <c r="Y1002" s="156">
        <v>1.4866128E9</v>
      </c>
      <c r="Z1002" s="156">
        <v>98392.9217</v>
      </c>
      <c r="AA1002" s="153">
        <f>IFERROR(__xludf.DUMMYFUNCTION("TO_DATE(INT((AB1002/(60*60*24))+""1/1/1970""))"),43820.0)</f>
        <v>43820</v>
      </c>
      <c r="AB1002" s="152">
        <v>1.5769044E9</v>
      </c>
      <c r="AC1002" s="152">
        <v>121138.7667</v>
      </c>
      <c r="AD1002" s="153">
        <f>IFERROR(__xludf.DUMMYFUNCTION("TO_DATE(INT((AE1002/(60*60*24))+""1/1/1970""))"),43829.0)</f>
        <v>43829</v>
      </c>
      <c r="AE1002" s="156">
        <v>1.577718E9</v>
      </c>
      <c r="AF1002" s="156">
        <v>101762.51</v>
      </c>
      <c r="AG1002" s="153">
        <f>IFERROR(__xludf.DUMMYFUNCTION("TO_DATE(INT((AH1002/(60*60*24))+""1/1/1970""))"),43625.0)</f>
        <v>43625</v>
      </c>
      <c r="AH1002" s="156">
        <v>1.560081379E9</v>
      </c>
      <c r="AI1002" s="156">
        <v>106374.3791</v>
      </c>
    </row>
    <row r="1003">
      <c r="A1003" s="152">
        <v>1.5137172E9</v>
      </c>
      <c r="B1003" s="152">
        <v>126751.4712</v>
      </c>
      <c r="C1003" s="153">
        <f>IFERROR(__xludf.DUMMYFUNCTION("TO_DATE(INT((A1003/(60*60*24))+""1/1/1970""))"),43088.0)</f>
        <v>43088</v>
      </c>
      <c r="D1003" s="152">
        <v>1.5357276E9</v>
      </c>
      <c r="E1003" s="152">
        <v>98867.9857</v>
      </c>
      <c r="G1003" s="156">
        <v>1.5547824E9</v>
      </c>
      <c r="H1003" s="156">
        <v>151122.8669</v>
      </c>
      <c r="J1003" s="154">
        <v>43754.0</v>
      </c>
      <c r="K1003" s="155">
        <v>194190.73</v>
      </c>
      <c r="M1003" s="13">
        <v>1.4990904E9</v>
      </c>
      <c r="N1003" s="13">
        <v>27239.702</v>
      </c>
      <c r="P1003" s="152">
        <v>1.4932656E9</v>
      </c>
      <c r="Q1003" s="152">
        <v>141378.908</v>
      </c>
      <c r="S1003" s="152">
        <v>1.502892E9</v>
      </c>
      <c r="T1003" s="152">
        <v>9767.465</v>
      </c>
      <c r="V1003" s="152">
        <v>1.4883084E9</v>
      </c>
      <c r="W1003" s="152">
        <v>97767.7835</v>
      </c>
      <c r="Y1003" s="152">
        <v>1.4866524E9</v>
      </c>
      <c r="Z1003" s="152">
        <v>98392.9217</v>
      </c>
      <c r="AA1003" s="153">
        <f>IFERROR(__xludf.DUMMYFUNCTION("TO_DATE(INT((AB1003/(60*60*24))+""1/1/1970""))"),43822.0)</f>
        <v>43822</v>
      </c>
      <c r="AB1003" s="156">
        <v>1.5770772E9</v>
      </c>
      <c r="AC1003" s="156">
        <v>121138.7667</v>
      </c>
      <c r="AD1003" s="153">
        <f>IFERROR(__xludf.DUMMYFUNCTION("TO_DATE(INT((AE1003/(60*60*24))+""1/1/1970""))"),43829.0)</f>
        <v>43829</v>
      </c>
      <c r="AE1003" s="152">
        <v>1.577736E9</v>
      </c>
      <c r="AF1003" s="152">
        <v>101762.51</v>
      </c>
      <c r="AG1003" s="153">
        <f>IFERROR(__xludf.DUMMYFUNCTION("TO_DATE(INT((AH1003/(60*60*24))+""1/1/1970""))"),43625.0)</f>
        <v>43625</v>
      </c>
      <c r="AH1003" s="152">
        <v>1.560097346E9</v>
      </c>
      <c r="AI1003" s="152">
        <v>106374.3791</v>
      </c>
    </row>
    <row r="1004">
      <c r="A1004" s="156">
        <v>1.51378026E9</v>
      </c>
      <c r="B1004" s="156">
        <v>127252.9058</v>
      </c>
      <c r="C1004" s="153">
        <f>IFERROR(__xludf.DUMMYFUNCTION("TO_DATE(INT((A1004/(60*60*24))+""1/1/1970""))"),43089.0)</f>
        <v>43089</v>
      </c>
      <c r="D1004" s="156">
        <v>1.5360696E9</v>
      </c>
      <c r="E1004" s="156">
        <v>98867.9857</v>
      </c>
      <c r="G1004" s="152">
        <v>1.5548688E9</v>
      </c>
      <c r="H1004" s="152">
        <v>153155.4887</v>
      </c>
      <c r="J1004" s="154">
        <v>43755.0</v>
      </c>
      <c r="K1004" s="155">
        <v>193722.25</v>
      </c>
      <c r="M1004" s="13">
        <v>1.4991012E9</v>
      </c>
      <c r="N1004" s="13">
        <v>27239.702</v>
      </c>
      <c r="P1004" s="156">
        <v>1.4933052E9</v>
      </c>
      <c r="Q1004" s="156">
        <v>141378.908</v>
      </c>
      <c r="S1004" s="156">
        <v>1.5029136E9</v>
      </c>
      <c r="T1004" s="156">
        <v>9767.465</v>
      </c>
      <c r="V1004" s="156">
        <v>1.4883228E9</v>
      </c>
      <c r="W1004" s="156">
        <v>97476.5195</v>
      </c>
      <c r="Y1004" s="156">
        <v>1.4866812E9</v>
      </c>
      <c r="Z1004" s="156">
        <v>98392.9217</v>
      </c>
      <c r="AA1004" s="153">
        <f>IFERROR(__xludf.DUMMYFUNCTION("TO_DATE(INT((AB1004/(60*60*24))+""1/1/1970""))"),43822.0)</f>
        <v>43822</v>
      </c>
      <c r="AB1004" s="152">
        <v>1.5771132E9</v>
      </c>
      <c r="AC1004" s="152">
        <v>121704.7199</v>
      </c>
      <c r="AD1004" s="153">
        <f>IFERROR(__xludf.DUMMYFUNCTION("TO_DATE(INT((AE1004/(60*60*24))+""1/1/1970""))"),43829.0)</f>
        <v>43829</v>
      </c>
      <c r="AE1004" s="156">
        <v>1.5777396E9</v>
      </c>
      <c r="AF1004" s="156">
        <v>101762.51</v>
      </c>
      <c r="AG1004" s="153">
        <f>IFERROR(__xludf.DUMMYFUNCTION("TO_DATE(INT((AH1004/(60*60*24))+""1/1/1970""))"),43625.0)</f>
        <v>43625</v>
      </c>
      <c r="AH1004" s="156">
        <v>1.560113173E9</v>
      </c>
      <c r="AI1004" s="156">
        <v>106374.3791</v>
      </c>
    </row>
    <row r="1005">
      <c r="A1005" s="152">
        <v>1.5138036E9</v>
      </c>
      <c r="B1005" s="152">
        <v>126685.244</v>
      </c>
      <c r="C1005" s="153">
        <f>IFERROR(__xludf.DUMMYFUNCTION("TO_DATE(INT((A1005/(60*60*24))+""1/1/1970""))"),43089.0)</f>
        <v>43089</v>
      </c>
      <c r="D1005" s="156">
        <v>1.53612E9</v>
      </c>
      <c r="E1005" s="156">
        <v>98852.6292</v>
      </c>
      <c r="G1005" s="156">
        <v>1.5549552E9</v>
      </c>
      <c r="H1005" s="156">
        <v>154158.8352</v>
      </c>
      <c r="J1005" s="154">
        <v>43756.0</v>
      </c>
      <c r="K1005" s="155">
        <v>194220.01</v>
      </c>
      <c r="M1005" s="13">
        <v>1.4991264E9</v>
      </c>
      <c r="N1005" s="13">
        <v>27216.1426</v>
      </c>
      <c r="P1005" s="152">
        <v>1.4933232E9</v>
      </c>
      <c r="Q1005" s="152">
        <v>141378.908</v>
      </c>
      <c r="S1005" s="152">
        <v>1.5029784E9</v>
      </c>
      <c r="T1005" s="152">
        <v>9784.7247</v>
      </c>
      <c r="V1005" s="152">
        <v>1.488348E9</v>
      </c>
      <c r="W1005" s="152">
        <v>97406.8007</v>
      </c>
      <c r="Y1005" s="152">
        <v>1.486692E9</v>
      </c>
      <c r="Z1005" s="152">
        <v>98081.4892</v>
      </c>
      <c r="AA1005" s="153">
        <f>IFERROR(__xludf.DUMMYFUNCTION("TO_DATE(INT((AB1005/(60*60*24))+""1/1/1970""))"),43822.0)</f>
        <v>43822</v>
      </c>
      <c r="AB1005" s="156">
        <v>1.5771312E9</v>
      </c>
      <c r="AC1005" s="156">
        <v>122024.1451</v>
      </c>
      <c r="AD1005" s="153">
        <f>IFERROR(__xludf.DUMMYFUNCTION("TO_DATE(INT((AE1005/(60*60*24))+""1/1/1970""))"),43830.0)</f>
        <v>43830</v>
      </c>
      <c r="AE1005" s="152">
        <v>1.5777684E9</v>
      </c>
      <c r="AF1005" s="152">
        <v>101794.07</v>
      </c>
      <c r="AG1005" s="153">
        <f>IFERROR(__xludf.DUMMYFUNCTION("TO_DATE(INT((AH1005/(60*60*24))+""1/1/1970""))"),43625.0)</f>
        <v>43625</v>
      </c>
      <c r="AH1005" s="152">
        <v>1.560123401E9</v>
      </c>
      <c r="AI1005" s="152">
        <v>106374.3791</v>
      </c>
    </row>
    <row r="1006">
      <c r="A1006" s="156">
        <v>1.51386666E9</v>
      </c>
      <c r="B1006" s="156">
        <v>127002.1885</v>
      </c>
      <c r="C1006" s="153">
        <f>IFERROR(__xludf.DUMMYFUNCTION("TO_DATE(INT((A1006/(60*60*24))+""1/1/1970""))"),43090.0)</f>
        <v>43090</v>
      </c>
      <c r="D1006" s="156">
        <v>1.5361776E9</v>
      </c>
      <c r="E1006" s="156">
        <v>98852.6292</v>
      </c>
      <c r="G1006" s="152">
        <v>1.5550416E9</v>
      </c>
      <c r="H1006" s="152">
        <v>154215.4167</v>
      </c>
      <c r="J1006" s="154">
        <v>43759.0</v>
      </c>
      <c r="K1006" s="155">
        <v>192404.65</v>
      </c>
      <c r="M1006" s="13">
        <v>1.4992128E9</v>
      </c>
      <c r="N1006" s="13">
        <v>27276.317</v>
      </c>
      <c r="P1006" s="156">
        <v>1.493352E9</v>
      </c>
      <c r="Q1006" s="156">
        <v>141568.4197</v>
      </c>
      <c r="S1006" s="156">
        <v>1.503E9</v>
      </c>
      <c r="T1006" s="156">
        <v>9784.7247</v>
      </c>
      <c r="V1006" s="156">
        <v>1.4883876E9</v>
      </c>
      <c r="W1006" s="156">
        <v>97200.7204</v>
      </c>
      <c r="Y1006" s="156">
        <v>1.4867316E9</v>
      </c>
      <c r="Z1006" s="156">
        <v>98081.4892</v>
      </c>
      <c r="AA1006" s="153">
        <f>IFERROR(__xludf.DUMMYFUNCTION("TO_DATE(INT((AB1006/(60*60*24))+""1/1/1970""))"),43822.0)</f>
        <v>43822</v>
      </c>
      <c r="AB1006" s="152">
        <v>1.5771348E9</v>
      </c>
      <c r="AC1006" s="152">
        <v>121863.0389</v>
      </c>
      <c r="AD1006" s="153">
        <f>IFERROR(__xludf.DUMMYFUNCTION("TO_DATE(INT((AE1006/(60*60*24))+""1/1/1970""))"),43830.0)</f>
        <v>43830</v>
      </c>
      <c r="AE1006" s="156">
        <v>1.5778044E9</v>
      </c>
      <c r="AF1006" s="156">
        <v>101794.07</v>
      </c>
      <c r="AG1006" s="153">
        <f>IFERROR(__xludf.DUMMYFUNCTION("TO_DATE(INT((AH1006/(60*60*24))+""1/1/1970""))"),43626.0)</f>
        <v>43626</v>
      </c>
      <c r="AH1006" s="156">
        <v>1.560128966E9</v>
      </c>
      <c r="AI1006" s="156">
        <v>106374.3791</v>
      </c>
    </row>
    <row r="1007">
      <c r="A1007" s="152">
        <v>1.51389E9</v>
      </c>
      <c r="B1007" s="152">
        <v>126945.4223</v>
      </c>
      <c r="C1007" s="153">
        <f>IFERROR(__xludf.DUMMYFUNCTION("TO_DATE(INT((A1007/(60*60*24))+""1/1/1970""))"),43090.0)</f>
        <v>43090</v>
      </c>
      <c r="D1007" s="156">
        <v>1.536246E9</v>
      </c>
      <c r="E1007" s="156">
        <v>98715.1299</v>
      </c>
      <c r="G1007" s="156">
        <v>1.555128E9</v>
      </c>
      <c r="H1007" s="156">
        <v>152632.9295</v>
      </c>
      <c r="J1007" s="154">
        <v>43760.0</v>
      </c>
      <c r="K1007" s="155">
        <v>194063.85</v>
      </c>
      <c r="M1007" s="13">
        <v>1.4992632E9</v>
      </c>
      <c r="N1007" s="13">
        <v>27276.317</v>
      </c>
      <c r="P1007" s="152">
        <v>1.4933916E9</v>
      </c>
      <c r="Q1007" s="152">
        <v>141568.4197</v>
      </c>
      <c r="S1007" s="152">
        <v>1.5030648E9</v>
      </c>
      <c r="T1007" s="152">
        <v>9782.2926</v>
      </c>
      <c r="V1007" s="152">
        <v>1.4884092E9</v>
      </c>
      <c r="W1007" s="152">
        <v>97316.2513</v>
      </c>
      <c r="Y1007" s="152">
        <v>1.486764E9</v>
      </c>
      <c r="Z1007" s="152">
        <v>98081.4892</v>
      </c>
      <c r="AA1007" s="153">
        <f>IFERROR(__xludf.DUMMYFUNCTION("TO_DATE(INT((AB1007/(60*60*24))+""1/1/1970""))"),43823.0)</f>
        <v>43823</v>
      </c>
      <c r="AB1007" s="156">
        <v>1.5771636E9</v>
      </c>
      <c r="AC1007" s="156">
        <v>121863.0389</v>
      </c>
      <c r="AD1007" s="153">
        <f>IFERROR(__xludf.DUMMYFUNCTION("TO_DATE(INT((AE1007/(60*60*24))+""1/1/1970""))"),43830.0)</f>
        <v>43830</v>
      </c>
      <c r="AE1007" s="152">
        <v>1.5778224E9</v>
      </c>
      <c r="AF1007" s="152">
        <v>101794.07</v>
      </c>
      <c r="AG1007" s="153">
        <f>IFERROR(__xludf.DUMMYFUNCTION("TO_DATE(INT((AH1007/(60*60*24))+""1/1/1970""))"),43626.0)</f>
        <v>43626</v>
      </c>
      <c r="AH1007" s="152">
        <v>1.560145104E9</v>
      </c>
      <c r="AI1007" s="152">
        <v>106374.3791</v>
      </c>
    </row>
    <row r="1008">
      <c r="A1008" s="156">
        <v>1.51395306E9</v>
      </c>
      <c r="B1008" s="156">
        <v>126926.5003</v>
      </c>
      <c r="C1008" s="153">
        <f>IFERROR(__xludf.DUMMYFUNCTION("TO_DATE(INT((A1008/(60*60*24))+""1/1/1970""))"),43091.0)</f>
        <v>43091</v>
      </c>
      <c r="D1008" s="156">
        <v>1.5362928E9</v>
      </c>
      <c r="E1008" s="156">
        <v>98715.1299</v>
      </c>
      <c r="G1008" s="152">
        <v>1.5553368E9</v>
      </c>
      <c r="H1008" s="152">
        <v>152632.9295</v>
      </c>
      <c r="J1008" s="154">
        <v>43761.0</v>
      </c>
      <c r="K1008" s="155">
        <v>192560.81</v>
      </c>
      <c r="M1008" s="13">
        <v>1.4992848E9</v>
      </c>
      <c r="N1008" s="13">
        <v>27276.317</v>
      </c>
      <c r="P1008" s="156">
        <v>1.4934096E9</v>
      </c>
      <c r="Q1008" s="156">
        <v>141568.4197</v>
      </c>
      <c r="S1008" s="156">
        <v>1.5030864E9</v>
      </c>
      <c r="T1008" s="156">
        <v>9782.2926</v>
      </c>
      <c r="V1008" s="156">
        <v>1.4884272E9</v>
      </c>
      <c r="W1008" s="156">
        <v>97179.8665</v>
      </c>
      <c r="Y1008" s="156">
        <v>1.4867712E9</v>
      </c>
      <c r="Z1008" s="156">
        <v>97928.9883</v>
      </c>
      <c r="AA1008" s="153">
        <f>IFERROR(__xludf.DUMMYFUNCTION("TO_DATE(INT((AB1008/(60*60*24))+""1/1/1970""))"),43823.0)</f>
        <v>43823</v>
      </c>
      <c r="AB1008" s="152">
        <v>1.5771996E9</v>
      </c>
      <c r="AC1008" s="152">
        <v>122142.6177</v>
      </c>
      <c r="AD1008" s="153">
        <f>IFERROR(__xludf.DUMMYFUNCTION("TO_DATE(INT((AE1008/(60*60*24))+""1/1/1970""))"),43830.0)</f>
        <v>43830</v>
      </c>
      <c r="AE1008" s="156">
        <v>1.577826E9</v>
      </c>
      <c r="AF1008" s="156">
        <v>101794.07</v>
      </c>
      <c r="AG1008" s="153">
        <f>IFERROR(__xludf.DUMMYFUNCTION("TO_DATE(INT((AH1008/(60*60*24))+""1/1/1970""))"),43626.0)</f>
        <v>43626</v>
      </c>
      <c r="AH1008" s="156">
        <v>1.560161594E9</v>
      </c>
      <c r="AI1008" s="156">
        <v>106374.3791</v>
      </c>
    </row>
    <row r="1009">
      <c r="A1009" s="152">
        <v>1.5139764E9</v>
      </c>
      <c r="B1009" s="152">
        <v>126912.3087</v>
      </c>
      <c r="C1009" s="153">
        <f>IFERROR(__xludf.DUMMYFUNCTION("TO_DATE(INT((A1009/(60*60*24))+""1/1/1970""))"),43091.0)</f>
        <v>43091</v>
      </c>
      <c r="D1009" s="156">
        <v>1.5363504E9</v>
      </c>
      <c r="E1009" s="156">
        <v>98715.1299</v>
      </c>
      <c r="G1009" s="152">
        <v>1.5553872E9</v>
      </c>
      <c r="H1009" s="152">
        <v>153082.308</v>
      </c>
      <c r="J1009" s="154">
        <v>43762.0</v>
      </c>
      <c r="K1009" s="155">
        <v>192921.93</v>
      </c>
      <c r="M1009" s="13">
        <v>1.4993496E9</v>
      </c>
      <c r="N1009" s="13">
        <v>27404.4929</v>
      </c>
      <c r="P1009" s="152">
        <v>1.4934384E9</v>
      </c>
      <c r="Q1009" s="152">
        <v>141044.6032</v>
      </c>
      <c r="S1009" s="152">
        <v>1.5031008E9</v>
      </c>
      <c r="T1009" s="152">
        <v>9796.8758</v>
      </c>
      <c r="V1009" s="152">
        <v>1.4884668E9</v>
      </c>
      <c r="W1009" s="152">
        <v>96934.7584</v>
      </c>
      <c r="Y1009" s="152">
        <v>1.4869404E9</v>
      </c>
      <c r="Z1009" s="152">
        <v>97928.9883</v>
      </c>
      <c r="AA1009" s="153">
        <f>IFERROR(__xludf.DUMMYFUNCTION("TO_DATE(INT((AB1009/(60*60*24))+""1/1/1970""))"),43823.0)</f>
        <v>43823</v>
      </c>
      <c r="AB1009" s="156">
        <v>1.5772104E9</v>
      </c>
      <c r="AC1009" s="156">
        <v>122507.5785</v>
      </c>
      <c r="AD1009" s="153">
        <f>IFERROR(__xludf.DUMMYFUNCTION("TO_DATE(INT((AE1009/(60*60*24))+""1/1/1970""))"),43831.0)</f>
        <v>43831</v>
      </c>
      <c r="AE1009" s="152">
        <v>1.5778548E9</v>
      </c>
      <c r="AF1009" s="152">
        <v>101831.03</v>
      </c>
      <c r="AG1009" s="153">
        <f>IFERROR(__xludf.DUMMYFUNCTION("TO_DATE(INT((AH1009/(60*60*24))+""1/1/1970""))"),43626.0)</f>
        <v>43626</v>
      </c>
      <c r="AH1009" s="152">
        <v>1.560177391E9</v>
      </c>
      <c r="AI1009" s="152">
        <v>107938.1594</v>
      </c>
    </row>
    <row r="1010">
      <c r="A1010" s="156">
        <v>1.51429866E9</v>
      </c>
      <c r="B1010" s="156">
        <v>126723.0881</v>
      </c>
      <c r="C1010" s="153">
        <f>IFERROR(__xludf.DUMMYFUNCTION("TO_DATE(INT((A1010/(60*60*24))+""1/1/1970""))"),43095.0)</f>
        <v>43095</v>
      </c>
      <c r="D1010" s="156">
        <v>1.536588E9</v>
      </c>
      <c r="E1010" s="156">
        <v>98715.1299</v>
      </c>
      <c r="G1010" s="156">
        <v>1.5554736E9</v>
      </c>
      <c r="H1010" s="156">
        <v>151494.9599</v>
      </c>
      <c r="J1010" s="154">
        <v>43763.0</v>
      </c>
      <c r="K1010" s="155">
        <v>194747.05</v>
      </c>
      <c r="M1010" s="13">
        <v>1.4993712E9</v>
      </c>
      <c r="N1010" s="13">
        <v>27404.4929</v>
      </c>
      <c r="P1010" s="156">
        <v>1.4936112E9</v>
      </c>
      <c r="Q1010" s="156">
        <v>141044.6032</v>
      </c>
      <c r="S1010" s="156">
        <v>1.5032736E9</v>
      </c>
      <c r="T1010" s="156">
        <v>9796.9452</v>
      </c>
      <c r="V1010" s="156">
        <v>1.4884956E9</v>
      </c>
      <c r="W1010" s="156">
        <v>96832.9637</v>
      </c>
      <c r="Y1010" s="156">
        <v>1.48698E9</v>
      </c>
      <c r="Z1010" s="156">
        <v>97727.7974</v>
      </c>
      <c r="AA1010" s="153">
        <f>IFERROR(__xludf.DUMMYFUNCTION("TO_DATE(INT((AB1010/(60*60*24))+""1/1/1970""))"),43824.0)</f>
        <v>43824</v>
      </c>
      <c r="AB1010" s="152">
        <v>1.57725E9</v>
      </c>
      <c r="AC1010" s="152">
        <v>122507.5785</v>
      </c>
      <c r="AD1010" s="153">
        <f>IFERROR(__xludf.DUMMYFUNCTION("TO_DATE(INT((AE1010/(60*60*24))+""1/1/1970""))"),43832.0)</f>
        <v>43832</v>
      </c>
      <c r="AE1010" s="156">
        <v>1.5779772E9</v>
      </c>
      <c r="AF1010" s="156">
        <v>101831.03</v>
      </c>
      <c r="AG1010" s="153">
        <f>IFERROR(__xludf.DUMMYFUNCTION("TO_DATE(INT((AH1010/(60*60*24))+""1/1/1970""))"),43626.0)</f>
        <v>43626</v>
      </c>
      <c r="AH1010" s="156">
        <v>1.5601932E9</v>
      </c>
      <c r="AI1010" s="156">
        <v>108054.05</v>
      </c>
    </row>
    <row r="1011">
      <c r="A1011" s="152">
        <v>1.514322E9</v>
      </c>
      <c r="B1011" s="152">
        <v>126760.9322</v>
      </c>
      <c r="C1011" s="153">
        <f>IFERROR(__xludf.DUMMYFUNCTION("TO_DATE(INT((A1011/(60*60*24))+""1/1/1970""))"),43095.0)</f>
        <v>43095</v>
      </c>
      <c r="D1011" s="156">
        <v>1.5366384E9</v>
      </c>
      <c r="E1011" s="156">
        <v>98715.1299</v>
      </c>
      <c r="G1011" s="152">
        <v>1.55556E9</v>
      </c>
      <c r="H1011" s="152">
        <v>149081.1622</v>
      </c>
      <c r="J1011" s="154">
        <v>43766.0</v>
      </c>
      <c r="K1011" s="155">
        <v>196259.85</v>
      </c>
      <c r="M1011" s="13">
        <v>1.499436E9</v>
      </c>
      <c r="N1011" s="13">
        <v>27452.734</v>
      </c>
      <c r="P1011" s="152">
        <v>1.4936508E9</v>
      </c>
      <c r="Q1011" s="152">
        <v>141044.6032</v>
      </c>
      <c r="S1011" s="152">
        <v>1.503324E9</v>
      </c>
      <c r="T1011" s="152">
        <v>9796.9452</v>
      </c>
      <c r="V1011" s="152">
        <v>1.4885064E9</v>
      </c>
      <c r="W1011" s="152">
        <v>96885.3311</v>
      </c>
      <c r="Y1011" s="152">
        <v>1.4870196E9</v>
      </c>
      <c r="Z1011" s="152">
        <v>97727.7974</v>
      </c>
      <c r="AA1011" s="153">
        <f>IFERROR(__xludf.DUMMYFUNCTION("TO_DATE(INT((AB1011/(60*60*24))+""1/1/1970""))"),43825.0)</f>
        <v>43825</v>
      </c>
      <c r="AB1011" s="156">
        <v>1.5773364E9</v>
      </c>
      <c r="AC1011" s="156">
        <v>122507.5785</v>
      </c>
      <c r="AD1011" s="153">
        <f>IFERROR(__xludf.DUMMYFUNCTION("TO_DATE(INT((AE1011/(60*60*24))+""1/1/1970""))"),43832.0)</f>
        <v>43832</v>
      </c>
      <c r="AE1011" s="152">
        <v>1.5779952E9</v>
      </c>
      <c r="AF1011" s="152">
        <v>101831.03</v>
      </c>
      <c r="AG1011" s="153">
        <f>IFERROR(__xludf.DUMMYFUNCTION("TO_DATE(INT((AH1011/(60*60*24))+""1/1/1970""))"),43626.0)</f>
        <v>43626</v>
      </c>
      <c r="AH1011" s="152">
        <v>1.560209001E9</v>
      </c>
      <c r="AI1011" s="152">
        <v>107757.0803</v>
      </c>
    </row>
    <row r="1012">
      <c r="A1012" s="156">
        <v>1.51438506E9</v>
      </c>
      <c r="B1012" s="156">
        <v>126860.273</v>
      </c>
      <c r="C1012" s="153">
        <f>IFERROR(__xludf.DUMMYFUNCTION("TO_DATE(INT((A1012/(60*60*24))+""1/1/1970""))"),43096.0)</f>
        <v>43096</v>
      </c>
      <c r="D1012" s="156">
        <v>1.536696E9</v>
      </c>
      <c r="E1012" s="156">
        <v>98715.1299</v>
      </c>
      <c r="G1012" s="156">
        <v>1.5556464E9</v>
      </c>
      <c r="H1012" s="156">
        <v>148316.7658</v>
      </c>
      <c r="J1012" s="154">
        <v>43767.0</v>
      </c>
      <c r="K1012" s="155">
        <v>198143.53</v>
      </c>
      <c r="M1012" s="13">
        <v>1.4994576E9</v>
      </c>
      <c r="N1012" s="13">
        <v>27452.734</v>
      </c>
      <c r="P1012" s="156">
        <v>1.4936688E9</v>
      </c>
      <c r="Q1012" s="156">
        <v>141044.6032</v>
      </c>
      <c r="S1012" s="156">
        <v>1.5033456E9</v>
      </c>
      <c r="T1012" s="156">
        <v>9796.9452</v>
      </c>
      <c r="V1012" s="156">
        <v>1.488546E9</v>
      </c>
      <c r="W1012" s="156">
        <v>96824.5952</v>
      </c>
      <c r="Y1012" s="156">
        <v>1.4870268E9</v>
      </c>
      <c r="Z1012" s="156">
        <v>97727.7974</v>
      </c>
      <c r="AA1012" s="153">
        <f>IFERROR(__xludf.DUMMYFUNCTION("TO_DATE(INT((AB1012/(60*60*24))+""1/1/1970""))"),43825.0)</f>
        <v>43825</v>
      </c>
      <c r="AB1012" s="152">
        <v>1.5773724E9</v>
      </c>
      <c r="AC1012" s="152">
        <v>122907.3927</v>
      </c>
      <c r="AD1012" s="153">
        <f>IFERROR(__xludf.DUMMYFUNCTION("TO_DATE(INT((AE1012/(60*60*24))+""1/1/1970""))"),43832.0)</f>
        <v>43832</v>
      </c>
      <c r="AE1012" s="156">
        <v>1.5779988E9</v>
      </c>
      <c r="AF1012" s="156">
        <v>101831.03</v>
      </c>
      <c r="AG1012" s="153">
        <f>IFERROR(__xludf.DUMMYFUNCTION("TO_DATE(INT((AH1012/(60*60*24))+""1/1/1970""))"),43626.0)</f>
        <v>43626</v>
      </c>
      <c r="AH1012" s="156">
        <v>1.560211074E9</v>
      </c>
      <c r="AI1012" s="156">
        <v>107757.0803</v>
      </c>
    </row>
    <row r="1013">
      <c r="A1013" s="152">
        <v>1.5144084E9</v>
      </c>
      <c r="B1013" s="152">
        <v>126822.4289</v>
      </c>
      <c r="C1013" s="153">
        <f>IFERROR(__xludf.DUMMYFUNCTION("TO_DATE(INT((A1013/(60*60*24))+""1/1/1970""))"),43096.0)</f>
        <v>43096</v>
      </c>
      <c r="D1013" s="156">
        <v>1.5367644E9</v>
      </c>
      <c r="E1013" s="156">
        <v>98715.1299</v>
      </c>
      <c r="G1013" s="152">
        <v>1.5559416E9</v>
      </c>
      <c r="H1013" s="152">
        <v>148316.7658</v>
      </c>
      <c r="J1013" s="154">
        <v>43768.0</v>
      </c>
      <c r="K1013" s="155">
        <v>196650.25</v>
      </c>
      <c r="M1013" s="13">
        <v>1.499472E9</v>
      </c>
      <c r="N1013" s="13">
        <v>27350.2384</v>
      </c>
      <c r="P1013" s="152">
        <v>1.4936976E9</v>
      </c>
      <c r="Q1013" s="152">
        <v>141688.3582</v>
      </c>
      <c r="S1013" s="152">
        <v>1.5034104E9</v>
      </c>
      <c r="T1013" s="152">
        <v>9793.1212</v>
      </c>
      <c r="V1013" s="152">
        <v>1.4885784E9</v>
      </c>
      <c r="W1013" s="152">
        <v>97132.9867</v>
      </c>
      <c r="Y1013" s="152">
        <v>1.4870592E9</v>
      </c>
      <c r="Z1013" s="152">
        <v>97545.4394</v>
      </c>
      <c r="AA1013" s="153">
        <f>IFERROR(__xludf.DUMMYFUNCTION("TO_DATE(INT((AB1013/(60*60*24))+""1/1/1970""))"),43825.0)</f>
        <v>43825</v>
      </c>
      <c r="AB1013" s="156">
        <v>1.5773904E9</v>
      </c>
      <c r="AC1013" s="156">
        <v>122877.2887</v>
      </c>
      <c r="AD1013" s="153">
        <f>IFERROR(__xludf.DUMMYFUNCTION("TO_DATE(INT((AE1013/(60*60*24))+""1/1/1970""))"),43833.0)</f>
        <v>43833</v>
      </c>
      <c r="AE1013" s="152">
        <v>1.5780276E9</v>
      </c>
      <c r="AF1013" s="152">
        <v>101908.03</v>
      </c>
      <c r="AG1013" s="153">
        <f>IFERROR(__xludf.DUMMYFUNCTION("TO_DATE(INT((AH1013/(60*60*24))+""1/1/1970""))"),43627.0)</f>
        <v>43627</v>
      </c>
      <c r="AH1013" s="152">
        <v>1.560225248E9</v>
      </c>
      <c r="AI1013" s="152">
        <v>107757.0803</v>
      </c>
    </row>
    <row r="1014">
      <c r="A1014" s="156">
        <v>1.51447146E9</v>
      </c>
      <c r="B1014" s="156">
        <v>127063.6852</v>
      </c>
      <c r="C1014" s="153">
        <f>IFERROR(__xludf.DUMMYFUNCTION("TO_DATE(INT((A1014/(60*60*24))+""1/1/1970""))"),43097.0)</f>
        <v>43097</v>
      </c>
      <c r="D1014" s="156">
        <v>1.5368112E9</v>
      </c>
      <c r="E1014" s="156">
        <v>98715.1299</v>
      </c>
      <c r="G1014" s="152">
        <v>1.555992E9</v>
      </c>
      <c r="H1014" s="152">
        <v>151949.133</v>
      </c>
      <c r="J1014" s="154">
        <v>43769.0</v>
      </c>
      <c r="K1014" s="155">
        <v>197577.45</v>
      </c>
      <c r="M1014" s="13">
        <v>1.4995584E9</v>
      </c>
      <c r="N1014" s="13">
        <v>27350.2384</v>
      </c>
      <c r="P1014" s="156">
        <v>1.4937372E9</v>
      </c>
      <c r="Q1014" s="156">
        <v>141688.3582</v>
      </c>
      <c r="S1014" s="156">
        <v>1.503432E9</v>
      </c>
      <c r="T1014" s="156">
        <v>9793.1212</v>
      </c>
      <c r="V1014" s="156">
        <v>1.4887548E9</v>
      </c>
      <c r="W1014" s="156">
        <v>97063.7749</v>
      </c>
      <c r="Y1014" s="156">
        <v>1.4870988E9</v>
      </c>
      <c r="Z1014" s="156">
        <v>97545.4394</v>
      </c>
      <c r="AA1014" s="153">
        <f>IFERROR(__xludf.DUMMYFUNCTION("TO_DATE(INT((AB1014/(60*60*24))+""1/1/1970""))"),43825.0)</f>
        <v>43825</v>
      </c>
      <c r="AB1014" s="152">
        <v>1.577394E9</v>
      </c>
      <c r="AC1014" s="152">
        <v>123073.7688</v>
      </c>
      <c r="AD1014" s="153">
        <f>IFERROR(__xludf.DUMMYFUNCTION("TO_DATE(INT((AE1014/(60*60*24))+""1/1/1970""))"),43833.0)</f>
        <v>43833</v>
      </c>
      <c r="AE1014" s="156">
        <v>1.5780636E9</v>
      </c>
      <c r="AF1014" s="156">
        <v>101908.03</v>
      </c>
      <c r="AG1014" s="153">
        <f>IFERROR(__xludf.DUMMYFUNCTION("TO_DATE(INT((AH1014/(60*60*24))+""1/1/1970""))"),43627.0)</f>
        <v>43627</v>
      </c>
      <c r="AH1014" s="156">
        <v>1.560241087E9</v>
      </c>
      <c r="AI1014" s="156">
        <v>107757.0803</v>
      </c>
    </row>
    <row r="1015">
      <c r="A1015" s="152">
        <v>1.5144948E9</v>
      </c>
      <c r="B1015" s="152">
        <v>127082.6073</v>
      </c>
      <c r="C1015" s="153">
        <f>IFERROR(__xludf.DUMMYFUNCTION("TO_DATE(INT((A1015/(60*60*24))+""1/1/1970""))"),43097.0)</f>
        <v>43097</v>
      </c>
      <c r="D1015" s="156">
        <v>1.5368688E9</v>
      </c>
      <c r="E1015" s="156">
        <v>98715.1299</v>
      </c>
      <c r="G1015" s="156">
        <v>1.5560784E9</v>
      </c>
      <c r="H1015" s="156">
        <v>153617.508</v>
      </c>
      <c r="J1015" s="154">
        <v>43770.0</v>
      </c>
      <c r="K1015" s="155">
        <v>197665.29</v>
      </c>
      <c r="M1015" s="13">
        <v>1.4996448E9</v>
      </c>
      <c r="N1015" s="13">
        <v>27351.0695</v>
      </c>
      <c r="P1015" s="152">
        <v>1.4937552E9</v>
      </c>
      <c r="Q1015" s="152">
        <v>141688.3582</v>
      </c>
      <c r="S1015" s="152">
        <v>1.5034968E9</v>
      </c>
      <c r="T1015" s="152">
        <v>9799.2527</v>
      </c>
      <c r="V1015" s="152">
        <v>1.4887944E9</v>
      </c>
      <c r="W1015" s="152">
        <v>97150.8511</v>
      </c>
      <c r="Y1015" s="152">
        <v>1.4871132E9</v>
      </c>
      <c r="Z1015" s="152">
        <v>97545.4394</v>
      </c>
      <c r="AA1015" s="153">
        <f>IFERROR(__xludf.DUMMYFUNCTION("TO_DATE(INT((AB1015/(60*60*24))+""1/1/1970""))"),43826.0)</f>
        <v>43826</v>
      </c>
      <c r="AB1015" s="156">
        <v>1.5774228E9</v>
      </c>
      <c r="AC1015" s="156">
        <v>123073.7688</v>
      </c>
      <c r="AD1015" s="153">
        <f>IFERROR(__xludf.DUMMYFUNCTION("TO_DATE(INT((AE1015/(60*60*24))+""1/1/1970""))"),43833.0)</f>
        <v>43833</v>
      </c>
      <c r="AE1015" s="152">
        <v>1.5780816E9</v>
      </c>
      <c r="AF1015" s="152">
        <v>101908.03</v>
      </c>
      <c r="AG1015" s="153">
        <f>IFERROR(__xludf.DUMMYFUNCTION("TO_DATE(INT((AH1015/(60*60*24))+""1/1/1970""))"),43627.0)</f>
        <v>43627</v>
      </c>
      <c r="AH1015" s="152">
        <v>1.560256879E9</v>
      </c>
      <c r="AI1015" s="152">
        <v>107757.0803</v>
      </c>
    </row>
    <row r="1016">
      <c r="A1016" s="156">
        <v>1.51455786E9</v>
      </c>
      <c r="B1016" s="156">
        <v>127371.1687</v>
      </c>
      <c r="C1016" s="153">
        <f>IFERROR(__xludf.DUMMYFUNCTION("TO_DATE(INT((A1016/(60*60*24))+""1/1/1970""))"),43098.0)</f>
        <v>43098</v>
      </c>
      <c r="D1016" s="156">
        <v>1.5369372E9</v>
      </c>
      <c r="E1016" s="156">
        <v>98715.1299</v>
      </c>
      <c r="G1016" s="152">
        <v>1.5561648E9</v>
      </c>
      <c r="H1016" s="152">
        <v>153705.1014</v>
      </c>
      <c r="J1016" s="154">
        <v>43770.0</v>
      </c>
      <c r="K1016" s="155">
        <v>197657.34</v>
      </c>
      <c r="M1016" s="13">
        <v>1.4996952E9</v>
      </c>
      <c r="N1016" s="13">
        <v>27351.0695</v>
      </c>
      <c r="P1016" s="156">
        <v>1.493784E9</v>
      </c>
      <c r="Q1016" s="156">
        <v>141776.9872</v>
      </c>
      <c r="S1016" s="156">
        <v>1.5035184E9</v>
      </c>
      <c r="T1016" s="156">
        <v>9799.2527</v>
      </c>
      <c r="V1016" s="156">
        <v>1.488834E9</v>
      </c>
      <c r="W1016" s="156">
        <v>96936.2936</v>
      </c>
      <c r="Y1016" s="156">
        <v>1.4871384E9</v>
      </c>
      <c r="Z1016" s="156">
        <v>97354.8133</v>
      </c>
      <c r="AA1016" s="153">
        <f>IFERROR(__xludf.DUMMYFUNCTION("TO_DATE(INT((AB1016/(60*60*24))+""1/1/1970""))"),43826.0)</f>
        <v>43826</v>
      </c>
      <c r="AB1016" s="152">
        <v>1.5774588E9</v>
      </c>
      <c r="AC1016" s="152">
        <v>122662.9236</v>
      </c>
      <c r="AD1016" s="153">
        <f>IFERROR(__xludf.DUMMYFUNCTION("TO_DATE(INT((AE1016/(60*60*24))+""1/1/1970""))"),43833.0)</f>
        <v>43833</v>
      </c>
      <c r="AE1016" s="156">
        <v>1.5780852E9</v>
      </c>
      <c r="AF1016" s="156">
        <v>101908.03</v>
      </c>
      <c r="AG1016" s="153">
        <f>IFERROR(__xludf.DUMMYFUNCTION("TO_DATE(INT((AH1016/(60*60*24))+""1/1/1970""))"),43627.0)</f>
        <v>43627</v>
      </c>
      <c r="AH1016" s="156">
        <v>1.56027267E9</v>
      </c>
      <c r="AI1016" s="156">
        <v>107865.7278</v>
      </c>
    </row>
    <row r="1017">
      <c r="A1017" s="152">
        <v>1.5145812E9</v>
      </c>
      <c r="B1017" s="152">
        <v>126604.8252</v>
      </c>
      <c r="C1017" s="153">
        <f>IFERROR(__xludf.DUMMYFUNCTION("TO_DATE(INT((A1017/(60*60*24))+""1/1/1970""))"),43098.0)</f>
        <v>43098</v>
      </c>
      <c r="D1017" s="156">
        <v>1.536984E9</v>
      </c>
      <c r="E1017" s="156">
        <v>98715.1299</v>
      </c>
      <c r="G1017" s="156">
        <v>1.5562512E9</v>
      </c>
      <c r="H1017" s="156">
        <v>155202.2342</v>
      </c>
      <c r="J1017" s="154">
        <v>43773.0</v>
      </c>
      <c r="K1017" s="155">
        <v>199379.87</v>
      </c>
      <c r="M1017" s="13">
        <v>1.4997168E9</v>
      </c>
      <c r="N1017" s="13">
        <v>27351.0695</v>
      </c>
      <c r="P1017" s="152">
        <v>1.4938236E9</v>
      </c>
      <c r="Q1017" s="152">
        <v>141776.9872</v>
      </c>
      <c r="S1017" s="152">
        <v>1.5035832E9</v>
      </c>
      <c r="T1017" s="152">
        <v>9801.6002</v>
      </c>
      <c r="V1017" s="152">
        <v>1.4888412E9</v>
      </c>
      <c r="W1017" s="152">
        <v>96913.0444</v>
      </c>
      <c r="Y1017" s="152">
        <v>1.487178E9</v>
      </c>
      <c r="Z1017" s="152">
        <v>97354.8133</v>
      </c>
      <c r="AA1017" s="153">
        <f>IFERROR(__xludf.DUMMYFUNCTION("TO_DATE(INT((AB1017/(60*60*24))+""1/1/1970""))"),43826.0)</f>
        <v>43826</v>
      </c>
      <c r="AB1017" s="156">
        <v>1.5774768E9</v>
      </c>
      <c r="AC1017" s="156">
        <v>122915.5676</v>
      </c>
      <c r="AD1017" s="153">
        <f>IFERROR(__xludf.DUMMYFUNCTION("TO_DATE(INT((AE1017/(60*60*24))+""1/1/1970""))"),43834.0)</f>
        <v>43834</v>
      </c>
      <c r="AE1017" s="152">
        <v>1.578114E9</v>
      </c>
      <c r="AF1017" s="152">
        <v>101873.71</v>
      </c>
      <c r="AG1017" s="153">
        <f>IFERROR(__xludf.DUMMYFUNCTION("TO_DATE(INT((AH1017/(60*60*24))+""1/1/1970""))"),43627.0)</f>
        <v>43627</v>
      </c>
      <c r="AH1017" s="152">
        <v>1.560288817E9</v>
      </c>
      <c r="AI1017" s="152">
        <v>108003.3479</v>
      </c>
    </row>
    <row r="1018">
      <c r="A1018" s="156">
        <v>1.51490346E9</v>
      </c>
      <c r="B1018" s="156">
        <v>127016.38</v>
      </c>
      <c r="C1018" s="153">
        <f>IFERROR(__xludf.DUMMYFUNCTION("TO_DATE(INT((A1018/(60*60*24))+""1/1/1970""))"),43102.0)</f>
        <v>43102</v>
      </c>
      <c r="D1018" s="156">
        <v>1.5372144E9</v>
      </c>
      <c r="E1018" s="156">
        <v>98715.1299</v>
      </c>
      <c r="G1018" s="152">
        <v>1.5563376E9</v>
      </c>
      <c r="H1018" s="152">
        <v>155731.8056</v>
      </c>
      <c r="J1018" s="154">
        <v>43774.0</v>
      </c>
      <c r="K1018" s="155">
        <v>200133.86</v>
      </c>
      <c r="M1018" s="13">
        <v>1.4997816E9</v>
      </c>
      <c r="N1018" s="13">
        <v>27301.3136</v>
      </c>
      <c r="P1018" s="156">
        <v>1.4938416E9</v>
      </c>
      <c r="Q1018" s="156">
        <v>141776.9872</v>
      </c>
      <c r="S1018" s="156">
        <v>1.5036048E9</v>
      </c>
      <c r="T1018" s="156">
        <v>9801.6002</v>
      </c>
      <c r="V1018" s="156">
        <v>1.4888736E9</v>
      </c>
      <c r="W1018" s="156">
        <v>97187.021</v>
      </c>
      <c r="Y1018" s="156">
        <v>1.4871996E9</v>
      </c>
      <c r="Z1018" s="156">
        <v>97354.8133</v>
      </c>
      <c r="AA1018" s="153">
        <f>IFERROR(__xludf.DUMMYFUNCTION("TO_DATE(INT((AB1018/(60*60*24))+""1/1/1970""))"),43826.0)</f>
        <v>43826</v>
      </c>
      <c r="AB1018" s="152">
        <v>1.5774804E9</v>
      </c>
      <c r="AC1018" s="152">
        <v>122762.4051</v>
      </c>
      <c r="AD1018" s="153">
        <f>IFERROR(__xludf.DUMMYFUNCTION("TO_DATE(INT((AE1018/(60*60*24))+""1/1/1970""))"),43836.0)</f>
        <v>43836</v>
      </c>
      <c r="AE1018" s="156">
        <v>1.5783228E9</v>
      </c>
      <c r="AF1018" s="156">
        <v>101873.71</v>
      </c>
      <c r="AG1018" s="153">
        <f>IFERROR(__xludf.DUMMYFUNCTION("TO_DATE(INT((AH1018/(60*60*24))+""1/1/1970""))"),43627.0)</f>
        <v>43627</v>
      </c>
      <c r="AH1018" s="156">
        <v>1.560297354E9</v>
      </c>
      <c r="AI1018" s="156">
        <v>108003.3479</v>
      </c>
    </row>
    <row r="1019">
      <c r="A1019" s="152">
        <v>1.5149268E9</v>
      </c>
      <c r="B1019" s="152">
        <v>127508.3536</v>
      </c>
      <c r="C1019" s="153">
        <f>IFERROR(__xludf.DUMMYFUNCTION("TO_DATE(INT((A1019/(60*60*24))+""1/1/1970""))"),43102.0)</f>
        <v>43102</v>
      </c>
      <c r="D1019" s="156">
        <v>1.5372828E9</v>
      </c>
      <c r="E1019" s="156">
        <v>98715.1299</v>
      </c>
      <c r="G1019" s="156">
        <v>1.5565464E9</v>
      </c>
      <c r="H1019" s="156">
        <v>155731.8056</v>
      </c>
      <c r="J1019" s="154">
        <v>43775.0</v>
      </c>
      <c r="K1019" s="155">
        <v>199925.44</v>
      </c>
      <c r="M1019" s="13">
        <v>1.4998032E9</v>
      </c>
      <c r="N1019" s="13">
        <v>27301.3136</v>
      </c>
      <c r="P1019" s="152">
        <v>1.4938704E9</v>
      </c>
      <c r="Q1019" s="152">
        <v>141507.8873</v>
      </c>
      <c r="S1019" s="152">
        <v>1.5036696E9</v>
      </c>
      <c r="T1019" s="152">
        <v>9798.8305</v>
      </c>
      <c r="V1019" s="152">
        <v>1.4889132E9</v>
      </c>
      <c r="W1019" s="152">
        <v>96934.0203</v>
      </c>
      <c r="Y1019" s="152">
        <v>1.4872176E9</v>
      </c>
      <c r="Z1019" s="152">
        <v>97583.5646</v>
      </c>
      <c r="AA1019" s="153">
        <f>IFERROR(__xludf.DUMMYFUNCTION("TO_DATE(INT((AB1019/(60*60*24))+""1/1/1970""))"),43827.0)</f>
        <v>43827</v>
      </c>
      <c r="AB1019" s="156">
        <v>1.5775092E9</v>
      </c>
      <c r="AC1019" s="156">
        <v>122762.4051</v>
      </c>
      <c r="AD1019" s="153">
        <f>IFERROR(__xludf.DUMMYFUNCTION("TO_DATE(INT((AE1019/(60*60*24))+""1/1/1970""))"),43836.0)</f>
        <v>43836</v>
      </c>
      <c r="AE1019" s="152">
        <v>1.5783408E9</v>
      </c>
      <c r="AF1019" s="152">
        <v>101873.71</v>
      </c>
      <c r="AG1019" s="153">
        <f>IFERROR(__xludf.DUMMYFUNCTION("TO_DATE(INT((AH1019/(60*60*24))+""1/1/1970""))"),43628.0)</f>
        <v>43628</v>
      </c>
      <c r="AH1019" s="152">
        <v>1.560304654E9</v>
      </c>
      <c r="AI1019" s="152">
        <v>108003.3479</v>
      </c>
    </row>
    <row r="1020">
      <c r="A1020" s="156">
        <v>1.51498986E9</v>
      </c>
      <c r="B1020" s="156">
        <v>127626.6165</v>
      </c>
      <c r="C1020" s="153">
        <f>IFERROR(__xludf.DUMMYFUNCTION("TO_DATE(INT((A1020/(60*60*24))+""1/1/1970""))"),43103.0)</f>
        <v>43103</v>
      </c>
      <c r="D1020" s="156">
        <v>1.5373296E9</v>
      </c>
      <c r="E1020" s="156">
        <v>98715.1299</v>
      </c>
      <c r="G1020" s="156">
        <v>1.5565968E9</v>
      </c>
      <c r="H1020" s="156">
        <v>157415.2316</v>
      </c>
      <c r="J1020" s="154">
        <v>43776.0</v>
      </c>
      <c r="K1020" s="155">
        <v>199968.35</v>
      </c>
      <c r="M1020" s="13">
        <v>1.499868E9</v>
      </c>
      <c r="N1020" s="13">
        <v>27362.8366</v>
      </c>
      <c r="P1020" s="156">
        <v>1.49391E9</v>
      </c>
      <c r="Q1020" s="156">
        <v>141507.8873</v>
      </c>
      <c r="S1020" s="156">
        <v>1.5036912E9</v>
      </c>
      <c r="T1020" s="156">
        <v>9798.8305</v>
      </c>
      <c r="V1020" s="156">
        <v>1.4889276E9</v>
      </c>
      <c r="W1020" s="156">
        <v>96957.8424</v>
      </c>
      <c r="Y1020" s="156">
        <v>1.4872572E9</v>
      </c>
      <c r="Z1020" s="156">
        <v>97583.5646</v>
      </c>
      <c r="AA1020" s="153">
        <f>IFERROR(__xludf.DUMMYFUNCTION("TO_DATE(INT((AB1020/(60*60*24))+""1/1/1970""))"),43829.0)</f>
        <v>43829</v>
      </c>
      <c r="AB1020" s="152">
        <v>1.577718E9</v>
      </c>
      <c r="AC1020" s="152">
        <v>121344.1516</v>
      </c>
      <c r="AD1020" s="153">
        <f>IFERROR(__xludf.DUMMYFUNCTION("TO_DATE(INT((AE1020/(60*60*24))+""1/1/1970""))"),43836.0)</f>
        <v>43836</v>
      </c>
      <c r="AE1020" s="156">
        <v>1.5783444E9</v>
      </c>
      <c r="AF1020" s="156">
        <v>101873.71</v>
      </c>
      <c r="AG1020" s="153">
        <f>IFERROR(__xludf.DUMMYFUNCTION("TO_DATE(INT((AH1020/(60*60*24))+""1/1/1970""))"),43628.0)</f>
        <v>43628</v>
      </c>
      <c r="AH1020" s="156">
        <v>1.560321298E9</v>
      </c>
      <c r="AI1020" s="156">
        <v>108003.3479</v>
      </c>
    </row>
    <row r="1021">
      <c r="A1021" s="152">
        <v>1.5150132E9</v>
      </c>
      <c r="B1021" s="152">
        <v>128312.5412</v>
      </c>
      <c r="C1021" s="153">
        <f>IFERROR(__xludf.DUMMYFUNCTION("TO_DATE(INT((A1021/(60*60*24))+""1/1/1970""))"),43103.0)</f>
        <v>43103</v>
      </c>
      <c r="D1021" s="156">
        <v>1.5373872E9</v>
      </c>
      <c r="E1021" s="156">
        <v>98715.1299</v>
      </c>
      <c r="G1021" s="152">
        <v>1.5566832E9</v>
      </c>
      <c r="H1021" s="152">
        <v>157127.4926</v>
      </c>
      <c r="J1021" s="154">
        <v>43777.0</v>
      </c>
      <c r="K1021" s="155">
        <v>200630.39</v>
      </c>
      <c r="M1021" s="13">
        <v>1.4998896E9</v>
      </c>
      <c r="N1021" s="13">
        <v>27362.8366</v>
      </c>
      <c r="P1021" s="152">
        <v>1.493928E9</v>
      </c>
      <c r="Q1021" s="152">
        <v>141507.8873</v>
      </c>
      <c r="S1021" s="152">
        <v>1.5037056E9</v>
      </c>
      <c r="T1021" s="152">
        <v>9780.8433</v>
      </c>
      <c r="V1021" s="152">
        <v>1.4889528E9</v>
      </c>
      <c r="W1021" s="152">
        <v>97023.9718</v>
      </c>
      <c r="Y1021" s="152">
        <v>1.487286E9</v>
      </c>
      <c r="Z1021" s="152">
        <v>97583.5646</v>
      </c>
      <c r="AA1021" s="153">
        <f>IFERROR(__xludf.DUMMYFUNCTION("TO_DATE(INT((AB1021/(60*60*24))+""1/1/1970""))"),43829.0)</f>
        <v>43829</v>
      </c>
      <c r="AB1021" s="156">
        <v>1.577736E9</v>
      </c>
      <c r="AC1021" s="156">
        <v>121386.211</v>
      </c>
      <c r="AD1021" s="153">
        <f>IFERROR(__xludf.DUMMYFUNCTION("TO_DATE(INT((AE1021/(60*60*24))+""1/1/1970""))"),43837.0)</f>
        <v>43837</v>
      </c>
      <c r="AE1021" s="152">
        <v>1.5783732E9</v>
      </c>
      <c r="AF1021" s="152">
        <v>101996.47</v>
      </c>
      <c r="AG1021" s="153">
        <f>IFERROR(__xludf.DUMMYFUNCTION("TO_DATE(INT((AH1021/(60*60*24))+""1/1/1970""))"),43628.0)</f>
        <v>43628</v>
      </c>
      <c r="AH1021" s="152">
        <v>1.560337122E9</v>
      </c>
      <c r="AI1021" s="152">
        <v>108003.3479</v>
      </c>
    </row>
    <row r="1022">
      <c r="A1022" s="156">
        <v>1.51507626E9</v>
      </c>
      <c r="B1022" s="156">
        <v>128638.9467</v>
      </c>
      <c r="C1022" s="153">
        <f>IFERROR(__xludf.DUMMYFUNCTION("TO_DATE(INT((A1022/(60*60*24))+""1/1/1970""))"),43104.0)</f>
        <v>43104</v>
      </c>
      <c r="D1022" s="156">
        <v>1.5374556E9</v>
      </c>
      <c r="E1022" s="156">
        <v>98715.1299</v>
      </c>
      <c r="G1022" s="156">
        <v>1.5567696E9</v>
      </c>
      <c r="H1022" s="156">
        <v>155736.1328</v>
      </c>
      <c r="J1022" s="154">
        <v>43780.0</v>
      </c>
      <c r="K1022" s="155">
        <v>201096.27</v>
      </c>
      <c r="M1022" s="13">
        <v>1.4999544E9</v>
      </c>
      <c r="N1022" s="13">
        <v>27269.6837</v>
      </c>
      <c r="P1022" s="156">
        <v>1.4939568E9</v>
      </c>
      <c r="Q1022" s="156">
        <v>141741.4667</v>
      </c>
      <c r="S1022" s="156">
        <v>1.5038784E9</v>
      </c>
      <c r="T1022" s="156">
        <v>9777.4303</v>
      </c>
      <c r="V1022" s="156">
        <v>1.4889924E9</v>
      </c>
      <c r="W1022" s="156">
        <v>96433.4397</v>
      </c>
      <c r="Y1022" s="156">
        <v>1.4872968E9</v>
      </c>
      <c r="Z1022" s="156">
        <v>98207.8076</v>
      </c>
      <c r="AA1022" s="153">
        <f>IFERROR(__xludf.DUMMYFUNCTION("TO_DATE(INT((AB1022/(60*60*24))+""1/1/1970""))"),43829.0)</f>
        <v>43829</v>
      </c>
      <c r="AB1022" s="152">
        <v>1.5777396E9</v>
      </c>
      <c r="AC1022" s="152">
        <v>121415.3216</v>
      </c>
      <c r="AD1022" s="153">
        <f>IFERROR(__xludf.DUMMYFUNCTION("TO_DATE(INT((AE1022/(60*60*24))+""1/1/1970""))"),43837.0)</f>
        <v>43837</v>
      </c>
      <c r="AE1022" s="156">
        <v>1.5784092E9</v>
      </c>
      <c r="AF1022" s="156">
        <v>101996.47</v>
      </c>
      <c r="AG1022" s="153">
        <f>IFERROR(__xludf.DUMMYFUNCTION("TO_DATE(INT((AH1022/(60*60*24))+""1/1/1970""))"),43628.0)</f>
        <v>43628</v>
      </c>
      <c r="AH1022" s="156">
        <v>1.56035292E9</v>
      </c>
      <c r="AI1022" s="156">
        <v>107126.7976</v>
      </c>
    </row>
    <row r="1023">
      <c r="A1023" s="152">
        <v>1.5150996E9</v>
      </c>
      <c r="B1023" s="152">
        <v>128851.8199</v>
      </c>
      <c r="C1023" s="153">
        <f>IFERROR(__xludf.DUMMYFUNCTION("TO_DATE(INT((A1023/(60*60*24))+""1/1/1970""))"),43104.0)</f>
        <v>43104</v>
      </c>
      <c r="D1023" s="156">
        <v>1.5375024E9</v>
      </c>
      <c r="E1023" s="156">
        <v>98715.1299</v>
      </c>
      <c r="G1023" s="152">
        <v>1.556856E9</v>
      </c>
      <c r="H1023" s="152">
        <v>153268.7496</v>
      </c>
      <c r="J1023" s="154">
        <v>43781.0</v>
      </c>
      <c r="K1023" s="155">
        <v>200734.6</v>
      </c>
      <c r="M1023" s="13">
        <v>1.499976E9</v>
      </c>
      <c r="N1023" s="13">
        <v>27269.6837</v>
      </c>
      <c r="P1023" s="152">
        <v>1.4939964E9</v>
      </c>
      <c r="Q1023" s="152">
        <v>141741.4667</v>
      </c>
      <c r="S1023" s="152">
        <v>1.5039288E9</v>
      </c>
      <c r="T1023" s="152">
        <v>9777.4303</v>
      </c>
      <c r="V1023" s="152">
        <v>1.489014E9</v>
      </c>
      <c r="W1023" s="152">
        <v>96259.8923</v>
      </c>
      <c r="Y1023" s="152">
        <v>1.4873364E9</v>
      </c>
      <c r="Z1023" s="152">
        <v>98207.8076</v>
      </c>
      <c r="AA1023" s="153">
        <f>IFERROR(__xludf.DUMMYFUNCTION("TO_DATE(INT((AB1023/(60*60*24))+""1/1/1970""))"),43830.0)</f>
        <v>43830</v>
      </c>
      <c r="AB1023" s="156">
        <v>1.5777684E9</v>
      </c>
      <c r="AC1023" s="156">
        <v>121415.3216</v>
      </c>
      <c r="AD1023" s="153">
        <f>IFERROR(__xludf.DUMMYFUNCTION("TO_DATE(INT((AE1023/(60*60*24))+""1/1/1970""))"),43837.0)</f>
        <v>43837</v>
      </c>
      <c r="AE1023" s="152">
        <v>1.5784272E9</v>
      </c>
      <c r="AF1023" s="152">
        <v>101996.47</v>
      </c>
      <c r="AG1023" s="153">
        <f>IFERROR(__xludf.DUMMYFUNCTION("TO_DATE(INT((AH1023/(60*60*24))+""1/1/1970""))"),43628.0)</f>
        <v>43628</v>
      </c>
      <c r="AH1023" s="152">
        <v>1.56036871E9</v>
      </c>
      <c r="AI1023" s="152">
        <v>106850.2814</v>
      </c>
    </row>
    <row r="1024">
      <c r="A1024" s="156">
        <v>1.51516266E9</v>
      </c>
      <c r="B1024" s="156">
        <v>129291.7578</v>
      </c>
      <c r="C1024" s="153">
        <f>IFERROR(__xludf.DUMMYFUNCTION("TO_DATE(INT((A1024/(60*60*24))+""1/1/1970""))"),43105.0)</f>
        <v>43105</v>
      </c>
      <c r="D1024" s="156">
        <v>1.53756E9</v>
      </c>
      <c r="E1024" s="156">
        <v>98715.1299</v>
      </c>
      <c r="G1024" s="156">
        <v>1.5569424E9</v>
      </c>
      <c r="H1024" s="156">
        <v>153077.7639</v>
      </c>
      <c r="J1024" s="154">
        <v>43782.0</v>
      </c>
      <c r="K1024" s="155">
        <v>201133.05</v>
      </c>
      <c r="M1024" s="13">
        <v>1.5000408E9</v>
      </c>
      <c r="N1024" s="13">
        <v>27247.5463</v>
      </c>
      <c r="P1024" s="156">
        <v>1.4940144E9</v>
      </c>
      <c r="Q1024" s="156">
        <v>141741.4667</v>
      </c>
      <c r="S1024" s="156">
        <v>1.5039504E9</v>
      </c>
      <c r="T1024" s="156">
        <v>9777.4303</v>
      </c>
      <c r="V1024" s="156">
        <v>1.489032E9</v>
      </c>
      <c r="W1024" s="156">
        <v>96179.242</v>
      </c>
      <c r="Y1024" s="156">
        <v>1.4873688E9</v>
      </c>
      <c r="Z1024" s="156">
        <v>98207.8076</v>
      </c>
      <c r="AA1024" s="153">
        <f>IFERROR(__xludf.DUMMYFUNCTION("TO_DATE(INT((AB1024/(60*60*24))+""1/1/1970""))"),43830.0)</f>
        <v>43830</v>
      </c>
      <c r="AB1024" s="152">
        <v>1.5778044E9</v>
      </c>
      <c r="AC1024" s="152">
        <v>121826.3601</v>
      </c>
      <c r="AD1024" s="153">
        <f>IFERROR(__xludf.DUMMYFUNCTION("TO_DATE(INT((AE1024/(60*60*24))+""1/1/1970""))"),43837.0)</f>
        <v>43837</v>
      </c>
      <c r="AE1024" s="156">
        <v>1.5784308E9</v>
      </c>
      <c r="AF1024" s="156">
        <v>101996.47</v>
      </c>
      <c r="AG1024" s="153">
        <f>IFERROR(__xludf.DUMMYFUNCTION("TO_DATE(INT((AH1024/(60*60*24))+""1/1/1970""))"),43628.0)</f>
        <v>43628</v>
      </c>
      <c r="AH1024" s="156">
        <v>1.560383744E9</v>
      </c>
      <c r="AI1024" s="156">
        <v>106781.1524</v>
      </c>
    </row>
    <row r="1025">
      <c r="A1025" s="152">
        <v>1.515186E9</v>
      </c>
      <c r="B1025" s="152">
        <v>129708.0432</v>
      </c>
      <c r="C1025" s="153">
        <f>IFERROR(__xludf.DUMMYFUNCTION("TO_DATE(INT((A1025/(60*60*24))+""1/1/1970""))"),43105.0)</f>
        <v>43105</v>
      </c>
      <c r="D1025" s="156">
        <v>1.5377976E9</v>
      </c>
      <c r="E1025" s="156">
        <v>98715.1299</v>
      </c>
      <c r="G1025" s="152">
        <v>1.5571512E9</v>
      </c>
      <c r="H1025" s="152">
        <v>153077.7639</v>
      </c>
      <c r="J1025" s="154">
        <v>43783.0</v>
      </c>
      <c r="K1025" s="155">
        <v>201194.35</v>
      </c>
      <c r="M1025" s="13">
        <v>1.5000624E9</v>
      </c>
      <c r="N1025" s="13">
        <v>27247.5463</v>
      </c>
      <c r="P1025" s="152">
        <v>1.4940432E9</v>
      </c>
      <c r="Q1025" s="152">
        <v>142777.9825</v>
      </c>
      <c r="S1025" s="152">
        <v>1.5040152E9</v>
      </c>
      <c r="T1025" s="152">
        <v>9771.6865</v>
      </c>
      <c r="V1025" s="152">
        <v>1.4890716E9</v>
      </c>
      <c r="W1025" s="152">
        <v>96162.5905</v>
      </c>
      <c r="Y1025" s="152">
        <v>1.487376E9</v>
      </c>
      <c r="Z1025" s="152">
        <v>97702.5336</v>
      </c>
      <c r="AA1025" s="153">
        <f>IFERROR(__xludf.DUMMYFUNCTION("TO_DATE(INT((AB1025/(60*60*24))+""1/1/1970""))"),43830.0)</f>
        <v>43830</v>
      </c>
      <c r="AB1025" s="156">
        <v>1.5778224E9</v>
      </c>
      <c r="AC1025" s="156">
        <v>122102.3766</v>
      </c>
      <c r="AD1025" s="153">
        <f>IFERROR(__xludf.DUMMYFUNCTION("TO_DATE(INT((AE1025/(60*60*24))+""1/1/1970""))"),43838.0)</f>
        <v>43838</v>
      </c>
      <c r="AE1025" s="152">
        <v>1.5784596E9</v>
      </c>
      <c r="AF1025" s="152">
        <v>101920.35</v>
      </c>
      <c r="AG1025" s="153">
        <f>IFERROR(__xludf.DUMMYFUNCTION("TO_DATE(INT((AH1025/(60*60*24))+""1/1/1970""))"),43629.0)</f>
        <v>43629</v>
      </c>
      <c r="AH1025" s="152">
        <v>1.560384618E9</v>
      </c>
      <c r="AI1025" s="152">
        <v>106781.1524</v>
      </c>
    </row>
    <row r="1026">
      <c r="A1026" s="156">
        <v>1.51542186E9</v>
      </c>
      <c r="B1026" s="156">
        <v>129712.7737</v>
      </c>
      <c r="C1026" s="153">
        <f>IFERROR(__xludf.DUMMYFUNCTION("TO_DATE(INT((A1026/(60*60*24))+""1/1/1970""))"),43108.0)</f>
        <v>43108</v>
      </c>
      <c r="D1026" s="156">
        <v>1.537848E9</v>
      </c>
      <c r="E1026" s="156">
        <v>98715.1299</v>
      </c>
      <c r="G1026" s="152">
        <v>1.5572016E9</v>
      </c>
      <c r="H1026" s="152">
        <v>155514.0524</v>
      </c>
      <c r="J1026" s="154">
        <v>43784.0</v>
      </c>
      <c r="K1026" s="155">
        <v>201470.2</v>
      </c>
      <c r="M1026" s="13">
        <v>1.5000768E9</v>
      </c>
      <c r="N1026" s="13">
        <v>27262.9807</v>
      </c>
      <c r="P1026" s="156">
        <v>1.494252E9</v>
      </c>
      <c r="Q1026" s="156">
        <v>142777.9825</v>
      </c>
      <c r="S1026" s="156">
        <v>1.5040368E9</v>
      </c>
      <c r="T1026" s="156">
        <v>9771.6865</v>
      </c>
      <c r="V1026" s="156">
        <v>1.4891004E9</v>
      </c>
      <c r="W1026" s="156">
        <v>96042.5805</v>
      </c>
      <c r="Y1026" s="156">
        <v>1.4875452E9</v>
      </c>
      <c r="Z1026" s="156">
        <v>97702.5336</v>
      </c>
      <c r="AA1026" s="153">
        <f>IFERROR(__xludf.DUMMYFUNCTION("TO_DATE(INT((AB1026/(60*60*24))+""1/1/1970""))"),43830.0)</f>
        <v>43830</v>
      </c>
      <c r="AB1026" s="152">
        <v>1.577826E9</v>
      </c>
      <c r="AC1026" s="152">
        <v>122481.1855</v>
      </c>
      <c r="AD1026" s="153">
        <f>IFERROR(__xludf.DUMMYFUNCTION("TO_DATE(INT((AE1026/(60*60*24))+""1/1/1970""))"),43838.0)</f>
        <v>43838</v>
      </c>
      <c r="AE1026" s="156">
        <v>1.5784956E9</v>
      </c>
      <c r="AF1026" s="156">
        <v>101920.35</v>
      </c>
      <c r="AG1026" s="153">
        <f>IFERROR(__xludf.DUMMYFUNCTION("TO_DATE(INT((AH1026/(60*60*24))+""1/1/1970""))"),43629.0)</f>
        <v>43629</v>
      </c>
      <c r="AH1026" s="156">
        <v>1.560400507E9</v>
      </c>
      <c r="AI1026" s="156">
        <v>106781.1524</v>
      </c>
    </row>
    <row r="1027">
      <c r="A1027" s="152">
        <v>1.5154452E9</v>
      </c>
      <c r="B1027" s="152">
        <v>129944.5689</v>
      </c>
      <c r="C1027" s="153">
        <f>IFERROR(__xludf.DUMMYFUNCTION("TO_DATE(INT((A1027/(60*60*24))+""1/1/1970""))"),43108.0)</f>
        <v>43108</v>
      </c>
      <c r="D1027" s="156">
        <v>1.5379056E9</v>
      </c>
      <c r="E1027" s="156">
        <v>98715.1299</v>
      </c>
      <c r="G1027" s="156">
        <v>1.557288E9</v>
      </c>
      <c r="H1027" s="156">
        <v>153806.5076</v>
      </c>
      <c r="J1027" s="154">
        <v>43787.0</v>
      </c>
      <c r="K1027" s="155">
        <v>202843.32</v>
      </c>
      <c r="M1027" s="13">
        <v>1.5001632E9</v>
      </c>
      <c r="N1027" s="13">
        <v>27262.9807</v>
      </c>
      <c r="P1027" s="152">
        <v>1.4942736E9</v>
      </c>
      <c r="Q1027" s="152">
        <v>142777.9825</v>
      </c>
      <c r="S1027" s="152">
        <v>1.5041016E9</v>
      </c>
      <c r="T1027" s="152">
        <v>9769.546</v>
      </c>
      <c r="V1027" s="152">
        <v>1.4891112E9</v>
      </c>
      <c r="W1027" s="152">
        <v>96188.6055</v>
      </c>
      <c r="Y1027" s="152">
        <v>1.4875848E9</v>
      </c>
      <c r="Z1027" s="152">
        <v>97786.5929</v>
      </c>
      <c r="AA1027" s="153">
        <f>IFERROR(__xludf.DUMMYFUNCTION("TO_DATE(INT((AB1027/(60*60*24))+""1/1/1970""))"),43831.0)</f>
        <v>43831</v>
      </c>
      <c r="AB1027" s="156">
        <v>1.5778548E9</v>
      </c>
      <c r="AC1027" s="156">
        <v>122481.1855</v>
      </c>
      <c r="AD1027" s="153">
        <f>IFERROR(__xludf.DUMMYFUNCTION("TO_DATE(INT((AE1027/(60*60*24))+""1/1/1970""))"),43838.0)</f>
        <v>43838</v>
      </c>
      <c r="AE1027" s="152">
        <v>1.5785136E9</v>
      </c>
      <c r="AF1027" s="152">
        <v>101920.35</v>
      </c>
      <c r="AG1027" s="153">
        <f>IFERROR(__xludf.DUMMYFUNCTION("TO_DATE(INT((AH1027/(60*60*24))+""1/1/1970""))"),43629.0)</f>
        <v>43629</v>
      </c>
      <c r="AH1027" s="152">
        <v>1.560416768E9</v>
      </c>
      <c r="AI1027" s="152">
        <v>106781.1524</v>
      </c>
    </row>
    <row r="1028">
      <c r="A1028" s="156">
        <v>1.51550826E9</v>
      </c>
      <c r="B1028" s="156">
        <v>130190.5557</v>
      </c>
      <c r="C1028" s="153">
        <f>IFERROR(__xludf.DUMMYFUNCTION("TO_DATE(INT((A1028/(60*60*24))+""1/1/1970""))"),43109.0)</f>
        <v>43109</v>
      </c>
      <c r="D1028" s="156">
        <v>1.537974E9</v>
      </c>
      <c r="E1028" s="156">
        <v>98715.1299</v>
      </c>
      <c r="G1028" s="152">
        <v>1.5573744E9</v>
      </c>
      <c r="H1028" s="152">
        <v>154687.7159</v>
      </c>
      <c r="J1028" s="154">
        <v>43788.0</v>
      </c>
      <c r="K1028" s="155">
        <v>202984.31</v>
      </c>
      <c r="M1028" s="13">
        <v>1.5002496E9</v>
      </c>
      <c r="N1028" s="13">
        <v>27264.818</v>
      </c>
      <c r="P1028" s="156">
        <v>1.4943024E9</v>
      </c>
      <c r="Q1028" s="156">
        <v>142749.3814</v>
      </c>
      <c r="S1028" s="156">
        <v>1.5041232E9</v>
      </c>
      <c r="T1028" s="156">
        <v>9769.546</v>
      </c>
      <c r="V1028" s="156">
        <v>1.4891508E9</v>
      </c>
      <c r="W1028" s="156">
        <v>96163.3922</v>
      </c>
      <c r="Y1028" s="156">
        <v>1.4876244E9</v>
      </c>
      <c r="Z1028" s="156">
        <v>97786.5929</v>
      </c>
      <c r="AA1028" s="153">
        <f>IFERROR(__xludf.DUMMYFUNCTION("TO_DATE(INT((AB1028/(60*60*24))+""1/1/1970""))"),43832.0)</f>
        <v>43832</v>
      </c>
      <c r="AB1028" s="152">
        <v>1.5779412E9</v>
      </c>
      <c r="AC1028" s="152">
        <v>122481.1855</v>
      </c>
      <c r="AD1028" s="153">
        <f>IFERROR(__xludf.DUMMYFUNCTION("TO_DATE(INT((AE1028/(60*60*24))+""1/1/1970""))"),43838.0)</f>
        <v>43838</v>
      </c>
      <c r="AE1028" s="156">
        <v>1.5785172E9</v>
      </c>
      <c r="AF1028" s="156">
        <v>101920.35</v>
      </c>
      <c r="AG1028" s="153">
        <f>IFERROR(__xludf.DUMMYFUNCTION("TO_DATE(INT((AH1028/(60*60*24))+""1/1/1970""))"),43629.0)</f>
        <v>43629</v>
      </c>
      <c r="AH1028" s="156">
        <v>1.560432585E9</v>
      </c>
      <c r="AI1028" s="156">
        <v>106781.1524</v>
      </c>
    </row>
    <row r="1029">
      <c r="A1029" s="152">
        <v>1.5155316E9</v>
      </c>
      <c r="B1029" s="152">
        <v>130237.8609</v>
      </c>
      <c r="C1029" s="153">
        <f>IFERROR(__xludf.DUMMYFUNCTION("TO_DATE(INT((A1029/(60*60*24))+""1/1/1970""))"),43109.0)</f>
        <v>43109</v>
      </c>
      <c r="D1029" s="156">
        <v>1.5380208E9</v>
      </c>
      <c r="E1029" s="156">
        <v>98715.1299</v>
      </c>
      <c r="G1029" s="156">
        <v>1.5574608E9</v>
      </c>
      <c r="H1029" s="156">
        <v>154751.3992</v>
      </c>
      <c r="J1029" s="154">
        <v>43789.0</v>
      </c>
      <c r="K1029" s="155">
        <v>202929.14</v>
      </c>
      <c r="M1029" s="13">
        <v>1.5003E9</v>
      </c>
      <c r="N1029" s="13">
        <v>27264.818</v>
      </c>
      <c r="P1029" s="152">
        <v>1.494342E9</v>
      </c>
      <c r="Q1029" s="152">
        <v>142749.3814</v>
      </c>
      <c r="S1029" s="152">
        <v>1.504188E9</v>
      </c>
      <c r="T1029" s="152">
        <v>9762.6399</v>
      </c>
      <c r="V1029" s="152">
        <v>1.4891832E9</v>
      </c>
      <c r="W1029" s="152">
        <v>96128.4162</v>
      </c>
      <c r="Y1029" s="152">
        <v>1.4876316E9</v>
      </c>
      <c r="Z1029" s="152">
        <v>97786.5929</v>
      </c>
      <c r="AA1029" s="153">
        <f>IFERROR(__xludf.DUMMYFUNCTION("TO_DATE(INT((AB1029/(60*60*24))+""1/1/1970""))"),43832.0)</f>
        <v>43832</v>
      </c>
      <c r="AB1029" s="156">
        <v>1.5779772E9</v>
      </c>
      <c r="AC1029" s="156">
        <v>124289.1515</v>
      </c>
      <c r="AD1029" s="153">
        <f>IFERROR(__xludf.DUMMYFUNCTION("TO_DATE(INT((AE1029/(60*60*24))+""1/1/1970""))"),43839.0)</f>
        <v>43839</v>
      </c>
      <c r="AE1029" s="152">
        <v>1.578546E9</v>
      </c>
      <c r="AF1029" s="152">
        <v>102077.43</v>
      </c>
      <c r="AG1029" s="153">
        <f>IFERROR(__xludf.DUMMYFUNCTION("TO_DATE(INT((AH1029/(60*60*24))+""1/1/1970""))"),43629.0)</f>
        <v>43629</v>
      </c>
      <c r="AH1029" s="152">
        <v>1.56044838E9</v>
      </c>
      <c r="AI1029" s="152">
        <v>107319.7037</v>
      </c>
    </row>
    <row r="1030">
      <c r="A1030" s="156">
        <v>1.51559466E9</v>
      </c>
      <c r="B1030" s="156">
        <v>129779.0009</v>
      </c>
      <c r="C1030" s="153">
        <f>IFERROR(__xludf.DUMMYFUNCTION("TO_DATE(INT((A1030/(60*60*24))+""1/1/1970""))"),43110.0)</f>
        <v>43110</v>
      </c>
      <c r="D1030" s="156">
        <v>1.5380784E9</v>
      </c>
      <c r="E1030" s="156">
        <v>98715.1299</v>
      </c>
      <c r="G1030" s="152">
        <v>1.5575472E9</v>
      </c>
      <c r="H1030" s="152">
        <v>154272.668</v>
      </c>
      <c r="J1030" s="154">
        <v>43790.0</v>
      </c>
      <c r="K1030" s="155">
        <v>202218.06</v>
      </c>
      <c r="M1030" s="13">
        <v>1.5003216E9</v>
      </c>
      <c r="N1030" s="13">
        <v>27264.818</v>
      </c>
      <c r="P1030" s="156">
        <v>1.49436E9</v>
      </c>
      <c r="Q1030" s="156">
        <v>142749.3814</v>
      </c>
      <c r="S1030" s="156">
        <v>1.5042096E9</v>
      </c>
      <c r="T1030" s="156">
        <v>9762.6399</v>
      </c>
      <c r="V1030" s="156">
        <v>1.489356E9</v>
      </c>
      <c r="W1030" s="156">
        <v>96127.8683</v>
      </c>
      <c r="Y1030" s="156">
        <v>1.487664E9</v>
      </c>
      <c r="Z1030" s="156">
        <v>97635.47</v>
      </c>
      <c r="AA1030" s="153">
        <f>IFERROR(__xludf.DUMMYFUNCTION("TO_DATE(INT((AB1030/(60*60*24))+""1/1/1970""))"),43832.0)</f>
        <v>43832</v>
      </c>
      <c r="AB1030" s="152">
        <v>1.5779952E9</v>
      </c>
      <c r="AC1030" s="152">
        <v>125409.0961</v>
      </c>
      <c r="AD1030" s="153">
        <f>IFERROR(__xludf.DUMMYFUNCTION("TO_DATE(INT((AE1030/(60*60*24))+""1/1/1970""))"),43839.0)</f>
        <v>43839</v>
      </c>
      <c r="AE1030" s="156">
        <v>1.578582E9</v>
      </c>
      <c r="AF1030" s="156">
        <v>102077.43</v>
      </c>
      <c r="AG1030" s="153">
        <f>IFERROR(__xludf.DUMMYFUNCTION("TO_DATE(INT((AH1030/(60*60*24))+""1/1/1970""))"),43629.0)</f>
        <v>43629</v>
      </c>
      <c r="AH1030" s="156">
        <v>1.560464175E9</v>
      </c>
      <c r="AI1030" s="156">
        <v>107467.7396</v>
      </c>
    </row>
    <row r="1031">
      <c r="A1031" s="152">
        <v>1.515618E9</v>
      </c>
      <c r="B1031" s="152">
        <v>130039.1792</v>
      </c>
      <c r="C1031" s="153">
        <f>IFERROR(__xludf.DUMMYFUNCTION("TO_DATE(INT((A1031/(60*60*24))+""1/1/1970""))"),43110.0)</f>
        <v>43110</v>
      </c>
      <c r="D1031" s="156">
        <v>1.5381468E9</v>
      </c>
      <c r="E1031" s="156">
        <v>98715.1299</v>
      </c>
      <c r="G1031" s="156">
        <v>1.557756E9</v>
      </c>
      <c r="H1031" s="156">
        <v>154272.668</v>
      </c>
      <c r="J1031" s="154">
        <v>43791.0</v>
      </c>
      <c r="K1031" s="155">
        <v>201911.56</v>
      </c>
      <c r="M1031" s="13">
        <v>1.5003864E9</v>
      </c>
      <c r="N1031" s="13">
        <v>27228.0384</v>
      </c>
      <c r="P1031" s="152">
        <v>1.4943888E9</v>
      </c>
      <c r="Q1031" s="152">
        <v>142479.6867</v>
      </c>
      <c r="S1031" s="152">
        <v>1.5042744E9</v>
      </c>
      <c r="T1031" s="152">
        <v>9775.4675</v>
      </c>
      <c r="V1031" s="152">
        <v>1.4893596E9</v>
      </c>
      <c r="W1031" s="152">
        <v>96106.9821</v>
      </c>
      <c r="Y1031" s="152">
        <v>1.4877036E9</v>
      </c>
      <c r="Z1031" s="152">
        <v>97635.47</v>
      </c>
      <c r="AA1031" s="153">
        <f>IFERROR(__xludf.DUMMYFUNCTION("TO_DATE(INT((AB1031/(60*60*24))+""1/1/1970""))"),43832.0)</f>
        <v>43832</v>
      </c>
      <c r="AB1031" s="156">
        <v>1.5779988E9</v>
      </c>
      <c r="AC1031" s="156">
        <v>125852.2844</v>
      </c>
      <c r="AD1031" s="153">
        <f>IFERROR(__xludf.DUMMYFUNCTION("TO_DATE(INT((AE1031/(60*60*24))+""1/1/1970""))"),43839.0)</f>
        <v>43839</v>
      </c>
      <c r="AE1031" s="152">
        <v>1.5786E9</v>
      </c>
      <c r="AF1031" s="152">
        <v>102077.43</v>
      </c>
      <c r="AG1031" s="153">
        <f>IFERROR(__xludf.DUMMYFUNCTION("TO_DATE(INT((AH1031/(60*60*24))+""1/1/1970""))"),43629.0)</f>
        <v>43629</v>
      </c>
      <c r="AH1031" s="152">
        <v>1.560470359E9</v>
      </c>
      <c r="AI1031" s="152">
        <v>107467.7396</v>
      </c>
    </row>
    <row r="1032">
      <c r="A1032" s="156">
        <v>1.51568106E9</v>
      </c>
      <c r="B1032" s="156">
        <v>130313.5491</v>
      </c>
      <c r="C1032" s="153">
        <f>IFERROR(__xludf.DUMMYFUNCTION("TO_DATE(INT((A1032/(60*60*24))+""1/1/1970""))"),43111.0)</f>
        <v>43111</v>
      </c>
      <c r="D1032" s="156">
        <v>1.5381936E9</v>
      </c>
      <c r="E1032" s="156">
        <v>98715.1299</v>
      </c>
      <c r="G1032" s="156">
        <v>1.5578064E9</v>
      </c>
      <c r="H1032" s="156">
        <v>150032.8516</v>
      </c>
      <c r="J1032" s="154">
        <v>43794.0</v>
      </c>
      <c r="K1032" s="155">
        <v>202334.53</v>
      </c>
      <c r="M1032" s="13">
        <v>1.500408E9</v>
      </c>
      <c r="N1032" s="13">
        <v>27228.0384</v>
      </c>
      <c r="P1032" s="156">
        <v>1.4944284E9</v>
      </c>
      <c r="Q1032" s="156">
        <v>142479.6867</v>
      </c>
      <c r="S1032" s="156">
        <v>1.504296E9</v>
      </c>
      <c r="T1032" s="156">
        <v>9775.4675</v>
      </c>
      <c r="V1032" s="156">
        <v>1.4893956E9</v>
      </c>
      <c r="W1032" s="156">
        <v>96311.9245</v>
      </c>
      <c r="Y1032" s="156">
        <v>1.487718E9</v>
      </c>
      <c r="Z1032" s="156">
        <v>97635.47</v>
      </c>
      <c r="AA1032" s="153">
        <f>IFERROR(__xludf.DUMMYFUNCTION("TO_DATE(INT((AB1032/(60*60*24))+""1/1/1970""))"),43833.0)</f>
        <v>43833</v>
      </c>
      <c r="AB1032" s="152">
        <v>1.5780276E9</v>
      </c>
      <c r="AC1032" s="152">
        <v>125852.2844</v>
      </c>
      <c r="AD1032" s="153">
        <f>IFERROR(__xludf.DUMMYFUNCTION("TO_DATE(INT((AE1032/(60*60*24))+""1/1/1970""))"),43839.0)</f>
        <v>43839</v>
      </c>
      <c r="AE1032" s="156">
        <v>1.5786036E9</v>
      </c>
      <c r="AF1032" s="156">
        <v>102077.43</v>
      </c>
      <c r="AG1032" s="153">
        <f>IFERROR(__xludf.DUMMYFUNCTION("TO_DATE(INT((AH1032/(60*60*24))+""1/1/1970""))"),43630.0)</f>
        <v>43630</v>
      </c>
      <c r="AH1032" s="156">
        <v>1.560481936E9</v>
      </c>
      <c r="AI1032" s="156">
        <v>107467.7396</v>
      </c>
    </row>
    <row r="1033">
      <c r="A1033" s="152">
        <v>1.5157044E9</v>
      </c>
      <c r="B1033" s="152">
        <v>130985.2823</v>
      </c>
      <c r="C1033" s="153">
        <f>IFERROR(__xludf.DUMMYFUNCTION("TO_DATE(INT((A1033/(60*60*24))+""1/1/1970""))"),43111.0)</f>
        <v>43111</v>
      </c>
      <c r="D1033" s="156">
        <v>1.538424E9</v>
      </c>
      <c r="E1033" s="156">
        <v>98715.1299</v>
      </c>
      <c r="G1033" s="152">
        <v>1.5578928E9</v>
      </c>
      <c r="H1033" s="152">
        <v>152196.8536</v>
      </c>
      <c r="J1033" s="154">
        <v>43795.0</v>
      </c>
      <c r="K1033" s="155">
        <v>203811.86</v>
      </c>
      <c r="M1033" s="13">
        <v>1.5004728E9</v>
      </c>
      <c r="N1033" s="13">
        <v>27287.8049</v>
      </c>
      <c r="P1033" s="152">
        <v>1.4944464E9</v>
      </c>
      <c r="Q1033" s="152">
        <v>142479.6867</v>
      </c>
      <c r="S1033" s="152">
        <v>1.5043104E9</v>
      </c>
      <c r="T1033" s="152">
        <v>9793.8385</v>
      </c>
      <c r="V1033" s="152">
        <v>1.4894352E9</v>
      </c>
      <c r="W1033" s="152">
        <v>96304.7929</v>
      </c>
      <c r="Y1033" s="152">
        <v>1.4877432E9</v>
      </c>
      <c r="Z1033" s="152">
        <v>97014.9017</v>
      </c>
      <c r="AA1033" s="153">
        <f>IFERROR(__xludf.DUMMYFUNCTION("TO_DATE(INT((AB1033/(60*60*24))+""1/1/1970""))"),43833.0)</f>
        <v>43833</v>
      </c>
      <c r="AB1033" s="156">
        <v>1.5780636E9</v>
      </c>
      <c r="AC1033" s="156">
        <v>125242.4787</v>
      </c>
      <c r="AD1033" s="153">
        <f>IFERROR(__xludf.DUMMYFUNCTION("TO_DATE(INT((AE1033/(60*60*24))+""1/1/1970""))"),43840.0)</f>
        <v>43840</v>
      </c>
      <c r="AE1033" s="152">
        <v>1.5786324E9</v>
      </c>
      <c r="AF1033" s="152">
        <v>102017.15</v>
      </c>
      <c r="AG1033" s="153">
        <f>IFERROR(__xludf.DUMMYFUNCTION("TO_DATE(INT((AH1033/(60*60*24))+""1/1/1970""))"),43630.0)</f>
        <v>43630</v>
      </c>
      <c r="AH1033" s="152">
        <v>1.560497792E9</v>
      </c>
      <c r="AI1033" s="152">
        <v>107467.7396</v>
      </c>
    </row>
    <row r="1034">
      <c r="A1034" s="156">
        <v>1.51576746E9</v>
      </c>
      <c r="B1034" s="156">
        <v>131094.0841</v>
      </c>
      <c r="C1034" s="153">
        <f>IFERROR(__xludf.DUMMYFUNCTION("TO_DATE(INT((A1034/(60*60*24))+""1/1/1970""))"),43112.0)</f>
        <v>43112</v>
      </c>
      <c r="D1034" s="156">
        <v>1.5384924E9</v>
      </c>
      <c r="E1034" s="156">
        <v>98715.1299</v>
      </c>
      <c r="G1034" s="156">
        <v>1.5579792E9</v>
      </c>
      <c r="H1034" s="156">
        <v>153286.2131</v>
      </c>
      <c r="J1034" s="154">
        <v>43796.0</v>
      </c>
      <c r="K1034" s="155">
        <v>204247.09</v>
      </c>
      <c r="M1034" s="13">
        <v>1.5004944E9</v>
      </c>
      <c r="N1034" s="13">
        <v>27287.8049</v>
      </c>
      <c r="P1034" s="156">
        <v>1.4944752E9</v>
      </c>
      <c r="Q1034" s="156">
        <v>142936.7024</v>
      </c>
      <c r="S1034" s="156">
        <v>1.5044832E9</v>
      </c>
      <c r="T1034" s="156">
        <v>9791.6007</v>
      </c>
      <c r="V1034" s="156">
        <v>1.489446E9</v>
      </c>
      <c r="W1034" s="156">
        <v>96265.2895</v>
      </c>
      <c r="Y1034" s="156">
        <v>1.4877828E9</v>
      </c>
      <c r="Z1034" s="156">
        <v>97014.9017</v>
      </c>
      <c r="AA1034" s="153">
        <f>IFERROR(__xludf.DUMMYFUNCTION("TO_DATE(INT((AB1034/(60*60*24))+""1/1/1970""))"),43833.0)</f>
        <v>43833</v>
      </c>
      <c r="AB1034" s="152">
        <v>1.5780816E9</v>
      </c>
      <c r="AC1034" s="152">
        <v>125753.6423</v>
      </c>
      <c r="AD1034" s="153">
        <f>IFERROR(__xludf.DUMMYFUNCTION("TO_DATE(INT((AE1034/(60*60*24))+""1/1/1970""))"),43840.0)</f>
        <v>43840</v>
      </c>
      <c r="AE1034" s="156">
        <v>1.5786684E9</v>
      </c>
      <c r="AF1034" s="156">
        <v>102017.15</v>
      </c>
      <c r="AG1034" s="153">
        <f>IFERROR(__xludf.DUMMYFUNCTION("TO_DATE(INT((AH1034/(60*60*24))+""1/1/1970""))"),43630.0)</f>
        <v>43630</v>
      </c>
      <c r="AH1034" s="156">
        <v>1.560513607E9</v>
      </c>
      <c r="AI1034" s="156">
        <v>107467.7396</v>
      </c>
    </row>
    <row r="1035">
      <c r="A1035" s="152">
        <v>1.5157908E9</v>
      </c>
      <c r="B1035" s="152">
        <v>131836.775</v>
      </c>
      <c r="C1035" s="153">
        <f>IFERROR(__xludf.DUMMYFUNCTION("TO_DATE(INT((A1035/(60*60*24))+""1/1/1970""))"),43112.0)</f>
        <v>43112</v>
      </c>
      <c r="D1035" s="156">
        <v>1.5385392E9</v>
      </c>
      <c r="E1035" s="156">
        <v>98715.1299</v>
      </c>
      <c r="G1035" s="152">
        <v>1.5580656E9</v>
      </c>
      <c r="H1035" s="152">
        <v>155340.1851</v>
      </c>
      <c r="J1035" s="154">
        <v>43797.0</v>
      </c>
      <c r="K1035" s="155">
        <v>205105.29</v>
      </c>
      <c r="M1035" s="13">
        <v>1.5005592E9</v>
      </c>
      <c r="N1035" s="13">
        <v>27291.9097</v>
      </c>
      <c r="P1035" s="152">
        <v>1.4945148E9</v>
      </c>
      <c r="Q1035" s="152">
        <v>142936.7024</v>
      </c>
      <c r="S1035" s="152">
        <v>1.5045696E9</v>
      </c>
      <c r="T1035" s="152">
        <v>9785.4844</v>
      </c>
      <c r="V1035" s="152">
        <v>1.4894748E9</v>
      </c>
      <c r="W1035" s="152">
        <v>96196.4157</v>
      </c>
      <c r="Y1035" s="152">
        <v>1.4878044E9</v>
      </c>
      <c r="Z1035" s="152">
        <v>97014.9017</v>
      </c>
      <c r="AA1035" s="153">
        <f>IFERROR(__xludf.DUMMYFUNCTION("TO_DATE(INT((AB1035/(60*60*24))+""1/1/1970""))"),43833.0)</f>
        <v>43833</v>
      </c>
      <c r="AB1035" s="156">
        <v>1.5780852E9</v>
      </c>
      <c r="AC1035" s="156">
        <v>125412.3508</v>
      </c>
      <c r="AD1035" s="153">
        <f>IFERROR(__xludf.DUMMYFUNCTION("TO_DATE(INT((AE1035/(60*60*24))+""1/1/1970""))"),43840.0)</f>
        <v>43840</v>
      </c>
      <c r="AE1035" s="152">
        <v>1.5786864E9</v>
      </c>
      <c r="AF1035" s="152">
        <v>102017.15</v>
      </c>
      <c r="AG1035" s="153">
        <f>IFERROR(__xludf.DUMMYFUNCTION("TO_DATE(INT((AH1035/(60*60*24))+""1/1/1970""))"),43630.0)</f>
        <v>43630</v>
      </c>
      <c r="AH1035" s="152">
        <v>1.560529397E9</v>
      </c>
      <c r="AI1035" s="152">
        <v>107377.6783</v>
      </c>
    </row>
    <row r="1036">
      <c r="A1036" s="156">
        <v>1.51611306E9</v>
      </c>
      <c r="B1036" s="156">
        <v>132508.5082</v>
      </c>
      <c r="C1036" s="153">
        <f>IFERROR(__xludf.DUMMYFUNCTION("TO_DATE(INT((A1036/(60*60*24))+""1/1/1970""))"),43116.0)</f>
        <v>43116</v>
      </c>
      <c r="D1036" s="156">
        <v>1.5385968E9</v>
      </c>
      <c r="E1036" s="156">
        <v>98715.1299</v>
      </c>
      <c r="G1036" s="156">
        <v>1.558152E9</v>
      </c>
      <c r="H1036" s="156">
        <v>156696.3714</v>
      </c>
      <c r="J1036" s="154">
        <v>43798.0</v>
      </c>
      <c r="K1036" s="155">
        <v>205105.29</v>
      </c>
      <c r="M1036" s="13">
        <v>1.5005808E9</v>
      </c>
      <c r="N1036" s="13">
        <v>27291.9097</v>
      </c>
      <c r="P1036" s="156">
        <v>1.4945328E9</v>
      </c>
      <c r="Q1036" s="156">
        <v>142936.7024</v>
      </c>
      <c r="S1036" s="156">
        <v>1.50462E9</v>
      </c>
      <c r="T1036" s="156">
        <v>9785.4844</v>
      </c>
      <c r="V1036" s="156">
        <v>1.4895144E9</v>
      </c>
      <c r="W1036" s="156">
        <v>96221.8116</v>
      </c>
      <c r="Y1036" s="156">
        <v>1.4878224E9</v>
      </c>
      <c r="Z1036" s="156">
        <v>97100.3389</v>
      </c>
      <c r="AA1036" s="153">
        <f>IFERROR(__xludf.DUMMYFUNCTION("TO_DATE(INT((AB1036/(60*60*24))+""1/1/1970""))"),43834.0)</f>
        <v>43834</v>
      </c>
      <c r="AB1036" s="152">
        <v>1.578114E9</v>
      </c>
      <c r="AC1036" s="152">
        <v>125412.3508</v>
      </c>
      <c r="AD1036" s="153">
        <f>IFERROR(__xludf.DUMMYFUNCTION("TO_DATE(INT((AE1036/(60*60*24))+""1/1/1970""))"),43840.0)</f>
        <v>43840</v>
      </c>
      <c r="AE1036" s="156">
        <v>1.57869E9</v>
      </c>
      <c r="AF1036" s="156">
        <v>102017.15</v>
      </c>
      <c r="AG1036" s="153">
        <f>IFERROR(__xludf.DUMMYFUNCTION("TO_DATE(INT((AH1036/(60*60*24))+""1/1/1970""))"),43630.0)</f>
        <v>43630</v>
      </c>
      <c r="AH1036" s="156">
        <v>1.560545187E9</v>
      </c>
      <c r="AI1036" s="156">
        <v>107377.6783</v>
      </c>
    </row>
    <row r="1037">
      <c r="A1037" s="152">
        <v>1.5161364E9</v>
      </c>
      <c r="B1037" s="152">
        <v>131387.3761</v>
      </c>
      <c r="C1037" s="153">
        <f>IFERROR(__xludf.DUMMYFUNCTION("TO_DATE(INT((A1037/(60*60*24))+""1/1/1970""))"),43116.0)</f>
        <v>43116</v>
      </c>
      <c r="D1037" s="156">
        <v>1.5386652E9</v>
      </c>
      <c r="E1037" s="156">
        <v>98715.1299</v>
      </c>
      <c r="G1037" s="152">
        <v>1.5583608E9</v>
      </c>
      <c r="H1037" s="152">
        <v>156696.3714</v>
      </c>
      <c r="J1037" s="154">
        <v>43801.0</v>
      </c>
      <c r="K1037" s="155">
        <v>204388.08</v>
      </c>
      <c r="M1037" s="13">
        <v>1.5006456E9</v>
      </c>
      <c r="N1037" s="13">
        <v>27308.43</v>
      </c>
      <c r="P1037" s="152">
        <v>1.4945616E9</v>
      </c>
      <c r="Q1037" s="152">
        <v>142427.1438</v>
      </c>
      <c r="S1037" s="152">
        <v>1.5046416E9</v>
      </c>
      <c r="T1037" s="152">
        <v>9785.4844</v>
      </c>
      <c r="V1037" s="152">
        <v>1.4895324E9</v>
      </c>
      <c r="W1037" s="152">
        <v>96239.3471</v>
      </c>
      <c r="Y1037" s="152">
        <v>1.487862E9</v>
      </c>
      <c r="Z1037" s="152">
        <v>97100.3389</v>
      </c>
      <c r="AA1037" s="153">
        <f>IFERROR(__xludf.DUMMYFUNCTION("TO_DATE(INT((AB1037/(60*60*24))+""1/1/1970""))"),43836.0)</f>
        <v>43836</v>
      </c>
      <c r="AB1037" s="156">
        <v>1.5783228E9</v>
      </c>
      <c r="AC1037" s="156">
        <v>125650.5537</v>
      </c>
      <c r="AD1037" s="153">
        <f>IFERROR(__xludf.DUMMYFUNCTION("TO_DATE(INT((AE1037/(60*60*24))+""1/1/1970""))"),43841.0)</f>
        <v>43841</v>
      </c>
      <c r="AE1037" s="152">
        <v>1.5787188E9</v>
      </c>
      <c r="AF1037" s="152">
        <v>101955.19</v>
      </c>
      <c r="AG1037" s="153">
        <f>IFERROR(__xludf.DUMMYFUNCTION("TO_DATE(INT((AH1037/(60*60*24))+""1/1/1970""))"),43630.0)</f>
        <v>43630</v>
      </c>
      <c r="AH1037" s="152">
        <v>1.560556757E9</v>
      </c>
      <c r="AI1037" s="152">
        <v>107377.6783</v>
      </c>
    </row>
    <row r="1038">
      <c r="A1038" s="156">
        <v>1.51619946E9</v>
      </c>
      <c r="B1038" s="156">
        <v>131803.6614</v>
      </c>
      <c r="C1038" s="153">
        <f>IFERROR(__xludf.DUMMYFUNCTION("TO_DATE(INT((A1038/(60*60*24))+""1/1/1970""))"),43117.0)</f>
        <v>43117</v>
      </c>
      <c r="D1038" s="156">
        <v>1.538712E9</v>
      </c>
      <c r="E1038" s="156">
        <v>98715.1299</v>
      </c>
      <c r="G1038" s="152">
        <v>1.5584112E9</v>
      </c>
      <c r="H1038" s="152">
        <v>156647.2132</v>
      </c>
      <c r="J1038" s="154">
        <v>43802.0</v>
      </c>
      <c r="K1038" s="155">
        <v>202751.37</v>
      </c>
      <c r="M1038" s="13">
        <v>1.5006672E9</v>
      </c>
      <c r="N1038" s="13">
        <v>27308.43</v>
      </c>
      <c r="P1038" s="156">
        <v>1.4946012E9</v>
      </c>
      <c r="Q1038" s="156">
        <v>142427.1438</v>
      </c>
      <c r="S1038" s="156">
        <v>1.5047064E9</v>
      </c>
      <c r="T1038" s="156">
        <v>9770.3619</v>
      </c>
      <c r="V1038" s="156">
        <v>1.489554E9</v>
      </c>
      <c r="W1038" s="156">
        <v>96290.8452</v>
      </c>
      <c r="Y1038" s="156">
        <v>1.4878908E9</v>
      </c>
      <c r="Z1038" s="156">
        <v>97100.3389</v>
      </c>
      <c r="AA1038" s="153">
        <f>IFERROR(__xludf.DUMMYFUNCTION("TO_DATE(INT((AB1038/(60*60*24))+""1/1/1970""))"),43836.0)</f>
        <v>43836</v>
      </c>
      <c r="AB1038" s="152">
        <v>1.5783408E9</v>
      </c>
      <c r="AC1038" s="152">
        <v>126010.4642</v>
      </c>
      <c r="AD1038" s="153">
        <f>IFERROR(__xludf.DUMMYFUNCTION("TO_DATE(INT((AE1038/(60*60*24))+""1/1/1970""))"),43843.0)</f>
        <v>43843</v>
      </c>
      <c r="AE1038" s="156">
        <v>1.5789276E9</v>
      </c>
      <c r="AF1038" s="156">
        <v>101955.19</v>
      </c>
      <c r="AG1038" s="153">
        <f>IFERROR(__xludf.DUMMYFUNCTION("TO_DATE(INT((AH1038/(60*60*24))+""1/1/1970""))"),43631.0)</f>
        <v>43631</v>
      </c>
      <c r="AH1038" s="156">
        <v>1.560561917E9</v>
      </c>
      <c r="AI1038" s="156">
        <v>107377.6783</v>
      </c>
    </row>
    <row r="1039">
      <c r="A1039" s="152">
        <v>1.5162228E9</v>
      </c>
      <c r="B1039" s="152">
        <v>132636.2321</v>
      </c>
      <c r="C1039" s="153">
        <f>IFERROR(__xludf.DUMMYFUNCTION("TO_DATE(INT((A1039/(60*60*24))+""1/1/1970""))"),43117.0)</f>
        <v>43117</v>
      </c>
      <c r="D1039" s="156">
        <v>1.5387696E9</v>
      </c>
      <c r="E1039" s="156">
        <v>98715.1299</v>
      </c>
      <c r="G1039" s="156">
        <v>1.5584976E9</v>
      </c>
      <c r="H1039" s="156">
        <v>157818.8243</v>
      </c>
      <c r="J1039" s="154">
        <v>43803.0</v>
      </c>
      <c r="K1039" s="155">
        <v>201470.2</v>
      </c>
      <c r="M1039" s="13">
        <v>1.5006816E9</v>
      </c>
      <c r="N1039" s="13">
        <v>27428.7544</v>
      </c>
      <c r="P1039" s="152">
        <v>1.4946192E9</v>
      </c>
      <c r="Q1039" s="152">
        <v>142427.1438</v>
      </c>
      <c r="S1039" s="152">
        <v>1.504728E9</v>
      </c>
      <c r="T1039" s="152">
        <v>9770.3619</v>
      </c>
      <c r="V1039" s="152">
        <v>1.4895936E9</v>
      </c>
      <c r="W1039" s="152">
        <v>96397.5726</v>
      </c>
      <c r="Y1039" s="152">
        <v>1.4879016E9</v>
      </c>
      <c r="Z1039" s="152">
        <v>97407.178</v>
      </c>
      <c r="AA1039" s="153">
        <f>IFERROR(__xludf.DUMMYFUNCTION("TO_DATE(INT((AB1039/(60*60*24))+""1/1/1970""))"),43836.0)</f>
        <v>43836</v>
      </c>
      <c r="AB1039" s="156">
        <v>1.5783444E9</v>
      </c>
      <c r="AC1039" s="156">
        <v>126400.12</v>
      </c>
      <c r="AD1039" s="153">
        <f>IFERROR(__xludf.DUMMYFUNCTION("TO_DATE(INT((AE1039/(60*60*24))+""1/1/1970""))"),43843.0)</f>
        <v>43843</v>
      </c>
      <c r="AE1039" s="152">
        <v>1.5789456E9</v>
      </c>
      <c r="AF1039" s="152">
        <v>101955.19</v>
      </c>
      <c r="AG1039" s="153">
        <f>IFERROR(__xludf.DUMMYFUNCTION("TO_DATE(INT((AH1039/(60*60*24))+""1/1/1970""))"),43631.0)</f>
        <v>43631</v>
      </c>
      <c r="AH1039" s="152">
        <v>1.560577725E9</v>
      </c>
      <c r="AI1039" s="152">
        <v>107377.6783</v>
      </c>
    </row>
    <row r="1040">
      <c r="A1040" s="156">
        <v>1.51628586E9</v>
      </c>
      <c r="B1040" s="156">
        <v>132432.8199</v>
      </c>
      <c r="C1040" s="153">
        <f>IFERROR(__xludf.DUMMYFUNCTION("TO_DATE(INT((A1040/(60*60*24))+""1/1/1970""))"),43118.0)</f>
        <v>43118</v>
      </c>
      <c r="D1040" s="156">
        <v>1.5390072E9</v>
      </c>
      <c r="E1040" s="156">
        <v>98715.1299</v>
      </c>
      <c r="G1040" s="152">
        <v>1.558584E9</v>
      </c>
      <c r="H1040" s="152">
        <v>158240.8588</v>
      </c>
      <c r="J1040" s="154">
        <v>43804.0</v>
      </c>
      <c r="K1040" s="155">
        <v>202641.03</v>
      </c>
      <c r="M1040" s="13">
        <v>1.500768E9</v>
      </c>
      <c r="N1040" s="13">
        <v>27428.7544</v>
      </c>
      <c r="P1040" s="156">
        <v>1.494648E9</v>
      </c>
      <c r="Q1040" s="156">
        <v>142024.296</v>
      </c>
      <c r="S1040" s="156">
        <v>1.5047928E9</v>
      </c>
      <c r="T1040" s="156">
        <v>9788.4449</v>
      </c>
      <c r="V1040" s="156">
        <v>1.4896188E9</v>
      </c>
      <c r="W1040" s="156">
        <v>96683.5804</v>
      </c>
      <c r="Y1040" s="156">
        <v>1.4879412E9</v>
      </c>
      <c r="Z1040" s="156">
        <v>97407.178</v>
      </c>
      <c r="AA1040" s="153">
        <f>IFERROR(__xludf.DUMMYFUNCTION("TO_DATE(INT((AB1040/(60*60*24))+""1/1/1970""))"),43837.0)</f>
        <v>43837</v>
      </c>
      <c r="AB1040" s="152">
        <v>1.5783732E9</v>
      </c>
      <c r="AC1040" s="152">
        <v>126400.12</v>
      </c>
      <c r="AD1040" s="153">
        <f>IFERROR(__xludf.DUMMYFUNCTION("TO_DATE(INT((AE1040/(60*60*24))+""1/1/1970""))"),43843.0)</f>
        <v>43843</v>
      </c>
      <c r="AE1040" s="156">
        <v>1.5789492E9</v>
      </c>
      <c r="AF1040" s="156">
        <v>101955.19</v>
      </c>
      <c r="AG1040" s="153">
        <f>IFERROR(__xludf.DUMMYFUNCTION("TO_DATE(INT((AH1040/(60*60*24))+""1/1/1970""))"),43631.0)</f>
        <v>43631</v>
      </c>
      <c r="AH1040" s="156">
        <v>1.560593775E9</v>
      </c>
      <c r="AI1040" s="156">
        <v>107377.6783</v>
      </c>
    </row>
    <row r="1041">
      <c r="A1041" s="152">
        <v>1.5163092E9</v>
      </c>
      <c r="B1041" s="152">
        <v>132413.8979</v>
      </c>
      <c r="C1041" s="153">
        <f>IFERROR(__xludf.DUMMYFUNCTION("TO_DATE(INT((A1041/(60*60*24))+""1/1/1970""))"),43118.0)</f>
        <v>43118</v>
      </c>
      <c r="D1041" s="156">
        <v>1.5390576E9</v>
      </c>
      <c r="E1041" s="156">
        <v>98973.0962</v>
      </c>
      <c r="G1041" s="156">
        <v>1.5586704E9</v>
      </c>
      <c r="H1041" s="156">
        <v>158935.4306</v>
      </c>
      <c r="J1041" s="154">
        <v>43805.0</v>
      </c>
      <c r="K1041" s="155">
        <v>202984.31</v>
      </c>
      <c r="M1041" s="13">
        <v>1.5008544E9</v>
      </c>
      <c r="N1041" s="13">
        <v>27442.3901</v>
      </c>
      <c r="P1041" s="152">
        <v>1.4948568E9</v>
      </c>
      <c r="Q1041" s="152">
        <v>142024.296</v>
      </c>
      <c r="S1041" s="152">
        <v>1.5048144E9</v>
      </c>
      <c r="T1041" s="152">
        <v>9788.4449</v>
      </c>
      <c r="V1041" s="152">
        <v>1.4896332E9</v>
      </c>
      <c r="W1041" s="152">
        <v>96616.6398</v>
      </c>
      <c r="Y1041" s="152">
        <v>1.4879736E9</v>
      </c>
      <c r="Z1041" s="152">
        <v>97407.178</v>
      </c>
      <c r="AA1041" s="153">
        <f>IFERROR(__xludf.DUMMYFUNCTION("TO_DATE(INT((AB1041/(60*60*24))+""1/1/1970""))"),43837.0)</f>
        <v>43837</v>
      </c>
      <c r="AB1041" s="156">
        <v>1.5784092E9</v>
      </c>
      <c r="AC1041" s="156">
        <v>126572.1115</v>
      </c>
      <c r="AD1041" s="153">
        <f>IFERROR(__xludf.DUMMYFUNCTION("TO_DATE(INT((AE1041/(60*60*24))+""1/1/1970""))"),43844.0)</f>
        <v>43844</v>
      </c>
      <c r="AE1041" s="152">
        <v>1.578978E9</v>
      </c>
      <c r="AF1041" s="152">
        <v>102132.29</v>
      </c>
      <c r="AG1041" s="153">
        <f>IFERROR(__xludf.DUMMYFUNCTION("TO_DATE(INT((AH1041/(60*60*24))+""1/1/1970""))"),43631.0)</f>
        <v>43631</v>
      </c>
      <c r="AH1041" s="152">
        <v>1.560609588E9</v>
      </c>
      <c r="AI1041" s="152">
        <v>107377.6783</v>
      </c>
    </row>
    <row r="1042">
      <c r="A1042" s="156">
        <v>1.51637226E9</v>
      </c>
      <c r="B1042" s="156">
        <v>132735.5729</v>
      </c>
      <c r="C1042" s="153">
        <f>IFERROR(__xludf.DUMMYFUNCTION("TO_DATE(INT((A1042/(60*60*24))+""1/1/1970""))"),43119.0)</f>
        <v>43119</v>
      </c>
      <c r="D1042" s="156">
        <v>1.5391152E9</v>
      </c>
      <c r="E1042" s="156">
        <v>98973.0962</v>
      </c>
      <c r="G1042" s="152">
        <v>1.5587568E9</v>
      </c>
      <c r="H1042" s="152">
        <v>161528.3422</v>
      </c>
      <c r="J1042" s="154">
        <v>43808.0</v>
      </c>
      <c r="K1042" s="155">
        <v>204731.36</v>
      </c>
      <c r="M1042" s="13">
        <v>1.5009048E9</v>
      </c>
      <c r="N1042" s="13">
        <v>27442.3901</v>
      </c>
      <c r="P1042" s="156">
        <v>1.4948784E9</v>
      </c>
      <c r="Q1042" s="156">
        <v>142024.296</v>
      </c>
      <c r="S1042" s="156">
        <v>1.5048792E9</v>
      </c>
      <c r="T1042" s="156">
        <v>9786.8882</v>
      </c>
      <c r="V1042" s="156">
        <v>1.4896728E9</v>
      </c>
      <c r="W1042" s="156">
        <v>96663.0166</v>
      </c>
      <c r="Y1042" s="156">
        <v>1.4879808E9</v>
      </c>
      <c r="Z1042" s="156">
        <v>97194.963</v>
      </c>
      <c r="AA1042" s="153">
        <f>IFERROR(__xludf.DUMMYFUNCTION("TO_DATE(INT((AB1042/(60*60*24))+""1/1/1970""))"),43837.0)</f>
        <v>43837</v>
      </c>
      <c r="AB1042" s="152">
        <v>1.5784272E9</v>
      </c>
      <c r="AC1042" s="152">
        <v>127059.2283</v>
      </c>
      <c r="AD1042" s="153">
        <f>IFERROR(__xludf.DUMMYFUNCTION("TO_DATE(INT((AE1042/(60*60*24))+""1/1/1970""))"),43844.0)</f>
        <v>43844</v>
      </c>
      <c r="AE1042" s="156">
        <v>1.579014E9</v>
      </c>
      <c r="AF1042" s="156">
        <v>102132.29</v>
      </c>
      <c r="AG1042" s="153">
        <f>IFERROR(__xludf.DUMMYFUNCTION("TO_DATE(INT((AH1042/(60*60*24))+""1/1/1970""))"),43631.0)</f>
        <v>43631</v>
      </c>
      <c r="AH1042" s="156">
        <v>1.560626171E9</v>
      </c>
      <c r="AI1042" s="156">
        <v>107377.6783</v>
      </c>
    </row>
    <row r="1043">
      <c r="A1043" s="152">
        <v>1.5163956E9</v>
      </c>
      <c r="B1043" s="152">
        <v>133014.6733</v>
      </c>
      <c r="C1043" s="153">
        <f>IFERROR(__xludf.DUMMYFUNCTION("TO_DATE(INT((A1043/(60*60*24))+""1/1/1970""))"),43119.0)</f>
        <v>43119</v>
      </c>
      <c r="D1043" s="156">
        <v>1.5391836E9</v>
      </c>
      <c r="E1043" s="156">
        <v>98838.0102</v>
      </c>
      <c r="G1043" s="156">
        <v>1.559052E9</v>
      </c>
      <c r="H1043" s="156">
        <v>161528.3422</v>
      </c>
      <c r="J1043" s="154">
        <v>43809.0</v>
      </c>
      <c r="K1043" s="155">
        <v>204124.49</v>
      </c>
      <c r="M1043" s="13">
        <v>1.5009264E9</v>
      </c>
      <c r="N1043" s="13">
        <v>27442.3901</v>
      </c>
      <c r="P1043" s="152">
        <v>1.4949072E9</v>
      </c>
      <c r="Q1043" s="152">
        <v>143346.4164</v>
      </c>
      <c r="S1043" s="152">
        <v>1.5049008E9</v>
      </c>
      <c r="T1043" s="152">
        <v>9786.8882</v>
      </c>
      <c r="V1043" s="152">
        <v>1.4897052E9</v>
      </c>
      <c r="W1043" s="152">
        <v>96517.9656</v>
      </c>
      <c r="Y1043" s="152">
        <v>1.48815E9</v>
      </c>
      <c r="Z1043" s="152">
        <v>97194.963</v>
      </c>
      <c r="AA1043" s="153">
        <f>IFERROR(__xludf.DUMMYFUNCTION("TO_DATE(INT((AB1043/(60*60*24))+""1/1/1970""))"),43837.0)</f>
        <v>43837</v>
      </c>
      <c r="AB1043" s="156">
        <v>1.5784308E9</v>
      </c>
      <c r="AC1043" s="156">
        <v>126982.2444</v>
      </c>
      <c r="AD1043" s="153">
        <f>IFERROR(__xludf.DUMMYFUNCTION("TO_DATE(INT((AE1043/(60*60*24))+""1/1/1970""))"),43844.0)</f>
        <v>43844</v>
      </c>
      <c r="AE1043" s="152">
        <v>1.579032E9</v>
      </c>
      <c r="AF1043" s="152">
        <v>102132.29</v>
      </c>
      <c r="AG1043" s="153">
        <f>IFERROR(__xludf.DUMMYFUNCTION("TO_DATE(INT((AH1043/(60*60*24))+""1/1/1970""))"),43631.0)</f>
        <v>43631</v>
      </c>
      <c r="AH1043" s="152">
        <v>1.560642149E9</v>
      </c>
      <c r="AI1043" s="152">
        <v>107377.6783</v>
      </c>
    </row>
    <row r="1044">
      <c r="A1044" s="156">
        <v>1.51663146E9</v>
      </c>
      <c r="B1044" s="156">
        <v>132910.6019</v>
      </c>
      <c r="C1044" s="153">
        <f>IFERROR(__xludf.DUMMYFUNCTION("TO_DATE(INT((A1044/(60*60*24))+""1/1/1970""))"),43122.0)</f>
        <v>43122</v>
      </c>
      <c r="D1044" s="156">
        <v>1.5392304E9</v>
      </c>
      <c r="E1044" s="156">
        <v>98838.0102</v>
      </c>
      <c r="G1044" s="156">
        <v>1.5591024E9</v>
      </c>
      <c r="H1044" s="156">
        <v>159234.939</v>
      </c>
      <c r="J1044" s="154">
        <v>43810.0</v>
      </c>
      <c r="K1044" s="155">
        <v>203909.94</v>
      </c>
      <c r="M1044" s="13">
        <v>1.5009912E9</v>
      </c>
      <c r="N1044" s="13">
        <v>27480.9335</v>
      </c>
      <c r="P1044" s="156">
        <v>1.4949468E9</v>
      </c>
      <c r="Q1044" s="156">
        <v>143346.4164</v>
      </c>
      <c r="S1044" s="156">
        <v>1.5049152E9</v>
      </c>
      <c r="T1044" s="156">
        <v>9778.3806</v>
      </c>
      <c r="V1044" s="156">
        <v>1.4897124E9</v>
      </c>
      <c r="W1044" s="156">
        <v>96531.028</v>
      </c>
      <c r="Y1044" s="156">
        <v>1.4881896E9</v>
      </c>
      <c r="Z1044" s="156">
        <v>97115.0378</v>
      </c>
      <c r="AA1044" s="153">
        <f>IFERROR(__xludf.DUMMYFUNCTION("TO_DATE(INT((AB1044/(60*60*24))+""1/1/1970""))"),43838.0)</f>
        <v>43838</v>
      </c>
      <c r="AB1044" s="152">
        <v>1.5784596E9</v>
      </c>
      <c r="AC1044" s="152">
        <v>126982.2444</v>
      </c>
      <c r="AD1044" s="153">
        <f>IFERROR(__xludf.DUMMYFUNCTION("TO_DATE(INT((AE1044/(60*60*24))+""1/1/1970""))"),43844.0)</f>
        <v>43844</v>
      </c>
      <c r="AE1044" s="156">
        <v>1.5790356E9</v>
      </c>
      <c r="AF1044" s="156">
        <v>102132.29</v>
      </c>
      <c r="AG1044" s="153">
        <f>IFERROR(__xludf.DUMMYFUNCTION("TO_DATE(INT((AH1044/(60*60*24))+""1/1/1970""))"),43631.0)</f>
        <v>43631</v>
      </c>
      <c r="AH1044" s="156">
        <v>1.560643187E9</v>
      </c>
      <c r="AI1044" s="156">
        <v>107377.6783</v>
      </c>
    </row>
    <row r="1045">
      <c r="A1045" s="152">
        <v>1.5166548E9</v>
      </c>
      <c r="B1045" s="152">
        <v>134093.2307</v>
      </c>
      <c r="C1045" s="153">
        <f>IFERROR(__xludf.DUMMYFUNCTION("TO_DATE(INT((A1045/(60*60*24))+""1/1/1970""))"),43122.0)</f>
        <v>43122</v>
      </c>
      <c r="D1045" s="156">
        <v>1.539288E9</v>
      </c>
      <c r="E1045" s="156">
        <v>98838.0102</v>
      </c>
      <c r="G1045" s="152">
        <v>1.5591888E9</v>
      </c>
      <c r="H1045" s="152">
        <v>158510.6007</v>
      </c>
      <c r="J1045" s="154">
        <v>43811.0</v>
      </c>
      <c r="K1045" s="155">
        <v>204455.51</v>
      </c>
      <c r="M1045" s="13">
        <v>1.5010128E9</v>
      </c>
      <c r="N1045" s="13">
        <v>27480.9335</v>
      </c>
      <c r="P1045" s="152">
        <v>1.4949648E9</v>
      </c>
      <c r="Q1045" s="152">
        <v>143346.4164</v>
      </c>
      <c r="S1045" s="152">
        <v>1.505088E9</v>
      </c>
      <c r="T1045" s="152">
        <v>9787.4023</v>
      </c>
      <c r="V1045" s="152">
        <v>1.489752E9</v>
      </c>
      <c r="W1045" s="152">
        <v>96888.8526</v>
      </c>
      <c r="Y1045" s="152">
        <v>1.4882292E9</v>
      </c>
      <c r="Z1045" s="152">
        <v>97115.0378</v>
      </c>
      <c r="AA1045" s="153">
        <f>IFERROR(__xludf.DUMMYFUNCTION("TO_DATE(INT((AB1045/(60*60*24))+""1/1/1970""))"),43838.0)</f>
        <v>43838</v>
      </c>
      <c r="AB1045" s="156">
        <v>1.5784956E9</v>
      </c>
      <c r="AC1045" s="156">
        <v>127355.8192</v>
      </c>
      <c r="AD1045" s="153">
        <f>IFERROR(__xludf.DUMMYFUNCTION("TO_DATE(INT((AE1045/(60*60*24))+""1/1/1970""))"),43845.0)</f>
        <v>43845</v>
      </c>
      <c r="AE1045" s="152">
        <v>1.5790644E9</v>
      </c>
      <c r="AF1045" s="152">
        <v>104556.84</v>
      </c>
      <c r="AG1045" s="153">
        <f>IFERROR(__xludf.DUMMYFUNCTION("TO_DATE(INT((AH1045/(60*60*24))+""1/1/1970""))"),43632.0)</f>
        <v>43632</v>
      </c>
      <c r="AH1045" s="152">
        <v>1.560662115E9</v>
      </c>
      <c r="AI1045" s="152">
        <v>107377.6783</v>
      </c>
    </row>
    <row r="1046">
      <c r="A1046" s="156">
        <v>1.51671786E9</v>
      </c>
      <c r="B1046" s="156">
        <v>134036.4646</v>
      </c>
      <c r="C1046" s="153">
        <f>IFERROR(__xludf.DUMMYFUNCTION("TO_DATE(INT((A1046/(60*60*24))+""1/1/1970""))"),43123.0)</f>
        <v>43123</v>
      </c>
      <c r="D1046" s="156">
        <v>1.5393564E9</v>
      </c>
      <c r="E1046" s="156">
        <v>98838.0102</v>
      </c>
      <c r="G1046" s="156">
        <v>1.5592752E9</v>
      </c>
      <c r="H1046" s="156">
        <v>159846.3877</v>
      </c>
      <c r="J1046" s="154">
        <v>43812.0</v>
      </c>
      <c r="K1046" s="155">
        <v>206116.74</v>
      </c>
      <c r="M1046" s="13">
        <v>1.5010776E9</v>
      </c>
      <c r="N1046" s="13">
        <v>27436.2945</v>
      </c>
      <c r="P1046" s="156">
        <v>1.4949936E9</v>
      </c>
      <c r="Q1046" s="156">
        <v>143211.6833</v>
      </c>
      <c r="S1046" s="156">
        <v>1.5051384E9</v>
      </c>
      <c r="T1046" s="156">
        <v>9787.4023</v>
      </c>
      <c r="V1046" s="156">
        <v>1.4897844E9</v>
      </c>
      <c r="W1046" s="156">
        <v>96869.8584</v>
      </c>
      <c r="Y1046" s="156">
        <v>1.4882364E9</v>
      </c>
      <c r="Z1046" s="156">
        <v>97115.0378</v>
      </c>
      <c r="AA1046" s="153">
        <f>IFERROR(__xludf.DUMMYFUNCTION("TO_DATE(INT((AB1046/(60*60*24))+""1/1/1970""))"),43838.0)</f>
        <v>43838</v>
      </c>
      <c r="AB1046" s="152">
        <v>1.5785136E9</v>
      </c>
      <c r="AC1046" s="152">
        <v>128676.1428</v>
      </c>
      <c r="AD1046" s="153">
        <f>IFERROR(__xludf.DUMMYFUNCTION("TO_DATE(INT((AE1046/(60*60*24))+""1/1/1970""))"),43845.0)</f>
        <v>43845</v>
      </c>
      <c r="AE1046" s="156">
        <v>1.5791004E9</v>
      </c>
      <c r="AF1046" s="156">
        <v>104556.84</v>
      </c>
      <c r="AG1046" s="153">
        <f>IFERROR(__xludf.DUMMYFUNCTION("TO_DATE(INT((AH1046/(60*60*24))+""1/1/1970""))"),43632.0)</f>
        <v>43632</v>
      </c>
      <c r="AH1046" s="156">
        <v>1.560677917E9</v>
      </c>
      <c r="AI1046" s="156">
        <v>107377.6783</v>
      </c>
    </row>
    <row r="1047">
      <c r="A1047" s="152">
        <v>1.5167412E9</v>
      </c>
      <c r="B1047" s="152">
        <v>134377.0617</v>
      </c>
      <c r="C1047" s="153">
        <f>IFERROR(__xludf.DUMMYFUNCTION("TO_DATE(INT((A1047/(60*60*24))+""1/1/1970""))"),43123.0)</f>
        <v>43123</v>
      </c>
      <c r="D1047" s="156">
        <v>1.5394032E9</v>
      </c>
      <c r="E1047" s="156">
        <v>98838.0102</v>
      </c>
      <c r="G1047" s="152">
        <v>1.5593616E9</v>
      </c>
      <c r="H1047" s="152">
        <v>161135.4729</v>
      </c>
      <c r="J1047" s="154">
        <v>43815.0</v>
      </c>
      <c r="K1047" s="155">
        <v>206233.21</v>
      </c>
      <c r="M1047" s="13">
        <v>1.5010992E9</v>
      </c>
      <c r="N1047" s="13">
        <v>27436.2945</v>
      </c>
      <c r="P1047" s="152">
        <v>1.4950332E9</v>
      </c>
      <c r="Q1047" s="152">
        <v>143211.6833</v>
      </c>
      <c r="S1047" s="152">
        <v>1.50516E9</v>
      </c>
      <c r="T1047" s="152">
        <v>9787.4023</v>
      </c>
      <c r="V1047" s="152">
        <v>1.4899608E9</v>
      </c>
      <c r="W1047" s="152">
        <v>96863.8584</v>
      </c>
      <c r="Y1047" s="152">
        <v>1.4882688E9</v>
      </c>
      <c r="Z1047" s="152">
        <v>97408.0967</v>
      </c>
      <c r="AA1047" s="153">
        <f>IFERROR(__xludf.DUMMYFUNCTION("TO_DATE(INT((AB1047/(60*60*24))+""1/1/1970""))"),43838.0)</f>
        <v>43838</v>
      </c>
      <c r="AB1047" s="156">
        <v>1.5785172E9</v>
      </c>
      <c r="AC1047" s="156">
        <v>128408.6328</v>
      </c>
      <c r="AD1047" s="153">
        <f>IFERROR(__xludf.DUMMYFUNCTION("TO_DATE(INT((AE1047/(60*60*24))+""1/1/1970""))"),43845.0)</f>
        <v>43845</v>
      </c>
      <c r="AE1047" s="152">
        <v>1.5791184E9</v>
      </c>
      <c r="AF1047" s="152">
        <v>104556.84</v>
      </c>
      <c r="AG1047" s="153">
        <f>IFERROR(__xludf.DUMMYFUNCTION("TO_DATE(INT((AH1047/(60*60*24))+""1/1/1970""))"),43632.0)</f>
        <v>43632</v>
      </c>
      <c r="AH1047" s="152">
        <v>1.560693741E9</v>
      </c>
      <c r="AI1047" s="152">
        <v>107377.6783</v>
      </c>
    </row>
    <row r="1048">
      <c r="A1048" s="156">
        <v>1.51680426E9</v>
      </c>
      <c r="B1048" s="156">
        <v>134694.0062</v>
      </c>
      <c r="C1048" s="153">
        <f>IFERROR(__xludf.DUMMYFUNCTION("TO_DATE(INT((A1048/(60*60*24))+""1/1/1970""))"),43124.0)</f>
        <v>43124</v>
      </c>
      <c r="D1048" s="156">
        <v>1.5396336E9</v>
      </c>
      <c r="E1048" s="156">
        <v>98838.0102</v>
      </c>
      <c r="G1048" s="156">
        <v>1.5595704E9</v>
      </c>
      <c r="H1048" s="156">
        <v>161135.4729</v>
      </c>
      <c r="J1048" s="154">
        <v>43816.0</v>
      </c>
      <c r="K1048" s="155">
        <v>207569.55</v>
      </c>
      <c r="M1048" s="13">
        <v>1.501164E9</v>
      </c>
      <c r="N1048" s="13">
        <v>27420.3097</v>
      </c>
      <c r="P1048" s="156">
        <v>1.4950512E9</v>
      </c>
      <c r="Q1048" s="156">
        <v>143211.6833</v>
      </c>
      <c r="S1048" s="156">
        <v>1.5052248E9</v>
      </c>
      <c r="T1048" s="156">
        <v>9810.7753</v>
      </c>
      <c r="V1048" s="156">
        <v>1.4899644E9</v>
      </c>
      <c r="W1048" s="156">
        <v>96836.3529</v>
      </c>
      <c r="Y1048" s="156">
        <v>1.4883084E9</v>
      </c>
      <c r="Z1048" s="156">
        <v>97408.0967</v>
      </c>
      <c r="AA1048" s="153">
        <f>IFERROR(__xludf.DUMMYFUNCTION("TO_DATE(INT((AB1048/(60*60*24))+""1/1/1970""))"),43839.0)</f>
        <v>43839</v>
      </c>
      <c r="AB1048" s="152">
        <v>1.578546E9</v>
      </c>
      <c r="AC1048" s="152">
        <v>128408.6328</v>
      </c>
      <c r="AD1048" s="153">
        <f>IFERROR(__xludf.DUMMYFUNCTION("TO_DATE(INT((AE1048/(60*60*24))+""1/1/1970""))"),43845.0)</f>
        <v>43845</v>
      </c>
      <c r="AE1048" s="156">
        <v>1.579122E9</v>
      </c>
      <c r="AF1048" s="156">
        <v>104556.84</v>
      </c>
      <c r="AG1048" s="153">
        <f>IFERROR(__xludf.DUMMYFUNCTION("TO_DATE(INT((AH1048/(60*60*24))+""1/1/1970""))"),43632.0)</f>
        <v>43632</v>
      </c>
      <c r="AH1048" s="156">
        <v>1.560710271E9</v>
      </c>
      <c r="AI1048" s="156">
        <v>107377.6783</v>
      </c>
    </row>
    <row r="1049">
      <c r="A1049" s="152">
        <v>1.5168276E9</v>
      </c>
      <c r="B1049" s="152">
        <v>134325.026</v>
      </c>
      <c r="C1049" s="153">
        <f>IFERROR(__xludf.DUMMYFUNCTION("TO_DATE(INT((A1049/(60*60*24))+""1/1/1970""))"),43124.0)</f>
        <v>43124</v>
      </c>
      <c r="D1049" s="156">
        <v>1.539702E9</v>
      </c>
      <c r="E1049" s="156">
        <v>98838.0102</v>
      </c>
      <c r="G1049" s="156">
        <v>1.5596208E9</v>
      </c>
      <c r="H1049" s="156">
        <v>157857.0135</v>
      </c>
      <c r="J1049" s="154">
        <v>43817.0</v>
      </c>
      <c r="K1049" s="155">
        <v>207612.46</v>
      </c>
      <c r="M1049" s="13">
        <v>1.5011856E9</v>
      </c>
      <c r="N1049" s="13">
        <v>27420.3097</v>
      </c>
      <c r="P1049" s="152">
        <v>1.49508E9</v>
      </c>
      <c r="Q1049" s="152">
        <v>138670.5325</v>
      </c>
      <c r="S1049" s="152">
        <v>1.5052464E9</v>
      </c>
      <c r="T1049" s="152">
        <v>9810.7753</v>
      </c>
      <c r="V1049" s="152">
        <v>1.4900004E9</v>
      </c>
      <c r="W1049" s="152">
        <v>96637.2663</v>
      </c>
      <c r="Y1049" s="152">
        <v>1.4883228E9</v>
      </c>
      <c r="Z1049" s="152">
        <v>97408.0967</v>
      </c>
      <c r="AA1049" s="153">
        <f>IFERROR(__xludf.DUMMYFUNCTION("TO_DATE(INT((AB1049/(60*60*24))+""1/1/1970""))"),43839.0)</f>
        <v>43839</v>
      </c>
      <c r="AB1049" s="156">
        <v>1.578582E9</v>
      </c>
      <c r="AC1049" s="156">
        <v>129565.7265</v>
      </c>
      <c r="AD1049" s="153">
        <f>IFERROR(__xludf.DUMMYFUNCTION("TO_DATE(INT((AE1049/(60*60*24))+""1/1/1970""))"),43846.0)</f>
        <v>43846</v>
      </c>
      <c r="AE1049" s="152">
        <v>1.5791508E9</v>
      </c>
      <c r="AF1049" s="152">
        <v>104542.74</v>
      </c>
      <c r="AG1049" s="153">
        <f>IFERROR(__xludf.DUMMYFUNCTION("TO_DATE(INT((AH1049/(60*60*24))+""1/1/1970""))"),43632.0)</f>
        <v>43632</v>
      </c>
      <c r="AH1049" s="152">
        <v>1.560726218E9</v>
      </c>
      <c r="AI1049" s="152">
        <v>107377.6783</v>
      </c>
    </row>
    <row r="1050">
      <c r="A1050" s="156">
        <v>1.51689066E9</v>
      </c>
      <c r="B1050" s="156">
        <v>134788.6165</v>
      </c>
      <c r="C1050" s="153">
        <f>IFERROR(__xludf.DUMMYFUNCTION("TO_DATE(INT((A1050/(60*60*24))+""1/1/1970""))"),43125.0)</f>
        <v>43125</v>
      </c>
      <c r="D1050" s="156">
        <v>1.5397488E9</v>
      </c>
      <c r="E1050" s="156">
        <v>98838.0102</v>
      </c>
      <c r="G1050" s="152">
        <v>1.5597072E9</v>
      </c>
      <c r="H1050" s="152">
        <v>160588.5533</v>
      </c>
      <c r="J1050" s="154">
        <v>43818.0</v>
      </c>
      <c r="K1050" s="155">
        <v>207624.72</v>
      </c>
      <c r="M1050" s="13">
        <v>1.5012504E9</v>
      </c>
      <c r="N1050" s="13">
        <v>27437.154</v>
      </c>
      <c r="P1050" s="156">
        <v>1.4951196E9</v>
      </c>
      <c r="Q1050" s="156">
        <v>138670.5325</v>
      </c>
      <c r="S1050" s="156">
        <v>1.5053112E9</v>
      </c>
      <c r="T1050" s="156">
        <v>9822.7356</v>
      </c>
      <c r="V1050" s="156">
        <v>1.49004E9</v>
      </c>
      <c r="W1050" s="156">
        <v>96824.2963</v>
      </c>
      <c r="Y1050" s="156">
        <v>1.488348E9</v>
      </c>
      <c r="Z1050" s="156">
        <v>97271.2134</v>
      </c>
      <c r="AA1050" s="153">
        <f>IFERROR(__xludf.DUMMYFUNCTION("TO_DATE(INT((AB1050/(60*60*24))+""1/1/1970""))"),43839.0)</f>
        <v>43839</v>
      </c>
      <c r="AB1050" s="152">
        <v>1.5786E9</v>
      </c>
      <c r="AC1050" s="152">
        <v>129205.7177</v>
      </c>
      <c r="AD1050" s="153">
        <f>IFERROR(__xludf.DUMMYFUNCTION("TO_DATE(INT((AE1050/(60*60*24))+""1/1/1970""))"),43846.0)</f>
        <v>43846</v>
      </c>
      <c r="AE1050" s="156">
        <v>1.5791868E9</v>
      </c>
      <c r="AF1050" s="156">
        <v>104542.74</v>
      </c>
      <c r="AG1050" s="153">
        <f>IFERROR(__xludf.DUMMYFUNCTION("TO_DATE(INT((AH1050/(60*60*24))+""1/1/1970""))"),43632.0)</f>
        <v>43632</v>
      </c>
      <c r="AH1050" s="156">
        <v>1.560729535E9</v>
      </c>
      <c r="AI1050" s="156">
        <v>107377.6783</v>
      </c>
    </row>
    <row r="1051">
      <c r="A1051" s="152">
        <v>1.516914E9</v>
      </c>
      <c r="B1051" s="152">
        <v>134381.7922</v>
      </c>
      <c r="C1051" s="153">
        <f>IFERROR(__xludf.DUMMYFUNCTION("TO_DATE(INT((A1051/(60*60*24))+""1/1/1970""))"),43125.0)</f>
        <v>43125</v>
      </c>
      <c r="D1051" s="156">
        <v>1.5398064E9</v>
      </c>
      <c r="E1051" s="156">
        <v>98838.0102</v>
      </c>
      <c r="G1051" s="156">
        <v>1.5597936E9</v>
      </c>
      <c r="H1051" s="156">
        <v>164892.2163</v>
      </c>
      <c r="J1051" s="154">
        <v>43819.0</v>
      </c>
      <c r="K1051" s="155">
        <v>209390.16</v>
      </c>
      <c r="M1051" s="13">
        <v>1.501272E9</v>
      </c>
      <c r="N1051" s="13">
        <v>27437.154</v>
      </c>
      <c r="P1051" s="152">
        <v>1.4951376E9</v>
      </c>
      <c r="Q1051" s="152">
        <v>138670.5325</v>
      </c>
      <c r="S1051" s="152">
        <v>1.5053328E9</v>
      </c>
      <c r="T1051" s="152">
        <v>9822.7356</v>
      </c>
      <c r="V1051" s="152">
        <v>1.4900508E9</v>
      </c>
      <c r="W1051" s="152">
        <v>96912.8092</v>
      </c>
      <c r="Y1051" s="152">
        <v>1.4883876E9</v>
      </c>
      <c r="Z1051" s="152">
        <v>97271.2134</v>
      </c>
      <c r="AA1051" s="153">
        <f>IFERROR(__xludf.DUMMYFUNCTION("TO_DATE(INT((AB1051/(60*60*24))+""1/1/1970""))"),43839.0)</f>
        <v>43839</v>
      </c>
      <c r="AB1051" s="156">
        <v>1.5786036E9</v>
      </c>
      <c r="AC1051" s="156">
        <v>129212.7565</v>
      </c>
      <c r="AD1051" s="153">
        <f>IFERROR(__xludf.DUMMYFUNCTION("TO_DATE(INT((AE1051/(60*60*24))+""1/1/1970""))"),43846.0)</f>
        <v>43846</v>
      </c>
      <c r="AE1051" s="152">
        <v>1.5792048E9</v>
      </c>
      <c r="AF1051" s="152">
        <v>104542.74</v>
      </c>
      <c r="AG1051" s="153">
        <f>IFERROR(__xludf.DUMMYFUNCTION("TO_DATE(INT((AH1051/(60*60*24))+""1/1/1970""))"),43633.0)</f>
        <v>43633</v>
      </c>
      <c r="AH1051" s="152">
        <v>1.560743271E9</v>
      </c>
      <c r="AI1051" s="152">
        <v>107377.6783</v>
      </c>
    </row>
    <row r="1052">
      <c r="A1052" s="156">
        <v>1.51697706E9</v>
      </c>
      <c r="B1052" s="156">
        <v>134779.1554</v>
      </c>
      <c r="C1052" s="153">
        <f>IFERROR(__xludf.DUMMYFUNCTION("TO_DATE(INT((A1052/(60*60*24))+""1/1/1970""))"),43126.0)</f>
        <v>43126</v>
      </c>
      <c r="D1052" s="156">
        <v>1.5398748E9</v>
      </c>
      <c r="E1052" s="156">
        <v>98838.0102</v>
      </c>
      <c r="G1052" s="152">
        <v>1.55988E9</v>
      </c>
      <c r="H1052" s="152">
        <v>165655.5658</v>
      </c>
      <c r="J1052" s="154">
        <v>43822.0</v>
      </c>
      <c r="K1052" s="155">
        <v>209285.95</v>
      </c>
      <c r="M1052" s="13">
        <v>1.5012864E9</v>
      </c>
      <c r="N1052" s="13">
        <v>27459.2258</v>
      </c>
      <c r="P1052" s="156">
        <v>1.4951664E9</v>
      </c>
      <c r="Q1052" s="156">
        <v>139609.4586</v>
      </c>
      <c r="S1052" s="156">
        <v>1.5053976E9</v>
      </c>
      <c r="T1052" s="156">
        <v>9826.058</v>
      </c>
      <c r="V1052" s="156">
        <v>1.4900796E9</v>
      </c>
      <c r="W1052" s="156">
        <v>96556.2834</v>
      </c>
      <c r="Y1052" s="156">
        <v>1.4884092E9</v>
      </c>
      <c r="Z1052" s="156">
        <v>97271.2134</v>
      </c>
      <c r="AA1052" s="153">
        <f>IFERROR(__xludf.DUMMYFUNCTION("TO_DATE(INT((AB1052/(60*60*24))+""1/1/1970""))"),43840.0)</f>
        <v>43840</v>
      </c>
      <c r="AB1052" s="152">
        <v>1.5786324E9</v>
      </c>
      <c r="AC1052" s="152">
        <v>129212.7565</v>
      </c>
      <c r="AD1052" s="153">
        <f>IFERROR(__xludf.DUMMYFUNCTION("TO_DATE(INT((AE1052/(60*60*24))+""1/1/1970""))"),43846.0)</f>
        <v>43846</v>
      </c>
      <c r="AE1052" s="156">
        <v>1.5792084E9</v>
      </c>
      <c r="AF1052" s="156">
        <v>104542.74</v>
      </c>
      <c r="AG1052" s="153">
        <f>IFERROR(__xludf.DUMMYFUNCTION("TO_DATE(INT((AH1052/(60*60*24))+""1/1/1970""))"),43633.0)</f>
        <v>43633</v>
      </c>
      <c r="AH1052" s="156">
        <v>1.560759154E9</v>
      </c>
      <c r="AI1052" s="156">
        <v>107377.6783</v>
      </c>
    </row>
    <row r="1053">
      <c r="A1053" s="152">
        <v>1.5170004E9</v>
      </c>
      <c r="B1053" s="152">
        <v>135933.4011</v>
      </c>
      <c r="C1053" s="153">
        <f>IFERROR(__xludf.DUMMYFUNCTION("TO_DATE(INT((A1053/(60*60*24))+""1/1/1970""))"),43126.0)</f>
        <v>43126</v>
      </c>
      <c r="D1053" s="156">
        <v>1.5399216E9</v>
      </c>
      <c r="E1053" s="156">
        <v>98838.0102</v>
      </c>
      <c r="G1053" s="156">
        <v>1.5599664E9</v>
      </c>
      <c r="H1053" s="156">
        <v>167585.9123</v>
      </c>
      <c r="J1053" s="154">
        <v>43823.0</v>
      </c>
      <c r="K1053" s="155">
        <v>209586.32</v>
      </c>
      <c r="M1053" s="13">
        <v>1.5013728E9</v>
      </c>
      <c r="N1053" s="13">
        <v>27459.2258</v>
      </c>
      <c r="P1053" s="152">
        <v>1.495206E9</v>
      </c>
      <c r="Q1053" s="152">
        <v>139609.4586</v>
      </c>
      <c r="S1053" s="152">
        <v>1.5054192E9</v>
      </c>
      <c r="T1053" s="152">
        <v>9826.058</v>
      </c>
      <c r="V1053" s="152">
        <v>1.4901192E9</v>
      </c>
      <c r="W1053" s="152">
        <v>96249.9569</v>
      </c>
      <c r="Y1053" s="152">
        <v>1.4884272E9</v>
      </c>
      <c r="Z1053" s="152">
        <v>96966.2116</v>
      </c>
      <c r="AA1053" s="153">
        <f>IFERROR(__xludf.DUMMYFUNCTION("TO_DATE(INT((AB1053/(60*60*24))+""1/1/1970""))"),43840.0)</f>
        <v>43840</v>
      </c>
      <c r="AB1053" s="156">
        <v>1.5786684E9</v>
      </c>
      <c r="AC1053" s="156">
        <v>129393.343</v>
      </c>
      <c r="AD1053" s="153">
        <f>IFERROR(__xludf.DUMMYFUNCTION("TO_DATE(INT((AE1053/(60*60*24))+""1/1/1970""))"),43847.0)</f>
        <v>43847</v>
      </c>
      <c r="AE1053" s="152">
        <v>1.5792372E9</v>
      </c>
      <c r="AF1053" s="152">
        <v>103969.24</v>
      </c>
      <c r="AG1053" s="153">
        <f>IFERROR(__xludf.DUMMYFUNCTION("TO_DATE(INT((AH1053/(60*60*24))+""1/1/1970""))"),43633.0)</f>
        <v>43633</v>
      </c>
      <c r="AH1053" s="152">
        <v>1.560774947E9</v>
      </c>
      <c r="AI1053" s="152">
        <v>107377.6783</v>
      </c>
    </row>
    <row r="1054">
      <c r="A1054" s="156">
        <v>1.51723626E9</v>
      </c>
      <c r="B1054" s="156">
        <v>135659.0313</v>
      </c>
      <c r="C1054" s="153">
        <f>IFERROR(__xludf.DUMMYFUNCTION("TO_DATE(INT((A1054/(60*60*24))+""1/1/1970""))"),43129.0)</f>
        <v>43129</v>
      </c>
      <c r="D1054" s="156">
        <v>1.5399792E9</v>
      </c>
      <c r="E1054" s="156">
        <v>98838.0102</v>
      </c>
      <c r="G1054" s="152">
        <v>1.5601752E9</v>
      </c>
      <c r="H1054" s="152">
        <v>167585.9123</v>
      </c>
      <c r="J1054" s="154">
        <v>43824.0</v>
      </c>
      <c r="K1054" s="155">
        <v>209592.45</v>
      </c>
      <c r="M1054" s="13">
        <v>1.5014592E9</v>
      </c>
      <c r="N1054" s="13">
        <v>27497.8379</v>
      </c>
      <c r="P1054" s="156">
        <v>1.495224E9</v>
      </c>
      <c r="Q1054" s="156">
        <v>139609.4586</v>
      </c>
      <c r="S1054" s="156">
        <v>1.505484E9</v>
      </c>
      <c r="T1054" s="156">
        <v>9833.8898</v>
      </c>
      <c r="V1054" s="156">
        <v>1.4901372E9</v>
      </c>
      <c r="W1054" s="156">
        <v>96220.7742</v>
      </c>
      <c r="Y1054" s="156">
        <v>1.4884668E9</v>
      </c>
      <c r="Z1054" s="156">
        <v>96966.2116</v>
      </c>
      <c r="AA1054" s="153">
        <f>IFERROR(__xludf.DUMMYFUNCTION("TO_DATE(INT((AB1054/(60*60*24))+""1/1/1970""))"),43840.0)</f>
        <v>43840</v>
      </c>
      <c r="AB1054" s="152">
        <v>1.5786864E9</v>
      </c>
      <c r="AC1054" s="152">
        <v>128521.9017</v>
      </c>
      <c r="AD1054" s="153">
        <f>IFERROR(__xludf.DUMMYFUNCTION("TO_DATE(INT((AE1054/(60*60*24))+""1/1/1970""))"),43847.0)</f>
        <v>43847</v>
      </c>
      <c r="AE1054" s="156">
        <v>1.5792732E9</v>
      </c>
      <c r="AF1054" s="156">
        <v>103969.24</v>
      </c>
      <c r="AG1054" s="153">
        <f>IFERROR(__xludf.DUMMYFUNCTION("TO_DATE(INT((AH1054/(60*60*24))+""1/1/1970""))"),43633.0)</f>
        <v>43633</v>
      </c>
      <c r="AH1054" s="156">
        <v>1.56079074E9</v>
      </c>
      <c r="AI1054" s="156">
        <v>107377.6783</v>
      </c>
    </row>
    <row r="1055">
      <c r="A1055" s="152">
        <v>1.5172596E9</v>
      </c>
      <c r="B1055" s="152">
        <v>135034.6033</v>
      </c>
      <c r="C1055" s="153">
        <f>IFERROR(__xludf.DUMMYFUNCTION("TO_DATE(INT((A1055/(60*60*24))+""1/1/1970""))"),43129.0)</f>
        <v>43129</v>
      </c>
      <c r="D1055" s="156">
        <v>1.5402168E9</v>
      </c>
      <c r="E1055" s="156">
        <v>98838.0102</v>
      </c>
      <c r="G1055" s="152">
        <v>1.5602256E9</v>
      </c>
      <c r="H1055" s="152">
        <v>168185.1033</v>
      </c>
      <c r="J1055" s="154">
        <v>43825.0</v>
      </c>
      <c r="K1055" s="155">
        <v>209592.45</v>
      </c>
      <c r="M1055" s="13">
        <v>1.5015096E9</v>
      </c>
      <c r="N1055" s="13">
        <v>27497.8379</v>
      </c>
      <c r="P1055" s="152">
        <v>1.4952528E9</v>
      </c>
      <c r="Q1055" s="152">
        <v>141249.371</v>
      </c>
      <c r="S1055" s="152">
        <v>1.5055056E9</v>
      </c>
      <c r="T1055" s="152">
        <v>9833.8898</v>
      </c>
      <c r="V1055" s="152">
        <v>1.4901588E9</v>
      </c>
      <c r="W1055" s="152">
        <v>96321.9728</v>
      </c>
      <c r="Y1055" s="152">
        <v>1.4884956E9</v>
      </c>
      <c r="Z1055" s="152">
        <v>96966.2116</v>
      </c>
      <c r="AA1055" s="153">
        <f>IFERROR(__xludf.DUMMYFUNCTION("TO_DATE(INT((AB1055/(60*60*24))+""1/1/1970""))"),43840.0)</f>
        <v>43840</v>
      </c>
      <c r="AB1055" s="156">
        <v>1.57869E9</v>
      </c>
      <c r="AC1055" s="156">
        <v>128238.0656</v>
      </c>
      <c r="AD1055" s="153">
        <f>IFERROR(__xludf.DUMMYFUNCTION("TO_DATE(INT((AE1055/(60*60*24))+""1/1/1970""))"),43847.0)</f>
        <v>43847</v>
      </c>
      <c r="AE1055" s="152">
        <v>1.5792912E9</v>
      </c>
      <c r="AF1055" s="152">
        <v>103969.24</v>
      </c>
      <c r="AG1055" s="153">
        <f>IFERROR(__xludf.DUMMYFUNCTION("TO_DATE(INT((AH1055/(60*60*24))+""1/1/1970""))"),43633.0)</f>
        <v>43633</v>
      </c>
      <c r="AH1055" s="152">
        <v>1.56080663E9</v>
      </c>
      <c r="AI1055" s="152">
        <v>107377.6783</v>
      </c>
    </row>
    <row r="1056">
      <c r="A1056" s="156">
        <v>1.51732266E9</v>
      </c>
      <c r="B1056" s="156">
        <v>133956.0458</v>
      </c>
      <c r="C1056" s="153">
        <f>IFERROR(__xludf.DUMMYFUNCTION("TO_DATE(INT((A1056/(60*60*24))+""1/1/1970""))"),43130.0)</f>
        <v>43130</v>
      </c>
      <c r="D1056" s="156">
        <v>1.5402672E9</v>
      </c>
      <c r="E1056" s="156">
        <v>98838.0102</v>
      </c>
      <c r="G1056" s="156">
        <v>1.560312E9</v>
      </c>
      <c r="H1056" s="156">
        <v>166613.2653</v>
      </c>
      <c r="J1056" s="154">
        <v>43826.0</v>
      </c>
      <c r="K1056" s="155">
        <v>210640.68</v>
      </c>
      <c r="M1056" s="13">
        <v>1.5015312E9</v>
      </c>
      <c r="N1056" s="13">
        <v>27497.8379</v>
      </c>
      <c r="P1056" s="156">
        <v>1.4954616E9</v>
      </c>
      <c r="Q1056" s="156">
        <v>141249.371</v>
      </c>
      <c r="S1056" s="156">
        <v>1.50552E9</v>
      </c>
      <c r="T1056" s="156">
        <v>9848.7814</v>
      </c>
      <c r="V1056" s="156">
        <v>1.4901984E9</v>
      </c>
      <c r="W1056" s="156">
        <v>96333.4043</v>
      </c>
      <c r="Y1056" s="156">
        <v>1.4885064E9</v>
      </c>
      <c r="Z1056" s="156">
        <v>96698.8758</v>
      </c>
      <c r="AA1056" s="153">
        <f>IFERROR(__xludf.DUMMYFUNCTION("TO_DATE(INT((AB1056/(60*60*24))+""1/1/1970""))"),43841.0)</f>
        <v>43841</v>
      </c>
      <c r="AB1056" s="152">
        <v>1.5787188E9</v>
      </c>
      <c r="AC1056" s="152">
        <v>128238.0656</v>
      </c>
      <c r="AD1056" s="153">
        <f>IFERROR(__xludf.DUMMYFUNCTION("TO_DATE(INT((AE1056/(60*60*24))+""1/1/1970""))"),43847.0)</f>
        <v>43847</v>
      </c>
      <c r="AE1056" s="156">
        <v>1.5792948E9</v>
      </c>
      <c r="AF1056" s="156">
        <v>103969.24</v>
      </c>
      <c r="AG1056" s="153">
        <f>IFERROR(__xludf.DUMMYFUNCTION("TO_DATE(INT((AH1056/(60*60*24))+""1/1/1970""))"),43633.0)</f>
        <v>43633</v>
      </c>
      <c r="AH1056" s="156">
        <v>1.560815944E9</v>
      </c>
      <c r="AI1056" s="156">
        <v>107377.6783</v>
      </c>
    </row>
    <row r="1057">
      <c r="A1057" s="152">
        <v>1.517346E9</v>
      </c>
      <c r="B1057" s="152">
        <v>133653.2928</v>
      </c>
      <c r="C1057" s="153">
        <f>IFERROR(__xludf.DUMMYFUNCTION("TO_DATE(INT((A1057/(60*60*24))+""1/1/1970""))"),43130.0)</f>
        <v>43130</v>
      </c>
      <c r="D1057" s="156">
        <v>1.5403248E9</v>
      </c>
      <c r="E1057" s="156">
        <v>98838.0102</v>
      </c>
      <c r="G1057" s="152">
        <v>1.5603984E9</v>
      </c>
      <c r="H1057" s="152">
        <v>168470.3774</v>
      </c>
      <c r="J1057" s="154">
        <v>43829.0</v>
      </c>
      <c r="K1057" s="155">
        <v>210591.64</v>
      </c>
      <c r="M1057" s="13">
        <v>1.501596E9</v>
      </c>
      <c r="N1057" s="13">
        <v>27469.0005</v>
      </c>
      <c r="P1057" s="152">
        <v>1.4954832E9</v>
      </c>
      <c r="Q1057" s="152">
        <v>141249.371</v>
      </c>
      <c r="S1057" s="152">
        <v>1.5056928E9</v>
      </c>
      <c r="T1057" s="152">
        <v>9851.1662</v>
      </c>
      <c r="V1057" s="152">
        <v>1.4902236E9</v>
      </c>
      <c r="W1057" s="152">
        <v>96388.7873</v>
      </c>
      <c r="Y1057" s="152">
        <v>1.488546E9</v>
      </c>
      <c r="Z1057" s="152">
        <v>96698.8758</v>
      </c>
      <c r="AA1057" s="153">
        <f>IFERROR(__xludf.DUMMYFUNCTION("TO_DATE(INT((AB1057/(60*60*24))+""1/1/1970""))"),43843.0)</f>
        <v>43843</v>
      </c>
      <c r="AB1057" s="156">
        <v>1.5789276E9</v>
      </c>
      <c r="AC1057" s="156">
        <v>130581.0198</v>
      </c>
      <c r="AD1057" s="153">
        <f>IFERROR(__xludf.DUMMYFUNCTION("TO_DATE(INT((AE1057/(60*60*24))+""1/1/1970""))"),43848.0)</f>
        <v>43848</v>
      </c>
      <c r="AE1057" s="152">
        <v>1.5793236E9</v>
      </c>
      <c r="AF1057" s="152">
        <v>104268.66</v>
      </c>
      <c r="AG1057" s="153">
        <f>IFERROR(__xludf.DUMMYFUNCTION("TO_DATE(INT((AH1057/(60*60*24))+""1/1/1970""))"),43634.0)</f>
        <v>43634</v>
      </c>
      <c r="AH1057" s="152">
        <v>1.560822544E9</v>
      </c>
      <c r="AI1057" s="152">
        <v>107377.6783</v>
      </c>
    </row>
    <row r="1058">
      <c r="A1058" s="156">
        <v>1.51740906E9</v>
      </c>
      <c r="B1058" s="156">
        <v>134149.9969</v>
      </c>
      <c r="C1058" s="153">
        <f>IFERROR(__xludf.DUMMYFUNCTION("TO_DATE(INT((A1058/(60*60*24))+""1/1/1970""))"),43131.0)</f>
        <v>43131</v>
      </c>
      <c r="D1058" s="156">
        <v>1.5403932E9</v>
      </c>
      <c r="E1058" s="156">
        <v>98838.0102</v>
      </c>
      <c r="G1058" s="156">
        <v>1.5604848E9</v>
      </c>
      <c r="H1058" s="156">
        <v>168843.4462</v>
      </c>
      <c r="J1058" s="154">
        <v>43830.0</v>
      </c>
      <c r="K1058" s="155">
        <v>209500.5</v>
      </c>
      <c r="M1058" s="13">
        <v>1.5016176E9</v>
      </c>
      <c r="N1058" s="13">
        <v>27469.0005</v>
      </c>
      <c r="P1058" s="156">
        <v>1.495512E9</v>
      </c>
      <c r="Q1058" s="156">
        <v>142585.3912</v>
      </c>
      <c r="S1058" s="156">
        <v>1.5057432E9</v>
      </c>
      <c r="T1058" s="156">
        <v>9851.1662</v>
      </c>
      <c r="V1058" s="156">
        <v>1.490238E9</v>
      </c>
      <c r="W1058" s="156">
        <v>96461.776</v>
      </c>
      <c r="Y1058" s="156">
        <v>1.4885784E9</v>
      </c>
      <c r="Z1058" s="156">
        <v>96698.8758</v>
      </c>
      <c r="AA1058" s="153">
        <f>IFERROR(__xludf.DUMMYFUNCTION("TO_DATE(INT((AB1058/(60*60*24))+""1/1/1970""))"),43843.0)</f>
        <v>43843</v>
      </c>
      <c r="AB1058" s="152">
        <v>1.5789456E9</v>
      </c>
      <c r="AC1058" s="152">
        <v>131368.8305</v>
      </c>
      <c r="AD1058" s="153">
        <f>IFERROR(__xludf.DUMMYFUNCTION("TO_DATE(INT((AE1058/(60*60*24))+""1/1/1970""))"),43851.0)</f>
        <v>43851</v>
      </c>
      <c r="AE1058" s="156">
        <v>1.5796188E9</v>
      </c>
      <c r="AF1058" s="156">
        <v>104268.66</v>
      </c>
      <c r="AG1058" s="153">
        <f>IFERROR(__xludf.DUMMYFUNCTION("TO_DATE(INT((AH1058/(60*60*24))+""1/1/1970""))"),43634.0)</f>
        <v>43634</v>
      </c>
      <c r="AH1058" s="156">
        <v>1.560839218E9</v>
      </c>
      <c r="AI1058" s="156">
        <v>107377.6783</v>
      </c>
    </row>
    <row r="1059">
      <c r="A1059" s="152">
        <v>1.5174324E9</v>
      </c>
      <c r="B1059" s="152">
        <v>133719.52</v>
      </c>
      <c r="C1059" s="153">
        <f>IFERROR(__xludf.DUMMYFUNCTION("TO_DATE(INT((A1059/(60*60*24))+""1/1/1970""))"),43131.0)</f>
        <v>43131</v>
      </c>
      <c r="D1059" s="156">
        <v>1.54044E9</v>
      </c>
      <c r="E1059" s="156">
        <v>98838.0102</v>
      </c>
      <c r="G1059" s="152">
        <v>1.5605712E9</v>
      </c>
      <c r="H1059" s="152">
        <v>168721.538</v>
      </c>
      <c r="J1059" s="154">
        <v>43831.0</v>
      </c>
      <c r="K1059" s="155">
        <v>209978.64</v>
      </c>
      <c r="M1059" s="13">
        <v>1.5016824E9</v>
      </c>
      <c r="N1059" s="13">
        <v>27493.4037</v>
      </c>
      <c r="P1059" s="152">
        <v>1.4955516E9</v>
      </c>
      <c r="Q1059" s="152">
        <v>142585.3912</v>
      </c>
      <c r="S1059" s="152">
        <v>1.5057648E9</v>
      </c>
      <c r="T1059" s="152">
        <v>9851.1662</v>
      </c>
      <c r="V1059" s="152">
        <v>1.4902776E9</v>
      </c>
      <c r="W1059" s="152">
        <v>96467.7292</v>
      </c>
      <c r="Y1059" s="152">
        <v>1.4885856E9</v>
      </c>
      <c r="Z1059" s="152">
        <v>97756.2764</v>
      </c>
      <c r="AA1059" s="153">
        <f>IFERROR(__xludf.DUMMYFUNCTION("TO_DATE(INT((AB1059/(60*60*24))+""1/1/1970""))"),43843.0)</f>
        <v>43843</v>
      </c>
      <c r="AB1059" s="156">
        <v>1.5789492E9</v>
      </c>
      <c r="AC1059" s="156">
        <v>131757.6131</v>
      </c>
      <c r="AD1059" s="153">
        <f>IFERROR(__xludf.DUMMYFUNCTION("TO_DATE(INT((AE1059/(60*60*24))+""1/1/1970""))"),43851.0)</f>
        <v>43851</v>
      </c>
      <c r="AE1059" s="152">
        <v>1.5796368E9</v>
      </c>
      <c r="AF1059" s="152">
        <v>104268.66</v>
      </c>
      <c r="AG1059" s="153">
        <f>IFERROR(__xludf.DUMMYFUNCTION("TO_DATE(INT((AH1059/(60*60*24))+""1/1/1970""))"),43634.0)</f>
        <v>43634</v>
      </c>
      <c r="AH1059" s="152">
        <v>1.560855018E9</v>
      </c>
      <c r="AI1059" s="152">
        <v>107377.6783</v>
      </c>
    </row>
    <row r="1060">
      <c r="A1060" s="156">
        <v>1.51749546E9</v>
      </c>
      <c r="B1060" s="156">
        <v>133241.738</v>
      </c>
      <c r="C1060" s="153">
        <f>IFERROR(__xludf.DUMMYFUNCTION("TO_DATE(INT((A1060/(60*60*24))+""1/1/1970""))"),43132.0)</f>
        <v>43132</v>
      </c>
      <c r="D1060" s="156">
        <v>1.5404976E9</v>
      </c>
      <c r="E1060" s="156">
        <v>98838.0102</v>
      </c>
      <c r="G1060" s="156">
        <v>1.56078E9</v>
      </c>
      <c r="H1060" s="156">
        <v>168721.538</v>
      </c>
      <c r="J1060" s="154">
        <v>43832.0</v>
      </c>
      <c r="K1060" s="155">
        <v>209973.51</v>
      </c>
      <c r="M1060" s="13">
        <v>1.501704E9</v>
      </c>
      <c r="N1060" s="13">
        <v>27493.4037</v>
      </c>
      <c r="P1060" s="156">
        <v>1.4955696E9</v>
      </c>
      <c r="Q1060" s="156">
        <v>142585.3912</v>
      </c>
      <c r="S1060" s="156">
        <v>1.5058296E9</v>
      </c>
      <c r="T1060" s="156">
        <v>9837.444</v>
      </c>
      <c r="V1060" s="156">
        <v>1.49031E9</v>
      </c>
      <c r="W1060" s="156">
        <v>96498.3866</v>
      </c>
      <c r="Y1060" s="156">
        <v>1.4887548E9</v>
      </c>
      <c r="Z1060" s="156">
        <v>97756.2764</v>
      </c>
      <c r="AA1060" s="153">
        <f>IFERROR(__xludf.DUMMYFUNCTION("TO_DATE(INT((AB1060/(60*60*24))+""1/1/1970""))"),43844.0)</f>
        <v>43844</v>
      </c>
      <c r="AB1060" s="152">
        <v>1.578978E9</v>
      </c>
      <c r="AC1060" s="152">
        <v>131757.6131</v>
      </c>
      <c r="AD1060" s="153">
        <f>IFERROR(__xludf.DUMMYFUNCTION("TO_DATE(INT((AE1060/(60*60*24))+""1/1/1970""))"),43851.0)</f>
        <v>43851</v>
      </c>
      <c r="AE1060" s="156">
        <v>1.5796404E9</v>
      </c>
      <c r="AF1060" s="156">
        <v>104268.66</v>
      </c>
      <c r="AG1060" s="153">
        <f>IFERROR(__xludf.DUMMYFUNCTION("TO_DATE(INT((AH1060/(60*60*24))+""1/1/1970""))"),43634.0)</f>
        <v>43634</v>
      </c>
      <c r="AH1060" s="156">
        <v>1.560870827E9</v>
      </c>
      <c r="AI1060" s="156">
        <v>107377.6783</v>
      </c>
    </row>
    <row r="1061">
      <c r="A1061" s="152">
        <v>1.5175188E9</v>
      </c>
      <c r="B1061" s="152">
        <v>133568.1436</v>
      </c>
      <c r="C1061" s="153">
        <f>IFERROR(__xludf.DUMMYFUNCTION("TO_DATE(INT((A1061/(60*60*24))+""1/1/1970""))"),43132.0)</f>
        <v>43132</v>
      </c>
      <c r="D1061" s="156">
        <v>1.540566E9</v>
      </c>
      <c r="E1061" s="156">
        <v>98838.0102</v>
      </c>
      <c r="G1061" s="156">
        <v>1.5608304E9</v>
      </c>
      <c r="H1061" s="156">
        <v>172248.578</v>
      </c>
      <c r="J1061" s="154">
        <v>43833.0</v>
      </c>
      <c r="K1061" s="155">
        <v>211826.8</v>
      </c>
      <c r="M1061" s="13">
        <v>1.5017688E9</v>
      </c>
      <c r="N1061" s="13">
        <v>27483.9371</v>
      </c>
      <c r="P1061" s="152">
        <v>1.4955984E9</v>
      </c>
      <c r="Q1061" s="152">
        <v>143115.0597</v>
      </c>
      <c r="S1061" s="152">
        <v>1.5058512E9</v>
      </c>
      <c r="T1061" s="152">
        <v>9837.444</v>
      </c>
      <c r="V1061" s="152">
        <v>1.4903172E9</v>
      </c>
      <c r="W1061" s="152">
        <v>96632.8684</v>
      </c>
      <c r="Y1061" s="152">
        <v>1.4887944E9</v>
      </c>
      <c r="Z1061" s="152">
        <v>97745.6846</v>
      </c>
      <c r="AA1061" s="153">
        <f>IFERROR(__xludf.DUMMYFUNCTION("TO_DATE(INT((AB1061/(60*60*24))+""1/1/1970""))"),43844.0)</f>
        <v>43844</v>
      </c>
      <c r="AB1061" s="156">
        <v>1.579014E9</v>
      </c>
      <c r="AC1061" s="156">
        <v>130888.3793</v>
      </c>
      <c r="AD1061" s="153">
        <f>IFERROR(__xludf.DUMMYFUNCTION("TO_DATE(INT((AE1061/(60*60*24))+""1/1/1970""))"),43852.0)</f>
        <v>43852</v>
      </c>
      <c r="AE1061" s="152">
        <v>1.5796692E9</v>
      </c>
      <c r="AF1061" s="152">
        <v>104371.18</v>
      </c>
      <c r="AG1061" s="153">
        <f>IFERROR(__xludf.DUMMYFUNCTION("TO_DATE(INT((AH1061/(60*60*24))+""1/1/1970""))"),43634.0)</f>
        <v>43634</v>
      </c>
      <c r="AH1061" s="152">
        <v>1.56088662E9</v>
      </c>
      <c r="AI1061" s="152">
        <v>107377.6783</v>
      </c>
    </row>
    <row r="1062">
      <c r="A1062" s="156">
        <v>1.51758186E9</v>
      </c>
      <c r="B1062" s="156">
        <v>132868.0273</v>
      </c>
      <c r="C1062" s="153">
        <f>IFERROR(__xludf.DUMMYFUNCTION("TO_DATE(INT((A1062/(60*60*24))+""1/1/1970""))"),43133.0)</f>
        <v>43133</v>
      </c>
      <c r="D1062" s="156">
        <v>1.5406128E9</v>
      </c>
      <c r="E1062" s="156">
        <v>98838.0102</v>
      </c>
      <c r="G1062" s="152">
        <v>1.5609168E9</v>
      </c>
      <c r="H1062" s="152">
        <v>170546.208</v>
      </c>
      <c r="J1062" s="154">
        <v>43836.0</v>
      </c>
      <c r="K1062" s="155">
        <v>212517.92</v>
      </c>
      <c r="M1062" s="13">
        <v>1.5017904E9</v>
      </c>
      <c r="N1062" s="13">
        <v>27483.9371</v>
      </c>
      <c r="P1062" s="156">
        <v>1.495638E9</v>
      </c>
      <c r="Q1062" s="156">
        <v>143115.0597</v>
      </c>
      <c r="S1062" s="156">
        <v>1.505916E9</v>
      </c>
      <c r="T1062" s="156">
        <v>9840.0128</v>
      </c>
      <c r="V1062" s="156">
        <v>1.4903568E9</v>
      </c>
      <c r="W1062" s="156">
        <v>96246.0777</v>
      </c>
      <c r="Y1062" s="156">
        <v>1.488834E9</v>
      </c>
      <c r="Z1062" s="156">
        <v>97745.6846</v>
      </c>
      <c r="AA1062" s="153">
        <f>IFERROR(__xludf.DUMMYFUNCTION("TO_DATE(INT((AB1062/(60*60*24))+""1/1/1970""))"),43844.0)</f>
        <v>43844</v>
      </c>
      <c r="AB1062" s="152">
        <v>1.579032E9</v>
      </c>
      <c r="AC1062" s="152">
        <v>131628.0921</v>
      </c>
      <c r="AD1062" s="153">
        <f>IFERROR(__xludf.DUMMYFUNCTION("TO_DATE(INT((AE1062/(60*60*24))+""1/1/1970""))"),43852.0)</f>
        <v>43852</v>
      </c>
      <c r="AE1062" s="156">
        <v>1.5797052E9</v>
      </c>
      <c r="AF1062" s="156">
        <v>104371.18</v>
      </c>
      <c r="AG1062" s="153">
        <f>IFERROR(__xludf.DUMMYFUNCTION("TO_DATE(INT((AH1062/(60*60*24))+""1/1/1970""))"),43634.0)</f>
        <v>43634</v>
      </c>
      <c r="AH1062" s="156">
        <v>1.56090213E9</v>
      </c>
      <c r="AI1062" s="156">
        <v>107377.6783</v>
      </c>
    </row>
    <row r="1063">
      <c r="A1063" s="152">
        <v>1.5176052E9</v>
      </c>
      <c r="B1063" s="152">
        <v>130668.3378</v>
      </c>
      <c r="C1063" s="153">
        <f>IFERROR(__xludf.DUMMYFUNCTION("TO_DATE(INT((A1063/(60*60*24))+""1/1/1970""))"),43133.0)</f>
        <v>43133</v>
      </c>
      <c r="D1063" s="156">
        <v>1.5408432E9</v>
      </c>
      <c r="E1063" s="156">
        <v>98838.0102</v>
      </c>
      <c r="G1063" s="156">
        <v>1.5610032E9</v>
      </c>
      <c r="H1063" s="156">
        <v>172053.458</v>
      </c>
      <c r="J1063" s="154">
        <v>43837.0</v>
      </c>
      <c r="K1063" s="155">
        <v>213175.06</v>
      </c>
      <c r="M1063" s="13">
        <v>1.5018552E9</v>
      </c>
      <c r="N1063" s="13">
        <v>27601.2246</v>
      </c>
      <c r="P1063" s="152">
        <v>1.495656E9</v>
      </c>
      <c r="Q1063" s="152">
        <v>143115.0597</v>
      </c>
      <c r="S1063" s="152">
        <v>1.5059376E9</v>
      </c>
      <c r="T1063" s="152">
        <v>9840.0128</v>
      </c>
      <c r="V1063" s="152">
        <v>1.4903892E9</v>
      </c>
      <c r="W1063" s="152">
        <v>96224.2296</v>
      </c>
      <c r="Y1063" s="152">
        <v>1.4888412E9</v>
      </c>
      <c r="Z1063" s="152">
        <v>97745.6846</v>
      </c>
      <c r="AA1063" s="153">
        <f>IFERROR(__xludf.DUMMYFUNCTION("TO_DATE(INT((AB1063/(60*60*24))+""1/1/1970""))"),43844.0)</f>
        <v>43844</v>
      </c>
      <c r="AB1063" s="156">
        <v>1.5790356E9</v>
      </c>
      <c r="AC1063" s="156">
        <v>131424.7093</v>
      </c>
      <c r="AD1063" s="153">
        <f>IFERROR(__xludf.DUMMYFUNCTION("TO_DATE(INT((AE1063/(60*60*24))+""1/1/1970""))"),43852.0)</f>
        <v>43852</v>
      </c>
      <c r="AE1063" s="152">
        <v>1.5797232E9</v>
      </c>
      <c r="AF1063" s="152">
        <v>104371.18</v>
      </c>
      <c r="AG1063" s="153">
        <f>IFERROR(__xludf.DUMMYFUNCTION("TO_DATE(INT((AH1063/(60*60*24))+""1/1/1970""))"),43635.0)</f>
        <v>43635</v>
      </c>
      <c r="AH1063" s="152">
        <v>1.560902711E9</v>
      </c>
      <c r="AI1063" s="152">
        <v>107377.6783</v>
      </c>
    </row>
    <row r="1064">
      <c r="A1064" s="156">
        <v>1.51784106E9</v>
      </c>
      <c r="B1064" s="156">
        <v>129504.631</v>
      </c>
      <c r="C1064" s="153">
        <f>IFERROR(__xludf.DUMMYFUNCTION("TO_DATE(INT((A1064/(60*60*24))+""1/1/1970""))"),43136.0)</f>
        <v>43136</v>
      </c>
      <c r="D1064" s="156">
        <v>1.5409116E9</v>
      </c>
      <c r="E1064" s="156">
        <v>98838.0102</v>
      </c>
      <c r="G1064" s="152">
        <v>1.5610896E9</v>
      </c>
      <c r="H1064" s="152">
        <v>170968.378</v>
      </c>
      <c r="J1064" s="154">
        <v>43838.0</v>
      </c>
      <c r="K1064" s="155">
        <v>212864.79</v>
      </c>
      <c r="M1064" s="13">
        <v>1.5018768E9</v>
      </c>
      <c r="N1064" s="13">
        <v>27601.2246</v>
      </c>
      <c r="P1064" s="156">
        <v>1.4956848E9</v>
      </c>
      <c r="Q1064" s="156">
        <v>143732.311</v>
      </c>
      <c r="S1064" s="156">
        <v>1.5060024E9</v>
      </c>
      <c r="T1064" s="156">
        <v>9862.9571</v>
      </c>
      <c r="V1064" s="156">
        <v>1.4905656E9</v>
      </c>
      <c r="W1064" s="156">
        <v>96019.6334</v>
      </c>
      <c r="Y1064" s="156">
        <v>1.4888736E9</v>
      </c>
      <c r="Z1064" s="156">
        <v>97363.8091</v>
      </c>
      <c r="AA1064" s="153">
        <f>IFERROR(__xludf.DUMMYFUNCTION("TO_DATE(INT((AB1064/(60*60*24))+""1/1/1970""))"),43845.0)</f>
        <v>43845</v>
      </c>
      <c r="AB1064" s="152">
        <v>1.5790644E9</v>
      </c>
      <c r="AC1064" s="152">
        <v>131424.7093</v>
      </c>
      <c r="AD1064" s="153">
        <f>IFERROR(__xludf.DUMMYFUNCTION("TO_DATE(INT((AE1064/(60*60*24))+""1/1/1970""))"),43852.0)</f>
        <v>43852</v>
      </c>
      <c r="AE1064" s="156">
        <v>1.5797268E9</v>
      </c>
      <c r="AF1064" s="156">
        <v>104371.18</v>
      </c>
      <c r="AG1064" s="153">
        <f>IFERROR(__xludf.DUMMYFUNCTION("TO_DATE(INT((AH1064/(60*60*24))+""1/1/1970""))"),43635.0)</f>
        <v>43635</v>
      </c>
      <c r="AH1064" s="156">
        <v>1.560918723E9</v>
      </c>
      <c r="AI1064" s="156">
        <v>107377.6783</v>
      </c>
    </row>
    <row r="1065">
      <c r="A1065" s="152">
        <v>1.5178644E9</v>
      </c>
      <c r="B1065" s="152">
        <v>125218.7843</v>
      </c>
      <c r="C1065" s="153">
        <f>IFERROR(__xludf.DUMMYFUNCTION("TO_DATE(INT((A1065/(60*60*24))+""1/1/1970""))"),43136.0)</f>
        <v>43136</v>
      </c>
      <c r="D1065" s="152">
        <v>1.540998E9</v>
      </c>
      <c r="E1065" s="152">
        <v>98838.0102</v>
      </c>
      <c r="G1065" s="156">
        <v>1.561176E9</v>
      </c>
      <c r="H1065" s="156">
        <v>169965.238</v>
      </c>
      <c r="J1065" s="154">
        <v>43839.0</v>
      </c>
      <c r="K1065" s="155">
        <v>212665.3</v>
      </c>
      <c r="M1065" s="13">
        <v>1.5018912E9</v>
      </c>
      <c r="N1065" s="13">
        <v>27456.0964</v>
      </c>
      <c r="P1065" s="152">
        <v>1.4957244E9</v>
      </c>
      <c r="Q1065" s="152">
        <v>143732.311</v>
      </c>
      <c r="S1065" s="152">
        <v>1.506024E9</v>
      </c>
      <c r="T1065" s="152">
        <v>9862.9571</v>
      </c>
      <c r="V1065" s="152">
        <v>1.4905692E9</v>
      </c>
      <c r="W1065" s="152">
        <v>95900.0048</v>
      </c>
      <c r="Y1065" s="152">
        <v>1.4889132E9</v>
      </c>
      <c r="Z1065" s="152">
        <v>97363.8091</v>
      </c>
      <c r="AA1065" s="153">
        <f>IFERROR(__xludf.DUMMYFUNCTION("TO_DATE(INT((AB1065/(60*60*24))+""1/1/1970""))"),43845.0)</f>
        <v>43845</v>
      </c>
      <c r="AB1065" s="156">
        <v>1.5791004E9</v>
      </c>
      <c r="AC1065" s="156">
        <v>131888.9591</v>
      </c>
      <c r="AD1065" s="153">
        <f>IFERROR(__xludf.DUMMYFUNCTION("TO_DATE(INT((AE1065/(60*60*24))+""1/1/1970""))"),43853.0)</f>
        <v>43853</v>
      </c>
      <c r="AE1065" s="152">
        <v>1.5797556E9</v>
      </c>
      <c r="AF1065" s="152">
        <v>104236.06</v>
      </c>
      <c r="AG1065" s="153">
        <f>IFERROR(__xludf.DUMMYFUNCTION("TO_DATE(INT((AH1065/(60*60*24))+""1/1/1970""))"),43635.0)</f>
        <v>43635</v>
      </c>
      <c r="AH1065" s="152">
        <v>1.560934916E9</v>
      </c>
      <c r="AI1065" s="152">
        <v>107377.6783</v>
      </c>
    </row>
    <row r="1066">
      <c r="A1066" s="156">
        <v>1.51792746E9</v>
      </c>
      <c r="B1066" s="156">
        <v>122758.9164</v>
      </c>
      <c r="C1066" s="153">
        <f>IFERROR(__xludf.DUMMYFUNCTION("TO_DATE(INT((A1066/(60*60*24))+""1/1/1970""))"),43137.0)</f>
        <v>43137</v>
      </c>
      <c r="D1066" s="152">
        <v>1.5410448E9</v>
      </c>
      <c r="E1066" s="152">
        <v>98838.0102</v>
      </c>
      <c r="G1066" s="152">
        <v>1.5613848E9</v>
      </c>
      <c r="H1066" s="152">
        <v>169965.238</v>
      </c>
      <c r="J1066" s="154">
        <v>43840.0</v>
      </c>
      <c r="K1066" s="155">
        <v>213207.32</v>
      </c>
      <c r="M1066" s="13">
        <v>1.5019776E9</v>
      </c>
      <c r="N1066" s="13">
        <v>27456.0964</v>
      </c>
      <c r="P1066" s="156">
        <v>1.4957424E9</v>
      </c>
      <c r="Q1066" s="156">
        <v>143732.311</v>
      </c>
      <c r="S1066" s="156">
        <v>1.5060888E9</v>
      </c>
      <c r="T1066" s="156">
        <v>9852.1853</v>
      </c>
      <c r="V1066" s="156">
        <v>1.4906052E9</v>
      </c>
      <c r="W1066" s="156">
        <v>95630.3932</v>
      </c>
      <c r="Y1066" s="156">
        <v>1.4889276E9</v>
      </c>
      <c r="Z1066" s="156">
        <v>97363.8091</v>
      </c>
      <c r="AA1066" s="153">
        <f>IFERROR(__xludf.DUMMYFUNCTION("TO_DATE(INT((AB1066/(60*60*24))+""1/1/1970""))"),43845.0)</f>
        <v>43845</v>
      </c>
      <c r="AB1066" s="152">
        <v>1.5791184E9</v>
      </c>
      <c r="AC1066" s="152">
        <v>131503.9611</v>
      </c>
      <c r="AD1066" s="153">
        <f>IFERROR(__xludf.DUMMYFUNCTION("TO_DATE(INT((AE1066/(60*60*24))+""1/1/1970""))"),43853.0)</f>
        <v>43853</v>
      </c>
      <c r="AE1066" s="156">
        <v>1.5797916E9</v>
      </c>
      <c r="AF1066" s="156">
        <v>104236.06</v>
      </c>
      <c r="AG1066" s="153">
        <f>IFERROR(__xludf.DUMMYFUNCTION("TO_DATE(INT((AH1066/(60*60*24))+""1/1/1970""))"),43635.0)</f>
        <v>43635</v>
      </c>
      <c r="AH1066" s="156">
        <v>1.56095071E9</v>
      </c>
      <c r="AI1066" s="156">
        <v>107377.6783</v>
      </c>
    </row>
    <row r="1067">
      <c r="A1067" s="152">
        <v>1.5179508E9</v>
      </c>
      <c r="B1067" s="152">
        <v>126110.3416</v>
      </c>
      <c r="C1067" s="153">
        <f>IFERROR(__xludf.DUMMYFUNCTION("TO_DATE(INT((A1067/(60*60*24))+""1/1/1970""))"),43137.0)</f>
        <v>43137</v>
      </c>
      <c r="D1067" s="152">
        <v>1.5411024E9</v>
      </c>
      <c r="E1067" s="152">
        <v>98838.0102</v>
      </c>
      <c r="G1067" s="152">
        <v>1.5614352E9</v>
      </c>
      <c r="H1067" s="152">
        <v>168661.968</v>
      </c>
      <c r="J1067" s="154">
        <v>43843.0</v>
      </c>
      <c r="K1067" s="155">
        <v>213673.92</v>
      </c>
      <c r="M1067" s="13">
        <v>1.502064E9</v>
      </c>
      <c r="N1067" s="13">
        <v>27456.0972</v>
      </c>
      <c r="P1067" s="152">
        <v>1.4957712E9</v>
      </c>
      <c r="Q1067" s="152">
        <v>144944.0114</v>
      </c>
      <c r="S1067" s="152">
        <v>1.5061104E9</v>
      </c>
      <c r="T1067" s="152">
        <v>9852.1853</v>
      </c>
      <c r="V1067" s="152">
        <v>1.4906448E9</v>
      </c>
      <c r="W1067" s="152">
        <v>95646.785</v>
      </c>
      <c r="Y1067" s="152">
        <v>1.4889528E9</v>
      </c>
      <c r="Z1067" s="152">
        <v>97272.9301</v>
      </c>
      <c r="AA1067" s="153">
        <f>IFERROR(__xludf.DUMMYFUNCTION("TO_DATE(INT((AB1067/(60*60*24))+""1/1/1970""))"),43845.0)</f>
        <v>43845</v>
      </c>
      <c r="AB1067" s="156">
        <v>1.579122E9</v>
      </c>
      <c r="AC1067" s="156">
        <v>130777.4909</v>
      </c>
      <c r="AD1067" s="153">
        <f>IFERROR(__xludf.DUMMYFUNCTION("TO_DATE(INT((AE1067/(60*60*24))+""1/1/1970""))"),43853.0)</f>
        <v>43853</v>
      </c>
      <c r="AE1067" s="152">
        <v>1.5798096E9</v>
      </c>
      <c r="AF1067" s="152">
        <v>104236.06</v>
      </c>
      <c r="AG1067" s="153">
        <f>IFERROR(__xludf.DUMMYFUNCTION("TO_DATE(INT((AH1067/(60*60*24))+""1/1/1970""))"),43635.0)</f>
        <v>43635</v>
      </c>
      <c r="AH1067" s="152">
        <v>1.56096654E9</v>
      </c>
      <c r="AI1067" s="152">
        <v>107377.6783</v>
      </c>
    </row>
    <row r="1068">
      <c r="A1068" s="156">
        <v>1.51801386E9</v>
      </c>
      <c r="B1068" s="156">
        <v>126110.3416</v>
      </c>
      <c r="C1068" s="153">
        <f>IFERROR(__xludf.DUMMYFUNCTION("TO_DATE(INT((A1068/(60*60*24))+""1/1/1970""))"),43138.0)</f>
        <v>43138</v>
      </c>
      <c r="D1068" s="152">
        <v>1.5411708E9</v>
      </c>
      <c r="E1068" s="152">
        <v>98838.0102</v>
      </c>
      <c r="G1068" s="156">
        <v>1.5615216E9</v>
      </c>
      <c r="H1068" s="156">
        <v>166227.448</v>
      </c>
      <c r="J1068" s="154">
        <v>43844.0</v>
      </c>
      <c r="K1068" s="155">
        <v>213813.56</v>
      </c>
      <c r="M1068" s="13">
        <v>1.5021144E9</v>
      </c>
      <c r="N1068" s="13">
        <v>27456.0972</v>
      </c>
      <c r="P1068" s="156">
        <v>1.4958108E9</v>
      </c>
      <c r="Q1068" s="156">
        <v>144944.0114</v>
      </c>
      <c r="S1068" s="156">
        <v>1.5061248E9</v>
      </c>
      <c r="T1068" s="156">
        <v>9844.1015</v>
      </c>
      <c r="V1068" s="156">
        <v>1.4906556E9</v>
      </c>
      <c r="W1068" s="156">
        <v>95646.6426</v>
      </c>
      <c r="Y1068" s="156">
        <v>1.4889924E9</v>
      </c>
      <c r="Z1068" s="156">
        <v>97272.9301</v>
      </c>
      <c r="AA1068" s="153">
        <f>IFERROR(__xludf.DUMMYFUNCTION("TO_DATE(INT((AB1068/(60*60*24))+""1/1/1970""))"),43846.0)</f>
        <v>43846</v>
      </c>
      <c r="AB1068" s="152">
        <v>1.5791508E9</v>
      </c>
      <c r="AC1068" s="152">
        <v>130777.4909</v>
      </c>
      <c r="AD1068" s="153">
        <f>IFERROR(__xludf.DUMMYFUNCTION("TO_DATE(INT((AE1068/(60*60*24))+""1/1/1970""))"),43853.0)</f>
        <v>43853</v>
      </c>
      <c r="AE1068" s="156">
        <v>1.5798132E9</v>
      </c>
      <c r="AF1068" s="156">
        <v>104236.06</v>
      </c>
      <c r="AG1068" s="153">
        <f>IFERROR(__xludf.DUMMYFUNCTION("TO_DATE(INT((AH1068/(60*60*24))+""1/1/1970""))"),43635.0)</f>
        <v>43635</v>
      </c>
      <c r="AH1068" s="156">
        <v>1.56098257E9</v>
      </c>
      <c r="AI1068" s="156">
        <v>107377.6783</v>
      </c>
    </row>
    <row r="1069">
      <c r="A1069" s="152">
        <v>1.5180372E9</v>
      </c>
      <c r="B1069" s="152">
        <v>126110.3416</v>
      </c>
      <c r="C1069" s="153">
        <f>IFERROR(__xludf.DUMMYFUNCTION("TO_DATE(INT((A1069/(60*60*24))+""1/1/1970""))"),43138.0)</f>
        <v>43138</v>
      </c>
      <c r="D1069" s="152">
        <v>1.5412176E9</v>
      </c>
      <c r="E1069" s="152">
        <v>98838.0102</v>
      </c>
      <c r="G1069" s="152">
        <v>1.561608E9</v>
      </c>
      <c r="H1069" s="152">
        <v>166433.668</v>
      </c>
      <c r="J1069" s="154">
        <v>43845.0</v>
      </c>
      <c r="K1069" s="155">
        <v>213864.53</v>
      </c>
      <c r="M1069" s="13">
        <v>1.502136E9</v>
      </c>
      <c r="N1069" s="13">
        <v>27456.0972</v>
      </c>
      <c r="P1069" s="152">
        <v>1.4958288E9</v>
      </c>
      <c r="Q1069" s="152">
        <v>144944.0114</v>
      </c>
      <c r="S1069" s="152">
        <v>1.5062976E9</v>
      </c>
      <c r="T1069" s="152">
        <v>9850.9641</v>
      </c>
      <c r="V1069" s="152">
        <v>1.4906844E9</v>
      </c>
      <c r="W1069" s="152">
        <v>95754.0225</v>
      </c>
      <c r="Y1069" s="152">
        <v>1.489014E9</v>
      </c>
      <c r="Z1069" s="152">
        <v>97272.9301</v>
      </c>
      <c r="AA1069" s="153">
        <f>IFERROR(__xludf.DUMMYFUNCTION("TO_DATE(INT((AB1069/(60*60*24))+""1/1/1970""))"),43846.0)</f>
        <v>43846</v>
      </c>
      <c r="AB1069" s="156">
        <v>1.5791868E9</v>
      </c>
      <c r="AC1069" s="156">
        <v>131084.0618</v>
      </c>
      <c r="AD1069" s="153">
        <f>IFERROR(__xludf.DUMMYFUNCTION("TO_DATE(INT((AE1069/(60*60*24))+""1/1/1970""))"),43854.0)</f>
        <v>43854</v>
      </c>
      <c r="AE1069" s="152">
        <v>1.579842E9</v>
      </c>
      <c r="AF1069" s="152">
        <v>104495.34</v>
      </c>
      <c r="AG1069" s="153">
        <f>IFERROR(__xludf.DUMMYFUNCTION("TO_DATE(INT((AH1069/(60*60*24))+""1/1/1970""))"),43635.0)</f>
        <v>43635</v>
      </c>
      <c r="AH1069" s="152">
        <v>1.560988484E9</v>
      </c>
      <c r="AI1069" s="152">
        <v>107377.6783</v>
      </c>
    </row>
    <row r="1070">
      <c r="A1070" s="156">
        <v>1.51810026E9</v>
      </c>
      <c r="B1070" s="156">
        <v>126110.3416</v>
      </c>
      <c r="C1070" s="153">
        <f>IFERROR(__xludf.DUMMYFUNCTION("TO_DATE(INT((A1070/(60*60*24))+""1/1/1970""))"),43139.0)</f>
        <v>43139</v>
      </c>
      <c r="D1070" s="152">
        <v>1.5414516E9</v>
      </c>
      <c r="E1070" s="152">
        <v>98838.0102</v>
      </c>
      <c r="G1070" s="156">
        <v>1.5616944E9</v>
      </c>
      <c r="H1070" s="156">
        <v>167753.428</v>
      </c>
      <c r="J1070" s="154">
        <v>43846.0</v>
      </c>
      <c r="K1070" s="155">
        <v>214729.41</v>
      </c>
      <c r="M1070" s="13">
        <v>1.5022008E9</v>
      </c>
      <c r="N1070" s="13">
        <v>27452.8715</v>
      </c>
      <c r="P1070" s="156">
        <v>1.4958576E9</v>
      </c>
      <c r="Q1070" s="156">
        <v>144925.9909</v>
      </c>
      <c r="S1070" s="156">
        <v>1.506348E9</v>
      </c>
      <c r="T1070" s="156">
        <v>9850.9641</v>
      </c>
      <c r="V1070" s="156">
        <v>1.490724E9</v>
      </c>
      <c r="W1070" s="156">
        <v>96153.1281</v>
      </c>
      <c r="Y1070" s="156">
        <v>1.489032E9</v>
      </c>
      <c r="Z1070" s="156">
        <v>97035.1759</v>
      </c>
      <c r="AA1070" s="153">
        <f>IFERROR(__xludf.DUMMYFUNCTION("TO_DATE(INT((AB1070/(60*60*24))+""1/1/1970""))"),43846.0)</f>
        <v>43846</v>
      </c>
      <c r="AB1070" s="152">
        <v>1.5792048E9</v>
      </c>
      <c r="AC1070" s="152">
        <v>131049.9058</v>
      </c>
      <c r="AD1070" s="153">
        <f>IFERROR(__xludf.DUMMYFUNCTION("TO_DATE(INT((AE1070/(60*60*24))+""1/1/1970""))"),43854.0)</f>
        <v>43854</v>
      </c>
      <c r="AE1070" s="156">
        <v>1.579878E9</v>
      </c>
      <c r="AF1070" s="156">
        <v>104495.34</v>
      </c>
      <c r="AG1070" s="153">
        <f>IFERROR(__xludf.DUMMYFUNCTION("TO_DATE(INT((AH1070/(60*60*24))+""1/1/1970""))"),43636.0)</f>
        <v>43636</v>
      </c>
      <c r="AH1070" s="156">
        <v>1.560998418E9</v>
      </c>
      <c r="AI1070" s="156">
        <v>107377.6783</v>
      </c>
    </row>
    <row r="1071">
      <c r="A1071" s="152">
        <v>1.5181236E9</v>
      </c>
      <c r="B1071" s="152">
        <v>126110.3416</v>
      </c>
      <c r="C1071" s="153">
        <f>IFERROR(__xludf.DUMMYFUNCTION("TO_DATE(INT((A1071/(60*60*24))+""1/1/1970""))"),43139.0)</f>
        <v>43139</v>
      </c>
      <c r="D1071" s="152">
        <v>1.54152E9</v>
      </c>
      <c r="E1071" s="152">
        <v>98838.0102</v>
      </c>
      <c r="G1071" s="152">
        <v>1.5617808E9</v>
      </c>
      <c r="H1071" s="152">
        <v>166999.858</v>
      </c>
      <c r="J1071" s="154">
        <v>43847.0</v>
      </c>
      <c r="K1071" s="155">
        <v>215327.14</v>
      </c>
      <c r="M1071" s="13">
        <v>1.5022224E9</v>
      </c>
      <c r="N1071" s="13">
        <v>27452.8715</v>
      </c>
      <c r="P1071" s="152">
        <v>1.4961528E9</v>
      </c>
      <c r="Q1071" s="152">
        <v>144925.9909</v>
      </c>
      <c r="S1071" s="152">
        <v>1.5063696E9</v>
      </c>
      <c r="T1071" s="152">
        <v>9850.9641</v>
      </c>
      <c r="V1071" s="152">
        <v>1.490742E9</v>
      </c>
      <c r="W1071" s="152">
        <v>96280.6605</v>
      </c>
      <c r="Y1071" s="152">
        <v>1.4890716E9</v>
      </c>
      <c r="Z1071" s="152">
        <v>97035.1759</v>
      </c>
      <c r="AA1071" s="153">
        <f>IFERROR(__xludf.DUMMYFUNCTION("TO_DATE(INT((AB1071/(60*60*24))+""1/1/1970""))"),43846.0)</f>
        <v>43846</v>
      </c>
      <c r="AB1071" s="156">
        <v>1.5792084E9</v>
      </c>
      <c r="AC1071" s="156">
        <v>131535.4776</v>
      </c>
      <c r="AD1071" s="153">
        <f>IFERROR(__xludf.DUMMYFUNCTION("TO_DATE(INT((AE1071/(60*60*24))+""1/1/1970""))"),43854.0)</f>
        <v>43854</v>
      </c>
      <c r="AE1071" s="152">
        <v>1.579896E9</v>
      </c>
      <c r="AF1071" s="152">
        <v>104495.34</v>
      </c>
      <c r="AG1071" s="153">
        <f>IFERROR(__xludf.DUMMYFUNCTION("TO_DATE(INT((AH1071/(60*60*24))+""1/1/1970""))"),43636.0)</f>
        <v>43636</v>
      </c>
      <c r="AH1071" s="152">
        <v>1.561014279E9</v>
      </c>
      <c r="AI1071" s="152">
        <v>107377.6783</v>
      </c>
    </row>
    <row r="1072">
      <c r="A1072" s="156">
        <v>1.51818666E9</v>
      </c>
      <c r="B1072" s="156">
        <v>126110.3416</v>
      </c>
      <c r="C1072" s="153">
        <f>IFERROR(__xludf.DUMMYFUNCTION("TO_DATE(INT((A1072/(60*60*24))+""1/1/1970""))"),43140.0)</f>
        <v>43140</v>
      </c>
      <c r="D1072" s="152">
        <v>1.5415668E9</v>
      </c>
      <c r="E1072" s="152">
        <v>98838.0102</v>
      </c>
      <c r="G1072" s="156">
        <v>1.5619896E9</v>
      </c>
      <c r="H1072" s="156">
        <v>166999.858</v>
      </c>
      <c r="J1072" s="154">
        <v>43851.0</v>
      </c>
      <c r="K1072" s="155">
        <v>215319.72</v>
      </c>
      <c r="M1072" s="13">
        <v>1.5022872E9</v>
      </c>
      <c r="N1072" s="13">
        <v>27543.2088</v>
      </c>
      <c r="P1072" s="156">
        <v>1.4961744E9</v>
      </c>
      <c r="Q1072" s="156">
        <v>144925.9909</v>
      </c>
      <c r="S1072" s="156">
        <v>1.5064344E9</v>
      </c>
      <c r="T1072" s="156">
        <v>9838.8369</v>
      </c>
      <c r="V1072" s="156">
        <v>1.4907636E9</v>
      </c>
      <c r="W1072" s="156">
        <v>96310.3989</v>
      </c>
      <c r="Y1072" s="156">
        <v>1.4891004E9</v>
      </c>
      <c r="Z1072" s="156">
        <v>97035.1759</v>
      </c>
      <c r="AA1072" s="153">
        <f>IFERROR(__xludf.DUMMYFUNCTION("TO_DATE(INT((AB1072/(60*60*24))+""1/1/1970""))"),43847.0)</f>
        <v>43847</v>
      </c>
      <c r="AB1072" s="152">
        <v>1.5792372E9</v>
      </c>
      <c r="AC1072" s="152">
        <v>131535.4776</v>
      </c>
      <c r="AD1072" s="153">
        <f>IFERROR(__xludf.DUMMYFUNCTION("TO_DATE(INT((AE1072/(60*60*24))+""1/1/1970""))"),43854.0)</f>
        <v>43854</v>
      </c>
      <c r="AE1072" s="156">
        <v>1.5798996E9</v>
      </c>
      <c r="AF1072" s="156">
        <v>104495.34</v>
      </c>
      <c r="AG1072" s="153">
        <f>IFERROR(__xludf.DUMMYFUNCTION("TO_DATE(INT((AH1072/(60*60*24))+""1/1/1970""))"),43636.0)</f>
        <v>43636</v>
      </c>
      <c r="AH1072" s="156">
        <v>1.561030115E9</v>
      </c>
      <c r="AI1072" s="156">
        <v>107377.6783</v>
      </c>
    </row>
    <row r="1073">
      <c r="A1073" s="152">
        <v>1.51821E9</v>
      </c>
      <c r="B1073" s="152">
        <v>126110.3416</v>
      </c>
      <c r="C1073" s="153">
        <f>IFERROR(__xludf.DUMMYFUNCTION("TO_DATE(INT((A1073/(60*60*24))+""1/1/1970""))"),43140.0)</f>
        <v>43140</v>
      </c>
      <c r="D1073" s="152">
        <v>1.5416244E9</v>
      </c>
      <c r="E1073" s="152">
        <v>98838.0102</v>
      </c>
      <c r="G1073" s="156">
        <v>1.56204E9</v>
      </c>
      <c r="H1073" s="156">
        <v>165181.048</v>
      </c>
      <c r="J1073" s="154">
        <v>43852.0</v>
      </c>
      <c r="K1073" s="155">
        <v>215693.48</v>
      </c>
      <c r="M1073" s="13">
        <v>1.5023088E9</v>
      </c>
      <c r="N1073" s="13">
        <v>27543.2088</v>
      </c>
      <c r="P1073" s="152">
        <v>1.4962032E9</v>
      </c>
      <c r="Q1073" s="152">
        <v>144707.8008</v>
      </c>
      <c r="S1073" s="152">
        <v>1.506456E9</v>
      </c>
      <c r="T1073" s="152">
        <v>9838.8369</v>
      </c>
      <c r="V1073" s="152">
        <v>1.4908032E9</v>
      </c>
      <c r="W1073" s="152">
        <v>96732.4914</v>
      </c>
      <c r="Y1073" s="152">
        <v>1.4891112E9</v>
      </c>
      <c r="Z1073" s="152">
        <v>96715.7258</v>
      </c>
      <c r="AA1073" s="153">
        <f>IFERROR(__xludf.DUMMYFUNCTION("TO_DATE(INT((AB1073/(60*60*24))+""1/1/1970""))"),43847.0)</f>
        <v>43847</v>
      </c>
      <c r="AB1073" s="156">
        <v>1.5792732E9</v>
      </c>
      <c r="AC1073" s="156">
        <v>131753.2312</v>
      </c>
      <c r="AD1073" s="153">
        <f>IFERROR(__xludf.DUMMYFUNCTION("TO_DATE(INT((AE1073/(60*60*24))+""1/1/1970""))"),43855.0)</f>
        <v>43855</v>
      </c>
      <c r="AE1073" s="152">
        <v>1.5799284E9</v>
      </c>
      <c r="AF1073" s="152">
        <v>105372.74</v>
      </c>
      <c r="AG1073" s="153">
        <f>IFERROR(__xludf.DUMMYFUNCTION("TO_DATE(INT((AH1073/(60*60*24))+""1/1/1970""))"),43636.0)</f>
        <v>43636</v>
      </c>
      <c r="AH1073" s="152">
        <v>1.561045909E9</v>
      </c>
      <c r="AI1073" s="152">
        <v>107377.6783</v>
      </c>
    </row>
    <row r="1074">
      <c r="A1074" s="156">
        <v>1.51844586E9</v>
      </c>
      <c r="B1074" s="156">
        <v>126110.3416</v>
      </c>
      <c r="C1074" s="153">
        <f>IFERROR(__xludf.DUMMYFUNCTION("TO_DATE(INT((A1074/(60*60*24))+""1/1/1970""))"),43143.0)</f>
        <v>43143</v>
      </c>
      <c r="D1074" s="152">
        <v>1.5416928E9</v>
      </c>
      <c r="E1074" s="152">
        <v>98838.0102</v>
      </c>
      <c r="G1074" s="152">
        <v>1.5621264E9</v>
      </c>
      <c r="H1074" s="152">
        <v>166722.098</v>
      </c>
      <c r="J1074" s="154">
        <v>43853.0</v>
      </c>
      <c r="K1074" s="155">
        <v>215898.01</v>
      </c>
      <c r="M1074" s="13">
        <v>1.5023736E9</v>
      </c>
      <c r="N1074" s="13">
        <v>27575.4876</v>
      </c>
      <c r="P1074" s="156">
        <v>1.4962428E9</v>
      </c>
      <c r="Q1074" s="156">
        <v>144707.8008</v>
      </c>
      <c r="S1074" s="156">
        <v>1.5065208E9</v>
      </c>
      <c r="T1074" s="156">
        <v>9859.0668</v>
      </c>
      <c r="V1074" s="156">
        <v>1.4908284E9</v>
      </c>
      <c r="W1074" s="156">
        <v>96671.6345</v>
      </c>
      <c r="Y1074" s="156">
        <v>1.4891508E9</v>
      </c>
      <c r="Z1074" s="156">
        <v>96715.7258</v>
      </c>
      <c r="AA1074" s="153">
        <f>IFERROR(__xludf.DUMMYFUNCTION("TO_DATE(INT((AB1074/(60*60*24))+""1/1/1970""))"),43847.0)</f>
        <v>43847</v>
      </c>
      <c r="AB1074" s="152">
        <v>1.5792912E9</v>
      </c>
      <c r="AC1074" s="152">
        <v>131712.0845</v>
      </c>
      <c r="AD1074" s="153">
        <f>IFERROR(__xludf.DUMMYFUNCTION("TO_DATE(INT((AE1074/(60*60*24))+""1/1/1970""))"),43857.0)</f>
        <v>43857</v>
      </c>
      <c r="AE1074" s="156">
        <v>1.5801372E9</v>
      </c>
      <c r="AF1074" s="156">
        <v>105372.74</v>
      </c>
      <c r="AG1074" s="153">
        <f>IFERROR(__xludf.DUMMYFUNCTION("TO_DATE(INT((AH1074/(60*60*24))+""1/1/1970""))"),43636.0)</f>
        <v>43636</v>
      </c>
      <c r="AH1074" s="156">
        <v>1.561061952E9</v>
      </c>
      <c r="AI1074" s="156">
        <v>107377.6783</v>
      </c>
    </row>
    <row r="1075">
      <c r="A1075" s="152">
        <v>1.5184692E9</v>
      </c>
      <c r="B1075" s="152">
        <v>126110.3416</v>
      </c>
      <c r="C1075" s="153">
        <f>IFERROR(__xludf.DUMMYFUNCTION("TO_DATE(INT((A1075/(60*60*24))+""1/1/1970""))"),43143.0)</f>
        <v>43143</v>
      </c>
      <c r="D1075" s="152">
        <v>1.5417396E9</v>
      </c>
      <c r="E1075" s="152">
        <v>98838.0102</v>
      </c>
      <c r="G1075" s="156">
        <v>1.5622128E9</v>
      </c>
      <c r="H1075" s="156">
        <v>168167.168</v>
      </c>
      <c r="J1075" s="154">
        <v>43854.0</v>
      </c>
      <c r="K1075" s="155">
        <v>216483.35</v>
      </c>
      <c r="M1075" s="13">
        <v>1.5023952E9</v>
      </c>
      <c r="N1075" s="13">
        <v>27575.4876</v>
      </c>
      <c r="P1075" s="152">
        <v>1.4962608E9</v>
      </c>
      <c r="Q1075" s="152">
        <v>144707.8008</v>
      </c>
      <c r="S1075" s="152">
        <v>1.5065424E9</v>
      </c>
      <c r="T1075" s="152">
        <v>9859.0668</v>
      </c>
      <c r="V1075" s="152">
        <v>1.4908428E9</v>
      </c>
      <c r="W1075" s="152">
        <v>96847.1602</v>
      </c>
      <c r="Y1075" s="152">
        <v>1.4891832E9</v>
      </c>
      <c r="Z1075" s="152">
        <v>96715.7258</v>
      </c>
      <c r="AA1075" s="153">
        <f>IFERROR(__xludf.DUMMYFUNCTION("TO_DATE(INT((AB1075/(60*60*24))+""1/1/1970""))"),43847.0)</f>
        <v>43847</v>
      </c>
      <c r="AB1075" s="156">
        <v>1.5792948E9</v>
      </c>
      <c r="AC1075" s="156">
        <v>131942.7499</v>
      </c>
      <c r="AD1075" s="153">
        <f>IFERROR(__xludf.DUMMYFUNCTION("TO_DATE(INT((AE1075/(60*60*24))+""1/1/1970""))"),43857.0)</f>
        <v>43857</v>
      </c>
      <c r="AE1075" s="152">
        <v>1.5801552E9</v>
      </c>
      <c r="AF1075" s="152">
        <v>105372.74</v>
      </c>
      <c r="AG1075" s="153">
        <f>IFERROR(__xludf.DUMMYFUNCTION("TO_DATE(INT((AH1075/(60*60*24))+""1/1/1970""))"),43636.0)</f>
        <v>43636</v>
      </c>
      <c r="AH1075" s="152">
        <v>1.561074821E9</v>
      </c>
      <c r="AI1075" s="152">
        <v>107377.6783</v>
      </c>
    </row>
    <row r="1076">
      <c r="A1076" s="156">
        <v>1.51853226E9</v>
      </c>
      <c r="B1076" s="156">
        <v>126110.3416</v>
      </c>
      <c r="C1076" s="153">
        <f>IFERROR(__xludf.DUMMYFUNCTION("TO_DATE(INT((A1076/(60*60*24))+""1/1/1970""))"),43144.0)</f>
        <v>43144</v>
      </c>
      <c r="D1076" s="152">
        <v>1.5417972E9</v>
      </c>
      <c r="E1076" s="152">
        <v>98838.0102</v>
      </c>
      <c r="G1076" s="152">
        <v>1.5623352E9</v>
      </c>
      <c r="H1076" s="152">
        <v>168167.168</v>
      </c>
      <c r="J1076" s="154">
        <v>43857.0</v>
      </c>
      <c r="K1076" s="155">
        <v>216297.16</v>
      </c>
      <c r="M1076" s="13">
        <v>1.50246E9</v>
      </c>
      <c r="N1076" s="13">
        <v>27709.7716</v>
      </c>
      <c r="P1076" s="156">
        <v>1.4962896E9</v>
      </c>
      <c r="Q1076" s="156">
        <v>144615.0009</v>
      </c>
      <c r="S1076" s="156">
        <v>1.5066072E9</v>
      </c>
      <c r="T1076" s="156">
        <v>9858.8174</v>
      </c>
      <c r="V1076" s="156">
        <v>1.4908824E9</v>
      </c>
      <c r="W1076" s="156">
        <v>96740.7254</v>
      </c>
      <c r="Y1076" s="156">
        <v>1.4891904E9</v>
      </c>
      <c r="Z1076" s="156">
        <v>95853.7614</v>
      </c>
      <c r="AA1076" s="153">
        <f>IFERROR(__xludf.DUMMYFUNCTION("TO_DATE(INT((AB1076/(60*60*24))+""1/1/1970""))"),43848.0)</f>
        <v>43848</v>
      </c>
      <c r="AB1076" s="152">
        <v>1.5793236E9</v>
      </c>
      <c r="AC1076" s="152">
        <v>131942.7499</v>
      </c>
      <c r="AD1076" s="153">
        <f>IFERROR(__xludf.DUMMYFUNCTION("TO_DATE(INT((AE1076/(60*60*24))+""1/1/1970""))"),43857.0)</f>
        <v>43857</v>
      </c>
      <c r="AE1076" s="156">
        <v>1.5801588E9</v>
      </c>
      <c r="AF1076" s="156">
        <v>105372.74</v>
      </c>
      <c r="AG1076" s="153">
        <f>IFERROR(__xludf.DUMMYFUNCTION("TO_DATE(INT((AH1076/(60*60*24))+""1/1/1970""))"),43637.0)</f>
        <v>43637</v>
      </c>
      <c r="AH1076" s="156">
        <v>1.561077953E9</v>
      </c>
      <c r="AI1076" s="156">
        <v>107377.6783</v>
      </c>
    </row>
    <row r="1077">
      <c r="A1077" s="152">
        <v>1.5185556E9</v>
      </c>
      <c r="B1077" s="152">
        <v>126110.3416</v>
      </c>
      <c r="C1077" s="153">
        <f>IFERROR(__xludf.DUMMYFUNCTION("TO_DATE(INT((A1077/(60*60*24))+""1/1/1970""))"),43144.0)</f>
        <v>43144</v>
      </c>
      <c r="D1077" s="152">
        <v>1.5420348E9</v>
      </c>
      <c r="E1077" s="152">
        <v>98838.0102</v>
      </c>
      <c r="G1077" s="152">
        <v>1.5623856E9</v>
      </c>
      <c r="H1077" s="152">
        <v>169558.868</v>
      </c>
      <c r="J1077" s="154">
        <v>43858.0</v>
      </c>
      <c r="K1077" s="155">
        <v>215833.48</v>
      </c>
      <c r="M1077" s="13">
        <v>1.5024816E9</v>
      </c>
      <c r="N1077" s="13">
        <v>27709.7716</v>
      </c>
      <c r="P1077" s="152">
        <v>1.4963292E9</v>
      </c>
      <c r="Q1077" s="152">
        <v>144615.0009</v>
      </c>
      <c r="S1077" s="152">
        <v>1.5066288E9</v>
      </c>
      <c r="T1077" s="152">
        <v>9858.8174</v>
      </c>
      <c r="V1077" s="152">
        <v>1.4909148E9</v>
      </c>
      <c r="W1077" s="152">
        <v>97097.7273</v>
      </c>
      <c r="Y1077" s="152">
        <v>1.489356E9</v>
      </c>
      <c r="Z1077" s="152">
        <v>95853.7614</v>
      </c>
      <c r="AA1077" s="153">
        <f>IFERROR(__xludf.DUMMYFUNCTION("TO_DATE(INT((AB1077/(60*60*24))+""1/1/1970""))"),43851.0)</f>
        <v>43851</v>
      </c>
      <c r="AB1077" s="156">
        <v>1.5796188E9</v>
      </c>
      <c r="AC1077" s="156">
        <v>133578.5024</v>
      </c>
      <c r="AD1077" s="153">
        <f>IFERROR(__xludf.DUMMYFUNCTION("TO_DATE(INT((AE1077/(60*60*24))+""1/1/1970""))"),43858.0)</f>
        <v>43858</v>
      </c>
      <c r="AE1077" s="152">
        <v>1.5801876E9</v>
      </c>
      <c r="AF1077" s="152">
        <v>105925.79</v>
      </c>
      <c r="AG1077" s="153">
        <f>IFERROR(__xludf.DUMMYFUNCTION("TO_DATE(INT((AH1077/(60*60*24))+""1/1/1970""))"),43637.0)</f>
        <v>43637</v>
      </c>
      <c r="AH1077" s="152">
        <v>1.561094785E9</v>
      </c>
      <c r="AI1077" s="152">
        <v>107377.6783</v>
      </c>
    </row>
    <row r="1078">
      <c r="A1078" s="156">
        <v>1.51861866E9</v>
      </c>
      <c r="B1078" s="156">
        <v>126110.3416</v>
      </c>
      <c r="C1078" s="153">
        <f>IFERROR(__xludf.DUMMYFUNCTION("TO_DATE(INT((A1078/(60*60*24))+""1/1/1970""))"),43145.0)</f>
        <v>43145</v>
      </c>
      <c r="D1078" s="152">
        <v>1.5420852E9</v>
      </c>
      <c r="E1078" s="152">
        <v>97182.0613</v>
      </c>
      <c r="G1078" s="156">
        <v>1.5625944E9</v>
      </c>
      <c r="H1078" s="156">
        <v>169558.868</v>
      </c>
      <c r="J1078" s="154">
        <v>43859.0</v>
      </c>
      <c r="K1078" s="155">
        <v>215986.28</v>
      </c>
      <c r="M1078" s="13">
        <v>1.502496E9</v>
      </c>
      <c r="N1078" s="13">
        <v>27679.3092</v>
      </c>
      <c r="P1078" s="156">
        <v>1.4963472E9</v>
      </c>
      <c r="Q1078" s="156">
        <v>144615.0009</v>
      </c>
      <c r="S1078" s="156">
        <v>1.5066936E9</v>
      </c>
      <c r="T1078" s="156">
        <v>9857.889</v>
      </c>
      <c r="V1078" s="156">
        <v>1.490922E9</v>
      </c>
      <c r="W1078" s="156">
        <v>97113.4558</v>
      </c>
      <c r="Y1078" s="156">
        <v>1.4893596E9</v>
      </c>
      <c r="Z1078" s="156">
        <v>95706.4288</v>
      </c>
      <c r="AA1078" s="153">
        <f>IFERROR(__xludf.DUMMYFUNCTION("TO_DATE(INT((AB1078/(60*60*24))+""1/1/1970""))"),43851.0)</f>
        <v>43851</v>
      </c>
      <c r="AB1078" s="152">
        <v>1.5796368E9</v>
      </c>
      <c r="AC1078" s="152">
        <v>133248.6195</v>
      </c>
      <c r="AD1078" s="153">
        <f>IFERROR(__xludf.DUMMYFUNCTION("TO_DATE(INT((AE1078/(60*60*24))+""1/1/1970""))"),43858.0)</f>
        <v>43858</v>
      </c>
      <c r="AE1078" s="156">
        <v>1.5802236E9</v>
      </c>
      <c r="AF1078" s="156">
        <v>105925.79</v>
      </c>
      <c r="AG1078" s="153">
        <f>IFERROR(__xludf.DUMMYFUNCTION("TO_DATE(INT((AH1078/(60*60*24))+""1/1/1970""))"),43637.0)</f>
        <v>43637</v>
      </c>
      <c r="AH1078" s="156">
        <v>1.561110647E9</v>
      </c>
      <c r="AI1078" s="156">
        <v>107377.6783</v>
      </c>
    </row>
    <row r="1079">
      <c r="A1079" s="152">
        <v>1.518642E9</v>
      </c>
      <c r="B1079" s="152">
        <v>126110.3416</v>
      </c>
      <c r="C1079" s="153">
        <f>IFERROR(__xludf.DUMMYFUNCTION("TO_DATE(INT((A1079/(60*60*24))+""1/1/1970""))"),43145.0)</f>
        <v>43145</v>
      </c>
      <c r="D1079" s="152">
        <v>1.5421428E9</v>
      </c>
      <c r="E1079" s="152">
        <v>97182.0613</v>
      </c>
      <c r="G1079" s="156">
        <v>1.5626448E9</v>
      </c>
      <c r="H1079" s="156">
        <v>170155.998</v>
      </c>
      <c r="J1079" s="154">
        <v>43860.0</v>
      </c>
      <c r="K1079" s="155">
        <v>216693.19</v>
      </c>
      <c r="M1079" s="13">
        <v>1.5025824E9</v>
      </c>
      <c r="N1079" s="13">
        <v>27679.3092</v>
      </c>
      <c r="P1079" s="152">
        <v>1.496376E9</v>
      </c>
      <c r="Q1079" s="152">
        <v>146662.591</v>
      </c>
      <c r="S1079" s="152">
        <v>1.5067152E9</v>
      </c>
      <c r="T1079" s="152">
        <v>9857.889</v>
      </c>
      <c r="V1079" s="152">
        <v>1.4909616E9</v>
      </c>
      <c r="W1079" s="152">
        <v>97148.0308</v>
      </c>
      <c r="Y1079" s="152">
        <v>1.4893956E9</v>
      </c>
      <c r="Z1079" s="152">
        <v>95706.4288</v>
      </c>
      <c r="AA1079" s="153">
        <f>IFERROR(__xludf.DUMMYFUNCTION("TO_DATE(INT((AB1079/(60*60*24))+""1/1/1970""))"),43851.0)</f>
        <v>43851</v>
      </c>
      <c r="AB1079" s="156">
        <v>1.5796404E9</v>
      </c>
      <c r="AC1079" s="156">
        <v>133282.4841</v>
      </c>
      <c r="AD1079" s="153">
        <f>IFERROR(__xludf.DUMMYFUNCTION("TO_DATE(INT((AE1079/(60*60*24))+""1/1/1970""))"),43858.0)</f>
        <v>43858</v>
      </c>
      <c r="AE1079" s="152">
        <v>1.5802416E9</v>
      </c>
      <c r="AF1079" s="152">
        <v>105925.79</v>
      </c>
      <c r="AG1079" s="153">
        <f>IFERROR(__xludf.DUMMYFUNCTION("TO_DATE(INT((AH1079/(60*60*24))+""1/1/1970""))"),43637.0)</f>
        <v>43637</v>
      </c>
      <c r="AH1079" s="152">
        <v>1.56112644E9</v>
      </c>
      <c r="AI1079" s="152">
        <v>107377.6783</v>
      </c>
    </row>
    <row r="1080">
      <c r="A1080" s="156">
        <v>1.51870506E9</v>
      </c>
      <c r="B1080" s="156">
        <v>126110.3416</v>
      </c>
      <c r="C1080" s="153">
        <f>IFERROR(__xludf.DUMMYFUNCTION("TO_DATE(INT((A1080/(60*60*24))+""1/1/1970""))"),43146.0)</f>
        <v>43146</v>
      </c>
      <c r="D1080" s="152">
        <v>1.5422112E9</v>
      </c>
      <c r="E1080" s="152">
        <v>97353.7622</v>
      </c>
      <c r="G1080" s="152">
        <v>1.5627312E9</v>
      </c>
      <c r="H1080" s="152">
        <v>173214.438</v>
      </c>
      <c r="J1080" s="154">
        <v>43861.0</v>
      </c>
      <c r="K1080" s="155">
        <v>217029.37</v>
      </c>
      <c r="M1080" s="13">
        <v>1.5026688E9</v>
      </c>
      <c r="N1080" s="13">
        <v>27662.132</v>
      </c>
      <c r="P1080" s="156">
        <v>1.4964156E9</v>
      </c>
      <c r="Q1080" s="156">
        <v>146662.591</v>
      </c>
      <c r="S1080" s="156">
        <v>1.5067296E9</v>
      </c>
      <c r="T1080" s="156">
        <v>9854.0456</v>
      </c>
      <c r="V1080" s="156">
        <v>1.490994E9</v>
      </c>
      <c r="W1080" s="156">
        <v>97148.0308</v>
      </c>
      <c r="Y1080" s="156">
        <v>1.4894352E9</v>
      </c>
      <c r="Z1080" s="156">
        <v>95706.4288</v>
      </c>
      <c r="AA1080" s="153">
        <f>IFERROR(__xludf.DUMMYFUNCTION("TO_DATE(INT((AB1080/(60*60*24))+""1/1/1970""))"),43852.0)</f>
        <v>43852</v>
      </c>
      <c r="AB1080" s="152">
        <v>1.5796692E9</v>
      </c>
      <c r="AC1080" s="152">
        <v>133282.4841</v>
      </c>
      <c r="AD1080" s="153">
        <f>IFERROR(__xludf.DUMMYFUNCTION("TO_DATE(INT((AE1080/(60*60*24))+""1/1/1970""))"),43858.0)</f>
        <v>43858</v>
      </c>
      <c r="AE1080" s="156">
        <v>1.5802452E9</v>
      </c>
      <c r="AF1080" s="156">
        <v>105925.79</v>
      </c>
      <c r="AG1080" s="153">
        <f>IFERROR(__xludf.DUMMYFUNCTION("TO_DATE(INT((AH1080/(60*60*24))+""1/1/1970""))"),43637.0)</f>
        <v>43637</v>
      </c>
      <c r="AH1080" s="156">
        <v>1.561142242E9</v>
      </c>
      <c r="AI1080" s="156">
        <v>107392.6544</v>
      </c>
    </row>
    <row r="1081">
      <c r="A1081" s="152">
        <v>1.5187284E9</v>
      </c>
      <c r="B1081" s="152">
        <v>126110.3416</v>
      </c>
      <c r="C1081" s="153">
        <f>IFERROR(__xludf.DUMMYFUNCTION("TO_DATE(INT((A1081/(60*60*24))+""1/1/1970""))"),43146.0)</f>
        <v>43146</v>
      </c>
      <c r="D1081" s="152">
        <v>1.542258E9</v>
      </c>
      <c r="E1081" s="152">
        <v>97353.7622</v>
      </c>
      <c r="G1081" s="156">
        <v>1.5628176E9</v>
      </c>
      <c r="H1081" s="156">
        <v>173711.278</v>
      </c>
      <c r="J1081" s="154">
        <v>43864.0</v>
      </c>
      <c r="K1081" s="155">
        <v>216071.28</v>
      </c>
      <c r="M1081" s="13">
        <v>1.5027192E9</v>
      </c>
      <c r="N1081" s="13">
        <v>27662.132</v>
      </c>
      <c r="P1081" s="152">
        <v>1.4964336E9</v>
      </c>
      <c r="Q1081" s="152">
        <v>146662.591</v>
      </c>
      <c r="S1081" s="152">
        <v>1.5069024E9</v>
      </c>
      <c r="T1081" s="152">
        <v>9854.9919</v>
      </c>
      <c r="V1081" s="152">
        <v>1.4911704E9</v>
      </c>
      <c r="W1081" s="152">
        <v>96871.3039</v>
      </c>
      <c r="Y1081" s="152">
        <v>1.489446E9</v>
      </c>
      <c r="Z1081" s="152">
        <v>95706.4288</v>
      </c>
      <c r="AA1081" s="153">
        <f>IFERROR(__xludf.DUMMYFUNCTION("TO_DATE(INT((AB1081/(60*60*24))+""1/1/1970""))"),43852.0)</f>
        <v>43852</v>
      </c>
      <c r="AB1081" s="156">
        <v>1.5797052E9</v>
      </c>
      <c r="AC1081" s="156">
        <v>135016.8656</v>
      </c>
      <c r="AD1081" s="153">
        <f>IFERROR(__xludf.DUMMYFUNCTION("TO_DATE(INT((AE1081/(60*60*24))+""1/1/1970""))"),43859.0)</f>
        <v>43859</v>
      </c>
      <c r="AE1081" s="152">
        <v>1.580274E9</v>
      </c>
      <c r="AF1081" s="152">
        <v>105494.61</v>
      </c>
      <c r="AG1081" s="153">
        <f>IFERROR(__xludf.DUMMYFUNCTION("TO_DATE(INT((AH1081/(60*60*24))+""1/1/1970""))"),43637.0)</f>
        <v>43637</v>
      </c>
      <c r="AH1081" s="152">
        <v>1.561158043E9</v>
      </c>
      <c r="AI1081" s="152">
        <v>106585.295</v>
      </c>
    </row>
    <row r="1082">
      <c r="A1082" s="156">
        <v>1.51879146E9</v>
      </c>
      <c r="B1082" s="156">
        <v>126110.3416</v>
      </c>
      <c r="C1082" s="153">
        <f>IFERROR(__xludf.DUMMYFUNCTION("TO_DATE(INT((A1082/(60*60*24))+""1/1/1970""))"),43147.0)</f>
        <v>43147</v>
      </c>
      <c r="D1082" s="152">
        <v>1.5423156E9</v>
      </c>
      <c r="E1082" s="152">
        <v>97353.7622</v>
      </c>
      <c r="G1082" s="152">
        <v>1.562904E9</v>
      </c>
      <c r="H1082" s="152">
        <v>173548.968</v>
      </c>
      <c r="J1082" s="154">
        <v>43864.0</v>
      </c>
      <c r="K1082" s="155">
        <v>216069.28</v>
      </c>
      <c r="M1082" s="13">
        <v>1.5027408E9</v>
      </c>
      <c r="N1082" s="13">
        <v>27662.132</v>
      </c>
      <c r="P1082" s="156">
        <v>1.4964624E9</v>
      </c>
      <c r="Q1082" s="156">
        <v>147493.2186</v>
      </c>
      <c r="S1082" s="156">
        <v>1.5069528E9</v>
      </c>
      <c r="T1082" s="156">
        <v>9854.9919</v>
      </c>
      <c r="V1082" s="156">
        <v>1.491174E9</v>
      </c>
      <c r="W1082" s="156">
        <v>96990.5155</v>
      </c>
      <c r="Y1082" s="156">
        <v>1.4894748E9</v>
      </c>
      <c r="Z1082" s="156">
        <v>96061.2204</v>
      </c>
      <c r="AA1082" s="153">
        <f>IFERROR(__xludf.DUMMYFUNCTION("TO_DATE(INT((AB1082/(60*60*24))+""1/1/1970""))"),43852.0)</f>
        <v>43852</v>
      </c>
      <c r="AB1082" s="152">
        <v>1.5797232E9</v>
      </c>
      <c r="AC1082" s="152">
        <v>134799.3852</v>
      </c>
      <c r="AD1082" s="153">
        <f>IFERROR(__xludf.DUMMYFUNCTION("TO_DATE(INT((AE1082/(60*60*24))+""1/1/1970""))"),43859.0)</f>
        <v>43859</v>
      </c>
      <c r="AE1082" s="156">
        <v>1.58031E9</v>
      </c>
      <c r="AF1082" s="156">
        <v>105494.61</v>
      </c>
      <c r="AG1082" s="153">
        <f>IFERROR(__xludf.DUMMYFUNCTION("TO_DATE(INT((AH1082/(60*60*24))+""1/1/1970""))"),43637.0)</f>
        <v>43637</v>
      </c>
      <c r="AH1082" s="156">
        <v>1.561161552E9</v>
      </c>
      <c r="AI1082" s="156">
        <v>106585.295</v>
      </c>
    </row>
    <row r="1083">
      <c r="A1083" s="152">
        <v>1.5188148E9</v>
      </c>
      <c r="B1083" s="152">
        <v>126110.3416</v>
      </c>
      <c r="C1083" s="153">
        <f>IFERROR(__xludf.DUMMYFUNCTION("TO_DATE(INT((A1083/(60*60*24))+""1/1/1970""))"),43147.0)</f>
        <v>43147</v>
      </c>
      <c r="D1083" s="152">
        <v>1.542384E9</v>
      </c>
      <c r="E1083" s="152">
        <v>97353.7622</v>
      </c>
      <c r="G1083" s="156">
        <v>1.5629904E9</v>
      </c>
      <c r="H1083" s="156">
        <v>173487.088</v>
      </c>
      <c r="J1083" s="154">
        <v>43865.0</v>
      </c>
      <c r="K1083" s="155">
        <v>216720.81</v>
      </c>
      <c r="M1083" s="13">
        <v>1.5028056E9</v>
      </c>
      <c r="N1083" s="13">
        <v>27547.6913</v>
      </c>
      <c r="P1083" s="152">
        <v>1.4966712E9</v>
      </c>
      <c r="Q1083" s="152">
        <v>147493.2186</v>
      </c>
      <c r="S1083" s="152">
        <v>1.5069744E9</v>
      </c>
      <c r="T1083" s="152">
        <v>9854.9919</v>
      </c>
      <c r="V1083" s="152">
        <v>1.49121E9</v>
      </c>
      <c r="W1083" s="152">
        <v>97148.82</v>
      </c>
      <c r="Y1083" s="152">
        <v>1.4895144E9</v>
      </c>
      <c r="Z1083" s="152">
        <v>96061.2204</v>
      </c>
      <c r="AA1083" s="153">
        <f>IFERROR(__xludf.DUMMYFUNCTION("TO_DATE(INT((AB1083/(60*60*24))+""1/1/1970""))"),43852.0)</f>
        <v>43852</v>
      </c>
      <c r="AB1083" s="156">
        <v>1.5797268E9</v>
      </c>
      <c r="AC1083" s="156">
        <v>134537.9601</v>
      </c>
      <c r="AD1083" s="153">
        <f>IFERROR(__xludf.DUMMYFUNCTION("TO_DATE(INT((AE1083/(60*60*24))+""1/1/1970""))"),43859.0)</f>
        <v>43859</v>
      </c>
      <c r="AE1083" s="152">
        <v>1.580328E9</v>
      </c>
      <c r="AF1083" s="152">
        <v>105494.61</v>
      </c>
      <c r="AG1083" s="153">
        <f>IFERROR(__xludf.DUMMYFUNCTION("TO_DATE(INT((AH1083/(60*60*24))+""1/1/1970""))"),43638.0)</f>
        <v>43638</v>
      </c>
      <c r="AH1083" s="152">
        <v>1.561173973E9</v>
      </c>
      <c r="AI1083" s="152">
        <v>106585.295</v>
      </c>
    </row>
    <row r="1084">
      <c r="A1084" s="156">
        <v>1.51913706E9</v>
      </c>
      <c r="B1084" s="156">
        <v>126110.3416</v>
      </c>
      <c r="C1084" s="153">
        <f>IFERROR(__xludf.DUMMYFUNCTION("TO_DATE(INT((A1084/(60*60*24))+""1/1/1970""))"),43151.0)</f>
        <v>43151</v>
      </c>
      <c r="D1084" s="152">
        <v>1.5424308E9</v>
      </c>
      <c r="E1084" s="152">
        <v>97353.7622</v>
      </c>
      <c r="G1084" s="152">
        <v>1.5631992E9</v>
      </c>
      <c r="H1084" s="152">
        <v>173487.088</v>
      </c>
      <c r="J1084" s="154">
        <v>43866.0</v>
      </c>
      <c r="K1084" s="155">
        <v>217662.97</v>
      </c>
      <c r="M1084" s="13">
        <v>1.5028272E9</v>
      </c>
      <c r="N1084" s="13">
        <v>27547.6913</v>
      </c>
      <c r="P1084" s="156">
        <v>1.4966928E9</v>
      </c>
      <c r="Q1084" s="156">
        <v>147493.2186</v>
      </c>
      <c r="S1084" s="156">
        <v>1.5070392E9</v>
      </c>
      <c r="T1084" s="156">
        <v>9865.4875</v>
      </c>
      <c r="V1084" s="156">
        <v>1.4912496E9</v>
      </c>
      <c r="W1084" s="156">
        <v>97492.0042</v>
      </c>
      <c r="Y1084" s="156">
        <v>1.4895324E9</v>
      </c>
      <c r="Z1084" s="156">
        <v>96061.2204</v>
      </c>
      <c r="AA1084" s="153">
        <f>IFERROR(__xludf.DUMMYFUNCTION("TO_DATE(INT((AB1084/(60*60*24))+""1/1/1970""))"),43853.0)</f>
        <v>43853</v>
      </c>
      <c r="AB1084" s="152">
        <v>1.5797556E9</v>
      </c>
      <c r="AC1084" s="152">
        <v>134537.9601</v>
      </c>
      <c r="AD1084" s="153">
        <f>IFERROR(__xludf.DUMMYFUNCTION("TO_DATE(INT((AE1084/(60*60*24))+""1/1/1970""))"),43859.0)</f>
        <v>43859</v>
      </c>
      <c r="AE1084" s="156">
        <v>1.5803316E9</v>
      </c>
      <c r="AF1084" s="156">
        <v>105494.61</v>
      </c>
      <c r="AG1084" s="153">
        <f>IFERROR(__xludf.DUMMYFUNCTION("TO_DATE(INT((AH1084/(60*60*24))+""1/1/1970""))"),43638.0)</f>
        <v>43638</v>
      </c>
      <c r="AH1084" s="156">
        <v>1.561189825E9</v>
      </c>
      <c r="AI1084" s="156">
        <v>106585.295</v>
      </c>
    </row>
    <row r="1085">
      <c r="A1085" s="152">
        <v>1.5191604E9</v>
      </c>
      <c r="B1085" s="152">
        <v>126110.3416</v>
      </c>
      <c r="C1085" s="153">
        <f>IFERROR(__xludf.DUMMYFUNCTION("TO_DATE(INT((A1085/(60*60*24))+""1/1/1970""))"),43151.0)</f>
        <v>43151</v>
      </c>
      <c r="D1085" s="152">
        <v>1.5426612E9</v>
      </c>
      <c r="E1085" s="152">
        <v>97353.7622</v>
      </c>
      <c r="G1085" s="152">
        <v>1.5632496E9</v>
      </c>
      <c r="H1085" s="152">
        <v>173968.848</v>
      </c>
      <c r="J1085" s="154">
        <v>43867.0</v>
      </c>
      <c r="K1085" s="155">
        <v>218968.18</v>
      </c>
      <c r="M1085" s="13">
        <v>1.502892E9</v>
      </c>
      <c r="N1085" s="13">
        <v>27499.1651</v>
      </c>
      <c r="P1085" s="152">
        <v>1.4967216E9</v>
      </c>
      <c r="Q1085" s="152">
        <v>147315.4109</v>
      </c>
      <c r="S1085" s="152">
        <v>1.5070608E9</v>
      </c>
      <c r="T1085" s="152">
        <v>9865.4875</v>
      </c>
      <c r="V1085" s="152">
        <v>1.4912604E9</v>
      </c>
      <c r="W1085" s="152">
        <v>97492.9532</v>
      </c>
      <c r="Y1085" s="152">
        <v>1.489554E9</v>
      </c>
      <c r="Z1085" s="152">
        <v>96420.6017</v>
      </c>
      <c r="AA1085" s="153">
        <f>IFERROR(__xludf.DUMMYFUNCTION("TO_DATE(INT((AB1085/(60*60*24))+""1/1/1970""))"),43853.0)</f>
        <v>43853</v>
      </c>
      <c r="AB1085" s="156">
        <v>1.5797916E9</v>
      </c>
      <c r="AC1085" s="156">
        <v>134762.9987</v>
      </c>
      <c r="AD1085" s="153">
        <f>IFERROR(__xludf.DUMMYFUNCTION("TO_DATE(INT((AE1085/(60*60*24))+""1/1/1970""))"),43860.0)</f>
        <v>43860</v>
      </c>
      <c r="AE1085" s="152">
        <v>1.5803604E9</v>
      </c>
      <c r="AF1085" s="152">
        <v>106101.89</v>
      </c>
      <c r="AG1085" s="153">
        <f>IFERROR(__xludf.DUMMYFUNCTION("TO_DATE(INT((AH1085/(60*60*24))+""1/1/1970""))"),43638.0)</f>
        <v>43638</v>
      </c>
      <c r="AH1085" s="152">
        <v>1.561205909E9</v>
      </c>
      <c r="AI1085" s="152">
        <v>106585.295</v>
      </c>
    </row>
    <row r="1086">
      <c r="A1086" s="156">
        <v>1.51922346E9</v>
      </c>
      <c r="B1086" s="156">
        <v>126110.3416</v>
      </c>
      <c r="C1086" s="153">
        <f>IFERROR(__xludf.DUMMYFUNCTION("TO_DATE(INT((A1086/(60*60*24))+""1/1/1970""))"),43152.0)</f>
        <v>43152</v>
      </c>
      <c r="D1086" s="152">
        <v>1.5427296E9</v>
      </c>
      <c r="E1086" s="152">
        <v>97353.7622</v>
      </c>
      <c r="G1086" s="156">
        <v>1.563336E9</v>
      </c>
      <c r="H1086" s="156">
        <v>174373.1012</v>
      </c>
      <c r="J1086" s="154">
        <v>43868.0</v>
      </c>
      <c r="K1086" s="155">
        <v>220011.12</v>
      </c>
      <c r="M1086" s="13">
        <v>1.5029136E9</v>
      </c>
      <c r="N1086" s="13">
        <v>27499.1651</v>
      </c>
      <c r="P1086" s="156">
        <v>1.4967612E9</v>
      </c>
      <c r="Q1086" s="156">
        <v>147315.4109</v>
      </c>
      <c r="S1086" s="156">
        <v>1.5071256E9</v>
      </c>
      <c r="T1086" s="156">
        <v>9857.6895</v>
      </c>
      <c r="V1086" s="156">
        <v>1.4912892E9</v>
      </c>
      <c r="W1086" s="156">
        <v>97696.6791</v>
      </c>
      <c r="Y1086" s="156">
        <v>1.4895936E9</v>
      </c>
      <c r="Z1086" s="156">
        <v>96420.6017</v>
      </c>
      <c r="AA1086" s="153">
        <f>IFERROR(__xludf.DUMMYFUNCTION("TO_DATE(INT((AB1086/(60*60*24))+""1/1/1970""))"),43853.0)</f>
        <v>43853</v>
      </c>
      <c r="AB1086" s="152">
        <v>1.5798096E9</v>
      </c>
      <c r="AC1086" s="152">
        <v>135400.9926</v>
      </c>
      <c r="AD1086" s="153">
        <f>IFERROR(__xludf.DUMMYFUNCTION("TO_DATE(INT((AE1086/(60*60*24))+""1/1/1970""))"),43860.0)</f>
        <v>43860</v>
      </c>
      <c r="AE1086" s="156">
        <v>1.5803964E9</v>
      </c>
      <c r="AF1086" s="156">
        <v>106101.89</v>
      </c>
      <c r="AG1086" s="153">
        <f>IFERROR(__xludf.DUMMYFUNCTION("TO_DATE(INT((AH1086/(60*60*24))+""1/1/1970""))"),43638.0)</f>
        <v>43638</v>
      </c>
      <c r="AH1086" s="156">
        <v>1.561221746E9</v>
      </c>
      <c r="AI1086" s="156">
        <v>106585.295</v>
      </c>
    </row>
    <row r="1087">
      <c r="A1087" s="152">
        <v>1.5192468E9</v>
      </c>
      <c r="B1087" s="152">
        <v>126110.3416</v>
      </c>
      <c r="C1087" s="153">
        <f>IFERROR(__xludf.DUMMYFUNCTION("TO_DATE(INT((A1087/(60*60*24))+""1/1/1970""))"),43152.0)</f>
        <v>43152</v>
      </c>
      <c r="D1087" s="152">
        <v>1.5427764E9</v>
      </c>
      <c r="E1087" s="152">
        <v>96887.5753</v>
      </c>
      <c r="G1087" s="152">
        <v>1.5634224E9</v>
      </c>
      <c r="H1087" s="152">
        <v>175716.4753</v>
      </c>
      <c r="J1087" s="154">
        <v>43871.0</v>
      </c>
      <c r="K1087" s="155">
        <v>219942.26</v>
      </c>
      <c r="M1087" s="13">
        <v>1.5029784E9</v>
      </c>
      <c r="N1087" s="13">
        <v>27509.2378</v>
      </c>
      <c r="P1087" s="152">
        <v>1.4967792E9</v>
      </c>
      <c r="Q1087" s="152">
        <v>147315.4109</v>
      </c>
      <c r="S1087" s="152">
        <v>1.5071472E9</v>
      </c>
      <c r="T1087" s="152">
        <v>9857.6895</v>
      </c>
      <c r="V1087" s="152">
        <v>1.4913288E9</v>
      </c>
      <c r="W1087" s="152">
        <v>97704.5489</v>
      </c>
      <c r="Y1087" s="152">
        <v>1.4896188E9</v>
      </c>
      <c r="Z1087" s="152">
        <v>96420.6017</v>
      </c>
      <c r="AA1087" s="153">
        <f>IFERROR(__xludf.DUMMYFUNCTION("TO_DATE(INT((AB1087/(60*60*24))+""1/1/1970""))"),43853.0)</f>
        <v>43853</v>
      </c>
      <c r="AB1087" s="156">
        <v>1.5798132E9</v>
      </c>
      <c r="AC1087" s="156">
        <v>135269.5636</v>
      </c>
      <c r="AD1087" s="153">
        <f>IFERROR(__xludf.DUMMYFUNCTION("TO_DATE(INT((AE1087/(60*60*24))+""1/1/1970""))"),43860.0)</f>
        <v>43860</v>
      </c>
      <c r="AE1087" s="152">
        <v>1.5804144E9</v>
      </c>
      <c r="AF1087" s="152">
        <v>106101.89</v>
      </c>
      <c r="AG1087" s="153">
        <f>IFERROR(__xludf.DUMMYFUNCTION("TO_DATE(INT((AH1087/(60*60*24))+""1/1/1970""))"),43638.0)</f>
        <v>43638</v>
      </c>
      <c r="AH1087" s="152">
        <v>1.561237679E9</v>
      </c>
      <c r="AI1087" s="152">
        <v>106585.295</v>
      </c>
    </row>
    <row r="1088">
      <c r="A1088" s="156">
        <v>1.51930986E9</v>
      </c>
      <c r="B1088" s="156">
        <v>126110.3416</v>
      </c>
      <c r="C1088" s="153">
        <f>IFERROR(__xludf.DUMMYFUNCTION("TO_DATE(INT((A1088/(60*60*24))+""1/1/1970""))"),43153.0)</f>
        <v>43153</v>
      </c>
      <c r="D1088" s="152">
        <v>1.542834E9</v>
      </c>
      <c r="E1088" s="152">
        <v>96887.5753</v>
      </c>
      <c r="G1088" s="156">
        <v>1.5635088E9</v>
      </c>
      <c r="H1088" s="156">
        <v>174458.5601</v>
      </c>
      <c r="J1088" s="154">
        <v>43872.0</v>
      </c>
      <c r="K1088" s="155">
        <v>221394.86</v>
      </c>
      <c r="M1088" s="13">
        <v>1.503E9</v>
      </c>
      <c r="N1088" s="13">
        <v>27509.2378</v>
      </c>
      <c r="P1088" s="156">
        <v>1.496808E9</v>
      </c>
      <c r="Q1088" s="156">
        <v>146559.5788</v>
      </c>
      <c r="S1088" s="156">
        <v>1.507212E9</v>
      </c>
      <c r="T1088" s="156">
        <v>9854.565</v>
      </c>
      <c r="V1088" s="156">
        <v>1.4913468E9</v>
      </c>
      <c r="W1088" s="156">
        <v>97589.2477</v>
      </c>
      <c r="Y1088" s="156">
        <v>1.4896332E9</v>
      </c>
      <c r="Z1088" s="156">
        <v>95267.6439</v>
      </c>
      <c r="AA1088" s="153">
        <f>IFERROR(__xludf.DUMMYFUNCTION("TO_DATE(INT((AB1088/(60*60*24))+""1/1/1970""))"),43854.0)</f>
        <v>43854</v>
      </c>
      <c r="AB1088" s="152">
        <v>1.579842E9</v>
      </c>
      <c r="AC1088" s="152">
        <v>135269.5636</v>
      </c>
      <c r="AD1088" s="153">
        <f>IFERROR(__xludf.DUMMYFUNCTION("TO_DATE(INT((AE1088/(60*60*24))+""1/1/1970""))"),43860.0)</f>
        <v>43860</v>
      </c>
      <c r="AE1088" s="156">
        <v>1.580418E9</v>
      </c>
      <c r="AF1088" s="156">
        <v>106101.89</v>
      </c>
      <c r="AG1088" s="153">
        <f>IFERROR(__xludf.DUMMYFUNCTION("TO_DATE(INT((AH1088/(60*60*24))+""1/1/1970""))"),43638.0)</f>
        <v>43638</v>
      </c>
      <c r="AH1088" s="156">
        <v>1.561245603E9</v>
      </c>
      <c r="AI1088" s="156">
        <v>106585.295</v>
      </c>
    </row>
    <row r="1089">
      <c r="A1089" s="152">
        <v>1.5193332E9</v>
      </c>
      <c r="B1089" s="152">
        <v>126110.3416</v>
      </c>
      <c r="C1089" s="153">
        <f>IFERROR(__xludf.DUMMYFUNCTION("TO_DATE(INT((A1089/(60*60*24))+""1/1/1970""))"),43153.0)</f>
        <v>43153</v>
      </c>
      <c r="D1089" s="152">
        <v>1.5429852E9</v>
      </c>
      <c r="E1089" s="152">
        <v>97211.5068</v>
      </c>
      <c r="G1089" s="152">
        <v>1.5635952E9</v>
      </c>
      <c r="H1089" s="152">
        <v>174760.151</v>
      </c>
      <c r="J1089" s="154">
        <v>43873.0</v>
      </c>
      <c r="K1089" s="155">
        <v>221225.43</v>
      </c>
      <c r="M1089" s="13">
        <v>1.5030648E9</v>
      </c>
      <c r="N1089" s="13">
        <v>27634.4709</v>
      </c>
      <c r="P1089" s="152">
        <v>1.4968476E9</v>
      </c>
      <c r="Q1089" s="152">
        <v>146559.5788</v>
      </c>
      <c r="S1089" s="152">
        <v>1.5072336E9</v>
      </c>
      <c r="T1089" s="152">
        <v>9854.565</v>
      </c>
      <c r="V1089" s="152">
        <v>1.4913684E9</v>
      </c>
      <c r="W1089" s="152">
        <v>97635.1396</v>
      </c>
      <c r="Y1089" s="152">
        <v>1.4896728E9</v>
      </c>
      <c r="Z1089" s="152">
        <v>95267.6439</v>
      </c>
      <c r="AA1089" s="153">
        <f>IFERROR(__xludf.DUMMYFUNCTION("TO_DATE(INT((AB1089/(60*60*24))+""1/1/1970""))"),43854.0)</f>
        <v>43854</v>
      </c>
      <c r="AB1089" s="156">
        <v>1.579878E9</v>
      </c>
      <c r="AC1089" s="156">
        <v>136728.3113</v>
      </c>
      <c r="AD1089" s="153">
        <f>IFERROR(__xludf.DUMMYFUNCTION("TO_DATE(INT((AE1089/(60*60*24))+""1/1/1970""))"),43861.0)</f>
        <v>43861</v>
      </c>
      <c r="AE1089" s="152">
        <v>1.5804468E9</v>
      </c>
      <c r="AF1089" s="152">
        <v>105288.05</v>
      </c>
      <c r="AG1089" s="153">
        <f>IFERROR(__xludf.DUMMYFUNCTION("TO_DATE(INT((AH1089/(60*60*24))+""1/1/1970""))"),43639.0)</f>
        <v>43639</v>
      </c>
      <c r="AH1089" s="152">
        <v>1.561253526E9</v>
      </c>
      <c r="AI1089" s="152">
        <v>106585.295</v>
      </c>
    </row>
    <row r="1090">
      <c r="A1090" s="156">
        <v>1.51939626E9</v>
      </c>
      <c r="B1090" s="156">
        <v>126110.3416</v>
      </c>
      <c r="C1090" s="153">
        <f>IFERROR(__xludf.DUMMYFUNCTION("TO_DATE(INT((A1090/(60*60*24))+""1/1/1970""))"),43154.0)</f>
        <v>43154</v>
      </c>
      <c r="D1090" s="152">
        <v>1.5430356E9</v>
      </c>
      <c r="E1090" s="152">
        <v>96574.4415</v>
      </c>
      <c r="G1090" s="156">
        <v>1.563804E9</v>
      </c>
      <c r="H1090" s="156">
        <v>174760.151</v>
      </c>
      <c r="J1090" s="154">
        <v>43874.0</v>
      </c>
      <c r="K1090" s="155">
        <v>221944.52</v>
      </c>
      <c r="M1090" s="13">
        <v>1.5030864E9</v>
      </c>
      <c r="N1090" s="13">
        <v>27634.4709</v>
      </c>
      <c r="P1090" s="156">
        <v>1.4968656E9</v>
      </c>
      <c r="Q1090" s="156">
        <v>146559.5788</v>
      </c>
      <c r="S1090" s="156">
        <v>1.5072984E9</v>
      </c>
      <c r="T1090" s="156">
        <v>9867.0788</v>
      </c>
      <c r="V1090" s="156">
        <v>1.491408E9</v>
      </c>
      <c r="W1090" s="156">
        <v>97680.3805</v>
      </c>
      <c r="Y1090" s="156">
        <v>1.4897052E9</v>
      </c>
      <c r="Z1090" s="156">
        <v>95267.6439</v>
      </c>
      <c r="AA1090" s="153">
        <f>IFERROR(__xludf.DUMMYFUNCTION("TO_DATE(INT((AB1090/(60*60*24))+""1/1/1970""))"),43854.0)</f>
        <v>43854</v>
      </c>
      <c r="AB1090" s="152">
        <v>1.579896E9</v>
      </c>
      <c r="AC1090" s="152">
        <v>134378.4876</v>
      </c>
      <c r="AD1090" s="153">
        <f>IFERROR(__xludf.DUMMYFUNCTION("TO_DATE(INT((AE1090/(60*60*24))+""1/1/1970""))"),43861.0)</f>
        <v>43861</v>
      </c>
      <c r="AE1090" s="156">
        <v>1.5804828E9</v>
      </c>
      <c r="AF1090" s="156">
        <v>105288.05</v>
      </c>
      <c r="AG1090" s="153">
        <f>IFERROR(__xludf.DUMMYFUNCTION("TO_DATE(INT((AH1090/(60*60*24))+""1/1/1970""))"),43639.0)</f>
        <v>43639</v>
      </c>
      <c r="AH1090" s="156">
        <v>1.561270881E9</v>
      </c>
      <c r="AI1090" s="156">
        <v>106585.295</v>
      </c>
    </row>
    <row r="1091">
      <c r="A1091" s="152">
        <v>1.5194196E9</v>
      </c>
      <c r="B1091" s="152">
        <v>126110.3416</v>
      </c>
      <c r="C1091" s="153">
        <f>IFERROR(__xludf.DUMMYFUNCTION("TO_DATE(INT((A1091/(60*60*24))+""1/1/1970""))"),43154.0)</f>
        <v>43154</v>
      </c>
      <c r="D1091" s="152">
        <v>1.543266E9</v>
      </c>
      <c r="E1091" s="152">
        <v>96574.4415</v>
      </c>
      <c r="G1091" s="156">
        <v>1.5638544E9</v>
      </c>
      <c r="H1091" s="156">
        <v>178390.7639</v>
      </c>
      <c r="J1091" s="154">
        <v>43875.0</v>
      </c>
      <c r="K1091" s="155">
        <v>222273.57</v>
      </c>
      <c r="M1091" s="13">
        <v>1.5031008E9</v>
      </c>
      <c r="N1091" s="13">
        <v>27615.4057</v>
      </c>
      <c r="P1091" s="152">
        <v>1.4968944E9</v>
      </c>
      <c r="Q1091" s="152">
        <v>147001.176</v>
      </c>
      <c r="S1091" s="152">
        <v>1.50732E9</v>
      </c>
      <c r="T1091" s="152">
        <v>9867.0788</v>
      </c>
      <c r="V1091" s="152">
        <v>1.4914332E9</v>
      </c>
      <c r="W1091" s="152">
        <v>97840.3025</v>
      </c>
      <c r="Y1091" s="152">
        <v>1.4897124E9</v>
      </c>
      <c r="Z1091" s="152">
        <v>94952.7837</v>
      </c>
      <c r="AA1091" s="153">
        <f>IFERROR(__xludf.DUMMYFUNCTION("TO_DATE(INT((AB1091/(60*60*24))+""1/1/1970""))"),43854.0)</f>
        <v>43854</v>
      </c>
      <c r="AB1091" s="156">
        <v>1.5798996E9</v>
      </c>
      <c r="AC1091" s="156">
        <v>134578.0342</v>
      </c>
      <c r="AD1091" s="153">
        <f>IFERROR(__xludf.DUMMYFUNCTION("TO_DATE(INT((AE1091/(60*60*24))+""1/1/1970""))"),43861.0)</f>
        <v>43861</v>
      </c>
      <c r="AE1091" s="152">
        <v>1.5805008E9</v>
      </c>
      <c r="AF1091" s="152">
        <v>105288.05</v>
      </c>
      <c r="AG1091" s="153">
        <f>IFERROR(__xludf.DUMMYFUNCTION("TO_DATE(INT((AH1091/(60*60*24))+""1/1/1970""))"),43639.0)</f>
        <v>43639</v>
      </c>
      <c r="AH1091" s="152">
        <v>1.561286721E9</v>
      </c>
      <c r="AI1091" s="152">
        <v>106585.295</v>
      </c>
    </row>
    <row r="1092">
      <c r="A1092" s="156">
        <v>1.51965546E9</v>
      </c>
      <c r="B1092" s="156">
        <v>126110.3416</v>
      </c>
      <c r="C1092" s="153">
        <f>IFERROR(__xludf.DUMMYFUNCTION("TO_DATE(INT((A1092/(60*60*24))+""1/1/1970""))"),43157.0)</f>
        <v>43157</v>
      </c>
      <c r="D1092" s="152">
        <v>1.5433344E9</v>
      </c>
      <c r="E1092" s="152">
        <v>97490.3625</v>
      </c>
      <c r="G1092" s="152">
        <v>1.5639408E9</v>
      </c>
      <c r="H1092" s="152">
        <v>177272.7985</v>
      </c>
      <c r="J1092" s="154">
        <v>43879.0</v>
      </c>
      <c r="K1092" s="155">
        <v>222977.08</v>
      </c>
      <c r="M1092" s="13">
        <v>1.5031872E9</v>
      </c>
      <c r="N1092" s="13">
        <v>27615.4057</v>
      </c>
      <c r="P1092" s="156">
        <v>1.496934E9</v>
      </c>
      <c r="Q1092" s="156">
        <v>147001.176</v>
      </c>
      <c r="S1092" s="156">
        <v>1.5073344E9</v>
      </c>
      <c r="T1092" s="156">
        <v>9874.7293</v>
      </c>
      <c r="V1092" s="156">
        <v>1.4914476E9</v>
      </c>
      <c r="W1092" s="156">
        <v>97918.6545</v>
      </c>
      <c r="Y1092" s="156">
        <v>1.489752E9</v>
      </c>
      <c r="Z1092" s="156">
        <v>94952.7837</v>
      </c>
      <c r="AA1092" s="153">
        <f>IFERROR(__xludf.DUMMYFUNCTION("TO_DATE(INT((AB1092/(60*60*24))+""1/1/1970""))"),43855.0)</f>
        <v>43855</v>
      </c>
      <c r="AB1092" s="152">
        <v>1.5799284E9</v>
      </c>
      <c r="AC1092" s="152">
        <v>134578.0342</v>
      </c>
      <c r="AD1092" s="153">
        <f>IFERROR(__xludf.DUMMYFUNCTION("TO_DATE(INT((AE1092/(60*60*24))+""1/1/1970""))"),43861.0)</f>
        <v>43861</v>
      </c>
      <c r="AE1092" s="156">
        <v>1.5805044E9</v>
      </c>
      <c r="AF1092" s="156">
        <v>105288.05</v>
      </c>
      <c r="AG1092" s="153">
        <f>IFERROR(__xludf.DUMMYFUNCTION("TO_DATE(INT((AH1092/(60*60*24))+""1/1/1970""))"),43639.0)</f>
        <v>43639</v>
      </c>
      <c r="AH1092" s="156">
        <v>1.56130266E9</v>
      </c>
      <c r="AI1092" s="156">
        <v>106585.295</v>
      </c>
    </row>
    <row r="1093">
      <c r="A1093" s="152">
        <v>1.5196788E9</v>
      </c>
      <c r="B1093" s="152">
        <v>126110.3416</v>
      </c>
      <c r="C1093" s="153">
        <f>IFERROR(__xludf.DUMMYFUNCTION("TO_DATE(INT((A1093/(60*60*24))+""1/1/1970""))"),43157.0)</f>
        <v>43157</v>
      </c>
      <c r="D1093" s="152">
        <v>1.5433812E9</v>
      </c>
      <c r="E1093" s="152">
        <v>97490.3625</v>
      </c>
      <c r="G1093" s="156">
        <v>1.5640272E9</v>
      </c>
      <c r="H1093" s="156">
        <v>178719.3955</v>
      </c>
      <c r="J1093" s="154">
        <v>43880.0</v>
      </c>
      <c r="K1093" s="155">
        <v>223608.44</v>
      </c>
      <c r="M1093" s="13">
        <v>1.5032736E9</v>
      </c>
      <c r="N1093" s="13">
        <v>27596.9412</v>
      </c>
      <c r="P1093" s="152">
        <v>1.496952E9</v>
      </c>
      <c r="Q1093" s="152">
        <v>147001.176</v>
      </c>
      <c r="S1093" s="152">
        <v>1.5075072E9</v>
      </c>
      <c r="T1093" s="152">
        <v>9859.3607</v>
      </c>
      <c r="V1093" s="152">
        <v>1.4914872E9</v>
      </c>
      <c r="W1093" s="152">
        <v>97815.6132</v>
      </c>
      <c r="Y1093" s="152">
        <v>1.4897844E9</v>
      </c>
      <c r="Z1093" s="152">
        <v>94952.7837</v>
      </c>
      <c r="AA1093" s="153">
        <f>IFERROR(__xludf.DUMMYFUNCTION("TO_DATE(INT((AB1093/(60*60*24))+""1/1/1970""))"),43857.0)</f>
        <v>43857</v>
      </c>
      <c r="AB1093" s="156">
        <v>1.5801372E9</v>
      </c>
      <c r="AC1093" s="156">
        <v>131610.7214</v>
      </c>
      <c r="AD1093" s="153">
        <f>IFERROR(__xludf.DUMMYFUNCTION("TO_DATE(INT((AE1093/(60*60*24))+""1/1/1970""))"),43862.0)</f>
        <v>43862</v>
      </c>
      <c r="AE1093" s="152">
        <v>1.5805332E9</v>
      </c>
      <c r="AF1093" s="152">
        <v>105914.39</v>
      </c>
      <c r="AG1093" s="153">
        <f>IFERROR(__xludf.DUMMYFUNCTION("TO_DATE(INT((AH1093/(60*60*24))+""1/1/1970""))"),43639.0)</f>
        <v>43639</v>
      </c>
      <c r="AH1093" s="152">
        <v>1.561318647E9</v>
      </c>
      <c r="AI1093" s="152">
        <v>106585.295</v>
      </c>
    </row>
    <row r="1094">
      <c r="A1094" s="156">
        <v>1.51974186E9</v>
      </c>
      <c r="B1094" s="156">
        <v>126110.3416</v>
      </c>
      <c r="C1094" s="153">
        <f>IFERROR(__xludf.DUMMYFUNCTION("TO_DATE(INT((A1094/(60*60*24))+""1/1/1970""))"),43158.0)</f>
        <v>43158</v>
      </c>
      <c r="D1094" s="152">
        <v>1.5434388E9</v>
      </c>
      <c r="E1094" s="152">
        <v>97490.3625</v>
      </c>
      <c r="G1094" s="152">
        <v>1.5641136E9</v>
      </c>
      <c r="H1094" s="152">
        <v>182230.4848</v>
      </c>
      <c r="J1094" s="154">
        <v>43881.0</v>
      </c>
      <c r="K1094" s="155">
        <v>224684.98</v>
      </c>
      <c r="M1094" s="13">
        <v>1.503324E9</v>
      </c>
      <c r="N1094" s="13">
        <v>27596.9412</v>
      </c>
      <c r="P1094" s="156">
        <v>1.4969808E9</v>
      </c>
      <c r="Q1094" s="156">
        <v>147098.3202</v>
      </c>
      <c r="S1094" s="156">
        <v>1.5075576E9</v>
      </c>
      <c r="T1094" s="156">
        <v>9859.3607</v>
      </c>
      <c r="V1094" s="156">
        <v>1.4915196E9</v>
      </c>
      <c r="W1094" s="156">
        <v>97745.7987</v>
      </c>
      <c r="Y1094" s="156">
        <v>1.4897952E9</v>
      </c>
      <c r="Z1094" s="156">
        <v>95261.2182</v>
      </c>
      <c r="AA1094" s="153">
        <f>IFERROR(__xludf.DUMMYFUNCTION("TO_DATE(INT((AB1094/(60*60*24))+""1/1/1970""))"),43857.0)</f>
        <v>43857</v>
      </c>
      <c r="AB1094" s="152">
        <v>1.5801552E9</v>
      </c>
      <c r="AC1094" s="152">
        <v>131536.7643</v>
      </c>
      <c r="AD1094" s="153">
        <f>IFERROR(__xludf.DUMMYFUNCTION("TO_DATE(INT((AE1094/(60*60*24))+""1/1/1970""))"),43864.0)</f>
        <v>43864</v>
      </c>
      <c r="AE1094" s="156">
        <v>1.580742E9</v>
      </c>
      <c r="AF1094" s="156">
        <v>105914.39</v>
      </c>
      <c r="AG1094" s="153">
        <f>IFERROR(__xludf.DUMMYFUNCTION("TO_DATE(INT((AH1094/(60*60*24))+""1/1/1970""))"),43639.0)</f>
        <v>43639</v>
      </c>
      <c r="AH1094" s="156">
        <v>1.561334182E9</v>
      </c>
      <c r="AI1094" s="156">
        <v>106585.295</v>
      </c>
    </row>
    <row r="1095">
      <c r="A1095" s="152">
        <v>1.5197652E9</v>
      </c>
      <c r="B1095" s="152">
        <v>126110.3416</v>
      </c>
      <c r="C1095" s="153">
        <f>IFERROR(__xludf.DUMMYFUNCTION("TO_DATE(INT((A1095/(60*60*24))+""1/1/1970""))"),43158.0)</f>
        <v>43158</v>
      </c>
      <c r="D1095" s="152">
        <v>1.5435072E9</v>
      </c>
      <c r="E1095" s="152">
        <v>97490.3625</v>
      </c>
      <c r="G1095" s="156">
        <v>1.5642E9</v>
      </c>
      <c r="H1095" s="156">
        <v>185578.805</v>
      </c>
      <c r="J1095" s="154">
        <v>43882.0</v>
      </c>
      <c r="K1095" s="155">
        <v>224656.65</v>
      </c>
      <c r="M1095" s="13">
        <v>1.5033456E9</v>
      </c>
      <c r="N1095" s="13">
        <v>27596.9412</v>
      </c>
      <c r="P1095" s="152">
        <v>1.4970204E9</v>
      </c>
      <c r="Q1095" s="152">
        <v>147098.3202</v>
      </c>
      <c r="S1095" s="152">
        <v>1.5075792E9</v>
      </c>
      <c r="T1095" s="152">
        <v>9859.3607</v>
      </c>
      <c r="V1095" s="152">
        <v>1.4915268E9</v>
      </c>
      <c r="W1095" s="152">
        <v>97780.7443</v>
      </c>
      <c r="Y1095" s="152">
        <v>1.4899608E9</v>
      </c>
      <c r="Z1095" s="152">
        <v>95261.2182</v>
      </c>
      <c r="AA1095" s="153">
        <f>IFERROR(__xludf.DUMMYFUNCTION("TO_DATE(INT((AB1095/(60*60*24))+""1/1/1970""))"),43857.0)</f>
        <v>43857</v>
      </c>
      <c r="AB1095" s="156">
        <v>1.5801588E9</v>
      </c>
      <c r="AC1095" s="156">
        <v>131359.3428</v>
      </c>
      <c r="AD1095" s="153">
        <f>IFERROR(__xludf.DUMMYFUNCTION("TO_DATE(INT((AE1095/(60*60*24))+""1/1/1970""))"),43864.0)</f>
        <v>43864</v>
      </c>
      <c r="AE1095" s="152">
        <v>1.58076E9</v>
      </c>
      <c r="AF1095" s="152">
        <v>105914.39</v>
      </c>
      <c r="AG1095" s="153">
        <f>IFERROR(__xludf.DUMMYFUNCTION("TO_DATE(INT((AH1095/(60*60*24))+""1/1/1970""))"),43640.0)</f>
        <v>43640</v>
      </c>
      <c r="AH1095" s="152">
        <v>1.561334449E9</v>
      </c>
      <c r="AI1095" s="152">
        <v>106585.295</v>
      </c>
    </row>
    <row r="1096">
      <c r="A1096" s="156">
        <v>1.51982826E9</v>
      </c>
      <c r="B1096" s="156">
        <v>126110.3416</v>
      </c>
      <c r="C1096" s="153">
        <f>IFERROR(__xludf.DUMMYFUNCTION("TO_DATE(INT((A1096/(60*60*24))+""1/1/1970""))"),43159.0)</f>
        <v>43159</v>
      </c>
      <c r="D1096" s="152">
        <v>1.543554E9</v>
      </c>
      <c r="E1096" s="152">
        <v>97490.3625</v>
      </c>
      <c r="G1096" s="152">
        <v>1.5644088E9</v>
      </c>
      <c r="H1096" s="152">
        <v>185578.805</v>
      </c>
      <c r="J1096" s="154">
        <v>43885.0</v>
      </c>
      <c r="K1096" s="155">
        <v>224330.67</v>
      </c>
      <c r="M1096" s="13">
        <v>1.5034104E9</v>
      </c>
      <c r="N1096" s="13">
        <v>27571.2311</v>
      </c>
      <c r="P1096" s="156">
        <v>1.4970384E9</v>
      </c>
      <c r="Q1096" s="156">
        <v>147098.3202</v>
      </c>
      <c r="S1096" s="156">
        <v>1.507644E9</v>
      </c>
      <c r="T1096" s="156">
        <v>9870.8091</v>
      </c>
      <c r="V1096" s="156">
        <v>1.4915664E9</v>
      </c>
      <c r="W1096" s="156">
        <v>97630.7573</v>
      </c>
      <c r="Y1096" s="156">
        <v>1.4899644E9</v>
      </c>
      <c r="Z1096" s="156">
        <v>95261.2182</v>
      </c>
      <c r="AA1096" s="153">
        <f>IFERROR(__xludf.DUMMYFUNCTION("TO_DATE(INT((AB1096/(60*60*24))+""1/1/1970""))"),43858.0)</f>
        <v>43858</v>
      </c>
      <c r="AB1096" s="152">
        <v>1.5801876E9</v>
      </c>
      <c r="AC1096" s="152">
        <v>131359.3428</v>
      </c>
      <c r="AD1096" s="153">
        <f>IFERROR(__xludf.DUMMYFUNCTION("TO_DATE(INT((AE1096/(60*60*24))+""1/1/1970""))"),43864.0)</f>
        <v>43864</v>
      </c>
      <c r="AE1096" s="156">
        <v>1.5807636E9</v>
      </c>
      <c r="AF1096" s="156">
        <v>105914.39</v>
      </c>
      <c r="AG1096" s="153">
        <f>IFERROR(__xludf.DUMMYFUNCTION("TO_DATE(INT((AH1096/(60*60*24))+""1/1/1970""))"),43640.0)</f>
        <v>43640</v>
      </c>
      <c r="AH1096" s="156">
        <v>1.561351354E9</v>
      </c>
      <c r="AI1096" s="156">
        <v>106585.295</v>
      </c>
    </row>
    <row r="1097">
      <c r="A1097" s="152">
        <v>1.5198516E9</v>
      </c>
      <c r="B1097" s="152">
        <v>126110.3416</v>
      </c>
      <c r="C1097" s="153">
        <f>IFERROR(__xludf.DUMMYFUNCTION("TO_DATE(INT((A1097/(60*60*24))+""1/1/1970""))"),43159.0)</f>
        <v>43159</v>
      </c>
      <c r="D1097" s="152">
        <v>1.5436116E9</v>
      </c>
      <c r="E1097" s="152">
        <v>97490.3625</v>
      </c>
      <c r="G1097" s="152">
        <v>1.5644592E9</v>
      </c>
      <c r="H1097" s="152">
        <v>178241.8947</v>
      </c>
      <c r="J1097" s="154">
        <v>43886.0</v>
      </c>
      <c r="K1097" s="155">
        <v>220387.02</v>
      </c>
      <c r="M1097" s="13">
        <v>1.503432E9</v>
      </c>
      <c r="N1097" s="13">
        <v>27571.2311</v>
      </c>
      <c r="P1097" s="152">
        <v>1.4970672E9</v>
      </c>
      <c r="Q1097" s="152">
        <v>146747.5427</v>
      </c>
      <c r="S1097" s="152">
        <v>1.5076656E9</v>
      </c>
      <c r="T1097" s="152">
        <v>9870.8091</v>
      </c>
      <c r="V1097" s="152">
        <v>1.4915988E9</v>
      </c>
      <c r="W1097" s="152">
        <v>97624.3819</v>
      </c>
      <c r="Y1097" s="152">
        <v>1.4900004E9</v>
      </c>
      <c r="Z1097" s="152">
        <v>95221.7459</v>
      </c>
      <c r="AA1097" s="153">
        <f>IFERROR(__xludf.DUMMYFUNCTION("TO_DATE(INT((AB1097/(60*60*24))+""1/1/1970""))"),43858.0)</f>
        <v>43858</v>
      </c>
      <c r="AB1097" s="156">
        <v>1.5802236E9</v>
      </c>
      <c r="AC1097" s="156">
        <v>132969.3573</v>
      </c>
      <c r="AD1097" s="153">
        <f>IFERROR(__xludf.DUMMYFUNCTION("TO_DATE(INT((AE1097/(60*60*24))+""1/1/1970""))"),43865.0)</f>
        <v>43865</v>
      </c>
      <c r="AE1097" s="152">
        <v>1.5807924E9</v>
      </c>
      <c r="AF1097" s="152">
        <v>106185.63</v>
      </c>
      <c r="AG1097" s="153">
        <f>IFERROR(__xludf.DUMMYFUNCTION("TO_DATE(INT((AH1097/(60*60*24))+""1/1/1970""))"),43640.0)</f>
        <v>43640</v>
      </c>
      <c r="AH1097" s="152">
        <v>1.561367988E9</v>
      </c>
      <c r="AI1097" s="152">
        <v>106585.295</v>
      </c>
    </row>
    <row r="1098">
      <c r="A1098" s="156">
        <v>1.51991466E9</v>
      </c>
      <c r="B1098" s="156">
        <v>126110.3416</v>
      </c>
      <c r="C1098" s="153">
        <f>IFERROR(__xludf.DUMMYFUNCTION("TO_DATE(INT((A1098/(60*60*24))+""1/1/1970""))"),43160.0)</f>
        <v>43160</v>
      </c>
      <c r="D1098" s="152">
        <v>1.5438492E9</v>
      </c>
      <c r="E1098" s="152">
        <v>97490.3625</v>
      </c>
      <c r="G1098" s="156">
        <v>1.5645456E9</v>
      </c>
      <c r="H1098" s="156">
        <v>171222.2731</v>
      </c>
      <c r="J1098" s="154">
        <v>43887.0</v>
      </c>
      <c r="K1098" s="155">
        <v>215039.83</v>
      </c>
      <c r="M1098" s="13">
        <v>1.5034968E9</v>
      </c>
      <c r="N1098" s="13">
        <v>27477.1335</v>
      </c>
      <c r="P1098" s="156">
        <v>1.497276E9</v>
      </c>
      <c r="Q1098" s="156">
        <v>146747.5427</v>
      </c>
      <c r="S1098" s="156">
        <v>1.5077304E9</v>
      </c>
      <c r="T1098" s="156">
        <v>9854.869</v>
      </c>
      <c r="V1098" s="156">
        <v>1.4917752E9</v>
      </c>
      <c r="W1098" s="156">
        <v>97624.1458</v>
      </c>
      <c r="Y1098" s="156">
        <v>1.49004E9</v>
      </c>
      <c r="Z1098" s="156">
        <v>95221.7459</v>
      </c>
      <c r="AA1098" s="153">
        <f>IFERROR(__xludf.DUMMYFUNCTION("TO_DATE(INT((AB1098/(60*60*24))+""1/1/1970""))"),43858.0)</f>
        <v>43858</v>
      </c>
      <c r="AB1098" s="152">
        <v>1.5802416E9</v>
      </c>
      <c r="AC1098" s="152">
        <v>134625.2238</v>
      </c>
      <c r="AD1098" s="153">
        <f>IFERROR(__xludf.DUMMYFUNCTION("TO_DATE(INT((AE1098/(60*60*24))+""1/1/1970""))"),43865.0)</f>
        <v>43865</v>
      </c>
      <c r="AE1098" s="156">
        <v>1.5808284E9</v>
      </c>
      <c r="AF1098" s="156">
        <v>106185.63</v>
      </c>
      <c r="AG1098" s="153">
        <f>IFERROR(__xludf.DUMMYFUNCTION("TO_DATE(INT((AH1098/(60*60*24))+""1/1/1970""))"),43640.0)</f>
        <v>43640</v>
      </c>
      <c r="AH1098" s="156">
        <v>1.56138378E9</v>
      </c>
      <c r="AI1098" s="156">
        <v>106585.295</v>
      </c>
    </row>
    <row r="1099">
      <c r="A1099" s="152">
        <v>1.519938E9</v>
      </c>
      <c r="B1099" s="152">
        <v>126110.3416</v>
      </c>
      <c r="C1099" s="153">
        <f>IFERROR(__xludf.DUMMYFUNCTION("TO_DATE(INT((A1099/(60*60*24))+""1/1/1970""))"),43160.0)</f>
        <v>43160</v>
      </c>
      <c r="D1099" s="152">
        <v>1.5438996E9</v>
      </c>
      <c r="E1099" s="152">
        <v>97490.3625</v>
      </c>
      <c r="G1099" s="152">
        <v>1.564632E9</v>
      </c>
      <c r="H1099" s="152">
        <v>173468.1432</v>
      </c>
      <c r="J1099" s="154">
        <v>43888.0</v>
      </c>
      <c r="K1099" s="155">
        <v>214454.42</v>
      </c>
      <c r="M1099" s="13">
        <v>1.5035184E9</v>
      </c>
      <c r="N1099" s="13">
        <v>27477.1335</v>
      </c>
      <c r="P1099" s="152">
        <v>1.4972976E9</v>
      </c>
      <c r="Q1099" s="152">
        <v>146747.5427</v>
      </c>
      <c r="S1099" s="152">
        <v>1.507752E9</v>
      </c>
      <c r="T1099" s="152">
        <v>9854.869</v>
      </c>
      <c r="V1099" s="152">
        <v>1.4917788E9</v>
      </c>
      <c r="W1099" s="152">
        <v>97620.8388</v>
      </c>
      <c r="Y1099" s="152">
        <v>1.4900508E9</v>
      </c>
      <c r="Z1099" s="152">
        <v>95221.7459</v>
      </c>
      <c r="AA1099" s="153">
        <f>IFERROR(__xludf.DUMMYFUNCTION("TO_DATE(INT((AB1099/(60*60*24))+""1/1/1970""))"),43858.0)</f>
        <v>43858</v>
      </c>
      <c r="AB1099" s="156">
        <v>1.5802452E9</v>
      </c>
      <c r="AC1099" s="156">
        <v>134373.2255</v>
      </c>
      <c r="AD1099" s="153">
        <f>IFERROR(__xludf.DUMMYFUNCTION("TO_DATE(INT((AE1099/(60*60*24))+""1/1/1970""))"),43865.0)</f>
        <v>43865</v>
      </c>
      <c r="AE1099" s="152">
        <v>1.5808464E9</v>
      </c>
      <c r="AF1099" s="152">
        <v>106185.63</v>
      </c>
      <c r="AG1099" s="153">
        <f>IFERROR(__xludf.DUMMYFUNCTION("TO_DATE(INT((AH1099/(60*60*24))+""1/1/1970""))"),43640.0)</f>
        <v>43640</v>
      </c>
      <c r="AH1099" s="152">
        <v>1.561399596E9</v>
      </c>
      <c r="AI1099" s="152">
        <v>106479.5663</v>
      </c>
    </row>
    <row r="1100">
      <c r="A1100" s="156">
        <v>1.52000106E9</v>
      </c>
      <c r="B1100" s="156">
        <v>126110.3416</v>
      </c>
      <c r="C1100" s="153">
        <f>IFERROR(__xludf.DUMMYFUNCTION("TO_DATE(INT((A1100/(60*60*24))+""1/1/1970""))"),43161.0)</f>
        <v>43161</v>
      </c>
      <c r="D1100" s="152">
        <v>1.5439572E9</v>
      </c>
      <c r="E1100" s="152">
        <v>97490.3625</v>
      </c>
      <c r="G1100" s="156">
        <v>1.5647184E9</v>
      </c>
      <c r="H1100" s="156">
        <v>174221.2145</v>
      </c>
      <c r="J1100" s="154">
        <v>43889.0</v>
      </c>
      <c r="K1100" s="155">
        <v>208426.66</v>
      </c>
      <c r="M1100" s="13">
        <v>1.5035832E9</v>
      </c>
      <c r="N1100" s="13">
        <v>27536.8165</v>
      </c>
      <c r="P1100" s="156">
        <v>1.4973264E9</v>
      </c>
      <c r="Q1100" s="156">
        <v>146673.7293</v>
      </c>
      <c r="S1100" s="156">
        <v>1.5078168E9</v>
      </c>
      <c r="T1100" s="156">
        <v>9845.4839</v>
      </c>
      <c r="V1100" s="156">
        <v>1.4918148E9</v>
      </c>
      <c r="W1100" s="156">
        <v>97620.6211</v>
      </c>
      <c r="Y1100" s="156">
        <v>1.4900796E9</v>
      </c>
      <c r="Z1100" s="156">
        <v>95274.0697</v>
      </c>
      <c r="AA1100" s="153">
        <f>IFERROR(__xludf.DUMMYFUNCTION("TO_DATE(INT((AB1100/(60*60*24))+""1/1/1970""))"),43859.0)</f>
        <v>43859</v>
      </c>
      <c r="AB1100" s="152">
        <v>1.580274E9</v>
      </c>
      <c r="AC1100" s="152">
        <v>134373.2255</v>
      </c>
      <c r="AD1100" s="153">
        <f>IFERROR(__xludf.DUMMYFUNCTION("TO_DATE(INT((AE1100/(60*60*24))+""1/1/1970""))"),43865.0)</f>
        <v>43865</v>
      </c>
      <c r="AE1100" s="156">
        <v>1.58085E9</v>
      </c>
      <c r="AF1100" s="156">
        <v>106185.63</v>
      </c>
      <c r="AG1100" s="153">
        <f>IFERROR(__xludf.DUMMYFUNCTION("TO_DATE(INT((AH1100/(60*60*24))+""1/1/1970""))"),43640.0)</f>
        <v>43640</v>
      </c>
      <c r="AH1100" s="156">
        <v>1.561415415E9</v>
      </c>
      <c r="AI1100" s="156">
        <v>106479.7863</v>
      </c>
    </row>
    <row r="1101">
      <c r="A1101" s="152">
        <v>1.5200244E9</v>
      </c>
      <c r="B1101" s="152">
        <v>126110.3416</v>
      </c>
      <c r="C1101" s="153">
        <f>IFERROR(__xludf.DUMMYFUNCTION("TO_DATE(INT((A1101/(60*60*24))+""1/1/1970""))"),43161.0)</f>
        <v>43161</v>
      </c>
      <c r="D1101" s="152">
        <v>1.5441084E9</v>
      </c>
      <c r="E1101" s="152">
        <v>94677.1642</v>
      </c>
      <c r="G1101" s="152">
        <v>1.5648048E9</v>
      </c>
      <c r="H1101" s="152">
        <v>173783.5111</v>
      </c>
      <c r="J1101" s="154">
        <v>43892.0</v>
      </c>
      <c r="K1101" s="155">
        <v>207100.27</v>
      </c>
      <c r="M1101" s="13">
        <v>1.5036048E9</v>
      </c>
      <c r="N1101" s="13">
        <v>27536.8165</v>
      </c>
      <c r="P1101" s="152">
        <v>1.497366E9</v>
      </c>
      <c r="Q1101" s="152">
        <v>146673.7293</v>
      </c>
      <c r="S1101" s="152">
        <v>1.5078384E9</v>
      </c>
      <c r="T1101" s="152">
        <v>9845.4839</v>
      </c>
      <c r="V1101" s="152">
        <v>1.4918544E9</v>
      </c>
      <c r="W1101" s="152">
        <v>97620.754</v>
      </c>
      <c r="Y1101" s="152">
        <v>1.4901192E9</v>
      </c>
      <c r="Z1101" s="152">
        <v>95274.0697</v>
      </c>
      <c r="AA1101" s="153">
        <f>IFERROR(__xludf.DUMMYFUNCTION("TO_DATE(INT((AB1101/(60*60*24))+""1/1/1970""))"),43859.0)</f>
        <v>43859</v>
      </c>
      <c r="AB1101" s="156">
        <v>1.58031E9</v>
      </c>
      <c r="AC1101" s="156">
        <v>134283.4959</v>
      </c>
      <c r="AD1101" s="153">
        <f>IFERROR(__xludf.DUMMYFUNCTION("TO_DATE(INT((AE1101/(60*60*24))+""1/1/1970""))"),43866.0)</f>
        <v>43866</v>
      </c>
      <c r="AE1101" s="152">
        <v>1.5808788E9</v>
      </c>
      <c r="AF1101" s="152">
        <v>105929.17</v>
      </c>
      <c r="AG1101" s="153">
        <f>IFERROR(__xludf.DUMMYFUNCTION("TO_DATE(INT((AH1101/(60*60*24))+""1/1/1970""))"),43640.0)</f>
        <v>43640</v>
      </c>
      <c r="AH1101" s="152">
        <v>1.561419958E9</v>
      </c>
      <c r="AI1101" s="152">
        <v>106479.7863</v>
      </c>
    </row>
    <row r="1102">
      <c r="A1102" s="156">
        <v>1.52026026E9</v>
      </c>
      <c r="B1102" s="156">
        <v>126110.3416</v>
      </c>
      <c r="C1102" s="153">
        <f>IFERROR(__xludf.DUMMYFUNCTION("TO_DATE(INT((A1102/(60*60*24))+""1/1/1970""))"),43164.0)</f>
        <v>43164</v>
      </c>
      <c r="D1102" s="152">
        <v>1.5441588E9</v>
      </c>
      <c r="E1102" s="152">
        <v>94534.684</v>
      </c>
      <c r="G1102" s="156">
        <v>1.5650136E9</v>
      </c>
      <c r="H1102" s="156">
        <v>173783.5111</v>
      </c>
      <c r="J1102" s="154">
        <v>43892.0</v>
      </c>
      <c r="K1102" s="155">
        <v>207099.27</v>
      </c>
      <c r="M1102" s="13">
        <v>1.5036696E9</v>
      </c>
      <c r="N1102" s="13">
        <v>27462.975</v>
      </c>
      <c r="P1102" s="156">
        <v>1.497384E9</v>
      </c>
      <c r="Q1102" s="156">
        <v>146673.7293</v>
      </c>
      <c r="S1102" s="156">
        <v>1.5079032E9</v>
      </c>
      <c r="T1102" s="156">
        <v>9849.0959</v>
      </c>
      <c r="V1102" s="156">
        <v>1.4918652E9</v>
      </c>
      <c r="W1102" s="156">
        <v>97623.0417</v>
      </c>
      <c r="Y1102" s="156">
        <v>1.4901372E9</v>
      </c>
      <c r="Z1102" s="156">
        <v>95274.0697</v>
      </c>
      <c r="AA1102" s="153">
        <f>IFERROR(__xludf.DUMMYFUNCTION("TO_DATE(INT((AB1102/(60*60*24))+""1/1/1970""))"),43859.0)</f>
        <v>43859</v>
      </c>
      <c r="AB1102" s="152">
        <v>1.580328E9</v>
      </c>
      <c r="AC1102" s="152">
        <v>135142.746</v>
      </c>
      <c r="AD1102" s="153">
        <f>IFERROR(__xludf.DUMMYFUNCTION("TO_DATE(INT((AE1102/(60*60*24))+""1/1/1970""))"),43866.0)</f>
        <v>43866</v>
      </c>
      <c r="AE1102" s="156">
        <v>1.5809148E9</v>
      </c>
      <c r="AF1102" s="156">
        <v>105929.17</v>
      </c>
      <c r="AG1102" s="153">
        <f>IFERROR(__xludf.DUMMYFUNCTION("TO_DATE(INT((AH1102/(60*60*24))+""1/1/1970""))"),43641.0)</f>
        <v>43641</v>
      </c>
      <c r="AH1102" s="156">
        <v>1.561431214E9</v>
      </c>
      <c r="AI1102" s="156">
        <v>106479.7863</v>
      </c>
    </row>
    <row r="1103">
      <c r="A1103" s="152">
        <v>1.5202836E9</v>
      </c>
      <c r="B1103" s="152">
        <v>126110.3416</v>
      </c>
      <c r="C1103" s="153">
        <f>IFERROR(__xludf.DUMMYFUNCTION("TO_DATE(INT((A1103/(60*60*24))+""1/1/1970""))"),43164.0)</f>
        <v>43164</v>
      </c>
      <c r="D1103" s="152">
        <v>1.5442164E9</v>
      </c>
      <c r="E1103" s="152">
        <v>94534.684</v>
      </c>
      <c r="G1103" s="156">
        <v>1.565064E9</v>
      </c>
      <c r="H1103" s="156">
        <v>174955.1154</v>
      </c>
      <c r="J1103" s="154">
        <v>43893.0</v>
      </c>
      <c r="K1103" s="155">
        <v>215287.75</v>
      </c>
      <c r="M1103" s="13">
        <v>1.5036912E9</v>
      </c>
      <c r="N1103" s="13">
        <v>27462.975</v>
      </c>
      <c r="P1103" s="152">
        <v>1.4974128E9</v>
      </c>
      <c r="Q1103" s="152">
        <v>147944.3502</v>
      </c>
      <c r="S1103" s="152">
        <v>1.5079248E9</v>
      </c>
      <c r="T1103" s="152">
        <v>9849.0959</v>
      </c>
      <c r="V1103" s="152">
        <v>1.491894E9</v>
      </c>
      <c r="W1103" s="152">
        <v>97626.1323</v>
      </c>
      <c r="Y1103" s="152">
        <v>1.4901588E9</v>
      </c>
      <c r="Z1103" s="152">
        <v>94578.256</v>
      </c>
      <c r="AA1103" s="153">
        <f>IFERROR(__xludf.DUMMYFUNCTION("TO_DATE(INT((AB1103/(60*60*24))+""1/1/1970""))"),43859.0)</f>
        <v>43859</v>
      </c>
      <c r="AB1103" s="156">
        <v>1.5803316E9</v>
      </c>
      <c r="AC1103" s="156">
        <v>134592.008</v>
      </c>
      <c r="AD1103" s="153">
        <f>IFERROR(__xludf.DUMMYFUNCTION("TO_DATE(INT((AE1103/(60*60*24))+""1/1/1970""))"),43866.0)</f>
        <v>43866</v>
      </c>
      <c r="AE1103" s="152">
        <v>1.5809328E9</v>
      </c>
      <c r="AF1103" s="152">
        <v>105929.17</v>
      </c>
      <c r="AG1103" s="153">
        <f>IFERROR(__xludf.DUMMYFUNCTION("TO_DATE(INT((AH1103/(60*60*24))+""1/1/1970""))"),43641.0)</f>
        <v>43641</v>
      </c>
      <c r="AH1103" s="152">
        <v>1.56144706E9</v>
      </c>
      <c r="AI1103" s="152">
        <v>106479.7863</v>
      </c>
    </row>
    <row r="1104">
      <c r="A1104" s="156">
        <v>1.52034666E9</v>
      </c>
      <c r="B1104" s="156">
        <v>126110.3416</v>
      </c>
      <c r="C1104" s="153">
        <f>IFERROR(__xludf.DUMMYFUNCTION("TO_DATE(INT((A1104/(60*60*24))+""1/1/1970""))"),43165.0)</f>
        <v>43165</v>
      </c>
      <c r="D1104" s="152">
        <v>1.544454E9</v>
      </c>
      <c r="E1104" s="152">
        <v>94397.334</v>
      </c>
      <c r="G1104" s="152">
        <v>1.5651504E9</v>
      </c>
      <c r="H1104" s="152">
        <v>175749.2011</v>
      </c>
      <c r="J1104" s="154">
        <v>43894.0</v>
      </c>
      <c r="K1104" s="155">
        <v>212054.93</v>
      </c>
      <c r="M1104" s="13">
        <v>1.5037056E9</v>
      </c>
      <c r="N1104" s="13">
        <v>27330.059</v>
      </c>
      <c r="P1104" s="156">
        <v>1.4974524E9</v>
      </c>
      <c r="Q1104" s="156">
        <v>147944.3502</v>
      </c>
      <c r="S1104" s="156">
        <v>1.5079392E9</v>
      </c>
      <c r="T1104" s="156">
        <v>9839.7528</v>
      </c>
      <c r="V1104" s="156">
        <v>1.4919336E9</v>
      </c>
      <c r="W1104" s="156">
        <v>97640.3859</v>
      </c>
      <c r="Y1104" s="156">
        <v>1.4901984E9</v>
      </c>
      <c r="Z1104" s="156">
        <v>94578.256</v>
      </c>
      <c r="AA1104" s="153">
        <f>IFERROR(__xludf.DUMMYFUNCTION("TO_DATE(INT((AB1104/(60*60*24))+""1/1/1970""))"),43860.0)</f>
        <v>43860</v>
      </c>
      <c r="AB1104" s="152">
        <v>1.5803604E9</v>
      </c>
      <c r="AC1104" s="152">
        <v>134592.008</v>
      </c>
      <c r="AD1104" s="153">
        <f>IFERROR(__xludf.DUMMYFUNCTION("TO_DATE(INT((AE1104/(60*60*24))+""1/1/1970""))"),43866.0)</f>
        <v>43866</v>
      </c>
      <c r="AE1104" s="156">
        <v>1.5809364E9</v>
      </c>
      <c r="AF1104" s="156">
        <v>105929.17</v>
      </c>
      <c r="AG1104" s="153">
        <f>IFERROR(__xludf.DUMMYFUNCTION("TO_DATE(INT((AH1104/(60*60*24))+""1/1/1970""))"),43641.0)</f>
        <v>43641</v>
      </c>
      <c r="AH1104" s="156">
        <v>1.561463429E9</v>
      </c>
      <c r="AI1104" s="156">
        <v>106479.7863</v>
      </c>
    </row>
    <row r="1105">
      <c r="A1105" s="152">
        <v>1.52037E9</v>
      </c>
      <c r="B1105" s="152">
        <v>126110.3416</v>
      </c>
      <c r="C1105" s="153">
        <f>IFERROR(__xludf.DUMMYFUNCTION("TO_DATE(INT((A1105/(60*60*24))+""1/1/1970""))"),43165.0)</f>
        <v>43165</v>
      </c>
      <c r="D1105" s="152">
        <v>1.5445044E9</v>
      </c>
      <c r="E1105" s="152">
        <v>94397.334</v>
      </c>
      <c r="G1105" s="156">
        <v>1.5652368E9</v>
      </c>
      <c r="H1105" s="156">
        <v>176228.2015</v>
      </c>
      <c r="J1105" s="154">
        <v>43895.0</v>
      </c>
      <c r="K1105" s="155">
        <v>219804.23</v>
      </c>
      <c r="M1105" s="13">
        <v>1.503792E9</v>
      </c>
      <c r="N1105" s="13">
        <v>27330.059</v>
      </c>
      <c r="P1105" s="152">
        <v>1.4974704E9</v>
      </c>
      <c r="Q1105" s="152">
        <v>147944.3502</v>
      </c>
      <c r="S1105" s="152">
        <v>1.508112E9</v>
      </c>
      <c r="T1105" s="152">
        <v>9842.1468</v>
      </c>
      <c r="V1105" s="152">
        <v>1.4919516E9</v>
      </c>
      <c r="W1105" s="152">
        <v>97640.448</v>
      </c>
      <c r="Y1105" s="152">
        <v>1.4902236E9</v>
      </c>
      <c r="Z1105" s="152">
        <v>94578.256</v>
      </c>
      <c r="AA1105" s="153">
        <f>IFERROR(__xludf.DUMMYFUNCTION("TO_DATE(INT((AB1105/(60*60*24))+""1/1/1970""))"),43860.0)</f>
        <v>43860</v>
      </c>
      <c r="AB1105" s="156">
        <v>1.5803964E9</v>
      </c>
      <c r="AC1105" s="156">
        <v>135523.0048</v>
      </c>
      <c r="AD1105" s="153">
        <f>IFERROR(__xludf.DUMMYFUNCTION("TO_DATE(INT((AE1105/(60*60*24))+""1/1/1970""))"),43867.0)</f>
        <v>43867</v>
      </c>
      <c r="AE1105" s="152">
        <v>1.5809652E9</v>
      </c>
      <c r="AF1105" s="152">
        <v>106270.49</v>
      </c>
      <c r="AG1105" s="153">
        <f>IFERROR(__xludf.DUMMYFUNCTION("TO_DATE(INT((AH1105/(60*60*24))+""1/1/1970""))"),43641.0)</f>
        <v>43641</v>
      </c>
      <c r="AH1105" s="152">
        <v>1.561479233E9</v>
      </c>
      <c r="AI1105" s="152">
        <v>106476.7263</v>
      </c>
    </row>
    <row r="1106">
      <c r="A1106" s="156">
        <v>1.52043306E9</v>
      </c>
      <c r="B1106" s="156">
        <v>126110.3416</v>
      </c>
      <c r="C1106" s="153">
        <f>IFERROR(__xludf.DUMMYFUNCTION("TO_DATE(INT((A1106/(60*60*24))+""1/1/1970""))"),43166.0)</f>
        <v>43166</v>
      </c>
      <c r="D1106" s="152">
        <v>1.544562E9</v>
      </c>
      <c r="E1106" s="152">
        <v>94397.334</v>
      </c>
      <c r="G1106" s="152">
        <v>1.5653232E9</v>
      </c>
      <c r="H1106" s="152">
        <v>176499.8781</v>
      </c>
      <c r="J1106" s="154">
        <v>43896.0</v>
      </c>
      <c r="K1106" s="155">
        <v>215585.24</v>
      </c>
      <c r="M1106" s="13">
        <v>1.5038784E9</v>
      </c>
      <c r="N1106" s="13">
        <v>27349.8224</v>
      </c>
      <c r="P1106" s="156">
        <v>1.4974992E9</v>
      </c>
      <c r="Q1106" s="156">
        <v>147650.3105</v>
      </c>
      <c r="S1106" s="156">
        <v>1.5081624E9</v>
      </c>
      <c r="T1106" s="156">
        <v>9842.1468</v>
      </c>
      <c r="V1106" s="156">
        <v>1.4919732E9</v>
      </c>
      <c r="W1106" s="156">
        <v>97644.4976</v>
      </c>
      <c r="Y1106" s="156">
        <v>1.490238E9</v>
      </c>
      <c r="Z1106" s="156">
        <v>94793.9766</v>
      </c>
      <c r="AA1106" s="153">
        <f>IFERROR(__xludf.DUMMYFUNCTION("TO_DATE(INT((AB1106/(60*60*24))+""1/1/1970""))"),43860.0)</f>
        <v>43860</v>
      </c>
      <c r="AB1106" s="152">
        <v>1.5804144E9</v>
      </c>
      <c r="AC1106" s="152">
        <v>135643.7433</v>
      </c>
      <c r="AD1106" s="153">
        <f>IFERROR(__xludf.DUMMYFUNCTION("TO_DATE(INT((AE1106/(60*60*24))+""1/1/1970""))"),43867.0)</f>
        <v>43867</v>
      </c>
      <c r="AE1106" s="156">
        <v>1.5810012E9</v>
      </c>
      <c r="AF1106" s="156">
        <v>106270.49</v>
      </c>
      <c r="AG1106" s="153">
        <f>IFERROR(__xludf.DUMMYFUNCTION("TO_DATE(INT((AH1106/(60*60*24))+""1/1/1970""))"),43641.0)</f>
        <v>43641</v>
      </c>
      <c r="AH1106" s="156">
        <v>1.561495243E9</v>
      </c>
      <c r="AI1106" s="156">
        <v>106476.7263</v>
      </c>
    </row>
    <row r="1107">
      <c r="A1107" s="152">
        <v>1.5204564E9</v>
      </c>
      <c r="B1107" s="152">
        <v>126110.3416</v>
      </c>
      <c r="C1107" s="153">
        <f>IFERROR(__xludf.DUMMYFUNCTION("TO_DATE(INT((A1107/(60*60*24))+""1/1/1970""))"),43166.0)</f>
        <v>43166</v>
      </c>
      <c r="D1107" s="152">
        <v>1.5446304E9</v>
      </c>
      <c r="E1107" s="152">
        <v>94397.334</v>
      </c>
      <c r="G1107" s="156">
        <v>1.5654096E9</v>
      </c>
      <c r="H1107" s="156">
        <v>176295.9494</v>
      </c>
      <c r="J1107" s="154">
        <v>43899.0</v>
      </c>
      <c r="K1107" s="155">
        <v>215270.71</v>
      </c>
      <c r="M1107" s="13">
        <v>1.5039288E9</v>
      </c>
      <c r="N1107" s="13">
        <v>27349.8224</v>
      </c>
      <c r="P1107" s="152">
        <v>1.4975388E9</v>
      </c>
      <c r="Q1107" s="152">
        <v>147650.3105</v>
      </c>
      <c r="S1107" s="152">
        <v>1.508184E9</v>
      </c>
      <c r="T1107" s="152">
        <v>9842.1468</v>
      </c>
      <c r="V1107" s="152">
        <v>1.4920128E9</v>
      </c>
      <c r="W1107" s="152">
        <v>97640.4404</v>
      </c>
      <c r="Y1107" s="152">
        <v>1.4902776E9</v>
      </c>
      <c r="Z1107" s="152">
        <v>94793.9766</v>
      </c>
      <c r="AA1107" s="153">
        <f>IFERROR(__xludf.DUMMYFUNCTION("TO_DATE(INT((AB1107/(60*60*24))+""1/1/1970""))"),43860.0)</f>
        <v>43860</v>
      </c>
      <c r="AB1107" s="156">
        <v>1.580418E9</v>
      </c>
      <c r="AC1107" s="156">
        <v>136709.9174</v>
      </c>
      <c r="AD1107" s="153">
        <f>IFERROR(__xludf.DUMMYFUNCTION("TO_DATE(INT((AE1107/(60*60*24))+""1/1/1970""))"),43867.0)</f>
        <v>43867</v>
      </c>
      <c r="AE1107" s="152">
        <v>1.5810192E9</v>
      </c>
      <c r="AF1107" s="152">
        <v>106270.49</v>
      </c>
      <c r="AG1107" s="153">
        <f>IFERROR(__xludf.DUMMYFUNCTION("TO_DATE(INT((AH1107/(60*60*24))+""1/1/1970""))"),43641.0)</f>
        <v>43641</v>
      </c>
      <c r="AH1107" s="152">
        <v>1.561507152E9</v>
      </c>
      <c r="AI1107" s="152">
        <v>106476.7263</v>
      </c>
    </row>
    <row r="1108">
      <c r="A1108" s="156">
        <v>1.52051946E9</v>
      </c>
      <c r="B1108" s="156">
        <v>126110.3416</v>
      </c>
      <c r="C1108" s="153">
        <f>IFERROR(__xludf.DUMMYFUNCTION("TO_DATE(INT((A1108/(60*60*24))+""1/1/1970""))"),43167.0)</f>
        <v>43167</v>
      </c>
      <c r="D1108" s="152">
        <v>1.5446772E9</v>
      </c>
      <c r="E1108" s="152">
        <v>94397.334</v>
      </c>
      <c r="G1108" s="152">
        <v>1.5656184E9</v>
      </c>
      <c r="H1108" s="152">
        <v>176295.9494</v>
      </c>
      <c r="J1108" s="154">
        <v>43900.0</v>
      </c>
      <c r="K1108" s="155">
        <v>201800.24</v>
      </c>
      <c r="M1108" s="13">
        <v>1.5039504E9</v>
      </c>
      <c r="N1108" s="13">
        <v>27349.8224</v>
      </c>
      <c r="P1108" s="156">
        <v>1.4975568E9</v>
      </c>
      <c r="Q1108" s="156">
        <v>147650.3105</v>
      </c>
      <c r="S1108" s="156">
        <v>1.5082488E9</v>
      </c>
      <c r="T1108" s="156">
        <v>9853.0871</v>
      </c>
      <c r="V1108" s="156">
        <v>1.492038E9</v>
      </c>
      <c r="W1108" s="156">
        <v>97643.8317</v>
      </c>
      <c r="Y1108" s="156">
        <v>1.49031E9</v>
      </c>
      <c r="Z1108" s="156">
        <v>94793.9766</v>
      </c>
      <c r="AA1108" s="153">
        <f>IFERROR(__xludf.DUMMYFUNCTION("TO_DATE(INT((AB1108/(60*60*24))+""1/1/1970""))"),43861.0)</f>
        <v>43861</v>
      </c>
      <c r="AB1108" s="152">
        <v>1.5804468E9</v>
      </c>
      <c r="AC1108" s="152">
        <v>136709.9174</v>
      </c>
      <c r="AD1108" s="153">
        <f>IFERROR(__xludf.DUMMYFUNCTION("TO_DATE(INT((AE1108/(60*60*24))+""1/1/1970""))"),43867.0)</f>
        <v>43867</v>
      </c>
      <c r="AE1108" s="156">
        <v>1.5810228E9</v>
      </c>
      <c r="AF1108" s="156">
        <v>106270.49</v>
      </c>
      <c r="AG1108" s="153">
        <f>IFERROR(__xludf.DUMMYFUNCTION("TO_DATE(INT((AH1108/(60*60*24))+""1/1/1970""))"),43642.0)</f>
        <v>43642</v>
      </c>
      <c r="AH1108" s="156">
        <v>1.561511043E9</v>
      </c>
      <c r="AI1108" s="156">
        <v>106476.7263</v>
      </c>
    </row>
    <row r="1109">
      <c r="A1109" s="152">
        <v>1.5205428E9</v>
      </c>
      <c r="B1109" s="152">
        <v>126110.3416</v>
      </c>
      <c r="C1109" s="153">
        <f>IFERROR(__xludf.DUMMYFUNCTION("TO_DATE(INT((A1109/(60*60*24))+""1/1/1970""))"),43167.0)</f>
        <v>43167</v>
      </c>
      <c r="D1109" s="152">
        <v>1.5447348E9</v>
      </c>
      <c r="E1109" s="152">
        <v>94397.334</v>
      </c>
      <c r="G1109" s="152">
        <v>1.5656688E9</v>
      </c>
      <c r="H1109" s="152">
        <v>176122.9495</v>
      </c>
      <c r="J1109" s="154">
        <v>43901.0</v>
      </c>
      <c r="K1109" s="155">
        <v>206743.95</v>
      </c>
      <c r="M1109" s="13">
        <v>1.5040152E9</v>
      </c>
      <c r="N1109" s="13">
        <v>27474.1676</v>
      </c>
      <c r="P1109" s="152">
        <v>1.4975856E9</v>
      </c>
      <c r="Q1109" s="152">
        <v>147140.768</v>
      </c>
      <c r="S1109" s="152">
        <v>1.5082704E9</v>
      </c>
      <c r="T1109" s="152">
        <v>9853.0871</v>
      </c>
      <c r="V1109" s="152">
        <v>1.4920524E9</v>
      </c>
      <c r="W1109" s="152">
        <v>97646.3701</v>
      </c>
      <c r="Y1109" s="152">
        <v>1.4903172E9</v>
      </c>
      <c r="Z1109" s="152">
        <v>94844.0054</v>
      </c>
      <c r="AA1109" s="153">
        <f>IFERROR(__xludf.DUMMYFUNCTION("TO_DATE(INT((AB1109/(60*60*24))+""1/1/1970""))"),43861.0)</f>
        <v>43861</v>
      </c>
      <c r="AB1109" s="156">
        <v>1.5804828E9</v>
      </c>
      <c r="AC1109" s="156">
        <v>135154.7718</v>
      </c>
      <c r="AD1109" s="153">
        <f>IFERROR(__xludf.DUMMYFUNCTION("TO_DATE(INT((AE1109/(60*60*24))+""1/1/1970""))"),43868.0)</f>
        <v>43868</v>
      </c>
      <c r="AE1109" s="152">
        <v>1.5810516E9</v>
      </c>
      <c r="AF1109" s="152">
        <v>106193.93</v>
      </c>
      <c r="AG1109" s="153">
        <f>IFERROR(__xludf.DUMMYFUNCTION("TO_DATE(INT((AH1109/(60*60*24))+""1/1/1970""))"),43642.0)</f>
        <v>43642</v>
      </c>
      <c r="AH1109" s="152">
        <v>1.561526935E9</v>
      </c>
      <c r="AI1109" s="152">
        <v>106476.7263</v>
      </c>
    </row>
    <row r="1110">
      <c r="A1110" s="156">
        <v>1.52060586E9</v>
      </c>
      <c r="B1110" s="156">
        <v>126110.3416</v>
      </c>
      <c r="C1110" s="153">
        <f>IFERROR(__xludf.DUMMYFUNCTION("TO_DATE(INT((A1110/(60*60*24))+""1/1/1970""))"),43168.0)</f>
        <v>43168</v>
      </c>
      <c r="D1110" s="152">
        <v>1.5448032E9</v>
      </c>
      <c r="E1110" s="152">
        <v>94397.334</v>
      </c>
      <c r="G1110" s="156">
        <v>1.5657552E9</v>
      </c>
      <c r="H1110" s="156">
        <v>175360.5356</v>
      </c>
      <c r="J1110" s="154">
        <v>43902.0</v>
      </c>
      <c r="K1110" s="155">
        <v>195240.77</v>
      </c>
      <c r="M1110" s="13">
        <v>1.5040368E9</v>
      </c>
      <c r="N1110" s="13">
        <v>27474.1676</v>
      </c>
      <c r="P1110" s="156">
        <v>1.4976252E9</v>
      </c>
      <c r="Q1110" s="156">
        <v>147140.768</v>
      </c>
      <c r="S1110" s="156">
        <v>1.5083352E9</v>
      </c>
      <c r="T1110" s="156">
        <v>9850.8043</v>
      </c>
      <c r="V1110" s="156">
        <v>1.492092E9</v>
      </c>
      <c r="W1110" s="156">
        <v>97640.124</v>
      </c>
      <c r="Y1110" s="156">
        <v>1.4903568E9</v>
      </c>
      <c r="Z1110" s="156">
        <v>94844.0054</v>
      </c>
      <c r="AA1110" s="153">
        <f>IFERROR(__xludf.DUMMYFUNCTION("TO_DATE(INT((AB1110/(60*60*24))+""1/1/1970""))"),43861.0)</f>
        <v>43861</v>
      </c>
      <c r="AB1110" s="152">
        <v>1.5805008E9</v>
      </c>
      <c r="AC1110" s="152">
        <v>133597.2812</v>
      </c>
      <c r="AD1110" s="153">
        <f>IFERROR(__xludf.DUMMYFUNCTION("TO_DATE(INT((AE1110/(60*60*24))+""1/1/1970""))"),43868.0)</f>
        <v>43868</v>
      </c>
      <c r="AE1110" s="156">
        <v>1.5810876E9</v>
      </c>
      <c r="AF1110" s="156">
        <v>106193.93</v>
      </c>
      <c r="AG1110" s="153">
        <f>IFERROR(__xludf.DUMMYFUNCTION("TO_DATE(INT((AH1110/(60*60*24))+""1/1/1970""))"),43642.0)</f>
        <v>43642</v>
      </c>
      <c r="AH1110" s="156">
        <v>1.561542758E9</v>
      </c>
      <c r="AI1110" s="156">
        <v>106476.7263</v>
      </c>
    </row>
    <row r="1111">
      <c r="A1111" s="152">
        <v>1.5206292E9</v>
      </c>
      <c r="B1111" s="152">
        <v>126110.3416</v>
      </c>
      <c r="C1111" s="153">
        <f>IFERROR(__xludf.DUMMYFUNCTION("TO_DATE(INT((A1111/(60*60*24))+""1/1/1970""))"),43168.0)</f>
        <v>43168</v>
      </c>
      <c r="D1111" s="152">
        <v>1.54485E9</v>
      </c>
      <c r="E1111" s="152">
        <v>94397.334</v>
      </c>
      <c r="G1111" s="152">
        <v>1.5658416E9</v>
      </c>
      <c r="H1111" s="152">
        <v>176054.3442</v>
      </c>
      <c r="J1111" s="154">
        <v>43903.0</v>
      </c>
      <c r="K1111" s="155">
        <v>176221.19</v>
      </c>
      <c r="M1111" s="13">
        <v>1.5041016E9</v>
      </c>
      <c r="N1111" s="13">
        <v>27309.7827</v>
      </c>
      <c r="P1111" s="152">
        <v>1.4976432E9</v>
      </c>
      <c r="Q1111" s="152">
        <v>147140.768</v>
      </c>
      <c r="S1111" s="152">
        <v>1.5083568E9</v>
      </c>
      <c r="T1111" s="152">
        <v>9850.8043</v>
      </c>
      <c r="V1111" s="152">
        <v>1.4921244E9</v>
      </c>
      <c r="W1111" s="152">
        <v>97648.8281</v>
      </c>
      <c r="Y1111" s="152">
        <v>1.4903892E9</v>
      </c>
      <c r="Z1111" s="152">
        <v>94844.0054</v>
      </c>
      <c r="AA1111" s="153">
        <f>IFERROR(__xludf.DUMMYFUNCTION("TO_DATE(INT((AB1111/(60*60*24))+""1/1/1970""))"),43861.0)</f>
        <v>43861</v>
      </c>
      <c r="AB1111" s="156">
        <v>1.5805044E9</v>
      </c>
      <c r="AC1111" s="156">
        <v>133437.5778</v>
      </c>
      <c r="AD1111" s="153">
        <f>IFERROR(__xludf.DUMMYFUNCTION("TO_DATE(INT((AE1111/(60*60*24))+""1/1/1970""))"),43868.0)</f>
        <v>43868</v>
      </c>
      <c r="AE1111" s="152">
        <v>1.5811056E9</v>
      </c>
      <c r="AF1111" s="152">
        <v>106193.93</v>
      </c>
      <c r="AG1111" s="153">
        <f>IFERROR(__xludf.DUMMYFUNCTION("TO_DATE(INT((AH1111/(60*60*24))+""1/1/1970""))"),43642.0)</f>
        <v>43642</v>
      </c>
      <c r="AH1111" s="152">
        <v>1.56155856E9</v>
      </c>
      <c r="AI1111" s="152">
        <v>106836.3409</v>
      </c>
    </row>
    <row r="1112">
      <c r="A1112" s="156">
        <v>1.52086146E9</v>
      </c>
      <c r="B1112" s="156">
        <v>126110.3416</v>
      </c>
      <c r="C1112" s="153">
        <f>IFERROR(__xludf.DUMMYFUNCTION("TO_DATE(INT((A1112/(60*60*24))+""1/1/1970""))"),43171.0)</f>
        <v>43171</v>
      </c>
      <c r="D1112" s="152">
        <v>1.5450804E9</v>
      </c>
      <c r="E1112" s="152">
        <v>94397.334</v>
      </c>
      <c r="G1112" s="156">
        <v>1.565928E9</v>
      </c>
      <c r="H1112" s="156">
        <v>176562.5718</v>
      </c>
      <c r="J1112" s="154">
        <v>43906.0</v>
      </c>
      <c r="K1112" s="155">
        <v>187174.9</v>
      </c>
      <c r="M1112" s="13">
        <v>1.5041232E9</v>
      </c>
      <c r="N1112" s="13">
        <v>27309.7827</v>
      </c>
      <c r="P1112" s="156">
        <v>1.497672E9</v>
      </c>
      <c r="Q1112" s="156">
        <v>147136.2281</v>
      </c>
      <c r="S1112" s="156">
        <v>1.5084216E9</v>
      </c>
      <c r="T1112" s="156">
        <v>9858.6482</v>
      </c>
      <c r="V1112" s="156">
        <v>1.4921316E9</v>
      </c>
      <c r="W1112" s="156">
        <v>97648.8749</v>
      </c>
      <c r="Y1112" s="156">
        <v>1.4904E9</v>
      </c>
      <c r="Z1112" s="156">
        <v>94715.032</v>
      </c>
      <c r="AA1112" s="153">
        <f>IFERROR(__xludf.DUMMYFUNCTION("TO_DATE(INT((AB1112/(60*60*24))+""1/1/1970""))"),43862.0)</f>
        <v>43862</v>
      </c>
      <c r="AB1112" s="152">
        <v>1.5805332E9</v>
      </c>
      <c r="AC1112" s="152">
        <v>133437.5778</v>
      </c>
      <c r="AD1112" s="153">
        <f>IFERROR(__xludf.DUMMYFUNCTION("TO_DATE(INT((AE1112/(60*60*24))+""1/1/1970""))"),43868.0)</f>
        <v>43868</v>
      </c>
      <c r="AE1112" s="156">
        <v>1.5811092E9</v>
      </c>
      <c r="AF1112" s="156">
        <v>106193.93</v>
      </c>
      <c r="AG1112" s="153">
        <f>IFERROR(__xludf.DUMMYFUNCTION("TO_DATE(INT((AH1112/(60*60*24))+""1/1/1970""))"),43642.0)</f>
        <v>43642</v>
      </c>
      <c r="AH1112" s="156">
        <v>1.5615744E9</v>
      </c>
      <c r="AI1112" s="156">
        <v>106388.7812</v>
      </c>
    </row>
    <row r="1113">
      <c r="A1113" s="152">
        <v>1.5208848E9</v>
      </c>
      <c r="B1113" s="152">
        <v>125635.9888</v>
      </c>
      <c r="C1113" s="153">
        <f>IFERROR(__xludf.DUMMYFUNCTION("TO_DATE(INT((A1113/(60*60*24))+""1/1/1970""))"),43171.0)</f>
        <v>43171</v>
      </c>
      <c r="D1113" s="152">
        <v>1.5451488E9</v>
      </c>
      <c r="E1113" s="152">
        <v>94397.334</v>
      </c>
      <c r="G1113" s="152">
        <v>1.5660144E9</v>
      </c>
      <c r="H1113" s="152">
        <v>177514.0621</v>
      </c>
      <c r="J1113" s="154">
        <v>43907.0</v>
      </c>
      <c r="K1113" s="155">
        <v>170876.66</v>
      </c>
      <c r="M1113" s="13">
        <v>1.504188E9</v>
      </c>
      <c r="N1113" s="13">
        <v>27243.975</v>
      </c>
      <c r="P1113" s="152">
        <v>1.4978808E9</v>
      </c>
      <c r="Q1113" s="152">
        <v>147136.2281</v>
      </c>
      <c r="S1113" s="152">
        <v>1.5084432E9</v>
      </c>
      <c r="T1113" s="152">
        <v>9858.6482</v>
      </c>
      <c r="V1113" s="152">
        <v>1.4921712E9</v>
      </c>
      <c r="W1113" s="152">
        <v>97662.5634</v>
      </c>
      <c r="Y1113" s="152">
        <v>1.4905656E9</v>
      </c>
      <c r="Z1113" s="152">
        <v>94715.032</v>
      </c>
      <c r="AA1113" s="153">
        <f>IFERROR(__xludf.DUMMYFUNCTION("TO_DATE(INT((AB1113/(60*60*24))+""1/1/1970""))"),43864.0)</f>
        <v>43864</v>
      </c>
      <c r="AB1113" s="156">
        <v>1.580706E9</v>
      </c>
      <c r="AC1113" s="156">
        <v>133437.5778</v>
      </c>
      <c r="AD1113" s="153">
        <f>IFERROR(__xludf.DUMMYFUNCTION("TO_DATE(INT((AE1113/(60*60*24))+""1/1/1970""))"),43869.0)</f>
        <v>43869</v>
      </c>
      <c r="AE1113" s="152">
        <v>1.581138E9</v>
      </c>
      <c r="AF1113" s="152">
        <v>106770.38</v>
      </c>
      <c r="AG1113" s="153">
        <f>IFERROR(__xludf.DUMMYFUNCTION("TO_DATE(INT((AH1113/(60*60*24))+""1/1/1970""))"),43642.0)</f>
        <v>43642</v>
      </c>
      <c r="AH1113" s="152">
        <v>1.561590295E9</v>
      </c>
      <c r="AI1113" s="152">
        <v>106324.8441</v>
      </c>
    </row>
    <row r="1114">
      <c r="A1114" s="156">
        <v>1.52094786E9</v>
      </c>
      <c r="B1114" s="156">
        <v>126211.3401</v>
      </c>
      <c r="C1114" s="153">
        <f>IFERROR(__xludf.DUMMYFUNCTION("TO_DATE(INT((A1114/(60*60*24))+""1/1/1970""))"),43172.0)</f>
        <v>43172</v>
      </c>
      <c r="D1114" s="152">
        <v>1.5451956E9</v>
      </c>
      <c r="E1114" s="152">
        <v>94397.334</v>
      </c>
      <c r="G1114" s="156">
        <v>1.5662232E9</v>
      </c>
      <c r="H1114" s="156">
        <v>177514.0621</v>
      </c>
      <c r="J1114" s="154">
        <v>43908.0</v>
      </c>
      <c r="K1114" s="155">
        <v>176147.9</v>
      </c>
      <c r="M1114" s="13">
        <v>1.5042096E9</v>
      </c>
      <c r="N1114" s="13">
        <v>27243.975</v>
      </c>
      <c r="P1114" s="156">
        <v>1.4979024E9</v>
      </c>
      <c r="Q1114" s="156">
        <v>147136.2281</v>
      </c>
      <c r="S1114" s="156">
        <v>1.508508E9</v>
      </c>
      <c r="T1114" s="156">
        <v>9838.624</v>
      </c>
      <c r="V1114" s="156">
        <v>1.4922036E9</v>
      </c>
      <c r="W1114" s="156">
        <v>97781.7672</v>
      </c>
      <c r="Y1114" s="156">
        <v>1.4905692E9</v>
      </c>
      <c r="Z1114" s="156">
        <v>94715.032</v>
      </c>
      <c r="AA1114" s="153">
        <f>IFERROR(__xludf.DUMMYFUNCTION("TO_DATE(INT((AB1114/(60*60*24))+""1/1/1970""))"),43864.0)</f>
        <v>43864</v>
      </c>
      <c r="AB1114" s="152">
        <v>1.580742E9</v>
      </c>
      <c r="AC1114" s="152">
        <v>136567.0605</v>
      </c>
      <c r="AD1114" s="153">
        <f>IFERROR(__xludf.DUMMYFUNCTION("TO_DATE(INT((AE1114/(60*60*24))+""1/1/1970""))"),43871.0)</f>
        <v>43871</v>
      </c>
      <c r="AE1114" s="156">
        <v>1.5813468E9</v>
      </c>
      <c r="AF1114" s="156">
        <v>106770.38</v>
      </c>
      <c r="AG1114" s="153">
        <f>IFERROR(__xludf.DUMMYFUNCTION("TO_DATE(INT((AH1114/(60*60*24))+""1/1/1970""))"),43642.0)</f>
        <v>43642</v>
      </c>
      <c r="AH1114" s="156">
        <v>1.561593577E9</v>
      </c>
      <c r="AI1114" s="156">
        <v>106324.8441</v>
      </c>
    </row>
    <row r="1115">
      <c r="A1115" s="152">
        <v>1.5209712E9</v>
      </c>
      <c r="B1115" s="152">
        <v>124826.9011</v>
      </c>
      <c r="C1115" s="153">
        <f>IFERROR(__xludf.DUMMYFUNCTION("TO_DATE(INT((A1115/(60*60*24))+""1/1/1970""))"),43172.0)</f>
        <v>43172</v>
      </c>
      <c r="D1115" s="152">
        <v>1.5452532E9</v>
      </c>
      <c r="E1115" s="152">
        <v>94397.334</v>
      </c>
      <c r="G1115" s="156">
        <v>1.5662736E9</v>
      </c>
      <c r="H1115" s="156">
        <v>177246.6536</v>
      </c>
      <c r="J1115" s="154">
        <v>43909.0</v>
      </c>
      <c r="K1115" s="155">
        <v>163690.53</v>
      </c>
      <c r="M1115" s="13">
        <v>1.5042744E9</v>
      </c>
      <c r="N1115" s="13">
        <v>27274.329</v>
      </c>
      <c r="P1115" s="152">
        <v>1.4979312E9</v>
      </c>
      <c r="Q1115" s="152">
        <v>149329.6563</v>
      </c>
      <c r="S1115" s="152">
        <v>1.5085296E9</v>
      </c>
      <c r="T1115" s="152">
        <v>9838.624</v>
      </c>
      <c r="V1115" s="152">
        <v>1.49238E9</v>
      </c>
      <c r="W1115" s="152">
        <v>97847.4555</v>
      </c>
      <c r="Y1115" s="152">
        <v>1.4906052E9</v>
      </c>
      <c r="Z1115" s="152">
        <v>94276.2471</v>
      </c>
      <c r="AA1115" s="153">
        <f>IFERROR(__xludf.DUMMYFUNCTION("TO_DATE(INT((AB1115/(60*60*24))+""1/1/1970""))"),43864.0)</f>
        <v>43864</v>
      </c>
      <c r="AB1115" s="156">
        <v>1.58076E9</v>
      </c>
      <c r="AC1115" s="156">
        <v>138023.0361</v>
      </c>
      <c r="AD1115" s="153">
        <f>IFERROR(__xludf.DUMMYFUNCTION("TO_DATE(INT((AE1115/(60*60*24))+""1/1/1970""))"),43871.0)</f>
        <v>43871</v>
      </c>
      <c r="AE1115" s="152">
        <v>1.5813648E9</v>
      </c>
      <c r="AF1115" s="152">
        <v>106770.38</v>
      </c>
      <c r="AG1115" s="153">
        <f>IFERROR(__xludf.DUMMYFUNCTION("TO_DATE(INT((AH1115/(60*60*24))+""1/1/1970""))"),43643.0)</f>
        <v>43643</v>
      </c>
      <c r="AH1115" s="152">
        <v>1.561606594E9</v>
      </c>
      <c r="AI1115" s="152">
        <v>106324.8441</v>
      </c>
    </row>
    <row r="1116">
      <c r="A1116" s="156">
        <v>1.52103426E9</v>
      </c>
      <c r="B1116" s="156">
        <v>125397.7574</v>
      </c>
      <c r="C1116" s="153">
        <f>IFERROR(__xludf.DUMMYFUNCTION("TO_DATE(INT((A1116/(60*60*24))+""1/1/1970""))"),43173.0)</f>
        <v>43173</v>
      </c>
      <c r="D1116" s="152">
        <v>1.5453216E9</v>
      </c>
      <c r="E1116" s="152">
        <v>94397.334</v>
      </c>
      <c r="G1116" s="152">
        <v>1.56636E9</v>
      </c>
      <c r="H1116" s="152">
        <v>179991.1721</v>
      </c>
      <c r="J1116" s="154">
        <v>43910.0</v>
      </c>
      <c r="K1116" s="155">
        <v>165376.52</v>
      </c>
      <c r="M1116" s="13">
        <v>1.504296E9</v>
      </c>
      <c r="N1116" s="13">
        <v>27274.329</v>
      </c>
      <c r="P1116" s="156">
        <v>1.4979708E9</v>
      </c>
      <c r="Q1116" s="156">
        <v>149329.6563</v>
      </c>
      <c r="S1116" s="156">
        <v>1.508544E9</v>
      </c>
      <c r="T1116" s="156">
        <v>9880.2151</v>
      </c>
      <c r="V1116" s="156">
        <v>1.4923836E9</v>
      </c>
      <c r="W1116" s="156">
        <v>97825.1164</v>
      </c>
      <c r="Y1116" s="156">
        <v>1.4906448E9</v>
      </c>
      <c r="Z1116" s="156">
        <v>94276.2471</v>
      </c>
      <c r="AA1116" s="153">
        <f>IFERROR(__xludf.DUMMYFUNCTION("TO_DATE(INT((AB1116/(60*60*24))+""1/1/1970""))"),43864.0)</f>
        <v>43864</v>
      </c>
      <c r="AB1116" s="152">
        <v>1.5807636E9</v>
      </c>
      <c r="AC1116" s="152">
        <v>138982.8886</v>
      </c>
      <c r="AD1116" s="153">
        <f>IFERROR(__xludf.DUMMYFUNCTION("TO_DATE(INT((AE1116/(60*60*24))+""1/1/1970""))"),43871.0)</f>
        <v>43871</v>
      </c>
      <c r="AE1116" s="156">
        <v>1.5813684E9</v>
      </c>
      <c r="AF1116" s="156">
        <v>106770.38</v>
      </c>
      <c r="AG1116" s="153">
        <f>IFERROR(__xludf.DUMMYFUNCTION("TO_DATE(INT((AH1116/(60*60*24))+""1/1/1970""))"),43643.0)</f>
        <v>43643</v>
      </c>
      <c r="AH1116" s="156">
        <v>1.561622447E9</v>
      </c>
      <c r="AI1116" s="156">
        <v>106324.8441</v>
      </c>
    </row>
    <row r="1117">
      <c r="A1117" s="152">
        <v>1.5210576E9</v>
      </c>
      <c r="B1117" s="152">
        <v>124188.6208</v>
      </c>
      <c r="C1117" s="153">
        <f>IFERROR(__xludf.DUMMYFUNCTION("TO_DATE(INT((A1117/(60*60*24))+""1/1/1970""))"),43173.0)</f>
        <v>43173</v>
      </c>
      <c r="D1117" s="152">
        <v>1.5453684E9</v>
      </c>
      <c r="E1117" s="152">
        <v>94397.334</v>
      </c>
      <c r="G1117" s="156">
        <v>1.5664464E9</v>
      </c>
      <c r="H1117" s="156">
        <v>179146.5722</v>
      </c>
      <c r="J1117" s="154">
        <v>43913.0</v>
      </c>
      <c r="K1117" s="155">
        <v>162437.48</v>
      </c>
      <c r="M1117" s="13">
        <v>1.5043104E9</v>
      </c>
      <c r="N1117" s="13">
        <v>27178.0689</v>
      </c>
      <c r="P1117" s="152">
        <v>1.4979888E9</v>
      </c>
      <c r="Q1117" s="152">
        <v>149329.6563</v>
      </c>
      <c r="S1117" s="152">
        <v>1.5087168E9</v>
      </c>
      <c r="T1117" s="152">
        <v>9890.5365</v>
      </c>
      <c r="V1117" s="152">
        <v>1.4924196E9</v>
      </c>
      <c r="W1117" s="152">
        <v>97890.8394</v>
      </c>
      <c r="Y1117" s="152">
        <v>1.4906556E9</v>
      </c>
      <c r="Z1117" s="152">
        <v>94276.2471</v>
      </c>
      <c r="AA1117" s="153">
        <f>IFERROR(__xludf.DUMMYFUNCTION("TO_DATE(INT((AB1117/(60*60*24))+""1/1/1970""))"),43865.0)</f>
        <v>43865</v>
      </c>
      <c r="AB1117" s="156">
        <v>1.5807924E9</v>
      </c>
      <c r="AC1117" s="156">
        <v>138982.8886</v>
      </c>
      <c r="AD1117" s="153">
        <f>IFERROR(__xludf.DUMMYFUNCTION("TO_DATE(INT((AE1117/(60*60*24))+""1/1/1970""))"),43872.0)</f>
        <v>43872</v>
      </c>
      <c r="AE1117" s="152">
        <v>1.5813972E9</v>
      </c>
      <c r="AF1117" s="152">
        <v>107335.02</v>
      </c>
      <c r="AG1117" s="153">
        <f>IFERROR(__xludf.DUMMYFUNCTION("TO_DATE(INT((AH1117/(60*60*24))+""1/1/1970""))"),43643.0)</f>
        <v>43643</v>
      </c>
      <c r="AH1117" s="152">
        <v>1.561638245E9</v>
      </c>
      <c r="AI1117" s="152">
        <v>106324.8441</v>
      </c>
    </row>
    <row r="1118">
      <c r="A1118" s="156">
        <v>1.52112066E9</v>
      </c>
      <c r="B1118" s="156">
        <v>124444.8319</v>
      </c>
      <c r="C1118" s="153">
        <f>IFERROR(__xludf.DUMMYFUNCTION("TO_DATE(INT((A1118/(60*60*24))+""1/1/1970""))"),43174.0)</f>
        <v>43174</v>
      </c>
      <c r="D1118" s="152">
        <v>1.545426E9</v>
      </c>
      <c r="E1118" s="152">
        <v>94397.334</v>
      </c>
      <c r="G1118" s="152">
        <v>1.5665328E9</v>
      </c>
      <c r="H1118" s="152">
        <v>180059.603</v>
      </c>
      <c r="J1118" s="154">
        <v>43914.0</v>
      </c>
      <c r="K1118" s="155">
        <v>163190.56</v>
      </c>
      <c r="M1118" s="13">
        <v>1.5043968E9</v>
      </c>
      <c r="N1118" s="13">
        <v>27178.0689</v>
      </c>
      <c r="P1118" s="156">
        <v>1.4980176E9</v>
      </c>
      <c r="Q1118" s="156">
        <v>147598.317</v>
      </c>
      <c r="S1118" s="156">
        <v>1.5087672E9</v>
      </c>
      <c r="T1118" s="156">
        <v>9890.5365</v>
      </c>
      <c r="V1118" s="156">
        <v>1.4924592E9</v>
      </c>
      <c r="W1118" s="156">
        <v>98062.8173</v>
      </c>
      <c r="Y1118" s="156">
        <v>1.4906844E9</v>
      </c>
      <c r="Z1118" s="156">
        <v>94133.9633</v>
      </c>
      <c r="AA1118" s="153">
        <f>IFERROR(__xludf.DUMMYFUNCTION("TO_DATE(INT((AB1118/(60*60*24))+""1/1/1970""))"),43865.0)</f>
        <v>43865</v>
      </c>
      <c r="AB1118" s="152">
        <v>1.5808284E9</v>
      </c>
      <c r="AC1118" s="152">
        <v>146136.7186</v>
      </c>
      <c r="AD1118" s="153">
        <f>IFERROR(__xludf.DUMMYFUNCTION("TO_DATE(INT((AE1118/(60*60*24))+""1/1/1970""))"),43872.0)</f>
        <v>43872</v>
      </c>
      <c r="AE1118" s="156">
        <v>1.5814332E9</v>
      </c>
      <c r="AF1118" s="156">
        <v>107335.02</v>
      </c>
      <c r="AG1118" s="153">
        <f>IFERROR(__xludf.DUMMYFUNCTION("TO_DATE(INT((AH1118/(60*60*24))+""1/1/1970""))"),43643.0)</f>
        <v>43643</v>
      </c>
      <c r="AH1118" s="156">
        <v>1.561654044E9</v>
      </c>
      <c r="AI1118" s="156">
        <v>106393.3981</v>
      </c>
    </row>
    <row r="1119">
      <c r="A1119" s="152">
        <v>1.521144E9</v>
      </c>
      <c r="B1119" s="152">
        <v>124053.7728</v>
      </c>
      <c r="C1119" s="153">
        <f>IFERROR(__xludf.DUMMYFUNCTION("TO_DATE(INT((A1119/(60*60*24))+""1/1/1970""))"),43174.0)</f>
        <v>43174</v>
      </c>
      <c r="D1119" s="152">
        <v>1.5456636E9</v>
      </c>
      <c r="E1119" s="152">
        <v>94397.334</v>
      </c>
      <c r="G1119" s="156">
        <v>1.5666192E9</v>
      </c>
      <c r="H1119" s="156">
        <v>177685.9053</v>
      </c>
      <c r="J1119" s="154">
        <v>43915.0</v>
      </c>
      <c r="K1119" s="155">
        <v>177854.41</v>
      </c>
      <c r="M1119" s="13">
        <v>1.5044832E9</v>
      </c>
      <c r="N1119" s="13">
        <v>27240.7069</v>
      </c>
      <c r="P1119" s="152">
        <v>1.4980572E9</v>
      </c>
      <c r="Q1119" s="152">
        <v>147598.317</v>
      </c>
      <c r="S1119" s="152">
        <v>1.5087888E9</v>
      </c>
      <c r="T1119" s="152">
        <v>9890.5365</v>
      </c>
      <c r="V1119" s="152">
        <v>1.49247E9</v>
      </c>
      <c r="W1119" s="152">
        <v>98031.436</v>
      </c>
      <c r="Y1119" s="152">
        <v>1.490724E9</v>
      </c>
      <c r="Z1119" s="152">
        <v>94133.9633</v>
      </c>
      <c r="AA1119" s="153">
        <f>IFERROR(__xludf.DUMMYFUNCTION("TO_DATE(INT((AB1119/(60*60*24))+""1/1/1970""))"),43865.0)</f>
        <v>43865</v>
      </c>
      <c r="AB1119" s="156">
        <v>1.5808464E9</v>
      </c>
      <c r="AC1119" s="156">
        <v>145466.8434</v>
      </c>
      <c r="AD1119" s="153">
        <f>IFERROR(__xludf.DUMMYFUNCTION("TO_DATE(INT((AE1119/(60*60*24))+""1/1/1970""))"),43872.0)</f>
        <v>43872</v>
      </c>
      <c r="AE1119" s="152">
        <v>1.5814512E9</v>
      </c>
      <c r="AF1119" s="152">
        <v>107335.02</v>
      </c>
      <c r="AG1119" s="153">
        <f>IFERROR(__xludf.DUMMYFUNCTION("TO_DATE(INT((AH1119/(60*60*24))+""1/1/1970""))"),43643.0)</f>
        <v>43643</v>
      </c>
      <c r="AH1119" s="152">
        <v>1.56166985E9</v>
      </c>
      <c r="AI1119" s="152">
        <v>106415.8349</v>
      </c>
    </row>
    <row r="1120">
      <c r="A1120" s="156">
        <v>1.5211728E9</v>
      </c>
      <c r="B1120" s="156">
        <v>124053.7728</v>
      </c>
      <c r="C1120" s="153">
        <f>IFERROR(__xludf.DUMMYFUNCTION("TO_DATE(INT((A1120/(60*60*24))+""1/1/1970""))"),43175.0)</f>
        <v>43175</v>
      </c>
      <c r="D1120" s="152">
        <v>1.545714E9</v>
      </c>
      <c r="E1120" s="152">
        <v>94397.334</v>
      </c>
      <c r="G1120" s="152">
        <v>1.566828E9</v>
      </c>
      <c r="H1120" s="152">
        <v>177685.9053</v>
      </c>
      <c r="J1120" s="154">
        <v>43916.0</v>
      </c>
      <c r="K1120" s="155">
        <v>179339.78</v>
      </c>
      <c r="M1120" s="13">
        <v>1.5045696E9</v>
      </c>
      <c r="N1120" s="13">
        <v>27244.8606</v>
      </c>
      <c r="P1120" s="156">
        <v>1.4980752E9</v>
      </c>
      <c r="Q1120" s="156">
        <v>147598.317</v>
      </c>
      <c r="S1120" s="156">
        <v>1.5088536E9</v>
      </c>
      <c r="T1120" s="156">
        <v>9884.0256</v>
      </c>
      <c r="V1120" s="156">
        <v>1.4924988E9</v>
      </c>
      <c r="W1120" s="156">
        <v>98246.8106</v>
      </c>
      <c r="Y1120" s="156">
        <v>1.490742E9</v>
      </c>
      <c r="Z1120" s="156">
        <v>94133.9633</v>
      </c>
      <c r="AA1120" s="153">
        <f>IFERROR(__xludf.DUMMYFUNCTION("TO_DATE(INT((AB1120/(60*60*24))+""1/1/1970""))"),43865.0)</f>
        <v>43865</v>
      </c>
      <c r="AB1120" s="152">
        <v>1.58085E9</v>
      </c>
      <c r="AC1120" s="152">
        <v>145658.6747</v>
      </c>
      <c r="AD1120" s="153">
        <f>IFERROR(__xludf.DUMMYFUNCTION("TO_DATE(INT((AE1120/(60*60*24))+""1/1/1970""))"),43872.0)</f>
        <v>43872</v>
      </c>
      <c r="AE1120" s="156">
        <v>1.5814548E9</v>
      </c>
      <c r="AF1120" s="156">
        <v>107335.02</v>
      </c>
      <c r="AG1120" s="153">
        <f>IFERROR(__xludf.DUMMYFUNCTION("TO_DATE(INT((AH1120/(60*60*24))+""1/1/1970""))"),43643.0)</f>
        <v>43643</v>
      </c>
      <c r="AH1120" s="156">
        <v>1.561679783E9</v>
      </c>
      <c r="AI1120" s="156">
        <v>106415.8349</v>
      </c>
    </row>
    <row r="1121">
      <c r="A1121" s="152">
        <v>1.52121228E9</v>
      </c>
      <c r="B1121" s="152">
        <v>124595.3345</v>
      </c>
      <c r="C1121" s="153">
        <f>IFERROR(__xludf.DUMMYFUNCTION("TO_DATE(INT((A1121/(60*60*24))+""1/1/1970""))"),43175.0)</f>
        <v>43175</v>
      </c>
      <c r="D1121" s="152">
        <v>1.545858E9</v>
      </c>
      <c r="E1121" s="152">
        <v>94397.334</v>
      </c>
      <c r="G1121" s="152">
        <v>1.5668784E9</v>
      </c>
      <c r="H1121" s="152">
        <v>179431.4732</v>
      </c>
      <c r="J1121" s="154">
        <v>43917.0</v>
      </c>
      <c r="K1121" s="155">
        <v>189735.79</v>
      </c>
      <c r="M1121" s="13">
        <v>1.50462E9</v>
      </c>
      <c r="N1121" s="13">
        <v>27244.8606</v>
      </c>
      <c r="P1121" s="152">
        <v>1.498104E9</v>
      </c>
      <c r="Q1121" s="152">
        <v>147503.2408</v>
      </c>
      <c r="S1121" s="152">
        <v>1.5088752E9</v>
      </c>
      <c r="T1121" s="152">
        <v>9884.0256</v>
      </c>
      <c r="V1121" s="152">
        <v>1.4925384E9</v>
      </c>
      <c r="W1121" s="152">
        <v>100160.6399</v>
      </c>
      <c r="Y1121" s="152">
        <v>1.4907636E9</v>
      </c>
      <c r="Z1121" s="152">
        <v>94542.4555</v>
      </c>
      <c r="AA1121" s="153">
        <f>IFERROR(__xludf.DUMMYFUNCTION("TO_DATE(INT((AB1121/(60*60*24))+""1/1/1970""))"),43866.0)</f>
        <v>43866</v>
      </c>
      <c r="AB1121" s="156">
        <v>1.5808788E9</v>
      </c>
      <c r="AC1121" s="156">
        <v>145658.6747</v>
      </c>
      <c r="AD1121" s="153">
        <f>IFERROR(__xludf.DUMMYFUNCTION("TO_DATE(INT((AE1121/(60*60*24))+""1/1/1970""))"),43873.0)</f>
        <v>43873</v>
      </c>
      <c r="AE1121" s="152">
        <v>1.5814836E9</v>
      </c>
      <c r="AF1121" s="152">
        <v>106561.03</v>
      </c>
      <c r="AG1121" s="153">
        <f>IFERROR(__xludf.DUMMYFUNCTION("TO_DATE(INT((AH1121/(60*60*24))+""1/1/1970""))"),43644.0)</f>
        <v>43644</v>
      </c>
      <c r="AH1121" s="152">
        <v>1.561685822E9</v>
      </c>
      <c r="AI1121" s="152">
        <v>106415.8349</v>
      </c>
    </row>
    <row r="1122">
      <c r="A1122" s="156">
        <v>1.5212304E9</v>
      </c>
      <c r="B1122" s="156">
        <v>124189.1659</v>
      </c>
      <c r="C1122" s="153">
        <f>IFERROR(__xludf.DUMMYFUNCTION("TO_DATE(INT((A1122/(60*60*24))+""1/1/1970""))"),43175.0)</f>
        <v>43175</v>
      </c>
      <c r="D1122" s="152">
        <v>1.5459264E9</v>
      </c>
      <c r="E1122" s="152">
        <v>98521.6146</v>
      </c>
      <c r="G1122" s="156">
        <v>1.5669648E9</v>
      </c>
      <c r="H1122" s="156">
        <v>179932.9732</v>
      </c>
      <c r="J1122" s="154">
        <v>43920.0</v>
      </c>
      <c r="K1122" s="155">
        <v>185844.87</v>
      </c>
      <c r="M1122" s="13">
        <v>1.5046416E9</v>
      </c>
      <c r="N1122" s="13">
        <v>27244.8606</v>
      </c>
      <c r="P1122" s="156">
        <v>1.4981436E9</v>
      </c>
      <c r="Q1122" s="156">
        <v>147503.2408</v>
      </c>
      <c r="S1122" s="156">
        <v>1.50894E9</v>
      </c>
      <c r="T1122" s="156">
        <v>9895.9756</v>
      </c>
      <c r="V1122" s="156">
        <v>1.4925564E9</v>
      </c>
      <c r="W1122" s="156">
        <v>100264.2821</v>
      </c>
      <c r="Y1122" s="156">
        <v>1.4908032E9</v>
      </c>
      <c r="Z1122" s="156">
        <v>94542.4555</v>
      </c>
      <c r="AA1122" s="153">
        <f>IFERROR(__xludf.DUMMYFUNCTION("TO_DATE(INT((AB1122/(60*60*24))+""1/1/1970""))"),43866.0)</f>
        <v>43866</v>
      </c>
      <c r="AB1122" s="152">
        <v>1.5809148E9</v>
      </c>
      <c r="AC1122" s="152">
        <v>145168.733</v>
      </c>
      <c r="AD1122" s="153">
        <f>IFERROR(__xludf.DUMMYFUNCTION("TO_DATE(INT((AE1122/(60*60*24))+""1/1/1970""))"),43873.0)</f>
        <v>43873</v>
      </c>
      <c r="AE1122" s="156">
        <v>1.5815196E9</v>
      </c>
      <c r="AF1122" s="156">
        <v>106561.03</v>
      </c>
      <c r="AG1122" s="153">
        <f>IFERROR(__xludf.DUMMYFUNCTION("TO_DATE(INT((AH1122/(60*60*24))+""1/1/1970""))"),43644.0)</f>
        <v>43644</v>
      </c>
      <c r="AH1122" s="156">
        <v>1.561701758E9</v>
      </c>
      <c r="AI1122" s="156">
        <v>106415.8349</v>
      </c>
    </row>
    <row r="1123">
      <c r="A1123" s="152">
        <v>1.52146626E9</v>
      </c>
      <c r="B1123" s="152">
        <v>123638.5819</v>
      </c>
      <c r="C1123" s="153">
        <f>IFERROR(__xludf.DUMMYFUNCTION("TO_DATE(INT((A1123/(60*60*24))+""1/1/1970""))"),43178.0)</f>
        <v>43178</v>
      </c>
      <c r="D1123" s="152">
        <v>1.5459732E9</v>
      </c>
      <c r="E1123" s="152">
        <v>97070.4781</v>
      </c>
      <c r="G1123" s="152">
        <v>1.5670512E9</v>
      </c>
      <c r="H1123" s="152">
        <v>183015.0032</v>
      </c>
      <c r="J1123" s="154">
        <v>43921.0</v>
      </c>
      <c r="K1123" s="155">
        <v>190971.7</v>
      </c>
      <c r="M1123" s="13">
        <v>1.5047064E9</v>
      </c>
      <c r="N1123" s="13">
        <v>27421.7576</v>
      </c>
      <c r="P1123" s="152">
        <v>1.4981616E9</v>
      </c>
      <c r="Q1123" s="152">
        <v>147503.2408</v>
      </c>
      <c r="S1123" s="152">
        <v>1.5089616E9</v>
      </c>
      <c r="T1123" s="152">
        <v>9895.9756</v>
      </c>
      <c r="V1123" s="152">
        <v>1.492578E9</v>
      </c>
      <c r="W1123" s="152">
        <v>100118.0392</v>
      </c>
      <c r="Y1123" s="152">
        <v>1.4908284E9</v>
      </c>
      <c r="Z1123" s="152">
        <v>94542.4555</v>
      </c>
      <c r="AA1123" s="153">
        <f>IFERROR(__xludf.DUMMYFUNCTION("TO_DATE(INT((AB1123/(60*60*24))+""1/1/1970""))"),43866.0)</f>
        <v>43866</v>
      </c>
      <c r="AB1123" s="156">
        <v>1.5809328E9</v>
      </c>
      <c r="AC1123" s="156">
        <v>145031.3006</v>
      </c>
      <c r="AD1123" s="153">
        <f>IFERROR(__xludf.DUMMYFUNCTION("TO_DATE(INT((AE1123/(60*60*24))+""1/1/1970""))"),43873.0)</f>
        <v>43873</v>
      </c>
      <c r="AE1123" s="152">
        <v>1.5815376E9</v>
      </c>
      <c r="AF1123" s="152">
        <v>106561.03</v>
      </c>
      <c r="AG1123" s="153">
        <f>IFERROR(__xludf.DUMMYFUNCTION("TO_DATE(INT((AH1123/(60*60*24))+""1/1/1970""))"),43644.0)</f>
        <v>43644</v>
      </c>
      <c r="AH1123" s="152">
        <v>1.561717555E9</v>
      </c>
      <c r="AI1123" s="152">
        <v>106415.8349</v>
      </c>
    </row>
    <row r="1124">
      <c r="A1124" s="156">
        <v>1.5214896E9</v>
      </c>
      <c r="B1124" s="156">
        <v>122514.8489</v>
      </c>
      <c r="C1124" s="153">
        <f>IFERROR(__xludf.DUMMYFUNCTION("TO_DATE(INT((A1124/(60*60*24))+""1/1/1970""))"),43178.0)</f>
        <v>43178</v>
      </c>
      <c r="D1124" s="152">
        <v>1.5460308E9</v>
      </c>
      <c r="E1124" s="152">
        <v>97070.4781</v>
      </c>
      <c r="G1124" s="156">
        <v>1.5671376E9</v>
      </c>
      <c r="H1124" s="156">
        <v>182608.4732</v>
      </c>
      <c r="J1124" s="154">
        <v>43922.0</v>
      </c>
      <c r="K1124" s="155">
        <v>186268.01</v>
      </c>
      <c r="M1124" s="13">
        <v>1.504728E9</v>
      </c>
      <c r="N1124" s="13">
        <v>27421.7576</v>
      </c>
      <c r="P1124" s="156">
        <v>1.4981904E9</v>
      </c>
      <c r="Q1124" s="156">
        <v>147376.7426</v>
      </c>
      <c r="S1124" s="156">
        <v>1.5090264E9</v>
      </c>
      <c r="T1124" s="156">
        <v>9913.8907</v>
      </c>
      <c r="V1124" s="156">
        <v>1.4926176E9</v>
      </c>
      <c r="W1124" s="156">
        <v>99832.7936</v>
      </c>
      <c r="Y1124" s="156">
        <v>1.4908428E9</v>
      </c>
      <c r="Z1124" s="156">
        <v>95077.6262</v>
      </c>
      <c r="AA1124" s="153">
        <f>IFERROR(__xludf.DUMMYFUNCTION("TO_DATE(INT((AB1124/(60*60*24))+""1/1/1970""))"),43866.0)</f>
        <v>43866</v>
      </c>
      <c r="AB1124" s="152">
        <v>1.5809364E9</v>
      </c>
      <c r="AC1124" s="152">
        <v>144989.7535</v>
      </c>
      <c r="AD1124" s="153">
        <f>IFERROR(__xludf.DUMMYFUNCTION("TO_DATE(INT((AE1124/(60*60*24))+""1/1/1970""))"),43873.0)</f>
        <v>43873</v>
      </c>
      <c r="AE1124" s="156">
        <v>1.5815412E9</v>
      </c>
      <c r="AF1124" s="156">
        <v>106561.03</v>
      </c>
      <c r="AG1124" s="153">
        <f>IFERROR(__xludf.DUMMYFUNCTION("TO_DATE(INT((AH1124/(60*60*24))+""1/1/1970""))"),43644.0)</f>
        <v>43644</v>
      </c>
      <c r="AH1124" s="156">
        <v>1.561733352E9</v>
      </c>
      <c r="AI1124" s="156">
        <v>106815.2362</v>
      </c>
    </row>
    <row r="1125">
      <c r="A1125" s="152">
        <v>1.52155266E9</v>
      </c>
      <c r="B1125" s="152">
        <v>122821.7318</v>
      </c>
      <c r="C1125" s="153">
        <f>IFERROR(__xludf.DUMMYFUNCTION("TO_DATE(INT((A1125/(60*60*24))+""1/1/1970""))"),43179.0)</f>
        <v>43179</v>
      </c>
      <c r="D1125" s="152">
        <v>1.5462684E9</v>
      </c>
      <c r="E1125" s="152">
        <v>97070.4781</v>
      </c>
      <c r="G1125" s="152">
        <v>1.567224E9</v>
      </c>
      <c r="H1125" s="152">
        <v>181334.4432</v>
      </c>
      <c r="J1125" s="154">
        <v>43922.0</v>
      </c>
      <c r="K1125" s="155">
        <v>186267.01</v>
      </c>
      <c r="M1125" s="13">
        <v>1.5047928E9</v>
      </c>
      <c r="N1125" s="13">
        <v>27316.5233</v>
      </c>
      <c r="P1125" s="152">
        <v>1.49823E9</v>
      </c>
      <c r="Q1125" s="152">
        <v>147376.7426</v>
      </c>
      <c r="S1125" s="152">
        <v>1.509048E9</v>
      </c>
      <c r="T1125" s="152">
        <v>9913.8907</v>
      </c>
      <c r="V1125" s="152">
        <v>1.4926428E9</v>
      </c>
      <c r="W1125" s="152">
        <v>99817.451</v>
      </c>
      <c r="Y1125" s="152">
        <v>1.4908824E9</v>
      </c>
      <c r="Z1125" s="152">
        <v>95077.6262</v>
      </c>
      <c r="AA1125" s="153">
        <f>IFERROR(__xludf.DUMMYFUNCTION("TO_DATE(INT((AB1125/(60*60*24))+""1/1/1970""))"),43867.0)</f>
        <v>43867</v>
      </c>
      <c r="AB1125" s="156">
        <v>1.5809652E9</v>
      </c>
      <c r="AC1125" s="156">
        <v>144989.7535</v>
      </c>
      <c r="AD1125" s="153">
        <f>IFERROR(__xludf.DUMMYFUNCTION("TO_DATE(INT((AE1125/(60*60*24))+""1/1/1970""))"),43874.0)</f>
        <v>43874</v>
      </c>
      <c r="AE1125" s="152">
        <v>1.58157E9</v>
      </c>
      <c r="AF1125" s="152">
        <v>107039.4</v>
      </c>
      <c r="AG1125" s="153">
        <f>IFERROR(__xludf.DUMMYFUNCTION("TO_DATE(INT((AH1125/(60*60*24))+""1/1/1970""))"),43644.0)</f>
        <v>43644</v>
      </c>
      <c r="AH1125" s="152">
        <v>1.561749164E9</v>
      </c>
      <c r="AI1125" s="152">
        <v>106620.215</v>
      </c>
    </row>
    <row r="1126">
      <c r="A1126" s="156">
        <v>1.521576E9</v>
      </c>
      <c r="B1126" s="156">
        <v>122722.4462</v>
      </c>
      <c r="C1126" s="153">
        <f>IFERROR(__xludf.DUMMYFUNCTION("TO_DATE(INT((A1126/(60*60*24))+""1/1/1970""))"),43179.0)</f>
        <v>43179</v>
      </c>
      <c r="D1126" s="152">
        <v>1.5463188E9</v>
      </c>
      <c r="E1126" s="152">
        <v>97070.4781</v>
      </c>
      <c r="G1126" s="156">
        <v>1.5675192E9</v>
      </c>
      <c r="H1126" s="156">
        <v>181334.4432</v>
      </c>
      <c r="J1126" s="154">
        <v>43923.0</v>
      </c>
      <c r="K1126" s="155">
        <v>179783.06</v>
      </c>
      <c r="M1126" s="13">
        <v>1.5048144E9</v>
      </c>
      <c r="N1126" s="13">
        <v>27316.5233</v>
      </c>
      <c r="P1126" s="156">
        <v>1.498248E9</v>
      </c>
      <c r="Q1126" s="156">
        <v>147376.7426</v>
      </c>
      <c r="S1126" s="156">
        <v>1.5091128E9</v>
      </c>
      <c r="T1126" s="156">
        <v>9941.9159</v>
      </c>
      <c r="V1126" s="156">
        <v>1.4926572E9</v>
      </c>
      <c r="W1126" s="156">
        <v>99801.3729</v>
      </c>
      <c r="Y1126" s="156">
        <v>1.4909148E9</v>
      </c>
      <c r="Z1126" s="156">
        <v>95077.6262</v>
      </c>
      <c r="AA1126" s="153">
        <f>IFERROR(__xludf.DUMMYFUNCTION("TO_DATE(INT((AB1126/(60*60*24))+""1/1/1970""))"),43867.0)</f>
        <v>43867</v>
      </c>
      <c r="AB1126" s="152">
        <v>1.5810012E9</v>
      </c>
      <c r="AC1126" s="152">
        <v>145056.4488</v>
      </c>
      <c r="AD1126" s="153">
        <f>IFERROR(__xludf.DUMMYFUNCTION("TO_DATE(INT((AE1126/(60*60*24))+""1/1/1970""))"),43874.0)</f>
        <v>43874</v>
      </c>
      <c r="AE1126" s="156">
        <v>1.581606E9</v>
      </c>
      <c r="AF1126" s="156">
        <v>107039.4</v>
      </c>
      <c r="AG1126" s="153">
        <f>IFERROR(__xludf.DUMMYFUNCTION("TO_DATE(INT((AH1126/(60*60*24))+""1/1/1970""))"),43644.0)</f>
        <v>43644</v>
      </c>
      <c r="AH1126" s="156">
        <v>1.561764996E9</v>
      </c>
      <c r="AI1126" s="156">
        <v>106835.7648</v>
      </c>
    </row>
    <row r="1127">
      <c r="A1127" s="152">
        <v>1.52163906E9</v>
      </c>
      <c r="B1127" s="152">
        <v>122623.1605</v>
      </c>
      <c r="C1127" s="153">
        <f>IFERROR(__xludf.DUMMYFUNCTION("TO_DATE(INT((A1127/(60*60*24))+""1/1/1970""))"),43180.0)</f>
        <v>43180</v>
      </c>
      <c r="D1127" s="152">
        <v>1.5464628E9</v>
      </c>
      <c r="E1127" s="152">
        <v>97070.4781</v>
      </c>
      <c r="G1127" s="156">
        <v>1.5675696E9</v>
      </c>
      <c r="H1127" s="156">
        <v>180162.1232</v>
      </c>
      <c r="J1127" s="154">
        <v>43924.0</v>
      </c>
      <c r="K1127" s="155">
        <v>184829.14</v>
      </c>
      <c r="M1127" s="13">
        <v>1.5048792E9</v>
      </c>
      <c r="N1127" s="13">
        <v>27347.9023</v>
      </c>
      <c r="P1127" s="152">
        <v>1.4982768E9</v>
      </c>
      <c r="Q1127" s="152">
        <v>147743.3861</v>
      </c>
      <c r="S1127" s="152">
        <v>1.5091344E9</v>
      </c>
      <c r="T1127" s="152">
        <v>9941.9159</v>
      </c>
      <c r="V1127" s="152">
        <v>1.4926968E9</v>
      </c>
      <c r="W1127" s="152">
        <v>100035.7455</v>
      </c>
      <c r="Y1127" s="152">
        <v>1.490922E9</v>
      </c>
      <c r="Z1127" s="152">
        <v>95721.5752</v>
      </c>
      <c r="AA1127" s="153">
        <f>IFERROR(__xludf.DUMMYFUNCTION("TO_DATE(INT((AB1127/(60*60*24))+""1/1/1970""))"),43867.0)</f>
        <v>43867</v>
      </c>
      <c r="AB1127" s="156">
        <v>1.5810192E9</v>
      </c>
      <c r="AC1127" s="156">
        <v>145281.9916</v>
      </c>
      <c r="AD1127" s="153">
        <f>IFERROR(__xludf.DUMMYFUNCTION("TO_DATE(INT((AE1127/(60*60*24))+""1/1/1970""))"),43874.0)</f>
        <v>43874</v>
      </c>
      <c r="AE1127" s="152">
        <v>1.581624E9</v>
      </c>
      <c r="AF1127" s="152">
        <v>107039.4</v>
      </c>
      <c r="AG1127" s="153">
        <f>IFERROR(__xludf.DUMMYFUNCTION("TO_DATE(INT((AH1127/(60*60*24))+""1/1/1970""))"),43644.0)</f>
        <v>43644</v>
      </c>
      <c r="AH1127" s="152">
        <v>1.561766153E9</v>
      </c>
      <c r="AI1127" s="152">
        <v>106835.7648</v>
      </c>
    </row>
    <row r="1128">
      <c r="A1128" s="156">
        <v>1.5216624E9</v>
      </c>
      <c r="B1128" s="156">
        <v>122487.771</v>
      </c>
      <c r="C1128" s="153">
        <f>IFERROR(__xludf.DUMMYFUNCTION("TO_DATE(INT((A1128/(60*60*24))+""1/1/1970""))"),43180.0)</f>
        <v>43180</v>
      </c>
      <c r="D1128" s="156">
        <v>1.5465492E9</v>
      </c>
      <c r="E1128" s="156">
        <v>98662.8771</v>
      </c>
      <c r="G1128" s="152">
        <v>1.567656E9</v>
      </c>
      <c r="H1128" s="152">
        <v>182002.0632</v>
      </c>
      <c r="J1128" s="154">
        <v>43927.0</v>
      </c>
      <c r="K1128" s="155">
        <v>182818.4</v>
      </c>
      <c r="M1128" s="13">
        <v>1.5049008E9</v>
      </c>
      <c r="N1128" s="13">
        <v>27347.9023</v>
      </c>
      <c r="P1128" s="156">
        <v>1.4984856E9</v>
      </c>
      <c r="Q1128" s="156">
        <v>147743.3861</v>
      </c>
      <c r="S1128" s="156">
        <v>1.5091488E9</v>
      </c>
      <c r="T1128" s="156">
        <v>9936.4372</v>
      </c>
      <c r="V1128" s="156">
        <v>1.4927292E9</v>
      </c>
      <c r="W1128" s="156">
        <v>99963.6384</v>
      </c>
      <c r="Y1128" s="156">
        <v>1.4909328E9</v>
      </c>
      <c r="Z1128" s="156">
        <v>95721.5752</v>
      </c>
      <c r="AA1128" s="153">
        <f>IFERROR(__xludf.DUMMYFUNCTION("TO_DATE(INT((AB1128/(60*60*24))+""1/1/1970""))"),43867.0)</f>
        <v>43867</v>
      </c>
      <c r="AB1128" s="152">
        <v>1.5810228E9</v>
      </c>
      <c r="AC1128" s="152">
        <v>145254.0483</v>
      </c>
      <c r="AD1128" s="153">
        <f>IFERROR(__xludf.DUMMYFUNCTION("TO_DATE(INT((AE1128/(60*60*24))+""1/1/1970""))"),43874.0)</f>
        <v>43874</v>
      </c>
      <c r="AE1128" s="156">
        <v>1.5816276E9</v>
      </c>
      <c r="AF1128" s="156">
        <v>107039.4</v>
      </c>
      <c r="AG1128" s="153">
        <f>IFERROR(__xludf.DUMMYFUNCTION("TO_DATE(INT((AH1128/(60*60*24))+""1/1/1970""))"),43645.0)</f>
        <v>43645</v>
      </c>
      <c r="AH1128" s="156">
        <v>1.5617808E9</v>
      </c>
      <c r="AI1128" s="156">
        <v>106835.7648</v>
      </c>
    </row>
    <row r="1129">
      <c r="A1129" s="152">
        <v>1.52172546E9</v>
      </c>
      <c r="B1129" s="152">
        <v>121251.2135</v>
      </c>
      <c r="C1129" s="153">
        <f>IFERROR(__xludf.DUMMYFUNCTION("TO_DATE(INT((A1129/(60*60*24))+""1/1/1970""))"),43181.0)</f>
        <v>43181</v>
      </c>
      <c r="D1129" s="156">
        <v>1.5466176E9</v>
      </c>
      <c r="E1129" s="156">
        <v>97933.314</v>
      </c>
      <c r="G1129" s="156">
        <v>1.5677424E9</v>
      </c>
      <c r="H1129" s="156">
        <v>182381.8632</v>
      </c>
      <c r="J1129" s="154">
        <v>43928.0</v>
      </c>
      <c r="K1129" s="155">
        <v>195295.68</v>
      </c>
      <c r="M1129" s="13">
        <v>1.5049152E9</v>
      </c>
      <c r="N1129" s="13">
        <v>27430.3019</v>
      </c>
      <c r="P1129" s="152">
        <v>1.4985072E9</v>
      </c>
      <c r="Q1129" s="152">
        <v>147743.3861</v>
      </c>
      <c r="S1129" s="152">
        <v>1.5093216E9</v>
      </c>
      <c r="T1129" s="152">
        <v>9940.1441</v>
      </c>
      <c r="V1129" s="152">
        <v>1.4927364E9</v>
      </c>
      <c r="W1129" s="152">
        <v>99941.6606</v>
      </c>
      <c r="Y1129" s="152">
        <v>1.4910048E9</v>
      </c>
      <c r="Z1129" s="152">
        <v>95834.0253</v>
      </c>
      <c r="AA1129" s="153">
        <f>IFERROR(__xludf.DUMMYFUNCTION("TO_DATE(INT((AB1129/(60*60*24))+""1/1/1970""))"),43868.0)</f>
        <v>43868</v>
      </c>
      <c r="AB1129" s="156">
        <v>1.5810516E9</v>
      </c>
      <c r="AC1129" s="156">
        <v>145254.0483</v>
      </c>
      <c r="AD1129" s="153">
        <f>IFERROR(__xludf.DUMMYFUNCTION("TO_DATE(INT((AE1129/(60*60*24))+""1/1/1970""))"),43875.0)</f>
        <v>43875</v>
      </c>
      <c r="AE1129" s="152">
        <v>1.5816564E9</v>
      </c>
      <c r="AF1129" s="152">
        <v>107268.46</v>
      </c>
      <c r="AG1129" s="153">
        <f>IFERROR(__xludf.DUMMYFUNCTION("TO_DATE(INT((AH1129/(60*60*24))+""1/1/1970""))"),43645.0)</f>
        <v>43645</v>
      </c>
      <c r="AH1129" s="152">
        <v>1.561796666E9</v>
      </c>
      <c r="AI1129" s="152">
        <v>106835.7648</v>
      </c>
    </row>
    <row r="1130">
      <c r="A1130" s="156">
        <v>1.5217488E9</v>
      </c>
      <c r="B1130" s="156">
        <v>119436.994</v>
      </c>
      <c r="C1130" s="153">
        <f>IFERROR(__xludf.DUMMYFUNCTION("TO_DATE(INT((A1130/(60*60*24))+""1/1/1970""))"),43181.0)</f>
        <v>43181</v>
      </c>
      <c r="D1130" s="156">
        <v>1.5466644E9</v>
      </c>
      <c r="E1130" s="156">
        <v>97933.314</v>
      </c>
      <c r="G1130" s="152">
        <v>1.5678288E9</v>
      </c>
      <c r="H1130" s="152">
        <v>179625.4132</v>
      </c>
      <c r="J1130" s="154">
        <v>43929.0</v>
      </c>
      <c r="K1130" s="155">
        <v>194546.62</v>
      </c>
      <c r="M1130" s="13">
        <v>1.5050016E9</v>
      </c>
      <c r="N1130" s="13">
        <v>27430.3019</v>
      </c>
      <c r="P1130" s="156">
        <v>1.498536E9</v>
      </c>
      <c r="Q1130" s="156">
        <v>147866.8762</v>
      </c>
      <c r="S1130" s="156">
        <v>1.509372E9</v>
      </c>
      <c r="T1130" s="156">
        <v>9940.1441</v>
      </c>
      <c r="V1130" s="156">
        <v>1.492776E9</v>
      </c>
      <c r="W1130" s="156">
        <v>100056.4392</v>
      </c>
      <c r="Y1130" s="156">
        <v>1.4911704E9</v>
      </c>
      <c r="Z1130" s="156">
        <v>95834.0253</v>
      </c>
      <c r="AA1130" s="153">
        <f>IFERROR(__xludf.DUMMYFUNCTION("TO_DATE(INT((AB1130/(60*60*24))+""1/1/1970""))"),43868.0)</f>
        <v>43868</v>
      </c>
      <c r="AB1130" s="152">
        <v>1.5810876E9</v>
      </c>
      <c r="AC1130" s="152">
        <v>145943.1655</v>
      </c>
      <c r="AD1130" s="153">
        <f>IFERROR(__xludf.DUMMYFUNCTION("TO_DATE(INT((AE1130/(60*60*24))+""1/1/1970""))"),43875.0)</f>
        <v>43875</v>
      </c>
      <c r="AE1130" s="156">
        <v>1.5816924E9</v>
      </c>
      <c r="AF1130" s="156">
        <v>107268.46</v>
      </c>
      <c r="AG1130" s="153">
        <f>IFERROR(__xludf.DUMMYFUNCTION("TO_DATE(INT((AH1130/(60*60*24))+""1/1/1970""))"),43645.0)</f>
        <v>43645</v>
      </c>
      <c r="AH1130" s="156">
        <v>1.561812499E9</v>
      </c>
      <c r="AI1130" s="156">
        <v>106835.7648</v>
      </c>
    </row>
    <row r="1131">
      <c r="A1131" s="152">
        <v>1.52181186E9</v>
      </c>
      <c r="B1131" s="152">
        <v>119770.9548</v>
      </c>
      <c r="C1131" s="153">
        <f>IFERROR(__xludf.DUMMYFUNCTION("TO_DATE(INT((A1131/(60*60*24))+""1/1/1970""))"),43182.0)</f>
        <v>43182</v>
      </c>
      <c r="D1131" s="156">
        <v>1.5468948E9</v>
      </c>
      <c r="E1131" s="156">
        <v>97933.314</v>
      </c>
      <c r="G1131" s="156">
        <v>1.5680376E9</v>
      </c>
      <c r="H1131" s="156">
        <v>179625.4132</v>
      </c>
      <c r="J1131" s="154">
        <v>43930.0</v>
      </c>
      <c r="K1131" s="155">
        <v>199541.29</v>
      </c>
      <c r="M1131" s="13">
        <v>1.505088E9</v>
      </c>
      <c r="N1131" s="13">
        <v>27371.3966</v>
      </c>
      <c r="P1131" s="152">
        <v>1.4985756E9</v>
      </c>
      <c r="Q1131" s="152">
        <v>147866.8762</v>
      </c>
      <c r="S1131" s="152">
        <v>1.5093936E9</v>
      </c>
      <c r="T1131" s="152">
        <v>9940.1441</v>
      </c>
      <c r="V1131" s="152">
        <v>1.4928084E9</v>
      </c>
      <c r="W1131" s="152">
        <v>99805.0425</v>
      </c>
      <c r="Y1131" s="152">
        <v>1.491174E9</v>
      </c>
      <c r="Z1131" s="152">
        <v>95834.0253</v>
      </c>
      <c r="AA1131" s="153">
        <f>IFERROR(__xludf.DUMMYFUNCTION("TO_DATE(INT((AB1131/(60*60*24))+""1/1/1970""))"),43868.0)</f>
        <v>43868</v>
      </c>
      <c r="AB1131" s="156">
        <v>1.5811056E9</v>
      </c>
      <c r="AC1131" s="156">
        <v>146064.7045</v>
      </c>
      <c r="AD1131" s="153">
        <f>IFERROR(__xludf.DUMMYFUNCTION("TO_DATE(INT((AE1131/(60*60*24))+""1/1/1970""))"),43875.0)</f>
        <v>43875</v>
      </c>
      <c r="AE1131" s="152">
        <v>1.5817104E9</v>
      </c>
      <c r="AF1131" s="152">
        <v>107268.46</v>
      </c>
      <c r="AG1131" s="153">
        <f>IFERROR(__xludf.DUMMYFUNCTION("TO_DATE(INT((AH1131/(60*60*24))+""1/1/1970""))"),43645.0)</f>
        <v>43645</v>
      </c>
      <c r="AH1131" s="152">
        <v>1.56182833E9</v>
      </c>
      <c r="AI1131" s="152">
        <v>106835.7648</v>
      </c>
    </row>
    <row r="1132">
      <c r="A1132" s="156">
        <v>1.5218352E9</v>
      </c>
      <c r="B1132" s="156">
        <v>119556.4595</v>
      </c>
      <c r="C1132" s="153">
        <f>IFERROR(__xludf.DUMMYFUNCTION("TO_DATE(INT((A1132/(60*60*24))+""1/1/1970""))"),43182.0)</f>
        <v>43182</v>
      </c>
      <c r="D1132" s="156">
        <v>1.5469632E9</v>
      </c>
      <c r="E1132" s="156">
        <v>97933.314</v>
      </c>
      <c r="G1132" s="156">
        <v>1.568088E9</v>
      </c>
      <c r="H1132" s="156">
        <v>178711.8332</v>
      </c>
      <c r="J1132" s="154">
        <v>43931.0</v>
      </c>
      <c r="K1132" s="155">
        <v>203887.49</v>
      </c>
      <c r="M1132" s="13">
        <v>1.5051384E9</v>
      </c>
      <c r="N1132" s="13">
        <v>27371.3966</v>
      </c>
      <c r="P1132" s="156">
        <v>1.4985936E9</v>
      </c>
      <c r="Q1132" s="156">
        <v>147866.8762</v>
      </c>
      <c r="S1132" s="156">
        <v>1.5094584E9</v>
      </c>
      <c r="T1132" s="156">
        <v>9929.1415</v>
      </c>
      <c r="V1132" s="156">
        <v>1.4929848E9</v>
      </c>
      <c r="W1132" s="156">
        <v>99638.4543</v>
      </c>
      <c r="Y1132" s="156">
        <v>1.49121E9</v>
      </c>
      <c r="Z1132" s="156">
        <v>95895.9876</v>
      </c>
      <c r="AA1132" s="153">
        <f>IFERROR(__xludf.DUMMYFUNCTION("TO_DATE(INT((AB1132/(60*60*24))+""1/1/1970""))"),43868.0)</f>
        <v>43868</v>
      </c>
      <c r="AB1132" s="152">
        <v>1.5811092E9</v>
      </c>
      <c r="AC1132" s="152">
        <v>146018.4906</v>
      </c>
      <c r="AD1132" s="153">
        <f>IFERROR(__xludf.DUMMYFUNCTION("TO_DATE(INT((AE1132/(60*60*24))+""1/1/1970""))"),43875.0)</f>
        <v>43875</v>
      </c>
      <c r="AE1132" s="156">
        <v>1.581714E9</v>
      </c>
      <c r="AF1132" s="156">
        <v>107268.46</v>
      </c>
      <c r="AG1132" s="153">
        <f>IFERROR(__xludf.DUMMYFUNCTION("TO_DATE(INT((AH1132/(60*60*24))+""1/1/1970""))"),43645.0)</f>
        <v>43645</v>
      </c>
      <c r="AH1132" s="156">
        <v>1.561844685E9</v>
      </c>
      <c r="AI1132" s="156">
        <v>106835.7648</v>
      </c>
    </row>
    <row r="1133">
      <c r="A1133" s="152">
        <v>1.52207106E9</v>
      </c>
      <c r="B1133" s="152">
        <v>119556.4595</v>
      </c>
      <c r="C1133" s="153">
        <f>IFERROR(__xludf.DUMMYFUNCTION("TO_DATE(INT((A1133/(60*60*24))+""1/1/1970""))"),43185.0)</f>
        <v>43185</v>
      </c>
      <c r="D1133" s="156">
        <v>1.54701E9</v>
      </c>
      <c r="E1133" s="156">
        <v>97933.314</v>
      </c>
      <c r="G1133" s="152">
        <v>1.5681744E9</v>
      </c>
      <c r="H1133" s="152">
        <v>177418.1132</v>
      </c>
      <c r="J1133" s="154">
        <v>43934.0</v>
      </c>
      <c r="K1133" s="155">
        <v>203887.49</v>
      </c>
      <c r="M1133" s="13">
        <v>1.50516E9</v>
      </c>
      <c r="N1133" s="13">
        <v>27371.3966</v>
      </c>
      <c r="P1133" s="152">
        <v>1.4986224E9</v>
      </c>
      <c r="Q1133" s="152">
        <v>145809.6784</v>
      </c>
      <c r="S1133" s="152">
        <v>1.50948E9</v>
      </c>
      <c r="T1133" s="152">
        <v>9929.1415</v>
      </c>
      <c r="V1133" s="152">
        <v>1.4929884E9</v>
      </c>
      <c r="W1133" s="152">
        <v>99770.1751</v>
      </c>
      <c r="Y1133" s="152">
        <v>1.4912496E9</v>
      </c>
      <c r="Z1133" s="152">
        <v>95895.9876</v>
      </c>
      <c r="AA1133" s="153">
        <f>IFERROR(__xludf.DUMMYFUNCTION("TO_DATE(INT((AB1133/(60*60*24))+""1/1/1970""))"),43869.0)</f>
        <v>43869</v>
      </c>
      <c r="AB1133" s="156">
        <v>1.581138E9</v>
      </c>
      <c r="AC1133" s="156">
        <v>146018.4906</v>
      </c>
      <c r="AD1133" s="153">
        <f>IFERROR(__xludf.DUMMYFUNCTION("TO_DATE(INT((AE1133/(60*60*24))+""1/1/1970""))"),43876.0)</f>
        <v>43876</v>
      </c>
      <c r="AE1133" s="152">
        <v>1.5817428E9</v>
      </c>
      <c r="AF1133" s="152">
        <v>106578.98</v>
      </c>
      <c r="AG1133" s="153">
        <f>IFERROR(__xludf.DUMMYFUNCTION("TO_DATE(INT((AH1133/(60*60*24))+""1/1/1970""))"),43645.0)</f>
        <v>43645</v>
      </c>
      <c r="AH1133" s="152">
        <v>1.561852726E9</v>
      </c>
      <c r="AI1133" s="152">
        <v>106835.7648</v>
      </c>
    </row>
    <row r="1134">
      <c r="A1134" s="156">
        <v>1.5220944E9</v>
      </c>
      <c r="B1134" s="156">
        <v>119556.4595</v>
      </c>
      <c r="C1134" s="153">
        <f>IFERROR(__xludf.DUMMYFUNCTION("TO_DATE(INT((A1134/(60*60*24))+""1/1/1970""))"),43185.0)</f>
        <v>43185</v>
      </c>
      <c r="D1134" s="156">
        <v>1.5470676E9</v>
      </c>
      <c r="E1134" s="156">
        <v>97933.314</v>
      </c>
      <c r="G1134" s="156">
        <v>1.5682608E9</v>
      </c>
      <c r="H1134" s="156">
        <v>178849.3582</v>
      </c>
      <c r="J1134" s="154">
        <v>43935.0</v>
      </c>
      <c r="K1134" s="155">
        <v>202644.44</v>
      </c>
      <c r="M1134" s="13">
        <v>1.5052248E9</v>
      </c>
      <c r="N1134" s="13">
        <v>27229.7952</v>
      </c>
      <c r="P1134" s="156">
        <v>1.498662E9</v>
      </c>
      <c r="Q1134" s="156">
        <v>145809.6784</v>
      </c>
      <c r="S1134" s="156">
        <v>1.5095448E9</v>
      </c>
      <c r="T1134" s="156">
        <v>9951.8865</v>
      </c>
      <c r="V1134" s="156">
        <v>1.4930244E9</v>
      </c>
      <c r="W1134" s="156">
        <v>99665.6395</v>
      </c>
      <c r="Y1134" s="156">
        <v>1.4912604E9</v>
      </c>
      <c r="Z1134" s="156">
        <v>95895.9876</v>
      </c>
      <c r="AA1134" s="153">
        <f>IFERROR(__xludf.DUMMYFUNCTION("TO_DATE(INT((AB1134/(60*60*24))+""1/1/1970""))"),43871.0)</f>
        <v>43871</v>
      </c>
      <c r="AB1134" s="152">
        <v>1.5813108E9</v>
      </c>
      <c r="AC1134" s="152">
        <v>146018.4906</v>
      </c>
      <c r="AD1134" s="153">
        <f>IFERROR(__xludf.DUMMYFUNCTION("TO_DATE(INT((AE1134/(60*60*24))+""1/1/1970""))"),43879.0)</f>
        <v>43879</v>
      </c>
      <c r="AE1134" s="156">
        <v>1.582038E9</v>
      </c>
      <c r="AF1134" s="156">
        <v>106578.98</v>
      </c>
      <c r="AG1134" s="153">
        <f>IFERROR(__xludf.DUMMYFUNCTION("TO_DATE(INT((AH1134/(60*60*24))+""1/1/1970""))"),43646.0)</f>
        <v>43646</v>
      </c>
      <c r="AH1134" s="156">
        <v>1.561862302E9</v>
      </c>
      <c r="AI1134" s="156">
        <v>106835.7648</v>
      </c>
    </row>
    <row r="1135">
      <c r="A1135" s="152">
        <v>1.52215746E9</v>
      </c>
      <c r="B1135" s="152">
        <v>119556.4595</v>
      </c>
      <c r="C1135" s="153">
        <f>IFERROR(__xludf.DUMMYFUNCTION("TO_DATE(INT((A1135/(60*60*24))+""1/1/1970""))"),43186.0)</f>
        <v>43186</v>
      </c>
      <c r="D1135" s="156">
        <v>1.547136E9</v>
      </c>
      <c r="E1135" s="156">
        <v>97933.314</v>
      </c>
      <c r="G1135" s="152">
        <v>1.5683472E9</v>
      </c>
      <c r="H1135" s="152">
        <v>179281.3482</v>
      </c>
      <c r="J1135" s="154">
        <v>43936.0</v>
      </c>
      <c r="K1135" s="155">
        <v>208504.56</v>
      </c>
      <c r="M1135" s="13">
        <v>1.5052464E9</v>
      </c>
      <c r="N1135" s="13">
        <v>27229.7952</v>
      </c>
      <c r="P1135" s="152">
        <v>1.49868E9</v>
      </c>
      <c r="Q1135" s="152">
        <v>145809.6784</v>
      </c>
      <c r="S1135" s="152">
        <v>1.5095664E9</v>
      </c>
      <c r="T1135" s="152">
        <v>9951.8865</v>
      </c>
      <c r="V1135" s="152">
        <v>1.493064E9</v>
      </c>
      <c r="W1135" s="152">
        <v>99949.9952</v>
      </c>
      <c r="Y1135" s="152">
        <v>1.4912892E9</v>
      </c>
      <c r="Z1135" s="152">
        <v>95887.7259</v>
      </c>
      <c r="AA1135" s="153">
        <f>IFERROR(__xludf.DUMMYFUNCTION("TO_DATE(INT((AB1135/(60*60*24))+""1/1/1970""))"),43871.0)</f>
        <v>43871</v>
      </c>
      <c r="AB1135" s="156">
        <v>1.5813468E9</v>
      </c>
      <c r="AC1135" s="156">
        <v>146096.7641</v>
      </c>
      <c r="AD1135" s="153">
        <f>IFERROR(__xludf.DUMMYFUNCTION("TO_DATE(INT((AE1135/(60*60*24))+""1/1/1970""))"),43879.0)</f>
        <v>43879</v>
      </c>
      <c r="AE1135" s="152">
        <v>1.582056E9</v>
      </c>
      <c r="AF1135" s="152">
        <v>106578.98</v>
      </c>
      <c r="AG1135" s="153">
        <f>IFERROR(__xludf.DUMMYFUNCTION("TO_DATE(INT((AH1135/(60*60*24))+""1/1/1970""))"),43646.0)</f>
        <v>43646</v>
      </c>
      <c r="AH1135" s="152">
        <v>1.561878474E9</v>
      </c>
      <c r="AI1135" s="152">
        <v>106835.7648</v>
      </c>
    </row>
    <row r="1136">
      <c r="A1136" s="156">
        <v>1.5221808E9</v>
      </c>
      <c r="B1136" s="156">
        <v>119556.4595</v>
      </c>
      <c r="C1136" s="153">
        <f>IFERROR(__xludf.DUMMYFUNCTION("TO_DATE(INT((A1136/(60*60*24))+""1/1/1970""))"),43186.0)</f>
        <v>43186</v>
      </c>
      <c r="D1136" s="156">
        <v>1.5471828E9</v>
      </c>
      <c r="E1136" s="156">
        <v>97933.314</v>
      </c>
      <c r="G1136" s="156">
        <v>1.5684336E9</v>
      </c>
      <c r="H1136" s="156">
        <v>180622.6082</v>
      </c>
      <c r="J1136" s="154">
        <v>43937.0</v>
      </c>
      <c r="K1136" s="155">
        <v>205728.82</v>
      </c>
      <c r="M1136" s="13">
        <v>1.5053112E9</v>
      </c>
      <c r="N1136" s="13">
        <v>27197.2568</v>
      </c>
      <c r="P1136" s="156">
        <v>1.4987088E9</v>
      </c>
      <c r="Q1136" s="156">
        <v>148084.4066</v>
      </c>
      <c r="S1136" s="156">
        <v>1.5096312E9</v>
      </c>
      <c r="T1136" s="156">
        <v>9957.0484</v>
      </c>
      <c r="V1136" s="156">
        <v>1.4930748E9</v>
      </c>
      <c r="W1136" s="156">
        <v>99983.2445</v>
      </c>
      <c r="Y1136" s="156">
        <v>1.4913288E9</v>
      </c>
      <c r="Z1136" s="156">
        <v>95887.7259</v>
      </c>
      <c r="AA1136" s="153">
        <f>IFERROR(__xludf.DUMMYFUNCTION("TO_DATE(INT((AB1136/(60*60*24))+""1/1/1970""))"),43871.0)</f>
        <v>43871</v>
      </c>
      <c r="AB1136" s="152">
        <v>1.5813648E9</v>
      </c>
      <c r="AC1136" s="152">
        <v>146205.6799</v>
      </c>
      <c r="AD1136" s="153">
        <f>IFERROR(__xludf.DUMMYFUNCTION("TO_DATE(INT((AE1136/(60*60*24))+""1/1/1970""))"),43879.0)</f>
        <v>43879</v>
      </c>
      <c r="AE1136" s="156">
        <v>1.5820596E9</v>
      </c>
      <c r="AF1136" s="156">
        <v>106578.98</v>
      </c>
      <c r="AG1136" s="153">
        <f>IFERROR(__xludf.DUMMYFUNCTION("TO_DATE(INT((AH1136/(60*60*24))+""1/1/1970""))"),43646.0)</f>
        <v>43646</v>
      </c>
      <c r="AH1136" s="156">
        <v>1.5618943E9</v>
      </c>
      <c r="AI1136" s="156">
        <v>106835.7648</v>
      </c>
    </row>
    <row r="1137">
      <c r="A1137" s="152">
        <v>1.52224386E9</v>
      </c>
      <c r="B1137" s="152">
        <v>119556.4595</v>
      </c>
      <c r="C1137" s="153">
        <f>IFERROR(__xludf.DUMMYFUNCTION("TO_DATE(INT((A1137/(60*60*24))+""1/1/1970""))"),43187.0)</f>
        <v>43187</v>
      </c>
      <c r="D1137" s="156">
        <v>1.5472404E9</v>
      </c>
      <c r="E1137" s="156">
        <v>97933.314</v>
      </c>
      <c r="G1137" s="152">
        <v>1.5686424E9</v>
      </c>
      <c r="H1137" s="152">
        <v>180622.6082</v>
      </c>
      <c r="J1137" s="154">
        <v>43938.0</v>
      </c>
      <c r="K1137" s="155">
        <v>207248.63</v>
      </c>
      <c r="M1137" s="13">
        <v>1.5053328E9</v>
      </c>
      <c r="N1137" s="13">
        <v>27197.2568</v>
      </c>
      <c r="P1137" s="152">
        <v>1.4987484E9</v>
      </c>
      <c r="Q1137" s="152">
        <v>148084.4066</v>
      </c>
      <c r="S1137" s="152">
        <v>1.5096528E9</v>
      </c>
      <c r="T1137" s="152">
        <v>9957.0484</v>
      </c>
      <c r="V1137" s="152">
        <v>1.4931036E9</v>
      </c>
      <c r="W1137" s="152">
        <v>99801.9006</v>
      </c>
      <c r="Y1137" s="152">
        <v>1.4913468E9</v>
      </c>
      <c r="Z1137" s="152">
        <v>95887.7259</v>
      </c>
      <c r="AA1137" s="153">
        <f>IFERROR(__xludf.DUMMYFUNCTION("TO_DATE(INT((AB1137/(60*60*24))+""1/1/1970""))"),43871.0)</f>
        <v>43871</v>
      </c>
      <c r="AB1137" s="156">
        <v>1.5813684E9</v>
      </c>
      <c r="AC1137" s="156">
        <v>146059.589</v>
      </c>
      <c r="AD1137" s="153">
        <f>IFERROR(__xludf.DUMMYFUNCTION("TO_DATE(INT((AE1137/(60*60*24))+""1/1/1970""))"),43880.0)</f>
        <v>43880</v>
      </c>
      <c r="AE1137" s="152">
        <v>1.5820884E9</v>
      </c>
      <c r="AF1137" s="152">
        <v>106919.06</v>
      </c>
      <c r="AG1137" s="153">
        <f>IFERROR(__xludf.DUMMYFUNCTION("TO_DATE(INT((AH1137/(60*60*24))+""1/1/1970""))"),43646.0)</f>
        <v>43646</v>
      </c>
      <c r="AH1137" s="152">
        <v>1.561910226E9</v>
      </c>
      <c r="AI1137" s="152">
        <v>106835.7648</v>
      </c>
    </row>
    <row r="1138">
      <c r="A1138" s="156">
        <v>1.5222672E9</v>
      </c>
      <c r="B1138" s="156">
        <v>119556.4595</v>
      </c>
      <c r="C1138" s="153">
        <f>IFERROR(__xludf.DUMMYFUNCTION("TO_DATE(INT((A1138/(60*60*24))+""1/1/1970""))"),43187.0)</f>
        <v>43187</v>
      </c>
      <c r="D1138" s="156">
        <v>1.547478E9</v>
      </c>
      <c r="E1138" s="156">
        <v>97933.314</v>
      </c>
      <c r="G1138" s="152">
        <v>1.5686928E9</v>
      </c>
      <c r="H1138" s="152">
        <v>181223.6782</v>
      </c>
      <c r="J1138" s="154">
        <v>43941.0</v>
      </c>
      <c r="K1138" s="155">
        <v>210324.19</v>
      </c>
      <c r="M1138" s="13">
        <v>1.5053976E9</v>
      </c>
      <c r="N1138" s="13">
        <v>27253.2002</v>
      </c>
      <c r="P1138" s="156">
        <v>1.4987664E9</v>
      </c>
      <c r="Q1138" s="156">
        <v>148084.4066</v>
      </c>
      <c r="S1138" s="156">
        <v>1.5097176E9</v>
      </c>
      <c r="T1138" s="156">
        <v>9925.4487</v>
      </c>
      <c r="V1138" s="156">
        <v>1.4931432E9</v>
      </c>
      <c r="W1138" s="156">
        <v>99640.7604</v>
      </c>
      <c r="Y1138" s="156">
        <v>1.4913684E9</v>
      </c>
      <c r="Z1138" s="156">
        <v>95812.4532</v>
      </c>
      <c r="AA1138" s="153">
        <f>IFERROR(__xludf.DUMMYFUNCTION("TO_DATE(INT((AB1138/(60*60*24))+""1/1/1970""))"),43872.0)</f>
        <v>43872</v>
      </c>
      <c r="AB1138" s="152">
        <v>1.5813972E9</v>
      </c>
      <c r="AC1138" s="152">
        <v>146059.589</v>
      </c>
      <c r="AD1138" s="153">
        <f>IFERROR(__xludf.DUMMYFUNCTION("TO_DATE(INT((AE1138/(60*60*24))+""1/1/1970""))"),43880.0)</f>
        <v>43880</v>
      </c>
      <c r="AE1138" s="156">
        <v>1.5821244E9</v>
      </c>
      <c r="AF1138" s="156">
        <v>106919.06</v>
      </c>
      <c r="AG1138" s="153">
        <f>IFERROR(__xludf.DUMMYFUNCTION("TO_DATE(INT((AH1138/(60*60*24))+""1/1/1970""))"),43646.0)</f>
        <v>43646</v>
      </c>
      <c r="AH1138" s="156">
        <v>1.561926091E9</v>
      </c>
      <c r="AI1138" s="156">
        <v>106835.7648</v>
      </c>
    </row>
    <row r="1139">
      <c r="A1139" s="152">
        <v>1.52233026E9</v>
      </c>
      <c r="B1139" s="152">
        <v>119556.4595</v>
      </c>
      <c r="C1139" s="153">
        <f>IFERROR(__xludf.DUMMYFUNCTION("TO_DATE(INT((A1139/(60*60*24))+""1/1/1970""))"),43188.0)</f>
        <v>43188</v>
      </c>
      <c r="D1139" s="156">
        <v>1.5475284E9</v>
      </c>
      <c r="E1139" s="156">
        <v>97933.314</v>
      </c>
      <c r="G1139" s="156">
        <v>1.5687792E9</v>
      </c>
      <c r="H1139" s="156">
        <v>183566.3574</v>
      </c>
      <c r="J1139" s="154">
        <v>43942.0</v>
      </c>
      <c r="K1139" s="155">
        <v>207849.2</v>
      </c>
      <c r="M1139" s="13">
        <v>1.5054192E9</v>
      </c>
      <c r="N1139" s="13">
        <v>27253.2002</v>
      </c>
      <c r="P1139" s="152">
        <v>1.4987952E9</v>
      </c>
      <c r="Q1139" s="152">
        <v>145829.9667</v>
      </c>
      <c r="S1139" s="152">
        <v>1.5097392E9</v>
      </c>
      <c r="T1139" s="152">
        <v>9925.4487</v>
      </c>
      <c r="V1139" s="152">
        <v>1.4931612E9</v>
      </c>
      <c r="W1139" s="152">
        <v>99601.0786</v>
      </c>
      <c r="Y1139" s="152">
        <v>1.491408E9</v>
      </c>
      <c r="Z1139" s="152">
        <v>95812.4532</v>
      </c>
      <c r="AA1139" s="153">
        <f>IFERROR(__xludf.DUMMYFUNCTION("TO_DATE(INT((AB1139/(60*60*24))+""1/1/1970""))"),43872.0)</f>
        <v>43872</v>
      </c>
      <c r="AB1139" s="156">
        <v>1.5814332E9</v>
      </c>
      <c r="AC1139" s="156">
        <v>145774.7705</v>
      </c>
      <c r="AD1139" s="153">
        <f>IFERROR(__xludf.DUMMYFUNCTION("TO_DATE(INT((AE1139/(60*60*24))+""1/1/1970""))"),43880.0)</f>
        <v>43880</v>
      </c>
      <c r="AE1139" s="152">
        <v>1.5821424E9</v>
      </c>
      <c r="AF1139" s="152">
        <v>106919.06</v>
      </c>
      <c r="AG1139" s="153">
        <f>IFERROR(__xludf.DUMMYFUNCTION("TO_DATE(INT((AH1139/(60*60*24))+""1/1/1970""))"),43646.0)</f>
        <v>43646</v>
      </c>
      <c r="AH1139" s="152">
        <v>1.561934494E9</v>
      </c>
      <c r="AI1139" s="152">
        <v>106835.7648</v>
      </c>
    </row>
    <row r="1140">
      <c r="A1140" s="156">
        <v>1.5223536E9</v>
      </c>
      <c r="B1140" s="156">
        <v>119556.4595</v>
      </c>
      <c r="C1140" s="153">
        <f>IFERROR(__xludf.DUMMYFUNCTION("TO_DATE(INT((A1140/(60*60*24))+""1/1/1970""))"),43188.0)</f>
        <v>43188</v>
      </c>
      <c r="D1140" s="156">
        <v>1.547586E9</v>
      </c>
      <c r="E1140" s="156">
        <v>97933.314</v>
      </c>
      <c r="G1140" s="152">
        <v>1.5688656E9</v>
      </c>
      <c r="H1140" s="152">
        <v>182517.3761</v>
      </c>
      <c r="J1140" s="154">
        <v>43943.0</v>
      </c>
      <c r="K1140" s="155">
        <v>202516.47</v>
      </c>
      <c r="M1140" s="13">
        <v>1.505484E9</v>
      </c>
      <c r="N1140" s="13">
        <v>27234.243</v>
      </c>
      <c r="P1140" s="156">
        <v>1.4988348E9</v>
      </c>
      <c r="Q1140" s="156">
        <v>145829.9667</v>
      </c>
      <c r="S1140" s="156">
        <v>1.5097536E9</v>
      </c>
      <c r="T1140" s="156">
        <v>9938.0568</v>
      </c>
      <c r="V1140" s="156">
        <v>1.4931828E9</v>
      </c>
      <c r="W1140" s="156">
        <v>99553.8281</v>
      </c>
      <c r="Y1140" s="156">
        <v>1.4914332E9</v>
      </c>
      <c r="Z1140" s="156">
        <v>95812.4532</v>
      </c>
      <c r="AA1140" s="153">
        <f>IFERROR(__xludf.DUMMYFUNCTION("TO_DATE(INT((AB1140/(60*60*24))+""1/1/1970""))"),43872.0)</f>
        <v>43872</v>
      </c>
      <c r="AB1140" s="152">
        <v>1.5814512E9</v>
      </c>
      <c r="AC1140" s="152">
        <v>145801.6149</v>
      </c>
      <c r="AD1140" s="153">
        <f>IFERROR(__xludf.DUMMYFUNCTION("TO_DATE(INT((AE1140/(60*60*24))+""1/1/1970""))"),43880.0)</f>
        <v>43880</v>
      </c>
      <c r="AE1140" s="156">
        <v>1.582146E9</v>
      </c>
      <c r="AF1140" s="156">
        <v>106919.06</v>
      </c>
      <c r="AG1140" s="153">
        <f>IFERROR(__xludf.DUMMYFUNCTION("TO_DATE(INT((AH1140/(60*60*24))+""1/1/1970""))"),43647.0)</f>
        <v>43647</v>
      </c>
      <c r="AH1140" s="156">
        <v>1.561943256E9</v>
      </c>
      <c r="AI1140" s="156">
        <v>106835.7648</v>
      </c>
    </row>
    <row r="1141">
      <c r="A1141" s="152">
        <v>1.52267586E9</v>
      </c>
      <c r="B1141" s="152">
        <v>119556.4595</v>
      </c>
      <c r="C1141" s="153">
        <f>IFERROR(__xludf.DUMMYFUNCTION("TO_DATE(INT((A1141/(60*60*24))+""1/1/1970""))"),43192.0)</f>
        <v>43192</v>
      </c>
      <c r="D1141" s="156">
        <v>1.5476544E9</v>
      </c>
      <c r="E1141" s="156">
        <v>97933.314</v>
      </c>
      <c r="G1141" s="156">
        <v>1.568952E9</v>
      </c>
      <c r="H1141" s="156">
        <v>181255.3353</v>
      </c>
      <c r="J1141" s="154">
        <v>43944.0</v>
      </c>
      <c r="K1141" s="155">
        <v>207060.62</v>
      </c>
      <c r="M1141" s="13">
        <v>1.5055056E9</v>
      </c>
      <c r="N1141" s="13">
        <v>27234.243</v>
      </c>
      <c r="P1141" s="152">
        <v>1.4988528E9</v>
      </c>
      <c r="Q1141" s="152">
        <v>145829.9667</v>
      </c>
      <c r="S1141" s="152">
        <v>1.50993E9</v>
      </c>
      <c r="T1141" s="152">
        <v>9938.3945</v>
      </c>
      <c r="V1141" s="152">
        <v>1.4932224E9</v>
      </c>
      <c r="W1141" s="152">
        <v>99560.3852</v>
      </c>
      <c r="Y1141" s="152">
        <v>1.4914476E9</v>
      </c>
      <c r="Z1141" s="152">
        <v>95866.1539</v>
      </c>
      <c r="AA1141" s="153">
        <f>IFERROR(__xludf.DUMMYFUNCTION("TO_DATE(INT((AB1141/(60*60*24))+""1/1/1970""))"),43872.0)</f>
        <v>43872</v>
      </c>
      <c r="AB1141" s="156">
        <v>1.5814548E9</v>
      </c>
      <c r="AC1141" s="156">
        <v>145770.2586</v>
      </c>
      <c r="AD1141" s="153">
        <f>IFERROR(__xludf.DUMMYFUNCTION("TO_DATE(INT((AE1141/(60*60*24))+""1/1/1970""))"),43881.0)</f>
        <v>43881</v>
      </c>
      <c r="AE1141" s="152">
        <v>1.5821748E9</v>
      </c>
      <c r="AF1141" s="152">
        <v>107926.165</v>
      </c>
      <c r="AG1141" s="153">
        <f>IFERROR(__xludf.DUMMYFUNCTION("TO_DATE(INT((AH1141/(60*60*24))+""1/1/1970""))"),43647.0)</f>
        <v>43647</v>
      </c>
      <c r="AH1141" s="152">
        <v>1.561959073E9</v>
      </c>
      <c r="AI1141" s="152">
        <v>106835.7648</v>
      </c>
    </row>
    <row r="1142">
      <c r="A1142" s="156">
        <v>1.5226992E9</v>
      </c>
      <c r="B1142" s="156">
        <v>119556.4595</v>
      </c>
      <c r="C1142" s="153">
        <f>IFERROR(__xludf.DUMMYFUNCTION("TO_DATE(INT((A1142/(60*60*24))+""1/1/1970""))"),43192.0)</f>
        <v>43192</v>
      </c>
      <c r="D1142" s="156">
        <v>1.5477012E9</v>
      </c>
      <c r="E1142" s="156">
        <v>97933.314</v>
      </c>
      <c r="G1142" s="152">
        <v>1.5690384E9</v>
      </c>
      <c r="H1142" s="152">
        <v>183028.58</v>
      </c>
      <c r="J1142" s="154">
        <v>43945.0</v>
      </c>
      <c r="K1142" s="155">
        <v>207949.62</v>
      </c>
      <c r="M1142" s="13">
        <v>1.50552E9</v>
      </c>
      <c r="N1142" s="13">
        <v>27134.456</v>
      </c>
      <c r="P1142" s="156">
        <v>1.4988816E9</v>
      </c>
      <c r="Q1142" s="156">
        <v>146268.2902</v>
      </c>
      <c r="S1142" s="156">
        <v>1.5099804E9</v>
      </c>
      <c r="T1142" s="156">
        <v>9938.3945</v>
      </c>
      <c r="V1142" s="156">
        <v>1.4932476E9</v>
      </c>
      <c r="W1142" s="156">
        <v>99435.4548</v>
      </c>
      <c r="Y1142" s="156">
        <v>1.4914872E9</v>
      </c>
      <c r="Z1142" s="156">
        <v>95866.1539</v>
      </c>
      <c r="AA1142" s="153">
        <f>IFERROR(__xludf.DUMMYFUNCTION("TO_DATE(INT((AB1142/(60*60*24))+""1/1/1970""))"),43873.0)</f>
        <v>43873</v>
      </c>
      <c r="AB1142" s="152">
        <v>1.5814836E9</v>
      </c>
      <c r="AC1142" s="152">
        <v>145770.2586</v>
      </c>
      <c r="AD1142" s="153">
        <f>IFERROR(__xludf.DUMMYFUNCTION("TO_DATE(INT((AE1142/(60*60*24))+""1/1/1970""))"),43881.0)</f>
        <v>43881</v>
      </c>
      <c r="AE1142" s="156">
        <v>1.5822108E9</v>
      </c>
      <c r="AF1142" s="156">
        <v>107926.165</v>
      </c>
      <c r="AG1142" s="153">
        <f>IFERROR(__xludf.DUMMYFUNCTION("TO_DATE(INT((AH1142/(60*60*24))+""1/1/1970""))"),43647.0)</f>
        <v>43647</v>
      </c>
      <c r="AH1142" s="156">
        <v>1.561976279E9</v>
      </c>
      <c r="AI1142" s="156">
        <v>106835.7648</v>
      </c>
    </row>
    <row r="1143">
      <c r="A1143" s="152">
        <v>1.52276226E9</v>
      </c>
      <c r="B1143" s="152">
        <v>119556.4595</v>
      </c>
      <c r="C1143" s="153">
        <f>IFERROR(__xludf.DUMMYFUNCTION("TO_DATE(INT((A1143/(60*60*24))+""1/1/1970""))"),43193.0)</f>
        <v>43193</v>
      </c>
      <c r="D1143" s="156">
        <v>1.5477588E9</v>
      </c>
      <c r="E1143" s="156">
        <v>97933.314</v>
      </c>
      <c r="G1143" s="156">
        <v>1.5692472E9</v>
      </c>
      <c r="H1143" s="156">
        <v>183028.58</v>
      </c>
      <c r="J1143" s="154">
        <v>43948.0</v>
      </c>
      <c r="K1143" s="155">
        <v>210428.96</v>
      </c>
      <c r="M1143" s="13">
        <v>1.5056064E9</v>
      </c>
      <c r="N1143" s="13">
        <v>27134.456</v>
      </c>
      <c r="P1143" s="152">
        <v>1.4990544E9</v>
      </c>
      <c r="Q1143" s="152">
        <v>146268.2902</v>
      </c>
      <c r="S1143" s="152">
        <v>1.510002E9</v>
      </c>
      <c r="T1143" s="152">
        <v>9938.3945</v>
      </c>
      <c r="V1143" s="152">
        <v>1.493262E9</v>
      </c>
      <c r="W1143" s="152">
        <v>99364.5797</v>
      </c>
      <c r="Y1143" s="152">
        <v>1.4915196E9</v>
      </c>
      <c r="Z1143" s="152">
        <v>95866.1539</v>
      </c>
      <c r="AA1143" s="153">
        <f>IFERROR(__xludf.DUMMYFUNCTION("TO_DATE(INT((AB1143/(60*60*24))+""1/1/1970""))"),43873.0)</f>
        <v>43873</v>
      </c>
      <c r="AB1143" s="156">
        <v>1.5815196E9</v>
      </c>
      <c r="AC1143" s="156">
        <v>145292.4865</v>
      </c>
      <c r="AD1143" s="153">
        <f>IFERROR(__xludf.DUMMYFUNCTION("TO_DATE(INT((AE1143/(60*60*24))+""1/1/1970""))"),43881.0)</f>
        <v>43881</v>
      </c>
      <c r="AE1143" s="152">
        <v>1.5822288E9</v>
      </c>
      <c r="AF1143" s="152">
        <v>107926.165</v>
      </c>
      <c r="AG1143" s="153">
        <f>IFERROR(__xludf.DUMMYFUNCTION("TO_DATE(INT((AH1143/(60*60*24))+""1/1/1970""))"),43647.0)</f>
        <v>43647</v>
      </c>
      <c r="AH1143" s="152">
        <v>1.56199212E9</v>
      </c>
      <c r="AI1143" s="152">
        <v>107550.8405</v>
      </c>
    </row>
    <row r="1144">
      <c r="A1144" s="156">
        <v>1.5227856E9</v>
      </c>
      <c r="B1144" s="156">
        <v>119556.4595</v>
      </c>
      <c r="C1144" s="153">
        <f>IFERROR(__xludf.DUMMYFUNCTION("TO_DATE(INT((A1144/(60*60*24))+""1/1/1970""))"),43193.0)</f>
        <v>43193</v>
      </c>
      <c r="D1144" s="156">
        <v>1.5478272E9</v>
      </c>
      <c r="E1144" s="156">
        <v>97933.314</v>
      </c>
      <c r="G1144" s="156">
        <v>1.5692976E9</v>
      </c>
      <c r="H1144" s="156">
        <v>180839.7881</v>
      </c>
      <c r="J1144" s="154">
        <v>43949.0</v>
      </c>
      <c r="K1144" s="155">
        <v>211626.38</v>
      </c>
      <c r="M1144" s="13">
        <v>1.5056928E9</v>
      </c>
      <c r="N1144" s="13">
        <v>27106.6959</v>
      </c>
      <c r="P1144" s="156">
        <v>1.499094E9</v>
      </c>
      <c r="Q1144" s="156">
        <v>146268.2902</v>
      </c>
      <c r="S1144" s="156">
        <v>1.5100668E9</v>
      </c>
      <c r="T1144" s="156">
        <v>9932.0576</v>
      </c>
      <c r="V1144" s="156">
        <v>1.4933016E9</v>
      </c>
      <c r="W1144" s="156">
        <v>99230.4182</v>
      </c>
      <c r="Y1144" s="156">
        <v>1.4915268E9</v>
      </c>
      <c r="Z1144" s="156">
        <v>96125.4776</v>
      </c>
      <c r="AA1144" s="153">
        <f>IFERROR(__xludf.DUMMYFUNCTION("TO_DATE(INT((AB1144/(60*60*24))+""1/1/1970""))"),43873.0)</f>
        <v>43873</v>
      </c>
      <c r="AB1144" s="152">
        <v>1.5815376E9</v>
      </c>
      <c r="AC1144" s="152">
        <v>145376.7688</v>
      </c>
      <c r="AD1144" s="153">
        <f>IFERROR(__xludf.DUMMYFUNCTION("TO_DATE(INT((AE1144/(60*60*24))+""1/1/1970""))"),43881.0)</f>
        <v>43881</v>
      </c>
      <c r="AE1144" s="156">
        <v>1.5822324E9</v>
      </c>
      <c r="AF1144" s="156">
        <v>107926.165</v>
      </c>
      <c r="AG1144" s="153">
        <f>IFERROR(__xludf.DUMMYFUNCTION("TO_DATE(INT((AH1144/(60*60*24))+""1/1/1970""))"),43647.0)</f>
        <v>43647</v>
      </c>
      <c r="AH1144" s="156">
        <v>1.56200796E9</v>
      </c>
      <c r="AI1144" s="156">
        <v>107455.5405</v>
      </c>
    </row>
    <row r="1145">
      <c r="A1145" s="152">
        <v>1.52284866E9</v>
      </c>
      <c r="B1145" s="152">
        <v>119556.4595</v>
      </c>
      <c r="C1145" s="153">
        <f>IFERROR(__xludf.DUMMYFUNCTION("TO_DATE(INT((A1145/(60*60*24))+""1/1/1970""))"),43194.0)</f>
        <v>43194</v>
      </c>
      <c r="D1145" s="156">
        <v>1.547874E9</v>
      </c>
      <c r="E1145" s="156">
        <v>97933.314</v>
      </c>
      <c r="G1145" s="152">
        <v>1.569384E9</v>
      </c>
      <c r="H1145" s="152">
        <v>176504.6349</v>
      </c>
      <c r="J1145" s="154">
        <v>43950.0</v>
      </c>
      <c r="K1145" s="155">
        <v>211171.77</v>
      </c>
      <c r="M1145" s="13">
        <v>1.5057432E9</v>
      </c>
      <c r="N1145" s="13">
        <v>27106.6959</v>
      </c>
      <c r="P1145" s="152">
        <v>1.4991012E9</v>
      </c>
      <c r="Q1145" s="152">
        <v>146268.2902</v>
      </c>
      <c r="S1145" s="152">
        <v>1.5100884E9</v>
      </c>
      <c r="T1145" s="152">
        <v>9932.0576</v>
      </c>
      <c r="V1145" s="152">
        <v>1.493334E9</v>
      </c>
      <c r="W1145" s="152">
        <v>99073.3617</v>
      </c>
      <c r="Y1145" s="152">
        <v>1.4915664E9</v>
      </c>
      <c r="Z1145" s="152">
        <v>96125.4776</v>
      </c>
      <c r="AA1145" s="153">
        <f>IFERROR(__xludf.DUMMYFUNCTION("TO_DATE(INT((AB1145/(60*60*24))+""1/1/1970""))"),43873.0)</f>
        <v>43873</v>
      </c>
      <c r="AB1145" s="156">
        <v>1.5815412E9</v>
      </c>
      <c r="AC1145" s="156">
        <v>145400.084</v>
      </c>
      <c r="AD1145" s="153">
        <f>IFERROR(__xludf.DUMMYFUNCTION("TO_DATE(INT((AE1145/(60*60*24))+""1/1/1970""))"),43882.0)</f>
        <v>43882</v>
      </c>
      <c r="AE1145" s="152">
        <v>1.5822612E9</v>
      </c>
      <c r="AF1145" s="152">
        <v>107894.575</v>
      </c>
      <c r="AG1145" s="153">
        <f>IFERROR(__xludf.DUMMYFUNCTION("TO_DATE(INT((AH1145/(60*60*24))+""1/1/1970""))"),43647.0)</f>
        <v>43647</v>
      </c>
      <c r="AH1145" s="152">
        <v>1.562023812E9</v>
      </c>
      <c r="AI1145" s="152">
        <v>107520.0405</v>
      </c>
    </row>
    <row r="1146">
      <c r="A1146" s="156">
        <v>1.522872E9</v>
      </c>
      <c r="B1146" s="156">
        <v>119556.4595</v>
      </c>
      <c r="C1146" s="153">
        <f>IFERROR(__xludf.DUMMYFUNCTION("TO_DATE(INT((A1146/(60*60*24))+""1/1/1970""))"),43194.0)</f>
        <v>43194</v>
      </c>
      <c r="D1146" s="156">
        <v>1.5481908E9</v>
      </c>
      <c r="E1146" s="156">
        <v>97933.314</v>
      </c>
      <c r="G1146" s="156">
        <v>1.5694704E9</v>
      </c>
      <c r="H1146" s="156">
        <v>177155.7192</v>
      </c>
      <c r="J1146" s="154">
        <v>43951.0</v>
      </c>
      <c r="K1146" s="155">
        <v>216163.23</v>
      </c>
      <c r="M1146" s="13">
        <v>1.5057648E9</v>
      </c>
      <c r="N1146" s="13">
        <v>27106.6959</v>
      </c>
      <c r="P1146" s="156">
        <v>1.4991408E9</v>
      </c>
      <c r="Q1146" s="156">
        <v>146787.6611</v>
      </c>
      <c r="S1146" s="156">
        <v>1.5101532E9</v>
      </c>
      <c r="T1146" s="156">
        <v>9940.4633</v>
      </c>
      <c r="V1146" s="156">
        <v>1.4933412E9</v>
      </c>
      <c r="W1146" s="156">
        <v>99101.9821</v>
      </c>
      <c r="Y1146" s="156">
        <v>1.4915988E9</v>
      </c>
      <c r="Z1146" s="156">
        <v>96125.4776</v>
      </c>
      <c r="AA1146" s="153">
        <f>IFERROR(__xludf.DUMMYFUNCTION("TO_DATE(INT((AB1146/(60*60*24))+""1/1/1970""))"),43874.0)</f>
        <v>43874</v>
      </c>
      <c r="AB1146" s="152">
        <v>1.58157E9</v>
      </c>
      <c r="AC1146" s="152">
        <v>145400.084</v>
      </c>
      <c r="AD1146" s="153">
        <f>IFERROR(__xludf.DUMMYFUNCTION("TO_DATE(INT((AE1146/(60*60*24))+""1/1/1970""))"),43882.0)</f>
        <v>43882</v>
      </c>
      <c r="AE1146" s="156">
        <v>1.5822972E9</v>
      </c>
      <c r="AF1146" s="156">
        <v>107894.575</v>
      </c>
      <c r="AG1146" s="153">
        <f>IFERROR(__xludf.DUMMYFUNCTION("TO_DATE(INT((AH1146/(60*60*24))+""1/1/1970""))"),43647.0)</f>
        <v>43647</v>
      </c>
      <c r="AH1146" s="156">
        <v>1.562025551E9</v>
      </c>
      <c r="AI1146" s="156">
        <v>107520.0405</v>
      </c>
    </row>
    <row r="1147">
      <c r="A1147" s="152">
        <v>1.52293506E9</v>
      </c>
      <c r="B1147" s="152">
        <v>119556.4595</v>
      </c>
      <c r="C1147" s="153">
        <f>IFERROR(__xludf.DUMMYFUNCTION("TO_DATE(INT((A1147/(60*60*24))+""1/1/1970""))"),43195.0)</f>
        <v>43195</v>
      </c>
      <c r="D1147" s="156">
        <v>1.5482592E9</v>
      </c>
      <c r="E1147" s="156">
        <v>97232.6021</v>
      </c>
      <c r="G1147" s="152">
        <v>1.5695568E9</v>
      </c>
      <c r="H1147" s="152">
        <v>176719.004</v>
      </c>
      <c r="J1147" s="154">
        <v>43952.0</v>
      </c>
      <c r="K1147" s="155">
        <v>212663.14</v>
      </c>
      <c r="M1147" s="13">
        <v>1.5058296E9</v>
      </c>
      <c r="N1147" s="13">
        <v>27222.9479</v>
      </c>
      <c r="P1147" s="152">
        <v>1.4992632E9</v>
      </c>
      <c r="Q1147" s="152">
        <v>146787.6611</v>
      </c>
      <c r="S1147" s="152">
        <v>1.5101748E9</v>
      </c>
      <c r="T1147" s="152">
        <v>9940.4633</v>
      </c>
      <c r="V1147" s="152">
        <v>1.4933808E9</v>
      </c>
      <c r="W1147" s="152">
        <v>98822.5509</v>
      </c>
      <c r="Y1147" s="152">
        <v>1.4916096E9</v>
      </c>
      <c r="Z1147" s="152">
        <v>96619.34</v>
      </c>
      <c r="AA1147" s="153">
        <f>IFERROR(__xludf.DUMMYFUNCTION("TO_DATE(INT((AB1147/(60*60*24))+""1/1/1970""))"),43874.0)</f>
        <v>43874</v>
      </c>
      <c r="AB1147" s="156">
        <v>1.581606E9</v>
      </c>
      <c r="AC1147" s="156">
        <v>145676.3409</v>
      </c>
      <c r="AD1147" s="153">
        <f>IFERROR(__xludf.DUMMYFUNCTION("TO_DATE(INT((AE1147/(60*60*24))+""1/1/1970""))"),43882.0)</f>
        <v>43882</v>
      </c>
      <c r="AE1147" s="152">
        <v>1.5823152E9</v>
      </c>
      <c r="AF1147" s="152">
        <v>107894.575</v>
      </c>
      <c r="AG1147" s="153">
        <f>IFERROR(__xludf.DUMMYFUNCTION("TO_DATE(INT((AH1147/(60*60*24))+""1/1/1970""))"),43648.0)</f>
        <v>43648</v>
      </c>
      <c r="AH1147" s="152">
        <v>1.562039603E9</v>
      </c>
      <c r="AI1147" s="152">
        <v>107520.0405</v>
      </c>
    </row>
    <row r="1148">
      <c r="A1148" s="156">
        <v>1.5229584E9</v>
      </c>
      <c r="B1148" s="156">
        <v>119556.4595</v>
      </c>
      <c r="C1148" s="153">
        <f>IFERROR(__xludf.DUMMYFUNCTION("TO_DATE(INT((A1148/(60*60*24))+""1/1/1970""))"),43195.0)</f>
        <v>43195</v>
      </c>
      <c r="D1148" s="156">
        <v>1.548306E9</v>
      </c>
      <c r="E1148" s="156">
        <v>97647.786</v>
      </c>
      <c r="G1148" s="156">
        <v>1.5696432E9</v>
      </c>
      <c r="H1148" s="156">
        <v>172548.6679</v>
      </c>
      <c r="J1148" s="154">
        <v>43952.0</v>
      </c>
      <c r="K1148" s="155">
        <v>212662.14</v>
      </c>
      <c r="M1148" s="13">
        <v>1.5058512E9</v>
      </c>
      <c r="N1148" s="13">
        <v>27222.9479</v>
      </c>
      <c r="P1148" s="156">
        <v>1.4992848E9</v>
      </c>
      <c r="Q1148" s="156">
        <v>146787.6611</v>
      </c>
      <c r="S1148" s="156">
        <v>1.5102396E9</v>
      </c>
      <c r="T1148" s="156">
        <v>9934.1645</v>
      </c>
      <c r="V1148" s="156">
        <v>1.4934132E9</v>
      </c>
      <c r="W1148" s="156">
        <v>98770.3571</v>
      </c>
      <c r="Y1148" s="156">
        <v>1.4917752E9</v>
      </c>
      <c r="Z1148" s="156">
        <v>96619.34</v>
      </c>
      <c r="AA1148" s="153">
        <f>IFERROR(__xludf.DUMMYFUNCTION("TO_DATE(INT((AB1148/(60*60*24))+""1/1/1970""))"),43874.0)</f>
        <v>43874</v>
      </c>
      <c r="AB1148" s="152">
        <v>1.581624E9</v>
      </c>
      <c r="AC1148" s="152">
        <v>145662.8088</v>
      </c>
      <c r="AD1148" s="153">
        <f>IFERROR(__xludf.DUMMYFUNCTION("TO_DATE(INT((AE1148/(60*60*24))+""1/1/1970""))"),43882.0)</f>
        <v>43882</v>
      </c>
      <c r="AE1148" s="156">
        <v>1.5823188E9</v>
      </c>
      <c r="AF1148" s="156">
        <v>107894.575</v>
      </c>
      <c r="AG1148" s="153">
        <f>IFERROR(__xludf.DUMMYFUNCTION("TO_DATE(INT((AH1148/(60*60*24))+""1/1/1970""))"),43648.0)</f>
        <v>43648</v>
      </c>
      <c r="AH1148" s="156">
        <v>1.562055556E9</v>
      </c>
      <c r="AI1148" s="156">
        <v>107520.0405</v>
      </c>
    </row>
    <row r="1149">
      <c r="A1149" s="152">
        <v>1.52302146E9</v>
      </c>
      <c r="B1149" s="152">
        <v>119556.4595</v>
      </c>
      <c r="C1149" s="153">
        <f>IFERROR(__xludf.DUMMYFUNCTION("TO_DATE(INT((A1149/(60*60*24))+""1/1/1970""))"),43196.0)</f>
        <v>43196</v>
      </c>
      <c r="D1149" s="156">
        <v>1.5483636E9</v>
      </c>
      <c r="E1149" s="156">
        <v>97647.786</v>
      </c>
      <c r="G1149" s="152">
        <v>1.569852E9</v>
      </c>
      <c r="H1149" s="152">
        <v>172548.6679</v>
      </c>
      <c r="J1149" s="154">
        <v>43955.0</v>
      </c>
      <c r="K1149" s="155">
        <v>208217.25</v>
      </c>
      <c r="M1149" s="13">
        <v>1.505916E9</v>
      </c>
      <c r="N1149" s="13">
        <v>27212.4899</v>
      </c>
      <c r="P1149" s="152">
        <v>1.4993136E9</v>
      </c>
      <c r="Q1149" s="152">
        <v>147304.3044</v>
      </c>
      <c r="S1149" s="152">
        <v>1.5102612E9</v>
      </c>
      <c r="T1149" s="152">
        <v>9934.1645</v>
      </c>
      <c r="V1149" s="152">
        <v>1.4935896E9</v>
      </c>
      <c r="W1149" s="152">
        <v>98807.0763</v>
      </c>
      <c r="Y1149" s="152">
        <v>1.4917788E9</v>
      </c>
      <c r="Z1149" s="152">
        <v>96619.34</v>
      </c>
      <c r="AA1149" s="153">
        <f>IFERROR(__xludf.DUMMYFUNCTION("TO_DATE(INT((AB1149/(60*60*24))+""1/1/1970""))"),43874.0)</f>
        <v>43874</v>
      </c>
      <c r="AB1149" s="156">
        <v>1.5816276E9</v>
      </c>
      <c r="AC1149" s="156">
        <v>145800.8279</v>
      </c>
      <c r="AD1149" s="153">
        <f>IFERROR(__xludf.DUMMYFUNCTION("TO_DATE(INT((AE1149/(60*60*24))+""1/1/1970""))"),43883.0)</f>
        <v>43883</v>
      </c>
      <c r="AE1149" s="152">
        <v>1.5823476E9</v>
      </c>
      <c r="AF1149" s="152">
        <v>106938.895</v>
      </c>
      <c r="AG1149" s="153">
        <f>IFERROR(__xludf.DUMMYFUNCTION("TO_DATE(INT((AH1149/(60*60*24))+""1/1/1970""))"),43648.0)</f>
        <v>43648</v>
      </c>
      <c r="AH1149" s="152">
        <v>1.562071391E9</v>
      </c>
      <c r="AI1149" s="152">
        <v>107520.0405</v>
      </c>
    </row>
    <row r="1150">
      <c r="A1150" s="156">
        <v>1.5230448E9</v>
      </c>
      <c r="B1150" s="156">
        <v>119556.4595</v>
      </c>
      <c r="C1150" s="153">
        <f>IFERROR(__xludf.DUMMYFUNCTION("TO_DATE(INT((A1150/(60*60*24))+""1/1/1970""))"),43196.0)</f>
        <v>43196</v>
      </c>
      <c r="D1150" s="156">
        <v>1.548432E9</v>
      </c>
      <c r="E1150" s="156">
        <v>97647.786</v>
      </c>
      <c r="G1150" s="152">
        <v>1.5699024E9</v>
      </c>
      <c r="H1150" s="152">
        <v>174132.8617</v>
      </c>
      <c r="J1150" s="154">
        <v>43956.0</v>
      </c>
      <c r="K1150" s="155">
        <v>208669.92</v>
      </c>
      <c r="M1150" s="13">
        <v>1.5059376E9</v>
      </c>
      <c r="N1150" s="13">
        <v>27212.4899</v>
      </c>
      <c r="P1150" s="156">
        <v>1.4993532E9</v>
      </c>
      <c r="Q1150" s="156">
        <v>147304.3044</v>
      </c>
      <c r="S1150" s="156">
        <v>1.510326E9</v>
      </c>
      <c r="T1150" s="156">
        <v>9917.7612</v>
      </c>
      <c r="V1150" s="156">
        <v>1.4935932E9</v>
      </c>
      <c r="W1150" s="156">
        <v>98880.2474</v>
      </c>
      <c r="Y1150" s="156">
        <v>1.4918148E9</v>
      </c>
      <c r="Z1150" s="156">
        <v>96704.7103</v>
      </c>
      <c r="AA1150" s="153">
        <f>IFERROR(__xludf.DUMMYFUNCTION("TO_DATE(INT((AB1150/(60*60*24))+""1/1/1970""))"),43875.0)</f>
        <v>43875</v>
      </c>
      <c r="AB1150" s="152">
        <v>1.5816564E9</v>
      </c>
      <c r="AC1150" s="152">
        <v>145800.8279</v>
      </c>
      <c r="AD1150" s="153">
        <f>IFERROR(__xludf.DUMMYFUNCTION("TO_DATE(INT((AE1150/(60*60*24))+""1/1/1970""))"),43885.0)</f>
        <v>43885</v>
      </c>
      <c r="AE1150" s="156">
        <v>1.5825564E9</v>
      </c>
      <c r="AF1150" s="156">
        <v>106938.895</v>
      </c>
      <c r="AG1150" s="153">
        <f>IFERROR(__xludf.DUMMYFUNCTION("TO_DATE(INT((AH1150/(60*60*24))+""1/1/1970""))"),43648.0)</f>
        <v>43648</v>
      </c>
      <c r="AH1150" s="156">
        <v>1.56208722E9</v>
      </c>
      <c r="AI1150" s="156">
        <v>107487.1405</v>
      </c>
    </row>
    <row r="1151">
      <c r="A1151" s="152">
        <v>1.52328066E9</v>
      </c>
      <c r="B1151" s="152">
        <v>119556.4595</v>
      </c>
      <c r="C1151" s="153">
        <f>IFERROR(__xludf.DUMMYFUNCTION("TO_DATE(INT((A1151/(60*60*24))+""1/1/1970""))"),43199.0)</f>
        <v>43199</v>
      </c>
      <c r="D1151" s="156">
        <v>1.5484788E9</v>
      </c>
      <c r="E1151" s="156">
        <v>97647.786</v>
      </c>
      <c r="G1151" s="156">
        <v>1.5699888E9</v>
      </c>
      <c r="H1151" s="156">
        <v>175939.8892</v>
      </c>
      <c r="J1151" s="154">
        <v>43957.0</v>
      </c>
      <c r="K1151" s="155">
        <v>210317.83</v>
      </c>
      <c r="M1151" s="13">
        <v>1.5060024E9</v>
      </c>
      <c r="N1151" s="13">
        <v>27152.1867</v>
      </c>
      <c r="P1151" s="152">
        <v>1.4993712E9</v>
      </c>
      <c r="Q1151" s="152">
        <v>147304.3044</v>
      </c>
      <c r="S1151" s="152">
        <v>1.5103476E9</v>
      </c>
      <c r="T1151" s="152">
        <v>9917.7612</v>
      </c>
      <c r="V1151" s="152">
        <v>1.4936292E9</v>
      </c>
      <c r="W1151" s="152">
        <v>98793.6894</v>
      </c>
      <c r="Y1151" s="152">
        <v>1.4918544E9</v>
      </c>
      <c r="Z1151" s="152">
        <v>96704.7103</v>
      </c>
      <c r="AA1151" s="153">
        <f>IFERROR(__xludf.DUMMYFUNCTION("TO_DATE(INT((AB1151/(60*60*24))+""1/1/1970""))"),43875.0)</f>
        <v>43875</v>
      </c>
      <c r="AB1151" s="156">
        <v>1.5816924E9</v>
      </c>
      <c r="AC1151" s="156">
        <v>146158.1715</v>
      </c>
      <c r="AD1151" s="153">
        <f>IFERROR(__xludf.DUMMYFUNCTION("TO_DATE(INT((AE1151/(60*60*24))+""1/1/1970""))"),43885.0)</f>
        <v>43885</v>
      </c>
      <c r="AE1151" s="152">
        <v>1.5825744E9</v>
      </c>
      <c r="AF1151" s="152">
        <v>106938.895</v>
      </c>
      <c r="AG1151" s="153">
        <f>IFERROR(__xludf.DUMMYFUNCTION("TO_DATE(INT((AH1151/(60*60*24))+""1/1/1970""))"),43648.0)</f>
        <v>43648</v>
      </c>
      <c r="AH1151" s="152">
        <v>1.56210342E9</v>
      </c>
      <c r="AI1151" s="152">
        <v>107487.1405</v>
      </c>
    </row>
    <row r="1152">
      <c r="A1152" s="156">
        <v>1.523304E9</v>
      </c>
      <c r="B1152" s="156">
        <v>119556.4595</v>
      </c>
      <c r="C1152" s="153">
        <f>IFERROR(__xludf.DUMMYFUNCTION("TO_DATE(INT((A1152/(60*60*24))+""1/1/1970""))"),43199.0)</f>
        <v>43199</v>
      </c>
      <c r="D1152" s="156">
        <v>1.5487092E9</v>
      </c>
      <c r="E1152" s="156">
        <v>97647.786</v>
      </c>
      <c r="G1152" s="152">
        <v>1.5700752E9</v>
      </c>
      <c r="H1152" s="152">
        <v>177092.6061</v>
      </c>
      <c r="J1152" s="154">
        <v>43958.0</v>
      </c>
      <c r="K1152" s="155">
        <v>207297.89</v>
      </c>
      <c r="M1152" s="13">
        <v>1.506024E9</v>
      </c>
      <c r="N1152" s="13">
        <v>27152.1867</v>
      </c>
      <c r="P1152" s="156">
        <v>1.4994E9</v>
      </c>
      <c r="Q1152" s="156">
        <v>144952.8559</v>
      </c>
      <c r="S1152" s="156">
        <v>1.5103584E9</v>
      </c>
      <c r="T1152" s="156">
        <v>9925.6552</v>
      </c>
      <c r="V1152" s="156">
        <v>1.4936688E9</v>
      </c>
      <c r="W1152" s="156">
        <v>98917.6421</v>
      </c>
      <c r="Y1152" s="156">
        <v>1.4918652E9</v>
      </c>
      <c r="Z1152" s="156">
        <v>96704.7103</v>
      </c>
      <c r="AA1152" s="153">
        <f>IFERROR(__xludf.DUMMYFUNCTION("TO_DATE(INT((AB1152/(60*60*24))+""1/1/1970""))"),43875.0)</f>
        <v>43875</v>
      </c>
      <c r="AB1152" s="152">
        <v>1.5817104E9</v>
      </c>
      <c r="AC1152" s="152">
        <v>146162.1757</v>
      </c>
      <c r="AD1152" s="153">
        <f>IFERROR(__xludf.DUMMYFUNCTION("TO_DATE(INT((AE1152/(60*60*24))+""1/1/1970""))"),43885.0)</f>
        <v>43885</v>
      </c>
      <c r="AE1152" s="156">
        <v>1.582578E9</v>
      </c>
      <c r="AF1152" s="156">
        <v>106938.895</v>
      </c>
      <c r="AG1152" s="153">
        <f>IFERROR(__xludf.DUMMYFUNCTION("TO_DATE(INT((AH1152/(60*60*24))+""1/1/1970""))"),43648.0)</f>
        <v>43648</v>
      </c>
      <c r="AH1152" s="156">
        <v>1.562111719E9</v>
      </c>
      <c r="AI1152" s="156">
        <v>107487.1405</v>
      </c>
    </row>
    <row r="1153">
      <c r="A1153" s="152">
        <v>1.52336706E9</v>
      </c>
      <c r="B1153" s="152">
        <v>119556.4595</v>
      </c>
      <c r="C1153" s="153">
        <f>IFERROR(__xludf.DUMMYFUNCTION("TO_DATE(INT((A1153/(60*60*24))+""1/1/1970""))"),43200.0)</f>
        <v>43200</v>
      </c>
      <c r="D1153" s="156">
        <v>1.5487776E9</v>
      </c>
      <c r="E1153" s="156">
        <v>97647.786</v>
      </c>
      <c r="G1153" s="156">
        <v>1.5701616E9</v>
      </c>
      <c r="H1153" s="156">
        <v>180621.402</v>
      </c>
      <c r="J1153" s="154">
        <v>43959.0</v>
      </c>
      <c r="K1153" s="155">
        <v>211482.72</v>
      </c>
      <c r="M1153" s="13">
        <v>1.5060888E9</v>
      </c>
      <c r="N1153" s="13">
        <v>27165.3711</v>
      </c>
      <c r="P1153" s="152">
        <v>1.4994396E9</v>
      </c>
      <c r="Q1153" s="152">
        <v>144952.8559</v>
      </c>
      <c r="S1153" s="152">
        <v>1.5105312E9</v>
      </c>
      <c r="T1153" s="152">
        <v>9925.5522</v>
      </c>
      <c r="V1153" s="152">
        <v>1.4936796E9</v>
      </c>
      <c r="W1153" s="152">
        <v>98883.911</v>
      </c>
      <c r="Y1153" s="152">
        <v>1.491894E9</v>
      </c>
      <c r="Z1153" s="152">
        <v>96553.2469</v>
      </c>
      <c r="AA1153" s="153">
        <f>IFERROR(__xludf.DUMMYFUNCTION("TO_DATE(INT((AB1153/(60*60*24))+""1/1/1970""))"),43875.0)</f>
        <v>43875</v>
      </c>
      <c r="AB1153" s="156">
        <v>1.581714E9</v>
      </c>
      <c r="AC1153" s="156">
        <v>146087.7249</v>
      </c>
      <c r="AD1153" s="153">
        <f>IFERROR(__xludf.DUMMYFUNCTION("TO_DATE(INT((AE1153/(60*60*24))+""1/1/1970""))"),43886.0)</f>
        <v>43886</v>
      </c>
      <c r="AE1153" s="152">
        <v>1.5826068E9</v>
      </c>
      <c r="AF1153" s="152">
        <v>106403.875</v>
      </c>
      <c r="AG1153" s="153">
        <f>IFERROR(__xludf.DUMMYFUNCTION("TO_DATE(INT((AH1153/(60*60*24))+""1/1/1970""))"),43649.0)</f>
        <v>43649</v>
      </c>
      <c r="AH1153" s="152">
        <v>1.56211926E9</v>
      </c>
      <c r="AI1153" s="152">
        <v>107487.1405</v>
      </c>
    </row>
    <row r="1154">
      <c r="A1154" s="156">
        <v>1.5233904E9</v>
      </c>
      <c r="B1154" s="156">
        <v>119556.4595</v>
      </c>
      <c r="C1154" s="153">
        <f>IFERROR(__xludf.DUMMYFUNCTION("TO_DATE(INT((A1154/(60*60*24))+""1/1/1970""))"),43200.0)</f>
        <v>43200</v>
      </c>
      <c r="D1154" s="156">
        <v>1.5488244E9</v>
      </c>
      <c r="E1154" s="156">
        <v>97647.786</v>
      </c>
      <c r="G1154" s="152">
        <v>1.570248E9</v>
      </c>
      <c r="H1154" s="152">
        <v>180154.9155</v>
      </c>
      <c r="J1154" s="154">
        <v>43962.0</v>
      </c>
      <c r="K1154" s="155">
        <v>213601.58</v>
      </c>
      <c r="M1154" s="13">
        <v>1.5061104E9</v>
      </c>
      <c r="N1154" s="13">
        <v>27165.3711</v>
      </c>
      <c r="P1154" s="156">
        <v>1.4994576E9</v>
      </c>
      <c r="Q1154" s="156">
        <v>144952.8559</v>
      </c>
      <c r="S1154" s="156">
        <v>1.5105852E9</v>
      </c>
      <c r="T1154" s="156">
        <v>9925.5522</v>
      </c>
      <c r="V1154" s="156">
        <v>1.4937084E9</v>
      </c>
      <c r="W1154" s="156">
        <v>98971.0002</v>
      </c>
      <c r="Y1154" s="156">
        <v>1.4919336E9</v>
      </c>
      <c r="Z1154" s="156">
        <v>96553.2469</v>
      </c>
      <c r="AA1154" s="153">
        <f>IFERROR(__xludf.DUMMYFUNCTION("TO_DATE(INT((AB1154/(60*60*24))+""1/1/1970""))"),43876.0)</f>
        <v>43876</v>
      </c>
      <c r="AB1154" s="152">
        <v>1.5817428E9</v>
      </c>
      <c r="AC1154" s="152">
        <v>146087.7249</v>
      </c>
      <c r="AD1154" s="153">
        <f>IFERROR(__xludf.DUMMYFUNCTION("TO_DATE(INT((AE1154/(60*60*24))+""1/1/1970""))"),43886.0)</f>
        <v>43886</v>
      </c>
      <c r="AE1154" s="156">
        <v>1.5826428E9</v>
      </c>
      <c r="AF1154" s="156">
        <v>106403.875</v>
      </c>
      <c r="AG1154" s="153">
        <f>IFERROR(__xludf.DUMMYFUNCTION("TO_DATE(INT((AH1154/(60*60*24))+""1/1/1970""))"),43649.0)</f>
        <v>43649</v>
      </c>
      <c r="AH1154" s="156">
        <v>1.562147568E9</v>
      </c>
      <c r="AI1154" s="156">
        <v>107487.1405</v>
      </c>
    </row>
    <row r="1155">
      <c r="A1155" s="152">
        <v>1.52345346E9</v>
      </c>
      <c r="B1155" s="152">
        <v>119556.4595</v>
      </c>
      <c r="C1155" s="153">
        <f>IFERROR(__xludf.DUMMYFUNCTION("TO_DATE(INT((A1155/(60*60*24))+""1/1/1970""))"),43201.0)</f>
        <v>43201</v>
      </c>
      <c r="D1155" s="156">
        <v>1.548882E9</v>
      </c>
      <c r="E1155" s="156">
        <v>97647.786</v>
      </c>
      <c r="G1155" s="156">
        <v>1.5704568E9</v>
      </c>
      <c r="H1155" s="156">
        <v>180154.9155</v>
      </c>
      <c r="J1155" s="154">
        <v>43963.0</v>
      </c>
      <c r="K1155" s="155">
        <v>212825.98</v>
      </c>
      <c r="M1155" s="13">
        <v>1.5061248E9</v>
      </c>
      <c r="N1155" s="13">
        <v>27191.8724</v>
      </c>
      <c r="P1155" s="152">
        <v>1.4994864E9</v>
      </c>
      <c r="Q1155" s="152">
        <v>146595.1521</v>
      </c>
      <c r="S1155" s="152">
        <v>1.5106068E9</v>
      </c>
      <c r="T1155" s="152">
        <v>9925.5522</v>
      </c>
      <c r="V1155" s="152">
        <v>1.493748E9</v>
      </c>
      <c r="W1155" s="152">
        <v>98627.5096</v>
      </c>
      <c r="Y1155" s="152">
        <v>1.4919516E9</v>
      </c>
      <c r="Z1155" s="152">
        <v>96553.2469</v>
      </c>
      <c r="AA1155" s="153">
        <f>IFERROR(__xludf.DUMMYFUNCTION("TO_DATE(INT((AB1155/(60*60*24))+""1/1/1970""))"),43879.0)</f>
        <v>43879</v>
      </c>
      <c r="AB1155" s="156">
        <v>1.582038E9</v>
      </c>
      <c r="AC1155" s="156">
        <v>146544.0118</v>
      </c>
      <c r="AD1155" s="153">
        <f>IFERROR(__xludf.DUMMYFUNCTION("TO_DATE(INT((AE1155/(60*60*24))+""1/1/1970""))"),43886.0)</f>
        <v>43886</v>
      </c>
      <c r="AE1155" s="152">
        <v>1.5826608E9</v>
      </c>
      <c r="AF1155" s="152">
        <v>106403.875</v>
      </c>
      <c r="AG1155" s="153">
        <f>IFERROR(__xludf.DUMMYFUNCTION("TO_DATE(INT((AH1155/(60*60*24))+""1/1/1970""))"),43649.0)</f>
        <v>43649</v>
      </c>
      <c r="AH1155" s="152">
        <v>1.56216336E9</v>
      </c>
      <c r="AI1155" s="152">
        <v>107487.1405</v>
      </c>
    </row>
    <row r="1156">
      <c r="A1156" s="156">
        <v>1.5234768E9</v>
      </c>
      <c r="B1156" s="156">
        <v>119556.4595</v>
      </c>
      <c r="C1156" s="153">
        <f>IFERROR(__xludf.DUMMYFUNCTION("TO_DATE(INT((A1156/(60*60*24))+""1/1/1970""))"),43201.0)</f>
        <v>43201</v>
      </c>
      <c r="D1156" s="156">
        <v>1.5489504E9</v>
      </c>
      <c r="E1156" s="156">
        <v>97647.786</v>
      </c>
      <c r="G1156" s="156">
        <v>1.5705072E9</v>
      </c>
      <c r="H1156" s="156">
        <v>183037.4118</v>
      </c>
      <c r="J1156" s="154">
        <v>43964.0</v>
      </c>
      <c r="K1156" s="155">
        <v>209678.87</v>
      </c>
      <c r="M1156" s="13">
        <v>1.5062112E9</v>
      </c>
      <c r="N1156" s="13">
        <v>27191.8724</v>
      </c>
      <c r="P1156" s="156">
        <v>1.4996952E9</v>
      </c>
      <c r="Q1156" s="156">
        <v>146595.1521</v>
      </c>
      <c r="S1156" s="156">
        <v>1.5106716E9</v>
      </c>
      <c r="T1156" s="156">
        <v>9931.1562</v>
      </c>
      <c r="V1156" s="156">
        <v>1.493766E9</v>
      </c>
      <c r="W1156" s="156">
        <v>98611.2441</v>
      </c>
      <c r="Y1156" s="156">
        <v>1.4919732E9</v>
      </c>
      <c r="Z1156" s="156">
        <v>96433.9121</v>
      </c>
      <c r="AA1156" s="153">
        <f>IFERROR(__xludf.DUMMYFUNCTION("TO_DATE(INT((AB1156/(60*60*24))+""1/1/1970""))"),43879.0)</f>
        <v>43879</v>
      </c>
      <c r="AB1156" s="152">
        <v>1.582056E9</v>
      </c>
      <c r="AC1156" s="152">
        <v>146894.15</v>
      </c>
      <c r="AD1156" s="153">
        <f>IFERROR(__xludf.DUMMYFUNCTION("TO_DATE(INT((AE1156/(60*60*24))+""1/1/1970""))"),43886.0)</f>
        <v>43886</v>
      </c>
      <c r="AE1156" s="156">
        <v>1.5826644E9</v>
      </c>
      <c r="AF1156" s="156">
        <v>106403.875</v>
      </c>
      <c r="AG1156" s="153">
        <f>IFERROR(__xludf.DUMMYFUNCTION("TO_DATE(INT((AH1156/(60*60*24))+""1/1/1970""))"),43649.0)</f>
        <v>43649</v>
      </c>
      <c r="AH1156" s="156">
        <v>1.562179215E9</v>
      </c>
      <c r="AI1156" s="156">
        <v>107487.1405</v>
      </c>
    </row>
    <row r="1157">
      <c r="A1157" s="152">
        <v>1.52353986E9</v>
      </c>
      <c r="B1157" s="152">
        <v>119556.4595</v>
      </c>
      <c r="C1157" s="153">
        <f>IFERROR(__xludf.DUMMYFUNCTION("TO_DATE(INT((A1157/(60*60*24))+""1/1/1970""))"),43202.0)</f>
        <v>43202</v>
      </c>
      <c r="D1157" s="156">
        <v>1.5489972E9</v>
      </c>
      <c r="E1157" s="156">
        <v>97647.786</v>
      </c>
      <c r="G1157" s="152">
        <v>1.5705936E9</v>
      </c>
      <c r="H1157" s="152">
        <v>182955.7592</v>
      </c>
      <c r="J1157" s="154">
        <v>43965.0</v>
      </c>
      <c r="K1157" s="155">
        <v>207197.0</v>
      </c>
      <c r="M1157" s="13">
        <v>1.5062976E9</v>
      </c>
      <c r="N1157" s="13">
        <v>27148.6883</v>
      </c>
      <c r="P1157" s="152">
        <v>1.4997168E9</v>
      </c>
      <c r="Q1157" s="152">
        <v>146595.1521</v>
      </c>
      <c r="S1157" s="152">
        <v>1.5106932E9</v>
      </c>
      <c r="T1157" s="152">
        <v>9931.1562</v>
      </c>
      <c r="V1157" s="152">
        <v>1.4937876E9</v>
      </c>
      <c r="W1157" s="152">
        <v>98633.1041</v>
      </c>
      <c r="Y1157" s="152">
        <v>1.4920128E9</v>
      </c>
      <c r="Z1157" s="152">
        <v>96433.9121</v>
      </c>
      <c r="AA1157" s="153">
        <f>IFERROR(__xludf.DUMMYFUNCTION("TO_DATE(INT((AB1157/(60*60*24))+""1/1/1970""))"),43879.0)</f>
        <v>43879</v>
      </c>
      <c r="AB1157" s="156">
        <v>1.5820596E9</v>
      </c>
      <c r="AC1157" s="156">
        <v>146948.7986</v>
      </c>
      <c r="AD1157" s="153">
        <f>IFERROR(__xludf.DUMMYFUNCTION("TO_DATE(INT((AE1157/(60*60*24))+""1/1/1970""))"),43887.0)</f>
        <v>43887</v>
      </c>
      <c r="AE1157" s="152">
        <v>1.5826932E9</v>
      </c>
      <c r="AF1157" s="152">
        <v>106329.005</v>
      </c>
      <c r="AG1157" s="153">
        <f>IFERROR(__xludf.DUMMYFUNCTION("TO_DATE(INT((AH1157/(60*60*24))+""1/1/1970""))"),43649.0)</f>
        <v>43649</v>
      </c>
      <c r="AH1157" s="152">
        <v>1.562195055E9</v>
      </c>
      <c r="AI1157" s="152">
        <v>107487.1405</v>
      </c>
    </row>
    <row r="1158">
      <c r="A1158" s="156">
        <v>1.5235632E9</v>
      </c>
      <c r="B1158" s="156">
        <v>119556.4595</v>
      </c>
      <c r="C1158" s="153">
        <f>IFERROR(__xludf.DUMMYFUNCTION("TO_DATE(INT((A1158/(60*60*24))+""1/1/1970""))"),43202.0)</f>
        <v>43202</v>
      </c>
      <c r="D1158" s="156">
        <v>1.5490548E9</v>
      </c>
      <c r="E1158" s="156">
        <v>97647.786</v>
      </c>
      <c r="G1158" s="156">
        <v>1.57068E9</v>
      </c>
      <c r="H1158" s="156">
        <v>184448.3573</v>
      </c>
      <c r="J1158" s="154">
        <v>43966.0</v>
      </c>
      <c r="K1158" s="155">
        <v>210581.36</v>
      </c>
      <c r="M1158" s="13">
        <v>1.506348E9</v>
      </c>
      <c r="N1158" s="13">
        <v>27148.6883</v>
      </c>
      <c r="P1158" s="156">
        <v>1.4997456E9</v>
      </c>
      <c r="Q1158" s="156">
        <v>146860.7064</v>
      </c>
      <c r="S1158" s="156">
        <v>1.510758E9</v>
      </c>
      <c r="T1158" s="156">
        <v>9912.7866</v>
      </c>
      <c r="V1158" s="156">
        <v>1.4938272E9</v>
      </c>
      <c r="W1158" s="156">
        <v>98704.4647</v>
      </c>
      <c r="Y1158" s="156">
        <v>1.492038E9</v>
      </c>
      <c r="Z1158" s="156">
        <v>96433.9121</v>
      </c>
      <c r="AA1158" s="153">
        <f>IFERROR(__xludf.DUMMYFUNCTION("TO_DATE(INT((AB1158/(60*60*24))+""1/1/1970""))"),43880.0)</f>
        <v>43880</v>
      </c>
      <c r="AB1158" s="152">
        <v>1.5820884E9</v>
      </c>
      <c r="AC1158" s="152">
        <v>146948.7986</v>
      </c>
      <c r="AD1158" s="153">
        <f>IFERROR(__xludf.DUMMYFUNCTION("TO_DATE(INT((AE1158/(60*60*24))+""1/1/1970""))"),43887.0)</f>
        <v>43887</v>
      </c>
      <c r="AE1158" s="156">
        <v>1.5827292E9</v>
      </c>
      <c r="AF1158" s="156">
        <v>106329.005</v>
      </c>
      <c r="AG1158" s="153">
        <f>IFERROR(__xludf.DUMMYFUNCTION("TO_DATE(INT((AH1158/(60*60*24))+""1/1/1970""))"),43649.0)</f>
        <v>43649</v>
      </c>
      <c r="AH1158" s="156">
        <v>1.562198294E9</v>
      </c>
      <c r="AI1158" s="156">
        <v>107487.1405</v>
      </c>
    </row>
    <row r="1159">
      <c r="A1159" s="152">
        <v>1.52362626E9</v>
      </c>
      <c r="B1159" s="152">
        <v>119556.4595</v>
      </c>
      <c r="C1159" s="153">
        <f>IFERROR(__xludf.DUMMYFUNCTION("TO_DATE(INT((A1159/(60*60*24))+""1/1/1970""))"),43203.0)</f>
        <v>43203</v>
      </c>
      <c r="D1159" s="156">
        <v>1.5492924E9</v>
      </c>
      <c r="E1159" s="156">
        <v>97647.786</v>
      </c>
      <c r="G1159" s="152">
        <v>1.5707664E9</v>
      </c>
      <c r="H1159" s="152">
        <v>183084.6542</v>
      </c>
      <c r="J1159" s="154">
        <v>43969.0</v>
      </c>
      <c r="K1159" s="155">
        <v>211652.55</v>
      </c>
      <c r="M1159" s="13">
        <v>1.5063696E9</v>
      </c>
      <c r="N1159" s="13">
        <v>27148.6883</v>
      </c>
      <c r="P1159" s="152">
        <v>1.4997852E9</v>
      </c>
      <c r="Q1159" s="152">
        <v>146860.7064</v>
      </c>
      <c r="S1159" s="152">
        <v>1.5107796E9</v>
      </c>
      <c r="T1159" s="152">
        <v>9912.7866</v>
      </c>
      <c r="V1159" s="152">
        <v>1.4938524E9</v>
      </c>
      <c r="W1159" s="152">
        <v>98781.5424</v>
      </c>
      <c r="Y1159" s="152">
        <v>1.4920524E9</v>
      </c>
      <c r="Z1159" s="152">
        <v>95887.7259</v>
      </c>
      <c r="AA1159" s="153">
        <f>IFERROR(__xludf.DUMMYFUNCTION("TO_DATE(INT((AB1159/(60*60*24))+""1/1/1970""))"),43880.0)</f>
        <v>43880</v>
      </c>
      <c r="AB1159" s="156">
        <v>1.5821244E9</v>
      </c>
      <c r="AC1159" s="156">
        <v>146864.4819</v>
      </c>
      <c r="AD1159" s="153">
        <f>IFERROR(__xludf.DUMMYFUNCTION("TO_DATE(INT((AE1159/(60*60*24))+""1/1/1970""))"),43887.0)</f>
        <v>43887</v>
      </c>
      <c r="AE1159" s="152">
        <v>1.5827472E9</v>
      </c>
      <c r="AF1159" s="152">
        <v>106329.005</v>
      </c>
      <c r="AG1159" s="153">
        <f>IFERROR(__xludf.DUMMYFUNCTION("TO_DATE(INT((AH1159/(60*60*24))+""1/1/1970""))"),43650.0)</f>
        <v>43650</v>
      </c>
      <c r="AH1159" s="152">
        <v>1.562210929E9</v>
      </c>
      <c r="AI1159" s="152">
        <v>107487.1405</v>
      </c>
    </row>
    <row r="1160">
      <c r="A1160" s="156">
        <v>1.5236496E9</v>
      </c>
      <c r="B1160" s="156">
        <v>119556.4595</v>
      </c>
      <c r="C1160" s="153">
        <f>IFERROR(__xludf.DUMMYFUNCTION("TO_DATE(INT((A1160/(60*60*24))+""1/1/1970""))"),43203.0)</f>
        <v>43203</v>
      </c>
      <c r="D1160" s="156">
        <v>1.5493428E9</v>
      </c>
      <c r="E1160" s="156">
        <v>97647.786</v>
      </c>
      <c r="G1160" s="156">
        <v>1.5708528E9</v>
      </c>
      <c r="H1160" s="156">
        <v>181686.7593</v>
      </c>
      <c r="J1160" s="154">
        <v>43970.0</v>
      </c>
      <c r="K1160" s="155">
        <v>215833.97</v>
      </c>
      <c r="M1160" s="13">
        <v>1.5064344E9</v>
      </c>
      <c r="N1160" s="13">
        <v>27374.1718</v>
      </c>
      <c r="P1160" s="156">
        <v>1.4998032E9</v>
      </c>
      <c r="Q1160" s="156">
        <v>146860.7064</v>
      </c>
      <c r="S1160" s="156">
        <v>1.5108444E9</v>
      </c>
      <c r="T1160" s="156">
        <v>9914.6929</v>
      </c>
      <c r="V1160" s="156">
        <v>1.4938668E9</v>
      </c>
      <c r="W1160" s="156">
        <v>98778.8798</v>
      </c>
      <c r="Y1160" s="156">
        <v>1.492092E9</v>
      </c>
      <c r="Z1160" s="156">
        <v>95887.7259</v>
      </c>
      <c r="AA1160" s="153">
        <f>IFERROR(__xludf.DUMMYFUNCTION("TO_DATE(INT((AB1160/(60*60*24))+""1/1/1970""))"),43880.0)</f>
        <v>43880</v>
      </c>
      <c r="AB1160" s="152">
        <v>1.5821424E9</v>
      </c>
      <c r="AC1160" s="152">
        <v>146841.744</v>
      </c>
      <c r="AD1160" s="153">
        <f>IFERROR(__xludf.DUMMYFUNCTION("TO_DATE(INT((AE1160/(60*60*24))+""1/1/1970""))"),43887.0)</f>
        <v>43887</v>
      </c>
      <c r="AE1160" s="156">
        <v>1.5827508E9</v>
      </c>
      <c r="AF1160" s="156">
        <v>106329.005</v>
      </c>
      <c r="AG1160" s="153">
        <f>IFERROR(__xludf.DUMMYFUNCTION("TO_DATE(INT((AH1160/(60*60*24))+""1/1/1970""))"),43650.0)</f>
        <v>43650</v>
      </c>
      <c r="AH1160" s="156">
        <v>1.562227205E9</v>
      </c>
      <c r="AI1160" s="156">
        <v>107487.1405</v>
      </c>
    </row>
    <row r="1161">
      <c r="A1161" s="152">
        <v>1.52388546E9</v>
      </c>
      <c r="B1161" s="152">
        <v>119556.4595</v>
      </c>
      <c r="C1161" s="153">
        <f>IFERROR(__xludf.DUMMYFUNCTION("TO_DATE(INT((A1161/(60*60*24))+""1/1/1970""))"),43206.0)</f>
        <v>43206</v>
      </c>
      <c r="D1161" s="156">
        <v>1.5494004E9</v>
      </c>
      <c r="E1161" s="156">
        <v>97647.786</v>
      </c>
      <c r="G1161" s="152">
        <v>1.5710616E9</v>
      </c>
      <c r="H1161" s="152">
        <v>181686.7593</v>
      </c>
      <c r="J1161" s="154">
        <v>43971.0</v>
      </c>
      <c r="K1161" s="155">
        <v>214558.46</v>
      </c>
      <c r="M1161" s="13">
        <v>1.506456E9</v>
      </c>
      <c r="N1161" s="13">
        <v>27374.1718</v>
      </c>
      <c r="P1161" s="152">
        <v>1.499832E9</v>
      </c>
      <c r="Q1161" s="152">
        <v>146680.9716</v>
      </c>
      <c r="S1161" s="152">
        <v>1.510866E9</v>
      </c>
      <c r="T1161" s="152">
        <v>9914.6929</v>
      </c>
      <c r="V1161" s="152">
        <v>1.4939064E9</v>
      </c>
      <c r="W1161" s="152">
        <v>98617.5614</v>
      </c>
      <c r="Y1161" s="152">
        <v>1.4921244E9</v>
      </c>
      <c r="Z1161" s="152">
        <v>95887.7259</v>
      </c>
      <c r="AA1161" s="153">
        <f>IFERROR(__xludf.DUMMYFUNCTION("TO_DATE(INT((AB1161/(60*60*24))+""1/1/1970""))"),43880.0)</f>
        <v>43880</v>
      </c>
      <c r="AB1161" s="156">
        <v>1.582146E9</v>
      </c>
      <c r="AC1161" s="156">
        <v>147054.3357</v>
      </c>
      <c r="AD1161" s="153">
        <f>IFERROR(__xludf.DUMMYFUNCTION("TO_DATE(INT((AE1161/(60*60*24))+""1/1/1970""))"),43888.0)</f>
        <v>43888</v>
      </c>
      <c r="AE1161" s="152">
        <v>1.5827796E9</v>
      </c>
      <c r="AF1161" s="152">
        <v>108045.925</v>
      </c>
      <c r="AG1161" s="153">
        <f>IFERROR(__xludf.DUMMYFUNCTION("TO_DATE(INT((AH1161/(60*60*24))+""1/1/1970""))"),43650.0)</f>
        <v>43650</v>
      </c>
      <c r="AH1161" s="152">
        <v>1.562242996E9</v>
      </c>
      <c r="AI1161" s="152">
        <v>107487.1405</v>
      </c>
    </row>
    <row r="1162">
      <c r="A1162" s="156">
        <v>1.5239088E9</v>
      </c>
      <c r="B1162" s="156">
        <v>119556.4595</v>
      </c>
      <c r="C1162" s="153">
        <f>IFERROR(__xludf.DUMMYFUNCTION("TO_DATE(INT((A1162/(60*60*24))+""1/1/1970""))"),43206.0)</f>
        <v>43206</v>
      </c>
      <c r="D1162" s="156">
        <v>1.5494688E9</v>
      </c>
      <c r="E1162" s="156">
        <v>97647.786</v>
      </c>
      <c r="G1162" s="152">
        <v>1.571112E9</v>
      </c>
      <c r="H1162" s="152">
        <v>181732.3248</v>
      </c>
      <c r="J1162" s="154">
        <v>43972.0</v>
      </c>
      <c r="K1162" s="155">
        <v>218246.39</v>
      </c>
      <c r="M1162" s="13">
        <v>1.5065208E9</v>
      </c>
      <c r="N1162" s="13">
        <v>27293.7285</v>
      </c>
      <c r="P1162" s="156">
        <v>1.4998716E9</v>
      </c>
      <c r="Q1162" s="156">
        <v>146680.9716</v>
      </c>
      <c r="S1162" s="156">
        <v>1.5109308E9</v>
      </c>
      <c r="T1162" s="156">
        <v>9923.7829</v>
      </c>
      <c r="V1162" s="156">
        <v>1.4939388E9</v>
      </c>
      <c r="W1162" s="156">
        <v>98511.0277</v>
      </c>
      <c r="Y1162" s="156">
        <v>1.4921316E9</v>
      </c>
      <c r="Z1162" s="156">
        <v>96388.9321</v>
      </c>
      <c r="AA1162" s="153">
        <f>IFERROR(__xludf.DUMMYFUNCTION("TO_DATE(INT((AB1162/(60*60*24))+""1/1/1970""))"),43881.0)</f>
        <v>43881</v>
      </c>
      <c r="AB1162" s="152">
        <v>1.5821748E9</v>
      </c>
      <c r="AC1162" s="152">
        <v>147054.3357</v>
      </c>
      <c r="AD1162" s="153">
        <f>IFERROR(__xludf.DUMMYFUNCTION("TO_DATE(INT((AE1162/(60*60*24))+""1/1/1970""))"),43888.0)</f>
        <v>43888</v>
      </c>
      <c r="AE1162" s="156">
        <v>1.5828156E9</v>
      </c>
      <c r="AF1162" s="156">
        <v>108045.925</v>
      </c>
      <c r="AG1162" s="153">
        <f>IFERROR(__xludf.DUMMYFUNCTION("TO_DATE(INT((AH1162/(60*60*24))+""1/1/1970""))"),43650.0)</f>
        <v>43650</v>
      </c>
      <c r="AH1162" s="156">
        <v>1.5622589E9</v>
      </c>
      <c r="AI1162" s="156">
        <v>107487.1405</v>
      </c>
    </row>
    <row r="1163">
      <c r="A1163" s="152">
        <v>1.52397186E9</v>
      </c>
      <c r="B1163" s="152">
        <v>119556.4595</v>
      </c>
      <c r="C1163" s="153">
        <f>IFERROR(__xludf.DUMMYFUNCTION("TO_DATE(INT((A1163/(60*60*24))+""1/1/1970""))"),43207.0)</f>
        <v>43207</v>
      </c>
      <c r="D1163" s="156">
        <v>1.5495156E9</v>
      </c>
      <c r="E1163" s="156">
        <v>97647.786</v>
      </c>
      <c r="G1163" s="156">
        <v>1.5711984E9</v>
      </c>
      <c r="H1163" s="156">
        <v>180126.4537</v>
      </c>
      <c r="J1163" s="154">
        <v>43973.0</v>
      </c>
      <c r="K1163" s="155">
        <v>216129.14</v>
      </c>
      <c r="M1163" s="13">
        <v>1.5065424E9</v>
      </c>
      <c r="N1163" s="13">
        <v>27293.7285</v>
      </c>
      <c r="P1163" s="152">
        <v>1.4998896E9</v>
      </c>
      <c r="Q1163" s="152">
        <v>146680.9716</v>
      </c>
      <c r="S1163" s="152">
        <v>1.5109524E9</v>
      </c>
      <c r="T1163" s="152">
        <v>9923.7829</v>
      </c>
      <c r="V1163" s="152">
        <v>1.493946E9</v>
      </c>
      <c r="W1163" s="152">
        <v>98477.362</v>
      </c>
      <c r="Y1163" s="152">
        <v>1.4921712E9</v>
      </c>
      <c r="Z1163" s="152">
        <v>96388.9321</v>
      </c>
      <c r="AA1163" s="153">
        <f>IFERROR(__xludf.DUMMYFUNCTION("TO_DATE(INT((AB1163/(60*60*24))+""1/1/1970""))"),43881.0)</f>
        <v>43881</v>
      </c>
      <c r="AB1163" s="156">
        <v>1.5822108E9</v>
      </c>
      <c r="AC1163" s="156">
        <v>147339.3608</v>
      </c>
      <c r="AD1163" s="153">
        <f>IFERROR(__xludf.DUMMYFUNCTION("TO_DATE(INT((AE1163/(60*60*24))+""1/1/1970""))"),43888.0)</f>
        <v>43888</v>
      </c>
      <c r="AE1163" s="152">
        <v>1.5828336E9</v>
      </c>
      <c r="AF1163" s="152">
        <v>108045.925</v>
      </c>
      <c r="AG1163" s="153">
        <f>IFERROR(__xludf.DUMMYFUNCTION("TO_DATE(INT((AH1163/(60*60*24))+""1/1/1970""))"),43650.0)</f>
        <v>43650</v>
      </c>
      <c r="AH1163" s="152">
        <v>1.5622747E9</v>
      </c>
      <c r="AI1163" s="152">
        <v>107487.1405</v>
      </c>
    </row>
    <row r="1164">
      <c r="A1164" s="156">
        <v>1.5239952E9</v>
      </c>
      <c r="B1164" s="156">
        <v>119556.4595</v>
      </c>
      <c r="C1164" s="153">
        <f>IFERROR(__xludf.DUMMYFUNCTION("TO_DATE(INT((A1164/(60*60*24))+""1/1/1970""))"),43207.0)</f>
        <v>43207</v>
      </c>
      <c r="D1164" s="156">
        <v>1.5495732E9</v>
      </c>
      <c r="E1164" s="156">
        <v>97647.786</v>
      </c>
      <c r="G1164" s="152">
        <v>1.5712848E9</v>
      </c>
      <c r="H1164" s="152">
        <v>177471.5322</v>
      </c>
      <c r="J1164" s="154">
        <v>43977.0</v>
      </c>
      <c r="K1164" s="155">
        <v>217208.91</v>
      </c>
      <c r="M1164" s="13">
        <v>1.5066072E9</v>
      </c>
      <c r="N1164" s="13">
        <v>27345.5306</v>
      </c>
      <c r="P1164" s="156">
        <v>1.4999184E9</v>
      </c>
      <c r="Q1164" s="156">
        <v>148633.5781</v>
      </c>
      <c r="S1164" s="156">
        <v>1.5109632E9</v>
      </c>
      <c r="T1164" s="156">
        <v>9917.313</v>
      </c>
      <c r="V1164" s="156">
        <v>1.4939856E9</v>
      </c>
      <c r="W1164" s="156">
        <v>98428.707</v>
      </c>
      <c r="Y1164" s="156">
        <v>1.4922036E9</v>
      </c>
      <c r="Z1164" s="156">
        <v>96388.9321</v>
      </c>
      <c r="AA1164" s="153">
        <f>IFERROR(__xludf.DUMMYFUNCTION("TO_DATE(INT((AB1164/(60*60*24))+""1/1/1970""))"),43881.0)</f>
        <v>43881</v>
      </c>
      <c r="AB1164" s="152">
        <v>1.5822288E9</v>
      </c>
      <c r="AC1164" s="152">
        <v>147644.807</v>
      </c>
      <c r="AD1164" s="153">
        <f>IFERROR(__xludf.DUMMYFUNCTION("TO_DATE(INT((AE1164/(60*60*24))+""1/1/1970""))"),43888.0)</f>
        <v>43888</v>
      </c>
      <c r="AE1164" s="156">
        <v>1.5828372E9</v>
      </c>
      <c r="AF1164" s="156">
        <v>108045.925</v>
      </c>
      <c r="AG1164" s="153">
        <f>IFERROR(__xludf.DUMMYFUNCTION("TO_DATE(INT((AH1164/(60*60*24))+""1/1/1970""))"),43650.0)</f>
        <v>43650</v>
      </c>
      <c r="AH1164" s="156">
        <v>1.562284465E9</v>
      </c>
      <c r="AI1164" s="156">
        <v>107487.1405</v>
      </c>
    </row>
    <row r="1165">
      <c r="A1165" s="152">
        <v>1.52405826E9</v>
      </c>
      <c r="B1165" s="152">
        <v>119556.4595</v>
      </c>
      <c r="C1165" s="153">
        <f>IFERROR(__xludf.DUMMYFUNCTION("TO_DATE(INT((A1165/(60*60*24))+""1/1/1970""))"),43208.0)</f>
        <v>43208</v>
      </c>
      <c r="D1165" s="156">
        <v>1.5496416E9</v>
      </c>
      <c r="E1165" s="156">
        <v>97647.786</v>
      </c>
      <c r="G1165" s="156">
        <v>1.5713712E9</v>
      </c>
      <c r="H1165" s="156">
        <v>176508.278</v>
      </c>
      <c r="J1165" s="154">
        <v>43978.0</v>
      </c>
      <c r="K1165" s="155">
        <v>218056.17</v>
      </c>
      <c r="M1165" s="13">
        <v>1.5066288E9</v>
      </c>
      <c r="N1165" s="13">
        <v>27345.5306</v>
      </c>
      <c r="P1165" s="152">
        <v>1.499958E9</v>
      </c>
      <c r="Q1165" s="152">
        <v>148633.5781</v>
      </c>
      <c r="S1165" s="152">
        <v>1.511136E9</v>
      </c>
      <c r="T1165" s="152">
        <v>9914.8368</v>
      </c>
      <c r="V1165" s="152">
        <v>1.494018E9</v>
      </c>
      <c r="W1165" s="152">
        <v>98411.3426</v>
      </c>
      <c r="Y1165" s="152">
        <v>1.4922144E9</v>
      </c>
      <c r="Z1165" s="152">
        <v>96413.717</v>
      </c>
      <c r="AA1165" s="153">
        <f>IFERROR(__xludf.DUMMYFUNCTION("TO_DATE(INT((AB1165/(60*60*24))+""1/1/1970""))"),43881.0)</f>
        <v>43881</v>
      </c>
      <c r="AB1165" s="156">
        <v>1.5822324E9</v>
      </c>
      <c r="AC1165" s="156">
        <v>147639.401</v>
      </c>
      <c r="AD1165" s="153">
        <f>IFERROR(__xludf.DUMMYFUNCTION("TO_DATE(INT((AE1165/(60*60*24))+""1/1/1970""))"),43889.0)</f>
        <v>43889</v>
      </c>
      <c r="AE1165" s="152">
        <v>1.582866E9</v>
      </c>
      <c r="AF1165" s="152">
        <v>109711.305</v>
      </c>
      <c r="AG1165" s="153">
        <f>IFERROR(__xludf.DUMMYFUNCTION("TO_DATE(INT((AH1165/(60*60*24))+""1/1/1970""))"),43651.0)</f>
        <v>43651</v>
      </c>
      <c r="AH1165" s="152">
        <v>1.562291175E9</v>
      </c>
      <c r="AI1165" s="152">
        <v>107487.1405</v>
      </c>
    </row>
    <row r="1166">
      <c r="A1166" s="156">
        <v>1.5240816E9</v>
      </c>
      <c r="B1166" s="156">
        <v>119556.4595</v>
      </c>
      <c r="C1166" s="153">
        <f>IFERROR(__xludf.DUMMYFUNCTION("TO_DATE(INT((A1166/(60*60*24))+""1/1/1970""))"),43208.0)</f>
        <v>43208</v>
      </c>
      <c r="D1166" s="156">
        <v>1.5496884E9</v>
      </c>
      <c r="E1166" s="156">
        <v>97647.786</v>
      </c>
      <c r="G1166" s="152">
        <v>1.5714576E9</v>
      </c>
      <c r="H1166" s="152">
        <v>171618.3169</v>
      </c>
      <c r="J1166" s="154">
        <v>43979.0</v>
      </c>
      <c r="K1166" s="155">
        <v>221080.65</v>
      </c>
      <c r="M1166" s="13">
        <v>1.5066936E9</v>
      </c>
      <c r="N1166" s="13">
        <v>27333.9456</v>
      </c>
      <c r="P1166" s="156">
        <v>1.499976E9</v>
      </c>
      <c r="Q1166" s="156">
        <v>148633.5781</v>
      </c>
      <c r="S1166" s="156">
        <v>1.51119E9</v>
      </c>
      <c r="T1166" s="156">
        <v>9914.8368</v>
      </c>
      <c r="V1166" s="156">
        <v>1.4941944E9</v>
      </c>
      <c r="W1166" s="156">
        <v>98409.8213</v>
      </c>
      <c r="Y1166" s="156">
        <v>1.49238E9</v>
      </c>
      <c r="Z1166" s="156">
        <v>96413.717</v>
      </c>
      <c r="AA1166" s="153">
        <f>IFERROR(__xludf.DUMMYFUNCTION("TO_DATE(INT((AB1166/(60*60*24))+""1/1/1970""))"),43882.0)</f>
        <v>43882</v>
      </c>
      <c r="AB1166" s="152">
        <v>1.5822612E9</v>
      </c>
      <c r="AC1166" s="152">
        <v>147639.401</v>
      </c>
      <c r="AD1166" s="153">
        <f>IFERROR(__xludf.DUMMYFUNCTION("TO_DATE(INT((AE1166/(60*60*24))+""1/1/1970""))"),43889.0)</f>
        <v>43889</v>
      </c>
      <c r="AE1166" s="156">
        <v>1.582902E9</v>
      </c>
      <c r="AF1166" s="156">
        <v>109711.305</v>
      </c>
      <c r="AG1166" s="153">
        <f>IFERROR(__xludf.DUMMYFUNCTION("TO_DATE(INT((AH1166/(60*60*24))+""1/1/1970""))"),43651.0)</f>
        <v>43651</v>
      </c>
      <c r="AH1166" s="156">
        <v>1.562307618E9</v>
      </c>
      <c r="AI1166" s="156">
        <v>107487.1405</v>
      </c>
    </row>
    <row r="1167">
      <c r="A1167" s="152">
        <v>1.52414466E9</v>
      </c>
      <c r="B1167" s="152">
        <v>119556.4595</v>
      </c>
      <c r="C1167" s="153">
        <f>IFERROR(__xludf.DUMMYFUNCTION("TO_DATE(INT((A1167/(60*60*24))+""1/1/1970""))"),43209.0)</f>
        <v>43209</v>
      </c>
      <c r="D1167" s="156">
        <v>1.5499188E9</v>
      </c>
      <c r="E1167" s="156">
        <v>97647.786</v>
      </c>
      <c r="G1167" s="156">
        <v>1.5716664E9</v>
      </c>
      <c r="H1167" s="156">
        <v>171618.3169</v>
      </c>
      <c r="J1167" s="154">
        <v>43980.0</v>
      </c>
      <c r="K1167" s="155">
        <v>220682.33</v>
      </c>
      <c r="M1167" s="13">
        <v>1.5067152E9</v>
      </c>
      <c r="N1167" s="13">
        <v>27333.9456</v>
      </c>
      <c r="P1167" s="152">
        <v>1.5000048E9</v>
      </c>
      <c r="Q1167" s="152">
        <v>149067.0997</v>
      </c>
      <c r="S1167" s="152">
        <v>1.5112116E9</v>
      </c>
      <c r="T1167" s="152">
        <v>9914.8368</v>
      </c>
      <c r="V1167" s="152">
        <v>1.494198E9</v>
      </c>
      <c r="W1167" s="152">
        <v>98411.827</v>
      </c>
      <c r="Y1167" s="152">
        <v>1.4923836E9</v>
      </c>
      <c r="Z1167" s="152">
        <v>96413.717</v>
      </c>
      <c r="AA1167" s="153">
        <f>IFERROR(__xludf.DUMMYFUNCTION("TO_DATE(INT((AB1167/(60*60*24))+""1/1/1970""))"),43882.0)</f>
        <v>43882</v>
      </c>
      <c r="AB1167" s="156">
        <v>1.5822972E9</v>
      </c>
      <c r="AC1167" s="156">
        <v>148548.3373</v>
      </c>
      <c r="AD1167" s="153">
        <f>IFERROR(__xludf.DUMMYFUNCTION("TO_DATE(INT((AE1167/(60*60*24))+""1/1/1970""))"),43889.0)</f>
        <v>43889</v>
      </c>
      <c r="AE1167" s="152">
        <v>1.58292E9</v>
      </c>
      <c r="AF1167" s="152">
        <v>109711.305</v>
      </c>
      <c r="AG1167" s="153">
        <f>IFERROR(__xludf.DUMMYFUNCTION("TO_DATE(INT((AH1167/(60*60*24))+""1/1/1970""))"),43651.0)</f>
        <v>43651</v>
      </c>
      <c r="AH1167" s="152">
        <v>1.562323497E9</v>
      </c>
      <c r="AI1167" s="152">
        <v>107487.1405</v>
      </c>
    </row>
    <row r="1168">
      <c r="A1168" s="156">
        <v>1.524168E9</v>
      </c>
      <c r="B1168" s="156">
        <v>119556.4595</v>
      </c>
      <c r="C1168" s="153">
        <f>IFERROR(__xludf.DUMMYFUNCTION("TO_DATE(INT((A1168/(60*60*24))+""1/1/1970""))"),43209.0)</f>
        <v>43209</v>
      </c>
      <c r="D1168" s="156">
        <v>1.5499872E9</v>
      </c>
      <c r="E1168" s="156">
        <v>97647.786</v>
      </c>
      <c r="G1168" s="156">
        <v>1.5717168E9</v>
      </c>
      <c r="H1168" s="156">
        <v>172196.4214</v>
      </c>
      <c r="J1168" s="154">
        <v>43983.0</v>
      </c>
      <c r="K1168" s="155">
        <v>222517.46</v>
      </c>
      <c r="M1168" s="13">
        <v>1.5067296E9</v>
      </c>
      <c r="N1168" s="13">
        <v>27343.3157</v>
      </c>
      <c r="P1168" s="156">
        <v>1.5000444E9</v>
      </c>
      <c r="Q1168" s="156">
        <v>149067.0997</v>
      </c>
      <c r="S1168" s="156">
        <v>1.5112764E9</v>
      </c>
      <c r="T1168" s="156">
        <v>9918.3459</v>
      </c>
      <c r="V1168" s="156">
        <v>1.494234E9</v>
      </c>
      <c r="W1168" s="156">
        <v>98413.6556</v>
      </c>
      <c r="Y1168" s="156">
        <v>1.4924196E9</v>
      </c>
      <c r="Z1168" s="156">
        <v>96438.5019</v>
      </c>
      <c r="AA1168" s="153">
        <f>IFERROR(__xludf.DUMMYFUNCTION("TO_DATE(INT((AB1168/(60*60*24))+""1/1/1970""))"),43882.0)</f>
        <v>43882</v>
      </c>
      <c r="AB1168" s="152">
        <v>1.5823152E9</v>
      </c>
      <c r="AC1168" s="152">
        <v>148434.6399</v>
      </c>
      <c r="AD1168" s="153">
        <f>IFERROR(__xludf.DUMMYFUNCTION("TO_DATE(INT((AE1168/(60*60*24))+""1/1/1970""))"),43889.0)</f>
        <v>43889</v>
      </c>
      <c r="AE1168" s="156">
        <v>1.5829236E9</v>
      </c>
      <c r="AF1168" s="156">
        <v>109711.305</v>
      </c>
      <c r="AG1168" s="153">
        <f>IFERROR(__xludf.DUMMYFUNCTION("TO_DATE(INT((AH1168/(60*60*24))+""1/1/1970""))"),43651.0)</f>
        <v>43651</v>
      </c>
      <c r="AH1168" s="156">
        <v>1.562339328E9</v>
      </c>
      <c r="AI1168" s="156">
        <v>107488.4382</v>
      </c>
    </row>
    <row r="1169">
      <c r="A1169" s="152">
        <v>1.52423106E9</v>
      </c>
      <c r="B1169" s="152">
        <v>119556.4595</v>
      </c>
      <c r="C1169" s="153">
        <f>IFERROR(__xludf.DUMMYFUNCTION("TO_DATE(INT((A1169/(60*60*24))+""1/1/1970""))"),43210.0)</f>
        <v>43210</v>
      </c>
      <c r="D1169" s="156">
        <v>1.550034E9</v>
      </c>
      <c r="E1169" s="156">
        <v>97647.786</v>
      </c>
      <c r="G1169" s="152">
        <v>1.5718032E9</v>
      </c>
      <c r="H1169" s="152">
        <v>170599.1544</v>
      </c>
      <c r="J1169" s="154">
        <v>43983.0</v>
      </c>
      <c r="K1169" s="155">
        <v>222514.65</v>
      </c>
      <c r="M1169" s="13">
        <v>1.506816E9</v>
      </c>
      <c r="N1169" s="13">
        <v>27343.3157</v>
      </c>
      <c r="P1169" s="152">
        <v>1.5000624E9</v>
      </c>
      <c r="Q1169" s="152">
        <v>149067.0997</v>
      </c>
      <c r="S1169" s="152">
        <v>1.511298E9</v>
      </c>
      <c r="T1169" s="152">
        <v>9918.3459</v>
      </c>
      <c r="V1169" s="152">
        <v>1.4942736E9</v>
      </c>
      <c r="W1169" s="152">
        <v>98409.2216</v>
      </c>
      <c r="Y1169" s="152">
        <v>1.4924592E9</v>
      </c>
      <c r="Z1169" s="152">
        <v>96438.5019</v>
      </c>
      <c r="AA1169" s="153">
        <f>IFERROR(__xludf.DUMMYFUNCTION("TO_DATE(INT((AB1169/(60*60*24))+""1/1/1970""))"),43882.0)</f>
        <v>43882</v>
      </c>
      <c r="AB1169" s="156">
        <v>1.5823188E9</v>
      </c>
      <c r="AC1169" s="156">
        <v>148450.2631</v>
      </c>
      <c r="AD1169" s="153">
        <f>IFERROR(__xludf.DUMMYFUNCTION("TO_DATE(INT((AE1169/(60*60*24))+""1/1/1970""))"),43890.0)</f>
        <v>43890</v>
      </c>
      <c r="AE1169" s="152">
        <v>1.5829524E9</v>
      </c>
      <c r="AF1169" s="152">
        <v>108653.065</v>
      </c>
      <c r="AG1169" s="153">
        <f>IFERROR(__xludf.DUMMYFUNCTION("TO_DATE(INT((AH1169/(60*60*24))+""1/1/1970""))"),43651.0)</f>
        <v>43651</v>
      </c>
      <c r="AH1169" s="152">
        <v>1.56235512E9</v>
      </c>
      <c r="AI1169" s="152">
        <v>107867.0596</v>
      </c>
    </row>
    <row r="1170">
      <c r="A1170" s="156">
        <v>1.5242544E9</v>
      </c>
      <c r="B1170" s="156">
        <v>119556.4595</v>
      </c>
      <c r="C1170" s="153">
        <f>IFERROR(__xludf.DUMMYFUNCTION("TO_DATE(INT((A1170/(60*60*24))+""1/1/1970""))"),43210.0)</f>
        <v>43210</v>
      </c>
      <c r="D1170" s="156">
        <v>1.5500916E9</v>
      </c>
      <c r="E1170" s="156">
        <v>97647.786</v>
      </c>
      <c r="G1170" s="156">
        <v>1.5718896E9</v>
      </c>
      <c r="H1170" s="156">
        <v>167825.511</v>
      </c>
      <c r="J1170" s="154">
        <v>43984.0</v>
      </c>
      <c r="K1170" s="155">
        <v>222888.46</v>
      </c>
      <c r="M1170" s="13">
        <v>1.5069024E9</v>
      </c>
      <c r="N1170" s="13">
        <v>27329.9858</v>
      </c>
      <c r="P1170" s="156">
        <v>1.5000912E9</v>
      </c>
      <c r="Q1170" s="156">
        <v>150254.5914</v>
      </c>
      <c r="S1170" s="156">
        <v>1.5113628E9</v>
      </c>
      <c r="T1170" s="156">
        <v>9911.668</v>
      </c>
      <c r="V1170" s="156">
        <v>1.4942844E9</v>
      </c>
      <c r="W1170" s="156">
        <v>98408.2268</v>
      </c>
      <c r="Y1170" s="156">
        <v>1.49247E9</v>
      </c>
      <c r="Z1170" s="156">
        <v>96438.5019</v>
      </c>
      <c r="AA1170" s="153">
        <f>IFERROR(__xludf.DUMMYFUNCTION("TO_DATE(INT((AB1170/(60*60*24))+""1/1/1970""))"),43883.0)</f>
        <v>43883</v>
      </c>
      <c r="AB1170" s="152">
        <v>1.5823476E9</v>
      </c>
      <c r="AC1170" s="152">
        <v>148450.2631</v>
      </c>
      <c r="AD1170" s="153">
        <f>IFERROR(__xludf.DUMMYFUNCTION("TO_DATE(INT((AE1170/(60*60*24))+""1/1/1970""))"),43892.0)</f>
        <v>43892</v>
      </c>
      <c r="AE1170" s="156">
        <v>1.5831612E9</v>
      </c>
      <c r="AF1170" s="156">
        <v>108653.065</v>
      </c>
      <c r="AG1170" s="153">
        <f>IFERROR(__xludf.DUMMYFUNCTION("TO_DATE(INT((AH1170/(60*60*24))+""1/1/1970""))"),43651.0)</f>
        <v>43651</v>
      </c>
      <c r="AH1170" s="156">
        <v>1.562370895E9</v>
      </c>
      <c r="AI1170" s="156">
        <v>107800.867</v>
      </c>
    </row>
    <row r="1171">
      <c r="A1171" s="152">
        <v>1.52449026E9</v>
      </c>
      <c r="B1171" s="152">
        <v>119556.4595</v>
      </c>
      <c r="C1171" s="153">
        <f>IFERROR(__xludf.DUMMYFUNCTION("TO_DATE(INT((A1171/(60*60*24))+""1/1/1970""))"),43213.0)</f>
        <v>43213</v>
      </c>
      <c r="D1171" s="156">
        <v>1.55016E9</v>
      </c>
      <c r="E1171" s="156">
        <v>97647.786</v>
      </c>
      <c r="G1171" s="152">
        <v>1.571976E9</v>
      </c>
      <c r="H1171" s="152">
        <v>170386.4003</v>
      </c>
      <c r="J1171" s="154">
        <v>43985.0</v>
      </c>
      <c r="K1171" s="155">
        <v>224404.47</v>
      </c>
      <c r="M1171" s="13">
        <v>1.5069528E9</v>
      </c>
      <c r="N1171" s="13">
        <v>27329.9858</v>
      </c>
      <c r="P1171" s="152">
        <v>1.5003E9</v>
      </c>
      <c r="Q1171" s="152">
        <v>150254.5914</v>
      </c>
      <c r="S1171" s="152">
        <v>1.5113844E9</v>
      </c>
      <c r="T1171" s="152">
        <v>9911.668</v>
      </c>
      <c r="V1171" s="152">
        <v>1.4943132E9</v>
      </c>
      <c r="W1171" s="152">
        <v>98405.6198</v>
      </c>
      <c r="Y1171" s="152">
        <v>1.4924988E9</v>
      </c>
      <c r="Z1171" s="152">
        <v>96129.1494</v>
      </c>
      <c r="AA1171" s="153">
        <f>IFERROR(__xludf.DUMMYFUNCTION("TO_DATE(INT((AB1171/(60*60*24))+""1/1/1970""))"),43885.0)</f>
        <v>43885</v>
      </c>
      <c r="AB1171" s="156">
        <v>1.5825204E9</v>
      </c>
      <c r="AC1171" s="156">
        <v>148450.2631</v>
      </c>
      <c r="AD1171" s="153">
        <f>IFERROR(__xludf.DUMMYFUNCTION("TO_DATE(INT((AE1171/(60*60*24))+""1/1/1970""))"),43892.0)</f>
        <v>43892</v>
      </c>
      <c r="AE1171" s="152">
        <v>1.5831792E9</v>
      </c>
      <c r="AF1171" s="152">
        <v>108653.065</v>
      </c>
      <c r="AG1171" s="153">
        <f>IFERROR(__xludf.DUMMYFUNCTION("TO_DATE(INT((AH1171/(60*60*24))+""1/1/1970""))"),43652.0)</f>
        <v>43652</v>
      </c>
      <c r="AH1171" s="152">
        <v>1.562371739E9</v>
      </c>
      <c r="AI1171" s="152">
        <v>107800.867</v>
      </c>
    </row>
    <row r="1172">
      <c r="A1172" s="156">
        <v>1.5245136E9</v>
      </c>
      <c r="B1172" s="156">
        <v>119556.4595</v>
      </c>
      <c r="C1172" s="153">
        <f>IFERROR(__xludf.DUMMYFUNCTION("TO_DATE(INT((A1172/(60*60*24))+""1/1/1970""))"),43213.0)</f>
        <v>43213</v>
      </c>
      <c r="D1172" s="156">
        <v>1.5502068E9</v>
      </c>
      <c r="E1172" s="156">
        <v>97647.786</v>
      </c>
      <c r="G1172" s="156">
        <v>1.5720624E9</v>
      </c>
      <c r="H1172" s="156">
        <v>171405.0231</v>
      </c>
      <c r="J1172" s="154">
        <v>43986.0</v>
      </c>
      <c r="K1172" s="155">
        <v>226437.42</v>
      </c>
      <c r="M1172" s="13">
        <v>1.5069744E9</v>
      </c>
      <c r="N1172" s="13">
        <v>27329.9858</v>
      </c>
      <c r="P1172" s="156">
        <v>1.5003216E9</v>
      </c>
      <c r="Q1172" s="156">
        <v>150254.5914</v>
      </c>
      <c r="S1172" s="156">
        <v>1.5113952E9</v>
      </c>
      <c r="T1172" s="156">
        <v>9915.9733</v>
      </c>
      <c r="V1172" s="156">
        <v>1.4943528E9</v>
      </c>
      <c r="W1172" s="156">
        <v>98397.5521</v>
      </c>
      <c r="Y1172" s="156">
        <v>1.4925384E9</v>
      </c>
      <c r="Z1172" s="156">
        <v>96129.1494</v>
      </c>
      <c r="AA1172" s="153">
        <f>IFERROR(__xludf.DUMMYFUNCTION("TO_DATE(INT((AB1172/(60*60*24))+""1/1/1970""))"),43885.0)</f>
        <v>43885</v>
      </c>
      <c r="AB1172" s="152">
        <v>1.5825564E9</v>
      </c>
      <c r="AC1172" s="152">
        <v>150339.4136</v>
      </c>
      <c r="AD1172" s="153">
        <f>IFERROR(__xludf.DUMMYFUNCTION("TO_DATE(INT((AE1172/(60*60*24))+""1/1/1970""))"),43892.0)</f>
        <v>43892</v>
      </c>
      <c r="AE1172" s="156">
        <v>1.5831828E9</v>
      </c>
      <c r="AF1172" s="156">
        <v>108653.065</v>
      </c>
      <c r="AG1172" s="153">
        <f>IFERROR(__xludf.DUMMYFUNCTION("TO_DATE(INT((AH1172/(60*60*24))+""1/1/1970""))"),43652.0)</f>
        <v>43652</v>
      </c>
      <c r="AH1172" s="156">
        <v>1.56238791E9</v>
      </c>
      <c r="AI1172" s="156">
        <v>107800.867</v>
      </c>
    </row>
    <row r="1173">
      <c r="A1173" s="152">
        <v>1.52457666E9</v>
      </c>
      <c r="B1173" s="152">
        <v>119556.4595</v>
      </c>
      <c r="C1173" s="153">
        <f>IFERROR(__xludf.DUMMYFUNCTION("TO_DATE(INT((A1173/(60*60*24))+""1/1/1970""))"),43214.0)</f>
        <v>43214</v>
      </c>
      <c r="D1173" s="156">
        <v>1.5502644E9</v>
      </c>
      <c r="E1173" s="156">
        <v>97647.786</v>
      </c>
      <c r="G1173" s="152">
        <v>1.5722712E9</v>
      </c>
      <c r="H1173" s="152">
        <v>171405.0231</v>
      </c>
      <c r="J1173" s="154">
        <v>43987.0</v>
      </c>
      <c r="K1173" s="155">
        <v>225058.13</v>
      </c>
      <c r="M1173" s="13">
        <v>1.5070392E9</v>
      </c>
      <c r="N1173" s="13">
        <v>27326.1793</v>
      </c>
      <c r="P1173" s="152">
        <v>1.5003504E9</v>
      </c>
      <c r="Q1173" s="152">
        <v>150277.4948</v>
      </c>
      <c r="S1173" s="152">
        <v>1.5114816E9</v>
      </c>
      <c r="T1173" s="152">
        <v>9916.9324</v>
      </c>
      <c r="V1173" s="152">
        <v>1.4943708E9</v>
      </c>
      <c r="W1173" s="152">
        <v>98402.7577</v>
      </c>
      <c r="Y1173" s="152">
        <v>1.4925564E9</v>
      </c>
      <c r="Z1173" s="152">
        <v>96129.1494</v>
      </c>
      <c r="AA1173" s="153">
        <f>IFERROR(__xludf.DUMMYFUNCTION("TO_DATE(INT((AB1173/(60*60*24))+""1/1/1970""))"),43885.0)</f>
        <v>43885</v>
      </c>
      <c r="AB1173" s="156">
        <v>1.5825744E9</v>
      </c>
      <c r="AC1173" s="156">
        <v>149922.4045</v>
      </c>
      <c r="AD1173" s="153">
        <f>IFERROR(__xludf.DUMMYFUNCTION("TO_DATE(INT((AE1173/(60*60*24))+""1/1/1970""))"),43893.0)</f>
        <v>43893</v>
      </c>
      <c r="AE1173" s="152">
        <v>1.5832116E9</v>
      </c>
      <c r="AF1173" s="152">
        <v>108673.915</v>
      </c>
      <c r="AG1173" s="153">
        <f>IFERROR(__xludf.DUMMYFUNCTION("TO_DATE(INT((AH1173/(60*60*24))+""1/1/1970""))"),43652.0)</f>
        <v>43652</v>
      </c>
      <c r="AH1173" s="152">
        <v>1.562403711E9</v>
      </c>
      <c r="AI1173" s="152">
        <v>107800.867</v>
      </c>
    </row>
    <row r="1174">
      <c r="A1174" s="156">
        <v>1.5246E9</v>
      </c>
      <c r="B1174" s="156">
        <v>119556.4595</v>
      </c>
      <c r="C1174" s="153">
        <f>IFERROR(__xludf.DUMMYFUNCTION("TO_DATE(INT((A1174/(60*60*24))+""1/1/1970""))"),43214.0)</f>
        <v>43214</v>
      </c>
      <c r="D1174" s="156">
        <v>1.5505884E9</v>
      </c>
      <c r="E1174" s="156">
        <v>97647.786</v>
      </c>
      <c r="G1174" s="152">
        <v>1.5723216E9</v>
      </c>
      <c r="H1174" s="152">
        <v>168654.9904</v>
      </c>
      <c r="J1174" s="154">
        <v>43990.0</v>
      </c>
      <c r="K1174" s="155">
        <v>230102.89</v>
      </c>
      <c r="M1174" s="13">
        <v>1.5070608E9</v>
      </c>
      <c r="N1174" s="13">
        <v>27326.1793</v>
      </c>
      <c r="P1174" s="156">
        <v>1.50039E9</v>
      </c>
      <c r="Q1174" s="156">
        <v>150277.4948</v>
      </c>
      <c r="S1174" s="156">
        <v>1.5115356E9</v>
      </c>
      <c r="T1174" s="156">
        <v>9916.9324</v>
      </c>
      <c r="V1174" s="156">
        <v>1.4943924E9</v>
      </c>
      <c r="W1174" s="156">
        <v>98401.7136</v>
      </c>
      <c r="Y1174" s="156">
        <v>1.492578E9</v>
      </c>
      <c r="Z1174" s="156">
        <v>95360.3579</v>
      </c>
      <c r="AA1174" s="153">
        <f>IFERROR(__xludf.DUMMYFUNCTION("TO_DATE(INT((AB1174/(60*60*24))+""1/1/1970""))"),43885.0)</f>
        <v>43885</v>
      </c>
      <c r="AB1174" s="152">
        <v>1.582578E9</v>
      </c>
      <c r="AC1174" s="152">
        <v>150237.7181</v>
      </c>
      <c r="AD1174" s="153">
        <f>IFERROR(__xludf.DUMMYFUNCTION("TO_DATE(INT((AE1174/(60*60*24))+""1/1/1970""))"),43893.0)</f>
        <v>43893</v>
      </c>
      <c r="AE1174" s="156">
        <v>1.5832476E9</v>
      </c>
      <c r="AF1174" s="156">
        <v>108673.915</v>
      </c>
      <c r="AG1174" s="153">
        <f>IFERROR(__xludf.DUMMYFUNCTION("TO_DATE(INT((AH1174/(60*60*24))+""1/1/1970""))"),43652.0)</f>
        <v>43652</v>
      </c>
      <c r="AH1174" s="156">
        <v>1.562419512E9</v>
      </c>
      <c r="AI1174" s="156">
        <v>107800.867</v>
      </c>
    </row>
    <row r="1175">
      <c r="A1175" s="152">
        <v>1.52466306E9</v>
      </c>
      <c r="B1175" s="152">
        <v>119556.4595</v>
      </c>
      <c r="C1175" s="153">
        <f>IFERROR(__xludf.DUMMYFUNCTION("TO_DATE(INT((A1175/(60*60*24))+""1/1/1970""))"),43215.0)</f>
        <v>43215</v>
      </c>
      <c r="D1175" s="156">
        <v>1.5506388E9</v>
      </c>
      <c r="E1175" s="156">
        <v>98112.13</v>
      </c>
      <c r="G1175" s="156">
        <v>1.572408E9</v>
      </c>
      <c r="H1175" s="156">
        <v>166694.0469</v>
      </c>
      <c r="J1175" s="154">
        <v>43991.0</v>
      </c>
      <c r="K1175" s="155">
        <v>232948.41</v>
      </c>
      <c r="M1175" s="13">
        <v>1.5071256E9</v>
      </c>
      <c r="N1175" s="13">
        <v>27335.3843</v>
      </c>
      <c r="P1175" s="152">
        <v>1.500408E9</v>
      </c>
      <c r="Q1175" s="152">
        <v>150277.4948</v>
      </c>
      <c r="S1175" s="152">
        <v>1.5115464E9</v>
      </c>
      <c r="T1175" s="152">
        <v>9916.9324</v>
      </c>
      <c r="V1175" s="152">
        <v>1.494432E9</v>
      </c>
      <c r="W1175" s="152">
        <v>98392.3126</v>
      </c>
      <c r="Y1175" s="152">
        <v>1.4926176E9</v>
      </c>
      <c r="Z1175" s="152">
        <v>95360.3579</v>
      </c>
      <c r="AA1175" s="153">
        <f>IFERROR(__xludf.DUMMYFUNCTION("TO_DATE(INT((AB1175/(60*60*24))+""1/1/1970""))"),43886.0)</f>
        <v>43886</v>
      </c>
      <c r="AB1175" s="156">
        <v>1.5826068E9</v>
      </c>
      <c r="AC1175" s="156">
        <v>150237.7181</v>
      </c>
      <c r="AD1175" s="153">
        <f>IFERROR(__xludf.DUMMYFUNCTION("TO_DATE(INT((AE1175/(60*60*24))+""1/1/1970""))"),43893.0)</f>
        <v>43893</v>
      </c>
      <c r="AE1175" s="152">
        <v>1.5832656E9</v>
      </c>
      <c r="AF1175" s="152">
        <v>108673.915</v>
      </c>
      <c r="AG1175" s="153">
        <f>IFERROR(__xludf.DUMMYFUNCTION("TO_DATE(INT((AH1175/(60*60*24))+""1/1/1970""))"),43652.0)</f>
        <v>43652</v>
      </c>
      <c r="AH1175" s="152">
        <v>1.562436914E9</v>
      </c>
      <c r="AI1175" s="152">
        <v>107800.867</v>
      </c>
    </row>
    <row r="1176">
      <c r="A1176" s="156">
        <v>1.5246864E9</v>
      </c>
      <c r="B1176" s="156">
        <v>119556.4595</v>
      </c>
      <c r="C1176" s="153">
        <f>IFERROR(__xludf.DUMMYFUNCTION("TO_DATE(INT((A1176/(60*60*24))+""1/1/1970""))"),43215.0)</f>
        <v>43215</v>
      </c>
      <c r="D1176" s="156">
        <v>1.5506964E9</v>
      </c>
      <c r="E1176" s="156">
        <v>98112.13</v>
      </c>
      <c r="G1176" s="152">
        <v>1.5724944E9</v>
      </c>
      <c r="H1176" s="152">
        <v>166738.6532</v>
      </c>
      <c r="J1176" s="154">
        <v>43992.0</v>
      </c>
      <c r="K1176" s="155">
        <v>231936.69</v>
      </c>
      <c r="M1176" s="13">
        <v>1.5071472E9</v>
      </c>
      <c r="N1176" s="13">
        <v>27335.3843</v>
      </c>
      <c r="P1176" s="156">
        <v>1.5004368E9</v>
      </c>
      <c r="Q1176" s="156">
        <v>150467.8226</v>
      </c>
      <c r="S1176" s="156">
        <v>1.511568E9</v>
      </c>
      <c r="T1176" s="156">
        <v>9921.9316</v>
      </c>
      <c r="V1176" s="156">
        <v>1.4944572E9</v>
      </c>
      <c r="W1176" s="156">
        <v>98391.1324</v>
      </c>
      <c r="Y1176" s="156">
        <v>1.4926428E9</v>
      </c>
      <c r="Z1176" s="156">
        <v>95360.3579</v>
      </c>
      <c r="AA1176" s="153">
        <f>IFERROR(__xludf.DUMMYFUNCTION("TO_DATE(INT((AB1176/(60*60*24))+""1/1/1970""))"),43886.0)</f>
        <v>43886</v>
      </c>
      <c r="AB1176" s="152">
        <v>1.5826428E9</v>
      </c>
      <c r="AC1176" s="152">
        <v>150134.1841</v>
      </c>
      <c r="AD1176" s="153">
        <f>IFERROR(__xludf.DUMMYFUNCTION("TO_DATE(INT((AE1176/(60*60*24))+""1/1/1970""))"),43893.0)</f>
        <v>43893</v>
      </c>
      <c r="AE1176" s="156">
        <v>1.5832692E9</v>
      </c>
      <c r="AF1176" s="156">
        <v>108673.915</v>
      </c>
      <c r="AG1176" s="153">
        <f>IFERROR(__xludf.DUMMYFUNCTION("TO_DATE(INT((AH1176/(60*60*24))+""1/1/1970""))"),43652.0)</f>
        <v>43652</v>
      </c>
      <c r="AH1176" s="156">
        <v>1.562453599E9</v>
      </c>
      <c r="AI1176" s="156">
        <v>107800.867</v>
      </c>
    </row>
    <row r="1177">
      <c r="A1177" s="152">
        <v>1.52474946E9</v>
      </c>
      <c r="B1177" s="152">
        <v>119556.4595</v>
      </c>
      <c r="C1177" s="153">
        <f>IFERROR(__xludf.DUMMYFUNCTION("TO_DATE(INT((A1177/(60*60*24))+""1/1/1970""))"),43216.0)</f>
        <v>43216</v>
      </c>
      <c r="D1177" s="156">
        <v>1.5507648E9</v>
      </c>
      <c r="E1177" s="156">
        <v>98110.305</v>
      </c>
      <c r="G1177" s="156">
        <v>1.5725808E9</v>
      </c>
      <c r="H1177" s="156">
        <v>166754.627</v>
      </c>
      <c r="J1177" s="154">
        <v>43993.0</v>
      </c>
      <c r="K1177" s="155">
        <v>231550.16</v>
      </c>
      <c r="M1177" s="13">
        <v>1.507212E9</v>
      </c>
      <c r="N1177" s="13">
        <v>27339.5822</v>
      </c>
      <c r="P1177" s="152">
        <v>1.5004764E9</v>
      </c>
      <c r="Q1177" s="152">
        <v>150467.8226</v>
      </c>
      <c r="S1177" s="152">
        <v>1.5117408E9</v>
      </c>
      <c r="T1177" s="152">
        <v>9921.5586</v>
      </c>
      <c r="V1177" s="152">
        <v>1.4944716E9</v>
      </c>
      <c r="W1177" s="152">
        <v>98398.7919</v>
      </c>
      <c r="Y1177" s="152">
        <v>1.4926572E9</v>
      </c>
      <c r="Z1177" s="152">
        <v>95476.0209</v>
      </c>
      <c r="AA1177" s="153">
        <f>IFERROR(__xludf.DUMMYFUNCTION("TO_DATE(INT((AB1177/(60*60*24))+""1/1/1970""))"),43886.0)</f>
        <v>43886</v>
      </c>
      <c r="AB1177" s="156">
        <v>1.5826608E9</v>
      </c>
      <c r="AC1177" s="156">
        <v>151039.0155</v>
      </c>
      <c r="AD1177" s="153">
        <f>IFERROR(__xludf.DUMMYFUNCTION("TO_DATE(INT((AE1177/(60*60*24))+""1/1/1970""))"),43894.0)</f>
        <v>43894</v>
      </c>
      <c r="AE1177" s="152">
        <v>1.583298E9</v>
      </c>
      <c r="AF1177" s="152">
        <v>108273.39</v>
      </c>
      <c r="AG1177" s="153">
        <f>IFERROR(__xludf.DUMMYFUNCTION("TO_DATE(INT((AH1177/(60*60*24))+""1/1/1970""))"),43652.0)</f>
        <v>43652</v>
      </c>
      <c r="AH1177" s="152">
        <v>1.56245727E9</v>
      </c>
      <c r="AI1177" s="152">
        <v>107800.867</v>
      </c>
    </row>
    <row r="1178">
      <c r="A1178" s="156">
        <v>1.5247728E9</v>
      </c>
      <c r="B1178" s="156">
        <v>119556.4595</v>
      </c>
      <c r="C1178" s="153">
        <f>IFERROR(__xludf.DUMMYFUNCTION("TO_DATE(INT((A1178/(60*60*24))+""1/1/1970""))"),43216.0)</f>
        <v>43216</v>
      </c>
      <c r="D1178" s="156">
        <v>1.5508116E9</v>
      </c>
      <c r="E1178" s="156">
        <v>98110.305</v>
      </c>
      <c r="G1178" s="152">
        <v>1.5726672E9</v>
      </c>
      <c r="H1178" s="152">
        <v>167046.4331</v>
      </c>
      <c r="J1178" s="154">
        <v>43994.0</v>
      </c>
      <c r="K1178" s="155">
        <v>220087.38</v>
      </c>
      <c r="M1178" s="13">
        <v>1.5072336E9</v>
      </c>
      <c r="N1178" s="13">
        <v>27339.5822</v>
      </c>
      <c r="P1178" s="156">
        <v>1.5004944E9</v>
      </c>
      <c r="Q1178" s="156">
        <v>150467.8226</v>
      </c>
      <c r="S1178" s="156">
        <v>1.5117948E9</v>
      </c>
      <c r="T1178" s="156">
        <v>9921.5586</v>
      </c>
      <c r="V1178" s="156">
        <v>1.4945112E9</v>
      </c>
      <c r="W1178" s="156">
        <v>98406.3863</v>
      </c>
      <c r="Y1178" s="156">
        <v>1.4926968E9</v>
      </c>
      <c r="Z1178" s="156">
        <v>95476.0209</v>
      </c>
      <c r="AA1178" s="153">
        <f>IFERROR(__xludf.DUMMYFUNCTION("TO_DATE(INT((AB1178/(60*60*24))+""1/1/1970""))"),43886.0)</f>
        <v>43886</v>
      </c>
      <c r="AB1178" s="152">
        <v>1.5826644E9</v>
      </c>
      <c r="AC1178" s="152">
        <v>150730.823</v>
      </c>
      <c r="AD1178" s="153">
        <f>IFERROR(__xludf.DUMMYFUNCTION("TO_DATE(INT((AE1178/(60*60*24))+""1/1/1970""))"),43894.0)</f>
        <v>43894</v>
      </c>
      <c r="AE1178" s="156">
        <v>1.583334E9</v>
      </c>
      <c r="AF1178" s="156">
        <v>108273.39</v>
      </c>
      <c r="AG1178" s="153">
        <f>IFERROR(__xludf.DUMMYFUNCTION("TO_DATE(INT((AH1178/(60*60*24))+""1/1/1970""))"),43653.0)</f>
        <v>43653</v>
      </c>
      <c r="AH1178" s="156">
        <v>1.562469534E9</v>
      </c>
      <c r="AI1178" s="156">
        <v>107800.867</v>
      </c>
    </row>
    <row r="1179">
      <c r="A1179" s="152">
        <v>1.52483586E9</v>
      </c>
      <c r="B1179" s="152">
        <v>119556.4595</v>
      </c>
      <c r="C1179" s="153">
        <f>IFERROR(__xludf.DUMMYFUNCTION("TO_DATE(INT((A1179/(60*60*24))+""1/1/1970""))"),43217.0)</f>
        <v>43217</v>
      </c>
      <c r="D1179" s="156">
        <v>1.5508692E9</v>
      </c>
      <c r="E1179" s="156">
        <v>98110.305</v>
      </c>
      <c r="G1179" s="156">
        <v>1.5728796E9</v>
      </c>
      <c r="H1179" s="156">
        <v>167046.4331</v>
      </c>
      <c r="J1179" s="154">
        <v>43997.0</v>
      </c>
      <c r="K1179" s="155">
        <v>221981.68</v>
      </c>
      <c r="M1179" s="13">
        <v>1.5072984E9</v>
      </c>
      <c r="N1179" s="13">
        <v>27385.3751</v>
      </c>
      <c r="P1179" s="152">
        <v>1.5005232E9</v>
      </c>
      <c r="Q1179" s="152">
        <v>151856.3319</v>
      </c>
      <c r="S1179" s="152">
        <v>1.5118164E9</v>
      </c>
      <c r="T1179" s="152">
        <v>9921.5586</v>
      </c>
      <c r="V1179" s="152">
        <v>1.4945436E9</v>
      </c>
      <c r="W1179" s="152">
        <v>98401.8309</v>
      </c>
      <c r="Y1179" s="152">
        <v>1.4927292E9</v>
      </c>
      <c r="Z1179" s="152">
        <v>95476.0209</v>
      </c>
      <c r="AA1179" s="153">
        <f>IFERROR(__xludf.DUMMYFUNCTION("TO_DATE(INT((AB1179/(60*60*24))+""1/1/1970""))"),43887.0)</f>
        <v>43887</v>
      </c>
      <c r="AB1179" s="156">
        <v>1.5826932E9</v>
      </c>
      <c r="AC1179" s="156">
        <v>150730.823</v>
      </c>
      <c r="AD1179" s="153">
        <f>IFERROR(__xludf.DUMMYFUNCTION("TO_DATE(INT((AE1179/(60*60*24))+""1/1/1970""))"),43894.0)</f>
        <v>43894</v>
      </c>
      <c r="AE1179" s="152">
        <v>1.583352E9</v>
      </c>
      <c r="AF1179" s="152">
        <v>108273.39</v>
      </c>
      <c r="AG1179" s="153">
        <f>IFERROR(__xludf.DUMMYFUNCTION("TO_DATE(INT((AH1179/(60*60*24))+""1/1/1970""))"),43653.0)</f>
        <v>43653</v>
      </c>
      <c r="AH1179" s="152">
        <v>1.562485999E9</v>
      </c>
      <c r="AI1179" s="152">
        <v>107800.867</v>
      </c>
    </row>
    <row r="1180">
      <c r="A1180" s="156">
        <v>1.5248592E9</v>
      </c>
      <c r="B1180" s="156">
        <v>119556.4595</v>
      </c>
      <c r="C1180" s="153">
        <f>IFERROR(__xludf.DUMMYFUNCTION("TO_DATE(INT((A1180/(60*60*24))+""1/1/1970""))"),43217.0)</f>
        <v>43217</v>
      </c>
      <c r="D1180" s="156">
        <v>1.5511068E9</v>
      </c>
      <c r="E1180" s="156">
        <v>98110.305</v>
      </c>
      <c r="G1180" s="156">
        <v>1.57293E9</v>
      </c>
      <c r="H1180" s="156">
        <v>166803.5006</v>
      </c>
      <c r="J1180" s="154">
        <v>43998.0</v>
      </c>
      <c r="K1180" s="155">
        <v>223950.51</v>
      </c>
      <c r="M1180" s="13">
        <v>1.50732E9</v>
      </c>
      <c r="N1180" s="13">
        <v>27385.3751</v>
      </c>
      <c r="P1180" s="156">
        <v>1.5005628E9</v>
      </c>
      <c r="Q1180" s="156">
        <v>151856.3319</v>
      </c>
      <c r="S1180" s="156">
        <v>1.5118812E9</v>
      </c>
      <c r="T1180" s="156">
        <v>9928.744</v>
      </c>
      <c r="V1180" s="156">
        <v>1.4945508E9</v>
      </c>
      <c r="W1180" s="156">
        <v>98400.6136</v>
      </c>
      <c r="Y1180" s="156">
        <v>1.4927364E9</v>
      </c>
      <c r="Z1180" s="156">
        <v>95484.7415</v>
      </c>
      <c r="AA1180" s="153">
        <f>IFERROR(__xludf.DUMMYFUNCTION("TO_DATE(INT((AB1180/(60*60*24))+""1/1/1970""))"),43887.0)</f>
        <v>43887</v>
      </c>
      <c r="AB1180" s="152">
        <v>1.5827292E9</v>
      </c>
      <c r="AC1180" s="152">
        <v>150490.7668</v>
      </c>
      <c r="AD1180" s="153">
        <f>IFERROR(__xludf.DUMMYFUNCTION("TO_DATE(INT((AE1180/(60*60*24))+""1/1/1970""))"),43894.0)</f>
        <v>43894</v>
      </c>
      <c r="AE1180" s="156">
        <v>1.5833556E9</v>
      </c>
      <c r="AF1180" s="156">
        <v>108273.39</v>
      </c>
      <c r="AG1180" s="153">
        <f>IFERROR(__xludf.DUMMYFUNCTION("TO_DATE(INT((AH1180/(60*60*24))+""1/1/1970""))"),43653.0)</f>
        <v>43653</v>
      </c>
      <c r="AH1180" s="156">
        <v>1.562502464E9</v>
      </c>
      <c r="AI1180" s="156">
        <v>107800.867</v>
      </c>
    </row>
    <row r="1181">
      <c r="A1181" s="152">
        <v>1.52509506E9</v>
      </c>
      <c r="B1181" s="152">
        <v>119556.4595</v>
      </c>
      <c r="C1181" s="153">
        <f>IFERROR(__xludf.DUMMYFUNCTION("TO_DATE(INT((A1181/(60*60*24))+""1/1/1970""))"),43220.0)</f>
        <v>43220</v>
      </c>
      <c r="D1181" s="156">
        <v>1.5511572E9</v>
      </c>
      <c r="E1181" s="156">
        <v>98110.305</v>
      </c>
      <c r="G1181" s="152">
        <v>1.5730164E9</v>
      </c>
      <c r="H1181" s="152">
        <v>165547.6743</v>
      </c>
      <c r="J1181" s="154">
        <v>43999.0</v>
      </c>
      <c r="K1181" s="155">
        <v>227097.18</v>
      </c>
      <c r="M1181" s="13">
        <v>1.5073344E9</v>
      </c>
      <c r="N1181" s="13">
        <v>27380.8489</v>
      </c>
      <c r="P1181" s="152">
        <v>1.5005808E9</v>
      </c>
      <c r="Q1181" s="152">
        <v>151856.3319</v>
      </c>
      <c r="S1181" s="152">
        <v>1.5119028E9</v>
      </c>
      <c r="T1181" s="152">
        <v>9928.744</v>
      </c>
      <c r="V1181" s="152">
        <v>1.4945904E9</v>
      </c>
      <c r="W1181" s="152">
        <v>98146.3024</v>
      </c>
      <c r="Y1181" s="152">
        <v>1.492776E9</v>
      </c>
      <c r="Z1181" s="152">
        <v>95484.7415</v>
      </c>
      <c r="AA1181" s="153">
        <f>IFERROR(__xludf.DUMMYFUNCTION("TO_DATE(INT((AB1181/(60*60*24))+""1/1/1970""))"),43887.0)</f>
        <v>43887</v>
      </c>
      <c r="AB1181" s="156">
        <v>1.5827472E9</v>
      </c>
      <c r="AC1181" s="156">
        <v>151374.0985</v>
      </c>
      <c r="AD1181" s="153">
        <f>IFERROR(__xludf.DUMMYFUNCTION("TO_DATE(INT((AE1181/(60*60*24))+""1/1/1970""))"),43895.0)</f>
        <v>43895</v>
      </c>
      <c r="AE1181" s="152">
        <v>1.5833844E9</v>
      </c>
      <c r="AF1181" s="152">
        <v>107913.33</v>
      </c>
      <c r="AG1181" s="153">
        <f>IFERROR(__xludf.DUMMYFUNCTION("TO_DATE(INT((AH1181/(60*60*24))+""1/1/1970""))"),43653.0)</f>
        <v>43653</v>
      </c>
      <c r="AH1181" s="152">
        <v>1.56251932E9</v>
      </c>
      <c r="AI1181" s="152">
        <v>107800.867</v>
      </c>
    </row>
    <row r="1182">
      <c r="A1182" s="156">
        <v>1.5251184E9</v>
      </c>
      <c r="B1182" s="156">
        <v>119556.4595</v>
      </c>
      <c r="C1182" s="153">
        <f>IFERROR(__xludf.DUMMYFUNCTION("TO_DATE(INT((A1182/(60*60*24))+""1/1/1970""))"),43220.0)</f>
        <v>43220</v>
      </c>
      <c r="D1182" s="156">
        <v>1.5512148E9</v>
      </c>
      <c r="E1182" s="156">
        <v>98110.305</v>
      </c>
      <c r="G1182" s="156">
        <v>1.5731028E9</v>
      </c>
      <c r="H1182" s="156">
        <v>165403.893</v>
      </c>
      <c r="J1182" s="154">
        <v>44000.0</v>
      </c>
      <c r="K1182" s="155">
        <v>226444.88</v>
      </c>
      <c r="M1182" s="13">
        <v>1.5074208E9</v>
      </c>
      <c r="N1182" s="13">
        <v>27380.8489</v>
      </c>
      <c r="P1182" s="156">
        <v>1.5006096E9</v>
      </c>
      <c r="Q1182" s="156">
        <v>151958.6854</v>
      </c>
      <c r="S1182" s="156">
        <v>1.5119676E9</v>
      </c>
      <c r="T1182" s="156">
        <v>9929.6891</v>
      </c>
      <c r="V1182" s="156">
        <v>1.4946228E9</v>
      </c>
      <c r="W1182" s="156">
        <v>98405.7631</v>
      </c>
      <c r="Y1182" s="156">
        <v>1.4928084E9</v>
      </c>
      <c r="Z1182" s="156">
        <v>95484.7415</v>
      </c>
      <c r="AA1182" s="153">
        <f>IFERROR(__xludf.DUMMYFUNCTION("TO_DATE(INT((AB1182/(60*60*24))+""1/1/1970""))"),43887.0)</f>
        <v>43887</v>
      </c>
      <c r="AB1182" s="152">
        <v>1.5827508E9</v>
      </c>
      <c r="AC1182" s="152">
        <v>150869.2165</v>
      </c>
      <c r="AD1182" s="153">
        <f>IFERROR(__xludf.DUMMYFUNCTION("TO_DATE(INT((AE1182/(60*60*24))+""1/1/1970""))"),43895.0)</f>
        <v>43895</v>
      </c>
      <c r="AE1182" s="156">
        <v>1.5834204E9</v>
      </c>
      <c r="AF1182" s="156">
        <v>107913.33</v>
      </c>
      <c r="AG1182" s="153">
        <f>IFERROR(__xludf.DUMMYFUNCTION("TO_DATE(INT((AH1182/(60*60*24))+""1/1/1970""))"),43653.0)</f>
        <v>43653</v>
      </c>
      <c r="AH1182" s="156">
        <v>1.562535191E9</v>
      </c>
      <c r="AI1182" s="156">
        <v>107800.867</v>
      </c>
    </row>
    <row r="1183">
      <c r="A1183" s="152">
        <v>1.52518146E9</v>
      </c>
      <c r="B1183" s="152">
        <v>119556.4595</v>
      </c>
      <c r="C1183" s="153">
        <f>IFERROR(__xludf.DUMMYFUNCTION("TO_DATE(INT((A1183/(60*60*24))+""1/1/1970""))"),43221.0)</f>
        <v>43221</v>
      </c>
      <c r="D1183" s="156">
        <v>1.5512832E9</v>
      </c>
      <c r="E1183" s="156">
        <v>98110.305</v>
      </c>
      <c r="G1183" s="152">
        <v>1.5731892E9</v>
      </c>
      <c r="H1183" s="152">
        <v>169054.9538</v>
      </c>
      <c r="J1183" s="154">
        <v>44001.0</v>
      </c>
      <c r="K1183" s="155">
        <v>228064.56</v>
      </c>
      <c r="M1183" s="13">
        <v>1.5075072E9</v>
      </c>
      <c r="N1183" s="13">
        <v>27793.992</v>
      </c>
      <c r="P1183" s="152">
        <v>1.5006492E9</v>
      </c>
      <c r="Q1183" s="152">
        <v>151958.6854</v>
      </c>
      <c r="S1183" s="152">
        <v>1.5119892E9</v>
      </c>
      <c r="T1183" s="152">
        <v>9929.6891</v>
      </c>
      <c r="V1183" s="152">
        <v>1.4947992E9</v>
      </c>
      <c r="W1183" s="152">
        <v>98439.0808</v>
      </c>
      <c r="Y1183" s="152">
        <v>1.4928192E9</v>
      </c>
      <c r="Z1183" s="152">
        <v>95367.2426</v>
      </c>
      <c r="AA1183" s="153">
        <f>IFERROR(__xludf.DUMMYFUNCTION("TO_DATE(INT((AB1183/(60*60*24))+""1/1/1970""))"),43888.0)</f>
        <v>43888</v>
      </c>
      <c r="AB1183" s="156">
        <v>1.5827796E9</v>
      </c>
      <c r="AC1183" s="156">
        <v>150869.2165</v>
      </c>
      <c r="AD1183" s="153">
        <f>IFERROR(__xludf.DUMMYFUNCTION("TO_DATE(INT((AE1183/(60*60*24))+""1/1/1970""))"),43895.0)</f>
        <v>43895</v>
      </c>
      <c r="AE1183" s="152">
        <v>1.5834384E9</v>
      </c>
      <c r="AF1183" s="152">
        <v>107913.33</v>
      </c>
      <c r="AG1183" s="153">
        <f>IFERROR(__xludf.DUMMYFUNCTION("TO_DATE(INT((AH1183/(60*60*24))+""1/1/1970""))"),43653.0)</f>
        <v>43653</v>
      </c>
      <c r="AH1183" s="152">
        <v>1.562543985E9</v>
      </c>
      <c r="AI1183" s="152">
        <v>107800.867</v>
      </c>
    </row>
    <row r="1184">
      <c r="A1184" s="156">
        <v>1.5252048E9</v>
      </c>
      <c r="B1184" s="156">
        <v>119556.4595</v>
      </c>
      <c r="C1184" s="153">
        <f>IFERROR(__xludf.DUMMYFUNCTION("TO_DATE(INT((A1184/(60*60*24))+""1/1/1970""))"),43221.0)</f>
        <v>43221</v>
      </c>
      <c r="D1184" s="156">
        <v>1.55133E9</v>
      </c>
      <c r="E1184" s="156">
        <v>98110.305</v>
      </c>
      <c r="G1184" s="156">
        <v>1.5732756E9</v>
      </c>
      <c r="H1184" s="156">
        <v>167753.0805</v>
      </c>
      <c r="J1184" s="154">
        <v>44004.0</v>
      </c>
      <c r="K1184" s="155">
        <v>225969.23</v>
      </c>
      <c r="M1184" s="13">
        <v>1.5075576E9</v>
      </c>
      <c r="N1184" s="13">
        <v>27793.992</v>
      </c>
      <c r="P1184" s="156">
        <v>1.5006672E9</v>
      </c>
      <c r="Q1184" s="156">
        <v>151958.6854</v>
      </c>
      <c r="S1184" s="156">
        <v>1.512054E9</v>
      </c>
      <c r="T1184" s="156">
        <v>9939.0147</v>
      </c>
      <c r="V1184" s="156">
        <v>1.4948028E9</v>
      </c>
      <c r="W1184" s="156">
        <v>98399.3104</v>
      </c>
      <c r="Y1184" s="156">
        <v>1.4929848E9</v>
      </c>
      <c r="Z1184" s="156">
        <v>95367.2426</v>
      </c>
      <c r="AA1184" s="153">
        <f>IFERROR(__xludf.DUMMYFUNCTION("TO_DATE(INT((AB1184/(60*60*24))+""1/1/1970""))"),43888.0)</f>
        <v>43888</v>
      </c>
      <c r="AB1184" s="152">
        <v>1.5828156E9</v>
      </c>
      <c r="AC1184" s="152">
        <v>152146.0942</v>
      </c>
      <c r="AD1184" s="153">
        <f>IFERROR(__xludf.DUMMYFUNCTION("TO_DATE(INT((AE1184/(60*60*24))+""1/1/1970""))"),43895.0)</f>
        <v>43895</v>
      </c>
      <c r="AE1184" s="156">
        <v>1.583442E9</v>
      </c>
      <c r="AF1184" s="156">
        <v>107913.33</v>
      </c>
      <c r="AG1184" s="153">
        <f>IFERROR(__xludf.DUMMYFUNCTION("TO_DATE(INT((AH1184/(60*60*24))+""1/1/1970""))"),43654.0)</f>
        <v>43654</v>
      </c>
      <c r="AH1184" s="156">
        <v>1.562551004E9</v>
      </c>
      <c r="AI1184" s="156">
        <v>107800.867</v>
      </c>
    </row>
    <row r="1185">
      <c r="A1185" s="152">
        <v>1.52526786E9</v>
      </c>
      <c r="B1185" s="152">
        <v>119556.4595</v>
      </c>
      <c r="C1185" s="153">
        <f>IFERROR(__xludf.DUMMYFUNCTION("TO_DATE(INT((A1185/(60*60*24))+""1/1/1970""))"),43222.0)</f>
        <v>43222</v>
      </c>
      <c r="D1185" s="156">
        <v>1.5513876E9</v>
      </c>
      <c r="E1185" s="156">
        <v>98110.305</v>
      </c>
      <c r="G1185" s="152">
        <v>1.5734844E9</v>
      </c>
      <c r="H1185" s="152">
        <v>167753.0805</v>
      </c>
      <c r="J1185" s="154">
        <v>44005.0</v>
      </c>
      <c r="K1185" s="155">
        <v>227326.69</v>
      </c>
      <c r="M1185" s="13">
        <v>1.5075792E9</v>
      </c>
      <c r="N1185" s="13">
        <v>27793.992</v>
      </c>
      <c r="P1185" s="152">
        <v>1.500696E9</v>
      </c>
      <c r="Q1185" s="152">
        <v>151755.5339</v>
      </c>
      <c r="S1185" s="152">
        <v>1.5120756E9</v>
      </c>
      <c r="T1185" s="152">
        <v>9939.0147</v>
      </c>
      <c r="V1185" s="152">
        <v>1.4948388E9</v>
      </c>
      <c r="W1185" s="152">
        <v>98722.9075</v>
      </c>
      <c r="Y1185" s="152">
        <v>1.4929884E9</v>
      </c>
      <c r="Z1185" s="152">
        <v>95367.2426</v>
      </c>
      <c r="AA1185" s="153">
        <f>IFERROR(__xludf.DUMMYFUNCTION("TO_DATE(INT((AB1185/(60*60*24))+""1/1/1970""))"),43888.0)</f>
        <v>43888</v>
      </c>
      <c r="AB1185" s="156">
        <v>1.5828336E9</v>
      </c>
      <c r="AC1185" s="156">
        <v>152033.124</v>
      </c>
      <c r="AD1185" s="153">
        <f>IFERROR(__xludf.DUMMYFUNCTION("TO_DATE(INT((AE1185/(60*60*24))+""1/1/1970""))"),43896.0)</f>
        <v>43896</v>
      </c>
      <c r="AE1185" s="152">
        <v>1.5834708E9</v>
      </c>
      <c r="AF1185" s="152">
        <v>107490.3</v>
      </c>
      <c r="AG1185" s="153">
        <f>IFERROR(__xludf.DUMMYFUNCTION("TO_DATE(INT((AH1185/(60*60*24))+""1/1/1970""))"),43654.0)</f>
        <v>43654</v>
      </c>
      <c r="AH1185" s="152">
        <v>1.562567273E9</v>
      </c>
      <c r="AI1185" s="152">
        <v>107800.867</v>
      </c>
    </row>
    <row r="1186">
      <c r="A1186" s="156">
        <v>1.5252912E9</v>
      </c>
      <c r="B1186" s="156">
        <v>119556.4595</v>
      </c>
      <c r="C1186" s="153">
        <f>IFERROR(__xludf.DUMMYFUNCTION("TO_DATE(INT((A1186/(60*60*24))+""1/1/1970""))"),43222.0)</f>
        <v>43222</v>
      </c>
      <c r="D1186" s="156">
        <v>1.551456E9</v>
      </c>
      <c r="E1186" s="156">
        <v>98110.305</v>
      </c>
      <c r="G1186" s="152">
        <v>1.5735348E9</v>
      </c>
      <c r="H1186" s="152">
        <v>168342.9755</v>
      </c>
      <c r="J1186" s="154">
        <v>44006.0</v>
      </c>
      <c r="K1186" s="155">
        <v>227907.9</v>
      </c>
      <c r="M1186" s="13">
        <v>1.507644E9</v>
      </c>
      <c r="N1186" s="13">
        <v>27764.5935</v>
      </c>
      <c r="P1186" s="156">
        <v>1.5009048E9</v>
      </c>
      <c r="Q1186" s="156">
        <v>151755.5339</v>
      </c>
      <c r="S1186" s="156">
        <v>1.5121404E9</v>
      </c>
      <c r="T1186" s="156">
        <v>9947.6705</v>
      </c>
      <c r="V1186" s="156">
        <v>1.4948784E9</v>
      </c>
      <c r="W1186" s="156">
        <v>98502.0575</v>
      </c>
      <c r="Y1186" s="156">
        <v>1.4930244E9</v>
      </c>
      <c r="Z1186" s="156">
        <v>94018.7594</v>
      </c>
      <c r="AA1186" s="153">
        <f>IFERROR(__xludf.DUMMYFUNCTION("TO_DATE(INT((AB1186/(60*60*24))+""1/1/1970""))"),43888.0)</f>
        <v>43888</v>
      </c>
      <c r="AB1186" s="152">
        <v>1.5828372E9</v>
      </c>
      <c r="AC1186" s="152">
        <v>152456.626</v>
      </c>
      <c r="AD1186" s="153">
        <f>IFERROR(__xludf.DUMMYFUNCTION("TO_DATE(INT((AE1186/(60*60*24))+""1/1/1970""))"),43896.0)</f>
        <v>43896</v>
      </c>
      <c r="AE1186" s="156">
        <v>1.5835068E9</v>
      </c>
      <c r="AF1186" s="156">
        <v>107490.3</v>
      </c>
      <c r="AG1186" s="153">
        <f>IFERROR(__xludf.DUMMYFUNCTION("TO_DATE(INT((AH1186/(60*60*24))+""1/1/1970""))"),43654.0)</f>
        <v>43654</v>
      </c>
      <c r="AH1186" s="156">
        <v>1.562583462E9</v>
      </c>
      <c r="AI1186" s="156">
        <v>107800.867</v>
      </c>
    </row>
    <row r="1187">
      <c r="A1187" s="152">
        <v>1.52535426E9</v>
      </c>
      <c r="B1187" s="152">
        <v>119556.4595</v>
      </c>
      <c r="C1187" s="153">
        <f>IFERROR(__xludf.DUMMYFUNCTION("TO_DATE(INT((A1187/(60*60*24))+""1/1/1970""))"),43223.0)</f>
        <v>43223</v>
      </c>
      <c r="D1187" s="156">
        <v>1.5515028E9</v>
      </c>
      <c r="E1187" s="156">
        <v>98110.305</v>
      </c>
      <c r="G1187" s="156">
        <v>1.5736212E9</v>
      </c>
      <c r="H1187" s="156">
        <v>167579.3955</v>
      </c>
      <c r="J1187" s="154">
        <v>44007.0</v>
      </c>
      <c r="K1187" s="155">
        <v>223093.33</v>
      </c>
      <c r="M1187" s="13">
        <v>1.5076656E9</v>
      </c>
      <c r="N1187" s="13">
        <v>27764.5935</v>
      </c>
      <c r="P1187" s="152">
        <v>1.5009264E9</v>
      </c>
      <c r="Q1187" s="152">
        <v>151755.5339</v>
      </c>
      <c r="S1187" s="152">
        <v>1.512162E9</v>
      </c>
      <c r="T1187" s="152">
        <v>9947.6705</v>
      </c>
      <c r="V1187" s="152">
        <v>1.4948892E9</v>
      </c>
      <c r="W1187" s="152">
        <v>98489.5076</v>
      </c>
      <c r="Y1187" s="152">
        <v>1.493064E9</v>
      </c>
      <c r="Z1187" s="152">
        <v>94018.7594</v>
      </c>
      <c r="AA1187" s="153">
        <f>IFERROR(__xludf.DUMMYFUNCTION("TO_DATE(INT((AB1187/(60*60*24))+""1/1/1970""))"),43889.0)</f>
        <v>43889</v>
      </c>
      <c r="AB1187" s="156">
        <v>1.582866E9</v>
      </c>
      <c r="AC1187" s="156">
        <v>152456.626</v>
      </c>
      <c r="AD1187" s="153">
        <f>IFERROR(__xludf.DUMMYFUNCTION("TO_DATE(INT((AE1187/(60*60*24))+""1/1/1970""))"),43896.0)</f>
        <v>43896</v>
      </c>
      <c r="AE1187" s="152">
        <v>1.5835248E9</v>
      </c>
      <c r="AF1187" s="152">
        <v>107490.3</v>
      </c>
      <c r="AG1187" s="153">
        <f>IFERROR(__xludf.DUMMYFUNCTION("TO_DATE(INT((AH1187/(60*60*24))+""1/1/1970""))"),43654.0)</f>
        <v>43654</v>
      </c>
      <c r="AH1187" s="152">
        <v>1.562599255E9</v>
      </c>
      <c r="AI1187" s="152">
        <v>107359.9624</v>
      </c>
    </row>
    <row r="1188">
      <c r="A1188" s="156">
        <v>1.5253776E9</v>
      </c>
      <c r="B1188" s="156">
        <v>119556.4595</v>
      </c>
      <c r="C1188" s="153">
        <f>IFERROR(__xludf.DUMMYFUNCTION("TO_DATE(INT((A1188/(60*60*24))+""1/1/1970""))"),43223.0)</f>
        <v>43223</v>
      </c>
      <c r="D1188" s="156">
        <v>1.5517332E9</v>
      </c>
      <c r="E1188" s="156">
        <v>98110.305</v>
      </c>
      <c r="G1188" s="152">
        <v>1.5737076E9</v>
      </c>
      <c r="H1188" s="152">
        <v>167898.3945</v>
      </c>
      <c r="J1188" s="154">
        <v>44008.0</v>
      </c>
      <c r="K1188" s="155">
        <v>225483.5</v>
      </c>
      <c r="M1188" s="13">
        <v>1.5077304E9</v>
      </c>
      <c r="N1188" s="13">
        <v>27804.2629</v>
      </c>
      <c r="P1188" s="156">
        <v>1.5009552E9</v>
      </c>
      <c r="Q1188" s="156">
        <v>151676.606</v>
      </c>
      <c r="S1188" s="156">
        <v>1.5121728E9</v>
      </c>
      <c r="T1188" s="156">
        <v>9918.0522</v>
      </c>
      <c r="V1188" s="156">
        <v>1.494918E9</v>
      </c>
      <c r="W1188" s="156">
        <v>98683.9872</v>
      </c>
      <c r="Y1188" s="156">
        <v>1.4930748E9</v>
      </c>
      <c r="Z1188" s="156">
        <v>94018.7594</v>
      </c>
      <c r="AA1188" s="153">
        <f>IFERROR(__xludf.DUMMYFUNCTION("TO_DATE(INT((AB1188/(60*60*24))+""1/1/1970""))"),43889.0)</f>
        <v>43889</v>
      </c>
      <c r="AB1188" s="152">
        <v>1.582902E9</v>
      </c>
      <c r="AC1188" s="152">
        <v>153840.0884</v>
      </c>
      <c r="AD1188" s="153">
        <f>IFERROR(__xludf.DUMMYFUNCTION("TO_DATE(INT((AE1188/(60*60*24))+""1/1/1970""))"),43896.0)</f>
        <v>43896</v>
      </c>
      <c r="AE1188" s="156">
        <v>1.5835284E9</v>
      </c>
      <c r="AF1188" s="156">
        <v>107490.3</v>
      </c>
      <c r="AG1188" s="153">
        <f>IFERROR(__xludf.DUMMYFUNCTION("TO_DATE(INT((AH1188/(60*60*24))+""1/1/1970""))"),43654.0)</f>
        <v>43654</v>
      </c>
      <c r="AH1188" s="156">
        <v>1.562615083E9</v>
      </c>
      <c r="AI1188" s="156">
        <v>107203.9624</v>
      </c>
    </row>
    <row r="1189">
      <c r="A1189" s="152">
        <v>1.52544066E9</v>
      </c>
      <c r="B1189" s="152">
        <v>119556.4595</v>
      </c>
      <c r="C1189" s="153">
        <f>IFERROR(__xludf.DUMMYFUNCTION("TO_DATE(INT((A1189/(60*60*24))+""1/1/1970""))"),43224.0)</f>
        <v>43224</v>
      </c>
      <c r="D1189" s="156">
        <v>1.5518016E9</v>
      </c>
      <c r="E1189" s="156">
        <v>98110.305</v>
      </c>
      <c r="G1189" s="156">
        <v>1.573794E9</v>
      </c>
      <c r="H1189" s="156">
        <v>168543.4615</v>
      </c>
      <c r="J1189" s="154">
        <v>44011.0</v>
      </c>
      <c r="K1189" s="155">
        <v>221126.15</v>
      </c>
      <c r="M1189" s="13">
        <v>1.507752E9</v>
      </c>
      <c r="N1189" s="13">
        <v>27804.2629</v>
      </c>
      <c r="P1189" s="152">
        <v>1.5009948E9</v>
      </c>
      <c r="Q1189" s="152">
        <v>151676.606</v>
      </c>
      <c r="S1189" s="152">
        <v>1.5123456E9</v>
      </c>
      <c r="T1189" s="152">
        <v>9921.6423</v>
      </c>
      <c r="V1189" s="152">
        <v>1.4949576E9</v>
      </c>
      <c r="W1189" s="152">
        <v>98598.1627</v>
      </c>
      <c r="Y1189" s="152">
        <v>1.4931036E9</v>
      </c>
      <c r="Z1189" s="152">
        <v>94095.868</v>
      </c>
      <c r="AA1189" s="153">
        <f>IFERROR(__xludf.DUMMYFUNCTION("TO_DATE(INT((AB1189/(60*60*24))+""1/1/1970""))"),43889.0)</f>
        <v>43889</v>
      </c>
      <c r="AB1189" s="156">
        <v>1.58292E9</v>
      </c>
      <c r="AC1189" s="156">
        <v>153040.7149</v>
      </c>
      <c r="AD1189" s="153">
        <f>IFERROR(__xludf.DUMMYFUNCTION("TO_DATE(INT((AE1189/(60*60*24))+""1/1/1970""))"),43897.0)</f>
        <v>43897</v>
      </c>
      <c r="AE1189" s="152">
        <v>1.5835572E9</v>
      </c>
      <c r="AF1189" s="152">
        <v>107261.82</v>
      </c>
      <c r="AG1189" s="153">
        <f>IFERROR(__xludf.DUMMYFUNCTION("TO_DATE(INT((AH1189/(60*60*24))+""1/1/1970""))"),43654.0)</f>
        <v>43654</v>
      </c>
      <c r="AH1189" s="152">
        <v>1.5626302E9</v>
      </c>
      <c r="AI1189" s="152">
        <v>107162.3624</v>
      </c>
    </row>
    <row r="1190">
      <c r="A1190" s="156">
        <v>1.525464E9</v>
      </c>
      <c r="B1190" s="156">
        <v>119556.4595</v>
      </c>
      <c r="C1190" s="153">
        <f>IFERROR(__xludf.DUMMYFUNCTION("TO_DATE(INT((A1190/(60*60*24))+""1/1/1970""))"),43224.0)</f>
        <v>43224</v>
      </c>
      <c r="D1190" s="156">
        <v>1.5518484E9</v>
      </c>
      <c r="E1190" s="156">
        <v>98110.305</v>
      </c>
      <c r="G1190" s="152">
        <v>1.5738804E9</v>
      </c>
      <c r="H1190" s="152">
        <v>169152.3907</v>
      </c>
      <c r="J1190" s="154">
        <v>44012.0</v>
      </c>
      <c r="K1190" s="155">
        <v>223949.17</v>
      </c>
      <c r="M1190" s="13">
        <v>1.5078168E9</v>
      </c>
      <c r="N1190" s="13">
        <v>27603.4486</v>
      </c>
      <c r="P1190" s="156">
        <v>1.5010128E9</v>
      </c>
      <c r="Q1190" s="156">
        <v>151676.606</v>
      </c>
      <c r="S1190" s="156">
        <v>1.5123996E9</v>
      </c>
      <c r="T1190" s="156">
        <v>9921.6423</v>
      </c>
      <c r="V1190" s="156">
        <v>1.4949756E9</v>
      </c>
      <c r="W1190" s="156">
        <v>98621.5618</v>
      </c>
      <c r="Y1190" s="156">
        <v>1.4931432E9</v>
      </c>
      <c r="Z1190" s="156">
        <v>94095.868</v>
      </c>
      <c r="AA1190" s="153">
        <f>IFERROR(__xludf.DUMMYFUNCTION("TO_DATE(INT((AB1190/(60*60*24))+""1/1/1970""))"),43889.0)</f>
        <v>43889</v>
      </c>
      <c r="AB1190" s="152">
        <v>1.5829236E9</v>
      </c>
      <c r="AC1190" s="152">
        <v>152407.9904</v>
      </c>
      <c r="AD1190" s="153">
        <f>IFERROR(__xludf.DUMMYFUNCTION("TO_DATE(INT((AE1190/(60*60*24))+""1/1/1970""))"),43899.0)</f>
        <v>43899</v>
      </c>
      <c r="AE1190" s="156">
        <v>1.5837624E9</v>
      </c>
      <c r="AF1190" s="156">
        <v>107261.82</v>
      </c>
      <c r="AG1190" s="153">
        <f>IFERROR(__xludf.DUMMYFUNCTION("TO_DATE(INT((AH1190/(60*60*24))+""1/1/1970""))"),43655.0)</f>
        <v>43655</v>
      </c>
      <c r="AH1190" s="156">
        <v>1.56263094E9</v>
      </c>
      <c r="AI1190" s="156">
        <v>107162.3624</v>
      </c>
    </row>
    <row r="1191">
      <c r="A1191" s="152">
        <v>1.52569986E9</v>
      </c>
      <c r="B1191" s="152">
        <v>119556.4595</v>
      </c>
      <c r="C1191" s="153">
        <f>IFERROR(__xludf.DUMMYFUNCTION("TO_DATE(INT((A1191/(60*60*24))+""1/1/1970""))"),43227.0)</f>
        <v>43227</v>
      </c>
      <c r="D1191" s="152">
        <v>1.5519348E9</v>
      </c>
      <c r="E1191" s="152">
        <v>98110.305</v>
      </c>
      <c r="G1191" s="156">
        <v>1.5740892E9</v>
      </c>
      <c r="H1191" s="156">
        <v>169152.3907</v>
      </c>
      <c r="J1191" s="154">
        <v>44013.0</v>
      </c>
      <c r="K1191" s="155">
        <v>226392.42</v>
      </c>
      <c r="M1191" s="13">
        <v>1.5078384E9</v>
      </c>
      <c r="N1191" s="13">
        <v>27603.4486</v>
      </c>
      <c r="P1191" s="152">
        <v>1.5010416E9</v>
      </c>
      <c r="Q1191" s="152">
        <v>152307.9342</v>
      </c>
      <c r="S1191" s="152">
        <v>1.5124212E9</v>
      </c>
      <c r="T1191" s="152">
        <v>9921.6423</v>
      </c>
      <c r="V1191" s="152">
        <v>1.4949972E9</v>
      </c>
      <c r="W1191" s="152">
        <v>98727.7629</v>
      </c>
      <c r="Y1191" s="152">
        <v>1.4931612E9</v>
      </c>
      <c r="Z1191" s="152">
        <v>94095.868</v>
      </c>
      <c r="AA1191" s="153">
        <f>IFERROR(__xludf.DUMMYFUNCTION("TO_DATE(INT((AB1191/(60*60*24))+""1/1/1970""))"),43890.0)</f>
        <v>43890</v>
      </c>
      <c r="AB1191" s="156">
        <v>1.5829524E9</v>
      </c>
      <c r="AC1191" s="156">
        <v>152407.9904</v>
      </c>
      <c r="AD1191" s="153">
        <f>IFERROR(__xludf.DUMMYFUNCTION("TO_DATE(INT((AE1191/(60*60*24))+""1/1/1970""))"),43899.0)</f>
        <v>43899</v>
      </c>
      <c r="AE1191" s="152">
        <v>1.5837804E9</v>
      </c>
      <c r="AF1191" s="152">
        <v>107261.82</v>
      </c>
      <c r="AG1191" s="153">
        <f>IFERROR(__xludf.DUMMYFUNCTION("TO_DATE(INT((AH1191/(60*60*24))+""1/1/1970""))"),43655.0)</f>
        <v>43655</v>
      </c>
      <c r="AH1191" s="152">
        <v>1.562647419E9</v>
      </c>
      <c r="AI1191" s="152">
        <v>107162.3624</v>
      </c>
    </row>
    <row r="1192">
      <c r="A1192" s="156">
        <v>1.5257232E9</v>
      </c>
      <c r="B1192" s="156">
        <v>119556.4595</v>
      </c>
      <c r="C1192" s="153">
        <f>IFERROR(__xludf.DUMMYFUNCTION("TO_DATE(INT((A1192/(60*60*24))+""1/1/1970""))"),43227.0)</f>
        <v>43227</v>
      </c>
      <c r="D1192" s="152">
        <v>1.5519924E9</v>
      </c>
      <c r="E1192" s="152">
        <v>98110.305</v>
      </c>
      <c r="G1192" s="156">
        <v>1.5741396E9</v>
      </c>
      <c r="H1192" s="156">
        <v>169748.3095</v>
      </c>
      <c r="J1192" s="154">
        <v>44014.0</v>
      </c>
      <c r="K1192" s="155">
        <v>227684.49</v>
      </c>
      <c r="M1192" s="13">
        <v>1.5079032E9</v>
      </c>
      <c r="N1192" s="13">
        <v>27669.8406</v>
      </c>
      <c r="P1192" s="156">
        <v>1.5010812E9</v>
      </c>
      <c r="Q1192" s="156">
        <v>152307.9342</v>
      </c>
      <c r="S1192" s="156">
        <v>1.512486E9</v>
      </c>
      <c r="T1192" s="156">
        <v>9922.5534</v>
      </c>
      <c r="V1192" s="156">
        <v>1.4950368E9</v>
      </c>
      <c r="W1192" s="156">
        <v>98837.1868</v>
      </c>
      <c r="Y1192" s="156">
        <v>1.4931828E9</v>
      </c>
      <c r="Z1192" s="156">
        <v>93520.3071</v>
      </c>
      <c r="AA1192" s="153">
        <f>IFERROR(__xludf.DUMMYFUNCTION("TO_DATE(INT((AB1192/(60*60*24))+""1/1/1970""))"),43892.0)</f>
        <v>43892</v>
      </c>
      <c r="AB1192" s="152">
        <v>1.5831252E9</v>
      </c>
      <c r="AC1192" s="152">
        <v>152407.9904</v>
      </c>
      <c r="AD1192" s="153">
        <f>IFERROR(__xludf.DUMMYFUNCTION("TO_DATE(INT((AE1192/(60*60*24))+""1/1/1970""))"),43899.0)</f>
        <v>43899</v>
      </c>
      <c r="AE1192" s="156">
        <v>1.583784E9</v>
      </c>
      <c r="AF1192" s="156">
        <v>107261.82</v>
      </c>
      <c r="AG1192" s="153">
        <f>IFERROR(__xludf.DUMMYFUNCTION("TO_DATE(INT((AH1192/(60*60*24))+""1/1/1970""))"),43655.0)</f>
        <v>43655</v>
      </c>
      <c r="AH1192" s="156">
        <v>1.562663496E9</v>
      </c>
      <c r="AI1192" s="156">
        <v>107162.3624</v>
      </c>
    </row>
    <row r="1193">
      <c r="A1193" s="152">
        <v>1.52578626E9</v>
      </c>
      <c r="B1193" s="152">
        <v>119556.4595</v>
      </c>
      <c r="C1193" s="153">
        <f>IFERROR(__xludf.DUMMYFUNCTION("TO_DATE(INT((A1193/(60*60*24))+""1/1/1970""))"),43228.0)</f>
        <v>43228</v>
      </c>
      <c r="D1193" s="152">
        <v>1.5520608E9</v>
      </c>
      <c r="E1193" s="152">
        <v>98110.305</v>
      </c>
      <c r="G1193" s="152">
        <v>1.574226E9</v>
      </c>
      <c r="H1193" s="152">
        <v>168589.1543</v>
      </c>
      <c r="J1193" s="154">
        <v>44015.0</v>
      </c>
      <c r="K1193" s="155">
        <v>228911.06</v>
      </c>
      <c r="M1193" s="13">
        <v>1.5079248E9</v>
      </c>
      <c r="N1193" s="13">
        <v>27669.8406</v>
      </c>
      <c r="P1193" s="152">
        <v>1.5010992E9</v>
      </c>
      <c r="Q1193" s="152">
        <v>152307.9342</v>
      </c>
      <c r="S1193" s="152">
        <v>1.5125076E9</v>
      </c>
      <c r="T1193" s="152">
        <v>9922.5534</v>
      </c>
      <c r="V1193" s="152">
        <v>1.495062E9</v>
      </c>
      <c r="W1193" s="152">
        <v>99053.2197</v>
      </c>
      <c r="Y1193" s="152">
        <v>1.4932224E9</v>
      </c>
      <c r="Z1193" s="152">
        <v>93520.3071</v>
      </c>
      <c r="AA1193" s="153">
        <f>IFERROR(__xludf.DUMMYFUNCTION("TO_DATE(INT((AB1193/(60*60*24))+""1/1/1970""))"),43892.0)</f>
        <v>43892</v>
      </c>
      <c r="AB1193" s="156">
        <v>1.5831612E9</v>
      </c>
      <c r="AC1193" s="156">
        <v>152742.2063</v>
      </c>
      <c r="AD1193" s="153">
        <f>IFERROR(__xludf.DUMMYFUNCTION("TO_DATE(INT((AE1193/(60*60*24))+""1/1/1970""))"),43900.0)</f>
        <v>43900</v>
      </c>
      <c r="AE1193" s="152">
        <v>1.5838128E9</v>
      </c>
      <c r="AF1193" s="152">
        <v>106612.78</v>
      </c>
      <c r="AG1193" s="153">
        <f>IFERROR(__xludf.DUMMYFUNCTION("TO_DATE(INT((AH1193/(60*60*24))+""1/1/1970""))"),43655.0)</f>
        <v>43655</v>
      </c>
      <c r="AH1193" s="152">
        <v>1.5626793E9</v>
      </c>
      <c r="AI1193" s="152">
        <v>107162.3624</v>
      </c>
    </row>
    <row r="1194">
      <c r="A1194" s="156">
        <v>1.5258096E9</v>
      </c>
      <c r="B1194" s="156">
        <v>119556.4595</v>
      </c>
      <c r="C1194" s="153">
        <f>IFERROR(__xludf.DUMMYFUNCTION("TO_DATE(INT((A1194/(60*60*24))+""1/1/1970""))"),43228.0)</f>
        <v>43228</v>
      </c>
      <c r="D1194" s="152">
        <v>1.5521076E9</v>
      </c>
      <c r="E1194" s="152">
        <v>98110.305</v>
      </c>
      <c r="G1194" s="156">
        <v>1.5743124E9</v>
      </c>
      <c r="H1194" s="156">
        <v>169615.8277</v>
      </c>
      <c r="J1194" s="154">
        <v>44018.0</v>
      </c>
      <c r="K1194" s="155">
        <v>228911.06</v>
      </c>
      <c r="M1194" s="13">
        <v>1.5079392E9</v>
      </c>
      <c r="N1194" s="13">
        <v>27646.1825</v>
      </c>
      <c r="P1194" s="156">
        <v>1.501128E9</v>
      </c>
      <c r="Q1194" s="156">
        <v>152370.3104</v>
      </c>
      <c r="S1194" s="156">
        <v>1.5125724E9</v>
      </c>
      <c r="T1194" s="156">
        <v>9919.3383</v>
      </c>
      <c r="V1194" s="156">
        <v>1.4950764E9</v>
      </c>
      <c r="W1194" s="156">
        <v>99010.0519</v>
      </c>
      <c r="Y1194" s="156">
        <v>1.4932476E9</v>
      </c>
      <c r="Z1194" s="156">
        <v>93520.3071</v>
      </c>
      <c r="AA1194" s="153">
        <f>IFERROR(__xludf.DUMMYFUNCTION("TO_DATE(INT((AB1194/(60*60*24))+""1/1/1970""))"),43892.0)</f>
        <v>43892</v>
      </c>
      <c r="AB1194" s="152">
        <v>1.5831792E9</v>
      </c>
      <c r="AC1194" s="152">
        <v>152041.9469</v>
      </c>
      <c r="AD1194" s="153">
        <f>IFERROR(__xludf.DUMMYFUNCTION("TO_DATE(INT((AE1194/(60*60*24))+""1/1/1970""))"),43900.0)</f>
        <v>43900</v>
      </c>
      <c r="AE1194" s="156">
        <v>1.5838488E9</v>
      </c>
      <c r="AF1194" s="156">
        <v>106612.78</v>
      </c>
      <c r="AG1194" s="153">
        <f>IFERROR(__xludf.DUMMYFUNCTION("TO_DATE(INT((AH1194/(60*60*24))+""1/1/1970""))"),43655.0)</f>
        <v>43655</v>
      </c>
      <c r="AH1194" s="156">
        <v>1.562695095E9</v>
      </c>
      <c r="AI1194" s="156">
        <v>107172.7624</v>
      </c>
    </row>
    <row r="1195">
      <c r="A1195" s="152">
        <v>1.52587266E9</v>
      </c>
      <c r="B1195" s="152">
        <v>119556.4595</v>
      </c>
      <c r="C1195" s="153">
        <f>IFERROR(__xludf.DUMMYFUNCTION("TO_DATE(INT((A1195/(60*60*24))+""1/1/1970""))"),43229.0)</f>
        <v>43229</v>
      </c>
      <c r="D1195" s="152">
        <v>1.5523344E9</v>
      </c>
      <c r="E1195" s="152">
        <v>98110.305</v>
      </c>
      <c r="G1195" s="152">
        <v>1.5743988E9</v>
      </c>
      <c r="H1195" s="152">
        <v>169575.7592</v>
      </c>
      <c r="J1195" s="154">
        <v>44019.0</v>
      </c>
      <c r="K1195" s="155">
        <v>231960.45</v>
      </c>
      <c r="M1195" s="13">
        <v>1.5080256E9</v>
      </c>
      <c r="N1195" s="13">
        <v>27646.1825</v>
      </c>
      <c r="P1195" s="152">
        <v>1.5011676E9</v>
      </c>
      <c r="Q1195" s="152">
        <v>152370.3104</v>
      </c>
      <c r="S1195" s="152">
        <v>1.512594E9</v>
      </c>
      <c r="T1195" s="152">
        <v>9919.3383</v>
      </c>
      <c r="V1195" s="152">
        <v>1.495116E9</v>
      </c>
      <c r="W1195" s="152">
        <v>99448.6723</v>
      </c>
      <c r="Y1195" s="152">
        <v>1.493262E9</v>
      </c>
      <c r="Z1195" s="152">
        <v>93697.0144</v>
      </c>
      <c r="AA1195" s="153">
        <f>IFERROR(__xludf.DUMMYFUNCTION("TO_DATE(INT((AB1195/(60*60*24))+""1/1/1970""))"),43892.0)</f>
        <v>43892</v>
      </c>
      <c r="AB1195" s="156">
        <v>1.5831828E9</v>
      </c>
      <c r="AC1195" s="156">
        <v>150583.4922</v>
      </c>
      <c r="AD1195" s="153">
        <f>IFERROR(__xludf.DUMMYFUNCTION("TO_DATE(INT((AE1195/(60*60*24))+""1/1/1970""))"),43900.0)</f>
        <v>43900</v>
      </c>
      <c r="AE1195" s="152">
        <v>1.5838668E9</v>
      </c>
      <c r="AF1195" s="152">
        <v>106612.78</v>
      </c>
      <c r="AG1195" s="153">
        <f>IFERROR(__xludf.DUMMYFUNCTION("TO_DATE(INT((AH1195/(60*60*24))+""1/1/1970""))"),43655.0)</f>
        <v>43655</v>
      </c>
      <c r="AH1195" s="152">
        <v>1.562711041E9</v>
      </c>
      <c r="AI1195" s="152">
        <v>107253.3624</v>
      </c>
    </row>
    <row r="1196">
      <c r="A1196" s="156">
        <v>1.525896E9</v>
      </c>
      <c r="B1196" s="156">
        <v>119556.4595</v>
      </c>
      <c r="C1196" s="153">
        <f>IFERROR(__xludf.DUMMYFUNCTION("TO_DATE(INT((A1196/(60*60*24))+""1/1/1970""))"),43229.0)</f>
        <v>43229</v>
      </c>
      <c r="D1196" s="152">
        <v>1.5524028E9</v>
      </c>
      <c r="E1196" s="152">
        <v>98110.305</v>
      </c>
      <c r="G1196" s="156">
        <v>1.5744852E9</v>
      </c>
      <c r="H1196" s="156">
        <v>168369.4847</v>
      </c>
      <c r="J1196" s="154">
        <v>44020.0</v>
      </c>
      <c r="K1196" s="155">
        <v>230543.26</v>
      </c>
      <c r="M1196" s="13">
        <v>1.508112E9</v>
      </c>
      <c r="N1196" s="13">
        <v>27658.938</v>
      </c>
      <c r="P1196" s="156">
        <v>1.5011856E9</v>
      </c>
      <c r="Q1196" s="156">
        <v>152370.3104</v>
      </c>
      <c r="S1196" s="156">
        <v>1.5126588E9</v>
      </c>
      <c r="T1196" s="156">
        <v>9915.5613</v>
      </c>
      <c r="V1196" s="156">
        <v>1.4951484E9</v>
      </c>
      <c r="W1196" s="156">
        <v>98848.9773</v>
      </c>
      <c r="Y1196" s="156">
        <v>1.4933016E9</v>
      </c>
      <c r="Z1196" s="156">
        <v>93697.0144</v>
      </c>
      <c r="AA1196" s="153">
        <f>IFERROR(__xludf.DUMMYFUNCTION("TO_DATE(INT((AB1196/(60*60*24))+""1/1/1970""))"),43893.0)</f>
        <v>43893</v>
      </c>
      <c r="AB1196" s="152">
        <v>1.5832116E9</v>
      </c>
      <c r="AC1196" s="152">
        <v>150583.4922</v>
      </c>
      <c r="AD1196" s="153">
        <f>IFERROR(__xludf.DUMMYFUNCTION("TO_DATE(INT((AE1196/(60*60*24))+""1/1/1970""))"),43900.0)</f>
        <v>43900</v>
      </c>
      <c r="AE1196" s="156">
        <v>1.5838704E9</v>
      </c>
      <c r="AF1196" s="156">
        <v>106612.78</v>
      </c>
      <c r="AG1196" s="153">
        <f>IFERROR(__xludf.DUMMYFUNCTION("TO_DATE(INT((AH1196/(60*60*24))+""1/1/1970""))"),43655.0)</f>
        <v>43655</v>
      </c>
      <c r="AH1196" s="156">
        <v>1.562716737E9</v>
      </c>
      <c r="AI1196" s="156">
        <v>107253.3624</v>
      </c>
    </row>
    <row r="1197">
      <c r="A1197" s="152">
        <v>1.52595906E9</v>
      </c>
      <c r="B1197" s="152">
        <v>119556.4595</v>
      </c>
      <c r="C1197" s="153">
        <f>IFERROR(__xludf.DUMMYFUNCTION("TO_DATE(INT((A1197/(60*60*24))+""1/1/1970""))"),43230.0)</f>
        <v>43230</v>
      </c>
      <c r="D1197" s="152">
        <v>1.5524496E9</v>
      </c>
      <c r="E1197" s="152">
        <v>98110.305</v>
      </c>
      <c r="G1197" s="152">
        <v>1.574694E9</v>
      </c>
      <c r="H1197" s="152">
        <v>168369.4847</v>
      </c>
      <c r="J1197" s="154">
        <v>44021.0</v>
      </c>
      <c r="K1197" s="155">
        <v>231945.76</v>
      </c>
      <c r="M1197" s="13">
        <v>1.5081624E9</v>
      </c>
      <c r="N1197" s="13">
        <v>27658.938</v>
      </c>
      <c r="P1197" s="152">
        <v>1.5012144E9</v>
      </c>
      <c r="Q1197" s="152">
        <v>152089.2786</v>
      </c>
      <c r="S1197" s="152">
        <v>1.5126804E9</v>
      </c>
      <c r="T1197" s="152">
        <v>9915.5613</v>
      </c>
      <c r="V1197" s="152">
        <v>1.4951556E9</v>
      </c>
      <c r="W1197" s="152">
        <v>98905.2174</v>
      </c>
      <c r="Y1197" s="152">
        <v>1.493334E9</v>
      </c>
      <c r="Z1197" s="152">
        <v>93697.0144</v>
      </c>
      <c r="AA1197" s="153">
        <f>IFERROR(__xludf.DUMMYFUNCTION("TO_DATE(INT((AB1197/(60*60*24))+""1/1/1970""))"),43893.0)</f>
        <v>43893</v>
      </c>
      <c r="AB1197" s="156">
        <v>1.5832476E9</v>
      </c>
      <c r="AC1197" s="156">
        <v>151448.546</v>
      </c>
      <c r="AD1197" s="153">
        <f>IFERROR(__xludf.DUMMYFUNCTION("TO_DATE(INT((AE1197/(60*60*24))+""1/1/1970""))"),43901.0)</f>
        <v>43901</v>
      </c>
      <c r="AE1197" s="152">
        <v>1.5838992E9</v>
      </c>
      <c r="AF1197" s="152">
        <v>107099.42</v>
      </c>
      <c r="AG1197" s="153">
        <f>IFERROR(__xludf.DUMMYFUNCTION("TO_DATE(INT((AH1197/(60*60*24))+""1/1/1970""))"),43656.0)</f>
        <v>43656</v>
      </c>
      <c r="AH1197" s="152">
        <v>1.562726865E9</v>
      </c>
      <c r="AI1197" s="152">
        <v>107253.3624</v>
      </c>
    </row>
    <row r="1198">
      <c r="A1198" s="156">
        <v>1.5259824E9</v>
      </c>
      <c r="B1198" s="156">
        <v>120170.0575</v>
      </c>
      <c r="C1198" s="153">
        <f>IFERROR(__xludf.DUMMYFUNCTION("TO_DATE(INT((A1198/(60*60*24))+""1/1/1970""))"),43230.0)</f>
        <v>43230</v>
      </c>
      <c r="D1198" s="152">
        <v>1.5525072E9</v>
      </c>
      <c r="E1198" s="152">
        <v>98110.305</v>
      </c>
      <c r="G1198" s="152">
        <v>1.5747444E9</v>
      </c>
      <c r="H1198" s="152">
        <v>169391.5689</v>
      </c>
      <c r="J1198" s="154">
        <v>44022.0</v>
      </c>
      <c r="K1198" s="155">
        <v>231648.26</v>
      </c>
      <c r="M1198" s="13">
        <v>1.508184E9</v>
      </c>
      <c r="N1198" s="13">
        <v>27658.938</v>
      </c>
      <c r="P1198" s="156">
        <v>1.501254E9</v>
      </c>
      <c r="Q1198" s="156">
        <v>152089.2786</v>
      </c>
      <c r="S1198" s="156">
        <v>1.5127452E9</v>
      </c>
      <c r="T1198" s="156">
        <v>9917.9989</v>
      </c>
      <c r="V1198" s="156">
        <v>1.4951952E9</v>
      </c>
      <c r="W1198" s="156">
        <v>99024.2704</v>
      </c>
      <c r="Y1198" s="156">
        <v>1.4933412E9</v>
      </c>
      <c r="Z1198" s="156">
        <v>94093.1141</v>
      </c>
      <c r="AA1198" s="153">
        <f>IFERROR(__xludf.DUMMYFUNCTION("TO_DATE(INT((AB1198/(60*60*24))+""1/1/1970""))"),43893.0)</f>
        <v>43893</v>
      </c>
      <c r="AB1198" s="152">
        <v>1.5832656E9</v>
      </c>
      <c r="AC1198" s="152">
        <v>152525.8028</v>
      </c>
      <c r="AD1198" s="153">
        <f>IFERROR(__xludf.DUMMYFUNCTION("TO_DATE(INT((AE1198/(60*60*24))+""1/1/1970""))"),43901.0)</f>
        <v>43901</v>
      </c>
      <c r="AE1198" s="156">
        <v>1.5839352E9</v>
      </c>
      <c r="AF1198" s="156">
        <v>107099.42</v>
      </c>
      <c r="AG1198" s="153">
        <f>IFERROR(__xludf.DUMMYFUNCTION("TO_DATE(INT((AH1198/(60*60*24))+""1/1/1970""))"),43656.0)</f>
        <v>43656</v>
      </c>
      <c r="AH1198" s="156">
        <v>1.562742691E9</v>
      </c>
      <c r="AI1198" s="156">
        <v>107253.3624</v>
      </c>
    </row>
    <row r="1199">
      <c r="A1199" s="152">
        <v>1.52604546E9</v>
      </c>
      <c r="B1199" s="152">
        <v>120258.0465</v>
      </c>
      <c r="C1199" s="153">
        <f>IFERROR(__xludf.DUMMYFUNCTION("TO_DATE(INT((A1199/(60*60*24))+""1/1/1970""))"),43231.0)</f>
        <v>43231</v>
      </c>
      <c r="D1199" s="152">
        <v>1.5525756E9</v>
      </c>
      <c r="E1199" s="152">
        <v>98110.305</v>
      </c>
      <c r="G1199" s="156">
        <v>1.5748308E9</v>
      </c>
      <c r="H1199" s="156">
        <v>171129.8641</v>
      </c>
      <c r="J1199" s="154">
        <v>44025.0</v>
      </c>
      <c r="K1199" s="155">
        <v>233539.28</v>
      </c>
      <c r="M1199" s="13">
        <v>1.5082488E9</v>
      </c>
      <c r="N1199" s="13">
        <v>27640.5872</v>
      </c>
      <c r="P1199" s="152">
        <v>1.501272E9</v>
      </c>
      <c r="Q1199" s="152">
        <v>152089.2786</v>
      </c>
      <c r="S1199" s="152">
        <v>1.5127668E9</v>
      </c>
      <c r="T1199" s="152">
        <v>9917.9989</v>
      </c>
      <c r="V1199" s="152">
        <v>1.4952276E9</v>
      </c>
      <c r="W1199" s="152">
        <v>98890.7269</v>
      </c>
      <c r="Y1199" s="152">
        <v>1.4933808E9</v>
      </c>
      <c r="Z1199" s="152">
        <v>94093.1141</v>
      </c>
      <c r="AA1199" s="153">
        <f>IFERROR(__xludf.DUMMYFUNCTION("TO_DATE(INT((AB1199/(60*60*24))+""1/1/1970""))"),43893.0)</f>
        <v>43893</v>
      </c>
      <c r="AB1199" s="156">
        <v>1.5832692E9</v>
      </c>
      <c r="AC1199" s="156">
        <v>152889.2569</v>
      </c>
      <c r="AD1199" s="153">
        <f>IFERROR(__xludf.DUMMYFUNCTION("TO_DATE(INT((AE1199/(60*60*24))+""1/1/1970""))"),43901.0)</f>
        <v>43901</v>
      </c>
      <c r="AE1199" s="152">
        <v>1.5839532E9</v>
      </c>
      <c r="AF1199" s="152">
        <v>107099.42</v>
      </c>
      <c r="AG1199" s="153">
        <f>IFERROR(__xludf.DUMMYFUNCTION("TO_DATE(INT((AH1199/(60*60*24))+""1/1/1970""))"),43656.0)</f>
        <v>43656</v>
      </c>
      <c r="AH1199" s="152">
        <v>1.562758673E9</v>
      </c>
      <c r="AI1199" s="152">
        <v>107253.3624</v>
      </c>
    </row>
    <row r="1200">
      <c r="A1200" s="156">
        <v>1.5260688E9</v>
      </c>
      <c r="B1200" s="156">
        <v>120535.2118</v>
      </c>
      <c r="C1200" s="153">
        <f>IFERROR(__xludf.DUMMYFUNCTION("TO_DATE(INT((A1200/(60*60*24))+""1/1/1970""))"),43231.0)</f>
        <v>43231</v>
      </c>
      <c r="D1200" s="152">
        <v>1.5526224E9</v>
      </c>
      <c r="E1200" s="152">
        <v>98110.305</v>
      </c>
      <c r="G1200" s="152">
        <v>1.5749172E9</v>
      </c>
      <c r="H1200" s="152">
        <v>172943.4289</v>
      </c>
      <c r="J1200" s="154">
        <v>44026.0</v>
      </c>
      <c r="K1200" s="155">
        <v>231859.03</v>
      </c>
      <c r="M1200" s="13">
        <v>1.5082704E9</v>
      </c>
      <c r="N1200" s="13">
        <v>27640.5872</v>
      </c>
      <c r="P1200" s="156">
        <v>1.5013008E9</v>
      </c>
      <c r="Q1200" s="156">
        <v>151766.1974</v>
      </c>
      <c r="S1200" s="156">
        <v>1.5127776E9</v>
      </c>
      <c r="T1200" s="156">
        <v>9906.672</v>
      </c>
      <c r="V1200" s="156">
        <v>1.495404E9</v>
      </c>
      <c r="W1200" s="156">
        <v>98852.4026</v>
      </c>
      <c r="Y1200" s="156">
        <v>1.4934132E9</v>
      </c>
      <c r="Z1200" s="156">
        <v>94093.1141</v>
      </c>
      <c r="AA1200" s="153">
        <f>IFERROR(__xludf.DUMMYFUNCTION("TO_DATE(INT((AB1200/(60*60*24))+""1/1/1970""))"),43894.0)</f>
        <v>43894</v>
      </c>
      <c r="AB1200" s="152">
        <v>1.583298E9</v>
      </c>
      <c r="AC1200" s="152">
        <v>152889.2569</v>
      </c>
      <c r="AD1200" s="153">
        <f>IFERROR(__xludf.DUMMYFUNCTION("TO_DATE(INT((AE1200/(60*60*24))+""1/1/1970""))"),43901.0)</f>
        <v>43901</v>
      </c>
      <c r="AE1200" s="156">
        <v>1.5839568E9</v>
      </c>
      <c r="AF1200" s="156">
        <v>107099.42</v>
      </c>
      <c r="AG1200" s="153">
        <f>IFERROR(__xludf.DUMMYFUNCTION("TO_DATE(INT((AH1200/(60*60*24))+""1/1/1970""))"),43656.0)</f>
        <v>43656</v>
      </c>
      <c r="AH1200" s="156">
        <v>1.562774486E9</v>
      </c>
      <c r="AI1200" s="156">
        <v>107537.9224</v>
      </c>
    </row>
    <row r="1201">
      <c r="A1201" s="152">
        <v>1.52630466E9</v>
      </c>
      <c r="B1201" s="152">
        <v>120772.7821</v>
      </c>
      <c r="C1201" s="153">
        <f>IFERROR(__xludf.DUMMYFUNCTION("TO_DATE(INT((A1201/(60*60*24))+""1/1/1970""))"),43234.0)</f>
        <v>43234</v>
      </c>
      <c r="D1201" s="152">
        <v>1.55268E9</v>
      </c>
      <c r="E1201" s="152">
        <v>98110.305</v>
      </c>
      <c r="G1201" s="156">
        <v>1.5750396E9</v>
      </c>
      <c r="H1201" s="156">
        <v>172943.4289</v>
      </c>
      <c r="J1201" s="154">
        <v>44027.0</v>
      </c>
      <c r="K1201" s="155">
        <v>234726.79</v>
      </c>
      <c r="M1201" s="13">
        <v>1.5083352E9</v>
      </c>
      <c r="N1201" s="13">
        <v>27696.5082</v>
      </c>
      <c r="P1201" s="152">
        <v>1.5015096E9</v>
      </c>
      <c r="Q1201" s="152">
        <v>151766.1974</v>
      </c>
      <c r="S1201" s="152">
        <v>1.5129504E9</v>
      </c>
      <c r="T1201" s="152">
        <v>9906.0887</v>
      </c>
      <c r="V1201" s="152">
        <v>1.4954076E9</v>
      </c>
      <c r="W1201" s="152">
        <v>98824.7538</v>
      </c>
      <c r="Y1201" s="152">
        <v>1.493424E9</v>
      </c>
      <c r="Z1201" s="152">
        <v>93810.3824</v>
      </c>
      <c r="AA1201" s="153">
        <f>IFERROR(__xludf.DUMMYFUNCTION("TO_DATE(INT((AB1201/(60*60*24))+""1/1/1970""))"),43894.0)</f>
        <v>43894</v>
      </c>
      <c r="AB1201" s="156">
        <v>1.583334E9</v>
      </c>
      <c r="AC1201" s="156">
        <v>152906.4466</v>
      </c>
      <c r="AD1201" s="153">
        <f>IFERROR(__xludf.DUMMYFUNCTION("TO_DATE(INT((AE1201/(60*60*24))+""1/1/1970""))"),43902.0)</f>
        <v>43902</v>
      </c>
      <c r="AE1201" s="152">
        <v>1.5839856E9</v>
      </c>
      <c r="AF1201" s="152">
        <v>106654.22</v>
      </c>
      <c r="AG1201" s="153">
        <f>IFERROR(__xludf.DUMMYFUNCTION("TO_DATE(INT((AH1201/(60*60*24))+""1/1/1970""))"),43656.0)</f>
        <v>43656</v>
      </c>
      <c r="AH1201" s="152">
        <v>1.562790378E9</v>
      </c>
      <c r="AI1201" s="152">
        <v>107497.7424</v>
      </c>
    </row>
    <row r="1202">
      <c r="A1202" s="156">
        <v>1.526328E9</v>
      </c>
      <c r="B1202" s="156">
        <v>120592.4046</v>
      </c>
      <c r="C1202" s="153">
        <f>IFERROR(__xludf.DUMMYFUNCTION("TO_DATE(INT((A1202/(60*60*24))+""1/1/1970""))"),43234.0)</f>
        <v>43234</v>
      </c>
      <c r="D1202" s="152">
        <v>1.5529176E9</v>
      </c>
      <c r="E1202" s="152">
        <v>98110.305</v>
      </c>
      <c r="G1202" s="156">
        <v>1.57509E9</v>
      </c>
      <c r="H1202" s="156">
        <v>176011.4486</v>
      </c>
      <c r="J1202" s="154">
        <v>44028.0</v>
      </c>
      <c r="K1202" s="155">
        <v>236448.15</v>
      </c>
      <c r="M1202" s="13">
        <v>1.5083568E9</v>
      </c>
      <c r="N1202" s="13">
        <v>27696.5082</v>
      </c>
      <c r="P1202" s="156">
        <v>1.5015312E9</v>
      </c>
      <c r="Q1202" s="156">
        <v>151766.1974</v>
      </c>
      <c r="S1202" s="156">
        <v>1.5130044E9</v>
      </c>
      <c r="T1202" s="156">
        <v>9906.0887</v>
      </c>
      <c r="V1202" s="156">
        <v>1.4954436E9</v>
      </c>
      <c r="W1202" s="156">
        <v>98691.1075</v>
      </c>
      <c r="Y1202" s="156">
        <v>1.4935896E9</v>
      </c>
      <c r="Z1202" s="156">
        <v>93810.3824</v>
      </c>
      <c r="AA1202" s="153">
        <f>IFERROR(__xludf.DUMMYFUNCTION("TO_DATE(INT((AB1202/(60*60*24))+""1/1/1970""))"),43894.0)</f>
        <v>43894</v>
      </c>
      <c r="AB1202" s="152">
        <v>1.583352E9</v>
      </c>
      <c r="AC1202" s="152">
        <v>151902.4191</v>
      </c>
      <c r="AD1202" s="153">
        <f>IFERROR(__xludf.DUMMYFUNCTION("TO_DATE(INT((AE1202/(60*60*24))+""1/1/1970""))"),43902.0)</f>
        <v>43902</v>
      </c>
      <c r="AE1202" s="156">
        <v>1.5840216E9</v>
      </c>
      <c r="AF1202" s="156">
        <v>106654.22</v>
      </c>
      <c r="AG1202" s="153">
        <f>IFERROR(__xludf.DUMMYFUNCTION("TO_DATE(INT((AH1202/(60*60*24))+""1/1/1970""))"),43656.0)</f>
        <v>43656</v>
      </c>
      <c r="AH1202" s="156">
        <v>1.562803181E9</v>
      </c>
      <c r="AI1202" s="156">
        <v>107497.7424</v>
      </c>
    </row>
    <row r="1203">
      <c r="A1203" s="152">
        <v>1.52639106E9</v>
      </c>
      <c r="B1203" s="152">
        <v>119914.8894</v>
      </c>
      <c r="C1203" s="153">
        <f>IFERROR(__xludf.DUMMYFUNCTION("TO_DATE(INT((A1203/(60*60*24))+""1/1/1970""))"),43235.0)</f>
        <v>43235</v>
      </c>
      <c r="D1203" s="152">
        <v>1.552968E9</v>
      </c>
      <c r="E1203" s="152">
        <v>98110.305</v>
      </c>
      <c r="G1203" s="152">
        <v>1.5752988E9</v>
      </c>
      <c r="H1203" s="152">
        <v>176011.4486</v>
      </c>
      <c r="J1203" s="154">
        <v>44029.0</v>
      </c>
      <c r="K1203" s="155">
        <v>236005.68</v>
      </c>
      <c r="M1203" s="13">
        <v>1.5084216E9</v>
      </c>
      <c r="N1203" s="13">
        <v>27626.6434</v>
      </c>
      <c r="P1203" s="152">
        <v>1.50156E9</v>
      </c>
      <c r="Q1203" s="152">
        <v>151625.9354</v>
      </c>
      <c r="S1203" s="152">
        <v>1.513026E9</v>
      </c>
      <c r="T1203" s="152">
        <v>9906.0887</v>
      </c>
      <c r="V1203" s="152">
        <v>1.4954832E9</v>
      </c>
      <c r="W1203" s="152">
        <v>98722.5691</v>
      </c>
      <c r="Y1203" s="152">
        <v>1.4935932E9</v>
      </c>
      <c r="Z1203" s="152">
        <v>93810.3824</v>
      </c>
      <c r="AA1203" s="153">
        <f>IFERROR(__xludf.DUMMYFUNCTION("TO_DATE(INT((AB1203/(60*60*24))+""1/1/1970""))"),43894.0)</f>
        <v>43894</v>
      </c>
      <c r="AB1203" s="156">
        <v>1.5833556E9</v>
      </c>
      <c r="AC1203" s="156">
        <v>151287.3138</v>
      </c>
      <c r="AD1203" s="153">
        <f>IFERROR(__xludf.DUMMYFUNCTION("TO_DATE(INT((AE1203/(60*60*24))+""1/1/1970""))"),43902.0)</f>
        <v>43902</v>
      </c>
      <c r="AE1203" s="152">
        <v>1.5840396E9</v>
      </c>
      <c r="AF1203" s="152">
        <v>106654.22</v>
      </c>
      <c r="AG1203" s="153">
        <f>IFERROR(__xludf.DUMMYFUNCTION("TO_DATE(INT((AH1203/(60*60*24))+""1/1/1970""))"),43657.0)</f>
        <v>43657</v>
      </c>
      <c r="AH1203" s="152">
        <v>1.562806757E9</v>
      </c>
      <c r="AI1203" s="152">
        <v>107497.7424</v>
      </c>
    </row>
    <row r="1204">
      <c r="A1204" s="156">
        <v>1.5264144E9</v>
      </c>
      <c r="B1204" s="156">
        <v>119765.3081</v>
      </c>
      <c r="C1204" s="153">
        <f>IFERROR(__xludf.DUMMYFUNCTION("TO_DATE(INT((A1204/(60*60*24))+""1/1/1970""))"),43235.0)</f>
        <v>43235</v>
      </c>
      <c r="D1204" s="152">
        <v>1.5530256E9</v>
      </c>
      <c r="E1204" s="152">
        <v>98110.305</v>
      </c>
      <c r="G1204" s="152">
        <v>1.5753492E9</v>
      </c>
      <c r="H1204" s="152">
        <v>173880.2805</v>
      </c>
      <c r="J1204" s="154">
        <v>44032.0</v>
      </c>
      <c r="K1204" s="155">
        <v>236515.69</v>
      </c>
      <c r="M1204" s="13">
        <v>1.5084432E9</v>
      </c>
      <c r="N1204" s="13">
        <v>27626.6434</v>
      </c>
      <c r="P1204" s="156">
        <v>1.5015996E9</v>
      </c>
      <c r="Q1204" s="156">
        <v>151625.9354</v>
      </c>
      <c r="S1204" s="156">
        <v>1.5130908E9</v>
      </c>
      <c r="T1204" s="156">
        <v>9898.5207</v>
      </c>
      <c r="V1204" s="156">
        <v>1.495494E9</v>
      </c>
      <c r="W1204" s="156">
        <v>98706.3835</v>
      </c>
      <c r="Y1204" s="156">
        <v>1.4936292E9</v>
      </c>
      <c r="Z1204" s="156">
        <v>93721.3403</v>
      </c>
      <c r="AA1204" s="153">
        <f>IFERROR(__xludf.DUMMYFUNCTION("TO_DATE(INT((AB1204/(60*60*24))+""1/1/1970""))"),43895.0)</f>
        <v>43895</v>
      </c>
      <c r="AB1204" s="152">
        <v>1.5833844E9</v>
      </c>
      <c r="AC1204" s="152">
        <v>151287.3138</v>
      </c>
      <c r="AD1204" s="153">
        <f>IFERROR(__xludf.DUMMYFUNCTION("TO_DATE(INT((AE1204/(60*60*24))+""1/1/1970""))"),43902.0)</f>
        <v>43902</v>
      </c>
      <c r="AE1204" s="156">
        <v>1.5840432E9</v>
      </c>
      <c r="AF1204" s="156">
        <v>106654.22</v>
      </c>
      <c r="AG1204" s="153">
        <f>IFERROR(__xludf.DUMMYFUNCTION("TO_DATE(INT((AH1204/(60*60*24))+""1/1/1970""))"),43657.0)</f>
        <v>43657</v>
      </c>
      <c r="AH1204" s="156">
        <v>1.562822949E9</v>
      </c>
      <c r="AI1204" s="156">
        <v>107497.7424</v>
      </c>
    </row>
    <row r="1205">
      <c r="A1205" s="152">
        <v>1.52647746E9</v>
      </c>
      <c r="B1205" s="152">
        <v>119840.0987</v>
      </c>
      <c r="C1205" s="153">
        <f>IFERROR(__xludf.DUMMYFUNCTION("TO_DATE(INT((A1205/(60*60*24))+""1/1/1970""))"),43236.0)</f>
        <v>43236</v>
      </c>
      <c r="D1205" s="152">
        <v>1.553094E9</v>
      </c>
      <c r="E1205" s="152">
        <v>98110.305</v>
      </c>
      <c r="G1205" s="156">
        <v>1.5754356E9</v>
      </c>
      <c r="H1205" s="156">
        <v>170528.1066</v>
      </c>
      <c r="J1205" s="154">
        <v>44033.0</v>
      </c>
      <c r="K1205" s="155">
        <v>238434.44</v>
      </c>
      <c r="M1205" s="13">
        <v>1.508508E9</v>
      </c>
      <c r="N1205" s="13">
        <v>27599.773</v>
      </c>
      <c r="P1205" s="152">
        <v>1.5016176E9</v>
      </c>
      <c r="Q1205" s="152">
        <v>151625.9354</v>
      </c>
      <c r="S1205" s="152">
        <v>1.5131124E9</v>
      </c>
      <c r="T1205" s="152">
        <v>9898.5207</v>
      </c>
      <c r="V1205" s="152">
        <v>1.4955228E9</v>
      </c>
      <c r="W1205" s="152">
        <v>98554.1784</v>
      </c>
      <c r="Y1205" s="152">
        <v>1.4936688E9</v>
      </c>
      <c r="Z1205" s="152">
        <v>93721.3403</v>
      </c>
      <c r="AA1205" s="153">
        <f>IFERROR(__xludf.DUMMYFUNCTION("TO_DATE(INT((AB1205/(60*60*24))+""1/1/1970""))"),43895.0)</f>
        <v>43895</v>
      </c>
      <c r="AB1205" s="156">
        <v>1.5834204E9</v>
      </c>
      <c r="AC1205" s="156">
        <v>153033.9782</v>
      </c>
      <c r="AD1205" s="153">
        <f>IFERROR(__xludf.DUMMYFUNCTION("TO_DATE(INT((AE1205/(60*60*24))+""1/1/1970""))"),43903.0)</f>
        <v>43903</v>
      </c>
      <c r="AE1205" s="152">
        <v>1.584072E9</v>
      </c>
      <c r="AF1205" s="152">
        <v>105771.1</v>
      </c>
      <c r="AG1205" s="153">
        <f>IFERROR(__xludf.DUMMYFUNCTION("TO_DATE(INT((AH1205/(60*60*24))+""1/1/1970""))"),43657.0)</f>
        <v>43657</v>
      </c>
      <c r="AH1205" s="152">
        <v>1.562839274E9</v>
      </c>
      <c r="AI1205" s="152">
        <v>107497.7424</v>
      </c>
    </row>
    <row r="1206">
      <c r="A1206" s="156">
        <v>1.5265008E9</v>
      </c>
      <c r="B1206" s="156">
        <v>120266.8454</v>
      </c>
      <c r="C1206" s="153">
        <f>IFERROR(__xludf.DUMMYFUNCTION("TO_DATE(INT((A1206/(60*60*24))+""1/1/1970""))"),43236.0)</f>
        <v>43236</v>
      </c>
      <c r="D1206" s="152">
        <v>1.5531408E9</v>
      </c>
      <c r="E1206" s="152">
        <v>98110.305</v>
      </c>
      <c r="G1206" s="152">
        <v>1.575522E9</v>
      </c>
      <c r="H1206" s="152">
        <v>168120.6699</v>
      </c>
      <c r="J1206" s="154">
        <v>44034.0</v>
      </c>
      <c r="K1206" s="155">
        <v>238940.52</v>
      </c>
      <c r="M1206" s="13">
        <v>1.5085296E9</v>
      </c>
      <c r="N1206" s="13">
        <v>27599.773</v>
      </c>
      <c r="P1206" s="156">
        <v>1.5016464E9</v>
      </c>
      <c r="Q1206" s="156">
        <v>152213.0154</v>
      </c>
      <c r="S1206" s="156">
        <v>1.5131772E9</v>
      </c>
      <c r="T1206" s="156">
        <v>9891.2219</v>
      </c>
      <c r="V1206" s="156">
        <v>1.4955624E9</v>
      </c>
      <c r="W1206" s="156">
        <v>98675.941</v>
      </c>
      <c r="Y1206" s="156">
        <v>1.4936796E9</v>
      </c>
      <c r="Z1206" s="156">
        <v>93721.3403</v>
      </c>
      <c r="AA1206" s="153">
        <f>IFERROR(__xludf.DUMMYFUNCTION("TO_DATE(INT((AB1206/(60*60*24))+""1/1/1970""))"),43895.0)</f>
        <v>43895</v>
      </c>
      <c r="AB1206" s="152">
        <v>1.5834384E9</v>
      </c>
      <c r="AC1206" s="152">
        <v>153543.5067</v>
      </c>
      <c r="AD1206" s="153">
        <f>IFERROR(__xludf.DUMMYFUNCTION("TO_DATE(INT((AE1206/(60*60*24))+""1/1/1970""))"),43903.0)</f>
        <v>43903</v>
      </c>
      <c r="AE1206" s="156">
        <v>1.584108E9</v>
      </c>
      <c r="AF1206" s="156">
        <v>105771.1</v>
      </c>
      <c r="AG1206" s="153">
        <f>IFERROR(__xludf.DUMMYFUNCTION("TO_DATE(INT((AH1206/(60*60*24))+""1/1/1970""))"),43657.0)</f>
        <v>43657</v>
      </c>
      <c r="AH1206" s="156">
        <v>1.562855064E9</v>
      </c>
      <c r="AI1206" s="156">
        <v>107600.0624</v>
      </c>
    </row>
    <row r="1207">
      <c r="A1207" s="152">
        <v>1.52656386E9</v>
      </c>
      <c r="B1207" s="152">
        <v>120134.8619</v>
      </c>
      <c r="C1207" s="153">
        <f>IFERROR(__xludf.DUMMYFUNCTION("TO_DATE(INT((A1207/(60*60*24))+""1/1/1970""))"),43237.0)</f>
        <v>43237</v>
      </c>
      <c r="D1207" s="152">
        <v>1.5531984E9</v>
      </c>
      <c r="E1207" s="152">
        <v>98110.305</v>
      </c>
      <c r="G1207" s="156">
        <v>1.5756084E9</v>
      </c>
      <c r="H1207" s="156">
        <v>165917.4056</v>
      </c>
      <c r="J1207" s="154">
        <v>44035.0</v>
      </c>
      <c r="K1207" s="155">
        <v>240379.72</v>
      </c>
      <c r="M1207" s="13">
        <v>1.508544E9</v>
      </c>
      <c r="N1207" s="13">
        <v>27554.2951</v>
      </c>
      <c r="P1207" s="152">
        <v>1.501686E9</v>
      </c>
      <c r="Q1207" s="152">
        <v>152213.0154</v>
      </c>
      <c r="S1207" s="152">
        <v>1.5131988E9</v>
      </c>
      <c r="T1207" s="152">
        <v>9891.2219</v>
      </c>
      <c r="V1207" s="152">
        <v>1.4955804E9</v>
      </c>
      <c r="W1207" s="152">
        <v>98629.4166</v>
      </c>
      <c r="Y1207" s="152">
        <v>1.4937084E9</v>
      </c>
      <c r="Z1207" s="152">
        <v>93696.0964</v>
      </c>
      <c r="AA1207" s="153">
        <f>IFERROR(__xludf.DUMMYFUNCTION("TO_DATE(INT((AB1207/(60*60*24))+""1/1/1970""))"),43895.0)</f>
        <v>43895</v>
      </c>
      <c r="AB1207" s="156">
        <v>1.583442E9</v>
      </c>
      <c r="AC1207" s="156">
        <v>153664.0609</v>
      </c>
      <c r="AD1207" s="153">
        <f>IFERROR(__xludf.DUMMYFUNCTION("TO_DATE(INT((AE1207/(60*60*24))+""1/1/1970""))"),43903.0)</f>
        <v>43903</v>
      </c>
      <c r="AE1207" s="152">
        <v>1.584126E9</v>
      </c>
      <c r="AF1207" s="152">
        <v>105771.1</v>
      </c>
      <c r="AG1207" s="153">
        <f>IFERROR(__xludf.DUMMYFUNCTION("TO_DATE(INT((AH1207/(60*60*24))+""1/1/1970""))"),43657.0)</f>
        <v>43657</v>
      </c>
      <c r="AH1207" s="152">
        <v>1.562870861E9</v>
      </c>
      <c r="AI1207" s="152">
        <v>107600.0624</v>
      </c>
    </row>
    <row r="1208">
      <c r="A1208" s="156">
        <v>1.5265872E9</v>
      </c>
      <c r="B1208" s="156">
        <v>120165.658</v>
      </c>
      <c r="C1208" s="153">
        <f>IFERROR(__xludf.DUMMYFUNCTION("TO_DATE(INT((A1208/(60*60*24))+""1/1/1970""))"),43237.0)</f>
        <v>43237</v>
      </c>
      <c r="D1208" s="152">
        <v>1.5532668E9</v>
      </c>
      <c r="E1208" s="152">
        <v>98110.305</v>
      </c>
      <c r="G1208" s="152">
        <v>1.5756948E9</v>
      </c>
      <c r="H1208" s="152">
        <v>166197.8001</v>
      </c>
      <c r="J1208" s="154">
        <v>44036.0</v>
      </c>
      <c r="K1208" s="155">
        <v>238415.72</v>
      </c>
      <c r="M1208" s="13">
        <v>1.5086304E9</v>
      </c>
      <c r="N1208" s="13">
        <v>27554.2951</v>
      </c>
      <c r="P1208" s="156">
        <v>1.501704E9</v>
      </c>
      <c r="Q1208" s="156">
        <v>152213.0154</v>
      </c>
      <c r="S1208" s="156">
        <v>1.5132636E9</v>
      </c>
      <c r="T1208" s="156">
        <v>9880.5877</v>
      </c>
      <c r="V1208" s="156">
        <v>1.495602E9</v>
      </c>
      <c r="W1208" s="156">
        <v>98753.004</v>
      </c>
      <c r="Y1208" s="156">
        <v>1.493748E9</v>
      </c>
      <c r="Z1208" s="156">
        <v>93696.0964</v>
      </c>
      <c r="AA1208" s="153">
        <f>IFERROR(__xludf.DUMMYFUNCTION("TO_DATE(INT((AB1208/(60*60*24))+""1/1/1970""))"),43896.0)</f>
        <v>43896</v>
      </c>
      <c r="AB1208" s="152">
        <v>1.5834708E9</v>
      </c>
      <c r="AC1208" s="152">
        <v>153664.0609</v>
      </c>
      <c r="AD1208" s="153">
        <f>IFERROR(__xludf.DUMMYFUNCTION("TO_DATE(INT((AE1208/(60*60*24))+""1/1/1970""))"),43903.0)</f>
        <v>43903</v>
      </c>
      <c r="AE1208" s="156">
        <v>1.5841296E9</v>
      </c>
      <c r="AF1208" s="156">
        <v>105771.1</v>
      </c>
      <c r="AG1208" s="153">
        <f>IFERROR(__xludf.DUMMYFUNCTION("TO_DATE(INT((AH1208/(60*60*24))+""1/1/1970""))"),43657.0)</f>
        <v>43657</v>
      </c>
      <c r="AH1208" s="156">
        <v>1.562886667E9</v>
      </c>
      <c r="AI1208" s="156">
        <v>107600.0624</v>
      </c>
    </row>
    <row r="1209">
      <c r="A1209" s="152">
        <v>1.52665026E9</v>
      </c>
      <c r="B1209" s="152">
        <v>120002.8784</v>
      </c>
      <c r="C1209" s="153">
        <f>IFERROR(__xludf.DUMMYFUNCTION("TO_DATE(INT((A1209/(60*60*24))+""1/1/1970""))"),43238.0)</f>
        <v>43238</v>
      </c>
      <c r="D1209" s="152">
        <v>1.5533136E9</v>
      </c>
      <c r="E1209" s="152">
        <v>98110.305</v>
      </c>
      <c r="G1209" s="156">
        <v>1.5759036E9</v>
      </c>
      <c r="H1209" s="156">
        <v>166197.8001</v>
      </c>
      <c r="J1209" s="154">
        <v>44039.0</v>
      </c>
      <c r="K1209" s="155">
        <v>236993.61</v>
      </c>
      <c r="M1209" s="13">
        <v>1.5087168E9</v>
      </c>
      <c r="N1209" s="13">
        <v>27540.2866</v>
      </c>
      <c r="P1209" s="152">
        <v>1.5017328E9</v>
      </c>
      <c r="Q1209" s="152">
        <v>152355.919</v>
      </c>
      <c r="S1209" s="152">
        <v>1.5132852E9</v>
      </c>
      <c r="T1209" s="152">
        <v>9880.5877</v>
      </c>
      <c r="V1209" s="152">
        <v>1.4956416E9</v>
      </c>
      <c r="W1209" s="152">
        <v>98285.0982</v>
      </c>
      <c r="Y1209" s="152">
        <v>1.493766E9</v>
      </c>
      <c r="Z1209" s="152">
        <v>93696.0964</v>
      </c>
      <c r="AA1209" s="153">
        <f>IFERROR(__xludf.DUMMYFUNCTION("TO_DATE(INT((AB1209/(60*60*24))+""1/1/1970""))"),43896.0)</f>
        <v>43896</v>
      </c>
      <c r="AB1209" s="156">
        <v>1.5835068E9</v>
      </c>
      <c r="AC1209" s="156">
        <v>156414.7376</v>
      </c>
      <c r="AD1209" s="153">
        <f>IFERROR(__xludf.DUMMYFUNCTION("TO_DATE(INT((AE1209/(60*60*24))+""1/1/1970""))"),43904.0)</f>
        <v>43904</v>
      </c>
      <c r="AE1209" s="152">
        <v>1.5841584E9</v>
      </c>
      <c r="AF1209" s="152">
        <v>106306.2</v>
      </c>
      <c r="AG1209" s="153">
        <f>IFERROR(__xludf.DUMMYFUNCTION("TO_DATE(INT((AH1209/(60*60*24))+""1/1/1970""))"),43657.0)</f>
        <v>43657</v>
      </c>
      <c r="AH1209" s="152">
        <v>1.562889578E9</v>
      </c>
      <c r="AI1209" s="152">
        <v>107600.0624</v>
      </c>
    </row>
    <row r="1210">
      <c r="A1210" s="156">
        <v>1.5266736E9</v>
      </c>
      <c r="B1210" s="156">
        <v>119866.4954</v>
      </c>
      <c r="C1210" s="153">
        <f>IFERROR(__xludf.DUMMYFUNCTION("TO_DATE(INT((A1210/(60*60*24))+""1/1/1970""))"),43238.0)</f>
        <v>43238</v>
      </c>
      <c r="D1210" s="152">
        <v>1.553544E9</v>
      </c>
      <c r="E1210" s="152">
        <v>98110.305</v>
      </c>
      <c r="G1210" s="156">
        <v>1.575954E9</v>
      </c>
      <c r="H1210" s="156">
        <v>166921.9565</v>
      </c>
      <c r="J1210" s="154">
        <v>44040.0</v>
      </c>
      <c r="K1210" s="155">
        <v>238365.84</v>
      </c>
      <c r="M1210" s="13">
        <v>1.5087672E9</v>
      </c>
      <c r="N1210" s="13">
        <v>27540.2866</v>
      </c>
      <c r="P1210" s="156">
        <v>1.5017724E9</v>
      </c>
      <c r="Q1210" s="156">
        <v>152355.919</v>
      </c>
      <c r="S1210" s="156">
        <v>1.51335E9</v>
      </c>
      <c r="T1210" s="156">
        <v>9871.6602</v>
      </c>
      <c r="V1210" s="156">
        <v>1.4956668E9</v>
      </c>
      <c r="W1210" s="156">
        <v>98251.4444</v>
      </c>
      <c r="Y1210" s="156">
        <v>1.4937876E9</v>
      </c>
      <c r="Z1210" s="156">
        <v>93456.0499</v>
      </c>
      <c r="AA1210" s="153">
        <f>IFERROR(__xludf.DUMMYFUNCTION("TO_DATE(INT((AB1210/(60*60*24))+""1/1/1970""))"),43896.0)</f>
        <v>43896</v>
      </c>
      <c r="AB1210" s="152">
        <v>1.5835248E9</v>
      </c>
      <c r="AC1210" s="152">
        <v>156690.7473</v>
      </c>
      <c r="AD1210" s="153">
        <f>IFERROR(__xludf.DUMMYFUNCTION("TO_DATE(INT((AE1210/(60*60*24))+""1/1/1970""))"),43906.0)</f>
        <v>43906</v>
      </c>
      <c r="AE1210" s="156">
        <v>1.5843672E9</v>
      </c>
      <c r="AF1210" s="156">
        <v>106306.2</v>
      </c>
      <c r="AG1210" s="153">
        <f>IFERROR(__xludf.DUMMYFUNCTION("TO_DATE(INT((AH1210/(60*60*24))+""1/1/1970""))"),43658.0)</f>
        <v>43658</v>
      </c>
      <c r="AH1210" s="156">
        <v>1.562903506E9</v>
      </c>
      <c r="AI1210" s="156">
        <v>107600.0624</v>
      </c>
    </row>
    <row r="1211">
      <c r="A1211" s="152">
        <v>1.52690946E9</v>
      </c>
      <c r="B1211" s="152">
        <v>120667.1953</v>
      </c>
      <c r="C1211" s="153">
        <f>IFERROR(__xludf.DUMMYFUNCTION("TO_DATE(INT((A1211/(60*60*24))+""1/1/1970""))"),43241.0)</f>
        <v>43241</v>
      </c>
      <c r="D1211" s="152">
        <v>1.5536124E9</v>
      </c>
      <c r="E1211" s="152">
        <v>98110.305</v>
      </c>
      <c r="G1211" s="152">
        <v>1.5760404E9</v>
      </c>
      <c r="H1211" s="152">
        <v>165956.175</v>
      </c>
      <c r="J1211" s="154">
        <v>44041.0</v>
      </c>
      <c r="K1211" s="155">
        <v>237383.09</v>
      </c>
      <c r="M1211" s="13">
        <v>1.5087888E9</v>
      </c>
      <c r="N1211" s="13">
        <v>27540.2866</v>
      </c>
      <c r="P1211" s="152">
        <v>1.5017904E9</v>
      </c>
      <c r="Q1211" s="152">
        <v>152355.919</v>
      </c>
      <c r="S1211" s="152">
        <v>1.5133716E9</v>
      </c>
      <c r="T1211" s="152">
        <v>9871.6602</v>
      </c>
      <c r="V1211" s="152">
        <v>1.4956812E9</v>
      </c>
      <c r="W1211" s="152">
        <v>98268.5902</v>
      </c>
      <c r="Y1211" s="152">
        <v>1.4938272E9</v>
      </c>
      <c r="Z1211" s="152">
        <v>93456.0499</v>
      </c>
      <c r="AA1211" s="153">
        <f>IFERROR(__xludf.DUMMYFUNCTION("TO_DATE(INT((AB1211/(60*60*24))+""1/1/1970""))"),43896.0)</f>
        <v>43896</v>
      </c>
      <c r="AB1211" s="156">
        <v>1.5835284E9</v>
      </c>
      <c r="AC1211" s="156">
        <v>155502.3504</v>
      </c>
      <c r="AD1211" s="153">
        <f>IFERROR(__xludf.DUMMYFUNCTION("TO_DATE(INT((AE1211/(60*60*24))+""1/1/1970""))"),43906.0)</f>
        <v>43906</v>
      </c>
      <c r="AE1211" s="152">
        <v>1.5843852E9</v>
      </c>
      <c r="AF1211" s="152">
        <v>106306.2</v>
      </c>
      <c r="AG1211" s="153">
        <f>IFERROR(__xludf.DUMMYFUNCTION("TO_DATE(INT((AH1211/(60*60*24))+""1/1/1970""))"),43658.0)</f>
        <v>43658</v>
      </c>
      <c r="AH1211" s="152">
        <v>1.562919477E9</v>
      </c>
      <c r="AI1211" s="152">
        <v>107600.0624</v>
      </c>
    </row>
    <row r="1212">
      <c r="A1212" s="156">
        <v>1.5269328E9</v>
      </c>
      <c r="B1212" s="156">
        <v>120763.9832</v>
      </c>
      <c r="C1212" s="153">
        <f>IFERROR(__xludf.DUMMYFUNCTION("TO_DATE(INT((A1212/(60*60*24))+""1/1/1970""))"),43241.0)</f>
        <v>43241</v>
      </c>
      <c r="D1212" s="152">
        <v>1.5536592E9</v>
      </c>
      <c r="E1212" s="152">
        <v>98110.305</v>
      </c>
      <c r="G1212" s="156">
        <v>1.5761268E9</v>
      </c>
      <c r="H1212" s="156">
        <v>165085.9697</v>
      </c>
      <c r="J1212" s="154">
        <v>44042.0</v>
      </c>
      <c r="K1212" s="155">
        <v>239974.04</v>
      </c>
      <c r="M1212" s="13">
        <v>1.5088536E9</v>
      </c>
      <c r="N1212" s="13">
        <v>27702.9855</v>
      </c>
      <c r="P1212" s="156">
        <v>1.5018192E9</v>
      </c>
      <c r="Q1212" s="156">
        <v>151876.0242</v>
      </c>
      <c r="S1212" s="156">
        <v>1.5133824E9</v>
      </c>
      <c r="T1212" s="156">
        <v>9873.1727</v>
      </c>
      <c r="V1212" s="156">
        <v>1.4957208E9</v>
      </c>
      <c r="W1212" s="156">
        <v>98175.6804</v>
      </c>
      <c r="Y1212" s="156">
        <v>1.4938524E9</v>
      </c>
      <c r="Z1212" s="156">
        <v>93456.0499</v>
      </c>
      <c r="AA1212" s="153">
        <f>IFERROR(__xludf.DUMMYFUNCTION("TO_DATE(INT((AB1212/(60*60*24))+""1/1/1970""))"),43897.0)</f>
        <v>43897</v>
      </c>
      <c r="AB1212" s="152">
        <v>1.5835572E9</v>
      </c>
      <c r="AC1212" s="152">
        <v>155502.3504</v>
      </c>
      <c r="AD1212" s="153">
        <f>IFERROR(__xludf.DUMMYFUNCTION("TO_DATE(INT((AE1212/(60*60*24))+""1/1/1970""))"),43906.0)</f>
        <v>43906</v>
      </c>
      <c r="AE1212" s="156">
        <v>1.5843888E9</v>
      </c>
      <c r="AF1212" s="156">
        <v>106306.2</v>
      </c>
      <c r="AG1212" s="153">
        <f>IFERROR(__xludf.DUMMYFUNCTION("TO_DATE(INT((AH1212/(60*60*24))+""1/1/1970""))"),43658.0)</f>
        <v>43658</v>
      </c>
      <c r="AH1212" s="156">
        <v>1.562935283E9</v>
      </c>
      <c r="AI1212" s="156">
        <v>107600.0624</v>
      </c>
    </row>
    <row r="1213">
      <c r="A1213" s="152">
        <v>1.52699586E9</v>
      </c>
      <c r="B1213" s="152">
        <v>120997.154</v>
      </c>
      <c r="C1213" s="153">
        <f>IFERROR(__xludf.DUMMYFUNCTION("TO_DATE(INT((A1213/(60*60*24))+""1/1/1970""))"),43242.0)</f>
        <v>43242</v>
      </c>
      <c r="D1213" s="152">
        <v>1.5537168E9</v>
      </c>
      <c r="E1213" s="152">
        <v>98110.305</v>
      </c>
      <c r="G1213" s="152">
        <v>1.5762132E9</v>
      </c>
      <c r="H1213" s="152">
        <v>163546.7167</v>
      </c>
      <c r="J1213" s="154">
        <v>44043.0</v>
      </c>
      <c r="K1213" s="155">
        <v>239580.52</v>
      </c>
      <c r="M1213" s="13">
        <v>1.5088752E9</v>
      </c>
      <c r="N1213" s="13">
        <v>27702.9855</v>
      </c>
      <c r="P1213" s="152">
        <v>1.5018588E9</v>
      </c>
      <c r="Q1213" s="152">
        <v>151876.0242</v>
      </c>
      <c r="S1213" s="152">
        <v>1.5135552E9</v>
      </c>
      <c r="T1213" s="152">
        <v>9873.1259</v>
      </c>
      <c r="V1213" s="152">
        <v>1.4957532E9</v>
      </c>
      <c r="W1213" s="152">
        <v>98394.1235</v>
      </c>
      <c r="Y1213" s="152">
        <v>1.4938668E9</v>
      </c>
      <c r="Z1213" s="152">
        <v>93882.9013</v>
      </c>
      <c r="AA1213" s="153">
        <f>IFERROR(__xludf.DUMMYFUNCTION("TO_DATE(INT((AB1213/(60*60*24))+""1/1/1970""))"),43899.0)</f>
        <v>43899</v>
      </c>
      <c r="AB1213" s="156">
        <v>1.5837624E9</v>
      </c>
      <c r="AC1213" s="156">
        <v>159030.3804</v>
      </c>
      <c r="AD1213" s="153">
        <f>IFERROR(__xludf.DUMMYFUNCTION("TO_DATE(INT((AE1213/(60*60*24))+""1/1/1970""))"),43907.0)</f>
        <v>43907</v>
      </c>
      <c r="AE1213" s="152">
        <v>1.5844176E9</v>
      </c>
      <c r="AF1213" s="152">
        <v>103964.46</v>
      </c>
      <c r="AG1213" s="153">
        <f>IFERROR(__xludf.DUMMYFUNCTION("TO_DATE(INT((AH1213/(60*60*24))+""1/1/1970""))"),43658.0)</f>
        <v>43658</v>
      </c>
      <c r="AH1213" s="152">
        <v>1.5629511E9</v>
      </c>
      <c r="AI1213" s="152">
        <v>107595.4733</v>
      </c>
    </row>
    <row r="1214">
      <c r="A1214" s="156">
        <v>1.5270192E9</v>
      </c>
      <c r="B1214" s="156">
        <v>120429.625</v>
      </c>
      <c r="C1214" s="153">
        <f>IFERROR(__xludf.DUMMYFUNCTION("TO_DATE(INT((A1214/(60*60*24))+""1/1/1970""))"),43242.0)</f>
        <v>43242</v>
      </c>
      <c r="D1214" s="152">
        <v>1.5537852E9</v>
      </c>
      <c r="E1214" s="152">
        <v>98110.305</v>
      </c>
      <c r="G1214" s="156">
        <v>1.5762996E9</v>
      </c>
      <c r="H1214" s="156">
        <v>163428.6105</v>
      </c>
      <c r="J1214" s="154">
        <v>44046.0</v>
      </c>
      <c r="K1214" s="155">
        <v>241354.84</v>
      </c>
      <c r="M1214" s="13">
        <v>1.50894E9</v>
      </c>
      <c r="N1214" s="13">
        <v>27701.6804</v>
      </c>
      <c r="P1214" s="156">
        <v>1.5018768E9</v>
      </c>
      <c r="Q1214" s="156">
        <v>151876.0242</v>
      </c>
      <c r="S1214" s="156">
        <v>1.5136092E9</v>
      </c>
      <c r="T1214" s="156">
        <v>9873.1259</v>
      </c>
      <c r="V1214" s="156">
        <v>1.4957604E9</v>
      </c>
      <c r="W1214" s="156">
        <v>98304.5493</v>
      </c>
      <c r="Y1214" s="156">
        <v>1.4939064E9</v>
      </c>
      <c r="Z1214" s="156">
        <v>93882.9013</v>
      </c>
      <c r="AA1214" s="153">
        <f>IFERROR(__xludf.DUMMYFUNCTION("TO_DATE(INT((AB1214/(60*60*24))+""1/1/1970""))"),43899.0)</f>
        <v>43899</v>
      </c>
      <c r="AB1214" s="152">
        <v>1.5837804E9</v>
      </c>
      <c r="AC1214" s="152">
        <v>159369.6958</v>
      </c>
      <c r="AD1214" s="153">
        <f>IFERROR(__xludf.DUMMYFUNCTION("TO_DATE(INT((AE1214/(60*60*24))+""1/1/1970""))"),43907.0)</f>
        <v>43907</v>
      </c>
      <c r="AE1214" s="156">
        <v>1.5844536E9</v>
      </c>
      <c r="AF1214" s="156">
        <v>103964.46</v>
      </c>
      <c r="AG1214" s="153">
        <f>IFERROR(__xludf.DUMMYFUNCTION("TO_DATE(INT((AH1214/(60*60*24))+""1/1/1970""))"),43658.0)</f>
        <v>43658</v>
      </c>
      <c r="AH1214" s="156">
        <v>1.56296706E9</v>
      </c>
      <c r="AI1214" s="156">
        <v>107608.6333</v>
      </c>
    </row>
    <row r="1215">
      <c r="A1215" s="152">
        <v>1.52708226E9</v>
      </c>
      <c r="B1215" s="152">
        <v>119800.5037</v>
      </c>
      <c r="C1215" s="153">
        <f>IFERROR(__xludf.DUMMYFUNCTION("TO_DATE(INT((A1215/(60*60*24))+""1/1/1970""))"),43243.0)</f>
        <v>43243</v>
      </c>
      <c r="D1215" s="152">
        <v>1.553832E9</v>
      </c>
      <c r="E1215" s="152">
        <v>98110.305</v>
      </c>
      <c r="G1215" s="152">
        <v>1.5765084E9</v>
      </c>
      <c r="H1215" s="152">
        <v>163428.6105</v>
      </c>
      <c r="J1215" s="154">
        <v>44046.0</v>
      </c>
      <c r="K1215" s="155">
        <v>241352.06</v>
      </c>
      <c r="M1215" s="13">
        <v>1.5089616E9</v>
      </c>
      <c r="N1215" s="13">
        <v>27701.6804</v>
      </c>
      <c r="P1215" s="152">
        <v>1.5019056E9</v>
      </c>
      <c r="Q1215" s="152">
        <v>152320.2182</v>
      </c>
      <c r="S1215" s="152">
        <v>1.5136308E9</v>
      </c>
      <c r="T1215" s="152">
        <v>9873.1259</v>
      </c>
      <c r="V1215" s="152">
        <v>1.4958E9</v>
      </c>
      <c r="W1215" s="152">
        <v>98248.4494</v>
      </c>
      <c r="Y1215" s="152">
        <v>1.4939388E9</v>
      </c>
      <c r="Z1215" s="152">
        <v>93882.9013</v>
      </c>
      <c r="AA1215" s="153">
        <f>IFERROR(__xludf.DUMMYFUNCTION("TO_DATE(INT((AB1215/(60*60*24))+""1/1/1970""))"),43899.0)</f>
        <v>43899</v>
      </c>
      <c r="AB1215" s="156">
        <v>1.583784E9</v>
      </c>
      <c r="AC1215" s="156">
        <v>158835.5884</v>
      </c>
      <c r="AD1215" s="153">
        <f>IFERROR(__xludf.DUMMYFUNCTION("TO_DATE(INT((AE1215/(60*60*24))+""1/1/1970""))"),43907.0)</f>
        <v>43907</v>
      </c>
      <c r="AE1215" s="152">
        <v>1.5844716E9</v>
      </c>
      <c r="AF1215" s="152">
        <v>103964.46</v>
      </c>
      <c r="AG1215" s="153">
        <f>IFERROR(__xludf.DUMMYFUNCTION("TO_DATE(INT((AH1215/(60*60*24))+""1/1/1970""))"),43658.0)</f>
        <v>43658</v>
      </c>
      <c r="AH1215" s="152">
        <v>1.562975372E9</v>
      </c>
      <c r="AI1215" s="152">
        <v>107608.6333</v>
      </c>
    </row>
    <row r="1216">
      <c r="A1216" s="156">
        <v>1.5271056E9</v>
      </c>
      <c r="B1216" s="156">
        <v>120759.5837</v>
      </c>
      <c r="C1216" s="153">
        <f>IFERROR(__xludf.DUMMYFUNCTION("TO_DATE(INT((A1216/(60*60*24))+""1/1/1970""))"),43243.0)</f>
        <v>43243</v>
      </c>
      <c r="D1216" s="152">
        <v>1.5538896E9</v>
      </c>
      <c r="E1216" s="152">
        <v>98110.305</v>
      </c>
      <c r="G1216" s="152">
        <v>1.5765588E9</v>
      </c>
      <c r="H1216" s="152">
        <v>162890.2706</v>
      </c>
      <c r="J1216" s="154">
        <v>44047.0</v>
      </c>
      <c r="K1216" s="155">
        <v>242918.36</v>
      </c>
      <c r="M1216" s="13">
        <v>1.5090264E9</v>
      </c>
      <c r="N1216" s="13">
        <v>27804.94</v>
      </c>
      <c r="P1216" s="156">
        <v>1.5021144E9</v>
      </c>
      <c r="Q1216" s="156">
        <v>152320.2182</v>
      </c>
      <c r="S1216" s="156">
        <v>1.5136956E9</v>
      </c>
      <c r="T1216" s="156">
        <v>9878.414</v>
      </c>
      <c r="V1216" s="156">
        <v>1.4958324E9</v>
      </c>
      <c r="W1216" s="156">
        <v>98240.9648</v>
      </c>
      <c r="Y1216" s="156">
        <v>1.493946E9</v>
      </c>
      <c r="Z1216" s="156">
        <v>93035.1652</v>
      </c>
      <c r="AA1216" s="153">
        <f>IFERROR(__xludf.DUMMYFUNCTION("TO_DATE(INT((AB1216/(60*60*24))+""1/1/1970""))"),43900.0)</f>
        <v>43900</v>
      </c>
      <c r="AB1216" s="152">
        <v>1.5838128E9</v>
      </c>
      <c r="AC1216" s="152">
        <v>158835.5884</v>
      </c>
      <c r="AD1216" s="153">
        <f>IFERROR(__xludf.DUMMYFUNCTION("TO_DATE(INT((AE1216/(60*60*24))+""1/1/1970""))"),43907.0)</f>
        <v>43907</v>
      </c>
      <c r="AE1216" s="156">
        <v>1.5844752E9</v>
      </c>
      <c r="AF1216" s="156">
        <v>103964.46</v>
      </c>
      <c r="AG1216" s="153">
        <f>IFERROR(__xludf.DUMMYFUNCTION("TO_DATE(INT((AH1216/(60*60*24))+""1/1/1970""))"),43659.0)</f>
        <v>43659</v>
      </c>
      <c r="AH1216" s="156">
        <v>1.562982906E9</v>
      </c>
      <c r="AI1216" s="156">
        <v>107608.6333</v>
      </c>
    </row>
    <row r="1217">
      <c r="A1217" s="152">
        <v>1.52716866E9</v>
      </c>
      <c r="B1217" s="152">
        <v>120469.22</v>
      </c>
      <c r="C1217" s="153">
        <f>IFERROR(__xludf.DUMMYFUNCTION("TO_DATE(INT((A1217/(60*60*24))+""1/1/1970""))"),43244.0)</f>
        <v>43244</v>
      </c>
      <c r="D1217" s="152">
        <v>1.5541272E9</v>
      </c>
      <c r="E1217" s="152">
        <v>98110.305</v>
      </c>
      <c r="G1217" s="156">
        <v>1.5766452E9</v>
      </c>
      <c r="H1217" s="156">
        <v>161941.5312</v>
      </c>
      <c r="J1217" s="154">
        <v>44048.0</v>
      </c>
      <c r="K1217" s="155">
        <v>243794.66</v>
      </c>
      <c r="M1217" s="13">
        <v>1.509048E9</v>
      </c>
      <c r="N1217" s="13">
        <v>27804.94</v>
      </c>
      <c r="P1217" s="152">
        <v>1.502136E9</v>
      </c>
      <c r="Q1217" s="152">
        <v>152320.2182</v>
      </c>
      <c r="S1217" s="152">
        <v>1.5137172E9</v>
      </c>
      <c r="T1217" s="152">
        <v>9878.414</v>
      </c>
      <c r="V1217" s="152">
        <v>1.4960088E9</v>
      </c>
      <c r="W1217" s="152">
        <v>98241.9256</v>
      </c>
      <c r="Y1217" s="152">
        <v>1.4939856E9</v>
      </c>
      <c r="Z1217" s="152">
        <v>93035.1652</v>
      </c>
      <c r="AA1217" s="153">
        <f>IFERROR(__xludf.DUMMYFUNCTION("TO_DATE(INT((AB1217/(60*60*24))+""1/1/1970""))"),43900.0)</f>
        <v>43900</v>
      </c>
      <c r="AB1217" s="156">
        <v>1.5838488E9</v>
      </c>
      <c r="AC1217" s="156">
        <v>157240.4683</v>
      </c>
      <c r="AD1217" s="153">
        <f>IFERROR(__xludf.DUMMYFUNCTION("TO_DATE(INT((AE1217/(60*60*24))+""1/1/1970""))"),43908.0)</f>
        <v>43908</v>
      </c>
      <c r="AE1217" s="152">
        <v>1.584504E9</v>
      </c>
      <c r="AF1217" s="152">
        <v>104330.26</v>
      </c>
      <c r="AG1217" s="153">
        <f>IFERROR(__xludf.DUMMYFUNCTION("TO_DATE(INT((AH1217/(60*60*24))+""1/1/1970""))"),43659.0)</f>
        <v>43659</v>
      </c>
      <c r="AH1217" s="152">
        <v>1.562998759E9</v>
      </c>
      <c r="AI1217" s="152">
        <v>107608.6333</v>
      </c>
    </row>
    <row r="1218">
      <c r="A1218" s="156">
        <v>1.527192E9</v>
      </c>
      <c r="B1218" s="156">
        <v>120513.2145</v>
      </c>
      <c r="C1218" s="153">
        <f>IFERROR(__xludf.DUMMYFUNCTION("TO_DATE(INT((A1218/(60*60*24))+""1/1/1970""))"),43244.0)</f>
        <v>43244</v>
      </c>
      <c r="D1218" s="152">
        <v>1.5541776E9</v>
      </c>
      <c r="E1218" s="152">
        <v>98110.305</v>
      </c>
      <c r="G1218" s="152">
        <v>1.5767316E9</v>
      </c>
      <c r="H1218" s="152">
        <v>162333.9826</v>
      </c>
      <c r="J1218" s="154">
        <v>44049.0</v>
      </c>
      <c r="K1218" s="155">
        <v>245209.16</v>
      </c>
      <c r="M1218" s="13">
        <v>1.5091128E9</v>
      </c>
      <c r="N1218" s="13">
        <v>27909.4839</v>
      </c>
      <c r="P1218" s="156">
        <v>1.5021648E9</v>
      </c>
      <c r="Q1218" s="156">
        <v>152782.484</v>
      </c>
      <c r="S1218" s="156">
        <v>1.513782E9</v>
      </c>
      <c r="T1218" s="156">
        <v>9878.6762</v>
      </c>
      <c r="V1218" s="156">
        <v>1.4960124E9</v>
      </c>
      <c r="W1218" s="156">
        <v>98242.5855</v>
      </c>
      <c r="Y1218" s="156">
        <v>1.494018E9</v>
      </c>
      <c r="Z1218" s="156">
        <v>93035.1652</v>
      </c>
      <c r="AA1218" s="153">
        <f>IFERROR(__xludf.DUMMYFUNCTION("TO_DATE(INT((AB1218/(60*60*24))+""1/1/1970""))"),43900.0)</f>
        <v>43900</v>
      </c>
      <c r="AB1218" s="152">
        <v>1.5838668E9</v>
      </c>
      <c r="AC1218" s="152">
        <v>156555.8166</v>
      </c>
      <c r="AD1218" s="153">
        <f>IFERROR(__xludf.DUMMYFUNCTION("TO_DATE(INT((AE1218/(60*60*24))+""1/1/1970""))"),43908.0)</f>
        <v>43908</v>
      </c>
      <c r="AE1218" s="156">
        <v>1.58454E9</v>
      </c>
      <c r="AF1218" s="156">
        <v>104330.26</v>
      </c>
      <c r="AG1218" s="153">
        <f>IFERROR(__xludf.DUMMYFUNCTION("TO_DATE(INT((AH1218/(60*60*24))+""1/1/1970""))"),43659.0)</f>
        <v>43659</v>
      </c>
      <c r="AH1218" s="156">
        <v>1.563014561E9</v>
      </c>
      <c r="AI1218" s="156">
        <v>107608.6333</v>
      </c>
    </row>
    <row r="1219">
      <c r="A1219" s="152">
        <v>1.52725506E9</v>
      </c>
      <c r="B1219" s="152">
        <v>120350.4349</v>
      </c>
      <c r="C1219" s="153">
        <f>IFERROR(__xludf.DUMMYFUNCTION("TO_DATE(INT((A1219/(60*60*24))+""1/1/1970""))"),43245.0)</f>
        <v>43245</v>
      </c>
      <c r="D1219" s="152">
        <v>1.5542352E9</v>
      </c>
      <c r="E1219" s="152">
        <v>98110.305</v>
      </c>
      <c r="G1219" s="156">
        <v>1.576818E9</v>
      </c>
      <c r="H1219" s="156">
        <v>161983.2327</v>
      </c>
      <c r="J1219" s="154">
        <v>44050.0</v>
      </c>
      <c r="K1219" s="155">
        <v>246740.96</v>
      </c>
      <c r="M1219" s="13">
        <v>1.5091344E9</v>
      </c>
      <c r="N1219" s="13">
        <v>27909.4839</v>
      </c>
      <c r="P1219" s="152">
        <v>1.5022044E9</v>
      </c>
      <c r="Q1219" s="152">
        <v>152782.484</v>
      </c>
      <c r="S1219" s="152">
        <v>1.5138036E9</v>
      </c>
      <c r="T1219" s="152">
        <v>9878.6762</v>
      </c>
      <c r="V1219" s="152">
        <v>1.4960484E9</v>
      </c>
      <c r="W1219" s="152">
        <v>98241.777</v>
      </c>
      <c r="Y1219" s="152">
        <v>1.4940288E9</v>
      </c>
      <c r="Z1219" s="152">
        <v>92867.6375</v>
      </c>
      <c r="AA1219" s="153">
        <f>IFERROR(__xludf.DUMMYFUNCTION("TO_DATE(INT((AB1219/(60*60*24))+""1/1/1970""))"),43900.0)</f>
        <v>43900</v>
      </c>
      <c r="AB1219" s="156">
        <v>1.5838704E9</v>
      </c>
      <c r="AC1219" s="156">
        <v>154999.9864</v>
      </c>
      <c r="AD1219" s="153">
        <f>IFERROR(__xludf.DUMMYFUNCTION("TO_DATE(INT((AE1219/(60*60*24))+""1/1/1970""))"),43908.0)</f>
        <v>43908</v>
      </c>
      <c r="AE1219" s="152">
        <v>1.584558E9</v>
      </c>
      <c r="AF1219" s="152">
        <v>104330.26</v>
      </c>
      <c r="AG1219" s="153">
        <f>IFERROR(__xludf.DUMMYFUNCTION("TO_DATE(INT((AH1219/(60*60*24))+""1/1/1970""))"),43659.0)</f>
        <v>43659</v>
      </c>
      <c r="AH1219" s="152">
        <v>1.563030388E9</v>
      </c>
      <c r="AI1219" s="152">
        <v>107608.6333</v>
      </c>
    </row>
    <row r="1220">
      <c r="A1220" s="156">
        <v>1.5272784E9</v>
      </c>
      <c r="B1220" s="156">
        <v>120227.2503</v>
      </c>
      <c r="C1220" s="153">
        <f>IFERROR(__xludf.DUMMYFUNCTION("TO_DATE(INT((A1220/(60*60*24))+""1/1/1970""))"),43245.0)</f>
        <v>43245</v>
      </c>
      <c r="D1220" s="152">
        <v>1.5543036E9</v>
      </c>
      <c r="E1220" s="152">
        <v>98110.305</v>
      </c>
      <c r="G1220" s="152">
        <v>1.5769044E9</v>
      </c>
      <c r="H1220" s="152">
        <v>161167.9142</v>
      </c>
      <c r="J1220" s="154">
        <v>44053.0</v>
      </c>
      <c r="K1220" s="155">
        <v>246906.56</v>
      </c>
      <c r="M1220" s="13">
        <v>1.5091488E9</v>
      </c>
      <c r="N1220" s="13">
        <v>27874.3934</v>
      </c>
      <c r="P1220" s="156">
        <v>1.5022224E9</v>
      </c>
      <c r="Q1220" s="156">
        <v>152782.484</v>
      </c>
      <c r="S1220" s="156">
        <v>1.5138684E9</v>
      </c>
      <c r="T1220" s="156">
        <v>9878.3085</v>
      </c>
      <c r="V1220" s="156">
        <v>1.496088E9</v>
      </c>
      <c r="W1220" s="156">
        <v>98242.3758</v>
      </c>
      <c r="Y1220" s="156">
        <v>1.4941944E9</v>
      </c>
      <c r="Z1220" s="156">
        <v>92867.6375</v>
      </c>
      <c r="AA1220" s="153">
        <f>IFERROR(__xludf.DUMMYFUNCTION("TO_DATE(INT((AB1220/(60*60*24))+""1/1/1970""))"),43901.0)</f>
        <v>43901</v>
      </c>
      <c r="AB1220" s="152">
        <v>1.5838992E9</v>
      </c>
      <c r="AC1220" s="152">
        <v>154999.9864</v>
      </c>
      <c r="AD1220" s="153">
        <f>IFERROR(__xludf.DUMMYFUNCTION("TO_DATE(INT((AE1220/(60*60*24))+""1/1/1970""))"),43908.0)</f>
        <v>43908</v>
      </c>
      <c r="AE1220" s="156">
        <v>1.5845616E9</v>
      </c>
      <c r="AF1220" s="156">
        <v>104330.26</v>
      </c>
      <c r="AG1220" s="153">
        <f>IFERROR(__xludf.DUMMYFUNCTION("TO_DATE(INT((AH1220/(60*60*24))+""1/1/1970""))"),43659.0)</f>
        <v>43659</v>
      </c>
      <c r="AH1220" s="156">
        <v>1.563046211E9</v>
      </c>
      <c r="AI1220" s="156">
        <v>107608.6333</v>
      </c>
    </row>
    <row r="1221">
      <c r="A1221" s="152">
        <v>1.52760066E9</v>
      </c>
      <c r="B1221" s="152">
        <v>119413.3521</v>
      </c>
      <c r="C1221" s="153">
        <f>IFERROR(__xludf.DUMMYFUNCTION("TO_DATE(INT((A1221/(60*60*24))+""1/1/1970""))"),43249.0)</f>
        <v>43249</v>
      </c>
      <c r="D1221" s="152">
        <v>1.5543504E9</v>
      </c>
      <c r="E1221" s="152">
        <v>98110.305</v>
      </c>
      <c r="G1221" s="156">
        <v>1.5771132E9</v>
      </c>
      <c r="H1221" s="156">
        <v>161167.9142</v>
      </c>
      <c r="J1221" s="154">
        <v>44054.0</v>
      </c>
      <c r="K1221" s="155">
        <v>247596.56</v>
      </c>
      <c r="M1221" s="13">
        <v>1.5092352E9</v>
      </c>
      <c r="N1221" s="13">
        <v>27874.3934</v>
      </c>
      <c r="P1221" s="152">
        <v>1.5022512E9</v>
      </c>
      <c r="Q1221" s="152">
        <v>152209.2997</v>
      </c>
      <c r="S1221" s="152">
        <v>1.51389E9</v>
      </c>
      <c r="T1221" s="152">
        <v>9878.3085</v>
      </c>
      <c r="V1221" s="152">
        <v>1.4960988E9</v>
      </c>
      <c r="W1221" s="152">
        <v>98245.4167</v>
      </c>
      <c r="Y1221" s="152">
        <v>1.494198E9</v>
      </c>
      <c r="Z1221" s="152">
        <v>92867.6375</v>
      </c>
      <c r="AA1221" s="153">
        <f>IFERROR(__xludf.DUMMYFUNCTION("TO_DATE(INT((AB1221/(60*60*24))+""1/1/1970""))"),43901.0)</f>
        <v>43901</v>
      </c>
      <c r="AB1221" s="156">
        <v>1.5839352E9</v>
      </c>
      <c r="AC1221" s="156">
        <v>157098.9647</v>
      </c>
      <c r="AD1221" s="153">
        <f>IFERROR(__xludf.DUMMYFUNCTION("TO_DATE(INT((AE1221/(60*60*24))+""1/1/1970""))"),43909.0)</f>
        <v>43909</v>
      </c>
      <c r="AE1221" s="152">
        <v>1.5845904E9</v>
      </c>
      <c r="AF1221" s="152">
        <v>104050.02</v>
      </c>
      <c r="AG1221" s="153">
        <f>IFERROR(__xludf.DUMMYFUNCTION("TO_DATE(INT((AH1221/(60*60*24))+""1/1/1970""))"),43659.0)</f>
        <v>43659</v>
      </c>
      <c r="AH1221" s="152">
        <v>1.563062203E9</v>
      </c>
      <c r="AI1221" s="152">
        <v>107608.6333</v>
      </c>
    </row>
    <row r="1222">
      <c r="A1222" s="156">
        <v>1.527624E9</v>
      </c>
      <c r="B1222" s="156">
        <v>118850.2226</v>
      </c>
      <c r="C1222" s="153">
        <f>IFERROR(__xludf.DUMMYFUNCTION("TO_DATE(INT((A1222/(60*60*24))+""1/1/1970""))"),43249.0)</f>
        <v>43249</v>
      </c>
      <c r="D1222" s="152">
        <v>1.554408E9</v>
      </c>
      <c r="E1222" s="152">
        <v>98110.305</v>
      </c>
      <c r="G1222" s="156">
        <v>1.5771636E9</v>
      </c>
      <c r="H1222" s="156">
        <v>161197.8956</v>
      </c>
      <c r="J1222" s="154">
        <v>44055.0</v>
      </c>
      <c r="K1222" s="155">
        <v>245685.26</v>
      </c>
      <c r="M1222" s="13">
        <v>1.5093216E9</v>
      </c>
      <c r="N1222" s="13">
        <v>27866.721</v>
      </c>
      <c r="P1222" s="156">
        <v>1.5022908E9</v>
      </c>
      <c r="Q1222" s="156">
        <v>152209.2997</v>
      </c>
      <c r="S1222" s="156">
        <v>1.5139548E9</v>
      </c>
      <c r="T1222" s="156">
        <v>9876.7837</v>
      </c>
      <c r="V1222" s="156">
        <v>1.4961276E9</v>
      </c>
      <c r="W1222" s="156">
        <v>98251.6814</v>
      </c>
      <c r="Y1222" s="156">
        <v>1.494234E9</v>
      </c>
      <c r="Z1222" s="156">
        <v>93179.2849</v>
      </c>
      <c r="AA1222" s="153">
        <f>IFERROR(__xludf.DUMMYFUNCTION("TO_DATE(INT((AB1222/(60*60*24))+""1/1/1970""))"),43901.0)</f>
        <v>43901</v>
      </c>
      <c r="AB1222" s="152">
        <v>1.5839532E9</v>
      </c>
      <c r="AC1222" s="152">
        <v>156728.3048</v>
      </c>
      <c r="AD1222" s="153">
        <f>IFERROR(__xludf.DUMMYFUNCTION("TO_DATE(INT((AE1222/(60*60*24))+""1/1/1970""))"),43909.0)</f>
        <v>43909</v>
      </c>
      <c r="AE1222" s="156">
        <v>1.5846264E9</v>
      </c>
      <c r="AF1222" s="156">
        <v>104050.02</v>
      </c>
      <c r="AG1222" s="153">
        <f>IFERROR(__xludf.DUMMYFUNCTION("TO_DATE(INT((AH1222/(60*60*24))+""1/1/1970""))"),43660.0)</f>
        <v>43660</v>
      </c>
      <c r="AH1222" s="156">
        <v>1.563079504E9</v>
      </c>
      <c r="AI1222" s="156">
        <v>107608.6333</v>
      </c>
    </row>
    <row r="1223">
      <c r="A1223" s="152">
        <v>1.52768706E9</v>
      </c>
      <c r="B1223" s="152">
        <v>119598.129</v>
      </c>
      <c r="C1223" s="153">
        <f>IFERROR(__xludf.DUMMYFUNCTION("TO_DATE(INT((A1223/(60*60*24))+""1/1/1970""))"),43250.0)</f>
        <v>43250</v>
      </c>
      <c r="D1223" s="152">
        <v>1.5544764E9</v>
      </c>
      <c r="E1223" s="152">
        <v>98110.305</v>
      </c>
      <c r="G1223" s="152">
        <v>1.57725E9</v>
      </c>
      <c r="H1223" s="152">
        <v>161496.8284</v>
      </c>
      <c r="J1223" s="154">
        <v>44056.0</v>
      </c>
      <c r="K1223" s="155">
        <v>248886.86</v>
      </c>
      <c r="M1223" s="13">
        <v>1.509372E9</v>
      </c>
      <c r="N1223" s="13">
        <v>27866.721</v>
      </c>
      <c r="P1223" s="152">
        <v>1.5023088E9</v>
      </c>
      <c r="Q1223" s="152">
        <v>152209.2997</v>
      </c>
      <c r="S1223" s="152">
        <v>1.5139764E9</v>
      </c>
      <c r="T1223" s="152">
        <v>9876.7837</v>
      </c>
      <c r="V1223" s="152">
        <v>1.4961672E9</v>
      </c>
      <c r="W1223" s="152">
        <v>98249.571</v>
      </c>
      <c r="Y1223" s="152">
        <v>1.4942736E9</v>
      </c>
      <c r="Z1223" s="152">
        <v>93179.2849</v>
      </c>
      <c r="AA1223" s="153">
        <f>IFERROR(__xludf.DUMMYFUNCTION("TO_DATE(INT((AB1223/(60*60*24))+""1/1/1970""))"),43901.0)</f>
        <v>43901</v>
      </c>
      <c r="AB1223" s="156">
        <v>1.5839568E9</v>
      </c>
      <c r="AC1223" s="156">
        <v>155553.2841</v>
      </c>
      <c r="AD1223" s="153">
        <f>IFERROR(__xludf.DUMMYFUNCTION("TO_DATE(INT((AE1223/(60*60*24))+""1/1/1970""))"),43909.0)</f>
        <v>43909</v>
      </c>
      <c r="AE1223" s="152">
        <v>1.5846444E9</v>
      </c>
      <c r="AF1223" s="152">
        <v>104050.02</v>
      </c>
      <c r="AG1223" s="153">
        <f>IFERROR(__xludf.DUMMYFUNCTION("TO_DATE(INT((AH1223/(60*60*24))+""1/1/1970""))"),43660.0)</f>
        <v>43660</v>
      </c>
      <c r="AH1223" s="152">
        <v>1.563095367E9</v>
      </c>
      <c r="AI1223" s="152">
        <v>107608.6333</v>
      </c>
    </row>
    <row r="1224">
      <c r="A1224" s="156">
        <v>1.5277104E9</v>
      </c>
      <c r="B1224" s="156">
        <v>120429.625</v>
      </c>
      <c r="C1224" s="153">
        <f>IFERROR(__xludf.DUMMYFUNCTION("TO_DATE(INT((A1224/(60*60*24))+""1/1/1970""))"),43250.0)</f>
        <v>43250</v>
      </c>
      <c r="D1224" s="152">
        <v>1.5545232E9</v>
      </c>
      <c r="E1224" s="152">
        <v>98110.305</v>
      </c>
      <c r="G1224" s="156">
        <v>1.5773724E9</v>
      </c>
      <c r="H1224" s="156">
        <v>161496.8284</v>
      </c>
      <c r="J1224" s="154">
        <v>44057.0</v>
      </c>
      <c r="K1224" s="155">
        <v>248465.96</v>
      </c>
      <c r="M1224" s="13">
        <v>1.5093936E9</v>
      </c>
      <c r="N1224" s="13">
        <v>27866.721</v>
      </c>
      <c r="P1224" s="156">
        <v>1.5023376E9</v>
      </c>
      <c r="Q1224" s="156">
        <v>152117.0192</v>
      </c>
      <c r="S1224" s="156">
        <v>1.5139872E9</v>
      </c>
      <c r="T1224" s="156">
        <v>9877.8172</v>
      </c>
      <c r="V1224" s="156">
        <v>1.4961852E9</v>
      </c>
      <c r="W1224" s="156">
        <v>98251.0617</v>
      </c>
      <c r="Y1224" s="156">
        <v>1.4942844E9</v>
      </c>
      <c r="Z1224" s="156">
        <v>93179.2849</v>
      </c>
      <c r="AA1224" s="153">
        <f>IFERROR(__xludf.DUMMYFUNCTION("TO_DATE(INT((AB1224/(60*60*24))+""1/1/1970""))"),43902.0)</f>
        <v>43902</v>
      </c>
      <c r="AB1224" s="152">
        <v>1.5839856E9</v>
      </c>
      <c r="AC1224" s="152">
        <v>155553.2841</v>
      </c>
      <c r="AD1224" s="153">
        <f>IFERROR(__xludf.DUMMYFUNCTION("TO_DATE(INT((AE1224/(60*60*24))+""1/1/1970""))"),43909.0)</f>
        <v>43909</v>
      </c>
      <c r="AE1224" s="156">
        <v>1.584648E9</v>
      </c>
      <c r="AF1224" s="156">
        <v>104050.02</v>
      </c>
      <c r="AG1224" s="153">
        <f>IFERROR(__xludf.DUMMYFUNCTION("TO_DATE(INT((AH1224/(60*60*24))+""1/1/1970""))"),43660.0)</f>
        <v>43660</v>
      </c>
      <c r="AH1224" s="156">
        <v>1.563111304E9</v>
      </c>
      <c r="AI1224" s="156">
        <v>107608.6333</v>
      </c>
    </row>
    <row r="1225">
      <c r="A1225" s="152">
        <v>1.52777346E9</v>
      </c>
      <c r="B1225" s="152">
        <v>120117.2641</v>
      </c>
      <c r="C1225" s="153">
        <f>IFERROR(__xludf.DUMMYFUNCTION("TO_DATE(INT((A1225/(60*60*24))+""1/1/1970""))"),43251.0)</f>
        <v>43251</v>
      </c>
      <c r="D1225" s="152">
        <v>1.5547536E9</v>
      </c>
      <c r="E1225" s="152">
        <v>98110.305</v>
      </c>
      <c r="G1225" s="156">
        <v>1.5774228E9</v>
      </c>
      <c r="H1225" s="156">
        <v>160455.6185</v>
      </c>
      <c r="J1225" s="154">
        <v>44060.0</v>
      </c>
      <c r="K1225" s="155">
        <v>248472.86</v>
      </c>
      <c r="M1225" s="13">
        <v>1.5094584E9</v>
      </c>
      <c r="N1225" s="13">
        <v>27929.2614</v>
      </c>
      <c r="P1225" s="152">
        <v>1.5023772E9</v>
      </c>
      <c r="Q1225" s="152">
        <v>152117.0192</v>
      </c>
      <c r="S1225" s="152">
        <v>1.51416E9</v>
      </c>
      <c r="T1225" s="152">
        <v>9876.6546</v>
      </c>
      <c r="V1225" s="152">
        <v>1.4962068E9</v>
      </c>
      <c r="W1225" s="152">
        <v>98247.2675</v>
      </c>
      <c r="Y1225" s="152">
        <v>1.4943132E9</v>
      </c>
      <c r="Z1225" s="152">
        <v>93530.4046</v>
      </c>
      <c r="AA1225" s="153">
        <f>IFERROR(__xludf.DUMMYFUNCTION("TO_DATE(INT((AB1225/(60*60*24))+""1/1/1970""))"),43902.0)</f>
        <v>43902</v>
      </c>
      <c r="AB1225" s="156">
        <v>1.5840216E9</v>
      </c>
      <c r="AC1225" s="156">
        <v>158424.5851</v>
      </c>
      <c r="AD1225" s="153">
        <f>IFERROR(__xludf.DUMMYFUNCTION("TO_DATE(INT((AE1225/(60*60*24))+""1/1/1970""))"),43910.0)</f>
        <v>43910</v>
      </c>
      <c r="AE1225" s="152">
        <v>1.5846768E9</v>
      </c>
      <c r="AF1225" s="152">
        <v>104949.02</v>
      </c>
      <c r="AG1225" s="153">
        <f>IFERROR(__xludf.DUMMYFUNCTION("TO_DATE(INT((AH1225/(60*60*24))+""1/1/1970""))"),43660.0)</f>
        <v>43660</v>
      </c>
      <c r="AH1225" s="152">
        <v>1.563127156E9</v>
      </c>
      <c r="AI1225" s="152">
        <v>107608.6333</v>
      </c>
    </row>
    <row r="1226">
      <c r="A1226" s="156">
        <v>1.5277968E9</v>
      </c>
      <c r="B1226" s="156">
        <v>119694.9169</v>
      </c>
      <c r="C1226" s="153">
        <f>IFERROR(__xludf.DUMMYFUNCTION("TO_DATE(INT((A1226/(60*60*24))+""1/1/1970""))"),43251.0)</f>
        <v>43251</v>
      </c>
      <c r="D1226" s="152">
        <v>1.554822E9</v>
      </c>
      <c r="E1226" s="152">
        <v>98110.305</v>
      </c>
      <c r="G1226" s="152">
        <v>1.5775092E9</v>
      </c>
      <c r="H1226" s="152">
        <v>159899.3658</v>
      </c>
      <c r="J1226" s="154">
        <v>44061.0</v>
      </c>
      <c r="K1226" s="155">
        <v>249211.16</v>
      </c>
      <c r="M1226" s="13">
        <v>1.50948E9</v>
      </c>
      <c r="N1226" s="13">
        <v>27929.2614</v>
      </c>
      <c r="P1226" s="156">
        <v>1.5023952E9</v>
      </c>
      <c r="Q1226" s="156">
        <v>152117.0192</v>
      </c>
      <c r="S1226" s="156">
        <v>1.5142464E9</v>
      </c>
      <c r="T1226" s="156">
        <v>9876.6546</v>
      </c>
      <c r="V1226" s="156">
        <v>1.4962464E9</v>
      </c>
      <c r="W1226" s="156">
        <v>98257.2218</v>
      </c>
      <c r="Y1226" s="156">
        <v>1.4943528E9</v>
      </c>
      <c r="Z1226" s="156">
        <v>93530.4046</v>
      </c>
      <c r="AA1226" s="153">
        <f>IFERROR(__xludf.DUMMYFUNCTION("TO_DATE(INT((AB1226/(60*60*24))+""1/1/1970""))"),43902.0)</f>
        <v>43902</v>
      </c>
      <c r="AB1226" s="152">
        <v>1.5840396E9</v>
      </c>
      <c r="AC1226" s="152">
        <v>158190.9684</v>
      </c>
      <c r="AD1226" s="153">
        <f>IFERROR(__xludf.DUMMYFUNCTION("TO_DATE(INT((AE1226/(60*60*24))+""1/1/1970""))"),43910.0)</f>
        <v>43910</v>
      </c>
      <c r="AE1226" s="156">
        <v>1.5847128E9</v>
      </c>
      <c r="AF1226" s="156">
        <v>104949.02</v>
      </c>
      <c r="AG1226" s="153">
        <f>IFERROR(__xludf.DUMMYFUNCTION("TO_DATE(INT((AH1226/(60*60*24))+""1/1/1970""))"),43660.0)</f>
        <v>43660</v>
      </c>
      <c r="AH1226" s="156">
        <v>1.56314357E9</v>
      </c>
      <c r="AI1226" s="156">
        <v>107608.6333</v>
      </c>
    </row>
    <row r="1227">
      <c r="A1227" s="152">
        <v>1.52785986E9</v>
      </c>
      <c r="B1227" s="152">
        <v>120354.8344</v>
      </c>
      <c r="C1227" s="153">
        <f>IFERROR(__xludf.DUMMYFUNCTION("TO_DATE(INT((A1227/(60*60*24))+""1/1/1970""))"),43252.0)</f>
        <v>43252</v>
      </c>
      <c r="D1227" s="152">
        <v>1.5548688E9</v>
      </c>
      <c r="E1227" s="152">
        <v>98110.305</v>
      </c>
      <c r="G1227" s="156">
        <v>1.577718E9</v>
      </c>
      <c r="H1227" s="156">
        <v>159899.3658</v>
      </c>
      <c r="J1227" s="154">
        <v>44062.0</v>
      </c>
      <c r="K1227" s="155">
        <v>249714.86</v>
      </c>
      <c r="M1227" s="13">
        <v>1.5095448E9</v>
      </c>
      <c r="N1227" s="13">
        <v>27878.3959</v>
      </c>
      <c r="P1227" s="152">
        <v>1.502424E9</v>
      </c>
      <c r="Q1227" s="152">
        <v>148436.8225</v>
      </c>
      <c r="S1227" s="152">
        <v>1.5143004E9</v>
      </c>
      <c r="T1227" s="152">
        <v>9876.6546</v>
      </c>
      <c r="V1227" s="152">
        <v>1.4962716E9</v>
      </c>
      <c r="W1227" s="152">
        <v>98255.1874</v>
      </c>
      <c r="Y1227" s="152">
        <v>1.4943708E9</v>
      </c>
      <c r="Z1227" s="152">
        <v>93530.4046</v>
      </c>
      <c r="AA1227" s="153">
        <f>IFERROR(__xludf.DUMMYFUNCTION("TO_DATE(INT((AB1227/(60*60*24))+""1/1/1970""))"),43902.0)</f>
        <v>43902</v>
      </c>
      <c r="AB1227" s="156">
        <v>1.5840432E9</v>
      </c>
      <c r="AC1227" s="156">
        <v>158306.5507</v>
      </c>
      <c r="AD1227" s="153">
        <f>IFERROR(__xludf.DUMMYFUNCTION("TO_DATE(INT((AE1227/(60*60*24))+""1/1/1970""))"),43910.0)</f>
        <v>43910</v>
      </c>
      <c r="AE1227" s="152">
        <v>1.5847308E9</v>
      </c>
      <c r="AF1227" s="152">
        <v>104949.02</v>
      </c>
      <c r="AG1227" s="153">
        <f>IFERROR(__xludf.DUMMYFUNCTION("TO_DATE(INT((AH1227/(60*60*24))+""1/1/1970""))"),43660.0)</f>
        <v>43660</v>
      </c>
      <c r="AH1227" s="152">
        <v>1.56314879E9</v>
      </c>
      <c r="AI1227" s="152">
        <v>107608.6333</v>
      </c>
    </row>
    <row r="1228">
      <c r="A1228" s="156">
        <v>1.5278832E9</v>
      </c>
      <c r="B1228" s="156">
        <v>120865.1705</v>
      </c>
      <c r="C1228" s="153">
        <f>IFERROR(__xludf.DUMMYFUNCTION("TO_DATE(INT((A1228/(60*60*24))+""1/1/1970""))"),43252.0)</f>
        <v>43252</v>
      </c>
      <c r="D1228" s="152">
        <v>1.5549264E9</v>
      </c>
      <c r="E1228" s="152">
        <v>98110.305</v>
      </c>
      <c r="G1228" s="156">
        <v>1.5777684E9</v>
      </c>
      <c r="H1228" s="156">
        <v>158074.3348</v>
      </c>
      <c r="J1228" s="154">
        <v>44063.0</v>
      </c>
      <c r="K1228" s="155">
        <v>248741.96</v>
      </c>
      <c r="M1228" s="13">
        <v>1.5095664E9</v>
      </c>
      <c r="N1228" s="13">
        <v>27878.3959</v>
      </c>
      <c r="P1228" s="156">
        <v>1.5024636E9</v>
      </c>
      <c r="Q1228" s="156">
        <v>148436.8225</v>
      </c>
      <c r="S1228" s="156">
        <v>1.514322E9</v>
      </c>
      <c r="T1228" s="156">
        <v>9876.6546</v>
      </c>
      <c r="V1228" s="156">
        <v>1.496286E9</v>
      </c>
      <c r="W1228" s="156">
        <v>98254.8254</v>
      </c>
      <c r="Y1228" s="156">
        <v>1.4943924E9</v>
      </c>
      <c r="Z1228" s="156">
        <v>93900.8015</v>
      </c>
      <c r="AA1228" s="153">
        <f>IFERROR(__xludf.DUMMYFUNCTION("TO_DATE(INT((AB1228/(60*60*24))+""1/1/1970""))"),43903.0)</f>
        <v>43903</v>
      </c>
      <c r="AB1228" s="152">
        <v>1.584072E9</v>
      </c>
      <c r="AC1228" s="152">
        <v>158306.5507</v>
      </c>
      <c r="AD1228" s="153">
        <f>IFERROR(__xludf.DUMMYFUNCTION("TO_DATE(INT((AE1228/(60*60*24))+""1/1/1970""))"),43910.0)</f>
        <v>43910</v>
      </c>
      <c r="AE1228" s="156">
        <v>1.5847344E9</v>
      </c>
      <c r="AF1228" s="156">
        <v>104949.02</v>
      </c>
      <c r="AG1228" s="153">
        <f>IFERROR(__xludf.DUMMYFUNCTION("TO_DATE(INT((AH1228/(60*60*24))+""1/1/1970""))"),43661.0)</f>
        <v>43661</v>
      </c>
      <c r="AH1228" s="156">
        <v>1.563159505E9</v>
      </c>
      <c r="AI1228" s="156">
        <v>107608.6333</v>
      </c>
    </row>
    <row r="1229">
      <c r="A1229" s="152">
        <v>1.52811906E9</v>
      </c>
      <c r="B1229" s="152">
        <v>121265.5204</v>
      </c>
      <c r="C1229" s="153">
        <f>IFERROR(__xludf.DUMMYFUNCTION("TO_DATE(INT((A1229/(60*60*24))+""1/1/1970""))"),43255.0)</f>
        <v>43255</v>
      </c>
      <c r="D1229" s="152">
        <v>1.5549948E9</v>
      </c>
      <c r="E1229" s="152">
        <v>98110.305</v>
      </c>
      <c r="G1229" s="152">
        <v>1.5778548E9</v>
      </c>
      <c r="H1229" s="152">
        <v>159296.5473</v>
      </c>
      <c r="J1229" s="154">
        <v>44064.0</v>
      </c>
      <c r="K1229" s="155">
        <v>249466.46</v>
      </c>
      <c r="M1229" s="13">
        <v>1.5096312E9</v>
      </c>
      <c r="N1229" s="13">
        <v>27894.4808</v>
      </c>
      <c r="P1229" s="152">
        <v>1.5024816E9</v>
      </c>
      <c r="Q1229" s="152">
        <v>148436.8225</v>
      </c>
      <c r="S1229" s="152">
        <v>1.5143868E9</v>
      </c>
      <c r="T1229" s="152">
        <v>9883.3524</v>
      </c>
      <c r="V1229" s="152">
        <v>1.4963256E9</v>
      </c>
      <c r="W1229" s="152">
        <v>98246.2671</v>
      </c>
      <c r="Y1229" s="152">
        <v>1.494432E9</v>
      </c>
      <c r="Z1229" s="152">
        <v>93900.8015</v>
      </c>
      <c r="AA1229" s="153">
        <f>IFERROR(__xludf.DUMMYFUNCTION("TO_DATE(INT((AB1229/(60*60*24))+""1/1/1970""))"),43903.0)</f>
        <v>43903</v>
      </c>
      <c r="AB1229" s="156">
        <v>1.584108E9</v>
      </c>
      <c r="AC1229" s="156">
        <v>156670.3301</v>
      </c>
      <c r="AD1229" s="153">
        <f>IFERROR(__xludf.DUMMYFUNCTION("TO_DATE(INT((AE1229/(60*60*24))+""1/1/1970""))"),43911.0)</f>
        <v>43911</v>
      </c>
      <c r="AE1229" s="152">
        <v>1.5847632E9</v>
      </c>
      <c r="AF1229" s="152">
        <v>105578.32</v>
      </c>
      <c r="AG1229" s="153">
        <f>IFERROR(__xludf.DUMMYFUNCTION("TO_DATE(INT((AH1229/(60*60*24))+""1/1/1970""))"),43661.0)</f>
        <v>43661</v>
      </c>
      <c r="AH1229" s="152">
        <v>1.563175363E9</v>
      </c>
      <c r="AI1229" s="152">
        <v>107608.6333</v>
      </c>
    </row>
    <row r="1230">
      <c r="A1230" s="156">
        <v>1.5281424E9</v>
      </c>
      <c r="B1230" s="156">
        <v>121437.099</v>
      </c>
      <c r="C1230" s="153">
        <f>IFERROR(__xludf.DUMMYFUNCTION("TO_DATE(INT((A1230/(60*60*24))+""1/1/1970""))"),43255.0)</f>
        <v>43255</v>
      </c>
      <c r="D1230" s="152">
        <v>1.5550416E9</v>
      </c>
      <c r="E1230" s="152">
        <v>98110.305</v>
      </c>
      <c r="G1230" s="156">
        <v>1.5779772E9</v>
      </c>
      <c r="H1230" s="156">
        <v>159296.5473</v>
      </c>
      <c r="J1230" s="154">
        <v>44067.0</v>
      </c>
      <c r="K1230" s="155">
        <v>250294.46</v>
      </c>
      <c r="M1230" s="13">
        <v>1.5096528E9</v>
      </c>
      <c r="N1230" s="13">
        <v>27894.4808</v>
      </c>
      <c r="P1230" s="156">
        <v>1.5025104E9</v>
      </c>
      <c r="Q1230" s="156">
        <v>148775.4694</v>
      </c>
      <c r="S1230" s="156">
        <v>1.5144084E9</v>
      </c>
      <c r="T1230" s="156">
        <v>9883.3524</v>
      </c>
      <c r="V1230" s="156">
        <v>1.496358E9</v>
      </c>
      <c r="W1230" s="156">
        <v>98248.6756</v>
      </c>
      <c r="Y1230" s="156">
        <v>1.4944572E9</v>
      </c>
      <c r="Z1230" s="156">
        <v>93900.8015</v>
      </c>
      <c r="AA1230" s="153">
        <f>IFERROR(__xludf.DUMMYFUNCTION("TO_DATE(INT((AB1230/(60*60*24))+""1/1/1970""))"),43903.0)</f>
        <v>43903</v>
      </c>
      <c r="AB1230" s="152">
        <v>1.584126E9</v>
      </c>
      <c r="AC1230" s="152">
        <v>155742.2156</v>
      </c>
      <c r="AD1230" s="153">
        <f>IFERROR(__xludf.DUMMYFUNCTION("TO_DATE(INT((AE1230/(60*60*24))+""1/1/1970""))"),43913.0)</f>
        <v>43913</v>
      </c>
      <c r="AE1230" s="156">
        <v>1.584972E9</v>
      </c>
      <c r="AF1230" s="156">
        <v>105578.32</v>
      </c>
      <c r="AG1230" s="153">
        <f>IFERROR(__xludf.DUMMYFUNCTION("TO_DATE(INT((AH1230/(60*60*24))+""1/1/1970""))"),43661.0)</f>
        <v>43661</v>
      </c>
      <c r="AH1230" s="156">
        <v>1.563191153E9</v>
      </c>
      <c r="AI1230" s="156">
        <v>107608.6333</v>
      </c>
    </row>
    <row r="1231">
      <c r="A1231" s="152">
        <v>1.52820546E9</v>
      </c>
      <c r="B1231" s="152">
        <v>121507.4902</v>
      </c>
      <c r="C1231" s="153">
        <f>IFERROR(__xludf.DUMMYFUNCTION("TO_DATE(INT((A1231/(60*60*24))+""1/1/1970""))"),43256.0)</f>
        <v>43256</v>
      </c>
      <c r="D1231" s="152">
        <v>1.5550992E9</v>
      </c>
      <c r="E1231" s="152">
        <v>98110.305</v>
      </c>
      <c r="G1231" s="156">
        <v>1.5780276E9</v>
      </c>
      <c r="H1231" s="156">
        <v>160608.5727</v>
      </c>
      <c r="J1231" s="154">
        <v>44068.0</v>
      </c>
      <c r="K1231" s="155">
        <v>252668.06</v>
      </c>
      <c r="M1231" s="13">
        <v>1.5097176E9</v>
      </c>
      <c r="N1231" s="13">
        <v>27868.1245</v>
      </c>
      <c r="P1231" s="152">
        <v>1.5027192E9</v>
      </c>
      <c r="Q1231" s="152">
        <v>148775.4694</v>
      </c>
      <c r="S1231" s="152">
        <v>1.5144732E9</v>
      </c>
      <c r="T1231" s="152">
        <v>9893.7393</v>
      </c>
      <c r="V1231" s="152">
        <v>1.4963652E9</v>
      </c>
      <c r="W1231" s="152">
        <v>98245.1773</v>
      </c>
      <c r="Y1231" s="152">
        <v>1.4944716E9</v>
      </c>
      <c r="Z1231" s="152">
        <v>94076.5908</v>
      </c>
      <c r="AA1231" s="153">
        <f>IFERROR(__xludf.DUMMYFUNCTION("TO_DATE(INT((AB1231/(60*60*24))+""1/1/1970""))"),43903.0)</f>
        <v>43903</v>
      </c>
      <c r="AB1231" s="156">
        <v>1.5841296E9</v>
      </c>
      <c r="AC1231" s="156">
        <v>154339.6121</v>
      </c>
      <c r="AD1231" s="153">
        <f>IFERROR(__xludf.DUMMYFUNCTION("TO_DATE(INT((AE1231/(60*60*24))+""1/1/1970""))"),43913.0)</f>
        <v>43913</v>
      </c>
      <c r="AE1231" s="152">
        <v>1.58499E9</v>
      </c>
      <c r="AF1231" s="152">
        <v>105578.32</v>
      </c>
      <c r="AG1231" s="153">
        <f>IFERROR(__xludf.DUMMYFUNCTION("TO_DATE(INT((AH1231/(60*60*24))+""1/1/1970""))"),43661.0)</f>
        <v>43661</v>
      </c>
      <c r="AH1231" s="152">
        <v>1.563206943E9</v>
      </c>
      <c r="AI1231" s="152">
        <v>107282.8855</v>
      </c>
    </row>
    <row r="1232">
      <c r="A1232" s="156">
        <v>1.5282288E9</v>
      </c>
      <c r="B1232" s="156">
        <v>121525.088</v>
      </c>
      <c r="C1232" s="153">
        <f>IFERROR(__xludf.DUMMYFUNCTION("TO_DATE(INT((A1232/(60*60*24))+""1/1/1970""))"),43256.0)</f>
        <v>43256</v>
      </c>
      <c r="D1232" s="152">
        <v>1.5553368E9</v>
      </c>
      <c r="E1232" s="152">
        <v>98110.305</v>
      </c>
      <c r="G1232" s="152">
        <v>1.578114E9</v>
      </c>
      <c r="H1232" s="152">
        <v>160227.469</v>
      </c>
      <c r="J1232" s="154">
        <v>44069.0</v>
      </c>
      <c r="K1232" s="155">
        <v>253496.06</v>
      </c>
      <c r="M1232" s="13">
        <v>1.5097392E9</v>
      </c>
      <c r="N1232" s="13">
        <v>27868.1245</v>
      </c>
      <c r="P1232" s="156">
        <v>1.5027408E9</v>
      </c>
      <c r="Q1232" s="156">
        <v>148775.4694</v>
      </c>
      <c r="S1232" s="156">
        <v>1.5144948E9</v>
      </c>
      <c r="T1232" s="156">
        <v>9893.7393</v>
      </c>
      <c r="V1232" s="156">
        <v>1.4964048E9</v>
      </c>
      <c r="W1232" s="156">
        <v>98249.2402</v>
      </c>
      <c r="Y1232" s="156">
        <v>1.4945112E9</v>
      </c>
      <c r="Z1232" s="156">
        <v>94076.5908</v>
      </c>
      <c r="AA1232" s="153">
        <f>IFERROR(__xludf.DUMMYFUNCTION("TO_DATE(INT((AB1232/(60*60*24))+""1/1/1970""))"),43904.0)</f>
        <v>43904</v>
      </c>
      <c r="AB1232" s="152">
        <v>1.5841584E9</v>
      </c>
      <c r="AC1232" s="152">
        <v>154339.6121</v>
      </c>
      <c r="AD1232" s="153">
        <f>IFERROR(__xludf.DUMMYFUNCTION("TO_DATE(INT((AE1232/(60*60*24))+""1/1/1970""))"),43913.0)</f>
        <v>43913</v>
      </c>
      <c r="AE1232" s="156">
        <v>1.5849936E9</v>
      </c>
      <c r="AF1232" s="156">
        <v>105578.32</v>
      </c>
      <c r="AG1232" s="153">
        <f>IFERROR(__xludf.DUMMYFUNCTION("TO_DATE(INT((AH1232/(60*60*24))+""1/1/1970""))"),43661.0)</f>
        <v>43661</v>
      </c>
      <c r="AH1232" s="156">
        <v>1.563222753E9</v>
      </c>
      <c r="AI1232" s="156">
        <v>107889.6855</v>
      </c>
    </row>
    <row r="1233">
      <c r="A1233" s="152">
        <v>1.52829186E9</v>
      </c>
      <c r="B1233" s="152">
        <v>121846.2478</v>
      </c>
      <c r="C1233" s="153">
        <f>IFERROR(__xludf.DUMMYFUNCTION("TO_DATE(INT((A1233/(60*60*24))+""1/1/1970""))"),43257.0)</f>
        <v>43257</v>
      </c>
      <c r="D1233" s="152">
        <v>1.5553872E9</v>
      </c>
      <c r="E1233" s="152">
        <v>98110.305</v>
      </c>
      <c r="G1233" s="156">
        <v>1.5783228E9</v>
      </c>
      <c r="H1233" s="156">
        <v>160227.469</v>
      </c>
      <c r="J1233" s="154">
        <v>44070.0</v>
      </c>
      <c r="K1233" s="155">
        <v>255876.56</v>
      </c>
      <c r="M1233" s="13">
        <v>1.5097536E9</v>
      </c>
      <c r="N1233" s="13">
        <v>28106.829</v>
      </c>
      <c r="P1233" s="152">
        <v>1.5027696E9</v>
      </c>
      <c r="Q1233" s="152">
        <v>151364.1707</v>
      </c>
      <c r="S1233" s="152">
        <v>1.5145596E9</v>
      </c>
      <c r="T1233" s="152">
        <v>9905.1426</v>
      </c>
      <c r="V1233" s="152">
        <v>1.4964372E9</v>
      </c>
      <c r="W1233" s="152">
        <v>98260.057</v>
      </c>
      <c r="Y1233" s="152">
        <v>1.4945436E9</v>
      </c>
      <c r="Z1233" s="152">
        <v>94076.5908</v>
      </c>
      <c r="AA1233" s="153">
        <f>IFERROR(__xludf.DUMMYFUNCTION("TO_DATE(INT((AB1233/(60*60*24))+""1/1/1970""))"),43906.0)</f>
        <v>43906</v>
      </c>
      <c r="AB1233" s="156">
        <v>1.5843672E9</v>
      </c>
      <c r="AC1233" s="156">
        <v>157097.0488</v>
      </c>
      <c r="AD1233" s="153">
        <f>IFERROR(__xludf.DUMMYFUNCTION("TO_DATE(INT((AE1233/(60*60*24))+""1/1/1970""))"),43914.0)</f>
        <v>43914</v>
      </c>
      <c r="AE1233" s="152">
        <v>1.5850224E9</v>
      </c>
      <c r="AF1233" s="152">
        <v>106030.3</v>
      </c>
      <c r="AG1233" s="153">
        <f>IFERROR(__xludf.DUMMYFUNCTION("TO_DATE(INT((AH1233/(60*60*24))+""1/1/1970""))"),43661.0)</f>
        <v>43661</v>
      </c>
      <c r="AH1233" s="152">
        <v>1.563234866E9</v>
      </c>
      <c r="AI1233" s="152">
        <v>107889.6855</v>
      </c>
    </row>
    <row r="1234">
      <c r="A1234" s="156">
        <v>1.5283152E9</v>
      </c>
      <c r="B1234" s="156">
        <v>122536.9614</v>
      </c>
      <c r="C1234" s="153">
        <f>IFERROR(__xludf.DUMMYFUNCTION("TO_DATE(INT((A1234/(60*60*24))+""1/1/1970""))"),43257.0)</f>
        <v>43257</v>
      </c>
      <c r="D1234" s="152">
        <v>1.5554448E9</v>
      </c>
      <c r="E1234" s="152">
        <v>98110.305</v>
      </c>
      <c r="G1234" s="156">
        <v>1.5783732E9</v>
      </c>
      <c r="H1234" s="156">
        <v>162021.0534</v>
      </c>
      <c r="J1234" s="154">
        <v>44071.0</v>
      </c>
      <c r="K1234" s="155">
        <v>256400.96</v>
      </c>
      <c r="M1234" s="13">
        <v>1.50984E9</v>
      </c>
      <c r="N1234" s="13">
        <v>28106.829</v>
      </c>
      <c r="P1234" s="156">
        <v>1.5028092E9</v>
      </c>
      <c r="Q1234" s="156">
        <v>151364.1707</v>
      </c>
      <c r="S1234" s="156">
        <v>1.5145812E9</v>
      </c>
      <c r="T1234" s="156">
        <v>9905.1426</v>
      </c>
      <c r="V1234" s="156">
        <v>1.4966136E9</v>
      </c>
      <c r="W1234" s="156">
        <v>98260.3954</v>
      </c>
      <c r="Y1234" s="156">
        <v>1.4945508E9</v>
      </c>
      <c r="Z1234" s="156">
        <v>94102.2937</v>
      </c>
      <c r="AA1234" s="153">
        <f>IFERROR(__xludf.DUMMYFUNCTION("TO_DATE(INT((AB1234/(60*60*24))+""1/1/1970""))"),43906.0)</f>
        <v>43906</v>
      </c>
      <c r="AB1234" s="152">
        <v>1.5843852E9</v>
      </c>
      <c r="AC1234" s="152">
        <v>158243.8361</v>
      </c>
      <c r="AD1234" s="153">
        <f>IFERROR(__xludf.DUMMYFUNCTION("TO_DATE(INT((AE1234/(60*60*24))+""1/1/1970""))"),43914.0)</f>
        <v>43914</v>
      </c>
      <c r="AE1234" s="156">
        <v>1.5850584E9</v>
      </c>
      <c r="AF1234" s="156">
        <v>106030.3</v>
      </c>
      <c r="AG1234" s="153">
        <f>IFERROR(__xludf.DUMMYFUNCTION("TO_DATE(INT((AH1234/(60*60*24))+""1/1/1970""))"),43662.0)</f>
        <v>43662</v>
      </c>
      <c r="AH1234" s="156">
        <v>1.563238675E9</v>
      </c>
      <c r="AI1234" s="156">
        <v>107889.6855</v>
      </c>
    </row>
    <row r="1235">
      <c r="A1235" s="152">
        <v>1.52837826E9</v>
      </c>
      <c r="B1235" s="152">
        <v>122743.7355</v>
      </c>
      <c r="C1235" s="153">
        <f>IFERROR(__xludf.DUMMYFUNCTION("TO_DATE(INT((A1235/(60*60*24))+""1/1/1970""))"),43258.0)</f>
        <v>43258</v>
      </c>
      <c r="D1235" s="152">
        <v>1.5555132E9</v>
      </c>
      <c r="E1235" s="152">
        <v>98110.305</v>
      </c>
      <c r="G1235" s="152">
        <v>1.5784596E9</v>
      </c>
      <c r="H1235" s="152">
        <v>166910.2441</v>
      </c>
      <c r="J1235" s="154">
        <v>44074.0</v>
      </c>
      <c r="K1235" s="155">
        <v>257953.46</v>
      </c>
      <c r="M1235" s="13">
        <v>1.5099264E9</v>
      </c>
      <c r="N1235" s="13">
        <v>28106.829</v>
      </c>
      <c r="P1235" s="152">
        <v>1.5028272E9</v>
      </c>
      <c r="Q1235" s="152">
        <v>151364.1707</v>
      </c>
      <c r="S1235" s="152">
        <v>1.514592E9</v>
      </c>
      <c r="T1235" s="152">
        <v>9912.6965</v>
      </c>
      <c r="V1235" s="152">
        <v>1.4966172E9</v>
      </c>
      <c r="W1235" s="152">
        <v>98260.5253</v>
      </c>
      <c r="Y1235" s="152">
        <v>1.4945904E9</v>
      </c>
      <c r="Z1235" s="152">
        <v>94102.2937</v>
      </c>
      <c r="AA1235" s="153">
        <f>IFERROR(__xludf.DUMMYFUNCTION("TO_DATE(INT((AB1235/(60*60*24))+""1/1/1970""))"),43906.0)</f>
        <v>43906</v>
      </c>
      <c r="AB1235" s="156">
        <v>1.5843888E9</v>
      </c>
      <c r="AC1235" s="156">
        <v>159498.0224</v>
      </c>
      <c r="AD1235" s="153">
        <f>IFERROR(__xludf.DUMMYFUNCTION("TO_DATE(INT((AE1235/(60*60*24))+""1/1/1970""))"),43914.0)</f>
        <v>43914</v>
      </c>
      <c r="AE1235" s="152">
        <v>1.5850764E9</v>
      </c>
      <c r="AF1235" s="152">
        <v>106030.3</v>
      </c>
      <c r="AG1235" s="153">
        <f>IFERROR(__xludf.DUMMYFUNCTION("TO_DATE(INT((AH1235/(60*60*24))+""1/1/1970""))"),43662.0)</f>
        <v>43662</v>
      </c>
      <c r="AH1235" s="152">
        <v>1.563254472E9</v>
      </c>
      <c r="AI1235" s="152">
        <v>107889.6855</v>
      </c>
    </row>
    <row r="1236">
      <c r="A1236" s="156">
        <v>1.5284016E9</v>
      </c>
      <c r="B1236" s="156">
        <v>122523.763</v>
      </c>
      <c r="C1236" s="153">
        <f>IFERROR(__xludf.DUMMYFUNCTION("TO_DATE(INT((A1236/(60*60*24))+""1/1/1970""))"),43258.0)</f>
        <v>43258</v>
      </c>
      <c r="D1236" s="152">
        <v>1.55556E9</v>
      </c>
      <c r="E1236" s="152">
        <v>97448.795</v>
      </c>
      <c r="G1236" s="156">
        <v>1.578546E9</v>
      </c>
      <c r="H1236" s="156">
        <v>167897.4107</v>
      </c>
      <c r="J1236" s="154">
        <v>44075.0</v>
      </c>
      <c r="K1236" s="155">
        <v>257077.16</v>
      </c>
      <c r="M1236" s="13">
        <v>1.5099804E9</v>
      </c>
      <c r="N1236" s="13">
        <v>28081.8401</v>
      </c>
      <c r="P1236" s="156">
        <v>1.502856E9</v>
      </c>
      <c r="Q1236" s="156">
        <v>151362.5889</v>
      </c>
      <c r="S1236" s="156">
        <v>1.5147648E9</v>
      </c>
      <c r="T1236" s="156">
        <v>9912.6965</v>
      </c>
      <c r="V1236" s="156">
        <v>1.4966532E9</v>
      </c>
      <c r="W1236" s="156">
        <v>98255.5139</v>
      </c>
      <c r="Y1236" s="156">
        <v>1.4946228E9</v>
      </c>
      <c r="Z1236" s="156">
        <v>94102.2937</v>
      </c>
      <c r="AA1236" s="153">
        <f>IFERROR(__xludf.DUMMYFUNCTION("TO_DATE(INT((AB1236/(60*60*24))+""1/1/1970""))"),43907.0)</f>
        <v>43907</v>
      </c>
      <c r="AB1236" s="152">
        <v>1.5844176E9</v>
      </c>
      <c r="AC1236" s="152">
        <v>159498.0224</v>
      </c>
      <c r="AD1236" s="153">
        <f>IFERROR(__xludf.DUMMYFUNCTION("TO_DATE(INT((AE1236/(60*60*24))+""1/1/1970""))"),43914.0)</f>
        <v>43914</v>
      </c>
      <c r="AE1236" s="156">
        <v>1.58508E9</v>
      </c>
      <c r="AF1236" s="156">
        <v>106030.3</v>
      </c>
      <c r="AG1236" s="153">
        <f>IFERROR(__xludf.DUMMYFUNCTION("TO_DATE(INT((AH1236/(60*60*24))+""1/1/1970""))"),43662.0)</f>
        <v>43662</v>
      </c>
      <c r="AH1236" s="156">
        <v>1.563270279E9</v>
      </c>
      <c r="AI1236" s="156">
        <v>107889.6855</v>
      </c>
    </row>
    <row r="1237">
      <c r="A1237" s="152">
        <v>1.52846466E9</v>
      </c>
      <c r="B1237" s="152">
        <v>122365.3828</v>
      </c>
      <c r="C1237" s="153">
        <f>IFERROR(__xludf.DUMMYFUNCTION("TO_DATE(INT((A1237/(60*60*24))+""1/1/1970""))"),43259.0)</f>
        <v>43259</v>
      </c>
      <c r="D1237" s="152">
        <v>1.5556176E9</v>
      </c>
      <c r="E1237" s="152">
        <v>97448.795</v>
      </c>
      <c r="G1237" s="152">
        <v>1.5786324E9</v>
      </c>
      <c r="H1237" s="152">
        <v>172103.5575</v>
      </c>
      <c r="J1237" s="154">
        <v>44075.0</v>
      </c>
      <c r="K1237" s="155">
        <v>257074.34</v>
      </c>
      <c r="M1237" s="13">
        <v>1.510002E9</v>
      </c>
      <c r="N1237" s="13">
        <v>28081.8401</v>
      </c>
      <c r="P1237" s="152">
        <v>1.5028956E9</v>
      </c>
      <c r="Q1237" s="152">
        <v>151362.5889</v>
      </c>
      <c r="S1237" s="152">
        <v>1.5148512E9</v>
      </c>
      <c r="T1237" s="152">
        <v>9912.6965</v>
      </c>
      <c r="V1237" s="152">
        <v>1.4966928E9</v>
      </c>
      <c r="W1237" s="152">
        <v>98257.946</v>
      </c>
      <c r="Y1237" s="152">
        <v>1.4946336E9</v>
      </c>
      <c r="Z1237" s="152">
        <v>93487.7195</v>
      </c>
      <c r="AA1237" s="153">
        <f>IFERROR(__xludf.DUMMYFUNCTION("TO_DATE(INT((AB1237/(60*60*24))+""1/1/1970""))"),43907.0)</f>
        <v>43907</v>
      </c>
      <c r="AB1237" s="156">
        <v>1.5844536E9</v>
      </c>
      <c r="AC1237" s="156">
        <v>160202.2477</v>
      </c>
      <c r="AD1237" s="153">
        <f>IFERROR(__xludf.DUMMYFUNCTION("TO_DATE(INT((AE1237/(60*60*24))+""1/1/1970""))"),43915.0)</f>
        <v>43915</v>
      </c>
      <c r="AE1237" s="152">
        <v>1.5851088E9</v>
      </c>
      <c r="AF1237" s="152">
        <v>107136.04</v>
      </c>
      <c r="AG1237" s="153">
        <f>IFERROR(__xludf.DUMMYFUNCTION("TO_DATE(INT((AH1237/(60*60*24))+""1/1/1970""))"),43662.0)</f>
        <v>43662</v>
      </c>
      <c r="AH1237" s="152">
        <v>1.56328608E9</v>
      </c>
      <c r="AI1237" s="152">
        <v>107871.9255</v>
      </c>
    </row>
    <row r="1238">
      <c r="A1238" s="156">
        <v>1.528488E9</v>
      </c>
      <c r="B1238" s="156">
        <v>122884.5179</v>
      </c>
      <c r="C1238" s="153">
        <f>IFERROR(__xludf.DUMMYFUNCTION("TO_DATE(INT((A1238/(60*60*24))+""1/1/1970""))"),43259.0)</f>
        <v>43259</v>
      </c>
      <c r="D1238" s="152">
        <v>1.5559416E9</v>
      </c>
      <c r="E1238" s="152">
        <v>97640.6654</v>
      </c>
      <c r="G1238" s="156">
        <v>1.5787188E9</v>
      </c>
      <c r="H1238" s="156">
        <v>174202.5188</v>
      </c>
      <c r="J1238" s="154">
        <v>44076.0</v>
      </c>
      <c r="K1238" s="155">
        <v>259386.44</v>
      </c>
      <c r="M1238" s="13">
        <v>1.5100668E9</v>
      </c>
      <c r="N1238" s="13">
        <v>27982.0278</v>
      </c>
      <c r="P1238" s="156">
        <v>1.5029136E9</v>
      </c>
      <c r="Q1238" s="156">
        <v>151362.5889</v>
      </c>
      <c r="S1238" s="156">
        <v>1.5149052E9</v>
      </c>
      <c r="T1238" s="156">
        <v>9912.6965</v>
      </c>
      <c r="V1238" s="156">
        <v>1.4967036E9</v>
      </c>
      <c r="W1238" s="156">
        <v>98258.1217</v>
      </c>
      <c r="Y1238" s="156">
        <v>1.4947992E9</v>
      </c>
      <c r="Z1238" s="156">
        <v>93487.7195</v>
      </c>
      <c r="AA1238" s="153">
        <f>IFERROR(__xludf.DUMMYFUNCTION("TO_DATE(INT((AB1238/(60*60*24))+""1/1/1970""))"),43907.0)</f>
        <v>43907</v>
      </c>
      <c r="AB1238" s="152">
        <v>1.5844716E9</v>
      </c>
      <c r="AC1238" s="152">
        <v>157553.151</v>
      </c>
      <c r="AD1238" s="153">
        <f>IFERROR(__xludf.DUMMYFUNCTION("TO_DATE(INT((AE1238/(60*60*24))+""1/1/1970""))"),43915.0)</f>
        <v>43915</v>
      </c>
      <c r="AE1238" s="156">
        <v>1.5851448E9</v>
      </c>
      <c r="AF1238" s="156">
        <v>107136.04</v>
      </c>
      <c r="AG1238" s="153">
        <f>IFERROR(__xludf.DUMMYFUNCTION("TO_DATE(INT((AH1238/(60*60*24))+""1/1/1970""))"),43662.0)</f>
        <v>43662</v>
      </c>
      <c r="AH1238" s="156">
        <v>1.563301909E9</v>
      </c>
      <c r="AI1238" s="156">
        <v>107354.8555</v>
      </c>
    </row>
    <row r="1239">
      <c r="A1239" s="152">
        <v>1.52872386E9</v>
      </c>
      <c r="B1239" s="152">
        <v>122976.9063</v>
      </c>
      <c r="C1239" s="153">
        <f>IFERROR(__xludf.DUMMYFUNCTION("TO_DATE(INT((A1239/(60*60*24))+""1/1/1970""))"),43262.0)</f>
        <v>43262</v>
      </c>
      <c r="D1239" s="152">
        <v>1.555992E9</v>
      </c>
      <c r="E1239" s="152">
        <v>97724.8191</v>
      </c>
      <c r="G1239" s="152">
        <v>1.5789276E9</v>
      </c>
      <c r="H1239" s="152">
        <v>174202.5188</v>
      </c>
      <c r="J1239" s="154">
        <v>44077.0</v>
      </c>
      <c r="K1239" s="155">
        <v>262596.08</v>
      </c>
      <c r="M1239" s="13">
        <v>1.5100884E9</v>
      </c>
      <c r="N1239" s="13">
        <v>27982.0278</v>
      </c>
      <c r="P1239" s="152">
        <v>1.5029424E9</v>
      </c>
      <c r="Q1239" s="152">
        <v>151808.3206</v>
      </c>
      <c r="S1239" s="152">
        <v>1.5149268E9</v>
      </c>
      <c r="T1239" s="152">
        <v>9912.6965</v>
      </c>
      <c r="V1239" s="152">
        <v>1.4967324E9</v>
      </c>
      <c r="W1239" s="152">
        <v>98267.5737</v>
      </c>
      <c r="Y1239" s="152">
        <v>1.4948028E9</v>
      </c>
      <c r="Z1239" s="152">
        <v>93487.7195</v>
      </c>
      <c r="AA1239" s="153">
        <f>IFERROR(__xludf.DUMMYFUNCTION("TO_DATE(INT((AB1239/(60*60*24))+""1/1/1970""))"),43907.0)</f>
        <v>43907</v>
      </c>
      <c r="AB1239" s="156">
        <v>1.5844752E9</v>
      </c>
      <c r="AC1239" s="156">
        <v>156033.941</v>
      </c>
      <c r="AD1239" s="153">
        <f>IFERROR(__xludf.DUMMYFUNCTION("TO_DATE(INT((AE1239/(60*60*24))+""1/1/1970""))"),43915.0)</f>
        <v>43915</v>
      </c>
      <c r="AE1239" s="152">
        <v>1.5851628E9</v>
      </c>
      <c r="AF1239" s="152">
        <v>107136.04</v>
      </c>
      <c r="AG1239" s="153">
        <f>IFERROR(__xludf.DUMMYFUNCTION("TO_DATE(INT((AH1239/(60*60*24))+""1/1/1970""))"),43662.0)</f>
        <v>43662</v>
      </c>
      <c r="AH1239" s="152">
        <v>1.563317813E9</v>
      </c>
      <c r="AI1239" s="152">
        <v>107449.1555</v>
      </c>
    </row>
    <row r="1240">
      <c r="A1240" s="156">
        <v>1.5287472E9</v>
      </c>
      <c r="B1240" s="156">
        <v>123047.2975</v>
      </c>
      <c r="C1240" s="153">
        <f>IFERROR(__xludf.DUMMYFUNCTION("TO_DATE(INT((A1240/(60*60*24))+""1/1/1970""))"),43262.0)</f>
        <v>43262</v>
      </c>
      <c r="D1240" s="152">
        <v>1.5560496E9</v>
      </c>
      <c r="E1240" s="152">
        <v>97724.8191</v>
      </c>
      <c r="G1240" s="152">
        <v>1.578978E9</v>
      </c>
      <c r="H1240" s="152">
        <v>176886.5616</v>
      </c>
      <c r="J1240" s="154">
        <v>44078.0</v>
      </c>
      <c r="K1240" s="155">
        <v>256390.58</v>
      </c>
      <c r="M1240" s="13">
        <v>1.5101532E9</v>
      </c>
      <c r="N1240" s="13">
        <v>28138.5747</v>
      </c>
      <c r="P1240" s="156">
        <v>1.502982E9</v>
      </c>
      <c r="Q1240" s="156">
        <v>151808.3206</v>
      </c>
      <c r="S1240" s="156">
        <v>1.5149916E9</v>
      </c>
      <c r="T1240" s="156">
        <v>9934.4175</v>
      </c>
      <c r="V1240" s="156">
        <v>1.496772E9</v>
      </c>
      <c r="W1240" s="156">
        <v>98272.6879</v>
      </c>
      <c r="Y1240" s="156">
        <v>1.4948388E9</v>
      </c>
      <c r="Z1240" s="156">
        <v>93517.5532</v>
      </c>
      <c r="AA1240" s="153">
        <f>IFERROR(__xludf.DUMMYFUNCTION("TO_DATE(INT((AB1240/(60*60*24))+""1/1/1970""))"),43908.0)</f>
        <v>43908</v>
      </c>
      <c r="AB1240" s="152">
        <v>1.584504E9</v>
      </c>
      <c r="AC1240" s="152">
        <v>156033.941</v>
      </c>
      <c r="AD1240" s="153">
        <f>IFERROR(__xludf.DUMMYFUNCTION("TO_DATE(INT((AE1240/(60*60*24))+""1/1/1970""))"),43915.0)</f>
        <v>43915</v>
      </c>
      <c r="AE1240" s="156">
        <v>1.5851664E9</v>
      </c>
      <c r="AF1240" s="156">
        <v>107136.04</v>
      </c>
      <c r="AG1240" s="153">
        <f>IFERROR(__xludf.DUMMYFUNCTION("TO_DATE(INT((AH1240/(60*60*24))+""1/1/1970""))"),43662.0)</f>
        <v>43662</v>
      </c>
      <c r="AH1240" s="156">
        <v>1.563321577E9</v>
      </c>
      <c r="AI1240" s="156">
        <v>107449.1555</v>
      </c>
    </row>
    <row r="1241">
      <c r="A1241" s="152">
        <v>1.52881026E9</v>
      </c>
      <c r="B1241" s="152">
        <v>123245.2728</v>
      </c>
      <c r="C1241" s="153">
        <f>IFERROR(__xludf.DUMMYFUNCTION("TO_DATE(INT((A1241/(60*60*24))+""1/1/1970""))"),43263.0)</f>
        <v>43263</v>
      </c>
      <c r="D1241" s="152">
        <v>1.556118E9</v>
      </c>
      <c r="E1241" s="152">
        <v>97861.0862</v>
      </c>
      <c r="G1241" s="156">
        <v>1.5790644E9</v>
      </c>
      <c r="H1241" s="156">
        <v>178103.1374</v>
      </c>
      <c r="J1241" s="154">
        <v>44082.0</v>
      </c>
      <c r="K1241" s="155">
        <v>253783.22</v>
      </c>
      <c r="M1241" s="13">
        <v>1.5101748E9</v>
      </c>
      <c r="N1241" s="13">
        <v>28138.5747</v>
      </c>
      <c r="P1241" s="152">
        <v>1.503E9</v>
      </c>
      <c r="Q1241" s="152">
        <v>151808.3206</v>
      </c>
      <c r="S1241" s="152">
        <v>1.5150132E9</v>
      </c>
      <c r="T1241" s="152">
        <v>9934.4175</v>
      </c>
      <c r="V1241" s="152">
        <v>1.49679E9</v>
      </c>
      <c r="W1241" s="152">
        <v>98270.381</v>
      </c>
      <c r="Y1241" s="152">
        <v>1.4948784E9</v>
      </c>
      <c r="Z1241" s="152">
        <v>93517.5532</v>
      </c>
      <c r="AA1241" s="153">
        <f>IFERROR(__xludf.DUMMYFUNCTION("TO_DATE(INT((AB1241/(60*60*24))+""1/1/1970""))"),43908.0)</f>
        <v>43908</v>
      </c>
      <c r="AB1241" s="156">
        <v>1.58454E9</v>
      </c>
      <c r="AC1241" s="156">
        <v>157938.4116</v>
      </c>
      <c r="AD1241" s="153">
        <f>IFERROR(__xludf.DUMMYFUNCTION("TO_DATE(INT((AE1241/(60*60*24))+""1/1/1970""))"),43916.0)</f>
        <v>43916</v>
      </c>
      <c r="AE1241" s="152">
        <v>1.5851952E9</v>
      </c>
      <c r="AF1241" s="152">
        <v>106867.18</v>
      </c>
      <c r="AG1241" s="153">
        <f>IFERROR(__xludf.DUMMYFUNCTION("TO_DATE(INT((AH1241/(60*60*24))+""1/1/1970""))"),43663.0)</f>
        <v>43663</v>
      </c>
      <c r="AH1241" s="152">
        <v>1.563333619E9</v>
      </c>
      <c r="AI1241" s="152">
        <v>107449.1555</v>
      </c>
    </row>
    <row r="1242">
      <c r="A1242" s="156">
        <v>1.5288336E9</v>
      </c>
      <c r="B1242" s="156">
        <v>123205.6777</v>
      </c>
      <c r="C1242" s="153">
        <f>IFERROR(__xludf.DUMMYFUNCTION("TO_DATE(INT((A1242/(60*60*24))+""1/1/1970""))"),43263.0)</f>
        <v>43263</v>
      </c>
      <c r="D1242" s="152">
        <v>1.5561648E9</v>
      </c>
      <c r="E1242" s="152">
        <v>97861.0862</v>
      </c>
      <c r="G1242" s="152">
        <v>1.5791508E9</v>
      </c>
      <c r="H1242" s="152">
        <v>174435.9678</v>
      </c>
      <c r="J1242" s="154">
        <v>44083.0</v>
      </c>
      <c r="K1242" s="155">
        <v>249298.74</v>
      </c>
      <c r="M1242" s="13">
        <v>1.5102396E9</v>
      </c>
      <c r="N1242" s="13">
        <v>28066.1099</v>
      </c>
      <c r="P1242" s="156">
        <v>1.5030288E9</v>
      </c>
      <c r="Q1242" s="156">
        <v>147698.3091</v>
      </c>
      <c r="S1242" s="156">
        <v>1.515078E9</v>
      </c>
      <c r="T1242" s="156">
        <v>9922.9606</v>
      </c>
      <c r="V1242" s="156">
        <v>1.4968116E9</v>
      </c>
      <c r="W1242" s="156">
        <v>98269.1452</v>
      </c>
      <c r="Y1242" s="156">
        <v>1.4948892E9</v>
      </c>
      <c r="Z1242" s="156">
        <v>93517.5532</v>
      </c>
      <c r="AA1242" s="153">
        <f>IFERROR(__xludf.DUMMYFUNCTION("TO_DATE(INT((AB1242/(60*60*24))+""1/1/1970""))"),43908.0)</f>
        <v>43908</v>
      </c>
      <c r="AB1242" s="152">
        <v>1.584558E9</v>
      </c>
      <c r="AC1242" s="152">
        <v>156927.3508</v>
      </c>
      <c r="AD1242" s="153">
        <f>IFERROR(__xludf.DUMMYFUNCTION("TO_DATE(INT((AE1242/(60*60*24))+""1/1/1970""))"),43916.0)</f>
        <v>43916</v>
      </c>
      <c r="AE1242" s="156">
        <v>1.5852312E9</v>
      </c>
      <c r="AF1242" s="156">
        <v>106867.18</v>
      </c>
      <c r="AG1242" s="153">
        <f>IFERROR(__xludf.DUMMYFUNCTION("TO_DATE(INT((AH1242/(60*60*24))+""1/1/1970""))"),43663.0)</f>
        <v>43663</v>
      </c>
      <c r="AH1242" s="156">
        <v>1.563349445E9</v>
      </c>
      <c r="AI1242" s="156">
        <v>107449.1555</v>
      </c>
    </row>
    <row r="1243">
      <c r="A1243" s="152">
        <v>1.52889666E9</v>
      </c>
      <c r="B1243" s="152">
        <v>123289.2673</v>
      </c>
      <c r="C1243" s="153">
        <f>IFERROR(__xludf.DUMMYFUNCTION("TO_DATE(INT((A1243/(60*60*24))+""1/1/1970""))"),43264.0)</f>
        <v>43264</v>
      </c>
      <c r="D1243" s="152">
        <v>1.5562224E9</v>
      </c>
      <c r="E1243" s="152">
        <v>97861.0862</v>
      </c>
      <c r="G1243" s="156">
        <v>1.5792372E9</v>
      </c>
      <c r="H1243" s="156">
        <v>175858.874</v>
      </c>
      <c r="J1243" s="154">
        <v>44084.0</v>
      </c>
      <c r="K1243" s="155">
        <v>252547.02</v>
      </c>
      <c r="M1243" s="13">
        <v>1.5102612E9</v>
      </c>
      <c r="N1243" s="13">
        <v>28066.1099</v>
      </c>
      <c r="P1243" s="152">
        <v>1.5030684E9</v>
      </c>
      <c r="Q1243" s="152">
        <v>147698.3091</v>
      </c>
      <c r="S1243" s="152">
        <v>1.5150996E9</v>
      </c>
      <c r="T1243" s="152">
        <v>9922.9606</v>
      </c>
      <c r="V1243" s="152">
        <v>1.4968512E9</v>
      </c>
      <c r="W1243" s="152">
        <v>98277.5025</v>
      </c>
      <c r="Y1243" s="152">
        <v>1.494918E9</v>
      </c>
      <c r="Z1243" s="152">
        <v>93041.132</v>
      </c>
      <c r="AA1243" s="153">
        <f>IFERROR(__xludf.DUMMYFUNCTION("TO_DATE(INT((AB1243/(60*60*24))+""1/1/1970""))"),43908.0)</f>
        <v>43908</v>
      </c>
      <c r="AB1243" s="156">
        <v>1.5845616E9</v>
      </c>
      <c r="AC1243" s="156">
        <v>156472.6404</v>
      </c>
      <c r="AD1243" s="153">
        <f>IFERROR(__xludf.DUMMYFUNCTION("TO_DATE(INT((AE1243/(60*60*24))+""1/1/1970""))"),43916.0)</f>
        <v>43916</v>
      </c>
      <c r="AE1243" s="152">
        <v>1.5852492E9</v>
      </c>
      <c r="AF1243" s="152">
        <v>106867.18</v>
      </c>
      <c r="AG1243" s="153">
        <f>IFERROR(__xludf.DUMMYFUNCTION("TO_DATE(INT((AH1243/(60*60*24))+""1/1/1970""))"),43663.0)</f>
        <v>43663</v>
      </c>
      <c r="AH1243" s="152">
        <v>1.563365268E9</v>
      </c>
      <c r="AI1243" s="152">
        <v>107449.1555</v>
      </c>
    </row>
    <row r="1244">
      <c r="A1244" s="156">
        <v>1.52892E9</v>
      </c>
      <c r="B1244" s="156">
        <v>122814.1267</v>
      </c>
      <c r="C1244" s="153">
        <f>IFERROR(__xludf.DUMMYFUNCTION("TO_DATE(INT((A1244/(60*60*24))+""1/1/1970""))"),43264.0)</f>
        <v>43264</v>
      </c>
      <c r="D1244" s="152">
        <v>1.5562908E9</v>
      </c>
      <c r="E1244" s="152">
        <v>97861.0862</v>
      </c>
      <c r="G1244" s="152">
        <v>1.5793236E9</v>
      </c>
      <c r="H1244" s="152">
        <v>174753.8877</v>
      </c>
      <c r="J1244" s="154">
        <v>44085.0</v>
      </c>
      <c r="K1244" s="155">
        <v>249792.94</v>
      </c>
      <c r="M1244" s="13">
        <v>1.510326E9</v>
      </c>
      <c r="N1244" s="13">
        <v>28129.4051</v>
      </c>
      <c r="P1244" s="156">
        <v>1.5030864E9</v>
      </c>
      <c r="Q1244" s="156">
        <v>147698.3091</v>
      </c>
      <c r="S1244" s="156">
        <v>1.5151644E9</v>
      </c>
      <c r="T1244" s="156">
        <v>9935.5807</v>
      </c>
      <c r="V1244" s="156">
        <v>1.4968764E9</v>
      </c>
      <c r="W1244" s="156">
        <v>98273.5025</v>
      </c>
      <c r="Y1244" s="156">
        <v>1.4949576E9</v>
      </c>
      <c r="Z1244" s="156">
        <v>93041.132</v>
      </c>
      <c r="AA1244" s="153">
        <f>IFERROR(__xludf.DUMMYFUNCTION("TO_DATE(INT((AB1244/(60*60*24))+""1/1/1970""))"),43909.0)</f>
        <v>43909</v>
      </c>
      <c r="AB1244" s="152">
        <v>1.5845904E9</v>
      </c>
      <c r="AC1244" s="152">
        <v>156472.6404</v>
      </c>
      <c r="AD1244" s="153">
        <f>IFERROR(__xludf.DUMMYFUNCTION("TO_DATE(INT((AE1244/(60*60*24))+""1/1/1970""))"),43916.0)</f>
        <v>43916</v>
      </c>
      <c r="AE1244" s="156">
        <v>1.5852528E9</v>
      </c>
      <c r="AF1244" s="156">
        <v>106867.18</v>
      </c>
      <c r="AG1244" s="153">
        <f>IFERROR(__xludf.DUMMYFUNCTION("TO_DATE(INT((AH1244/(60*60*24))+""1/1/1970""))"),43663.0)</f>
        <v>43663</v>
      </c>
      <c r="AH1244" s="156">
        <v>1.56338106E9</v>
      </c>
      <c r="AI1244" s="156">
        <v>107015.9214</v>
      </c>
    </row>
    <row r="1245">
      <c r="A1245" s="152">
        <v>1.52898306E9</v>
      </c>
      <c r="B1245" s="152">
        <v>123201.2783</v>
      </c>
      <c r="C1245" s="153">
        <f>IFERROR(__xludf.DUMMYFUNCTION("TO_DATE(INT((A1245/(60*60*24))+""1/1/1970""))"),43265.0)</f>
        <v>43265</v>
      </c>
      <c r="D1245" s="152">
        <v>1.5563376E9</v>
      </c>
      <c r="E1245" s="152">
        <v>97861.0862</v>
      </c>
      <c r="G1245" s="156">
        <v>1.5796188E9</v>
      </c>
      <c r="H1245" s="156">
        <v>174753.8877</v>
      </c>
      <c r="J1245" s="154">
        <v>44088.0</v>
      </c>
      <c r="K1245" s="155">
        <v>250008.4</v>
      </c>
      <c r="M1245" s="13">
        <v>1.5103476E9</v>
      </c>
      <c r="N1245" s="13">
        <v>28129.4051</v>
      </c>
      <c r="P1245" s="152">
        <v>1.5031152E9</v>
      </c>
      <c r="Q1245" s="152">
        <v>147209.9728</v>
      </c>
      <c r="S1245" s="152">
        <v>1.515186E9</v>
      </c>
      <c r="T1245" s="152">
        <v>9935.5807</v>
      </c>
      <c r="V1245" s="152">
        <v>1.4968908E9</v>
      </c>
      <c r="W1245" s="152">
        <v>98272.8038</v>
      </c>
      <c r="Y1245" s="152">
        <v>1.4949756E9</v>
      </c>
      <c r="Z1245" s="152">
        <v>93041.132</v>
      </c>
      <c r="AA1245" s="153">
        <f>IFERROR(__xludf.DUMMYFUNCTION("TO_DATE(INT((AB1245/(60*60*24))+""1/1/1970""))"),43909.0)</f>
        <v>43909</v>
      </c>
      <c r="AB1245" s="156">
        <v>1.5846264E9</v>
      </c>
      <c r="AC1245" s="156">
        <v>158939.7719</v>
      </c>
      <c r="AD1245" s="153">
        <f>IFERROR(__xludf.DUMMYFUNCTION("TO_DATE(INT((AE1245/(60*60*24))+""1/1/1970""))"),43917.0)</f>
        <v>43917</v>
      </c>
      <c r="AE1245" s="152">
        <v>1.5852816E9</v>
      </c>
      <c r="AF1245" s="152">
        <v>107262.08</v>
      </c>
      <c r="AG1245" s="153">
        <f>IFERROR(__xludf.DUMMYFUNCTION("TO_DATE(INT((AH1245/(60*60*24))+""1/1/1970""))"),43663.0)</f>
        <v>43663</v>
      </c>
      <c r="AH1245" s="152">
        <v>1.563396852E9</v>
      </c>
      <c r="AI1245" s="152">
        <v>106527.4204</v>
      </c>
    </row>
    <row r="1246">
      <c r="A1246" s="156">
        <v>1.5290064E9</v>
      </c>
      <c r="B1246" s="156">
        <v>123122.0882</v>
      </c>
      <c r="C1246" s="153">
        <f>IFERROR(__xludf.DUMMYFUNCTION("TO_DATE(INT((A1246/(60*60*24))+""1/1/1970""))"),43265.0)</f>
        <v>43265</v>
      </c>
      <c r="D1246" s="152">
        <v>1.556568E9</v>
      </c>
      <c r="E1246" s="152">
        <v>97861.0862</v>
      </c>
      <c r="G1246" s="156">
        <v>1.5796692E9</v>
      </c>
      <c r="H1246" s="156">
        <v>175726.1947</v>
      </c>
      <c r="J1246" s="154">
        <v>44089.0</v>
      </c>
      <c r="K1246" s="155">
        <v>252283.96</v>
      </c>
      <c r="M1246" s="13">
        <v>1.5103584E9</v>
      </c>
      <c r="N1246" s="13">
        <v>28109.5619</v>
      </c>
      <c r="P1246" s="156">
        <v>1.503324E9</v>
      </c>
      <c r="Q1246" s="156">
        <v>147209.9728</v>
      </c>
      <c r="S1246" s="156">
        <v>1.5151968E9</v>
      </c>
      <c r="T1246" s="156">
        <v>9937.9324</v>
      </c>
      <c r="V1246" s="156">
        <v>1.4969304E9</v>
      </c>
      <c r="W1246" s="156">
        <v>98264.37</v>
      </c>
      <c r="Y1246" s="156">
        <v>1.4949972E9</v>
      </c>
      <c r="Z1246" s="156">
        <v>91999.2474</v>
      </c>
      <c r="AA1246" s="153">
        <f>IFERROR(__xludf.DUMMYFUNCTION("TO_DATE(INT((AB1246/(60*60*24))+""1/1/1970""))"),43909.0)</f>
        <v>43909</v>
      </c>
      <c r="AB1246" s="152">
        <v>1.5846444E9</v>
      </c>
      <c r="AC1246" s="152">
        <v>157472.0746</v>
      </c>
      <c r="AD1246" s="153">
        <f>IFERROR(__xludf.DUMMYFUNCTION("TO_DATE(INT((AE1246/(60*60*24))+""1/1/1970""))"),43917.0)</f>
        <v>43917</v>
      </c>
      <c r="AE1246" s="156">
        <v>1.5853176E9</v>
      </c>
      <c r="AF1246" s="156">
        <v>107262.08</v>
      </c>
      <c r="AG1246" s="153">
        <f>IFERROR(__xludf.DUMMYFUNCTION("TO_DATE(INT((AH1246/(60*60*24))+""1/1/1970""))"),43663.0)</f>
        <v>43663</v>
      </c>
      <c r="AH1246" s="156">
        <v>1.563407962E9</v>
      </c>
      <c r="AI1246" s="156">
        <v>106527.4204</v>
      </c>
    </row>
    <row r="1247">
      <c r="A1247" s="152">
        <v>1.5290352E9</v>
      </c>
      <c r="B1247" s="152">
        <v>123122.0882</v>
      </c>
      <c r="C1247" s="153">
        <f>IFERROR(__xludf.DUMMYFUNCTION("TO_DATE(INT((A1247/(60*60*24))+""1/1/1970""))"),43266.0)</f>
        <v>43266</v>
      </c>
      <c r="D1247" s="152">
        <v>1.5566364E9</v>
      </c>
      <c r="E1247" s="152">
        <v>97861.0862</v>
      </c>
      <c r="G1247" s="152">
        <v>1.5797556E9</v>
      </c>
      <c r="H1247" s="152">
        <v>173186.2209</v>
      </c>
      <c r="J1247" s="154">
        <v>44090.0</v>
      </c>
      <c r="K1247" s="155">
        <v>253024.14</v>
      </c>
      <c r="M1247" s="13">
        <v>1.5104448E9</v>
      </c>
      <c r="N1247" s="13">
        <v>28109.5619</v>
      </c>
      <c r="P1247" s="152">
        <v>1.5033456E9</v>
      </c>
      <c r="Q1247" s="152">
        <v>147209.9728</v>
      </c>
      <c r="S1247" s="152">
        <v>1.5153696E9</v>
      </c>
      <c r="T1247" s="152">
        <v>9940.0915</v>
      </c>
      <c r="V1247" s="152">
        <v>1.4969628E9</v>
      </c>
      <c r="W1247" s="152">
        <v>98269.7776</v>
      </c>
      <c r="Y1247" s="152">
        <v>1.4950368E9</v>
      </c>
      <c r="Z1247" s="152">
        <v>91999.2474</v>
      </c>
      <c r="AA1247" s="153">
        <f>IFERROR(__xludf.DUMMYFUNCTION("TO_DATE(INT((AB1247/(60*60*24))+""1/1/1970""))"),43909.0)</f>
        <v>43909</v>
      </c>
      <c r="AB1247" s="156">
        <v>1.584648E9</v>
      </c>
      <c r="AC1247" s="156">
        <v>157198.1251</v>
      </c>
      <c r="AD1247" s="153">
        <f>IFERROR(__xludf.DUMMYFUNCTION("TO_DATE(INT((AE1247/(60*60*24))+""1/1/1970""))"),43917.0)</f>
        <v>43917</v>
      </c>
      <c r="AE1247" s="152">
        <v>1.5853356E9</v>
      </c>
      <c r="AF1247" s="152">
        <v>107262.08</v>
      </c>
      <c r="AG1247" s="153">
        <f>IFERROR(__xludf.DUMMYFUNCTION("TO_DATE(INT((AH1247/(60*60*24))+""1/1/1970""))"),43664.0)</f>
        <v>43664</v>
      </c>
      <c r="AH1247" s="152">
        <v>1.56341275E9</v>
      </c>
      <c r="AI1247" s="152">
        <v>106527.4204</v>
      </c>
    </row>
    <row r="1248">
      <c r="A1248" s="156">
        <v>1.52907468E9</v>
      </c>
      <c r="B1248" s="156">
        <v>122609.4529</v>
      </c>
      <c r="C1248" s="153">
        <f>IFERROR(__xludf.DUMMYFUNCTION("TO_DATE(INT((A1248/(60*60*24))+""1/1/1970""))"),43266.0)</f>
        <v>43266</v>
      </c>
      <c r="D1248" s="152">
        <v>1.5566832E9</v>
      </c>
      <c r="E1248" s="152">
        <v>97861.0862</v>
      </c>
      <c r="G1248" s="156">
        <v>1.579842E9</v>
      </c>
      <c r="H1248" s="156">
        <v>173315.5809</v>
      </c>
      <c r="J1248" s="154">
        <v>44091.0</v>
      </c>
      <c r="K1248" s="155">
        <v>252146.48</v>
      </c>
      <c r="M1248" s="13">
        <v>1.5105312E9</v>
      </c>
      <c r="N1248" s="13">
        <v>28074.4995</v>
      </c>
      <c r="P1248" s="156">
        <v>1.5033744E9</v>
      </c>
      <c r="Q1248" s="156">
        <v>147509.5842</v>
      </c>
      <c r="S1248" s="156">
        <v>1.5154236E9</v>
      </c>
      <c r="T1248" s="156">
        <v>9940.0915</v>
      </c>
      <c r="V1248" s="156">
        <v>1.49697E9</v>
      </c>
      <c r="W1248" s="156">
        <v>98270.909</v>
      </c>
      <c r="Y1248" s="156">
        <v>1.495062E9</v>
      </c>
      <c r="Z1248" s="156">
        <v>91999.2474</v>
      </c>
      <c r="AA1248" s="153">
        <f>IFERROR(__xludf.DUMMYFUNCTION("TO_DATE(INT((AB1248/(60*60*24))+""1/1/1970""))"),43910.0)</f>
        <v>43910</v>
      </c>
      <c r="AB1248" s="152">
        <v>1.5846768E9</v>
      </c>
      <c r="AC1248" s="152">
        <v>157198.1251</v>
      </c>
      <c r="AD1248" s="153">
        <f>IFERROR(__xludf.DUMMYFUNCTION("TO_DATE(INT((AE1248/(60*60*24))+""1/1/1970""))"),43917.0)</f>
        <v>43917</v>
      </c>
      <c r="AE1248" s="156">
        <v>1.5853392E9</v>
      </c>
      <c r="AF1248" s="156">
        <v>107262.08</v>
      </c>
      <c r="AG1248" s="153">
        <f>IFERROR(__xludf.DUMMYFUNCTION("TO_DATE(INT((AH1248/(60*60*24))+""1/1/1970""))"),43664.0)</f>
        <v>43664</v>
      </c>
      <c r="AH1248" s="156">
        <v>1.563428942E9</v>
      </c>
      <c r="AI1248" s="156">
        <v>106527.4204</v>
      </c>
    </row>
    <row r="1249">
      <c r="A1249" s="152">
        <v>1.5290928E9</v>
      </c>
      <c r="B1249" s="152">
        <v>122967.4137</v>
      </c>
      <c r="C1249" s="153">
        <f>IFERROR(__xludf.DUMMYFUNCTION("TO_DATE(INT((A1249/(60*60*24))+""1/1/1970""))"),43266.0)</f>
        <v>43266</v>
      </c>
      <c r="D1249" s="152">
        <v>1.5567408E9</v>
      </c>
      <c r="E1249" s="152">
        <v>97861.0862</v>
      </c>
      <c r="G1249" s="152">
        <v>1.5799284E9</v>
      </c>
      <c r="H1249" s="152">
        <v>172583.2409</v>
      </c>
      <c r="J1249" s="154">
        <v>44092.0</v>
      </c>
      <c r="K1249" s="155">
        <v>251478.96</v>
      </c>
      <c r="M1249" s="13">
        <v>1.5105852E9</v>
      </c>
      <c r="N1249" s="13">
        <v>28074.4995</v>
      </c>
      <c r="P1249" s="152">
        <v>1.503414E9</v>
      </c>
      <c r="Q1249" s="152">
        <v>147509.5842</v>
      </c>
      <c r="S1249" s="152">
        <v>1.5154452E9</v>
      </c>
      <c r="T1249" s="152">
        <v>9940.0915</v>
      </c>
      <c r="V1249" s="152">
        <v>1.4970096E9</v>
      </c>
      <c r="W1249" s="152">
        <v>98081.8171</v>
      </c>
      <c r="Y1249" s="152">
        <v>1.4950764E9</v>
      </c>
      <c r="Z1249" s="152">
        <v>91440.2097</v>
      </c>
      <c r="AA1249" s="153">
        <f>IFERROR(__xludf.DUMMYFUNCTION("TO_DATE(INT((AB1249/(60*60*24))+""1/1/1970""))"),43910.0)</f>
        <v>43910</v>
      </c>
      <c r="AB1249" s="156">
        <v>1.5847128E9</v>
      </c>
      <c r="AC1249" s="156">
        <v>158369.6701</v>
      </c>
      <c r="AD1249" s="153">
        <f>IFERROR(__xludf.DUMMYFUNCTION("TO_DATE(INT((AE1249/(60*60*24))+""1/1/1970""))"),43918.0)</f>
        <v>43918</v>
      </c>
      <c r="AE1249" s="152">
        <v>1.585368E9</v>
      </c>
      <c r="AF1249" s="152">
        <v>106604.28</v>
      </c>
      <c r="AG1249" s="153">
        <f>IFERROR(__xludf.DUMMYFUNCTION("TO_DATE(INT((AH1249/(60*60*24))+""1/1/1970""))"),43664.0)</f>
        <v>43664</v>
      </c>
      <c r="AH1249" s="152">
        <v>1.56344507E9</v>
      </c>
      <c r="AI1249" s="152">
        <v>106527.4204</v>
      </c>
    </row>
    <row r="1250">
      <c r="A1250" s="156">
        <v>1.52932866E9</v>
      </c>
      <c r="B1250" s="156">
        <v>122163.1068</v>
      </c>
      <c r="C1250" s="153">
        <f>IFERROR(__xludf.DUMMYFUNCTION("TO_DATE(INT((A1250/(60*60*24))+""1/1/1970""))"),43269.0)</f>
        <v>43269</v>
      </c>
      <c r="D1250" s="152">
        <v>1.5568092E9</v>
      </c>
      <c r="E1250" s="152">
        <v>97861.0862</v>
      </c>
      <c r="G1250" s="156">
        <v>1.5801372E9</v>
      </c>
      <c r="H1250" s="156">
        <v>172583.2409</v>
      </c>
      <c r="J1250" s="154">
        <v>44095.0</v>
      </c>
      <c r="K1250" s="155">
        <v>248604.9</v>
      </c>
      <c r="M1250" s="13">
        <v>1.5106068E9</v>
      </c>
      <c r="N1250" s="13">
        <v>28074.4995</v>
      </c>
      <c r="P1250" s="156">
        <v>1.503432E9</v>
      </c>
      <c r="Q1250" s="156">
        <v>147509.5842</v>
      </c>
      <c r="S1250" s="156">
        <v>1.51551E9</v>
      </c>
      <c r="T1250" s="156">
        <v>9933.0416</v>
      </c>
      <c r="V1250" s="156">
        <v>1.497042E9</v>
      </c>
      <c r="W1250" s="156">
        <v>98191.614</v>
      </c>
      <c r="Y1250" s="156">
        <v>1.495116E9</v>
      </c>
      <c r="Z1250" s="156">
        <v>91440.2097</v>
      </c>
      <c r="AA1250" s="153">
        <f>IFERROR(__xludf.DUMMYFUNCTION("TO_DATE(INT((AB1250/(60*60*24))+""1/1/1970""))"),43910.0)</f>
        <v>43910</v>
      </c>
      <c r="AB1250" s="152">
        <v>1.5847308E9</v>
      </c>
      <c r="AC1250" s="152">
        <v>160480.8408</v>
      </c>
      <c r="AD1250" s="153">
        <f>IFERROR(__xludf.DUMMYFUNCTION("TO_DATE(INT((AE1250/(60*60*24))+""1/1/1970""))"),43920.0)</f>
        <v>43920</v>
      </c>
      <c r="AE1250" s="156">
        <v>1.5855768E9</v>
      </c>
      <c r="AF1250" s="156">
        <v>106604.28</v>
      </c>
      <c r="AG1250" s="153">
        <f>IFERROR(__xludf.DUMMYFUNCTION("TO_DATE(INT((AH1250/(60*60*24))+""1/1/1970""))"),43664.0)</f>
        <v>43664</v>
      </c>
      <c r="AH1250" s="156">
        <v>1.56346086E9</v>
      </c>
      <c r="AI1250" s="156">
        <v>106337.1573</v>
      </c>
    </row>
    <row r="1251">
      <c r="A1251" s="152">
        <v>1.529352E9</v>
      </c>
      <c r="B1251" s="152">
        <v>122715.5154</v>
      </c>
      <c r="C1251" s="153">
        <f>IFERROR(__xludf.DUMMYFUNCTION("TO_DATE(INT((A1251/(60*60*24))+""1/1/1970""))"),43269.0)</f>
        <v>43269</v>
      </c>
      <c r="D1251" s="152">
        <v>1.556856E9</v>
      </c>
      <c r="E1251" s="152">
        <v>97861.0862</v>
      </c>
      <c r="G1251" s="156">
        <v>1.5801876E9</v>
      </c>
      <c r="H1251" s="156">
        <v>172185.9209</v>
      </c>
      <c r="J1251" s="154">
        <v>44096.0</v>
      </c>
      <c r="K1251" s="155">
        <v>247000.78</v>
      </c>
      <c r="M1251" s="13">
        <v>1.5106716E9</v>
      </c>
      <c r="N1251" s="13">
        <v>28113.8321</v>
      </c>
      <c r="P1251" s="152">
        <v>1.5034608E9</v>
      </c>
      <c r="Q1251" s="152">
        <v>150154.8883</v>
      </c>
      <c r="S1251" s="152">
        <v>1.5155316E9</v>
      </c>
      <c r="T1251" s="152">
        <v>9933.0416</v>
      </c>
      <c r="V1251" s="152">
        <v>1.4972184E9</v>
      </c>
      <c r="W1251" s="152">
        <v>98201.0477</v>
      </c>
      <c r="Y1251" s="152">
        <v>1.4951484E9</v>
      </c>
      <c r="Z1251" s="152">
        <v>91440.2097</v>
      </c>
      <c r="AA1251" s="153">
        <f>IFERROR(__xludf.DUMMYFUNCTION("TO_DATE(INT((AB1251/(60*60*24))+""1/1/1970""))"),43910.0)</f>
        <v>43910</v>
      </c>
      <c r="AB1251" s="156">
        <v>1.5847344E9</v>
      </c>
      <c r="AC1251" s="156">
        <v>161578.39</v>
      </c>
      <c r="AD1251" s="153">
        <f>IFERROR(__xludf.DUMMYFUNCTION("TO_DATE(INT((AE1251/(60*60*24))+""1/1/1970""))"),43920.0)</f>
        <v>43920</v>
      </c>
      <c r="AE1251" s="152">
        <v>1.5855948E9</v>
      </c>
      <c r="AF1251" s="152">
        <v>106604.28</v>
      </c>
      <c r="AG1251" s="153">
        <f>IFERROR(__xludf.DUMMYFUNCTION("TO_DATE(INT((AH1251/(60*60*24))+""1/1/1970""))"),43664.0)</f>
        <v>43664</v>
      </c>
      <c r="AH1251" s="152">
        <v>1.563476662E9</v>
      </c>
      <c r="AI1251" s="152">
        <v>106284.4573</v>
      </c>
    </row>
    <row r="1252">
      <c r="A1252" s="156">
        <v>1.52941506E9</v>
      </c>
      <c r="B1252" s="156">
        <v>121610.6983</v>
      </c>
      <c r="C1252" s="153">
        <f>IFERROR(__xludf.DUMMYFUNCTION("TO_DATE(INT((A1252/(60*60*24))+""1/1/1970""))"),43270.0)</f>
        <v>43270</v>
      </c>
      <c r="D1252" s="152">
        <v>1.5569136E9</v>
      </c>
      <c r="E1252" s="152">
        <v>97861.0862</v>
      </c>
      <c r="G1252" s="152">
        <v>1.580274E9</v>
      </c>
      <c r="H1252" s="152">
        <v>172656.8309</v>
      </c>
      <c r="J1252" s="154">
        <v>44097.0</v>
      </c>
      <c r="K1252" s="155">
        <v>248678.4</v>
      </c>
      <c r="M1252" s="13">
        <v>1.5106932E9</v>
      </c>
      <c r="N1252" s="13">
        <v>28113.8321</v>
      </c>
      <c r="P1252" s="156">
        <v>1.5035004E9</v>
      </c>
      <c r="Q1252" s="156">
        <v>150154.8883</v>
      </c>
      <c r="S1252" s="156">
        <v>1.5155964E9</v>
      </c>
      <c r="T1252" s="156">
        <v>9927.3243</v>
      </c>
      <c r="V1252" s="156">
        <v>1.497222E9</v>
      </c>
      <c r="W1252" s="156">
        <v>98215.6065</v>
      </c>
      <c r="Y1252" s="156">
        <v>1.4951556E9</v>
      </c>
      <c r="Z1252" s="156">
        <v>91844.5711</v>
      </c>
      <c r="AA1252" s="153">
        <f>IFERROR(__xludf.DUMMYFUNCTION("TO_DATE(INT((AB1252/(60*60*24))+""1/1/1970""))"),43911.0)</f>
        <v>43911</v>
      </c>
      <c r="AB1252" s="152">
        <v>1.5847632E9</v>
      </c>
      <c r="AC1252" s="152">
        <v>161578.39</v>
      </c>
      <c r="AD1252" s="153">
        <f>IFERROR(__xludf.DUMMYFUNCTION("TO_DATE(INT((AE1252/(60*60*24))+""1/1/1970""))"),43920.0)</f>
        <v>43920</v>
      </c>
      <c r="AE1252" s="156">
        <v>1.5855984E9</v>
      </c>
      <c r="AF1252" s="156">
        <v>106604.28</v>
      </c>
      <c r="AG1252" s="153">
        <f>IFERROR(__xludf.DUMMYFUNCTION("TO_DATE(INT((AH1252/(60*60*24))+""1/1/1970""))"),43664.0)</f>
        <v>43664</v>
      </c>
      <c r="AH1252" s="156">
        <v>1.563492453E9</v>
      </c>
      <c r="AI1252" s="156">
        <v>106292.9573</v>
      </c>
    </row>
    <row r="1253">
      <c r="A1253" s="152">
        <v>1.5294384E9</v>
      </c>
      <c r="B1253" s="152">
        <v>122247.0729</v>
      </c>
      <c r="C1253" s="153">
        <f>IFERROR(__xludf.DUMMYFUNCTION("TO_DATE(INT((A1253/(60*60*24))+""1/1/1970""))"),43270.0)</f>
        <v>43270</v>
      </c>
      <c r="D1253" s="152">
        <v>1.5571512E9</v>
      </c>
      <c r="E1253" s="152">
        <v>97861.0862</v>
      </c>
      <c r="G1253" s="156">
        <v>1.5803604E9</v>
      </c>
      <c r="H1253" s="156">
        <v>171311.5809</v>
      </c>
      <c r="J1253" s="154">
        <v>44098.0</v>
      </c>
      <c r="K1253" s="155">
        <v>244790.6</v>
      </c>
      <c r="M1253" s="13">
        <v>1.510758E9</v>
      </c>
      <c r="N1253" s="13">
        <v>28190.5124</v>
      </c>
      <c r="P1253" s="152">
        <v>1.5035184E9</v>
      </c>
      <c r="Q1253" s="152">
        <v>150154.8883</v>
      </c>
      <c r="S1253" s="152">
        <v>1.515618E9</v>
      </c>
      <c r="T1253" s="152">
        <v>9927.3243</v>
      </c>
      <c r="V1253" s="152">
        <v>1.497258E9</v>
      </c>
      <c r="W1253" s="152">
        <v>98319.0953</v>
      </c>
      <c r="Y1253" s="152">
        <v>1.4951952E9</v>
      </c>
      <c r="Z1253" s="152">
        <v>91844.5711</v>
      </c>
      <c r="AA1253" s="153">
        <f>IFERROR(__xludf.DUMMYFUNCTION("TO_DATE(INT((AB1253/(60*60*24))+""1/1/1970""))"),43913.0)</f>
        <v>43913</v>
      </c>
      <c r="AB1253" s="156">
        <v>1.584936E9</v>
      </c>
      <c r="AC1253" s="156">
        <v>161578.39</v>
      </c>
      <c r="AD1253" s="153">
        <f>IFERROR(__xludf.DUMMYFUNCTION("TO_DATE(INT((AE1253/(60*60*24))+""1/1/1970""))"),43921.0)</f>
        <v>43921</v>
      </c>
      <c r="AE1253" s="152">
        <v>1.5856272E9</v>
      </c>
      <c r="AF1253" s="152">
        <v>106884.78</v>
      </c>
      <c r="AG1253" s="153">
        <f>IFERROR(__xludf.DUMMYFUNCTION("TO_DATE(INT((AH1253/(60*60*24))+""1/1/1970""))"),43664.0)</f>
        <v>43664</v>
      </c>
      <c r="AH1253" s="152">
        <v>1.563494229E9</v>
      </c>
      <c r="AI1253" s="152">
        <v>106292.9573</v>
      </c>
    </row>
    <row r="1254">
      <c r="A1254" s="156">
        <v>1.52950146E9</v>
      </c>
      <c r="B1254" s="156">
        <v>122627.13</v>
      </c>
      <c r="C1254" s="153">
        <f>IFERROR(__xludf.DUMMYFUNCTION("TO_DATE(INT((A1254/(60*60*24))+""1/1/1970""))"),43271.0)</f>
        <v>43271</v>
      </c>
      <c r="D1254" s="152">
        <v>1.5572016E9</v>
      </c>
      <c r="E1254" s="152">
        <v>97861.0862</v>
      </c>
      <c r="G1254" s="152">
        <v>1.5804468E9</v>
      </c>
      <c r="H1254" s="152">
        <v>174648.5709</v>
      </c>
      <c r="J1254" s="154">
        <v>44099.0</v>
      </c>
      <c r="K1254" s="155">
        <v>245465.4</v>
      </c>
      <c r="M1254" s="13">
        <v>1.5107796E9</v>
      </c>
      <c r="N1254" s="13">
        <v>28190.5124</v>
      </c>
      <c r="P1254" s="156">
        <v>1.5035472E9</v>
      </c>
      <c r="Q1254" s="156">
        <v>149242.0326</v>
      </c>
      <c r="S1254" s="156">
        <v>1.5156828E9</v>
      </c>
      <c r="T1254" s="156">
        <v>9933.4015</v>
      </c>
      <c r="V1254" s="156">
        <v>1.4972976E9</v>
      </c>
      <c r="W1254" s="156">
        <v>98009.4422</v>
      </c>
      <c r="Y1254" s="156">
        <v>1.4952276E9</v>
      </c>
      <c r="Z1254" s="156">
        <v>91844.5711</v>
      </c>
      <c r="AA1254" s="153">
        <f>IFERROR(__xludf.DUMMYFUNCTION("TO_DATE(INT((AB1254/(60*60*24))+""1/1/1970""))"),43913.0)</f>
        <v>43913</v>
      </c>
      <c r="AB1254" s="152">
        <v>1.584972E9</v>
      </c>
      <c r="AC1254" s="152">
        <v>162735.5957</v>
      </c>
      <c r="AD1254" s="153">
        <f>IFERROR(__xludf.DUMMYFUNCTION("TO_DATE(INT((AE1254/(60*60*24))+""1/1/1970""))"),43921.0)</f>
        <v>43921</v>
      </c>
      <c r="AE1254" s="156">
        <v>1.5856632E9</v>
      </c>
      <c r="AF1254" s="156">
        <v>106884.78</v>
      </c>
      <c r="AG1254" s="153">
        <f>IFERROR(__xludf.DUMMYFUNCTION("TO_DATE(INT((AH1254/(60*60*24))+""1/1/1970""))"),43665.0)</f>
        <v>43665</v>
      </c>
      <c r="AH1254" s="156">
        <v>1.563508519E9</v>
      </c>
      <c r="AI1254" s="156">
        <v>106292.9573</v>
      </c>
    </row>
    <row r="1255">
      <c r="A1255" s="152">
        <v>1.5295248E9</v>
      </c>
      <c r="B1255" s="152">
        <v>122454.7785</v>
      </c>
      <c r="C1255" s="153">
        <f>IFERROR(__xludf.DUMMYFUNCTION("TO_DATE(INT((A1255/(60*60*24))+""1/1/1970""))"),43271.0)</f>
        <v>43271</v>
      </c>
      <c r="D1255" s="156">
        <v>1.557288E9</v>
      </c>
      <c r="E1255" s="156">
        <v>97861.0862</v>
      </c>
      <c r="G1255" s="156">
        <v>1.5805332E9</v>
      </c>
      <c r="H1255" s="156">
        <v>171653.9009</v>
      </c>
      <c r="J1255" s="154">
        <v>44102.0</v>
      </c>
      <c r="K1255" s="155">
        <v>248174.54</v>
      </c>
      <c r="M1255" s="13">
        <v>1.5108444E9</v>
      </c>
      <c r="N1255" s="13">
        <v>28255.1652</v>
      </c>
      <c r="P1255" s="152">
        <v>1.5035868E9</v>
      </c>
      <c r="Q1255" s="152">
        <v>149242.0326</v>
      </c>
      <c r="S1255" s="152">
        <v>1.5157044E9</v>
      </c>
      <c r="T1255" s="152">
        <v>9933.4015</v>
      </c>
      <c r="V1255" s="152">
        <v>1.4973084E9</v>
      </c>
      <c r="W1255" s="152">
        <v>98026.1932</v>
      </c>
      <c r="Y1255" s="152">
        <v>1.4952384E9</v>
      </c>
      <c r="Z1255" s="152">
        <v>90959.1987</v>
      </c>
      <c r="AA1255" s="153">
        <f>IFERROR(__xludf.DUMMYFUNCTION("TO_DATE(INT((AB1255/(60*60*24))+""1/1/1970""))"),43913.0)</f>
        <v>43913</v>
      </c>
      <c r="AB1255" s="156">
        <v>1.58499E9</v>
      </c>
      <c r="AC1255" s="156">
        <v>165119.914</v>
      </c>
      <c r="AD1255" s="153">
        <f>IFERROR(__xludf.DUMMYFUNCTION("TO_DATE(INT((AE1255/(60*60*24))+""1/1/1970""))"),43921.0)</f>
        <v>43921</v>
      </c>
      <c r="AE1255" s="152">
        <v>1.5856812E9</v>
      </c>
      <c r="AF1255" s="152">
        <v>106884.78</v>
      </c>
      <c r="AG1255" s="153">
        <f>IFERROR(__xludf.DUMMYFUNCTION("TO_DATE(INT((AH1255/(60*60*24))+""1/1/1970""))"),43665.0)</f>
        <v>43665</v>
      </c>
      <c r="AH1255" s="152">
        <v>1.563524316E9</v>
      </c>
      <c r="AI1255" s="152">
        <v>106292.9573</v>
      </c>
    </row>
    <row r="1256">
      <c r="A1256" s="156">
        <v>1.52958786E9</v>
      </c>
      <c r="B1256" s="156">
        <v>122419.4244</v>
      </c>
      <c r="C1256" s="153">
        <f>IFERROR(__xludf.DUMMYFUNCTION("TO_DATE(INT((A1256/(60*60*24))+""1/1/1970""))"),43272.0)</f>
        <v>43272</v>
      </c>
      <c r="D1256" s="156">
        <v>1.5573456E9</v>
      </c>
      <c r="E1256" s="156">
        <v>97861.0862</v>
      </c>
      <c r="G1256" s="152">
        <v>1.580742E9</v>
      </c>
      <c r="H1256" s="152">
        <v>171653.9009</v>
      </c>
      <c r="J1256" s="154">
        <v>44103.0</v>
      </c>
      <c r="K1256" s="155">
        <v>250831.74</v>
      </c>
      <c r="M1256" s="13">
        <v>1.510866E9</v>
      </c>
      <c r="N1256" s="13">
        <v>28255.1652</v>
      </c>
      <c r="P1256" s="156">
        <v>1.5036048E9</v>
      </c>
      <c r="Q1256" s="156">
        <v>149242.0326</v>
      </c>
      <c r="S1256" s="156">
        <v>1.5157692E9</v>
      </c>
      <c r="T1256" s="156">
        <v>9948.4446</v>
      </c>
      <c r="V1256" s="156">
        <v>1.4973372E9</v>
      </c>
      <c r="W1256" s="156">
        <v>98021.284</v>
      </c>
      <c r="Y1256" s="156">
        <v>1.495404E9</v>
      </c>
      <c r="Z1256" s="156">
        <v>90959.1987</v>
      </c>
      <c r="AA1256" s="153">
        <f>IFERROR(__xludf.DUMMYFUNCTION("TO_DATE(INT((AB1256/(60*60*24))+""1/1/1970""))"),43913.0)</f>
        <v>43913</v>
      </c>
      <c r="AB1256" s="152">
        <v>1.5849936E9</v>
      </c>
      <c r="AC1256" s="152">
        <v>165393.5313</v>
      </c>
      <c r="AD1256" s="153">
        <f>IFERROR(__xludf.DUMMYFUNCTION("TO_DATE(INT((AE1256/(60*60*24))+""1/1/1970""))"),43921.0)</f>
        <v>43921</v>
      </c>
      <c r="AE1256" s="156">
        <v>1.5856848E9</v>
      </c>
      <c r="AF1256" s="156">
        <v>106884.78</v>
      </c>
      <c r="AG1256" s="153">
        <f>IFERROR(__xludf.DUMMYFUNCTION("TO_DATE(INT((AH1256/(60*60*24))+""1/1/1970""))"),43665.0)</f>
        <v>43665</v>
      </c>
      <c r="AH1256" s="156">
        <v>1.56354016E9</v>
      </c>
      <c r="AI1256" s="156">
        <v>106292.9573</v>
      </c>
    </row>
    <row r="1257">
      <c r="A1257" s="152">
        <v>1.5296112E9</v>
      </c>
      <c r="B1257" s="152">
        <v>121690.2451</v>
      </c>
      <c r="C1257" s="153">
        <f>IFERROR(__xludf.DUMMYFUNCTION("TO_DATE(INT((A1257/(60*60*24))+""1/1/1970""))"),43272.0)</f>
        <v>43272</v>
      </c>
      <c r="D1257" s="156">
        <v>1.557414E9</v>
      </c>
      <c r="E1257" s="156">
        <v>97861.0862</v>
      </c>
      <c r="G1257" s="152">
        <v>1.5807924E9</v>
      </c>
      <c r="H1257" s="152">
        <v>173145.6409</v>
      </c>
      <c r="J1257" s="154">
        <v>44104.0</v>
      </c>
      <c r="K1257" s="155">
        <v>249958.14</v>
      </c>
      <c r="M1257" s="13">
        <v>1.5109308E9</v>
      </c>
      <c r="N1257" s="13">
        <v>28166.9209</v>
      </c>
      <c r="P1257" s="152">
        <v>1.5036336E9</v>
      </c>
      <c r="Q1257" s="152">
        <v>148662.3609</v>
      </c>
      <c r="S1257" s="152">
        <v>1.5157908E9</v>
      </c>
      <c r="T1257" s="152">
        <v>9948.4446</v>
      </c>
      <c r="V1257" s="152">
        <v>1.4973768E9</v>
      </c>
      <c r="W1257" s="152">
        <v>98207.2331</v>
      </c>
      <c r="Y1257" s="152">
        <v>1.4954076E9</v>
      </c>
      <c r="Z1257" s="152">
        <v>90959.1987</v>
      </c>
      <c r="AA1257" s="153">
        <f>IFERROR(__xludf.DUMMYFUNCTION("TO_DATE(INT((AB1257/(60*60*24))+""1/1/1970""))"),43914.0)</f>
        <v>43914</v>
      </c>
      <c r="AB1257" s="156">
        <v>1.5850224E9</v>
      </c>
      <c r="AC1257" s="156">
        <v>165393.5313</v>
      </c>
      <c r="AD1257" s="153">
        <f>IFERROR(__xludf.DUMMYFUNCTION("TO_DATE(INT((AE1257/(60*60*24))+""1/1/1970""))"),43922.0)</f>
        <v>43922</v>
      </c>
      <c r="AE1257" s="152">
        <v>1.5857136E9</v>
      </c>
      <c r="AF1257" s="152">
        <v>106643.33</v>
      </c>
      <c r="AG1257" s="153">
        <f>IFERROR(__xludf.DUMMYFUNCTION("TO_DATE(INT((AH1257/(60*60*24))+""1/1/1970""))"),43665.0)</f>
        <v>43665</v>
      </c>
      <c r="AH1257" s="152">
        <v>1.56355596E9</v>
      </c>
      <c r="AI1257" s="152">
        <v>106669.783</v>
      </c>
    </row>
    <row r="1258">
      <c r="A1258" s="156">
        <v>1.52967426E9</v>
      </c>
      <c r="B1258" s="156">
        <v>122339.8776</v>
      </c>
      <c r="C1258" s="153">
        <f>IFERROR(__xludf.DUMMYFUNCTION("TO_DATE(INT((A1258/(60*60*24))+""1/1/1970""))"),43273.0)</f>
        <v>43273</v>
      </c>
      <c r="D1258" s="156">
        <v>1.5574608E9</v>
      </c>
      <c r="E1258" s="156">
        <v>97861.0862</v>
      </c>
      <c r="G1258" s="156">
        <v>1.5808788E9</v>
      </c>
      <c r="H1258" s="156">
        <v>174880.9159</v>
      </c>
      <c r="J1258" s="154">
        <v>44105.0</v>
      </c>
      <c r="K1258" s="155">
        <v>250750.26</v>
      </c>
      <c r="M1258" s="13">
        <v>1.5109524E9</v>
      </c>
      <c r="N1258" s="13">
        <v>28166.9209</v>
      </c>
      <c r="P1258" s="156">
        <v>1.5036732E9</v>
      </c>
      <c r="Q1258" s="156">
        <v>148662.3609</v>
      </c>
      <c r="S1258" s="156">
        <v>1.5158016E9</v>
      </c>
      <c r="T1258" s="156">
        <v>9978.1259</v>
      </c>
      <c r="V1258" s="156">
        <v>1.4973948E9</v>
      </c>
      <c r="W1258" s="156">
        <v>98228.0617</v>
      </c>
      <c r="Y1258" s="156">
        <v>1.4954436E9</v>
      </c>
      <c r="Z1258" s="156">
        <v>90990.4093</v>
      </c>
      <c r="AA1258" s="153">
        <f>IFERROR(__xludf.DUMMYFUNCTION("TO_DATE(INT((AB1258/(60*60*24))+""1/1/1970""))"),43914.0)</f>
        <v>43914</v>
      </c>
      <c r="AB1258" s="152">
        <v>1.5850584E9</v>
      </c>
      <c r="AC1258" s="152">
        <v>163071.7657</v>
      </c>
      <c r="AD1258" s="153">
        <f>IFERROR(__xludf.DUMMYFUNCTION("TO_DATE(INT((AE1258/(60*60*24))+""1/1/1970""))"),43922.0)</f>
        <v>43922</v>
      </c>
      <c r="AE1258" s="156">
        <v>1.5857496E9</v>
      </c>
      <c r="AF1258" s="156">
        <v>106643.33</v>
      </c>
      <c r="AG1258" s="153">
        <f>IFERROR(__xludf.DUMMYFUNCTION("TO_DATE(INT((AH1258/(60*60*24))+""1/1/1970""))"),43665.0)</f>
        <v>43665</v>
      </c>
      <c r="AH1258" s="156">
        <v>1.563571777E9</v>
      </c>
      <c r="AI1258" s="156">
        <v>106173.0741</v>
      </c>
    </row>
    <row r="1259">
      <c r="A1259" s="152">
        <v>1.5296976E9</v>
      </c>
      <c r="B1259" s="152">
        <v>121911.2085</v>
      </c>
      <c r="C1259" s="153">
        <f>IFERROR(__xludf.DUMMYFUNCTION("TO_DATE(INT((A1259/(60*60*24))+""1/1/1970""))"),43273.0)</f>
        <v>43273</v>
      </c>
      <c r="D1259" s="156">
        <v>1.5575184E9</v>
      </c>
      <c r="E1259" s="156">
        <v>97861.0862</v>
      </c>
      <c r="G1259" s="152">
        <v>1.5809652E9</v>
      </c>
      <c r="H1259" s="152">
        <v>165739.6359</v>
      </c>
      <c r="J1259" s="154">
        <v>44105.0</v>
      </c>
      <c r="K1259" s="155">
        <v>250747.44</v>
      </c>
      <c r="M1259" s="13">
        <v>1.5109632E9</v>
      </c>
      <c r="N1259" s="13">
        <v>28318.5657</v>
      </c>
      <c r="P1259" s="152">
        <v>1.5036912E9</v>
      </c>
      <c r="Q1259" s="152">
        <v>148662.3609</v>
      </c>
      <c r="S1259" s="152">
        <v>1.5159744E9</v>
      </c>
      <c r="T1259" s="152">
        <v>9976.3971</v>
      </c>
      <c r="V1259" s="152">
        <v>1.4974164E9</v>
      </c>
      <c r="W1259" s="152">
        <v>98255.5143</v>
      </c>
      <c r="Y1259" s="152">
        <v>1.4954832E9</v>
      </c>
      <c r="Z1259" s="152">
        <v>90990.4093</v>
      </c>
      <c r="AA1259" s="153">
        <f>IFERROR(__xludf.DUMMYFUNCTION("TO_DATE(INT((AB1259/(60*60*24))+""1/1/1970""))"),43914.0)</f>
        <v>43914</v>
      </c>
      <c r="AB1259" s="156">
        <v>1.5850764E9</v>
      </c>
      <c r="AC1259" s="156">
        <v>162682.8016</v>
      </c>
      <c r="AD1259" s="153">
        <f>IFERROR(__xludf.DUMMYFUNCTION("TO_DATE(INT((AE1259/(60*60*24))+""1/1/1970""))"),43922.0)</f>
        <v>43922</v>
      </c>
      <c r="AE1259" s="152">
        <v>1.5857676E9</v>
      </c>
      <c r="AF1259" s="152">
        <v>106643.33</v>
      </c>
      <c r="AG1259" s="153">
        <f>IFERROR(__xludf.DUMMYFUNCTION("TO_DATE(INT((AH1259/(60*60*24))+""1/1/1970""))"),43665.0)</f>
        <v>43665</v>
      </c>
      <c r="AH1259" s="152">
        <v>1.563580794E9</v>
      </c>
      <c r="AI1259" s="152">
        <v>106173.0741</v>
      </c>
    </row>
    <row r="1260">
      <c r="A1260" s="156">
        <v>1.52993346E9</v>
      </c>
      <c r="B1260" s="156">
        <v>121323.4458</v>
      </c>
      <c r="C1260" s="153">
        <f>IFERROR(__xludf.DUMMYFUNCTION("TO_DATE(INT((A1260/(60*60*24))+""1/1/1970""))"),43276.0)</f>
        <v>43276</v>
      </c>
      <c r="D1260" s="156">
        <v>1.557756E9</v>
      </c>
      <c r="E1260" s="156">
        <v>97861.0862</v>
      </c>
      <c r="G1260" s="156">
        <v>1.5810516E9</v>
      </c>
      <c r="H1260" s="156">
        <v>164828.9209</v>
      </c>
      <c r="J1260" s="154">
        <v>44106.0</v>
      </c>
      <c r="K1260" s="155">
        <v>252245.99</v>
      </c>
      <c r="M1260" s="13">
        <v>1.5110496E9</v>
      </c>
      <c r="N1260" s="13">
        <v>28318.5657</v>
      </c>
      <c r="P1260" s="156">
        <v>1.50372E9</v>
      </c>
      <c r="Q1260" s="156">
        <v>149232.399</v>
      </c>
      <c r="S1260" s="156">
        <v>1.5160608E9</v>
      </c>
      <c r="T1260" s="156">
        <v>9996.464</v>
      </c>
      <c r="V1260" s="156">
        <v>1.497456E9</v>
      </c>
      <c r="W1260" s="156">
        <v>98675.2166</v>
      </c>
      <c r="Y1260" s="156">
        <v>1.495494E9</v>
      </c>
      <c r="Z1260" s="156">
        <v>90990.4093</v>
      </c>
      <c r="AA1260" s="153">
        <f>IFERROR(__xludf.DUMMYFUNCTION("TO_DATE(INT((AB1260/(60*60*24))+""1/1/1970""))"),43914.0)</f>
        <v>43914</v>
      </c>
      <c r="AB1260" s="152">
        <v>1.58508E9</v>
      </c>
      <c r="AC1260" s="152">
        <v>161112.0879</v>
      </c>
      <c r="AD1260" s="153">
        <f>IFERROR(__xludf.DUMMYFUNCTION("TO_DATE(INT((AE1260/(60*60*24))+""1/1/1970""))"),43922.0)</f>
        <v>43922</v>
      </c>
      <c r="AE1260" s="156">
        <v>1.5857712E9</v>
      </c>
      <c r="AF1260" s="156">
        <v>106643.33</v>
      </c>
      <c r="AG1260" s="153">
        <f>IFERROR(__xludf.DUMMYFUNCTION("TO_DATE(INT((AH1260/(60*60*24))+""1/1/1970""))"),43666.0)</f>
        <v>43666</v>
      </c>
      <c r="AH1260" s="156">
        <v>1.563587727E9</v>
      </c>
      <c r="AI1260" s="156">
        <v>106173.0741</v>
      </c>
    </row>
    <row r="1261">
      <c r="A1261" s="152">
        <v>1.5299568E9</v>
      </c>
      <c r="B1261" s="152">
        <v>120258.4021</v>
      </c>
      <c r="C1261" s="153">
        <f>IFERROR(__xludf.DUMMYFUNCTION("TO_DATE(INT((A1261/(60*60*24))+""1/1/1970""))"),43276.0)</f>
        <v>43276</v>
      </c>
      <c r="D1261" s="156">
        <v>1.5578064E9</v>
      </c>
      <c r="E1261" s="156">
        <v>97861.0862</v>
      </c>
      <c r="G1261" s="152">
        <v>1.581138E9</v>
      </c>
      <c r="H1261" s="152">
        <v>166466.6609</v>
      </c>
      <c r="J1261" s="154">
        <v>44109.0</v>
      </c>
      <c r="K1261" s="155">
        <v>250015.59</v>
      </c>
      <c r="M1261" s="13">
        <v>1.511136E9</v>
      </c>
      <c r="N1261" s="13">
        <v>28308.0598</v>
      </c>
      <c r="P1261" s="152">
        <v>1.5039288E9</v>
      </c>
      <c r="Q1261" s="152">
        <v>149232.399</v>
      </c>
      <c r="S1261" s="152">
        <v>1.5161148E9</v>
      </c>
      <c r="T1261" s="152">
        <v>9996.464</v>
      </c>
      <c r="V1261" s="152">
        <v>1.4974812E9</v>
      </c>
      <c r="W1261" s="152">
        <v>98180.6288</v>
      </c>
      <c r="Y1261" s="152">
        <v>1.4955228E9</v>
      </c>
      <c r="Z1261" s="152">
        <v>90677.385</v>
      </c>
      <c r="AA1261" s="153">
        <f>IFERROR(__xludf.DUMMYFUNCTION("TO_DATE(INT((AB1261/(60*60*24))+""1/1/1970""))"),43915.0)</f>
        <v>43915</v>
      </c>
      <c r="AB1261" s="156">
        <v>1.5851088E9</v>
      </c>
      <c r="AC1261" s="156">
        <v>161112.0879</v>
      </c>
      <c r="AD1261" s="153">
        <f>IFERROR(__xludf.DUMMYFUNCTION("TO_DATE(INT((AE1261/(60*60*24))+""1/1/1970""))"),43923.0)</f>
        <v>43923</v>
      </c>
      <c r="AE1261" s="152">
        <v>1.5858E9</v>
      </c>
      <c r="AF1261" s="152">
        <v>106074.23</v>
      </c>
      <c r="AG1261" s="153">
        <f>IFERROR(__xludf.DUMMYFUNCTION("TO_DATE(INT((AH1261/(60*60*24))+""1/1/1970""))"),43666.0)</f>
        <v>43666</v>
      </c>
      <c r="AH1261" s="152">
        <v>1.563603605E9</v>
      </c>
      <c r="AI1261" s="152">
        <v>106173.0741</v>
      </c>
    </row>
    <row r="1262">
      <c r="A1262" s="156">
        <v>1.53001986E9</v>
      </c>
      <c r="B1262" s="156">
        <v>120581.0087</v>
      </c>
      <c r="C1262" s="153">
        <f>IFERROR(__xludf.DUMMYFUNCTION("TO_DATE(INT((A1262/(60*60*24))+""1/1/1970""))"),43277.0)</f>
        <v>43277</v>
      </c>
      <c r="D1262" s="156">
        <v>1.557864E9</v>
      </c>
      <c r="E1262" s="156">
        <v>97861.0862</v>
      </c>
      <c r="G1262" s="156">
        <v>1.5813468E9</v>
      </c>
      <c r="H1262" s="156">
        <v>166466.6609</v>
      </c>
      <c r="J1262" s="154">
        <v>44110.0</v>
      </c>
      <c r="K1262" s="155">
        <v>254141.83</v>
      </c>
      <c r="M1262" s="13">
        <v>1.51119E9</v>
      </c>
      <c r="N1262" s="13">
        <v>28308.0598</v>
      </c>
      <c r="P1262" s="156">
        <v>1.5039504E9</v>
      </c>
      <c r="Q1262" s="156">
        <v>149232.399</v>
      </c>
      <c r="S1262" s="156">
        <v>1.5161364E9</v>
      </c>
      <c r="T1262" s="156">
        <v>9996.464</v>
      </c>
      <c r="V1262" s="156">
        <v>1.4974956E9</v>
      </c>
      <c r="W1262" s="156">
        <v>98170.4973</v>
      </c>
      <c r="Y1262" s="156">
        <v>1.4955624E9</v>
      </c>
      <c r="Z1262" s="156">
        <v>90677.385</v>
      </c>
      <c r="AA1262" s="153">
        <f>IFERROR(__xludf.DUMMYFUNCTION("TO_DATE(INT((AB1262/(60*60*24))+""1/1/1970""))"),43915.0)</f>
        <v>43915</v>
      </c>
      <c r="AB1262" s="152">
        <v>1.5851448E9</v>
      </c>
      <c r="AC1262" s="152">
        <v>160706.495</v>
      </c>
      <c r="AD1262" s="153">
        <f>IFERROR(__xludf.DUMMYFUNCTION("TO_DATE(INT((AE1262/(60*60*24))+""1/1/1970""))"),43923.0)</f>
        <v>43923</v>
      </c>
      <c r="AE1262" s="156">
        <v>1.585836E9</v>
      </c>
      <c r="AF1262" s="156">
        <v>106074.23</v>
      </c>
      <c r="AG1262" s="153">
        <f>IFERROR(__xludf.DUMMYFUNCTION("TO_DATE(INT((AH1262/(60*60*24))+""1/1/1970""))"),43666.0)</f>
        <v>43666</v>
      </c>
      <c r="AH1262" s="156">
        <v>1.563619592E9</v>
      </c>
      <c r="AI1262" s="156">
        <v>106173.0741</v>
      </c>
    </row>
    <row r="1263">
      <c r="A1263" s="152">
        <v>1.5300432E9</v>
      </c>
      <c r="B1263" s="152">
        <v>120523.5582</v>
      </c>
      <c r="C1263" s="153">
        <f>IFERROR(__xludf.DUMMYFUNCTION("TO_DATE(INT((A1263/(60*60*24))+""1/1/1970""))"),43277.0)</f>
        <v>43277</v>
      </c>
      <c r="G1263" s="156">
        <v>1.5813972E9</v>
      </c>
      <c r="H1263" s="156">
        <v>171349.8609</v>
      </c>
      <c r="J1263" s="154">
        <v>44111.0</v>
      </c>
      <c r="K1263" s="155">
        <v>250775.32</v>
      </c>
      <c r="M1263" s="13">
        <v>1.5112116E9</v>
      </c>
      <c r="N1263" s="13">
        <v>28308.0598</v>
      </c>
      <c r="P1263" s="152">
        <v>1.5039792E9</v>
      </c>
      <c r="Q1263" s="152">
        <v>149295.3272</v>
      </c>
      <c r="S1263" s="152">
        <v>1.5162012E9</v>
      </c>
      <c r="T1263" s="152">
        <v>9996.3437</v>
      </c>
      <c r="V1263" s="152">
        <v>1.4975352E9</v>
      </c>
      <c r="W1263" s="152">
        <v>97843.195</v>
      </c>
      <c r="Y1263" s="152">
        <v>1.4955804E9</v>
      </c>
      <c r="Z1263" s="152">
        <v>90677.385</v>
      </c>
      <c r="AA1263" s="153">
        <f>IFERROR(__xludf.DUMMYFUNCTION("TO_DATE(INT((AB1263/(60*60*24))+""1/1/1970""))"),43915.0)</f>
        <v>43915</v>
      </c>
      <c r="AB1263" s="156">
        <v>1.5851628E9</v>
      </c>
      <c r="AC1263" s="156">
        <v>158221.5552</v>
      </c>
      <c r="AD1263" s="153">
        <f>IFERROR(__xludf.DUMMYFUNCTION("TO_DATE(INT((AE1263/(60*60*24))+""1/1/1970""))"),43923.0)</f>
        <v>43923</v>
      </c>
      <c r="AE1263" s="152">
        <v>1.585854E9</v>
      </c>
      <c r="AF1263" s="152">
        <v>106074.23</v>
      </c>
      <c r="AG1263" s="153">
        <f>IFERROR(__xludf.DUMMYFUNCTION("TO_DATE(INT((AH1263/(60*60*24))+""1/1/1970""))"),43666.0)</f>
        <v>43666</v>
      </c>
      <c r="AH1263" s="152">
        <v>1.563635462E9</v>
      </c>
      <c r="AI1263" s="152">
        <v>106173.0741</v>
      </c>
    </row>
    <row r="1264">
      <c r="A1264" s="156">
        <v>1.53010626E9</v>
      </c>
      <c r="B1264" s="156">
        <v>120832.907</v>
      </c>
      <c r="C1264" s="153">
        <f>IFERROR(__xludf.DUMMYFUNCTION("TO_DATE(INT((A1264/(60*60*24))+""1/1/1970""))"),43278.0)</f>
        <v>43278</v>
      </c>
      <c r="G1264" s="152">
        <v>1.5814836E9</v>
      </c>
      <c r="H1264" s="152">
        <v>173748.7109</v>
      </c>
      <c r="J1264" s="154">
        <v>44112.0</v>
      </c>
      <c r="K1264" s="155">
        <v>254838.83</v>
      </c>
      <c r="M1264" s="13">
        <v>1.5112764E9</v>
      </c>
      <c r="N1264" s="13">
        <v>28410.6105</v>
      </c>
      <c r="P1264" s="156">
        <v>1.5040188E9</v>
      </c>
      <c r="Q1264" s="156">
        <v>149295.3272</v>
      </c>
      <c r="S1264" s="156">
        <v>1.5162228E9</v>
      </c>
      <c r="T1264" s="156">
        <v>9996.3437</v>
      </c>
      <c r="V1264" s="156">
        <v>1.4975676E9</v>
      </c>
      <c r="W1264" s="156">
        <v>97842.0235</v>
      </c>
      <c r="Y1264" s="156">
        <v>1.495602E9</v>
      </c>
      <c r="Z1264" s="156">
        <v>91214.8505</v>
      </c>
      <c r="AA1264" s="153">
        <f>IFERROR(__xludf.DUMMYFUNCTION("TO_DATE(INT((AB1264/(60*60*24))+""1/1/1970""))"),43915.0)</f>
        <v>43915</v>
      </c>
      <c r="AB1264" s="152">
        <v>1.5851664E9</v>
      </c>
      <c r="AC1264" s="152">
        <v>159443.0789</v>
      </c>
      <c r="AD1264" s="153">
        <f>IFERROR(__xludf.DUMMYFUNCTION("TO_DATE(INT((AE1264/(60*60*24))+""1/1/1970""))"),43923.0)</f>
        <v>43923</v>
      </c>
      <c r="AE1264" s="156">
        <v>1.5858576E9</v>
      </c>
      <c r="AF1264" s="156">
        <v>106074.23</v>
      </c>
      <c r="AG1264" s="153">
        <f>IFERROR(__xludf.DUMMYFUNCTION("TO_DATE(INT((AH1264/(60*60*24))+""1/1/1970""))"),43666.0)</f>
        <v>43666</v>
      </c>
      <c r="AH1264" s="156">
        <v>1.563651456E9</v>
      </c>
      <c r="AI1264" s="156">
        <v>106173.0741</v>
      </c>
    </row>
    <row r="1265">
      <c r="A1265" s="152">
        <v>1.5301296E9</v>
      </c>
      <c r="B1265" s="152">
        <v>119529.2229</v>
      </c>
      <c r="C1265" s="153">
        <f>IFERROR(__xludf.DUMMYFUNCTION("TO_DATE(INT((A1265/(60*60*24))+""1/1/1970""))"),43278.0)</f>
        <v>43278</v>
      </c>
      <c r="G1265" s="156">
        <v>1.58157E9</v>
      </c>
      <c r="H1265" s="156">
        <v>169974.5509</v>
      </c>
      <c r="J1265" s="154">
        <v>44113.0</v>
      </c>
      <c r="K1265" s="155">
        <v>256943.77</v>
      </c>
      <c r="M1265" s="13">
        <v>1.511298E9</v>
      </c>
      <c r="N1265" s="13">
        <v>28410.6105</v>
      </c>
      <c r="P1265" s="152">
        <v>1.5040368E9</v>
      </c>
      <c r="Q1265" s="152">
        <v>149295.3272</v>
      </c>
      <c r="S1265" s="152">
        <v>1.5162876E9</v>
      </c>
      <c r="T1265" s="152">
        <v>9986.6731</v>
      </c>
      <c r="V1265" s="152">
        <v>1.4975748E9</v>
      </c>
      <c r="W1265" s="152">
        <v>97929.1387</v>
      </c>
      <c r="Y1265" s="152">
        <v>1.4956416E9</v>
      </c>
      <c r="Z1265" s="152">
        <v>91214.8505</v>
      </c>
      <c r="AA1265" s="153">
        <f>IFERROR(__xludf.DUMMYFUNCTION("TO_DATE(INT((AB1265/(60*60*24))+""1/1/1970""))"),43916.0)</f>
        <v>43916</v>
      </c>
      <c r="AB1265" s="156">
        <v>1.5851952E9</v>
      </c>
      <c r="AC1265" s="156">
        <v>159443.0789</v>
      </c>
      <c r="AD1265" s="153">
        <f>IFERROR(__xludf.DUMMYFUNCTION("TO_DATE(INT((AE1265/(60*60*24))+""1/1/1970""))"),43924.0)</f>
        <v>43924</v>
      </c>
      <c r="AE1265" s="152">
        <v>1.5858864E9</v>
      </c>
      <c r="AF1265" s="152">
        <v>105985.4</v>
      </c>
      <c r="AG1265" s="153">
        <f>IFERROR(__xludf.DUMMYFUNCTION("TO_DATE(INT((AH1265/(60*60*24))+""1/1/1970""))"),43666.0)</f>
        <v>43666</v>
      </c>
      <c r="AH1265" s="152">
        <v>1.563666989E9</v>
      </c>
      <c r="AI1265" s="152">
        <v>106173.0741</v>
      </c>
    </row>
    <row r="1266">
      <c r="A1266" s="156">
        <v>1.53019266E9</v>
      </c>
      <c r="B1266" s="156">
        <v>119551.3192</v>
      </c>
      <c r="C1266" s="153">
        <f>IFERROR(__xludf.DUMMYFUNCTION("TO_DATE(INT((A1266/(60*60*24))+""1/1/1970""))"),43279.0)</f>
        <v>43279</v>
      </c>
      <c r="G1266" s="152">
        <v>1.5816564E9</v>
      </c>
      <c r="H1266" s="152">
        <v>169128.5809</v>
      </c>
      <c r="J1266" s="154">
        <v>44116.0</v>
      </c>
      <c r="K1266" s="155">
        <v>259083.56</v>
      </c>
      <c r="M1266" s="13">
        <v>1.5113628E9</v>
      </c>
      <c r="N1266" s="13">
        <v>28518.4145</v>
      </c>
      <c r="P1266" s="156">
        <v>1.5040656E9</v>
      </c>
      <c r="Q1266" s="156">
        <v>149552.269</v>
      </c>
      <c r="S1266" s="156">
        <v>1.5163092E9</v>
      </c>
      <c r="T1266" s="156">
        <v>9986.6731</v>
      </c>
      <c r="V1266" s="156">
        <v>1.4976144E9</v>
      </c>
      <c r="W1266" s="156">
        <v>97843.7235</v>
      </c>
      <c r="Y1266" s="156">
        <v>1.4956668E9</v>
      </c>
      <c r="Z1266" s="156">
        <v>91214.8505</v>
      </c>
      <c r="AA1266" s="153">
        <f>IFERROR(__xludf.DUMMYFUNCTION("TO_DATE(INT((AB1266/(60*60*24))+""1/1/1970""))"),43916.0)</f>
        <v>43916</v>
      </c>
      <c r="AB1266" s="152">
        <v>1.5852312E9</v>
      </c>
      <c r="AC1266" s="152">
        <v>158518.7939</v>
      </c>
      <c r="AD1266" s="153">
        <f>IFERROR(__xludf.DUMMYFUNCTION("TO_DATE(INT((AE1266/(60*60*24))+""1/1/1970""))"),43924.0)</f>
        <v>43924</v>
      </c>
      <c r="AE1266" s="156">
        <v>1.5859224E9</v>
      </c>
      <c r="AF1266" s="156">
        <v>105985.4</v>
      </c>
      <c r="AG1266" s="153">
        <f>IFERROR(__xludf.DUMMYFUNCTION("TO_DATE(INT((AH1266/(60*60*24))+""1/1/1970""))"),43667.0)</f>
        <v>43667</v>
      </c>
      <c r="AH1266" s="156">
        <v>1.563668855E9</v>
      </c>
      <c r="AI1266" s="156">
        <v>106173.0741</v>
      </c>
    </row>
    <row r="1267">
      <c r="A1267" s="152">
        <v>1.530216E9</v>
      </c>
      <c r="B1267" s="152">
        <v>119571.0905</v>
      </c>
      <c r="C1267" s="153">
        <f>IFERROR(__xludf.DUMMYFUNCTION("TO_DATE(INT((A1267/(60*60*24))+""1/1/1970""))"),43279.0)</f>
        <v>43279</v>
      </c>
      <c r="G1267" s="156">
        <v>1.5817428E9</v>
      </c>
      <c r="H1267" s="156">
        <v>165296.5509</v>
      </c>
      <c r="J1267" s="154">
        <v>44117.0</v>
      </c>
      <c r="K1267" s="155">
        <v>262972.82</v>
      </c>
      <c r="M1267" s="13">
        <v>1.5113844E9</v>
      </c>
      <c r="N1267" s="13">
        <v>28518.4145</v>
      </c>
      <c r="P1267" s="152">
        <v>1.5041052E9</v>
      </c>
      <c r="Q1267" s="152">
        <v>149552.269</v>
      </c>
      <c r="S1267" s="152">
        <v>1.516374E9</v>
      </c>
      <c r="T1267" s="152">
        <v>9999.7153</v>
      </c>
      <c r="V1267" s="152">
        <v>1.4976468E9</v>
      </c>
      <c r="W1267" s="152">
        <v>98150.1435</v>
      </c>
      <c r="Y1267" s="152">
        <v>1.4956812E9</v>
      </c>
      <c r="Z1267" s="152">
        <v>90740.7242</v>
      </c>
      <c r="AA1267" s="153">
        <f>IFERROR(__xludf.DUMMYFUNCTION("TO_DATE(INT((AB1267/(60*60*24))+""1/1/1970""))"),43916.0)</f>
        <v>43916</v>
      </c>
      <c r="AB1267" s="156">
        <v>1.5852492E9</v>
      </c>
      <c r="AC1267" s="156">
        <v>157806.3625</v>
      </c>
      <c r="AD1267" s="153">
        <f>IFERROR(__xludf.DUMMYFUNCTION("TO_DATE(INT((AE1267/(60*60*24))+""1/1/1970""))"),43924.0)</f>
        <v>43924</v>
      </c>
      <c r="AE1267" s="152">
        <v>1.5859404E9</v>
      </c>
      <c r="AF1267" s="152">
        <v>105985.4</v>
      </c>
      <c r="AG1267" s="153">
        <f>IFERROR(__xludf.DUMMYFUNCTION("TO_DATE(INT((AH1267/(60*60*24))+""1/1/1970""))"),43667.0)</f>
        <v>43667</v>
      </c>
      <c r="AH1267" s="152">
        <v>1.563684718E9</v>
      </c>
      <c r="AI1267" s="152">
        <v>106173.0741</v>
      </c>
    </row>
    <row r="1268">
      <c r="A1268" s="156">
        <v>1.53027906E9</v>
      </c>
      <c r="B1268" s="156">
        <v>119571.0905</v>
      </c>
      <c r="C1268" s="153">
        <f>IFERROR(__xludf.DUMMYFUNCTION("TO_DATE(INT((A1268/(60*60*24))+""1/1/1970""))"),43280.0)</f>
        <v>43280</v>
      </c>
      <c r="G1268" s="152">
        <v>1.582038E9</v>
      </c>
      <c r="H1268" s="152">
        <v>165296.5509</v>
      </c>
      <c r="J1268" s="154">
        <v>44118.0</v>
      </c>
      <c r="K1268" s="155">
        <v>261369.72</v>
      </c>
      <c r="M1268" s="13">
        <v>1.5113952E9</v>
      </c>
      <c r="N1268" s="13">
        <v>28537.4524</v>
      </c>
      <c r="P1268" s="156">
        <v>1.5041232E9</v>
      </c>
      <c r="Q1268" s="156">
        <v>149552.269</v>
      </c>
      <c r="S1268" s="156">
        <v>1.5163956E9</v>
      </c>
      <c r="T1268" s="156">
        <v>9999.7153</v>
      </c>
      <c r="V1268" s="156">
        <v>1.4978232E9</v>
      </c>
      <c r="W1268" s="156">
        <v>98203.546</v>
      </c>
      <c r="Y1268" s="156">
        <v>1.4957208E9</v>
      </c>
      <c r="Z1268" s="156">
        <v>90740.7242</v>
      </c>
      <c r="AA1268" s="153">
        <f>IFERROR(__xludf.DUMMYFUNCTION("TO_DATE(INT((AB1268/(60*60*24))+""1/1/1970""))"),43916.0)</f>
        <v>43916</v>
      </c>
      <c r="AB1268" s="152">
        <v>1.5852528E9</v>
      </c>
      <c r="AC1268" s="152">
        <v>157293.0205</v>
      </c>
      <c r="AD1268" s="153">
        <f>IFERROR(__xludf.DUMMYFUNCTION("TO_DATE(INT((AE1268/(60*60*24))+""1/1/1970""))"),43924.0)</f>
        <v>43924</v>
      </c>
      <c r="AE1268" s="156">
        <v>1.585944E9</v>
      </c>
      <c r="AF1268" s="156">
        <v>105985.4</v>
      </c>
      <c r="AG1268" s="153">
        <f>IFERROR(__xludf.DUMMYFUNCTION("TO_DATE(INT((AH1268/(60*60*24))+""1/1/1970""))"),43667.0)</f>
        <v>43667</v>
      </c>
      <c r="AH1268" s="156">
        <v>1.563701045E9</v>
      </c>
      <c r="AI1268" s="156">
        <v>106173.0741</v>
      </c>
    </row>
    <row r="1269">
      <c r="A1269" s="152">
        <v>1.5303024E9</v>
      </c>
      <c r="B1269" s="152">
        <v>119571.0905</v>
      </c>
      <c r="C1269" s="153">
        <f>IFERROR(__xludf.DUMMYFUNCTION("TO_DATE(INT((A1269/(60*60*24))+""1/1/1970""))"),43280.0)</f>
        <v>43280</v>
      </c>
      <c r="G1269" s="152">
        <v>1.5820884E9</v>
      </c>
      <c r="H1269" s="152">
        <v>164918.7359</v>
      </c>
      <c r="J1269" s="154">
        <v>44119.0</v>
      </c>
      <c r="K1269" s="155">
        <v>259836.32</v>
      </c>
      <c r="M1269" s="13">
        <v>1.5114816E9</v>
      </c>
      <c r="N1269" s="13">
        <v>28550.1136</v>
      </c>
      <c r="P1269" s="152">
        <v>1.504152E9</v>
      </c>
      <c r="Q1269" s="152">
        <v>150835.7127</v>
      </c>
      <c r="S1269" s="152">
        <v>1.5164064E9</v>
      </c>
      <c r="T1269" s="152">
        <v>9994.5508</v>
      </c>
      <c r="V1269" s="152">
        <v>1.4978268E9</v>
      </c>
      <c r="W1269" s="152">
        <v>98204.6051</v>
      </c>
      <c r="Y1269" s="152">
        <v>1.4957532E9</v>
      </c>
      <c r="Z1269" s="152">
        <v>90740.7242</v>
      </c>
      <c r="AA1269" s="153">
        <f>IFERROR(__xludf.DUMMYFUNCTION("TO_DATE(INT((AB1269/(60*60*24))+""1/1/1970""))"),43917.0)</f>
        <v>43917</v>
      </c>
      <c r="AB1269" s="156">
        <v>1.5852816E9</v>
      </c>
      <c r="AC1269" s="156">
        <v>157293.0205</v>
      </c>
      <c r="AD1269" s="153">
        <f>IFERROR(__xludf.DUMMYFUNCTION("TO_DATE(INT((AE1269/(60*60*24))+""1/1/1970""))"),43925.0)</f>
        <v>43925</v>
      </c>
      <c r="AE1269" s="152">
        <v>1.5859728E9</v>
      </c>
      <c r="AF1269" s="152">
        <v>105732.77</v>
      </c>
      <c r="AG1269" s="153">
        <f>IFERROR(__xludf.DUMMYFUNCTION("TO_DATE(INT((AH1269/(60*60*24))+""1/1/1970""))"),43667.0)</f>
        <v>43667</v>
      </c>
      <c r="AH1269" s="152">
        <v>1.56371685E9</v>
      </c>
      <c r="AI1269" s="152">
        <v>106173.0741</v>
      </c>
    </row>
    <row r="1270">
      <c r="A1270" s="156">
        <v>1.53053826E9</v>
      </c>
      <c r="B1270" s="156">
        <v>119571.0905</v>
      </c>
      <c r="C1270" s="153">
        <f>IFERROR(__xludf.DUMMYFUNCTION("TO_DATE(INT((A1270/(60*60*24))+""1/1/1970""))"),43283.0)</f>
        <v>43283</v>
      </c>
      <c r="G1270" s="156">
        <v>1.5821748E9</v>
      </c>
      <c r="H1270" s="156">
        <v>165067.0759</v>
      </c>
      <c r="J1270" s="154">
        <v>44120.0</v>
      </c>
      <c r="K1270" s="155">
        <v>259536.61</v>
      </c>
      <c r="M1270" s="13">
        <v>1.5115356E9</v>
      </c>
      <c r="N1270" s="13">
        <v>28550.1136</v>
      </c>
      <c r="P1270" s="156">
        <v>1.5041916E9</v>
      </c>
      <c r="Q1270" s="156">
        <v>150835.7127</v>
      </c>
      <c r="S1270" s="156">
        <v>1.5165792E9</v>
      </c>
      <c r="T1270" s="156">
        <v>10000.6285</v>
      </c>
      <c r="V1270" s="156">
        <v>1.4978628E9</v>
      </c>
      <c r="W1270" s="156">
        <v>98175.7404</v>
      </c>
      <c r="Y1270" s="156">
        <v>1.4957604E9</v>
      </c>
      <c r="Z1270" s="156">
        <v>90928.447</v>
      </c>
      <c r="AA1270" s="153">
        <f>IFERROR(__xludf.DUMMYFUNCTION("TO_DATE(INT((AB1270/(60*60*24))+""1/1/1970""))"),43917.0)</f>
        <v>43917</v>
      </c>
      <c r="AB1270" s="152">
        <v>1.5853176E9</v>
      </c>
      <c r="AC1270" s="152">
        <v>158904.5893</v>
      </c>
      <c r="AD1270" s="153">
        <f>IFERROR(__xludf.DUMMYFUNCTION("TO_DATE(INT((AE1270/(60*60*24))+""1/1/1970""))"),43927.0)</f>
        <v>43927</v>
      </c>
      <c r="AE1270" s="156">
        <v>1.5861816E9</v>
      </c>
      <c r="AF1270" s="156">
        <v>105732.77</v>
      </c>
      <c r="AG1270" s="153">
        <f>IFERROR(__xludf.DUMMYFUNCTION("TO_DATE(INT((AH1270/(60*60*24))+""1/1/1970""))"),43667.0)</f>
        <v>43667</v>
      </c>
      <c r="AH1270" s="156">
        <v>1.563732714E9</v>
      </c>
      <c r="AI1270" s="156">
        <v>106173.0741</v>
      </c>
    </row>
    <row r="1271">
      <c r="A1271" s="152">
        <v>1.5305616E9</v>
      </c>
      <c r="B1271" s="152">
        <v>119571.0905</v>
      </c>
      <c r="C1271" s="153">
        <f>IFERROR(__xludf.DUMMYFUNCTION("TO_DATE(INT((A1271/(60*60*24))+""1/1/1970""))"),43283.0)</f>
        <v>43283</v>
      </c>
      <c r="G1271" s="152">
        <v>1.5822612E9</v>
      </c>
      <c r="H1271" s="152">
        <v>164234.7459</v>
      </c>
      <c r="J1271" s="154">
        <v>44123.0</v>
      </c>
      <c r="K1271" s="155">
        <v>259390.24</v>
      </c>
      <c r="M1271" s="13">
        <v>1.5115464E9</v>
      </c>
      <c r="N1271" s="13">
        <v>28550.1136</v>
      </c>
      <c r="P1271" s="152">
        <v>1.5042096E9</v>
      </c>
      <c r="Q1271" s="152">
        <v>150835.7127</v>
      </c>
      <c r="S1271" s="152">
        <v>1.5166332E9</v>
      </c>
      <c r="T1271" s="152">
        <v>10000.6285</v>
      </c>
      <c r="V1271" s="152">
        <v>1.4979024E9</v>
      </c>
      <c r="W1271" s="152">
        <v>97737.3034</v>
      </c>
      <c r="Y1271" s="152">
        <v>1.4958E9</v>
      </c>
      <c r="Z1271" s="152">
        <v>90928.447</v>
      </c>
      <c r="AA1271" s="153">
        <f>IFERROR(__xludf.DUMMYFUNCTION("TO_DATE(INT((AB1271/(60*60*24))+""1/1/1970""))"),43917.0)</f>
        <v>43917</v>
      </c>
      <c r="AB1271" s="156">
        <v>1.5853356E9</v>
      </c>
      <c r="AC1271" s="156">
        <v>158058.2486</v>
      </c>
      <c r="AD1271" s="153">
        <f>IFERROR(__xludf.DUMMYFUNCTION("TO_DATE(INT((AE1271/(60*60*24))+""1/1/1970""))"),43927.0)</f>
        <v>43927</v>
      </c>
      <c r="AE1271" s="152">
        <v>1.5861996E9</v>
      </c>
      <c r="AF1271" s="152">
        <v>105732.77</v>
      </c>
      <c r="AG1271" s="153">
        <f>IFERROR(__xludf.DUMMYFUNCTION("TO_DATE(INT((AH1271/(60*60*24))+""1/1/1970""))"),43667.0)</f>
        <v>43667</v>
      </c>
      <c r="AH1271" s="152">
        <v>1.563748519E9</v>
      </c>
      <c r="AI1271" s="152">
        <v>106173.0741</v>
      </c>
    </row>
    <row r="1272">
      <c r="A1272" s="156">
        <v>1.53062466E9</v>
      </c>
      <c r="B1272" s="156">
        <v>119571.0905</v>
      </c>
      <c r="C1272" s="153">
        <f>IFERROR(__xludf.DUMMYFUNCTION("TO_DATE(INT((A1272/(60*60*24))+""1/1/1970""))"),43284.0)</f>
        <v>43284</v>
      </c>
      <c r="G1272" s="156">
        <v>1.5823476E9</v>
      </c>
      <c r="H1272" s="156">
        <v>163669.2859</v>
      </c>
      <c r="J1272" s="154">
        <v>44124.0</v>
      </c>
      <c r="K1272" s="155">
        <v>255710.08</v>
      </c>
      <c r="M1272" s="13">
        <v>1.511568E9</v>
      </c>
      <c r="N1272" s="13">
        <v>28604.9067</v>
      </c>
      <c r="P1272" s="156">
        <v>1.5042384E9</v>
      </c>
      <c r="Q1272" s="156">
        <v>152386.3189</v>
      </c>
      <c r="S1272" s="156">
        <v>1.5166548E9</v>
      </c>
      <c r="T1272" s="156">
        <v>10000.6285</v>
      </c>
      <c r="V1272" s="156">
        <v>1.4979132E9</v>
      </c>
      <c r="W1272" s="156">
        <v>97734.4842</v>
      </c>
      <c r="Y1272" s="156">
        <v>1.4958324E9</v>
      </c>
      <c r="Z1272" s="156">
        <v>90928.447</v>
      </c>
      <c r="AA1272" s="153">
        <f>IFERROR(__xludf.DUMMYFUNCTION("TO_DATE(INT((AB1272/(60*60*24))+""1/1/1970""))"),43917.0)</f>
        <v>43917</v>
      </c>
      <c r="AB1272" s="152">
        <v>1.5853392E9</v>
      </c>
      <c r="AC1272" s="152">
        <v>159007.0062</v>
      </c>
      <c r="AD1272" s="153">
        <f>IFERROR(__xludf.DUMMYFUNCTION("TO_DATE(INT((AE1272/(60*60*24))+""1/1/1970""))"),43927.0)</f>
        <v>43927</v>
      </c>
      <c r="AE1272" s="156">
        <v>1.5862032E9</v>
      </c>
      <c r="AF1272" s="156">
        <v>105732.77</v>
      </c>
      <c r="AG1272" s="153">
        <f>IFERROR(__xludf.DUMMYFUNCTION("TO_DATE(INT((AH1272/(60*60*24))+""1/1/1970""))"),43667.0)</f>
        <v>43667</v>
      </c>
      <c r="AH1272" s="156">
        <v>1.563753559E9</v>
      </c>
      <c r="AI1272" s="156">
        <v>106173.0741</v>
      </c>
    </row>
    <row r="1273">
      <c r="A1273" s="152">
        <v>1.5306372E9</v>
      </c>
      <c r="B1273" s="152">
        <v>119571.0905</v>
      </c>
      <c r="C1273" s="153">
        <f>IFERROR(__xludf.DUMMYFUNCTION("TO_DATE(INT((A1273/(60*60*24))+""1/1/1970""))"),43284.0)</f>
        <v>43284</v>
      </c>
      <c r="G1273" s="152">
        <v>1.5825564E9</v>
      </c>
      <c r="H1273" s="152">
        <v>163669.2859</v>
      </c>
      <c r="J1273" s="154">
        <v>44125.0</v>
      </c>
      <c r="K1273" s="155">
        <v>256664.97</v>
      </c>
      <c r="M1273" s="13">
        <v>1.5116544E9</v>
      </c>
      <c r="N1273" s="13">
        <v>28604.9067</v>
      </c>
      <c r="P1273" s="152">
        <v>1.504278E9</v>
      </c>
      <c r="Q1273" s="152">
        <v>152386.3189</v>
      </c>
      <c r="S1273" s="152">
        <v>1.5167196E9</v>
      </c>
      <c r="T1273" s="152">
        <v>10009.0357</v>
      </c>
      <c r="V1273" s="152">
        <v>1.497942E9</v>
      </c>
      <c r="W1273" s="152">
        <v>97733.2792</v>
      </c>
      <c r="Y1273" s="152">
        <v>1.4958432E9</v>
      </c>
      <c r="Z1273" s="152">
        <v>91193.2785</v>
      </c>
      <c r="AA1273" s="153">
        <f>IFERROR(__xludf.DUMMYFUNCTION("TO_DATE(INT((AB1273/(60*60*24))+""1/1/1970""))"),43918.0)</f>
        <v>43918</v>
      </c>
      <c r="AB1273" s="156">
        <v>1.585368E9</v>
      </c>
      <c r="AC1273" s="156">
        <v>159007.0062</v>
      </c>
      <c r="AD1273" s="153">
        <f>IFERROR(__xludf.DUMMYFUNCTION("TO_DATE(INT((AE1273/(60*60*24))+""1/1/1970""))"),43928.0)</f>
        <v>43928</v>
      </c>
      <c r="AE1273" s="152">
        <v>1.586232E9</v>
      </c>
      <c r="AF1273" s="152">
        <v>106449.08</v>
      </c>
      <c r="AG1273" s="153">
        <f>IFERROR(__xludf.DUMMYFUNCTION("TO_DATE(INT((AH1273/(60*60*24))+""1/1/1970""))"),43668.0)</f>
        <v>43668</v>
      </c>
      <c r="AH1273" s="152">
        <v>1.563764694E9</v>
      </c>
      <c r="AI1273" s="152">
        <v>106173.0741</v>
      </c>
    </row>
    <row r="1274">
      <c r="A1274" s="156">
        <v>1.53079746E9</v>
      </c>
      <c r="B1274" s="156">
        <v>119571.0905</v>
      </c>
      <c r="C1274" s="153">
        <f>IFERROR(__xludf.DUMMYFUNCTION("TO_DATE(INT((A1274/(60*60*24))+""1/1/1970""))"),43286.0)</f>
        <v>43286</v>
      </c>
      <c r="G1274" s="152">
        <v>1.5826068E9</v>
      </c>
      <c r="H1274" s="152">
        <v>167009.5889</v>
      </c>
      <c r="J1274" s="154">
        <v>44126.0</v>
      </c>
      <c r="K1274" s="155">
        <v>256211.92</v>
      </c>
      <c r="M1274" s="13">
        <v>1.5117408E9</v>
      </c>
      <c r="N1274" s="13">
        <v>28579.5015</v>
      </c>
      <c r="P1274" s="156">
        <v>1.504296E9</v>
      </c>
      <c r="Q1274" s="156">
        <v>152386.3189</v>
      </c>
      <c r="S1274" s="156">
        <v>1.5167412E9</v>
      </c>
      <c r="T1274" s="156">
        <v>10009.0357</v>
      </c>
      <c r="V1274" s="156">
        <v>1.4979816E9</v>
      </c>
      <c r="W1274" s="156">
        <v>97703.5719</v>
      </c>
      <c r="Y1274" s="156">
        <v>1.4960088E9</v>
      </c>
      <c r="Z1274" s="156">
        <v>91193.2785</v>
      </c>
      <c r="AA1274" s="153">
        <f>IFERROR(__xludf.DUMMYFUNCTION("TO_DATE(INT((AB1274/(60*60*24))+""1/1/1970""))"),43920.0)</f>
        <v>43920</v>
      </c>
      <c r="AB1274" s="152">
        <v>1.5855768E9</v>
      </c>
      <c r="AC1274" s="152">
        <v>159727.6891</v>
      </c>
      <c r="AD1274" s="153">
        <f>IFERROR(__xludf.DUMMYFUNCTION("TO_DATE(INT((AE1274/(60*60*24))+""1/1/1970""))"),43928.0)</f>
        <v>43928</v>
      </c>
      <c r="AE1274" s="156">
        <v>1.586268E9</v>
      </c>
      <c r="AF1274" s="156">
        <v>106449.08</v>
      </c>
      <c r="AG1274" s="153">
        <f>IFERROR(__xludf.DUMMYFUNCTION("TO_DATE(INT((AH1274/(60*60*24))+""1/1/1970""))"),43668.0)</f>
        <v>43668</v>
      </c>
      <c r="AH1274" s="156">
        <v>1.56378089E9</v>
      </c>
      <c r="AI1274" s="156">
        <v>106173.0741</v>
      </c>
    </row>
    <row r="1275">
      <c r="A1275" s="152">
        <v>1.5308208E9</v>
      </c>
      <c r="B1275" s="152">
        <v>119571.0905</v>
      </c>
      <c r="C1275" s="153">
        <f>IFERROR(__xludf.DUMMYFUNCTION("TO_DATE(INT((A1275/(60*60*24))+""1/1/1970""))"),43286.0)</f>
        <v>43286</v>
      </c>
      <c r="G1275" s="156">
        <v>1.5826932E9</v>
      </c>
      <c r="H1275" s="156">
        <v>168761.2222</v>
      </c>
      <c r="J1275" s="154">
        <v>44127.0</v>
      </c>
      <c r="K1275" s="155">
        <v>257522.28</v>
      </c>
      <c r="M1275" s="13">
        <v>1.5117948E9</v>
      </c>
      <c r="N1275" s="13">
        <v>28579.5015</v>
      </c>
      <c r="P1275" s="152">
        <v>1.5043248E9</v>
      </c>
      <c r="Q1275" s="152">
        <v>152822.9989</v>
      </c>
      <c r="S1275" s="152">
        <v>1.516806E9</v>
      </c>
      <c r="T1275" s="152">
        <v>10020.7004</v>
      </c>
      <c r="V1275" s="152">
        <v>1.4979996E9</v>
      </c>
      <c r="W1275" s="152">
        <v>97793.2541</v>
      </c>
      <c r="Y1275" s="152">
        <v>1.4960124E9</v>
      </c>
      <c r="Z1275" s="152">
        <v>91193.2785</v>
      </c>
      <c r="AA1275" s="153">
        <f>IFERROR(__xludf.DUMMYFUNCTION("TO_DATE(INT((AB1275/(60*60*24))+""1/1/1970""))"),43920.0)</f>
        <v>43920</v>
      </c>
      <c r="AB1275" s="156">
        <v>1.5855948E9</v>
      </c>
      <c r="AC1275" s="156">
        <v>158148.3088</v>
      </c>
      <c r="AD1275" s="153">
        <f>IFERROR(__xludf.DUMMYFUNCTION("TO_DATE(INT((AE1275/(60*60*24))+""1/1/1970""))"),43928.0)</f>
        <v>43928</v>
      </c>
      <c r="AE1275" s="152">
        <v>1.586286E9</v>
      </c>
      <c r="AF1275" s="152">
        <v>106449.08</v>
      </c>
      <c r="AG1275" s="153">
        <f>IFERROR(__xludf.DUMMYFUNCTION("TO_DATE(INT((AH1275/(60*60*24))+""1/1/1970""))"),43668.0)</f>
        <v>43668</v>
      </c>
      <c r="AH1275" s="152">
        <v>1.563796713E9</v>
      </c>
      <c r="AI1275" s="152">
        <v>106173.0741</v>
      </c>
    </row>
    <row r="1276">
      <c r="A1276" s="156">
        <v>1.53088386E9</v>
      </c>
      <c r="B1276" s="156">
        <v>119571.0905</v>
      </c>
      <c r="C1276" s="153">
        <f>IFERROR(__xludf.DUMMYFUNCTION("TO_DATE(INT((A1276/(60*60*24))+""1/1/1970""))"),43287.0)</f>
        <v>43287</v>
      </c>
      <c r="G1276" s="152">
        <v>1.5827796E9</v>
      </c>
      <c r="H1276" s="152">
        <v>167329.7841</v>
      </c>
      <c r="J1276" s="154">
        <v>44130.0</v>
      </c>
      <c r="K1276" s="155">
        <v>258337.77</v>
      </c>
      <c r="M1276" s="13">
        <v>1.5118164E9</v>
      </c>
      <c r="N1276" s="13">
        <v>28579.5015</v>
      </c>
      <c r="P1276" s="156">
        <v>1.50462E9</v>
      </c>
      <c r="Q1276" s="156">
        <v>152822.9989</v>
      </c>
      <c r="S1276" s="156">
        <v>1.5168276E9</v>
      </c>
      <c r="T1276" s="156">
        <v>10020.7004</v>
      </c>
      <c r="V1276" s="156">
        <v>1.4980212E9</v>
      </c>
      <c r="W1276" s="156">
        <v>97829.3602</v>
      </c>
      <c r="Y1276" s="156">
        <v>1.4960484E9</v>
      </c>
      <c r="Z1276" s="156">
        <v>91239.6355</v>
      </c>
      <c r="AA1276" s="153">
        <f>IFERROR(__xludf.DUMMYFUNCTION("TO_DATE(INT((AB1276/(60*60*24))+""1/1/1970""))"),43920.0)</f>
        <v>43920</v>
      </c>
      <c r="AB1276" s="152">
        <v>1.5855984E9</v>
      </c>
      <c r="AC1276" s="152">
        <v>157885.2218</v>
      </c>
      <c r="AD1276" s="153">
        <f>IFERROR(__xludf.DUMMYFUNCTION("TO_DATE(INT((AE1276/(60*60*24))+""1/1/1970""))"),43928.0)</f>
        <v>43928</v>
      </c>
      <c r="AE1276" s="156">
        <v>1.5862896E9</v>
      </c>
      <c r="AF1276" s="156">
        <v>106449.08</v>
      </c>
      <c r="AG1276" s="153">
        <f>IFERROR(__xludf.DUMMYFUNCTION("TO_DATE(INT((AH1276/(60*60*24))+""1/1/1970""))"),43668.0)</f>
        <v>43668</v>
      </c>
      <c r="AH1276" s="156">
        <v>1.56381252E9</v>
      </c>
      <c r="AI1276" s="156">
        <v>106373.5599</v>
      </c>
    </row>
    <row r="1277">
      <c r="A1277" s="152">
        <v>1.5309072E9</v>
      </c>
      <c r="B1277" s="152">
        <v>119571.0905</v>
      </c>
      <c r="C1277" s="153">
        <f>IFERROR(__xludf.DUMMYFUNCTION("TO_DATE(INT((A1277/(60*60*24))+""1/1/1970""))"),43287.0)</f>
        <v>43287</v>
      </c>
      <c r="G1277" s="156">
        <v>1.582866E9</v>
      </c>
      <c r="H1277" s="156">
        <v>169050.7</v>
      </c>
      <c r="J1277" s="154">
        <v>44131.0</v>
      </c>
      <c r="K1277" s="155">
        <v>253883.94</v>
      </c>
      <c r="M1277" s="13">
        <v>1.5118812E9</v>
      </c>
      <c r="N1277" s="13">
        <v>28520.5961</v>
      </c>
      <c r="P1277" s="152">
        <v>1.5046416E9</v>
      </c>
      <c r="Q1277" s="152">
        <v>152822.9989</v>
      </c>
      <c r="S1277" s="152">
        <v>1.5168924E9</v>
      </c>
      <c r="T1277" s="152">
        <v>10050.9072</v>
      </c>
      <c r="V1277" s="152">
        <v>1.4980608E9</v>
      </c>
      <c r="W1277" s="152">
        <v>97768.7243</v>
      </c>
      <c r="Y1277" s="152">
        <v>1.496088E9</v>
      </c>
      <c r="Z1277" s="152">
        <v>91239.6355</v>
      </c>
      <c r="AA1277" s="153">
        <f>IFERROR(__xludf.DUMMYFUNCTION("TO_DATE(INT((AB1277/(60*60*24))+""1/1/1970""))"),43921.0)</f>
        <v>43921</v>
      </c>
      <c r="AB1277" s="156">
        <v>1.5856272E9</v>
      </c>
      <c r="AC1277" s="156">
        <v>157885.2218</v>
      </c>
      <c r="AD1277" s="153">
        <f>IFERROR(__xludf.DUMMYFUNCTION("TO_DATE(INT((AE1277/(60*60*24))+""1/1/1970""))"),43929.0)</f>
        <v>43929</v>
      </c>
      <c r="AE1277" s="152">
        <v>1.5863184E9</v>
      </c>
      <c r="AF1277" s="152">
        <v>106655.72</v>
      </c>
      <c r="AG1277" s="153">
        <f>IFERROR(__xludf.DUMMYFUNCTION("TO_DATE(INT((AH1277/(60*60*24))+""1/1/1970""))"),43668.0)</f>
        <v>43668</v>
      </c>
      <c r="AH1277" s="152">
        <v>1.563828459E9</v>
      </c>
      <c r="AI1277" s="152">
        <v>107115.2248</v>
      </c>
    </row>
    <row r="1278">
      <c r="A1278" s="156">
        <v>1.53114306E9</v>
      </c>
      <c r="B1278" s="156">
        <v>119571.0905</v>
      </c>
      <c r="C1278" s="153">
        <f>IFERROR(__xludf.DUMMYFUNCTION("TO_DATE(INT((A1278/(60*60*24))+""1/1/1970""))"),43290.0)</f>
        <v>43290</v>
      </c>
      <c r="G1278" s="152">
        <v>1.5829524E9</v>
      </c>
      <c r="H1278" s="152">
        <v>168169.7589</v>
      </c>
      <c r="J1278" s="154">
        <v>44132.0</v>
      </c>
      <c r="K1278" s="155">
        <v>253068.45</v>
      </c>
      <c r="M1278" s="13">
        <v>1.5119028E9</v>
      </c>
      <c r="N1278" s="13">
        <v>28520.5961</v>
      </c>
      <c r="P1278" s="156">
        <v>1.5046704E9</v>
      </c>
      <c r="Q1278" s="156">
        <v>150885.8313</v>
      </c>
      <c r="S1278" s="156">
        <v>1.516914E9</v>
      </c>
      <c r="T1278" s="156">
        <v>10050.9072</v>
      </c>
      <c r="V1278" s="156">
        <v>1.498086E9</v>
      </c>
      <c r="W1278" s="156">
        <v>97975.7766</v>
      </c>
      <c r="Y1278" s="156">
        <v>1.4960988E9</v>
      </c>
      <c r="Z1278" s="156">
        <v>91239.6355</v>
      </c>
      <c r="AA1278" s="153">
        <f>IFERROR(__xludf.DUMMYFUNCTION("TO_DATE(INT((AB1278/(60*60*24))+""1/1/1970""))"),43921.0)</f>
        <v>43921</v>
      </c>
      <c r="AB1278" s="152">
        <v>1.5856632E9</v>
      </c>
      <c r="AC1278" s="152">
        <v>157852.0483</v>
      </c>
      <c r="AD1278" s="153">
        <f>IFERROR(__xludf.DUMMYFUNCTION("TO_DATE(INT((AE1278/(60*60*24))+""1/1/1970""))"),43929.0)</f>
        <v>43929</v>
      </c>
      <c r="AE1278" s="156">
        <v>1.5863544E9</v>
      </c>
      <c r="AF1278" s="156">
        <v>106655.72</v>
      </c>
      <c r="AG1278" s="153">
        <f>IFERROR(__xludf.DUMMYFUNCTION("TO_DATE(INT((AH1278/(60*60*24))+""1/1/1970""))"),43668.0)</f>
        <v>43668</v>
      </c>
      <c r="AH1278" s="156">
        <v>1.563839954E9</v>
      </c>
      <c r="AI1278" s="156">
        <v>107115.2248</v>
      </c>
    </row>
    <row r="1279">
      <c r="A1279" s="152">
        <v>1.5311664E9</v>
      </c>
      <c r="B1279" s="152">
        <v>120012.2635</v>
      </c>
      <c r="C1279" s="153">
        <f>IFERROR(__xludf.DUMMYFUNCTION("TO_DATE(INT((A1279/(60*60*24))+""1/1/1970""))"),43290.0)</f>
        <v>43290</v>
      </c>
      <c r="G1279" s="156">
        <v>1.5831612E9</v>
      </c>
      <c r="H1279" s="156">
        <v>168169.7589</v>
      </c>
      <c r="J1279" s="154">
        <v>44133.0</v>
      </c>
      <c r="K1279" s="155">
        <v>245011.13</v>
      </c>
      <c r="M1279" s="13">
        <v>1.5119676E9</v>
      </c>
      <c r="N1279" s="13">
        <v>28620.4081</v>
      </c>
      <c r="P1279" s="152">
        <v>1.50471E9</v>
      </c>
      <c r="Q1279" s="152">
        <v>150885.8313</v>
      </c>
      <c r="S1279" s="152">
        <v>1.5169788E9</v>
      </c>
      <c r="T1279" s="152">
        <v>10031.4011</v>
      </c>
      <c r="V1279" s="152">
        <v>1.4981004E9</v>
      </c>
      <c r="W1279" s="152">
        <v>98087.5685</v>
      </c>
      <c r="Y1279" s="152">
        <v>1.4961276E9</v>
      </c>
      <c r="Z1279" s="152">
        <v>91672.4536</v>
      </c>
      <c r="AA1279" s="153">
        <f>IFERROR(__xludf.DUMMYFUNCTION("TO_DATE(INT((AB1279/(60*60*24))+""1/1/1970""))"),43921.0)</f>
        <v>43921</v>
      </c>
      <c r="AB1279" s="156">
        <v>1.5856812E9</v>
      </c>
      <c r="AC1279" s="156">
        <v>157064.108</v>
      </c>
      <c r="AD1279" s="153">
        <f>IFERROR(__xludf.DUMMYFUNCTION("TO_DATE(INT((AE1279/(60*60*24))+""1/1/1970""))"),43929.0)</f>
        <v>43929</v>
      </c>
      <c r="AE1279" s="152">
        <v>1.5863724E9</v>
      </c>
      <c r="AF1279" s="152">
        <v>106655.72</v>
      </c>
      <c r="AG1279" s="153">
        <f>IFERROR(__xludf.DUMMYFUNCTION("TO_DATE(INT((AH1279/(60*60*24))+""1/1/1970""))"),43669.0)</f>
        <v>43669</v>
      </c>
      <c r="AH1279" s="152">
        <v>1.563844518E9</v>
      </c>
      <c r="AI1279" s="152">
        <v>107115.2248</v>
      </c>
    </row>
    <row r="1280">
      <c r="A1280" s="156">
        <v>1.53122946E9</v>
      </c>
      <c r="B1280" s="156">
        <v>120274.8821</v>
      </c>
      <c r="C1280" s="153">
        <f>IFERROR(__xludf.DUMMYFUNCTION("TO_DATE(INT((A1280/(60*60*24))+""1/1/1970""))"),43291.0)</f>
        <v>43291</v>
      </c>
      <c r="G1280" s="156">
        <v>1.5832116E9</v>
      </c>
      <c r="H1280" s="156">
        <v>170448.5102</v>
      </c>
      <c r="J1280" s="154">
        <v>44134.0</v>
      </c>
      <c r="K1280" s="155">
        <v>247325.17</v>
      </c>
      <c r="M1280" s="13">
        <v>1.5119892E9</v>
      </c>
      <c r="N1280" s="13">
        <v>28620.4081</v>
      </c>
      <c r="P1280" s="156">
        <v>1.504728E9</v>
      </c>
      <c r="Q1280" s="156">
        <v>150885.8313</v>
      </c>
      <c r="S1280" s="156">
        <v>1.5170004E9</v>
      </c>
      <c r="T1280" s="156">
        <v>10031.4011</v>
      </c>
      <c r="V1280" s="156">
        <v>1.49814E9</v>
      </c>
      <c r="W1280" s="156">
        <v>98017.337</v>
      </c>
      <c r="Y1280" s="156">
        <v>1.4961672E9</v>
      </c>
      <c r="Z1280" s="156">
        <v>91672.4536</v>
      </c>
      <c r="AA1280" s="153">
        <f>IFERROR(__xludf.DUMMYFUNCTION("TO_DATE(INT((AB1280/(60*60*24))+""1/1/1970""))"),43921.0)</f>
        <v>43921</v>
      </c>
      <c r="AB1280" s="152">
        <v>1.5856848E9</v>
      </c>
      <c r="AC1280" s="152">
        <v>157238.5059</v>
      </c>
      <c r="AD1280" s="153">
        <f>IFERROR(__xludf.DUMMYFUNCTION("TO_DATE(INT((AE1280/(60*60*24))+""1/1/1970""))"),43929.0)</f>
        <v>43929</v>
      </c>
      <c r="AE1280" s="156">
        <v>1.586376E9</v>
      </c>
      <c r="AF1280" s="156">
        <v>106655.72</v>
      </c>
      <c r="AG1280" s="153">
        <f>IFERROR(__xludf.DUMMYFUNCTION("TO_DATE(INT((AH1280/(60*60*24))+""1/1/1970""))"),43669.0)</f>
        <v>43669</v>
      </c>
      <c r="AH1280" s="156">
        <v>1.563860552E9</v>
      </c>
      <c r="AI1280" s="156">
        <v>107115.2248</v>
      </c>
    </row>
    <row r="1281">
      <c r="A1281" s="152">
        <v>1.5312528E9</v>
      </c>
      <c r="B1281" s="152">
        <v>120442.7858</v>
      </c>
      <c r="C1281" s="153">
        <f>IFERROR(__xludf.DUMMYFUNCTION("TO_DATE(INT((A1281/(60*60*24))+""1/1/1970""))"),43291.0)</f>
        <v>43291</v>
      </c>
      <c r="G1281" s="152">
        <v>1.583298E9</v>
      </c>
      <c r="H1281" s="152">
        <v>171218.4928</v>
      </c>
      <c r="J1281" s="154">
        <v>44137.0</v>
      </c>
      <c r="K1281" s="155">
        <v>244927.49</v>
      </c>
      <c r="M1281" s="13">
        <v>1.512054E9</v>
      </c>
      <c r="N1281" s="13">
        <v>28550.3123</v>
      </c>
      <c r="P1281" s="152">
        <v>1.5047568E9</v>
      </c>
      <c r="Q1281" s="152">
        <v>151794.4371</v>
      </c>
      <c r="S1281" s="152">
        <v>1.5170112E9</v>
      </c>
      <c r="T1281" s="152">
        <v>10052.7205</v>
      </c>
      <c r="V1281" s="152">
        <v>1.4981724E9</v>
      </c>
      <c r="W1281" s="152">
        <v>97955.234</v>
      </c>
      <c r="Y1281" s="152">
        <v>1.4961852E9</v>
      </c>
      <c r="Z1281" s="152">
        <v>91672.4536</v>
      </c>
      <c r="AA1281" s="153">
        <f>IFERROR(__xludf.DUMMYFUNCTION("TO_DATE(INT((AB1281/(60*60*24))+""1/1/1970""))"),43922.0)</f>
        <v>43922</v>
      </c>
      <c r="AB1281" s="156">
        <v>1.5857136E9</v>
      </c>
      <c r="AC1281" s="156">
        <v>157238.5059</v>
      </c>
      <c r="AD1281" s="153">
        <f>IFERROR(__xludf.DUMMYFUNCTION("TO_DATE(INT((AE1281/(60*60*24))+""1/1/1970""))"),43930.0)</f>
        <v>43930</v>
      </c>
      <c r="AE1281" s="152">
        <v>1.5864048E9</v>
      </c>
      <c r="AF1281" s="152">
        <v>106999.07</v>
      </c>
      <c r="AG1281" s="153">
        <f>IFERROR(__xludf.DUMMYFUNCTION("TO_DATE(INT((AH1281/(60*60*24))+""1/1/1970""))"),43669.0)</f>
        <v>43669</v>
      </c>
      <c r="AH1281" s="152">
        <v>1.563876368E9</v>
      </c>
      <c r="AI1281" s="152">
        <v>107115.2248</v>
      </c>
    </row>
    <row r="1282">
      <c r="A1282" s="156">
        <v>1.53131586E9</v>
      </c>
      <c r="B1282" s="156">
        <v>119667.8457</v>
      </c>
      <c r="C1282" s="153">
        <f>IFERROR(__xludf.DUMMYFUNCTION("TO_DATE(INT((A1282/(60*60*24))+""1/1/1970""))"),43292.0)</f>
        <v>43292</v>
      </c>
      <c r="G1282" s="156">
        <v>1.5833844E9</v>
      </c>
      <c r="H1282" s="156">
        <v>172961.0189</v>
      </c>
      <c r="J1282" s="154">
        <v>44138.0</v>
      </c>
      <c r="K1282" s="155">
        <v>247478.51</v>
      </c>
      <c r="M1282" s="13">
        <v>1.5120756E9</v>
      </c>
      <c r="N1282" s="13">
        <v>28550.3123</v>
      </c>
      <c r="P1282" s="156">
        <v>1.5047964E9</v>
      </c>
      <c r="Q1282" s="156">
        <v>151794.4371</v>
      </c>
      <c r="S1282" s="156">
        <v>1.517184E9</v>
      </c>
      <c r="T1282" s="156">
        <v>10052.8512</v>
      </c>
      <c r="V1282" s="156">
        <v>1.4981796E9</v>
      </c>
      <c r="W1282" s="156">
        <v>97921.9737</v>
      </c>
      <c r="Y1282" s="156">
        <v>1.4962068E9</v>
      </c>
      <c r="Z1282" s="156">
        <v>91269.9281</v>
      </c>
      <c r="AA1282" s="153">
        <f>IFERROR(__xludf.DUMMYFUNCTION("TO_DATE(INT((AB1282/(60*60*24))+""1/1/1970""))"),43922.0)</f>
        <v>43922</v>
      </c>
      <c r="AB1282" s="152">
        <v>1.5857496E9</v>
      </c>
      <c r="AC1282" s="152">
        <v>159374.4388</v>
      </c>
      <c r="AD1282" s="153">
        <f>IFERROR(__xludf.DUMMYFUNCTION("TO_DATE(INT((AE1282/(60*60*24))+""1/1/1970""))"),43930.0)</f>
        <v>43930</v>
      </c>
      <c r="AE1282" s="156">
        <v>1.5864408E9</v>
      </c>
      <c r="AF1282" s="156">
        <v>106999.07</v>
      </c>
      <c r="AG1282" s="153">
        <f>IFERROR(__xludf.DUMMYFUNCTION("TO_DATE(INT((AH1282/(60*60*24))+""1/1/1970""))"),43669.0)</f>
        <v>43669</v>
      </c>
      <c r="AH1282" s="156">
        <v>1.563892159E9</v>
      </c>
      <c r="AI1282" s="156">
        <v>108107.1592</v>
      </c>
    </row>
    <row r="1283">
      <c r="A1283" s="152">
        <v>1.5313392E9</v>
      </c>
      <c r="B1283" s="152">
        <v>119564.5203</v>
      </c>
      <c r="C1283" s="153">
        <f>IFERROR(__xludf.DUMMYFUNCTION("TO_DATE(INT((A1283/(60*60*24))+""1/1/1970""))"),43292.0)</f>
        <v>43292</v>
      </c>
      <c r="G1283" s="152">
        <v>1.5834708E9</v>
      </c>
      <c r="H1283" s="152">
        <v>174286.6474</v>
      </c>
      <c r="J1283" s="154">
        <v>44139.0</v>
      </c>
      <c r="K1283" s="155">
        <v>251542.02</v>
      </c>
      <c r="M1283" s="13">
        <v>1.5121404E9</v>
      </c>
      <c r="N1283" s="13">
        <v>28371.7865</v>
      </c>
      <c r="P1283" s="152">
        <v>1.5048144E9</v>
      </c>
      <c r="Q1283" s="152">
        <v>151794.4371</v>
      </c>
      <c r="S1283" s="152">
        <v>1.517238E9</v>
      </c>
      <c r="T1283" s="152">
        <v>10052.8512</v>
      </c>
      <c r="V1283" s="152">
        <v>1.4982192E9</v>
      </c>
      <c r="W1283" s="152">
        <v>98125.1156</v>
      </c>
      <c r="Y1283" s="152">
        <v>1.4962464E9</v>
      </c>
      <c r="Z1283" s="152">
        <v>91269.9281</v>
      </c>
      <c r="AA1283" s="153">
        <f>IFERROR(__xludf.DUMMYFUNCTION("TO_DATE(INT((AB1283/(60*60*24))+""1/1/1970""))"),43922.0)</f>
        <v>43922</v>
      </c>
      <c r="AB1283" s="156">
        <v>1.5857676E9</v>
      </c>
      <c r="AC1283" s="156">
        <v>159782.6507</v>
      </c>
      <c r="AD1283" s="153">
        <f>IFERROR(__xludf.DUMMYFUNCTION("TO_DATE(INT((AE1283/(60*60*24))+""1/1/1970""))"),43930.0)</f>
        <v>43930</v>
      </c>
      <c r="AE1283" s="152">
        <v>1.5864588E9</v>
      </c>
      <c r="AF1283" s="152">
        <v>106999.07</v>
      </c>
      <c r="AG1283" s="153">
        <f>IFERROR(__xludf.DUMMYFUNCTION("TO_DATE(INT((AH1283/(60*60*24))+""1/1/1970""))"),43669.0)</f>
        <v>43669</v>
      </c>
      <c r="AH1283" s="152">
        <v>1.563907956E9</v>
      </c>
      <c r="AI1283" s="152">
        <v>108209.0368</v>
      </c>
    </row>
    <row r="1284">
      <c r="A1284" s="156">
        <v>1.53140226E9</v>
      </c>
      <c r="B1284" s="156">
        <v>120193.0828</v>
      </c>
      <c r="C1284" s="153">
        <f>IFERROR(__xludf.DUMMYFUNCTION("TO_DATE(INT((A1284/(60*60*24))+""1/1/1970""))"),43293.0)</f>
        <v>43293</v>
      </c>
      <c r="G1284" s="156">
        <v>1.5835572E9</v>
      </c>
      <c r="H1284" s="156">
        <v>169083.4372</v>
      </c>
      <c r="J1284" s="154">
        <v>44140.0</v>
      </c>
      <c r="K1284" s="155">
        <v>256776.49</v>
      </c>
      <c r="M1284" s="13">
        <v>1.512162E9</v>
      </c>
      <c r="N1284" s="13">
        <v>28371.7865</v>
      </c>
      <c r="P1284" s="156">
        <v>1.5048432E9</v>
      </c>
      <c r="Q1284" s="156">
        <v>151757.0805</v>
      </c>
      <c r="S1284" s="156">
        <v>1.5172596E9</v>
      </c>
      <c r="T1284" s="156">
        <v>10052.8512</v>
      </c>
      <c r="V1284" s="156">
        <v>1.4982516E9</v>
      </c>
      <c r="W1284" s="156">
        <v>98391.312</v>
      </c>
      <c r="Y1284" s="156">
        <v>1.4962716E9</v>
      </c>
      <c r="Z1284" s="156">
        <v>91269.9281</v>
      </c>
      <c r="AA1284" s="153">
        <f>IFERROR(__xludf.DUMMYFUNCTION("TO_DATE(INT((AB1284/(60*60*24))+""1/1/1970""))"),43922.0)</f>
        <v>43922</v>
      </c>
      <c r="AB1284" s="152">
        <v>1.5857712E9</v>
      </c>
      <c r="AC1284" s="152">
        <v>159709.7473</v>
      </c>
      <c r="AD1284" s="153">
        <f>IFERROR(__xludf.DUMMYFUNCTION("TO_DATE(INT((AE1284/(60*60*24))+""1/1/1970""))"),43930.0)</f>
        <v>43930</v>
      </c>
      <c r="AE1284" s="156">
        <v>1.5864624E9</v>
      </c>
      <c r="AF1284" s="156">
        <v>106999.07</v>
      </c>
      <c r="AG1284" s="153">
        <f>IFERROR(__xludf.DUMMYFUNCTION("TO_DATE(INT((AH1284/(60*60*24))+""1/1/1970""))"),43669.0)</f>
        <v>43669</v>
      </c>
      <c r="AH1284" s="156">
        <v>1.56392391E9</v>
      </c>
      <c r="AI1284" s="156">
        <v>108252.6986</v>
      </c>
    </row>
    <row r="1285">
      <c r="A1285" s="152">
        <v>1.5314256E9</v>
      </c>
      <c r="B1285" s="152">
        <v>120645.1312</v>
      </c>
      <c r="C1285" s="153">
        <f>IFERROR(__xludf.DUMMYFUNCTION("TO_DATE(INT((A1285/(60*60*24))+""1/1/1970""))"),43293.0)</f>
        <v>43293</v>
      </c>
      <c r="G1285" s="152">
        <v>1.5837264E9</v>
      </c>
      <c r="H1285" s="152">
        <v>169083.4372</v>
      </c>
      <c r="J1285" s="154">
        <v>44141.0</v>
      </c>
      <c r="K1285" s="155">
        <v>261446.39</v>
      </c>
      <c r="M1285" s="13">
        <v>1.5121728E9</v>
      </c>
      <c r="N1285" s="13">
        <v>28404.5707</v>
      </c>
      <c r="P1285" s="152">
        <v>1.5048828E9</v>
      </c>
      <c r="Q1285" s="152">
        <v>151757.0805</v>
      </c>
      <c r="S1285" s="152">
        <v>1.5173244E9</v>
      </c>
      <c r="T1285" s="152">
        <v>10039.3254</v>
      </c>
      <c r="V1285" s="152">
        <v>1.498428E9</v>
      </c>
      <c r="W1285" s="152">
        <v>98374.9746</v>
      </c>
      <c r="Y1285" s="152">
        <v>1.496286E9</v>
      </c>
      <c r="Z1285" s="152">
        <v>90662.2386</v>
      </c>
      <c r="AA1285" s="153">
        <f>IFERROR(__xludf.DUMMYFUNCTION("TO_DATE(INT((AB1285/(60*60*24))+""1/1/1970""))"),43923.0)</f>
        <v>43923</v>
      </c>
      <c r="AB1285" s="156">
        <v>1.5858E9</v>
      </c>
      <c r="AC1285" s="156">
        <v>159709.7473</v>
      </c>
      <c r="AD1285" s="153">
        <f>IFERROR(__xludf.DUMMYFUNCTION("TO_DATE(INT((AE1285/(60*60*24))+""1/1/1970""))"),43931.0)</f>
        <v>43931</v>
      </c>
      <c r="AE1285" s="152">
        <v>1.5864912E9</v>
      </c>
      <c r="AF1285" s="152">
        <v>107056.4</v>
      </c>
      <c r="AG1285" s="153">
        <f>IFERROR(__xludf.DUMMYFUNCTION("TO_DATE(INT((AH1285/(60*60*24))+""1/1/1970""))"),43669.0)</f>
        <v>43669</v>
      </c>
      <c r="AH1285" s="152">
        <v>1.563926367E9</v>
      </c>
      <c r="AI1285" s="152">
        <v>108252.6986</v>
      </c>
    </row>
    <row r="1286">
      <c r="A1286" s="156">
        <v>1.53148866E9</v>
      </c>
      <c r="B1286" s="156">
        <v>120546.1111</v>
      </c>
      <c r="C1286" s="153">
        <f>IFERROR(__xludf.DUMMYFUNCTION("TO_DATE(INT((A1286/(60*60*24))+""1/1/1970""))"),43294.0)</f>
        <v>43294</v>
      </c>
      <c r="G1286" s="156">
        <v>1.5838128E9</v>
      </c>
      <c r="H1286" s="156">
        <v>162755.8695</v>
      </c>
      <c r="J1286" s="154">
        <v>44144.0</v>
      </c>
      <c r="K1286" s="155">
        <v>261390.63</v>
      </c>
      <c r="M1286" s="13">
        <v>1.5122592E9</v>
      </c>
      <c r="N1286" s="13">
        <v>28404.5707</v>
      </c>
      <c r="P1286" s="156">
        <v>1.5049008E9</v>
      </c>
      <c r="Q1286" s="156">
        <v>151757.0805</v>
      </c>
      <c r="S1286" s="156">
        <v>1.517346E9</v>
      </c>
      <c r="T1286" s="156">
        <v>10039.3254</v>
      </c>
      <c r="V1286" s="156">
        <v>1.4984316E9</v>
      </c>
      <c r="W1286" s="156">
        <v>98348.2605</v>
      </c>
      <c r="Y1286" s="156">
        <v>1.4963256E9</v>
      </c>
      <c r="Z1286" s="156">
        <v>90662.2386</v>
      </c>
      <c r="AA1286" s="153">
        <f>IFERROR(__xludf.DUMMYFUNCTION("TO_DATE(INT((AB1286/(60*60*24))+""1/1/1970""))"),43923.0)</f>
        <v>43923</v>
      </c>
      <c r="AB1286" s="152">
        <v>1.585836E9</v>
      </c>
      <c r="AC1286" s="152">
        <v>160660.7142</v>
      </c>
      <c r="AD1286" s="153">
        <f>IFERROR(__xludf.DUMMYFUNCTION("TO_DATE(INT((AE1286/(60*60*24))+""1/1/1970""))"),43934.0)</f>
        <v>43934</v>
      </c>
      <c r="AE1286" s="156">
        <v>1.5867864E9</v>
      </c>
      <c r="AF1286" s="156">
        <v>107056.4</v>
      </c>
      <c r="AG1286" s="153">
        <f>IFERROR(__xludf.DUMMYFUNCTION("TO_DATE(INT((AH1286/(60*60*24))+""1/1/1970""))"),43670.0)</f>
        <v>43670</v>
      </c>
      <c r="AH1286" s="156">
        <v>1.563939727E9</v>
      </c>
      <c r="AI1286" s="156">
        <v>108252.6986</v>
      </c>
    </row>
    <row r="1287">
      <c r="A1287" s="152">
        <v>1.531512E9</v>
      </c>
      <c r="B1287" s="152">
        <v>120739.8461</v>
      </c>
      <c r="C1287" s="153">
        <f>IFERROR(__xludf.DUMMYFUNCTION("TO_DATE(INT((A1287/(60*60*24))+""1/1/1970""))"),43294.0)</f>
        <v>43294</v>
      </c>
      <c r="G1287" s="152">
        <v>1.5838992E9</v>
      </c>
      <c r="H1287" s="152">
        <v>164688.3729</v>
      </c>
      <c r="J1287" s="154">
        <v>44145.0</v>
      </c>
      <c r="K1287" s="155">
        <v>264457.43</v>
      </c>
      <c r="M1287" s="13">
        <v>1.5123456E9</v>
      </c>
      <c r="N1287" s="13">
        <v>28356.4504</v>
      </c>
      <c r="P1287" s="152">
        <v>1.5049296E9</v>
      </c>
      <c r="Q1287" s="152">
        <v>151362.5502</v>
      </c>
      <c r="S1287" s="152">
        <v>1.5174108E9</v>
      </c>
      <c r="T1287" s="152">
        <v>10047.033</v>
      </c>
      <c r="V1287" s="152">
        <v>1.4984676E9</v>
      </c>
      <c r="W1287" s="152">
        <v>98272.445</v>
      </c>
      <c r="Y1287" s="152">
        <v>1.496358E9</v>
      </c>
      <c r="Z1287" s="152">
        <v>90662.2386</v>
      </c>
      <c r="AA1287" s="153">
        <f>IFERROR(__xludf.DUMMYFUNCTION("TO_DATE(INT((AB1287/(60*60*24))+""1/1/1970""))"),43923.0)</f>
        <v>43923</v>
      </c>
      <c r="AB1287" s="156">
        <v>1.585854E9</v>
      </c>
      <c r="AC1287" s="156">
        <v>160177.7453</v>
      </c>
      <c r="AD1287" s="153">
        <f>IFERROR(__xludf.DUMMYFUNCTION("TO_DATE(INT((AE1287/(60*60*24))+""1/1/1970""))"),43934.0)</f>
        <v>43934</v>
      </c>
      <c r="AE1287" s="152">
        <v>1.5868044E9</v>
      </c>
      <c r="AF1287" s="152">
        <v>107056.4</v>
      </c>
      <c r="AG1287" s="153">
        <f>IFERROR(__xludf.DUMMYFUNCTION("TO_DATE(INT((AH1287/(60*60*24))+""1/1/1970""))"),43670.0)</f>
        <v>43670</v>
      </c>
      <c r="AH1287" s="152">
        <v>1.563955633E9</v>
      </c>
      <c r="AI1287" s="152">
        <v>108252.6986</v>
      </c>
    </row>
    <row r="1288">
      <c r="A1288" s="156">
        <v>1.53174786E9</v>
      </c>
      <c r="B1288" s="156">
        <v>120726.9305</v>
      </c>
      <c r="C1288" s="153">
        <f>IFERROR(__xludf.DUMMYFUNCTION("TO_DATE(INT((A1288/(60*60*24))+""1/1/1970""))"),43297.0)</f>
        <v>43297</v>
      </c>
      <c r="G1288" s="156">
        <v>1.5839856E9</v>
      </c>
      <c r="H1288" s="156">
        <v>166299.913</v>
      </c>
      <c r="J1288" s="154">
        <v>44146.0</v>
      </c>
      <c r="K1288" s="155">
        <v>264094.99</v>
      </c>
      <c r="M1288" s="13">
        <v>1.5123996E9</v>
      </c>
      <c r="N1288" s="13">
        <v>28356.4504</v>
      </c>
      <c r="P1288" s="156">
        <v>1.5051384E9</v>
      </c>
      <c r="Q1288" s="156">
        <v>151362.5502</v>
      </c>
      <c r="S1288" s="156">
        <v>1.5174324E9</v>
      </c>
      <c r="T1288" s="156">
        <v>10047.033</v>
      </c>
      <c r="V1288" s="156">
        <v>1.4985072E9</v>
      </c>
      <c r="W1288" s="156">
        <v>98207.6786</v>
      </c>
      <c r="Y1288" s="156">
        <v>1.4963652E9</v>
      </c>
      <c r="Z1288" s="156">
        <v>90903.2031</v>
      </c>
      <c r="AA1288" s="153">
        <f>IFERROR(__xludf.DUMMYFUNCTION("TO_DATE(INT((AB1288/(60*60*24))+""1/1/1970""))"),43923.0)</f>
        <v>43923</v>
      </c>
      <c r="AB1288" s="152">
        <v>1.5858576E9</v>
      </c>
      <c r="AC1288" s="152">
        <v>159789.8371</v>
      </c>
      <c r="AD1288" s="153">
        <f>IFERROR(__xludf.DUMMYFUNCTION("TO_DATE(INT((AE1288/(60*60*24))+""1/1/1970""))"),43934.0)</f>
        <v>43934</v>
      </c>
      <c r="AE1288" s="156">
        <v>1.586808E9</v>
      </c>
      <c r="AF1288" s="156">
        <v>107056.4</v>
      </c>
      <c r="AG1288" s="153">
        <f>IFERROR(__xludf.DUMMYFUNCTION("TO_DATE(INT((AH1288/(60*60*24))+""1/1/1970""))"),43670.0)</f>
        <v>43670</v>
      </c>
      <c r="AH1288" s="156">
        <v>1.563971519E9</v>
      </c>
      <c r="AI1288" s="156">
        <v>108252.6986</v>
      </c>
    </row>
    <row r="1289">
      <c r="A1289" s="152">
        <v>1.5317712E9</v>
      </c>
      <c r="B1289" s="152">
        <v>120632.2156</v>
      </c>
      <c r="C1289" s="153">
        <f>IFERROR(__xludf.DUMMYFUNCTION("TO_DATE(INT((A1289/(60*60*24))+""1/1/1970""))"),43297.0)</f>
        <v>43297</v>
      </c>
      <c r="G1289" s="152">
        <v>1.584072E9</v>
      </c>
      <c r="H1289" s="152">
        <v>169223.6885</v>
      </c>
      <c r="J1289" s="154">
        <v>44147.0</v>
      </c>
      <c r="K1289" s="155">
        <v>265928.1</v>
      </c>
      <c r="M1289" s="13">
        <v>1.5124212E9</v>
      </c>
      <c r="N1289" s="13">
        <v>28356.4504</v>
      </c>
      <c r="P1289" s="152">
        <v>1.50516E9</v>
      </c>
      <c r="Q1289" s="152">
        <v>151362.5502</v>
      </c>
      <c r="S1289" s="152">
        <v>1.5174972E9</v>
      </c>
      <c r="T1289" s="152">
        <v>10040.2197</v>
      </c>
      <c r="V1289" s="152">
        <v>1.498518E9</v>
      </c>
      <c r="W1289" s="152">
        <v>98264.0574</v>
      </c>
      <c r="Y1289" s="152">
        <v>1.4964048E9</v>
      </c>
      <c r="Z1289" s="152">
        <v>90903.2031</v>
      </c>
      <c r="AA1289" s="153">
        <f>IFERROR(__xludf.DUMMYFUNCTION("TO_DATE(INT((AB1289/(60*60*24))+""1/1/1970""))"),43924.0)</f>
        <v>43924</v>
      </c>
      <c r="AB1289" s="156">
        <v>1.5858864E9</v>
      </c>
      <c r="AC1289" s="156">
        <v>159789.8371</v>
      </c>
      <c r="AD1289" s="153">
        <f>IFERROR(__xludf.DUMMYFUNCTION("TO_DATE(INT((AE1289/(60*60*24))+""1/1/1970""))"),43935.0)</f>
        <v>43935</v>
      </c>
      <c r="AE1289" s="152">
        <v>1.5868368E9</v>
      </c>
      <c r="AF1289" s="152">
        <v>107031.2</v>
      </c>
      <c r="AG1289" s="153">
        <f>IFERROR(__xludf.DUMMYFUNCTION("TO_DATE(INT((AH1289/(60*60*24))+""1/1/1970""))"),43670.0)</f>
        <v>43670</v>
      </c>
      <c r="AH1289" s="152">
        <v>1.563987358E9</v>
      </c>
      <c r="AI1289" s="152">
        <v>108492.8385</v>
      </c>
    </row>
    <row r="1290">
      <c r="A1290" s="156">
        <v>1.53183426E9</v>
      </c>
      <c r="B1290" s="156">
        <v>120305.0186</v>
      </c>
      <c r="C1290" s="153">
        <f>IFERROR(__xludf.DUMMYFUNCTION("TO_DATE(INT((A1290/(60*60*24))+""1/1/1970""))"),43298.0)</f>
        <v>43298</v>
      </c>
      <c r="G1290" s="156">
        <v>1.5841584E9</v>
      </c>
      <c r="H1290" s="156">
        <v>168182.3106</v>
      </c>
      <c r="J1290" s="154">
        <v>44148.0</v>
      </c>
      <c r="K1290" s="155">
        <v>263516.48</v>
      </c>
      <c r="M1290" s="13">
        <v>1.512486E9</v>
      </c>
      <c r="N1290" s="13">
        <v>28265.4194</v>
      </c>
      <c r="P1290" s="156">
        <v>1.5051888E9</v>
      </c>
      <c r="Q1290" s="156">
        <v>154234.925</v>
      </c>
      <c r="S1290" s="156">
        <v>1.5175188E9</v>
      </c>
      <c r="T1290" s="156">
        <v>10040.2197</v>
      </c>
      <c r="V1290" s="156">
        <v>1.4985468E9</v>
      </c>
      <c r="W1290" s="156">
        <v>98228.1964</v>
      </c>
      <c r="Y1290" s="156">
        <v>1.4964372E9</v>
      </c>
      <c r="Z1290" s="156">
        <v>90903.2031</v>
      </c>
      <c r="AA1290" s="153">
        <f>IFERROR(__xludf.DUMMYFUNCTION("TO_DATE(INT((AB1290/(60*60*24))+""1/1/1970""))"),43924.0)</f>
        <v>43924</v>
      </c>
      <c r="AB1290" s="152">
        <v>1.5859224E9</v>
      </c>
      <c r="AC1290" s="152">
        <v>160042.7031</v>
      </c>
      <c r="AD1290" s="153">
        <f>IFERROR(__xludf.DUMMYFUNCTION("TO_DATE(INT((AE1290/(60*60*24))+""1/1/1970""))"),43935.0)</f>
        <v>43935</v>
      </c>
      <c r="AE1290" s="156">
        <v>1.5868728E9</v>
      </c>
      <c r="AF1290" s="156">
        <v>107031.2</v>
      </c>
      <c r="AG1290" s="153">
        <f>IFERROR(__xludf.DUMMYFUNCTION("TO_DATE(INT((AH1290/(60*60*24))+""1/1/1970""))"),43670.0)</f>
        <v>43670</v>
      </c>
      <c r="AH1290" s="156">
        <v>1.56400316E9</v>
      </c>
      <c r="AI1290" s="156">
        <v>108558.3312</v>
      </c>
    </row>
    <row r="1291">
      <c r="A1291" s="152">
        <v>1.5318576E9</v>
      </c>
      <c r="B1291" s="152">
        <v>121118.7057</v>
      </c>
      <c r="C1291" s="153">
        <f>IFERROR(__xludf.DUMMYFUNCTION("TO_DATE(INT((A1291/(60*60*24))+""1/1/1970""))"),43298.0)</f>
        <v>43298</v>
      </c>
      <c r="G1291" s="152">
        <v>1.5843672E9</v>
      </c>
      <c r="H1291" s="152">
        <v>168182.3106</v>
      </c>
      <c r="J1291" s="154">
        <v>44151.0</v>
      </c>
      <c r="K1291" s="155">
        <v>266924.81</v>
      </c>
      <c r="M1291" s="13">
        <v>1.5125076E9</v>
      </c>
      <c r="N1291" s="13">
        <v>28265.4194</v>
      </c>
      <c r="P1291" s="152">
        <v>1.5052284E9</v>
      </c>
      <c r="Q1291" s="152">
        <v>154234.925</v>
      </c>
      <c r="S1291" s="152">
        <v>1.5175836E9</v>
      </c>
      <c r="T1291" s="152">
        <v>10046.193</v>
      </c>
      <c r="V1291" s="152">
        <v>1.4985864E9</v>
      </c>
      <c r="W1291" s="152">
        <v>97752.1835</v>
      </c>
      <c r="Y1291" s="152">
        <v>1.496448E9</v>
      </c>
      <c r="Z1291" s="152">
        <v>90262.926</v>
      </c>
      <c r="AA1291" s="153">
        <f>IFERROR(__xludf.DUMMYFUNCTION("TO_DATE(INT((AB1291/(60*60*24))+""1/1/1970""))"),43924.0)</f>
        <v>43924</v>
      </c>
      <c r="AB1291" s="156">
        <v>1.5859404E9</v>
      </c>
      <c r="AC1291" s="156">
        <v>160988.8331</v>
      </c>
      <c r="AD1291" s="153">
        <f>IFERROR(__xludf.DUMMYFUNCTION("TO_DATE(INT((AE1291/(60*60*24))+""1/1/1970""))"),43935.0)</f>
        <v>43935</v>
      </c>
      <c r="AE1291" s="152">
        <v>1.5868908E9</v>
      </c>
      <c r="AF1291" s="152">
        <v>107031.2</v>
      </c>
      <c r="AG1291" s="153">
        <f>IFERROR(__xludf.DUMMYFUNCTION("TO_DATE(INT((AH1291/(60*60*24))+""1/1/1970""))"),43670.0)</f>
        <v>43670</v>
      </c>
      <c r="AH1291" s="152">
        <v>1.564012544E9</v>
      </c>
      <c r="AI1291" s="152">
        <v>108558.3312</v>
      </c>
    </row>
    <row r="1292">
      <c r="A1292" s="156">
        <v>1.53192066E9</v>
      </c>
      <c r="B1292" s="156">
        <v>121170.3684</v>
      </c>
      <c r="C1292" s="153">
        <f>IFERROR(__xludf.DUMMYFUNCTION("TO_DATE(INT((A1292/(60*60*24))+""1/1/1970""))"),43299.0)</f>
        <v>43299</v>
      </c>
      <c r="G1292" s="152">
        <v>1.5844176E9</v>
      </c>
      <c r="H1292" s="152">
        <v>168182.3106</v>
      </c>
      <c r="J1292" s="154">
        <v>44152.0</v>
      </c>
      <c r="K1292" s="155">
        <v>270040.4</v>
      </c>
      <c r="M1292" s="13">
        <v>1.5125724E9</v>
      </c>
      <c r="N1292" s="13">
        <v>28172.3153</v>
      </c>
      <c r="P1292" s="156">
        <v>1.5052464E9</v>
      </c>
      <c r="Q1292" s="156">
        <v>154234.925</v>
      </c>
      <c r="S1292" s="156">
        <v>1.5176052E9</v>
      </c>
      <c r="T1292" s="156">
        <v>10046.193</v>
      </c>
      <c r="V1292" s="156">
        <v>1.4986044E9</v>
      </c>
      <c r="W1292" s="156">
        <v>97652.08</v>
      </c>
      <c r="Y1292" s="156">
        <v>1.4966136E9</v>
      </c>
      <c r="Z1292" s="156">
        <v>90262.926</v>
      </c>
      <c r="AA1292" s="153">
        <f>IFERROR(__xludf.DUMMYFUNCTION("TO_DATE(INT((AB1292/(60*60*24))+""1/1/1970""))"),43924.0)</f>
        <v>43924</v>
      </c>
      <c r="AB1292" s="152">
        <v>1.585944E9</v>
      </c>
      <c r="AC1292" s="152">
        <v>160719.8334</v>
      </c>
      <c r="AD1292" s="153">
        <f>IFERROR(__xludf.DUMMYFUNCTION("TO_DATE(INT((AE1292/(60*60*24))+""1/1/1970""))"),43935.0)</f>
        <v>43935</v>
      </c>
      <c r="AE1292" s="156">
        <v>1.5868944E9</v>
      </c>
      <c r="AF1292" s="156">
        <v>107031.2</v>
      </c>
      <c r="AG1292" s="153">
        <f>IFERROR(__xludf.DUMMYFUNCTION("TO_DATE(INT((AH1292/(60*60*24))+""1/1/1970""))"),43671.0)</f>
        <v>43671</v>
      </c>
      <c r="AH1292" s="156">
        <v>1.564019029E9</v>
      </c>
      <c r="AI1292" s="156">
        <v>108558.3312</v>
      </c>
    </row>
    <row r="1293">
      <c r="A1293" s="152">
        <v>1.531944E9</v>
      </c>
      <c r="B1293" s="152">
        <v>121372.7139</v>
      </c>
      <c r="C1293" s="153">
        <f>IFERROR(__xludf.DUMMYFUNCTION("TO_DATE(INT((A1293/(60*60*24))+""1/1/1970""))"),43299.0)</f>
        <v>43299</v>
      </c>
      <c r="G1293" s="156">
        <v>1.584504E9</v>
      </c>
      <c r="H1293" s="156">
        <v>168182.3106</v>
      </c>
      <c r="J1293" s="154">
        <v>44153.0</v>
      </c>
      <c r="K1293" s="155">
        <v>268681.25</v>
      </c>
      <c r="M1293" s="13">
        <v>1.512594E9</v>
      </c>
      <c r="N1293" s="13">
        <v>28172.3153</v>
      </c>
      <c r="P1293" s="152">
        <v>1.5052752E9</v>
      </c>
      <c r="Q1293" s="152">
        <v>155191.4979</v>
      </c>
      <c r="S1293" s="152">
        <v>1.517616E9</v>
      </c>
      <c r="T1293" s="152">
        <v>10000.0019</v>
      </c>
      <c r="V1293" s="152">
        <v>1.498626E9</v>
      </c>
      <c r="W1293" s="152">
        <v>97485.0923</v>
      </c>
      <c r="Y1293" s="152">
        <v>1.4966172E9</v>
      </c>
      <c r="Z1293" s="152">
        <v>90262.926</v>
      </c>
      <c r="AA1293" s="153">
        <f>IFERROR(__xludf.DUMMYFUNCTION("TO_DATE(INT((AB1293/(60*60*24))+""1/1/1970""))"),43925.0)</f>
        <v>43925</v>
      </c>
      <c r="AB1293" s="156">
        <v>1.5859728E9</v>
      </c>
      <c r="AC1293" s="156">
        <v>160719.8334</v>
      </c>
      <c r="AD1293" s="153">
        <f>IFERROR(__xludf.DUMMYFUNCTION("TO_DATE(INT((AE1293/(60*60*24))+""1/1/1970""))"),43936.0)</f>
        <v>43936</v>
      </c>
      <c r="AE1293" s="152">
        <v>1.5869232E9</v>
      </c>
      <c r="AF1293" s="152">
        <v>107244.14</v>
      </c>
      <c r="AG1293" s="153">
        <f>IFERROR(__xludf.DUMMYFUNCTION("TO_DATE(INT((AH1293/(60*60*24))+""1/1/1970""))"),43671.0)</f>
        <v>43671</v>
      </c>
      <c r="AH1293" s="152">
        <v>1.564034848E9</v>
      </c>
      <c r="AI1293" s="152">
        <v>108558.3312</v>
      </c>
    </row>
    <row r="1294">
      <c r="A1294" s="156">
        <v>1.53200706E9</v>
      </c>
      <c r="B1294" s="156">
        <v>121062.7378</v>
      </c>
      <c r="C1294" s="153">
        <f>IFERROR(__xludf.DUMMYFUNCTION("TO_DATE(INT((A1294/(60*60*24))+""1/1/1970""))"),43300.0)</f>
        <v>43300</v>
      </c>
      <c r="G1294" s="152">
        <v>1.5845904E9</v>
      </c>
      <c r="H1294" s="152">
        <v>168182.3106</v>
      </c>
      <c r="J1294" s="154">
        <v>44154.0</v>
      </c>
      <c r="K1294" s="155">
        <v>265656.27</v>
      </c>
      <c r="M1294" s="13">
        <v>1.5126588E9</v>
      </c>
      <c r="N1294" s="13">
        <v>28217.3122</v>
      </c>
      <c r="P1294" s="156">
        <v>1.5053148E9</v>
      </c>
      <c r="Q1294" s="156">
        <v>155191.4979</v>
      </c>
      <c r="S1294" s="156">
        <v>1.5177888E9</v>
      </c>
      <c r="T1294" s="156">
        <v>9996.5771</v>
      </c>
      <c r="V1294" s="156">
        <v>1.4986656E9</v>
      </c>
      <c r="W1294" s="156">
        <v>96645.8865</v>
      </c>
      <c r="Y1294" s="156">
        <v>1.4966532E9</v>
      </c>
      <c r="Z1294" s="156">
        <v>90310.6599</v>
      </c>
      <c r="AA1294" s="153">
        <f>IFERROR(__xludf.DUMMYFUNCTION("TO_DATE(INT((AB1294/(60*60*24))+""1/1/1970""))"),43927.0)</f>
        <v>43927</v>
      </c>
      <c r="AB1294" s="152">
        <v>1.5861816E9</v>
      </c>
      <c r="AC1294" s="152">
        <v>159130.0247</v>
      </c>
      <c r="AD1294" s="153">
        <f>IFERROR(__xludf.DUMMYFUNCTION("TO_DATE(INT((AE1294/(60*60*24))+""1/1/1970""))"),43936.0)</f>
        <v>43936</v>
      </c>
      <c r="AE1294" s="156">
        <v>1.5869592E9</v>
      </c>
      <c r="AF1294" s="156">
        <v>107244.14</v>
      </c>
      <c r="AG1294" s="153">
        <f>IFERROR(__xludf.DUMMYFUNCTION("TO_DATE(INT((AH1294/(60*60*24))+""1/1/1970""))"),43671.0)</f>
        <v>43671</v>
      </c>
      <c r="AH1294" s="156">
        <v>1.564050638E9</v>
      </c>
      <c r="AI1294" s="156">
        <v>108558.3312</v>
      </c>
    </row>
    <row r="1295">
      <c r="A1295" s="152">
        <v>1.5320304E9</v>
      </c>
      <c r="B1295" s="152">
        <v>120916.3603</v>
      </c>
      <c r="C1295" s="153">
        <f>IFERROR(__xludf.DUMMYFUNCTION("TO_DATE(INT((A1295/(60*60*24))+""1/1/1970""))"),43300.0)</f>
        <v>43300</v>
      </c>
      <c r="G1295" s="156">
        <v>1.5846768E9</v>
      </c>
      <c r="H1295" s="156">
        <v>168182.3106</v>
      </c>
      <c r="J1295" s="154">
        <v>44155.0</v>
      </c>
      <c r="K1295" s="155">
        <v>266701.77</v>
      </c>
      <c r="M1295" s="13">
        <v>1.5126804E9</v>
      </c>
      <c r="N1295" s="13">
        <v>28217.3122</v>
      </c>
      <c r="P1295" s="152">
        <v>1.5053328E9</v>
      </c>
      <c r="Q1295" s="152">
        <v>155191.4979</v>
      </c>
      <c r="S1295" s="152">
        <v>1.5178428E9</v>
      </c>
      <c r="T1295" s="152">
        <v>9996.5771</v>
      </c>
      <c r="V1295" s="152">
        <v>1.4986908E9</v>
      </c>
      <c r="W1295" s="152">
        <v>96606.4842</v>
      </c>
      <c r="Y1295" s="152">
        <v>1.4966928E9</v>
      </c>
      <c r="Z1295" s="152">
        <v>90310.6599</v>
      </c>
      <c r="AA1295" s="153">
        <f>IFERROR(__xludf.DUMMYFUNCTION("TO_DATE(INT((AB1295/(60*60*24))+""1/1/1970""))"),43927.0)</f>
        <v>43927</v>
      </c>
      <c r="AB1295" s="156">
        <v>1.5861996E9</v>
      </c>
      <c r="AC1295" s="156">
        <v>159024.2991</v>
      </c>
      <c r="AD1295" s="153">
        <f>IFERROR(__xludf.DUMMYFUNCTION("TO_DATE(INT((AE1295/(60*60*24))+""1/1/1970""))"),43936.0)</f>
        <v>43936</v>
      </c>
      <c r="AE1295" s="152">
        <v>1.5869772E9</v>
      </c>
      <c r="AF1295" s="152">
        <v>107244.14</v>
      </c>
      <c r="AG1295" s="153">
        <f>IFERROR(__xludf.DUMMYFUNCTION("TO_DATE(INT((AH1295/(60*60*24))+""1/1/1970""))"),43671.0)</f>
        <v>43671</v>
      </c>
      <c r="AH1295" s="152">
        <v>1.564066431E9</v>
      </c>
      <c r="AI1295" s="152">
        <v>108514.6694</v>
      </c>
    </row>
    <row r="1296">
      <c r="A1296" s="156">
        <v>1.53209346E9</v>
      </c>
      <c r="B1296" s="156">
        <v>120838.8663</v>
      </c>
      <c r="C1296" s="153">
        <f>IFERROR(__xludf.DUMMYFUNCTION("TO_DATE(INT((A1296/(60*60*24))+""1/1/1970""))"),43301.0)</f>
        <v>43301</v>
      </c>
      <c r="G1296" s="152">
        <v>1.5847632E9</v>
      </c>
      <c r="H1296" s="152">
        <v>168182.3106</v>
      </c>
      <c r="J1296" s="154">
        <v>44158.0</v>
      </c>
      <c r="K1296" s="155">
        <v>264994.12</v>
      </c>
      <c r="M1296" s="13">
        <v>1.5127452E9</v>
      </c>
      <c r="N1296" s="13">
        <v>28142.7678</v>
      </c>
      <c r="P1296" s="156">
        <v>1.5053616E9</v>
      </c>
      <c r="Q1296" s="156">
        <v>155334.9535</v>
      </c>
      <c r="S1296" s="156">
        <v>1.5178644E9</v>
      </c>
      <c r="T1296" s="156">
        <v>9996.5771</v>
      </c>
      <c r="V1296" s="156">
        <v>1.4987052E9</v>
      </c>
      <c r="W1296" s="156">
        <v>96559.9968</v>
      </c>
      <c r="Y1296" s="156">
        <v>1.4967036E9</v>
      </c>
      <c r="Z1296" s="156">
        <v>90310.6599</v>
      </c>
      <c r="AA1296" s="153">
        <f>IFERROR(__xludf.DUMMYFUNCTION("TO_DATE(INT((AB1296/(60*60*24))+""1/1/1970""))"),43927.0)</f>
        <v>43927</v>
      </c>
      <c r="AB1296" s="152">
        <v>1.5862032E9</v>
      </c>
      <c r="AC1296" s="152">
        <v>158758.6512</v>
      </c>
      <c r="AD1296" s="153">
        <f>IFERROR(__xludf.DUMMYFUNCTION("TO_DATE(INT((AE1296/(60*60*24))+""1/1/1970""))"),43936.0)</f>
        <v>43936</v>
      </c>
      <c r="AE1296" s="156">
        <v>1.5869808E9</v>
      </c>
      <c r="AF1296" s="156">
        <v>107244.14</v>
      </c>
      <c r="AG1296" s="153">
        <f>IFERROR(__xludf.DUMMYFUNCTION("TO_DATE(INT((AH1296/(60*60*24))+""1/1/1970""))"),43671.0)</f>
        <v>43671</v>
      </c>
      <c r="AH1296" s="156">
        <v>1.56408228E9</v>
      </c>
      <c r="AI1296" s="156">
        <v>108267.2525</v>
      </c>
    </row>
    <row r="1297">
      <c r="A1297" s="152">
        <v>1.5321168E9</v>
      </c>
      <c r="B1297" s="152">
        <v>120778.5931</v>
      </c>
      <c r="C1297" s="153">
        <f>IFERROR(__xludf.DUMMYFUNCTION("TO_DATE(INT((A1297/(60*60*24))+""1/1/1970""))"),43301.0)</f>
        <v>43301</v>
      </c>
      <c r="G1297" s="156">
        <v>1.584972E9</v>
      </c>
      <c r="H1297" s="156">
        <v>168182.3106</v>
      </c>
      <c r="J1297" s="154">
        <v>44159.0</v>
      </c>
      <c r="K1297" s="155">
        <v>266478.73</v>
      </c>
      <c r="M1297" s="13">
        <v>1.5127668E9</v>
      </c>
      <c r="N1297" s="13">
        <v>28142.7678</v>
      </c>
      <c r="P1297" s="152">
        <v>1.5054012E9</v>
      </c>
      <c r="Q1297" s="152">
        <v>155334.9535</v>
      </c>
      <c r="S1297" s="152">
        <v>1.5179292E9</v>
      </c>
      <c r="T1297" s="152">
        <v>9975.3094</v>
      </c>
      <c r="V1297" s="152">
        <v>1.4987448E9</v>
      </c>
      <c r="W1297" s="152">
        <v>96443.7887</v>
      </c>
      <c r="Y1297" s="152">
        <v>1.4967324E9</v>
      </c>
      <c r="Z1297" s="152">
        <v>90494.7109</v>
      </c>
      <c r="AA1297" s="153">
        <f>IFERROR(__xludf.DUMMYFUNCTION("TO_DATE(INT((AB1297/(60*60*24))+""1/1/1970""))"),43928.0)</f>
        <v>43928</v>
      </c>
      <c r="AB1297" s="156">
        <v>1.586232E9</v>
      </c>
      <c r="AC1297" s="156">
        <v>158758.6512</v>
      </c>
      <c r="AD1297" s="153">
        <f>IFERROR(__xludf.DUMMYFUNCTION("TO_DATE(INT((AE1297/(60*60*24))+""1/1/1970""))"),43937.0)</f>
        <v>43937</v>
      </c>
      <c r="AE1297" s="152">
        <v>1.5870096E9</v>
      </c>
      <c r="AF1297" s="152">
        <v>107168.54</v>
      </c>
      <c r="AG1297" s="153">
        <f>IFERROR(__xludf.DUMMYFUNCTION("TO_DATE(INT((AH1297/(60*60*24))+""1/1/1970""))"),43671.0)</f>
        <v>43671</v>
      </c>
      <c r="AH1297" s="152">
        <v>1.564098147E9</v>
      </c>
      <c r="AI1297" s="152">
        <v>108318.1913</v>
      </c>
    </row>
    <row r="1298">
      <c r="A1298" s="156">
        <v>1.53235266E9</v>
      </c>
      <c r="B1298" s="156">
        <v>120735.5409</v>
      </c>
      <c r="C1298" s="153">
        <f>IFERROR(__xludf.DUMMYFUNCTION("TO_DATE(INT((A1298/(60*60*24))+""1/1/1970""))"),43304.0)</f>
        <v>43304</v>
      </c>
      <c r="G1298" s="156">
        <v>1.5850224E9</v>
      </c>
      <c r="H1298" s="156">
        <v>168182.3106</v>
      </c>
      <c r="J1298" s="154">
        <v>44160.0</v>
      </c>
      <c r="K1298" s="155">
        <v>270493.45</v>
      </c>
      <c r="M1298" s="13">
        <v>1.5127776E9</v>
      </c>
      <c r="N1298" s="13">
        <v>28025.8091</v>
      </c>
      <c r="P1298" s="156">
        <v>1.5054192E9</v>
      </c>
      <c r="Q1298" s="156">
        <v>155334.9535</v>
      </c>
      <c r="S1298" s="156">
        <v>1.5179508E9</v>
      </c>
      <c r="T1298" s="156">
        <v>9975.3094</v>
      </c>
      <c r="V1298" s="156">
        <v>1.4987772E9</v>
      </c>
      <c r="W1298" s="156">
        <v>96278.8375</v>
      </c>
      <c r="Y1298" s="156">
        <v>1.496772E9</v>
      </c>
      <c r="Z1298" s="156">
        <v>90494.7109</v>
      </c>
      <c r="AA1298" s="153">
        <f>IFERROR(__xludf.DUMMYFUNCTION("TO_DATE(INT((AB1298/(60*60*24))+""1/1/1970""))"),43928.0)</f>
        <v>43928</v>
      </c>
      <c r="AB1298" s="152">
        <v>1.586268E9</v>
      </c>
      <c r="AC1298" s="152">
        <v>156089.0894</v>
      </c>
      <c r="AD1298" s="153">
        <f>IFERROR(__xludf.DUMMYFUNCTION("TO_DATE(INT((AE1298/(60*60*24))+""1/1/1970""))"),43937.0)</f>
        <v>43937</v>
      </c>
      <c r="AE1298" s="156">
        <v>1.5870456E9</v>
      </c>
      <c r="AF1298" s="156">
        <v>107168.54</v>
      </c>
      <c r="AG1298" s="153">
        <f>IFERROR(__xludf.DUMMYFUNCTION("TO_DATE(INT((AH1298/(60*60*24))+""1/1/1970""))"),43671.0)</f>
        <v>43671</v>
      </c>
      <c r="AH1298" s="156">
        <v>1.564099198E9</v>
      </c>
      <c r="AI1298" s="156">
        <v>108318.1913</v>
      </c>
    </row>
    <row r="1299">
      <c r="A1299" s="152">
        <v>1.532376E9</v>
      </c>
      <c r="B1299" s="152">
        <v>121002.4647</v>
      </c>
      <c r="C1299" s="153">
        <f>IFERROR(__xludf.DUMMYFUNCTION("TO_DATE(INT((A1299/(60*60*24))+""1/1/1970""))"),43304.0)</f>
        <v>43304</v>
      </c>
      <c r="G1299" s="152">
        <v>1.5851088E9</v>
      </c>
      <c r="H1299" s="152">
        <v>164450.0291</v>
      </c>
      <c r="J1299" s="154">
        <v>44161.0</v>
      </c>
      <c r="K1299" s="155">
        <v>270103.13</v>
      </c>
      <c r="M1299" s="13">
        <v>1.512864E9</v>
      </c>
      <c r="N1299" s="13">
        <v>28025.8091</v>
      </c>
      <c r="P1299" s="152">
        <v>1.505448E9</v>
      </c>
      <c r="Q1299" s="152">
        <v>155242.7116</v>
      </c>
      <c r="S1299" s="152">
        <v>1.5180156E9</v>
      </c>
      <c r="T1299" s="152">
        <v>9981.3777</v>
      </c>
      <c r="V1299" s="152">
        <v>1.4987844E9</v>
      </c>
      <c r="W1299" s="152">
        <v>96164.7258</v>
      </c>
      <c r="Y1299" s="152">
        <v>1.49679E9</v>
      </c>
      <c r="Z1299" s="152">
        <v>90494.7109</v>
      </c>
      <c r="AA1299" s="153">
        <f>IFERROR(__xludf.DUMMYFUNCTION("TO_DATE(INT((AB1299/(60*60*24))+""1/1/1970""))"),43928.0)</f>
        <v>43928</v>
      </c>
      <c r="AB1299" s="156">
        <v>1.586286E9</v>
      </c>
      <c r="AC1299" s="156">
        <v>157312.35</v>
      </c>
      <c r="AD1299" s="153">
        <f>IFERROR(__xludf.DUMMYFUNCTION("TO_DATE(INT((AE1299/(60*60*24))+""1/1/1970""))"),43937.0)</f>
        <v>43937</v>
      </c>
      <c r="AE1299" s="152">
        <v>1.5870636E9</v>
      </c>
      <c r="AF1299" s="152">
        <v>107168.54</v>
      </c>
      <c r="AG1299" s="153">
        <f>IFERROR(__xludf.DUMMYFUNCTION("TO_DATE(INT((AH1299/(60*60*24))+""1/1/1970""))"),43672.0)</f>
        <v>43672</v>
      </c>
      <c r="AH1299" s="152">
        <v>1.564113943E9</v>
      </c>
      <c r="AI1299" s="152">
        <v>108318.1913</v>
      </c>
    </row>
    <row r="1300">
      <c r="A1300" s="156">
        <v>1.53243906E9</v>
      </c>
      <c r="B1300" s="156">
        <v>121699.9108</v>
      </c>
      <c r="C1300" s="153">
        <f>IFERROR(__xludf.DUMMYFUNCTION("TO_DATE(INT((A1300/(60*60*24))+""1/1/1970""))"),43305.0)</f>
        <v>43305</v>
      </c>
      <c r="G1300" s="156">
        <v>1.5851952E9</v>
      </c>
      <c r="H1300" s="156">
        <v>158555.9494</v>
      </c>
      <c r="J1300" s="154">
        <v>44162.0</v>
      </c>
      <c r="K1300" s="155">
        <v>270103.13</v>
      </c>
      <c r="M1300" s="13">
        <v>1.5129504E9</v>
      </c>
      <c r="N1300" s="13">
        <v>28021.1343</v>
      </c>
      <c r="P1300" s="156">
        <v>1.5054876E9</v>
      </c>
      <c r="Q1300" s="156">
        <v>155242.7116</v>
      </c>
      <c r="S1300" s="156">
        <v>1.5180372E9</v>
      </c>
      <c r="T1300" s="156">
        <v>9981.3777</v>
      </c>
      <c r="V1300" s="156">
        <v>1.498824E9</v>
      </c>
      <c r="W1300" s="156">
        <v>96508.4942</v>
      </c>
      <c r="Y1300" s="156">
        <v>1.4968116E9</v>
      </c>
      <c r="Z1300" s="156">
        <v>90376.2941</v>
      </c>
      <c r="AA1300" s="153">
        <f>IFERROR(__xludf.DUMMYFUNCTION("TO_DATE(INT((AB1300/(60*60*24))+""1/1/1970""))"),43928.0)</f>
        <v>43928</v>
      </c>
      <c r="AB1300" s="152">
        <v>1.5862896E9</v>
      </c>
      <c r="AC1300" s="152">
        <v>157882.169</v>
      </c>
      <c r="AD1300" s="153">
        <f>IFERROR(__xludf.DUMMYFUNCTION("TO_DATE(INT((AE1300/(60*60*24))+""1/1/1970""))"),43937.0)</f>
        <v>43937</v>
      </c>
      <c r="AE1300" s="156">
        <v>1.5870672E9</v>
      </c>
      <c r="AF1300" s="156">
        <v>107168.54</v>
      </c>
      <c r="AG1300" s="153">
        <f>IFERROR(__xludf.DUMMYFUNCTION("TO_DATE(INT((AH1300/(60*60*24))+""1/1/1970""))"),43672.0)</f>
        <v>43672</v>
      </c>
      <c r="AH1300" s="156">
        <v>1.564129735E9</v>
      </c>
      <c r="AI1300" s="156">
        <v>108318.1913</v>
      </c>
    </row>
    <row r="1301">
      <c r="A1301" s="152">
        <v>1.5324624E9</v>
      </c>
      <c r="B1301" s="152">
        <v>121609.5011</v>
      </c>
      <c r="C1301" s="153">
        <f>IFERROR(__xludf.DUMMYFUNCTION("TO_DATE(INT((A1301/(60*60*24))+""1/1/1970""))"),43305.0)</f>
        <v>43305</v>
      </c>
      <c r="G1301" s="152">
        <v>1.5852816E9</v>
      </c>
      <c r="H1301" s="152">
        <v>155681.6611</v>
      </c>
      <c r="J1301" s="154">
        <v>44165.0</v>
      </c>
      <c r="K1301" s="155">
        <v>270807.1</v>
      </c>
      <c r="M1301" s="13">
        <v>1.5130044E9</v>
      </c>
      <c r="N1301" s="13">
        <v>28021.1343</v>
      </c>
      <c r="P1301" s="152">
        <v>1.5055056E9</v>
      </c>
      <c r="Q1301" s="152">
        <v>155242.7116</v>
      </c>
      <c r="S1301" s="152">
        <v>1.518102E9</v>
      </c>
      <c r="T1301" s="152">
        <v>9992.2835</v>
      </c>
      <c r="V1301" s="152">
        <v>1.4988564E9</v>
      </c>
      <c r="W1301" s="152">
        <v>96321.4667</v>
      </c>
      <c r="Y1301" s="152">
        <v>1.4968512E9</v>
      </c>
      <c r="Z1301" s="152">
        <v>90376.2941</v>
      </c>
      <c r="AA1301" s="153">
        <f>IFERROR(__xludf.DUMMYFUNCTION("TO_DATE(INT((AB1301/(60*60*24))+""1/1/1970""))"),43929.0)</f>
        <v>43929</v>
      </c>
      <c r="AB1301" s="156">
        <v>1.5863184E9</v>
      </c>
      <c r="AC1301" s="156">
        <v>157882.169</v>
      </c>
      <c r="AD1301" s="153">
        <f>IFERROR(__xludf.DUMMYFUNCTION("TO_DATE(INT((AE1301/(60*60*24))+""1/1/1970""))"),43938.0)</f>
        <v>43938</v>
      </c>
      <c r="AE1301" s="152">
        <v>1.587096E9</v>
      </c>
      <c r="AF1301" s="152">
        <v>107123.18</v>
      </c>
      <c r="AG1301" s="153">
        <f>IFERROR(__xludf.DUMMYFUNCTION("TO_DATE(INT((AH1301/(60*60*24))+""1/1/1970""))"),43672.0)</f>
        <v>43672</v>
      </c>
      <c r="AH1301" s="152">
        <v>1.564145737E9</v>
      </c>
      <c r="AI1301" s="152">
        <v>108318.1913</v>
      </c>
    </row>
    <row r="1302">
      <c r="A1302" s="156">
        <v>1.53252546E9</v>
      </c>
      <c r="B1302" s="156">
        <v>121532.0071</v>
      </c>
      <c r="C1302" s="153">
        <f>IFERROR(__xludf.DUMMYFUNCTION("TO_DATE(INT((A1302/(60*60*24))+""1/1/1970""))"),43306.0)</f>
        <v>43306</v>
      </c>
      <c r="G1302" s="156">
        <v>1.585368E9</v>
      </c>
      <c r="H1302" s="156">
        <v>160682.5884</v>
      </c>
      <c r="J1302" s="154">
        <v>44166.0</v>
      </c>
      <c r="K1302" s="155">
        <v>269684.93</v>
      </c>
      <c r="M1302" s="13">
        <v>1.513026E9</v>
      </c>
      <c r="N1302" s="13">
        <v>28021.1343</v>
      </c>
      <c r="P1302" s="156">
        <v>1.5055344E9</v>
      </c>
      <c r="Q1302" s="156">
        <v>155604.1462</v>
      </c>
      <c r="S1302" s="156">
        <v>1.5181236E9</v>
      </c>
      <c r="T1302" s="156">
        <v>9992.2835</v>
      </c>
      <c r="V1302" s="156">
        <v>1.4990328E9</v>
      </c>
      <c r="W1302" s="156">
        <v>96354.6581</v>
      </c>
      <c r="Y1302" s="156">
        <v>1.4968764E9</v>
      </c>
      <c r="Z1302" s="156">
        <v>90376.2941</v>
      </c>
      <c r="AA1302" s="153">
        <f>IFERROR(__xludf.DUMMYFUNCTION("TO_DATE(INT((AB1302/(60*60*24))+""1/1/1970""))"),43929.0)</f>
        <v>43929</v>
      </c>
      <c r="AB1302" s="152">
        <v>1.5863544E9</v>
      </c>
      <c r="AC1302" s="152">
        <v>157524.0452</v>
      </c>
      <c r="AD1302" s="153">
        <f>IFERROR(__xludf.DUMMYFUNCTION("TO_DATE(INT((AE1302/(60*60*24))+""1/1/1970""))"),43938.0)</f>
        <v>43938</v>
      </c>
      <c r="AE1302" s="156">
        <v>1.587132E9</v>
      </c>
      <c r="AF1302" s="156">
        <v>107123.18</v>
      </c>
      <c r="AG1302" s="153">
        <f>IFERROR(__xludf.DUMMYFUNCTION("TO_DATE(INT((AH1302/(60*60*24))+""1/1/1970""))"),43672.0)</f>
        <v>43672</v>
      </c>
      <c r="AH1302" s="156">
        <v>1.56416154E9</v>
      </c>
      <c r="AI1302" s="156">
        <v>108660.2087</v>
      </c>
    </row>
    <row r="1303">
      <c r="A1303" s="152">
        <v>1.5325488E9</v>
      </c>
      <c r="B1303" s="152">
        <v>122642.7546</v>
      </c>
      <c r="C1303" s="153">
        <f>IFERROR(__xludf.DUMMYFUNCTION("TO_DATE(INT((A1303/(60*60*24))+""1/1/1970""))"),43306.0)</f>
        <v>43306</v>
      </c>
      <c r="G1303" s="152">
        <v>1.5855768E9</v>
      </c>
      <c r="H1303" s="152">
        <v>160682.5884</v>
      </c>
      <c r="J1303" s="154">
        <v>44167.0</v>
      </c>
      <c r="K1303" s="155">
        <v>272445.05</v>
      </c>
      <c r="M1303" s="13">
        <v>1.5130908E9</v>
      </c>
      <c r="N1303" s="13">
        <v>28009.4146</v>
      </c>
      <c r="P1303" s="152">
        <v>1.5057432E9</v>
      </c>
      <c r="Q1303" s="152">
        <v>155604.1462</v>
      </c>
      <c r="S1303" s="152">
        <v>1.5181884E9</v>
      </c>
      <c r="T1303" s="152">
        <v>9998.3495</v>
      </c>
      <c r="V1303" s="152">
        <v>1.4990364E9</v>
      </c>
      <c r="W1303" s="152">
        <v>96324.9301</v>
      </c>
      <c r="Y1303" s="152">
        <v>1.4968908E9</v>
      </c>
      <c r="Z1303" s="152">
        <v>90510.3162</v>
      </c>
      <c r="AA1303" s="153">
        <f>IFERROR(__xludf.DUMMYFUNCTION("TO_DATE(INT((AB1303/(60*60*24))+""1/1/1970""))"),43929.0)</f>
        <v>43929</v>
      </c>
      <c r="AB1303" s="156">
        <v>1.5863724E9</v>
      </c>
      <c r="AC1303" s="156">
        <v>156509.2754</v>
      </c>
      <c r="AD1303" s="153">
        <f>IFERROR(__xludf.DUMMYFUNCTION("TO_DATE(INT((AE1303/(60*60*24))+""1/1/1970""))"),43938.0)</f>
        <v>43938</v>
      </c>
      <c r="AE1303" s="152">
        <v>1.58715E9</v>
      </c>
      <c r="AF1303" s="152">
        <v>107123.18</v>
      </c>
      <c r="AG1303" s="153">
        <f>IFERROR(__xludf.DUMMYFUNCTION("TO_DATE(INT((AH1303/(60*60*24))+""1/1/1970""))"),43672.0)</f>
        <v>43672</v>
      </c>
      <c r="AH1303" s="152">
        <v>1.564177384E9</v>
      </c>
      <c r="AI1303" s="152">
        <v>108631.1009</v>
      </c>
    </row>
    <row r="1304">
      <c r="A1304" s="156">
        <v>1.53261186E9</v>
      </c>
      <c r="B1304" s="156">
        <v>122367.2203</v>
      </c>
      <c r="C1304" s="153">
        <f>IFERROR(__xludf.DUMMYFUNCTION("TO_DATE(INT((A1304/(60*60*24))+""1/1/1970""))"),43307.0)</f>
        <v>43307</v>
      </c>
      <c r="G1304" s="152">
        <v>1.5856272E9</v>
      </c>
      <c r="H1304" s="152">
        <v>159537.5577</v>
      </c>
      <c r="J1304" s="154">
        <v>44168.0</v>
      </c>
      <c r="K1304" s="155">
        <v>272981.74</v>
      </c>
      <c r="M1304" s="13">
        <v>1.5131124E9</v>
      </c>
      <c r="N1304" s="13">
        <v>28009.4146</v>
      </c>
      <c r="P1304" s="156">
        <v>1.5057648E9</v>
      </c>
      <c r="Q1304" s="156">
        <v>155604.1462</v>
      </c>
      <c r="S1304" s="156">
        <v>1.51821E9</v>
      </c>
      <c r="T1304" s="156">
        <v>9998.3495</v>
      </c>
      <c r="V1304" s="156">
        <v>1.4990724E9</v>
      </c>
      <c r="W1304" s="156">
        <v>96707.2178</v>
      </c>
      <c r="Y1304" s="156">
        <v>1.4969304E9</v>
      </c>
      <c r="Z1304" s="156">
        <v>90510.3162</v>
      </c>
      <c r="AA1304" s="153">
        <f>IFERROR(__xludf.DUMMYFUNCTION("TO_DATE(INT((AB1304/(60*60*24))+""1/1/1970""))"),43929.0)</f>
        <v>43929</v>
      </c>
      <c r="AB1304" s="152">
        <v>1.586376E9</v>
      </c>
      <c r="AC1304" s="152">
        <v>156374.0127</v>
      </c>
      <c r="AD1304" s="153">
        <f>IFERROR(__xludf.DUMMYFUNCTION("TO_DATE(INT((AE1304/(60*60*24))+""1/1/1970""))"),43938.0)</f>
        <v>43938</v>
      </c>
      <c r="AE1304" s="156">
        <v>1.5871536E9</v>
      </c>
      <c r="AF1304" s="156">
        <v>107123.18</v>
      </c>
      <c r="AG1304" s="153">
        <f>IFERROR(__xludf.DUMMYFUNCTION("TO_DATE(INT((AH1304/(60*60*24))+""1/1/1970""))"),43672.0)</f>
        <v>43672</v>
      </c>
      <c r="AH1304" s="156">
        <v>1.564185572E9</v>
      </c>
      <c r="AI1304" s="156">
        <v>108631.1009</v>
      </c>
    </row>
    <row r="1305">
      <c r="A1305" s="152">
        <v>1.5326352E9</v>
      </c>
      <c r="B1305" s="152">
        <v>122354.3047</v>
      </c>
      <c r="C1305" s="153">
        <f>IFERROR(__xludf.DUMMYFUNCTION("TO_DATE(INT((A1305/(60*60*24))+""1/1/1970""))"),43307.0)</f>
        <v>43307</v>
      </c>
      <c r="G1305" s="156">
        <v>1.5857136E9</v>
      </c>
      <c r="H1305" s="156">
        <v>157054.5181</v>
      </c>
      <c r="J1305" s="154">
        <v>44169.0</v>
      </c>
      <c r="K1305" s="155">
        <v>272912.04</v>
      </c>
      <c r="M1305" s="13">
        <v>1.5131772E9</v>
      </c>
      <c r="N1305" s="13">
        <v>28051.1897</v>
      </c>
      <c r="P1305" s="152">
        <v>1.5057936E9</v>
      </c>
      <c r="Q1305" s="152">
        <v>156132.6509</v>
      </c>
      <c r="S1305" s="152">
        <v>1.5182208E9</v>
      </c>
      <c r="T1305" s="152">
        <v>9988.5345</v>
      </c>
      <c r="V1305" s="152">
        <v>1.499112E9</v>
      </c>
      <c r="W1305" s="152">
        <v>96840.7301</v>
      </c>
      <c r="Y1305" s="152">
        <v>1.4969628E9</v>
      </c>
      <c r="Z1305" s="152">
        <v>90510.3162</v>
      </c>
      <c r="AA1305" s="153">
        <f>IFERROR(__xludf.DUMMYFUNCTION("TO_DATE(INT((AB1305/(60*60*24))+""1/1/1970""))"),43930.0)</f>
        <v>43930</v>
      </c>
      <c r="AB1305" s="156">
        <v>1.5864048E9</v>
      </c>
      <c r="AC1305" s="156">
        <v>156374.0127</v>
      </c>
      <c r="AD1305" s="153">
        <f>IFERROR(__xludf.DUMMYFUNCTION("TO_DATE(INT((AE1305/(60*60*24))+""1/1/1970""))"),43939.0)</f>
        <v>43939</v>
      </c>
      <c r="AE1305" s="152">
        <v>1.5871824E9</v>
      </c>
      <c r="AF1305" s="152">
        <v>107879.64</v>
      </c>
      <c r="AG1305" s="153">
        <f>IFERROR(__xludf.DUMMYFUNCTION("TO_DATE(INT((AH1305/(60*60*24))+""1/1/1970""))"),43673.0)</f>
        <v>43673</v>
      </c>
      <c r="AH1305" s="152">
        <v>1.564193225E9</v>
      </c>
      <c r="AI1305" s="152">
        <v>108631.1009</v>
      </c>
    </row>
    <row r="1306">
      <c r="A1306" s="156">
        <v>1.53269826E9</v>
      </c>
      <c r="B1306" s="156">
        <v>122522.2084</v>
      </c>
      <c r="C1306" s="153">
        <f>IFERROR(__xludf.DUMMYFUNCTION("TO_DATE(INT((A1306/(60*60*24))+""1/1/1970""))"),43308.0)</f>
        <v>43308</v>
      </c>
      <c r="G1306" s="152">
        <v>1.5858E9</v>
      </c>
      <c r="H1306" s="152">
        <v>155571.1144</v>
      </c>
      <c r="J1306" s="154">
        <v>44172.0</v>
      </c>
      <c r="K1306" s="155">
        <v>275114.56</v>
      </c>
      <c r="M1306" s="13">
        <v>1.5131988E9</v>
      </c>
      <c r="N1306" s="13">
        <v>28051.1897</v>
      </c>
      <c r="P1306" s="156">
        <v>1.5058332E9</v>
      </c>
      <c r="Q1306" s="156">
        <v>156132.6509</v>
      </c>
      <c r="S1306" s="156">
        <v>1.5183936E9</v>
      </c>
      <c r="T1306" s="156">
        <v>9987.9453</v>
      </c>
      <c r="V1306" s="156">
        <v>1.4991228E9</v>
      </c>
      <c r="W1306" s="156">
        <v>96807.434</v>
      </c>
      <c r="Y1306" s="156">
        <v>1.49697E9</v>
      </c>
      <c r="Z1306" s="156">
        <v>91126.2674</v>
      </c>
      <c r="AA1306" s="153">
        <f>IFERROR(__xludf.DUMMYFUNCTION("TO_DATE(INT((AB1306/(60*60*24))+""1/1/1970""))"),43930.0)</f>
        <v>43930</v>
      </c>
      <c r="AB1306" s="152">
        <v>1.5864408E9</v>
      </c>
      <c r="AC1306" s="152">
        <v>155915.0796</v>
      </c>
      <c r="AD1306" s="153">
        <f>IFERROR(__xludf.DUMMYFUNCTION("TO_DATE(INT((AE1306/(60*60*24))+""1/1/1970""))"),43941.0)</f>
        <v>43941</v>
      </c>
      <c r="AE1306" s="156">
        <v>1.5873912E9</v>
      </c>
      <c r="AF1306" s="156">
        <v>107879.64</v>
      </c>
      <c r="AG1306" s="153">
        <f>IFERROR(__xludf.DUMMYFUNCTION("TO_DATE(INT((AH1306/(60*60*24))+""1/1/1970""))"),43673.0)</f>
        <v>43673</v>
      </c>
      <c r="AH1306" s="156">
        <v>1.564209025E9</v>
      </c>
      <c r="AI1306" s="156">
        <v>108631.1009</v>
      </c>
    </row>
    <row r="1307">
      <c r="A1307" s="152">
        <v>1.5327216E9</v>
      </c>
      <c r="B1307" s="152">
        <v>121527.7019</v>
      </c>
      <c r="C1307" s="153">
        <f>IFERROR(__xludf.DUMMYFUNCTION("TO_DATE(INT((A1307/(60*60*24))+""1/1/1970""))"),43308.0)</f>
        <v>43308</v>
      </c>
      <c r="G1307" s="156">
        <v>1.5858864E9</v>
      </c>
      <c r="H1307" s="156">
        <v>153348.498</v>
      </c>
      <c r="J1307" s="154">
        <v>44173.0</v>
      </c>
      <c r="K1307" s="155">
        <v>274584.84</v>
      </c>
      <c r="M1307" s="13">
        <v>1.5132636E9</v>
      </c>
      <c r="N1307" s="13">
        <v>28056.3537</v>
      </c>
      <c r="P1307" s="152">
        <v>1.5058512E9</v>
      </c>
      <c r="Q1307" s="152">
        <v>156132.6509</v>
      </c>
      <c r="S1307" s="152">
        <v>1.5184476E9</v>
      </c>
      <c r="T1307" s="152">
        <v>9987.9453</v>
      </c>
      <c r="V1307" s="152">
        <v>1.4991516E9</v>
      </c>
      <c r="W1307" s="152">
        <v>96761.6181</v>
      </c>
      <c r="Y1307" s="152">
        <v>1.4970096E9</v>
      </c>
      <c r="Z1307" s="152">
        <v>91126.2674</v>
      </c>
      <c r="AA1307" s="153">
        <f>IFERROR(__xludf.DUMMYFUNCTION("TO_DATE(INT((AB1307/(60*60*24))+""1/1/1970""))"),43930.0)</f>
        <v>43930</v>
      </c>
      <c r="AB1307" s="156">
        <v>1.5864588E9</v>
      </c>
      <c r="AC1307" s="156">
        <v>156680.5613</v>
      </c>
      <c r="AD1307" s="153">
        <f>IFERROR(__xludf.DUMMYFUNCTION("TO_DATE(INT((AE1307/(60*60*24))+""1/1/1970""))"),43941.0)</f>
        <v>43941</v>
      </c>
      <c r="AE1307" s="152">
        <v>1.5874092E9</v>
      </c>
      <c r="AF1307" s="152">
        <v>107879.64</v>
      </c>
      <c r="AG1307" s="153">
        <f>IFERROR(__xludf.DUMMYFUNCTION("TO_DATE(INT((AH1307/(60*60*24))+""1/1/1970""))"),43673.0)</f>
        <v>43673</v>
      </c>
      <c r="AH1307" s="152">
        <v>1.564224837E9</v>
      </c>
      <c r="AI1307" s="152">
        <v>108631.1009</v>
      </c>
    </row>
    <row r="1308">
      <c r="A1308" s="156">
        <v>1.53295746E9</v>
      </c>
      <c r="B1308" s="156">
        <v>121592.2802</v>
      </c>
      <c r="C1308" s="153">
        <f>IFERROR(__xludf.DUMMYFUNCTION("TO_DATE(INT((A1308/(60*60*24))+""1/1/1970""))"),43311.0)</f>
        <v>43311</v>
      </c>
      <c r="G1308" s="152">
        <v>1.5859728E9</v>
      </c>
      <c r="H1308" s="152">
        <v>153622.1797</v>
      </c>
      <c r="J1308" s="154">
        <v>44174.0</v>
      </c>
      <c r="K1308" s="155">
        <v>275337.6</v>
      </c>
      <c r="M1308" s="13">
        <v>1.5132852E9</v>
      </c>
      <c r="N1308" s="13">
        <v>28056.3537</v>
      </c>
      <c r="P1308" s="156">
        <v>1.50588E9</v>
      </c>
      <c r="Q1308" s="156">
        <v>156427.8783</v>
      </c>
      <c r="S1308" s="156">
        <v>1.5184692E9</v>
      </c>
      <c r="T1308" s="156">
        <v>9987.9453</v>
      </c>
      <c r="V1308" s="156">
        <v>1.4991912E9</v>
      </c>
      <c r="W1308" s="156">
        <v>96920.7719</v>
      </c>
      <c r="Y1308" s="156">
        <v>1.497042E9</v>
      </c>
      <c r="Z1308" s="156">
        <v>91126.2674</v>
      </c>
      <c r="AA1308" s="153">
        <f>IFERROR(__xludf.DUMMYFUNCTION("TO_DATE(INT((AB1308/(60*60*24))+""1/1/1970""))"),43930.0)</f>
        <v>43930</v>
      </c>
      <c r="AB1308" s="152">
        <v>1.5864624E9</v>
      </c>
      <c r="AC1308" s="152">
        <v>156584.2376</v>
      </c>
      <c r="AD1308" s="153">
        <f>IFERROR(__xludf.DUMMYFUNCTION("TO_DATE(INT((AE1308/(60*60*24))+""1/1/1970""))"),43941.0)</f>
        <v>43941</v>
      </c>
      <c r="AE1308" s="156">
        <v>1.5874128E9</v>
      </c>
      <c r="AF1308" s="156">
        <v>107879.64</v>
      </c>
      <c r="AG1308" s="153">
        <f>IFERROR(__xludf.DUMMYFUNCTION("TO_DATE(INT((AH1308/(60*60*24))+""1/1/1970""))"),43673.0)</f>
        <v>43673</v>
      </c>
      <c r="AH1308" s="156">
        <v>1.564240788E9</v>
      </c>
      <c r="AI1308" s="156">
        <v>108631.1009</v>
      </c>
    </row>
    <row r="1309">
      <c r="A1309" s="152">
        <v>1.5329808E9</v>
      </c>
      <c r="B1309" s="152">
        <v>120894.8341</v>
      </c>
      <c r="C1309" s="153">
        <f>IFERROR(__xludf.DUMMYFUNCTION("TO_DATE(INT((A1309/(60*60*24))+""1/1/1970""))"),43311.0)</f>
        <v>43311</v>
      </c>
      <c r="G1309" s="156">
        <v>1.5861816E9</v>
      </c>
      <c r="H1309" s="156">
        <v>153622.1797</v>
      </c>
      <c r="J1309" s="154">
        <v>44175.0</v>
      </c>
      <c r="K1309" s="155">
        <v>273023.56</v>
      </c>
      <c r="M1309" s="13">
        <v>1.51335E9</v>
      </c>
      <c r="N1309" s="13">
        <v>28302.9602</v>
      </c>
      <c r="P1309" s="152">
        <v>1.5059196E9</v>
      </c>
      <c r="Q1309" s="152">
        <v>156427.8783</v>
      </c>
      <c r="S1309" s="152">
        <v>1.518534E9</v>
      </c>
      <c r="T1309" s="152">
        <v>9988.4186</v>
      </c>
      <c r="V1309" s="152">
        <v>1.4992092E9</v>
      </c>
      <c r="W1309" s="152">
        <v>96907.2071</v>
      </c>
      <c r="Y1309" s="152">
        <v>1.4970528E9</v>
      </c>
      <c r="Z1309" s="152">
        <v>91059.2563</v>
      </c>
      <c r="AA1309" s="153">
        <f>IFERROR(__xludf.DUMMYFUNCTION("TO_DATE(INT((AB1309/(60*60*24))+""1/1/1970""))"),43931.0)</f>
        <v>43931</v>
      </c>
      <c r="AB1309" s="156">
        <v>1.5864912E9</v>
      </c>
      <c r="AC1309" s="156">
        <v>156584.2376</v>
      </c>
      <c r="AD1309" s="153">
        <f>IFERROR(__xludf.DUMMYFUNCTION("TO_DATE(INT((AE1309/(60*60*24))+""1/1/1970""))"),43942.0)</f>
        <v>43942</v>
      </c>
      <c r="AE1309" s="152">
        <v>1.5874416E9</v>
      </c>
      <c r="AF1309" s="152">
        <v>107508.87</v>
      </c>
      <c r="AG1309" s="153">
        <f>IFERROR(__xludf.DUMMYFUNCTION("TO_DATE(INT((AH1309/(60*60*24))+""1/1/1970""))"),43673.0)</f>
        <v>43673</v>
      </c>
      <c r="AH1309" s="152">
        <v>1.564256929E9</v>
      </c>
      <c r="AI1309" s="152">
        <v>108631.1009</v>
      </c>
    </row>
    <row r="1310">
      <c r="A1310" s="156">
        <v>1.53304386E9</v>
      </c>
      <c r="B1310" s="156">
        <v>121364.1034</v>
      </c>
      <c r="C1310" s="153">
        <f>IFERROR(__xludf.DUMMYFUNCTION("TO_DATE(INT((A1310/(60*60*24))+""1/1/1970""))"),43312.0)</f>
        <v>43312</v>
      </c>
      <c r="G1310" s="156">
        <v>1.586232E9</v>
      </c>
      <c r="H1310" s="156">
        <v>154723.8618</v>
      </c>
      <c r="J1310" s="154">
        <v>44176.0</v>
      </c>
      <c r="K1310" s="155">
        <v>272939.92</v>
      </c>
      <c r="M1310" s="13">
        <v>1.5133716E9</v>
      </c>
      <c r="N1310" s="13">
        <v>28302.9602</v>
      </c>
      <c r="P1310" s="156">
        <v>1.5059376E9</v>
      </c>
      <c r="Q1310" s="156">
        <v>156427.8783</v>
      </c>
      <c r="S1310" s="156">
        <v>1.5185556E9</v>
      </c>
      <c r="T1310" s="156">
        <v>9988.4186</v>
      </c>
      <c r="V1310" s="156">
        <v>1.4992308E9</v>
      </c>
      <c r="W1310" s="156">
        <v>96896.7942</v>
      </c>
      <c r="Y1310" s="156">
        <v>1.4972184E9</v>
      </c>
      <c r="Z1310" s="156">
        <v>91059.2563</v>
      </c>
      <c r="AA1310" s="153">
        <f>IFERROR(__xludf.DUMMYFUNCTION("TO_DATE(INT((AB1310/(60*60*24))+""1/1/1970""))"),43934.0)</f>
        <v>43934</v>
      </c>
      <c r="AB1310" s="152">
        <v>1.5867504E9</v>
      </c>
      <c r="AC1310" s="152">
        <v>156584.2376</v>
      </c>
      <c r="AD1310" s="153">
        <f>IFERROR(__xludf.DUMMYFUNCTION("TO_DATE(INT((AE1310/(60*60*24))+""1/1/1970""))"),43942.0)</f>
        <v>43942</v>
      </c>
      <c r="AE1310" s="156">
        <v>1.5874776E9</v>
      </c>
      <c r="AF1310" s="156">
        <v>107508.87</v>
      </c>
      <c r="AG1310" s="153">
        <f>IFERROR(__xludf.DUMMYFUNCTION("TO_DATE(INT((AH1310/(60*60*24))+""1/1/1970""))"),43673.0)</f>
        <v>43673</v>
      </c>
      <c r="AH1310" s="156">
        <v>1.564271744E9</v>
      </c>
      <c r="AI1310" s="156">
        <v>108631.1009</v>
      </c>
    </row>
    <row r="1311">
      <c r="A1311" s="152">
        <v>1.5330672E9</v>
      </c>
      <c r="B1311" s="152">
        <v>121488.9549</v>
      </c>
      <c r="C1311" s="153">
        <f>IFERROR(__xludf.DUMMYFUNCTION("TO_DATE(INT((A1311/(60*60*24))+""1/1/1970""))"),43312.0)</f>
        <v>43312</v>
      </c>
      <c r="G1311" s="152">
        <v>1.5863184E9</v>
      </c>
      <c r="H1311" s="152">
        <v>155531.0677</v>
      </c>
      <c r="J1311" s="154">
        <v>44179.0</v>
      </c>
      <c r="K1311" s="155">
        <v>272640.21</v>
      </c>
      <c r="M1311" s="13">
        <v>1.5133824E9</v>
      </c>
      <c r="N1311" s="13">
        <v>28208.8626</v>
      </c>
      <c r="P1311" s="152">
        <v>1.5059664E9</v>
      </c>
      <c r="Q1311" s="152">
        <v>156568.6079</v>
      </c>
      <c r="S1311" s="152">
        <v>1.5186204E9</v>
      </c>
      <c r="T1311" s="152">
        <v>10000.924</v>
      </c>
      <c r="V1311" s="152">
        <v>1.4992704E9</v>
      </c>
      <c r="W1311" s="152">
        <v>97071.7115</v>
      </c>
      <c r="Y1311" s="152">
        <v>1.497222E9</v>
      </c>
      <c r="Z1311" s="152">
        <v>91059.2563</v>
      </c>
      <c r="AA1311" s="153">
        <f>IFERROR(__xludf.DUMMYFUNCTION("TO_DATE(INT((AB1311/(60*60*24))+""1/1/1970""))"),43934.0)</f>
        <v>43934</v>
      </c>
      <c r="AB1311" s="156">
        <v>1.5867864E9</v>
      </c>
      <c r="AC1311" s="156">
        <v>156884.1348</v>
      </c>
      <c r="AD1311" s="153">
        <f>IFERROR(__xludf.DUMMYFUNCTION("TO_DATE(INT((AE1311/(60*60*24))+""1/1/1970""))"),43942.0)</f>
        <v>43942</v>
      </c>
      <c r="AE1311" s="152">
        <v>1.5874956E9</v>
      </c>
      <c r="AF1311" s="152">
        <v>107508.87</v>
      </c>
      <c r="AG1311" s="153">
        <f>IFERROR(__xludf.DUMMYFUNCTION("TO_DATE(INT((AH1311/(60*60*24))+""1/1/1970""))"),43674.0)</f>
        <v>43674</v>
      </c>
      <c r="AH1311" s="152">
        <v>1.564272723E9</v>
      </c>
      <c r="AI1311" s="152">
        <v>108631.1009</v>
      </c>
    </row>
    <row r="1312">
      <c r="A1312" s="156">
        <v>1.53313026E9</v>
      </c>
      <c r="B1312" s="156">
        <v>121596.5855</v>
      </c>
      <c r="C1312" s="153">
        <f>IFERROR(__xludf.DUMMYFUNCTION("TO_DATE(INT((A1312/(60*60*24))+""1/1/1970""))"),43313.0)</f>
        <v>43313</v>
      </c>
      <c r="G1312" s="156">
        <v>1.5864048E9</v>
      </c>
      <c r="H1312" s="156">
        <v>155690.1313</v>
      </c>
      <c r="J1312" s="154">
        <v>44180.0</v>
      </c>
      <c r="K1312" s="155">
        <v>271497.13</v>
      </c>
      <c r="M1312" s="13">
        <v>1.5134688E9</v>
      </c>
      <c r="N1312" s="13">
        <v>28208.8626</v>
      </c>
      <c r="P1312" s="156">
        <v>1.506006E9</v>
      </c>
      <c r="Q1312" s="156">
        <v>156568.6079</v>
      </c>
      <c r="S1312" s="156">
        <v>1.518642E9</v>
      </c>
      <c r="T1312" s="156">
        <v>10000.924</v>
      </c>
      <c r="V1312" s="156">
        <v>1.4992956E9</v>
      </c>
      <c r="W1312" s="156">
        <v>96913.1114</v>
      </c>
      <c r="Y1312" s="156">
        <v>1.497258E9</v>
      </c>
      <c r="Z1312" s="156">
        <v>91004.1787</v>
      </c>
      <c r="AA1312" s="153">
        <f>IFERROR(__xludf.DUMMYFUNCTION("TO_DATE(INT((AB1312/(60*60*24))+""1/1/1970""))"),43934.0)</f>
        <v>43934</v>
      </c>
      <c r="AB1312" s="152">
        <v>1.5868044E9</v>
      </c>
      <c r="AC1312" s="152">
        <v>157540.086</v>
      </c>
      <c r="AD1312" s="153">
        <f>IFERROR(__xludf.DUMMYFUNCTION("TO_DATE(INT((AE1312/(60*60*24))+""1/1/1970""))"),43942.0)</f>
        <v>43942</v>
      </c>
      <c r="AE1312" s="156">
        <v>1.5874992E9</v>
      </c>
      <c r="AF1312" s="156">
        <v>107508.87</v>
      </c>
      <c r="AG1312" s="153">
        <f>IFERROR(__xludf.DUMMYFUNCTION("TO_DATE(INT((AH1312/(60*60*24))+""1/1/1970""))"),43674.0)</f>
        <v>43674</v>
      </c>
      <c r="AH1312" s="156">
        <v>1.564289022E9</v>
      </c>
      <c r="AI1312" s="156">
        <v>108631.1009</v>
      </c>
    </row>
    <row r="1313">
      <c r="A1313" s="152">
        <v>1.5331536E9</v>
      </c>
      <c r="B1313" s="152">
        <v>121286.6094</v>
      </c>
      <c r="C1313" s="153">
        <f>IFERROR(__xludf.DUMMYFUNCTION("TO_DATE(INT((A1313/(60*60*24))+""1/1/1970""))"),43313.0)</f>
        <v>43313</v>
      </c>
      <c r="G1313" s="152">
        <v>1.5864912E9</v>
      </c>
      <c r="H1313" s="152">
        <v>153347.3937</v>
      </c>
      <c r="J1313" s="154">
        <v>44181.0</v>
      </c>
      <c r="K1313" s="155">
        <v>274933.34</v>
      </c>
      <c r="M1313" s="13">
        <v>1.5135552E9</v>
      </c>
      <c r="N1313" s="13">
        <v>28198.2011</v>
      </c>
      <c r="P1313" s="152">
        <v>1.506024E9</v>
      </c>
      <c r="Q1313" s="152">
        <v>156568.6079</v>
      </c>
      <c r="S1313" s="152">
        <v>1.5187068E9</v>
      </c>
      <c r="T1313" s="152">
        <v>9987.8658</v>
      </c>
      <c r="V1313" s="152">
        <v>1.49931E9</v>
      </c>
      <c r="W1313" s="152">
        <v>97050.1621</v>
      </c>
      <c r="Y1313" s="152">
        <v>1.4972976E9</v>
      </c>
      <c r="Z1313" s="152">
        <v>91004.1787</v>
      </c>
      <c r="AA1313" s="153">
        <f>IFERROR(__xludf.DUMMYFUNCTION("TO_DATE(INT((AB1313/(60*60*24))+""1/1/1970""))"),43934.0)</f>
        <v>43934</v>
      </c>
      <c r="AB1313" s="156">
        <v>1.586808E9</v>
      </c>
      <c r="AC1313" s="156">
        <v>157193.1473</v>
      </c>
      <c r="AD1313" s="153">
        <f>IFERROR(__xludf.DUMMYFUNCTION("TO_DATE(INT((AE1313/(60*60*24))+""1/1/1970""))"),43943.0)</f>
        <v>43943</v>
      </c>
      <c r="AE1313" s="152">
        <v>1.587528E9</v>
      </c>
      <c r="AF1313" s="152">
        <v>106903.5</v>
      </c>
      <c r="AG1313" s="153">
        <f>IFERROR(__xludf.DUMMYFUNCTION("TO_DATE(INT((AH1313/(60*60*24))+""1/1/1970""))"),43674.0)</f>
        <v>43674</v>
      </c>
      <c r="AH1313" s="152">
        <v>1.564304842E9</v>
      </c>
      <c r="AI1313" s="152">
        <v>108631.1009</v>
      </c>
    </row>
    <row r="1314">
      <c r="A1314" s="156">
        <v>1.53321666E9</v>
      </c>
      <c r="B1314" s="156">
        <v>120602.079</v>
      </c>
      <c r="C1314" s="153">
        <f>IFERROR(__xludf.DUMMYFUNCTION("TO_DATE(INT((A1314/(60*60*24))+""1/1/1970""))"),43314.0)</f>
        <v>43314</v>
      </c>
      <c r="G1314" s="156">
        <v>1.5867864E9</v>
      </c>
      <c r="H1314" s="156">
        <v>153347.3937</v>
      </c>
      <c r="J1314" s="154">
        <v>44182.0</v>
      </c>
      <c r="K1314" s="155">
        <v>275337.6</v>
      </c>
      <c r="M1314" s="13">
        <v>1.5136092E9</v>
      </c>
      <c r="N1314" s="13">
        <v>28198.2011</v>
      </c>
      <c r="P1314" s="156">
        <v>1.5060528E9</v>
      </c>
      <c r="Q1314" s="156">
        <v>155808.6349</v>
      </c>
      <c r="S1314" s="156">
        <v>1.5187284E9</v>
      </c>
      <c r="T1314" s="156">
        <v>9987.8658</v>
      </c>
      <c r="V1314" s="156">
        <v>1.4993496E9</v>
      </c>
      <c r="W1314" s="156">
        <v>96512.4627</v>
      </c>
      <c r="Y1314" s="156">
        <v>1.4973084E9</v>
      </c>
      <c r="Z1314" s="156">
        <v>91004.1787</v>
      </c>
      <c r="AA1314" s="153">
        <f>IFERROR(__xludf.DUMMYFUNCTION("TO_DATE(INT((AB1314/(60*60*24))+""1/1/1970""))"),43935.0)</f>
        <v>43935</v>
      </c>
      <c r="AB1314" s="152">
        <v>1.5868368E9</v>
      </c>
      <c r="AC1314" s="152">
        <v>157193.1473</v>
      </c>
      <c r="AD1314" s="153">
        <f>IFERROR(__xludf.DUMMYFUNCTION("TO_DATE(INT((AE1314/(60*60*24))+""1/1/1970""))"),43943.0)</f>
        <v>43943</v>
      </c>
      <c r="AE1314" s="156">
        <v>1.587564E9</v>
      </c>
      <c r="AF1314" s="156">
        <v>106903.5</v>
      </c>
      <c r="AG1314" s="153">
        <f>IFERROR(__xludf.DUMMYFUNCTION("TO_DATE(INT((AH1314/(60*60*24))+""1/1/1970""))"),43674.0)</f>
        <v>43674</v>
      </c>
      <c r="AH1314" s="156">
        <v>1.564320755E9</v>
      </c>
      <c r="AI1314" s="156">
        <v>108631.1009</v>
      </c>
    </row>
    <row r="1315">
      <c r="A1315" s="152">
        <v>1.53324E9</v>
      </c>
      <c r="B1315" s="152">
        <v>121945.3085</v>
      </c>
      <c r="C1315" s="153">
        <f>IFERROR(__xludf.DUMMYFUNCTION("TO_DATE(INT((A1315/(60*60*24))+""1/1/1970""))"),43314.0)</f>
        <v>43314</v>
      </c>
      <c r="G1315" s="156">
        <v>1.5868368E9</v>
      </c>
      <c r="H1315" s="156">
        <v>155961.904</v>
      </c>
      <c r="J1315" s="154">
        <v>44183.0</v>
      </c>
      <c r="K1315" s="155">
        <v>277881.65</v>
      </c>
      <c r="M1315" s="13">
        <v>1.5136308E9</v>
      </c>
      <c r="N1315" s="13">
        <v>28198.2011</v>
      </c>
      <c r="P1315" s="152">
        <v>1.5060924E9</v>
      </c>
      <c r="Q1315" s="152">
        <v>155808.6349</v>
      </c>
      <c r="S1315" s="152">
        <v>1.5187932E9</v>
      </c>
      <c r="T1315" s="152">
        <v>9980.9792</v>
      </c>
      <c r="V1315" s="152">
        <v>1.499382E9</v>
      </c>
      <c r="W1315" s="152">
        <v>96339.3658</v>
      </c>
      <c r="Y1315" s="152">
        <v>1.4973372E9</v>
      </c>
      <c r="Z1315" s="152">
        <v>91043.651</v>
      </c>
      <c r="AA1315" s="153">
        <f>IFERROR(__xludf.DUMMYFUNCTION("TO_DATE(INT((AB1315/(60*60*24))+""1/1/1970""))"),43935.0)</f>
        <v>43935</v>
      </c>
      <c r="AB1315" s="156">
        <v>1.5868728E9</v>
      </c>
      <c r="AC1315" s="156">
        <v>156681.2135</v>
      </c>
      <c r="AD1315" s="153">
        <f>IFERROR(__xludf.DUMMYFUNCTION("TO_DATE(INT((AE1315/(60*60*24))+""1/1/1970""))"),43943.0)</f>
        <v>43943</v>
      </c>
      <c r="AE1315" s="152">
        <v>1.587582E9</v>
      </c>
      <c r="AF1315" s="152">
        <v>106903.5</v>
      </c>
      <c r="AG1315" s="153">
        <f>IFERROR(__xludf.DUMMYFUNCTION("TO_DATE(INT((AH1315/(60*60*24))+""1/1/1970""))"),43674.0)</f>
        <v>43674</v>
      </c>
      <c r="AH1315" s="152">
        <v>1.56433732E9</v>
      </c>
      <c r="AI1315" s="152">
        <v>108631.1009</v>
      </c>
    </row>
    <row r="1316">
      <c r="A1316" s="156">
        <v>1.53330306E9</v>
      </c>
      <c r="B1316" s="156">
        <v>121992.666</v>
      </c>
      <c r="C1316" s="153">
        <f>IFERROR(__xludf.DUMMYFUNCTION("TO_DATE(INT((A1316/(60*60*24))+""1/1/1970""))"),43315.0)</f>
        <v>43315</v>
      </c>
      <c r="G1316" s="152">
        <v>1.5869232E9</v>
      </c>
      <c r="H1316" s="152">
        <v>157349.746</v>
      </c>
      <c r="J1316" s="154">
        <v>44186.0</v>
      </c>
      <c r="K1316" s="155">
        <v>275748.83</v>
      </c>
      <c r="M1316" s="13">
        <v>1.5136956E9</v>
      </c>
      <c r="N1316" s="13">
        <v>28122.3715</v>
      </c>
      <c r="P1316" s="156">
        <v>1.5061104E9</v>
      </c>
      <c r="Q1316" s="156">
        <v>155808.6349</v>
      </c>
      <c r="S1316" s="156">
        <v>1.5188148E9</v>
      </c>
      <c r="T1316" s="156">
        <v>9980.9792</v>
      </c>
      <c r="V1316" s="156">
        <v>1.4993892E9</v>
      </c>
      <c r="W1316" s="156">
        <v>96394.5557</v>
      </c>
      <c r="Y1316" s="156">
        <v>1.4973768E9</v>
      </c>
      <c r="Z1316" s="156">
        <v>91043.651</v>
      </c>
      <c r="AA1316" s="153">
        <f>IFERROR(__xludf.DUMMYFUNCTION("TO_DATE(INT((AB1316/(60*60*24))+""1/1/1970""))"),43935.0)</f>
        <v>43935</v>
      </c>
      <c r="AB1316" s="152">
        <v>1.5868908E9</v>
      </c>
      <c r="AC1316" s="152">
        <v>156583.1014</v>
      </c>
      <c r="AD1316" s="153">
        <f>IFERROR(__xludf.DUMMYFUNCTION("TO_DATE(INT((AE1316/(60*60*24))+""1/1/1970""))"),43943.0)</f>
        <v>43943</v>
      </c>
      <c r="AE1316" s="156">
        <v>1.5875856E9</v>
      </c>
      <c r="AF1316" s="156">
        <v>106903.5</v>
      </c>
      <c r="AG1316" s="153">
        <f>IFERROR(__xludf.DUMMYFUNCTION("TO_DATE(INT((AH1316/(60*60*24))+""1/1/1970""))"),43674.0)</f>
        <v>43674</v>
      </c>
      <c r="AH1316" s="156">
        <v>1.564353182E9</v>
      </c>
      <c r="AI1316" s="156">
        <v>108631.1009</v>
      </c>
    </row>
    <row r="1317">
      <c r="A1317" s="152">
        <v>1.5333264E9</v>
      </c>
      <c r="B1317" s="152">
        <v>122466.2405</v>
      </c>
      <c r="C1317" s="153">
        <f>IFERROR(__xludf.DUMMYFUNCTION("TO_DATE(INT((A1317/(60*60*24))+""1/1/1970""))"),43315.0)</f>
        <v>43315</v>
      </c>
      <c r="G1317" s="156">
        <v>1.5870096E9</v>
      </c>
      <c r="H1317" s="156">
        <v>159094.676</v>
      </c>
      <c r="J1317" s="154">
        <v>44187.0</v>
      </c>
      <c r="K1317" s="155">
        <v>274828.79</v>
      </c>
      <c r="M1317" s="13">
        <v>1.5137172E9</v>
      </c>
      <c r="N1317" s="13">
        <v>28122.3715</v>
      </c>
      <c r="P1317" s="152">
        <v>1.5061392E9</v>
      </c>
      <c r="Q1317" s="152">
        <v>155806.9987</v>
      </c>
      <c r="S1317" s="152">
        <v>1.5188256E9</v>
      </c>
      <c r="T1317" s="152">
        <v>9992.1154</v>
      </c>
      <c r="V1317" s="152">
        <v>1.4994288E9</v>
      </c>
      <c r="W1317" s="152">
        <v>96400.2833</v>
      </c>
      <c r="Y1317" s="152">
        <v>1.4973948E9</v>
      </c>
      <c r="Z1317" s="152">
        <v>91043.651</v>
      </c>
      <c r="AA1317" s="153">
        <f>IFERROR(__xludf.DUMMYFUNCTION("TO_DATE(INT((AB1317/(60*60*24))+""1/1/1970""))"),43935.0)</f>
        <v>43935</v>
      </c>
      <c r="AB1317" s="156">
        <v>1.5868944E9</v>
      </c>
      <c r="AC1317" s="156">
        <v>156507.0485</v>
      </c>
      <c r="AD1317" s="153">
        <f>IFERROR(__xludf.DUMMYFUNCTION("TO_DATE(INT((AE1317/(60*60*24))+""1/1/1970""))"),43944.0)</f>
        <v>43944</v>
      </c>
      <c r="AE1317" s="152">
        <v>1.5876144E9</v>
      </c>
      <c r="AF1317" s="152">
        <v>107177.37</v>
      </c>
      <c r="AG1317" s="153">
        <f>IFERROR(__xludf.DUMMYFUNCTION("TO_DATE(INT((AH1317/(60*60*24))+""1/1/1970""))"),43674.0)</f>
        <v>43674</v>
      </c>
      <c r="AH1317" s="152">
        <v>1.56435837E9</v>
      </c>
      <c r="AI1317" s="152">
        <v>108631.1009</v>
      </c>
    </row>
    <row r="1318">
      <c r="A1318" s="156">
        <v>1.53356226E9</v>
      </c>
      <c r="B1318" s="156">
        <v>122380.136</v>
      </c>
      <c r="C1318" s="153">
        <f>IFERROR(__xludf.DUMMYFUNCTION("TO_DATE(INT((A1318/(60*60*24))+""1/1/1970""))"),43318.0)</f>
        <v>43318</v>
      </c>
      <c r="G1318" s="152">
        <v>1.587096E9</v>
      </c>
      <c r="H1318" s="152">
        <v>160677.3636</v>
      </c>
      <c r="J1318" s="154">
        <v>44188.0</v>
      </c>
      <c r="K1318" s="155">
        <v>274396.65</v>
      </c>
      <c r="M1318" s="13">
        <v>1.513782E9</v>
      </c>
      <c r="N1318" s="13">
        <v>28085.5542</v>
      </c>
      <c r="P1318" s="156">
        <v>1.506348E9</v>
      </c>
      <c r="Q1318" s="156">
        <v>155806.9987</v>
      </c>
      <c r="S1318" s="156">
        <v>1.5189984E9</v>
      </c>
      <c r="T1318" s="156">
        <v>9992.352</v>
      </c>
      <c r="V1318" s="156">
        <v>1.4994612E9</v>
      </c>
      <c r="W1318" s="156">
        <v>96367.2306</v>
      </c>
      <c r="Y1318" s="156">
        <v>1.4974164E9</v>
      </c>
      <c r="Z1318" s="156">
        <v>90936.2497</v>
      </c>
      <c r="AA1318" s="153">
        <f>IFERROR(__xludf.DUMMYFUNCTION("TO_DATE(INT((AB1318/(60*60*24))+""1/1/1970""))"),43936.0)</f>
        <v>43936</v>
      </c>
      <c r="AB1318" s="152">
        <v>1.5869232E9</v>
      </c>
      <c r="AC1318" s="152">
        <v>156507.0485</v>
      </c>
      <c r="AD1318" s="153">
        <f>IFERROR(__xludf.DUMMYFUNCTION("TO_DATE(INT((AE1318/(60*60*24))+""1/1/1970""))"),43944.0)</f>
        <v>43944</v>
      </c>
      <c r="AE1318" s="156">
        <v>1.5876504E9</v>
      </c>
      <c r="AF1318" s="156">
        <v>107177.37</v>
      </c>
      <c r="AG1318" s="153">
        <f>IFERROR(__xludf.DUMMYFUNCTION("TO_DATE(INT((AH1318/(60*60*24))+""1/1/1970""))"),43675.0)</f>
        <v>43675</v>
      </c>
      <c r="AH1318" s="156">
        <v>1.564369285E9</v>
      </c>
      <c r="AI1318" s="156">
        <v>108631.1009</v>
      </c>
    </row>
    <row r="1319">
      <c r="A1319" s="152">
        <v>1.5335856E9</v>
      </c>
      <c r="B1319" s="152">
        <v>122913.9836</v>
      </c>
      <c r="C1319" s="153">
        <f>IFERROR(__xludf.DUMMYFUNCTION("TO_DATE(INT((A1319/(60*60*24))+""1/1/1970""))"),43318.0)</f>
        <v>43318</v>
      </c>
      <c r="G1319" s="156">
        <v>1.5871824E9</v>
      </c>
      <c r="H1319" s="156">
        <v>160675.8483</v>
      </c>
      <c r="J1319" s="154">
        <v>44189.0</v>
      </c>
      <c r="K1319" s="155">
        <v>274626.66</v>
      </c>
      <c r="M1319" s="13">
        <v>1.5138036E9</v>
      </c>
      <c r="N1319" s="13">
        <v>28085.5542</v>
      </c>
      <c r="P1319" s="152">
        <v>1.5063696E9</v>
      </c>
      <c r="Q1319" s="152">
        <v>155806.9987</v>
      </c>
      <c r="S1319" s="152">
        <v>1.5190848E9</v>
      </c>
      <c r="T1319" s="152">
        <v>9993.2444</v>
      </c>
      <c r="V1319" s="152">
        <v>1.4996376E9</v>
      </c>
      <c r="W1319" s="152">
        <v>96368.219</v>
      </c>
      <c r="Y1319" s="152">
        <v>1.497456E9</v>
      </c>
      <c r="Z1319" s="152">
        <v>90936.2497</v>
      </c>
      <c r="AA1319" s="153">
        <f>IFERROR(__xludf.DUMMYFUNCTION("TO_DATE(INT((AB1319/(60*60*24))+""1/1/1970""))"),43936.0)</f>
        <v>43936</v>
      </c>
      <c r="AB1319" s="156">
        <v>1.5869592E9</v>
      </c>
      <c r="AC1319" s="156">
        <v>158172.4609</v>
      </c>
      <c r="AD1319" s="153">
        <f>IFERROR(__xludf.DUMMYFUNCTION("TO_DATE(INT((AE1319/(60*60*24))+""1/1/1970""))"),43944.0)</f>
        <v>43944</v>
      </c>
      <c r="AE1319" s="152">
        <v>1.5876684E9</v>
      </c>
      <c r="AF1319" s="152">
        <v>107177.37</v>
      </c>
      <c r="AG1319" s="153">
        <f>IFERROR(__xludf.DUMMYFUNCTION("TO_DATE(INT((AH1319/(60*60*24))+""1/1/1970""))"),43675.0)</f>
        <v>43675</v>
      </c>
      <c r="AH1319" s="152">
        <v>1.564385311E9</v>
      </c>
      <c r="AI1319" s="152">
        <v>108631.1009</v>
      </c>
    </row>
    <row r="1320">
      <c r="A1320" s="156">
        <v>1.53364866E9</v>
      </c>
      <c r="B1320" s="156">
        <v>123219.6544</v>
      </c>
      <c r="C1320" s="153">
        <f>IFERROR(__xludf.DUMMYFUNCTION("TO_DATE(INT((A1320/(60*60*24))+""1/1/1970""))"),43319.0)</f>
        <v>43319</v>
      </c>
      <c r="G1320" s="152">
        <v>1.5873912E9</v>
      </c>
      <c r="H1320" s="152">
        <v>160675.8483</v>
      </c>
      <c r="J1320" s="154">
        <v>44190.0</v>
      </c>
      <c r="K1320" s="155">
        <v>275623.37</v>
      </c>
      <c r="M1320" s="13">
        <v>1.5138684E9</v>
      </c>
      <c r="N1320" s="13">
        <v>28020.2682</v>
      </c>
      <c r="P1320" s="156">
        <v>1.5063984E9</v>
      </c>
      <c r="Q1320" s="156">
        <v>155341.9869</v>
      </c>
      <c r="S1320" s="156">
        <v>1.5191388E9</v>
      </c>
      <c r="T1320" s="156">
        <v>9993.2444</v>
      </c>
      <c r="V1320" s="156">
        <v>1.4996412E9</v>
      </c>
      <c r="W1320" s="156">
        <v>96368.6836</v>
      </c>
      <c r="Y1320" s="156">
        <v>1.4974812E9</v>
      </c>
      <c r="Z1320" s="156">
        <v>90936.2497</v>
      </c>
      <c r="AA1320" s="153">
        <f>IFERROR(__xludf.DUMMYFUNCTION("TO_DATE(INT((AB1320/(60*60*24))+""1/1/1970""))"),43936.0)</f>
        <v>43936</v>
      </c>
      <c r="AB1320" s="152">
        <v>1.5869772E9</v>
      </c>
      <c r="AC1320" s="152">
        <v>157778.4752</v>
      </c>
      <c r="AD1320" s="153">
        <f>IFERROR(__xludf.DUMMYFUNCTION("TO_DATE(INT((AE1320/(60*60*24))+""1/1/1970""))"),43944.0)</f>
        <v>43944</v>
      </c>
      <c r="AE1320" s="156">
        <v>1.587672E9</v>
      </c>
      <c r="AF1320" s="156">
        <v>107177.37</v>
      </c>
      <c r="AG1320" s="153">
        <f>IFERROR(__xludf.DUMMYFUNCTION("TO_DATE(INT((AH1320/(60*60*24))+""1/1/1970""))"),43675.0)</f>
        <v>43675</v>
      </c>
      <c r="AH1320" s="156">
        <v>1.56440112E9</v>
      </c>
      <c r="AI1320" s="156">
        <v>108631.1009</v>
      </c>
    </row>
    <row r="1321">
      <c r="A1321" s="152">
        <v>1.533672E9</v>
      </c>
      <c r="B1321" s="152">
        <v>123318.6746</v>
      </c>
      <c r="C1321" s="153">
        <f>IFERROR(__xludf.DUMMYFUNCTION("TO_DATE(INT((A1321/(60*60*24))+""1/1/1970""))"),43319.0)</f>
        <v>43319</v>
      </c>
      <c r="G1321" s="152">
        <v>1.5874416E9</v>
      </c>
      <c r="H1321" s="152">
        <v>165146.7329</v>
      </c>
      <c r="J1321" s="154">
        <v>44193.0</v>
      </c>
      <c r="K1321" s="155">
        <v>275623.37</v>
      </c>
      <c r="M1321" s="13">
        <v>1.51389E9</v>
      </c>
      <c r="N1321" s="13">
        <v>28020.2682</v>
      </c>
      <c r="P1321" s="152">
        <v>1.506438E9</v>
      </c>
      <c r="Q1321" s="152">
        <v>155341.9869</v>
      </c>
      <c r="S1321" s="152">
        <v>1.5191604E9</v>
      </c>
      <c r="T1321" s="152">
        <v>9993.2444</v>
      </c>
      <c r="V1321" s="152">
        <v>1.4996772E9</v>
      </c>
      <c r="W1321" s="152">
        <v>96372.0947</v>
      </c>
      <c r="Y1321" s="152">
        <v>1.4974956E9</v>
      </c>
      <c r="Z1321" s="152">
        <v>90901.8262</v>
      </c>
      <c r="AA1321" s="153">
        <f>IFERROR(__xludf.DUMMYFUNCTION("TO_DATE(INT((AB1321/(60*60*24))+""1/1/1970""))"),43936.0)</f>
        <v>43936</v>
      </c>
      <c r="AB1321" s="156">
        <v>1.5869808E9</v>
      </c>
      <c r="AC1321" s="156">
        <v>158056.8839</v>
      </c>
      <c r="AD1321" s="153">
        <f>IFERROR(__xludf.DUMMYFUNCTION("TO_DATE(INT((AE1321/(60*60*24))+""1/1/1970""))"),43945.0)</f>
        <v>43945</v>
      </c>
      <c r="AE1321" s="152">
        <v>1.5877008E9</v>
      </c>
      <c r="AF1321" s="152">
        <v>107154.42</v>
      </c>
      <c r="AG1321" s="153">
        <f>IFERROR(__xludf.DUMMYFUNCTION("TO_DATE(INT((AH1321/(60*60*24))+""1/1/1970""))"),43675.0)</f>
        <v>43675</v>
      </c>
      <c r="AH1321" s="152">
        <v>1.56441692E9</v>
      </c>
      <c r="AI1321" s="152">
        <v>108652.9318</v>
      </c>
    </row>
    <row r="1322">
      <c r="A1322" s="156">
        <v>1.53373506E9</v>
      </c>
      <c r="B1322" s="156">
        <v>123211.044</v>
      </c>
      <c r="C1322" s="153">
        <f>IFERROR(__xludf.DUMMYFUNCTION("TO_DATE(INT((A1322/(60*60*24))+""1/1/1970""))"),43320.0)</f>
        <v>43320</v>
      </c>
      <c r="G1322" s="156">
        <v>1.587528E9</v>
      </c>
      <c r="H1322" s="156">
        <v>164199.1043</v>
      </c>
      <c r="J1322" s="154">
        <v>44194.0</v>
      </c>
      <c r="K1322" s="155">
        <v>277832.86</v>
      </c>
      <c r="M1322" s="13">
        <v>1.5139548E9</v>
      </c>
      <c r="N1322" s="13">
        <v>28003.7441</v>
      </c>
      <c r="P1322" s="156">
        <v>1.506456E9</v>
      </c>
      <c r="Q1322" s="156">
        <v>155341.9869</v>
      </c>
      <c r="S1322" s="156">
        <v>1.5192252E9</v>
      </c>
      <c r="T1322" s="156">
        <v>9997.9614</v>
      </c>
      <c r="V1322" s="156">
        <v>1.4997168E9</v>
      </c>
      <c r="W1322" s="156">
        <v>96368.5092</v>
      </c>
      <c r="Y1322" s="156">
        <v>1.4975352E9</v>
      </c>
      <c r="Z1322" s="156">
        <v>90901.8262</v>
      </c>
      <c r="AA1322" s="153">
        <f>IFERROR(__xludf.DUMMYFUNCTION("TO_DATE(INT((AB1322/(60*60*24))+""1/1/1970""))"),43937.0)</f>
        <v>43937</v>
      </c>
      <c r="AB1322" s="152">
        <v>1.5870096E9</v>
      </c>
      <c r="AC1322" s="152">
        <v>158056.8839</v>
      </c>
      <c r="AD1322" s="153">
        <f>IFERROR(__xludf.DUMMYFUNCTION("TO_DATE(INT((AE1322/(60*60*24))+""1/1/1970""))"),43945.0)</f>
        <v>43945</v>
      </c>
      <c r="AE1322" s="156">
        <v>1.5877368E9</v>
      </c>
      <c r="AF1322" s="156">
        <v>107154.42</v>
      </c>
      <c r="AG1322" s="153">
        <f>IFERROR(__xludf.DUMMYFUNCTION("TO_DATE(INT((AH1322/(60*60*24))+""1/1/1970""))"),43675.0)</f>
        <v>43675</v>
      </c>
      <c r="AH1322" s="156">
        <v>1.564432809E9</v>
      </c>
      <c r="AI1322" s="156">
        <v>108449.1767</v>
      </c>
    </row>
    <row r="1323">
      <c r="A1323" s="152">
        <v>1.5337584E9</v>
      </c>
      <c r="B1323" s="152">
        <v>123267.0119</v>
      </c>
      <c r="C1323" s="153">
        <f>IFERROR(__xludf.DUMMYFUNCTION("TO_DATE(INT((A1323/(60*60*24))+""1/1/1970""))"),43320.0)</f>
        <v>43320</v>
      </c>
      <c r="G1323" s="152">
        <v>1.5876144E9</v>
      </c>
      <c r="H1323" s="152">
        <v>165772.8256</v>
      </c>
      <c r="J1323" s="154">
        <v>44195.0</v>
      </c>
      <c r="K1323" s="155">
        <v>277337.99</v>
      </c>
      <c r="M1323" s="13">
        <v>1.5139764E9</v>
      </c>
      <c r="N1323" s="13">
        <v>28003.7441</v>
      </c>
      <c r="P1323" s="152">
        <v>1.5064848E9</v>
      </c>
      <c r="Q1323" s="152">
        <v>155466.8366</v>
      </c>
      <c r="S1323" s="152">
        <v>1.5192468E9</v>
      </c>
      <c r="T1323" s="152">
        <v>9997.9614</v>
      </c>
      <c r="V1323" s="152">
        <v>1.4997276E9</v>
      </c>
      <c r="W1323" s="152">
        <v>96369.37</v>
      </c>
      <c r="Y1323" s="152">
        <v>1.4975676E9</v>
      </c>
      <c r="Z1323" s="152">
        <v>90901.8262</v>
      </c>
      <c r="AA1323" s="153">
        <f>IFERROR(__xludf.DUMMYFUNCTION("TO_DATE(INT((AB1323/(60*60*24))+""1/1/1970""))"),43937.0)</f>
        <v>43937</v>
      </c>
      <c r="AB1323" s="156">
        <v>1.5870456E9</v>
      </c>
      <c r="AC1323" s="156">
        <v>158853.9956</v>
      </c>
      <c r="AD1323" s="153">
        <f>IFERROR(__xludf.DUMMYFUNCTION("TO_DATE(INT((AE1323/(60*60*24))+""1/1/1970""))"),43945.0)</f>
        <v>43945</v>
      </c>
      <c r="AE1323" s="152">
        <v>1.5877548E9</v>
      </c>
      <c r="AF1323" s="152">
        <v>107154.42</v>
      </c>
      <c r="AG1323" s="153">
        <f>IFERROR(__xludf.DUMMYFUNCTION("TO_DATE(INT((AH1323/(60*60*24))+""1/1/1970""))"),43675.0)</f>
        <v>43675</v>
      </c>
      <c r="AH1323" s="152">
        <v>1.564444755E9</v>
      </c>
      <c r="AI1323" s="152">
        <v>108449.1767</v>
      </c>
    </row>
    <row r="1324">
      <c r="A1324" s="156">
        <v>1.53382146E9</v>
      </c>
      <c r="B1324" s="156">
        <v>123279.9276</v>
      </c>
      <c r="C1324" s="153">
        <f>IFERROR(__xludf.DUMMYFUNCTION("TO_DATE(INT((A1324/(60*60*24))+""1/1/1970""))"),43321.0)</f>
        <v>43321</v>
      </c>
      <c r="G1324" s="156">
        <v>1.5877008E9</v>
      </c>
      <c r="H1324" s="156">
        <v>166498.6367</v>
      </c>
      <c r="J1324" s="154">
        <v>44196.0</v>
      </c>
      <c r="K1324" s="155">
        <v>277707.4</v>
      </c>
      <c r="M1324" s="13">
        <v>1.5139872E9</v>
      </c>
      <c r="N1324" s="13">
        <v>27972.1684</v>
      </c>
      <c r="P1324" s="156">
        <v>1.5065244E9</v>
      </c>
      <c r="Q1324" s="156">
        <v>155466.8366</v>
      </c>
      <c r="S1324" s="156">
        <v>1.5193116E9</v>
      </c>
      <c r="T1324" s="156">
        <v>10014.5922</v>
      </c>
      <c r="V1324" s="156">
        <v>1.4997564E9</v>
      </c>
      <c r="W1324" s="156">
        <v>96364.6448</v>
      </c>
      <c r="Y1324" s="156">
        <v>1.4975748E9</v>
      </c>
      <c r="Z1324" s="156">
        <v>91490.6975</v>
      </c>
      <c r="AA1324" s="153">
        <f>IFERROR(__xludf.DUMMYFUNCTION("TO_DATE(INT((AB1324/(60*60*24))+""1/1/1970""))"),43937.0)</f>
        <v>43937</v>
      </c>
      <c r="AB1324" s="152">
        <v>1.5870636E9</v>
      </c>
      <c r="AC1324" s="152">
        <v>158595.5015</v>
      </c>
      <c r="AD1324" s="153">
        <f>IFERROR(__xludf.DUMMYFUNCTION("TO_DATE(INT((AE1324/(60*60*24))+""1/1/1970""))"),43945.0)</f>
        <v>43945</v>
      </c>
      <c r="AE1324" s="156">
        <v>1.5877584E9</v>
      </c>
      <c r="AF1324" s="156">
        <v>107154.42</v>
      </c>
      <c r="AG1324" s="153">
        <f>IFERROR(__xludf.DUMMYFUNCTION("TO_DATE(INT((AH1324/(60*60*24))+""1/1/1970""))"),43676.0)</f>
        <v>43676</v>
      </c>
      <c r="AH1324" s="156">
        <v>1.564448749E9</v>
      </c>
      <c r="AI1324" s="156">
        <v>108449.1767</v>
      </c>
    </row>
    <row r="1325">
      <c r="A1325" s="152">
        <v>1.5338448E9</v>
      </c>
      <c r="B1325" s="152">
        <v>123099.1082</v>
      </c>
      <c r="C1325" s="153">
        <f>IFERROR(__xludf.DUMMYFUNCTION("TO_DATE(INT((A1325/(60*60*24))+""1/1/1970""))"),43321.0)</f>
        <v>43321</v>
      </c>
      <c r="G1325" s="152">
        <v>1.5877872E9</v>
      </c>
      <c r="H1325" s="152">
        <v>167342.3028</v>
      </c>
      <c r="J1325" s="154">
        <v>44197.0</v>
      </c>
      <c r="K1325" s="155">
        <v>279024.73</v>
      </c>
      <c r="M1325" s="13">
        <v>1.5140736E9</v>
      </c>
      <c r="N1325" s="13">
        <v>27972.1684</v>
      </c>
      <c r="P1325" s="152">
        <v>1.5065424E9</v>
      </c>
      <c r="Q1325" s="152">
        <v>155466.8366</v>
      </c>
      <c r="S1325" s="152">
        <v>1.5193332E9</v>
      </c>
      <c r="T1325" s="152">
        <v>10014.5922</v>
      </c>
      <c r="V1325" s="152">
        <v>1.499796E9</v>
      </c>
      <c r="W1325" s="152">
        <v>96378.5471</v>
      </c>
      <c r="Y1325" s="152">
        <v>1.4976144E9</v>
      </c>
      <c r="Z1325" s="152">
        <v>91490.6975</v>
      </c>
      <c r="AA1325" s="153">
        <f>IFERROR(__xludf.DUMMYFUNCTION("TO_DATE(INT((AB1325/(60*60*24))+""1/1/1970""))"),43937.0)</f>
        <v>43937</v>
      </c>
      <c r="AB1325" s="156">
        <v>1.5870672E9</v>
      </c>
      <c r="AC1325" s="156">
        <v>158513.6451</v>
      </c>
      <c r="AD1325" s="153">
        <f>IFERROR(__xludf.DUMMYFUNCTION("TO_DATE(INT((AE1325/(60*60*24))+""1/1/1970""))"),43946.0)</f>
        <v>43946</v>
      </c>
      <c r="AE1325" s="152">
        <v>1.5877872E9</v>
      </c>
      <c r="AF1325" s="152">
        <v>107302.83</v>
      </c>
      <c r="AG1325" s="153">
        <f>IFERROR(__xludf.DUMMYFUNCTION("TO_DATE(INT((AH1325/(60*60*24))+""1/1/1970""))"),43676.0)</f>
        <v>43676</v>
      </c>
      <c r="AH1325" s="152">
        <v>1.564464705E9</v>
      </c>
      <c r="AI1325" s="152">
        <v>108449.1767</v>
      </c>
    </row>
    <row r="1326">
      <c r="A1326" s="156">
        <v>1.53390786E9</v>
      </c>
      <c r="B1326" s="156">
        <v>122341.389</v>
      </c>
      <c r="C1326" s="153">
        <f>IFERROR(__xludf.DUMMYFUNCTION("TO_DATE(INT((A1326/(60*60*24))+""1/1/1970""))"),43322.0)</f>
        <v>43322</v>
      </c>
      <c r="G1326" s="156">
        <v>1.587996E9</v>
      </c>
      <c r="H1326" s="156">
        <v>167342.3028</v>
      </c>
      <c r="J1326" s="158"/>
      <c r="K1326" s="159"/>
      <c r="M1326" s="13">
        <v>1.51416E9</v>
      </c>
      <c r="N1326" s="13">
        <v>27972.1684</v>
      </c>
      <c r="P1326" s="156">
        <v>1.5065712E9</v>
      </c>
      <c r="Q1326" s="156">
        <v>156514.0168</v>
      </c>
      <c r="S1326" s="156">
        <v>1.519398E9</v>
      </c>
      <c r="T1326" s="156">
        <v>10012.4432</v>
      </c>
      <c r="V1326" s="156">
        <v>1.499814E9</v>
      </c>
      <c r="W1326" s="156">
        <v>96378.772</v>
      </c>
      <c r="Y1326" s="156">
        <v>1.4976468E9</v>
      </c>
      <c r="Z1326" s="156">
        <v>91490.6975</v>
      </c>
      <c r="AA1326" s="153">
        <f>IFERROR(__xludf.DUMMYFUNCTION("TO_DATE(INT((AB1326/(60*60*24))+""1/1/1970""))"),43938.0)</f>
        <v>43938</v>
      </c>
      <c r="AB1326" s="152">
        <v>1.587096E9</v>
      </c>
      <c r="AC1326" s="152">
        <v>158513.6451</v>
      </c>
      <c r="AD1326" s="153">
        <f>IFERROR(__xludf.DUMMYFUNCTION("TO_DATE(INT((AE1326/(60*60*24))+""1/1/1970""))"),43948.0)</f>
        <v>43948</v>
      </c>
      <c r="AE1326" s="156">
        <v>1.587996E9</v>
      </c>
      <c r="AF1326" s="156">
        <v>107302.83</v>
      </c>
      <c r="AG1326" s="153">
        <f>IFERROR(__xludf.DUMMYFUNCTION("TO_DATE(INT((AH1326/(60*60*24))+""1/1/1970""))"),43676.0)</f>
        <v>43676</v>
      </c>
      <c r="AH1326" s="156">
        <v>1.564480731E9</v>
      </c>
      <c r="AI1326" s="156">
        <v>108449.1767</v>
      </c>
    </row>
    <row r="1327">
      <c r="A1327" s="152">
        <v>1.5339312E9</v>
      </c>
      <c r="B1327" s="152">
        <v>122276.8107</v>
      </c>
      <c r="C1327" s="153">
        <f>IFERROR(__xludf.DUMMYFUNCTION("TO_DATE(INT((A1327/(60*60*24))+""1/1/1970""))"),43322.0)</f>
        <v>43322</v>
      </c>
      <c r="G1327" s="156">
        <v>1.5880464E9</v>
      </c>
      <c r="H1327" s="156">
        <v>170226.683</v>
      </c>
      <c r="J1327" s="158"/>
      <c r="K1327" s="159"/>
      <c r="M1327" s="13">
        <v>1.5142464E9</v>
      </c>
      <c r="N1327" s="13">
        <v>27972.1684</v>
      </c>
      <c r="P1327" s="152">
        <v>1.5066108E9</v>
      </c>
      <c r="Q1327" s="152">
        <v>156514.0168</v>
      </c>
      <c r="S1327" s="152">
        <v>1.5194196E9</v>
      </c>
      <c r="T1327" s="152">
        <v>10012.4432</v>
      </c>
      <c r="V1327" s="152">
        <v>1.4998356E9</v>
      </c>
      <c r="W1327" s="152">
        <v>96381.1826</v>
      </c>
      <c r="Y1327" s="152">
        <v>1.4976576E9</v>
      </c>
      <c r="Z1327" s="152">
        <v>91055.1255</v>
      </c>
      <c r="AA1327" s="153">
        <f>IFERROR(__xludf.DUMMYFUNCTION("TO_DATE(INT((AB1327/(60*60*24))+""1/1/1970""))"),43938.0)</f>
        <v>43938</v>
      </c>
      <c r="AB1327" s="156">
        <v>1.587132E9</v>
      </c>
      <c r="AC1327" s="156">
        <v>157303.2798</v>
      </c>
      <c r="AD1327" s="153">
        <f>IFERROR(__xludf.DUMMYFUNCTION("TO_DATE(INT((AE1327/(60*60*24))+""1/1/1970""))"),43948.0)</f>
        <v>43948</v>
      </c>
      <c r="AE1327" s="152">
        <v>1.588014E9</v>
      </c>
      <c r="AF1327" s="152">
        <v>107302.83</v>
      </c>
      <c r="AG1327" s="153">
        <f>IFERROR(__xludf.DUMMYFUNCTION("TO_DATE(INT((AH1327/(60*60*24))+""1/1/1970""))"),43676.0)</f>
        <v>43676</v>
      </c>
      <c r="AH1327" s="152">
        <v>1.564496538E9</v>
      </c>
      <c r="AI1327" s="152">
        <v>108369.13</v>
      </c>
    </row>
    <row r="1328">
      <c r="A1328" s="156">
        <v>1.53416706E9</v>
      </c>
      <c r="B1328" s="156">
        <v>122423.1882</v>
      </c>
      <c r="C1328" s="153">
        <f>IFERROR(__xludf.DUMMYFUNCTION("TO_DATE(INT((A1328/(60*60*24))+""1/1/1970""))"),43325.0)</f>
        <v>43325</v>
      </c>
      <c r="G1328" s="152">
        <v>1.5881328E9</v>
      </c>
      <c r="H1328" s="152">
        <v>163954.0764</v>
      </c>
      <c r="J1328" s="158"/>
      <c r="K1328" s="160"/>
      <c r="M1328" s="13">
        <v>1.5143004E9</v>
      </c>
      <c r="N1328" s="13">
        <v>27972.1684</v>
      </c>
      <c r="P1328" s="156">
        <v>1.5066288E9</v>
      </c>
      <c r="Q1328" s="156">
        <v>156514.0168</v>
      </c>
      <c r="S1328" s="156">
        <v>1.5194304E9</v>
      </c>
      <c r="T1328" s="156">
        <v>10005.6493</v>
      </c>
      <c r="V1328" s="156">
        <v>1.4998752E9</v>
      </c>
      <c r="W1328" s="156">
        <v>96345.7179</v>
      </c>
      <c r="Y1328" s="156">
        <v>1.4978232E9</v>
      </c>
      <c r="Z1328" s="156">
        <v>91055.1255</v>
      </c>
      <c r="AA1328" s="153">
        <f>IFERROR(__xludf.DUMMYFUNCTION("TO_DATE(INT((AB1328/(60*60*24))+""1/1/1970""))"),43938.0)</f>
        <v>43938</v>
      </c>
      <c r="AB1328" s="152">
        <v>1.58715E9</v>
      </c>
      <c r="AC1328" s="152">
        <v>156652.1482</v>
      </c>
      <c r="AD1328" s="153">
        <f>IFERROR(__xludf.DUMMYFUNCTION("TO_DATE(INT((AE1328/(60*60*24))+""1/1/1970""))"),43948.0)</f>
        <v>43948</v>
      </c>
      <c r="AE1328" s="156">
        <v>1.5880176E9</v>
      </c>
      <c r="AF1328" s="156">
        <v>107302.83</v>
      </c>
      <c r="AG1328" s="153">
        <f>IFERROR(__xludf.DUMMYFUNCTION("TO_DATE(INT((AH1328/(60*60*24))+""1/1/1970""))"),43676.0)</f>
        <v>43676</v>
      </c>
      <c r="AH1328" s="156">
        <v>1.564512356E9</v>
      </c>
      <c r="AI1328" s="156">
        <v>108730.2512</v>
      </c>
    </row>
    <row r="1329">
      <c r="A1329" s="152">
        <v>1.5341904E9</v>
      </c>
      <c r="B1329" s="152">
        <v>121820.457</v>
      </c>
      <c r="C1329" s="153">
        <f>IFERROR(__xludf.DUMMYFUNCTION("TO_DATE(INT((A1329/(60*60*24))+""1/1/1970""))"),43325.0)</f>
        <v>43325</v>
      </c>
      <c r="G1329" s="156">
        <v>1.5882192E9</v>
      </c>
      <c r="H1329" s="156">
        <v>164055.6237</v>
      </c>
      <c r="J1329" s="158"/>
      <c r="K1329" s="159"/>
      <c r="M1329" s="13">
        <v>1.514322E9</v>
      </c>
      <c r="N1329" s="13">
        <v>27972.1684</v>
      </c>
      <c r="P1329" s="152">
        <v>1.5066576E9</v>
      </c>
      <c r="Q1329" s="152">
        <v>156825.9393</v>
      </c>
      <c r="S1329" s="152">
        <v>1.5196032E9</v>
      </c>
      <c r="T1329" s="152">
        <v>10006.1692</v>
      </c>
      <c r="V1329" s="152">
        <v>1.4999004E9</v>
      </c>
      <c r="W1329" s="152">
        <v>96340.3845</v>
      </c>
      <c r="Y1329" s="152">
        <v>1.4978268E9</v>
      </c>
      <c r="Z1329" s="152">
        <v>91055.1255</v>
      </c>
      <c r="AA1329" s="153">
        <f>IFERROR(__xludf.DUMMYFUNCTION("TO_DATE(INT((AB1329/(60*60*24))+""1/1/1970""))"),43938.0)</f>
        <v>43938</v>
      </c>
      <c r="AB1329" s="156">
        <v>1.5871536E9</v>
      </c>
      <c r="AC1329" s="156">
        <v>156376.6666</v>
      </c>
      <c r="AD1329" s="153">
        <f>IFERROR(__xludf.DUMMYFUNCTION("TO_DATE(INT((AE1329/(60*60*24))+""1/1/1970""))"),43949.0)</f>
        <v>43949</v>
      </c>
      <c r="AE1329" s="152">
        <v>1.5880464E9</v>
      </c>
      <c r="AF1329" s="152">
        <v>107932.17</v>
      </c>
      <c r="AG1329" s="153">
        <f>IFERROR(__xludf.DUMMYFUNCTION("TO_DATE(INT((AH1329/(60*60*24))+""1/1/1970""))"),43676.0)</f>
        <v>43676</v>
      </c>
      <c r="AH1329" s="152">
        <v>1.564528173E9</v>
      </c>
      <c r="AI1329" s="152">
        <v>108794.9745</v>
      </c>
    </row>
    <row r="1330">
      <c r="A1330" s="156">
        <v>1.53425346E9</v>
      </c>
      <c r="B1330" s="156">
        <v>122186.401</v>
      </c>
      <c r="C1330" s="153">
        <f>IFERROR(__xludf.DUMMYFUNCTION("TO_DATE(INT((A1330/(60*60*24))+""1/1/1970""))"),43326.0)</f>
        <v>43326</v>
      </c>
      <c r="G1330" s="152">
        <v>1.5883056E9</v>
      </c>
      <c r="H1330" s="152">
        <v>164483.1888</v>
      </c>
      <c r="J1330" s="158"/>
      <c r="K1330" s="160"/>
      <c r="M1330" s="13">
        <v>1.5143868E9</v>
      </c>
      <c r="N1330" s="13">
        <v>27978.9035</v>
      </c>
      <c r="P1330" s="156">
        <v>1.5066972E9</v>
      </c>
      <c r="Q1330" s="156">
        <v>156825.9393</v>
      </c>
      <c r="S1330" s="156">
        <v>1.5196572E9</v>
      </c>
      <c r="T1330" s="156">
        <v>10006.1692</v>
      </c>
      <c r="V1330" s="156">
        <v>1.4999148E9</v>
      </c>
      <c r="W1330" s="156">
        <v>96338.4315</v>
      </c>
      <c r="Y1330" s="156">
        <v>1.4978628E9</v>
      </c>
      <c r="Z1330" s="156">
        <v>90984.9016</v>
      </c>
      <c r="AA1330" s="153">
        <f>IFERROR(__xludf.DUMMYFUNCTION("TO_DATE(INT((AB1330/(60*60*24))+""1/1/1970""))"),43939.0)</f>
        <v>43939</v>
      </c>
      <c r="AB1330" s="152">
        <v>1.5871824E9</v>
      </c>
      <c r="AC1330" s="152">
        <v>156376.6666</v>
      </c>
      <c r="AD1330" s="153">
        <f>IFERROR(__xludf.DUMMYFUNCTION("TO_DATE(INT((AE1330/(60*60*24))+""1/1/1970""))"),43949.0)</f>
        <v>43949</v>
      </c>
      <c r="AE1330" s="156">
        <v>1.5880824E9</v>
      </c>
      <c r="AF1330" s="156">
        <v>107932.17</v>
      </c>
      <c r="AG1330" s="153">
        <f>IFERROR(__xludf.DUMMYFUNCTION("TO_DATE(INT((AH1330/(60*60*24))+""1/1/1970""))"),43676.0)</f>
        <v>43676</v>
      </c>
      <c r="AH1330" s="156">
        <v>1.564531179E9</v>
      </c>
      <c r="AI1330" s="156">
        <v>108794.9745</v>
      </c>
    </row>
    <row r="1331">
      <c r="A1331" s="152">
        <v>1.5342768E9</v>
      </c>
      <c r="B1331" s="152">
        <v>122595.3971</v>
      </c>
      <c r="C1331" s="153">
        <f>IFERROR(__xludf.DUMMYFUNCTION("TO_DATE(INT((A1331/(60*60*24))+""1/1/1970""))"),43326.0)</f>
        <v>43326</v>
      </c>
      <c r="G1331" s="156">
        <v>1.588392E9</v>
      </c>
      <c r="H1331" s="156">
        <v>162961.7085</v>
      </c>
      <c r="J1331" s="158"/>
      <c r="K1331" s="159"/>
      <c r="M1331" s="13">
        <v>1.5144084E9</v>
      </c>
      <c r="N1331" s="13">
        <v>27978.9035</v>
      </c>
      <c r="P1331" s="152">
        <v>1.5067152E9</v>
      </c>
      <c r="Q1331" s="152">
        <v>156825.9393</v>
      </c>
      <c r="S1331" s="152">
        <v>1.5196788E9</v>
      </c>
      <c r="T1331" s="152">
        <v>10006.1692</v>
      </c>
      <c r="V1331" s="152">
        <v>1.4999544E9</v>
      </c>
      <c r="W1331" s="152">
        <v>96340.4276</v>
      </c>
      <c r="Y1331" s="152">
        <v>1.4979024E9</v>
      </c>
      <c r="Z1331" s="152">
        <v>90984.9016</v>
      </c>
      <c r="AA1331" s="153">
        <f>IFERROR(__xludf.DUMMYFUNCTION("TO_DATE(INT((AB1331/(60*60*24))+""1/1/1970""))"),43941.0)</f>
        <v>43941</v>
      </c>
      <c r="AB1331" s="156">
        <v>1.5873912E9</v>
      </c>
      <c r="AC1331" s="156">
        <v>157204.0788</v>
      </c>
      <c r="AD1331" s="153">
        <f>IFERROR(__xludf.DUMMYFUNCTION("TO_DATE(INT((AE1331/(60*60*24))+""1/1/1970""))"),43949.0)</f>
        <v>43949</v>
      </c>
      <c r="AE1331" s="152">
        <v>1.5881004E9</v>
      </c>
      <c r="AF1331" s="152">
        <v>107932.17</v>
      </c>
      <c r="AG1331" s="153">
        <f>IFERROR(__xludf.DUMMYFUNCTION("TO_DATE(INT((AH1331/(60*60*24))+""1/1/1970""))"),43677.0)</f>
        <v>43677</v>
      </c>
      <c r="AH1331" s="152">
        <v>1.56454411E9</v>
      </c>
      <c r="AI1331" s="152">
        <v>108794.9745</v>
      </c>
    </row>
    <row r="1332">
      <c r="A1332" s="156">
        <v>1.53433986E9</v>
      </c>
      <c r="B1332" s="156">
        <v>121837.6779</v>
      </c>
      <c r="C1332" s="153">
        <f>IFERROR(__xludf.DUMMYFUNCTION("TO_DATE(INT((A1332/(60*60*24))+""1/1/1970""))"),43327.0)</f>
        <v>43327</v>
      </c>
      <c r="G1332" s="152">
        <v>1.5886008E9</v>
      </c>
      <c r="H1332" s="152">
        <v>162961.7085</v>
      </c>
      <c r="J1332" s="158"/>
      <c r="K1332" s="160"/>
      <c r="M1332" s="13">
        <v>1.5144732E9</v>
      </c>
      <c r="N1332" s="13">
        <v>28000.6168</v>
      </c>
      <c r="P1332" s="156">
        <v>1.506744E9</v>
      </c>
      <c r="Q1332" s="156">
        <v>157794.3192</v>
      </c>
      <c r="S1332" s="156">
        <v>1.5197436E9</v>
      </c>
      <c r="T1332" s="156">
        <v>10007.2958</v>
      </c>
      <c r="V1332" s="156">
        <v>1.4999868E9</v>
      </c>
      <c r="W1332" s="156">
        <v>96331.8773</v>
      </c>
      <c r="Y1332" s="156">
        <v>1.4979132E9</v>
      </c>
      <c r="Z1332" s="156">
        <v>90984.9016</v>
      </c>
      <c r="AA1332" s="153">
        <f>IFERROR(__xludf.DUMMYFUNCTION("TO_DATE(INT((AB1332/(60*60*24))+""1/1/1970""))"),43941.0)</f>
        <v>43941</v>
      </c>
      <c r="AB1332" s="152">
        <v>1.5874092E9</v>
      </c>
      <c r="AC1332" s="152">
        <v>157451.6715</v>
      </c>
      <c r="AD1332" s="153">
        <f>IFERROR(__xludf.DUMMYFUNCTION("TO_DATE(INT((AE1332/(60*60*24))+""1/1/1970""))"),43949.0)</f>
        <v>43949</v>
      </c>
      <c r="AE1332" s="156">
        <v>1.588104E9</v>
      </c>
      <c r="AF1332" s="156">
        <v>107932.17</v>
      </c>
      <c r="AG1332" s="153">
        <f>IFERROR(__xludf.DUMMYFUNCTION("TO_DATE(INT((AH1332/(60*60*24))+""1/1/1970""))"),43677.0)</f>
        <v>43677</v>
      </c>
      <c r="AH1332" s="156">
        <v>1.56455992E9</v>
      </c>
      <c r="AI1332" s="156">
        <v>108794.9745</v>
      </c>
    </row>
    <row r="1333">
      <c r="A1333" s="152">
        <v>1.5343632E9</v>
      </c>
      <c r="B1333" s="152">
        <v>121682.6899</v>
      </c>
      <c r="C1333" s="153">
        <f>IFERROR(__xludf.DUMMYFUNCTION("TO_DATE(INT((A1333/(60*60*24))+""1/1/1970""))"),43327.0)</f>
        <v>43327</v>
      </c>
      <c r="G1333" s="152">
        <v>1.5886512E9</v>
      </c>
      <c r="H1333" s="152">
        <v>170252.2597</v>
      </c>
      <c r="J1333" s="158"/>
      <c r="K1333" s="160"/>
      <c r="M1333" s="13">
        <v>1.5144948E9</v>
      </c>
      <c r="N1333" s="13">
        <v>28000.6168</v>
      </c>
      <c r="P1333" s="152">
        <v>1.5069168E9</v>
      </c>
      <c r="Q1333" s="152">
        <v>157794.3192</v>
      </c>
      <c r="S1333" s="152">
        <v>1.5197652E9</v>
      </c>
      <c r="T1333" s="152">
        <v>10007.2958</v>
      </c>
      <c r="V1333" s="152">
        <v>1.499994E9</v>
      </c>
      <c r="W1333" s="152">
        <v>96331.1784</v>
      </c>
      <c r="Y1333" s="152">
        <v>1.497942E9</v>
      </c>
      <c r="Z1333" s="152">
        <v>91530.1698</v>
      </c>
      <c r="AA1333" s="153">
        <f>IFERROR(__xludf.DUMMYFUNCTION("TO_DATE(INT((AB1333/(60*60*24))+""1/1/1970""))"),43941.0)</f>
        <v>43941</v>
      </c>
      <c r="AB1333" s="156">
        <v>1.5874128E9</v>
      </c>
      <c r="AC1333" s="156">
        <v>157724.1381</v>
      </c>
      <c r="AD1333" s="153">
        <f>IFERROR(__xludf.DUMMYFUNCTION("TO_DATE(INT((AE1333/(60*60*24))+""1/1/1970""))"),43950.0)</f>
        <v>43950</v>
      </c>
      <c r="AE1333" s="152">
        <v>1.5881328E9</v>
      </c>
      <c r="AF1333" s="152">
        <v>107808.75</v>
      </c>
      <c r="AG1333" s="153">
        <f>IFERROR(__xludf.DUMMYFUNCTION("TO_DATE(INT((AH1333/(60*60*24))+""1/1/1970""))"),43677.0)</f>
        <v>43677</v>
      </c>
      <c r="AH1333" s="152">
        <v>1.564575744E9</v>
      </c>
      <c r="AI1333" s="152">
        <v>108794.9745</v>
      </c>
    </row>
    <row r="1334">
      <c r="A1334" s="156">
        <v>1.53442626E9</v>
      </c>
      <c r="B1334" s="156">
        <v>122427.4935</v>
      </c>
      <c r="C1334" s="153">
        <f>IFERROR(__xludf.DUMMYFUNCTION("TO_DATE(INT((A1334/(60*60*24))+""1/1/1970""))"),43328.0)</f>
        <v>43328</v>
      </c>
      <c r="G1334" s="156">
        <v>1.5887376E9</v>
      </c>
      <c r="H1334" s="156">
        <v>180097.807</v>
      </c>
      <c r="J1334" s="158"/>
      <c r="K1334" s="159"/>
      <c r="M1334" s="13">
        <v>1.5145596E9</v>
      </c>
      <c r="N1334" s="13">
        <v>27929.7698</v>
      </c>
      <c r="P1334" s="156">
        <v>1.5069564E9</v>
      </c>
      <c r="Q1334" s="156">
        <v>157794.3192</v>
      </c>
      <c r="S1334" s="156">
        <v>1.51983E9</v>
      </c>
      <c r="T1334" s="156">
        <v>10029.1392</v>
      </c>
      <c r="V1334" s="156">
        <v>1.5000336E9</v>
      </c>
      <c r="W1334" s="156">
        <v>96051.8654</v>
      </c>
      <c r="Y1334" s="156">
        <v>1.4979816E9</v>
      </c>
      <c r="Z1334" s="156">
        <v>91530.1698</v>
      </c>
      <c r="AA1334" s="153">
        <f>IFERROR(__xludf.DUMMYFUNCTION("TO_DATE(INT((AB1334/(60*60*24))+""1/1/1970""))"),43942.0)</f>
        <v>43942</v>
      </c>
      <c r="AB1334" s="152">
        <v>1.5874416E9</v>
      </c>
      <c r="AC1334" s="152">
        <v>157724.1381</v>
      </c>
      <c r="AD1334" s="153">
        <f>IFERROR(__xludf.DUMMYFUNCTION("TO_DATE(INT((AE1334/(60*60*24))+""1/1/1970""))"),43950.0)</f>
        <v>43950</v>
      </c>
      <c r="AE1334" s="156">
        <v>1.5881688E9</v>
      </c>
      <c r="AF1334" s="156">
        <v>107808.75</v>
      </c>
      <c r="AG1334" s="153">
        <f>IFERROR(__xludf.DUMMYFUNCTION("TO_DATE(INT((AH1334/(60*60*24))+""1/1/1970""))"),43677.0)</f>
        <v>43677</v>
      </c>
      <c r="AH1334" s="156">
        <v>1.56459156E9</v>
      </c>
      <c r="AI1334" s="156">
        <v>108780.1145</v>
      </c>
    </row>
    <row r="1335">
      <c r="A1335" s="152">
        <v>1.5344496E9</v>
      </c>
      <c r="B1335" s="152">
        <v>122664.2807</v>
      </c>
      <c r="C1335" s="153">
        <f>IFERROR(__xludf.DUMMYFUNCTION("TO_DATE(INT((A1335/(60*60*24))+""1/1/1970""))"),43328.0)</f>
        <v>43328</v>
      </c>
      <c r="G1335" s="152">
        <v>1.588824E9</v>
      </c>
      <c r="H1335" s="152">
        <v>186199.6048</v>
      </c>
      <c r="J1335" s="158"/>
      <c r="K1335" s="160"/>
      <c r="M1335" s="13">
        <v>1.5145812E9</v>
      </c>
      <c r="N1335" s="13">
        <v>27929.7698</v>
      </c>
      <c r="P1335" s="152">
        <v>1.5069744E9</v>
      </c>
      <c r="Q1335" s="152">
        <v>157794.3192</v>
      </c>
      <c r="S1335" s="152">
        <v>1.5198516E9</v>
      </c>
      <c r="T1335" s="152">
        <v>10029.1392</v>
      </c>
      <c r="V1335" s="152">
        <v>1.500066E9</v>
      </c>
      <c r="W1335" s="152">
        <v>95241.9888</v>
      </c>
      <c r="Y1335" s="152">
        <v>1.4979996E9</v>
      </c>
      <c r="Z1335" s="152">
        <v>91530.1698</v>
      </c>
      <c r="AA1335" s="153">
        <f>IFERROR(__xludf.DUMMYFUNCTION("TO_DATE(INT((AB1335/(60*60*24))+""1/1/1970""))"),43942.0)</f>
        <v>43942</v>
      </c>
      <c r="AB1335" s="156">
        <v>1.5874776E9</v>
      </c>
      <c r="AC1335" s="156">
        <v>158330.937</v>
      </c>
      <c r="AD1335" s="153">
        <f>IFERROR(__xludf.DUMMYFUNCTION("TO_DATE(INT((AE1335/(60*60*24))+""1/1/1970""))"),43950.0)</f>
        <v>43950</v>
      </c>
      <c r="AE1335" s="152">
        <v>1.5881868E9</v>
      </c>
      <c r="AF1335" s="152">
        <v>107808.75</v>
      </c>
      <c r="AG1335" s="153">
        <f>IFERROR(__xludf.DUMMYFUNCTION("TO_DATE(INT((AH1335/(60*60*24))+""1/1/1970""))"),43677.0)</f>
        <v>43677</v>
      </c>
      <c r="AH1335" s="152">
        <v>1.564607363E9</v>
      </c>
      <c r="AI1335" s="152">
        <v>108627.2982</v>
      </c>
    </row>
    <row r="1336">
      <c r="A1336" s="156">
        <v>1.53451266E9</v>
      </c>
      <c r="B1336" s="156">
        <v>122530.8188</v>
      </c>
      <c r="C1336" s="153">
        <f>IFERROR(__xludf.DUMMYFUNCTION("TO_DATE(INT((A1336/(60*60*24))+""1/1/1970""))"),43329.0)</f>
        <v>43329</v>
      </c>
      <c r="G1336" s="156">
        <v>1.5889104E9</v>
      </c>
      <c r="H1336" s="156">
        <v>185837.6145</v>
      </c>
      <c r="J1336" s="158"/>
      <c r="K1336" s="159"/>
      <c r="M1336" s="13">
        <v>1.514592E9</v>
      </c>
      <c r="N1336" s="13">
        <v>27996.8883</v>
      </c>
      <c r="P1336" s="156">
        <v>1.5070032E9</v>
      </c>
      <c r="Q1336" s="156">
        <v>158936.9169</v>
      </c>
      <c r="S1336" s="156">
        <v>1.5199164E9</v>
      </c>
      <c r="T1336" s="156">
        <v>10064.9396</v>
      </c>
      <c r="V1336" s="156">
        <v>1.5002424E9</v>
      </c>
      <c r="W1336" s="156">
        <v>95277.1243</v>
      </c>
      <c r="Y1336" s="156">
        <v>1.4980212E9</v>
      </c>
      <c r="Z1336" s="156">
        <v>91603.6066</v>
      </c>
      <c r="AA1336" s="153">
        <f>IFERROR(__xludf.DUMMYFUNCTION("TO_DATE(INT((AB1336/(60*60*24))+""1/1/1970""))"),43942.0)</f>
        <v>43942</v>
      </c>
      <c r="AB1336" s="152">
        <v>1.5874956E9</v>
      </c>
      <c r="AC1336" s="152">
        <v>158727.0077</v>
      </c>
      <c r="AD1336" s="153">
        <f>IFERROR(__xludf.DUMMYFUNCTION("TO_DATE(INT((AE1336/(60*60*24))+""1/1/1970""))"),43950.0)</f>
        <v>43950</v>
      </c>
      <c r="AE1336" s="156">
        <v>1.5881904E9</v>
      </c>
      <c r="AF1336" s="156">
        <v>107808.75</v>
      </c>
      <c r="AG1336" s="153">
        <f>IFERROR(__xludf.DUMMYFUNCTION("TO_DATE(INT((AH1336/(60*60*24))+""1/1/1970""))"),43677.0)</f>
        <v>43677</v>
      </c>
      <c r="AH1336" s="156">
        <v>1.564617567E9</v>
      </c>
      <c r="AI1336" s="156">
        <v>108627.2982</v>
      </c>
    </row>
    <row r="1337">
      <c r="A1337" s="152">
        <v>1.534536E9</v>
      </c>
      <c r="B1337" s="152">
        <v>123094.803</v>
      </c>
      <c r="C1337" s="153">
        <f>IFERROR(__xludf.DUMMYFUNCTION("TO_DATE(INT((A1337/(60*60*24))+""1/1/1970""))"),43329.0)</f>
        <v>43329</v>
      </c>
      <c r="G1337" s="152">
        <v>1.5889968E9</v>
      </c>
      <c r="H1337" s="152">
        <v>186159.4164</v>
      </c>
      <c r="J1337" s="158"/>
      <c r="K1337" s="160"/>
      <c r="M1337" s="13">
        <v>1.5146784E9</v>
      </c>
      <c r="N1337" s="13">
        <v>27996.8883</v>
      </c>
      <c r="P1337" s="152">
        <v>1.5070428E9</v>
      </c>
      <c r="Q1337" s="152">
        <v>158936.9169</v>
      </c>
      <c r="S1337" s="152">
        <v>1.519938E9</v>
      </c>
      <c r="T1337" s="152">
        <v>10064.9396</v>
      </c>
      <c r="V1337" s="152">
        <v>1.500246E9</v>
      </c>
      <c r="W1337" s="152">
        <v>95275.5528</v>
      </c>
      <c r="Y1337" s="152">
        <v>1.4980608E9</v>
      </c>
      <c r="Z1337" s="152">
        <v>91603.6066</v>
      </c>
      <c r="AA1337" s="153">
        <f>IFERROR(__xludf.DUMMYFUNCTION("TO_DATE(INT((AB1337/(60*60*24))+""1/1/1970""))"),43942.0)</f>
        <v>43942</v>
      </c>
      <c r="AB1337" s="156">
        <v>1.5874992E9</v>
      </c>
      <c r="AC1337" s="156">
        <v>158831.5886</v>
      </c>
      <c r="AD1337" s="153">
        <f>IFERROR(__xludf.DUMMYFUNCTION("TO_DATE(INT((AE1337/(60*60*24))+""1/1/1970""))"),43951.0)</f>
        <v>43951</v>
      </c>
      <c r="AE1337" s="152">
        <v>1.5882192E9</v>
      </c>
      <c r="AF1337" s="152">
        <v>107999.46</v>
      </c>
      <c r="AG1337" s="153">
        <f>IFERROR(__xludf.DUMMYFUNCTION("TO_DATE(INT((AH1337/(60*60*24))+""1/1/1970""))"),43678.0)</f>
        <v>43678</v>
      </c>
      <c r="AH1337" s="152">
        <v>1.564623367E9</v>
      </c>
      <c r="AI1337" s="152">
        <v>108627.2982</v>
      </c>
    </row>
    <row r="1338">
      <c r="A1338" s="156">
        <v>1.53477186E9</v>
      </c>
      <c r="B1338" s="156">
        <v>123297.1484</v>
      </c>
      <c r="C1338" s="153">
        <f>IFERROR(__xludf.DUMMYFUNCTION("TO_DATE(INT((A1338/(60*60*24))+""1/1/1970""))"),43332.0)</f>
        <v>43332</v>
      </c>
      <c r="G1338" s="156">
        <v>1.5892056E9</v>
      </c>
      <c r="H1338" s="156">
        <v>186159.4164</v>
      </c>
      <c r="J1338" s="158"/>
      <c r="K1338" s="159"/>
      <c r="M1338" s="13">
        <v>1.5147648E9</v>
      </c>
      <c r="N1338" s="13">
        <v>27996.8883</v>
      </c>
      <c r="P1338" s="156">
        <v>1.5070608E9</v>
      </c>
      <c r="Q1338" s="156">
        <v>158936.9169</v>
      </c>
      <c r="S1338" s="156">
        <v>1.5200028E9</v>
      </c>
      <c r="T1338" s="156">
        <v>10057.7719</v>
      </c>
      <c r="V1338" s="156">
        <v>1.500282E9</v>
      </c>
      <c r="W1338" s="156">
        <v>95455.0841</v>
      </c>
      <c r="Y1338" s="156">
        <v>1.498086E9</v>
      </c>
      <c r="Z1338" s="156">
        <v>91603.6066</v>
      </c>
      <c r="AA1338" s="153">
        <f>IFERROR(__xludf.DUMMYFUNCTION("TO_DATE(INT((AB1338/(60*60*24))+""1/1/1970""))"),43943.0)</f>
        <v>43943</v>
      </c>
      <c r="AB1338" s="152">
        <v>1.587528E9</v>
      </c>
      <c r="AC1338" s="152">
        <v>158831.5886</v>
      </c>
      <c r="AD1338" s="153">
        <f>IFERROR(__xludf.DUMMYFUNCTION("TO_DATE(INT((AE1338/(60*60*24))+""1/1/1970""))"),43951.0)</f>
        <v>43951</v>
      </c>
      <c r="AE1338" s="156">
        <v>1.5882552E9</v>
      </c>
      <c r="AF1338" s="156">
        <v>107999.46</v>
      </c>
      <c r="AG1338" s="153">
        <f>IFERROR(__xludf.DUMMYFUNCTION("TO_DATE(INT((AH1338/(60*60*24))+""1/1/1970""))"),43678.0)</f>
        <v>43678</v>
      </c>
      <c r="AH1338" s="156">
        <v>1.564639212E9</v>
      </c>
      <c r="AI1338" s="156">
        <v>108627.2982</v>
      </c>
    </row>
    <row r="1339">
      <c r="A1339" s="152">
        <v>1.5347952E9</v>
      </c>
      <c r="B1339" s="152">
        <v>123357.4216</v>
      </c>
      <c r="C1339" s="153">
        <f>IFERROR(__xludf.DUMMYFUNCTION("TO_DATE(INT((A1339/(60*60*24))+""1/1/1970""))"),43332.0)</f>
        <v>43332</v>
      </c>
      <c r="G1339" s="156">
        <v>1.589256E9</v>
      </c>
      <c r="H1339" s="156">
        <v>190641.1173</v>
      </c>
      <c r="J1339" s="158"/>
      <c r="K1339" s="159"/>
      <c r="M1339" s="13">
        <v>1.5148512E9</v>
      </c>
      <c r="N1339" s="13">
        <v>27996.8883</v>
      </c>
      <c r="P1339" s="152">
        <v>1.5070896E9</v>
      </c>
      <c r="Q1339" s="152">
        <v>159519.407</v>
      </c>
      <c r="S1339" s="152">
        <v>1.5200244E9</v>
      </c>
      <c r="T1339" s="152">
        <v>10057.7719</v>
      </c>
      <c r="V1339" s="152">
        <v>1.5003216E9</v>
      </c>
      <c r="W1339" s="152">
        <v>95555.6049</v>
      </c>
      <c r="Y1339" s="152">
        <v>1.4981004E9</v>
      </c>
      <c r="Z1339" s="152">
        <v>91326.8417</v>
      </c>
      <c r="AA1339" s="153">
        <f>IFERROR(__xludf.DUMMYFUNCTION("TO_DATE(INT((AB1339/(60*60*24))+""1/1/1970""))"),43943.0)</f>
        <v>43943</v>
      </c>
      <c r="AB1339" s="156">
        <v>1.587564E9</v>
      </c>
      <c r="AC1339" s="156">
        <v>158472.613</v>
      </c>
      <c r="AD1339" s="153">
        <f>IFERROR(__xludf.DUMMYFUNCTION("TO_DATE(INT((AE1339/(60*60*24))+""1/1/1970""))"),43951.0)</f>
        <v>43951</v>
      </c>
      <c r="AE1339" s="152">
        <v>1.5882732E9</v>
      </c>
      <c r="AF1339" s="152">
        <v>107999.46</v>
      </c>
      <c r="AG1339" s="153">
        <f>IFERROR(__xludf.DUMMYFUNCTION("TO_DATE(INT((AH1339/(60*60*24))+""1/1/1970""))"),43678.0)</f>
        <v>43678</v>
      </c>
      <c r="AH1339" s="152">
        <v>1.564655306E9</v>
      </c>
      <c r="AI1339" s="152">
        <v>108627.2982</v>
      </c>
    </row>
    <row r="1340">
      <c r="A1340" s="156">
        <v>1.53485826E9</v>
      </c>
      <c r="B1340" s="156">
        <v>123607.1245</v>
      </c>
      <c r="C1340" s="153">
        <f>IFERROR(__xludf.DUMMYFUNCTION("TO_DATE(INT((A1340/(60*60*24))+""1/1/1970""))"),43333.0)</f>
        <v>43333</v>
      </c>
      <c r="G1340" s="152">
        <v>1.5893424E9</v>
      </c>
      <c r="H1340" s="152">
        <v>189115.1823</v>
      </c>
      <c r="J1340" s="158"/>
      <c r="K1340" s="160"/>
      <c r="M1340" s="13">
        <v>1.5149052E9</v>
      </c>
      <c r="N1340" s="13">
        <v>27996.2836</v>
      </c>
      <c r="P1340" s="156">
        <v>1.5071292E9</v>
      </c>
      <c r="Q1340" s="156">
        <v>159519.407</v>
      </c>
      <c r="S1340" s="156">
        <v>1.5200352E9</v>
      </c>
      <c r="T1340" s="156">
        <v>10056.1325</v>
      </c>
      <c r="V1340" s="156">
        <v>1.5003324E9</v>
      </c>
      <c r="W1340" s="156">
        <v>95659.2948</v>
      </c>
      <c r="Y1340" s="156">
        <v>1.49814E9</v>
      </c>
      <c r="Z1340" s="156">
        <v>91326.8417</v>
      </c>
      <c r="AA1340" s="153">
        <f>IFERROR(__xludf.DUMMYFUNCTION("TO_DATE(INT((AB1340/(60*60*24))+""1/1/1970""))"),43943.0)</f>
        <v>43943</v>
      </c>
      <c r="AB1340" s="152">
        <v>1.587582E9</v>
      </c>
      <c r="AC1340" s="152">
        <v>158327.9366</v>
      </c>
      <c r="AD1340" s="153">
        <f>IFERROR(__xludf.DUMMYFUNCTION("TO_DATE(INT((AE1340/(60*60*24))+""1/1/1970""))"),43951.0)</f>
        <v>43951</v>
      </c>
      <c r="AE1340" s="156">
        <v>1.5882768E9</v>
      </c>
      <c r="AF1340" s="156">
        <v>107999.46</v>
      </c>
      <c r="AG1340" s="153">
        <f>IFERROR(__xludf.DUMMYFUNCTION("TO_DATE(INT((AH1340/(60*60*24))+""1/1/1970""))"),43678.0)</f>
        <v>43678</v>
      </c>
      <c r="AH1340" s="156">
        <v>1.564671114E9</v>
      </c>
      <c r="AI1340" s="156">
        <v>108911.0999</v>
      </c>
    </row>
    <row r="1341">
      <c r="A1341" s="152">
        <v>1.5348816E9</v>
      </c>
      <c r="B1341" s="152">
        <v>123645.8715</v>
      </c>
      <c r="C1341" s="153">
        <f>IFERROR(__xludf.DUMMYFUNCTION("TO_DATE(INT((A1341/(60*60*24))+""1/1/1970""))"),43333.0)</f>
        <v>43333</v>
      </c>
      <c r="G1341" s="156">
        <v>1.5894288E9</v>
      </c>
      <c r="H1341" s="156">
        <v>186772.137</v>
      </c>
      <c r="J1341" s="158"/>
      <c r="K1341" s="159"/>
      <c r="M1341" s="13">
        <v>1.5149268E9</v>
      </c>
      <c r="N1341" s="13">
        <v>27996.2836</v>
      </c>
      <c r="P1341" s="152">
        <v>1.5071472E9</v>
      </c>
      <c r="Q1341" s="152">
        <v>159519.407</v>
      </c>
      <c r="S1341" s="152">
        <v>1.520208E9</v>
      </c>
      <c r="T1341" s="152">
        <v>10058.7811</v>
      </c>
      <c r="V1341" s="152">
        <v>1.5003612E9</v>
      </c>
      <c r="W1341" s="152">
        <v>94116.1661</v>
      </c>
      <c r="Y1341" s="152">
        <v>1.4981724E9</v>
      </c>
      <c r="Z1341" s="152">
        <v>91326.8417</v>
      </c>
      <c r="AA1341" s="153">
        <f>IFERROR(__xludf.DUMMYFUNCTION("TO_DATE(INT((AB1341/(60*60*24))+""1/1/1970""))"),43943.0)</f>
        <v>43943</v>
      </c>
      <c r="AB1341" s="156">
        <v>1.5875856E9</v>
      </c>
      <c r="AC1341" s="156">
        <v>158564.0561</v>
      </c>
      <c r="AD1341" s="153">
        <f>IFERROR(__xludf.DUMMYFUNCTION("TO_DATE(INT((AE1341/(60*60*24))+""1/1/1970""))"),43952.0)</f>
        <v>43952</v>
      </c>
      <c r="AE1341" s="152">
        <v>1.5883056E9</v>
      </c>
      <c r="AF1341" s="152">
        <v>109522.52</v>
      </c>
      <c r="AG1341" s="153">
        <f>IFERROR(__xludf.DUMMYFUNCTION("TO_DATE(INT((AH1341/(60*60*24))+""1/1/1970""))"),43678.0)</f>
        <v>43678</v>
      </c>
      <c r="AH1341" s="152">
        <v>1.564686916E9</v>
      </c>
      <c r="AI1341" s="152">
        <v>107870.4936</v>
      </c>
    </row>
    <row r="1342">
      <c r="A1342" s="156">
        <v>1.53494466E9</v>
      </c>
      <c r="B1342" s="156">
        <v>123439.2208</v>
      </c>
      <c r="C1342" s="153">
        <f>IFERROR(__xludf.DUMMYFUNCTION("TO_DATE(INT((A1342/(60*60*24))+""1/1/1970""))"),43334.0)</f>
        <v>43334</v>
      </c>
      <c r="G1342" s="152">
        <v>1.5895152E9</v>
      </c>
      <c r="H1342" s="152">
        <v>184063.2278</v>
      </c>
      <c r="J1342" s="158"/>
      <c r="K1342" s="160"/>
      <c r="M1342" s="13">
        <v>1.5149916E9</v>
      </c>
      <c r="N1342" s="13">
        <v>27975.425</v>
      </c>
      <c r="P1342" s="156">
        <v>1.507176E9</v>
      </c>
      <c r="Q1342" s="156">
        <v>159876.8698</v>
      </c>
      <c r="S1342" s="156">
        <v>1.520262E9</v>
      </c>
      <c r="T1342" s="156">
        <v>10058.7811</v>
      </c>
      <c r="V1342" s="156">
        <v>1.5004008E9</v>
      </c>
      <c r="W1342" s="156">
        <v>94085.3869</v>
      </c>
      <c r="Y1342" s="156">
        <v>1.4981796E9</v>
      </c>
      <c r="Z1342" s="156">
        <v>91483.3538</v>
      </c>
      <c r="AA1342" s="153">
        <f>IFERROR(__xludf.DUMMYFUNCTION("TO_DATE(INT((AB1342/(60*60*24))+""1/1/1970""))"),43944.0)</f>
        <v>43944</v>
      </c>
      <c r="AB1342" s="152">
        <v>1.5876144E9</v>
      </c>
      <c r="AC1342" s="152">
        <v>158564.0561</v>
      </c>
      <c r="AD1342" s="153">
        <f>IFERROR(__xludf.DUMMYFUNCTION("TO_DATE(INT((AE1342/(60*60*24))+""1/1/1970""))"),43952.0)</f>
        <v>43952</v>
      </c>
      <c r="AE1342" s="156">
        <v>1.5883416E9</v>
      </c>
      <c r="AF1342" s="156">
        <v>109522.52</v>
      </c>
      <c r="AG1342" s="153">
        <f>IFERROR(__xludf.DUMMYFUNCTION("TO_DATE(INT((AH1342/(60*60*24))+""1/1/1970""))"),43678.0)</f>
        <v>43678</v>
      </c>
      <c r="AH1342" s="156">
        <v>1.564702802E9</v>
      </c>
      <c r="AI1342" s="156">
        <v>107761.339</v>
      </c>
    </row>
    <row r="1343">
      <c r="A1343" s="152">
        <v>1.534968E9</v>
      </c>
      <c r="B1343" s="152">
        <v>123572.6827</v>
      </c>
      <c r="C1343" s="153">
        <f>IFERROR(__xludf.DUMMYFUNCTION("TO_DATE(INT((A1343/(60*60*24))+""1/1/1970""))"),43334.0)</f>
        <v>43334</v>
      </c>
      <c r="G1343" s="156">
        <v>1.5896016E9</v>
      </c>
      <c r="H1343" s="156">
        <v>184392.0178</v>
      </c>
      <c r="J1343" s="158"/>
      <c r="K1343" s="159"/>
      <c r="M1343" s="13">
        <v>1.5150132E9</v>
      </c>
      <c r="N1343" s="13">
        <v>27975.425</v>
      </c>
      <c r="P1343" s="152">
        <v>1.5072156E9</v>
      </c>
      <c r="Q1343" s="152">
        <v>159876.8698</v>
      </c>
      <c r="S1343" s="152">
        <v>1.5202836E9</v>
      </c>
      <c r="T1343" s="152">
        <v>10058.7811</v>
      </c>
      <c r="V1343" s="152">
        <v>1.5004188E9</v>
      </c>
      <c r="W1343" s="152">
        <v>94169.7181</v>
      </c>
      <c r="Y1343" s="152">
        <v>1.4982192E9</v>
      </c>
      <c r="Z1343" s="152">
        <v>91483.3538</v>
      </c>
      <c r="AA1343" s="153">
        <f>IFERROR(__xludf.DUMMYFUNCTION("TO_DATE(INT((AB1343/(60*60*24))+""1/1/1970""))"),43944.0)</f>
        <v>43944</v>
      </c>
      <c r="AB1343" s="156">
        <v>1.5876504E9</v>
      </c>
      <c r="AC1343" s="156">
        <v>158697.1863</v>
      </c>
      <c r="AD1343" s="153">
        <f>IFERROR(__xludf.DUMMYFUNCTION("TO_DATE(INT((AE1343/(60*60*24))+""1/1/1970""))"),43952.0)</f>
        <v>43952</v>
      </c>
      <c r="AE1343" s="152">
        <v>1.5883596E9</v>
      </c>
      <c r="AF1343" s="152">
        <v>109522.52</v>
      </c>
      <c r="AG1343" s="153">
        <f>IFERROR(__xludf.DUMMYFUNCTION("TO_DATE(INT((AH1343/(60*60*24))+""1/1/1970""))"),43678.0)</f>
        <v>43678</v>
      </c>
      <c r="AH1343" s="152">
        <v>1.564703989E9</v>
      </c>
      <c r="AI1343" s="152">
        <v>107761.339</v>
      </c>
    </row>
    <row r="1344">
      <c r="A1344" s="156">
        <v>1.53503106E9</v>
      </c>
      <c r="B1344" s="156">
        <v>123477.9678</v>
      </c>
      <c r="C1344" s="153">
        <f>IFERROR(__xludf.DUMMYFUNCTION("TO_DATE(INT((A1344/(60*60*24))+""1/1/1970""))"),43335.0)</f>
        <v>43335</v>
      </c>
      <c r="G1344" s="152">
        <v>1.5898104E9</v>
      </c>
      <c r="H1344" s="152">
        <v>184392.0178</v>
      </c>
      <c r="J1344" s="158"/>
      <c r="K1344" s="160"/>
      <c r="M1344" s="13">
        <v>1.515078E9</v>
      </c>
      <c r="N1344" s="13">
        <v>27976.4477</v>
      </c>
      <c r="P1344" s="156">
        <v>1.5072336E9</v>
      </c>
      <c r="Q1344" s="156">
        <v>159876.8698</v>
      </c>
      <c r="S1344" s="156">
        <v>1.5203484E9</v>
      </c>
      <c r="T1344" s="156">
        <v>10054.6082</v>
      </c>
      <c r="V1344" s="156">
        <v>1.5004404E9</v>
      </c>
      <c r="W1344" s="156">
        <v>94023.483</v>
      </c>
      <c r="Y1344" s="156">
        <v>1.4982516E9</v>
      </c>
      <c r="Z1344" s="156">
        <v>91483.3538</v>
      </c>
      <c r="AA1344" s="153">
        <f>IFERROR(__xludf.DUMMYFUNCTION("TO_DATE(INT((AB1344/(60*60*24))+""1/1/1970""))"),43944.0)</f>
        <v>43944</v>
      </c>
      <c r="AB1344" s="152">
        <v>1.5876684E9</v>
      </c>
      <c r="AC1344" s="152">
        <v>158456.3236</v>
      </c>
      <c r="AD1344" s="153">
        <f>IFERROR(__xludf.DUMMYFUNCTION("TO_DATE(INT((AE1344/(60*60*24))+""1/1/1970""))"),43952.0)</f>
        <v>43952</v>
      </c>
      <c r="AE1344" s="156">
        <v>1.5883632E9</v>
      </c>
      <c r="AF1344" s="156">
        <v>109522.52</v>
      </c>
      <c r="AG1344" s="153">
        <f>IFERROR(__xludf.DUMMYFUNCTION("TO_DATE(INT((AH1344/(60*60*24))+""1/1/1970""))"),43679.0)</f>
        <v>43679</v>
      </c>
      <c r="AH1344" s="156">
        <v>1.564718617E9</v>
      </c>
      <c r="AI1344" s="156">
        <v>107761.339</v>
      </c>
    </row>
    <row r="1345">
      <c r="A1345" s="152">
        <v>1.5350544E9</v>
      </c>
      <c r="B1345" s="152">
        <v>123409.0842</v>
      </c>
      <c r="C1345" s="153">
        <f>IFERROR(__xludf.DUMMYFUNCTION("TO_DATE(INT((A1345/(60*60*24))+""1/1/1970""))"),43335.0)</f>
        <v>43335</v>
      </c>
      <c r="G1345" s="152">
        <v>1.5898608E9</v>
      </c>
      <c r="H1345" s="152">
        <v>179695.7898</v>
      </c>
      <c r="J1345" s="158"/>
      <c r="K1345" s="160"/>
      <c r="M1345" s="13">
        <v>1.5150996E9</v>
      </c>
      <c r="N1345" s="13">
        <v>27976.4477</v>
      </c>
      <c r="P1345" s="152">
        <v>1.5072624E9</v>
      </c>
      <c r="Q1345" s="152">
        <v>161488.9315</v>
      </c>
      <c r="S1345" s="152">
        <v>1.52037E9</v>
      </c>
      <c r="T1345" s="152">
        <v>10054.6082</v>
      </c>
      <c r="V1345" s="152">
        <v>1.50048E9</v>
      </c>
      <c r="W1345" s="152">
        <v>93744.585</v>
      </c>
      <c r="Y1345" s="152">
        <v>1.4982624E9</v>
      </c>
      <c r="Z1345" s="152">
        <v>91078.9925</v>
      </c>
      <c r="AA1345" s="153">
        <f>IFERROR(__xludf.DUMMYFUNCTION("TO_DATE(INT((AB1345/(60*60*24))+""1/1/1970""))"),43944.0)</f>
        <v>43944</v>
      </c>
      <c r="AB1345" s="156">
        <v>1.587672E9</v>
      </c>
      <c r="AC1345" s="156">
        <v>158989.5315</v>
      </c>
      <c r="AD1345" s="153">
        <f>IFERROR(__xludf.DUMMYFUNCTION("TO_DATE(INT((AE1345/(60*60*24))+""1/1/1970""))"),43953.0)</f>
        <v>43953</v>
      </c>
      <c r="AE1345" s="152">
        <v>1.588392E9</v>
      </c>
      <c r="AF1345" s="152">
        <v>109869.58</v>
      </c>
      <c r="AG1345" s="153">
        <f>IFERROR(__xludf.DUMMYFUNCTION("TO_DATE(INT((AH1345/(60*60*24))+""1/1/1970""))"),43679.0)</f>
        <v>43679</v>
      </c>
      <c r="AH1345" s="152">
        <v>1.564734686E9</v>
      </c>
      <c r="AI1345" s="152">
        <v>107761.339</v>
      </c>
    </row>
    <row r="1346">
      <c r="A1346" s="156">
        <v>1.53511746E9</v>
      </c>
      <c r="B1346" s="156">
        <v>123719.0603</v>
      </c>
      <c r="C1346" s="153">
        <f>IFERROR(__xludf.DUMMYFUNCTION("TO_DATE(INT((A1346/(60*60*24))+""1/1/1970""))"),43336.0)</f>
        <v>43336</v>
      </c>
      <c r="G1346" s="156">
        <v>1.5899472E9</v>
      </c>
      <c r="H1346" s="156">
        <v>181325.9811</v>
      </c>
      <c r="J1346" s="158"/>
      <c r="K1346" s="159"/>
      <c r="M1346" s="13">
        <v>1.5151644E9</v>
      </c>
      <c r="N1346" s="13">
        <v>27861.1991</v>
      </c>
      <c r="P1346" s="156">
        <v>1.507302E9</v>
      </c>
      <c r="Q1346" s="156">
        <v>161488.9315</v>
      </c>
      <c r="S1346" s="156">
        <v>1.5204348E9</v>
      </c>
      <c r="T1346" s="156">
        <v>10044.9547</v>
      </c>
      <c r="V1346" s="156">
        <v>1.5005052E9</v>
      </c>
      <c r="W1346" s="156">
        <v>93616.9765</v>
      </c>
      <c r="Y1346" s="156">
        <v>1.498428E9</v>
      </c>
      <c r="Z1346" s="156">
        <v>91078.9925</v>
      </c>
      <c r="AA1346" s="153">
        <f>IFERROR(__xludf.DUMMYFUNCTION("TO_DATE(INT((AB1346/(60*60*24))+""1/1/1970""))"),43945.0)</f>
        <v>43945</v>
      </c>
      <c r="AB1346" s="152">
        <v>1.5877008E9</v>
      </c>
      <c r="AC1346" s="152">
        <v>158989.5315</v>
      </c>
      <c r="AD1346" s="153">
        <f>IFERROR(__xludf.DUMMYFUNCTION("TO_DATE(INT((AE1346/(60*60*24))+""1/1/1970""))"),43955.0)</f>
        <v>43955</v>
      </c>
      <c r="AE1346" s="156">
        <v>1.5886008E9</v>
      </c>
      <c r="AF1346" s="156">
        <v>109869.58</v>
      </c>
      <c r="AG1346" s="153">
        <f>IFERROR(__xludf.DUMMYFUNCTION("TO_DATE(INT((AH1346/(60*60*24))+""1/1/1970""))"),43679.0)</f>
        <v>43679</v>
      </c>
      <c r="AH1346" s="156">
        <v>1.564750697E9</v>
      </c>
      <c r="AI1346" s="156">
        <v>107761.339</v>
      </c>
    </row>
    <row r="1347">
      <c r="A1347" s="152">
        <v>1.5351408E9</v>
      </c>
      <c r="B1347" s="152">
        <v>124149.5826</v>
      </c>
      <c r="C1347" s="153">
        <f>IFERROR(__xludf.DUMMYFUNCTION("TO_DATE(INT((A1347/(60*60*24))+""1/1/1970""))"),43336.0)</f>
        <v>43336</v>
      </c>
      <c r="G1347" s="152">
        <v>1.5900336E9</v>
      </c>
      <c r="H1347" s="152">
        <v>180324.446</v>
      </c>
      <c r="J1347" s="158"/>
      <c r="K1347" s="160"/>
      <c r="M1347" s="13">
        <v>1.515186E9</v>
      </c>
      <c r="N1347" s="13">
        <v>27861.1991</v>
      </c>
      <c r="P1347" s="152">
        <v>1.50732E9</v>
      </c>
      <c r="Q1347" s="152">
        <v>161488.9315</v>
      </c>
      <c r="S1347" s="152">
        <v>1.5204564E9</v>
      </c>
      <c r="T1347" s="152">
        <v>10044.9547</v>
      </c>
      <c r="V1347" s="152">
        <v>1.5005196E9</v>
      </c>
      <c r="W1347" s="152">
        <v>93822.5321</v>
      </c>
      <c r="Y1347" s="152">
        <v>1.4984316E9</v>
      </c>
      <c r="Z1347" s="152">
        <v>91078.9925</v>
      </c>
      <c r="AA1347" s="153">
        <f>IFERROR(__xludf.DUMMYFUNCTION("TO_DATE(INT((AB1347/(60*60*24))+""1/1/1970""))"),43945.0)</f>
        <v>43945</v>
      </c>
      <c r="AB1347" s="156">
        <v>1.5877368E9</v>
      </c>
      <c r="AC1347" s="156">
        <v>158730.1337</v>
      </c>
      <c r="AD1347" s="153">
        <f>IFERROR(__xludf.DUMMYFUNCTION("TO_DATE(INT((AE1347/(60*60*24))+""1/1/1970""))"),43955.0)</f>
        <v>43955</v>
      </c>
      <c r="AE1347" s="152">
        <v>1.5886188E9</v>
      </c>
      <c r="AF1347" s="152">
        <v>109869.58</v>
      </c>
      <c r="AG1347" s="153">
        <f>IFERROR(__xludf.DUMMYFUNCTION("TO_DATE(INT((AH1347/(60*60*24))+""1/1/1970""))"),43679.0)</f>
        <v>43679</v>
      </c>
      <c r="AH1347" s="152">
        <v>1.564766503E9</v>
      </c>
      <c r="AI1347" s="152">
        <v>107484.8143</v>
      </c>
    </row>
    <row r="1348">
      <c r="A1348" s="156">
        <v>1.53537666E9</v>
      </c>
      <c r="B1348" s="156">
        <v>124760.9242</v>
      </c>
      <c r="C1348" s="153">
        <f>IFERROR(__xludf.DUMMYFUNCTION("TO_DATE(INT((A1348/(60*60*24))+""1/1/1970""))"),43339.0)</f>
        <v>43339</v>
      </c>
      <c r="G1348" s="156">
        <v>1.59012E9</v>
      </c>
      <c r="H1348" s="156">
        <v>180576.99</v>
      </c>
      <c r="J1348" s="158"/>
      <c r="K1348" s="159"/>
      <c r="M1348" s="13">
        <v>1.5151968E9</v>
      </c>
      <c r="N1348" s="13">
        <v>27779.3232</v>
      </c>
      <c r="P1348" s="156">
        <v>1.5073488E9</v>
      </c>
      <c r="Q1348" s="156">
        <v>161209.1934</v>
      </c>
      <c r="S1348" s="156">
        <v>1.5205212E9</v>
      </c>
      <c r="T1348" s="156">
        <v>10036.4259</v>
      </c>
      <c r="V1348" s="156">
        <v>1.5005592E9</v>
      </c>
      <c r="W1348" s="156">
        <v>94014.8964</v>
      </c>
      <c r="Y1348" s="156">
        <v>1.4984676E9</v>
      </c>
      <c r="Z1348" s="156">
        <v>91022.9969</v>
      </c>
      <c r="AA1348" s="153">
        <f>IFERROR(__xludf.DUMMYFUNCTION("TO_DATE(INT((AB1348/(60*60*24))+""1/1/1970""))"),43945.0)</f>
        <v>43945</v>
      </c>
      <c r="AB1348" s="152">
        <v>1.5877548E9</v>
      </c>
      <c r="AC1348" s="152">
        <v>158215.3736</v>
      </c>
      <c r="AD1348" s="153">
        <f>IFERROR(__xludf.DUMMYFUNCTION("TO_DATE(INT((AE1348/(60*60*24))+""1/1/1970""))"),43955.0)</f>
        <v>43955</v>
      </c>
      <c r="AE1348" s="156">
        <v>1.5886224E9</v>
      </c>
      <c r="AF1348" s="156">
        <v>109869.58</v>
      </c>
      <c r="AG1348" s="153">
        <f>IFERROR(__xludf.DUMMYFUNCTION("TO_DATE(INT((AH1348/(60*60*24))+""1/1/1970""))"),43679.0)</f>
        <v>43679</v>
      </c>
      <c r="AH1348" s="156">
        <v>1.564782296E9</v>
      </c>
      <c r="AI1348" s="156">
        <v>107681.2924</v>
      </c>
    </row>
    <row r="1349">
      <c r="A1349" s="152">
        <v>1.5354E9</v>
      </c>
      <c r="B1349" s="152">
        <v>125126.8681</v>
      </c>
      <c r="C1349" s="153">
        <f>IFERROR(__xludf.DUMMYFUNCTION("TO_DATE(INT((A1349/(60*60*24))+""1/1/1970""))"),43339.0)</f>
        <v>43339</v>
      </c>
      <c r="G1349" s="152">
        <v>1.5902064E9</v>
      </c>
      <c r="H1349" s="152">
        <v>182350.8389</v>
      </c>
      <c r="J1349" s="158"/>
      <c r="K1349" s="160"/>
      <c r="M1349" s="13">
        <v>1.5152832E9</v>
      </c>
      <c r="N1349" s="13">
        <v>27779.3232</v>
      </c>
      <c r="P1349" s="152">
        <v>1.5075576E9</v>
      </c>
      <c r="Q1349" s="152">
        <v>161209.1934</v>
      </c>
      <c r="S1349" s="152">
        <v>1.5205428E9</v>
      </c>
      <c r="T1349" s="152">
        <v>10036.4259</v>
      </c>
      <c r="V1349" s="152">
        <v>1.5005916E9</v>
      </c>
      <c r="W1349" s="152">
        <v>93669.3192</v>
      </c>
      <c r="Y1349" s="152">
        <v>1.4985072E9</v>
      </c>
      <c r="Z1349" s="152">
        <v>91022.9969</v>
      </c>
      <c r="AA1349" s="153">
        <f>IFERROR(__xludf.DUMMYFUNCTION("TO_DATE(INT((AB1349/(60*60*24))+""1/1/1970""))"),43945.0)</f>
        <v>43945</v>
      </c>
      <c r="AB1349" s="156">
        <v>1.5877584E9</v>
      </c>
      <c r="AC1349" s="156">
        <v>158051.8207</v>
      </c>
      <c r="AD1349" s="153">
        <f>IFERROR(__xludf.DUMMYFUNCTION("TO_DATE(INT((AE1349/(60*60*24))+""1/1/1970""))"),43956.0)</f>
        <v>43956</v>
      </c>
      <c r="AE1349" s="152">
        <v>1.5886512E9</v>
      </c>
      <c r="AF1349" s="152">
        <v>110284.64</v>
      </c>
      <c r="AG1349" s="153">
        <f>IFERROR(__xludf.DUMMYFUNCTION("TO_DATE(INT((AH1349/(60*60*24))+""1/1/1970""))"),43679.0)</f>
        <v>43679</v>
      </c>
      <c r="AH1349" s="152">
        <v>1.564790087E9</v>
      </c>
      <c r="AI1349" s="152">
        <v>107681.2924</v>
      </c>
    </row>
    <row r="1350">
      <c r="A1350" s="156">
        <v>1.53546306E9</v>
      </c>
      <c r="B1350" s="156">
        <v>125324.9084</v>
      </c>
      <c r="C1350" s="153">
        <f>IFERROR(__xludf.DUMMYFUNCTION("TO_DATE(INT((A1350/(60*60*24))+""1/1/1970""))"),43340.0)</f>
        <v>43340</v>
      </c>
      <c r="G1350" s="156">
        <v>1.5905016E9</v>
      </c>
      <c r="H1350" s="156">
        <v>182350.8389</v>
      </c>
      <c r="J1350" s="158"/>
      <c r="K1350" s="159"/>
      <c r="M1350" s="13">
        <v>1.5153696E9</v>
      </c>
      <c r="N1350" s="13">
        <v>27767.6249</v>
      </c>
      <c r="P1350" s="156">
        <v>1.5075792E9</v>
      </c>
      <c r="Q1350" s="156">
        <v>161209.1934</v>
      </c>
      <c r="S1350" s="156">
        <v>1.5206076E9</v>
      </c>
      <c r="T1350" s="156">
        <v>10062.8698</v>
      </c>
      <c r="V1350" s="156">
        <v>1.5005988E9</v>
      </c>
      <c r="W1350" s="156">
        <v>93806.4176</v>
      </c>
      <c r="Y1350" s="156">
        <v>1.498518E9</v>
      </c>
      <c r="Z1350" s="156">
        <v>91022.9969</v>
      </c>
      <c r="AA1350" s="153">
        <f>IFERROR(__xludf.DUMMYFUNCTION("TO_DATE(INT((AB1350/(60*60*24))+""1/1/1970""))"),43946.0)</f>
        <v>43946</v>
      </c>
      <c r="AB1350" s="152">
        <v>1.5877872E9</v>
      </c>
      <c r="AC1350" s="152">
        <v>158051.8207</v>
      </c>
      <c r="AD1350" s="153">
        <f>IFERROR(__xludf.DUMMYFUNCTION("TO_DATE(INT((AE1350/(60*60*24))+""1/1/1970""))"),43956.0)</f>
        <v>43956</v>
      </c>
      <c r="AE1350" s="156">
        <v>1.5886872E9</v>
      </c>
      <c r="AF1350" s="156">
        <v>110284.64</v>
      </c>
      <c r="AG1350" s="153">
        <f>IFERROR(__xludf.DUMMYFUNCTION("TO_DATE(INT((AH1350/(60*60*24))+""1/1/1970""))"),43680.0)</f>
        <v>43680</v>
      </c>
      <c r="AH1350" s="156">
        <v>1.564798122E9</v>
      </c>
      <c r="AI1350" s="156">
        <v>107681.2924</v>
      </c>
    </row>
    <row r="1351">
      <c r="A1351" s="152">
        <v>1.5354864E9</v>
      </c>
      <c r="B1351" s="152">
        <v>125187.1412</v>
      </c>
      <c r="C1351" s="153">
        <f>IFERROR(__xludf.DUMMYFUNCTION("TO_DATE(INT((A1351/(60*60*24))+""1/1/1970""))"),43340.0)</f>
        <v>43340</v>
      </c>
      <c r="G1351" s="156">
        <v>1.590552E9</v>
      </c>
      <c r="H1351" s="156">
        <v>177788.486</v>
      </c>
      <c r="J1351" s="158"/>
      <c r="K1351" s="159"/>
      <c r="M1351" s="13">
        <v>1.5154236E9</v>
      </c>
      <c r="N1351" s="13">
        <v>27767.6249</v>
      </c>
      <c r="P1351" s="152">
        <v>1.507608E9</v>
      </c>
      <c r="Q1351" s="152">
        <v>160739.721</v>
      </c>
      <c r="S1351" s="152">
        <v>1.5206292E9</v>
      </c>
      <c r="T1351" s="152">
        <v>10062.8698</v>
      </c>
      <c r="V1351" s="152">
        <v>1.5006384E9</v>
      </c>
      <c r="W1351" s="152">
        <v>94120.695</v>
      </c>
      <c r="Y1351" s="152">
        <v>1.4985468E9</v>
      </c>
      <c r="Z1351" s="152">
        <v>91178.1321</v>
      </c>
      <c r="AA1351" s="153">
        <f>IFERROR(__xludf.DUMMYFUNCTION("TO_DATE(INT((AB1351/(60*60*24))+""1/1/1970""))"),43948.0)</f>
        <v>43948</v>
      </c>
      <c r="AB1351" s="156">
        <v>1.587996E9</v>
      </c>
      <c r="AC1351" s="156">
        <v>160332.1175</v>
      </c>
      <c r="AD1351" s="153">
        <f>IFERROR(__xludf.DUMMYFUNCTION("TO_DATE(INT((AE1351/(60*60*24))+""1/1/1970""))"),43956.0)</f>
        <v>43956</v>
      </c>
      <c r="AE1351" s="152">
        <v>1.5887052E9</v>
      </c>
      <c r="AF1351" s="152">
        <v>110284.64</v>
      </c>
      <c r="AG1351" s="153">
        <f>IFERROR(__xludf.DUMMYFUNCTION("TO_DATE(INT((AH1351/(60*60*24))+""1/1/1970""))"),43680.0)</f>
        <v>43680</v>
      </c>
      <c r="AH1351" s="152">
        <v>1.564813917E9</v>
      </c>
      <c r="AI1351" s="152">
        <v>107681.2924</v>
      </c>
    </row>
    <row r="1352">
      <c r="A1352" s="156">
        <v>1.53554946E9</v>
      </c>
      <c r="B1352" s="156">
        <v>125307.6875</v>
      </c>
      <c r="C1352" s="153">
        <f>IFERROR(__xludf.DUMMYFUNCTION("TO_DATE(INT((A1352/(60*60*24))+""1/1/1970""))"),43341.0)</f>
        <v>43341</v>
      </c>
      <c r="G1352" s="152">
        <v>1.5906384E9</v>
      </c>
      <c r="H1352" s="152">
        <v>174897.5111</v>
      </c>
      <c r="J1352" s="158"/>
      <c r="K1352" s="160"/>
      <c r="M1352" s="13">
        <v>1.5154452E9</v>
      </c>
      <c r="N1352" s="13">
        <v>27767.6249</v>
      </c>
      <c r="P1352" s="156">
        <v>1.5076476E9</v>
      </c>
      <c r="Q1352" s="156">
        <v>160739.721</v>
      </c>
      <c r="S1352" s="156">
        <v>1.52064E9</v>
      </c>
      <c r="T1352" s="156">
        <v>10042.41</v>
      </c>
      <c r="V1352" s="156">
        <v>1.5006708E9</v>
      </c>
      <c r="W1352" s="156">
        <v>94122.4962</v>
      </c>
      <c r="Y1352" s="156">
        <v>1.4985864E9</v>
      </c>
      <c r="Z1352" s="156">
        <v>91178.1321</v>
      </c>
      <c r="AA1352" s="153">
        <f>IFERROR(__xludf.DUMMYFUNCTION("TO_DATE(INT((AB1352/(60*60*24))+""1/1/1970""))"),43948.0)</f>
        <v>43948</v>
      </c>
      <c r="AB1352" s="152">
        <v>1.588014E9</v>
      </c>
      <c r="AC1352" s="152">
        <v>160062.5535</v>
      </c>
      <c r="AD1352" s="153">
        <f>IFERROR(__xludf.DUMMYFUNCTION("TO_DATE(INT((AE1352/(60*60*24))+""1/1/1970""))"),43956.0)</f>
        <v>43956</v>
      </c>
      <c r="AE1352" s="156">
        <v>1.5887088E9</v>
      </c>
      <c r="AF1352" s="156">
        <v>110284.64</v>
      </c>
      <c r="AG1352" s="153">
        <f>IFERROR(__xludf.DUMMYFUNCTION("TO_DATE(INT((AH1352/(60*60*24))+""1/1/1970""))"),43680.0)</f>
        <v>43680</v>
      </c>
      <c r="AH1352" s="156">
        <v>1.564830735E9</v>
      </c>
      <c r="AI1352" s="156">
        <v>107681.2924</v>
      </c>
    </row>
    <row r="1353">
      <c r="A1353" s="152">
        <v>1.5355728E9</v>
      </c>
      <c r="B1353" s="152">
        <v>125858.756</v>
      </c>
      <c r="C1353" s="153">
        <f>IFERROR(__xludf.DUMMYFUNCTION("TO_DATE(INT((A1353/(60*60*24))+""1/1/1970""))"),43341.0)</f>
        <v>43341</v>
      </c>
      <c r="G1353" s="156">
        <v>1.5907248E9</v>
      </c>
      <c r="H1353" s="156">
        <v>178822.4411</v>
      </c>
      <c r="J1353" s="158"/>
      <c r="K1353" s="159"/>
      <c r="M1353" s="13">
        <v>1.51551E9</v>
      </c>
      <c r="N1353" s="13">
        <v>27800.9153</v>
      </c>
      <c r="P1353" s="152">
        <v>1.5076656E9</v>
      </c>
      <c r="Q1353" s="152">
        <v>160739.721</v>
      </c>
      <c r="S1353" s="152">
        <v>1.5208092E9</v>
      </c>
      <c r="T1353" s="152">
        <v>10038.6993</v>
      </c>
      <c r="V1353" s="152">
        <v>1.5008472E9</v>
      </c>
      <c r="W1353" s="152">
        <v>94154.9052</v>
      </c>
      <c r="Y1353" s="152">
        <v>1.4986044E9</v>
      </c>
      <c r="Z1353" s="152">
        <v>91178.1321</v>
      </c>
      <c r="AA1353" s="153">
        <f>IFERROR(__xludf.DUMMYFUNCTION("TO_DATE(INT((AB1353/(60*60*24))+""1/1/1970""))"),43948.0)</f>
        <v>43948</v>
      </c>
      <c r="AB1353" s="156">
        <v>1.5880176E9</v>
      </c>
      <c r="AC1353" s="156">
        <v>159729.5778</v>
      </c>
      <c r="AD1353" s="153">
        <f>IFERROR(__xludf.DUMMYFUNCTION("TO_DATE(INT((AE1353/(60*60*24))+""1/1/1970""))"),43957.0)</f>
        <v>43957</v>
      </c>
      <c r="AE1353" s="152">
        <v>1.5887376E9</v>
      </c>
      <c r="AF1353" s="152">
        <v>110432.55</v>
      </c>
      <c r="AG1353" s="153">
        <f>IFERROR(__xludf.DUMMYFUNCTION("TO_DATE(INT((AH1353/(60*60*24))+""1/1/1970""))"),43680.0)</f>
        <v>43680</v>
      </c>
      <c r="AH1353" s="152">
        <v>1.564847148E9</v>
      </c>
      <c r="AI1353" s="152">
        <v>107681.2924</v>
      </c>
    </row>
    <row r="1354">
      <c r="A1354" s="156">
        <v>1.53563586E9</v>
      </c>
      <c r="B1354" s="156">
        <v>125591.8322</v>
      </c>
      <c r="C1354" s="153">
        <f>IFERROR(__xludf.DUMMYFUNCTION("TO_DATE(INT((A1354/(60*60*24))+""1/1/1970""))"),43342.0)</f>
        <v>43342</v>
      </c>
      <c r="G1354" s="152">
        <v>1.5908112E9</v>
      </c>
      <c r="H1354" s="152">
        <v>186735.0411</v>
      </c>
      <c r="J1354" s="158"/>
      <c r="K1354" s="160"/>
      <c r="M1354" s="13">
        <v>1.5155316E9</v>
      </c>
      <c r="N1354" s="13">
        <v>27800.9153</v>
      </c>
      <c r="P1354" s="156">
        <v>1.5076944E9</v>
      </c>
      <c r="Q1354" s="156">
        <v>161443.9124</v>
      </c>
      <c r="S1354" s="156">
        <v>1.5208632E9</v>
      </c>
      <c r="T1354" s="156">
        <v>10038.6993</v>
      </c>
      <c r="V1354" s="156">
        <v>1.5008508E9</v>
      </c>
      <c r="W1354" s="156">
        <v>94120.8375</v>
      </c>
      <c r="Y1354" s="156">
        <v>1.498626E9</v>
      </c>
      <c r="Z1354" s="156">
        <v>89764.4737</v>
      </c>
      <c r="AA1354" s="153">
        <f>IFERROR(__xludf.DUMMYFUNCTION("TO_DATE(INT((AB1354/(60*60*24))+""1/1/1970""))"),43949.0)</f>
        <v>43949</v>
      </c>
      <c r="AB1354" s="152">
        <v>1.5880464E9</v>
      </c>
      <c r="AC1354" s="152">
        <v>159729.5778</v>
      </c>
      <c r="AD1354" s="153">
        <f>IFERROR(__xludf.DUMMYFUNCTION("TO_DATE(INT((AE1354/(60*60*24))+""1/1/1970""))"),43957.0)</f>
        <v>43957</v>
      </c>
      <c r="AE1354" s="156">
        <v>1.5887736E9</v>
      </c>
      <c r="AF1354" s="156">
        <v>110432.55</v>
      </c>
      <c r="AG1354" s="153">
        <f>IFERROR(__xludf.DUMMYFUNCTION("TO_DATE(INT((AH1354/(60*60*24))+""1/1/1970""))"),43680.0)</f>
        <v>43680</v>
      </c>
      <c r="AH1354" s="156">
        <v>1.564863309E9</v>
      </c>
      <c r="AI1354" s="156">
        <v>107681.2924</v>
      </c>
    </row>
    <row r="1355">
      <c r="A1355" s="152">
        <v>1.5356592E9</v>
      </c>
      <c r="B1355" s="152">
        <v>125350.7397</v>
      </c>
      <c r="C1355" s="153">
        <f>IFERROR(__xludf.DUMMYFUNCTION("TO_DATE(INT((A1355/(60*60*24))+""1/1/1970""))"),43342.0)</f>
        <v>43342</v>
      </c>
      <c r="G1355" s="156">
        <v>1.59102E9</v>
      </c>
      <c r="H1355" s="156">
        <v>186735.0411</v>
      </c>
      <c r="J1355" s="158"/>
      <c r="K1355" s="159"/>
      <c r="M1355" s="13">
        <v>1.5155964E9</v>
      </c>
      <c r="N1355" s="13">
        <v>27922.4811</v>
      </c>
      <c r="P1355" s="152">
        <v>1.507734E9</v>
      </c>
      <c r="Q1355" s="152">
        <v>161443.9124</v>
      </c>
      <c r="S1355" s="152">
        <v>1.5208848E9</v>
      </c>
      <c r="T1355" s="152">
        <v>10038.6993</v>
      </c>
      <c r="V1355" s="152">
        <v>1.5008868E9</v>
      </c>
      <c r="W1355" s="152">
        <v>93587.4609</v>
      </c>
      <c r="Y1355" s="152">
        <v>1.4986656E9</v>
      </c>
      <c r="Z1355" s="152">
        <v>89764.4737</v>
      </c>
      <c r="AA1355" s="153">
        <f>IFERROR(__xludf.DUMMYFUNCTION("TO_DATE(INT((AB1355/(60*60*24))+""1/1/1970""))"),43949.0)</f>
        <v>43949</v>
      </c>
      <c r="AB1355" s="156">
        <v>1.5880824E9</v>
      </c>
      <c r="AC1355" s="156">
        <v>157427.1455</v>
      </c>
      <c r="AD1355" s="153">
        <f>IFERROR(__xludf.DUMMYFUNCTION("TO_DATE(INT((AE1355/(60*60*24))+""1/1/1970""))"),43957.0)</f>
        <v>43957</v>
      </c>
      <c r="AE1355" s="152">
        <v>1.5887916E9</v>
      </c>
      <c r="AF1355" s="152">
        <v>110432.55</v>
      </c>
      <c r="AG1355" s="153">
        <f>IFERROR(__xludf.DUMMYFUNCTION("TO_DATE(INT((AH1355/(60*60*24))+""1/1/1970""))"),43680.0)</f>
        <v>43680</v>
      </c>
      <c r="AH1355" s="152">
        <v>1.564876702E9</v>
      </c>
      <c r="AI1355" s="152">
        <v>107681.2924</v>
      </c>
    </row>
    <row r="1356">
      <c r="A1356" s="156">
        <v>1.53572226E9</v>
      </c>
      <c r="B1356" s="156">
        <v>125152.6995</v>
      </c>
      <c r="C1356" s="153">
        <f>IFERROR(__xludf.DUMMYFUNCTION("TO_DATE(INT((A1356/(60*60*24))+""1/1/1970""))"),43343.0)</f>
        <v>43343</v>
      </c>
      <c r="G1356" s="156">
        <v>1.5910704E9</v>
      </c>
      <c r="H1356" s="156">
        <v>189285.0411</v>
      </c>
      <c r="J1356" s="158"/>
      <c r="K1356" s="160"/>
      <c r="M1356" s="13">
        <v>1.515618E9</v>
      </c>
      <c r="N1356" s="13">
        <v>27922.4811</v>
      </c>
      <c r="P1356" s="156">
        <v>1.507752E9</v>
      </c>
      <c r="Q1356" s="156">
        <v>161443.9124</v>
      </c>
      <c r="S1356" s="156">
        <v>1.5209496E9</v>
      </c>
      <c r="T1356" s="156">
        <v>10035.5397</v>
      </c>
      <c r="V1356" s="156">
        <v>1.5009264E9</v>
      </c>
      <c r="W1356" s="156">
        <v>93961.6241</v>
      </c>
      <c r="Y1356" s="156">
        <v>1.4986908E9</v>
      </c>
      <c r="Z1356" s="156">
        <v>89764.4737</v>
      </c>
      <c r="AA1356" s="153">
        <f>IFERROR(__xludf.DUMMYFUNCTION("TO_DATE(INT((AB1356/(60*60*24))+""1/1/1970""))"),43949.0)</f>
        <v>43949</v>
      </c>
      <c r="AB1356" s="152">
        <v>1.5881004E9</v>
      </c>
      <c r="AC1356" s="152">
        <v>156227.624</v>
      </c>
      <c r="AD1356" s="153">
        <f>IFERROR(__xludf.DUMMYFUNCTION("TO_DATE(INT((AE1356/(60*60*24))+""1/1/1970""))"),43957.0)</f>
        <v>43957</v>
      </c>
      <c r="AE1356" s="156">
        <v>1.5887952E9</v>
      </c>
      <c r="AF1356" s="156">
        <v>110432.55</v>
      </c>
      <c r="AG1356" s="153">
        <f>IFERROR(__xludf.DUMMYFUNCTION("TO_DATE(INT((AH1356/(60*60*24))+""1/1/1970""))"),43681.0)</f>
        <v>43681</v>
      </c>
      <c r="AH1356" s="156">
        <v>1.56487911E9</v>
      </c>
      <c r="AI1356" s="156">
        <v>107681.2924</v>
      </c>
    </row>
    <row r="1357">
      <c r="A1357" s="152">
        <v>1.5357456E9</v>
      </c>
      <c r="B1357" s="152">
        <v>125355.0449</v>
      </c>
      <c r="C1357" s="153">
        <f>IFERROR(__xludf.DUMMYFUNCTION("TO_DATE(INT((A1357/(60*60*24))+""1/1/1970""))"),43343.0)</f>
        <v>43343</v>
      </c>
      <c r="G1357" s="152">
        <v>1.5911568E9</v>
      </c>
      <c r="H1357" s="152">
        <v>192211.4611</v>
      </c>
      <c r="J1357" s="158"/>
      <c r="K1357" s="159"/>
      <c r="M1357" s="13">
        <v>1.5156828E9</v>
      </c>
      <c r="N1357" s="13">
        <v>28169.5738</v>
      </c>
      <c r="P1357" s="152">
        <v>1.5077808E9</v>
      </c>
      <c r="Q1357" s="152">
        <v>161874.2833</v>
      </c>
      <c r="S1357" s="152">
        <v>1.5209712E9</v>
      </c>
      <c r="T1357" s="152">
        <v>10035.5397</v>
      </c>
      <c r="V1357" s="152">
        <v>1.5009372E9</v>
      </c>
      <c r="W1357" s="152">
        <v>94004.6745</v>
      </c>
      <c r="Y1357" s="152">
        <v>1.4987052E9</v>
      </c>
      <c r="Z1357" s="152">
        <v>89384.4383</v>
      </c>
      <c r="AA1357" s="153">
        <f>IFERROR(__xludf.DUMMYFUNCTION("TO_DATE(INT((AB1357/(60*60*24))+""1/1/1970""))"),43949.0)</f>
        <v>43949</v>
      </c>
      <c r="AB1357" s="156">
        <v>1.588104E9</v>
      </c>
      <c r="AC1357" s="156">
        <v>155054.7591</v>
      </c>
      <c r="AD1357" s="153">
        <f>IFERROR(__xludf.DUMMYFUNCTION("TO_DATE(INT((AE1357/(60*60*24))+""1/1/1970""))"),43958.0)</f>
        <v>43958</v>
      </c>
      <c r="AE1357" s="152">
        <v>1.588824E9</v>
      </c>
      <c r="AF1357" s="152">
        <v>110506.75</v>
      </c>
      <c r="AG1357" s="153">
        <f>IFERROR(__xludf.DUMMYFUNCTION("TO_DATE(INT((AH1357/(60*60*24))+""1/1/1970""))"),43681.0)</f>
        <v>43681</v>
      </c>
      <c r="AH1357" s="152">
        <v>1.564895959E9</v>
      </c>
      <c r="AI1357" s="152">
        <v>107681.2924</v>
      </c>
    </row>
    <row r="1358">
      <c r="A1358" s="156">
        <v>1.53606786E9</v>
      </c>
      <c r="B1358" s="156">
        <v>125118.2577</v>
      </c>
      <c r="C1358" s="153">
        <f>IFERROR(__xludf.DUMMYFUNCTION("TO_DATE(INT((A1358/(60*60*24))+""1/1/1970""))"),43347.0)</f>
        <v>43347</v>
      </c>
      <c r="G1358" s="156">
        <v>1.5912432E9</v>
      </c>
      <c r="H1358" s="156">
        <v>192036.5111</v>
      </c>
      <c r="J1358" s="158"/>
      <c r="K1358" s="160"/>
      <c r="M1358" s="13">
        <v>1.5157044E9</v>
      </c>
      <c r="N1358" s="13">
        <v>28169.5738</v>
      </c>
      <c r="P1358" s="156">
        <v>1.5078204E9</v>
      </c>
      <c r="Q1358" s="156">
        <v>161874.2833</v>
      </c>
      <c r="S1358" s="156">
        <v>1.521036E9</v>
      </c>
      <c r="T1358" s="156">
        <v>10029.208</v>
      </c>
      <c r="V1358" s="156">
        <v>1.500966E9</v>
      </c>
      <c r="W1358" s="156">
        <v>93805.2409</v>
      </c>
      <c r="Y1358" s="156">
        <v>1.4987448E9</v>
      </c>
      <c r="Z1358" s="156">
        <v>89384.4383</v>
      </c>
      <c r="AA1358" s="153">
        <f>IFERROR(__xludf.DUMMYFUNCTION("TO_DATE(INT((AB1358/(60*60*24))+""1/1/1970""))"),43950.0)</f>
        <v>43950</v>
      </c>
      <c r="AB1358" s="152">
        <v>1.5881328E9</v>
      </c>
      <c r="AC1358" s="152">
        <v>155054.7591</v>
      </c>
      <c r="AD1358" s="153">
        <f>IFERROR(__xludf.DUMMYFUNCTION("TO_DATE(INT((AE1358/(60*60*24))+""1/1/1970""))"),43958.0)</f>
        <v>43958</v>
      </c>
      <c r="AE1358" s="156">
        <v>1.58886E9</v>
      </c>
      <c r="AF1358" s="156">
        <v>110506.75</v>
      </c>
      <c r="AG1358" s="153">
        <f>IFERROR(__xludf.DUMMYFUNCTION("TO_DATE(INT((AH1358/(60*60*24))+""1/1/1970""))"),43681.0)</f>
        <v>43681</v>
      </c>
      <c r="AH1358" s="156">
        <v>1.564913286E9</v>
      </c>
      <c r="AI1358" s="156">
        <v>107681.2924</v>
      </c>
    </row>
    <row r="1359">
      <c r="A1359" s="152">
        <v>1.5360912E9</v>
      </c>
      <c r="B1359" s="152">
        <v>125139.7838</v>
      </c>
      <c r="C1359" s="153">
        <f>IFERROR(__xludf.DUMMYFUNCTION("TO_DATE(INT((A1359/(60*60*24))+""1/1/1970""))"),43347.0)</f>
        <v>43347</v>
      </c>
      <c r="G1359" s="152">
        <v>1.5913296E9</v>
      </c>
      <c r="H1359" s="152">
        <v>188604.8511</v>
      </c>
      <c r="J1359" s="158"/>
      <c r="K1359" s="159"/>
      <c r="M1359" s="13">
        <v>1.5157692E9</v>
      </c>
      <c r="N1359" s="13">
        <v>28120.1659</v>
      </c>
      <c r="P1359" s="152">
        <v>1.5078384E9</v>
      </c>
      <c r="Q1359" s="152">
        <v>161874.2833</v>
      </c>
      <c r="S1359" s="152">
        <v>1.5210576E9</v>
      </c>
      <c r="T1359" s="152">
        <v>10029.208</v>
      </c>
      <c r="V1359" s="152">
        <v>1.5010056E9</v>
      </c>
      <c r="W1359" s="152">
        <v>93767.1753</v>
      </c>
      <c r="Y1359" s="152">
        <v>1.4987772E9</v>
      </c>
      <c r="Z1359" s="152">
        <v>89384.4383</v>
      </c>
      <c r="AA1359" s="153">
        <f>IFERROR(__xludf.DUMMYFUNCTION("TO_DATE(INT((AB1359/(60*60*24))+""1/1/1970""))"),43950.0)</f>
        <v>43950</v>
      </c>
      <c r="AB1359" s="156">
        <v>1.5881688E9</v>
      </c>
      <c r="AC1359" s="156">
        <v>154768.7167</v>
      </c>
      <c r="AD1359" s="153">
        <f>IFERROR(__xludf.DUMMYFUNCTION("TO_DATE(INT((AE1359/(60*60*24))+""1/1/1970""))"),43958.0)</f>
        <v>43958</v>
      </c>
      <c r="AE1359" s="152">
        <v>1.588878E9</v>
      </c>
      <c r="AF1359" s="152">
        <v>110506.75</v>
      </c>
      <c r="AG1359" s="153">
        <f>IFERROR(__xludf.DUMMYFUNCTION("TO_DATE(INT((AH1359/(60*60*24))+""1/1/1970""))"),43681.0)</f>
        <v>43681</v>
      </c>
      <c r="AH1359" s="152">
        <v>1.564929187E9</v>
      </c>
      <c r="AI1359" s="152">
        <v>107681.2924</v>
      </c>
    </row>
    <row r="1360">
      <c r="A1360" s="156">
        <v>1.53615426E9</v>
      </c>
      <c r="B1360" s="156">
        <v>124885.7756</v>
      </c>
      <c r="C1360" s="153">
        <f>IFERROR(__xludf.DUMMYFUNCTION("TO_DATE(INT((A1360/(60*60*24))+""1/1/1970""))"),43348.0)</f>
        <v>43348</v>
      </c>
      <c r="G1360" s="156">
        <v>1.591416E9</v>
      </c>
      <c r="H1360" s="156">
        <v>183305.6511</v>
      </c>
      <c r="J1360" s="158"/>
      <c r="K1360" s="160"/>
      <c r="M1360" s="13">
        <v>1.5157908E9</v>
      </c>
      <c r="N1360" s="13">
        <v>28120.1659</v>
      </c>
      <c r="P1360" s="156">
        <v>1.5078672E9</v>
      </c>
      <c r="Q1360" s="156">
        <v>161461.0763</v>
      </c>
      <c r="S1360" s="156">
        <v>1.5211224E9</v>
      </c>
      <c r="T1360" s="156">
        <v>10032.4459</v>
      </c>
      <c r="V1360" s="156">
        <v>1.5010236E9</v>
      </c>
      <c r="W1360" s="156">
        <v>93813.3875</v>
      </c>
      <c r="Y1360" s="156">
        <v>1.4987844E9</v>
      </c>
      <c r="Z1360" s="156">
        <v>88823.5647</v>
      </c>
      <c r="AA1360" s="153">
        <f>IFERROR(__xludf.DUMMYFUNCTION("TO_DATE(INT((AB1360/(60*60*24))+""1/1/1970""))"),43950.0)</f>
        <v>43950</v>
      </c>
      <c r="AB1360" s="152">
        <v>1.5881868E9</v>
      </c>
      <c r="AC1360" s="152">
        <v>155044.4521</v>
      </c>
      <c r="AD1360" s="153">
        <f>IFERROR(__xludf.DUMMYFUNCTION("TO_DATE(INT((AE1360/(60*60*24))+""1/1/1970""))"),43958.0)</f>
        <v>43958</v>
      </c>
      <c r="AE1360" s="156">
        <v>1.5888816E9</v>
      </c>
      <c r="AF1360" s="156">
        <v>110506.75</v>
      </c>
      <c r="AG1360" s="153">
        <f>IFERROR(__xludf.DUMMYFUNCTION("TO_DATE(INT((AH1360/(60*60*24))+""1/1/1970""))"),43681.0)</f>
        <v>43681</v>
      </c>
      <c r="AH1360" s="156">
        <v>1.564945063E9</v>
      </c>
      <c r="AI1360" s="156">
        <v>107681.2924</v>
      </c>
    </row>
    <row r="1361">
      <c r="A1361" s="152">
        <v>1.5361776E9</v>
      </c>
      <c r="B1361" s="152">
        <v>124803.9764</v>
      </c>
      <c r="C1361" s="153">
        <f>IFERROR(__xludf.DUMMYFUNCTION("TO_DATE(INT((A1361/(60*60*24))+""1/1/1970""))"),43348.0)</f>
        <v>43348</v>
      </c>
      <c r="G1361" s="152">
        <v>1.5916248E9</v>
      </c>
      <c r="H1361" s="152">
        <v>183305.6511</v>
      </c>
      <c r="J1361" s="158"/>
      <c r="K1361" s="159"/>
      <c r="M1361" s="13">
        <v>1.5158016E9</v>
      </c>
      <c r="N1361" s="13">
        <v>28072.6603</v>
      </c>
      <c r="P1361" s="152">
        <v>1.5079068E9</v>
      </c>
      <c r="Q1361" s="152">
        <v>161461.0763</v>
      </c>
      <c r="S1361" s="152">
        <v>1.521144E9</v>
      </c>
      <c r="T1361" s="152">
        <v>10032.4459</v>
      </c>
      <c r="V1361" s="152">
        <v>1.5010452E9</v>
      </c>
      <c r="W1361" s="152">
        <v>94313.6049</v>
      </c>
      <c r="Y1361" s="152">
        <v>1.498824E9</v>
      </c>
      <c r="Z1361" s="152">
        <v>88823.5647</v>
      </c>
      <c r="AA1361" s="153">
        <f>IFERROR(__xludf.DUMMYFUNCTION("TO_DATE(INT((AB1361/(60*60*24))+""1/1/1970""))"),43950.0)</f>
        <v>43950</v>
      </c>
      <c r="AB1361" s="156">
        <v>1.5881904E9</v>
      </c>
      <c r="AC1361" s="156">
        <v>154838.5572</v>
      </c>
      <c r="AD1361" s="153">
        <f>IFERROR(__xludf.DUMMYFUNCTION("TO_DATE(INT((AE1361/(60*60*24))+""1/1/1970""))"),43959.0)</f>
        <v>43959</v>
      </c>
      <c r="AE1361" s="152">
        <v>1.5889104E9</v>
      </c>
      <c r="AF1361" s="152">
        <v>110654.62</v>
      </c>
      <c r="AG1361" s="153">
        <f>IFERROR(__xludf.DUMMYFUNCTION("TO_DATE(INT((AH1361/(60*60*24))+""1/1/1970""))"),43681.0)</f>
        <v>43681</v>
      </c>
      <c r="AH1361" s="152">
        <v>1.564960893E9</v>
      </c>
      <c r="AI1361" s="152">
        <v>107681.2924</v>
      </c>
    </row>
    <row r="1362">
      <c r="A1362" s="156">
        <v>1.53624066E9</v>
      </c>
      <c r="B1362" s="156">
        <v>124859.9443</v>
      </c>
      <c r="C1362" s="153">
        <f>IFERROR(__xludf.DUMMYFUNCTION("TO_DATE(INT((A1362/(60*60*24))+""1/1/1970""))"),43349.0)</f>
        <v>43349</v>
      </c>
      <c r="G1362" s="152">
        <v>1.5916752E9</v>
      </c>
      <c r="H1362" s="152">
        <v>188077.9511</v>
      </c>
      <c r="J1362" s="158"/>
      <c r="K1362" s="159"/>
      <c r="M1362" s="13">
        <v>1.515888E9</v>
      </c>
      <c r="N1362" s="13">
        <v>28072.6603</v>
      </c>
      <c r="P1362" s="156">
        <v>1.5079248E9</v>
      </c>
      <c r="Q1362" s="156">
        <v>161461.0763</v>
      </c>
      <c r="S1362" s="156">
        <v>1.5212088E9</v>
      </c>
      <c r="T1362" s="156">
        <v>10030.598</v>
      </c>
      <c r="V1362" s="156">
        <v>1.5010848E9</v>
      </c>
      <c r="W1362" s="156">
        <v>94028.2993</v>
      </c>
      <c r="Y1362" s="156">
        <v>1.4988564E9</v>
      </c>
      <c r="Z1362" s="156">
        <v>88823.5647</v>
      </c>
      <c r="AA1362" s="153">
        <f>IFERROR(__xludf.DUMMYFUNCTION("TO_DATE(INT((AB1362/(60*60*24))+""1/1/1970""))"),43951.0)</f>
        <v>43951</v>
      </c>
      <c r="AB1362" s="152">
        <v>1.5882192E9</v>
      </c>
      <c r="AC1362" s="152">
        <v>154838.5572</v>
      </c>
      <c r="AD1362" s="153">
        <f>IFERROR(__xludf.DUMMYFUNCTION("TO_DATE(INT((AE1362/(60*60*24))+""1/1/1970""))"),43959.0)</f>
        <v>43959</v>
      </c>
      <c r="AE1362" s="156">
        <v>1.5889464E9</v>
      </c>
      <c r="AF1362" s="156">
        <v>110654.62</v>
      </c>
      <c r="AG1362" s="153">
        <f>IFERROR(__xludf.DUMMYFUNCTION("TO_DATE(INT((AH1362/(60*60*24))+""1/1/1970""))"),43681.0)</f>
        <v>43681</v>
      </c>
      <c r="AH1362" s="156">
        <v>1.564963185E9</v>
      </c>
      <c r="AI1362" s="156">
        <v>107681.2924</v>
      </c>
    </row>
    <row r="1363">
      <c r="A1363" s="152">
        <v>1.536264E9</v>
      </c>
      <c r="B1363" s="152">
        <v>124429.422</v>
      </c>
      <c r="C1363" s="153">
        <f>IFERROR(__xludf.DUMMYFUNCTION("TO_DATE(INT((A1363/(60*60*24))+""1/1/1970""))"),43349.0)</f>
        <v>43349</v>
      </c>
      <c r="G1363" s="156">
        <v>1.5917616E9</v>
      </c>
      <c r="H1363" s="156">
        <v>186690.6511</v>
      </c>
      <c r="J1363" s="158"/>
      <c r="K1363" s="160"/>
      <c r="M1363" s="13">
        <v>1.5159744E9</v>
      </c>
      <c r="N1363" s="13">
        <v>28085.9369</v>
      </c>
      <c r="P1363" s="152">
        <v>1.5079536E9</v>
      </c>
      <c r="Q1363" s="152">
        <v>161775.1251</v>
      </c>
      <c r="S1363" s="152">
        <v>1.5212304E9</v>
      </c>
      <c r="T1363" s="152">
        <v>10030.598</v>
      </c>
      <c r="V1363" s="152">
        <v>1.50111E9</v>
      </c>
      <c r="W1363" s="152">
        <v>93075.9366</v>
      </c>
      <c r="Y1363" s="152">
        <v>1.4988672E9</v>
      </c>
      <c r="Z1363" s="152">
        <v>88954.374</v>
      </c>
      <c r="AA1363" s="153">
        <f>IFERROR(__xludf.DUMMYFUNCTION("TO_DATE(INT((AB1363/(60*60*24))+""1/1/1970""))"),43951.0)</f>
        <v>43951</v>
      </c>
      <c r="AB1363" s="156">
        <v>1.5882552E9</v>
      </c>
      <c r="AC1363" s="156">
        <v>155401.1208</v>
      </c>
      <c r="AD1363" s="153">
        <f>IFERROR(__xludf.DUMMYFUNCTION("TO_DATE(INT((AE1363/(60*60*24))+""1/1/1970""))"),43959.0)</f>
        <v>43959</v>
      </c>
      <c r="AE1363" s="152">
        <v>1.5889644E9</v>
      </c>
      <c r="AF1363" s="152">
        <v>110654.62</v>
      </c>
      <c r="AG1363" s="153">
        <f>IFERROR(__xludf.DUMMYFUNCTION("TO_DATE(INT((AH1363/(60*60*24))+""1/1/1970""))"),43682.0)</f>
        <v>43682</v>
      </c>
      <c r="AH1363" s="152">
        <v>1.564978483E9</v>
      </c>
      <c r="AI1363" s="152">
        <v>107681.2924</v>
      </c>
    </row>
    <row r="1364">
      <c r="A1364" s="156">
        <v>1.53632706E9</v>
      </c>
      <c r="B1364" s="156">
        <v>123951.5423</v>
      </c>
      <c r="C1364" s="153">
        <f>IFERROR(__xludf.DUMMYFUNCTION("TO_DATE(INT((A1364/(60*60*24))+""1/1/1970""))"),43350.0)</f>
        <v>43350</v>
      </c>
      <c r="G1364" s="152">
        <v>1.591848E9</v>
      </c>
      <c r="H1364" s="152">
        <v>192495.6811</v>
      </c>
      <c r="J1364" s="158"/>
      <c r="K1364" s="159"/>
      <c r="M1364" s="13">
        <v>1.5160608E9</v>
      </c>
      <c r="N1364" s="13">
        <v>28284.9012</v>
      </c>
      <c r="P1364" s="156">
        <v>1.5081624E9</v>
      </c>
      <c r="Q1364" s="156">
        <v>161775.1251</v>
      </c>
      <c r="S1364" s="156">
        <v>1.5212448E9</v>
      </c>
      <c r="T1364" s="156">
        <v>10027.083</v>
      </c>
      <c r="V1364" s="156">
        <v>1.5011244E9</v>
      </c>
      <c r="W1364" s="156">
        <v>92508.0511</v>
      </c>
      <c r="Y1364" s="156">
        <v>1.4990328E9</v>
      </c>
      <c r="Z1364" s="156">
        <v>88954.374</v>
      </c>
      <c r="AA1364" s="153">
        <f>IFERROR(__xludf.DUMMYFUNCTION("TO_DATE(INT((AB1364/(60*60*24))+""1/1/1970""))"),43951.0)</f>
        <v>43951</v>
      </c>
      <c r="AB1364" s="152">
        <v>1.5882732E9</v>
      </c>
      <c r="AC1364" s="152">
        <v>153158.9413</v>
      </c>
      <c r="AD1364" s="153">
        <f>IFERROR(__xludf.DUMMYFUNCTION("TO_DATE(INT((AE1364/(60*60*24))+""1/1/1970""))"),43959.0)</f>
        <v>43959</v>
      </c>
      <c r="AE1364" s="156">
        <v>1.588968E9</v>
      </c>
      <c r="AF1364" s="156">
        <v>110654.62</v>
      </c>
      <c r="AG1364" s="153">
        <f>IFERROR(__xludf.DUMMYFUNCTION("TO_DATE(INT((AH1364/(60*60*24))+""1/1/1970""))"),43682.0)</f>
        <v>43682</v>
      </c>
      <c r="AH1364" s="156">
        <v>1.564994756E9</v>
      </c>
      <c r="AI1364" s="156">
        <v>107681.2924</v>
      </c>
    </row>
    <row r="1365">
      <c r="A1365" s="152">
        <v>1.5363504E9</v>
      </c>
      <c r="B1365" s="152">
        <v>124188.3296</v>
      </c>
      <c r="C1365" s="153">
        <f>IFERROR(__xludf.DUMMYFUNCTION("TO_DATE(INT((A1365/(60*60*24))+""1/1/1970""))"),43350.0)</f>
        <v>43350</v>
      </c>
      <c r="G1365" s="156">
        <v>1.5919344E9</v>
      </c>
      <c r="H1365" s="156">
        <v>193331.3811</v>
      </c>
      <c r="J1365" s="158"/>
      <c r="K1365" s="160"/>
      <c r="M1365" s="13">
        <v>1.5161148E9</v>
      </c>
      <c r="N1365" s="13">
        <v>28284.9012</v>
      </c>
      <c r="P1365" s="152">
        <v>1.508184E9</v>
      </c>
      <c r="Q1365" s="152">
        <v>161775.1251</v>
      </c>
      <c r="S1365" s="152">
        <v>1.5214176E9</v>
      </c>
      <c r="T1365" s="152">
        <v>10027.9423</v>
      </c>
      <c r="V1365" s="152">
        <v>1.501164E9</v>
      </c>
      <c r="W1365" s="152">
        <v>93086.1103</v>
      </c>
      <c r="Y1365" s="152">
        <v>1.4990364E9</v>
      </c>
      <c r="Z1365" s="152">
        <v>88954.374</v>
      </c>
      <c r="AA1365" s="153">
        <f>IFERROR(__xludf.DUMMYFUNCTION("TO_DATE(INT((AB1365/(60*60*24))+""1/1/1970""))"),43951.0)</f>
        <v>43951</v>
      </c>
      <c r="AB1365" s="156">
        <v>1.5882768E9</v>
      </c>
      <c r="AC1365" s="156">
        <v>153779.0106</v>
      </c>
      <c r="AD1365" s="153">
        <f>IFERROR(__xludf.DUMMYFUNCTION("TO_DATE(INT((AE1365/(60*60*24))+""1/1/1970""))"),43960.0)</f>
        <v>43960</v>
      </c>
      <c r="AE1365" s="152">
        <v>1.5889968E9</v>
      </c>
      <c r="AF1365" s="152">
        <v>110712.39</v>
      </c>
      <c r="AG1365" s="153">
        <f>IFERROR(__xludf.DUMMYFUNCTION("TO_DATE(INT((AH1365/(60*60*24))+""1/1/1970""))"),43682.0)</f>
        <v>43682</v>
      </c>
      <c r="AH1365" s="152">
        <v>1.565010668E9</v>
      </c>
      <c r="AI1365" s="152">
        <v>107681.2924</v>
      </c>
    </row>
    <row r="1366">
      <c r="A1366" s="156">
        <v>1.53658626E9</v>
      </c>
      <c r="B1366" s="156">
        <v>124692.0406</v>
      </c>
      <c r="C1366" s="153">
        <f>IFERROR(__xludf.DUMMYFUNCTION("TO_DATE(INT((A1366/(60*60*24))+""1/1/1970""))"),43353.0)</f>
        <v>43353</v>
      </c>
      <c r="G1366" s="152">
        <v>1.5920208E9</v>
      </c>
      <c r="H1366" s="152">
        <v>194432.2111</v>
      </c>
      <c r="J1366" s="158"/>
      <c r="K1366" s="159"/>
      <c r="M1366" s="13">
        <v>1.5161364E9</v>
      </c>
      <c r="N1366" s="13">
        <v>28284.9012</v>
      </c>
      <c r="P1366" s="156">
        <v>1.5082128E9</v>
      </c>
      <c r="Q1366" s="156">
        <v>162196.8719</v>
      </c>
      <c r="S1366" s="156">
        <v>1.521468E9</v>
      </c>
      <c r="T1366" s="156">
        <v>10027.9423</v>
      </c>
      <c r="V1366" s="156">
        <v>1.5011964E9</v>
      </c>
      <c r="W1366" s="156">
        <v>93453.0178</v>
      </c>
      <c r="Y1366" s="156">
        <v>1.4990724E9</v>
      </c>
      <c r="Z1366" s="156">
        <v>88970.4383</v>
      </c>
      <c r="AA1366" s="153">
        <f>IFERROR(__xludf.DUMMYFUNCTION("TO_DATE(INT((AB1366/(60*60*24))+""1/1/1970""))"),43952.0)</f>
        <v>43952</v>
      </c>
      <c r="AB1366" s="152">
        <v>1.5883056E9</v>
      </c>
      <c r="AC1366" s="152">
        <v>153779.0106</v>
      </c>
      <c r="AD1366" s="153">
        <f>IFERROR(__xludf.DUMMYFUNCTION("TO_DATE(INT((AE1366/(60*60*24))+""1/1/1970""))"),43962.0)</f>
        <v>43962</v>
      </c>
      <c r="AE1366" s="156">
        <v>1.5892056E9</v>
      </c>
      <c r="AF1366" s="156">
        <v>110712.39</v>
      </c>
      <c r="AG1366" s="153">
        <f>IFERROR(__xludf.DUMMYFUNCTION("TO_DATE(INT((AH1366/(60*60*24))+""1/1/1970""))"),43682.0)</f>
        <v>43682</v>
      </c>
      <c r="AH1366" s="156">
        <v>1.565026471E9</v>
      </c>
      <c r="AI1366" s="156">
        <v>106484.8976</v>
      </c>
    </row>
    <row r="1367">
      <c r="A1367" s="152">
        <v>1.5366096E9</v>
      </c>
      <c r="B1367" s="152">
        <v>124403.5907</v>
      </c>
      <c r="C1367" s="153">
        <f>IFERROR(__xludf.DUMMYFUNCTION("TO_DATE(INT((A1367/(60*60*24))+""1/1/1970""))"),43353.0)</f>
        <v>43353</v>
      </c>
      <c r="G1367" s="156">
        <v>1.5922296E9</v>
      </c>
      <c r="H1367" s="156">
        <v>194432.2111</v>
      </c>
      <c r="J1367" s="158"/>
      <c r="K1367" s="160"/>
      <c r="M1367" s="13">
        <v>1.5162012E9</v>
      </c>
      <c r="N1367" s="13">
        <v>28314.3371</v>
      </c>
      <c r="P1367" s="152">
        <v>1.5082524E9</v>
      </c>
      <c r="Q1367" s="152">
        <v>162196.8719</v>
      </c>
      <c r="S1367" s="152">
        <v>1.5214896E9</v>
      </c>
      <c r="T1367" s="152">
        <v>10027.9423</v>
      </c>
      <c r="V1367" s="152">
        <v>1.5012036E9</v>
      </c>
      <c r="W1367" s="152">
        <v>93526.1192</v>
      </c>
      <c r="Y1367" s="152">
        <v>1.499112E9</v>
      </c>
      <c r="Z1367" s="152">
        <v>88970.4383</v>
      </c>
      <c r="AA1367" s="153">
        <f>IFERROR(__xludf.DUMMYFUNCTION("TO_DATE(INT((AB1367/(60*60*24))+""1/1/1970""))"),43952.0)</f>
        <v>43952</v>
      </c>
      <c r="AB1367" s="156">
        <v>1.5883416E9</v>
      </c>
      <c r="AC1367" s="156">
        <v>151209.4343</v>
      </c>
      <c r="AD1367" s="153">
        <f>IFERROR(__xludf.DUMMYFUNCTION("TO_DATE(INT((AE1367/(60*60*24))+""1/1/1970""))"),43962.0)</f>
        <v>43962</v>
      </c>
      <c r="AE1367" s="152">
        <v>1.5892236E9</v>
      </c>
      <c r="AF1367" s="152">
        <v>110712.39</v>
      </c>
      <c r="AG1367" s="153">
        <f>IFERROR(__xludf.DUMMYFUNCTION("TO_DATE(INT((AH1367/(60*60*24))+""1/1/1970""))"),43682.0)</f>
        <v>43682</v>
      </c>
      <c r="AH1367" s="152">
        <v>1.565042314E9</v>
      </c>
      <c r="AI1367" s="152">
        <v>106697.5666</v>
      </c>
    </row>
    <row r="1368">
      <c r="A1368" s="156">
        <v>1.53667266E9</v>
      </c>
      <c r="B1368" s="156">
        <v>124037.6468</v>
      </c>
      <c r="C1368" s="153">
        <f>IFERROR(__xludf.DUMMYFUNCTION("TO_DATE(INT((A1368/(60*60*24))+""1/1/1970""))"),43354.0)</f>
        <v>43354</v>
      </c>
      <c r="G1368" s="156">
        <v>1.59228E9</v>
      </c>
      <c r="H1368" s="156">
        <v>200583.7911</v>
      </c>
      <c r="J1368" s="158"/>
      <c r="K1368" s="160"/>
      <c r="M1368" s="13">
        <v>1.5162228E9</v>
      </c>
      <c r="N1368" s="13">
        <v>28314.3371</v>
      </c>
      <c r="P1368" s="156">
        <v>1.5082704E9</v>
      </c>
      <c r="Q1368" s="156">
        <v>162196.8719</v>
      </c>
      <c r="S1368" s="156">
        <v>1.5215544E9</v>
      </c>
      <c r="T1368" s="156">
        <v>10033.7527</v>
      </c>
      <c r="V1368" s="156">
        <v>1.5012432E9</v>
      </c>
      <c r="W1368" s="156">
        <v>93624.758</v>
      </c>
      <c r="Y1368" s="156">
        <v>1.4991228E9</v>
      </c>
      <c r="Z1368" s="156">
        <v>88970.4383</v>
      </c>
      <c r="AA1368" s="153">
        <f>IFERROR(__xludf.DUMMYFUNCTION("TO_DATE(INT((AB1368/(60*60*24))+""1/1/1970""))"),43952.0)</f>
        <v>43952</v>
      </c>
      <c r="AB1368" s="152">
        <v>1.5883596E9</v>
      </c>
      <c r="AC1368" s="152">
        <v>149409.054</v>
      </c>
      <c r="AD1368" s="153">
        <f>IFERROR(__xludf.DUMMYFUNCTION("TO_DATE(INT((AE1368/(60*60*24))+""1/1/1970""))"),43962.0)</f>
        <v>43962</v>
      </c>
      <c r="AE1368" s="156">
        <v>1.5892272E9</v>
      </c>
      <c r="AF1368" s="156">
        <v>110712.39</v>
      </c>
      <c r="AG1368" s="153">
        <f>IFERROR(__xludf.DUMMYFUNCTION("TO_DATE(INT((AH1368/(60*60*24))+""1/1/1970""))"),43682.0)</f>
        <v>43682</v>
      </c>
      <c r="AH1368" s="156">
        <v>1.565049587E9</v>
      </c>
      <c r="AI1368" s="156">
        <v>106697.5666</v>
      </c>
    </row>
    <row r="1369">
      <c r="A1369" s="152">
        <v>1.536696E9</v>
      </c>
      <c r="B1369" s="152">
        <v>124812.5869</v>
      </c>
      <c r="C1369" s="153">
        <f>IFERROR(__xludf.DUMMYFUNCTION("TO_DATE(INT((A1369/(60*60*24))+""1/1/1970""))"),43354.0)</f>
        <v>43354</v>
      </c>
      <c r="G1369" s="152">
        <v>1.5923664E9</v>
      </c>
      <c r="H1369" s="152">
        <v>199924.6911</v>
      </c>
      <c r="J1369" s="158"/>
      <c r="K1369" s="159"/>
      <c r="M1369" s="13">
        <v>1.5162876E9</v>
      </c>
      <c r="N1369" s="13">
        <v>28238.457</v>
      </c>
      <c r="P1369" s="152">
        <v>1.5082992E9</v>
      </c>
      <c r="Q1369" s="152">
        <v>162376.4101</v>
      </c>
      <c r="S1369" s="152">
        <v>1.521576E9</v>
      </c>
      <c r="T1369" s="152">
        <v>10033.7527</v>
      </c>
      <c r="V1369" s="152">
        <v>1.5012756E9</v>
      </c>
      <c r="W1369" s="152">
        <v>93956.5412</v>
      </c>
      <c r="Y1369" s="152">
        <v>1.4991516E9</v>
      </c>
      <c r="Z1369" s="152">
        <v>89438.5979</v>
      </c>
      <c r="AA1369" s="153">
        <f>IFERROR(__xludf.DUMMYFUNCTION("TO_DATE(INT((AB1369/(60*60*24))+""1/1/1970""))"),43952.0)</f>
        <v>43952</v>
      </c>
      <c r="AB1369" s="156">
        <v>1.5883632E9</v>
      </c>
      <c r="AC1369" s="156">
        <v>149160.4564</v>
      </c>
      <c r="AD1369" s="153">
        <f>IFERROR(__xludf.DUMMYFUNCTION("TO_DATE(INT((AE1369/(60*60*24))+""1/1/1970""))"),43963.0)</f>
        <v>43963</v>
      </c>
      <c r="AE1369" s="152">
        <v>1.589256E9</v>
      </c>
      <c r="AF1369" s="152">
        <v>110756.38</v>
      </c>
      <c r="AG1369" s="153">
        <f>IFERROR(__xludf.DUMMYFUNCTION("TO_DATE(INT((AH1369/(60*60*24))+""1/1/1970""))"),43683.0)</f>
        <v>43683</v>
      </c>
      <c r="AH1369" s="152">
        <v>1.565058233E9</v>
      </c>
      <c r="AI1369" s="152">
        <v>106697.5666</v>
      </c>
    </row>
    <row r="1370">
      <c r="A1370" s="156">
        <v>1.53675906E9</v>
      </c>
      <c r="B1370" s="156">
        <v>124765.2294</v>
      </c>
      <c r="C1370" s="153">
        <f>IFERROR(__xludf.DUMMYFUNCTION("TO_DATE(INT((A1370/(60*60*24))+""1/1/1970""))"),43355.0)</f>
        <v>43355</v>
      </c>
      <c r="G1370" s="156">
        <v>1.5924528E9</v>
      </c>
      <c r="H1370" s="156">
        <v>202588.6611</v>
      </c>
      <c r="J1370" s="158"/>
      <c r="K1370" s="160"/>
      <c r="M1370" s="13">
        <v>1.5163092E9</v>
      </c>
      <c r="N1370" s="13">
        <v>28238.457</v>
      </c>
      <c r="P1370" s="156">
        <v>1.5083388E9</v>
      </c>
      <c r="Q1370" s="156">
        <v>162376.4101</v>
      </c>
      <c r="S1370" s="156">
        <v>1.5216408E9</v>
      </c>
      <c r="T1370" s="156">
        <v>10022.8516</v>
      </c>
      <c r="V1370" s="156">
        <v>1.501452E9</v>
      </c>
      <c r="W1370" s="156">
        <v>93946.9342</v>
      </c>
      <c r="Y1370" s="156">
        <v>1.4991912E9</v>
      </c>
      <c r="Z1370" s="156">
        <v>89438.5979</v>
      </c>
      <c r="AA1370" s="153">
        <f>IFERROR(__xludf.DUMMYFUNCTION("TO_DATE(INT((AB1370/(60*60*24))+""1/1/1970""))"),43953.0)</f>
        <v>43953</v>
      </c>
      <c r="AB1370" s="152">
        <v>1.588392E9</v>
      </c>
      <c r="AC1370" s="152">
        <v>149160.4564</v>
      </c>
      <c r="AD1370" s="153">
        <f>IFERROR(__xludf.DUMMYFUNCTION("TO_DATE(INT((AE1370/(60*60*24))+""1/1/1970""))"),43963.0)</f>
        <v>43963</v>
      </c>
      <c r="AE1370" s="156">
        <v>1.589292E9</v>
      </c>
      <c r="AF1370" s="156">
        <v>110756.38</v>
      </c>
      <c r="AG1370" s="153">
        <f>IFERROR(__xludf.DUMMYFUNCTION("TO_DATE(INT((AH1370/(60*60*24))+""1/1/1970""))"),43683.0)</f>
        <v>43683</v>
      </c>
      <c r="AH1370" s="156">
        <v>1.56507427E9</v>
      </c>
      <c r="AI1370" s="156">
        <v>106697.5666</v>
      </c>
    </row>
    <row r="1371">
      <c r="A1371" s="152">
        <v>1.5367824E9</v>
      </c>
      <c r="B1371" s="152">
        <v>124842.7234</v>
      </c>
      <c r="C1371" s="153">
        <f>IFERROR(__xludf.DUMMYFUNCTION("TO_DATE(INT((A1371/(60*60*24))+""1/1/1970""))"),43355.0)</f>
        <v>43355</v>
      </c>
      <c r="G1371" s="152">
        <v>1.5925392E9</v>
      </c>
      <c r="H1371" s="152">
        <v>207195.9211</v>
      </c>
      <c r="J1371" s="158"/>
      <c r="K1371" s="159"/>
      <c r="M1371" s="13">
        <v>1.516374E9</v>
      </c>
      <c r="N1371" s="13">
        <v>28144.2703</v>
      </c>
      <c r="P1371" s="152">
        <v>1.5083568E9</v>
      </c>
      <c r="Q1371" s="152">
        <v>162376.4101</v>
      </c>
      <c r="S1371" s="152">
        <v>1.5216624E9</v>
      </c>
      <c r="T1371" s="152">
        <v>10022.8516</v>
      </c>
      <c r="V1371" s="152">
        <v>1.5014556E9</v>
      </c>
      <c r="W1371" s="152">
        <v>94031.7767</v>
      </c>
      <c r="Y1371" s="152">
        <v>1.4992092E9</v>
      </c>
      <c r="Z1371" s="152">
        <v>89438.5979</v>
      </c>
      <c r="AA1371" s="153">
        <f>IFERROR(__xludf.DUMMYFUNCTION("TO_DATE(INT((AB1371/(60*60*24))+""1/1/1970""))"),43955.0)</f>
        <v>43955</v>
      </c>
      <c r="AB1371" s="156">
        <v>1.5886008E9</v>
      </c>
      <c r="AC1371" s="156">
        <v>150751.6935</v>
      </c>
      <c r="AD1371" s="153">
        <f>IFERROR(__xludf.DUMMYFUNCTION("TO_DATE(INT((AE1371/(60*60*24))+""1/1/1970""))"),43963.0)</f>
        <v>43963</v>
      </c>
      <c r="AE1371" s="152">
        <v>1.58931E9</v>
      </c>
      <c r="AF1371" s="152">
        <v>110756.38</v>
      </c>
      <c r="AG1371" s="153">
        <f>IFERROR(__xludf.DUMMYFUNCTION("TO_DATE(INT((AH1371/(60*60*24))+""1/1/1970""))"),43683.0)</f>
        <v>43683</v>
      </c>
      <c r="AH1371" s="152">
        <v>1.565090252E9</v>
      </c>
      <c r="AI1371" s="152">
        <v>106697.5666</v>
      </c>
    </row>
    <row r="1372">
      <c r="A1372" s="156">
        <v>1.53684546E9</v>
      </c>
      <c r="B1372" s="156">
        <v>125333.5188</v>
      </c>
      <c r="C1372" s="153">
        <f>IFERROR(__xludf.DUMMYFUNCTION("TO_DATE(INT((A1372/(60*60*24))+""1/1/1970""))"),43356.0)</f>
        <v>43356</v>
      </c>
      <c r="G1372" s="156">
        <v>1.5926256E9</v>
      </c>
      <c r="H1372" s="156">
        <v>208034.3811</v>
      </c>
      <c r="J1372" s="158"/>
      <c r="K1372" s="160"/>
      <c r="M1372" s="13">
        <v>1.5163956E9</v>
      </c>
      <c r="N1372" s="13">
        <v>28144.2703</v>
      </c>
      <c r="P1372" s="156">
        <v>1.5083856E9</v>
      </c>
      <c r="Q1372" s="156">
        <v>162626.1582</v>
      </c>
      <c r="S1372" s="156">
        <v>1.5217272E9</v>
      </c>
      <c r="T1372" s="156">
        <v>10036.8926</v>
      </c>
      <c r="V1372" s="156">
        <v>1.5014916E9</v>
      </c>
      <c r="W1372" s="156">
        <v>93731.4218</v>
      </c>
      <c r="Y1372" s="156">
        <v>1.4992308E9</v>
      </c>
      <c r="Z1372" s="156">
        <v>89557.0148</v>
      </c>
      <c r="AA1372" s="153">
        <f>IFERROR(__xludf.DUMMYFUNCTION("TO_DATE(INT((AB1372/(60*60*24))+""1/1/1970""))"),43955.0)</f>
        <v>43955</v>
      </c>
      <c r="AB1372" s="152">
        <v>1.5886188E9</v>
      </c>
      <c r="AC1372" s="152">
        <v>152190.1975</v>
      </c>
      <c r="AD1372" s="153">
        <f>IFERROR(__xludf.DUMMYFUNCTION("TO_DATE(INT((AE1372/(60*60*24))+""1/1/1970""))"),43963.0)</f>
        <v>43963</v>
      </c>
      <c r="AE1372" s="156">
        <v>1.5893136E9</v>
      </c>
      <c r="AF1372" s="156">
        <v>110756.38</v>
      </c>
      <c r="AG1372" s="153">
        <f>IFERROR(__xludf.DUMMYFUNCTION("TO_DATE(INT((AH1372/(60*60*24))+""1/1/1970""))"),43683.0)</f>
        <v>43683</v>
      </c>
      <c r="AH1372" s="156">
        <v>1.565106042E9</v>
      </c>
      <c r="AI1372" s="156">
        <v>106485.7733</v>
      </c>
    </row>
    <row r="1373">
      <c r="A1373" s="152">
        <v>1.5368688E9</v>
      </c>
      <c r="B1373" s="152">
        <v>125578.9165</v>
      </c>
      <c r="C1373" s="153">
        <f>IFERROR(__xludf.DUMMYFUNCTION("TO_DATE(INT((A1373/(60*60*24))+""1/1/1970""))"),43356.0)</f>
        <v>43356</v>
      </c>
      <c r="G1373" s="152">
        <v>1.5928344E9</v>
      </c>
      <c r="H1373" s="152">
        <v>208034.3811</v>
      </c>
      <c r="J1373" s="158"/>
      <c r="K1373" s="159"/>
      <c r="M1373" s="13">
        <v>1.5164064E9</v>
      </c>
      <c r="N1373" s="13">
        <v>28275.031</v>
      </c>
      <c r="P1373" s="152">
        <v>1.5084252E9</v>
      </c>
      <c r="Q1373" s="152">
        <v>162626.1582</v>
      </c>
      <c r="S1373" s="152">
        <v>1.5217488E9</v>
      </c>
      <c r="T1373" s="152">
        <v>10036.8926</v>
      </c>
      <c r="V1373" s="152">
        <v>1.5015312E9</v>
      </c>
      <c r="W1373" s="152">
        <v>94393.1148</v>
      </c>
      <c r="Y1373" s="152">
        <v>1.4992704E9</v>
      </c>
      <c r="Z1373" s="152">
        <v>89557.0148</v>
      </c>
      <c r="AA1373" s="153">
        <f>IFERROR(__xludf.DUMMYFUNCTION("TO_DATE(INT((AB1373/(60*60*24))+""1/1/1970""))"),43955.0)</f>
        <v>43955</v>
      </c>
      <c r="AB1373" s="156">
        <v>1.5886224E9</v>
      </c>
      <c r="AC1373" s="156">
        <v>153181.7018</v>
      </c>
      <c r="AD1373" s="153">
        <f>IFERROR(__xludf.DUMMYFUNCTION("TO_DATE(INT((AE1373/(60*60*24))+""1/1/1970""))"),43964.0)</f>
        <v>43964</v>
      </c>
      <c r="AE1373" s="152">
        <v>1.5893424E9</v>
      </c>
      <c r="AF1373" s="152">
        <v>110402.555</v>
      </c>
      <c r="AG1373" s="153">
        <f>IFERROR(__xludf.DUMMYFUNCTION("TO_DATE(INT((AH1373/(60*60*24))+""1/1/1970""))"),43683.0)</f>
        <v>43683</v>
      </c>
      <c r="AH1373" s="152">
        <v>1.565122018E9</v>
      </c>
      <c r="AI1373" s="152">
        <v>107793.9605</v>
      </c>
    </row>
    <row r="1374">
      <c r="A1374" s="156">
        <v>1.53693186E9</v>
      </c>
      <c r="B1374" s="156">
        <v>125656.4105</v>
      </c>
      <c r="C1374" s="153">
        <f>IFERROR(__xludf.DUMMYFUNCTION("TO_DATE(INT((A1374/(60*60*24))+""1/1/1970""))"),43357.0)</f>
        <v>43357</v>
      </c>
      <c r="G1374" s="152">
        <v>1.5928848E9</v>
      </c>
      <c r="H1374" s="152">
        <v>210893.6711</v>
      </c>
      <c r="J1374" s="158"/>
      <c r="K1374" s="160"/>
      <c r="M1374" s="13">
        <v>1.5164928E9</v>
      </c>
      <c r="N1374" s="13">
        <v>28275.031</v>
      </c>
      <c r="P1374" s="156">
        <v>1.5084432E9</v>
      </c>
      <c r="Q1374" s="156">
        <v>162626.1582</v>
      </c>
      <c r="S1374" s="156">
        <v>1.5218136E9</v>
      </c>
      <c r="T1374" s="156">
        <v>10033.0923</v>
      </c>
      <c r="V1374" s="156">
        <v>1.501542E9</v>
      </c>
      <c r="W1374" s="156">
        <v>94433.8271</v>
      </c>
      <c r="Y1374" s="156">
        <v>1.4992956E9</v>
      </c>
      <c r="Z1374" s="156">
        <v>89557.0148</v>
      </c>
      <c r="AA1374" s="153">
        <f>IFERROR(__xludf.DUMMYFUNCTION("TO_DATE(INT((AB1374/(60*60*24))+""1/1/1970""))"),43956.0)</f>
        <v>43956</v>
      </c>
      <c r="AB1374" s="152">
        <v>1.5886512E9</v>
      </c>
      <c r="AC1374" s="152">
        <v>153181.7018</v>
      </c>
      <c r="AD1374" s="153">
        <f>IFERROR(__xludf.DUMMYFUNCTION("TO_DATE(INT((AE1374/(60*60*24))+""1/1/1970""))"),43964.0)</f>
        <v>43964</v>
      </c>
      <c r="AE1374" s="156">
        <v>1.5893784E9</v>
      </c>
      <c r="AF1374" s="156">
        <v>110402.555</v>
      </c>
      <c r="AG1374" s="153">
        <f>IFERROR(__xludf.DUMMYFUNCTION("TO_DATE(INT((AH1374/(60*60*24))+""1/1/1970""))"),43683.0)</f>
        <v>43683</v>
      </c>
      <c r="AH1374" s="156">
        <v>1.565135984E9</v>
      </c>
      <c r="AI1374" s="156">
        <v>107793.9605</v>
      </c>
    </row>
    <row r="1375">
      <c r="A1375" s="152">
        <v>1.5369552E9</v>
      </c>
      <c r="B1375" s="152">
        <v>125600.4426</v>
      </c>
      <c r="C1375" s="153">
        <f>IFERROR(__xludf.DUMMYFUNCTION("TO_DATE(INT((A1375/(60*60*24))+""1/1/1970""))"),43357.0)</f>
        <v>43357</v>
      </c>
      <c r="G1375" s="156">
        <v>1.5929712E9</v>
      </c>
      <c r="H1375" s="156">
        <v>209837.2411</v>
      </c>
      <c r="J1375" s="158"/>
      <c r="K1375" s="159"/>
      <c r="M1375" s="13">
        <v>1.5165792E9</v>
      </c>
      <c r="N1375" s="13">
        <v>28358.0979</v>
      </c>
      <c r="P1375" s="152">
        <v>1.508472E9</v>
      </c>
      <c r="Q1375" s="152">
        <v>162742.4633</v>
      </c>
      <c r="S1375" s="152">
        <v>1.5218352E9</v>
      </c>
      <c r="T1375" s="152">
        <v>10033.0923</v>
      </c>
      <c r="V1375" s="152">
        <v>1.5015708E9</v>
      </c>
      <c r="W1375" s="152">
        <v>94521.0846</v>
      </c>
      <c r="Y1375" s="152">
        <v>1.49931E9</v>
      </c>
      <c r="Z1375" s="152">
        <v>89677.7265</v>
      </c>
      <c r="AA1375" s="153">
        <f>IFERROR(__xludf.DUMMYFUNCTION("TO_DATE(INT((AB1375/(60*60*24))+""1/1/1970""))"),43956.0)</f>
        <v>43956</v>
      </c>
      <c r="AB1375" s="156">
        <v>1.5886872E9</v>
      </c>
      <c r="AC1375" s="156">
        <v>155410.9705</v>
      </c>
      <c r="AD1375" s="153">
        <f>IFERROR(__xludf.DUMMYFUNCTION("TO_DATE(INT((AE1375/(60*60*24))+""1/1/1970""))"),43964.0)</f>
        <v>43964</v>
      </c>
      <c r="AE1375" s="152">
        <v>1.5893964E9</v>
      </c>
      <c r="AF1375" s="152">
        <v>110402.555</v>
      </c>
      <c r="AG1375" s="153">
        <f>IFERROR(__xludf.DUMMYFUNCTION("TO_DATE(INT((AH1375/(60*60*24))+""1/1/1970""))"),43684.0)</f>
        <v>43684</v>
      </c>
      <c r="AH1375" s="152">
        <v>1.565137991E9</v>
      </c>
      <c r="AI1375" s="152">
        <v>107793.9605</v>
      </c>
    </row>
    <row r="1376">
      <c r="A1376" s="156">
        <v>1.53719106E9</v>
      </c>
      <c r="B1376" s="156">
        <v>125522.9486</v>
      </c>
      <c r="C1376" s="153">
        <f>IFERROR(__xludf.DUMMYFUNCTION("TO_DATE(INT((A1376/(60*60*24))+""1/1/1970""))"),43360.0)</f>
        <v>43360</v>
      </c>
      <c r="G1376" s="152">
        <v>1.5930576E9</v>
      </c>
      <c r="H1376" s="152">
        <v>208401.8211</v>
      </c>
      <c r="J1376" s="158"/>
      <c r="K1376" s="160"/>
      <c r="M1376" s="13">
        <v>1.5166332E9</v>
      </c>
      <c r="N1376" s="13">
        <v>28358.0979</v>
      </c>
      <c r="P1376" s="156">
        <v>1.5085116E9</v>
      </c>
      <c r="Q1376" s="156">
        <v>162742.4633</v>
      </c>
      <c r="S1376" s="156">
        <v>1.5218496E9</v>
      </c>
      <c r="T1376" s="156">
        <v>10038.0709</v>
      </c>
      <c r="V1376" s="156">
        <v>1.5016104E9</v>
      </c>
      <c r="W1376" s="156">
        <v>94577.3993</v>
      </c>
      <c r="Y1376" s="156">
        <v>1.4993496E9</v>
      </c>
      <c r="Z1376" s="156">
        <v>89677.7265</v>
      </c>
      <c r="AA1376" s="153">
        <f>IFERROR(__xludf.DUMMYFUNCTION("TO_DATE(INT((AB1376/(60*60*24))+""1/1/1970""))"),43956.0)</f>
        <v>43956</v>
      </c>
      <c r="AB1376" s="152">
        <v>1.5887052E9</v>
      </c>
      <c r="AC1376" s="152">
        <v>157123.5702</v>
      </c>
      <c r="AD1376" s="153">
        <f>IFERROR(__xludf.DUMMYFUNCTION("TO_DATE(INT((AE1376/(60*60*24))+""1/1/1970""))"),43964.0)</f>
        <v>43964</v>
      </c>
      <c r="AE1376" s="156">
        <v>1.5894E9</v>
      </c>
      <c r="AF1376" s="156">
        <v>110402.555</v>
      </c>
      <c r="AG1376" s="153">
        <f>IFERROR(__xludf.DUMMYFUNCTION("TO_DATE(INT((AH1376/(60*60*24))+""1/1/1970""))"),43684.0)</f>
        <v>43684</v>
      </c>
      <c r="AH1376" s="156">
        <v>1.565154651E9</v>
      </c>
      <c r="AI1376" s="156">
        <v>107793.9605</v>
      </c>
    </row>
    <row r="1377">
      <c r="A1377" s="152">
        <v>1.5372144E9</v>
      </c>
      <c r="B1377" s="152">
        <v>124937.4383</v>
      </c>
      <c r="C1377" s="153">
        <f>IFERROR(__xludf.DUMMYFUNCTION("TO_DATE(INT((A1377/(60*60*24))+""1/1/1970""))"),43360.0)</f>
        <v>43360</v>
      </c>
      <c r="G1377" s="156">
        <v>1.593144E9</v>
      </c>
      <c r="H1377" s="156">
        <v>211816.8111</v>
      </c>
      <c r="J1377" s="158"/>
      <c r="K1377" s="159"/>
      <c r="M1377" s="13">
        <v>1.5166548E9</v>
      </c>
      <c r="N1377" s="13">
        <v>28358.0979</v>
      </c>
      <c r="P1377" s="152">
        <v>1.5085296E9</v>
      </c>
      <c r="Q1377" s="152">
        <v>162742.4633</v>
      </c>
      <c r="S1377" s="152">
        <v>1.5220224E9</v>
      </c>
      <c r="T1377" s="152">
        <v>10038.5263</v>
      </c>
      <c r="V1377" s="152">
        <v>1.5016284E9</v>
      </c>
      <c r="W1377" s="152">
        <v>94484.5788</v>
      </c>
      <c r="Y1377" s="152">
        <v>1.499382E9</v>
      </c>
      <c r="Z1377" s="152">
        <v>89677.7265</v>
      </c>
      <c r="AA1377" s="153">
        <f>IFERROR(__xludf.DUMMYFUNCTION("TO_DATE(INT((AB1377/(60*60*24))+""1/1/1970""))"),43956.0)</f>
        <v>43956</v>
      </c>
      <c r="AB1377" s="156">
        <v>1.5887088E9</v>
      </c>
      <c r="AC1377" s="156">
        <v>155346.4021</v>
      </c>
      <c r="AD1377" s="153">
        <f>IFERROR(__xludf.DUMMYFUNCTION("TO_DATE(INT((AE1377/(60*60*24))+""1/1/1970""))"),43965.0)</f>
        <v>43965</v>
      </c>
      <c r="AE1377" s="152">
        <v>1.5894288E9</v>
      </c>
      <c r="AF1377" s="152">
        <v>110019.795</v>
      </c>
      <c r="AG1377" s="153">
        <f>IFERROR(__xludf.DUMMYFUNCTION("TO_DATE(INT((AH1377/(60*60*24))+""1/1/1970""))"),43684.0)</f>
        <v>43684</v>
      </c>
      <c r="AH1377" s="152">
        <v>1.565170535E9</v>
      </c>
      <c r="AI1377" s="152">
        <v>107793.9605</v>
      </c>
    </row>
    <row r="1378">
      <c r="A1378" s="156">
        <v>1.53727746E9</v>
      </c>
      <c r="B1378" s="156">
        <v>125126.8681</v>
      </c>
      <c r="C1378" s="153">
        <f>IFERROR(__xludf.DUMMYFUNCTION("TO_DATE(INT((A1378/(60*60*24))+""1/1/1970""))"),43361.0)</f>
        <v>43361</v>
      </c>
      <c r="G1378" s="152">
        <v>1.5932304E9</v>
      </c>
      <c r="H1378" s="152">
        <v>206395.5111</v>
      </c>
      <c r="J1378" s="158"/>
      <c r="K1378" s="160"/>
      <c r="M1378" s="13">
        <v>1.5167196E9</v>
      </c>
      <c r="N1378" s="13">
        <v>28167.9556</v>
      </c>
      <c r="P1378" s="156">
        <v>1.5085584E9</v>
      </c>
      <c r="Q1378" s="156">
        <v>164139.583</v>
      </c>
      <c r="S1378" s="156">
        <v>1.5220728E9</v>
      </c>
      <c r="T1378" s="156">
        <v>10038.5263</v>
      </c>
      <c r="V1378" s="156">
        <v>1.50165E9</v>
      </c>
      <c r="W1378" s="156">
        <v>94485.5362</v>
      </c>
      <c r="Y1378" s="156">
        <v>1.4993892E9</v>
      </c>
      <c r="Z1378" s="156">
        <v>88988.7975</v>
      </c>
      <c r="AA1378" s="153">
        <f>IFERROR(__xludf.DUMMYFUNCTION("TO_DATE(INT((AB1378/(60*60*24))+""1/1/1970""))"),43957.0)</f>
        <v>43957</v>
      </c>
      <c r="AB1378" s="152">
        <v>1.5887376E9</v>
      </c>
      <c r="AC1378" s="152">
        <v>155346.4021</v>
      </c>
      <c r="AD1378" s="153">
        <f>IFERROR(__xludf.DUMMYFUNCTION("TO_DATE(INT((AE1378/(60*60*24))+""1/1/1970""))"),43965.0)</f>
        <v>43965</v>
      </c>
      <c r="AE1378" s="156">
        <v>1.5894648E9</v>
      </c>
      <c r="AF1378" s="156">
        <v>110019.795</v>
      </c>
      <c r="AG1378" s="153">
        <f>IFERROR(__xludf.DUMMYFUNCTION("TO_DATE(INT((AH1378/(60*60*24))+""1/1/1970""))"),43684.0)</f>
        <v>43684</v>
      </c>
      <c r="AH1378" s="156">
        <v>1.56518634E9</v>
      </c>
      <c r="AI1378" s="156">
        <v>107793.9605</v>
      </c>
    </row>
    <row r="1379">
      <c r="A1379" s="152">
        <v>1.5373008E9</v>
      </c>
      <c r="B1379" s="152">
        <v>125613.3583</v>
      </c>
      <c r="C1379" s="153">
        <f>IFERROR(__xludf.DUMMYFUNCTION("TO_DATE(INT((A1379/(60*60*24))+""1/1/1970""))"),43361.0)</f>
        <v>43361</v>
      </c>
      <c r="G1379" s="156">
        <v>1.5934392E9</v>
      </c>
      <c r="H1379" s="156">
        <v>206395.5111</v>
      </c>
      <c r="J1379" s="158"/>
      <c r="K1379" s="159"/>
      <c r="M1379" s="13">
        <v>1.5167412E9</v>
      </c>
      <c r="N1379" s="13">
        <v>28167.9556</v>
      </c>
      <c r="P1379" s="152">
        <v>1.5087672E9</v>
      </c>
      <c r="Q1379" s="152">
        <v>164139.583</v>
      </c>
      <c r="S1379" s="152">
        <v>1.5220944E9</v>
      </c>
      <c r="T1379" s="152">
        <v>10038.5263</v>
      </c>
      <c r="V1379" s="152">
        <v>1.5016896E9</v>
      </c>
      <c r="W1379" s="152">
        <v>94698.0251</v>
      </c>
      <c r="Y1379" s="152">
        <v>1.4994288E9</v>
      </c>
      <c r="Z1379" s="152">
        <v>88988.7975</v>
      </c>
      <c r="AA1379" s="153">
        <f>IFERROR(__xludf.DUMMYFUNCTION("TO_DATE(INT((AB1379/(60*60*24))+""1/1/1970""))"),43957.0)</f>
        <v>43957</v>
      </c>
      <c r="AB1379" s="156">
        <v>1.5887736E9</v>
      </c>
      <c r="AC1379" s="156">
        <v>155718.0188</v>
      </c>
      <c r="AD1379" s="153">
        <f>IFERROR(__xludf.DUMMYFUNCTION("TO_DATE(INT((AE1379/(60*60*24))+""1/1/1970""))"),43965.0)</f>
        <v>43965</v>
      </c>
      <c r="AE1379" s="152">
        <v>1.5894828E9</v>
      </c>
      <c r="AF1379" s="152">
        <v>110019.795</v>
      </c>
      <c r="AG1379" s="153">
        <f>IFERROR(__xludf.DUMMYFUNCTION("TO_DATE(INT((AH1379/(60*60*24))+""1/1/1970""))"),43684.0)</f>
        <v>43684</v>
      </c>
      <c r="AH1379" s="152">
        <v>1.565202149E9</v>
      </c>
      <c r="AI1379" s="152">
        <v>105603.6745</v>
      </c>
    </row>
    <row r="1380">
      <c r="A1380" s="156">
        <v>1.53736386E9</v>
      </c>
      <c r="B1380" s="156">
        <v>125660.7157</v>
      </c>
      <c r="C1380" s="153">
        <f>IFERROR(__xludf.DUMMYFUNCTION("TO_DATE(INT((A1380/(60*60*24))+""1/1/1970""))"),43362.0)</f>
        <v>43362</v>
      </c>
      <c r="G1380" s="156">
        <v>1.5934896E9</v>
      </c>
      <c r="H1380" s="156">
        <v>202068.0824</v>
      </c>
      <c r="J1380" s="158"/>
      <c r="K1380" s="159"/>
      <c r="M1380" s="13">
        <v>1.516806E9</v>
      </c>
      <c r="N1380" s="13">
        <v>28254.5598</v>
      </c>
      <c r="P1380" s="156">
        <v>1.5087888E9</v>
      </c>
      <c r="Q1380" s="156">
        <v>164139.583</v>
      </c>
      <c r="S1380" s="156">
        <v>1.5221592E9</v>
      </c>
      <c r="T1380" s="156">
        <v>10046.0556</v>
      </c>
      <c r="V1380" s="156">
        <v>1.5017148E9</v>
      </c>
      <c r="W1380" s="156">
        <v>94631.2145</v>
      </c>
      <c r="Y1380" s="156">
        <v>1.4994612E9</v>
      </c>
      <c r="Z1380" s="156">
        <v>88988.7975</v>
      </c>
      <c r="AA1380" s="153">
        <f>IFERROR(__xludf.DUMMYFUNCTION("TO_DATE(INT((AB1380/(60*60*24))+""1/1/1970""))"),43957.0)</f>
        <v>43957</v>
      </c>
      <c r="AB1380" s="152">
        <v>1.5887916E9</v>
      </c>
      <c r="AC1380" s="152">
        <v>156625.4444</v>
      </c>
      <c r="AD1380" s="153">
        <f>IFERROR(__xludf.DUMMYFUNCTION("TO_DATE(INT((AE1380/(60*60*24))+""1/1/1970""))"),43965.0)</f>
        <v>43965</v>
      </c>
      <c r="AE1380" s="156">
        <v>1.5894864E9</v>
      </c>
      <c r="AF1380" s="156">
        <v>110019.795</v>
      </c>
      <c r="AG1380" s="153">
        <f>IFERROR(__xludf.DUMMYFUNCTION("TO_DATE(INT((AH1380/(60*60*24))+""1/1/1970""))"),43684.0)</f>
        <v>43684</v>
      </c>
      <c r="AH1380" s="156">
        <v>1.565217948E9</v>
      </c>
      <c r="AI1380" s="156">
        <v>105603.6745</v>
      </c>
    </row>
    <row r="1381">
      <c r="A1381" s="152">
        <v>1.5373872E9</v>
      </c>
      <c r="B1381" s="152">
        <v>125746.8202</v>
      </c>
      <c r="C1381" s="153">
        <f>IFERROR(__xludf.DUMMYFUNCTION("TO_DATE(INT((A1381/(60*60*24))+""1/1/1970""))"),43362.0)</f>
        <v>43362</v>
      </c>
      <c r="G1381" s="152">
        <v>1.593576E9</v>
      </c>
      <c r="H1381" s="152">
        <v>205872.1992</v>
      </c>
      <c r="J1381" s="158"/>
      <c r="K1381" s="160"/>
      <c r="M1381" s="13">
        <v>1.5168276E9</v>
      </c>
      <c r="N1381" s="13">
        <v>28254.5598</v>
      </c>
      <c r="P1381" s="152">
        <v>1.5088176E9</v>
      </c>
      <c r="Q1381" s="152">
        <v>163099.3881</v>
      </c>
      <c r="S1381" s="152">
        <v>1.5221808E9</v>
      </c>
      <c r="T1381" s="152">
        <v>10046.0556</v>
      </c>
      <c r="V1381" s="152">
        <v>1.5017292E9</v>
      </c>
      <c r="W1381" s="152">
        <v>94560.6213</v>
      </c>
      <c r="Y1381" s="152">
        <v>1.499472E9</v>
      </c>
      <c r="Z1381" s="152">
        <v>89184.782</v>
      </c>
      <c r="AA1381" s="153">
        <f>IFERROR(__xludf.DUMMYFUNCTION("TO_DATE(INT((AB1381/(60*60*24))+""1/1/1970""))"),43957.0)</f>
        <v>43957</v>
      </c>
      <c r="AB1381" s="156">
        <v>1.5887952E9</v>
      </c>
      <c r="AC1381" s="156">
        <v>155698.8855</v>
      </c>
      <c r="AD1381" s="153">
        <f>IFERROR(__xludf.DUMMYFUNCTION("TO_DATE(INT((AE1381/(60*60*24))+""1/1/1970""))"),43966.0)</f>
        <v>43966</v>
      </c>
      <c r="AE1381" s="152">
        <v>1.5895152E9</v>
      </c>
      <c r="AF1381" s="152">
        <v>109992.455</v>
      </c>
      <c r="AG1381" s="153">
        <f>IFERROR(__xludf.DUMMYFUNCTION("TO_DATE(INT((AH1381/(60*60*24))+""1/1/1970""))"),43684.0)</f>
        <v>43684</v>
      </c>
      <c r="AH1381" s="152">
        <v>1.565222392E9</v>
      </c>
      <c r="AI1381" s="152">
        <v>105603.6745</v>
      </c>
    </row>
    <row r="1382">
      <c r="A1382" s="156">
        <v>1.53745026E9</v>
      </c>
      <c r="B1382" s="156">
        <v>126444.2663</v>
      </c>
      <c r="C1382" s="153">
        <f>IFERROR(__xludf.DUMMYFUNCTION("TO_DATE(INT((A1382/(60*60*24))+""1/1/1970""))"),43363.0)</f>
        <v>43363</v>
      </c>
      <c r="G1382" s="156">
        <v>1.5936624E9</v>
      </c>
      <c r="H1382" s="156">
        <v>209154.7617</v>
      </c>
      <c r="J1382" s="158"/>
      <c r="K1382" s="159"/>
      <c r="M1382" s="13">
        <v>1.5168924E9</v>
      </c>
      <c r="N1382" s="13">
        <v>28306.7201</v>
      </c>
      <c r="P1382" s="156">
        <v>1.5088572E9</v>
      </c>
      <c r="Q1382" s="156">
        <v>163099.3881</v>
      </c>
      <c r="S1382" s="156">
        <v>1.5222456E9</v>
      </c>
      <c r="T1382" s="156">
        <v>10034.3482</v>
      </c>
      <c r="V1382" s="156">
        <v>1.5017688E9</v>
      </c>
      <c r="W1382" s="156">
        <v>93893.5284</v>
      </c>
      <c r="Y1382" s="156">
        <v>1.4996376E9</v>
      </c>
      <c r="Z1382" s="156">
        <v>89184.782</v>
      </c>
      <c r="AA1382" s="153">
        <f>IFERROR(__xludf.DUMMYFUNCTION("TO_DATE(INT((AB1382/(60*60*24))+""1/1/1970""))"),43958.0)</f>
        <v>43958</v>
      </c>
      <c r="AB1382" s="152">
        <v>1.588824E9</v>
      </c>
      <c r="AC1382" s="152">
        <v>155698.8855</v>
      </c>
      <c r="AD1382" s="153">
        <f>IFERROR(__xludf.DUMMYFUNCTION("TO_DATE(INT((AE1382/(60*60*24))+""1/1/1970""))"),43966.0)</f>
        <v>43966</v>
      </c>
      <c r="AE1382" s="156">
        <v>1.5895512E9</v>
      </c>
      <c r="AF1382" s="156">
        <v>109992.455</v>
      </c>
      <c r="AG1382" s="153">
        <f>IFERROR(__xludf.DUMMYFUNCTION("TO_DATE(INT((AH1382/(60*60*24))+""1/1/1970""))"),43685.0)</f>
        <v>43685</v>
      </c>
      <c r="AH1382" s="156">
        <v>1.565234705E9</v>
      </c>
      <c r="AI1382" s="156">
        <v>105603.6745</v>
      </c>
    </row>
    <row r="1383">
      <c r="A1383" s="152">
        <v>1.5374736E9</v>
      </c>
      <c r="B1383" s="152">
        <v>126762.8528</v>
      </c>
      <c r="C1383" s="153">
        <f>IFERROR(__xludf.DUMMYFUNCTION("TO_DATE(INT((A1383/(60*60*24))+""1/1/1970""))"),43363.0)</f>
        <v>43363</v>
      </c>
      <c r="G1383" s="152">
        <v>1.5937488E9</v>
      </c>
      <c r="H1383" s="152">
        <v>209093.0316</v>
      </c>
      <c r="J1383" s="158"/>
      <c r="K1383" s="160"/>
      <c r="M1383" s="13">
        <v>1.516914E9</v>
      </c>
      <c r="N1383" s="13">
        <v>28306.7201</v>
      </c>
      <c r="P1383" s="152">
        <v>1.5088752E9</v>
      </c>
      <c r="Q1383" s="152">
        <v>163099.3881</v>
      </c>
      <c r="S1383" s="152">
        <v>1.5222672E9</v>
      </c>
      <c r="T1383" s="152">
        <v>10034.3482</v>
      </c>
      <c r="V1383" s="152">
        <v>1.5018012E9</v>
      </c>
      <c r="W1383" s="152">
        <v>94038.3025</v>
      </c>
      <c r="Y1383" s="152">
        <v>1.4996412E9</v>
      </c>
      <c r="Z1383" s="152">
        <v>89184.782</v>
      </c>
      <c r="AA1383" s="153">
        <f>IFERROR(__xludf.DUMMYFUNCTION("TO_DATE(INT((AB1383/(60*60*24))+""1/1/1970""))"),43958.0)</f>
        <v>43958</v>
      </c>
      <c r="AB1383" s="156">
        <v>1.58886E9</v>
      </c>
      <c r="AC1383" s="156">
        <v>157277.7706</v>
      </c>
      <c r="AD1383" s="153">
        <f>IFERROR(__xludf.DUMMYFUNCTION("TO_DATE(INT((AE1383/(60*60*24))+""1/1/1970""))"),43966.0)</f>
        <v>43966</v>
      </c>
      <c r="AE1383" s="152">
        <v>1.5895692E9</v>
      </c>
      <c r="AF1383" s="152">
        <v>109992.455</v>
      </c>
      <c r="AG1383" s="153">
        <f>IFERROR(__xludf.DUMMYFUNCTION("TO_DATE(INT((AH1383/(60*60*24))+""1/1/1970""))"),43685.0)</f>
        <v>43685</v>
      </c>
      <c r="AH1383" s="152">
        <v>1.565250521E9</v>
      </c>
      <c r="AI1383" s="152">
        <v>105603.6745</v>
      </c>
    </row>
    <row r="1384">
      <c r="A1384" s="156">
        <v>1.5375024E9</v>
      </c>
      <c r="B1384" s="156">
        <v>126762.8528</v>
      </c>
      <c r="C1384" s="153">
        <f>IFERROR(__xludf.DUMMYFUNCTION("TO_DATE(INT((A1384/(60*60*24))+""1/1/1970""))"),43364.0)</f>
        <v>43364</v>
      </c>
      <c r="G1384" s="156">
        <v>1.594044E9</v>
      </c>
      <c r="H1384" s="156">
        <v>209093.0316</v>
      </c>
      <c r="J1384" s="158"/>
      <c r="K1384" s="159"/>
      <c r="M1384" s="13">
        <v>1.5169788E9</v>
      </c>
      <c r="N1384" s="13">
        <v>28288.0756</v>
      </c>
      <c r="P1384" s="156">
        <v>1.508904E9</v>
      </c>
      <c r="Q1384" s="156">
        <v>163519.0078</v>
      </c>
      <c r="S1384" s="156">
        <v>1.522332E9</v>
      </c>
      <c r="T1384" s="156">
        <v>10016.9725</v>
      </c>
      <c r="V1384" s="156">
        <v>1.5018084E9</v>
      </c>
      <c r="W1384" s="156">
        <v>94018.5304</v>
      </c>
      <c r="Y1384" s="156">
        <v>1.4996772E9</v>
      </c>
      <c r="Z1384" s="156">
        <v>89153.5714</v>
      </c>
      <c r="AA1384" s="153">
        <f>IFERROR(__xludf.DUMMYFUNCTION("TO_DATE(INT((AB1384/(60*60*24))+""1/1/1970""))"),43958.0)</f>
        <v>43958</v>
      </c>
      <c r="AB1384" s="152">
        <v>1.588878E9</v>
      </c>
      <c r="AC1384" s="152">
        <v>157543.6205</v>
      </c>
      <c r="AD1384" s="153">
        <f>IFERROR(__xludf.DUMMYFUNCTION("TO_DATE(INT((AE1384/(60*60*24))+""1/1/1970""))"),43966.0)</f>
        <v>43966</v>
      </c>
      <c r="AE1384" s="156">
        <v>1.5895728E9</v>
      </c>
      <c r="AF1384" s="156">
        <v>109992.455</v>
      </c>
      <c r="AG1384" s="153">
        <f>IFERROR(__xludf.DUMMYFUNCTION("TO_DATE(INT((AH1384/(60*60*24))+""1/1/1970""))"),43685.0)</f>
        <v>43685</v>
      </c>
      <c r="AH1384" s="156">
        <v>1.565266457E9</v>
      </c>
      <c r="AI1384" s="156">
        <v>105603.6745</v>
      </c>
    </row>
    <row r="1385">
      <c r="A1385" s="152">
        <v>1.53754188E9</v>
      </c>
      <c r="B1385" s="152">
        <v>126883.9497</v>
      </c>
      <c r="C1385" s="153">
        <f>IFERROR(__xludf.DUMMYFUNCTION("TO_DATE(INT((A1385/(60*60*24))+""1/1/1970""))"),43364.0)</f>
        <v>43364</v>
      </c>
      <c r="G1385" s="156">
        <v>1.5940944E9</v>
      </c>
      <c r="H1385" s="156">
        <v>210937.7685</v>
      </c>
      <c r="J1385" s="158"/>
      <c r="K1385" s="159"/>
      <c r="M1385" s="13">
        <v>1.5170004E9</v>
      </c>
      <c r="N1385" s="13">
        <v>28288.0756</v>
      </c>
      <c r="P1385" s="152">
        <v>1.5089436E9</v>
      </c>
      <c r="Q1385" s="152">
        <v>163519.0078</v>
      </c>
      <c r="S1385" s="152">
        <v>1.5223536E9</v>
      </c>
      <c r="T1385" s="152">
        <v>10016.9725</v>
      </c>
      <c r="V1385" s="152">
        <v>1.501848E9</v>
      </c>
      <c r="W1385" s="152">
        <v>94059.1698</v>
      </c>
      <c r="Y1385" s="152">
        <v>1.4997168E9</v>
      </c>
      <c r="Z1385" s="152">
        <v>89153.5714</v>
      </c>
      <c r="AA1385" s="153">
        <f>IFERROR(__xludf.DUMMYFUNCTION("TO_DATE(INT((AB1385/(60*60*24))+""1/1/1970""))"),43958.0)</f>
        <v>43958</v>
      </c>
      <c r="AB1385" s="156">
        <v>1.5888816E9</v>
      </c>
      <c r="AC1385" s="156">
        <v>157119.3876</v>
      </c>
      <c r="AD1385" s="153">
        <f>IFERROR(__xludf.DUMMYFUNCTION("TO_DATE(INT((AE1385/(60*60*24))+""1/1/1970""))"),43967.0)</f>
        <v>43967</v>
      </c>
      <c r="AE1385" s="152">
        <v>1.5896016E9</v>
      </c>
      <c r="AF1385" s="152">
        <v>110812.655</v>
      </c>
      <c r="AG1385" s="153">
        <f>IFERROR(__xludf.DUMMYFUNCTION("TO_DATE(INT((AH1385/(60*60*24))+""1/1/1970""))"),43685.0)</f>
        <v>43685</v>
      </c>
      <c r="AH1385" s="152">
        <v>1.56528225E9</v>
      </c>
      <c r="AI1385" s="152">
        <v>105603.6745</v>
      </c>
    </row>
    <row r="1386">
      <c r="A1386" s="156">
        <v>1.53756E9</v>
      </c>
      <c r="B1386" s="156">
        <v>126650.4097</v>
      </c>
      <c r="C1386" s="153">
        <f>IFERROR(__xludf.DUMMYFUNCTION("TO_DATE(INT((A1386/(60*60*24))+""1/1/1970""))"),43364.0)</f>
        <v>43364</v>
      </c>
      <c r="G1386" s="152">
        <v>1.5941808E9</v>
      </c>
      <c r="H1386" s="152">
        <v>213530.8732</v>
      </c>
      <c r="J1386" s="158"/>
      <c r="K1386" s="160"/>
      <c r="M1386" s="13">
        <v>1.5170112E9</v>
      </c>
      <c r="N1386" s="13">
        <v>28397.9058</v>
      </c>
      <c r="P1386" s="156">
        <v>1.5089616E9</v>
      </c>
      <c r="Q1386" s="156">
        <v>163519.0078</v>
      </c>
      <c r="S1386" s="156">
        <v>1.522368E9</v>
      </c>
      <c r="T1386" s="156">
        <v>10015.9532</v>
      </c>
      <c r="V1386" s="156">
        <v>1.5018804E9</v>
      </c>
      <c r="W1386" s="156">
        <v>94510.1947</v>
      </c>
      <c r="Y1386" s="156">
        <v>1.4997276E9</v>
      </c>
      <c r="Z1386" s="156">
        <v>89153.5714</v>
      </c>
      <c r="AA1386" s="153">
        <f>IFERROR(__xludf.DUMMYFUNCTION("TO_DATE(INT((AB1386/(60*60*24))+""1/1/1970""))"),43959.0)</f>
        <v>43959</v>
      </c>
      <c r="AB1386" s="152">
        <v>1.5889104E9</v>
      </c>
      <c r="AC1386" s="152">
        <v>157119.3876</v>
      </c>
      <c r="AD1386" s="153">
        <f>IFERROR(__xludf.DUMMYFUNCTION("TO_DATE(INT((AE1386/(60*60*24))+""1/1/1970""))"),43969.0)</f>
        <v>43969</v>
      </c>
      <c r="AE1386" s="156">
        <v>1.5898104E9</v>
      </c>
      <c r="AF1386" s="156">
        <v>110812.655</v>
      </c>
      <c r="AG1386" s="153">
        <f>IFERROR(__xludf.DUMMYFUNCTION("TO_DATE(INT((AH1386/(60*60*24))+""1/1/1970""))"),43685.0)</f>
        <v>43685</v>
      </c>
      <c r="AH1386" s="156">
        <v>1.565298221E9</v>
      </c>
      <c r="AI1386" s="156">
        <v>105603.6745</v>
      </c>
    </row>
    <row r="1387">
      <c r="A1387" s="152">
        <v>1.53779586E9</v>
      </c>
      <c r="B1387" s="152">
        <v>126326.0485</v>
      </c>
      <c r="C1387" s="153">
        <f>IFERROR(__xludf.DUMMYFUNCTION("TO_DATE(INT((A1387/(60*60*24))+""1/1/1970""))"),43367.0)</f>
        <v>43367</v>
      </c>
      <c r="G1387" s="156">
        <v>1.5942672E9</v>
      </c>
      <c r="H1387" s="156">
        <v>218975.862</v>
      </c>
      <c r="J1387" s="158"/>
      <c r="K1387" s="159"/>
      <c r="M1387" s="13">
        <v>1.5170976E9</v>
      </c>
      <c r="N1387" s="13">
        <v>28397.9058</v>
      </c>
      <c r="P1387" s="152">
        <v>1.5089904E9</v>
      </c>
      <c r="Q1387" s="152">
        <v>162188.2984</v>
      </c>
      <c r="S1387" s="152">
        <v>1.5224544E9</v>
      </c>
      <c r="T1387" s="152">
        <v>10016.6644</v>
      </c>
      <c r="V1387" s="152">
        <v>1.5020568E9</v>
      </c>
      <c r="W1387" s="152">
        <v>94519.0819</v>
      </c>
      <c r="Y1387" s="152">
        <v>1.4997564E9</v>
      </c>
      <c r="Z1387" s="152">
        <v>89219.2055</v>
      </c>
      <c r="AA1387" s="153">
        <f>IFERROR(__xludf.DUMMYFUNCTION("TO_DATE(INT((AB1387/(60*60*24))+""1/1/1970""))"),43959.0)</f>
        <v>43959</v>
      </c>
      <c r="AB1387" s="156">
        <v>1.5889464E9</v>
      </c>
      <c r="AC1387" s="156">
        <v>158246.6641</v>
      </c>
      <c r="AD1387" s="153">
        <f>IFERROR(__xludf.DUMMYFUNCTION("TO_DATE(INT((AE1387/(60*60*24))+""1/1/1970""))"),43969.0)</f>
        <v>43969</v>
      </c>
      <c r="AE1387" s="152">
        <v>1.5898284E9</v>
      </c>
      <c r="AF1387" s="152">
        <v>110812.655</v>
      </c>
      <c r="AG1387" s="153">
        <f>IFERROR(__xludf.DUMMYFUNCTION("TO_DATE(INT((AH1387/(60*60*24))+""1/1/1970""))"),43685.0)</f>
        <v>43685</v>
      </c>
      <c r="AH1387" s="152">
        <v>1.565308722E9</v>
      </c>
      <c r="AI1387" s="152">
        <v>105603.6745</v>
      </c>
    </row>
    <row r="1388">
      <c r="A1388" s="156">
        <v>1.5378192E9</v>
      </c>
      <c r="B1388" s="156">
        <v>126230.9026</v>
      </c>
      <c r="C1388" s="153">
        <f>IFERROR(__xludf.DUMMYFUNCTION("TO_DATE(INT((A1388/(60*60*24))+""1/1/1970""))"),43367.0)</f>
        <v>43367</v>
      </c>
      <c r="G1388" s="152">
        <v>1.5943536E9</v>
      </c>
      <c r="H1388" s="152">
        <v>225492.1452</v>
      </c>
      <c r="J1388" s="158"/>
      <c r="K1388" s="160"/>
      <c r="M1388" s="13">
        <v>1.517184E9</v>
      </c>
      <c r="N1388" s="13">
        <v>28404.1604</v>
      </c>
      <c r="P1388" s="156">
        <v>1.50903E9</v>
      </c>
      <c r="Q1388" s="156">
        <v>162188.2984</v>
      </c>
      <c r="S1388" s="156">
        <v>1.5226272E9</v>
      </c>
      <c r="T1388" s="156">
        <v>10018.7058</v>
      </c>
      <c r="V1388" s="156">
        <v>1.5020604E9</v>
      </c>
      <c r="W1388" s="156">
        <v>94464.2098</v>
      </c>
      <c r="Y1388" s="156">
        <v>1.499796E9</v>
      </c>
      <c r="Z1388" s="156">
        <v>89219.2055</v>
      </c>
      <c r="AA1388" s="153">
        <f>IFERROR(__xludf.DUMMYFUNCTION("TO_DATE(INT((AB1388/(60*60*24))+""1/1/1970""))"),43959.0)</f>
        <v>43959</v>
      </c>
      <c r="AB1388" s="152">
        <v>1.5889644E9</v>
      </c>
      <c r="AC1388" s="152">
        <v>158640.7586</v>
      </c>
      <c r="AD1388" s="153">
        <f>IFERROR(__xludf.DUMMYFUNCTION("TO_DATE(INT((AE1388/(60*60*24))+""1/1/1970""))"),43969.0)</f>
        <v>43969</v>
      </c>
      <c r="AE1388" s="156">
        <v>1.589832E9</v>
      </c>
      <c r="AF1388" s="156">
        <v>110812.655</v>
      </c>
      <c r="AG1388" s="153">
        <f>IFERROR(__xludf.DUMMYFUNCTION("TO_DATE(INT((AH1388/(60*60*24))+""1/1/1970""))"),43686.0)</f>
        <v>43686</v>
      </c>
      <c r="AH1388" s="156">
        <v>1.56531406E9</v>
      </c>
      <c r="AI1388" s="156">
        <v>105603.6745</v>
      </c>
    </row>
    <row r="1389">
      <c r="A1389" s="152">
        <v>1.53788226E9</v>
      </c>
      <c r="B1389" s="152">
        <v>126451.4682</v>
      </c>
      <c r="C1389" s="153">
        <f>IFERROR(__xludf.DUMMYFUNCTION("TO_DATE(INT((A1389/(60*60*24))+""1/1/1970""))"),43368.0)</f>
        <v>43368</v>
      </c>
      <c r="G1389" s="156">
        <v>1.59444E9</v>
      </c>
      <c r="H1389" s="156">
        <v>220945.4484</v>
      </c>
      <c r="J1389" s="158"/>
      <c r="K1389" s="159"/>
      <c r="M1389" s="13">
        <v>1.517238E9</v>
      </c>
      <c r="N1389" s="13">
        <v>28404.1604</v>
      </c>
      <c r="P1389" s="152">
        <v>1.509048E9</v>
      </c>
      <c r="Q1389" s="152">
        <v>162188.2984</v>
      </c>
      <c r="S1389" s="152">
        <v>1.5226776E9</v>
      </c>
      <c r="T1389" s="152">
        <v>10018.7058</v>
      </c>
      <c r="V1389" s="152">
        <v>1.5020964E9</v>
      </c>
      <c r="W1389" s="152">
        <v>94465.8453</v>
      </c>
      <c r="Y1389" s="152">
        <v>1.499814E9</v>
      </c>
      <c r="Z1389" s="152">
        <v>89219.2055</v>
      </c>
      <c r="AA1389" s="153">
        <f>IFERROR(__xludf.DUMMYFUNCTION("TO_DATE(INT((AB1389/(60*60*24))+""1/1/1970""))"),43959.0)</f>
        <v>43959</v>
      </c>
      <c r="AB1389" s="156">
        <v>1.588968E9</v>
      </c>
      <c r="AC1389" s="156">
        <v>158794.88</v>
      </c>
      <c r="AD1389" s="153">
        <f>IFERROR(__xludf.DUMMYFUNCTION("TO_DATE(INT((AE1389/(60*60*24))+""1/1/1970""))"),43970.0)</f>
        <v>43970</v>
      </c>
      <c r="AE1389" s="152">
        <v>1.5898608E9</v>
      </c>
      <c r="AF1389" s="152">
        <v>111072.385</v>
      </c>
      <c r="AG1389" s="153">
        <f>IFERROR(__xludf.DUMMYFUNCTION("TO_DATE(INT((AH1389/(60*60*24))+""1/1/1970""))"),43686.0)</f>
        <v>43686</v>
      </c>
      <c r="AH1389" s="152">
        <v>1.56533005E9</v>
      </c>
      <c r="AI1389" s="152">
        <v>105603.6745</v>
      </c>
    </row>
    <row r="1390">
      <c r="A1390" s="156">
        <v>1.5379056E9</v>
      </c>
      <c r="B1390" s="156">
        <v>126114.1326</v>
      </c>
      <c r="C1390" s="153">
        <f>IFERROR(__xludf.DUMMYFUNCTION("TO_DATE(INT((A1390/(60*60*24))+""1/1/1970""))"),43368.0)</f>
        <v>43368</v>
      </c>
      <c r="G1390" s="152">
        <v>1.5946488E9</v>
      </c>
      <c r="H1390" s="152">
        <v>220945.4484</v>
      </c>
      <c r="J1390" s="158"/>
      <c r="K1390" s="160"/>
      <c r="M1390" s="13">
        <v>1.5172596E9</v>
      </c>
      <c r="N1390" s="13">
        <v>28404.1604</v>
      </c>
      <c r="P1390" s="156">
        <v>1.5090768E9</v>
      </c>
      <c r="Q1390" s="156">
        <v>162489.453</v>
      </c>
      <c r="S1390" s="156">
        <v>1.5226992E9</v>
      </c>
      <c r="T1390" s="156">
        <v>10018.7058</v>
      </c>
      <c r="V1390" s="156">
        <v>1.502136E9</v>
      </c>
      <c r="W1390" s="156">
        <v>94561.4516</v>
      </c>
      <c r="Y1390" s="156">
        <v>1.4998356E9</v>
      </c>
      <c r="Z1390" s="156">
        <v>88505.9506</v>
      </c>
      <c r="AA1390" s="153">
        <f>IFERROR(__xludf.DUMMYFUNCTION("TO_DATE(INT((AB1390/(60*60*24))+""1/1/1970""))"),43960.0)</f>
        <v>43960</v>
      </c>
      <c r="AB1390" s="152">
        <v>1.5889968E9</v>
      </c>
      <c r="AC1390" s="152">
        <v>158794.88</v>
      </c>
      <c r="AD1390" s="153">
        <f>IFERROR(__xludf.DUMMYFUNCTION("TO_DATE(INT((AE1390/(60*60*24))+""1/1/1970""))"),43970.0)</f>
        <v>43970</v>
      </c>
      <c r="AE1390" s="156">
        <v>1.5898968E9</v>
      </c>
      <c r="AF1390" s="156">
        <v>111072.385</v>
      </c>
      <c r="AG1390" s="153">
        <f>IFERROR(__xludf.DUMMYFUNCTION("TO_DATE(INT((AH1390/(60*60*24))+""1/1/1970""))"),43686.0)</f>
        <v>43686</v>
      </c>
      <c r="AH1390" s="156">
        <v>1.565345996E9</v>
      </c>
      <c r="AI1390" s="156">
        <v>105603.6745</v>
      </c>
    </row>
    <row r="1391">
      <c r="A1391" s="152">
        <v>1.53796866E9</v>
      </c>
      <c r="B1391" s="152">
        <v>126230.9026</v>
      </c>
      <c r="C1391" s="153">
        <f>IFERROR(__xludf.DUMMYFUNCTION("TO_DATE(INT((A1391/(60*60*24))+""1/1/1970""))"),43369.0)</f>
        <v>43369</v>
      </c>
      <c r="G1391" s="152">
        <v>1.5946992E9</v>
      </c>
      <c r="H1391" s="152">
        <v>207555.8733</v>
      </c>
      <c r="J1391" s="158"/>
      <c r="K1391" s="160"/>
      <c r="M1391" s="13">
        <v>1.5173244E9</v>
      </c>
      <c r="N1391" s="13">
        <v>28465.1161</v>
      </c>
      <c r="P1391" s="152">
        <v>1.5091164E9</v>
      </c>
      <c r="Q1391" s="152">
        <v>162489.453</v>
      </c>
      <c r="S1391" s="152">
        <v>1.522764E9</v>
      </c>
      <c r="T1391" s="152">
        <v>10015.1365</v>
      </c>
      <c r="V1391" s="152">
        <v>1.5021468E9</v>
      </c>
      <c r="W1391" s="152">
        <v>94577.677</v>
      </c>
      <c r="Y1391" s="152">
        <v>1.4998752E9</v>
      </c>
      <c r="Z1391" s="152">
        <v>88505.9506</v>
      </c>
      <c r="AA1391" s="153">
        <f>IFERROR(__xludf.DUMMYFUNCTION("TO_DATE(INT((AB1391/(60*60*24))+""1/1/1970""))"),43962.0)</f>
        <v>43962</v>
      </c>
      <c r="AB1391" s="156">
        <v>1.5892056E9</v>
      </c>
      <c r="AC1391" s="156">
        <v>160646.0866</v>
      </c>
      <c r="AD1391" s="153">
        <f>IFERROR(__xludf.DUMMYFUNCTION("TO_DATE(INT((AE1391/(60*60*24))+""1/1/1970""))"),43970.0)</f>
        <v>43970</v>
      </c>
      <c r="AE1391" s="152">
        <v>1.5899148E9</v>
      </c>
      <c r="AF1391" s="152">
        <v>111072.385</v>
      </c>
      <c r="AG1391" s="153">
        <f>IFERROR(__xludf.DUMMYFUNCTION("TO_DATE(INT((AH1391/(60*60*24))+""1/1/1970""))"),43686.0)</f>
        <v>43686</v>
      </c>
      <c r="AH1391" s="152">
        <v>1.56536184E9</v>
      </c>
      <c r="AI1391" s="152">
        <v>105603.6745</v>
      </c>
    </row>
    <row r="1392">
      <c r="A1392" s="156">
        <v>1.537992E9</v>
      </c>
      <c r="B1392" s="156">
        <v>125737.8736</v>
      </c>
      <c r="C1392" s="153">
        <f>IFERROR(__xludf.DUMMYFUNCTION("TO_DATE(INT((A1392/(60*60*24))+""1/1/1970""))"),43369.0)</f>
        <v>43369</v>
      </c>
      <c r="G1392" s="156">
        <v>1.5947856E9</v>
      </c>
      <c r="H1392" s="156">
        <v>208058.5094</v>
      </c>
      <c r="J1392" s="158"/>
      <c r="K1392" s="159"/>
      <c r="M1392" s="13">
        <v>1.517346E9</v>
      </c>
      <c r="N1392" s="13">
        <v>28465.1161</v>
      </c>
      <c r="P1392" s="156">
        <v>1.5091344E9</v>
      </c>
      <c r="Q1392" s="156">
        <v>162489.453</v>
      </c>
      <c r="S1392" s="156">
        <v>1.5227856E9</v>
      </c>
      <c r="T1392" s="156">
        <v>10015.1365</v>
      </c>
      <c r="V1392" s="156">
        <v>1.5021756E9</v>
      </c>
      <c r="W1392" s="156">
        <v>94533.0767</v>
      </c>
      <c r="Y1392" s="156">
        <v>1.4999004E9</v>
      </c>
      <c r="Z1392" s="156">
        <v>88505.9506</v>
      </c>
      <c r="AA1392" s="153">
        <f>IFERROR(__xludf.DUMMYFUNCTION("TO_DATE(INT((AB1392/(60*60*24))+""1/1/1970""))"),43962.0)</f>
        <v>43962</v>
      </c>
      <c r="AB1392" s="152">
        <v>1.5892236E9</v>
      </c>
      <c r="AC1392" s="152">
        <v>162657.3658</v>
      </c>
      <c r="AD1392" s="153">
        <f>IFERROR(__xludf.DUMMYFUNCTION("TO_DATE(INT((AE1392/(60*60*24))+""1/1/1970""))"),43970.0)</f>
        <v>43970</v>
      </c>
      <c r="AE1392" s="156">
        <v>1.5899184E9</v>
      </c>
      <c r="AF1392" s="156">
        <v>111072.385</v>
      </c>
      <c r="AG1392" s="153">
        <f>IFERROR(__xludf.DUMMYFUNCTION("TO_DATE(INT((AH1392/(60*60*24))+""1/1/1970""))"),43686.0)</f>
        <v>43686</v>
      </c>
      <c r="AH1392" s="156">
        <v>1.565377678E9</v>
      </c>
      <c r="AI1392" s="156">
        <v>105603.6745</v>
      </c>
    </row>
    <row r="1393">
      <c r="A1393" s="152">
        <v>1.53805506E9</v>
      </c>
      <c r="B1393" s="152">
        <v>126010.337</v>
      </c>
      <c r="C1393" s="153">
        <f>IFERROR(__xludf.DUMMYFUNCTION("TO_DATE(INT((A1393/(60*60*24))+""1/1/1970""))"),43370.0)</f>
        <v>43370</v>
      </c>
      <c r="G1393" s="152">
        <v>1.594872E9</v>
      </c>
      <c r="H1393" s="152">
        <v>204169.7984</v>
      </c>
      <c r="J1393" s="158"/>
      <c r="K1393" s="160"/>
      <c r="M1393" s="13">
        <v>1.5174108E9</v>
      </c>
      <c r="N1393" s="13">
        <v>28468.1847</v>
      </c>
      <c r="P1393" s="152">
        <v>1.5091632E9</v>
      </c>
      <c r="Q1393" s="152">
        <v>164780.575</v>
      </c>
      <c r="S1393" s="152">
        <v>1.5228504E9</v>
      </c>
      <c r="T1393" s="152">
        <v>10010.829</v>
      </c>
      <c r="V1393" s="152">
        <v>1.5022152E9</v>
      </c>
      <c r="W1393" s="152">
        <v>94740.4937</v>
      </c>
      <c r="Y1393" s="152">
        <v>1.4999148E9</v>
      </c>
      <c r="Z1393" s="152">
        <v>89015.8774</v>
      </c>
      <c r="AA1393" s="153">
        <f>IFERROR(__xludf.DUMMYFUNCTION("TO_DATE(INT((AB1393/(60*60*24))+""1/1/1970""))"),43962.0)</f>
        <v>43962</v>
      </c>
      <c r="AB1393" s="156">
        <v>1.5892272E9</v>
      </c>
      <c r="AC1393" s="156">
        <v>162425.5463</v>
      </c>
      <c r="AD1393" s="153">
        <f>IFERROR(__xludf.DUMMYFUNCTION("TO_DATE(INT((AE1393/(60*60*24))+""1/1/1970""))"),43971.0)</f>
        <v>43971</v>
      </c>
      <c r="AE1393" s="152">
        <v>1.5899472E9</v>
      </c>
      <c r="AF1393" s="152">
        <v>111345.785</v>
      </c>
      <c r="AG1393" s="153">
        <f>IFERROR(__xludf.DUMMYFUNCTION("TO_DATE(INT((AH1393/(60*60*24))+""1/1/1970""))"),43686.0)</f>
        <v>43686</v>
      </c>
      <c r="AH1393" s="152">
        <v>1.565393493E9</v>
      </c>
      <c r="AI1393" s="152">
        <v>105603.6745</v>
      </c>
    </row>
    <row r="1394">
      <c r="A1394" s="156">
        <v>1.5380784E9</v>
      </c>
      <c r="B1394" s="156">
        <v>126088.1837</v>
      </c>
      <c r="C1394" s="153">
        <f>IFERROR(__xludf.DUMMYFUNCTION("TO_DATE(INT((A1394/(60*60*24))+""1/1/1970""))"),43370.0)</f>
        <v>43370</v>
      </c>
      <c r="G1394" s="156">
        <v>1.5949584E9</v>
      </c>
      <c r="H1394" s="156">
        <v>205997.7885</v>
      </c>
      <c r="J1394" s="158"/>
      <c r="K1394" s="159"/>
      <c r="M1394" s="13">
        <v>1.5174324E9</v>
      </c>
      <c r="N1394" s="13">
        <v>28468.1847</v>
      </c>
      <c r="P1394" s="156">
        <v>1.509372E9</v>
      </c>
      <c r="Q1394" s="156">
        <v>164780.575</v>
      </c>
      <c r="S1394" s="156">
        <v>1.522872E9</v>
      </c>
      <c r="T1394" s="156">
        <v>10010.829</v>
      </c>
      <c r="V1394" s="156">
        <v>1.5022332E9</v>
      </c>
      <c r="W1394" s="156">
        <v>94520.8004</v>
      </c>
      <c r="Y1394" s="156">
        <v>1.4999544E9</v>
      </c>
      <c r="Z1394" s="156">
        <v>89015.8774</v>
      </c>
      <c r="AA1394" s="153">
        <f>IFERROR(__xludf.DUMMYFUNCTION("TO_DATE(INT((AB1394/(60*60*24))+""1/1/1970""))"),43963.0)</f>
        <v>43963</v>
      </c>
      <c r="AB1394" s="152">
        <v>1.589256E9</v>
      </c>
      <c r="AC1394" s="152">
        <v>162425.5463</v>
      </c>
      <c r="AD1394" s="153">
        <f>IFERROR(__xludf.DUMMYFUNCTION("TO_DATE(INT((AE1394/(60*60*24))+""1/1/1970""))"),43971.0)</f>
        <v>43971</v>
      </c>
      <c r="AE1394" s="156">
        <v>1.5899832E9</v>
      </c>
      <c r="AF1394" s="156">
        <v>111345.785</v>
      </c>
      <c r="AG1394" s="153">
        <f>IFERROR(__xludf.DUMMYFUNCTION("TO_DATE(INT((AH1394/(60*60*24))+""1/1/1970""))"),43686.0)</f>
        <v>43686</v>
      </c>
      <c r="AH1394" s="156">
        <v>1.565395198E9</v>
      </c>
      <c r="AI1394" s="156">
        <v>105603.6745</v>
      </c>
    </row>
    <row r="1395">
      <c r="A1395" s="152">
        <v>1.53814146E9</v>
      </c>
      <c r="B1395" s="152">
        <v>125841.6692</v>
      </c>
      <c r="C1395" s="153">
        <f>IFERROR(__xludf.DUMMYFUNCTION("TO_DATE(INT((A1395/(60*60*24))+""1/1/1970""))"),43371.0)</f>
        <v>43371</v>
      </c>
      <c r="G1395" s="152">
        <v>1.5950448E9</v>
      </c>
      <c r="H1395" s="152">
        <v>205756.0731</v>
      </c>
      <c r="J1395" s="158"/>
      <c r="K1395" s="160"/>
      <c r="M1395" s="13">
        <v>1.5174972E9</v>
      </c>
      <c r="N1395" s="13">
        <v>28342.5154</v>
      </c>
      <c r="P1395" s="152">
        <v>1.5093936E9</v>
      </c>
      <c r="Q1395" s="152">
        <v>164780.575</v>
      </c>
      <c r="S1395" s="152">
        <v>1.5229368E9</v>
      </c>
      <c r="T1395" s="152">
        <v>10010.9891</v>
      </c>
      <c r="V1395" s="152">
        <v>1.5022548E9</v>
      </c>
      <c r="W1395" s="152">
        <v>93983.8204</v>
      </c>
      <c r="Y1395" s="152">
        <v>1.4999868E9</v>
      </c>
      <c r="Z1395" s="152">
        <v>89015.8774</v>
      </c>
      <c r="AA1395" s="153">
        <f>IFERROR(__xludf.DUMMYFUNCTION("TO_DATE(INT((AB1395/(60*60*24))+""1/1/1970""))"),43963.0)</f>
        <v>43963</v>
      </c>
      <c r="AB1395" s="156">
        <v>1.589292E9</v>
      </c>
      <c r="AC1395" s="156">
        <v>161892.3967</v>
      </c>
      <c r="AD1395" s="153">
        <f>IFERROR(__xludf.DUMMYFUNCTION("TO_DATE(INT((AE1395/(60*60*24))+""1/1/1970""))"),43971.0)</f>
        <v>43971</v>
      </c>
      <c r="AE1395" s="152">
        <v>1.5900012E9</v>
      </c>
      <c r="AF1395" s="152">
        <v>111345.785</v>
      </c>
      <c r="AG1395" s="153">
        <f>IFERROR(__xludf.DUMMYFUNCTION("TO_DATE(INT((AH1395/(60*60*24))+""1/1/1970""))"),43687.0)</f>
        <v>43687</v>
      </c>
      <c r="AH1395" s="152">
        <v>1.565409286E9</v>
      </c>
      <c r="AI1395" s="152">
        <v>105603.6745</v>
      </c>
    </row>
    <row r="1396">
      <c r="A1396" s="156">
        <v>1.5381648E9</v>
      </c>
      <c r="B1396" s="156">
        <v>126101.1581</v>
      </c>
      <c r="C1396" s="153">
        <f>IFERROR(__xludf.DUMMYFUNCTION("TO_DATE(INT((A1396/(60*60*24))+""1/1/1970""))"),43371.0)</f>
        <v>43371</v>
      </c>
      <c r="G1396" s="156">
        <v>1.5952536E9</v>
      </c>
      <c r="H1396" s="156">
        <v>205756.0731</v>
      </c>
      <c r="J1396" s="158"/>
      <c r="K1396" s="159"/>
      <c r="M1396" s="13">
        <v>1.5175188E9</v>
      </c>
      <c r="N1396" s="13">
        <v>28342.5154</v>
      </c>
      <c r="P1396" s="156">
        <v>1.5094224E9</v>
      </c>
      <c r="Q1396" s="156">
        <v>163777.8337</v>
      </c>
      <c r="S1396" s="156">
        <v>1.5229584E9</v>
      </c>
      <c r="T1396" s="156">
        <v>10010.9891</v>
      </c>
      <c r="V1396" s="156">
        <v>1.5022944E9</v>
      </c>
      <c r="W1396" s="156">
        <v>93775.2185</v>
      </c>
      <c r="Y1396" s="156">
        <v>1.499994E9</v>
      </c>
      <c r="Z1396" s="156">
        <v>89144.3918</v>
      </c>
      <c r="AA1396" s="153">
        <f>IFERROR(__xludf.DUMMYFUNCTION("TO_DATE(INT((AB1396/(60*60*24))+""1/1/1970""))"),43963.0)</f>
        <v>43963</v>
      </c>
      <c r="AB1396" s="152">
        <v>1.58931E9</v>
      </c>
      <c r="AC1396" s="152">
        <v>162091.5843</v>
      </c>
      <c r="AD1396" s="153">
        <f>IFERROR(__xludf.DUMMYFUNCTION("TO_DATE(INT((AE1396/(60*60*24))+""1/1/1970""))"),43971.0)</f>
        <v>43971</v>
      </c>
      <c r="AE1396" s="156">
        <v>1.5900048E9</v>
      </c>
      <c r="AF1396" s="156">
        <v>111345.785</v>
      </c>
      <c r="AG1396" s="153">
        <f>IFERROR(__xludf.DUMMYFUNCTION("TO_DATE(INT((AH1396/(60*60*24))+""1/1/1970""))"),43687.0)</f>
        <v>43687</v>
      </c>
      <c r="AH1396" s="156">
        <v>1.56542533E9</v>
      </c>
      <c r="AI1396" s="156">
        <v>105603.6745</v>
      </c>
    </row>
    <row r="1397">
      <c r="A1397" s="152">
        <v>1.53840066E9</v>
      </c>
      <c r="B1397" s="152">
        <v>126719.6067</v>
      </c>
      <c r="C1397" s="153">
        <f>IFERROR(__xludf.DUMMYFUNCTION("TO_DATE(INT((A1397/(60*60*24))+""1/1/1970""))"),43374.0)</f>
        <v>43374</v>
      </c>
      <c r="G1397" s="156">
        <v>1.595304E9</v>
      </c>
      <c r="H1397" s="156">
        <v>208296.3914</v>
      </c>
      <c r="J1397" s="158"/>
      <c r="K1397" s="159"/>
      <c r="M1397" s="13">
        <v>1.5175836E9</v>
      </c>
      <c r="N1397" s="13">
        <v>28247.3729</v>
      </c>
      <c r="P1397" s="152">
        <v>1.509462E9</v>
      </c>
      <c r="Q1397" s="152">
        <v>163777.8337</v>
      </c>
      <c r="S1397" s="152">
        <v>1.5230232E9</v>
      </c>
      <c r="T1397" s="152">
        <v>10002.03</v>
      </c>
      <c r="V1397" s="152">
        <v>1.5023196E9</v>
      </c>
      <c r="W1397" s="152">
        <v>93629.9587</v>
      </c>
      <c r="Y1397" s="152">
        <v>1.5000336E9</v>
      </c>
      <c r="Z1397" s="152">
        <v>89144.3918</v>
      </c>
      <c r="AA1397" s="153">
        <f>IFERROR(__xludf.DUMMYFUNCTION("TO_DATE(INT((AB1397/(60*60*24))+""1/1/1970""))"),43963.0)</f>
        <v>43963</v>
      </c>
      <c r="AB1397" s="156">
        <v>1.5893136E9</v>
      </c>
      <c r="AC1397" s="156">
        <v>159034.2664</v>
      </c>
      <c r="AD1397" s="153">
        <f>IFERROR(__xludf.DUMMYFUNCTION("TO_DATE(INT((AE1397/(60*60*24))+""1/1/1970""))"),43972.0)</f>
        <v>43972</v>
      </c>
      <c r="AE1397" s="152">
        <v>1.5900336E9</v>
      </c>
      <c r="AF1397" s="152">
        <v>111769.22</v>
      </c>
      <c r="AG1397" s="153">
        <f>IFERROR(__xludf.DUMMYFUNCTION("TO_DATE(INT((AH1397/(60*60*24))+""1/1/1970""))"),43687.0)</f>
        <v>43687</v>
      </c>
      <c r="AH1397" s="152">
        <v>1.565441356E9</v>
      </c>
      <c r="AI1397" s="152">
        <v>105603.6745</v>
      </c>
    </row>
    <row r="1398">
      <c r="A1398" s="156">
        <v>1.538424E9</v>
      </c>
      <c r="B1398" s="156">
        <v>126537.9645</v>
      </c>
      <c r="C1398" s="153">
        <f>IFERROR(__xludf.DUMMYFUNCTION("TO_DATE(INT((A1398/(60*60*24))+""1/1/1970""))"),43374.0)</f>
        <v>43374</v>
      </c>
      <c r="G1398" s="152">
        <v>1.5953904E9</v>
      </c>
      <c r="H1398" s="152">
        <v>207548.2135</v>
      </c>
      <c r="J1398" s="158"/>
      <c r="K1398" s="160"/>
      <c r="M1398" s="13">
        <v>1.5176052E9</v>
      </c>
      <c r="N1398" s="13">
        <v>28247.3729</v>
      </c>
      <c r="P1398" s="156">
        <v>1.50948E9</v>
      </c>
      <c r="Q1398" s="156">
        <v>163777.8337</v>
      </c>
      <c r="S1398" s="156">
        <v>1.5230448E9</v>
      </c>
      <c r="T1398" s="156">
        <v>10002.03</v>
      </c>
      <c r="V1398" s="156">
        <v>1.502334E9</v>
      </c>
      <c r="W1398" s="156">
        <v>93815.0139</v>
      </c>
      <c r="Y1398" s="156">
        <v>1.500066E9</v>
      </c>
      <c r="Z1398" s="156">
        <v>89144.3918</v>
      </c>
      <c r="AA1398" s="153">
        <f>IFERROR(__xludf.DUMMYFUNCTION("TO_DATE(INT((AB1398/(60*60*24))+""1/1/1970""))"),43964.0)</f>
        <v>43964</v>
      </c>
      <c r="AB1398" s="152">
        <v>1.5893424E9</v>
      </c>
      <c r="AC1398" s="152">
        <v>159034.2664</v>
      </c>
      <c r="AD1398" s="153">
        <f>IFERROR(__xludf.DUMMYFUNCTION("TO_DATE(INT((AE1398/(60*60*24))+""1/1/1970""))"),43972.0)</f>
        <v>43972</v>
      </c>
      <c r="AE1398" s="156">
        <v>1.5900696E9</v>
      </c>
      <c r="AF1398" s="156">
        <v>111769.22</v>
      </c>
      <c r="AG1398" s="153">
        <f>IFERROR(__xludf.DUMMYFUNCTION("TO_DATE(INT((AH1398/(60*60*24))+""1/1/1970""))"),43687.0)</f>
        <v>43687</v>
      </c>
      <c r="AH1398" s="156">
        <v>1.565457686E9</v>
      </c>
      <c r="AI1398" s="156">
        <v>105603.6745</v>
      </c>
    </row>
    <row r="1399">
      <c r="A1399" s="152">
        <v>1.53848706E9</v>
      </c>
      <c r="B1399" s="152">
        <v>126434.1689</v>
      </c>
      <c r="C1399" s="153">
        <f>IFERROR(__xludf.DUMMYFUNCTION("TO_DATE(INT((A1399/(60*60*24))+""1/1/1970""))"),43375.0)</f>
        <v>43375</v>
      </c>
      <c r="G1399" s="156">
        <v>1.5954768E9</v>
      </c>
      <c r="H1399" s="156">
        <v>206972.7617</v>
      </c>
      <c r="J1399" s="158"/>
      <c r="K1399" s="159"/>
      <c r="M1399" s="13">
        <v>1.517616E9</v>
      </c>
      <c r="N1399" s="13">
        <v>28252.7749</v>
      </c>
      <c r="P1399" s="152">
        <v>1.5095088E9</v>
      </c>
      <c r="Q1399" s="152">
        <v>164121.9148</v>
      </c>
      <c r="S1399" s="152">
        <v>1.5230592E9</v>
      </c>
      <c r="T1399" s="152">
        <v>10005.011</v>
      </c>
      <c r="V1399" s="152">
        <v>1.5023736E9</v>
      </c>
      <c r="W1399" s="152">
        <v>93751.2244</v>
      </c>
      <c r="Y1399" s="152">
        <v>1.5000768E9</v>
      </c>
      <c r="Z1399" s="152">
        <v>88554.1435</v>
      </c>
      <c r="AA1399" s="153">
        <f>IFERROR(__xludf.DUMMYFUNCTION("TO_DATE(INT((AB1399/(60*60*24))+""1/1/1970""))"),43964.0)</f>
        <v>43964</v>
      </c>
      <c r="AB1399" s="156">
        <v>1.5893784E9</v>
      </c>
      <c r="AC1399" s="156">
        <v>161184.7933</v>
      </c>
      <c r="AD1399" s="153">
        <f>IFERROR(__xludf.DUMMYFUNCTION("TO_DATE(INT((AE1399/(60*60*24))+""1/1/1970""))"),43972.0)</f>
        <v>43972</v>
      </c>
      <c r="AE1399" s="152">
        <v>1.5900876E9</v>
      </c>
      <c r="AF1399" s="152">
        <v>111769.22</v>
      </c>
      <c r="AG1399" s="153">
        <f>IFERROR(__xludf.DUMMYFUNCTION("TO_DATE(INT((AH1399/(60*60*24))+""1/1/1970""))"),43687.0)</f>
        <v>43687</v>
      </c>
      <c r="AH1399" s="152">
        <v>1.565473488E9</v>
      </c>
      <c r="AI1399" s="152">
        <v>105603.6745</v>
      </c>
    </row>
    <row r="1400">
      <c r="A1400" s="156">
        <v>1.5385104E9</v>
      </c>
      <c r="B1400" s="156">
        <v>126464.4426</v>
      </c>
      <c r="C1400" s="153">
        <f>IFERROR(__xludf.DUMMYFUNCTION("TO_DATE(INT((A1400/(60*60*24))+""1/1/1970""))"),43375.0)</f>
        <v>43375</v>
      </c>
      <c r="G1400" s="152">
        <v>1.5955632E9</v>
      </c>
      <c r="H1400" s="152">
        <v>206445.6257</v>
      </c>
      <c r="J1400" s="158"/>
      <c r="K1400" s="160"/>
      <c r="M1400" s="13">
        <v>1.5177024E9</v>
      </c>
      <c r="N1400" s="13">
        <v>28252.7749</v>
      </c>
      <c r="P1400" s="156">
        <v>1.5095484E9</v>
      </c>
      <c r="Q1400" s="156">
        <v>164121.9148</v>
      </c>
      <c r="S1400" s="156">
        <v>1.523232E9</v>
      </c>
      <c r="T1400" s="156">
        <v>10006.4751</v>
      </c>
      <c r="V1400" s="156">
        <v>1.502406E9</v>
      </c>
      <c r="W1400" s="156">
        <v>93554.782</v>
      </c>
      <c r="Y1400" s="156">
        <v>1.5002424E9</v>
      </c>
      <c r="Z1400" s="156">
        <v>88554.1435</v>
      </c>
      <c r="AA1400" s="153">
        <f>IFERROR(__xludf.DUMMYFUNCTION("TO_DATE(INT((AB1400/(60*60*24))+""1/1/1970""))"),43964.0)</f>
        <v>43964</v>
      </c>
      <c r="AB1400" s="152">
        <v>1.5893964E9</v>
      </c>
      <c r="AC1400" s="152">
        <v>157596.9325</v>
      </c>
      <c r="AD1400" s="153">
        <f>IFERROR(__xludf.DUMMYFUNCTION("TO_DATE(INT((AE1400/(60*60*24))+""1/1/1970""))"),43972.0)</f>
        <v>43972</v>
      </c>
      <c r="AE1400" s="156">
        <v>1.5900912E9</v>
      </c>
      <c r="AF1400" s="156">
        <v>111769.22</v>
      </c>
      <c r="AG1400" s="153">
        <f>IFERROR(__xludf.DUMMYFUNCTION("TO_DATE(INT((AH1400/(60*60*24))+""1/1/1970""))"),43687.0)</f>
        <v>43687</v>
      </c>
      <c r="AH1400" s="156">
        <v>1.565481587E9</v>
      </c>
      <c r="AI1400" s="156">
        <v>105603.6745</v>
      </c>
    </row>
    <row r="1401">
      <c r="A1401" s="152">
        <v>1.53857346E9</v>
      </c>
      <c r="B1401" s="152">
        <v>126966.1212</v>
      </c>
      <c r="C1401" s="153">
        <f>IFERROR(__xludf.DUMMYFUNCTION("TO_DATE(INT((A1401/(60*60*24))+""1/1/1970""))"),43376.0)</f>
        <v>43376</v>
      </c>
      <c r="G1401" s="156">
        <v>1.5956496E9</v>
      </c>
      <c r="H1401" s="156">
        <v>207176.3304</v>
      </c>
      <c r="J1401" s="158"/>
      <c r="K1401" s="159"/>
      <c r="M1401" s="13">
        <v>1.5177888E9</v>
      </c>
      <c r="N1401" s="13">
        <v>28280.668</v>
      </c>
      <c r="P1401" s="152">
        <v>1.5095664E9</v>
      </c>
      <c r="Q1401" s="152">
        <v>164121.9148</v>
      </c>
      <c r="S1401" s="152">
        <v>1.5232824E9</v>
      </c>
      <c r="T1401" s="152">
        <v>10006.4751</v>
      </c>
      <c r="V1401" s="152">
        <v>1.5024132E9</v>
      </c>
      <c r="W1401" s="152">
        <v>93459.9428</v>
      </c>
      <c r="Y1401" s="152">
        <v>1.500246E9</v>
      </c>
      <c r="Z1401" s="152">
        <v>88554.1435</v>
      </c>
      <c r="AA1401" s="153">
        <f>IFERROR(__xludf.DUMMYFUNCTION("TO_DATE(INT((AB1401/(60*60*24))+""1/1/1970""))"),43964.0)</f>
        <v>43964</v>
      </c>
      <c r="AB1401" s="156">
        <v>1.5894E9</v>
      </c>
      <c r="AC1401" s="156">
        <v>159241.6548</v>
      </c>
      <c r="AD1401" s="153">
        <f>IFERROR(__xludf.DUMMYFUNCTION("TO_DATE(INT((AE1401/(60*60*24))+""1/1/1970""))"),43973.0)</f>
        <v>43973</v>
      </c>
      <c r="AE1401" s="152">
        <v>1.59012E9</v>
      </c>
      <c r="AF1401" s="152">
        <v>111841.64</v>
      </c>
      <c r="AG1401" s="153">
        <f>IFERROR(__xludf.DUMMYFUNCTION("TO_DATE(INT((AH1401/(60*60*24))+""1/1/1970""))"),43688.0)</f>
        <v>43688</v>
      </c>
      <c r="AH1401" s="152">
        <v>1.565489411E9</v>
      </c>
      <c r="AI1401" s="152">
        <v>105603.6745</v>
      </c>
    </row>
    <row r="1402">
      <c r="A1402" s="156">
        <v>1.5385968E9</v>
      </c>
      <c r="B1402" s="156">
        <v>126533.6397</v>
      </c>
      <c r="C1402" s="153">
        <f>IFERROR(__xludf.DUMMYFUNCTION("TO_DATE(INT((A1402/(60*60*24))+""1/1/1970""))"),43376.0)</f>
        <v>43376</v>
      </c>
      <c r="G1402" s="152">
        <v>1.5958584E9</v>
      </c>
      <c r="H1402" s="152">
        <v>207176.3304</v>
      </c>
      <c r="J1402" s="158"/>
      <c r="K1402" s="160"/>
      <c r="M1402" s="13">
        <v>1.5178428E9</v>
      </c>
      <c r="N1402" s="13">
        <v>28280.668</v>
      </c>
      <c r="P1402" s="156">
        <v>1.5095952E9</v>
      </c>
      <c r="Q1402" s="156">
        <v>164567.2641</v>
      </c>
      <c r="S1402" s="156">
        <v>1.523304E9</v>
      </c>
      <c r="T1402" s="156">
        <v>10006.4751</v>
      </c>
      <c r="V1402" s="156">
        <v>1.5024528E9</v>
      </c>
      <c r="W1402" s="156">
        <v>93487.138</v>
      </c>
      <c r="Y1402" s="156">
        <v>1.500282E9</v>
      </c>
      <c r="Z1402" s="156">
        <v>88505.9506</v>
      </c>
      <c r="AA1402" s="153">
        <f>IFERROR(__xludf.DUMMYFUNCTION("TO_DATE(INT((AB1402/(60*60*24))+""1/1/1970""))"),43965.0)</f>
        <v>43965</v>
      </c>
      <c r="AB1402" s="152">
        <v>1.5894288E9</v>
      </c>
      <c r="AC1402" s="152">
        <v>159241.6548</v>
      </c>
      <c r="AD1402" s="153">
        <f>IFERROR(__xludf.DUMMYFUNCTION("TO_DATE(INT((AE1402/(60*60*24))+""1/1/1970""))"),43973.0)</f>
        <v>43973</v>
      </c>
      <c r="AE1402" s="156">
        <v>1.590156E9</v>
      </c>
      <c r="AF1402" s="156">
        <v>111841.64</v>
      </c>
      <c r="AG1402" s="153">
        <f>IFERROR(__xludf.DUMMYFUNCTION("TO_DATE(INT((AH1402/(60*60*24))+""1/1/1970""))"),43688.0)</f>
        <v>43688</v>
      </c>
      <c r="AH1402" s="156">
        <v>1.56550633E9</v>
      </c>
      <c r="AI1402" s="156">
        <v>105603.6745</v>
      </c>
    </row>
    <row r="1403">
      <c r="A1403" s="152">
        <v>1.53865986E9</v>
      </c>
      <c r="B1403" s="152">
        <v>126291.45</v>
      </c>
      <c r="C1403" s="153">
        <f>IFERROR(__xludf.DUMMYFUNCTION("TO_DATE(INT((A1403/(60*60*24))+""1/1/1970""))"),43377.0)</f>
        <v>43377</v>
      </c>
      <c r="G1403" s="152">
        <v>1.5959088E9</v>
      </c>
      <c r="H1403" s="152">
        <v>208880.4713</v>
      </c>
      <c r="J1403" s="158"/>
      <c r="K1403" s="160"/>
      <c r="M1403" s="13">
        <v>1.5178644E9</v>
      </c>
      <c r="N1403" s="13">
        <v>28280.668</v>
      </c>
      <c r="P1403" s="152">
        <v>1.5096348E9</v>
      </c>
      <c r="Q1403" s="152">
        <v>164567.2641</v>
      </c>
      <c r="S1403" s="152">
        <v>1.5233688E9</v>
      </c>
      <c r="T1403" s="152">
        <v>10001.1539</v>
      </c>
      <c r="V1403" s="152">
        <v>1.5024852E9</v>
      </c>
      <c r="W1403" s="152">
        <v>93656.0964</v>
      </c>
      <c r="Y1403" s="152">
        <v>1.5003216E9</v>
      </c>
      <c r="Z1403" s="152">
        <v>88505.9506</v>
      </c>
      <c r="AA1403" s="153">
        <f>IFERROR(__xludf.DUMMYFUNCTION("TO_DATE(INT((AB1403/(60*60*24))+""1/1/1970""))"),43965.0)</f>
        <v>43965</v>
      </c>
      <c r="AB1403" s="156">
        <v>1.5894648E9</v>
      </c>
      <c r="AC1403" s="156">
        <v>158248.213</v>
      </c>
      <c r="AD1403" s="153">
        <f>IFERROR(__xludf.DUMMYFUNCTION("TO_DATE(INT((AE1403/(60*60*24))+""1/1/1970""))"),43973.0)</f>
        <v>43973</v>
      </c>
      <c r="AE1403" s="152">
        <v>1.590174E9</v>
      </c>
      <c r="AF1403" s="152">
        <v>111841.64</v>
      </c>
      <c r="AG1403" s="153">
        <f>IFERROR(__xludf.DUMMYFUNCTION("TO_DATE(INT((AH1403/(60*60*24))+""1/1/1970""))"),43688.0)</f>
        <v>43688</v>
      </c>
      <c r="AH1403" s="152">
        <v>1.565522292E9</v>
      </c>
      <c r="AI1403" s="152">
        <v>105603.6745</v>
      </c>
    </row>
    <row r="1404">
      <c r="A1404" s="156">
        <v>1.5386832E9</v>
      </c>
      <c r="B1404" s="156">
        <v>125547.5817</v>
      </c>
      <c r="C1404" s="153">
        <f>IFERROR(__xludf.DUMMYFUNCTION("TO_DATE(INT((A1404/(60*60*24))+""1/1/1970""))"),43377.0)</f>
        <v>43377</v>
      </c>
      <c r="G1404" s="156">
        <v>1.5959952E9</v>
      </c>
      <c r="H1404" s="156">
        <v>209953.1279</v>
      </c>
      <c r="J1404" s="158"/>
      <c r="K1404" s="159"/>
      <c r="M1404" s="13">
        <v>1.5179292E9</v>
      </c>
      <c r="N1404" s="13">
        <v>28452.309</v>
      </c>
      <c r="P1404" s="156">
        <v>1.5096528E9</v>
      </c>
      <c r="Q1404" s="156">
        <v>164567.2641</v>
      </c>
      <c r="S1404" s="156">
        <v>1.5233904E9</v>
      </c>
      <c r="T1404" s="156">
        <v>10001.1539</v>
      </c>
      <c r="V1404" s="156">
        <v>1.5026616E9</v>
      </c>
      <c r="W1404" s="156">
        <v>93660.1798</v>
      </c>
      <c r="Y1404" s="156">
        <v>1.5003324E9</v>
      </c>
      <c r="Z1404" s="156">
        <v>88505.9506</v>
      </c>
      <c r="AA1404" s="153">
        <f>IFERROR(__xludf.DUMMYFUNCTION("TO_DATE(INT((AB1404/(60*60*24))+""1/1/1970""))"),43965.0)</f>
        <v>43965</v>
      </c>
      <c r="AB1404" s="152">
        <v>1.5894828E9</v>
      </c>
      <c r="AC1404" s="152">
        <v>159591.3323</v>
      </c>
      <c r="AD1404" s="153">
        <f>IFERROR(__xludf.DUMMYFUNCTION("TO_DATE(INT((AE1404/(60*60*24))+""1/1/1970""))"),43973.0)</f>
        <v>43973</v>
      </c>
      <c r="AE1404" s="156">
        <v>1.5901776E9</v>
      </c>
      <c r="AF1404" s="156">
        <v>111841.64</v>
      </c>
      <c r="AG1404" s="153">
        <f>IFERROR(__xludf.DUMMYFUNCTION("TO_DATE(INT((AH1404/(60*60*24))+""1/1/1970""))"),43688.0)</f>
        <v>43688</v>
      </c>
      <c r="AH1404" s="156">
        <v>1.565538098E9</v>
      </c>
      <c r="AI1404" s="156">
        <v>105603.6745</v>
      </c>
    </row>
    <row r="1405">
      <c r="A1405" s="152">
        <v>1.53874626E9</v>
      </c>
      <c r="B1405" s="152">
        <v>125668.6766</v>
      </c>
      <c r="C1405" s="153">
        <f>IFERROR(__xludf.DUMMYFUNCTION("TO_DATE(INT((A1405/(60*60*24))+""1/1/1970""))"),43378.0)</f>
        <v>43378</v>
      </c>
      <c r="G1405" s="152">
        <v>1.5960816E9</v>
      </c>
      <c r="H1405" s="152">
        <v>216198.7082</v>
      </c>
      <c r="J1405" s="158"/>
      <c r="K1405" s="160"/>
      <c r="M1405" s="13">
        <v>1.5179508E9</v>
      </c>
      <c r="N1405" s="13">
        <v>28452.309</v>
      </c>
      <c r="P1405" s="152">
        <v>1.5096816E9</v>
      </c>
      <c r="Q1405" s="152">
        <v>164690.5032</v>
      </c>
      <c r="S1405" s="152">
        <v>1.5234552E9</v>
      </c>
      <c r="T1405" s="152">
        <v>9998.0257</v>
      </c>
      <c r="V1405" s="152">
        <v>1.5026652E9</v>
      </c>
      <c r="W1405" s="152">
        <v>93642.0353</v>
      </c>
      <c r="Y1405" s="152">
        <v>1.5003612E9</v>
      </c>
      <c r="Z1405" s="152">
        <v>88512.3763</v>
      </c>
      <c r="AA1405" s="153">
        <f>IFERROR(__xludf.DUMMYFUNCTION("TO_DATE(INT((AB1405/(60*60*24))+""1/1/1970""))"),43965.0)</f>
        <v>43965</v>
      </c>
      <c r="AB1405" s="156">
        <v>1.5894864E9</v>
      </c>
      <c r="AC1405" s="156">
        <v>160986.0744</v>
      </c>
      <c r="AD1405" s="153">
        <f>IFERROR(__xludf.DUMMYFUNCTION("TO_DATE(INT((AE1405/(60*60*24))+""1/1/1970""))"),43974.0)</f>
        <v>43974</v>
      </c>
      <c r="AE1405" s="152">
        <v>1.5902064E9</v>
      </c>
      <c r="AF1405" s="152">
        <v>112021.16</v>
      </c>
      <c r="AG1405" s="153">
        <f>IFERROR(__xludf.DUMMYFUNCTION("TO_DATE(INT((AH1405/(60*60*24))+""1/1/1970""))"),43688.0)</f>
        <v>43688</v>
      </c>
      <c r="AH1405" s="152">
        <v>1.565553898E9</v>
      </c>
      <c r="AI1405" s="152">
        <v>105603.6745</v>
      </c>
    </row>
    <row r="1406">
      <c r="A1406" s="156">
        <v>1.5387696E9</v>
      </c>
      <c r="B1406" s="156">
        <v>124846.9616</v>
      </c>
      <c r="C1406" s="153">
        <f>IFERROR(__xludf.DUMMYFUNCTION("TO_DATE(INT((A1406/(60*60*24))+""1/1/1970""))"),43378.0)</f>
        <v>43378</v>
      </c>
      <c r="G1406" s="156">
        <v>1.596168E9</v>
      </c>
      <c r="H1406" s="156">
        <v>221729.6693</v>
      </c>
      <c r="J1406" s="158"/>
      <c r="K1406" s="159"/>
      <c r="M1406" s="13">
        <v>1.5180156E9</v>
      </c>
      <c r="N1406" s="13">
        <v>28320.0193</v>
      </c>
      <c r="P1406" s="156">
        <v>1.5097212E9</v>
      </c>
      <c r="Q1406" s="156">
        <v>164690.5032</v>
      </c>
      <c r="S1406" s="156">
        <v>1.5234768E9</v>
      </c>
      <c r="T1406" s="156">
        <v>9998.0257</v>
      </c>
      <c r="V1406" s="156">
        <v>1.5027012E9</v>
      </c>
      <c r="W1406" s="156">
        <v>93711.053</v>
      </c>
      <c r="Y1406" s="156">
        <v>1.5004008E9</v>
      </c>
      <c r="Z1406" s="156">
        <v>88512.3763</v>
      </c>
      <c r="AA1406" s="153">
        <f>IFERROR(__xludf.DUMMYFUNCTION("TO_DATE(INT((AB1406/(60*60*24))+""1/1/1970""))"),43966.0)</f>
        <v>43966</v>
      </c>
      <c r="AB1406" s="152">
        <v>1.5895152E9</v>
      </c>
      <c r="AC1406" s="152">
        <v>160986.0744</v>
      </c>
      <c r="AD1406" s="153">
        <f>IFERROR(__xludf.DUMMYFUNCTION("TO_DATE(INT((AE1406/(60*60*24))+""1/1/1970""))"),43977.0)</f>
        <v>43977</v>
      </c>
      <c r="AE1406" s="156">
        <v>1.5905016E9</v>
      </c>
      <c r="AF1406" s="156">
        <v>112021.16</v>
      </c>
      <c r="AG1406" s="153">
        <f>IFERROR(__xludf.DUMMYFUNCTION("TO_DATE(INT((AH1406/(60*60*24))+""1/1/1970""))"),43688.0)</f>
        <v>43688</v>
      </c>
      <c r="AH1406" s="156">
        <v>1.565567779E9</v>
      </c>
      <c r="AI1406" s="156">
        <v>105603.6745</v>
      </c>
    </row>
    <row r="1407">
      <c r="A1407" s="152">
        <v>1.53900546E9</v>
      </c>
      <c r="B1407" s="152">
        <v>124518.2757</v>
      </c>
      <c r="C1407" s="153">
        <f>IFERROR(__xludf.DUMMYFUNCTION("TO_DATE(INT((A1407/(60*60*24))+""1/1/1970""))"),43381.0)</f>
        <v>43381</v>
      </c>
      <c r="G1407" s="152">
        <v>1.5962544E9</v>
      </c>
      <c r="H1407" s="152">
        <v>225876.3886</v>
      </c>
      <c r="J1407" s="158"/>
      <c r="K1407" s="160"/>
      <c r="M1407" s="13">
        <v>1.5180372E9</v>
      </c>
      <c r="N1407" s="13">
        <v>28320.0193</v>
      </c>
      <c r="P1407" s="152">
        <v>1.5097392E9</v>
      </c>
      <c r="Q1407" s="152">
        <v>164690.5032</v>
      </c>
      <c r="S1407" s="152">
        <v>1.5235416E9</v>
      </c>
      <c r="T1407" s="152">
        <v>10000.1517</v>
      </c>
      <c r="V1407" s="152">
        <v>1.5027408E9</v>
      </c>
      <c r="W1407" s="152">
        <v>93917.8792</v>
      </c>
      <c r="Y1407" s="152">
        <v>1.5004188E9</v>
      </c>
      <c r="Z1407" s="152">
        <v>88512.3763</v>
      </c>
      <c r="AA1407" s="153">
        <f>IFERROR(__xludf.DUMMYFUNCTION("TO_DATE(INT((AB1407/(60*60*24))+""1/1/1970""))"),43966.0)</f>
        <v>43966</v>
      </c>
      <c r="AB1407" s="156">
        <v>1.5895512E9</v>
      </c>
      <c r="AC1407" s="156">
        <v>160863.5478</v>
      </c>
      <c r="AD1407" s="153">
        <f>IFERROR(__xludf.DUMMYFUNCTION("TO_DATE(INT((AE1407/(60*60*24))+""1/1/1970""))"),43977.0)</f>
        <v>43977</v>
      </c>
      <c r="AE1407" s="152">
        <v>1.5905196E9</v>
      </c>
      <c r="AF1407" s="152">
        <v>112021.16</v>
      </c>
      <c r="AG1407" s="153">
        <f>IFERROR(__xludf.DUMMYFUNCTION("TO_DATE(INT((AH1407/(60*60*24))+""1/1/1970""))"),43689.0)</f>
        <v>43689</v>
      </c>
      <c r="AH1407" s="152">
        <v>1.565570068E9</v>
      </c>
      <c r="AI1407" s="152">
        <v>105603.6745</v>
      </c>
    </row>
    <row r="1408">
      <c r="A1408" s="156">
        <v>1.5390288E9</v>
      </c>
      <c r="B1408" s="156">
        <v>124846.9616</v>
      </c>
      <c r="C1408" s="153">
        <f>IFERROR(__xludf.DUMMYFUNCTION("TO_DATE(INT((A1408/(60*60*24))+""1/1/1970""))"),43381.0)</f>
        <v>43381</v>
      </c>
      <c r="G1408" s="156">
        <v>1.5964632E9</v>
      </c>
      <c r="H1408" s="156">
        <v>225876.3886</v>
      </c>
      <c r="J1408" s="158"/>
      <c r="K1408" s="159"/>
      <c r="M1408" s="13">
        <v>1.518102E9</v>
      </c>
      <c r="N1408" s="13">
        <v>28488.0059</v>
      </c>
      <c r="P1408" s="156">
        <v>1.509768E9</v>
      </c>
      <c r="Q1408" s="156">
        <v>165603.7444</v>
      </c>
      <c r="S1408" s="156">
        <v>1.5235632E9</v>
      </c>
      <c r="T1408" s="156">
        <v>10000.1517</v>
      </c>
      <c r="V1408" s="156">
        <v>1.5027516E9</v>
      </c>
      <c r="W1408" s="156">
        <v>93924.2634</v>
      </c>
      <c r="Y1408" s="156">
        <v>1.5004404E9</v>
      </c>
      <c r="Z1408" s="156">
        <v>87827.5781</v>
      </c>
      <c r="AA1408" s="153">
        <f>IFERROR(__xludf.DUMMYFUNCTION("TO_DATE(INT((AB1408/(60*60*24))+""1/1/1970""))"),43966.0)</f>
        <v>43966</v>
      </c>
      <c r="AB1408" s="152">
        <v>1.5895692E9</v>
      </c>
      <c r="AC1408" s="152">
        <v>161421.957</v>
      </c>
      <c r="AD1408" s="153">
        <f>IFERROR(__xludf.DUMMYFUNCTION("TO_DATE(INT((AE1408/(60*60*24))+""1/1/1970""))"),43977.0)</f>
        <v>43977</v>
      </c>
      <c r="AE1408" s="156">
        <v>1.5905232E9</v>
      </c>
      <c r="AF1408" s="156">
        <v>112021.16</v>
      </c>
      <c r="AG1408" s="153">
        <f>IFERROR(__xludf.DUMMYFUNCTION("TO_DATE(INT((AH1408/(60*60*24))+""1/1/1970""))"),43689.0)</f>
        <v>43689</v>
      </c>
      <c r="AH1408" s="156">
        <v>1.565586029E9</v>
      </c>
      <c r="AI1408" s="156">
        <v>105603.6745</v>
      </c>
    </row>
    <row r="1409">
      <c r="A1409" s="152">
        <v>1.53909186E9</v>
      </c>
      <c r="B1409" s="152">
        <v>124682.6187</v>
      </c>
      <c r="C1409" s="153">
        <f>IFERROR(__xludf.DUMMYFUNCTION("TO_DATE(INT((A1409/(60*60*24))+""1/1/1970""))"),43382.0)</f>
        <v>43382</v>
      </c>
      <c r="G1409" s="156">
        <v>1.5965136E9</v>
      </c>
      <c r="H1409" s="156">
        <v>239224.69</v>
      </c>
      <c r="J1409" s="158"/>
      <c r="K1409" s="160"/>
      <c r="M1409" s="13">
        <v>1.5181236E9</v>
      </c>
      <c r="N1409" s="13">
        <v>28488.0059</v>
      </c>
      <c r="P1409" s="152">
        <v>1.5099804E9</v>
      </c>
      <c r="Q1409" s="152">
        <v>165603.7444</v>
      </c>
      <c r="S1409" s="152">
        <v>1.523628E9</v>
      </c>
      <c r="T1409" s="152">
        <v>10009.1691</v>
      </c>
      <c r="V1409" s="152">
        <v>1.5027804E9</v>
      </c>
      <c r="W1409" s="152">
        <v>93944.8386</v>
      </c>
      <c r="Y1409" s="152">
        <v>1.50048E9</v>
      </c>
      <c r="Z1409" s="152">
        <v>87827.5781</v>
      </c>
      <c r="AA1409" s="153">
        <f>IFERROR(__xludf.DUMMYFUNCTION("TO_DATE(INT((AB1409/(60*60*24))+""1/1/1970""))"),43966.0)</f>
        <v>43966</v>
      </c>
      <c r="AB1409" s="156">
        <v>1.5895728E9</v>
      </c>
      <c r="AC1409" s="156">
        <v>163207.292</v>
      </c>
      <c r="AD1409" s="153">
        <f>IFERROR(__xludf.DUMMYFUNCTION("TO_DATE(INT((AE1409/(60*60*24))+""1/1/1970""))"),43978.0)</f>
        <v>43978</v>
      </c>
      <c r="AE1409" s="152">
        <v>1.590552E9</v>
      </c>
      <c r="AF1409" s="152">
        <v>112233.15</v>
      </c>
      <c r="AG1409" s="153">
        <f>IFERROR(__xludf.DUMMYFUNCTION("TO_DATE(INT((AH1409/(60*60*24))+""1/1/1970""))"),43689.0)</f>
        <v>43689</v>
      </c>
      <c r="AH1409" s="152">
        <v>1.565601862E9</v>
      </c>
      <c r="AI1409" s="152">
        <v>105603.6745</v>
      </c>
    </row>
    <row r="1410">
      <c r="A1410" s="156">
        <v>1.5391152E9</v>
      </c>
      <c r="B1410" s="156">
        <v>124665.3194</v>
      </c>
      <c r="C1410" s="153">
        <f>IFERROR(__xludf.DUMMYFUNCTION("TO_DATE(INT((A1410/(60*60*24))+""1/1/1970""))"),43382.0)</f>
        <v>43382</v>
      </c>
      <c r="G1410" s="152">
        <v>1.5966E9</v>
      </c>
      <c r="H1410" s="152">
        <v>240911.2861</v>
      </c>
      <c r="J1410" s="158"/>
      <c r="K1410" s="159"/>
      <c r="M1410" s="13">
        <v>1.5181884E9</v>
      </c>
      <c r="N1410" s="13">
        <v>28626.1556</v>
      </c>
      <c r="P1410" s="156">
        <v>1.510002E9</v>
      </c>
      <c r="Q1410" s="156">
        <v>165603.7444</v>
      </c>
      <c r="S1410" s="156">
        <v>1.5236496E9</v>
      </c>
      <c r="T1410" s="156">
        <v>10009.1691</v>
      </c>
      <c r="V1410" s="156">
        <v>1.50282E9</v>
      </c>
      <c r="W1410" s="156">
        <v>93725.6225</v>
      </c>
      <c r="Y1410" s="156">
        <v>1.5005052E9</v>
      </c>
      <c r="Z1410" s="156">
        <v>87827.5781</v>
      </c>
      <c r="AA1410" s="153">
        <f>IFERROR(__xludf.DUMMYFUNCTION("TO_DATE(INT((AB1410/(60*60*24))+""1/1/1970""))"),43967.0)</f>
        <v>43967</v>
      </c>
      <c r="AB1410" s="152">
        <v>1.5896016E9</v>
      </c>
      <c r="AC1410" s="152">
        <v>163207.292</v>
      </c>
      <c r="AD1410" s="153">
        <f>IFERROR(__xludf.DUMMYFUNCTION("TO_DATE(INT((AE1410/(60*60*24))+""1/1/1970""))"),43978.0)</f>
        <v>43978</v>
      </c>
      <c r="AE1410" s="156">
        <v>1.590588E9</v>
      </c>
      <c r="AF1410" s="156">
        <v>112233.15</v>
      </c>
      <c r="AG1410" s="153">
        <f>IFERROR(__xludf.DUMMYFUNCTION("TO_DATE(INT((AH1410/(60*60*24))+""1/1/1970""))"),43689.0)</f>
        <v>43689</v>
      </c>
      <c r="AH1410" s="156">
        <v>1.56561768E9</v>
      </c>
      <c r="AI1410" s="156">
        <v>105603.6745</v>
      </c>
    </row>
    <row r="1411">
      <c r="A1411" s="152">
        <v>1.53917826E9</v>
      </c>
      <c r="B1411" s="152">
        <v>124306.3597</v>
      </c>
      <c r="C1411" s="153">
        <f>IFERROR(__xludf.DUMMYFUNCTION("TO_DATE(INT((A1411/(60*60*24))+""1/1/1970""))"),43383.0)</f>
        <v>43383</v>
      </c>
      <c r="G1411" s="156">
        <v>1.5966864E9</v>
      </c>
      <c r="H1411" s="156">
        <v>238979.5018</v>
      </c>
      <c r="J1411" s="158"/>
      <c r="K1411" s="160"/>
      <c r="M1411" s="13">
        <v>1.51821E9</v>
      </c>
      <c r="N1411" s="13">
        <v>28626.1556</v>
      </c>
      <c r="P1411" s="152">
        <v>1.5100308E9</v>
      </c>
      <c r="Q1411" s="152">
        <v>166041.0239</v>
      </c>
      <c r="S1411" s="152">
        <v>1.523664E9</v>
      </c>
      <c r="T1411" s="152">
        <v>10009.9762</v>
      </c>
      <c r="V1411" s="152">
        <v>1.502838E9</v>
      </c>
      <c r="W1411" s="152">
        <v>93736.1794</v>
      </c>
      <c r="Y1411" s="152">
        <v>1.5005196E9</v>
      </c>
      <c r="Z1411" s="152">
        <v>88003.3675</v>
      </c>
      <c r="AA1411" s="153">
        <f>IFERROR(__xludf.DUMMYFUNCTION("TO_DATE(INT((AB1411/(60*60*24))+""1/1/1970""))"),43969.0)</f>
        <v>43969</v>
      </c>
      <c r="AB1411" s="156">
        <v>1.5898104E9</v>
      </c>
      <c r="AC1411" s="156">
        <v>163803.8496</v>
      </c>
      <c r="AD1411" s="153">
        <f>IFERROR(__xludf.DUMMYFUNCTION("TO_DATE(INT((AE1411/(60*60*24))+""1/1/1970""))"),43978.0)</f>
        <v>43978</v>
      </c>
      <c r="AE1411" s="152">
        <v>1.590606E9</v>
      </c>
      <c r="AF1411" s="152">
        <v>112233.15</v>
      </c>
      <c r="AG1411" s="153">
        <f>IFERROR(__xludf.DUMMYFUNCTION("TO_DATE(INT((AH1411/(60*60*24))+""1/1/1970""))"),43689.0)</f>
        <v>43689</v>
      </c>
      <c r="AH1411" s="152">
        <v>1.56563348E9</v>
      </c>
      <c r="AI1411" s="152">
        <v>105603.6745</v>
      </c>
    </row>
    <row r="1412">
      <c r="A1412" s="156">
        <v>1.5392016E9</v>
      </c>
      <c r="B1412" s="156">
        <v>123508.3287</v>
      </c>
      <c r="C1412" s="153">
        <f>IFERROR(__xludf.DUMMYFUNCTION("TO_DATE(INT((A1412/(60*60*24))+""1/1/1970""))"),43383.0)</f>
        <v>43383</v>
      </c>
      <c r="G1412" s="152">
        <v>1.5967728E9</v>
      </c>
      <c r="H1412" s="152">
        <v>229489.6959</v>
      </c>
      <c r="J1412" s="158"/>
      <c r="K1412" s="159"/>
      <c r="M1412" s="13">
        <v>1.5182208E9</v>
      </c>
      <c r="N1412" s="13">
        <v>28580.2573</v>
      </c>
      <c r="P1412" s="156">
        <v>1.5100704E9</v>
      </c>
      <c r="Q1412" s="156">
        <v>166041.0239</v>
      </c>
      <c r="S1412" s="156">
        <v>1.5238368E9</v>
      </c>
      <c r="T1412" s="156">
        <v>10010.5027</v>
      </c>
      <c r="V1412" s="156">
        <v>1.5028596E9</v>
      </c>
      <c r="W1412" s="156">
        <v>93836.7434</v>
      </c>
      <c r="Y1412" s="156">
        <v>1.5005592E9</v>
      </c>
      <c r="Z1412" s="156">
        <v>88003.3675</v>
      </c>
      <c r="AA1412" s="153">
        <f>IFERROR(__xludf.DUMMYFUNCTION("TO_DATE(INT((AB1412/(60*60*24))+""1/1/1970""))"),43969.0)</f>
        <v>43969</v>
      </c>
      <c r="AB1412" s="152">
        <v>1.5898284E9</v>
      </c>
      <c r="AC1412" s="152">
        <v>162891.0668</v>
      </c>
      <c r="AD1412" s="153">
        <f>IFERROR(__xludf.DUMMYFUNCTION("TO_DATE(INT((AE1412/(60*60*24))+""1/1/1970""))"),43978.0)</f>
        <v>43978</v>
      </c>
      <c r="AE1412" s="156">
        <v>1.5906096E9</v>
      </c>
      <c r="AF1412" s="156">
        <v>112233.15</v>
      </c>
      <c r="AG1412" s="153">
        <f>IFERROR(__xludf.DUMMYFUNCTION("TO_DATE(INT((AH1412/(60*60*24))+""1/1/1970""))"),43689.0)</f>
        <v>43689</v>
      </c>
      <c r="AH1412" s="156">
        <v>1.565649363E9</v>
      </c>
      <c r="AI1412" s="156">
        <v>105603.6745</v>
      </c>
    </row>
    <row r="1413">
      <c r="A1413" s="152">
        <v>1.53926466E9</v>
      </c>
      <c r="B1413" s="152">
        <v>123508.3287</v>
      </c>
      <c r="C1413" s="153">
        <f>IFERROR(__xludf.DUMMYFUNCTION("TO_DATE(INT((A1413/(60*60*24))+""1/1/1970""))"),43384.0)</f>
        <v>43384</v>
      </c>
      <c r="G1413" s="156">
        <v>1.5968592E9</v>
      </c>
      <c r="H1413" s="156">
        <v>223416.3355</v>
      </c>
      <c r="J1413" s="158"/>
      <c r="K1413" s="160"/>
      <c r="M1413" s="13">
        <v>1.5183072E9</v>
      </c>
      <c r="N1413" s="13">
        <v>28580.2573</v>
      </c>
      <c r="P1413" s="152">
        <v>1.5100884E9</v>
      </c>
      <c r="Q1413" s="152">
        <v>166041.0239</v>
      </c>
      <c r="S1413" s="152">
        <v>1.5238872E9</v>
      </c>
      <c r="T1413" s="152">
        <v>10010.5027</v>
      </c>
      <c r="V1413" s="152">
        <v>1.5028992E9</v>
      </c>
      <c r="W1413" s="152">
        <v>94167.1939</v>
      </c>
      <c r="Y1413" s="152">
        <v>1.5005916E9</v>
      </c>
      <c r="Z1413" s="152">
        <v>88003.3675</v>
      </c>
      <c r="AA1413" s="153">
        <f>IFERROR(__xludf.DUMMYFUNCTION("TO_DATE(INT((AB1413/(60*60*24))+""1/1/1970""))"),43969.0)</f>
        <v>43969</v>
      </c>
      <c r="AB1413" s="156">
        <v>1.589832E9</v>
      </c>
      <c r="AC1413" s="156">
        <v>162868.337</v>
      </c>
      <c r="AD1413" s="153">
        <f>IFERROR(__xludf.DUMMYFUNCTION("TO_DATE(INT((AE1413/(60*60*24))+""1/1/1970""))"),43979.0)</f>
        <v>43979</v>
      </c>
      <c r="AE1413" s="152">
        <v>1.5906384E9</v>
      </c>
      <c r="AF1413" s="152">
        <v>112236.75</v>
      </c>
      <c r="AG1413" s="153">
        <f>IFERROR(__xludf.DUMMYFUNCTION("TO_DATE(INT((AH1413/(60*60*24))+""1/1/1970""))"),43689.0)</f>
        <v>43689</v>
      </c>
      <c r="AH1413" s="152">
        <v>1.565654379E9</v>
      </c>
      <c r="AI1413" s="152">
        <v>105603.6745</v>
      </c>
    </row>
    <row r="1414">
      <c r="A1414" s="156">
        <v>1.539288E9</v>
      </c>
      <c r="B1414" s="156">
        <v>123508.3287</v>
      </c>
      <c r="C1414" s="153">
        <f>IFERROR(__xludf.DUMMYFUNCTION("TO_DATE(INT((A1414/(60*60*24))+""1/1/1970""))"),43384.0)</f>
        <v>43384</v>
      </c>
      <c r="G1414" s="152">
        <v>1.597068E9</v>
      </c>
      <c r="H1414" s="152">
        <v>223416.3355</v>
      </c>
      <c r="J1414" s="158"/>
      <c r="K1414" s="159"/>
      <c r="M1414" s="13">
        <v>1.5183936E9</v>
      </c>
      <c r="N1414" s="13">
        <v>28574.3369</v>
      </c>
      <c r="P1414" s="156">
        <v>1.5101172E9</v>
      </c>
      <c r="Q1414" s="156">
        <v>165899.0075</v>
      </c>
      <c r="S1414" s="156">
        <v>1.5239088E9</v>
      </c>
      <c r="T1414" s="156">
        <v>10010.5027</v>
      </c>
      <c r="V1414" s="156">
        <v>1.5029244E9</v>
      </c>
      <c r="W1414" s="156">
        <v>93949.9285</v>
      </c>
      <c r="Y1414" s="156">
        <v>1.5005988E9</v>
      </c>
      <c r="Z1414" s="156">
        <v>87085.8665</v>
      </c>
      <c r="AA1414" s="153">
        <f>IFERROR(__xludf.DUMMYFUNCTION("TO_DATE(INT((AB1414/(60*60*24))+""1/1/1970""))"),43970.0)</f>
        <v>43970</v>
      </c>
      <c r="AB1414" s="152">
        <v>1.5898608E9</v>
      </c>
      <c r="AC1414" s="152">
        <v>162868.337</v>
      </c>
      <c r="AD1414" s="153">
        <f>IFERROR(__xludf.DUMMYFUNCTION("TO_DATE(INT((AE1414/(60*60*24))+""1/1/1970""))"),43979.0)</f>
        <v>43979</v>
      </c>
      <c r="AE1414" s="156">
        <v>1.5906744E9</v>
      </c>
      <c r="AF1414" s="156">
        <v>112236.75</v>
      </c>
      <c r="AG1414" s="153">
        <f>IFERROR(__xludf.DUMMYFUNCTION("TO_DATE(INT((AH1414/(60*60*24))+""1/1/1970""))"),43690.0)</f>
        <v>43690</v>
      </c>
      <c r="AH1414" s="156">
        <v>1.56566544E9</v>
      </c>
      <c r="AI1414" s="156">
        <v>105603.6745</v>
      </c>
    </row>
    <row r="1415">
      <c r="A1415" s="152">
        <v>1.53935106E9</v>
      </c>
      <c r="B1415" s="152">
        <v>123508.3287</v>
      </c>
      <c r="C1415" s="153">
        <f>IFERROR(__xludf.DUMMYFUNCTION("TO_DATE(INT((A1415/(60*60*24))+""1/1/1970""))"),43385.0)</f>
        <v>43385</v>
      </c>
      <c r="G1415" s="152">
        <v>1.5971184E9</v>
      </c>
      <c r="H1415" s="152">
        <v>218943.8888</v>
      </c>
      <c r="J1415" s="158"/>
      <c r="K1415" s="159"/>
      <c r="M1415" s="13">
        <v>1.5184476E9</v>
      </c>
      <c r="N1415" s="13">
        <v>28574.3369</v>
      </c>
      <c r="P1415" s="152">
        <v>1.5101568E9</v>
      </c>
      <c r="Q1415" s="152">
        <v>165899.0075</v>
      </c>
      <c r="S1415" s="152">
        <v>1.5239736E9</v>
      </c>
      <c r="T1415" s="152">
        <v>10011.4991</v>
      </c>
      <c r="V1415" s="152">
        <v>1.5029388E9</v>
      </c>
      <c r="W1415" s="152">
        <v>93973.9395</v>
      </c>
      <c r="Y1415" s="152">
        <v>1.5006384E9</v>
      </c>
      <c r="Z1415" s="152">
        <v>87085.8665</v>
      </c>
      <c r="AA1415" s="153">
        <f>IFERROR(__xludf.DUMMYFUNCTION("TO_DATE(INT((AB1415/(60*60*24))+""1/1/1970""))"),43970.0)</f>
        <v>43970</v>
      </c>
      <c r="AB1415" s="156">
        <v>1.5898968E9</v>
      </c>
      <c r="AC1415" s="156">
        <v>164701.7584</v>
      </c>
      <c r="AD1415" s="153">
        <f>IFERROR(__xludf.DUMMYFUNCTION("TO_DATE(INT((AE1415/(60*60*24))+""1/1/1970""))"),43979.0)</f>
        <v>43979</v>
      </c>
      <c r="AE1415" s="152">
        <v>1.5906924E9</v>
      </c>
      <c r="AF1415" s="152">
        <v>112236.75</v>
      </c>
      <c r="AG1415" s="153">
        <f>IFERROR(__xludf.DUMMYFUNCTION("TO_DATE(INT((AH1415/(60*60*24))+""1/1/1970""))"),43690.0)</f>
        <v>43690</v>
      </c>
      <c r="AH1415" s="152">
        <v>1.565682001E9</v>
      </c>
      <c r="AI1415" s="152">
        <v>105603.6745</v>
      </c>
    </row>
    <row r="1416">
      <c r="A1416" s="156">
        <v>1.5393744E9</v>
      </c>
      <c r="B1416" s="156">
        <v>123508.3287</v>
      </c>
      <c r="C1416" s="153">
        <f>IFERROR(__xludf.DUMMYFUNCTION("TO_DATE(INT((A1416/(60*60*24))+""1/1/1970""))"),43385.0)</f>
        <v>43385</v>
      </c>
      <c r="G1416" s="156">
        <v>1.5972048E9</v>
      </c>
      <c r="H1416" s="156">
        <v>216733.4652</v>
      </c>
      <c r="J1416" s="158"/>
      <c r="K1416" s="160"/>
      <c r="M1416" s="13">
        <v>1.5184692E9</v>
      </c>
      <c r="N1416" s="13">
        <v>28574.3369</v>
      </c>
      <c r="P1416" s="156">
        <v>1.5101748E9</v>
      </c>
      <c r="Q1416" s="156">
        <v>165899.0075</v>
      </c>
      <c r="S1416" s="156">
        <v>1.5239952E9</v>
      </c>
      <c r="T1416" s="156">
        <v>10011.4991</v>
      </c>
      <c r="V1416" s="156">
        <v>1.5029784E9</v>
      </c>
      <c r="W1416" s="156">
        <v>93989.6756</v>
      </c>
      <c r="Y1416" s="156">
        <v>1.5006708E9</v>
      </c>
      <c r="Z1416" s="156">
        <v>87085.8665</v>
      </c>
      <c r="AA1416" s="153">
        <f>IFERROR(__xludf.DUMMYFUNCTION("TO_DATE(INT((AB1416/(60*60*24))+""1/1/1970""))"),43970.0)</f>
        <v>43970</v>
      </c>
      <c r="AB1416" s="152">
        <v>1.5899148E9</v>
      </c>
      <c r="AC1416" s="152">
        <v>164114.4476</v>
      </c>
      <c r="AD1416" s="153">
        <f>IFERROR(__xludf.DUMMYFUNCTION("TO_DATE(INT((AE1416/(60*60*24))+""1/1/1970""))"),43979.0)</f>
        <v>43979</v>
      </c>
      <c r="AE1416" s="156">
        <v>1.590696E9</v>
      </c>
      <c r="AF1416" s="156">
        <v>112236.75</v>
      </c>
      <c r="AG1416" s="153">
        <f>IFERROR(__xludf.DUMMYFUNCTION("TO_DATE(INT((AH1416/(60*60*24))+""1/1/1970""))"),43690.0)</f>
        <v>43690</v>
      </c>
      <c r="AH1416" s="156">
        <v>1.565697923E9</v>
      </c>
      <c r="AI1416" s="156">
        <v>105603.6745</v>
      </c>
    </row>
    <row r="1417">
      <c r="A1417" s="152">
        <v>1.53961026E9</v>
      </c>
      <c r="B1417" s="152">
        <v>123508.3287</v>
      </c>
      <c r="C1417" s="153">
        <f>IFERROR(__xludf.DUMMYFUNCTION("TO_DATE(INT((A1417/(60*60*24))+""1/1/1970""))"),43388.0)</f>
        <v>43388</v>
      </c>
      <c r="G1417" s="152">
        <v>1.5972912E9</v>
      </c>
      <c r="H1417" s="152">
        <v>215315.1377</v>
      </c>
      <c r="J1417" s="158"/>
      <c r="K1417" s="159"/>
      <c r="M1417" s="13">
        <v>1.518534E9</v>
      </c>
      <c r="N1417" s="13">
        <v>28532.1032</v>
      </c>
      <c r="P1417" s="152">
        <v>1.5102036E9</v>
      </c>
      <c r="Q1417" s="152">
        <v>166343.7844</v>
      </c>
      <c r="S1417" s="152">
        <v>1.52406E9</v>
      </c>
      <c r="T1417" s="152">
        <v>10015.8699</v>
      </c>
      <c r="V1417" s="152">
        <v>1.5030108E9</v>
      </c>
      <c r="W1417" s="152">
        <v>93650.6546</v>
      </c>
      <c r="Y1417" s="152">
        <v>1.5006816E9</v>
      </c>
      <c r="Z1417" s="152">
        <v>86762.2856</v>
      </c>
      <c r="AA1417" s="153">
        <f>IFERROR(__xludf.DUMMYFUNCTION("TO_DATE(INT((AB1417/(60*60*24))+""1/1/1970""))"),43970.0)</f>
        <v>43970</v>
      </c>
      <c r="AB1417" s="156">
        <v>1.5899184E9</v>
      </c>
      <c r="AC1417" s="156">
        <v>163291.8951</v>
      </c>
      <c r="AD1417" s="153">
        <f>IFERROR(__xludf.DUMMYFUNCTION("TO_DATE(INT((AE1417/(60*60*24))+""1/1/1970""))"),43980.0)</f>
        <v>43980</v>
      </c>
      <c r="AE1417" s="152">
        <v>1.5907248E9</v>
      </c>
      <c r="AF1417" s="152">
        <v>112289.23</v>
      </c>
      <c r="AG1417" s="153">
        <f>IFERROR(__xludf.DUMMYFUNCTION("TO_DATE(INT((AH1417/(60*60*24))+""1/1/1970""))"),43690.0)</f>
        <v>43690</v>
      </c>
      <c r="AH1417" s="152">
        <v>1.56571374E9</v>
      </c>
      <c r="AI1417" s="152">
        <v>105603.6745</v>
      </c>
    </row>
    <row r="1418">
      <c r="A1418" s="156">
        <v>1.5396336E9</v>
      </c>
      <c r="B1418" s="156">
        <v>123508.3287</v>
      </c>
      <c r="C1418" s="153">
        <f>IFERROR(__xludf.DUMMYFUNCTION("TO_DATE(INT((A1418/(60*60*24))+""1/1/1970""))"),43388.0)</f>
        <v>43388</v>
      </c>
      <c r="G1418" s="156">
        <v>1.5973776E9</v>
      </c>
      <c r="H1418" s="156">
        <v>217608.4495</v>
      </c>
      <c r="J1418" s="158"/>
      <c r="K1418" s="160"/>
      <c r="M1418" s="13">
        <v>1.5185556E9</v>
      </c>
      <c r="N1418" s="13">
        <v>28532.1032</v>
      </c>
      <c r="P1418" s="156">
        <v>1.5102432E9</v>
      </c>
      <c r="Q1418" s="156">
        <v>166343.7844</v>
      </c>
      <c r="S1418" s="156">
        <v>1.5240816E9</v>
      </c>
      <c r="T1418" s="156">
        <v>10015.8699</v>
      </c>
      <c r="V1418" s="156">
        <v>1.503018E9</v>
      </c>
      <c r="W1418" s="156">
        <v>93612.9785</v>
      </c>
      <c r="Y1418" s="156">
        <v>1.5008472E9</v>
      </c>
      <c r="Z1418" s="156">
        <v>86762.2856</v>
      </c>
      <c r="AA1418" s="153">
        <f>IFERROR(__xludf.DUMMYFUNCTION("TO_DATE(INT((AB1418/(60*60*24))+""1/1/1970""))"),43971.0)</f>
        <v>43971</v>
      </c>
      <c r="AB1418" s="152">
        <v>1.5899472E9</v>
      </c>
      <c r="AC1418" s="152">
        <v>163291.8951</v>
      </c>
      <c r="AD1418" s="153">
        <f>IFERROR(__xludf.DUMMYFUNCTION("TO_DATE(INT((AE1418/(60*60*24))+""1/1/1970""))"),43980.0)</f>
        <v>43980</v>
      </c>
      <c r="AE1418" s="156">
        <v>1.5907608E9</v>
      </c>
      <c r="AF1418" s="156">
        <v>112289.23</v>
      </c>
      <c r="AG1418" s="153">
        <f>IFERROR(__xludf.DUMMYFUNCTION("TO_DATE(INT((AH1418/(60*60*24))+""1/1/1970""))"),43690.0)</f>
        <v>43690</v>
      </c>
      <c r="AH1418" s="156">
        <v>1.565729591E9</v>
      </c>
      <c r="AI1418" s="156">
        <v>105603.6745</v>
      </c>
    </row>
    <row r="1419">
      <c r="A1419" s="152">
        <v>1.53969666E9</v>
      </c>
      <c r="B1419" s="152">
        <v>123508.3287</v>
      </c>
      <c r="C1419" s="153">
        <f>IFERROR(__xludf.DUMMYFUNCTION("TO_DATE(INT((A1419/(60*60*24))+""1/1/1970""))"),43389.0)</f>
        <v>43389</v>
      </c>
      <c r="G1419" s="152">
        <v>1.597464E9</v>
      </c>
      <c r="H1419" s="152">
        <v>216866.0887</v>
      </c>
      <c r="J1419" s="158"/>
      <c r="K1419" s="159"/>
      <c r="M1419" s="13">
        <v>1.5186204E9</v>
      </c>
      <c r="N1419" s="13">
        <v>28688.1331</v>
      </c>
      <c r="P1419" s="152">
        <v>1.5102612E9</v>
      </c>
      <c r="Q1419" s="152">
        <v>166343.7844</v>
      </c>
      <c r="S1419" s="152">
        <v>1.5241464E9</v>
      </c>
      <c r="T1419" s="152">
        <v>10014.8538</v>
      </c>
      <c r="V1419" s="152">
        <v>1.5030576E9</v>
      </c>
      <c r="W1419" s="152">
        <v>93632.0042</v>
      </c>
      <c r="Y1419" s="152">
        <v>1.5008508E9</v>
      </c>
      <c r="Z1419" s="152">
        <v>86762.2856</v>
      </c>
      <c r="AA1419" s="153">
        <f>IFERROR(__xludf.DUMMYFUNCTION("TO_DATE(INT((AB1419/(60*60*24))+""1/1/1970""))"),43971.0)</f>
        <v>43971</v>
      </c>
      <c r="AB1419" s="156">
        <v>1.5899832E9</v>
      </c>
      <c r="AC1419" s="156">
        <v>164939.3694</v>
      </c>
      <c r="AD1419" s="153">
        <f>IFERROR(__xludf.DUMMYFUNCTION("TO_DATE(INT((AE1419/(60*60*24))+""1/1/1970""))"),43980.0)</f>
        <v>43980</v>
      </c>
      <c r="AE1419" s="152">
        <v>1.5907788E9</v>
      </c>
      <c r="AF1419" s="152">
        <v>112289.23</v>
      </c>
      <c r="AG1419" s="153">
        <f>IFERROR(__xludf.DUMMYFUNCTION("TO_DATE(INT((AH1419/(60*60*24))+""1/1/1970""))"),43690.0)</f>
        <v>43690</v>
      </c>
      <c r="AH1419" s="152">
        <v>1.565740787E9</v>
      </c>
      <c r="AI1419" s="152">
        <v>105603.6745</v>
      </c>
    </row>
    <row r="1420">
      <c r="A1420" s="156">
        <v>1.53972E9</v>
      </c>
      <c r="B1420" s="156">
        <v>123508.3287</v>
      </c>
      <c r="C1420" s="153">
        <f>IFERROR(__xludf.DUMMYFUNCTION("TO_DATE(INT((A1420/(60*60*24))+""1/1/1970""))"),43389.0)</f>
        <v>43389</v>
      </c>
      <c r="G1420" s="156">
        <v>1.5976728E9</v>
      </c>
      <c r="H1420" s="156">
        <v>216866.0887</v>
      </c>
      <c r="J1420" s="158"/>
      <c r="K1420" s="160"/>
      <c r="M1420" s="13">
        <v>1.518642E9</v>
      </c>
      <c r="N1420" s="13">
        <v>28688.1331</v>
      </c>
      <c r="P1420" s="156">
        <v>1.51029E9</v>
      </c>
      <c r="Q1420" s="156">
        <v>165330.3685</v>
      </c>
      <c r="S1420" s="156">
        <v>1.524168E9</v>
      </c>
      <c r="T1420" s="156">
        <v>10014.8538</v>
      </c>
      <c r="V1420" s="156">
        <v>1.50309E9</v>
      </c>
      <c r="W1420" s="156">
        <v>93870.9755</v>
      </c>
      <c r="Y1420" s="156">
        <v>1.5008868E9</v>
      </c>
      <c r="Z1420" s="156">
        <v>86601.6426</v>
      </c>
      <c r="AA1420" s="153">
        <f>IFERROR(__xludf.DUMMYFUNCTION("TO_DATE(INT((AB1420/(60*60*24))+""1/1/1970""))"),43971.0)</f>
        <v>43971</v>
      </c>
      <c r="AB1420" s="152">
        <v>1.5900012E9</v>
      </c>
      <c r="AC1420" s="152">
        <v>164505.8006</v>
      </c>
      <c r="AD1420" s="153">
        <f>IFERROR(__xludf.DUMMYFUNCTION("TO_DATE(INT((AE1420/(60*60*24))+""1/1/1970""))"),43980.0)</f>
        <v>43980</v>
      </c>
      <c r="AE1420" s="156">
        <v>1.5907824E9</v>
      </c>
      <c r="AF1420" s="156">
        <v>112289.23</v>
      </c>
      <c r="AG1420" s="153">
        <f>IFERROR(__xludf.DUMMYFUNCTION("TO_DATE(INT((AH1420/(60*60*24))+""1/1/1970""))"),43691.0)</f>
        <v>43691</v>
      </c>
      <c r="AH1420" s="156">
        <v>1.565745404E9</v>
      </c>
      <c r="AI1420" s="156">
        <v>105603.6745</v>
      </c>
    </row>
    <row r="1421">
      <c r="A1421" s="152">
        <v>1.53978306E9</v>
      </c>
      <c r="B1421" s="152">
        <v>123508.3287</v>
      </c>
      <c r="C1421" s="153">
        <f>IFERROR(__xludf.DUMMYFUNCTION("TO_DATE(INT((A1421/(60*60*24))+""1/1/1970""))"),43390.0)</f>
        <v>43390</v>
      </c>
      <c r="G1421" s="156">
        <v>1.5977232E9</v>
      </c>
      <c r="H1421" s="156">
        <v>217371.9483</v>
      </c>
      <c r="J1421" s="158"/>
      <c r="K1421" s="160"/>
      <c r="M1421" s="13">
        <v>1.5187068E9</v>
      </c>
      <c r="N1421" s="13">
        <v>28775.1952</v>
      </c>
      <c r="P1421" s="152">
        <v>1.5103296E9</v>
      </c>
      <c r="Q1421" s="152">
        <v>165330.3685</v>
      </c>
      <c r="S1421" s="152">
        <v>1.5242328E9</v>
      </c>
      <c r="T1421" s="152">
        <v>10005.9712</v>
      </c>
      <c r="V1421" s="152">
        <v>1.5032664E9</v>
      </c>
      <c r="W1421" s="152">
        <v>93877.7237</v>
      </c>
      <c r="Y1421" s="152">
        <v>1.5009264E9</v>
      </c>
      <c r="Z1421" s="152">
        <v>86601.6426</v>
      </c>
      <c r="AA1421" s="153">
        <f>IFERROR(__xludf.DUMMYFUNCTION("TO_DATE(INT((AB1421/(60*60*24))+""1/1/1970""))"),43971.0)</f>
        <v>43971</v>
      </c>
      <c r="AB1421" s="156">
        <v>1.5900048E9</v>
      </c>
      <c r="AC1421" s="156">
        <v>164756.3954</v>
      </c>
      <c r="AD1421" s="153">
        <f>IFERROR(__xludf.DUMMYFUNCTION("TO_DATE(INT((AE1421/(60*60*24))+""1/1/1970""))"),43981.0)</f>
        <v>43981</v>
      </c>
      <c r="AE1421" s="152">
        <v>1.5908112E9</v>
      </c>
      <c r="AF1421" s="152">
        <v>112828.445</v>
      </c>
      <c r="AG1421" s="153">
        <f>IFERROR(__xludf.DUMMYFUNCTION("TO_DATE(INT((AH1421/(60*60*24))+""1/1/1970""))"),43691.0)</f>
        <v>43691</v>
      </c>
      <c r="AH1421" s="152">
        <v>1.565761239E9</v>
      </c>
      <c r="AI1421" s="152">
        <v>105603.6745</v>
      </c>
    </row>
    <row r="1422">
      <c r="A1422" s="156">
        <v>1.5398064E9</v>
      </c>
      <c r="B1422" s="156">
        <v>123508.3287</v>
      </c>
      <c r="C1422" s="153">
        <f>IFERROR(__xludf.DUMMYFUNCTION("TO_DATE(INT((A1422/(60*60*24))+""1/1/1970""))"),43390.0)</f>
        <v>43390</v>
      </c>
      <c r="G1422" s="152">
        <v>1.5978096E9</v>
      </c>
      <c r="H1422" s="152">
        <v>218804.6442</v>
      </c>
      <c r="J1422" s="158"/>
      <c r="K1422" s="159"/>
      <c r="M1422" s="13">
        <v>1.5187284E9</v>
      </c>
      <c r="N1422" s="13">
        <v>28775.1952</v>
      </c>
      <c r="P1422" s="156">
        <v>1.5103476E9</v>
      </c>
      <c r="Q1422" s="156">
        <v>165330.3685</v>
      </c>
      <c r="S1422" s="156">
        <v>1.5242544E9</v>
      </c>
      <c r="T1422" s="156">
        <v>10005.9712</v>
      </c>
      <c r="V1422" s="156">
        <v>1.50327E9</v>
      </c>
      <c r="W1422" s="156">
        <v>93864.86</v>
      </c>
      <c r="Y1422" s="156">
        <v>1.5009372E9</v>
      </c>
      <c r="Z1422" s="156">
        <v>86601.6426</v>
      </c>
      <c r="AA1422" s="153">
        <f>IFERROR(__xludf.DUMMYFUNCTION("TO_DATE(INT((AB1422/(60*60*24))+""1/1/1970""))"),43972.0)</f>
        <v>43972</v>
      </c>
      <c r="AB1422" s="152">
        <v>1.5900336E9</v>
      </c>
      <c r="AC1422" s="152">
        <v>164756.3954</v>
      </c>
      <c r="AD1422" s="153">
        <f>IFERROR(__xludf.DUMMYFUNCTION("TO_DATE(INT((AE1422/(60*60*24))+""1/1/1970""))"),43983.0)</f>
        <v>43983</v>
      </c>
      <c r="AE1422" s="156">
        <v>1.59102E9</v>
      </c>
      <c r="AF1422" s="156">
        <v>112828.445</v>
      </c>
      <c r="AG1422" s="153">
        <f>IFERROR(__xludf.DUMMYFUNCTION("TO_DATE(INT((AH1422/(60*60*24))+""1/1/1970""))"),43691.0)</f>
        <v>43691</v>
      </c>
      <c r="AH1422" s="156">
        <v>1.565777094E9</v>
      </c>
      <c r="AI1422" s="156">
        <v>105603.6745</v>
      </c>
    </row>
    <row r="1423">
      <c r="A1423" s="152">
        <v>1.53986946E9</v>
      </c>
      <c r="B1423" s="152">
        <v>123508.3287</v>
      </c>
      <c r="C1423" s="153">
        <f>IFERROR(__xludf.DUMMYFUNCTION("TO_DATE(INT((A1423/(60*60*24))+""1/1/1970""))"),43391.0)</f>
        <v>43391</v>
      </c>
      <c r="G1423" s="156">
        <v>1.597896E9</v>
      </c>
      <c r="H1423" s="156">
        <v>220423.3471</v>
      </c>
      <c r="J1423" s="158"/>
      <c r="K1423" s="160"/>
      <c r="M1423" s="13">
        <v>1.5187932E9</v>
      </c>
      <c r="N1423" s="13">
        <v>28794.1553</v>
      </c>
      <c r="P1423" s="152">
        <v>1.5103764E9</v>
      </c>
      <c r="Q1423" s="152">
        <v>165178.198</v>
      </c>
      <c r="S1423" s="152">
        <v>1.5242688E9</v>
      </c>
      <c r="T1423" s="152">
        <v>10006.8014</v>
      </c>
      <c r="V1423" s="152">
        <v>1.503306E9</v>
      </c>
      <c r="W1423" s="152">
        <v>93918.2204</v>
      </c>
      <c r="Y1423" s="152">
        <v>1.500966E9</v>
      </c>
      <c r="Z1423" s="152">
        <v>86994.5294</v>
      </c>
      <c r="AA1423" s="153">
        <f>IFERROR(__xludf.DUMMYFUNCTION("TO_DATE(INT((AB1423/(60*60*24))+""1/1/1970""))"),43972.0)</f>
        <v>43972</v>
      </c>
      <c r="AB1423" s="156">
        <v>1.5900696E9</v>
      </c>
      <c r="AC1423" s="156">
        <v>163764.662</v>
      </c>
      <c r="AD1423" s="153">
        <f>IFERROR(__xludf.DUMMYFUNCTION("TO_DATE(INT((AE1423/(60*60*24))+""1/1/1970""))"),43983.0)</f>
        <v>43983</v>
      </c>
      <c r="AE1423" s="152">
        <v>1.591038E9</v>
      </c>
      <c r="AF1423" s="152">
        <v>112828.445</v>
      </c>
      <c r="AG1423" s="153">
        <f>IFERROR(__xludf.DUMMYFUNCTION("TO_DATE(INT((AH1423/(60*60*24))+""1/1/1970""))"),43691.0)</f>
        <v>43691</v>
      </c>
      <c r="AH1423" s="152">
        <v>1.565792894E9</v>
      </c>
      <c r="AI1423" s="152">
        <v>105603.6745</v>
      </c>
    </row>
    <row r="1424">
      <c r="A1424" s="156">
        <v>1.5398928E9</v>
      </c>
      <c r="B1424" s="156">
        <v>123508.3287</v>
      </c>
      <c r="C1424" s="153">
        <f>IFERROR(__xludf.DUMMYFUNCTION("TO_DATE(INT((A1424/(60*60*24))+""1/1/1970""))"),43391.0)</f>
        <v>43391</v>
      </c>
      <c r="G1424" s="152">
        <v>1.5979824E9</v>
      </c>
      <c r="H1424" s="152">
        <v>219582.2319</v>
      </c>
      <c r="J1424" s="158"/>
      <c r="K1424" s="159"/>
      <c r="M1424" s="13">
        <v>1.5188148E9</v>
      </c>
      <c r="N1424" s="13">
        <v>28794.1553</v>
      </c>
      <c r="P1424" s="156">
        <v>1.5105852E9</v>
      </c>
      <c r="Q1424" s="156">
        <v>165178.198</v>
      </c>
      <c r="S1424" s="156">
        <v>1.5244416E9</v>
      </c>
      <c r="T1424" s="156">
        <v>10007.1652</v>
      </c>
      <c r="V1424" s="156">
        <v>1.5033456E9</v>
      </c>
      <c r="W1424" s="156">
        <v>93931.4887</v>
      </c>
      <c r="Y1424" s="156">
        <v>1.5010056E9</v>
      </c>
      <c r="Z1424" s="156">
        <v>86994.5294</v>
      </c>
      <c r="AA1424" s="153">
        <f>IFERROR(__xludf.DUMMYFUNCTION("TO_DATE(INT((AB1424/(60*60*24))+""1/1/1970""))"),43972.0)</f>
        <v>43972</v>
      </c>
      <c r="AB1424" s="152">
        <v>1.5900876E9</v>
      </c>
      <c r="AC1424" s="152">
        <v>162151.9432</v>
      </c>
      <c r="AD1424" s="153">
        <f>IFERROR(__xludf.DUMMYFUNCTION("TO_DATE(INT((AE1424/(60*60*24))+""1/1/1970""))"),43983.0)</f>
        <v>43983</v>
      </c>
      <c r="AE1424" s="156">
        <v>1.5910416E9</v>
      </c>
      <c r="AF1424" s="156">
        <v>112828.445</v>
      </c>
      <c r="AG1424" s="153">
        <f>IFERROR(__xludf.DUMMYFUNCTION("TO_DATE(INT((AH1424/(60*60*24))+""1/1/1970""))"),43691.0)</f>
        <v>43691</v>
      </c>
      <c r="AH1424" s="156">
        <v>1.565808702E9</v>
      </c>
      <c r="AI1424" s="156">
        <v>105603.6745</v>
      </c>
    </row>
    <row r="1425">
      <c r="A1425" s="152">
        <v>1.53995586E9</v>
      </c>
      <c r="B1425" s="152">
        <v>123508.3287</v>
      </c>
      <c r="C1425" s="153">
        <f>IFERROR(__xludf.DUMMYFUNCTION("TO_DATE(INT((A1425/(60*60*24))+""1/1/1970""))"),43392.0)</f>
        <v>43392</v>
      </c>
      <c r="G1425" s="156">
        <v>1.5980688E9</v>
      </c>
      <c r="H1425" s="156">
        <v>220936.3289</v>
      </c>
      <c r="J1425" s="158"/>
      <c r="K1425" s="160"/>
      <c r="M1425" s="13">
        <v>1.5188256E9</v>
      </c>
      <c r="N1425" s="13">
        <v>28711.6039</v>
      </c>
      <c r="P1425" s="152">
        <v>1.5106068E9</v>
      </c>
      <c r="Q1425" s="152">
        <v>165178.198</v>
      </c>
      <c r="S1425" s="152">
        <v>1.524492E9</v>
      </c>
      <c r="T1425" s="152">
        <v>10007.1652</v>
      </c>
      <c r="V1425" s="152">
        <v>1.5033564E9</v>
      </c>
      <c r="W1425" s="152">
        <v>93961.3542</v>
      </c>
      <c r="Y1425" s="152">
        <v>1.5010236E9</v>
      </c>
      <c r="Z1425" s="152">
        <v>86994.5294</v>
      </c>
      <c r="AA1425" s="153">
        <f>IFERROR(__xludf.DUMMYFUNCTION("TO_DATE(INT((AB1425/(60*60*24))+""1/1/1970""))"),43972.0)</f>
        <v>43972</v>
      </c>
      <c r="AB1425" s="156">
        <v>1.5900912E9</v>
      </c>
      <c r="AC1425" s="156">
        <v>162511.5022</v>
      </c>
      <c r="AD1425" s="153">
        <f>IFERROR(__xludf.DUMMYFUNCTION("TO_DATE(INT((AE1425/(60*60*24))+""1/1/1970""))"),43984.0)</f>
        <v>43984</v>
      </c>
      <c r="AE1425" s="152">
        <v>1.5910704E9</v>
      </c>
      <c r="AF1425" s="152">
        <v>113163.65</v>
      </c>
      <c r="AG1425" s="153">
        <f>IFERROR(__xludf.DUMMYFUNCTION("TO_DATE(INT((AH1425/(60*60*24))+""1/1/1970""))"),43691.0)</f>
        <v>43691</v>
      </c>
      <c r="AH1425" s="152">
        <v>1.565824507E9</v>
      </c>
      <c r="AI1425" s="152">
        <v>105603.6745</v>
      </c>
    </row>
    <row r="1426">
      <c r="A1426" s="156">
        <v>1.5399792E9</v>
      </c>
      <c r="B1426" s="156">
        <v>123508.3287</v>
      </c>
      <c r="C1426" s="153">
        <f>IFERROR(__xludf.DUMMYFUNCTION("TO_DATE(INT((A1426/(60*60*24))+""1/1/1970""))"),43392.0)</f>
        <v>43392</v>
      </c>
      <c r="G1426" s="152">
        <v>1.5982776E9</v>
      </c>
      <c r="H1426" s="152">
        <v>220936.3289</v>
      </c>
      <c r="J1426" s="158"/>
      <c r="K1426" s="159"/>
      <c r="M1426" s="13">
        <v>1.518912E9</v>
      </c>
      <c r="N1426" s="13">
        <v>28711.6039</v>
      </c>
      <c r="P1426" s="156">
        <v>1.5106356E9</v>
      </c>
      <c r="Q1426" s="156">
        <v>165485.2793</v>
      </c>
      <c r="S1426" s="156">
        <v>1.5245136E9</v>
      </c>
      <c r="T1426" s="156">
        <v>10007.1652</v>
      </c>
      <c r="V1426" s="156">
        <v>1.5033852E9</v>
      </c>
      <c r="W1426" s="156">
        <v>94008.4149</v>
      </c>
      <c r="Y1426" s="156">
        <v>1.5010452E9</v>
      </c>
      <c r="Z1426" s="156">
        <v>86943.1237</v>
      </c>
      <c r="AA1426" s="153">
        <f>IFERROR(__xludf.DUMMYFUNCTION("TO_DATE(INT((AB1426/(60*60*24))+""1/1/1970""))"),43973.0)</f>
        <v>43973</v>
      </c>
      <c r="AB1426" s="152">
        <v>1.59012E9</v>
      </c>
      <c r="AC1426" s="152">
        <v>162511.5022</v>
      </c>
      <c r="AD1426" s="153">
        <f>IFERROR(__xludf.DUMMYFUNCTION("TO_DATE(INT((AE1426/(60*60*24))+""1/1/1970""))"),43984.0)</f>
        <v>43984</v>
      </c>
      <c r="AE1426" s="156">
        <v>1.5911064E9</v>
      </c>
      <c r="AF1426" s="156">
        <v>113163.65</v>
      </c>
      <c r="AG1426" s="153">
        <f>IFERROR(__xludf.DUMMYFUNCTION("TO_DATE(INT((AH1426/(60*60*24))+""1/1/1970""))"),43691.0)</f>
        <v>43691</v>
      </c>
      <c r="AH1426" s="156">
        <v>1.565827136E9</v>
      </c>
      <c r="AI1426" s="156">
        <v>105603.6745</v>
      </c>
    </row>
    <row r="1427">
      <c r="A1427" s="152">
        <v>1.54021506E9</v>
      </c>
      <c r="B1427" s="152">
        <v>123508.3287</v>
      </c>
      <c r="C1427" s="153">
        <f>IFERROR(__xludf.DUMMYFUNCTION("TO_DATE(INT((A1427/(60*60*24))+""1/1/1970""))"),43395.0)</f>
        <v>43395</v>
      </c>
      <c r="G1427" s="152">
        <v>1.598328E9</v>
      </c>
      <c r="H1427" s="152">
        <v>219144.0639</v>
      </c>
      <c r="J1427" s="158"/>
      <c r="K1427" s="159"/>
      <c r="M1427" s="13">
        <v>1.5189984E9</v>
      </c>
      <c r="N1427" s="13">
        <v>28717.3582</v>
      </c>
      <c r="P1427" s="152">
        <v>1.5106752E9</v>
      </c>
      <c r="Q1427" s="152">
        <v>165485.2793</v>
      </c>
      <c r="S1427" s="152">
        <v>1.5245784E9</v>
      </c>
      <c r="T1427" s="152">
        <v>10023.0096</v>
      </c>
      <c r="V1427" s="152">
        <v>1.5034248E9</v>
      </c>
      <c r="W1427" s="152">
        <v>93983.063</v>
      </c>
      <c r="Y1427" s="152">
        <v>1.5010848E9</v>
      </c>
      <c r="Z1427" s="152">
        <v>86943.1237</v>
      </c>
      <c r="AA1427" s="153">
        <f>IFERROR(__xludf.DUMMYFUNCTION("TO_DATE(INT((AB1427/(60*60*24))+""1/1/1970""))"),43973.0)</f>
        <v>43973</v>
      </c>
      <c r="AB1427" s="156">
        <v>1.590156E9</v>
      </c>
      <c r="AC1427" s="156">
        <v>163595.2639</v>
      </c>
      <c r="AD1427" s="153">
        <f>IFERROR(__xludf.DUMMYFUNCTION("TO_DATE(INT((AE1427/(60*60*24))+""1/1/1970""))"),43984.0)</f>
        <v>43984</v>
      </c>
      <c r="AE1427" s="152">
        <v>1.5911244E9</v>
      </c>
      <c r="AF1427" s="152">
        <v>113163.65</v>
      </c>
      <c r="AG1427" s="153">
        <f>IFERROR(__xludf.DUMMYFUNCTION("TO_DATE(INT((AH1427/(60*60*24))+""1/1/1970""))"),43692.0)</f>
        <v>43692</v>
      </c>
      <c r="AH1427" s="152">
        <v>1.56584032E9</v>
      </c>
      <c r="AI1427" s="152">
        <v>105603.6745</v>
      </c>
    </row>
    <row r="1428">
      <c r="A1428" s="156">
        <v>1.5402384E9</v>
      </c>
      <c r="B1428" s="156">
        <v>123508.3287</v>
      </c>
      <c r="C1428" s="153">
        <f>IFERROR(__xludf.DUMMYFUNCTION("TO_DATE(INT((A1428/(60*60*24))+""1/1/1970""))"),43395.0)</f>
        <v>43395</v>
      </c>
      <c r="G1428" s="156">
        <v>1.5984144E9</v>
      </c>
      <c r="H1428" s="156">
        <v>218806.9151</v>
      </c>
      <c r="J1428" s="158"/>
      <c r="K1428" s="160"/>
      <c r="M1428" s="13">
        <v>1.5190848E9</v>
      </c>
      <c r="N1428" s="13">
        <v>28687.3554</v>
      </c>
      <c r="P1428" s="156">
        <v>1.5106932E9</v>
      </c>
      <c r="Q1428" s="156">
        <v>165485.2793</v>
      </c>
      <c r="S1428" s="156">
        <v>1.5246E9</v>
      </c>
      <c r="T1428" s="156">
        <v>10023.0096</v>
      </c>
      <c r="V1428" s="156">
        <v>1.5034428E9</v>
      </c>
      <c r="W1428" s="156">
        <v>94033.6531</v>
      </c>
      <c r="Y1428" s="156">
        <v>1.50111E9</v>
      </c>
      <c r="Z1428" s="156">
        <v>86943.1237</v>
      </c>
      <c r="AA1428" s="153">
        <f>IFERROR(__xludf.DUMMYFUNCTION("TO_DATE(INT((AB1428/(60*60*24))+""1/1/1970""))"),43973.0)</f>
        <v>43973</v>
      </c>
      <c r="AB1428" s="152">
        <v>1.590174E9</v>
      </c>
      <c r="AC1428" s="152">
        <v>163689.5476</v>
      </c>
      <c r="AD1428" s="153">
        <f>IFERROR(__xludf.DUMMYFUNCTION("TO_DATE(INT((AE1428/(60*60*24))+""1/1/1970""))"),43984.0)</f>
        <v>43984</v>
      </c>
      <c r="AE1428" s="156">
        <v>1.591128E9</v>
      </c>
      <c r="AF1428" s="156">
        <v>113163.65</v>
      </c>
      <c r="AG1428" s="153">
        <f>IFERROR(__xludf.DUMMYFUNCTION("TO_DATE(INT((AH1428/(60*60*24))+""1/1/1970""))"),43692.0)</f>
        <v>43692</v>
      </c>
      <c r="AH1428" s="156">
        <v>1.565857056E9</v>
      </c>
      <c r="AI1428" s="156">
        <v>105603.6745</v>
      </c>
    </row>
    <row r="1429">
      <c r="A1429" s="152">
        <v>1.54030146E9</v>
      </c>
      <c r="B1429" s="152">
        <v>123508.3287</v>
      </c>
      <c r="C1429" s="153">
        <f>IFERROR(__xludf.DUMMYFUNCTION("TO_DATE(INT((A1429/(60*60*24))+""1/1/1970""))"),43396.0)</f>
        <v>43396</v>
      </c>
      <c r="G1429" s="152">
        <v>1.5985008E9</v>
      </c>
      <c r="H1429" s="152">
        <v>219114.9285</v>
      </c>
      <c r="J1429" s="158"/>
      <c r="K1429" s="159"/>
      <c r="M1429" s="13">
        <v>1.5191388E9</v>
      </c>
      <c r="N1429" s="13">
        <v>28687.3554</v>
      </c>
      <c r="P1429" s="152">
        <v>1.510722E9</v>
      </c>
      <c r="Q1429" s="152">
        <v>164843.1773</v>
      </c>
      <c r="S1429" s="152">
        <v>1.5246648E9</v>
      </c>
      <c r="T1429" s="152">
        <v>10015.0148</v>
      </c>
      <c r="V1429" s="152">
        <v>1.5034644E9</v>
      </c>
      <c r="W1429" s="152">
        <v>94041.384</v>
      </c>
      <c r="Y1429" s="152">
        <v>1.5011244E9</v>
      </c>
      <c r="Z1429" s="152">
        <v>86139.4497</v>
      </c>
      <c r="AA1429" s="153">
        <f>IFERROR(__xludf.DUMMYFUNCTION("TO_DATE(INT((AB1429/(60*60*24))+""1/1/1970""))"),43973.0)</f>
        <v>43973</v>
      </c>
      <c r="AB1429" s="156">
        <v>1.5901776E9</v>
      </c>
      <c r="AC1429" s="156">
        <v>163140.7792</v>
      </c>
      <c r="AD1429" s="153">
        <f>IFERROR(__xludf.DUMMYFUNCTION("TO_DATE(INT((AE1429/(60*60*24))+""1/1/1970""))"),43985.0)</f>
        <v>43985</v>
      </c>
      <c r="AE1429" s="152">
        <v>1.5911568E9</v>
      </c>
      <c r="AF1429" s="152">
        <v>113304.44</v>
      </c>
      <c r="AG1429" s="153">
        <f>IFERROR(__xludf.DUMMYFUNCTION("TO_DATE(INT((AH1429/(60*60*24))+""1/1/1970""))"),43692.0)</f>
        <v>43692</v>
      </c>
      <c r="AH1429" s="152">
        <v>1.565872889E9</v>
      </c>
      <c r="AI1429" s="152">
        <v>105603.6745</v>
      </c>
    </row>
    <row r="1430">
      <c r="A1430" s="156">
        <v>1.5403248E9</v>
      </c>
      <c r="B1430" s="156">
        <v>123508.3287</v>
      </c>
      <c r="C1430" s="153">
        <f>IFERROR(__xludf.DUMMYFUNCTION("TO_DATE(INT((A1430/(60*60*24))+""1/1/1970""))"),43396.0)</f>
        <v>43396</v>
      </c>
      <c r="G1430" s="156">
        <v>1.5985872E9</v>
      </c>
      <c r="H1430" s="156">
        <v>216632.5408</v>
      </c>
      <c r="J1430" s="158"/>
      <c r="K1430" s="160"/>
      <c r="M1430" s="13">
        <v>1.5191604E9</v>
      </c>
      <c r="N1430" s="13">
        <v>28687.3554</v>
      </c>
      <c r="P1430" s="156">
        <v>1.5107616E9</v>
      </c>
      <c r="Q1430" s="156">
        <v>164843.1773</v>
      </c>
      <c r="S1430" s="156">
        <v>1.5246864E9</v>
      </c>
      <c r="T1430" s="156">
        <v>10015.0148</v>
      </c>
      <c r="V1430" s="156">
        <v>1.503504E9</v>
      </c>
      <c r="W1430" s="156">
        <v>94119.3873</v>
      </c>
      <c r="Y1430" s="156">
        <v>1.501164E9</v>
      </c>
      <c r="Z1430" s="156">
        <v>86139.4497</v>
      </c>
      <c r="AA1430" s="153">
        <f>IFERROR(__xludf.DUMMYFUNCTION("TO_DATE(INT((AB1430/(60*60*24))+""1/1/1970""))"),43974.0)</f>
        <v>43974</v>
      </c>
      <c r="AB1430" s="152">
        <v>1.5902064E9</v>
      </c>
      <c r="AC1430" s="152">
        <v>163140.7792</v>
      </c>
      <c r="AD1430" s="153">
        <f>IFERROR(__xludf.DUMMYFUNCTION("TO_DATE(INT((AE1430/(60*60*24))+""1/1/1970""))"),43985.0)</f>
        <v>43985</v>
      </c>
      <c r="AE1430" s="156">
        <v>1.5911928E9</v>
      </c>
      <c r="AF1430" s="156">
        <v>113304.44</v>
      </c>
      <c r="AG1430" s="153">
        <f>IFERROR(__xludf.DUMMYFUNCTION("TO_DATE(INT((AH1430/(60*60*24))+""1/1/1970""))"),43692.0)</f>
        <v>43692</v>
      </c>
      <c r="AH1430" s="156">
        <v>1.565888683E9</v>
      </c>
      <c r="AI1430" s="156">
        <v>105603.6745</v>
      </c>
    </row>
    <row r="1431">
      <c r="A1431" s="152">
        <v>1.54038786E9</v>
      </c>
      <c r="B1431" s="152">
        <v>123508.3287</v>
      </c>
      <c r="C1431" s="153">
        <f>IFERROR(__xludf.DUMMYFUNCTION("TO_DATE(INT((A1431/(60*60*24))+""1/1/1970""))"),43397.0)</f>
        <v>43397</v>
      </c>
      <c r="G1431" s="152">
        <v>1.5986736E9</v>
      </c>
      <c r="H1431" s="152">
        <v>215549.8223</v>
      </c>
      <c r="J1431" s="158"/>
      <c r="K1431" s="159"/>
      <c r="M1431" s="13">
        <v>1.5192252E9</v>
      </c>
      <c r="N1431" s="13">
        <v>28711.201</v>
      </c>
      <c r="P1431" s="152">
        <v>1.5107796E9</v>
      </c>
      <c r="Q1431" s="152">
        <v>164843.1773</v>
      </c>
      <c r="S1431" s="152">
        <v>1.5247512E9</v>
      </c>
      <c r="T1431" s="152">
        <v>10028.941</v>
      </c>
      <c r="V1431" s="152">
        <v>1.5035292E9</v>
      </c>
      <c r="W1431" s="152">
        <v>94079.7993</v>
      </c>
      <c r="Y1431" s="152">
        <v>1.5011964E9</v>
      </c>
      <c r="Z1431" s="152">
        <v>86139.4497</v>
      </c>
      <c r="AA1431" s="153">
        <f>IFERROR(__xludf.DUMMYFUNCTION("TO_DATE(INT((AB1431/(60*60*24))+""1/1/1970""))"),43977.0)</f>
        <v>43977</v>
      </c>
      <c r="AB1431" s="156">
        <v>1.5905016E9</v>
      </c>
      <c r="AC1431" s="156">
        <v>162431.7464</v>
      </c>
      <c r="AD1431" s="153">
        <f>IFERROR(__xludf.DUMMYFUNCTION("TO_DATE(INT((AE1431/(60*60*24))+""1/1/1970""))"),43985.0)</f>
        <v>43985</v>
      </c>
      <c r="AE1431" s="152">
        <v>1.5912108E9</v>
      </c>
      <c r="AF1431" s="152">
        <v>113304.44</v>
      </c>
      <c r="AG1431" s="153">
        <f>IFERROR(__xludf.DUMMYFUNCTION("TO_DATE(INT((AH1431/(60*60*24))+""1/1/1970""))"),43692.0)</f>
        <v>43692</v>
      </c>
      <c r="AH1431" s="152">
        <v>1.565904475E9</v>
      </c>
      <c r="AI1431" s="152">
        <v>105603.6745</v>
      </c>
    </row>
    <row r="1432">
      <c r="A1432" s="156">
        <v>1.5404112E9</v>
      </c>
      <c r="B1432" s="156">
        <v>123508.3287</v>
      </c>
      <c r="C1432" s="153">
        <f>IFERROR(__xludf.DUMMYFUNCTION("TO_DATE(INT((A1432/(60*60*24))+""1/1/1970""))"),43397.0)</f>
        <v>43397</v>
      </c>
      <c r="G1432" s="156">
        <v>1.5988824E9</v>
      </c>
      <c r="H1432" s="156">
        <v>215549.8223</v>
      </c>
      <c r="J1432" s="158"/>
      <c r="K1432" s="160"/>
      <c r="M1432" s="13">
        <v>1.5192468E9</v>
      </c>
      <c r="N1432" s="13">
        <v>28711.201</v>
      </c>
      <c r="P1432" s="156">
        <v>1.5108084E9</v>
      </c>
      <c r="Q1432" s="156">
        <v>163409.1161</v>
      </c>
      <c r="S1432" s="156">
        <v>1.5247728E9</v>
      </c>
      <c r="T1432" s="156">
        <v>10028.941</v>
      </c>
      <c r="V1432" s="156">
        <v>1.5035436E9</v>
      </c>
      <c r="W1432" s="156">
        <v>94092.0599</v>
      </c>
      <c r="Y1432" s="156">
        <v>1.5012036E9</v>
      </c>
      <c r="Z1432" s="156">
        <v>86524.0749</v>
      </c>
      <c r="AA1432" s="153">
        <f>IFERROR(__xludf.DUMMYFUNCTION("TO_DATE(INT((AB1432/(60*60*24))+""1/1/1970""))"),43977.0)</f>
        <v>43977</v>
      </c>
      <c r="AB1432" s="152">
        <v>1.5905196E9</v>
      </c>
      <c r="AC1432" s="152">
        <v>161301.1146</v>
      </c>
      <c r="AD1432" s="153">
        <f>IFERROR(__xludf.DUMMYFUNCTION("TO_DATE(INT((AE1432/(60*60*24))+""1/1/1970""))"),43985.0)</f>
        <v>43985</v>
      </c>
      <c r="AE1432" s="156">
        <v>1.5912144E9</v>
      </c>
      <c r="AF1432" s="156">
        <v>113304.44</v>
      </c>
      <c r="AG1432" s="153">
        <f>IFERROR(__xludf.DUMMYFUNCTION("TO_DATE(INT((AH1432/(60*60*24))+""1/1/1970""))"),43692.0)</f>
        <v>43692</v>
      </c>
      <c r="AH1432" s="156">
        <v>1.565913522E9</v>
      </c>
      <c r="AI1432" s="156">
        <v>105603.6745</v>
      </c>
    </row>
    <row r="1433">
      <c r="A1433" s="152">
        <v>1.54047426E9</v>
      </c>
      <c r="B1433" s="152">
        <v>123508.3287</v>
      </c>
      <c r="C1433" s="153">
        <f>IFERROR(__xludf.DUMMYFUNCTION("TO_DATE(INT((A1433/(60*60*24))+""1/1/1970""))"),43398.0)</f>
        <v>43398</v>
      </c>
      <c r="G1433" s="156">
        <v>1.5989328E9</v>
      </c>
      <c r="H1433" s="156">
        <v>215539.7823</v>
      </c>
      <c r="J1433" s="158"/>
      <c r="K1433" s="160"/>
      <c r="M1433" s="13">
        <v>1.5193116E9</v>
      </c>
      <c r="N1433" s="13">
        <v>28665.8071</v>
      </c>
      <c r="P1433" s="152">
        <v>1.510848E9</v>
      </c>
      <c r="Q1433" s="152">
        <v>163409.1161</v>
      </c>
      <c r="S1433" s="152">
        <v>1.5248376E9</v>
      </c>
      <c r="T1433" s="152">
        <v>10046.9582</v>
      </c>
      <c r="V1433" s="152">
        <v>1.5035832E9</v>
      </c>
      <c r="W1433" s="152">
        <v>93921.5453</v>
      </c>
      <c r="Y1433" s="152">
        <v>1.5012432E9</v>
      </c>
      <c r="Z1433" s="152">
        <v>86524.0749</v>
      </c>
      <c r="AA1433" s="153">
        <f>IFERROR(__xludf.DUMMYFUNCTION("TO_DATE(INT((AB1433/(60*60*24))+""1/1/1970""))"),43977.0)</f>
        <v>43977</v>
      </c>
      <c r="AB1433" s="156">
        <v>1.5905232E9</v>
      </c>
      <c r="AC1433" s="156">
        <v>160317.1718</v>
      </c>
      <c r="AD1433" s="153">
        <f>IFERROR(__xludf.DUMMYFUNCTION("TO_DATE(INT((AE1433/(60*60*24))+""1/1/1970""))"),43986.0)</f>
        <v>43986</v>
      </c>
      <c r="AE1433" s="152">
        <v>1.5912432E9</v>
      </c>
      <c r="AF1433" s="152">
        <v>113750.6</v>
      </c>
      <c r="AG1433" s="153">
        <f>IFERROR(__xludf.DUMMYFUNCTION("TO_DATE(INT((AH1433/(60*60*24))+""1/1/1970""))"),43693.0)</f>
        <v>43693</v>
      </c>
      <c r="AH1433" s="152">
        <v>1.56592027E9</v>
      </c>
      <c r="AI1433" s="152">
        <v>105603.6745</v>
      </c>
    </row>
    <row r="1434">
      <c r="A1434" s="156">
        <v>1.5404976E9</v>
      </c>
      <c r="B1434" s="156">
        <v>123508.3287</v>
      </c>
      <c r="C1434" s="153">
        <f>IFERROR(__xludf.DUMMYFUNCTION("TO_DATE(INT((A1434/(60*60*24))+""1/1/1970""))"),43398.0)</f>
        <v>43398</v>
      </c>
      <c r="G1434" s="152">
        <v>1.5990192E9</v>
      </c>
      <c r="H1434" s="152">
        <v>224132.4723</v>
      </c>
      <c r="J1434" s="158"/>
      <c r="K1434" s="159"/>
      <c r="M1434" s="13">
        <v>1.5193332E9</v>
      </c>
      <c r="N1434" s="13">
        <v>28665.8071</v>
      </c>
      <c r="P1434" s="156">
        <v>1.510866E9</v>
      </c>
      <c r="Q1434" s="156">
        <v>163409.1161</v>
      </c>
      <c r="S1434" s="156">
        <v>1.5248592E9</v>
      </c>
      <c r="T1434" s="156">
        <v>10046.9582</v>
      </c>
      <c r="V1434" s="156">
        <v>1.5036156E9</v>
      </c>
      <c r="W1434" s="156">
        <v>94027.134</v>
      </c>
      <c r="Y1434" s="156">
        <v>1.5012756E9</v>
      </c>
      <c r="Z1434" s="156">
        <v>86524.0749</v>
      </c>
      <c r="AA1434" s="153">
        <f>IFERROR(__xludf.DUMMYFUNCTION("TO_DATE(INT((AB1434/(60*60*24))+""1/1/1970""))"),43978.0)</f>
        <v>43978</v>
      </c>
      <c r="AB1434" s="152">
        <v>1.590552E9</v>
      </c>
      <c r="AC1434" s="152">
        <v>160317.1718</v>
      </c>
      <c r="AD1434" s="153">
        <f>IFERROR(__xludf.DUMMYFUNCTION("TO_DATE(INT((AE1434/(60*60*24))+""1/1/1970""))"),43986.0)</f>
        <v>43986</v>
      </c>
      <c r="AE1434" s="156">
        <v>1.5912792E9</v>
      </c>
      <c r="AF1434" s="156">
        <v>113750.6</v>
      </c>
      <c r="AG1434" s="153">
        <f>IFERROR(__xludf.DUMMYFUNCTION("TO_DATE(INT((AH1434/(60*60*24))+""1/1/1970""))"),43693.0)</f>
        <v>43693</v>
      </c>
      <c r="AH1434" s="156">
        <v>1.565936095E9</v>
      </c>
      <c r="AI1434" s="156">
        <v>105603.6745</v>
      </c>
    </row>
    <row r="1435">
      <c r="A1435" s="152">
        <v>1.54056066E9</v>
      </c>
      <c r="B1435" s="152">
        <v>123508.3287</v>
      </c>
      <c r="C1435" s="153">
        <f>IFERROR(__xludf.DUMMYFUNCTION("TO_DATE(INT((A1435/(60*60*24))+""1/1/1970""))"),43399.0)</f>
        <v>43399</v>
      </c>
      <c r="G1435" s="156">
        <v>1.5991056E9</v>
      </c>
      <c r="H1435" s="156">
        <v>222504.7823</v>
      </c>
      <c r="J1435" s="158"/>
      <c r="K1435" s="160"/>
      <c r="M1435" s="13">
        <v>1.519398E9</v>
      </c>
      <c r="N1435" s="13">
        <v>28742.8319</v>
      </c>
      <c r="P1435" s="152">
        <v>1.5108948E9</v>
      </c>
      <c r="Q1435" s="152">
        <v>165756.9988</v>
      </c>
      <c r="S1435" s="152">
        <v>1.5248736E9</v>
      </c>
      <c r="T1435" s="152">
        <v>10049.5319</v>
      </c>
      <c r="V1435" s="152">
        <v>1.5036228E9</v>
      </c>
      <c r="W1435" s="152">
        <v>94021.9431</v>
      </c>
      <c r="Y1435" s="152">
        <v>1.5012864E9</v>
      </c>
      <c r="Z1435" s="152">
        <v>85974.6759</v>
      </c>
      <c r="AA1435" s="153">
        <f>IFERROR(__xludf.DUMMYFUNCTION("TO_DATE(INT((AB1435/(60*60*24))+""1/1/1970""))"),43978.0)</f>
        <v>43978</v>
      </c>
      <c r="AB1435" s="156">
        <v>1.590588E9</v>
      </c>
      <c r="AC1435" s="156">
        <v>155915.8407</v>
      </c>
      <c r="AD1435" s="153">
        <f>IFERROR(__xludf.DUMMYFUNCTION("TO_DATE(INT((AE1435/(60*60*24))+""1/1/1970""))"),43986.0)</f>
        <v>43986</v>
      </c>
      <c r="AE1435" s="152">
        <v>1.5912972E9</v>
      </c>
      <c r="AF1435" s="152">
        <v>113750.6</v>
      </c>
      <c r="AG1435" s="153">
        <f>IFERROR(__xludf.DUMMYFUNCTION("TO_DATE(INT((AH1435/(60*60*24))+""1/1/1970""))"),43693.0)</f>
        <v>43693</v>
      </c>
      <c r="AH1435" s="152">
        <v>1.565952109E9</v>
      </c>
      <c r="AI1435" s="152">
        <v>105603.6745</v>
      </c>
    </row>
    <row r="1436">
      <c r="A1436" s="156">
        <v>1.540584E9</v>
      </c>
      <c r="B1436" s="156">
        <v>123508.3287</v>
      </c>
      <c r="C1436" s="153">
        <f>IFERROR(__xludf.DUMMYFUNCTION("TO_DATE(INT((A1436/(60*60*24))+""1/1/1970""))"),43399.0)</f>
        <v>43399</v>
      </c>
      <c r="G1436" s="152">
        <v>1.599192E9</v>
      </c>
      <c r="H1436" s="152">
        <v>212643.3923</v>
      </c>
      <c r="J1436" s="158"/>
      <c r="K1436" s="159"/>
      <c r="M1436" s="13">
        <v>1.5194196E9</v>
      </c>
      <c r="N1436" s="13">
        <v>28742.8319</v>
      </c>
      <c r="P1436" s="156">
        <v>1.5109344E9</v>
      </c>
      <c r="Q1436" s="156">
        <v>165756.9988</v>
      </c>
      <c r="S1436" s="156">
        <v>1.5250464E9</v>
      </c>
      <c r="T1436" s="156">
        <v>10052.9459</v>
      </c>
      <c r="V1436" s="156">
        <v>1.5036624E9</v>
      </c>
      <c r="W1436" s="156">
        <v>93877.3165</v>
      </c>
      <c r="Y1436" s="156">
        <v>1.501452E9</v>
      </c>
      <c r="Z1436" s="156">
        <v>85974.6759</v>
      </c>
      <c r="AA1436" s="153">
        <f>IFERROR(__xludf.DUMMYFUNCTION("TO_DATE(INT((AB1436/(60*60*24))+""1/1/1970""))"),43978.0)</f>
        <v>43978</v>
      </c>
      <c r="AB1436" s="152">
        <v>1.590606E9</v>
      </c>
      <c r="AC1436" s="152">
        <v>158789.3292</v>
      </c>
      <c r="AD1436" s="153">
        <f>IFERROR(__xludf.DUMMYFUNCTION("TO_DATE(INT((AE1436/(60*60*24))+""1/1/1970""))"),43986.0)</f>
        <v>43986</v>
      </c>
      <c r="AE1436" s="156">
        <v>1.5913008E9</v>
      </c>
      <c r="AF1436" s="156">
        <v>113750.6</v>
      </c>
      <c r="AG1436" s="153">
        <f>IFERROR(__xludf.DUMMYFUNCTION("TO_DATE(INT((AH1436/(60*60*24))+""1/1/1970""))"),43693.0)</f>
        <v>43693</v>
      </c>
      <c r="AH1436" s="156">
        <v>1.5659679E9</v>
      </c>
      <c r="AI1436" s="156">
        <v>106794.0079</v>
      </c>
    </row>
    <row r="1437">
      <c r="A1437" s="152">
        <v>1.54081986E9</v>
      </c>
      <c r="B1437" s="152">
        <v>123508.3287</v>
      </c>
      <c r="C1437" s="153">
        <f>IFERROR(__xludf.DUMMYFUNCTION("TO_DATE(INT((A1437/(60*60*24))+""1/1/1970""))"),43402.0)</f>
        <v>43402</v>
      </c>
      <c r="G1437" s="156">
        <v>1.5992784E9</v>
      </c>
      <c r="H1437" s="156">
        <v>208807.6623</v>
      </c>
      <c r="J1437" s="158"/>
      <c r="K1437" s="160"/>
      <c r="M1437" s="13">
        <v>1.5194304E9</v>
      </c>
      <c r="N1437" s="13">
        <v>28755.5618</v>
      </c>
      <c r="P1437" s="152">
        <v>1.5109524E9</v>
      </c>
      <c r="Q1437" s="152">
        <v>165756.9988</v>
      </c>
      <c r="S1437" s="152">
        <v>1.5250968E9</v>
      </c>
      <c r="T1437" s="152">
        <v>10052.9459</v>
      </c>
      <c r="V1437" s="152">
        <v>1.5036948E9</v>
      </c>
      <c r="W1437" s="152">
        <v>93138.904</v>
      </c>
      <c r="Y1437" s="152">
        <v>1.5014556E9</v>
      </c>
      <c r="Z1437" s="152">
        <v>85974.6759</v>
      </c>
      <c r="AA1437" s="153">
        <f>IFERROR(__xludf.DUMMYFUNCTION("TO_DATE(INT((AB1437/(60*60*24))+""1/1/1970""))"),43978.0)</f>
        <v>43978</v>
      </c>
      <c r="AB1437" s="156">
        <v>1.5906096E9</v>
      </c>
      <c r="AC1437" s="156">
        <v>159404.2059</v>
      </c>
      <c r="AD1437" s="153">
        <f>IFERROR(__xludf.DUMMYFUNCTION("TO_DATE(INT((AE1437/(60*60*24))+""1/1/1970""))"),43987.0)</f>
        <v>43987</v>
      </c>
      <c r="AE1437" s="152">
        <v>1.5913296E9</v>
      </c>
      <c r="AF1437" s="152">
        <v>113504.12</v>
      </c>
      <c r="AG1437" s="153">
        <f>IFERROR(__xludf.DUMMYFUNCTION("TO_DATE(INT((AH1437/(60*60*24))+""1/1/1970""))"),43693.0)</f>
        <v>43693</v>
      </c>
      <c r="AH1437" s="152">
        <v>1.565983696E9</v>
      </c>
      <c r="AI1437" s="152">
        <v>106523.9812</v>
      </c>
    </row>
    <row r="1438">
      <c r="A1438" s="156">
        <v>1.5408432E9</v>
      </c>
      <c r="B1438" s="156">
        <v>123508.3287</v>
      </c>
      <c r="C1438" s="153">
        <f>IFERROR(__xludf.DUMMYFUNCTION("TO_DATE(INT((A1438/(60*60*24))+""1/1/1970""))"),43402.0)</f>
        <v>43402</v>
      </c>
      <c r="G1438" s="152">
        <v>1.5995736E9</v>
      </c>
      <c r="H1438" s="152">
        <v>208807.6623</v>
      </c>
      <c r="J1438" s="158"/>
      <c r="K1438" s="159"/>
      <c r="M1438" s="13">
        <v>1.5195168E9</v>
      </c>
      <c r="N1438" s="13">
        <v>28755.5618</v>
      </c>
      <c r="P1438" s="156">
        <v>1.5109812E9</v>
      </c>
      <c r="Q1438" s="156">
        <v>164985.8084</v>
      </c>
      <c r="S1438" s="156">
        <v>1.5251184E9</v>
      </c>
      <c r="T1438" s="156">
        <v>10052.9459</v>
      </c>
      <c r="V1438" s="156">
        <v>1.5038712E9</v>
      </c>
      <c r="W1438" s="156">
        <v>93002.841</v>
      </c>
      <c r="Y1438" s="156">
        <v>1.5014916E9</v>
      </c>
      <c r="Z1438" s="156">
        <v>86000.8377</v>
      </c>
      <c r="AA1438" s="153">
        <f>IFERROR(__xludf.DUMMYFUNCTION("TO_DATE(INT((AB1438/(60*60*24))+""1/1/1970""))"),43979.0)</f>
        <v>43979</v>
      </c>
      <c r="AB1438" s="152">
        <v>1.5906384E9</v>
      </c>
      <c r="AC1438" s="152">
        <v>159404.2059</v>
      </c>
      <c r="AD1438" s="153">
        <f>IFERROR(__xludf.DUMMYFUNCTION("TO_DATE(INT((AE1438/(60*60*24))+""1/1/1970""))"),43987.0)</f>
        <v>43987</v>
      </c>
      <c r="AE1438" s="156">
        <v>1.5913656E9</v>
      </c>
      <c r="AF1438" s="156">
        <v>113504.12</v>
      </c>
      <c r="AG1438" s="153">
        <f>IFERROR(__xludf.DUMMYFUNCTION("TO_DATE(INT((AH1438/(60*60*24))+""1/1/1970""))"),43693.0)</f>
        <v>43693</v>
      </c>
      <c r="AH1438" s="156">
        <v>1.565999439E9</v>
      </c>
      <c r="AI1438" s="156">
        <v>106777.6427</v>
      </c>
    </row>
    <row r="1439">
      <c r="A1439" s="152">
        <v>1.54090626E9</v>
      </c>
      <c r="B1439" s="152">
        <v>123508.3287</v>
      </c>
      <c r="C1439" s="153">
        <f>IFERROR(__xludf.DUMMYFUNCTION("TO_DATE(INT((A1439/(60*60*24))+""1/1/1970""))"),43403.0)</f>
        <v>43403</v>
      </c>
      <c r="G1439" s="152">
        <v>1.599624E9</v>
      </c>
      <c r="H1439" s="152">
        <v>207190.0323</v>
      </c>
      <c r="J1439" s="158"/>
      <c r="K1439" s="159"/>
      <c r="M1439" s="13">
        <v>1.5196032E9</v>
      </c>
      <c r="N1439" s="13">
        <v>28727.8277</v>
      </c>
      <c r="P1439" s="152">
        <v>1.51119E9</v>
      </c>
      <c r="Q1439" s="152">
        <v>164985.8084</v>
      </c>
      <c r="S1439" s="152">
        <v>1.5251832E9</v>
      </c>
      <c r="T1439" s="152">
        <v>10061.3788</v>
      </c>
      <c r="V1439" s="152">
        <v>1.5038748E9</v>
      </c>
      <c r="W1439" s="152">
        <v>93007.7132</v>
      </c>
      <c r="Y1439" s="152">
        <v>1.5015312E9</v>
      </c>
      <c r="Z1439" s="152">
        <v>86000.8377</v>
      </c>
      <c r="AA1439" s="153">
        <f>IFERROR(__xludf.DUMMYFUNCTION("TO_DATE(INT((AB1439/(60*60*24))+""1/1/1970""))"),43979.0)</f>
        <v>43979</v>
      </c>
      <c r="AB1439" s="156">
        <v>1.5906744E9</v>
      </c>
      <c r="AC1439" s="156">
        <v>159890.055</v>
      </c>
      <c r="AD1439" s="153">
        <f>IFERROR(__xludf.DUMMYFUNCTION("TO_DATE(INT((AE1439/(60*60*24))+""1/1/1970""))"),43987.0)</f>
        <v>43987</v>
      </c>
      <c r="AE1439" s="152">
        <v>1.5913836E9</v>
      </c>
      <c r="AF1439" s="152">
        <v>113504.12</v>
      </c>
      <c r="AG1439" s="153">
        <f>IFERROR(__xludf.DUMMYFUNCTION("TO_DATE(INT((AH1439/(60*60*24))+""1/1/1970""))"),43694.0)</f>
        <v>43694</v>
      </c>
      <c r="AH1439" s="152">
        <v>1.566000047E9</v>
      </c>
      <c r="AI1439" s="152">
        <v>106777.6427</v>
      </c>
    </row>
    <row r="1440">
      <c r="A1440" s="156">
        <v>1.5409296E9</v>
      </c>
      <c r="B1440" s="156">
        <v>123508.3287</v>
      </c>
      <c r="C1440" s="153">
        <f>IFERROR(__xludf.DUMMYFUNCTION("TO_DATE(INT((A1440/(60*60*24))+""1/1/1970""))"),43403.0)</f>
        <v>43403</v>
      </c>
      <c r="G1440" s="156">
        <v>1.5997104E9</v>
      </c>
      <c r="H1440" s="156">
        <v>207134.9423</v>
      </c>
      <c r="J1440" s="158"/>
      <c r="K1440" s="160"/>
      <c r="M1440" s="13">
        <v>1.5196572E9</v>
      </c>
      <c r="N1440" s="13">
        <v>28727.8277</v>
      </c>
      <c r="P1440" s="156">
        <v>1.5112116E9</v>
      </c>
      <c r="Q1440" s="156">
        <v>164985.8084</v>
      </c>
      <c r="S1440" s="156">
        <v>1.5252048E9</v>
      </c>
      <c r="T1440" s="156">
        <v>10061.3788</v>
      </c>
      <c r="V1440" s="156">
        <v>1.5039108E9</v>
      </c>
      <c r="W1440" s="156">
        <v>92803.92</v>
      </c>
      <c r="Y1440" s="156">
        <v>1.501542E9</v>
      </c>
      <c r="Z1440" s="156">
        <v>86000.8377</v>
      </c>
      <c r="AA1440" s="153">
        <f>IFERROR(__xludf.DUMMYFUNCTION("TO_DATE(INT((AB1440/(60*60*24))+""1/1/1970""))"),43979.0)</f>
        <v>43979</v>
      </c>
      <c r="AB1440" s="152">
        <v>1.5906924E9</v>
      </c>
      <c r="AC1440" s="152">
        <v>160937.4913</v>
      </c>
      <c r="AD1440" s="153">
        <f>IFERROR(__xludf.DUMMYFUNCTION("TO_DATE(INT((AE1440/(60*60*24))+""1/1/1970""))"),43987.0)</f>
        <v>43987</v>
      </c>
      <c r="AE1440" s="156">
        <v>1.5913872E9</v>
      </c>
      <c r="AF1440" s="156">
        <v>113504.12</v>
      </c>
      <c r="AG1440" s="153">
        <f>IFERROR(__xludf.DUMMYFUNCTION("TO_DATE(INT((AH1440/(60*60*24))+""1/1/1970""))"),43694.0)</f>
        <v>43694</v>
      </c>
      <c r="AH1440" s="156">
        <v>1.566015859E9</v>
      </c>
      <c r="AI1440" s="156">
        <v>106777.6427</v>
      </c>
    </row>
    <row r="1441">
      <c r="A1441" s="152">
        <v>1.54099266E9</v>
      </c>
      <c r="B1441" s="152">
        <v>123508.3287</v>
      </c>
      <c r="C1441" s="153">
        <f>IFERROR(__xludf.DUMMYFUNCTION("TO_DATE(INT((A1441/(60*60*24))+""1/1/1970""))"),43404.0)</f>
        <v>43404</v>
      </c>
      <c r="G1441" s="152">
        <v>1.5997968E9</v>
      </c>
      <c r="H1441" s="152">
        <v>208998.5423</v>
      </c>
      <c r="J1441" s="158"/>
      <c r="K1441" s="159"/>
      <c r="M1441" s="13">
        <v>1.5196788E9</v>
      </c>
      <c r="N1441" s="13">
        <v>28727.8277</v>
      </c>
      <c r="P1441" s="152">
        <v>1.5112404E9</v>
      </c>
      <c r="Q1441" s="152">
        <v>165396.2913</v>
      </c>
      <c r="S1441" s="152">
        <v>1.5252696E9</v>
      </c>
      <c r="T1441" s="152">
        <v>10088.4089</v>
      </c>
      <c r="V1441" s="152">
        <v>1.5039504E9</v>
      </c>
      <c r="W1441" s="152">
        <v>93029.156</v>
      </c>
      <c r="Y1441" s="152">
        <v>1.5015708E9</v>
      </c>
      <c r="Z1441" s="152">
        <v>85323.3833</v>
      </c>
      <c r="AA1441" s="153">
        <f>IFERROR(__xludf.DUMMYFUNCTION("TO_DATE(INT((AB1441/(60*60*24))+""1/1/1970""))"),43979.0)</f>
        <v>43979</v>
      </c>
      <c r="AB1441" s="156">
        <v>1.590696E9</v>
      </c>
      <c r="AC1441" s="156">
        <v>159312.4027</v>
      </c>
      <c r="AD1441" s="153">
        <f>IFERROR(__xludf.DUMMYFUNCTION("TO_DATE(INT((AE1441/(60*60*24))+""1/1/1970""))"),43988.0)</f>
        <v>43988</v>
      </c>
      <c r="AE1441" s="152">
        <v>1.591416E9</v>
      </c>
      <c r="AF1441" s="152">
        <v>113596.16</v>
      </c>
      <c r="AG1441" s="153">
        <f>IFERROR(__xludf.DUMMYFUNCTION("TO_DATE(INT((AH1441/(60*60*24))+""1/1/1970""))"),43694.0)</f>
        <v>43694</v>
      </c>
      <c r="AH1441" s="152">
        <v>1.566032254E9</v>
      </c>
      <c r="AI1441" s="152">
        <v>106777.6427</v>
      </c>
    </row>
    <row r="1442">
      <c r="A1442" s="156">
        <v>1.541016E9</v>
      </c>
      <c r="B1442" s="156">
        <v>123508.3287</v>
      </c>
      <c r="C1442" s="153">
        <f>IFERROR(__xludf.DUMMYFUNCTION("TO_DATE(INT((A1442/(60*60*24))+""1/1/1970""))"),43404.0)</f>
        <v>43404</v>
      </c>
      <c r="G1442" s="156">
        <v>1.5998832E9</v>
      </c>
      <c r="H1442" s="156">
        <v>209216.9423</v>
      </c>
      <c r="J1442" s="158"/>
      <c r="K1442" s="160"/>
      <c r="M1442" s="13">
        <v>1.5197436E9</v>
      </c>
      <c r="N1442" s="13">
        <v>28719.7745</v>
      </c>
      <c r="P1442" s="156">
        <v>1.51128E9</v>
      </c>
      <c r="Q1442" s="156">
        <v>165396.2913</v>
      </c>
      <c r="S1442" s="156">
        <v>1.5252912E9</v>
      </c>
      <c r="T1442" s="156">
        <v>10088.4089</v>
      </c>
      <c r="V1442" s="156">
        <v>1.5039612E9</v>
      </c>
      <c r="W1442" s="156">
        <v>92690.749</v>
      </c>
      <c r="Y1442" s="156">
        <v>1.5016104E9</v>
      </c>
      <c r="Z1442" s="156">
        <v>85323.3833</v>
      </c>
      <c r="AA1442" s="153">
        <f>IFERROR(__xludf.DUMMYFUNCTION("TO_DATE(INT((AB1442/(60*60*24))+""1/1/1970""))"),43980.0)</f>
        <v>43980</v>
      </c>
      <c r="AB1442" s="152">
        <v>1.5907248E9</v>
      </c>
      <c r="AC1442" s="152">
        <v>159312.4027</v>
      </c>
      <c r="AD1442" s="153">
        <f>IFERROR(__xludf.DUMMYFUNCTION("TO_DATE(INT((AE1442/(60*60*24))+""1/1/1970""))"),43990.0)</f>
        <v>43990</v>
      </c>
      <c r="AE1442" s="156">
        <v>1.5916248E9</v>
      </c>
      <c r="AF1442" s="156">
        <v>113596.16</v>
      </c>
      <c r="AG1442" s="153">
        <f>IFERROR(__xludf.DUMMYFUNCTION("TO_DATE(INT((AH1442/(60*60*24))+""1/1/1970""))"),43694.0)</f>
        <v>43694</v>
      </c>
      <c r="AH1442" s="156">
        <v>1.566048093E9</v>
      </c>
      <c r="AI1442" s="156">
        <v>106777.6427</v>
      </c>
    </row>
    <row r="1443">
      <c r="A1443" s="152">
        <v>1.54107906E9</v>
      </c>
      <c r="B1443" s="152">
        <v>123508.3287</v>
      </c>
      <c r="C1443" s="153">
        <f>IFERROR(__xludf.DUMMYFUNCTION("TO_DATE(INT((A1443/(60*60*24))+""1/1/1970""))"),43405.0)</f>
        <v>43405</v>
      </c>
      <c r="G1443" s="152">
        <v>1.600092E9</v>
      </c>
      <c r="H1443" s="152">
        <v>209216.9423</v>
      </c>
      <c r="J1443" s="158"/>
      <c r="K1443" s="159"/>
      <c r="M1443" s="13">
        <v>1.5197652E9</v>
      </c>
      <c r="N1443" s="13">
        <v>28719.7745</v>
      </c>
      <c r="P1443" s="152">
        <v>1.511298E9</v>
      </c>
      <c r="Q1443" s="152">
        <v>165396.2913</v>
      </c>
      <c r="S1443" s="152">
        <v>1.525356E9</v>
      </c>
      <c r="T1443" s="152">
        <v>10099.3783</v>
      </c>
      <c r="V1443" s="152">
        <v>1.50399E9</v>
      </c>
      <c r="W1443" s="152">
        <v>92533.3434</v>
      </c>
      <c r="Y1443" s="152">
        <v>1.5016284E9</v>
      </c>
      <c r="Z1443" s="152">
        <v>85323.3833</v>
      </c>
      <c r="AA1443" s="153">
        <f>IFERROR(__xludf.DUMMYFUNCTION("TO_DATE(INT((AB1443/(60*60*24))+""1/1/1970""))"),43980.0)</f>
        <v>43980</v>
      </c>
      <c r="AB1443" s="156">
        <v>1.5907608E9</v>
      </c>
      <c r="AC1443" s="156">
        <v>161135.7331</v>
      </c>
      <c r="AD1443" s="153">
        <f>IFERROR(__xludf.DUMMYFUNCTION("TO_DATE(INT((AE1443/(60*60*24))+""1/1/1970""))"),43990.0)</f>
        <v>43990</v>
      </c>
      <c r="AE1443" s="152">
        <v>1.5916428E9</v>
      </c>
      <c r="AF1443" s="152">
        <v>113596.16</v>
      </c>
      <c r="AG1443" s="153">
        <f>IFERROR(__xludf.DUMMYFUNCTION("TO_DATE(INT((AH1443/(60*60*24))+""1/1/1970""))"),43694.0)</f>
        <v>43694</v>
      </c>
      <c r="AH1443" s="152">
        <v>1.566063885E9</v>
      </c>
      <c r="AI1443" s="152">
        <v>106777.6427</v>
      </c>
    </row>
    <row r="1444">
      <c r="A1444" s="156">
        <v>1.5411024E9</v>
      </c>
      <c r="B1444" s="156">
        <v>123508.3287</v>
      </c>
      <c r="C1444" s="153">
        <f>IFERROR(__xludf.DUMMYFUNCTION("TO_DATE(INT((A1444/(60*60*24))+""1/1/1970""))"),43405.0)</f>
        <v>43405</v>
      </c>
      <c r="G1444" s="152">
        <v>1.6001424E9</v>
      </c>
      <c r="H1444" s="152">
        <v>208118.9223</v>
      </c>
      <c r="J1444" s="158"/>
      <c r="K1444" s="159"/>
      <c r="M1444" s="13">
        <v>1.51983E9</v>
      </c>
      <c r="N1444" s="13">
        <v>28756.1133</v>
      </c>
      <c r="P1444" s="156">
        <v>1.5113268E9</v>
      </c>
      <c r="Q1444" s="156">
        <v>167233.4399</v>
      </c>
      <c r="S1444" s="156">
        <v>1.5253776E9</v>
      </c>
      <c r="T1444" s="156">
        <v>10099.3783</v>
      </c>
      <c r="V1444" s="156">
        <v>1.5040296E9</v>
      </c>
      <c r="W1444" s="156">
        <v>92724.8589</v>
      </c>
      <c r="Y1444" s="156">
        <v>1.50165E9</v>
      </c>
      <c r="Z1444" s="156">
        <v>85412.4254</v>
      </c>
      <c r="AA1444" s="153">
        <f>IFERROR(__xludf.DUMMYFUNCTION("TO_DATE(INT((AB1444/(60*60*24))+""1/1/1970""))"),43980.0)</f>
        <v>43980</v>
      </c>
      <c r="AB1444" s="152">
        <v>1.5907788E9</v>
      </c>
      <c r="AC1444" s="152">
        <v>161588.3745</v>
      </c>
      <c r="AD1444" s="153">
        <f>IFERROR(__xludf.DUMMYFUNCTION("TO_DATE(INT((AE1444/(60*60*24))+""1/1/1970""))"),43990.0)</f>
        <v>43990</v>
      </c>
      <c r="AE1444" s="156">
        <v>1.5916464E9</v>
      </c>
      <c r="AF1444" s="156">
        <v>113596.16</v>
      </c>
      <c r="AG1444" s="153">
        <f>IFERROR(__xludf.DUMMYFUNCTION("TO_DATE(INT((AH1444/(60*60*24))+""1/1/1970""))"),43694.0)</f>
        <v>43694</v>
      </c>
      <c r="AH1444" s="156">
        <v>1.56607974E9</v>
      </c>
      <c r="AI1444" s="156">
        <v>106777.6427</v>
      </c>
    </row>
    <row r="1445">
      <c r="A1445" s="152">
        <v>1.54116546E9</v>
      </c>
      <c r="B1445" s="152">
        <v>123508.3287</v>
      </c>
      <c r="C1445" s="153">
        <f>IFERROR(__xludf.DUMMYFUNCTION("TO_DATE(INT((A1445/(60*60*24))+""1/1/1970""))"),43406.0)</f>
        <v>43406</v>
      </c>
      <c r="G1445" s="156">
        <v>1.6002288E9</v>
      </c>
      <c r="H1445" s="156">
        <v>208050.0823</v>
      </c>
      <c r="J1445" s="158"/>
      <c r="K1445" s="160"/>
      <c r="M1445" s="13">
        <v>1.5198516E9</v>
      </c>
      <c r="N1445" s="13">
        <v>28756.1133</v>
      </c>
      <c r="P1445" s="152">
        <v>1.5113664E9</v>
      </c>
      <c r="Q1445" s="152">
        <v>167233.4399</v>
      </c>
      <c r="S1445" s="152">
        <v>1.5254424E9</v>
      </c>
      <c r="T1445" s="152">
        <v>10093.7528</v>
      </c>
      <c r="V1445" s="152">
        <v>1.5040476E9</v>
      </c>
      <c r="W1445" s="152">
        <v>92962.6411</v>
      </c>
      <c r="Y1445" s="152">
        <v>1.5016896E9</v>
      </c>
      <c r="Z1445" s="152">
        <v>85412.4254</v>
      </c>
      <c r="AA1445" s="153">
        <f>IFERROR(__xludf.DUMMYFUNCTION("TO_DATE(INT((AB1445/(60*60*24))+""1/1/1970""))"),43980.0)</f>
        <v>43980</v>
      </c>
      <c r="AB1445" s="156">
        <v>1.5907824E9</v>
      </c>
      <c r="AC1445" s="156">
        <v>163942.0832</v>
      </c>
      <c r="AD1445" s="153">
        <f>IFERROR(__xludf.DUMMYFUNCTION("TO_DATE(INT((AE1445/(60*60*24))+""1/1/1970""))"),43991.0)</f>
        <v>43991</v>
      </c>
      <c r="AE1445" s="152">
        <v>1.5916752E9</v>
      </c>
      <c r="AF1445" s="152">
        <v>113421.44</v>
      </c>
      <c r="AG1445" s="153">
        <f>IFERROR(__xludf.DUMMYFUNCTION("TO_DATE(INT((AH1445/(60*60*24))+""1/1/1970""))"),43694.0)</f>
        <v>43694</v>
      </c>
      <c r="AH1445" s="152">
        <v>1.566086346E9</v>
      </c>
      <c r="AI1445" s="152">
        <v>106777.6427</v>
      </c>
    </row>
    <row r="1446">
      <c r="A1446" s="156">
        <v>1.5411888E9</v>
      </c>
      <c r="B1446" s="156">
        <v>123508.3287</v>
      </c>
      <c r="C1446" s="153">
        <f>IFERROR(__xludf.DUMMYFUNCTION("TO_DATE(INT((A1446/(60*60*24))+""1/1/1970""))"),43406.0)</f>
        <v>43406</v>
      </c>
      <c r="G1446" s="152">
        <v>1.6003152E9</v>
      </c>
      <c r="H1446" s="152">
        <v>207922.6223</v>
      </c>
      <c r="J1446" s="158"/>
      <c r="K1446" s="159"/>
      <c r="M1446" s="13">
        <v>1.5199164E9</v>
      </c>
      <c r="N1446" s="13">
        <v>28826.499</v>
      </c>
      <c r="P1446" s="156">
        <v>1.5113844E9</v>
      </c>
      <c r="Q1446" s="156">
        <v>167233.4399</v>
      </c>
      <c r="S1446" s="156">
        <v>1.525464E9</v>
      </c>
      <c r="T1446" s="156">
        <v>10093.7528</v>
      </c>
      <c r="V1446" s="156">
        <v>1.5040692E9</v>
      </c>
      <c r="W1446" s="156">
        <v>93080.6252</v>
      </c>
      <c r="Y1446" s="156">
        <v>1.5017148E9</v>
      </c>
      <c r="Z1446" s="156">
        <v>85412.4254</v>
      </c>
      <c r="AA1446" s="153">
        <f>IFERROR(__xludf.DUMMYFUNCTION("TO_DATE(INT((AB1446/(60*60*24))+""1/1/1970""))"),43981.0)</f>
        <v>43981</v>
      </c>
      <c r="AB1446" s="152">
        <v>1.5908112E9</v>
      </c>
      <c r="AC1446" s="152">
        <v>163942.0832</v>
      </c>
      <c r="AD1446" s="153">
        <f>IFERROR(__xludf.DUMMYFUNCTION("TO_DATE(INT((AE1446/(60*60*24))+""1/1/1970""))"),43991.0)</f>
        <v>43991</v>
      </c>
      <c r="AE1446" s="156">
        <v>1.5917112E9</v>
      </c>
      <c r="AF1446" s="156">
        <v>113421.44</v>
      </c>
      <c r="AG1446" s="153">
        <f>IFERROR(__xludf.DUMMYFUNCTION("TO_DATE(INT((AH1446/(60*60*24))+""1/1/1970""))"),43695.0)</f>
        <v>43695</v>
      </c>
      <c r="AH1446" s="156">
        <v>1.566095766E9</v>
      </c>
      <c r="AI1446" s="156">
        <v>106777.6427</v>
      </c>
    </row>
    <row r="1447">
      <c r="A1447" s="152">
        <v>1.54142826E9</v>
      </c>
      <c r="B1447" s="152">
        <v>123508.3287</v>
      </c>
      <c r="C1447" s="153">
        <f>IFERROR(__xludf.DUMMYFUNCTION("TO_DATE(INT((A1447/(60*60*24))+""1/1/1970""))"),43409.0)</f>
        <v>43409</v>
      </c>
      <c r="G1447" s="156">
        <v>1.6004016E9</v>
      </c>
      <c r="H1447" s="156">
        <v>208443.2023</v>
      </c>
      <c r="J1447" s="158"/>
      <c r="K1447" s="160"/>
      <c r="M1447" s="13">
        <v>1.519938E9</v>
      </c>
      <c r="N1447" s="13">
        <v>28826.499</v>
      </c>
      <c r="P1447" s="152">
        <v>1.5114132E9</v>
      </c>
      <c r="Q1447" s="152">
        <v>167020.6755</v>
      </c>
      <c r="S1447" s="152">
        <v>1.5254784E9</v>
      </c>
      <c r="T1447" s="152">
        <v>10099.9355</v>
      </c>
      <c r="V1447" s="152">
        <v>1.5041088E9</v>
      </c>
      <c r="W1447" s="152">
        <v>93359.9449</v>
      </c>
      <c r="Y1447" s="152">
        <v>1.5017292E9</v>
      </c>
      <c r="Z1447" s="152">
        <v>85038.8157</v>
      </c>
      <c r="AA1447" s="153">
        <f>IFERROR(__xludf.DUMMYFUNCTION("TO_DATE(INT((AB1447/(60*60*24))+""1/1/1970""))"),43983.0)</f>
        <v>43983</v>
      </c>
      <c r="AB1447" s="156">
        <v>1.590984E9</v>
      </c>
      <c r="AC1447" s="156">
        <v>163942.0832</v>
      </c>
      <c r="AD1447" s="153">
        <f>IFERROR(__xludf.DUMMYFUNCTION("TO_DATE(INT((AE1447/(60*60*24))+""1/1/1970""))"),43991.0)</f>
        <v>43991</v>
      </c>
      <c r="AE1447" s="152">
        <v>1.5917292E9</v>
      </c>
      <c r="AF1447" s="152">
        <v>113421.44</v>
      </c>
      <c r="AG1447" s="153">
        <f>IFERROR(__xludf.DUMMYFUNCTION("TO_DATE(INT((AH1447/(60*60*24))+""1/1/1970""))"),43695.0)</f>
        <v>43695</v>
      </c>
      <c r="AH1447" s="152">
        <v>1.566111708E9</v>
      </c>
      <c r="AI1447" s="152">
        <v>106777.6427</v>
      </c>
    </row>
    <row r="1448">
      <c r="A1448" s="156">
        <v>1.5414516E9</v>
      </c>
      <c r="B1448" s="156">
        <v>123508.3287</v>
      </c>
      <c r="C1448" s="153">
        <f>IFERROR(__xludf.DUMMYFUNCTION("TO_DATE(INT((A1448/(60*60*24))+""1/1/1970""))"),43409.0)</f>
        <v>43409</v>
      </c>
      <c r="G1448" s="152">
        <v>1.600488E9</v>
      </c>
      <c r="H1448" s="152">
        <v>209656.6123</v>
      </c>
      <c r="J1448" s="158"/>
      <c r="K1448" s="159"/>
      <c r="M1448" s="13">
        <v>1.5200028E9</v>
      </c>
      <c r="N1448" s="13">
        <v>28911.9333</v>
      </c>
      <c r="P1448" s="156">
        <v>1.5115356E9</v>
      </c>
      <c r="Q1448" s="156">
        <v>167020.6755</v>
      </c>
      <c r="S1448" s="156">
        <v>1.5256512E9</v>
      </c>
      <c r="T1448" s="156">
        <v>10103.4632</v>
      </c>
      <c r="V1448" s="156">
        <v>1.504134E9</v>
      </c>
      <c r="W1448" s="156">
        <v>93830.704</v>
      </c>
      <c r="Y1448" s="156">
        <v>1.5017688E9</v>
      </c>
      <c r="Z1448" s="156">
        <v>85038.8157</v>
      </c>
      <c r="AA1448" s="153">
        <f>IFERROR(__xludf.DUMMYFUNCTION("TO_DATE(INT((AB1448/(60*60*24))+""1/1/1970""))"),43983.0)</f>
        <v>43983</v>
      </c>
      <c r="AB1448" s="152">
        <v>1.59102E9</v>
      </c>
      <c r="AC1448" s="152">
        <v>165172.0934</v>
      </c>
      <c r="AD1448" s="153">
        <f>IFERROR(__xludf.DUMMYFUNCTION("TO_DATE(INT((AE1448/(60*60*24))+""1/1/1970""))"),43991.0)</f>
        <v>43991</v>
      </c>
      <c r="AE1448" s="156">
        <v>1.5917328E9</v>
      </c>
      <c r="AF1448" s="156">
        <v>113421.44</v>
      </c>
      <c r="AG1448" s="153">
        <f>IFERROR(__xludf.DUMMYFUNCTION("TO_DATE(INT((AH1448/(60*60*24))+""1/1/1970""))"),43695.0)</f>
        <v>43695</v>
      </c>
      <c r="AH1448" s="156">
        <v>1.566127714E9</v>
      </c>
      <c r="AI1448" s="156">
        <v>106777.6427</v>
      </c>
    </row>
    <row r="1449">
      <c r="A1449" s="152">
        <v>1.54151466E9</v>
      </c>
      <c r="B1449" s="152">
        <v>123508.3287</v>
      </c>
      <c r="C1449" s="153">
        <f>IFERROR(__xludf.DUMMYFUNCTION("TO_DATE(INT((A1449/(60*60*24))+""1/1/1970""))"),43410.0)</f>
        <v>43410</v>
      </c>
      <c r="G1449" s="156">
        <v>1.6006968E9</v>
      </c>
      <c r="H1449" s="156">
        <v>209656.6123</v>
      </c>
      <c r="J1449" s="158"/>
      <c r="K1449" s="160"/>
      <c r="M1449" s="13">
        <v>1.5200244E9</v>
      </c>
      <c r="N1449" s="13">
        <v>28911.9333</v>
      </c>
      <c r="P1449" s="152">
        <v>1.5115464E9</v>
      </c>
      <c r="Q1449" s="152">
        <v>167020.6755</v>
      </c>
      <c r="S1449" s="152">
        <v>1.5257016E9</v>
      </c>
      <c r="T1449" s="152">
        <v>10103.4632</v>
      </c>
      <c r="V1449" s="152">
        <v>1.5041484E9</v>
      </c>
      <c r="W1449" s="152">
        <v>93918.9513</v>
      </c>
      <c r="Y1449" s="152">
        <v>1.5018012E9</v>
      </c>
      <c r="Z1449" s="152">
        <v>85038.8157</v>
      </c>
      <c r="AA1449" s="153">
        <f>IFERROR(__xludf.DUMMYFUNCTION("TO_DATE(INT((AB1449/(60*60*24))+""1/1/1970""))"),43983.0)</f>
        <v>43983</v>
      </c>
      <c r="AB1449" s="156">
        <v>1.591038E9</v>
      </c>
      <c r="AC1449" s="156">
        <v>167115.6121</v>
      </c>
      <c r="AD1449" s="153">
        <f>IFERROR(__xludf.DUMMYFUNCTION("TO_DATE(INT((AE1449/(60*60*24))+""1/1/1970""))"),43992.0)</f>
        <v>43992</v>
      </c>
      <c r="AE1449" s="152">
        <v>1.5917616E9</v>
      </c>
      <c r="AF1449" s="152">
        <v>113464.34</v>
      </c>
      <c r="AG1449" s="153">
        <f>IFERROR(__xludf.DUMMYFUNCTION("TO_DATE(INT((AH1449/(60*60*24))+""1/1/1970""))"),43695.0)</f>
        <v>43695</v>
      </c>
      <c r="AH1449" s="152">
        <v>1.566143881E9</v>
      </c>
      <c r="AI1449" s="152">
        <v>106777.6427</v>
      </c>
    </row>
    <row r="1450">
      <c r="A1450" s="156">
        <v>1.541538E9</v>
      </c>
      <c r="B1450" s="156">
        <v>123508.3287</v>
      </c>
      <c r="C1450" s="153">
        <f>IFERROR(__xludf.DUMMYFUNCTION("TO_DATE(INT((A1450/(60*60*24))+""1/1/1970""))"),43410.0)</f>
        <v>43410</v>
      </c>
      <c r="G1450" s="156">
        <v>1.6007472E9</v>
      </c>
      <c r="H1450" s="156">
        <v>212051.6323</v>
      </c>
      <c r="J1450" s="158"/>
      <c r="K1450" s="159"/>
      <c r="M1450" s="13">
        <v>1.5200352E9</v>
      </c>
      <c r="N1450" s="13">
        <v>28972.4086</v>
      </c>
      <c r="P1450" s="156">
        <v>1.511586E9</v>
      </c>
      <c r="Q1450" s="156">
        <v>167623.5909</v>
      </c>
      <c r="S1450" s="156">
        <v>1.5257232E9</v>
      </c>
      <c r="T1450" s="156">
        <v>10103.4632</v>
      </c>
      <c r="V1450" s="156">
        <v>1.504188E9</v>
      </c>
      <c r="W1450" s="156">
        <v>94090.5467</v>
      </c>
      <c r="Y1450" s="156">
        <v>1.5018084E9</v>
      </c>
      <c r="Z1450" s="156">
        <v>84757.4609</v>
      </c>
      <c r="AA1450" s="153">
        <f>IFERROR(__xludf.DUMMYFUNCTION("TO_DATE(INT((AB1450/(60*60*24))+""1/1/1970""))"),43983.0)</f>
        <v>43983</v>
      </c>
      <c r="AB1450" s="152">
        <v>1.5910416E9</v>
      </c>
      <c r="AC1450" s="152">
        <v>167543.4659</v>
      </c>
      <c r="AD1450" s="153">
        <f>IFERROR(__xludf.DUMMYFUNCTION("TO_DATE(INT((AE1450/(60*60*24))+""1/1/1970""))"),43992.0)</f>
        <v>43992</v>
      </c>
      <c r="AE1450" s="156">
        <v>1.5917976E9</v>
      </c>
      <c r="AF1450" s="156">
        <v>113464.34</v>
      </c>
      <c r="AG1450" s="153">
        <f>IFERROR(__xludf.DUMMYFUNCTION("TO_DATE(INT((AH1450/(60*60*24))+""1/1/1970""))"),43695.0)</f>
        <v>43695</v>
      </c>
      <c r="AH1450" s="156">
        <v>1.566159687E9</v>
      </c>
      <c r="AI1450" s="156">
        <v>106777.6427</v>
      </c>
    </row>
    <row r="1451">
      <c r="A1451" s="152">
        <v>1.54160106E9</v>
      </c>
      <c r="B1451" s="152">
        <v>123508.3287</v>
      </c>
      <c r="C1451" s="153">
        <f>IFERROR(__xludf.DUMMYFUNCTION("TO_DATE(INT((A1451/(60*60*24))+""1/1/1970""))"),43411.0)</f>
        <v>43411</v>
      </c>
      <c r="G1451" s="152">
        <v>1.6008336E9</v>
      </c>
      <c r="H1451" s="152">
        <v>211338.6923</v>
      </c>
      <c r="J1451" s="158"/>
      <c r="K1451" s="160"/>
      <c r="M1451" s="13">
        <v>1.5201216E9</v>
      </c>
      <c r="N1451" s="13">
        <v>28972.4086</v>
      </c>
      <c r="P1451" s="152">
        <v>1.5117948E9</v>
      </c>
      <c r="Q1451" s="152">
        <v>167623.5909</v>
      </c>
      <c r="S1451" s="152">
        <v>1.525788E9</v>
      </c>
      <c r="T1451" s="152">
        <v>10108.0776</v>
      </c>
      <c r="V1451" s="152">
        <v>1.5042204E9</v>
      </c>
      <c r="W1451" s="152">
        <v>93439.3168</v>
      </c>
      <c r="Y1451" s="152">
        <v>1.501848E9</v>
      </c>
      <c r="Z1451" s="152">
        <v>84757.4609</v>
      </c>
      <c r="AA1451" s="153">
        <f>IFERROR(__xludf.DUMMYFUNCTION("TO_DATE(INT((AB1451/(60*60*24))+""1/1/1970""))"),43984.0)</f>
        <v>43984</v>
      </c>
      <c r="AB1451" s="156">
        <v>1.5910704E9</v>
      </c>
      <c r="AC1451" s="156">
        <v>167543.4659</v>
      </c>
      <c r="AD1451" s="153">
        <f>IFERROR(__xludf.DUMMYFUNCTION("TO_DATE(INT((AE1451/(60*60*24))+""1/1/1970""))"),43992.0)</f>
        <v>43992</v>
      </c>
      <c r="AE1451" s="152">
        <v>1.5918156E9</v>
      </c>
      <c r="AF1451" s="152">
        <v>113464.34</v>
      </c>
      <c r="AG1451" s="153">
        <f>IFERROR(__xludf.DUMMYFUNCTION("TO_DATE(INT((AH1451/(60*60*24))+""1/1/1970""))"),43695.0)</f>
        <v>43695</v>
      </c>
      <c r="AH1451" s="152">
        <v>1.56617213E9</v>
      </c>
      <c r="AI1451" s="152">
        <v>106777.6427</v>
      </c>
    </row>
    <row r="1452">
      <c r="A1452" s="156">
        <v>1.5416244E9</v>
      </c>
      <c r="B1452" s="156">
        <v>123508.3287</v>
      </c>
      <c r="C1452" s="153">
        <f>IFERROR(__xludf.DUMMYFUNCTION("TO_DATE(INT((A1452/(60*60*24))+""1/1/1970""))"),43411.0)</f>
        <v>43411</v>
      </c>
      <c r="G1452" s="156">
        <v>1.60092E9</v>
      </c>
      <c r="H1452" s="156">
        <v>211410.9323</v>
      </c>
      <c r="J1452" s="158"/>
      <c r="K1452" s="159"/>
      <c r="M1452" s="13">
        <v>1.520208E9</v>
      </c>
      <c r="N1452" s="13">
        <v>29006.0758</v>
      </c>
      <c r="P1452" s="156">
        <v>1.5118164E9</v>
      </c>
      <c r="Q1452" s="156">
        <v>167623.5909</v>
      </c>
      <c r="S1452" s="156">
        <v>1.5258096E9</v>
      </c>
      <c r="T1452" s="156">
        <v>10108.0776</v>
      </c>
      <c r="V1452" s="156">
        <v>1.5042276E9</v>
      </c>
      <c r="W1452" s="156">
        <v>93415.1837</v>
      </c>
      <c r="Y1452" s="156">
        <v>1.5018804E9</v>
      </c>
      <c r="Z1452" s="156">
        <v>84757.4609</v>
      </c>
      <c r="AA1452" s="153">
        <f>IFERROR(__xludf.DUMMYFUNCTION("TO_DATE(INT((AB1452/(60*60*24))+""1/1/1970""))"),43984.0)</f>
        <v>43984</v>
      </c>
      <c r="AB1452" s="152">
        <v>1.5911064E9</v>
      </c>
      <c r="AC1452" s="152">
        <v>166899.5186</v>
      </c>
      <c r="AD1452" s="153">
        <f>IFERROR(__xludf.DUMMYFUNCTION("TO_DATE(INT((AE1452/(60*60*24))+""1/1/1970""))"),43992.0)</f>
        <v>43992</v>
      </c>
      <c r="AE1452" s="156">
        <v>1.5918192E9</v>
      </c>
      <c r="AF1452" s="156">
        <v>113464.34</v>
      </c>
      <c r="AG1452" s="153">
        <f>IFERROR(__xludf.DUMMYFUNCTION("TO_DATE(INT((AH1452/(60*60*24))+""1/1/1970""))"),43696.0)</f>
        <v>43696</v>
      </c>
      <c r="AH1452" s="156">
        <v>1.566175725E9</v>
      </c>
      <c r="AI1452" s="156">
        <v>106777.6427</v>
      </c>
    </row>
    <row r="1453">
      <c r="A1453" s="152">
        <v>1.54168746E9</v>
      </c>
      <c r="B1453" s="152">
        <v>123508.3287</v>
      </c>
      <c r="C1453" s="153">
        <f>IFERROR(__xludf.DUMMYFUNCTION("TO_DATE(INT((A1453/(60*60*24))+""1/1/1970""))"),43412.0)</f>
        <v>43412</v>
      </c>
      <c r="G1453" s="152">
        <v>1.6010064E9</v>
      </c>
      <c r="H1453" s="152">
        <v>211689.5723</v>
      </c>
      <c r="J1453" s="158"/>
      <c r="K1453" s="160"/>
      <c r="M1453" s="13">
        <v>1.520262E9</v>
      </c>
      <c r="N1453" s="13">
        <v>29006.0758</v>
      </c>
      <c r="P1453" s="152">
        <v>1.5118452E9</v>
      </c>
      <c r="Q1453" s="152">
        <v>167526.047</v>
      </c>
      <c r="S1453" s="152">
        <v>1.5258744E9</v>
      </c>
      <c r="T1453" s="152">
        <v>10126.8965</v>
      </c>
      <c r="V1453" s="152">
        <v>1.5042672E9</v>
      </c>
      <c r="W1453" s="152">
        <v>93313.1732</v>
      </c>
      <c r="Y1453" s="152">
        <v>1.5018912E9</v>
      </c>
      <c r="Z1453" s="152">
        <v>85758.0373</v>
      </c>
      <c r="AA1453" s="153">
        <f>IFERROR(__xludf.DUMMYFUNCTION("TO_DATE(INT((AB1453/(60*60*24))+""1/1/1970""))"),43984.0)</f>
        <v>43984</v>
      </c>
      <c r="AB1453" s="156">
        <v>1.5911244E9</v>
      </c>
      <c r="AC1453" s="156">
        <v>166825.3319</v>
      </c>
      <c r="AD1453" s="153">
        <f>IFERROR(__xludf.DUMMYFUNCTION("TO_DATE(INT((AE1453/(60*60*24))+""1/1/1970""))"),43993.0)</f>
        <v>43993</v>
      </c>
      <c r="AE1453" s="152">
        <v>1.591848E9</v>
      </c>
      <c r="AF1453" s="152">
        <v>113731.49</v>
      </c>
      <c r="AG1453" s="153">
        <f>IFERROR(__xludf.DUMMYFUNCTION("TO_DATE(INT((AH1453/(60*60*24))+""1/1/1970""))"),43696.0)</f>
        <v>43696</v>
      </c>
      <c r="AH1453" s="152">
        <v>1.566191666E9</v>
      </c>
      <c r="AI1453" s="152">
        <v>106777.6427</v>
      </c>
    </row>
    <row r="1454">
      <c r="A1454" s="156">
        <v>1.5417108E9</v>
      </c>
      <c r="B1454" s="156">
        <v>123508.3287</v>
      </c>
      <c r="C1454" s="153">
        <f>IFERROR(__xludf.DUMMYFUNCTION("TO_DATE(INT((A1454/(60*60*24))+""1/1/1970""))"),43412.0)</f>
        <v>43412</v>
      </c>
      <c r="G1454" s="156">
        <v>1.6010928E9</v>
      </c>
      <c r="H1454" s="156">
        <v>211271.6123</v>
      </c>
      <c r="J1454" s="158"/>
      <c r="K1454" s="159"/>
      <c r="M1454" s="13">
        <v>1.5202836E9</v>
      </c>
      <c r="N1454" s="13">
        <v>29006.0758</v>
      </c>
      <c r="P1454" s="156">
        <v>1.5118848E9</v>
      </c>
      <c r="Q1454" s="156">
        <v>167526.047</v>
      </c>
      <c r="S1454" s="156">
        <v>1.525896E9</v>
      </c>
      <c r="T1454" s="156">
        <v>10126.8965</v>
      </c>
      <c r="V1454" s="156">
        <v>1.5042996E9</v>
      </c>
      <c r="W1454" s="156">
        <v>93746.381</v>
      </c>
      <c r="Y1454" s="156">
        <v>1.5020568E9</v>
      </c>
      <c r="Z1454" s="156">
        <v>85758.0373</v>
      </c>
      <c r="AA1454" s="153">
        <f>IFERROR(__xludf.DUMMYFUNCTION("TO_DATE(INT((AB1454/(60*60*24))+""1/1/1970""))"),43984.0)</f>
        <v>43984</v>
      </c>
      <c r="AB1454" s="152">
        <v>1.591128E9</v>
      </c>
      <c r="AC1454" s="152">
        <v>167680.573</v>
      </c>
      <c r="AD1454" s="153">
        <f>IFERROR(__xludf.DUMMYFUNCTION("TO_DATE(INT((AE1454/(60*60*24))+""1/1/1970""))"),43993.0)</f>
        <v>43993</v>
      </c>
      <c r="AE1454" s="156">
        <v>1.591884E9</v>
      </c>
      <c r="AF1454" s="156">
        <v>113731.49</v>
      </c>
      <c r="AG1454" s="153">
        <f>IFERROR(__xludf.DUMMYFUNCTION("TO_DATE(INT((AH1454/(60*60*24))+""1/1/1970""))"),43696.0)</f>
        <v>43696</v>
      </c>
      <c r="AH1454" s="156">
        <v>1.566207688E9</v>
      </c>
      <c r="AI1454" s="156">
        <v>106777.6427</v>
      </c>
    </row>
    <row r="1455">
      <c r="A1455" s="152">
        <v>1.54177386E9</v>
      </c>
      <c r="B1455" s="152">
        <v>123508.3287</v>
      </c>
      <c r="C1455" s="153">
        <f>IFERROR(__xludf.DUMMYFUNCTION("TO_DATE(INT((A1455/(60*60*24))+""1/1/1970""))"),43413.0)</f>
        <v>43413</v>
      </c>
      <c r="G1455" s="152">
        <v>1.6013016E9</v>
      </c>
      <c r="H1455" s="152">
        <v>211271.6123</v>
      </c>
      <c r="J1455" s="158"/>
      <c r="K1455" s="160"/>
      <c r="M1455" s="13">
        <v>1.5203484E9</v>
      </c>
      <c r="N1455" s="13">
        <v>28904.6151</v>
      </c>
      <c r="P1455" s="152">
        <v>1.5119028E9</v>
      </c>
      <c r="Q1455" s="152">
        <v>167526.047</v>
      </c>
      <c r="S1455" s="152">
        <v>1.5259608E9</v>
      </c>
      <c r="T1455" s="152">
        <v>10117.6906</v>
      </c>
      <c r="V1455" s="152">
        <v>1.504476E9</v>
      </c>
      <c r="W1455" s="152">
        <v>93602.3412</v>
      </c>
      <c r="Y1455" s="152">
        <v>1.5020604E9</v>
      </c>
      <c r="Z1455" s="152">
        <v>85758.0373</v>
      </c>
      <c r="AA1455" s="153">
        <f>IFERROR(__xludf.DUMMYFUNCTION("TO_DATE(INT((AB1455/(60*60*24))+""1/1/1970""))"),43985.0)</f>
        <v>43985</v>
      </c>
      <c r="AB1455" s="156">
        <v>1.5911568E9</v>
      </c>
      <c r="AC1455" s="156">
        <v>167680.573</v>
      </c>
      <c r="AD1455" s="153">
        <f>IFERROR(__xludf.DUMMYFUNCTION("TO_DATE(INT((AE1455/(60*60*24))+""1/1/1970""))"),43993.0)</f>
        <v>43993</v>
      </c>
      <c r="AE1455" s="152">
        <v>1.591902E9</v>
      </c>
      <c r="AF1455" s="152">
        <v>113731.49</v>
      </c>
      <c r="AG1455" s="153">
        <f>IFERROR(__xludf.DUMMYFUNCTION("TO_DATE(INT((AH1455/(60*60*24))+""1/1/1970""))"),43696.0)</f>
        <v>43696</v>
      </c>
      <c r="AH1455" s="152">
        <v>1.5662235E9</v>
      </c>
      <c r="AI1455" s="152">
        <v>108420.9953</v>
      </c>
    </row>
    <row r="1456">
      <c r="A1456" s="156">
        <v>1.5417972E9</v>
      </c>
      <c r="B1456" s="156">
        <v>123508.3287</v>
      </c>
      <c r="C1456" s="153">
        <f>IFERROR(__xludf.DUMMYFUNCTION("TO_DATE(INT((A1456/(60*60*24))+""1/1/1970""))"),43413.0)</f>
        <v>43413</v>
      </c>
      <c r="G1456" s="152">
        <v>1.601352E9</v>
      </c>
      <c r="H1456" s="152">
        <v>210142.2173</v>
      </c>
      <c r="J1456" s="158"/>
      <c r="K1456" s="160"/>
      <c r="M1456" s="13">
        <v>1.52037E9</v>
      </c>
      <c r="N1456" s="13">
        <v>28904.6151</v>
      </c>
      <c r="P1456" s="156">
        <v>1.5119316E9</v>
      </c>
      <c r="Q1456" s="156">
        <v>170337.9882</v>
      </c>
      <c r="S1456" s="156">
        <v>1.5259824E9</v>
      </c>
      <c r="T1456" s="156">
        <v>10117.6906</v>
      </c>
      <c r="V1456" s="156">
        <v>1.5044796E9</v>
      </c>
      <c r="W1456" s="156">
        <v>93597.3666</v>
      </c>
      <c r="Y1456" s="156">
        <v>1.5020964E9</v>
      </c>
      <c r="Z1456" s="156">
        <v>85726.3677</v>
      </c>
      <c r="AA1456" s="153">
        <f>IFERROR(__xludf.DUMMYFUNCTION("TO_DATE(INT((AB1456/(60*60*24))+""1/1/1970""))"),43985.0)</f>
        <v>43985</v>
      </c>
      <c r="AB1456" s="152">
        <v>1.5911928E9</v>
      </c>
      <c r="AC1456" s="152">
        <v>168276.0575</v>
      </c>
      <c r="AD1456" s="153">
        <f>IFERROR(__xludf.DUMMYFUNCTION("TO_DATE(INT((AE1456/(60*60*24))+""1/1/1970""))"),43993.0)</f>
        <v>43993</v>
      </c>
      <c r="AE1456" s="156">
        <v>1.5919056E9</v>
      </c>
      <c r="AF1456" s="156">
        <v>113731.49</v>
      </c>
      <c r="AG1456" s="153">
        <f>IFERROR(__xludf.DUMMYFUNCTION("TO_DATE(INT((AH1456/(60*60*24))+""1/1/1970""))"),43696.0)</f>
        <v>43696</v>
      </c>
      <c r="AH1456" s="156">
        <v>1.566239304E9</v>
      </c>
      <c r="AI1456" s="156">
        <v>108627.9407</v>
      </c>
    </row>
    <row r="1457">
      <c r="A1457" s="152">
        <v>1.54203306E9</v>
      </c>
      <c r="B1457" s="152">
        <v>123508.3287</v>
      </c>
      <c r="C1457" s="153">
        <f>IFERROR(__xludf.DUMMYFUNCTION("TO_DATE(INT((A1457/(60*60*24))+""1/1/1970""))"),43416.0)</f>
        <v>43416</v>
      </c>
      <c r="G1457" s="156">
        <v>1.6014384E9</v>
      </c>
      <c r="H1457" s="156">
        <v>203668.2125</v>
      </c>
      <c r="J1457" s="158"/>
      <c r="K1457" s="159"/>
      <c r="M1457" s="13">
        <v>1.5204348E9</v>
      </c>
      <c r="N1457" s="13">
        <v>28968.4141</v>
      </c>
      <c r="P1457" s="152">
        <v>1.5119712E9</v>
      </c>
      <c r="Q1457" s="152">
        <v>170337.9882</v>
      </c>
      <c r="S1457" s="152">
        <v>1.5260472E9</v>
      </c>
      <c r="T1457" s="152">
        <v>10100.7801</v>
      </c>
      <c r="V1457" s="152">
        <v>1.5045156E9</v>
      </c>
      <c r="W1457" s="152">
        <v>93292.5293</v>
      </c>
      <c r="Y1457" s="152">
        <v>1.502136E9</v>
      </c>
      <c r="Z1457" s="152">
        <v>85726.3677</v>
      </c>
      <c r="AA1457" s="153">
        <f>IFERROR(__xludf.DUMMYFUNCTION("TO_DATE(INT((AB1457/(60*60*24))+""1/1/1970""))"),43985.0)</f>
        <v>43985</v>
      </c>
      <c r="AB1457" s="156">
        <v>1.5912108E9</v>
      </c>
      <c r="AC1457" s="156">
        <v>168346.6721</v>
      </c>
      <c r="AD1457" s="153">
        <f>IFERROR(__xludf.DUMMYFUNCTION("TO_DATE(INT((AE1457/(60*60*24))+""1/1/1970""))"),43994.0)</f>
        <v>43994</v>
      </c>
      <c r="AE1457" s="152">
        <v>1.5919344E9</v>
      </c>
      <c r="AF1457" s="152">
        <v>113141.42</v>
      </c>
      <c r="AG1457" s="153">
        <f>IFERROR(__xludf.DUMMYFUNCTION("TO_DATE(INT((AH1457/(60*60*24))+""1/1/1970""))"),43696.0)</f>
        <v>43696</v>
      </c>
      <c r="AH1457" s="152">
        <v>1.566255172E9</v>
      </c>
      <c r="AI1457" s="152">
        <v>108758.2396</v>
      </c>
    </row>
    <row r="1458">
      <c r="A1458" s="156">
        <v>1.5420564E9</v>
      </c>
      <c r="B1458" s="156">
        <v>123508.3287</v>
      </c>
      <c r="C1458" s="153">
        <f>IFERROR(__xludf.DUMMYFUNCTION("TO_DATE(INT((A1458/(60*60*24))+""1/1/1970""))"),43416.0)</f>
        <v>43416</v>
      </c>
      <c r="G1458" s="152">
        <v>1.6015248E9</v>
      </c>
      <c r="H1458" s="152">
        <v>198941.2773</v>
      </c>
      <c r="J1458" s="158"/>
      <c r="K1458" s="160"/>
      <c r="M1458" s="13">
        <v>1.5204564E9</v>
      </c>
      <c r="N1458" s="13">
        <v>28968.4141</v>
      </c>
      <c r="P1458" s="156">
        <v>1.5119892E9</v>
      </c>
      <c r="Q1458" s="156">
        <v>170337.9882</v>
      </c>
      <c r="S1458" s="156">
        <v>1.5260688E9</v>
      </c>
      <c r="T1458" s="156">
        <v>10100.7801</v>
      </c>
      <c r="V1458" s="156">
        <v>1.5045552E9</v>
      </c>
      <c r="W1458" s="156">
        <v>93453.9338</v>
      </c>
      <c r="Y1458" s="156">
        <v>1.5021468E9</v>
      </c>
      <c r="Z1458" s="156">
        <v>85726.3677</v>
      </c>
      <c r="AA1458" s="153">
        <f>IFERROR(__xludf.DUMMYFUNCTION("TO_DATE(INT((AB1458/(60*60*24))+""1/1/1970""))"),43985.0)</f>
        <v>43985</v>
      </c>
      <c r="AB1458" s="152">
        <v>1.5912144E9</v>
      </c>
      <c r="AC1458" s="152">
        <v>168593.5829</v>
      </c>
      <c r="AD1458" s="153">
        <f>IFERROR(__xludf.DUMMYFUNCTION("TO_DATE(INT((AE1458/(60*60*24))+""1/1/1970""))"),43994.0)</f>
        <v>43994</v>
      </c>
      <c r="AE1458" s="156">
        <v>1.5919704E9</v>
      </c>
      <c r="AF1458" s="156">
        <v>113141.42</v>
      </c>
      <c r="AG1458" s="153">
        <f>IFERROR(__xludf.DUMMYFUNCTION("TO_DATE(INT((AH1458/(60*60*24))+""1/1/1970""))"),43696.0)</f>
        <v>43696</v>
      </c>
      <c r="AH1458" s="156">
        <v>1.566258807E9</v>
      </c>
      <c r="AI1458" s="156">
        <v>108758.2396</v>
      </c>
    </row>
    <row r="1459">
      <c r="A1459" s="152">
        <v>1.54211946E9</v>
      </c>
      <c r="B1459" s="152">
        <v>123508.3287</v>
      </c>
      <c r="C1459" s="153">
        <f>IFERROR(__xludf.DUMMYFUNCTION("TO_DATE(INT((A1459/(60*60*24))+""1/1/1970""))"),43417.0)</f>
        <v>43417</v>
      </c>
      <c r="G1459" s="156">
        <v>1.6016112E9</v>
      </c>
      <c r="H1459" s="156">
        <v>205480.3377</v>
      </c>
      <c r="J1459" s="158"/>
      <c r="K1459" s="159"/>
      <c r="M1459" s="13">
        <v>1.5205212E9</v>
      </c>
      <c r="N1459" s="13">
        <v>28905.607</v>
      </c>
      <c r="P1459" s="152">
        <v>1.512018E9</v>
      </c>
      <c r="Q1459" s="152">
        <v>170196.5436</v>
      </c>
      <c r="S1459" s="152">
        <v>1.5260832E9</v>
      </c>
      <c r="T1459" s="152">
        <v>10094.8735</v>
      </c>
      <c r="V1459" s="152">
        <v>1.504566E9</v>
      </c>
      <c r="W1459" s="152">
        <v>93449.6829</v>
      </c>
      <c r="Y1459" s="152">
        <v>1.5021756E9</v>
      </c>
      <c r="Z1459" s="152">
        <v>85513.401</v>
      </c>
      <c r="AA1459" s="153">
        <f>IFERROR(__xludf.DUMMYFUNCTION("TO_DATE(INT((AB1459/(60*60*24))+""1/1/1970""))"),43986.0)</f>
        <v>43986</v>
      </c>
      <c r="AB1459" s="156">
        <v>1.5912432E9</v>
      </c>
      <c r="AC1459" s="156">
        <v>168593.5829</v>
      </c>
      <c r="AD1459" s="153">
        <f>IFERROR(__xludf.DUMMYFUNCTION("TO_DATE(INT((AE1459/(60*60*24))+""1/1/1970""))"),43994.0)</f>
        <v>43994</v>
      </c>
      <c r="AE1459" s="152">
        <v>1.5919884E9</v>
      </c>
      <c r="AF1459" s="152">
        <v>113141.42</v>
      </c>
      <c r="AG1459" s="153">
        <f>IFERROR(__xludf.DUMMYFUNCTION("TO_DATE(INT((AH1459/(60*60*24))+""1/1/1970""))"),43697.0)</f>
        <v>43697</v>
      </c>
      <c r="AH1459" s="152">
        <v>1.566271207E9</v>
      </c>
      <c r="AI1459" s="152">
        <v>108758.2396</v>
      </c>
    </row>
    <row r="1460">
      <c r="A1460" s="156">
        <v>1.5421428E9</v>
      </c>
      <c r="B1460" s="156">
        <v>123508.3287</v>
      </c>
      <c r="C1460" s="153">
        <f>IFERROR(__xludf.DUMMYFUNCTION("TO_DATE(INT((A1460/(60*60*24))+""1/1/1970""))"),43417.0)</f>
        <v>43417</v>
      </c>
      <c r="G1460" s="152">
        <v>1.6016976E9</v>
      </c>
      <c r="H1460" s="152">
        <v>202673.9895</v>
      </c>
      <c r="J1460" s="158"/>
      <c r="K1460" s="160"/>
      <c r="M1460" s="13">
        <v>1.5205428E9</v>
      </c>
      <c r="N1460" s="13">
        <v>28905.607</v>
      </c>
      <c r="P1460" s="156">
        <v>1.5120576E9</v>
      </c>
      <c r="Q1460" s="156">
        <v>170196.5436</v>
      </c>
      <c r="S1460" s="156">
        <v>1.526256E9</v>
      </c>
      <c r="T1460" s="156">
        <v>10091.1058</v>
      </c>
      <c r="V1460" s="156">
        <v>1.5045948E9</v>
      </c>
      <c r="W1460" s="156">
        <v>93413.0587</v>
      </c>
      <c r="Y1460" s="156">
        <v>1.5022152E9</v>
      </c>
      <c r="Z1460" s="156">
        <v>85513.401</v>
      </c>
      <c r="AA1460" s="153">
        <f>IFERROR(__xludf.DUMMYFUNCTION("TO_DATE(INT((AB1460/(60*60*24))+""1/1/1970""))"),43986.0)</f>
        <v>43986</v>
      </c>
      <c r="AB1460" s="152">
        <v>1.5912792E9</v>
      </c>
      <c r="AC1460" s="152">
        <v>169145.331</v>
      </c>
      <c r="AD1460" s="153">
        <f>IFERROR(__xludf.DUMMYFUNCTION("TO_DATE(INT((AE1460/(60*60*24))+""1/1/1970""))"),43994.0)</f>
        <v>43994</v>
      </c>
      <c r="AE1460" s="156">
        <v>1.591992E9</v>
      </c>
      <c r="AF1460" s="156">
        <v>113141.42</v>
      </c>
      <c r="AG1460" s="153">
        <f>IFERROR(__xludf.DUMMYFUNCTION("TO_DATE(INT((AH1460/(60*60*24))+""1/1/1970""))"),43697.0)</f>
        <v>43697</v>
      </c>
      <c r="AH1460" s="156">
        <v>1.566287087E9</v>
      </c>
      <c r="AI1460" s="156">
        <v>108758.2396</v>
      </c>
    </row>
    <row r="1461">
      <c r="A1461" s="152">
        <v>1.54220586E9</v>
      </c>
      <c r="B1461" s="152">
        <v>123508.3287</v>
      </c>
      <c r="C1461" s="153">
        <f>IFERROR(__xludf.DUMMYFUNCTION("TO_DATE(INT((A1461/(60*60*24))+""1/1/1970""))"),43418.0)</f>
        <v>43418</v>
      </c>
      <c r="G1461" s="156">
        <v>1.6019064E9</v>
      </c>
      <c r="H1461" s="156">
        <v>202673.9895</v>
      </c>
      <c r="J1461" s="158"/>
      <c r="K1461" s="159"/>
      <c r="M1461" s="13">
        <v>1.5206076E9</v>
      </c>
      <c r="N1461" s="13">
        <v>28923.3106</v>
      </c>
      <c r="P1461" s="152">
        <v>1.5120756E9</v>
      </c>
      <c r="Q1461" s="152">
        <v>170196.5436</v>
      </c>
      <c r="S1461" s="152">
        <v>1.5263064E9</v>
      </c>
      <c r="T1461" s="152">
        <v>10091.1058</v>
      </c>
      <c r="V1461" s="152">
        <v>1.5046344E9</v>
      </c>
      <c r="W1461" s="152">
        <v>93468.9834</v>
      </c>
      <c r="Y1461" s="152">
        <v>1.5022332E9</v>
      </c>
      <c r="Z1461" s="152">
        <v>85513.401</v>
      </c>
      <c r="AA1461" s="153">
        <f>IFERROR(__xludf.DUMMYFUNCTION("TO_DATE(INT((AB1461/(60*60*24))+""1/1/1970""))"),43986.0)</f>
        <v>43986</v>
      </c>
      <c r="AB1461" s="156">
        <v>1.5912972E9</v>
      </c>
      <c r="AC1461" s="156">
        <v>165603.5779</v>
      </c>
      <c r="AD1461" s="153">
        <f>IFERROR(__xludf.DUMMYFUNCTION("TO_DATE(INT((AE1461/(60*60*24))+""1/1/1970""))"),43995.0)</f>
        <v>43995</v>
      </c>
      <c r="AE1461" s="152">
        <v>1.5920208E9</v>
      </c>
      <c r="AF1461" s="152">
        <v>112682.78</v>
      </c>
      <c r="AG1461" s="153">
        <f>IFERROR(__xludf.DUMMYFUNCTION("TO_DATE(INT((AH1461/(60*60*24))+""1/1/1970""))"),43697.0)</f>
        <v>43697</v>
      </c>
      <c r="AH1461" s="152">
        <v>1.566303027E9</v>
      </c>
      <c r="AI1461" s="152">
        <v>108758.2396</v>
      </c>
    </row>
    <row r="1462">
      <c r="A1462" s="156">
        <v>1.5422292E9</v>
      </c>
      <c r="B1462" s="156">
        <v>123508.3287</v>
      </c>
      <c r="C1462" s="153">
        <f>IFERROR(__xludf.DUMMYFUNCTION("TO_DATE(INT((A1462/(60*60*24))+""1/1/1970""))"),43418.0)</f>
        <v>43418</v>
      </c>
      <c r="G1462" s="156">
        <v>1.6019568E9</v>
      </c>
      <c r="H1462" s="156">
        <v>204244.766</v>
      </c>
      <c r="J1462" s="158"/>
      <c r="K1462" s="159"/>
      <c r="M1462" s="13">
        <v>1.5206292E9</v>
      </c>
      <c r="N1462" s="13">
        <v>28923.3106</v>
      </c>
      <c r="P1462" s="156">
        <v>1.5121044E9</v>
      </c>
      <c r="Q1462" s="156">
        <v>172649.3234</v>
      </c>
      <c r="S1462" s="156">
        <v>1.526328E9</v>
      </c>
      <c r="T1462" s="156">
        <v>10091.1058</v>
      </c>
      <c r="V1462" s="156">
        <v>1.5046524E9</v>
      </c>
      <c r="W1462" s="156">
        <v>93272.3066</v>
      </c>
      <c r="Y1462" s="156">
        <v>1.5022548E9</v>
      </c>
      <c r="Z1462" s="156">
        <v>85930.1548</v>
      </c>
      <c r="AA1462" s="153">
        <f>IFERROR(__xludf.DUMMYFUNCTION("TO_DATE(INT((AB1462/(60*60*24))+""1/1/1970""))"),43986.0)</f>
        <v>43986</v>
      </c>
      <c r="AB1462" s="152">
        <v>1.5913008E9</v>
      </c>
      <c r="AC1462" s="152">
        <v>166237.8546</v>
      </c>
      <c r="AD1462" s="153">
        <f>IFERROR(__xludf.DUMMYFUNCTION("TO_DATE(INT((AE1462/(60*60*24))+""1/1/1970""))"),43997.0)</f>
        <v>43997</v>
      </c>
      <c r="AE1462" s="156">
        <v>1.5922296E9</v>
      </c>
      <c r="AF1462" s="156">
        <v>112682.78</v>
      </c>
      <c r="AG1462" s="153">
        <f>IFERROR(__xludf.DUMMYFUNCTION("TO_DATE(INT((AH1462/(60*60*24))+""1/1/1970""))"),43697.0)</f>
        <v>43697</v>
      </c>
      <c r="AH1462" s="156">
        <v>1.56631884E9</v>
      </c>
      <c r="AI1462" s="156">
        <v>108091.9824</v>
      </c>
    </row>
    <row r="1463">
      <c r="A1463" s="152">
        <v>1.54229226E9</v>
      </c>
      <c r="B1463" s="152">
        <v>123508.3287</v>
      </c>
      <c r="C1463" s="153">
        <f>IFERROR(__xludf.DUMMYFUNCTION("TO_DATE(INT((A1463/(60*60*24))+""1/1/1970""))"),43419.0)</f>
        <v>43419</v>
      </c>
      <c r="G1463" s="152">
        <v>1.6020432E9</v>
      </c>
      <c r="H1463" s="152">
        <v>201376.1529</v>
      </c>
      <c r="J1463" s="158"/>
      <c r="K1463" s="160"/>
      <c r="M1463" s="13">
        <v>1.52064E9</v>
      </c>
      <c r="N1463" s="13">
        <v>28827.6473</v>
      </c>
      <c r="P1463" s="152">
        <v>1.512144E9</v>
      </c>
      <c r="Q1463" s="152">
        <v>172649.3234</v>
      </c>
      <c r="S1463" s="152">
        <v>1.5263928E9</v>
      </c>
      <c r="T1463" s="152">
        <v>10092.937</v>
      </c>
      <c r="V1463" s="152">
        <v>1.504674E9</v>
      </c>
      <c r="W1463" s="152">
        <v>93330.7848</v>
      </c>
      <c r="Y1463" s="152">
        <v>1.5022944E9</v>
      </c>
      <c r="Z1463" s="152">
        <v>85930.1548</v>
      </c>
      <c r="AA1463" s="153">
        <f>IFERROR(__xludf.DUMMYFUNCTION("TO_DATE(INT((AB1463/(60*60*24))+""1/1/1970""))"),43987.0)</f>
        <v>43987</v>
      </c>
      <c r="AB1463" s="156">
        <v>1.5913296E9</v>
      </c>
      <c r="AC1463" s="156">
        <v>166237.8546</v>
      </c>
      <c r="AD1463" s="153">
        <f>IFERROR(__xludf.DUMMYFUNCTION("TO_DATE(INT((AE1463/(60*60*24))+""1/1/1970""))"),43997.0)</f>
        <v>43997</v>
      </c>
      <c r="AE1463" s="152">
        <v>1.5922476E9</v>
      </c>
      <c r="AF1463" s="152">
        <v>112682.78</v>
      </c>
      <c r="AG1463" s="153">
        <f>IFERROR(__xludf.DUMMYFUNCTION("TO_DATE(INT((AH1463/(60*60*24))+""1/1/1970""))"),43697.0)</f>
        <v>43697</v>
      </c>
      <c r="AH1463" s="152">
        <v>1.566334663E9</v>
      </c>
      <c r="AI1463" s="152">
        <v>108091.9824</v>
      </c>
    </row>
    <row r="1464">
      <c r="A1464" s="156">
        <v>1.5423156E9</v>
      </c>
      <c r="B1464" s="156">
        <v>123508.3287</v>
      </c>
      <c r="C1464" s="153">
        <f>IFERROR(__xludf.DUMMYFUNCTION("TO_DATE(INT((A1464/(60*60*24))+""1/1/1970""))"),43419.0)</f>
        <v>43419</v>
      </c>
      <c r="G1464" s="156">
        <v>1.6021296E9</v>
      </c>
      <c r="H1464" s="156">
        <v>201926.1225</v>
      </c>
      <c r="J1464" s="158"/>
      <c r="K1464" s="159"/>
      <c r="M1464" s="13">
        <v>1.5207264E9</v>
      </c>
      <c r="N1464" s="13">
        <v>28827.6473</v>
      </c>
      <c r="P1464" s="156">
        <v>1.512162E9</v>
      </c>
      <c r="Q1464" s="156">
        <v>172649.3234</v>
      </c>
      <c r="S1464" s="156">
        <v>1.5264144E9</v>
      </c>
      <c r="T1464" s="156">
        <v>10092.937</v>
      </c>
      <c r="V1464" s="156">
        <v>1.5047136E9</v>
      </c>
      <c r="W1464" s="156">
        <v>93063.928</v>
      </c>
      <c r="Y1464" s="156">
        <v>1.5023196E9</v>
      </c>
      <c r="Z1464" s="156">
        <v>85930.1548</v>
      </c>
      <c r="AA1464" s="153">
        <f>IFERROR(__xludf.DUMMYFUNCTION("TO_DATE(INT((AB1464/(60*60*24))+""1/1/1970""))"),43987.0)</f>
        <v>43987</v>
      </c>
      <c r="AB1464" s="152">
        <v>1.5913656E9</v>
      </c>
      <c r="AC1464" s="152">
        <v>165840.8597</v>
      </c>
      <c r="AD1464" s="153">
        <f>IFERROR(__xludf.DUMMYFUNCTION("TO_DATE(INT((AE1464/(60*60*24))+""1/1/1970""))"),43997.0)</f>
        <v>43997</v>
      </c>
      <c r="AE1464" s="156">
        <v>1.5922512E9</v>
      </c>
      <c r="AF1464" s="156">
        <v>112682.78</v>
      </c>
      <c r="AG1464" s="153">
        <f>IFERROR(__xludf.DUMMYFUNCTION("TO_DATE(INT((AH1464/(60*60*24))+""1/1/1970""))"),43697.0)</f>
        <v>43697</v>
      </c>
      <c r="AH1464" s="156">
        <v>1.566345582E9</v>
      </c>
      <c r="AI1464" s="156">
        <v>108091.9824</v>
      </c>
    </row>
    <row r="1465">
      <c r="A1465" s="152">
        <v>1.54237866E9</v>
      </c>
      <c r="B1465" s="152">
        <v>123508.3287</v>
      </c>
      <c r="C1465" s="153">
        <f>IFERROR(__xludf.DUMMYFUNCTION("TO_DATE(INT((A1465/(60*60*24))+""1/1/1970""))"),43420.0)</f>
        <v>43420</v>
      </c>
      <c r="G1465" s="152">
        <v>1.602216E9</v>
      </c>
      <c r="H1465" s="152">
        <v>200739.877</v>
      </c>
      <c r="J1465" s="158"/>
      <c r="K1465" s="160"/>
      <c r="M1465" s="13">
        <v>1.5208092E9</v>
      </c>
      <c r="N1465" s="13">
        <v>28817.6973</v>
      </c>
      <c r="P1465" s="152">
        <v>1.5121908E9</v>
      </c>
      <c r="Q1465" s="152">
        <v>172067.9348</v>
      </c>
      <c r="S1465" s="152">
        <v>1.5264792E9</v>
      </c>
      <c r="T1465" s="152">
        <v>10114.4479</v>
      </c>
      <c r="V1465" s="152">
        <v>1.5047388E9</v>
      </c>
      <c r="W1465" s="152">
        <v>93185.7959</v>
      </c>
      <c r="Y1465" s="152">
        <v>1.502334E9</v>
      </c>
      <c r="Z1465" s="152">
        <v>85848.4564</v>
      </c>
      <c r="AA1465" s="153">
        <f>IFERROR(__xludf.DUMMYFUNCTION("TO_DATE(INT((AB1465/(60*60*24))+""1/1/1970""))"),43987.0)</f>
        <v>43987</v>
      </c>
      <c r="AB1465" s="156">
        <v>1.5913836E9</v>
      </c>
      <c r="AC1465" s="156">
        <v>167852.5901</v>
      </c>
      <c r="AD1465" s="153">
        <f>IFERROR(__xludf.DUMMYFUNCTION("TO_DATE(INT((AE1465/(60*60*24))+""1/1/1970""))"),43998.0)</f>
        <v>43998</v>
      </c>
      <c r="AE1465" s="152">
        <v>1.59228E9</v>
      </c>
      <c r="AF1465" s="152">
        <v>112943.69</v>
      </c>
      <c r="AG1465" s="153">
        <f>IFERROR(__xludf.DUMMYFUNCTION("TO_DATE(INT((AH1465/(60*60*24))+""1/1/1970""))"),43698.0)</f>
        <v>43698</v>
      </c>
      <c r="AH1465" s="152">
        <v>1.5663505E9</v>
      </c>
      <c r="AI1465" s="152">
        <v>108091.9824</v>
      </c>
    </row>
    <row r="1466">
      <c r="A1466" s="156">
        <v>1.542402E9</v>
      </c>
      <c r="B1466" s="156">
        <v>123508.3287</v>
      </c>
      <c r="C1466" s="153">
        <f>IFERROR(__xludf.DUMMYFUNCTION("TO_DATE(INT((A1466/(60*60*24))+""1/1/1970""))"),43420.0)</f>
        <v>43420</v>
      </c>
      <c r="G1466" s="156">
        <v>1.6023024E9</v>
      </c>
      <c r="H1466" s="156">
        <v>199363.834</v>
      </c>
      <c r="J1466" s="158"/>
      <c r="K1466" s="159"/>
      <c r="M1466" s="13">
        <v>1.5208632E9</v>
      </c>
      <c r="N1466" s="13">
        <v>28817.6973</v>
      </c>
      <c r="P1466" s="156">
        <v>1.5123996E9</v>
      </c>
      <c r="Q1466" s="156">
        <v>172067.9348</v>
      </c>
      <c r="S1466" s="156">
        <v>1.5265008E9</v>
      </c>
      <c r="T1466" s="156">
        <v>10114.4479</v>
      </c>
      <c r="V1466" s="156">
        <v>1.5047532E9</v>
      </c>
      <c r="W1466" s="156">
        <v>93189.1187</v>
      </c>
      <c r="Y1466" s="156">
        <v>1.5023736E9</v>
      </c>
      <c r="Z1466" s="156">
        <v>85848.4564</v>
      </c>
      <c r="AA1466" s="153">
        <f>IFERROR(__xludf.DUMMYFUNCTION("TO_DATE(INT((AB1466/(60*60*24))+""1/1/1970""))"),43987.0)</f>
        <v>43987</v>
      </c>
      <c r="AB1466" s="152">
        <v>1.5913872E9</v>
      </c>
      <c r="AC1466" s="152">
        <v>168054.0781</v>
      </c>
      <c r="AD1466" s="153">
        <f>IFERROR(__xludf.DUMMYFUNCTION("TO_DATE(INT((AE1466/(60*60*24))+""1/1/1970""))"),43998.0)</f>
        <v>43998</v>
      </c>
      <c r="AE1466" s="156">
        <v>1.592316E9</v>
      </c>
      <c r="AF1466" s="156">
        <v>112943.69</v>
      </c>
      <c r="AG1466" s="153">
        <f>IFERROR(__xludf.DUMMYFUNCTION("TO_DATE(INT((AH1466/(60*60*24))+""1/1/1970""))"),43698.0)</f>
        <v>43698</v>
      </c>
      <c r="AH1466" s="156">
        <v>1.566366339E9</v>
      </c>
      <c r="AI1466" s="156">
        <v>108091.9824</v>
      </c>
    </row>
    <row r="1467">
      <c r="A1467" s="152">
        <v>1.54263786E9</v>
      </c>
      <c r="B1467" s="152">
        <v>123508.3287</v>
      </c>
      <c r="C1467" s="153">
        <f>IFERROR(__xludf.DUMMYFUNCTION("TO_DATE(INT((A1467/(60*60*24))+""1/1/1970""))"),43423.0)</f>
        <v>43423</v>
      </c>
      <c r="G1467" s="152">
        <v>1.6025112E9</v>
      </c>
      <c r="H1467" s="152">
        <v>199363.834</v>
      </c>
      <c r="J1467" s="158"/>
      <c r="K1467" s="160"/>
      <c r="M1467" s="13">
        <v>1.5208848E9</v>
      </c>
      <c r="N1467" s="13">
        <v>28817.6973</v>
      </c>
      <c r="P1467" s="152">
        <v>1.5124212E9</v>
      </c>
      <c r="Q1467" s="152">
        <v>172067.9348</v>
      </c>
      <c r="S1467" s="152">
        <v>1.5265656E9</v>
      </c>
      <c r="T1467" s="152">
        <v>10097.5038</v>
      </c>
      <c r="V1467" s="152">
        <v>1.5047928E9</v>
      </c>
      <c r="W1467" s="152">
        <v>92583.3632</v>
      </c>
      <c r="Y1467" s="152">
        <v>1.502406E9</v>
      </c>
      <c r="Z1467" s="152">
        <v>85848.4564</v>
      </c>
      <c r="AA1467" s="153">
        <f>IFERROR(__xludf.DUMMYFUNCTION("TO_DATE(INT((AB1467/(60*60*24))+""1/1/1970""))"),43988.0)</f>
        <v>43988</v>
      </c>
      <c r="AB1467" s="156">
        <v>1.591416E9</v>
      </c>
      <c r="AC1467" s="156">
        <v>168054.0781</v>
      </c>
      <c r="AD1467" s="153">
        <f>IFERROR(__xludf.DUMMYFUNCTION("TO_DATE(INT((AE1467/(60*60*24))+""1/1/1970""))"),43998.0)</f>
        <v>43998</v>
      </c>
      <c r="AE1467" s="152">
        <v>1.592334E9</v>
      </c>
      <c r="AF1467" s="152">
        <v>112943.69</v>
      </c>
      <c r="AG1467" s="153">
        <f>IFERROR(__xludf.DUMMYFUNCTION("TO_DATE(INT((AH1467/(60*60*24))+""1/1/1970""))"),43698.0)</f>
        <v>43698</v>
      </c>
      <c r="AH1467" s="152">
        <v>1.566382159E9</v>
      </c>
      <c r="AI1467" s="152">
        <v>108091.9824</v>
      </c>
    </row>
    <row r="1468">
      <c r="A1468" s="156">
        <v>1.5426612E9</v>
      </c>
      <c r="B1468" s="156">
        <v>123508.3287</v>
      </c>
      <c r="C1468" s="153">
        <f>IFERROR(__xludf.DUMMYFUNCTION("TO_DATE(INT((A1468/(60*60*24))+""1/1/1970""))"),43423.0)</f>
        <v>43423</v>
      </c>
      <c r="G1468" s="152">
        <v>1.6025616E9</v>
      </c>
      <c r="H1468" s="152">
        <v>198999.2027</v>
      </c>
      <c r="J1468" s="158"/>
      <c r="K1468" s="160"/>
      <c r="M1468" s="13">
        <v>1.5209496E9</v>
      </c>
      <c r="N1468" s="13">
        <v>28998.5592</v>
      </c>
      <c r="P1468" s="156">
        <v>1.51245E9</v>
      </c>
      <c r="Q1468" s="156">
        <v>171753.8775</v>
      </c>
      <c r="S1468" s="156">
        <v>1.5265872E9</v>
      </c>
      <c r="T1468" s="156">
        <v>10097.5038</v>
      </c>
      <c r="V1468" s="156">
        <v>1.5048252E9</v>
      </c>
      <c r="W1468" s="156">
        <v>92421.6413</v>
      </c>
      <c r="Y1468" s="156">
        <v>1.5024132E9</v>
      </c>
      <c r="Z1468" s="156">
        <v>85784.6582</v>
      </c>
      <c r="AA1468" s="153">
        <f>IFERROR(__xludf.DUMMYFUNCTION("TO_DATE(INT((AB1468/(60*60*24))+""1/1/1970""))"),43990.0)</f>
        <v>43990</v>
      </c>
      <c r="AB1468" s="152">
        <v>1.5916248E9</v>
      </c>
      <c r="AC1468" s="152">
        <v>166916.9141</v>
      </c>
      <c r="AD1468" s="153">
        <f>IFERROR(__xludf.DUMMYFUNCTION("TO_DATE(INT((AE1468/(60*60*24))+""1/1/1970""))"),43998.0)</f>
        <v>43998</v>
      </c>
      <c r="AE1468" s="156">
        <v>1.5923376E9</v>
      </c>
      <c r="AF1468" s="156">
        <v>112943.69</v>
      </c>
      <c r="AG1468" s="153">
        <f>IFERROR(__xludf.DUMMYFUNCTION("TO_DATE(INT((AH1468/(60*60*24))+""1/1/1970""))"),43698.0)</f>
        <v>43698</v>
      </c>
      <c r="AH1468" s="156">
        <v>1.566397953E9</v>
      </c>
      <c r="AI1468" s="156">
        <v>108091.9824</v>
      </c>
    </row>
    <row r="1469">
      <c r="A1469" s="152">
        <v>1.54272426E9</v>
      </c>
      <c r="B1469" s="152">
        <v>123508.3287</v>
      </c>
      <c r="C1469" s="153">
        <f>IFERROR(__xludf.DUMMYFUNCTION("TO_DATE(INT((A1469/(60*60*24))+""1/1/1970""))"),43424.0)</f>
        <v>43424</v>
      </c>
      <c r="G1469" s="156">
        <v>1.602648E9</v>
      </c>
      <c r="H1469" s="156">
        <v>202368.2318</v>
      </c>
      <c r="J1469" s="158"/>
      <c r="K1469" s="159"/>
      <c r="M1469" s="13">
        <v>1.5209712E9</v>
      </c>
      <c r="N1469" s="13">
        <v>28998.5592</v>
      </c>
      <c r="P1469" s="152">
        <v>1.5124896E9</v>
      </c>
      <c r="Q1469" s="152">
        <v>171753.8775</v>
      </c>
      <c r="S1469" s="152">
        <v>1.526652E9</v>
      </c>
      <c r="T1469" s="152">
        <v>10103.9086</v>
      </c>
      <c r="V1469" s="152">
        <v>1.5048324E9</v>
      </c>
      <c r="W1469" s="152">
        <v>92286.8763</v>
      </c>
      <c r="Y1469" s="152">
        <v>1.5024528E9</v>
      </c>
      <c r="Z1469" s="152">
        <v>85784.6582</v>
      </c>
      <c r="AA1469" s="153">
        <f>IFERROR(__xludf.DUMMYFUNCTION("TO_DATE(INT((AB1469/(60*60*24))+""1/1/1970""))"),43990.0)</f>
        <v>43990</v>
      </c>
      <c r="AB1469" s="156">
        <v>1.5916428E9</v>
      </c>
      <c r="AC1469" s="156">
        <v>169317.9469</v>
      </c>
      <c r="AD1469" s="153">
        <f>IFERROR(__xludf.DUMMYFUNCTION("TO_DATE(INT((AE1469/(60*60*24))+""1/1/1970""))"),43999.0)</f>
        <v>43999</v>
      </c>
      <c r="AE1469" s="152">
        <v>1.5923664E9</v>
      </c>
      <c r="AF1469" s="152">
        <v>113238.53</v>
      </c>
      <c r="AG1469" s="153">
        <f>IFERROR(__xludf.DUMMYFUNCTION("TO_DATE(INT((AH1469/(60*60*24))+""1/1/1970""))"),43698.0)</f>
        <v>43698</v>
      </c>
      <c r="AH1469" s="152">
        <v>1.566413756E9</v>
      </c>
      <c r="AI1469" s="152">
        <v>108091.9824</v>
      </c>
    </row>
    <row r="1470">
      <c r="A1470" s="156">
        <v>1.5427476E9</v>
      </c>
      <c r="B1470" s="156">
        <v>123508.3287</v>
      </c>
      <c r="C1470" s="153">
        <f>IFERROR(__xludf.DUMMYFUNCTION("TO_DATE(INT((A1470/(60*60*24))+""1/1/1970""))"),43424.0)</f>
        <v>43424</v>
      </c>
      <c r="G1470" s="152">
        <v>1.6027344E9</v>
      </c>
      <c r="H1470" s="152">
        <v>201872.3835</v>
      </c>
      <c r="J1470" s="158"/>
      <c r="K1470" s="160"/>
      <c r="M1470" s="13">
        <v>1.521036E9</v>
      </c>
      <c r="N1470" s="13">
        <v>29042.6958</v>
      </c>
      <c r="P1470" s="156">
        <v>1.5125076E9</v>
      </c>
      <c r="Q1470" s="156">
        <v>171753.8775</v>
      </c>
      <c r="S1470" s="156">
        <v>1.5266736E9</v>
      </c>
      <c r="T1470" s="156">
        <v>10103.9086</v>
      </c>
      <c r="V1470" s="156">
        <v>1.504872E9</v>
      </c>
      <c r="W1470" s="156">
        <v>92213.3775</v>
      </c>
      <c r="Y1470" s="156">
        <v>1.5024852E9</v>
      </c>
      <c r="Z1470" s="156">
        <v>85784.6582</v>
      </c>
      <c r="AA1470" s="153">
        <f>IFERROR(__xludf.DUMMYFUNCTION("TO_DATE(INT((AB1470/(60*60*24))+""1/1/1970""))"),43990.0)</f>
        <v>43990</v>
      </c>
      <c r="AB1470" s="152">
        <v>1.5916464E9</v>
      </c>
      <c r="AC1470" s="152">
        <v>169751.0401</v>
      </c>
      <c r="AD1470" s="153">
        <f>IFERROR(__xludf.DUMMYFUNCTION("TO_DATE(INT((AE1470/(60*60*24))+""1/1/1970""))"),43999.0)</f>
        <v>43999</v>
      </c>
      <c r="AE1470" s="156">
        <v>1.5924024E9</v>
      </c>
      <c r="AF1470" s="156">
        <v>113238.53</v>
      </c>
      <c r="AG1470" s="153">
        <f>IFERROR(__xludf.DUMMYFUNCTION("TO_DATE(INT((AH1470/(60*60*24))+""1/1/1970""))"),43698.0)</f>
        <v>43698</v>
      </c>
      <c r="AH1470" s="156">
        <v>1.566429574E9</v>
      </c>
      <c r="AI1470" s="156">
        <v>108091.9824</v>
      </c>
    </row>
    <row r="1471">
      <c r="A1471" s="152">
        <v>1.54281066E9</v>
      </c>
      <c r="B1471" s="152">
        <v>123508.3287</v>
      </c>
      <c r="C1471" s="153">
        <f>IFERROR(__xludf.DUMMYFUNCTION("TO_DATE(INT((A1471/(60*60*24))+""1/1/1970""))"),43425.0)</f>
        <v>43425</v>
      </c>
      <c r="G1471" s="156">
        <v>1.6028208E9</v>
      </c>
      <c r="H1471" s="156">
        <v>202589.65</v>
      </c>
      <c r="J1471" s="158"/>
      <c r="K1471" s="159"/>
      <c r="M1471" s="13">
        <v>1.5210576E9</v>
      </c>
      <c r="N1471" s="13">
        <v>29042.6958</v>
      </c>
      <c r="P1471" s="152">
        <v>1.5125364E9</v>
      </c>
      <c r="Q1471" s="152">
        <v>170727.089</v>
      </c>
      <c r="S1471" s="152">
        <v>1.526688E9</v>
      </c>
      <c r="T1471" s="152">
        <v>10107.9276</v>
      </c>
      <c r="V1471" s="152">
        <v>1.5049044E9</v>
      </c>
      <c r="W1471" s="152">
        <v>92667.313</v>
      </c>
      <c r="Y1471" s="152">
        <v>1.502496E9</v>
      </c>
      <c r="Z1471" s="152">
        <v>85314.2037</v>
      </c>
      <c r="AA1471" s="153">
        <f>IFERROR(__xludf.DUMMYFUNCTION("TO_DATE(INT((AB1471/(60*60*24))+""1/1/1970""))"),43991.0)</f>
        <v>43991</v>
      </c>
      <c r="AB1471" s="156">
        <v>1.5916752E9</v>
      </c>
      <c r="AC1471" s="156">
        <v>169751.0401</v>
      </c>
      <c r="AD1471" s="153">
        <f>IFERROR(__xludf.DUMMYFUNCTION("TO_DATE(INT((AE1471/(60*60*24))+""1/1/1970""))"),43999.0)</f>
        <v>43999</v>
      </c>
      <c r="AE1471" s="152">
        <v>1.5924204E9</v>
      </c>
      <c r="AF1471" s="152">
        <v>113238.53</v>
      </c>
      <c r="AG1471" s="153">
        <f>IFERROR(__xludf.DUMMYFUNCTION("TO_DATE(INT((AH1471/(60*60*24))+""1/1/1970""))"),43698.0)</f>
        <v>43698</v>
      </c>
      <c r="AH1471" s="152">
        <v>1.566431985E9</v>
      </c>
      <c r="AI1471" s="152">
        <v>108091.9824</v>
      </c>
    </row>
    <row r="1472">
      <c r="A1472" s="156">
        <v>1.542834E9</v>
      </c>
      <c r="B1472" s="156">
        <v>123508.3287</v>
      </c>
      <c r="C1472" s="153">
        <f>IFERROR(__xludf.DUMMYFUNCTION("TO_DATE(INT((A1472/(60*60*24))+""1/1/1970""))"),43425.0)</f>
        <v>43425</v>
      </c>
      <c r="G1472" s="152">
        <v>1.6029072E9</v>
      </c>
      <c r="H1472" s="152">
        <v>203331.8443</v>
      </c>
      <c r="J1472" s="158"/>
      <c r="K1472" s="160"/>
      <c r="M1472" s="13">
        <v>1.5211224E9</v>
      </c>
      <c r="N1472" s="13">
        <v>29125.8078</v>
      </c>
      <c r="P1472" s="156">
        <v>1.512576E9</v>
      </c>
      <c r="Q1472" s="156">
        <v>170727.089</v>
      </c>
      <c r="S1472" s="156">
        <v>1.5268608E9</v>
      </c>
      <c r="T1472" s="156">
        <v>10104.6373</v>
      </c>
      <c r="V1472" s="156">
        <v>1.5050808E9</v>
      </c>
      <c r="W1472" s="156">
        <v>92557.6318</v>
      </c>
      <c r="Y1472" s="156">
        <v>1.5026616E9</v>
      </c>
      <c r="Z1472" s="156">
        <v>85314.2037</v>
      </c>
      <c r="AA1472" s="153">
        <f>IFERROR(__xludf.DUMMYFUNCTION("TO_DATE(INT((AB1472/(60*60*24))+""1/1/1970""))"),43991.0)</f>
        <v>43991</v>
      </c>
      <c r="AB1472" s="152">
        <v>1.5917112E9</v>
      </c>
      <c r="AC1472" s="152">
        <v>170699.6933</v>
      </c>
      <c r="AD1472" s="153">
        <f>IFERROR(__xludf.DUMMYFUNCTION("TO_DATE(INT((AE1472/(60*60*24))+""1/1/1970""))"),43999.0)</f>
        <v>43999</v>
      </c>
      <c r="AE1472" s="156">
        <v>1.592424E9</v>
      </c>
      <c r="AF1472" s="156">
        <v>113238.53</v>
      </c>
      <c r="AG1472" s="153">
        <f>IFERROR(__xludf.DUMMYFUNCTION("TO_DATE(INT((AH1472/(60*60*24))+""1/1/1970""))"),43699.0)</f>
        <v>43699</v>
      </c>
      <c r="AH1472" s="156">
        <v>1.566445896E9</v>
      </c>
      <c r="AI1472" s="156">
        <v>108091.9824</v>
      </c>
    </row>
    <row r="1473">
      <c r="A1473" s="152">
        <v>1.54298346E9</v>
      </c>
      <c r="B1473" s="152">
        <v>123508.3287</v>
      </c>
      <c r="C1473" s="153">
        <f>IFERROR(__xludf.DUMMYFUNCTION("TO_DATE(INT((A1473/(60*60*24))+""1/1/1970""))"),43427.0)</f>
        <v>43427</v>
      </c>
      <c r="G1473" s="156">
        <v>1.603116E9</v>
      </c>
      <c r="H1473" s="156">
        <v>203331.8443</v>
      </c>
      <c r="J1473" s="158"/>
      <c r="K1473" s="159"/>
      <c r="M1473" s="13">
        <v>1.521144E9</v>
      </c>
      <c r="N1473" s="13">
        <v>29125.8078</v>
      </c>
      <c r="P1473" s="152">
        <v>1.512594E9</v>
      </c>
      <c r="Q1473" s="152">
        <v>170727.089</v>
      </c>
      <c r="S1473" s="152">
        <v>1.5269112E9</v>
      </c>
      <c r="T1473" s="152">
        <v>10104.6373</v>
      </c>
      <c r="V1473" s="152">
        <v>1.5050844E9</v>
      </c>
      <c r="W1473" s="152">
        <v>92596.5573</v>
      </c>
      <c r="Y1473" s="152">
        <v>1.5026652E9</v>
      </c>
      <c r="Z1473" s="152">
        <v>85314.2037</v>
      </c>
      <c r="AA1473" s="153">
        <f>IFERROR(__xludf.DUMMYFUNCTION("TO_DATE(INT((AB1473/(60*60*24))+""1/1/1970""))"),43991.0)</f>
        <v>43991</v>
      </c>
      <c r="AB1473" s="156">
        <v>1.5917292E9</v>
      </c>
      <c r="AC1473" s="156">
        <v>171628.7202</v>
      </c>
      <c r="AD1473" s="153">
        <f>IFERROR(__xludf.DUMMYFUNCTION("TO_DATE(INT((AE1473/(60*60*24))+""1/1/1970""))"),44000.0)</f>
        <v>44000</v>
      </c>
      <c r="AE1473" s="152">
        <v>1.5924528E9</v>
      </c>
      <c r="AF1473" s="152">
        <v>112968.65</v>
      </c>
      <c r="AG1473" s="153">
        <f>IFERROR(__xludf.DUMMYFUNCTION("TO_DATE(INT((AH1473/(60*60*24))+""1/1/1970""))"),43699.0)</f>
        <v>43699</v>
      </c>
      <c r="AH1473" s="152">
        <v>1.566461878E9</v>
      </c>
      <c r="AI1473" s="152">
        <v>108091.9824</v>
      </c>
    </row>
    <row r="1474">
      <c r="A1474" s="156">
        <v>1.542996E9</v>
      </c>
      <c r="B1474" s="156">
        <v>123508.3287</v>
      </c>
      <c r="C1474" s="153">
        <f>IFERROR(__xludf.DUMMYFUNCTION("TO_DATE(INT((A1474/(60*60*24))+""1/1/1970""))"),43427.0)</f>
        <v>43427</v>
      </c>
      <c r="G1474" s="156">
        <v>1.6031664E9</v>
      </c>
      <c r="H1474" s="156">
        <v>206422.0587</v>
      </c>
      <c r="J1474" s="158"/>
      <c r="K1474" s="159"/>
      <c r="M1474" s="13">
        <v>1.5212088E9</v>
      </c>
      <c r="N1474" s="13">
        <v>29144.3239</v>
      </c>
      <c r="P1474" s="156">
        <v>1.5126228E9</v>
      </c>
      <c r="Q1474" s="156">
        <v>170750.6319</v>
      </c>
      <c r="S1474" s="156">
        <v>1.5269328E9</v>
      </c>
      <c r="T1474" s="156">
        <v>10104.6373</v>
      </c>
      <c r="V1474" s="156">
        <v>1.5051204E9</v>
      </c>
      <c r="W1474" s="156">
        <v>92368.5174</v>
      </c>
      <c r="Y1474" s="156">
        <v>1.5027012E9</v>
      </c>
      <c r="Z1474" s="156">
        <v>85282.0751</v>
      </c>
      <c r="AA1474" s="153">
        <f>IFERROR(__xludf.DUMMYFUNCTION("TO_DATE(INT((AB1474/(60*60*24))+""1/1/1970""))"),43991.0)</f>
        <v>43991</v>
      </c>
      <c r="AB1474" s="152">
        <v>1.5917328E9</v>
      </c>
      <c r="AC1474" s="152">
        <v>171417.55</v>
      </c>
      <c r="AD1474" s="153">
        <f>IFERROR(__xludf.DUMMYFUNCTION("TO_DATE(INT((AE1474/(60*60*24))+""1/1/1970""))"),44000.0)</f>
        <v>44000</v>
      </c>
      <c r="AE1474" s="156">
        <v>1.5924888E9</v>
      </c>
      <c r="AF1474" s="156">
        <v>112968.65</v>
      </c>
      <c r="AG1474" s="153">
        <f>IFERROR(__xludf.DUMMYFUNCTION("TO_DATE(INT((AH1474/(60*60*24))+""1/1/1970""))"),43699.0)</f>
        <v>43699</v>
      </c>
      <c r="AH1474" s="156">
        <v>1.566477984E9</v>
      </c>
      <c r="AI1474" s="156">
        <v>108091.9824</v>
      </c>
    </row>
    <row r="1475">
      <c r="A1475" s="152">
        <v>1.54324266E9</v>
      </c>
      <c r="B1475" s="152">
        <v>123508.3287</v>
      </c>
      <c r="C1475" s="153">
        <f>IFERROR(__xludf.DUMMYFUNCTION("TO_DATE(INT((A1475/(60*60*24))+""1/1/1970""))"),43430.0)</f>
        <v>43430</v>
      </c>
      <c r="G1475" s="152">
        <v>1.6032528E9</v>
      </c>
      <c r="H1475" s="152">
        <v>205045.3714</v>
      </c>
      <c r="J1475" s="158"/>
      <c r="K1475" s="160"/>
      <c r="M1475" s="13">
        <v>1.5212304E9</v>
      </c>
      <c r="N1475" s="13">
        <v>29144.3239</v>
      </c>
      <c r="P1475" s="152">
        <v>1.5126624E9</v>
      </c>
      <c r="Q1475" s="152">
        <v>170750.6319</v>
      </c>
      <c r="S1475" s="152">
        <v>1.5269976E9</v>
      </c>
      <c r="T1475" s="152">
        <v>10088.9441</v>
      </c>
      <c r="V1475" s="152">
        <v>1.50516E9</v>
      </c>
      <c r="W1475" s="152">
        <v>92330.5563</v>
      </c>
      <c r="Y1475" s="152">
        <v>1.5027408E9</v>
      </c>
      <c r="Z1475" s="152">
        <v>85282.0751</v>
      </c>
      <c r="AA1475" s="153">
        <f>IFERROR(__xludf.DUMMYFUNCTION("TO_DATE(INT((AB1475/(60*60*24))+""1/1/1970""))"),43992.0)</f>
        <v>43992</v>
      </c>
      <c r="AB1475" s="156">
        <v>1.5917616E9</v>
      </c>
      <c r="AC1475" s="156">
        <v>171417.55</v>
      </c>
      <c r="AD1475" s="153">
        <f>IFERROR(__xludf.DUMMYFUNCTION("TO_DATE(INT((AE1475/(60*60*24))+""1/1/1970""))"),44000.0)</f>
        <v>44000</v>
      </c>
      <c r="AE1475" s="152">
        <v>1.5925068E9</v>
      </c>
      <c r="AF1475" s="152">
        <v>112968.65</v>
      </c>
      <c r="AG1475" s="153">
        <f>IFERROR(__xludf.DUMMYFUNCTION("TO_DATE(INT((AH1475/(60*60*24))+""1/1/1970""))"),43699.0)</f>
        <v>43699</v>
      </c>
      <c r="AH1475" s="152">
        <v>1.566493789E9</v>
      </c>
      <c r="AI1475" s="152">
        <v>108091.9824</v>
      </c>
    </row>
    <row r="1476">
      <c r="A1476" s="156">
        <v>1.543266E9</v>
      </c>
      <c r="B1476" s="156">
        <v>123508.3287</v>
      </c>
      <c r="C1476" s="153">
        <f>IFERROR(__xludf.DUMMYFUNCTION("TO_DATE(INT((A1476/(60*60*24))+""1/1/1970""))"),43430.0)</f>
        <v>43430</v>
      </c>
      <c r="G1476" s="156">
        <v>1.6033392E9</v>
      </c>
      <c r="H1476" s="156">
        <v>204777.8592</v>
      </c>
      <c r="J1476" s="158"/>
      <c r="K1476" s="159"/>
      <c r="M1476" s="13">
        <v>1.5212448E9</v>
      </c>
      <c r="N1476" s="13">
        <v>29264.7845</v>
      </c>
      <c r="P1476" s="156">
        <v>1.5126804E9</v>
      </c>
      <c r="Q1476" s="156">
        <v>170750.6319</v>
      </c>
      <c r="S1476" s="156">
        <v>1.5270192E9</v>
      </c>
      <c r="T1476" s="156">
        <v>10088.9441</v>
      </c>
      <c r="V1476" s="156">
        <v>1.5051708E9</v>
      </c>
      <c r="W1476" s="156">
        <v>92187.8205</v>
      </c>
      <c r="Y1476" s="156">
        <v>1.5027516E9</v>
      </c>
      <c r="Z1476" s="156">
        <v>85282.0751</v>
      </c>
      <c r="AA1476" s="153">
        <f>IFERROR(__xludf.DUMMYFUNCTION("TO_DATE(INT((AB1476/(60*60*24))+""1/1/1970""))"),43992.0)</f>
        <v>43992</v>
      </c>
      <c r="AB1476" s="152">
        <v>1.5917976E9</v>
      </c>
      <c r="AC1476" s="152">
        <v>175134.1985</v>
      </c>
      <c r="AD1476" s="153">
        <f>IFERROR(__xludf.DUMMYFUNCTION("TO_DATE(INT((AE1476/(60*60*24))+""1/1/1970""))"),44000.0)</f>
        <v>44000</v>
      </c>
      <c r="AE1476" s="156">
        <v>1.5925104E9</v>
      </c>
      <c r="AF1476" s="156">
        <v>112968.65</v>
      </c>
      <c r="AG1476" s="153">
        <f>IFERROR(__xludf.DUMMYFUNCTION("TO_DATE(INT((AH1476/(60*60*24))+""1/1/1970""))"),43699.0)</f>
        <v>43699</v>
      </c>
      <c r="AH1476" s="156">
        <v>1.566509665E9</v>
      </c>
      <c r="AI1476" s="156">
        <v>108091.9824</v>
      </c>
    </row>
    <row r="1477">
      <c r="A1477" s="152">
        <v>1.54332906E9</v>
      </c>
      <c r="B1477" s="152">
        <v>123508.3287</v>
      </c>
      <c r="C1477" s="153">
        <f>IFERROR(__xludf.DUMMYFUNCTION("TO_DATE(INT((A1477/(60*60*24))+""1/1/1970""))"),43431.0)</f>
        <v>43431</v>
      </c>
      <c r="G1477" s="152">
        <v>1.6034256E9</v>
      </c>
      <c r="H1477" s="152">
        <v>204394.4552</v>
      </c>
      <c r="J1477" s="158"/>
      <c r="K1477" s="160"/>
      <c r="M1477" s="13">
        <v>1.5213312E9</v>
      </c>
      <c r="N1477" s="13">
        <v>29264.7845</v>
      </c>
      <c r="P1477" s="152">
        <v>1.5127092E9</v>
      </c>
      <c r="Q1477" s="152">
        <v>171659.0571</v>
      </c>
      <c r="S1477" s="152">
        <v>1.527084E9</v>
      </c>
      <c r="T1477" s="152">
        <v>10089.086</v>
      </c>
      <c r="V1477" s="152">
        <v>1.5051996E9</v>
      </c>
      <c r="W1477" s="152">
        <v>92090.197</v>
      </c>
      <c r="Y1477" s="152">
        <v>1.5027804E9</v>
      </c>
      <c r="Z1477" s="152">
        <v>85733.7114</v>
      </c>
      <c r="AA1477" s="153">
        <f>IFERROR(__xludf.DUMMYFUNCTION("TO_DATE(INT((AB1477/(60*60*24))+""1/1/1970""))"),43992.0)</f>
        <v>43992</v>
      </c>
      <c r="AB1477" s="156">
        <v>1.5918156E9</v>
      </c>
      <c r="AC1477" s="156">
        <v>175930.8771</v>
      </c>
      <c r="AD1477" s="153">
        <f>IFERROR(__xludf.DUMMYFUNCTION("TO_DATE(INT((AE1477/(60*60*24))+""1/1/1970""))"),44001.0)</f>
        <v>44001</v>
      </c>
      <c r="AE1477" s="152">
        <v>1.5925392E9</v>
      </c>
      <c r="AF1477" s="152">
        <v>112940.96</v>
      </c>
      <c r="AG1477" s="153">
        <f>IFERROR(__xludf.DUMMYFUNCTION("TO_DATE(INT((AH1477/(60*60*24))+""1/1/1970""))"),43699.0)</f>
        <v>43699</v>
      </c>
      <c r="AH1477" s="152">
        <v>1.566518385E9</v>
      </c>
      <c r="AI1477" s="152">
        <v>108091.9824</v>
      </c>
    </row>
    <row r="1478">
      <c r="A1478" s="156">
        <v>1.5433524E9</v>
      </c>
      <c r="B1478" s="156">
        <v>123508.3287</v>
      </c>
      <c r="C1478" s="153">
        <f>IFERROR(__xludf.DUMMYFUNCTION("TO_DATE(INT((A1478/(60*60*24))+""1/1/1970""))"),43431.0)</f>
        <v>43431</v>
      </c>
      <c r="G1478" s="156">
        <v>1.603512E9</v>
      </c>
      <c r="H1478" s="156">
        <v>205545.0241</v>
      </c>
      <c r="J1478" s="158"/>
      <c r="K1478" s="159"/>
      <c r="M1478" s="13">
        <v>1.5214176E9</v>
      </c>
      <c r="N1478" s="13">
        <v>29272.441</v>
      </c>
      <c r="P1478" s="156">
        <v>1.5127488E9</v>
      </c>
      <c r="Q1478" s="156">
        <v>171659.0571</v>
      </c>
      <c r="S1478" s="156">
        <v>1.5271056E9</v>
      </c>
      <c r="T1478" s="156">
        <v>10089.086</v>
      </c>
      <c r="V1478" s="156">
        <v>1.5052392E9</v>
      </c>
      <c r="W1478" s="156">
        <v>92713.0249</v>
      </c>
      <c r="Y1478" s="156">
        <v>1.50282E9</v>
      </c>
      <c r="Z1478" s="156">
        <v>85733.7114</v>
      </c>
      <c r="AA1478" s="153">
        <f>IFERROR(__xludf.DUMMYFUNCTION("TO_DATE(INT((AB1478/(60*60*24))+""1/1/1970""))"),43992.0)</f>
        <v>43992</v>
      </c>
      <c r="AB1478" s="152">
        <v>1.5918192E9</v>
      </c>
      <c r="AC1478" s="152">
        <v>176287.4313</v>
      </c>
      <c r="AD1478" s="153">
        <f>IFERROR(__xludf.DUMMYFUNCTION("TO_DATE(INT((AE1478/(60*60*24))+""1/1/1970""))"),44001.0)</f>
        <v>44001</v>
      </c>
      <c r="AE1478" s="156">
        <v>1.5925752E9</v>
      </c>
      <c r="AF1478" s="156">
        <v>112940.96</v>
      </c>
      <c r="AG1478" s="153">
        <f>IFERROR(__xludf.DUMMYFUNCTION("TO_DATE(INT((AH1478/(60*60*24))+""1/1/1970""))"),43700.0)</f>
        <v>43700</v>
      </c>
      <c r="AH1478" s="156">
        <v>1.56652592E9</v>
      </c>
      <c r="AI1478" s="156">
        <v>108091.9824</v>
      </c>
    </row>
    <row r="1479">
      <c r="A1479" s="152">
        <v>1.54341546E9</v>
      </c>
      <c r="B1479" s="152">
        <v>123508.3287</v>
      </c>
      <c r="C1479" s="153">
        <f>IFERROR(__xludf.DUMMYFUNCTION("TO_DATE(INT((A1479/(60*60*24))+""1/1/1970""))"),43432.0)</f>
        <v>43432</v>
      </c>
      <c r="G1479" s="152">
        <v>1.6037208E9</v>
      </c>
      <c r="H1479" s="152">
        <v>205545.0241</v>
      </c>
      <c r="J1479" s="158"/>
      <c r="K1479" s="160"/>
      <c r="M1479" s="13">
        <v>1.521468E9</v>
      </c>
      <c r="N1479" s="13">
        <v>29272.441</v>
      </c>
      <c r="P1479" s="152">
        <v>1.5127668E9</v>
      </c>
      <c r="Q1479" s="152">
        <v>171659.0571</v>
      </c>
      <c r="S1479" s="152">
        <v>1.5271704E9</v>
      </c>
      <c r="T1479" s="152">
        <v>10114.3262</v>
      </c>
      <c r="V1479" s="152">
        <v>1.5052572E9</v>
      </c>
      <c r="W1479" s="152">
        <v>92797.2681</v>
      </c>
      <c r="Y1479" s="152">
        <v>1.502838E9</v>
      </c>
      <c r="Z1479" s="152">
        <v>85733.7114</v>
      </c>
      <c r="AA1479" s="153">
        <f>IFERROR(__xludf.DUMMYFUNCTION("TO_DATE(INT((AB1479/(60*60*24))+""1/1/1970""))"),43993.0)</f>
        <v>43993</v>
      </c>
      <c r="AB1479" s="156">
        <v>1.591848E9</v>
      </c>
      <c r="AC1479" s="156">
        <v>176287.4313</v>
      </c>
      <c r="AD1479" s="153">
        <f>IFERROR(__xludf.DUMMYFUNCTION("TO_DATE(INT((AE1479/(60*60*24))+""1/1/1970""))"),44001.0)</f>
        <v>44001</v>
      </c>
      <c r="AE1479" s="152">
        <v>1.5925932E9</v>
      </c>
      <c r="AF1479" s="152">
        <v>112940.96</v>
      </c>
      <c r="AG1479" s="153">
        <f>IFERROR(__xludf.DUMMYFUNCTION("TO_DATE(INT((AH1479/(60*60*24))+""1/1/1970""))"),43700.0)</f>
        <v>43700</v>
      </c>
      <c r="AH1479" s="152">
        <v>1.566542666E9</v>
      </c>
      <c r="AI1479" s="152">
        <v>108091.9824</v>
      </c>
    </row>
    <row r="1480">
      <c r="A1480" s="156">
        <v>1.5434388E9</v>
      </c>
      <c r="B1480" s="156">
        <v>123508.3287</v>
      </c>
      <c r="C1480" s="153">
        <f>IFERROR(__xludf.DUMMYFUNCTION("TO_DATE(INT((A1480/(60*60*24))+""1/1/1970""))"),43432.0)</f>
        <v>43432</v>
      </c>
      <c r="G1480" s="152">
        <v>1.6037712E9</v>
      </c>
      <c r="H1480" s="152">
        <v>205635.2208</v>
      </c>
      <c r="J1480" s="158"/>
      <c r="K1480" s="160"/>
      <c r="M1480" s="13">
        <v>1.5214896E9</v>
      </c>
      <c r="N1480" s="13">
        <v>29272.441</v>
      </c>
      <c r="P1480" s="156">
        <v>1.5127956E9</v>
      </c>
      <c r="Q1480" s="156">
        <v>173211.6087</v>
      </c>
      <c r="S1480" s="156">
        <v>1.527192E9</v>
      </c>
      <c r="T1480" s="156">
        <v>10114.3262</v>
      </c>
      <c r="V1480" s="156">
        <v>1.5052788E9</v>
      </c>
      <c r="W1480" s="156">
        <v>92703.345</v>
      </c>
      <c r="Y1480" s="156">
        <v>1.5028596E9</v>
      </c>
      <c r="Z1480" s="156">
        <v>86059.5872</v>
      </c>
      <c r="AA1480" s="153">
        <f>IFERROR(__xludf.DUMMYFUNCTION("TO_DATE(INT((AB1480/(60*60*24))+""1/1/1970""))"),43993.0)</f>
        <v>43993</v>
      </c>
      <c r="AB1480" s="152">
        <v>1.591884E9</v>
      </c>
      <c r="AC1480" s="152">
        <v>174972.7278</v>
      </c>
      <c r="AD1480" s="153">
        <f>IFERROR(__xludf.DUMMYFUNCTION("TO_DATE(INT((AE1480/(60*60*24))+""1/1/1970""))"),44001.0)</f>
        <v>44001</v>
      </c>
      <c r="AE1480" s="156">
        <v>1.5925968E9</v>
      </c>
      <c r="AF1480" s="156">
        <v>112940.96</v>
      </c>
      <c r="AG1480" s="153">
        <f>IFERROR(__xludf.DUMMYFUNCTION("TO_DATE(INT((AH1480/(60*60*24))+""1/1/1970""))"),43700.0)</f>
        <v>43700</v>
      </c>
      <c r="AH1480" s="156">
        <v>1.56655865E9</v>
      </c>
      <c r="AI1480" s="156">
        <v>108091.9824</v>
      </c>
    </row>
    <row r="1481">
      <c r="A1481" s="152">
        <v>1.54350186E9</v>
      </c>
      <c r="B1481" s="152">
        <v>123508.3287</v>
      </c>
      <c r="C1481" s="153">
        <f>IFERROR(__xludf.DUMMYFUNCTION("TO_DATE(INT((A1481/(60*60*24))+""1/1/1970""))"),43433.0)</f>
        <v>43433</v>
      </c>
      <c r="G1481" s="156">
        <v>1.6038576E9</v>
      </c>
      <c r="H1481" s="156">
        <v>208566.3062</v>
      </c>
      <c r="J1481" s="158"/>
      <c r="K1481" s="159"/>
      <c r="M1481" s="13">
        <v>1.5215544E9</v>
      </c>
      <c r="N1481" s="13">
        <v>29325.6027</v>
      </c>
      <c r="P1481" s="152">
        <v>1.5130044E9</v>
      </c>
      <c r="Q1481" s="152">
        <v>173211.6087</v>
      </c>
      <c r="S1481" s="152">
        <v>1.5272568E9</v>
      </c>
      <c r="T1481" s="152">
        <v>10117.3774</v>
      </c>
      <c r="V1481" s="152">
        <v>1.5053184E9</v>
      </c>
      <c r="W1481" s="152">
        <v>92900.2823</v>
      </c>
      <c r="Y1481" s="152">
        <v>1.5028992E9</v>
      </c>
      <c r="Z1481" s="152">
        <v>86059.5872</v>
      </c>
      <c r="AA1481" s="153">
        <f>IFERROR(__xludf.DUMMYFUNCTION("TO_DATE(INT((AB1481/(60*60*24))+""1/1/1970""))"),43993.0)</f>
        <v>43993</v>
      </c>
      <c r="AB1481" s="156">
        <v>1.591902E9</v>
      </c>
      <c r="AC1481" s="156">
        <v>170004.0606</v>
      </c>
      <c r="AD1481" s="153">
        <f>IFERROR(__xludf.DUMMYFUNCTION("TO_DATE(INT((AE1481/(60*60*24))+""1/1/1970""))"),44002.0)</f>
        <v>44002</v>
      </c>
      <c r="AE1481" s="152">
        <v>1.5926256E9</v>
      </c>
      <c r="AF1481" s="152">
        <v>113107.6</v>
      </c>
      <c r="AG1481" s="153">
        <f>IFERROR(__xludf.DUMMYFUNCTION("TO_DATE(INT((AH1481/(60*60*24))+""1/1/1970""))"),43700.0)</f>
        <v>43700</v>
      </c>
      <c r="AH1481" s="152">
        <v>1.56657444E9</v>
      </c>
      <c r="AI1481" s="152">
        <v>108091.9824</v>
      </c>
    </row>
    <row r="1482">
      <c r="A1482" s="156">
        <v>1.5435252E9</v>
      </c>
      <c r="B1482" s="156">
        <v>123508.3287</v>
      </c>
      <c r="C1482" s="153">
        <f>IFERROR(__xludf.DUMMYFUNCTION("TO_DATE(INT((A1482/(60*60*24))+""1/1/1970""))"),43433.0)</f>
        <v>43433</v>
      </c>
      <c r="G1482" s="152">
        <v>1.603944E9</v>
      </c>
      <c r="H1482" s="152">
        <v>209281.6511</v>
      </c>
      <c r="J1482" s="158"/>
      <c r="K1482" s="160"/>
      <c r="M1482" s="13">
        <v>1.521576E9</v>
      </c>
      <c r="N1482" s="13">
        <v>29325.6027</v>
      </c>
      <c r="P1482" s="156">
        <v>1.513026E9</v>
      </c>
      <c r="Q1482" s="156">
        <v>173211.6087</v>
      </c>
      <c r="S1482" s="156">
        <v>1.5272784E9</v>
      </c>
      <c r="T1482" s="156">
        <v>10117.3774</v>
      </c>
      <c r="V1482" s="156">
        <v>1.5053436E9</v>
      </c>
      <c r="W1482" s="156">
        <v>92655.923</v>
      </c>
      <c r="Y1482" s="156">
        <v>1.5029244E9</v>
      </c>
      <c r="Z1482" s="156">
        <v>86059.5872</v>
      </c>
      <c r="AA1482" s="153">
        <f>IFERROR(__xludf.DUMMYFUNCTION("TO_DATE(INT((AB1482/(60*60*24))+""1/1/1970""))"),43993.0)</f>
        <v>43993</v>
      </c>
      <c r="AB1482" s="152">
        <v>1.5919056E9</v>
      </c>
      <c r="AC1482" s="152">
        <v>169424.984</v>
      </c>
      <c r="AD1482" s="153">
        <f>IFERROR(__xludf.DUMMYFUNCTION("TO_DATE(INT((AE1482/(60*60*24))+""1/1/1970""))"),44004.0)</f>
        <v>44004</v>
      </c>
      <c r="AE1482" s="156">
        <v>1.5928344E9</v>
      </c>
      <c r="AF1482" s="156">
        <v>113107.6</v>
      </c>
      <c r="AG1482" s="153">
        <f>IFERROR(__xludf.DUMMYFUNCTION("TO_DATE(INT((AH1482/(60*60*24))+""1/1/1970""))"),43700.0)</f>
        <v>43700</v>
      </c>
      <c r="AH1482" s="156">
        <v>1.566590269E9</v>
      </c>
      <c r="AI1482" s="156">
        <v>108091.9824</v>
      </c>
    </row>
    <row r="1483">
      <c r="A1483" s="152">
        <v>1.54358826E9</v>
      </c>
      <c r="B1483" s="152">
        <v>123508.3287</v>
      </c>
      <c r="C1483" s="153">
        <f>IFERROR(__xludf.DUMMYFUNCTION("TO_DATE(INT((A1483/(60*60*24))+""1/1/1970""))"),43434.0)</f>
        <v>43434</v>
      </c>
      <c r="G1483" s="156">
        <v>1.6040304E9</v>
      </c>
      <c r="H1483" s="156">
        <v>220383.3981</v>
      </c>
      <c r="J1483" s="158"/>
      <c r="K1483" s="159"/>
      <c r="M1483" s="13">
        <v>1.5216408E9</v>
      </c>
      <c r="N1483" s="13">
        <v>29227.6272</v>
      </c>
      <c r="P1483" s="152">
        <v>1.5130548E9</v>
      </c>
      <c r="Q1483" s="152">
        <v>174138.1636</v>
      </c>
      <c r="S1483" s="152">
        <v>1.5272928E9</v>
      </c>
      <c r="T1483" s="152">
        <v>10135.6634</v>
      </c>
      <c r="V1483" s="152">
        <v>1.505358E9</v>
      </c>
      <c r="W1483" s="152">
        <v>92807.437</v>
      </c>
      <c r="Y1483" s="152">
        <v>1.5029388E9</v>
      </c>
      <c r="Z1483" s="152">
        <v>85753.4475</v>
      </c>
      <c r="AA1483" s="153">
        <f>IFERROR(__xludf.DUMMYFUNCTION("TO_DATE(INT((AB1483/(60*60*24))+""1/1/1970""))"),43994.0)</f>
        <v>43994</v>
      </c>
      <c r="AB1483" s="156">
        <v>1.5919344E9</v>
      </c>
      <c r="AC1483" s="156">
        <v>169424.984</v>
      </c>
      <c r="AD1483" s="153">
        <f>IFERROR(__xludf.DUMMYFUNCTION("TO_DATE(INT((AE1483/(60*60*24))+""1/1/1970""))"),44004.0)</f>
        <v>44004</v>
      </c>
      <c r="AE1483" s="152">
        <v>1.5928524E9</v>
      </c>
      <c r="AF1483" s="152">
        <v>113107.6</v>
      </c>
      <c r="AG1483" s="153">
        <f>IFERROR(__xludf.DUMMYFUNCTION("TO_DATE(INT((AH1483/(60*60*24))+""1/1/1970""))"),43700.0)</f>
        <v>43700</v>
      </c>
      <c r="AH1483" s="152">
        <v>1.566604727E9</v>
      </c>
      <c r="AI1483" s="152">
        <v>108091.9824</v>
      </c>
    </row>
    <row r="1484">
      <c r="A1484" s="156">
        <v>1.5436116E9</v>
      </c>
      <c r="B1484" s="156">
        <v>123508.3287</v>
      </c>
      <c r="C1484" s="153">
        <f>IFERROR(__xludf.DUMMYFUNCTION("TO_DATE(INT((A1484/(60*60*24))+""1/1/1970""))"),43434.0)</f>
        <v>43434</v>
      </c>
      <c r="G1484" s="152">
        <v>1.6041168E9</v>
      </c>
      <c r="H1484" s="152">
        <v>213920.5795</v>
      </c>
      <c r="J1484" s="158"/>
      <c r="K1484" s="160"/>
      <c r="M1484" s="13">
        <v>1.5216624E9</v>
      </c>
      <c r="N1484" s="13">
        <v>29227.6272</v>
      </c>
      <c r="P1484" s="156">
        <v>1.5130944E9</v>
      </c>
      <c r="Q1484" s="156">
        <v>174138.1636</v>
      </c>
      <c r="S1484" s="156">
        <v>1.5274656E9</v>
      </c>
      <c r="T1484" s="156">
        <v>10131.4825</v>
      </c>
      <c r="V1484" s="156">
        <v>1.5053976E9</v>
      </c>
      <c r="W1484" s="156">
        <v>92987.6765</v>
      </c>
      <c r="Y1484" s="156">
        <v>1.5029784E9</v>
      </c>
      <c r="Z1484" s="156">
        <v>85753.4475</v>
      </c>
      <c r="AA1484" s="153">
        <f>IFERROR(__xludf.DUMMYFUNCTION("TO_DATE(INT((AB1484/(60*60*24))+""1/1/1970""))"),43994.0)</f>
        <v>43994</v>
      </c>
      <c r="AB1484" s="152">
        <v>1.5919704E9</v>
      </c>
      <c r="AC1484" s="152">
        <v>173064.4426</v>
      </c>
      <c r="AD1484" s="153">
        <f>IFERROR(__xludf.DUMMYFUNCTION("TO_DATE(INT((AE1484/(60*60*24))+""1/1/1970""))"),44004.0)</f>
        <v>44004</v>
      </c>
      <c r="AE1484" s="156">
        <v>1.592856E9</v>
      </c>
      <c r="AF1484" s="156">
        <v>113107.6</v>
      </c>
      <c r="AG1484" s="153">
        <f>IFERROR(__xludf.DUMMYFUNCTION("TO_DATE(INT((AH1484/(60*60*24))+""1/1/1970""))"),43701.0)</f>
        <v>43701</v>
      </c>
      <c r="AH1484" s="156">
        <v>1.566606387E9</v>
      </c>
      <c r="AI1484" s="156">
        <v>108091.9824</v>
      </c>
    </row>
    <row r="1485">
      <c r="A1485" s="152">
        <v>1.54384746E9</v>
      </c>
      <c r="B1485" s="152">
        <v>123508.3287</v>
      </c>
      <c r="C1485" s="153">
        <f>IFERROR(__xludf.DUMMYFUNCTION("TO_DATE(INT((A1485/(60*60*24))+""1/1/1970""))"),43437.0)</f>
        <v>43437</v>
      </c>
      <c r="G1485" s="156">
        <v>1.6043292E9</v>
      </c>
      <c r="H1485" s="156">
        <v>213920.5795</v>
      </c>
      <c r="J1485" s="158"/>
      <c r="K1485" s="159"/>
      <c r="M1485" s="13">
        <v>1.5217272E9</v>
      </c>
      <c r="N1485" s="13">
        <v>29238.7538</v>
      </c>
      <c r="P1485" s="152">
        <v>1.5131124E9</v>
      </c>
      <c r="Q1485" s="152">
        <v>174138.1636</v>
      </c>
      <c r="S1485" s="152">
        <v>1.527552E9</v>
      </c>
      <c r="T1485" s="152">
        <v>10142.143</v>
      </c>
      <c r="V1485" s="152">
        <v>1.50543E9</v>
      </c>
      <c r="W1485" s="152">
        <v>92668.4405</v>
      </c>
      <c r="Y1485" s="152">
        <v>1.5030108E9</v>
      </c>
      <c r="Z1485" s="152">
        <v>85753.4475</v>
      </c>
      <c r="AA1485" s="153">
        <f>IFERROR(__xludf.DUMMYFUNCTION("TO_DATE(INT((AB1485/(60*60*24))+""1/1/1970""))"),43994.0)</f>
        <v>43994</v>
      </c>
      <c r="AB1485" s="156">
        <v>1.5919884E9</v>
      </c>
      <c r="AC1485" s="156">
        <v>168845.2809</v>
      </c>
      <c r="AD1485" s="153">
        <f>IFERROR(__xludf.DUMMYFUNCTION("TO_DATE(INT((AE1485/(60*60*24))+""1/1/1970""))"),44005.0)</f>
        <v>44005</v>
      </c>
      <c r="AE1485" s="152">
        <v>1.5928848E9</v>
      </c>
      <c r="AF1485" s="152">
        <v>113127.81</v>
      </c>
      <c r="AG1485" s="153">
        <f>IFERROR(__xludf.DUMMYFUNCTION("TO_DATE(INT((AH1485/(60*60*24))+""1/1/1970""))"),43701.0)</f>
        <v>43701</v>
      </c>
      <c r="AH1485" s="152">
        <v>1.566622761E9</v>
      </c>
      <c r="AI1485" s="152">
        <v>108091.9824</v>
      </c>
    </row>
    <row r="1486">
      <c r="A1486" s="156">
        <v>1.5438708E9</v>
      </c>
      <c r="B1486" s="156">
        <v>123669.216</v>
      </c>
      <c r="C1486" s="153">
        <f>IFERROR(__xludf.DUMMYFUNCTION("TO_DATE(INT((A1486/(60*60*24))+""1/1/1970""))"),43437.0)</f>
        <v>43437</v>
      </c>
      <c r="G1486" s="156">
        <v>1.6043796E9</v>
      </c>
      <c r="H1486" s="156">
        <v>214710.0283</v>
      </c>
      <c r="J1486" s="158"/>
      <c r="K1486" s="160"/>
      <c r="M1486" s="13">
        <v>1.5217488E9</v>
      </c>
      <c r="N1486" s="13">
        <v>29238.7538</v>
      </c>
      <c r="P1486" s="156">
        <v>1.5131412E9</v>
      </c>
      <c r="Q1486" s="156">
        <v>174621.5974</v>
      </c>
      <c r="S1486" s="156">
        <v>1.5276024E9</v>
      </c>
      <c r="T1486" s="156">
        <v>10142.143</v>
      </c>
      <c r="V1486" s="156">
        <v>1.5054372E9</v>
      </c>
      <c r="W1486" s="156">
        <v>92814.3854</v>
      </c>
      <c r="Y1486" s="156">
        <v>1.503018E9</v>
      </c>
      <c r="Z1486" s="156">
        <v>86283.5694</v>
      </c>
      <c r="AA1486" s="153">
        <f>IFERROR(__xludf.DUMMYFUNCTION("TO_DATE(INT((AB1486/(60*60*24))+""1/1/1970""))"),43994.0)</f>
        <v>43994</v>
      </c>
      <c r="AB1486" s="152">
        <v>1.591992E9</v>
      </c>
      <c r="AC1486" s="152">
        <v>169594.9322</v>
      </c>
      <c r="AD1486" s="153">
        <f>IFERROR(__xludf.DUMMYFUNCTION("TO_DATE(INT((AE1486/(60*60*24))+""1/1/1970""))"),44005.0)</f>
        <v>44005</v>
      </c>
      <c r="AE1486" s="156">
        <v>1.5929208E9</v>
      </c>
      <c r="AF1486" s="156">
        <v>113127.81</v>
      </c>
      <c r="AG1486" s="153">
        <f>IFERROR(__xludf.DUMMYFUNCTION("TO_DATE(INT((AH1486/(60*60*24))+""1/1/1970""))"),43701.0)</f>
        <v>43701</v>
      </c>
      <c r="AH1486" s="156">
        <v>1.566638996E9</v>
      </c>
      <c r="AI1486" s="156">
        <v>108091.9824</v>
      </c>
    </row>
    <row r="1487">
      <c r="A1487" s="152">
        <v>1.54393386E9</v>
      </c>
      <c r="B1487" s="152">
        <v>123311.9461</v>
      </c>
      <c r="C1487" s="153">
        <f>IFERROR(__xludf.DUMMYFUNCTION("TO_DATE(INT((A1487/(60*60*24))+""1/1/1970""))"),43438.0)</f>
        <v>43438</v>
      </c>
      <c r="G1487" s="152">
        <v>1.604466E9</v>
      </c>
      <c r="H1487" s="152">
        <v>217439.0765</v>
      </c>
      <c r="J1487" s="158"/>
      <c r="K1487" s="159"/>
      <c r="M1487" s="13">
        <v>1.5218136E9</v>
      </c>
      <c r="N1487" s="13">
        <v>29571.3111</v>
      </c>
      <c r="P1487" s="152">
        <v>1.5131808E9</v>
      </c>
      <c r="Q1487" s="152">
        <v>174621.5974</v>
      </c>
      <c r="S1487" s="152">
        <v>1.527624E9</v>
      </c>
      <c r="T1487" s="152">
        <v>10142.143</v>
      </c>
      <c r="V1487" s="152">
        <v>1.5054768E9</v>
      </c>
      <c r="W1487" s="152">
        <v>91583.6981</v>
      </c>
      <c r="Y1487" s="152">
        <v>1.5030576E9</v>
      </c>
      <c r="Z1487" s="152">
        <v>86283.5694</v>
      </c>
      <c r="AA1487" s="153">
        <f>IFERROR(__xludf.DUMMYFUNCTION("TO_DATE(INT((AB1487/(60*60*24))+""1/1/1970""))"),43995.0)</f>
        <v>43995</v>
      </c>
      <c r="AB1487" s="156">
        <v>1.5920208E9</v>
      </c>
      <c r="AC1487" s="156">
        <v>169594.9322</v>
      </c>
      <c r="AD1487" s="153">
        <f>IFERROR(__xludf.DUMMYFUNCTION("TO_DATE(INT((AE1487/(60*60*24))+""1/1/1970""))"),44005.0)</f>
        <v>44005</v>
      </c>
      <c r="AE1487" s="152">
        <v>1.5929388E9</v>
      </c>
      <c r="AF1487" s="152">
        <v>113127.81</v>
      </c>
      <c r="AG1487" s="153">
        <f>IFERROR(__xludf.DUMMYFUNCTION("TO_DATE(INT((AH1487/(60*60*24))+""1/1/1970""))"),43701.0)</f>
        <v>43701</v>
      </c>
      <c r="AH1487" s="152">
        <v>1.566654829E9</v>
      </c>
      <c r="AI1487" s="152">
        <v>108091.9824</v>
      </c>
    </row>
    <row r="1488">
      <c r="A1488" s="156">
        <v>1.5439572E9</v>
      </c>
      <c r="B1488" s="156">
        <v>119677.4973</v>
      </c>
      <c r="C1488" s="153">
        <f>IFERROR(__xludf.DUMMYFUNCTION("TO_DATE(INT((A1488/(60*60*24))+""1/1/1970""))"),43438.0)</f>
        <v>43438</v>
      </c>
      <c r="G1488" s="156">
        <v>1.6045524E9</v>
      </c>
      <c r="H1488" s="156">
        <v>221318.5387</v>
      </c>
      <c r="J1488" s="158"/>
      <c r="K1488" s="160"/>
      <c r="M1488" s="13">
        <v>1.5218352E9</v>
      </c>
      <c r="N1488" s="13">
        <v>29571.3111</v>
      </c>
      <c r="P1488" s="156">
        <v>1.5131988E9</v>
      </c>
      <c r="Q1488" s="156">
        <v>174621.5974</v>
      </c>
      <c r="S1488" s="156">
        <v>1.5276888E9</v>
      </c>
      <c r="T1488" s="156">
        <v>10171.1517</v>
      </c>
      <c r="V1488" s="156">
        <v>1.5055092E9</v>
      </c>
      <c r="W1488" s="156">
        <v>91444.8965</v>
      </c>
      <c r="Y1488" s="156">
        <v>1.50309E9</v>
      </c>
      <c r="Z1488" s="156">
        <v>86283.5694</v>
      </c>
      <c r="AA1488" s="153">
        <f>IFERROR(__xludf.DUMMYFUNCTION("TO_DATE(INT((AB1488/(60*60*24))+""1/1/1970""))"),43997.0)</f>
        <v>43997</v>
      </c>
      <c r="AB1488" s="152">
        <v>1.5921936E9</v>
      </c>
      <c r="AC1488" s="152">
        <v>169594.9322</v>
      </c>
      <c r="AD1488" s="153">
        <f>IFERROR(__xludf.DUMMYFUNCTION("TO_DATE(INT((AE1488/(60*60*24))+""1/1/1970""))"),44005.0)</f>
        <v>44005</v>
      </c>
      <c r="AE1488" s="156">
        <v>1.5929424E9</v>
      </c>
      <c r="AF1488" s="156">
        <v>113127.81</v>
      </c>
      <c r="AG1488" s="153">
        <f>IFERROR(__xludf.DUMMYFUNCTION("TO_DATE(INT((AH1488/(60*60*24))+""1/1/1970""))"),43701.0)</f>
        <v>43701</v>
      </c>
      <c r="AH1488" s="156">
        <v>1.566670642E9</v>
      </c>
      <c r="AI1488" s="156">
        <v>108091.9824</v>
      </c>
    </row>
    <row r="1489">
      <c r="A1489" s="152">
        <v>1.54410666E9</v>
      </c>
      <c r="B1489" s="152">
        <v>117736.7721</v>
      </c>
      <c r="C1489" s="153">
        <f>IFERROR(__xludf.DUMMYFUNCTION("TO_DATE(INT((A1489/(60*60*24))+""1/1/1970""))"),43440.0)</f>
        <v>43440</v>
      </c>
      <c r="G1489" s="152">
        <v>1.6046388E9</v>
      </c>
      <c r="H1489" s="152">
        <v>225391.5866</v>
      </c>
      <c r="J1489" s="158"/>
      <c r="K1489" s="159"/>
      <c r="M1489" s="13">
        <v>1.5218496E9</v>
      </c>
      <c r="N1489" s="13">
        <v>29620.8482</v>
      </c>
      <c r="P1489" s="152">
        <v>1.5132276E9</v>
      </c>
      <c r="Q1489" s="152">
        <v>174562.1126</v>
      </c>
      <c r="S1489" s="152">
        <v>1.5277104E9</v>
      </c>
      <c r="T1489" s="152">
        <v>10171.1517</v>
      </c>
      <c r="V1489" s="152">
        <v>1.5056856E9</v>
      </c>
      <c r="W1489" s="152">
        <v>91457.7587</v>
      </c>
      <c r="Y1489" s="152">
        <v>1.5031008E9</v>
      </c>
      <c r="Z1489" s="152">
        <v>85875.5362</v>
      </c>
      <c r="AA1489" s="153">
        <f>IFERROR(__xludf.DUMMYFUNCTION("TO_DATE(INT((AB1489/(60*60*24))+""1/1/1970""))"),43997.0)</f>
        <v>43997</v>
      </c>
      <c r="AB1489" s="156">
        <v>1.5922296E9</v>
      </c>
      <c r="AC1489" s="156">
        <v>170625.9423</v>
      </c>
      <c r="AD1489" s="153">
        <f>IFERROR(__xludf.DUMMYFUNCTION("TO_DATE(INT((AE1489/(60*60*24))+""1/1/1970""))"),44006.0)</f>
        <v>44006</v>
      </c>
      <c r="AE1489" s="152">
        <v>1.5929712E9</v>
      </c>
      <c r="AF1489" s="152">
        <v>113269.75</v>
      </c>
      <c r="AG1489" s="153">
        <f>IFERROR(__xludf.DUMMYFUNCTION("TO_DATE(INT((AH1489/(60*60*24))+""1/1/1970""))"),43701.0)</f>
        <v>43701</v>
      </c>
      <c r="AH1489" s="152">
        <v>1.566686447E9</v>
      </c>
      <c r="AI1489" s="152">
        <v>108091.9824</v>
      </c>
    </row>
    <row r="1490">
      <c r="A1490" s="156">
        <v>1.54413E9</v>
      </c>
      <c r="B1490" s="156">
        <v>117377.1923</v>
      </c>
      <c r="C1490" s="153">
        <f>IFERROR(__xludf.DUMMYFUNCTION("TO_DATE(INT((A1490/(60*60*24))+""1/1/1970""))"),43440.0)</f>
        <v>43440</v>
      </c>
      <c r="G1490" s="156">
        <v>1.6047252E9</v>
      </c>
      <c r="H1490" s="156">
        <v>227404.7863</v>
      </c>
      <c r="J1490" s="158"/>
      <c r="K1490" s="160"/>
      <c r="M1490" s="13">
        <v>1.521936E9</v>
      </c>
      <c r="N1490" s="13">
        <v>29620.8482</v>
      </c>
      <c r="P1490" s="156">
        <v>1.5132672E9</v>
      </c>
      <c r="Q1490" s="156">
        <v>174562.1126</v>
      </c>
      <c r="S1490" s="156">
        <v>1.5277752E9</v>
      </c>
      <c r="T1490" s="156">
        <v>10132.6605</v>
      </c>
      <c r="V1490" s="156">
        <v>1.5056892E9</v>
      </c>
      <c r="W1490" s="156">
        <v>91493.6577</v>
      </c>
      <c r="Y1490" s="156">
        <v>1.5032664E9</v>
      </c>
      <c r="Z1490" s="156">
        <v>85875.5362</v>
      </c>
      <c r="AA1490" s="153">
        <f>IFERROR(__xludf.DUMMYFUNCTION("TO_DATE(INT((AB1490/(60*60*24))+""1/1/1970""))"),43997.0)</f>
        <v>43997</v>
      </c>
      <c r="AB1490" s="152">
        <v>1.5922476E9</v>
      </c>
      <c r="AC1490" s="152">
        <v>173840.6962</v>
      </c>
      <c r="AD1490" s="153">
        <f>IFERROR(__xludf.DUMMYFUNCTION("TO_DATE(INT((AE1490/(60*60*24))+""1/1/1970""))"),44006.0)</f>
        <v>44006</v>
      </c>
      <c r="AE1490" s="156">
        <v>1.5930072E9</v>
      </c>
      <c r="AF1490" s="156">
        <v>113269.75</v>
      </c>
      <c r="AG1490" s="153">
        <f>IFERROR(__xludf.DUMMYFUNCTION("TO_DATE(INT((AH1490/(60*60*24))+""1/1/1970""))"),43701.0)</f>
        <v>43701</v>
      </c>
      <c r="AH1490" s="156">
        <v>1.566690509E9</v>
      </c>
      <c r="AI1490" s="156">
        <v>108091.9824</v>
      </c>
    </row>
    <row r="1491">
      <c r="A1491" s="152">
        <v>1.54419306E9</v>
      </c>
      <c r="B1491" s="152">
        <v>117377.1923</v>
      </c>
      <c r="C1491" s="153">
        <f>IFERROR(__xludf.DUMMYFUNCTION("TO_DATE(INT((A1491/(60*60*24))+""1/1/1970""))"),43441.0)</f>
        <v>43441</v>
      </c>
      <c r="G1491" s="152">
        <v>1.604934E9</v>
      </c>
      <c r="H1491" s="152">
        <v>227404.7863</v>
      </c>
      <c r="J1491" s="158"/>
      <c r="K1491" s="159"/>
      <c r="M1491" s="13">
        <v>1.5220224E9</v>
      </c>
      <c r="N1491" s="13">
        <v>29604.646</v>
      </c>
      <c r="P1491" s="152">
        <v>1.5132852E9</v>
      </c>
      <c r="Q1491" s="152">
        <v>174562.1126</v>
      </c>
      <c r="S1491" s="152">
        <v>1.5277968E9</v>
      </c>
      <c r="T1491" s="152">
        <v>10132.6605</v>
      </c>
      <c r="V1491" s="152">
        <v>1.5057252E9</v>
      </c>
      <c r="W1491" s="152">
        <v>91614.6156</v>
      </c>
      <c r="Y1491" s="152">
        <v>1.50327E9</v>
      </c>
      <c r="Z1491" s="152">
        <v>85875.5362</v>
      </c>
      <c r="AA1491" s="153">
        <f>IFERROR(__xludf.DUMMYFUNCTION("TO_DATE(INT((AB1491/(60*60*24))+""1/1/1970""))"),43997.0)</f>
        <v>43997</v>
      </c>
      <c r="AB1491" s="156">
        <v>1.5922512E9</v>
      </c>
      <c r="AC1491" s="156">
        <v>174059.5558</v>
      </c>
      <c r="AD1491" s="153">
        <f>IFERROR(__xludf.DUMMYFUNCTION("TO_DATE(INT((AE1491/(60*60*24))+""1/1/1970""))"),44006.0)</f>
        <v>44006</v>
      </c>
      <c r="AE1491" s="152">
        <v>1.5930252E9</v>
      </c>
      <c r="AF1491" s="152">
        <v>113269.75</v>
      </c>
      <c r="AG1491" s="153">
        <f>IFERROR(__xludf.DUMMYFUNCTION("TO_DATE(INT((AH1491/(60*60*24))+""1/1/1970""))"),43702.0)</f>
        <v>43702</v>
      </c>
      <c r="AH1491" s="152">
        <v>1.566703418E9</v>
      </c>
      <c r="AI1491" s="152">
        <v>108091.9824</v>
      </c>
    </row>
    <row r="1492">
      <c r="A1492" s="156">
        <v>1.5442164E9</v>
      </c>
      <c r="B1492" s="156">
        <v>117377.1923</v>
      </c>
      <c r="C1492" s="153">
        <f>IFERROR(__xludf.DUMMYFUNCTION("TO_DATE(INT((A1492/(60*60*24))+""1/1/1970""))"),43441.0)</f>
        <v>43441</v>
      </c>
      <c r="G1492" s="152">
        <v>1.6049844E9</v>
      </c>
      <c r="H1492" s="152">
        <v>200363.2637</v>
      </c>
      <c r="J1492" s="158"/>
      <c r="K1492" s="159"/>
      <c r="M1492" s="13">
        <v>1.5220728E9</v>
      </c>
      <c r="N1492" s="13">
        <v>29604.646</v>
      </c>
      <c r="P1492" s="156">
        <v>1.513314E9</v>
      </c>
      <c r="Q1492" s="156">
        <v>173419.5149</v>
      </c>
      <c r="S1492" s="156">
        <v>1.5278616E9</v>
      </c>
      <c r="T1492" s="156">
        <v>10130.309</v>
      </c>
      <c r="V1492" s="156">
        <v>1.5057648E9</v>
      </c>
      <c r="W1492" s="156">
        <v>92139.1212</v>
      </c>
      <c r="Y1492" s="156">
        <v>1.503306E9</v>
      </c>
      <c r="Z1492" s="156">
        <v>85915.4675</v>
      </c>
      <c r="AA1492" s="153">
        <f>IFERROR(__xludf.DUMMYFUNCTION("TO_DATE(INT((AB1492/(60*60*24))+""1/1/1970""))"),43998.0)</f>
        <v>43998</v>
      </c>
      <c r="AB1492" s="152">
        <v>1.59228E9</v>
      </c>
      <c r="AC1492" s="152">
        <v>174059.5558</v>
      </c>
      <c r="AD1492" s="153">
        <f>IFERROR(__xludf.DUMMYFUNCTION("TO_DATE(INT((AE1492/(60*60*24))+""1/1/1970""))"),44006.0)</f>
        <v>44006</v>
      </c>
      <c r="AE1492" s="156">
        <v>1.5930288E9</v>
      </c>
      <c r="AF1492" s="156">
        <v>113269.75</v>
      </c>
      <c r="AG1492" s="153">
        <f>IFERROR(__xludf.DUMMYFUNCTION("TO_DATE(INT((AH1492/(60*60*24))+""1/1/1970""))"),43702.0)</f>
        <v>43702</v>
      </c>
      <c r="AH1492" s="156">
        <v>1.566719865E9</v>
      </c>
      <c r="AI1492" s="156">
        <v>108091.9824</v>
      </c>
    </row>
    <row r="1493">
      <c r="A1493" s="152">
        <v>1.54445226E9</v>
      </c>
      <c r="B1493" s="152">
        <v>117377.1923</v>
      </c>
      <c r="C1493" s="153">
        <f>IFERROR(__xludf.DUMMYFUNCTION("TO_DATE(INT((A1493/(60*60*24))+""1/1/1970""))"),43444.0)</f>
        <v>43444</v>
      </c>
      <c r="G1493" s="156">
        <v>1.6050708E9</v>
      </c>
      <c r="H1493" s="156">
        <v>200659.8172</v>
      </c>
      <c r="J1493" s="158"/>
      <c r="K1493" s="160"/>
      <c r="M1493" s="13">
        <v>1.5220944E9</v>
      </c>
      <c r="N1493" s="13">
        <v>29604.646</v>
      </c>
      <c r="P1493" s="152">
        <v>1.5133536E9</v>
      </c>
      <c r="Q1493" s="152">
        <v>173419.5149</v>
      </c>
      <c r="S1493" s="152">
        <v>1.5278832E9</v>
      </c>
      <c r="T1493" s="152">
        <v>10130.309</v>
      </c>
      <c r="V1493" s="152">
        <v>1.5057756E9</v>
      </c>
      <c r="W1493" s="152">
        <v>91990.1692</v>
      </c>
      <c r="Y1493" s="152">
        <v>1.5033456E9</v>
      </c>
      <c r="Z1493" s="152">
        <v>85915.4675</v>
      </c>
      <c r="AA1493" s="153">
        <f>IFERROR(__xludf.DUMMYFUNCTION("TO_DATE(INT((AB1493/(60*60*24))+""1/1/1970""))"),43998.0)</f>
        <v>43998</v>
      </c>
      <c r="AB1493" s="156">
        <v>1.592316E9</v>
      </c>
      <c r="AC1493" s="156">
        <v>176080.0612</v>
      </c>
      <c r="AD1493" s="153">
        <f>IFERROR(__xludf.DUMMYFUNCTION("TO_DATE(INT((AE1493/(60*60*24))+""1/1/1970""))"),44007.0)</f>
        <v>44007</v>
      </c>
      <c r="AE1493" s="152">
        <v>1.5930576E9</v>
      </c>
      <c r="AF1493" s="152">
        <v>112883.41</v>
      </c>
      <c r="AG1493" s="153">
        <f>IFERROR(__xludf.DUMMYFUNCTION("TO_DATE(INT((AH1493/(60*60*24))+""1/1/1970""))"),43702.0)</f>
        <v>43702</v>
      </c>
      <c r="AH1493" s="152">
        <v>1.566735684E9</v>
      </c>
      <c r="AI1493" s="152">
        <v>108091.9824</v>
      </c>
    </row>
    <row r="1494">
      <c r="A1494" s="156">
        <v>1.5444756E9</v>
      </c>
      <c r="B1494" s="156">
        <v>117377.1923</v>
      </c>
      <c r="C1494" s="153">
        <f>IFERROR(__xludf.DUMMYFUNCTION("TO_DATE(INT((A1494/(60*60*24))+""1/1/1970""))"),43444.0)</f>
        <v>43444</v>
      </c>
      <c r="G1494" s="152">
        <v>1.6051572E9</v>
      </c>
      <c r="H1494" s="152">
        <v>205561.9005</v>
      </c>
      <c r="J1494" s="158"/>
      <c r="K1494" s="159"/>
      <c r="M1494" s="13">
        <v>1.5221592E9</v>
      </c>
      <c r="N1494" s="13">
        <v>29455.896</v>
      </c>
      <c r="P1494" s="156">
        <v>1.5133716E9</v>
      </c>
      <c r="Q1494" s="156">
        <v>173419.5149</v>
      </c>
      <c r="S1494" s="156">
        <v>1.5278976E9</v>
      </c>
      <c r="T1494" s="156">
        <v>10127.6013</v>
      </c>
      <c r="V1494" s="156">
        <v>1.5058044E9</v>
      </c>
      <c r="W1494" s="156">
        <v>91862.8432</v>
      </c>
      <c r="Y1494" s="156">
        <v>1.5033564E9</v>
      </c>
      <c r="Z1494" s="156">
        <v>85915.4675</v>
      </c>
      <c r="AA1494" s="153">
        <f>IFERROR(__xludf.DUMMYFUNCTION("TO_DATE(INT((AB1494/(60*60*24))+""1/1/1970""))"),43998.0)</f>
        <v>43998</v>
      </c>
      <c r="AB1494" s="152">
        <v>1.592334E9</v>
      </c>
      <c r="AC1494" s="152">
        <v>175613.9989</v>
      </c>
      <c r="AD1494" s="153">
        <f>IFERROR(__xludf.DUMMYFUNCTION("TO_DATE(INT((AE1494/(60*60*24))+""1/1/1970""))"),44007.0)</f>
        <v>44007</v>
      </c>
      <c r="AE1494" s="156">
        <v>1.5930936E9</v>
      </c>
      <c r="AF1494" s="156">
        <v>112883.41</v>
      </c>
      <c r="AG1494" s="153">
        <f>IFERROR(__xludf.DUMMYFUNCTION("TO_DATE(INT((AH1494/(60*60*24))+""1/1/1970""))"),43702.0)</f>
        <v>43702</v>
      </c>
      <c r="AH1494" s="156">
        <v>1.566751772E9</v>
      </c>
      <c r="AI1494" s="156">
        <v>108091.9824</v>
      </c>
    </row>
    <row r="1495">
      <c r="A1495" s="152">
        <v>1.54453866E9</v>
      </c>
      <c r="B1495" s="152">
        <v>117377.1923</v>
      </c>
      <c r="C1495" s="153">
        <f>IFERROR(__xludf.DUMMYFUNCTION("TO_DATE(INT((A1495/(60*60*24))+""1/1/1970""))"),43445.0)</f>
        <v>43445</v>
      </c>
      <c r="G1495" s="156">
        <v>1.6052436E9</v>
      </c>
      <c r="H1495" s="156">
        <v>208981.6174</v>
      </c>
      <c r="J1495" s="158"/>
      <c r="K1495" s="160"/>
      <c r="M1495" s="13">
        <v>1.5221808E9</v>
      </c>
      <c r="N1495" s="13">
        <v>29455.896</v>
      </c>
      <c r="P1495" s="152">
        <v>1.5134004E9</v>
      </c>
      <c r="Q1495" s="152">
        <v>175828.8206</v>
      </c>
      <c r="S1495" s="152">
        <v>1.5280704E9</v>
      </c>
      <c r="T1495" s="152">
        <v>10123.4138</v>
      </c>
      <c r="V1495" s="152">
        <v>1.505844E9</v>
      </c>
      <c r="W1495" s="152">
        <v>92102.6604</v>
      </c>
      <c r="Y1495" s="152">
        <v>1.5033852E9</v>
      </c>
      <c r="Z1495" s="152">
        <v>85397.7399</v>
      </c>
      <c r="AA1495" s="153">
        <f>IFERROR(__xludf.DUMMYFUNCTION("TO_DATE(INT((AB1495/(60*60*24))+""1/1/1970""))"),43998.0)</f>
        <v>43998</v>
      </c>
      <c r="AB1495" s="156">
        <v>1.5923376E9</v>
      </c>
      <c r="AC1495" s="156">
        <v>175837.9193</v>
      </c>
      <c r="AD1495" s="153">
        <f>IFERROR(__xludf.DUMMYFUNCTION("TO_DATE(INT((AE1495/(60*60*24))+""1/1/1970""))"),44007.0)</f>
        <v>44007</v>
      </c>
      <c r="AE1495" s="152">
        <v>1.5931116E9</v>
      </c>
      <c r="AF1495" s="152">
        <v>112883.41</v>
      </c>
      <c r="AG1495" s="153">
        <f>IFERROR(__xludf.DUMMYFUNCTION("TO_DATE(INT((AH1495/(60*60*24))+""1/1/1970""))"),43702.0)</f>
        <v>43702</v>
      </c>
      <c r="AH1495" s="152">
        <v>1.566769013E9</v>
      </c>
      <c r="AI1495" s="152">
        <v>108091.9824</v>
      </c>
    </row>
    <row r="1496">
      <c r="A1496" s="156">
        <v>1.544562E9</v>
      </c>
      <c r="B1496" s="156">
        <v>117377.1923</v>
      </c>
      <c r="C1496" s="153">
        <f>IFERROR(__xludf.DUMMYFUNCTION("TO_DATE(INT((A1496/(60*60*24))+""1/1/1970""))"),43445.0)</f>
        <v>43445</v>
      </c>
      <c r="G1496" s="152">
        <v>1.60533E9</v>
      </c>
      <c r="H1496" s="152">
        <v>205094.0765</v>
      </c>
      <c r="J1496" s="158"/>
      <c r="K1496" s="159"/>
      <c r="M1496" s="13">
        <v>1.5222456E9</v>
      </c>
      <c r="N1496" s="13">
        <v>29505.3237</v>
      </c>
      <c r="P1496" s="156">
        <v>1.5135732E9</v>
      </c>
      <c r="Q1496" s="156">
        <v>175828.8206</v>
      </c>
      <c r="S1496" s="156">
        <v>1.5281208E9</v>
      </c>
      <c r="T1496" s="156">
        <v>10123.4138</v>
      </c>
      <c r="V1496" s="156">
        <v>1.505862E9</v>
      </c>
      <c r="W1496" s="156">
        <v>92004.9264</v>
      </c>
      <c r="Y1496" s="156">
        <v>1.5034248E9</v>
      </c>
      <c r="Z1496" s="156">
        <v>85397.7399</v>
      </c>
      <c r="AA1496" s="153">
        <f>IFERROR(__xludf.DUMMYFUNCTION("TO_DATE(INT((AB1496/(60*60*24))+""1/1/1970""))"),43999.0)</f>
        <v>43999</v>
      </c>
      <c r="AB1496" s="152">
        <v>1.5923664E9</v>
      </c>
      <c r="AC1496" s="152">
        <v>175837.9193</v>
      </c>
      <c r="AD1496" s="153">
        <f>IFERROR(__xludf.DUMMYFUNCTION("TO_DATE(INT((AE1496/(60*60*24))+""1/1/1970""))"),44007.0)</f>
        <v>44007</v>
      </c>
      <c r="AE1496" s="156">
        <v>1.5931152E9</v>
      </c>
      <c r="AF1496" s="156">
        <v>112883.41</v>
      </c>
      <c r="AG1496" s="153">
        <f>IFERROR(__xludf.DUMMYFUNCTION("TO_DATE(INT((AH1496/(60*60*24))+""1/1/1970""))"),43702.0)</f>
        <v>43702</v>
      </c>
      <c r="AH1496" s="156">
        <v>1.566777431E9</v>
      </c>
      <c r="AI1496" s="156">
        <v>108091.9824</v>
      </c>
    </row>
    <row r="1497">
      <c r="A1497" s="152">
        <v>1.54462506E9</v>
      </c>
      <c r="B1497" s="152">
        <v>117377.1923</v>
      </c>
      <c r="C1497" s="153">
        <f>IFERROR(__xludf.DUMMYFUNCTION("TO_DATE(INT((A1497/(60*60*24))+""1/1/1970""))"),43446.0)</f>
        <v>43446</v>
      </c>
      <c r="G1497" s="156">
        <v>1.6055388E9</v>
      </c>
      <c r="H1497" s="156">
        <v>205094.0765</v>
      </c>
      <c r="J1497" s="158"/>
      <c r="K1497" s="160"/>
      <c r="M1497" s="13">
        <v>1.5222672E9</v>
      </c>
      <c r="N1497" s="13">
        <v>29505.3237</v>
      </c>
      <c r="P1497" s="152">
        <v>1.5136128E9</v>
      </c>
      <c r="Q1497" s="152">
        <v>175828.8206</v>
      </c>
      <c r="S1497" s="152">
        <v>1.5281424E9</v>
      </c>
      <c r="T1497" s="152">
        <v>10123.4138</v>
      </c>
      <c r="V1497" s="152">
        <v>1.5058836E9</v>
      </c>
      <c r="W1497" s="152">
        <v>91997.5876</v>
      </c>
      <c r="Y1497" s="152">
        <v>1.5034428E9</v>
      </c>
      <c r="Z1497" s="152">
        <v>85397.7399</v>
      </c>
      <c r="AA1497" s="153">
        <f>IFERROR(__xludf.DUMMYFUNCTION("TO_DATE(INT((AB1497/(60*60*24))+""1/1/1970""))"),43999.0)</f>
        <v>43999</v>
      </c>
      <c r="AB1497" s="156">
        <v>1.5924024E9</v>
      </c>
      <c r="AC1497" s="156">
        <v>176501.0685</v>
      </c>
      <c r="AD1497" s="153">
        <f>IFERROR(__xludf.DUMMYFUNCTION("TO_DATE(INT((AE1497/(60*60*24))+""1/1/1970""))"),44008.0)</f>
        <v>44008</v>
      </c>
      <c r="AE1497" s="152">
        <v>1.593144E9</v>
      </c>
      <c r="AF1497" s="152">
        <v>112961.43</v>
      </c>
      <c r="AG1497" s="153">
        <f>IFERROR(__xludf.DUMMYFUNCTION("TO_DATE(INT((AH1497/(60*60*24))+""1/1/1970""))"),43703.0)</f>
        <v>43703</v>
      </c>
      <c r="AH1497" s="152">
        <v>1.566785455E9</v>
      </c>
      <c r="AI1497" s="152">
        <v>108091.9824</v>
      </c>
    </row>
    <row r="1498">
      <c r="A1498" s="156">
        <v>1.5446484E9</v>
      </c>
      <c r="B1498" s="156">
        <v>117377.1923</v>
      </c>
      <c r="C1498" s="153">
        <f>IFERROR(__xludf.DUMMYFUNCTION("TO_DATE(INT((A1498/(60*60*24))+""1/1/1970""))"),43446.0)</f>
        <v>43446</v>
      </c>
      <c r="G1498" s="156">
        <v>1.6055892E9</v>
      </c>
      <c r="H1498" s="156">
        <v>202954.7756</v>
      </c>
      <c r="J1498" s="158"/>
      <c r="K1498" s="160"/>
      <c r="M1498" s="13">
        <v>1.522332E9</v>
      </c>
      <c r="N1498" s="13">
        <v>29402.479</v>
      </c>
      <c r="P1498" s="156">
        <v>1.5136308E9</v>
      </c>
      <c r="Q1498" s="156">
        <v>175828.8206</v>
      </c>
      <c r="S1498" s="156">
        <v>1.5282072E9</v>
      </c>
      <c r="T1498" s="156">
        <v>10128.3027</v>
      </c>
      <c r="V1498" s="156">
        <v>1.5059232E9</v>
      </c>
      <c r="W1498" s="156">
        <v>91638.2233</v>
      </c>
      <c r="Y1498" s="156">
        <v>1.5034644E9</v>
      </c>
      <c r="Z1498" s="156">
        <v>85040.8498</v>
      </c>
      <c r="AA1498" s="153">
        <f>IFERROR(__xludf.DUMMYFUNCTION("TO_DATE(INT((AB1498/(60*60*24))+""1/1/1970""))"),43999.0)</f>
        <v>43999</v>
      </c>
      <c r="AB1498" s="152">
        <v>1.5924204E9</v>
      </c>
      <c r="AC1498" s="152">
        <v>176672.6871</v>
      </c>
      <c r="AD1498" s="153">
        <f>IFERROR(__xludf.DUMMYFUNCTION("TO_DATE(INT((AE1498/(60*60*24))+""1/1/1970""))"),44008.0)</f>
        <v>44008</v>
      </c>
      <c r="AE1498" s="156">
        <v>1.59318E9</v>
      </c>
      <c r="AF1498" s="156">
        <v>112961.43</v>
      </c>
      <c r="AG1498" s="153">
        <f>IFERROR(__xludf.DUMMYFUNCTION("TO_DATE(INT((AH1498/(60*60*24))+""1/1/1970""))"),43703.0)</f>
        <v>43703</v>
      </c>
      <c r="AH1498" s="156">
        <v>1.566801303E9</v>
      </c>
      <c r="AI1498" s="156">
        <v>108091.9824</v>
      </c>
    </row>
    <row r="1499">
      <c r="A1499" s="152">
        <v>1.54471146E9</v>
      </c>
      <c r="B1499" s="152">
        <v>117377.1923</v>
      </c>
      <c r="C1499" s="153">
        <f>IFERROR(__xludf.DUMMYFUNCTION("TO_DATE(INT((A1499/(60*60*24))+""1/1/1970""))"),43447.0)</f>
        <v>43447</v>
      </c>
      <c r="G1499" s="152">
        <v>1.6056756E9</v>
      </c>
      <c r="H1499" s="152">
        <v>205961.5274</v>
      </c>
      <c r="J1499" s="158"/>
      <c r="K1499" s="159"/>
      <c r="M1499" s="13">
        <v>1.5223536E9</v>
      </c>
      <c r="N1499" s="13">
        <v>29402.479</v>
      </c>
      <c r="P1499" s="152">
        <v>1.5136596E9</v>
      </c>
      <c r="Q1499" s="152">
        <v>177636.1248</v>
      </c>
      <c r="S1499" s="152">
        <v>1.5282288E9</v>
      </c>
      <c r="T1499" s="152">
        <v>10128.3027</v>
      </c>
      <c r="V1499" s="152">
        <v>1.5059484E9</v>
      </c>
      <c r="W1499" s="152">
        <v>92065.6598</v>
      </c>
      <c r="Y1499" s="152">
        <v>1.503504E9</v>
      </c>
      <c r="Z1499" s="152">
        <v>85040.8498</v>
      </c>
      <c r="AA1499" s="153">
        <f>IFERROR(__xludf.DUMMYFUNCTION("TO_DATE(INT((AB1499/(60*60*24))+""1/1/1970""))"),43999.0)</f>
        <v>43999</v>
      </c>
      <c r="AB1499" s="156">
        <v>1.592424E9</v>
      </c>
      <c r="AC1499" s="156">
        <v>176385.4394</v>
      </c>
      <c r="AD1499" s="153">
        <f>IFERROR(__xludf.DUMMYFUNCTION("TO_DATE(INT((AE1499/(60*60*24))+""1/1/1970""))"),44008.0)</f>
        <v>44008</v>
      </c>
      <c r="AE1499" s="152">
        <v>1.593198E9</v>
      </c>
      <c r="AF1499" s="152">
        <v>112961.43</v>
      </c>
      <c r="AG1499" s="153">
        <f>IFERROR(__xludf.DUMMYFUNCTION("TO_DATE(INT((AH1499/(60*60*24))+""1/1/1970""))"),43703.0)</f>
        <v>43703</v>
      </c>
      <c r="AH1499" s="152">
        <v>1.566817199E9</v>
      </c>
      <c r="AI1499" s="152">
        <v>108091.9824</v>
      </c>
    </row>
    <row r="1500">
      <c r="A1500" s="156">
        <v>1.5447348E9</v>
      </c>
      <c r="B1500" s="156">
        <v>117377.1923</v>
      </c>
      <c r="C1500" s="153">
        <f>IFERROR(__xludf.DUMMYFUNCTION("TO_DATE(INT((A1500/(60*60*24))+""1/1/1970""))"),43447.0)</f>
        <v>43447</v>
      </c>
      <c r="G1500" s="156">
        <v>1.605762E9</v>
      </c>
      <c r="H1500" s="156">
        <v>207822.1013</v>
      </c>
      <c r="J1500" s="158"/>
      <c r="K1500" s="160"/>
      <c r="M1500" s="13">
        <v>1.522368E9</v>
      </c>
      <c r="N1500" s="13">
        <v>29262.3061</v>
      </c>
      <c r="P1500" s="156">
        <v>1.5136992E9</v>
      </c>
      <c r="Q1500" s="156">
        <v>177636.1248</v>
      </c>
      <c r="S1500" s="156">
        <v>1.5282936E9</v>
      </c>
      <c r="T1500" s="156">
        <v>10113.8786</v>
      </c>
      <c r="V1500" s="156">
        <v>1.5059628E9</v>
      </c>
      <c r="W1500" s="156">
        <v>92124.5507</v>
      </c>
      <c r="Y1500" s="156">
        <v>1.5035292E9</v>
      </c>
      <c r="Z1500" s="156">
        <v>85040.8498</v>
      </c>
      <c r="AA1500" s="153">
        <f>IFERROR(__xludf.DUMMYFUNCTION("TO_DATE(INT((AB1500/(60*60*24))+""1/1/1970""))"),44000.0)</f>
        <v>44000</v>
      </c>
      <c r="AB1500" s="152">
        <v>1.5924528E9</v>
      </c>
      <c r="AC1500" s="152">
        <v>176385.4394</v>
      </c>
      <c r="AD1500" s="153">
        <f>IFERROR(__xludf.DUMMYFUNCTION("TO_DATE(INT((AE1500/(60*60*24))+""1/1/1970""))"),44008.0)</f>
        <v>44008</v>
      </c>
      <c r="AE1500" s="156">
        <v>1.5932016E9</v>
      </c>
      <c r="AF1500" s="156">
        <v>112961.43</v>
      </c>
      <c r="AG1500" s="153">
        <f>IFERROR(__xludf.DUMMYFUNCTION("TO_DATE(INT((AH1500/(60*60*24))+""1/1/1970""))"),43703.0)</f>
        <v>43703</v>
      </c>
      <c r="AH1500" s="156">
        <v>1.566832992E9</v>
      </c>
      <c r="AI1500" s="156">
        <v>108091.9824</v>
      </c>
    </row>
    <row r="1501">
      <c r="A1501" s="152">
        <v>1.54479786E9</v>
      </c>
      <c r="B1501" s="152">
        <v>117377.1923</v>
      </c>
      <c r="C1501" s="153">
        <f>IFERROR(__xludf.DUMMYFUNCTION("TO_DATE(INT((A1501/(60*60*24))+""1/1/1970""))"),43448.0)</f>
        <v>43448</v>
      </c>
      <c r="G1501" s="152">
        <v>1.6058484E9</v>
      </c>
      <c r="H1501" s="152">
        <v>209063.9273</v>
      </c>
      <c r="J1501" s="158"/>
      <c r="K1501" s="159"/>
      <c r="M1501" s="13">
        <v>1.5224544E9</v>
      </c>
      <c r="N1501" s="13">
        <v>29319.0781</v>
      </c>
      <c r="P1501" s="152">
        <v>1.5137172E9</v>
      </c>
      <c r="Q1501" s="152">
        <v>177636.1248</v>
      </c>
      <c r="S1501" s="152">
        <v>1.5283152E9</v>
      </c>
      <c r="T1501" s="152">
        <v>10113.8786</v>
      </c>
      <c r="V1501" s="152">
        <v>1.5060024E9</v>
      </c>
      <c r="W1501" s="152">
        <v>92029.5444</v>
      </c>
      <c r="Y1501" s="152">
        <v>1.5035436E9</v>
      </c>
      <c r="Z1501" s="152">
        <v>85431.2659</v>
      </c>
      <c r="AA1501" s="153">
        <f>IFERROR(__xludf.DUMMYFUNCTION("TO_DATE(INT((AB1501/(60*60*24))+""1/1/1970""))"),44000.0)</f>
        <v>44000</v>
      </c>
      <c r="AB1501" s="156">
        <v>1.5924888E9</v>
      </c>
      <c r="AC1501" s="156">
        <v>176904.2936</v>
      </c>
      <c r="AD1501" s="153">
        <f>IFERROR(__xludf.DUMMYFUNCTION("TO_DATE(INT((AE1501/(60*60*24))+""1/1/1970""))"),44009.0)</f>
        <v>44009</v>
      </c>
      <c r="AE1501" s="152">
        <v>1.5932304E9</v>
      </c>
      <c r="AF1501" s="152">
        <v>112040.23</v>
      </c>
      <c r="AG1501" s="153">
        <f>IFERROR(__xludf.DUMMYFUNCTION("TO_DATE(INT((AH1501/(60*60*24))+""1/1/1970""))"),43703.0)</f>
        <v>43703</v>
      </c>
      <c r="AH1501" s="152">
        <v>1.566848812E9</v>
      </c>
      <c r="AI1501" s="152">
        <v>108091.9824</v>
      </c>
    </row>
    <row r="1502">
      <c r="A1502" s="156">
        <v>1.5448212E9</v>
      </c>
      <c r="B1502" s="156">
        <v>117377.1923</v>
      </c>
      <c r="C1502" s="153">
        <f>IFERROR(__xludf.DUMMYFUNCTION("TO_DATE(INT((A1502/(60*60*24))+""1/1/1970""))"),43448.0)</f>
        <v>43448</v>
      </c>
      <c r="G1502" s="156">
        <v>1.6059348E9</v>
      </c>
      <c r="H1502" s="156">
        <v>210482.3133</v>
      </c>
      <c r="J1502" s="158"/>
      <c r="K1502" s="160"/>
      <c r="M1502" s="13">
        <v>1.5225408E9</v>
      </c>
      <c r="N1502" s="13">
        <v>29319.0781</v>
      </c>
      <c r="P1502" s="156">
        <v>1.513746E9</v>
      </c>
      <c r="Q1502" s="156">
        <v>176542.8072</v>
      </c>
      <c r="S1502" s="156">
        <v>1.52838E9</v>
      </c>
      <c r="T1502" s="156">
        <v>10113.554</v>
      </c>
      <c r="V1502" s="156">
        <v>1.5060348E9</v>
      </c>
      <c r="W1502" s="156">
        <v>91580.0535</v>
      </c>
      <c r="Y1502" s="156">
        <v>1.5035832E9</v>
      </c>
      <c r="Z1502" s="156">
        <v>85431.2659</v>
      </c>
      <c r="AA1502" s="153">
        <f>IFERROR(__xludf.DUMMYFUNCTION("TO_DATE(INT((AB1502/(60*60*24))+""1/1/1970""))"),44000.0)</f>
        <v>44000</v>
      </c>
      <c r="AB1502" s="152">
        <v>1.5925068E9</v>
      </c>
      <c r="AC1502" s="152">
        <v>176479.1981</v>
      </c>
      <c r="AD1502" s="153">
        <f>IFERROR(__xludf.DUMMYFUNCTION("TO_DATE(INT((AE1502/(60*60*24))+""1/1/1970""))"),44011.0)</f>
        <v>44011</v>
      </c>
      <c r="AE1502" s="156">
        <v>1.5934392E9</v>
      </c>
      <c r="AF1502" s="156">
        <v>112040.23</v>
      </c>
      <c r="AG1502" s="153">
        <f>IFERROR(__xludf.DUMMYFUNCTION("TO_DATE(INT((AH1502/(60*60*24))+""1/1/1970""))"),43703.0)</f>
        <v>43703</v>
      </c>
      <c r="AH1502" s="156">
        <v>1.566863962E9</v>
      </c>
      <c r="AI1502" s="156">
        <v>108091.9824</v>
      </c>
    </row>
    <row r="1503">
      <c r="A1503" s="152">
        <v>1.54505706E9</v>
      </c>
      <c r="B1503" s="152">
        <v>117377.1923</v>
      </c>
      <c r="C1503" s="153">
        <f>IFERROR(__xludf.DUMMYFUNCTION("TO_DATE(INT((A1503/(60*60*24))+""1/1/1970""))"),43451.0)</f>
        <v>43451</v>
      </c>
      <c r="G1503" s="152">
        <v>1.6061436E9</v>
      </c>
      <c r="H1503" s="152">
        <v>210482.3133</v>
      </c>
      <c r="J1503" s="158"/>
      <c r="K1503" s="159"/>
      <c r="M1503" s="13">
        <v>1.5226272E9</v>
      </c>
      <c r="N1503" s="13">
        <v>29313.2038</v>
      </c>
      <c r="P1503" s="152">
        <v>1.5137856E9</v>
      </c>
      <c r="Q1503" s="152">
        <v>176542.8072</v>
      </c>
      <c r="S1503" s="152">
        <v>1.5284016E9</v>
      </c>
      <c r="T1503" s="152">
        <v>10113.554</v>
      </c>
      <c r="V1503" s="152">
        <v>1.506042E9</v>
      </c>
      <c r="W1503" s="152">
        <v>91582.4267</v>
      </c>
      <c r="Y1503" s="152">
        <v>1.5036156E9</v>
      </c>
      <c r="Z1503" s="152">
        <v>85431.2659</v>
      </c>
      <c r="AA1503" s="153">
        <f>IFERROR(__xludf.DUMMYFUNCTION("TO_DATE(INT((AB1503/(60*60*24))+""1/1/1970""))"),44000.0)</f>
        <v>44000</v>
      </c>
      <c r="AB1503" s="156">
        <v>1.5925104E9</v>
      </c>
      <c r="AC1503" s="156">
        <v>177453.017</v>
      </c>
      <c r="AD1503" s="153">
        <f>IFERROR(__xludf.DUMMYFUNCTION("TO_DATE(INT((AE1503/(60*60*24))+""1/1/1970""))"),44011.0)</f>
        <v>44011</v>
      </c>
      <c r="AE1503" s="152">
        <v>1.5934572E9</v>
      </c>
      <c r="AF1503" s="152">
        <v>112040.23</v>
      </c>
      <c r="AG1503" s="153">
        <f>IFERROR(__xludf.DUMMYFUNCTION("TO_DATE(INT((AH1503/(60*60*24))+""1/1/1970""))"),43704.0)</f>
        <v>43704</v>
      </c>
      <c r="AH1503" s="152">
        <v>1.566864616E9</v>
      </c>
      <c r="AI1503" s="152">
        <v>108091.9824</v>
      </c>
    </row>
    <row r="1504">
      <c r="A1504" s="156">
        <v>1.5450804E9</v>
      </c>
      <c r="B1504" s="156">
        <v>117377.1923</v>
      </c>
      <c r="C1504" s="153">
        <f>IFERROR(__xludf.DUMMYFUNCTION("TO_DATE(INT((A1504/(60*60*24))+""1/1/1970""))"),43451.0)</f>
        <v>43451</v>
      </c>
      <c r="G1504" s="152">
        <v>1.606194E9</v>
      </c>
      <c r="H1504" s="152">
        <v>210670.642</v>
      </c>
      <c r="J1504" s="158"/>
      <c r="K1504" s="159"/>
      <c r="M1504" s="13">
        <v>1.5226776E9</v>
      </c>
      <c r="N1504" s="13">
        <v>29313.2038</v>
      </c>
      <c r="P1504" s="156">
        <v>1.5138036E9</v>
      </c>
      <c r="Q1504" s="156">
        <v>176542.8072</v>
      </c>
      <c r="S1504" s="156">
        <v>1.5284664E9</v>
      </c>
      <c r="T1504" s="156">
        <v>10107.3326</v>
      </c>
      <c r="V1504" s="156">
        <v>1.5060816E9</v>
      </c>
      <c r="W1504" s="156">
        <v>91505.5809</v>
      </c>
      <c r="Y1504" s="156">
        <v>1.5036228E9</v>
      </c>
      <c r="Z1504" s="156">
        <v>85298.6037</v>
      </c>
      <c r="AA1504" s="153">
        <f>IFERROR(__xludf.DUMMYFUNCTION("TO_DATE(INT((AB1504/(60*60*24))+""1/1/1970""))"),44001.0)</f>
        <v>44001</v>
      </c>
      <c r="AB1504" s="152">
        <v>1.5925392E9</v>
      </c>
      <c r="AC1504" s="152">
        <v>177453.017</v>
      </c>
      <c r="AD1504" s="153">
        <f>IFERROR(__xludf.DUMMYFUNCTION("TO_DATE(INT((AE1504/(60*60*24))+""1/1/1970""))"),44011.0)</f>
        <v>44011</v>
      </c>
      <c r="AE1504" s="156">
        <v>1.5934608E9</v>
      </c>
      <c r="AF1504" s="156">
        <v>112040.23</v>
      </c>
      <c r="AG1504" s="153">
        <f>IFERROR(__xludf.DUMMYFUNCTION("TO_DATE(INT((AH1504/(60*60*24))+""1/1/1970""))"),43704.0)</f>
        <v>43704</v>
      </c>
      <c r="AH1504" s="156">
        <v>1.566880848E9</v>
      </c>
      <c r="AI1504" s="156">
        <v>108091.9824</v>
      </c>
    </row>
    <row r="1505">
      <c r="A1505" s="152">
        <v>1.54514346E9</v>
      </c>
      <c r="B1505" s="152">
        <v>117377.1923</v>
      </c>
      <c r="C1505" s="153">
        <f>IFERROR(__xludf.DUMMYFUNCTION("TO_DATE(INT((A1505/(60*60*24))+""1/1/1970""))"),43452.0)</f>
        <v>43452</v>
      </c>
      <c r="G1505" s="156">
        <v>1.6062804E9</v>
      </c>
      <c r="H1505" s="156">
        <v>207114.279</v>
      </c>
      <c r="J1505" s="158"/>
      <c r="K1505" s="160"/>
      <c r="M1505" s="13">
        <v>1.5226992E9</v>
      </c>
      <c r="N1505" s="13">
        <v>29313.2038</v>
      </c>
      <c r="P1505" s="152">
        <v>1.5138324E9</v>
      </c>
      <c r="Q1505" s="152">
        <v>176355.3668</v>
      </c>
      <c r="S1505" s="152">
        <v>1.528488E9</v>
      </c>
      <c r="T1505" s="152">
        <v>10107.3326</v>
      </c>
      <c r="V1505" s="152">
        <v>1.506114E9</v>
      </c>
      <c r="W1505" s="152">
        <v>91744.6822</v>
      </c>
      <c r="Y1505" s="152">
        <v>1.5036624E9</v>
      </c>
      <c r="Z1505" s="152">
        <v>85298.6037</v>
      </c>
      <c r="AA1505" s="153">
        <f>IFERROR(__xludf.DUMMYFUNCTION("TO_DATE(INT((AB1505/(60*60*24))+""1/1/1970""))"),44001.0)</f>
        <v>44001</v>
      </c>
      <c r="AB1505" s="156">
        <v>1.5925752E9</v>
      </c>
      <c r="AC1505" s="156">
        <v>178468.2771</v>
      </c>
      <c r="AD1505" s="153">
        <f>IFERROR(__xludf.DUMMYFUNCTION("TO_DATE(INT((AE1505/(60*60*24))+""1/1/1970""))"),44012.0)</f>
        <v>44012</v>
      </c>
      <c r="AE1505" s="152">
        <v>1.5934896E9</v>
      </c>
      <c r="AF1505" s="152">
        <v>112254.55</v>
      </c>
      <c r="AG1505" s="153">
        <f>IFERROR(__xludf.DUMMYFUNCTION("TO_DATE(INT((AH1505/(60*60*24))+""1/1/1970""))"),43704.0)</f>
        <v>43704</v>
      </c>
      <c r="AH1505" s="152">
        <v>1.566896644E9</v>
      </c>
      <c r="AI1505" s="152">
        <v>108091.9824</v>
      </c>
    </row>
    <row r="1506">
      <c r="A1506" s="156">
        <v>1.5451668E9</v>
      </c>
      <c r="B1506" s="156">
        <v>117377.1923</v>
      </c>
      <c r="C1506" s="153">
        <f>IFERROR(__xludf.DUMMYFUNCTION("TO_DATE(INT((A1506/(60*60*24))+""1/1/1970""))"),43452.0)</f>
        <v>43452</v>
      </c>
      <c r="G1506" s="152">
        <v>1.6063668E9</v>
      </c>
      <c r="H1506" s="152">
        <v>207868.1997</v>
      </c>
      <c r="J1506" s="158"/>
      <c r="K1506" s="159"/>
      <c r="M1506" s="13">
        <v>1.522764E9</v>
      </c>
      <c r="N1506" s="13">
        <v>29457.8752</v>
      </c>
      <c r="P1506" s="156">
        <v>1.513872E9</v>
      </c>
      <c r="Q1506" s="156">
        <v>176355.3668</v>
      </c>
      <c r="S1506" s="156">
        <v>1.5285024E9</v>
      </c>
      <c r="T1506" s="156">
        <v>10105.996</v>
      </c>
      <c r="V1506" s="156">
        <v>1.5062904E9</v>
      </c>
      <c r="W1506" s="156">
        <v>91700.5692</v>
      </c>
      <c r="Y1506" s="156">
        <v>1.5036948E9</v>
      </c>
      <c r="Z1506" s="156">
        <v>85298.6037</v>
      </c>
      <c r="AA1506" s="153">
        <f>IFERROR(__xludf.DUMMYFUNCTION("TO_DATE(INT((AB1506/(60*60*24))+""1/1/1970""))"),44001.0)</f>
        <v>44001</v>
      </c>
      <c r="AB1506" s="152">
        <v>1.5925932E9</v>
      </c>
      <c r="AC1506" s="152">
        <v>178318.9494</v>
      </c>
      <c r="AD1506" s="153">
        <f>IFERROR(__xludf.DUMMYFUNCTION("TO_DATE(INT((AE1506/(60*60*24))+""1/1/1970""))"),44012.0)</f>
        <v>44012</v>
      </c>
      <c r="AE1506" s="156">
        <v>1.5935256E9</v>
      </c>
      <c r="AF1506" s="156">
        <v>112254.55</v>
      </c>
      <c r="AG1506" s="153">
        <f>IFERROR(__xludf.DUMMYFUNCTION("TO_DATE(INT((AH1506/(60*60*24))+""1/1/1970""))"),43704.0)</f>
        <v>43704</v>
      </c>
      <c r="AH1506" s="156">
        <v>1.566912436E9</v>
      </c>
      <c r="AI1506" s="156">
        <v>108091.9824</v>
      </c>
    </row>
    <row r="1507">
      <c r="A1507" s="152">
        <v>1.54522986E9</v>
      </c>
      <c r="B1507" s="152">
        <v>117377.1923</v>
      </c>
      <c r="C1507" s="153">
        <f>IFERROR(__xludf.DUMMYFUNCTION("TO_DATE(INT((A1507/(60*60*24))+""1/1/1970""))"),43453.0)</f>
        <v>43453</v>
      </c>
      <c r="G1507" s="156">
        <v>1.6064892E9</v>
      </c>
      <c r="H1507" s="156">
        <v>207868.1997</v>
      </c>
      <c r="J1507" s="158"/>
      <c r="K1507" s="160"/>
      <c r="M1507" s="13">
        <v>1.5227856E9</v>
      </c>
      <c r="N1507" s="13">
        <v>29457.8752</v>
      </c>
      <c r="P1507" s="152">
        <v>1.51389E9</v>
      </c>
      <c r="Q1507" s="152">
        <v>176355.3668</v>
      </c>
      <c r="S1507" s="152">
        <v>1.5286752E9</v>
      </c>
      <c r="T1507" s="152">
        <v>10112.3692</v>
      </c>
      <c r="V1507" s="152">
        <v>1.506294E9</v>
      </c>
      <c r="W1507" s="152">
        <v>91582.4647</v>
      </c>
      <c r="Y1507" s="152">
        <v>1.5037056E9</v>
      </c>
      <c r="Z1507" s="152">
        <v>86203.8067</v>
      </c>
      <c r="AA1507" s="153">
        <f>IFERROR(__xludf.DUMMYFUNCTION("TO_DATE(INT((AB1507/(60*60*24))+""1/1/1970""))"),44001.0)</f>
        <v>44001</v>
      </c>
      <c r="AB1507" s="156">
        <v>1.5925968E9</v>
      </c>
      <c r="AC1507" s="156">
        <v>179387.7238</v>
      </c>
      <c r="AD1507" s="153">
        <f>IFERROR(__xludf.DUMMYFUNCTION("TO_DATE(INT((AE1507/(60*60*24))+""1/1/1970""))"),44012.0)</f>
        <v>44012</v>
      </c>
      <c r="AE1507" s="152">
        <v>1.5935436E9</v>
      </c>
      <c r="AF1507" s="152">
        <v>112254.55</v>
      </c>
      <c r="AG1507" s="153">
        <f>IFERROR(__xludf.DUMMYFUNCTION("TO_DATE(INT((AH1507/(60*60*24))+""1/1/1970""))"),43704.0)</f>
        <v>43704</v>
      </c>
      <c r="AH1507" s="152">
        <v>1.566928228E9</v>
      </c>
      <c r="AI1507" s="152">
        <v>106855.4866</v>
      </c>
    </row>
    <row r="1508">
      <c r="A1508" s="156">
        <v>1.5452532E9</v>
      </c>
      <c r="B1508" s="156">
        <v>117377.1923</v>
      </c>
      <c r="C1508" s="153">
        <f>IFERROR(__xludf.DUMMYFUNCTION("TO_DATE(INT((A1508/(60*60*24))+""1/1/1970""))"),43453.0)</f>
        <v>43453</v>
      </c>
      <c r="G1508" s="156">
        <v>1.6065396E9</v>
      </c>
      <c r="H1508" s="156">
        <v>210215.1269</v>
      </c>
      <c r="J1508" s="158"/>
      <c r="K1508" s="160"/>
      <c r="M1508" s="13">
        <v>1.5228504E9</v>
      </c>
      <c r="N1508" s="13">
        <v>29396.494</v>
      </c>
      <c r="P1508" s="156">
        <v>1.5139188E9</v>
      </c>
      <c r="Q1508" s="156">
        <v>176943.6456</v>
      </c>
      <c r="S1508" s="156">
        <v>1.5287256E9</v>
      </c>
      <c r="T1508" s="156">
        <v>10112.3692</v>
      </c>
      <c r="V1508" s="156">
        <v>1.50633E9</v>
      </c>
      <c r="W1508" s="156">
        <v>91571.5162</v>
      </c>
      <c r="Y1508" s="156">
        <v>1.5038712E9</v>
      </c>
      <c r="Z1508" s="156">
        <v>86203.8067</v>
      </c>
      <c r="AA1508" s="153">
        <f>IFERROR(__xludf.DUMMYFUNCTION("TO_DATE(INT((AB1508/(60*60*24))+""1/1/1970""))"),44002.0)</f>
        <v>44002</v>
      </c>
      <c r="AB1508" s="152">
        <v>1.5926256E9</v>
      </c>
      <c r="AC1508" s="152">
        <v>179387.7238</v>
      </c>
      <c r="AD1508" s="153">
        <f>IFERROR(__xludf.DUMMYFUNCTION("TO_DATE(INT((AE1508/(60*60*24))+""1/1/1970""))"),44012.0)</f>
        <v>44012</v>
      </c>
      <c r="AE1508" s="156">
        <v>1.5935472E9</v>
      </c>
      <c r="AF1508" s="156">
        <v>112254.55</v>
      </c>
      <c r="AG1508" s="153">
        <f>IFERROR(__xludf.DUMMYFUNCTION("TO_DATE(INT((AH1508/(60*60*24))+""1/1/1970""))"),43704.0)</f>
        <v>43704</v>
      </c>
      <c r="AH1508" s="156">
        <v>1.56694416E9</v>
      </c>
      <c r="AI1508" s="156">
        <v>107459.6291</v>
      </c>
    </row>
    <row r="1509">
      <c r="A1509" s="152">
        <v>1.54531626E9</v>
      </c>
      <c r="B1509" s="152">
        <v>117377.1923</v>
      </c>
      <c r="C1509" s="153">
        <f>IFERROR(__xludf.DUMMYFUNCTION("TO_DATE(INT((A1509/(60*60*24))+""1/1/1970""))"),43454.0)</f>
        <v>43454</v>
      </c>
      <c r="G1509" s="152">
        <v>1.6067484E9</v>
      </c>
      <c r="H1509" s="152">
        <v>210215.1269</v>
      </c>
      <c r="J1509" s="158"/>
      <c r="K1509" s="159"/>
      <c r="M1509" s="13">
        <v>1.522872E9</v>
      </c>
      <c r="N1509" s="13">
        <v>29396.494</v>
      </c>
      <c r="P1509" s="152">
        <v>1.5139584E9</v>
      </c>
      <c r="Q1509" s="152">
        <v>176943.6456</v>
      </c>
      <c r="S1509" s="152">
        <v>1.5287472E9</v>
      </c>
      <c r="T1509" s="152">
        <v>10112.3692</v>
      </c>
      <c r="V1509" s="152">
        <v>1.5063696E9</v>
      </c>
      <c r="W1509" s="152">
        <v>92002.1955</v>
      </c>
      <c r="Y1509" s="152">
        <v>1.5038748E9</v>
      </c>
      <c r="Z1509" s="152">
        <v>86203.8067</v>
      </c>
      <c r="AA1509" s="153">
        <f>IFERROR(__xludf.DUMMYFUNCTION("TO_DATE(INT((AB1509/(60*60*24))+""1/1/1970""))"),44004.0)</f>
        <v>44004</v>
      </c>
      <c r="AB1509" s="156">
        <v>1.5927984E9</v>
      </c>
      <c r="AC1509" s="156">
        <v>179387.7238</v>
      </c>
      <c r="AD1509" s="153">
        <f>IFERROR(__xludf.DUMMYFUNCTION("TO_DATE(INT((AE1509/(60*60*24))+""1/1/1970""))"),44013.0)</f>
        <v>44013</v>
      </c>
      <c r="AE1509" s="152">
        <v>1.593576E9</v>
      </c>
      <c r="AF1509" s="152">
        <v>112516.29</v>
      </c>
      <c r="AG1509" s="153">
        <f>IFERROR(__xludf.DUMMYFUNCTION("TO_DATE(INT((AH1509/(60*60*24))+""1/1/1970""))"),43704.0)</f>
        <v>43704</v>
      </c>
      <c r="AH1509" s="152">
        <v>1.566950396E9</v>
      </c>
      <c r="AI1509" s="152">
        <v>107459.6291</v>
      </c>
    </row>
    <row r="1510">
      <c r="A1510" s="156">
        <v>1.5453396E9</v>
      </c>
      <c r="B1510" s="156">
        <v>117377.1923</v>
      </c>
      <c r="C1510" s="153">
        <f>IFERROR(__xludf.DUMMYFUNCTION("TO_DATE(INT((A1510/(60*60*24))+""1/1/1970""))"),43454.0)</f>
        <v>43454</v>
      </c>
      <c r="G1510" s="152">
        <v>1.6067988E9</v>
      </c>
      <c r="H1510" s="152">
        <v>210896.4434</v>
      </c>
      <c r="J1510" s="158"/>
      <c r="K1510" s="159"/>
      <c r="M1510" s="13">
        <v>1.5229368E9</v>
      </c>
      <c r="N1510" s="13">
        <v>29370.5675</v>
      </c>
      <c r="P1510" s="156">
        <v>1.5139764E9</v>
      </c>
      <c r="Q1510" s="156">
        <v>176943.6456</v>
      </c>
      <c r="S1510" s="156">
        <v>1.528812E9</v>
      </c>
      <c r="T1510" s="156">
        <v>10110.3249</v>
      </c>
      <c r="V1510" s="156">
        <v>1.5063804E9</v>
      </c>
      <c r="W1510" s="156">
        <v>91922.2131</v>
      </c>
      <c r="Y1510" s="156">
        <v>1.5039108E9</v>
      </c>
      <c r="Z1510" s="156">
        <v>86406.0444</v>
      </c>
      <c r="AA1510" s="153">
        <f>IFERROR(__xludf.DUMMYFUNCTION("TO_DATE(INT((AB1510/(60*60*24))+""1/1/1970""))"),44004.0)</f>
        <v>44004</v>
      </c>
      <c r="AB1510" s="152">
        <v>1.5928344E9</v>
      </c>
      <c r="AC1510" s="152">
        <v>180534.9993</v>
      </c>
      <c r="AD1510" s="153">
        <f>IFERROR(__xludf.DUMMYFUNCTION("TO_DATE(INT((AE1510/(60*60*24))+""1/1/1970""))"),44013.0)</f>
        <v>44013</v>
      </c>
      <c r="AE1510" s="156">
        <v>1.593612E9</v>
      </c>
      <c r="AF1510" s="156">
        <v>112516.29</v>
      </c>
      <c r="AG1510" s="153">
        <f>IFERROR(__xludf.DUMMYFUNCTION("TO_DATE(INT((AH1510/(60*60*24))+""1/1/1970""))"),43705.0)</f>
        <v>43705</v>
      </c>
      <c r="AH1510" s="156">
        <v>1.566960019E9</v>
      </c>
      <c r="AI1510" s="156">
        <v>107459.6291</v>
      </c>
    </row>
    <row r="1511">
      <c r="A1511" s="152">
        <v>1.5453684E9</v>
      </c>
      <c r="B1511" s="152">
        <v>117377.1923</v>
      </c>
      <c r="C1511" s="153">
        <f>IFERROR(__xludf.DUMMYFUNCTION("TO_DATE(INT((A1511/(60*60*24))+""1/1/1970""))"),43455.0)</f>
        <v>43455</v>
      </c>
      <c r="G1511" s="156">
        <v>1.6068852E9</v>
      </c>
      <c r="H1511" s="156">
        <v>204160.0838</v>
      </c>
      <c r="J1511" s="158"/>
      <c r="K1511" s="160"/>
      <c r="M1511" s="13">
        <v>1.5229584E9</v>
      </c>
      <c r="N1511" s="13">
        <v>29370.5675</v>
      </c>
      <c r="P1511" s="152">
        <v>1.5140052E9</v>
      </c>
      <c r="Q1511" s="152">
        <v>176876.4783</v>
      </c>
      <c r="S1511" s="152">
        <v>1.5288336E9</v>
      </c>
      <c r="T1511" s="152">
        <v>10110.3249</v>
      </c>
      <c r="V1511" s="152">
        <v>1.5064092E9</v>
      </c>
      <c r="W1511" s="152">
        <v>91943.8792</v>
      </c>
      <c r="Y1511" s="152">
        <v>1.5039504E9</v>
      </c>
      <c r="Z1511" s="152">
        <v>86406.0444</v>
      </c>
      <c r="AA1511" s="153">
        <f>IFERROR(__xludf.DUMMYFUNCTION("TO_DATE(INT((AB1511/(60*60*24))+""1/1/1970""))"),44004.0)</f>
        <v>44004</v>
      </c>
      <c r="AB1511" s="156">
        <v>1.5928524E9</v>
      </c>
      <c r="AC1511" s="156">
        <v>181395.4964</v>
      </c>
      <c r="AD1511" s="153">
        <f>IFERROR(__xludf.DUMMYFUNCTION("TO_DATE(INT((AE1511/(60*60*24))+""1/1/1970""))"),44013.0)</f>
        <v>44013</v>
      </c>
      <c r="AE1511" s="152">
        <v>1.59363E9</v>
      </c>
      <c r="AF1511" s="152">
        <v>112516.29</v>
      </c>
      <c r="AG1511" s="153">
        <f>IFERROR(__xludf.DUMMYFUNCTION("TO_DATE(INT((AH1511/(60*60*24))+""1/1/1970""))"),43705.0)</f>
        <v>43705</v>
      </c>
      <c r="AH1511" s="152">
        <v>1.566975835E9</v>
      </c>
      <c r="AI1511" s="152">
        <v>107459.6291</v>
      </c>
    </row>
    <row r="1512">
      <c r="A1512" s="156">
        <v>1.54540788E9</v>
      </c>
      <c r="B1512" s="156">
        <v>117377.1923</v>
      </c>
      <c r="C1512" s="153">
        <f>IFERROR(__xludf.DUMMYFUNCTION("TO_DATE(INT((A1512/(60*60*24))+""1/1/1970""))"),43455.0)</f>
        <v>43455</v>
      </c>
      <c r="G1512" s="152">
        <v>1.6069716E9</v>
      </c>
      <c r="H1512" s="152">
        <v>200456.1438</v>
      </c>
      <c r="J1512" s="158"/>
      <c r="K1512" s="159"/>
      <c r="M1512" s="13">
        <v>1.5230232E9</v>
      </c>
      <c r="N1512" s="13">
        <v>29449.6131</v>
      </c>
      <c r="P1512" s="156">
        <v>1.5142644E9</v>
      </c>
      <c r="Q1512" s="156">
        <v>176876.4783</v>
      </c>
      <c r="S1512" s="156">
        <v>1.5288984E9</v>
      </c>
      <c r="T1512" s="156">
        <v>10110.2121</v>
      </c>
      <c r="V1512" s="156">
        <v>1.5064488E9</v>
      </c>
      <c r="W1512" s="156">
        <v>91830.1764</v>
      </c>
      <c r="Y1512" s="156">
        <v>1.5039612E9</v>
      </c>
      <c r="Z1512" s="156">
        <v>86406.0444</v>
      </c>
      <c r="AA1512" s="153">
        <f>IFERROR(__xludf.DUMMYFUNCTION("TO_DATE(INT((AB1512/(60*60*24))+""1/1/1970""))"),44004.0)</f>
        <v>44004</v>
      </c>
      <c r="AB1512" s="152">
        <v>1.592856E9</v>
      </c>
      <c r="AC1512" s="152">
        <v>181562.3932</v>
      </c>
      <c r="AD1512" s="153">
        <f>IFERROR(__xludf.DUMMYFUNCTION("TO_DATE(INT((AE1512/(60*60*24))+""1/1/1970""))"),44013.0)</f>
        <v>44013</v>
      </c>
      <c r="AE1512" s="156">
        <v>1.5936336E9</v>
      </c>
      <c r="AF1512" s="156">
        <v>112516.29</v>
      </c>
      <c r="AG1512" s="153">
        <f>IFERROR(__xludf.DUMMYFUNCTION("TO_DATE(INT((AH1512/(60*60*24))+""1/1/1970""))"),43705.0)</f>
        <v>43705</v>
      </c>
      <c r="AH1512" s="156">
        <v>1.566991644E9</v>
      </c>
      <c r="AI1512" s="156">
        <v>107459.6291</v>
      </c>
    </row>
    <row r="1513">
      <c r="A1513" s="152">
        <v>1.545426E9</v>
      </c>
      <c r="B1513" s="152">
        <v>117377.1923</v>
      </c>
      <c r="C1513" s="153">
        <f>IFERROR(__xludf.DUMMYFUNCTION("TO_DATE(INT((A1513/(60*60*24))+""1/1/1970""))"),43455.0)</f>
        <v>43455</v>
      </c>
      <c r="G1513" s="156">
        <v>1.607058E9</v>
      </c>
      <c r="H1513" s="156">
        <v>205123.8238</v>
      </c>
      <c r="J1513" s="158"/>
      <c r="K1513" s="160"/>
      <c r="M1513" s="13">
        <v>1.5230448E9</v>
      </c>
      <c r="N1513" s="13">
        <v>29449.6131</v>
      </c>
      <c r="P1513" s="152">
        <v>1.514304E9</v>
      </c>
      <c r="Q1513" s="152">
        <v>176876.4783</v>
      </c>
      <c r="S1513" s="152">
        <v>1.52892E9</v>
      </c>
      <c r="T1513" s="152">
        <v>10110.2121</v>
      </c>
      <c r="V1513" s="152">
        <v>1.5064668E9</v>
      </c>
      <c r="W1513" s="152">
        <v>91786.8652</v>
      </c>
      <c r="Y1513" s="152">
        <v>1.50399E9</v>
      </c>
      <c r="Z1513" s="152">
        <v>86497.2496</v>
      </c>
      <c r="AA1513" s="153">
        <f>IFERROR(__xludf.DUMMYFUNCTION("TO_DATE(INT((AB1513/(60*60*24))+""1/1/1970""))"),44005.0)</f>
        <v>44005</v>
      </c>
      <c r="AB1513" s="156">
        <v>1.5928848E9</v>
      </c>
      <c r="AC1513" s="156">
        <v>181562.3932</v>
      </c>
      <c r="AD1513" s="153">
        <f>IFERROR(__xludf.DUMMYFUNCTION("TO_DATE(INT((AE1513/(60*60*24))+""1/1/1970""))"),44014.0)</f>
        <v>44014</v>
      </c>
      <c r="AE1513" s="152">
        <v>1.5936624E9</v>
      </c>
      <c r="AF1513" s="152">
        <v>112387.47</v>
      </c>
      <c r="AG1513" s="153">
        <f>IFERROR(__xludf.DUMMYFUNCTION("TO_DATE(INT((AH1513/(60*60*24))+""1/1/1970""))"),43705.0)</f>
        <v>43705</v>
      </c>
      <c r="AH1513" s="152">
        <v>1.56700746E9</v>
      </c>
      <c r="AI1513" s="152">
        <v>107502.2807</v>
      </c>
    </row>
    <row r="1514">
      <c r="A1514" s="156">
        <v>1.54566186E9</v>
      </c>
      <c r="B1514" s="156">
        <v>117377.1923</v>
      </c>
      <c r="C1514" s="153">
        <f>IFERROR(__xludf.DUMMYFUNCTION("TO_DATE(INT((A1514/(60*60*24))+""1/1/1970""))"),43458.0)</f>
        <v>43458</v>
      </c>
      <c r="G1514" s="152">
        <v>1.6071444E9</v>
      </c>
      <c r="H1514" s="152">
        <v>205817.4238</v>
      </c>
      <c r="J1514" s="158"/>
      <c r="K1514" s="159"/>
      <c r="M1514" s="13">
        <v>1.5230592E9</v>
      </c>
      <c r="N1514" s="13">
        <v>29473.0189</v>
      </c>
      <c r="P1514" s="156">
        <v>1.514322E9</v>
      </c>
      <c r="Q1514" s="156">
        <v>176876.4783</v>
      </c>
      <c r="S1514" s="156">
        <v>1.5289848E9</v>
      </c>
      <c r="T1514" s="156">
        <v>10101.4918</v>
      </c>
      <c r="V1514" s="156">
        <v>1.5064884E9</v>
      </c>
      <c r="W1514" s="156">
        <v>91832.2306</v>
      </c>
      <c r="Y1514" s="156">
        <v>1.5040296E9</v>
      </c>
      <c r="Z1514" s="156">
        <v>86497.2496</v>
      </c>
      <c r="AA1514" s="153">
        <f>IFERROR(__xludf.DUMMYFUNCTION("TO_DATE(INT((AB1514/(60*60*24))+""1/1/1970""))"),44005.0)</f>
        <v>44005</v>
      </c>
      <c r="AB1514" s="152">
        <v>1.5929208E9</v>
      </c>
      <c r="AC1514" s="152">
        <v>181650.3212</v>
      </c>
      <c r="AD1514" s="153">
        <f>IFERROR(__xludf.DUMMYFUNCTION("TO_DATE(INT((AE1514/(60*60*24))+""1/1/1970""))"),44014.0)</f>
        <v>44014</v>
      </c>
      <c r="AE1514" s="156">
        <v>1.5936984E9</v>
      </c>
      <c r="AF1514" s="156">
        <v>112387.47</v>
      </c>
      <c r="AG1514" s="153">
        <f>IFERROR(__xludf.DUMMYFUNCTION("TO_DATE(INT((AH1514/(60*60*24))+""1/1/1970""))"),43705.0)</f>
        <v>43705</v>
      </c>
      <c r="AH1514" s="156">
        <v>1.567023278E9</v>
      </c>
      <c r="AI1514" s="156">
        <v>107653.8499</v>
      </c>
    </row>
    <row r="1515">
      <c r="A1515" s="152">
        <v>1.5456744E9</v>
      </c>
      <c r="B1515" s="152">
        <v>117377.1923</v>
      </c>
      <c r="C1515" s="153">
        <f>IFERROR(__xludf.DUMMYFUNCTION("TO_DATE(INT((A1515/(60*60*24))+""1/1/1970""))"),43458.0)</f>
        <v>43458</v>
      </c>
      <c r="G1515" s="156">
        <v>1.6073532E9</v>
      </c>
      <c r="H1515" s="156">
        <v>205817.4238</v>
      </c>
      <c r="J1515" s="158"/>
      <c r="K1515" s="160"/>
      <c r="M1515" s="13">
        <v>1.5231456E9</v>
      </c>
      <c r="N1515" s="13">
        <v>29473.0189</v>
      </c>
      <c r="P1515" s="152">
        <v>1.5143508E9</v>
      </c>
      <c r="Q1515" s="152">
        <v>176532.9008</v>
      </c>
      <c r="S1515" s="152">
        <v>1.5290064E9</v>
      </c>
      <c r="T1515" s="152">
        <v>10101.4918</v>
      </c>
      <c r="V1515" s="152">
        <v>1.506528E9</v>
      </c>
      <c r="W1515" s="152">
        <v>91777.3472</v>
      </c>
      <c r="Y1515" s="152">
        <v>1.5040476E9</v>
      </c>
      <c r="Z1515" s="152">
        <v>86497.2496</v>
      </c>
      <c r="AA1515" s="153">
        <f>IFERROR(__xludf.DUMMYFUNCTION("TO_DATE(INT((AB1515/(60*60*24))+""1/1/1970""))"),44005.0)</f>
        <v>44005</v>
      </c>
      <c r="AB1515" s="156">
        <v>1.5929388E9</v>
      </c>
      <c r="AC1515" s="156">
        <v>182243.1756</v>
      </c>
      <c r="AD1515" s="153">
        <f>IFERROR(__xludf.DUMMYFUNCTION("TO_DATE(INT((AE1515/(60*60*24))+""1/1/1970""))"),44014.0)</f>
        <v>44014</v>
      </c>
      <c r="AE1515" s="152">
        <v>1.5937164E9</v>
      </c>
      <c r="AF1515" s="152">
        <v>112387.47</v>
      </c>
      <c r="AG1515" s="153">
        <f>IFERROR(__xludf.DUMMYFUNCTION("TO_DATE(INT((AH1515/(60*60*24))+""1/1/1970""))"),43705.0)</f>
        <v>43705</v>
      </c>
      <c r="AH1515" s="152">
        <v>1.567036417E9</v>
      </c>
      <c r="AI1515" s="152">
        <v>107653.8499</v>
      </c>
    </row>
    <row r="1516">
      <c r="A1516" s="156">
        <v>1.54583466E9</v>
      </c>
      <c r="B1516" s="156">
        <v>117377.1923</v>
      </c>
      <c r="C1516" s="153">
        <f>IFERROR(__xludf.DUMMYFUNCTION("TO_DATE(INT((A1516/(60*60*24))+""1/1/1970""))"),43460.0)</f>
        <v>43460</v>
      </c>
      <c r="G1516" s="156">
        <v>1.6074036E9</v>
      </c>
      <c r="H1516" s="156">
        <v>207863.5438</v>
      </c>
      <c r="J1516" s="158"/>
      <c r="K1516" s="160"/>
      <c r="M1516" s="13">
        <v>1.523232E9</v>
      </c>
      <c r="N1516" s="13">
        <v>29476.7208</v>
      </c>
      <c r="P1516" s="156">
        <v>1.5143904E9</v>
      </c>
      <c r="Q1516" s="156">
        <v>176532.9008</v>
      </c>
      <c r="S1516" s="156">
        <v>1.5290712E9</v>
      </c>
      <c r="T1516" s="156">
        <v>10134.5001</v>
      </c>
      <c r="V1516" s="156">
        <v>1.5065532E9</v>
      </c>
      <c r="W1516" s="156">
        <v>91756.0482</v>
      </c>
      <c r="Y1516" s="156">
        <v>1.5040692E9</v>
      </c>
      <c r="Z1516" s="156">
        <v>86540.509</v>
      </c>
      <c r="AA1516" s="153">
        <f>IFERROR(__xludf.DUMMYFUNCTION("TO_DATE(INT((AB1516/(60*60*24))+""1/1/1970""))"),44005.0)</f>
        <v>44005</v>
      </c>
      <c r="AB1516" s="152">
        <v>1.5929424E9</v>
      </c>
      <c r="AC1516" s="152">
        <v>181742.1918</v>
      </c>
      <c r="AD1516" s="153">
        <f>IFERROR(__xludf.DUMMYFUNCTION("TO_DATE(INT((AE1516/(60*60*24))+""1/1/1970""))"),44014.0)</f>
        <v>44014</v>
      </c>
      <c r="AE1516" s="156">
        <v>1.59372E9</v>
      </c>
      <c r="AF1516" s="156">
        <v>112387.47</v>
      </c>
      <c r="AG1516" s="153">
        <f>IFERROR(__xludf.DUMMYFUNCTION("TO_DATE(INT((AH1516/(60*60*24))+""1/1/1970""))"),43706.0)</f>
        <v>43706</v>
      </c>
      <c r="AH1516" s="156">
        <v>1.567039115E9</v>
      </c>
      <c r="AI1516" s="156">
        <v>107653.8499</v>
      </c>
    </row>
    <row r="1517">
      <c r="A1517" s="152">
        <v>1.545858E9</v>
      </c>
      <c r="B1517" s="152">
        <v>117377.1923</v>
      </c>
      <c r="C1517" s="153">
        <f>IFERROR(__xludf.DUMMYFUNCTION("TO_DATE(INT((A1517/(60*60*24))+""1/1/1970""))"),43460.0)</f>
        <v>43460</v>
      </c>
      <c r="G1517" s="152">
        <v>1.60749E9</v>
      </c>
      <c r="H1517" s="152">
        <v>215931.2938</v>
      </c>
      <c r="J1517" s="158"/>
      <c r="K1517" s="159"/>
      <c r="M1517" s="13">
        <v>1.5232824E9</v>
      </c>
      <c r="N1517" s="13">
        <v>29476.7208</v>
      </c>
      <c r="P1517" s="152">
        <v>1.5144084E9</v>
      </c>
      <c r="Q1517" s="152">
        <v>176532.9008</v>
      </c>
      <c r="S1517" s="152">
        <v>1.5290928E9</v>
      </c>
      <c r="T1517" s="152">
        <v>10134.5001</v>
      </c>
      <c r="V1517" s="152">
        <v>1.5065676E9</v>
      </c>
      <c r="W1517" s="152">
        <v>91802.7585</v>
      </c>
      <c r="Y1517" s="152">
        <v>1.5041088E9</v>
      </c>
      <c r="Z1517" s="152">
        <v>86540.509</v>
      </c>
      <c r="AA1517" s="153">
        <f>IFERROR(__xludf.DUMMYFUNCTION("TO_DATE(INT((AB1517/(60*60*24))+""1/1/1970""))"),44006.0)</f>
        <v>44006</v>
      </c>
      <c r="AB1517" s="156">
        <v>1.5929712E9</v>
      </c>
      <c r="AC1517" s="156">
        <v>181742.1918</v>
      </c>
      <c r="AD1517" s="153">
        <f>IFERROR(__xludf.DUMMYFUNCTION("TO_DATE(INT((AE1517/(60*60*24))+""1/1/1970""))"),44015.0)</f>
        <v>44015</v>
      </c>
      <c r="AE1517" s="152">
        <v>1.5937488E9</v>
      </c>
      <c r="AF1517" s="152">
        <v>112241.17</v>
      </c>
      <c r="AG1517" s="153">
        <f>IFERROR(__xludf.DUMMYFUNCTION("TO_DATE(INT((AH1517/(60*60*24))+""1/1/1970""))"),43706.0)</f>
        <v>43706</v>
      </c>
      <c r="AH1517" s="152">
        <v>1.567054958E9</v>
      </c>
      <c r="AI1517" s="152">
        <v>107653.8499</v>
      </c>
    </row>
    <row r="1518">
      <c r="A1518" s="156">
        <v>1.54592106E9</v>
      </c>
      <c r="B1518" s="156">
        <v>117377.1923</v>
      </c>
      <c r="C1518" s="153">
        <f>IFERROR(__xludf.DUMMYFUNCTION("TO_DATE(INT((A1518/(60*60*24))+""1/1/1970""))"),43461.0)</f>
        <v>43461</v>
      </c>
      <c r="G1518" s="156">
        <v>1.6075764E9</v>
      </c>
      <c r="H1518" s="156">
        <v>209321.2538</v>
      </c>
      <c r="J1518" s="158"/>
      <c r="K1518" s="160"/>
      <c r="M1518" s="13">
        <v>1.523304E9</v>
      </c>
      <c r="N1518" s="13">
        <v>29476.7208</v>
      </c>
      <c r="P1518" s="156">
        <v>1.5144372E9</v>
      </c>
      <c r="Q1518" s="156">
        <v>176696.5993</v>
      </c>
      <c r="S1518" s="156">
        <v>1.5291072E9</v>
      </c>
      <c r="T1518" s="156">
        <v>10130.315</v>
      </c>
      <c r="V1518" s="156">
        <v>1.5066072E9</v>
      </c>
      <c r="W1518" s="156">
        <v>91767.3977</v>
      </c>
      <c r="Y1518" s="156">
        <v>1.504134E9</v>
      </c>
      <c r="Z1518" s="156">
        <v>86540.509</v>
      </c>
      <c r="AA1518" s="153">
        <f>IFERROR(__xludf.DUMMYFUNCTION("TO_DATE(INT((AB1518/(60*60*24))+""1/1/1970""))"),44006.0)</f>
        <v>44006</v>
      </c>
      <c r="AB1518" s="152">
        <v>1.5930072E9</v>
      </c>
      <c r="AC1518" s="152">
        <v>179673.3951</v>
      </c>
      <c r="AD1518" s="153">
        <f>IFERROR(__xludf.DUMMYFUNCTION("TO_DATE(INT((AE1518/(60*60*24))+""1/1/1970""))"),44018.0)</f>
        <v>44018</v>
      </c>
      <c r="AE1518" s="156">
        <v>1.594044E9</v>
      </c>
      <c r="AF1518" s="156">
        <v>112241.17</v>
      </c>
      <c r="AG1518" s="153">
        <f>IFERROR(__xludf.DUMMYFUNCTION("TO_DATE(INT((AH1518/(60*60*24))+""1/1/1970""))"),43706.0)</f>
        <v>43706</v>
      </c>
      <c r="AH1518" s="156">
        <v>1.567070801E9</v>
      </c>
      <c r="AI1518" s="156">
        <v>107653.8499</v>
      </c>
    </row>
    <row r="1519">
      <c r="A1519" s="152">
        <v>1.5459444E9</v>
      </c>
      <c r="B1519" s="152">
        <v>117377.1923</v>
      </c>
      <c r="C1519" s="153">
        <f>IFERROR(__xludf.DUMMYFUNCTION("TO_DATE(INT((A1519/(60*60*24))+""1/1/1970""))"),43461.0)</f>
        <v>43461</v>
      </c>
      <c r="G1519" s="152">
        <v>1.6076628E9</v>
      </c>
      <c r="H1519" s="152">
        <v>215476.5238</v>
      </c>
      <c r="J1519" s="158"/>
      <c r="K1519" s="159"/>
      <c r="M1519" s="13">
        <v>1.5233688E9</v>
      </c>
      <c r="N1519" s="13">
        <v>29581.5204</v>
      </c>
      <c r="P1519" s="152">
        <v>1.5144768E9</v>
      </c>
      <c r="Q1519" s="152">
        <v>176696.5993</v>
      </c>
      <c r="S1519" s="152">
        <v>1.52928E9</v>
      </c>
      <c r="T1519" s="152">
        <v>10133.369</v>
      </c>
      <c r="V1519" s="152">
        <v>1.5066396E9</v>
      </c>
      <c r="W1519" s="152">
        <v>91810.9032</v>
      </c>
      <c r="Y1519" s="152">
        <v>1.5041484E9</v>
      </c>
      <c r="Z1519" s="152">
        <v>85968.043</v>
      </c>
      <c r="AA1519" s="153">
        <f>IFERROR(__xludf.DUMMYFUNCTION("TO_DATE(INT((AB1519/(60*60*24))+""1/1/1970""))"),44006.0)</f>
        <v>44006</v>
      </c>
      <c r="AB1519" s="156">
        <v>1.5930252E9</v>
      </c>
      <c r="AC1519" s="156">
        <v>177248.5091</v>
      </c>
      <c r="AD1519" s="153">
        <f>IFERROR(__xludf.DUMMYFUNCTION("TO_DATE(INT((AE1519/(60*60*24))+""1/1/1970""))"),44018.0)</f>
        <v>44018</v>
      </c>
      <c r="AE1519" s="152">
        <v>1.594062E9</v>
      </c>
      <c r="AF1519" s="152">
        <v>112241.17</v>
      </c>
      <c r="AG1519" s="153">
        <f>IFERROR(__xludf.DUMMYFUNCTION("TO_DATE(INT((AH1519/(60*60*24))+""1/1/1970""))"),43706.0)</f>
        <v>43706</v>
      </c>
      <c r="AH1519" s="152">
        <v>1.5670866E9</v>
      </c>
      <c r="AI1519" s="152">
        <v>107653.8499</v>
      </c>
    </row>
    <row r="1520">
      <c r="A1520" s="156">
        <v>1.54600746E9</v>
      </c>
      <c r="B1520" s="156">
        <v>117377.1923</v>
      </c>
      <c r="C1520" s="153">
        <f>IFERROR(__xludf.DUMMYFUNCTION("TO_DATE(INT((A1520/(60*60*24))+""1/1/1970""))"),43462.0)</f>
        <v>43462</v>
      </c>
      <c r="G1520" s="156">
        <v>1.6077492E9</v>
      </c>
      <c r="H1520" s="156">
        <v>214147.4838</v>
      </c>
      <c r="J1520" s="158"/>
      <c r="K1520" s="160"/>
      <c r="M1520" s="13">
        <v>1.5233904E9</v>
      </c>
      <c r="N1520" s="13">
        <v>29581.5204</v>
      </c>
      <c r="P1520" s="156">
        <v>1.5144948E9</v>
      </c>
      <c r="Q1520" s="156">
        <v>176696.5993</v>
      </c>
      <c r="S1520" s="156">
        <v>1.5293304E9</v>
      </c>
      <c r="T1520" s="156">
        <v>10133.369</v>
      </c>
      <c r="V1520" s="156">
        <v>1.5066468E9</v>
      </c>
      <c r="W1520" s="156">
        <v>91762.1216</v>
      </c>
      <c r="Y1520" s="156">
        <v>1.504188E9</v>
      </c>
      <c r="Z1520" s="156">
        <v>85968.043</v>
      </c>
      <c r="AA1520" s="153">
        <f>IFERROR(__xludf.DUMMYFUNCTION("TO_DATE(INT((AB1520/(60*60*24))+""1/1/1970""))"),44006.0)</f>
        <v>44006</v>
      </c>
      <c r="AB1520" s="152">
        <v>1.5930288E9</v>
      </c>
      <c r="AC1520" s="152">
        <v>177877.725</v>
      </c>
      <c r="AD1520" s="153">
        <f>IFERROR(__xludf.DUMMYFUNCTION("TO_DATE(INT((AE1520/(60*60*24))+""1/1/1970""))"),44018.0)</f>
        <v>44018</v>
      </c>
      <c r="AE1520" s="156">
        <v>1.5940656E9</v>
      </c>
      <c r="AF1520" s="156">
        <v>112241.17</v>
      </c>
      <c r="AG1520" s="153">
        <f>IFERROR(__xludf.DUMMYFUNCTION("TO_DATE(INT((AH1520/(60*60*24))+""1/1/1970""))"),43706.0)</f>
        <v>43706</v>
      </c>
      <c r="AH1520" s="156">
        <v>1.567102411E9</v>
      </c>
      <c r="AI1520" s="156">
        <v>108009.4354</v>
      </c>
    </row>
    <row r="1521">
      <c r="A1521" s="152">
        <v>1.5460308E9</v>
      </c>
      <c r="B1521" s="152">
        <v>117377.1923</v>
      </c>
      <c r="C1521" s="153">
        <f>IFERROR(__xludf.DUMMYFUNCTION("TO_DATE(INT((A1521/(60*60*24))+""1/1/1970""))"),43462.0)</f>
        <v>43462</v>
      </c>
      <c r="G1521" s="152">
        <v>1.607958E9</v>
      </c>
      <c r="H1521" s="152">
        <v>214147.4838</v>
      </c>
      <c r="J1521" s="158"/>
      <c r="K1521" s="159"/>
      <c r="M1521" s="13">
        <v>1.5234552E9</v>
      </c>
      <c r="N1521" s="13">
        <v>29619.4079</v>
      </c>
      <c r="P1521" s="152">
        <v>1.5145236E9</v>
      </c>
      <c r="Q1521" s="152">
        <v>177251.8474</v>
      </c>
      <c r="S1521" s="152">
        <v>1.529352E9</v>
      </c>
      <c r="T1521" s="152">
        <v>10133.369</v>
      </c>
      <c r="V1521" s="152">
        <v>1.5066864E9</v>
      </c>
      <c r="W1521" s="152">
        <v>91996.9325</v>
      </c>
      <c r="Y1521" s="152">
        <v>1.5042204E9</v>
      </c>
      <c r="Z1521" s="152">
        <v>85968.043</v>
      </c>
      <c r="AA1521" s="153">
        <f>IFERROR(__xludf.DUMMYFUNCTION("TO_DATE(INT((AB1521/(60*60*24))+""1/1/1970""))"),44007.0)</f>
        <v>44007</v>
      </c>
      <c r="AB1521" s="156">
        <v>1.5930576E9</v>
      </c>
      <c r="AC1521" s="156">
        <v>177877.725</v>
      </c>
      <c r="AD1521" s="153">
        <f>IFERROR(__xludf.DUMMYFUNCTION("TO_DATE(INT((AE1521/(60*60*24))+""1/1/1970""))"),44019.0)</f>
        <v>44019</v>
      </c>
      <c r="AE1521" s="152">
        <v>1.5940944E9</v>
      </c>
      <c r="AF1521" s="152">
        <v>112605.21</v>
      </c>
      <c r="AG1521" s="153">
        <f>IFERROR(__xludf.DUMMYFUNCTION("TO_DATE(INT((AH1521/(60*60*24))+""1/1/1970""))"),43706.0)</f>
        <v>43706</v>
      </c>
      <c r="AH1521" s="152">
        <v>1.567118391E9</v>
      </c>
      <c r="AI1521" s="152">
        <v>108009.4354</v>
      </c>
    </row>
    <row r="1522">
      <c r="A1522" s="156">
        <v>1.54626666E9</v>
      </c>
      <c r="B1522" s="156">
        <v>117377.1923</v>
      </c>
      <c r="C1522" s="153">
        <f>IFERROR(__xludf.DUMMYFUNCTION("TO_DATE(INT((A1522/(60*60*24))+""1/1/1970""))"),43465.0)</f>
        <v>43465</v>
      </c>
      <c r="G1522" s="152">
        <v>1.6080084E9</v>
      </c>
      <c r="H1522" s="152">
        <v>212790.8838</v>
      </c>
      <c r="J1522" s="158"/>
      <c r="K1522" s="159"/>
      <c r="M1522" s="13">
        <v>1.5234768E9</v>
      </c>
      <c r="N1522" s="13">
        <v>29619.4079</v>
      </c>
      <c r="P1522" s="156">
        <v>1.5145632E9</v>
      </c>
      <c r="Q1522" s="156">
        <v>177251.8474</v>
      </c>
      <c r="S1522" s="156">
        <v>1.5294168E9</v>
      </c>
      <c r="T1522" s="156">
        <v>10128.8231</v>
      </c>
      <c r="V1522" s="156">
        <v>1.5067188E9</v>
      </c>
      <c r="W1522" s="156">
        <v>92025.1395</v>
      </c>
      <c r="Y1522" s="156">
        <v>1.5042276E9</v>
      </c>
      <c r="Z1522" s="156">
        <v>86103.5891</v>
      </c>
      <c r="AA1522" s="153">
        <f>IFERROR(__xludf.DUMMYFUNCTION("TO_DATE(INT((AB1522/(60*60*24))+""1/1/1970""))"),44007.0)</f>
        <v>44007</v>
      </c>
      <c r="AB1522" s="152">
        <v>1.5930936E9</v>
      </c>
      <c r="AC1522" s="152">
        <v>176840.1081</v>
      </c>
      <c r="AD1522" s="153">
        <f>IFERROR(__xludf.DUMMYFUNCTION("TO_DATE(INT((AE1522/(60*60*24))+""1/1/1970""))"),44019.0)</f>
        <v>44019</v>
      </c>
      <c r="AE1522" s="156">
        <v>1.5941304E9</v>
      </c>
      <c r="AF1522" s="156">
        <v>112605.21</v>
      </c>
      <c r="AG1522" s="153">
        <f>IFERROR(__xludf.DUMMYFUNCTION("TO_DATE(INT((AH1522/(60*60*24))+""1/1/1970""))"),43706.0)</f>
        <v>43706</v>
      </c>
      <c r="AH1522" s="156">
        <v>1.567123193E9</v>
      </c>
      <c r="AI1522" s="156">
        <v>108009.4354</v>
      </c>
    </row>
    <row r="1523">
      <c r="A1523" s="152">
        <v>1.54629E9</v>
      </c>
      <c r="B1523" s="152">
        <v>117377.1923</v>
      </c>
      <c r="C1523" s="153">
        <f>IFERROR(__xludf.DUMMYFUNCTION("TO_DATE(INT((A1523/(60*60*24))+""1/1/1970""))"),43465.0)</f>
        <v>43465</v>
      </c>
      <c r="G1523" s="156">
        <v>1.6080948E9</v>
      </c>
      <c r="H1523" s="156">
        <v>218697.3738</v>
      </c>
      <c r="J1523" s="158"/>
      <c r="K1523" s="160"/>
      <c r="M1523" s="13">
        <v>1.5235416E9</v>
      </c>
      <c r="N1523" s="13">
        <v>29743.1281</v>
      </c>
      <c r="P1523" s="152">
        <v>1.5145812E9</v>
      </c>
      <c r="Q1523" s="152">
        <v>177251.8474</v>
      </c>
      <c r="S1523" s="152">
        <v>1.5294384E9</v>
      </c>
      <c r="T1523" s="152">
        <v>10128.8231</v>
      </c>
      <c r="V1523" s="152">
        <v>1.5068952E9</v>
      </c>
      <c r="W1523" s="152">
        <v>91955.7973</v>
      </c>
      <c r="Y1523" s="152">
        <v>1.5042672E9</v>
      </c>
      <c r="Z1523" s="152">
        <v>86103.5891</v>
      </c>
      <c r="AA1523" s="153">
        <f>IFERROR(__xludf.DUMMYFUNCTION("TO_DATE(INT((AB1523/(60*60*24))+""1/1/1970""))"),44007.0)</f>
        <v>44007</v>
      </c>
      <c r="AB1523" s="156">
        <v>1.5931116E9</v>
      </c>
      <c r="AC1523" s="156">
        <v>178405.0946</v>
      </c>
      <c r="AD1523" s="153">
        <f>IFERROR(__xludf.DUMMYFUNCTION("TO_DATE(INT((AE1523/(60*60*24))+""1/1/1970""))"),44019.0)</f>
        <v>44019</v>
      </c>
      <c r="AE1523" s="152">
        <v>1.5941484E9</v>
      </c>
      <c r="AF1523" s="152">
        <v>112605.21</v>
      </c>
      <c r="AG1523" s="153">
        <f>IFERROR(__xludf.DUMMYFUNCTION("TO_DATE(INT((AH1523/(60*60*24))+""1/1/1970""))"),43707.0)</f>
        <v>43707</v>
      </c>
      <c r="AH1523" s="152">
        <v>1.567134218E9</v>
      </c>
      <c r="AI1523" s="152">
        <v>108009.4354</v>
      </c>
    </row>
    <row r="1524">
      <c r="A1524" s="156">
        <v>1.54643946E9</v>
      </c>
      <c r="B1524" s="156">
        <v>117377.1923</v>
      </c>
      <c r="C1524" s="153">
        <f>IFERROR(__xludf.DUMMYFUNCTION("TO_DATE(INT((A1524/(60*60*24))+""1/1/1970""))"),43467.0)</f>
        <v>43467</v>
      </c>
      <c r="G1524" s="152">
        <v>1.6081812E9</v>
      </c>
      <c r="H1524" s="152">
        <v>219762.2138</v>
      </c>
      <c r="J1524" s="158"/>
      <c r="K1524" s="159"/>
      <c r="M1524" s="13">
        <v>1.5235632E9</v>
      </c>
      <c r="N1524" s="13">
        <v>29743.1281</v>
      </c>
      <c r="P1524" s="156">
        <v>1.51461E9</v>
      </c>
      <c r="Q1524" s="156">
        <v>176223.2244</v>
      </c>
      <c r="S1524" s="156">
        <v>1.5295032E9</v>
      </c>
      <c r="T1524" s="156">
        <v>10141.2234</v>
      </c>
      <c r="V1524" s="156">
        <v>1.5068988E9</v>
      </c>
      <c r="W1524" s="156">
        <v>91990.9202</v>
      </c>
      <c r="Y1524" s="156">
        <v>1.5042996E9</v>
      </c>
      <c r="Z1524" s="156">
        <v>86103.5891</v>
      </c>
      <c r="AA1524" s="153">
        <f>IFERROR(__xludf.DUMMYFUNCTION("TO_DATE(INT((AB1524/(60*60*24))+""1/1/1970""))"),44007.0)</f>
        <v>44007</v>
      </c>
      <c r="AB1524" s="152">
        <v>1.5931152E9</v>
      </c>
      <c r="AC1524" s="152">
        <v>180287.8292</v>
      </c>
      <c r="AD1524" s="153">
        <f>IFERROR(__xludf.DUMMYFUNCTION("TO_DATE(INT((AE1524/(60*60*24))+""1/1/1970""))"),44019.0)</f>
        <v>44019</v>
      </c>
      <c r="AE1524" s="156">
        <v>1.594152E9</v>
      </c>
      <c r="AF1524" s="156">
        <v>112605.21</v>
      </c>
      <c r="AG1524" s="153">
        <f>IFERROR(__xludf.DUMMYFUNCTION("TO_DATE(INT((AH1524/(60*60*24))+""1/1/1970""))"),43707.0)</f>
        <v>43707</v>
      </c>
      <c r="AH1524" s="156">
        <v>1.567150009E9</v>
      </c>
      <c r="AI1524" s="156">
        <v>108009.4354</v>
      </c>
    </row>
    <row r="1525">
      <c r="A1525" s="152">
        <v>1.5464628E9</v>
      </c>
      <c r="B1525" s="152">
        <v>117377.1923</v>
      </c>
      <c r="C1525" s="153">
        <f>IFERROR(__xludf.DUMMYFUNCTION("TO_DATE(INT((A1525/(60*60*24))+""1/1/1970""))"),43467.0)</f>
        <v>43467</v>
      </c>
      <c r="G1525" s="156">
        <v>1.6082676E9</v>
      </c>
      <c r="H1525" s="156">
        <v>225272.1838</v>
      </c>
      <c r="J1525" s="158"/>
      <c r="K1525" s="160"/>
      <c r="M1525" s="13">
        <v>1.523628E9</v>
      </c>
      <c r="N1525" s="13">
        <v>29614.0706</v>
      </c>
      <c r="P1525" s="152">
        <v>1.5149052E9</v>
      </c>
      <c r="Q1525" s="152">
        <v>176223.2244</v>
      </c>
      <c r="S1525" s="152">
        <v>1.5295248E9</v>
      </c>
      <c r="T1525" s="152">
        <v>10141.2234</v>
      </c>
      <c r="V1525" s="152">
        <v>1.5069348E9</v>
      </c>
      <c r="W1525" s="152">
        <v>91490.8154</v>
      </c>
      <c r="Y1525" s="152">
        <v>1.5043104E9</v>
      </c>
      <c r="Z1525" s="152">
        <v>85745.978</v>
      </c>
      <c r="AA1525" s="153">
        <f>IFERROR(__xludf.DUMMYFUNCTION("TO_DATE(INT((AB1525/(60*60*24))+""1/1/1970""))"),44008.0)</f>
        <v>44008</v>
      </c>
      <c r="AB1525" s="156">
        <v>1.593144E9</v>
      </c>
      <c r="AC1525" s="156">
        <v>180287.8292</v>
      </c>
      <c r="AD1525" s="153">
        <f>IFERROR(__xludf.DUMMYFUNCTION("TO_DATE(INT((AE1525/(60*60*24))+""1/1/1970""))"),44020.0)</f>
        <v>44020</v>
      </c>
      <c r="AE1525" s="152">
        <v>1.5941808E9</v>
      </c>
      <c r="AF1525" s="152">
        <v>112660.845</v>
      </c>
      <c r="AG1525" s="153">
        <f>IFERROR(__xludf.DUMMYFUNCTION("TO_DATE(INT((AH1525/(60*60*24))+""1/1/1970""))"),43707.0)</f>
        <v>43707</v>
      </c>
      <c r="AH1525" s="152">
        <v>1.567166074E9</v>
      </c>
      <c r="AI1525" s="152">
        <v>108009.4354</v>
      </c>
    </row>
    <row r="1526">
      <c r="A1526" s="156">
        <v>1.54652586E9</v>
      </c>
      <c r="B1526" s="156">
        <v>117377.1923</v>
      </c>
      <c r="C1526" s="153">
        <f>IFERROR(__xludf.DUMMYFUNCTION("TO_DATE(INT((A1526/(60*60*24))+""1/1/1970""))"),43468.0)</f>
        <v>43468</v>
      </c>
      <c r="G1526" s="152">
        <v>1.608354E9</v>
      </c>
      <c r="H1526" s="152">
        <v>229780.2138</v>
      </c>
      <c r="J1526" s="158"/>
      <c r="K1526" s="159"/>
      <c r="M1526" s="13">
        <v>1.5236496E9</v>
      </c>
      <c r="N1526" s="13">
        <v>29614.0706</v>
      </c>
      <c r="P1526" s="156">
        <v>1.5149268E9</v>
      </c>
      <c r="Q1526" s="156">
        <v>176223.2244</v>
      </c>
      <c r="S1526" s="156">
        <v>1.5295896E9</v>
      </c>
      <c r="T1526" s="156">
        <v>10140.8027</v>
      </c>
      <c r="V1526" s="156">
        <v>1.5069744E9</v>
      </c>
      <c r="W1526" s="156">
        <v>91420.8048</v>
      </c>
      <c r="Y1526" s="156">
        <v>1.504476E9</v>
      </c>
      <c r="Z1526" s="156">
        <v>85745.978</v>
      </c>
      <c r="AA1526" s="153">
        <f>IFERROR(__xludf.DUMMYFUNCTION("TO_DATE(INT((AB1526/(60*60*24))+""1/1/1970""))"),44008.0)</f>
        <v>44008</v>
      </c>
      <c r="AB1526" s="152">
        <v>1.59318E9</v>
      </c>
      <c r="AC1526" s="152">
        <v>178440.0562</v>
      </c>
      <c r="AD1526" s="153">
        <f>IFERROR(__xludf.DUMMYFUNCTION("TO_DATE(INT((AE1526/(60*60*24))+""1/1/1970""))"),44020.0)</f>
        <v>44020</v>
      </c>
      <c r="AE1526" s="156">
        <v>1.5942168E9</v>
      </c>
      <c r="AF1526" s="156">
        <v>112660.845</v>
      </c>
      <c r="AG1526" s="153">
        <f>IFERROR(__xludf.DUMMYFUNCTION("TO_DATE(INT((AH1526/(60*60*24))+""1/1/1970""))"),43707.0)</f>
        <v>43707</v>
      </c>
      <c r="AH1526" s="156">
        <v>1.56718188E9</v>
      </c>
      <c r="AI1526" s="156">
        <v>108026.9483</v>
      </c>
    </row>
    <row r="1527">
      <c r="A1527" s="152">
        <v>1.5465492E9</v>
      </c>
      <c r="B1527" s="152">
        <v>117377.1923</v>
      </c>
      <c r="C1527" s="153">
        <f>IFERROR(__xludf.DUMMYFUNCTION("TO_DATE(INT((A1527/(60*60*24))+""1/1/1970""))"),43468.0)</f>
        <v>43468</v>
      </c>
      <c r="G1527" s="156">
        <v>1.6085628E9</v>
      </c>
      <c r="H1527" s="156">
        <v>229780.2138</v>
      </c>
      <c r="J1527" s="158"/>
      <c r="K1527" s="160"/>
      <c r="M1527" s="13">
        <v>1.523664E9</v>
      </c>
      <c r="N1527" s="13">
        <v>29551.3272</v>
      </c>
      <c r="P1527" s="152">
        <v>1.5149556E9</v>
      </c>
      <c r="Q1527" s="152">
        <v>178342.3428</v>
      </c>
      <c r="S1527" s="152">
        <v>1.5296112E9</v>
      </c>
      <c r="T1527" s="152">
        <v>10140.8027</v>
      </c>
      <c r="V1527" s="152">
        <v>1.5069852E9</v>
      </c>
      <c r="W1527" s="152">
        <v>91445.6852</v>
      </c>
      <c r="Y1527" s="152">
        <v>1.5044796E9</v>
      </c>
      <c r="Z1527" s="152">
        <v>85745.978</v>
      </c>
      <c r="AA1527" s="153">
        <f>IFERROR(__xludf.DUMMYFUNCTION("TO_DATE(INT((AB1527/(60*60*24))+""1/1/1970""))"),44008.0)</f>
        <v>44008</v>
      </c>
      <c r="AB1527" s="156">
        <v>1.593198E9</v>
      </c>
      <c r="AC1527" s="156">
        <v>175641.7777</v>
      </c>
      <c r="AD1527" s="153">
        <f>IFERROR(__xludf.DUMMYFUNCTION("TO_DATE(INT((AE1527/(60*60*24))+""1/1/1970""))"),44020.0)</f>
        <v>44020</v>
      </c>
      <c r="AE1527" s="152">
        <v>1.5942348E9</v>
      </c>
      <c r="AF1527" s="152">
        <v>112660.845</v>
      </c>
      <c r="AG1527" s="153">
        <f>IFERROR(__xludf.DUMMYFUNCTION("TO_DATE(INT((AH1527/(60*60*24))+""1/1/1970""))"),43707.0)</f>
        <v>43707</v>
      </c>
      <c r="AH1527" s="152">
        <v>1.567197678E9</v>
      </c>
      <c r="AI1527" s="152">
        <v>108026.9483</v>
      </c>
    </row>
    <row r="1528">
      <c r="A1528" s="156">
        <v>1.54661226E9</v>
      </c>
      <c r="B1528" s="156">
        <v>117377.1923</v>
      </c>
      <c r="C1528" s="153">
        <f>IFERROR(__xludf.DUMMYFUNCTION("TO_DATE(INT((A1528/(60*60*24))+""1/1/1970""))"),43469.0)</f>
        <v>43469</v>
      </c>
      <c r="G1528" s="156">
        <v>1.6086132E9</v>
      </c>
      <c r="H1528" s="156">
        <v>233691.7638</v>
      </c>
      <c r="J1528" s="158"/>
      <c r="K1528" s="159"/>
      <c r="M1528" s="13">
        <v>1.5237504E9</v>
      </c>
      <c r="N1528" s="13">
        <v>29551.3272</v>
      </c>
      <c r="P1528" s="156">
        <v>1.5149952E9</v>
      </c>
      <c r="Q1528" s="156">
        <v>178342.3428</v>
      </c>
      <c r="S1528" s="156">
        <v>1.529676E9</v>
      </c>
      <c r="T1528" s="156">
        <v>10134.2019</v>
      </c>
      <c r="V1528" s="156">
        <v>1.507014E9</v>
      </c>
      <c r="W1528" s="156">
        <v>91328.2821</v>
      </c>
      <c r="Y1528" s="156">
        <v>1.5045156E9</v>
      </c>
      <c r="Z1528" s="156">
        <v>85904.5958</v>
      </c>
      <c r="AA1528" s="153">
        <f>IFERROR(__xludf.DUMMYFUNCTION("TO_DATE(INT((AB1528/(60*60*24))+""1/1/1970""))"),44008.0)</f>
        <v>44008</v>
      </c>
      <c r="AB1528" s="152">
        <v>1.5932016E9</v>
      </c>
      <c r="AC1528" s="152">
        <v>174926.4313</v>
      </c>
      <c r="AD1528" s="153">
        <f>IFERROR(__xludf.DUMMYFUNCTION("TO_DATE(INT((AE1528/(60*60*24))+""1/1/1970""))"),44020.0)</f>
        <v>44020</v>
      </c>
      <c r="AE1528" s="156">
        <v>1.5942384E9</v>
      </c>
      <c r="AF1528" s="156">
        <v>112660.845</v>
      </c>
      <c r="AG1528" s="153">
        <f>IFERROR(__xludf.DUMMYFUNCTION("TO_DATE(INT((AH1528/(60*60*24))+""1/1/1970""))"),43707.0)</f>
        <v>43707</v>
      </c>
      <c r="AH1528" s="156">
        <v>1.567209121E9</v>
      </c>
      <c r="AI1528" s="156">
        <v>108026.9483</v>
      </c>
    </row>
    <row r="1529">
      <c r="A1529" s="152">
        <v>1.5466356E9</v>
      </c>
      <c r="B1529" s="152">
        <v>117377.1923</v>
      </c>
      <c r="C1529" s="153">
        <f>IFERROR(__xludf.DUMMYFUNCTION("TO_DATE(INT((A1529/(60*60*24))+""1/1/1970""))"),43469.0)</f>
        <v>43469</v>
      </c>
      <c r="G1529" s="152">
        <v>1.6086996E9</v>
      </c>
      <c r="H1529" s="152">
        <v>243254.6438</v>
      </c>
      <c r="J1529" s="158"/>
      <c r="K1529" s="160"/>
      <c r="M1529" s="13">
        <v>1.5238368E9</v>
      </c>
      <c r="N1529" s="13">
        <v>29514.9638</v>
      </c>
      <c r="P1529" s="152">
        <v>1.5150132E9</v>
      </c>
      <c r="Q1529" s="152">
        <v>178342.3428</v>
      </c>
      <c r="S1529" s="152">
        <v>1.5296976E9</v>
      </c>
      <c r="T1529" s="152">
        <v>10134.2019</v>
      </c>
      <c r="V1529" s="152">
        <v>1.5070536E9</v>
      </c>
      <c r="W1529" s="152">
        <v>91498.3691</v>
      </c>
      <c r="Y1529" s="152">
        <v>1.5045552E9</v>
      </c>
      <c r="Z1529" s="152">
        <v>85904.5958</v>
      </c>
      <c r="AA1529" s="153">
        <f>IFERROR(__xludf.DUMMYFUNCTION("TO_DATE(INT((AB1529/(60*60*24))+""1/1/1970""))"),44009.0)</f>
        <v>44009</v>
      </c>
      <c r="AB1529" s="156">
        <v>1.5932304E9</v>
      </c>
      <c r="AC1529" s="156">
        <v>174926.4313</v>
      </c>
      <c r="AD1529" s="153">
        <f>IFERROR(__xludf.DUMMYFUNCTION("TO_DATE(INT((AE1529/(60*60*24))+""1/1/1970""))"),44021.0)</f>
        <v>44021</v>
      </c>
      <c r="AE1529" s="152">
        <v>1.5942672E9</v>
      </c>
      <c r="AF1529" s="152">
        <v>112373.42</v>
      </c>
      <c r="AG1529" s="153">
        <f>IFERROR(__xludf.DUMMYFUNCTION("TO_DATE(INT((AH1529/(60*60*24))+""1/1/1970""))"),43708.0)</f>
        <v>43708</v>
      </c>
      <c r="AH1529" s="152">
        <v>1.567213654E9</v>
      </c>
      <c r="AI1529" s="152">
        <v>108026.9483</v>
      </c>
    </row>
    <row r="1530">
      <c r="A1530" s="156">
        <v>1.54687146E9</v>
      </c>
      <c r="B1530" s="156">
        <v>117377.1923</v>
      </c>
      <c r="C1530" s="153">
        <f>IFERROR(__xludf.DUMMYFUNCTION("TO_DATE(INT((A1530/(60*60*24))+""1/1/1970""))"),43472.0)</f>
        <v>43472</v>
      </c>
      <c r="G1530" s="156">
        <v>1.608786E9</v>
      </c>
      <c r="H1530" s="156">
        <v>238738.8438</v>
      </c>
      <c r="J1530" s="158"/>
      <c r="K1530" s="159"/>
      <c r="M1530" s="13">
        <v>1.5238872E9</v>
      </c>
      <c r="N1530" s="13">
        <v>29514.9638</v>
      </c>
      <c r="P1530" s="156">
        <v>1.515042E9</v>
      </c>
      <c r="Q1530" s="156">
        <v>180093.7238</v>
      </c>
      <c r="S1530" s="156">
        <v>1.529712E9</v>
      </c>
      <c r="T1530" s="156">
        <v>10129.6365</v>
      </c>
      <c r="V1530" s="156">
        <v>1.5070716E9</v>
      </c>
      <c r="W1530" s="156">
        <v>91473.7636</v>
      </c>
      <c r="Y1530" s="156">
        <v>1.504566E9</v>
      </c>
      <c r="Z1530" s="156">
        <v>85904.5958</v>
      </c>
      <c r="AA1530" s="153">
        <f>IFERROR(__xludf.DUMMYFUNCTION("TO_DATE(INT((AB1530/(60*60*24))+""1/1/1970""))"),44011.0)</f>
        <v>44011</v>
      </c>
      <c r="AB1530" s="152">
        <v>1.5934392E9</v>
      </c>
      <c r="AC1530" s="152">
        <v>171293.4155</v>
      </c>
      <c r="AD1530" s="153">
        <f>IFERROR(__xludf.DUMMYFUNCTION("TO_DATE(INT((AE1530/(60*60*24))+""1/1/1970""))"),44021.0)</f>
        <v>44021</v>
      </c>
      <c r="AE1530" s="156">
        <v>1.5943032E9</v>
      </c>
      <c r="AF1530" s="156">
        <v>112373.42</v>
      </c>
      <c r="AG1530" s="153">
        <f>IFERROR(__xludf.DUMMYFUNCTION("TO_DATE(INT((AH1530/(60*60*24))+""1/1/1970""))"),43708.0)</f>
        <v>43708</v>
      </c>
      <c r="AH1530" s="156">
        <v>1.567229455E9</v>
      </c>
      <c r="AI1530" s="156">
        <v>108026.9483</v>
      </c>
    </row>
    <row r="1531">
      <c r="A1531" s="152">
        <v>1.5468948E9</v>
      </c>
      <c r="B1531" s="152">
        <v>117377.1923</v>
      </c>
      <c r="C1531" s="153">
        <f>IFERROR(__xludf.DUMMYFUNCTION("TO_DATE(INT((A1531/(60*60*24))+""1/1/1970""))"),43472.0)</f>
        <v>43472</v>
      </c>
      <c r="G1531" s="152">
        <v>1.6088724E9</v>
      </c>
      <c r="H1531" s="152">
        <v>236344.1238</v>
      </c>
      <c r="J1531" s="158"/>
      <c r="K1531" s="160"/>
      <c r="M1531" s="13">
        <v>1.5239088E9</v>
      </c>
      <c r="N1531" s="13">
        <v>29514.9638</v>
      </c>
      <c r="P1531" s="152">
        <v>1.5150816E9</v>
      </c>
      <c r="Q1531" s="152">
        <v>180093.7238</v>
      </c>
      <c r="S1531" s="152">
        <v>1.5298848E9</v>
      </c>
      <c r="T1531" s="152">
        <v>10130.517</v>
      </c>
      <c r="V1531" s="152">
        <v>1.5070932E9</v>
      </c>
      <c r="W1531" s="152">
        <v>91657.473</v>
      </c>
      <c r="Y1531" s="152">
        <v>1.5045948E9</v>
      </c>
      <c r="Z1531" s="152">
        <v>85983.9047</v>
      </c>
      <c r="AA1531" s="153">
        <f>IFERROR(__xludf.DUMMYFUNCTION("TO_DATE(INT((AB1531/(60*60*24))+""1/1/1970""))"),44011.0)</f>
        <v>44011</v>
      </c>
      <c r="AB1531" s="156">
        <v>1.5934572E9</v>
      </c>
      <c r="AC1531" s="156">
        <v>172837.9162</v>
      </c>
      <c r="AD1531" s="153">
        <f>IFERROR(__xludf.DUMMYFUNCTION("TO_DATE(INT((AE1531/(60*60*24))+""1/1/1970""))"),44021.0)</f>
        <v>44021</v>
      </c>
      <c r="AE1531" s="152">
        <v>1.5943212E9</v>
      </c>
      <c r="AF1531" s="152">
        <v>112373.42</v>
      </c>
      <c r="AG1531" s="153">
        <f>IFERROR(__xludf.DUMMYFUNCTION("TO_DATE(INT((AH1531/(60*60*24))+""1/1/1970""))"),43708.0)</f>
        <v>43708</v>
      </c>
      <c r="AH1531" s="152">
        <v>1.5672454E9</v>
      </c>
      <c r="AI1531" s="152">
        <v>108026.9483</v>
      </c>
    </row>
    <row r="1532">
      <c r="A1532" s="156">
        <v>1.54695786E9</v>
      </c>
      <c r="B1532" s="156">
        <v>117377.1923</v>
      </c>
      <c r="C1532" s="153">
        <f>IFERROR(__xludf.DUMMYFUNCTION("TO_DATE(INT((A1532/(60*60*24))+""1/1/1970""))"),43473.0)</f>
        <v>43473</v>
      </c>
      <c r="G1532" s="156">
        <v>1.6091676E9</v>
      </c>
      <c r="H1532" s="156">
        <v>236344.1238</v>
      </c>
      <c r="J1532" s="158"/>
      <c r="K1532" s="159"/>
      <c r="M1532" s="13">
        <v>1.5239736E9</v>
      </c>
      <c r="N1532" s="13">
        <v>29593.5742</v>
      </c>
      <c r="P1532" s="156">
        <v>1.5150996E9</v>
      </c>
      <c r="Q1532" s="156">
        <v>180093.7238</v>
      </c>
      <c r="S1532" s="156">
        <v>1.5299352E9</v>
      </c>
      <c r="T1532" s="156">
        <v>10130.517</v>
      </c>
      <c r="V1532" s="156">
        <v>1.5071328E9</v>
      </c>
      <c r="W1532" s="156">
        <v>91612.6516</v>
      </c>
      <c r="Y1532" s="156">
        <v>1.5046344E9</v>
      </c>
      <c r="Z1532" s="156">
        <v>85983.9047</v>
      </c>
      <c r="AA1532" s="153">
        <f>IFERROR(__xludf.DUMMYFUNCTION("TO_DATE(INT((AB1532/(60*60*24))+""1/1/1970""))"),44011.0)</f>
        <v>44011</v>
      </c>
      <c r="AB1532" s="152">
        <v>1.5934608E9</v>
      </c>
      <c r="AC1532" s="152">
        <v>174279.3583</v>
      </c>
      <c r="AD1532" s="153">
        <f>IFERROR(__xludf.DUMMYFUNCTION("TO_DATE(INT((AE1532/(60*60*24))+""1/1/1970""))"),44021.0)</f>
        <v>44021</v>
      </c>
      <c r="AE1532" s="156">
        <v>1.5943248E9</v>
      </c>
      <c r="AF1532" s="156">
        <v>112373.42</v>
      </c>
      <c r="AG1532" s="153">
        <f>IFERROR(__xludf.DUMMYFUNCTION("TO_DATE(INT((AH1532/(60*60*24))+""1/1/1970""))"),43708.0)</f>
        <v>43708</v>
      </c>
      <c r="AH1532" s="156">
        <v>1.567261508E9</v>
      </c>
      <c r="AI1532" s="156">
        <v>108026.9483</v>
      </c>
    </row>
    <row r="1533">
      <c r="A1533" s="152">
        <v>1.5469812E9</v>
      </c>
      <c r="B1533" s="152">
        <v>117377.1923</v>
      </c>
      <c r="C1533" s="153">
        <f>IFERROR(__xludf.DUMMYFUNCTION("TO_DATE(INT((A1533/(60*60*24))+""1/1/1970""))"),43473.0)</f>
        <v>43473</v>
      </c>
      <c r="G1533" s="156">
        <v>1.609218E9</v>
      </c>
      <c r="H1533" s="156">
        <v>227890.0738</v>
      </c>
      <c r="J1533" s="158"/>
      <c r="K1533" s="159"/>
      <c r="M1533" s="13">
        <v>1.5239952E9</v>
      </c>
      <c r="N1533" s="13">
        <v>29593.5742</v>
      </c>
      <c r="P1533" s="152">
        <v>1.5151284E9</v>
      </c>
      <c r="Q1533" s="152">
        <v>181364.136</v>
      </c>
      <c r="S1533" s="152">
        <v>1.5299568E9</v>
      </c>
      <c r="T1533" s="152">
        <v>10130.517</v>
      </c>
      <c r="V1533" s="152">
        <v>1.507158E9</v>
      </c>
      <c r="W1533" s="152">
        <v>91610.823</v>
      </c>
      <c r="Y1533" s="152">
        <v>1.5046524E9</v>
      </c>
      <c r="Z1533" s="152">
        <v>85983.9047</v>
      </c>
      <c r="AA1533" s="153">
        <f>IFERROR(__xludf.DUMMYFUNCTION("TO_DATE(INT((AB1533/(60*60*24))+""1/1/1970""))"),44012.0)</f>
        <v>44012</v>
      </c>
      <c r="AB1533" s="156">
        <v>1.5934896E9</v>
      </c>
      <c r="AC1533" s="156">
        <v>174279.3583</v>
      </c>
      <c r="AD1533" s="153">
        <f>IFERROR(__xludf.DUMMYFUNCTION("TO_DATE(INT((AE1533/(60*60*24))+""1/1/1970""))"),44022.0)</f>
        <v>44022</v>
      </c>
      <c r="AE1533" s="152">
        <v>1.5943536E9</v>
      </c>
      <c r="AF1533" s="152">
        <v>112564.94</v>
      </c>
      <c r="AG1533" s="153">
        <f>IFERROR(__xludf.DUMMYFUNCTION("TO_DATE(INT((AH1533/(60*60*24))+""1/1/1970""))"),43708.0)</f>
        <v>43708</v>
      </c>
      <c r="AH1533" s="152">
        <v>1.567277375E9</v>
      </c>
      <c r="AI1533" s="152">
        <v>108026.9483</v>
      </c>
    </row>
    <row r="1534">
      <c r="A1534" s="156">
        <v>1.54704426E9</v>
      </c>
      <c r="B1534" s="156">
        <v>117377.1923</v>
      </c>
      <c r="C1534" s="153">
        <f>IFERROR(__xludf.DUMMYFUNCTION("TO_DATE(INT((A1534/(60*60*24))+""1/1/1970""))"),43474.0)</f>
        <v>43474</v>
      </c>
      <c r="G1534" s="152">
        <v>1.6093044E9</v>
      </c>
      <c r="H1534" s="152">
        <v>224728.7338</v>
      </c>
      <c r="J1534" s="158"/>
      <c r="K1534" s="160"/>
      <c r="M1534" s="13">
        <v>1.52406E9</v>
      </c>
      <c r="N1534" s="13">
        <v>29589.5683</v>
      </c>
      <c r="P1534" s="156">
        <v>1.515168E9</v>
      </c>
      <c r="Q1534" s="156">
        <v>181364.136</v>
      </c>
      <c r="S1534" s="156">
        <v>1.5300216E9</v>
      </c>
      <c r="T1534" s="156">
        <v>10125.2342</v>
      </c>
      <c r="V1534" s="156">
        <v>1.5071724E9</v>
      </c>
      <c r="W1534" s="156">
        <v>91585.975</v>
      </c>
      <c r="Y1534" s="156">
        <v>1.504674E9</v>
      </c>
      <c r="Z1534" s="156">
        <v>86208.1326</v>
      </c>
      <c r="AA1534" s="153">
        <f>IFERROR(__xludf.DUMMYFUNCTION("TO_DATE(INT((AB1534/(60*60*24))+""1/1/1970""))"),44012.0)</f>
        <v>44012</v>
      </c>
      <c r="AB1534" s="152">
        <v>1.5935256E9</v>
      </c>
      <c r="AC1534" s="152">
        <v>177126.6512</v>
      </c>
      <c r="AD1534" s="153">
        <f>IFERROR(__xludf.DUMMYFUNCTION("TO_DATE(INT((AE1534/(60*60*24))+""1/1/1970""))"),44022.0)</f>
        <v>44022</v>
      </c>
      <c r="AE1534" s="156">
        <v>1.5943896E9</v>
      </c>
      <c r="AF1534" s="156">
        <v>112564.94</v>
      </c>
      <c r="AG1534" s="153">
        <f>IFERROR(__xludf.DUMMYFUNCTION("TO_DATE(INT((AH1534/(60*60*24))+""1/1/1970""))"),43708.0)</f>
        <v>43708</v>
      </c>
      <c r="AH1534" s="156">
        <v>1.567294129E9</v>
      </c>
      <c r="AI1534" s="156">
        <v>108026.9483</v>
      </c>
    </row>
    <row r="1535">
      <c r="A1535" s="152">
        <v>1.5470676E9</v>
      </c>
      <c r="B1535" s="152">
        <v>117377.1923</v>
      </c>
      <c r="C1535" s="153">
        <f>IFERROR(__xludf.DUMMYFUNCTION("TO_DATE(INT((A1535/(60*60*24))+""1/1/1970""))"),43474.0)</f>
        <v>43474</v>
      </c>
      <c r="G1535" s="156">
        <v>1.6093908E9</v>
      </c>
      <c r="H1535" s="156">
        <v>225567.3738</v>
      </c>
      <c r="J1535" s="158"/>
      <c r="K1535" s="159"/>
      <c r="M1535" s="13">
        <v>1.5240816E9</v>
      </c>
      <c r="N1535" s="13">
        <v>29589.5683</v>
      </c>
      <c r="P1535" s="152">
        <v>1.515186E9</v>
      </c>
      <c r="Q1535" s="152">
        <v>181364.136</v>
      </c>
      <c r="S1535" s="152">
        <v>1.5300432E9</v>
      </c>
      <c r="T1535" s="152">
        <v>10125.2342</v>
      </c>
      <c r="V1535" s="152">
        <v>1.507212E9</v>
      </c>
      <c r="W1535" s="152">
        <v>91334.8857</v>
      </c>
      <c r="Y1535" s="152">
        <v>1.5047136E9</v>
      </c>
      <c r="Z1535" s="152">
        <v>86208.1326</v>
      </c>
      <c r="AA1535" s="153">
        <f>IFERROR(__xludf.DUMMYFUNCTION("TO_DATE(INT((AB1535/(60*60*24))+""1/1/1970""))"),44012.0)</f>
        <v>44012</v>
      </c>
      <c r="AB1535" s="156">
        <v>1.5935436E9</v>
      </c>
      <c r="AC1535" s="156">
        <v>179557.9554</v>
      </c>
      <c r="AD1535" s="153">
        <f>IFERROR(__xludf.DUMMYFUNCTION("TO_DATE(INT((AE1535/(60*60*24))+""1/1/1970""))"),44022.0)</f>
        <v>44022</v>
      </c>
      <c r="AE1535" s="152">
        <v>1.5944076E9</v>
      </c>
      <c r="AF1535" s="152">
        <v>112564.94</v>
      </c>
      <c r="AG1535" s="153">
        <f>IFERROR(__xludf.DUMMYFUNCTION("TO_DATE(INT((AH1535/(60*60*24))+""1/1/1970""))"),43708.0)</f>
        <v>43708</v>
      </c>
      <c r="AH1535" s="152">
        <v>1.567295875E9</v>
      </c>
      <c r="AI1535" s="152">
        <v>108026.9483</v>
      </c>
    </row>
    <row r="1536">
      <c r="A1536" s="156">
        <v>1.54713066E9</v>
      </c>
      <c r="B1536" s="156">
        <v>117377.1923</v>
      </c>
      <c r="C1536" s="153">
        <f>IFERROR(__xludf.DUMMYFUNCTION("TO_DATE(INT((A1536/(60*60*24))+""1/1/1970""))"),43475.0)</f>
        <v>43475</v>
      </c>
      <c r="G1536" s="152">
        <v>1.6094772E9</v>
      </c>
      <c r="H1536" s="152">
        <v>224713.4438</v>
      </c>
      <c r="J1536" s="158"/>
      <c r="K1536" s="160"/>
      <c r="M1536" s="13">
        <v>1.5241464E9</v>
      </c>
      <c r="N1536" s="13">
        <v>29338.84</v>
      </c>
      <c r="P1536" s="156">
        <v>1.5152148E9</v>
      </c>
      <c r="Q1536" s="156">
        <v>183265.2107</v>
      </c>
      <c r="S1536" s="156">
        <v>1.530108E9</v>
      </c>
      <c r="T1536" s="156">
        <v>10130.6998</v>
      </c>
      <c r="V1536" s="156">
        <v>1.5072444E9</v>
      </c>
      <c r="W1536" s="156">
        <v>91247.2606</v>
      </c>
      <c r="Y1536" s="156">
        <v>1.5047388E9</v>
      </c>
      <c r="Z1536" s="156">
        <v>86208.1326</v>
      </c>
      <c r="AA1536" s="153">
        <f>IFERROR(__xludf.DUMMYFUNCTION("TO_DATE(INT((AB1536/(60*60*24))+""1/1/1970""))"),44012.0)</f>
        <v>44012</v>
      </c>
      <c r="AB1536" s="152">
        <v>1.5935472E9</v>
      </c>
      <c r="AC1536" s="152">
        <v>179835.6732</v>
      </c>
      <c r="AD1536" s="153">
        <f>IFERROR(__xludf.DUMMYFUNCTION("TO_DATE(INT((AE1536/(60*60*24))+""1/1/1970""))"),44022.0)</f>
        <v>44022</v>
      </c>
      <c r="AE1536" s="156">
        <v>1.5944112E9</v>
      </c>
      <c r="AF1536" s="156">
        <v>112564.94</v>
      </c>
      <c r="AG1536" s="153">
        <f>IFERROR(__xludf.DUMMYFUNCTION("TO_DATE(INT((AH1536/(60*60*24))+""1/1/1970""))"),43709.0)</f>
        <v>43709</v>
      </c>
      <c r="AH1536" s="156">
        <v>1.567310627E9</v>
      </c>
      <c r="AI1536" s="156">
        <v>108026.9483</v>
      </c>
    </row>
    <row r="1537">
      <c r="A1537" s="152">
        <v>1.547154E9</v>
      </c>
      <c r="B1537" s="152">
        <v>117377.1923</v>
      </c>
      <c r="C1537" s="153">
        <f>IFERROR(__xludf.DUMMYFUNCTION("TO_DATE(INT((A1537/(60*60*24))+""1/1/1970""))"),43475.0)</f>
        <v>43475</v>
      </c>
      <c r="M1537" s="13">
        <v>1.524168E9</v>
      </c>
      <c r="N1537" s="13">
        <v>29338.84</v>
      </c>
      <c r="P1537" s="152">
        <v>1.5154236E9</v>
      </c>
      <c r="Q1537" s="152">
        <v>183265.2107</v>
      </c>
      <c r="S1537" s="152">
        <v>1.5301296E9</v>
      </c>
      <c r="T1537" s="152">
        <v>10130.6998</v>
      </c>
      <c r="V1537" s="152">
        <v>1.5072516E9</v>
      </c>
      <c r="W1537" s="152">
        <v>91249.5553</v>
      </c>
      <c r="Y1537" s="152">
        <v>1.5047532E9</v>
      </c>
      <c r="Z1537" s="152">
        <v>86227.2389</v>
      </c>
      <c r="AA1537" s="153">
        <f>IFERROR(__xludf.DUMMYFUNCTION("TO_DATE(INT((AB1537/(60*60*24))+""1/1/1970""))"),44013.0)</f>
        <v>44013</v>
      </c>
      <c r="AB1537" s="156">
        <v>1.593576E9</v>
      </c>
      <c r="AC1537" s="156">
        <v>179835.6732</v>
      </c>
      <c r="AD1537" s="153">
        <f>IFERROR(__xludf.DUMMYFUNCTION("TO_DATE(INT((AE1537/(60*60*24))+""1/1/1970""))"),44023.0)</f>
        <v>44023</v>
      </c>
      <c r="AE1537" s="152">
        <v>1.59444E9</v>
      </c>
      <c r="AF1537" s="152">
        <v>112676.88</v>
      </c>
      <c r="AG1537" s="153">
        <f>IFERROR(__xludf.DUMMYFUNCTION("TO_DATE(INT((AH1537/(60*60*24))+""1/1/1970""))"),43709.0)</f>
        <v>43709</v>
      </c>
      <c r="AH1537" s="152">
        <v>1.567327909E9</v>
      </c>
      <c r="AI1537" s="152">
        <v>108026.9483</v>
      </c>
    </row>
    <row r="1538">
      <c r="A1538" s="156">
        <v>1.54721706E9</v>
      </c>
      <c r="B1538" s="156">
        <v>117377.1923</v>
      </c>
      <c r="C1538" s="153">
        <f>IFERROR(__xludf.DUMMYFUNCTION("TO_DATE(INT((A1538/(60*60*24))+""1/1/1970""))"),43476.0)</f>
        <v>43476</v>
      </c>
      <c r="M1538" s="13">
        <v>1.5242328E9</v>
      </c>
      <c r="N1538" s="13">
        <v>29404.0498</v>
      </c>
      <c r="P1538" s="156">
        <v>1.5154452E9</v>
      </c>
      <c r="Q1538" s="156">
        <v>183265.2107</v>
      </c>
      <c r="S1538" s="156">
        <v>1.5301944E9</v>
      </c>
      <c r="T1538" s="156">
        <v>10145.3005</v>
      </c>
      <c r="V1538" s="156">
        <v>1.5072912E9</v>
      </c>
      <c r="W1538" s="156">
        <v>91135.7043</v>
      </c>
      <c r="Y1538" s="156">
        <v>1.5047928E9</v>
      </c>
      <c r="Z1538" s="156">
        <v>86227.2389</v>
      </c>
      <c r="AA1538" s="153">
        <f>IFERROR(__xludf.DUMMYFUNCTION("TO_DATE(INT((AB1538/(60*60*24))+""1/1/1970""))"),44013.0)</f>
        <v>44013</v>
      </c>
      <c r="AB1538" s="152">
        <v>1.593612E9</v>
      </c>
      <c r="AC1538" s="152">
        <v>181939.5072</v>
      </c>
      <c r="AD1538" s="153">
        <f>IFERROR(__xludf.DUMMYFUNCTION("TO_DATE(INT((AE1538/(60*60*24))+""1/1/1970""))"),44025.0)</f>
        <v>44025</v>
      </c>
      <c r="AE1538" s="156">
        <v>1.5946488E9</v>
      </c>
      <c r="AF1538" s="156">
        <v>112676.88</v>
      </c>
      <c r="AG1538" s="153">
        <f>IFERROR(__xludf.DUMMYFUNCTION("TO_DATE(INT((AH1538/(60*60*24))+""1/1/1970""))"),43709.0)</f>
        <v>43709</v>
      </c>
      <c r="AH1538" s="156">
        <v>1.56734383E9</v>
      </c>
      <c r="AI1538" s="156">
        <v>108026.9483</v>
      </c>
    </row>
    <row r="1539">
      <c r="A1539" s="152">
        <v>1.5472404E9</v>
      </c>
      <c r="B1539" s="152">
        <v>117377.1923</v>
      </c>
      <c r="C1539" s="153">
        <f>IFERROR(__xludf.DUMMYFUNCTION("TO_DATE(INT((A1539/(60*60*24))+""1/1/1970""))"),43476.0)</f>
        <v>43476</v>
      </c>
      <c r="M1539" s="13">
        <v>1.5242544E9</v>
      </c>
      <c r="N1539" s="13">
        <v>29404.0498</v>
      </c>
      <c r="P1539" s="152">
        <v>1.515474E9</v>
      </c>
      <c r="Q1539" s="152">
        <v>183872.0992</v>
      </c>
      <c r="S1539" s="152">
        <v>1.530216E9</v>
      </c>
      <c r="T1539" s="152">
        <v>10145.3005</v>
      </c>
      <c r="V1539" s="152">
        <v>1.5073236E9</v>
      </c>
      <c r="W1539" s="152">
        <v>91135.7043</v>
      </c>
      <c r="Y1539" s="152">
        <v>1.5048252E9</v>
      </c>
      <c r="Z1539" s="152">
        <v>86227.2389</v>
      </c>
      <c r="AA1539" s="153">
        <f>IFERROR(__xludf.DUMMYFUNCTION("TO_DATE(INT((AB1539/(60*60*24))+""1/1/1970""))"),44013.0)</f>
        <v>44013</v>
      </c>
      <c r="AB1539" s="156">
        <v>1.59363E9</v>
      </c>
      <c r="AC1539" s="156">
        <v>184565.455</v>
      </c>
      <c r="AD1539" s="153">
        <f>IFERROR(__xludf.DUMMYFUNCTION("TO_DATE(INT((AE1539/(60*60*24))+""1/1/1970""))"),44025.0)</f>
        <v>44025</v>
      </c>
      <c r="AE1539" s="152">
        <v>1.5946668E9</v>
      </c>
      <c r="AF1539" s="152">
        <v>112676.88</v>
      </c>
      <c r="AG1539" s="153">
        <f>IFERROR(__xludf.DUMMYFUNCTION("TO_DATE(INT((AH1539/(60*60*24))+""1/1/1970""))"),43709.0)</f>
        <v>43709</v>
      </c>
      <c r="AH1539" s="152">
        <v>1.567359887E9</v>
      </c>
      <c r="AI1539" s="152">
        <v>108026.9483</v>
      </c>
    </row>
    <row r="1540">
      <c r="A1540" s="156">
        <v>1.54747626E9</v>
      </c>
      <c r="B1540" s="156">
        <v>117377.1923</v>
      </c>
      <c r="C1540" s="153">
        <f>IFERROR(__xludf.DUMMYFUNCTION("TO_DATE(INT((A1540/(60*60*24))+""1/1/1970""))"),43479.0)</f>
        <v>43479</v>
      </c>
      <c r="M1540" s="13">
        <v>1.5242688E9</v>
      </c>
      <c r="N1540" s="13">
        <v>29452.933</v>
      </c>
      <c r="P1540" s="156">
        <v>1.5155136E9</v>
      </c>
      <c r="Q1540" s="156">
        <v>183872.0992</v>
      </c>
      <c r="S1540" s="156">
        <v>1.5302808E9</v>
      </c>
      <c r="T1540" s="156">
        <v>10142.6897</v>
      </c>
      <c r="V1540" s="156">
        <v>1.5075E9</v>
      </c>
      <c r="W1540" s="156">
        <v>91124.8715</v>
      </c>
      <c r="Y1540" s="156">
        <v>1.5048324E9</v>
      </c>
      <c r="Z1540" s="156">
        <v>86956.8807</v>
      </c>
      <c r="AA1540" s="153">
        <f>IFERROR(__xludf.DUMMYFUNCTION("TO_DATE(INT((AB1540/(60*60*24))+""1/1/1970""))"),44013.0)</f>
        <v>44013</v>
      </c>
      <c r="AB1540" s="152">
        <v>1.5936336E9</v>
      </c>
      <c r="AC1540" s="152">
        <v>184816.1665</v>
      </c>
      <c r="AD1540" s="153">
        <f>IFERROR(__xludf.DUMMYFUNCTION("TO_DATE(INT((AE1540/(60*60*24))+""1/1/1970""))"),44025.0)</f>
        <v>44025</v>
      </c>
      <c r="AE1540" s="156">
        <v>1.5946704E9</v>
      </c>
      <c r="AF1540" s="156">
        <v>112676.88</v>
      </c>
      <c r="AG1540" s="153">
        <f>IFERROR(__xludf.DUMMYFUNCTION("TO_DATE(INT((AH1540/(60*60*24))+""1/1/1970""))"),43709.0)</f>
        <v>43709</v>
      </c>
      <c r="AH1540" s="156">
        <v>1.567376453E9</v>
      </c>
      <c r="AI1540" s="156">
        <v>108026.9483</v>
      </c>
    </row>
    <row r="1541">
      <c r="A1541" s="152">
        <v>1.5474996E9</v>
      </c>
      <c r="B1541" s="152">
        <v>117377.1923</v>
      </c>
      <c r="C1541" s="153">
        <f>IFERROR(__xludf.DUMMYFUNCTION("TO_DATE(INT((A1541/(60*60*24))+""1/1/1970""))"),43479.0)</f>
        <v>43479</v>
      </c>
      <c r="M1541" s="13">
        <v>1.5243552E9</v>
      </c>
      <c r="N1541" s="13">
        <v>29452.933</v>
      </c>
      <c r="P1541" s="152">
        <v>1.5155316E9</v>
      </c>
      <c r="Q1541" s="152">
        <v>183872.0992</v>
      </c>
      <c r="S1541" s="152">
        <v>1.5303024E9</v>
      </c>
      <c r="T1541" s="152">
        <v>10142.6897</v>
      </c>
      <c r="V1541" s="152">
        <v>1.5075036E9</v>
      </c>
      <c r="W1541" s="152">
        <v>91127.0814</v>
      </c>
      <c r="Y1541" s="152">
        <v>1.504872E9</v>
      </c>
      <c r="Z1541" s="152">
        <v>86956.8807</v>
      </c>
      <c r="AA1541" s="153">
        <f>IFERROR(__xludf.DUMMYFUNCTION("TO_DATE(INT((AB1541/(60*60*24))+""1/1/1970""))"),44014.0)</f>
        <v>44014</v>
      </c>
      <c r="AB1541" s="156">
        <v>1.5936624E9</v>
      </c>
      <c r="AC1541" s="156">
        <v>184816.1665</v>
      </c>
      <c r="AD1541" s="153">
        <f>IFERROR(__xludf.DUMMYFUNCTION("TO_DATE(INT((AE1541/(60*60*24))+""1/1/1970""))"),44026.0)</f>
        <v>44026</v>
      </c>
      <c r="AE1541" s="152">
        <v>1.5946992E9</v>
      </c>
      <c r="AF1541" s="152">
        <v>112403.73</v>
      </c>
      <c r="AG1541" s="153">
        <f>IFERROR(__xludf.DUMMYFUNCTION("TO_DATE(INT((AH1541/(60*60*24))+""1/1/1970""))"),43709.0)</f>
        <v>43709</v>
      </c>
      <c r="AH1541" s="152">
        <v>1.567381695E9</v>
      </c>
      <c r="AI1541" s="152">
        <v>108026.9483</v>
      </c>
    </row>
    <row r="1542">
      <c r="A1542" s="156">
        <v>1.54756266E9</v>
      </c>
      <c r="B1542" s="156">
        <v>117377.1923</v>
      </c>
      <c r="C1542" s="153">
        <f>IFERROR(__xludf.DUMMYFUNCTION("TO_DATE(INT((A1542/(60*60*24))+""1/1/1970""))"),43480.0)</f>
        <v>43480</v>
      </c>
      <c r="M1542" s="13">
        <v>1.5244416E9</v>
      </c>
      <c r="N1542" s="13">
        <v>29428.7007</v>
      </c>
      <c r="P1542" s="156">
        <v>1.5155604E9</v>
      </c>
      <c r="Q1542" s="156">
        <v>184522.6289</v>
      </c>
      <c r="S1542" s="156">
        <v>1.5303168E9</v>
      </c>
      <c r="T1542" s="156">
        <v>10113.7848</v>
      </c>
      <c r="V1542" s="156">
        <v>1.5075396E9</v>
      </c>
      <c r="W1542" s="156">
        <v>91126.0752</v>
      </c>
      <c r="Y1542" s="156">
        <v>1.5049044E9</v>
      </c>
      <c r="Z1542" s="156">
        <v>86956.8807</v>
      </c>
      <c r="AA1542" s="153">
        <f>IFERROR(__xludf.DUMMYFUNCTION("TO_DATE(INT((AB1542/(60*60*24))+""1/1/1970""))"),44014.0)</f>
        <v>44014</v>
      </c>
      <c r="AB1542" s="152">
        <v>1.5936984E9</v>
      </c>
      <c r="AC1542" s="152">
        <v>188039.5033</v>
      </c>
      <c r="AD1542" s="153">
        <f>IFERROR(__xludf.DUMMYFUNCTION("TO_DATE(INT((AE1542/(60*60*24))+""1/1/1970""))"),44026.0)</f>
        <v>44026</v>
      </c>
      <c r="AE1542" s="156">
        <v>1.5947352E9</v>
      </c>
      <c r="AF1542" s="156">
        <v>112403.73</v>
      </c>
      <c r="AG1542" s="153">
        <f>IFERROR(__xludf.DUMMYFUNCTION("TO_DATE(INT((AH1542/(60*60*24))+""1/1/1970""))"),43710.0)</f>
        <v>43710</v>
      </c>
      <c r="AH1542" s="156">
        <v>1.567392632E9</v>
      </c>
      <c r="AI1542" s="156">
        <v>108026.9483</v>
      </c>
    </row>
    <row r="1543">
      <c r="A1543" s="152">
        <v>1.547586E9</v>
      </c>
      <c r="B1543" s="152">
        <v>117377.1923</v>
      </c>
      <c r="C1543" s="153">
        <f>IFERROR(__xludf.DUMMYFUNCTION("TO_DATE(INT((A1543/(60*60*24))+""1/1/1970""))"),43480.0)</f>
        <v>43480</v>
      </c>
      <c r="M1543" s="13">
        <v>1.524492E9</v>
      </c>
      <c r="N1543" s="13">
        <v>29428.7007</v>
      </c>
      <c r="P1543" s="152">
        <v>1.5156E9</v>
      </c>
      <c r="Q1543" s="152">
        <v>184522.6289</v>
      </c>
      <c r="S1543" s="152">
        <v>1.5304896E9</v>
      </c>
      <c r="T1543" s="152">
        <v>10113.776</v>
      </c>
      <c r="V1543" s="152">
        <v>1.5075792E9</v>
      </c>
      <c r="W1543" s="152">
        <v>91128.4688</v>
      </c>
      <c r="Y1543" s="152">
        <v>1.5049152E9</v>
      </c>
      <c r="Z1543" s="152">
        <v>87012.397</v>
      </c>
      <c r="AA1543" s="153">
        <f>IFERROR(__xludf.DUMMYFUNCTION("TO_DATE(INT((AB1543/(60*60*24))+""1/1/1970""))"),44014.0)</f>
        <v>44014</v>
      </c>
      <c r="AB1543" s="156">
        <v>1.5937164E9</v>
      </c>
      <c r="AC1543" s="156">
        <v>188134.4043</v>
      </c>
      <c r="AD1543" s="153">
        <f>IFERROR(__xludf.DUMMYFUNCTION("TO_DATE(INT((AE1543/(60*60*24))+""1/1/1970""))"),44026.0)</f>
        <v>44026</v>
      </c>
      <c r="AE1543" s="152">
        <v>1.5947532E9</v>
      </c>
      <c r="AF1543" s="152">
        <v>112403.73</v>
      </c>
      <c r="AG1543" s="153">
        <f>IFERROR(__xludf.DUMMYFUNCTION("TO_DATE(INT((AH1543/(60*60*24))+""1/1/1970""))"),43710.0)</f>
        <v>43710</v>
      </c>
      <c r="AH1543" s="152">
        <v>1.567408765E9</v>
      </c>
      <c r="AI1543" s="152">
        <v>108026.9483</v>
      </c>
    </row>
    <row r="1544">
      <c r="A1544" s="156">
        <v>1.54764906E9</v>
      </c>
      <c r="B1544" s="156">
        <v>117377.1923</v>
      </c>
      <c r="C1544" s="153">
        <f>IFERROR(__xludf.DUMMYFUNCTION("TO_DATE(INT((A1544/(60*60*24))+""1/1/1970""))"),43481.0)</f>
        <v>43481</v>
      </c>
      <c r="M1544" s="13">
        <v>1.5245136E9</v>
      </c>
      <c r="N1544" s="13">
        <v>29428.7007</v>
      </c>
      <c r="P1544" s="156">
        <v>1.515618E9</v>
      </c>
      <c r="Q1544" s="156">
        <v>184522.6289</v>
      </c>
      <c r="S1544" s="156">
        <v>1.53054E9</v>
      </c>
      <c r="T1544" s="156">
        <v>10113.776</v>
      </c>
      <c r="V1544" s="156">
        <v>1.50759E9</v>
      </c>
      <c r="W1544" s="156">
        <v>91131.0231</v>
      </c>
      <c r="Y1544" s="156">
        <v>1.5050808E9</v>
      </c>
      <c r="Z1544" s="156">
        <v>87012.397</v>
      </c>
      <c r="AA1544" s="153">
        <f>IFERROR(__xludf.DUMMYFUNCTION("TO_DATE(INT((AB1544/(60*60*24))+""1/1/1970""))"),44014.0)</f>
        <v>44014</v>
      </c>
      <c r="AB1544" s="152">
        <v>1.59372E9</v>
      </c>
      <c r="AC1544" s="152">
        <v>187018.8466</v>
      </c>
      <c r="AD1544" s="153">
        <f>IFERROR(__xludf.DUMMYFUNCTION("TO_DATE(INT((AE1544/(60*60*24))+""1/1/1970""))"),44026.0)</f>
        <v>44026</v>
      </c>
      <c r="AE1544" s="156">
        <v>1.5947568E9</v>
      </c>
      <c r="AF1544" s="156">
        <v>112403.73</v>
      </c>
      <c r="AG1544" s="153">
        <f>IFERROR(__xludf.DUMMYFUNCTION("TO_DATE(INT((AH1544/(60*60*24))+""1/1/1970""))"),43710.0)</f>
        <v>43710</v>
      </c>
      <c r="AH1544" s="156">
        <v>1.567424668E9</v>
      </c>
      <c r="AI1544" s="156">
        <v>108026.9483</v>
      </c>
    </row>
    <row r="1545">
      <c r="A1545" s="152">
        <v>1.5476724E9</v>
      </c>
      <c r="B1545" s="152">
        <v>117377.1923</v>
      </c>
      <c r="C1545" s="153">
        <f>IFERROR(__xludf.DUMMYFUNCTION("TO_DATE(INT((A1545/(60*60*24))+""1/1/1970""))"),43481.0)</f>
        <v>43481</v>
      </c>
      <c r="M1545" s="13">
        <v>1.5245784E9</v>
      </c>
      <c r="N1545" s="13">
        <v>29380.566</v>
      </c>
      <c r="P1545" s="152">
        <v>1.5156468E9</v>
      </c>
      <c r="Q1545" s="152">
        <v>184036.3175</v>
      </c>
      <c r="S1545" s="152">
        <v>1.5305616E9</v>
      </c>
      <c r="T1545" s="152">
        <v>10113.776</v>
      </c>
      <c r="V1545" s="152">
        <v>1.5076188E9</v>
      </c>
      <c r="W1545" s="152">
        <v>91120.9533</v>
      </c>
      <c r="Y1545" s="152">
        <v>1.5050844E9</v>
      </c>
      <c r="Z1545" s="152">
        <v>87012.397</v>
      </c>
      <c r="AA1545" s="153">
        <f>IFERROR(__xludf.DUMMYFUNCTION("TO_DATE(INT((AB1545/(60*60*24))+""1/1/1970""))"),44015.0)</f>
        <v>44015</v>
      </c>
      <c r="AB1545" s="156">
        <v>1.5937488E9</v>
      </c>
      <c r="AC1545" s="156">
        <v>187018.8466</v>
      </c>
      <c r="AD1545" s="153">
        <f>IFERROR(__xludf.DUMMYFUNCTION("TO_DATE(INT((AE1545/(60*60*24))+""1/1/1970""))"),44027.0)</f>
        <v>44027</v>
      </c>
      <c r="AE1545" s="152">
        <v>1.5947856E9</v>
      </c>
      <c r="AF1545" s="152">
        <v>112436.58</v>
      </c>
      <c r="AG1545" s="153">
        <f>IFERROR(__xludf.DUMMYFUNCTION("TO_DATE(INT((AH1545/(60*60*24))+""1/1/1970""))"),43710.0)</f>
        <v>43710</v>
      </c>
      <c r="AH1545" s="152">
        <v>1.567440474E9</v>
      </c>
      <c r="AI1545" s="152">
        <v>108026.9483</v>
      </c>
    </row>
    <row r="1546">
      <c r="A1546" s="156">
        <v>1.54773546E9</v>
      </c>
      <c r="B1546" s="156">
        <v>117377.1923</v>
      </c>
      <c r="C1546" s="153">
        <f>IFERROR(__xludf.DUMMYFUNCTION("TO_DATE(INT((A1546/(60*60*24))+""1/1/1970""))"),43482.0)</f>
        <v>43482</v>
      </c>
      <c r="M1546" s="13">
        <v>1.5246E9</v>
      </c>
      <c r="N1546" s="13">
        <v>29380.566</v>
      </c>
      <c r="P1546" s="156">
        <v>1.5156864E9</v>
      </c>
      <c r="Q1546" s="156">
        <v>184036.3175</v>
      </c>
      <c r="S1546" s="156">
        <v>1.5306264E9</v>
      </c>
      <c r="T1546" s="156">
        <v>10117.7898</v>
      </c>
      <c r="V1546" s="156">
        <v>1.5076584E9</v>
      </c>
      <c r="W1546" s="156">
        <v>91117.3812</v>
      </c>
      <c r="Y1546" s="156">
        <v>1.5051204E9</v>
      </c>
      <c r="Z1546" s="156">
        <v>86878.6533</v>
      </c>
      <c r="AA1546" s="153">
        <f>IFERROR(__xludf.DUMMYFUNCTION("TO_DATE(INT((AB1546/(60*60*24))+""1/1/1970""))"),44018.0)</f>
        <v>44018</v>
      </c>
      <c r="AB1546" s="152">
        <v>1.594044E9</v>
      </c>
      <c r="AC1546" s="152">
        <v>191803.7389</v>
      </c>
      <c r="AD1546" s="153">
        <f>IFERROR(__xludf.DUMMYFUNCTION("TO_DATE(INT((AE1546/(60*60*24))+""1/1/1970""))"),44027.0)</f>
        <v>44027</v>
      </c>
      <c r="AE1546" s="156">
        <v>1.5948216E9</v>
      </c>
      <c r="AF1546" s="156">
        <v>112436.58</v>
      </c>
      <c r="AG1546" s="153">
        <f>IFERROR(__xludf.DUMMYFUNCTION("TO_DATE(INT((AH1546/(60*60*24))+""1/1/1970""))"),43710.0)</f>
        <v>43710</v>
      </c>
      <c r="AH1546" s="156">
        <v>1.567456499E9</v>
      </c>
      <c r="AI1546" s="156">
        <v>108026.9483</v>
      </c>
    </row>
    <row r="1547">
      <c r="A1547" s="152">
        <v>1.5477588E9</v>
      </c>
      <c r="B1547" s="152">
        <v>117377.1923</v>
      </c>
      <c r="C1547" s="153">
        <f>IFERROR(__xludf.DUMMYFUNCTION("TO_DATE(INT((A1547/(60*60*24))+""1/1/1970""))"),43482.0)</f>
        <v>43482</v>
      </c>
      <c r="M1547" s="13">
        <v>1.5246648E9</v>
      </c>
      <c r="N1547" s="13">
        <v>29320.74</v>
      </c>
      <c r="P1547" s="152">
        <v>1.5157044E9</v>
      </c>
      <c r="Q1547" s="152">
        <v>184036.3175</v>
      </c>
      <c r="S1547" s="152">
        <v>1.5306372E9</v>
      </c>
      <c r="T1547" s="152">
        <v>10117.7898</v>
      </c>
      <c r="V1547" s="152">
        <v>1.5076764E9</v>
      </c>
      <c r="W1547" s="152">
        <v>91118.8301</v>
      </c>
      <c r="Y1547" s="152">
        <v>1.50516E9</v>
      </c>
      <c r="Z1547" s="152">
        <v>86878.6533</v>
      </c>
      <c r="AA1547" s="153">
        <f>IFERROR(__xludf.DUMMYFUNCTION("TO_DATE(INT((AB1547/(60*60*24))+""1/1/1970""))"),44018.0)</f>
        <v>44018</v>
      </c>
      <c r="AB1547" s="156">
        <v>1.594062E9</v>
      </c>
      <c r="AC1547" s="156">
        <v>192440.6711</v>
      </c>
      <c r="AD1547" s="153">
        <f>IFERROR(__xludf.DUMMYFUNCTION("TO_DATE(INT((AE1547/(60*60*24))+""1/1/1970""))"),44027.0)</f>
        <v>44027</v>
      </c>
      <c r="AE1547" s="152">
        <v>1.5948396E9</v>
      </c>
      <c r="AF1547" s="152">
        <v>112436.58</v>
      </c>
      <c r="AG1547" s="153">
        <f>IFERROR(__xludf.DUMMYFUNCTION("TO_DATE(INT((AH1547/(60*60*24))+""1/1/1970""))"),43710.0)</f>
        <v>43710</v>
      </c>
      <c r="AH1547" s="152">
        <v>1.567466988E9</v>
      </c>
      <c r="AI1547" s="152">
        <v>108026.9483</v>
      </c>
    </row>
    <row r="1548">
      <c r="A1548" s="156">
        <v>1.54782186E9</v>
      </c>
      <c r="B1548" s="156">
        <v>117377.1923</v>
      </c>
      <c r="C1548" s="153">
        <f>IFERROR(__xludf.DUMMYFUNCTION("TO_DATE(INT((A1548/(60*60*24))+""1/1/1970""))"),43483.0)</f>
        <v>43483</v>
      </c>
      <c r="M1548" s="13">
        <v>1.5246864E9</v>
      </c>
      <c r="N1548" s="13">
        <v>29320.74</v>
      </c>
      <c r="P1548" s="156">
        <v>1.5157332E9</v>
      </c>
      <c r="Q1548" s="156">
        <v>186204.5247</v>
      </c>
      <c r="S1548" s="156">
        <v>1.5306624E9</v>
      </c>
      <c r="T1548" s="156">
        <v>10118.2087</v>
      </c>
      <c r="V1548" s="156">
        <v>1.507698E9</v>
      </c>
      <c r="W1548" s="156">
        <v>91117.5943</v>
      </c>
      <c r="Y1548" s="156">
        <v>1.5051708E9</v>
      </c>
      <c r="Z1548" s="156">
        <v>86878.6533</v>
      </c>
      <c r="AA1548" s="153">
        <f>IFERROR(__xludf.DUMMYFUNCTION("TO_DATE(INT((AB1548/(60*60*24))+""1/1/1970""))"),44018.0)</f>
        <v>44018</v>
      </c>
      <c r="AB1548" s="152">
        <v>1.5940656E9</v>
      </c>
      <c r="AC1548" s="152">
        <v>193826.2476</v>
      </c>
      <c r="AD1548" s="153">
        <f>IFERROR(__xludf.DUMMYFUNCTION("TO_DATE(INT((AE1548/(60*60*24))+""1/1/1970""))"),44027.0)</f>
        <v>44027</v>
      </c>
      <c r="AE1548" s="156">
        <v>1.5948432E9</v>
      </c>
      <c r="AF1548" s="156">
        <v>112436.58</v>
      </c>
      <c r="AG1548" s="153">
        <f>IFERROR(__xludf.DUMMYFUNCTION("TO_DATE(INT((AH1548/(60*60*24))+""1/1/1970""))"),43711.0)</f>
        <v>43711</v>
      </c>
      <c r="AH1548" s="156">
        <v>1.567473563E9</v>
      </c>
      <c r="AI1548" s="156">
        <v>108026.9483</v>
      </c>
    </row>
    <row r="1549">
      <c r="A1549" s="152">
        <v>1.5478452E9</v>
      </c>
      <c r="B1549" s="152">
        <v>117377.1923</v>
      </c>
      <c r="C1549" s="153">
        <f>IFERROR(__xludf.DUMMYFUNCTION("TO_DATE(INT((A1549/(60*60*24))+""1/1/1970""))"),43483.0)</f>
        <v>43483</v>
      </c>
      <c r="M1549" s="13">
        <v>1.5247512E9</v>
      </c>
      <c r="N1549" s="13">
        <v>29225.8636</v>
      </c>
      <c r="P1549" s="152">
        <v>1.5157728E9</v>
      </c>
      <c r="Q1549" s="152">
        <v>186204.5247</v>
      </c>
      <c r="S1549" s="152">
        <v>1.5307488E9</v>
      </c>
      <c r="T1549" s="152">
        <v>10115.1967</v>
      </c>
      <c r="V1549" s="152">
        <v>1.5077376E9</v>
      </c>
      <c r="W1549" s="152">
        <v>91116.2037</v>
      </c>
      <c r="Y1549" s="152">
        <v>1.5051996E9</v>
      </c>
      <c r="Z1549" s="152">
        <v>86451.8272</v>
      </c>
      <c r="AA1549" s="153">
        <f>IFERROR(__xludf.DUMMYFUNCTION("TO_DATE(INT((AB1549/(60*60*24))+""1/1/1970""))"),44019.0)</f>
        <v>44019</v>
      </c>
      <c r="AB1549" s="156">
        <v>1.5940944E9</v>
      </c>
      <c r="AC1549" s="156">
        <v>193826.2476</v>
      </c>
      <c r="AD1549" s="153">
        <f>IFERROR(__xludf.DUMMYFUNCTION("TO_DATE(INT((AE1549/(60*60*24))+""1/1/1970""))"),44028.0)</f>
        <v>44028</v>
      </c>
      <c r="AE1549" s="152">
        <v>1.594872E9</v>
      </c>
      <c r="AF1549" s="152">
        <v>112461.33</v>
      </c>
      <c r="AG1549" s="153">
        <f>IFERROR(__xludf.DUMMYFUNCTION("TO_DATE(INT((AH1549/(60*60*24))+""1/1/1970""))"),43711.0)</f>
        <v>43711</v>
      </c>
      <c r="AH1549" s="152">
        <v>1.567489575E9</v>
      </c>
      <c r="AI1549" s="152">
        <v>108026.9483</v>
      </c>
    </row>
    <row r="1550">
      <c r="A1550" s="156">
        <v>1.54816746E9</v>
      </c>
      <c r="B1550" s="156">
        <v>117377.1923</v>
      </c>
      <c r="C1550" s="153">
        <f>IFERROR(__xludf.DUMMYFUNCTION("TO_DATE(INT((A1550/(60*60*24))+""1/1/1970""))"),43487.0)</f>
        <v>43487</v>
      </c>
      <c r="M1550" s="13">
        <v>1.5247728E9</v>
      </c>
      <c r="N1550" s="13">
        <v>29225.8636</v>
      </c>
      <c r="P1550" s="156">
        <v>1.5157908E9</v>
      </c>
      <c r="Q1550" s="156">
        <v>186204.5247</v>
      </c>
      <c r="S1550" s="156">
        <v>1.5307992E9</v>
      </c>
      <c r="T1550" s="156">
        <v>10115.1967</v>
      </c>
      <c r="V1550" s="156">
        <v>1.5077628E9</v>
      </c>
      <c r="W1550" s="156">
        <v>91100.9292</v>
      </c>
      <c r="Y1550" s="156">
        <v>1.5052392E9</v>
      </c>
      <c r="Z1550" s="156">
        <v>86451.8272</v>
      </c>
      <c r="AA1550" s="153">
        <f>IFERROR(__xludf.DUMMYFUNCTION("TO_DATE(INT((AB1550/(60*60*24))+""1/1/1970""))"),44019.0)</f>
        <v>44019</v>
      </c>
      <c r="AB1550" s="152">
        <v>1.5941304E9</v>
      </c>
      <c r="AC1550" s="152">
        <v>194175.492</v>
      </c>
      <c r="AD1550" s="153">
        <f>IFERROR(__xludf.DUMMYFUNCTION("TO_DATE(INT((AE1550/(60*60*24))+""1/1/1970""))"),44028.0)</f>
        <v>44028</v>
      </c>
      <c r="AE1550" s="156">
        <v>1.594908E9</v>
      </c>
      <c r="AF1550" s="156">
        <v>112461.33</v>
      </c>
      <c r="AG1550" s="153">
        <f>IFERROR(__xludf.DUMMYFUNCTION("TO_DATE(INT((AH1550/(60*60*24))+""1/1/1970""))"),43711.0)</f>
        <v>43711</v>
      </c>
      <c r="AH1550" s="156">
        <v>1.567505558E9</v>
      </c>
      <c r="AI1550" s="156">
        <v>108026.9483</v>
      </c>
    </row>
    <row r="1551">
      <c r="A1551" s="152">
        <v>1.5481908E9</v>
      </c>
      <c r="B1551" s="152">
        <v>117377.1923</v>
      </c>
      <c r="C1551" s="153">
        <f>IFERROR(__xludf.DUMMYFUNCTION("TO_DATE(INT((A1551/(60*60*24))+""1/1/1970""))"),43487.0)</f>
        <v>43487</v>
      </c>
      <c r="M1551" s="13">
        <v>1.5248376E9</v>
      </c>
      <c r="N1551" s="13">
        <v>29204.6638</v>
      </c>
      <c r="P1551" s="152">
        <v>1.5158196E9</v>
      </c>
      <c r="Q1551" s="152">
        <v>188174.5076</v>
      </c>
      <c r="S1551" s="152">
        <v>1.5308208E9</v>
      </c>
      <c r="T1551" s="152">
        <v>10115.1967</v>
      </c>
      <c r="V1551" s="152">
        <v>1.5077772E9</v>
      </c>
      <c r="W1551" s="152">
        <v>91099.6316</v>
      </c>
      <c r="Y1551" s="152">
        <v>1.5052572E9</v>
      </c>
      <c r="Z1551" s="152">
        <v>86451.8272</v>
      </c>
      <c r="AA1551" s="153">
        <f>IFERROR(__xludf.DUMMYFUNCTION("TO_DATE(INT((AB1551/(60*60*24))+""1/1/1970""))"),44019.0)</f>
        <v>44019</v>
      </c>
      <c r="AB1551" s="156">
        <v>1.5941484E9</v>
      </c>
      <c r="AC1551" s="156">
        <v>195344.0449</v>
      </c>
      <c r="AD1551" s="153">
        <f>IFERROR(__xludf.DUMMYFUNCTION("TO_DATE(INT((AE1551/(60*60*24))+""1/1/1970""))"),44028.0)</f>
        <v>44028</v>
      </c>
      <c r="AE1551" s="152">
        <v>1.594926E9</v>
      </c>
      <c r="AF1551" s="152">
        <v>112461.33</v>
      </c>
      <c r="AG1551" s="153">
        <f>IFERROR(__xludf.DUMMYFUNCTION("TO_DATE(INT((AH1551/(60*60*24))+""1/1/1970""))"),43711.0)</f>
        <v>43711</v>
      </c>
      <c r="AH1551" s="152">
        <v>1.56752136E9</v>
      </c>
      <c r="AI1551" s="152">
        <v>106102.9308</v>
      </c>
    </row>
    <row r="1552">
      <c r="A1552" s="156">
        <v>1.54825386E9</v>
      </c>
      <c r="B1552" s="156">
        <v>117377.1923</v>
      </c>
      <c r="C1552" s="153">
        <f>IFERROR(__xludf.DUMMYFUNCTION("TO_DATE(INT((A1552/(60*60*24))+""1/1/1970""))"),43488.0)</f>
        <v>43488</v>
      </c>
      <c r="M1552" s="13">
        <v>1.5248592E9</v>
      </c>
      <c r="N1552" s="13">
        <v>29204.6638</v>
      </c>
      <c r="P1552" s="156">
        <v>1.5161148E9</v>
      </c>
      <c r="Q1552" s="156">
        <v>188174.5076</v>
      </c>
      <c r="S1552" s="156">
        <v>1.5308856E9</v>
      </c>
      <c r="T1552" s="156">
        <v>10114.0961</v>
      </c>
      <c r="V1552" s="156">
        <v>1.5078168E9</v>
      </c>
      <c r="W1552" s="156">
        <v>91112.7789</v>
      </c>
      <c r="Y1552" s="156">
        <v>1.5052788E9</v>
      </c>
      <c r="Z1552" s="156">
        <v>86552.0449</v>
      </c>
      <c r="AA1552" s="153">
        <f>IFERROR(__xludf.DUMMYFUNCTION("TO_DATE(INT((AB1552/(60*60*24))+""1/1/1970""))"),44019.0)</f>
        <v>44019</v>
      </c>
      <c r="AB1552" s="152">
        <v>1.594152E9</v>
      </c>
      <c r="AC1552" s="152">
        <v>194444.1505</v>
      </c>
      <c r="AD1552" s="153">
        <f>IFERROR(__xludf.DUMMYFUNCTION("TO_DATE(INT((AE1552/(60*60*24))+""1/1/1970""))"),44028.0)</f>
        <v>44028</v>
      </c>
      <c r="AE1552" s="156">
        <v>1.5949296E9</v>
      </c>
      <c r="AF1552" s="156">
        <v>112461.33</v>
      </c>
      <c r="AG1552" s="153">
        <f>IFERROR(__xludf.DUMMYFUNCTION("TO_DATE(INT((AH1552/(60*60*24))+""1/1/1970""))"),43711.0)</f>
        <v>43711</v>
      </c>
      <c r="AH1552" s="156">
        <v>1.5675372E9</v>
      </c>
      <c r="AI1552" s="156">
        <v>105856.3909</v>
      </c>
    </row>
    <row r="1553">
      <c r="A1553" s="152">
        <v>1.5482772E9</v>
      </c>
      <c r="B1553" s="152">
        <v>117377.1923</v>
      </c>
      <c r="C1553" s="153">
        <f>IFERROR(__xludf.DUMMYFUNCTION("TO_DATE(INT((A1553/(60*60*24))+""1/1/1970""))"),43488.0)</f>
        <v>43488</v>
      </c>
      <c r="M1553" s="13">
        <v>1.5248736E9</v>
      </c>
      <c r="N1553" s="13">
        <v>29167.1741</v>
      </c>
      <c r="P1553" s="152">
        <v>1.5161364E9</v>
      </c>
      <c r="Q1553" s="152">
        <v>188174.5076</v>
      </c>
      <c r="S1553" s="152">
        <v>1.5309072E9</v>
      </c>
      <c r="T1553" s="152">
        <v>10114.0961</v>
      </c>
      <c r="V1553" s="152">
        <v>1.5078492E9</v>
      </c>
      <c r="W1553" s="152">
        <v>91109.9278</v>
      </c>
      <c r="Y1553" s="152">
        <v>1.5053184E9</v>
      </c>
      <c r="Z1553" s="152">
        <v>86552.0449</v>
      </c>
      <c r="AA1553" s="153">
        <f>IFERROR(__xludf.DUMMYFUNCTION("TO_DATE(INT((AB1553/(60*60*24))+""1/1/1970""))"),44020.0)</f>
        <v>44020</v>
      </c>
      <c r="AB1553" s="156">
        <v>1.5941808E9</v>
      </c>
      <c r="AC1553" s="156">
        <v>194444.1505</v>
      </c>
      <c r="AD1553" s="153">
        <f>IFERROR(__xludf.DUMMYFUNCTION("TO_DATE(INT((AE1553/(60*60*24))+""1/1/1970""))"),44029.0)</f>
        <v>44029</v>
      </c>
      <c r="AE1553" s="152">
        <v>1.5949584E9</v>
      </c>
      <c r="AF1553" s="152">
        <v>112517.03</v>
      </c>
      <c r="AG1553" s="153">
        <f>IFERROR(__xludf.DUMMYFUNCTION("TO_DATE(INT((AH1553/(60*60*24))+""1/1/1970""))"),43711.0)</f>
        <v>43711</v>
      </c>
      <c r="AH1553" s="152">
        <v>1.567553075E9</v>
      </c>
      <c r="AI1553" s="152">
        <v>105929.9495</v>
      </c>
    </row>
    <row r="1554">
      <c r="A1554" s="156">
        <v>1.54834026E9</v>
      </c>
      <c r="B1554" s="156">
        <v>117377.1923</v>
      </c>
      <c r="C1554" s="153">
        <f>IFERROR(__xludf.DUMMYFUNCTION("TO_DATE(INT((A1554/(60*60*24))+""1/1/1970""))"),43489.0)</f>
        <v>43489</v>
      </c>
      <c r="M1554" s="13">
        <v>1.52496E9</v>
      </c>
      <c r="N1554" s="13">
        <v>29167.1741</v>
      </c>
      <c r="P1554" s="156">
        <v>1.5161652E9</v>
      </c>
      <c r="Q1554" s="156">
        <v>187095.8228</v>
      </c>
      <c r="S1554" s="156">
        <v>1.5309216E9</v>
      </c>
      <c r="T1554" s="156">
        <v>10105.254</v>
      </c>
      <c r="V1554" s="156">
        <v>1.5078564E9</v>
      </c>
      <c r="W1554" s="156">
        <v>91108.7668</v>
      </c>
      <c r="Y1554" s="156">
        <v>1.5053436E9</v>
      </c>
      <c r="Z1554" s="156">
        <v>86552.0449</v>
      </c>
      <c r="AA1554" s="153">
        <f>IFERROR(__xludf.DUMMYFUNCTION("TO_DATE(INT((AB1554/(60*60*24))+""1/1/1970""))"),44020.0)</f>
        <v>44020</v>
      </c>
      <c r="AB1554" s="152">
        <v>1.5942168E9</v>
      </c>
      <c r="AC1554" s="152">
        <v>196340.6528</v>
      </c>
      <c r="AD1554" s="153">
        <f>IFERROR(__xludf.DUMMYFUNCTION("TO_DATE(INT((AE1554/(60*60*24))+""1/1/1970""))"),44029.0)</f>
        <v>44029</v>
      </c>
      <c r="AE1554" s="156">
        <v>1.5949944E9</v>
      </c>
      <c r="AF1554" s="156">
        <v>112517.03</v>
      </c>
      <c r="AG1554" s="153">
        <f>IFERROR(__xludf.DUMMYFUNCTION("TO_DATE(INT((AH1554/(60*60*24))+""1/1/1970""))"),43711.0)</f>
        <v>43711</v>
      </c>
      <c r="AH1554" s="156">
        <v>1.567555185E9</v>
      </c>
      <c r="AI1554" s="156">
        <v>105929.9495</v>
      </c>
    </row>
    <row r="1555">
      <c r="A1555" s="152">
        <v>1.5483636E9</v>
      </c>
      <c r="B1555" s="152">
        <v>117377.1923</v>
      </c>
      <c r="C1555" s="153">
        <f>IFERROR(__xludf.DUMMYFUNCTION("TO_DATE(INT((A1555/(60*60*24))+""1/1/1970""))"),43489.0)</f>
        <v>43489</v>
      </c>
      <c r="M1555" s="13">
        <v>1.5250464E9</v>
      </c>
      <c r="N1555" s="13">
        <v>29191.6743</v>
      </c>
      <c r="P1555" s="152">
        <v>1.5162048E9</v>
      </c>
      <c r="Q1555" s="152">
        <v>187095.8228</v>
      </c>
      <c r="S1555" s="152">
        <v>1.5310944E9</v>
      </c>
      <c r="T1555" s="152">
        <v>10105.0328</v>
      </c>
      <c r="V1555" s="152">
        <v>1.507896E9</v>
      </c>
      <c r="W1555" s="152">
        <v>91218.648</v>
      </c>
      <c r="Y1555" s="152">
        <v>1.505358E9</v>
      </c>
      <c r="Z1555" s="152">
        <v>85953.2627</v>
      </c>
      <c r="AA1555" s="153">
        <f>IFERROR(__xludf.DUMMYFUNCTION("TO_DATE(INT((AB1555/(60*60*24))+""1/1/1970""))"),44020.0)</f>
        <v>44020</v>
      </c>
      <c r="AB1555" s="156">
        <v>1.5942348E9</v>
      </c>
      <c r="AC1555" s="156">
        <v>195728.3309</v>
      </c>
      <c r="AD1555" s="153">
        <f>IFERROR(__xludf.DUMMYFUNCTION("TO_DATE(INT((AE1555/(60*60*24))+""1/1/1970""))"),44029.0)</f>
        <v>44029</v>
      </c>
      <c r="AE1555" s="152">
        <v>1.5950124E9</v>
      </c>
      <c r="AF1555" s="152">
        <v>112517.03</v>
      </c>
      <c r="AG1555" s="153">
        <f>IFERROR(__xludf.DUMMYFUNCTION("TO_DATE(INT((AH1555/(60*60*24))+""1/1/1970""))"),43712.0)</f>
        <v>43712</v>
      </c>
      <c r="AH1555" s="152">
        <v>1.567568944E9</v>
      </c>
      <c r="AI1555" s="152">
        <v>105929.9495</v>
      </c>
    </row>
    <row r="1556">
      <c r="A1556" s="156">
        <v>1.54842666E9</v>
      </c>
      <c r="B1556" s="156">
        <v>117377.1923</v>
      </c>
      <c r="C1556" s="153">
        <f>IFERROR(__xludf.DUMMYFUNCTION("TO_DATE(INT((A1556/(60*60*24))+""1/1/1970""))"),43490.0)</f>
        <v>43490</v>
      </c>
      <c r="M1556" s="13">
        <v>1.5250968E9</v>
      </c>
      <c r="N1556" s="13">
        <v>29191.6743</v>
      </c>
      <c r="P1556" s="156">
        <v>1.5162228E9</v>
      </c>
      <c r="Q1556" s="156">
        <v>187095.8228</v>
      </c>
      <c r="S1556" s="156">
        <v>1.5311448E9</v>
      </c>
      <c r="T1556" s="156">
        <v>10105.0328</v>
      </c>
      <c r="V1556" s="156">
        <v>1.5079284E9</v>
      </c>
      <c r="W1556" s="156">
        <v>90953.4612</v>
      </c>
      <c r="Y1556" s="156">
        <v>1.5053976E9</v>
      </c>
      <c r="Z1556" s="156">
        <v>85953.2627</v>
      </c>
      <c r="AA1556" s="153">
        <f>IFERROR(__xludf.DUMMYFUNCTION("TO_DATE(INT((AB1556/(60*60*24))+""1/1/1970""))"),44020.0)</f>
        <v>44020</v>
      </c>
      <c r="AB1556" s="152">
        <v>1.5942384E9</v>
      </c>
      <c r="AC1556" s="152">
        <v>197063.1192</v>
      </c>
      <c r="AD1556" s="153">
        <f>IFERROR(__xludf.DUMMYFUNCTION("TO_DATE(INT((AE1556/(60*60*24))+""1/1/1970""))"),44029.0)</f>
        <v>44029</v>
      </c>
      <c r="AE1556" s="156">
        <v>1.595016E9</v>
      </c>
      <c r="AF1556" s="156">
        <v>112517.03</v>
      </c>
      <c r="AG1556" s="153">
        <f>IFERROR(__xludf.DUMMYFUNCTION("TO_DATE(INT((AH1556/(60*60*24))+""1/1/1970""))"),43712.0)</f>
        <v>43712</v>
      </c>
      <c r="AH1556" s="156">
        <v>1.567584797E9</v>
      </c>
      <c r="AI1556" s="156">
        <v>105929.9495</v>
      </c>
    </row>
    <row r="1557">
      <c r="A1557" s="152">
        <v>1.54845E9</v>
      </c>
      <c r="B1557" s="152">
        <v>117377.1923</v>
      </c>
      <c r="C1557" s="153">
        <f>IFERROR(__xludf.DUMMYFUNCTION("TO_DATE(INT((A1557/(60*60*24))+""1/1/1970""))"),43490.0)</f>
        <v>43490</v>
      </c>
      <c r="M1557" s="13">
        <v>1.5251184E9</v>
      </c>
      <c r="N1557" s="13">
        <v>29191.6743</v>
      </c>
      <c r="P1557" s="152">
        <v>1.5162516E9</v>
      </c>
      <c r="Q1557" s="152">
        <v>190012.479</v>
      </c>
      <c r="S1557" s="152">
        <v>1.5311664E9</v>
      </c>
      <c r="T1557" s="152">
        <v>10105.0328</v>
      </c>
      <c r="V1557" s="152">
        <v>1.5081048E9</v>
      </c>
      <c r="W1557" s="152">
        <v>90993.2021</v>
      </c>
      <c r="Y1557" s="152">
        <v>1.50543E9</v>
      </c>
      <c r="Z1557" s="152">
        <v>85953.2627</v>
      </c>
      <c r="AA1557" s="153">
        <f>IFERROR(__xludf.DUMMYFUNCTION("TO_DATE(INT((AB1557/(60*60*24))+""1/1/1970""))"),44021.0)</f>
        <v>44021</v>
      </c>
      <c r="AB1557" s="156">
        <v>1.5942672E9</v>
      </c>
      <c r="AC1557" s="156">
        <v>197063.1192</v>
      </c>
      <c r="AD1557" s="153">
        <f>IFERROR(__xludf.DUMMYFUNCTION("TO_DATE(INT((AE1557/(60*60*24))+""1/1/1970""))"),44030.0)</f>
        <v>44030</v>
      </c>
      <c r="AE1557" s="152">
        <v>1.5950448E9</v>
      </c>
      <c r="AF1557" s="152">
        <v>112647.93</v>
      </c>
      <c r="AG1557" s="153">
        <f>IFERROR(__xludf.DUMMYFUNCTION("TO_DATE(INT((AH1557/(60*60*24))+""1/1/1970""))"),43712.0)</f>
        <v>43712</v>
      </c>
      <c r="AH1557" s="152">
        <v>1.567600654E9</v>
      </c>
      <c r="AI1557" s="152">
        <v>105929.9495</v>
      </c>
    </row>
    <row r="1558">
      <c r="A1558" s="156">
        <v>1.54868586E9</v>
      </c>
      <c r="B1558" s="156">
        <v>117377.1923</v>
      </c>
      <c r="C1558" s="153">
        <f>IFERROR(__xludf.DUMMYFUNCTION("TO_DATE(INT((A1558/(60*60*24))+""1/1/1970""))"),43493.0)</f>
        <v>43493</v>
      </c>
      <c r="M1558" s="13">
        <v>1.5251832E9</v>
      </c>
      <c r="N1558" s="13">
        <v>29172.5507</v>
      </c>
      <c r="P1558" s="156">
        <v>1.5162912E9</v>
      </c>
      <c r="Q1558" s="156">
        <v>190012.479</v>
      </c>
      <c r="S1558" s="156">
        <v>1.5312312E9</v>
      </c>
      <c r="T1558" s="156">
        <v>10110.459</v>
      </c>
      <c r="V1558" s="156">
        <v>1.5081084E9</v>
      </c>
      <c r="W1558" s="156">
        <v>91029.6328</v>
      </c>
      <c r="Y1558" s="156">
        <v>1.5054372E9</v>
      </c>
      <c r="Z1558" s="156">
        <v>86187.9449</v>
      </c>
      <c r="AA1558" s="153">
        <f>IFERROR(__xludf.DUMMYFUNCTION("TO_DATE(INT((AB1558/(60*60*24))+""1/1/1970""))"),44021.0)</f>
        <v>44021</v>
      </c>
      <c r="AB1558" s="152">
        <v>1.5943032E9</v>
      </c>
      <c r="AC1558" s="152">
        <v>199130.7925</v>
      </c>
      <c r="AD1558" s="153">
        <f>IFERROR(__xludf.DUMMYFUNCTION("TO_DATE(INT((AE1558/(60*60*24))+""1/1/1970""))"),44032.0)</f>
        <v>44032</v>
      </c>
      <c r="AE1558" s="156">
        <v>1.5952536E9</v>
      </c>
      <c r="AF1558" s="156">
        <v>112647.93</v>
      </c>
      <c r="AG1558" s="153">
        <f>IFERROR(__xludf.DUMMYFUNCTION("TO_DATE(INT((AH1558/(60*60*24))+""1/1/1970""))"),43712.0)</f>
        <v>43712</v>
      </c>
      <c r="AH1558" s="156">
        <v>1.56761646E9</v>
      </c>
      <c r="AI1558" s="156">
        <v>106522.6222</v>
      </c>
    </row>
    <row r="1559">
      <c r="A1559" s="152">
        <v>1.5487092E9</v>
      </c>
      <c r="B1559" s="152">
        <v>117377.1923</v>
      </c>
      <c r="C1559" s="153">
        <f>IFERROR(__xludf.DUMMYFUNCTION("TO_DATE(INT((A1559/(60*60*24))+""1/1/1970""))"),43493.0)</f>
        <v>43493</v>
      </c>
      <c r="M1559" s="13">
        <v>1.5252048E9</v>
      </c>
      <c r="N1559" s="13">
        <v>29172.5507</v>
      </c>
      <c r="P1559" s="152">
        <v>1.5163092E9</v>
      </c>
      <c r="Q1559" s="152">
        <v>190012.479</v>
      </c>
      <c r="S1559" s="152">
        <v>1.5312528E9</v>
      </c>
      <c r="T1559" s="152">
        <v>10110.459</v>
      </c>
      <c r="V1559" s="152">
        <v>1.5081444E9</v>
      </c>
      <c r="W1559" s="152">
        <v>90988.6237</v>
      </c>
      <c r="Y1559" s="152">
        <v>1.5054768E9</v>
      </c>
      <c r="Z1559" s="152">
        <v>86187.9449</v>
      </c>
      <c r="AA1559" s="153">
        <f>IFERROR(__xludf.DUMMYFUNCTION("TO_DATE(INT((AB1559/(60*60*24))+""1/1/1970""))"),44021.0)</f>
        <v>44021</v>
      </c>
      <c r="AB1559" s="156">
        <v>1.5943212E9</v>
      </c>
      <c r="AC1559" s="156">
        <v>199591.9382</v>
      </c>
      <c r="AD1559" s="153">
        <f>IFERROR(__xludf.DUMMYFUNCTION("TO_DATE(INT((AE1559/(60*60*24))+""1/1/1970""))"),44032.0)</f>
        <v>44032</v>
      </c>
      <c r="AE1559" s="152">
        <v>1.5952716E9</v>
      </c>
      <c r="AF1559" s="152">
        <v>112647.93</v>
      </c>
      <c r="AG1559" s="153">
        <f>IFERROR(__xludf.DUMMYFUNCTION("TO_DATE(INT((AH1559/(60*60*24))+""1/1/1970""))"),43712.0)</f>
        <v>43712</v>
      </c>
      <c r="AH1559" s="152">
        <v>1.567632292E9</v>
      </c>
      <c r="AI1559" s="152">
        <v>106643.3234</v>
      </c>
    </row>
    <row r="1560">
      <c r="A1560" s="156">
        <v>1.54877226E9</v>
      </c>
      <c r="B1560" s="156">
        <v>117377.1923</v>
      </c>
      <c r="C1560" s="153">
        <f>IFERROR(__xludf.DUMMYFUNCTION("TO_DATE(INT((A1560/(60*60*24))+""1/1/1970""))"),43494.0)</f>
        <v>43494</v>
      </c>
      <c r="M1560" s="13">
        <v>1.5252696E9</v>
      </c>
      <c r="N1560" s="13">
        <v>29229.2333</v>
      </c>
      <c r="P1560" s="156">
        <v>1.516338E9</v>
      </c>
      <c r="Q1560" s="156">
        <v>189565.4968</v>
      </c>
      <c r="S1560" s="156">
        <v>1.5313176E9</v>
      </c>
      <c r="T1560" s="156">
        <v>10109.6003</v>
      </c>
      <c r="V1560" s="156">
        <v>1.508184E9</v>
      </c>
      <c r="W1560" s="156">
        <v>91150.5661</v>
      </c>
      <c r="Y1560" s="156">
        <v>1.5055092E9</v>
      </c>
      <c r="Z1560" s="156">
        <v>86187.9449</v>
      </c>
      <c r="AA1560" s="153">
        <f>IFERROR(__xludf.DUMMYFUNCTION("TO_DATE(INT((AB1560/(60*60*24))+""1/1/1970""))"),44021.0)</f>
        <v>44021</v>
      </c>
      <c r="AB1560" s="152">
        <v>1.5943248E9</v>
      </c>
      <c r="AC1560" s="152">
        <v>199369.6339</v>
      </c>
      <c r="AD1560" s="153">
        <f>IFERROR(__xludf.DUMMYFUNCTION("TO_DATE(INT((AE1560/(60*60*24))+""1/1/1970""))"),44032.0)</f>
        <v>44032</v>
      </c>
      <c r="AE1560" s="156">
        <v>1.5952752E9</v>
      </c>
      <c r="AF1560" s="156">
        <v>112647.93</v>
      </c>
      <c r="AG1560" s="153">
        <f>IFERROR(__xludf.DUMMYFUNCTION("TO_DATE(INT((AH1560/(60*60*24))+""1/1/1970""))"),43712.0)</f>
        <v>43712</v>
      </c>
      <c r="AH1560" s="156">
        <v>1.567641335E9</v>
      </c>
      <c r="AI1560" s="156">
        <v>106643.3234</v>
      </c>
    </row>
    <row r="1561">
      <c r="A1561" s="152">
        <v>1.5487956E9</v>
      </c>
      <c r="B1561" s="152">
        <v>117020.7352</v>
      </c>
      <c r="C1561" s="153">
        <f>IFERROR(__xludf.DUMMYFUNCTION("TO_DATE(INT((A1561/(60*60*24))+""1/1/1970""))"),43494.0)</f>
        <v>43494</v>
      </c>
      <c r="M1561" s="13">
        <v>1.5252912E9</v>
      </c>
      <c r="N1561" s="13">
        <v>29229.2333</v>
      </c>
      <c r="P1561" s="152">
        <v>1.5163776E9</v>
      </c>
      <c r="Q1561" s="152">
        <v>189565.4968</v>
      </c>
      <c r="S1561" s="152">
        <v>1.5313392E9</v>
      </c>
      <c r="T1561" s="152">
        <v>10109.6003</v>
      </c>
      <c r="V1561" s="152">
        <v>1.5081948E9</v>
      </c>
      <c r="W1561" s="152">
        <v>91144.417</v>
      </c>
      <c r="Y1561" s="152">
        <v>1.50552E9</v>
      </c>
      <c r="Z1561" s="152">
        <v>86379.7282</v>
      </c>
      <c r="AA1561" s="153">
        <f>IFERROR(__xludf.DUMMYFUNCTION("TO_DATE(INT((AB1561/(60*60*24))+""1/1/1970""))"),44022.0)</f>
        <v>44022</v>
      </c>
      <c r="AB1561" s="156">
        <v>1.5943536E9</v>
      </c>
      <c r="AC1561" s="156">
        <v>199369.6339</v>
      </c>
      <c r="AD1561" s="153">
        <f>IFERROR(__xludf.DUMMYFUNCTION("TO_DATE(INT((AE1561/(60*60*24))+""1/1/1970""))"),44033.0)</f>
        <v>44033</v>
      </c>
      <c r="AE1561" s="152">
        <v>1.595304E9</v>
      </c>
      <c r="AF1561" s="152">
        <v>112361.535</v>
      </c>
      <c r="AG1561" s="153">
        <f>IFERROR(__xludf.DUMMYFUNCTION("TO_DATE(INT((AH1561/(60*60*24))+""1/1/1970""))"),43713.0)</f>
        <v>43713</v>
      </c>
      <c r="AH1561" s="152">
        <v>1.567648526E9</v>
      </c>
      <c r="AI1561" s="152">
        <v>106643.3234</v>
      </c>
    </row>
    <row r="1562">
      <c r="A1562" s="156">
        <v>1.54885866E9</v>
      </c>
      <c r="B1562" s="156">
        <v>117746.7469</v>
      </c>
      <c r="C1562" s="153">
        <f>IFERROR(__xludf.DUMMYFUNCTION("TO_DATE(INT((A1562/(60*60*24))+""1/1/1970""))"),43495.0)</f>
        <v>43495</v>
      </c>
      <c r="M1562" s="13">
        <v>1.525356E9</v>
      </c>
      <c r="N1562" s="13">
        <v>29425.3296</v>
      </c>
      <c r="P1562" s="156">
        <v>1.5163956E9</v>
      </c>
      <c r="Q1562" s="156">
        <v>189565.4968</v>
      </c>
      <c r="S1562" s="156">
        <v>1.531404E9</v>
      </c>
      <c r="T1562" s="156">
        <v>10107.4244</v>
      </c>
      <c r="V1562" s="156">
        <v>1.5082236E9</v>
      </c>
      <c r="W1562" s="156">
        <v>91327.2642</v>
      </c>
      <c r="Y1562" s="156">
        <v>1.5056856E9</v>
      </c>
      <c r="Z1562" s="156">
        <v>86379.7282</v>
      </c>
      <c r="AA1562" s="153">
        <f>IFERROR(__xludf.DUMMYFUNCTION("TO_DATE(INT((AB1562/(60*60*24))+""1/1/1970""))"),44022.0)</f>
        <v>44022</v>
      </c>
      <c r="AB1562" s="152">
        <v>1.5943896E9</v>
      </c>
      <c r="AC1562" s="152">
        <v>197872.7077</v>
      </c>
      <c r="AD1562" s="153">
        <f>IFERROR(__xludf.DUMMYFUNCTION("TO_DATE(INT((AE1562/(60*60*24))+""1/1/1970""))"),44033.0)</f>
        <v>44033</v>
      </c>
      <c r="AE1562" s="156">
        <v>1.59534E9</v>
      </c>
      <c r="AF1562" s="156">
        <v>112361.535</v>
      </c>
      <c r="AG1562" s="153">
        <f>IFERROR(__xludf.DUMMYFUNCTION("TO_DATE(INT((AH1562/(60*60*24))+""1/1/1970""))"),43713.0)</f>
        <v>43713</v>
      </c>
      <c r="AH1562" s="156">
        <v>1.567664328E9</v>
      </c>
      <c r="AI1562" s="156">
        <v>106643.3234</v>
      </c>
    </row>
    <row r="1563">
      <c r="A1563" s="152">
        <v>1.548882E9</v>
      </c>
      <c r="B1563" s="152">
        <v>118866.7527</v>
      </c>
      <c r="C1563" s="153">
        <f>IFERROR(__xludf.DUMMYFUNCTION("TO_DATE(INT((A1563/(60*60*24))+""1/1/1970""))"),43495.0)</f>
        <v>43495</v>
      </c>
      <c r="M1563" s="13">
        <v>1.5253776E9</v>
      </c>
      <c r="N1563" s="13">
        <v>29425.3296</v>
      </c>
      <c r="P1563" s="152">
        <v>1.5164244E9</v>
      </c>
      <c r="Q1563" s="152">
        <v>190884.3725</v>
      </c>
      <c r="S1563" s="152">
        <v>1.5314256E9</v>
      </c>
      <c r="T1563" s="152">
        <v>10107.4244</v>
      </c>
      <c r="V1563" s="152">
        <v>1.5082632E9</v>
      </c>
      <c r="W1563" s="152">
        <v>91329.1423</v>
      </c>
      <c r="Y1563" s="152">
        <v>1.5056892E9</v>
      </c>
      <c r="Z1563" s="152">
        <v>86379.7282</v>
      </c>
      <c r="AA1563" s="153">
        <f>IFERROR(__xludf.DUMMYFUNCTION("TO_DATE(INT((AB1563/(60*60*24))+""1/1/1970""))"),44022.0)</f>
        <v>44022</v>
      </c>
      <c r="AB1563" s="156">
        <v>1.5944076E9</v>
      </c>
      <c r="AC1563" s="156">
        <v>201735.8806</v>
      </c>
      <c r="AD1563" s="153">
        <f>IFERROR(__xludf.DUMMYFUNCTION("TO_DATE(INT((AE1563/(60*60*24))+""1/1/1970""))"),44033.0)</f>
        <v>44033</v>
      </c>
      <c r="AE1563" s="152">
        <v>1.595358E9</v>
      </c>
      <c r="AF1563" s="152">
        <v>112361.535</v>
      </c>
      <c r="AG1563" s="153">
        <f>IFERROR(__xludf.DUMMYFUNCTION("TO_DATE(INT((AH1563/(60*60*24))+""1/1/1970""))"),43713.0)</f>
        <v>43713</v>
      </c>
      <c r="AH1563" s="152">
        <v>1.567680172E9</v>
      </c>
      <c r="AI1563" s="152">
        <v>106643.3234</v>
      </c>
    </row>
    <row r="1564">
      <c r="A1564" s="156">
        <v>1.54894506E9</v>
      </c>
      <c r="B1564" s="156">
        <v>118888.8872</v>
      </c>
      <c r="C1564" s="153">
        <f>IFERROR(__xludf.DUMMYFUNCTION("TO_DATE(INT((A1564/(60*60*24))+""1/1/1970""))"),43496.0)</f>
        <v>43496</v>
      </c>
      <c r="M1564" s="13">
        <v>1.5254424E9</v>
      </c>
      <c r="N1564" s="13">
        <v>29627.99</v>
      </c>
      <c r="P1564" s="156">
        <v>1.5166332E9</v>
      </c>
      <c r="Q1564" s="156">
        <v>190884.3725</v>
      </c>
      <c r="S1564" s="156">
        <v>1.5314904E9</v>
      </c>
      <c r="T1564" s="156">
        <v>10113.894</v>
      </c>
      <c r="V1564" s="156">
        <v>1.5082812E9</v>
      </c>
      <c r="W1564" s="156">
        <v>91265.5294</v>
      </c>
      <c r="Y1564" s="156">
        <v>1.5057252E9</v>
      </c>
      <c r="Z1564" s="156">
        <v>86307.2688</v>
      </c>
      <c r="AA1564" s="153">
        <f>IFERROR(__xludf.DUMMYFUNCTION("TO_DATE(INT((AB1564/(60*60*24))+""1/1/1970""))"),44022.0)</f>
        <v>44022</v>
      </c>
      <c r="AB1564" s="152">
        <v>1.5944112E9</v>
      </c>
      <c r="AC1564" s="152">
        <v>203308.3554</v>
      </c>
      <c r="AD1564" s="153">
        <f>IFERROR(__xludf.DUMMYFUNCTION("TO_DATE(INT((AE1564/(60*60*24))+""1/1/1970""))"),44033.0)</f>
        <v>44033</v>
      </c>
      <c r="AE1564" s="156">
        <v>1.5953616E9</v>
      </c>
      <c r="AF1564" s="156">
        <v>112361.535</v>
      </c>
      <c r="AG1564" s="153">
        <f>IFERROR(__xludf.DUMMYFUNCTION("TO_DATE(INT((AH1564/(60*60*24))+""1/1/1970""))"),43713.0)</f>
        <v>43713</v>
      </c>
      <c r="AH1564" s="156">
        <v>1.56769602E9</v>
      </c>
      <c r="AI1564" s="156">
        <v>108474.9345</v>
      </c>
    </row>
    <row r="1565">
      <c r="A1565" s="152">
        <v>1.5489684E9</v>
      </c>
      <c r="B1565" s="152">
        <v>119907.0743</v>
      </c>
      <c r="C1565" s="153">
        <f>IFERROR(__xludf.DUMMYFUNCTION("TO_DATE(INT((A1565/(60*60*24))+""1/1/1970""))"),43496.0)</f>
        <v>43496</v>
      </c>
      <c r="M1565" s="13">
        <v>1.525464E9</v>
      </c>
      <c r="N1565" s="13">
        <v>29627.99</v>
      </c>
      <c r="P1565" s="152">
        <v>1.5166548E9</v>
      </c>
      <c r="Q1565" s="152">
        <v>190884.3725</v>
      </c>
      <c r="S1565" s="152">
        <v>1.531512E9</v>
      </c>
      <c r="T1565" s="152">
        <v>10113.894</v>
      </c>
      <c r="V1565" s="152">
        <v>1.5083028E9</v>
      </c>
      <c r="W1565" s="152">
        <v>91311.3417</v>
      </c>
      <c r="Y1565" s="152">
        <v>1.5057648E9</v>
      </c>
      <c r="Z1565" s="152">
        <v>86307.2688</v>
      </c>
      <c r="AA1565" s="153">
        <f>IFERROR(__xludf.DUMMYFUNCTION("TO_DATE(INT((AB1565/(60*60*24))+""1/1/1970""))"),44023.0)</f>
        <v>44023</v>
      </c>
      <c r="AB1565" s="156">
        <v>1.59444E9</v>
      </c>
      <c r="AC1565" s="156">
        <v>203308.3554</v>
      </c>
      <c r="AD1565" s="153">
        <f>IFERROR(__xludf.DUMMYFUNCTION("TO_DATE(INT((AE1565/(60*60*24))+""1/1/1970""))"),44034.0)</f>
        <v>44034</v>
      </c>
      <c r="AE1565" s="152">
        <v>1.5953904E9</v>
      </c>
      <c r="AF1565" s="152">
        <v>113272.185</v>
      </c>
      <c r="AG1565" s="153">
        <f>IFERROR(__xludf.DUMMYFUNCTION("TO_DATE(INT((AH1565/(60*60*24))+""1/1/1970""))"),43713.0)</f>
        <v>43713</v>
      </c>
      <c r="AH1565" s="152">
        <v>1.56771186E9</v>
      </c>
      <c r="AI1565" s="152">
        <v>108190.508</v>
      </c>
    </row>
    <row r="1566">
      <c r="A1566" s="156">
        <v>1.54903146E9</v>
      </c>
      <c r="B1566" s="156">
        <v>119986.7585</v>
      </c>
      <c r="C1566" s="153">
        <f>IFERROR(__xludf.DUMMYFUNCTION("TO_DATE(INT((A1566/(60*60*24))+""1/1/1970""))"),43497.0)</f>
        <v>43497</v>
      </c>
      <c r="M1566" s="13">
        <v>1.5254784E9</v>
      </c>
      <c r="N1566" s="13">
        <v>29642.7401</v>
      </c>
      <c r="P1566" s="156">
        <v>1.5166836E9</v>
      </c>
      <c r="Q1566" s="156">
        <v>193327.7494</v>
      </c>
      <c r="S1566" s="156">
        <v>1.5315264E9</v>
      </c>
      <c r="T1566" s="156">
        <v>10111.3303</v>
      </c>
      <c r="V1566" s="156">
        <v>1.5083424E9</v>
      </c>
      <c r="W1566" s="156">
        <v>91734.3075</v>
      </c>
      <c r="Y1566" s="156">
        <v>1.5057756E9</v>
      </c>
      <c r="Z1566" s="156">
        <v>86307.2688</v>
      </c>
      <c r="AA1566" s="153">
        <f>IFERROR(__xludf.DUMMYFUNCTION("TO_DATE(INT((AB1566/(60*60*24))+""1/1/1970""))"),44025.0)</f>
        <v>44025</v>
      </c>
      <c r="AB1566" s="152">
        <v>1.5946488E9</v>
      </c>
      <c r="AC1566" s="152">
        <v>208358.4308</v>
      </c>
      <c r="AD1566" s="153">
        <f>IFERROR(__xludf.DUMMYFUNCTION("TO_DATE(INT((AE1566/(60*60*24))+""1/1/1970""))"),44034.0)</f>
        <v>44034</v>
      </c>
      <c r="AE1566" s="156">
        <v>1.5954264E9</v>
      </c>
      <c r="AF1566" s="156">
        <v>113272.185</v>
      </c>
      <c r="AG1566" s="153">
        <f>IFERROR(__xludf.DUMMYFUNCTION("TO_DATE(INT((AH1566/(60*60*24))+""1/1/1970""))"),43713.0)</f>
        <v>43713</v>
      </c>
      <c r="AH1566" s="156">
        <v>1.56772766E9</v>
      </c>
      <c r="AI1566" s="156">
        <v>108082.622</v>
      </c>
    </row>
    <row r="1567">
      <c r="A1567" s="152">
        <v>1.5490548E9</v>
      </c>
      <c r="B1567" s="152">
        <v>119964.624</v>
      </c>
      <c r="C1567" s="153">
        <f>IFERROR(__xludf.DUMMYFUNCTION("TO_DATE(INT((A1567/(60*60*24))+""1/1/1970""))"),43497.0)</f>
        <v>43497</v>
      </c>
      <c r="M1567" s="13">
        <v>1.5255648E9</v>
      </c>
      <c r="N1567" s="13">
        <v>29642.7401</v>
      </c>
      <c r="P1567" s="152">
        <v>1.5167232E9</v>
      </c>
      <c r="Q1567" s="152">
        <v>193327.7494</v>
      </c>
      <c r="S1567" s="152">
        <v>1.5316992E9</v>
      </c>
      <c r="T1567" s="152">
        <v>10112.4127</v>
      </c>
      <c r="V1567" s="152">
        <v>1.5083676E9</v>
      </c>
      <c r="W1567" s="152">
        <v>91754.7703</v>
      </c>
      <c r="Y1567" s="152">
        <v>1.5058044E9</v>
      </c>
      <c r="Z1567" s="152">
        <v>86471.294</v>
      </c>
      <c r="AA1567" s="153">
        <f>IFERROR(__xludf.DUMMYFUNCTION("TO_DATE(INT((AB1567/(60*60*24))+""1/1/1970""))"),44025.0)</f>
        <v>44025</v>
      </c>
      <c r="AB1567" s="156">
        <v>1.5946668E9</v>
      </c>
      <c r="AC1567" s="156">
        <v>202900.6024</v>
      </c>
      <c r="AD1567" s="153">
        <f>IFERROR(__xludf.DUMMYFUNCTION("TO_DATE(INT((AE1567/(60*60*24))+""1/1/1970""))"),44034.0)</f>
        <v>44034</v>
      </c>
      <c r="AE1567" s="152">
        <v>1.5954444E9</v>
      </c>
      <c r="AF1567" s="152">
        <v>113272.185</v>
      </c>
      <c r="AG1567" s="153">
        <f>IFERROR(__xludf.DUMMYFUNCTION("TO_DATE(INT((AH1567/(60*60*24))+""1/1/1970""))"),43713.0)</f>
        <v>43713</v>
      </c>
      <c r="AH1567" s="152">
        <v>1.567727984E9</v>
      </c>
      <c r="AI1567" s="152">
        <v>108082.622</v>
      </c>
    </row>
    <row r="1568">
      <c r="A1568" s="156">
        <v>1.54929066E9</v>
      </c>
      <c r="B1568" s="156">
        <v>119977.9047</v>
      </c>
      <c r="C1568" s="153">
        <f>IFERROR(__xludf.DUMMYFUNCTION("TO_DATE(INT((A1568/(60*60*24))+""1/1/1970""))"),43500.0)</f>
        <v>43500</v>
      </c>
      <c r="M1568" s="13">
        <v>1.5256512E9</v>
      </c>
      <c r="N1568" s="13">
        <v>29670.1134</v>
      </c>
      <c r="P1568" s="156">
        <v>1.5167412E9</v>
      </c>
      <c r="Q1568" s="156">
        <v>193327.7494</v>
      </c>
      <c r="S1568" s="156">
        <v>1.5317496E9</v>
      </c>
      <c r="T1568" s="156">
        <v>10112.4127</v>
      </c>
      <c r="V1568" s="156">
        <v>1.508382E9</v>
      </c>
      <c r="W1568" s="156">
        <v>91694.1955</v>
      </c>
      <c r="Y1568" s="156">
        <v>1.505844E9</v>
      </c>
      <c r="Z1568" s="156">
        <v>86471.294</v>
      </c>
      <c r="AA1568" s="153">
        <f>IFERROR(__xludf.DUMMYFUNCTION("TO_DATE(INT((AB1568/(60*60*24))+""1/1/1970""))"),44025.0)</f>
        <v>44025</v>
      </c>
      <c r="AB1568" s="152">
        <v>1.5946704E9</v>
      </c>
      <c r="AC1568" s="152">
        <v>195252.8076</v>
      </c>
      <c r="AD1568" s="153">
        <f>IFERROR(__xludf.DUMMYFUNCTION("TO_DATE(INT((AE1568/(60*60*24))+""1/1/1970""))"),44034.0)</f>
        <v>44034</v>
      </c>
      <c r="AE1568" s="156">
        <v>1.595448E9</v>
      </c>
      <c r="AF1568" s="156">
        <v>113272.185</v>
      </c>
      <c r="AG1568" s="153">
        <f>IFERROR(__xludf.DUMMYFUNCTION("TO_DATE(INT((AH1568/(60*60*24))+""1/1/1970""))"),43714.0)</f>
        <v>43714</v>
      </c>
      <c r="AH1568" s="156">
        <v>1.567743497E9</v>
      </c>
      <c r="AI1568" s="156">
        <v>108082.622</v>
      </c>
    </row>
    <row r="1569">
      <c r="A1569" s="152">
        <v>1.549314E9</v>
      </c>
      <c r="B1569" s="152">
        <v>120805.7351</v>
      </c>
      <c r="C1569" s="153">
        <f>IFERROR(__xludf.DUMMYFUNCTION("TO_DATE(INT((A1569/(60*60*24))+""1/1/1970""))"),43500.0)</f>
        <v>43500</v>
      </c>
      <c r="M1569" s="13">
        <v>1.5257016E9</v>
      </c>
      <c r="N1569" s="13">
        <v>29670.1134</v>
      </c>
      <c r="P1569" s="152">
        <v>1.51677E9</v>
      </c>
      <c r="Q1569" s="152">
        <v>194016.5207</v>
      </c>
      <c r="S1569" s="152">
        <v>1.5317712E9</v>
      </c>
      <c r="T1569" s="152">
        <v>10112.4127</v>
      </c>
      <c r="V1569" s="152">
        <v>1.5084216E9</v>
      </c>
      <c r="W1569" s="152">
        <v>91162.064</v>
      </c>
      <c r="Y1569" s="152">
        <v>1.505862E9</v>
      </c>
      <c r="Z1569" s="152">
        <v>86471.294</v>
      </c>
      <c r="AA1569" s="153">
        <f>IFERROR(__xludf.DUMMYFUNCTION("TO_DATE(INT((AB1569/(60*60*24))+""1/1/1970""))"),44026.0)</f>
        <v>44026</v>
      </c>
      <c r="AB1569" s="156">
        <v>1.5946992E9</v>
      </c>
      <c r="AC1569" s="156">
        <v>195252.8076</v>
      </c>
      <c r="AD1569" s="153">
        <f>IFERROR(__xludf.DUMMYFUNCTION("TO_DATE(INT((AE1569/(60*60*24))+""1/1/1970""))"),44035.0)</f>
        <v>44035</v>
      </c>
      <c r="AE1569" s="152">
        <v>1.5954768E9</v>
      </c>
      <c r="AF1569" s="152">
        <v>112590.105</v>
      </c>
      <c r="AG1569" s="153">
        <f>IFERROR(__xludf.DUMMYFUNCTION("TO_DATE(INT((AH1569/(60*60*24))+""1/1/1970""))"),43714.0)</f>
        <v>43714</v>
      </c>
      <c r="AH1569" s="152">
        <v>1.567759469E9</v>
      </c>
      <c r="AI1569" s="152">
        <v>108082.622</v>
      </c>
    </row>
    <row r="1570">
      <c r="A1570" s="156">
        <v>1.54937706E9</v>
      </c>
      <c r="B1570" s="156">
        <v>121035.934</v>
      </c>
      <c r="C1570" s="153">
        <f>IFERROR(__xludf.DUMMYFUNCTION("TO_DATE(INT((A1570/(60*60*24))+""1/1/1970""))"),43501.0)</f>
        <v>43501</v>
      </c>
      <c r="M1570" s="13">
        <v>1.5257232E9</v>
      </c>
      <c r="N1570" s="13">
        <v>29670.1134</v>
      </c>
      <c r="P1570" s="156">
        <v>1.5168096E9</v>
      </c>
      <c r="Q1570" s="156">
        <v>194016.5207</v>
      </c>
      <c r="S1570" s="156">
        <v>1.531836E9</v>
      </c>
      <c r="T1570" s="156">
        <v>10101.9305</v>
      </c>
      <c r="V1570" s="156">
        <v>1.508454E9</v>
      </c>
      <c r="W1570" s="156">
        <v>91324.4558</v>
      </c>
      <c r="Y1570" s="156">
        <v>1.5058836E9</v>
      </c>
      <c r="Z1570" s="156">
        <v>86704.5342</v>
      </c>
      <c r="AA1570" s="153">
        <f>IFERROR(__xludf.DUMMYFUNCTION("TO_DATE(INT((AB1570/(60*60*24))+""1/1/1970""))"),44026.0)</f>
        <v>44026</v>
      </c>
      <c r="AB1570" s="152">
        <v>1.5947352E9</v>
      </c>
      <c r="AC1570" s="152">
        <v>192556.2414</v>
      </c>
      <c r="AD1570" s="153">
        <f>IFERROR(__xludf.DUMMYFUNCTION("TO_DATE(INT((AE1570/(60*60*24))+""1/1/1970""))"),44035.0)</f>
        <v>44035</v>
      </c>
      <c r="AE1570" s="156">
        <v>1.5955128E9</v>
      </c>
      <c r="AF1570" s="156">
        <v>112590.105</v>
      </c>
      <c r="AG1570" s="153">
        <f>IFERROR(__xludf.DUMMYFUNCTION("TO_DATE(INT((AH1570/(60*60*24))+""1/1/1970""))"),43714.0)</f>
        <v>43714</v>
      </c>
      <c r="AH1570" s="156">
        <v>1.567775444E9</v>
      </c>
      <c r="AI1570" s="156">
        <v>108082.622</v>
      </c>
    </row>
    <row r="1571">
      <c r="A1571" s="152">
        <v>1.5494004E9</v>
      </c>
      <c r="B1571" s="152">
        <v>121310.4018</v>
      </c>
      <c r="C1571" s="153">
        <f>IFERROR(__xludf.DUMMYFUNCTION("TO_DATE(INT((A1571/(60*60*24))+""1/1/1970""))"),43501.0)</f>
        <v>43501</v>
      </c>
      <c r="M1571" s="13">
        <v>1.525788E9</v>
      </c>
      <c r="N1571" s="13">
        <v>29751.3173</v>
      </c>
      <c r="P1571" s="152">
        <v>1.5168276E9</v>
      </c>
      <c r="Q1571" s="152">
        <v>194016.5207</v>
      </c>
      <c r="S1571" s="152">
        <v>1.5318576E9</v>
      </c>
      <c r="T1571" s="152">
        <v>10101.9305</v>
      </c>
      <c r="V1571" s="152">
        <v>1.5084612E9</v>
      </c>
      <c r="W1571" s="152">
        <v>91377.6434</v>
      </c>
      <c r="Y1571" s="152">
        <v>1.5059232E9</v>
      </c>
      <c r="Z1571" s="152">
        <v>86704.5342</v>
      </c>
      <c r="AA1571" s="153">
        <f>IFERROR(__xludf.DUMMYFUNCTION("TO_DATE(INT((AB1571/(60*60*24))+""1/1/1970""))"),44026.0)</f>
        <v>44026</v>
      </c>
      <c r="AB1571" s="156">
        <v>1.5947532E9</v>
      </c>
      <c r="AC1571" s="156">
        <v>195333.7402</v>
      </c>
      <c r="AD1571" s="153">
        <f>IFERROR(__xludf.DUMMYFUNCTION("TO_DATE(INT((AE1571/(60*60*24))+""1/1/1970""))"),44035.0)</f>
        <v>44035</v>
      </c>
      <c r="AE1571" s="152">
        <v>1.5955308E9</v>
      </c>
      <c r="AF1571" s="152">
        <v>112590.105</v>
      </c>
      <c r="AG1571" s="153">
        <f>IFERROR(__xludf.DUMMYFUNCTION("TO_DATE(INT((AH1571/(60*60*24))+""1/1/1970""))"),43714.0)</f>
        <v>43714</v>
      </c>
      <c r="AH1571" s="152">
        <v>1.56779124E9</v>
      </c>
      <c r="AI1571" s="152">
        <v>107671.8292</v>
      </c>
    </row>
    <row r="1572">
      <c r="A1572" s="156">
        <v>1.54946346E9</v>
      </c>
      <c r="B1572" s="156">
        <v>121243.9983</v>
      </c>
      <c r="C1572" s="153">
        <f>IFERROR(__xludf.DUMMYFUNCTION("TO_DATE(INT((A1572/(60*60*24))+""1/1/1970""))"),43502.0)</f>
        <v>43502</v>
      </c>
      <c r="M1572" s="13">
        <v>1.5258096E9</v>
      </c>
      <c r="N1572" s="13">
        <v>29751.3173</v>
      </c>
      <c r="P1572" s="156">
        <v>1.5168564E9</v>
      </c>
      <c r="Q1572" s="156">
        <v>193869.5126</v>
      </c>
      <c r="S1572" s="156">
        <v>1.5319224E9</v>
      </c>
      <c r="T1572" s="156">
        <v>10113.0416</v>
      </c>
      <c r="V1572" s="156">
        <v>1.5085008E9</v>
      </c>
      <c r="W1572" s="156">
        <v>91708.2839</v>
      </c>
      <c r="Y1572" s="156">
        <v>1.5059484E9</v>
      </c>
      <c r="Z1572" s="156">
        <v>86704.5342</v>
      </c>
      <c r="AA1572" s="153">
        <f>IFERROR(__xludf.DUMMYFUNCTION("TO_DATE(INT((AB1572/(60*60*24))+""1/1/1970""))"),44026.0)</f>
        <v>44026</v>
      </c>
      <c r="AB1572" s="152">
        <v>1.5947568E9</v>
      </c>
      <c r="AC1572" s="152">
        <v>196909.5666</v>
      </c>
      <c r="AD1572" s="153">
        <f>IFERROR(__xludf.DUMMYFUNCTION("TO_DATE(INT((AE1572/(60*60*24))+""1/1/1970""))"),44035.0)</f>
        <v>44035</v>
      </c>
      <c r="AE1572" s="156">
        <v>1.5955344E9</v>
      </c>
      <c r="AF1572" s="156">
        <v>112590.105</v>
      </c>
      <c r="AG1572" s="153">
        <f>IFERROR(__xludf.DUMMYFUNCTION("TO_DATE(INT((AH1572/(60*60*24))+""1/1/1970""))"),43714.0)</f>
        <v>43714</v>
      </c>
      <c r="AH1572" s="156">
        <v>1.567807047E9</v>
      </c>
      <c r="AI1572" s="156">
        <v>107319.4917</v>
      </c>
    </row>
    <row r="1573">
      <c r="A1573" s="152">
        <v>1.5494868E9</v>
      </c>
      <c r="B1573" s="152">
        <v>121151.0334</v>
      </c>
      <c r="C1573" s="153">
        <f>IFERROR(__xludf.DUMMYFUNCTION("TO_DATE(INT((A1573/(60*60*24))+""1/1/1970""))"),43502.0)</f>
        <v>43502</v>
      </c>
      <c r="M1573" s="13">
        <v>1.5258744E9</v>
      </c>
      <c r="N1573" s="13">
        <v>29941.1001</v>
      </c>
      <c r="P1573" s="152">
        <v>1.516896E9</v>
      </c>
      <c r="Q1573" s="152">
        <v>193869.5126</v>
      </c>
      <c r="S1573" s="152">
        <v>1.531944E9</v>
      </c>
      <c r="T1573" s="152">
        <v>10113.0416</v>
      </c>
      <c r="V1573" s="152">
        <v>1.5085332E9</v>
      </c>
      <c r="W1573" s="152">
        <v>92367.0391</v>
      </c>
      <c r="Y1573" s="152">
        <v>1.5059628E9</v>
      </c>
      <c r="Z1573" s="152">
        <v>85850.8821</v>
      </c>
      <c r="AA1573" s="153">
        <f>IFERROR(__xludf.DUMMYFUNCTION("TO_DATE(INT((AB1573/(60*60*24))+""1/1/1970""))"),44027.0)</f>
        <v>44027</v>
      </c>
      <c r="AB1573" s="156">
        <v>1.5947856E9</v>
      </c>
      <c r="AC1573" s="156">
        <v>196909.5666</v>
      </c>
      <c r="AD1573" s="153">
        <f>IFERROR(__xludf.DUMMYFUNCTION("TO_DATE(INT((AE1573/(60*60*24))+""1/1/1970""))"),44036.0)</f>
        <v>44036</v>
      </c>
      <c r="AE1573" s="152">
        <v>1.5955632E9</v>
      </c>
      <c r="AF1573" s="152">
        <v>112437.815</v>
      </c>
      <c r="AG1573" s="153">
        <f>IFERROR(__xludf.DUMMYFUNCTION("TO_DATE(INT((AH1573/(60*60*24))+""1/1/1970""))"),43714.0)</f>
        <v>43714</v>
      </c>
      <c r="AH1573" s="152">
        <v>1.567813847E9</v>
      </c>
      <c r="AI1573" s="152">
        <v>107319.4917</v>
      </c>
    </row>
    <row r="1574">
      <c r="A1574" s="156">
        <v>1.54954986E9</v>
      </c>
      <c r="B1574" s="156">
        <v>120327.6299</v>
      </c>
      <c r="C1574" s="153">
        <f>IFERROR(__xludf.DUMMYFUNCTION("TO_DATE(INT((A1574/(60*60*24))+""1/1/1970""))"),43503.0)</f>
        <v>43503</v>
      </c>
      <c r="M1574" s="13">
        <v>1.525896E9</v>
      </c>
      <c r="N1574" s="13">
        <v>29941.1001</v>
      </c>
      <c r="P1574" s="156">
        <v>1.516914E9</v>
      </c>
      <c r="Q1574" s="156">
        <v>193869.5126</v>
      </c>
      <c r="S1574" s="156">
        <v>1.5320088E9</v>
      </c>
      <c r="T1574" s="156">
        <v>10116.6094</v>
      </c>
      <c r="V1574" s="156">
        <v>1.5087096E9</v>
      </c>
      <c r="W1574" s="156">
        <v>92497.488</v>
      </c>
      <c r="Y1574" s="156">
        <v>1.5060024E9</v>
      </c>
      <c r="Z1574" s="156">
        <v>85850.8821</v>
      </c>
      <c r="AA1574" s="153">
        <f>IFERROR(__xludf.DUMMYFUNCTION("TO_DATE(INT((AB1574/(60*60*24))+""1/1/1970""))"),44027.0)</f>
        <v>44027</v>
      </c>
      <c r="AB1574" s="152">
        <v>1.5948216E9</v>
      </c>
      <c r="AC1574" s="152">
        <v>195385.0825</v>
      </c>
      <c r="AD1574" s="153">
        <f>IFERROR(__xludf.DUMMYFUNCTION("TO_DATE(INT((AE1574/(60*60*24))+""1/1/1970""))"),44036.0)</f>
        <v>44036</v>
      </c>
      <c r="AE1574" s="156">
        <v>1.5955992E9</v>
      </c>
      <c r="AF1574" s="156">
        <v>112437.815</v>
      </c>
      <c r="AG1574" s="153">
        <f>IFERROR(__xludf.DUMMYFUNCTION("TO_DATE(INT((AH1574/(60*60*24))+""1/1/1970""))"),43715.0)</f>
        <v>43715</v>
      </c>
      <c r="AH1574" s="156">
        <v>1.567822846E9</v>
      </c>
      <c r="AI1574" s="156">
        <v>107319.4917</v>
      </c>
    </row>
    <row r="1575">
      <c r="A1575" s="152">
        <v>1.5495732E9</v>
      </c>
      <c r="B1575" s="152">
        <v>120000.0392</v>
      </c>
      <c r="C1575" s="153">
        <f>IFERROR(__xludf.DUMMYFUNCTION("TO_DATE(INT((A1575/(60*60*24))+""1/1/1970""))"),43503.0)</f>
        <v>43503</v>
      </c>
      <c r="M1575" s="13">
        <v>1.5259608E9</v>
      </c>
      <c r="N1575" s="13">
        <v>29682.0557</v>
      </c>
      <c r="P1575" s="152">
        <v>1.5169428E9</v>
      </c>
      <c r="Q1575" s="152">
        <v>194002.5445</v>
      </c>
      <c r="S1575" s="152">
        <v>1.5320304E9</v>
      </c>
      <c r="T1575" s="152">
        <v>10116.6094</v>
      </c>
      <c r="V1575" s="152">
        <v>1.5087132E9</v>
      </c>
      <c r="W1575" s="152">
        <v>92535.844</v>
      </c>
      <c r="Y1575" s="152">
        <v>1.5060348E9</v>
      </c>
      <c r="Z1575" s="152">
        <v>85850.8821</v>
      </c>
      <c r="AA1575" s="153">
        <f>IFERROR(__xludf.DUMMYFUNCTION("TO_DATE(INT((AB1575/(60*60*24))+""1/1/1970""))"),44027.0)</f>
        <v>44027</v>
      </c>
      <c r="AB1575" s="156">
        <v>1.5948396E9</v>
      </c>
      <c r="AC1575" s="156">
        <v>195677.6595</v>
      </c>
      <c r="AD1575" s="153">
        <f>IFERROR(__xludf.DUMMYFUNCTION("TO_DATE(INT((AE1575/(60*60*24))+""1/1/1970""))"),44036.0)</f>
        <v>44036</v>
      </c>
      <c r="AE1575" s="152">
        <v>1.5956172E9</v>
      </c>
      <c r="AF1575" s="152">
        <v>112437.815</v>
      </c>
      <c r="AG1575" s="153">
        <f>IFERROR(__xludf.DUMMYFUNCTION("TO_DATE(INT((AH1575/(60*60*24))+""1/1/1970""))"),43715.0)</f>
        <v>43715</v>
      </c>
      <c r="AH1575" s="152">
        <v>1.567838651E9</v>
      </c>
      <c r="AI1575" s="152">
        <v>107319.4917</v>
      </c>
    </row>
    <row r="1576">
      <c r="A1576" s="156">
        <v>1.54963626E9</v>
      </c>
      <c r="B1576" s="156">
        <v>119459.9574</v>
      </c>
      <c r="C1576" s="153">
        <f>IFERROR(__xludf.DUMMYFUNCTION("TO_DATE(INT((A1576/(60*60*24))+""1/1/1970""))"),43504.0)</f>
        <v>43504</v>
      </c>
      <c r="M1576" s="13">
        <v>1.5259824E9</v>
      </c>
      <c r="N1576" s="13">
        <v>29682.0557</v>
      </c>
      <c r="P1576" s="156">
        <v>1.5169824E9</v>
      </c>
      <c r="Q1576" s="156">
        <v>194002.5445</v>
      </c>
      <c r="S1576" s="156">
        <v>1.5320952E9</v>
      </c>
      <c r="T1576" s="156">
        <v>10124.898</v>
      </c>
      <c r="V1576" s="156">
        <v>1.5087492E9</v>
      </c>
      <c r="W1576" s="156">
        <v>92535.7731</v>
      </c>
      <c r="Y1576" s="156">
        <v>1.506042E9</v>
      </c>
      <c r="Z1576" s="156">
        <v>86355.5751</v>
      </c>
      <c r="AA1576" s="153">
        <f>IFERROR(__xludf.DUMMYFUNCTION("TO_DATE(INT((AB1576/(60*60*24))+""1/1/1970""))"),44027.0)</f>
        <v>44027</v>
      </c>
      <c r="AB1576" s="152">
        <v>1.5948432E9</v>
      </c>
      <c r="AC1576" s="152">
        <v>196562.536</v>
      </c>
      <c r="AD1576" s="153">
        <f>IFERROR(__xludf.DUMMYFUNCTION("TO_DATE(INT((AE1576/(60*60*24))+""1/1/1970""))"),44036.0)</f>
        <v>44036</v>
      </c>
      <c r="AE1576" s="156">
        <v>1.5956208E9</v>
      </c>
      <c r="AF1576" s="156">
        <v>112437.815</v>
      </c>
      <c r="AG1576" s="153">
        <f>IFERROR(__xludf.DUMMYFUNCTION("TO_DATE(INT((AH1576/(60*60*24))+""1/1/1970""))"),43715.0)</f>
        <v>43715</v>
      </c>
      <c r="AH1576" s="156">
        <v>1.567854447E9</v>
      </c>
      <c r="AI1576" s="156">
        <v>107319.4917</v>
      </c>
    </row>
    <row r="1577">
      <c r="A1577" s="152">
        <v>1.5496596E9</v>
      </c>
      <c r="B1577" s="152">
        <v>120146.127</v>
      </c>
      <c r="C1577" s="153">
        <f>IFERROR(__xludf.DUMMYFUNCTION("TO_DATE(INT((A1577/(60*60*24))+""1/1/1970""))"),43504.0)</f>
        <v>43504</v>
      </c>
      <c r="M1577" s="13">
        <v>1.5260472E9</v>
      </c>
      <c r="N1577" s="13">
        <v>29614.0994</v>
      </c>
      <c r="P1577" s="152">
        <v>1.5170004E9</v>
      </c>
      <c r="Q1577" s="152">
        <v>194002.5445</v>
      </c>
      <c r="S1577" s="152">
        <v>1.5321168E9</v>
      </c>
      <c r="T1577" s="152">
        <v>10124.898</v>
      </c>
      <c r="V1577" s="152">
        <v>1.5087888E9</v>
      </c>
      <c r="W1577" s="152">
        <v>92370.5203</v>
      </c>
      <c r="Y1577" s="152">
        <v>1.5060816E9</v>
      </c>
      <c r="Z1577" s="152">
        <v>86355.5751</v>
      </c>
      <c r="AA1577" s="153">
        <f>IFERROR(__xludf.DUMMYFUNCTION("TO_DATE(INT((AB1577/(60*60*24))+""1/1/1970""))"),44028.0)</f>
        <v>44028</v>
      </c>
      <c r="AB1577" s="156">
        <v>1.594872E9</v>
      </c>
      <c r="AC1577" s="156">
        <v>196562.536</v>
      </c>
      <c r="AD1577" s="153">
        <f>IFERROR(__xludf.DUMMYFUNCTION("TO_DATE(INT((AE1577/(60*60*24))+""1/1/1970""))"),44037.0)</f>
        <v>44037</v>
      </c>
      <c r="AE1577" s="152">
        <v>1.5956496E9</v>
      </c>
      <c r="AF1577" s="152">
        <v>113808.09</v>
      </c>
      <c r="AG1577" s="153">
        <f>IFERROR(__xludf.DUMMYFUNCTION("TO_DATE(INT((AH1577/(60*60*24))+""1/1/1970""))"),43715.0)</f>
        <v>43715</v>
      </c>
      <c r="AH1577" s="152">
        <v>1.567870988E9</v>
      </c>
      <c r="AI1577" s="152">
        <v>107319.4917</v>
      </c>
    </row>
    <row r="1578">
      <c r="A1578" s="156">
        <v>1.54989546E9</v>
      </c>
      <c r="B1578" s="156">
        <v>120522.4135</v>
      </c>
      <c r="C1578" s="153">
        <f>IFERROR(__xludf.DUMMYFUNCTION("TO_DATE(INT((A1578/(60*60*24))+""1/1/1970""))"),43507.0)</f>
        <v>43507</v>
      </c>
      <c r="M1578" s="13">
        <v>1.5260688E9</v>
      </c>
      <c r="N1578" s="13">
        <v>29614.0994</v>
      </c>
      <c r="P1578" s="156">
        <v>1.5170292E9</v>
      </c>
      <c r="Q1578" s="156">
        <v>197571.9823</v>
      </c>
      <c r="S1578" s="156">
        <v>1.5321312E9</v>
      </c>
      <c r="T1578" s="156">
        <v>10112.8549</v>
      </c>
      <c r="V1578" s="156">
        <v>1.5087996E9</v>
      </c>
      <c r="W1578" s="156">
        <v>92381.1763</v>
      </c>
      <c r="Y1578" s="156">
        <v>1.506114E9</v>
      </c>
      <c r="Z1578" s="156">
        <v>86355.5751</v>
      </c>
      <c r="AA1578" s="153">
        <f>IFERROR(__xludf.DUMMYFUNCTION("TO_DATE(INT((AB1578/(60*60*24))+""1/1/1970""))"),44028.0)</f>
        <v>44028</v>
      </c>
      <c r="AB1578" s="152">
        <v>1.594908E9</v>
      </c>
      <c r="AC1578" s="152">
        <v>192225.8888</v>
      </c>
      <c r="AD1578" s="153">
        <f>IFERROR(__xludf.DUMMYFUNCTION("TO_DATE(INT((AE1578/(60*60*24))+""1/1/1970""))"),44039.0)</f>
        <v>44039</v>
      </c>
      <c r="AE1578" s="156">
        <v>1.5958584E9</v>
      </c>
      <c r="AF1578" s="156">
        <v>113808.09</v>
      </c>
      <c r="AG1578" s="153">
        <f>IFERROR(__xludf.DUMMYFUNCTION("TO_DATE(INT((AH1578/(60*60*24))+""1/1/1970""))"),43715.0)</f>
        <v>43715</v>
      </c>
      <c r="AH1578" s="156">
        <v>1.567887049E9</v>
      </c>
      <c r="AI1578" s="156">
        <v>107319.4917</v>
      </c>
    </row>
    <row r="1579">
      <c r="A1579" s="152">
        <v>1.5499188E9</v>
      </c>
      <c r="B1579" s="152">
        <v>120212.5305</v>
      </c>
      <c r="C1579" s="153">
        <f>IFERROR(__xludf.DUMMYFUNCTION("TO_DATE(INT((A1579/(60*60*24))+""1/1/1970""))"),43507.0)</f>
        <v>43507</v>
      </c>
      <c r="M1579" s="13">
        <v>1.5260832E9</v>
      </c>
      <c r="N1579" s="13">
        <v>29809.5396</v>
      </c>
      <c r="P1579" s="152">
        <v>1.517238E9</v>
      </c>
      <c r="Q1579" s="152">
        <v>197571.9823</v>
      </c>
      <c r="S1579" s="152">
        <v>1.532304E9</v>
      </c>
      <c r="T1579" s="152">
        <v>10113.4415</v>
      </c>
      <c r="V1579" s="152">
        <v>1.5088284E9</v>
      </c>
      <c r="W1579" s="152">
        <v>92476.7701</v>
      </c>
      <c r="Y1579" s="152">
        <v>1.5061248E9</v>
      </c>
      <c r="Z1579" s="152">
        <v>86378.6468</v>
      </c>
      <c r="AA1579" s="153">
        <f>IFERROR(__xludf.DUMMYFUNCTION("TO_DATE(INT((AB1579/(60*60*24))+""1/1/1970""))"),44028.0)</f>
        <v>44028</v>
      </c>
      <c r="AB1579" s="156">
        <v>1.594926E9</v>
      </c>
      <c r="AC1579" s="156">
        <v>193972.0408</v>
      </c>
      <c r="AD1579" s="153">
        <f>IFERROR(__xludf.DUMMYFUNCTION("TO_DATE(INT((AE1579/(60*60*24))+""1/1/1970""))"),44039.0)</f>
        <v>44039</v>
      </c>
      <c r="AE1579" s="152">
        <v>1.5958764E9</v>
      </c>
      <c r="AF1579" s="152">
        <v>113808.09</v>
      </c>
      <c r="AG1579" s="153">
        <f>IFERROR(__xludf.DUMMYFUNCTION("TO_DATE(INT((AH1579/(60*60*24))+""1/1/1970""))"),43715.0)</f>
        <v>43715</v>
      </c>
      <c r="AH1579" s="152">
        <v>1.567899957E9</v>
      </c>
      <c r="AI1579" s="152">
        <v>107319.4917</v>
      </c>
    </row>
    <row r="1580">
      <c r="A1580" s="156">
        <v>1.54998186E9</v>
      </c>
      <c r="B1580" s="156">
        <v>121022.6533</v>
      </c>
      <c r="C1580" s="153">
        <f>IFERROR(__xludf.DUMMYFUNCTION("TO_DATE(INT((A1580/(60*60*24))+""1/1/1970""))"),43508.0)</f>
        <v>43508</v>
      </c>
      <c r="M1580" s="13">
        <v>1.5261696E9</v>
      </c>
      <c r="N1580" s="13">
        <v>29809.5396</v>
      </c>
      <c r="P1580" s="156">
        <v>1.5172596E9</v>
      </c>
      <c r="Q1580" s="156">
        <v>197571.9823</v>
      </c>
      <c r="S1580" s="156">
        <v>1.5323544E9</v>
      </c>
      <c r="T1580" s="156">
        <v>10113.4415</v>
      </c>
      <c r="V1580" s="156">
        <v>1.508868E9</v>
      </c>
      <c r="W1580" s="156">
        <v>92758.5411</v>
      </c>
      <c r="Y1580" s="156">
        <v>1.5062904E9</v>
      </c>
      <c r="Z1580" s="156">
        <v>86378.6468</v>
      </c>
      <c r="AA1580" s="153">
        <f>IFERROR(__xludf.DUMMYFUNCTION("TO_DATE(INT((AB1580/(60*60*24))+""1/1/1970""))"),44028.0)</f>
        <v>44028</v>
      </c>
      <c r="AB1580" s="152">
        <v>1.5949296E9</v>
      </c>
      <c r="AC1580" s="152">
        <v>193941.0871</v>
      </c>
      <c r="AD1580" s="153">
        <f>IFERROR(__xludf.DUMMYFUNCTION("TO_DATE(INT((AE1580/(60*60*24))+""1/1/1970""))"),44039.0)</f>
        <v>44039</v>
      </c>
      <c r="AE1580" s="156">
        <v>1.59588E9</v>
      </c>
      <c r="AF1580" s="156">
        <v>113808.09</v>
      </c>
      <c r="AG1580" s="153">
        <f>IFERROR(__xludf.DUMMYFUNCTION("TO_DATE(INT((AH1580/(60*60*24))+""1/1/1970""))"),43716.0)</f>
        <v>43716</v>
      </c>
      <c r="AH1580" s="156">
        <v>1.567902877E9</v>
      </c>
      <c r="AI1580" s="156">
        <v>107319.4917</v>
      </c>
    </row>
    <row r="1581">
      <c r="A1581" s="152">
        <v>1.5500052E9</v>
      </c>
      <c r="B1581" s="152">
        <v>121753.0918</v>
      </c>
      <c r="C1581" s="153">
        <f>IFERROR(__xludf.DUMMYFUNCTION("TO_DATE(INT((A1581/(60*60*24))+""1/1/1970""))"),43508.0)</f>
        <v>43508</v>
      </c>
      <c r="M1581" s="13">
        <v>1.526256E9</v>
      </c>
      <c r="N1581" s="13">
        <v>29815.4969</v>
      </c>
      <c r="P1581" s="152">
        <v>1.5172884E9</v>
      </c>
      <c r="Q1581" s="152">
        <v>195467.8702</v>
      </c>
      <c r="S1581" s="152">
        <v>1.532376E9</v>
      </c>
      <c r="T1581" s="152">
        <v>10113.4415</v>
      </c>
      <c r="V1581" s="152">
        <v>1.508886E9</v>
      </c>
      <c r="W1581" s="152">
        <v>92721.8549</v>
      </c>
      <c r="Y1581" s="152">
        <v>1.506294E9</v>
      </c>
      <c r="Z1581" s="152">
        <v>86378.6468</v>
      </c>
      <c r="AA1581" s="153">
        <f>IFERROR(__xludf.DUMMYFUNCTION("TO_DATE(INT((AB1581/(60*60*24))+""1/1/1970""))"),44029.0)</f>
        <v>44029</v>
      </c>
      <c r="AB1581" s="156">
        <v>1.5949584E9</v>
      </c>
      <c r="AC1581" s="156">
        <v>193941.0871</v>
      </c>
      <c r="AD1581" s="153">
        <f>IFERROR(__xludf.DUMMYFUNCTION("TO_DATE(INT((AE1581/(60*60*24))+""1/1/1970""))"),44040.0)</f>
        <v>44040</v>
      </c>
      <c r="AE1581" s="152">
        <v>1.5959088E9</v>
      </c>
      <c r="AF1581" s="152">
        <v>113727.25</v>
      </c>
      <c r="AG1581" s="153">
        <f>IFERROR(__xludf.DUMMYFUNCTION("TO_DATE(INT((AH1581/(60*60*24))+""1/1/1970""))"),43716.0)</f>
        <v>43716</v>
      </c>
      <c r="AH1581" s="152">
        <v>1.567918681E9</v>
      </c>
      <c r="AI1581" s="152">
        <v>107319.4917</v>
      </c>
    </row>
    <row r="1582">
      <c r="A1582" s="156">
        <v>1.55006826E9</v>
      </c>
      <c r="B1582" s="156">
        <v>122173.6474</v>
      </c>
      <c r="C1582" s="153">
        <f>IFERROR(__xludf.DUMMYFUNCTION("TO_DATE(INT((A1582/(60*60*24))+""1/1/1970""))"),43509.0)</f>
        <v>43509</v>
      </c>
      <c r="M1582" s="13">
        <v>1.5263064E9</v>
      </c>
      <c r="N1582" s="13">
        <v>29815.4969</v>
      </c>
      <c r="P1582" s="156">
        <v>1.517328E9</v>
      </c>
      <c r="Q1582" s="156">
        <v>195467.8702</v>
      </c>
      <c r="S1582" s="156">
        <v>1.5324408E9</v>
      </c>
      <c r="T1582" s="156">
        <v>10115.1702</v>
      </c>
      <c r="V1582" s="156">
        <v>1.5089076E9</v>
      </c>
      <c r="W1582" s="156">
        <v>92745.0298</v>
      </c>
      <c r="Y1582" s="156">
        <v>1.50633E9</v>
      </c>
      <c r="Z1582" s="156">
        <v>86229.0413</v>
      </c>
      <c r="AA1582" s="153">
        <f>IFERROR(__xludf.DUMMYFUNCTION("TO_DATE(INT((AB1582/(60*60*24))+""1/1/1970""))"),44029.0)</f>
        <v>44029</v>
      </c>
      <c r="AB1582" s="152">
        <v>1.5949944E9</v>
      </c>
      <c r="AC1582" s="152">
        <v>193271.8469</v>
      </c>
      <c r="AD1582" s="153">
        <f>IFERROR(__xludf.DUMMYFUNCTION("TO_DATE(INT((AE1582/(60*60*24))+""1/1/1970""))"),44040.0)</f>
        <v>44040</v>
      </c>
      <c r="AE1582" s="156">
        <v>1.5959448E9</v>
      </c>
      <c r="AF1582" s="156">
        <v>113727.25</v>
      </c>
      <c r="AG1582" s="153">
        <f>IFERROR(__xludf.DUMMYFUNCTION("TO_DATE(INT((AH1582/(60*60*24))+""1/1/1970""))"),43716.0)</f>
        <v>43716</v>
      </c>
      <c r="AH1582" s="156">
        <v>1.567934508E9</v>
      </c>
      <c r="AI1582" s="156">
        <v>107319.4917</v>
      </c>
    </row>
    <row r="1583">
      <c r="A1583" s="152">
        <v>1.5500916E9</v>
      </c>
      <c r="B1583" s="152">
        <v>122147.086</v>
      </c>
      <c r="C1583" s="153">
        <f>IFERROR(__xludf.DUMMYFUNCTION("TO_DATE(INT((A1583/(60*60*24))+""1/1/1970""))"),43509.0)</f>
        <v>43509</v>
      </c>
      <c r="M1583" s="13">
        <v>1.526328E9</v>
      </c>
      <c r="N1583" s="13">
        <v>29815.4969</v>
      </c>
      <c r="P1583" s="152">
        <v>1.517346E9</v>
      </c>
      <c r="Q1583" s="152">
        <v>195467.8702</v>
      </c>
      <c r="S1583" s="152">
        <v>1.5324624E9</v>
      </c>
      <c r="T1583" s="152">
        <v>10115.1702</v>
      </c>
      <c r="V1583" s="152">
        <v>1.5089472E9</v>
      </c>
      <c r="W1583" s="152">
        <v>93106.7005</v>
      </c>
      <c r="Y1583" s="152">
        <v>1.5063696E9</v>
      </c>
      <c r="Z1583" s="152">
        <v>86229.0413</v>
      </c>
      <c r="AA1583" s="153">
        <f>IFERROR(__xludf.DUMMYFUNCTION("TO_DATE(INT((AB1583/(60*60*24))+""1/1/1970""))"),44029.0)</f>
        <v>44029</v>
      </c>
      <c r="AB1583" s="156">
        <v>1.5950124E9</v>
      </c>
      <c r="AC1583" s="156">
        <v>194037.3769</v>
      </c>
      <c r="AD1583" s="153">
        <f>IFERROR(__xludf.DUMMYFUNCTION("TO_DATE(INT((AE1583/(60*60*24))+""1/1/1970""))"),44040.0)</f>
        <v>44040</v>
      </c>
      <c r="AE1583" s="152">
        <v>1.5959628E9</v>
      </c>
      <c r="AF1583" s="152">
        <v>113727.25</v>
      </c>
      <c r="AG1583" s="153">
        <f>IFERROR(__xludf.DUMMYFUNCTION("TO_DATE(INT((AH1583/(60*60*24))+""1/1/1970""))"),43716.0)</f>
        <v>43716</v>
      </c>
      <c r="AH1583" s="152">
        <v>1.567950669E9</v>
      </c>
      <c r="AI1583" s="152">
        <v>107319.4917</v>
      </c>
    </row>
    <row r="1584">
      <c r="A1584" s="156">
        <v>1.55015466E9</v>
      </c>
      <c r="B1584" s="156">
        <v>121553.8813</v>
      </c>
      <c r="C1584" s="153">
        <f>IFERROR(__xludf.DUMMYFUNCTION("TO_DATE(INT((A1584/(60*60*24))+""1/1/1970""))"),43510.0)</f>
        <v>43510</v>
      </c>
      <c r="M1584" s="13">
        <v>1.5263928E9</v>
      </c>
      <c r="N1584" s="13">
        <v>29855.7864</v>
      </c>
      <c r="P1584" s="156">
        <v>1.5173748E9</v>
      </c>
      <c r="Q1584" s="156">
        <v>192194.1518</v>
      </c>
      <c r="S1584" s="156">
        <v>1.5325272E9</v>
      </c>
      <c r="T1584" s="156">
        <v>10119.2777</v>
      </c>
      <c r="V1584" s="156">
        <v>1.5089724E9</v>
      </c>
      <c r="W1584" s="156">
        <v>93083.3675</v>
      </c>
      <c r="Y1584" s="156">
        <v>1.5063804E9</v>
      </c>
      <c r="Z1584" s="156">
        <v>86229.0413</v>
      </c>
      <c r="AA1584" s="153">
        <f>IFERROR(__xludf.DUMMYFUNCTION("TO_DATE(INT((AB1584/(60*60*24))+""1/1/1970""))"),44029.0)</f>
        <v>44029</v>
      </c>
      <c r="AB1584" s="152">
        <v>1.595016E9</v>
      </c>
      <c r="AC1584" s="152">
        <v>193495.8292</v>
      </c>
      <c r="AD1584" s="153">
        <f>IFERROR(__xludf.DUMMYFUNCTION("TO_DATE(INT((AE1584/(60*60*24))+""1/1/1970""))"),44040.0)</f>
        <v>44040</v>
      </c>
      <c r="AE1584" s="156">
        <v>1.5959664E9</v>
      </c>
      <c r="AF1584" s="156">
        <v>113727.25</v>
      </c>
      <c r="AG1584" s="153">
        <f>IFERROR(__xludf.DUMMYFUNCTION("TO_DATE(INT((AH1584/(60*60*24))+""1/1/1970""))"),43716.0)</f>
        <v>43716</v>
      </c>
      <c r="AH1584" s="156">
        <v>1.567966675E9</v>
      </c>
      <c r="AI1584" s="156">
        <v>107319.4917</v>
      </c>
    </row>
    <row r="1585">
      <c r="A1585" s="152">
        <v>1.550178E9</v>
      </c>
      <c r="B1585" s="152">
        <v>121877.0451</v>
      </c>
      <c r="C1585" s="153">
        <f>IFERROR(__xludf.DUMMYFUNCTION("TO_DATE(INT((A1585/(60*60*24))+""1/1/1970""))"),43510.0)</f>
        <v>43510</v>
      </c>
      <c r="M1585" s="13">
        <v>1.5264144E9</v>
      </c>
      <c r="N1585" s="13">
        <v>29855.7864</v>
      </c>
      <c r="P1585" s="152">
        <v>1.5174144E9</v>
      </c>
      <c r="Q1585" s="152">
        <v>192194.1518</v>
      </c>
      <c r="S1585" s="152">
        <v>1.5325488E9</v>
      </c>
      <c r="T1585" s="152">
        <v>10119.2777</v>
      </c>
      <c r="V1585" s="152">
        <v>1.5089868E9</v>
      </c>
      <c r="W1585" s="152">
        <v>93011.4044</v>
      </c>
      <c r="Y1585" s="152">
        <v>1.5064092E9</v>
      </c>
      <c r="Z1585" s="152">
        <v>85720.0224</v>
      </c>
      <c r="AA1585" s="153">
        <f>IFERROR(__xludf.DUMMYFUNCTION("TO_DATE(INT((AB1585/(60*60*24))+""1/1/1970""))"),44030.0)</f>
        <v>44030</v>
      </c>
      <c r="AB1585" s="156">
        <v>1.5950448E9</v>
      </c>
      <c r="AC1585" s="156">
        <v>193495.8292</v>
      </c>
      <c r="AD1585" s="153">
        <f>IFERROR(__xludf.DUMMYFUNCTION("TO_DATE(INT((AE1585/(60*60*24))+""1/1/1970""))"),44041.0)</f>
        <v>44041</v>
      </c>
      <c r="AE1585" s="152">
        <v>1.5959952E9</v>
      </c>
      <c r="AF1585" s="152">
        <v>113034.315</v>
      </c>
      <c r="AG1585" s="153">
        <f>IFERROR(__xludf.DUMMYFUNCTION("TO_DATE(INT((AH1585/(60*60*24))+""1/1/1970""))"),43716.0)</f>
        <v>43716</v>
      </c>
      <c r="AH1585" s="152">
        <v>1.567983329E9</v>
      </c>
      <c r="AI1585" s="152">
        <v>107319.4917</v>
      </c>
    </row>
    <row r="1586">
      <c r="A1586" s="156">
        <v>1.55024106E9</v>
      </c>
      <c r="B1586" s="156">
        <v>122784.5597</v>
      </c>
      <c r="C1586" s="153">
        <f>IFERROR(__xludf.DUMMYFUNCTION("TO_DATE(INT((A1586/(60*60*24))+""1/1/1970""))"),43511.0)</f>
        <v>43511</v>
      </c>
      <c r="M1586" s="13">
        <v>1.5264792E9</v>
      </c>
      <c r="N1586" s="13">
        <v>30008.1053</v>
      </c>
      <c r="P1586" s="156">
        <v>1.5174324E9</v>
      </c>
      <c r="Q1586" s="156">
        <v>192194.1518</v>
      </c>
      <c r="S1586" s="156">
        <v>1.5326136E9</v>
      </c>
      <c r="T1586" s="156">
        <v>10132.301</v>
      </c>
      <c r="V1586" s="156">
        <v>1.5090264E9</v>
      </c>
      <c r="W1586" s="156">
        <v>93218.4002</v>
      </c>
      <c r="Y1586" s="156">
        <v>1.5064488E9</v>
      </c>
      <c r="Z1586" s="156">
        <v>85720.0224</v>
      </c>
      <c r="AA1586" s="153">
        <f>IFERROR(__xludf.DUMMYFUNCTION("TO_DATE(INT((AB1586/(60*60*24))+""1/1/1970""))"),44032.0)</f>
        <v>44032</v>
      </c>
      <c r="AB1586" s="152">
        <v>1.5952536E9</v>
      </c>
      <c r="AC1586" s="152">
        <v>195687.7271</v>
      </c>
      <c r="AD1586" s="153">
        <f>IFERROR(__xludf.DUMMYFUNCTION("TO_DATE(INT((AE1586/(60*60*24))+""1/1/1970""))"),44041.0)</f>
        <v>44041</v>
      </c>
      <c r="AE1586" s="156">
        <v>1.5960312E9</v>
      </c>
      <c r="AF1586" s="156">
        <v>113034.315</v>
      </c>
      <c r="AG1586" s="153">
        <f>IFERROR(__xludf.DUMMYFUNCTION("TO_DATE(INT((AH1586/(60*60*24))+""1/1/1970""))"),43716.0)</f>
        <v>43716</v>
      </c>
      <c r="AH1586" s="156">
        <v>1.56798689E9</v>
      </c>
      <c r="AI1586" s="156">
        <v>107319.4917</v>
      </c>
    </row>
    <row r="1587">
      <c r="A1587" s="152">
        <v>1.5502644E9</v>
      </c>
      <c r="B1587" s="152">
        <v>123200.6883</v>
      </c>
      <c r="C1587" s="153">
        <f>IFERROR(__xludf.DUMMYFUNCTION("TO_DATE(INT((A1587/(60*60*24))+""1/1/1970""))"),43511.0)</f>
        <v>43511</v>
      </c>
      <c r="M1587" s="13">
        <v>1.5265008E9</v>
      </c>
      <c r="N1587" s="13">
        <v>30008.1053</v>
      </c>
      <c r="P1587" s="152">
        <v>1.5174612E9</v>
      </c>
      <c r="Q1587" s="152">
        <v>192508.4594</v>
      </c>
      <c r="S1587" s="152">
        <v>1.5326352E9</v>
      </c>
      <c r="T1587" s="152">
        <v>10132.301</v>
      </c>
      <c r="V1587" s="152">
        <v>1.5090588E9</v>
      </c>
      <c r="W1587" s="152">
        <v>93459.4314</v>
      </c>
      <c r="Y1587" s="152">
        <v>1.5064668E9</v>
      </c>
      <c r="Z1587" s="152">
        <v>85720.0224</v>
      </c>
      <c r="AA1587" s="153">
        <f>IFERROR(__xludf.DUMMYFUNCTION("TO_DATE(INT((AB1587/(60*60*24))+""1/1/1970""))"),44032.0)</f>
        <v>44032</v>
      </c>
      <c r="AB1587" s="156">
        <v>1.5952716E9</v>
      </c>
      <c r="AC1587" s="156">
        <v>202167.1016</v>
      </c>
      <c r="AD1587" s="153">
        <f>IFERROR(__xludf.DUMMYFUNCTION("TO_DATE(INT((AE1587/(60*60*24))+""1/1/1970""))"),44041.0)</f>
        <v>44041</v>
      </c>
      <c r="AE1587" s="152">
        <v>1.5960492E9</v>
      </c>
      <c r="AF1587" s="152">
        <v>113034.315</v>
      </c>
      <c r="AG1587" s="153">
        <f>IFERROR(__xludf.DUMMYFUNCTION("TO_DATE(INT((AH1587/(60*60*24))+""1/1/1970""))"),43717.0)</f>
        <v>43717</v>
      </c>
      <c r="AH1587" s="152">
        <v>1.56799999E9</v>
      </c>
      <c r="AI1587" s="152">
        <v>107319.4917</v>
      </c>
    </row>
    <row r="1588">
      <c r="A1588" s="156">
        <v>1.55058666E9</v>
      </c>
      <c r="B1588" s="156">
        <v>122904.086</v>
      </c>
      <c r="C1588" s="153">
        <f>IFERROR(__xludf.DUMMYFUNCTION("TO_DATE(INT((A1588/(60*60*24))+""1/1/1970""))"),43515.0)</f>
        <v>43515</v>
      </c>
      <c r="M1588" s="13">
        <v>1.5265656E9</v>
      </c>
      <c r="N1588" s="13">
        <v>29940.9338</v>
      </c>
      <c r="P1588" s="156">
        <v>1.5175008E9</v>
      </c>
      <c r="Q1588" s="156">
        <v>192508.4594</v>
      </c>
      <c r="S1588" s="156">
        <v>1.5327E9</v>
      </c>
      <c r="T1588" s="156">
        <v>10127.4253</v>
      </c>
      <c r="V1588" s="156">
        <v>1.509066E9</v>
      </c>
      <c r="W1588" s="156">
        <v>93488.5569</v>
      </c>
      <c r="Y1588" s="156">
        <v>1.5064884E9</v>
      </c>
      <c r="Z1588" s="156">
        <v>85200.9096</v>
      </c>
      <c r="AA1588" s="153">
        <f>IFERROR(__xludf.DUMMYFUNCTION("TO_DATE(INT((AB1588/(60*60*24))+""1/1/1970""))"),44032.0)</f>
        <v>44032</v>
      </c>
      <c r="AB1588" s="152">
        <v>1.5952752E9</v>
      </c>
      <c r="AC1588" s="152">
        <v>203111.3003</v>
      </c>
      <c r="AD1588" s="153">
        <f>IFERROR(__xludf.DUMMYFUNCTION("TO_DATE(INT((AE1588/(60*60*24))+""1/1/1970""))"),44041.0)</f>
        <v>44041</v>
      </c>
      <c r="AE1588" s="156">
        <v>1.5960528E9</v>
      </c>
      <c r="AF1588" s="156">
        <v>113034.315</v>
      </c>
      <c r="AG1588" s="153">
        <f>IFERROR(__xludf.DUMMYFUNCTION("TO_DATE(INT((AH1588/(60*60*24))+""1/1/1970""))"),43717.0)</f>
        <v>43717</v>
      </c>
      <c r="AH1588" s="156">
        <v>1.568015943E9</v>
      </c>
      <c r="AI1588" s="156">
        <v>107319.4917</v>
      </c>
    </row>
    <row r="1589">
      <c r="A1589" s="152">
        <v>1.55061E9</v>
      </c>
      <c r="B1589" s="152">
        <v>123413.1795</v>
      </c>
      <c r="C1589" s="153">
        <f>IFERROR(__xludf.DUMMYFUNCTION("TO_DATE(INT((A1589/(60*60*24))+""1/1/1970""))"),43515.0)</f>
        <v>43515</v>
      </c>
      <c r="M1589" s="13">
        <v>1.5265872E9</v>
      </c>
      <c r="N1589" s="13">
        <v>29940.9338</v>
      </c>
      <c r="P1589" s="152">
        <v>1.5175188E9</v>
      </c>
      <c r="Q1589" s="152">
        <v>192508.4594</v>
      </c>
      <c r="S1589" s="152">
        <v>1.5327216E9</v>
      </c>
      <c r="T1589" s="152">
        <v>10127.4253</v>
      </c>
      <c r="V1589" s="152">
        <v>1.5091056E9</v>
      </c>
      <c r="W1589" s="152">
        <v>93307.4474</v>
      </c>
      <c r="Y1589" s="152">
        <v>1.506528E9</v>
      </c>
      <c r="Z1589" s="152">
        <v>85200.9096</v>
      </c>
      <c r="AA1589" s="153">
        <f>IFERROR(__xludf.DUMMYFUNCTION("TO_DATE(INT((AB1589/(60*60*24))+""1/1/1970""))"),44033.0)</f>
        <v>44033</v>
      </c>
      <c r="AB1589" s="156">
        <v>1.595304E9</v>
      </c>
      <c r="AC1589" s="156">
        <v>203111.3003</v>
      </c>
      <c r="AD1589" s="153">
        <f>IFERROR(__xludf.DUMMYFUNCTION("TO_DATE(INT((AE1589/(60*60*24))+""1/1/1970""))"),44042.0)</f>
        <v>44042</v>
      </c>
      <c r="AE1589" s="152">
        <v>1.5960816E9</v>
      </c>
      <c r="AF1589" s="152">
        <v>111601.92</v>
      </c>
      <c r="AG1589" s="153">
        <f>IFERROR(__xludf.DUMMYFUNCTION("TO_DATE(INT((AH1589/(60*60*24))+""1/1/1970""))"),43717.0)</f>
        <v>43717</v>
      </c>
      <c r="AH1589" s="152">
        <v>1.568031834E9</v>
      </c>
      <c r="AI1589" s="152">
        <v>107319.4917</v>
      </c>
    </row>
    <row r="1590">
      <c r="A1590" s="156">
        <v>1.55067306E9</v>
      </c>
      <c r="B1590" s="156">
        <v>123430.8871</v>
      </c>
      <c r="C1590" s="153">
        <f>IFERROR(__xludf.DUMMYFUNCTION("TO_DATE(INT((A1590/(60*60*24))+""1/1/1970""))"),43516.0)</f>
        <v>43516</v>
      </c>
      <c r="M1590" s="13">
        <v>1.526652E9</v>
      </c>
      <c r="N1590" s="13">
        <v>29947.5894</v>
      </c>
      <c r="P1590" s="156">
        <v>1.5175476E9</v>
      </c>
      <c r="Q1590" s="156">
        <v>192171.3792</v>
      </c>
      <c r="S1590" s="156">
        <v>1.532736E9</v>
      </c>
      <c r="T1590" s="156">
        <v>10131.709</v>
      </c>
      <c r="V1590" s="156">
        <v>1.509138E9</v>
      </c>
      <c r="W1590" s="156">
        <v>93738.6786</v>
      </c>
      <c r="Y1590" s="156">
        <v>1.5065532E9</v>
      </c>
      <c r="Z1590" s="156">
        <v>85200.9096</v>
      </c>
      <c r="AA1590" s="153">
        <f>IFERROR(__xludf.DUMMYFUNCTION("TO_DATE(INT((AB1590/(60*60*24))+""1/1/1970""))"),44033.0)</f>
        <v>44033</v>
      </c>
      <c r="AB1590" s="152">
        <v>1.59534E9</v>
      </c>
      <c r="AC1590" s="152">
        <v>201649.3339</v>
      </c>
      <c r="AD1590" s="153">
        <f>IFERROR(__xludf.DUMMYFUNCTION("TO_DATE(INT((AE1590/(60*60*24))+""1/1/1970""))"),44042.0)</f>
        <v>44042</v>
      </c>
      <c r="AE1590" s="156">
        <v>1.5961176E9</v>
      </c>
      <c r="AF1590" s="156">
        <v>111601.92</v>
      </c>
      <c r="AG1590" s="153">
        <f>IFERROR(__xludf.DUMMYFUNCTION("TO_DATE(INT((AH1590/(60*60*24))+""1/1/1970""))"),43717.0)</f>
        <v>43717</v>
      </c>
      <c r="AH1590" s="156">
        <v>1.56804768E9</v>
      </c>
      <c r="AI1590" s="156">
        <v>109824.8737</v>
      </c>
    </row>
    <row r="1591">
      <c r="A1591" s="152">
        <v>1.5506964E9</v>
      </c>
      <c r="B1591" s="152">
        <v>123661.0859</v>
      </c>
      <c r="C1591" s="153">
        <f>IFERROR(__xludf.DUMMYFUNCTION("TO_DATE(INT((A1591/(60*60*24))+""1/1/1970""))"),43516.0)</f>
        <v>43516</v>
      </c>
      <c r="M1591" s="13">
        <v>1.5266736E9</v>
      </c>
      <c r="N1591" s="13">
        <v>29947.5894</v>
      </c>
      <c r="P1591" s="152">
        <v>1.5175872E9</v>
      </c>
      <c r="Q1591" s="152">
        <v>192171.3792</v>
      </c>
      <c r="S1591" s="152">
        <v>1.5329088E9</v>
      </c>
      <c r="T1591" s="152">
        <v>10130.818</v>
      </c>
      <c r="V1591" s="152">
        <v>1.5093144E9</v>
      </c>
      <c r="W1591" s="152">
        <v>93725.5624</v>
      </c>
      <c r="Y1591" s="152">
        <v>1.5065676E9</v>
      </c>
      <c r="Z1591" s="152">
        <v>84953.61</v>
      </c>
      <c r="AA1591" s="153">
        <f>IFERROR(__xludf.DUMMYFUNCTION("TO_DATE(INT((AB1591/(60*60*24))+""1/1/1970""))"),44033.0)</f>
        <v>44033</v>
      </c>
      <c r="AB1591" s="156">
        <v>1.595358E9</v>
      </c>
      <c r="AC1591" s="156">
        <v>199889.5261</v>
      </c>
      <c r="AD1591" s="153">
        <f>IFERROR(__xludf.DUMMYFUNCTION("TO_DATE(INT((AE1591/(60*60*24))+""1/1/1970""))"),44042.0)</f>
        <v>44042</v>
      </c>
      <c r="AE1591" s="152">
        <v>1.5961356E9</v>
      </c>
      <c r="AF1591" s="152">
        <v>111601.92</v>
      </c>
      <c r="AG1591" s="153">
        <f>IFERROR(__xludf.DUMMYFUNCTION("TO_DATE(INT((AH1591/(60*60*24))+""1/1/1970""))"),43717.0)</f>
        <v>43717</v>
      </c>
      <c r="AH1591" s="152">
        <v>1.568063504E9</v>
      </c>
      <c r="AI1591" s="152">
        <v>109824.8737</v>
      </c>
    </row>
    <row r="1592">
      <c r="A1592" s="156">
        <v>1.55075946E9</v>
      </c>
      <c r="B1592" s="156">
        <v>123368.9105</v>
      </c>
      <c r="C1592" s="153">
        <f>IFERROR(__xludf.DUMMYFUNCTION("TO_DATE(INT((A1592/(60*60*24))+""1/1/1970""))"),43517.0)</f>
        <v>43517</v>
      </c>
      <c r="M1592" s="13">
        <v>1.526688E9</v>
      </c>
      <c r="N1592" s="13">
        <v>30027.5868</v>
      </c>
      <c r="P1592" s="156">
        <v>1.5176052E9</v>
      </c>
      <c r="Q1592" s="156">
        <v>192171.3792</v>
      </c>
      <c r="S1592" s="156">
        <v>1.5329592E9</v>
      </c>
      <c r="T1592" s="156">
        <v>10130.818</v>
      </c>
      <c r="V1592" s="156">
        <v>1.509318E9</v>
      </c>
      <c r="W1592" s="156">
        <v>93655.5497</v>
      </c>
      <c r="Y1592" s="156">
        <v>1.5066072E9</v>
      </c>
      <c r="Z1592" s="156">
        <v>84953.61</v>
      </c>
      <c r="AA1592" s="153">
        <f>IFERROR(__xludf.DUMMYFUNCTION("TO_DATE(INT((AB1592/(60*60*24))+""1/1/1970""))"),44033.0)</f>
        <v>44033</v>
      </c>
      <c r="AB1592" s="152">
        <v>1.5953616E9</v>
      </c>
      <c r="AC1592" s="152">
        <v>198260.3792</v>
      </c>
      <c r="AD1592" s="153">
        <f>IFERROR(__xludf.DUMMYFUNCTION("TO_DATE(INT((AE1592/(60*60*24))+""1/1/1970""))"),44042.0)</f>
        <v>44042</v>
      </c>
      <c r="AE1592" s="156">
        <v>1.5961392E9</v>
      </c>
      <c r="AF1592" s="156">
        <v>111601.92</v>
      </c>
      <c r="AG1592" s="153">
        <f>IFERROR(__xludf.DUMMYFUNCTION("TO_DATE(INT((AH1592/(60*60*24))+""1/1/1970""))"),43717.0)</f>
        <v>43717</v>
      </c>
      <c r="AH1592" s="156">
        <v>1.568073598E9</v>
      </c>
      <c r="AI1592" s="156">
        <v>109824.8737</v>
      </c>
    </row>
    <row r="1593">
      <c r="A1593" s="152">
        <v>1.5507828E9</v>
      </c>
      <c r="B1593" s="152">
        <v>123222.8228</v>
      </c>
      <c r="C1593" s="153">
        <f>IFERROR(__xludf.DUMMYFUNCTION("TO_DATE(INT((A1593/(60*60*24))+""1/1/1970""))"),43517.0)</f>
        <v>43517</v>
      </c>
      <c r="M1593" s="13">
        <v>1.5267744E9</v>
      </c>
      <c r="N1593" s="13">
        <v>30027.5868</v>
      </c>
      <c r="P1593" s="152">
        <v>1.517634E9</v>
      </c>
      <c r="Q1593" s="152">
        <v>185553.389</v>
      </c>
      <c r="S1593" s="152">
        <v>1.5329808E9</v>
      </c>
      <c r="T1593" s="152">
        <v>10130.818</v>
      </c>
      <c r="V1593" s="152">
        <v>1.509354E9</v>
      </c>
      <c r="W1593" s="152">
        <v>93756.9737</v>
      </c>
      <c r="Y1593" s="152">
        <v>1.5066396E9</v>
      </c>
      <c r="Z1593" s="152">
        <v>84953.61</v>
      </c>
      <c r="AA1593" s="153">
        <f>IFERROR(__xludf.DUMMYFUNCTION("TO_DATE(INT((AB1593/(60*60*24))+""1/1/1970""))"),44034.0)</f>
        <v>44034</v>
      </c>
      <c r="AB1593" s="156">
        <v>1.5953904E9</v>
      </c>
      <c r="AC1593" s="156">
        <v>198260.3792</v>
      </c>
      <c r="AD1593" s="153">
        <f>IFERROR(__xludf.DUMMYFUNCTION("TO_DATE(INT((AE1593/(60*60*24))+""1/1/1970""))"),44043.0)</f>
        <v>44043</v>
      </c>
      <c r="AE1593" s="152">
        <v>1.596168E9</v>
      </c>
      <c r="AF1593" s="152">
        <v>111701.42</v>
      </c>
      <c r="AG1593" s="153">
        <f>IFERROR(__xludf.DUMMYFUNCTION("TO_DATE(INT((AH1593/(60*60*24))+""1/1/1970""))"),43718.0)</f>
        <v>43718</v>
      </c>
      <c r="AH1593" s="152">
        <v>1.568079344E9</v>
      </c>
      <c r="AI1593" s="152">
        <v>109824.8737</v>
      </c>
    </row>
    <row r="1594">
      <c r="A1594" s="156">
        <v>1.55084586E9</v>
      </c>
      <c r="B1594" s="156">
        <v>123594.6824</v>
      </c>
      <c r="C1594" s="153">
        <f>IFERROR(__xludf.DUMMYFUNCTION("TO_DATE(INT((A1594/(60*60*24))+""1/1/1970""))"),43518.0)</f>
        <v>43518</v>
      </c>
      <c r="M1594" s="13">
        <v>1.5268608E9</v>
      </c>
      <c r="N1594" s="13">
        <v>30024.4109</v>
      </c>
      <c r="P1594" s="156">
        <v>1.5178428E9</v>
      </c>
      <c r="Q1594" s="156">
        <v>185553.389</v>
      </c>
      <c r="S1594" s="156">
        <v>1.5330456E9</v>
      </c>
      <c r="T1594" s="156">
        <v>10134.6021</v>
      </c>
      <c r="V1594" s="156">
        <v>1.5093936E9</v>
      </c>
      <c r="W1594" s="156">
        <v>94006.2227</v>
      </c>
      <c r="Y1594" s="156">
        <v>1.5066468E9</v>
      </c>
      <c r="Z1594" s="156">
        <v>85178.5589</v>
      </c>
      <c r="AA1594" s="153">
        <f>IFERROR(__xludf.DUMMYFUNCTION("TO_DATE(INT((AB1594/(60*60*24))+""1/1/1970""))"),44034.0)</f>
        <v>44034</v>
      </c>
      <c r="AB1594" s="152">
        <v>1.5954264E9</v>
      </c>
      <c r="AC1594" s="152">
        <v>201749.5282</v>
      </c>
      <c r="AD1594" s="153">
        <f>IFERROR(__xludf.DUMMYFUNCTION("TO_DATE(INT((AE1594/(60*60*24))+""1/1/1970""))"),44043.0)</f>
        <v>44043</v>
      </c>
      <c r="AE1594" s="156">
        <v>1.596204E9</v>
      </c>
      <c r="AF1594" s="156">
        <v>111701.42</v>
      </c>
      <c r="AG1594" s="153">
        <f>IFERROR(__xludf.DUMMYFUNCTION("TO_DATE(INT((AH1594/(60*60*24))+""1/1/1970""))"),43718.0)</f>
        <v>43718</v>
      </c>
      <c r="AH1594" s="156">
        <v>1.568095159E9</v>
      </c>
      <c r="AI1594" s="156">
        <v>109824.8737</v>
      </c>
    </row>
    <row r="1595">
      <c r="A1595" s="152">
        <v>1.5508692E9</v>
      </c>
      <c r="B1595" s="152">
        <v>123984.2497</v>
      </c>
      <c r="C1595" s="153">
        <f>IFERROR(__xludf.DUMMYFUNCTION("TO_DATE(INT((A1595/(60*60*24))+""1/1/1970""))"),43518.0)</f>
        <v>43518</v>
      </c>
      <c r="M1595" s="13">
        <v>1.5269112E9</v>
      </c>
      <c r="N1595" s="13">
        <v>30024.4109</v>
      </c>
      <c r="P1595" s="152">
        <v>1.5178644E9</v>
      </c>
      <c r="Q1595" s="152">
        <v>185553.389</v>
      </c>
      <c r="S1595" s="152">
        <v>1.5330672E9</v>
      </c>
      <c r="T1595" s="152">
        <v>10134.6021</v>
      </c>
      <c r="V1595" s="152">
        <v>1.5094044E9</v>
      </c>
      <c r="W1595" s="152">
        <v>93925.2656</v>
      </c>
      <c r="Y1595" s="152">
        <v>1.5066864E9</v>
      </c>
      <c r="Z1595" s="152">
        <v>85178.5589</v>
      </c>
      <c r="AA1595" s="153">
        <f>IFERROR(__xludf.DUMMYFUNCTION("TO_DATE(INT((AB1595/(60*60*24))+""1/1/1970""))"),44034.0)</f>
        <v>44034</v>
      </c>
      <c r="AB1595" s="156">
        <v>1.5954444E9</v>
      </c>
      <c r="AC1595" s="156">
        <v>199430.5757</v>
      </c>
      <c r="AD1595" s="153">
        <f>IFERROR(__xludf.DUMMYFUNCTION("TO_DATE(INT((AE1595/(60*60*24))+""1/1/1970""))"),44043.0)</f>
        <v>44043</v>
      </c>
      <c r="AE1595" s="152">
        <v>1.596222E9</v>
      </c>
      <c r="AF1595" s="152">
        <v>111701.42</v>
      </c>
      <c r="AG1595" s="153">
        <f>IFERROR(__xludf.DUMMYFUNCTION("TO_DATE(INT((AH1595/(60*60*24))+""1/1/1970""))"),43718.0)</f>
        <v>43718</v>
      </c>
      <c r="AH1595" s="152">
        <v>1.56811096E9</v>
      </c>
      <c r="AI1595" s="152">
        <v>109824.8737</v>
      </c>
    </row>
    <row r="1596">
      <c r="A1596" s="156">
        <v>1.55110506E9</v>
      </c>
      <c r="B1596" s="156">
        <v>124705.8345</v>
      </c>
      <c r="C1596" s="153">
        <f>IFERROR(__xludf.DUMMYFUNCTION("TO_DATE(INT((A1596/(60*60*24))+""1/1/1970""))"),43521.0)</f>
        <v>43521</v>
      </c>
      <c r="M1596" s="13">
        <v>1.5269328E9</v>
      </c>
      <c r="N1596" s="13">
        <v>30024.4109</v>
      </c>
      <c r="P1596" s="156">
        <v>1.5178932E9</v>
      </c>
      <c r="Q1596" s="156">
        <v>173199.3232</v>
      </c>
      <c r="S1596" s="156">
        <v>1.533132E9</v>
      </c>
      <c r="T1596" s="156">
        <v>10126.3002</v>
      </c>
      <c r="V1596" s="156">
        <v>1.5094332E9</v>
      </c>
      <c r="W1596" s="156">
        <v>93989.4912</v>
      </c>
      <c r="Y1596" s="156">
        <v>1.5067188E9</v>
      </c>
      <c r="Z1596" s="156">
        <v>85178.5589</v>
      </c>
      <c r="AA1596" s="153">
        <f>IFERROR(__xludf.DUMMYFUNCTION("TO_DATE(INT((AB1596/(60*60*24))+""1/1/1970""))"),44034.0)</f>
        <v>44034</v>
      </c>
      <c r="AB1596" s="152">
        <v>1.595448E9</v>
      </c>
      <c r="AC1596" s="152">
        <v>200124.6287</v>
      </c>
      <c r="AD1596" s="153">
        <f>IFERROR(__xludf.DUMMYFUNCTION("TO_DATE(INT((AE1596/(60*60*24))+""1/1/1970""))"),44043.0)</f>
        <v>44043</v>
      </c>
      <c r="AE1596" s="156">
        <v>1.5962256E9</v>
      </c>
      <c r="AF1596" s="156">
        <v>111701.42</v>
      </c>
      <c r="AG1596" s="153">
        <f>IFERROR(__xludf.DUMMYFUNCTION("TO_DATE(INT((AH1596/(60*60*24))+""1/1/1970""))"),43718.0)</f>
        <v>43718</v>
      </c>
      <c r="AH1596" s="156">
        <v>1.56812675E9</v>
      </c>
      <c r="AI1596" s="156">
        <v>109824.8737</v>
      </c>
    </row>
    <row r="1597">
      <c r="A1597" s="152">
        <v>1.5511284E9</v>
      </c>
      <c r="B1597" s="152">
        <v>124152.4719</v>
      </c>
      <c r="C1597" s="153">
        <f>IFERROR(__xludf.DUMMYFUNCTION("TO_DATE(INT((A1597/(60*60*24))+""1/1/1970""))"),43521.0)</f>
        <v>43521</v>
      </c>
      <c r="M1597" s="13">
        <v>1.5269976E9</v>
      </c>
      <c r="N1597" s="13">
        <v>30184.5885</v>
      </c>
      <c r="P1597" s="152">
        <v>1.5179328E9</v>
      </c>
      <c r="Q1597" s="152">
        <v>173199.3232</v>
      </c>
      <c r="S1597" s="152">
        <v>1.5331536E9</v>
      </c>
      <c r="T1597" s="152">
        <v>10126.3002</v>
      </c>
      <c r="V1597" s="152">
        <v>1.5094728E9</v>
      </c>
      <c r="W1597" s="152">
        <v>93589.1841</v>
      </c>
      <c r="Y1597" s="152">
        <v>1.5067296E9</v>
      </c>
      <c r="Z1597" s="152">
        <v>85425.1375</v>
      </c>
      <c r="AA1597" s="153">
        <f>IFERROR(__xludf.DUMMYFUNCTION("TO_DATE(INT((AB1597/(60*60*24))+""1/1/1970""))"),44035.0)</f>
        <v>44035</v>
      </c>
      <c r="AB1597" s="156">
        <v>1.5954768E9</v>
      </c>
      <c r="AC1597" s="156">
        <v>200124.6287</v>
      </c>
      <c r="AD1597" s="153">
        <f>IFERROR(__xludf.DUMMYFUNCTION("TO_DATE(INT((AE1597/(60*60*24))+""1/1/1970""))"),44044.0)</f>
        <v>44044</v>
      </c>
      <c r="AE1597" s="152">
        <v>1.5962544E9</v>
      </c>
      <c r="AF1597" s="152">
        <v>112602.41</v>
      </c>
      <c r="AG1597" s="153">
        <f>IFERROR(__xludf.DUMMYFUNCTION("TO_DATE(INT((AH1597/(60*60*24))+""1/1/1970""))"),43718.0)</f>
        <v>43718</v>
      </c>
      <c r="AH1597" s="152">
        <v>1.56814254E9</v>
      </c>
      <c r="AI1597" s="152">
        <v>109824.8737</v>
      </c>
    </row>
    <row r="1598">
      <c r="A1598" s="156">
        <v>1.55119146E9</v>
      </c>
      <c r="B1598" s="156">
        <v>124024.0918</v>
      </c>
      <c r="C1598" s="153">
        <f>IFERROR(__xludf.DUMMYFUNCTION("TO_DATE(INT((A1598/(60*60*24))+""1/1/1970""))"),43522.0)</f>
        <v>43522</v>
      </c>
      <c r="M1598" s="13">
        <v>1.5270192E9</v>
      </c>
      <c r="N1598" s="13">
        <v>30184.5885</v>
      </c>
      <c r="P1598" s="156">
        <v>1.5179508E9</v>
      </c>
      <c r="Q1598" s="156">
        <v>173199.3232</v>
      </c>
      <c r="S1598" s="156">
        <v>1.5332184E9</v>
      </c>
      <c r="T1598" s="156">
        <v>10128.3392</v>
      </c>
      <c r="V1598" s="156">
        <v>1.5094908E9</v>
      </c>
      <c r="W1598" s="156">
        <v>93581.8322</v>
      </c>
      <c r="Y1598" s="156">
        <v>1.5068952E9</v>
      </c>
      <c r="Z1598" s="156">
        <v>85425.1375</v>
      </c>
      <c r="AA1598" s="153">
        <f>IFERROR(__xludf.DUMMYFUNCTION("TO_DATE(INT((AB1598/(60*60*24))+""1/1/1970""))"),44035.0)</f>
        <v>44035</v>
      </c>
      <c r="AB1598" s="152">
        <v>1.5955128E9</v>
      </c>
      <c r="AC1598" s="152">
        <v>200704.6299</v>
      </c>
      <c r="AD1598" s="153">
        <f>IFERROR(__xludf.DUMMYFUNCTION("TO_DATE(INT((AE1598/(60*60*24))+""1/1/1970""))"),44046.0)</f>
        <v>44046</v>
      </c>
      <c r="AE1598" s="156">
        <v>1.5964632E9</v>
      </c>
      <c r="AF1598" s="156">
        <v>112602.41</v>
      </c>
      <c r="AG1598" s="153">
        <f>IFERROR(__xludf.DUMMYFUNCTION("TO_DATE(INT((AH1598/(60*60*24))+""1/1/1970""))"),43718.0)</f>
        <v>43718</v>
      </c>
      <c r="AH1598" s="156">
        <v>1.568158389E9</v>
      </c>
      <c r="AI1598" s="156">
        <v>109824.8737</v>
      </c>
    </row>
    <row r="1599">
      <c r="A1599" s="152">
        <v>1.5512148E9</v>
      </c>
      <c r="B1599" s="152">
        <v>124063.9339</v>
      </c>
      <c r="C1599" s="153">
        <f>IFERROR(__xludf.DUMMYFUNCTION("TO_DATE(INT((A1599/(60*60*24))+""1/1/1970""))"),43522.0)</f>
        <v>43522</v>
      </c>
      <c r="M1599" s="13">
        <v>1.527084E9</v>
      </c>
      <c r="N1599" s="13">
        <v>30534.7883</v>
      </c>
      <c r="P1599" s="152">
        <v>1.5179796E9</v>
      </c>
      <c r="Q1599" s="152">
        <v>178662.1263</v>
      </c>
      <c r="S1599" s="152">
        <v>1.53324E9</v>
      </c>
      <c r="T1599" s="152">
        <v>10128.3392</v>
      </c>
      <c r="V1599" s="152">
        <v>1.5095124E9</v>
      </c>
      <c r="W1599" s="152">
        <v>93450.5882</v>
      </c>
      <c r="Y1599" s="152">
        <v>1.5068988E9</v>
      </c>
      <c r="Z1599" s="152">
        <v>85425.1375</v>
      </c>
      <c r="AA1599" s="153">
        <f>IFERROR(__xludf.DUMMYFUNCTION("TO_DATE(INT((AB1599/(60*60*24))+""1/1/1970""))"),44035.0)</f>
        <v>44035</v>
      </c>
      <c r="AB1599" s="156">
        <v>1.5955308E9</v>
      </c>
      <c r="AC1599" s="156">
        <v>192462.3206</v>
      </c>
      <c r="AD1599" s="153">
        <f>IFERROR(__xludf.DUMMYFUNCTION("TO_DATE(INT((AE1599/(60*60*24))+""1/1/1970""))"),44046.0)</f>
        <v>44046</v>
      </c>
      <c r="AE1599" s="152">
        <v>1.5964812E9</v>
      </c>
      <c r="AF1599" s="152">
        <v>112602.41</v>
      </c>
      <c r="AG1599" s="153">
        <f>IFERROR(__xludf.DUMMYFUNCTION("TO_DATE(INT((AH1599/(60*60*24))+""1/1/1970""))"),43718.0)</f>
        <v>43718</v>
      </c>
      <c r="AH1599" s="152">
        <v>1.568159985E9</v>
      </c>
      <c r="AI1599" s="152">
        <v>109824.8737</v>
      </c>
    </row>
    <row r="1600">
      <c r="A1600" s="156">
        <v>1.55127786E9</v>
      </c>
      <c r="B1600" s="156">
        <v>123820.4544</v>
      </c>
      <c r="C1600" s="153">
        <f>IFERROR(__xludf.DUMMYFUNCTION("TO_DATE(INT((A1600/(60*60*24))+""1/1/1970""))"),43523.0)</f>
        <v>43523</v>
      </c>
      <c r="M1600" s="13">
        <v>1.5271056E9</v>
      </c>
      <c r="N1600" s="13">
        <v>30534.7883</v>
      </c>
      <c r="P1600" s="156">
        <v>1.5180192E9</v>
      </c>
      <c r="Q1600" s="156">
        <v>178662.1263</v>
      </c>
      <c r="S1600" s="156">
        <v>1.5333048E9</v>
      </c>
      <c r="T1600" s="156">
        <v>10129.7593</v>
      </c>
      <c r="V1600" s="156">
        <v>1.509552E9</v>
      </c>
      <c r="W1600" s="156">
        <v>93349.6028</v>
      </c>
      <c r="Y1600" s="156">
        <v>1.5069348E9</v>
      </c>
      <c r="Z1600" s="156">
        <v>85371.0632</v>
      </c>
      <c r="AA1600" s="153">
        <f>IFERROR(__xludf.DUMMYFUNCTION("TO_DATE(INT((AB1600/(60*60*24))+""1/1/1970""))"),44035.0)</f>
        <v>44035</v>
      </c>
      <c r="AB1600" s="152">
        <v>1.5955344E9</v>
      </c>
      <c r="AC1600" s="152">
        <v>191791.7401</v>
      </c>
      <c r="AD1600" s="153">
        <f>IFERROR(__xludf.DUMMYFUNCTION("TO_DATE(INT((AE1600/(60*60*24))+""1/1/1970""))"),44046.0)</f>
        <v>44046</v>
      </c>
      <c r="AE1600" s="156">
        <v>1.5964848E9</v>
      </c>
      <c r="AF1600" s="156">
        <v>112602.41</v>
      </c>
      <c r="AG1600" s="153">
        <f>IFERROR(__xludf.DUMMYFUNCTION("TO_DATE(INT((AH1600/(60*60*24))+""1/1/1970""))"),43719.0)</f>
        <v>43719</v>
      </c>
      <c r="AH1600" s="156">
        <v>1.568174188E9</v>
      </c>
      <c r="AI1600" s="156">
        <v>109824.8737</v>
      </c>
    </row>
    <row r="1601">
      <c r="A1601" s="152">
        <v>1.5513012E9</v>
      </c>
      <c r="B1601" s="152">
        <v>124010.8111</v>
      </c>
      <c r="C1601" s="153">
        <f>IFERROR(__xludf.DUMMYFUNCTION("TO_DATE(INT((A1601/(60*60*24))+""1/1/1970""))"),43523.0)</f>
        <v>43523</v>
      </c>
      <c r="M1601" s="13">
        <v>1.5271704E9</v>
      </c>
      <c r="N1601" s="13">
        <v>30327.507</v>
      </c>
      <c r="P1601" s="152">
        <v>1.5180372E9</v>
      </c>
      <c r="Q1601" s="152">
        <v>178662.1263</v>
      </c>
      <c r="S1601" s="152">
        <v>1.5333264E9</v>
      </c>
      <c r="T1601" s="152">
        <v>10129.7593</v>
      </c>
      <c r="V1601" s="152">
        <v>1.5095772E9</v>
      </c>
      <c r="W1601" s="152">
        <v>93322.4501</v>
      </c>
      <c r="Y1601" s="152">
        <v>1.5069744E9</v>
      </c>
      <c r="Z1601" s="152">
        <v>85371.0632</v>
      </c>
      <c r="AA1601" s="153">
        <f>IFERROR(__xludf.DUMMYFUNCTION("TO_DATE(INT((AB1601/(60*60*24))+""1/1/1970""))"),44036.0)</f>
        <v>44036</v>
      </c>
      <c r="AB1601" s="156">
        <v>1.5955632E9</v>
      </c>
      <c r="AC1601" s="156">
        <v>191791.7401</v>
      </c>
      <c r="AD1601" s="153">
        <f>IFERROR(__xludf.DUMMYFUNCTION("TO_DATE(INT((AE1601/(60*60*24))+""1/1/1970""))"),44047.0)</f>
        <v>44047</v>
      </c>
      <c r="AE1601" s="152">
        <v>1.5965136E9</v>
      </c>
      <c r="AF1601" s="152">
        <v>112522.04</v>
      </c>
      <c r="AG1601" s="153">
        <f>IFERROR(__xludf.DUMMYFUNCTION("TO_DATE(INT((AH1601/(60*60*24))+""1/1/1970""))"),43719.0)</f>
        <v>43719</v>
      </c>
      <c r="AH1601" s="152">
        <v>1.568190102E9</v>
      </c>
      <c r="AI1601" s="152">
        <v>109824.8737</v>
      </c>
    </row>
    <row r="1602">
      <c r="A1602" s="156">
        <v>1.55136426E9</v>
      </c>
      <c r="B1602" s="156">
        <v>123926.7</v>
      </c>
      <c r="C1602" s="153">
        <f>IFERROR(__xludf.DUMMYFUNCTION("TO_DATE(INT((A1602/(60*60*24))+""1/1/1970""))"),43524.0)</f>
        <v>43524</v>
      </c>
      <c r="M1602" s="13">
        <v>1.527192E9</v>
      </c>
      <c r="N1602" s="13">
        <v>30327.507</v>
      </c>
      <c r="P1602" s="156">
        <v>1.518066E9</v>
      </c>
      <c r="Q1602" s="156">
        <v>177019.7224</v>
      </c>
      <c r="S1602" s="156">
        <v>1.5333408E9</v>
      </c>
      <c r="T1602" s="156">
        <v>10145.839</v>
      </c>
      <c r="V1602" s="156">
        <v>1.5095916E9</v>
      </c>
      <c r="W1602" s="156">
        <v>93574.5999</v>
      </c>
      <c r="Y1602" s="156">
        <v>1.5069852E9</v>
      </c>
      <c r="Z1602" s="156">
        <v>85371.0632</v>
      </c>
      <c r="AA1602" s="153">
        <f>IFERROR(__xludf.DUMMYFUNCTION("TO_DATE(INT((AB1602/(60*60*24))+""1/1/1970""))"),44036.0)</f>
        <v>44036</v>
      </c>
      <c r="AB1602" s="152">
        <v>1.5955992E9</v>
      </c>
      <c r="AC1602" s="152">
        <v>186494.3391</v>
      </c>
      <c r="AD1602" s="153">
        <f>IFERROR(__xludf.DUMMYFUNCTION("TO_DATE(INT((AE1602/(60*60*24))+""1/1/1970""))"),44047.0)</f>
        <v>44047</v>
      </c>
      <c r="AE1602" s="156">
        <v>1.5965496E9</v>
      </c>
      <c r="AF1602" s="156">
        <v>112522.04</v>
      </c>
      <c r="AG1602" s="153">
        <f>IFERROR(__xludf.DUMMYFUNCTION("TO_DATE(INT((AH1602/(60*60*24))+""1/1/1970""))"),43719.0)</f>
        <v>43719</v>
      </c>
      <c r="AH1602" s="156">
        <v>1.56820602E9</v>
      </c>
      <c r="AI1602" s="156">
        <v>109824.8737</v>
      </c>
    </row>
    <row r="1603">
      <c r="A1603" s="152">
        <v>1.5513876E9</v>
      </c>
      <c r="B1603" s="152">
        <v>123780.6123</v>
      </c>
      <c r="C1603" s="153">
        <f>IFERROR(__xludf.DUMMYFUNCTION("TO_DATE(INT((A1603/(60*60*24))+""1/1/1970""))"),43524.0)</f>
        <v>43524</v>
      </c>
      <c r="M1603" s="13">
        <v>1.5272568E9</v>
      </c>
      <c r="N1603" s="13">
        <v>30769.3139</v>
      </c>
      <c r="P1603" s="152">
        <v>1.5181056E9</v>
      </c>
      <c r="Q1603" s="152">
        <v>177019.7224</v>
      </c>
      <c r="S1603" s="152">
        <v>1.5335136E9</v>
      </c>
      <c r="T1603" s="152">
        <v>10143.2549</v>
      </c>
      <c r="V1603" s="152">
        <v>1.5096312E9</v>
      </c>
      <c r="W1603" s="152">
        <v>93513.629</v>
      </c>
      <c r="Y1603" s="152">
        <v>1.507014E9</v>
      </c>
      <c r="Z1603" s="152">
        <v>84821.6689</v>
      </c>
      <c r="AA1603" s="153">
        <f>IFERROR(__xludf.DUMMYFUNCTION("TO_DATE(INT((AB1603/(60*60*24))+""1/1/1970""))"),44036.0)</f>
        <v>44036</v>
      </c>
      <c r="AB1603" s="156">
        <v>1.5956172E9</v>
      </c>
      <c r="AC1603" s="156">
        <v>189848.7926</v>
      </c>
      <c r="AD1603" s="153">
        <f>IFERROR(__xludf.DUMMYFUNCTION("TO_DATE(INT((AE1603/(60*60*24))+""1/1/1970""))"),44047.0)</f>
        <v>44047</v>
      </c>
      <c r="AE1603" s="152">
        <v>1.5965676E9</v>
      </c>
      <c r="AF1603" s="152">
        <v>112522.04</v>
      </c>
      <c r="AG1603" s="153">
        <f>IFERROR(__xludf.DUMMYFUNCTION("TO_DATE(INT((AH1603/(60*60*24))+""1/1/1970""))"),43719.0)</f>
        <v>43719</v>
      </c>
      <c r="AH1603" s="152">
        <v>1.56822186E9</v>
      </c>
      <c r="AI1603" s="152">
        <v>109824.8737</v>
      </c>
    </row>
    <row r="1604">
      <c r="A1604" s="156">
        <v>1.55145066E9</v>
      </c>
      <c r="B1604" s="156">
        <v>124665.9924</v>
      </c>
      <c r="C1604" s="153">
        <f>IFERROR(__xludf.DUMMYFUNCTION("TO_DATE(INT((A1604/(60*60*24))+""1/1/1970""))"),43525.0)</f>
        <v>43525</v>
      </c>
      <c r="M1604" s="13">
        <v>1.5272784E9</v>
      </c>
      <c r="N1604" s="13">
        <v>30769.3139</v>
      </c>
      <c r="P1604" s="156">
        <v>1.5181236E9</v>
      </c>
      <c r="Q1604" s="156">
        <v>177019.7224</v>
      </c>
      <c r="S1604" s="156">
        <v>1.533564E9</v>
      </c>
      <c r="T1604" s="156">
        <v>10143.2549</v>
      </c>
      <c r="V1604" s="156">
        <v>1.5096636E9</v>
      </c>
      <c r="W1604" s="156">
        <v>93602.6227</v>
      </c>
      <c r="Y1604" s="156">
        <v>1.5070536E9</v>
      </c>
      <c r="Z1604" s="156">
        <v>84821.6689</v>
      </c>
      <c r="AA1604" s="153">
        <f>IFERROR(__xludf.DUMMYFUNCTION("TO_DATE(INT((AB1604/(60*60*24))+""1/1/1970""))"),44036.0)</f>
        <v>44036</v>
      </c>
      <c r="AB1604" s="152">
        <v>1.5956208E9</v>
      </c>
      <c r="AC1604" s="152">
        <v>189323.0588</v>
      </c>
      <c r="AD1604" s="153">
        <f>IFERROR(__xludf.DUMMYFUNCTION("TO_DATE(INT((AE1604/(60*60*24))+""1/1/1970""))"),44047.0)</f>
        <v>44047</v>
      </c>
      <c r="AE1604" s="156">
        <v>1.5965712E9</v>
      </c>
      <c r="AF1604" s="156">
        <v>112522.04</v>
      </c>
      <c r="AG1604" s="153">
        <f>IFERROR(__xludf.DUMMYFUNCTION("TO_DATE(INT((AH1604/(60*60*24))+""1/1/1970""))"),43719.0)</f>
        <v>43719</v>
      </c>
      <c r="AH1604" s="156">
        <v>1.568237674E9</v>
      </c>
      <c r="AI1604" s="156">
        <v>109824.8737</v>
      </c>
    </row>
    <row r="1605">
      <c r="A1605" s="152">
        <v>1.551474E9</v>
      </c>
      <c r="B1605" s="152">
        <v>124550.8929</v>
      </c>
      <c r="C1605" s="153">
        <f>IFERROR(__xludf.DUMMYFUNCTION("TO_DATE(INT((A1605/(60*60*24))+""1/1/1970""))"),43525.0)</f>
        <v>43525</v>
      </c>
      <c r="M1605" s="13">
        <v>1.5272928E9</v>
      </c>
      <c r="N1605" s="13">
        <v>30660.7057</v>
      </c>
      <c r="P1605" s="152">
        <v>1.5181524E9</v>
      </c>
      <c r="Q1605" s="152">
        <v>166217.1197</v>
      </c>
      <c r="S1605" s="152">
        <v>1.5335856E9</v>
      </c>
      <c r="T1605" s="152">
        <v>10143.2549</v>
      </c>
      <c r="V1605" s="152">
        <v>1.5096708E9</v>
      </c>
      <c r="W1605" s="152">
        <v>93639.1581</v>
      </c>
      <c r="Y1605" s="152">
        <v>1.5070716E9</v>
      </c>
      <c r="Z1605" s="152">
        <v>84821.6689</v>
      </c>
      <c r="AA1605" s="153">
        <f>IFERROR(__xludf.DUMMYFUNCTION("TO_DATE(INT((AB1605/(60*60*24))+""1/1/1970""))"),44037.0)</f>
        <v>44037</v>
      </c>
      <c r="AB1605" s="156">
        <v>1.5956496E9</v>
      </c>
      <c r="AC1605" s="156">
        <v>189323.0588</v>
      </c>
      <c r="AD1605" s="153">
        <f>IFERROR(__xludf.DUMMYFUNCTION("TO_DATE(INT((AE1605/(60*60*24))+""1/1/1970""))"),44048.0)</f>
        <v>44048</v>
      </c>
      <c r="AE1605" s="152">
        <v>1.5966E9</v>
      </c>
      <c r="AF1605" s="152">
        <v>112536.39</v>
      </c>
      <c r="AG1605" s="153">
        <f>IFERROR(__xludf.DUMMYFUNCTION("TO_DATE(INT((AH1605/(60*60*24))+""1/1/1970""))"),43719.0)</f>
        <v>43719</v>
      </c>
      <c r="AH1605" s="152">
        <v>1.568246292E9</v>
      </c>
      <c r="AI1605" s="152">
        <v>109824.8737</v>
      </c>
    </row>
    <row r="1606">
      <c r="A1606" s="156">
        <v>1.55170986E9</v>
      </c>
      <c r="B1606" s="156">
        <v>125152.9514</v>
      </c>
      <c r="C1606" s="153">
        <f>IFERROR(__xludf.DUMMYFUNCTION("TO_DATE(INT((A1606/(60*60*24))+""1/1/1970""))"),43528.0)</f>
        <v>43528</v>
      </c>
      <c r="M1606" s="13">
        <v>1.5273792E9</v>
      </c>
      <c r="N1606" s="13">
        <v>30660.7057</v>
      </c>
      <c r="P1606" s="156">
        <v>1.518192E9</v>
      </c>
      <c r="Q1606" s="156">
        <v>166217.1197</v>
      </c>
      <c r="S1606" s="156">
        <v>1.5336504E9</v>
      </c>
      <c r="T1606" s="156">
        <v>10148.5921</v>
      </c>
      <c r="V1606" s="156">
        <v>1.5097104E9</v>
      </c>
      <c r="W1606" s="156">
        <v>93501.5628</v>
      </c>
      <c r="Y1606" s="156">
        <v>1.5070932E9</v>
      </c>
      <c r="Z1606" s="156">
        <v>84940.2717</v>
      </c>
      <c r="AA1606" s="153">
        <f>IFERROR(__xludf.DUMMYFUNCTION("TO_DATE(INT((AB1606/(60*60*24))+""1/1/1970""))"),44039.0)</f>
        <v>44039</v>
      </c>
      <c r="AB1606" s="152">
        <v>1.5958584E9</v>
      </c>
      <c r="AC1606" s="152">
        <v>193424.7241</v>
      </c>
      <c r="AD1606" s="153">
        <f>IFERROR(__xludf.DUMMYFUNCTION("TO_DATE(INT((AE1606/(60*60*24))+""1/1/1970""))"),44048.0)</f>
        <v>44048</v>
      </c>
      <c r="AE1606" s="156">
        <v>1.596636E9</v>
      </c>
      <c r="AF1606" s="156">
        <v>112536.39</v>
      </c>
      <c r="AG1606" s="153">
        <f>IFERROR(__xludf.DUMMYFUNCTION("TO_DATE(INT((AH1606/(60*60*24))+""1/1/1970""))"),43720.0)</f>
        <v>43720</v>
      </c>
      <c r="AH1606" s="156">
        <v>1.568254212E9</v>
      </c>
      <c r="AI1606" s="156">
        <v>109824.8737</v>
      </c>
    </row>
    <row r="1607">
      <c r="A1607" s="152">
        <v>1.5517332E9</v>
      </c>
      <c r="B1607" s="152">
        <v>124099.3491</v>
      </c>
      <c r="C1607" s="153">
        <f>IFERROR(__xludf.DUMMYFUNCTION("TO_DATE(INT((A1607/(60*60*24))+""1/1/1970""))"),43528.0)</f>
        <v>43528</v>
      </c>
      <c r="M1607" s="13">
        <v>1.5274656E9</v>
      </c>
      <c r="N1607" s="13">
        <v>30626.8992</v>
      </c>
      <c r="P1607" s="152">
        <v>1.51821E9</v>
      </c>
      <c r="Q1607" s="152">
        <v>166217.1197</v>
      </c>
      <c r="S1607" s="152">
        <v>1.533672E9</v>
      </c>
      <c r="T1607" s="152">
        <v>10148.5921</v>
      </c>
      <c r="V1607" s="152">
        <v>1.5097428E9</v>
      </c>
      <c r="W1607" s="152">
        <v>93965.2057</v>
      </c>
      <c r="Y1607" s="152">
        <v>1.5071328E9</v>
      </c>
      <c r="Z1607" s="152">
        <v>84940.2717</v>
      </c>
      <c r="AA1607" s="153">
        <f>IFERROR(__xludf.DUMMYFUNCTION("TO_DATE(INT((AB1607/(60*60*24))+""1/1/1970""))"),44039.0)</f>
        <v>44039</v>
      </c>
      <c r="AB1607" s="156">
        <v>1.5958764E9</v>
      </c>
      <c r="AC1607" s="156">
        <v>194244.0125</v>
      </c>
      <c r="AD1607" s="153">
        <f>IFERROR(__xludf.DUMMYFUNCTION("TO_DATE(INT((AE1607/(60*60*24))+""1/1/1970""))"),44048.0)</f>
        <v>44048</v>
      </c>
      <c r="AE1607" s="152">
        <v>1.596654E9</v>
      </c>
      <c r="AF1607" s="152">
        <v>112536.39</v>
      </c>
      <c r="AG1607" s="153">
        <f>IFERROR(__xludf.DUMMYFUNCTION("TO_DATE(INT((AH1607/(60*60*24))+""1/1/1970""))"),43720.0)</f>
        <v>43720</v>
      </c>
      <c r="AH1607" s="152">
        <v>1.568270527E9</v>
      </c>
      <c r="AI1607" s="152">
        <v>109824.8737</v>
      </c>
    </row>
    <row r="1608">
      <c r="A1608" s="156">
        <v>1.55179626E9</v>
      </c>
      <c r="B1608" s="156">
        <v>124108.2029</v>
      </c>
      <c r="C1608" s="153">
        <f>IFERROR(__xludf.DUMMYFUNCTION("TO_DATE(INT((A1608/(60*60*24))+""1/1/1970""))"),43529.0)</f>
        <v>43529</v>
      </c>
      <c r="M1608" s="13">
        <v>1.527552E9</v>
      </c>
      <c r="N1608" s="13">
        <v>30406.0165</v>
      </c>
      <c r="P1608" s="156">
        <v>1.5182388E9</v>
      </c>
      <c r="Q1608" s="156">
        <v>170511.9053</v>
      </c>
      <c r="S1608" s="156">
        <v>1.5337368E9</v>
      </c>
      <c r="T1608" s="156">
        <v>10143.9844</v>
      </c>
      <c r="V1608" s="156">
        <v>1.5099228E9</v>
      </c>
      <c r="W1608" s="156">
        <v>93955.6071</v>
      </c>
      <c r="Y1608" s="156">
        <v>1.507158E9</v>
      </c>
      <c r="Z1608" s="156">
        <v>84940.2717</v>
      </c>
      <c r="AA1608" s="153">
        <f>IFERROR(__xludf.DUMMYFUNCTION("TO_DATE(INT((AB1608/(60*60*24))+""1/1/1970""))"),44039.0)</f>
        <v>44039</v>
      </c>
      <c r="AB1608" s="152">
        <v>1.59588E9</v>
      </c>
      <c r="AC1608" s="152">
        <v>195657.3626</v>
      </c>
      <c r="AD1608" s="153">
        <f>IFERROR(__xludf.DUMMYFUNCTION("TO_DATE(INT((AE1608/(60*60*24))+""1/1/1970""))"),44048.0)</f>
        <v>44048</v>
      </c>
      <c r="AE1608" s="156">
        <v>1.5966576E9</v>
      </c>
      <c r="AF1608" s="156">
        <v>112536.39</v>
      </c>
      <c r="AG1608" s="153">
        <f>IFERROR(__xludf.DUMMYFUNCTION("TO_DATE(INT((AH1608/(60*60*24))+""1/1/1970""))"),43720.0)</f>
        <v>43720</v>
      </c>
      <c r="AH1608" s="156">
        <v>1.568286623E9</v>
      </c>
      <c r="AI1608" s="156">
        <v>109824.8737</v>
      </c>
    </row>
    <row r="1609">
      <c r="A1609" s="152">
        <v>1.5518196E9</v>
      </c>
      <c r="B1609" s="152">
        <v>123931.1269</v>
      </c>
      <c r="C1609" s="153">
        <f>IFERROR(__xludf.DUMMYFUNCTION("TO_DATE(INT((A1609/(60*60*24))+""1/1/1970""))"),43529.0)</f>
        <v>43529</v>
      </c>
      <c r="M1609" s="13">
        <v>1.5276024E9</v>
      </c>
      <c r="N1609" s="13">
        <v>30406.0165</v>
      </c>
      <c r="P1609" s="152">
        <v>1.5184476E9</v>
      </c>
      <c r="Q1609" s="152">
        <v>170511.9053</v>
      </c>
      <c r="S1609" s="152">
        <v>1.5337584E9</v>
      </c>
      <c r="T1609" s="152">
        <v>10143.9844</v>
      </c>
      <c r="V1609" s="152">
        <v>1.5099624E9</v>
      </c>
      <c r="W1609" s="152">
        <v>94007.7249</v>
      </c>
      <c r="Y1609" s="152">
        <v>1.5071724E9</v>
      </c>
      <c r="Z1609" s="152">
        <v>85005.5213</v>
      </c>
      <c r="AA1609" s="153">
        <f>IFERROR(__xludf.DUMMYFUNCTION("TO_DATE(INT((AB1609/(60*60*24))+""1/1/1970""))"),44040.0)</f>
        <v>44040</v>
      </c>
      <c r="AB1609" s="156">
        <v>1.5959088E9</v>
      </c>
      <c r="AC1609" s="156">
        <v>195657.3626</v>
      </c>
      <c r="AD1609" s="153">
        <f>IFERROR(__xludf.DUMMYFUNCTION("TO_DATE(INT((AE1609/(60*60*24))+""1/1/1970""))"),44049.0)</f>
        <v>44049</v>
      </c>
      <c r="AE1609" s="152">
        <v>1.5966864E9</v>
      </c>
      <c r="AF1609" s="152">
        <v>112693.5341</v>
      </c>
      <c r="AG1609" s="153">
        <f>IFERROR(__xludf.DUMMYFUNCTION("TO_DATE(INT((AH1609/(60*60*24))+""1/1/1970""))"),43720.0)</f>
        <v>43720</v>
      </c>
      <c r="AH1609" s="152">
        <v>1.568302422E9</v>
      </c>
      <c r="AI1609" s="152">
        <v>109890.0896</v>
      </c>
    </row>
    <row r="1610">
      <c r="A1610" s="156">
        <v>1.55188266E9</v>
      </c>
      <c r="B1610" s="156">
        <v>123953.2614</v>
      </c>
      <c r="C1610" s="153">
        <f>IFERROR(__xludf.DUMMYFUNCTION("TO_DATE(INT((A1610/(60*60*24))+""1/1/1970""))"),43530.0)</f>
        <v>43530</v>
      </c>
      <c r="M1610" s="13">
        <v>1.527624E9</v>
      </c>
      <c r="N1610" s="13">
        <v>30406.0165</v>
      </c>
      <c r="P1610" s="156">
        <v>1.5184692E9</v>
      </c>
      <c r="Q1610" s="156">
        <v>170511.9053</v>
      </c>
      <c r="S1610" s="156">
        <v>1.5338232E9</v>
      </c>
      <c r="T1610" s="156">
        <v>10153.8336</v>
      </c>
      <c r="V1610" s="156">
        <v>1.510002E9</v>
      </c>
      <c r="W1610" s="156">
        <v>94324.4901</v>
      </c>
      <c r="Y1610" s="156">
        <v>1.507212E9</v>
      </c>
      <c r="Z1610" s="156">
        <v>85005.5213</v>
      </c>
      <c r="AA1610" s="153">
        <f>IFERROR(__xludf.DUMMYFUNCTION("TO_DATE(INT((AB1610/(60*60*24))+""1/1/1970""))"),44040.0)</f>
        <v>44040</v>
      </c>
      <c r="AB1610" s="152">
        <v>1.5959448E9</v>
      </c>
      <c r="AC1610" s="152">
        <v>193687.4636</v>
      </c>
      <c r="AD1610" s="153">
        <f>IFERROR(__xludf.DUMMYFUNCTION("TO_DATE(INT((AE1610/(60*60*24))+""1/1/1970""))"),44049.0)</f>
        <v>44049</v>
      </c>
      <c r="AE1610" s="156">
        <v>1.5967224E9</v>
      </c>
      <c r="AF1610" s="156">
        <v>112693.5341</v>
      </c>
      <c r="AG1610" s="153">
        <f>IFERROR(__xludf.DUMMYFUNCTION("TO_DATE(INT((AH1610/(60*60*24))+""1/1/1970""))"),43720.0)</f>
        <v>43720</v>
      </c>
      <c r="AH1610" s="156">
        <v>1.568318214E9</v>
      </c>
      <c r="AI1610" s="156">
        <v>110046.6471</v>
      </c>
    </row>
    <row r="1611">
      <c r="A1611" s="152">
        <v>1.551906E9</v>
      </c>
      <c r="B1611" s="152">
        <v>123182.9807</v>
      </c>
      <c r="C1611" s="153">
        <f>IFERROR(__xludf.DUMMYFUNCTION("TO_DATE(INT((A1611/(60*60*24))+""1/1/1970""))"),43530.0)</f>
        <v>43530</v>
      </c>
      <c r="M1611" s="13">
        <v>1.5276888E9</v>
      </c>
      <c r="N1611" s="13">
        <v>30503.0435</v>
      </c>
      <c r="P1611" s="152">
        <v>1.518498E9</v>
      </c>
      <c r="Q1611" s="152">
        <v>174446.066</v>
      </c>
      <c r="S1611" s="152">
        <v>1.5338448E9</v>
      </c>
      <c r="T1611" s="152">
        <v>10153.8336</v>
      </c>
      <c r="V1611" s="152">
        <v>1.5100092E9</v>
      </c>
      <c r="W1611" s="152">
        <v>94335.5525</v>
      </c>
      <c r="Y1611" s="152">
        <v>1.5072444E9</v>
      </c>
      <c r="Z1611" s="152">
        <v>85005.5213</v>
      </c>
      <c r="AA1611" s="153">
        <f>IFERROR(__xludf.DUMMYFUNCTION("TO_DATE(INT((AB1611/(60*60*24))+""1/1/1970""))"),44040.0)</f>
        <v>44040</v>
      </c>
      <c r="AB1611" s="156">
        <v>1.5959628E9</v>
      </c>
      <c r="AC1611" s="156">
        <v>193823.2098</v>
      </c>
      <c r="AD1611" s="153">
        <f>IFERROR(__xludf.DUMMYFUNCTION("TO_DATE(INT((AE1611/(60*60*24))+""1/1/1970""))"),44049.0)</f>
        <v>44049</v>
      </c>
      <c r="AE1611" s="152">
        <v>1.5967404E9</v>
      </c>
      <c r="AF1611" s="152">
        <v>112693.5341</v>
      </c>
      <c r="AG1611" s="153">
        <f>IFERROR(__xludf.DUMMYFUNCTION("TO_DATE(INT((AH1611/(60*60*24))+""1/1/1970""))"),43720.0)</f>
        <v>43720</v>
      </c>
      <c r="AH1611" s="152">
        <v>1.56833266E9</v>
      </c>
      <c r="AI1611" s="152">
        <v>109910.161</v>
      </c>
    </row>
    <row r="1612">
      <c r="A1612" s="156">
        <v>1.55196906E9</v>
      </c>
      <c r="B1612" s="156">
        <v>122948.355</v>
      </c>
      <c r="C1612" s="153">
        <f>IFERROR(__xludf.DUMMYFUNCTION("TO_DATE(INT((A1612/(60*60*24))+""1/1/1970""))"),43531.0)</f>
        <v>43531</v>
      </c>
      <c r="M1612" s="13">
        <v>1.5277104E9</v>
      </c>
      <c r="N1612" s="13">
        <v>30503.0435</v>
      </c>
      <c r="P1612" s="156">
        <v>1.5185376E9</v>
      </c>
      <c r="Q1612" s="156">
        <v>174446.066</v>
      </c>
      <c r="S1612" s="156">
        <v>1.5339096E9</v>
      </c>
      <c r="T1612" s="156">
        <v>10153.734</v>
      </c>
      <c r="V1612" s="156">
        <v>1.5100416E9</v>
      </c>
      <c r="W1612" s="156">
        <v>94171.5324</v>
      </c>
      <c r="Y1612" s="156">
        <v>1.5072516E9</v>
      </c>
      <c r="Z1612" s="156">
        <v>84694.0536</v>
      </c>
      <c r="AA1612" s="153">
        <f>IFERROR(__xludf.DUMMYFUNCTION("TO_DATE(INT((AB1612/(60*60*24))+""1/1/1970""))"),44040.0)</f>
        <v>44040</v>
      </c>
      <c r="AB1612" s="152">
        <v>1.5959664E9</v>
      </c>
      <c r="AC1612" s="152">
        <v>191629.1518</v>
      </c>
      <c r="AD1612" s="153">
        <f>IFERROR(__xludf.DUMMYFUNCTION("TO_DATE(INT((AE1612/(60*60*24))+""1/1/1970""))"),44049.0)</f>
        <v>44049</v>
      </c>
      <c r="AE1612" s="156">
        <v>1.596744E9</v>
      </c>
      <c r="AF1612" s="156">
        <v>112693.5341</v>
      </c>
      <c r="AG1612" s="153">
        <f>IFERROR(__xludf.DUMMYFUNCTION("TO_DATE(INT((AH1612/(60*60*24))+""1/1/1970""))"),43721.0)</f>
        <v>43721</v>
      </c>
      <c r="AH1612" s="156">
        <v>1.568334018E9</v>
      </c>
      <c r="AI1612" s="156">
        <v>109910.161</v>
      </c>
    </row>
    <row r="1613">
      <c r="A1613" s="152">
        <v>1.5519924E9</v>
      </c>
      <c r="B1613" s="152">
        <v>122155.9398</v>
      </c>
      <c r="C1613" s="153">
        <f>IFERROR(__xludf.DUMMYFUNCTION("TO_DATE(INT((A1613/(60*60*24))+""1/1/1970""))"),43531.0)</f>
        <v>43531</v>
      </c>
      <c r="M1613" s="13">
        <v>1.5277752E9</v>
      </c>
      <c r="N1613" s="13">
        <v>30252.0097</v>
      </c>
      <c r="P1613" s="152">
        <v>1.5185556E9</v>
      </c>
      <c r="Q1613" s="152">
        <v>174446.066</v>
      </c>
      <c r="S1613" s="152">
        <v>1.5339312E9</v>
      </c>
      <c r="T1613" s="152">
        <v>10153.734</v>
      </c>
      <c r="V1613" s="152">
        <v>1.5100812E9</v>
      </c>
      <c r="W1613" s="152">
        <v>93790.8534</v>
      </c>
      <c r="Y1613" s="152">
        <v>1.5072624E9</v>
      </c>
      <c r="Z1613" s="152">
        <v>84694.0536</v>
      </c>
      <c r="AA1613" s="153">
        <f>IFERROR(__xludf.DUMMYFUNCTION("TO_DATE(INT((AB1613/(60*60*24))+""1/1/1970""))"),44041.0)</f>
        <v>44041</v>
      </c>
      <c r="AB1613" s="156">
        <v>1.5959952E9</v>
      </c>
      <c r="AC1613" s="156">
        <v>191629.1518</v>
      </c>
      <c r="AD1613" s="153">
        <f>IFERROR(__xludf.DUMMYFUNCTION("TO_DATE(INT((AE1613/(60*60*24))+""1/1/1970""))"),44050.0)</f>
        <v>44050</v>
      </c>
      <c r="AE1613" s="152">
        <v>1.5967728E9</v>
      </c>
      <c r="AF1613" s="152">
        <v>112995.4588</v>
      </c>
      <c r="AG1613" s="153">
        <f>IFERROR(__xludf.DUMMYFUNCTION("TO_DATE(INT((AH1613/(60*60*24))+""1/1/1970""))"),43721.0)</f>
        <v>43721</v>
      </c>
      <c r="AH1613" s="152">
        <v>1.56835102E9</v>
      </c>
      <c r="AI1613" s="152">
        <v>109910.161</v>
      </c>
    </row>
    <row r="1614">
      <c r="A1614" s="156">
        <v>1.55205546E9</v>
      </c>
      <c r="B1614" s="156">
        <v>121177.5948</v>
      </c>
      <c r="C1614" s="153">
        <f>IFERROR(__xludf.DUMMYFUNCTION("TO_DATE(INT((A1614/(60*60*24))+""1/1/1970""))"),43532.0)</f>
        <v>43532</v>
      </c>
      <c r="M1614" s="13">
        <v>1.5277968E9</v>
      </c>
      <c r="N1614" s="13">
        <v>30252.0097</v>
      </c>
      <c r="P1614" s="156">
        <v>1.5185844E9</v>
      </c>
      <c r="Q1614" s="156">
        <v>175319.6056</v>
      </c>
      <c r="S1614" s="156">
        <v>1.5339456E9</v>
      </c>
      <c r="T1614" s="156">
        <v>10152.4741</v>
      </c>
      <c r="V1614" s="156">
        <v>1.5100956E9</v>
      </c>
      <c r="W1614" s="156">
        <v>93929.9104</v>
      </c>
      <c r="Y1614" s="156">
        <v>1.5073344E9</v>
      </c>
      <c r="Z1614" s="156">
        <v>84570.7643</v>
      </c>
      <c r="AA1614" s="153">
        <f>IFERROR(__xludf.DUMMYFUNCTION("TO_DATE(INT((AB1614/(60*60*24))+""1/1/1970""))"),44041.0)</f>
        <v>44041</v>
      </c>
      <c r="AB1614" s="152">
        <v>1.5960312E9</v>
      </c>
      <c r="AC1614" s="152">
        <v>193742.2296</v>
      </c>
      <c r="AD1614" s="153">
        <f>IFERROR(__xludf.DUMMYFUNCTION("TO_DATE(INT((AE1614/(60*60*24))+""1/1/1970""))"),44050.0)</f>
        <v>44050</v>
      </c>
      <c r="AE1614" s="156">
        <v>1.5968088E9</v>
      </c>
      <c r="AF1614" s="156">
        <v>112995.4588</v>
      </c>
      <c r="AG1614" s="153">
        <f>IFERROR(__xludf.DUMMYFUNCTION("TO_DATE(INT((AH1614/(60*60*24))+""1/1/1970""))"),43721.0)</f>
        <v>43721</v>
      </c>
      <c r="AH1614" s="156">
        <v>1.568366853E9</v>
      </c>
      <c r="AI1614" s="156">
        <v>109910.161</v>
      </c>
    </row>
    <row r="1615">
      <c r="A1615" s="152">
        <v>1.5520788E9</v>
      </c>
      <c r="B1615" s="152">
        <v>121912.4603</v>
      </c>
      <c r="C1615" s="153">
        <f>IFERROR(__xludf.DUMMYFUNCTION("TO_DATE(INT((A1615/(60*60*24))+""1/1/1970""))"),43532.0)</f>
        <v>43532</v>
      </c>
      <c r="M1615" s="13">
        <v>1.5278616E9</v>
      </c>
      <c r="N1615" s="13">
        <v>30379.1467</v>
      </c>
      <c r="P1615" s="152">
        <v>1.518624E9</v>
      </c>
      <c r="Q1615" s="152">
        <v>175319.6056</v>
      </c>
      <c r="S1615" s="152">
        <v>1.5341184E9</v>
      </c>
      <c r="T1615" s="152">
        <v>10153.1181</v>
      </c>
      <c r="V1615" s="152">
        <v>1.5101208E9</v>
      </c>
      <c r="W1615" s="152">
        <v>93956.4545</v>
      </c>
      <c r="Y1615" s="152">
        <v>1.5075E9</v>
      </c>
      <c r="Z1615" s="152">
        <v>84570.7643</v>
      </c>
      <c r="AA1615" s="153">
        <f>IFERROR(__xludf.DUMMYFUNCTION("TO_DATE(INT((AB1615/(60*60*24))+""1/1/1970""))"),44041.0)</f>
        <v>44041</v>
      </c>
      <c r="AB1615" s="156">
        <v>1.5960492E9</v>
      </c>
      <c r="AC1615" s="156">
        <v>194245.0605</v>
      </c>
      <c r="AD1615" s="153">
        <f>IFERROR(__xludf.DUMMYFUNCTION("TO_DATE(INT((AE1615/(60*60*24))+""1/1/1970""))"),44050.0)</f>
        <v>44050</v>
      </c>
      <c r="AE1615" s="152">
        <v>1.5968268E9</v>
      </c>
      <c r="AF1615" s="152">
        <v>112995.4588</v>
      </c>
      <c r="AG1615" s="153">
        <f>IFERROR(__xludf.DUMMYFUNCTION("TO_DATE(INT((AH1615/(60*60*24))+""1/1/1970""))"),43721.0)</f>
        <v>43721</v>
      </c>
      <c r="AH1615" s="152">
        <v>1.568382645E9</v>
      </c>
      <c r="AI1615" s="152">
        <v>109910.161</v>
      </c>
    </row>
    <row r="1616">
      <c r="A1616" s="156">
        <v>1.55231106E9</v>
      </c>
      <c r="B1616" s="156">
        <v>122279.893</v>
      </c>
      <c r="C1616" s="153">
        <f>IFERROR(__xludf.DUMMYFUNCTION("TO_DATE(INT((A1616/(60*60*24))+""1/1/1970""))"),43535.0)</f>
        <v>43535</v>
      </c>
      <c r="M1616" s="13">
        <v>1.5278832E9</v>
      </c>
      <c r="N1616" s="13">
        <v>30379.1467</v>
      </c>
      <c r="P1616" s="156">
        <v>1.518642E9</v>
      </c>
      <c r="Q1616" s="156">
        <v>175319.6056</v>
      </c>
      <c r="S1616" s="156">
        <v>1.5341688E9</v>
      </c>
      <c r="T1616" s="156">
        <v>10153.1181</v>
      </c>
      <c r="V1616" s="156">
        <v>1.5101604E9</v>
      </c>
      <c r="W1616" s="156">
        <v>94228.5415</v>
      </c>
      <c r="Y1616" s="156">
        <v>1.5075036E9</v>
      </c>
      <c r="Z1616" s="156">
        <v>84570.7643</v>
      </c>
      <c r="AA1616" s="153">
        <f>IFERROR(__xludf.DUMMYFUNCTION("TO_DATE(INT((AB1616/(60*60*24))+""1/1/1970""))"),44041.0)</f>
        <v>44041</v>
      </c>
      <c r="AB1616" s="152">
        <v>1.5960528E9</v>
      </c>
      <c r="AC1616" s="152">
        <v>194362.7092</v>
      </c>
      <c r="AD1616" s="153">
        <f>IFERROR(__xludf.DUMMYFUNCTION("TO_DATE(INT((AE1616/(60*60*24))+""1/1/1970""))"),44050.0)</f>
        <v>44050</v>
      </c>
      <c r="AE1616" s="156">
        <v>1.5968304E9</v>
      </c>
      <c r="AF1616" s="156">
        <v>112995.4588</v>
      </c>
      <c r="AG1616" s="153">
        <f>IFERROR(__xludf.DUMMYFUNCTION("TO_DATE(INT((AH1616/(60*60*24))+""1/1/1970""))"),43721.0)</f>
        <v>43721</v>
      </c>
      <c r="AH1616" s="156">
        <v>1.56839844E9</v>
      </c>
      <c r="AI1616" s="156">
        <v>109766.9767</v>
      </c>
    </row>
    <row r="1617">
      <c r="A1617" s="152">
        <v>1.5523344E9</v>
      </c>
      <c r="B1617" s="152">
        <v>123674.3666</v>
      </c>
      <c r="C1617" s="153">
        <f>IFERROR(__xludf.DUMMYFUNCTION("TO_DATE(INT((A1617/(60*60*24))+""1/1/1970""))"),43535.0)</f>
        <v>43535</v>
      </c>
      <c r="M1617" s="13">
        <v>1.5278976E9</v>
      </c>
      <c r="N1617" s="13">
        <v>30331.6284</v>
      </c>
      <c r="P1617" s="152">
        <v>1.5186708E9</v>
      </c>
      <c r="Q1617" s="152">
        <v>179175.4365</v>
      </c>
      <c r="S1617" s="152">
        <v>1.5341904E9</v>
      </c>
      <c r="T1617" s="152">
        <v>10153.1181</v>
      </c>
      <c r="V1617" s="152">
        <v>1.510182E9</v>
      </c>
      <c r="W1617" s="152">
        <v>94214.6703</v>
      </c>
      <c r="Y1617" s="152">
        <v>1.5075396E9</v>
      </c>
      <c r="Z1617" s="152">
        <v>84901.3383</v>
      </c>
      <c r="AA1617" s="153">
        <f>IFERROR(__xludf.DUMMYFUNCTION("TO_DATE(INT((AB1617/(60*60*24))+""1/1/1970""))"),44042.0)</f>
        <v>44042</v>
      </c>
      <c r="AB1617" s="156">
        <v>1.5960816E9</v>
      </c>
      <c r="AC1617" s="156">
        <v>194362.7092</v>
      </c>
      <c r="AD1617" s="153">
        <f>IFERROR(__xludf.DUMMYFUNCTION("TO_DATE(INT((AE1617/(60*60*24))+""1/1/1970""))"),44051.0)</f>
        <v>44051</v>
      </c>
      <c r="AE1617" s="152">
        <v>1.5968592E9</v>
      </c>
      <c r="AF1617" s="152">
        <v>113502.3282</v>
      </c>
      <c r="AG1617" s="153">
        <f>IFERROR(__xludf.DUMMYFUNCTION("TO_DATE(INT((AH1617/(60*60*24))+""1/1/1970""))"),43721.0)</f>
        <v>43721</v>
      </c>
      <c r="AH1617" s="152">
        <v>1.56841424E9</v>
      </c>
      <c r="AI1617" s="152">
        <v>109791.5767</v>
      </c>
    </row>
    <row r="1618">
      <c r="A1618" s="156">
        <v>1.55239746E9</v>
      </c>
      <c r="B1618" s="156">
        <v>123944.4076</v>
      </c>
      <c r="C1618" s="153">
        <f>IFERROR(__xludf.DUMMYFUNCTION("TO_DATE(INT((A1618/(60*60*24))+""1/1/1970""))"),43536.0)</f>
        <v>43536</v>
      </c>
      <c r="M1618" s="13">
        <v>1.527984E9</v>
      </c>
      <c r="N1618" s="13">
        <v>30331.6284</v>
      </c>
      <c r="P1618" s="156">
        <v>1.5187104E9</v>
      </c>
      <c r="Q1618" s="156">
        <v>179175.4365</v>
      </c>
      <c r="S1618" s="156">
        <v>1.5342552E9</v>
      </c>
      <c r="T1618" s="156">
        <v>10151.7173</v>
      </c>
      <c r="V1618" s="156">
        <v>1.5102E9</v>
      </c>
      <c r="W1618" s="156">
        <v>94159.0791</v>
      </c>
      <c r="Y1618" s="156">
        <v>1.5075792E9</v>
      </c>
      <c r="Z1618" s="156">
        <v>84901.3383</v>
      </c>
      <c r="AA1618" s="153">
        <f>IFERROR(__xludf.DUMMYFUNCTION("TO_DATE(INT((AB1618/(60*60*24))+""1/1/1970""))"),44042.0)</f>
        <v>44042</v>
      </c>
      <c r="AB1618" s="152">
        <v>1.5961176E9</v>
      </c>
      <c r="AC1618" s="152">
        <v>192591.7597</v>
      </c>
      <c r="AD1618" s="153">
        <f>IFERROR(__xludf.DUMMYFUNCTION("TO_DATE(INT((AE1618/(60*60*24))+""1/1/1970""))"),44053.0)</f>
        <v>44053</v>
      </c>
      <c r="AE1618" s="156">
        <v>1.597068E9</v>
      </c>
      <c r="AF1618" s="156">
        <v>113502.3282</v>
      </c>
      <c r="AG1618" s="153">
        <f>IFERROR(__xludf.DUMMYFUNCTION("TO_DATE(INT((AH1618/(60*60*24))+""1/1/1970""))"),43721.0)</f>
        <v>43721</v>
      </c>
      <c r="AH1618" s="156">
        <v>1.568419117E9</v>
      </c>
      <c r="AI1618" s="156">
        <v>109791.5767</v>
      </c>
    </row>
    <row r="1619">
      <c r="A1619" s="152">
        <v>1.5524208E9</v>
      </c>
      <c r="B1619" s="152">
        <v>124139.1912</v>
      </c>
      <c r="C1619" s="153">
        <f>IFERROR(__xludf.DUMMYFUNCTION("TO_DATE(INT((A1619/(60*60*24))+""1/1/1970""))"),43536.0)</f>
        <v>43536</v>
      </c>
      <c r="M1619" s="13">
        <v>1.5280704E9</v>
      </c>
      <c r="N1619" s="13">
        <v>30521.0113</v>
      </c>
      <c r="P1619" s="152">
        <v>1.5187284E9</v>
      </c>
      <c r="Q1619" s="152">
        <v>179175.4365</v>
      </c>
      <c r="S1619" s="152">
        <v>1.5342768E9</v>
      </c>
      <c r="T1619" s="152">
        <v>10151.7173</v>
      </c>
      <c r="V1619" s="152">
        <v>1.5102396E9</v>
      </c>
      <c r="W1619" s="152">
        <v>94301.4521</v>
      </c>
      <c r="Y1619" s="152">
        <v>1.50759E9</v>
      </c>
      <c r="Z1619" s="152">
        <v>84901.3383</v>
      </c>
      <c r="AA1619" s="153">
        <f>IFERROR(__xludf.DUMMYFUNCTION("TO_DATE(INT((AB1619/(60*60*24))+""1/1/1970""))"),44042.0)</f>
        <v>44042</v>
      </c>
      <c r="AB1619" s="156">
        <v>1.5961356E9</v>
      </c>
      <c r="AC1619" s="156">
        <v>195881.7844</v>
      </c>
      <c r="AD1619" s="153">
        <f>IFERROR(__xludf.DUMMYFUNCTION("TO_DATE(INT((AE1619/(60*60*24))+""1/1/1970""))"),44053.0)</f>
        <v>44053</v>
      </c>
      <c r="AE1619" s="152">
        <v>1.597086E9</v>
      </c>
      <c r="AF1619" s="152">
        <v>113502.3282</v>
      </c>
      <c r="AG1619" s="153">
        <f>IFERROR(__xludf.DUMMYFUNCTION("TO_DATE(INT((AH1619/(60*60*24))+""1/1/1970""))"),43722.0)</f>
        <v>43722</v>
      </c>
      <c r="AH1619" s="152">
        <v>1.56843003E9</v>
      </c>
      <c r="AI1619" s="152">
        <v>109791.5767</v>
      </c>
    </row>
    <row r="1620">
      <c r="A1620" s="156">
        <v>1.55248386E9</v>
      </c>
      <c r="B1620" s="156">
        <v>124577.4543</v>
      </c>
      <c r="C1620" s="153">
        <f>IFERROR(__xludf.DUMMYFUNCTION("TO_DATE(INT((A1620/(60*60*24))+""1/1/1970""))"),43537.0)</f>
        <v>43537</v>
      </c>
      <c r="M1620" s="13">
        <v>1.5281208E9</v>
      </c>
      <c r="N1620" s="13">
        <v>30521.0113</v>
      </c>
      <c r="P1620" s="156">
        <v>1.5187572E9</v>
      </c>
      <c r="Q1620" s="156">
        <v>182910.8342</v>
      </c>
      <c r="S1620" s="156">
        <v>1.5343416E9</v>
      </c>
      <c r="T1620" s="156">
        <v>10144.8227</v>
      </c>
      <c r="V1620" s="156">
        <v>1.5102684E9</v>
      </c>
      <c r="W1620" s="156">
        <v>94548.4997</v>
      </c>
      <c r="Y1620" s="156">
        <v>1.5076188E9</v>
      </c>
      <c r="Z1620" s="156">
        <v>84889.4419</v>
      </c>
      <c r="AA1620" s="153">
        <f>IFERROR(__xludf.DUMMYFUNCTION("TO_DATE(INT((AB1620/(60*60*24))+""1/1/1970""))"),44042.0)</f>
        <v>44042</v>
      </c>
      <c r="AB1620" s="152">
        <v>1.5961392E9</v>
      </c>
      <c r="AC1620" s="152">
        <v>195436.9299</v>
      </c>
      <c r="AD1620" s="153">
        <f>IFERROR(__xludf.DUMMYFUNCTION("TO_DATE(INT((AE1620/(60*60*24))+""1/1/1970""))"),44053.0)</f>
        <v>44053</v>
      </c>
      <c r="AE1620" s="156">
        <v>1.5970896E9</v>
      </c>
      <c r="AF1620" s="156">
        <v>113502.3282</v>
      </c>
      <c r="AG1620" s="153">
        <f>IFERROR(__xludf.DUMMYFUNCTION("TO_DATE(INT((AH1620/(60*60*24))+""1/1/1970""))"),43722.0)</f>
        <v>43722</v>
      </c>
      <c r="AH1620" s="156">
        <v>1.56844582E9</v>
      </c>
      <c r="AI1620" s="156">
        <v>109791.5767</v>
      </c>
    </row>
    <row r="1621">
      <c r="A1621" s="152">
        <v>1.5525072E9</v>
      </c>
      <c r="B1621" s="152">
        <v>124958.1678</v>
      </c>
      <c r="C1621" s="153">
        <f>IFERROR(__xludf.DUMMYFUNCTION("TO_DATE(INT((A1621/(60*60*24))+""1/1/1970""))"),43537.0)</f>
        <v>43537</v>
      </c>
      <c r="M1621" s="13">
        <v>1.5281424E9</v>
      </c>
      <c r="N1621" s="13">
        <v>30521.0113</v>
      </c>
      <c r="P1621" s="152">
        <v>1.5187968E9</v>
      </c>
      <c r="Q1621" s="152">
        <v>182910.8342</v>
      </c>
      <c r="S1621" s="152">
        <v>1.5343632E9</v>
      </c>
      <c r="T1621" s="152">
        <v>10144.8227</v>
      </c>
      <c r="V1621" s="152">
        <v>1.5102792E9</v>
      </c>
      <c r="W1621" s="152">
        <v>94596.3241</v>
      </c>
      <c r="Y1621" s="152">
        <v>1.5076584E9</v>
      </c>
      <c r="Z1621" s="152">
        <v>84889.4419</v>
      </c>
      <c r="AA1621" s="153">
        <f>IFERROR(__xludf.DUMMYFUNCTION("TO_DATE(INT((AB1621/(60*60*24))+""1/1/1970""))"),44043.0)</f>
        <v>44043</v>
      </c>
      <c r="AB1621" s="156">
        <v>1.596168E9</v>
      </c>
      <c r="AC1621" s="156">
        <v>195436.9299</v>
      </c>
      <c r="AD1621" s="153">
        <f>IFERROR(__xludf.DUMMYFUNCTION("TO_DATE(INT((AE1621/(60*60*24))+""1/1/1970""))"),44054.0)</f>
        <v>44054</v>
      </c>
      <c r="AE1621" s="152">
        <v>1.5971184E9</v>
      </c>
      <c r="AF1621" s="152">
        <v>113161.8986</v>
      </c>
      <c r="AG1621" s="153">
        <f>IFERROR(__xludf.DUMMYFUNCTION("TO_DATE(INT((AH1621/(60*60*24))+""1/1/1970""))"),43722.0)</f>
        <v>43722</v>
      </c>
      <c r="AH1621" s="152">
        <v>1.568461669E9</v>
      </c>
      <c r="AI1621" s="152">
        <v>109791.5767</v>
      </c>
    </row>
    <row r="1622">
      <c r="A1622" s="156">
        <v>1.55257026E9</v>
      </c>
      <c r="B1622" s="156">
        <v>125015.7175</v>
      </c>
      <c r="C1622" s="153">
        <f>IFERROR(__xludf.DUMMYFUNCTION("TO_DATE(INT((A1622/(60*60*24))+""1/1/1970""))"),43538.0)</f>
        <v>43538</v>
      </c>
      <c r="M1622" s="13">
        <v>1.5282072E9</v>
      </c>
      <c r="N1622" s="13">
        <v>30336.3019</v>
      </c>
      <c r="P1622" s="156">
        <v>1.5188148E9</v>
      </c>
      <c r="Q1622" s="156">
        <v>182910.8342</v>
      </c>
      <c r="S1622" s="156">
        <v>1.534428E9</v>
      </c>
      <c r="T1622" s="156">
        <v>10158.3164</v>
      </c>
      <c r="V1622" s="156">
        <v>1.5103188E9</v>
      </c>
      <c r="W1622" s="156">
        <v>94609.8198</v>
      </c>
      <c r="Y1622" s="156">
        <v>1.5076764E9</v>
      </c>
      <c r="Z1622" s="156">
        <v>84889.4419</v>
      </c>
      <c r="AA1622" s="153">
        <f>IFERROR(__xludf.DUMMYFUNCTION("TO_DATE(INT((AB1622/(60*60*24))+""1/1/1970""))"),44043.0)</f>
        <v>44043</v>
      </c>
      <c r="AB1622" s="152">
        <v>1.596204E9</v>
      </c>
      <c r="AC1622" s="152">
        <v>199764.7622</v>
      </c>
      <c r="AD1622" s="153">
        <f>IFERROR(__xludf.DUMMYFUNCTION("TO_DATE(INT((AE1622/(60*60*24))+""1/1/1970""))"),44054.0)</f>
        <v>44054</v>
      </c>
      <c r="AE1622" s="156">
        <v>1.5971544E9</v>
      </c>
      <c r="AF1622" s="156">
        <v>113161.8986</v>
      </c>
      <c r="AG1622" s="153">
        <f>IFERROR(__xludf.DUMMYFUNCTION("TO_DATE(INT((AH1622/(60*60*24))+""1/1/1970""))"),43722.0)</f>
        <v>43722</v>
      </c>
      <c r="AH1622" s="156">
        <v>1.56847752E9</v>
      </c>
      <c r="AI1622" s="156">
        <v>109791.5767</v>
      </c>
    </row>
    <row r="1623">
      <c r="A1623" s="152">
        <v>1.5525936E9</v>
      </c>
      <c r="B1623" s="152">
        <v>124878.4836</v>
      </c>
      <c r="C1623" s="153">
        <f>IFERROR(__xludf.DUMMYFUNCTION("TO_DATE(INT((A1623/(60*60*24))+""1/1/1970""))"),43538.0)</f>
        <v>43538</v>
      </c>
      <c r="M1623" s="13">
        <v>1.5282288E9</v>
      </c>
      <c r="N1623" s="13">
        <v>30336.3019</v>
      </c>
      <c r="P1623" s="152">
        <v>1.5188436E9</v>
      </c>
      <c r="Q1623" s="152">
        <v>182933.4058</v>
      </c>
      <c r="S1623" s="152">
        <v>1.5344496E9</v>
      </c>
      <c r="T1623" s="152">
        <v>10158.3164</v>
      </c>
      <c r="V1623" s="152">
        <v>1.5103512E9</v>
      </c>
      <c r="W1623" s="152">
        <v>94609.4568</v>
      </c>
      <c r="Y1623" s="152">
        <v>1.507698E9</v>
      </c>
      <c r="Z1623" s="152">
        <v>85411.0782</v>
      </c>
      <c r="AA1623" s="153">
        <f>IFERROR(__xludf.DUMMYFUNCTION("TO_DATE(INT((AB1623/(60*60*24))+""1/1/1970""))"),44043.0)</f>
        <v>44043</v>
      </c>
      <c r="AB1623" s="156">
        <v>1.596222E9</v>
      </c>
      <c r="AC1623" s="156">
        <v>197763.9472</v>
      </c>
      <c r="AD1623" s="153">
        <f>IFERROR(__xludf.DUMMYFUNCTION("TO_DATE(INT((AE1623/(60*60*24))+""1/1/1970""))"),44054.0)</f>
        <v>44054</v>
      </c>
      <c r="AE1623" s="152">
        <v>1.5971724E9</v>
      </c>
      <c r="AF1623" s="152">
        <v>113161.8986</v>
      </c>
      <c r="AG1623" s="153">
        <f>IFERROR(__xludf.DUMMYFUNCTION("TO_DATE(INT((AH1623/(60*60*24))+""1/1/1970""))"),43722.0)</f>
        <v>43722</v>
      </c>
      <c r="AH1623" s="152">
        <v>1.568493316E9</v>
      </c>
      <c r="AI1623" s="152">
        <v>109791.5767</v>
      </c>
    </row>
    <row r="1624">
      <c r="A1624" s="156">
        <v>1.5526224E9</v>
      </c>
      <c r="B1624" s="156">
        <v>124878.4836</v>
      </c>
      <c r="C1624" s="153">
        <f>IFERROR(__xludf.DUMMYFUNCTION("TO_DATE(INT((A1624/(60*60*24))+""1/1/1970""))"),43539.0)</f>
        <v>43539</v>
      </c>
      <c r="M1624" s="13">
        <v>1.5282936E9</v>
      </c>
      <c r="N1624" s="13">
        <v>30362.2957</v>
      </c>
      <c r="P1624" s="156">
        <v>1.5191388E9</v>
      </c>
      <c r="Q1624" s="156">
        <v>182933.4058</v>
      </c>
      <c r="S1624" s="156">
        <v>1.5345144E9</v>
      </c>
      <c r="T1624" s="156">
        <v>10158.9033</v>
      </c>
      <c r="V1624" s="156">
        <v>1.5105276E9</v>
      </c>
      <c r="W1624" s="156">
        <v>94609.1692</v>
      </c>
      <c r="Y1624" s="156">
        <v>1.5077376E9</v>
      </c>
      <c r="Z1624" s="156">
        <v>85411.0782</v>
      </c>
      <c r="AA1624" s="153">
        <f>IFERROR(__xludf.DUMMYFUNCTION("TO_DATE(INT((AB1624/(60*60*24))+""1/1/1970""))"),44043.0)</f>
        <v>44043</v>
      </c>
      <c r="AB1624" s="152">
        <v>1.5962256E9</v>
      </c>
      <c r="AC1624" s="152">
        <v>199020.0964</v>
      </c>
      <c r="AD1624" s="153">
        <f>IFERROR(__xludf.DUMMYFUNCTION("TO_DATE(INT((AE1624/(60*60*24))+""1/1/1970""))"),44054.0)</f>
        <v>44054</v>
      </c>
      <c r="AE1624" s="156">
        <v>1.597176E9</v>
      </c>
      <c r="AF1624" s="156">
        <v>113161.8986</v>
      </c>
      <c r="AG1624" s="153">
        <f>IFERROR(__xludf.DUMMYFUNCTION("TO_DATE(INT((AH1624/(60*60*24))+""1/1/1970""))"),43722.0)</f>
        <v>43722</v>
      </c>
      <c r="AH1624" s="156">
        <v>1.568505555E9</v>
      </c>
      <c r="AI1624" s="156">
        <v>109791.5767</v>
      </c>
    </row>
    <row r="1625">
      <c r="A1625" s="152">
        <v>1.55266188E9</v>
      </c>
      <c r="B1625" s="152">
        <v>125195.567</v>
      </c>
      <c r="C1625" s="153">
        <f>IFERROR(__xludf.DUMMYFUNCTION("TO_DATE(INT((A1625/(60*60*24))+""1/1/1970""))"),43539.0)</f>
        <v>43539</v>
      </c>
      <c r="M1625" s="13">
        <v>1.5283152E9</v>
      </c>
      <c r="N1625" s="13">
        <v>30362.2957</v>
      </c>
      <c r="P1625" s="152">
        <v>1.5191604E9</v>
      </c>
      <c r="Q1625" s="152">
        <v>182933.4058</v>
      </c>
      <c r="S1625" s="152">
        <v>1.534536E9</v>
      </c>
      <c r="T1625" s="152">
        <v>10158.9033</v>
      </c>
      <c r="V1625" s="152">
        <v>1.5105672E9</v>
      </c>
      <c r="W1625" s="152">
        <v>94615.0364</v>
      </c>
      <c r="Y1625" s="152">
        <v>1.5077628E9</v>
      </c>
      <c r="Z1625" s="152">
        <v>85411.0782</v>
      </c>
      <c r="AA1625" s="153">
        <f>IFERROR(__xludf.DUMMYFUNCTION("TO_DATE(INT((AB1625/(60*60*24))+""1/1/1970""))"),44044.0)</f>
        <v>44044</v>
      </c>
      <c r="AB1625" s="156">
        <v>1.5962544E9</v>
      </c>
      <c r="AC1625" s="156">
        <v>199020.0964</v>
      </c>
      <c r="AD1625" s="153">
        <f>IFERROR(__xludf.DUMMYFUNCTION("TO_DATE(INT((AE1625/(60*60*24))+""1/1/1970""))"),44055.0)</f>
        <v>44055</v>
      </c>
      <c r="AE1625" s="152">
        <v>1.5972048E9</v>
      </c>
      <c r="AF1625" s="152">
        <v>112901.0134</v>
      </c>
      <c r="AG1625" s="153">
        <f>IFERROR(__xludf.DUMMYFUNCTION("TO_DATE(INT((AH1625/(60*60*24))+""1/1/1970""))"),43723.0)</f>
        <v>43723</v>
      </c>
      <c r="AH1625" s="152">
        <v>1.568509125E9</v>
      </c>
      <c r="AI1625" s="152">
        <v>109791.5767</v>
      </c>
    </row>
    <row r="1626">
      <c r="A1626" s="156">
        <v>1.55268E9</v>
      </c>
      <c r="B1626" s="156">
        <v>125493.476</v>
      </c>
      <c r="C1626" s="153">
        <f>IFERROR(__xludf.DUMMYFUNCTION("TO_DATE(INT((A1626/(60*60*24))+""1/1/1970""))"),43539.0)</f>
        <v>43539</v>
      </c>
      <c r="M1626" s="13">
        <v>1.52838E9</v>
      </c>
      <c r="N1626" s="13">
        <v>30254.553</v>
      </c>
      <c r="P1626" s="156">
        <v>1.5191892E9</v>
      </c>
      <c r="Q1626" s="156">
        <v>181120.143</v>
      </c>
      <c r="S1626" s="156">
        <v>1.5345504E9</v>
      </c>
      <c r="T1626" s="156">
        <v>10154.6162</v>
      </c>
      <c r="V1626" s="156">
        <v>1.5106068E9</v>
      </c>
      <c r="W1626" s="156">
        <v>94610.6223</v>
      </c>
      <c r="Y1626" s="156">
        <v>1.5077772E9</v>
      </c>
      <c r="Z1626" s="156">
        <v>85780.2251</v>
      </c>
      <c r="AA1626" s="153">
        <f>IFERROR(__xludf.DUMMYFUNCTION("TO_DATE(INT((AB1626/(60*60*24))+""1/1/1970""))"),44046.0)</f>
        <v>44046</v>
      </c>
      <c r="AB1626" s="152">
        <v>1.5964272E9</v>
      </c>
      <c r="AC1626" s="152">
        <v>199020.0964</v>
      </c>
      <c r="AD1626" s="153">
        <f>IFERROR(__xludf.DUMMYFUNCTION("TO_DATE(INT((AE1626/(60*60*24))+""1/1/1970""))"),44055.0)</f>
        <v>44055</v>
      </c>
      <c r="AE1626" s="156">
        <v>1.5972408E9</v>
      </c>
      <c r="AF1626" s="156">
        <v>112901.0134</v>
      </c>
      <c r="AG1626" s="153">
        <f>IFERROR(__xludf.DUMMYFUNCTION("TO_DATE(INT((AH1626/(60*60*24))+""1/1/1970""))"),43723.0)</f>
        <v>43723</v>
      </c>
      <c r="AH1626" s="156">
        <v>1.568525469E9</v>
      </c>
      <c r="AI1626" s="156">
        <v>109791.5767</v>
      </c>
    </row>
    <row r="1627">
      <c r="A1627" s="152">
        <v>1.55291586E9</v>
      </c>
      <c r="B1627" s="152">
        <v>125653.5464</v>
      </c>
      <c r="C1627" s="153">
        <f>IFERROR(__xludf.DUMMYFUNCTION("TO_DATE(INT((A1627/(60*60*24))+""1/1/1970""))"),43542.0)</f>
        <v>43542</v>
      </c>
      <c r="M1627" s="13">
        <v>1.5284016E9</v>
      </c>
      <c r="N1627" s="13">
        <v>30254.553</v>
      </c>
      <c r="P1627" s="152">
        <v>1.5192288E9</v>
      </c>
      <c r="Q1627" s="152">
        <v>181120.143</v>
      </c>
      <c r="S1627" s="152">
        <v>1.5347232E9</v>
      </c>
      <c r="T1627" s="152">
        <v>10154.014</v>
      </c>
      <c r="V1627" s="152">
        <v>1.510614E9</v>
      </c>
      <c r="W1627" s="152">
        <v>94611.1136</v>
      </c>
      <c r="Y1627" s="152">
        <v>1.5078168E9</v>
      </c>
      <c r="Z1627" s="152">
        <v>85780.2251</v>
      </c>
      <c r="AA1627" s="153">
        <f>IFERROR(__xludf.DUMMYFUNCTION("TO_DATE(INT((AB1627/(60*60*24))+""1/1/1970""))"),44046.0)</f>
        <v>44046</v>
      </c>
      <c r="AB1627" s="156">
        <v>1.5964632E9</v>
      </c>
      <c r="AC1627" s="156">
        <v>202042.9812</v>
      </c>
      <c r="AD1627" s="153">
        <f>IFERROR(__xludf.DUMMYFUNCTION("TO_DATE(INT((AE1627/(60*60*24))+""1/1/1970""))"),44055.0)</f>
        <v>44055</v>
      </c>
      <c r="AE1627" s="152">
        <v>1.5972588E9</v>
      </c>
      <c r="AF1627" s="152">
        <v>112901.0134</v>
      </c>
      <c r="AG1627" s="153">
        <f>IFERROR(__xludf.DUMMYFUNCTION("TO_DATE(INT((AH1627/(60*60*24))+""1/1/1970""))"),43723.0)</f>
        <v>43723</v>
      </c>
      <c r="AH1627" s="152">
        <v>1.568541642E9</v>
      </c>
      <c r="AI1627" s="152">
        <v>109791.5767</v>
      </c>
    </row>
    <row r="1628">
      <c r="A1628" s="156">
        <v>1.5529392E9</v>
      </c>
      <c r="B1628" s="156">
        <v>125947.0089</v>
      </c>
      <c r="C1628" s="153">
        <f>IFERROR(__xludf.DUMMYFUNCTION("TO_DATE(INT((A1628/(60*60*24))+""1/1/1970""))"),43542.0)</f>
        <v>43542</v>
      </c>
      <c r="M1628" s="13">
        <v>1.5284664E9</v>
      </c>
      <c r="N1628" s="13">
        <v>30132.7272</v>
      </c>
      <c r="P1628" s="156">
        <v>1.5192468E9</v>
      </c>
      <c r="Q1628" s="156">
        <v>181120.143</v>
      </c>
      <c r="S1628" s="156">
        <v>1.5347736E9</v>
      </c>
      <c r="T1628" s="156">
        <v>10154.014</v>
      </c>
      <c r="V1628" s="156">
        <v>1.5106464E9</v>
      </c>
      <c r="W1628" s="156">
        <v>94609.0745</v>
      </c>
      <c r="Y1628" s="156">
        <v>1.5078492E9</v>
      </c>
      <c r="Z1628" s="156">
        <v>85780.2251</v>
      </c>
      <c r="AA1628" s="153">
        <f>IFERROR(__xludf.DUMMYFUNCTION("TO_DATE(INT((AB1628/(60*60*24))+""1/1/1970""))"),44046.0)</f>
        <v>44046</v>
      </c>
      <c r="AB1628" s="152">
        <v>1.5964812E9</v>
      </c>
      <c r="AC1628" s="152">
        <v>203439.0309</v>
      </c>
      <c r="AD1628" s="153">
        <f>IFERROR(__xludf.DUMMYFUNCTION("TO_DATE(INT((AE1628/(60*60*24))+""1/1/1970""))"),44055.0)</f>
        <v>44055</v>
      </c>
      <c r="AE1628" s="156">
        <v>1.5972624E9</v>
      </c>
      <c r="AF1628" s="156">
        <v>112901.0134</v>
      </c>
      <c r="AG1628" s="153">
        <f>IFERROR(__xludf.DUMMYFUNCTION("TO_DATE(INT((AH1628/(60*60*24))+""1/1/1970""))"),43723.0)</f>
        <v>43723</v>
      </c>
      <c r="AH1628" s="156">
        <v>1.568557548E9</v>
      </c>
      <c r="AI1628" s="156">
        <v>109791.5767</v>
      </c>
    </row>
    <row r="1629">
      <c r="A1629" s="152">
        <v>1.55300226E9</v>
      </c>
      <c r="B1629" s="152">
        <v>126476.1307</v>
      </c>
      <c r="C1629" s="153">
        <f>IFERROR(__xludf.DUMMYFUNCTION("TO_DATE(INT((A1629/(60*60*24))+""1/1/1970""))"),43543.0)</f>
        <v>43543</v>
      </c>
      <c r="M1629" s="13">
        <v>1.528488E9</v>
      </c>
      <c r="N1629" s="13">
        <v>30132.7272</v>
      </c>
      <c r="P1629" s="152">
        <v>1.5192756E9</v>
      </c>
      <c r="Q1629" s="152">
        <v>179600.925</v>
      </c>
      <c r="S1629" s="152">
        <v>1.5347952E9</v>
      </c>
      <c r="T1629" s="152">
        <v>10154.014</v>
      </c>
      <c r="V1629" s="152">
        <v>1.510686E9</v>
      </c>
      <c r="W1629" s="152">
        <v>94608.4328</v>
      </c>
      <c r="Y1629" s="152">
        <v>1.5078564E9</v>
      </c>
      <c r="Z1629" s="152">
        <v>85540.4959</v>
      </c>
      <c r="AA1629" s="153">
        <f>IFERROR(__xludf.DUMMYFUNCTION("TO_DATE(INT((AB1629/(60*60*24))+""1/1/1970""))"),44046.0)</f>
        <v>44046</v>
      </c>
      <c r="AB1629" s="156">
        <v>1.5964848E9</v>
      </c>
      <c r="AC1629" s="156">
        <v>202612.9439</v>
      </c>
      <c r="AD1629" s="153">
        <f>IFERROR(__xludf.DUMMYFUNCTION("TO_DATE(INT((AE1629/(60*60*24))+""1/1/1970""))"),44056.0)</f>
        <v>44056</v>
      </c>
      <c r="AE1629" s="152">
        <v>1.5972912E9</v>
      </c>
      <c r="AF1629" s="152">
        <v>113291.6639</v>
      </c>
      <c r="AG1629" s="153">
        <f>IFERROR(__xludf.DUMMYFUNCTION("TO_DATE(INT((AH1629/(60*60*24))+""1/1/1970""))"),43723.0)</f>
        <v>43723</v>
      </c>
      <c r="AH1629" s="152">
        <v>1.568574024E9</v>
      </c>
      <c r="AI1629" s="152">
        <v>109791.5767</v>
      </c>
    </row>
    <row r="1630">
      <c r="A1630" s="156">
        <v>1.5530256E9</v>
      </c>
      <c r="B1630" s="156">
        <v>125978.1337</v>
      </c>
      <c r="C1630" s="153">
        <f>IFERROR(__xludf.DUMMYFUNCTION("TO_DATE(INT((A1630/(60*60*24))+""1/1/1970""))"),43543.0)</f>
        <v>43543</v>
      </c>
      <c r="M1630" s="13">
        <v>1.5285024E9</v>
      </c>
      <c r="N1630" s="13">
        <v>30159.3231</v>
      </c>
      <c r="P1630" s="156">
        <v>1.5193152E9</v>
      </c>
      <c r="Q1630" s="156">
        <v>179600.925</v>
      </c>
      <c r="S1630" s="156">
        <v>1.53486E9</v>
      </c>
      <c r="T1630" s="156">
        <v>10147.9908</v>
      </c>
      <c r="V1630" s="156">
        <v>1.5107004E9</v>
      </c>
      <c r="W1630" s="156">
        <v>94607.6334</v>
      </c>
      <c r="Y1630" s="156">
        <v>1.507896E9</v>
      </c>
      <c r="Z1630" s="156">
        <v>85540.4959</v>
      </c>
      <c r="AA1630" s="153">
        <f>IFERROR(__xludf.DUMMYFUNCTION("TO_DATE(INT((AB1630/(60*60*24))+""1/1/1970""))"),44047.0)</f>
        <v>44047</v>
      </c>
      <c r="AB1630" s="152">
        <v>1.5965136E9</v>
      </c>
      <c r="AC1630" s="152">
        <v>202612.9439</v>
      </c>
      <c r="AD1630" s="153">
        <f>IFERROR(__xludf.DUMMYFUNCTION("TO_DATE(INT((AE1630/(60*60*24))+""1/1/1970""))"),44056.0)</f>
        <v>44056</v>
      </c>
      <c r="AE1630" s="156">
        <v>1.5973272E9</v>
      </c>
      <c r="AF1630" s="156">
        <v>113291.6639</v>
      </c>
      <c r="AG1630" s="153">
        <f>IFERROR(__xludf.DUMMYFUNCTION("TO_DATE(INT((AH1630/(60*60*24))+""1/1/1970""))"),43723.0)</f>
        <v>43723</v>
      </c>
      <c r="AH1630" s="156">
        <v>1.568589977E9</v>
      </c>
      <c r="AI1630" s="156">
        <v>109791.5767</v>
      </c>
    </row>
    <row r="1631">
      <c r="A1631" s="152">
        <v>1.55308866E9</v>
      </c>
      <c r="B1631" s="152">
        <v>125711.3496</v>
      </c>
      <c r="C1631" s="153">
        <f>IFERROR(__xludf.DUMMYFUNCTION("TO_DATE(INT((A1631/(60*60*24))+""1/1/1970""))"),43544.0)</f>
        <v>43544</v>
      </c>
      <c r="M1631" s="13">
        <v>1.5285888E9</v>
      </c>
      <c r="N1631" s="13">
        <v>30159.3231</v>
      </c>
      <c r="P1631" s="152">
        <v>1.5193332E9</v>
      </c>
      <c r="Q1631" s="152">
        <v>179600.925</v>
      </c>
      <c r="S1631" s="152">
        <v>1.5348816E9</v>
      </c>
      <c r="T1631" s="152">
        <v>10147.9908</v>
      </c>
      <c r="V1631" s="152">
        <v>1.5107256E9</v>
      </c>
      <c r="W1631" s="152">
        <v>94612.5826</v>
      </c>
      <c r="Y1631" s="152">
        <v>1.5079284E9</v>
      </c>
      <c r="Z1631" s="152">
        <v>85540.4959</v>
      </c>
      <c r="AA1631" s="153">
        <f>IFERROR(__xludf.DUMMYFUNCTION("TO_DATE(INT((AB1631/(60*60*24))+""1/1/1970""))"),44047.0)</f>
        <v>44047</v>
      </c>
      <c r="AB1631" s="156">
        <v>1.5965496E9</v>
      </c>
      <c r="AC1631" s="156">
        <v>203531.4394</v>
      </c>
      <c r="AD1631" s="153">
        <f>IFERROR(__xludf.DUMMYFUNCTION("TO_DATE(INT((AE1631/(60*60*24))+""1/1/1970""))"),44056.0)</f>
        <v>44056</v>
      </c>
      <c r="AE1631" s="152">
        <v>1.5973452E9</v>
      </c>
      <c r="AF1631" s="152">
        <v>113291.6639</v>
      </c>
      <c r="AG1631" s="153">
        <f>IFERROR(__xludf.DUMMYFUNCTION("TO_DATE(INT((AH1631/(60*60*24))+""1/1/1970""))"),43723.0)</f>
        <v>43723</v>
      </c>
      <c r="AH1631" s="152">
        <v>1.568591877E9</v>
      </c>
      <c r="AI1631" s="152">
        <v>109791.5767</v>
      </c>
    </row>
    <row r="1632">
      <c r="A1632" s="156">
        <v>1.553112E9</v>
      </c>
      <c r="B1632" s="156">
        <v>125600.1896</v>
      </c>
      <c r="C1632" s="153">
        <f>IFERROR(__xludf.DUMMYFUNCTION("TO_DATE(INT((A1632/(60*60*24))+""1/1/1970""))"),43544.0)</f>
        <v>43544</v>
      </c>
      <c r="M1632" s="13">
        <v>1.5286752E9</v>
      </c>
      <c r="N1632" s="13">
        <v>30151.4823</v>
      </c>
      <c r="P1632" s="156">
        <v>1.519362E9</v>
      </c>
      <c r="Q1632" s="156">
        <v>179972.4927</v>
      </c>
      <c r="S1632" s="156">
        <v>1.5349464E9</v>
      </c>
      <c r="T1632" s="156">
        <v>10128.5205</v>
      </c>
      <c r="V1632" s="156">
        <v>1.5107652E9</v>
      </c>
      <c r="W1632" s="156">
        <v>94616.5318</v>
      </c>
      <c r="Y1632" s="156">
        <v>1.5079392E9</v>
      </c>
      <c r="Z1632" s="156">
        <v>85468.3969</v>
      </c>
      <c r="AA1632" s="153">
        <f>IFERROR(__xludf.DUMMYFUNCTION("TO_DATE(INT((AB1632/(60*60*24))+""1/1/1970""))"),44047.0)</f>
        <v>44047</v>
      </c>
      <c r="AB1632" s="152">
        <v>1.5965676E9</v>
      </c>
      <c r="AC1632" s="152">
        <v>201621.9045</v>
      </c>
      <c r="AD1632" s="153">
        <f>IFERROR(__xludf.DUMMYFUNCTION("TO_DATE(INT((AE1632/(60*60*24))+""1/1/1970""))"),44056.0)</f>
        <v>44056</v>
      </c>
      <c r="AE1632" s="156">
        <v>1.5973488E9</v>
      </c>
      <c r="AF1632" s="156">
        <v>113291.6639</v>
      </c>
      <c r="AG1632" s="153">
        <f>IFERROR(__xludf.DUMMYFUNCTION("TO_DATE(INT((AH1632/(60*60*24))+""1/1/1970""))"),43724.0)</f>
        <v>43724</v>
      </c>
      <c r="AH1632" s="156">
        <v>1.568605865E9</v>
      </c>
      <c r="AI1632" s="156">
        <v>109791.5767</v>
      </c>
    </row>
    <row r="1633">
      <c r="A1633" s="152">
        <v>1.55317506E9</v>
      </c>
      <c r="B1633" s="152">
        <v>125311.1735</v>
      </c>
      <c r="C1633" s="153">
        <f>IFERROR(__xludf.DUMMYFUNCTION("TO_DATE(INT((A1633/(60*60*24))+""1/1/1970""))"),43545.0)</f>
        <v>43545</v>
      </c>
      <c r="M1633" s="13">
        <v>1.5287256E9</v>
      </c>
      <c r="N1633" s="13">
        <v>30151.4823</v>
      </c>
      <c r="P1633" s="152">
        <v>1.5194016E9</v>
      </c>
      <c r="Q1633" s="152">
        <v>179972.4927</v>
      </c>
      <c r="S1633" s="152">
        <v>1.534968E9</v>
      </c>
      <c r="T1633" s="152">
        <v>10128.5205</v>
      </c>
      <c r="V1633" s="152">
        <v>1.5107868E9</v>
      </c>
      <c r="W1633" s="152">
        <v>94619.9082</v>
      </c>
      <c r="Y1633" s="152">
        <v>1.5081048E9</v>
      </c>
      <c r="Z1633" s="152">
        <v>85468.3969</v>
      </c>
      <c r="AA1633" s="153">
        <f>IFERROR(__xludf.DUMMYFUNCTION("TO_DATE(INT((AB1633/(60*60*24))+""1/1/1970""))"),44047.0)</f>
        <v>44047</v>
      </c>
      <c r="AB1633" s="156">
        <v>1.5965712E9</v>
      </c>
      <c r="AC1633" s="156">
        <v>202892.7086</v>
      </c>
      <c r="AD1633" s="153">
        <f>IFERROR(__xludf.DUMMYFUNCTION("TO_DATE(INT((AE1633/(60*60*24))+""1/1/1970""))"),44057.0)</f>
        <v>44057</v>
      </c>
      <c r="AE1633" s="152">
        <v>1.5973776E9</v>
      </c>
      <c r="AF1633" s="152">
        <v>113451.9815</v>
      </c>
      <c r="AG1633" s="153">
        <f>IFERROR(__xludf.DUMMYFUNCTION("TO_DATE(INT((AH1633/(60*60*24))+""1/1/1970""))"),43724.0)</f>
        <v>43724</v>
      </c>
      <c r="AH1633" s="152">
        <v>1.568622142E9</v>
      </c>
      <c r="AI1633" s="152">
        <v>109791.5767</v>
      </c>
    </row>
    <row r="1634">
      <c r="A1634" s="156">
        <v>1.5531984E9</v>
      </c>
      <c r="B1634" s="156">
        <v>127014.1453</v>
      </c>
      <c r="C1634" s="153">
        <f>IFERROR(__xludf.DUMMYFUNCTION("TO_DATE(INT((A1634/(60*60*24))+""1/1/1970""))"),43545.0)</f>
        <v>43545</v>
      </c>
      <c r="M1634" s="13">
        <v>1.5287472E9</v>
      </c>
      <c r="N1634" s="13">
        <v>30151.4823</v>
      </c>
      <c r="P1634" s="156">
        <v>1.5194196E9</v>
      </c>
      <c r="Q1634" s="156">
        <v>179972.4927</v>
      </c>
      <c r="S1634" s="156">
        <v>1.5350328E9</v>
      </c>
      <c r="T1634" s="156">
        <v>10116.6884</v>
      </c>
      <c r="V1634" s="156">
        <v>1.5108048E9</v>
      </c>
      <c r="W1634" s="156">
        <v>94617.2174</v>
      </c>
      <c r="Y1634" s="156">
        <v>1.5081084E9</v>
      </c>
      <c r="Z1634" s="156">
        <v>85468.3969</v>
      </c>
      <c r="AA1634" s="153">
        <f>IFERROR(__xludf.DUMMYFUNCTION("TO_DATE(INT((AB1634/(60*60*24))+""1/1/1970""))"),44048.0)</f>
        <v>44048</v>
      </c>
      <c r="AB1634" s="152">
        <v>1.5966E9</v>
      </c>
      <c r="AC1634" s="152">
        <v>202892.7086</v>
      </c>
      <c r="AD1634" s="153">
        <f>IFERROR(__xludf.DUMMYFUNCTION("TO_DATE(INT((AE1634/(60*60*24))+""1/1/1970""))"),44057.0)</f>
        <v>44057</v>
      </c>
      <c r="AE1634" s="156">
        <v>1.5974136E9</v>
      </c>
      <c r="AF1634" s="156">
        <v>113451.9815</v>
      </c>
      <c r="AG1634" s="153">
        <f>IFERROR(__xludf.DUMMYFUNCTION("TO_DATE(INT((AH1634/(60*60*24))+""1/1/1970""))"),43724.0)</f>
        <v>43724</v>
      </c>
      <c r="AH1634" s="156">
        <v>1.568638151E9</v>
      </c>
      <c r="AI1634" s="156">
        <v>109791.5767</v>
      </c>
    </row>
    <row r="1635">
      <c r="A1635" s="152">
        <v>1.55326146E9</v>
      </c>
      <c r="B1635" s="152">
        <v>126413.8811</v>
      </c>
      <c r="C1635" s="153">
        <f>IFERROR(__xludf.DUMMYFUNCTION("TO_DATE(INT((A1635/(60*60*24))+""1/1/1970""))"),43546.0)</f>
        <v>43546</v>
      </c>
      <c r="M1635" s="13">
        <v>1.528812E9</v>
      </c>
      <c r="N1635" s="13">
        <v>30132.086</v>
      </c>
      <c r="P1635" s="152">
        <v>1.5194484E9</v>
      </c>
      <c r="Q1635" s="152">
        <v>184721.3827</v>
      </c>
      <c r="S1635" s="152">
        <v>1.5350544E9</v>
      </c>
      <c r="T1635" s="152">
        <v>10116.6884</v>
      </c>
      <c r="V1635" s="152">
        <v>1.5108444E9</v>
      </c>
      <c r="W1635" s="152">
        <v>94621.133</v>
      </c>
      <c r="Y1635" s="152">
        <v>1.5081444E9</v>
      </c>
      <c r="Z1635" s="152">
        <v>85421.5325</v>
      </c>
      <c r="AA1635" s="153">
        <f>IFERROR(__xludf.DUMMYFUNCTION("TO_DATE(INT((AB1635/(60*60*24))+""1/1/1970""))"),44048.0)</f>
        <v>44048</v>
      </c>
      <c r="AB1635" s="156">
        <v>1.596636E9</v>
      </c>
      <c r="AC1635" s="156">
        <v>203710.6836</v>
      </c>
      <c r="AD1635" s="153">
        <f>IFERROR(__xludf.DUMMYFUNCTION("TO_DATE(INT((AE1635/(60*60*24))+""1/1/1970""))"),44057.0)</f>
        <v>44057</v>
      </c>
      <c r="AE1635" s="152">
        <v>1.5974316E9</v>
      </c>
      <c r="AF1635" s="152">
        <v>113451.9815</v>
      </c>
      <c r="AG1635" s="153">
        <f>IFERROR(__xludf.DUMMYFUNCTION("TO_DATE(INT((AH1635/(60*60*24))+""1/1/1970""))"),43724.0)</f>
        <v>43724</v>
      </c>
      <c r="AH1635" s="152">
        <v>1.56865398E9</v>
      </c>
      <c r="AI1635" s="152">
        <v>109145.6367</v>
      </c>
    </row>
    <row r="1636">
      <c r="A1636" s="156">
        <v>1.5532848E9</v>
      </c>
      <c r="B1636" s="156">
        <v>124577.5172</v>
      </c>
      <c r="C1636" s="153">
        <f>IFERROR(__xludf.DUMMYFUNCTION("TO_DATE(INT((A1636/(60*60*24))+""1/1/1970""))"),43546.0)</f>
        <v>43546</v>
      </c>
      <c r="M1636" s="13">
        <v>1.5288336E9</v>
      </c>
      <c r="N1636" s="13">
        <v>30132.086</v>
      </c>
      <c r="P1636" s="156">
        <v>1.5196572E9</v>
      </c>
      <c r="Q1636" s="156">
        <v>184721.3827</v>
      </c>
      <c r="S1636" s="156">
        <v>1.5351192E9</v>
      </c>
      <c r="T1636" s="156">
        <v>10116.7307</v>
      </c>
      <c r="V1636" s="156">
        <v>1.5108732E9</v>
      </c>
      <c r="W1636" s="156">
        <v>94619.0851</v>
      </c>
      <c r="Y1636" s="156">
        <v>1.508184E9</v>
      </c>
      <c r="Z1636" s="156">
        <v>85421.5325</v>
      </c>
      <c r="AA1636" s="153">
        <f>IFERROR(__xludf.DUMMYFUNCTION("TO_DATE(INT((AB1636/(60*60*24))+""1/1/1970""))"),44048.0)</f>
        <v>44048</v>
      </c>
      <c r="AB1636" s="152">
        <v>1.596654E9</v>
      </c>
      <c r="AC1636" s="152">
        <v>205605.4697</v>
      </c>
      <c r="AD1636" s="153">
        <f>IFERROR(__xludf.DUMMYFUNCTION("TO_DATE(INT((AE1636/(60*60*24))+""1/1/1970""))"),44057.0)</f>
        <v>44057</v>
      </c>
      <c r="AE1636" s="156">
        <v>1.5974352E9</v>
      </c>
      <c r="AF1636" s="156">
        <v>113451.9815</v>
      </c>
      <c r="AG1636" s="153">
        <f>IFERROR(__xludf.DUMMYFUNCTION("TO_DATE(INT((AH1636/(60*60*24))+""1/1/1970""))"),43724.0)</f>
        <v>43724</v>
      </c>
      <c r="AH1636" s="156">
        <v>1.568669782E9</v>
      </c>
      <c r="AI1636" s="156">
        <v>109204.8167</v>
      </c>
    </row>
    <row r="1637">
      <c r="A1637" s="152">
        <v>1.55352066E9</v>
      </c>
      <c r="B1637" s="152">
        <v>124377.4291</v>
      </c>
      <c r="C1637" s="153">
        <f>IFERROR(__xludf.DUMMYFUNCTION("TO_DATE(INT((A1637/(60*60*24))+""1/1/1970""))"),43549.0)</f>
        <v>43549</v>
      </c>
      <c r="M1637" s="13">
        <v>1.5288984E9</v>
      </c>
      <c r="N1637" s="13">
        <v>30271.5845</v>
      </c>
      <c r="P1637" s="152">
        <v>1.5196788E9</v>
      </c>
      <c r="Q1637" s="152">
        <v>184721.3827</v>
      </c>
      <c r="S1637" s="152">
        <v>1.5351408E9</v>
      </c>
      <c r="T1637" s="152">
        <v>10116.7307</v>
      </c>
      <c r="V1637" s="152">
        <v>1.510884E9</v>
      </c>
      <c r="W1637" s="152">
        <v>94625.5296</v>
      </c>
      <c r="Y1637" s="152">
        <v>1.5081948E9</v>
      </c>
      <c r="Z1637" s="152">
        <v>85421.5325</v>
      </c>
      <c r="AA1637" s="153">
        <f>IFERROR(__xludf.DUMMYFUNCTION("TO_DATE(INT((AB1637/(60*60*24))+""1/1/1970""))"),44048.0)</f>
        <v>44048</v>
      </c>
      <c r="AB1637" s="156">
        <v>1.5966576E9</v>
      </c>
      <c r="AC1637" s="156">
        <v>205259.3792</v>
      </c>
      <c r="AD1637" s="153">
        <f>IFERROR(__xludf.DUMMYFUNCTION("TO_DATE(INT((AE1637/(60*60*24))+""1/1/1970""))"),44058.0)</f>
        <v>44058</v>
      </c>
      <c r="AE1637" s="152">
        <v>1.597464E9</v>
      </c>
      <c r="AF1637" s="152">
        <v>113414.5415</v>
      </c>
      <c r="AG1637" s="153">
        <f>IFERROR(__xludf.DUMMYFUNCTION("TO_DATE(INT((AH1637/(60*60*24))+""1/1/1970""))"),43724.0)</f>
        <v>43724</v>
      </c>
      <c r="AH1637" s="152">
        <v>1.568678351E9</v>
      </c>
      <c r="AI1637" s="152">
        <v>109204.8167</v>
      </c>
    </row>
    <row r="1638">
      <c r="A1638" s="156">
        <v>1.553544E9</v>
      </c>
      <c r="B1638" s="156">
        <v>124484.1428</v>
      </c>
      <c r="C1638" s="153">
        <f>IFERROR(__xludf.DUMMYFUNCTION("TO_DATE(INT((A1638/(60*60*24))+""1/1/1970""))"),43549.0)</f>
        <v>43549</v>
      </c>
      <c r="M1638" s="13">
        <v>1.52892E9</v>
      </c>
      <c r="N1638" s="13">
        <v>30271.5845</v>
      </c>
      <c r="P1638" s="156">
        <v>1.5197076E9</v>
      </c>
      <c r="Q1638" s="156">
        <v>188176.6158</v>
      </c>
      <c r="S1638" s="156">
        <v>1.5351552E9</v>
      </c>
      <c r="T1638" s="156">
        <v>10112.55</v>
      </c>
      <c r="V1638" s="156">
        <v>1.5109236E9</v>
      </c>
      <c r="W1638" s="156">
        <v>94605.2054</v>
      </c>
      <c r="Y1638" s="156">
        <v>1.5082236E9</v>
      </c>
      <c r="Z1638" s="156">
        <v>85275.8926</v>
      </c>
      <c r="AA1638" s="153">
        <f>IFERROR(__xludf.DUMMYFUNCTION("TO_DATE(INT((AB1638/(60*60*24))+""1/1/1970""))"),44049.0)</f>
        <v>44049</v>
      </c>
      <c r="AB1638" s="152">
        <v>1.5966864E9</v>
      </c>
      <c r="AC1638" s="152">
        <v>205259.3792</v>
      </c>
      <c r="AD1638" s="153">
        <f>IFERROR(__xludf.DUMMYFUNCTION("TO_DATE(INT((AE1638/(60*60*24))+""1/1/1970""))"),44060.0)</f>
        <v>44060</v>
      </c>
      <c r="AE1638" s="156">
        <v>1.5976728E9</v>
      </c>
      <c r="AF1638" s="156">
        <v>113414.5415</v>
      </c>
      <c r="AG1638" s="153">
        <f>IFERROR(__xludf.DUMMYFUNCTION("TO_DATE(INT((AH1638/(60*60*24))+""1/1/1970""))"),43725.0)</f>
        <v>43725</v>
      </c>
      <c r="AH1638" s="156">
        <v>1.568685588E9</v>
      </c>
      <c r="AI1638" s="156">
        <v>109204.8167</v>
      </c>
    </row>
    <row r="1639">
      <c r="A1639" s="152">
        <v>1.55360706E9</v>
      </c>
      <c r="B1639" s="152">
        <v>125386.7623</v>
      </c>
      <c r="C1639" s="153">
        <f>IFERROR(__xludf.DUMMYFUNCTION("TO_DATE(INT((A1639/(60*60*24))+""1/1/1970""))"),43550.0)</f>
        <v>43550</v>
      </c>
      <c r="M1639" s="13">
        <v>1.5289848E9</v>
      </c>
      <c r="N1639" s="13">
        <v>30465.149</v>
      </c>
      <c r="P1639" s="152">
        <v>1.5197472E9</v>
      </c>
      <c r="Q1639" s="152">
        <v>188176.6158</v>
      </c>
      <c r="S1639" s="152">
        <v>1.535328E9</v>
      </c>
      <c r="T1639" s="152">
        <v>10108.7008</v>
      </c>
      <c r="V1639" s="152">
        <v>1.510956E9</v>
      </c>
      <c r="W1639" s="152">
        <v>94256.0359</v>
      </c>
      <c r="Y1639" s="152">
        <v>1.5082632E9</v>
      </c>
      <c r="Z1639" s="152">
        <v>85275.8926</v>
      </c>
      <c r="AA1639" s="153">
        <f>IFERROR(__xludf.DUMMYFUNCTION("TO_DATE(INT((AB1639/(60*60*24))+""1/1/1970""))"),44049.0)</f>
        <v>44049</v>
      </c>
      <c r="AB1639" s="156">
        <v>1.5967224E9</v>
      </c>
      <c r="AC1639" s="156">
        <v>205398.4477</v>
      </c>
      <c r="AD1639" s="153">
        <f>IFERROR(__xludf.DUMMYFUNCTION("TO_DATE(INT((AE1639/(60*60*24))+""1/1/1970""))"),44060.0)</f>
        <v>44060</v>
      </c>
      <c r="AE1639" s="152">
        <v>1.5976908E9</v>
      </c>
      <c r="AF1639" s="152">
        <v>113414.5415</v>
      </c>
      <c r="AG1639" s="153">
        <f>IFERROR(__xludf.DUMMYFUNCTION("TO_DATE(INT((AH1639/(60*60*24))+""1/1/1970""))"),43725.0)</f>
        <v>43725</v>
      </c>
      <c r="AH1639" s="152">
        <v>1.568701557E9</v>
      </c>
      <c r="AI1639" s="152">
        <v>109204.8167</v>
      </c>
    </row>
    <row r="1640">
      <c r="A1640" s="156">
        <v>1.5536304E9</v>
      </c>
      <c r="B1640" s="156">
        <v>125408.9943</v>
      </c>
      <c r="C1640" s="153">
        <f>IFERROR(__xludf.DUMMYFUNCTION("TO_DATE(INT((A1640/(60*60*24))+""1/1/1970""))"),43550.0)</f>
        <v>43550</v>
      </c>
      <c r="M1640" s="13">
        <v>1.5290064E9</v>
      </c>
      <c r="N1640" s="13">
        <v>30465.149</v>
      </c>
      <c r="P1640" s="156">
        <v>1.5197652E9</v>
      </c>
      <c r="Q1640" s="156">
        <v>188176.6158</v>
      </c>
      <c r="S1640" s="156">
        <v>1.5353784E9</v>
      </c>
      <c r="T1640" s="156">
        <v>10108.7008</v>
      </c>
      <c r="V1640" s="156">
        <v>1.5111324E9</v>
      </c>
      <c r="W1640" s="156">
        <v>94342.6062</v>
      </c>
      <c r="Y1640" s="156">
        <v>1.5082812E9</v>
      </c>
      <c r="Z1640" s="156">
        <v>85275.8926</v>
      </c>
      <c r="AA1640" s="153">
        <f>IFERROR(__xludf.DUMMYFUNCTION("TO_DATE(INT((AB1640/(60*60*24))+""1/1/1970""))"),44049.0)</f>
        <v>44049</v>
      </c>
      <c r="AB1640" s="152">
        <v>1.5967404E9</v>
      </c>
      <c r="AC1640" s="152">
        <v>208415.6192</v>
      </c>
      <c r="AD1640" s="153">
        <f>IFERROR(__xludf.DUMMYFUNCTION("TO_DATE(INT((AE1640/(60*60*24))+""1/1/1970""))"),44060.0)</f>
        <v>44060</v>
      </c>
      <c r="AE1640" s="156">
        <v>1.5976944E9</v>
      </c>
      <c r="AF1640" s="156">
        <v>113414.5415</v>
      </c>
      <c r="AG1640" s="153">
        <f>IFERROR(__xludf.DUMMYFUNCTION("TO_DATE(INT((AH1640/(60*60*24))+""1/1/1970""))"),43725.0)</f>
        <v>43725</v>
      </c>
      <c r="AH1640" s="156">
        <v>1.568717827E9</v>
      </c>
      <c r="AI1640" s="156">
        <v>109204.8167</v>
      </c>
    </row>
    <row r="1641">
      <c r="A1641" s="152">
        <v>1.55369346E9</v>
      </c>
      <c r="B1641" s="152">
        <v>125529.0472</v>
      </c>
      <c r="C1641" s="153">
        <f>IFERROR(__xludf.DUMMYFUNCTION("TO_DATE(INT((A1641/(60*60*24))+""1/1/1970""))"),43551.0)</f>
        <v>43551</v>
      </c>
      <c r="M1641" s="13">
        <v>1.5290712E9</v>
      </c>
      <c r="N1641" s="13">
        <v>30574.4653</v>
      </c>
      <c r="P1641" s="152">
        <v>1.519794E9</v>
      </c>
      <c r="Q1641" s="152">
        <v>184373.9462</v>
      </c>
      <c r="S1641" s="152">
        <v>1.5354E9</v>
      </c>
      <c r="T1641" s="152">
        <v>10108.7008</v>
      </c>
      <c r="V1641" s="152">
        <v>1.511172E9</v>
      </c>
      <c r="W1641" s="152">
        <v>94258.4354</v>
      </c>
      <c r="Y1641" s="152">
        <v>1.5083028E9</v>
      </c>
      <c r="Z1641" s="152">
        <v>85110.4254</v>
      </c>
      <c r="AA1641" s="153">
        <f>IFERROR(__xludf.DUMMYFUNCTION("TO_DATE(INT((AB1641/(60*60*24))+""1/1/1970""))"),44049.0)</f>
        <v>44049</v>
      </c>
      <c r="AB1641" s="156">
        <v>1.596744E9</v>
      </c>
      <c r="AC1641" s="156">
        <v>208167.7891</v>
      </c>
      <c r="AD1641" s="153">
        <f>IFERROR(__xludf.DUMMYFUNCTION("TO_DATE(INT((AE1641/(60*60*24))+""1/1/1970""))"),44061.0)</f>
        <v>44061</v>
      </c>
      <c r="AE1641" s="152">
        <v>1.5977232E9</v>
      </c>
      <c r="AF1641" s="152">
        <v>113598.5415</v>
      </c>
      <c r="AG1641" s="153">
        <f>IFERROR(__xludf.DUMMYFUNCTION("TO_DATE(INT((AH1641/(60*60*24))+""1/1/1970""))"),43725.0)</f>
        <v>43725</v>
      </c>
      <c r="AH1641" s="152">
        <v>1.568733623E9</v>
      </c>
      <c r="AI1641" s="152">
        <v>109804.3417</v>
      </c>
    </row>
    <row r="1642">
      <c r="A1642" s="156">
        <v>1.5537168E9</v>
      </c>
      <c r="B1642" s="156">
        <v>124755.3733</v>
      </c>
      <c r="C1642" s="153">
        <f>IFERROR(__xludf.DUMMYFUNCTION("TO_DATE(INT((A1642/(60*60*24))+""1/1/1970""))"),43551.0)</f>
        <v>43551</v>
      </c>
      <c r="M1642" s="13">
        <v>1.5290928E9</v>
      </c>
      <c r="N1642" s="13">
        <v>30574.4653</v>
      </c>
      <c r="P1642" s="156">
        <v>1.5198336E9</v>
      </c>
      <c r="Q1642" s="156">
        <v>184373.9462</v>
      </c>
      <c r="S1642" s="156">
        <v>1.5354648E9</v>
      </c>
      <c r="T1642" s="156">
        <v>10098.6517</v>
      </c>
      <c r="V1642" s="156">
        <v>1.5112116E9</v>
      </c>
      <c r="W1642" s="156">
        <v>94697.9364</v>
      </c>
      <c r="Y1642" s="156">
        <v>1.5083424E9</v>
      </c>
      <c r="Z1642" s="156">
        <v>85110.4254</v>
      </c>
      <c r="AA1642" s="153">
        <f>IFERROR(__xludf.DUMMYFUNCTION("TO_DATE(INT((AB1642/(60*60*24))+""1/1/1970""))"),44050.0)</f>
        <v>44050</v>
      </c>
      <c r="AB1642" s="152">
        <v>1.5967728E9</v>
      </c>
      <c r="AC1642" s="152">
        <v>208167.7891</v>
      </c>
      <c r="AD1642" s="153">
        <f>IFERROR(__xludf.DUMMYFUNCTION("TO_DATE(INT((AE1642/(60*60*24))+""1/1/1970""))"),44061.0)</f>
        <v>44061</v>
      </c>
      <c r="AE1642" s="156">
        <v>1.5977592E9</v>
      </c>
      <c r="AF1642" s="156">
        <v>113598.5415</v>
      </c>
      <c r="AG1642" s="153">
        <f>IFERROR(__xludf.DUMMYFUNCTION("TO_DATE(INT((AH1642/(60*60*24))+""1/1/1970""))"),43725.0)</f>
        <v>43725</v>
      </c>
      <c r="AH1642" s="156">
        <v>1.56874944E9</v>
      </c>
      <c r="AI1642" s="156">
        <v>110203.7841</v>
      </c>
    </row>
    <row r="1643">
      <c r="A1643" s="152">
        <v>1.55377986E9</v>
      </c>
      <c r="B1643" s="152">
        <v>125195.567</v>
      </c>
      <c r="C1643" s="153">
        <f>IFERROR(__xludf.DUMMYFUNCTION("TO_DATE(INT((A1643/(60*60*24))+""1/1/1970""))"),43552.0)</f>
        <v>43552</v>
      </c>
      <c r="M1643" s="13">
        <v>1.5291072E9</v>
      </c>
      <c r="N1643" s="13">
        <v>30550.3127</v>
      </c>
      <c r="P1643" s="152">
        <v>1.5198516E9</v>
      </c>
      <c r="Q1643" s="152">
        <v>184373.9462</v>
      </c>
      <c r="S1643" s="152">
        <v>1.5354864E9</v>
      </c>
      <c r="T1643" s="152">
        <v>10098.6517</v>
      </c>
      <c r="V1643" s="152">
        <v>1.5112188E9</v>
      </c>
      <c r="W1643" s="152">
        <v>94654.5002</v>
      </c>
      <c r="Y1643" s="152">
        <v>1.5083676E9</v>
      </c>
      <c r="Z1643" s="152">
        <v>85110.4254</v>
      </c>
      <c r="AA1643" s="153">
        <f>IFERROR(__xludf.DUMMYFUNCTION("TO_DATE(INT((AB1643/(60*60*24))+""1/1/1970""))"),44050.0)</f>
        <v>44050</v>
      </c>
      <c r="AB1643" s="156">
        <v>1.5968088E9</v>
      </c>
      <c r="AC1643" s="156">
        <v>208247.2666</v>
      </c>
      <c r="AD1643" s="153">
        <f>IFERROR(__xludf.DUMMYFUNCTION("TO_DATE(INT((AE1643/(60*60*24))+""1/1/1970""))"),44061.0)</f>
        <v>44061</v>
      </c>
      <c r="AE1643" s="152">
        <v>1.5977772E9</v>
      </c>
      <c r="AF1643" s="152">
        <v>113598.5415</v>
      </c>
      <c r="AG1643" s="153">
        <f>IFERROR(__xludf.DUMMYFUNCTION("TO_DATE(INT((AH1643/(60*60*24))+""1/1/1970""))"),43725.0)</f>
        <v>43725</v>
      </c>
      <c r="AH1643" s="152">
        <v>1.568764588E9</v>
      </c>
      <c r="AI1643" s="152">
        <v>110514.0307</v>
      </c>
    </row>
    <row r="1644">
      <c r="A1644" s="156">
        <v>1.5538032E9</v>
      </c>
      <c r="B1644" s="156">
        <v>125226.6919</v>
      </c>
      <c r="C1644" s="153">
        <f>IFERROR(__xludf.DUMMYFUNCTION("TO_DATE(INT((A1644/(60*60*24))+""1/1/1970""))"),43552.0)</f>
        <v>43552</v>
      </c>
      <c r="M1644" s="13">
        <v>1.5291936E9</v>
      </c>
      <c r="N1644" s="13">
        <v>30550.3127</v>
      </c>
      <c r="P1644" s="156">
        <v>1.5198804E9</v>
      </c>
      <c r="Q1644" s="156">
        <v>181121.2876</v>
      </c>
      <c r="S1644" s="156">
        <v>1.5355512E9</v>
      </c>
      <c r="T1644" s="156">
        <v>10093.4568</v>
      </c>
      <c r="V1644" s="156">
        <v>1.5112512E9</v>
      </c>
      <c r="W1644" s="156">
        <v>94678.5667</v>
      </c>
      <c r="Y1644" s="156">
        <v>1.508382E9</v>
      </c>
      <c r="Z1644" s="156">
        <v>85277.3345</v>
      </c>
      <c r="AA1644" s="153">
        <f>IFERROR(__xludf.DUMMYFUNCTION("TO_DATE(INT((AB1644/(60*60*24))+""1/1/1970""))"),44050.0)</f>
        <v>44050</v>
      </c>
      <c r="AB1644" s="152">
        <v>1.5968268E9</v>
      </c>
      <c r="AC1644" s="152">
        <v>203251.0023</v>
      </c>
      <c r="AD1644" s="153">
        <f>IFERROR(__xludf.DUMMYFUNCTION("TO_DATE(INT((AE1644/(60*60*24))+""1/1/1970""))"),44061.0)</f>
        <v>44061</v>
      </c>
      <c r="AE1644" s="156">
        <v>1.5977808E9</v>
      </c>
      <c r="AF1644" s="156">
        <v>113598.5415</v>
      </c>
      <c r="AG1644" s="153">
        <f>IFERROR(__xludf.DUMMYFUNCTION("TO_DATE(INT((AH1644/(60*60*24))+""1/1/1970""))"),43726.0)</f>
        <v>43726</v>
      </c>
      <c r="AH1644" s="156">
        <v>1.568765255E9</v>
      </c>
      <c r="AI1644" s="156">
        <v>110514.0307</v>
      </c>
    </row>
    <row r="1645">
      <c r="A1645" s="152">
        <v>1.55386626E9</v>
      </c>
      <c r="B1645" s="152">
        <v>125978.1337</v>
      </c>
      <c r="C1645" s="153">
        <f>IFERROR(__xludf.DUMMYFUNCTION("TO_DATE(INT((A1645/(60*60*24))+""1/1/1970""))"),43553.0)</f>
        <v>43553</v>
      </c>
      <c r="M1645" s="13">
        <v>1.52928E9</v>
      </c>
      <c r="N1645" s="13">
        <v>30575.4079</v>
      </c>
      <c r="P1645" s="152">
        <v>1.51992E9</v>
      </c>
      <c r="Q1645" s="152">
        <v>181121.2876</v>
      </c>
      <c r="S1645" s="152">
        <v>1.5355728E9</v>
      </c>
      <c r="T1645" s="152">
        <v>10093.4568</v>
      </c>
      <c r="V1645" s="152">
        <v>1.5112908E9</v>
      </c>
      <c r="W1645" s="152">
        <v>94456.9489</v>
      </c>
      <c r="Y1645" s="152">
        <v>1.5084216E9</v>
      </c>
      <c r="Z1645" s="152">
        <v>85277.3345</v>
      </c>
      <c r="AA1645" s="153">
        <f>IFERROR(__xludf.DUMMYFUNCTION("TO_DATE(INT((AB1645/(60*60*24))+""1/1/1970""))"),44050.0)</f>
        <v>44050</v>
      </c>
      <c r="AB1645" s="156">
        <v>1.5968304E9</v>
      </c>
      <c r="AC1645" s="156">
        <v>204363.3203</v>
      </c>
      <c r="AD1645" s="153">
        <f>IFERROR(__xludf.DUMMYFUNCTION("TO_DATE(INT((AE1645/(60*60*24))+""1/1/1970""))"),44062.0)</f>
        <v>44062</v>
      </c>
      <c r="AE1645" s="152">
        <v>1.5978096E9</v>
      </c>
      <c r="AF1645" s="152">
        <v>113723.6615</v>
      </c>
      <c r="AG1645" s="153">
        <f>IFERROR(__xludf.DUMMYFUNCTION("TO_DATE(INT((AH1645/(60*60*24))+""1/1/1970""))"),43726.0)</f>
        <v>43726</v>
      </c>
      <c r="AH1645" s="152">
        <v>1.568781339E9</v>
      </c>
      <c r="AI1645" s="152">
        <v>110514.0307</v>
      </c>
    </row>
    <row r="1646">
      <c r="A1646" s="156">
        <v>1.5538896E9</v>
      </c>
      <c r="B1646" s="156">
        <v>126013.705</v>
      </c>
      <c r="C1646" s="153">
        <f>IFERROR(__xludf.DUMMYFUNCTION("TO_DATE(INT((A1646/(60*60*24))+""1/1/1970""))"),43553.0)</f>
        <v>43553</v>
      </c>
      <c r="M1646" s="13">
        <v>1.5293304E9</v>
      </c>
      <c r="N1646" s="13">
        <v>30575.4079</v>
      </c>
      <c r="P1646" s="156">
        <v>1.519938E9</v>
      </c>
      <c r="Q1646" s="156">
        <v>181121.2876</v>
      </c>
      <c r="S1646" s="156">
        <v>1.5356376E9</v>
      </c>
      <c r="T1646" s="156">
        <v>10062.5486</v>
      </c>
      <c r="V1646" s="156">
        <v>1.5113052E9</v>
      </c>
      <c r="W1646" s="156">
        <v>94518.9243</v>
      </c>
      <c r="Y1646" s="156">
        <v>1.508454E9</v>
      </c>
      <c r="Z1646" s="156">
        <v>85277.3345</v>
      </c>
      <c r="AA1646" s="153">
        <f>IFERROR(__xludf.DUMMYFUNCTION("TO_DATE(INT((AB1646/(60*60*24))+""1/1/1970""))"),44051.0)</f>
        <v>44051</v>
      </c>
      <c r="AB1646" s="152">
        <v>1.5968592E9</v>
      </c>
      <c r="AC1646" s="152">
        <v>204363.3203</v>
      </c>
      <c r="AD1646" s="153">
        <f>IFERROR(__xludf.DUMMYFUNCTION("TO_DATE(INT((AE1646/(60*60*24))+""1/1/1970""))"),44062.0)</f>
        <v>44062</v>
      </c>
      <c r="AE1646" s="156">
        <v>1.5978456E9</v>
      </c>
      <c r="AF1646" s="156">
        <v>113723.6615</v>
      </c>
      <c r="AG1646" s="153">
        <f>IFERROR(__xludf.DUMMYFUNCTION("TO_DATE(INT((AH1646/(60*60*24))+""1/1/1970""))"),43726.0)</f>
        <v>43726</v>
      </c>
      <c r="AH1646" s="156">
        <v>1.568797349E9</v>
      </c>
      <c r="AI1646" s="156">
        <v>110514.0307</v>
      </c>
    </row>
    <row r="1647">
      <c r="A1647" s="152">
        <v>1.55412546E9</v>
      </c>
      <c r="B1647" s="152">
        <v>127027.4845</v>
      </c>
      <c r="C1647" s="153">
        <f>IFERROR(__xludf.DUMMYFUNCTION("TO_DATE(INT((A1647/(60*60*24))+""1/1/1970""))"),43556.0)</f>
        <v>43556</v>
      </c>
      <c r="M1647" s="13">
        <v>1.529352E9</v>
      </c>
      <c r="N1647" s="13">
        <v>30575.4079</v>
      </c>
      <c r="P1647" s="152">
        <v>1.5199668E9</v>
      </c>
      <c r="Q1647" s="152">
        <v>177128.4987</v>
      </c>
      <c r="S1647" s="152">
        <v>1.5356592E9</v>
      </c>
      <c r="T1647" s="152">
        <v>10062.5486</v>
      </c>
      <c r="V1647" s="152">
        <v>1.5113304E9</v>
      </c>
      <c r="W1647" s="152">
        <v>94363.7783</v>
      </c>
      <c r="Y1647" s="152">
        <v>1.5084612E9</v>
      </c>
      <c r="Z1647" s="152">
        <v>85665.5877</v>
      </c>
      <c r="AA1647" s="153">
        <f>IFERROR(__xludf.DUMMYFUNCTION("TO_DATE(INT((AB1647/(60*60*24))+""1/1/1970""))"),44053.0)</f>
        <v>44053</v>
      </c>
      <c r="AB1647" s="156">
        <v>1.597068E9</v>
      </c>
      <c r="AC1647" s="156">
        <v>202137.8027</v>
      </c>
      <c r="AD1647" s="153">
        <f>IFERROR(__xludf.DUMMYFUNCTION("TO_DATE(INT((AE1647/(60*60*24))+""1/1/1970""))"),44062.0)</f>
        <v>44062</v>
      </c>
      <c r="AE1647" s="152">
        <v>1.5978636E9</v>
      </c>
      <c r="AF1647" s="152">
        <v>113723.6615</v>
      </c>
      <c r="AG1647" s="153">
        <f>IFERROR(__xludf.DUMMYFUNCTION("TO_DATE(INT((AH1647/(60*60*24))+""1/1/1970""))"),43726.0)</f>
        <v>43726</v>
      </c>
      <c r="AH1647" s="152">
        <v>1.568813143E9</v>
      </c>
      <c r="AI1647" s="152">
        <v>110514.0307</v>
      </c>
    </row>
    <row r="1648">
      <c r="A1648" s="156">
        <v>1.5541488E9</v>
      </c>
      <c r="B1648" s="156">
        <v>127503.2495</v>
      </c>
      <c r="C1648" s="153">
        <f>IFERROR(__xludf.DUMMYFUNCTION("TO_DATE(INT((A1648/(60*60*24))+""1/1/1970""))"),43556.0)</f>
        <v>43556</v>
      </c>
      <c r="M1648" s="13">
        <v>1.5294168E9</v>
      </c>
      <c r="N1648" s="13">
        <v>30576.2003</v>
      </c>
      <c r="P1648" s="156">
        <v>1.5200064E9</v>
      </c>
      <c r="Q1648" s="156">
        <v>177128.4987</v>
      </c>
      <c r="S1648" s="156">
        <v>1.535724E9</v>
      </c>
      <c r="T1648" s="156">
        <v>10070.83</v>
      </c>
      <c r="V1648" s="156">
        <v>1.51137E9</v>
      </c>
      <c r="W1648" s="156">
        <v>93808.7587</v>
      </c>
      <c r="Y1648" s="156">
        <v>1.5085008E9</v>
      </c>
      <c r="Z1648" s="156">
        <v>85665.5877</v>
      </c>
      <c r="AA1648" s="153">
        <f>IFERROR(__xludf.DUMMYFUNCTION("TO_DATE(INT((AB1648/(60*60*24))+""1/1/1970""))"),44053.0)</f>
        <v>44053</v>
      </c>
      <c r="AB1648" s="152">
        <v>1.597086E9</v>
      </c>
      <c r="AC1648" s="152">
        <v>202040.4721</v>
      </c>
      <c r="AD1648" s="153">
        <f>IFERROR(__xludf.DUMMYFUNCTION("TO_DATE(INT((AE1648/(60*60*24))+""1/1/1970""))"),44062.0)</f>
        <v>44062</v>
      </c>
      <c r="AE1648" s="156">
        <v>1.5978672E9</v>
      </c>
      <c r="AF1648" s="156">
        <v>113723.6615</v>
      </c>
      <c r="AG1648" s="153">
        <f>IFERROR(__xludf.DUMMYFUNCTION("TO_DATE(INT((AH1648/(60*60*24))+""1/1/1970""))"),43726.0)</f>
        <v>43726</v>
      </c>
      <c r="AH1648" s="156">
        <v>1.56882894E9</v>
      </c>
      <c r="AI1648" s="156">
        <v>110624.4851</v>
      </c>
    </row>
    <row r="1649">
      <c r="A1649" s="152">
        <v>1.55421186E9</v>
      </c>
      <c r="B1649" s="152">
        <v>127578.8384</v>
      </c>
      <c r="C1649" s="153">
        <f>IFERROR(__xludf.DUMMYFUNCTION("TO_DATE(INT((A1649/(60*60*24))+""1/1/1970""))"),43557.0)</f>
        <v>43557</v>
      </c>
      <c r="M1649" s="13">
        <v>1.5294384E9</v>
      </c>
      <c r="N1649" s="13">
        <v>30576.2003</v>
      </c>
      <c r="P1649" s="152">
        <v>1.5200244E9</v>
      </c>
      <c r="Q1649" s="152">
        <v>177128.4987</v>
      </c>
      <c r="S1649" s="152">
        <v>1.5357456E9</v>
      </c>
      <c r="T1649" s="152">
        <v>10070.83</v>
      </c>
      <c r="V1649" s="152">
        <v>1.5113916E9</v>
      </c>
      <c r="W1649" s="152">
        <v>93553.4271</v>
      </c>
      <c r="Y1649" s="152">
        <v>1.5085332E9</v>
      </c>
      <c r="Z1649" s="152">
        <v>85665.5877</v>
      </c>
      <c r="AA1649" s="153">
        <f>IFERROR(__xludf.DUMMYFUNCTION("TO_DATE(INT((AB1649/(60*60*24))+""1/1/1970""))"),44053.0)</f>
        <v>44053</v>
      </c>
      <c r="AB1649" s="156">
        <v>1.5970896E9</v>
      </c>
      <c r="AC1649" s="156">
        <v>201693.9295</v>
      </c>
      <c r="AD1649" s="153">
        <f>IFERROR(__xludf.DUMMYFUNCTION("TO_DATE(INT((AE1649/(60*60*24))+""1/1/1970""))"),44063.0)</f>
        <v>44063</v>
      </c>
      <c r="AE1649" s="152">
        <v>1.597896E9</v>
      </c>
      <c r="AF1649" s="152">
        <v>113830.8615</v>
      </c>
      <c r="AG1649" s="153">
        <f>IFERROR(__xludf.DUMMYFUNCTION("TO_DATE(INT((AH1649/(60*60*24))+""1/1/1970""))"),43726.0)</f>
        <v>43726</v>
      </c>
      <c r="AH1649" s="152">
        <v>1.568844762E9</v>
      </c>
      <c r="AI1649" s="152">
        <v>110624.4851</v>
      </c>
    </row>
    <row r="1650">
      <c r="A1650" s="156">
        <v>1.5542352E9</v>
      </c>
      <c r="B1650" s="156">
        <v>127565.4992</v>
      </c>
      <c r="C1650" s="153">
        <f>IFERROR(__xludf.DUMMYFUNCTION("TO_DATE(INT((A1650/(60*60*24))+""1/1/1970""))"),43557.0)</f>
        <v>43557</v>
      </c>
      <c r="M1650" s="13">
        <v>1.5295032E9</v>
      </c>
      <c r="N1650" s="13">
        <v>30654.4183</v>
      </c>
      <c r="P1650" s="156">
        <v>1.5200532E9</v>
      </c>
      <c r="Q1650" s="156">
        <v>178679.9715</v>
      </c>
      <c r="S1650" s="156">
        <v>1.53576E9</v>
      </c>
      <c r="T1650" s="156">
        <v>10066.1103</v>
      </c>
      <c r="V1650" s="156">
        <v>1.5114096E9</v>
      </c>
      <c r="W1650" s="156">
        <v>93562.4593</v>
      </c>
      <c r="Y1650" s="156">
        <v>1.508544E9</v>
      </c>
      <c r="Z1650" s="156">
        <v>85183.6058</v>
      </c>
      <c r="AA1650" s="153">
        <f>IFERROR(__xludf.DUMMYFUNCTION("TO_DATE(INT((AB1650/(60*60*24))+""1/1/1970""))"),44054.0)</f>
        <v>44054</v>
      </c>
      <c r="AB1650" s="152">
        <v>1.5971184E9</v>
      </c>
      <c r="AC1650" s="152">
        <v>201693.9295</v>
      </c>
      <c r="AD1650" s="153">
        <f>IFERROR(__xludf.DUMMYFUNCTION("TO_DATE(INT((AE1650/(60*60*24))+""1/1/1970""))"),44063.0)</f>
        <v>44063</v>
      </c>
      <c r="AE1650" s="156">
        <v>1.597932E9</v>
      </c>
      <c r="AF1650" s="156">
        <v>113830.8615</v>
      </c>
      <c r="AG1650" s="153">
        <f>IFERROR(__xludf.DUMMYFUNCTION("TO_DATE(INT((AH1650/(60*60*24))+""1/1/1970""))"),43726.0)</f>
        <v>43726</v>
      </c>
      <c r="AH1650" s="156">
        <v>1.568850991E9</v>
      </c>
      <c r="AI1650" s="156">
        <v>110624.4851</v>
      </c>
    </row>
    <row r="1651">
      <c r="A1651" s="152">
        <v>1.55429826E9</v>
      </c>
      <c r="B1651" s="152">
        <v>128103.5138</v>
      </c>
      <c r="C1651" s="153">
        <f>IFERROR(__xludf.DUMMYFUNCTION("TO_DATE(INT((A1651/(60*60*24))+""1/1/1970""))"),43558.0)</f>
        <v>43558</v>
      </c>
      <c r="M1651" s="13">
        <v>1.5295248E9</v>
      </c>
      <c r="N1651" s="13">
        <v>30654.4183</v>
      </c>
      <c r="P1651" s="152">
        <v>1.520262E9</v>
      </c>
      <c r="Q1651" s="152">
        <v>178679.9715</v>
      </c>
      <c r="S1651" s="152">
        <v>1.5359328E9</v>
      </c>
      <c r="T1651" s="152">
        <v>10064.4621</v>
      </c>
      <c r="V1651" s="152">
        <v>1.5114492E9</v>
      </c>
      <c r="W1651" s="152">
        <v>93517.2998</v>
      </c>
      <c r="Y1651" s="152">
        <v>1.5087096E9</v>
      </c>
      <c r="Z1651" s="152">
        <v>85183.6058</v>
      </c>
      <c r="AA1651" s="153">
        <f>IFERROR(__xludf.DUMMYFUNCTION("TO_DATE(INT((AB1651/(60*60*24))+""1/1/1970""))"),44054.0)</f>
        <v>44054</v>
      </c>
      <c r="AB1651" s="156">
        <v>1.5971544E9</v>
      </c>
      <c r="AC1651" s="156">
        <v>198750.3924</v>
      </c>
      <c r="AD1651" s="153">
        <f>IFERROR(__xludf.DUMMYFUNCTION("TO_DATE(INT((AE1651/(60*60*24))+""1/1/1970""))"),44063.0)</f>
        <v>44063</v>
      </c>
      <c r="AE1651" s="152">
        <v>1.59795E9</v>
      </c>
      <c r="AF1651" s="152">
        <v>113830.8615</v>
      </c>
      <c r="AG1651" s="153">
        <f>IFERROR(__xludf.DUMMYFUNCTION("TO_DATE(INT((AH1651/(60*60*24))+""1/1/1970""))"),43727.0)</f>
        <v>43727</v>
      </c>
      <c r="AH1651" s="152">
        <v>1.568862286E9</v>
      </c>
      <c r="AI1651" s="152">
        <v>110624.4851</v>
      </c>
    </row>
    <row r="1652">
      <c r="A1652" s="156">
        <v>1.5543216E9</v>
      </c>
      <c r="B1652" s="156">
        <v>127765.5872</v>
      </c>
      <c r="C1652" s="153">
        <f>IFERROR(__xludf.DUMMYFUNCTION("TO_DATE(INT((A1652/(60*60*24))+""1/1/1970""))"),43558.0)</f>
        <v>43558</v>
      </c>
      <c r="M1652" s="13">
        <v>1.5295896E9</v>
      </c>
      <c r="N1652" s="13">
        <v>30620.574</v>
      </c>
      <c r="P1652" s="156">
        <v>1.5202836E9</v>
      </c>
      <c r="Q1652" s="156">
        <v>178679.9715</v>
      </c>
      <c r="S1652" s="156">
        <v>1.5360192E9</v>
      </c>
      <c r="T1652" s="156">
        <v>10064.1017</v>
      </c>
      <c r="V1652" s="156">
        <v>1.511478E9</v>
      </c>
      <c r="W1652" s="156">
        <v>93525.7795</v>
      </c>
      <c r="Y1652" s="156">
        <v>1.5087132E9</v>
      </c>
      <c r="Z1652" s="156">
        <v>85183.6058</v>
      </c>
      <c r="AA1652" s="153">
        <f>IFERROR(__xludf.DUMMYFUNCTION("TO_DATE(INT((AB1652/(60*60*24))+""1/1/1970""))"),44054.0)</f>
        <v>44054</v>
      </c>
      <c r="AB1652" s="152">
        <v>1.5971724E9</v>
      </c>
      <c r="AC1652" s="152">
        <v>198641.8213</v>
      </c>
      <c r="AD1652" s="153">
        <f>IFERROR(__xludf.DUMMYFUNCTION("TO_DATE(INT((AE1652/(60*60*24))+""1/1/1970""))"),44063.0)</f>
        <v>44063</v>
      </c>
      <c r="AE1652" s="156">
        <v>1.5979536E9</v>
      </c>
      <c r="AF1652" s="156">
        <v>113830.8615</v>
      </c>
      <c r="AG1652" s="153">
        <f>IFERROR(__xludf.DUMMYFUNCTION("TO_DATE(INT((AH1652/(60*60*24))+""1/1/1970""))"),43727.0)</f>
        <v>43727</v>
      </c>
      <c r="AH1652" s="156">
        <v>1.568878671E9</v>
      </c>
      <c r="AI1652" s="156">
        <v>110624.4851</v>
      </c>
    </row>
    <row r="1653">
      <c r="A1653" s="152">
        <v>1.55438466E9</v>
      </c>
      <c r="B1653" s="152">
        <v>127925.6577</v>
      </c>
      <c r="C1653" s="153">
        <f>IFERROR(__xludf.DUMMYFUNCTION("TO_DATE(INT((A1653/(60*60*24))+""1/1/1970""))"),43559.0)</f>
        <v>43559</v>
      </c>
      <c r="M1653" s="13">
        <v>1.5296112E9</v>
      </c>
      <c r="N1653" s="13">
        <v>30620.574</v>
      </c>
      <c r="P1653" s="152">
        <v>1.5203124E9</v>
      </c>
      <c r="Q1653" s="152">
        <v>182007.6872</v>
      </c>
      <c r="S1653" s="152">
        <v>1.5360696E9</v>
      </c>
      <c r="T1653" s="152">
        <v>10064.1017</v>
      </c>
      <c r="V1653" s="152">
        <v>1.5114888E9</v>
      </c>
      <c r="W1653" s="152">
        <v>93573.6189</v>
      </c>
      <c r="Y1653" s="152">
        <v>1.5087492E9</v>
      </c>
      <c r="Z1653" s="152">
        <v>84990.741</v>
      </c>
      <c r="AA1653" s="153">
        <f>IFERROR(__xludf.DUMMYFUNCTION("TO_DATE(INT((AB1653/(60*60*24))+""1/1/1970""))"),44054.0)</f>
        <v>44054</v>
      </c>
      <c r="AB1653" s="156">
        <v>1.597176E9</v>
      </c>
      <c r="AC1653" s="156">
        <v>195822.1689</v>
      </c>
      <c r="AD1653" s="153">
        <f>IFERROR(__xludf.DUMMYFUNCTION("TO_DATE(INT((AE1653/(60*60*24))+""1/1/1970""))"),44064.0)</f>
        <v>44064</v>
      </c>
      <c r="AE1653" s="152">
        <v>1.5979824E9</v>
      </c>
      <c r="AF1653" s="152">
        <v>114106.9215</v>
      </c>
      <c r="AG1653" s="153">
        <f>IFERROR(__xludf.DUMMYFUNCTION("TO_DATE(INT((AH1653/(60*60*24))+""1/1/1970""))"),43727.0)</f>
        <v>43727</v>
      </c>
      <c r="AH1653" s="152">
        <v>1.568894471E9</v>
      </c>
      <c r="AI1653" s="152">
        <v>110624.4851</v>
      </c>
    </row>
    <row r="1654">
      <c r="A1654" s="156">
        <v>1.554408E9</v>
      </c>
      <c r="B1654" s="156">
        <v>128103.5138</v>
      </c>
      <c r="C1654" s="153">
        <f>IFERROR(__xludf.DUMMYFUNCTION("TO_DATE(INT((A1654/(60*60*24))+""1/1/1970""))"),43559.0)</f>
        <v>43559</v>
      </c>
      <c r="M1654" s="13">
        <v>1.529676E9</v>
      </c>
      <c r="N1654" s="13">
        <v>30667.7963</v>
      </c>
      <c r="P1654" s="156">
        <v>1.520352E9</v>
      </c>
      <c r="Q1654" s="156">
        <v>182007.6872</v>
      </c>
      <c r="S1654" s="156">
        <v>1.5360912E9</v>
      </c>
      <c r="T1654" s="156">
        <v>10064.1017</v>
      </c>
      <c r="V1654" s="156">
        <v>1.5115284E9</v>
      </c>
      <c r="W1654" s="156">
        <v>93575.9318</v>
      </c>
      <c r="Y1654" s="156">
        <v>1.5087888E9</v>
      </c>
      <c r="Z1654" s="156">
        <v>84990.741</v>
      </c>
      <c r="AA1654" s="153">
        <f>IFERROR(__xludf.DUMMYFUNCTION("TO_DATE(INT((AB1654/(60*60*24))+""1/1/1970""))"),44055.0)</f>
        <v>44055</v>
      </c>
      <c r="AB1654" s="152">
        <v>1.5972048E9</v>
      </c>
      <c r="AC1654" s="152">
        <v>195822.1689</v>
      </c>
      <c r="AD1654" s="153">
        <f>IFERROR(__xludf.DUMMYFUNCTION("TO_DATE(INT((AE1654/(60*60*24))+""1/1/1970""))"),44064.0)</f>
        <v>44064</v>
      </c>
      <c r="AE1654" s="156">
        <v>1.5980184E9</v>
      </c>
      <c r="AF1654" s="156">
        <v>114106.9215</v>
      </c>
      <c r="AG1654" s="153">
        <f>IFERROR(__xludf.DUMMYFUNCTION("TO_DATE(INT((AH1654/(60*60*24))+""1/1/1970""))"),43727.0)</f>
        <v>43727</v>
      </c>
      <c r="AH1654" s="156">
        <v>1.5689103E9</v>
      </c>
      <c r="AI1654" s="156">
        <v>110624.4851</v>
      </c>
    </row>
    <row r="1655">
      <c r="A1655" s="152">
        <v>1.55447106E9</v>
      </c>
      <c r="B1655" s="152">
        <v>128454.7795</v>
      </c>
      <c r="C1655" s="153">
        <f>IFERROR(__xludf.DUMMYFUNCTION("TO_DATE(INT((A1655/(60*60*24))+""1/1/1970""))"),43560.0)</f>
        <v>43560</v>
      </c>
      <c r="M1655" s="13">
        <v>1.5296976E9</v>
      </c>
      <c r="N1655" s="13">
        <v>30667.7963</v>
      </c>
      <c r="P1655" s="152">
        <v>1.52037E9</v>
      </c>
      <c r="Q1655" s="152">
        <v>182007.6872</v>
      </c>
      <c r="S1655" s="152">
        <v>1.536156E9</v>
      </c>
      <c r="T1655" s="152">
        <v>10069.2059</v>
      </c>
      <c r="V1655" s="152">
        <v>1.5115608E9</v>
      </c>
      <c r="W1655" s="152">
        <v>93571.2551</v>
      </c>
      <c r="Y1655" s="152">
        <v>1.5087996E9</v>
      </c>
      <c r="Z1655" s="152">
        <v>84990.741</v>
      </c>
      <c r="AA1655" s="153">
        <f>IFERROR(__xludf.DUMMYFUNCTION("TO_DATE(INT((AB1655/(60*60*24))+""1/1/1970""))"),44055.0)</f>
        <v>44055</v>
      </c>
      <c r="AB1655" s="156">
        <v>1.5972408E9</v>
      </c>
      <c r="AC1655" s="156">
        <v>201971.9808</v>
      </c>
      <c r="AD1655" s="153">
        <f>IFERROR(__xludf.DUMMYFUNCTION("TO_DATE(INT((AE1655/(60*60*24))+""1/1/1970""))"),44064.0)</f>
        <v>44064</v>
      </c>
      <c r="AE1655" s="152">
        <v>1.5980364E9</v>
      </c>
      <c r="AF1655" s="152">
        <v>114106.9215</v>
      </c>
      <c r="AG1655" s="153">
        <f>IFERROR(__xludf.DUMMYFUNCTION("TO_DATE(INT((AH1655/(60*60*24))+""1/1/1970""))"),43727.0)</f>
        <v>43727</v>
      </c>
      <c r="AH1655" s="152">
        <v>1.568926205E9</v>
      </c>
      <c r="AI1655" s="152">
        <v>110173.3142</v>
      </c>
    </row>
    <row r="1656">
      <c r="A1656" s="156">
        <v>1.5544944E9</v>
      </c>
      <c r="B1656" s="156">
        <v>128721.5636</v>
      </c>
      <c r="C1656" s="153">
        <f>IFERROR(__xludf.DUMMYFUNCTION("TO_DATE(INT((A1656/(60*60*24))+""1/1/1970""))"),43560.0)</f>
        <v>43560</v>
      </c>
      <c r="M1656" s="13">
        <v>1.529712E9</v>
      </c>
      <c r="N1656" s="13">
        <v>30534.8397</v>
      </c>
      <c r="P1656" s="156">
        <v>1.5203988E9</v>
      </c>
      <c r="Q1656" s="156">
        <v>182768.6006</v>
      </c>
      <c r="S1656" s="156">
        <v>1.5361776E9</v>
      </c>
      <c r="T1656" s="156">
        <v>10069.2059</v>
      </c>
      <c r="V1656" s="156">
        <v>1.5117372E9</v>
      </c>
      <c r="W1656" s="156">
        <v>93624.1266</v>
      </c>
      <c r="Y1656" s="156">
        <v>1.5088284E9</v>
      </c>
      <c r="Z1656" s="156">
        <v>84990.741</v>
      </c>
      <c r="AA1656" s="153">
        <f>IFERROR(__xludf.DUMMYFUNCTION("TO_DATE(INT((AB1656/(60*60*24))+""1/1/1970""))"),44055.0)</f>
        <v>44055</v>
      </c>
      <c r="AB1656" s="152">
        <v>1.5972588E9</v>
      </c>
      <c r="AC1656" s="152">
        <v>204428.7213</v>
      </c>
      <c r="AD1656" s="153">
        <f>IFERROR(__xludf.DUMMYFUNCTION("TO_DATE(INT((AE1656/(60*60*24))+""1/1/1970""))"),44064.0)</f>
        <v>44064</v>
      </c>
      <c r="AE1656" s="156">
        <v>1.59804E9</v>
      </c>
      <c r="AF1656" s="156">
        <v>114106.9215</v>
      </c>
      <c r="AG1656" s="153">
        <f>IFERROR(__xludf.DUMMYFUNCTION("TO_DATE(INT((AH1656/(60*60*24))+""1/1/1970""))"),43727.0)</f>
        <v>43727</v>
      </c>
      <c r="AH1656" s="156">
        <v>1.568937594E9</v>
      </c>
      <c r="AI1656" s="156">
        <v>110173.3142</v>
      </c>
    </row>
    <row r="1657">
      <c r="A1657" s="152">
        <v>1.55473026E9</v>
      </c>
      <c r="B1657" s="152">
        <v>128463.6723</v>
      </c>
      <c r="C1657" s="153">
        <f>IFERROR(__xludf.DUMMYFUNCTION("TO_DATE(INT((A1657/(60*60*24))+""1/1/1970""))"),43563.0)</f>
        <v>43563</v>
      </c>
      <c r="M1657" s="13">
        <v>1.5297984E9</v>
      </c>
      <c r="N1657" s="13">
        <v>30534.8397</v>
      </c>
      <c r="P1657" s="152">
        <v>1.5204384E9</v>
      </c>
      <c r="Q1657" s="152">
        <v>182768.6006</v>
      </c>
      <c r="S1657" s="152">
        <v>1.5362424E9</v>
      </c>
      <c r="T1657" s="152">
        <v>10068.3476</v>
      </c>
      <c r="V1657" s="152">
        <v>1.5117768E9</v>
      </c>
      <c r="W1657" s="152">
        <v>93491.347</v>
      </c>
      <c r="Y1657" s="152">
        <v>1.508868E9</v>
      </c>
      <c r="Z1657" s="152">
        <v>84990.741</v>
      </c>
      <c r="AA1657" s="153">
        <f>IFERROR(__xludf.DUMMYFUNCTION("TO_DATE(INT((AB1657/(60*60*24))+""1/1/1970""))"),44055.0)</f>
        <v>44055</v>
      </c>
      <c r="AB1657" s="156">
        <v>1.5972624E9</v>
      </c>
      <c r="AC1657" s="156">
        <v>204302.1172</v>
      </c>
      <c r="AD1657" s="153">
        <f>IFERROR(__xludf.DUMMYFUNCTION("TO_DATE(INT((AE1657/(60*60*24))+""1/1/1970""))"),44065.0)</f>
        <v>44065</v>
      </c>
      <c r="AE1657" s="152">
        <v>1.5980688E9</v>
      </c>
      <c r="AF1657" s="152">
        <v>114553.2368</v>
      </c>
      <c r="AG1657" s="153">
        <f>IFERROR(__xludf.DUMMYFUNCTION("TO_DATE(INT((AH1657/(60*60*24))+""1/1/1970""))"),43728.0)</f>
        <v>43728</v>
      </c>
      <c r="AH1657" s="152">
        <v>1.568942032E9</v>
      </c>
      <c r="AI1657" s="152">
        <v>110173.3142</v>
      </c>
    </row>
    <row r="1658">
      <c r="A1658" s="156">
        <v>1.5547536E9</v>
      </c>
      <c r="B1658" s="156">
        <v>128819.3844</v>
      </c>
      <c r="C1658" s="153">
        <f>IFERROR(__xludf.DUMMYFUNCTION("TO_DATE(INT((A1658/(60*60*24))+""1/1/1970""))"),43563.0)</f>
        <v>43563</v>
      </c>
      <c r="M1658" s="13">
        <v>1.5298848E9</v>
      </c>
      <c r="N1658" s="13">
        <v>30402.2843</v>
      </c>
      <c r="P1658" s="156">
        <v>1.5204564E9</v>
      </c>
      <c r="Q1658" s="156">
        <v>182768.6006</v>
      </c>
      <c r="S1658" s="156">
        <v>1.536264E9</v>
      </c>
      <c r="T1658" s="156">
        <v>10068.3476</v>
      </c>
      <c r="V1658" s="156">
        <v>1.5118164E9</v>
      </c>
      <c r="W1658" s="156">
        <v>93686.4055</v>
      </c>
      <c r="Y1658" s="156">
        <v>1.508886E9</v>
      </c>
      <c r="Z1658" s="156">
        <v>84990.741</v>
      </c>
      <c r="AA1658" s="153">
        <f>IFERROR(__xludf.DUMMYFUNCTION("TO_DATE(INT((AB1658/(60*60*24))+""1/1/1970""))"),44056.0)</f>
        <v>44056</v>
      </c>
      <c r="AB1658" s="152">
        <v>1.5972912E9</v>
      </c>
      <c r="AC1658" s="152">
        <v>204302.1172</v>
      </c>
      <c r="AD1658" s="153">
        <f>IFERROR(__xludf.DUMMYFUNCTION("TO_DATE(INT((AE1658/(60*60*24))+""1/1/1970""))"),44067.0)</f>
        <v>44067</v>
      </c>
      <c r="AE1658" s="156">
        <v>1.5982776E9</v>
      </c>
      <c r="AF1658" s="156">
        <v>114553.2368</v>
      </c>
      <c r="AG1658" s="153">
        <f>IFERROR(__xludf.DUMMYFUNCTION("TO_DATE(INT((AH1658/(60*60*24))+""1/1/1970""))"),43728.0)</f>
        <v>43728</v>
      </c>
      <c r="AH1658" s="156">
        <v>1.568957989E9</v>
      </c>
      <c r="AI1658" s="156">
        <v>110173.3142</v>
      </c>
    </row>
    <row r="1659">
      <c r="A1659" s="152">
        <v>1.55481666E9</v>
      </c>
      <c r="B1659" s="152">
        <v>128303.6018</v>
      </c>
      <c r="C1659" s="153">
        <f>IFERROR(__xludf.DUMMYFUNCTION("TO_DATE(INT((A1659/(60*60*24))+""1/1/1970""))"),43564.0)</f>
        <v>43564</v>
      </c>
      <c r="M1659" s="13">
        <v>1.5299352E9</v>
      </c>
      <c r="N1659" s="13">
        <v>30402.2843</v>
      </c>
      <c r="P1659" s="152">
        <v>1.5204852E9</v>
      </c>
      <c r="Q1659" s="152">
        <v>182649.5735</v>
      </c>
      <c r="S1659" s="152">
        <v>1.5363288E9</v>
      </c>
      <c r="T1659" s="152">
        <v>10070.7448</v>
      </c>
      <c r="V1659" s="152">
        <v>1.5118236E9</v>
      </c>
      <c r="W1659" s="152">
        <v>93687.0217</v>
      </c>
      <c r="Y1659" s="152">
        <v>1.5089076E9</v>
      </c>
      <c r="Z1659" s="152">
        <v>85025.709</v>
      </c>
      <c r="AA1659" s="153">
        <f>IFERROR(__xludf.DUMMYFUNCTION("TO_DATE(INT((AB1659/(60*60*24))+""1/1/1970""))"),44056.0)</f>
        <v>44056</v>
      </c>
      <c r="AB1659" s="156">
        <v>1.5973272E9</v>
      </c>
      <c r="AC1659" s="156">
        <v>208008.5189</v>
      </c>
      <c r="AD1659" s="153">
        <f>IFERROR(__xludf.DUMMYFUNCTION("TO_DATE(INT((AE1659/(60*60*24))+""1/1/1970""))"),44067.0)</f>
        <v>44067</v>
      </c>
      <c r="AE1659" s="152">
        <v>1.5982956E9</v>
      </c>
      <c r="AF1659" s="152">
        <v>114553.2368</v>
      </c>
      <c r="AG1659" s="153">
        <f>IFERROR(__xludf.DUMMYFUNCTION("TO_DATE(INT((AH1659/(60*60*24))+""1/1/1970""))"),43728.0)</f>
        <v>43728</v>
      </c>
      <c r="AH1659" s="152">
        <v>1.568973795E9</v>
      </c>
      <c r="AI1659" s="152">
        <v>110173.3142</v>
      </c>
    </row>
    <row r="1660">
      <c r="A1660" s="156">
        <v>1.55484E9</v>
      </c>
      <c r="B1660" s="156">
        <v>128161.317</v>
      </c>
      <c r="C1660" s="153">
        <f>IFERROR(__xludf.DUMMYFUNCTION("TO_DATE(INT((A1660/(60*60*24))+""1/1/1970""))"),43564.0)</f>
        <v>43564</v>
      </c>
      <c r="M1660" s="13">
        <v>1.5299568E9</v>
      </c>
      <c r="N1660" s="13">
        <v>30402.2843</v>
      </c>
      <c r="P1660" s="156">
        <v>1.5205248E9</v>
      </c>
      <c r="Q1660" s="156">
        <v>182649.5735</v>
      </c>
      <c r="S1660" s="156">
        <v>1.5363504E9</v>
      </c>
      <c r="T1660" s="156">
        <v>10070.7448</v>
      </c>
      <c r="V1660" s="156">
        <v>1.511856E9</v>
      </c>
      <c r="W1660" s="156">
        <v>93804.6294</v>
      </c>
      <c r="Y1660" s="156">
        <v>1.5089472E9</v>
      </c>
      <c r="Z1660" s="156">
        <v>85025.709</v>
      </c>
      <c r="AA1660" s="153">
        <f>IFERROR(__xludf.DUMMYFUNCTION("TO_DATE(INT((AB1660/(60*60*24))+""1/1/1970""))"),44056.0)</f>
        <v>44056</v>
      </c>
      <c r="AB1660" s="152">
        <v>1.5973452E9</v>
      </c>
      <c r="AC1660" s="152">
        <v>207019.4244</v>
      </c>
      <c r="AD1660" s="153">
        <f>IFERROR(__xludf.DUMMYFUNCTION("TO_DATE(INT((AE1660/(60*60*24))+""1/1/1970""))"),44067.0)</f>
        <v>44067</v>
      </c>
      <c r="AE1660" s="156">
        <v>1.5982992E9</v>
      </c>
      <c r="AF1660" s="156">
        <v>114553.2368</v>
      </c>
      <c r="AG1660" s="153">
        <f>IFERROR(__xludf.DUMMYFUNCTION("TO_DATE(INT((AH1660/(60*60*24))+""1/1/1970""))"),43728.0)</f>
        <v>43728</v>
      </c>
      <c r="AH1660" s="156">
        <v>1.568989597E9</v>
      </c>
      <c r="AI1660" s="156">
        <v>110380.9109</v>
      </c>
    </row>
    <row r="1661">
      <c r="A1661" s="152">
        <v>1.55490306E9</v>
      </c>
      <c r="B1661" s="152">
        <v>128370.2979</v>
      </c>
      <c r="C1661" s="153">
        <f>IFERROR(__xludf.DUMMYFUNCTION("TO_DATE(INT((A1661/(60*60*24))+""1/1/1970""))"),43565.0)</f>
        <v>43565</v>
      </c>
      <c r="M1661" s="13">
        <v>1.5300216E9</v>
      </c>
      <c r="N1661" s="13">
        <v>30602.9609</v>
      </c>
      <c r="P1661" s="152">
        <v>1.5205428E9</v>
      </c>
      <c r="Q1661" s="152">
        <v>182649.5735</v>
      </c>
      <c r="S1661" s="152">
        <v>1.5363648E9</v>
      </c>
      <c r="T1661" s="152">
        <v>10064.04</v>
      </c>
      <c r="V1661" s="152">
        <v>1.5118956E9</v>
      </c>
      <c r="W1661" s="152">
        <v>93823.1474</v>
      </c>
      <c r="Y1661" s="152">
        <v>1.5089724E9</v>
      </c>
      <c r="Z1661" s="152">
        <v>85025.709</v>
      </c>
      <c r="AA1661" s="153">
        <f>IFERROR(__xludf.DUMMYFUNCTION("TO_DATE(INT((AB1661/(60*60*24))+""1/1/1970""))"),44056.0)</f>
        <v>44056</v>
      </c>
      <c r="AB1661" s="156">
        <v>1.5973488E9</v>
      </c>
      <c r="AC1661" s="156">
        <v>207879.9113</v>
      </c>
      <c r="AD1661" s="153">
        <f>IFERROR(__xludf.DUMMYFUNCTION("TO_DATE(INT((AE1661/(60*60*24))+""1/1/1970""))"),44068.0)</f>
        <v>44068</v>
      </c>
      <c r="AE1661" s="152">
        <v>1.598328E9</v>
      </c>
      <c r="AF1661" s="152">
        <v>114695.3368</v>
      </c>
      <c r="AG1661" s="153">
        <f>IFERROR(__xludf.DUMMYFUNCTION("TO_DATE(INT((AH1661/(60*60*24))+""1/1/1970""))"),43728.0)</f>
        <v>43728</v>
      </c>
      <c r="AH1661" s="152">
        <v>1.5690054E9</v>
      </c>
      <c r="AI1661" s="152">
        <v>110380.9109</v>
      </c>
    </row>
    <row r="1662">
      <c r="A1662" s="156">
        <v>1.5549264E9</v>
      </c>
      <c r="B1662" s="156">
        <v>128597.0643</v>
      </c>
      <c r="C1662" s="153">
        <f>IFERROR(__xludf.DUMMYFUNCTION("TO_DATE(INT((A1662/(60*60*24))+""1/1/1970""))"),43565.0)</f>
        <v>43565</v>
      </c>
      <c r="M1662" s="13">
        <v>1.5300432E9</v>
      </c>
      <c r="N1662" s="13">
        <v>30602.9609</v>
      </c>
      <c r="P1662" s="156">
        <v>1.5205716E9</v>
      </c>
      <c r="Q1662" s="156">
        <v>184042.7858</v>
      </c>
      <c r="S1662" s="156">
        <v>1.5365376E9</v>
      </c>
      <c r="T1662" s="156">
        <v>10066.4518</v>
      </c>
      <c r="V1662" s="156">
        <v>1.51191E9</v>
      </c>
      <c r="W1662" s="156">
        <v>93921.3726</v>
      </c>
      <c r="Y1662" s="156">
        <v>1.5089868E9</v>
      </c>
      <c r="Z1662" s="156">
        <v>85454.6981</v>
      </c>
      <c r="AA1662" s="153">
        <f>IFERROR(__xludf.DUMMYFUNCTION("TO_DATE(INT((AB1662/(60*60*24))+""1/1/1970""))"),44057.0)</f>
        <v>44057</v>
      </c>
      <c r="AB1662" s="152">
        <v>1.5973776E9</v>
      </c>
      <c r="AC1662" s="152">
        <v>207879.9113</v>
      </c>
      <c r="AD1662" s="153">
        <f>IFERROR(__xludf.DUMMYFUNCTION("TO_DATE(INT((AE1662/(60*60*24))+""1/1/1970""))"),44068.0)</f>
        <v>44068</v>
      </c>
      <c r="AE1662" s="156">
        <v>1.598364E9</v>
      </c>
      <c r="AF1662" s="156">
        <v>114695.3368</v>
      </c>
      <c r="AG1662" s="153">
        <f>IFERROR(__xludf.DUMMYFUNCTION("TO_DATE(INT((AH1662/(60*60*24))+""1/1/1970""))"),43728.0)</f>
        <v>43728</v>
      </c>
      <c r="AH1662" s="156">
        <v>1.569021223E9</v>
      </c>
      <c r="AI1662" s="156">
        <v>110380.9109</v>
      </c>
    </row>
    <row r="1663">
      <c r="A1663" s="152">
        <v>1.55498946E9</v>
      </c>
      <c r="B1663" s="152">
        <v>128721.5636</v>
      </c>
      <c r="C1663" s="153">
        <f>IFERROR(__xludf.DUMMYFUNCTION("TO_DATE(INT((A1663/(60*60*24))+""1/1/1970""))"),43566.0)</f>
        <v>43566</v>
      </c>
      <c r="M1663" s="13">
        <v>1.530108E9</v>
      </c>
      <c r="N1663" s="13">
        <v>30384.6231</v>
      </c>
      <c r="P1663" s="152">
        <v>1.5206112E9</v>
      </c>
      <c r="Q1663" s="152">
        <v>184042.7858</v>
      </c>
      <c r="S1663" s="152">
        <v>1.536588E9</v>
      </c>
      <c r="T1663" s="152">
        <v>10066.4518</v>
      </c>
      <c r="V1663" s="152">
        <v>1.5119352E9</v>
      </c>
      <c r="W1663" s="152">
        <v>94004.523</v>
      </c>
      <c r="Y1663" s="152">
        <v>1.5090264E9</v>
      </c>
      <c r="Z1663" s="152">
        <v>85454.6981</v>
      </c>
      <c r="AA1663" s="153">
        <f>IFERROR(__xludf.DUMMYFUNCTION("TO_DATE(INT((AB1663/(60*60*24))+""1/1/1970""))"),44057.0)</f>
        <v>44057</v>
      </c>
      <c r="AB1663" s="156">
        <v>1.5974136E9</v>
      </c>
      <c r="AC1663" s="156">
        <v>208737.9681</v>
      </c>
      <c r="AD1663" s="153">
        <f>IFERROR(__xludf.DUMMYFUNCTION("TO_DATE(INT((AE1663/(60*60*24))+""1/1/1970""))"),44068.0)</f>
        <v>44068</v>
      </c>
      <c r="AE1663" s="152">
        <v>1.598382E9</v>
      </c>
      <c r="AF1663" s="152">
        <v>114695.3368</v>
      </c>
      <c r="AG1663" s="153">
        <f>IFERROR(__xludf.DUMMYFUNCTION("TO_DATE(INT((AH1663/(60*60*24))+""1/1/1970""))"),43728.0)</f>
        <v>43728</v>
      </c>
      <c r="AH1663" s="152">
        <v>1.569023905E9</v>
      </c>
      <c r="AI1663" s="152">
        <v>110380.9109</v>
      </c>
    </row>
    <row r="1664">
      <c r="A1664" s="156">
        <v>1.5550128E9</v>
      </c>
      <c r="B1664" s="156">
        <v>128561.4931</v>
      </c>
      <c r="C1664" s="153">
        <f>IFERROR(__xludf.DUMMYFUNCTION("TO_DATE(INT((A1664/(60*60*24))+""1/1/1970""))"),43566.0)</f>
        <v>43566</v>
      </c>
      <c r="M1664" s="13">
        <v>1.5301296E9</v>
      </c>
      <c r="N1664" s="13">
        <v>30384.6231</v>
      </c>
      <c r="P1664" s="156">
        <v>1.5206292E9</v>
      </c>
      <c r="Q1664" s="156">
        <v>184042.7858</v>
      </c>
      <c r="S1664" s="156">
        <v>1.5366096E9</v>
      </c>
      <c r="T1664" s="156">
        <v>10066.4518</v>
      </c>
      <c r="V1664" s="156">
        <v>1.5119748E9</v>
      </c>
      <c r="W1664" s="156">
        <v>94129.16</v>
      </c>
      <c r="Y1664" s="156">
        <v>1.5090588E9</v>
      </c>
      <c r="Z1664" s="156">
        <v>85454.6981</v>
      </c>
      <c r="AA1664" s="153">
        <f>IFERROR(__xludf.DUMMYFUNCTION("TO_DATE(INT((AB1664/(60*60*24))+""1/1/1970""))"),44057.0)</f>
        <v>44057</v>
      </c>
      <c r="AB1664" s="152">
        <v>1.5974316E9</v>
      </c>
      <c r="AC1664" s="152">
        <v>207327.8457</v>
      </c>
      <c r="AD1664" s="153">
        <f>IFERROR(__xludf.DUMMYFUNCTION("TO_DATE(INT((AE1664/(60*60*24))+""1/1/1970""))"),44068.0)</f>
        <v>44068</v>
      </c>
      <c r="AE1664" s="156">
        <v>1.5983856E9</v>
      </c>
      <c r="AF1664" s="156">
        <v>114695.3368</v>
      </c>
      <c r="AG1664" s="153">
        <f>IFERROR(__xludf.DUMMYFUNCTION("TO_DATE(INT((AH1664/(60*60*24))+""1/1/1970""))"),43729.0)</f>
        <v>43729</v>
      </c>
      <c r="AH1664" s="156">
        <v>1.569037555E9</v>
      </c>
      <c r="AI1664" s="156">
        <v>110380.9109</v>
      </c>
    </row>
    <row r="1665">
      <c r="A1665" s="152">
        <v>1.55507586E9</v>
      </c>
      <c r="B1665" s="152">
        <v>129308.4886</v>
      </c>
      <c r="C1665" s="153">
        <f>IFERROR(__xludf.DUMMYFUNCTION("TO_DATE(INT((A1665/(60*60*24))+""1/1/1970""))"),43567.0)</f>
        <v>43567</v>
      </c>
      <c r="M1665" s="13">
        <v>1.5301944E9</v>
      </c>
      <c r="N1665" s="13">
        <v>30379.9644</v>
      </c>
      <c r="P1665" s="152">
        <v>1.520658E9</v>
      </c>
      <c r="Q1665" s="152">
        <v>189172.9744</v>
      </c>
      <c r="S1665" s="152">
        <v>1.5366744E9</v>
      </c>
      <c r="T1665" s="152">
        <v>10074.5799</v>
      </c>
      <c r="V1665" s="152">
        <v>1.5119964E9</v>
      </c>
      <c r="W1665" s="152">
        <v>94236.8642</v>
      </c>
      <c r="Y1665" s="152">
        <v>1.509066E9</v>
      </c>
      <c r="Z1665" s="152">
        <v>84144.2988</v>
      </c>
      <c r="AA1665" s="153">
        <f>IFERROR(__xludf.DUMMYFUNCTION("TO_DATE(INT((AB1665/(60*60*24))+""1/1/1970""))"),44057.0)</f>
        <v>44057</v>
      </c>
      <c r="AB1665" s="156">
        <v>1.5974352E9</v>
      </c>
      <c r="AC1665" s="156">
        <v>207988.3058</v>
      </c>
      <c r="AD1665" s="153">
        <f>IFERROR(__xludf.DUMMYFUNCTION("TO_DATE(INT((AE1665/(60*60*24))+""1/1/1970""))"),44069.0)</f>
        <v>44069</v>
      </c>
      <c r="AE1665" s="152">
        <v>1.5984144E9</v>
      </c>
      <c r="AF1665" s="152">
        <v>114596.7027</v>
      </c>
      <c r="AG1665" s="153">
        <f>IFERROR(__xludf.DUMMYFUNCTION("TO_DATE(INT((AH1665/(60*60*24))+""1/1/1970""))"),43729.0)</f>
        <v>43729</v>
      </c>
      <c r="AH1665" s="152">
        <v>1.569053385E9</v>
      </c>
      <c r="AI1665" s="152">
        <v>110380.9109</v>
      </c>
    </row>
    <row r="1666">
      <c r="A1666" s="156">
        <v>1.5550992E9</v>
      </c>
      <c r="B1666" s="156">
        <v>129428.5415</v>
      </c>
      <c r="C1666" s="153">
        <f>IFERROR(__xludf.DUMMYFUNCTION("TO_DATE(INT((A1666/(60*60*24))+""1/1/1970""))"),43567.0)</f>
        <v>43567</v>
      </c>
      <c r="M1666" s="13">
        <v>1.530216E9</v>
      </c>
      <c r="N1666" s="13">
        <v>30379.9644</v>
      </c>
      <c r="P1666" s="156">
        <v>1.5208632E9</v>
      </c>
      <c r="Q1666" s="156">
        <v>189172.9744</v>
      </c>
      <c r="S1666" s="156">
        <v>1.536696E9</v>
      </c>
      <c r="T1666" s="156">
        <v>10074.5799</v>
      </c>
      <c r="V1666" s="156">
        <v>1.5120144E9</v>
      </c>
      <c r="W1666" s="156">
        <v>94161.5095</v>
      </c>
      <c r="Y1666" s="156">
        <v>1.5091056E9</v>
      </c>
      <c r="Z1666" s="156">
        <v>84144.2988</v>
      </c>
      <c r="AA1666" s="153">
        <f>IFERROR(__xludf.DUMMYFUNCTION("TO_DATE(INT((AB1666/(60*60*24))+""1/1/1970""))"),44058.0)</f>
        <v>44058</v>
      </c>
      <c r="AB1666" s="152">
        <v>1.597464E9</v>
      </c>
      <c r="AC1666" s="152">
        <v>207988.3058</v>
      </c>
      <c r="AD1666" s="153">
        <f>IFERROR(__xludf.DUMMYFUNCTION("TO_DATE(INT((AE1666/(60*60*24))+""1/1/1970""))"),44069.0)</f>
        <v>44069</v>
      </c>
      <c r="AE1666" s="156">
        <v>1.5984504E9</v>
      </c>
      <c r="AF1666" s="156">
        <v>114596.7027</v>
      </c>
      <c r="AG1666" s="153">
        <f>IFERROR(__xludf.DUMMYFUNCTION("TO_DATE(INT((AH1666/(60*60*24))+""1/1/1970""))"),43729.0)</f>
        <v>43729</v>
      </c>
      <c r="AH1666" s="156">
        <v>1.569069319E9</v>
      </c>
      <c r="AI1666" s="156">
        <v>110380.9109</v>
      </c>
    </row>
    <row r="1667">
      <c r="A1667" s="152">
        <v>1.55533506E9</v>
      </c>
      <c r="B1667" s="152">
        <v>129473.0055</v>
      </c>
      <c r="C1667" s="153">
        <f>IFERROR(__xludf.DUMMYFUNCTION("TO_DATE(INT((A1667/(60*60*24))+""1/1/1970""))"),43570.0)</f>
        <v>43570</v>
      </c>
      <c r="M1667" s="13">
        <v>1.5302808E9</v>
      </c>
      <c r="N1667" s="13">
        <v>30276.8567</v>
      </c>
      <c r="P1667" s="152">
        <v>1.5208848E9</v>
      </c>
      <c r="Q1667" s="152">
        <v>189172.9744</v>
      </c>
      <c r="S1667" s="152">
        <v>1.5367608E9</v>
      </c>
      <c r="T1667" s="152">
        <v>10060.3233</v>
      </c>
      <c r="V1667" s="152">
        <v>1.512054E9</v>
      </c>
      <c r="W1667" s="152">
        <v>94158.6799</v>
      </c>
      <c r="Y1667" s="152">
        <v>1.509138E9</v>
      </c>
      <c r="Z1667" s="152">
        <v>84144.2988</v>
      </c>
      <c r="AA1667" s="153">
        <f>IFERROR(__xludf.DUMMYFUNCTION("TO_DATE(INT((AB1667/(60*60*24))+""1/1/1970""))"),44060.0)</f>
        <v>44060</v>
      </c>
      <c r="AB1667" s="156">
        <v>1.5976728E9</v>
      </c>
      <c r="AC1667" s="156">
        <v>213948.8735</v>
      </c>
      <c r="AD1667" s="153">
        <f>IFERROR(__xludf.DUMMYFUNCTION("TO_DATE(INT((AE1667/(60*60*24))+""1/1/1970""))"),44069.0)</f>
        <v>44069</v>
      </c>
      <c r="AE1667" s="152">
        <v>1.5984684E9</v>
      </c>
      <c r="AF1667" s="152">
        <v>114596.7027</v>
      </c>
      <c r="AG1667" s="153">
        <f>IFERROR(__xludf.DUMMYFUNCTION("TO_DATE(INT((AH1667/(60*60*24))+""1/1/1970""))"),43729.0)</f>
        <v>43729</v>
      </c>
      <c r="AH1667" s="152">
        <v>1.569085308E9</v>
      </c>
      <c r="AI1667" s="152">
        <v>110380.9109</v>
      </c>
    </row>
    <row r="1668">
      <c r="A1668" s="156">
        <v>1.5553584E9</v>
      </c>
      <c r="B1668" s="156">
        <v>129344.0598</v>
      </c>
      <c r="C1668" s="153">
        <f>IFERROR(__xludf.DUMMYFUNCTION("TO_DATE(INT((A1668/(60*60*24))+""1/1/1970""))"),43570.0)</f>
        <v>43570</v>
      </c>
      <c r="M1668" s="13">
        <v>1.5303024E9</v>
      </c>
      <c r="N1668" s="13">
        <v>30276.8567</v>
      </c>
      <c r="P1668" s="156">
        <v>1.5209136E9</v>
      </c>
      <c r="Q1668" s="156">
        <v>188868.6499</v>
      </c>
      <c r="S1668" s="156">
        <v>1.5367824E9</v>
      </c>
      <c r="T1668" s="156">
        <v>10060.3233</v>
      </c>
      <c r="V1668" s="156">
        <v>1.5120828E9</v>
      </c>
      <c r="W1668" s="156">
        <v>94451.4625</v>
      </c>
      <c r="Y1668" s="156">
        <v>1.5091488E9</v>
      </c>
      <c r="Z1668" s="156">
        <v>83933.0487</v>
      </c>
      <c r="AA1668" s="153">
        <f>IFERROR(__xludf.DUMMYFUNCTION("TO_DATE(INT((AB1668/(60*60*24))+""1/1/1970""))"),44060.0)</f>
        <v>44060</v>
      </c>
      <c r="AB1668" s="152">
        <v>1.5976908E9</v>
      </c>
      <c r="AC1668" s="152">
        <v>217264.9894</v>
      </c>
      <c r="AD1668" s="153">
        <f>IFERROR(__xludf.DUMMYFUNCTION("TO_DATE(INT((AE1668/(60*60*24))+""1/1/1970""))"),44069.0)</f>
        <v>44069</v>
      </c>
      <c r="AE1668" s="156">
        <v>1.598472E9</v>
      </c>
      <c r="AF1668" s="156">
        <v>114596.7027</v>
      </c>
      <c r="AG1668" s="153">
        <f>IFERROR(__xludf.DUMMYFUNCTION("TO_DATE(INT((AH1668/(60*60*24))+""1/1/1970""))"),43729.0)</f>
        <v>43729</v>
      </c>
      <c r="AH1668" s="156">
        <v>1.569101169E9</v>
      </c>
      <c r="AI1668" s="156">
        <v>110380.9109</v>
      </c>
    </row>
    <row r="1669">
      <c r="A1669" s="152">
        <v>1.55542146E9</v>
      </c>
      <c r="B1669" s="152">
        <v>129744.236</v>
      </c>
      <c r="C1669" s="153">
        <f>IFERROR(__xludf.DUMMYFUNCTION("TO_DATE(INT((A1669/(60*60*24))+""1/1/1970""))"),43571.0)</f>
        <v>43571</v>
      </c>
      <c r="M1669" s="13">
        <v>1.5303168E9</v>
      </c>
      <c r="N1669" s="13">
        <v>30232.0256</v>
      </c>
      <c r="P1669" s="152">
        <v>1.5209532E9</v>
      </c>
      <c r="Q1669" s="152">
        <v>188868.6499</v>
      </c>
      <c r="S1669" s="152">
        <v>1.5368472E9</v>
      </c>
      <c r="T1669" s="152">
        <v>10057.4651</v>
      </c>
      <c r="V1669" s="152">
        <v>1.5120936E9</v>
      </c>
      <c r="W1669" s="152">
        <v>94320.4996</v>
      </c>
      <c r="Y1669" s="152">
        <v>1.5093144E9</v>
      </c>
      <c r="Z1669" s="152">
        <v>83933.0487</v>
      </c>
      <c r="AA1669" s="153">
        <f>IFERROR(__xludf.DUMMYFUNCTION("TO_DATE(INT((AB1669/(60*60*24))+""1/1/1970""))"),44060.0)</f>
        <v>44060</v>
      </c>
      <c r="AB1669" s="156">
        <v>1.5976944E9</v>
      </c>
      <c r="AC1669" s="156">
        <v>217364.3973</v>
      </c>
      <c r="AD1669" s="153">
        <f>IFERROR(__xludf.DUMMYFUNCTION("TO_DATE(INT((AE1669/(60*60*24))+""1/1/1970""))"),44070.0)</f>
        <v>44070</v>
      </c>
      <c r="AE1669" s="152">
        <v>1.5985008E9</v>
      </c>
      <c r="AF1669" s="152">
        <v>114705.545</v>
      </c>
      <c r="AG1669" s="153">
        <f>IFERROR(__xludf.DUMMYFUNCTION("TO_DATE(INT((AH1669/(60*60*24))+""1/1/1970""))"),43729.0)</f>
        <v>43729</v>
      </c>
      <c r="AH1669" s="152">
        <v>1.569110273E9</v>
      </c>
      <c r="AI1669" s="152">
        <v>110380.9109</v>
      </c>
    </row>
    <row r="1670">
      <c r="A1670" s="156">
        <v>1.5554448E9</v>
      </c>
      <c r="B1670" s="156">
        <v>129428.5415</v>
      </c>
      <c r="C1670" s="153">
        <f>IFERROR(__xludf.DUMMYFUNCTION("TO_DATE(INT((A1670/(60*60*24))+""1/1/1970""))"),43571.0)</f>
        <v>43571</v>
      </c>
      <c r="M1670" s="13">
        <v>1.5304032E9</v>
      </c>
      <c r="N1670" s="13">
        <v>30232.0256</v>
      </c>
      <c r="P1670" s="156">
        <v>1.5209712E9</v>
      </c>
      <c r="Q1670" s="156">
        <v>188868.6499</v>
      </c>
      <c r="S1670" s="156">
        <v>1.5368688E9</v>
      </c>
      <c r="T1670" s="156">
        <v>10057.4651</v>
      </c>
      <c r="V1670" s="156">
        <v>1.5121332E9</v>
      </c>
      <c r="W1670" s="156">
        <v>94559.2335</v>
      </c>
      <c r="Y1670" s="156">
        <v>1.509318E9</v>
      </c>
      <c r="Z1670" s="156">
        <v>83933.0487</v>
      </c>
      <c r="AA1670" s="153">
        <f>IFERROR(__xludf.DUMMYFUNCTION("TO_DATE(INT((AB1670/(60*60*24))+""1/1/1970""))"),44061.0)</f>
        <v>44061</v>
      </c>
      <c r="AB1670" s="152">
        <v>1.5977232E9</v>
      </c>
      <c r="AC1670" s="152">
        <v>217364.3973</v>
      </c>
      <c r="AD1670" s="153">
        <f>IFERROR(__xludf.DUMMYFUNCTION("TO_DATE(INT((AE1670/(60*60*24))+""1/1/1970""))"),44070.0)</f>
        <v>44070</v>
      </c>
      <c r="AE1670" s="156">
        <v>1.5985368E9</v>
      </c>
      <c r="AF1670" s="156">
        <v>114705.545</v>
      </c>
      <c r="AG1670" s="153">
        <f>IFERROR(__xludf.DUMMYFUNCTION("TO_DATE(INT((AH1670/(60*60*24))+""1/1/1970""))"),43730.0)</f>
        <v>43730</v>
      </c>
      <c r="AH1670" s="156">
        <v>1.569117507E9</v>
      </c>
      <c r="AI1670" s="156">
        <v>110380.9109</v>
      </c>
    </row>
    <row r="1671">
      <c r="A1671" s="152">
        <v>1.55550786E9</v>
      </c>
      <c r="B1671" s="152">
        <v>129890.9672</v>
      </c>
      <c r="C1671" s="153">
        <f>IFERROR(__xludf.DUMMYFUNCTION("TO_DATE(INT((A1671/(60*60*24))+""1/1/1970""))"),43572.0)</f>
        <v>43572</v>
      </c>
      <c r="M1671" s="13">
        <v>1.5304896E9</v>
      </c>
      <c r="N1671" s="13">
        <v>30252.1874</v>
      </c>
      <c r="P1671" s="152">
        <v>1.521E9</v>
      </c>
      <c r="Q1671" s="152">
        <v>186892.7378</v>
      </c>
      <c r="S1671" s="152">
        <v>1.5369336E9</v>
      </c>
      <c r="T1671" s="152">
        <v>10062.0633</v>
      </c>
      <c r="V1671" s="152">
        <v>1.5121656E9</v>
      </c>
      <c r="W1671" s="152">
        <v>94707.715</v>
      </c>
      <c r="Y1671" s="152">
        <v>1.509354E9</v>
      </c>
      <c r="Z1671" s="152">
        <v>83915.3844</v>
      </c>
      <c r="AA1671" s="153">
        <f>IFERROR(__xludf.DUMMYFUNCTION("TO_DATE(INT((AB1671/(60*60*24))+""1/1/1970""))"),44061.0)</f>
        <v>44061</v>
      </c>
      <c r="AB1671" s="156">
        <v>1.5977592E9</v>
      </c>
      <c r="AC1671" s="156">
        <v>218723.7215</v>
      </c>
      <c r="AD1671" s="153">
        <f>IFERROR(__xludf.DUMMYFUNCTION("TO_DATE(INT((AE1671/(60*60*24))+""1/1/1970""))"),44070.0)</f>
        <v>44070</v>
      </c>
      <c r="AE1671" s="152">
        <v>1.5985548E9</v>
      </c>
      <c r="AF1671" s="152">
        <v>114705.545</v>
      </c>
      <c r="AG1671" s="153">
        <f>IFERROR(__xludf.DUMMYFUNCTION("TO_DATE(INT((AH1671/(60*60*24))+""1/1/1970""))"),43730.0)</f>
        <v>43730</v>
      </c>
      <c r="AH1671" s="152">
        <v>1.569134057E9</v>
      </c>
      <c r="AI1671" s="152">
        <v>110380.9109</v>
      </c>
    </row>
    <row r="1672">
      <c r="A1672" s="156">
        <v>1.5555312E9</v>
      </c>
      <c r="B1672" s="156">
        <v>129112.8469</v>
      </c>
      <c r="C1672" s="153">
        <f>IFERROR(__xludf.DUMMYFUNCTION("TO_DATE(INT((A1672/(60*60*24))+""1/1/1970""))"),43572.0)</f>
        <v>43572</v>
      </c>
      <c r="M1672" s="13">
        <v>1.53054E9</v>
      </c>
      <c r="N1672" s="13">
        <v>30252.1874</v>
      </c>
      <c r="P1672" s="156">
        <v>1.5210396E9</v>
      </c>
      <c r="Q1672" s="156">
        <v>186892.7378</v>
      </c>
      <c r="S1672" s="156">
        <v>1.5369552E9</v>
      </c>
      <c r="T1672" s="156">
        <v>10062.0633</v>
      </c>
      <c r="V1672" s="156">
        <v>1.512342E9</v>
      </c>
      <c r="W1672" s="156">
        <v>94695.0784</v>
      </c>
      <c r="Y1672" s="156">
        <v>1.5093936E9</v>
      </c>
      <c r="Z1672" s="156">
        <v>83915.3844</v>
      </c>
      <c r="AA1672" s="153">
        <f>IFERROR(__xludf.DUMMYFUNCTION("TO_DATE(INT((AB1672/(60*60*24))+""1/1/1970""))"),44061.0)</f>
        <v>44061</v>
      </c>
      <c r="AB1672" s="152">
        <v>1.5977772E9</v>
      </c>
      <c r="AC1672" s="152">
        <v>220055.9395</v>
      </c>
      <c r="AD1672" s="153">
        <f>IFERROR(__xludf.DUMMYFUNCTION("TO_DATE(INT((AE1672/(60*60*24))+""1/1/1970""))"),44070.0)</f>
        <v>44070</v>
      </c>
      <c r="AE1672" s="156">
        <v>1.5985584E9</v>
      </c>
      <c r="AF1672" s="156">
        <v>114705.545</v>
      </c>
      <c r="AG1672" s="153">
        <f>IFERROR(__xludf.DUMMYFUNCTION("TO_DATE(INT((AH1672/(60*60*24))+""1/1/1970""))"),43730.0)</f>
        <v>43730</v>
      </c>
      <c r="AH1672" s="156">
        <v>1.56915007E9</v>
      </c>
      <c r="AI1672" s="156">
        <v>110380.9109</v>
      </c>
    </row>
    <row r="1673">
      <c r="A1673" s="152">
        <v>1.55559426E9</v>
      </c>
      <c r="B1673" s="152">
        <v>129361.8454</v>
      </c>
      <c r="C1673" s="153">
        <f>IFERROR(__xludf.DUMMYFUNCTION("TO_DATE(INT((A1673/(60*60*24))+""1/1/1970""))"),43573.0)</f>
        <v>43573</v>
      </c>
      <c r="M1673" s="13">
        <v>1.5305616E9</v>
      </c>
      <c r="N1673" s="13">
        <v>30252.1874</v>
      </c>
      <c r="P1673" s="152">
        <v>1.5210576E9</v>
      </c>
      <c r="Q1673" s="152">
        <v>186892.7378</v>
      </c>
      <c r="S1673" s="152">
        <v>1.5369696E9</v>
      </c>
      <c r="T1673" s="152">
        <v>10058.8553</v>
      </c>
      <c r="V1673" s="152">
        <v>1.5123816E9</v>
      </c>
      <c r="W1673" s="152">
        <v>95012.9661</v>
      </c>
      <c r="Y1673" s="152">
        <v>1.5094044E9</v>
      </c>
      <c r="Z1673" s="152">
        <v>83915.3844</v>
      </c>
      <c r="AA1673" s="153">
        <f>IFERROR(__xludf.DUMMYFUNCTION("TO_DATE(INT((AB1673/(60*60*24))+""1/1/1970""))"),44061.0)</f>
        <v>44061</v>
      </c>
      <c r="AB1673" s="156">
        <v>1.5977808E9</v>
      </c>
      <c r="AC1673" s="156">
        <v>219636.4727</v>
      </c>
      <c r="AD1673" s="153">
        <f>IFERROR(__xludf.DUMMYFUNCTION("TO_DATE(INT((AE1673/(60*60*24))+""1/1/1970""))"),44071.0)</f>
        <v>44071</v>
      </c>
      <c r="AE1673" s="152">
        <v>1.5985872E9</v>
      </c>
      <c r="AF1673" s="152">
        <v>114461.3586</v>
      </c>
      <c r="AG1673" s="153">
        <f>IFERROR(__xludf.DUMMYFUNCTION("TO_DATE(INT((AH1673/(60*60*24))+""1/1/1970""))"),43730.0)</f>
        <v>43730</v>
      </c>
      <c r="AH1673" s="152">
        <v>1.569166187E9</v>
      </c>
      <c r="AI1673" s="152">
        <v>110380.9109</v>
      </c>
    </row>
    <row r="1674">
      <c r="A1674" s="156">
        <v>1.5556176E9</v>
      </c>
      <c r="B1674" s="156">
        <v>129366.2918</v>
      </c>
      <c r="C1674" s="153">
        <f>IFERROR(__xludf.DUMMYFUNCTION("TO_DATE(INT((A1674/(60*60*24))+""1/1/1970""))"),43573.0)</f>
        <v>43573</v>
      </c>
      <c r="M1674" s="13">
        <v>1.5306264E9</v>
      </c>
      <c r="N1674" s="13">
        <v>30268.9023</v>
      </c>
      <c r="P1674" s="156">
        <v>1.5210864E9</v>
      </c>
      <c r="Q1674" s="156">
        <v>185331.4957</v>
      </c>
      <c r="S1674" s="156">
        <v>1.5371424E9</v>
      </c>
      <c r="T1674" s="156">
        <v>10055.7867</v>
      </c>
      <c r="V1674" s="156">
        <v>1.5124212E9</v>
      </c>
      <c r="W1674" s="156">
        <v>94789.7028</v>
      </c>
      <c r="Y1674" s="156">
        <v>1.5094332E9</v>
      </c>
      <c r="Z1674" s="156">
        <v>84246.3188</v>
      </c>
      <c r="AA1674" s="153">
        <f>IFERROR(__xludf.DUMMYFUNCTION("TO_DATE(INT((AB1674/(60*60*24))+""1/1/1970""))"),44062.0)</f>
        <v>44062</v>
      </c>
      <c r="AB1674" s="152">
        <v>1.5978096E9</v>
      </c>
      <c r="AC1674" s="152">
        <v>219636.4727</v>
      </c>
      <c r="AD1674" s="153">
        <f>IFERROR(__xludf.DUMMYFUNCTION("TO_DATE(INT((AE1674/(60*60*24))+""1/1/1970""))"),44071.0)</f>
        <v>44071</v>
      </c>
      <c r="AE1674" s="156">
        <v>1.5986232E9</v>
      </c>
      <c r="AF1674" s="156">
        <v>114461.3586</v>
      </c>
      <c r="AG1674" s="153">
        <f>IFERROR(__xludf.DUMMYFUNCTION("TO_DATE(INT((AH1674/(60*60*24))+""1/1/1970""))"),43730.0)</f>
        <v>43730</v>
      </c>
      <c r="AH1674" s="156">
        <v>1.569182485E9</v>
      </c>
      <c r="AI1674" s="156">
        <v>110380.9109</v>
      </c>
    </row>
    <row r="1675">
      <c r="A1675" s="152">
        <v>1.55593986E9</v>
      </c>
      <c r="B1675" s="152">
        <v>128966.1157</v>
      </c>
      <c r="C1675" s="153">
        <f>IFERROR(__xludf.DUMMYFUNCTION("TO_DATE(INT((A1675/(60*60*24))+""1/1/1970""))"),43577.0)</f>
        <v>43577</v>
      </c>
      <c r="M1675" s="13">
        <v>1.5306372E9</v>
      </c>
      <c r="N1675" s="13">
        <v>30268.9023</v>
      </c>
      <c r="P1675" s="152">
        <v>1.521126E9</v>
      </c>
      <c r="Q1675" s="152">
        <v>185331.4957</v>
      </c>
      <c r="S1675" s="152">
        <v>1.5371928E9</v>
      </c>
      <c r="T1675" s="152">
        <v>10055.7867</v>
      </c>
      <c r="V1675" s="152">
        <v>1.5124284E9</v>
      </c>
      <c r="W1675" s="152">
        <v>94707.392</v>
      </c>
      <c r="Y1675" s="152">
        <v>1.5094728E9</v>
      </c>
      <c r="Z1675" s="152">
        <v>84246.3188</v>
      </c>
      <c r="AA1675" s="153">
        <f>IFERROR(__xludf.DUMMYFUNCTION("TO_DATE(INT((AB1675/(60*60*24))+""1/1/1970""))"),44062.0)</f>
        <v>44062</v>
      </c>
      <c r="AB1675" s="156">
        <v>1.5978456E9</v>
      </c>
      <c r="AC1675" s="156">
        <v>219866.3801</v>
      </c>
      <c r="AD1675" s="153">
        <f>IFERROR(__xludf.DUMMYFUNCTION("TO_DATE(INT((AE1675/(60*60*24))+""1/1/1970""))"),44071.0)</f>
        <v>44071</v>
      </c>
      <c r="AE1675" s="152">
        <v>1.5986412E9</v>
      </c>
      <c r="AF1675" s="152">
        <v>114461.3586</v>
      </c>
      <c r="AG1675" s="153">
        <f>IFERROR(__xludf.DUMMYFUNCTION("TO_DATE(INT((AH1675/(60*60*24))+""1/1/1970""))"),43730.0)</f>
        <v>43730</v>
      </c>
      <c r="AH1675" s="152">
        <v>1.569195673E9</v>
      </c>
      <c r="AI1675" s="152">
        <v>110380.9109</v>
      </c>
    </row>
    <row r="1676">
      <c r="A1676" s="156">
        <v>1.5559632E9</v>
      </c>
      <c r="B1676" s="156">
        <v>129477.4519</v>
      </c>
      <c r="C1676" s="153">
        <f>IFERROR(__xludf.DUMMYFUNCTION("TO_DATE(INT((A1676/(60*60*24))+""1/1/1970""))"),43577.0)</f>
        <v>43577</v>
      </c>
      <c r="M1676" s="13">
        <v>1.5306624E9</v>
      </c>
      <c r="N1676" s="13">
        <v>30464.3922</v>
      </c>
      <c r="P1676" s="156">
        <v>1.521144E9</v>
      </c>
      <c r="Q1676" s="156">
        <v>185331.4957</v>
      </c>
      <c r="S1676" s="156">
        <v>1.5372144E9</v>
      </c>
      <c r="T1676" s="156">
        <v>10055.7867</v>
      </c>
      <c r="V1676" s="156">
        <v>1.5124608E9</v>
      </c>
      <c r="W1676" s="156">
        <v>95172.1411</v>
      </c>
      <c r="Y1676" s="156">
        <v>1.5094908E9</v>
      </c>
      <c r="Z1676" s="156">
        <v>84246.3188</v>
      </c>
      <c r="AA1676" s="153">
        <f>IFERROR(__xludf.DUMMYFUNCTION("TO_DATE(INT((AB1676/(60*60*24))+""1/1/1970""))"),44062.0)</f>
        <v>44062</v>
      </c>
      <c r="AB1676" s="152">
        <v>1.5978636E9</v>
      </c>
      <c r="AC1676" s="152">
        <v>219454.8669</v>
      </c>
      <c r="AD1676" s="153">
        <f>IFERROR(__xludf.DUMMYFUNCTION("TO_DATE(INT((AE1676/(60*60*24))+""1/1/1970""))"),44071.0)</f>
        <v>44071</v>
      </c>
      <c r="AE1676" s="156">
        <v>1.5986448E9</v>
      </c>
      <c r="AF1676" s="156">
        <v>114461.3586</v>
      </c>
      <c r="AG1676" s="153">
        <f>IFERROR(__xludf.DUMMYFUNCTION("TO_DATE(INT((AH1676/(60*60*24))+""1/1/1970""))"),43731.0)</f>
        <v>43731</v>
      </c>
      <c r="AH1676" s="156">
        <v>1.569198577E9</v>
      </c>
      <c r="AI1676" s="156">
        <v>110380.9109</v>
      </c>
    </row>
    <row r="1677">
      <c r="A1677" s="152">
        <v>1.55602626E9</v>
      </c>
      <c r="B1677" s="152">
        <v>129606.3975</v>
      </c>
      <c r="C1677" s="153">
        <f>IFERROR(__xludf.DUMMYFUNCTION("TO_DATE(INT((A1677/(60*60*24))+""1/1/1970""))"),43578.0)</f>
        <v>43578</v>
      </c>
      <c r="M1677" s="13">
        <v>1.5307488E9</v>
      </c>
      <c r="N1677" s="13">
        <v>30453.5651</v>
      </c>
      <c r="P1677" s="152">
        <v>1.5211728E9</v>
      </c>
      <c r="Q1677" s="152">
        <v>185030.4627</v>
      </c>
      <c r="S1677" s="152">
        <v>1.5372792E9</v>
      </c>
      <c r="T1677" s="152">
        <v>10048.9471</v>
      </c>
      <c r="V1677" s="152">
        <v>1.5125004E9</v>
      </c>
      <c r="W1677" s="152">
        <v>95010.6322</v>
      </c>
      <c r="Y1677" s="152">
        <v>1.5095124E9</v>
      </c>
      <c r="Z1677" s="152">
        <v>84248.1213</v>
      </c>
      <c r="AA1677" s="153">
        <f>IFERROR(__xludf.DUMMYFUNCTION("TO_DATE(INT((AB1677/(60*60*24))+""1/1/1970""))"),44062.0)</f>
        <v>44062</v>
      </c>
      <c r="AB1677" s="156">
        <v>1.5978672E9</v>
      </c>
      <c r="AC1677" s="156">
        <v>218288.774</v>
      </c>
      <c r="AD1677" s="153">
        <f>IFERROR(__xludf.DUMMYFUNCTION("TO_DATE(INT((AE1677/(60*60*24))+""1/1/1970""))"),44072.0)</f>
        <v>44072</v>
      </c>
      <c r="AE1677" s="152">
        <v>1.5986736E9</v>
      </c>
      <c r="AF1677" s="152">
        <v>115866.213</v>
      </c>
      <c r="AG1677" s="153">
        <f>IFERROR(__xludf.DUMMYFUNCTION("TO_DATE(INT((AH1677/(60*60*24))+""1/1/1970""))"),43731.0)</f>
        <v>43731</v>
      </c>
      <c r="AH1677" s="152">
        <v>1.569214497E9</v>
      </c>
      <c r="AI1677" s="152">
        <v>110380.9109</v>
      </c>
    </row>
    <row r="1678">
      <c r="A1678" s="156">
        <v>1.5560496E9</v>
      </c>
      <c r="B1678" s="156">
        <v>130637.9627</v>
      </c>
      <c r="C1678" s="153">
        <f>IFERROR(__xludf.DUMMYFUNCTION("TO_DATE(INT((A1678/(60*60*24))+""1/1/1970""))"),43578.0)</f>
        <v>43578</v>
      </c>
      <c r="M1678" s="13">
        <v>1.5307992E9</v>
      </c>
      <c r="N1678" s="13">
        <v>30453.5651</v>
      </c>
      <c r="P1678" s="156">
        <v>1.5212124E9</v>
      </c>
      <c r="Q1678" s="156">
        <v>185030.4627</v>
      </c>
      <c r="S1678" s="156">
        <v>1.5373008E9</v>
      </c>
      <c r="T1678" s="156">
        <v>10048.9471</v>
      </c>
      <c r="V1678" s="156">
        <v>1.5125148E9</v>
      </c>
      <c r="W1678" s="156">
        <v>95109.4153</v>
      </c>
      <c r="Y1678" s="156">
        <v>1.509552E9</v>
      </c>
      <c r="Z1678" s="156">
        <v>84248.1213</v>
      </c>
      <c r="AA1678" s="153">
        <f>IFERROR(__xludf.DUMMYFUNCTION("TO_DATE(INT((AB1678/(60*60*24))+""1/1/1970""))"),44063.0)</f>
        <v>44063</v>
      </c>
      <c r="AB1678" s="152">
        <v>1.597896E9</v>
      </c>
      <c r="AC1678" s="152">
        <v>218288.774</v>
      </c>
      <c r="AD1678" s="153">
        <f>IFERROR(__xludf.DUMMYFUNCTION("TO_DATE(INT((AE1678/(60*60*24))+""1/1/1970""))"),44074.0)</f>
        <v>44074</v>
      </c>
      <c r="AE1678" s="156">
        <v>1.5988464E9</v>
      </c>
      <c r="AF1678" s="156">
        <v>115866.213</v>
      </c>
      <c r="AG1678" s="153">
        <f>IFERROR(__xludf.DUMMYFUNCTION("TO_DATE(INT((AH1678/(60*60*24))+""1/1/1970""))"),43731.0)</f>
        <v>43731</v>
      </c>
      <c r="AH1678" s="156">
        <v>1.569230367E9</v>
      </c>
      <c r="AI1678" s="156">
        <v>110380.9109</v>
      </c>
    </row>
    <row r="1679">
      <c r="A1679" s="152">
        <v>1.55611266E9</v>
      </c>
      <c r="B1679" s="152">
        <v>130544.5883</v>
      </c>
      <c r="C1679" s="153">
        <f>IFERROR(__xludf.DUMMYFUNCTION("TO_DATE(INT((A1679/(60*60*24))+""1/1/1970""))"),43579.0)</f>
        <v>43579</v>
      </c>
      <c r="M1679" s="13">
        <v>1.5308208E9</v>
      </c>
      <c r="N1679" s="13">
        <v>30453.5651</v>
      </c>
      <c r="P1679" s="152">
        <v>1.5212304E9</v>
      </c>
      <c r="Q1679" s="152">
        <v>185030.4627</v>
      </c>
      <c r="S1679" s="152">
        <v>1.5373656E9</v>
      </c>
      <c r="T1679" s="152">
        <v>10074.7877</v>
      </c>
      <c r="V1679" s="152">
        <v>1.51254E9</v>
      </c>
      <c r="W1679" s="152">
        <v>95050.8327</v>
      </c>
      <c r="Y1679" s="152">
        <v>1.5095772E9</v>
      </c>
      <c r="Z1679" s="152">
        <v>84248.1213</v>
      </c>
      <c r="AA1679" s="153">
        <f>IFERROR(__xludf.DUMMYFUNCTION("TO_DATE(INT((AB1679/(60*60*24))+""1/1/1970""))"),44063.0)</f>
        <v>44063</v>
      </c>
      <c r="AB1679" s="156">
        <v>1.597932E9</v>
      </c>
      <c r="AC1679" s="156">
        <v>219106.042</v>
      </c>
      <c r="AD1679" s="153">
        <f>IFERROR(__xludf.DUMMYFUNCTION("TO_DATE(INT((AE1679/(60*60*24))+""1/1/1970""))"),44074.0)</f>
        <v>44074</v>
      </c>
      <c r="AE1679" s="152">
        <v>1.5988824E9</v>
      </c>
      <c r="AF1679" s="152">
        <v>115866.213</v>
      </c>
      <c r="AG1679" s="153">
        <f>IFERROR(__xludf.DUMMYFUNCTION("TO_DATE(INT((AH1679/(60*60*24))+""1/1/1970""))"),43731.0)</f>
        <v>43731</v>
      </c>
      <c r="AH1679" s="152">
        <v>1.569246167E9</v>
      </c>
      <c r="AI1679" s="152">
        <v>110380.9109</v>
      </c>
    </row>
    <row r="1680">
      <c r="A1680" s="156">
        <v>1.556136E9</v>
      </c>
      <c r="B1680" s="156">
        <v>130348.9466</v>
      </c>
      <c r="C1680" s="153">
        <f>IFERROR(__xludf.DUMMYFUNCTION("TO_DATE(INT((A1680/(60*60*24))+""1/1/1970""))"),43579.0)</f>
        <v>43579</v>
      </c>
      <c r="M1680" s="13">
        <v>1.5308856E9</v>
      </c>
      <c r="N1680" s="13">
        <v>30300.0461</v>
      </c>
      <c r="P1680" s="156">
        <v>1.5212592E9</v>
      </c>
      <c r="Q1680" s="156">
        <v>185332.9389</v>
      </c>
      <c r="S1680" s="156">
        <v>1.5373872E9</v>
      </c>
      <c r="T1680" s="156">
        <v>10074.7877</v>
      </c>
      <c r="V1680" s="156">
        <v>1.5125796E9</v>
      </c>
      <c r="W1680" s="156">
        <v>95392.414</v>
      </c>
      <c r="Y1680" s="156">
        <v>1.5095916E9</v>
      </c>
      <c r="Z1680" s="156">
        <v>84080.1306</v>
      </c>
      <c r="AA1680" s="153">
        <f>IFERROR(__xludf.DUMMYFUNCTION("TO_DATE(INT((AB1680/(60*60*24))+""1/1/1970""))"),44063.0)</f>
        <v>44063</v>
      </c>
      <c r="AB1680" s="152">
        <v>1.59795E9</v>
      </c>
      <c r="AC1680" s="152">
        <v>223131.4007</v>
      </c>
      <c r="AD1680" s="153">
        <f>IFERROR(__xludf.DUMMYFUNCTION("TO_DATE(INT((AE1680/(60*60*24))+""1/1/1970""))"),44074.0)</f>
        <v>44074</v>
      </c>
      <c r="AE1680" s="156">
        <v>1.5989004E9</v>
      </c>
      <c r="AF1680" s="156">
        <v>115866.213</v>
      </c>
      <c r="AG1680" s="153">
        <f>IFERROR(__xludf.DUMMYFUNCTION("TO_DATE(INT((AH1680/(60*60*24))+""1/1/1970""))"),43731.0)</f>
        <v>43731</v>
      </c>
      <c r="AH1680" s="156">
        <v>1.56926196E9</v>
      </c>
      <c r="AI1680" s="156">
        <v>110918.8909</v>
      </c>
    </row>
    <row r="1681">
      <c r="A1681" s="152">
        <v>1.55619906E9</v>
      </c>
      <c r="B1681" s="152">
        <v>130255.5722</v>
      </c>
      <c r="C1681" s="153">
        <f>IFERROR(__xludf.DUMMYFUNCTION("TO_DATE(INT((A1681/(60*60*24))+""1/1/1970""))"),43580.0)</f>
        <v>43580</v>
      </c>
      <c r="M1681" s="13">
        <v>1.5309072E9</v>
      </c>
      <c r="N1681" s="13">
        <v>30300.0461</v>
      </c>
      <c r="P1681" s="152">
        <v>1.521468E9</v>
      </c>
      <c r="Q1681" s="152">
        <v>185332.9389</v>
      </c>
      <c r="S1681" s="152">
        <v>1.537452E9</v>
      </c>
      <c r="T1681" s="152">
        <v>10087.1716</v>
      </c>
      <c r="V1681" s="152">
        <v>1.5126012E9</v>
      </c>
      <c r="W1681" s="152">
        <v>95396.0468</v>
      </c>
      <c r="Y1681" s="152">
        <v>1.5096312E9</v>
      </c>
      <c r="Z1681" s="152">
        <v>84080.1306</v>
      </c>
      <c r="AA1681" s="153">
        <f>IFERROR(__xludf.DUMMYFUNCTION("TO_DATE(INT((AB1681/(60*60*24))+""1/1/1970""))"),44063.0)</f>
        <v>44063</v>
      </c>
      <c r="AB1681" s="156">
        <v>1.5979536E9</v>
      </c>
      <c r="AC1681" s="156">
        <v>222798.8752</v>
      </c>
      <c r="AD1681" s="153">
        <f>IFERROR(__xludf.DUMMYFUNCTION("TO_DATE(INT((AE1681/(60*60*24))+""1/1/1970""))"),44074.0)</f>
        <v>44074</v>
      </c>
      <c r="AE1681" s="152">
        <v>1.598904E9</v>
      </c>
      <c r="AF1681" s="152">
        <v>115866.213</v>
      </c>
      <c r="AG1681" s="153">
        <f>IFERROR(__xludf.DUMMYFUNCTION("TO_DATE(INT((AH1681/(60*60*24))+""1/1/1970""))"),43731.0)</f>
        <v>43731</v>
      </c>
      <c r="AH1681" s="152">
        <v>1.569277753E9</v>
      </c>
      <c r="AI1681" s="152">
        <v>110742.2209</v>
      </c>
    </row>
    <row r="1682">
      <c r="A1682" s="156">
        <v>1.5562224E9</v>
      </c>
      <c r="B1682" s="156">
        <v>130268.9114</v>
      </c>
      <c r="C1682" s="153">
        <f>IFERROR(__xludf.DUMMYFUNCTION("TO_DATE(INT((A1682/(60*60*24))+""1/1/1970""))"),43580.0)</f>
        <v>43580</v>
      </c>
      <c r="M1682" s="13">
        <v>1.5309216E9</v>
      </c>
      <c r="N1682" s="13">
        <v>30238.4729</v>
      </c>
      <c r="P1682" s="156">
        <v>1.5214896E9</v>
      </c>
      <c r="Q1682" s="156">
        <v>185332.9389</v>
      </c>
      <c r="S1682" s="156">
        <v>1.5374736E9</v>
      </c>
      <c r="T1682" s="156">
        <v>10087.1716</v>
      </c>
      <c r="V1682" s="156">
        <v>1.5126192E9</v>
      </c>
      <c r="W1682" s="156">
        <v>95378.6767</v>
      </c>
      <c r="Y1682" s="156">
        <v>1.5096636E9</v>
      </c>
      <c r="Z1682" s="156">
        <v>84080.1306</v>
      </c>
      <c r="AA1682" s="153">
        <f>IFERROR(__xludf.DUMMYFUNCTION("TO_DATE(INT((AB1682/(60*60*24))+""1/1/1970""))"),44064.0)</f>
        <v>44064</v>
      </c>
      <c r="AB1682" s="152">
        <v>1.5979824E9</v>
      </c>
      <c r="AC1682" s="152">
        <v>222798.8752</v>
      </c>
      <c r="AD1682" s="153">
        <f>IFERROR(__xludf.DUMMYFUNCTION("TO_DATE(INT((AE1682/(60*60*24))+""1/1/1970""))"),44075.0)</f>
        <v>44075</v>
      </c>
      <c r="AE1682" s="156">
        <v>1.5989328E9</v>
      </c>
      <c r="AF1682" s="156">
        <v>116917.0236</v>
      </c>
      <c r="AG1682" s="153">
        <f>IFERROR(__xludf.DUMMYFUNCTION("TO_DATE(INT((AH1682/(60*60*24))+""1/1/1970""))"),43731.0)</f>
        <v>43731</v>
      </c>
      <c r="AH1682" s="156">
        <v>1.569283001E9</v>
      </c>
      <c r="AI1682" s="156">
        <v>110742.2209</v>
      </c>
    </row>
    <row r="1683">
      <c r="A1683" s="152">
        <v>1.55628546E9</v>
      </c>
      <c r="B1683" s="152">
        <v>130251.1258</v>
      </c>
      <c r="C1683" s="153">
        <f>IFERROR(__xludf.DUMMYFUNCTION("TO_DATE(INT((A1683/(60*60*24))+""1/1/1970""))"),43581.0)</f>
        <v>43581</v>
      </c>
      <c r="M1683" s="13">
        <v>1.531008E9</v>
      </c>
      <c r="N1683" s="13">
        <v>30238.4729</v>
      </c>
      <c r="P1683" s="152">
        <v>1.5215184E9</v>
      </c>
      <c r="Q1683" s="152">
        <v>181325.9692</v>
      </c>
      <c r="S1683" s="152">
        <v>1.5375384E9</v>
      </c>
      <c r="T1683" s="152">
        <v>10084.9904</v>
      </c>
      <c r="V1683" s="152">
        <v>1.5126588E9</v>
      </c>
      <c r="W1683" s="152">
        <v>95083.324</v>
      </c>
      <c r="Y1683" s="152">
        <v>1.5096708E9</v>
      </c>
      <c r="Z1683" s="152">
        <v>84297.8696</v>
      </c>
      <c r="AA1683" s="153">
        <f>IFERROR(__xludf.DUMMYFUNCTION("TO_DATE(INT((AB1683/(60*60*24))+""1/1/1970""))"),44064.0)</f>
        <v>44064</v>
      </c>
      <c r="AB1683" s="156">
        <v>1.5980184E9</v>
      </c>
      <c r="AC1683" s="156">
        <v>225826.6165</v>
      </c>
      <c r="AD1683" s="153">
        <f>IFERROR(__xludf.DUMMYFUNCTION("TO_DATE(INT((AE1683/(60*60*24))+""1/1/1970""))"),44075.0)</f>
        <v>44075</v>
      </c>
      <c r="AE1683" s="152">
        <v>1.5989688E9</v>
      </c>
      <c r="AF1683" s="152">
        <v>116917.0236</v>
      </c>
      <c r="AG1683" s="153">
        <f>IFERROR(__xludf.DUMMYFUNCTION("TO_DATE(INT((AH1683/(60*60*24))+""1/1/1970""))"),43732.0)</f>
        <v>43732</v>
      </c>
      <c r="AH1683" s="152">
        <v>1.569293573E9</v>
      </c>
      <c r="AI1683" s="152">
        <v>110742.2209</v>
      </c>
    </row>
    <row r="1684">
      <c r="A1684" s="156">
        <v>1.5563088E9</v>
      </c>
      <c r="B1684" s="156">
        <v>130873.622</v>
      </c>
      <c r="C1684" s="153">
        <f>IFERROR(__xludf.DUMMYFUNCTION("TO_DATE(INT((A1684/(60*60*24))+""1/1/1970""))"),43581.0)</f>
        <v>43581</v>
      </c>
      <c r="M1684" s="13">
        <v>1.5310944E9</v>
      </c>
      <c r="N1684" s="13">
        <v>30255.1883</v>
      </c>
      <c r="P1684" s="156">
        <v>1.521558E9</v>
      </c>
      <c r="Q1684" s="156">
        <v>181325.9692</v>
      </c>
      <c r="S1684" s="156">
        <v>1.53756E9</v>
      </c>
      <c r="T1684" s="156">
        <v>10084.9904</v>
      </c>
      <c r="V1684" s="156">
        <v>1.5126876E9</v>
      </c>
      <c r="W1684" s="156">
        <v>94704.493</v>
      </c>
      <c r="Y1684" s="156">
        <v>1.5097104E9</v>
      </c>
      <c r="Z1684" s="156">
        <v>84297.8696</v>
      </c>
      <c r="AA1684" s="153">
        <f>IFERROR(__xludf.DUMMYFUNCTION("TO_DATE(INT((AB1684/(60*60*24))+""1/1/1970""))"),44064.0)</f>
        <v>44064</v>
      </c>
      <c r="AB1684" s="152">
        <v>1.5980364E9</v>
      </c>
      <c r="AC1684" s="152">
        <v>227127.8397</v>
      </c>
      <c r="AD1684" s="153">
        <f>IFERROR(__xludf.DUMMYFUNCTION("TO_DATE(INT((AE1684/(60*60*24))+""1/1/1970""))"),44075.0)</f>
        <v>44075</v>
      </c>
      <c r="AE1684" s="156">
        <v>1.5989868E9</v>
      </c>
      <c r="AF1684" s="156">
        <v>116917.0236</v>
      </c>
      <c r="AG1684" s="153">
        <f>IFERROR(__xludf.DUMMYFUNCTION("TO_DATE(INT((AH1684/(60*60*24))+""1/1/1970""))"),43732.0)</f>
        <v>43732</v>
      </c>
      <c r="AH1684" s="156">
        <v>1.569309369E9</v>
      </c>
      <c r="AI1684" s="156">
        <v>110742.2209</v>
      </c>
    </row>
    <row r="1685">
      <c r="A1685" s="152">
        <v>1.55654466E9</v>
      </c>
      <c r="B1685" s="152">
        <v>130922.5324</v>
      </c>
      <c r="C1685" s="153">
        <f>IFERROR(__xludf.DUMMYFUNCTION("TO_DATE(INT((A1685/(60*60*24))+""1/1/1970""))"),43584.0)</f>
        <v>43584</v>
      </c>
      <c r="M1685" s="13">
        <v>1.5311448E9</v>
      </c>
      <c r="N1685" s="13">
        <v>30255.1883</v>
      </c>
      <c r="P1685" s="152">
        <v>1.521576E9</v>
      </c>
      <c r="Q1685" s="152">
        <v>181325.9692</v>
      </c>
      <c r="S1685" s="152">
        <v>1.5375744E9</v>
      </c>
      <c r="T1685" s="152">
        <v>10072.4477</v>
      </c>
      <c r="V1685" s="152">
        <v>1.5126984E9</v>
      </c>
      <c r="W1685" s="152">
        <v>94771.0706</v>
      </c>
      <c r="Y1685" s="152">
        <v>1.5097428E9</v>
      </c>
      <c r="Z1685" s="152">
        <v>84297.8696</v>
      </c>
      <c r="AA1685" s="153">
        <f>IFERROR(__xludf.DUMMYFUNCTION("TO_DATE(INT((AB1685/(60*60*24))+""1/1/1970""))"),44064.0)</f>
        <v>44064</v>
      </c>
      <c r="AB1685" s="156">
        <v>1.59804E9</v>
      </c>
      <c r="AC1685" s="156">
        <v>226452.3027</v>
      </c>
      <c r="AD1685" s="153">
        <f>IFERROR(__xludf.DUMMYFUNCTION("TO_DATE(INT((AE1685/(60*60*24))+""1/1/1970""))"),44075.0)</f>
        <v>44075</v>
      </c>
      <c r="AE1685" s="152">
        <v>1.5989904E9</v>
      </c>
      <c r="AF1685" s="152">
        <v>116917.0236</v>
      </c>
      <c r="AG1685" s="153">
        <f>IFERROR(__xludf.DUMMYFUNCTION("TO_DATE(INT((AH1685/(60*60*24))+""1/1/1970""))"),43732.0)</f>
        <v>43732</v>
      </c>
      <c r="AH1685" s="152">
        <v>1.569325228E9</v>
      </c>
      <c r="AI1685" s="152">
        <v>110742.2209</v>
      </c>
    </row>
    <row r="1686">
      <c r="A1686" s="156">
        <v>1.556568E9</v>
      </c>
      <c r="B1686" s="156">
        <v>131078.1565</v>
      </c>
      <c r="C1686" s="153">
        <f>IFERROR(__xludf.DUMMYFUNCTION("TO_DATE(INT((A1686/(60*60*24))+""1/1/1970""))"),43584.0)</f>
        <v>43584</v>
      </c>
      <c r="M1686" s="13">
        <v>1.5311664E9</v>
      </c>
      <c r="N1686" s="13">
        <v>30255.1883</v>
      </c>
      <c r="P1686" s="156">
        <v>1.5216048E9</v>
      </c>
      <c r="Q1686" s="156">
        <v>181840.2301</v>
      </c>
      <c r="S1686" s="156">
        <v>1.5377472E9</v>
      </c>
      <c r="T1686" s="156">
        <v>10070.5309</v>
      </c>
      <c r="V1686" s="156">
        <v>1.512738E9</v>
      </c>
      <c r="W1686" s="156">
        <v>94679.041</v>
      </c>
      <c r="Y1686" s="156">
        <v>1.5097536E9</v>
      </c>
      <c r="Z1686" s="156">
        <v>83934.8512</v>
      </c>
      <c r="AA1686" s="153">
        <f>IFERROR(__xludf.DUMMYFUNCTION("TO_DATE(INT((AB1686/(60*60*24))+""1/1/1970""))"),44065.0)</f>
        <v>44065</v>
      </c>
      <c r="AB1686" s="152">
        <v>1.5980688E9</v>
      </c>
      <c r="AC1686" s="152">
        <v>226452.3027</v>
      </c>
      <c r="AD1686" s="153">
        <f>IFERROR(__xludf.DUMMYFUNCTION("TO_DATE(INT((AE1686/(60*60*24))+""1/1/1970""))"),44076.0)</f>
        <v>44076</v>
      </c>
      <c r="AE1686" s="156">
        <v>1.5990192E9</v>
      </c>
      <c r="AF1686" s="156">
        <v>117122.9233</v>
      </c>
      <c r="AG1686" s="153">
        <f>IFERROR(__xludf.DUMMYFUNCTION("TO_DATE(INT((AH1686/(60*60*24))+""1/1/1970""))"),43732.0)</f>
        <v>43732</v>
      </c>
      <c r="AH1686" s="156">
        <v>1.56934104E9</v>
      </c>
      <c r="AI1686" s="156">
        <v>109029.9105</v>
      </c>
    </row>
    <row r="1687">
      <c r="A1687" s="152">
        <v>1.55663106E9</v>
      </c>
      <c r="B1687" s="152">
        <v>130735.7836</v>
      </c>
      <c r="C1687" s="153">
        <f>IFERROR(__xludf.DUMMYFUNCTION("TO_DATE(INT((A1687/(60*60*24))+""1/1/1970""))"),43585.0)</f>
        <v>43585</v>
      </c>
      <c r="M1687" s="13">
        <v>1.5312312E9</v>
      </c>
      <c r="N1687" s="13">
        <v>30471.8736</v>
      </c>
      <c r="P1687" s="152">
        <v>1.5216444E9</v>
      </c>
      <c r="Q1687" s="152">
        <v>181840.2301</v>
      </c>
      <c r="S1687" s="152">
        <v>1.5377976E9</v>
      </c>
      <c r="T1687" s="152">
        <v>10070.5309</v>
      </c>
      <c r="V1687" s="152">
        <v>1.5127704E9</v>
      </c>
      <c r="W1687" s="152">
        <v>94624.277</v>
      </c>
      <c r="Y1687" s="152">
        <v>1.5099228E9</v>
      </c>
      <c r="Z1687" s="152">
        <v>83934.8512</v>
      </c>
      <c r="AA1687" s="153">
        <f>IFERROR(__xludf.DUMMYFUNCTION("TO_DATE(INT((AB1687/(60*60*24))+""1/1/1970""))"),44067.0)</f>
        <v>44067</v>
      </c>
      <c r="AB1687" s="156">
        <v>1.5982416E9</v>
      </c>
      <c r="AC1687" s="156">
        <v>226452.3027</v>
      </c>
      <c r="AD1687" s="153">
        <f>IFERROR(__xludf.DUMMYFUNCTION("TO_DATE(INT((AE1687/(60*60*24))+""1/1/1970""))"),44076.0)</f>
        <v>44076</v>
      </c>
      <c r="AE1687" s="152">
        <v>1.5990552E9</v>
      </c>
      <c r="AF1687" s="152">
        <v>117122.9233</v>
      </c>
      <c r="AG1687" s="153">
        <f>IFERROR(__xludf.DUMMYFUNCTION("TO_DATE(INT((AH1687/(60*60*24))+""1/1/1970""))"),43732.0)</f>
        <v>43732</v>
      </c>
      <c r="AH1687" s="152">
        <v>1.569356843E9</v>
      </c>
      <c r="AI1687" s="152">
        <v>107271.671</v>
      </c>
    </row>
    <row r="1688">
      <c r="A1688" s="156">
        <v>1.5566544E9</v>
      </c>
      <c r="B1688" s="156">
        <v>131144.8525</v>
      </c>
      <c r="C1688" s="153">
        <f>IFERROR(__xludf.DUMMYFUNCTION("TO_DATE(INT((A1688/(60*60*24))+""1/1/1970""))"),43585.0)</f>
        <v>43585</v>
      </c>
      <c r="M1688" s="13">
        <v>1.5312528E9</v>
      </c>
      <c r="N1688" s="13">
        <v>30471.8736</v>
      </c>
      <c r="P1688" s="156">
        <v>1.5216624E9</v>
      </c>
      <c r="Q1688" s="156">
        <v>181840.2301</v>
      </c>
      <c r="S1688" s="156">
        <v>1.5378192E9</v>
      </c>
      <c r="T1688" s="156">
        <v>10070.5309</v>
      </c>
      <c r="V1688" s="156">
        <v>1.5129468E9</v>
      </c>
      <c r="W1688" s="156">
        <v>94590.2614</v>
      </c>
      <c r="Y1688" s="156">
        <v>1.5099624E9</v>
      </c>
      <c r="Z1688" s="156">
        <v>83979.5525</v>
      </c>
      <c r="AA1688" s="153">
        <f>IFERROR(__xludf.DUMMYFUNCTION("TO_DATE(INT((AB1688/(60*60*24))+""1/1/1970""))"),44067.0)</f>
        <v>44067</v>
      </c>
      <c r="AB1688" s="152">
        <v>1.5982776E9</v>
      </c>
      <c r="AC1688" s="152">
        <v>227816.3681</v>
      </c>
      <c r="AD1688" s="153">
        <f>IFERROR(__xludf.DUMMYFUNCTION("TO_DATE(INT((AE1688/(60*60*24))+""1/1/1970""))"),44076.0)</f>
        <v>44076</v>
      </c>
      <c r="AE1688" s="156">
        <v>1.5990732E9</v>
      </c>
      <c r="AF1688" s="156">
        <v>117122.9233</v>
      </c>
      <c r="AG1688" s="153">
        <f>IFERROR(__xludf.DUMMYFUNCTION("TO_DATE(INT((AH1688/(60*60*24))+""1/1/1970""))"),43732.0)</f>
        <v>43732</v>
      </c>
      <c r="AH1688" s="156">
        <v>1.569369536E9</v>
      </c>
      <c r="AI1688" s="156">
        <v>107271.671</v>
      </c>
    </row>
    <row r="1689">
      <c r="A1689" s="152">
        <v>1.55671746E9</v>
      </c>
      <c r="B1689" s="152">
        <v>131416.083</v>
      </c>
      <c r="C1689" s="153">
        <f>IFERROR(__xludf.DUMMYFUNCTION("TO_DATE(INT((A1689/(60*60*24))+""1/1/1970""))"),43586.0)</f>
        <v>43586</v>
      </c>
      <c r="M1689" s="13">
        <v>1.5313176E9</v>
      </c>
      <c r="N1689" s="13">
        <v>30489.9038</v>
      </c>
      <c r="P1689" s="152">
        <v>1.5216912E9</v>
      </c>
      <c r="Q1689" s="152">
        <v>181221.354</v>
      </c>
      <c r="S1689" s="152">
        <v>1.537884E9</v>
      </c>
      <c r="T1689" s="152">
        <v>10075.6849</v>
      </c>
      <c r="V1689" s="152">
        <v>1.5129864E9</v>
      </c>
      <c r="W1689" s="152">
        <v>94687.2956</v>
      </c>
      <c r="Y1689" s="152">
        <v>1.510002E9</v>
      </c>
      <c r="Z1689" s="152">
        <v>83979.5525</v>
      </c>
      <c r="AA1689" s="153">
        <f>IFERROR(__xludf.DUMMYFUNCTION("TO_DATE(INT((AB1689/(60*60*24))+""1/1/1970""))"),44067.0)</f>
        <v>44067</v>
      </c>
      <c r="AB1689" s="156">
        <v>1.5982956E9</v>
      </c>
      <c r="AC1689" s="156">
        <v>227202.0641</v>
      </c>
      <c r="AD1689" s="153">
        <f>IFERROR(__xludf.DUMMYFUNCTION("TO_DATE(INT((AE1689/(60*60*24))+""1/1/1970""))"),44076.0)</f>
        <v>44076</v>
      </c>
      <c r="AE1689" s="152">
        <v>1.5990768E9</v>
      </c>
      <c r="AF1689" s="152">
        <v>117122.9233</v>
      </c>
      <c r="AG1689" s="153">
        <f>IFERROR(__xludf.DUMMYFUNCTION("TO_DATE(INT((AH1689/(60*60*24))+""1/1/1970""))"),43733.0)</f>
        <v>43733</v>
      </c>
      <c r="AH1689" s="152">
        <v>1.56937278E9</v>
      </c>
      <c r="AI1689" s="152">
        <v>107271.671</v>
      </c>
    </row>
    <row r="1690">
      <c r="A1690" s="156">
        <v>1.5567408E9</v>
      </c>
      <c r="B1690" s="156">
        <v>130162.1977</v>
      </c>
      <c r="C1690" s="153">
        <f>IFERROR(__xludf.DUMMYFUNCTION("TO_DATE(INT((A1690/(60*60*24))+""1/1/1970""))"),43586.0)</f>
        <v>43586</v>
      </c>
      <c r="M1690" s="13">
        <v>1.5313392E9</v>
      </c>
      <c r="N1690" s="13">
        <v>30489.9038</v>
      </c>
      <c r="P1690" s="156">
        <v>1.5217308E9</v>
      </c>
      <c r="Q1690" s="156">
        <v>181221.354</v>
      </c>
      <c r="S1690" s="156">
        <v>1.5379056E9</v>
      </c>
      <c r="T1690" s="156">
        <v>10075.6849</v>
      </c>
      <c r="V1690" s="156">
        <v>1.513026E9</v>
      </c>
      <c r="W1690" s="156">
        <v>94598.5857</v>
      </c>
      <c r="Y1690" s="156">
        <v>1.5100092E9</v>
      </c>
      <c r="Z1690" s="156">
        <v>83979.5525</v>
      </c>
      <c r="AA1690" s="153">
        <f>IFERROR(__xludf.DUMMYFUNCTION("TO_DATE(INT((AB1690/(60*60*24))+""1/1/1970""))"),44067.0)</f>
        <v>44067</v>
      </c>
      <c r="AB1690" s="152">
        <v>1.5982992E9</v>
      </c>
      <c r="AC1690" s="152">
        <v>228532.4338</v>
      </c>
      <c r="AD1690" s="153">
        <f>IFERROR(__xludf.DUMMYFUNCTION("TO_DATE(INT((AE1690/(60*60*24))+""1/1/1970""))"),44077.0)</f>
        <v>44077</v>
      </c>
      <c r="AE1690" s="156">
        <v>1.5991056E9</v>
      </c>
      <c r="AF1690" s="156">
        <v>117682.4018</v>
      </c>
      <c r="AG1690" s="153">
        <f>IFERROR(__xludf.DUMMYFUNCTION("TO_DATE(INT((AH1690/(60*60*24))+""1/1/1970""))"),43733.0)</f>
        <v>43733</v>
      </c>
      <c r="AH1690" s="156">
        <v>1.569388811E9</v>
      </c>
      <c r="AI1690" s="156">
        <v>107271.671</v>
      </c>
    </row>
    <row r="1691">
      <c r="A1691" s="152">
        <v>1.55680386E9</v>
      </c>
      <c r="B1691" s="152">
        <v>129997.6809</v>
      </c>
      <c r="C1691" s="153">
        <f>IFERROR(__xludf.DUMMYFUNCTION("TO_DATE(INT((A1691/(60*60*24))+""1/1/1970""))"),43587.0)</f>
        <v>43587</v>
      </c>
      <c r="M1691" s="13">
        <v>1.531404E9</v>
      </c>
      <c r="N1691" s="13">
        <v>30688.1677</v>
      </c>
      <c r="P1691" s="152">
        <v>1.5217488E9</v>
      </c>
      <c r="Q1691" s="152">
        <v>181221.354</v>
      </c>
      <c r="S1691" s="152">
        <v>1.5379704E9</v>
      </c>
      <c r="T1691" s="152">
        <v>10081.0961</v>
      </c>
      <c r="V1691" s="152">
        <v>1.5130332E9</v>
      </c>
      <c r="W1691" s="152">
        <v>94599.185</v>
      </c>
      <c r="Y1691" s="152">
        <v>1.5100416E9</v>
      </c>
      <c r="Z1691" s="152">
        <v>83956.4809</v>
      </c>
      <c r="AA1691" s="153">
        <f>IFERROR(__xludf.DUMMYFUNCTION("TO_DATE(INT((AB1691/(60*60*24))+""1/1/1970""))"),44068.0)</f>
        <v>44068</v>
      </c>
      <c r="AB1691" s="156">
        <v>1.598328E9</v>
      </c>
      <c r="AC1691" s="156">
        <v>228532.4338</v>
      </c>
      <c r="AD1691" s="153">
        <f>IFERROR(__xludf.DUMMYFUNCTION("TO_DATE(INT((AE1691/(60*60*24))+""1/1/1970""))"),44077.0)</f>
        <v>44077</v>
      </c>
      <c r="AE1691" s="152">
        <v>1.5991416E9</v>
      </c>
      <c r="AF1691" s="152">
        <v>117682.4018</v>
      </c>
      <c r="AG1691" s="153">
        <f>IFERROR(__xludf.DUMMYFUNCTION("TO_DATE(INT((AH1691/(60*60*24))+""1/1/1970""))"),43733.0)</f>
        <v>43733</v>
      </c>
      <c r="AH1691" s="152">
        <v>1.569404696E9</v>
      </c>
      <c r="AI1691" s="152">
        <v>107271.671</v>
      </c>
    </row>
    <row r="1692">
      <c r="A1692" s="156">
        <v>1.5568272E9</v>
      </c>
      <c r="B1692" s="156">
        <v>129882.0744</v>
      </c>
      <c r="C1692" s="153">
        <f>IFERROR(__xludf.DUMMYFUNCTION("TO_DATE(INT((A1692/(60*60*24))+""1/1/1970""))"),43587.0)</f>
        <v>43587</v>
      </c>
      <c r="M1692" s="13">
        <v>1.5314256E9</v>
      </c>
      <c r="N1692" s="13">
        <v>30688.1677</v>
      </c>
      <c r="P1692" s="156">
        <v>1.5217776E9</v>
      </c>
      <c r="Q1692" s="156">
        <v>173865.478</v>
      </c>
      <c r="S1692" s="156">
        <v>1.537992E9</v>
      </c>
      <c r="T1692" s="156">
        <v>10081.0961</v>
      </c>
      <c r="V1692" s="156">
        <v>1.5130656E9</v>
      </c>
      <c r="W1692" s="156">
        <v>94730.7356</v>
      </c>
      <c r="Y1692" s="156">
        <v>1.5100812E9</v>
      </c>
      <c r="Z1692" s="156">
        <v>83956.4809</v>
      </c>
      <c r="AA1692" s="153">
        <f>IFERROR(__xludf.DUMMYFUNCTION("TO_DATE(INT((AB1692/(60*60*24))+""1/1/1970""))"),44068.0)</f>
        <v>44068</v>
      </c>
      <c r="AB1692" s="152">
        <v>1.598364E9</v>
      </c>
      <c r="AC1692" s="152">
        <v>227130.5814</v>
      </c>
      <c r="AD1692" s="153">
        <f>IFERROR(__xludf.DUMMYFUNCTION("TO_DATE(INT((AE1692/(60*60*24))+""1/1/1970""))"),44077.0)</f>
        <v>44077</v>
      </c>
      <c r="AE1692" s="156">
        <v>1.5991596E9</v>
      </c>
      <c r="AF1692" s="156">
        <v>117682.4018</v>
      </c>
      <c r="AG1692" s="153">
        <f>IFERROR(__xludf.DUMMYFUNCTION("TO_DATE(INT((AH1692/(60*60*24))+""1/1/1970""))"),43733.0)</f>
        <v>43733</v>
      </c>
      <c r="AH1692" s="156">
        <v>1.56942054E9</v>
      </c>
      <c r="AI1692" s="156">
        <v>106813.3652</v>
      </c>
    </row>
    <row r="1693">
      <c r="A1693" s="152">
        <v>1.55689026E9</v>
      </c>
      <c r="B1693" s="152">
        <v>130566.8203</v>
      </c>
      <c r="C1693" s="153">
        <f>IFERROR(__xludf.DUMMYFUNCTION("TO_DATE(INT((A1693/(60*60*24))+""1/1/1970""))"),43588.0)</f>
        <v>43588</v>
      </c>
      <c r="M1693" s="13">
        <v>1.5314904E9</v>
      </c>
      <c r="N1693" s="13">
        <v>30552.2864</v>
      </c>
      <c r="P1693" s="152">
        <v>1.5218172E9</v>
      </c>
      <c r="Q1693" s="152">
        <v>173865.478</v>
      </c>
      <c r="S1693" s="152">
        <v>1.5380568E9</v>
      </c>
      <c r="T1693" s="152">
        <v>10073.6106</v>
      </c>
      <c r="V1693" s="152">
        <v>1.5131052E9</v>
      </c>
      <c r="W1693" s="152">
        <v>94401.0879</v>
      </c>
      <c r="Y1693" s="152">
        <v>1.5100956E9</v>
      </c>
      <c r="Z1693" s="152">
        <v>83956.4809</v>
      </c>
      <c r="AA1693" s="153">
        <f>IFERROR(__xludf.DUMMYFUNCTION("TO_DATE(INT((AB1693/(60*60*24))+""1/1/1970""))"),44068.0)</f>
        <v>44068</v>
      </c>
      <c r="AB1693" s="156">
        <v>1.598382E9</v>
      </c>
      <c r="AC1693" s="156">
        <v>228971.1838</v>
      </c>
      <c r="AD1693" s="153">
        <f>IFERROR(__xludf.DUMMYFUNCTION("TO_DATE(INT((AE1693/(60*60*24))+""1/1/1970""))"),44077.0)</f>
        <v>44077</v>
      </c>
      <c r="AE1693" s="152">
        <v>1.5991632E9</v>
      </c>
      <c r="AF1693" s="152">
        <v>117682.4018</v>
      </c>
      <c r="AG1693" s="153">
        <f>IFERROR(__xludf.DUMMYFUNCTION("TO_DATE(INT((AH1693/(60*60*24))+""1/1/1970""))"),43733.0)</f>
        <v>43733</v>
      </c>
      <c r="AH1693" s="152">
        <v>1.569436331E9</v>
      </c>
      <c r="AI1693" s="152">
        <v>108341.844</v>
      </c>
    </row>
    <row r="1694">
      <c r="A1694" s="156">
        <v>1.5569136E9</v>
      </c>
      <c r="B1694" s="156">
        <v>131149.2989</v>
      </c>
      <c r="C1694" s="153">
        <f>IFERROR(__xludf.DUMMYFUNCTION("TO_DATE(INT((A1694/(60*60*24))+""1/1/1970""))"),43588.0)</f>
        <v>43588</v>
      </c>
      <c r="M1694" s="13">
        <v>1.531512E9</v>
      </c>
      <c r="N1694" s="13">
        <v>30552.2864</v>
      </c>
      <c r="P1694" s="156">
        <v>1.5218352E9</v>
      </c>
      <c r="Q1694" s="156">
        <v>173865.478</v>
      </c>
      <c r="S1694" s="156">
        <v>1.5380784E9</v>
      </c>
      <c r="T1694" s="156">
        <v>10073.6106</v>
      </c>
      <c r="V1694" s="156">
        <v>1.5131196E9</v>
      </c>
      <c r="W1694" s="156">
        <v>94451.8886</v>
      </c>
      <c r="Y1694" s="156">
        <v>1.5101208E9</v>
      </c>
      <c r="Z1694" s="156">
        <v>83881.4979</v>
      </c>
      <c r="AA1694" s="153">
        <f>IFERROR(__xludf.DUMMYFUNCTION("TO_DATE(INT((AB1694/(60*60*24))+""1/1/1970""))"),44068.0)</f>
        <v>44068</v>
      </c>
      <c r="AB1694" s="152">
        <v>1.5983856E9</v>
      </c>
      <c r="AC1694" s="152">
        <v>230070.635</v>
      </c>
      <c r="AD1694" s="153">
        <f>IFERROR(__xludf.DUMMYFUNCTION("TO_DATE(INT((AE1694/(60*60*24))+""1/1/1970""))"),44078.0)</f>
        <v>44078</v>
      </c>
      <c r="AE1694" s="156">
        <v>1.599192E9</v>
      </c>
      <c r="AF1694" s="156">
        <v>117206.0906</v>
      </c>
      <c r="AG1694" s="153">
        <f>IFERROR(__xludf.DUMMYFUNCTION("TO_DATE(INT((AH1694/(60*60*24))+""1/1/1970""))"),43733.0)</f>
        <v>43733</v>
      </c>
      <c r="AH1694" s="156">
        <v>1.569452131E9</v>
      </c>
      <c r="AI1694" s="156">
        <v>108801.1295</v>
      </c>
    </row>
    <row r="1695">
      <c r="A1695" s="152">
        <v>1.55714946E9</v>
      </c>
      <c r="B1695" s="152">
        <v>129050.5973</v>
      </c>
      <c r="C1695" s="153">
        <f>IFERROR(__xludf.DUMMYFUNCTION("TO_DATE(INT((A1695/(60*60*24))+""1/1/1970""))"),43591.0)</f>
        <v>43591</v>
      </c>
      <c r="M1695" s="13">
        <v>1.5315264E9</v>
      </c>
      <c r="N1695" s="13">
        <v>30569.2312</v>
      </c>
      <c r="P1695" s="152">
        <v>1.521864E9</v>
      </c>
      <c r="Q1695" s="152">
        <v>167751.9658</v>
      </c>
      <c r="S1695" s="152">
        <v>1.5381432E9</v>
      </c>
      <c r="T1695" s="152">
        <v>10087.3254</v>
      </c>
      <c r="V1695" s="152">
        <v>1.5131448E9</v>
      </c>
      <c r="W1695" s="152">
        <v>94603.2636</v>
      </c>
      <c r="Y1695" s="152">
        <v>1.5101604E9</v>
      </c>
      <c r="Z1695" s="152">
        <v>83881.4979</v>
      </c>
      <c r="AA1695" s="153">
        <f>IFERROR(__xludf.DUMMYFUNCTION("TO_DATE(INT((AB1695/(60*60*24))+""1/1/1970""))"),44069.0)</f>
        <v>44069</v>
      </c>
      <c r="AB1695" s="156">
        <v>1.5984144E9</v>
      </c>
      <c r="AC1695" s="156">
        <v>230070.635</v>
      </c>
      <c r="AD1695" s="153">
        <f>IFERROR(__xludf.DUMMYFUNCTION("TO_DATE(INT((AE1695/(60*60*24))+""1/1/1970""))"),44078.0)</f>
        <v>44078</v>
      </c>
      <c r="AE1695" s="152">
        <v>1.599228E9</v>
      </c>
      <c r="AF1695" s="152">
        <v>117206.0906</v>
      </c>
      <c r="AG1695" s="153">
        <f>IFERROR(__xludf.DUMMYFUNCTION("TO_DATE(INT((AH1695/(60*60*24))+""1/1/1970""))"),43733.0)</f>
        <v>43733</v>
      </c>
      <c r="AH1695" s="152">
        <v>1.569455913E9</v>
      </c>
      <c r="AI1695" s="152">
        <v>108801.1295</v>
      </c>
    </row>
    <row r="1696">
      <c r="A1696" s="156">
        <v>1.5571728E9</v>
      </c>
      <c r="B1696" s="156">
        <v>130611.2843</v>
      </c>
      <c r="C1696" s="153">
        <f>IFERROR(__xludf.DUMMYFUNCTION("TO_DATE(INT((A1696/(60*60*24))+""1/1/1970""))"),43591.0)</f>
        <v>43591</v>
      </c>
      <c r="M1696" s="13">
        <v>1.5316128E9</v>
      </c>
      <c r="N1696" s="13">
        <v>30569.2312</v>
      </c>
      <c r="P1696" s="156">
        <v>1.5220368E9</v>
      </c>
      <c r="Q1696" s="156">
        <v>167751.9658</v>
      </c>
      <c r="S1696" s="156">
        <v>1.5381648E9</v>
      </c>
      <c r="T1696" s="156">
        <v>10087.3254</v>
      </c>
      <c r="V1696" s="156">
        <v>1.5131844E9</v>
      </c>
      <c r="W1696" s="156">
        <v>94475.3492</v>
      </c>
      <c r="Y1696" s="156">
        <v>1.510182E9</v>
      </c>
      <c r="Z1696" s="156">
        <v>83881.4979</v>
      </c>
      <c r="AA1696" s="153">
        <f>IFERROR(__xludf.DUMMYFUNCTION("TO_DATE(INT((AB1696/(60*60*24))+""1/1/1970""))"),44069.0)</f>
        <v>44069</v>
      </c>
      <c r="AB1696" s="152">
        <v>1.5984504E9</v>
      </c>
      <c r="AC1696" s="152">
        <v>232613.5205</v>
      </c>
      <c r="AD1696" s="153">
        <f>IFERROR(__xludf.DUMMYFUNCTION("TO_DATE(INT((AE1696/(60*60*24))+""1/1/1970""))"),44078.0)</f>
        <v>44078</v>
      </c>
      <c r="AE1696" s="156">
        <v>1.599246E9</v>
      </c>
      <c r="AF1696" s="156">
        <v>117206.0906</v>
      </c>
      <c r="AG1696" s="153">
        <f>IFERROR(__xludf.DUMMYFUNCTION("TO_DATE(INT((AH1696/(60*60*24))+""1/1/1970""))"),43734.0)</f>
        <v>43734</v>
      </c>
      <c r="AH1696" s="156">
        <v>1.569467923E9</v>
      </c>
      <c r="AI1696" s="156">
        <v>108801.1295</v>
      </c>
    </row>
    <row r="1697">
      <c r="A1697" s="152">
        <v>1.55723586E9</v>
      </c>
      <c r="B1697" s="152">
        <v>129504.1303</v>
      </c>
      <c r="C1697" s="153">
        <f>IFERROR(__xludf.DUMMYFUNCTION("TO_DATE(INT((A1697/(60*60*24))+""1/1/1970""))"),43592.0)</f>
        <v>43592</v>
      </c>
      <c r="M1697" s="13">
        <v>1.5316992E9</v>
      </c>
      <c r="N1697" s="13">
        <v>30565.4126</v>
      </c>
      <c r="P1697" s="152">
        <v>1.5220764E9</v>
      </c>
      <c r="Q1697" s="152">
        <v>167751.9658</v>
      </c>
      <c r="S1697" s="152">
        <v>1.5381792E9</v>
      </c>
      <c r="T1697" s="152">
        <v>10106.7587</v>
      </c>
      <c r="V1697" s="152">
        <v>1.513206E9</v>
      </c>
      <c r="W1697" s="152">
        <v>94890.6318</v>
      </c>
      <c r="Y1697" s="152">
        <v>1.5102E9</v>
      </c>
      <c r="Z1697" s="152">
        <v>83838.599</v>
      </c>
      <c r="AA1697" s="153">
        <f>IFERROR(__xludf.DUMMYFUNCTION("TO_DATE(INT((AB1697/(60*60*24))+""1/1/1970""))"),44069.0)</f>
        <v>44069</v>
      </c>
      <c r="AB1697" s="156">
        <v>1.5984684E9</v>
      </c>
      <c r="AC1697" s="156">
        <v>232013.1265</v>
      </c>
      <c r="AD1697" s="153">
        <f>IFERROR(__xludf.DUMMYFUNCTION("TO_DATE(INT((AE1697/(60*60*24))+""1/1/1970""))"),44078.0)</f>
        <v>44078</v>
      </c>
      <c r="AE1697" s="152">
        <v>1.5992496E9</v>
      </c>
      <c r="AF1697" s="152">
        <v>117206.0906</v>
      </c>
      <c r="AG1697" s="153">
        <f>IFERROR(__xludf.DUMMYFUNCTION("TO_DATE(INT((AH1697/(60*60*24))+""1/1/1970""))"),43734.0)</f>
        <v>43734</v>
      </c>
      <c r="AH1697" s="152">
        <v>1.569483892E9</v>
      </c>
      <c r="AI1697" s="152">
        <v>108801.1295</v>
      </c>
    </row>
    <row r="1698">
      <c r="A1698" s="156">
        <v>1.5572592E9</v>
      </c>
      <c r="B1698" s="156">
        <v>128436.9939</v>
      </c>
      <c r="C1698" s="153">
        <f>IFERROR(__xludf.DUMMYFUNCTION("TO_DATE(INT((A1698/(60*60*24))+""1/1/1970""))"),43592.0)</f>
        <v>43592</v>
      </c>
      <c r="M1698" s="13">
        <v>1.5317496E9</v>
      </c>
      <c r="N1698" s="13">
        <v>30565.4126</v>
      </c>
      <c r="P1698" s="156">
        <v>1.5220944E9</v>
      </c>
      <c r="Q1698" s="156">
        <v>167751.9658</v>
      </c>
      <c r="S1698" s="156">
        <v>1.538352E9</v>
      </c>
      <c r="T1698" s="156">
        <v>10115.0503</v>
      </c>
      <c r="V1698" s="156">
        <v>1.513224E9</v>
      </c>
      <c r="W1698" s="156">
        <v>94922.1705</v>
      </c>
      <c r="Y1698" s="156">
        <v>1.5102396E9</v>
      </c>
      <c r="Z1698" s="156">
        <v>83838.599</v>
      </c>
      <c r="AA1698" s="153">
        <f>IFERROR(__xludf.DUMMYFUNCTION("TO_DATE(INT((AB1698/(60*60*24))+""1/1/1970""))"),44069.0)</f>
        <v>44069</v>
      </c>
      <c r="AB1698" s="152">
        <v>1.598472E9</v>
      </c>
      <c r="AC1698" s="152">
        <v>233677.8909</v>
      </c>
      <c r="AD1698" s="153">
        <f>IFERROR(__xludf.DUMMYFUNCTION("TO_DATE(INT((AE1698/(60*60*24))+""1/1/1970""))"),44079.0)</f>
        <v>44079</v>
      </c>
      <c r="AE1698" s="156">
        <v>1.5992784E9</v>
      </c>
      <c r="AF1698" s="156">
        <v>117896.0559</v>
      </c>
      <c r="AG1698" s="153">
        <f>IFERROR(__xludf.DUMMYFUNCTION("TO_DATE(INT((AH1698/(60*60*24))+""1/1/1970""))"),43734.0)</f>
        <v>43734</v>
      </c>
      <c r="AH1698" s="156">
        <v>1.569499691E9</v>
      </c>
      <c r="AI1698" s="156">
        <v>108801.1295</v>
      </c>
    </row>
    <row r="1699">
      <c r="A1699" s="152">
        <v>1.55732226E9</v>
      </c>
      <c r="B1699" s="152">
        <v>128361.4051</v>
      </c>
      <c r="C1699" s="153">
        <f>IFERROR(__xludf.DUMMYFUNCTION("TO_DATE(INT((A1699/(60*60*24))+""1/1/1970""))"),43593.0)</f>
        <v>43593</v>
      </c>
      <c r="M1699" s="13">
        <v>1.5317712E9</v>
      </c>
      <c r="N1699" s="13">
        <v>30565.4126</v>
      </c>
      <c r="P1699" s="152">
        <v>1.5221232E9</v>
      </c>
      <c r="Q1699" s="152">
        <v>175486.1195</v>
      </c>
      <c r="S1699" s="152">
        <v>1.5384024E9</v>
      </c>
      <c r="T1699" s="152">
        <v>10115.0503</v>
      </c>
      <c r="V1699" s="152">
        <v>1.5132636E9</v>
      </c>
      <c r="W1699" s="152">
        <v>94694.4218</v>
      </c>
      <c r="Y1699" s="152">
        <v>1.5102684E9</v>
      </c>
      <c r="Z1699" s="152">
        <v>83838.599</v>
      </c>
      <c r="AA1699" s="153">
        <f>IFERROR(__xludf.DUMMYFUNCTION("TO_DATE(INT((AB1699/(60*60*24))+""1/1/1970""))"),44070.0)</f>
        <v>44070</v>
      </c>
      <c r="AB1699" s="156">
        <v>1.5985008E9</v>
      </c>
      <c r="AC1699" s="156">
        <v>233677.8909</v>
      </c>
      <c r="AD1699" s="153">
        <f>IFERROR(__xludf.DUMMYFUNCTION("TO_DATE(INT((AE1699/(60*60*24))+""1/1/1970""))"),44082.0)</f>
        <v>44082</v>
      </c>
      <c r="AE1699" s="152">
        <v>1.5995736E9</v>
      </c>
      <c r="AF1699" s="152">
        <v>117896.0559</v>
      </c>
      <c r="AG1699" s="153">
        <f>IFERROR(__xludf.DUMMYFUNCTION("TO_DATE(INT((AH1699/(60*60*24))+""1/1/1970""))"),43734.0)</f>
        <v>43734</v>
      </c>
      <c r="AH1699" s="152">
        <v>1.569515498E9</v>
      </c>
      <c r="AI1699" s="152">
        <v>107163.1102</v>
      </c>
    </row>
    <row r="1700">
      <c r="A1700" s="156">
        <v>1.5573456E9</v>
      </c>
      <c r="B1700" s="156">
        <v>128259.1378</v>
      </c>
      <c r="C1700" s="153">
        <f>IFERROR(__xludf.DUMMYFUNCTION("TO_DATE(INT((A1700/(60*60*24))+""1/1/1970""))"),43593.0)</f>
        <v>43593</v>
      </c>
      <c r="M1700" s="13">
        <v>1.531836E9</v>
      </c>
      <c r="N1700" s="13">
        <v>30562.3807</v>
      </c>
      <c r="P1700" s="156">
        <v>1.5221628E9</v>
      </c>
      <c r="Q1700" s="156">
        <v>175486.1195</v>
      </c>
      <c r="S1700" s="156">
        <v>1.538424E9</v>
      </c>
      <c r="T1700" s="156">
        <v>10115.0503</v>
      </c>
      <c r="V1700" s="156">
        <v>1.5132924E9</v>
      </c>
      <c r="W1700" s="156">
        <v>95010.235</v>
      </c>
      <c r="Y1700" s="156">
        <v>1.5102792E9</v>
      </c>
      <c r="Z1700" s="156">
        <v>84206.6644</v>
      </c>
      <c r="AA1700" s="153">
        <f>IFERROR(__xludf.DUMMYFUNCTION("TO_DATE(INT((AB1700/(60*60*24))+""1/1/1970""))"),44070.0)</f>
        <v>44070</v>
      </c>
      <c r="AB1700" s="152">
        <v>1.5985368E9</v>
      </c>
      <c r="AC1700" s="152">
        <v>237604.8077</v>
      </c>
      <c r="AD1700" s="153">
        <f>IFERROR(__xludf.DUMMYFUNCTION("TO_DATE(INT((AE1700/(60*60*24))+""1/1/1970""))"),44082.0)</f>
        <v>44082</v>
      </c>
      <c r="AE1700" s="156">
        <v>1.5995916E9</v>
      </c>
      <c r="AF1700" s="156">
        <v>117896.0559</v>
      </c>
      <c r="AG1700" s="153">
        <f>IFERROR(__xludf.DUMMYFUNCTION("TO_DATE(INT((AH1700/(60*60*24))+""1/1/1970""))"),43734.0)</f>
        <v>43734</v>
      </c>
      <c r="AH1700" s="156">
        <v>1.5695313E9</v>
      </c>
      <c r="AI1700" s="156">
        <v>107308.7256</v>
      </c>
    </row>
    <row r="1701">
      <c r="A1701" s="152">
        <v>1.55740866E9</v>
      </c>
      <c r="B1701" s="152">
        <v>127245.3582</v>
      </c>
      <c r="C1701" s="153">
        <f>IFERROR(__xludf.DUMMYFUNCTION("TO_DATE(INT((A1701/(60*60*24))+""1/1/1970""))"),43594.0)</f>
        <v>43594</v>
      </c>
      <c r="M1701" s="13">
        <v>1.5318576E9</v>
      </c>
      <c r="N1701" s="13">
        <v>30562.3807</v>
      </c>
      <c r="P1701" s="152">
        <v>1.5221808E9</v>
      </c>
      <c r="Q1701" s="152">
        <v>175486.1195</v>
      </c>
      <c r="S1701" s="152">
        <v>1.5384888E9</v>
      </c>
      <c r="T1701" s="152">
        <v>10124.0418</v>
      </c>
      <c r="V1701" s="152">
        <v>1.5133032E9</v>
      </c>
      <c r="W1701" s="152">
        <v>95180.644</v>
      </c>
      <c r="Y1701" s="152">
        <v>1.5103188E9</v>
      </c>
      <c r="Z1701" s="152">
        <v>84206.6644</v>
      </c>
      <c r="AA1701" s="153">
        <f>IFERROR(__xludf.DUMMYFUNCTION("TO_DATE(INT((AB1701/(60*60*24))+""1/1/1970""))"),44070.0)</f>
        <v>44070</v>
      </c>
      <c r="AB1701" s="156">
        <v>1.5985548E9</v>
      </c>
      <c r="AC1701" s="156">
        <v>236108.5486</v>
      </c>
      <c r="AD1701" s="153">
        <f>IFERROR(__xludf.DUMMYFUNCTION("TO_DATE(INT((AE1701/(60*60*24))+""1/1/1970""))"),44082.0)</f>
        <v>44082</v>
      </c>
      <c r="AE1701" s="152">
        <v>1.5995952E9</v>
      </c>
      <c r="AF1701" s="152">
        <v>117896.0559</v>
      </c>
      <c r="AG1701" s="153">
        <f>IFERROR(__xludf.DUMMYFUNCTION("TO_DATE(INT((AH1701/(60*60*24))+""1/1/1970""))"),43734.0)</f>
        <v>43734</v>
      </c>
      <c r="AH1701" s="152">
        <v>1.569542311E9</v>
      </c>
      <c r="AI1701" s="152">
        <v>107308.7256</v>
      </c>
    </row>
    <row r="1702">
      <c r="A1702" s="156">
        <v>1.557432E9</v>
      </c>
      <c r="B1702" s="156">
        <v>127872.3009</v>
      </c>
      <c r="C1702" s="153">
        <f>IFERROR(__xludf.DUMMYFUNCTION("TO_DATE(INT((A1702/(60*60*24))+""1/1/1970""))"),43594.0)</f>
        <v>43594</v>
      </c>
      <c r="M1702" s="13">
        <v>1.5319224E9</v>
      </c>
      <c r="N1702" s="13">
        <v>30375.2722</v>
      </c>
      <c r="P1702" s="156">
        <v>1.5222096E9</v>
      </c>
      <c r="Q1702" s="156">
        <v>170489.6315</v>
      </c>
      <c r="S1702" s="156">
        <v>1.5385104E9</v>
      </c>
      <c r="T1702" s="156">
        <v>10124.0418</v>
      </c>
      <c r="V1702" s="156">
        <v>1.5133428E9</v>
      </c>
      <c r="W1702" s="156">
        <v>95142.1648</v>
      </c>
      <c r="Y1702" s="156">
        <v>1.5103512E9</v>
      </c>
      <c r="Z1702" s="156">
        <v>84206.6644</v>
      </c>
      <c r="AA1702" s="153">
        <f>IFERROR(__xludf.DUMMYFUNCTION("TO_DATE(INT((AB1702/(60*60*24))+""1/1/1970""))"),44070.0)</f>
        <v>44070</v>
      </c>
      <c r="AB1702" s="152">
        <v>1.5985584E9</v>
      </c>
      <c r="AC1702" s="152">
        <v>235394.2218</v>
      </c>
      <c r="AD1702" s="153">
        <f>IFERROR(__xludf.DUMMYFUNCTION("TO_DATE(INT((AE1702/(60*60*24))+""1/1/1970""))"),44083.0)</f>
        <v>44083</v>
      </c>
      <c r="AE1702" s="156">
        <v>1.599624E9</v>
      </c>
      <c r="AF1702" s="156">
        <v>116905.1864</v>
      </c>
      <c r="AG1702" s="153">
        <f>IFERROR(__xludf.DUMMYFUNCTION("TO_DATE(INT((AH1702/(60*60*24))+""1/1/1970""))"),43735.0)</f>
        <v>43735</v>
      </c>
      <c r="AH1702" s="156">
        <v>1.569547145E9</v>
      </c>
      <c r="AI1702" s="156">
        <v>107308.7256</v>
      </c>
    </row>
    <row r="1703">
      <c r="A1703" s="152">
        <v>1.55749506E9</v>
      </c>
      <c r="B1703" s="152">
        <v>127574.392</v>
      </c>
      <c r="C1703" s="153">
        <f>IFERROR(__xludf.DUMMYFUNCTION("TO_DATE(INT((A1703/(60*60*24))+""1/1/1970""))"),43595.0)</f>
        <v>43595</v>
      </c>
      <c r="M1703" s="13">
        <v>1.531944E9</v>
      </c>
      <c r="N1703" s="13">
        <v>30375.2722</v>
      </c>
      <c r="P1703" s="152">
        <v>1.5222492E9</v>
      </c>
      <c r="Q1703" s="152">
        <v>170489.6315</v>
      </c>
      <c r="S1703" s="152">
        <v>1.5385752E9</v>
      </c>
      <c r="T1703" s="152">
        <v>10112.265</v>
      </c>
      <c r="V1703" s="152">
        <v>1.5133752E9</v>
      </c>
      <c r="W1703" s="152">
        <v>95136.5729</v>
      </c>
      <c r="Y1703" s="152">
        <v>1.5103584E9</v>
      </c>
      <c r="Z1703" s="152">
        <v>84342.9315</v>
      </c>
      <c r="AA1703" s="153">
        <f>IFERROR(__xludf.DUMMYFUNCTION("TO_DATE(INT((AB1703/(60*60*24))+""1/1/1970""))"),44071.0)</f>
        <v>44071</v>
      </c>
      <c r="AB1703" s="156">
        <v>1.5985872E9</v>
      </c>
      <c r="AC1703" s="156">
        <v>235394.2218</v>
      </c>
      <c r="AD1703" s="153">
        <f>IFERROR(__xludf.DUMMYFUNCTION("TO_DATE(INT((AE1703/(60*60*24))+""1/1/1970""))"),44083.0)</f>
        <v>44083</v>
      </c>
      <c r="AE1703" s="152">
        <v>1.59966E9</v>
      </c>
      <c r="AF1703" s="152">
        <v>116905.1864</v>
      </c>
      <c r="AG1703" s="153">
        <f>IFERROR(__xludf.DUMMYFUNCTION("TO_DATE(INT((AH1703/(60*60*24))+""1/1/1970""))"),43735.0)</f>
        <v>43735</v>
      </c>
      <c r="AH1703" s="152">
        <v>1.56956348E9</v>
      </c>
      <c r="AI1703" s="152">
        <v>107308.7256</v>
      </c>
    </row>
    <row r="1704">
      <c r="A1704" s="156">
        <v>1.5575184E9</v>
      </c>
      <c r="B1704" s="156">
        <v>128512.5827</v>
      </c>
      <c r="C1704" s="153">
        <f>IFERROR(__xludf.DUMMYFUNCTION("TO_DATE(INT((A1704/(60*60*24))+""1/1/1970""))"),43595.0)</f>
        <v>43595</v>
      </c>
      <c r="M1704" s="13">
        <v>1.5320088E9</v>
      </c>
      <c r="N1704" s="13">
        <v>30394.8559</v>
      </c>
      <c r="P1704" s="156">
        <v>1.5222672E9</v>
      </c>
      <c r="Q1704" s="156">
        <v>170489.6315</v>
      </c>
      <c r="S1704" s="156">
        <v>1.5385968E9</v>
      </c>
      <c r="T1704" s="156">
        <v>10112.265</v>
      </c>
      <c r="V1704" s="156">
        <v>1.5135516E9</v>
      </c>
      <c r="W1704" s="156">
        <v>95136.4713</v>
      </c>
      <c r="Y1704" s="156">
        <v>1.5105276E9</v>
      </c>
      <c r="Z1704" s="156">
        <v>84342.9315</v>
      </c>
      <c r="AA1704" s="153">
        <f>IFERROR(__xludf.DUMMYFUNCTION("TO_DATE(INT((AB1704/(60*60*24))+""1/1/1970""))"),44071.0)</f>
        <v>44071</v>
      </c>
      <c r="AB1704" s="152">
        <v>1.5986232E9</v>
      </c>
      <c r="AC1704" s="152">
        <v>238785.825</v>
      </c>
      <c r="AD1704" s="153">
        <f>IFERROR(__xludf.DUMMYFUNCTION("TO_DATE(INT((AE1704/(60*60*24))+""1/1/1970""))"),44083.0)</f>
        <v>44083</v>
      </c>
      <c r="AE1704" s="156">
        <v>1.599678E9</v>
      </c>
      <c r="AF1704" s="156">
        <v>116905.1864</v>
      </c>
      <c r="AG1704" s="153">
        <f>IFERROR(__xludf.DUMMYFUNCTION("TO_DATE(INT((AH1704/(60*60*24))+""1/1/1970""))"),43735.0)</f>
        <v>43735</v>
      </c>
      <c r="AH1704" s="156">
        <v>1.569579386E9</v>
      </c>
      <c r="AI1704" s="156">
        <v>107308.7256</v>
      </c>
    </row>
    <row r="1705">
      <c r="A1705" s="152">
        <v>1.55775426E9</v>
      </c>
      <c r="B1705" s="152">
        <v>126209.3466</v>
      </c>
      <c r="C1705" s="153">
        <f>IFERROR(__xludf.DUMMYFUNCTION("TO_DATE(INT((A1705/(60*60*24))+""1/1/1970""))"),43598.0)</f>
        <v>43598</v>
      </c>
      <c r="M1705" s="13">
        <v>1.5320304E9</v>
      </c>
      <c r="N1705" s="13">
        <v>30394.8559</v>
      </c>
      <c r="P1705" s="152">
        <v>1.522296E9</v>
      </c>
      <c r="Q1705" s="152">
        <v>169693.3587</v>
      </c>
      <c r="S1705" s="152">
        <v>1.5386616E9</v>
      </c>
      <c r="T1705" s="152">
        <v>10113.9156</v>
      </c>
      <c r="V1705" s="152">
        <v>1.5135912E9</v>
      </c>
      <c r="W1705" s="152">
        <v>95133.602</v>
      </c>
      <c r="Y1705" s="152">
        <v>1.5105672E9</v>
      </c>
      <c r="Z1705" s="152">
        <v>84316.2549</v>
      </c>
      <c r="AA1705" s="153">
        <f>IFERROR(__xludf.DUMMYFUNCTION("TO_DATE(INT((AB1705/(60*60*24))+""1/1/1970""))"),44071.0)</f>
        <v>44071</v>
      </c>
      <c r="AB1705" s="156">
        <v>1.5986412E9</v>
      </c>
      <c r="AC1705" s="156">
        <v>236971.8751</v>
      </c>
      <c r="AD1705" s="153">
        <f>IFERROR(__xludf.DUMMYFUNCTION("TO_DATE(INT((AE1705/(60*60*24))+""1/1/1970""))"),44083.0)</f>
        <v>44083</v>
      </c>
      <c r="AE1705" s="152">
        <v>1.5996816E9</v>
      </c>
      <c r="AF1705" s="152">
        <v>116905.1864</v>
      </c>
      <c r="AG1705" s="153">
        <f>IFERROR(__xludf.DUMMYFUNCTION("TO_DATE(INT((AH1705/(60*60*24))+""1/1/1970""))"),43735.0)</f>
        <v>43735</v>
      </c>
      <c r="AH1705" s="152">
        <v>1.5695952E9</v>
      </c>
      <c r="AI1705" s="152">
        <v>107527.3007</v>
      </c>
    </row>
    <row r="1706">
      <c r="A1706" s="156">
        <v>1.5577776E9</v>
      </c>
      <c r="B1706" s="156">
        <v>125864.6687</v>
      </c>
      <c r="C1706" s="153">
        <f>IFERROR(__xludf.DUMMYFUNCTION("TO_DATE(INT((A1706/(60*60*24))+""1/1/1970""))"),43598.0)</f>
        <v>43598</v>
      </c>
      <c r="M1706" s="13">
        <v>1.5320952E9</v>
      </c>
      <c r="N1706" s="13">
        <v>30477.976</v>
      </c>
      <c r="P1706" s="156">
        <v>1.5223356E9</v>
      </c>
      <c r="Q1706" s="156">
        <v>169693.3587</v>
      </c>
      <c r="S1706" s="156">
        <v>1.5386832E9</v>
      </c>
      <c r="T1706" s="156">
        <v>10113.9156</v>
      </c>
      <c r="V1706" s="156">
        <v>1.5136308E9</v>
      </c>
      <c r="W1706" s="156">
        <v>95130.5843</v>
      </c>
      <c r="Y1706" s="156">
        <v>1.5106068E9</v>
      </c>
      <c r="Z1706" s="156">
        <v>84316.2549</v>
      </c>
      <c r="AA1706" s="153">
        <f>IFERROR(__xludf.DUMMYFUNCTION("TO_DATE(INT((AB1706/(60*60*24))+""1/1/1970""))"),44071.0)</f>
        <v>44071</v>
      </c>
      <c r="AB1706" s="152">
        <v>1.5986448E9</v>
      </c>
      <c r="AC1706" s="152">
        <v>237565.8211</v>
      </c>
      <c r="AD1706" s="153">
        <f>IFERROR(__xludf.DUMMYFUNCTION("TO_DATE(INT((AE1706/(60*60*24))+""1/1/1970""))"),44084.0)</f>
        <v>44084</v>
      </c>
      <c r="AE1706" s="156">
        <v>1.5997104E9</v>
      </c>
      <c r="AF1706" s="156">
        <v>116703.8312</v>
      </c>
      <c r="AG1706" s="153">
        <f>IFERROR(__xludf.DUMMYFUNCTION("TO_DATE(INT((AH1706/(60*60*24))+""1/1/1970""))"),43735.0)</f>
        <v>43735</v>
      </c>
      <c r="AH1706" s="156">
        <v>1.569611004E9</v>
      </c>
      <c r="AI1706" s="156">
        <v>107082.8826</v>
      </c>
    </row>
    <row r="1707">
      <c r="A1707" s="152">
        <v>1.55784066E9</v>
      </c>
      <c r="B1707" s="152">
        <v>125864.6687</v>
      </c>
      <c r="C1707" s="153">
        <f>IFERROR(__xludf.DUMMYFUNCTION("TO_DATE(INT((A1707/(60*60*24))+""1/1/1970""))"),43599.0)</f>
        <v>43599</v>
      </c>
      <c r="M1707" s="13">
        <v>1.5321168E9</v>
      </c>
      <c r="N1707" s="13">
        <v>30477.976</v>
      </c>
      <c r="P1707" s="152">
        <v>1.5223536E9</v>
      </c>
      <c r="Q1707" s="152">
        <v>169693.3587</v>
      </c>
      <c r="S1707" s="152">
        <v>1.538748E9</v>
      </c>
      <c r="T1707" s="152">
        <v>10092.8802</v>
      </c>
      <c r="V1707" s="152">
        <v>1.513638E9</v>
      </c>
      <c r="W1707" s="152">
        <v>95130.6883</v>
      </c>
      <c r="Y1707" s="152">
        <v>1.510614E9</v>
      </c>
      <c r="Z1707" s="152">
        <v>84316.2549</v>
      </c>
      <c r="AA1707" s="153">
        <f>IFERROR(__xludf.DUMMYFUNCTION("TO_DATE(INT((AB1707/(60*60*24))+""1/1/1970""))"),44072.0)</f>
        <v>44072</v>
      </c>
      <c r="AB1707" s="156">
        <v>1.5986736E9</v>
      </c>
      <c r="AC1707" s="156">
        <v>237565.8211</v>
      </c>
      <c r="AD1707" s="153">
        <f>IFERROR(__xludf.DUMMYFUNCTION("TO_DATE(INT((AE1707/(60*60*24))+""1/1/1970""))"),44084.0)</f>
        <v>44084</v>
      </c>
      <c r="AE1707" s="152">
        <v>1.5997464E9</v>
      </c>
      <c r="AF1707" s="152">
        <v>116703.8312</v>
      </c>
      <c r="AG1707" s="153">
        <f>IFERROR(__xludf.DUMMYFUNCTION("TO_DATE(INT((AH1707/(60*60*24))+""1/1/1970""))"),43735.0)</f>
        <v>43735</v>
      </c>
      <c r="AH1707" s="152">
        <v>1.5696144E9</v>
      </c>
      <c r="AI1707" s="152">
        <v>107441.2926</v>
      </c>
    </row>
    <row r="1708">
      <c r="A1708" s="156">
        <v>1.557864E9</v>
      </c>
      <c r="B1708" s="156">
        <v>125864.6687</v>
      </c>
      <c r="C1708" s="153">
        <f>IFERROR(__xludf.DUMMYFUNCTION("TO_DATE(INT((A1708/(60*60*24))+""1/1/1970""))"),43599.0)</f>
        <v>43599</v>
      </c>
      <c r="M1708" s="13">
        <v>1.5321312E9</v>
      </c>
      <c r="N1708" s="13">
        <v>30569.4855</v>
      </c>
      <c r="P1708" s="156">
        <v>1.5223824E9</v>
      </c>
      <c r="Q1708" s="156">
        <v>173652.3593</v>
      </c>
      <c r="S1708" s="156">
        <v>1.5387696E9</v>
      </c>
      <c r="T1708" s="156">
        <v>10092.8802</v>
      </c>
      <c r="V1708" s="156">
        <v>1.5136704E9</v>
      </c>
      <c r="W1708" s="156">
        <v>95130.3274</v>
      </c>
      <c r="Y1708" s="156">
        <v>1.5106464E9</v>
      </c>
      <c r="Z1708" s="156">
        <v>84340.0475</v>
      </c>
      <c r="AA1708" s="153">
        <f>IFERROR(__xludf.DUMMYFUNCTION("TO_DATE(INT((AB1708/(60*60*24))+""1/1/1970""))"),44074.0)</f>
        <v>44074</v>
      </c>
      <c r="AB1708" s="152">
        <v>1.5988464E9</v>
      </c>
      <c r="AC1708" s="152">
        <v>237565.8211</v>
      </c>
      <c r="AD1708" s="153">
        <f>IFERROR(__xludf.DUMMYFUNCTION("TO_DATE(INT((AE1708/(60*60*24))+""1/1/1970""))"),44084.0)</f>
        <v>44084</v>
      </c>
      <c r="AE1708" s="156">
        <v>1.5997644E9</v>
      </c>
      <c r="AF1708" s="156">
        <v>116703.8312</v>
      </c>
      <c r="AG1708" s="153">
        <f>IFERROR(__xludf.DUMMYFUNCTION("TO_DATE(INT((AH1708/(60*60*24))+""1/1/1970""))"),43736.0)</f>
        <v>43736</v>
      </c>
      <c r="AH1708" s="156">
        <v>1.5696432E9</v>
      </c>
      <c r="AI1708" s="156">
        <v>107441.2926</v>
      </c>
    </row>
    <row r="1709">
      <c r="A1709" s="152">
        <v>1.55792706E9</v>
      </c>
      <c r="B1709" s="152">
        <v>125864.6687</v>
      </c>
      <c r="C1709" s="153">
        <f>IFERROR(__xludf.DUMMYFUNCTION("TO_DATE(INT((A1709/(60*60*24))+""1/1/1970""))"),43600.0)</f>
        <v>43600</v>
      </c>
      <c r="M1709" s="13">
        <v>1.5322176E9</v>
      </c>
      <c r="N1709" s="13">
        <v>30569.4855</v>
      </c>
      <c r="P1709" s="152">
        <v>1.5226416E9</v>
      </c>
      <c r="Q1709" s="152">
        <v>173652.3593</v>
      </c>
      <c r="S1709" s="152">
        <v>1.538784E9</v>
      </c>
      <c r="T1709" s="152">
        <v>10078.8187</v>
      </c>
      <c r="V1709" s="152">
        <v>1.51371E9</v>
      </c>
      <c r="W1709" s="152">
        <v>95123.3193</v>
      </c>
      <c r="Y1709" s="152">
        <v>1.510686E9</v>
      </c>
      <c r="Z1709" s="152">
        <v>84340.0475</v>
      </c>
      <c r="AA1709" s="153">
        <f>IFERROR(__xludf.DUMMYFUNCTION("TO_DATE(INT((AB1709/(60*60*24))+""1/1/1970""))"),44074.0)</f>
        <v>44074</v>
      </c>
      <c r="AB1709" s="156">
        <v>1.5988824E9</v>
      </c>
      <c r="AC1709" s="156">
        <v>239189.9356</v>
      </c>
      <c r="AD1709" s="153">
        <f>IFERROR(__xludf.DUMMYFUNCTION("TO_DATE(INT((AE1709/(60*60*24))+""1/1/1970""))"),44084.0)</f>
        <v>44084</v>
      </c>
      <c r="AE1709" s="152">
        <v>1.599768E9</v>
      </c>
      <c r="AF1709" s="152">
        <v>116703.8312</v>
      </c>
      <c r="AG1709" s="153">
        <f>IFERROR(__xludf.DUMMYFUNCTION("TO_DATE(INT((AH1709/(60*60*24))+""1/1/1970""))"),43736.0)</f>
        <v>43736</v>
      </c>
      <c r="AH1709" s="152">
        <v>1.569659726E9</v>
      </c>
      <c r="AI1709" s="152">
        <v>107441.2926</v>
      </c>
    </row>
    <row r="1710">
      <c r="A1710" s="156">
        <v>1.5579504E9</v>
      </c>
      <c r="B1710" s="156">
        <v>125864.6687</v>
      </c>
      <c r="C1710" s="153">
        <f>IFERROR(__xludf.DUMMYFUNCTION("TO_DATE(INT((A1710/(60*60*24))+""1/1/1970""))"),43600.0)</f>
        <v>43600</v>
      </c>
      <c r="M1710" s="13">
        <v>1.532304E9</v>
      </c>
      <c r="N1710" s="13">
        <v>30594.5143</v>
      </c>
      <c r="P1710" s="156">
        <v>1.5226812E9</v>
      </c>
      <c r="Q1710" s="156">
        <v>173652.3593</v>
      </c>
      <c r="S1710" s="156">
        <v>1.5389568E9</v>
      </c>
      <c r="T1710" s="156">
        <v>10076.9214</v>
      </c>
      <c r="V1710" s="156">
        <v>1.5137244E9</v>
      </c>
      <c r="W1710" s="156">
        <v>95124.598</v>
      </c>
      <c r="Y1710" s="156">
        <v>1.5107004E9</v>
      </c>
      <c r="Z1710" s="156">
        <v>84340.0475</v>
      </c>
      <c r="AA1710" s="153">
        <f>IFERROR(__xludf.DUMMYFUNCTION("TO_DATE(INT((AB1710/(60*60*24))+""1/1/1970""))"),44074.0)</f>
        <v>44074</v>
      </c>
      <c r="AB1710" s="152">
        <v>1.5989004E9</v>
      </c>
      <c r="AC1710" s="152">
        <v>247144.4387</v>
      </c>
      <c r="AD1710" s="153">
        <f>IFERROR(__xludf.DUMMYFUNCTION("TO_DATE(INT((AE1710/(60*60*24))+""1/1/1970""))"),44085.0)</f>
        <v>44085</v>
      </c>
      <c r="AE1710" s="156">
        <v>1.5997968E9</v>
      </c>
      <c r="AF1710" s="156">
        <v>115768.86</v>
      </c>
      <c r="AG1710" s="153">
        <f>IFERROR(__xludf.DUMMYFUNCTION("TO_DATE(INT((AH1710/(60*60*24))+""1/1/1970""))"),43736.0)</f>
        <v>43736</v>
      </c>
      <c r="AH1710" s="156">
        <v>1.569675594E9</v>
      </c>
      <c r="AI1710" s="156">
        <v>107441.2926</v>
      </c>
    </row>
    <row r="1711">
      <c r="A1711" s="152">
        <v>1.55801346E9</v>
      </c>
      <c r="B1711" s="152">
        <v>125864.6687</v>
      </c>
      <c r="C1711" s="153">
        <f>IFERROR(__xludf.DUMMYFUNCTION("TO_DATE(INT((A1711/(60*60*24))+""1/1/1970""))"),43601.0)</f>
        <v>43601</v>
      </c>
      <c r="M1711" s="13">
        <v>1.5323544E9</v>
      </c>
      <c r="N1711" s="13">
        <v>30594.5143</v>
      </c>
      <c r="P1711" s="152">
        <v>1.5226992E9</v>
      </c>
      <c r="Q1711" s="152">
        <v>173652.3593</v>
      </c>
      <c r="S1711" s="152">
        <v>1.5390072E9</v>
      </c>
      <c r="T1711" s="152">
        <v>10076.9214</v>
      </c>
      <c r="V1711" s="152">
        <v>1.5137496E9</v>
      </c>
      <c r="W1711" s="152">
        <v>95122.6646</v>
      </c>
      <c r="Y1711" s="152">
        <v>1.5107256E9</v>
      </c>
      <c r="Z1711" s="152">
        <v>85249.2159</v>
      </c>
      <c r="AA1711" s="153">
        <f>IFERROR(__xludf.DUMMYFUNCTION("TO_DATE(INT((AB1711/(60*60*24))+""1/1/1970""))"),44074.0)</f>
        <v>44074</v>
      </c>
      <c r="AB1711" s="156">
        <v>1.598904E9</v>
      </c>
      <c r="AC1711" s="156">
        <v>246222.8061</v>
      </c>
      <c r="AD1711" s="153">
        <f>IFERROR(__xludf.DUMMYFUNCTION("TO_DATE(INT((AE1711/(60*60*24))+""1/1/1970""))"),44085.0)</f>
        <v>44085</v>
      </c>
      <c r="AE1711" s="152">
        <v>1.5998328E9</v>
      </c>
      <c r="AF1711" s="152">
        <v>115768.86</v>
      </c>
      <c r="AG1711" s="153">
        <f>IFERROR(__xludf.DUMMYFUNCTION("TO_DATE(INT((AH1711/(60*60*24))+""1/1/1970""))"),43736.0)</f>
        <v>43736</v>
      </c>
      <c r="AH1711" s="152">
        <v>1.569691482E9</v>
      </c>
      <c r="AI1711" s="152">
        <v>107441.2926</v>
      </c>
    </row>
    <row r="1712">
      <c r="A1712" s="156">
        <v>1.5580368E9</v>
      </c>
      <c r="B1712" s="156">
        <v>125864.6687</v>
      </c>
      <c r="C1712" s="153">
        <f>IFERROR(__xludf.DUMMYFUNCTION("TO_DATE(INT((A1712/(60*60*24))+""1/1/1970""))"),43601.0)</f>
        <v>43601</v>
      </c>
      <c r="M1712" s="13">
        <v>1.532376E9</v>
      </c>
      <c r="N1712" s="13">
        <v>30594.5143</v>
      </c>
      <c r="P1712" s="156">
        <v>1.522728E9</v>
      </c>
      <c r="Q1712" s="156">
        <v>167118.0369</v>
      </c>
      <c r="S1712" s="156">
        <v>1.5390288E9</v>
      </c>
      <c r="T1712" s="156">
        <v>10076.9214</v>
      </c>
      <c r="V1712" s="156">
        <v>1.5137892E9</v>
      </c>
      <c r="W1712" s="156">
        <v>95119.0074</v>
      </c>
      <c r="Y1712" s="156">
        <v>1.5107652E9</v>
      </c>
      <c r="Z1712" s="156">
        <v>85249.2159</v>
      </c>
      <c r="AA1712" s="153">
        <f>IFERROR(__xludf.DUMMYFUNCTION("TO_DATE(INT((AB1712/(60*60*24))+""1/1/1970""))"),44075.0)</f>
        <v>44075</v>
      </c>
      <c r="AB1712" s="152">
        <v>1.5989328E9</v>
      </c>
      <c r="AC1712" s="152">
        <v>246222.8061</v>
      </c>
      <c r="AD1712" s="153">
        <f>IFERROR(__xludf.DUMMYFUNCTION("TO_DATE(INT((AE1712/(60*60*24))+""1/1/1970""))"),44085.0)</f>
        <v>44085</v>
      </c>
      <c r="AE1712" s="156">
        <v>1.5998508E9</v>
      </c>
      <c r="AF1712" s="156">
        <v>115768.86</v>
      </c>
      <c r="AG1712" s="153">
        <f>IFERROR(__xludf.DUMMYFUNCTION("TO_DATE(INT((AH1712/(60*60*24))+""1/1/1970""))"),43736.0)</f>
        <v>43736</v>
      </c>
      <c r="AH1712" s="156">
        <v>1.569707304E9</v>
      </c>
      <c r="AI1712" s="156">
        <v>107441.2926</v>
      </c>
    </row>
    <row r="1713">
      <c r="A1713" s="152">
        <v>1.55809986E9</v>
      </c>
      <c r="B1713" s="152">
        <v>125864.6687</v>
      </c>
      <c r="C1713" s="153">
        <f>IFERROR(__xludf.DUMMYFUNCTION("TO_DATE(INT((A1713/(60*60*24))+""1/1/1970""))"),43602.0)</f>
        <v>43602</v>
      </c>
      <c r="M1713" s="13">
        <v>1.5324408E9</v>
      </c>
      <c r="N1713" s="13">
        <v>30453.2941</v>
      </c>
      <c r="P1713" s="152">
        <v>1.5227676E9</v>
      </c>
      <c r="Q1713" s="152">
        <v>167118.0369</v>
      </c>
      <c r="S1713" s="152">
        <v>1.5390936E9</v>
      </c>
      <c r="T1713" s="152">
        <v>10079.7001</v>
      </c>
      <c r="V1713" s="152">
        <v>1.5138108E9</v>
      </c>
      <c r="W1713" s="152">
        <v>95119.1254</v>
      </c>
      <c r="Y1713" s="152">
        <v>1.5107868E9</v>
      </c>
      <c r="Z1713" s="152">
        <v>85249.2159</v>
      </c>
      <c r="AA1713" s="153">
        <f>IFERROR(__xludf.DUMMYFUNCTION("TO_DATE(INT((AB1713/(60*60*24))+""1/1/1970""))"),44075.0)</f>
        <v>44075</v>
      </c>
      <c r="AB1713" s="156">
        <v>1.5989688E9</v>
      </c>
      <c r="AC1713" s="156">
        <v>247572.2592</v>
      </c>
      <c r="AD1713" s="153">
        <f>IFERROR(__xludf.DUMMYFUNCTION("TO_DATE(INT((AE1713/(60*60*24))+""1/1/1970""))"),44085.0)</f>
        <v>44085</v>
      </c>
      <c r="AE1713" s="152">
        <v>1.5998544E9</v>
      </c>
      <c r="AF1713" s="152">
        <v>115768.86</v>
      </c>
      <c r="AG1713" s="153">
        <f>IFERROR(__xludf.DUMMYFUNCTION("TO_DATE(INT((AH1713/(60*60*24))+""1/1/1970""))"),43736.0)</f>
        <v>43736</v>
      </c>
      <c r="AH1713" s="152">
        <v>1.569714485E9</v>
      </c>
      <c r="AI1713" s="152">
        <v>107441.2926</v>
      </c>
    </row>
    <row r="1714">
      <c r="A1714" s="156">
        <v>1.5581232E9</v>
      </c>
      <c r="B1714" s="156">
        <v>125864.6687</v>
      </c>
      <c r="C1714" s="153">
        <f>IFERROR(__xludf.DUMMYFUNCTION("TO_DATE(INT((A1714/(60*60*24))+""1/1/1970""))"),43602.0)</f>
        <v>43602</v>
      </c>
      <c r="M1714" s="13">
        <v>1.5324624E9</v>
      </c>
      <c r="N1714" s="13">
        <v>30453.2941</v>
      </c>
      <c r="P1714" s="156">
        <v>1.5227856E9</v>
      </c>
      <c r="Q1714" s="156">
        <v>167118.0369</v>
      </c>
      <c r="S1714" s="156">
        <v>1.5391152E9</v>
      </c>
      <c r="T1714" s="156">
        <v>10079.7001</v>
      </c>
      <c r="V1714" s="156">
        <v>1.5138288E9</v>
      </c>
      <c r="W1714" s="156">
        <v>95117.5223</v>
      </c>
      <c r="Y1714" s="156">
        <v>1.5108048E9</v>
      </c>
      <c r="Z1714" s="156">
        <v>85191.8972</v>
      </c>
      <c r="AA1714" s="153">
        <f>IFERROR(__xludf.DUMMYFUNCTION("TO_DATE(INT((AB1714/(60*60*24))+""1/1/1970""))"),44075.0)</f>
        <v>44075</v>
      </c>
      <c r="AB1714" s="152">
        <v>1.5989868E9</v>
      </c>
      <c r="AC1714" s="152">
        <v>248945.4325</v>
      </c>
      <c r="AD1714" s="153">
        <f>IFERROR(__xludf.DUMMYFUNCTION("TO_DATE(INT((AE1714/(60*60*24))+""1/1/1970""))"),44086.0)</f>
        <v>44086</v>
      </c>
      <c r="AE1714" s="156">
        <v>1.5998832E9</v>
      </c>
      <c r="AF1714" s="156">
        <v>115465.3231</v>
      </c>
      <c r="AG1714" s="153">
        <f>IFERROR(__xludf.DUMMYFUNCTION("TO_DATE(INT((AH1714/(60*60*24))+""1/1/1970""))"),43737.0)</f>
        <v>43737</v>
      </c>
      <c r="AH1714" s="156">
        <v>1.569724283E9</v>
      </c>
      <c r="AI1714" s="156">
        <v>107441.2926</v>
      </c>
    </row>
    <row r="1715">
      <c r="A1715" s="152">
        <v>1.55835906E9</v>
      </c>
      <c r="B1715" s="152">
        <v>125864.6687</v>
      </c>
      <c r="C1715" s="153">
        <f>IFERROR(__xludf.DUMMYFUNCTION("TO_DATE(INT((A1715/(60*60*24))+""1/1/1970""))"),43605.0)</f>
        <v>43605</v>
      </c>
      <c r="M1715" s="13">
        <v>1.5325272E9</v>
      </c>
      <c r="N1715" s="13">
        <v>30764.7539</v>
      </c>
      <c r="P1715" s="152">
        <v>1.5228144E9</v>
      </c>
      <c r="Q1715" s="152">
        <v>170707.0305</v>
      </c>
      <c r="S1715" s="152">
        <v>1.53918E9</v>
      </c>
      <c r="T1715" s="152">
        <v>10079.7112</v>
      </c>
      <c r="V1715" s="152">
        <v>1.5138684E9</v>
      </c>
      <c r="W1715" s="152">
        <v>95123.9791</v>
      </c>
      <c r="Y1715" s="152">
        <v>1.5108444E9</v>
      </c>
      <c r="Z1715" s="152">
        <v>85191.8972</v>
      </c>
      <c r="AA1715" s="153">
        <f>IFERROR(__xludf.DUMMYFUNCTION("TO_DATE(INT((AB1715/(60*60*24))+""1/1/1970""))"),44075.0)</f>
        <v>44075</v>
      </c>
      <c r="AB1715" s="156">
        <v>1.5989904E9</v>
      </c>
      <c r="AC1715" s="156">
        <v>249070.8252</v>
      </c>
      <c r="AD1715" s="153">
        <f>IFERROR(__xludf.DUMMYFUNCTION("TO_DATE(INT((AE1715/(60*60*24))+""1/1/1970""))"),44088.0)</f>
        <v>44088</v>
      </c>
      <c r="AE1715" s="152">
        <v>1.600092E9</v>
      </c>
      <c r="AF1715" s="152">
        <v>115465.3231</v>
      </c>
      <c r="AG1715" s="153">
        <f>IFERROR(__xludf.DUMMYFUNCTION("TO_DATE(INT((AH1715/(60*60*24))+""1/1/1970""))"),43737.0)</f>
        <v>43737</v>
      </c>
      <c r="AH1715" s="152">
        <v>1.569740497E9</v>
      </c>
      <c r="AI1715" s="152">
        <v>107441.2926</v>
      </c>
    </row>
    <row r="1716">
      <c r="A1716" s="156">
        <v>1.5583824E9</v>
      </c>
      <c r="B1716" s="156">
        <v>125864.6687</v>
      </c>
      <c r="C1716" s="153">
        <f>IFERROR(__xludf.DUMMYFUNCTION("TO_DATE(INT((A1716/(60*60*24))+""1/1/1970""))"),43605.0)</f>
        <v>43605</v>
      </c>
      <c r="M1716" s="13">
        <v>1.5325488E9</v>
      </c>
      <c r="N1716" s="13">
        <v>30764.7539</v>
      </c>
      <c r="P1716" s="156">
        <v>1.522854E9</v>
      </c>
      <c r="Q1716" s="156">
        <v>170707.0305</v>
      </c>
      <c r="S1716" s="156">
        <v>1.5392016E9</v>
      </c>
      <c r="T1716" s="156">
        <v>10079.7112</v>
      </c>
      <c r="V1716" s="156">
        <v>1.5138972E9</v>
      </c>
      <c r="W1716" s="156">
        <v>95122.9244</v>
      </c>
      <c r="Y1716" s="156">
        <v>1.5108732E9</v>
      </c>
      <c r="Z1716" s="156">
        <v>85191.8972</v>
      </c>
      <c r="AA1716" s="153">
        <f>IFERROR(__xludf.DUMMYFUNCTION("TO_DATE(INT((AB1716/(60*60*24))+""1/1/1970""))"),44076.0)</f>
        <v>44076</v>
      </c>
      <c r="AB1716" s="152">
        <v>1.5990192E9</v>
      </c>
      <c r="AC1716" s="152">
        <v>249070.8252</v>
      </c>
      <c r="AD1716" s="153">
        <f>IFERROR(__xludf.DUMMYFUNCTION("TO_DATE(INT((AE1716/(60*60*24))+""1/1/1970""))"),44088.0)</f>
        <v>44088</v>
      </c>
      <c r="AE1716" s="156">
        <v>1.60011E9</v>
      </c>
      <c r="AF1716" s="156">
        <v>115465.3231</v>
      </c>
      <c r="AG1716" s="153">
        <f>IFERROR(__xludf.DUMMYFUNCTION("TO_DATE(INT((AH1716/(60*60*24))+""1/1/1970""))"),43737.0)</f>
        <v>43737</v>
      </c>
      <c r="AH1716" s="156">
        <v>1.569756656E9</v>
      </c>
      <c r="AI1716" s="156">
        <v>107441.2926</v>
      </c>
    </row>
    <row r="1717">
      <c r="A1717" s="152">
        <v>1.55844546E9</v>
      </c>
      <c r="B1717" s="152">
        <v>125864.6687</v>
      </c>
      <c r="C1717" s="153">
        <f>IFERROR(__xludf.DUMMYFUNCTION("TO_DATE(INT((A1717/(60*60*24))+""1/1/1970""))"),43606.0)</f>
        <v>43606</v>
      </c>
      <c r="M1717" s="13">
        <v>1.5326136E9</v>
      </c>
      <c r="N1717" s="13">
        <v>30658.5163</v>
      </c>
      <c r="P1717" s="152">
        <v>1.522872E9</v>
      </c>
      <c r="Q1717" s="152">
        <v>170707.0305</v>
      </c>
      <c r="S1717" s="152">
        <v>1.5392664E9</v>
      </c>
      <c r="T1717" s="152">
        <v>10045.1961</v>
      </c>
      <c r="V1717" s="152">
        <v>1.513908E9</v>
      </c>
      <c r="W1717" s="152">
        <v>95124.6803</v>
      </c>
      <c r="Y1717" s="152">
        <v>1.510884E9</v>
      </c>
      <c r="Z1717" s="152">
        <v>85161.2552</v>
      </c>
      <c r="AA1717" s="153">
        <f>IFERROR(__xludf.DUMMYFUNCTION("TO_DATE(INT((AB1717/(60*60*24))+""1/1/1970""))"),44076.0)</f>
        <v>44076</v>
      </c>
      <c r="AB1717" s="156">
        <v>1.5990552E9</v>
      </c>
      <c r="AC1717" s="156">
        <v>242773.74</v>
      </c>
      <c r="AD1717" s="153">
        <f>IFERROR(__xludf.DUMMYFUNCTION("TO_DATE(INT((AE1717/(60*60*24))+""1/1/1970""))"),44088.0)</f>
        <v>44088</v>
      </c>
      <c r="AE1717" s="152">
        <v>1.6001136E9</v>
      </c>
      <c r="AF1717" s="152">
        <v>115465.3231</v>
      </c>
      <c r="AG1717" s="153">
        <f>IFERROR(__xludf.DUMMYFUNCTION("TO_DATE(INT((AH1717/(60*60*24))+""1/1/1970""))"),43737.0)</f>
        <v>43737</v>
      </c>
      <c r="AH1717" s="152">
        <v>1.569772513E9</v>
      </c>
      <c r="AI1717" s="152">
        <v>107441.2926</v>
      </c>
    </row>
    <row r="1718">
      <c r="A1718" s="156">
        <v>1.5584688E9</v>
      </c>
      <c r="B1718" s="156">
        <v>125864.6687</v>
      </c>
      <c r="C1718" s="153">
        <f>IFERROR(__xludf.DUMMYFUNCTION("TO_DATE(INT((A1718/(60*60*24))+""1/1/1970""))"),43606.0)</f>
        <v>43606</v>
      </c>
      <c r="M1718" s="13">
        <v>1.5326352E9</v>
      </c>
      <c r="N1718" s="13">
        <v>30658.5163</v>
      </c>
      <c r="P1718" s="156">
        <v>1.5229008E9</v>
      </c>
      <c r="Q1718" s="156">
        <v>173928.7434</v>
      </c>
      <c r="S1718" s="156">
        <v>1.539288E9</v>
      </c>
      <c r="T1718" s="156">
        <v>10045.1961</v>
      </c>
      <c r="V1718" s="156">
        <v>1.5139476E9</v>
      </c>
      <c r="W1718" s="156">
        <v>95124.9464</v>
      </c>
      <c r="Y1718" s="156">
        <v>1.5109236E9</v>
      </c>
      <c r="Z1718" s="156">
        <v>85161.2552</v>
      </c>
      <c r="AA1718" s="153">
        <f>IFERROR(__xludf.DUMMYFUNCTION("TO_DATE(INT((AB1718/(60*60*24))+""1/1/1970""))"),44076.0)</f>
        <v>44076</v>
      </c>
      <c r="AB1718" s="152">
        <v>1.5990732E9</v>
      </c>
      <c r="AC1718" s="152">
        <v>246169.7146</v>
      </c>
      <c r="AD1718" s="153">
        <f>IFERROR(__xludf.DUMMYFUNCTION("TO_DATE(INT((AE1718/(60*60*24))+""1/1/1970""))"),44089.0)</f>
        <v>44089</v>
      </c>
      <c r="AE1718" s="156">
        <v>1.6001424E9</v>
      </c>
      <c r="AF1718" s="156">
        <v>116003.17</v>
      </c>
      <c r="AG1718" s="153">
        <f>IFERROR(__xludf.DUMMYFUNCTION("TO_DATE(INT((AH1718/(60*60*24))+""1/1/1970""))"),43737.0)</f>
        <v>43737</v>
      </c>
      <c r="AH1718" s="156">
        <v>1.569788333E9</v>
      </c>
      <c r="AI1718" s="156">
        <v>107441.2926</v>
      </c>
    </row>
    <row r="1719">
      <c r="A1719" s="152">
        <v>1.55853186E9</v>
      </c>
      <c r="B1719" s="152">
        <v>125864.6687</v>
      </c>
      <c r="C1719" s="153">
        <f>IFERROR(__xludf.DUMMYFUNCTION("TO_DATE(INT((A1719/(60*60*24))+""1/1/1970""))"),43607.0)</f>
        <v>43607</v>
      </c>
      <c r="M1719" s="13">
        <v>1.5327E9</v>
      </c>
      <c r="N1719" s="13">
        <v>30761.6691</v>
      </c>
      <c r="P1719" s="152">
        <v>1.5229404E9</v>
      </c>
      <c r="Q1719" s="152">
        <v>173928.7434</v>
      </c>
      <c r="S1719" s="152">
        <v>1.5393528E9</v>
      </c>
      <c r="T1719" s="152">
        <v>10050.3162</v>
      </c>
      <c r="V1719" s="152">
        <v>1.51398E9</v>
      </c>
      <c r="W1719" s="152">
        <v>95125.363</v>
      </c>
      <c r="Y1719" s="152">
        <v>1.510956E9</v>
      </c>
      <c r="Z1719" s="152">
        <v>85161.2552</v>
      </c>
      <c r="AA1719" s="153">
        <f>IFERROR(__xludf.DUMMYFUNCTION("TO_DATE(INT((AB1719/(60*60*24))+""1/1/1970""))"),44076.0)</f>
        <v>44076</v>
      </c>
      <c r="AB1719" s="156">
        <v>1.5990768E9</v>
      </c>
      <c r="AC1719" s="156">
        <v>247025.9166</v>
      </c>
      <c r="AD1719" s="153">
        <f>IFERROR(__xludf.DUMMYFUNCTION("TO_DATE(INT((AE1719/(60*60*24))+""1/1/1970""))"),44089.0)</f>
        <v>44089</v>
      </c>
      <c r="AE1719" s="152">
        <v>1.6001784E9</v>
      </c>
      <c r="AF1719" s="152">
        <v>116003.17</v>
      </c>
      <c r="AG1719" s="153">
        <f>IFERROR(__xludf.DUMMYFUNCTION("TO_DATE(INT((AH1719/(60*60*24))+""1/1/1970""))"),43737.0)</f>
        <v>43737</v>
      </c>
      <c r="AH1719" s="152">
        <v>1.569801464E9</v>
      </c>
      <c r="AI1719" s="152">
        <v>107441.2926</v>
      </c>
    </row>
    <row r="1720">
      <c r="A1720" s="156">
        <v>1.5585552E9</v>
      </c>
      <c r="B1720" s="156">
        <v>125864.6687</v>
      </c>
      <c r="C1720" s="153">
        <f>IFERROR(__xludf.DUMMYFUNCTION("TO_DATE(INT((A1720/(60*60*24))+""1/1/1970""))"),43607.0)</f>
        <v>43607</v>
      </c>
      <c r="M1720" s="13">
        <v>1.5327216E9</v>
      </c>
      <c r="N1720" s="13">
        <v>30761.6691</v>
      </c>
      <c r="P1720" s="156">
        <v>1.5229584E9</v>
      </c>
      <c r="Q1720" s="156">
        <v>173928.7434</v>
      </c>
      <c r="S1720" s="156">
        <v>1.5393744E9</v>
      </c>
      <c r="T1720" s="156">
        <v>10050.3162</v>
      </c>
      <c r="V1720" s="156">
        <v>1.5141564E9</v>
      </c>
      <c r="W1720" s="156">
        <v>95125.363</v>
      </c>
      <c r="Y1720" s="156">
        <v>1.5109632E9</v>
      </c>
      <c r="Z1720" s="156">
        <v>85271.5666</v>
      </c>
      <c r="AA1720" s="153">
        <f>IFERROR(__xludf.DUMMYFUNCTION("TO_DATE(INT((AB1720/(60*60*24))+""1/1/1970""))"),44077.0)</f>
        <v>44077</v>
      </c>
      <c r="AB1720" s="152">
        <v>1.5991056E9</v>
      </c>
      <c r="AC1720" s="152">
        <v>247025.9166</v>
      </c>
      <c r="AD1720" s="153">
        <f>IFERROR(__xludf.DUMMYFUNCTION("TO_DATE(INT((AE1720/(60*60*24))+""1/1/1970""))"),44089.0)</f>
        <v>44089</v>
      </c>
      <c r="AE1720" s="156">
        <v>1.6001964E9</v>
      </c>
      <c r="AF1720" s="156">
        <v>116003.17</v>
      </c>
      <c r="AG1720" s="153">
        <f>IFERROR(__xludf.DUMMYFUNCTION("TO_DATE(INT((AH1720/(60*60*24))+""1/1/1970""))"),43738.0)</f>
        <v>43738</v>
      </c>
      <c r="AH1720" s="156">
        <v>1.569804179E9</v>
      </c>
      <c r="AI1720" s="156">
        <v>107441.2926</v>
      </c>
    </row>
    <row r="1721">
      <c r="A1721" s="152">
        <v>1.55861826E9</v>
      </c>
      <c r="B1721" s="152">
        <v>125864.6687</v>
      </c>
      <c r="C1721" s="153">
        <f>IFERROR(__xludf.DUMMYFUNCTION("TO_DATE(INT((A1721/(60*60*24))+""1/1/1970""))"),43608.0)</f>
        <v>43608</v>
      </c>
      <c r="M1721" s="13">
        <v>1.532736E9</v>
      </c>
      <c r="N1721" s="13">
        <v>30745.3077</v>
      </c>
      <c r="P1721" s="152">
        <v>1.5229872E9</v>
      </c>
      <c r="Q1721" s="152">
        <v>176033.0167</v>
      </c>
      <c r="S1721" s="152">
        <v>1.5393888E9</v>
      </c>
      <c r="T1721" s="152">
        <v>10061.9484</v>
      </c>
      <c r="V1721" s="152">
        <v>1.514196E9</v>
      </c>
      <c r="W1721" s="152">
        <v>95125.363</v>
      </c>
      <c r="Y1721" s="152">
        <v>1.5111324E9</v>
      </c>
      <c r="Z1721" s="152">
        <v>85271.5666</v>
      </c>
      <c r="AA1721" s="153">
        <f>IFERROR(__xludf.DUMMYFUNCTION("TO_DATE(INT((AB1721/(60*60*24))+""1/1/1970""))"),44077.0)</f>
        <v>44077</v>
      </c>
      <c r="AB1721" s="156">
        <v>1.5991416E9</v>
      </c>
      <c r="AC1721" s="156">
        <v>239922.4898</v>
      </c>
      <c r="AD1721" s="153">
        <f>IFERROR(__xludf.DUMMYFUNCTION("TO_DATE(INT((AE1721/(60*60*24))+""1/1/1970""))"),44089.0)</f>
        <v>44089</v>
      </c>
      <c r="AE1721" s="152">
        <v>1.6002E9</v>
      </c>
      <c r="AF1721" s="152">
        <v>116003.17</v>
      </c>
      <c r="AG1721" s="153">
        <f>IFERROR(__xludf.DUMMYFUNCTION("TO_DATE(INT((AH1721/(60*60*24))+""1/1/1970""))"),43738.0)</f>
        <v>43738</v>
      </c>
      <c r="AH1721" s="152">
        <v>1.569820016E9</v>
      </c>
      <c r="AI1721" s="152">
        <v>107441.2926</v>
      </c>
    </row>
    <row r="1722">
      <c r="A1722" s="156">
        <v>1.5586416E9</v>
      </c>
      <c r="B1722" s="156">
        <v>125864.6687</v>
      </c>
      <c r="C1722" s="153">
        <f>IFERROR(__xludf.DUMMYFUNCTION("TO_DATE(INT((A1722/(60*60*24))+""1/1/1970""))"),43608.0)</f>
        <v>43608</v>
      </c>
      <c r="M1722" s="13">
        <v>1.5328224E9</v>
      </c>
      <c r="N1722" s="13">
        <v>30745.3077</v>
      </c>
      <c r="P1722" s="156">
        <v>1.5230268E9</v>
      </c>
      <c r="Q1722" s="156">
        <v>176033.0167</v>
      </c>
      <c r="S1722" s="156">
        <v>1.5395616E9</v>
      </c>
      <c r="T1722" s="156">
        <v>10063.8768</v>
      </c>
      <c r="V1722" s="156">
        <v>1.5142356E9</v>
      </c>
      <c r="W1722" s="156">
        <v>95125.363</v>
      </c>
      <c r="Y1722" s="156">
        <v>1.511172E9</v>
      </c>
      <c r="Z1722" s="156">
        <v>84845.101</v>
      </c>
      <c r="AA1722" s="153">
        <f>IFERROR(__xludf.DUMMYFUNCTION("TO_DATE(INT((AB1722/(60*60*24))+""1/1/1970""))"),44077.0)</f>
        <v>44077</v>
      </c>
      <c r="AB1722" s="152">
        <v>1.5991596E9</v>
      </c>
      <c r="AC1722" s="152">
        <v>229575.7885</v>
      </c>
      <c r="AD1722" s="153">
        <f>IFERROR(__xludf.DUMMYFUNCTION("TO_DATE(INT((AE1722/(60*60*24))+""1/1/1970""))"),44090.0)</f>
        <v>44090</v>
      </c>
      <c r="AE1722" s="156">
        <v>1.6002288E9</v>
      </c>
      <c r="AF1722" s="156">
        <v>116164.5387</v>
      </c>
      <c r="AG1722" s="153">
        <f>IFERROR(__xludf.DUMMYFUNCTION("TO_DATE(INT((AH1722/(60*60*24))+""1/1/1970""))"),43738.0)</f>
        <v>43738</v>
      </c>
      <c r="AH1722" s="156">
        <v>1.569836011E9</v>
      </c>
      <c r="AI1722" s="156">
        <v>107441.2926</v>
      </c>
    </row>
    <row r="1723">
      <c r="A1723" s="152">
        <v>1.55870466E9</v>
      </c>
      <c r="B1723" s="152">
        <v>125864.6687</v>
      </c>
      <c r="C1723" s="153">
        <f>IFERROR(__xludf.DUMMYFUNCTION("TO_DATE(INT((A1723/(60*60*24))+""1/1/1970""))"),43609.0)</f>
        <v>43609</v>
      </c>
      <c r="M1723" s="13">
        <v>1.5329088E9</v>
      </c>
      <c r="N1723" s="13">
        <v>30763.8013</v>
      </c>
      <c r="P1723" s="152">
        <v>1.5230448E9</v>
      </c>
      <c r="Q1723" s="152">
        <v>176033.0167</v>
      </c>
      <c r="S1723" s="152">
        <v>1.539612E9</v>
      </c>
      <c r="T1723" s="152">
        <v>10063.8768</v>
      </c>
      <c r="V1723" s="152">
        <v>1.5142428E9</v>
      </c>
      <c r="W1723" s="152">
        <v>95125.363</v>
      </c>
      <c r="Y1723" s="152">
        <v>1.5112116E9</v>
      </c>
      <c r="Z1723" s="152">
        <v>84845.101</v>
      </c>
      <c r="AA1723" s="153">
        <f>IFERROR(__xludf.DUMMYFUNCTION("TO_DATE(INT((AB1723/(60*60*24))+""1/1/1970""))"),44077.0)</f>
        <v>44077</v>
      </c>
      <c r="AB1723" s="156">
        <v>1.5991632E9</v>
      </c>
      <c r="AC1723" s="156">
        <v>231189.0029</v>
      </c>
      <c r="AD1723" s="153">
        <f>IFERROR(__xludf.DUMMYFUNCTION("TO_DATE(INT((AE1723/(60*60*24))+""1/1/1970""))"),44090.0)</f>
        <v>44090</v>
      </c>
      <c r="AE1723" s="152">
        <v>1.6002648E9</v>
      </c>
      <c r="AF1723" s="152">
        <v>116164.5387</v>
      </c>
      <c r="AG1723" s="153">
        <f>IFERROR(__xludf.DUMMYFUNCTION("TO_DATE(INT((AH1723/(60*60*24))+""1/1/1970""))"),43738.0)</f>
        <v>43738</v>
      </c>
      <c r="AH1723" s="152">
        <v>1.56985182E9</v>
      </c>
      <c r="AI1723" s="152">
        <v>107441.2926</v>
      </c>
    </row>
    <row r="1724">
      <c r="A1724" s="156">
        <v>1.558728E9</v>
      </c>
      <c r="B1724" s="156">
        <v>125864.6687</v>
      </c>
      <c r="C1724" s="153">
        <f>IFERROR(__xludf.DUMMYFUNCTION("TO_DATE(INT((A1724/(60*60*24))+""1/1/1970""))"),43609.0)</f>
        <v>43609</v>
      </c>
      <c r="M1724" s="13">
        <v>1.5329592E9</v>
      </c>
      <c r="N1724" s="13">
        <v>30763.8013</v>
      </c>
      <c r="P1724" s="156">
        <v>1.5230736E9</v>
      </c>
      <c r="Q1724" s="156">
        <v>169638.1927</v>
      </c>
      <c r="S1724" s="156">
        <v>1.5396336E9</v>
      </c>
      <c r="T1724" s="156">
        <v>10063.8768</v>
      </c>
      <c r="V1724" s="156">
        <v>1.5142752E9</v>
      </c>
      <c r="W1724" s="156">
        <v>95124.7325</v>
      </c>
      <c r="Y1724" s="156">
        <v>1.5112188E9</v>
      </c>
      <c r="Z1724" s="156">
        <v>84845.101</v>
      </c>
      <c r="AA1724" s="153">
        <f>IFERROR(__xludf.DUMMYFUNCTION("TO_DATE(INT((AB1724/(60*60*24))+""1/1/1970""))"),44078.0)</f>
        <v>44078</v>
      </c>
      <c r="AB1724" s="152">
        <v>1.599192E9</v>
      </c>
      <c r="AC1724" s="152">
        <v>231189.0029</v>
      </c>
      <c r="AD1724" s="153">
        <f>IFERROR(__xludf.DUMMYFUNCTION("TO_DATE(INT((AE1724/(60*60*24))+""1/1/1970""))"),44090.0)</f>
        <v>44090</v>
      </c>
      <c r="AE1724" s="156">
        <v>1.6002828E9</v>
      </c>
      <c r="AF1724" s="156">
        <v>116164.5387</v>
      </c>
      <c r="AG1724" s="153">
        <f>IFERROR(__xludf.DUMMYFUNCTION("TO_DATE(INT((AH1724/(60*60*24))+""1/1/1970""))"),43738.0)</f>
        <v>43738</v>
      </c>
      <c r="AH1724" s="156">
        <v>1.56986764E9</v>
      </c>
      <c r="AI1724" s="156">
        <v>107687.6226</v>
      </c>
    </row>
    <row r="1725">
      <c r="A1725" s="152">
        <v>1.55905026E9</v>
      </c>
      <c r="B1725" s="152">
        <v>125864.6687</v>
      </c>
      <c r="C1725" s="153">
        <f>IFERROR(__xludf.DUMMYFUNCTION("TO_DATE(INT((A1725/(60*60*24))+""1/1/1970""))"),43613.0)</f>
        <v>43613</v>
      </c>
      <c r="M1725" s="13">
        <v>1.5329808E9</v>
      </c>
      <c r="N1725" s="13">
        <v>30763.8013</v>
      </c>
      <c r="P1725" s="152">
        <v>1.5232824E9</v>
      </c>
      <c r="Q1725" s="152">
        <v>169638.1927</v>
      </c>
      <c r="S1725" s="152">
        <v>1.5396984E9</v>
      </c>
      <c r="T1725" s="152">
        <v>10062.9203</v>
      </c>
      <c r="V1725" s="152">
        <v>1.5143148E9</v>
      </c>
      <c r="W1725" s="152">
        <v>95127.6337</v>
      </c>
      <c r="Y1725" s="152">
        <v>1.5112512E9</v>
      </c>
      <c r="Z1725" s="152">
        <v>84862.7653</v>
      </c>
      <c r="AA1725" s="153">
        <f>IFERROR(__xludf.DUMMYFUNCTION("TO_DATE(INT((AB1725/(60*60*24))+""1/1/1970""))"),44078.0)</f>
        <v>44078</v>
      </c>
      <c r="AB1725" s="156">
        <v>1.599228E9</v>
      </c>
      <c r="AC1725" s="156">
        <v>222824.9898</v>
      </c>
      <c r="AD1725" s="153">
        <f>IFERROR(__xludf.DUMMYFUNCTION("TO_DATE(INT((AE1725/(60*60*24))+""1/1/1970""))"),44090.0)</f>
        <v>44090</v>
      </c>
      <c r="AE1725" s="152">
        <v>1.6002864E9</v>
      </c>
      <c r="AF1725" s="152">
        <v>116164.5387</v>
      </c>
      <c r="AG1725" s="153">
        <f>IFERROR(__xludf.DUMMYFUNCTION("TO_DATE(INT((AH1725/(60*60*24))+""1/1/1970""))"),43738.0)</f>
        <v>43738</v>
      </c>
      <c r="AH1725" s="152">
        <v>1.569883544E9</v>
      </c>
      <c r="AI1725" s="152">
        <v>107745.5426</v>
      </c>
    </row>
    <row r="1726">
      <c r="A1726" s="156">
        <v>1.5590736E9</v>
      </c>
      <c r="B1726" s="156">
        <v>125864.6687</v>
      </c>
      <c r="C1726" s="153">
        <f>IFERROR(__xludf.DUMMYFUNCTION("TO_DATE(INT((A1726/(60*60*24))+""1/1/1970""))"),43613.0)</f>
        <v>43613</v>
      </c>
      <c r="M1726" s="13">
        <v>1.5330456E9</v>
      </c>
      <c r="N1726" s="13">
        <v>30812.3454</v>
      </c>
      <c r="P1726" s="156">
        <v>1.523304E9</v>
      </c>
      <c r="Q1726" s="156">
        <v>169638.1927</v>
      </c>
      <c r="S1726" s="156">
        <v>1.53972E9</v>
      </c>
      <c r="T1726" s="156">
        <v>10062.9203</v>
      </c>
      <c r="V1726" s="156">
        <v>1.5143292E9</v>
      </c>
      <c r="W1726" s="156">
        <v>95127.4981</v>
      </c>
      <c r="Y1726" s="156">
        <v>1.5112908E9</v>
      </c>
      <c r="Z1726" s="156">
        <v>84862.7653</v>
      </c>
      <c r="AA1726" s="153">
        <f>IFERROR(__xludf.DUMMYFUNCTION("TO_DATE(INT((AB1726/(60*60*24))+""1/1/1970""))"),44078.0)</f>
        <v>44078</v>
      </c>
      <c r="AB1726" s="152">
        <v>1.599246E9</v>
      </c>
      <c r="AC1726" s="152">
        <v>228816.8304</v>
      </c>
      <c r="AD1726" s="153">
        <f>IFERROR(__xludf.DUMMYFUNCTION("TO_DATE(INT((AE1726/(60*60*24))+""1/1/1970""))"),44091.0)</f>
        <v>44091</v>
      </c>
      <c r="AE1726" s="156">
        <v>1.6003152E9</v>
      </c>
      <c r="AF1726" s="156">
        <v>115634.1654</v>
      </c>
      <c r="AG1726" s="153">
        <f>IFERROR(__xludf.DUMMYFUNCTION("TO_DATE(INT((AH1726/(60*60*24))+""1/1/1970""))"),43738.0)</f>
        <v>43738</v>
      </c>
      <c r="AH1726" s="156">
        <v>1.569887992E9</v>
      </c>
      <c r="AI1726" s="156">
        <v>107745.5426</v>
      </c>
    </row>
    <row r="1727">
      <c r="A1727" s="152">
        <v>1.55913666E9</v>
      </c>
      <c r="B1727" s="152">
        <v>125864.6687</v>
      </c>
      <c r="C1727" s="153">
        <f>IFERROR(__xludf.DUMMYFUNCTION("TO_DATE(INT((A1727/(60*60*24))+""1/1/1970""))"),43614.0)</f>
        <v>43614</v>
      </c>
      <c r="M1727" s="13">
        <v>1.5330672E9</v>
      </c>
      <c r="N1727" s="13">
        <v>30812.3454</v>
      </c>
      <c r="P1727" s="152">
        <v>1.5233328E9</v>
      </c>
      <c r="Q1727" s="152">
        <v>170867.1591</v>
      </c>
      <c r="S1727" s="152">
        <v>1.5397848E9</v>
      </c>
      <c r="T1727" s="152">
        <v>10065.3398</v>
      </c>
      <c r="V1727" s="152">
        <v>1.5143544E9</v>
      </c>
      <c r="W1727" s="152">
        <v>95126.4908</v>
      </c>
      <c r="Y1727" s="152">
        <v>1.5113052E9</v>
      </c>
      <c r="Z1727" s="152">
        <v>84862.7653</v>
      </c>
      <c r="AA1727" s="153">
        <f>IFERROR(__xludf.DUMMYFUNCTION("TO_DATE(INT((AB1727/(60*60*24))+""1/1/1970""))"),44078.0)</f>
        <v>44078</v>
      </c>
      <c r="AB1727" s="156">
        <v>1.5992496E9</v>
      </c>
      <c r="AC1727" s="156">
        <v>228493.7573</v>
      </c>
      <c r="AD1727" s="153">
        <f>IFERROR(__xludf.DUMMYFUNCTION("TO_DATE(INT((AE1727/(60*60*24))+""1/1/1970""))"),44091.0)</f>
        <v>44091</v>
      </c>
      <c r="AE1727" s="152">
        <v>1.6003512E9</v>
      </c>
      <c r="AF1727" s="152">
        <v>115634.1654</v>
      </c>
      <c r="AG1727" s="153">
        <f>IFERROR(__xludf.DUMMYFUNCTION("TO_DATE(INT((AH1727/(60*60*24))+""1/1/1970""))"),43739.0)</f>
        <v>43739</v>
      </c>
      <c r="AH1727" s="152">
        <v>1.569899356E9</v>
      </c>
      <c r="AI1727" s="152">
        <v>107745.5426</v>
      </c>
    </row>
    <row r="1728">
      <c r="A1728" s="156">
        <v>1.55916E9</v>
      </c>
      <c r="B1728" s="156">
        <v>125864.6687</v>
      </c>
      <c r="C1728" s="153">
        <f>IFERROR(__xludf.DUMMYFUNCTION("TO_DATE(INT((A1728/(60*60*24))+""1/1/1970""))"),43614.0)</f>
        <v>43614</v>
      </c>
      <c r="M1728" s="13">
        <v>1.533132E9</v>
      </c>
      <c r="N1728" s="13">
        <v>30762.0069</v>
      </c>
      <c r="P1728" s="156">
        <v>1.5233724E9</v>
      </c>
      <c r="Q1728" s="156">
        <v>170867.1591</v>
      </c>
      <c r="S1728" s="156">
        <v>1.5398064E9</v>
      </c>
      <c r="T1728" s="156">
        <v>10065.3398</v>
      </c>
      <c r="V1728" s="156">
        <v>1.514394E9</v>
      </c>
      <c r="W1728" s="156">
        <v>95123.0931</v>
      </c>
      <c r="Y1728" s="156">
        <v>1.5113304E9</v>
      </c>
      <c r="Z1728" s="156">
        <v>84893.4074</v>
      </c>
      <c r="AA1728" s="153">
        <f>IFERROR(__xludf.DUMMYFUNCTION("TO_DATE(INT((AB1728/(60*60*24))+""1/1/1970""))"),44079.0)</f>
        <v>44079</v>
      </c>
      <c r="AB1728" s="152">
        <v>1.5992784E9</v>
      </c>
      <c r="AC1728" s="152">
        <v>228493.7573</v>
      </c>
      <c r="AD1728" s="153">
        <f>IFERROR(__xludf.DUMMYFUNCTION("TO_DATE(INT((AE1728/(60*60*24))+""1/1/1970""))"),44091.0)</f>
        <v>44091</v>
      </c>
      <c r="AE1728" s="156">
        <v>1.6003692E9</v>
      </c>
      <c r="AF1728" s="156">
        <v>115634.1654</v>
      </c>
      <c r="AG1728" s="153">
        <f>IFERROR(__xludf.DUMMYFUNCTION("TO_DATE(INT((AH1728/(60*60*24))+""1/1/1970""))"),43739.0)</f>
        <v>43739</v>
      </c>
      <c r="AH1728" s="156">
        <v>1.569915314E9</v>
      </c>
      <c r="AI1728" s="156">
        <v>107745.5426</v>
      </c>
    </row>
    <row r="1729">
      <c r="A1729" s="152">
        <v>1.55922306E9</v>
      </c>
      <c r="B1729" s="152">
        <v>125864.6687</v>
      </c>
      <c r="C1729" s="153">
        <f>IFERROR(__xludf.DUMMYFUNCTION("TO_DATE(INT((A1729/(60*60*24))+""1/1/1970""))"),43615.0)</f>
        <v>43615</v>
      </c>
      <c r="M1729" s="13">
        <v>1.5331536E9</v>
      </c>
      <c r="N1729" s="13">
        <v>30762.0069</v>
      </c>
      <c r="P1729" s="152">
        <v>1.5233904E9</v>
      </c>
      <c r="Q1729" s="152">
        <v>170867.1591</v>
      </c>
      <c r="S1729" s="152">
        <v>1.5398712E9</v>
      </c>
      <c r="T1729" s="152">
        <v>10068.5719</v>
      </c>
      <c r="V1729" s="152">
        <v>1.5144156E9</v>
      </c>
      <c r="W1729" s="152">
        <v>95121.8707</v>
      </c>
      <c r="Y1729" s="152">
        <v>1.51137E9</v>
      </c>
      <c r="Z1729" s="152">
        <v>84893.4074</v>
      </c>
      <c r="AA1729" s="153">
        <f>IFERROR(__xludf.DUMMYFUNCTION("TO_DATE(INT((AB1729/(60*60*24))+""1/1/1970""))"),44082.0)</f>
        <v>44082</v>
      </c>
      <c r="AB1729" s="156">
        <v>1.5995736E9</v>
      </c>
      <c r="AC1729" s="156">
        <v>215654.8687</v>
      </c>
      <c r="AD1729" s="153">
        <f>IFERROR(__xludf.DUMMYFUNCTION("TO_DATE(INT((AE1729/(60*60*24))+""1/1/1970""))"),44091.0)</f>
        <v>44091</v>
      </c>
      <c r="AE1729" s="152">
        <v>1.6003728E9</v>
      </c>
      <c r="AF1729" s="152">
        <v>115634.1654</v>
      </c>
      <c r="AG1729" s="153">
        <f>IFERROR(__xludf.DUMMYFUNCTION("TO_DATE(INT((AH1729/(60*60*24))+""1/1/1970""))"),43739.0)</f>
        <v>43739</v>
      </c>
      <c r="AH1729" s="152">
        <v>1.569931174E9</v>
      </c>
      <c r="AI1729" s="152">
        <v>107745.5426</v>
      </c>
    </row>
    <row r="1730">
      <c r="A1730" s="156">
        <v>1.5592464E9</v>
      </c>
      <c r="B1730" s="156">
        <v>125864.6687</v>
      </c>
      <c r="C1730" s="153">
        <f>IFERROR(__xludf.DUMMYFUNCTION("TO_DATE(INT((A1730/(60*60*24))+""1/1/1970""))"),43615.0)</f>
        <v>43615</v>
      </c>
      <c r="M1730" s="13">
        <v>1.5332184E9</v>
      </c>
      <c r="N1730" s="13">
        <v>30911.4343</v>
      </c>
      <c r="P1730" s="156">
        <v>1.5234192E9</v>
      </c>
      <c r="Q1730" s="156">
        <v>175494.8067</v>
      </c>
      <c r="S1730" s="156">
        <v>1.5398928E9</v>
      </c>
      <c r="T1730" s="156">
        <v>10068.5719</v>
      </c>
      <c r="V1730" s="156">
        <v>1.5144336E9</v>
      </c>
      <c r="W1730" s="156">
        <v>95122.248</v>
      </c>
      <c r="Y1730" s="156">
        <v>1.5113916E9</v>
      </c>
      <c r="Z1730" s="156">
        <v>84893.4074</v>
      </c>
      <c r="AA1730" s="153">
        <f>IFERROR(__xludf.DUMMYFUNCTION("TO_DATE(INT((AB1730/(60*60*24))+""1/1/1970""))"),44082.0)</f>
        <v>44082</v>
      </c>
      <c r="AB1730" s="152">
        <v>1.5995916E9</v>
      </c>
      <c r="AC1730" s="152">
        <v>212693.6072</v>
      </c>
      <c r="AD1730" s="153">
        <f>IFERROR(__xludf.DUMMYFUNCTION("TO_DATE(INT((AE1730/(60*60*24))+""1/1/1970""))"),44092.0)</f>
        <v>44092</v>
      </c>
      <c r="AE1730" s="156">
        <v>1.6004016E9</v>
      </c>
      <c r="AF1730" s="156">
        <v>115264.6223</v>
      </c>
      <c r="AG1730" s="153">
        <f>IFERROR(__xludf.DUMMYFUNCTION("TO_DATE(INT((AH1730/(60*60*24))+""1/1/1970""))"),43739.0)</f>
        <v>43739</v>
      </c>
      <c r="AH1730" s="156">
        <v>1.56994698E9</v>
      </c>
      <c r="AI1730" s="156">
        <v>107604.0561</v>
      </c>
    </row>
    <row r="1731">
      <c r="A1731" s="152">
        <v>1.55930946E9</v>
      </c>
      <c r="B1731" s="152">
        <v>125864.6687</v>
      </c>
      <c r="C1731" s="153">
        <f>IFERROR(__xludf.DUMMYFUNCTION("TO_DATE(INT((A1731/(60*60*24))+""1/1/1970""))"),43616.0)</f>
        <v>43616</v>
      </c>
      <c r="M1731" s="13">
        <v>1.53324E9</v>
      </c>
      <c r="N1731" s="13">
        <v>30911.4343</v>
      </c>
      <c r="P1731" s="152">
        <v>1.5234588E9</v>
      </c>
      <c r="Q1731" s="152">
        <v>175494.8067</v>
      </c>
      <c r="S1731" s="152">
        <v>1.5399576E9</v>
      </c>
      <c r="T1731" s="152">
        <v>10077.3596</v>
      </c>
      <c r="V1731" s="152">
        <v>1.5144732E9</v>
      </c>
      <c r="W1731" s="152">
        <v>95119.4978</v>
      </c>
      <c r="Y1731" s="152">
        <v>1.5114096E9</v>
      </c>
      <c r="Z1731" s="152">
        <v>85420.4511</v>
      </c>
      <c r="AA1731" s="153">
        <f>IFERROR(__xludf.DUMMYFUNCTION("TO_DATE(INT((AB1731/(60*60*24))+""1/1/1970""))"),44082.0)</f>
        <v>44082</v>
      </c>
      <c r="AB1731" s="156">
        <v>1.5995952E9</v>
      </c>
      <c r="AC1731" s="156">
        <v>209941.3492</v>
      </c>
      <c r="AD1731" s="153">
        <f>IFERROR(__xludf.DUMMYFUNCTION("TO_DATE(INT((AE1731/(60*60*24))+""1/1/1970""))"),44092.0)</f>
        <v>44092</v>
      </c>
      <c r="AE1731" s="152">
        <v>1.6004376E9</v>
      </c>
      <c r="AF1731" s="152">
        <v>115264.6223</v>
      </c>
      <c r="AG1731" s="153">
        <f>IFERROR(__xludf.DUMMYFUNCTION("TO_DATE(INT((AH1731/(60*60*24))+""1/1/1970""))"),43739.0)</f>
        <v>43739</v>
      </c>
      <c r="AH1731" s="152">
        <v>1.569962929E9</v>
      </c>
      <c r="AI1731" s="152">
        <v>107210.4486</v>
      </c>
    </row>
    <row r="1732">
      <c r="A1732" s="156">
        <v>1.5593328E9</v>
      </c>
      <c r="B1732" s="156">
        <v>125864.6687</v>
      </c>
      <c r="C1732" s="153">
        <f>IFERROR(__xludf.DUMMYFUNCTION("TO_DATE(INT((A1732/(60*60*24))+""1/1/1970""))"),43616.0)</f>
        <v>43616</v>
      </c>
      <c r="M1732" s="13">
        <v>1.5333048E9</v>
      </c>
      <c r="N1732" s="13">
        <v>31108.3564</v>
      </c>
      <c r="P1732" s="156">
        <v>1.5234768E9</v>
      </c>
      <c r="Q1732" s="156">
        <v>175494.8067</v>
      </c>
      <c r="S1732" s="156">
        <v>1.5399792E9</v>
      </c>
      <c r="T1732" s="156">
        <v>10077.3596</v>
      </c>
      <c r="V1732" s="156">
        <v>1.514502E9</v>
      </c>
      <c r="W1732" s="156">
        <v>95119.0789</v>
      </c>
      <c r="Y1732" s="156">
        <v>1.5114492E9</v>
      </c>
      <c r="Z1732" s="156">
        <v>85420.4511</v>
      </c>
      <c r="AA1732" s="153">
        <f>IFERROR(__xludf.DUMMYFUNCTION("TO_DATE(INT((AB1732/(60*60*24))+""1/1/1970""))"),44083.0)</f>
        <v>44083</v>
      </c>
      <c r="AB1732" s="152">
        <v>1.599624E9</v>
      </c>
      <c r="AC1732" s="152">
        <v>209941.3492</v>
      </c>
      <c r="AD1732" s="153">
        <f>IFERROR(__xludf.DUMMYFUNCTION("TO_DATE(INT((AE1732/(60*60*24))+""1/1/1970""))"),44092.0)</f>
        <v>44092</v>
      </c>
      <c r="AE1732" s="156">
        <v>1.6004556E9</v>
      </c>
      <c r="AF1732" s="156">
        <v>115264.6223</v>
      </c>
      <c r="AG1732" s="153">
        <f>IFERROR(__xludf.DUMMYFUNCTION("TO_DATE(INT((AH1732/(60*60*24))+""1/1/1970""))"),43739.0)</f>
        <v>43739</v>
      </c>
      <c r="AH1732" s="156">
        <v>1.569974325E9</v>
      </c>
      <c r="AI1732" s="156">
        <v>107210.4486</v>
      </c>
    </row>
    <row r="1733">
      <c r="A1733" s="152">
        <v>1.55956866E9</v>
      </c>
      <c r="B1733" s="152">
        <v>125864.6687</v>
      </c>
      <c r="C1733" s="153">
        <f>IFERROR(__xludf.DUMMYFUNCTION("TO_DATE(INT((A1733/(60*60*24))+""1/1/1970""))"),43619.0)</f>
        <v>43619</v>
      </c>
      <c r="M1733" s="13">
        <v>1.5333264E9</v>
      </c>
      <c r="N1733" s="13">
        <v>31108.3564</v>
      </c>
      <c r="P1733" s="152">
        <v>1.5235056E9</v>
      </c>
      <c r="Q1733" s="152">
        <v>173959.1438</v>
      </c>
      <c r="S1733" s="152">
        <v>1.5399936E9</v>
      </c>
      <c r="T1733" s="152">
        <v>10066.8244</v>
      </c>
      <c r="V1733" s="152">
        <v>1.5145128E9</v>
      </c>
      <c r="W1733" s="152">
        <v>95120.1787</v>
      </c>
      <c r="Y1733" s="152">
        <v>1.511478E9</v>
      </c>
      <c r="Z1733" s="152">
        <v>85420.4511</v>
      </c>
      <c r="AA1733" s="153">
        <f>IFERROR(__xludf.DUMMYFUNCTION("TO_DATE(INT((AB1733/(60*60*24))+""1/1/1970""))"),44083.0)</f>
        <v>44083</v>
      </c>
      <c r="AB1733" s="156">
        <v>1.59966E9</v>
      </c>
      <c r="AC1733" s="156">
        <v>216913.9531</v>
      </c>
      <c r="AD1733" s="153">
        <f>IFERROR(__xludf.DUMMYFUNCTION("TO_DATE(INT((AE1733/(60*60*24))+""1/1/1970""))"),44092.0)</f>
        <v>44092</v>
      </c>
      <c r="AE1733" s="152">
        <v>1.6004592E9</v>
      </c>
      <c r="AF1733" s="152">
        <v>115264.6223</v>
      </c>
      <c r="AG1733" s="153">
        <f>IFERROR(__xludf.DUMMYFUNCTION("TO_DATE(INT((AH1733/(60*60*24))+""1/1/1970""))"),43740.0)</f>
        <v>43740</v>
      </c>
      <c r="AH1733" s="152">
        <v>1.569978722E9</v>
      </c>
      <c r="AI1733" s="152">
        <v>107210.4486</v>
      </c>
    </row>
    <row r="1734">
      <c r="A1734" s="156">
        <v>1.559592E9</v>
      </c>
      <c r="B1734" s="156">
        <v>125864.6687</v>
      </c>
      <c r="C1734" s="153">
        <f>IFERROR(__xludf.DUMMYFUNCTION("TO_DATE(INT((A1734/(60*60*24))+""1/1/1970""))"),43619.0)</f>
        <v>43619</v>
      </c>
      <c r="M1734" s="13">
        <v>1.5333408E9</v>
      </c>
      <c r="N1734" s="13">
        <v>31151.0258</v>
      </c>
      <c r="P1734" s="156">
        <v>1.5235452E9</v>
      </c>
      <c r="Q1734" s="156">
        <v>173959.1438</v>
      </c>
      <c r="S1734" s="156">
        <v>1.5401664E9</v>
      </c>
      <c r="T1734" s="156">
        <v>10067.373</v>
      </c>
      <c r="V1734" s="156">
        <v>1.5145524E9</v>
      </c>
      <c r="W1734" s="156">
        <v>95120.0592</v>
      </c>
      <c r="Y1734" s="156">
        <v>1.5114888E9</v>
      </c>
      <c r="Z1734" s="156">
        <v>85679.647</v>
      </c>
      <c r="AA1734" s="153">
        <f>IFERROR(__xludf.DUMMYFUNCTION("TO_DATE(INT((AB1734/(60*60*24))+""1/1/1970""))"),44083.0)</f>
        <v>44083</v>
      </c>
      <c r="AB1734" s="152">
        <v>1.599678E9</v>
      </c>
      <c r="AC1734" s="152">
        <v>219949.4</v>
      </c>
      <c r="AD1734" s="153">
        <f>IFERROR(__xludf.DUMMYFUNCTION("TO_DATE(INT((AE1734/(60*60*24))+""1/1/1970""))"),44093.0)</f>
        <v>44093</v>
      </c>
      <c r="AE1734" s="156">
        <v>1.600488E9</v>
      </c>
      <c r="AF1734" s="156">
        <v>115367.3473</v>
      </c>
      <c r="AG1734" s="153">
        <f>IFERROR(__xludf.DUMMYFUNCTION("TO_DATE(INT((AH1734/(60*60*24))+""1/1/1970""))"),43740.0)</f>
        <v>43740</v>
      </c>
      <c r="AH1734" s="156">
        <v>1.569994553E9</v>
      </c>
      <c r="AI1734" s="156">
        <v>107210.4486</v>
      </c>
    </row>
    <row r="1735">
      <c r="A1735" s="152">
        <v>1.55965506E9</v>
      </c>
      <c r="B1735" s="152">
        <v>125864.6687</v>
      </c>
      <c r="C1735" s="153">
        <f>IFERROR(__xludf.DUMMYFUNCTION("TO_DATE(INT((A1735/(60*60*24))+""1/1/1970""))"),43620.0)</f>
        <v>43620</v>
      </c>
      <c r="M1735" s="13">
        <v>1.5334272E9</v>
      </c>
      <c r="N1735" s="13">
        <v>31151.0258</v>
      </c>
      <c r="P1735" s="152">
        <v>1.5235632E9</v>
      </c>
      <c r="Q1735" s="152">
        <v>173959.1438</v>
      </c>
      <c r="S1735" s="152">
        <v>1.5402168E9</v>
      </c>
      <c r="T1735" s="152">
        <v>10067.373</v>
      </c>
      <c r="V1735" s="152">
        <v>1.5145848E9</v>
      </c>
      <c r="W1735" s="152">
        <v>95116.0684</v>
      </c>
      <c r="Y1735" s="152">
        <v>1.5115284E9</v>
      </c>
      <c r="Z1735" s="152">
        <v>85679.647</v>
      </c>
      <c r="AA1735" s="153">
        <f>IFERROR(__xludf.DUMMYFUNCTION("TO_DATE(INT((AB1735/(60*60*24))+""1/1/1970""))"),44083.0)</f>
        <v>44083</v>
      </c>
      <c r="AB1735" s="156">
        <v>1.5996816E9</v>
      </c>
      <c r="AC1735" s="156">
        <v>220394.6783</v>
      </c>
      <c r="AD1735" s="153">
        <f>IFERROR(__xludf.DUMMYFUNCTION("TO_DATE(INT((AE1735/(60*60*24))+""1/1/1970""))"),44095.0)</f>
        <v>44095</v>
      </c>
      <c r="AE1735" s="152">
        <v>1.6006968E9</v>
      </c>
      <c r="AF1735" s="152">
        <v>115367.3473</v>
      </c>
      <c r="AG1735" s="153">
        <f>IFERROR(__xludf.DUMMYFUNCTION("TO_DATE(INT((AH1735/(60*60*24))+""1/1/1970""))"),43740.0)</f>
        <v>43740</v>
      </c>
      <c r="AH1735" s="152">
        <v>1.570010366E9</v>
      </c>
      <c r="AI1735" s="152">
        <v>107210.4486</v>
      </c>
    </row>
    <row r="1736">
      <c r="A1736" s="156">
        <v>1.5596784E9</v>
      </c>
      <c r="B1736" s="156">
        <v>125864.6687</v>
      </c>
      <c r="C1736" s="153">
        <f>IFERROR(__xludf.DUMMYFUNCTION("TO_DATE(INT((A1736/(60*60*24))+""1/1/1970""))"),43620.0)</f>
        <v>43620</v>
      </c>
      <c r="M1736" s="13">
        <v>1.5335136E9</v>
      </c>
      <c r="N1736" s="13">
        <v>31188.9232</v>
      </c>
      <c r="P1736" s="156">
        <v>1.523592E9</v>
      </c>
      <c r="Q1736" s="156">
        <v>176367.8524</v>
      </c>
      <c r="S1736" s="156">
        <v>1.5402384E9</v>
      </c>
      <c r="T1736" s="156">
        <v>10067.373</v>
      </c>
      <c r="V1736" s="156">
        <v>1.5147612E9</v>
      </c>
      <c r="W1736" s="156">
        <v>95116.0684</v>
      </c>
      <c r="Y1736" s="156">
        <v>1.5115608E9</v>
      </c>
      <c r="Z1736" s="156">
        <v>85679.647</v>
      </c>
      <c r="AA1736" s="153">
        <f>IFERROR(__xludf.DUMMYFUNCTION("TO_DATE(INT((AB1736/(60*60*24))+""1/1/1970""))"),44084.0)</f>
        <v>44084</v>
      </c>
      <c r="AB1736" s="152">
        <v>1.5997104E9</v>
      </c>
      <c r="AC1736" s="152">
        <v>220394.6783</v>
      </c>
      <c r="AD1736" s="153">
        <f>IFERROR(__xludf.DUMMYFUNCTION("TO_DATE(INT((AE1736/(60*60*24))+""1/1/1970""))"),44095.0)</f>
        <v>44095</v>
      </c>
      <c r="AE1736" s="156">
        <v>1.6007148E9</v>
      </c>
      <c r="AF1736" s="156">
        <v>115367.3473</v>
      </c>
      <c r="AG1736" s="153">
        <f>IFERROR(__xludf.DUMMYFUNCTION("TO_DATE(INT((AH1736/(60*60*24))+""1/1/1970""))"),43740.0)</f>
        <v>43740</v>
      </c>
      <c r="AH1736" s="156">
        <v>1.570026159E9</v>
      </c>
      <c r="AI1736" s="156">
        <v>106612.2892</v>
      </c>
    </row>
    <row r="1737">
      <c r="A1737" s="152">
        <v>1.55974146E9</v>
      </c>
      <c r="B1737" s="152">
        <v>125864.6687</v>
      </c>
      <c r="C1737" s="153">
        <f>IFERROR(__xludf.DUMMYFUNCTION("TO_DATE(INT((A1737/(60*60*24))+""1/1/1970""))"),43621.0)</f>
        <v>43621</v>
      </c>
      <c r="M1737" s="13">
        <v>1.533564E9</v>
      </c>
      <c r="N1737" s="13">
        <v>31188.9232</v>
      </c>
      <c r="P1737" s="152">
        <v>1.5236316E9</v>
      </c>
      <c r="Q1737" s="152">
        <v>176367.8524</v>
      </c>
      <c r="S1737" s="152">
        <v>1.5403032E9</v>
      </c>
      <c r="T1737" s="152">
        <v>10070.7592</v>
      </c>
      <c r="V1737" s="152">
        <v>1.5148008E9</v>
      </c>
      <c r="W1737" s="152">
        <v>95116.0684</v>
      </c>
      <c r="Y1737" s="152">
        <v>1.511568E9</v>
      </c>
      <c r="Z1737" s="152">
        <v>86273.7427</v>
      </c>
      <c r="AA1737" s="153">
        <f>IFERROR(__xludf.DUMMYFUNCTION("TO_DATE(INT((AB1737/(60*60*24))+""1/1/1970""))"),44084.0)</f>
        <v>44084</v>
      </c>
      <c r="AB1737" s="156">
        <v>1.5997464E9</v>
      </c>
      <c r="AC1737" s="156">
        <v>224384.0714</v>
      </c>
      <c r="AD1737" s="153">
        <f>IFERROR(__xludf.DUMMYFUNCTION("TO_DATE(INT((AE1737/(60*60*24))+""1/1/1970""))"),44095.0)</f>
        <v>44095</v>
      </c>
      <c r="AE1737" s="152">
        <v>1.6007184E9</v>
      </c>
      <c r="AF1737" s="152">
        <v>115367.3473</v>
      </c>
      <c r="AG1737" s="153">
        <f>IFERROR(__xludf.DUMMYFUNCTION("TO_DATE(INT((AH1737/(60*60*24))+""1/1/1970""))"),43740.0)</f>
        <v>43740</v>
      </c>
      <c r="AH1737" s="152">
        <v>1.57004196E9</v>
      </c>
      <c r="AI1737" s="152">
        <v>106249.6744</v>
      </c>
    </row>
    <row r="1738">
      <c r="A1738" s="156">
        <v>1.5597648E9</v>
      </c>
      <c r="B1738" s="156">
        <v>125864.6687</v>
      </c>
      <c r="C1738" s="153">
        <f>IFERROR(__xludf.DUMMYFUNCTION("TO_DATE(INT((A1738/(60*60*24))+""1/1/1970""))"),43621.0)</f>
        <v>43621</v>
      </c>
      <c r="M1738" s="13">
        <v>1.5335856E9</v>
      </c>
      <c r="N1738" s="13">
        <v>31188.9232</v>
      </c>
      <c r="P1738" s="156">
        <v>1.5236496E9</v>
      </c>
      <c r="Q1738" s="156">
        <v>176367.8524</v>
      </c>
      <c r="S1738" s="156">
        <v>1.5403248E9</v>
      </c>
      <c r="T1738" s="156">
        <v>10070.7592</v>
      </c>
      <c r="V1738" s="156">
        <v>1.5148404E9</v>
      </c>
      <c r="W1738" s="156">
        <v>95116.0684</v>
      </c>
      <c r="Y1738" s="156">
        <v>1.5117372E9</v>
      </c>
      <c r="Z1738" s="156">
        <v>86273.7427</v>
      </c>
      <c r="AA1738" s="153">
        <f>IFERROR(__xludf.DUMMYFUNCTION("TO_DATE(INT((AB1738/(60*60*24))+""1/1/1970""))"),44084.0)</f>
        <v>44084</v>
      </c>
      <c r="AB1738" s="152">
        <v>1.5997644E9</v>
      </c>
      <c r="AC1738" s="152">
        <v>218342.9948</v>
      </c>
      <c r="AD1738" s="153">
        <f>IFERROR(__xludf.DUMMYFUNCTION("TO_DATE(INT((AE1738/(60*60*24))+""1/1/1970""))"),44096.0)</f>
        <v>44096</v>
      </c>
      <c r="AE1738" s="156">
        <v>1.6007472E9</v>
      </c>
      <c r="AF1738" s="156">
        <v>115606.5855</v>
      </c>
      <c r="AG1738" s="153">
        <f>IFERROR(__xludf.DUMMYFUNCTION("TO_DATE(INT((AH1738/(60*60*24))+""1/1/1970""))"),43740.0)</f>
        <v>43740</v>
      </c>
      <c r="AH1738" s="156">
        <v>1.570057781E9</v>
      </c>
      <c r="AI1738" s="156">
        <v>106492.9418</v>
      </c>
    </row>
    <row r="1739">
      <c r="A1739" s="152">
        <v>1.55982786E9</v>
      </c>
      <c r="B1739" s="152">
        <v>125864.6687</v>
      </c>
      <c r="C1739" s="153">
        <f>IFERROR(__xludf.DUMMYFUNCTION("TO_DATE(INT((A1739/(60*60*24))+""1/1/1970""))"),43622.0)</f>
        <v>43622</v>
      </c>
      <c r="M1739" s="13">
        <v>1.5336504E9</v>
      </c>
      <c r="N1739" s="13">
        <v>31466.2993</v>
      </c>
      <c r="P1739" s="152">
        <v>1.5236784E9</v>
      </c>
      <c r="Q1739" s="152">
        <v>175530.5455</v>
      </c>
      <c r="S1739" s="152">
        <v>1.5403896E9</v>
      </c>
      <c r="T1739" s="152">
        <v>10074.7785</v>
      </c>
      <c r="V1739" s="152">
        <v>1.5148476E9</v>
      </c>
      <c r="W1739" s="152">
        <v>95116.0684</v>
      </c>
      <c r="Y1739" s="152">
        <v>1.5117768E9</v>
      </c>
      <c r="Z1739" s="152">
        <v>86234.8093</v>
      </c>
      <c r="AA1739" s="153">
        <f>IFERROR(__xludf.DUMMYFUNCTION("TO_DATE(INT((AB1739/(60*60*24))+""1/1/1970""))"),44084.0)</f>
        <v>44084</v>
      </c>
      <c r="AB1739" s="156">
        <v>1.599768E9</v>
      </c>
      <c r="AC1739" s="156">
        <v>216846.0922</v>
      </c>
      <c r="AD1739" s="153">
        <f>IFERROR(__xludf.DUMMYFUNCTION("TO_DATE(INT((AE1739/(60*60*24))+""1/1/1970""))"),44096.0)</f>
        <v>44096</v>
      </c>
      <c r="AE1739" s="152">
        <v>1.6007832E9</v>
      </c>
      <c r="AF1739" s="152">
        <v>115606.5855</v>
      </c>
      <c r="AG1739" s="153">
        <f>IFERROR(__xludf.DUMMYFUNCTION("TO_DATE(INT((AH1739/(60*60*24))+""1/1/1970""))"),43740.0)</f>
        <v>43740</v>
      </c>
      <c r="AH1739" s="152">
        <v>1.570060395E9</v>
      </c>
      <c r="AI1739" s="152">
        <v>106492.9418</v>
      </c>
    </row>
    <row r="1740">
      <c r="A1740" s="156">
        <v>1.5598512E9</v>
      </c>
      <c r="B1740" s="156">
        <v>125864.6687</v>
      </c>
      <c r="C1740" s="153">
        <f>IFERROR(__xludf.DUMMYFUNCTION("TO_DATE(INT((A1740/(60*60*24))+""1/1/1970""))"),43622.0)</f>
        <v>43622</v>
      </c>
      <c r="M1740" s="13">
        <v>1.533672E9</v>
      </c>
      <c r="N1740" s="13">
        <v>31466.2993</v>
      </c>
      <c r="P1740" s="156">
        <v>1.5238872E9</v>
      </c>
      <c r="Q1740" s="156">
        <v>175530.5455</v>
      </c>
      <c r="S1740" s="156">
        <v>1.5404112E9</v>
      </c>
      <c r="T1740" s="156">
        <v>10074.7785</v>
      </c>
      <c r="V1740" s="156">
        <v>1.51488E9</v>
      </c>
      <c r="W1740" s="156">
        <v>95115.9642</v>
      </c>
      <c r="Y1740" s="156">
        <v>1.5118164E9</v>
      </c>
      <c r="Z1740" s="156">
        <v>86234.8093</v>
      </c>
      <c r="AA1740" s="153">
        <f>IFERROR(__xludf.DUMMYFUNCTION("TO_DATE(INT((AB1740/(60*60*24))+""1/1/1970""))"),44085.0)</f>
        <v>44085</v>
      </c>
      <c r="AB1740" s="152">
        <v>1.5997968E9</v>
      </c>
      <c r="AC1740" s="152">
        <v>216846.0922</v>
      </c>
      <c r="AD1740" s="153">
        <f>IFERROR(__xludf.DUMMYFUNCTION("TO_DATE(INT((AE1740/(60*60*24))+""1/1/1970""))"),44096.0)</f>
        <v>44096</v>
      </c>
      <c r="AE1740" s="156">
        <v>1.6008012E9</v>
      </c>
      <c r="AF1740" s="156">
        <v>115606.5855</v>
      </c>
      <c r="AG1740" s="153">
        <f>IFERROR(__xludf.DUMMYFUNCTION("TO_DATE(INT((AH1740/(60*60*24))+""1/1/1970""))"),43741.0)</f>
        <v>43741</v>
      </c>
      <c r="AH1740" s="156">
        <v>1.570073583E9</v>
      </c>
      <c r="AI1740" s="156">
        <v>106492.9418</v>
      </c>
    </row>
    <row r="1741">
      <c r="A1741" s="152">
        <v>1.55991426E9</v>
      </c>
      <c r="B1741" s="152">
        <v>125864.6687</v>
      </c>
      <c r="C1741" s="153">
        <f>IFERROR(__xludf.DUMMYFUNCTION("TO_DATE(INT((A1741/(60*60*24))+""1/1/1970""))"),43623.0)</f>
        <v>43623</v>
      </c>
      <c r="M1741" s="13">
        <v>1.5337368E9</v>
      </c>
      <c r="N1741" s="13">
        <v>31463.6918</v>
      </c>
      <c r="P1741" s="152">
        <v>1.5239088E9</v>
      </c>
      <c r="Q1741" s="152">
        <v>175530.5455</v>
      </c>
      <c r="S1741" s="152">
        <v>1.540476E9</v>
      </c>
      <c r="T1741" s="152">
        <v>10093.5393</v>
      </c>
      <c r="V1741" s="152">
        <v>1.5149196E9</v>
      </c>
      <c r="W1741" s="152">
        <v>95119.9388</v>
      </c>
      <c r="Y1741" s="152">
        <v>1.5118236E9</v>
      </c>
      <c r="Z1741" s="152">
        <v>86234.8093</v>
      </c>
      <c r="AA1741" s="153">
        <f>IFERROR(__xludf.DUMMYFUNCTION("TO_DATE(INT((AB1741/(60*60*24))+""1/1/1970""))"),44085.0)</f>
        <v>44085</v>
      </c>
      <c r="AB1741" s="156">
        <v>1.5998328E9</v>
      </c>
      <c r="AC1741" s="156">
        <v>215613.8474</v>
      </c>
      <c r="AD1741" s="153">
        <f>IFERROR(__xludf.DUMMYFUNCTION("TO_DATE(INT((AE1741/(60*60*24))+""1/1/1970""))"),44096.0)</f>
        <v>44096</v>
      </c>
      <c r="AE1741" s="152">
        <v>1.6008048E9</v>
      </c>
      <c r="AF1741" s="152">
        <v>115606.5855</v>
      </c>
      <c r="AG1741" s="153">
        <f>IFERROR(__xludf.DUMMYFUNCTION("TO_DATE(INT((AH1741/(60*60*24))+""1/1/1970""))"),43741.0)</f>
        <v>43741</v>
      </c>
      <c r="AH1741" s="152">
        <v>1.570089398E9</v>
      </c>
      <c r="AI1741" s="152">
        <v>106492.9418</v>
      </c>
    </row>
    <row r="1742">
      <c r="A1742" s="156">
        <v>1.5599376E9</v>
      </c>
      <c r="B1742" s="156">
        <v>125864.6687</v>
      </c>
      <c r="C1742" s="153">
        <f>IFERROR(__xludf.DUMMYFUNCTION("TO_DATE(INT((A1742/(60*60*24))+""1/1/1970""))"),43623.0)</f>
        <v>43623</v>
      </c>
      <c r="M1742" s="13">
        <v>1.5337584E9</v>
      </c>
      <c r="N1742" s="13">
        <v>31463.6918</v>
      </c>
      <c r="P1742" s="156">
        <v>1.5239376E9</v>
      </c>
      <c r="Q1742" s="156">
        <v>177898.6894</v>
      </c>
      <c r="S1742" s="156">
        <v>1.5404976E9</v>
      </c>
      <c r="T1742" s="156">
        <v>10093.5393</v>
      </c>
      <c r="V1742" s="156">
        <v>1.514934E9</v>
      </c>
      <c r="W1742" s="156">
        <v>95121.179</v>
      </c>
      <c r="Y1742" s="156">
        <v>1.511856E9</v>
      </c>
      <c r="Z1742" s="156">
        <v>86064.6556</v>
      </c>
      <c r="AA1742" s="153">
        <f>IFERROR(__xludf.DUMMYFUNCTION("TO_DATE(INT((AB1742/(60*60*24))+""1/1/1970""))"),44085.0)</f>
        <v>44085</v>
      </c>
      <c r="AB1742" s="152">
        <v>1.5998508E9</v>
      </c>
      <c r="AC1742" s="152">
        <v>213498.5392</v>
      </c>
      <c r="AD1742" s="153">
        <f>IFERROR(__xludf.DUMMYFUNCTION("TO_DATE(INT((AE1742/(60*60*24))+""1/1/1970""))"),44097.0)</f>
        <v>44097</v>
      </c>
      <c r="AE1742" s="156">
        <v>1.6008336E9</v>
      </c>
      <c r="AF1742" s="156">
        <v>116290.1401</v>
      </c>
      <c r="AG1742" s="153">
        <f>IFERROR(__xludf.DUMMYFUNCTION("TO_DATE(INT((AH1742/(60*60*24))+""1/1/1970""))"),43741.0)</f>
        <v>43741</v>
      </c>
      <c r="AH1742" s="156">
        <v>1.570105194E9</v>
      </c>
      <c r="AI1742" s="156">
        <v>106492.9418</v>
      </c>
    </row>
    <row r="1743">
      <c r="A1743" s="152">
        <v>1.56017346E9</v>
      </c>
      <c r="B1743" s="152">
        <v>125864.6687</v>
      </c>
      <c r="C1743" s="153">
        <f>IFERROR(__xludf.DUMMYFUNCTION("TO_DATE(INT((A1743/(60*60*24))+""1/1/1970""))"),43626.0)</f>
        <v>43626</v>
      </c>
      <c r="M1743" s="13">
        <v>1.5338232E9</v>
      </c>
      <c r="N1743" s="13">
        <v>31606.8235</v>
      </c>
      <c r="P1743" s="152">
        <v>1.5239772E9</v>
      </c>
      <c r="Q1743" s="152">
        <v>177898.6894</v>
      </c>
      <c r="S1743" s="152">
        <v>1.5405624E9</v>
      </c>
      <c r="T1743" s="152">
        <v>10100.4576</v>
      </c>
      <c r="V1743" s="152">
        <v>1.5149592E9</v>
      </c>
      <c r="W1743" s="152">
        <v>95119.8802</v>
      </c>
      <c r="Y1743" s="152">
        <v>1.5118956E9</v>
      </c>
      <c r="Z1743" s="152">
        <v>86064.6556</v>
      </c>
      <c r="AA1743" s="153">
        <f>IFERROR(__xludf.DUMMYFUNCTION("TO_DATE(INT((AB1743/(60*60*24))+""1/1/1970""))"),44085.0)</f>
        <v>44085</v>
      </c>
      <c r="AB1743" s="156">
        <v>1.5998544E9</v>
      </c>
      <c r="AC1743" s="156">
        <v>214079.7039</v>
      </c>
      <c r="AD1743" s="153">
        <f>IFERROR(__xludf.DUMMYFUNCTION("TO_DATE(INT((AE1743/(60*60*24))+""1/1/1970""))"),44097.0)</f>
        <v>44097</v>
      </c>
      <c r="AE1743" s="152">
        <v>1.6008696E9</v>
      </c>
      <c r="AF1743" s="152">
        <v>116290.1401</v>
      </c>
      <c r="AG1743" s="153">
        <f>IFERROR(__xludf.DUMMYFUNCTION("TO_DATE(INT((AH1743/(60*60*24))+""1/1/1970""))"),43741.0)</f>
        <v>43741</v>
      </c>
      <c r="AH1743" s="152">
        <v>1.570120984E9</v>
      </c>
      <c r="AI1743" s="152">
        <v>106492.9418</v>
      </c>
    </row>
    <row r="1744">
      <c r="A1744" s="156">
        <v>1.5601968E9</v>
      </c>
      <c r="B1744" s="156">
        <v>125864.6687</v>
      </c>
      <c r="C1744" s="153">
        <f>IFERROR(__xludf.DUMMYFUNCTION("TO_DATE(INT((A1744/(60*60*24))+""1/1/1970""))"),43626.0)</f>
        <v>43626</v>
      </c>
      <c r="M1744" s="13">
        <v>1.5338448E9</v>
      </c>
      <c r="N1744" s="13">
        <v>31606.8235</v>
      </c>
      <c r="P1744" s="156">
        <v>1.5239952E9</v>
      </c>
      <c r="Q1744" s="156">
        <v>177898.6894</v>
      </c>
      <c r="S1744" s="156">
        <v>1.540584E9</v>
      </c>
      <c r="T1744" s="156">
        <v>10100.4576</v>
      </c>
      <c r="V1744" s="156">
        <v>1.5149988E9</v>
      </c>
      <c r="W1744" s="156">
        <v>95125.6797</v>
      </c>
      <c r="Y1744" s="156">
        <v>1.51191E9</v>
      </c>
      <c r="Z1744" s="156">
        <v>86064.6556</v>
      </c>
      <c r="AA1744" s="153">
        <f>IFERROR(__xludf.DUMMYFUNCTION("TO_DATE(INT((AB1744/(60*60*24))+""1/1/1970""))"),44086.0)</f>
        <v>44086</v>
      </c>
      <c r="AB1744" s="152">
        <v>1.5998832E9</v>
      </c>
      <c r="AC1744" s="152">
        <v>214079.7039</v>
      </c>
      <c r="AD1744" s="153">
        <f>IFERROR(__xludf.DUMMYFUNCTION("TO_DATE(INT((AE1744/(60*60*24))+""1/1/1970""))"),44097.0)</f>
        <v>44097</v>
      </c>
      <c r="AE1744" s="156">
        <v>1.6008876E9</v>
      </c>
      <c r="AF1744" s="156">
        <v>116290.1401</v>
      </c>
      <c r="AG1744" s="153">
        <f>IFERROR(__xludf.DUMMYFUNCTION("TO_DATE(INT((AH1744/(60*60*24))+""1/1/1970""))"),43741.0)</f>
        <v>43741</v>
      </c>
      <c r="AH1744" s="156">
        <v>1.570136783E9</v>
      </c>
      <c r="AI1744" s="156">
        <v>106492.9418</v>
      </c>
    </row>
    <row r="1745">
      <c r="A1745" s="152">
        <v>1.56025986E9</v>
      </c>
      <c r="B1745" s="152">
        <v>125864.6687</v>
      </c>
      <c r="C1745" s="153">
        <f>IFERROR(__xludf.DUMMYFUNCTION("TO_DATE(INT((A1745/(60*60*24))+""1/1/1970""))"),43627.0)</f>
        <v>43627</v>
      </c>
      <c r="M1745" s="13">
        <v>1.5339096E9</v>
      </c>
      <c r="N1745" s="13">
        <v>31982.116</v>
      </c>
      <c r="P1745" s="152">
        <v>1.524024E9</v>
      </c>
      <c r="Q1745" s="152">
        <v>181022.006</v>
      </c>
      <c r="S1745" s="152">
        <v>1.5405984E9</v>
      </c>
      <c r="T1745" s="152">
        <v>10097.2598</v>
      </c>
      <c r="V1745" s="152">
        <v>1.5150204E9</v>
      </c>
      <c r="W1745" s="152">
        <v>95122.6257</v>
      </c>
      <c r="Y1745" s="152">
        <v>1.5119352E9</v>
      </c>
      <c r="Z1745" s="152">
        <v>85671.7161</v>
      </c>
      <c r="AA1745" s="153">
        <f>IFERROR(__xludf.DUMMYFUNCTION("TO_DATE(INT((AB1745/(60*60*24))+""1/1/1970""))"),44088.0)</f>
        <v>44088</v>
      </c>
      <c r="AB1745" s="156">
        <v>1.600092E9</v>
      </c>
      <c r="AC1745" s="156">
        <v>221121.9041</v>
      </c>
      <c r="AD1745" s="153">
        <f>IFERROR(__xludf.DUMMYFUNCTION("TO_DATE(INT((AE1745/(60*60*24))+""1/1/1970""))"),44097.0)</f>
        <v>44097</v>
      </c>
      <c r="AE1745" s="152">
        <v>1.6008912E9</v>
      </c>
      <c r="AF1745" s="152">
        <v>116290.1401</v>
      </c>
      <c r="AG1745" s="153">
        <f>IFERROR(__xludf.DUMMYFUNCTION("TO_DATE(INT((AH1745/(60*60*24))+""1/1/1970""))"),43741.0)</f>
        <v>43741</v>
      </c>
      <c r="AH1745" s="152">
        <v>1.570146716E9</v>
      </c>
      <c r="AI1745" s="152">
        <v>106492.9418</v>
      </c>
    </row>
    <row r="1746">
      <c r="A1746" s="156">
        <v>1.5602832E9</v>
      </c>
      <c r="B1746" s="156">
        <v>125140.8192</v>
      </c>
      <c r="C1746" s="153">
        <f>IFERROR(__xludf.DUMMYFUNCTION("TO_DATE(INT((A1746/(60*60*24))+""1/1/1970""))"),43627.0)</f>
        <v>43627</v>
      </c>
      <c r="M1746" s="13">
        <v>1.5339312E9</v>
      </c>
      <c r="N1746" s="13">
        <v>31982.116</v>
      </c>
      <c r="P1746" s="156">
        <v>1.5240636E9</v>
      </c>
      <c r="Q1746" s="156">
        <v>181022.006</v>
      </c>
      <c r="S1746" s="156">
        <v>1.5407712E9</v>
      </c>
      <c r="T1746" s="156">
        <v>10097.2598</v>
      </c>
      <c r="V1746" s="156">
        <v>1.5150384E9</v>
      </c>
      <c r="W1746" s="156">
        <v>95121.8327</v>
      </c>
      <c r="Y1746" s="156">
        <v>1.5119748E9</v>
      </c>
      <c r="Z1746" s="156">
        <v>85671.7161</v>
      </c>
      <c r="AA1746" s="153">
        <f>IFERROR(__xludf.DUMMYFUNCTION("TO_DATE(INT((AB1746/(60*60*24))+""1/1/1970""))"),44088.0)</f>
        <v>44088</v>
      </c>
      <c r="AB1746" s="152">
        <v>1.60011E9</v>
      </c>
      <c r="AC1746" s="152">
        <v>222279.1315</v>
      </c>
      <c r="AD1746" s="153">
        <f>IFERROR(__xludf.DUMMYFUNCTION("TO_DATE(INT((AE1746/(60*60*24))+""1/1/1970""))"),44098.0)</f>
        <v>44098</v>
      </c>
      <c r="AE1746" s="156">
        <v>1.60092E9</v>
      </c>
      <c r="AF1746" s="156">
        <v>116413.7701</v>
      </c>
      <c r="AG1746" s="153">
        <f>IFERROR(__xludf.DUMMYFUNCTION("TO_DATE(INT((AH1746/(60*60*24))+""1/1/1970""))"),43742.0)</f>
        <v>43742</v>
      </c>
      <c r="AH1746" s="156">
        <v>1.570152606E9</v>
      </c>
      <c r="AI1746" s="156">
        <v>106492.9418</v>
      </c>
    </row>
    <row r="1747">
      <c r="A1747" s="152">
        <v>1.56034626E9</v>
      </c>
      <c r="B1747" s="152">
        <v>125166.7453</v>
      </c>
      <c r="C1747" s="153">
        <f>IFERROR(__xludf.DUMMYFUNCTION("TO_DATE(INT((A1747/(60*60*24))+""1/1/1970""))"),43628.0)</f>
        <v>43628</v>
      </c>
      <c r="M1747" s="13">
        <v>1.5339456E9</v>
      </c>
      <c r="N1747" s="13">
        <v>33251.0046</v>
      </c>
      <c r="P1747" s="152">
        <v>1.5240816E9</v>
      </c>
      <c r="Q1747" s="152">
        <v>181022.006</v>
      </c>
      <c r="S1747" s="152">
        <v>1.5408216E9</v>
      </c>
      <c r="T1747" s="152">
        <v>10097.2598</v>
      </c>
      <c r="V1747" s="152">
        <v>1.515078E9</v>
      </c>
      <c r="W1747" s="152">
        <v>95114.5326</v>
      </c>
      <c r="Y1747" s="152">
        <v>1.5119964E9</v>
      </c>
      <c r="Z1747" s="152">
        <v>85671.7161</v>
      </c>
      <c r="AA1747" s="153">
        <f>IFERROR(__xludf.DUMMYFUNCTION("TO_DATE(INT((AB1747/(60*60*24))+""1/1/1970""))"),44088.0)</f>
        <v>44088</v>
      </c>
      <c r="AB1747" s="156">
        <v>1.6001136E9</v>
      </c>
      <c r="AC1747" s="156">
        <v>224019.1842</v>
      </c>
      <c r="AD1747" s="153">
        <f>IFERROR(__xludf.DUMMYFUNCTION("TO_DATE(INT((AE1747/(60*60*24))+""1/1/1970""))"),44098.0)</f>
        <v>44098</v>
      </c>
      <c r="AE1747" s="152">
        <v>1.600956E9</v>
      </c>
      <c r="AF1747" s="152">
        <v>116413.7701</v>
      </c>
      <c r="AG1747" s="153">
        <f>IFERROR(__xludf.DUMMYFUNCTION("TO_DATE(INT((AH1747/(60*60*24))+""1/1/1970""))"),43742.0)</f>
        <v>43742</v>
      </c>
      <c r="AH1747" s="152">
        <v>1.570168396E9</v>
      </c>
      <c r="AI1747" s="152">
        <v>106492.9418</v>
      </c>
    </row>
    <row r="1748">
      <c r="A1748" s="156">
        <v>1.5603696E9</v>
      </c>
      <c r="B1748" s="156">
        <v>124920.4474</v>
      </c>
      <c r="C1748" s="153">
        <f>IFERROR(__xludf.DUMMYFUNCTION("TO_DATE(INT((A1748/(60*60*24))+""1/1/1970""))"),43628.0)</f>
        <v>43628</v>
      </c>
      <c r="M1748" s="13">
        <v>1.534032E9</v>
      </c>
      <c r="N1748" s="13">
        <v>33251.0046</v>
      </c>
      <c r="P1748" s="156">
        <v>1.5241104E9</v>
      </c>
      <c r="Q1748" s="156">
        <v>181191.8863</v>
      </c>
      <c r="S1748" s="156">
        <v>1.5408432E9</v>
      </c>
      <c r="T1748" s="156">
        <v>10097.2598</v>
      </c>
      <c r="V1748" s="156">
        <v>1.5151068E9</v>
      </c>
      <c r="W1748" s="156">
        <v>95115.5264</v>
      </c>
      <c r="Y1748" s="156">
        <v>1.5120144E9</v>
      </c>
      <c r="Z1748" s="156">
        <v>85692.2643</v>
      </c>
      <c r="AA1748" s="153">
        <f>IFERROR(__xludf.DUMMYFUNCTION("TO_DATE(INT((AB1748/(60*60*24))+""1/1/1970""))"),44089.0)</f>
        <v>44089</v>
      </c>
      <c r="AB1748" s="152">
        <v>1.6001424E9</v>
      </c>
      <c r="AC1748" s="152">
        <v>224019.1842</v>
      </c>
      <c r="AD1748" s="153">
        <f>IFERROR(__xludf.DUMMYFUNCTION("TO_DATE(INT((AE1748/(60*60*24))+""1/1/1970""))"),44098.0)</f>
        <v>44098</v>
      </c>
      <c r="AE1748" s="156">
        <v>1.600974E9</v>
      </c>
      <c r="AF1748" s="156">
        <v>116413.7701</v>
      </c>
      <c r="AG1748" s="153">
        <f>IFERROR(__xludf.DUMMYFUNCTION("TO_DATE(INT((AH1748/(60*60*24))+""1/1/1970""))"),43742.0)</f>
        <v>43742</v>
      </c>
      <c r="AH1748" s="156">
        <v>1.570184235E9</v>
      </c>
      <c r="AI1748" s="156">
        <v>106492.9418</v>
      </c>
    </row>
    <row r="1749">
      <c r="A1749" s="152">
        <v>1.56043266E9</v>
      </c>
      <c r="B1749" s="152">
        <v>125382.796</v>
      </c>
      <c r="C1749" s="153">
        <f>IFERROR(__xludf.DUMMYFUNCTION("TO_DATE(INT((A1749/(60*60*24))+""1/1/1970""))"),43629.0)</f>
        <v>43629</v>
      </c>
      <c r="M1749" s="13">
        <v>1.5341184E9</v>
      </c>
      <c r="N1749" s="13">
        <v>33551.5949</v>
      </c>
      <c r="P1749" s="152">
        <v>1.52415E9</v>
      </c>
      <c r="Q1749" s="152">
        <v>181191.8863</v>
      </c>
      <c r="S1749" s="152">
        <v>1.540908E9</v>
      </c>
      <c r="T1749" s="152">
        <v>10096.8671</v>
      </c>
      <c r="V1749" s="152">
        <v>1.5151176E9</v>
      </c>
      <c r="W1749" s="152">
        <v>95115.6022</v>
      </c>
      <c r="Y1749" s="152">
        <v>1.512054E9</v>
      </c>
      <c r="Z1749" s="152">
        <v>85692.2643</v>
      </c>
      <c r="AA1749" s="153">
        <f>IFERROR(__xludf.DUMMYFUNCTION("TO_DATE(INT((AB1749/(60*60*24))+""1/1/1970""))"),44089.0)</f>
        <v>44089</v>
      </c>
      <c r="AB1749" s="156">
        <v>1.6001784E9</v>
      </c>
      <c r="AC1749" s="156">
        <v>230527.371</v>
      </c>
      <c r="AD1749" s="153">
        <f>IFERROR(__xludf.DUMMYFUNCTION("TO_DATE(INT((AE1749/(60*60*24))+""1/1/1970""))"),44098.0)</f>
        <v>44098</v>
      </c>
      <c r="AE1749" s="152">
        <v>1.6009776E9</v>
      </c>
      <c r="AF1749" s="152">
        <v>116413.7701</v>
      </c>
      <c r="AG1749" s="153">
        <f>IFERROR(__xludf.DUMMYFUNCTION("TO_DATE(INT((AH1749/(60*60*24))+""1/1/1970""))"),43742.0)</f>
        <v>43742</v>
      </c>
      <c r="AH1749" s="152">
        <v>1.570200025E9</v>
      </c>
      <c r="AI1749" s="152">
        <v>106492.9418</v>
      </c>
    </row>
    <row r="1750">
      <c r="A1750" s="156">
        <v>1.560456E9</v>
      </c>
      <c r="B1750" s="156">
        <v>125434.6482</v>
      </c>
      <c r="C1750" s="153">
        <f>IFERROR(__xludf.DUMMYFUNCTION("TO_DATE(INT((A1750/(60*60*24))+""1/1/1970""))"),43629.0)</f>
        <v>43629</v>
      </c>
      <c r="M1750" s="13">
        <v>1.5341688E9</v>
      </c>
      <c r="N1750" s="13">
        <v>33551.5949</v>
      </c>
      <c r="P1750" s="156">
        <v>1.524168E9</v>
      </c>
      <c r="Q1750" s="156">
        <v>181191.8863</v>
      </c>
      <c r="S1750" s="156">
        <v>1.5409296E9</v>
      </c>
      <c r="T1750" s="156">
        <v>10096.8671</v>
      </c>
      <c r="V1750" s="156">
        <v>1.5151572E9</v>
      </c>
      <c r="W1750" s="156">
        <v>95302.0789</v>
      </c>
      <c r="Y1750" s="156">
        <v>1.5120828E9</v>
      </c>
      <c r="Z1750" s="156">
        <v>85692.2643</v>
      </c>
      <c r="AA1750" s="153">
        <f>IFERROR(__xludf.DUMMYFUNCTION("TO_DATE(INT((AB1750/(60*60*24))+""1/1/1970""))"),44089.0)</f>
        <v>44089</v>
      </c>
      <c r="AB1750" s="152">
        <v>1.6001964E9</v>
      </c>
      <c r="AC1750" s="152">
        <v>233364.0443</v>
      </c>
      <c r="AD1750" s="153">
        <f>IFERROR(__xludf.DUMMYFUNCTION("TO_DATE(INT((AE1750/(60*60*24))+""1/1/1970""))"),44099.0)</f>
        <v>44099</v>
      </c>
      <c r="AE1750" s="156">
        <v>1.6010064E9</v>
      </c>
      <c r="AF1750" s="156">
        <v>116595.0007</v>
      </c>
      <c r="AG1750" s="153">
        <f>IFERROR(__xludf.DUMMYFUNCTION("TO_DATE(INT((AH1750/(60*60*24))+""1/1/1970""))"),43742.0)</f>
        <v>43742</v>
      </c>
      <c r="AH1750" s="156">
        <v>1.57021584E9</v>
      </c>
      <c r="AI1750" s="156">
        <v>106492.9418</v>
      </c>
    </row>
    <row r="1751">
      <c r="A1751" s="152">
        <v>1.56051906E9</v>
      </c>
      <c r="B1751" s="152">
        <v>125261.8076</v>
      </c>
      <c r="C1751" s="153">
        <f>IFERROR(__xludf.DUMMYFUNCTION("TO_DATE(INT((A1751/(60*60*24))+""1/1/1970""))"),43630.0)</f>
        <v>43630</v>
      </c>
      <c r="M1751" s="13">
        <v>1.5341904E9</v>
      </c>
      <c r="N1751" s="13">
        <v>33551.5949</v>
      </c>
      <c r="P1751" s="152">
        <v>1.5241968E9</v>
      </c>
      <c r="Q1751" s="152">
        <v>179579.3679</v>
      </c>
      <c r="S1751" s="152">
        <v>1.5409944E9</v>
      </c>
      <c r="T1751" s="152">
        <v>10109.4349</v>
      </c>
      <c r="V1751" s="152">
        <v>1.5151896E9</v>
      </c>
      <c r="W1751" s="152">
        <v>95295.992</v>
      </c>
      <c r="Y1751" s="152">
        <v>1.5120936E9</v>
      </c>
      <c r="Z1751" s="152">
        <v>86022.4777</v>
      </c>
      <c r="AA1751" s="153">
        <f>IFERROR(__xludf.DUMMYFUNCTION("TO_DATE(INT((AB1751/(60*60*24))+""1/1/1970""))"),44089.0)</f>
        <v>44089</v>
      </c>
      <c r="AB1751" s="156">
        <v>1.6002E9</v>
      </c>
      <c r="AC1751" s="156">
        <v>231694.9324</v>
      </c>
      <c r="AD1751" s="153">
        <f>IFERROR(__xludf.DUMMYFUNCTION("TO_DATE(INT((AE1751/(60*60*24))+""1/1/1970""))"),44099.0)</f>
        <v>44099</v>
      </c>
      <c r="AE1751" s="152">
        <v>1.6010424E9</v>
      </c>
      <c r="AF1751" s="152">
        <v>116595.0007</v>
      </c>
      <c r="AG1751" s="153">
        <f>IFERROR(__xludf.DUMMYFUNCTION("TO_DATE(INT((AH1751/(60*60*24))+""1/1/1970""))"),43742.0)</f>
        <v>43742</v>
      </c>
      <c r="AH1751" s="152">
        <v>1.570231834E9</v>
      </c>
      <c r="AI1751" s="152">
        <v>106492.9418</v>
      </c>
    </row>
    <row r="1752">
      <c r="A1752" s="156">
        <v>1.5605424E9</v>
      </c>
      <c r="B1752" s="156">
        <v>125296.3757</v>
      </c>
      <c r="C1752" s="153">
        <f>IFERROR(__xludf.DUMMYFUNCTION("TO_DATE(INT((A1752/(60*60*24))+""1/1/1970""))"),43630.0)</f>
        <v>43630</v>
      </c>
      <c r="M1752" s="13">
        <v>1.5342552E9</v>
      </c>
      <c r="N1752" s="13">
        <v>33783.7738</v>
      </c>
      <c r="P1752" s="156">
        <v>1.5242364E9</v>
      </c>
      <c r="Q1752" s="156">
        <v>179579.3679</v>
      </c>
      <c r="S1752" s="156">
        <v>1.541016E9</v>
      </c>
      <c r="T1752" s="156">
        <v>10109.4349</v>
      </c>
      <c r="V1752" s="156">
        <v>1.515366E9</v>
      </c>
      <c r="W1752" s="156">
        <v>95332.6875</v>
      </c>
      <c r="Y1752" s="156">
        <v>1.5121332E9</v>
      </c>
      <c r="Z1752" s="156">
        <v>86022.4777</v>
      </c>
      <c r="AA1752" s="153">
        <f>IFERROR(__xludf.DUMMYFUNCTION("TO_DATE(INT((AB1752/(60*60*24))+""1/1/1970""))"),44090.0)</f>
        <v>44090</v>
      </c>
      <c r="AB1752" s="152">
        <v>1.6002288E9</v>
      </c>
      <c r="AC1752" s="152">
        <v>231694.9324</v>
      </c>
      <c r="AD1752" s="153">
        <f>IFERROR(__xludf.DUMMYFUNCTION("TO_DATE(INT((AE1752/(60*60*24))+""1/1/1970""))"),44099.0)</f>
        <v>44099</v>
      </c>
      <c r="AE1752" s="156">
        <v>1.6010604E9</v>
      </c>
      <c r="AF1752" s="156">
        <v>116595.0007</v>
      </c>
      <c r="AG1752" s="153">
        <f>IFERROR(__xludf.DUMMYFUNCTION("TO_DATE(INT((AH1752/(60*60*24))+""1/1/1970""))"),43742.0)</f>
        <v>43742</v>
      </c>
      <c r="AH1752" s="156">
        <v>1.570233567E9</v>
      </c>
      <c r="AI1752" s="156">
        <v>106492.9418</v>
      </c>
    </row>
    <row r="1753">
      <c r="A1753" s="152">
        <v>1.56077826E9</v>
      </c>
      <c r="B1753" s="152">
        <v>125430.3272</v>
      </c>
      <c r="C1753" s="153">
        <f>IFERROR(__xludf.DUMMYFUNCTION("TO_DATE(INT((A1753/(60*60*24))+""1/1/1970""))"),43633.0)</f>
        <v>43633</v>
      </c>
      <c r="M1753" s="13">
        <v>1.5342768E9</v>
      </c>
      <c r="N1753" s="13">
        <v>33783.7738</v>
      </c>
      <c r="P1753" s="152">
        <v>1.5242544E9</v>
      </c>
      <c r="Q1753" s="152">
        <v>179579.3679</v>
      </c>
      <c r="S1753" s="152">
        <v>1.5410808E9</v>
      </c>
      <c r="T1753" s="152">
        <v>10106.3815</v>
      </c>
      <c r="V1753" s="152">
        <v>1.5154056E9</v>
      </c>
      <c r="W1753" s="152">
        <v>95636.163</v>
      </c>
      <c r="Y1753" s="152">
        <v>1.5121656E9</v>
      </c>
      <c r="Z1753" s="152">
        <v>86022.4777</v>
      </c>
      <c r="AA1753" s="153">
        <f>IFERROR(__xludf.DUMMYFUNCTION("TO_DATE(INT((AB1753/(60*60*24))+""1/1/1970""))"),44090.0)</f>
        <v>44090</v>
      </c>
      <c r="AB1753" s="156">
        <v>1.6002648E9</v>
      </c>
      <c r="AC1753" s="156">
        <v>231223.7867</v>
      </c>
      <c r="AD1753" s="153">
        <f>IFERROR(__xludf.DUMMYFUNCTION("TO_DATE(INT((AE1753/(60*60*24))+""1/1/1970""))"),44099.0)</f>
        <v>44099</v>
      </c>
      <c r="AE1753" s="152">
        <v>1.601064E9</v>
      </c>
      <c r="AF1753" s="152">
        <v>116595.0007</v>
      </c>
      <c r="AG1753" s="153">
        <f>IFERROR(__xludf.DUMMYFUNCTION("TO_DATE(INT((AH1753/(60*60*24))+""1/1/1970""))"),43743.0)</f>
        <v>43743</v>
      </c>
      <c r="AH1753" s="152">
        <v>1.570247708E9</v>
      </c>
      <c r="AI1753" s="152">
        <v>106492.9418</v>
      </c>
    </row>
    <row r="1754">
      <c r="A1754" s="156">
        <v>1.5608016E9</v>
      </c>
      <c r="B1754" s="156">
        <v>125343.9069</v>
      </c>
      <c r="C1754" s="153">
        <f>IFERROR(__xludf.DUMMYFUNCTION("TO_DATE(INT((A1754/(60*60*24))+""1/1/1970""))"),43633.0)</f>
        <v>43633</v>
      </c>
      <c r="M1754" s="13">
        <v>1.5343416E9</v>
      </c>
      <c r="N1754" s="13">
        <v>33075.5051</v>
      </c>
      <c r="P1754" s="156">
        <v>1.5242832E9</v>
      </c>
      <c r="Q1754" s="156">
        <v>177156.0662</v>
      </c>
      <c r="S1754" s="156">
        <v>1.5411024E9</v>
      </c>
      <c r="T1754" s="156">
        <v>10106.3815</v>
      </c>
      <c r="V1754" s="156">
        <v>1.5154452E9</v>
      </c>
      <c r="W1754" s="156">
        <v>95670.2415</v>
      </c>
      <c r="Y1754" s="156">
        <v>1.5121728E9</v>
      </c>
      <c r="Z1754" s="156">
        <v>86017.0703</v>
      </c>
      <c r="AA1754" s="153">
        <f>IFERROR(__xludf.DUMMYFUNCTION("TO_DATE(INT((AB1754/(60*60*24))+""1/1/1970""))"),44090.0)</f>
        <v>44090</v>
      </c>
      <c r="AB1754" s="152">
        <v>1.6002828E9</v>
      </c>
      <c r="AC1754" s="152">
        <v>230334.5193</v>
      </c>
      <c r="AD1754" s="153">
        <f>IFERROR(__xludf.DUMMYFUNCTION("TO_DATE(INT((AE1754/(60*60*24))+""1/1/1970""))"),44100.0)</f>
        <v>44100</v>
      </c>
      <c r="AE1754" s="156">
        <v>1.6010928E9</v>
      </c>
      <c r="AF1754" s="156">
        <v>116694.1878</v>
      </c>
      <c r="AG1754" s="153">
        <f>IFERROR(__xludf.DUMMYFUNCTION("TO_DATE(INT((AH1754/(60*60*24))+""1/1/1970""))"),43743.0)</f>
        <v>43743</v>
      </c>
      <c r="AH1754" s="156">
        <v>1.570263795E9</v>
      </c>
      <c r="AI1754" s="156">
        <v>106492.9418</v>
      </c>
    </row>
    <row r="1755">
      <c r="A1755" s="152">
        <v>1.56086466E9</v>
      </c>
      <c r="B1755" s="152">
        <v>126143.2947</v>
      </c>
      <c r="C1755" s="153">
        <f>IFERROR(__xludf.DUMMYFUNCTION("TO_DATE(INT((A1755/(60*60*24))+""1/1/1970""))"),43634.0)</f>
        <v>43634</v>
      </c>
      <c r="M1755" s="13">
        <v>1.5343632E9</v>
      </c>
      <c r="N1755" s="13">
        <v>33075.5051</v>
      </c>
      <c r="P1755" s="152">
        <v>1.524492E9</v>
      </c>
      <c r="Q1755" s="152">
        <v>177156.0662</v>
      </c>
      <c r="S1755" s="152">
        <v>1.5411672E9</v>
      </c>
      <c r="T1755" s="152">
        <v>10098.3413</v>
      </c>
      <c r="V1755" s="152">
        <v>1.5154524E9</v>
      </c>
      <c r="W1755" s="152">
        <v>95661.9082</v>
      </c>
      <c r="Y1755" s="152">
        <v>1.512342E9</v>
      </c>
      <c r="Z1755" s="152">
        <v>86017.0703</v>
      </c>
      <c r="AA1755" s="153">
        <f>IFERROR(__xludf.DUMMYFUNCTION("TO_DATE(INT((AB1755/(60*60*24))+""1/1/1970""))"),44090.0)</f>
        <v>44090</v>
      </c>
      <c r="AB1755" s="156">
        <v>1.6002864E9</v>
      </c>
      <c r="AC1755" s="156">
        <v>227377.9498</v>
      </c>
      <c r="AD1755" s="153">
        <f>IFERROR(__xludf.DUMMYFUNCTION("TO_DATE(INT((AE1755/(60*60*24))+""1/1/1970""))"),44102.0)</f>
        <v>44102</v>
      </c>
      <c r="AE1755" s="152">
        <v>1.6013016E9</v>
      </c>
      <c r="AF1755" s="152">
        <v>116694.1878</v>
      </c>
      <c r="AG1755" s="153">
        <f>IFERROR(__xludf.DUMMYFUNCTION("TO_DATE(INT((AH1755/(60*60*24))+""1/1/1970""))"),43743.0)</f>
        <v>43743</v>
      </c>
      <c r="AH1755" s="152">
        <v>1.570279815E9</v>
      </c>
      <c r="AI1755" s="152">
        <v>106492.9418</v>
      </c>
    </row>
    <row r="1756">
      <c r="A1756" s="156">
        <v>1.560888E9</v>
      </c>
      <c r="B1756" s="156">
        <v>126653.1745</v>
      </c>
      <c r="C1756" s="153">
        <f>IFERROR(__xludf.DUMMYFUNCTION("TO_DATE(INT((A1756/(60*60*24))+""1/1/1970""))"),43634.0)</f>
        <v>43634</v>
      </c>
      <c r="M1756" s="13">
        <v>1.534428E9</v>
      </c>
      <c r="N1756" s="13">
        <v>32674.0412</v>
      </c>
      <c r="P1756" s="156">
        <v>1.5245136E9</v>
      </c>
      <c r="Q1756" s="156">
        <v>177156.0662</v>
      </c>
      <c r="S1756" s="156">
        <v>1.5411888E9</v>
      </c>
      <c r="T1756" s="156">
        <v>10098.3413</v>
      </c>
      <c r="V1756" s="156">
        <v>1.5154848E9</v>
      </c>
      <c r="W1756" s="156">
        <v>95869.8085</v>
      </c>
      <c r="Y1756" s="156">
        <v>1.5123816E9</v>
      </c>
      <c r="Z1756" s="156">
        <v>85720.7434</v>
      </c>
      <c r="AA1756" s="153">
        <f>IFERROR(__xludf.DUMMYFUNCTION("TO_DATE(INT((AB1756/(60*60*24))+""1/1/1970""))"),44091.0)</f>
        <v>44091</v>
      </c>
      <c r="AB1756" s="152">
        <v>1.6003152E9</v>
      </c>
      <c r="AC1756" s="152">
        <v>227377.9498</v>
      </c>
      <c r="AD1756" s="153">
        <f>IFERROR(__xludf.DUMMYFUNCTION("TO_DATE(INT((AE1756/(60*60*24))+""1/1/1970""))"),44102.0)</f>
        <v>44102</v>
      </c>
      <c r="AE1756" s="156">
        <v>1.6013196E9</v>
      </c>
      <c r="AF1756" s="156">
        <v>116694.1878</v>
      </c>
      <c r="AG1756" s="153">
        <f>IFERROR(__xludf.DUMMYFUNCTION("TO_DATE(INT((AH1756/(60*60*24))+""1/1/1970""))"),43743.0)</f>
        <v>43743</v>
      </c>
      <c r="AH1756" s="156">
        <v>1.570296354E9</v>
      </c>
      <c r="AI1756" s="156">
        <v>106492.9418</v>
      </c>
    </row>
    <row r="1757">
      <c r="A1757" s="152">
        <v>1.56095106E9</v>
      </c>
      <c r="B1757" s="152">
        <v>126769.8419</v>
      </c>
      <c r="C1757" s="153">
        <f>IFERROR(__xludf.DUMMYFUNCTION("TO_DATE(INT((A1757/(60*60*24))+""1/1/1970""))"),43635.0)</f>
        <v>43635</v>
      </c>
      <c r="M1757" s="13">
        <v>1.5344496E9</v>
      </c>
      <c r="N1757" s="13">
        <v>32674.0412</v>
      </c>
      <c r="P1757" s="152">
        <v>1.5245424E9</v>
      </c>
      <c r="Q1757" s="152">
        <v>177079.7214</v>
      </c>
      <c r="S1757" s="152">
        <v>1.5412032E9</v>
      </c>
      <c r="T1757" s="152">
        <v>10096.1484</v>
      </c>
      <c r="V1757" s="152">
        <v>1.5155244E9</v>
      </c>
      <c r="W1757" s="152">
        <v>96105.2585</v>
      </c>
      <c r="Y1757" s="152">
        <v>1.5124212E9</v>
      </c>
      <c r="Z1757" s="152">
        <v>85720.7434</v>
      </c>
      <c r="AA1757" s="153">
        <f>IFERROR(__xludf.DUMMYFUNCTION("TO_DATE(INT((AB1757/(60*60*24))+""1/1/1970""))"),44091.0)</f>
        <v>44091</v>
      </c>
      <c r="AB1757" s="156">
        <v>1.6003512E9</v>
      </c>
      <c r="AC1757" s="156">
        <v>222626.0536</v>
      </c>
      <c r="AD1757" s="153">
        <f>IFERROR(__xludf.DUMMYFUNCTION("TO_DATE(INT((AE1757/(60*60*24))+""1/1/1970""))"),44102.0)</f>
        <v>44102</v>
      </c>
      <c r="AE1757" s="152">
        <v>1.6013232E9</v>
      </c>
      <c r="AF1757" s="152">
        <v>116694.1878</v>
      </c>
      <c r="AG1757" s="153">
        <f>IFERROR(__xludf.DUMMYFUNCTION("TO_DATE(INT((AH1757/(60*60*24))+""1/1/1970""))"),43743.0)</f>
        <v>43743</v>
      </c>
      <c r="AH1757" s="152">
        <v>1.570313078E9</v>
      </c>
      <c r="AI1757" s="152">
        <v>106492.9418</v>
      </c>
    </row>
    <row r="1758">
      <c r="A1758" s="156">
        <v>1.5609744E9</v>
      </c>
      <c r="B1758" s="156">
        <v>126938.3615</v>
      </c>
      <c r="C1758" s="153">
        <f>IFERROR(__xludf.DUMMYFUNCTION("TO_DATE(INT((A1758/(60*60*24))+""1/1/1970""))"),43635.0)</f>
        <v>43635</v>
      </c>
      <c r="M1758" s="13">
        <v>1.5345144E9</v>
      </c>
      <c r="N1758" s="13">
        <v>32432.2334</v>
      </c>
      <c r="P1758" s="156">
        <v>1.524582E9</v>
      </c>
      <c r="Q1758" s="156">
        <v>177079.7214</v>
      </c>
      <c r="S1758" s="156">
        <v>1.5413796E9</v>
      </c>
      <c r="T1758" s="156">
        <v>10093.2816</v>
      </c>
      <c r="V1758" s="156">
        <v>1.5155388E9</v>
      </c>
      <c r="W1758" s="156">
        <v>96098.4487</v>
      </c>
      <c r="Y1758" s="156">
        <v>1.5124284E9</v>
      </c>
      <c r="Z1758" s="156">
        <v>85720.7434</v>
      </c>
      <c r="AA1758" s="153">
        <f>IFERROR(__xludf.DUMMYFUNCTION("TO_DATE(INT((AB1758/(60*60*24))+""1/1/1970""))"),44091.0)</f>
        <v>44091</v>
      </c>
      <c r="AB1758" s="152">
        <v>1.6003692E9</v>
      </c>
      <c r="AC1758" s="152">
        <v>221934.5343</v>
      </c>
      <c r="AD1758" s="153">
        <f>IFERROR(__xludf.DUMMYFUNCTION("TO_DATE(INT((AE1758/(60*60*24))+""1/1/1970""))"),44103.0)</f>
        <v>44103</v>
      </c>
      <c r="AE1758" s="156">
        <v>1.601352E9</v>
      </c>
      <c r="AF1758" s="156">
        <v>116815.8678</v>
      </c>
      <c r="AG1758" s="153">
        <f>IFERROR(__xludf.DUMMYFUNCTION("TO_DATE(INT((AH1758/(60*60*24))+""1/1/1970""))"),43743.0)</f>
        <v>43743</v>
      </c>
      <c r="AH1758" s="156">
        <v>1.570319971E9</v>
      </c>
      <c r="AI1758" s="156">
        <v>106492.9418</v>
      </c>
    </row>
    <row r="1759">
      <c r="A1759" s="152">
        <v>1.56103746E9</v>
      </c>
      <c r="B1759" s="152">
        <v>128238.987</v>
      </c>
      <c r="C1759" s="153">
        <f>IFERROR(__xludf.DUMMYFUNCTION("TO_DATE(INT((A1759/(60*60*24))+""1/1/1970""))"),43636.0)</f>
        <v>43636</v>
      </c>
      <c r="M1759" s="13">
        <v>1.534536E9</v>
      </c>
      <c r="N1759" s="13">
        <v>32432.2334</v>
      </c>
      <c r="P1759" s="152">
        <v>1.5246E9</v>
      </c>
      <c r="Q1759" s="152">
        <v>177079.7214</v>
      </c>
      <c r="S1759" s="152">
        <v>1.54143E9</v>
      </c>
      <c r="T1759" s="152">
        <v>10093.2816</v>
      </c>
      <c r="V1759" s="152">
        <v>1.515564E9</v>
      </c>
      <c r="W1759" s="152">
        <v>96170.1184</v>
      </c>
      <c r="Y1759" s="152">
        <v>1.5124608E9</v>
      </c>
      <c r="Z1759" s="152">
        <v>85805.4597</v>
      </c>
      <c r="AA1759" s="153">
        <f>IFERROR(__xludf.DUMMYFUNCTION("TO_DATE(INT((AB1759/(60*60*24))+""1/1/1970""))"),44091.0)</f>
        <v>44091</v>
      </c>
      <c r="AB1759" s="156">
        <v>1.6003728E9</v>
      </c>
      <c r="AC1759" s="156">
        <v>223454.1314</v>
      </c>
      <c r="AD1759" s="153">
        <f>IFERROR(__xludf.DUMMYFUNCTION("TO_DATE(INT((AE1759/(60*60*24))+""1/1/1970""))"),44103.0)</f>
        <v>44103</v>
      </c>
      <c r="AE1759" s="152">
        <v>1.601388E9</v>
      </c>
      <c r="AF1759" s="152">
        <v>116815.8678</v>
      </c>
      <c r="AG1759" s="153">
        <f>IFERROR(__xludf.DUMMYFUNCTION("TO_DATE(INT((AH1759/(60*60*24))+""1/1/1970""))"),43744.0)</f>
        <v>43744</v>
      </c>
      <c r="AH1759" s="152">
        <v>1.570328885E9</v>
      </c>
      <c r="AI1759" s="152">
        <v>106492.9418</v>
      </c>
    </row>
    <row r="1760">
      <c r="A1760" s="156">
        <v>1.5610608E9</v>
      </c>
      <c r="B1760" s="156">
        <v>128148.2457</v>
      </c>
      <c r="C1760" s="153">
        <f>IFERROR(__xludf.DUMMYFUNCTION("TO_DATE(INT((A1760/(60*60*24))+""1/1/1970""))"),43636.0)</f>
        <v>43636</v>
      </c>
      <c r="M1760" s="13">
        <v>1.5345504E9</v>
      </c>
      <c r="N1760" s="13">
        <v>32726.0957</v>
      </c>
      <c r="P1760" s="156">
        <v>1.5246288E9</v>
      </c>
      <c r="Q1760" s="156">
        <v>173161.1792</v>
      </c>
      <c r="S1760" s="156">
        <v>1.5414516E9</v>
      </c>
      <c r="T1760" s="156">
        <v>10093.2816</v>
      </c>
      <c r="V1760" s="156">
        <v>1.5156036E9</v>
      </c>
      <c r="W1760" s="156">
        <v>95765.4115</v>
      </c>
      <c r="Y1760" s="156">
        <v>1.5125004E9</v>
      </c>
      <c r="Z1760" s="156">
        <v>85805.4597</v>
      </c>
      <c r="AA1760" s="153">
        <f>IFERROR(__xludf.DUMMYFUNCTION("TO_DATE(INT((AB1760/(60*60*24))+""1/1/1970""))"),44092.0)</f>
        <v>44092</v>
      </c>
      <c r="AB1760" s="152">
        <v>1.6004016E9</v>
      </c>
      <c r="AC1760" s="152">
        <v>223454.1314</v>
      </c>
      <c r="AD1760" s="153">
        <f>IFERROR(__xludf.DUMMYFUNCTION("TO_DATE(INT((AE1760/(60*60*24))+""1/1/1970""))"),44103.0)</f>
        <v>44103</v>
      </c>
      <c r="AE1760" s="156">
        <v>1.601406E9</v>
      </c>
      <c r="AF1760" s="156">
        <v>116815.8678</v>
      </c>
      <c r="AG1760" s="153">
        <f>IFERROR(__xludf.DUMMYFUNCTION("TO_DATE(INT((AH1760/(60*60*24))+""1/1/1970""))"),43744.0)</f>
        <v>43744</v>
      </c>
      <c r="AH1760" s="156">
        <v>1.570345444E9</v>
      </c>
      <c r="AI1760" s="156">
        <v>106492.9418</v>
      </c>
    </row>
    <row r="1761">
      <c r="A1761" s="152">
        <v>1.5610896E9</v>
      </c>
      <c r="B1761" s="152">
        <v>128148.2457</v>
      </c>
      <c r="C1761" s="153">
        <f>IFERROR(__xludf.DUMMYFUNCTION("TO_DATE(INT((A1761/(60*60*24))+""1/1/1970""))"),43637.0)</f>
        <v>43637</v>
      </c>
      <c r="M1761" s="13">
        <v>1.5346368E9</v>
      </c>
      <c r="N1761" s="13">
        <v>32726.0957</v>
      </c>
      <c r="P1761" s="152">
        <v>1.5246684E9</v>
      </c>
      <c r="Q1761" s="152">
        <v>173161.1792</v>
      </c>
      <c r="S1761" s="152">
        <v>1.5415164E9</v>
      </c>
      <c r="T1761" s="152">
        <v>10090.1934</v>
      </c>
      <c r="V1761" s="152">
        <v>1.5156252E9</v>
      </c>
      <c r="W1761" s="152">
        <v>95816.1826</v>
      </c>
      <c r="Y1761" s="152">
        <v>1.5125148E9</v>
      </c>
      <c r="Z1761" s="152">
        <v>85805.4597</v>
      </c>
      <c r="AA1761" s="153">
        <f>IFERROR(__xludf.DUMMYFUNCTION("TO_DATE(INT((AB1761/(60*60*24))+""1/1/1970""))"),44092.0)</f>
        <v>44092</v>
      </c>
      <c r="AB1761" s="156">
        <v>1.6004376E9</v>
      </c>
      <c r="AC1761" s="156">
        <v>225781.7542</v>
      </c>
      <c r="AD1761" s="153">
        <f>IFERROR(__xludf.DUMMYFUNCTION("TO_DATE(INT((AE1761/(60*60*24))+""1/1/1970""))"),44103.0)</f>
        <v>44103</v>
      </c>
      <c r="AE1761" s="152">
        <v>1.6014096E9</v>
      </c>
      <c r="AF1761" s="152">
        <v>116815.8678</v>
      </c>
      <c r="AG1761" s="153">
        <f>IFERROR(__xludf.DUMMYFUNCTION("TO_DATE(INT((AH1761/(60*60*24))+""1/1/1970""))"),43744.0)</f>
        <v>43744</v>
      </c>
      <c r="AH1761" s="152">
        <v>1.570361649E9</v>
      </c>
      <c r="AI1761" s="152">
        <v>106492.9418</v>
      </c>
    </row>
    <row r="1762">
      <c r="A1762" s="156">
        <v>1.56112908E9</v>
      </c>
      <c r="B1762" s="156">
        <v>128170.657</v>
      </c>
      <c r="C1762" s="153">
        <f>IFERROR(__xludf.DUMMYFUNCTION("TO_DATE(INT((A1762/(60*60*24))+""1/1/1970""))"),43637.0)</f>
        <v>43637</v>
      </c>
      <c r="M1762" s="13">
        <v>1.5347232E9</v>
      </c>
      <c r="N1762" s="13">
        <v>32720.972</v>
      </c>
      <c r="P1762" s="156">
        <v>1.5246864E9</v>
      </c>
      <c r="Q1762" s="156">
        <v>173161.1792</v>
      </c>
      <c r="S1762" s="156">
        <v>1.541538E9</v>
      </c>
      <c r="T1762" s="156">
        <v>10090.1934</v>
      </c>
      <c r="V1762" s="156">
        <v>1.5156432E9</v>
      </c>
      <c r="W1762" s="156">
        <v>95819.671</v>
      </c>
      <c r="Y1762" s="156">
        <v>1.51254E9</v>
      </c>
      <c r="Z1762" s="156">
        <v>85534.728</v>
      </c>
      <c r="AA1762" s="153">
        <f>IFERROR(__xludf.DUMMYFUNCTION("TO_DATE(INT((AB1762/(60*60*24))+""1/1/1970""))"),44092.0)</f>
        <v>44092</v>
      </c>
      <c r="AB1762" s="152">
        <v>1.6004556E9</v>
      </c>
      <c r="AC1762" s="152">
        <v>222693.8335</v>
      </c>
      <c r="AD1762" s="153">
        <f>IFERROR(__xludf.DUMMYFUNCTION("TO_DATE(INT((AE1762/(60*60*24))+""1/1/1970""))"),44104.0)</f>
        <v>44104</v>
      </c>
      <c r="AE1762" s="156">
        <v>1.6014384E9</v>
      </c>
      <c r="AF1762" s="156">
        <v>116457.8278</v>
      </c>
      <c r="AG1762" s="153">
        <f>IFERROR(__xludf.DUMMYFUNCTION("TO_DATE(INT((AH1762/(60*60*24))+""1/1/1970""))"),43744.0)</f>
        <v>43744</v>
      </c>
      <c r="AH1762" s="156">
        <v>1.570377505E9</v>
      </c>
      <c r="AI1762" s="156">
        <v>106492.9418</v>
      </c>
    </row>
    <row r="1763">
      <c r="A1763" s="152">
        <v>1.5611472E9</v>
      </c>
      <c r="B1763" s="152">
        <v>127962.2398</v>
      </c>
      <c r="C1763" s="153">
        <f>IFERROR(__xludf.DUMMYFUNCTION("TO_DATE(INT((A1763/(60*60*24))+""1/1/1970""))"),43637.0)</f>
        <v>43637</v>
      </c>
      <c r="M1763" s="13">
        <v>1.5347736E9</v>
      </c>
      <c r="N1763" s="13">
        <v>32720.972</v>
      </c>
      <c r="P1763" s="152">
        <v>1.5247152E9</v>
      </c>
      <c r="Q1763" s="152">
        <v>173849.3389</v>
      </c>
      <c r="S1763" s="152">
        <v>1.5416028E9</v>
      </c>
      <c r="T1763" s="152">
        <v>10083.0192</v>
      </c>
      <c r="V1763" s="152">
        <v>1.5156828E9</v>
      </c>
      <c r="W1763" s="152">
        <v>95207.2014</v>
      </c>
      <c r="Y1763" s="152">
        <v>1.5125796E9</v>
      </c>
      <c r="Z1763" s="152">
        <v>85534.728</v>
      </c>
      <c r="AA1763" s="153">
        <f>IFERROR(__xludf.DUMMYFUNCTION("TO_DATE(INT((AB1763/(60*60*24))+""1/1/1970""))"),44092.0)</f>
        <v>44092</v>
      </c>
      <c r="AB1763" s="156">
        <v>1.6004592E9</v>
      </c>
      <c r="AC1763" s="156">
        <v>223542.3086</v>
      </c>
      <c r="AD1763" s="153">
        <f>IFERROR(__xludf.DUMMYFUNCTION("TO_DATE(INT((AE1763/(60*60*24))+""1/1/1970""))"),44104.0)</f>
        <v>44104</v>
      </c>
      <c r="AE1763" s="152">
        <v>1.6014744E9</v>
      </c>
      <c r="AF1763" s="152">
        <v>116457.8278</v>
      </c>
      <c r="AG1763" s="153">
        <f>IFERROR(__xludf.DUMMYFUNCTION("TO_DATE(INT((AH1763/(60*60*24))+""1/1/1970""))"),43744.0)</f>
        <v>43744</v>
      </c>
      <c r="AH1763" s="152">
        <v>1.57039335E9</v>
      </c>
      <c r="AI1763" s="152">
        <v>106492.9418</v>
      </c>
    </row>
    <row r="1764">
      <c r="A1764" s="156">
        <v>1.56138306E9</v>
      </c>
      <c r="B1764" s="156">
        <v>128118.5527</v>
      </c>
      <c r="C1764" s="153">
        <f>IFERROR(__xludf.DUMMYFUNCTION("TO_DATE(INT((A1764/(60*60*24))+""1/1/1970""))"),43640.0)</f>
        <v>43640</v>
      </c>
      <c r="M1764" s="13">
        <v>1.5347952E9</v>
      </c>
      <c r="N1764" s="13">
        <v>32720.972</v>
      </c>
      <c r="P1764" s="156">
        <v>1.5247548E9</v>
      </c>
      <c r="Q1764" s="156">
        <v>173849.3389</v>
      </c>
      <c r="S1764" s="156">
        <v>1.5416244E9</v>
      </c>
      <c r="T1764" s="156">
        <v>10083.0192</v>
      </c>
      <c r="V1764" s="156">
        <v>1.5157116E9</v>
      </c>
      <c r="W1764" s="156">
        <v>95320.8544</v>
      </c>
      <c r="Y1764" s="156">
        <v>1.5126012E9</v>
      </c>
      <c r="Z1764" s="156">
        <v>85534.728</v>
      </c>
      <c r="AA1764" s="153">
        <f>IFERROR(__xludf.DUMMYFUNCTION("TO_DATE(INT((AB1764/(60*60*24))+""1/1/1970""))"),44093.0)</f>
        <v>44093</v>
      </c>
      <c r="AB1764" s="152">
        <v>1.600488E9</v>
      </c>
      <c r="AC1764" s="152">
        <v>223542.3086</v>
      </c>
      <c r="AD1764" s="153">
        <f>IFERROR(__xludf.DUMMYFUNCTION("TO_DATE(INT((AE1764/(60*60*24))+""1/1/1970""))"),44104.0)</f>
        <v>44104</v>
      </c>
      <c r="AE1764" s="156">
        <v>1.6014924E9</v>
      </c>
      <c r="AF1764" s="156">
        <v>116457.8278</v>
      </c>
      <c r="AG1764" s="153">
        <f>IFERROR(__xludf.DUMMYFUNCTION("TO_DATE(INT((AH1764/(60*60*24))+""1/1/1970""))"),43744.0)</f>
        <v>43744</v>
      </c>
      <c r="AH1764" s="156">
        <v>1.570406283E9</v>
      </c>
      <c r="AI1764" s="156">
        <v>106492.9418</v>
      </c>
    </row>
    <row r="1765">
      <c r="A1765" s="152">
        <v>1.5614064E9</v>
      </c>
      <c r="B1765" s="152">
        <v>127805.9269</v>
      </c>
      <c r="C1765" s="153">
        <f>IFERROR(__xludf.DUMMYFUNCTION("TO_DATE(INT((A1765/(60*60*24))+""1/1/1970""))"),43640.0)</f>
        <v>43640</v>
      </c>
      <c r="M1765" s="13">
        <v>1.53486E9</v>
      </c>
      <c r="N1765" s="13">
        <v>32914.2015</v>
      </c>
      <c r="P1765" s="152">
        <v>1.5247728E9</v>
      </c>
      <c r="Q1765" s="152">
        <v>173849.3389</v>
      </c>
      <c r="S1765" s="152">
        <v>1.5416892E9</v>
      </c>
      <c r="T1765" s="152">
        <v>10085.5064</v>
      </c>
      <c r="V1765" s="152">
        <v>1.5157224E9</v>
      </c>
      <c r="W1765" s="152">
        <v>95333.531</v>
      </c>
      <c r="Y1765" s="152">
        <v>1.5126192E9</v>
      </c>
      <c r="Z1765" s="152">
        <v>85344.7471</v>
      </c>
      <c r="AA1765" s="153">
        <f>IFERROR(__xludf.DUMMYFUNCTION("TO_DATE(INT((AB1765/(60*60*24))+""1/1/1970""))"),44095.0)</f>
        <v>44095</v>
      </c>
      <c r="AB1765" s="156">
        <v>1.6006608E9</v>
      </c>
      <c r="AC1765" s="156">
        <v>223542.3086</v>
      </c>
      <c r="AD1765" s="153">
        <f>IFERROR(__xludf.DUMMYFUNCTION("TO_DATE(INT((AE1765/(60*60*24))+""1/1/1970""))"),44104.0)</f>
        <v>44104</v>
      </c>
      <c r="AE1765" s="152">
        <v>1.601496E9</v>
      </c>
      <c r="AF1765" s="152">
        <v>116457.8278</v>
      </c>
      <c r="AG1765" s="153">
        <f>IFERROR(__xludf.DUMMYFUNCTION("TO_DATE(INT((AH1765/(60*60*24))+""1/1/1970""))"),43745.0)</f>
        <v>43745</v>
      </c>
      <c r="AH1765" s="152">
        <v>1.570409411E9</v>
      </c>
      <c r="AI1765" s="152">
        <v>106492.9418</v>
      </c>
    </row>
    <row r="1766">
      <c r="A1766" s="156">
        <v>1.56146946E9</v>
      </c>
      <c r="B1766" s="156">
        <v>127814.611</v>
      </c>
      <c r="C1766" s="153">
        <f>IFERROR(__xludf.DUMMYFUNCTION("TO_DATE(INT((A1766/(60*60*24))+""1/1/1970""))"),43641.0)</f>
        <v>43641</v>
      </c>
      <c r="M1766" s="13">
        <v>1.5348816E9</v>
      </c>
      <c r="N1766" s="13">
        <v>32914.2015</v>
      </c>
      <c r="P1766" s="156">
        <v>1.5248016E9</v>
      </c>
      <c r="Q1766" s="156">
        <v>176794.1376</v>
      </c>
      <c r="S1766" s="156">
        <v>1.5417108E9</v>
      </c>
      <c r="T1766" s="156">
        <v>10085.5064</v>
      </c>
      <c r="V1766" s="156">
        <v>1.515762E9</v>
      </c>
      <c r="W1766" s="156">
        <v>95210.1284</v>
      </c>
      <c r="Y1766" s="156">
        <v>1.5126588E9</v>
      </c>
      <c r="Z1766" s="156">
        <v>85344.7471</v>
      </c>
      <c r="AA1766" s="153">
        <f>IFERROR(__xludf.DUMMYFUNCTION("TO_DATE(INT((AB1766/(60*60*24))+""1/1/1970""))"),44095.0)</f>
        <v>44095</v>
      </c>
      <c r="AB1766" s="152">
        <v>1.6006968E9</v>
      </c>
      <c r="AC1766" s="152">
        <v>224455.835</v>
      </c>
      <c r="AD1766" s="153">
        <f>IFERROR(__xludf.DUMMYFUNCTION("TO_DATE(INT((AE1766/(60*60*24))+""1/1/1970""))"),44105.0)</f>
        <v>44105</v>
      </c>
      <c r="AE1766" s="156">
        <v>1.6015248E9</v>
      </c>
      <c r="AF1766" s="156">
        <v>115565.3478</v>
      </c>
      <c r="AG1766" s="153">
        <f>IFERROR(__xludf.DUMMYFUNCTION("TO_DATE(INT((AH1766/(60*60*24))+""1/1/1970""))"),43745.0)</f>
        <v>43745</v>
      </c>
      <c r="AH1766" s="156">
        <v>1.570425409E9</v>
      </c>
      <c r="AI1766" s="156">
        <v>106492.9418</v>
      </c>
    </row>
    <row r="1767">
      <c r="A1767" s="152">
        <v>1.5614928E9</v>
      </c>
      <c r="B1767" s="152">
        <v>126555.4236</v>
      </c>
      <c r="C1767" s="153">
        <f>IFERROR(__xludf.DUMMYFUNCTION("TO_DATE(INT((A1767/(60*60*24))+""1/1/1970""))"),43641.0)</f>
        <v>43641</v>
      </c>
      <c r="M1767" s="13">
        <v>1.5349464E9</v>
      </c>
      <c r="N1767" s="13">
        <v>32865.1403</v>
      </c>
      <c r="P1767" s="152">
        <v>1.5248412E9</v>
      </c>
      <c r="Q1767" s="152">
        <v>176794.1376</v>
      </c>
      <c r="S1767" s="152">
        <v>1.5417756E9</v>
      </c>
      <c r="T1767" s="152">
        <v>10092.4972</v>
      </c>
      <c r="V1767" s="152">
        <v>1.5157944E9</v>
      </c>
      <c r="W1767" s="152">
        <v>95112.0192</v>
      </c>
      <c r="Y1767" s="152">
        <v>1.5126876E9</v>
      </c>
      <c r="Z1767" s="152">
        <v>85344.7471</v>
      </c>
      <c r="AA1767" s="153">
        <f>IFERROR(__xludf.DUMMYFUNCTION("TO_DATE(INT((AB1767/(60*60*24))+""1/1/1970""))"),44095.0)</f>
        <v>44095</v>
      </c>
      <c r="AB1767" s="156">
        <v>1.6007148E9</v>
      </c>
      <c r="AC1767" s="156">
        <v>224728.5521</v>
      </c>
      <c r="AD1767" s="153">
        <f>IFERROR(__xludf.DUMMYFUNCTION("TO_DATE(INT((AE1767/(60*60*24))+""1/1/1970""))"),44105.0)</f>
        <v>44105</v>
      </c>
      <c r="AE1767" s="152">
        <v>1.6015608E9</v>
      </c>
      <c r="AF1767" s="152">
        <v>115565.3478</v>
      </c>
      <c r="AG1767" s="153">
        <f>IFERROR(__xludf.DUMMYFUNCTION("TO_DATE(INT((AH1767/(60*60*24))+""1/1/1970""))"),43745.0)</f>
        <v>43745</v>
      </c>
      <c r="AH1767" s="152">
        <v>1.570441489E9</v>
      </c>
      <c r="AI1767" s="152">
        <v>106492.9418</v>
      </c>
    </row>
    <row r="1768">
      <c r="A1768" s="156">
        <v>1.56155586E9</v>
      </c>
      <c r="B1768" s="156">
        <v>126967.916</v>
      </c>
      <c r="C1768" s="153">
        <f>IFERROR(__xludf.DUMMYFUNCTION("TO_DATE(INT((A1768/(60*60*24))+""1/1/1970""))"),43642.0)</f>
        <v>43642</v>
      </c>
      <c r="M1768" s="13">
        <v>1.534968E9</v>
      </c>
      <c r="N1768" s="13">
        <v>32865.1403</v>
      </c>
      <c r="P1768" s="156">
        <v>1.5248592E9</v>
      </c>
      <c r="Q1768" s="156">
        <v>176794.1376</v>
      </c>
      <c r="S1768" s="156">
        <v>1.5417972E9</v>
      </c>
      <c r="T1768" s="156">
        <v>10092.4972</v>
      </c>
      <c r="V1768" s="156">
        <v>1.5159708E9</v>
      </c>
      <c r="W1768" s="156">
        <v>95150.6236</v>
      </c>
      <c r="Y1768" s="156">
        <v>1.5126984E9</v>
      </c>
      <c r="Z1768" s="156">
        <v>85116.9143</v>
      </c>
      <c r="AA1768" s="153">
        <f>IFERROR(__xludf.DUMMYFUNCTION("TO_DATE(INT((AB1768/(60*60*24))+""1/1/1970""))"),44095.0)</f>
        <v>44095</v>
      </c>
      <c r="AB1768" s="152">
        <v>1.6007184E9</v>
      </c>
      <c r="AC1768" s="152">
        <v>228209.2144</v>
      </c>
      <c r="AD1768" s="153">
        <f>IFERROR(__xludf.DUMMYFUNCTION("TO_DATE(INT((AE1768/(60*60*24))+""1/1/1970""))"),44105.0)</f>
        <v>44105</v>
      </c>
      <c r="AE1768" s="156">
        <v>1.6015788E9</v>
      </c>
      <c r="AF1768" s="156">
        <v>115565.3478</v>
      </c>
      <c r="AG1768" s="153">
        <f>IFERROR(__xludf.DUMMYFUNCTION("TO_DATE(INT((AH1768/(60*60*24))+""1/1/1970""))"),43745.0)</f>
        <v>43745</v>
      </c>
      <c r="AH1768" s="156">
        <v>1.57045728E9</v>
      </c>
      <c r="AI1768" s="156">
        <v>106492.9418</v>
      </c>
    </row>
    <row r="1769">
      <c r="A1769" s="152">
        <v>1.5615792E9</v>
      </c>
      <c r="B1769" s="152">
        <v>126429.5049</v>
      </c>
      <c r="C1769" s="153">
        <f>IFERROR(__xludf.DUMMYFUNCTION("TO_DATE(INT((A1769/(60*60*24))+""1/1/1970""))"),43642.0)</f>
        <v>43642</v>
      </c>
      <c r="M1769" s="13">
        <v>1.5350328E9</v>
      </c>
      <c r="N1769" s="13">
        <v>32734.587</v>
      </c>
      <c r="P1769" s="152">
        <v>1.524888E9</v>
      </c>
      <c r="Q1769" s="152">
        <v>177081.3967</v>
      </c>
      <c r="S1769" s="152">
        <v>1.541808E9</v>
      </c>
      <c r="T1769" s="152">
        <v>10091.8891</v>
      </c>
      <c r="V1769" s="152">
        <v>1.5160104E9</v>
      </c>
      <c r="W1769" s="152">
        <v>94688.3227</v>
      </c>
      <c r="Y1769" s="152">
        <v>1.512738E9</v>
      </c>
      <c r="Z1769" s="152">
        <v>85116.9143</v>
      </c>
      <c r="AA1769" s="153">
        <f>IFERROR(__xludf.DUMMYFUNCTION("TO_DATE(INT((AB1769/(60*60*24))+""1/1/1970""))"),44096.0)</f>
        <v>44096</v>
      </c>
      <c r="AB1769" s="156">
        <v>1.6007472E9</v>
      </c>
      <c r="AC1769" s="156">
        <v>228209.2144</v>
      </c>
      <c r="AD1769" s="153">
        <f>IFERROR(__xludf.DUMMYFUNCTION("TO_DATE(INT((AE1769/(60*60*24))+""1/1/1970""))"),44105.0)</f>
        <v>44105</v>
      </c>
      <c r="AE1769" s="152">
        <v>1.6015824E9</v>
      </c>
      <c r="AF1769" s="152">
        <v>115565.3478</v>
      </c>
      <c r="AG1769" s="153">
        <f>IFERROR(__xludf.DUMMYFUNCTION("TO_DATE(INT((AH1769/(60*60*24))+""1/1/1970""))"),43745.0)</f>
        <v>43745</v>
      </c>
      <c r="AH1769" s="152">
        <v>1.57047312E9</v>
      </c>
      <c r="AI1769" s="152">
        <v>106492.9418</v>
      </c>
    </row>
    <row r="1770">
      <c r="A1770" s="156">
        <v>1.56164226E9</v>
      </c>
      <c r="B1770" s="156">
        <v>126841.9973</v>
      </c>
      <c r="C1770" s="153">
        <f>IFERROR(__xludf.DUMMYFUNCTION("TO_DATE(INT((A1770/(60*60*24))+""1/1/1970""))"),43643.0)</f>
        <v>43643</v>
      </c>
      <c r="M1770" s="13">
        <v>1.5350544E9</v>
      </c>
      <c r="N1770" s="13">
        <v>32734.587</v>
      </c>
      <c r="P1770" s="156">
        <v>1.5250968E9</v>
      </c>
      <c r="Q1770" s="156">
        <v>177081.3967</v>
      </c>
      <c r="S1770" s="156">
        <v>1.5419808E9</v>
      </c>
      <c r="T1770" s="156">
        <v>10097.675</v>
      </c>
      <c r="V1770" s="156">
        <v>1.51605E9</v>
      </c>
      <c r="W1770" s="156">
        <v>94626.8264</v>
      </c>
      <c r="Y1770" s="156">
        <v>1.5127704E9</v>
      </c>
      <c r="Z1770" s="156">
        <v>85116.9143</v>
      </c>
      <c r="AA1770" s="153">
        <f>IFERROR(__xludf.DUMMYFUNCTION("TO_DATE(INT((AB1770/(60*60*24))+""1/1/1970""))"),44096.0)</f>
        <v>44096</v>
      </c>
      <c r="AB1770" s="152">
        <v>1.6007832E9</v>
      </c>
      <c r="AC1770" s="152">
        <v>227218.8751</v>
      </c>
      <c r="AD1770" s="153">
        <f>IFERROR(__xludf.DUMMYFUNCTION("TO_DATE(INT((AE1770/(60*60*24))+""1/1/1970""))"),44106.0)</f>
        <v>44106</v>
      </c>
      <c r="AE1770" s="156">
        <v>1.6016112E9</v>
      </c>
      <c r="AF1770" s="156">
        <v>115678.7878</v>
      </c>
      <c r="AG1770" s="153">
        <f>IFERROR(__xludf.DUMMYFUNCTION("TO_DATE(INT((AH1770/(60*60*24))+""1/1/1970""))"),43745.0)</f>
        <v>43745</v>
      </c>
      <c r="AH1770" s="156">
        <v>1.570489067E9</v>
      </c>
      <c r="AI1770" s="156">
        <v>106352.3066</v>
      </c>
    </row>
    <row r="1771">
      <c r="A1771" s="152">
        <v>1.5616656E9</v>
      </c>
      <c r="B1771" s="152">
        <v>126876.7335</v>
      </c>
      <c r="C1771" s="153">
        <f>IFERROR(__xludf.DUMMYFUNCTION("TO_DATE(INT((A1771/(60*60*24))+""1/1/1970""))"),43643.0)</f>
        <v>43643</v>
      </c>
      <c r="M1771" s="13">
        <v>1.5351192E9</v>
      </c>
      <c r="N1771" s="13">
        <v>32707.3303</v>
      </c>
      <c r="P1771" s="152">
        <v>1.5251184E9</v>
      </c>
      <c r="Q1771" s="152">
        <v>177081.3967</v>
      </c>
      <c r="S1771" s="152">
        <v>1.5420348E9</v>
      </c>
      <c r="T1771" s="152">
        <v>10097.675</v>
      </c>
      <c r="V1771" s="152">
        <v>1.5160572E9</v>
      </c>
      <c r="W1771" s="152">
        <v>94683.5342</v>
      </c>
      <c r="Y1771" s="152">
        <v>1.5127776E9</v>
      </c>
      <c r="Z1771" s="152">
        <v>85110.0649</v>
      </c>
      <c r="AA1771" s="153">
        <f>IFERROR(__xludf.DUMMYFUNCTION("TO_DATE(INT((AB1771/(60*60*24))+""1/1/1970""))"),44096.0)</f>
        <v>44096</v>
      </c>
      <c r="AB1771" s="156">
        <v>1.6008012E9</v>
      </c>
      <c r="AC1771" s="156">
        <v>230799.304</v>
      </c>
      <c r="AD1771" s="153">
        <f>IFERROR(__xludf.DUMMYFUNCTION("TO_DATE(INT((AE1771/(60*60*24))+""1/1/1970""))"),44106.0)</f>
        <v>44106</v>
      </c>
      <c r="AE1771" s="152">
        <v>1.6016472E9</v>
      </c>
      <c r="AF1771" s="152">
        <v>115678.7878</v>
      </c>
      <c r="AG1771" s="153">
        <f>IFERROR(__xludf.DUMMYFUNCTION("TO_DATE(INT((AH1771/(60*60*24))+""1/1/1970""))"),43745.0)</f>
        <v>43745</v>
      </c>
      <c r="AH1771" s="152">
        <v>1.570492751E9</v>
      </c>
      <c r="AI1771" s="152">
        <v>106352.3066</v>
      </c>
    </row>
    <row r="1772">
      <c r="A1772" s="156">
        <v>1.56172866E9</v>
      </c>
      <c r="B1772" s="156">
        <v>127393.4345</v>
      </c>
      <c r="C1772" s="153">
        <f>IFERROR(__xludf.DUMMYFUNCTION("TO_DATE(INT((A1772/(60*60*24))+""1/1/1970""))"),43644.0)</f>
        <v>43644</v>
      </c>
      <c r="M1772" s="13">
        <v>1.5351408E9</v>
      </c>
      <c r="N1772" s="13">
        <v>32707.3303</v>
      </c>
      <c r="P1772" s="156">
        <v>1.5251472E9</v>
      </c>
      <c r="Q1772" s="156">
        <v>174774.2835</v>
      </c>
      <c r="S1772" s="156">
        <v>1.5420564E9</v>
      </c>
      <c r="T1772" s="156">
        <v>10097.675</v>
      </c>
      <c r="V1772" s="156">
        <v>1.5160896E9</v>
      </c>
      <c r="W1772" s="156">
        <v>94825.3804</v>
      </c>
      <c r="Y1772" s="156">
        <v>1.5129468E9</v>
      </c>
      <c r="Z1772" s="156">
        <v>85110.0649</v>
      </c>
      <c r="AA1772" s="153">
        <f>IFERROR(__xludf.DUMMYFUNCTION("TO_DATE(INT((AB1772/(60*60*24))+""1/1/1970""))"),44096.0)</f>
        <v>44096</v>
      </c>
      <c r="AB1772" s="152">
        <v>1.6008048E9</v>
      </c>
      <c r="AC1772" s="152">
        <v>231690.5746</v>
      </c>
      <c r="AD1772" s="153">
        <f>IFERROR(__xludf.DUMMYFUNCTION("TO_DATE(INT((AE1772/(60*60*24))+""1/1/1970""))"),44106.0)</f>
        <v>44106</v>
      </c>
      <c r="AE1772" s="156">
        <v>1.6016652E9</v>
      </c>
      <c r="AF1772" s="156">
        <v>115678.7878</v>
      </c>
      <c r="AG1772" s="153">
        <f>IFERROR(__xludf.DUMMYFUNCTION("TO_DATE(INT((AH1772/(60*60*24))+""1/1/1970""))"),43746.0)</f>
        <v>43746</v>
      </c>
      <c r="AH1772" s="156">
        <v>1.570504952E9</v>
      </c>
      <c r="AI1772" s="156">
        <v>106352.3066</v>
      </c>
    </row>
    <row r="1773">
      <c r="A1773" s="152">
        <v>1.561752E9</v>
      </c>
      <c r="B1773" s="152">
        <v>127528.0373</v>
      </c>
      <c r="C1773" s="153">
        <f>IFERROR(__xludf.DUMMYFUNCTION("TO_DATE(INT((A1773/(60*60*24))+""1/1/1970""))"),43644.0)</f>
        <v>43644</v>
      </c>
      <c r="M1773" s="13">
        <v>1.5351552E9</v>
      </c>
      <c r="N1773" s="13">
        <v>32605.334</v>
      </c>
      <c r="P1773" s="152">
        <v>1.5251868E9</v>
      </c>
      <c r="Q1773" s="152">
        <v>174774.2835</v>
      </c>
      <c r="S1773" s="152">
        <v>1.5421212E9</v>
      </c>
      <c r="T1773" s="152">
        <v>10106.9764</v>
      </c>
      <c r="V1773" s="152">
        <v>1.5161292E9</v>
      </c>
      <c r="W1773" s="152">
        <v>94669.4874</v>
      </c>
      <c r="Y1773" s="152">
        <v>1.5129864E9</v>
      </c>
      <c r="Z1773" s="152">
        <v>85085.1907</v>
      </c>
      <c r="AA1773" s="153">
        <f>IFERROR(__xludf.DUMMYFUNCTION("TO_DATE(INT((AB1773/(60*60*24))+""1/1/1970""))"),44097.0)</f>
        <v>44097</v>
      </c>
      <c r="AB1773" s="156">
        <v>1.6008336E9</v>
      </c>
      <c r="AC1773" s="156">
        <v>231690.5746</v>
      </c>
      <c r="AD1773" s="153">
        <f>IFERROR(__xludf.DUMMYFUNCTION("TO_DATE(INT((AE1773/(60*60*24))+""1/1/1970""))"),44106.0)</f>
        <v>44106</v>
      </c>
      <c r="AE1773" s="152">
        <v>1.6016688E9</v>
      </c>
      <c r="AF1773" s="152">
        <v>115678.7878</v>
      </c>
      <c r="AG1773" s="153">
        <f>IFERROR(__xludf.DUMMYFUNCTION("TO_DATE(INT((AH1773/(60*60*24))+""1/1/1970""))"),43746.0)</f>
        <v>43746</v>
      </c>
      <c r="AH1773" s="152">
        <v>1.570521438E9</v>
      </c>
      <c r="AI1773" s="152">
        <v>106352.3066</v>
      </c>
    </row>
    <row r="1774">
      <c r="A1774" s="156">
        <v>1.56198786E9</v>
      </c>
      <c r="B1774" s="156">
        <v>129169.3229</v>
      </c>
      <c r="C1774" s="153">
        <f>IFERROR(__xludf.DUMMYFUNCTION("TO_DATE(INT((A1774/(60*60*24))+""1/1/1970""))"),43647.0)</f>
        <v>43647</v>
      </c>
      <c r="M1774" s="13">
        <v>1.5352416E9</v>
      </c>
      <c r="N1774" s="13">
        <v>32605.334</v>
      </c>
      <c r="P1774" s="156">
        <v>1.5252048E9</v>
      </c>
      <c r="Q1774" s="156">
        <v>174774.2835</v>
      </c>
      <c r="S1774" s="156">
        <v>1.5421428E9</v>
      </c>
      <c r="T1774" s="156">
        <v>10106.9764</v>
      </c>
      <c r="V1774" s="156">
        <v>1.5161436E9</v>
      </c>
      <c r="W1774" s="156">
        <v>94583.4052</v>
      </c>
      <c r="Y1774" s="156">
        <v>1.513026E9</v>
      </c>
      <c r="Z1774" s="156">
        <v>85085.1907</v>
      </c>
      <c r="AA1774" s="153">
        <f>IFERROR(__xludf.DUMMYFUNCTION("TO_DATE(INT((AB1774/(60*60*24))+""1/1/1970""))"),44097.0)</f>
        <v>44097</v>
      </c>
      <c r="AB1774" s="152">
        <v>1.6008696E9</v>
      </c>
      <c r="AC1774" s="152">
        <v>228984.2372</v>
      </c>
      <c r="AD1774" s="153">
        <f>IFERROR(__xludf.DUMMYFUNCTION("TO_DATE(INT((AE1774/(60*60*24))+""1/1/1970""))"),44107.0)</f>
        <v>44107</v>
      </c>
      <c r="AE1774" s="156">
        <v>1.6016976E9</v>
      </c>
      <c r="AF1774" s="156">
        <v>114278.4919</v>
      </c>
      <c r="AG1774" s="153">
        <f>IFERROR(__xludf.DUMMYFUNCTION("TO_DATE(INT((AH1774/(60*60*24))+""1/1/1970""))"),43746.0)</f>
        <v>43746</v>
      </c>
      <c r="AH1774" s="156">
        <v>1.570537268E9</v>
      </c>
      <c r="AI1774" s="156">
        <v>106352.3066</v>
      </c>
    </row>
    <row r="1775">
      <c r="A1775" s="152">
        <v>1.5620112E9</v>
      </c>
      <c r="B1775" s="152">
        <v>128683.016</v>
      </c>
      <c r="C1775" s="153">
        <f>IFERROR(__xludf.DUMMYFUNCTION("TO_DATE(INT((A1775/(60*60*24))+""1/1/1970""))"),43647.0)</f>
        <v>43647</v>
      </c>
      <c r="M1775" s="13">
        <v>1.535328E9</v>
      </c>
      <c r="N1775" s="13">
        <v>32575.4074</v>
      </c>
      <c r="P1775" s="152">
        <v>1.5252336E9</v>
      </c>
      <c r="Q1775" s="152">
        <v>175351.4747</v>
      </c>
      <c r="S1775" s="152">
        <v>1.5422076E9</v>
      </c>
      <c r="T1775" s="152">
        <v>10091.2302</v>
      </c>
      <c r="V1775" s="152">
        <v>1.5161688E9</v>
      </c>
      <c r="W1775" s="152">
        <v>94935.5875</v>
      </c>
      <c r="Y1775" s="152">
        <v>1.5130332E9</v>
      </c>
      <c r="Z1775" s="152">
        <v>85085.1907</v>
      </c>
      <c r="AA1775" s="153">
        <f>IFERROR(__xludf.DUMMYFUNCTION("TO_DATE(INT((AB1775/(60*60*24))+""1/1/1970""))"),44097.0)</f>
        <v>44097</v>
      </c>
      <c r="AB1775" s="156">
        <v>1.6008876E9</v>
      </c>
      <c r="AC1775" s="156">
        <v>221325.4131</v>
      </c>
      <c r="AD1775" s="153">
        <f>IFERROR(__xludf.DUMMYFUNCTION("TO_DATE(INT((AE1775/(60*60*24))+""1/1/1970""))"),44109.0)</f>
        <v>44109</v>
      </c>
      <c r="AE1775" s="152">
        <v>1.6019064E9</v>
      </c>
      <c r="AF1775" s="152">
        <v>114278.4919</v>
      </c>
      <c r="AG1775" s="153">
        <f>IFERROR(__xludf.DUMMYFUNCTION("TO_DATE(INT((AH1775/(60*60*24))+""1/1/1970""))"),43746.0)</f>
        <v>43746</v>
      </c>
      <c r="AH1775" s="152">
        <v>1.570553074E9</v>
      </c>
      <c r="AI1775" s="152">
        <v>104861.0699</v>
      </c>
    </row>
    <row r="1776">
      <c r="A1776" s="156">
        <v>1.56207426E9</v>
      </c>
      <c r="B1776" s="156">
        <v>128617.8857</v>
      </c>
      <c r="C1776" s="153">
        <f>IFERROR(__xludf.DUMMYFUNCTION("TO_DATE(INT((A1776/(60*60*24))+""1/1/1970""))"),43648.0)</f>
        <v>43648</v>
      </c>
      <c r="M1776" s="13">
        <v>1.5353784E9</v>
      </c>
      <c r="N1776" s="13">
        <v>32575.4074</v>
      </c>
      <c r="P1776" s="156">
        <v>1.5252732E9</v>
      </c>
      <c r="Q1776" s="156">
        <v>175351.4747</v>
      </c>
      <c r="S1776" s="156">
        <v>1.5422292E9</v>
      </c>
      <c r="T1776" s="156">
        <v>10091.2302</v>
      </c>
      <c r="V1776" s="156">
        <v>1.5162084E9</v>
      </c>
      <c r="W1776" s="156">
        <v>94905.1586</v>
      </c>
      <c r="Y1776" s="156">
        <v>1.5130656E9</v>
      </c>
      <c r="Z1776" s="156">
        <v>85142.1489</v>
      </c>
      <c r="AA1776" s="153">
        <f>IFERROR(__xludf.DUMMYFUNCTION("TO_DATE(INT((AB1776/(60*60*24))+""1/1/1970""))"),44097.0)</f>
        <v>44097</v>
      </c>
      <c r="AB1776" s="152">
        <v>1.6008912E9</v>
      </c>
      <c r="AC1776" s="152">
        <v>221128.356</v>
      </c>
      <c r="AD1776" s="153">
        <f>IFERROR(__xludf.DUMMYFUNCTION("TO_DATE(INT((AE1776/(60*60*24))+""1/1/1970""))"),44109.0)</f>
        <v>44109</v>
      </c>
      <c r="AE1776" s="156">
        <v>1.6019244E9</v>
      </c>
      <c r="AF1776" s="156">
        <v>114278.4919</v>
      </c>
      <c r="AG1776" s="153">
        <f>IFERROR(__xludf.DUMMYFUNCTION("TO_DATE(INT((AH1776/(60*60*24))+""1/1/1970""))"),43746.0)</f>
        <v>43746</v>
      </c>
      <c r="AH1776" s="156">
        <v>1.570569003E9</v>
      </c>
      <c r="AI1776" s="156">
        <v>104861.0699</v>
      </c>
    </row>
    <row r="1777">
      <c r="A1777" s="152">
        <v>1.5620976E9</v>
      </c>
      <c r="B1777" s="152">
        <v>129017.352</v>
      </c>
      <c r="C1777" s="153">
        <f>IFERROR(__xludf.DUMMYFUNCTION("TO_DATE(INT((A1777/(60*60*24))+""1/1/1970""))"),43648.0)</f>
        <v>43648</v>
      </c>
      <c r="M1777" s="13">
        <v>1.5354E9</v>
      </c>
      <c r="N1777" s="13">
        <v>32575.4074</v>
      </c>
      <c r="P1777" s="152">
        <v>1.5252912E9</v>
      </c>
      <c r="Q1777" s="152">
        <v>175351.4747</v>
      </c>
      <c r="S1777" s="152">
        <v>1.542294E9</v>
      </c>
      <c r="T1777" s="152">
        <v>10094.1992</v>
      </c>
      <c r="V1777" s="152">
        <v>1.51623E9</v>
      </c>
      <c r="W1777" s="152">
        <v>95363.0942</v>
      </c>
      <c r="Y1777" s="152">
        <v>1.5131052E9</v>
      </c>
      <c r="Z1777" s="152">
        <v>85142.1489</v>
      </c>
      <c r="AA1777" s="153">
        <f>IFERROR(__xludf.DUMMYFUNCTION("TO_DATE(INT((AB1777/(60*60*24))+""1/1/1970""))"),44098.0)</f>
        <v>44098</v>
      </c>
      <c r="AB1777" s="156">
        <v>1.60092E9</v>
      </c>
      <c r="AC1777" s="156">
        <v>221128.356</v>
      </c>
      <c r="AD1777" s="153">
        <f>IFERROR(__xludf.DUMMYFUNCTION("TO_DATE(INT((AE1777/(60*60*24))+""1/1/1970""))"),44109.0)</f>
        <v>44109</v>
      </c>
      <c r="AE1777" s="152">
        <v>1.601928E9</v>
      </c>
      <c r="AF1777" s="152">
        <v>114278.4919</v>
      </c>
      <c r="AG1777" s="153">
        <f>IFERROR(__xludf.DUMMYFUNCTION("TO_DATE(INT((AH1777/(60*60*24))+""1/1/1970""))"),43746.0)</f>
        <v>43746</v>
      </c>
      <c r="AH1777" s="152">
        <v>1.570579186E9</v>
      </c>
      <c r="AI1777" s="152">
        <v>104861.0699</v>
      </c>
    </row>
    <row r="1778">
      <c r="A1778" s="156">
        <v>1.56216066E9</v>
      </c>
      <c r="B1778" s="156">
        <v>129334.3199</v>
      </c>
      <c r="C1778" s="153">
        <f>IFERROR(__xludf.DUMMYFUNCTION("TO_DATE(INT((A1778/(60*60*24))+""1/1/1970""))"),43649.0)</f>
        <v>43649</v>
      </c>
      <c r="M1778" s="13">
        <v>1.5354648E9</v>
      </c>
      <c r="N1778" s="13">
        <v>32831.3801</v>
      </c>
      <c r="P1778" s="156">
        <v>1.52532E9</v>
      </c>
      <c r="Q1778" s="156">
        <v>173379.2889</v>
      </c>
      <c r="S1778" s="156">
        <v>1.5423156E9</v>
      </c>
      <c r="T1778" s="156">
        <v>10094.1992</v>
      </c>
      <c r="V1778" s="156">
        <v>1.516248E9</v>
      </c>
      <c r="W1778" s="156">
        <v>95438.1538</v>
      </c>
      <c r="Y1778" s="156">
        <v>1.5131196E9</v>
      </c>
      <c r="Z1778" s="156">
        <v>85142.1489</v>
      </c>
      <c r="AA1778" s="153">
        <f>IFERROR(__xludf.DUMMYFUNCTION("TO_DATE(INT((AB1778/(60*60*24))+""1/1/1970""))"),44098.0)</f>
        <v>44098</v>
      </c>
      <c r="AB1778" s="152">
        <v>1.600956E9</v>
      </c>
      <c r="AC1778" s="152">
        <v>220642.17</v>
      </c>
      <c r="AD1778" s="153">
        <f>IFERROR(__xludf.DUMMYFUNCTION("TO_DATE(INT((AE1778/(60*60*24))+""1/1/1970""))"),44110.0)</f>
        <v>44110</v>
      </c>
      <c r="AE1778" s="156">
        <v>1.6019568E9</v>
      </c>
      <c r="AF1778" s="156">
        <v>114672.203</v>
      </c>
      <c r="AG1778" s="153">
        <f>IFERROR(__xludf.DUMMYFUNCTION("TO_DATE(INT((AH1778/(60*60*24))+""1/1/1970""))"),43747.0)</f>
        <v>43747</v>
      </c>
      <c r="AH1778" s="156">
        <v>1.570584828E9</v>
      </c>
      <c r="AI1778" s="156">
        <v>104861.0699</v>
      </c>
    </row>
    <row r="1779">
      <c r="A1779" s="152">
        <v>1.5621732E9</v>
      </c>
      <c r="B1779" s="152">
        <v>130046.412</v>
      </c>
      <c r="C1779" s="153">
        <f>IFERROR(__xludf.DUMMYFUNCTION("TO_DATE(INT((A1779/(60*60*24))+""1/1/1970""))"),43649.0)</f>
        <v>43649</v>
      </c>
      <c r="M1779" s="13">
        <v>1.5354864E9</v>
      </c>
      <c r="N1779" s="13">
        <v>32831.3801</v>
      </c>
      <c r="P1779" s="152">
        <v>1.5253596E9</v>
      </c>
      <c r="Q1779" s="152">
        <v>173379.2889</v>
      </c>
      <c r="S1779" s="152">
        <v>1.5423804E9</v>
      </c>
      <c r="T1779" s="152">
        <v>10122.5844</v>
      </c>
      <c r="V1779" s="152">
        <v>1.5162876E9</v>
      </c>
      <c r="W1779" s="152">
        <v>94996.9466</v>
      </c>
      <c r="Y1779" s="152">
        <v>1.5131448E9</v>
      </c>
      <c r="Z1779" s="152">
        <v>84897.3728</v>
      </c>
      <c r="AA1779" s="153">
        <f>IFERROR(__xludf.DUMMYFUNCTION("TO_DATE(INT((AB1779/(60*60*24))+""1/1/1970""))"),44098.0)</f>
        <v>44098</v>
      </c>
      <c r="AB1779" s="156">
        <v>1.600974E9</v>
      </c>
      <c r="AC1779" s="156">
        <v>220869.117</v>
      </c>
      <c r="AD1779" s="153">
        <f>IFERROR(__xludf.DUMMYFUNCTION("TO_DATE(INT((AE1779/(60*60*24))+""1/1/1970""))"),44110.0)</f>
        <v>44110</v>
      </c>
      <c r="AE1779" s="152">
        <v>1.6019928E9</v>
      </c>
      <c r="AF1779" s="152">
        <v>114672.203</v>
      </c>
      <c r="AG1779" s="153">
        <f>IFERROR(__xludf.DUMMYFUNCTION("TO_DATE(INT((AH1779/(60*60*24))+""1/1/1970""))"),43747.0)</f>
        <v>43747</v>
      </c>
      <c r="AH1779" s="152">
        <v>1.570600639E9</v>
      </c>
      <c r="AI1779" s="152">
        <v>104861.0699</v>
      </c>
    </row>
    <row r="1780">
      <c r="A1780" s="156">
        <v>1.56233346E9</v>
      </c>
      <c r="B1780" s="156">
        <v>129490.6328</v>
      </c>
      <c r="C1780" s="153">
        <f>IFERROR(__xludf.DUMMYFUNCTION("TO_DATE(INT((A1780/(60*60*24))+""1/1/1970""))"),43651.0)</f>
        <v>43651</v>
      </c>
      <c r="M1780" s="13">
        <v>1.5355512E9</v>
      </c>
      <c r="N1780" s="13">
        <v>32962.8309</v>
      </c>
      <c r="P1780" s="156">
        <v>1.5253776E9</v>
      </c>
      <c r="Q1780" s="156">
        <v>173379.2889</v>
      </c>
      <c r="S1780" s="156">
        <v>1.542402E9</v>
      </c>
      <c r="T1780" s="156">
        <v>10122.5844</v>
      </c>
      <c r="V1780" s="156">
        <v>1.5163164E9</v>
      </c>
      <c r="W1780" s="156">
        <v>95099.935</v>
      </c>
      <c r="Y1780" s="156">
        <v>1.5131844E9</v>
      </c>
      <c r="Z1780" s="156">
        <v>84897.3728</v>
      </c>
      <c r="AA1780" s="153">
        <f>IFERROR(__xludf.DUMMYFUNCTION("TO_DATE(INT((AB1780/(60*60*24))+""1/1/1970""))"),44098.0)</f>
        <v>44098</v>
      </c>
      <c r="AB1780" s="152">
        <v>1.6009776E9</v>
      </c>
      <c r="AC1780" s="152">
        <v>220345.1227</v>
      </c>
      <c r="AD1780" s="153">
        <f>IFERROR(__xludf.DUMMYFUNCTION("TO_DATE(INT((AE1780/(60*60*24))+""1/1/1970""))"),44110.0)</f>
        <v>44110</v>
      </c>
      <c r="AE1780" s="156">
        <v>1.6020108E9</v>
      </c>
      <c r="AF1780" s="156">
        <v>114672.203</v>
      </c>
      <c r="AG1780" s="153">
        <f>IFERROR(__xludf.DUMMYFUNCTION("TO_DATE(INT((AH1780/(60*60*24))+""1/1/1970""))"),43747.0)</f>
        <v>43747</v>
      </c>
      <c r="AH1780" s="156">
        <v>1.570616543E9</v>
      </c>
      <c r="AI1780" s="156">
        <v>104861.0699</v>
      </c>
    </row>
    <row r="1781">
      <c r="A1781" s="152">
        <v>1.5623568E9</v>
      </c>
      <c r="B1781" s="152">
        <v>129898.7832</v>
      </c>
      <c r="C1781" s="153">
        <f>IFERROR(__xludf.DUMMYFUNCTION("TO_DATE(INT((A1781/(60*60*24))+""1/1/1970""))"),43651.0)</f>
        <v>43651</v>
      </c>
      <c r="M1781" s="13">
        <v>1.5355728E9</v>
      </c>
      <c r="N1781" s="13">
        <v>32962.8309</v>
      </c>
      <c r="P1781" s="152">
        <v>1.5254064E9</v>
      </c>
      <c r="Q1781" s="152">
        <v>172729.0623</v>
      </c>
      <c r="S1781" s="152">
        <v>1.5424128E9</v>
      </c>
      <c r="T1781" s="152">
        <v>10119.6786</v>
      </c>
      <c r="V1781" s="152">
        <v>1.5163272E9</v>
      </c>
      <c r="W1781" s="152">
        <v>95098.1403</v>
      </c>
      <c r="Y1781" s="152">
        <v>1.513206E9</v>
      </c>
      <c r="Z1781" s="152">
        <v>84897.3728</v>
      </c>
      <c r="AA1781" s="153">
        <f>IFERROR(__xludf.DUMMYFUNCTION("TO_DATE(INT((AB1781/(60*60*24))+""1/1/1970""))"),44099.0)</f>
        <v>44099</v>
      </c>
      <c r="AB1781" s="156">
        <v>1.6010064E9</v>
      </c>
      <c r="AC1781" s="156">
        <v>220345.1227</v>
      </c>
      <c r="AD1781" s="153">
        <f>IFERROR(__xludf.DUMMYFUNCTION("TO_DATE(INT((AE1781/(60*60*24))+""1/1/1970""))"),44110.0)</f>
        <v>44110</v>
      </c>
      <c r="AE1781" s="152">
        <v>1.6020144E9</v>
      </c>
      <c r="AF1781" s="152">
        <v>114672.203</v>
      </c>
      <c r="AG1781" s="153">
        <f>IFERROR(__xludf.DUMMYFUNCTION("TO_DATE(INT((AH1781/(60*60*24))+""1/1/1970""))"),43747.0)</f>
        <v>43747</v>
      </c>
      <c r="AH1781" s="152">
        <v>1.57063236E9</v>
      </c>
      <c r="AI1781" s="152">
        <v>104861.0699</v>
      </c>
    </row>
    <row r="1782">
      <c r="A1782" s="156">
        <v>1.56259266E9</v>
      </c>
      <c r="B1782" s="156">
        <v>129221.4272</v>
      </c>
      <c r="C1782" s="153">
        <f>IFERROR(__xludf.DUMMYFUNCTION("TO_DATE(INT((A1782/(60*60*24))+""1/1/1970""))"),43654.0)</f>
        <v>43654</v>
      </c>
      <c r="M1782" s="13">
        <v>1.5356376E9</v>
      </c>
      <c r="N1782" s="13">
        <v>33127.4787</v>
      </c>
      <c r="P1782" s="156">
        <v>1.525446E9</v>
      </c>
      <c r="Q1782" s="156">
        <v>172729.0623</v>
      </c>
      <c r="S1782" s="156">
        <v>1.5425856E9</v>
      </c>
      <c r="T1782" s="156">
        <v>10118.4162</v>
      </c>
      <c r="V1782" s="156">
        <v>1.5163668E9</v>
      </c>
      <c r="W1782" s="156">
        <v>94771.2182</v>
      </c>
      <c r="Y1782" s="156">
        <v>1.513224E9</v>
      </c>
      <c r="Z1782" s="156">
        <v>85576.9059</v>
      </c>
      <c r="AA1782" s="153">
        <f>IFERROR(__xludf.DUMMYFUNCTION("TO_DATE(INT((AB1782/(60*60*24))+""1/1/1970""))"),44099.0)</f>
        <v>44099</v>
      </c>
      <c r="AB1782" s="152">
        <v>1.6010424E9</v>
      </c>
      <c r="AC1782" s="152">
        <v>223217.3348</v>
      </c>
      <c r="AD1782" s="153">
        <f>IFERROR(__xludf.DUMMYFUNCTION("TO_DATE(INT((AE1782/(60*60*24))+""1/1/1970""))"),44111.0)</f>
        <v>44111</v>
      </c>
      <c r="AE1782" s="156">
        <v>1.6020432E9</v>
      </c>
      <c r="AF1782" s="156">
        <v>114308.0689</v>
      </c>
      <c r="AG1782" s="153">
        <f>IFERROR(__xludf.DUMMYFUNCTION("TO_DATE(INT((AH1782/(60*60*24))+""1/1/1970""))"),43747.0)</f>
        <v>43747</v>
      </c>
      <c r="AH1782" s="156">
        <v>1.5706482E9</v>
      </c>
      <c r="AI1782" s="156">
        <v>104861.0699</v>
      </c>
    </row>
    <row r="1783">
      <c r="A1783" s="152">
        <v>1.562616E9</v>
      </c>
      <c r="B1783" s="152">
        <v>129186.691</v>
      </c>
      <c r="C1783" s="153">
        <f>IFERROR(__xludf.DUMMYFUNCTION("TO_DATE(INT((A1783/(60*60*24))+""1/1/1970""))"),43654.0)</f>
        <v>43654</v>
      </c>
      <c r="M1783" s="13">
        <v>1.5356592E9</v>
      </c>
      <c r="N1783" s="13">
        <v>33127.4787</v>
      </c>
      <c r="P1783" s="152">
        <v>1.525464E9</v>
      </c>
      <c r="Q1783" s="152">
        <v>172729.0623</v>
      </c>
      <c r="S1783" s="152">
        <v>1.5426396E9</v>
      </c>
      <c r="T1783" s="152">
        <v>10118.4162</v>
      </c>
      <c r="V1783" s="152">
        <v>1.5163992E9</v>
      </c>
      <c r="W1783" s="152">
        <v>94889.5496</v>
      </c>
      <c r="Y1783" s="152">
        <v>1.5132636E9</v>
      </c>
      <c r="Z1783" s="152">
        <v>85576.9059</v>
      </c>
      <c r="AA1783" s="153">
        <f>IFERROR(__xludf.DUMMYFUNCTION("TO_DATE(INT((AB1783/(60*60*24))+""1/1/1970""))"),44099.0)</f>
        <v>44099</v>
      </c>
      <c r="AB1783" s="156">
        <v>1.6010604E9</v>
      </c>
      <c r="AC1783" s="156">
        <v>227920.338</v>
      </c>
      <c r="AD1783" s="153">
        <f>IFERROR(__xludf.DUMMYFUNCTION("TO_DATE(INT((AE1783/(60*60*24))+""1/1/1970""))"),44111.0)</f>
        <v>44111</v>
      </c>
      <c r="AE1783" s="152">
        <v>1.6020792E9</v>
      </c>
      <c r="AF1783" s="152">
        <v>114308.0689</v>
      </c>
      <c r="AG1783" s="153">
        <f>IFERROR(__xludf.DUMMYFUNCTION("TO_DATE(INT((AH1783/(60*60*24))+""1/1/1970""))"),43747.0)</f>
        <v>43747</v>
      </c>
      <c r="AH1783" s="152">
        <v>1.57066405E9</v>
      </c>
      <c r="AI1783" s="152">
        <v>104861.0699</v>
      </c>
    </row>
    <row r="1784">
      <c r="A1784" s="156">
        <v>1.56267906E9</v>
      </c>
      <c r="B1784" s="156">
        <v>128661.3059</v>
      </c>
      <c r="C1784" s="153">
        <f>IFERROR(__xludf.DUMMYFUNCTION("TO_DATE(INT((A1784/(60*60*24))+""1/1/1970""))"),43655.0)</f>
        <v>43655</v>
      </c>
      <c r="M1784" s="13">
        <v>1.535724E9</v>
      </c>
      <c r="N1784" s="13">
        <v>33510.953</v>
      </c>
      <c r="P1784" s="156">
        <v>1.5254928E9</v>
      </c>
      <c r="Q1784" s="156">
        <v>176477.7325</v>
      </c>
      <c r="S1784" s="156">
        <v>1.5426612E9</v>
      </c>
      <c r="T1784" s="156">
        <v>10118.4162</v>
      </c>
      <c r="V1784" s="156">
        <v>1.5165756E9</v>
      </c>
      <c r="W1784" s="156">
        <v>94731.4574</v>
      </c>
      <c r="Y1784" s="156">
        <v>1.5132924E9</v>
      </c>
      <c r="Z1784" s="156">
        <v>85576.9059</v>
      </c>
      <c r="AA1784" s="153">
        <f>IFERROR(__xludf.DUMMYFUNCTION("TO_DATE(INT((AB1784/(60*60*24))+""1/1/1970""))"),44099.0)</f>
        <v>44099</v>
      </c>
      <c r="AB1784" s="152">
        <v>1.601064E9</v>
      </c>
      <c r="AC1784" s="152">
        <v>228765.1325</v>
      </c>
      <c r="AD1784" s="153">
        <f>IFERROR(__xludf.DUMMYFUNCTION("TO_DATE(INT((AE1784/(60*60*24))+""1/1/1970""))"),44111.0)</f>
        <v>44111</v>
      </c>
      <c r="AE1784" s="156">
        <v>1.6020972E9</v>
      </c>
      <c r="AF1784" s="156">
        <v>114308.0689</v>
      </c>
      <c r="AG1784" s="153">
        <f>IFERROR(__xludf.DUMMYFUNCTION("TO_DATE(INT((AH1784/(60*60*24))+""1/1/1970""))"),43747.0)</f>
        <v>43747</v>
      </c>
      <c r="AH1784" s="156">
        <v>1.570665492E9</v>
      </c>
      <c r="AI1784" s="156">
        <v>104861.0699</v>
      </c>
    </row>
    <row r="1785">
      <c r="A1785" s="152">
        <v>1.5627024E9</v>
      </c>
      <c r="B1785" s="152">
        <v>129347.3459</v>
      </c>
      <c r="C1785" s="153">
        <f>IFERROR(__xludf.DUMMYFUNCTION("TO_DATE(INT((A1785/(60*60*24))+""1/1/1970""))"),43655.0)</f>
        <v>43655</v>
      </c>
      <c r="M1785" s="13">
        <v>1.5357456E9</v>
      </c>
      <c r="N1785" s="13">
        <v>33510.953</v>
      </c>
      <c r="P1785" s="152">
        <v>1.5257016E9</v>
      </c>
      <c r="Q1785" s="152">
        <v>176477.7325</v>
      </c>
      <c r="S1785" s="152">
        <v>1.542726E9</v>
      </c>
      <c r="T1785" s="152">
        <v>10103.988</v>
      </c>
      <c r="V1785" s="152">
        <v>1.5166152E9</v>
      </c>
      <c r="W1785" s="152">
        <v>94800.7863</v>
      </c>
      <c r="Y1785" s="152">
        <v>1.5133032E9</v>
      </c>
      <c r="Z1785" s="152">
        <v>85130.6131</v>
      </c>
      <c r="AA1785" s="153">
        <f>IFERROR(__xludf.DUMMYFUNCTION("TO_DATE(INT((AB1785/(60*60*24))+""1/1/1970""))"),44100.0)</f>
        <v>44100</v>
      </c>
      <c r="AB1785" s="156">
        <v>1.6010928E9</v>
      </c>
      <c r="AC1785" s="156">
        <v>228765.1325</v>
      </c>
      <c r="AD1785" s="153">
        <f>IFERROR(__xludf.DUMMYFUNCTION("TO_DATE(INT((AE1785/(60*60*24))+""1/1/1970""))"),44111.0)</f>
        <v>44111</v>
      </c>
      <c r="AE1785" s="152">
        <v>1.6021008E9</v>
      </c>
      <c r="AF1785" s="152">
        <v>114308.0689</v>
      </c>
      <c r="AG1785" s="153">
        <f>IFERROR(__xludf.DUMMYFUNCTION("TO_DATE(INT((AH1785/(60*60*24))+""1/1/1970""))"),43748.0)</f>
        <v>43748</v>
      </c>
      <c r="AH1785" s="152">
        <v>1.570679943E9</v>
      </c>
      <c r="AI1785" s="152">
        <v>104861.0699</v>
      </c>
    </row>
    <row r="1786">
      <c r="A1786" s="156">
        <v>1.56276546E9</v>
      </c>
      <c r="B1786" s="156">
        <v>129916.1513</v>
      </c>
      <c r="C1786" s="153">
        <f>IFERROR(__xludf.DUMMYFUNCTION("TO_DATE(INT((A1786/(60*60*24))+""1/1/1970""))"),43656.0)</f>
        <v>43656</v>
      </c>
      <c r="M1786" s="13">
        <v>1.53576E9</v>
      </c>
      <c r="N1786" s="13">
        <v>33289.023</v>
      </c>
      <c r="P1786" s="156">
        <v>1.5257232E9</v>
      </c>
      <c r="Q1786" s="156">
        <v>176477.7325</v>
      </c>
      <c r="S1786" s="156">
        <v>1.5427476E9</v>
      </c>
      <c r="T1786" s="156">
        <v>10103.988</v>
      </c>
      <c r="V1786" s="156">
        <v>1.5166548E9</v>
      </c>
      <c r="W1786" s="156">
        <v>95019.0601</v>
      </c>
      <c r="Y1786" s="156">
        <v>1.5133428E9</v>
      </c>
      <c r="Z1786" s="156">
        <v>85130.6131</v>
      </c>
      <c r="AA1786" s="153">
        <f>IFERROR(__xludf.DUMMYFUNCTION("TO_DATE(INT((AB1786/(60*60*24))+""1/1/1970""))"),44102.0)</f>
        <v>44102</v>
      </c>
      <c r="AB1786" s="152">
        <v>1.6013016E9</v>
      </c>
      <c r="AC1786" s="152">
        <v>233146.0813</v>
      </c>
      <c r="AD1786" s="153">
        <f>IFERROR(__xludf.DUMMYFUNCTION("TO_DATE(INT((AE1786/(60*60*24))+""1/1/1970""))"),44112.0)</f>
        <v>44112</v>
      </c>
      <c r="AE1786" s="156">
        <v>1.6021296E9</v>
      </c>
      <c r="AF1786" s="156">
        <v>114942.8007</v>
      </c>
      <c r="AG1786" s="153">
        <f>IFERROR(__xludf.DUMMYFUNCTION("TO_DATE(INT((AH1786/(60*60*24))+""1/1/1970""))"),43748.0)</f>
        <v>43748</v>
      </c>
      <c r="AH1786" s="156">
        <v>1.570695797E9</v>
      </c>
      <c r="AI1786" s="156">
        <v>104861.0699</v>
      </c>
    </row>
    <row r="1787">
      <c r="A1787" s="152">
        <v>1.5627888E9</v>
      </c>
      <c r="B1787" s="152">
        <v>129963.9135</v>
      </c>
      <c r="C1787" s="153">
        <f>IFERROR(__xludf.DUMMYFUNCTION("TO_DATE(INT((A1787/(60*60*24))+""1/1/1970""))"),43656.0)</f>
        <v>43656</v>
      </c>
      <c r="M1787" s="13">
        <v>1.5358464E9</v>
      </c>
      <c r="N1787" s="13">
        <v>33289.023</v>
      </c>
      <c r="P1787" s="152">
        <v>1.525752E9</v>
      </c>
      <c r="Q1787" s="152">
        <v>177435.6266</v>
      </c>
      <c r="S1787" s="152">
        <v>1.5428124E9</v>
      </c>
      <c r="T1787" s="152">
        <v>10093.3446</v>
      </c>
      <c r="V1787" s="152">
        <v>1.516662E9</v>
      </c>
      <c r="W1787" s="152">
        <v>94996.8086</v>
      </c>
      <c r="Y1787" s="152">
        <v>1.5133752E9</v>
      </c>
      <c r="Z1787" s="152">
        <v>85130.6131</v>
      </c>
      <c r="AA1787" s="153">
        <f>IFERROR(__xludf.DUMMYFUNCTION("TO_DATE(INT((AB1787/(60*60*24))+""1/1/1970""))"),44102.0)</f>
        <v>44102</v>
      </c>
      <c r="AB1787" s="156">
        <v>1.6013196E9</v>
      </c>
      <c r="AC1787" s="156">
        <v>233602.3568</v>
      </c>
      <c r="AD1787" s="153">
        <f>IFERROR(__xludf.DUMMYFUNCTION("TO_DATE(INT((AE1787/(60*60*24))+""1/1/1970""))"),44112.0)</f>
        <v>44112</v>
      </c>
      <c r="AE1787" s="152">
        <v>1.6021656E9</v>
      </c>
      <c r="AF1787" s="152">
        <v>114942.8007</v>
      </c>
      <c r="AG1787" s="153">
        <f>IFERROR(__xludf.DUMMYFUNCTION("TO_DATE(INT((AH1787/(60*60*24))+""1/1/1970""))"),43748.0)</f>
        <v>43748</v>
      </c>
      <c r="AH1787" s="152">
        <v>1.570711596E9</v>
      </c>
      <c r="AI1787" s="152">
        <v>104861.0699</v>
      </c>
    </row>
    <row r="1788">
      <c r="A1788" s="156">
        <v>1.56285186E9</v>
      </c>
      <c r="B1788" s="156">
        <v>130237.4611</v>
      </c>
      <c r="C1788" s="153">
        <f>IFERROR(__xludf.DUMMYFUNCTION("TO_DATE(INT((A1788/(60*60*24))+""1/1/1970""))"),43657.0)</f>
        <v>43657</v>
      </c>
      <c r="M1788" s="13">
        <v>1.5359328E9</v>
      </c>
      <c r="N1788" s="13">
        <v>33325.449</v>
      </c>
      <c r="P1788" s="156">
        <v>1.5257916E9</v>
      </c>
      <c r="Q1788" s="156">
        <v>177435.6266</v>
      </c>
      <c r="S1788" s="156">
        <v>1.542834E9</v>
      </c>
      <c r="T1788" s="156">
        <v>10093.3446</v>
      </c>
      <c r="V1788" s="156">
        <v>1.5166944E9</v>
      </c>
      <c r="W1788" s="156">
        <v>95041.7362</v>
      </c>
      <c r="Y1788" s="156">
        <v>1.5133824E9</v>
      </c>
      <c r="Z1788" s="156">
        <v>84962.9829</v>
      </c>
      <c r="AA1788" s="153">
        <f>IFERROR(__xludf.DUMMYFUNCTION("TO_DATE(INT((AB1788/(60*60*24))+""1/1/1970""))"),44102.0)</f>
        <v>44102</v>
      </c>
      <c r="AB1788" s="152">
        <v>1.6013232E9</v>
      </c>
      <c r="AC1788" s="152">
        <v>233926.6359</v>
      </c>
      <c r="AD1788" s="153">
        <f>IFERROR(__xludf.DUMMYFUNCTION("TO_DATE(INT((AE1788/(60*60*24))+""1/1/1970""))"),44112.0)</f>
        <v>44112</v>
      </c>
      <c r="AE1788" s="156">
        <v>1.6021836E9</v>
      </c>
      <c r="AF1788" s="156">
        <v>114942.8007</v>
      </c>
      <c r="AG1788" s="153">
        <f>IFERROR(__xludf.DUMMYFUNCTION("TO_DATE(INT((AH1788/(60*60*24))+""1/1/1970""))"),43748.0)</f>
        <v>43748</v>
      </c>
      <c r="AH1788" s="156">
        <v>1.570727387E9</v>
      </c>
      <c r="AI1788" s="156">
        <v>104861.0699</v>
      </c>
    </row>
    <row r="1789">
      <c r="A1789" s="152">
        <v>1.5628752E9</v>
      </c>
      <c r="B1789" s="152">
        <v>130267.8553</v>
      </c>
      <c r="C1789" s="153">
        <f>IFERROR(__xludf.DUMMYFUNCTION("TO_DATE(INT((A1789/(60*60*24))+""1/1/1970""))"),43657.0)</f>
        <v>43657</v>
      </c>
      <c r="M1789" s="13">
        <v>1.5360192E9</v>
      </c>
      <c r="N1789" s="13">
        <v>33401.5718</v>
      </c>
      <c r="P1789" s="152">
        <v>1.5258096E9</v>
      </c>
      <c r="Q1789" s="152">
        <v>177435.6266</v>
      </c>
      <c r="S1789" s="152">
        <v>1.5428448E9</v>
      </c>
      <c r="T1789" s="152">
        <v>10102.2895</v>
      </c>
      <c r="V1789" s="152">
        <v>1.516734E9</v>
      </c>
      <c r="W1789" s="152">
        <v>94537.6646</v>
      </c>
      <c r="Y1789" s="152">
        <v>1.5135516E9</v>
      </c>
      <c r="Z1789" s="152">
        <v>84962.9829</v>
      </c>
      <c r="AA1789" s="153">
        <f>IFERROR(__xludf.DUMMYFUNCTION("TO_DATE(INT((AB1789/(60*60*24))+""1/1/1970""))"),44103.0)</f>
        <v>44103</v>
      </c>
      <c r="AB1789" s="156">
        <v>1.601352E9</v>
      </c>
      <c r="AC1789" s="156">
        <v>233926.6359</v>
      </c>
      <c r="AD1789" s="153">
        <f>IFERROR(__xludf.DUMMYFUNCTION("TO_DATE(INT((AE1789/(60*60*24))+""1/1/1970""))"),44112.0)</f>
        <v>44112</v>
      </c>
      <c r="AE1789" s="152">
        <v>1.6021872E9</v>
      </c>
      <c r="AF1789" s="152">
        <v>114942.8007</v>
      </c>
      <c r="AG1789" s="153">
        <f>IFERROR(__xludf.DUMMYFUNCTION("TO_DATE(INT((AH1789/(60*60*24))+""1/1/1970""))"),43748.0)</f>
        <v>43748</v>
      </c>
      <c r="AH1789" s="152">
        <v>1.570743224E9</v>
      </c>
      <c r="AI1789" s="152">
        <v>104861.0699</v>
      </c>
    </row>
    <row r="1790">
      <c r="A1790" s="156">
        <v>1.56293826E9</v>
      </c>
      <c r="B1790" s="156">
        <v>130471.9305</v>
      </c>
      <c r="C1790" s="153">
        <f>IFERROR(__xludf.DUMMYFUNCTION("TO_DATE(INT((A1790/(60*60*24))+""1/1/1970""))"),43658.0)</f>
        <v>43658</v>
      </c>
      <c r="M1790" s="13">
        <v>1.5360696E9</v>
      </c>
      <c r="N1790" s="13">
        <v>33401.5718</v>
      </c>
      <c r="P1790" s="156">
        <v>1.5258384E9</v>
      </c>
      <c r="Q1790" s="156">
        <v>177399.996</v>
      </c>
      <c r="S1790" s="156">
        <v>1.5429312E9</v>
      </c>
      <c r="T1790" s="156">
        <v>10095.4748</v>
      </c>
      <c r="V1790" s="156">
        <v>1.5167484E9</v>
      </c>
      <c r="W1790" s="156">
        <v>94438.8029</v>
      </c>
      <c r="Y1790" s="156">
        <v>1.5135912E9</v>
      </c>
      <c r="Z1790" s="156">
        <v>84904.9432</v>
      </c>
      <c r="AA1790" s="153">
        <f>IFERROR(__xludf.DUMMYFUNCTION("TO_DATE(INT((AB1790/(60*60*24))+""1/1/1970""))"),44103.0)</f>
        <v>44103</v>
      </c>
      <c r="AB1790" s="152">
        <v>1.601388E9</v>
      </c>
      <c r="AC1790" s="152">
        <v>233020.3097</v>
      </c>
      <c r="AD1790" s="153">
        <f>IFERROR(__xludf.DUMMYFUNCTION("TO_DATE(INT((AE1790/(60*60*24))+""1/1/1970""))"),44113.0)</f>
        <v>44113</v>
      </c>
      <c r="AE1790" s="156">
        <v>1.602216E9</v>
      </c>
      <c r="AF1790" s="156">
        <v>115265.0373</v>
      </c>
      <c r="AG1790" s="153">
        <f>IFERROR(__xludf.DUMMYFUNCTION("TO_DATE(INT((AH1790/(60*60*24))+""1/1/1970""))"),43748.0)</f>
        <v>43748</v>
      </c>
      <c r="AH1790" s="156">
        <v>1.570751925E9</v>
      </c>
      <c r="AI1790" s="156">
        <v>104861.0699</v>
      </c>
    </row>
    <row r="1791">
      <c r="A1791" s="152">
        <v>1.5629616E9</v>
      </c>
      <c r="B1791" s="152">
        <v>130849.6867</v>
      </c>
      <c r="C1791" s="153">
        <f>IFERROR(__xludf.DUMMYFUNCTION("TO_DATE(INT((A1791/(60*60*24))+""1/1/1970""))"),43658.0)</f>
        <v>43658</v>
      </c>
      <c r="M1791" s="13">
        <v>1.5360912E9</v>
      </c>
      <c r="N1791" s="13">
        <v>33401.5718</v>
      </c>
      <c r="P1791" s="152">
        <v>1.525878E9</v>
      </c>
      <c r="Q1791" s="152">
        <v>177399.996</v>
      </c>
      <c r="S1791" s="152">
        <v>1.5429852E9</v>
      </c>
      <c r="T1791" s="152">
        <v>10095.4748</v>
      </c>
      <c r="V1791" s="152">
        <v>1.5167736E9</v>
      </c>
      <c r="W1791" s="152">
        <v>94147.7837</v>
      </c>
      <c r="Y1791" s="152">
        <v>1.5136308E9</v>
      </c>
      <c r="Z1791" s="152">
        <v>84904.9432</v>
      </c>
      <c r="AA1791" s="153">
        <f>IFERROR(__xludf.DUMMYFUNCTION("TO_DATE(INT((AB1791/(60*60*24))+""1/1/1970""))"),44103.0)</f>
        <v>44103</v>
      </c>
      <c r="AB1791" s="156">
        <v>1.601406E9</v>
      </c>
      <c r="AC1791" s="156">
        <v>235129.3144</v>
      </c>
      <c r="AD1791" s="153">
        <f>IFERROR(__xludf.DUMMYFUNCTION("TO_DATE(INT((AE1791/(60*60*24))+""1/1/1970""))"),44113.0)</f>
        <v>44113</v>
      </c>
      <c r="AE1791" s="152">
        <v>1.602252E9</v>
      </c>
      <c r="AF1791" s="152">
        <v>115265.0373</v>
      </c>
      <c r="AG1791" s="153">
        <f>IFERROR(__xludf.DUMMYFUNCTION("TO_DATE(INT((AH1791/(60*60*24))+""1/1/1970""))"),43749.0)</f>
        <v>43749</v>
      </c>
      <c r="AH1791" s="152">
        <v>1.570759261E9</v>
      </c>
      <c r="AI1791" s="152">
        <v>104861.0699</v>
      </c>
    </row>
    <row r="1792">
      <c r="A1792" s="156">
        <v>1.56319746E9</v>
      </c>
      <c r="B1792" s="156">
        <v>130940.8693</v>
      </c>
      <c r="C1792" s="153">
        <f>IFERROR(__xludf.DUMMYFUNCTION("TO_DATE(INT((A1792/(60*60*24))+""1/1/1970""))"),43661.0)</f>
        <v>43661</v>
      </c>
      <c r="M1792" s="13">
        <v>1.536156E9</v>
      </c>
      <c r="N1792" s="13">
        <v>33382.6317</v>
      </c>
      <c r="P1792" s="156">
        <v>1.525896E9</v>
      </c>
      <c r="Q1792" s="156">
        <v>177399.996</v>
      </c>
      <c r="S1792" s="156">
        <v>1.542996E9</v>
      </c>
      <c r="T1792" s="156">
        <v>10095.4748</v>
      </c>
      <c r="V1792" s="156">
        <v>1.5168132E9</v>
      </c>
      <c r="W1792" s="156">
        <v>93452.7622</v>
      </c>
      <c r="Y1792" s="156">
        <v>1.513638E9</v>
      </c>
      <c r="Z1792" s="156">
        <v>84904.9432</v>
      </c>
      <c r="AA1792" s="153">
        <f>IFERROR(__xludf.DUMMYFUNCTION("TO_DATE(INT((AB1792/(60*60*24))+""1/1/1970""))"),44103.0)</f>
        <v>44103</v>
      </c>
      <c r="AB1792" s="152">
        <v>1.6014096E9</v>
      </c>
      <c r="AC1792" s="152">
        <v>233413.8299</v>
      </c>
      <c r="AD1792" s="153">
        <f>IFERROR(__xludf.DUMMYFUNCTION("TO_DATE(INT((AE1792/(60*60*24))+""1/1/1970""))"),44113.0)</f>
        <v>44113</v>
      </c>
      <c r="AE1792" s="156">
        <v>1.60227E9</v>
      </c>
      <c r="AF1792" s="156">
        <v>115265.0373</v>
      </c>
      <c r="AG1792" s="153">
        <f>IFERROR(__xludf.DUMMYFUNCTION("TO_DATE(INT((AH1792/(60*60*24))+""1/1/1970""))"),43749.0)</f>
        <v>43749</v>
      </c>
      <c r="AH1792" s="156">
        <v>1.570775173E9</v>
      </c>
      <c r="AI1792" s="156">
        <v>104861.0699</v>
      </c>
    </row>
    <row r="1793">
      <c r="A1793" s="152">
        <v>1.5632208E9</v>
      </c>
      <c r="B1793" s="152">
        <v>130893.107</v>
      </c>
      <c r="C1793" s="153">
        <f>IFERROR(__xludf.DUMMYFUNCTION("TO_DATE(INT((A1793/(60*60*24))+""1/1/1970""))"),43661.0)</f>
        <v>43661</v>
      </c>
      <c r="M1793" s="13">
        <v>1.5361776E9</v>
      </c>
      <c r="N1793" s="13">
        <v>33382.6317</v>
      </c>
      <c r="P1793" s="152">
        <v>1.5259248E9</v>
      </c>
      <c r="Q1793" s="152">
        <v>180260.3075</v>
      </c>
      <c r="S1793" s="152">
        <v>1.5430176E9</v>
      </c>
      <c r="T1793" s="152">
        <v>10102.8063</v>
      </c>
      <c r="V1793" s="152">
        <v>1.5168348E9</v>
      </c>
      <c r="W1793" s="152">
        <v>93483.0215</v>
      </c>
      <c r="Y1793" s="152">
        <v>1.5136704E9</v>
      </c>
      <c r="Z1793" s="152">
        <v>85199.8281</v>
      </c>
      <c r="AA1793" s="153">
        <f>IFERROR(__xludf.DUMMYFUNCTION("TO_DATE(INT((AB1793/(60*60*24))+""1/1/1970""))"),44104.0)</f>
        <v>44104</v>
      </c>
      <c r="AB1793" s="156">
        <v>1.6014384E9</v>
      </c>
      <c r="AC1793" s="156">
        <v>233413.8299</v>
      </c>
      <c r="AD1793" s="153">
        <f>IFERROR(__xludf.DUMMYFUNCTION("TO_DATE(INT((AE1793/(60*60*24))+""1/1/1970""))"),44113.0)</f>
        <v>44113</v>
      </c>
      <c r="AE1793" s="152">
        <v>1.6022736E9</v>
      </c>
      <c r="AF1793" s="152">
        <v>115265.0373</v>
      </c>
      <c r="AG1793" s="153">
        <f>IFERROR(__xludf.DUMMYFUNCTION("TO_DATE(INT((AH1793/(60*60*24))+""1/1/1970""))"),43749.0)</f>
        <v>43749</v>
      </c>
      <c r="AH1793" s="152">
        <v>1.570791003E9</v>
      </c>
      <c r="AI1793" s="152">
        <v>104861.0699</v>
      </c>
    </row>
    <row r="1794">
      <c r="A1794" s="156">
        <v>1.56328386E9</v>
      </c>
      <c r="B1794" s="156">
        <v>130806.2665</v>
      </c>
      <c r="C1794" s="153">
        <f>IFERROR(__xludf.DUMMYFUNCTION("TO_DATE(INT((A1794/(60*60*24))+""1/1/1970""))"),43662.0)</f>
        <v>43662</v>
      </c>
      <c r="M1794" s="13">
        <v>1.5362424E9</v>
      </c>
      <c r="N1794" s="13">
        <v>33272.7611</v>
      </c>
      <c r="P1794" s="156">
        <v>1.5259644E9</v>
      </c>
      <c r="Q1794" s="156">
        <v>180260.3075</v>
      </c>
      <c r="S1794" s="156">
        <v>1.5431904E9</v>
      </c>
      <c r="T1794" s="156">
        <v>10102.5019</v>
      </c>
      <c r="V1794" s="156">
        <v>1.5168528E9</v>
      </c>
      <c r="W1794" s="156">
        <v>93338.6472</v>
      </c>
      <c r="Y1794" s="156">
        <v>1.51371E9</v>
      </c>
      <c r="Z1794" s="156">
        <v>85199.8281</v>
      </c>
      <c r="AA1794" s="153">
        <f>IFERROR(__xludf.DUMMYFUNCTION("TO_DATE(INT((AB1794/(60*60*24))+""1/1/1970""))"),44104.0)</f>
        <v>44104</v>
      </c>
      <c r="AB1794" s="152">
        <v>1.6014744E9</v>
      </c>
      <c r="AC1794" s="152">
        <v>237296.3479</v>
      </c>
      <c r="AD1794" s="153">
        <f>IFERROR(__xludf.DUMMYFUNCTION("TO_DATE(INT((AE1794/(60*60*24))+""1/1/1970""))"),44114.0)</f>
        <v>44114</v>
      </c>
      <c r="AE1794" s="156">
        <v>1.6023024E9</v>
      </c>
      <c r="AF1794" s="156">
        <v>113543.8879</v>
      </c>
      <c r="AG1794" s="153">
        <f>IFERROR(__xludf.DUMMYFUNCTION("TO_DATE(INT((AH1794/(60*60*24))+""1/1/1970""))"),43749.0)</f>
        <v>43749</v>
      </c>
      <c r="AH1794" s="156">
        <v>1.57080684E9</v>
      </c>
      <c r="AI1794" s="156">
        <v>104861.0699</v>
      </c>
    </row>
    <row r="1795">
      <c r="A1795" s="152">
        <v>1.5633072E9</v>
      </c>
      <c r="B1795" s="152">
        <v>130441.5363</v>
      </c>
      <c r="C1795" s="153">
        <f>IFERROR(__xludf.DUMMYFUNCTION("TO_DATE(INT((A1795/(60*60*24))+""1/1/1970""))"),43662.0)</f>
        <v>43662</v>
      </c>
      <c r="M1795" s="13">
        <v>1.536264E9</v>
      </c>
      <c r="N1795" s="13">
        <v>33272.7611</v>
      </c>
      <c r="P1795" s="152">
        <v>1.5259824E9</v>
      </c>
      <c r="Q1795" s="152">
        <v>180260.3075</v>
      </c>
      <c r="S1795" s="152">
        <v>1.5432444E9</v>
      </c>
      <c r="T1795" s="152">
        <v>10102.5019</v>
      </c>
      <c r="V1795" s="152">
        <v>1.5168924E9</v>
      </c>
      <c r="W1795" s="152">
        <v>93176.2547</v>
      </c>
      <c r="Y1795" s="152">
        <v>1.5137244E9</v>
      </c>
      <c r="Z1795" s="152">
        <v>85199.8281</v>
      </c>
      <c r="AA1795" s="153">
        <f>IFERROR(__xludf.DUMMYFUNCTION("TO_DATE(INT((AB1795/(60*60*24))+""1/1/1970""))"),44104.0)</f>
        <v>44104</v>
      </c>
      <c r="AB1795" s="156">
        <v>1.6014924E9</v>
      </c>
      <c r="AC1795" s="156">
        <v>236892.5586</v>
      </c>
      <c r="AD1795" s="153">
        <f>IFERROR(__xludf.DUMMYFUNCTION("TO_DATE(INT((AE1795/(60*60*24))+""1/1/1970""))"),44116.0)</f>
        <v>44116</v>
      </c>
      <c r="AE1795" s="152">
        <v>1.6025112E9</v>
      </c>
      <c r="AF1795" s="152">
        <v>113543.8879</v>
      </c>
      <c r="AG1795" s="153">
        <f>IFERROR(__xludf.DUMMYFUNCTION("TO_DATE(INT((AH1795/(60*60*24))+""1/1/1970""))"),43749.0)</f>
        <v>43749</v>
      </c>
      <c r="AH1795" s="152">
        <v>1.57082268E9</v>
      </c>
      <c r="AI1795" s="152">
        <v>104861.0699</v>
      </c>
    </row>
    <row r="1796">
      <c r="A1796" s="156">
        <v>1.56337026E9</v>
      </c>
      <c r="B1796" s="156">
        <v>130454.5624</v>
      </c>
      <c r="C1796" s="153">
        <f>IFERROR(__xludf.DUMMYFUNCTION("TO_DATE(INT((A1796/(60*60*24))+""1/1/1970""))"),43663.0)</f>
        <v>43663</v>
      </c>
      <c r="M1796" s="13">
        <v>1.5363288E9</v>
      </c>
      <c r="N1796" s="13">
        <v>33438.9509</v>
      </c>
      <c r="P1796" s="156">
        <v>1.5260112E9</v>
      </c>
      <c r="Q1796" s="156">
        <v>182987.7154</v>
      </c>
      <c r="S1796" s="156">
        <v>1.543266E9</v>
      </c>
      <c r="T1796" s="156">
        <v>10102.5019</v>
      </c>
      <c r="V1796" s="156">
        <v>1.5169212E9</v>
      </c>
      <c r="W1796" s="156">
        <v>93882.7292</v>
      </c>
      <c r="Y1796" s="156">
        <v>1.5137496E9</v>
      </c>
      <c r="Z1796" s="156">
        <v>85580.8713</v>
      </c>
      <c r="AA1796" s="153">
        <f>IFERROR(__xludf.DUMMYFUNCTION("TO_DATE(INT((AB1796/(60*60*24))+""1/1/1970""))"),44104.0)</f>
        <v>44104</v>
      </c>
      <c r="AB1796" s="152">
        <v>1.601496E9</v>
      </c>
      <c r="AC1796" s="152">
        <v>236639.8422</v>
      </c>
      <c r="AD1796" s="153">
        <f>IFERROR(__xludf.DUMMYFUNCTION("TO_DATE(INT((AE1796/(60*60*24))+""1/1/1970""))"),44116.0)</f>
        <v>44116</v>
      </c>
      <c r="AE1796" s="156">
        <v>1.6025292E9</v>
      </c>
      <c r="AF1796" s="156">
        <v>113543.8879</v>
      </c>
      <c r="AG1796" s="153">
        <f>IFERROR(__xludf.DUMMYFUNCTION("TO_DATE(INT((AH1796/(60*60*24))+""1/1/1970""))"),43749.0)</f>
        <v>43749</v>
      </c>
      <c r="AH1796" s="156">
        <v>1.570838374E9</v>
      </c>
      <c r="AI1796" s="156">
        <v>104861.0699</v>
      </c>
    </row>
    <row r="1797">
      <c r="A1797" s="152">
        <v>1.5633936E9</v>
      </c>
      <c r="B1797" s="152">
        <v>129586.1573</v>
      </c>
      <c r="C1797" s="153">
        <f>IFERROR(__xludf.DUMMYFUNCTION("TO_DATE(INT((A1797/(60*60*24))+""1/1/1970""))"),43663.0)</f>
        <v>43663</v>
      </c>
      <c r="M1797" s="13">
        <v>1.5363504E9</v>
      </c>
      <c r="N1797" s="13">
        <v>33438.9509</v>
      </c>
      <c r="P1797" s="152">
        <v>1.5260508E9</v>
      </c>
      <c r="Q1797" s="152">
        <v>182987.7154</v>
      </c>
      <c r="S1797" s="152">
        <v>1.5433308E9</v>
      </c>
      <c r="T1797" s="152">
        <v>10105.4851</v>
      </c>
      <c r="V1797" s="152">
        <v>1.516932E9</v>
      </c>
      <c r="W1797" s="152">
        <v>93661.5215</v>
      </c>
      <c r="Y1797" s="152">
        <v>1.5137892E9</v>
      </c>
      <c r="Z1797" s="152">
        <v>85580.8713</v>
      </c>
      <c r="AA1797" s="153">
        <f>IFERROR(__xludf.DUMMYFUNCTION("TO_DATE(INT((AB1797/(60*60*24))+""1/1/1970""))"),44105.0)</f>
        <v>44105</v>
      </c>
      <c r="AB1797" s="156">
        <v>1.6015248E9</v>
      </c>
      <c r="AC1797" s="156">
        <v>236639.8422</v>
      </c>
      <c r="AD1797" s="153">
        <f>IFERROR(__xludf.DUMMYFUNCTION("TO_DATE(INT((AE1797/(60*60*24))+""1/1/1970""))"),44116.0)</f>
        <v>44116</v>
      </c>
      <c r="AE1797" s="152">
        <v>1.6025328E9</v>
      </c>
      <c r="AF1797" s="152">
        <v>113543.8879</v>
      </c>
      <c r="AG1797" s="153">
        <f>IFERROR(__xludf.DUMMYFUNCTION("TO_DATE(INT((AH1797/(60*60*24))+""1/1/1970""))"),43750.0)</f>
        <v>43750</v>
      </c>
      <c r="AH1797" s="152">
        <v>1.570838639E9</v>
      </c>
      <c r="AI1797" s="152">
        <v>104861.0699</v>
      </c>
    </row>
    <row r="1798">
      <c r="A1798" s="156">
        <v>1.56345666E9</v>
      </c>
      <c r="B1798" s="156">
        <v>129377.7401</v>
      </c>
      <c r="C1798" s="153">
        <f>IFERROR(__xludf.DUMMYFUNCTION("TO_DATE(INT((A1798/(60*60*24))+""1/1/1970""))"),43664.0)</f>
        <v>43664</v>
      </c>
      <c r="M1798" s="13">
        <v>1.5363648E9</v>
      </c>
      <c r="N1798" s="13">
        <v>33119.4927</v>
      </c>
      <c r="P1798" s="156">
        <v>1.5260688E9</v>
      </c>
      <c r="Q1798" s="156">
        <v>182987.7154</v>
      </c>
      <c r="S1798" s="156">
        <v>1.5433524E9</v>
      </c>
      <c r="T1798" s="156">
        <v>10105.4851</v>
      </c>
      <c r="V1798" s="156">
        <v>1.5169716E9</v>
      </c>
      <c r="W1798" s="156">
        <v>93902.381</v>
      </c>
      <c r="Y1798" s="156">
        <v>1.5138108E9</v>
      </c>
      <c r="Z1798" s="156">
        <v>85580.8713</v>
      </c>
      <c r="AA1798" s="153">
        <f>IFERROR(__xludf.DUMMYFUNCTION("TO_DATE(INT((AB1798/(60*60*24))+""1/1/1970""))"),44105.0)</f>
        <v>44105</v>
      </c>
      <c r="AB1798" s="152">
        <v>1.6015608E9</v>
      </c>
      <c r="AC1798" s="152">
        <v>240253.9248</v>
      </c>
      <c r="AD1798" s="153">
        <f>IFERROR(__xludf.DUMMYFUNCTION("TO_DATE(INT((AE1798/(60*60*24))+""1/1/1970""))"),44117.0)</f>
        <v>44117</v>
      </c>
      <c r="AE1798" s="156">
        <v>1.6025616E9</v>
      </c>
      <c r="AF1798" s="156">
        <v>113613.5762</v>
      </c>
      <c r="AG1798" s="153">
        <f>IFERROR(__xludf.DUMMYFUNCTION("TO_DATE(INT((AH1798/(60*60*24))+""1/1/1970""))"),43750.0)</f>
        <v>43750</v>
      </c>
      <c r="AH1798" s="156">
        <v>1.570854964E9</v>
      </c>
      <c r="AI1798" s="156">
        <v>104861.0699</v>
      </c>
    </row>
    <row r="1799">
      <c r="A1799" s="152">
        <v>1.56348E9</v>
      </c>
      <c r="B1799" s="152">
        <v>130059.4381</v>
      </c>
      <c r="C1799" s="153">
        <f>IFERROR(__xludf.DUMMYFUNCTION("TO_DATE(INT((A1799/(60*60*24))+""1/1/1970""))"),43664.0)</f>
        <v>43664</v>
      </c>
      <c r="M1799" s="13">
        <v>1.5364512E9</v>
      </c>
      <c r="N1799" s="13">
        <v>33119.4927</v>
      </c>
      <c r="P1799" s="152">
        <v>1.5260976E9</v>
      </c>
      <c r="Q1799" s="152">
        <v>183729.4154</v>
      </c>
      <c r="S1799" s="152">
        <v>1.5434172E9</v>
      </c>
      <c r="T1799" s="152">
        <v>10113.8285</v>
      </c>
      <c r="V1799" s="152">
        <v>1.517004E9</v>
      </c>
      <c r="W1799" s="152">
        <v>93951.8166</v>
      </c>
      <c r="Y1799" s="152">
        <v>1.5138288E9</v>
      </c>
      <c r="Z1799" s="152">
        <v>85875.0352</v>
      </c>
      <c r="AA1799" s="153">
        <f>IFERROR(__xludf.DUMMYFUNCTION("TO_DATE(INT((AB1799/(60*60*24))+""1/1/1970""))"),44105.0)</f>
        <v>44105</v>
      </c>
      <c r="AB1799" s="156">
        <v>1.6015788E9</v>
      </c>
      <c r="AC1799" s="156">
        <v>242982.2174</v>
      </c>
      <c r="AD1799" s="153">
        <f>IFERROR(__xludf.DUMMYFUNCTION("TO_DATE(INT((AE1799/(60*60*24))+""1/1/1970""))"),44117.0)</f>
        <v>44117</v>
      </c>
      <c r="AE1799" s="152">
        <v>1.6025976E9</v>
      </c>
      <c r="AF1799" s="152">
        <v>113613.5762</v>
      </c>
      <c r="AG1799" s="153">
        <f>IFERROR(__xludf.DUMMYFUNCTION("TO_DATE(INT((AH1799/(60*60*24))+""1/1/1970""))"),43750.0)</f>
        <v>43750</v>
      </c>
      <c r="AH1799" s="152">
        <v>1.570871624E9</v>
      </c>
      <c r="AI1799" s="152">
        <v>104861.0699</v>
      </c>
    </row>
    <row r="1800">
      <c r="A1800" s="156">
        <v>1.56354306E9</v>
      </c>
      <c r="B1800" s="156">
        <v>130550.087</v>
      </c>
      <c r="C1800" s="153">
        <f>IFERROR(__xludf.DUMMYFUNCTION("TO_DATE(INT((A1800/(60*60*24))+""1/1/1970""))"),43665.0)</f>
        <v>43665</v>
      </c>
      <c r="M1800" s="13">
        <v>1.5365376E9</v>
      </c>
      <c r="N1800" s="13">
        <v>33150.5194</v>
      </c>
      <c r="P1800" s="156">
        <v>1.5263064E9</v>
      </c>
      <c r="Q1800" s="156">
        <v>183729.4154</v>
      </c>
      <c r="S1800" s="156">
        <v>1.5434388E9</v>
      </c>
      <c r="T1800" s="156">
        <v>10113.8285</v>
      </c>
      <c r="V1800" s="156">
        <v>1.5171804E9</v>
      </c>
      <c r="W1800" s="156">
        <v>93864.631</v>
      </c>
      <c r="Y1800" s="156">
        <v>1.5138684E9</v>
      </c>
      <c r="Z1800" s="156">
        <v>85875.0352</v>
      </c>
      <c r="AA1800" s="153">
        <f>IFERROR(__xludf.DUMMYFUNCTION("TO_DATE(INT((AB1800/(60*60*24))+""1/1/1970""))"),44105.0)</f>
        <v>44105</v>
      </c>
      <c r="AB1800" s="152">
        <v>1.6015824E9</v>
      </c>
      <c r="AC1800" s="152">
        <v>243154.3965</v>
      </c>
      <c r="AD1800" s="153">
        <f>IFERROR(__xludf.DUMMYFUNCTION("TO_DATE(INT((AE1800/(60*60*24))+""1/1/1970""))"),44117.0)</f>
        <v>44117</v>
      </c>
      <c r="AE1800" s="156">
        <v>1.6026156E9</v>
      </c>
      <c r="AF1800" s="156">
        <v>113613.5762</v>
      </c>
      <c r="AG1800" s="153">
        <f>IFERROR(__xludf.DUMMYFUNCTION("TO_DATE(INT((AH1800/(60*60*24))+""1/1/1970""))"),43750.0)</f>
        <v>43750</v>
      </c>
      <c r="AH1800" s="156">
        <v>1.570887433E9</v>
      </c>
      <c r="AI1800" s="156">
        <v>104861.0699</v>
      </c>
    </row>
    <row r="1801">
      <c r="A1801" s="152">
        <v>1.5635664E9</v>
      </c>
      <c r="B1801" s="152">
        <v>129338.6619</v>
      </c>
      <c r="C1801" s="153">
        <f>IFERROR(__xludf.DUMMYFUNCTION("TO_DATE(INT((A1801/(60*60*24))+""1/1/1970""))"),43665.0)</f>
        <v>43665</v>
      </c>
      <c r="M1801" s="13">
        <v>1.536588E9</v>
      </c>
      <c r="N1801" s="13">
        <v>33150.5194</v>
      </c>
      <c r="P1801" s="152">
        <v>1.526328E9</v>
      </c>
      <c r="Q1801" s="152">
        <v>183729.4154</v>
      </c>
      <c r="S1801" s="152">
        <v>1.5435036E9</v>
      </c>
      <c r="T1801" s="152">
        <v>10105.9659</v>
      </c>
      <c r="V1801" s="152">
        <v>1.51722E9</v>
      </c>
      <c r="W1801" s="152">
        <v>93673.7269</v>
      </c>
      <c r="Y1801" s="152">
        <v>1.5138972E9</v>
      </c>
      <c r="Z1801" s="152">
        <v>85875.0352</v>
      </c>
      <c r="AA1801" s="153">
        <f>IFERROR(__xludf.DUMMYFUNCTION("TO_DATE(INT((AB1801/(60*60*24))+""1/1/1970""))"),44106.0)</f>
        <v>44106</v>
      </c>
      <c r="AB1801" s="156">
        <v>1.6016112E9</v>
      </c>
      <c r="AC1801" s="156">
        <v>243154.3965</v>
      </c>
      <c r="AD1801" s="153">
        <f>IFERROR(__xludf.DUMMYFUNCTION("TO_DATE(INT((AE1801/(60*60*24))+""1/1/1970""))"),44117.0)</f>
        <v>44117</v>
      </c>
      <c r="AE1801" s="152">
        <v>1.6026192E9</v>
      </c>
      <c r="AF1801" s="152">
        <v>113613.5762</v>
      </c>
      <c r="AG1801" s="153">
        <f>IFERROR(__xludf.DUMMYFUNCTION("TO_DATE(INT((AH1801/(60*60*24))+""1/1/1970""))"),43750.0)</f>
        <v>43750</v>
      </c>
      <c r="AH1801" s="152">
        <v>1.57090344E9</v>
      </c>
      <c r="AI1801" s="152">
        <v>104861.0699</v>
      </c>
    </row>
    <row r="1802">
      <c r="A1802" s="156">
        <v>1.56380226E9</v>
      </c>
      <c r="B1802" s="156">
        <v>129564.4472</v>
      </c>
      <c r="C1802" s="153">
        <f>IFERROR(__xludf.DUMMYFUNCTION("TO_DATE(INT((A1802/(60*60*24))+""1/1/1970""))"),43668.0)</f>
        <v>43668</v>
      </c>
      <c r="M1802" s="13">
        <v>1.5366096E9</v>
      </c>
      <c r="N1802" s="13">
        <v>33150.5194</v>
      </c>
      <c r="P1802" s="156">
        <v>1.5263568E9</v>
      </c>
      <c r="Q1802" s="156">
        <v>184025.7908</v>
      </c>
      <c r="S1802" s="156">
        <v>1.5435252E9</v>
      </c>
      <c r="T1802" s="156">
        <v>10105.9659</v>
      </c>
      <c r="V1802" s="156">
        <v>1.5172596E9</v>
      </c>
      <c r="W1802" s="156">
        <v>93820.301</v>
      </c>
      <c r="Y1802" s="156">
        <v>1.513908E9</v>
      </c>
      <c r="Z1802" s="156">
        <v>85695.1482</v>
      </c>
      <c r="AA1802" s="153">
        <f>IFERROR(__xludf.DUMMYFUNCTION("TO_DATE(INT((AB1802/(60*60*24))+""1/1/1970""))"),44106.0)</f>
        <v>44106</v>
      </c>
      <c r="AB1802" s="152">
        <v>1.6016472E9</v>
      </c>
      <c r="AC1802" s="152">
        <v>240841.3043</v>
      </c>
      <c r="AD1802" s="153">
        <f>IFERROR(__xludf.DUMMYFUNCTION("TO_DATE(INT((AE1802/(60*60*24))+""1/1/1970""))"),44118.0)</f>
        <v>44118</v>
      </c>
      <c r="AE1802" s="156">
        <v>1.602648E9</v>
      </c>
      <c r="AF1802" s="156">
        <v>114421.399</v>
      </c>
      <c r="AG1802" s="153">
        <f>IFERROR(__xludf.DUMMYFUNCTION("TO_DATE(INT((AH1802/(60*60*24))+""1/1/1970""))"),43750.0)</f>
        <v>43750</v>
      </c>
      <c r="AH1802" s="156">
        <v>1.570919602E9</v>
      </c>
      <c r="AI1802" s="156">
        <v>104861.0699</v>
      </c>
    </row>
    <row r="1803">
      <c r="A1803" s="152">
        <v>1.5638256E9</v>
      </c>
      <c r="B1803" s="152">
        <v>129655.6297</v>
      </c>
      <c r="C1803" s="153">
        <f>IFERROR(__xludf.DUMMYFUNCTION("TO_DATE(INT((A1803/(60*60*24))+""1/1/1970""))"),43668.0)</f>
        <v>43668</v>
      </c>
      <c r="M1803" s="13">
        <v>1.5366744E9</v>
      </c>
      <c r="N1803" s="13">
        <v>33179.2889</v>
      </c>
      <c r="P1803" s="152">
        <v>1.5263964E9</v>
      </c>
      <c r="Q1803" s="152">
        <v>184025.7908</v>
      </c>
      <c r="S1803" s="152">
        <v>1.54359E9</v>
      </c>
      <c r="T1803" s="152">
        <v>10111.4008</v>
      </c>
      <c r="V1803" s="152">
        <v>1.5172668E9</v>
      </c>
      <c r="W1803" s="152">
        <v>93773.6072</v>
      </c>
      <c r="Y1803" s="152">
        <v>1.5139476E9</v>
      </c>
      <c r="Z1803" s="152">
        <v>85695.1482</v>
      </c>
      <c r="AA1803" s="153">
        <f>IFERROR(__xludf.DUMMYFUNCTION("TO_DATE(INT((AB1803/(60*60*24))+""1/1/1970""))"),44106.0)</f>
        <v>44106</v>
      </c>
      <c r="AB1803" s="156">
        <v>1.6016652E9</v>
      </c>
      <c r="AC1803" s="156">
        <v>238988.6733</v>
      </c>
      <c r="AD1803" s="153">
        <f>IFERROR(__xludf.DUMMYFUNCTION("TO_DATE(INT((AE1803/(60*60*24))+""1/1/1970""))"),44118.0)</f>
        <v>44118</v>
      </c>
      <c r="AE1803" s="152">
        <v>1.602684E9</v>
      </c>
      <c r="AF1803" s="152">
        <v>114421.399</v>
      </c>
      <c r="AG1803" s="153">
        <f>IFERROR(__xludf.DUMMYFUNCTION("TO_DATE(INT((AH1803/(60*60*24))+""1/1/1970""))"),43750.0)</f>
        <v>43750</v>
      </c>
      <c r="AH1803" s="152">
        <v>1.570924769E9</v>
      </c>
      <c r="AI1803" s="152">
        <v>104861.0699</v>
      </c>
    </row>
    <row r="1804">
      <c r="A1804" s="156">
        <v>1.56388866E9</v>
      </c>
      <c r="B1804" s="156">
        <v>130167.9887</v>
      </c>
      <c r="C1804" s="153">
        <f>IFERROR(__xludf.DUMMYFUNCTION("TO_DATE(INT((A1804/(60*60*24))+""1/1/1970""))"),43669.0)</f>
        <v>43669</v>
      </c>
      <c r="M1804" s="13">
        <v>1.536696E9</v>
      </c>
      <c r="N1804" s="13">
        <v>33179.2889</v>
      </c>
      <c r="P1804" s="156">
        <v>1.5264144E9</v>
      </c>
      <c r="Q1804" s="156">
        <v>184025.7908</v>
      </c>
      <c r="S1804" s="156">
        <v>1.5436116E9</v>
      </c>
      <c r="T1804" s="156">
        <v>10111.4008</v>
      </c>
      <c r="V1804" s="156">
        <v>1.5172992E9</v>
      </c>
      <c r="W1804" s="156">
        <v>93500.0403</v>
      </c>
      <c r="Y1804" s="156">
        <v>1.51398E9</v>
      </c>
      <c r="Z1804" s="156">
        <v>85695.1482</v>
      </c>
      <c r="AA1804" s="153">
        <f>IFERROR(__xludf.DUMMYFUNCTION("TO_DATE(INT((AB1804/(60*60*24))+""1/1/1970""))"),44106.0)</f>
        <v>44106</v>
      </c>
      <c r="AB1804" s="152">
        <v>1.6016688E9</v>
      </c>
      <c r="AC1804" s="152">
        <v>237479.3125</v>
      </c>
      <c r="AD1804" s="153">
        <f>IFERROR(__xludf.DUMMYFUNCTION("TO_DATE(INT((AE1804/(60*60*24))+""1/1/1970""))"),44118.0)</f>
        <v>44118</v>
      </c>
      <c r="AE1804" s="156">
        <v>1.602702E9</v>
      </c>
      <c r="AF1804" s="156">
        <v>114421.399</v>
      </c>
      <c r="AG1804" s="153">
        <f>IFERROR(__xludf.DUMMYFUNCTION("TO_DATE(INT((AH1804/(60*60*24))+""1/1/1970""))"),43751.0)</f>
        <v>43751</v>
      </c>
      <c r="AH1804" s="156">
        <v>1.5709354E9</v>
      </c>
      <c r="AI1804" s="156">
        <v>104861.0699</v>
      </c>
    </row>
    <row r="1805">
      <c r="A1805" s="152">
        <v>1.563912E9</v>
      </c>
      <c r="B1805" s="152">
        <v>130580.4811</v>
      </c>
      <c r="C1805" s="153">
        <f>IFERROR(__xludf.DUMMYFUNCTION("TO_DATE(INT((A1805/(60*60*24))+""1/1/1970""))"),43669.0)</f>
        <v>43669</v>
      </c>
      <c r="M1805" s="13">
        <v>1.5367608E9</v>
      </c>
      <c r="N1805" s="13">
        <v>33066.8008</v>
      </c>
      <c r="P1805" s="152">
        <v>1.5264432E9</v>
      </c>
      <c r="Q1805" s="152">
        <v>181950.3426</v>
      </c>
      <c r="S1805" s="152">
        <v>1.5436224E9</v>
      </c>
      <c r="T1805" s="152">
        <v>10120.8542</v>
      </c>
      <c r="V1805" s="152">
        <v>1.5173388E9</v>
      </c>
      <c r="W1805" s="152">
        <v>93880.9885</v>
      </c>
      <c r="Y1805" s="152">
        <v>1.5139872E9</v>
      </c>
      <c r="Z1805" s="152">
        <v>85761.8398</v>
      </c>
      <c r="AA1805" s="153">
        <f>IFERROR(__xludf.DUMMYFUNCTION("TO_DATE(INT((AB1805/(60*60*24))+""1/1/1970""))"),44107.0)</f>
        <v>44107</v>
      </c>
      <c r="AB1805" s="156">
        <v>1.6016976E9</v>
      </c>
      <c r="AC1805" s="156">
        <v>237479.3125</v>
      </c>
      <c r="AD1805" s="153">
        <f>IFERROR(__xludf.DUMMYFUNCTION("TO_DATE(INT((AE1805/(60*60*24))+""1/1/1970""))"),44118.0)</f>
        <v>44118</v>
      </c>
      <c r="AE1805" s="152">
        <v>1.6027056E9</v>
      </c>
      <c r="AF1805" s="152">
        <v>114421.399</v>
      </c>
      <c r="AG1805" s="153">
        <f>IFERROR(__xludf.DUMMYFUNCTION("TO_DATE(INT((AH1805/(60*60*24))+""1/1/1970""))"),43751.0)</f>
        <v>43751</v>
      </c>
      <c r="AH1805" s="152">
        <v>1.57095262E9</v>
      </c>
      <c r="AI1805" s="152">
        <v>104861.0699</v>
      </c>
    </row>
    <row r="1806">
      <c r="A1806" s="156">
        <v>1.56397506E9</v>
      </c>
      <c r="B1806" s="156">
        <v>130194.0409</v>
      </c>
      <c r="C1806" s="153">
        <f>IFERROR(__xludf.DUMMYFUNCTION("TO_DATE(INT((A1806/(60*60*24))+""1/1/1970""))"),43670.0)</f>
        <v>43670</v>
      </c>
      <c r="M1806" s="13">
        <v>1.5367824E9</v>
      </c>
      <c r="N1806" s="13">
        <v>33066.8008</v>
      </c>
      <c r="P1806" s="156">
        <v>1.5264828E9</v>
      </c>
      <c r="Q1806" s="156">
        <v>181950.3426</v>
      </c>
      <c r="S1806" s="156">
        <v>1.5437952E9</v>
      </c>
      <c r="T1806" s="156">
        <v>10132.4368</v>
      </c>
      <c r="V1806" s="156">
        <v>1.5173532E9</v>
      </c>
      <c r="W1806" s="156">
        <v>93798.7741</v>
      </c>
      <c r="Y1806" s="156">
        <v>1.51416E9</v>
      </c>
      <c r="Z1806" s="156">
        <v>85761.8398</v>
      </c>
      <c r="AA1806" s="153">
        <f>IFERROR(__xludf.DUMMYFUNCTION("TO_DATE(INT((AB1806/(60*60*24))+""1/1/1970""))"),44109.0)</f>
        <v>44109</v>
      </c>
      <c r="AB1806" s="152">
        <v>1.6019064E9</v>
      </c>
      <c r="AC1806" s="152">
        <v>245138.6631</v>
      </c>
      <c r="AD1806" s="153">
        <f>IFERROR(__xludf.DUMMYFUNCTION("TO_DATE(INT((AE1806/(60*60*24))+""1/1/1970""))"),44119.0)</f>
        <v>44119</v>
      </c>
      <c r="AE1806" s="156">
        <v>1.6027344E9</v>
      </c>
      <c r="AF1806" s="156">
        <v>115374.8714</v>
      </c>
      <c r="AG1806" s="153">
        <f>IFERROR(__xludf.DUMMYFUNCTION("TO_DATE(INT((AH1806/(60*60*24))+""1/1/1970""))"),43751.0)</f>
        <v>43751</v>
      </c>
      <c r="AH1806" s="156">
        <v>1.570968413E9</v>
      </c>
      <c r="AI1806" s="156">
        <v>104861.0699</v>
      </c>
    </row>
    <row r="1807">
      <c r="A1807" s="152">
        <v>1.5639984E9</v>
      </c>
      <c r="B1807" s="152">
        <v>131192.7067</v>
      </c>
      <c r="C1807" s="153">
        <f>IFERROR(__xludf.DUMMYFUNCTION("TO_DATE(INT((A1807/(60*60*24))+""1/1/1970""))"),43670.0)</f>
        <v>43670</v>
      </c>
      <c r="M1807" s="13">
        <v>1.5368472E9</v>
      </c>
      <c r="N1807" s="13">
        <v>33006.009</v>
      </c>
      <c r="P1807" s="152">
        <v>1.5265008E9</v>
      </c>
      <c r="Q1807" s="152">
        <v>181950.3426</v>
      </c>
      <c r="S1807" s="152">
        <v>1.5438492E9</v>
      </c>
      <c r="T1807" s="152">
        <v>10132.4368</v>
      </c>
      <c r="V1807" s="152">
        <v>1.5173784E9</v>
      </c>
      <c r="W1807" s="152">
        <v>94017.335</v>
      </c>
      <c r="Y1807" s="152">
        <v>1.5142464E9</v>
      </c>
      <c r="Z1807" s="152">
        <v>85761.8398</v>
      </c>
      <c r="AA1807" s="153">
        <f>IFERROR(__xludf.DUMMYFUNCTION("TO_DATE(INT((AB1807/(60*60*24))+""1/1/1970""))"),44109.0)</f>
        <v>44109</v>
      </c>
      <c r="AB1807" s="156">
        <v>1.6019244E9</v>
      </c>
      <c r="AC1807" s="156">
        <v>245573.9062</v>
      </c>
      <c r="AD1807" s="153">
        <f>IFERROR(__xludf.DUMMYFUNCTION("TO_DATE(INT((AE1807/(60*60*24))+""1/1/1970""))"),44119.0)</f>
        <v>44119</v>
      </c>
      <c r="AE1807" s="152">
        <v>1.6027704E9</v>
      </c>
      <c r="AF1807" s="152">
        <v>115374.8714</v>
      </c>
      <c r="AG1807" s="153">
        <f>IFERROR(__xludf.DUMMYFUNCTION("TO_DATE(INT((AH1807/(60*60*24))+""1/1/1970""))"),43751.0)</f>
        <v>43751</v>
      </c>
      <c r="AH1807" s="152">
        <v>1.570984391E9</v>
      </c>
      <c r="AI1807" s="152">
        <v>104861.0699</v>
      </c>
    </row>
    <row r="1808">
      <c r="A1808" s="156">
        <v>1.56406146E9</v>
      </c>
      <c r="B1808" s="156">
        <v>130936.5272</v>
      </c>
      <c r="C1808" s="153">
        <f>IFERROR(__xludf.DUMMYFUNCTION("TO_DATE(INT((A1808/(60*60*24))+""1/1/1970""))"),43671.0)</f>
        <v>43671</v>
      </c>
      <c r="M1808" s="13">
        <v>1.5368688E9</v>
      </c>
      <c r="N1808" s="13">
        <v>33006.009</v>
      </c>
      <c r="P1808" s="156">
        <v>1.5265296E9</v>
      </c>
      <c r="Q1808" s="156">
        <v>183238.1969</v>
      </c>
      <c r="S1808" s="156">
        <v>1.5438708E9</v>
      </c>
      <c r="T1808" s="156">
        <v>10132.4368</v>
      </c>
      <c r="V1808" s="156">
        <v>1.517418E9</v>
      </c>
      <c r="W1808" s="156">
        <v>94115.4874</v>
      </c>
      <c r="Y1808" s="156">
        <v>1.514286E9</v>
      </c>
      <c r="Z1808" s="156">
        <v>85761.8398</v>
      </c>
      <c r="AA1808" s="153">
        <f>IFERROR(__xludf.DUMMYFUNCTION("TO_DATE(INT((AB1808/(60*60*24))+""1/1/1970""))"),44109.0)</f>
        <v>44109</v>
      </c>
      <c r="AB1808" s="152">
        <v>1.601928E9</v>
      </c>
      <c r="AC1808" s="152">
        <v>246373.4211</v>
      </c>
      <c r="AD1808" s="153">
        <f>IFERROR(__xludf.DUMMYFUNCTION("TO_DATE(INT((AE1808/(60*60*24))+""1/1/1970""))"),44119.0)</f>
        <v>44119</v>
      </c>
      <c r="AE1808" s="156">
        <v>1.6027884E9</v>
      </c>
      <c r="AF1808" s="156">
        <v>115374.8714</v>
      </c>
      <c r="AG1808" s="153">
        <f>IFERROR(__xludf.DUMMYFUNCTION("TO_DATE(INT((AH1808/(60*60*24))+""1/1/1970""))"),43751.0)</f>
        <v>43751</v>
      </c>
      <c r="AH1808" s="156">
        <v>1.571000609E9</v>
      </c>
      <c r="AI1808" s="156">
        <v>104861.0699</v>
      </c>
    </row>
    <row r="1809">
      <c r="A1809" s="152">
        <v>1.5640848E9</v>
      </c>
      <c r="B1809" s="152">
        <v>130567.4551</v>
      </c>
      <c r="C1809" s="153">
        <f>IFERROR(__xludf.DUMMYFUNCTION("TO_DATE(INT((A1809/(60*60*24))+""1/1/1970""))"),43671.0)</f>
        <v>43671</v>
      </c>
      <c r="M1809" s="13">
        <v>1.5369336E9</v>
      </c>
      <c r="N1809" s="13">
        <v>32566.2212</v>
      </c>
      <c r="P1809" s="152">
        <v>1.5265692E9</v>
      </c>
      <c r="Q1809" s="152">
        <v>183238.1969</v>
      </c>
      <c r="S1809" s="152">
        <v>1.5439356E9</v>
      </c>
      <c r="T1809" s="152">
        <v>10133.7203</v>
      </c>
      <c r="V1809" s="152">
        <v>1.5174396E9</v>
      </c>
      <c r="W1809" s="152">
        <v>94004.2296</v>
      </c>
      <c r="Y1809" s="152">
        <v>1.5143256E9</v>
      </c>
      <c r="Z1809" s="152">
        <v>85761.8398</v>
      </c>
      <c r="AA1809" s="153">
        <f>IFERROR(__xludf.DUMMYFUNCTION("TO_DATE(INT((AB1809/(60*60*24))+""1/1/1970""))"),44110.0)</f>
        <v>44110</v>
      </c>
      <c r="AB1809" s="156">
        <v>1.6019568E9</v>
      </c>
      <c r="AC1809" s="156">
        <v>246373.4211</v>
      </c>
      <c r="AD1809" s="153">
        <f>IFERROR(__xludf.DUMMYFUNCTION("TO_DATE(INT((AE1809/(60*60*24))+""1/1/1970""))"),44119.0)</f>
        <v>44119</v>
      </c>
      <c r="AE1809" s="152">
        <v>1.602792E9</v>
      </c>
      <c r="AF1809" s="152">
        <v>115374.8714</v>
      </c>
      <c r="AG1809" s="153">
        <f>IFERROR(__xludf.DUMMYFUNCTION("TO_DATE(INT((AH1809/(60*60*24))+""1/1/1970""))"),43751.0)</f>
        <v>43751</v>
      </c>
      <c r="AH1809" s="152">
        <v>1.571010739E9</v>
      </c>
      <c r="AI1809" s="152">
        <v>104861.0699</v>
      </c>
    </row>
    <row r="1810">
      <c r="A1810" s="156">
        <v>1.56414786E9</v>
      </c>
      <c r="B1810" s="156">
        <v>130914.8171</v>
      </c>
      <c r="C1810" s="153">
        <f>IFERROR(__xludf.DUMMYFUNCTION("TO_DATE(INT((A1810/(60*60*24))+""1/1/1970""))"),43672.0)</f>
        <v>43672</v>
      </c>
      <c r="M1810" s="13">
        <v>1.5369552E9</v>
      </c>
      <c r="N1810" s="13">
        <v>32566.2212</v>
      </c>
      <c r="P1810" s="156">
        <v>1.5265872E9</v>
      </c>
      <c r="Q1810" s="156">
        <v>183238.1969</v>
      </c>
      <c r="S1810" s="156">
        <v>1.5439572E9</v>
      </c>
      <c r="T1810" s="156">
        <v>10133.7203</v>
      </c>
      <c r="V1810" s="156">
        <v>1.5174576E9</v>
      </c>
      <c r="W1810" s="156">
        <v>94005.0228</v>
      </c>
      <c r="Y1810" s="156">
        <v>1.5143292E9</v>
      </c>
      <c r="Z1810" s="156">
        <v>85761.8398</v>
      </c>
      <c r="AA1810" s="153">
        <f>IFERROR(__xludf.DUMMYFUNCTION("TO_DATE(INT((AB1810/(60*60*24))+""1/1/1970""))"),44110.0)</f>
        <v>44110</v>
      </c>
      <c r="AB1810" s="152">
        <v>1.6019928E9</v>
      </c>
      <c r="AC1810" s="152">
        <v>245956.711</v>
      </c>
      <c r="AD1810" s="153">
        <f>IFERROR(__xludf.DUMMYFUNCTION("TO_DATE(INT((AE1810/(60*60*24))+""1/1/1970""))"),44120.0)</f>
        <v>44120</v>
      </c>
      <c r="AE1810" s="156">
        <v>1.6028208E9</v>
      </c>
      <c r="AF1810" s="156">
        <v>116029.7028</v>
      </c>
      <c r="AG1810" s="153">
        <f>IFERROR(__xludf.DUMMYFUNCTION("TO_DATE(INT((AH1810/(60*60*24))+""1/1/1970""))"),43752.0)</f>
        <v>43752</v>
      </c>
      <c r="AH1810" s="156">
        <v>1.571016506E9</v>
      </c>
      <c r="AI1810" s="156">
        <v>104861.0699</v>
      </c>
    </row>
    <row r="1811">
      <c r="A1811" s="152">
        <v>1.5641712E9</v>
      </c>
      <c r="B1811" s="152">
        <v>131440.2022</v>
      </c>
      <c r="C1811" s="153">
        <f>IFERROR(__xludf.DUMMYFUNCTION("TO_DATE(INT((A1811/(60*60*24))+""1/1/1970""))"),43672.0)</f>
        <v>43672</v>
      </c>
      <c r="M1811" s="13">
        <v>1.5369696E9</v>
      </c>
      <c r="N1811" s="13">
        <v>32620.2232</v>
      </c>
      <c r="P1811" s="152">
        <v>1.526616E9</v>
      </c>
      <c r="Q1811" s="152">
        <v>182991.5272</v>
      </c>
      <c r="S1811" s="152">
        <v>1.543968E9</v>
      </c>
      <c r="T1811" s="152">
        <v>10120.5205</v>
      </c>
      <c r="V1811" s="152">
        <v>1.5174972E9</v>
      </c>
      <c r="W1811" s="152">
        <v>94032.2778</v>
      </c>
      <c r="Y1811" s="152">
        <v>1.5143652E9</v>
      </c>
      <c r="Z1811" s="152">
        <v>85728.3138</v>
      </c>
      <c r="AA1811" s="153">
        <f>IFERROR(__xludf.DUMMYFUNCTION("TO_DATE(INT((AB1811/(60*60*24))+""1/1/1970""))"),44110.0)</f>
        <v>44110</v>
      </c>
      <c r="AB1811" s="156">
        <v>1.6020108E9</v>
      </c>
      <c r="AC1811" s="156">
        <v>242015.2045</v>
      </c>
      <c r="AD1811" s="153">
        <f>IFERROR(__xludf.DUMMYFUNCTION("TO_DATE(INT((AE1811/(60*60*24))+""1/1/1970""))"),44120.0)</f>
        <v>44120</v>
      </c>
      <c r="AE1811" s="152">
        <v>1.6028568E9</v>
      </c>
      <c r="AF1811" s="152">
        <v>116029.7028</v>
      </c>
      <c r="AG1811" s="153">
        <f>IFERROR(__xludf.DUMMYFUNCTION("TO_DATE(INT((AH1811/(60*60*24))+""1/1/1970""))"),43752.0)</f>
        <v>43752</v>
      </c>
      <c r="AH1811" s="152">
        <v>1.571032397E9</v>
      </c>
      <c r="AI1811" s="152">
        <v>104861.0699</v>
      </c>
    </row>
    <row r="1812">
      <c r="A1812" s="156">
        <v>1.56440706E9</v>
      </c>
      <c r="B1812" s="156">
        <v>131375.0718</v>
      </c>
      <c r="C1812" s="153">
        <f>IFERROR(__xludf.DUMMYFUNCTION("TO_DATE(INT((A1812/(60*60*24))+""1/1/1970""))"),43675.0)</f>
        <v>43675</v>
      </c>
      <c r="M1812" s="13">
        <v>1.537056E9</v>
      </c>
      <c r="N1812" s="13">
        <v>32620.2232</v>
      </c>
      <c r="P1812" s="156">
        <v>1.5266556E9</v>
      </c>
      <c r="Q1812" s="156">
        <v>182991.5272</v>
      </c>
      <c r="S1812" s="156">
        <v>1.5440544E9</v>
      </c>
      <c r="T1812" s="156">
        <v>10102.5268</v>
      </c>
      <c r="V1812" s="156">
        <v>1.517526E9</v>
      </c>
      <c r="W1812" s="156">
        <v>94279.3725</v>
      </c>
      <c r="Y1812" s="156">
        <v>1.5144048E9</v>
      </c>
      <c r="Z1812" s="156">
        <v>85728.3138</v>
      </c>
      <c r="AA1812" s="153">
        <f>IFERROR(__xludf.DUMMYFUNCTION("TO_DATE(INT((AB1812/(60*60*24))+""1/1/1970""))"),44110.0)</f>
        <v>44110</v>
      </c>
      <c r="AB1812" s="152">
        <v>1.6020144E9</v>
      </c>
      <c r="AC1812" s="152">
        <v>240764.7736</v>
      </c>
      <c r="AD1812" s="153">
        <f>IFERROR(__xludf.DUMMYFUNCTION("TO_DATE(INT((AE1812/(60*60*24))+""1/1/1970""))"),44120.0)</f>
        <v>44120</v>
      </c>
      <c r="AE1812" s="156">
        <v>1.6028748E9</v>
      </c>
      <c r="AF1812" s="156">
        <v>116029.7028</v>
      </c>
      <c r="AG1812" s="153">
        <f>IFERROR(__xludf.DUMMYFUNCTION("TO_DATE(INT((AH1812/(60*60*24))+""1/1/1970""))"),43752.0)</f>
        <v>43752</v>
      </c>
      <c r="AH1812" s="156">
        <v>1.571048254E9</v>
      </c>
      <c r="AI1812" s="156">
        <v>104861.0699</v>
      </c>
    </row>
    <row r="1813">
      <c r="A1813" s="152">
        <v>1.5644304E9</v>
      </c>
      <c r="B1813" s="152">
        <v>131201.3908</v>
      </c>
      <c r="C1813" s="153">
        <f>IFERROR(__xludf.DUMMYFUNCTION("TO_DATE(INT((A1813/(60*60*24))+""1/1/1970""))"),43675.0)</f>
        <v>43675</v>
      </c>
      <c r="M1813" s="13">
        <v>1.5371424E9</v>
      </c>
      <c r="N1813" s="13">
        <v>32626.0091</v>
      </c>
      <c r="P1813" s="152">
        <v>1.5266736E9</v>
      </c>
      <c r="Q1813" s="152">
        <v>182991.5272</v>
      </c>
      <c r="S1813" s="152">
        <v>1.5441084E9</v>
      </c>
      <c r="T1813" s="152">
        <v>10102.5268</v>
      </c>
      <c r="V1813" s="152">
        <v>1.5175368E9</v>
      </c>
      <c r="W1813" s="152">
        <v>94243.4715</v>
      </c>
      <c r="Y1813" s="152">
        <v>1.5144156E9</v>
      </c>
      <c r="Z1813" s="152">
        <v>85728.3138</v>
      </c>
      <c r="AA1813" s="153">
        <f>IFERROR(__xludf.DUMMYFUNCTION("TO_DATE(INT((AB1813/(60*60*24))+""1/1/1970""))"),44111.0)</f>
        <v>44111</v>
      </c>
      <c r="AB1813" s="156">
        <v>1.6020432E9</v>
      </c>
      <c r="AC1813" s="156">
        <v>240764.7736</v>
      </c>
      <c r="AD1813" s="153">
        <f>IFERROR(__xludf.DUMMYFUNCTION("TO_DATE(INT((AE1813/(60*60*24))+""1/1/1970""))"),44120.0)</f>
        <v>44120</v>
      </c>
      <c r="AE1813" s="152">
        <v>1.6028784E9</v>
      </c>
      <c r="AF1813" s="152">
        <v>116029.7028</v>
      </c>
      <c r="AG1813" s="153">
        <f>IFERROR(__xludf.DUMMYFUNCTION("TO_DATE(INT((AH1813/(60*60*24))+""1/1/1970""))"),43752.0)</f>
        <v>43752</v>
      </c>
      <c r="AH1813" s="152">
        <v>1.571064046E9</v>
      </c>
      <c r="AI1813" s="152">
        <v>105283.7355</v>
      </c>
    </row>
    <row r="1814">
      <c r="A1814" s="156">
        <v>1.56449346E9</v>
      </c>
      <c r="B1814" s="156">
        <v>130519.6928</v>
      </c>
      <c r="C1814" s="153">
        <f>IFERROR(__xludf.DUMMYFUNCTION("TO_DATE(INT((A1814/(60*60*24))+""1/1/1970""))"),43676.0)</f>
        <v>43676</v>
      </c>
      <c r="M1814" s="13">
        <v>1.5371928E9</v>
      </c>
      <c r="N1814" s="13">
        <v>32626.0091</v>
      </c>
      <c r="P1814" s="156">
        <v>1.5267024E9</v>
      </c>
      <c r="Q1814" s="156">
        <v>182257.4828</v>
      </c>
      <c r="S1814" s="156">
        <v>1.54413E9</v>
      </c>
      <c r="T1814" s="156">
        <v>10102.5268</v>
      </c>
      <c r="V1814" s="156">
        <v>1.5175764E9</v>
      </c>
      <c r="W1814" s="156">
        <v>94190.7963</v>
      </c>
      <c r="Y1814" s="156">
        <v>1.5144444E9</v>
      </c>
      <c r="Z1814" s="156">
        <v>86039.421</v>
      </c>
      <c r="AA1814" s="153">
        <f>IFERROR(__xludf.DUMMYFUNCTION("TO_DATE(INT((AB1814/(60*60*24))+""1/1/1970""))"),44111.0)</f>
        <v>44111</v>
      </c>
      <c r="AB1814" s="152">
        <v>1.6020792E9</v>
      </c>
      <c r="AC1814" s="152">
        <v>245975.003</v>
      </c>
      <c r="AD1814" s="153">
        <f>IFERROR(__xludf.DUMMYFUNCTION("TO_DATE(INT((AE1814/(60*60*24))+""1/1/1970""))"),44121.0)</f>
        <v>44121</v>
      </c>
      <c r="AE1814" s="156">
        <v>1.6029072E9</v>
      </c>
      <c r="AF1814" s="156">
        <v>116585.8041</v>
      </c>
      <c r="AG1814" s="153">
        <f>IFERROR(__xludf.DUMMYFUNCTION("TO_DATE(INT((AH1814/(60*60*24))+""1/1/1970""))"),43752.0)</f>
        <v>43752</v>
      </c>
      <c r="AH1814" s="156">
        <v>1.57107984E9</v>
      </c>
      <c r="AI1814" s="156">
        <v>105349.9656</v>
      </c>
    </row>
    <row r="1815">
      <c r="A1815" s="152">
        <v>1.5645168E9</v>
      </c>
      <c r="B1815" s="152">
        <v>130880.0809</v>
      </c>
      <c r="C1815" s="153">
        <f>IFERROR(__xludf.DUMMYFUNCTION("TO_DATE(INT((A1815/(60*60*24))+""1/1/1970""))"),43676.0)</f>
        <v>43676</v>
      </c>
      <c r="M1815" s="13">
        <v>1.5372144E9</v>
      </c>
      <c r="N1815" s="13">
        <v>32626.0091</v>
      </c>
      <c r="P1815" s="152">
        <v>1.5269112E9</v>
      </c>
      <c r="Q1815" s="152">
        <v>182257.4828</v>
      </c>
      <c r="S1815" s="152">
        <v>1.5441948E9</v>
      </c>
      <c r="T1815" s="152">
        <v>10082.6717</v>
      </c>
      <c r="V1815" s="152">
        <v>1.5176088E9</v>
      </c>
      <c r="W1815" s="152">
        <v>94188.0542</v>
      </c>
      <c r="Y1815" s="152">
        <v>1.514484E9</v>
      </c>
      <c r="Z1815" s="152">
        <v>86039.421</v>
      </c>
      <c r="AA1815" s="153">
        <f>IFERROR(__xludf.DUMMYFUNCTION("TO_DATE(INT((AB1815/(60*60*24))+""1/1/1970""))"),44111.0)</f>
        <v>44111</v>
      </c>
      <c r="AB1815" s="156">
        <v>1.6020972E9</v>
      </c>
      <c r="AC1815" s="156">
        <v>247394.1143</v>
      </c>
      <c r="AD1815" s="153">
        <f>IFERROR(__xludf.DUMMYFUNCTION("TO_DATE(INT((AE1815/(60*60*24))+""1/1/1970""))"),44123.0)</f>
        <v>44123</v>
      </c>
      <c r="AE1815" s="152">
        <v>1.603116E9</v>
      </c>
      <c r="AF1815" s="152">
        <v>116585.8041</v>
      </c>
      <c r="AG1815" s="153">
        <f>IFERROR(__xludf.DUMMYFUNCTION("TO_DATE(INT((AH1815/(60*60*24))+""1/1/1970""))"),43752.0)</f>
        <v>43752</v>
      </c>
      <c r="AH1815" s="152">
        <v>1.571095777E9</v>
      </c>
      <c r="AI1815" s="152">
        <v>105491.4264</v>
      </c>
    </row>
    <row r="1816">
      <c r="A1816" s="156">
        <v>1.56457986E9</v>
      </c>
      <c r="B1816" s="156">
        <v>130975.6055</v>
      </c>
      <c r="C1816" s="153">
        <f>IFERROR(__xludf.DUMMYFUNCTION("TO_DATE(INT((A1816/(60*60*24))+""1/1/1970""))"),43677.0)</f>
        <v>43677</v>
      </c>
      <c r="M1816" s="13">
        <v>1.5372792E9</v>
      </c>
      <c r="N1816" s="13">
        <v>32903.6939</v>
      </c>
      <c r="P1816" s="156">
        <v>1.5269328E9</v>
      </c>
      <c r="Q1816" s="156">
        <v>182257.4828</v>
      </c>
      <c r="S1816" s="156">
        <v>1.5442164E9</v>
      </c>
      <c r="T1816" s="156">
        <v>10082.6717</v>
      </c>
      <c r="V1816" s="156">
        <v>1.5177852E9</v>
      </c>
      <c r="W1816" s="156">
        <v>94187.6361</v>
      </c>
      <c r="Y1816" s="156">
        <v>1.514502E9</v>
      </c>
      <c r="Z1816" s="156">
        <v>86039.421</v>
      </c>
      <c r="AA1816" s="153">
        <f>IFERROR(__xludf.DUMMYFUNCTION("TO_DATE(INT((AB1816/(60*60*24))+""1/1/1970""))"),44111.0)</f>
        <v>44111</v>
      </c>
      <c r="AB1816" s="152">
        <v>1.6021008E9</v>
      </c>
      <c r="AC1816" s="152">
        <v>246895.4262</v>
      </c>
      <c r="AD1816" s="153">
        <f>IFERROR(__xludf.DUMMYFUNCTION("TO_DATE(INT((AE1816/(60*60*24))+""1/1/1970""))"),44123.0)</f>
        <v>44123</v>
      </c>
      <c r="AE1816" s="156">
        <v>1.603134E9</v>
      </c>
      <c r="AF1816" s="156">
        <v>116585.8041</v>
      </c>
      <c r="AG1816" s="153">
        <f>IFERROR(__xludf.DUMMYFUNCTION("TO_DATE(INT((AH1816/(60*60*24))+""1/1/1970""))"),43752.0)</f>
        <v>43752</v>
      </c>
      <c r="AH1816" s="156">
        <v>1.571097554E9</v>
      </c>
      <c r="AI1816" s="156">
        <v>105491.4264</v>
      </c>
    </row>
    <row r="1817">
      <c r="A1817" s="152">
        <v>1.5646032E9</v>
      </c>
      <c r="B1817" s="152">
        <v>129451.5545</v>
      </c>
      <c r="C1817" s="153">
        <f>IFERROR(__xludf.DUMMYFUNCTION("TO_DATE(INT((A1817/(60*60*24))+""1/1/1970""))"),43677.0)</f>
        <v>43677</v>
      </c>
      <c r="M1817" s="13">
        <v>1.5373008E9</v>
      </c>
      <c r="N1817" s="13">
        <v>32903.6939</v>
      </c>
      <c r="P1817" s="152">
        <v>1.5269616E9</v>
      </c>
      <c r="Q1817" s="152">
        <v>184439.0489</v>
      </c>
      <c r="S1817" s="152">
        <v>1.5442272E9</v>
      </c>
      <c r="T1817" s="152">
        <v>10086.0086</v>
      </c>
      <c r="V1817" s="152">
        <v>1.5178248E9</v>
      </c>
      <c r="W1817" s="152">
        <v>94187.6765</v>
      </c>
      <c r="Y1817" s="152">
        <v>1.5145236E9</v>
      </c>
      <c r="Z1817" s="152">
        <v>86319.5256</v>
      </c>
      <c r="AA1817" s="153">
        <f>IFERROR(__xludf.DUMMYFUNCTION("TO_DATE(INT((AB1817/(60*60*24))+""1/1/1970""))"),44112.0)</f>
        <v>44112</v>
      </c>
      <c r="AB1817" s="156">
        <v>1.6021296E9</v>
      </c>
      <c r="AC1817" s="156">
        <v>246895.4262</v>
      </c>
      <c r="AD1817" s="153">
        <f>IFERROR(__xludf.DUMMYFUNCTION("TO_DATE(INT((AE1817/(60*60*24))+""1/1/1970""))"),44123.0)</f>
        <v>44123</v>
      </c>
      <c r="AE1817" s="152">
        <v>1.6031376E9</v>
      </c>
      <c r="AF1817" s="152">
        <v>116585.8041</v>
      </c>
      <c r="AG1817" s="153">
        <f>IFERROR(__xludf.DUMMYFUNCTION("TO_DATE(INT((AH1817/(60*60*24))+""1/1/1970""))"),43753.0)</f>
        <v>43753</v>
      </c>
      <c r="AH1817" s="152">
        <v>1.571111647E9</v>
      </c>
      <c r="AI1817" s="152">
        <v>105491.4264</v>
      </c>
    </row>
    <row r="1818">
      <c r="A1818" s="156">
        <v>1.56466626E9</v>
      </c>
      <c r="B1818" s="156">
        <v>129581.8153</v>
      </c>
      <c r="C1818" s="153">
        <f>IFERROR(__xludf.DUMMYFUNCTION("TO_DATE(INT((A1818/(60*60*24))+""1/1/1970""))"),43678.0)</f>
        <v>43678</v>
      </c>
      <c r="M1818" s="13">
        <v>1.5373656E9</v>
      </c>
      <c r="N1818" s="13">
        <v>32915.9945</v>
      </c>
      <c r="P1818" s="156">
        <v>1.5270012E9</v>
      </c>
      <c r="Q1818" s="156">
        <v>184439.0489</v>
      </c>
      <c r="S1818" s="156">
        <v>1.5444E9</v>
      </c>
      <c r="T1818" s="156">
        <v>10080.2336</v>
      </c>
      <c r="V1818" s="156">
        <v>1.5178644E9</v>
      </c>
      <c r="W1818" s="156">
        <v>94189.2913</v>
      </c>
      <c r="Y1818" s="156">
        <v>1.5145632E9</v>
      </c>
      <c r="Z1818" s="156">
        <v>86319.5256</v>
      </c>
      <c r="AA1818" s="153">
        <f>IFERROR(__xludf.DUMMYFUNCTION("TO_DATE(INT((AB1818/(60*60*24))+""1/1/1970""))"),44112.0)</f>
        <v>44112</v>
      </c>
      <c r="AB1818" s="152">
        <v>1.6021656E9</v>
      </c>
      <c r="AC1818" s="152">
        <v>248209.005</v>
      </c>
      <c r="AD1818" s="153">
        <f>IFERROR(__xludf.DUMMYFUNCTION("TO_DATE(INT((AE1818/(60*60*24))+""1/1/1970""))"),44124.0)</f>
        <v>44124</v>
      </c>
      <c r="AE1818" s="156">
        <v>1.6031664E9</v>
      </c>
      <c r="AF1818" s="156">
        <v>116884.7233</v>
      </c>
      <c r="AG1818" s="153">
        <f>IFERROR(__xludf.DUMMYFUNCTION("TO_DATE(INT((AH1818/(60*60*24))+""1/1/1970""))"),43753.0)</f>
        <v>43753</v>
      </c>
      <c r="AH1818" s="156">
        <v>1.571127707E9</v>
      </c>
      <c r="AI1818" s="156">
        <v>105491.4264</v>
      </c>
    </row>
    <row r="1819">
      <c r="A1819" s="152">
        <v>1.5646896E9</v>
      </c>
      <c r="B1819" s="152">
        <v>128326.97</v>
      </c>
      <c r="C1819" s="153">
        <f>IFERROR(__xludf.DUMMYFUNCTION("TO_DATE(INT((A1819/(60*60*24))+""1/1/1970""))"),43678.0)</f>
        <v>43678</v>
      </c>
      <c r="M1819" s="13">
        <v>1.5373872E9</v>
      </c>
      <c r="N1819" s="13">
        <v>32915.9945</v>
      </c>
      <c r="P1819" s="152">
        <v>1.5270192E9</v>
      </c>
      <c r="Q1819" s="152">
        <v>184439.0489</v>
      </c>
      <c r="S1819" s="152">
        <v>1.544454E9</v>
      </c>
      <c r="T1819" s="152">
        <v>10080.2336</v>
      </c>
      <c r="V1819" s="152">
        <v>1.5178716E9</v>
      </c>
      <c r="W1819" s="152">
        <v>94185.2972</v>
      </c>
      <c r="Y1819" s="152">
        <v>1.5145848E9</v>
      </c>
      <c r="Z1819" s="152">
        <v>86319.5256</v>
      </c>
      <c r="AA1819" s="153">
        <f>IFERROR(__xludf.DUMMYFUNCTION("TO_DATE(INT((AB1819/(60*60*24))+""1/1/1970""))"),44112.0)</f>
        <v>44112</v>
      </c>
      <c r="AB1819" s="156">
        <v>1.6021836E9</v>
      </c>
      <c r="AC1819" s="156">
        <v>246973.1763</v>
      </c>
      <c r="AD1819" s="153">
        <f>IFERROR(__xludf.DUMMYFUNCTION("TO_DATE(INT((AE1819/(60*60*24))+""1/1/1970""))"),44124.0)</f>
        <v>44124</v>
      </c>
      <c r="AE1819" s="152">
        <v>1.6032024E9</v>
      </c>
      <c r="AF1819" s="152">
        <v>116884.7233</v>
      </c>
      <c r="AG1819" s="153">
        <f>IFERROR(__xludf.DUMMYFUNCTION("TO_DATE(INT((AH1819/(60*60*24))+""1/1/1970""))"),43753.0)</f>
        <v>43753</v>
      </c>
      <c r="AH1819" s="152">
        <v>1.571143629E9</v>
      </c>
      <c r="AI1819" s="152">
        <v>105491.4264</v>
      </c>
    </row>
    <row r="1820">
      <c r="A1820" s="156">
        <v>1.56475266E9</v>
      </c>
      <c r="B1820" s="156">
        <v>127871.0573</v>
      </c>
      <c r="C1820" s="153">
        <f>IFERROR(__xludf.DUMMYFUNCTION("TO_DATE(INT((A1820/(60*60*24))+""1/1/1970""))"),43679.0)</f>
        <v>43679</v>
      </c>
      <c r="M1820" s="13">
        <v>1.537452E9</v>
      </c>
      <c r="N1820" s="13">
        <v>32700.214</v>
      </c>
      <c r="P1820" s="156">
        <v>1.527048E9</v>
      </c>
      <c r="Q1820" s="156">
        <v>183604.9091</v>
      </c>
      <c r="S1820" s="156">
        <v>1.5444756E9</v>
      </c>
      <c r="T1820" s="156">
        <v>10080.2336</v>
      </c>
      <c r="V1820" s="156">
        <v>1.517904E9</v>
      </c>
      <c r="W1820" s="156">
        <v>94187.0586</v>
      </c>
      <c r="Y1820" s="156">
        <v>1.514592E9</v>
      </c>
      <c r="Z1820" s="156">
        <v>86775.5518</v>
      </c>
      <c r="AA1820" s="153">
        <f>IFERROR(__xludf.DUMMYFUNCTION("TO_DATE(INT((AB1820/(60*60*24))+""1/1/1970""))"),44112.0)</f>
        <v>44112</v>
      </c>
      <c r="AB1820" s="152">
        <v>1.6021872E9</v>
      </c>
      <c r="AC1820" s="152">
        <v>246588.4677</v>
      </c>
      <c r="AD1820" s="153">
        <f>IFERROR(__xludf.DUMMYFUNCTION("TO_DATE(INT((AE1820/(60*60*24))+""1/1/1970""))"),44124.0)</f>
        <v>44124</v>
      </c>
      <c r="AE1820" s="156">
        <v>1.6032204E9</v>
      </c>
      <c r="AF1820" s="156">
        <v>116884.7233</v>
      </c>
      <c r="AG1820" s="153">
        <f>IFERROR(__xludf.DUMMYFUNCTION("TO_DATE(INT((AH1820/(60*60*24))+""1/1/1970""))"),43753.0)</f>
        <v>43753</v>
      </c>
      <c r="AH1820" s="156">
        <v>1.571159446E9</v>
      </c>
      <c r="AI1820" s="156">
        <v>108043.7879</v>
      </c>
    </row>
    <row r="1821">
      <c r="A1821" s="152">
        <v>1.564776E9</v>
      </c>
      <c r="B1821" s="152">
        <v>127363.0403</v>
      </c>
      <c r="C1821" s="153">
        <f>IFERROR(__xludf.DUMMYFUNCTION("TO_DATE(INT((A1821/(60*60*24))+""1/1/1970""))"),43679.0)</f>
        <v>43679</v>
      </c>
      <c r="M1821" s="13">
        <v>1.5374736E9</v>
      </c>
      <c r="N1821" s="13">
        <v>32700.214</v>
      </c>
      <c r="P1821" s="152">
        <v>1.5270876E9</v>
      </c>
      <c r="Q1821" s="152">
        <v>183604.9091</v>
      </c>
      <c r="S1821" s="152">
        <v>1.5445404E9</v>
      </c>
      <c r="T1821" s="152">
        <v>10077.8039</v>
      </c>
      <c r="V1821" s="152">
        <v>1.5179436E9</v>
      </c>
      <c r="W1821" s="152">
        <v>94189.8354</v>
      </c>
      <c r="Y1821" s="152">
        <v>1.5147648E9</v>
      </c>
      <c r="Z1821" s="152">
        <v>86775.5518</v>
      </c>
      <c r="AA1821" s="153">
        <f>IFERROR(__xludf.DUMMYFUNCTION("TO_DATE(INT((AB1821/(60*60*24))+""1/1/1970""))"),44113.0)</f>
        <v>44113</v>
      </c>
      <c r="AB1821" s="156">
        <v>1.602216E9</v>
      </c>
      <c r="AC1821" s="156">
        <v>246588.4677</v>
      </c>
      <c r="AD1821" s="153">
        <f>IFERROR(__xludf.DUMMYFUNCTION("TO_DATE(INT((AE1821/(60*60*24))+""1/1/1970""))"),44124.0)</f>
        <v>44124</v>
      </c>
      <c r="AE1821" s="152">
        <v>1.603224E9</v>
      </c>
      <c r="AF1821" s="152">
        <v>116884.7233</v>
      </c>
      <c r="AG1821" s="153">
        <f>IFERROR(__xludf.DUMMYFUNCTION("TO_DATE(INT((AH1821/(60*60*24))+""1/1/1970""))"),43753.0)</f>
        <v>43753</v>
      </c>
      <c r="AH1821" s="152">
        <v>1.571175487E9</v>
      </c>
      <c r="AI1821" s="152">
        <v>107255.8734</v>
      </c>
    </row>
    <row r="1822">
      <c r="A1822" s="156">
        <v>1.56501186E9</v>
      </c>
      <c r="B1822" s="156">
        <v>125374.3927</v>
      </c>
      <c r="C1822" s="153">
        <f>IFERROR(__xludf.DUMMYFUNCTION("TO_DATE(INT((A1822/(60*60*24))+""1/1/1970""))"),43682.0)</f>
        <v>43682</v>
      </c>
      <c r="M1822" s="13">
        <v>1.5375384E9</v>
      </c>
      <c r="N1822" s="13">
        <v>32634.7684</v>
      </c>
      <c r="P1822" s="156">
        <v>1.5271056E9</v>
      </c>
      <c r="Q1822" s="156">
        <v>183604.9091</v>
      </c>
      <c r="S1822" s="156">
        <v>1.544562E9</v>
      </c>
      <c r="T1822" s="156">
        <v>10077.8039</v>
      </c>
      <c r="V1822" s="156">
        <v>1.517958E9</v>
      </c>
      <c r="W1822" s="156">
        <v>94191.7177</v>
      </c>
      <c r="Y1822" s="156">
        <v>1.5148512E9</v>
      </c>
      <c r="Z1822" s="156">
        <v>86775.5518</v>
      </c>
      <c r="AA1822" s="153">
        <f>IFERROR(__xludf.DUMMYFUNCTION("TO_DATE(INT((AB1822/(60*60*24))+""1/1/1970""))"),44113.0)</f>
        <v>44113</v>
      </c>
      <c r="AB1822" s="152">
        <v>1.602252E9</v>
      </c>
      <c r="AC1822" s="152">
        <v>249439.0628</v>
      </c>
      <c r="AD1822" s="153">
        <f>IFERROR(__xludf.DUMMYFUNCTION("TO_DATE(INT((AE1822/(60*60*24))+""1/1/1970""))"),44125.0)</f>
        <v>44125</v>
      </c>
      <c r="AE1822" s="156">
        <v>1.6032528E9</v>
      </c>
      <c r="AF1822" s="156">
        <v>116869.8798</v>
      </c>
      <c r="AG1822" s="153">
        <f>IFERROR(__xludf.DUMMYFUNCTION("TO_DATE(INT((AH1822/(60*60*24))+""1/1/1970""))"),43753.0)</f>
        <v>43753</v>
      </c>
      <c r="AH1822" s="156">
        <v>1.571183967E9</v>
      </c>
      <c r="AI1822" s="156">
        <v>107255.8734</v>
      </c>
    </row>
    <row r="1823">
      <c r="A1823" s="152">
        <v>1.5650352E9</v>
      </c>
      <c r="B1823" s="152">
        <v>125046.5008</v>
      </c>
      <c r="C1823" s="153">
        <f>IFERROR(__xludf.DUMMYFUNCTION("TO_DATE(INT((A1823/(60*60*24))+""1/1/1970""))"),43682.0)</f>
        <v>43682</v>
      </c>
      <c r="M1823" s="13">
        <v>1.53756E9</v>
      </c>
      <c r="N1823" s="13">
        <v>32634.7684</v>
      </c>
      <c r="P1823" s="152">
        <v>1.5271344E9</v>
      </c>
      <c r="Q1823" s="152">
        <v>184482.8724</v>
      </c>
      <c r="S1823" s="152">
        <v>1.5446268E9</v>
      </c>
      <c r="T1823" s="152">
        <v>10080.7327</v>
      </c>
      <c r="V1823" s="152">
        <v>1.5179832E9</v>
      </c>
      <c r="W1823" s="152">
        <v>94190.6426</v>
      </c>
      <c r="Y1823" s="152">
        <v>1.5148908E9</v>
      </c>
      <c r="Z1823" s="152">
        <v>86775.5518</v>
      </c>
      <c r="AA1823" s="153">
        <f>IFERROR(__xludf.DUMMYFUNCTION("TO_DATE(INT((AB1823/(60*60*24))+""1/1/1970""))"),44113.0)</f>
        <v>44113</v>
      </c>
      <c r="AB1823" s="156">
        <v>1.60227E9</v>
      </c>
      <c r="AC1823" s="156">
        <v>248445.2723</v>
      </c>
      <c r="AD1823" s="153">
        <f>IFERROR(__xludf.DUMMYFUNCTION("TO_DATE(INT((AE1823/(60*60*24))+""1/1/1970""))"),44125.0)</f>
        <v>44125</v>
      </c>
      <c r="AE1823" s="152">
        <v>1.6032888E9</v>
      </c>
      <c r="AF1823" s="152">
        <v>116869.8798</v>
      </c>
      <c r="AG1823" s="153">
        <f>IFERROR(__xludf.DUMMYFUNCTION("TO_DATE(INT((AH1823/(60*60*24))+""1/1/1970""))"),43754.0)</f>
        <v>43754</v>
      </c>
      <c r="AH1823" s="152">
        <v>1.571191544E9</v>
      </c>
      <c r="AI1823" s="152">
        <v>107255.8734</v>
      </c>
    </row>
    <row r="1824">
      <c r="A1824" s="156">
        <v>1.56509826E9</v>
      </c>
      <c r="B1824" s="156">
        <v>125046.5008</v>
      </c>
      <c r="C1824" s="153">
        <f>IFERROR(__xludf.DUMMYFUNCTION("TO_DATE(INT((A1824/(60*60*24))+""1/1/1970""))"),43683.0)</f>
        <v>43683</v>
      </c>
      <c r="M1824" s="13">
        <v>1.5375744E9</v>
      </c>
      <c r="N1824" s="13">
        <v>32722.1506</v>
      </c>
      <c r="P1824" s="156">
        <v>1.527174E9</v>
      </c>
      <c r="Q1824" s="156">
        <v>184482.8724</v>
      </c>
      <c r="S1824" s="156">
        <v>1.5446484E9</v>
      </c>
      <c r="T1824" s="156">
        <v>10080.7327</v>
      </c>
      <c r="V1824" s="156">
        <v>1.5180228E9</v>
      </c>
      <c r="W1824" s="156">
        <v>94200.627</v>
      </c>
      <c r="Y1824" s="156">
        <v>1.5149304E9</v>
      </c>
      <c r="Z1824" s="156">
        <v>86775.5518</v>
      </c>
      <c r="AA1824" s="153">
        <f>IFERROR(__xludf.DUMMYFUNCTION("TO_DATE(INT((AB1824/(60*60*24))+""1/1/1970""))"),44113.0)</f>
        <v>44113</v>
      </c>
      <c r="AB1824" s="152">
        <v>1.6022736E9</v>
      </c>
      <c r="AC1824" s="152">
        <v>249425.9521</v>
      </c>
      <c r="AD1824" s="153">
        <f>IFERROR(__xludf.DUMMYFUNCTION("TO_DATE(INT((AE1824/(60*60*24))+""1/1/1970""))"),44125.0)</f>
        <v>44125</v>
      </c>
      <c r="AE1824" s="156">
        <v>1.6033068E9</v>
      </c>
      <c r="AF1824" s="156">
        <v>116869.8798</v>
      </c>
      <c r="AG1824" s="153">
        <f>IFERROR(__xludf.DUMMYFUNCTION("TO_DATE(INT((AH1824/(60*60*24))+""1/1/1970""))"),43754.0)</f>
        <v>43754</v>
      </c>
      <c r="AH1824" s="156">
        <v>1.571207336E9</v>
      </c>
      <c r="AI1824" s="156">
        <v>107255.8734</v>
      </c>
    </row>
    <row r="1825">
      <c r="A1825" s="152">
        <v>1.5651216E9</v>
      </c>
      <c r="B1825" s="152">
        <v>125046.5008</v>
      </c>
      <c r="C1825" s="153">
        <f>IFERROR(__xludf.DUMMYFUNCTION("TO_DATE(INT((A1825/(60*60*24))+""1/1/1970""))"),43683.0)</f>
        <v>43683</v>
      </c>
      <c r="M1825" s="13">
        <v>1.5376608E9</v>
      </c>
      <c r="N1825" s="13">
        <v>32722.1506</v>
      </c>
      <c r="P1825" s="152">
        <v>1.527192E9</v>
      </c>
      <c r="Q1825" s="152">
        <v>184482.8724</v>
      </c>
      <c r="S1825" s="152">
        <v>1.5447132E9</v>
      </c>
      <c r="T1825" s="152">
        <v>10076.8028</v>
      </c>
      <c r="V1825" s="152">
        <v>1.5180444E9</v>
      </c>
      <c r="W1825" s="152">
        <v>94199.5105</v>
      </c>
      <c r="Y1825" s="152">
        <v>1.514934E9</v>
      </c>
      <c r="Z1825" s="152">
        <v>86775.5518</v>
      </c>
      <c r="AA1825" s="153">
        <f>IFERROR(__xludf.DUMMYFUNCTION("TO_DATE(INT((AB1825/(60*60*24))+""1/1/1970""))"),44114.0)</f>
        <v>44114</v>
      </c>
      <c r="AB1825" s="156">
        <v>1.6023024E9</v>
      </c>
      <c r="AC1825" s="156">
        <v>249425.9521</v>
      </c>
      <c r="AD1825" s="153">
        <f>IFERROR(__xludf.DUMMYFUNCTION("TO_DATE(INT((AE1825/(60*60*24))+""1/1/1970""))"),44125.0)</f>
        <v>44125</v>
      </c>
      <c r="AE1825" s="152">
        <v>1.6033104E9</v>
      </c>
      <c r="AF1825" s="152">
        <v>116869.8798</v>
      </c>
      <c r="AG1825" s="153">
        <f>IFERROR(__xludf.DUMMYFUNCTION("TO_DATE(INT((AH1825/(60*60*24))+""1/1/1970""))"),43754.0)</f>
        <v>43754</v>
      </c>
      <c r="AH1825" s="152">
        <v>1.571223138E9</v>
      </c>
      <c r="AI1825" s="152">
        <v>107255.8734</v>
      </c>
    </row>
    <row r="1826">
      <c r="A1826" s="156">
        <v>1.56518466E9</v>
      </c>
      <c r="B1826" s="156">
        <v>125046.5008</v>
      </c>
      <c r="C1826" s="153">
        <f>IFERROR(__xludf.DUMMYFUNCTION("TO_DATE(INT((A1826/(60*60*24))+""1/1/1970""))"),43684.0)</f>
        <v>43684</v>
      </c>
      <c r="M1826" s="13">
        <v>1.5377472E9</v>
      </c>
      <c r="N1826" s="13">
        <v>32750.8401</v>
      </c>
      <c r="P1826" s="156">
        <v>1.5272208E9</v>
      </c>
      <c r="Q1826" s="156">
        <v>183910.5493</v>
      </c>
      <c r="S1826" s="156">
        <v>1.5447348E9</v>
      </c>
      <c r="T1826" s="156">
        <v>10076.8028</v>
      </c>
      <c r="V1826" s="156">
        <v>1.5180624E9</v>
      </c>
      <c r="W1826" s="156">
        <v>94200.7861</v>
      </c>
      <c r="Y1826" s="156">
        <v>1.51497E9</v>
      </c>
      <c r="Z1826" s="156">
        <v>87201.6568</v>
      </c>
      <c r="AA1826" s="153">
        <f>IFERROR(__xludf.DUMMYFUNCTION("TO_DATE(INT((AB1826/(60*60*24))+""1/1/1970""))"),44116.0)</f>
        <v>44116</v>
      </c>
      <c r="AB1826" s="152">
        <v>1.6025112E9</v>
      </c>
      <c r="AC1826" s="152">
        <v>253168.2706</v>
      </c>
      <c r="AD1826" s="153">
        <f>IFERROR(__xludf.DUMMYFUNCTION("TO_DATE(INT((AE1826/(60*60*24))+""1/1/1970""))"),44126.0)</f>
        <v>44126</v>
      </c>
      <c r="AE1826" s="156">
        <v>1.6033392E9</v>
      </c>
      <c r="AF1826" s="156">
        <v>116875.0398</v>
      </c>
      <c r="AG1826" s="153">
        <f>IFERROR(__xludf.DUMMYFUNCTION("TO_DATE(INT((AH1826/(60*60*24))+""1/1/1970""))"),43754.0)</f>
        <v>43754</v>
      </c>
      <c r="AH1826" s="156">
        <v>1.571238938E9</v>
      </c>
      <c r="AI1826" s="156">
        <v>108246.9451</v>
      </c>
    </row>
    <row r="1827">
      <c r="A1827" s="152">
        <v>1.565208E9</v>
      </c>
      <c r="B1827" s="152">
        <v>125046.5008</v>
      </c>
      <c r="C1827" s="153">
        <f>IFERROR(__xludf.DUMMYFUNCTION("TO_DATE(INT((A1827/(60*60*24))+""1/1/1970""))"),43684.0)</f>
        <v>43684</v>
      </c>
      <c r="M1827" s="13">
        <v>1.5377976E9</v>
      </c>
      <c r="N1827" s="13">
        <v>32750.8401</v>
      </c>
      <c r="P1827" s="152">
        <v>1.5272604E9</v>
      </c>
      <c r="Q1827" s="152">
        <v>183910.5493</v>
      </c>
      <c r="S1827" s="152">
        <v>1.5447996E9</v>
      </c>
      <c r="T1827" s="152">
        <v>10078.0474</v>
      </c>
      <c r="V1827" s="152">
        <v>1.518102E9</v>
      </c>
      <c r="W1827" s="152">
        <v>94194.0355</v>
      </c>
      <c r="Y1827" s="152">
        <v>1.5150096E9</v>
      </c>
      <c r="Z1827" s="152">
        <v>87201.6568</v>
      </c>
      <c r="AA1827" s="153">
        <f>IFERROR(__xludf.DUMMYFUNCTION("TO_DATE(INT((AB1827/(60*60*24))+""1/1/1970""))"),44116.0)</f>
        <v>44116</v>
      </c>
      <c r="AB1827" s="156">
        <v>1.6025292E9</v>
      </c>
      <c r="AC1827" s="156">
        <v>253543.8242</v>
      </c>
      <c r="AD1827" s="153">
        <f>IFERROR(__xludf.DUMMYFUNCTION("TO_DATE(INT((AE1827/(60*60*24))+""1/1/1970""))"),44126.0)</f>
        <v>44126</v>
      </c>
      <c r="AE1827" s="152">
        <v>1.6033752E9</v>
      </c>
      <c r="AF1827" s="152">
        <v>116875.0398</v>
      </c>
      <c r="AG1827" s="153">
        <f>IFERROR(__xludf.DUMMYFUNCTION("TO_DATE(INT((AH1827/(60*60*24))+""1/1/1970""))"),43754.0)</f>
        <v>43754</v>
      </c>
      <c r="AH1827" s="152">
        <v>1.571254734E9</v>
      </c>
      <c r="AI1827" s="152">
        <v>108045.4803</v>
      </c>
    </row>
    <row r="1828">
      <c r="A1828" s="156">
        <v>1.56527106E9</v>
      </c>
      <c r="B1828" s="156">
        <v>125046.5008</v>
      </c>
      <c r="C1828" s="153">
        <f>IFERROR(__xludf.DUMMYFUNCTION("TO_DATE(INT((A1828/(60*60*24))+""1/1/1970""))"),43685.0)</f>
        <v>43685</v>
      </c>
      <c r="M1828" s="13">
        <v>1.5378192E9</v>
      </c>
      <c r="N1828" s="13">
        <v>32750.8401</v>
      </c>
      <c r="P1828" s="156">
        <v>1.5272784E9</v>
      </c>
      <c r="Q1828" s="156">
        <v>183910.5493</v>
      </c>
      <c r="S1828" s="156">
        <v>1.5448212E9</v>
      </c>
      <c r="T1828" s="156">
        <v>10078.0474</v>
      </c>
      <c r="V1828" s="156">
        <v>1.5181308E9</v>
      </c>
      <c r="W1828" s="156">
        <v>94188.5007</v>
      </c>
      <c r="Y1828" s="156">
        <v>1.5150204E9</v>
      </c>
      <c r="Z1828" s="156">
        <v>87201.6568</v>
      </c>
      <c r="AA1828" s="153">
        <f>IFERROR(__xludf.DUMMYFUNCTION("TO_DATE(INT((AB1828/(60*60*24))+""1/1/1970""))"),44116.0)</f>
        <v>44116</v>
      </c>
      <c r="AB1828" s="152">
        <v>1.6025328E9</v>
      </c>
      <c r="AC1828" s="152">
        <v>252253.6061</v>
      </c>
      <c r="AD1828" s="153">
        <f>IFERROR(__xludf.DUMMYFUNCTION("TO_DATE(INT((AE1828/(60*60*24))+""1/1/1970""))"),44126.0)</f>
        <v>44126</v>
      </c>
      <c r="AE1828" s="156">
        <v>1.6033932E9</v>
      </c>
      <c r="AF1828" s="156">
        <v>116875.0398</v>
      </c>
      <c r="AG1828" s="153">
        <f>IFERROR(__xludf.DUMMYFUNCTION("TO_DATE(INT((AH1828/(60*60*24))+""1/1/1970""))"),43754.0)</f>
        <v>43754</v>
      </c>
      <c r="AH1828" s="156">
        <v>1.571270354E9</v>
      </c>
      <c r="AI1828" s="156">
        <v>107714.4426</v>
      </c>
    </row>
    <row r="1829">
      <c r="A1829" s="152">
        <v>1.5652944E9</v>
      </c>
      <c r="B1829" s="152">
        <v>125046.5008</v>
      </c>
      <c r="C1829" s="153">
        <f>IFERROR(__xludf.DUMMYFUNCTION("TO_DATE(INT((A1829/(60*60*24))+""1/1/1970""))"),43685.0)</f>
        <v>43685</v>
      </c>
      <c r="M1829" s="13">
        <v>1.537884E9</v>
      </c>
      <c r="N1829" s="13">
        <v>32497.5456</v>
      </c>
      <c r="P1829" s="152">
        <v>1.5273072E9</v>
      </c>
      <c r="Q1829" s="152">
        <v>183151.6897</v>
      </c>
      <c r="S1829" s="152">
        <v>1.544832E9</v>
      </c>
      <c r="T1829" s="152">
        <v>10095.0719</v>
      </c>
      <c r="V1829" s="152">
        <v>1.5181416E9</v>
      </c>
      <c r="W1829" s="152">
        <v>94190.0982</v>
      </c>
      <c r="Y1829" s="152">
        <v>1.5150492E9</v>
      </c>
      <c r="Z1829" s="152">
        <v>86834.3124</v>
      </c>
      <c r="AA1829" s="153">
        <f>IFERROR(__xludf.DUMMYFUNCTION("TO_DATE(INT((AB1829/(60*60*24))+""1/1/1970""))"),44117.0)</f>
        <v>44117</v>
      </c>
      <c r="AB1829" s="156">
        <v>1.6025616E9</v>
      </c>
      <c r="AC1829" s="156">
        <v>252253.6061</v>
      </c>
      <c r="AD1829" s="153">
        <f>IFERROR(__xludf.DUMMYFUNCTION("TO_DATE(INT((AE1829/(60*60*24))+""1/1/1970""))"),44126.0)</f>
        <v>44126</v>
      </c>
      <c r="AE1829" s="152">
        <v>1.6033968E9</v>
      </c>
      <c r="AF1829" s="152">
        <v>116875.0398</v>
      </c>
      <c r="AG1829" s="153">
        <f>IFERROR(__xludf.DUMMYFUNCTION("TO_DATE(INT((AH1829/(60*60*24))+""1/1/1970""))"),43755.0)</f>
        <v>43755</v>
      </c>
      <c r="AH1829" s="152">
        <v>1.571270811E9</v>
      </c>
      <c r="AI1829" s="152">
        <v>107714.4426</v>
      </c>
    </row>
    <row r="1830">
      <c r="A1830" s="156">
        <v>1.56535746E9</v>
      </c>
      <c r="B1830" s="156">
        <v>125046.5008</v>
      </c>
      <c r="C1830" s="153">
        <f>IFERROR(__xludf.DUMMYFUNCTION("TO_DATE(INT((A1830/(60*60*24))+""1/1/1970""))"),43686.0)</f>
        <v>43686</v>
      </c>
      <c r="M1830" s="13">
        <v>1.5379056E9</v>
      </c>
      <c r="N1830" s="13">
        <v>32497.5456</v>
      </c>
      <c r="P1830" s="156">
        <v>1.5276024E9</v>
      </c>
      <c r="Q1830" s="156">
        <v>183151.6897</v>
      </c>
      <c r="S1830" s="156">
        <v>1.5450048E9</v>
      </c>
      <c r="T1830" s="156">
        <v>10094.9948</v>
      </c>
      <c r="V1830" s="156">
        <v>1.5181812E9</v>
      </c>
      <c r="W1830" s="156">
        <v>94189.8561</v>
      </c>
      <c r="Y1830" s="156">
        <v>1.5150888E9</v>
      </c>
      <c r="Z1830" s="156">
        <v>86834.3124</v>
      </c>
      <c r="AA1830" s="153">
        <f>IFERROR(__xludf.DUMMYFUNCTION("TO_DATE(INT((AB1830/(60*60*24))+""1/1/1970""))"),44117.0)</f>
        <v>44117</v>
      </c>
      <c r="AB1830" s="152">
        <v>1.6025976E9</v>
      </c>
      <c r="AC1830" s="152">
        <v>253178.4261</v>
      </c>
      <c r="AD1830" s="153">
        <f>IFERROR(__xludf.DUMMYFUNCTION("TO_DATE(INT((AE1830/(60*60*24))+""1/1/1970""))"),44127.0)</f>
        <v>44127</v>
      </c>
      <c r="AE1830" s="156">
        <v>1.6034256E9</v>
      </c>
      <c r="AF1830" s="156">
        <v>117218.7998</v>
      </c>
      <c r="AG1830" s="153">
        <f>IFERROR(__xludf.DUMMYFUNCTION("TO_DATE(INT((AH1830/(60*60*24))+""1/1/1970""))"),43755.0)</f>
        <v>43755</v>
      </c>
      <c r="AH1830" s="156">
        <v>1.571287077E9</v>
      </c>
      <c r="AI1830" s="156">
        <v>107714.4426</v>
      </c>
    </row>
    <row r="1831">
      <c r="A1831" s="152">
        <v>1.5653808E9</v>
      </c>
      <c r="B1831" s="152">
        <v>125046.5008</v>
      </c>
      <c r="C1831" s="153">
        <f>IFERROR(__xludf.DUMMYFUNCTION("TO_DATE(INT((A1831/(60*60*24))+""1/1/1970""))"),43686.0)</f>
        <v>43686</v>
      </c>
      <c r="M1831" s="13">
        <v>1.5379704E9</v>
      </c>
      <c r="N1831" s="13">
        <v>32522.2468</v>
      </c>
      <c r="P1831" s="152">
        <v>1.527624E9</v>
      </c>
      <c r="Q1831" s="152">
        <v>183151.6897</v>
      </c>
      <c r="S1831" s="152">
        <v>1.5450588E9</v>
      </c>
      <c r="T1831" s="152">
        <v>10094.9948</v>
      </c>
      <c r="V1831" s="152">
        <v>1.5182136E9</v>
      </c>
      <c r="W1831" s="152">
        <v>94194.8215</v>
      </c>
      <c r="Y1831" s="152">
        <v>1.5151068E9</v>
      </c>
      <c r="Z1831" s="152">
        <v>86834.3124</v>
      </c>
      <c r="AA1831" s="153">
        <f>IFERROR(__xludf.DUMMYFUNCTION("TO_DATE(INT((AB1831/(60*60*24))+""1/1/1970""))"),44117.0)</f>
        <v>44117</v>
      </c>
      <c r="AB1831" s="156">
        <v>1.6026156E9</v>
      </c>
      <c r="AC1831" s="156">
        <v>254528.0155</v>
      </c>
      <c r="AD1831" s="153">
        <f>IFERROR(__xludf.DUMMYFUNCTION("TO_DATE(INT((AE1831/(60*60*24))+""1/1/1970""))"),44127.0)</f>
        <v>44127</v>
      </c>
      <c r="AE1831" s="152">
        <v>1.6034616E9</v>
      </c>
      <c r="AF1831" s="152">
        <v>117218.7998</v>
      </c>
      <c r="AG1831" s="153">
        <f>IFERROR(__xludf.DUMMYFUNCTION("TO_DATE(INT((AH1831/(60*60*24))+""1/1/1970""))"),43755.0)</f>
        <v>43755</v>
      </c>
      <c r="AH1831" s="152">
        <v>1.571302897E9</v>
      </c>
      <c r="AI1831" s="152">
        <v>107714.4426</v>
      </c>
    </row>
    <row r="1832">
      <c r="A1832" s="156">
        <v>1.56561666E9</v>
      </c>
      <c r="B1832" s="156">
        <v>125046.5008</v>
      </c>
      <c r="C1832" s="153">
        <f>IFERROR(__xludf.DUMMYFUNCTION("TO_DATE(INT((A1832/(60*60*24))+""1/1/1970""))"),43689.0)</f>
        <v>43689</v>
      </c>
      <c r="M1832" s="13">
        <v>1.537992E9</v>
      </c>
      <c r="N1832" s="13">
        <v>32522.2468</v>
      </c>
      <c r="P1832" s="156">
        <v>1.5276528E9</v>
      </c>
      <c r="Q1832" s="156">
        <v>179760.5422</v>
      </c>
      <c r="S1832" s="156">
        <v>1.5450804E9</v>
      </c>
      <c r="T1832" s="156">
        <v>10094.9948</v>
      </c>
      <c r="V1832" s="156">
        <v>1.51839E9</v>
      </c>
      <c r="W1832" s="156">
        <v>94194.7783</v>
      </c>
      <c r="Y1832" s="156">
        <v>1.5151284E9</v>
      </c>
      <c r="Z1832" s="156">
        <v>87237.7064</v>
      </c>
      <c r="AA1832" s="153">
        <f>IFERROR(__xludf.DUMMYFUNCTION("TO_DATE(INT((AB1832/(60*60*24))+""1/1/1970""))"),44117.0)</f>
        <v>44117</v>
      </c>
      <c r="AB1832" s="152">
        <v>1.6026192E9</v>
      </c>
      <c r="AC1832" s="152">
        <v>254847.4742</v>
      </c>
      <c r="AD1832" s="153">
        <f>IFERROR(__xludf.DUMMYFUNCTION("TO_DATE(INT((AE1832/(60*60*24))+""1/1/1970""))"),44127.0)</f>
        <v>44127</v>
      </c>
      <c r="AE1832" s="156">
        <v>1.6034796E9</v>
      </c>
      <c r="AF1832" s="156">
        <v>117218.7998</v>
      </c>
      <c r="AG1832" s="153">
        <f>IFERROR(__xludf.DUMMYFUNCTION("TO_DATE(INT((AH1832/(60*60*24))+""1/1/1970""))"),43755.0)</f>
        <v>43755</v>
      </c>
      <c r="AH1832" s="156">
        <v>1.571318698E9</v>
      </c>
      <c r="AI1832" s="156">
        <v>107714.4426</v>
      </c>
    </row>
    <row r="1833">
      <c r="A1833" s="152">
        <v>1.56564E9</v>
      </c>
      <c r="B1833" s="152">
        <v>125046.5008</v>
      </c>
      <c r="C1833" s="153">
        <f>IFERROR(__xludf.DUMMYFUNCTION("TO_DATE(INT((A1833/(60*60*24))+""1/1/1970""))"),43689.0)</f>
        <v>43689</v>
      </c>
      <c r="M1833" s="13">
        <v>1.5380568E9</v>
      </c>
      <c r="N1833" s="13">
        <v>32436.242</v>
      </c>
      <c r="P1833" s="152">
        <v>1.5276924E9</v>
      </c>
      <c r="Q1833" s="152">
        <v>179760.5422</v>
      </c>
      <c r="S1833" s="152">
        <v>1.5451452E9</v>
      </c>
      <c r="T1833" s="152">
        <v>10076.3459</v>
      </c>
      <c r="V1833" s="152">
        <v>1.5184296E9</v>
      </c>
      <c r="W1833" s="152">
        <v>94193.1067</v>
      </c>
      <c r="Y1833" s="152">
        <v>1.515168E9</v>
      </c>
      <c r="Z1833" s="152">
        <v>87237.7064</v>
      </c>
      <c r="AA1833" s="153">
        <f>IFERROR(__xludf.DUMMYFUNCTION("TO_DATE(INT((AB1833/(60*60*24))+""1/1/1970""))"),44118.0)</f>
        <v>44118</v>
      </c>
      <c r="AB1833" s="156">
        <v>1.602648E9</v>
      </c>
      <c r="AC1833" s="156">
        <v>254847.4742</v>
      </c>
      <c r="AD1833" s="153">
        <f>IFERROR(__xludf.DUMMYFUNCTION("TO_DATE(INT((AE1833/(60*60*24))+""1/1/1970""))"),44127.0)</f>
        <v>44127</v>
      </c>
      <c r="AE1833" s="152">
        <v>1.6034832E9</v>
      </c>
      <c r="AF1833" s="152">
        <v>117218.7998</v>
      </c>
      <c r="AG1833" s="153">
        <f>IFERROR(__xludf.DUMMYFUNCTION("TO_DATE(INT((AH1833/(60*60*24))+""1/1/1970""))"),43755.0)</f>
        <v>43755</v>
      </c>
      <c r="AH1833" s="152">
        <v>1.57133454E9</v>
      </c>
      <c r="AI1833" s="152">
        <v>107725.8229</v>
      </c>
    </row>
    <row r="1834">
      <c r="A1834" s="156">
        <v>1.56570306E9</v>
      </c>
      <c r="B1834" s="156">
        <v>125046.5008</v>
      </c>
      <c r="C1834" s="153">
        <f>IFERROR(__xludf.DUMMYFUNCTION("TO_DATE(INT((A1834/(60*60*24))+""1/1/1970""))"),43690.0)</f>
        <v>43690</v>
      </c>
      <c r="M1834" s="13">
        <v>1.5380784E9</v>
      </c>
      <c r="N1834" s="13">
        <v>32436.242</v>
      </c>
      <c r="P1834" s="156">
        <v>1.5277104E9</v>
      </c>
      <c r="Q1834" s="156">
        <v>179760.5422</v>
      </c>
      <c r="S1834" s="156">
        <v>1.5451668E9</v>
      </c>
      <c r="T1834" s="156">
        <v>10076.3459</v>
      </c>
      <c r="V1834" s="156">
        <v>1.5184692E9</v>
      </c>
      <c r="W1834" s="156">
        <v>94193.5953</v>
      </c>
      <c r="Y1834" s="156">
        <v>1.5151896E9</v>
      </c>
      <c r="Z1834" s="156">
        <v>87237.7064</v>
      </c>
      <c r="AA1834" s="153">
        <f>IFERROR(__xludf.DUMMYFUNCTION("TO_DATE(INT((AB1834/(60*60*24))+""1/1/1970""))"),44118.0)</f>
        <v>44118</v>
      </c>
      <c r="AB1834" s="152">
        <v>1.602684E9</v>
      </c>
      <c r="AC1834" s="152">
        <v>256087.4927</v>
      </c>
      <c r="AD1834" s="153">
        <f>IFERROR(__xludf.DUMMYFUNCTION("TO_DATE(INT((AE1834/(60*60*24))+""1/1/1970""))"),44128.0)</f>
        <v>44128</v>
      </c>
      <c r="AE1834" s="156">
        <v>1.603512E9</v>
      </c>
      <c r="AF1834" s="156">
        <v>116426.6548</v>
      </c>
      <c r="AG1834" s="153">
        <f>IFERROR(__xludf.DUMMYFUNCTION("TO_DATE(INT((AH1834/(60*60*24))+""1/1/1970""))"),43755.0)</f>
        <v>43755</v>
      </c>
      <c r="AH1834" s="156">
        <v>1.571350354E9</v>
      </c>
      <c r="AI1834" s="156">
        <v>108023.9711</v>
      </c>
    </row>
    <row r="1835">
      <c r="A1835" s="152">
        <v>1.5657264E9</v>
      </c>
      <c r="B1835" s="152">
        <v>125046.5008</v>
      </c>
      <c r="C1835" s="153">
        <f>IFERROR(__xludf.DUMMYFUNCTION("TO_DATE(INT((A1835/(60*60*24))+""1/1/1970""))"),43690.0)</f>
        <v>43690</v>
      </c>
      <c r="M1835" s="13">
        <v>1.5381432E9</v>
      </c>
      <c r="N1835" s="13">
        <v>32183.5383</v>
      </c>
      <c r="P1835" s="152">
        <v>1.5277392E9</v>
      </c>
      <c r="Q1835" s="152">
        <v>183650.3161</v>
      </c>
      <c r="S1835" s="152">
        <v>1.5452316E9</v>
      </c>
      <c r="T1835" s="152">
        <v>10062.5834</v>
      </c>
      <c r="V1835" s="152">
        <v>1.5184764E9</v>
      </c>
      <c r="W1835" s="152">
        <v>94195.0076</v>
      </c>
      <c r="Y1835" s="152">
        <v>1.5151968E9</v>
      </c>
      <c r="Z1835" s="152">
        <v>86970.94</v>
      </c>
      <c r="AA1835" s="153">
        <f>IFERROR(__xludf.DUMMYFUNCTION("TO_DATE(INT((AB1835/(60*60*24))+""1/1/1970""))"),44118.0)</f>
        <v>44118</v>
      </c>
      <c r="AB1835" s="156">
        <v>1.602702E9</v>
      </c>
      <c r="AC1835" s="156">
        <v>254938.7496</v>
      </c>
      <c r="AD1835" s="153">
        <f>IFERROR(__xludf.DUMMYFUNCTION("TO_DATE(INT((AE1835/(60*60*24))+""1/1/1970""))"),44130.0)</f>
        <v>44130</v>
      </c>
      <c r="AE1835" s="152">
        <v>1.6037208E9</v>
      </c>
      <c r="AF1835" s="152">
        <v>116426.6548</v>
      </c>
      <c r="AG1835" s="153">
        <f>IFERROR(__xludf.DUMMYFUNCTION("TO_DATE(INT((AH1835/(60*60*24))+""1/1/1970""))"),43755.0)</f>
        <v>43755</v>
      </c>
      <c r="AH1835" s="152">
        <v>1.571356441E9</v>
      </c>
      <c r="AI1835" s="152">
        <v>108023.9711</v>
      </c>
    </row>
    <row r="1836">
      <c r="A1836" s="156">
        <v>1.56578946E9</v>
      </c>
      <c r="B1836" s="156">
        <v>125046.5008</v>
      </c>
      <c r="C1836" s="153">
        <f>IFERROR(__xludf.DUMMYFUNCTION("TO_DATE(INT((A1836/(60*60*24))+""1/1/1970""))"),43691.0)</f>
        <v>43691</v>
      </c>
      <c r="M1836" s="13">
        <v>1.5381648E9</v>
      </c>
      <c r="N1836" s="13">
        <v>32183.5383</v>
      </c>
      <c r="P1836" s="156">
        <v>1.5277788E9</v>
      </c>
      <c r="Q1836" s="156">
        <v>183650.3161</v>
      </c>
      <c r="S1836" s="156">
        <v>1.5452532E9</v>
      </c>
      <c r="T1836" s="156">
        <v>10062.5834</v>
      </c>
      <c r="V1836" s="156">
        <v>1.5185088E9</v>
      </c>
      <c r="W1836" s="156">
        <v>94190.2846</v>
      </c>
      <c r="Y1836" s="156">
        <v>1.515366E9</v>
      </c>
      <c r="Z1836" s="156">
        <v>86970.94</v>
      </c>
      <c r="AA1836" s="153">
        <f>IFERROR(__xludf.DUMMYFUNCTION("TO_DATE(INT((AB1836/(60*60*24))+""1/1/1970""))"),44118.0)</f>
        <v>44118</v>
      </c>
      <c r="AB1836" s="152">
        <v>1.6027056E9</v>
      </c>
      <c r="AC1836" s="152">
        <v>254566.1158</v>
      </c>
      <c r="AD1836" s="153">
        <f>IFERROR(__xludf.DUMMYFUNCTION("TO_DATE(INT((AE1836/(60*60*24))+""1/1/1970""))"),44130.0)</f>
        <v>44130</v>
      </c>
      <c r="AE1836" s="156">
        <v>1.6037388E9</v>
      </c>
      <c r="AF1836" s="156">
        <v>116426.6548</v>
      </c>
      <c r="AG1836" s="153">
        <f>IFERROR(__xludf.DUMMYFUNCTION("TO_DATE(INT((AH1836/(60*60*24))+""1/1/1970""))"),43756.0)</f>
        <v>43756</v>
      </c>
      <c r="AH1836" s="156">
        <v>1.571366439E9</v>
      </c>
      <c r="AI1836" s="156">
        <v>108023.9711</v>
      </c>
    </row>
    <row r="1837">
      <c r="A1837" s="152">
        <v>1.5658128E9</v>
      </c>
      <c r="B1837" s="152">
        <v>125046.5008</v>
      </c>
      <c r="C1837" s="153">
        <f>IFERROR(__xludf.DUMMYFUNCTION("TO_DATE(INT((A1837/(60*60*24))+""1/1/1970""))"),43691.0)</f>
        <v>43691</v>
      </c>
      <c r="M1837" s="13">
        <v>1.5381792E9</v>
      </c>
      <c r="N1837" s="13">
        <v>32213.5269</v>
      </c>
      <c r="P1837" s="152">
        <v>1.5277968E9</v>
      </c>
      <c r="Q1837" s="152">
        <v>183650.3161</v>
      </c>
      <c r="S1837" s="152">
        <v>1.545318E9</v>
      </c>
      <c r="T1837" s="152">
        <v>10075.465</v>
      </c>
      <c r="V1837" s="152">
        <v>1.5185484E9</v>
      </c>
      <c r="W1837" s="152">
        <v>94189.0869</v>
      </c>
      <c r="Y1837" s="152">
        <v>1.5154056E9</v>
      </c>
      <c r="Z1837" s="152">
        <v>87025.3748</v>
      </c>
      <c r="AA1837" s="153">
        <f>IFERROR(__xludf.DUMMYFUNCTION("TO_DATE(INT((AB1837/(60*60*24))+""1/1/1970""))"),44119.0)</f>
        <v>44119</v>
      </c>
      <c r="AB1837" s="156">
        <v>1.6027344E9</v>
      </c>
      <c r="AC1837" s="156">
        <v>254566.1158</v>
      </c>
      <c r="AD1837" s="153">
        <f>IFERROR(__xludf.DUMMYFUNCTION("TO_DATE(INT((AE1837/(60*60*24))+""1/1/1970""))"),44130.0)</f>
        <v>44130</v>
      </c>
      <c r="AE1837" s="152">
        <v>1.6037424E9</v>
      </c>
      <c r="AF1837" s="152">
        <v>116426.6548</v>
      </c>
      <c r="AG1837" s="153">
        <f>IFERROR(__xludf.DUMMYFUNCTION("TO_DATE(INT((AH1837/(60*60*24))+""1/1/1970""))"),43756.0)</f>
        <v>43756</v>
      </c>
      <c r="AH1837" s="152">
        <v>1.571383114E9</v>
      </c>
      <c r="AI1837" s="152">
        <v>108023.9711</v>
      </c>
    </row>
    <row r="1838">
      <c r="A1838" s="156">
        <v>1.56587586E9</v>
      </c>
      <c r="B1838" s="156">
        <v>125046.5008</v>
      </c>
      <c r="C1838" s="153">
        <f>IFERROR(__xludf.DUMMYFUNCTION("TO_DATE(INT((A1838/(60*60*24))+""1/1/1970""))"),43692.0)</f>
        <v>43692</v>
      </c>
      <c r="M1838" s="13">
        <v>1.5382656E9</v>
      </c>
      <c r="N1838" s="13">
        <v>32213.5269</v>
      </c>
      <c r="P1838" s="156">
        <v>1.5278256E9</v>
      </c>
      <c r="Q1838" s="156">
        <v>181742.5117</v>
      </c>
      <c r="S1838" s="156">
        <v>1.5453396E9</v>
      </c>
      <c r="T1838" s="156">
        <v>10075.465</v>
      </c>
      <c r="V1838" s="156">
        <v>1.5185628E9</v>
      </c>
      <c r="W1838" s="156">
        <v>94191.0805</v>
      </c>
      <c r="Y1838" s="156">
        <v>1.5154452E9</v>
      </c>
      <c r="Z1838" s="156">
        <v>87025.3748</v>
      </c>
      <c r="AA1838" s="153">
        <f>IFERROR(__xludf.DUMMYFUNCTION("TO_DATE(INT((AB1838/(60*60*24))+""1/1/1970""))"),44119.0)</f>
        <v>44119</v>
      </c>
      <c r="AB1838" s="152">
        <v>1.6027704E9</v>
      </c>
      <c r="AC1838" s="152">
        <v>253166.8169</v>
      </c>
      <c r="AD1838" s="153">
        <f>IFERROR(__xludf.DUMMYFUNCTION("TO_DATE(INT((AE1838/(60*60*24))+""1/1/1970""))"),44131.0)</f>
        <v>44131</v>
      </c>
      <c r="AE1838" s="156">
        <v>1.6037712E9</v>
      </c>
      <c r="AF1838" s="156">
        <v>116452.42</v>
      </c>
      <c r="AG1838" s="153">
        <f>IFERROR(__xludf.DUMMYFUNCTION("TO_DATE(INT((AH1838/(60*60*24))+""1/1/1970""))"),43756.0)</f>
        <v>43756</v>
      </c>
      <c r="AH1838" s="156">
        <v>1.571398962E9</v>
      </c>
      <c r="AI1838" s="156">
        <v>108023.9711</v>
      </c>
    </row>
    <row r="1839">
      <c r="A1839" s="152">
        <v>1.5658992E9</v>
      </c>
      <c r="B1839" s="152">
        <v>125046.5008</v>
      </c>
      <c r="C1839" s="153">
        <f>IFERROR(__xludf.DUMMYFUNCTION("TO_DATE(INT((A1839/(60*60*24))+""1/1/1970""))"),43692.0)</f>
        <v>43692</v>
      </c>
      <c r="M1839" s="13">
        <v>1.538352E9</v>
      </c>
      <c r="N1839" s="13">
        <v>32181.0135</v>
      </c>
      <c r="P1839" s="152">
        <v>1.5278652E9</v>
      </c>
      <c r="Q1839" s="152">
        <v>181742.5117</v>
      </c>
      <c r="S1839" s="152">
        <v>1.5454044E9</v>
      </c>
      <c r="T1839" s="152">
        <v>10067.4061</v>
      </c>
      <c r="V1839" s="152">
        <v>1.518588E9</v>
      </c>
      <c r="W1839" s="152">
        <v>94190.2495</v>
      </c>
      <c r="Y1839" s="152">
        <v>1.5154524E9</v>
      </c>
      <c r="Z1839" s="152">
        <v>87025.3748</v>
      </c>
      <c r="AA1839" s="153">
        <f>IFERROR(__xludf.DUMMYFUNCTION("TO_DATE(INT((AB1839/(60*60*24))+""1/1/1970""))"),44119.0)</f>
        <v>44119</v>
      </c>
      <c r="AB1839" s="156">
        <v>1.6027884E9</v>
      </c>
      <c r="AC1839" s="156">
        <v>252754.6457</v>
      </c>
      <c r="AD1839" s="153">
        <f>IFERROR(__xludf.DUMMYFUNCTION("TO_DATE(INT((AE1839/(60*60*24))+""1/1/1970""))"),44131.0)</f>
        <v>44131</v>
      </c>
      <c r="AE1839" s="152">
        <v>1.6038072E9</v>
      </c>
      <c r="AF1839" s="152">
        <v>116452.42</v>
      </c>
      <c r="AG1839" s="153">
        <f>IFERROR(__xludf.DUMMYFUNCTION("TO_DATE(INT((AH1839/(60*60*24))+""1/1/1970""))"),43756.0)</f>
        <v>43756</v>
      </c>
      <c r="AH1839" s="152">
        <v>1.571414757E9</v>
      </c>
      <c r="AI1839" s="152">
        <v>108134.9786</v>
      </c>
    </row>
    <row r="1840">
      <c r="A1840" s="156">
        <v>1.56596226E9</v>
      </c>
      <c r="B1840" s="156">
        <v>125046.5008</v>
      </c>
      <c r="C1840" s="153">
        <f>IFERROR(__xludf.DUMMYFUNCTION("TO_DATE(INT((A1840/(60*60*24))+""1/1/1970""))"),43693.0)</f>
        <v>43693</v>
      </c>
      <c r="M1840" s="13">
        <v>1.5384024E9</v>
      </c>
      <c r="N1840" s="13">
        <v>32181.0135</v>
      </c>
      <c r="P1840" s="156">
        <v>1.5278832E9</v>
      </c>
      <c r="Q1840" s="156">
        <v>181742.5117</v>
      </c>
      <c r="S1840" s="156">
        <v>1.545426E9</v>
      </c>
      <c r="T1840" s="156">
        <v>10067.4061</v>
      </c>
      <c r="V1840" s="156">
        <v>1.5186276E9</v>
      </c>
      <c r="W1840" s="156">
        <v>94189.77</v>
      </c>
      <c r="Y1840" s="156">
        <v>1.5154848E9</v>
      </c>
      <c r="Z1840" s="156">
        <v>86541.951</v>
      </c>
      <c r="AA1840" s="153">
        <f>IFERROR(__xludf.DUMMYFUNCTION("TO_DATE(INT((AB1840/(60*60*24))+""1/1/1970""))"),44119.0)</f>
        <v>44119</v>
      </c>
      <c r="AB1840" s="152">
        <v>1.602792E9</v>
      </c>
      <c r="AC1840" s="152">
        <v>254203.4722</v>
      </c>
      <c r="AD1840" s="153">
        <f>IFERROR(__xludf.DUMMYFUNCTION("TO_DATE(INT((AE1840/(60*60*24))+""1/1/1970""))"),44131.0)</f>
        <v>44131</v>
      </c>
      <c r="AE1840" s="156">
        <v>1.6038252E9</v>
      </c>
      <c r="AF1840" s="156">
        <v>116452.42</v>
      </c>
      <c r="AG1840" s="153">
        <f>IFERROR(__xludf.DUMMYFUNCTION("TO_DATE(INT((AH1840/(60*60*24))+""1/1/1970""))"),43756.0)</f>
        <v>43756</v>
      </c>
      <c r="AH1840" s="156">
        <v>1.571430676E9</v>
      </c>
      <c r="AI1840" s="156">
        <v>108183.4332</v>
      </c>
    </row>
    <row r="1841">
      <c r="A1841" s="152">
        <v>1.5659856E9</v>
      </c>
      <c r="B1841" s="152">
        <v>125046.5008</v>
      </c>
      <c r="C1841" s="153">
        <f>IFERROR(__xludf.DUMMYFUNCTION("TO_DATE(INT((A1841/(60*60*24))+""1/1/1970""))"),43693.0)</f>
        <v>43693</v>
      </c>
      <c r="M1841" s="13">
        <v>1.538424E9</v>
      </c>
      <c r="N1841" s="13">
        <v>32181.0135</v>
      </c>
      <c r="P1841" s="152">
        <v>1.527912E9</v>
      </c>
      <c r="Q1841" s="152">
        <v>184778.2162</v>
      </c>
      <c r="S1841" s="152">
        <v>1.5454368E9</v>
      </c>
      <c r="T1841" s="152">
        <v>10073.2871</v>
      </c>
      <c r="V1841" s="152">
        <v>1.5186492E9</v>
      </c>
      <c r="W1841" s="152">
        <v>94189.6714</v>
      </c>
      <c r="Y1841" s="152">
        <v>1.5155244E9</v>
      </c>
      <c r="Z1841" s="152">
        <v>86541.951</v>
      </c>
      <c r="AA1841" s="153">
        <f>IFERROR(__xludf.DUMMYFUNCTION("TO_DATE(INT((AB1841/(60*60*24))+""1/1/1970""))"),44120.0)</f>
        <v>44120</v>
      </c>
      <c r="AB1841" s="156">
        <v>1.6028208E9</v>
      </c>
      <c r="AC1841" s="156">
        <v>254203.4722</v>
      </c>
      <c r="AD1841" s="153">
        <f>IFERROR(__xludf.DUMMYFUNCTION("TO_DATE(INT((AE1841/(60*60*24))+""1/1/1970""))"),44131.0)</f>
        <v>44131</v>
      </c>
      <c r="AE1841" s="152">
        <v>1.6038288E9</v>
      </c>
      <c r="AF1841" s="152">
        <v>116452.42</v>
      </c>
      <c r="AG1841" s="153">
        <f>IFERROR(__xludf.DUMMYFUNCTION("TO_DATE(INT((AH1841/(60*60*24))+""1/1/1970""))"),43756.0)</f>
        <v>43756</v>
      </c>
      <c r="AH1841" s="152">
        <v>1.571443083E9</v>
      </c>
      <c r="AI1841" s="152">
        <v>108183.4332</v>
      </c>
    </row>
    <row r="1842">
      <c r="A1842" s="156">
        <v>1.56622146E9</v>
      </c>
      <c r="B1842" s="156">
        <v>125046.5008</v>
      </c>
      <c r="C1842" s="153">
        <f>IFERROR(__xludf.DUMMYFUNCTION("TO_DATE(INT((A1842/(60*60*24))+""1/1/1970""))"),43696.0)</f>
        <v>43696</v>
      </c>
      <c r="M1842" s="13">
        <v>1.5384888E9</v>
      </c>
      <c r="N1842" s="13">
        <v>31992.4129</v>
      </c>
      <c r="P1842" s="156">
        <v>1.5281208E9</v>
      </c>
      <c r="Q1842" s="156">
        <v>184778.2162</v>
      </c>
      <c r="S1842" s="156">
        <v>1.5456096E9</v>
      </c>
      <c r="T1842" s="156">
        <v>10071.278</v>
      </c>
      <c r="V1842" s="156">
        <v>1.5186672E9</v>
      </c>
      <c r="W1842" s="156">
        <v>94188.5373</v>
      </c>
      <c r="Y1842" s="156">
        <v>1.5155388E9</v>
      </c>
      <c r="Z1842" s="156">
        <v>86541.951</v>
      </c>
      <c r="AA1842" s="153">
        <f>IFERROR(__xludf.DUMMYFUNCTION("TO_DATE(INT((AB1842/(60*60*24))+""1/1/1970""))"),44120.0)</f>
        <v>44120</v>
      </c>
      <c r="AB1842" s="152">
        <v>1.6028568E9</v>
      </c>
      <c r="AC1842" s="152">
        <v>256150.1925</v>
      </c>
      <c r="AD1842" s="153">
        <f>IFERROR(__xludf.DUMMYFUNCTION("TO_DATE(INT((AE1842/(60*60*24))+""1/1/1970""))"),44132.0)</f>
        <v>44132</v>
      </c>
      <c r="AE1842" s="156">
        <v>1.6038576E9</v>
      </c>
      <c r="AF1842" s="156">
        <v>115552.8249</v>
      </c>
      <c r="AG1842" s="153">
        <f>IFERROR(__xludf.DUMMYFUNCTION("TO_DATE(INT((AH1842/(60*60*24))+""1/1/1970""))"),43757.0)</f>
        <v>43757</v>
      </c>
      <c r="AH1842" s="156">
        <v>1.571446719E9</v>
      </c>
      <c r="AI1842" s="156">
        <v>108183.4332</v>
      </c>
    </row>
    <row r="1843">
      <c r="A1843" s="152">
        <v>1.5662448E9</v>
      </c>
      <c r="B1843" s="152">
        <v>125046.5008</v>
      </c>
      <c r="C1843" s="153">
        <f>IFERROR(__xludf.DUMMYFUNCTION("TO_DATE(INT((A1843/(60*60*24))+""1/1/1970""))"),43696.0)</f>
        <v>43696</v>
      </c>
      <c r="M1843" s="13">
        <v>1.5385104E9</v>
      </c>
      <c r="N1843" s="13">
        <v>31992.4129</v>
      </c>
      <c r="P1843" s="152">
        <v>1.5281424E9</v>
      </c>
      <c r="Q1843" s="152">
        <v>184778.2162</v>
      </c>
      <c r="S1843" s="152">
        <v>1.5456636E9</v>
      </c>
      <c r="T1843" s="152">
        <v>10071.278</v>
      </c>
      <c r="V1843" s="152">
        <v>1.5187068E9</v>
      </c>
      <c r="W1843" s="152">
        <v>94182.2167</v>
      </c>
      <c r="Y1843" s="152">
        <v>1.515564E9</v>
      </c>
      <c r="Z1843" s="152">
        <v>86239.8562</v>
      </c>
      <c r="AA1843" s="153">
        <f>IFERROR(__xludf.DUMMYFUNCTION("TO_DATE(INT((AB1843/(60*60*24))+""1/1/1970""))"),44120.0)</f>
        <v>44120</v>
      </c>
      <c r="AB1843" s="156">
        <v>1.6028748E9</v>
      </c>
      <c r="AC1843" s="156">
        <v>257129.1448</v>
      </c>
      <c r="AD1843" s="153">
        <f>IFERROR(__xludf.DUMMYFUNCTION("TO_DATE(INT((AE1843/(60*60*24))+""1/1/1970""))"),44132.0)</f>
        <v>44132</v>
      </c>
      <c r="AE1843" s="152">
        <v>1.6038936E9</v>
      </c>
      <c r="AF1843" s="152">
        <v>115552.8249</v>
      </c>
      <c r="AG1843" s="153">
        <f>IFERROR(__xludf.DUMMYFUNCTION("TO_DATE(INT((AH1843/(60*60*24))+""1/1/1970""))"),43757.0)</f>
        <v>43757</v>
      </c>
      <c r="AH1843" s="152">
        <v>1.57146326E9</v>
      </c>
      <c r="AI1843" s="152">
        <v>108183.4332</v>
      </c>
    </row>
    <row r="1844">
      <c r="A1844" s="156">
        <v>1.56630786E9</v>
      </c>
      <c r="B1844" s="156">
        <v>125046.5008</v>
      </c>
      <c r="C1844" s="153">
        <f>IFERROR(__xludf.DUMMYFUNCTION("TO_DATE(INT((A1844/(60*60*24))+""1/1/1970""))"),43697.0)</f>
        <v>43697</v>
      </c>
      <c r="M1844" s="13">
        <v>1.5385752E9</v>
      </c>
      <c r="N1844" s="13">
        <v>32121.509</v>
      </c>
      <c r="P1844" s="156">
        <v>1.5281712E9</v>
      </c>
      <c r="Q1844" s="156">
        <v>186136.4496</v>
      </c>
      <c r="S1844" s="156">
        <v>1.5456744E9</v>
      </c>
      <c r="T1844" s="156">
        <v>10071.278</v>
      </c>
      <c r="V1844" s="156">
        <v>1.5187356E9</v>
      </c>
      <c r="W1844" s="156">
        <v>94182.4212</v>
      </c>
      <c r="Y1844" s="156">
        <v>1.5156036E9</v>
      </c>
      <c r="Z1844" s="156">
        <v>86239.8562</v>
      </c>
      <c r="AA1844" s="153">
        <f>IFERROR(__xludf.DUMMYFUNCTION("TO_DATE(INT((AB1844/(60*60*24))+""1/1/1970""))"),44120.0)</f>
        <v>44120</v>
      </c>
      <c r="AB1844" s="152">
        <v>1.6028784E9</v>
      </c>
      <c r="AC1844" s="152">
        <v>253769.1255</v>
      </c>
      <c r="AD1844" s="153">
        <f>IFERROR(__xludf.DUMMYFUNCTION("TO_DATE(INT((AE1844/(60*60*24))+""1/1/1970""))"),44132.0)</f>
        <v>44132</v>
      </c>
      <c r="AE1844" s="156">
        <v>1.6039116E9</v>
      </c>
      <c r="AF1844" s="156">
        <v>115552.8249</v>
      </c>
      <c r="AG1844" s="153">
        <f>IFERROR(__xludf.DUMMYFUNCTION("TO_DATE(INT((AH1844/(60*60*24))+""1/1/1970""))"),43757.0)</f>
        <v>43757</v>
      </c>
      <c r="AH1844" s="156">
        <v>1.571479111E9</v>
      </c>
      <c r="AI1844" s="156">
        <v>108183.4332</v>
      </c>
    </row>
    <row r="1845">
      <c r="A1845" s="152">
        <v>1.5663312E9</v>
      </c>
      <c r="B1845" s="152">
        <v>125046.5008</v>
      </c>
      <c r="C1845" s="153">
        <f>IFERROR(__xludf.DUMMYFUNCTION("TO_DATE(INT((A1845/(60*60*24))+""1/1/1970""))"),43697.0)</f>
        <v>43697</v>
      </c>
      <c r="M1845" s="13">
        <v>1.5385968E9</v>
      </c>
      <c r="N1845" s="13">
        <v>32121.509</v>
      </c>
      <c r="P1845" s="152">
        <v>1.5282108E9</v>
      </c>
      <c r="Q1845" s="152">
        <v>186136.4496</v>
      </c>
      <c r="S1845" s="152">
        <v>1.545696E9</v>
      </c>
      <c r="T1845" s="152">
        <v>10066.7187</v>
      </c>
      <c r="V1845" s="152">
        <v>1.5187464E9</v>
      </c>
      <c r="W1845" s="152">
        <v>94181.9757</v>
      </c>
      <c r="Y1845" s="152">
        <v>1.5156252E9</v>
      </c>
      <c r="Z1845" s="152">
        <v>86239.8562</v>
      </c>
      <c r="AA1845" s="153">
        <f>IFERROR(__xludf.DUMMYFUNCTION("TO_DATE(INT((AB1845/(60*60*24))+""1/1/1970""))"),44121.0)</f>
        <v>44121</v>
      </c>
      <c r="AB1845" s="156">
        <v>1.6029072E9</v>
      </c>
      <c r="AC1845" s="156">
        <v>253769.1255</v>
      </c>
      <c r="AD1845" s="153">
        <f>IFERROR(__xludf.DUMMYFUNCTION("TO_DATE(INT((AE1845/(60*60*24))+""1/1/1970""))"),44132.0)</f>
        <v>44132</v>
      </c>
      <c r="AE1845" s="152">
        <v>1.6039152E9</v>
      </c>
      <c r="AF1845" s="152">
        <v>115552.8249</v>
      </c>
      <c r="AG1845" s="153">
        <f>IFERROR(__xludf.DUMMYFUNCTION("TO_DATE(INT((AH1845/(60*60*24))+""1/1/1970""))"),43757.0)</f>
        <v>43757</v>
      </c>
      <c r="AH1845" s="152">
        <v>1.57149507E9</v>
      </c>
      <c r="AI1845" s="152">
        <v>108183.4332</v>
      </c>
    </row>
    <row r="1846">
      <c r="A1846" s="156">
        <v>1.56639426E9</v>
      </c>
      <c r="B1846" s="156">
        <v>125046.5008</v>
      </c>
      <c r="C1846" s="153">
        <f>IFERROR(__xludf.DUMMYFUNCTION("TO_DATE(INT((A1846/(60*60*24))+""1/1/1970""))"),43698.0)</f>
        <v>43698</v>
      </c>
      <c r="M1846" s="13">
        <v>1.5386616E9</v>
      </c>
      <c r="N1846" s="13">
        <v>32086.07</v>
      </c>
      <c r="P1846" s="156">
        <v>1.5282288E9</v>
      </c>
      <c r="Q1846" s="156">
        <v>186136.4496</v>
      </c>
      <c r="S1846" s="156">
        <v>1.5458364E9</v>
      </c>
      <c r="T1846" s="156">
        <v>10066.7187</v>
      </c>
      <c r="V1846" s="156">
        <v>1.518786E9</v>
      </c>
      <c r="W1846" s="156">
        <v>94669.0529</v>
      </c>
      <c r="Y1846" s="156">
        <v>1.5156432E9</v>
      </c>
      <c r="Z1846" s="156">
        <v>86439.9309</v>
      </c>
      <c r="AA1846" s="153">
        <f>IFERROR(__xludf.DUMMYFUNCTION("TO_DATE(INT((AB1846/(60*60*24))+""1/1/1970""))"),44123.0)</f>
        <v>44123</v>
      </c>
      <c r="AB1846" s="152">
        <v>1.603116E9</v>
      </c>
      <c r="AC1846" s="152">
        <v>254396.3294</v>
      </c>
      <c r="AD1846" s="153">
        <f>IFERROR(__xludf.DUMMYFUNCTION("TO_DATE(INT((AE1846/(60*60*24))+""1/1/1970""))"),44133.0)</f>
        <v>44133</v>
      </c>
      <c r="AE1846" s="156">
        <v>1.603944E9</v>
      </c>
      <c r="AF1846" s="156">
        <v>117819.0836</v>
      </c>
      <c r="AG1846" s="153">
        <f>IFERROR(__xludf.DUMMYFUNCTION("TO_DATE(INT((AH1846/(60*60*24))+""1/1/1970""))"),43757.0)</f>
        <v>43757</v>
      </c>
      <c r="AH1846" s="156">
        <v>1.571511412E9</v>
      </c>
      <c r="AI1846" s="156">
        <v>108183.4332</v>
      </c>
    </row>
    <row r="1847">
      <c r="A1847" s="152">
        <v>1.5664176E9</v>
      </c>
      <c r="B1847" s="152">
        <v>125046.5008</v>
      </c>
      <c r="C1847" s="153">
        <f>IFERROR(__xludf.DUMMYFUNCTION("TO_DATE(INT((A1847/(60*60*24))+""1/1/1970""))"),43698.0)</f>
        <v>43698</v>
      </c>
      <c r="M1847" s="13">
        <v>1.5386832E9</v>
      </c>
      <c r="N1847" s="13">
        <v>32086.07</v>
      </c>
      <c r="P1847" s="152">
        <v>1.5282576E9</v>
      </c>
      <c r="Q1847" s="152">
        <v>186466.4852</v>
      </c>
      <c r="S1847" s="152">
        <v>1.545858E9</v>
      </c>
      <c r="T1847" s="152">
        <v>10066.7187</v>
      </c>
      <c r="V1847" s="152">
        <v>1.5188184E9</v>
      </c>
      <c r="W1847" s="152">
        <v>94695.659</v>
      </c>
      <c r="Y1847" s="152">
        <v>1.5156828E9</v>
      </c>
      <c r="Z1847" s="152">
        <v>86439.9309</v>
      </c>
      <c r="AA1847" s="153">
        <f>IFERROR(__xludf.DUMMYFUNCTION("TO_DATE(INT((AB1847/(60*60*24))+""1/1/1970""))"),44123.0)</f>
        <v>44123</v>
      </c>
      <c r="AB1847" s="156">
        <v>1.603134E9</v>
      </c>
      <c r="AC1847" s="156">
        <v>250351.9928</v>
      </c>
      <c r="AD1847" s="153">
        <f>IFERROR(__xludf.DUMMYFUNCTION("TO_DATE(INT((AE1847/(60*60*24))+""1/1/1970""))"),44133.0)</f>
        <v>44133</v>
      </c>
      <c r="AE1847" s="152">
        <v>1.60398E9</v>
      </c>
      <c r="AF1847" s="152">
        <v>117819.0836</v>
      </c>
      <c r="AG1847" s="153">
        <f>IFERROR(__xludf.DUMMYFUNCTION("TO_DATE(INT((AH1847/(60*60*24))+""1/1/1970""))"),43757.0)</f>
        <v>43757</v>
      </c>
      <c r="AH1847" s="152">
        <v>1.571529044E9</v>
      </c>
      <c r="AI1847" s="152">
        <v>108183.4332</v>
      </c>
    </row>
    <row r="1848">
      <c r="A1848" s="156">
        <v>1.56648066E9</v>
      </c>
      <c r="B1848" s="156">
        <v>125046.5008</v>
      </c>
      <c r="C1848" s="153">
        <f>IFERROR(__xludf.DUMMYFUNCTION("TO_DATE(INT((A1848/(60*60*24))+""1/1/1970""))"),43699.0)</f>
        <v>43699</v>
      </c>
      <c r="M1848" s="13">
        <v>1.538748E9</v>
      </c>
      <c r="N1848" s="13">
        <v>32350.4789</v>
      </c>
      <c r="P1848" s="156">
        <v>1.5282972E9</v>
      </c>
      <c r="Q1848" s="156">
        <v>186466.4852</v>
      </c>
      <c r="S1848" s="156">
        <v>1.5459228E9</v>
      </c>
      <c r="T1848" s="156">
        <v>10066.7187</v>
      </c>
      <c r="V1848" s="156">
        <v>1.5189948E9</v>
      </c>
      <c r="W1848" s="156">
        <v>94708.6384</v>
      </c>
      <c r="Y1848" s="156">
        <v>1.5157116E9</v>
      </c>
      <c r="Z1848" s="156">
        <v>86439.9309</v>
      </c>
      <c r="AA1848" s="153">
        <f>IFERROR(__xludf.DUMMYFUNCTION("TO_DATE(INT((AB1848/(60*60*24))+""1/1/1970""))"),44123.0)</f>
        <v>44123</v>
      </c>
      <c r="AB1848" s="152">
        <v>1.6031376E9</v>
      </c>
      <c r="AC1848" s="152">
        <v>249037.6774</v>
      </c>
      <c r="AD1848" s="153">
        <f>IFERROR(__xludf.DUMMYFUNCTION("TO_DATE(INT((AE1848/(60*60*24))+""1/1/1970""))"),44133.0)</f>
        <v>44133</v>
      </c>
      <c r="AE1848" s="156">
        <v>1.603998E9</v>
      </c>
      <c r="AF1848" s="156">
        <v>117819.0836</v>
      </c>
      <c r="AG1848" s="153">
        <f>IFERROR(__xludf.DUMMYFUNCTION("TO_DATE(INT((AH1848/(60*60*24))+""1/1/1970""))"),43757.0)</f>
        <v>43757</v>
      </c>
      <c r="AH1848" s="156">
        <v>1.571529361E9</v>
      </c>
      <c r="AI1848" s="156">
        <v>108183.4332</v>
      </c>
    </row>
    <row r="1849">
      <c r="A1849" s="152">
        <v>1.566504E9</v>
      </c>
      <c r="B1849" s="152">
        <v>125046.5008</v>
      </c>
      <c r="C1849" s="153">
        <f>IFERROR(__xludf.DUMMYFUNCTION("TO_DATE(INT((A1849/(60*60*24))+""1/1/1970""))"),43699.0)</f>
        <v>43699</v>
      </c>
      <c r="M1849" s="13">
        <v>1.5387696E9</v>
      </c>
      <c r="N1849" s="13">
        <v>32350.4789</v>
      </c>
      <c r="P1849" s="152">
        <v>1.5283152E9</v>
      </c>
      <c r="Q1849" s="152">
        <v>186466.4852</v>
      </c>
      <c r="S1849" s="152">
        <v>1.5459444E9</v>
      </c>
      <c r="T1849" s="152">
        <v>10066.7187</v>
      </c>
      <c r="V1849" s="152">
        <v>1.5190344E9</v>
      </c>
      <c r="W1849" s="152">
        <v>94976.0152</v>
      </c>
      <c r="Y1849" s="152">
        <v>1.5157224E9</v>
      </c>
      <c r="Z1849" s="152">
        <v>87068.6342</v>
      </c>
      <c r="AA1849" s="153">
        <f>IFERROR(__xludf.DUMMYFUNCTION("TO_DATE(INT((AB1849/(60*60*24))+""1/1/1970""))"),44124.0)</f>
        <v>44124</v>
      </c>
      <c r="AB1849" s="156">
        <v>1.6031664E9</v>
      </c>
      <c r="AC1849" s="156">
        <v>249037.6774</v>
      </c>
      <c r="AD1849" s="153">
        <f>IFERROR(__xludf.DUMMYFUNCTION("TO_DATE(INT((AE1849/(60*60*24))+""1/1/1970""))"),44133.0)</f>
        <v>44133</v>
      </c>
      <c r="AE1849" s="152">
        <v>1.6040016E9</v>
      </c>
      <c r="AF1849" s="152">
        <v>117819.0836</v>
      </c>
      <c r="AG1849" s="153">
        <f>IFERROR(__xludf.DUMMYFUNCTION("TO_DATE(INT((AH1849/(60*60*24))+""1/1/1970""))"),43758.0)</f>
        <v>43758</v>
      </c>
      <c r="AH1849" s="152">
        <v>1.57154558E9</v>
      </c>
      <c r="AI1849" s="152">
        <v>108183.4332</v>
      </c>
    </row>
    <row r="1850">
      <c r="A1850" s="156">
        <v>1.56656706E9</v>
      </c>
      <c r="B1850" s="156">
        <v>125046.5008</v>
      </c>
      <c r="C1850" s="153">
        <f>IFERROR(__xludf.DUMMYFUNCTION("TO_DATE(INT((A1850/(60*60*24))+""1/1/1970""))"),43700.0)</f>
        <v>43700</v>
      </c>
      <c r="M1850" s="13">
        <v>1.538784E9</v>
      </c>
      <c r="N1850" s="13">
        <v>32302.2177</v>
      </c>
      <c r="P1850" s="156">
        <v>1.528344E9</v>
      </c>
      <c r="Q1850" s="156">
        <v>188934.0881</v>
      </c>
      <c r="S1850" s="156">
        <v>1.5460092E9</v>
      </c>
      <c r="T1850" s="156">
        <v>10071.9305</v>
      </c>
      <c r="V1850" s="156">
        <v>1.519074E9</v>
      </c>
      <c r="W1850" s="156">
        <v>94951.8194</v>
      </c>
      <c r="Y1850" s="156">
        <v>1.515762E9</v>
      </c>
      <c r="Z1850" s="156">
        <v>87068.6342</v>
      </c>
      <c r="AA1850" s="153">
        <f>IFERROR(__xludf.DUMMYFUNCTION("TO_DATE(INT((AB1850/(60*60*24))+""1/1/1970""))"),44124.0)</f>
        <v>44124</v>
      </c>
      <c r="AB1850" s="152">
        <v>1.6032024E9</v>
      </c>
      <c r="AC1850" s="152">
        <v>248371.2193</v>
      </c>
      <c r="AD1850" s="153">
        <f>IFERROR(__xludf.DUMMYFUNCTION("TO_DATE(INT((AE1850/(60*60*24))+""1/1/1970""))"),44134.0)</f>
        <v>44134</v>
      </c>
      <c r="AE1850" s="156">
        <v>1.6040304E9</v>
      </c>
      <c r="AF1850" s="156">
        <v>117092.3609</v>
      </c>
      <c r="AG1850" s="153">
        <f>IFERROR(__xludf.DUMMYFUNCTION("TO_DATE(INT((AH1850/(60*60*24))+""1/1/1970""))"),43758.0)</f>
        <v>43758</v>
      </c>
      <c r="AH1850" s="156">
        <v>1.571562228E9</v>
      </c>
      <c r="AI1850" s="156">
        <v>108183.4332</v>
      </c>
    </row>
    <row r="1851">
      <c r="A1851" s="152">
        <v>1.5665904E9</v>
      </c>
      <c r="B1851" s="152">
        <v>125046.5008</v>
      </c>
      <c r="C1851" s="153">
        <f>IFERROR(__xludf.DUMMYFUNCTION("TO_DATE(INT((A1851/(60*60*24))+""1/1/1970""))"),43700.0)</f>
        <v>43700</v>
      </c>
      <c r="M1851" s="13">
        <v>1.5388704E9</v>
      </c>
      <c r="N1851" s="13">
        <v>32302.2177</v>
      </c>
      <c r="P1851" s="152">
        <v>1.5283836E9</v>
      </c>
      <c r="Q1851" s="152">
        <v>188934.0881</v>
      </c>
      <c r="S1851" s="152">
        <v>1.5460308E9</v>
      </c>
      <c r="T1851" s="152">
        <v>10071.9305</v>
      </c>
      <c r="V1851" s="152">
        <v>1.5190812E9</v>
      </c>
      <c r="W1851" s="152">
        <v>94972.7196</v>
      </c>
      <c r="Y1851" s="152">
        <v>1.5157944E9</v>
      </c>
      <c r="Z1851" s="152">
        <v>87068.6342</v>
      </c>
      <c r="AA1851" s="153">
        <f>IFERROR(__xludf.DUMMYFUNCTION("TO_DATE(INT((AB1851/(60*60*24))+""1/1/1970""))"),44124.0)</f>
        <v>44124</v>
      </c>
      <c r="AB1851" s="156">
        <v>1.6032204E9</v>
      </c>
      <c r="AC1851" s="156">
        <v>247054.0589</v>
      </c>
      <c r="AD1851" s="153">
        <f>IFERROR(__xludf.DUMMYFUNCTION("TO_DATE(INT((AE1851/(60*60*24))+""1/1/1970""))"),44134.0)</f>
        <v>44134</v>
      </c>
      <c r="AE1851" s="152">
        <v>1.6040664E9</v>
      </c>
      <c r="AF1851" s="152">
        <v>117092.3609</v>
      </c>
      <c r="AG1851" s="153">
        <f>IFERROR(__xludf.DUMMYFUNCTION("TO_DATE(INT((AH1851/(60*60*24))+""1/1/1970""))"),43758.0)</f>
        <v>43758</v>
      </c>
      <c r="AH1851" s="152">
        <v>1.57157802E9</v>
      </c>
      <c r="AI1851" s="152">
        <v>108183.4332</v>
      </c>
    </row>
    <row r="1852">
      <c r="A1852" s="156">
        <v>1.56682626E9</v>
      </c>
      <c r="B1852" s="156">
        <v>125046.5008</v>
      </c>
      <c r="C1852" s="153">
        <f>IFERROR(__xludf.DUMMYFUNCTION("TO_DATE(INT((A1852/(60*60*24))+""1/1/1970""))"),43703.0)</f>
        <v>43703</v>
      </c>
      <c r="M1852" s="13">
        <v>1.5389568E9</v>
      </c>
      <c r="N1852" s="13">
        <v>32347.8191</v>
      </c>
      <c r="P1852" s="156">
        <v>1.5284016E9</v>
      </c>
      <c r="Q1852" s="156">
        <v>188934.0881</v>
      </c>
      <c r="S1852" s="156">
        <v>1.5460416E9</v>
      </c>
      <c r="T1852" s="156">
        <v>10069.288</v>
      </c>
      <c r="V1852" s="156">
        <v>1.5191136E9</v>
      </c>
      <c r="W1852" s="156">
        <v>95288.143</v>
      </c>
      <c r="Y1852" s="156">
        <v>1.5158016E9</v>
      </c>
      <c r="Z1852" s="156">
        <v>88202.391</v>
      </c>
      <c r="AA1852" s="153">
        <f>IFERROR(__xludf.DUMMYFUNCTION("TO_DATE(INT((AB1852/(60*60*24))+""1/1/1970""))"),44124.0)</f>
        <v>44124</v>
      </c>
      <c r="AB1852" s="152">
        <v>1.603224E9</v>
      </c>
      <c r="AC1852" s="152">
        <v>245141.8593</v>
      </c>
      <c r="AD1852" s="153">
        <f>IFERROR(__xludf.DUMMYFUNCTION("TO_DATE(INT((AE1852/(60*60*24))+""1/1/1970""))"),44134.0)</f>
        <v>44134</v>
      </c>
      <c r="AE1852" s="156">
        <v>1.6040844E9</v>
      </c>
      <c r="AF1852" s="156">
        <v>117092.3609</v>
      </c>
      <c r="AG1852" s="153">
        <f>IFERROR(__xludf.DUMMYFUNCTION("TO_DATE(INT((AH1852/(60*60*24))+""1/1/1970""))"),43758.0)</f>
        <v>43758</v>
      </c>
      <c r="AH1852" s="156">
        <v>1.571594535E9</v>
      </c>
      <c r="AI1852" s="156">
        <v>108183.4332</v>
      </c>
    </row>
    <row r="1853">
      <c r="A1853" s="152">
        <v>1.5668496E9</v>
      </c>
      <c r="B1853" s="152">
        <v>125046.5008</v>
      </c>
      <c r="C1853" s="153">
        <f>IFERROR(__xludf.DUMMYFUNCTION("TO_DATE(INT((A1853/(60*60*24))+""1/1/1970""))"),43703.0)</f>
        <v>43703</v>
      </c>
      <c r="M1853" s="13">
        <v>1.5390072E9</v>
      </c>
      <c r="N1853" s="13">
        <v>32347.8191</v>
      </c>
      <c r="P1853" s="152">
        <v>1.5284304E9</v>
      </c>
      <c r="Q1853" s="152">
        <v>188805.9352</v>
      </c>
      <c r="S1853" s="152">
        <v>1.5462144E9</v>
      </c>
      <c r="T1853" s="152">
        <v>10068.7274</v>
      </c>
      <c r="V1853" s="152">
        <v>1.5191532E9</v>
      </c>
      <c r="W1853" s="152">
        <v>95565.2088</v>
      </c>
      <c r="Y1853" s="152">
        <v>1.5159708E9</v>
      </c>
      <c r="Z1853" s="152">
        <v>88202.391</v>
      </c>
      <c r="AA1853" s="153">
        <f>IFERROR(__xludf.DUMMYFUNCTION("TO_DATE(INT((AB1853/(60*60*24))+""1/1/1970""))"),44125.0)</f>
        <v>44125</v>
      </c>
      <c r="AB1853" s="156">
        <v>1.6032528E9</v>
      </c>
      <c r="AC1853" s="156">
        <v>245141.8593</v>
      </c>
      <c r="AD1853" s="153">
        <f>IFERROR(__xludf.DUMMYFUNCTION("TO_DATE(INT((AE1853/(60*60*24))+""1/1/1970""))"),44134.0)</f>
        <v>44134</v>
      </c>
      <c r="AE1853" s="152">
        <v>1.604088E9</v>
      </c>
      <c r="AF1853" s="152">
        <v>117092.3609</v>
      </c>
      <c r="AG1853" s="153">
        <f>IFERROR(__xludf.DUMMYFUNCTION("TO_DATE(INT((AH1853/(60*60*24))+""1/1/1970""))"),43758.0)</f>
        <v>43758</v>
      </c>
      <c r="AH1853" s="152">
        <v>1.571610443E9</v>
      </c>
      <c r="AI1853" s="152">
        <v>108183.4332</v>
      </c>
    </row>
    <row r="1854">
      <c r="A1854" s="156">
        <v>1.56691266E9</v>
      </c>
      <c r="B1854" s="156">
        <v>125046.5008</v>
      </c>
      <c r="C1854" s="153">
        <f>IFERROR(__xludf.DUMMYFUNCTION("TO_DATE(INT((A1854/(60*60*24))+""1/1/1970""))"),43704.0)</f>
        <v>43704</v>
      </c>
      <c r="M1854" s="13">
        <v>1.5390288E9</v>
      </c>
      <c r="N1854" s="13">
        <v>32347.8191</v>
      </c>
      <c r="P1854" s="156">
        <v>1.52847E9</v>
      </c>
      <c r="Q1854" s="156">
        <v>188805.9352</v>
      </c>
      <c r="S1854" s="156">
        <v>1.5462684E9</v>
      </c>
      <c r="T1854" s="156">
        <v>10068.7274</v>
      </c>
      <c r="V1854" s="156">
        <v>1.5191676E9</v>
      </c>
      <c r="W1854" s="156">
        <v>95593.7263</v>
      </c>
      <c r="Y1854" s="156">
        <v>1.5160104E9</v>
      </c>
      <c r="Z1854" s="156">
        <v>88140.0253</v>
      </c>
      <c r="AA1854" s="153">
        <f>IFERROR(__xludf.DUMMYFUNCTION("TO_DATE(INT((AB1854/(60*60*24))+""1/1/1970""))"),44125.0)</f>
        <v>44125</v>
      </c>
      <c r="AB1854" s="152">
        <v>1.6032888E9</v>
      </c>
      <c r="AC1854" s="152">
        <v>246895.0767</v>
      </c>
      <c r="AD1854" s="153">
        <f>IFERROR(__xludf.DUMMYFUNCTION("TO_DATE(INT((AE1854/(60*60*24))+""1/1/1970""))"),44135.0)</f>
        <v>44135</v>
      </c>
      <c r="AE1854" s="156">
        <v>1.6041168E9</v>
      </c>
      <c r="AF1854" s="156">
        <v>117182.3406</v>
      </c>
      <c r="AG1854" s="153">
        <f>IFERROR(__xludf.DUMMYFUNCTION("TO_DATE(INT((AH1854/(60*60*24))+""1/1/1970""))"),43758.0)</f>
        <v>43758</v>
      </c>
      <c r="AH1854" s="156">
        <v>1.57161591E9</v>
      </c>
      <c r="AI1854" s="156">
        <v>108183.4332</v>
      </c>
    </row>
    <row r="1855">
      <c r="A1855" s="152">
        <v>1.566936E9</v>
      </c>
      <c r="B1855" s="152">
        <v>125046.5008</v>
      </c>
      <c r="C1855" s="153">
        <f>IFERROR(__xludf.DUMMYFUNCTION("TO_DATE(INT((A1855/(60*60*24))+""1/1/1970""))"),43704.0)</f>
        <v>43704</v>
      </c>
      <c r="M1855" s="13">
        <v>1.5390936E9</v>
      </c>
      <c r="N1855" s="13">
        <v>32363.0371</v>
      </c>
      <c r="P1855" s="152">
        <v>1.528488E9</v>
      </c>
      <c r="Q1855" s="152">
        <v>188805.9352</v>
      </c>
      <c r="S1855" s="152">
        <v>1.54629E9</v>
      </c>
      <c r="T1855" s="152">
        <v>10068.7274</v>
      </c>
      <c r="V1855" s="152">
        <v>1.5191928E9</v>
      </c>
      <c r="W1855" s="152">
        <v>96013.8172</v>
      </c>
      <c r="Y1855" s="152">
        <v>1.51605E9</v>
      </c>
      <c r="Z1855" s="152">
        <v>88140.0253</v>
      </c>
      <c r="AA1855" s="153">
        <f>IFERROR(__xludf.DUMMYFUNCTION("TO_DATE(INT((AB1855/(60*60*24))+""1/1/1970""))"),44125.0)</f>
        <v>44125</v>
      </c>
      <c r="AB1855" s="156">
        <v>1.6033068E9</v>
      </c>
      <c r="AC1855" s="156">
        <v>242133.5242</v>
      </c>
      <c r="AD1855" s="153">
        <f>IFERROR(__xludf.DUMMYFUNCTION("TO_DATE(INT((AE1855/(60*60*24))+""1/1/1970""))"),44137.0)</f>
        <v>44137</v>
      </c>
      <c r="AE1855" s="152">
        <v>1.6043292E9</v>
      </c>
      <c r="AF1855" s="152">
        <v>117182.3406</v>
      </c>
      <c r="AG1855" s="153">
        <f>IFERROR(__xludf.DUMMYFUNCTION("TO_DATE(INT((AH1855/(60*60*24))+""1/1/1970""))"),43759.0)</f>
        <v>43759</v>
      </c>
      <c r="AH1855" s="152">
        <v>1.571626577E9</v>
      </c>
      <c r="AI1855" s="152">
        <v>108183.4332</v>
      </c>
    </row>
    <row r="1856">
      <c r="A1856" s="156">
        <v>1.56699906E9</v>
      </c>
      <c r="B1856" s="156">
        <v>125046.5008</v>
      </c>
      <c r="C1856" s="153">
        <f>IFERROR(__xludf.DUMMYFUNCTION("TO_DATE(INT((A1856/(60*60*24))+""1/1/1970""))"),43705.0)</f>
        <v>43705</v>
      </c>
      <c r="M1856" s="13">
        <v>1.5391152E9</v>
      </c>
      <c r="N1856" s="13">
        <v>32363.0371</v>
      </c>
      <c r="P1856" s="156">
        <v>1.5285168E9</v>
      </c>
      <c r="Q1856" s="156">
        <v>189714.7527</v>
      </c>
      <c r="S1856" s="156">
        <v>1.5463008E9</v>
      </c>
      <c r="T1856" s="156">
        <v>10068.4697</v>
      </c>
      <c r="V1856" s="156">
        <v>1.5192324E9</v>
      </c>
      <c r="W1856" s="156">
        <v>95868.7367</v>
      </c>
      <c r="Y1856" s="156">
        <v>1.5160572E9</v>
      </c>
      <c r="Z1856" s="156">
        <v>88140.0253</v>
      </c>
      <c r="AA1856" s="153">
        <f>IFERROR(__xludf.DUMMYFUNCTION("TO_DATE(INT((AB1856/(60*60*24))+""1/1/1970""))"),44125.0)</f>
        <v>44125</v>
      </c>
      <c r="AB1856" s="152">
        <v>1.6033104E9</v>
      </c>
      <c r="AC1856" s="152">
        <v>239032.5293</v>
      </c>
      <c r="AD1856" s="153">
        <f>IFERROR(__xludf.DUMMYFUNCTION("TO_DATE(INT((AE1856/(60*60*24))+""1/1/1970""))"),44137.0)</f>
        <v>44137</v>
      </c>
      <c r="AE1856" s="156">
        <v>1.6043472E9</v>
      </c>
      <c r="AF1856" s="156">
        <v>117182.3406</v>
      </c>
      <c r="AG1856" s="153">
        <f>IFERROR(__xludf.DUMMYFUNCTION("TO_DATE(INT((AH1856/(60*60*24))+""1/1/1970""))"),43759.0)</f>
        <v>43759</v>
      </c>
      <c r="AH1856" s="156">
        <v>1.571642686E9</v>
      </c>
      <c r="AI1856" s="156">
        <v>108183.4332</v>
      </c>
    </row>
    <row r="1857">
      <c r="A1857" s="152">
        <v>1.5670224E9</v>
      </c>
      <c r="B1857" s="152">
        <v>125046.5008</v>
      </c>
      <c r="C1857" s="153">
        <f>IFERROR(__xludf.DUMMYFUNCTION("TO_DATE(INT((A1857/(60*60*24))+""1/1/1970""))"),43705.0)</f>
        <v>43705</v>
      </c>
      <c r="M1857" s="13">
        <v>1.53918E9</v>
      </c>
      <c r="N1857" s="13">
        <v>32362.3495</v>
      </c>
      <c r="P1857" s="152">
        <v>1.5287256E9</v>
      </c>
      <c r="Q1857" s="152">
        <v>189714.7527</v>
      </c>
      <c r="S1857" s="152">
        <v>1.5464412E9</v>
      </c>
      <c r="T1857" s="152">
        <v>10068.4697</v>
      </c>
      <c r="V1857" s="152">
        <v>1.519254E9</v>
      </c>
      <c r="W1857" s="152">
        <v>95966.0818</v>
      </c>
      <c r="Y1857" s="152">
        <v>1.5160896E9</v>
      </c>
      <c r="Z1857" s="152">
        <v>88678.6049</v>
      </c>
      <c r="AA1857" s="153">
        <f>IFERROR(__xludf.DUMMYFUNCTION("TO_DATE(INT((AB1857/(60*60*24))+""1/1/1970""))"),44126.0)</f>
        <v>44126</v>
      </c>
      <c r="AB1857" s="156">
        <v>1.6033392E9</v>
      </c>
      <c r="AC1857" s="156">
        <v>239032.5293</v>
      </c>
      <c r="AD1857" s="153">
        <f>IFERROR(__xludf.DUMMYFUNCTION("TO_DATE(INT((AE1857/(60*60*24))+""1/1/1970""))"),44137.0)</f>
        <v>44137</v>
      </c>
      <c r="AE1857" s="152">
        <v>1.6043508E9</v>
      </c>
      <c r="AF1857" s="152">
        <v>117182.3406</v>
      </c>
      <c r="AG1857" s="153">
        <f>IFERROR(__xludf.DUMMYFUNCTION("TO_DATE(INT((AH1857/(60*60*24))+""1/1/1970""))"),43759.0)</f>
        <v>43759</v>
      </c>
      <c r="AH1857" s="152">
        <v>1.571658707E9</v>
      </c>
      <c r="AI1857" s="152">
        <v>108183.4332</v>
      </c>
    </row>
    <row r="1858">
      <c r="A1858" s="156">
        <v>1.56708546E9</v>
      </c>
      <c r="B1858" s="156">
        <v>125046.5008</v>
      </c>
      <c r="C1858" s="153">
        <f>IFERROR(__xludf.DUMMYFUNCTION("TO_DATE(INT((A1858/(60*60*24))+""1/1/1970""))"),43706.0)</f>
        <v>43706</v>
      </c>
      <c r="M1858" s="13">
        <v>1.5392016E9</v>
      </c>
      <c r="N1858" s="13">
        <v>32362.3495</v>
      </c>
      <c r="P1858" s="156">
        <v>1.5287472E9</v>
      </c>
      <c r="Q1858" s="156">
        <v>189714.7527</v>
      </c>
      <c r="S1858" s="156">
        <v>1.5464628E9</v>
      </c>
      <c r="T1858" s="156">
        <v>10068.4697</v>
      </c>
      <c r="V1858" s="156">
        <v>1.519272E9</v>
      </c>
      <c r="W1858" s="156">
        <v>95592.6751</v>
      </c>
      <c r="Y1858" s="156">
        <v>1.5161292E9</v>
      </c>
      <c r="Z1858" s="156">
        <v>88678.6049</v>
      </c>
      <c r="AA1858" s="153">
        <f>IFERROR(__xludf.DUMMYFUNCTION("TO_DATE(INT((AB1858/(60*60*24))+""1/1/1970""))"),44126.0)</f>
        <v>44126</v>
      </c>
      <c r="AB1858" s="152">
        <v>1.6033752E9</v>
      </c>
      <c r="AC1858" s="152">
        <v>241932.6467</v>
      </c>
      <c r="AD1858" s="153">
        <f>IFERROR(__xludf.DUMMYFUNCTION("TO_DATE(INT((AE1858/(60*60*24))+""1/1/1970""))"),44138.0)</f>
        <v>44138</v>
      </c>
      <c r="AE1858" s="156">
        <v>1.6043796E9</v>
      </c>
      <c r="AF1858" s="156">
        <v>117387.4456</v>
      </c>
      <c r="AG1858" s="153">
        <f>IFERROR(__xludf.DUMMYFUNCTION("TO_DATE(INT((AH1858/(60*60*24))+""1/1/1970""))"),43759.0)</f>
        <v>43759</v>
      </c>
      <c r="AH1858" s="156">
        <v>1.5716745E9</v>
      </c>
      <c r="AI1858" s="156">
        <v>109949.0648</v>
      </c>
    </row>
    <row r="1859">
      <c r="A1859" s="152">
        <v>1.5671088E9</v>
      </c>
      <c r="B1859" s="152">
        <v>125046.5008</v>
      </c>
      <c r="C1859" s="153">
        <f>IFERROR(__xludf.DUMMYFUNCTION("TO_DATE(INT((A1859/(60*60*24))+""1/1/1970""))"),43706.0)</f>
        <v>43706</v>
      </c>
      <c r="M1859" s="13">
        <v>1.5392664E9</v>
      </c>
      <c r="N1859" s="13">
        <v>32459.8763</v>
      </c>
      <c r="P1859" s="152">
        <v>1.528776E9</v>
      </c>
      <c r="Q1859" s="152">
        <v>190138.2237</v>
      </c>
      <c r="S1859" s="152">
        <v>1.5465276E9</v>
      </c>
      <c r="T1859" s="152">
        <v>10122.9123</v>
      </c>
      <c r="V1859" s="152">
        <v>1.5193116E9</v>
      </c>
      <c r="W1859" s="152">
        <v>95186.6205</v>
      </c>
      <c r="Y1859" s="152">
        <v>1.5161436E9</v>
      </c>
      <c r="Z1859" s="152">
        <v>88678.6049</v>
      </c>
      <c r="AA1859" s="153">
        <f>IFERROR(__xludf.DUMMYFUNCTION("TO_DATE(INT((AB1859/(60*60*24))+""1/1/1970""))"),44126.0)</f>
        <v>44126</v>
      </c>
      <c r="AB1859" s="156">
        <v>1.6033932E9</v>
      </c>
      <c r="AC1859" s="156">
        <v>238745.8598</v>
      </c>
      <c r="AD1859" s="153">
        <f>IFERROR(__xludf.DUMMYFUNCTION("TO_DATE(INT((AE1859/(60*60*24))+""1/1/1970""))"),44138.0)</f>
        <v>44138</v>
      </c>
      <c r="AE1859" s="152">
        <v>1.6044156E9</v>
      </c>
      <c r="AF1859" s="152">
        <v>117387.4456</v>
      </c>
      <c r="AG1859" s="153">
        <f>IFERROR(__xludf.DUMMYFUNCTION("TO_DATE(INT((AH1859/(60*60*24))+""1/1/1970""))"),43759.0)</f>
        <v>43759</v>
      </c>
      <c r="AH1859" s="152">
        <v>1.571690375E9</v>
      </c>
      <c r="AI1859" s="152">
        <v>109888.3274</v>
      </c>
    </row>
    <row r="1860">
      <c r="A1860" s="156">
        <v>1.56717186E9</v>
      </c>
      <c r="B1860" s="156">
        <v>125046.5008</v>
      </c>
      <c r="C1860" s="153">
        <f>IFERROR(__xludf.DUMMYFUNCTION("TO_DATE(INT((A1860/(60*60*24))+""1/1/1970""))"),43707.0)</f>
        <v>43707</v>
      </c>
      <c r="M1860" s="13">
        <v>1.539288E9</v>
      </c>
      <c r="N1860" s="13">
        <v>32459.8763</v>
      </c>
      <c r="P1860" s="156">
        <v>1.5288156E9</v>
      </c>
      <c r="Q1860" s="156">
        <v>190138.2237</v>
      </c>
      <c r="S1860" s="156">
        <v>1.5465492E9</v>
      </c>
      <c r="T1860" s="156">
        <v>10122.9123</v>
      </c>
      <c r="V1860" s="156">
        <v>1.5193404E9</v>
      </c>
      <c r="W1860" s="156">
        <v>95069.3295</v>
      </c>
      <c r="Y1860" s="156">
        <v>1.5161688E9</v>
      </c>
      <c r="Z1860" s="156">
        <v>88709.6074</v>
      </c>
      <c r="AA1860" s="153">
        <f>IFERROR(__xludf.DUMMYFUNCTION("TO_DATE(INT((AB1860/(60*60*24))+""1/1/1970""))"),44126.0)</f>
        <v>44126</v>
      </c>
      <c r="AB1860" s="152">
        <v>1.6033968E9</v>
      </c>
      <c r="AC1860" s="152">
        <v>238296.39</v>
      </c>
      <c r="AD1860" s="153">
        <f>IFERROR(__xludf.DUMMYFUNCTION("TO_DATE(INT((AE1860/(60*60*24))+""1/1/1970""))"),44138.0)</f>
        <v>44138</v>
      </c>
      <c r="AE1860" s="156">
        <v>1.6044336E9</v>
      </c>
      <c r="AF1860" s="156">
        <v>117387.4456</v>
      </c>
      <c r="AG1860" s="153">
        <f>IFERROR(__xludf.DUMMYFUNCTION("TO_DATE(INT((AH1860/(60*60*24))+""1/1/1970""))"),43759.0)</f>
        <v>43759</v>
      </c>
      <c r="AH1860" s="156">
        <v>1.571702394E9</v>
      </c>
      <c r="AI1860" s="156">
        <v>109888.3274</v>
      </c>
    </row>
    <row r="1861">
      <c r="A1861" s="152">
        <v>1.5671952E9</v>
      </c>
      <c r="B1861" s="152">
        <v>125046.5008</v>
      </c>
      <c r="C1861" s="153">
        <f>IFERROR(__xludf.DUMMYFUNCTION("TO_DATE(INT((A1861/(60*60*24))+""1/1/1970""))"),43707.0)</f>
        <v>43707</v>
      </c>
      <c r="M1861" s="13">
        <v>1.5393528E9</v>
      </c>
      <c r="N1861" s="13">
        <v>32228.1147</v>
      </c>
      <c r="P1861" s="152">
        <v>1.5288336E9</v>
      </c>
      <c r="Q1861" s="152">
        <v>190138.2237</v>
      </c>
      <c r="S1861" s="152">
        <v>1.546614E9</v>
      </c>
      <c r="T1861" s="152">
        <v>10114.1853</v>
      </c>
      <c r="V1861" s="152">
        <v>1.5193512E9</v>
      </c>
      <c r="W1861" s="152">
        <v>95137.5764</v>
      </c>
      <c r="Y1861" s="152">
        <v>1.5162084E9</v>
      </c>
      <c r="Z1861" s="152">
        <v>88709.6074</v>
      </c>
      <c r="AA1861" s="153">
        <f>IFERROR(__xludf.DUMMYFUNCTION("TO_DATE(INT((AB1861/(60*60*24))+""1/1/1970""))"),44127.0)</f>
        <v>44127</v>
      </c>
      <c r="AB1861" s="156">
        <v>1.6034256E9</v>
      </c>
      <c r="AC1861" s="156">
        <v>238296.39</v>
      </c>
      <c r="AD1861" s="153">
        <f>IFERROR(__xludf.DUMMYFUNCTION("TO_DATE(INT((AE1861/(60*60*24))+""1/1/1970""))"),44138.0)</f>
        <v>44138</v>
      </c>
      <c r="AE1861" s="152">
        <v>1.6044372E9</v>
      </c>
      <c r="AF1861" s="152">
        <v>117387.4456</v>
      </c>
      <c r="AG1861" s="153">
        <f>IFERROR(__xludf.DUMMYFUNCTION("TO_DATE(INT((AH1861/(60*60*24))+""1/1/1970""))"),43760.0)</f>
        <v>43760</v>
      </c>
      <c r="AH1861" s="152">
        <v>1.571706358E9</v>
      </c>
      <c r="AI1861" s="152">
        <v>109888.3274</v>
      </c>
    </row>
    <row r="1862">
      <c r="A1862" s="156">
        <v>1.56751746E9</v>
      </c>
      <c r="B1862" s="156">
        <v>125046.5008</v>
      </c>
      <c r="C1862" s="153">
        <f>IFERROR(__xludf.DUMMYFUNCTION("TO_DATE(INT((A1862/(60*60*24))+""1/1/1970""))"),43711.0)</f>
        <v>43711</v>
      </c>
      <c r="M1862" s="13">
        <v>1.5393744E9</v>
      </c>
      <c r="N1862" s="13">
        <v>32228.1147</v>
      </c>
      <c r="P1862" s="156">
        <v>1.5288624E9</v>
      </c>
      <c r="Q1862" s="156">
        <v>190594.2748</v>
      </c>
      <c r="S1862" s="156">
        <v>1.5466356E9</v>
      </c>
      <c r="T1862" s="156">
        <v>10114.1853</v>
      </c>
      <c r="V1862" s="156">
        <v>1.5193908E9</v>
      </c>
      <c r="W1862" s="156">
        <v>95263.3344</v>
      </c>
      <c r="Y1862" s="156">
        <v>1.51623E9</v>
      </c>
      <c r="Z1862" s="156">
        <v>88709.6074</v>
      </c>
      <c r="AA1862" s="153">
        <f>IFERROR(__xludf.DUMMYFUNCTION("TO_DATE(INT((AB1862/(60*60*24))+""1/1/1970""))"),44127.0)</f>
        <v>44127</v>
      </c>
      <c r="AB1862" s="152">
        <v>1.6034616E9</v>
      </c>
      <c r="AC1862" s="152">
        <v>235803.3888</v>
      </c>
      <c r="AD1862" s="153">
        <f>IFERROR(__xludf.DUMMYFUNCTION("TO_DATE(INT((AE1862/(60*60*24))+""1/1/1970""))"),44139.0)</f>
        <v>44139</v>
      </c>
      <c r="AE1862" s="156">
        <v>1.604466E9</v>
      </c>
      <c r="AF1862" s="156">
        <v>117447.2791</v>
      </c>
      <c r="AG1862" s="153">
        <f>IFERROR(__xludf.DUMMYFUNCTION("TO_DATE(INT((AH1862/(60*60*24))+""1/1/1970""))"),43760.0)</f>
        <v>43760</v>
      </c>
      <c r="AH1862" s="156">
        <v>1.571722512E9</v>
      </c>
      <c r="AI1862" s="156">
        <v>109888.3274</v>
      </c>
    </row>
    <row r="1863">
      <c r="A1863" s="152">
        <v>1.5675408E9</v>
      </c>
      <c r="B1863" s="152">
        <v>125046.5008</v>
      </c>
      <c r="C1863" s="153">
        <f>IFERROR(__xludf.DUMMYFUNCTION("TO_DATE(INT((A1863/(60*60*24))+""1/1/1970""))"),43711.0)</f>
        <v>43711</v>
      </c>
      <c r="M1863" s="13">
        <v>1.5393888E9</v>
      </c>
      <c r="N1863" s="13">
        <v>32134.2279</v>
      </c>
      <c r="P1863" s="152">
        <v>1.528902E9</v>
      </c>
      <c r="Q1863" s="152">
        <v>190594.2748</v>
      </c>
      <c r="S1863" s="152">
        <v>1.5466464E9</v>
      </c>
      <c r="T1863" s="152">
        <v>10092.7466</v>
      </c>
      <c r="V1863" s="152">
        <v>1.5194232E9</v>
      </c>
      <c r="W1863" s="152">
        <v>95169.4394</v>
      </c>
      <c r="Y1863" s="152">
        <v>1.516248E9</v>
      </c>
      <c r="Z1863" s="152">
        <v>88057.1115</v>
      </c>
      <c r="AA1863" s="153">
        <f>IFERROR(__xludf.DUMMYFUNCTION("TO_DATE(INT((AB1863/(60*60*24))+""1/1/1970""))"),44127.0)</f>
        <v>44127</v>
      </c>
      <c r="AB1863" s="156">
        <v>1.6034796E9</v>
      </c>
      <c r="AC1863" s="156">
        <v>237471.3307</v>
      </c>
      <c r="AD1863" s="153">
        <f>IFERROR(__xludf.DUMMYFUNCTION("TO_DATE(INT((AE1863/(60*60*24))+""1/1/1970""))"),44139.0)</f>
        <v>44139</v>
      </c>
      <c r="AE1863" s="152">
        <v>1.604502E9</v>
      </c>
      <c r="AF1863" s="152">
        <v>117447.2791</v>
      </c>
      <c r="AG1863" s="153">
        <f>IFERROR(__xludf.DUMMYFUNCTION("TO_DATE(INT((AH1863/(60*60*24))+""1/1/1970""))"),43760.0)</f>
        <v>43760</v>
      </c>
      <c r="AH1863" s="152">
        <v>1.571738346E9</v>
      </c>
      <c r="AI1863" s="152">
        <v>109888.3274</v>
      </c>
    </row>
    <row r="1864">
      <c r="A1864" s="156">
        <v>1.56760386E9</v>
      </c>
      <c r="B1864" s="156">
        <v>125046.5008</v>
      </c>
      <c r="C1864" s="153">
        <f>IFERROR(__xludf.DUMMYFUNCTION("TO_DATE(INT((A1864/(60*60*24))+""1/1/1970""))"),43712.0)</f>
        <v>43712</v>
      </c>
      <c r="M1864" s="13">
        <v>1.5394752E9</v>
      </c>
      <c r="N1864" s="13">
        <v>32134.2279</v>
      </c>
      <c r="P1864" s="156">
        <v>1.52892E9</v>
      </c>
      <c r="Q1864" s="156">
        <v>190594.2748</v>
      </c>
      <c r="S1864" s="156">
        <v>1.5468192E9</v>
      </c>
      <c r="T1864" s="156">
        <v>10088.4747</v>
      </c>
      <c r="V1864" s="156">
        <v>1.5195996E9</v>
      </c>
      <c r="W1864" s="156">
        <v>95061.2172</v>
      </c>
      <c r="Y1864" s="156">
        <v>1.5162876E9</v>
      </c>
      <c r="Z1864" s="156">
        <v>88057.1115</v>
      </c>
      <c r="AA1864" s="153">
        <f>IFERROR(__xludf.DUMMYFUNCTION("TO_DATE(INT((AB1864/(60*60*24))+""1/1/1970""))"),44127.0)</f>
        <v>44127</v>
      </c>
      <c r="AB1864" s="152">
        <v>1.6034832E9</v>
      </c>
      <c r="AC1864" s="152">
        <v>239161.8171</v>
      </c>
      <c r="AD1864" s="153">
        <f>IFERROR(__xludf.DUMMYFUNCTION("TO_DATE(INT((AE1864/(60*60*24))+""1/1/1970""))"),44139.0)</f>
        <v>44139</v>
      </c>
      <c r="AE1864" s="156">
        <v>1.60452E9</v>
      </c>
      <c r="AF1864" s="156">
        <v>117447.2791</v>
      </c>
      <c r="AG1864" s="153">
        <f>IFERROR(__xludf.DUMMYFUNCTION("TO_DATE(INT((AH1864/(60*60*24))+""1/1/1970""))"),43760.0)</f>
        <v>43760</v>
      </c>
      <c r="AH1864" s="156">
        <v>1.57175418E9</v>
      </c>
      <c r="AI1864" s="156">
        <v>109764.6696</v>
      </c>
    </row>
    <row r="1865">
      <c r="A1865" s="152">
        <v>1.5676272E9</v>
      </c>
      <c r="B1865" s="152">
        <v>125046.5008</v>
      </c>
      <c r="C1865" s="153">
        <f>IFERROR(__xludf.DUMMYFUNCTION("TO_DATE(INT((A1865/(60*60*24))+""1/1/1970""))"),43712.0)</f>
        <v>43712</v>
      </c>
      <c r="M1865" s="13">
        <v>1.5395616E9</v>
      </c>
      <c r="N1865" s="13">
        <v>32174.1796</v>
      </c>
      <c r="P1865" s="152">
        <v>1.5289488E9</v>
      </c>
      <c r="Q1865" s="152">
        <v>189484.2183</v>
      </c>
      <c r="S1865" s="152">
        <v>1.5468732E9</v>
      </c>
      <c r="T1865" s="152">
        <v>10088.4747</v>
      </c>
      <c r="V1865" s="152">
        <v>1.5196392E9</v>
      </c>
      <c r="W1865" s="152">
        <v>95481.7628</v>
      </c>
      <c r="Y1865" s="152">
        <v>1.5163164E9</v>
      </c>
      <c r="Z1865" s="152">
        <v>88057.1115</v>
      </c>
      <c r="AA1865" s="153">
        <f>IFERROR(__xludf.DUMMYFUNCTION("TO_DATE(INT((AB1865/(60*60*24))+""1/1/1970""))"),44128.0)</f>
        <v>44128</v>
      </c>
      <c r="AB1865" s="156">
        <v>1.603512E9</v>
      </c>
      <c r="AC1865" s="156">
        <v>239161.8171</v>
      </c>
      <c r="AD1865" s="153">
        <f>IFERROR(__xludf.DUMMYFUNCTION("TO_DATE(INT((AE1865/(60*60*24))+""1/1/1970""))"),44139.0)</f>
        <v>44139</v>
      </c>
      <c r="AE1865" s="152">
        <v>1.6045236E9</v>
      </c>
      <c r="AF1865" s="152">
        <v>117447.2791</v>
      </c>
      <c r="AG1865" s="153">
        <f>IFERROR(__xludf.DUMMYFUNCTION("TO_DATE(INT((AH1865/(60*60*24))+""1/1/1970""))"),43760.0)</f>
        <v>43760</v>
      </c>
      <c r="AH1865" s="152">
        <v>1.57177001E9</v>
      </c>
      <c r="AI1865" s="152">
        <v>110208.6995</v>
      </c>
    </row>
    <row r="1866">
      <c r="A1866" s="156">
        <v>1.56769026E9</v>
      </c>
      <c r="B1866" s="156">
        <v>125046.5008</v>
      </c>
      <c r="C1866" s="153">
        <f>IFERROR(__xludf.DUMMYFUNCTION("TO_DATE(INT((A1866/(60*60*24))+""1/1/1970""))"),43713.0)</f>
        <v>43713</v>
      </c>
      <c r="M1866" s="13">
        <v>1.539612E9</v>
      </c>
      <c r="N1866" s="13">
        <v>32174.1796</v>
      </c>
      <c r="P1866" s="156">
        <v>1.5289884E9</v>
      </c>
      <c r="Q1866" s="156">
        <v>189484.2183</v>
      </c>
      <c r="S1866" s="156">
        <v>1.5468948E9</v>
      </c>
      <c r="T1866" s="156">
        <v>10088.4747</v>
      </c>
      <c r="V1866" s="156">
        <v>1.5196788E9</v>
      </c>
      <c r="W1866" s="156">
        <v>94965.0264</v>
      </c>
      <c r="Y1866" s="156">
        <v>1.5163272E9</v>
      </c>
      <c r="Z1866" s="156">
        <v>88444.6436</v>
      </c>
      <c r="AA1866" s="153">
        <f>IFERROR(__xludf.DUMMYFUNCTION("TO_DATE(INT((AB1866/(60*60*24))+""1/1/1970""))"),44130.0)</f>
        <v>44130</v>
      </c>
      <c r="AB1866" s="152">
        <v>1.6036848E9</v>
      </c>
      <c r="AC1866" s="152">
        <v>239161.8171</v>
      </c>
      <c r="AD1866" s="153">
        <f>IFERROR(__xludf.DUMMYFUNCTION("TO_DATE(INT((AE1866/(60*60*24))+""1/1/1970""))"),44140.0)</f>
        <v>44140</v>
      </c>
      <c r="AE1866" s="156">
        <v>1.6045524E9</v>
      </c>
      <c r="AF1866" s="156">
        <v>118957.9115</v>
      </c>
      <c r="AG1866" s="153">
        <f>IFERROR(__xludf.DUMMYFUNCTION("TO_DATE(INT((AH1866/(60*60*24))+""1/1/1970""))"),43760.0)</f>
        <v>43760</v>
      </c>
      <c r="AH1866" s="156">
        <v>1.571785837E9</v>
      </c>
      <c r="AI1866" s="156">
        <v>110169.6969</v>
      </c>
    </row>
    <row r="1867">
      <c r="A1867" s="152">
        <v>1.5677136E9</v>
      </c>
      <c r="B1867" s="152">
        <v>125046.5008</v>
      </c>
      <c r="C1867" s="153">
        <f>IFERROR(__xludf.DUMMYFUNCTION("TO_DATE(INT((A1867/(60*60*24))+""1/1/1970""))"),43713.0)</f>
        <v>43713</v>
      </c>
      <c r="M1867" s="13">
        <v>1.5396336E9</v>
      </c>
      <c r="N1867" s="13">
        <v>32174.1796</v>
      </c>
      <c r="P1867" s="152">
        <v>1.5290064E9</v>
      </c>
      <c r="Q1867" s="152">
        <v>189484.2183</v>
      </c>
      <c r="S1867" s="152">
        <v>1.5469596E9</v>
      </c>
      <c r="T1867" s="152">
        <v>10073.3777</v>
      </c>
      <c r="V1867" s="152">
        <v>1.519686E9</v>
      </c>
      <c r="W1867" s="152">
        <v>94964.7065</v>
      </c>
      <c r="Y1867" s="152">
        <v>1.5163668E9</v>
      </c>
      <c r="Z1867" s="152">
        <v>88444.6436</v>
      </c>
      <c r="AA1867" s="153">
        <f>IFERROR(__xludf.DUMMYFUNCTION("TO_DATE(INT((AB1867/(60*60*24))+""1/1/1970""))"),44130.0)</f>
        <v>44130</v>
      </c>
      <c r="AB1867" s="156">
        <v>1.6037208E9</v>
      </c>
      <c r="AC1867" s="156">
        <v>241306.57</v>
      </c>
      <c r="AD1867" s="153">
        <f>IFERROR(__xludf.DUMMYFUNCTION("TO_DATE(INT((AE1867/(60*60*24))+""1/1/1970""))"),44140.0)</f>
        <v>44140</v>
      </c>
      <c r="AE1867" s="152">
        <v>1.6045884E9</v>
      </c>
      <c r="AF1867" s="152">
        <v>118957.9115</v>
      </c>
      <c r="AG1867" s="153">
        <f>IFERROR(__xludf.DUMMYFUNCTION("TO_DATE(INT((AH1867/(60*60*24))+""1/1/1970""))"),43760.0)</f>
        <v>43760</v>
      </c>
      <c r="AH1867" s="152">
        <v>1.571788788E9</v>
      </c>
      <c r="AI1867" s="152">
        <v>110169.6969</v>
      </c>
    </row>
    <row r="1868">
      <c r="A1868" s="156">
        <v>1.56777666E9</v>
      </c>
      <c r="B1868" s="156">
        <v>125046.5008</v>
      </c>
      <c r="C1868" s="153">
        <f>IFERROR(__xludf.DUMMYFUNCTION("TO_DATE(INT((A1868/(60*60*24))+""1/1/1970""))"),43714.0)</f>
        <v>43714</v>
      </c>
      <c r="M1868" s="13">
        <v>1.5396984E9</v>
      </c>
      <c r="N1868" s="13">
        <v>32048.7848</v>
      </c>
      <c r="P1868" s="156">
        <v>1.5290352E9</v>
      </c>
      <c r="Q1868" s="156">
        <v>190327.5239</v>
      </c>
      <c r="S1868" s="156">
        <v>1.5469812E9</v>
      </c>
      <c r="T1868" s="156">
        <v>10073.3777</v>
      </c>
      <c r="V1868" s="156">
        <v>1.5197184E9</v>
      </c>
      <c r="W1868" s="156">
        <v>95126.9263</v>
      </c>
      <c r="Y1868" s="156">
        <v>1.5163992E9</v>
      </c>
      <c r="Z1868" s="156">
        <v>88444.6436</v>
      </c>
      <c r="AA1868" s="153">
        <f>IFERROR(__xludf.DUMMYFUNCTION("TO_DATE(INT((AB1868/(60*60*24))+""1/1/1970""))"),44130.0)</f>
        <v>44130</v>
      </c>
      <c r="AB1868" s="152">
        <v>1.6037388E9</v>
      </c>
      <c r="AC1868" s="152">
        <v>232520.8528</v>
      </c>
      <c r="AD1868" s="153">
        <f>IFERROR(__xludf.DUMMYFUNCTION("TO_DATE(INT((AE1868/(60*60*24))+""1/1/1970""))"),44140.0)</f>
        <v>44140</v>
      </c>
      <c r="AE1868" s="156">
        <v>1.6046064E9</v>
      </c>
      <c r="AF1868" s="156">
        <v>118957.9115</v>
      </c>
      <c r="AG1868" s="153">
        <f>IFERROR(__xludf.DUMMYFUNCTION("TO_DATE(INT((AH1868/(60*60*24))+""1/1/1970""))"),43761.0)</f>
        <v>43761</v>
      </c>
      <c r="AH1868" s="156">
        <v>1.571801661E9</v>
      </c>
      <c r="AI1868" s="156">
        <v>110169.6969</v>
      </c>
    </row>
    <row r="1869">
      <c r="A1869" s="152">
        <v>1.5678E9</v>
      </c>
      <c r="B1869" s="152">
        <v>125046.5008</v>
      </c>
      <c r="C1869" s="153">
        <f>IFERROR(__xludf.DUMMYFUNCTION("TO_DATE(INT((A1869/(60*60*24))+""1/1/1970""))"),43714.0)</f>
        <v>43714</v>
      </c>
      <c r="M1869" s="13">
        <v>1.53972E9</v>
      </c>
      <c r="N1869" s="13">
        <v>32048.7848</v>
      </c>
      <c r="P1869" s="152">
        <v>1.5290748E9</v>
      </c>
      <c r="Q1869" s="152">
        <v>190327.5239</v>
      </c>
      <c r="S1869" s="152">
        <v>1.547046E9</v>
      </c>
      <c r="T1869" s="152">
        <v>10080.597</v>
      </c>
      <c r="V1869" s="152">
        <v>1.519758E9</v>
      </c>
      <c r="W1869" s="152">
        <v>94899.1809</v>
      </c>
      <c r="Y1869" s="152">
        <v>1.5164064E9</v>
      </c>
      <c r="Z1869" s="152">
        <v>88330.7272</v>
      </c>
      <c r="AA1869" s="153">
        <f>IFERROR(__xludf.DUMMYFUNCTION("TO_DATE(INT((AB1869/(60*60*24))+""1/1/1970""))"),44130.0)</f>
        <v>44130</v>
      </c>
      <c r="AB1869" s="156">
        <v>1.6037424E9</v>
      </c>
      <c r="AC1869" s="156">
        <v>233204.0195</v>
      </c>
      <c r="AD1869" s="153">
        <f>IFERROR(__xludf.DUMMYFUNCTION("TO_DATE(INT((AE1869/(60*60*24))+""1/1/1970""))"),44140.0)</f>
        <v>44140</v>
      </c>
      <c r="AE1869" s="152">
        <v>1.60461E9</v>
      </c>
      <c r="AF1869" s="152">
        <v>118957.9115</v>
      </c>
      <c r="AG1869" s="153">
        <f>IFERROR(__xludf.DUMMYFUNCTION("TO_DATE(INT((AH1869/(60*60*24))+""1/1/1970""))"),43761.0)</f>
        <v>43761</v>
      </c>
      <c r="AH1869" s="152">
        <v>1.571817489E9</v>
      </c>
      <c r="AI1869" s="152">
        <v>110169.6969</v>
      </c>
    </row>
    <row r="1870">
      <c r="A1870" s="156">
        <v>1.56803586E9</v>
      </c>
      <c r="B1870" s="156">
        <v>125046.5008</v>
      </c>
      <c r="C1870" s="153">
        <f>IFERROR(__xludf.DUMMYFUNCTION("TO_DATE(INT((A1870/(60*60*24))+""1/1/1970""))"),43717.0)</f>
        <v>43717</v>
      </c>
      <c r="M1870" s="13">
        <v>1.5397848E9</v>
      </c>
      <c r="N1870" s="13">
        <v>31839.9487</v>
      </c>
      <c r="P1870" s="156">
        <v>1.5290928E9</v>
      </c>
      <c r="Q1870" s="156">
        <v>190327.5239</v>
      </c>
      <c r="S1870" s="156">
        <v>1.5470676E9</v>
      </c>
      <c r="T1870" s="156">
        <v>10080.597</v>
      </c>
      <c r="V1870" s="156">
        <v>1.5197724E9</v>
      </c>
      <c r="W1870" s="156">
        <v>94887.747</v>
      </c>
      <c r="Y1870" s="156">
        <v>1.5165756E9</v>
      </c>
      <c r="Z1870" s="156">
        <v>88330.7272</v>
      </c>
      <c r="AA1870" s="153">
        <f>IFERROR(__xludf.DUMMYFUNCTION("TO_DATE(INT((AB1870/(60*60*24))+""1/1/1970""))"),44131.0)</f>
        <v>44131</v>
      </c>
      <c r="AB1870" s="152">
        <v>1.6037712E9</v>
      </c>
      <c r="AC1870" s="152">
        <v>233204.0195</v>
      </c>
      <c r="AD1870" s="153">
        <f>IFERROR(__xludf.DUMMYFUNCTION("TO_DATE(INT((AE1870/(60*60*24))+""1/1/1970""))"),44141.0)</f>
        <v>44141</v>
      </c>
      <c r="AE1870" s="156">
        <v>1.6046388E9</v>
      </c>
      <c r="AF1870" s="156">
        <v>120041.6265</v>
      </c>
      <c r="AG1870" s="153">
        <f>IFERROR(__xludf.DUMMYFUNCTION("TO_DATE(INT((AH1870/(60*60*24))+""1/1/1970""))"),43761.0)</f>
        <v>43761</v>
      </c>
      <c r="AH1870" s="156">
        <v>1.571833321E9</v>
      </c>
      <c r="AI1870" s="156">
        <v>110169.6969</v>
      </c>
    </row>
    <row r="1871">
      <c r="A1871" s="152">
        <v>1.5680592E9</v>
      </c>
      <c r="B1871" s="152">
        <v>124990.0414</v>
      </c>
      <c r="C1871" s="153">
        <f>IFERROR(__xludf.DUMMYFUNCTION("TO_DATE(INT((A1871/(60*60*24))+""1/1/1970""))"),43717.0)</f>
        <v>43717</v>
      </c>
      <c r="M1871" s="13">
        <v>1.5398064E9</v>
      </c>
      <c r="N1871" s="13">
        <v>31839.9487</v>
      </c>
      <c r="P1871" s="152">
        <v>1.5291216E9</v>
      </c>
      <c r="Q1871" s="152">
        <v>189993.4427</v>
      </c>
      <c r="S1871" s="152">
        <v>1.5471324E9</v>
      </c>
      <c r="T1871" s="152">
        <v>10066.43</v>
      </c>
      <c r="V1871" s="152">
        <v>1.5197976E9</v>
      </c>
      <c r="W1871" s="152">
        <v>94806.6955</v>
      </c>
      <c r="Y1871" s="152">
        <v>1.5166152E9</v>
      </c>
      <c r="Z1871" s="152">
        <v>88603.9824</v>
      </c>
      <c r="AA1871" s="153">
        <f>IFERROR(__xludf.DUMMYFUNCTION("TO_DATE(INT((AB1871/(60*60*24))+""1/1/1970""))"),44131.0)</f>
        <v>44131</v>
      </c>
      <c r="AB1871" s="156">
        <v>1.6038072E9</v>
      </c>
      <c r="AC1871" s="156">
        <v>235580.5586</v>
      </c>
      <c r="AD1871" s="153">
        <f>IFERROR(__xludf.DUMMYFUNCTION("TO_DATE(INT((AE1871/(60*60*24))+""1/1/1970""))"),44141.0)</f>
        <v>44141</v>
      </c>
      <c r="AE1871" s="152">
        <v>1.6046748E9</v>
      </c>
      <c r="AF1871" s="152">
        <v>120041.6265</v>
      </c>
      <c r="AG1871" s="153">
        <f>IFERROR(__xludf.DUMMYFUNCTION("TO_DATE(INT((AH1871/(60*60*24))+""1/1/1970""))"),43761.0)</f>
        <v>43761</v>
      </c>
      <c r="AH1871" s="152">
        <v>1.571849124E9</v>
      </c>
      <c r="AI1871" s="152">
        <v>110088.6914</v>
      </c>
    </row>
    <row r="1872">
      <c r="A1872" s="156">
        <v>1.56812226E9</v>
      </c>
      <c r="B1872" s="156">
        <v>124584.8471</v>
      </c>
      <c r="C1872" s="153">
        <f>IFERROR(__xludf.DUMMYFUNCTION("TO_DATE(INT((A1872/(60*60*24))+""1/1/1970""))"),43718.0)</f>
        <v>43718</v>
      </c>
      <c r="M1872" s="13">
        <v>1.5398712E9</v>
      </c>
      <c r="N1872" s="13">
        <v>31639.0921</v>
      </c>
      <c r="P1872" s="156">
        <v>1.5293304E9</v>
      </c>
      <c r="Q1872" s="156">
        <v>189993.4427</v>
      </c>
      <c r="S1872" s="156">
        <v>1.547154E9</v>
      </c>
      <c r="T1872" s="156">
        <v>10066.43</v>
      </c>
      <c r="V1872" s="156">
        <v>1.5198372E9</v>
      </c>
      <c r="W1872" s="156">
        <v>94491.9613</v>
      </c>
      <c r="Y1872" s="156">
        <v>1.5166548E9</v>
      </c>
      <c r="Z1872" s="156">
        <v>88603.9824</v>
      </c>
      <c r="AA1872" s="153">
        <f>IFERROR(__xludf.DUMMYFUNCTION("TO_DATE(INT((AB1872/(60*60*24))+""1/1/1970""))"),44131.0)</f>
        <v>44131</v>
      </c>
      <c r="AB1872" s="152">
        <v>1.6038252E9</v>
      </c>
      <c r="AC1872" s="152">
        <v>231452.2368</v>
      </c>
      <c r="AD1872" s="153">
        <f>IFERROR(__xludf.DUMMYFUNCTION("TO_DATE(INT((AE1872/(60*60*24))+""1/1/1970""))"),44141.0)</f>
        <v>44141</v>
      </c>
      <c r="AE1872" s="156">
        <v>1.6046928E9</v>
      </c>
      <c r="AF1872" s="156">
        <v>120041.6265</v>
      </c>
      <c r="AG1872" s="153">
        <f>IFERROR(__xludf.DUMMYFUNCTION("TO_DATE(INT((AH1872/(60*60*24))+""1/1/1970""))"),43761.0)</f>
        <v>43761</v>
      </c>
      <c r="AH1872" s="156">
        <v>1.571864937E9</v>
      </c>
      <c r="AI1872" s="156">
        <v>110268.7035</v>
      </c>
    </row>
    <row r="1873">
      <c r="A1873" s="152">
        <v>1.5681456E9</v>
      </c>
      <c r="B1873" s="152">
        <v>124960.8006</v>
      </c>
      <c r="C1873" s="153">
        <f>IFERROR(__xludf.DUMMYFUNCTION("TO_DATE(INT((A1873/(60*60*24))+""1/1/1970""))"),43718.0)</f>
        <v>43718</v>
      </c>
      <c r="M1873" s="13">
        <v>1.5398928E9</v>
      </c>
      <c r="N1873" s="13">
        <v>31639.0921</v>
      </c>
      <c r="P1873" s="152">
        <v>1.529352E9</v>
      </c>
      <c r="Q1873" s="152">
        <v>189993.4427</v>
      </c>
      <c r="S1873" s="152">
        <v>1.5472188E9</v>
      </c>
      <c r="T1873" s="152">
        <v>10080.4781</v>
      </c>
      <c r="V1873" s="152">
        <v>1.5198588E9</v>
      </c>
      <c r="W1873" s="152">
        <v>94324.3922</v>
      </c>
      <c r="Y1873" s="152">
        <v>1.516662E9</v>
      </c>
      <c r="Z1873" s="152">
        <v>88603.9824</v>
      </c>
      <c r="AA1873" s="153">
        <f>IFERROR(__xludf.DUMMYFUNCTION("TO_DATE(INT((AB1873/(60*60*24))+""1/1/1970""))"),44131.0)</f>
        <v>44131</v>
      </c>
      <c r="AB1873" s="156">
        <v>1.6038288E9</v>
      </c>
      <c r="AC1873" s="156">
        <v>232857.9096</v>
      </c>
      <c r="AD1873" s="153">
        <f>IFERROR(__xludf.DUMMYFUNCTION("TO_DATE(INT((AE1873/(60*60*24))+""1/1/1970""))"),44141.0)</f>
        <v>44141</v>
      </c>
      <c r="AE1873" s="152">
        <v>1.6046964E9</v>
      </c>
      <c r="AF1873" s="152">
        <v>120041.6265</v>
      </c>
      <c r="AG1873" s="153">
        <f>IFERROR(__xludf.DUMMYFUNCTION("TO_DATE(INT((AH1873/(60*60*24))+""1/1/1970""))"),43761.0)</f>
        <v>43761</v>
      </c>
      <c r="AH1873" s="152">
        <v>1.571875187E9</v>
      </c>
      <c r="AI1873" s="152">
        <v>110268.7035</v>
      </c>
    </row>
    <row r="1874">
      <c r="A1874" s="156">
        <v>1.56820866E9</v>
      </c>
      <c r="B1874" s="156">
        <v>124977.5096</v>
      </c>
      <c r="C1874" s="153">
        <f>IFERROR(__xludf.DUMMYFUNCTION("TO_DATE(INT((A1874/(60*60*24))+""1/1/1970""))"),43719.0)</f>
        <v>43719</v>
      </c>
      <c r="M1874" s="13">
        <v>1.5399576E9</v>
      </c>
      <c r="N1874" s="13">
        <v>31767.3388</v>
      </c>
      <c r="P1874" s="156">
        <v>1.5293808E9</v>
      </c>
      <c r="Q1874" s="156">
        <v>189310.6107</v>
      </c>
      <c r="S1874" s="156">
        <v>1.5472404E9</v>
      </c>
      <c r="T1874" s="156">
        <v>10080.4781</v>
      </c>
      <c r="V1874" s="156">
        <v>1.5198768E9</v>
      </c>
      <c r="W1874" s="156">
        <v>94287.4249</v>
      </c>
      <c r="Y1874" s="156">
        <v>1.5166944E9</v>
      </c>
      <c r="Z1874" s="156">
        <v>88605.4244</v>
      </c>
      <c r="AA1874" s="153">
        <f>IFERROR(__xludf.DUMMYFUNCTION("TO_DATE(INT((AB1874/(60*60*24))+""1/1/1970""))"),44132.0)</f>
        <v>44132</v>
      </c>
      <c r="AB1874" s="152">
        <v>1.6038576E9</v>
      </c>
      <c r="AC1874" s="152">
        <v>232857.9096</v>
      </c>
      <c r="AD1874" s="153">
        <f>IFERROR(__xludf.DUMMYFUNCTION("TO_DATE(INT((AE1874/(60*60*24))+""1/1/1970""))"),44142.0)</f>
        <v>44142</v>
      </c>
      <c r="AE1874" s="156">
        <v>1.6047252E9</v>
      </c>
      <c r="AF1874" s="156">
        <v>119949.5065</v>
      </c>
      <c r="AG1874" s="153">
        <f>IFERROR(__xludf.DUMMYFUNCTION("TO_DATE(INT((AH1874/(60*60*24))+""1/1/1970""))"),43762.0)</f>
        <v>43762</v>
      </c>
      <c r="AH1874" s="156">
        <v>1.571880837E9</v>
      </c>
      <c r="AI1874" s="156">
        <v>110268.7035</v>
      </c>
    </row>
    <row r="1875">
      <c r="A1875" s="152">
        <v>1.568232E9</v>
      </c>
      <c r="B1875" s="152">
        <v>125846.3799</v>
      </c>
      <c r="C1875" s="153">
        <f>IFERROR(__xludf.DUMMYFUNCTION("TO_DATE(INT((A1875/(60*60*24))+""1/1/1970""))"),43719.0)</f>
        <v>43719</v>
      </c>
      <c r="M1875" s="13">
        <v>1.5399792E9</v>
      </c>
      <c r="N1875" s="13">
        <v>31767.3388</v>
      </c>
      <c r="P1875" s="152">
        <v>1.5294204E9</v>
      </c>
      <c r="Q1875" s="152">
        <v>189310.6107</v>
      </c>
      <c r="S1875" s="152">
        <v>1.5472512E9</v>
      </c>
      <c r="T1875" s="152">
        <v>10076.0459</v>
      </c>
      <c r="V1875" s="152">
        <v>1.5199164E9</v>
      </c>
      <c r="W1875" s="152">
        <v>94104.6792</v>
      </c>
      <c r="Y1875" s="152">
        <v>1.516734E9</v>
      </c>
      <c r="Z1875" s="152">
        <v>88605.4244</v>
      </c>
      <c r="AA1875" s="153">
        <f>IFERROR(__xludf.DUMMYFUNCTION("TO_DATE(INT((AB1875/(60*60*24))+""1/1/1970""))"),44132.0)</f>
        <v>44132</v>
      </c>
      <c r="AB1875" s="156">
        <v>1.6038936E9</v>
      </c>
      <c r="AC1875" s="156">
        <v>225742.5212</v>
      </c>
      <c r="AD1875" s="153">
        <f>IFERROR(__xludf.DUMMYFUNCTION("TO_DATE(INT((AE1875/(60*60*24))+""1/1/1970""))"),44144.0)</f>
        <v>44144</v>
      </c>
      <c r="AE1875" s="152">
        <v>1.604934E9</v>
      </c>
      <c r="AF1875" s="152">
        <v>119949.5065</v>
      </c>
      <c r="AG1875" s="153">
        <f>IFERROR(__xludf.DUMMYFUNCTION("TO_DATE(INT((AH1875/(60*60*24))+""1/1/1970""))"),43762.0)</f>
        <v>43762</v>
      </c>
      <c r="AH1875" s="152">
        <v>1.571896675E9</v>
      </c>
      <c r="AI1875" s="152">
        <v>110268.7035</v>
      </c>
    </row>
    <row r="1876">
      <c r="A1876" s="156">
        <v>1.56829506E9</v>
      </c>
      <c r="B1876" s="156">
        <v>126234.8652</v>
      </c>
      <c r="C1876" s="153">
        <f>IFERROR(__xludf.DUMMYFUNCTION("TO_DATE(INT((A1876/(60*60*24))+""1/1/1970""))"),43720.0)</f>
        <v>43720</v>
      </c>
      <c r="M1876" s="13">
        <v>1.5399936E9</v>
      </c>
      <c r="N1876" s="13">
        <v>31728.4862</v>
      </c>
      <c r="P1876" s="156">
        <v>1.5294384E9</v>
      </c>
      <c r="Q1876" s="156">
        <v>189310.6107</v>
      </c>
      <c r="S1876" s="156">
        <v>1.547424E9</v>
      </c>
      <c r="T1876" s="156">
        <v>10075.3989</v>
      </c>
      <c r="V1876" s="156">
        <v>1.5199452E9</v>
      </c>
      <c r="W1876" s="156">
        <v>94645.6062</v>
      </c>
      <c r="Y1876" s="156">
        <v>1.5167484E9</v>
      </c>
      <c r="Z1876" s="156">
        <v>88605.4244</v>
      </c>
      <c r="AA1876" s="153">
        <f>IFERROR(__xludf.DUMMYFUNCTION("TO_DATE(INT((AB1876/(60*60*24))+""1/1/1970""))"),44132.0)</f>
        <v>44132</v>
      </c>
      <c r="AB1876" s="152">
        <v>1.6039116E9</v>
      </c>
      <c r="AC1876" s="152">
        <v>223477.4512</v>
      </c>
      <c r="AD1876" s="153">
        <f>IFERROR(__xludf.DUMMYFUNCTION("TO_DATE(INT((AE1876/(60*60*24))+""1/1/1970""))"),44144.0)</f>
        <v>44144</v>
      </c>
      <c r="AE1876" s="156">
        <v>1.604952E9</v>
      </c>
      <c r="AF1876" s="156">
        <v>119949.5065</v>
      </c>
      <c r="AG1876" s="153">
        <f>IFERROR(__xludf.DUMMYFUNCTION("TO_DATE(INT((AH1876/(60*60*24))+""1/1/1970""))"),43762.0)</f>
        <v>43762</v>
      </c>
      <c r="AH1876" s="156">
        <v>1.571912778E9</v>
      </c>
      <c r="AI1876" s="156">
        <v>110268.7035</v>
      </c>
    </row>
    <row r="1877">
      <c r="A1877" s="152">
        <v>1.5683184E9</v>
      </c>
      <c r="B1877" s="152">
        <v>126280.815</v>
      </c>
      <c r="C1877" s="153">
        <f>IFERROR(__xludf.DUMMYFUNCTION("TO_DATE(INT((A1877/(60*60*24))+""1/1/1970""))"),43720.0)</f>
        <v>43720</v>
      </c>
      <c r="M1877" s="13">
        <v>1.54008E9</v>
      </c>
      <c r="N1877" s="13">
        <v>31728.4862</v>
      </c>
      <c r="P1877" s="152">
        <v>1.5294672E9</v>
      </c>
      <c r="Q1877" s="152">
        <v>188166.8584</v>
      </c>
      <c r="S1877" s="152">
        <v>1.547478E9</v>
      </c>
      <c r="T1877" s="152">
        <v>10075.3989</v>
      </c>
      <c r="V1877" s="152">
        <v>1.519956E9</v>
      </c>
      <c r="W1877" s="152">
        <v>94680.0478</v>
      </c>
      <c r="Y1877" s="152">
        <v>1.5167736E9</v>
      </c>
      <c r="Z1877" s="152">
        <v>88987.1886</v>
      </c>
      <c r="AA1877" s="153">
        <f>IFERROR(__xludf.DUMMYFUNCTION("TO_DATE(INT((AB1877/(60*60*24))+""1/1/1970""))"),44132.0)</f>
        <v>44132</v>
      </c>
      <c r="AB1877" s="156">
        <v>1.6039152E9</v>
      </c>
      <c r="AC1877" s="156">
        <v>221940.6638</v>
      </c>
      <c r="AD1877" s="153">
        <f>IFERROR(__xludf.DUMMYFUNCTION("TO_DATE(INT((AE1877/(60*60*24))+""1/1/1970""))"),44144.0)</f>
        <v>44144</v>
      </c>
      <c r="AE1877" s="152">
        <v>1.6049556E9</v>
      </c>
      <c r="AF1877" s="152">
        <v>119949.5065</v>
      </c>
      <c r="AG1877" s="153">
        <f>IFERROR(__xludf.DUMMYFUNCTION("TO_DATE(INT((AH1877/(60*60*24))+""1/1/1970""))"),43762.0)</f>
        <v>43762</v>
      </c>
      <c r="AH1877" s="152">
        <v>1.571928585E9</v>
      </c>
      <c r="AI1877" s="152">
        <v>110100.6922</v>
      </c>
    </row>
    <row r="1878">
      <c r="A1878" s="156">
        <v>1.56838146E9</v>
      </c>
      <c r="B1878" s="156">
        <v>126460.4373</v>
      </c>
      <c r="C1878" s="153">
        <f>IFERROR(__xludf.DUMMYFUNCTION("TO_DATE(INT((A1878/(60*60*24))+""1/1/1970""))"),43721.0)</f>
        <v>43721</v>
      </c>
      <c r="M1878" s="13">
        <v>1.5401664E9</v>
      </c>
      <c r="N1878" s="13">
        <v>31755.7934</v>
      </c>
      <c r="P1878" s="156">
        <v>1.5295068E9</v>
      </c>
      <c r="Q1878" s="156">
        <v>188166.8584</v>
      </c>
      <c r="S1878" s="156">
        <v>1.5474996E9</v>
      </c>
      <c r="T1878" s="156">
        <v>10075.3989</v>
      </c>
      <c r="V1878" s="156">
        <v>1.5199956E9</v>
      </c>
      <c r="W1878" s="156">
        <v>94843.2185</v>
      </c>
      <c r="Y1878" s="156">
        <v>1.5168132E9</v>
      </c>
      <c r="Z1878" s="156">
        <v>88987.1886</v>
      </c>
      <c r="AA1878" s="153">
        <f>IFERROR(__xludf.DUMMYFUNCTION("TO_DATE(INT((AB1878/(60*60*24))+""1/1/1970""))"),44133.0)</f>
        <v>44133</v>
      </c>
      <c r="AB1878" s="152">
        <v>1.603944E9</v>
      </c>
      <c r="AC1878" s="152">
        <v>221940.6638</v>
      </c>
      <c r="AD1878" s="153">
        <f>IFERROR(__xludf.DUMMYFUNCTION("TO_DATE(INT((AE1878/(60*60*24))+""1/1/1970""))"),44145.0)</f>
        <v>44145</v>
      </c>
      <c r="AE1878" s="156">
        <v>1.6049844E9</v>
      </c>
      <c r="AF1878" s="156">
        <v>120883.8665</v>
      </c>
      <c r="AG1878" s="153">
        <f>IFERROR(__xludf.DUMMYFUNCTION("TO_DATE(INT((AH1878/(60*60*24))+""1/1/1970""))"),43762.0)</f>
        <v>43762</v>
      </c>
      <c r="AH1878" s="156">
        <v>1.57194438E9</v>
      </c>
      <c r="AI1878" s="156">
        <v>110145.6952</v>
      </c>
    </row>
    <row r="1879">
      <c r="A1879" s="152">
        <v>1.5684048E9</v>
      </c>
      <c r="B1879" s="152">
        <v>126197.2698</v>
      </c>
      <c r="C1879" s="153">
        <f>IFERROR(__xludf.DUMMYFUNCTION("TO_DATE(INT((A1879/(60*60*24))+""1/1/1970""))"),43721.0)</f>
        <v>43721</v>
      </c>
      <c r="M1879" s="13">
        <v>1.5402168E9</v>
      </c>
      <c r="N1879" s="13">
        <v>31755.7934</v>
      </c>
      <c r="P1879" s="152">
        <v>1.5295248E9</v>
      </c>
      <c r="Q1879" s="152">
        <v>188166.8584</v>
      </c>
      <c r="S1879" s="152">
        <v>1.5475644E9</v>
      </c>
      <c r="T1879" s="152">
        <v>10070.0703</v>
      </c>
      <c r="V1879" s="152">
        <v>1.520028E9</v>
      </c>
      <c r="W1879" s="152">
        <v>94666.4185</v>
      </c>
      <c r="Y1879" s="152">
        <v>1.5168348E9</v>
      </c>
      <c r="Z1879" s="152">
        <v>88987.1886</v>
      </c>
      <c r="AA1879" s="153">
        <f>IFERROR(__xludf.DUMMYFUNCTION("TO_DATE(INT((AB1879/(60*60*24))+""1/1/1970""))"),44133.0)</f>
        <v>44133</v>
      </c>
      <c r="AB1879" s="156">
        <v>1.60398E9</v>
      </c>
      <c r="AC1879" s="156">
        <v>224055.5279</v>
      </c>
      <c r="AD1879" s="153">
        <f>IFERROR(__xludf.DUMMYFUNCTION("TO_DATE(INT((AE1879/(60*60*24))+""1/1/1970""))"),44145.0)</f>
        <v>44145</v>
      </c>
      <c r="AE1879" s="152">
        <v>1.6050204E9</v>
      </c>
      <c r="AF1879" s="152">
        <v>120883.8665</v>
      </c>
      <c r="AG1879" s="153">
        <f>IFERROR(__xludf.DUMMYFUNCTION("TO_DATE(INT((AH1879/(60*60*24))+""1/1/1970""))"),43762.0)</f>
        <v>43762</v>
      </c>
      <c r="AH1879" s="152">
        <v>1.571960184E9</v>
      </c>
      <c r="AI1879" s="152">
        <v>110241.7017</v>
      </c>
    </row>
    <row r="1880">
      <c r="A1880" s="156">
        <v>1.56864066E9</v>
      </c>
      <c r="B1880" s="156">
        <v>125654.2259</v>
      </c>
      <c r="C1880" s="153">
        <f>IFERROR(__xludf.DUMMYFUNCTION("TO_DATE(INT((A1880/(60*60*24))+""1/1/1970""))"),43724.0)</f>
        <v>43724</v>
      </c>
      <c r="M1880" s="13">
        <v>1.5402384E9</v>
      </c>
      <c r="N1880" s="13">
        <v>31755.7934</v>
      </c>
      <c r="P1880" s="156">
        <v>1.5295536E9</v>
      </c>
      <c r="Q1880" s="156">
        <v>188725.0695</v>
      </c>
      <c r="S1880" s="156">
        <v>1.547586E9</v>
      </c>
      <c r="T1880" s="156">
        <v>10070.0703</v>
      </c>
      <c r="V1880" s="156">
        <v>1.5202044E9</v>
      </c>
      <c r="W1880" s="156">
        <v>94674.6212</v>
      </c>
      <c r="Y1880" s="156">
        <v>1.5168528E9</v>
      </c>
      <c r="Z1880" s="156">
        <v>89586.3313</v>
      </c>
      <c r="AA1880" s="153">
        <f>IFERROR(__xludf.DUMMYFUNCTION("TO_DATE(INT((AB1880/(60*60*24))+""1/1/1970""))"),44133.0)</f>
        <v>44133</v>
      </c>
      <c r="AB1880" s="152">
        <v>1.603998E9</v>
      </c>
      <c r="AC1880" s="152">
        <v>222714.6569</v>
      </c>
      <c r="AD1880" s="153">
        <f>IFERROR(__xludf.DUMMYFUNCTION("TO_DATE(INT((AE1880/(60*60*24))+""1/1/1970""))"),44145.0)</f>
        <v>44145</v>
      </c>
      <c r="AE1880" s="156">
        <v>1.6050384E9</v>
      </c>
      <c r="AF1880" s="156">
        <v>120883.8665</v>
      </c>
      <c r="AG1880" s="153">
        <f>IFERROR(__xludf.DUMMYFUNCTION("TO_DATE(INT((AH1880/(60*60*24))+""1/1/1970""))"),43762.0)</f>
        <v>43762</v>
      </c>
      <c r="AH1880" s="156">
        <v>1.571961582E9</v>
      </c>
      <c r="AI1880" s="156">
        <v>110241.7017</v>
      </c>
    </row>
    <row r="1881">
      <c r="A1881" s="152">
        <v>1.568664E9</v>
      </c>
      <c r="B1881" s="152">
        <v>125808.7845</v>
      </c>
      <c r="C1881" s="153">
        <f>IFERROR(__xludf.DUMMYFUNCTION("TO_DATE(INT((A1881/(60*60*24))+""1/1/1970""))"),43724.0)</f>
        <v>43724</v>
      </c>
      <c r="M1881" s="13">
        <v>1.5403032E9</v>
      </c>
      <c r="N1881" s="13">
        <v>31737.9246</v>
      </c>
      <c r="P1881" s="152">
        <v>1.5295932E9</v>
      </c>
      <c r="Q1881" s="152">
        <v>188725.0695</v>
      </c>
      <c r="S1881" s="152">
        <v>1.5476508E9</v>
      </c>
      <c r="T1881" s="152">
        <v>10080.6284</v>
      </c>
      <c r="V1881" s="152">
        <v>1.520244E9</v>
      </c>
      <c r="W1881" s="152">
        <v>94832.445</v>
      </c>
      <c r="Y1881" s="152">
        <v>1.5168924E9</v>
      </c>
      <c r="Z1881" s="152">
        <v>89586.3313</v>
      </c>
      <c r="AA1881" s="153">
        <f>IFERROR(__xludf.DUMMYFUNCTION("TO_DATE(INT((AB1881/(60*60*24))+""1/1/1970""))"),44133.0)</f>
        <v>44133</v>
      </c>
      <c r="AB1881" s="156">
        <v>1.6040016E9</v>
      </c>
      <c r="AC1881" s="156">
        <v>221974.4446</v>
      </c>
      <c r="AD1881" s="153">
        <f>IFERROR(__xludf.DUMMYFUNCTION("TO_DATE(INT((AE1881/(60*60*24))+""1/1/1970""))"),44145.0)</f>
        <v>44145</v>
      </c>
      <c r="AE1881" s="152">
        <v>1.605042E9</v>
      </c>
      <c r="AF1881" s="152">
        <v>120883.8665</v>
      </c>
      <c r="AG1881" s="153">
        <f>IFERROR(__xludf.DUMMYFUNCTION("TO_DATE(INT((AH1881/(60*60*24))+""1/1/1970""))"),43763.0)</f>
        <v>43763</v>
      </c>
      <c r="AH1881" s="152">
        <v>1.571975977E9</v>
      </c>
      <c r="AI1881" s="152">
        <v>110241.7017</v>
      </c>
    </row>
    <row r="1882">
      <c r="A1882" s="156">
        <v>1.56872706E9</v>
      </c>
      <c r="B1882" s="156">
        <v>125666.7577</v>
      </c>
      <c r="C1882" s="153">
        <f>IFERROR(__xludf.DUMMYFUNCTION("TO_DATE(INT((A1882/(60*60*24))+""1/1/1970""))"),43725.0)</f>
        <v>43725</v>
      </c>
      <c r="M1882" s="13">
        <v>1.5403248E9</v>
      </c>
      <c r="N1882" s="13">
        <v>31737.9246</v>
      </c>
      <c r="P1882" s="156">
        <v>1.5296112E9</v>
      </c>
      <c r="Q1882" s="156">
        <v>188725.0695</v>
      </c>
      <c r="S1882" s="156">
        <v>1.5476724E9</v>
      </c>
      <c r="T1882" s="156">
        <v>10080.6284</v>
      </c>
      <c r="V1882" s="156">
        <v>1.5202836E9</v>
      </c>
      <c r="W1882" s="156">
        <v>94616.7288</v>
      </c>
      <c r="Y1882" s="156">
        <v>1.5169212E9</v>
      </c>
      <c r="Z1882" s="156">
        <v>89586.3313</v>
      </c>
      <c r="AA1882" s="153">
        <f>IFERROR(__xludf.DUMMYFUNCTION("TO_DATE(INT((AB1882/(60*60*24))+""1/1/1970""))"),44134.0)</f>
        <v>44134</v>
      </c>
      <c r="AB1882" s="152">
        <v>1.6040304E9</v>
      </c>
      <c r="AC1882" s="152">
        <v>221974.4446</v>
      </c>
      <c r="AD1882" s="153">
        <f>IFERROR(__xludf.DUMMYFUNCTION("TO_DATE(INT((AE1882/(60*60*24))+""1/1/1970""))"),44146.0)</f>
        <v>44146</v>
      </c>
      <c r="AE1882" s="156">
        <v>1.6050708E9</v>
      </c>
      <c r="AF1882" s="156">
        <v>120515.9365</v>
      </c>
      <c r="AG1882" s="153">
        <f>IFERROR(__xludf.DUMMYFUNCTION("TO_DATE(INT((AH1882/(60*60*24))+""1/1/1970""))"),43763.0)</f>
        <v>43763</v>
      </c>
      <c r="AH1882" s="156">
        <v>1.57199214E9</v>
      </c>
      <c r="AI1882" s="156">
        <v>110241.7017</v>
      </c>
    </row>
    <row r="1883">
      <c r="A1883" s="152">
        <v>1.5687504E9</v>
      </c>
      <c r="B1883" s="152">
        <v>126126.2564</v>
      </c>
      <c r="C1883" s="153">
        <f>IFERROR(__xludf.DUMMYFUNCTION("TO_DATE(INT((A1883/(60*60*24))+""1/1/1970""))"),43725.0)</f>
        <v>43725</v>
      </c>
      <c r="M1883" s="13">
        <v>1.5403896E9</v>
      </c>
      <c r="N1883" s="13">
        <v>31914.853</v>
      </c>
      <c r="P1883" s="152">
        <v>1.52964E9</v>
      </c>
      <c r="Q1883" s="152">
        <v>186787.1162</v>
      </c>
      <c r="S1883" s="152">
        <v>1.5477372E9</v>
      </c>
      <c r="T1883" s="152">
        <v>10075.1815</v>
      </c>
      <c r="V1883" s="152">
        <v>1.5202908E9</v>
      </c>
      <c r="W1883" s="152">
        <v>94674.0423</v>
      </c>
      <c r="Y1883" s="152">
        <v>1.516932E9</v>
      </c>
      <c r="Z1883" s="152">
        <v>89580.9238</v>
      </c>
      <c r="AA1883" s="153">
        <f>IFERROR(__xludf.DUMMYFUNCTION("TO_DATE(INT((AB1883/(60*60*24))+""1/1/1970""))"),44134.0)</f>
        <v>44134</v>
      </c>
      <c r="AB1883" s="156">
        <v>1.6040664E9</v>
      </c>
      <c r="AC1883" s="156">
        <v>216771.3601</v>
      </c>
      <c r="AD1883" s="153">
        <f>IFERROR(__xludf.DUMMYFUNCTION("TO_DATE(INT((AE1883/(60*60*24))+""1/1/1970""))"),44146.0)</f>
        <v>44146</v>
      </c>
      <c r="AE1883" s="152">
        <v>1.6051068E9</v>
      </c>
      <c r="AF1883" s="152">
        <v>120515.9365</v>
      </c>
      <c r="AG1883" s="153">
        <f>IFERROR(__xludf.DUMMYFUNCTION("TO_DATE(INT((AH1883/(60*60*24))+""1/1/1970""))"),43763.0)</f>
        <v>43763</v>
      </c>
      <c r="AH1883" s="152">
        <v>1.572007965E9</v>
      </c>
      <c r="AI1883" s="152">
        <v>110241.7017</v>
      </c>
    </row>
    <row r="1884">
      <c r="A1884" s="156">
        <v>1.56881346E9</v>
      </c>
      <c r="B1884" s="156">
        <v>125896.507</v>
      </c>
      <c r="C1884" s="153">
        <f>IFERROR(__xludf.DUMMYFUNCTION("TO_DATE(INT((A1884/(60*60*24))+""1/1/1970""))"),43726.0)</f>
        <v>43726</v>
      </c>
      <c r="M1884" s="13">
        <v>1.5404112E9</v>
      </c>
      <c r="N1884" s="13">
        <v>31914.853</v>
      </c>
      <c r="P1884" s="156">
        <v>1.5296796E9</v>
      </c>
      <c r="Q1884" s="156">
        <v>186787.1162</v>
      </c>
      <c r="S1884" s="156">
        <v>1.5477588E9</v>
      </c>
      <c r="T1884" s="156">
        <v>10075.1815</v>
      </c>
      <c r="V1884" s="156">
        <v>1.5203232E9</v>
      </c>
      <c r="W1884" s="156">
        <v>94650.4456</v>
      </c>
      <c r="Y1884" s="156">
        <v>1.5169716E9</v>
      </c>
      <c r="Z1884" s="156">
        <v>89580.9238</v>
      </c>
      <c r="AA1884" s="153">
        <f>IFERROR(__xludf.DUMMYFUNCTION("TO_DATE(INT((AB1884/(60*60*24))+""1/1/1970""))"),44134.0)</f>
        <v>44134</v>
      </c>
      <c r="AB1884" s="152">
        <v>1.6040844E9</v>
      </c>
      <c r="AC1884" s="152">
        <v>209152.9481</v>
      </c>
      <c r="AD1884" s="153">
        <f>IFERROR(__xludf.DUMMYFUNCTION("TO_DATE(INT((AE1884/(60*60*24))+""1/1/1970""))"),44146.0)</f>
        <v>44146</v>
      </c>
      <c r="AE1884" s="156">
        <v>1.6051248E9</v>
      </c>
      <c r="AF1884" s="156">
        <v>120515.9365</v>
      </c>
      <c r="AG1884" s="153">
        <f>IFERROR(__xludf.DUMMYFUNCTION("TO_DATE(INT((AH1884/(60*60*24))+""1/1/1970""))"),43763.0)</f>
        <v>43763</v>
      </c>
      <c r="AH1884" s="156">
        <v>1.57202376E9</v>
      </c>
      <c r="AI1884" s="156">
        <v>110667.7304</v>
      </c>
    </row>
    <row r="1885">
      <c r="A1885" s="152">
        <v>1.5688368E9</v>
      </c>
      <c r="B1885" s="152">
        <v>126201.4471</v>
      </c>
      <c r="C1885" s="153">
        <f>IFERROR(__xludf.DUMMYFUNCTION("TO_DATE(INT((A1885/(60*60*24))+""1/1/1970""))"),43726.0)</f>
        <v>43726</v>
      </c>
      <c r="M1885" s="13">
        <v>1.540476E9</v>
      </c>
      <c r="N1885" s="13">
        <v>31909.1502</v>
      </c>
      <c r="P1885" s="152">
        <v>1.5296976E9</v>
      </c>
      <c r="Q1885" s="152">
        <v>186787.1162</v>
      </c>
      <c r="S1885" s="152">
        <v>1.5478236E9</v>
      </c>
      <c r="T1885" s="152">
        <v>10072.0448</v>
      </c>
      <c r="V1885" s="152">
        <v>1.5203628E9</v>
      </c>
      <c r="W1885" s="152">
        <v>93975.6901</v>
      </c>
      <c r="Y1885" s="152">
        <v>1.517004E9</v>
      </c>
      <c r="Z1885" s="152">
        <v>89580.9238</v>
      </c>
      <c r="AA1885" s="153">
        <f>IFERROR(__xludf.DUMMYFUNCTION("TO_DATE(INT((AB1885/(60*60*24))+""1/1/1970""))"),44134.0)</f>
        <v>44134</v>
      </c>
      <c r="AB1885" s="156">
        <v>1.604088E9</v>
      </c>
      <c r="AC1885" s="156">
        <v>209754.6347</v>
      </c>
      <c r="AD1885" s="153">
        <f>IFERROR(__xludf.DUMMYFUNCTION("TO_DATE(INT((AE1885/(60*60*24))+""1/1/1970""))"),44146.0)</f>
        <v>44146</v>
      </c>
      <c r="AE1885" s="152">
        <v>1.6051284E9</v>
      </c>
      <c r="AF1885" s="152">
        <v>120515.9365</v>
      </c>
      <c r="AG1885" s="153">
        <f>IFERROR(__xludf.DUMMYFUNCTION("TO_DATE(INT((AH1885/(60*60*24))+""1/1/1970""))"),43763.0)</f>
        <v>43763</v>
      </c>
      <c r="AH1885" s="152">
        <v>1.572039562E9</v>
      </c>
      <c r="AI1885" s="152">
        <v>110615.7135</v>
      </c>
    </row>
    <row r="1886">
      <c r="A1886" s="156">
        <v>1.56889986E9</v>
      </c>
      <c r="B1886" s="156">
        <v>126418.6647</v>
      </c>
      <c r="C1886" s="153">
        <f>IFERROR(__xludf.DUMMYFUNCTION("TO_DATE(INT((A1886/(60*60*24))+""1/1/1970""))"),43727.0)</f>
        <v>43727</v>
      </c>
      <c r="M1886" s="13">
        <v>1.5404976E9</v>
      </c>
      <c r="N1886" s="13">
        <v>31909.1502</v>
      </c>
      <c r="P1886" s="156">
        <v>1.5297264E9</v>
      </c>
      <c r="Q1886" s="156">
        <v>187344.8275</v>
      </c>
      <c r="S1886" s="156">
        <v>1.5478452E9</v>
      </c>
      <c r="T1886" s="156">
        <v>10072.0448</v>
      </c>
      <c r="V1886" s="156">
        <v>1.5203772E9</v>
      </c>
      <c r="W1886" s="156">
        <v>94121.8806</v>
      </c>
      <c r="Y1886" s="156">
        <v>1.5170112E9</v>
      </c>
      <c r="Z1886" s="156">
        <v>89864.9939</v>
      </c>
      <c r="AA1886" s="153">
        <f>IFERROR(__xludf.DUMMYFUNCTION("TO_DATE(INT((AB1886/(60*60*24))+""1/1/1970""))"),44135.0)</f>
        <v>44135</v>
      </c>
      <c r="AB1886" s="152">
        <v>1.6041168E9</v>
      </c>
      <c r="AC1886" s="152">
        <v>209754.6347</v>
      </c>
      <c r="AD1886" s="153">
        <f>IFERROR(__xludf.DUMMYFUNCTION("TO_DATE(INT((AE1886/(60*60*24))+""1/1/1970""))"),44147.0)</f>
        <v>44147</v>
      </c>
      <c r="AE1886" s="156">
        <v>1.6051572E9</v>
      </c>
      <c r="AF1886" s="156">
        <v>121334.2515</v>
      </c>
      <c r="AG1886" s="153">
        <f>IFERROR(__xludf.DUMMYFUNCTION("TO_DATE(INT((AH1886/(60*60*24))+""1/1/1970""))"),43763.0)</f>
        <v>43763</v>
      </c>
      <c r="AH1886" s="156">
        <v>1.572047987E9</v>
      </c>
      <c r="AI1886" s="156">
        <v>110615.7135</v>
      </c>
    </row>
    <row r="1887">
      <c r="A1887" s="152">
        <v>1.5689232E9</v>
      </c>
      <c r="B1887" s="152">
        <v>126193.0926</v>
      </c>
      <c r="C1887" s="153">
        <f>IFERROR(__xludf.DUMMYFUNCTION("TO_DATE(INT((A1887/(60*60*24))+""1/1/1970""))"),43727.0)</f>
        <v>43727</v>
      </c>
      <c r="M1887" s="13">
        <v>1.5405624E9</v>
      </c>
      <c r="N1887" s="13">
        <v>31744.718</v>
      </c>
      <c r="P1887" s="152">
        <v>1.5299352E9</v>
      </c>
      <c r="Q1887" s="152">
        <v>187344.8275</v>
      </c>
      <c r="S1887" s="152">
        <v>1.547856E9</v>
      </c>
      <c r="T1887" s="152">
        <v>10076.7013</v>
      </c>
      <c r="V1887" s="152">
        <v>1.5204024E9</v>
      </c>
      <c r="W1887" s="152">
        <v>94185.4948</v>
      </c>
      <c r="Y1887" s="152">
        <v>1.5171804E9</v>
      </c>
      <c r="Z1887" s="152">
        <v>89864.9939</v>
      </c>
      <c r="AA1887" s="153">
        <f>IFERROR(__xludf.DUMMYFUNCTION("TO_DATE(INT((AB1887/(60*60*24))+""1/1/1970""))"),44137.0)</f>
        <v>44137</v>
      </c>
      <c r="AB1887" s="156">
        <v>1.6042932E9</v>
      </c>
      <c r="AC1887" s="156">
        <v>209754.6347</v>
      </c>
      <c r="AD1887" s="153">
        <f>IFERROR(__xludf.DUMMYFUNCTION("TO_DATE(INT((AE1887/(60*60*24))+""1/1/1970""))"),44147.0)</f>
        <v>44147</v>
      </c>
      <c r="AE1887" s="152">
        <v>1.6051932E9</v>
      </c>
      <c r="AF1887" s="152">
        <v>121334.2515</v>
      </c>
      <c r="AG1887" s="153">
        <f>IFERROR(__xludf.DUMMYFUNCTION("TO_DATE(INT((AH1887/(60*60*24))+""1/1/1970""))"),43764.0)</f>
        <v>43764</v>
      </c>
      <c r="AH1887" s="152">
        <v>1.572055603E9</v>
      </c>
      <c r="AI1887" s="152">
        <v>110615.7135</v>
      </c>
    </row>
    <row r="1888">
      <c r="A1888" s="156">
        <v>1.568952E9</v>
      </c>
      <c r="B1888" s="156">
        <v>126193.0926</v>
      </c>
      <c r="C1888" s="153">
        <f>IFERROR(__xludf.DUMMYFUNCTION("TO_DATE(INT((A1888/(60*60*24))+""1/1/1970""))"),43728.0)</f>
        <v>43728</v>
      </c>
      <c r="M1888" s="13">
        <v>1.540584E9</v>
      </c>
      <c r="N1888" s="13">
        <v>31744.718</v>
      </c>
      <c r="P1888" s="156">
        <v>1.5299568E9</v>
      </c>
      <c r="Q1888" s="156">
        <v>187344.8275</v>
      </c>
      <c r="S1888" s="156">
        <v>1.5480288E9</v>
      </c>
      <c r="T1888" s="156">
        <v>10077.6625</v>
      </c>
      <c r="V1888" s="156">
        <v>1.520442E9</v>
      </c>
      <c r="W1888" s="156">
        <v>94270.0293</v>
      </c>
      <c r="Y1888" s="156">
        <v>1.51722E9</v>
      </c>
      <c r="Z1888" s="156">
        <v>89867.5174</v>
      </c>
      <c r="AA1888" s="153">
        <f>IFERROR(__xludf.DUMMYFUNCTION("TO_DATE(INT((AB1888/(60*60*24))+""1/1/1970""))"),44137.0)</f>
        <v>44137</v>
      </c>
      <c r="AB1888" s="152">
        <v>1.6043292E9</v>
      </c>
      <c r="AC1888" s="152">
        <v>214870.4337</v>
      </c>
      <c r="AD1888" s="153">
        <f>IFERROR(__xludf.DUMMYFUNCTION("TO_DATE(INT((AE1888/(60*60*24))+""1/1/1970""))"),44147.0)</f>
        <v>44147</v>
      </c>
      <c r="AE1888" s="156">
        <v>1.6052112E9</v>
      </c>
      <c r="AF1888" s="156">
        <v>121334.2515</v>
      </c>
      <c r="AG1888" s="153">
        <f>IFERROR(__xludf.DUMMYFUNCTION("TO_DATE(INT((AH1888/(60*60*24))+""1/1/1970""))"),43764.0)</f>
        <v>43764</v>
      </c>
      <c r="AH1888" s="156">
        <v>1.572072036E9</v>
      </c>
      <c r="AI1888" s="156">
        <v>110615.7135</v>
      </c>
    </row>
    <row r="1889">
      <c r="A1889" s="152">
        <v>1.56899148E9</v>
      </c>
      <c r="B1889" s="152">
        <v>126370.8727</v>
      </c>
      <c r="C1889" s="153">
        <f>IFERROR(__xludf.DUMMYFUNCTION("TO_DATE(INT((A1889/(60*60*24))+""1/1/1970""))"),43728.0)</f>
        <v>43728</v>
      </c>
      <c r="M1889" s="13">
        <v>1.5405984E9</v>
      </c>
      <c r="N1889" s="13">
        <v>31740.8706</v>
      </c>
      <c r="P1889" s="152">
        <v>1.5299856E9</v>
      </c>
      <c r="Q1889" s="152">
        <v>183215.1344</v>
      </c>
      <c r="S1889" s="152">
        <v>1.5481152E9</v>
      </c>
      <c r="T1889" s="152">
        <v>10074.2304</v>
      </c>
      <c r="V1889" s="152">
        <v>1.5204636E9</v>
      </c>
      <c r="W1889" s="152">
        <v>94019.3201</v>
      </c>
      <c r="Y1889" s="152">
        <v>1.5172596E9</v>
      </c>
      <c r="Z1889" s="152">
        <v>89867.5174</v>
      </c>
      <c r="AA1889" s="153">
        <f>IFERROR(__xludf.DUMMYFUNCTION("TO_DATE(INT((AB1889/(60*60*24))+""1/1/1970""))"),44137.0)</f>
        <v>44137</v>
      </c>
      <c r="AB1889" s="156">
        <v>1.6043472E9</v>
      </c>
      <c r="AC1889" s="156">
        <v>209316.1987</v>
      </c>
      <c r="AD1889" s="153">
        <f>IFERROR(__xludf.DUMMYFUNCTION("TO_DATE(INT((AE1889/(60*60*24))+""1/1/1970""))"),44147.0)</f>
        <v>44147</v>
      </c>
      <c r="AE1889" s="152">
        <v>1.6052148E9</v>
      </c>
      <c r="AF1889" s="152">
        <v>121334.2515</v>
      </c>
      <c r="AG1889" s="153">
        <f>IFERROR(__xludf.DUMMYFUNCTION("TO_DATE(INT((AH1889/(60*60*24))+""1/1/1970""))"),43764.0)</f>
        <v>43764</v>
      </c>
      <c r="AH1889" s="152">
        <v>1.572087956E9</v>
      </c>
      <c r="AI1889" s="152">
        <v>110615.7135</v>
      </c>
    </row>
    <row r="1890">
      <c r="A1890" s="156">
        <v>1.5690096E9</v>
      </c>
      <c r="B1890" s="156">
        <v>125598.7081</v>
      </c>
      <c r="C1890" s="153">
        <f>IFERROR(__xludf.DUMMYFUNCTION("TO_DATE(INT((A1890/(60*60*24))+""1/1/1970""))"),43728.0)</f>
        <v>43728</v>
      </c>
      <c r="M1890" s="13">
        <v>1.5406848E9</v>
      </c>
      <c r="N1890" s="13">
        <v>31740.8706</v>
      </c>
      <c r="P1890" s="156">
        <v>1.5300252E9</v>
      </c>
      <c r="Q1890" s="156">
        <v>183215.1344</v>
      </c>
      <c r="S1890" s="156">
        <v>1.5481692E9</v>
      </c>
      <c r="T1890" s="156">
        <v>10074.2304</v>
      </c>
      <c r="V1890" s="156">
        <v>1.5204816E9</v>
      </c>
      <c r="W1890" s="156">
        <v>93831.5719</v>
      </c>
      <c r="Y1890" s="156">
        <v>1.5172668E9</v>
      </c>
      <c r="Z1890" s="156">
        <v>89867.5174</v>
      </c>
      <c r="AA1890" s="153">
        <f>IFERROR(__xludf.DUMMYFUNCTION("TO_DATE(INT((AB1890/(60*60*24))+""1/1/1970""))"),44137.0)</f>
        <v>44137</v>
      </c>
      <c r="AB1890" s="152">
        <v>1.6043508E9</v>
      </c>
      <c r="AC1890" s="152">
        <v>210786.1389</v>
      </c>
      <c r="AD1890" s="153">
        <f>IFERROR(__xludf.DUMMYFUNCTION("TO_DATE(INT((AE1890/(60*60*24))+""1/1/1970""))"),44148.0)</f>
        <v>44148</v>
      </c>
      <c r="AE1890" s="156">
        <v>1.6052436E9</v>
      </c>
      <c r="AF1890" s="156">
        <v>120864.5365</v>
      </c>
      <c r="AG1890" s="153">
        <f>IFERROR(__xludf.DUMMYFUNCTION("TO_DATE(INT((AH1890/(60*60*24))+""1/1/1970""))"),43764.0)</f>
        <v>43764</v>
      </c>
      <c r="AH1890" s="156">
        <v>1.572103799E9</v>
      </c>
      <c r="AI1890" s="156">
        <v>110615.7135</v>
      </c>
    </row>
    <row r="1891">
      <c r="A1891" s="152">
        <v>1.56924546E9</v>
      </c>
      <c r="B1891" s="152">
        <v>125313.343</v>
      </c>
      <c r="C1891" s="153">
        <f>IFERROR(__xludf.DUMMYFUNCTION("TO_DATE(INT((A1891/(60*60*24))+""1/1/1970""))"),43731.0)</f>
        <v>43731</v>
      </c>
      <c r="M1891" s="13">
        <v>1.5407712E9</v>
      </c>
      <c r="N1891" s="13">
        <v>31740.8706</v>
      </c>
      <c r="P1891" s="152">
        <v>1.5300432E9</v>
      </c>
      <c r="Q1891" s="152">
        <v>183215.1344</v>
      </c>
      <c r="S1891" s="152">
        <v>1.5481908E9</v>
      </c>
      <c r="T1891" s="152">
        <v>10074.2304</v>
      </c>
      <c r="V1891" s="152">
        <v>1.5205212E9</v>
      </c>
      <c r="W1891" s="152">
        <v>94277.7277</v>
      </c>
      <c r="Y1891" s="152">
        <v>1.5172992E9</v>
      </c>
      <c r="Z1891" s="152">
        <v>89502.3359</v>
      </c>
      <c r="AA1891" s="153">
        <f>IFERROR(__xludf.DUMMYFUNCTION("TO_DATE(INT((AB1891/(60*60*24))+""1/1/1970""))"),44138.0)</f>
        <v>44138</v>
      </c>
      <c r="AB1891" s="156">
        <v>1.6043796E9</v>
      </c>
      <c r="AC1891" s="156">
        <v>210786.1389</v>
      </c>
      <c r="AD1891" s="153">
        <f>IFERROR(__xludf.DUMMYFUNCTION("TO_DATE(INT((AE1891/(60*60*24))+""1/1/1970""))"),44148.0)</f>
        <v>44148</v>
      </c>
      <c r="AE1891" s="152">
        <v>1.6052796E9</v>
      </c>
      <c r="AF1891" s="152">
        <v>120864.5365</v>
      </c>
      <c r="AG1891" s="153">
        <f>IFERROR(__xludf.DUMMYFUNCTION("TO_DATE(INT((AH1891/(60*60*24))+""1/1/1970""))"),43764.0)</f>
        <v>43764</v>
      </c>
      <c r="AH1891" s="152">
        <v>1.572119836E9</v>
      </c>
      <c r="AI1891" s="152">
        <v>110615.7135</v>
      </c>
    </row>
    <row r="1892">
      <c r="A1892" s="156">
        <v>1.5692688E9</v>
      </c>
      <c r="B1892" s="156">
        <v>125569.3323</v>
      </c>
      <c r="C1892" s="153">
        <f>IFERROR(__xludf.DUMMYFUNCTION("TO_DATE(INT((A1892/(60*60*24))+""1/1/1970""))"),43731.0)</f>
        <v>43731</v>
      </c>
      <c r="M1892" s="13">
        <v>1.5408216E9</v>
      </c>
      <c r="N1892" s="13">
        <v>31740.8706</v>
      </c>
      <c r="P1892" s="156">
        <v>1.530072E9</v>
      </c>
      <c r="Q1892" s="156">
        <v>183884.7134</v>
      </c>
      <c r="S1892" s="156">
        <v>1.5482556E9</v>
      </c>
      <c r="T1892" s="156">
        <v>10062.3324</v>
      </c>
      <c r="V1892" s="156">
        <v>1.52055E9</v>
      </c>
      <c r="W1892" s="156">
        <v>94406.4167</v>
      </c>
      <c r="Y1892" s="156">
        <v>1.5173388E9</v>
      </c>
      <c r="Z1892" s="156">
        <v>89502.3359</v>
      </c>
      <c r="AA1892" s="153">
        <f>IFERROR(__xludf.DUMMYFUNCTION("TO_DATE(INT((AB1892/(60*60*24))+""1/1/1970""))"),44138.0)</f>
        <v>44138</v>
      </c>
      <c r="AB1892" s="152">
        <v>1.6044156E9</v>
      </c>
      <c r="AC1892" s="152">
        <v>216275.5656</v>
      </c>
      <c r="AD1892" s="153">
        <f>IFERROR(__xludf.DUMMYFUNCTION("TO_DATE(INT((AE1892/(60*60*24))+""1/1/1970""))"),44148.0)</f>
        <v>44148</v>
      </c>
      <c r="AE1892" s="156">
        <v>1.6052976E9</v>
      </c>
      <c r="AF1892" s="156">
        <v>120864.5365</v>
      </c>
      <c r="AG1892" s="153">
        <f>IFERROR(__xludf.DUMMYFUNCTION("TO_DATE(INT((AH1892/(60*60*24))+""1/1/1970""))"),43764.0)</f>
        <v>43764</v>
      </c>
      <c r="AH1892" s="156">
        <v>1.572132067E9</v>
      </c>
      <c r="AI1892" s="156">
        <v>110615.7135</v>
      </c>
    </row>
    <row r="1893">
      <c r="A1893" s="152">
        <v>1.56933186E9</v>
      </c>
      <c r="B1893" s="152">
        <v>126030.9524</v>
      </c>
      <c r="C1893" s="153">
        <f>IFERROR(__xludf.DUMMYFUNCTION("TO_DATE(INT((A1893/(60*60*24))+""1/1/1970""))"),43732.0)</f>
        <v>43732</v>
      </c>
      <c r="M1893" s="13">
        <v>1.5408432E9</v>
      </c>
      <c r="N1893" s="13">
        <v>31740.8706</v>
      </c>
      <c r="P1893" s="152">
        <v>1.5301116E9</v>
      </c>
      <c r="Q1893" s="152">
        <v>183884.7134</v>
      </c>
      <c r="S1893" s="152">
        <v>1.5482772E9</v>
      </c>
      <c r="T1893" s="152">
        <v>10062.3324</v>
      </c>
      <c r="V1893" s="152">
        <v>1.5205608E9</v>
      </c>
      <c r="W1893" s="152">
        <v>94424.3329</v>
      </c>
      <c r="Y1893" s="152">
        <v>1.5173532E9</v>
      </c>
      <c r="Z1893" s="152">
        <v>89502.3359</v>
      </c>
      <c r="AA1893" s="153">
        <f>IFERROR(__xludf.DUMMYFUNCTION("TO_DATE(INT((AB1893/(60*60*24))+""1/1/1970""))"),44138.0)</f>
        <v>44138</v>
      </c>
      <c r="AB1893" s="156">
        <v>1.6044336E9</v>
      </c>
      <c r="AC1893" s="156">
        <v>218884.1303</v>
      </c>
      <c r="AD1893" s="153">
        <f>IFERROR(__xludf.DUMMYFUNCTION("TO_DATE(INT((AE1893/(60*60*24))+""1/1/1970""))"),44148.0)</f>
        <v>44148</v>
      </c>
      <c r="AE1893" s="152">
        <v>1.6053012E9</v>
      </c>
      <c r="AF1893" s="152">
        <v>120864.5365</v>
      </c>
      <c r="AG1893" s="153">
        <f>IFERROR(__xludf.DUMMYFUNCTION("TO_DATE(INT((AH1893/(60*60*24))+""1/1/1970""))"),43765.0)</f>
        <v>43765</v>
      </c>
      <c r="AH1893" s="152">
        <v>1.572135644E9</v>
      </c>
      <c r="AI1893" s="152">
        <v>110615.7135</v>
      </c>
    </row>
    <row r="1894">
      <c r="A1894" s="156">
        <v>1.5693552E9</v>
      </c>
      <c r="B1894" s="156">
        <v>124587.3404</v>
      </c>
      <c r="C1894" s="153">
        <f>IFERROR(__xludf.DUMMYFUNCTION("TO_DATE(INT((A1894/(60*60*24))+""1/1/1970""))"),43732.0)</f>
        <v>43732</v>
      </c>
      <c r="M1894" s="13">
        <v>1.540908E9</v>
      </c>
      <c r="N1894" s="13">
        <v>31624.6183</v>
      </c>
      <c r="P1894" s="156">
        <v>1.5301296E9</v>
      </c>
      <c r="Q1894" s="156">
        <v>183884.7134</v>
      </c>
      <c r="S1894" s="156">
        <v>1.548342E9</v>
      </c>
      <c r="T1894" s="156">
        <v>10051.22</v>
      </c>
      <c r="V1894" s="156">
        <v>1.5206004E9</v>
      </c>
      <c r="W1894" s="156">
        <v>94300.9651</v>
      </c>
      <c r="Y1894" s="156">
        <v>1.5173784E9</v>
      </c>
      <c r="Z1894" s="156">
        <v>89702.7712</v>
      </c>
      <c r="AA1894" s="153">
        <f>IFERROR(__xludf.DUMMYFUNCTION("TO_DATE(INT((AB1894/(60*60*24))+""1/1/1970""))"),44138.0)</f>
        <v>44138</v>
      </c>
      <c r="AB1894" s="152">
        <v>1.6044372E9</v>
      </c>
      <c r="AC1894" s="152">
        <v>219054.3809</v>
      </c>
      <c r="AD1894" s="153">
        <f>IFERROR(__xludf.DUMMYFUNCTION("TO_DATE(INT((AE1894/(60*60*24))+""1/1/1970""))"),44149.0)</f>
        <v>44149</v>
      </c>
      <c r="AE1894" s="156">
        <v>1.60533E9</v>
      </c>
      <c r="AF1894" s="156">
        <v>120708.4365</v>
      </c>
      <c r="AG1894" s="153">
        <f>IFERROR(__xludf.DUMMYFUNCTION("TO_DATE(INT((AH1894/(60*60*24))+""1/1/1970""))"),43765.0)</f>
        <v>43765</v>
      </c>
      <c r="AH1894" s="156">
        <v>1.572153181E9</v>
      </c>
      <c r="AI1894" s="156">
        <v>110615.7135</v>
      </c>
    </row>
    <row r="1895">
      <c r="A1895" s="152">
        <v>1.56941826E9</v>
      </c>
      <c r="B1895" s="152">
        <v>124616.7162</v>
      </c>
      <c r="C1895" s="153">
        <f>IFERROR(__xludf.DUMMYFUNCTION("TO_DATE(INT((A1895/(60*60*24))+""1/1/1970""))"),43733.0)</f>
        <v>43733</v>
      </c>
      <c r="M1895" s="13">
        <v>1.5409296E9</v>
      </c>
      <c r="N1895" s="13">
        <v>31624.6183</v>
      </c>
      <c r="P1895" s="152">
        <v>1.5301584E9</v>
      </c>
      <c r="Q1895" s="152">
        <v>181397.2538</v>
      </c>
      <c r="S1895" s="152">
        <v>1.5483636E9</v>
      </c>
      <c r="T1895" s="152">
        <v>10051.22</v>
      </c>
      <c r="V1895" s="152">
        <v>1.5206328E9</v>
      </c>
      <c r="W1895" s="152">
        <v>94305.0939</v>
      </c>
      <c r="Y1895" s="152">
        <v>1.517418E9</v>
      </c>
      <c r="Z1895" s="152">
        <v>89702.7712</v>
      </c>
      <c r="AA1895" s="153">
        <f>IFERROR(__xludf.DUMMYFUNCTION("TO_DATE(INT((AB1895/(60*60*24))+""1/1/1970""))"),44139.0)</f>
        <v>44139</v>
      </c>
      <c r="AB1895" s="156">
        <v>1.604466E9</v>
      </c>
      <c r="AC1895" s="156">
        <v>219054.3809</v>
      </c>
      <c r="AD1895" s="153">
        <f>IFERROR(__xludf.DUMMYFUNCTION("TO_DATE(INT((AE1895/(60*60*24))+""1/1/1970""))"),44151.0)</f>
        <v>44151</v>
      </c>
      <c r="AE1895" s="152">
        <v>1.6055388E9</v>
      </c>
      <c r="AF1895" s="152">
        <v>120708.4365</v>
      </c>
      <c r="AG1895" s="153">
        <f>IFERROR(__xludf.DUMMYFUNCTION("TO_DATE(INT((AH1895/(60*60*24))+""1/1/1970""))"),43765.0)</f>
        <v>43765</v>
      </c>
      <c r="AH1895" s="152">
        <v>1.572169132E9</v>
      </c>
      <c r="AI1895" s="152">
        <v>110615.7135</v>
      </c>
    </row>
    <row r="1896">
      <c r="A1896" s="156">
        <v>1.5694416E9</v>
      </c>
      <c r="B1896" s="156">
        <v>125321.7361</v>
      </c>
      <c r="C1896" s="153">
        <f>IFERROR(__xludf.DUMMYFUNCTION("TO_DATE(INT((A1896/(60*60*24))+""1/1/1970""))"),43733.0)</f>
        <v>43733</v>
      </c>
      <c r="M1896" s="13">
        <v>1.5409944E9</v>
      </c>
      <c r="N1896" s="13">
        <v>31388.5058</v>
      </c>
      <c r="P1896" s="156">
        <v>1.530198E9</v>
      </c>
      <c r="Q1896" s="156">
        <v>181397.2538</v>
      </c>
      <c r="S1896" s="156">
        <v>1.5484284E9</v>
      </c>
      <c r="T1896" s="156">
        <v>10046.4416</v>
      </c>
      <c r="V1896" s="156">
        <v>1.5208056E9</v>
      </c>
      <c r="W1896" s="156">
        <v>94305.2888</v>
      </c>
      <c r="Y1896" s="156">
        <v>1.5174396E9</v>
      </c>
      <c r="Z1896" s="156">
        <v>89702.7712</v>
      </c>
      <c r="AA1896" s="153">
        <f>IFERROR(__xludf.DUMMYFUNCTION("TO_DATE(INT((AB1896/(60*60*24))+""1/1/1970""))"),44139.0)</f>
        <v>44139</v>
      </c>
      <c r="AB1896" s="152">
        <v>1.604502E9</v>
      </c>
      <c r="AC1896" s="152">
        <v>226644.9437</v>
      </c>
      <c r="AD1896" s="153">
        <f>IFERROR(__xludf.DUMMYFUNCTION("TO_DATE(INT((AE1896/(60*60*24))+""1/1/1970""))"),44151.0)</f>
        <v>44151</v>
      </c>
      <c r="AE1896" s="156">
        <v>1.6055568E9</v>
      </c>
      <c r="AF1896" s="156">
        <v>120708.4365</v>
      </c>
      <c r="AG1896" s="153">
        <f>IFERROR(__xludf.DUMMYFUNCTION("TO_DATE(INT((AH1896/(60*60*24))+""1/1/1970""))"),43765.0)</f>
        <v>43765</v>
      </c>
      <c r="AH1896" s="156">
        <v>1.572184932E9</v>
      </c>
      <c r="AI1896" s="156">
        <v>110615.7135</v>
      </c>
    </row>
    <row r="1897">
      <c r="A1897" s="152">
        <v>1.56950466E9</v>
      </c>
      <c r="B1897" s="152">
        <v>125258.7879</v>
      </c>
      <c r="C1897" s="153">
        <f>IFERROR(__xludf.DUMMYFUNCTION("TO_DATE(INT((A1897/(60*60*24))+""1/1/1970""))"),43734.0)</f>
        <v>43734</v>
      </c>
      <c r="M1897" s="13">
        <v>1.541016E9</v>
      </c>
      <c r="N1897" s="13">
        <v>31388.5058</v>
      </c>
      <c r="P1897" s="152">
        <v>1.530216E9</v>
      </c>
      <c r="Q1897" s="152">
        <v>181397.2538</v>
      </c>
      <c r="S1897" s="152">
        <v>1.54845E9</v>
      </c>
      <c r="T1897" s="152">
        <v>10046.4416</v>
      </c>
      <c r="V1897" s="152">
        <v>1.5208092E9</v>
      </c>
      <c r="W1897" s="152">
        <v>94302.8328</v>
      </c>
      <c r="Y1897" s="152">
        <v>1.5174576E9</v>
      </c>
      <c r="Z1897" s="152">
        <v>89764.0553</v>
      </c>
      <c r="AA1897" s="153">
        <f>IFERROR(__xludf.DUMMYFUNCTION("TO_DATE(INT((AB1897/(60*60*24))+""1/1/1970""))"),44139.0)</f>
        <v>44139</v>
      </c>
      <c r="AB1897" s="156">
        <v>1.60452E9</v>
      </c>
      <c r="AC1897" s="156">
        <v>230908.0431</v>
      </c>
      <c r="AD1897" s="153">
        <f>IFERROR(__xludf.DUMMYFUNCTION("TO_DATE(INT((AE1897/(60*60*24))+""1/1/1970""))"),44151.0)</f>
        <v>44151</v>
      </c>
      <c r="AE1897" s="152">
        <v>1.6055604E9</v>
      </c>
      <c r="AF1897" s="152">
        <v>120708.4365</v>
      </c>
      <c r="AG1897" s="153">
        <f>IFERROR(__xludf.DUMMYFUNCTION("TO_DATE(INT((AH1897/(60*60*24))+""1/1/1970""))"),43765.0)</f>
        <v>43765</v>
      </c>
      <c r="AH1897" s="152">
        <v>1.572200939E9</v>
      </c>
      <c r="AI1897" s="152">
        <v>110615.7135</v>
      </c>
    </row>
    <row r="1898">
      <c r="A1898" s="156">
        <v>1.569528E9</v>
      </c>
      <c r="B1898" s="156">
        <v>125061.5502</v>
      </c>
      <c r="C1898" s="153">
        <f>IFERROR(__xludf.DUMMYFUNCTION("TO_DATE(INT((A1898/(60*60*24))+""1/1/1970""))"),43734.0)</f>
        <v>43734</v>
      </c>
      <c r="M1898" s="13">
        <v>1.5410808E9</v>
      </c>
      <c r="N1898" s="13">
        <v>31589.5038</v>
      </c>
      <c r="P1898" s="156">
        <v>1.5302448E9</v>
      </c>
      <c r="Q1898" s="156">
        <v>183180.2451</v>
      </c>
      <c r="S1898" s="156">
        <v>1.5484608E9</v>
      </c>
      <c r="T1898" s="156">
        <v>10053.7725</v>
      </c>
      <c r="V1898" s="156">
        <v>1.5208452E9</v>
      </c>
      <c r="W1898" s="156">
        <v>94303.0094</v>
      </c>
      <c r="Y1898" s="156">
        <v>1.5174972E9</v>
      </c>
      <c r="Z1898" s="156">
        <v>89764.0553</v>
      </c>
      <c r="AA1898" s="153">
        <f>IFERROR(__xludf.DUMMYFUNCTION("TO_DATE(INT((AB1898/(60*60*24))+""1/1/1970""))"),44139.0)</f>
        <v>44139</v>
      </c>
      <c r="AB1898" s="152">
        <v>1.6045236E9</v>
      </c>
      <c r="AC1898" s="152">
        <v>230945.9398</v>
      </c>
      <c r="AD1898" s="153">
        <f>IFERROR(__xludf.DUMMYFUNCTION("TO_DATE(INT((AE1898/(60*60*24))+""1/1/1970""))"),44152.0)</f>
        <v>44152</v>
      </c>
      <c r="AE1898" s="156">
        <v>1.6055892E9</v>
      </c>
      <c r="AF1898" s="156">
        <v>120730.2865</v>
      </c>
      <c r="AG1898" s="153">
        <f>IFERROR(__xludf.DUMMYFUNCTION("TO_DATE(INT((AH1898/(60*60*24))+""1/1/1970""))"),43765.0)</f>
        <v>43765</v>
      </c>
      <c r="AH1898" s="156">
        <v>1.572217073E9</v>
      </c>
      <c r="AI1898" s="156">
        <v>110615.7135</v>
      </c>
    </row>
    <row r="1899">
      <c r="A1899" s="152">
        <v>1.56959106E9</v>
      </c>
      <c r="B1899" s="152">
        <v>125351.1119</v>
      </c>
      <c r="C1899" s="153">
        <f>IFERROR(__xludf.DUMMYFUNCTION("TO_DATE(INT((A1899/(60*60*24))+""1/1/1970""))"),43735.0)</f>
        <v>43735</v>
      </c>
      <c r="M1899" s="13">
        <v>1.5411024E9</v>
      </c>
      <c r="N1899" s="13">
        <v>31589.5038</v>
      </c>
      <c r="P1899" s="152">
        <v>1.5302844E9</v>
      </c>
      <c r="Q1899" s="152">
        <v>183180.2451</v>
      </c>
      <c r="S1899" s="152">
        <v>1.5486336E9</v>
      </c>
      <c r="T1899" s="152">
        <v>10052.0468</v>
      </c>
      <c r="V1899" s="152">
        <v>1.5208848E9</v>
      </c>
      <c r="W1899" s="152">
        <v>94302.1056</v>
      </c>
      <c r="Y1899" s="152">
        <v>1.517526E9</v>
      </c>
      <c r="Z1899" s="152">
        <v>89764.0553</v>
      </c>
      <c r="AA1899" s="153">
        <f>IFERROR(__xludf.DUMMYFUNCTION("TO_DATE(INT((AB1899/(60*60*24))+""1/1/1970""))"),44140.0)</f>
        <v>44140</v>
      </c>
      <c r="AB1899" s="156">
        <v>1.6045524E9</v>
      </c>
      <c r="AC1899" s="156">
        <v>230945.9398</v>
      </c>
      <c r="AD1899" s="153">
        <f>IFERROR(__xludf.DUMMYFUNCTION("TO_DATE(INT((AE1899/(60*60*24))+""1/1/1970""))"),44152.0)</f>
        <v>44152</v>
      </c>
      <c r="AE1899" s="152">
        <v>1.6056252E9</v>
      </c>
      <c r="AF1899" s="152">
        <v>120730.2865</v>
      </c>
      <c r="AG1899" s="153">
        <f>IFERROR(__xludf.DUMMYFUNCTION("TO_DATE(INT((AH1899/(60*60*24))+""1/1/1970""))"),43765.0)</f>
        <v>43765</v>
      </c>
      <c r="AH1899" s="152">
        <v>1.572220784E9</v>
      </c>
      <c r="AI1899" s="152">
        <v>110615.7135</v>
      </c>
    </row>
    <row r="1900">
      <c r="A1900" s="156">
        <v>1.5696144E9</v>
      </c>
      <c r="B1900" s="156">
        <v>124390.1027</v>
      </c>
      <c r="C1900" s="153">
        <f>IFERROR(__xludf.DUMMYFUNCTION("TO_DATE(INT((A1900/(60*60*24))+""1/1/1970""))"),43735.0)</f>
        <v>43735</v>
      </c>
      <c r="M1900" s="13">
        <v>1.5411672E9</v>
      </c>
      <c r="N1900" s="13">
        <v>31506.7894</v>
      </c>
      <c r="P1900" s="156">
        <v>1.5303024E9</v>
      </c>
      <c r="Q1900" s="156">
        <v>183180.2451</v>
      </c>
      <c r="S1900" s="156">
        <v>1.5486876E9</v>
      </c>
      <c r="T1900" s="156">
        <v>10052.0468</v>
      </c>
      <c r="V1900" s="156">
        <v>1.5208956E9</v>
      </c>
      <c r="W1900" s="156">
        <v>94301.6919</v>
      </c>
      <c r="Y1900" s="156">
        <v>1.5175368E9</v>
      </c>
      <c r="Z1900" s="156">
        <v>90437.46</v>
      </c>
      <c r="AA1900" s="153">
        <f>IFERROR(__xludf.DUMMYFUNCTION("TO_DATE(INT((AB1900/(60*60*24))+""1/1/1970""))"),44140.0)</f>
        <v>44140</v>
      </c>
      <c r="AB1900" s="152">
        <v>1.6045884E9</v>
      </c>
      <c r="AC1900" s="152">
        <v>240346.3112</v>
      </c>
      <c r="AD1900" s="153">
        <f>IFERROR(__xludf.DUMMYFUNCTION("TO_DATE(INT((AE1900/(60*60*24))+""1/1/1970""))"),44152.0)</f>
        <v>44152</v>
      </c>
      <c r="AE1900" s="156">
        <v>1.6056432E9</v>
      </c>
      <c r="AF1900" s="156">
        <v>120730.2865</v>
      </c>
      <c r="AG1900" s="153">
        <f>IFERROR(__xludf.DUMMYFUNCTION("TO_DATE(INT((AH1900/(60*60*24))+""1/1/1970""))"),43766.0)</f>
        <v>43766</v>
      </c>
      <c r="AH1900" s="156">
        <v>1.572233447E9</v>
      </c>
      <c r="AI1900" s="156">
        <v>110615.7135</v>
      </c>
    </row>
    <row r="1901">
      <c r="A1901" s="152">
        <v>1.56985026E9</v>
      </c>
      <c r="B1901" s="152">
        <v>124671.2713</v>
      </c>
      <c r="C1901" s="153">
        <f>IFERROR(__xludf.DUMMYFUNCTION("TO_DATE(INT((A1901/(60*60*24))+""1/1/1970""))"),43738.0)</f>
        <v>43738</v>
      </c>
      <c r="M1901" s="13">
        <v>1.5411888E9</v>
      </c>
      <c r="N1901" s="13">
        <v>31506.7894</v>
      </c>
      <c r="P1901" s="152">
        <v>1.5303312E9</v>
      </c>
      <c r="Q1901" s="152">
        <v>183725.6071</v>
      </c>
      <c r="S1901" s="152">
        <v>1.5487092E9</v>
      </c>
      <c r="T1901" s="152">
        <v>10052.0468</v>
      </c>
      <c r="V1901" s="152">
        <v>1.5209244E9</v>
      </c>
      <c r="W1901" s="152">
        <v>94296.2583</v>
      </c>
      <c r="Y1901" s="152">
        <v>1.5175764E9</v>
      </c>
      <c r="Z1901" s="152">
        <v>90437.46</v>
      </c>
      <c r="AA1901" s="153">
        <f>IFERROR(__xludf.DUMMYFUNCTION("TO_DATE(INT((AB1901/(60*60*24))+""1/1/1970""))"),44140.0)</f>
        <v>44140</v>
      </c>
      <c r="AB1901" s="156">
        <v>1.6046064E9</v>
      </c>
      <c r="AC1901" s="156">
        <v>241261.7805</v>
      </c>
      <c r="AD1901" s="153">
        <f>IFERROR(__xludf.DUMMYFUNCTION("TO_DATE(INT((AE1901/(60*60*24))+""1/1/1970""))"),44152.0)</f>
        <v>44152</v>
      </c>
      <c r="AE1901" s="152">
        <v>1.6056468E9</v>
      </c>
      <c r="AF1901" s="152">
        <v>120730.2865</v>
      </c>
      <c r="AG1901" s="153">
        <f>IFERROR(__xludf.DUMMYFUNCTION("TO_DATE(INT((AH1901/(60*60*24))+""1/1/1970""))"),43766.0)</f>
        <v>43766</v>
      </c>
      <c r="AH1901" s="152">
        <v>1.572249839E9</v>
      </c>
      <c r="AI1901" s="152">
        <v>110615.7135</v>
      </c>
    </row>
    <row r="1902">
      <c r="A1902" s="156">
        <v>1.5698736E9</v>
      </c>
      <c r="B1902" s="156">
        <v>124965.0296</v>
      </c>
      <c r="C1902" s="153">
        <f>IFERROR(__xludf.DUMMYFUNCTION("TO_DATE(INT((A1902/(60*60*24))+""1/1/1970""))"),43738.0)</f>
        <v>43738</v>
      </c>
      <c r="M1902" s="13">
        <v>1.5412032E9</v>
      </c>
      <c r="N1902" s="13">
        <v>31278.7285</v>
      </c>
      <c r="P1902" s="156">
        <v>1.530504E9</v>
      </c>
      <c r="Q1902" s="156">
        <v>183725.6071</v>
      </c>
      <c r="S1902" s="156">
        <v>1.548774E9</v>
      </c>
      <c r="T1902" s="156">
        <v>10049.6325</v>
      </c>
      <c r="V1902" s="156">
        <v>1.520964E9</v>
      </c>
      <c r="W1902" s="156">
        <v>94287.2911</v>
      </c>
      <c r="Y1902" s="156">
        <v>1.5176088E9</v>
      </c>
      <c r="Z1902" s="156">
        <v>90437.46</v>
      </c>
      <c r="AA1902" s="153">
        <f>IFERROR(__xludf.DUMMYFUNCTION("TO_DATE(INT((AB1902/(60*60*24))+""1/1/1970""))"),44140.0)</f>
        <v>44140</v>
      </c>
      <c r="AB1902" s="152">
        <v>1.60461E9</v>
      </c>
      <c r="AC1902" s="152">
        <v>242140.3946</v>
      </c>
      <c r="AD1902" s="153">
        <f>IFERROR(__xludf.DUMMYFUNCTION("TO_DATE(INT((AE1902/(60*60*24))+""1/1/1970""))"),44153.0)</f>
        <v>44153</v>
      </c>
      <c r="AE1902" s="156">
        <v>1.6056756E9</v>
      </c>
      <c r="AF1902" s="156">
        <v>123147.9415</v>
      </c>
      <c r="AG1902" s="153">
        <f>IFERROR(__xludf.DUMMYFUNCTION("TO_DATE(INT((AH1902/(60*60*24))+""1/1/1970""))"),43766.0)</f>
        <v>43766</v>
      </c>
      <c r="AH1902" s="156">
        <v>1.572265634E9</v>
      </c>
      <c r="AI1902" s="156">
        <v>110615.7135</v>
      </c>
    </row>
    <row r="1903">
      <c r="A1903" s="152">
        <v>1.56993666E9</v>
      </c>
      <c r="B1903" s="152">
        <v>125426.6497</v>
      </c>
      <c r="C1903" s="153">
        <f>IFERROR(__xludf.DUMMYFUNCTION("TO_DATE(INT((A1903/(60*60*24))+""1/1/1970""))"),43739.0)</f>
        <v>43739</v>
      </c>
      <c r="M1903" s="13">
        <v>1.5412896E9</v>
      </c>
      <c r="N1903" s="13">
        <v>31278.7285</v>
      </c>
      <c r="P1903" s="152">
        <v>1.5305436E9</v>
      </c>
      <c r="Q1903" s="152">
        <v>183725.6071</v>
      </c>
      <c r="S1903" s="152">
        <v>1.5487956E9</v>
      </c>
      <c r="T1903" s="152">
        <v>10049.6325</v>
      </c>
      <c r="V1903" s="152">
        <v>1.520982E9</v>
      </c>
      <c r="W1903" s="152">
        <v>94286.6443</v>
      </c>
      <c r="Y1903" s="152">
        <v>1.517616E9</v>
      </c>
      <c r="Z1903" s="152">
        <v>90046.6834</v>
      </c>
      <c r="AA1903" s="153">
        <f>IFERROR(__xludf.DUMMYFUNCTION("TO_DATE(INT((AB1903/(60*60*24))+""1/1/1970""))"),44141.0)</f>
        <v>44141</v>
      </c>
      <c r="AB1903" s="156">
        <v>1.6046388E9</v>
      </c>
      <c r="AC1903" s="156">
        <v>242140.3946</v>
      </c>
      <c r="AD1903" s="153">
        <f>IFERROR(__xludf.DUMMYFUNCTION("TO_DATE(INT((AE1903/(60*60*24))+""1/1/1970""))"),44153.0)</f>
        <v>44153</v>
      </c>
      <c r="AE1903" s="152">
        <v>1.6057116E9</v>
      </c>
      <c r="AF1903" s="152">
        <v>123147.9415</v>
      </c>
      <c r="AG1903" s="153">
        <f>IFERROR(__xludf.DUMMYFUNCTION("TO_DATE(INT((AH1903/(60*60*24))+""1/1/1970""))"),43766.0)</f>
        <v>43766</v>
      </c>
      <c r="AH1903" s="152">
        <v>1.572281429E9</v>
      </c>
      <c r="AI1903" s="152">
        <v>112505.7306</v>
      </c>
    </row>
    <row r="1904">
      <c r="A1904" s="156">
        <v>1.56996E9</v>
      </c>
      <c r="B1904" s="156">
        <v>123483.6487</v>
      </c>
      <c r="C1904" s="153">
        <f>IFERROR(__xludf.DUMMYFUNCTION("TO_DATE(INT((A1904/(60*60*24))+""1/1/1970""))"),43739.0)</f>
        <v>43739</v>
      </c>
      <c r="M1904" s="13">
        <v>1.541376E9</v>
      </c>
      <c r="N1904" s="13">
        <v>31278.7285</v>
      </c>
      <c r="P1904" s="156">
        <v>1.5305616E9</v>
      </c>
      <c r="Q1904" s="156">
        <v>183725.6071</v>
      </c>
      <c r="S1904" s="156">
        <v>1.5488604E9</v>
      </c>
      <c r="T1904" s="156">
        <v>10055.9522</v>
      </c>
      <c r="V1904" s="156">
        <v>1.5210036E9</v>
      </c>
      <c r="W1904" s="156">
        <v>94285.5176</v>
      </c>
      <c r="Y1904" s="156">
        <v>1.5177852E9</v>
      </c>
      <c r="Z1904" s="156">
        <v>90046.6834</v>
      </c>
      <c r="AA1904" s="153">
        <f>IFERROR(__xludf.DUMMYFUNCTION("TO_DATE(INT((AB1904/(60*60*24))+""1/1/1970""))"),44141.0)</f>
        <v>44141</v>
      </c>
      <c r="AB1904" s="152">
        <v>1.6046748E9</v>
      </c>
      <c r="AC1904" s="152">
        <v>237897.85</v>
      </c>
      <c r="AD1904" s="153">
        <f>IFERROR(__xludf.DUMMYFUNCTION("TO_DATE(INT((AE1904/(60*60*24))+""1/1/1970""))"),44153.0)</f>
        <v>44153</v>
      </c>
      <c r="AE1904" s="156">
        <v>1.6057296E9</v>
      </c>
      <c r="AF1904" s="156">
        <v>123147.9415</v>
      </c>
      <c r="AG1904" s="153">
        <f>IFERROR(__xludf.DUMMYFUNCTION("TO_DATE(INT((AH1904/(60*60*24))+""1/1/1970""))"),43766.0)</f>
        <v>43766</v>
      </c>
      <c r="AH1904" s="156">
        <v>1.572297231E9</v>
      </c>
      <c r="AI1904" s="156">
        <v>112409.3082</v>
      </c>
    </row>
    <row r="1905">
      <c r="A1905" s="152">
        <v>1.57002306E9</v>
      </c>
      <c r="B1905" s="152">
        <v>122627.5532</v>
      </c>
      <c r="C1905" s="153">
        <f>IFERROR(__xludf.DUMMYFUNCTION("TO_DATE(INT((A1905/(60*60*24))+""1/1/1970""))"),43740.0)</f>
        <v>43740</v>
      </c>
      <c r="M1905" s="13">
        <v>1.54143E9</v>
      </c>
      <c r="N1905" s="13">
        <v>31291.9881</v>
      </c>
      <c r="P1905" s="152">
        <v>1.5305904E9</v>
      </c>
      <c r="Q1905" s="152">
        <v>184265.5046</v>
      </c>
      <c r="S1905" s="152">
        <v>1.548882E9</v>
      </c>
      <c r="T1905" s="152">
        <v>10055.9522</v>
      </c>
      <c r="V1905" s="152">
        <v>1.5210432E9</v>
      </c>
      <c r="W1905" s="152">
        <v>94296.4892</v>
      </c>
      <c r="Y1905" s="152">
        <v>1.5178248E9</v>
      </c>
      <c r="Z1905" s="152">
        <v>89978.9103</v>
      </c>
      <c r="AA1905" s="153">
        <f>IFERROR(__xludf.DUMMYFUNCTION("TO_DATE(INT((AB1905/(60*60*24))+""1/1/1970""))"),44141.0)</f>
        <v>44141</v>
      </c>
      <c r="AB1905" s="156">
        <v>1.6046928E9</v>
      </c>
      <c r="AC1905" s="156">
        <v>245008.4087</v>
      </c>
      <c r="AD1905" s="153">
        <f>IFERROR(__xludf.DUMMYFUNCTION("TO_DATE(INT((AE1905/(60*60*24))+""1/1/1970""))"),44153.0)</f>
        <v>44153</v>
      </c>
      <c r="AE1905" s="152">
        <v>1.6057332E9</v>
      </c>
      <c r="AF1905" s="152">
        <v>123147.9415</v>
      </c>
      <c r="AG1905" s="153">
        <f>IFERROR(__xludf.DUMMYFUNCTION("TO_DATE(INT((AH1905/(60*60*24))+""1/1/1970""))"),43766.0)</f>
        <v>43766</v>
      </c>
      <c r="AH1905" s="152">
        <v>1.572307131E9</v>
      </c>
      <c r="AI1905" s="152">
        <v>112409.3082</v>
      </c>
    </row>
    <row r="1906">
      <c r="A1906" s="156">
        <v>1.5700464E9</v>
      </c>
      <c r="B1906" s="156">
        <v>122029.4885</v>
      </c>
      <c r="C1906" s="153">
        <f>IFERROR(__xludf.DUMMYFUNCTION("TO_DATE(INT((A1906/(60*60*24))+""1/1/1970""))"),43740.0)</f>
        <v>43740</v>
      </c>
      <c r="M1906" s="13">
        <v>1.5414516E9</v>
      </c>
      <c r="N1906" s="13">
        <v>31291.9881</v>
      </c>
      <c r="P1906" s="156">
        <v>1.53063E9</v>
      </c>
      <c r="Q1906" s="156">
        <v>184265.5046</v>
      </c>
      <c r="S1906" s="156">
        <v>1.5489468E9</v>
      </c>
      <c r="T1906" s="156">
        <v>10085.2806</v>
      </c>
      <c r="V1906" s="156">
        <v>1.5210684E9</v>
      </c>
      <c r="W1906" s="156">
        <v>94291.5918</v>
      </c>
      <c r="Y1906" s="156">
        <v>1.5178644E9</v>
      </c>
      <c r="Z1906" s="156">
        <v>89978.9103</v>
      </c>
      <c r="AA1906" s="153">
        <f>IFERROR(__xludf.DUMMYFUNCTION("TO_DATE(INT((AB1906/(60*60*24))+""1/1/1970""))"),44141.0)</f>
        <v>44141</v>
      </c>
      <c r="AB1906" s="152">
        <v>1.6046964E9</v>
      </c>
      <c r="AC1906" s="152">
        <v>245727.9284</v>
      </c>
      <c r="AD1906" s="153">
        <f>IFERROR(__xludf.DUMMYFUNCTION("TO_DATE(INT((AE1906/(60*60*24))+""1/1/1970""))"),44154.0)</f>
        <v>44154</v>
      </c>
      <c r="AE1906" s="156">
        <v>1.605762E9</v>
      </c>
      <c r="AF1906" s="156">
        <v>122127.9715</v>
      </c>
      <c r="AG1906" s="153">
        <f>IFERROR(__xludf.DUMMYFUNCTION("TO_DATE(INT((AH1906/(60*60*24))+""1/1/1970""))"),43767.0)</f>
        <v>43767</v>
      </c>
      <c r="AH1906" s="156">
        <v>1.572313156E9</v>
      </c>
      <c r="AI1906" s="156">
        <v>112409.3082</v>
      </c>
    </row>
    <row r="1907">
      <c r="A1907" s="152">
        <v>1.57010946E9</v>
      </c>
      <c r="B1907" s="152">
        <v>122029.4885</v>
      </c>
      <c r="C1907" s="153">
        <f>IFERROR(__xludf.DUMMYFUNCTION("TO_DATE(INT((A1907/(60*60*24))+""1/1/1970""))"),43741.0)</f>
        <v>43741</v>
      </c>
      <c r="M1907" s="13">
        <v>1.5415164E9</v>
      </c>
      <c r="N1907" s="13">
        <v>31078.5791</v>
      </c>
      <c r="P1907" s="152">
        <v>1.5306372E9</v>
      </c>
      <c r="Q1907" s="152">
        <v>184265.5046</v>
      </c>
      <c r="S1907" s="152">
        <v>1.5489684E9</v>
      </c>
      <c r="T1907" s="152">
        <v>10085.2806</v>
      </c>
      <c r="V1907" s="152">
        <v>1.5210828E9</v>
      </c>
      <c r="W1907" s="152">
        <v>94294.8809</v>
      </c>
      <c r="Y1907" s="152">
        <v>1.5178716E9</v>
      </c>
      <c r="Z1907" s="152">
        <v>89978.9103</v>
      </c>
      <c r="AA1907" s="153">
        <f>IFERROR(__xludf.DUMMYFUNCTION("TO_DATE(INT((AB1907/(60*60*24))+""1/1/1970""))"),44142.0)</f>
        <v>44142</v>
      </c>
      <c r="AB1907" s="156">
        <v>1.6047252E9</v>
      </c>
      <c r="AC1907" s="156">
        <v>245727.9284</v>
      </c>
      <c r="AD1907" s="153">
        <f>IFERROR(__xludf.DUMMYFUNCTION("TO_DATE(INT((AE1907/(60*60*24))+""1/1/1970""))"),44154.0)</f>
        <v>44154</v>
      </c>
      <c r="AE1907" s="152">
        <v>1.605798E9</v>
      </c>
      <c r="AF1907" s="152">
        <v>122127.9715</v>
      </c>
      <c r="AG1907" s="153">
        <f>IFERROR(__xludf.DUMMYFUNCTION("TO_DATE(INT((AH1907/(60*60*24))+""1/1/1970""))"),43767.0)</f>
        <v>43767</v>
      </c>
      <c r="AH1907" s="152">
        <v>1.572329137E9</v>
      </c>
      <c r="AI1907" s="152">
        <v>112409.3082</v>
      </c>
    </row>
    <row r="1908">
      <c r="A1908" s="156">
        <v>1.5701328E9</v>
      </c>
      <c r="B1908" s="156">
        <v>122029.4885</v>
      </c>
      <c r="C1908" s="153">
        <f>IFERROR(__xludf.DUMMYFUNCTION("TO_DATE(INT((A1908/(60*60*24))+""1/1/1970""))"),43741.0)</f>
        <v>43741</v>
      </c>
      <c r="M1908" s="13">
        <v>1.541538E9</v>
      </c>
      <c r="N1908" s="13">
        <v>31078.5791</v>
      </c>
      <c r="P1908" s="156">
        <v>1.5306768E9</v>
      </c>
      <c r="Q1908" s="156">
        <v>183104.7099</v>
      </c>
      <c r="S1908" s="156">
        <v>1.5490332E9</v>
      </c>
      <c r="T1908" s="156">
        <v>10088.0482</v>
      </c>
      <c r="V1908" s="156">
        <v>1.5211224E9</v>
      </c>
      <c r="W1908" s="156">
        <v>94297.8806</v>
      </c>
      <c r="Y1908" s="156">
        <v>1.517904E9</v>
      </c>
      <c r="Z1908" s="156">
        <v>89406.8048</v>
      </c>
      <c r="AA1908" s="153">
        <f>IFERROR(__xludf.DUMMYFUNCTION("TO_DATE(INT((AB1908/(60*60*24))+""1/1/1970""))"),44144.0)</f>
        <v>44144</v>
      </c>
      <c r="AB1908" s="152">
        <v>1.604934E9</v>
      </c>
      <c r="AC1908" s="152">
        <v>244350.1768</v>
      </c>
      <c r="AD1908" s="153">
        <f>IFERROR(__xludf.DUMMYFUNCTION("TO_DATE(INT((AE1908/(60*60*24))+""1/1/1970""))"),44154.0)</f>
        <v>44154</v>
      </c>
      <c r="AE1908" s="156">
        <v>1.605816E9</v>
      </c>
      <c r="AF1908" s="156">
        <v>122127.9715</v>
      </c>
      <c r="AG1908" s="153">
        <f>IFERROR(__xludf.DUMMYFUNCTION("TO_DATE(INT((AH1908/(60*60*24))+""1/1/1970""))"),43767.0)</f>
        <v>43767</v>
      </c>
      <c r="AH1908" s="156">
        <v>1.572344948E9</v>
      </c>
      <c r="AI1908" s="156">
        <v>112409.3082</v>
      </c>
    </row>
    <row r="1909">
      <c r="A1909" s="152">
        <v>1.57019586E9</v>
      </c>
      <c r="B1909" s="152">
        <v>122029.4885</v>
      </c>
      <c r="C1909" s="153">
        <f>IFERROR(__xludf.DUMMYFUNCTION("TO_DATE(INT((A1909/(60*60*24))+""1/1/1970""))"),43742.0)</f>
        <v>43742</v>
      </c>
      <c r="M1909" s="13">
        <v>1.5416028E9</v>
      </c>
      <c r="N1909" s="13">
        <v>31140.8259</v>
      </c>
      <c r="P1909" s="152">
        <v>1.5307992E9</v>
      </c>
      <c r="Q1909" s="152">
        <v>183104.7099</v>
      </c>
      <c r="S1909" s="152">
        <v>1.5490548E9</v>
      </c>
      <c r="T1909" s="152">
        <v>10088.0482</v>
      </c>
      <c r="V1909" s="152">
        <v>1.5211548E9</v>
      </c>
      <c r="W1909" s="152">
        <v>94299.5829</v>
      </c>
      <c r="Y1909" s="152">
        <v>1.5179436E9</v>
      </c>
      <c r="Z1909" s="152">
        <v>89406.8048</v>
      </c>
      <c r="AA1909" s="153">
        <f>IFERROR(__xludf.DUMMYFUNCTION("TO_DATE(INT((AB1909/(60*60*24))+""1/1/1970""))"),44144.0)</f>
        <v>44144</v>
      </c>
      <c r="AB1909" s="156">
        <v>1.604952E9</v>
      </c>
      <c r="AC1909" s="156">
        <v>239740.7438</v>
      </c>
      <c r="AD1909" s="153">
        <f>IFERROR(__xludf.DUMMYFUNCTION("TO_DATE(INT((AE1909/(60*60*24))+""1/1/1970""))"),44154.0)</f>
        <v>44154</v>
      </c>
      <c r="AE1909" s="152">
        <v>1.6058196E9</v>
      </c>
      <c r="AF1909" s="152">
        <v>122127.9715</v>
      </c>
      <c r="AG1909" s="153">
        <f>IFERROR(__xludf.DUMMYFUNCTION("TO_DATE(INT((AH1909/(60*60*24))+""1/1/1970""))"),43767.0)</f>
        <v>43767</v>
      </c>
      <c r="AH1909" s="152">
        <v>1.57236078E9</v>
      </c>
      <c r="AI1909" s="152">
        <v>112540.1367</v>
      </c>
    </row>
    <row r="1910">
      <c r="A1910" s="156">
        <v>1.5702192E9</v>
      </c>
      <c r="B1910" s="156">
        <v>122029.4885</v>
      </c>
      <c r="C1910" s="153">
        <f>IFERROR(__xludf.DUMMYFUNCTION("TO_DATE(INT((A1910/(60*60*24))+""1/1/1970""))"),43742.0)</f>
        <v>43742</v>
      </c>
      <c r="M1910" s="13">
        <v>1.5416244E9</v>
      </c>
      <c r="N1910" s="13">
        <v>31140.8259</v>
      </c>
      <c r="P1910" s="156">
        <v>1.5308208E9</v>
      </c>
      <c r="Q1910" s="156">
        <v>183104.7099</v>
      </c>
      <c r="S1910" s="156">
        <v>1.5490656E9</v>
      </c>
      <c r="T1910" s="156">
        <v>10085.2116</v>
      </c>
      <c r="V1910" s="156">
        <v>1.521162E9</v>
      </c>
      <c r="W1910" s="156">
        <v>94300.6621</v>
      </c>
      <c r="Y1910" s="156">
        <v>1.517958E9</v>
      </c>
      <c r="Z1910" s="156">
        <v>89406.8048</v>
      </c>
      <c r="AA1910" s="153">
        <f>IFERROR(__xludf.DUMMYFUNCTION("TO_DATE(INT((AB1910/(60*60*24))+""1/1/1970""))"),44144.0)</f>
        <v>44144</v>
      </c>
      <c r="AB1910" s="152">
        <v>1.6049556E9</v>
      </c>
      <c r="AC1910" s="152">
        <v>235481.83</v>
      </c>
      <c r="AD1910" s="153">
        <f>IFERROR(__xludf.DUMMYFUNCTION("TO_DATE(INT((AE1910/(60*60*24))+""1/1/1970""))"),44155.0)</f>
        <v>44155</v>
      </c>
      <c r="AE1910" s="156">
        <v>1.6058484E9</v>
      </c>
      <c r="AF1910" s="156">
        <v>123099.3715</v>
      </c>
      <c r="AG1910" s="153">
        <f>IFERROR(__xludf.DUMMYFUNCTION("TO_DATE(INT((AH1910/(60*60*24))+""1/1/1970""))"),43767.0)</f>
        <v>43767</v>
      </c>
      <c r="AH1910" s="156">
        <v>1.572376605E9</v>
      </c>
      <c r="AI1910" s="156">
        <v>111843.3928</v>
      </c>
    </row>
    <row r="1911">
      <c r="A1911" s="152">
        <v>1.57045506E9</v>
      </c>
      <c r="B1911" s="152">
        <v>122029.4885</v>
      </c>
      <c r="C1911" s="153">
        <f>IFERROR(__xludf.DUMMYFUNCTION("TO_DATE(INT((A1911/(60*60*24))+""1/1/1970""))"),43745.0)</f>
        <v>43745</v>
      </c>
      <c r="M1911" s="13">
        <v>1.5416892E9</v>
      </c>
      <c r="N1911" s="13">
        <v>31115.3363</v>
      </c>
      <c r="P1911" s="152">
        <v>1.5308496E9</v>
      </c>
      <c r="Q1911" s="152">
        <v>185614.3186</v>
      </c>
      <c r="S1911" s="152">
        <v>1.5492384E9</v>
      </c>
      <c r="T1911" s="152">
        <v>10085.8434</v>
      </c>
      <c r="V1911" s="152">
        <v>1.5212016E9</v>
      </c>
      <c r="W1911" s="152">
        <v>94538.0641</v>
      </c>
      <c r="Y1911" s="152">
        <v>1.5179832E9</v>
      </c>
      <c r="Z1911" s="152">
        <v>89500.894</v>
      </c>
      <c r="AA1911" s="153">
        <f>IFERROR(__xludf.DUMMYFUNCTION("TO_DATE(INT((AB1911/(60*60*24))+""1/1/1970""))"),44145.0)</f>
        <v>44145</v>
      </c>
      <c r="AB1911" s="156">
        <v>1.6049844E9</v>
      </c>
      <c r="AC1911" s="156">
        <v>235481.83</v>
      </c>
      <c r="AD1911" s="153">
        <f>IFERROR(__xludf.DUMMYFUNCTION("TO_DATE(INT((AE1911/(60*60*24))+""1/1/1970""))"),44155.0)</f>
        <v>44155</v>
      </c>
      <c r="AE1911" s="152">
        <v>1.6058844E9</v>
      </c>
      <c r="AF1911" s="152">
        <v>123099.3715</v>
      </c>
      <c r="AG1911" s="153">
        <f>IFERROR(__xludf.DUMMYFUNCTION("TO_DATE(INT((AH1911/(60*60*24))+""1/1/1970""))"),43767.0)</f>
        <v>43767</v>
      </c>
      <c r="AH1911" s="152">
        <v>1.572392402E9</v>
      </c>
      <c r="AI1911" s="152">
        <v>111851.4054</v>
      </c>
    </row>
    <row r="1912">
      <c r="A1912" s="156">
        <v>1.5704784E9</v>
      </c>
      <c r="B1912" s="156">
        <v>122029.4885</v>
      </c>
      <c r="C1912" s="153">
        <f>IFERROR(__xludf.DUMMYFUNCTION("TO_DATE(INT((A1912/(60*60*24))+""1/1/1970""))"),43745.0)</f>
        <v>43745</v>
      </c>
      <c r="M1912" s="13">
        <v>1.5417108E9</v>
      </c>
      <c r="N1912" s="13">
        <v>31115.3363</v>
      </c>
      <c r="P1912" s="156">
        <v>1.5308892E9</v>
      </c>
      <c r="Q1912" s="156">
        <v>185614.3186</v>
      </c>
      <c r="S1912" s="156">
        <v>1.5492924E9</v>
      </c>
      <c r="T1912" s="156">
        <v>10085.8434</v>
      </c>
      <c r="V1912" s="156">
        <v>1.521234E9</v>
      </c>
      <c r="W1912" s="156">
        <v>94210.4836</v>
      </c>
      <c r="Y1912" s="156">
        <v>1.5180228E9</v>
      </c>
      <c r="Z1912" s="156">
        <v>89500.894</v>
      </c>
      <c r="AA1912" s="153">
        <f>IFERROR(__xludf.DUMMYFUNCTION("TO_DATE(INT((AB1912/(60*60*24))+""1/1/1970""))"),44145.0)</f>
        <v>44145</v>
      </c>
      <c r="AB1912" s="152">
        <v>1.6050204E9</v>
      </c>
      <c r="AC1912" s="152">
        <v>222021.4052</v>
      </c>
      <c r="AD1912" s="153">
        <f>IFERROR(__xludf.DUMMYFUNCTION("TO_DATE(INT((AE1912/(60*60*24))+""1/1/1970""))"),44155.0)</f>
        <v>44155</v>
      </c>
      <c r="AE1912" s="156">
        <v>1.6059024E9</v>
      </c>
      <c r="AF1912" s="156">
        <v>123099.3715</v>
      </c>
      <c r="AG1912" s="153">
        <f>IFERROR(__xludf.DUMMYFUNCTION("TO_DATE(INT((AH1912/(60*60*24))+""1/1/1970""))"),43767.0)</f>
        <v>43767</v>
      </c>
      <c r="AH1912" s="156">
        <v>1.572393583E9</v>
      </c>
      <c r="AI1912" s="156">
        <v>111851.4054</v>
      </c>
    </row>
    <row r="1913">
      <c r="A1913" s="152">
        <v>1.57054146E9</v>
      </c>
      <c r="B1913" s="152">
        <v>122029.4885</v>
      </c>
      <c r="C1913" s="153">
        <f>IFERROR(__xludf.DUMMYFUNCTION("TO_DATE(INT((A1913/(60*60*24))+""1/1/1970""))"),43746.0)</f>
        <v>43746</v>
      </c>
      <c r="M1913" s="13">
        <v>1.5417756E9</v>
      </c>
      <c r="N1913" s="13">
        <v>31228.0591</v>
      </c>
      <c r="P1913" s="152">
        <v>1.5309072E9</v>
      </c>
      <c r="Q1913" s="152">
        <v>185614.3186</v>
      </c>
      <c r="S1913" s="152">
        <v>1.549314E9</v>
      </c>
      <c r="T1913" s="152">
        <v>10085.8434</v>
      </c>
      <c r="V1913" s="152">
        <v>1.5214104E9</v>
      </c>
      <c r="W1913" s="152">
        <v>94157.1062</v>
      </c>
      <c r="Y1913" s="152">
        <v>1.5180444E9</v>
      </c>
      <c r="Z1913" s="152">
        <v>89500.894</v>
      </c>
      <c r="AA1913" s="153">
        <f>IFERROR(__xludf.DUMMYFUNCTION("TO_DATE(INT((AB1913/(60*60*24))+""1/1/1970""))"),44145.0)</f>
        <v>44145</v>
      </c>
      <c r="AB1913" s="156">
        <v>1.6050384E9</v>
      </c>
      <c r="AC1913" s="156">
        <v>222857.7097</v>
      </c>
      <c r="AD1913" s="153">
        <f>IFERROR(__xludf.DUMMYFUNCTION("TO_DATE(INT((AE1913/(60*60*24))+""1/1/1970""))"),44155.0)</f>
        <v>44155</v>
      </c>
      <c r="AE1913" s="152">
        <v>1.605906E9</v>
      </c>
      <c r="AF1913" s="152">
        <v>123099.3715</v>
      </c>
      <c r="AG1913" s="153">
        <f>IFERROR(__xludf.DUMMYFUNCTION("TO_DATE(INT((AH1913/(60*60*24))+""1/1/1970""))"),43768.0)</f>
        <v>43768</v>
      </c>
      <c r="AH1913" s="152">
        <v>1.572408444E9</v>
      </c>
      <c r="AI1913" s="152">
        <v>111851.4054</v>
      </c>
    </row>
    <row r="1914">
      <c r="A1914" s="156">
        <v>1.5705648E9</v>
      </c>
      <c r="B1914" s="156">
        <v>122029.4885</v>
      </c>
      <c r="C1914" s="153">
        <f>IFERROR(__xludf.DUMMYFUNCTION("TO_DATE(INT((A1914/(60*60*24))+""1/1/1970""))"),43746.0)</f>
        <v>43746</v>
      </c>
      <c r="M1914" s="13">
        <v>1.5417972E9</v>
      </c>
      <c r="N1914" s="13">
        <v>31228.0591</v>
      </c>
      <c r="P1914" s="156">
        <v>1.530936E9</v>
      </c>
      <c r="Q1914" s="156">
        <v>188072.9625</v>
      </c>
      <c r="S1914" s="156">
        <v>1.5493788E9</v>
      </c>
      <c r="T1914" s="156">
        <v>10079.02</v>
      </c>
      <c r="V1914" s="156">
        <v>1.521414E9</v>
      </c>
      <c r="W1914" s="156">
        <v>94225.3604</v>
      </c>
      <c r="Y1914" s="156">
        <v>1.5180624E9</v>
      </c>
      <c r="Z1914" s="156">
        <v>88704.5605</v>
      </c>
      <c r="AA1914" s="153">
        <f>IFERROR(__xludf.DUMMYFUNCTION("TO_DATE(INT((AB1914/(60*60*24))+""1/1/1970""))"),44145.0)</f>
        <v>44145</v>
      </c>
      <c r="AB1914" s="152">
        <v>1.605042E9</v>
      </c>
      <c r="AC1914" s="152">
        <v>221405.2724</v>
      </c>
      <c r="AD1914" s="153">
        <f>IFERROR(__xludf.DUMMYFUNCTION("TO_DATE(INT((AE1914/(60*60*24))+""1/1/1970""))"),44156.0)</f>
        <v>44156</v>
      </c>
      <c r="AE1914" s="156">
        <v>1.6059348E9</v>
      </c>
      <c r="AF1914" s="156">
        <v>122214.8247</v>
      </c>
      <c r="AG1914" s="153">
        <f>IFERROR(__xludf.DUMMYFUNCTION("TO_DATE(INT((AH1914/(60*60*24))+""1/1/1970""))"),43768.0)</f>
        <v>43768</v>
      </c>
      <c r="AH1914" s="156">
        <v>1.572424248E9</v>
      </c>
      <c r="AI1914" s="156">
        <v>111851.4054</v>
      </c>
    </row>
    <row r="1915">
      <c r="A1915" s="152">
        <v>1.57062786E9</v>
      </c>
      <c r="B1915" s="152">
        <v>122029.4885</v>
      </c>
      <c r="C1915" s="153">
        <f>IFERROR(__xludf.DUMMYFUNCTION("TO_DATE(INT((A1915/(60*60*24))+""1/1/1970""))"),43747.0)</f>
        <v>43747</v>
      </c>
      <c r="M1915" s="13">
        <v>1.541808E9</v>
      </c>
      <c r="N1915" s="13">
        <v>31242.6387</v>
      </c>
      <c r="P1915" s="152">
        <v>1.5311448E9</v>
      </c>
      <c r="Q1915" s="152">
        <v>188072.9625</v>
      </c>
      <c r="S1915" s="152">
        <v>1.5494004E9</v>
      </c>
      <c r="T1915" s="152">
        <v>10079.02</v>
      </c>
      <c r="V1915" s="152">
        <v>1.52145E9</v>
      </c>
      <c r="W1915" s="152">
        <v>94287.9941</v>
      </c>
      <c r="Y1915" s="152">
        <v>1.518102E9</v>
      </c>
      <c r="Z1915" s="152">
        <v>88704.5605</v>
      </c>
      <c r="AA1915" s="153">
        <f>IFERROR(__xludf.DUMMYFUNCTION("TO_DATE(INT((AB1915/(60*60*24))+""1/1/1970""))"),44146.0)</f>
        <v>44146</v>
      </c>
      <c r="AB1915" s="156">
        <v>1.6050708E9</v>
      </c>
      <c r="AC1915" s="156">
        <v>221405.2724</v>
      </c>
      <c r="AD1915" s="153">
        <f>IFERROR(__xludf.DUMMYFUNCTION("TO_DATE(INT((AE1915/(60*60*24))+""1/1/1970""))"),44158.0)</f>
        <v>44158</v>
      </c>
      <c r="AE1915" s="152">
        <v>1.6061436E9</v>
      </c>
      <c r="AF1915" s="152">
        <v>122214.8247</v>
      </c>
      <c r="AG1915" s="153">
        <f>IFERROR(__xludf.DUMMYFUNCTION("TO_DATE(INT((AH1915/(60*60*24))+""1/1/1970""))"),43768.0)</f>
        <v>43768</v>
      </c>
      <c r="AH1915" s="152">
        <v>1.572440063E9</v>
      </c>
      <c r="AI1915" s="152">
        <v>111851.4054</v>
      </c>
    </row>
    <row r="1916">
      <c r="A1916" s="156">
        <v>1.5706512E9</v>
      </c>
      <c r="B1916" s="156">
        <v>122029.4885</v>
      </c>
      <c r="C1916" s="153">
        <f>IFERROR(__xludf.DUMMYFUNCTION("TO_DATE(INT((A1916/(60*60*24))+""1/1/1970""))"),43747.0)</f>
        <v>43747</v>
      </c>
      <c r="M1916" s="13">
        <v>1.5418944E9</v>
      </c>
      <c r="N1916" s="13">
        <v>31242.6387</v>
      </c>
      <c r="P1916" s="156">
        <v>1.5311664E9</v>
      </c>
      <c r="Q1916" s="156">
        <v>188072.9625</v>
      </c>
      <c r="S1916" s="156">
        <v>1.5494652E9</v>
      </c>
      <c r="T1916" s="156">
        <v>10086.9819</v>
      </c>
      <c r="V1916" s="156">
        <v>1.5214896E9</v>
      </c>
      <c r="W1916" s="156">
        <v>94097.88</v>
      </c>
      <c r="Y1916" s="156">
        <v>1.5181308E9</v>
      </c>
      <c r="Z1916" s="156">
        <v>88704.5605</v>
      </c>
      <c r="AA1916" s="153">
        <f>IFERROR(__xludf.DUMMYFUNCTION("TO_DATE(INT((AB1916/(60*60*24))+""1/1/1970""))"),44146.0)</f>
        <v>44146</v>
      </c>
      <c r="AB1916" s="152">
        <v>1.6051068E9</v>
      </c>
      <c r="AC1916" s="152">
        <v>222619.3315</v>
      </c>
      <c r="AD1916" s="153">
        <f>IFERROR(__xludf.DUMMYFUNCTION("TO_DATE(INT((AE1916/(60*60*24))+""1/1/1970""))"),44158.0)</f>
        <v>44158</v>
      </c>
      <c r="AE1916" s="156">
        <v>1.6061616E9</v>
      </c>
      <c r="AF1916" s="156">
        <v>122214.8247</v>
      </c>
      <c r="AG1916" s="153">
        <f>IFERROR(__xludf.DUMMYFUNCTION("TO_DATE(INT((AH1916/(60*60*24))+""1/1/1970""))"),43768.0)</f>
        <v>43768</v>
      </c>
      <c r="AH1916" s="156">
        <v>1.57245588E9</v>
      </c>
      <c r="AI1916" s="156">
        <v>111772.78</v>
      </c>
    </row>
    <row r="1917">
      <c r="A1917" s="152">
        <v>1.57071426E9</v>
      </c>
      <c r="B1917" s="152">
        <v>122029.4885</v>
      </c>
      <c r="C1917" s="153">
        <f>IFERROR(__xludf.DUMMYFUNCTION("TO_DATE(INT((A1917/(60*60*24))+""1/1/1970""))"),43748.0)</f>
        <v>43748</v>
      </c>
      <c r="M1917" s="13">
        <v>1.5419808E9</v>
      </c>
      <c r="N1917" s="13">
        <v>31246.8225</v>
      </c>
      <c r="P1917" s="152">
        <v>1.5311952E9</v>
      </c>
      <c r="Q1917" s="152">
        <v>190792.2584</v>
      </c>
      <c r="S1917" s="152">
        <v>1.5494868E9</v>
      </c>
      <c r="T1917" s="152">
        <v>10086.9819</v>
      </c>
      <c r="V1917" s="152">
        <v>1.5215004E9</v>
      </c>
      <c r="W1917" s="152">
        <v>94165.5272</v>
      </c>
      <c r="Y1917" s="152">
        <v>1.5181416E9</v>
      </c>
      <c r="Z1917" s="152">
        <v>88639.6714</v>
      </c>
      <c r="AA1917" s="153">
        <f>IFERROR(__xludf.DUMMYFUNCTION("TO_DATE(INT((AB1917/(60*60*24))+""1/1/1970""))"),44146.0)</f>
        <v>44146</v>
      </c>
      <c r="AB1917" s="156">
        <v>1.6051248E9</v>
      </c>
      <c r="AC1917" s="156">
        <v>222354.0497</v>
      </c>
      <c r="AD1917" s="153">
        <f>IFERROR(__xludf.DUMMYFUNCTION("TO_DATE(INT((AE1917/(60*60*24))+""1/1/1970""))"),44158.0)</f>
        <v>44158</v>
      </c>
      <c r="AE1917" s="152">
        <v>1.6061652E9</v>
      </c>
      <c r="AF1917" s="152">
        <v>122214.8247</v>
      </c>
      <c r="AG1917" s="153">
        <f>IFERROR(__xludf.DUMMYFUNCTION("TO_DATE(INT((AH1917/(60*60*24))+""1/1/1970""))"),43768.0)</f>
        <v>43768</v>
      </c>
      <c r="AH1917" s="152">
        <v>1.572471699E9</v>
      </c>
      <c r="AI1917" s="152">
        <v>111898.5503</v>
      </c>
    </row>
    <row r="1918">
      <c r="A1918" s="156">
        <v>1.5707376E9</v>
      </c>
      <c r="B1918" s="156">
        <v>122029.4885</v>
      </c>
      <c r="C1918" s="153">
        <f>IFERROR(__xludf.DUMMYFUNCTION("TO_DATE(INT((A1918/(60*60*24))+""1/1/1970""))"),43748.0)</f>
        <v>43748</v>
      </c>
      <c r="M1918" s="13">
        <v>1.5420348E9</v>
      </c>
      <c r="N1918" s="13">
        <v>31246.8225</v>
      </c>
      <c r="P1918" s="156">
        <v>1.5312348E9</v>
      </c>
      <c r="Q1918" s="156">
        <v>190792.2584</v>
      </c>
      <c r="S1918" s="156">
        <v>1.5495516E9</v>
      </c>
      <c r="T1918" s="156">
        <v>10062.0906</v>
      </c>
      <c r="V1918" s="156">
        <v>1.5215292E9</v>
      </c>
      <c r="W1918" s="156">
        <v>93981.0435</v>
      </c>
      <c r="Y1918" s="156">
        <v>1.5181812E9</v>
      </c>
      <c r="Z1918" s="156">
        <v>88639.6714</v>
      </c>
      <c r="AA1918" s="153">
        <f>IFERROR(__xludf.DUMMYFUNCTION("TO_DATE(INT((AB1918/(60*60*24))+""1/1/1970""))"),44146.0)</f>
        <v>44146</v>
      </c>
      <c r="AB1918" s="152">
        <v>1.6051284E9</v>
      </c>
      <c r="AC1918" s="152">
        <v>223559.4248</v>
      </c>
      <c r="AD1918" s="153">
        <f>IFERROR(__xludf.DUMMYFUNCTION("TO_DATE(INT((AE1918/(60*60*24))+""1/1/1970""))"),44159.0)</f>
        <v>44159</v>
      </c>
      <c r="AE1918" s="156">
        <v>1.606194E9</v>
      </c>
      <c r="AF1918" s="156">
        <v>121218.7236</v>
      </c>
      <c r="AG1918" s="153">
        <f>IFERROR(__xludf.DUMMYFUNCTION("TO_DATE(INT((AH1918/(60*60*24))+""1/1/1970""))"),43768.0)</f>
        <v>43768</v>
      </c>
      <c r="AH1918" s="156">
        <v>1.572479973E9</v>
      </c>
      <c r="AI1918" s="156">
        <v>111898.5503</v>
      </c>
    </row>
    <row r="1919">
      <c r="A1919" s="152">
        <v>1.57080066E9</v>
      </c>
      <c r="B1919" s="152">
        <v>122029.4885</v>
      </c>
      <c r="C1919" s="153">
        <f>IFERROR(__xludf.DUMMYFUNCTION("TO_DATE(INT((A1919/(60*60*24))+""1/1/1970""))"),43749.0)</f>
        <v>43749</v>
      </c>
      <c r="M1919" s="13">
        <v>1.5420564E9</v>
      </c>
      <c r="N1919" s="13">
        <v>31246.8225</v>
      </c>
      <c r="P1919" s="152">
        <v>1.5312528E9</v>
      </c>
      <c r="Q1919" s="152">
        <v>190792.2584</v>
      </c>
      <c r="S1919" s="152">
        <v>1.5495732E9</v>
      </c>
      <c r="T1919" s="152">
        <v>10062.0906</v>
      </c>
      <c r="V1919" s="152">
        <v>1.5215688E9</v>
      </c>
      <c r="W1919" s="152">
        <v>93861.5367</v>
      </c>
      <c r="Y1919" s="152">
        <v>1.5182136E9</v>
      </c>
      <c r="Z1919" s="152">
        <v>88639.6714</v>
      </c>
      <c r="AA1919" s="153">
        <f>IFERROR(__xludf.DUMMYFUNCTION("TO_DATE(INT((AB1919/(60*60*24))+""1/1/1970""))"),44147.0)</f>
        <v>44147</v>
      </c>
      <c r="AB1919" s="156">
        <v>1.6051572E9</v>
      </c>
      <c r="AC1919" s="156">
        <v>223559.4248</v>
      </c>
      <c r="AD1919" s="153">
        <f>IFERROR(__xludf.DUMMYFUNCTION("TO_DATE(INT((AE1919/(60*60*24))+""1/1/1970""))"),44159.0)</f>
        <v>44159</v>
      </c>
      <c r="AE1919" s="152">
        <v>1.60623E9</v>
      </c>
      <c r="AF1919" s="152">
        <v>121218.7236</v>
      </c>
      <c r="AG1919" s="153">
        <f>IFERROR(__xludf.DUMMYFUNCTION("TO_DATE(INT((AH1919/(60*60*24))+""1/1/1970""))"),43769.0)</f>
        <v>43769</v>
      </c>
      <c r="AH1919" s="152">
        <v>1.572487797E9</v>
      </c>
      <c r="AI1919" s="152">
        <v>111898.5503</v>
      </c>
    </row>
    <row r="1920">
      <c r="A1920" s="156">
        <v>1.570824E9</v>
      </c>
      <c r="B1920" s="156">
        <v>122029.4885</v>
      </c>
      <c r="C1920" s="153">
        <f>IFERROR(__xludf.DUMMYFUNCTION("TO_DATE(INT((A1920/(60*60*24))+""1/1/1970""))"),43749.0)</f>
        <v>43749</v>
      </c>
      <c r="M1920" s="13">
        <v>1.5421212E9</v>
      </c>
      <c r="N1920" s="13">
        <v>31286.0219</v>
      </c>
      <c r="P1920" s="156">
        <v>1.5312816E9</v>
      </c>
      <c r="Q1920" s="156">
        <v>191873.1397</v>
      </c>
      <c r="S1920" s="156">
        <v>1.549638E9</v>
      </c>
      <c r="T1920" s="156">
        <v>10046.3965</v>
      </c>
      <c r="V1920" s="156">
        <v>1.5215868E9</v>
      </c>
      <c r="W1920" s="156">
        <v>93729.591</v>
      </c>
      <c r="Y1920" s="156">
        <v>1.5182208E9</v>
      </c>
      <c r="Z1920" s="156">
        <v>88570.8169</v>
      </c>
      <c r="AA1920" s="153">
        <f>IFERROR(__xludf.DUMMYFUNCTION("TO_DATE(INT((AB1920/(60*60*24))+""1/1/1970""))"),44147.0)</f>
        <v>44147</v>
      </c>
      <c r="AB1920" s="152">
        <v>1.6051932E9</v>
      </c>
      <c r="AC1920" s="152">
        <v>223308.8384</v>
      </c>
      <c r="AD1920" s="153">
        <f>IFERROR(__xludf.DUMMYFUNCTION("TO_DATE(INT((AE1920/(60*60*24))+""1/1/1970""))"),44159.0)</f>
        <v>44159</v>
      </c>
      <c r="AE1920" s="156">
        <v>1.606248E9</v>
      </c>
      <c r="AF1920" s="156">
        <v>121218.7236</v>
      </c>
      <c r="AG1920" s="153">
        <f>IFERROR(__xludf.DUMMYFUNCTION("TO_DATE(INT((AH1920/(60*60*24))+""1/1/1970""))"),43769.0)</f>
        <v>43769</v>
      </c>
      <c r="AH1920" s="156">
        <v>1.572503853E9</v>
      </c>
      <c r="AI1920" s="156">
        <v>111898.5503</v>
      </c>
    </row>
    <row r="1921">
      <c r="A1921" s="152">
        <v>1.57105986E9</v>
      </c>
      <c r="B1921" s="152">
        <v>122029.4885</v>
      </c>
      <c r="C1921" s="153">
        <f>IFERROR(__xludf.DUMMYFUNCTION("TO_DATE(INT((A1921/(60*60*24))+""1/1/1970""))"),43752.0)</f>
        <v>43752</v>
      </c>
      <c r="M1921" s="13">
        <v>1.5421428E9</v>
      </c>
      <c r="N1921" s="13">
        <v>31286.0219</v>
      </c>
      <c r="P1921" s="152">
        <v>1.5313212E9</v>
      </c>
      <c r="Q1921" s="152">
        <v>191873.1397</v>
      </c>
      <c r="S1921" s="152">
        <v>1.5496596E9</v>
      </c>
      <c r="T1921" s="152">
        <v>10046.3965</v>
      </c>
      <c r="V1921" s="152">
        <v>1.5216084E9</v>
      </c>
      <c r="W1921" s="152">
        <v>93791.7541</v>
      </c>
      <c r="Y1921" s="152">
        <v>1.51839E9</v>
      </c>
      <c r="Z1921" s="152">
        <v>88570.8169</v>
      </c>
      <c r="AA1921" s="153">
        <f>IFERROR(__xludf.DUMMYFUNCTION("TO_DATE(INT((AB1921/(60*60*24))+""1/1/1970""))"),44147.0)</f>
        <v>44147</v>
      </c>
      <c r="AB1921" s="156">
        <v>1.6052112E9</v>
      </c>
      <c r="AC1921" s="156">
        <v>221401.8874</v>
      </c>
      <c r="AD1921" s="153">
        <f>IFERROR(__xludf.DUMMYFUNCTION("TO_DATE(INT((AE1921/(60*60*24))+""1/1/1970""))"),44159.0)</f>
        <v>44159</v>
      </c>
      <c r="AE1921" s="152">
        <v>1.6062516E9</v>
      </c>
      <c r="AF1921" s="152">
        <v>121218.7236</v>
      </c>
      <c r="AG1921" s="153">
        <f>IFERROR(__xludf.DUMMYFUNCTION("TO_DATE(INT((AH1921/(60*60*24))+""1/1/1970""))"),43769.0)</f>
        <v>43769</v>
      </c>
      <c r="AH1921" s="152">
        <v>1.572519644E9</v>
      </c>
      <c r="AI1921" s="152">
        <v>111898.5503</v>
      </c>
    </row>
    <row r="1922">
      <c r="A1922" s="156">
        <v>1.5710832E9</v>
      </c>
      <c r="B1922" s="156">
        <v>122029.4885</v>
      </c>
      <c r="C1922" s="153">
        <f>IFERROR(__xludf.DUMMYFUNCTION("TO_DATE(INT((A1922/(60*60*24))+""1/1/1970""))"),43752.0)</f>
        <v>43752</v>
      </c>
      <c r="M1922" s="13">
        <v>1.5422076E9</v>
      </c>
      <c r="N1922" s="13">
        <v>31282.1261</v>
      </c>
      <c r="P1922" s="156">
        <v>1.5313392E9</v>
      </c>
      <c r="Q1922" s="156">
        <v>191873.1397</v>
      </c>
      <c r="S1922" s="156">
        <v>1.5496704E9</v>
      </c>
      <c r="T1922" s="156">
        <v>10045.1902</v>
      </c>
      <c r="V1922" s="156">
        <v>1.521648E9</v>
      </c>
      <c r="W1922" s="156">
        <v>93947.7885</v>
      </c>
      <c r="Y1922" s="156">
        <v>1.5184296E9</v>
      </c>
      <c r="Z1922" s="156">
        <v>88577.3058</v>
      </c>
      <c r="AA1922" s="153">
        <f>IFERROR(__xludf.DUMMYFUNCTION("TO_DATE(INT((AB1922/(60*60*24))+""1/1/1970""))"),44147.0)</f>
        <v>44147</v>
      </c>
      <c r="AB1922" s="152">
        <v>1.6052148E9</v>
      </c>
      <c r="AC1922" s="152">
        <v>221696.6599</v>
      </c>
      <c r="AD1922" s="153">
        <f>IFERROR(__xludf.DUMMYFUNCTION("TO_DATE(INT((AE1922/(60*60*24))+""1/1/1970""))"),44160.0)</f>
        <v>44160</v>
      </c>
      <c r="AE1922" s="156">
        <v>1.6062804E9</v>
      </c>
      <c r="AF1922" s="156">
        <v>121244.8736</v>
      </c>
      <c r="AG1922" s="153">
        <f>IFERROR(__xludf.DUMMYFUNCTION("TO_DATE(INT((AH1922/(60*60*24))+""1/1/1970""))"),43769.0)</f>
        <v>43769</v>
      </c>
      <c r="AH1922" s="156">
        <v>1.57253544E9</v>
      </c>
      <c r="AI1922" s="156">
        <v>111656.7736</v>
      </c>
    </row>
    <row r="1923">
      <c r="A1923" s="152">
        <v>1.57114626E9</v>
      </c>
      <c r="B1923" s="152">
        <v>122029.4885</v>
      </c>
      <c r="C1923" s="153">
        <f>IFERROR(__xludf.DUMMYFUNCTION("TO_DATE(INT((A1923/(60*60*24))+""1/1/1970""))"),43753.0)</f>
        <v>43753</v>
      </c>
      <c r="M1923" s="13">
        <v>1.5422292E9</v>
      </c>
      <c r="N1923" s="13">
        <v>31282.1261</v>
      </c>
      <c r="P1923" s="152">
        <v>1.531368E9</v>
      </c>
      <c r="Q1923" s="152">
        <v>189704.9059</v>
      </c>
      <c r="S1923" s="152">
        <v>1.5498432E9</v>
      </c>
      <c r="T1923" s="152">
        <v>10047.1285</v>
      </c>
      <c r="V1923" s="152">
        <v>1.5216732E9</v>
      </c>
      <c r="W1923" s="152">
        <v>94242.7557</v>
      </c>
      <c r="Y1923" s="152">
        <v>1.5184692E9</v>
      </c>
      <c r="Z1923" s="152">
        <v>88577.3058</v>
      </c>
      <c r="AA1923" s="153">
        <f>IFERROR(__xludf.DUMMYFUNCTION("TO_DATE(INT((AB1923/(60*60*24))+""1/1/1970""))"),44148.0)</f>
        <v>44148</v>
      </c>
      <c r="AB1923" s="156">
        <v>1.6052436E9</v>
      </c>
      <c r="AC1923" s="156">
        <v>221696.6599</v>
      </c>
      <c r="AD1923" s="153">
        <f>IFERROR(__xludf.DUMMYFUNCTION("TO_DATE(INT((AE1923/(60*60*24))+""1/1/1970""))"),44160.0)</f>
        <v>44160</v>
      </c>
      <c r="AE1923" s="152">
        <v>1.6063164E9</v>
      </c>
      <c r="AF1923" s="152">
        <v>121244.8736</v>
      </c>
      <c r="AG1923" s="153">
        <f>IFERROR(__xludf.DUMMYFUNCTION("TO_DATE(INT((AH1923/(60*60*24))+""1/1/1970""))"),43769.0)</f>
        <v>43769</v>
      </c>
      <c r="AH1923" s="152">
        <v>1.57255128E9</v>
      </c>
      <c r="AI1923" s="152">
        <v>111656.7736</v>
      </c>
    </row>
    <row r="1924">
      <c r="A1924" s="156">
        <v>1.5711696E9</v>
      </c>
      <c r="B1924" s="156">
        <v>122029.4885</v>
      </c>
      <c r="C1924" s="153">
        <f>IFERROR(__xludf.DUMMYFUNCTION("TO_DATE(INT((A1924/(60*60*24))+""1/1/1970""))"),43753.0)</f>
        <v>43753</v>
      </c>
      <c r="M1924" s="13">
        <v>1.542294E9</v>
      </c>
      <c r="N1924" s="13">
        <v>31286.8783</v>
      </c>
      <c r="P1924" s="156">
        <v>1.5314076E9</v>
      </c>
      <c r="Q1924" s="156">
        <v>189704.9059</v>
      </c>
      <c r="S1924" s="156">
        <v>1.5498972E9</v>
      </c>
      <c r="T1924" s="156">
        <v>10047.1285</v>
      </c>
      <c r="V1924" s="156">
        <v>1.5216876E9</v>
      </c>
      <c r="W1924" s="156">
        <v>94471.5135</v>
      </c>
      <c r="Y1924" s="156">
        <v>1.5184764E9</v>
      </c>
      <c r="Z1924" s="156">
        <v>88577.3058</v>
      </c>
      <c r="AA1924" s="153">
        <f>IFERROR(__xludf.DUMMYFUNCTION("TO_DATE(INT((AB1924/(60*60*24))+""1/1/1970""))"),44148.0)</f>
        <v>44148</v>
      </c>
      <c r="AB1924" s="152">
        <v>1.6052796E9</v>
      </c>
      <c r="AC1924" s="152">
        <v>222877.0407</v>
      </c>
      <c r="AD1924" s="153">
        <f>IFERROR(__xludf.DUMMYFUNCTION("TO_DATE(INT((AE1924/(60*60*24))+""1/1/1970""))"),44160.0)</f>
        <v>44160</v>
      </c>
      <c r="AE1924" s="156">
        <v>1.6063344E9</v>
      </c>
      <c r="AF1924" s="156">
        <v>121244.8736</v>
      </c>
      <c r="AG1924" s="153">
        <f>IFERROR(__xludf.DUMMYFUNCTION("TO_DATE(INT((AH1924/(60*60*24))+""1/1/1970""))"),43769.0)</f>
        <v>43769</v>
      </c>
      <c r="AH1924" s="156">
        <v>1.572566345E9</v>
      </c>
      <c r="AI1924" s="156">
        <v>111656.7736</v>
      </c>
    </row>
    <row r="1925">
      <c r="A1925" s="152">
        <v>1.57123266E9</v>
      </c>
      <c r="B1925" s="152">
        <v>122029.4885</v>
      </c>
      <c r="C1925" s="153">
        <f>IFERROR(__xludf.DUMMYFUNCTION("TO_DATE(INT((A1925/(60*60*24))+""1/1/1970""))"),43754.0)</f>
        <v>43754</v>
      </c>
      <c r="M1925" s="13">
        <v>1.5423156E9</v>
      </c>
      <c r="N1925" s="13">
        <v>31286.8783</v>
      </c>
      <c r="P1925" s="152">
        <v>1.5314256E9</v>
      </c>
      <c r="Q1925" s="152">
        <v>189704.9059</v>
      </c>
      <c r="S1925" s="152">
        <v>1.5499188E9</v>
      </c>
      <c r="T1925" s="152">
        <v>10047.1285</v>
      </c>
      <c r="V1925" s="152">
        <v>1.5217272E9</v>
      </c>
      <c r="W1925" s="152">
        <v>94711.0548</v>
      </c>
      <c r="Y1925" s="152">
        <v>1.5185088E9</v>
      </c>
      <c r="Z1925" s="152">
        <v>88927.3464</v>
      </c>
      <c r="AA1925" s="153">
        <f>IFERROR(__xludf.DUMMYFUNCTION("TO_DATE(INT((AB1925/(60*60*24))+""1/1/1970""))"),44148.0)</f>
        <v>44148</v>
      </c>
      <c r="AB1925" s="156">
        <v>1.6052976E9</v>
      </c>
      <c r="AC1925" s="156">
        <v>221797.3201</v>
      </c>
      <c r="AD1925" s="153">
        <f>IFERROR(__xludf.DUMMYFUNCTION("TO_DATE(INT((AE1925/(60*60*24))+""1/1/1970""))"),44160.0)</f>
        <v>44160</v>
      </c>
      <c r="AE1925" s="152">
        <v>1.606338E9</v>
      </c>
      <c r="AF1925" s="152">
        <v>121244.8736</v>
      </c>
      <c r="AG1925" s="153">
        <f>IFERROR(__xludf.DUMMYFUNCTION("TO_DATE(INT((AH1925/(60*60*24))+""1/1/1970""))"),43770.0)</f>
        <v>43770</v>
      </c>
      <c r="AH1925" s="152">
        <v>1.572567298E9</v>
      </c>
      <c r="AI1925" s="152">
        <v>111656.7736</v>
      </c>
    </row>
    <row r="1926">
      <c r="A1926" s="156">
        <v>1.571256E9</v>
      </c>
      <c r="B1926" s="156">
        <v>122029.4885</v>
      </c>
      <c r="C1926" s="153">
        <f>IFERROR(__xludf.DUMMYFUNCTION("TO_DATE(INT((A1926/(60*60*24))+""1/1/1970""))"),43754.0)</f>
        <v>43754</v>
      </c>
      <c r="M1926" s="13">
        <v>1.5423804E9</v>
      </c>
      <c r="N1926" s="13">
        <v>31168.4751</v>
      </c>
      <c r="P1926" s="156">
        <v>1.5314544E9</v>
      </c>
      <c r="Q1926" s="156">
        <v>192342.2416</v>
      </c>
      <c r="S1926" s="156">
        <v>1.5499836E9</v>
      </c>
      <c r="T1926" s="156">
        <v>10051.2997</v>
      </c>
      <c r="V1926" s="156">
        <v>1.5217596E9</v>
      </c>
      <c r="W1926" s="156">
        <v>95252.0872</v>
      </c>
      <c r="Y1926" s="156">
        <v>1.5185484E9</v>
      </c>
      <c r="Z1926" s="156">
        <v>88927.3464</v>
      </c>
      <c r="AA1926" s="153">
        <f>IFERROR(__xludf.DUMMYFUNCTION("TO_DATE(INT((AB1926/(60*60*24))+""1/1/1970""))"),44148.0)</f>
        <v>44148</v>
      </c>
      <c r="AB1926" s="152">
        <v>1.6053012E9</v>
      </c>
      <c r="AC1926" s="152">
        <v>222677.204</v>
      </c>
      <c r="AD1926" s="153">
        <f>IFERROR(__xludf.DUMMYFUNCTION("TO_DATE(INT((AE1926/(60*60*24))+""1/1/1970""))"),44161.0)</f>
        <v>44161</v>
      </c>
      <c r="AE1926" s="156">
        <v>1.6063668E9</v>
      </c>
      <c r="AF1926" s="156">
        <v>122364.0936</v>
      </c>
      <c r="AG1926" s="153">
        <f>IFERROR(__xludf.DUMMYFUNCTION("TO_DATE(INT((AH1926/(60*60*24))+""1/1/1970""))"),43770.0)</f>
        <v>43770</v>
      </c>
      <c r="AH1926" s="156">
        <v>1.572583351E9</v>
      </c>
      <c r="AI1926" s="156">
        <v>111656.7736</v>
      </c>
    </row>
    <row r="1927">
      <c r="A1927" s="152">
        <v>1.57131906E9</v>
      </c>
      <c r="B1927" s="152">
        <v>122029.4885</v>
      </c>
      <c r="C1927" s="153">
        <f>IFERROR(__xludf.DUMMYFUNCTION("TO_DATE(INT((A1927/(60*60*24))+""1/1/1970""))"),43755.0)</f>
        <v>43755</v>
      </c>
      <c r="M1927" s="13">
        <v>1.542402E9</v>
      </c>
      <c r="N1927" s="13">
        <v>31168.4751</v>
      </c>
      <c r="P1927" s="152">
        <v>1.531494E9</v>
      </c>
      <c r="Q1927" s="152">
        <v>192342.2416</v>
      </c>
      <c r="S1927" s="152">
        <v>1.5500052E9</v>
      </c>
      <c r="T1927" s="152">
        <v>10051.2997</v>
      </c>
      <c r="V1927" s="152">
        <v>1.5217668E9</v>
      </c>
      <c r="W1927" s="152">
        <v>95252.844</v>
      </c>
      <c r="Y1927" s="152">
        <v>1.5185628E9</v>
      </c>
      <c r="Z1927" s="152">
        <v>88927.3464</v>
      </c>
      <c r="AA1927" s="153">
        <f>IFERROR(__xludf.DUMMYFUNCTION("TO_DATE(INT((AB1927/(60*60*24))+""1/1/1970""))"),44149.0)</f>
        <v>44149</v>
      </c>
      <c r="AB1927" s="156">
        <v>1.60533E9</v>
      </c>
      <c r="AC1927" s="156">
        <v>222677.204</v>
      </c>
      <c r="AD1927" s="153">
        <f>IFERROR(__xludf.DUMMYFUNCTION("TO_DATE(INT((AE1927/(60*60*24))+""1/1/1970""))"),44162.0)</f>
        <v>44162</v>
      </c>
      <c r="AE1927" s="152">
        <v>1.6064892E9</v>
      </c>
      <c r="AF1927" s="152">
        <v>122364.0936</v>
      </c>
      <c r="AG1927" s="153">
        <f>IFERROR(__xludf.DUMMYFUNCTION("TO_DATE(INT((AH1927/(60*60*24))+""1/1/1970""))"),43770.0)</f>
        <v>43770</v>
      </c>
      <c r="AH1927" s="152">
        <v>1.572599214E9</v>
      </c>
      <c r="AI1927" s="152">
        <v>111656.7736</v>
      </c>
    </row>
    <row r="1928">
      <c r="A1928" s="156">
        <v>1.5713424E9</v>
      </c>
      <c r="B1928" s="156">
        <v>121699.3184</v>
      </c>
      <c r="C1928" s="153">
        <f>IFERROR(__xludf.DUMMYFUNCTION("TO_DATE(INT((A1928/(60*60*24))+""1/1/1970""))"),43755.0)</f>
        <v>43755</v>
      </c>
      <c r="M1928" s="13">
        <v>1.5424128E9</v>
      </c>
      <c r="N1928" s="13">
        <v>31159.5545</v>
      </c>
      <c r="P1928" s="156">
        <v>1.531512E9</v>
      </c>
      <c r="Q1928" s="156">
        <v>192342.2416</v>
      </c>
      <c r="S1928" s="156">
        <v>1.55007E9</v>
      </c>
      <c r="T1928" s="156">
        <v>10069.1094</v>
      </c>
      <c r="V1928" s="156">
        <v>1.5218064E9</v>
      </c>
      <c r="W1928" s="156">
        <v>95316.9198</v>
      </c>
      <c r="Y1928" s="156">
        <v>1.518588E9</v>
      </c>
      <c r="Z1928" s="156">
        <v>89308.7501</v>
      </c>
      <c r="AA1928" s="153">
        <f>IFERROR(__xludf.DUMMYFUNCTION("TO_DATE(INT((AB1928/(60*60*24))+""1/1/1970""))"),44151.0)</f>
        <v>44151</v>
      </c>
      <c r="AB1928" s="152">
        <v>1.6055388E9</v>
      </c>
      <c r="AC1928" s="152">
        <v>223874.0979</v>
      </c>
      <c r="AD1928" s="153">
        <f>IFERROR(__xludf.DUMMYFUNCTION("TO_DATE(INT((AE1928/(60*60*24))+""1/1/1970""))"),44162.0)</f>
        <v>44162</v>
      </c>
      <c r="AE1928" s="156">
        <v>1.6065E9</v>
      </c>
      <c r="AF1928" s="156">
        <v>122364.0936</v>
      </c>
      <c r="AG1928" s="153">
        <f>IFERROR(__xludf.DUMMYFUNCTION("TO_DATE(INT((AH1928/(60*60*24))+""1/1/1970""))"),43770.0)</f>
        <v>43770</v>
      </c>
      <c r="AH1928" s="156">
        <v>1.57261503E9</v>
      </c>
      <c r="AI1928" s="156">
        <v>111656.7736</v>
      </c>
    </row>
    <row r="1929">
      <c r="A1929" s="152">
        <v>1.57140546E9</v>
      </c>
      <c r="B1929" s="152">
        <v>121581.8541</v>
      </c>
      <c r="C1929" s="153">
        <f>IFERROR(__xludf.DUMMYFUNCTION("TO_DATE(INT((A1929/(60*60*24))+""1/1/1970""))"),43756.0)</f>
        <v>43756</v>
      </c>
      <c r="M1929" s="13">
        <v>1.5424992E9</v>
      </c>
      <c r="N1929" s="13">
        <v>31159.5545</v>
      </c>
      <c r="P1929" s="152">
        <v>1.5315408E9</v>
      </c>
      <c r="Q1929" s="152">
        <v>192612.298</v>
      </c>
      <c r="S1929" s="152">
        <v>1.5500916E9</v>
      </c>
      <c r="T1929" s="152">
        <v>10069.1094</v>
      </c>
      <c r="V1929" s="152">
        <v>1.5218388E9</v>
      </c>
      <c r="W1929" s="152">
        <v>95325.6373</v>
      </c>
      <c r="Y1929" s="152">
        <v>1.5186276E9</v>
      </c>
      <c r="Z1929" s="152">
        <v>89308.7501</v>
      </c>
      <c r="AA1929" s="153">
        <f>IFERROR(__xludf.DUMMYFUNCTION("TO_DATE(INT((AB1929/(60*60*24))+""1/1/1970""))"),44151.0)</f>
        <v>44151</v>
      </c>
      <c r="AB1929" s="156">
        <v>1.6055568E9</v>
      </c>
      <c r="AC1929" s="156">
        <v>224309.1662</v>
      </c>
      <c r="AD1929" s="153">
        <f>IFERROR(__xludf.DUMMYFUNCTION("TO_DATE(INT((AE1929/(60*60*24))+""1/1/1970""))"),44163.0)</f>
        <v>44163</v>
      </c>
      <c r="AE1929" s="152">
        <v>1.6065396E9</v>
      </c>
      <c r="AF1929" s="152">
        <v>124898.5985</v>
      </c>
      <c r="AG1929" s="153">
        <f>IFERROR(__xludf.DUMMYFUNCTION("TO_DATE(INT((AH1929/(60*60*24))+""1/1/1970""))"),43770.0)</f>
        <v>43770</v>
      </c>
      <c r="AH1929" s="152">
        <v>1.57263084E9</v>
      </c>
      <c r="AI1929" s="152">
        <v>111656.7736</v>
      </c>
    </row>
    <row r="1930">
      <c r="A1930" s="156">
        <v>1.5714288E9</v>
      </c>
      <c r="B1930" s="156">
        <v>121168.7036</v>
      </c>
      <c r="C1930" s="153">
        <f>IFERROR(__xludf.DUMMYFUNCTION("TO_DATE(INT((A1930/(60*60*24))+""1/1/1970""))"),43756.0)</f>
        <v>43756</v>
      </c>
      <c r="M1930" s="13">
        <v>1.5425856E9</v>
      </c>
      <c r="N1930" s="13">
        <v>31185.6485</v>
      </c>
      <c r="P1930" s="156">
        <v>1.5317496E9</v>
      </c>
      <c r="Q1930" s="156">
        <v>192612.298</v>
      </c>
      <c r="S1930" s="156">
        <v>1.5501564E9</v>
      </c>
      <c r="T1930" s="156">
        <v>10068.1364</v>
      </c>
      <c r="V1930" s="156">
        <v>1.5220152E9</v>
      </c>
      <c r="W1930" s="156">
        <v>95326.3507</v>
      </c>
      <c r="Y1930" s="156">
        <v>1.5186492E9</v>
      </c>
      <c r="Z1930" s="156">
        <v>89308.7501</v>
      </c>
      <c r="AA1930" s="153">
        <f>IFERROR(__xludf.DUMMYFUNCTION("TO_DATE(INT((AB1930/(60*60*24))+""1/1/1970""))"),44151.0)</f>
        <v>44151</v>
      </c>
      <c r="AB1930" s="152">
        <v>1.6055604E9</v>
      </c>
      <c r="AC1930" s="152">
        <v>225151.4176</v>
      </c>
      <c r="AD1930" s="153">
        <f>IFERROR(__xludf.DUMMYFUNCTION("TO_DATE(INT((AE1930/(60*60*24))+""1/1/1970""))"),44165.0)</f>
        <v>44165</v>
      </c>
      <c r="AE1930" s="156">
        <v>1.6067484E9</v>
      </c>
      <c r="AF1930" s="156">
        <v>124898.5985</v>
      </c>
      <c r="AG1930" s="153">
        <f>IFERROR(__xludf.DUMMYFUNCTION("TO_DATE(INT((AH1930/(60*60*24))+""1/1/1970""))"),43770.0)</f>
        <v>43770</v>
      </c>
      <c r="AH1930" s="156">
        <v>1.572646834E9</v>
      </c>
      <c r="AI1930" s="156">
        <v>111656.7736</v>
      </c>
    </row>
    <row r="1931">
      <c r="A1931" s="152">
        <v>1.57166466E9</v>
      </c>
      <c r="B1931" s="152">
        <v>121788.4293</v>
      </c>
      <c r="C1931" s="153">
        <f>IFERROR(__xludf.DUMMYFUNCTION("TO_DATE(INT((A1931/(60*60*24))+""1/1/1970""))"),43759.0)</f>
        <v>43759</v>
      </c>
      <c r="M1931" s="13">
        <v>1.5426396E9</v>
      </c>
      <c r="N1931" s="13">
        <v>31185.6485</v>
      </c>
      <c r="P1931" s="152">
        <v>1.5317712E9</v>
      </c>
      <c r="Q1931" s="152">
        <v>192612.298</v>
      </c>
      <c r="S1931" s="152">
        <v>1.550178E9</v>
      </c>
      <c r="T1931" s="152">
        <v>10068.1364</v>
      </c>
      <c r="V1931" s="152">
        <v>1.5220188E9</v>
      </c>
      <c r="W1931" s="152">
        <v>95324.8724</v>
      </c>
      <c r="Y1931" s="152">
        <v>1.5186672E9</v>
      </c>
      <c r="Z1931" s="152">
        <v>90135.0047</v>
      </c>
      <c r="AA1931" s="153">
        <f>IFERROR(__xludf.DUMMYFUNCTION("TO_DATE(INT((AB1931/(60*60*24))+""1/1/1970""))"),44152.0)</f>
        <v>44152</v>
      </c>
      <c r="AB1931" s="156">
        <v>1.6055892E9</v>
      </c>
      <c r="AC1931" s="156">
        <v>225151.4176</v>
      </c>
      <c r="AD1931" s="153">
        <f>IFERROR(__xludf.DUMMYFUNCTION("TO_DATE(INT((AE1931/(60*60*24))+""1/1/1970""))"),44165.0)</f>
        <v>44165</v>
      </c>
      <c r="AE1931" s="152">
        <v>1.6067664E9</v>
      </c>
      <c r="AF1931" s="152">
        <v>124898.5985</v>
      </c>
      <c r="AG1931" s="153">
        <f>IFERROR(__xludf.DUMMYFUNCTION("TO_DATE(INT((AH1931/(60*60*24))+""1/1/1970""))"),43770.0)</f>
        <v>43770</v>
      </c>
      <c r="AH1931" s="152">
        <v>1.572652676E9</v>
      </c>
      <c r="AI1931" s="152">
        <v>111656.7736</v>
      </c>
    </row>
    <row r="1932">
      <c r="A1932" s="156">
        <v>1.571688E9</v>
      </c>
      <c r="B1932" s="156">
        <v>121986.9036</v>
      </c>
      <c r="C1932" s="153">
        <f>IFERROR(__xludf.DUMMYFUNCTION("TO_DATE(INT((A1932/(60*60*24))+""1/1/1970""))"),43759.0)</f>
        <v>43759</v>
      </c>
      <c r="M1932" s="13">
        <v>1.5426612E9</v>
      </c>
      <c r="N1932" s="13">
        <v>31185.6485</v>
      </c>
      <c r="P1932" s="156">
        <v>1.5318E9</v>
      </c>
      <c r="Q1932" s="156">
        <v>192421.4913</v>
      </c>
      <c r="S1932" s="156">
        <v>1.5502428E9</v>
      </c>
      <c r="T1932" s="156">
        <v>10066.3202</v>
      </c>
      <c r="V1932" s="156">
        <v>1.5220548E9</v>
      </c>
      <c r="W1932" s="156">
        <v>95320.2066</v>
      </c>
      <c r="Y1932" s="156">
        <v>1.5187068E9</v>
      </c>
      <c r="Z1932" s="156">
        <v>90135.0047</v>
      </c>
      <c r="AA1932" s="153">
        <f>IFERROR(__xludf.DUMMYFUNCTION("TO_DATE(INT((AB1932/(60*60*24))+""1/1/1970""))"),44152.0)</f>
        <v>44152</v>
      </c>
      <c r="AB1932" s="152">
        <v>1.6056252E9</v>
      </c>
      <c r="AC1932" s="152">
        <v>228749.6322</v>
      </c>
      <c r="AD1932" s="153">
        <f>IFERROR(__xludf.DUMMYFUNCTION("TO_DATE(INT((AE1932/(60*60*24))+""1/1/1970""))"),44165.0)</f>
        <v>44165</v>
      </c>
      <c r="AE1932" s="156">
        <v>1.60677E9</v>
      </c>
      <c r="AF1932" s="156">
        <v>124898.5985</v>
      </c>
      <c r="AG1932" s="153">
        <f>IFERROR(__xludf.DUMMYFUNCTION("TO_DATE(INT((AH1932/(60*60*24))+""1/1/1970""))"),43771.0)</f>
        <v>43771</v>
      </c>
      <c r="AH1932" s="156">
        <v>1.572663499E9</v>
      </c>
      <c r="AI1932" s="156">
        <v>111656.7736</v>
      </c>
    </row>
    <row r="1933">
      <c r="A1933" s="152">
        <v>1.57175106E9</v>
      </c>
      <c r="B1933" s="152">
        <v>122282.5897</v>
      </c>
      <c r="C1933" s="153">
        <f>IFERROR(__xludf.DUMMYFUNCTION("TO_DATE(INT((A1933/(60*60*24))+""1/1/1970""))"),43760.0)</f>
        <v>43760</v>
      </c>
      <c r="M1933" s="13">
        <v>1.542726E9</v>
      </c>
      <c r="N1933" s="13">
        <v>31178.342</v>
      </c>
      <c r="P1933" s="152">
        <v>1.5318396E9</v>
      </c>
      <c r="Q1933" s="152">
        <v>192421.4913</v>
      </c>
      <c r="S1933" s="152">
        <v>1.5502644E9</v>
      </c>
      <c r="T1933" s="152">
        <v>10066.3202</v>
      </c>
      <c r="V1933" s="152">
        <v>1.5220944E9</v>
      </c>
      <c r="W1933" s="152">
        <v>95307.728</v>
      </c>
      <c r="Y1933" s="152">
        <v>1.5187356E9</v>
      </c>
      <c r="Z1933" s="152">
        <v>90135.0047</v>
      </c>
      <c r="AA1933" s="153">
        <f>IFERROR(__xludf.DUMMYFUNCTION("TO_DATE(INT((AB1933/(60*60*24))+""1/1/1970""))"),44152.0)</f>
        <v>44152</v>
      </c>
      <c r="AB1933" s="156">
        <v>1.6056432E9</v>
      </c>
      <c r="AC1933" s="156">
        <v>231396.1515</v>
      </c>
      <c r="AD1933" s="153">
        <f>IFERROR(__xludf.DUMMYFUNCTION("TO_DATE(INT((AE1933/(60*60*24))+""1/1/1970""))"),44166.0)</f>
        <v>44166</v>
      </c>
      <c r="AE1933" s="152">
        <v>1.6067988E9</v>
      </c>
      <c r="AF1933" s="152">
        <v>124269.5983</v>
      </c>
      <c r="AG1933" s="153">
        <f>IFERROR(__xludf.DUMMYFUNCTION("TO_DATE(INT((AH1933/(60*60*24))+""1/1/1970""))"),43771.0)</f>
        <v>43771</v>
      </c>
      <c r="AH1933" s="152">
        <v>1.572679299E9</v>
      </c>
      <c r="AI1933" s="152">
        <v>111656.7736</v>
      </c>
    </row>
    <row r="1934">
      <c r="A1934" s="156">
        <v>1.5717744E9</v>
      </c>
      <c r="B1934" s="156">
        <v>121589.9551</v>
      </c>
      <c r="C1934" s="153">
        <f>IFERROR(__xludf.DUMMYFUNCTION("TO_DATE(INT((A1934/(60*60*24))+""1/1/1970""))"),43760.0)</f>
        <v>43760</v>
      </c>
      <c r="M1934" s="13">
        <v>1.5427476E9</v>
      </c>
      <c r="N1934" s="13">
        <v>31178.342</v>
      </c>
      <c r="P1934" s="156">
        <v>1.5318576E9</v>
      </c>
      <c r="Q1934" s="156">
        <v>192421.4913</v>
      </c>
      <c r="S1934" s="156">
        <v>1.5502752E9</v>
      </c>
      <c r="T1934" s="156">
        <v>10068.0954</v>
      </c>
      <c r="V1934" s="156">
        <v>1.5221052E9</v>
      </c>
      <c r="W1934" s="156">
        <v>95307.3548</v>
      </c>
      <c r="Y1934" s="156">
        <v>1.5187464E9</v>
      </c>
      <c r="Z1934" s="156">
        <v>90381.5832</v>
      </c>
      <c r="AA1934" s="153">
        <f>IFERROR(__xludf.DUMMYFUNCTION("TO_DATE(INT((AB1934/(60*60*24))+""1/1/1970""))"),44152.0)</f>
        <v>44152</v>
      </c>
      <c r="AB1934" s="152">
        <v>1.6056468E9</v>
      </c>
      <c r="AC1934" s="152">
        <v>230660.6664</v>
      </c>
      <c r="AD1934" s="153">
        <f>IFERROR(__xludf.DUMMYFUNCTION("TO_DATE(INT((AE1934/(60*60*24))+""1/1/1970""))"),44166.0)</f>
        <v>44166</v>
      </c>
      <c r="AE1934" s="156">
        <v>1.6068348E9</v>
      </c>
      <c r="AF1934" s="156">
        <v>124269.5983</v>
      </c>
      <c r="AG1934" s="153">
        <f>IFERROR(__xludf.DUMMYFUNCTION("TO_DATE(INT((AH1934/(60*60*24))+""1/1/1970""))"),43771.0)</f>
        <v>43771</v>
      </c>
      <c r="AH1934" s="156">
        <v>1.57269538E9</v>
      </c>
      <c r="AI1934" s="156">
        <v>111656.7736</v>
      </c>
    </row>
    <row r="1935">
      <c r="A1935" s="152">
        <v>1.57183746E9</v>
      </c>
      <c r="B1935" s="152">
        <v>121569.7026</v>
      </c>
      <c r="C1935" s="153">
        <f>IFERROR(__xludf.DUMMYFUNCTION("TO_DATE(INT((A1935/(60*60*24))+""1/1/1970""))"),43761.0)</f>
        <v>43761</v>
      </c>
      <c r="M1935" s="13">
        <v>1.5428124E9</v>
      </c>
      <c r="N1935" s="13">
        <v>31270.9726</v>
      </c>
      <c r="P1935" s="152">
        <v>1.5318864E9</v>
      </c>
      <c r="Q1935" s="152">
        <v>193695.9051</v>
      </c>
      <c r="S1935" s="152">
        <v>1.550448E9</v>
      </c>
      <c r="T1935" s="152">
        <v>10068.2983</v>
      </c>
      <c r="V1935" s="152">
        <v>1.522134E9</v>
      </c>
      <c r="W1935" s="152">
        <v>95301.3994</v>
      </c>
      <c r="Y1935" s="152">
        <v>1.518786E9</v>
      </c>
      <c r="Z1935" s="152">
        <v>90381.5832</v>
      </c>
      <c r="AA1935" s="153">
        <f>IFERROR(__xludf.DUMMYFUNCTION("TO_DATE(INT((AB1935/(60*60*24))+""1/1/1970""))"),44153.0)</f>
        <v>44153</v>
      </c>
      <c r="AB1935" s="156">
        <v>1.6056756E9</v>
      </c>
      <c r="AC1935" s="156">
        <v>230660.6664</v>
      </c>
      <c r="AD1935" s="153">
        <f>IFERROR(__xludf.DUMMYFUNCTION("TO_DATE(INT((AE1935/(60*60*24))+""1/1/1970""))"),44166.0)</f>
        <v>44166</v>
      </c>
      <c r="AE1935" s="152">
        <v>1.6068528E9</v>
      </c>
      <c r="AF1935" s="152">
        <v>124269.5983</v>
      </c>
      <c r="AG1935" s="153">
        <f>IFERROR(__xludf.DUMMYFUNCTION("TO_DATE(INT((AH1935/(60*60*24))+""1/1/1970""))"),43771.0)</f>
        <v>43771</v>
      </c>
      <c r="AH1935" s="152">
        <v>1.572711587E9</v>
      </c>
      <c r="AI1935" s="152">
        <v>111656.7736</v>
      </c>
    </row>
    <row r="1936">
      <c r="A1936" s="156">
        <v>1.5718608E9</v>
      </c>
      <c r="B1936" s="156">
        <v>121942.3482</v>
      </c>
      <c r="C1936" s="153">
        <f>IFERROR(__xludf.DUMMYFUNCTION("TO_DATE(INT((A1936/(60*60*24))+""1/1/1970""))"),43761.0)</f>
        <v>43761</v>
      </c>
      <c r="M1936" s="13">
        <v>1.542834E9</v>
      </c>
      <c r="N1936" s="13">
        <v>31270.9726</v>
      </c>
      <c r="P1936" s="156">
        <v>1.531926E9</v>
      </c>
      <c r="Q1936" s="156">
        <v>193695.9051</v>
      </c>
      <c r="S1936" s="156">
        <v>1.5505344E9</v>
      </c>
      <c r="T1936" s="156">
        <v>10066.1884</v>
      </c>
      <c r="V1936" s="156">
        <v>1.5221736E9</v>
      </c>
      <c r="W1936" s="156">
        <v>95305.1118</v>
      </c>
      <c r="Y1936" s="156">
        <v>1.5188184E9</v>
      </c>
      <c r="Z1936" s="156">
        <v>90381.5832</v>
      </c>
      <c r="AA1936" s="153">
        <f>IFERROR(__xludf.DUMMYFUNCTION("TO_DATE(INT((AB1936/(60*60*24))+""1/1/1970""))"),44153.0)</f>
        <v>44153</v>
      </c>
      <c r="AB1936" s="152">
        <v>1.6057116E9</v>
      </c>
      <c r="AC1936" s="152">
        <v>231164.7209</v>
      </c>
      <c r="AD1936" s="153">
        <f>IFERROR(__xludf.DUMMYFUNCTION("TO_DATE(INT((AE1936/(60*60*24))+""1/1/1970""))"),44166.0)</f>
        <v>44166</v>
      </c>
      <c r="AE1936" s="156">
        <v>1.6068564E9</v>
      </c>
      <c r="AF1936" s="156">
        <v>124269.5983</v>
      </c>
      <c r="AG1936" s="153">
        <f>IFERROR(__xludf.DUMMYFUNCTION("TO_DATE(INT((AH1936/(60*60*24))+""1/1/1970""))"),43771.0)</f>
        <v>43771</v>
      </c>
      <c r="AH1936" s="156">
        <v>1.572727989E9</v>
      </c>
      <c r="AI1936" s="156">
        <v>111656.7736</v>
      </c>
    </row>
    <row r="1937">
      <c r="A1937" s="152">
        <v>1.57192386E9</v>
      </c>
      <c r="B1937" s="152">
        <v>122367.6501</v>
      </c>
      <c r="C1937" s="153">
        <f>IFERROR(__xludf.DUMMYFUNCTION("TO_DATE(INT((A1937/(60*60*24))+""1/1/1970""))"),43762.0)</f>
        <v>43762</v>
      </c>
      <c r="M1937" s="13">
        <v>1.5428448E9</v>
      </c>
      <c r="N1937" s="13">
        <v>31113.5133</v>
      </c>
      <c r="P1937" s="152">
        <v>1.531944E9</v>
      </c>
      <c r="Q1937" s="152">
        <v>193695.9051</v>
      </c>
      <c r="S1937" s="152">
        <v>1.5505884E9</v>
      </c>
      <c r="T1937" s="152">
        <v>10066.1884</v>
      </c>
      <c r="V1937" s="152">
        <v>1.5221916E9</v>
      </c>
      <c r="W1937" s="152">
        <v>95308.8111</v>
      </c>
      <c r="Y1937" s="152">
        <v>1.5188256E9</v>
      </c>
      <c r="Z1937" s="152">
        <v>89712.865</v>
      </c>
      <c r="AA1937" s="153">
        <f>IFERROR(__xludf.DUMMYFUNCTION("TO_DATE(INT((AB1937/(60*60*24))+""1/1/1970""))"),44153.0)</f>
        <v>44153</v>
      </c>
      <c r="AB1937" s="156">
        <v>1.6057296E9</v>
      </c>
      <c r="AC1937" s="156">
        <v>236627.1611</v>
      </c>
      <c r="AD1937" s="153">
        <f>IFERROR(__xludf.DUMMYFUNCTION("TO_DATE(INT((AE1937/(60*60*24))+""1/1/1970""))"),44167.0)</f>
        <v>44167</v>
      </c>
      <c r="AE1937" s="152">
        <v>1.6068852E9</v>
      </c>
      <c r="AF1937" s="152">
        <v>128456.4983</v>
      </c>
      <c r="AG1937" s="153">
        <f>IFERROR(__xludf.DUMMYFUNCTION("TO_DATE(INT((AH1937/(60*60*24))+""1/1/1970""))"),43771.0)</f>
        <v>43771</v>
      </c>
      <c r="AH1937" s="152">
        <v>1.57273799E9</v>
      </c>
      <c r="AI1937" s="152">
        <v>111656.7736</v>
      </c>
    </row>
    <row r="1938">
      <c r="A1938" s="156">
        <v>1.5719472E9</v>
      </c>
      <c r="B1938" s="156">
        <v>122140.8224</v>
      </c>
      <c r="C1938" s="153">
        <f>IFERROR(__xludf.DUMMYFUNCTION("TO_DATE(INT((A1938/(60*60*24))+""1/1/1970""))"),43762.0)</f>
        <v>43762</v>
      </c>
      <c r="M1938" s="13">
        <v>1.5429312E9</v>
      </c>
      <c r="N1938" s="13">
        <v>31078.6635</v>
      </c>
      <c r="P1938" s="156">
        <v>1.5319728E9</v>
      </c>
      <c r="Q1938" s="156">
        <v>194305.5839</v>
      </c>
      <c r="S1938" s="156">
        <v>1.55061E9</v>
      </c>
      <c r="T1938" s="156">
        <v>10066.1884</v>
      </c>
      <c r="V1938" s="156">
        <v>1.5222132E9</v>
      </c>
      <c r="W1938" s="156">
        <v>95307.5965</v>
      </c>
      <c r="Y1938" s="156">
        <v>1.5189948E9</v>
      </c>
      <c r="Z1938" s="156">
        <v>89712.865</v>
      </c>
      <c r="AA1938" s="153">
        <f>IFERROR(__xludf.DUMMYFUNCTION("TO_DATE(INT((AB1938/(60*60*24))+""1/1/1970""))"),44153.0)</f>
        <v>44153</v>
      </c>
      <c r="AB1938" s="152">
        <v>1.6057332E9</v>
      </c>
      <c r="AC1938" s="152">
        <v>234968.8253</v>
      </c>
      <c r="AD1938" s="153">
        <f>IFERROR(__xludf.DUMMYFUNCTION("TO_DATE(INT((AE1938/(60*60*24))+""1/1/1970""))"),44167.0)</f>
        <v>44167</v>
      </c>
      <c r="AE1938" s="156">
        <v>1.6069212E9</v>
      </c>
      <c r="AF1938" s="156">
        <v>128456.4983</v>
      </c>
      <c r="AG1938" s="153">
        <f>IFERROR(__xludf.DUMMYFUNCTION("TO_DATE(INT((AH1938/(60*60*24))+""1/1/1970""))"),43772.0)</f>
        <v>43772</v>
      </c>
      <c r="AH1938" s="156">
        <v>1.572743937E9</v>
      </c>
      <c r="AI1938" s="156">
        <v>111656.7736</v>
      </c>
    </row>
    <row r="1939">
      <c r="A1939" s="152">
        <v>1.57201026E9</v>
      </c>
      <c r="B1939" s="152">
        <v>121926.1462</v>
      </c>
      <c r="C1939" s="153">
        <f>IFERROR(__xludf.DUMMYFUNCTION("TO_DATE(INT((A1939/(60*60*24))+""1/1/1970""))"),43763.0)</f>
        <v>43763</v>
      </c>
      <c r="M1939" s="13">
        <v>1.5429852E9</v>
      </c>
      <c r="N1939" s="13">
        <v>31078.6635</v>
      </c>
      <c r="P1939" s="152">
        <v>1.5320124E9</v>
      </c>
      <c r="Q1939" s="152">
        <v>194305.5839</v>
      </c>
      <c r="S1939" s="152">
        <v>1.5506748E9</v>
      </c>
      <c r="T1939" s="152">
        <v>10057.7957</v>
      </c>
      <c r="V1939" s="152">
        <v>1.5222528E9</v>
      </c>
      <c r="W1939" s="152">
        <v>95303.0549</v>
      </c>
      <c r="Y1939" s="152">
        <v>1.5190344E9</v>
      </c>
      <c r="Z1939" s="152">
        <v>89730.1688</v>
      </c>
      <c r="AA1939" s="153">
        <f>IFERROR(__xludf.DUMMYFUNCTION("TO_DATE(INT((AB1939/(60*60*24))+""1/1/1970""))"),44154.0)</f>
        <v>44154</v>
      </c>
      <c r="AB1939" s="156">
        <v>1.605762E9</v>
      </c>
      <c r="AC1939" s="156">
        <v>234968.8253</v>
      </c>
      <c r="AD1939" s="153">
        <f>IFERROR(__xludf.DUMMYFUNCTION("TO_DATE(INT((AE1939/(60*60*24))+""1/1/1970""))"),44167.0)</f>
        <v>44167</v>
      </c>
      <c r="AE1939" s="152">
        <v>1.6069392E9</v>
      </c>
      <c r="AF1939" s="152">
        <v>128456.4983</v>
      </c>
      <c r="AG1939" s="153">
        <f>IFERROR(__xludf.DUMMYFUNCTION("TO_DATE(INT((AH1939/(60*60*24))+""1/1/1970""))"),43772.0)</f>
        <v>43772</v>
      </c>
      <c r="AH1939" s="152">
        <v>1.572759791E9</v>
      </c>
      <c r="AI1939" s="152">
        <v>111656.7736</v>
      </c>
    </row>
    <row r="1940">
      <c r="A1940" s="156">
        <v>1.5720336E9</v>
      </c>
      <c r="B1940" s="156">
        <v>122639.0333</v>
      </c>
      <c r="C1940" s="153">
        <f>IFERROR(__xludf.DUMMYFUNCTION("TO_DATE(INT((A1940/(60*60*24))+""1/1/1970""))"),43763.0)</f>
        <v>43763</v>
      </c>
      <c r="M1940" s="13">
        <v>1.542996E9</v>
      </c>
      <c r="N1940" s="13">
        <v>31078.6635</v>
      </c>
      <c r="P1940" s="156">
        <v>1.5320304E9</v>
      </c>
      <c r="Q1940" s="156">
        <v>194305.5839</v>
      </c>
      <c r="S1940" s="156">
        <v>1.5506964E9</v>
      </c>
      <c r="T1940" s="156">
        <v>10057.7957</v>
      </c>
      <c r="V1940" s="156">
        <v>1.522278E9</v>
      </c>
      <c r="W1940" s="156">
        <v>95294.9465</v>
      </c>
      <c r="Y1940" s="156">
        <v>1.519074E9</v>
      </c>
      <c r="Z1940" s="156">
        <v>89730.1688</v>
      </c>
      <c r="AA1940" s="153">
        <f>IFERROR(__xludf.DUMMYFUNCTION("TO_DATE(INT((AB1940/(60*60*24))+""1/1/1970""))"),44154.0)</f>
        <v>44154</v>
      </c>
      <c r="AB1940" s="152">
        <v>1.605798E9</v>
      </c>
      <c r="AC1940" s="152">
        <v>236292.359</v>
      </c>
      <c r="AD1940" s="153">
        <f>IFERROR(__xludf.DUMMYFUNCTION("TO_DATE(INT((AE1940/(60*60*24))+""1/1/1970""))"),44167.0)</f>
        <v>44167</v>
      </c>
      <c r="AE1940" s="156">
        <v>1.6069428E9</v>
      </c>
      <c r="AF1940" s="156">
        <v>128456.4983</v>
      </c>
      <c r="AG1940" s="153">
        <f>IFERROR(__xludf.DUMMYFUNCTION("TO_DATE(INT((AH1940/(60*60*24))+""1/1/1970""))"),43772.0)</f>
        <v>43772</v>
      </c>
      <c r="AH1940" s="156">
        <v>1.572775764E9</v>
      </c>
      <c r="AI1940" s="156">
        <v>111656.7736</v>
      </c>
    </row>
    <row r="1941">
      <c r="A1941" s="152">
        <v>1.57226946E9</v>
      </c>
      <c r="B1941" s="152">
        <v>123266.86</v>
      </c>
      <c r="C1941" s="153">
        <f>IFERROR(__xludf.DUMMYFUNCTION("TO_DATE(INT((A1941/(60*60*24))+""1/1/1970""))"),43766.0)</f>
        <v>43766</v>
      </c>
      <c r="M1941" s="13">
        <v>1.5430176E9</v>
      </c>
      <c r="N1941" s="13">
        <v>31059.7506</v>
      </c>
      <c r="P1941" s="152">
        <v>1.5320592E9</v>
      </c>
      <c r="Q1941" s="152">
        <v>193113.8784</v>
      </c>
      <c r="S1941" s="152">
        <v>1.5507612E9</v>
      </c>
      <c r="T1941" s="152">
        <v>10057.4057</v>
      </c>
      <c r="V1941" s="152">
        <v>1.5222924E9</v>
      </c>
      <c r="W1941" s="152">
        <v>95298.1277</v>
      </c>
      <c r="Y1941" s="152">
        <v>1.5190812E9</v>
      </c>
      <c r="Z1941" s="152">
        <v>89730.1688</v>
      </c>
      <c r="AA1941" s="153">
        <f>IFERROR(__xludf.DUMMYFUNCTION("TO_DATE(INT((AB1941/(60*60*24))+""1/1/1970""))"),44154.0)</f>
        <v>44154</v>
      </c>
      <c r="AB1941" s="156">
        <v>1.605816E9</v>
      </c>
      <c r="AC1941" s="156">
        <v>238202.4066</v>
      </c>
      <c r="AD1941" s="153">
        <f>IFERROR(__xludf.DUMMYFUNCTION("TO_DATE(INT((AE1941/(60*60*24))+""1/1/1970""))"),44168.0)</f>
        <v>44168</v>
      </c>
      <c r="AE1941" s="152">
        <v>1.6069716E9</v>
      </c>
      <c r="AF1941" s="152">
        <v>126833.3803</v>
      </c>
      <c r="AG1941" s="153">
        <f>IFERROR(__xludf.DUMMYFUNCTION("TO_DATE(INT((AH1941/(60*60*24))+""1/1/1970""))"),43772.0)</f>
        <v>43772</v>
      </c>
      <c r="AH1941" s="152">
        <v>1.572791557E9</v>
      </c>
      <c r="AI1941" s="152">
        <v>111656.7736</v>
      </c>
    </row>
    <row r="1942">
      <c r="A1942" s="156">
        <v>1.5722928E9</v>
      </c>
      <c r="B1942" s="156">
        <v>123327.6175</v>
      </c>
      <c r="C1942" s="153">
        <f>IFERROR(__xludf.DUMMYFUNCTION("TO_DATE(INT((A1942/(60*60*24))+""1/1/1970""))"),43766.0)</f>
        <v>43766</v>
      </c>
      <c r="M1942" s="13">
        <v>1.543104E9</v>
      </c>
      <c r="N1942" s="13">
        <v>31059.7506</v>
      </c>
      <c r="P1942" s="156">
        <v>1.5320988E9</v>
      </c>
      <c r="Q1942" s="156">
        <v>193113.8784</v>
      </c>
      <c r="S1942" s="156">
        <v>1.5507828E9</v>
      </c>
      <c r="T1942" s="156">
        <v>10057.4057</v>
      </c>
      <c r="V1942" s="156">
        <v>1.522332E9</v>
      </c>
      <c r="W1942" s="156">
        <v>95302.3999</v>
      </c>
      <c r="Y1942" s="156">
        <v>1.5191136E9</v>
      </c>
      <c r="Z1942" s="156">
        <v>89646.5339</v>
      </c>
      <c r="AA1942" s="153">
        <f>IFERROR(__xludf.DUMMYFUNCTION("TO_DATE(INT((AB1942/(60*60*24))+""1/1/1970""))"),44154.0)</f>
        <v>44154</v>
      </c>
      <c r="AB1942" s="152">
        <v>1.6058196E9</v>
      </c>
      <c r="AC1942" s="152">
        <v>237280.8685</v>
      </c>
      <c r="AD1942" s="153">
        <f>IFERROR(__xludf.DUMMYFUNCTION("TO_DATE(INT((AE1942/(60*60*24))+""1/1/1970""))"),44168.0)</f>
        <v>44168</v>
      </c>
      <c r="AE1942" s="156">
        <v>1.6070076E9</v>
      </c>
      <c r="AF1942" s="156">
        <v>126833.3803</v>
      </c>
      <c r="AG1942" s="153">
        <f>IFERROR(__xludf.DUMMYFUNCTION("TO_DATE(INT((AH1942/(60*60*24))+""1/1/1970""))"),43772.0)</f>
        <v>43772</v>
      </c>
      <c r="AH1942" s="156">
        <v>1.57280777E9</v>
      </c>
      <c r="AI1942" s="156">
        <v>111656.7736</v>
      </c>
    </row>
    <row r="1943">
      <c r="A1943" s="152">
        <v>1.57235586E9</v>
      </c>
      <c r="B1943" s="152">
        <v>123214.2036</v>
      </c>
      <c r="C1943" s="153">
        <f>IFERROR(__xludf.DUMMYFUNCTION("TO_DATE(INT((A1943/(60*60*24))+""1/1/1970""))"),43767.0)</f>
        <v>43767</v>
      </c>
      <c r="M1943" s="13">
        <v>1.5431904E9</v>
      </c>
      <c r="N1943" s="13">
        <v>31086.0989</v>
      </c>
      <c r="P1943" s="152">
        <v>1.5321168E9</v>
      </c>
      <c r="Q1943" s="152">
        <v>193113.8784</v>
      </c>
      <c r="S1943" s="152">
        <v>1.5508476E9</v>
      </c>
      <c r="T1943" s="152">
        <v>10052.6786</v>
      </c>
      <c r="V1943" s="152">
        <v>1.5223644E9</v>
      </c>
      <c r="W1943" s="152">
        <v>95303.0948</v>
      </c>
      <c r="Y1943" s="152">
        <v>1.5191532E9</v>
      </c>
      <c r="Z1943" s="152">
        <v>89646.5339</v>
      </c>
      <c r="AA1943" s="153">
        <f>IFERROR(__xludf.DUMMYFUNCTION("TO_DATE(INT((AB1943/(60*60*24))+""1/1/1970""))"),44155.0)</f>
        <v>44155</v>
      </c>
      <c r="AB1943" s="156">
        <v>1.6058484E9</v>
      </c>
      <c r="AC1943" s="156">
        <v>237280.8685</v>
      </c>
      <c r="AD1943" s="153">
        <f>IFERROR(__xludf.DUMMYFUNCTION("TO_DATE(INT((AE1943/(60*60*24))+""1/1/1970""))"),44168.0)</f>
        <v>44168</v>
      </c>
      <c r="AE1943" s="152">
        <v>1.6070256E9</v>
      </c>
      <c r="AF1943" s="152">
        <v>126833.3803</v>
      </c>
      <c r="AG1943" s="153">
        <f>IFERROR(__xludf.DUMMYFUNCTION("TO_DATE(INT((AH1943/(60*60*24))+""1/1/1970""))"),43772.0)</f>
        <v>43772</v>
      </c>
      <c r="AH1943" s="152">
        <v>1.572822682E9</v>
      </c>
      <c r="AI1943" s="152">
        <v>111656.7736</v>
      </c>
    </row>
    <row r="1944">
      <c r="A1944" s="156">
        <v>1.5723792E9</v>
      </c>
      <c r="B1944" s="156">
        <v>123291.163</v>
      </c>
      <c r="C1944" s="153">
        <f>IFERROR(__xludf.DUMMYFUNCTION("TO_DATE(INT((A1944/(60*60*24))+""1/1/1970""))"),43767.0)</f>
        <v>43767</v>
      </c>
      <c r="M1944" s="13">
        <v>1.5432444E9</v>
      </c>
      <c r="N1944" s="13">
        <v>31086.0989</v>
      </c>
      <c r="P1944" s="156">
        <v>1.5321456E9</v>
      </c>
      <c r="Q1944" s="156">
        <v>192801.962</v>
      </c>
      <c r="S1944" s="156">
        <v>1.5508692E9</v>
      </c>
      <c r="T1944" s="156">
        <v>10052.6786</v>
      </c>
      <c r="V1944" s="156">
        <v>1.5223716E9</v>
      </c>
      <c r="W1944" s="156">
        <v>95305.1445</v>
      </c>
      <c r="Y1944" s="156">
        <v>1.5191676E9</v>
      </c>
      <c r="Z1944" s="156">
        <v>89646.5339</v>
      </c>
      <c r="AA1944" s="153">
        <f>IFERROR(__xludf.DUMMYFUNCTION("TO_DATE(INT((AB1944/(60*60*24))+""1/1/1970""))"),44155.0)</f>
        <v>44155</v>
      </c>
      <c r="AB1944" s="152">
        <v>1.6058844E9</v>
      </c>
      <c r="AC1944" s="152">
        <v>238044.6994</v>
      </c>
      <c r="AD1944" s="153">
        <f>IFERROR(__xludf.DUMMYFUNCTION("TO_DATE(INT((AE1944/(60*60*24))+""1/1/1970""))"),44168.0)</f>
        <v>44168</v>
      </c>
      <c r="AE1944" s="156">
        <v>1.6070292E9</v>
      </c>
      <c r="AF1944" s="156">
        <v>126833.3803</v>
      </c>
      <c r="AG1944" s="153">
        <f>IFERROR(__xludf.DUMMYFUNCTION("TO_DATE(INT((AH1944/(60*60*24))+""1/1/1970""))"),43773.0)</f>
        <v>43773</v>
      </c>
      <c r="AH1944" s="156">
        <v>1.572825653E9</v>
      </c>
      <c r="AI1944" s="156">
        <v>111656.7736</v>
      </c>
    </row>
    <row r="1945">
      <c r="A1945" s="152">
        <v>1.57244226E9</v>
      </c>
      <c r="B1945" s="152">
        <v>123287.1125</v>
      </c>
      <c r="C1945" s="153">
        <f>IFERROR(__xludf.DUMMYFUNCTION("TO_DATE(INT((A1945/(60*60*24))+""1/1/1970""))"),43768.0)</f>
        <v>43768</v>
      </c>
      <c r="M1945" s="13">
        <v>1.543266E9</v>
      </c>
      <c r="N1945" s="13">
        <v>31086.0989</v>
      </c>
      <c r="P1945" s="152">
        <v>1.5323544E9</v>
      </c>
      <c r="Q1945" s="152">
        <v>192801.962</v>
      </c>
      <c r="S1945" s="152">
        <v>1.55088E9</v>
      </c>
      <c r="T1945" s="152">
        <v>10046.9265</v>
      </c>
      <c r="V1945" s="152">
        <v>1.5224112E9</v>
      </c>
      <c r="W1945" s="152">
        <v>95304.4059</v>
      </c>
      <c r="Y1945" s="152">
        <v>1.5191928E9</v>
      </c>
      <c r="Z1945" s="152">
        <v>89175.0065</v>
      </c>
      <c r="AA1945" s="153">
        <f>IFERROR(__xludf.DUMMYFUNCTION("TO_DATE(INT((AB1945/(60*60*24))+""1/1/1970""))"),44155.0)</f>
        <v>44155</v>
      </c>
      <c r="AB1945" s="156">
        <v>1.6059024E9</v>
      </c>
      <c r="AC1945" s="156">
        <v>238586.9817</v>
      </c>
      <c r="AD1945" s="153">
        <f>IFERROR(__xludf.DUMMYFUNCTION("TO_DATE(INT((AE1945/(60*60*24))+""1/1/1970""))"),44169.0)</f>
        <v>44169</v>
      </c>
      <c r="AE1945" s="152">
        <v>1.607058E9</v>
      </c>
      <c r="AF1945" s="152">
        <v>126638.6712</v>
      </c>
      <c r="AG1945" s="153">
        <f>IFERROR(__xludf.DUMMYFUNCTION("TO_DATE(INT((AH1945/(60*60*24))+""1/1/1970""))"),43773.0)</f>
        <v>43773</v>
      </c>
      <c r="AH1945" s="152">
        <v>1.572841769E9</v>
      </c>
      <c r="AI1945" s="152">
        <v>111656.7736</v>
      </c>
    </row>
    <row r="1946">
      <c r="A1946" s="156">
        <v>1.5724656E9</v>
      </c>
      <c r="B1946" s="156">
        <v>123667.8591</v>
      </c>
      <c r="C1946" s="153">
        <f>IFERROR(__xludf.DUMMYFUNCTION("TO_DATE(INT((A1946/(60*60*24))+""1/1/1970""))"),43768.0)</f>
        <v>43768</v>
      </c>
      <c r="M1946" s="13">
        <v>1.5433308E9</v>
      </c>
      <c r="N1946" s="13">
        <v>30912.6812</v>
      </c>
      <c r="P1946" s="156">
        <v>1.532376E9</v>
      </c>
      <c r="Q1946" s="156">
        <v>192801.962</v>
      </c>
      <c r="S1946" s="156">
        <v>1.5510528E9</v>
      </c>
      <c r="T1946" s="156">
        <v>10050.9215</v>
      </c>
      <c r="V1946" s="156">
        <v>1.5224436E9</v>
      </c>
      <c r="W1946" s="156">
        <v>95303.2418</v>
      </c>
      <c r="Y1946" s="156">
        <v>1.5192324E9</v>
      </c>
      <c r="Z1946" s="156">
        <v>89175.0065</v>
      </c>
      <c r="AA1946" s="153">
        <f>IFERROR(__xludf.DUMMYFUNCTION("TO_DATE(INT((AB1946/(60*60*24))+""1/1/1970""))"),44155.0)</f>
        <v>44155</v>
      </c>
      <c r="AB1946" s="152">
        <v>1.605906E9</v>
      </c>
      <c r="AC1946" s="152">
        <v>236948.0353</v>
      </c>
      <c r="AD1946" s="153">
        <f>IFERROR(__xludf.DUMMYFUNCTION("TO_DATE(INT((AE1946/(60*60*24))+""1/1/1970""))"),44169.0)</f>
        <v>44169</v>
      </c>
      <c r="AE1946" s="156">
        <v>1.607094E9</v>
      </c>
      <c r="AF1946" s="156">
        <v>126638.6712</v>
      </c>
      <c r="AG1946" s="153">
        <f>IFERROR(__xludf.DUMMYFUNCTION("TO_DATE(INT((AH1946/(60*60*24))+""1/1/1970""))"),43773.0)</f>
        <v>43773</v>
      </c>
      <c r="AH1946" s="156">
        <v>1.572857629E9</v>
      </c>
      <c r="AI1946" s="156">
        <v>111656.7736</v>
      </c>
    </row>
    <row r="1947">
      <c r="A1947" s="152">
        <v>1.57252866E9</v>
      </c>
      <c r="B1947" s="152">
        <v>123582.7987</v>
      </c>
      <c r="C1947" s="153">
        <f>IFERROR(__xludf.DUMMYFUNCTION("TO_DATE(INT((A1947/(60*60*24))+""1/1/1970""))"),43769.0)</f>
        <v>43769</v>
      </c>
      <c r="M1947" s="13">
        <v>1.5433524E9</v>
      </c>
      <c r="N1947" s="13">
        <v>30912.6812</v>
      </c>
      <c r="P1947" s="152">
        <v>1.5324048E9</v>
      </c>
      <c r="Q1947" s="152">
        <v>193377.4791</v>
      </c>
      <c r="S1947" s="152">
        <v>1.5511068E9</v>
      </c>
      <c r="T1947" s="152">
        <v>10050.9215</v>
      </c>
      <c r="V1947" s="152">
        <v>1.52262E9</v>
      </c>
      <c r="W1947" s="152">
        <v>95304.6021</v>
      </c>
      <c r="Y1947" s="152">
        <v>1.519254E9</v>
      </c>
      <c r="Z1947" s="152">
        <v>89175.0065</v>
      </c>
      <c r="AA1947" s="153">
        <f>IFERROR(__xludf.DUMMYFUNCTION("TO_DATE(INT((AB1947/(60*60*24))+""1/1/1970""))"),44156.0)</f>
        <v>44156</v>
      </c>
      <c r="AB1947" s="156">
        <v>1.6059348E9</v>
      </c>
      <c r="AC1947" s="156">
        <v>236948.0353</v>
      </c>
      <c r="AD1947" s="153">
        <f>IFERROR(__xludf.DUMMYFUNCTION("TO_DATE(INT((AE1947/(60*60*24))+""1/1/1970""))"),44169.0)</f>
        <v>44169</v>
      </c>
      <c r="AE1947" s="152">
        <v>1.607112E9</v>
      </c>
      <c r="AF1947" s="152">
        <v>126638.6712</v>
      </c>
      <c r="AG1947" s="153">
        <f>IFERROR(__xludf.DUMMYFUNCTION("TO_DATE(INT((AH1947/(60*60*24))+""1/1/1970""))"),43773.0)</f>
        <v>43773</v>
      </c>
      <c r="AH1947" s="152">
        <v>1.572873441E9</v>
      </c>
      <c r="AI1947" s="152">
        <v>111656.7736</v>
      </c>
    </row>
    <row r="1948">
      <c r="A1948" s="156">
        <v>1.572552E9</v>
      </c>
      <c r="B1948" s="156">
        <v>123339.769</v>
      </c>
      <c r="C1948" s="153">
        <f>IFERROR(__xludf.DUMMYFUNCTION("TO_DATE(INT((A1948/(60*60*24))+""1/1/1970""))"),43769.0)</f>
        <v>43769</v>
      </c>
      <c r="M1948" s="13">
        <v>1.5434172E9</v>
      </c>
      <c r="N1948" s="13">
        <v>30900.6038</v>
      </c>
      <c r="P1948" s="156">
        <v>1.5324444E9</v>
      </c>
      <c r="Q1948" s="156">
        <v>193377.4791</v>
      </c>
      <c r="S1948" s="156">
        <v>1.5511284E9</v>
      </c>
      <c r="T1948" s="156">
        <v>10050.9215</v>
      </c>
      <c r="V1948" s="156">
        <v>1.5226236E9</v>
      </c>
      <c r="W1948" s="156">
        <v>95303.7071</v>
      </c>
      <c r="Y1948" s="156">
        <v>1.519272E9</v>
      </c>
      <c r="Z1948" s="156">
        <v>88779.904</v>
      </c>
      <c r="AA1948" s="153">
        <f>IFERROR(__xludf.DUMMYFUNCTION("TO_DATE(INT((AB1948/(60*60*24))+""1/1/1970""))"),44158.0)</f>
        <v>44158</v>
      </c>
      <c r="AB1948" s="152">
        <v>1.6061076E9</v>
      </c>
      <c r="AC1948" s="152">
        <v>236948.0353</v>
      </c>
      <c r="AD1948" s="153">
        <f>IFERROR(__xludf.DUMMYFUNCTION("TO_DATE(INT((AE1948/(60*60*24))+""1/1/1970""))"),44169.0)</f>
        <v>44169</v>
      </c>
      <c r="AE1948" s="156">
        <v>1.6071156E9</v>
      </c>
      <c r="AF1948" s="156">
        <v>126638.6712</v>
      </c>
      <c r="AG1948" s="153">
        <f>IFERROR(__xludf.DUMMYFUNCTION("TO_DATE(INT((AH1948/(60*60*24))+""1/1/1970""))"),43773.0)</f>
        <v>43773</v>
      </c>
      <c r="AH1948" s="156">
        <v>1.572889231E9</v>
      </c>
      <c r="AI1948" s="156">
        <v>111656.7736</v>
      </c>
    </row>
    <row r="1949">
      <c r="A1949" s="152">
        <v>1.57261506E9</v>
      </c>
      <c r="B1949" s="152">
        <v>124008.1006</v>
      </c>
      <c r="C1949" s="153">
        <f>IFERROR(__xludf.DUMMYFUNCTION("TO_DATE(INT((A1949/(60*60*24))+""1/1/1970""))"),43770.0)</f>
        <v>43770</v>
      </c>
      <c r="M1949" s="13">
        <v>1.5434388E9</v>
      </c>
      <c r="N1949" s="13">
        <v>30900.6038</v>
      </c>
      <c r="P1949" s="152">
        <v>1.5324624E9</v>
      </c>
      <c r="Q1949" s="152">
        <v>193377.4791</v>
      </c>
      <c r="S1949" s="152">
        <v>1.5511932E9</v>
      </c>
      <c r="T1949" s="152">
        <v>10056.3166</v>
      </c>
      <c r="V1949" s="152">
        <v>1.5226596E9</v>
      </c>
      <c r="W1949" s="152">
        <v>95302.5821</v>
      </c>
      <c r="Y1949" s="152">
        <v>1.5193116E9</v>
      </c>
      <c r="Z1949" s="152">
        <v>88779.904</v>
      </c>
      <c r="AA1949" s="153">
        <f>IFERROR(__xludf.DUMMYFUNCTION("TO_DATE(INT((AB1949/(60*60*24))+""1/1/1970""))"),44158.0)</f>
        <v>44158</v>
      </c>
      <c r="AB1949" s="156">
        <v>1.6061436E9</v>
      </c>
      <c r="AC1949" s="156">
        <v>241561.4821</v>
      </c>
      <c r="AD1949" s="153">
        <f>IFERROR(__xludf.DUMMYFUNCTION("TO_DATE(INT((AE1949/(60*60*24))+""1/1/1970""))"),44170.0)</f>
        <v>44170</v>
      </c>
      <c r="AE1949" s="152">
        <v>1.6071444E9</v>
      </c>
      <c r="AF1949" s="152">
        <v>126717.5712</v>
      </c>
      <c r="AG1949" s="153">
        <f>IFERROR(__xludf.DUMMYFUNCTION("TO_DATE(INT((AH1949/(60*60*24))+""1/1/1970""))"),43773.0)</f>
        <v>43773</v>
      </c>
      <c r="AH1949" s="152">
        <v>1.572905034E9</v>
      </c>
      <c r="AI1949" s="152">
        <v>111656.7736</v>
      </c>
    </row>
    <row r="1950">
      <c r="A1950" s="156">
        <v>1.5726384E9</v>
      </c>
      <c r="B1950" s="156">
        <v>124477.9581</v>
      </c>
      <c r="C1950" s="153">
        <f>IFERROR(__xludf.DUMMYFUNCTION("TO_DATE(INT((A1950/(60*60*24))+""1/1/1970""))"),43770.0)</f>
        <v>43770</v>
      </c>
      <c r="M1950" s="13">
        <v>1.5435036E9</v>
      </c>
      <c r="N1950" s="13">
        <v>30853.9241</v>
      </c>
      <c r="P1950" s="156">
        <v>1.5324912E9</v>
      </c>
      <c r="Q1950" s="156">
        <v>194867.0085</v>
      </c>
      <c r="S1950" s="156">
        <v>1.5512148E9</v>
      </c>
      <c r="T1950" s="156">
        <v>10056.3166</v>
      </c>
      <c r="V1950" s="156">
        <v>1.5226992E9</v>
      </c>
      <c r="W1950" s="156">
        <v>95312.4197</v>
      </c>
      <c r="Y1950" s="156">
        <v>1.5193404E9</v>
      </c>
      <c r="Z1950" s="156">
        <v>88779.904</v>
      </c>
      <c r="AA1950" s="153">
        <f>IFERROR(__xludf.DUMMYFUNCTION("TO_DATE(INT((AB1950/(60*60*24))+""1/1/1970""))"),44158.0)</f>
        <v>44158</v>
      </c>
      <c r="AB1950" s="152">
        <v>1.6061616E9</v>
      </c>
      <c r="AC1950" s="152">
        <v>243561.5244</v>
      </c>
      <c r="AD1950" s="153">
        <f>IFERROR(__xludf.DUMMYFUNCTION("TO_DATE(INT((AE1950/(60*60*24))+""1/1/1970""))"),44172.0)</f>
        <v>44172</v>
      </c>
      <c r="AE1950" s="156">
        <v>1.6073532E9</v>
      </c>
      <c r="AF1950" s="156">
        <v>126717.5712</v>
      </c>
      <c r="AG1950" s="153">
        <f>IFERROR(__xludf.DUMMYFUNCTION("TO_DATE(INT((AH1950/(60*60*24))+""1/1/1970""))"),43773.0)</f>
        <v>43773</v>
      </c>
      <c r="AH1950" s="156">
        <v>1.57291186E9</v>
      </c>
      <c r="AI1950" s="156">
        <v>111656.7736</v>
      </c>
    </row>
    <row r="1951">
      <c r="A1951" s="152">
        <v>1.57287786E9</v>
      </c>
      <c r="B1951" s="152">
        <v>125227.2997</v>
      </c>
      <c r="C1951" s="153">
        <f>IFERROR(__xludf.DUMMYFUNCTION("TO_DATE(INT((A1951/(60*60*24))+""1/1/1970""))"),43773.0)</f>
        <v>43773</v>
      </c>
      <c r="M1951" s="13">
        <v>1.5435252E9</v>
      </c>
      <c r="N1951" s="13">
        <v>30853.9241</v>
      </c>
      <c r="P1951" s="152">
        <v>1.5325308E9</v>
      </c>
      <c r="Q1951" s="152">
        <v>194867.0085</v>
      </c>
      <c r="S1951" s="152">
        <v>1.5512796E9</v>
      </c>
      <c r="T1951" s="152">
        <v>10045.5022</v>
      </c>
      <c r="V1951" s="152">
        <v>1.52271E9</v>
      </c>
      <c r="W1951" s="152">
        <v>95314.4674</v>
      </c>
      <c r="Y1951" s="152">
        <v>1.5193512E9</v>
      </c>
      <c r="Z1951" s="152">
        <v>89105.4309</v>
      </c>
      <c r="AA1951" s="153">
        <f>IFERROR(__xludf.DUMMYFUNCTION("TO_DATE(INT((AB1951/(60*60*24))+""1/1/1970""))"),44158.0)</f>
        <v>44158</v>
      </c>
      <c r="AB1951" s="156">
        <v>1.6061652E9</v>
      </c>
      <c r="AC1951" s="156">
        <v>243001.28</v>
      </c>
      <c r="AD1951" s="153">
        <f>IFERROR(__xludf.DUMMYFUNCTION("TO_DATE(INT((AE1951/(60*60*24))+""1/1/1970""))"),44172.0)</f>
        <v>44172</v>
      </c>
      <c r="AE1951" s="152">
        <v>1.6073712E9</v>
      </c>
      <c r="AF1951" s="152">
        <v>126717.5712</v>
      </c>
      <c r="AG1951" s="153">
        <f>IFERROR(__xludf.DUMMYFUNCTION("TO_DATE(INT((AH1951/(60*60*24))+""1/1/1970""))"),43774.0)</f>
        <v>43774</v>
      </c>
      <c r="AH1951" s="152">
        <v>1.572921048E9</v>
      </c>
      <c r="AI1951" s="152">
        <v>111656.7736</v>
      </c>
    </row>
    <row r="1952">
      <c r="A1952" s="156">
        <v>1.5729012E9</v>
      </c>
      <c r="B1952" s="156">
        <v>124976.169</v>
      </c>
      <c r="C1952" s="153">
        <f>IFERROR(__xludf.DUMMYFUNCTION("TO_DATE(INT((A1952/(60*60*24))+""1/1/1970""))"),43773.0)</f>
        <v>43773</v>
      </c>
      <c r="M1952" s="13">
        <v>1.54359E9</v>
      </c>
      <c r="N1952" s="13">
        <v>30784.743</v>
      </c>
      <c r="P1952" s="156">
        <v>1.5325488E9</v>
      </c>
      <c r="Q1952" s="156">
        <v>194867.0085</v>
      </c>
      <c r="S1952" s="156">
        <v>1.5513012E9</v>
      </c>
      <c r="T1952" s="156">
        <v>10045.5022</v>
      </c>
      <c r="V1952" s="156">
        <v>1.5227388E9</v>
      </c>
      <c r="W1952" s="156">
        <v>95312.7044</v>
      </c>
      <c r="Y1952" s="156">
        <v>1.5193908E9</v>
      </c>
      <c r="Z1952" s="156">
        <v>89105.4309</v>
      </c>
      <c r="AA1952" s="153">
        <f>IFERROR(__xludf.DUMMYFUNCTION("TO_DATE(INT((AB1952/(60*60*24))+""1/1/1970""))"),44159.0)</f>
        <v>44159</v>
      </c>
      <c r="AB1952" s="152">
        <v>1.606194E9</v>
      </c>
      <c r="AC1952" s="152">
        <v>243001.28</v>
      </c>
      <c r="AD1952" s="153">
        <f>IFERROR(__xludf.DUMMYFUNCTION("TO_DATE(INT((AE1952/(60*60*24))+""1/1/1970""))"),44172.0)</f>
        <v>44172</v>
      </c>
      <c r="AE1952" s="156">
        <v>1.6073748E9</v>
      </c>
      <c r="AF1952" s="156">
        <v>126717.5712</v>
      </c>
      <c r="AG1952" s="153">
        <f>IFERROR(__xludf.DUMMYFUNCTION("TO_DATE(INT((AH1952/(60*60*24))+""1/1/1970""))"),43774.0)</f>
        <v>43774</v>
      </c>
      <c r="AH1952" s="156">
        <v>1.57293686E9</v>
      </c>
      <c r="AI1952" s="156">
        <v>111656.7736</v>
      </c>
    </row>
    <row r="1953">
      <c r="A1953" s="152">
        <v>1.57296426E9</v>
      </c>
      <c r="B1953" s="152">
        <v>125016.6739</v>
      </c>
      <c r="C1953" s="153">
        <f>IFERROR(__xludf.DUMMYFUNCTION("TO_DATE(INT((A1953/(60*60*24))+""1/1/1970""))"),43774.0)</f>
        <v>43774</v>
      </c>
      <c r="M1953" s="13">
        <v>1.5436116E9</v>
      </c>
      <c r="N1953" s="13">
        <v>30784.743</v>
      </c>
      <c r="P1953" s="152">
        <v>1.5325776E9</v>
      </c>
      <c r="Q1953" s="152">
        <v>197650.4881</v>
      </c>
      <c r="S1953" s="152">
        <v>1.551366E9</v>
      </c>
      <c r="T1953" s="152">
        <v>10035.6652</v>
      </c>
      <c r="V1953" s="152">
        <v>1.5227784E9</v>
      </c>
      <c r="W1953" s="152">
        <v>95312.9547</v>
      </c>
      <c r="Y1953" s="152">
        <v>1.5194232E9</v>
      </c>
      <c r="Z1953" s="152">
        <v>89105.4309</v>
      </c>
      <c r="AA1953" s="153">
        <f>IFERROR(__xludf.DUMMYFUNCTION("TO_DATE(INT((AB1953/(60*60*24))+""1/1/1970""))"),44159.0)</f>
        <v>44159</v>
      </c>
      <c r="AB1953" s="156">
        <v>1.60623E9</v>
      </c>
      <c r="AC1953" s="156">
        <v>246903.1231</v>
      </c>
      <c r="AD1953" s="153">
        <f>IFERROR(__xludf.DUMMYFUNCTION("TO_DATE(INT((AE1953/(60*60*24))+""1/1/1970""))"),44173.0)</f>
        <v>44173</v>
      </c>
      <c r="AE1953" s="152">
        <v>1.6074036E9</v>
      </c>
      <c r="AF1953" s="152">
        <v>126771.9562</v>
      </c>
      <c r="AG1953" s="153">
        <f>IFERROR(__xludf.DUMMYFUNCTION("TO_DATE(INT((AH1953/(60*60*24))+""1/1/1970""))"),43774.0)</f>
        <v>43774</v>
      </c>
      <c r="AH1953" s="152">
        <v>1.572952687E9</v>
      </c>
      <c r="AI1953" s="152">
        <v>111656.7736</v>
      </c>
    </row>
    <row r="1954">
      <c r="A1954" s="156">
        <v>1.5729876E9</v>
      </c>
      <c r="B1954" s="156">
        <v>124838.4521</v>
      </c>
      <c r="C1954" s="153">
        <f>IFERROR(__xludf.DUMMYFUNCTION("TO_DATE(INT((A1954/(60*60*24))+""1/1/1970""))"),43774.0)</f>
        <v>43774</v>
      </c>
      <c r="M1954" s="13">
        <v>1.5436224E9</v>
      </c>
      <c r="N1954" s="13">
        <v>30849.0084</v>
      </c>
      <c r="P1954" s="156">
        <v>1.5326172E9</v>
      </c>
      <c r="Q1954" s="156">
        <v>197650.4881</v>
      </c>
      <c r="S1954" s="156">
        <v>1.5513876E9</v>
      </c>
      <c r="T1954" s="156">
        <v>10035.6652</v>
      </c>
      <c r="V1954" s="156">
        <v>1.5227964E9</v>
      </c>
      <c r="W1954" s="156">
        <v>95312.086</v>
      </c>
      <c r="Y1954" s="156">
        <v>1.5194304E9</v>
      </c>
      <c r="Z1954" s="156">
        <v>88881.5636</v>
      </c>
      <c r="AA1954" s="153">
        <f>IFERROR(__xludf.DUMMYFUNCTION("TO_DATE(INT((AB1954/(60*60*24))+""1/1/1970""))"),44159.0)</f>
        <v>44159</v>
      </c>
      <c r="AB1954" s="152">
        <v>1.606248E9</v>
      </c>
      <c r="AC1954" s="152">
        <v>248782.7235</v>
      </c>
      <c r="AD1954" s="153">
        <f>IFERROR(__xludf.DUMMYFUNCTION("TO_DATE(INT((AE1954/(60*60*24))+""1/1/1970""))"),44173.0)</f>
        <v>44173</v>
      </c>
      <c r="AE1954" s="156">
        <v>1.6074396E9</v>
      </c>
      <c r="AF1954" s="156">
        <v>126771.9562</v>
      </c>
      <c r="AG1954" s="153">
        <f>IFERROR(__xludf.DUMMYFUNCTION("TO_DATE(INT((AH1954/(60*60*24))+""1/1/1970""))"),43774.0)</f>
        <v>43774</v>
      </c>
      <c r="AH1954" s="156">
        <v>1.572968477E9</v>
      </c>
      <c r="AI1954" s="156">
        <v>111656.7736</v>
      </c>
    </row>
    <row r="1955">
      <c r="A1955" s="152">
        <v>1.57305066E9</v>
      </c>
      <c r="B1955" s="152">
        <v>124773.6442</v>
      </c>
      <c r="C1955" s="153">
        <f>IFERROR(__xludf.DUMMYFUNCTION("TO_DATE(INT((A1955/(60*60*24))+""1/1/1970""))"),43775.0)</f>
        <v>43775</v>
      </c>
      <c r="M1955" s="13">
        <v>1.5437088E9</v>
      </c>
      <c r="N1955" s="13">
        <v>30849.0084</v>
      </c>
      <c r="P1955" s="152">
        <v>1.5326352E9</v>
      </c>
      <c r="Q1955" s="152">
        <v>197650.4881</v>
      </c>
      <c r="S1955" s="152">
        <v>1.5514524E9</v>
      </c>
      <c r="T1955" s="152">
        <v>10034.702</v>
      </c>
      <c r="V1955" s="152">
        <v>1.522818E9</v>
      </c>
      <c r="W1955" s="152">
        <v>95310.7723</v>
      </c>
      <c r="Y1955" s="152">
        <v>1.5195996E9</v>
      </c>
      <c r="Z1955" s="152">
        <v>88881.5636</v>
      </c>
      <c r="AA1955" s="153">
        <f>IFERROR(__xludf.DUMMYFUNCTION("TO_DATE(INT((AB1955/(60*60*24))+""1/1/1970""))"),44159.0)</f>
        <v>44159</v>
      </c>
      <c r="AB1955" s="156">
        <v>1.6062516E9</v>
      </c>
      <c r="AC1955" s="156">
        <v>249143.4929</v>
      </c>
      <c r="AD1955" s="153">
        <f>IFERROR(__xludf.DUMMYFUNCTION("TO_DATE(INT((AE1955/(60*60*24))+""1/1/1970""))"),44173.0)</f>
        <v>44173</v>
      </c>
      <c r="AE1955" s="152">
        <v>1.6074576E9</v>
      </c>
      <c r="AF1955" s="152">
        <v>126771.9562</v>
      </c>
      <c r="AG1955" s="153">
        <f>IFERROR(__xludf.DUMMYFUNCTION("TO_DATE(INT((AH1955/(60*60*24))+""1/1/1970""))"),43774.0)</f>
        <v>43774</v>
      </c>
      <c r="AH1955" s="152">
        <v>1.572984286E9</v>
      </c>
      <c r="AI1955" s="152">
        <v>111656.7736</v>
      </c>
    </row>
    <row r="1956">
      <c r="A1956" s="156">
        <v>1.573074E9</v>
      </c>
      <c r="B1956" s="156">
        <v>124866.8056</v>
      </c>
      <c r="C1956" s="153">
        <f>IFERROR(__xludf.DUMMYFUNCTION("TO_DATE(INT((A1956/(60*60*24))+""1/1/1970""))"),43775.0)</f>
        <v>43775</v>
      </c>
      <c r="M1956" s="13">
        <v>1.5437952E9</v>
      </c>
      <c r="N1956" s="13">
        <v>30781.1107</v>
      </c>
      <c r="P1956" s="156">
        <v>1.532664E9</v>
      </c>
      <c r="Q1956" s="156">
        <v>196739.2477</v>
      </c>
      <c r="S1956" s="156">
        <v>1.551474E9</v>
      </c>
      <c r="T1956" s="156">
        <v>10034.702</v>
      </c>
      <c r="V1956" s="156">
        <v>1.5228576E9</v>
      </c>
      <c r="W1956" s="156">
        <v>95312.6891</v>
      </c>
      <c r="Y1956" s="156">
        <v>1.5196392E9</v>
      </c>
      <c r="Z1956" s="156">
        <v>88839.0251</v>
      </c>
      <c r="AA1956" s="153">
        <f>IFERROR(__xludf.DUMMYFUNCTION("TO_DATE(INT((AB1956/(60*60*24))+""1/1/1970""))"),44160.0)</f>
        <v>44160</v>
      </c>
      <c r="AB1956" s="152">
        <v>1.6062804E9</v>
      </c>
      <c r="AC1956" s="152">
        <v>249143.4929</v>
      </c>
      <c r="AD1956" s="153">
        <f>IFERROR(__xludf.DUMMYFUNCTION("TO_DATE(INT((AE1956/(60*60*24))+""1/1/1970""))"),44173.0)</f>
        <v>44173</v>
      </c>
      <c r="AE1956" s="156">
        <v>1.6074612E9</v>
      </c>
      <c r="AF1956" s="156">
        <v>126771.9562</v>
      </c>
      <c r="AG1956" s="153">
        <f>IFERROR(__xludf.DUMMYFUNCTION("TO_DATE(INT((AH1956/(60*60*24))+""1/1/1970""))"),43774.0)</f>
        <v>43774</v>
      </c>
      <c r="AH1956" s="156">
        <v>1.572998318E9</v>
      </c>
      <c r="AI1956" s="156">
        <v>111656.7736</v>
      </c>
    </row>
    <row r="1957">
      <c r="A1957" s="152">
        <v>1.57313706E9</v>
      </c>
      <c r="B1957" s="152">
        <v>125482.4808</v>
      </c>
      <c r="C1957" s="153">
        <f>IFERROR(__xludf.DUMMYFUNCTION("TO_DATE(INT((A1957/(60*60*24))+""1/1/1970""))"),43776.0)</f>
        <v>43776</v>
      </c>
      <c r="M1957" s="13">
        <v>1.5438492E9</v>
      </c>
      <c r="N1957" s="13">
        <v>30781.1107</v>
      </c>
      <c r="P1957" s="152">
        <v>1.5327036E9</v>
      </c>
      <c r="Q1957" s="152">
        <v>196739.2477</v>
      </c>
      <c r="S1957" s="152">
        <v>1.5514848E9</v>
      </c>
      <c r="T1957" s="152">
        <v>10051.0116</v>
      </c>
      <c r="V1957" s="152">
        <v>1.5228828E9</v>
      </c>
      <c r="W1957" s="152">
        <v>95310.7735</v>
      </c>
      <c r="Y1957" s="152">
        <v>1.5196788E9</v>
      </c>
      <c r="Z1957" s="152">
        <v>88839.0251</v>
      </c>
      <c r="AA1957" s="153">
        <f>IFERROR(__xludf.DUMMYFUNCTION("TO_DATE(INT((AB1957/(60*60*24))+""1/1/1970""))"),44160.0)</f>
        <v>44160</v>
      </c>
      <c r="AB1957" s="156">
        <v>1.6063164E9</v>
      </c>
      <c r="AC1957" s="156">
        <v>249634.2447</v>
      </c>
      <c r="AD1957" s="153">
        <f>IFERROR(__xludf.DUMMYFUNCTION("TO_DATE(INT((AE1957/(60*60*24))+""1/1/1970""))"),44174.0)</f>
        <v>44174</v>
      </c>
      <c r="AE1957" s="152">
        <v>1.60749E9</v>
      </c>
      <c r="AF1957" s="152">
        <v>127070.7262</v>
      </c>
      <c r="AG1957" s="153">
        <f>IFERROR(__xludf.DUMMYFUNCTION("TO_DATE(INT((AH1957/(60*60*24))+""1/1/1970""))"),43775.0)</f>
        <v>43775</v>
      </c>
      <c r="AH1957" s="152">
        <v>1.573000179E9</v>
      </c>
      <c r="AI1957" s="152">
        <v>111656.7736</v>
      </c>
    </row>
    <row r="1958">
      <c r="A1958" s="156">
        <v>1.5731604E9</v>
      </c>
      <c r="B1958" s="156">
        <v>125304.2591</v>
      </c>
      <c r="C1958" s="153">
        <f>IFERROR(__xludf.DUMMYFUNCTION("TO_DATE(INT((A1958/(60*60*24))+""1/1/1970""))"),43776.0)</f>
        <v>43776</v>
      </c>
      <c r="M1958" s="13">
        <v>1.5438708E9</v>
      </c>
      <c r="N1958" s="13">
        <v>30781.1107</v>
      </c>
      <c r="P1958" s="156">
        <v>1.5327216E9</v>
      </c>
      <c r="Q1958" s="156">
        <v>196739.2477</v>
      </c>
      <c r="S1958" s="156">
        <v>1.5516576E9</v>
      </c>
      <c r="T1958" s="156">
        <v>10050.8564</v>
      </c>
      <c r="V1958" s="156">
        <v>1.5228972E9</v>
      </c>
      <c r="W1958" s="156">
        <v>95308.3926</v>
      </c>
      <c r="Y1958" s="156">
        <v>1.519686E9</v>
      </c>
      <c r="Z1958" s="156">
        <v>88839.0251</v>
      </c>
      <c r="AA1958" s="153">
        <f>IFERROR(__xludf.DUMMYFUNCTION("TO_DATE(INT((AB1958/(60*60*24))+""1/1/1970""))"),44160.0)</f>
        <v>44160</v>
      </c>
      <c r="AB1958" s="152">
        <v>1.6063344E9</v>
      </c>
      <c r="AC1958" s="152">
        <v>251640.5884</v>
      </c>
      <c r="AD1958" s="153">
        <f>IFERROR(__xludf.DUMMYFUNCTION("TO_DATE(INT((AE1958/(60*60*24))+""1/1/1970""))"),44174.0)</f>
        <v>44174</v>
      </c>
      <c r="AE1958" s="156">
        <v>1.607526E9</v>
      </c>
      <c r="AF1958" s="156">
        <v>127070.7262</v>
      </c>
      <c r="AG1958" s="153">
        <f>IFERROR(__xludf.DUMMYFUNCTION("TO_DATE(INT((AH1958/(60*60*24))+""1/1/1970""))"),43775.0)</f>
        <v>43775</v>
      </c>
      <c r="AH1958" s="156">
        <v>1.573015976E9</v>
      </c>
      <c r="AI1958" s="156">
        <v>111656.7736</v>
      </c>
    </row>
    <row r="1959">
      <c r="A1959" s="152">
        <v>1.57322346E9</v>
      </c>
      <c r="B1959" s="152">
        <v>125182.7442</v>
      </c>
      <c r="C1959" s="153">
        <f>IFERROR(__xludf.DUMMYFUNCTION("TO_DATE(INT((A1959/(60*60*24))+""1/1/1970""))"),43777.0)</f>
        <v>43777</v>
      </c>
      <c r="M1959" s="13">
        <v>1.5439356E9</v>
      </c>
      <c r="N1959" s="13">
        <v>30909.1399</v>
      </c>
      <c r="P1959" s="152">
        <v>1.5327504E9</v>
      </c>
      <c r="Q1959" s="152">
        <v>194710.0076</v>
      </c>
      <c r="S1959" s="152">
        <v>1.5517116E9</v>
      </c>
      <c r="T1959" s="152">
        <v>10050.8564</v>
      </c>
      <c r="V1959" s="152">
        <v>1.5229368E9</v>
      </c>
      <c r="W1959" s="152">
        <v>95307.0503</v>
      </c>
      <c r="Y1959" s="152">
        <v>1.5197184E9</v>
      </c>
      <c r="Z1959" s="152">
        <v>89030.8085</v>
      </c>
      <c r="AA1959" s="153">
        <f>IFERROR(__xludf.DUMMYFUNCTION("TO_DATE(INT((AB1959/(60*60*24))+""1/1/1970""))"),44160.0)</f>
        <v>44160</v>
      </c>
      <c r="AB1959" s="156">
        <v>1.606338E9</v>
      </c>
      <c r="AC1959" s="156">
        <v>251854.1731</v>
      </c>
      <c r="AD1959" s="153">
        <f>IFERROR(__xludf.DUMMYFUNCTION("TO_DATE(INT((AE1959/(60*60*24))+""1/1/1970""))"),44174.0)</f>
        <v>44174</v>
      </c>
      <c r="AE1959" s="152">
        <v>1.607544E9</v>
      </c>
      <c r="AF1959" s="152">
        <v>127070.7262</v>
      </c>
      <c r="AG1959" s="153">
        <f>IFERROR(__xludf.DUMMYFUNCTION("TO_DATE(INT((AH1959/(60*60*24))+""1/1/1970""))"),43775.0)</f>
        <v>43775</v>
      </c>
      <c r="AH1959" s="152">
        <v>1.573032157E9</v>
      </c>
      <c r="AI1959" s="152">
        <v>111656.7736</v>
      </c>
    </row>
    <row r="1960">
      <c r="A1960" s="156">
        <v>1.5732468E9</v>
      </c>
      <c r="B1960" s="156">
        <v>125612.0967</v>
      </c>
      <c r="C1960" s="153">
        <f>IFERROR(__xludf.DUMMYFUNCTION("TO_DATE(INT((A1960/(60*60*24))+""1/1/1970""))"),43777.0)</f>
        <v>43777</v>
      </c>
      <c r="M1960" s="13">
        <v>1.5439572E9</v>
      </c>
      <c r="N1960" s="13">
        <v>30909.1399</v>
      </c>
      <c r="P1960" s="156">
        <v>1.5329592E9</v>
      </c>
      <c r="Q1960" s="156">
        <v>194710.0076</v>
      </c>
      <c r="S1960" s="156">
        <v>1.5517332E9</v>
      </c>
      <c r="T1960" s="156">
        <v>10050.8564</v>
      </c>
      <c r="V1960" s="156">
        <v>1.5229692E9</v>
      </c>
      <c r="W1960" s="156">
        <v>95307.0805</v>
      </c>
      <c r="Y1960" s="156">
        <v>1.519758E9</v>
      </c>
      <c r="Z1960" s="156">
        <v>89030.8085</v>
      </c>
      <c r="AA1960" s="153">
        <f>IFERROR(__xludf.DUMMYFUNCTION("TO_DATE(INT((AB1960/(60*60*24))+""1/1/1970""))"),44161.0)</f>
        <v>44161</v>
      </c>
      <c r="AB1960" s="152">
        <v>1.6063668E9</v>
      </c>
      <c r="AC1960" s="152">
        <v>251854.1731</v>
      </c>
      <c r="AD1960" s="153">
        <f>IFERROR(__xludf.DUMMYFUNCTION("TO_DATE(INT((AE1960/(60*60*24))+""1/1/1970""))"),44174.0)</f>
        <v>44174</v>
      </c>
      <c r="AE1960" s="156">
        <v>1.6075476E9</v>
      </c>
      <c r="AF1960" s="156">
        <v>127070.7262</v>
      </c>
      <c r="AG1960" s="153">
        <f>IFERROR(__xludf.DUMMYFUNCTION("TO_DATE(INT((AH1960/(60*60*24))+""1/1/1970""))"),43775.0)</f>
        <v>43775</v>
      </c>
      <c r="AH1960" s="156">
        <v>1.573047955E9</v>
      </c>
      <c r="AI1960" s="156">
        <v>111656.7736</v>
      </c>
    </row>
    <row r="1961">
      <c r="A1961" s="152">
        <v>1.57348266E9</v>
      </c>
      <c r="B1961" s="152">
        <v>124964.0175</v>
      </c>
      <c r="C1961" s="153">
        <f>IFERROR(__xludf.DUMMYFUNCTION("TO_DATE(INT((A1961/(60*60*24))+""1/1/1970""))"),43780.0)</f>
        <v>43780</v>
      </c>
      <c r="M1961" s="13">
        <v>1.543968E9</v>
      </c>
      <c r="N1961" s="13">
        <v>31265.8636</v>
      </c>
      <c r="P1961" s="152">
        <v>1.5329808E9</v>
      </c>
      <c r="Q1961" s="152">
        <v>194710.0076</v>
      </c>
      <c r="S1961" s="152">
        <v>1.551798E9</v>
      </c>
      <c r="T1961" s="152">
        <v>10050.8458</v>
      </c>
      <c r="V1961" s="152">
        <v>1.5229764E9</v>
      </c>
      <c r="W1961" s="152">
        <v>95306.1506</v>
      </c>
      <c r="Y1961" s="152">
        <v>1.5197724E9</v>
      </c>
      <c r="Z1961" s="152">
        <v>89030.8085</v>
      </c>
      <c r="AA1961" s="153">
        <f>IFERROR(__xludf.DUMMYFUNCTION("TO_DATE(INT((AB1961/(60*60*24))+""1/1/1970""))"),44162.0)</f>
        <v>44162</v>
      </c>
      <c r="AB1961" s="156">
        <v>1.6064892E9</v>
      </c>
      <c r="AC1961" s="156">
        <v>255291.1233</v>
      </c>
      <c r="AD1961" s="153">
        <f>IFERROR(__xludf.DUMMYFUNCTION("TO_DATE(INT((AE1961/(60*60*24))+""1/1/1970""))"),44175.0)</f>
        <v>44175</v>
      </c>
      <c r="AE1961" s="152">
        <v>1.6075764E9</v>
      </c>
      <c r="AF1961" s="152">
        <v>127801.5436</v>
      </c>
      <c r="AG1961" s="153">
        <f>IFERROR(__xludf.DUMMYFUNCTION("TO_DATE(INT((AH1961/(60*60*24))+""1/1/1970""))"),43775.0)</f>
        <v>43775</v>
      </c>
      <c r="AH1961" s="152">
        <v>1.573063792E9</v>
      </c>
      <c r="AI1961" s="152">
        <v>111656.7736</v>
      </c>
    </row>
    <row r="1962">
      <c r="A1962" s="156">
        <v>1.573506E9</v>
      </c>
      <c r="B1962" s="156">
        <v>125373.1175</v>
      </c>
      <c r="C1962" s="153">
        <f>IFERROR(__xludf.DUMMYFUNCTION("TO_DATE(INT((A1962/(60*60*24))+""1/1/1970""))"),43780.0)</f>
        <v>43780</v>
      </c>
      <c r="M1962" s="13">
        <v>1.5440544E9</v>
      </c>
      <c r="N1962" s="13">
        <v>31112.9378</v>
      </c>
      <c r="P1962" s="156">
        <v>1.5330096E9</v>
      </c>
      <c r="Q1962" s="156">
        <v>192987.8192</v>
      </c>
      <c r="S1962" s="156">
        <v>1.5518196E9</v>
      </c>
      <c r="T1962" s="156">
        <v>10050.8458</v>
      </c>
      <c r="V1962" s="156">
        <v>1.523016E9</v>
      </c>
      <c r="W1962" s="156">
        <v>95375.8917</v>
      </c>
      <c r="Y1962" s="156">
        <v>1.5197976E9</v>
      </c>
      <c r="Z1962" s="156">
        <v>88387.6854</v>
      </c>
      <c r="AA1962" s="153">
        <f>IFERROR(__xludf.DUMMYFUNCTION("TO_DATE(INT((AB1962/(60*60*24))+""1/1/1970""))"),44162.0)</f>
        <v>44162</v>
      </c>
      <c r="AB1962" s="152">
        <v>1.6065E9</v>
      </c>
      <c r="AC1962" s="152">
        <v>255069.1391</v>
      </c>
      <c r="AD1962" s="153">
        <f>IFERROR(__xludf.DUMMYFUNCTION("TO_DATE(INT((AE1962/(60*60*24))+""1/1/1970""))"),44175.0)</f>
        <v>44175</v>
      </c>
      <c r="AE1962" s="156">
        <v>1.6076124E9</v>
      </c>
      <c r="AF1962" s="156">
        <v>127801.5436</v>
      </c>
      <c r="AG1962" s="153">
        <f>IFERROR(__xludf.DUMMYFUNCTION("TO_DATE(INT((AH1962/(60*60*24))+""1/1/1970""))"),43775.0)</f>
        <v>43775</v>
      </c>
      <c r="AH1962" s="156">
        <v>1.573079623E9</v>
      </c>
      <c r="AI1962" s="156">
        <v>111656.7736</v>
      </c>
    </row>
    <row r="1963">
      <c r="A1963" s="152">
        <v>1.57356906E9</v>
      </c>
      <c r="B1963" s="152">
        <v>125535.1373</v>
      </c>
      <c r="C1963" s="153">
        <f>IFERROR(__xludf.DUMMYFUNCTION("TO_DATE(INT((A1963/(60*60*24))+""1/1/1970""))"),43781.0)</f>
        <v>43781</v>
      </c>
      <c r="M1963" s="13">
        <v>1.5441084E9</v>
      </c>
      <c r="N1963" s="13">
        <v>31112.9378</v>
      </c>
      <c r="P1963" s="152">
        <v>1.5330492E9</v>
      </c>
      <c r="Q1963" s="152">
        <v>192987.8192</v>
      </c>
      <c r="S1963" s="152">
        <v>1.5518844E9</v>
      </c>
      <c r="T1963" s="152">
        <v>10048.1309</v>
      </c>
      <c r="V1963" s="152">
        <v>1.5230484E9</v>
      </c>
      <c r="W1963" s="152">
        <v>94992.3214</v>
      </c>
      <c r="Y1963" s="152">
        <v>1.5198372E9</v>
      </c>
      <c r="Z1963" s="152">
        <v>88387.6854</v>
      </c>
      <c r="AA1963" s="153">
        <f>IFERROR(__xludf.DUMMYFUNCTION("TO_DATE(INT((AB1963/(60*60*24))+""1/1/1970""))"),44163.0)</f>
        <v>44163</v>
      </c>
      <c r="AB1963" s="156">
        <v>1.6065396E9</v>
      </c>
      <c r="AC1963" s="156">
        <v>255069.1391</v>
      </c>
      <c r="AD1963" s="153">
        <f>IFERROR(__xludf.DUMMYFUNCTION("TO_DATE(INT((AE1963/(60*60*24))+""1/1/1970""))"),44175.0)</f>
        <v>44175</v>
      </c>
      <c r="AE1963" s="152">
        <v>1.6076304E9</v>
      </c>
      <c r="AF1963" s="152">
        <v>127801.5436</v>
      </c>
      <c r="AG1963" s="153">
        <f>IFERROR(__xludf.DUMMYFUNCTION("TO_DATE(INT((AH1963/(60*60*24))+""1/1/1970""))"),43775.0)</f>
        <v>43775</v>
      </c>
      <c r="AH1963" s="152">
        <v>1.573084776E9</v>
      </c>
      <c r="AI1963" s="152">
        <v>111656.7736</v>
      </c>
    </row>
    <row r="1964">
      <c r="A1964" s="156">
        <v>1.5735924E9</v>
      </c>
      <c r="B1964" s="156">
        <v>125636.3997</v>
      </c>
      <c r="C1964" s="153">
        <f>IFERROR(__xludf.DUMMYFUNCTION("TO_DATE(INT((A1964/(60*60*24))+""1/1/1970""))"),43781.0)</f>
        <v>43781</v>
      </c>
      <c r="M1964" s="13">
        <v>1.54413E9</v>
      </c>
      <c r="N1964" s="13">
        <v>31112.9378</v>
      </c>
      <c r="P1964" s="156">
        <v>1.5330672E9</v>
      </c>
      <c r="Q1964" s="156">
        <v>192987.8192</v>
      </c>
      <c r="S1964" s="156">
        <v>1.551906E9</v>
      </c>
      <c r="T1964" s="156">
        <v>10048.1309</v>
      </c>
      <c r="V1964" s="156">
        <v>1.5232248E9</v>
      </c>
      <c r="W1964" s="156">
        <v>95021.2429</v>
      </c>
      <c r="Y1964" s="156">
        <v>1.5198588E9</v>
      </c>
      <c r="Z1964" s="156">
        <v>88387.6854</v>
      </c>
      <c r="AA1964" s="153">
        <f>IFERROR(__xludf.DUMMYFUNCTION("TO_DATE(INT((AB1964/(60*60*24))+""1/1/1970""))"),44165.0)</f>
        <v>44165</v>
      </c>
      <c r="AB1964" s="152">
        <v>1.6067484E9</v>
      </c>
      <c r="AC1964" s="152">
        <v>253334.5045</v>
      </c>
      <c r="AD1964" s="153">
        <f>IFERROR(__xludf.DUMMYFUNCTION("TO_DATE(INT((AE1964/(60*60*24))+""1/1/1970""))"),44175.0)</f>
        <v>44175</v>
      </c>
      <c r="AE1964" s="156">
        <v>1.607634E9</v>
      </c>
      <c r="AF1964" s="156">
        <v>127801.5436</v>
      </c>
      <c r="AG1964" s="153">
        <f>IFERROR(__xludf.DUMMYFUNCTION("TO_DATE(INT((AH1964/(60*60*24))+""1/1/1970""))"),43776.0)</f>
        <v>43776</v>
      </c>
      <c r="AH1964" s="156">
        <v>1.573095553E9</v>
      </c>
      <c r="AI1964" s="156">
        <v>111656.7736</v>
      </c>
    </row>
    <row r="1965">
      <c r="A1965" s="152">
        <v>1.57365546E9</v>
      </c>
      <c r="B1965" s="152">
        <v>125150.3402</v>
      </c>
      <c r="C1965" s="153">
        <f>IFERROR(__xludf.DUMMYFUNCTION("TO_DATE(INT((A1965/(60*60*24))+""1/1/1970""))"),43782.0)</f>
        <v>43782</v>
      </c>
      <c r="M1965" s="13">
        <v>1.5441948E9</v>
      </c>
      <c r="N1965" s="13">
        <v>31176.2138</v>
      </c>
      <c r="P1965" s="152">
        <v>1.533096E9</v>
      </c>
      <c r="Q1965" s="152">
        <v>194550.158</v>
      </c>
      <c r="S1965" s="152">
        <v>1.5519708E9</v>
      </c>
      <c r="T1965" s="152">
        <v>10043.0461</v>
      </c>
      <c r="V1965" s="152">
        <v>1.5232284E9</v>
      </c>
      <c r="W1965" s="152">
        <v>95053.6852</v>
      </c>
      <c r="Y1965" s="152">
        <v>1.5198768E9</v>
      </c>
      <c r="Z1965" s="152">
        <v>88137.5019</v>
      </c>
      <c r="AA1965" s="153">
        <f>IFERROR(__xludf.DUMMYFUNCTION("TO_DATE(INT((AB1965/(60*60*24))+""1/1/1970""))"),44165.0)</f>
        <v>44165</v>
      </c>
      <c r="AB1965" s="156">
        <v>1.6067664E9</v>
      </c>
      <c r="AC1965" s="156">
        <v>253484.3652</v>
      </c>
      <c r="AD1965" s="153">
        <f>IFERROR(__xludf.DUMMYFUNCTION("TO_DATE(INT((AE1965/(60*60*24))+""1/1/1970""))"),44176.0)</f>
        <v>44176</v>
      </c>
      <c r="AE1965" s="152">
        <v>1.6076628E9</v>
      </c>
      <c r="AF1965" s="152">
        <v>131129.4212</v>
      </c>
      <c r="AG1965" s="153">
        <f>IFERROR(__xludf.DUMMYFUNCTION("TO_DATE(INT((AH1965/(60*60*24))+""1/1/1970""))"),43776.0)</f>
        <v>43776</v>
      </c>
      <c r="AH1965" s="152">
        <v>1.57311219E9</v>
      </c>
      <c r="AI1965" s="152">
        <v>111656.7736</v>
      </c>
    </row>
    <row r="1966">
      <c r="A1966" s="156">
        <v>1.5736788E9</v>
      </c>
      <c r="B1966" s="156">
        <v>125676.9046</v>
      </c>
      <c r="C1966" s="153">
        <f>IFERROR(__xludf.DUMMYFUNCTION("TO_DATE(INT((A1966/(60*60*24))+""1/1/1970""))"),43782.0)</f>
        <v>43782</v>
      </c>
      <c r="M1966" s="13">
        <v>1.5442164E9</v>
      </c>
      <c r="N1966" s="13">
        <v>31176.2138</v>
      </c>
      <c r="P1966" s="156">
        <v>1.5331356E9</v>
      </c>
      <c r="Q1966" s="156">
        <v>194550.158</v>
      </c>
      <c r="S1966" s="156">
        <v>1.5519924E9</v>
      </c>
      <c r="T1966" s="156">
        <v>10043.0461</v>
      </c>
      <c r="V1966" s="156">
        <v>1.5232644E9</v>
      </c>
      <c r="W1966" s="156">
        <v>94998.0232</v>
      </c>
      <c r="Y1966" s="156">
        <v>1.5199164E9</v>
      </c>
      <c r="Z1966" s="156">
        <v>88137.5019</v>
      </c>
      <c r="AA1966" s="153">
        <f>IFERROR(__xludf.DUMMYFUNCTION("TO_DATE(INT((AB1966/(60*60*24))+""1/1/1970""))"),44165.0)</f>
        <v>44165</v>
      </c>
      <c r="AB1966" s="152">
        <v>1.60677E9</v>
      </c>
      <c r="AC1966" s="152">
        <v>251628.4427</v>
      </c>
      <c r="AD1966" s="153">
        <f>IFERROR(__xludf.DUMMYFUNCTION("TO_DATE(INT((AE1966/(60*60*24))+""1/1/1970""))"),44176.0)</f>
        <v>44176</v>
      </c>
      <c r="AE1966" s="156">
        <v>1.6076988E9</v>
      </c>
      <c r="AF1966" s="156">
        <v>131129.4212</v>
      </c>
      <c r="AG1966" s="153">
        <f>IFERROR(__xludf.DUMMYFUNCTION("TO_DATE(INT((AH1966/(60*60*24))+""1/1/1970""))"),43776.0)</f>
        <v>43776</v>
      </c>
      <c r="AH1966" s="156">
        <v>1.573128008E9</v>
      </c>
      <c r="AI1966" s="156">
        <v>111656.7736</v>
      </c>
    </row>
    <row r="1967">
      <c r="A1967" s="152">
        <v>1.57374186E9</v>
      </c>
      <c r="B1967" s="152">
        <v>125531.0868</v>
      </c>
      <c r="C1967" s="153">
        <f>IFERROR(__xludf.DUMMYFUNCTION("TO_DATE(INT((A1967/(60*60*24))+""1/1/1970""))"),43783.0)</f>
        <v>43783</v>
      </c>
      <c r="M1967" s="13">
        <v>1.5442272E9</v>
      </c>
      <c r="N1967" s="13">
        <v>31116.9382</v>
      </c>
      <c r="P1967" s="152">
        <v>1.5331536E9</v>
      </c>
      <c r="Q1967" s="152">
        <v>194550.158</v>
      </c>
      <c r="S1967" s="152">
        <v>1.5520572E9</v>
      </c>
      <c r="T1967" s="152">
        <v>10032.8746</v>
      </c>
      <c r="V1967" s="152">
        <v>1.523304E9</v>
      </c>
      <c r="W1967" s="152">
        <v>94674.5951</v>
      </c>
      <c r="Y1967" s="152">
        <v>1.5199452E9</v>
      </c>
      <c r="Z1967" s="152">
        <v>88137.5019</v>
      </c>
      <c r="AA1967" s="153">
        <f>IFERROR(__xludf.DUMMYFUNCTION("TO_DATE(INT((AB1967/(60*60*24))+""1/1/1970""))"),44166.0)</f>
        <v>44166</v>
      </c>
      <c r="AB1967" s="156">
        <v>1.6067988E9</v>
      </c>
      <c r="AC1967" s="156">
        <v>251628.4427</v>
      </c>
      <c r="AD1967" s="153">
        <f>IFERROR(__xludf.DUMMYFUNCTION("TO_DATE(INT((AE1967/(60*60*24))+""1/1/1970""))"),44176.0)</f>
        <v>44176</v>
      </c>
      <c r="AE1967" s="152">
        <v>1.6077168E9</v>
      </c>
      <c r="AF1967" s="152">
        <v>131129.4212</v>
      </c>
      <c r="AG1967" s="153">
        <f>IFERROR(__xludf.DUMMYFUNCTION("TO_DATE(INT((AH1967/(60*60*24))+""1/1/1970""))"),43776.0)</f>
        <v>43776</v>
      </c>
      <c r="AH1967" s="152">
        <v>1.57314384E9</v>
      </c>
      <c r="AI1967" s="152">
        <v>111656.7736</v>
      </c>
    </row>
    <row r="1968">
      <c r="A1968" s="156">
        <v>1.5737652E9</v>
      </c>
      <c r="B1968" s="156">
        <v>125859.1769</v>
      </c>
      <c r="C1968" s="153">
        <f>IFERROR(__xludf.DUMMYFUNCTION("TO_DATE(INT((A1968/(60*60*24))+""1/1/1970""))"),43783.0)</f>
        <v>43783</v>
      </c>
      <c r="M1968" s="13">
        <v>1.5443136E9</v>
      </c>
      <c r="N1968" s="13">
        <v>31116.9382</v>
      </c>
      <c r="P1968" s="156">
        <v>1.5331824E9</v>
      </c>
      <c r="Q1968" s="156">
        <v>194122.491</v>
      </c>
      <c r="S1968" s="156">
        <v>1.5520788E9</v>
      </c>
      <c r="T1968" s="156">
        <v>10032.8746</v>
      </c>
      <c r="V1968" s="156">
        <v>1.5233148E9</v>
      </c>
      <c r="W1968" s="156">
        <v>94680.9811</v>
      </c>
      <c r="Y1968" s="156">
        <v>1.519956E9</v>
      </c>
      <c r="Z1968" s="156">
        <v>88712.8519</v>
      </c>
      <c r="AA1968" s="153">
        <f>IFERROR(__xludf.DUMMYFUNCTION("TO_DATE(INT((AB1968/(60*60*24))+""1/1/1970""))"),44166.0)</f>
        <v>44166</v>
      </c>
      <c r="AB1968" s="152">
        <v>1.6068348E9</v>
      </c>
      <c r="AC1968" s="152">
        <v>252508.4075</v>
      </c>
      <c r="AD1968" s="153">
        <f>IFERROR(__xludf.DUMMYFUNCTION("TO_DATE(INT((AE1968/(60*60*24))+""1/1/1970""))"),44176.0)</f>
        <v>44176</v>
      </c>
      <c r="AE1968" s="156">
        <v>1.6077204E9</v>
      </c>
      <c r="AF1968" s="156">
        <v>131129.4212</v>
      </c>
      <c r="AG1968" s="153">
        <f>IFERROR(__xludf.DUMMYFUNCTION("TO_DATE(INT((AH1968/(60*60*24))+""1/1/1970""))"),43776.0)</f>
        <v>43776</v>
      </c>
      <c r="AH1968" s="156">
        <v>1.573159646E9</v>
      </c>
      <c r="AI1968" s="156">
        <v>111656.7736</v>
      </c>
    </row>
    <row r="1969">
      <c r="A1969" s="152">
        <v>1.57382826E9</v>
      </c>
      <c r="B1969" s="152">
        <v>126405.9937</v>
      </c>
      <c r="C1969" s="153">
        <f>IFERROR(__xludf.DUMMYFUNCTION("TO_DATE(INT((A1969/(60*60*24))+""1/1/1970""))"),43784.0)</f>
        <v>43784</v>
      </c>
      <c r="M1969" s="13">
        <v>1.5444E9</v>
      </c>
      <c r="N1969" s="13">
        <v>31175.6872</v>
      </c>
      <c r="P1969" s="152">
        <v>1.533222E9</v>
      </c>
      <c r="Q1969" s="152">
        <v>194122.491</v>
      </c>
      <c r="S1969" s="152">
        <v>1.5520896E9</v>
      </c>
      <c r="T1969" s="152">
        <v>10041.6597</v>
      </c>
      <c r="V1969" s="152">
        <v>1.5233436E9</v>
      </c>
      <c r="W1969" s="152">
        <v>94724.8537</v>
      </c>
      <c r="Y1969" s="152">
        <v>1.5199956E9</v>
      </c>
      <c r="Z1969" s="152">
        <v>88712.8519</v>
      </c>
      <c r="AA1969" s="153">
        <f>IFERROR(__xludf.DUMMYFUNCTION("TO_DATE(INT((AB1969/(60*60*24))+""1/1/1970""))"),44166.0)</f>
        <v>44166</v>
      </c>
      <c r="AB1969" s="156">
        <v>1.6068528E9</v>
      </c>
      <c r="AC1969" s="156">
        <v>249592.1378</v>
      </c>
      <c r="AD1969" s="153">
        <f>IFERROR(__xludf.DUMMYFUNCTION("TO_DATE(INT((AE1969/(60*60*24))+""1/1/1970""))"),44177.0)</f>
        <v>44177</v>
      </c>
      <c r="AE1969" s="152">
        <v>1.6077492E9</v>
      </c>
      <c r="AF1969" s="152">
        <v>130862.0922</v>
      </c>
      <c r="AG1969" s="153">
        <f>IFERROR(__xludf.DUMMYFUNCTION("TO_DATE(INT((AH1969/(60*60*24))+""1/1/1970""))"),43776.0)</f>
        <v>43776</v>
      </c>
      <c r="AH1969" s="152">
        <v>1.573171019E9</v>
      </c>
      <c r="AI1969" s="152">
        <v>111656.7736</v>
      </c>
    </row>
    <row r="1970">
      <c r="A1970" s="156">
        <v>1.5738516E9</v>
      </c>
      <c r="B1970" s="156">
        <v>126766.4878</v>
      </c>
      <c r="C1970" s="153">
        <f>IFERROR(__xludf.DUMMYFUNCTION("TO_DATE(INT((A1970/(60*60*24))+""1/1/1970""))"),43784.0)</f>
        <v>43784</v>
      </c>
      <c r="M1970" s="13">
        <v>1.544454E9</v>
      </c>
      <c r="N1970" s="13">
        <v>31175.6872</v>
      </c>
      <c r="P1970" s="156">
        <v>1.53324E9</v>
      </c>
      <c r="Q1970" s="156">
        <v>194122.491</v>
      </c>
      <c r="S1970" s="156">
        <v>1.5522588E9</v>
      </c>
      <c r="T1970" s="156">
        <v>10042.5271</v>
      </c>
      <c r="V1970" s="156">
        <v>1.5233832E9</v>
      </c>
      <c r="W1970" s="156">
        <v>94487.6127</v>
      </c>
      <c r="Y1970" s="156">
        <v>1.520028E9</v>
      </c>
      <c r="Z1970" s="156">
        <v>88712.8519</v>
      </c>
      <c r="AA1970" s="153">
        <f>IFERROR(__xludf.DUMMYFUNCTION("TO_DATE(INT((AB1970/(60*60*24))+""1/1/1970""))"),44166.0)</f>
        <v>44166</v>
      </c>
      <c r="AB1970" s="152">
        <v>1.6068564E9</v>
      </c>
      <c r="AC1970" s="152">
        <v>249579.1406</v>
      </c>
      <c r="AD1970" s="153">
        <f>IFERROR(__xludf.DUMMYFUNCTION("TO_DATE(INT((AE1970/(60*60*24))+""1/1/1970""))"),44179.0)</f>
        <v>44179</v>
      </c>
      <c r="AE1970" s="156">
        <v>1.607958E9</v>
      </c>
      <c r="AF1970" s="156">
        <v>130862.0922</v>
      </c>
      <c r="AG1970" s="153">
        <f>IFERROR(__xludf.DUMMYFUNCTION("TO_DATE(INT((AH1970/(60*60*24))+""1/1/1970""))"),43777.0)</f>
        <v>43777</v>
      </c>
      <c r="AH1970" s="156">
        <v>1.573175555E9</v>
      </c>
      <c r="AI1970" s="156">
        <v>111656.7736</v>
      </c>
    </row>
    <row r="1971">
      <c r="A1971" s="152">
        <v>1.57408746E9</v>
      </c>
      <c r="B1971" s="152">
        <v>126620.67</v>
      </c>
      <c r="C1971" s="153">
        <f>IFERROR(__xludf.DUMMYFUNCTION("TO_DATE(INT((A1971/(60*60*24))+""1/1/1970""))"),43787.0)</f>
        <v>43787</v>
      </c>
      <c r="M1971" s="13">
        <v>1.5444756E9</v>
      </c>
      <c r="N1971" s="13">
        <v>31175.6872</v>
      </c>
      <c r="P1971" s="152">
        <v>1.5332688E9</v>
      </c>
      <c r="Q1971" s="152">
        <v>195688.2191</v>
      </c>
      <c r="S1971" s="152">
        <v>1.5523128E9</v>
      </c>
      <c r="T1971" s="152">
        <v>10042.5271</v>
      </c>
      <c r="V1971" s="152">
        <v>1.5234012E9</v>
      </c>
      <c r="W1971" s="152">
        <v>94402.3778</v>
      </c>
      <c r="Y1971" s="152">
        <v>1.5200352E9</v>
      </c>
      <c r="Z1971" s="152">
        <v>89051.7172</v>
      </c>
      <c r="AA1971" s="153">
        <f>IFERROR(__xludf.DUMMYFUNCTION("TO_DATE(INT((AB1971/(60*60*24))+""1/1/1970""))"),44167.0)</f>
        <v>44167</v>
      </c>
      <c r="AB1971" s="156">
        <v>1.6068852E9</v>
      </c>
      <c r="AC1971" s="156">
        <v>249579.1406</v>
      </c>
      <c r="AD1971" s="153">
        <f>IFERROR(__xludf.DUMMYFUNCTION("TO_DATE(INT((AE1971/(60*60*24))+""1/1/1970""))"),44179.0)</f>
        <v>44179</v>
      </c>
      <c r="AE1971" s="152">
        <v>1.607976E9</v>
      </c>
      <c r="AF1971" s="152">
        <v>130862.0922</v>
      </c>
      <c r="AG1971" s="153">
        <f>IFERROR(__xludf.DUMMYFUNCTION("TO_DATE(INT((AH1971/(60*60*24))+""1/1/1970""))"),43777.0)</f>
        <v>43777</v>
      </c>
      <c r="AH1971" s="152">
        <v>1.573192254E9</v>
      </c>
      <c r="AI1971" s="152">
        <v>111656.7736</v>
      </c>
    </row>
    <row r="1972">
      <c r="A1972" s="156">
        <v>1.5741108E9</v>
      </c>
      <c r="B1972" s="156">
        <v>126859.6492</v>
      </c>
      <c r="C1972" s="153">
        <f>IFERROR(__xludf.DUMMYFUNCTION("TO_DATE(INT((A1972/(60*60*24))+""1/1/1970""))"),43787.0)</f>
        <v>43787</v>
      </c>
      <c r="M1972" s="13">
        <v>1.5445404E9</v>
      </c>
      <c r="N1972" s="13">
        <v>31094.312</v>
      </c>
      <c r="P1972" s="156">
        <v>1.5333084E9</v>
      </c>
      <c r="Q1972" s="156">
        <v>195688.2191</v>
      </c>
      <c r="S1972" s="156">
        <v>1.5523344E9</v>
      </c>
      <c r="T1972" s="156">
        <v>10042.5271</v>
      </c>
      <c r="V1972" s="156">
        <v>1.5234228E9</v>
      </c>
      <c r="W1972" s="156">
        <v>94352.6389</v>
      </c>
      <c r="Y1972" s="156">
        <v>1.5202044E9</v>
      </c>
      <c r="Z1972" s="156">
        <v>89051.7172</v>
      </c>
      <c r="AA1972" s="153">
        <f>IFERROR(__xludf.DUMMYFUNCTION("TO_DATE(INT((AB1972/(60*60*24))+""1/1/1970""))"),44167.0)</f>
        <v>44167</v>
      </c>
      <c r="AB1972" s="152">
        <v>1.6069212E9</v>
      </c>
      <c r="AC1972" s="152">
        <v>245076.2301</v>
      </c>
      <c r="AD1972" s="153">
        <f>IFERROR(__xludf.DUMMYFUNCTION("TO_DATE(INT((AE1972/(60*60*24))+""1/1/1970""))"),44179.0)</f>
        <v>44179</v>
      </c>
      <c r="AE1972" s="156">
        <v>1.6079796E9</v>
      </c>
      <c r="AF1972" s="156">
        <v>130862.0922</v>
      </c>
      <c r="AG1972" s="153">
        <f>IFERROR(__xludf.DUMMYFUNCTION("TO_DATE(INT((AH1972/(60*60*24))+""1/1/1970""))"),43777.0)</f>
        <v>43777</v>
      </c>
      <c r="AH1972" s="156">
        <v>1.573208054E9</v>
      </c>
      <c r="AI1972" s="156">
        <v>111656.7736</v>
      </c>
    </row>
    <row r="1973">
      <c r="A1973" s="152">
        <v>1.57417386E9</v>
      </c>
      <c r="B1973" s="152">
        <v>127070.2749</v>
      </c>
      <c r="C1973" s="153">
        <f>IFERROR(__xludf.DUMMYFUNCTION("TO_DATE(INT((A1973/(60*60*24))+""1/1/1970""))"),43788.0)</f>
        <v>43788</v>
      </c>
      <c r="M1973" s="13">
        <v>1.544562E9</v>
      </c>
      <c r="N1973" s="13">
        <v>31094.312</v>
      </c>
      <c r="P1973" s="152">
        <v>1.5333264E9</v>
      </c>
      <c r="Q1973" s="152">
        <v>195688.2191</v>
      </c>
      <c r="S1973" s="152">
        <v>1.5523992E9</v>
      </c>
      <c r="T1973" s="152">
        <v>10027.5832</v>
      </c>
      <c r="V1973" s="152">
        <v>1.5234624E9</v>
      </c>
      <c r="W1973" s="152">
        <v>94210.4068</v>
      </c>
      <c r="Y1973" s="152">
        <v>1.520244E9</v>
      </c>
      <c r="Z1973" s="152">
        <v>89048.4727</v>
      </c>
      <c r="AA1973" s="153">
        <f>IFERROR(__xludf.DUMMYFUNCTION("TO_DATE(INT((AB1973/(60*60*24))+""1/1/1970""))"),44167.0)</f>
        <v>44167</v>
      </c>
      <c r="AB1973" s="156">
        <v>1.6069392E9</v>
      </c>
      <c r="AC1973" s="156">
        <v>248389.4088</v>
      </c>
      <c r="AD1973" s="153">
        <f>IFERROR(__xludf.DUMMYFUNCTION("TO_DATE(INT((AE1973/(60*60*24))+""1/1/1970""))"),44180.0)</f>
        <v>44180</v>
      </c>
      <c r="AE1973" s="152">
        <v>1.6080084E9</v>
      </c>
      <c r="AF1973" s="152">
        <v>112854.6366</v>
      </c>
      <c r="AG1973" s="153">
        <f>IFERROR(__xludf.DUMMYFUNCTION("TO_DATE(INT((AH1973/(60*60*24))+""1/1/1970""))"),43777.0)</f>
        <v>43777</v>
      </c>
      <c r="AH1973" s="152">
        <v>1.57322388E9</v>
      </c>
      <c r="AI1973" s="152">
        <v>111656.7736</v>
      </c>
    </row>
    <row r="1974">
      <c r="A1974" s="156">
        <v>1.5741972E9</v>
      </c>
      <c r="B1974" s="156">
        <v>126823.1947</v>
      </c>
      <c r="C1974" s="153">
        <f>IFERROR(__xludf.DUMMYFUNCTION("TO_DATE(INT((A1974/(60*60*24))+""1/1/1970""))"),43788.0)</f>
        <v>43788</v>
      </c>
      <c r="M1974" s="13">
        <v>1.5446268E9</v>
      </c>
      <c r="N1974" s="13">
        <v>31125.1167</v>
      </c>
      <c r="P1974" s="156">
        <v>1.5333552E9</v>
      </c>
      <c r="Q1974" s="156">
        <v>197134.8996</v>
      </c>
      <c r="S1974" s="156">
        <v>1.5524208E9</v>
      </c>
      <c r="T1974" s="156">
        <v>10027.5832</v>
      </c>
      <c r="V1974" s="156">
        <v>1.5234876E9</v>
      </c>
      <c r="W1974" s="156">
        <v>94314.3178</v>
      </c>
      <c r="Y1974" s="156">
        <v>1.5202836E9</v>
      </c>
      <c r="Z1974" s="156">
        <v>89048.4727</v>
      </c>
      <c r="AA1974" s="153">
        <f>IFERROR(__xludf.DUMMYFUNCTION("TO_DATE(INT((AB1974/(60*60*24))+""1/1/1970""))"),44167.0)</f>
        <v>44167</v>
      </c>
      <c r="AB1974" s="152">
        <v>1.6069428E9</v>
      </c>
      <c r="AC1974" s="152">
        <v>248652.7179</v>
      </c>
      <c r="AD1974" s="153">
        <f>IFERROR(__xludf.DUMMYFUNCTION("TO_DATE(INT((AE1974/(60*60*24))+""1/1/1970""))"),44180.0)</f>
        <v>44180</v>
      </c>
      <c r="AE1974" s="156">
        <v>1.6080444E9</v>
      </c>
      <c r="AF1974" s="156">
        <v>112854.6366</v>
      </c>
      <c r="AG1974" s="153">
        <f>IFERROR(__xludf.DUMMYFUNCTION("TO_DATE(INT((AH1974/(60*60*24))+""1/1/1970""))"),43777.0)</f>
        <v>43777</v>
      </c>
      <c r="AH1974" s="156">
        <v>1.57323972E9</v>
      </c>
      <c r="AI1974" s="156">
        <v>112055.9282</v>
      </c>
    </row>
    <row r="1975">
      <c r="A1975" s="152">
        <v>1.57426026E9</v>
      </c>
      <c r="B1975" s="152">
        <v>126588.266</v>
      </c>
      <c r="C1975" s="153">
        <f>IFERROR(__xludf.DUMMYFUNCTION("TO_DATE(INT((A1975/(60*60*24))+""1/1/1970""))"),43789.0)</f>
        <v>43789</v>
      </c>
      <c r="M1975" s="13">
        <v>1.5446484E9</v>
      </c>
      <c r="N1975" s="13">
        <v>31125.1167</v>
      </c>
      <c r="P1975" s="152">
        <v>1.533564E9</v>
      </c>
      <c r="Q1975" s="152">
        <v>197134.8996</v>
      </c>
      <c r="S1975" s="152">
        <v>1.5524856E9</v>
      </c>
      <c r="T1975" s="152">
        <v>10042.8763</v>
      </c>
      <c r="V1975" s="152">
        <v>1.523502E9</v>
      </c>
      <c r="W1975" s="152">
        <v>94351.1518</v>
      </c>
      <c r="Y1975" s="152">
        <v>1.5202908E9</v>
      </c>
      <c r="Z1975" s="152">
        <v>89048.4727</v>
      </c>
      <c r="AA1975" s="153">
        <f>IFERROR(__xludf.DUMMYFUNCTION("TO_DATE(INT((AB1975/(60*60*24))+""1/1/1970""))"),44168.0)</f>
        <v>44168</v>
      </c>
      <c r="AB1975" s="156">
        <v>1.6069716E9</v>
      </c>
      <c r="AC1975" s="156">
        <v>248652.7179</v>
      </c>
      <c r="AD1975" s="153">
        <f>IFERROR(__xludf.DUMMYFUNCTION("TO_DATE(INT((AE1975/(60*60*24))+""1/1/1970""))"),44180.0)</f>
        <v>44180</v>
      </c>
      <c r="AE1975" s="152">
        <v>1.6080624E9</v>
      </c>
      <c r="AF1975" s="152">
        <v>112854.6366</v>
      </c>
      <c r="AG1975" s="153">
        <f>IFERROR(__xludf.DUMMYFUNCTION("TO_DATE(INT((AH1975/(60*60*24))+""1/1/1970""))"),43777.0)</f>
        <v>43777</v>
      </c>
      <c r="AH1975" s="152">
        <v>1.573255808E9</v>
      </c>
      <c r="AI1975" s="152">
        <v>112395.3329</v>
      </c>
    </row>
    <row r="1976">
      <c r="A1976" s="156">
        <v>1.5742836E9</v>
      </c>
      <c r="B1976" s="156">
        <v>126353.3373</v>
      </c>
      <c r="C1976" s="153">
        <f>IFERROR(__xludf.DUMMYFUNCTION("TO_DATE(INT((A1976/(60*60*24))+""1/1/1970""))"),43789.0)</f>
        <v>43789</v>
      </c>
      <c r="M1976" s="13">
        <v>1.5447132E9</v>
      </c>
      <c r="N1976" s="13">
        <v>31114.3434</v>
      </c>
      <c r="P1976" s="156">
        <v>1.5335856E9</v>
      </c>
      <c r="Q1976" s="156">
        <v>197134.8996</v>
      </c>
      <c r="S1976" s="156">
        <v>1.5525072E9</v>
      </c>
      <c r="T1976" s="156">
        <v>10042.8763</v>
      </c>
      <c r="V1976" s="156">
        <v>1.5235416E9</v>
      </c>
      <c r="W1976" s="156">
        <v>94804.6304</v>
      </c>
      <c r="Y1976" s="156">
        <v>1.5203232E9</v>
      </c>
      <c r="Z1976" s="156">
        <v>89185.8213</v>
      </c>
      <c r="AA1976" s="153">
        <f>IFERROR(__xludf.DUMMYFUNCTION("TO_DATE(INT((AB1976/(60*60*24))+""1/1/1970""))"),44168.0)</f>
        <v>44168</v>
      </c>
      <c r="AB1976" s="152">
        <v>1.6070076E9</v>
      </c>
      <c r="AC1976" s="152">
        <v>252422.0039</v>
      </c>
      <c r="AD1976" s="153">
        <f>IFERROR(__xludf.DUMMYFUNCTION("TO_DATE(INT((AE1976/(60*60*24))+""1/1/1970""))"),44180.0)</f>
        <v>44180</v>
      </c>
      <c r="AE1976" s="156">
        <v>1.608066E9</v>
      </c>
      <c r="AF1976" s="156">
        <v>112854.6366</v>
      </c>
      <c r="AG1976" s="153">
        <f>IFERROR(__xludf.DUMMYFUNCTION("TO_DATE(INT((AH1976/(60*60*24))+""1/1/1970""))"),43777.0)</f>
        <v>43777</v>
      </c>
      <c r="AH1976" s="156">
        <v>1.573257509E9</v>
      </c>
      <c r="AI1976" s="156">
        <v>112395.3329</v>
      </c>
    </row>
    <row r="1977">
      <c r="A1977" s="152">
        <v>1.57434666E9</v>
      </c>
      <c r="B1977" s="152">
        <v>126410.0442</v>
      </c>
      <c r="C1977" s="153">
        <f>IFERROR(__xludf.DUMMYFUNCTION("TO_DATE(INT((A1977/(60*60*24))+""1/1/1970""))"),43790.0)</f>
        <v>43790</v>
      </c>
      <c r="M1977" s="13">
        <v>1.5447348E9</v>
      </c>
      <c r="N1977" s="13">
        <v>31114.3434</v>
      </c>
      <c r="P1977" s="152">
        <v>1.5336144E9</v>
      </c>
      <c r="Q1977" s="152">
        <v>198302.1962</v>
      </c>
      <c r="S1977" s="152">
        <v>1.552572E9</v>
      </c>
      <c r="T1977" s="152">
        <v>10031.7508</v>
      </c>
      <c r="V1977" s="152">
        <v>1.523574E9</v>
      </c>
      <c r="W1977" s="152">
        <v>94634.6653</v>
      </c>
      <c r="Y1977" s="152">
        <v>1.5203628E9</v>
      </c>
      <c r="Z1977" s="152">
        <v>89185.8213</v>
      </c>
      <c r="AA1977" s="153">
        <f>IFERROR(__xludf.DUMMYFUNCTION("TO_DATE(INT((AB1977/(60*60*24))+""1/1/1970""))"),44168.0)</f>
        <v>44168</v>
      </c>
      <c r="AB1977" s="156">
        <v>1.6070256E9</v>
      </c>
      <c r="AC1977" s="156">
        <v>253804.7515</v>
      </c>
      <c r="AD1977" s="153">
        <f>IFERROR(__xludf.DUMMYFUNCTION("TO_DATE(INT((AE1977/(60*60*24))+""1/1/1970""))"),44181.0)</f>
        <v>44181</v>
      </c>
      <c r="AE1977" s="152">
        <v>1.6080948E9</v>
      </c>
      <c r="AF1977" s="152">
        <v>114618.3916</v>
      </c>
      <c r="AG1977" s="153">
        <f>IFERROR(__xludf.DUMMYFUNCTION("TO_DATE(INT((AH1977/(60*60*24))+""1/1/1970""))"),43778.0)</f>
        <v>43778</v>
      </c>
      <c r="AH1977" s="152">
        <v>1.5732716E9</v>
      </c>
      <c r="AI1977" s="152">
        <v>112395.3329</v>
      </c>
    </row>
    <row r="1978">
      <c r="A1978" s="156">
        <v>1.57437E9</v>
      </c>
      <c r="B1978" s="156">
        <v>126150.8125</v>
      </c>
      <c r="C1978" s="153">
        <f>IFERROR(__xludf.DUMMYFUNCTION("TO_DATE(INT((A1978/(60*60*24))+""1/1/1970""))"),43790.0)</f>
        <v>43790</v>
      </c>
      <c r="M1978" s="13">
        <v>1.5447996E9</v>
      </c>
      <c r="N1978" s="13">
        <v>31073.005</v>
      </c>
      <c r="P1978" s="156">
        <v>1.533654E9</v>
      </c>
      <c r="Q1978" s="156">
        <v>198302.1962</v>
      </c>
      <c r="S1978" s="156">
        <v>1.5525936E9</v>
      </c>
      <c r="T1978" s="156">
        <v>10031.7508</v>
      </c>
      <c r="V1978" s="156">
        <v>1.5235812E9</v>
      </c>
      <c r="W1978" s="156">
        <v>94637.7134</v>
      </c>
      <c r="Y1978" s="156">
        <v>1.5203772E9</v>
      </c>
      <c r="Z1978" s="156">
        <v>89185.8213</v>
      </c>
      <c r="AA1978" s="153">
        <f>IFERROR(__xludf.DUMMYFUNCTION("TO_DATE(INT((AB1978/(60*60*24))+""1/1/1970""))"),44168.0)</f>
        <v>44168</v>
      </c>
      <c r="AB1978" s="152">
        <v>1.6070292E9</v>
      </c>
      <c r="AC1978" s="152">
        <v>252587.572</v>
      </c>
      <c r="AD1978" s="153">
        <f>IFERROR(__xludf.DUMMYFUNCTION("TO_DATE(INT((AE1978/(60*60*24))+""1/1/1970""))"),44181.0)</f>
        <v>44181</v>
      </c>
      <c r="AE1978" s="156">
        <v>1.6081308E9</v>
      </c>
      <c r="AF1978" s="156">
        <v>114618.3916</v>
      </c>
      <c r="AG1978" s="153">
        <f>IFERROR(__xludf.DUMMYFUNCTION("TO_DATE(INT((AH1978/(60*60*24))+""1/1/1970""))"),43778.0)</f>
        <v>43778</v>
      </c>
      <c r="AH1978" s="156">
        <v>1.573288188E9</v>
      </c>
      <c r="AI1978" s="156">
        <v>112395.3329</v>
      </c>
    </row>
    <row r="1979">
      <c r="A1979" s="152">
        <v>1.57443306E9</v>
      </c>
      <c r="B1979" s="152">
        <v>126503.2056</v>
      </c>
      <c r="C1979" s="153">
        <f>IFERROR(__xludf.DUMMYFUNCTION("TO_DATE(INT((A1979/(60*60*24))+""1/1/1970""))"),43791.0)</f>
        <v>43791</v>
      </c>
      <c r="M1979" s="13">
        <v>1.5448212E9</v>
      </c>
      <c r="N1979" s="13">
        <v>31073.005</v>
      </c>
      <c r="P1979" s="152">
        <v>1.533672E9</v>
      </c>
      <c r="Q1979" s="152">
        <v>198302.1962</v>
      </c>
      <c r="S1979" s="152">
        <v>1.5526584E9</v>
      </c>
      <c r="T1979" s="152">
        <v>10035.381</v>
      </c>
      <c r="V1979" s="152">
        <v>1.5236208E9</v>
      </c>
      <c r="W1979" s="152">
        <v>94652.8581</v>
      </c>
      <c r="Y1979" s="152">
        <v>1.5204024E9</v>
      </c>
      <c r="Z1979" s="152">
        <v>89755.4034</v>
      </c>
      <c r="AA1979" s="153">
        <f>IFERROR(__xludf.DUMMYFUNCTION("TO_DATE(INT((AB1979/(60*60*24))+""1/1/1970""))"),44169.0)</f>
        <v>44169</v>
      </c>
      <c r="AB1979" s="156">
        <v>1.607058E9</v>
      </c>
      <c r="AC1979" s="156">
        <v>252587.572</v>
      </c>
      <c r="AD1979" s="153">
        <f>IFERROR(__xludf.DUMMYFUNCTION("TO_DATE(INT((AE1979/(60*60*24))+""1/1/1970""))"),44181.0)</f>
        <v>44181</v>
      </c>
      <c r="AE1979" s="152">
        <v>1.6081488E9</v>
      </c>
      <c r="AF1979" s="152">
        <v>114618.3916</v>
      </c>
      <c r="AG1979" s="153">
        <f>IFERROR(__xludf.DUMMYFUNCTION("TO_DATE(INT((AH1979/(60*60*24))+""1/1/1970""))"),43778.0)</f>
        <v>43778</v>
      </c>
      <c r="AH1979" s="152">
        <v>1.573304028E9</v>
      </c>
      <c r="AI1979" s="152">
        <v>112395.3329</v>
      </c>
    </row>
    <row r="1980">
      <c r="A1980" s="156">
        <v>1.5744564E9</v>
      </c>
      <c r="B1980" s="156">
        <v>126430.2967</v>
      </c>
      <c r="C1980" s="153">
        <f>IFERROR(__xludf.DUMMYFUNCTION("TO_DATE(INT((A1980/(60*60*24))+""1/1/1970""))"),43791.0)</f>
        <v>43791</v>
      </c>
      <c r="M1980" s="13">
        <v>1.544832E9</v>
      </c>
      <c r="N1980" s="13">
        <v>31128.6373</v>
      </c>
      <c r="P1980" s="156">
        <v>1.5337008E9</v>
      </c>
      <c r="Q1980" s="156">
        <v>199216.8106</v>
      </c>
      <c r="S1980" s="156">
        <v>1.55268E9</v>
      </c>
      <c r="T1980" s="156">
        <v>10035.381</v>
      </c>
      <c r="V1980" s="156">
        <v>1.5236532E9</v>
      </c>
      <c r="W1980" s="156">
        <v>94645.7611</v>
      </c>
      <c r="Y1980" s="156">
        <v>1.520442E9</v>
      </c>
      <c r="Z1980" s="156">
        <v>89755.4034</v>
      </c>
      <c r="AA1980" s="153">
        <f>IFERROR(__xludf.DUMMYFUNCTION("TO_DATE(INT((AB1980/(60*60*24))+""1/1/1970""))"),44169.0)</f>
        <v>44169</v>
      </c>
      <c r="AB1980" s="152">
        <v>1.607094E9</v>
      </c>
      <c r="AC1980" s="152">
        <v>253708.2372</v>
      </c>
      <c r="AD1980" s="153">
        <f>IFERROR(__xludf.DUMMYFUNCTION("TO_DATE(INT((AE1980/(60*60*24))+""1/1/1970""))"),44181.0)</f>
        <v>44181</v>
      </c>
      <c r="AE1980" s="156">
        <v>1.6081524E9</v>
      </c>
      <c r="AF1980" s="156">
        <v>114618.3916</v>
      </c>
      <c r="AG1980" s="153">
        <f>IFERROR(__xludf.DUMMYFUNCTION("TO_DATE(INT((AH1980/(60*60*24))+""1/1/1970""))"),43778.0)</f>
        <v>43778</v>
      </c>
      <c r="AH1980" s="156">
        <v>1.573319943E9</v>
      </c>
      <c r="AI1980" s="156">
        <v>112395.3329</v>
      </c>
    </row>
    <row r="1981">
      <c r="A1981" s="152">
        <v>1.57469226E9</v>
      </c>
      <c r="B1981" s="152">
        <v>126912.3056</v>
      </c>
      <c r="C1981" s="153">
        <f>IFERROR(__xludf.DUMMYFUNCTION("TO_DATE(INT((A1981/(60*60*24))+""1/1/1970""))"),43794.0)</f>
        <v>43794</v>
      </c>
      <c r="M1981" s="13">
        <v>1.5449184E9</v>
      </c>
      <c r="N1981" s="13">
        <v>31128.6373</v>
      </c>
      <c r="P1981" s="152">
        <v>1.5337404E9</v>
      </c>
      <c r="Q1981" s="152">
        <v>199216.8106</v>
      </c>
      <c r="S1981" s="152">
        <v>1.5526944E9</v>
      </c>
      <c r="T1981" s="152">
        <v>10036.6405</v>
      </c>
      <c r="V1981" s="152">
        <v>1.5238296E9</v>
      </c>
      <c r="W1981" s="152">
        <v>94673.384</v>
      </c>
      <c r="Y1981" s="152">
        <v>1.5204636E9</v>
      </c>
      <c r="Z1981" s="152">
        <v>89755.4034</v>
      </c>
      <c r="AA1981" s="153">
        <f>IFERROR(__xludf.DUMMYFUNCTION("TO_DATE(INT((AB1981/(60*60*24))+""1/1/1970""))"),44169.0)</f>
        <v>44169</v>
      </c>
      <c r="AB1981" s="156">
        <v>1.607112E9</v>
      </c>
      <c r="AC1981" s="156">
        <v>255021.1096</v>
      </c>
      <c r="AD1981" s="153">
        <f>IFERROR(__xludf.DUMMYFUNCTION("TO_DATE(INT((AE1981/(60*60*24))+""1/1/1970""))"),44182.0)</f>
        <v>44182</v>
      </c>
      <c r="AE1981" s="152">
        <v>1.6081812E9</v>
      </c>
      <c r="AF1981" s="152">
        <v>116269.2116</v>
      </c>
      <c r="AG1981" s="153">
        <f>IFERROR(__xludf.DUMMYFUNCTION("TO_DATE(INT((AH1981/(60*60*24))+""1/1/1970""))"),43778.0)</f>
        <v>43778</v>
      </c>
      <c r="AH1981" s="152">
        <v>1.573336139E9</v>
      </c>
      <c r="AI1981" s="152">
        <v>112395.3329</v>
      </c>
    </row>
    <row r="1982">
      <c r="A1982" s="156">
        <v>1.5747156E9</v>
      </c>
      <c r="B1982" s="156">
        <v>127406.466</v>
      </c>
      <c r="C1982" s="153">
        <f>IFERROR(__xludf.DUMMYFUNCTION("TO_DATE(INT((A1982/(60*60*24))+""1/1/1970""))"),43794.0)</f>
        <v>43794</v>
      </c>
      <c r="M1982" s="13">
        <v>1.5450048E9</v>
      </c>
      <c r="N1982" s="13">
        <v>31141.0467</v>
      </c>
      <c r="P1982" s="156">
        <v>1.5337584E9</v>
      </c>
      <c r="Q1982" s="156">
        <v>199216.8106</v>
      </c>
      <c r="S1982" s="156">
        <v>1.5528672E9</v>
      </c>
      <c r="T1982" s="156">
        <v>10036.2483</v>
      </c>
      <c r="V1982" s="156">
        <v>1.5238332E9</v>
      </c>
      <c r="W1982" s="156">
        <v>94646.5584</v>
      </c>
      <c r="Y1982" s="156">
        <v>1.5204816E9</v>
      </c>
      <c r="Z1982" s="156">
        <v>89730.5293</v>
      </c>
      <c r="AA1982" s="153">
        <f>IFERROR(__xludf.DUMMYFUNCTION("TO_DATE(INT((AB1982/(60*60*24))+""1/1/1970""))"),44169.0)</f>
        <v>44169</v>
      </c>
      <c r="AB1982" s="152">
        <v>1.6071156E9</v>
      </c>
      <c r="AC1982" s="152">
        <v>255348.65</v>
      </c>
      <c r="AD1982" s="153">
        <f>IFERROR(__xludf.DUMMYFUNCTION("TO_DATE(INT((AE1982/(60*60*24))+""1/1/1970""))"),44182.0)</f>
        <v>44182</v>
      </c>
      <c r="AE1982" s="156">
        <v>1.6082172E9</v>
      </c>
      <c r="AF1982" s="156">
        <v>116269.2116</v>
      </c>
      <c r="AG1982" s="153">
        <f>IFERROR(__xludf.DUMMYFUNCTION("TO_DATE(INT((AH1982/(60*60*24))+""1/1/1970""))"),43778.0)</f>
        <v>43778</v>
      </c>
      <c r="AH1982" s="156">
        <v>1.573342826E9</v>
      </c>
      <c r="AI1982" s="156">
        <v>112395.3329</v>
      </c>
    </row>
    <row r="1983">
      <c r="A1983" s="152">
        <v>1.57477866E9</v>
      </c>
      <c r="B1983" s="152">
        <v>127402.4155</v>
      </c>
      <c r="C1983" s="153">
        <f>IFERROR(__xludf.DUMMYFUNCTION("TO_DATE(INT((A1983/(60*60*24))+""1/1/1970""))"),43795.0)</f>
        <v>43795</v>
      </c>
      <c r="M1983" s="13">
        <v>1.5450588E9</v>
      </c>
      <c r="N1983" s="13">
        <v>31141.0467</v>
      </c>
      <c r="P1983" s="152">
        <v>1.5337872E9</v>
      </c>
      <c r="Q1983" s="152">
        <v>199073.3079</v>
      </c>
      <c r="S1983" s="152">
        <v>1.5529176E9</v>
      </c>
      <c r="T1983" s="152">
        <v>10036.2483</v>
      </c>
      <c r="V1983" s="152">
        <v>1.5238692E9</v>
      </c>
      <c r="W1983" s="152">
        <v>94474.4434</v>
      </c>
      <c r="Y1983" s="152">
        <v>1.5205212E9</v>
      </c>
      <c r="Z1983" s="152">
        <v>89730.5293</v>
      </c>
      <c r="AA1983" s="153">
        <f>IFERROR(__xludf.DUMMYFUNCTION("TO_DATE(INT((AB1983/(60*60*24))+""1/1/1970""))"),44170.0)</f>
        <v>44170</v>
      </c>
      <c r="AB1983" s="156">
        <v>1.6071444E9</v>
      </c>
      <c r="AC1983" s="156">
        <v>255348.65</v>
      </c>
      <c r="AD1983" s="153">
        <f>IFERROR(__xludf.DUMMYFUNCTION("TO_DATE(INT((AE1983/(60*60*24))+""1/1/1970""))"),44182.0)</f>
        <v>44182</v>
      </c>
      <c r="AE1983" s="152">
        <v>1.6082352E9</v>
      </c>
      <c r="AF1983" s="152">
        <v>116269.2116</v>
      </c>
      <c r="AG1983" s="153">
        <f>IFERROR(__xludf.DUMMYFUNCTION("TO_DATE(INT((AH1983/(60*60*24))+""1/1/1970""))"),43779.0)</f>
        <v>43779</v>
      </c>
      <c r="AH1983" s="152">
        <v>1.573352383E9</v>
      </c>
      <c r="AI1983" s="152">
        <v>112395.3329</v>
      </c>
    </row>
    <row r="1984">
      <c r="A1984" s="156">
        <v>1.574802E9</v>
      </c>
      <c r="B1984" s="156">
        <v>127694.0512</v>
      </c>
      <c r="C1984" s="153">
        <f>IFERROR(__xludf.DUMMYFUNCTION("TO_DATE(INT((A1984/(60*60*24))+""1/1/1970""))"),43795.0)</f>
        <v>43795</v>
      </c>
      <c r="M1984" s="13">
        <v>1.5450804E9</v>
      </c>
      <c r="N1984" s="13">
        <v>31141.0467</v>
      </c>
      <c r="P1984" s="156">
        <v>1.5338268E9</v>
      </c>
      <c r="Q1984" s="156">
        <v>199073.3079</v>
      </c>
      <c r="S1984" s="156">
        <v>1.5529392E9</v>
      </c>
      <c r="T1984" s="156">
        <v>10036.2483</v>
      </c>
      <c r="V1984" s="156">
        <v>1.5239088E9</v>
      </c>
      <c r="W1984" s="156">
        <v>94401.7493</v>
      </c>
      <c r="Y1984" s="156">
        <v>1.52055E9</v>
      </c>
      <c r="Z1984" s="156">
        <v>89730.5293</v>
      </c>
      <c r="AA1984" s="153">
        <f>IFERROR(__xludf.DUMMYFUNCTION("TO_DATE(INT((AB1984/(60*60*24))+""1/1/1970""))"),44172.0)</f>
        <v>44172</v>
      </c>
      <c r="AB1984" s="152">
        <v>1.6073532E9</v>
      </c>
      <c r="AC1984" s="152">
        <v>257219.7155</v>
      </c>
      <c r="AD1984" s="153">
        <f>IFERROR(__xludf.DUMMYFUNCTION("TO_DATE(INT((AE1984/(60*60*24))+""1/1/1970""))"),44182.0)</f>
        <v>44182</v>
      </c>
      <c r="AE1984" s="156">
        <v>1.6082388E9</v>
      </c>
      <c r="AF1984" s="156">
        <v>116269.2116</v>
      </c>
      <c r="AG1984" s="153">
        <f>IFERROR(__xludf.DUMMYFUNCTION("TO_DATE(INT((AH1984/(60*60*24))+""1/1/1970""))"),43779.0)</f>
        <v>43779</v>
      </c>
      <c r="AH1984" s="156">
        <v>1.573368326E9</v>
      </c>
      <c r="AI1984" s="156">
        <v>112395.3329</v>
      </c>
    </row>
    <row r="1985">
      <c r="A1985" s="152">
        <v>1.57486506E9</v>
      </c>
      <c r="B1985" s="152">
        <v>127916.8284</v>
      </c>
      <c r="C1985" s="153">
        <f>IFERROR(__xludf.DUMMYFUNCTION("TO_DATE(INT((A1985/(60*60*24))+""1/1/1970""))"),43796.0)</f>
        <v>43796</v>
      </c>
      <c r="M1985" s="13">
        <v>1.5451452E9</v>
      </c>
      <c r="N1985" s="13">
        <v>31220.3073</v>
      </c>
      <c r="P1985" s="152">
        <v>1.5338448E9</v>
      </c>
      <c r="Q1985" s="152">
        <v>199073.3079</v>
      </c>
      <c r="S1985" s="152">
        <v>1.553004E9</v>
      </c>
      <c r="T1985" s="152">
        <v>10041.8598</v>
      </c>
      <c r="V1985" s="152">
        <v>1.5239196E9</v>
      </c>
      <c r="W1985" s="152">
        <v>94376.6106</v>
      </c>
      <c r="Y1985" s="152">
        <v>1.5205608E9</v>
      </c>
      <c r="Z1985" s="152">
        <v>88969.1638</v>
      </c>
      <c r="AA1985" s="153">
        <f>IFERROR(__xludf.DUMMYFUNCTION("TO_DATE(INT((AB1985/(60*60*24))+""1/1/1970""))"),44172.0)</f>
        <v>44172</v>
      </c>
      <c r="AB1985" s="156">
        <v>1.6073712E9</v>
      </c>
      <c r="AC1985" s="156">
        <v>260016.322</v>
      </c>
      <c r="AD1985" s="153">
        <f>IFERROR(__xludf.DUMMYFUNCTION("TO_DATE(INT((AE1985/(60*60*24))+""1/1/1970""))"),44183.0)</f>
        <v>44183</v>
      </c>
      <c r="AE1985" s="152">
        <v>1.6082676E9</v>
      </c>
      <c r="AF1985" s="152">
        <v>116535.1678</v>
      </c>
      <c r="AG1985" s="153">
        <f>IFERROR(__xludf.DUMMYFUNCTION("TO_DATE(INT((AH1985/(60*60*24))+""1/1/1970""))"),43779.0)</f>
        <v>43779</v>
      </c>
      <c r="AH1985" s="152">
        <v>1.573384172E9</v>
      </c>
      <c r="AI1985" s="152">
        <v>112395.3329</v>
      </c>
    </row>
    <row r="1986">
      <c r="A1986" s="156">
        <v>1.5748884E9</v>
      </c>
      <c r="B1986" s="156">
        <v>128261.1205</v>
      </c>
      <c r="C1986" s="153">
        <f>IFERROR(__xludf.DUMMYFUNCTION("TO_DATE(INT((A1986/(60*60*24))+""1/1/1970""))"),43796.0)</f>
        <v>43796</v>
      </c>
      <c r="M1986" s="13">
        <v>1.5451668E9</v>
      </c>
      <c r="N1986" s="13">
        <v>31220.3073</v>
      </c>
      <c r="P1986" s="156">
        <v>1.5338736E9</v>
      </c>
      <c r="Q1986" s="156">
        <v>198699.3468</v>
      </c>
      <c r="S1986" s="156">
        <v>1.5530256E9</v>
      </c>
      <c r="T1986" s="156">
        <v>10041.8598</v>
      </c>
      <c r="V1986" s="156">
        <v>1.5239484E9</v>
      </c>
      <c r="W1986" s="156">
        <v>94256.632</v>
      </c>
      <c r="Y1986" s="156">
        <v>1.5206004E9</v>
      </c>
      <c r="Z1986" s="156">
        <v>88969.1638</v>
      </c>
      <c r="AA1986" s="153">
        <f>IFERROR(__xludf.DUMMYFUNCTION("TO_DATE(INT((AB1986/(60*60*24))+""1/1/1970""))"),44172.0)</f>
        <v>44172</v>
      </c>
      <c r="AB1986" s="152">
        <v>1.6073748E9</v>
      </c>
      <c r="AC1986" s="152">
        <v>260110.5164</v>
      </c>
      <c r="AD1986" s="153">
        <f>IFERROR(__xludf.DUMMYFUNCTION("TO_DATE(INT((AE1986/(60*60*24))+""1/1/1970""))"),44183.0)</f>
        <v>44183</v>
      </c>
      <c r="AE1986" s="156">
        <v>1.6083036E9</v>
      </c>
      <c r="AF1986" s="156">
        <v>116535.1678</v>
      </c>
      <c r="AG1986" s="153">
        <f>IFERROR(__xludf.DUMMYFUNCTION("TO_DATE(INT((AH1986/(60*60*24))+""1/1/1970""))"),43779.0)</f>
        <v>43779</v>
      </c>
      <c r="AH1986" s="156">
        <v>1.573399995E9</v>
      </c>
      <c r="AI1986" s="156">
        <v>112395.3329</v>
      </c>
    </row>
    <row r="1987">
      <c r="A1987" s="152">
        <v>1.57503786E9</v>
      </c>
      <c r="B1987" s="152">
        <v>127985.6868</v>
      </c>
      <c r="C1987" s="153">
        <f>IFERROR(__xludf.DUMMYFUNCTION("TO_DATE(INT((A1987/(60*60*24))+""1/1/1970""))"),43798.0)</f>
        <v>43798</v>
      </c>
      <c r="M1987" s="13">
        <v>1.5452316E9</v>
      </c>
      <c r="N1987" s="13">
        <v>31204.6765</v>
      </c>
      <c r="P1987" s="152">
        <v>1.5339132E9</v>
      </c>
      <c r="Q1987" s="152">
        <v>198699.3468</v>
      </c>
      <c r="S1987" s="152">
        <v>1.5530904E9</v>
      </c>
      <c r="T1987" s="152">
        <v>10042.9808</v>
      </c>
      <c r="V1987" s="152">
        <v>1.523988E9</v>
      </c>
      <c r="W1987" s="152">
        <v>94449.8341</v>
      </c>
      <c r="Y1987" s="152">
        <v>1.5206328E9</v>
      </c>
      <c r="Z1987" s="152">
        <v>88969.1638</v>
      </c>
      <c r="AA1987" s="153">
        <f>IFERROR(__xludf.DUMMYFUNCTION("TO_DATE(INT((AB1987/(60*60*24))+""1/1/1970""))"),44173.0)</f>
        <v>44173</v>
      </c>
      <c r="AB1987" s="156">
        <v>1.6074036E9</v>
      </c>
      <c r="AC1987" s="156">
        <v>260110.5164</v>
      </c>
      <c r="AD1987" s="153">
        <f>IFERROR(__xludf.DUMMYFUNCTION("TO_DATE(INT((AE1987/(60*60*24))+""1/1/1970""))"),44183.0)</f>
        <v>44183</v>
      </c>
      <c r="AE1987" s="152">
        <v>1.6083216E9</v>
      </c>
      <c r="AF1987" s="152">
        <v>116535.1678</v>
      </c>
      <c r="AG1987" s="153">
        <f>IFERROR(__xludf.DUMMYFUNCTION("TO_DATE(INT((AH1987/(60*60*24))+""1/1/1970""))"),43779.0)</f>
        <v>43779</v>
      </c>
      <c r="AH1987" s="152">
        <v>1.573415927E9</v>
      </c>
      <c r="AI1987" s="152">
        <v>112395.3329</v>
      </c>
    </row>
    <row r="1988">
      <c r="A1988" s="156">
        <v>1.5750504E9</v>
      </c>
      <c r="B1988" s="156">
        <v>127787.2125</v>
      </c>
      <c r="C1988" s="153">
        <f>IFERROR(__xludf.DUMMYFUNCTION("TO_DATE(INT((A1988/(60*60*24))+""1/1/1970""))"),43798.0)</f>
        <v>43798</v>
      </c>
      <c r="M1988" s="13">
        <v>1.5452532E9</v>
      </c>
      <c r="N1988" s="13">
        <v>31204.6765</v>
      </c>
      <c r="P1988" s="156">
        <v>1.5339312E9</v>
      </c>
      <c r="Q1988" s="156">
        <v>198699.3468</v>
      </c>
      <c r="S1988" s="156">
        <v>1.553112E9</v>
      </c>
      <c r="T1988" s="156">
        <v>10042.9808</v>
      </c>
      <c r="V1988" s="156">
        <v>1.524006E9</v>
      </c>
      <c r="W1988" s="156">
        <v>94438.6813</v>
      </c>
      <c r="Y1988" s="156">
        <v>1.52064E9</v>
      </c>
      <c r="Z1988" s="156">
        <v>88962.3144</v>
      </c>
      <c r="AA1988" s="153">
        <f>IFERROR(__xludf.DUMMYFUNCTION("TO_DATE(INT((AB1988/(60*60*24))+""1/1/1970""))"),44173.0)</f>
        <v>44173</v>
      </c>
      <c r="AB1988" s="152">
        <v>1.6074396E9</v>
      </c>
      <c r="AC1988" s="152">
        <v>258993.4119</v>
      </c>
      <c r="AD1988" s="153">
        <f>IFERROR(__xludf.DUMMYFUNCTION("TO_DATE(INT((AE1988/(60*60*24))+""1/1/1970""))"),44183.0)</f>
        <v>44183</v>
      </c>
      <c r="AE1988" s="156">
        <v>1.6083252E9</v>
      </c>
      <c r="AF1988" s="156">
        <v>116535.1678</v>
      </c>
      <c r="AG1988" s="153">
        <f>IFERROR(__xludf.DUMMYFUNCTION("TO_DATE(INT((AH1988/(60*60*24))+""1/1/1970""))"),43779.0)</f>
        <v>43779</v>
      </c>
      <c r="AH1988" s="156">
        <v>1.573429993E9</v>
      </c>
      <c r="AI1988" s="156">
        <v>112395.3329</v>
      </c>
    </row>
    <row r="1989">
      <c r="A1989" s="152">
        <v>1.57529706E9</v>
      </c>
      <c r="B1989" s="152">
        <v>127835.8185</v>
      </c>
      <c r="C1989" s="153">
        <f>IFERROR(__xludf.DUMMYFUNCTION("TO_DATE(INT((A1989/(60*60*24))+""1/1/1970""))"),43801.0)</f>
        <v>43801</v>
      </c>
      <c r="M1989" s="13">
        <v>1.545318E9</v>
      </c>
      <c r="N1989" s="13">
        <v>31148.2606</v>
      </c>
      <c r="P1989" s="152">
        <v>1.53396E9</v>
      </c>
      <c r="Q1989" s="152">
        <v>196562.0468</v>
      </c>
      <c r="S1989" s="152">
        <v>1.5531768E9</v>
      </c>
      <c r="T1989" s="152">
        <v>10059.6968</v>
      </c>
      <c r="V1989" s="152">
        <v>1.5240276E9</v>
      </c>
      <c r="W1989" s="152">
        <v>94533.0718</v>
      </c>
      <c r="Y1989" s="152">
        <v>1.5208056E9</v>
      </c>
      <c r="Z1989" s="152">
        <v>88962.3144</v>
      </c>
      <c r="AA1989" s="153">
        <f>IFERROR(__xludf.DUMMYFUNCTION("TO_DATE(INT((AB1989/(60*60*24))+""1/1/1970""))"),44173.0)</f>
        <v>44173</v>
      </c>
      <c r="AB1989" s="156">
        <v>1.6074576E9</v>
      </c>
      <c r="AC1989" s="156">
        <v>260503.4043</v>
      </c>
      <c r="AD1989" s="153">
        <f>IFERROR(__xludf.DUMMYFUNCTION("TO_DATE(INT((AE1989/(60*60*24))+""1/1/1970""))"),44184.0)</f>
        <v>44184</v>
      </c>
      <c r="AE1989" s="152">
        <v>1.608354E9</v>
      </c>
      <c r="AF1989" s="152">
        <v>116225.9356</v>
      </c>
      <c r="AG1989" s="153">
        <f>IFERROR(__xludf.DUMMYFUNCTION("TO_DATE(INT((AH1989/(60*60*24))+""1/1/1970""))"),43780.0)</f>
        <v>43780</v>
      </c>
      <c r="AH1989" s="152">
        <v>1.573431718E9</v>
      </c>
      <c r="AI1989" s="152">
        <v>112395.3329</v>
      </c>
    </row>
    <row r="1990">
      <c r="A1990" s="156">
        <v>1.5753204E9</v>
      </c>
      <c r="B1990" s="156">
        <v>126705.7304</v>
      </c>
      <c r="C1990" s="153">
        <f>IFERROR(__xludf.DUMMYFUNCTION("TO_DATE(INT((A1990/(60*60*24))+""1/1/1970""))"),43801.0)</f>
        <v>43801</v>
      </c>
      <c r="M1990" s="13">
        <v>1.5453396E9</v>
      </c>
      <c r="N1990" s="13">
        <v>31148.2606</v>
      </c>
      <c r="P1990" s="156">
        <v>1.5341688E9</v>
      </c>
      <c r="Q1990" s="156">
        <v>196562.0468</v>
      </c>
      <c r="S1990" s="156">
        <v>1.5531984E9</v>
      </c>
      <c r="T1990" s="156">
        <v>10059.6968</v>
      </c>
      <c r="V1990" s="156">
        <v>1.5240672E9</v>
      </c>
      <c r="W1990" s="156">
        <v>94424.9683</v>
      </c>
      <c r="Y1990" s="156">
        <v>1.5208092E9</v>
      </c>
      <c r="Z1990" s="156">
        <v>88983.9441</v>
      </c>
      <c r="AA1990" s="153">
        <f>IFERROR(__xludf.DUMMYFUNCTION("TO_DATE(INT((AB1990/(60*60*24))+""1/1/1970""))"),44173.0)</f>
        <v>44173</v>
      </c>
      <c r="AB1990" s="152">
        <v>1.6074612E9</v>
      </c>
      <c r="AC1990" s="152">
        <v>261435.25</v>
      </c>
      <c r="AD1990" s="153">
        <f>IFERROR(__xludf.DUMMYFUNCTION("TO_DATE(INT((AE1990/(60*60*24))+""1/1/1970""))"),44186.0)</f>
        <v>44186</v>
      </c>
      <c r="AE1990" s="156">
        <v>1.6085628E9</v>
      </c>
      <c r="AF1990" s="156">
        <v>116225.9356</v>
      </c>
      <c r="AG1990" s="153">
        <f>IFERROR(__xludf.DUMMYFUNCTION("TO_DATE(INT((AH1990/(60*60*24))+""1/1/1970""))"),43780.0)</f>
        <v>43780</v>
      </c>
      <c r="AH1990" s="156">
        <v>1.57344751E9</v>
      </c>
      <c r="AI1990" s="156">
        <v>112395.3329</v>
      </c>
    </row>
    <row r="1991">
      <c r="A1991" s="152">
        <v>1.57538346E9</v>
      </c>
      <c r="B1991" s="152">
        <v>125324.5115</v>
      </c>
      <c r="C1991" s="153">
        <f>IFERROR(__xludf.DUMMYFUNCTION("TO_DATE(INT((A1991/(60*60*24))+""1/1/1970""))"),43802.0)</f>
        <v>43802</v>
      </c>
      <c r="M1991" s="13">
        <v>1.5454044E9</v>
      </c>
      <c r="N1991" s="13">
        <v>31261.0107</v>
      </c>
      <c r="P1991" s="152">
        <v>1.5341904E9</v>
      </c>
      <c r="Q1991" s="152">
        <v>196562.0468</v>
      </c>
      <c r="S1991" s="152">
        <v>1.5532632E9</v>
      </c>
      <c r="T1991" s="152">
        <v>10062.7764</v>
      </c>
      <c r="V1991" s="152">
        <v>1.5240924E9</v>
      </c>
      <c r="W1991" s="152">
        <v>94396.9483</v>
      </c>
      <c r="Y1991" s="152">
        <v>1.5208452E9</v>
      </c>
      <c r="Z1991" s="152">
        <v>88983.9441</v>
      </c>
      <c r="AA1991" s="153">
        <f>IFERROR(__xludf.DUMMYFUNCTION("TO_DATE(INT((AB1991/(60*60*24))+""1/1/1970""))"),44174.0)</f>
        <v>44174</v>
      </c>
      <c r="AB1991" s="156">
        <v>1.60749E9</v>
      </c>
      <c r="AC1991" s="156">
        <v>261435.25</v>
      </c>
      <c r="AD1991" s="153">
        <f>IFERROR(__xludf.DUMMYFUNCTION("TO_DATE(INT((AE1991/(60*60*24))+""1/1/1970""))"),44186.0)</f>
        <v>44186</v>
      </c>
      <c r="AE1991" s="152">
        <v>1.6085808E9</v>
      </c>
      <c r="AF1991" s="152">
        <v>116225.9356</v>
      </c>
      <c r="AG1991" s="153">
        <f>IFERROR(__xludf.DUMMYFUNCTION("TO_DATE(INT((AH1991/(60*60*24))+""1/1/1970""))"),43780.0)</f>
        <v>43780</v>
      </c>
      <c r="AH1991" s="152">
        <v>1.573463304E9</v>
      </c>
      <c r="AI1991" s="152">
        <v>112395.3329</v>
      </c>
    </row>
    <row r="1992">
      <c r="A1992" s="156">
        <v>1.5754068E9</v>
      </c>
      <c r="B1992" s="156">
        <v>125859.1769</v>
      </c>
      <c r="C1992" s="153">
        <f>IFERROR(__xludf.DUMMYFUNCTION("TO_DATE(INT((A1992/(60*60*24))+""1/1/1970""))"),43802.0)</f>
        <v>43802</v>
      </c>
      <c r="M1992" s="13">
        <v>1.545426E9</v>
      </c>
      <c r="N1992" s="13">
        <v>31261.0107</v>
      </c>
      <c r="P1992" s="156">
        <v>1.5342192E9</v>
      </c>
      <c r="Q1992" s="156">
        <v>195427.2597</v>
      </c>
      <c r="S1992" s="156">
        <v>1.5532848E9</v>
      </c>
      <c r="T1992" s="156">
        <v>10062.7764</v>
      </c>
      <c r="V1992" s="156">
        <v>1.5241068E9</v>
      </c>
      <c r="W1992" s="156">
        <v>94483.0074</v>
      </c>
      <c r="Y1992" s="156">
        <v>1.5208848E9</v>
      </c>
      <c r="Z1992" s="156">
        <v>88983.9441</v>
      </c>
      <c r="AA1992" s="153">
        <f>IFERROR(__xludf.DUMMYFUNCTION("TO_DATE(INT((AB1992/(60*60*24))+""1/1/1970""))"),44174.0)</f>
        <v>44174</v>
      </c>
      <c r="AB1992" s="152">
        <v>1.607526E9</v>
      </c>
      <c r="AC1992" s="152">
        <v>261842.0679</v>
      </c>
      <c r="AD1992" s="153">
        <f>IFERROR(__xludf.DUMMYFUNCTION("TO_DATE(INT((AE1992/(60*60*24))+""1/1/1970""))"),44186.0)</f>
        <v>44186</v>
      </c>
      <c r="AE1992" s="156">
        <v>1.6085844E9</v>
      </c>
      <c r="AF1992" s="156">
        <v>116225.9356</v>
      </c>
      <c r="AG1992" s="153">
        <f>IFERROR(__xludf.DUMMYFUNCTION("TO_DATE(INT((AH1992/(60*60*24))+""1/1/1970""))"),43780.0)</f>
        <v>43780</v>
      </c>
      <c r="AH1992" s="156">
        <v>1.573479265E9</v>
      </c>
      <c r="AI1992" s="156">
        <v>112395.3329</v>
      </c>
    </row>
    <row r="1993">
      <c r="A1993" s="152">
        <v>1.57546986E9</v>
      </c>
      <c r="B1993" s="152">
        <v>126280.4284</v>
      </c>
      <c r="C1993" s="153">
        <f>IFERROR(__xludf.DUMMYFUNCTION("TO_DATE(INT((A1993/(60*60*24))+""1/1/1970""))"),43803.0)</f>
        <v>43803</v>
      </c>
      <c r="M1993" s="13">
        <v>1.5454368E9</v>
      </c>
      <c r="N1993" s="13">
        <v>31345.1704</v>
      </c>
      <c r="P1993" s="152">
        <v>1.5342588E9</v>
      </c>
      <c r="Q1993" s="152">
        <v>195427.2597</v>
      </c>
      <c r="S1993" s="152">
        <v>1.5532992E9</v>
      </c>
      <c r="T1993" s="152">
        <v>10041.5202</v>
      </c>
      <c r="V1993" s="152">
        <v>1.5241464E9</v>
      </c>
      <c r="W1993" s="152">
        <v>94513.8381</v>
      </c>
      <c r="Y1993" s="152">
        <v>1.5208956E9</v>
      </c>
      <c r="Z1993" s="152">
        <v>88983.9441</v>
      </c>
      <c r="AA1993" s="153">
        <f>IFERROR(__xludf.DUMMYFUNCTION("TO_DATE(INT((AB1993/(60*60*24))+""1/1/1970""))"),44174.0)</f>
        <v>44174</v>
      </c>
      <c r="AB1993" s="156">
        <v>1.607544E9</v>
      </c>
      <c r="AC1993" s="156">
        <v>253622.9773</v>
      </c>
      <c r="AD1993" s="153">
        <f>IFERROR(__xludf.DUMMYFUNCTION("TO_DATE(INT((AE1993/(60*60*24))+""1/1/1970""))"),44187.0)</f>
        <v>44187</v>
      </c>
      <c r="AE1993" s="152">
        <v>1.6086132E9</v>
      </c>
      <c r="AF1993" s="152">
        <v>120181.014</v>
      </c>
      <c r="AG1993" s="153">
        <f>IFERROR(__xludf.DUMMYFUNCTION("TO_DATE(INT((AH1993/(60*60*24))+""1/1/1970""))"),43780.0)</f>
        <v>43780</v>
      </c>
      <c r="AH1993" s="152">
        <v>1.573495061E9</v>
      </c>
      <c r="AI1993" s="152">
        <v>112176.8425</v>
      </c>
    </row>
    <row r="1994">
      <c r="A1994" s="156">
        <v>1.5754932E9</v>
      </c>
      <c r="B1994" s="156">
        <v>126632.8214</v>
      </c>
      <c r="C1994" s="153">
        <f>IFERROR(__xludf.DUMMYFUNCTION("TO_DATE(INT((A1994/(60*60*24))+""1/1/1970""))"),43803.0)</f>
        <v>43803</v>
      </c>
      <c r="M1994" s="13">
        <v>1.5455232E9</v>
      </c>
      <c r="N1994" s="13">
        <v>31345.1704</v>
      </c>
      <c r="P1994" s="156">
        <v>1.5342768E9</v>
      </c>
      <c r="Q1994" s="156">
        <v>195427.2597</v>
      </c>
      <c r="S1994" s="156">
        <v>1.553472E9</v>
      </c>
      <c r="T1994" s="156">
        <v>10041.9447</v>
      </c>
      <c r="V1994" s="156">
        <v>1.5241788E9</v>
      </c>
      <c r="W1994" s="156">
        <v>94798.991</v>
      </c>
      <c r="Y1994" s="156">
        <v>1.5209244E9</v>
      </c>
      <c r="Z1994" s="156">
        <v>89200.9621</v>
      </c>
      <c r="AA1994" s="153">
        <f>IFERROR(__xludf.DUMMYFUNCTION("TO_DATE(INT((AB1994/(60*60*24))+""1/1/1970""))"),44174.0)</f>
        <v>44174</v>
      </c>
      <c r="AB1994" s="152">
        <v>1.6075476E9</v>
      </c>
      <c r="AC1994" s="152">
        <v>253390.2781</v>
      </c>
      <c r="AD1994" s="153">
        <f>IFERROR(__xludf.DUMMYFUNCTION("TO_DATE(INT((AE1994/(60*60*24))+""1/1/1970""))"),44187.0)</f>
        <v>44187</v>
      </c>
      <c r="AE1994" s="156">
        <v>1.6086492E9</v>
      </c>
      <c r="AF1994" s="156">
        <v>120181.014</v>
      </c>
      <c r="AG1994" s="153">
        <f>IFERROR(__xludf.DUMMYFUNCTION("TO_DATE(INT((AH1994/(60*60*24))+""1/1/1970""))"),43780.0)</f>
        <v>43780</v>
      </c>
      <c r="AH1994" s="156">
        <v>1.573510855E9</v>
      </c>
      <c r="AI1994" s="156">
        <v>112803.6925</v>
      </c>
    </row>
    <row r="1995">
      <c r="A1995" s="152">
        <v>1.57555626E9</v>
      </c>
      <c r="B1995" s="152">
        <v>126786.7403</v>
      </c>
      <c r="C1995" s="153">
        <f>IFERROR(__xludf.DUMMYFUNCTION("TO_DATE(INT((A1995/(60*60*24))+""1/1/1970""))"),43804.0)</f>
        <v>43804</v>
      </c>
      <c r="M1995" s="13">
        <v>1.5456096E9</v>
      </c>
      <c r="N1995" s="13">
        <v>31366.8697</v>
      </c>
      <c r="P1995" s="152">
        <v>1.5343056E9</v>
      </c>
      <c r="Q1995" s="152">
        <v>197409.2034</v>
      </c>
      <c r="S1995" s="152">
        <v>1.5535224E9</v>
      </c>
      <c r="T1995" s="152">
        <v>10041.9447</v>
      </c>
      <c r="V1995" s="152">
        <v>1.524186E9</v>
      </c>
      <c r="W1995" s="152">
        <v>94801.6602</v>
      </c>
      <c r="Y1995" s="152">
        <v>1.520964E9</v>
      </c>
      <c r="Z1995" s="152">
        <v>89200.9621</v>
      </c>
      <c r="AA1995" s="153">
        <f>IFERROR(__xludf.DUMMYFUNCTION("TO_DATE(INT((AB1995/(60*60*24))+""1/1/1970""))"),44175.0)</f>
        <v>44175</v>
      </c>
      <c r="AB1995" s="156">
        <v>1.6075764E9</v>
      </c>
      <c r="AC1995" s="156">
        <v>253390.2781</v>
      </c>
      <c r="AD1995" s="153">
        <f>IFERROR(__xludf.DUMMYFUNCTION("TO_DATE(INT((AE1995/(60*60*24))+""1/1/1970""))"),44187.0)</f>
        <v>44187</v>
      </c>
      <c r="AE1995" s="152">
        <v>1.6086672E9</v>
      </c>
      <c r="AF1995" s="152">
        <v>120181.014</v>
      </c>
      <c r="AG1995" s="153">
        <f>IFERROR(__xludf.DUMMYFUNCTION("TO_DATE(INT((AH1995/(60*60*24))+""1/1/1970""))"),43780.0)</f>
        <v>43780</v>
      </c>
      <c r="AH1995" s="152">
        <v>1.57351664E9</v>
      </c>
      <c r="AI1995" s="152">
        <v>112803.6925</v>
      </c>
    </row>
    <row r="1996">
      <c r="A1996" s="156">
        <v>1.5755796E9</v>
      </c>
      <c r="B1996" s="156">
        <v>126859.6492</v>
      </c>
      <c r="C1996" s="153">
        <f>IFERROR(__xludf.DUMMYFUNCTION("TO_DATE(INT((A1996/(60*60*24))+""1/1/1970""))"),43804.0)</f>
        <v>43804</v>
      </c>
      <c r="M1996" s="13">
        <v>1.5456636E9</v>
      </c>
      <c r="N1996" s="13">
        <v>31366.8697</v>
      </c>
      <c r="P1996" s="156">
        <v>1.5343452E9</v>
      </c>
      <c r="Q1996" s="156">
        <v>197409.2034</v>
      </c>
      <c r="S1996" s="156">
        <v>1.553544E9</v>
      </c>
      <c r="T1996" s="156">
        <v>10041.9447</v>
      </c>
      <c r="V1996" s="156">
        <v>1.5242256E9</v>
      </c>
      <c r="W1996" s="156">
        <v>94895.4323</v>
      </c>
      <c r="Y1996" s="156">
        <v>1.520982E9</v>
      </c>
      <c r="Z1996" s="156">
        <v>89200.9621</v>
      </c>
      <c r="AA1996" s="153">
        <f>IFERROR(__xludf.DUMMYFUNCTION("TO_DATE(INT((AB1996/(60*60*24))+""1/1/1970""))"),44175.0)</f>
        <v>44175</v>
      </c>
      <c r="AB1996" s="152">
        <v>1.6076124E9</v>
      </c>
      <c r="AC1996" s="152">
        <v>255181.0466</v>
      </c>
      <c r="AD1996" s="153">
        <f>IFERROR(__xludf.DUMMYFUNCTION("TO_DATE(INT((AE1996/(60*60*24))+""1/1/1970""))"),44187.0)</f>
        <v>44187</v>
      </c>
      <c r="AE1996" s="156">
        <v>1.6086708E9</v>
      </c>
      <c r="AF1996" s="156">
        <v>120181.014</v>
      </c>
      <c r="AG1996" s="153">
        <f>IFERROR(__xludf.DUMMYFUNCTION("TO_DATE(INT((AH1996/(60*60*24))+""1/1/1970""))"),43781.0)</f>
        <v>43781</v>
      </c>
      <c r="AH1996" s="156">
        <v>1.573527125E9</v>
      </c>
      <c r="AI1996" s="156">
        <v>112803.6925</v>
      </c>
    </row>
    <row r="1997">
      <c r="A1997" s="152">
        <v>1.57564266E9</v>
      </c>
      <c r="B1997" s="152">
        <v>127795.3135</v>
      </c>
      <c r="C1997" s="153">
        <f>IFERROR(__xludf.DUMMYFUNCTION("TO_DATE(INT((A1997/(60*60*24))+""1/1/1970""))"),43805.0)</f>
        <v>43805</v>
      </c>
      <c r="M1997" s="13">
        <v>1.5456744E9</v>
      </c>
      <c r="N1997" s="13">
        <v>31366.8697</v>
      </c>
      <c r="P1997" s="152">
        <v>1.5343632E9</v>
      </c>
      <c r="Q1997" s="152">
        <v>197409.2034</v>
      </c>
      <c r="S1997" s="152">
        <v>1.5536088E9</v>
      </c>
      <c r="T1997" s="152">
        <v>10047.1273</v>
      </c>
      <c r="V1997" s="152">
        <v>1.524258E9</v>
      </c>
      <c r="W1997" s="152">
        <v>94918.2364</v>
      </c>
      <c r="Y1997" s="152">
        <v>1.5210036E9</v>
      </c>
      <c r="Z1997" s="152">
        <v>89589.2152</v>
      </c>
      <c r="AA1997" s="153">
        <f>IFERROR(__xludf.DUMMYFUNCTION("TO_DATE(INT((AB1997/(60*60*24))+""1/1/1970""))"),44175.0)</f>
        <v>44175</v>
      </c>
      <c r="AB1997" s="156">
        <v>1.6076304E9</v>
      </c>
      <c r="AC1997" s="156">
        <v>257423.1541</v>
      </c>
      <c r="AD1997" s="153">
        <f>IFERROR(__xludf.DUMMYFUNCTION("TO_DATE(INT((AE1997/(60*60*24))+""1/1/1970""))"),44188.0)</f>
        <v>44188</v>
      </c>
      <c r="AE1997" s="152">
        <v>1.6086996E9</v>
      </c>
      <c r="AF1997" s="152">
        <v>123890.626</v>
      </c>
      <c r="AG1997" s="153">
        <f>IFERROR(__xludf.DUMMYFUNCTION("TO_DATE(INT((AH1997/(60*60*24))+""1/1/1970""))"),43781.0)</f>
        <v>43781</v>
      </c>
      <c r="AH1997" s="152">
        <v>1.573543607E9</v>
      </c>
      <c r="AI1997" s="152">
        <v>112803.6925</v>
      </c>
    </row>
    <row r="1998">
      <c r="A1998" s="156">
        <v>1.575666E9</v>
      </c>
      <c r="B1998" s="156">
        <v>128014.0403</v>
      </c>
      <c r="C1998" s="153">
        <f>IFERROR(__xludf.DUMMYFUNCTION("TO_DATE(INT((A1998/(60*60*24))+""1/1/1970""))"),43805.0)</f>
        <v>43805</v>
      </c>
      <c r="M1998" s="13">
        <v>1.545696E9</v>
      </c>
      <c r="N1998" s="13">
        <v>31404.3276</v>
      </c>
      <c r="P1998" s="156">
        <v>1.534392E9</v>
      </c>
      <c r="Q1998" s="156">
        <v>195065.9925</v>
      </c>
      <c r="S1998" s="156">
        <v>1.5536304E9</v>
      </c>
      <c r="T1998" s="156">
        <v>10047.1273</v>
      </c>
      <c r="V1998" s="156">
        <v>1.5244344E9</v>
      </c>
      <c r="W1998" s="156">
        <v>95026.594</v>
      </c>
      <c r="Y1998" s="156">
        <v>1.5210432E9</v>
      </c>
      <c r="Z1998" s="156">
        <v>89589.2152</v>
      </c>
      <c r="AA1998" s="153">
        <f>IFERROR(__xludf.DUMMYFUNCTION("TO_DATE(INT((AB1998/(60*60*24))+""1/1/1970""))"),44175.0)</f>
        <v>44175</v>
      </c>
      <c r="AB1998" s="152">
        <v>1.607634E9</v>
      </c>
      <c r="AC1998" s="152">
        <v>257921.3005</v>
      </c>
      <c r="AD1998" s="153">
        <f>IFERROR(__xludf.DUMMYFUNCTION("TO_DATE(INT((AE1998/(60*60*24))+""1/1/1970""))"),44188.0)</f>
        <v>44188</v>
      </c>
      <c r="AE1998" s="156">
        <v>1.6087356E9</v>
      </c>
      <c r="AF1998" s="156">
        <v>123890.626</v>
      </c>
      <c r="AG1998" s="153">
        <f>IFERROR(__xludf.DUMMYFUNCTION("TO_DATE(INT((AH1998/(60*60*24))+""1/1/1970""))"),43781.0)</f>
        <v>43781</v>
      </c>
      <c r="AH1998" s="156">
        <v>1.57355947E9</v>
      </c>
      <c r="AI1998" s="156">
        <v>112803.6925</v>
      </c>
    </row>
    <row r="1999">
      <c r="A1999" s="152">
        <v>1.57590186E9</v>
      </c>
      <c r="B1999" s="152">
        <v>127872.2729</v>
      </c>
      <c r="C1999" s="153">
        <f>IFERROR(__xludf.DUMMYFUNCTION("TO_DATE(INT((A1999/(60*60*24))+""1/1/1970""))"),43808.0)</f>
        <v>43808</v>
      </c>
      <c r="M1999" s="13">
        <v>1.5457824E9</v>
      </c>
      <c r="N1999" s="13">
        <v>31404.3276</v>
      </c>
      <c r="P1999" s="152">
        <v>1.5344316E9</v>
      </c>
      <c r="Q1999" s="152">
        <v>195065.9925</v>
      </c>
      <c r="S1999" s="152">
        <v>1.5536952E9</v>
      </c>
      <c r="T1999" s="152">
        <v>10042.7806</v>
      </c>
      <c r="V1999" s="152">
        <v>1.524438E9</v>
      </c>
      <c r="W1999" s="152">
        <v>95032.1836</v>
      </c>
      <c r="Y1999" s="152">
        <v>1.5210684E9</v>
      </c>
      <c r="Z1999" s="152">
        <v>89589.2152</v>
      </c>
      <c r="AA1999" s="153">
        <f>IFERROR(__xludf.DUMMYFUNCTION("TO_DATE(INT((AB1999/(60*60*24))+""1/1/1970""))"),44176.0)</f>
        <v>44176</v>
      </c>
      <c r="AB1999" s="156">
        <v>1.6076628E9</v>
      </c>
      <c r="AC1999" s="156">
        <v>257921.3005</v>
      </c>
      <c r="AD1999" s="153">
        <f>IFERROR(__xludf.DUMMYFUNCTION("TO_DATE(INT((AE1999/(60*60*24))+""1/1/1970""))"),44188.0)</f>
        <v>44188</v>
      </c>
      <c r="AE1999" s="152">
        <v>1.6087536E9</v>
      </c>
      <c r="AF1999" s="152">
        <v>123890.626</v>
      </c>
      <c r="AG1999" s="153">
        <f>IFERROR(__xludf.DUMMYFUNCTION("TO_DATE(INT((AH1999/(60*60*24))+""1/1/1970""))"),43781.0)</f>
        <v>43781</v>
      </c>
      <c r="AH1999" s="152">
        <v>1.573575273E9</v>
      </c>
      <c r="AI1999" s="152">
        <v>112553.7594</v>
      </c>
    </row>
    <row r="2000">
      <c r="A2000" s="156">
        <v>1.5759252E9</v>
      </c>
      <c r="B2000" s="156">
        <v>127613.0413</v>
      </c>
      <c r="C2000" s="153">
        <f>IFERROR(__xludf.DUMMYFUNCTION("TO_DATE(INT((A2000/(60*60*24))+""1/1/1970""))"),43808.0)</f>
        <v>43808</v>
      </c>
      <c r="M2000" s="13">
        <v>1.5458364E9</v>
      </c>
      <c r="N2000" s="13">
        <v>31404.3276</v>
      </c>
      <c r="P2000" s="156">
        <v>1.5344496E9</v>
      </c>
      <c r="Q2000" s="156">
        <v>195065.9925</v>
      </c>
      <c r="S2000" s="156">
        <v>1.5537168E9</v>
      </c>
      <c r="T2000" s="156">
        <v>10042.7806</v>
      </c>
      <c r="V2000" s="156">
        <v>1.524474E9</v>
      </c>
      <c r="W2000" s="156">
        <v>95219.9323</v>
      </c>
      <c r="Y2000" s="156">
        <v>1.5210828E9</v>
      </c>
      <c r="Z2000" s="156">
        <v>89457.2741</v>
      </c>
      <c r="AA2000" s="153">
        <f>IFERROR(__xludf.DUMMYFUNCTION("TO_DATE(INT((AB2000/(60*60*24))+""1/1/1970""))"),44176.0)</f>
        <v>44176</v>
      </c>
      <c r="AB2000" s="152">
        <v>1.6076988E9</v>
      </c>
      <c r="AC2000" s="152">
        <v>257010.6478</v>
      </c>
      <c r="AD2000" s="153">
        <f>IFERROR(__xludf.DUMMYFUNCTION("TO_DATE(INT((AE2000/(60*60*24))+""1/1/1970""))"),44188.0)</f>
        <v>44188</v>
      </c>
      <c r="AE2000" s="156">
        <v>1.6087572E9</v>
      </c>
      <c r="AF2000" s="156">
        <v>123890.626</v>
      </c>
      <c r="AG2000" s="153">
        <f>IFERROR(__xludf.DUMMYFUNCTION("TO_DATE(INT((AH2000/(60*60*24))+""1/1/1970""))"),43781.0)</f>
        <v>43781</v>
      </c>
      <c r="AH2000" s="156">
        <v>1.57359108E9</v>
      </c>
      <c r="AI2000" s="156">
        <v>112643.9498</v>
      </c>
    </row>
    <row r="2001">
      <c r="A2001" s="152">
        <v>1.57598826E9</v>
      </c>
      <c r="B2001" s="152">
        <v>127479.3749</v>
      </c>
      <c r="C2001" s="153">
        <f>IFERROR(__xludf.DUMMYFUNCTION("TO_DATE(INT((A2001/(60*60*24))+""1/1/1970""))"),43809.0)</f>
        <v>43809</v>
      </c>
      <c r="M2001" s="13">
        <v>1.545858E9</v>
      </c>
      <c r="N2001" s="13">
        <v>31404.3276</v>
      </c>
      <c r="P2001" s="152">
        <v>1.5344784E9</v>
      </c>
      <c r="Q2001" s="152">
        <v>197606.4889</v>
      </c>
      <c r="S2001" s="152">
        <v>1.5537816E9</v>
      </c>
      <c r="T2001" s="152">
        <v>10053.3766</v>
      </c>
      <c r="V2001" s="152">
        <v>1.5245136E9</v>
      </c>
      <c r="W2001" s="152">
        <v>95834.5119</v>
      </c>
      <c r="Y2001" s="152">
        <v>1.5211224E9</v>
      </c>
      <c r="Z2001" s="152">
        <v>89457.2741</v>
      </c>
      <c r="AA2001" s="153">
        <f>IFERROR(__xludf.DUMMYFUNCTION("TO_DATE(INT((AB2001/(60*60*24))+""1/1/1970""))"),44176.0)</f>
        <v>44176</v>
      </c>
      <c r="AB2001" s="156">
        <v>1.6077168E9</v>
      </c>
      <c r="AC2001" s="156">
        <v>255220.3862</v>
      </c>
      <c r="AD2001" s="153">
        <f>IFERROR(__xludf.DUMMYFUNCTION("TO_DATE(INT((AE2001/(60*60*24))+""1/1/1970""))"),44189.0)</f>
        <v>44189</v>
      </c>
      <c r="AE2001" s="152">
        <v>1.608786E9</v>
      </c>
      <c r="AF2001" s="152">
        <v>118729.9427</v>
      </c>
      <c r="AG2001" s="153">
        <f>IFERROR(__xludf.DUMMYFUNCTION("TO_DATE(INT((AH2001/(60*60*24))+""1/1/1970""))"),43781.0)</f>
        <v>43781</v>
      </c>
      <c r="AH2001" s="152">
        <v>1.57360314E9</v>
      </c>
      <c r="AI2001" s="152">
        <v>112734.1403</v>
      </c>
    </row>
    <row r="2002">
      <c r="A2002" s="156">
        <v>1.5760116E9</v>
      </c>
      <c r="B2002" s="156">
        <v>127471.2739</v>
      </c>
      <c r="C2002" s="153">
        <f>IFERROR(__xludf.DUMMYFUNCTION("TO_DATE(INT((A2002/(60*60*24))+""1/1/1970""))"),43809.0)</f>
        <v>43809</v>
      </c>
      <c r="M2002" s="13">
        <v>1.5459228E9</v>
      </c>
      <c r="N2002" s="13">
        <v>31404.3276</v>
      </c>
      <c r="P2002" s="156">
        <v>1.534518E9</v>
      </c>
      <c r="Q2002" s="156">
        <v>197606.4889</v>
      </c>
      <c r="S2002" s="156">
        <v>1.5538032E9</v>
      </c>
      <c r="T2002" s="156">
        <v>10053.3766</v>
      </c>
      <c r="V2002" s="156">
        <v>1.5245244E9</v>
      </c>
      <c r="W2002" s="156">
        <v>95788.6257</v>
      </c>
      <c r="Y2002" s="156">
        <v>1.5211548E9</v>
      </c>
      <c r="Z2002" s="156">
        <v>89457.2741</v>
      </c>
      <c r="AA2002" s="153">
        <f>IFERROR(__xludf.DUMMYFUNCTION("TO_DATE(INT((AB2002/(60*60*24))+""1/1/1970""))"),44176.0)</f>
        <v>44176</v>
      </c>
      <c r="AB2002" s="152">
        <v>1.6077204E9</v>
      </c>
      <c r="AC2002" s="152">
        <v>255134.6357</v>
      </c>
      <c r="AD2002" s="153">
        <f>IFERROR(__xludf.DUMMYFUNCTION("TO_DATE(INT((AE2002/(60*60*24))+""1/1/1970""))"),44189.0)</f>
        <v>44189</v>
      </c>
      <c r="AE2002" s="156">
        <v>1.608822E9</v>
      </c>
      <c r="AF2002" s="156">
        <v>118729.9427</v>
      </c>
      <c r="AG2002" s="153">
        <f>IFERROR(__xludf.DUMMYFUNCTION("TO_DATE(INT((AH2002/(60*60*24))+""1/1/1970""))"),43782.0)</f>
        <v>43782</v>
      </c>
      <c r="AH2002" s="156">
        <v>1.573607342E9</v>
      </c>
      <c r="AI2002" s="156">
        <v>112734.1403</v>
      </c>
    </row>
    <row r="2003">
      <c r="A2003" s="152">
        <v>1.57607466E9</v>
      </c>
      <c r="B2003" s="152">
        <v>127641.3947</v>
      </c>
      <c r="C2003" s="153">
        <f>IFERROR(__xludf.DUMMYFUNCTION("TO_DATE(INT((A2003/(60*60*24))+""1/1/1970""))"),43810.0)</f>
        <v>43810</v>
      </c>
      <c r="M2003" s="13">
        <v>1.5459444E9</v>
      </c>
      <c r="N2003" s="13">
        <v>31404.3276</v>
      </c>
      <c r="P2003" s="152">
        <v>1.534536E9</v>
      </c>
      <c r="Q2003" s="152">
        <v>197606.4889</v>
      </c>
      <c r="S2003" s="152">
        <v>1.553868E9</v>
      </c>
      <c r="T2003" s="152">
        <v>10060.9172</v>
      </c>
      <c r="V2003" s="152">
        <v>1.5245532E9</v>
      </c>
      <c r="W2003" s="152">
        <v>95949.5852</v>
      </c>
      <c r="Y2003" s="152">
        <v>1.521162E9</v>
      </c>
      <c r="Z2003" s="152">
        <v>88966.2799</v>
      </c>
      <c r="AA2003" s="153">
        <f>IFERROR(__xludf.DUMMYFUNCTION("TO_DATE(INT((AB2003/(60*60*24))+""1/1/1970""))"),44177.0)</f>
        <v>44177</v>
      </c>
      <c r="AB2003" s="156">
        <v>1.6077492E9</v>
      </c>
      <c r="AC2003" s="156">
        <v>255134.6357</v>
      </c>
      <c r="AD2003" s="153">
        <f>IFERROR(__xludf.DUMMYFUNCTION("TO_DATE(INT((AE2003/(60*60*24))+""1/1/1970""))"),44189.0)</f>
        <v>44189</v>
      </c>
      <c r="AE2003" s="152">
        <v>1.6088328E9</v>
      </c>
      <c r="AF2003" s="152">
        <v>118729.9427</v>
      </c>
      <c r="AG2003" s="153">
        <f>IFERROR(__xludf.DUMMYFUNCTION("TO_DATE(INT((AH2003/(60*60*24))+""1/1/1970""))"),43782.0)</f>
        <v>43782</v>
      </c>
      <c r="AH2003" s="152">
        <v>1.573623467E9</v>
      </c>
      <c r="AI2003" s="152">
        <v>112734.1403</v>
      </c>
    </row>
    <row r="2004">
      <c r="A2004" s="156">
        <v>1.576098E9</v>
      </c>
      <c r="B2004" s="156">
        <v>127831.768</v>
      </c>
      <c r="C2004" s="153">
        <f>IFERROR(__xludf.DUMMYFUNCTION("TO_DATE(INT((A2004/(60*60*24))+""1/1/1970""))"),43810.0)</f>
        <v>43810</v>
      </c>
      <c r="M2004" s="13">
        <v>1.5460092E9</v>
      </c>
      <c r="N2004" s="13">
        <v>31364.0204</v>
      </c>
      <c r="P2004" s="156">
        <v>1.5345648E9</v>
      </c>
      <c r="Q2004" s="156">
        <v>198653.7183</v>
      </c>
      <c r="S2004" s="156">
        <v>1.5538896E9</v>
      </c>
      <c r="T2004" s="156">
        <v>10060.9172</v>
      </c>
      <c r="V2004" s="156">
        <v>1.5245928E9</v>
      </c>
      <c r="W2004" s="156">
        <v>95764.5992</v>
      </c>
      <c r="Y2004" s="156">
        <v>1.5212016E9</v>
      </c>
      <c r="Z2004" s="156">
        <v>88966.2799</v>
      </c>
      <c r="AA2004" s="153">
        <f>IFERROR(__xludf.DUMMYFUNCTION("TO_DATE(INT((AB2004/(60*60*24))+""1/1/1970""))"),44179.0)</f>
        <v>44179</v>
      </c>
      <c r="AB2004" s="152">
        <v>1.607922E9</v>
      </c>
      <c r="AC2004" s="152">
        <v>255134.6357</v>
      </c>
      <c r="AD2004" s="153">
        <f>IFERROR(__xludf.DUMMYFUNCTION("TO_DATE(INT((AE2004/(60*60*24))+""1/1/1970""))"),44190.0)</f>
        <v>44190</v>
      </c>
      <c r="AE2004" s="156">
        <v>1.6088724E9</v>
      </c>
      <c r="AF2004" s="156">
        <v>119412.45</v>
      </c>
      <c r="AG2004" s="153">
        <f>IFERROR(__xludf.DUMMYFUNCTION("TO_DATE(INT((AH2004/(60*60*24))+""1/1/1970""))"),43782.0)</f>
        <v>43782</v>
      </c>
      <c r="AH2004" s="156">
        <v>1.57363929E9</v>
      </c>
      <c r="AI2004" s="156">
        <v>112734.1403</v>
      </c>
    </row>
    <row r="2005">
      <c r="A2005" s="152">
        <v>1.57616106E9</v>
      </c>
      <c r="B2005" s="152">
        <v>127787.2125</v>
      </c>
      <c r="C2005" s="153">
        <f>IFERROR(__xludf.DUMMYFUNCTION("TO_DATE(INT((A2005/(60*60*24))+""1/1/1970""))"),43811.0)</f>
        <v>43811</v>
      </c>
      <c r="M2005" s="13">
        <v>1.5460308E9</v>
      </c>
      <c r="N2005" s="13">
        <v>31364.0204</v>
      </c>
      <c r="P2005" s="152">
        <v>1.5347736E9</v>
      </c>
      <c r="Q2005" s="152">
        <v>198653.7183</v>
      </c>
      <c r="S2005" s="152">
        <v>1.553904E9</v>
      </c>
      <c r="T2005" s="152">
        <v>10059.6181</v>
      </c>
      <c r="V2005" s="152">
        <v>1.5246108E9</v>
      </c>
      <c r="W2005" s="152">
        <v>95945.4698</v>
      </c>
      <c r="Y2005" s="152">
        <v>1.521234E9</v>
      </c>
      <c r="Z2005" s="152">
        <v>88966.2799</v>
      </c>
      <c r="AA2005" s="153">
        <f>IFERROR(__xludf.DUMMYFUNCTION("TO_DATE(INT((AB2005/(60*60*24))+""1/1/1970""))"),44179.0)</f>
        <v>44179</v>
      </c>
      <c r="AB2005" s="156">
        <v>1.607958E9</v>
      </c>
      <c r="AC2005" s="156">
        <v>258967.2076</v>
      </c>
      <c r="AD2005" s="153">
        <f>IFERROR(__xludf.DUMMYFUNCTION("TO_DATE(INT((AE2005/(60*60*24))+""1/1/1970""))"),44193.0)</f>
        <v>44193</v>
      </c>
      <c r="AE2005" s="152">
        <v>1.6091676E9</v>
      </c>
      <c r="AF2005" s="152">
        <v>119412.45</v>
      </c>
      <c r="AG2005" s="153">
        <f>IFERROR(__xludf.DUMMYFUNCTION("TO_DATE(INT((AH2005/(60*60*24))+""1/1/1970""))"),43782.0)</f>
        <v>43782</v>
      </c>
      <c r="AH2005" s="152">
        <v>1.573655081E9</v>
      </c>
      <c r="AI2005" s="152">
        <v>112734.1403</v>
      </c>
    </row>
    <row r="2006">
      <c r="A2006" s="156">
        <v>1.5761844E9</v>
      </c>
      <c r="B2006" s="156">
        <v>128929.4522</v>
      </c>
      <c r="C2006" s="153">
        <f>IFERROR(__xludf.DUMMYFUNCTION("TO_DATE(INT((A2006/(60*60*24))+""1/1/1970""))"),43811.0)</f>
        <v>43811</v>
      </c>
      <c r="M2006" s="13">
        <v>1.5460416E9</v>
      </c>
      <c r="N2006" s="13">
        <v>31401.6577</v>
      </c>
      <c r="P2006" s="156">
        <v>1.5347952E9</v>
      </c>
      <c r="Q2006" s="156">
        <v>198653.7183</v>
      </c>
      <c r="S2006" s="156">
        <v>1.5540768E9</v>
      </c>
      <c r="T2006" s="156">
        <v>10059.4382</v>
      </c>
      <c r="V2006" s="156">
        <v>1.5246324E9</v>
      </c>
      <c r="W2006" s="156">
        <v>96096.3198</v>
      </c>
      <c r="Y2006" s="156">
        <v>1.5212448E9</v>
      </c>
      <c r="Z2006" s="156">
        <v>88841.9091</v>
      </c>
      <c r="AA2006" s="153">
        <f>IFERROR(__xludf.DUMMYFUNCTION("TO_DATE(INT((AB2006/(60*60*24))+""1/1/1970""))"),44179.0)</f>
        <v>44179</v>
      </c>
      <c r="AB2006" s="152">
        <v>1.607976E9</v>
      </c>
      <c r="AC2006" s="152">
        <v>256259.6558</v>
      </c>
      <c r="AD2006" s="153">
        <f>IFERROR(__xludf.DUMMYFUNCTION("TO_DATE(INT((AE2006/(60*60*24))+""1/1/1970""))"),44193.0)</f>
        <v>44193</v>
      </c>
      <c r="AE2006" s="156">
        <v>1.6091856E9</v>
      </c>
      <c r="AF2006" s="156">
        <v>119412.45</v>
      </c>
      <c r="AG2006" s="153">
        <f>IFERROR(__xludf.DUMMYFUNCTION("TO_DATE(INT((AH2006/(60*60*24))+""1/1/1970""))"),43782.0)</f>
        <v>43782</v>
      </c>
      <c r="AH2006" s="156">
        <v>1.57367088E9</v>
      </c>
      <c r="AI2006" s="156">
        <v>112440.1071</v>
      </c>
    </row>
    <row r="2007">
      <c r="A2007" s="152">
        <v>1.57624746E9</v>
      </c>
      <c r="B2007" s="152">
        <v>128775.5333</v>
      </c>
      <c r="C2007" s="153">
        <f>IFERROR(__xludf.DUMMYFUNCTION("TO_DATE(INT((A2007/(60*60*24))+""1/1/1970""))"),43812.0)</f>
        <v>43812</v>
      </c>
      <c r="M2007" s="13">
        <v>1.546128E9</v>
      </c>
      <c r="N2007" s="13">
        <v>31401.6577</v>
      </c>
      <c r="P2007" s="152">
        <v>1.534824E9</v>
      </c>
      <c r="Q2007" s="152">
        <v>199356.3449</v>
      </c>
      <c r="S2007" s="152">
        <v>1.5541272E9</v>
      </c>
      <c r="T2007" s="152">
        <v>10059.4382</v>
      </c>
      <c r="V2007" s="152">
        <v>1.524672E9</v>
      </c>
      <c r="W2007" s="152">
        <v>96349.2301</v>
      </c>
      <c r="Y2007" s="152">
        <v>1.5214104E9</v>
      </c>
      <c r="Z2007" s="152">
        <v>88841.9091</v>
      </c>
      <c r="AA2007" s="153">
        <f>IFERROR(__xludf.DUMMYFUNCTION("TO_DATE(INT((AB2007/(60*60*24))+""1/1/1970""))"),44179.0)</f>
        <v>44179</v>
      </c>
      <c r="AB2007" s="156">
        <v>1.6079796E9</v>
      </c>
      <c r="AC2007" s="156">
        <v>253423.1359</v>
      </c>
      <c r="AD2007" s="153">
        <f>IFERROR(__xludf.DUMMYFUNCTION("TO_DATE(INT((AE2007/(60*60*24))+""1/1/1970""))"),44193.0)</f>
        <v>44193</v>
      </c>
      <c r="AE2007" s="152">
        <v>1.6091892E9</v>
      </c>
      <c r="AF2007" s="152">
        <v>119412.45</v>
      </c>
      <c r="AG2007" s="153">
        <f>IFERROR(__xludf.DUMMYFUNCTION("TO_DATE(INT((AH2007/(60*60*24))+""1/1/1970""))"),43782.0)</f>
        <v>43782</v>
      </c>
      <c r="AH2007" s="152">
        <v>1.573686683E9</v>
      </c>
      <c r="AI2007" s="152">
        <v>112440.1071</v>
      </c>
    </row>
    <row r="2008">
      <c r="A2008" s="156">
        <v>1.5762708E9</v>
      </c>
      <c r="B2008" s="156">
        <v>129006.4116</v>
      </c>
      <c r="C2008" s="153">
        <f>IFERROR(__xludf.DUMMYFUNCTION("TO_DATE(INT((A2008/(60*60*24))+""1/1/1970""))"),43812.0)</f>
        <v>43812</v>
      </c>
      <c r="M2008" s="13">
        <v>1.5462144E9</v>
      </c>
      <c r="N2008" s="13">
        <v>31411.2228</v>
      </c>
      <c r="P2008" s="156">
        <v>1.5348636E9</v>
      </c>
      <c r="Q2008" s="156">
        <v>199356.3449</v>
      </c>
      <c r="S2008" s="156">
        <v>1.5541488E9</v>
      </c>
      <c r="T2008" s="156">
        <v>10059.4382</v>
      </c>
      <c r="V2008" s="156">
        <v>1.5246972E9</v>
      </c>
      <c r="W2008" s="156">
        <v>96412.5463</v>
      </c>
      <c r="Y2008" s="156">
        <v>1.521414E9</v>
      </c>
      <c r="Z2008" s="156">
        <v>88841.9091</v>
      </c>
      <c r="AA2008" s="153">
        <f>IFERROR(__xludf.DUMMYFUNCTION("TO_DATE(INT((AB2008/(60*60*24))+""1/1/1970""))"),44180.0)</f>
        <v>44180</v>
      </c>
      <c r="AB2008" s="152">
        <v>1.6080084E9</v>
      </c>
      <c r="AC2008" s="152">
        <v>253423.1359</v>
      </c>
      <c r="AD2008" s="153">
        <f>IFERROR(__xludf.DUMMYFUNCTION("TO_DATE(INT((AE2008/(60*60*24))+""1/1/1970""))"),44194.0)</f>
        <v>44194</v>
      </c>
      <c r="AE2008" s="156">
        <v>1.609218E9</v>
      </c>
      <c r="AF2008" s="156">
        <v>122034.2318</v>
      </c>
      <c r="AG2008" s="153">
        <f>IFERROR(__xludf.DUMMYFUNCTION("TO_DATE(INT((AH2008/(60*60*24))+""1/1/1970""))"),43782.0)</f>
        <v>43782</v>
      </c>
      <c r="AH2008" s="156">
        <v>1.573689258E9</v>
      </c>
      <c r="AI2008" s="156">
        <v>112440.1071</v>
      </c>
    </row>
    <row r="2009">
      <c r="A2009" s="152">
        <v>1.57650666E9</v>
      </c>
      <c r="B2009" s="152">
        <v>129873.2175</v>
      </c>
      <c r="C2009" s="153">
        <f>IFERROR(__xludf.DUMMYFUNCTION("TO_DATE(INT((A2009/(60*60*24))+""1/1/1970""))"),43815.0)</f>
        <v>43815</v>
      </c>
      <c r="M2009" s="13">
        <v>1.5462684E9</v>
      </c>
      <c r="N2009" s="13">
        <v>31411.2228</v>
      </c>
      <c r="P2009" s="152">
        <v>1.5348816E9</v>
      </c>
      <c r="Q2009" s="152">
        <v>199356.3449</v>
      </c>
      <c r="S2009" s="152">
        <v>1.5542136E9</v>
      </c>
      <c r="T2009" s="152">
        <v>10052.1864</v>
      </c>
      <c r="V2009" s="152">
        <v>1.5247116E9</v>
      </c>
      <c r="W2009" s="152">
        <v>96377.8944</v>
      </c>
      <c r="Y2009" s="152">
        <v>1.52145E9</v>
      </c>
      <c r="Z2009" s="152">
        <v>88782.4274</v>
      </c>
      <c r="AA2009" s="153">
        <f>IFERROR(__xludf.DUMMYFUNCTION("TO_DATE(INT((AB2009/(60*60*24))+""1/1/1970""))"),44180.0)</f>
        <v>44180</v>
      </c>
      <c r="AB2009" s="156">
        <v>1.6080444E9</v>
      </c>
      <c r="AC2009" s="156">
        <v>255158.2647</v>
      </c>
      <c r="AD2009" s="153">
        <f>IFERROR(__xludf.DUMMYFUNCTION("TO_DATE(INT((AE2009/(60*60*24))+""1/1/1970""))"),44194.0)</f>
        <v>44194</v>
      </c>
      <c r="AE2009" s="152">
        <v>1.609254E9</v>
      </c>
      <c r="AF2009" s="152">
        <v>122034.2318</v>
      </c>
      <c r="AG2009" s="153">
        <f>IFERROR(__xludf.DUMMYFUNCTION("TO_DATE(INT((AH2009/(60*60*24))+""1/1/1970""))"),43783.0)</f>
        <v>43783</v>
      </c>
      <c r="AH2009" s="152">
        <v>1.573702481E9</v>
      </c>
      <c r="AI2009" s="152">
        <v>112440.1071</v>
      </c>
    </row>
    <row r="2010">
      <c r="A2010" s="156">
        <v>1.57653E9</v>
      </c>
      <c r="B2010" s="156">
        <v>129889.4195</v>
      </c>
      <c r="C2010" s="153">
        <f>IFERROR(__xludf.DUMMYFUNCTION("TO_DATE(INT((A2010/(60*60*24))+""1/1/1970""))"),43815.0)</f>
        <v>43815</v>
      </c>
      <c r="M2010" s="13">
        <v>1.54629E9</v>
      </c>
      <c r="N2010" s="13">
        <v>31411.2228</v>
      </c>
      <c r="P2010" s="156">
        <v>1.5349104E9</v>
      </c>
      <c r="Q2010" s="156">
        <v>200012.3774</v>
      </c>
      <c r="S2010" s="156">
        <v>1.5542352E9</v>
      </c>
      <c r="T2010" s="156">
        <v>10052.1864</v>
      </c>
      <c r="V2010" s="156">
        <v>1.5247512E9</v>
      </c>
      <c r="W2010" s="156">
        <v>96234.7006</v>
      </c>
      <c r="Y2010" s="156">
        <v>1.5214896E9</v>
      </c>
      <c r="Z2010" s="156">
        <v>88782.4274</v>
      </c>
      <c r="AA2010" s="153">
        <f>IFERROR(__xludf.DUMMYFUNCTION("TO_DATE(INT((AB2010/(60*60*24))+""1/1/1970""))"),44180.0)</f>
        <v>44180</v>
      </c>
      <c r="AB2010" s="152">
        <v>1.6080624E9</v>
      </c>
      <c r="AC2010" s="152">
        <v>258935.1641</v>
      </c>
      <c r="AD2010" s="153">
        <f>IFERROR(__xludf.DUMMYFUNCTION("TO_DATE(INT((AE2010/(60*60*24))+""1/1/1970""))"),44194.0)</f>
        <v>44194</v>
      </c>
      <c r="AE2010" s="156">
        <v>1.609272E9</v>
      </c>
      <c r="AF2010" s="156">
        <v>122034.2318</v>
      </c>
      <c r="AG2010" s="153">
        <f>IFERROR(__xludf.DUMMYFUNCTION("TO_DATE(INT((AH2010/(60*60*24))+""1/1/1970""))"),43783.0)</f>
        <v>43783</v>
      </c>
      <c r="AH2010" s="156">
        <v>1.573719226E9</v>
      </c>
      <c r="AI2010" s="156">
        <v>112440.1071</v>
      </c>
    </row>
    <row r="2011">
      <c r="A2011" s="152">
        <v>1.57659306E9</v>
      </c>
      <c r="B2011" s="152">
        <v>130043.3383</v>
      </c>
      <c r="C2011" s="153">
        <f>IFERROR(__xludf.DUMMYFUNCTION("TO_DATE(INT((A2011/(60*60*24))+""1/1/1970""))"),43816.0)</f>
        <v>43816</v>
      </c>
      <c r="M2011" s="13">
        <v>1.5463008E9</v>
      </c>
      <c r="N2011" s="13">
        <v>31528.6258</v>
      </c>
      <c r="P2011" s="152">
        <v>1.53495E9</v>
      </c>
      <c r="Q2011" s="152">
        <v>200012.3774</v>
      </c>
      <c r="S2011" s="152">
        <v>1.5543E9</v>
      </c>
      <c r="T2011" s="152">
        <v>10056.7952</v>
      </c>
      <c r="V2011" s="152">
        <v>1.5247836E9</v>
      </c>
      <c r="W2011" s="152">
        <v>96372.6566</v>
      </c>
      <c r="Y2011" s="152">
        <v>1.5215004E9</v>
      </c>
      <c r="Z2011" s="152">
        <v>88782.4274</v>
      </c>
      <c r="AA2011" s="153">
        <f>IFERROR(__xludf.DUMMYFUNCTION("TO_DATE(INT((AB2011/(60*60*24))+""1/1/1970""))"),44180.0)</f>
        <v>44180</v>
      </c>
      <c r="AB2011" s="156">
        <v>1.608066E9</v>
      </c>
      <c r="AC2011" s="156">
        <v>259606.1399</v>
      </c>
      <c r="AD2011" s="153">
        <f>IFERROR(__xludf.DUMMYFUNCTION("TO_DATE(INT((AE2011/(60*60*24))+""1/1/1970""))"),44194.0)</f>
        <v>44194</v>
      </c>
      <c r="AE2011" s="152">
        <v>1.6092756E9</v>
      </c>
      <c r="AF2011" s="152">
        <v>122034.2318</v>
      </c>
      <c r="AG2011" s="153">
        <f>IFERROR(__xludf.DUMMYFUNCTION("TO_DATE(INT((AH2011/(60*60*24))+""1/1/1970""))"),43783.0)</f>
        <v>43783</v>
      </c>
      <c r="AH2011" s="152">
        <v>1.573735033E9</v>
      </c>
      <c r="AI2011" s="152">
        <v>112440.1071</v>
      </c>
    </row>
    <row r="2012">
      <c r="A2012" s="156">
        <v>1.5766164E9</v>
      </c>
      <c r="B2012" s="156">
        <v>129917.7729</v>
      </c>
      <c r="C2012" s="153">
        <f>IFERROR(__xludf.DUMMYFUNCTION("TO_DATE(INT((A2012/(60*60*24))+""1/1/1970""))"),43816.0)</f>
        <v>43816</v>
      </c>
      <c r="M2012" s="13">
        <v>1.5463872E9</v>
      </c>
      <c r="N2012" s="13">
        <v>31528.6258</v>
      </c>
      <c r="P2012" s="156">
        <v>1.534968E9</v>
      </c>
      <c r="Q2012" s="156">
        <v>200012.3774</v>
      </c>
      <c r="S2012" s="156">
        <v>1.5543216E9</v>
      </c>
      <c r="T2012" s="156">
        <v>10056.7952</v>
      </c>
      <c r="V2012" s="156">
        <v>1.5247908E9</v>
      </c>
      <c r="W2012" s="156">
        <v>96304.0208</v>
      </c>
      <c r="Y2012" s="156">
        <v>1.5215292E9</v>
      </c>
      <c r="Z2012" s="156">
        <v>89182.9374</v>
      </c>
      <c r="AA2012" s="153">
        <f>IFERROR(__xludf.DUMMYFUNCTION("TO_DATE(INT((AB2012/(60*60*24))+""1/1/1970""))"),44181.0)</f>
        <v>44181</v>
      </c>
      <c r="AB2012" s="152">
        <v>1.6080948E9</v>
      </c>
      <c r="AC2012" s="152">
        <v>259606.1399</v>
      </c>
      <c r="AD2012" s="153">
        <f>IFERROR(__xludf.DUMMYFUNCTION("TO_DATE(INT((AE2012/(60*60*24))+""1/1/1970""))"),44195.0)</f>
        <v>44195</v>
      </c>
      <c r="AE2012" s="156">
        <v>1.6093044E9</v>
      </c>
      <c r="AF2012" s="156">
        <v>123025.1241</v>
      </c>
      <c r="AG2012" s="153">
        <f>IFERROR(__xludf.DUMMYFUNCTION("TO_DATE(INT((AH2012/(60*60*24))+""1/1/1970""))"),43783.0)</f>
        <v>43783</v>
      </c>
      <c r="AH2012" s="156">
        <v>1.57375086E9</v>
      </c>
      <c r="AI2012" s="156">
        <v>112440.1071</v>
      </c>
    </row>
    <row r="2013">
      <c r="A2013" s="152">
        <v>1.57667946E9</v>
      </c>
      <c r="B2013" s="152">
        <v>130079.7928</v>
      </c>
      <c r="C2013" s="153">
        <f>IFERROR(__xludf.DUMMYFUNCTION("TO_DATE(INT((A2013/(60*60*24))+""1/1/1970""))"),43817.0)</f>
        <v>43817</v>
      </c>
      <c r="M2013" s="13">
        <v>1.5464412E9</v>
      </c>
      <c r="N2013" s="13">
        <v>31528.6258</v>
      </c>
      <c r="P2013" s="152">
        <v>1.5349968E9</v>
      </c>
      <c r="Q2013" s="152">
        <v>199915.5842</v>
      </c>
      <c r="S2013" s="152">
        <v>1.5543864E9</v>
      </c>
      <c r="T2013" s="152">
        <v>10049.757</v>
      </c>
      <c r="V2013" s="152">
        <v>1.5248304E9</v>
      </c>
      <c r="W2013" s="152">
        <v>95890.071</v>
      </c>
      <c r="Y2013" s="152">
        <v>1.5215688E9</v>
      </c>
      <c r="Z2013" s="152">
        <v>89182.9374</v>
      </c>
      <c r="AA2013" s="153">
        <f>IFERROR(__xludf.DUMMYFUNCTION("TO_DATE(INT((AB2013/(60*60*24))+""1/1/1970""))"),44181.0)</f>
        <v>44181</v>
      </c>
      <c r="AB2013" s="156">
        <v>1.6081308E9</v>
      </c>
      <c r="AC2013" s="156">
        <v>261046.6483</v>
      </c>
      <c r="AD2013" s="153">
        <f>IFERROR(__xludf.DUMMYFUNCTION("TO_DATE(INT((AE2013/(60*60*24))+""1/1/1970""))"),44195.0)</f>
        <v>44195</v>
      </c>
      <c r="AE2013" s="152">
        <v>1.6093404E9</v>
      </c>
      <c r="AF2013" s="152">
        <v>123025.1241</v>
      </c>
      <c r="AG2013" s="153">
        <f>IFERROR(__xludf.DUMMYFUNCTION("TO_DATE(INT((AH2013/(60*60*24))+""1/1/1970""))"),43783.0)</f>
        <v>43783</v>
      </c>
      <c r="AH2013" s="152">
        <v>1.573766928E9</v>
      </c>
      <c r="AI2013" s="152">
        <v>112440.1071</v>
      </c>
    </row>
    <row r="2014">
      <c r="A2014" s="156">
        <v>1.5767028E9</v>
      </c>
      <c r="B2014" s="156">
        <v>129925.8739</v>
      </c>
      <c r="C2014" s="153">
        <f>IFERROR(__xludf.DUMMYFUNCTION("TO_DATE(INT((A2014/(60*60*24))+""1/1/1970""))"),43817.0)</f>
        <v>43817</v>
      </c>
      <c r="M2014" s="13">
        <v>1.5464628E9</v>
      </c>
      <c r="N2014" s="13">
        <v>31528.6258</v>
      </c>
      <c r="P2014" s="156">
        <v>1.5350364E9</v>
      </c>
      <c r="Q2014" s="156">
        <v>199915.5842</v>
      </c>
      <c r="S2014" s="156">
        <v>1.554408E9</v>
      </c>
      <c r="T2014" s="156">
        <v>10049.757</v>
      </c>
      <c r="V2014" s="156">
        <v>1.5248628E9</v>
      </c>
      <c r="W2014" s="156">
        <v>96332.1823</v>
      </c>
      <c r="Y2014" s="156">
        <v>1.5215868E9</v>
      </c>
      <c r="Z2014" s="156">
        <v>89182.9374</v>
      </c>
      <c r="AA2014" s="153">
        <f>IFERROR(__xludf.DUMMYFUNCTION("TO_DATE(INT((AB2014/(60*60*24))+""1/1/1970""))"),44181.0)</f>
        <v>44181</v>
      </c>
      <c r="AB2014" s="152">
        <v>1.6081488E9</v>
      </c>
      <c r="AC2014" s="152">
        <v>260973.3493</v>
      </c>
      <c r="AD2014" s="153">
        <f>IFERROR(__xludf.DUMMYFUNCTION("TO_DATE(INT((AE2014/(60*60*24))+""1/1/1970""))"),44195.0)</f>
        <v>44195</v>
      </c>
      <c r="AE2014" s="156">
        <v>1.6093584E9</v>
      </c>
      <c r="AF2014" s="156">
        <v>123025.1241</v>
      </c>
      <c r="AG2014" s="153">
        <f>IFERROR(__xludf.DUMMYFUNCTION("TO_DATE(INT((AH2014/(60*60*24))+""1/1/1970""))"),43783.0)</f>
        <v>43783</v>
      </c>
      <c r="AH2014" s="156">
        <v>1.57377599E9</v>
      </c>
      <c r="AI2014" s="156">
        <v>112440.1071</v>
      </c>
    </row>
    <row r="2015">
      <c r="A2015" s="152">
        <v>1.57676586E9</v>
      </c>
      <c r="B2015" s="152">
        <v>130055.4898</v>
      </c>
      <c r="C2015" s="153">
        <f>IFERROR(__xludf.DUMMYFUNCTION("TO_DATE(INT((A2015/(60*60*24))+""1/1/1970""))"),43818.0)</f>
        <v>43818</v>
      </c>
      <c r="M2015" s="13">
        <v>1.5465276E9</v>
      </c>
      <c r="N2015" s="13">
        <v>32363.2585</v>
      </c>
      <c r="P2015" s="152">
        <v>1.5350544E9</v>
      </c>
      <c r="Q2015" s="152">
        <v>199915.5842</v>
      </c>
      <c r="S2015" s="152">
        <v>1.5544728E9</v>
      </c>
      <c r="T2015" s="152">
        <v>10057.9557</v>
      </c>
      <c r="V2015" s="152">
        <v>1.5250392E9</v>
      </c>
      <c r="W2015" s="152">
        <v>96317.1358</v>
      </c>
      <c r="Y2015" s="152">
        <v>1.5216084E9</v>
      </c>
      <c r="Z2015" s="152">
        <v>88545.2217</v>
      </c>
      <c r="AA2015" s="153">
        <f>IFERROR(__xludf.DUMMYFUNCTION("TO_DATE(INT((AB2015/(60*60*24))+""1/1/1970""))"),44181.0)</f>
        <v>44181</v>
      </c>
      <c r="AB2015" s="156">
        <v>1.6081524E9</v>
      </c>
      <c r="AC2015" s="156">
        <v>261407.1075</v>
      </c>
      <c r="AD2015" s="153">
        <f>IFERROR(__xludf.DUMMYFUNCTION("TO_DATE(INT((AE2015/(60*60*24))+""1/1/1970""))"),44195.0)</f>
        <v>44195</v>
      </c>
      <c r="AE2015" s="152">
        <v>1.609362E9</v>
      </c>
      <c r="AF2015" s="152">
        <v>123025.1241</v>
      </c>
      <c r="AG2015" s="153">
        <f>IFERROR(__xludf.DUMMYFUNCTION("TO_DATE(INT((AH2015/(60*60*24))+""1/1/1970""))"),43784.0)</f>
        <v>43784</v>
      </c>
      <c r="AH2015" s="152">
        <v>1.57378277E9</v>
      </c>
      <c r="AI2015" s="152">
        <v>112440.1071</v>
      </c>
    </row>
    <row r="2016">
      <c r="A2016" s="156">
        <v>1.5767892E9</v>
      </c>
      <c r="B2016" s="156">
        <v>130456.4888</v>
      </c>
      <c r="C2016" s="153">
        <f>IFERROR(__xludf.DUMMYFUNCTION("TO_DATE(INT((A2016/(60*60*24))+""1/1/1970""))"),43818.0)</f>
        <v>43818</v>
      </c>
      <c r="M2016" s="13">
        <v>1.5465492E9</v>
      </c>
      <c r="N2016" s="13">
        <v>32363.2585</v>
      </c>
      <c r="P2016" s="156">
        <v>1.5350832E9</v>
      </c>
      <c r="Q2016" s="156">
        <v>199452.08</v>
      </c>
      <c r="S2016" s="156">
        <v>1.5544944E9</v>
      </c>
      <c r="T2016" s="156">
        <v>10057.9557</v>
      </c>
      <c r="V2016" s="156">
        <v>1.5250428E9</v>
      </c>
      <c r="W2016" s="156">
        <v>96273.6185</v>
      </c>
      <c r="Y2016" s="156">
        <v>1.521648E9</v>
      </c>
      <c r="Z2016" s="156">
        <v>88545.2217</v>
      </c>
      <c r="AA2016" s="153">
        <f>IFERROR(__xludf.DUMMYFUNCTION("TO_DATE(INT((AB2016/(60*60*24))+""1/1/1970""))"),44182.0)</f>
        <v>44182</v>
      </c>
      <c r="AB2016" s="152">
        <v>1.6081812E9</v>
      </c>
      <c r="AC2016" s="152">
        <v>261407.1075</v>
      </c>
      <c r="AD2016" s="153">
        <f>IFERROR(__xludf.DUMMYFUNCTION("TO_DATE(INT((AE2016/(60*60*24))+""1/1/1970""))"),44196.0)</f>
        <v>44196</v>
      </c>
      <c r="AE2016" s="156">
        <v>1.6093908E9</v>
      </c>
      <c r="AF2016" s="156">
        <v>120666.785</v>
      </c>
      <c r="AG2016" s="153">
        <f>IFERROR(__xludf.DUMMYFUNCTION("TO_DATE(INT((AH2016/(60*60*24))+""1/1/1970""))"),43784.0)</f>
        <v>43784</v>
      </c>
      <c r="AH2016" s="156">
        <v>1.573799856E9</v>
      </c>
      <c r="AI2016" s="156">
        <v>112440.1071</v>
      </c>
    </row>
    <row r="2017">
      <c r="A2017" s="152">
        <v>1.576818E9</v>
      </c>
      <c r="B2017" s="152">
        <v>130456.4888</v>
      </c>
      <c r="C2017" s="153">
        <f>IFERROR(__xludf.DUMMYFUNCTION("TO_DATE(INT((A2017/(60*60*24))+""1/1/1970""))"),43819.0)</f>
        <v>43819</v>
      </c>
      <c r="M2017" s="13">
        <v>1.546614E9</v>
      </c>
      <c r="N2017" s="13">
        <v>32111.993</v>
      </c>
      <c r="P2017" s="152">
        <v>1.5351228E9</v>
      </c>
      <c r="Q2017" s="152">
        <v>199452.08</v>
      </c>
      <c r="S2017" s="152">
        <v>1.5545088E9</v>
      </c>
      <c r="T2017" s="152">
        <v>10062.4287</v>
      </c>
      <c r="V2017" s="152">
        <v>1.5250788E9</v>
      </c>
      <c r="W2017" s="152">
        <v>96138.6681</v>
      </c>
      <c r="Y2017" s="152">
        <v>1.5216732E9</v>
      </c>
      <c r="Z2017" s="152">
        <v>88545.2217</v>
      </c>
      <c r="AA2017" s="153">
        <f>IFERROR(__xludf.DUMMYFUNCTION("TO_DATE(INT((AB2017/(60*60*24))+""1/1/1970""))"),44182.0)</f>
        <v>44182</v>
      </c>
      <c r="AB2017" s="156">
        <v>1.6082172E9</v>
      </c>
      <c r="AC2017" s="156">
        <v>263164.993</v>
      </c>
      <c r="AD2017" s="153">
        <f>IFERROR(__xludf.DUMMYFUNCTION("TO_DATE(INT((AE2017/(60*60*24))+""1/1/1970""))"),44196.0)</f>
        <v>44196</v>
      </c>
      <c r="AE2017" s="152">
        <v>1.6094268E9</v>
      </c>
      <c r="AF2017" s="152">
        <v>120666.785</v>
      </c>
      <c r="AG2017" s="153">
        <f>IFERROR(__xludf.DUMMYFUNCTION("TO_DATE(INT((AH2017/(60*60*24))+""1/1/1970""))"),43784.0)</f>
        <v>43784</v>
      </c>
      <c r="AH2017" s="152">
        <v>1.573815654E9</v>
      </c>
      <c r="AI2017" s="152">
        <v>112440.1071</v>
      </c>
    </row>
    <row r="2018">
      <c r="A2018" s="156">
        <v>1.57685748E9</v>
      </c>
      <c r="B2018" s="156">
        <v>131091.4694</v>
      </c>
      <c r="C2018" s="153">
        <f>IFERROR(__xludf.DUMMYFUNCTION("TO_DATE(INT((A2018/(60*60*24))+""1/1/1970""))"),43819.0)</f>
        <v>43819</v>
      </c>
      <c r="M2018" s="13">
        <v>1.5466356E9</v>
      </c>
      <c r="N2018" s="13">
        <v>32111.993</v>
      </c>
      <c r="P2018" s="156">
        <v>1.5351408E9</v>
      </c>
      <c r="Q2018" s="156">
        <v>199452.08</v>
      </c>
      <c r="S2018" s="156">
        <v>1.5546816E9</v>
      </c>
      <c r="T2018" s="156">
        <v>10062.2811</v>
      </c>
      <c r="V2018" s="156">
        <v>1.5251184E9</v>
      </c>
      <c r="W2018" s="156">
        <v>95958.5486</v>
      </c>
      <c r="Y2018" s="156">
        <v>1.5216876E9</v>
      </c>
      <c r="Z2018" s="156">
        <v>89254.3154</v>
      </c>
      <c r="AA2018" s="153">
        <f>IFERROR(__xludf.DUMMYFUNCTION("TO_DATE(INT((AB2018/(60*60*24))+""1/1/1970""))"),44182.0)</f>
        <v>44182</v>
      </c>
      <c r="AB2018" s="152">
        <v>1.6082352E9</v>
      </c>
      <c r="AC2018" s="152">
        <v>262709.3828</v>
      </c>
      <c r="AD2018" s="153">
        <f>IFERROR(__xludf.DUMMYFUNCTION("TO_DATE(INT((AE2018/(60*60*24))+""1/1/1970""))"),44196.0)</f>
        <v>44196</v>
      </c>
      <c r="AE2018" s="156">
        <v>1.6094448E9</v>
      </c>
      <c r="AF2018" s="156">
        <v>120666.785</v>
      </c>
      <c r="AG2018" s="153">
        <f>IFERROR(__xludf.DUMMYFUNCTION("TO_DATE(INT((AH2018/(60*60*24))+""1/1/1970""))"),43784.0)</f>
        <v>43784</v>
      </c>
      <c r="AH2018" s="156">
        <v>1.5738315E9</v>
      </c>
      <c r="AI2018" s="156">
        <v>112440.1071</v>
      </c>
    </row>
    <row r="2019">
      <c r="A2019" s="152">
        <v>1.5768756E9</v>
      </c>
      <c r="B2019" s="152">
        <v>131026.3429</v>
      </c>
      <c r="C2019" s="153">
        <f>IFERROR(__xludf.DUMMYFUNCTION("TO_DATE(INT((A2019/(60*60*24))+""1/1/1970""))"),43819.0)</f>
        <v>43819</v>
      </c>
      <c r="M2019" s="13">
        <v>1.5466464E9</v>
      </c>
      <c r="N2019" s="13">
        <v>31763.7904</v>
      </c>
      <c r="P2019" s="152">
        <v>1.5351696E9</v>
      </c>
      <c r="Q2019" s="152">
        <v>201392.1791</v>
      </c>
      <c r="S2019" s="152">
        <v>1.554732E9</v>
      </c>
      <c r="T2019" s="152">
        <v>10062.2811</v>
      </c>
      <c r="V2019" s="152">
        <v>1.5251292E9</v>
      </c>
      <c r="W2019" s="152">
        <v>95990.1527</v>
      </c>
      <c r="Y2019" s="152">
        <v>1.5217272E9</v>
      </c>
      <c r="Z2019" s="152">
        <v>89254.3154</v>
      </c>
      <c r="AA2019" s="153">
        <f>IFERROR(__xludf.DUMMYFUNCTION("TO_DATE(INT((AB2019/(60*60*24))+""1/1/1970""))"),44182.0)</f>
        <v>44182</v>
      </c>
      <c r="AB2019" s="156">
        <v>1.6082388E9</v>
      </c>
      <c r="AC2019" s="156">
        <v>262909.3016</v>
      </c>
      <c r="AD2019" s="153">
        <f>IFERROR(__xludf.DUMMYFUNCTION("TO_DATE(INT((AE2019/(60*60*24))+""1/1/1970""))"),44196.0)</f>
        <v>44196</v>
      </c>
      <c r="AE2019" s="152">
        <v>1.6094484E9</v>
      </c>
      <c r="AF2019" s="152">
        <v>120666.785</v>
      </c>
      <c r="AG2019" s="153">
        <f>IFERROR(__xludf.DUMMYFUNCTION("TO_DATE(INT((AH2019/(60*60*24))+""1/1/1970""))"),43784.0)</f>
        <v>43784</v>
      </c>
      <c r="AH2019" s="152">
        <v>1.573847329E9</v>
      </c>
      <c r="AI2019" s="152">
        <v>112440.1071</v>
      </c>
    </row>
    <row r="2020">
      <c r="A2020" s="156">
        <v>1.57711146E9</v>
      </c>
      <c r="B2020" s="156">
        <v>131335.694</v>
      </c>
      <c r="C2020" s="153">
        <f>IFERROR(__xludf.DUMMYFUNCTION("TO_DATE(INT((A2020/(60*60*24))+""1/1/1970""))"),43822.0)</f>
        <v>43822</v>
      </c>
      <c r="M2020" s="13">
        <v>1.5467328E9</v>
      </c>
      <c r="N2020" s="13">
        <v>31763.7904</v>
      </c>
      <c r="P2020" s="156">
        <v>1.5353784E9</v>
      </c>
      <c r="Q2020" s="156">
        <v>201392.1791</v>
      </c>
      <c r="S2020" s="156">
        <v>1.5547536E9</v>
      </c>
      <c r="T2020" s="156">
        <v>10062.2811</v>
      </c>
      <c r="V2020" s="156">
        <v>1.525158E9</v>
      </c>
      <c r="W2020" s="156">
        <v>95852.9549</v>
      </c>
      <c r="Y2020" s="156">
        <v>1.5217596E9</v>
      </c>
      <c r="Z2020" s="156">
        <v>89254.3154</v>
      </c>
      <c r="AA2020" s="153">
        <f>IFERROR(__xludf.DUMMYFUNCTION("TO_DATE(INT((AB2020/(60*60*24))+""1/1/1970""))"),44183.0)</f>
        <v>44183</v>
      </c>
      <c r="AB2020" s="152">
        <v>1.6082676E9</v>
      </c>
      <c r="AC2020" s="152">
        <v>262909.3016</v>
      </c>
      <c r="AE2020" s="156"/>
      <c r="AF2020" s="156"/>
      <c r="AG2020" s="153">
        <f>IFERROR(__xludf.DUMMYFUNCTION("TO_DATE(INT((AH2020/(60*60*24))+""1/1/1970""))"),43784.0)</f>
        <v>43784</v>
      </c>
      <c r="AH2020" s="156">
        <v>1.573862373E9</v>
      </c>
      <c r="AI2020" s="156">
        <v>112440.1071</v>
      </c>
    </row>
    <row r="2021">
      <c r="A2021" s="152">
        <v>1.5771348E9</v>
      </c>
      <c r="B2021" s="152">
        <v>131225.7929</v>
      </c>
      <c r="C2021" s="153">
        <f>IFERROR(__xludf.DUMMYFUNCTION("TO_DATE(INT((A2021/(60*60*24))+""1/1/1970""))"),43822.0)</f>
        <v>43822</v>
      </c>
      <c r="M2021" s="13">
        <v>1.5468192E9</v>
      </c>
      <c r="N2021" s="13">
        <v>31752.8779</v>
      </c>
      <c r="P2021" s="152">
        <v>1.5354E9</v>
      </c>
      <c r="Q2021" s="152">
        <v>201392.1791</v>
      </c>
      <c r="S2021" s="152">
        <v>1.5548184E9</v>
      </c>
      <c r="T2021" s="152">
        <v>10061.2976</v>
      </c>
      <c r="V2021" s="152">
        <v>1.5251976E9</v>
      </c>
      <c r="W2021" s="152">
        <v>95408.8361</v>
      </c>
      <c r="Y2021" s="152">
        <v>1.5217668E9</v>
      </c>
      <c r="Z2021" s="152">
        <v>89093.1741</v>
      </c>
      <c r="AA2021" s="153">
        <f>IFERROR(__xludf.DUMMYFUNCTION("TO_DATE(INT((AB2021/(60*60*24))+""1/1/1970""))"),44183.0)</f>
        <v>44183</v>
      </c>
      <c r="AB2021" s="156">
        <v>1.6083036E9</v>
      </c>
      <c r="AC2021" s="156">
        <v>262760.2157</v>
      </c>
      <c r="AG2021" s="153">
        <f>IFERROR(__xludf.DUMMYFUNCTION("TO_DATE(INT((AH2021/(60*60*24))+""1/1/1970""))"),43785.0)</f>
        <v>43785</v>
      </c>
      <c r="AH2021" s="152">
        <v>1.57386316E9</v>
      </c>
      <c r="AI2021" s="152">
        <v>112440.1071</v>
      </c>
    </row>
    <row r="2022">
      <c r="A2022" s="156">
        <v>1.57719786E9</v>
      </c>
      <c r="B2022" s="156">
        <v>131327.5532</v>
      </c>
      <c r="C2022" s="153">
        <f>IFERROR(__xludf.DUMMYFUNCTION("TO_DATE(INT((A2022/(60*60*24))+""1/1/1970""))"),43823.0)</f>
        <v>43823</v>
      </c>
      <c r="M2022" s="13">
        <v>1.5468732E9</v>
      </c>
      <c r="N2022" s="13">
        <v>31752.8779</v>
      </c>
      <c r="P2022" s="156">
        <v>1.5354288E9</v>
      </c>
      <c r="Q2022" s="156">
        <v>203820.7626</v>
      </c>
      <c r="S2022" s="156">
        <v>1.55484E9</v>
      </c>
      <c r="T2022" s="156">
        <v>10061.2976</v>
      </c>
      <c r="V2022" s="156">
        <v>1.5252156E9</v>
      </c>
      <c r="W2022" s="156">
        <v>95333.2544</v>
      </c>
      <c r="Y2022" s="156">
        <v>1.5218064E9</v>
      </c>
      <c r="Z2022" s="156">
        <v>89093.1741</v>
      </c>
      <c r="AA2022" s="153">
        <f>IFERROR(__xludf.DUMMYFUNCTION("TO_DATE(INT((AB2022/(60*60*24))+""1/1/1970""))"),44183.0)</f>
        <v>44183</v>
      </c>
      <c r="AB2022" s="152">
        <v>1.6083216E9</v>
      </c>
      <c r="AC2022" s="152">
        <v>262985.1402</v>
      </c>
      <c r="AG2022" s="153">
        <f>IFERROR(__xludf.DUMMYFUNCTION("TO_DATE(INT((AH2022/(60*60*24))+""1/1/1970""))"),43785.0)</f>
        <v>43785</v>
      </c>
      <c r="AH2022" s="156">
        <v>1.573878965E9</v>
      </c>
      <c r="AI2022" s="156">
        <v>112440.1071</v>
      </c>
    </row>
    <row r="2023">
      <c r="A2023" s="152">
        <v>1.5772104E9</v>
      </c>
      <c r="B2023" s="152">
        <v>131229.8633</v>
      </c>
      <c r="C2023" s="153">
        <f>IFERROR(__xludf.DUMMYFUNCTION("TO_DATE(INT((A2023/(60*60*24))+""1/1/1970""))"),43823.0)</f>
        <v>43823</v>
      </c>
      <c r="M2023" s="13">
        <v>1.5468948E9</v>
      </c>
      <c r="N2023" s="13">
        <v>31752.8779</v>
      </c>
      <c r="P2023" s="152">
        <v>1.5354684E9</v>
      </c>
      <c r="Q2023" s="152">
        <v>203820.7626</v>
      </c>
      <c r="S2023" s="152">
        <v>1.5549048E9</v>
      </c>
      <c r="T2023" s="152">
        <v>10062.0969</v>
      </c>
      <c r="V2023" s="152">
        <v>1.5252372E9</v>
      </c>
      <c r="W2023" s="152">
        <v>95426.8655</v>
      </c>
      <c r="Y2023" s="152">
        <v>1.5218388E9</v>
      </c>
      <c r="Z2023" s="152">
        <v>89093.1741</v>
      </c>
      <c r="AA2023" s="153">
        <f>IFERROR(__xludf.DUMMYFUNCTION("TO_DATE(INT((AB2023/(60*60*24))+""1/1/1970""))"),44183.0)</f>
        <v>44183</v>
      </c>
      <c r="AB2023" s="156">
        <v>1.6083252E9</v>
      </c>
      <c r="AC2023" s="156">
        <v>263704.9199</v>
      </c>
      <c r="AG2023" s="153">
        <f>IFERROR(__xludf.DUMMYFUNCTION("TO_DATE(INT((AH2023/(60*60*24))+""1/1/1970""))"),43785.0)</f>
        <v>43785</v>
      </c>
      <c r="AH2023" s="152">
        <v>1.573894908E9</v>
      </c>
      <c r="AI2023" s="152">
        <v>112440.1071</v>
      </c>
    </row>
    <row r="2024">
      <c r="A2024" s="156">
        <v>1.57737066E9</v>
      </c>
      <c r="B2024" s="156">
        <v>131457.8063</v>
      </c>
      <c r="C2024" s="153">
        <f>IFERROR(__xludf.DUMMYFUNCTION("TO_DATE(INT((A2024/(60*60*24))+""1/1/1970""))"),43825.0)</f>
        <v>43825</v>
      </c>
      <c r="M2024" s="13">
        <v>1.5469596E9</v>
      </c>
      <c r="N2024" s="13">
        <v>31840.5287</v>
      </c>
      <c r="P2024" s="156">
        <v>1.5354864E9</v>
      </c>
      <c r="Q2024" s="156">
        <v>203820.7626</v>
      </c>
      <c r="S2024" s="156">
        <v>1.5549264E9</v>
      </c>
      <c r="T2024" s="156">
        <v>10062.0969</v>
      </c>
      <c r="V2024" s="156">
        <v>1.5252768E9</v>
      </c>
      <c r="W2024" s="156">
        <v>95201.9385</v>
      </c>
      <c r="Y2024" s="156">
        <v>1.5218496E9</v>
      </c>
      <c r="Z2024" s="156">
        <v>89309.1106</v>
      </c>
      <c r="AA2024" s="153">
        <f>IFERROR(__xludf.DUMMYFUNCTION("TO_DATE(INT((AB2024/(60*60*24))+""1/1/1970""))"),44184.0)</f>
        <v>44184</v>
      </c>
      <c r="AB2024" s="152">
        <v>1.608354E9</v>
      </c>
      <c r="AC2024" s="152">
        <v>263704.9199</v>
      </c>
      <c r="AG2024" s="153">
        <f>IFERROR(__xludf.DUMMYFUNCTION("TO_DATE(INT((AH2024/(60*60*24))+""1/1/1970""))"),43785.0)</f>
        <v>43785</v>
      </c>
      <c r="AH2024" s="156">
        <v>1.573910704E9</v>
      </c>
      <c r="AI2024" s="156">
        <v>112440.1071</v>
      </c>
    </row>
    <row r="2025">
      <c r="A2025" s="152">
        <v>1.577394E9</v>
      </c>
      <c r="B2025" s="152">
        <v>131925.9034</v>
      </c>
      <c r="C2025" s="153">
        <f>IFERROR(__xludf.DUMMYFUNCTION("TO_DATE(INT((A2025/(60*60*24))+""1/1/1970""))"),43825.0)</f>
        <v>43825</v>
      </c>
      <c r="M2025" s="13">
        <v>1.5469812E9</v>
      </c>
      <c r="N2025" s="13">
        <v>31840.5287</v>
      </c>
      <c r="P2025" s="152">
        <v>1.5355152E9</v>
      </c>
      <c r="Q2025" s="152">
        <v>203970.2651</v>
      </c>
      <c r="S2025" s="152">
        <v>1.5549912E9</v>
      </c>
      <c r="T2025" s="152">
        <v>10066.2026</v>
      </c>
      <c r="V2025" s="152">
        <v>1.525302E9</v>
      </c>
      <c r="W2025" s="152">
        <v>95086.842</v>
      </c>
      <c r="Y2025" s="152">
        <v>1.5220152E9</v>
      </c>
      <c r="Z2025" s="152">
        <v>89309.1106</v>
      </c>
      <c r="AA2025" s="153">
        <f>IFERROR(__xludf.DUMMYFUNCTION("TO_DATE(INT((AB2025/(60*60*24))+""1/1/1970""))"),44186.0)</f>
        <v>44186</v>
      </c>
      <c r="AB2025" s="156">
        <v>1.6085268E9</v>
      </c>
      <c r="AC2025" s="156">
        <v>263704.9199</v>
      </c>
      <c r="AG2025" s="153">
        <f>IFERROR(__xludf.DUMMYFUNCTION("TO_DATE(INT((AH2025/(60*60*24))+""1/1/1970""))"),43785.0)</f>
        <v>43785</v>
      </c>
      <c r="AH2025" s="152">
        <v>1.573926525E9</v>
      </c>
      <c r="AI2025" s="152">
        <v>112440.1071</v>
      </c>
    </row>
    <row r="2026">
      <c r="A2026" s="156">
        <v>1.57745706E9</v>
      </c>
      <c r="B2026" s="156">
        <v>132206.7616</v>
      </c>
      <c r="C2026" s="153">
        <f>IFERROR(__xludf.DUMMYFUNCTION("TO_DATE(INT((A2026/(60*60*24))+""1/1/1970""))"),43826.0)</f>
        <v>43826</v>
      </c>
      <c r="M2026" s="13">
        <v>1.547046E9</v>
      </c>
      <c r="N2026" s="13">
        <v>31988.4597</v>
      </c>
      <c r="P2026" s="156">
        <v>1.5355548E9</v>
      </c>
      <c r="Q2026" s="156">
        <v>203970.2651</v>
      </c>
      <c r="S2026" s="156">
        <v>1.5550128E9</v>
      </c>
      <c r="T2026" s="156">
        <v>10066.2026</v>
      </c>
      <c r="V2026" s="156">
        <v>1.5253164E9</v>
      </c>
      <c r="W2026" s="156">
        <v>95258.2967</v>
      </c>
      <c r="Y2026" s="156">
        <v>1.5220188E9</v>
      </c>
      <c r="Z2026" s="156">
        <v>89309.1106</v>
      </c>
      <c r="AA2026" s="153">
        <f>IFERROR(__xludf.DUMMYFUNCTION("TO_DATE(INT((AB2026/(60*60*24))+""1/1/1970""))"),44186.0)</f>
        <v>44186</v>
      </c>
      <c r="AB2026" s="152">
        <v>1.6085628E9</v>
      </c>
      <c r="AC2026" s="152">
        <v>260705.9073</v>
      </c>
      <c r="AG2026" s="153">
        <f>IFERROR(__xludf.DUMMYFUNCTION("TO_DATE(INT((AH2026/(60*60*24))+""1/1/1970""))"),43785.0)</f>
        <v>43785</v>
      </c>
      <c r="AH2026" s="156">
        <v>1.573942572E9</v>
      </c>
      <c r="AI2026" s="156">
        <v>112440.1071</v>
      </c>
    </row>
    <row r="2027">
      <c r="A2027" s="152">
        <v>1.5774804E9</v>
      </c>
      <c r="B2027" s="152">
        <v>131893.3401</v>
      </c>
      <c r="C2027" s="153">
        <f>IFERROR(__xludf.DUMMYFUNCTION("TO_DATE(INT((A2027/(60*60*24))+""1/1/1970""))"),43826.0)</f>
        <v>43826</v>
      </c>
      <c r="M2027" s="13">
        <v>1.5470676E9</v>
      </c>
      <c r="N2027" s="13">
        <v>31988.4597</v>
      </c>
      <c r="P2027" s="152">
        <v>1.5355728E9</v>
      </c>
      <c r="Q2027" s="152">
        <v>203970.2651</v>
      </c>
      <c r="S2027" s="152">
        <v>1.5550776E9</v>
      </c>
      <c r="T2027" s="152">
        <v>10063.1363</v>
      </c>
      <c r="V2027" s="152">
        <v>1.525356E9</v>
      </c>
      <c r="W2027" s="152">
        <v>95174.9971</v>
      </c>
      <c r="Y2027" s="152">
        <v>1.5220548E9</v>
      </c>
      <c r="Z2027" s="152">
        <v>89312.3551</v>
      </c>
      <c r="AA2027" s="153">
        <f>IFERROR(__xludf.DUMMYFUNCTION("TO_DATE(INT((AB2027/(60*60*24))+""1/1/1970""))"),44186.0)</f>
        <v>44186</v>
      </c>
      <c r="AB2027" s="156">
        <v>1.6085808E9</v>
      </c>
      <c r="AC2027" s="156">
        <v>263046.1694</v>
      </c>
      <c r="AG2027" s="153">
        <f>IFERROR(__xludf.DUMMYFUNCTION("TO_DATE(INT((AH2027/(60*60*24))+""1/1/1970""))"),43785.0)</f>
        <v>43785</v>
      </c>
      <c r="AH2027" s="152">
        <v>1.573948613E9</v>
      </c>
      <c r="AI2027" s="152">
        <v>112440.1071</v>
      </c>
    </row>
    <row r="2028">
      <c r="A2028" s="156">
        <v>1.57771626E9</v>
      </c>
      <c r="B2028" s="156">
        <v>131913.6921</v>
      </c>
      <c r="C2028" s="153">
        <f>IFERROR(__xludf.DUMMYFUNCTION("TO_DATE(INT((A2028/(60*60*24))+""1/1/1970""))"),43829.0)</f>
        <v>43829</v>
      </c>
      <c r="M2028" s="13">
        <v>1.5471324E9</v>
      </c>
      <c r="N2028" s="13">
        <v>32065.6475</v>
      </c>
      <c r="P2028" s="156">
        <v>1.5356016E9</v>
      </c>
      <c r="Q2028" s="156">
        <v>205715.2255</v>
      </c>
      <c r="S2028" s="156">
        <v>1.5550992E9</v>
      </c>
      <c r="T2028" s="156">
        <v>10063.1363</v>
      </c>
      <c r="V2028" s="156">
        <v>1.5253884E9</v>
      </c>
      <c r="W2028" s="156">
        <v>95297.0034</v>
      </c>
      <c r="Y2028" s="156">
        <v>1.5220944E9</v>
      </c>
      <c r="Z2028" s="156">
        <v>89312.3551</v>
      </c>
      <c r="AA2028" s="153">
        <f>IFERROR(__xludf.DUMMYFUNCTION("TO_DATE(INT((AB2028/(60*60*24))+""1/1/1970""))"),44186.0)</f>
        <v>44186</v>
      </c>
      <c r="AB2028" s="152">
        <v>1.6085844E9</v>
      </c>
      <c r="AC2028" s="152">
        <v>262998.0042</v>
      </c>
      <c r="AG2028" s="153">
        <f>IFERROR(__xludf.DUMMYFUNCTION("TO_DATE(INT((AH2028/(60*60*24))+""1/1/1970""))"),43786.0)</f>
        <v>43786</v>
      </c>
      <c r="AH2028" s="156">
        <v>1.57395844E9</v>
      </c>
      <c r="AI2028" s="156">
        <v>112440.1071</v>
      </c>
    </row>
    <row r="2029">
      <c r="A2029" s="152">
        <v>1.5777396E9</v>
      </c>
      <c r="B2029" s="152">
        <v>131168.8072</v>
      </c>
      <c r="C2029" s="153">
        <f>IFERROR(__xludf.DUMMYFUNCTION("TO_DATE(INT((A2029/(60*60*24))+""1/1/1970""))"),43829.0)</f>
        <v>43829</v>
      </c>
      <c r="M2029" s="13">
        <v>1.547154E9</v>
      </c>
      <c r="N2029" s="13">
        <v>32065.6475</v>
      </c>
      <c r="P2029" s="152">
        <v>1.5356412E9</v>
      </c>
      <c r="Q2029" s="152">
        <v>205715.2255</v>
      </c>
      <c r="S2029" s="152">
        <v>1.5551136E9</v>
      </c>
      <c r="T2029" s="152">
        <v>10079.4956</v>
      </c>
      <c r="V2029" s="152">
        <v>1.5253956E9</v>
      </c>
      <c r="W2029" s="152">
        <v>95282.4314</v>
      </c>
      <c r="Y2029" s="152">
        <v>1.5221052E9</v>
      </c>
      <c r="Z2029" s="152">
        <v>89312.3551</v>
      </c>
      <c r="AA2029" s="153">
        <f>IFERROR(__xludf.DUMMYFUNCTION("TO_DATE(INT((AB2029/(60*60*24))+""1/1/1970""))"),44187.0)</f>
        <v>44187</v>
      </c>
      <c r="AB2029" s="156">
        <v>1.6086132E9</v>
      </c>
      <c r="AC2029" s="156">
        <v>262998.0042</v>
      </c>
      <c r="AG2029" s="153">
        <f>IFERROR(__xludf.DUMMYFUNCTION("TO_DATE(INT((AH2029/(60*60*24))+""1/1/1970""))"),43786.0)</f>
        <v>43786</v>
      </c>
      <c r="AH2029" s="152">
        <v>1.573976917E9</v>
      </c>
      <c r="AI2029" s="152">
        <v>112440.1071</v>
      </c>
    </row>
    <row r="2030">
      <c r="A2030" s="156">
        <v>1.57780266E9</v>
      </c>
      <c r="B2030" s="156">
        <v>130839.104</v>
      </c>
      <c r="C2030" s="153">
        <f>IFERROR(__xludf.DUMMYFUNCTION("TO_DATE(INT((A2030/(60*60*24))+""1/1/1970""))"),43830.0)</f>
        <v>43830</v>
      </c>
      <c r="M2030" s="13">
        <v>1.5472188E9</v>
      </c>
      <c r="N2030" s="13">
        <v>31970.2086</v>
      </c>
      <c r="P2030" s="156">
        <v>1.5356592E9</v>
      </c>
      <c r="Q2030" s="156">
        <v>205715.2255</v>
      </c>
      <c r="S2030" s="156">
        <v>1.5552864E9</v>
      </c>
      <c r="T2030" s="156">
        <v>10078.102</v>
      </c>
      <c r="V2030" s="156">
        <v>1.5254352E9</v>
      </c>
      <c r="W2030" s="156">
        <v>95184.5681</v>
      </c>
      <c r="Y2030" s="156">
        <v>1.522134E9</v>
      </c>
      <c r="Z2030" s="156">
        <v>90053.8933</v>
      </c>
      <c r="AA2030" s="153">
        <f>IFERROR(__xludf.DUMMYFUNCTION("TO_DATE(INT((AB2030/(60*60*24))+""1/1/1970""))"),44187.0)</f>
        <v>44187</v>
      </c>
      <c r="AB2030" s="152">
        <v>1.6086492E9</v>
      </c>
      <c r="AC2030" s="152">
        <v>267100.8278</v>
      </c>
      <c r="AG2030" s="153">
        <f>IFERROR(__xludf.DUMMYFUNCTION("TO_DATE(INT((AH2030/(60*60*24))+""1/1/1970""))"),43786.0)</f>
        <v>43786</v>
      </c>
      <c r="AH2030" s="156">
        <v>1.5739928E9</v>
      </c>
      <c r="AI2030" s="156">
        <v>112440.1071</v>
      </c>
    </row>
    <row r="2031">
      <c r="A2031" s="152">
        <v>1.577826E9</v>
      </c>
      <c r="B2031" s="152">
        <v>131486.2991</v>
      </c>
      <c r="C2031" s="153">
        <f>IFERROR(__xludf.DUMMYFUNCTION("TO_DATE(INT((A2031/(60*60*24))+""1/1/1970""))"),43830.0)</f>
        <v>43830</v>
      </c>
      <c r="M2031" s="13">
        <v>1.5472404E9</v>
      </c>
      <c r="N2031" s="13">
        <v>31970.2086</v>
      </c>
      <c r="P2031" s="152">
        <v>1.535688E9</v>
      </c>
      <c r="Q2031" s="152">
        <v>204403.3913</v>
      </c>
      <c r="S2031" s="152">
        <v>1.5553368E9</v>
      </c>
      <c r="T2031" s="152">
        <v>10078.102</v>
      </c>
      <c r="V2031" s="152">
        <v>1.5254676E9</v>
      </c>
      <c r="W2031" s="152">
        <v>95036.2106</v>
      </c>
      <c r="Y2031" s="152">
        <v>1.5221736E9</v>
      </c>
      <c r="Z2031" s="152">
        <v>90053.8933</v>
      </c>
      <c r="AA2031" s="153">
        <f>IFERROR(__xludf.DUMMYFUNCTION("TO_DATE(INT((AB2031/(60*60*24))+""1/1/1970""))"),44187.0)</f>
        <v>44187</v>
      </c>
      <c r="AB2031" s="156">
        <v>1.6086672E9</v>
      </c>
      <c r="AC2031" s="156">
        <v>266881.6956</v>
      </c>
      <c r="AG2031" s="153">
        <f>IFERROR(__xludf.DUMMYFUNCTION("TO_DATE(INT((AH2031/(60*60*24))+""1/1/1970""))"),43786.0)</f>
        <v>43786</v>
      </c>
      <c r="AH2031" s="152">
        <v>1.574008594E9</v>
      </c>
      <c r="AI2031" s="152">
        <v>112440.1071</v>
      </c>
    </row>
    <row r="2032">
      <c r="A2032" s="156">
        <v>1.57797546E9</v>
      </c>
      <c r="B2032" s="156">
        <v>132247.4657</v>
      </c>
      <c r="C2032" s="153">
        <f>IFERROR(__xludf.DUMMYFUNCTION("TO_DATE(INT((A2032/(60*60*24))+""1/1/1970""))"),43832.0)</f>
        <v>43832</v>
      </c>
      <c r="M2032" s="13">
        <v>1.5472512E9</v>
      </c>
      <c r="N2032" s="13">
        <v>31995.1121</v>
      </c>
      <c r="P2032" s="156">
        <v>1.5357276E9</v>
      </c>
      <c r="Q2032" s="156">
        <v>204403.3913</v>
      </c>
      <c r="S2032" s="156">
        <v>1.5553584E9</v>
      </c>
      <c r="T2032" s="156">
        <v>10078.102</v>
      </c>
      <c r="V2032" s="156">
        <v>1.525644E9</v>
      </c>
      <c r="W2032" s="156">
        <v>95028.8388</v>
      </c>
      <c r="Y2032" s="156">
        <v>1.5221916E9</v>
      </c>
      <c r="Z2032" s="156">
        <v>90053.8933</v>
      </c>
      <c r="AA2032" s="153">
        <f>IFERROR(__xludf.DUMMYFUNCTION("TO_DATE(INT((AB2032/(60*60*24))+""1/1/1970""))"),44187.0)</f>
        <v>44187</v>
      </c>
      <c r="AB2032" s="152">
        <v>1.6086708E9</v>
      </c>
      <c r="AC2032" s="152">
        <v>265745.9933</v>
      </c>
      <c r="AG2032" s="153">
        <f>IFERROR(__xludf.DUMMYFUNCTION("TO_DATE(INT((AH2032/(60*60*24))+""1/1/1970""))"),43786.0)</f>
        <v>43786</v>
      </c>
      <c r="AH2032" s="156">
        <v>1.574024671E9</v>
      </c>
      <c r="AI2032" s="156">
        <v>112440.1071</v>
      </c>
    </row>
    <row r="2033">
      <c r="A2033" s="152">
        <v>1.5779988E9</v>
      </c>
      <c r="B2033" s="152">
        <v>132711.4924</v>
      </c>
      <c r="C2033" s="153">
        <f>IFERROR(__xludf.DUMMYFUNCTION("TO_DATE(INT((A2033/(60*60*24))+""1/1/1970""))"),43832.0)</f>
        <v>43832</v>
      </c>
      <c r="M2033" s="13">
        <v>1.5473376E9</v>
      </c>
      <c r="N2033" s="13">
        <v>31995.1121</v>
      </c>
      <c r="P2033" s="152">
        <v>1.5357456E9</v>
      </c>
      <c r="Q2033" s="152">
        <v>204403.3913</v>
      </c>
      <c r="S2033" s="152">
        <v>1.5554232E9</v>
      </c>
      <c r="T2033" s="152">
        <v>10074.9274</v>
      </c>
      <c r="V2033" s="152">
        <v>1.5256476E9</v>
      </c>
      <c r="W2033" s="152">
        <v>95051.3424</v>
      </c>
      <c r="Y2033" s="152">
        <v>1.5222132E9</v>
      </c>
      <c r="Z2033" s="152">
        <v>89704.9341</v>
      </c>
      <c r="AA2033" s="153">
        <f>IFERROR(__xludf.DUMMYFUNCTION("TO_DATE(INT((AB2033/(60*60*24))+""1/1/1970""))"),44188.0)</f>
        <v>44188</v>
      </c>
      <c r="AB2033" s="156">
        <v>1.6086996E9</v>
      </c>
      <c r="AC2033" s="156">
        <v>265745.9933</v>
      </c>
      <c r="AG2033" s="153">
        <f>IFERROR(__xludf.DUMMYFUNCTION("TO_DATE(INT((AH2033/(60*60*24))+""1/1/1970""))"),43786.0)</f>
        <v>43786</v>
      </c>
      <c r="AH2033" s="152">
        <v>1.574035111E9</v>
      </c>
      <c r="AI2033" s="152">
        <v>112440.1071</v>
      </c>
    </row>
    <row r="2034">
      <c r="A2034" s="156">
        <v>1.57806186E9</v>
      </c>
      <c r="B2034" s="156">
        <v>131384.5389</v>
      </c>
      <c r="C2034" s="153">
        <f>IFERROR(__xludf.DUMMYFUNCTION("TO_DATE(INT((A2034/(60*60*24))+""1/1/1970""))"),43833.0)</f>
        <v>43833</v>
      </c>
      <c r="M2034" s="13">
        <v>1.547424E9</v>
      </c>
      <c r="N2034" s="13">
        <v>32033.6781</v>
      </c>
      <c r="P2034" s="156">
        <v>1.5357744E9</v>
      </c>
      <c r="Q2034" s="156">
        <v>204452.7498</v>
      </c>
      <c r="S2034" s="156">
        <v>1.5554448E9</v>
      </c>
      <c r="T2034" s="156">
        <v>10074.9274</v>
      </c>
      <c r="V2034" s="156">
        <v>1.5256836E9</v>
      </c>
      <c r="W2034" s="156">
        <v>94933.4764</v>
      </c>
      <c r="Y2034" s="156">
        <v>1.5222528E9</v>
      </c>
      <c r="Z2034" s="156">
        <v>89704.9341</v>
      </c>
      <c r="AA2034" s="153">
        <f>IFERROR(__xludf.DUMMYFUNCTION("TO_DATE(INT((AB2034/(60*60*24))+""1/1/1970""))"),44188.0)</f>
        <v>44188</v>
      </c>
      <c r="AB2034" s="152">
        <v>1.6087356E9</v>
      </c>
      <c r="AC2034" s="152">
        <v>266958.8278</v>
      </c>
      <c r="AG2034" s="153">
        <f>IFERROR(__xludf.DUMMYFUNCTION("TO_DATE(INT((AH2034/(60*60*24))+""1/1/1970""))"),43787.0)</f>
        <v>43787</v>
      </c>
      <c r="AH2034" s="156">
        <v>1.574040658E9</v>
      </c>
      <c r="AI2034" s="156">
        <v>112440.1071</v>
      </c>
    </row>
    <row r="2035">
      <c r="A2035" s="152">
        <v>1.5780852E9</v>
      </c>
      <c r="B2035" s="152">
        <v>131710.1717</v>
      </c>
      <c r="C2035" s="153">
        <f>IFERROR(__xludf.DUMMYFUNCTION("TO_DATE(INT((A2035/(60*60*24))+""1/1/1970""))"),43833.0)</f>
        <v>43833</v>
      </c>
      <c r="M2035" s="13">
        <v>1.547478E9</v>
      </c>
      <c r="N2035" s="13">
        <v>32033.6781</v>
      </c>
      <c r="P2035" s="152">
        <v>1.5360336E9</v>
      </c>
      <c r="Q2035" s="152">
        <v>204452.7498</v>
      </c>
      <c r="S2035" s="152">
        <v>1.5555096E9</v>
      </c>
      <c r="T2035" s="152">
        <v>10081.5811</v>
      </c>
      <c r="V2035" s="152">
        <v>1.5257232E9</v>
      </c>
      <c r="W2035" s="152">
        <v>94993.5131</v>
      </c>
      <c r="Y2035" s="152">
        <v>1.522278E9</v>
      </c>
      <c r="Z2035" s="152">
        <v>89704.9341</v>
      </c>
      <c r="AA2035" s="153">
        <f>IFERROR(__xludf.DUMMYFUNCTION("TO_DATE(INT((AB2035/(60*60*24))+""1/1/1970""))"),44188.0)</f>
        <v>44188</v>
      </c>
      <c r="AB2035" s="156">
        <v>1.6087536E9</v>
      </c>
      <c r="AC2035" s="156">
        <v>267201.2058</v>
      </c>
      <c r="AG2035" s="153">
        <f>IFERROR(__xludf.DUMMYFUNCTION("TO_DATE(INT((AH2035/(60*60*24))+""1/1/1970""))"),43787.0)</f>
        <v>43787</v>
      </c>
      <c r="AH2035" s="152">
        <v>1.574056665E9</v>
      </c>
      <c r="AI2035" s="152">
        <v>112440.1071</v>
      </c>
    </row>
    <row r="2036">
      <c r="A2036" s="156">
        <v>1.57832106E9</v>
      </c>
      <c r="B2036" s="156">
        <v>130969.3571</v>
      </c>
      <c r="C2036" s="153">
        <f>IFERROR(__xludf.DUMMYFUNCTION("TO_DATE(INT((A2036/(60*60*24))+""1/1/1970""))"),43836.0)</f>
        <v>43836</v>
      </c>
      <c r="M2036" s="13">
        <v>1.5474996E9</v>
      </c>
      <c r="N2036" s="13">
        <v>32033.6781</v>
      </c>
      <c r="P2036" s="156">
        <v>1.5360732E9</v>
      </c>
      <c r="Q2036" s="156">
        <v>204452.7498</v>
      </c>
      <c r="S2036" s="156">
        <v>1.5555312E9</v>
      </c>
      <c r="T2036" s="156">
        <v>10081.5811</v>
      </c>
      <c r="V2036" s="156">
        <v>1.525734E9</v>
      </c>
      <c r="W2036" s="156">
        <v>94980.5851</v>
      </c>
      <c r="Y2036" s="156">
        <v>1.5222924E9</v>
      </c>
      <c r="Z2036" s="156">
        <v>89009.1788</v>
      </c>
      <c r="AA2036" s="153">
        <f>IFERROR(__xludf.DUMMYFUNCTION("TO_DATE(INT((AB2036/(60*60*24))+""1/1/1970""))"),44188.0)</f>
        <v>44188</v>
      </c>
      <c r="AB2036" s="152">
        <v>1.6087572E9</v>
      </c>
      <c r="AC2036" s="152">
        <v>266323.7456</v>
      </c>
      <c r="AG2036" s="153">
        <f>IFERROR(__xludf.DUMMYFUNCTION("TO_DATE(INT((AH2036/(60*60*24))+""1/1/1970""))"),43787.0)</f>
        <v>43787</v>
      </c>
      <c r="AH2036" s="156">
        <v>1.574072476E9</v>
      </c>
      <c r="AI2036" s="156">
        <v>112440.1071</v>
      </c>
    </row>
    <row r="2037">
      <c r="A2037" s="152">
        <v>1.5783444E9</v>
      </c>
      <c r="B2037" s="152">
        <v>132210.832</v>
      </c>
      <c r="C2037" s="153">
        <f>IFERROR(__xludf.DUMMYFUNCTION("TO_DATE(INT((A2037/(60*60*24))+""1/1/1970""))"),43836.0)</f>
        <v>43836</v>
      </c>
      <c r="M2037" s="13">
        <v>1.5475644E9</v>
      </c>
      <c r="N2037" s="13">
        <v>32033.5779</v>
      </c>
      <c r="P2037" s="152">
        <v>1.5360912E9</v>
      </c>
      <c r="Q2037" s="152">
        <v>204452.7498</v>
      </c>
      <c r="S2037" s="152">
        <v>1.555596E9</v>
      </c>
      <c r="T2037" s="152">
        <v>10088.4538</v>
      </c>
      <c r="V2037" s="152">
        <v>1.5257628E9</v>
      </c>
      <c r="W2037" s="152">
        <v>95024.257</v>
      </c>
      <c r="Y2037" s="152">
        <v>1.522332E9</v>
      </c>
      <c r="Z2037" s="152">
        <v>89009.1788</v>
      </c>
      <c r="AA2037" s="153">
        <f>IFERROR(__xludf.DUMMYFUNCTION("TO_DATE(INT((AB2037/(60*60*24))+""1/1/1970""))"),44189.0)</f>
        <v>44189</v>
      </c>
      <c r="AB2037" s="156">
        <v>1.608786E9</v>
      </c>
      <c r="AC2037" s="156">
        <v>266323.7456</v>
      </c>
      <c r="AG2037" s="153">
        <f>IFERROR(__xludf.DUMMYFUNCTION("TO_DATE(INT((AH2037/(60*60*24))+""1/1/1970""))"),43787.0)</f>
        <v>43787</v>
      </c>
      <c r="AH2037" s="152">
        <v>1.5740883E9</v>
      </c>
      <c r="AI2037" s="152">
        <v>112440.1071</v>
      </c>
    </row>
    <row r="2038">
      <c r="A2038" s="156">
        <v>1.57840746E9</v>
      </c>
      <c r="B2038" s="156">
        <v>131881.1289</v>
      </c>
      <c r="C2038" s="153">
        <f>IFERROR(__xludf.DUMMYFUNCTION("TO_DATE(INT((A2038/(60*60*24))+""1/1/1970""))"),43837.0)</f>
        <v>43837</v>
      </c>
      <c r="M2038" s="13">
        <v>1.547586E9</v>
      </c>
      <c r="N2038" s="13">
        <v>32033.5779</v>
      </c>
      <c r="P2038" s="156">
        <v>1.53612E9</v>
      </c>
      <c r="Q2038" s="156">
        <v>203962.6129</v>
      </c>
      <c r="S2038" s="156">
        <v>1.5556176E9</v>
      </c>
      <c r="T2038" s="156">
        <v>10088.4538</v>
      </c>
      <c r="V2038" s="156">
        <v>1.5258024E9</v>
      </c>
      <c r="W2038" s="156">
        <v>94674.8926</v>
      </c>
      <c r="Y2038" s="156">
        <v>1.5223644E9</v>
      </c>
      <c r="Z2038" s="156">
        <v>89009.1788</v>
      </c>
      <c r="AA2038" s="153">
        <f>IFERROR(__xludf.DUMMYFUNCTION("TO_DATE(INT((AB2038/(60*60*24))+""1/1/1970""))"),44189.0)</f>
        <v>44189</v>
      </c>
      <c r="AB2038" s="152">
        <v>1.608822E9</v>
      </c>
      <c r="AC2038" s="152">
        <v>266682.3273</v>
      </c>
      <c r="AG2038" s="153">
        <f>IFERROR(__xludf.DUMMYFUNCTION("TO_DATE(INT((AH2038/(60*60*24))+""1/1/1970""))"),43787.0)</f>
        <v>43787</v>
      </c>
      <c r="AH2038" s="156">
        <v>1.57410414E9</v>
      </c>
      <c r="AI2038" s="156">
        <v>112440.1071</v>
      </c>
    </row>
    <row r="2039">
      <c r="A2039" s="152">
        <v>1.5784308E9</v>
      </c>
      <c r="B2039" s="152">
        <v>131840.4248</v>
      </c>
      <c r="C2039" s="153">
        <f>IFERROR(__xludf.DUMMYFUNCTION("TO_DATE(INT((A2039/(60*60*24))+""1/1/1970""))"),43837.0)</f>
        <v>43837</v>
      </c>
      <c r="M2039" s="13">
        <v>1.5476508E9</v>
      </c>
      <c r="N2039" s="13">
        <v>31938.692</v>
      </c>
      <c r="P2039" s="152">
        <v>1.5361596E9</v>
      </c>
      <c r="Q2039" s="152">
        <v>203962.6129</v>
      </c>
      <c r="S2039" s="152">
        <v>1.555632E9</v>
      </c>
      <c r="T2039" s="152">
        <v>10084.8628</v>
      </c>
      <c r="V2039" s="152">
        <v>1.5258204E9</v>
      </c>
      <c r="W2039" s="152">
        <v>94682.9513</v>
      </c>
      <c r="Y2039" s="152">
        <v>1.5223716E9</v>
      </c>
      <c r="Z2039" s="152">
        <v>88918.3354</v>
      </c>
      <c r="AA2039" s="153">
        <f>IFERROR(__xludf.DUMMYFUNCTION("TO_DATE(INT((AB2039/(60*60*24))+""1/1/1970""))"),44189.0)</f>
        <v>44189</v>
      </c>
      <c r="AB2039" s="156">
        <v>1.6088328E9</v>
      </c>
      <c r="AC2039" s="156">
        <v>265091.3643</v>
      </c>
      <c r="AG2039" s="153">
        <f>IFERROR(__xludf.DUMMYFUNCTION("TO_DATE(INT((AH2039/(60*60*24))+""1/1/1970""))"),43787.0)</f>
        <v>43787</v>
      </c>
      <c r="AH2039" s="152">
        <v>1.574120368E9</v>
      </c>
      <c r="AI2039" s="152">
        <v>112440.1071</v>
      </c>
    </row>
    <row r="2040">
      <c r="A2040" s="156">
        <v>1.57849386E9</v>
      </c>
      <c r="B2040" s="156">
        <v>131837.7383</v>
      </c>
      <c r="C2040" s="153">
        <f>IFERROR(__xludf.DUMMYFUNCTION("TO_DATE(INT((A2040/(60*60*24))+""1/1/1970""))"),43838.0)</f>
        <v>43838</v>
      </c>
      <c r="M2040" s="13">
        <v>1.5476724E9</v>
      </c>
      <c r="N2040" s="13">
        <v>31938.692</v>
      </c>
      <c r="P2040" s="156">
        <v>1.5361776E9</v>
      </c>
      <c r="Q2040" s="156">
        <v>203962.6129</v>
      </c>
      <c r="S2040" s="156">
        <v>1.5557184E9</v>
      </c>
      <c r="T2040" s="156">
        <v>10084.1914</v>
      </c>
      <c r="V2040" s="156">
        <v>1.525842E9</v>
      </c>
      <c r="W2040" s="156">
        <v>94612.4211</v>
      </c>
      <c r="Y2040" s="156">
        <v>1.5224112E9</v>
      </c>
      <c r="Z2040" s="156">
        <v>88918.3354</v>
      </c>
      <c r="AA2040" s="153">
        <f>IFERROR(__xludf.DUMMYFUNCTION("TO_DATE(INT((AB2040/(60*60*24))+""1/1/1970""))"),44190.0)</f>
        <v>44190</v>
      </c>
      <c r="AB2040" s="152">
        <v>1.6088724E9</v>
      </c>
      <c r="AC2040" s="152">
        <v>265091.3643</v>
      </c>
      <c r="AG2040" s="153">
        <f>IFERROR(__xludf.DUMMYFUNCTION("TO_DATE(INT((AH2040/(60*60*24))+""1/1/1970""))"),43787.0)</f>
        <v>43787</v>
      </c>
      <c r="AH2040" s="156">
        <v>1.574121547E9</v>
      </c>
      <c r="AI2040" s="156">
        <v>112440.1071</v>
      </c>
    </row>
    <row r="2041">
      <c r="A2041" s="152">
        <v>1.5785172E9</v>
      </c>
      <c r="B2041" s="152">
        <v>132540.5352</v>
      </c>
      <c r="C2041" s="153">
        <f>IFERROR(__xludf.DUMMYFUNCTION("TO_DATE(INT((A2041/(60*60*24))+""1/1/1970""))"),43838.0)</f>
        <v>43838</v>
      </c>
      <c r="M2041" s="13">
        <v>1.5477372E9</v>
      </c>
      <c r="N2041" s="13">
        <v>31712.3598</v>
      </c>
      <c r="P2041" s="152">
        <v>1.5362064E9</v>
      </c>
      <c r="Q2041" s="152">
        <v>203087.6503</v>
      </c>
      <c r="S2041" s="152">
        <v>1.5558912E9</v>
      </c>
      <c r="T2041" s="152">
        <v>10084.1497</v>
      </c>
      <c r="V2041" s="152">
        <v>1.5258816E9</v>
      </c>
      <c r="W2041" s="152">
        <v>94710.9498</v>
      </c>
      <c r="Y2041" s="152">
        <v>1.5224436E9</v>
      </c>
      <c r="Z2041" s="152">
        <v>88918.3354</v>
      </c>
      <c r="AA2041" s="153">
        <f>IFERROR(__xludf.DUMMYFUNCTION("TO_DATE(INT((AB2041/(60*60*24))+""1/1/1970""))"),44193.0)</f>
        <v>44193</v>
      </c>
      <c r="AB2041" s="156">
        <v>1.6091676E9</v>
      </c>
      <c r="AC2041" s="156">
        <v>265222.6903</v>
      </c>
      <c r="AG2041" s="153">
        <f>IFERROR(__xludf.DUMMYFUNCTION("TO_DATE(INT((AH2041/(60*60*24))+""1/1/1970""))"),43788.0)</f>
        <v>43788</v>
      </c>
      <c r="AH2041" s="152">
        <v>1.574137485E9</v>
      </c>
      <c r="AI2041" s="152">
        <v>112440.1071</v>
      </c>
    </row>
    <row r="2042">
      <c r="A2042" s="156">
        <v>1.57858026E9</v>
      </c>
      <c r="B2042" s="156">
        <v>133289.4905</v>
      </c>
      <c r="C2042" s="153">
        <f>IFERROR(__xludf.DUMMYFUNCTION("TO_DATE(INT((A2042/(60*60*24))+""1/1/1970""))"),43839.0)</f>
        <v>43839</v>
      </c>
      <c r="M2042" s="13">
        <v>1.5477588E9</v>
      </c>
      <c r="N2042" s="13">
        <v>31712.3598</v>
      </c>
      <c r="P2042" s="156">
        <v>1.536246E9</v>
      </c>
      <c r="Q2042" s="156">
        <v>203087.6503</v>
      </c>
      <c r="S2042" s="156">
        <v>1.5559416E9</v>
      </c>
      <c r="T2042" s="156">
        <v>10084.1497</v>
      </c>
      <c r="V2042" s="156">
        <v>1.5259068E9</v>
      </c>
      <c r="W2042" s="156">
        <v>94656.6228</v>
      </c>
      <c r="Y2042" s="156">
        <v>1.5224544E9</v>
      </c>
      <c r="Z2042" s="156">
        <v>88765.5068</v>
      </c>
      <c r="AA2042" s="153">
        <f>IFERROR(__xludf.DUMMYFUNCTION("TO_DATE(INT((AB2042/(60*60*24))+""1/1/1970""))"),44193.0)</f>
        <v>44193</v>
      </c>
      <c r="AB2042" s="152">
        <v>1.6091856E9</v>
      </c>
      <c r="AC2042" s="152">
        <v>263038.873</v>
      </c>
      <c r="AG2042" s="153">
        <f>IFERROR(__xludf.DUMMYFUNCTION("TO_DATE(INT((AH2042/(60*60*24))+""1/1/1970""))"),43788.0)</f>
        <v>43788</v>
      </c>
      <c r="AH2042" s="156">
        <v>1.57415333E9</v>
      </c>
      <c r="AI2042" s="156">
        <v>112440.1071</v>
      </c>
    </row>
    <row r="2043">
      <c r="A2043" s="152">
        <v>1.5786036E9</v>
      </c>
      <c r="B2043" s="152">
        <v>133436.0252</v>
      </c>
      <c r="C2043" s="153">
        <f>IFERROR(__xludf.DUMMYFUNCTION("TO_DATE(INT((A2043/(60*60*24))+""1/1/1970""))"),43839.0)</f>
        <v>43839</v>
      </c>
      <c r="M2043" s="13">
        <v>1.5478236E9</v>
      </c>
      <c r="N2043" s="13">
        <v>31717.5165</v>
      </c>
      <c r="P2043" s="152">
        <v>1.536264E9</v>
      </c>
      <c r="Q2043" s="152">
        <v>203087.6503</v>
      </c>
      <c r="S2043" s="152">
        <v>1.5559632E9</v>
      </c>
      <c r="T2043" s="152">
        <v>10084.1497</v>
      </c>
      <c r="V2043" s="152">
        <v>1.5259212E9</v>
      </c>
      <c r="W2043" s="152">
        <v>94713.8315</v>
      </c>
      <c r="Y2043" s="152">
        <v>1.52262E9</v>
      </c>
      <c r="Z2043" s="152">
        <v>88765.5068</v>
      </c>
      <c r="AA2043" s="153">
        <f>IFERROR(__xludf.DUMMYFUNCTION("TO_DATE(INT((AB2043/(60*60*24))+""1/1/1970""))"),44193.0)</f>
        <v>44193</v>
      </c>
      <c r="AB2043" s="156">
        <v>1.6091892E9</v>
      </c>
      <c r="AC2043" s="156">
        <v>262239.3732</v>
      </c>
      <c r="AG2043" s="153">
        <f>IFERROR(__xludf.DUMMYFUNCTION("TO_DATE(INT((AH2043/(60*60*24))+""1/1/1970""))"),43788.0)</f>
        <v>43788</v>
      </c>
      <c r="AH2043" s="152">
        <v>1.574169176E9</v>
      </c>
      <c r="AI2043" s="152">
        <v>112440.1071</v>
      </c>
    </row>
    <row r="2044">
      <c r="A2044" s="156">
        <v>1.57866666E9</v>
      </c>
      <c r="B2044" s="156">
        <v>133672.109</v>
      </c>
      <c r="C2044" s="153">
        <f>IFERROR(__xludf.DUMMYFUNCTION("TO_DATE(INT((A2044/(60*60*24))+""1/1/1970""))"),43840.0)</f>
        <v>43840</v>
      </c>
      <c r="M2044" s="13">
        <v>1.5478452E9</v>
      </c>
      <c r="N2044" s="13">
        <v>31717.5165</v>
      </c>
      <c r="P2044" s="156">
        <v>1.5362928E9</v>
      </c>
      <c r="Q2044" s="156">
        <v>202154.0093</v>
      </c>
      <c r="S2044" s="156">
        <v>1.556028E9</v>
      </c>
      <c r="T2044" s="156">
        <v>10088.4658</v>
      </c>
      <c r="V2044" s="156">
        <v>1.5259608E9</v>
      </c>
      <c r="W2044" s="156">
        <v>94729.8927</v>
      </c>
      <c r="Y2044" s="156">
        <v>1.5226236E9</v>
      </c>
      <c r="Z2044" s="156">
        <v>88765.5068</v>
      </c>
      <c r="AA2044" s="153">
        <f>IFERROR(__xludf.DUMMYFUNCTION("TO_DATE(INT((AB2044/(60*60*24))+""1/1/1970""))"),44194.0)</f>
        <v>44194</v>
      </c>
      <c r="AB2044" s="152">
        <v>1.609218E9</v>
      </c>
      <c r="AC2044" s="152">
        <v>262239.3732</v>
      </c>
      <c r="AG2044" s="153">
        <f>IFERROR(__xludf.DUMMYFUNCTION("TO_DATE(INT((AH2044/(60*60*24))+""1/1/1970""))"),43788.0)</f>
        <v>43788</v>
      </c>
      <c r="AH2044" s="156">
        <v>1.574184975E9</v>
      </c>
      <c r="AI2044" s="156">
        <v>112300.2821</v>
      </c>
    </row>
    <row r="2045">
      <c r="A2045" s="152">
        <v>1.57869E9</v>
      </c>
      <c r="B2045" s="152">
        <v>133053.4068</v>
      </c>
      <c r="C2045" s="153">
        <f>IFERROR(__xludf.DUMMYFUNCTION("TO_DATE(INT((A2045/(60*60*24))+""1/1/1970""))"),43840.0)</f>
        <v>43840</v>
      </c>
      <c r="M2045" s="13">
        <v>1.547856E9</v>
      </c>
      <c r="N2045" s="13">
        <v>31571.1639</v>
      </c>
      <c r="P2045" s="152">
        <v>1.5363324E9</v>
      </c>
      <c r="Q2045" s="152">
        <v>202154.0093</v>
      </c>
      <c r="S2045" s="152">
        <v>1.5560496E9</v>
      </c>
      <c r="T2045" s="152">
        <v>10088.4658</v>
      </c>
      <c r="V2045" s="152">
        <v>1.5259932E9</v>
      </c>
      <c r="W2045" s="152">
        <v>94815.9867</v>
      </c>
      <c r="Y2045" s="152">
        <v>1.5226596E9</v>
      </c>
      <c r="Z2045" s="152">
        <v>88844.0838</v>
      </c>
      <c r="AA2045" s="153">
        <f>IFERROR(__xludf.DUMMYFUNCTION("TO_DATE(INT((AB2045/(60*60*24))+""1/1/1970""))"),44194.0)</f>
        <v>44194</v>
      </c>
      <c r="AB2045" s="156">
        <v>1.609254E9</v>
      </c>
      <c r="AC2045" s="156">
        <v>260272.5651</v>
      </c>
      <c r="AG2045" s="153">
        <f>IFERROR(__xludf.DUMMYFUNCTION("TO_DATE(INT((AH2045/(60*60*24))+""1/1/1970""))"),43788.0)</f>
        <v>43788</v>
      </c>
      <c r="AH2045" s="152">
        <v>1.574201012E9</v>
      </c>
      <c r="AI2045" s="152">
        <v>112191.7121</v>
      </c>
    </row>
    <row r="2046">
      <c r="A2046" s="156">
        <v>1.57892586E9</v>
      </c>
      <c r="B2046" s="156">
        <v>133374.9691</v>
      </c>
      <c r="C2046" s="153">
        <f>IFERROR(__xludf.DUMMYFUNCTION("TO_DATE(INT((A2046/(60*60*24))+""1/1/1970""))"),43843.0)</f>
        <v>43843</v>
      </c>
      <c r="M2046" s="13">
        <v>1.5479424E9</v>
      </c>
      <c r="N2046" s="13">
        <v>31571.1639</v>
      </c>
      <c r="P2046" s="156">
        <v>1.5363504E9</v>
      </c>
      <c r="Q2046" s="156">
        <v>202154.0093</v>
      </c>
      <c r="S2046" s="156">
        <v>1.5561144E9</v>
      </c>
      <c r="T2046" s="156">
        <v>10081.079</v>
      </c>
      <c r="V2046" s="156">
        <v>1.5260004E9</v>
      </c>
      <c r="W2046" s="156">
        <v>94889.0585</v>
      </c>
      <c r="Y2046" s="156">
        <v>1.5226992E9</v>
      </c>
      <c r="Z2046" s="156">
        <v>88844.0838</v>
      </c>
      <c r="AA2046" s="153">
        <f>IFERROR(__xludf.DUMMYFUNCTION("TO_DATE(INT((AB2046/(60*60*24))+""1/1/1970""))"),44194.0)</f>
        <v>44194</v>
      </c>
      <c r="AB2046" s="152">
        <v>1.609272E9</v>
      </c>
      <c r="AC2046" s="152">
        <v>258225.2824</v>
      </c>
      <c r="AG2046" s="153">
        <f>IFERROR(__xludf.DUMMYFUNCTION("TO_DATE(INT((AH2046/(60*60*24))+""1/1/1970""))"),43788.0)</f>
        <v>43788</v>
      </c>
      <c r="AH2046" s="156">
        <v>1.574207928E9</v>
      </c>
      <c r="AI2046" s="156">
        <v>112191.7121</v>
      </c>
    </row>
    <row r="2047">
      <c r="A2047" s="152">
        <v>1.5789492E9</v>
      </c>
      <c r="B2047" s="152">
        <v>133965.1785</v>
      </c>
      <c r="C2047" s="153">
        <f>IFERROR(__xludf.DUMMYFUNCTION("TO_DATE(INT((A2047/(60*60*24))+""1/1/1970""))"),43843.0)</f>
        <v>43843</v>
      </c>
      <c r="M2047" s="13">
        <v>1.5480288E9</v>
      </c>
      <c r="N2047" s="13">
        <v>31584.6631</v>
      </c>
      <c r="P2047" s="152">
        <v>1.5363792E9</v>
      </c>
      <c r="Q2047" s="152">
        <v>201426.3563</v>
      </c>
      <c r="S2047" s="152">
        <v>1.556136E9</v>
      </c>
      <c r="T2047" s="152">
        <v>10081.079</v>
      </c>
      <c r="V2047" s="152">
        <v>1.52604E9</v>
      </c>
      <c r="W2047" s="152">
        <v>94849.2239</v>
      </c>
      <c r="Y2047" s="152">
        <v>1.52271E9</v>
      </c>
      <c r="Z2047" s="152">
        <v>88844.0838</v>
      </c>
      <c r="AA2047" s="153">
        <f>IFERROR(__xludf.DUMMYFUNCTION("TO_DATE(INT((AB2047/(60*60*24))+""1/1/1970""))"),44194.0)</f>
        <v>44194</v>
      </c>
      <c r="AB2047" s="156">
        <v>1.6092756E9</v>
      </c>
      <c r="AC2047" s="156">
        <v>259078.4291</v>
      </c>
      <c r="AG2047" s="153">
        <f>IFERROR(__xludf.DUMMYFUNCTION("TO_DATE(INT((AH2047/(60*60*24))+""1/1/1970""))"),43789.0)</f>
        <v>43789</v>
      </c>
      <c r="AH2047" s="152">
        <v>1.574218141E9</v>
      </c>
      <c r="AI2047" s="152">
        <v>112191.7121</v>
      </c>
    </row>
    <row r="2048">
      <c r="A2048" s="156">
        <v>1.57901226E9</v>
      </c>
      <c r="B2048" s="156">
        <v>133847.1366</v>
      </c>
      <c r="C2048" s="153">
        <f>IFERROR(__xludf.DUMMYFUNCTION("TO_DATE(INT((A2048/(60*60*24))+""1/1/1970""))"),43844.0)</f>
        <v>43844</v>
      </c>
      <c r="M2048" s="13">
        <v>1.5481152E9</v>
      </c>
      <c r="N2048" s="13">
        <v>31582.5751</v>
      </c>
      <c r="P2048" s="156">
        <v>1.536588E9</v>
      </c>
      <c r="Q2048" s="156">
        <v>201426.3563</v>
      </c>
      <c r="S2048" s="156">
        <v>1.5562008E9</v>
      </c>
      <c r="T2048" s="156">
        <v>10062.7491</v>
      </c>
      <c r="V2048" s="156">
        <v>1.5260724E9</v>
      </c>
      <c r="W2048" s="156">
        <v>94843.3022</v>
      </c>
      <c r="Y2048" s="156">
        <v>1.5227388E9</v>
      </c>
      <c r="Z2048" s="156">
        <v>88983.576</v>
      </c>
      <c r="AA2048" s="153">
        <f>IFERROR(__xludf.DUMMYFUNCTION("TO_DATE(INT((AB2048/(60*60*24))+""1/1/1970""))"),44195.0)</f>
        <v>44195</v>
      </c>
      <c r="AB2048" s="152">
        <v>1.6093044E9</v>
      </c>
      <c r="AC2048" s="152">
        <v>259078.4291</v>
      </c>
      <c r="AG2048" s="153">
        <f>IFERROR(__xludf.DUMMYFUNCTION("TO_DATE(INT((AH2048/(60*60*24))+""1/1/1970""))"),43789.0)</f>
        <v>43789</v>
      </c>
      <c r="AH2048" s="156">
        <v>1.574233983E9</v>
      </c>
      <c r="AI2048" s="156">
        <v>112191.7121</v>
      </c>
    </row>
    <row r="2049">
      <c r="A2049" s="152">
        <v>1.5790356E9</v>
      </c>
      <c r="B2049" s="152">
        <v>133761.658</v>
      </c>
      <c r="C2049" s="153">
        <f>IFERROR(__xludf.DUMMYFUNCTION("TO_DATE(INT((A2049/(60*60*24))+""1/1/1970""))"),43844.0)</f>
        <v>43844</v>
      </c>
      <c r="M2049" s="13">
        <v>1.5481692E9</v>
      </c>
      <c r="N2049" s="13">
        <v>31582.5751</v>
      </c>
      <c r="P2049" s="152">
        <v>1.5366096E9</v>
      </c>
      <c r="Q2049" s="152">
        <v>201426.3563</v>
      </c>
      <c r="S2049" s="152">
        <v>1.5562224E9</v>
      </c>
      <c r="T2049" s="152">
        <v>10062.7491</v>
      </c>
      <c r="V2049" s="152">
        <v>1.5262488E9</v>
      </c>
      <c r="W2049" s="152">
        <v>94843.7314</v>
      </c>
      <c r="Y2049" s="152">
        <v>1.5227784E9</v>
      </c>
      <c r="Z2049" s="152">
        <v>88983.576</v>
      </c>
      <c r="AA2049" s="153">
        <f>IFERROR(__xludf.DUMMYFUNCTION("TO_DATE(INT((AB2049/(60*60*24))+""1/1/1970""))"),44195.0)</f>
        <v>44195</v>
      </c>
      <c r="AB2049" s="156">
        <v>1.6093404E9</v>
      </c>
      <c r="AC2049" s="156">
        <v>261783.1163</v>
      </c>
      <c r="AG2049" s="153">
        <f>IFERROR(__xludf.DUMMYFUNCTION("TO_DATE(INT((AH2049/(60*60*24))+""1/1/1970""))"),43789.0)</f>
        <v>43789</v>
      </c>
      <c r="AH2049" s="152">
        <v>1.574249782E9</v>
      </c>
      <c r="AI2049" s="152">
        <v>112191.7121</v>
      </c>
    </row>
    <row r="2050">
      <c r="A2050" s="156">
        <v>1.57909866E9</v>
      </c>
      <c r="B2050" s="156">
        <v>133720.9539</v>
      </c>
      <c r="C2050" s="153">
        <f>IFERROR(__xludf.DUMMYFUNCTION("TO_DATE(INT((A2050/(60*60*24))+""1/1/1970""))"),43845.0)</f>
        <v>43845</v>
      </c>
      <c r="M2050" s="13">
        <v>1.5481908E9</v>
      </c>
      <c r="N2050" s="13">
        <v>31582.5751</v>
      </c>
      <c r="P2050" s="156">
        <v>1.5366384E9</v>
      </c>
      <c r="Q2050" s="156">
        <v>202037.6567</v>
      </c>
      <c r="S2050" s="156">
        <v>1.5562872E9</v>
      </c>
      <c r="T2050" s="156">
        <v>10058.3595</v>
      </c>
      <c r="V2050" s="156">
        <v>1.5262524E9</v>
      </c>
      <c r="W2050" s="156">
        <v>94844.3264</v>
      </c>
      <c r="Y2050" s="156">
        <v>1.5227964E9</v>
      </c>
      <c r="Z2050" s="156">
        <v>88983.576</v>
      </c>
      <c r="AA2050" s="153">
        <f>IFERROR(__xludf.DUMMYFUNCTION("TO_DATE(INT((AB2050/(60*60*24))+""1/1/1970""))"),44195.0)</f>
        <v>44195</v>
      </c>
      <c r="AB2050" s="152">
        <v>1.6093584E9</v>
      </c>
      <c r="AC2050" s="152">
        <v>263379.064</v>
      </c>
      <c r="AG2050" s="153">
        <f>IFERROR(__xludf.DUMMYFUNCTION("TO_DATE(INT((AH2050/(60*60*24))+""1/1/1970""))"),43789.0)</f>
        <v>43789</v>
      </c>
      <c r="AH2050" s="156">
        <v>1.574265575E9</v>
      </c>
      <c r="AI2050" s="156">
        <v>111510.6821</v>
      </c>
    </row>
    <row r="2051">
      <c r="A2051" s="152">
        <v>1.579122E9</v>
      </c>
      <c r="B2051" s="152">
        <v>134062.8683</v>
      </c>
      <c r="C2051" s="153">
        <f>IFERROR(__xludf.DUMMYFUNCTION("TO_DATE(INT((A2051/(60*60*24))+""1/1/1970""))"),43845.0)</f>
        <v>43845</v>
      </c>
      <c r="M2051" s="13">
        <v>1.5482556E9</v>
      </c>
      <c r="N2051" s="13">
        <v>31655.9852</v>
      </c>
      <c r="P2051" s="152">
        <v>1.536678E9</v>
      </c>
      <c r="Q2051" s="152">
        <v>202037.6567</v>
      </c>
      <c r="S2051" s="152">
        <v>1.5563088E9</v>
      </c>
      <c r="T2051" s="152">
        <v>10058.3595</v>
      </c>
      <c r="V2051" s="152">
        <v>1.5262884E9</v>
      </c>
      <c r="W2051" s="152">
        <v>94835.8654</v>
      </c>
      <c r="Y2051" s="152">
        <v>1.522818E9</v>
      </c>
      <c r="Z2051" s="152">
        <v>89094.2326</v>
      </c>
      <c r="AA2051" s="153">
        <f>IFERROR(__xludf.DUMMYFUNCTION("TO_DATE(INT((AB2051/(60*60*24))+""1/1/1970""))"),44195.0)</f>
        <v>44195</v>
      </c>
      <c r="AB2051" s="156">
        <v>1.609362E9</v>
      </c>
      <c r="AC2051" s="156">
        <v>264497.3671</v>
      </c>
      <c r="AG2051" s="153">
        <f>IFERROR(__xludf.DUMMYFUNCTION("TO_DATE(INT((AH2051/(60*60*24))+""1/1/1970""))"),43789.0)</f>
        <v>43789</v>
      </c>
      <c r="AH2051" s="152">
        <v>1.57428138E9</v>
      </c>
      <c r="AI2051" s="152">
        <v>111653.7971</v>
      </c>
    </row>
    <row r="2052">
      <c r="A2052" s="156">
        <v>1.57918506E9</v>
      </c>
      <c r="B2052" s="156">
        <v>134644.9368</v>
      </c>
      <c r="C2052" s="153">
        <f>IFERROR(__xludf.DUMMYFUNCTION("TO_DATE(INT((A2052/(60*60*24))+""1/1/1970""))"),43846.0)</f>
        <v>43846</v>
      </c>
      <c r="M2052" s="13">
        <v>1.5482772E9</v>
      </c>
      <c r="N2052" s="13">
        <v>31655.9852</v>
      </c>
      <c r="P2052" s="156">
        <v>1.536696E9</v>
      </c>
      <c r="Q2052" s="156">
        <v>202037.6567</v>
      </c>
      <c r="S2052" s="156">
        <v>1.5563232E9</v>
      </c>
      <c r="T2052" s="156">
        <v>10063.452</v>
      </c>
      <c r="V2052" s="156">
        <v>1.526328E9</v>
      </c>
      <c r="W2052" s="156">
        <v>94833.5861</v>
      </c>
      <c r="Y2052" s="156">
        <v>1.5228576E9</v>
      </c>
      <c r="Z2052" s="156">
        <v>89094.2326</v>
      </c>
      <c r="AA2052" s="153">
        <f>IFERROR(__xludf.DUMMYFUNCTION("TO_DATE(INT((AB2052/(60*60*24))+""1/1/1970""))"),44196.0)</f>
        <v>44196</v>
      </c>
      <c r="AB2052" s="152">
        <v>1.6093908E9</v>
      </c>
      <c r="AC2052" s="152">
        <v>264497.3671</v>
      </c>
      <c r="AG2052" s="153">
        <f>IFERROR(__xludf.DUMMYFUNCTION("TO_DATE(INT((AH2052/(60*60*24))+""1/1/1970""))"),43789.0)</f>
        <v>43789</v>
      </c>
      <c r="AH2052" s="156">
        <v>1.574294146E9</v>
      </c>
      <c r="AI2052" s="156">
        <v>111653.7971</v>
      </c>
    </row>
    <row r="2053">
      <c r="A2053" s="152">
        <v>1.5792084E9</v>
      </c>
      <c r="B2053" s="152">
        <v>135174.0901</v>
      </c>
      <c r="C2053" s="153">
        <f>IFERROR(__xludf.DUMMYFUNCTION("TO_DATE(INT((A2053/(60*60*24))+""1/1/1970""))"),43846.0)</f>
        <v>43846</v>
      </c>
      <c r="M2053" s="13">
        <v>1.548342E9</v>
      </c>
      <c r="N2053" s="13">
        <v>31544.4434</v>
      </c>
      <c r="P2053" s="152">
        <v>1.5367248E9</v>
      </c>
      <c r="Q2053" s="152">
        <v>203157.2241</v>
      </c>
      <c r="S2053" s="152">
        <v>1.556496E9</v>
      </c>
      <c r="T2053" s="152">
        <v>10062.5544</v>
      </c>
      <c r="V2053" s="152">
        <v>1.5263388E9</v>
      </c>
      <c r="W2053" s="152">
        <v>94831.8604</v>
      </c>
      <c r="Y2053" s="152">
        <v>1.5228828E9</v>
      </c>
      <c r="Z2053" s="152">
        <v>89094.2326</v>
      </c>
      <c r="AA2053" s="153">
        <f>IFERROR(__xludf.DUMMYFUNCTION("TO_DATE(INT((AB2053/(60*60*24))+""1/1/1970""))"),44196.0)</f>
        <v>44196</v>
      </c>
      <c r="AB2053" s="156">
        <v>1.6094268E9</v>
      </c>
      <c r="AC2053" s="156">
        <v>260739.5539</v>
      </c>
      <c r="AG2053" s="153">
        <f>IFERROR(__xludf.DUMMYFUNCTION("TO_DATE(INT((AH2053/(60*60*24))+""1/1/1970""))"),43790.0)</f>
        <v>43790</v>
      </c>
      <c r="AH2053" s="152">
        <v>1.574297566E9</v>
      </c>
      <c r="AI2053" s="152">
        <v>111653.7971</v>
      </c>
    </row>
    <row r="2054">
      <c r="A2054" s="156">
        <v>1.57927146E9</v>
      </c>
      <c r="B2054" s="156">
        <v>135454.9483</v>
      </c>
      <c r="C2054" s="153">
        <f>IFERROR(__xludf.DUMMYFUNCTION("TO_DATE(INT((A2054/(60*60*24))+""1/1/1970""))"),43847.0)</f>
        <v>43847</v>
      </c>
      <c r="M2054" s="13">
        <v>1.5483636E9</v>
      </c>
      <c r="N2054" s="13">
        <v>31544.4434</v>
      </c>
      <c r="P2054" s="156">
        <v>1.5367644E9</v>
      </c>
      <c r="Q2054" s="156">
        <v>203157.2241</v>
      </c>
      <c r="S2054" s="156">
        <v>1.5565464E9</v>
      </c>
      <c r="T2054" s="156">
        <v>10062.5544</v>
      </c>
      <c r="V2054" s="156">
        <v>1.5263676E9</v>
      </c>
      <c r="W2054" s="156">
        <v>94826.9383</v>
      </c>
      <c r="Y2054" s="156">
        <v>1.5228972E9</v>
      </c>
      <c r="Z2054" s="156">
        <v>89026.8294</v>
      </c>
      <c r="AA2054" s="153">
        <f>IFERROR(__xludf.DUMMYFUNCTION("TO_DATE(INT((AB2054/(60*60*24))+""1/1/1970""))"),44196.0)</f>
        <v>44196</v>
      </c>
      <c r="AB2054" s="152">
        <v>1.6094448E9</v>
      </c>
      <c r="AC2054" s="152">
        <v>261506.7553</v>
      </c>
      <c r="AG2054" s="153">
        <f>IFERROR(__xludf.DUMMYFUNCTION("TO_DATE(INT((AH2054/(60*60*24))+""1/1/1970""))"),43790.0)</f>
        <v>43790</v>
      </c>
      <c r="AH2054" s="156">
        <v>1.574314376E9</v>
      </c>
      <c r="AI2054" s="156">
        <v>111653.7971</v>
      </c>
    </row>
    <row r="2055">
      <c r="A2055" s="152">
        <v>1.5792948E9</v>
      </c>
      <c r="B2055" s="152">
        <v>135593.3422</v>
      </c>
      <c r="C2055" s="153">
        <f>IFERROR(__xludf.DUMMYFUNCTION("TO_DATE(INT((A2055/(60*60*24))+""1/1/1970""))"),43847.0)</f>
        <v>43847</v>
      </c>
      <c r="M2055" s="13">
        <v>1.5484284E9</v>
      </c>
      <c r="N2055" s="13">
        <v>31488.5934</v>
      </c>
      <c r="P2055" s="152">
        <v>1.5367824E9</v>
      </c>
      <c r="Q2055" s="152">
        <v>203157.2241</v>
      </c>
      <c r="S2055" s="152">
        <v>1.556568E9</v>
      </c>
      <c r="T2055" s="152">
        <v>10062.5544</v>
      </c>
      <c r="V2055" s="152">
        <v>1.5264072E9</v>
      </c>
      <c r="W2055" s="152">
        <v>94808.3582</v>
      </c>
      <c r="Y2055" s="152">
        <v>1.5229368E9</v>
      </c>
      <c r="Z2055" s="152">
        <v>89026.8294</v>
      </c>
      <c r="AA2055" s="153">
        <f>IFERROR(__xludf.DUMMYFUNCTION("TO_DATE(INT((AB2055/(60*60*24))+""1/1/1970""))"),44196.0)</f>
        <v>44196</v>
      </c>
      <c r="AB2055" s="156">
        <v>1.6094484E9</v>
      </c>
      <c r="AC2055" s="156">
        <v>261971.0396</v>
      </c>
      <c r="AG2055" s="153">
        <f>IFERROR(__xludf.DUMMYFUNCTION("TO_DATE(INT((AH2055/(60*60*24))+""1/1/1970""))"),43790.0)</f>
        <v>43790</v>
      </c>
      <c r="AH2055" s="152">
        <v>1.574330318E9</v>
      </c>
      <c r="AI2055" s="152">
        <v>111653.7971</v>
      </c>
    </row>
    <row r="2056">
      <c r="A2056" s="156">
        <v>1.57961706E9</v>
      </c>
      <c r="B2056" s="156">
        <v>135263.6391</v>
      </c>
      <c r="C2056" s="153">
        <f>IFERROR(__xludf.DUMMYFUNCTION("TO_DATE(INT((A2056/(60*60*24))+""1/1/1970""))"),43851.0)</f>
        <v>43851</v>
      </c>
      <c r="M2056" s="13">
        <v>1.54845E9</v>
      </c>
      <c r="N2056" s="13">
        <v>31488.5934</v>
      </c>
      <c r="P2056" s="156">
        <v>1.5368112E9</v>
      </c>
      <c r="Q2056" s="156">
        <v>203199.6248</v>
      </c>
      <c r="S2056" s="156">
        <v>1.5566328E9</v>
      </c>
      <c r="T2056" s="156">
        <v>10067.7898</v>
      </c>
      <c r="V2056" s="156">
        <v>1.5264252E9</v>
      </c>
      <c r="W2056" s="156">
        <v>94810.5997</v>
      </c>
      <c r="Y2056" s="156">
        <v>1.5229692E9</v>
      </c>
      <c r="Z2056" s="156">
        <v>89026.8294</v>
      </c>
      <c r="AB2056" s="152"/>
      <c r="AC2056" s="152"/>
      <c r="AG2056" s="153">
        <f>IFERROR(__xludf.DUMMYFUNCTION("TO_DATE(INT((AH2056/(60*60*24))+""1/1/1970""))"),43790.0)</f>
        <v>43790</v>
      </c>
      <c r="AH2056" s="156">
        <v>1.574346178E9</v>
      </c>
      <c r="AI2056" s="156">
        <v>111653.7971</v>
      </c>
    </row>
    <row r="2057">
      <c r="A2057" s="152">
        <v>1.5796404E9</v>
      </c>
      <c r="B2057" s="152">
        <v>135328.7656</v>
      </c>
      <c r="C2057" s="153">
        <f>IFERROR(__xludf.DUMMYFUNCTION("TO_DATE(INT((A2057/(60*60*24))+""1/1/1970""))"),43851.0)</f>
        <v>43851</v>
      </c>
      <c r="M2057" s="13">
        <v>1.5484608E9</v>
      </c>
      <c r="N2057" s="13">
        <v>31499.8082</v>
      </c>
      <c r="P2057" s="152">
        <v>1.5368508E9</v>
      </c>
      <c r="Q2057" s="152">
        <v>203199.6248</v>
      </c>
      <c r="S2057" s="152">
        <v>1.5566544E9</v>
      </c>
      <c r="T2057" s="152">
        <v>10067.7898</v>
      </c>
      <c r="V2057" s="152">
        <v>1.5264468E9</v>
      </c>
      <c r="W2057" s="152">
        <v>94810.596</v>
      </c>
      <c r="Y2057" s="152">
        <v>1.5229764E9</v>
      </c>
      <c r="Z2057" s="152">
        <v>89307.9765</v>
      </c>
      <c r="AG2057" s="153">
        <f>IFERROR(__xludf.DUMMYFUNCTION("TO_DATE(INT((AH2057/(60*60*24))+""1/1/1970""))"),43790.0)</f>
        <v>43790</v>
      </c>
      <c r="AH2057" s="152">
        <v>1.57436202E9</v>
      </c>
      <c r="AI2057" s="152">
        <v>111721.9347</v>
      </c>
    </row>
    <row r="2058">
      <c r="A2058" s="156">
        <v>1.57970346E9</v>
      </c>
      <c r="B2058" s="156">
        <v>135658.4688</v>
      </c>
      <c r="C2058" s="153">
        <f>IFERROR(__xludf.DUMMYFUNCTION("TO_DATE(INT((A2058/(60*60*24))+""1/1/1970""))"),43852.0)</f>
        <v>43852</v>
      </c>
      <c r="M2058" s="13">
        <v>1.5485472E9</v>
      </c>
      <c r="N2058" s="13">
        <v>31499.8082</v>
      </c>
      <c r="P2058" s="156">
        <v>1.5368688E9</v>
      </c>
      <c r="Q2058" s="156">
        <v>203199.6248</v>
      </c>
      <c r="S2058" s="156">
        <v>1.5567192E9</v>
      </c>
      <c r="T2058" s="156">
        <v>10063.9639</v>
      </c>
      <c r="V2058" s="156">
        <v>1.5264864E9</v>
      </c>
      <c r="W2058" s="156">
        <v>94813.3204</v>
      </c>
      <c r="Y2058" s="156">
        <v>1.523016E9</v>
      </c>
      <c r="Z2058" s="156">
        <v>89307.9765</v>
      </c>
      <c r="AG2058" s="153">
        <f>IFERROR(__xludf.DUMMYFUNCTION("TO_DATE(INT((AH2058/(60*60*24))+""1/1/1970""))"),43790.0)</f>
        <v>43790</v>
      </c>
      <c r="AH2058" s="156">
        <v>1.574377831E9</v>
      </c>
      <c r="AI2058" s="156">
        <v>111664.5166</v>
      </c>
    </row>
    <row r="2059">
      <c r="A2059" s="152">
        <v>1.5797268E9</v>
      </c>
      <c r="B2059" s="152">
        <v>135345.0473</v>
      </c>
      <c r="C2059" s="153">
        <f>IFERROR(__xludf.DUMMYFUNCTION("TO_DATE(INT((A2059/(60*60*24))+""1/1/1970""))"),43852.0)</f>
        <v>43852</v>
      </c>
      <c r="M2059" s="13">
        <v>1.5486336E9</v>
      </c>
      <c r="N2059" s="13">
        <v>31517.9511</v>
      </c>
      <c r="P2059" s="152">
        <v>1.5368976E9</v>
      </c>
      <c r="Q2059" s="152">
        <v>205023.4097</v>
      </c>
      <c r="S2059" s="152">
        <v>1.5567408E9</v>
      </c>
      <c r="T2059" s="152">
        <v>10063.9639</v>
      </c>
      <c r="V2059" s="152">
        <v>1.5265116E9</v>
      </c>
      <c r="W2059" s="152">
        <v>94813.4777</v>
      </c>
      <c r="Y2059" s="152">
        <v>1.5230484E9</v>
      </c>
      <c r="Z2059" s="152">
        <v>89307.9765</v>
      </c>
      <c r="AG2059" s="153">
        <f>IFERROR(__xludf.DUMMYFUNCTION("TO_DATE(INT((AH2059/(60*60*24))+""1/1/1970""))"),43790.0)</f>
        <v>43790</v>
      </c>
      <c r="AH2059" s="152">
        <v>1.574380756E9</v>
      </c>
      <c r="AI2059" s="152">
        <v>111664.5166</v>
      </c>
    </row>
    <row r="2060">
      <c r="A2060" s="156">
        <v>1.57978986E9</v>
      </c>
      <c r="B2060" s="156">
        <v>135041.8018</v>
      </c>
      <c r="C2060" s="153">
        <f>IFERROR(__xludf.DUMMYFUNCTION("TO_DATE(INT((A2060/(60*60*24))+""1/1/1970""))"),43853.0)</f>
        <v>43853</v>
      </c>
      <c r="M2060" s="13">
        <v>1.5486876E9</v>
      </c>
      <c r="N2060" s="13">
        <v>31517.9511</v>
      </c>
      <c r="P2060" s="156">
        <v>1.5369372E9</v>
      </c>
      <c r="Q2060" s="156">
        <v>205023.4097</v>
      </c>
      <c r="S2060" s="156">
        <v>1.5568056E9</v>
      </c>
      <c r="T2060" s="156">
        <v>10051.2914</v>
      </c>
      <c r="V2060" s="156">
        <v>1.526526E9</v>
      </c>
      <c r="W2060" s="156">
        <v>94816.3366</v>
      </c>
      <c r="Y2060" s="156">
        <v>1.5230592E9</v>
      </c>
      <c r="Z2060" s="156">
        <v>89069.7223</v>
      </c>
      <c r="AG2060" s="153">
        <f>IFERROR(__xludf.DUMMYFUNCTION("TO_DATE(INT((AH2060/(60*60*24))+""1/1/1970""))"),43791.0)</f>
        <v>43791</v>
      </c>
      <c r="AH2060" s="156">
        <v>1.574393913E9</v>
      </c>
      <c r="AI2060" s="156">
        <v>111664.5166</v>
      </c>
    </row>
    <row r="2061">
      <c r="A2061" s="152">
        <v>1.5798132E9</v>
      </c>
      <c r="B2061" s="152">
        <v>135499.7228</v>
      </c>
      <c r="C2061" s="153">
        <f>IFERROR(__xludf.DUMMYFUNCTION("TO_DATE(INT((A2061/(60*60*24))+""1/1/1970""))"),43853.0)</f>
        <v>43853</v>
      </c>
      <c r="M2061" s="13">
        <v>1.5487092E9</v>
      </c>
      <c r="N2061" s="13">
        <v>31517.9511</v>
      </c>
      <c r="P2061" s="152">
        <v>1.5369552E9</v>
      </c>
      <c r="Q2061" s="152">
        <v>205023.4097</v>
      </c>
      <c r="S2061" s="152">
        <v>1.5568272E9</v>
      </c>
      <c r="T2061" s="152">
        <v>10051.2914</v>
      </c>
      <c r="V2061" s="152">
        <v>1.5265656E9</v>
      </c>
      <c r="W2061" s="152">
        <v>94800.6586</v>
      </c>
      <c r="Y2061" s="152">
        <v>1.5232248E9</v>
      </c>
      <c r="Z2061" s="152">
        <v>89069.7223</v>
      </c>
      <c r="AG2061" s="153">
        <f>IFERROR(__xludf.DUMMYFUNCTION("TO_DATE(INT((AH2061/(60*60*24))+""1/1/1970""))"),43791.0)</f>
        <v>43791</v>
      </c>
      <c r="AH2061" s="152">
        <v>1.57440978E9</v>
      </c>
      <c r="AI2061" s="152">
        <v>111664.5166</v>
      </c>
    </row>
    <row r="2062">
      <c r="A2062" s="156">
        <v>1.57987626E9</v>
      </c>
      <c r="B2062" s="156">
        <v>135784.6515</v>
      </c>
      <c r="C2062" s="153">
        <f>IFERROR(__xludf.DUMMYFUNCTION("TO_DATE(INT((A2062/(60*60*24))+""1/1/1970""))"),43854.0)</f>
        <v>43854</v>
      </c>
      <c r="M2062" s="13">
        <v>1.548774E9</v>
      </c>
      <c r="N2062" s="13">
        <v>31639.1557</v>
      </c>
      <c r="P2062" s="156">
        <v>1.536984E9</v>
      </c>
      <c r="Q2062" s="156">
        <v>205118.0714</v>
      </c>
      <c r="S2062" s="156">
        <v>1.556892E9</v>
      </c>
      <c r="T2062" s="156">
        <v>10047.3161</v>
      </c>
      <c r="V2062" s="156">
        <v>1.526598E9</v>
      </c>
      <c r="W2062" s="156">
        <v>94796.5193</v>
      </c>
      <c r="Y2062" s="156">
        <v>1.5232284E9</v>
      </c>
      <c r="Z2062" s="156">
        <v>89069.7223</v>
      </c>
      <c r="AG2062" s="153">
        <f>IFERROR(__xludf.DUMMYFUNCTION("TO_DATE(INT((AH2062/(60*60*24))+""1/1/1970""))"),43791.0)</f>
        <v>43791</v>
      </c>
      <c r="AH2062" s="156">
        <v>1.57442557E9</v>
      </c>
      <c r="AI2062" s="156">
        <v>111664.5166</v>
      </c>
    </row>
    <row r="2063">
      <c r="A2063" s="152">
        <v>1.5798996E9</v>
      </c>
      <c r="B2063" s="152">
        <v>134298.952</v>
      </c>
      <c r="C2063" s="153">
        <f>IFERROR(__xludf.DUMMYFUNCTION("TO_DATE(INT((A2063/(60*60*24))+""1/1/1970""))"),43854.0)</f>
        <v>43854</v>
      </c>
      <c r="M2063" s="13">
        <v>1.5487956E9</v>
      </c>
      <c r="N2063" s="13">
        <v>31639.1557</v>
      </c>
      <c r="P2063" s="152">
        <v>1.5371928E9</v>
      </c>
      <c r="Q2063" s="152">
        <v>205118.0714</v>
      </c>
      <c r="S2063" s="152">
        <v>1.5569136E9</v>
      </c>
      <c r="T2063" s="152">
        <v>10047.3161</v>
      </c>
      <c r="V2063" s="152">
        <v>1.5266052E9</v>
      </c>
      <c r="W2063" s="152">
        <v>94791.9876</v>
      </c>
      <c r="Y2063" s="152">
        <v>1.5232644E9</v>
      </c>
      <c r="Z2063" s="152">
        <v>89143.2531</v>
      </c>
      <c r="AG2063" s="153">
        <f>IFERROR(__xludf.DUMMYFUNCTION("TO_DATE(INT((AH2063/(60*60*24))+""1/1/1970""))"),43791.0)</f>
        <v>43791</v>
      </c>
      <c r="AH2063" s="152">
        <v>1.574441374E9</v>
      </c>
      <c r="AI2063" s="152">
        <v>112034.0992</v>
      </c>
    </row>
    <row r="2064">
      <c r="A2064" s="156">
        <v>1.58013546E9</v>
      </c>
      <c r="B2064" s="156">
        <v>131929.9738</v>
      </c>
      <c r="C2064" s="153">
        <f>IFERROR(__xludf.DUMMYFUNCTION("TO_DATE(INT((A2064/(60*60*24))+""1/1/1970""))"),43857.0)</f>
        <v>43857</v>
      </c>
      <c r="M2064" s="13">
        <v>1.5488604E9</v>
      </c>
      <c r="N2064" s="13">
        <v>31587.877</v>
      </c>
      <c r="P2064" s="156">
        <v>1.5372144E9</v>
      </c>
      <c r="Q2064" s="156">
        <v>205118.0714</v>
      </c>
      <c r="S2064" s="156">
        <v>1.556928E9</v>
      </c>
      <c r="T2064" s="156">
        <v>10040.469</v>
      </c>
      <c r="V2064" s="156">
        <v>1.5266448E9</v>
      </c>
      <c r="W2064" s="156">
        <v>94712.8182</v>
      </c>
      <c r="Y2064" s="156">
        <v>1.523304E9</v>
      </c>
      <c r="Z2064" s="156">
        <v>89143.2531</v>
      </c>
      <c r="AG2064" s="153">
        <f>IFERROR(__xludf.DUMMYFUNCTION("TO_DATE(INT((AH2064/(60*60*24))+""1/1/1970""))"),43791.0)</f>
        <v>43791</v>
      </c>
      <c r="AH2064" s="156">
        <v>1.574457277E9</v>
      </c>
      <c r="AI2064" s="156">
        <v>112034.0992</v>
      </c>
    </row>
    <row r="2065">
      <c r="A2065" s="152">
        <v>1.5801588E9</v>
      </c>
      <c r="B2065" s="152">
        <v>132153.8463</v>
      </c>
      <c r="C2065" s="153">
        <f>IFERROR(__xludf.DUMMYFUNCTION("TO_DATE(INT((A2065/(60*60*24))+""1/1/1970""))"),43857.0)</f>
        <v>43857</v>
      </c>
      <c r="M2065" s="13">
        <v>1.548882E9</v>
      </c>
      <c r="N2065" s="13">
        <v>31587.877</v>
      </c>
      <c r="P2065" s="152">
        <v>1.5372432E9</v>
      </c>
      <c r="Q2065" s="152">
        <v>203397.4123</v>
      </c>
      <c r="S2065" s="152">
        <v>1.5571008E9</v>
      </c>
      <c r="T2065" s="152">
        <v>10029.2192</v>
      </c>
      <c r="V2065" s="152">
        <v>1.5266772E9</v>
      </c>
      <c r="W2065" s="152">
        <v>95038.8227</v>
      </c>
      <c r="Y2065" s="152">
        <v>1.5233148E9</v>
      </c>
      <c r="Z2065" s="152">
        <v>89143.2531</v>
      </c>
      <c r="AG2065" s="153">
        <f>IFERROR(__xludf.DUMMYFUNCTION("TO_DATE(INT((AH2065/(60*60*24))+""1/1/1970""))"),43791.0)</f>
        <v>43791</v>
      </c>
      <c r="AH2065" s="152">
        <v>1.574467175E9</v>
      </c>
      <c r="AI2065" s="152">
        <v>112034.0992</v>
      </c>
    </row>
    <row r="2066">
      <c r="A2066" s="156">
        <v>1.58022186E9</v>
      </c>
      <c r="B2066" s="156">
        <v>132866.1679</v>
      </c>
      <c r="C2066" s="153">
        <f>IFERROR(__xludf.DUMMYFUNCTION("TO_DATE(INT((A2066/(60*60*24))+""1/1/1970""))"),43858.0)</f>
        <v>43858</v>
      </c>
      <c r="M2066" s="13">
        <v>1.5489468E9</v>
      </c>
      <c r="N2066" s="13">
        <v>31514.2252</v>
      </c>
      <c r="P2066" s="156">
        <v>1.5372828E9</v>
      </c>
      <c r="Q2066" s="156">
        <v>203397.4123</v>
      </c>
      <c r="S2066" s="156">
        <v>1.5571512E9</v>
      </c>
      <c r="T2066" s="156">
        <v>10029.2192</v>
      </c>
      <c r="V2066" s="156">
        <v>1.5268536E9</v>
      </c>
      <c r="W2066" s="156">
        <v>94884.1716</v>
      </c>
      <c r="Y2066" s="156">
        <v>1.5233436E9</v>
      </c>
      <c r="Z2066" s="156">
        <v>88789.2961</v>
      </c>
      <c r="AG2066" s="153">
        <f>IFERROR(__xludf.DUMMYFUNCTION("TO_DATE(INT((AH2066/(60*60*24))+""1/1/1970""))"),43792.0)</f>
        <v>43792</v>
      </c>
      <c r="AH2066" s="156">
        <v>1.574474161E9</v>
      </c>
      <c r="AI2066" s="156">
        <v>112034.0992</v>
      </c>
    </row>
    <row r="2067">
      <c r="A2067" s="152">
        <v>1.5802452E9</v>
      </c>
      <c r="B2067" s="152">
        <v>133533.7151</v>
      </c>
      <c r="C2067" s="153">
        <f>IFERROR(__xludf.DUMMYFUNCTION("TO_DATE(INT((A2067/(60*60*24))+""1/1/1970""))"),43858.0)</f>
        <v>43858</v>
      </c>
      <c r="M2067" s="13">
        <v>1.5489684E9</v>
      </c>
      <c r="N2067" s="13">
        <v>31514.2252</v>
      </c>
      <c r="P2067" s="152">
        <v>1.5373008E9</v>
      </c>
      <c r="Q2067" s="152">
        <v>203397.4123</v>
      </c>
      <c r="S2067" s="152">
        <v>1.5571728E9</v>
      </c>
      <c r="T2067" s="152">
        <v>10029.2192</v>
      </c>
      <c r="V2067" s="152">
        <v>1.5268572E9</v>
      </c>
      <c r="W2067" s="152">
        <v>94922.4243</v>
      </c>
      <c r="Y2067" s="152">
        <v>1.5233832E9</v>
      </c>
      <c r="Z2067" s="152">
        <v>88789.2961</v>
      </c>
      <c r="AG2067" s="153">
        <f>IFERROR(__xludf.DUMMYFUNCTION("TO_DATE(INT((AH2067/(60*60*24))+""1/1/1970""))"),43792.0)</f>
        <v>43792</v>
      </c>
      <c r="AH2067" s="152">
        <v>1.574489993E9</v>
      </c>
      <c r="AI2067" s="152">
        <v>112034.0992</v>
      </c>
    </row>
    <row r="2068">
      <c r="A2068" s="156">
        <v>1.58030826E9</v>
      </c>
      <c r="B2068" s="156">
        <v>134152.4173</v>
      </c>
      <c r="C2068" s="153">
        <f>IFERROR(__xludf.DUMMYFUNCTION("TO_DATE(INT((A2068/(60*60*24))+""1/1/1970""))"),43859.0)</f>
        <v>43859</v>
      </c>
      <c r="M2068" s="13">
        <v>1.5490332E9</v>
      </c>
      <c r="N2068" s="13">
        <v>31438.075</v>
      </c>
      <c r="P2068" s="156">
        <v>1.5373296E9</v>
      </c>
      <c r="Q2068" s="156">
        <v>205133.6856</v>
      </c>
      <c r="S2068" s="156">
        <v>1.5572376E9</v>
      </c>
      <c r="T2068" s="156">
        <v>10030.4542</v>
      </c>
      <c r="V2068" s="156">
        <v>1.5268932E9</v>
      </c>
      <c r="W2068" s="156">
        <v>94827.4772</v>
      </c>
      <c r="Y2068" s="156">
        <v>1.5234012E9</v>
      </c>
      <c r="Z2068" s="156">
        <v>88789.2961</v>
      </c>
      <c r="AG2068" s="153">
        <f>IFERROR(__xludf.DUMMYFUNCTION("TO_DATE(INT((AH2068/(60*60*24))+""1/1/1970""))"),43792.0)</f>
        <v>43792</v>
      </c>
      <c r="AH2068" s="156">
        <v>1.574506232E9</v>
      </c>
      <c r="AI2068" s="156">
        <v>112034.0992</v>
      </c>
    </row>
    <row r="2069">
      <c r="A2069" s="152">
        <v>1.5803316E9</v>
      </c>
      <c r="B2069" s="152">
        <v>133423.814</v>
      </c>
      <c r="C2069" s="153">
        <f>IFERROR(__xludf.DUMMYFUNCTION("TO_DATE(INT((A2069/(60*60*24))+""1/1/1970""))"),43859.0)</f>
        <v>43859</v>
      </c>
      <c r="M2069" s="13">
        <v>1.5490548E9</v>
      </c>
      <c r="N2069" s="13">
        <v>31438.075</v>
      </c>
      <c r="P2069" s="152">
        <v>1.5373692E9</v>
      </c>
      <c r="Q2069" s="152">
        <v>205133.6856</v>
      </c>
      <c r="S2069" s="152">
        <v>1.5572592E9</v>
      </c>
      <c r="T2069" s="152">
        <v>10030.4542</v>
      </c>
      <c r="V2069" s="152">
        <v>1.5269328E9</v>
      </c>
      <c r="W2069" s="152">
        <v>94269.4803</v>
      </c>
      <c r="Y2069" s="152">
        <v>1.5234228E9</v>
      </c>
      <c r="Z2069" s="152">
        <v>88482.5574</v>
      </c>
      <c r="AG2069" s="153">
        <f>IFERROR(__xludf.DUMMYFUNCTION("TO_DATE(INT((AH2069/(60*60*24))+""1/1/1970""))"),43792.0)</f>
        <v>43792</v>
      </c>
      <c r="AH2069" s="152">
        <v>1.574522111E9</v>
      </c>
      <c r="AI2069" s="152">
        <v>112034.0992</v>
      </c>
    </row>
    <row r="2070">
      <c r="A2070" s="156">
        <v>1.58039466E9</v>
      </c>
      <c r="B2070" s="156">
        <v>132573.0984</v>
      </c>
      <c r="C2070" s="153">
        <f>IFERROR(__xludf.DUMMYFUNCTION("TO_DATE(INT((A2070/(60*60*24))+""1/1/1970""))"),43860.0)</f>
        <v>43860</v>
      </c>
      <c r="M2070" s="13">
        <v>1.5490656E9</v>
      </c>
      <c r="N2070" s="13">
        <v>31392.6377</v>
      </c>
      <c r="P2070" s="156">
        <v>1.5373872E9</v>
      </c>
      <c r="Q2070" s="156">
        <v>205133.6856</v>
      </c>
      <c r="S2070" s="156">
        <v>1.557324E9</v>
      </c>
      <c r="T2070" s="156">
        <v>10035.0117</v>
      </c>
      <c r="V2070" s="156">
        <v>1.5269436E9</v>
      </c>
      <c r="W2070" s="156">
        <v>94144.8748</v>
      </c>
      <c r="Y2070" s="156">
        <v>1.5234624E9</v>
      </c>
      <c r="Z2070" s="156">
        <v>88482.5574</v>
      </c>
      <c r="AG2070" s="153">
        <f>IFERROR(__xludf.DUMMYFUNCTION("TO_DATE(INT((AH2070/(60*60*24))+""1/1/1970""))"),43792.0)</f>
        <v>43792</v>
      </c>
      <c r="AH2070" s="156">
        <v>1.574538067E9</v>
      </c>
      <c r="AI2070" s="156">
        <v>112034.0992</v>
      </c>
    </row>
    <row r="2071">
      <c r="A2071" s="152">
        <v>1.580418E9</v>
      </c>
      <c r="B2071" s="152">
        <v>133855.2774</v>
      </c>
      <c r="C2071" s="153">
        <f>IFERROR(__xludf.DUMMYFUNCTION("TO_DATE(INT((A2071/(60*60*24))+""1/1/1970""))"),43860.0)</f>
        <v>43860</v>
      </c>
      <c r="M2071" s="13">
        <v>1.549152E9</v>
      </c>
      <c r="N2071" s="13">
        <v>31392.6377</v>
      </c>
      <c r="P2071" s="152">
        <v>1.537416E9</v>
      </c>
      <c r="Q2071" s="152">
        <v>205454.3968</v>
      </c>
      <c r="S2071" s="152">
        <v>1.5573456E9</v>
      </c>
      <c r="T2071" s="152">
        <v>10035.0117</v>
      </c>
      <c r="V2071" s="152">
        <v>1.5269724E9</v>
      </c>
      <c r="W2071" s="152">
        <v>94146.7523</v>
      </c>
      <c r="Y2071" s="152">
        <v>1.5234876E9</v>
      </c>
      <c r="Z2071" s="152">
        <v>88482.5574</v>
      </c>
      <c r="AG2071" s="153">
        <f>IFERROR(__xludf.DUMMYFUNCTION("TO_DATE(INT((AH2071/(60*60*24))+""1/1/1970""))"),43792.0)</f>
        <v>43792</v>
      </c>
      <c r="AH2071" s="152">
        <v>1.574553563E9</v>
      </c>
      <c r="AI2071" s="152">
        <v>112034.0992</v>
      </c>
    </row>
    <row r="2072">
      <c r="A2072" s="156">
        <v>1.58048106E9</v>
      </c>
      <c r="B2072" s="156">
        <v>133570.3488</v>
      </c>
      <c r="C2072" s="153">
        <f>IFERROR(__xludf.DUMMYFUNCTION("TO_DATE(INT((A2072/(60*60*24))+""1/1/1970""))"),43861.0)</f>
        <v>43861</v>
      </c>
      <c r="M2072" s="13">
        <v>1.5492384E9</v>
      </c>
      <c r="N2072" s="13">
        <v>31414.4419</v>
      </c>
      <c r="P2072" s="156">
        <v>1.5374556E9</v>
      </c>
      <c r="Q2072" s="156">
        <v>205454.3968</v>
      </c>
      <c r="S2072" s="156">
        <v>1.5574104E9</v>
      </c>
      <c r="T2072" s="156">
        <v>10031.7319</v>
      </c>
      <c r="V2072" s="156">
        <v>1.527012E9</v>
      </c>
      <c r="W2072" s="156">
        <v>94316.5975</v>
      </c>
      <c r="Y2072" s="156">
        <v>1.523502E9</v>
      </c>
      <c r="Z2072" s="156">
        <v>88418.0378</v>
      </c>
      <c r="AG2072" s="153">
        <f>IFERROR(__xludf.DUMMYFUNCTION("TO_DATE(INT((AH2072/(60*60*24))+""1/1/1970""))"),43793.0)</f>
        <v>43793</v>
      </c>
      <c r="AH2072" s="156">
        <v>1.574554351E9</v>
      </c>
      <c r="AI2072" s="156">
        <v>112034.0992</v>
      </c>
    </row>
    <row r="2073">
      <c r="A2073" s="152">
        <v>1.5805044E9</v>
      </c>
      <c r="B2073" s="152">
        <v>131433.3838</v>
      </c>
      <c r="C2073" s="153">
        <f>IFERROR(__xludf.DUMMYFUNCTION("TO_DATE(INT((A2073/(60*60*24))+""1/1/1970""))"),43861.0)</f>
        <v>43861</v>
      </c>
      <c r="M2073" s="13">
        <v>1.5492924E9</v>
      </c>
      <c r="N2073" s="13">
        <v>31414.4419</v>
      </c>
      <c r="P2073" s="152">
        <v>1.5374736E9</v>
      </c>
      <c r="Q2073" s="152">
        <v>205454.3968</v>
      </c>
      <c r="S2073" s="152">
        <v>1.557432E9</v>
      </c>
      <c r="T2073" s="152">
        <v>10031.7319</v>
      </c>
      <c r="V2073" s="152">
        <v>1.52703E9</v>
      </c>
      <c r="W2073" s="152">
        <v>94337.5988</v>
      </c>
      <c r="Y2073" s="152">
        <v>1.5235416E9</v>
      </c>
      <c r="Z2073" s="152">
        <v>88418.0378</v>
      </c>
      <c r="AG2073" s="153">
        <f>IFERROR(__xludf.DUMMYFUNCTION("TO_DATE(INT((AH2073/(60*60*24))+""1/1/1970""))"),43793.0)</f>
        <v>43793</v>
      </c>
      <c r="AH2073" s="152">
        <v>1.57457053E9</v>
      </c>
      <c r="AI2073" s="152">
        <v>112034.0992</v>
      </c>
    </row>
    <row r="2074">
      <c r="A2074" s="156">
        <v>1.58074026E9</v>
      </c>
      <c r="B2074" s="156">
        <v>132267.8177</v>
      </c>
      <c r="C2074" s="153">
        <f>IFERROR(__xludf.DUMMYFUNCTION("TO_DATE(INT((A2074/(60*60*24))+""1/1/1970""))"),43864.0)</f>
        <v>43864</v>
      </c>
      <c r="M2074" s="13">
        <v>1.549314E9</v>
      </c>
      <c r="N2074" s="13">
        <v>31414.4419</v>
      </c>
      <c r="P2074" s="156">
        <v>1.5375024E9</v>
      </c>
      <c r="Q2074" s="156">
        <v>208054.6912</v>
      </c>
      <c r="S2074" s="156">
        <v>1.5574968E9</v>
      </c>
      <c r="T2074" s="156">
        <v>10030.6984</v>
      </c>
      <c r="V2074" s="156">
        <v>1.5270516E9</v>
      </c>
      <c r="W2074" s="156">
        <v>94647.9553</v>
      </c>
      <c r="Y2074" s="156">
        <v>1.523574E9</v>
      </c>
      <c r="Z2074" s="156">
        <v>88418.0378</v>
      </c>
      <c r="AG2074" s="153">
        <f>IFERROR(__xludf.DUMMYFUNCTION("TO_DATE(INT((AH2074/(60*60*24))+""1/1/1970""))"),43793.0)</f>
        <v>43793</v>
      </c>
      <c r="AH2074" s="156">
        <v>1.574586408E9</v>
      </c>
      <c r="AI2074" s="156">
        <v>112034.0992</v>
      </c>
    </row>
    <row r="2075">
      <c r="A2075" s="152">
        <v>1.5807636E9</v>
      </c>
      <c r="B2075" s="152">
        <v>132406.2117</v>
      </c>
      <c r="C2075" s="153">
        <f>IFERROR(__xludf.DUMMYFUNCTION("TO_DATE(INT((A2075/(60*60*24))+""1/1/1970""))"),43864.0)</f>
        <v>43864</v>
      </c>
      <c r="M2075" s="13">
        <v>1.5493788E9</v>
      </c>
      <c r="N2075" s="13">
        <v>31337.5622</v>
      </c>
      <c r="P2075" s="152">
        <v>1.537542E9</v>
      </c>
      <c r="Q2075" s="152">
        <v>208054.6912</v>
      </c>
      <c r="S2075" s="152">
        <v>1.5575184E9</v>
      </c>
      <c r="T2075" s="152">
        <v>10030.6984</v>
      </c>
      <c r="V2075" s="152">
        <v>1.5270912E9</v>
      </c>
      <c r="W2075" s="152">
        <v>94886.9153</v>
      </c>
      <c r="Y2075" s="152">
        <v>1.5235812E9</v>
      </c>
      <c r="Z2075" s="152">
        <v>88722.6138</v>
      </c>
      <c r="AG2075" s="153">
        <f>IFERROR(__xludf.DUMMYFUNCTION("TO_DATE(INT((AH2075/(60*60*24))+""1/1/1970""))"),43793.0)</f>
        <v>43793</v>
      </c>
      <c r="AH2075" s="152">
        <v>1.574602385E9</v>
      </c>
      <c r="AI2075" s="152">
        <v>112034.0992</v>
      </c>
    </row>
    <row r="2076">
      <c r="A2076" s="156">
        <v>1.58082666E9</v>
      </c>
      <c r="B2076" s="156">
        <v>134103.5724</v>
      </c>
      <c r="C2076" s="153">
        <f>IFERROR(__xludf.DUMMYFUNCTION("TO_DATE(INT((A2076/(60*60*24))+""1/1/1970""))"),43865.0)</f>
        <v>43865</v>
      </c>
      <c r="M2076" s="13">
        <v>1.5494004E9</v>
      </c>
      <c r="N2076" s="13">
        <v>31337.5622</v>
      </c>
      <c r="P2076" s="156">
        <v>1.53756E9</v>
      </c>
      <c r="Q2076" s="156">
        <v>208054.6912</v>
      </c>
      <c r="S2076" s="156">
        <v>1.5575328E9</v>
      </c>
      <c r="T2076" s="156">
        <v>10032.2355</v>
      </c>
      <c r="V2076" s="156">
        <v>1.5271164E9</v>
      </c>
      <c r="W2076" s="156">
        <v>94538.2946</v>
      </c>
      <c r="Y2076" s="156">
        <v>1.5236208E9</v>
      </c>
      <c r="Z2076" s="156">
        <v>88722.6138</v>
      </c>
      <c r="AG2076" s="153">
        <f>IFERROR(__xludf.DUMMYFUNCTION("TO_DATE(INT((AH2076/(60*60*24))+""1/1/1970""))"),43793.0)</f>
        <v>43793</v>
      </c>
      <c r="AH2076" s="156">
        <v>1.574619174E9</v>
      </c>
      <c r="AI2076" s="156">
        <v>112034.0992</v>
      </c>
    </row>
    <row r="2077">
      <c r="A2077" s="152">
        <v>1.58085E9</v>
      </c>
      <c r="B2077" s="152">
        <v>134416.9939</v>
      </c>
      <c r="C2077" s="153">
        <f>IFERROR(__xludf.DUMMYFUNCTION("TO_DATE(INT((A2077/(60*60*24))+""1/1/1970""))"),43865.0)</f>
        <v>43865</v>
      </c>
      <c r="M2077" s="13">
        <v>1.5494652E9</v>
      </c>
      <c r="N2077" s="13">
        <v>31315.733</v>
      </c>
      <c r="P2077" s="152">
        <v>1.5375888E9</v>
      </c>
      <c r="Q2077" s="152">
        <v>207761.581</v>
      </c>
      <c r="S2077" s="152">
        <v>1.5577056E9</v>
      </c>
      <c r="T2077" s="152">
        <v>10030.2257</v>
      </c>
      <c r="V2077" s="152">
        <v>1.5271308E9</v>
      </c>
      <c r="W2077" s="152">
        <v>94577.7302</v>
      </c>
      <c r="Y2077" s="152">
        <v>1.5236532E9</v>
      </c>
      <c r="Z2077" s="152">
        <v>88722.6138</v>
      </c>
      <c r="AG2077" s="153">
        <f>IFERROR(__xludf.DUMMYFUNCTION("TO_DATE(INT((AH2077/(60*60*24))+""1/1/1970""))"),43793.0)</f>
        <v>43793</v>
      </c>
      <c r="AH2077" s="152">
        <v>1.574635415E9</v>
      </c>
      <c r="AI2077" s="152">
        <v>112034.0992</v>
      </c>
    </row>
    <row r="2078">
      <c r="A2078" s="156">
        <v>1.58091306E9</v>
      </c>
      <c r="B2078" s="156">
        <v>135776.5107</v>
      </c>
      <c r="C2078" s="153">
        <f>IFERROR(__xludf.DUMMYFUNCTION("TO_DATE(INT((A2078/(60*60*24))+""1/1/1970""))"),43866.0)</f>
        <v>43866</v>
      </c>
      <c r="M2078" s="13">
        <v>1.5494868E9</v>
      </c>
      <c r="N2078" s="13">
        <v>31315.733</v>
      </c>
      <c r="P2078" s="156">
        <v>1.5377976E9</v>
      </c>
      <c r="Q2078" s="156">
        <v>207761.581</v>
      </c>
      <c r="S2078" s="156">
        <v>1.557756E9</v>
      </c>
      <c r="T2078" s="156">
        <v>10030.2257</v>
      </c>
      <c r="V2078" s="156">
        <v>1.5271704E9</v>
      </c>
      <c r="W2078" s="156">
        <v>94804.1764</v>
      </c>
      <c r="Y2078" s="156">
        <v>1.523664E9</v>
      </c>
      <c r="Z2078" s="156">
        <v>88715.7654</v>
      </c>
      <c r="AG2078" s="153">
        <f>IFERROR(__xludf.DUMMYFUNCTION("TO_DATE(INT((AH2078/(60*60*24))+""1/1/1970""))"),43793.0)</f>
        <v>43793</v>
      </c>
      <c r="AH2078" s="156">
        <v>1.574639897E9</v>
      </c>
      <c r="AI2078" s="156">
        <v>112034.0992</v>
      </c>
    </row>
    <row r="2079">
      <c r="A2079" s="152">
        <v>1.5809364E9</v>
      </c>
      <c r="B2079" s="152">
        <v>135963.7495</v>
      </c>
      <c r="C2079" s="153">
        <f>IFERROR(__xludf.DUMMYFUNCTION("TO_DATE(INT((A2079/(60*60*24))+""1/1/1970""))"),43866.0)</f>
        <v>43866</v>
      </c>
      <c r="M2079" s="13">
        <v>1.5495516E9</v>
      </c>
      <c r="N2079" s="13">
        <v>31341.2365</v>
      </c>
      <c r="P2079" s="152">
        <v>1.5378192E9</v>
      </c>
      <c r="Q2079" s="152">
        <v>207761.581</v>
      </c>
      <c r="S2079" s="152">
        <v>1.5577776E9</v>
      </c>
      <c r="T2079" s="152">
        <v>10030.2257</v>
      </c>
      <c r="V2079" s="152">
        <v>1.5272028E9</v>
      </c>
      <c r="W2079" s="152">
        <v>94603.3305</v>
      </c>
      <c r="Y2079" s="152">
        <v>1.5238296E9</v>
      </c>
      <c r="Z2079" s="152">
        <v>88715.7654</v>
      </c>
      <c r="AG2079" s="153">
        <f>IFERROR(__xludf.DUMMYFUNCTION("TO_DATE(INT((AH2079/(60*60*24))+""1/1/1970""))"),43794.0)</f>
        <v>43794</v>
      </c>
      <c r="AH2079" s="152">
        <v>1.574651593E9</v>
      </c>
      <c r="AI2079" s="152">
        <v>112034.0992</v>
      </c>
    </row>
    <row r="2080">
      <c r="A2080" s="156">
        <v>1.58099946E9</v>
      </c>
      <c r="B2080" s="156">
        <v>136305.6639</v>
      </c>
      <c r="C2080" s="153">
        <f>IFERROR(__xludf.DUMMYFUNCTION("TO_DATE(INT((A2080/(60*60*24))+""1/1/1970""))"),43867.0)</f>
        <v>43867</v>
      </c>
      <c r="M2080" s="13">
        <v>1.5495732E9</v>
      </c>
      <c r="N2080" s="13">
        <v>31341.2365</v>
      </c>
      <c r="P2080" s="156">
        <v>1.537848E9</v>
      </c>
      <c r="Q2080" s="156">
        <v>206716.9048</v>
      </c>
      <c r="S2080" s="156">
        <v>1.5578424E9</v>
      </c>
      <c r="T2080" s="156">
        <v>10017.514</v>
      </c>
      <c r="V2080" s="156">
        <v>1.52721E9</v>
      </c>
      <c r="W2080" s="156">
        <v>94708.6132</v>
      </c>
      <c r="Y2080" s="156">
        <v>1.5238332E9</v>
      </c>
      <c r="Z2080" s="156">
        <v>88715.7654</v>
      </c>
      <c r="AG2080" s="153">
        <f>IFERROR(__xludf.DUMMYFUNCTION("TO_DATE(INT((AH2080/(60*60*24))+""1/1/1970""))"),43794.0)</f>
        <v>43794</v>
      </c>
      <c r="AH2080" s="156">
        <v>1.574667645E9</v>
      </c>
      <c r="AI2080" s="156">
        <v>112034.0992</v>
      </c>
    </row>
    <row r="2081">
      <c r="A2081" s="152">
        <v>1.5810228E9</v>
      </c>
      <c r="B2081" s="152">
        <v>136419.6353</v>
      </c>
      <c r="C2081" s="153">
        <f>IFERROR(__xludf.DUMMYFUNCTION("TO_DATE(INT((A2081/(60*60*24))+""1/1/1970""))"),43867.0)</f>
        <v>43867</v>
      </c>
      <c r="M2081" s="13">
        <v>1.549638E9</v>
      </c>
      <c r="N2081" s="13">
        <v>31477.2949</v>
      </c>
      <c r="P2081" s="152">
        <v>1.5378876E9</v>
      </c>
      <c r="Q2081" s="152">
        <v>206716.9048</v>
      </c>
      <c r="S2081" s="152">
        <v>1.557864E9</v>
      </c>
      <c r="T2081" s="152">
        <v>10017.514</v>
      </c>
      <c r="V2081" s="152">
        <v>1.5272496E9</v>
      </c>
      <c r="W2081" s="152">
        <v>94944.0583</v>
      </c>
      <c r="Y2081" s="152">
        <v>1.5238692E9</v>
      </c>
      <c r="Z2081" s="152">
        <v>88709.6378</v>
      </c>
      <c r="AG2081" s="153">
        <f>IFERROR(__xludf.DUMMYFUNCTION("TO_DATE(INT((AH2081/(60*60*24))+""1/1/1970""))"),43794.0)</f>
        <v>43794</v>
      </c>
      <c r="AH2081" s="152">
        <v>1.574683752E9</v>
      </c>
      <c r="AI2081" s="152">
        <v>112034.0992</v>
      </c>
    </row>
    <row r="2082">
      <c r="A2082" s="156">
        <v>1.58108586E9</v>
      </c>
      <c r="B2082" s="156">
        <v>135849.778</v>
      </c>
      <c r="C2082" s="153">
        <f>IFERROR(__xludf.DUMMYFUNCTION("TO_DATE(INT((A2082/(60*60*24))+""1/1/1970""))"),43868.0)</f>
        <v>43868</v>
      </c>
      <c r="M2082" s="13">
        <v>1.5496596E9</v>
      </c>
      <c r="N2082" s="13">
        <v>31477.2949</v>
      </c>
      <c r="P2082" s="156">
        <v>1.5379056E9</v>
      </c>
      <c r="Q2082" s="156">
        <v>206716.9048</v>
      </c>
      <c r="S2082" s="156">
        <v>1.5579288E9</v>
      </c>
      <c r="T2082" s="156">
        <v>10009.3743</v>
      </c>
      <c r="V2082" s="156">
        <v>1.527282E9</v>
      </c>
      <c r="W2082" s="156">
        <v>94866.8264</v>
      </c>
      <c r="Y2082" s="156">
        <v>1.5239088E9</v>
      </c>
      <c r="Z2082" s="156">
        <v>88709.6378</v>
      </c>
      <c r="AG2082" s="153">
        <f>IFERROR(__xludf.DUMMYFUNCTION("TO_DATE(INT((AH2082/(60*60*24))+""1/1/1970""))"),43794.0)</f>
        <v>43794</v>
      </c>
      <c r="AH2082" s="156">
        <v>1.57469956E9</v>
      </c>
      <c r="AI2082" s="156">
        <v>112034.0992</v>
      </c>
    </row>
    <row r="2083">
      <c r="A2083" s="152">
        <v>1.5811092E9</v>
      </c>
      <c r="B2083" s="152">
        <v>135695.1025</v>
      </c>
      <c r="C2083" s="153">
        <f>IFERROR(__xludf.DUMMYFUNCTION("TO_DATE(INT((A2083/(60*60*24))+""1/1/1970""))"),43868.0)</f>
        <v>43868</v>
      </c>
      <c r="M2083" s="13">
        <v>1.5496704E9</v>
      </c>
      <c r="N2083" s="13">
        <v>31426.4343</v>
      </c>
      <c r="P2083" s="152">
        <v>1.5379344E9</v>
      </c>
      <c r="Q2083" s="152">
        <v>206361.6748</v>
      </c>
      <c r="S2083" s="152">
        <v>1.5579504E9</v>
      </c>
      <c r="T2083" s="152">
        <v>10009.3743</v>
      </c>
      <c r="V2083" s="152">
        <v>1.5274584E9</v>
      </c>
      <c r="W2083" s="152">
        <v>94941.6435</v>
      </c>
      <c r="Y2083" s="152">
        <v>1.5239196E9</v>
      </c>
      <c r="Z2083" s="152">
        <v>88709.6378</v>
      </c>
      <c r="AG2083" s="153">
        <f>IFERROR(__xludf.DUMMYFUNCTION("TO_DATE(INT((AH2083/(60*60*24))+""1/1/1970""))"),43794.0)</f>
        <v>43794</v>
      </c>
      <c r="AH2083" s="152">
        <v>1.57471536E9</v>
      </c>
      <c r="AI2083" s="152">
        <v>112034.0992</v>
      </c>
    </row>
    <row r="2084">
      <c r="A2084" s="156">
        <v>1.58134506E9</v>
      </c>
      <c r="B2084" s="156">
        <v>135340.9768</v>
      </c>
      <c r="C2084" s="153">
        <f>IFERROR(__xludf.DUMMYFUNCTION("TO_DATE(INT((A2084/(60*60*24))+""1/1/1970""))"),43871.0)</f>
        <v>43871</v>
      </c>
      <c r="M2084" s="13">
        <v>1.5497568E9</v>
      </c>
      <c r="N2084" s="13">
        <v>31426.4343</v>
      </c>
      <c r="P2084" s="156">
        <v>1.537974E9</v>
      </c>
      <c r="Q2084" s="156">
        <v>206361.6748</v>
      </c>
      <c r="S2084" s="156">
        <v>1.5580152E9</v>
      </c>
      <c r="T2084" s="156">
        <v>10007.6282</v>
      </c>
      <c r="V2084" s="156">
        <v>1.527462E9</v>
      </c>
      <c r="W2084" s="156">
        <v>94961.0728</v>
      </c>
      <c r="Y2084" s="156">
        <v>1.5239484E9</v>
      </c>
      <c r="Z2084" s="156">
        <v>88329.0079</v>
      </c>
      <c r="AG2084" s="153">
        <f>IFERROR(__xludf.DUMMYFUNCTION("TO_DATE(INT((AH2084/(60*60*24))+""1/1/1970""))"),43794.0)</f>
        <v>43794</v>
      </c>
      <c r="AH2084" s="156">
        <v>1.57472637E9</v>
      </c>
      <c r="AI2084" s="156">
        <v>112034.0992</v>
      </c>
    </row>
    <row r="2085">
      <c r="A2085" s="152">
        <v>1.5813684E9</v>
      </c>
      <c r="B2085" s="152">
        <v>136704.564</v>
      </c>
      <c r="C2085" s="153">
        <f>IFERROR(__xludf.DUMMYFUNCTION("TO_DATE(INT((A2085/(60*60*24))+""1/1/1970""))"),43871.0)</f>
        <v>43871</v>
      </c>
      <c r="M2085" s="13">
        <v>1.5498432E9</v>
      </c>
      <c r="N2085" s="13">
        <v>31425.791</v>
      </c>
      <c r="P2085" s="152">
        <v>1.537992E9</v>
      </c>
      <c r="Q2085" s="152">
        <v>206361.6748</v>
      </c>
      <c r="S2085" s="152">
        <v>1.5580368E9</v>
      </c>
      <c r="T2085" s="152">
        <v>10007.6282</v>
      </c>
      <c r="V2085" s="152">
        <v>1.527498E9</v>
      </c>
      <c r="W2085" s="152">
        <v>94890.5653</v>
      </c>
      <c r="Y2085" s="152">
        <v>1.523988E9</v>
      </c>
      <c r="Z2085" s="152">
        <v>88329.0079</v>
      </c>
      <c r="AG2085" s="153">
        <f>IFERROR(__xludf.DUMMYFUNCTION("TO_DATE(INT((AH2085/(60*60*24))+""1/1/1970""))"),43795.0)</f>
        <v>43795</v>
      </c>
      <c r="AH2085" s="152">
        <v>1.574731805E9</v>
      </c>
      <c r="AI2085" s="152">
        <v>112034.0992</v>
      </c>
    </row>
    <row r="2086">
      <c r="A2086" s="156">
        <v>1.58143146E9</v>
      </c>
      <c r="B2086" s="156">
        <v>137309.0198</v>
      </c>
      <c r="C2086" s="153">
        <f>IFERROR(__xludf.DUMMYFUNCTION("TO_DATE(INT((A2086/(60*60*24))+""1/1/1970""))"),43872.0)</f>
        <v>43872</v>
      </c>
      <c r="M2086" s="13">
        <v>1.5498972E9</v>
      </c>
      <c r="N2086" s="13">
        <v>31425.791</v>
      </c>
      <c r="P2086" s="156">
        <v>1.5380208E9</v>
      </c>
      <c r="Q2086" s="156">
        <v>205421.1179</v>
      </c>
      <c r="S2086" s="156">
        <v>1.5581016E9</v>
      </c>
      <c r="T2086" s="156">
        <v>9988.4732</v>
      </c>
      <c r="V2086" s="156">
        <v>1.5275376E9</v>
      </c>
      <c r="W2086" s="156">
        <v>95007.7497</v>
      </c>
      <c r="Y2086" s="156">
        <v>1.524006E9</v>
      </c>
      <c r="Z2086" s="156">
        <v>88329.0079</v>
      </c>
      <c r="AG2086" s="153">
        <f>IFERROR(__xludf.DUMMYFUNCTION("TO_DATE(INT((AH2086/(60*60*24))+""1/1/1970""))"),43795.0)</f>
        <v>43795</v>
      </c>
      <c r="AH2086" s="156">
        <v>1.574747809E9</v>
      </c>
      <c r="AI2086" s="156">
        <v>112034.0992</v>
      </c>
    </row>
    <row r="2087">
      <c r="A2087" s="152">
        <v>1.5814548E9</v>
      </c>
      <c r="B2087" s="152">
        <v>136940.6477</v>
      </c>
      <c r="C2087" s="153">
        <f>IFERROR(__xludf.DUMMYFUNCTION("TO_DATE(INT((A2087/(60*60*24))+""1/1/1970""))"),43872.0)</f>
        <v>43872</v>
      </c>
      <c r="M2087" s="13">
        <v>1.5499188E9</v>
      </c>
      <c r="N2087" s="13">
        <v>31425.791</v>
      </c>
      <c r="P2087" s="152">
        <v>1.5380604E9</v>
      </c>
      <c r="Q2087" s="152">
        <v>205421.1179</v>
      </c>
      <c r="S2087" s="152">
        <v>1.5581232E9</v>
      </c>
      <c r="T2087" s="152">
        <v>9988.4732</v>
      </c>
      <c r="V2087" s="152">
        <v>1.5275484E9</v>
      </c>
      <c r="W2087" s="152">
        <v>95009.8345</v>
      </c>
      <c r="Y2087" s="152">
        <v>1.5240276E9</v>
      </c>
      <c r="Z2087" s="152">
        <v>88412.9916</v>
      </c>
      <c r="AG2087" s="153">
        <f>IFERROR(__xludf.DUMMYFUNCTION("TO_DATE(INT((AH2087/(60*60*24))+""1/1/1970""))"),43795.0)</f>
        <v>43795</v>
      </c>
      <c r="AH2087" s="152">
        <v>1.57476392E9</v>
      </c>
      <c r="AI2087" s="152">
        <v>112034.0992</v>
      </c>
    </row>
    <row r="2088">
      <c r="A2088" s="156">
        <v>1.58151786E9</v>
      </c>
      <c r="B2088" s="156">
        <v>137612.2653</v>
      </c>
      <c r="C2088" s="153">
        <f>IFERROR(__xludf.DUMMYFUNCTION("TO_DATE(INT((A2088/(60*60*24))+""1/1/1970""))"),43873.0)</f>
        <v>43873</v>
      </c>
      <c r="M2088" s="13">
        <v>1.5499836E9</v>
      </c>
      <c r="N2088" s="13">
        <v>31394.5043</v>
      </c>
      <c r="P2088" s="156">
        <v>1.5380784E9</v>
      </c>
      <c r="Q2088" s="156">
        <v>205421.1179</v>
      </c>
      <c r="S2088" s="156">
        <v>1.5581376E9</v>
      </c>
      <c r="T2088" s="156">
        <v>9975.1107</v>
      </c>
      <c r="V2088" s="156">
        <v>1.5275772E9</v>
      </c>
      <c r="W2088" s="156">
        <v>95125.2614</v>
      </c>
      <c r="Y2088" s="156">
        <v>1.5240672E9</v>
      </c>
      <c r="Z2088" s="156">
        <v>88412.9916</v>
      </c>
      <c r="AG2088" s="153">
        <f>IFERROR(__xludf.DUMMYFUNCTION("TO_DATE(INT((AH2088/(60*60*24))+""1/1/1970""))"),43795.0)</f>
        <v>43795</v>
      </c>
      <c r="AH2088" s="156">
        <v>1.574779738E9</v>
      </c>
      <c r="AI2088" s="156">
        <v>112034.0992</v>
      </c>
    </row>
    <row r="2089">
      <c r="A2089" s="152">
        <v>1.5815412E9</v>
      </c>
      <c r="B2089" s="152">
        <v>137819.8562</v>
      </c>
      <c r="C2089" s="153">
        <f>IFERROR(__xludf.DUMMYFUNCTION("TO_DATE(INT((A2089/(60*60*24))+""1/1/1970""))"),43873.0)</f>
        <v>43873</v>
      </c>
      <c r="M2089" s="13">
        <v>1.5500052E9</v>
      </c>
      <c r="N2089" s="13">
        <v>31394.5043</v>
      </c>
      <c r="P2089" s="152">
        <v>1.5381072E9</v>
      </c>
      <c r="Q2089" s="152">
        <v>206304.9164</v>
      </c>
      <c r="S2089" s="152">
        <v>1.5583104E9</v>
      </c>
      <c r="T2089" s="152">
        <v>9982.0937</v>
      </c>
      <c r="V2089" s="152">
        <v>1.5276168E9</v>
      </c>
      <c r="W2089" s="152">
        <v>95116.7192</v>
      </c>
      <c r="Y2089" s="152">
        <v>1.5240924E9</v>
      </c>
      <c r="Z2089" s="152">
        <v>88412.9916</v>
      </c>
      <c r="AG2089" s="153">
        <f>IFERROR(__xludf.DUMMYFUNCTION("TO_DATE(INT((AH2089/(60*60*24))+""1/1/1970""))"),43795.0)</f>
        <v>43795</v>
      </c>
      <c r="AH2089" s="152">
        <v>1.574795539E9</v>
      </c>
      <c r="AI2089" s="152">
        <v>112034.0992</v>
      </c>
    </row>
    <row r="2090">
      <c r="A2090" s="156">
        <v>1.58160426E9</v>
      </c>
      <c r="B2090" s="156">
        <v>137098.4575</v>
      </c>
      <c r="C2090" s="153">
        <f>IFERROR(__xludf.DUMMYFUNCTION("TO_DATE(INT((A2090/(60*60*24))+""1/1/1970""))"),43874.0)</f>
        <v>43874</v>
      </c>
      <c r="M2090" s="13">
        <v>1.55007E9</v>
      </c>
      <c r="N2090" s="13">
        <v>31324.5482</v>
      </c>
      <c r="P2090" s="156">
        <v>1.5381468E9</v>
      </c>
      <c r="Q2090" s="156">
        <v>206304.9164</v>
      </c>
      <c r="S2090" s="156">
        <v>1.5583608E9</v>
      </c>
      <c r="T2090" s="156">
        <v>9982.0937</v>
      </c>
      <c r="V2090" s="156">
        <v>1.5276348E9</v>
      </c>
      <c r="W2090" s="156">
        <v>95103.0594</v>
      </c>
      <c r="Y2090" s="156">
        <v>1.5241068E9</v>
      </c>
      <c r="Z2090" s="156">
        <v>88369.0173</v>
      </c>
      <c r="AG2090" s="153">
        <f>IFERROR(__xludf.DUMMYFUNCTION("TO_DATE(INT((AH2090/(60*60*24))+""1/1/1970""))"),43795.0)</f>
        <v>43795</v>
      </c>
      <c r="AH2090" s="156">
        <v>1.57481137E9</v>
      </c>
      <c r="AI2090" s="156">
        <v>112034.0992</v>
      </c>
    </row>
    <row r="2091">
      <c r="A2091" s="152">
        <v>1.5816276E9</v>
      </c>
      <c r="B2091" s="152">
        <v>137673.3214</v>
      </c>
      <c r="C2091" s="153">
        <f>IFERROR(__xludf.DUMMYFUNCTION("TO_DATE(INT((A2091/(60*60*24))+""1/1/1970""))"),43874.0)</f>
        <v>43874</v>
      </c>
      <c r="M2091" s="13">
        <v>1.5500916E9</v>
      </c>
      <c r="N2091" s="13">
        <v>31324.5482</v>
      </c>
      <c r="P2091" s="152">
        <v>1.5381648E9</v>
      </c>
      <c r="Q2091" s="152">
        <v>206304.9164</v>
      </c>
      <c r="S2091" s="152">
        <v>1.5583824E9</v>
      </c>
      <c r="T2091" s="152">
        <v>9982.0937</v>
      </c>
      <c r="V2091" s="152">
        <v>1.5276564E9</v>
      </c>
      <c r="W2091" s="152">
        <v>95183.8114</v>
      </c>
      <c r="Y2091" s="152">
        <v>1.5241464E9</v>
      </c>
      <c r="Z2091" s="152">
        <v>88369.0173</v>
      </c>
      <c r="AG2091" s="153">
        <f>IFERROR(__xludf.DUMMYFUNCTION("TO_DATE(INT((AH2091/(60*60*24))+""1/1/1970""))"),43795.0)</f>
        <v>43795</v>
      </c>
      <c r="AH2091" s="152">
        <v>1.574812793E9</v>
      </c>
      <c r="AI2091" s="152">
        <v>112034.0992</v>
      </c>
    </row>
    <row r="2092">
      <c r="A2092" s="156">
        <v>1.58169066E9</v>
      </c>
      <c r="B2092" s="156">
        <v>137787.2929</v>
      </c>
      <c r="C2092" s="153">
        <f>IFERROR(__xludf.DUMMYFUNCTION("TO_DATE(INT((A2092/(60*60*24))+""1/1/1970""))"),43875.0)</f>
        <v>43875</v>
      </c>
      <c r="M2092" s="13">
        <v>1.5501564E9</v>
      </c>
      <c r="N2092" s="13">
        <v>31323.3346</v>
      </c>
      <c r="P2092" s="156">
        <v>1.5381936E9</v>
      </c>
      <c r="Q2092" s="156">
        <v>206270.5731</v>
      </c>
      <c r="S2092" s="156">
        <v>1.5584472E9</v>
      </c>
      <c r="T2092" s="156">
        <v>9989.0675</v>
      </c>
      <c r="V2092" s="156">
        <v>1.527696E9</v>
      </c>
      <c r="W2092" s="156">
        <v>94878.1188</v>
      </c>
      <c r="Y2092" s="156">
        <v>1.5241788E9</v>
      </c>
      <c r="Z2092" s="156">
        <v>88369.0173</v>
      </c>
      <c r="AG2092" s="153">
        <f>IFERROR(__xludf.DUMMYFUNCTION("TO_DATE(INT((AH2092/(60*60*24))+""1/1/1970""))"),43796.0)</f>
        <v>43796</v>
      </c>
      <c r="AH2092" s="156">
        <v>1.574827193E9</v>
      </c>
      <c r="AI2092" s="156">
        <v>112034.0992</v>
      </c>
    </row>
    <row r="2093">
      <c r="A2093" s="152">
        <v>1.581714E9</v>
      </c>
      <c r="B2093" s="152">
        <v>137893.1235</v>
      </c>
      <c r="C2093" s="153">
        <f>IFERROR(__xludf.DUMMYFUNCTION("TO_DATE(INT((A2093/(60*60*24))+""1/1/1970""))"),43875.0)</f>
        <v>43875</v>
      </c>
      <c r="M2093" s="13">
        <v>1.550178E9</v>
      </c>
      <c r="N2093" s="13">
        <v>31323.3346</v>
      </c>
      <c r="P2093" s="152">
        <v>1.5383664E9</v>
      </c>
      <c r="Q2093" s="152">
        <v>206270.5731</v>
      </c>
      <c r="S2093" s="152">
        <v>1.5584688E9</v>
      </c>
      <c r="T2093" s="152">
        <v>9989.0675</v>
      </c>
      <c r="V2093" s="152">
        <v>1.5277212E9</v>
      </c>
      <c r="W2093" s="152">
        <v>94905.7188</v>
      </c>
      <c r="Y2093" s="152">
        <v>1.524186E9</v>
      </c>
      <c r="Z2093" s="152">
        <v>88626.0145</v>
      </c>
      <c r="AG2093" s="153">
        <f>IFERROR(__xludf.DUMMYFUNCTION("TO_DATE(INT((AH2093/(60*60*24))+""1/1/1970""))"),43796.0)</f>
        <v>43796</v>
      </c>
      <c r="AH2093" s="152">
        <v>1.574843048E9</v>
      </c>
      <c r="AI2093" s="152">
        <v>112034.0992</v>
      </c>
    </row>
    <row r="2094">
      <c r="A2094" s="156">
        <v>1.58203626E9</v>
      </c>
      <c r="B2094" s="156">
        <v>137429.0969</v>
      </c>
      <c r="C2094" s="153">
        <f>IFERROR(__xludf.DUMMYFUNCTION("TO_DATE(INT((A2094/(60*60*24))+""1/1/1970""))"),43879.0)</f>
        <v>43879</v>
      </c>
      <c r="M2094" s="13">
        <v>1.5502428E9</v>
      </c>
      <c r="N2094" s="13">
        <v>31367.0334</v>
      </c>
      <c r="P2094" s="156">
        <v>1.538406E9</v>
      </c>
      <c r="Q2094" s="156">
        <v>206270.5731</v>
      </c>
      <c r="S2094" s="156">
        <v>1.5585336E9</v>
      </c>
      <c r="T2094" s="156">
        <v>9976.9834</v>
      </c>
      <c r="V2094" s="156">
        <v>1.5277356E9</v>
      </c>
      <c r="W2094" s="156">
        <v>94834.2241</v>
      </c>
      <c r="Y2094" s="156">
        <v>1.5242256E9</v>
      </c>
      <c r="Z2094" s="156">
        <v>88626.0145</v>
      </c>
      <c r="AG2094" s="153">
        <f>IFERROR(__xludf.DUMMYFUNCTION("TO_DATE(INT((AH2094/(60*60*24))+""1/1/1970""))"),43796.0)</f>
        <v>43796</v>
      </c>
      <c r="AH2094" s="156">
        <v>1.574858893E9</v>
      </c>
      <c r="AI2094" s="156">
        <v>112034.0992</v>
      </c>
    </row>
    <row r="2095">
      <c r="A2095" s="152">
        <v>1.5820596E9</v>
      </c>
      <c r="B2095" s="152">
        <v>137538.9979</v>
      </c>
      <c r="C2095" s="153">
        <f>IFERROR(__xludf.DUMMYFUNCTION("TO_DATE(INT((A2095/(60*60*24))+""1/1/1970""))"),43879.0)</f>
        <v>43879</v>
      </c>
      <c r="M2095" s="13">
        <v>1.5502644E9</v>
      </c>
      <c r="N2095" s="13">
        <v>31367.0334</v>
      </c>
      <c r="P2095" s="152">
        <v>1.538424E9</v>
      </c>
      <c r="Q2095" s="152">
        <v>206270.5731</v>
      </c>
      <c r="S2095" s="152">
        <v>1.5585552E9</v>
      </c>
      <c r="T2095" s="152">
        <v>9976.9834</v>
      </c>
      <c r="V2095" s="152">
        <v>1.5277752E9</v>
      </c>
      <c r="W2095" s="152">
        <v>94704.0436</v>
      </c>
      <c r="Y2095" s="152">
        <v>1.524258E9</v>
      </c>
      <c r="Z2095" s="152">
        <v>88626.0145</v>
      </c>
      <c r="AG2095" s="153">
        <f>IFERROR(__xludf.DUMMYFUNCTION("TO_DATE(INT((AH2095/(60*60*24))+""1/1/1970""))"),43796.0)</f>
        <v>43796</v>
      </c>
      <c r="AH2095" s="152">
        <v>1.574874689E9</v>
      </c>
      <c r="AI2095" s="152">
        <v>112137.5236</v>
      </c>
    </row>
    <row r="2096">
      <c r="A2096" s="156">
        <v>1.58212266E9</v>
      </c>
      <c r="B2096" s="156">
        <v>137941.9685</v>
      </c>
      <c r="C2096" s="153">
        <f>IFERROR(__xludf.DUMMYFUNCTION("TO_DATE(INT((A2096/(60*60*24))+""1/1/1970""))"),43880.0)</f>
        <v>43880</v>
      </c>
      <c r="M2096" s="13">
        <v>1.5502752E9</v>
      </c>
      <c r="N2096" s="13">
        <v>31368.7528</v>
      </c>
      <c r="P2096" s="156">
        <v>1.5384528E9</v>
      </c>
      <c r="Q2096" s="156">
        <v>207451.8248</v>
      </c>
      <c r="S2096" s="156">
        <v>1.55862E9</v>
      </c>
      <c r="T2096" s="156">
        <v>9974.4614</v>
      </c>
      <c r="V2096" s="156">
        <v>1.5278076E9</v>
      </c>
      <c r="W2096" s="156">
        <v>94609.4093</v>
      </c>
      <c r="Y2096" s="156">
        <v>1.5242688E9</v>
      </c>
      <c r="Z2096" s="156">
        <v>89029.3525</v>
      </c>
      <c r="AG2096" s="153">
        <f>IFERROR(__xludf.DUMMYFUNCTION("TO_DATE(INT((AH2096/(60*60*24))+""1/1/1970""))"),43796.0)</f>
        <v>43796</v>
      </c>
      <c r="AH2096" s="156">
        <v>1.57489053E9</v>
      </c>
      <c r="AI2096" s="156">
        <v>112403.7773</v>
      </c>
    </row>
    <row r="2097">
      <c r="A2097" s="152">
        <v>1.582146E9</v>
      </c>
      <c r="B2097" s="152">
        <v>138194.3338</v>
      </c>
      <c r="C2097" s="153">
        <f>IFERROR(__xludf.DUMMYFUNCTION("TO_DATE(INT((A2097/(60*60*24))+""1/1/1970""))"),43880.0)</f>
        <v>43880</v>
      </c>
      <c r="M2097" s="13">
        <v>1.5503616E9</v>
      </c>
      <c r="N2097" s="13">
        <v>31368.7528</v>
      </c>
      <c r="P2097" s="152">
        <v>1.5384924E9</v>
      </c>
      <c r="Q2097" s="152">
        <v>207451.8248</v>
      </c>
      <c r="S2097" s="152">
        <v>1.5586416E9</v>
      </c>
      <c r="T2097" s="152">
        <v>9974.4614</v>
      </c>
      <c r="V2097" s="152">
        <v>1.5278148E9</v>
      </c>
      <c r="W2097" s="152">
        <v>94688.9779</v>
      </c>
      <c r="Y2097" s="152">
        <v>1.5244344E9</v>
      </c>
      <c r="Z2097" s="152">
        <v>89029.3525</v>
      </c>
      <c r="AG2097" s="153">
        <f>IFERROR(__xludf.DUMMYFUNCTION("TO_DATE(INT((AH2097/(60*60*24))+""1/1/1970""))"),43796.0)</f>
        <v>43796</v>
      </c>
      <c r="AH2097" s="152">
        <v>1.574899132E9</v>
      </c>
      <c r="AI2097" s="152">
        <v>112403.7773</v>
      </c>
    </row>
    <row r="2098">
      <c r="A2098" s="156">
        <v>1.58220906E9</v>
      </c>
      <c r="B2098" s="156">
        <v>137994.8838</v>
      </c>
      <c r="C2098" s="153">
        <f>IFERROR(__xludf.DUMMYFUNCTION("TO_DATE(INT((A2098/(60*60*24))+""1/1/1970""))"),43881.0)</f>
        <v>43881</v>
      </c>
      <c r="M2098" s="13">
        <v>1.550448E9</v>
      </c>
      <c r="N2098" s="13">
        <v>31375.7348</v>
      </c>
      <c r="P2098" s="156">
        <v>1.5385104E9</v>
      </c>
      <c r="Q2098" s="156">
        <v>207451.8248</v>
      </c>
      <c r="S2098" s="156">
        <v>1.5587064E9</v>
      </c>
      <c r="T2098" s="156">
        <v>9989.2294</v>
      </c>
      <c r="V2098" s="156">
        <v>1.5278544E9</v>
      </c>
      <c r="W2098" s="156">
        <v>94816.6089</v>
      </c>
      <c r="Y2098" s="156">
        <v>1.524438E9</v>
      </c>
      <c r="Z2098" s="156">
        <v>89029.3525</v>
      </c>
      <c r="AG2098" s="153">
        <f>IFERROR(__xludf.DUMMYFUNCTION("TO_DATE(INT((AH2098/(60*60*24))+""1/1/1970""))"),43797.0)</f>
        <v>43797</v>
      </c>
      <c r="AH2098" s="156">
        <v>1.574906401E9</v>
      </c>
      <c r="AI2098" s="156">
        <v>112403.7773</v>
      </c>
    </row>
    <row r="2099">
      <c r="A2099" s="152">
        <v>1.5822324E9</v>
      </c>
      <c r="B2099" s="152">
        <v>137628.5469</v>
      </c>
      <c r="C2099" s="153">
        <f>IFERROR(__xludf.DUMMYFUNCTION("TO_DATE(INT((A2099/(60*60*24))+""1/1/1970""))"),43881.0)</f>
        <v>43881</v>
      </c>
      <c r="M2099" s="13">
        <v>1.5505344E9</v>
      </c>
      <c r="N2099" s="13">
        <v>31399.0653</v>
      </c>
      <c r="P2099" s="152">
        <v>1.5385392E9</v>
      </c>
      <c r="Q2099" s="152">
        <v>207354.7055</v>
      </c>
      <c r="S2099" s="152">
        <v>1.558728E9</v>
      </c>
      <c r="T2099" s="152">
        <v>9989.2294</v>
      </c>
      <c r="V2099" s="152">
        <v>1.5278868E9</v>
      </c>
      <c r="W2099" s="152">
        <v>94897.3402</v>
      </c>
      <c r="Y2099" s="152">
        <v>1.524474E9</v>
      </c>
      <c r="Z2099" s="152">
        <v>89126.6726</v>
      </c>
      <c r="AG2099" s="153">
        <f>IFERROR(__xludf.DUMMYFUNCTION("TO_DATE(INT((AH2099/(60*60*24))+""1/1/1970""))"),43797.0)</f>
        <v>43797</v>
      </c>
      <c r="AH2099" s="152">
        <v>1.574923722E9</v>
      </c>
      <c r="AI2099" s="152">
        <v>112403.7773</v>
      </c>
    </row>
    <row r="2100">
      <c r="A2100" s="156">
        <v>1.58229546E9</v>
      </c>
      <c r="B2100" s="156">
        <v>137127.8866</v>
      </c>
      <c r="C2100" s="153">
        <f>IFERROR(__xludf.DUMMYFUNCTION("TO_DATE(INT((A2100/(60*60*24))+""1/1/1970""))"),43882.0)</f>
        <v>43882</v>
      </c>
      <c r="M2100" s="13">
        <v>1.5505884E9</v>
      </c>
      <c r="N2100" s="13">
        <v>31399.0653</v>
      </c>
      <c r="P2100" s="156">
        <v>1.5385788E9</v>
      </c>
      <c r="Q2100" s="156">
        <v>207354.7055</v>
      </c>
      <c r="S2100" s="156">
        <v>1.5587424E9</v>
      </c>
      <c r="T2100" s="156">
        <v>10005.379</v>
      </c>
      <c r="V2100" s="156">
        <v>1.5280632E9</v>
      </c>
      <c r="W2100" s="156">
        <v>94883.3622</v>
      </c>
      <c r="Y2100" s="156">
        <v>1.5245136E9</v>
      </c>
      <c r="Z2100" s="156">
        <v>89126.6726</v>
      </c>
      <c r="AG2100" s="153">
        <f>IFERROR(__xludf.DUMMYFUNCTION("TO_DATE(INT((AH2100/(60*60*24))+""1/1/1970""))"),43797.0)</f>
        <v>43797</v>
      </c>
      <c r="AH2100" s="156">
        <v>1.574939555E9</v>
      </c>
      <c r="AI2100" s="156">
        <v>112403.7773</v>
      </c>
    </row>
    <row r="2101">
      <c r="A2101" s="152">
        <v>1.5823188E9</v>
      </c>
      <c r="B2101" s="152">
        <v>136216.1149</v>
      </c>
      <c r="C2101" s="153">
        <f>IFERROR(__xludf.DUMMYFUNCTION("TO_DATE(INT((A2101/(60*60*24))+""1/1/1970""))"),43882.0)</f>
        <v>43882</v>
      </c>
      <c r="M2101" s="13">
        <v>1.55061E9</v>
      </c>
      <c r="N2101" s="13">
        <v>31399.0653</v>
      </c>
      <c r="P2101" s="152">
        <v>1.5385968E9</v>
      </c>
      <c r="Q2101" s="152">
        <v>207354.7055</v>
      </c>
      <c r="S2101" s="152">
        <v>1.5589152E9</v>
      </c>
      <c r="T2101" s="152">
        <v>10005.8701</v>
      </c>
      <c r="V2101" s="152">
        <v>1.5280668E9</v>
      </c>
      <c r="W2101" s="152">
        <v>94847.8705</v>
      </c>
      <c r="Y2101" s="152">
        <v>1.5245244E9</v>
      </c>
      <c r="Z2101" s="152">
        <v>89126.6726</v>
      </c>
      <c r="AG2101" s="153">
        <f>IFERROR(__xludf.DUMMYFUNCTION("TO_DATE(INT((AH2101/(60*60*24))+""1/1/1970""))"),43797.0)</f>
        <v>43797</v>
      </c>
      <c r="AH2101" s="152">
        <v>1.574955461E9</v>
      </c>
      <c r="AI2101" s="152">
        <v>112403.7773</v>
      </c>
    </row>
    <row r="2102">
      <c r="A2102" s="156">
        <v>1.58255466E9</v>
      </c>
      <c r="B2102" s="156">
        <v>132080.5789</v>
      </c>
      <c r="C2102" s="153">
        <f>IFERROR(__xludf.DUMMYFUNCTION("TO_DATE(INT((A2102/(60*60*24))+""1/1/1970""))"),43885.0)</f>
        <v>43885</v>
      </c>
      <c r="M2102" s="13">
        <v>1.5506748E9</v>
      </c>
      <c r="N2102" s="13">
        <v>31375.6837</v>
      </c>
      <c r="P2102" s="156">
        <v>1.5386256E9</v>
      </c>
      <c r="Q2102" s="156">
        <v>207591.1025</v>
      </c>
      <c r="S2102" s="156">
        <v>1.5590016E9</v>
      </c>
      <c r="T2102" s="156">
        <v>9997.0349</v>
      </c>
      <c r="V2102" s="156">
        <v>1.5281028E9</v>
      </c>
      <c r="W2102" s="156">
        <v>95109.8483</v>
      </c>
      <c r="Y2102" s="156">
        <v>1.5245532E9</v>
      </c>
      <c r="Z2102" s="156">
        <v>89590.9258</v>
      </c>
      <c r="AG2102" s="153">
        <f>IFERROR(__xludf.DUMMYFUNCTION("TO_DATE(INT((AH2102/(60*60*24))+""1/1/1970""))"),43797.0)</f>
        <v>43797</v>
      </c>
      <c r="AH2102" s="156">
        <v>1.574971252E9</v>
      </c>
      <c r="AI2102" s="156">
        <v>112403.7773</v>
      </c>
    </row>
    <row r="2103">
      <c r="A2103" s="152">
        <v>1.582578E9</v>
      </c>
      <c r="B2103" s="152">
        <v>132900.7216</v>
      </c>
      <c r="C2103" s="153">
        <f>IFERROR(__xludf.DUMMYFUNCTION("TO_DATE(INT((A2103/(60*60*24))+""1/1/1970""))"),43885.0)</f>
        <v>43885</v>
      </c>
      <c r="M2103" s="13">
        <v>1.5506964E9</v>
      </c>
      <c r="N2103" s="13">
        <v>31375.6837</v>
      </c>
      <c r="P2103" s="152">
        <v>1.5386652E9</v>
      </c>
      <c r="Q2103" s="152">
        <v>207591.1025</v>
      </c>
      <c r="S2103" s="152">
        <v>1.559052E9</v>
      </c>
      <c r="T2103" s="152">
        <v>9997.0349</v>
      </c>
      <c r="V2103" s="152">
        <v>1.5281424E9</v>
      </c>
      <c r="W2103" s="152">
        <v>95018.4048</v>
      </c>
      <c r="Y2103" s="152">
        <v>1.5245928E9</v>
      </c>
      <c r="Z2103" s="152">
        <v>89590.9258</v>
      </c>
      <c r="AG2103" s="153">
        <f>IFERROR(__xludf.DUMMYFUNCTION("TO_DATE(INT((AH2103/(60*60*24))+""1/1/1970""))"),43797.0)</f>
        <v>43797</v>
      </c>
      <c r="AH2103" s="152">
        <v>1.574985509E9</v>
      </c>
      <c r="AI2103" s="152">
        <v>112403.7773</v>
      </c>
    </row>
    <row r="2104">
      <c r="A2104" s="156">
        <v>1.58264106E9</v>
      </c>
      <c r="B2104" s="156">
        <v>132900.7216</v>
      </c>
      <c r="C2104" s="153">
        <f>IFERROR(__xludf.DUMMYFUNCTION("TO_DATE(INT((A2104/(60*60*24))+""1/1/1970""))"),43886.0)</f>
        <v>43886</v>
      </c>
      <c r="M2104" s="13">
        <v>1.5507612E9</v>
      </c>
      <c r="N2104" s="13">
        <v>31427.9097</v>
      </c>
      <c r="P2104" s="156">
        <v>1.5386832E9</v>
      </c>
      <c r="Q2104" s="156">
        <v>207591.1025</v>
      </c>
      <c r="S2104" s="156">
        <v>1.5590736E9</v>
      </c>
      <c r="T2104" s="156">
        <v>9997.0349</v>
      </c>
      <c r="V2104" s="156">
        <v>1.5281532E9</v>
      </c>
      <c r="W2104" s="156">
        <v>95070.3066</v>
      </c>
      <c r="Y2104" s="156">
        <v>1.5246108E9</v>
      </c>
      <c r="Z2104" s="156">
        <v>89590.9258</v>
      </c>
      <c r="AG2104" s="153">
        <f>IFERROR(__xludf.DUMMYFUNCTION("TO_DATE(INT((AH2104/(60*60*24))+""1/1/1970""))"),43798.0)</f>
        <v>43798</v>
      </c>
      <c r="AH2104" s="156">
        <v>1.574987169E9</v>
      </c>
      <c r="AI2104" s="156">
        <v>112403.7773</v>
      </c>
    </row>
    <row r="2105">
      <c r="A2105" s="152">
        <v>1.5826644E9</v>
      </c>
      <c r="B2105" s="152">
        <v>132900.7216</v>
      </c>
      <c r="C2105" s="153">
        <f>IFERROR(__xludf.DUMMYFUNCTION("TO_DATE(INT((A2105/(60*60*24))+""1/1/1970""))"),43886.0)</f>
        <v>43886</v>
      </c>
      <c r="M2105" s="13">
        <v>1.5507828E9</v>
      </c>
      <c r="N2105" s="13">
        <v>31427.9097</v>
      </c>
      <c r="P2105" s="152">
        <v>1.538712E9</v>
      </c>
      <c r="Q2105" s="152">
        <v>205044.4096</v>
      </c>
      <c r="S2105" s="152">
        <v>1.5591384E9</v>
      </c>
      <c r="T2105" s="152">
        <v>9988.1459</v>
      </c>
      <c r="V2105" s="152">
        <v>1.528182E9</v>
      </c>
      <c r="W2105" s="152">
        <v>95107.8914</v>
      </c>
      <c r="Y2105" s="152">
        <v>1.5246324E9</v>
      </c>
      <c r="Z2105" s="152">
        <v>89387.2744</v>
      </c>
      <c r="AG2105" s="153">
        <f>IFERROR(__xludf.DUMMYFUNCTION("TO_DATE(INT((AH2105/(60*60*24))+""1/1/1970""))"),43798.0)</f>
        <v>43798</v>
      </c>
      <c r="AH2105" s="152">
        <v>1.57500419E9</v>
      </c>
      <c r="AI2105" s="152">
        <v>112403.7773</v>
      </c>
    </row>
    <row r="2106">
      <c r="A2106" s="156">
        <v>1.58272746E9</v>
      </c>
      <c r="B2106" s="156">
        <v>132900.7216</v>
      </c>
      <c r="C2106" s="153">
        <f>IFERROR(__xludf.DUMMYFUNCTION("TO_DATE(INT((A2106/(60*60*24))+""1/1/1970""))"),43887.0)</f>
        <v>43887</v>
      </c>
      <c r="M2106" s="13">
        <v>1.5508476E9</v>
      </c>
      <c r="N2106" s="13">
        <v>31425.0398</v>
      </c>
      <c r="P2106" s="156">
        <v>1.5387516E9</v>
      </c>
      <c r="Q2106" s="156">
        <v>205044.4096</v>
      </c>
      <c r="S2106" s="156">
        <v>1.55916E9</v>
      </c>
      <c r="T2106" s="156">
        <v>9988.1459</v>
      </c>
      <c r="V2106" s="156">
        <v>1.5282216E9</v>
      </c>
      <c r="W2106" s="156">
        <v>94750.6235</v>
      </c>
      <c r="Y2106" s="156">
        <v>1.524672E9</v>
      </c>
      <c r="Z2106" s="156">
        <v>89387.2744</v>
      </c>
      <c r="AG2106" s="153">
        <f>IFERROR(__xludf.DUMMYFUNCTION("TO_DATE(INT((AH2106/(60*60*24))+""1/1/1970""))"),43798.0)</f>
        <v>43798</v>
      </c>
      <c r="AH2106" s="156">
        <v>1.575020985E9</v>
      </c>
      <c r="AI2106" s="156">
        <v>112403.7773</v>
      </c>
    </row>
    <row r="2107">
      <c r="A2107" s="152">
        <v>1.5827508E9</v>
      </c>
      <c r="B2107" s="152">
        <v>132900.7216</v>
      </c>
      <c r="C2107" s="153">
        <f>IFERROR(__xludf.DUMMYFUNCTION("TO_DATE(INT((A2107/(60*60*24))+""1/1/1970""))"),43887.0)</f>
        <v>43887</v>
      </c>
      <c r="M2107" s="13">
        <v>1.5508692E9</v>
      </c>
      <c r="N2107" s="13">
        <v>31425.0398</v>
      </c>
      <c r="P2107" s="152">
        <v>1.5387696E9</v>
      </c>
      <c r="Q2107" s="152">
        <v>205044.4096</v>
      </c>
      <c r="S2107" s="152">
        <v>1.5592248E9</v>
      </c>
      <c r="T2107" s="152">
        <v>9976.9855</v>
      </c>
      <c r="V2107" s="152">
        <v>1.5282396E9</v>
      </c>
      <c r="W2107" s="152">
        <v>94759.4767</v>
      </c>
      <c r="Y2107" s="152">
        <v>1.5246972E9</v>
      </c>
      <c r="Z2107" s="152">
        <v>89387.2744</v>
      </c>
      <c r="AG2107" s="153">
        <f>IFERROR(__xludf.DUMMYFUNCTION("TO_DATE(INT((AH2107/(60*60*24))+""1/1/1970""))"),43798.0)</f>
        <v>43798</v>
      </c>
      <c r="AH2107" s="152">
        <v>1.575037066E9</v>
      </c>
      <c r="AI2107" s="152">
        <v>112403.7773</v>
      </c>
    </row>
    <row r="2108">
      <c r="A2108" s="156">
        <v>1.58281386E9</v>
      </c>
      <c r="B2108" s="156">
        <v>132900.7216</v>
      </c>
      <c r="C2108" s="153">
        <f>IFERROR(__xludf.DUMMYFUNCTION("TO_DATE(INT((A2108/(60*60*24))+""1/1/1970""))"),43888.0)</f>
        <v>43888</v>
      </c>
      <c r="M2108" s="13">
        <v>1.55088E9</v>
      </c>
      <c r="N2108" s="13">
        <v>31419.324</v>
      </c>
      <c r="P2108" s="156">
        <v>1.5387984E9</v>
      </c>
      <c r="Q2108" s="156">
        <v>203207.6225</v>
      </c>
      <c r="S2108" s="156">
        <v>1.5592464E9</v>
      </c>
      <c r="T2108" s="156">
        <v>9976.9855</v>
      </c>
      <c r="V2108" s="156">
        <v>1.5282612E9</v>
      </c>
      <c r="W2108" s="156">
        <v>94973.0799</v>
      </c>
      <c r="Y2108" s="156">
        <v>1.5247116E9</v>
      </c>
      <c r="Z2108" s="156">
        <v>89869.9102</v>
      </c>
      <c r="AG2108" s="153">
        <f>IFERROR(__xludf.DUMMYFUNCTION("TO_DATE(INT((AH2108/(60*60*24))+""1/1/1970""))"),43798.0)</f>
        <v>43798</v>
      </c>
      <c r="AH2108" s="156">
        <v>1.575052864E9</v>
      </c>
      <c r="AI2108" s="156">
        <v>112240.5379</v>
      </c>
    </row>
    <row r="2109">
      <c r="A2109" s="152">
        <v>1.5828372E9</v>
      </c>
      <c r="B2109" s="152">
        <v>132900.7216</v>
      </c>
      <c r="C2109" s="153">
        <f>IFERROR(__xludf.DUMMYFUNCTION("TO_DATE(INT((A2109/(60*60*24))+""1/1/1970""))"),43888.0)</f>
        <v>43888</v>
      </c>
      <c r="M2109" s="13">
        <v>1.5509664E9</v>
      </c>
      <c r="N2109" s="13">
        <v>31419.324</v>
      </c>
      <c r="P2109" s="152">
        <v>1.5390072E9</v>
      </c>
      <c r="Q2109" s="152">
        <v>203207.6225</v>
      </c>
      <c r="S2109" s="152">
        <v>1.5593112E9</v>
      </c>
      <c r="T2109" s="152">
        <v>9974.8165</v>
      </c>
      <c r="V2109" s="152">
        <v>1.5283008E9</v>
      </c>
      <c r="W2109" s="152">
        <v>95192.5259</v>
      </c>
      <c r="Y2109" s="152">
        <v>1.5247512E9</v>
      </c>
      <c r="Z2109" s="152">
        <v>89869.9102</v>
      </c>
      <c r="AG2109" s="153">
        <f>IFERROR(__xludf.DUMMYFUNCTION("TO_DATE(INT((AH2109/(60*60*24))+""1/1/1970""))"),43798.0)</f>
        <v>43798</v>
      </c>
      <c r="AH2109" s="152">
        <v>1.575068686E9</v>
      </c>
      <c r="AI2109" s="152">
        <v>112240.5379</v>
      </c>
    </row>
    <row r="2110">
      <c r="A2110" s="156">
        <v>1.58290026E9</v>
      </c>
      <c r="B2110" s="156">
        <v>132900.7216</v>
      </c>
      <c r="C2110" s="153">
        <f>IFERROR(__xludf.DUMMYFUNCTION("TO_DATE(INT((A2110/(60*60*24))+""1/1/1970""))"),43889.0)</f>
        <v>43889</v>
      </c>
      <c r="M2110" s="13">
        <v>1.5510528E9</v>
      </c>
      <c r="N2110" s="13">
        <v>31410.479</v>
      </c>
      <c r="P2110" s="156">
        <v>1.5390288E9</v>
      </c>
      <c r="Q2110" s="156">
        <v>203207.6225</v>
      </c>
      <c r="S2110" s="156">
        <v>1.5593328E9</v>
      </c>
      <c r="T2110" s="156">
        <v>9974.8165</v>
      </c>
      <c r="V2110" s="156">
        <v>1.528326E9</v>
      </c>
      <c r="W2110" s="156">
        <v>94943.6532</v>
      </c>
      <c r="Y2110" s="156">
        <v>1.5247836E9</v>
      </c>
      <c r="Z2110" s="156">
        <v>89869.9102</v>
      </c>
      <c r="AG2110" s="153">
        <f>IFERROR(__xludf.DUMMYFUNCTION("TO_DATE(INT((AH2110/(60*60*24))+""1/1/1970""))"),43798.0)</f>
        <v>43798</v>
      </c>
      <c r="AH2110" s="156">
        <v>1.575071973E9</v>
      </c>
      <c r="AI2110" s="156">
        <v>112240.5379</v>
      </c>
    </row>
    <row r="2111">
      <c r="A2111" s="152">
        <v>1.5829236E9</v>
      </c>
      <c r="B2111" s="152">
        <v>132900.7216</v>
      </c>
      <c r="C2111" s="153">
        <f>IFERROR(__xludf.DUMMYFUNCTION("TO_DATE(INT((A2111/(60*60*24))+""1/1/1970""))"),43889.0)</f>
        <v>43889</v>
      </c>
      <c r="M2111" s="13">
        <v>1.5511068E9</v>
      </c>
      <c r="N2111" s="13">
        <v>31410.479</v>
      </c>
      <c r="P2111" s="152">
        <v>1.5390576E9</v>
      </c>
      <c r="Q2111" s="152">
        <v>203168.2642</v>
      </c>
      <c r="S2111" s="152">
        <v>1.5593472E9</v>
      </c>
      <c r="T2111" s="152">
        <v>10002.2528</v>
      </c>
      <c r="V2111" s="152">
        <v>1.5283404E9</v>
      </c>
      <c r="W2111" s="152">
        <v>94924.689</v>
      </c>
      <c r="Y2111" s="152">
        <v>1.5247908E9</v>
      </c>
      <c r="Z2111" s="152">
        <v>90318.3038</v>
      </c>
      <c r="AG2111" s="153">
        <f>IFERROR(__xludf.DUMMYFUNCTION("TO_DATE(INT((AH2111/(60*60*24))+""1/1/1970""))"),43799.0)</f>
        <v>43799</v>
      </c>
      <c r="AH2111" s="152">
        <v>1.575084512E9</v>
      </c>
      <c r="AI2111" s="152">
        <v>112240.5379</v>
      </c>
    </row>
    <row r="2112">
      <c r="A2112" s="156">
        <v>1.58315946E9</v>
      </c>
      <c r="B2112" s="156">
        <v>132900.7216</v>
      </c>
      <c r="C2112" s="153">
        <f>IFERROR(__xludf.DUMMYFUNCTION("TO_DATE(INT((A2112/(60*60*24))+""1/1/1970""))"),43892.0)</f>
        <v>43892</v>
      </c>
      <c r="M2112" s="13">
        <v>1.5511284E9</v>
      </c>
      <c r="N2112" s="13">
        <v>31410.479</v>
      </c>
      <c r="P2112" s="156">
        <v>1.5390972E9</v>
      </c>
      <c r="Q2112" s="156">
        <v>203168.2642</v>
      </c>
      <c r="S2112" s="156">
        <v>1.55952E9</v>
      </c>
      <c r="T2112" s="156">
        <v>10003.5817</v>
      </c>
      <c r="V2112" s="156">
        <v>1.52838E9</v>
      </c>
      <c r="W2112" s="156">
        <v>94803.9416</v>
      </c>
      <c r="Y2112" s="156">
        <v>1.5248304E9</v>
      </c>
      <c r="Z2112" s="156">
        <v>90318.3038</v>
      </c>
      <c r="AG2112" s="153">
        <f>IFERROR(__xludf.DUMMYFUNCTION("TO_DATE(INT((AH2112/(60*60*24))+""1/1/1970""))"),43799.0)</f>
        <v>43799</v>
      </c>
      <c r="AH2112" s="156">
        <v>1.575101738E9</v>
      </c>
      <c r="AI2112" s="156">
        <v>112240.5379</v>
      </c>
    </row>
    <row r="2113">
      <c r="A2113" s="152">
        <v>1.5831828E9</v>
      </c>
      <c r="B2113" s="152">
        <v>132900.7216</v>
      </c>
      <c r="C2113" s="153">
        <f>IFERROR(__xludf.DUMMYFUNCTION("TO_DATE(INT((A2113/(60*60*24))+""1/1/1970""))"),43892.0)</f>
        <v>43892</v>
      </c>
      <c r="M2113" s="13">
        <v>1.5511932E9</v>
      </c>
      <c r="N2113" s="13">
        <v>31345.4519</v>
      </c>
      <c r="P2113" s="152">
        <v>1.5391152E9</v>
      </c>
      <c r="Q2113" s="152">
        <v>203168.2642</v>
      </c>
      <c r="S2113" s="152">
        <v>1.5595704E9</v>
      </c>
      <c r="T2113" s="152">
        <v>10003.5817</v>
      </c>
      <c r="V2113" s="152">
        <v>1.5284124E9</v>
      </c>
      <c r="W2113" s="152">
        <v>94705.0573</v>
      </c>
      <c r="Y2113" s="152">
        <v>1.5248628E9</v>
      </c>
      <c r="Z2113" s="152">
        <v>90318.3038</v>
      </c>
      <c r="AG2113" s="153">
        <f>IFERROR(__xludf.DUMMYFUNCTION("TO_DATE(INT((AH2113/(60*60*24))+""1/1/1970""))"),43799.0)</f>
        <v>43799</v>
      </c>
      <c r="AH2113" s="152">
        <v>1.575117822E9</v>
      </c>
      <c r="AI2113" s="152">
        <v>112240.5379</v>
      </c>
    </row>
    <row r="2114">
      <c r="A2114" s="156">
        <v>1.58324586E9</v>
      </c>
      <c r="B2114" s="156">
        <v>132900.7216</v>
      </c>
      <c r="C2114" s="153">
        <f>IFERROR(__xludf.DUMMYFUNCTION("TO_DATE(INT((A2114/(60*60*24))+""1/1/1970""))"),43893.0)</f>
        <v>43893</v>
      </c>
      <c r="M2114" s="13">
        <v>1.5512148E9</v>
      </c>
      <c r="N2114" s="13">
        <v>31345.4519</v>
      </c>
      <c r="P2114" s="156">
        <v>1.539144E9</v>
      </c>
      <c r="Q2114" s="156">
        <v>202753.915</v>
      </c>
      <c r="S2114" s="156">
        <v>1.559592E9</v>
      </c>
      <c r="T2114" s="156">
        <v>10003.5817</v>
      </c>
      <c r="V2114" s="156">
        <v>1.5284196E9</v>
      </c>
      <c r="W2114" s="156">
        <v>94689.9161</v>
      </c>
      <c r="Y2114" s="156">
        <v>1.5248736E9</v>
      </c>
      <c r="Z2114" s="156">
        <v>90158.2662</v>
      </c>
      <c r="AG2114" s="153">
        <f>IFERROR(__xludf.DUMMYFUNCTION("TO_DATE(INT((AH2114/(60*60*24))+""1/1/1970""))"),43799.0)</f>
        <v>43799</v>
      </c>
      <c r="AH2114" s="156">
        <v>1.575133627E9</v>
      </c>
      <c r="AI2114" s="156">
        <v>112240.5379</v>
      </c>
    </row>
    <row r="2115">
      <c r="A2115" s="152">
        <v>1.5832692E9</v>
      </c>
      <c r="B2115" s="152">
        <v>132900.7216</v>
      </c>
      <c r="C2115" s="153">
        <f>IFERROR(__xludf.DUMMYFUNCTION("TO_DATE(INT((A2115/(60*60*24))+""1/1/1970""))"),43893.0)</f>
        <v>43893</v>
      </c>
      <c r="M2115" s="13">
        <v>1.5512796E9</v>
      </c>
      <c r="N2115" s="13">
        <v>31412.9342</v>
      </c>
      <c r="P2115" s="152">
        <v>1.5391836E9</v>
      </c>
      <c r="Q2115" s="152">
        <v>202753.915</v>
      </c>
      <c r="S2115" s="152">
        <v>1.5596568E9</v>
      </c>
      <c r="T2115" s="152">
        <v>10032.7231</v>
      </c>
      <c r="V2115" s="152">
        <v>1.5284592E9</v>
      </c>
      <c r="W2115" s="152">
        <v>94639.2227</v>
      </c>
      <c r="Y2115" s="152">
        <v>1.5250392E9</v>
      </c>
      <c r="Z2115" s="152">
        <v>90158.2662</v>
      </c>
      <c r="AG2115" s="153">
        <f>IFERROR(__xludf.DUMMYFUNCTION("TO_DATE(INT((AH2115/(60*60*24))+""1/1/1970""))"),43799.0)</f>
        <v>43799</v>
      </c>
      <c r="AH2115" s="152">
        <v>1.575149521E9</v>
      </c>
      <c r="AI2115" s="152">
        <v>112240.5379</v>
      </c>
    </row>
    <row r="2116">
      <c r="A2116" s="156">
        <v>1.58333226E9</v>
      </c>
      <c r="B2116" s="156">
        <v>132900.7216</v>
      </c>
      <c r="C2116" s="153">
        <f>IFERROR(__xludf.DUMMYFUNCTION("TO_DATE(INT((A2116/(60*60*24))+""1/1/1970""))"),43894.0)</f>
        <v>43894</v>
      </c>
      <c r="M2116" s="13">
        <v>1.5513012E9</v>
      </c>
      <c r="N2116" s="13">
        <v>31412.9342</v>
      </c>
      <c r="P2116" s="156">
        <v>1.5392016E9</v>
      </c>
      <c r="Q2116" s="156">
        <v>202753.915</v>
      </c>
      <c r="S2116" s="156">
        <v>1.5596784E9</v>
      </c>
      <c r="T2116" s="156">
        <v>10032.7231</v>
      </c>
      <c r="V2116" s="156">
        <v>1.5284916E9</v>
      </c>
      <c r="W2116" s="156">
        <v>94639.2227</v>
      </c>
      <c r="Y2116" s="156">
        <v>1.5250428E9</v>
      </c>
      <c r="Z2116" s="156">
        <v>90158.2662</v>
      </c>
      <c r="AG2116" s="153">
        <f>IFERROR(__xludf.DUMMYFUNCTION("TO_DATE(INT((AH2116/(60*60*24))+""1/1/1970""))"),43799.0)</f>
        <v>43799</v>
      </c>
      <c r="AH2116" s="156">
        <v>1.575157923E9</v>
      </c>
      <c r="AI2116" s="156">
        <v>112240.5379</v>
      </c>
    </row>
    <row r="2117">
      <c r="A2117" s="152">
        <v>1.5833556E9</v>
      </c>
      <c r="B2117" s="152">
        <v>132900.7216</v>
      </c>
      <c r="C2117" s="153">
        <f>IFERROR(__xludf.DUMMYFUNCTION("TO_DATE(INT((A2117/(60*60*24))+""1/1/1970""))"),43894.0)</f>
        <v>43894</v>
      </c>
      <c r="M2117" s="13">
        <v>1.551366E9</v>
      </c>
      <c r="N2117" s="13">
        <v>31385.3982</v>
      </c>
      <c r="P2117" s="152">
        <v>1.5392304E9</v>
      </c>
      <c r="Q2117" s="152">
        <v>192598.8029</v>
      </c>
      <c r="S2117" s="152">
        <v>1.5597432E9</v>
      </c>
      <c r="T2117" s="152">
        <v>10041.2648</v>
      </c>
      <c r="V2117" s="152">
        <v>1.528668E9</v>
      </c>
      <c r="W2117" s="152">
        <v>94662.6499</v>
      </c>
      <c r="Y2117" s="152">
        <v>1.5250788E9</v>
      </c>
      <c r="Z2117" s="152">
        <v>90213.7748</v>
      </c>
      <c r="AG2117" s="153">
        <f>IFERROR(__xludf.DUMMYFUNCTION("TO_DATE(INT((AH2117/(60*60*24))+""1/1/1970""))"),43800.0)</f>
        <v>43800</v>
      </c>
      <c r="AH2117" s="152">
        <v>1.575166083E9</v>
      </c>
      <c r="AI2117" s="152">
        <v>112240.5379</v>
      </c>
    </row>
    <row r="2118">
      <c r="A2118" s="156">
        <v>1.58341866E9</v>
      </c>
      <c r="B2118" s="156">
        <v>132900.7216</v>
      </c>
      <c r="C2118" s="153">
        <f>IFERROR(__xludf.DUMMYFUNCTION("TO_DATE(INT((A2118/(60*60*24))+""1/1/1970""))"),43895.0)</f>
        <v>43895</v>
      </c>
      <c r="M2118" s="13">
        <v>1.5513876E9</v>
      </c>
      <c r="N2118" s="13">
        <v>31385.3982</v>
      </c>
      <c r="P2118" s="156">
        <v>1.53927E9</v>
      </c>
      <c r="Q2118" s="156">
        <v>192598.8029</v>
      </c>
      <c r="S2118" s="156">
        <v>1.5597648E9</v>
      </c>
      <c r="T2118" s="156">
        <v>10041.2648</v>
      </c>
      <c r="V2118" s="156">
        <v>1.5286716E9</v>
      </c>
      <c r="W2118" s="156">
        <v>94660.4684</v>
      </c>
      <c r="Y2118" s="156">
        <v>1.5251184E9</v>
      </c>
      <c r="Z2118" s="156">
        <v>90213.7748</v>
      </c>
      <c r="AG2118" s="153">
        <f>IFERROR(__xludf.DUMMYFUNCTION("TO_DATE(INT((AH2118/(60*60*24))+""1/1/1970""))"),43800.0)</f>
        <v>43800</v>
      </c>
      <c r="AH2118" s="156">
        <v>1.575182445E9</v>
      </c>
      <c r="AI2118" s="156">
        <v>112240.5379</v>
      </c>
    </row>
    <row r="2119">
      <c r="A2119" s="152">
        <v>1.583442E9</v>
      </c>
      <c r="B2119" s="152">
        <v>132900.7216</v>
      </c>
      <c r="C2119" s="153">
        <f>IFERROR(__xludf.DUMMYFUNCTION("TO_DATE(INT((A2119/(60*60*24))+""1/1/1970""))"),43895.0)</f>
        <v>43895</v>
      </c>
      <c r="M2119" s="13">
        <v>1.5514524E9</v>
      </c>
      <c r="N2119" s="13">
        <v>31367.0663</v>
      </c>
      <c r="P2119" s="152">
        <v>1.539288E9</v>
      </c>
      <c r="Q2119" s="152">
        <v>192598.8029</v>
      </c>
      <c r="S2119" s="152">
        <v>1.5598296E9</v>
      </c>
      <c r="T2119" s="152">
        <v>10030.3021</v>
      </c>
      <c r="V2119" s="152">
        <v>1.5287076E9</v>
      </c>
      <c r="W2119" s="152">
        <v>94645.1584</v>
      </c>
      <c r="Y2119" s="152">
        <v>1.5251292E9</v>
      </c>
      <c r="Z2119" s="152">
        <v>90213.7748</v>
      </c>
      <c r="AG2119" s="153">
        <f>IFERROR(__xludf.DUMMYFUNCTION("TO_DATE(INT((AH2119/(60*60*24))+""1/1/1970""))"),43800.0)</f>
        <v>43800</v>
      </c>
      <c r="AH2119" s="152">
        <v>1.575198295E9</v>
      </c>
      <c r="AI2119" s="152">
        <v>112240.5379</v>
      </c>
    </row>
    <row r="2120">
      <c r="A2120" s="156">
        <v>1.58350506E9</v>
      </c>
      <c r="B2120" s="156">
        <v>132900.7216</v>
      </c>
      <c r="C2120" s="153">
        <f>IFERROR(__xludf.DUMMYFUNCTION("TO_DATE(INT((A2120/(60*60*24))+""1/1/1970""))"),43896.0)</f>
        <v>43896</v>
      </c>
      <c r="M2120" s="13">
        <v>1.551474E9</v>
      </c>
      <c r="N2120" s="13">
        <v>31367.0663</v>
      </c>
      <c r="P2120" s="156">
        <v>1.5393168E9</v>
      </c>
      <c r="Q2120" s="156">
        <v>186079.2704</v>
      </c>
      <c r="S2120" s="156">
        <v>1.5598512E9</v>
      </c>
      <c r="T2120" s="156">
        <v>10030.3021</v>
      </c>
      <c r="V2120" s="156">
        <v>1.5287472E9</v>
      </c>
      <c r="W2120" s="156">
        <v>94639.7718</v>
      </c>
      <c r="Y2120" s="156">
        <v>1.525158E9</v>
      </c>
      <c r="Z2120" s="156">
        <v>90507.5374</v>
      </c>
      <c r="AG2120" s="153">
        <f>IFERROR(__xludf.DUMMYFUNCTION("TO_DATE(INT((AH2120/(60*60*24))+""1/1/1970""))"),43800.0)</f>
        <v>43800</v>
      </c>
      <c r="AH2120" s="156">
        <v>1.575214148E9</v>
      </c>
      <c r="AI2120" s="156">
        <v>112240.5379</v>
      </c>
    </row>
    <row r="2121">
      <c r="A2121" s="152">
        <v>1.5835284E9</v>
      </c>
      <c r="B2121" s="152">
        <v>132900.7216</v>
      </c>
      <c r="C2121" s="153">
        <f>IFERROR(__xludf.DUMMYFUNCTION("TO_DATE(INT((A2121/(60*60*24))+""1/1/1970""))"),43896.0)</f>
        <v>43896</v>
      </c>
      <c r="M2121" s="13">
        <v>1.5514848E9</v>
      </c>
      <c r="N2121" s="13">
        <v>31343.6038</v>
      </c>
      <c r="P2121" s="152">
        <v>1.5393564E9</v>
      </c>
      <c r="Q2121" s="152">
        <v>186079.2704</v>
      </c>
      <c r="S2121" s="152">
        <v>1.559916E9</v>
      </c>
      <c r="T2121" s="152">
        <v>10042.3324</v>
      </c>
      <c r="V2121" s="152">
        <v>1.528758E9</v>
      </c>
      <c r="W2121" s="152">
        <v>94637.0689</v>
      </c>
      <c r="Y2121" s="152">
        <v>1.5251976E9</v>
      </c>
      <c r="Z2121" s="152">
        <v>90507.5374</v>
      </c>
      <c r="AG2121" s="153">
        <f>IFERROR(__xludf.DUMMYFUNCTION("TO_DATE(INT((AH2121/(60*60*24))+""1/1/1970""))"),43800.0)</f>
        <v>43800</v>
      </c>
      <c r="AH2121" s="152">
        <v>1.575230209E9</v>
      </c>
      <c r="AI2121" s="152">
        <v>112240.5379</v>
      </c>
    </row>
    <row r="2122">
      <c r="A2122" s="156">
        <v>1.58376066E9</v>
      </c>
      <c r="B2122" s="156">
        <v>132900.7216</v>
      </c>
      <c r="C2122" s="153">
        <f>IFERROR(__xludf.DUMMYFUNCTION("TO_DATE(INT((A2122/(60*60*24))+""1/1/1970""))"),43899.0)</f>
        <v>43899</v>
      </c>
      <c r="M2122" s="13">
        <v>1.5515712E9</v>
      </c>
      <c r="N2122" s="13">
        <v>31343.6038</v>
      </c>
      <c r="P2122" s="156">
        <v>1.5393744E9</v>
      </c>
      <c r="Q2122" s="156">
        <v>186079.2704</v>
      </c>
      <c r="S2122" s="156">
        <v>1.5599376E9</v>
      </c>
      <c r="T2122" s="156">
        <v>10042.3324</v>
      </c>
      <c r="V2122" s="156">
        <v>1.5287868E9</v>
      </c>
      <c r="W2122" s="156">
        <v>94633.1154</v>
      </c>
      <c r="Y2122" s="156">
        <v>1.5252156E9</v>
      </c>
      <c r="Z2122" s="156">
        <v>90507.5374</v>
      </c>
      <c r="AG2122" s="153">
        <f>IFERROR(__xludf.DUMMYFUNCTION("TO_DATE(INT((AH2122/(60*60*24))+""1/1/1970""))"),43800.0)</f>
        <v>43800</v>
      </c>
      <c r="AH2122" s="156">
        <v>1.575244521E9</v>
      </c>
      <c r="AI2122" s="156">
        <v>112240.5379</v>
      </c>
    </row>
    <row r="2123">
      <c r="A2123" s="152">
        <v>1.583784E9</v>
      </c>
      <c r="B2123" s="152">
        <v>132900.7216</v>
      </c>
      <c r="C2123" s="153">
        <f>IFERROR(__xludf.DUMMYFUNCTION("TO_DATE(INT((A2123/(60*60*24))+""1/1/1970""))"),43899.0)</f>
        <v>43899</v>
      </c>
      <c r="M2123" s="13">
        <v>1.5516576E9</v>
      </c>
      <c r="N2123" s="13">
        <v>31337.6249</v>
      </c>
      <c r="P2123" s="152">
        <v>1.5394032E9</v>
      </c>
      <c r="Q2123" s="152">
        <v>190150.5048</v>
      </c>
      <c r="S2123" s="152">
        <v>1.559952E9</v>
      </c>
      <c r="T2123" s="152">
        <v>10068.0178</v>
      </c>
      <c r="V2123" s="152">
        <v>1.5288264E9</v>
      </c>
      <c r="W2123" s="152">
        <v>94629.6169</v>
      </c>
      <c r="Y2123" s="152">
        <v>1.5252372E9</v>
      </c>
      <c r="Z2123" s="152">
        <v>91164.2682</v>
      </c>
      <c r="AG2123" s="153">
        <f>IFERROR(__xludf.DUMMYFUNCTION("TO_DATE(INT((AH2123/(60*60*24))+""1/1/1970""))"),43801.0)</f>
        <v>43801</v>
      </c>
      <c r="AH2123" s="152">
        <v>1.57524618E9</v>
      </c>
      <c r="AI2123" s="152">
        <v>112240.5379</v>
      </c>
    </row>
    <row r="2124">
      <c r="A2124" s="156">
        <v>1.58384706E9</v>
      </c>
      <c r="B2124" s="156">
        <v>132900.7216</v>
      </c>
      <c r="C2124" s="153">
        <f>IFERROR(__xludf.DUMMYFUNCTION("TO_DATE(INT((A2124/(60*60*24))+""1/1/1970""))"),43900.0)</f>
        <v>43900</v>
      </c>
      <c r="M2124" s="13">
        <v>1.5517116E9</v>
      </c>
      <c r="N2124" s="13">
        <v>31337.6249</v>
      </c>
      <c r="P2124" s="156">
        <v>1.539612E9</v>
      </c>
      <c r="Q2124" s="156">
        <v>190150.5048</v>
      </c>
      <c r="S2124" s="156">
        <v>1.5601248E9</v>
      </c>
      <c r="T2124" s="156">
        <v>10059.9444</v>
      </c>
      <c r="V2124" s="156">
        <v>1.5288444E9</v>
      </c>
      <c r="W2124" s="156">
        <v>94628.4346</v>
      </c>
      <c r="Y2124" s="156">
        <v>1.5252768E9</v>
      </c>
      <c r="Z2124" s="156">
        <v>91164.2682</v>
      </c>
      <c r="AG2124" s="153">
        <f>IFERROR(__xludf.DUMMYFUNCTION("TO_DATE(INT((AH2124/(60*60*24))+""1/1/1970""))"),43801.0)</f>
        <v>43801</v>
      </c>
      <c r="AH2124" s="156">
        <v>1.575262135E9</v>
      </c>
      <c r="AI2124" s="156">
        <v>112240.5379</v>
      </c>
    </row>
    <row r="2125">
      <c r="A2125" s="152">
        <v>1.5838704E9</v>
      </c>
      <c r="B2125" s="152">
        <v>132900.7216</v>
      </c>
      <c r="C2125" s="153">
        <f>IFERROR(__xludf.DUMMYFUNCTION("TO_DATE(INT((A2125/(60*60*24))+""1/1/1970""))"),43900.0)</f>
        <v>43900</v>
      </c>
      <c r="M2125" s="13">
        <v>1.5517332E9</v>
      </c>
      <c r="N2125" s="13">
        <v>31337.6249</v>
      </c>
      <c r="P2125" s="152">
        <v>1.5396336E9</v>
      </c>
      <c r="Q2125" s="152">
        <v>190150.5048</v>
      </c>
      <c r="S2125" s="152">
        <v>1.5601752E9</v>
      </c>
      <c r="T2125" s="152">
        <v>10059.9444</v>
      </c>
      <c r="V2125" s="152">
        <v>1.528866E9</v>
      </c>
      <c r="W2125" s="152">
        <v>94622.8751</v>
      </c>
      <c r="Y2125" s="152">
        <v>1.525302E9</v>
      </c>
      <c r="Z2125" s="152">
        <v>91164.2682</v>
      </c>
      <c r="AG2125" s="153">
        <f>IFERROR(__xludf.DUMMYFUNCTION("TO_DATE(INT((AH2125/(60*60*24))+""1/1/1970""))"),43801.0)</f>
        <v>43801</v>
      </c>
      <c r="AH2125" s="152">
        <v>1.57527794E9</v>
      </c>
      <c r="AI2125" s="152">
        <v>112240.5379</v>
      </c>
    </row>
    <row r="2126">
      <c r="A2126" s="156">
        <v>1.58393346E9</v>
      </c>
      <c r="B2126" s="156">
        <v>132900.7216</v>
      </c>
      <c r="C2126" s="153">
        <f>IFERROR(__xludf.DUMMYFUNCTION("TO_DATE(INT((A2126/(60*60*24))+""1/1/1970""))"),43901.0)</f>
        <v>43901</v>
      </c>
      <c r="M2126" s="13">
        <v>1.551798E9</v>
      </c>
      <c r="N2126" s="13">
        <v>31394.8238</v>
      </c>
      <c r="P2126" s="156">
        <v>1.5396624E9</v>
      </c>
      <c r="Q2126" s="156">
        <v>188483.347</v>
      </c>
      <c r="S2126" s="156">
        <v>1.5601968E9</v>
      </c>
      <c r="T2126" s="156">
        <v>10059.9444</v>
      </c>
      <c r="V2126" s="156">
        <v>1.5289056E9</v>
      </c>
      <c r="W2126" s="156">
        <v>94626.1449</v>
      </c>
      <c r="Y2126" s="156">
        <v>1.5253164E9</v>
      </c>
      <c r="Z2126" s="156">
        <v>91454.4265</v>
      </c>
      <c r="AG2126" s="153">
        <f>IFERROR(__xludf.DUMMYFUNCTION("TO_DATE(INT((AH2126/(60*60*24))+""1/1/1970""))"),43801.0)</f>
        <v>43801</v>
      </c>
      <c r="AH2126" s="156">
        <v>1.575293798E9</v>
      </c>
      <c r="AI2126" s="156">
        <v>112240.5379</v>
      </c>
    </row>
    <row r="2127">
      <c r="A2127" s="152">
        <v>1.5839568E9</v>
      </c>
      <c r="B2127" s="152">
        <v>132900.7216</v>
      </c>
      <c r="C2127" s="153">
        <f>IFERROR(__xludf.DUMMYFUNCTION("TO_DATE(INT((A2127/(60*60*24))+""1/1/1970""))"),43901.0)</f>
        <v>43901</v>
      </c>
      <c r="M2127" s="13">
        <v>1.5518196E9</v>
      </c>
      <c r="N2127" s="13">
        <v>31394.8238</v>
      </c>
      <c r="P2127" s="152">
        <v>1.539702E9</v>
      </c>
      <c r="Q2127" s="152">
        <v>188483.347</v>
      </c>
      <c r="S2127" s="152">
        <v>1.5602616E9</v>
      </c>
      <c r="T2127" s="152">
        <v>10054.5442</v>
      </c>
      <c r="V2127" s="152">
        <v>1.5289308E9</v>
      </c>
      <c r="W2127" s="152">
        <v>94633.8686</v>
      </c>
      <c r="Y2127" s="152">
        <v>1.525356E9</v>
      </c>
      <c r="Z2127" s="152">
        <v>91454.4265</v>
      </c>
      <c r="AG2127" s="153">
        <f>IFERROR(__xludf.DUMMYFUNCTION("TO_DATE(INT((AH2127/(60*60*24))+""1/1/1970""))"),43801.0)</f>
        <v>43801</v>
      </c>
      <c r="AH2127" s="152">
        <v>1.5753096E9</v>
      </c>
      <c r="AI2127" s="152">
        <v>111050.7217</v>
      </c>
    </row>
    <row r="2128">
      <c r="A2128" s="156">
        <v>1.58401986E9</v>
      </c>
      <c r="B2128" s="156">
        <v>132900.7216</v>
      </c>
      <c r="C2128" s="153">
        <f>IFERROR(__xludf.DUMMYFUNCTION("TO_DATE(INT((A2128/(60*60*24))+""1/1/1970""))"),43902.0)</f>
        <v>43902</v>
      </c>
      <c r="M2128" s="13">
        <v>1.5518844E9</v>
      </c>
      <c r="N2128" s="13">
        <v>31373.6047</v>
      </c>
      <c r="P2128" s="156">
        <v>1.53972E9</v>
      </c>
      <c r="Q2128" s="156">
        <v>188483.347</v>
      </c>
      <c r="S2128" s="156">
        <v>1.5602832E9</v>
      </c>
      <c r="T2128" s="156">
        <v>10054.5442</v>
      </c>
      <c r="V2128" s="156">
        <v>1.5289452E9</v>
      </c>
      <c r="W2128" s="156">
        <v>94633.2126</v>
      </c>
      <c r="Y2128" s="156">
        <v>1.5253884E9</v>
      </c>
      <c r="Z2128" s="156">
        <v>91454.4265</v>
      </c>
      <c r="AG2128" s="153">
        <f>IFERROR(__xludf.DUMMYFUNCTION("TO_DATE(INT((AH2128/(60*60*24))+""1/1/1970""))"),43801.0)</f>
        <v>43801</v>
      </c>
      <c r="AH2128" s="156">
        <v>1.575325538E9</v>
      </c>
      <c r="AI2128" s="156">
        <v>111096.0391</v>
      </c>
    </row>
    <row r="2129">
      <c r="A2129" s="152">
        <v>1.5840432E9</v>
      </c>
      <c r="B2129" s="152">
        <v>132900.7216</v>
      </c>
      <c r="C2129" s="153">
        <f>IFERROR(__xludf.DUMMYFUNCTION("TO_DATE(INT((A2129/(60*60*24))+""1/1/1970""))"),43902.0)</f>
        <v>43902</v>
      </c>
      <c r="M2129" s="13">
        <v>1.551906E9</v>
      </c>
      <c r="N2129" s="13">
        <v>31373.6047</v>
      </c>
      <c r="P2129" s="152">
        <v>1.5397488E9</v>
      </c>
      <c r="Q2129" s="152">
        <v>195007.6502</v>
      </c>
      <c r="S2129" s="152">
        <v>1.560348E9</v>
      </c>
      <c r="T2129" s="152">
        <v>10052.5875</v>
      </c>
      <c r="V2129" s="152">
        <v>1.5289848E9</v>
      </c>
      <c r="W2129" s="152">
        <v>94647.713</v>
      </c>
      <c r="Y2129" s="152">
        <v>1.5253956E9</v>
      </c>
      <c r="Z2129" s="152">
        <v>91181.5696</v>
      </c>
      <c r="AG2129" s="153">
        <f>IFERROR(__xludf.DUMMYFUNCTION("TO_DATE(INT((AH2129/(60*60*24))+""1/1/1970""))"),43801.0)</f>
        <v>43801</v>
      </c>
      <c r="AH2129" s="152">
        <v>1.575331128E9</v>
      </c>
      <c r="AI2129" s="152">
        <v>111096.0391</v>
      </c>
    </row>
    <row r="2130">
      <c r="A2130" s="156">
        <v>1.58410626E9</v>
      </c>
      <c r="B2130" s="156">
        <v>132900.7216</v>
      </c>
      <c r="C2130" s="153">
        <f>IFERROR(__xludf.DUMMYFUNCTION("TO_DATE(INT((A2130/(60*60*24))+""1/1/1970""))"),43903.0)</f>
        <v>43903</v>
      </c>
      <c r="M2130" s="13">
        <v>1.5519708E9</v>
      </c>
      <c r="N2130" s="13">
        <v>31489.5315</v>
      </c>
      <c r="P2130" s="156">
        <v>1.5397884E9</v>
      </c>
      <c r="Q2130" s="156">
        <v>195007.6502</v>
      </c>
      <c r="S2130" s="156">
        <v>1.5603696E9</v>
      </c>
      <c r="T2130" s="156">
        <v>10052.5875</v>
      </c>
      <c r="V2130" s="156">
        <v>1.5290172E9</v>
      </c>
      <c r="W2130" s="156">
        <v>94642.7713</v>
      </c>
      <c r="Y2130" s="156">
        <v>1.5254352E9</v>
      </c>
      <c r="Z2130" s="156">
        <v>91181.5696</v>
      </c>
      <c r="AG2130" s="153">
        <f>IFERROR(__xludf.DUMMYFUNCTION("TO_DATE(INT((AH2130/(60*60*24))+""1/1/1970""))"),43802.0)</f>
        <v>43802</v>
      </c>
      <c r="AH2130" s="156">
        <v>1.575341869E9</v>
      </c>
      <c r="AI2130" s="156">
        <v>111096.0391</v>
      </c>
    </row>
    <row r="2131">
      <c r="A2131" s="152">
        <v>1.5841296E9</v>
      </c>
      <c r="B2131" s="152">
        <v>132900.7216</v>
      </c>
      <c r="C2131" s="153">
        <f>IFERROR(__xludf.DUMMYFUNCTION("TO_DATE(INT((A2131/(60*60*24))+""1/1/1970""))"),43903.0)</f>
        <v>43903</v>
      </c>
      <c r="M2131" s="13">
        <v>1.5519924E9</v>
      </c>
      <c r="N2131" s="13">
        <v>31489.5315</v>
      </c>
      <c r="P2131" s="152">
        <v>1.5398064E9</v>
      </c>
      <c r="Q2131" s="152">
        <v>195007.6502</v>
      </c>
      <c r="S2131" s="152">
        <v>1.5604344E9</v>
      </c>
      <c r="T2131" s="152">
        <v>10035.3989</v>
      </c>
      <c r="V2131" s="152">
        <v>1.5290244E9</v>
      </c>
      <c r="W2131" s="152">
        <v>94644.0071</v>
      </c>
      <c r="Y2131" s="152">
        <v>1.5254676E9</v>
      </c>
      <c r="Z2131" s="152">
        <v>91181.5696</v>
      </c>
      <c r="AG2131" s="153">
        <f>IFERROR(__xludf.DUMMYFUNCTION("TO_DATE(INT((AH2131/(60*60*24))+""1/1/1970""))"),43802.0)</f>
        <v>43802</v>
      </c>
      <c r="AH2131" s="152">
        <v>1.575357764E9</v>
      </c>
      <c r="AI2131" s="152">
        <v>111096.0391</v>
      </c>
    </row>
    <row r="2132">
      <c r="A2132" s="156">
        <v>1.58436546E9</v>
      </c>
      <c r="B2132" s="156">
        <v>132900.7216</v>
      </c>
      <c r="C2132" s="153">
        <f>IFERROR(__xludf.DUMMYFUNCTION("TO_DATE(INT((A2132/(60*60*24))+""1/1/1970""))"),43906.0)</f>
        <v>43906</v>
      </c>
      <c r="M2132" s="13">
        <v>1.5520572E9</v>
      </c>
      <c r="N2132" s="13">
        <v>31528.267</v>
      </c>
      <c r="P2132" s="156">
        <v>1.5398352E9</v>
      </c>
      <c r="Q2132" s="156">
        <v>195059.0726</v>
      </c>
      <c r="S2132" s="156">
        <v>1.560456E9</v>
      </c>
      <c r="T2132" s="156">
        <v>10035.3989</v>
      </c>
      <c r="V2132" s="156">
        <v>1.529064E9</v>
      </c>
      <c r="W2132" s="156">
        <v>94641.5579</v>
      </c>
      <c r="Y2132" s="156">
        <v>1.5254784E9</v>
      </c>
      <c r="Z2132" s="156">
        <v>91372.9659</v>
      </c>
      <c r="AG2132" s="153">
        <f>IFERROR(__xludf.DUMMYFUNCTION("TO_DATE(INT((AH2132/(60*60*24))+""1/1/1970""))"),43802.0)</f>
        <v>43802</v>
      </c>
      <c r="AH2132" s="156">
        <v>1.575373644E9</v>
      </c>
      <c r="AI2132" s="156">
        <v>111096.0391</v>
      </c>
    </row>
    <row r="2133">
      <c r="A2133" s="152">
        <v>1.5843888E9</v>
      </c>
      <c r="B2133" s="152">
        <v>132900.7216</v>
      </c>
      <c r="C2133" s="153">
        <f>IFERROR(__xludf.DUMMYFUNCTION("TO_DATE(INT((A2133/(60*60*24))+""1/1/1970""))"),43906.0)</f>
        <v>43906</v>
      </c>
      <c r="M2133" s="13">
        <v>1.5520788E9</v>
      </c>
      <c r="N2133" s="13">
        <v>31528.267</v>
      </c>
      <c r="P2133" s="152">
        <v>1.5398748E9</v>
      </c>
      <c r="Q2133" s="152">
        <v>195059.0726</v>
      </c>
      <c r="S2133" s="152">
        <v>1.5605208E9</v>
      </c>
      <c r="T2133" s="152">
        <v>10034.0577</v>
      </c>
      <c r="V2133" s="152">
        <v>1.5290964E9</v>
      </c>
      <c r="W2133" s="152">
        <v>94638.4859</v>
      </c>
      <c r="Y2133" s="152">
        <v>1.525644E9</v>
      </c>
      <c r="Z2133" s="152">
        <v>91372.9659</v>
      </c>
      <c r="AG2133" s="153">
        <f>IFERROR(__xludf.DUMMYFUNCTION("TO_DATE(INT((AH2133/(60*60*24))+""1/1/1970""))"),43802.0)</f>
        <v>43802</v>
      </c>
      <c r="AH2133" s="152">
        <v>1.57538946E9</v>
      </c>
      <c r="AI2133" s="152">
        <v>110372.6729</v>
      </c>
    </row>
    <row r="2134">
      <c r="A2134" s="156">
        <v>1.58445186E9</v>
      </c>
      <c r="B2134" s="156">
        <v>132900.7216</v>
      </c>
      <c r="C2134" s="153">
        <f>IFERROR(__xludf.DUMMYFUNCTION("TO_DATE(INT((A2134/(60*60*24))+""1/1/1970""))"),43907.0)</f>
        <v>43907</v>
      </c>
      <c r="M2134" s="13">
        <v>1.5520896E9</v>
      </c>
      <c r="N2134" s="13">
        <v>31562.4824</v>
      </c>
      <c r="P2134" s="156">
        <v>1.5398928E9</v>
      </c>
      <c r="Q2134" s="156">
        <v>195059.0726</v>
      </c>
      <c r="S2134" s="156">
        <v>1.5605424E9</v>
      </c>
      <c r="T2134" s="156">
        <v>10034.0577</v>
      </c>
      <c r="V2134" s="156">
        <v>1.5292728E9</v>
      </c>
      <c r="W2134" s="156">
        <v>94636.4214</v>
      </c>
      <c r="Y2134" s="156">
        <v>1.5256476E9</v>
      </c>
      <c r="Z2134" s="156">
        <v>91372.9659</v>
      </c>
      <c r="AG2134" s="153">
        <f>IFERROR(__xludf.DUMMYFUNCTION("TO_DATE(INT((AH2134/(60*60*24))+""1/1/1970""))"),43802.0)</f>
        <v>43802</v>
      </c>
      <c r="AH2134" s="156">
        <v>1.5754053E9</v>
      </c>
      <c r="AI2134" s="156">
        <v>110748.9609</v>
      </c>
    </row>
    <row r="2135">
      <c r="A2135" s="152">
        <v>1.5844752E9</v>
      </c>
      <c r="B2135" s="152">
        <v>132900.7216</v>
      </c>
      <c r="C2135" s="153">
        <f>IFERROR(__xludf.DUMMYFUNCTION("TO_DATE(INT((A2135/(60*60*24))+""1/1/1970""))"),43907.0)</f>
        <v>43907</v>
      </c>
      <c r="M2135" s="13">
        <v>1.552176E9</v>
      </c>
      <c r="N2135" s="13">
        <v>31562.4824</v>
      </c>
      <c r="P2135" s="152">
        <v>1.5399216E9</v>
      </c>
      <c r="Q2135" s="152">
        <v>190674.5611</v>
      </c>
      <c r="S2135" s="152">
        <v>1.5605568E9</v>
      </c>
      <c r="T2135" s="152">
        <v>10001.1448</v>
      </c>
      <c r="V2135" s="152">
        <v>1.5292764E9</v>
      </c>
      <c r="W2135" s="152">
        <v>94639.2281</v>
      </c>
      <c r="Y2135" s="152">
        <v>1.5256836E9</v>
      </c>
      <c r="Z2135" s="152">
        <v>91426.3118</v>
      </c>
      <c r="AG2135" s="153">
        <f>IFERROR(__xludf.DUMMYFUNCTION("TO_DATE(INT((AH2135/(60*60*24))+""1/1/1970""))"),43802.0)</f>
        <v>43802</v>
      </c>
      <c r="AH2135" s="152">
        <v>1.575417549E9</v>
      </c>
      <c r="AI2135" s="152">
        <v>111196.9227</v>
      </c>
    </row>
    <row r="2136">
      <c r="A2136" s="156">
        <v>1.58453826E9</v>
      </c>
      <c r="B2136" s="156">
        <v>132900.7216</v>
      </c>
      <c r="C2136" s="153">
        <f>IFERROR(__xludf.DUMMYFUNCTION("TO_DATE(INT((A2136/(60*60*24))+""1/1/1970""))"),43908.0)</f>
        <v>43908</v>
      </c>
      <c r="M2136" s="13">
        <v>1.5522588E9</v>
      </c>
      <c r="N2136" s="13">
        <v>31563.68</v>
      </c>
      <c r="P2136" s="156">
        <v>1.5399612E9</v>
      </c>
      <c r="Q2136" s="156">
        <v>190674.5611</v>
      </c>
      <c r="S2136" s="156">
        <v>1.5607296E9</v>
      </c>
      <c r="T2136" s="156">
        <v>10002.8355</v>
      </c>
      <c r="V2136" s="156">
        <v>1.5293124E9</v>
      </c>
      <c r="W2136" s="156">
        <v>94640.6402</v>
      </c>
      <c r="Y2136" s="156">
        <v>1.5257232E9</v>
      </c>
      <c r="Z2136" s="156">
        <v>91426.3118</v>
      </c>
      <c r="AG2136" s="153">
        <f>IFERROR(__xludf.DUMMYFUNCTION("TO_DATE(INT((AH2136/(60*60*24))+""1/1/1970""))"),43803.0)</f>
        <v>43803</v>
      </c>
      <c r="AH2136" s="156">
        <v>1.575421114E9</v>
      </c>
      <c r="AI2136" s="156">
        <v>111196.9227</v>
      </c>
    </row>
    <row r="2137">
      <c r="A2137" s="152">
        <v>1.5845616E9</v>
      </c>
      <c r="B2137" s="152">
        <v>132900.7216</v>
      </c>
      <c r="C2137" s="153">
        <f>IFERROR(__xludf.DUMMYFUNCTION("TO_DATE(INT((A2137/(60*60*24))+""1/1/1970""))"),43908.0)</f>
        <v>43908</v>
      </c>
      <c r="M2137" s="13">
        <v>1.5523128E9</v>
      </c>
      <c r="N2137" s="13">
        <v>31563.68</v>
      </c>
      <c r="P2137" s="152">
        <v>1.5399792E9</v>
      </c>
      <c r="Q2137" s="152">
        <v>190674.5611</v>
      </c>
      <c r="S2137" s="152">
        <v>1.56078E9</v>
      </c>
      <c r="T2137" s="152">
        <v>10002.8355</v>
      </c>
      <c r="V2137" s="152">
        <v>1.529352E9</v>
      </c>
      <c r="W2137" s="152">
        <v>94633.909</v>
      </c>
      <c r="Y2137" s="152">
        <v>1.525734E9</v>
      </c>
      <c r="Z2137" s="152">
        <v>91426.3118</v>
      </c>
      <c r="AG2137" s="153">
        <f>IFERROR(__xludf.DUMMYFUNCTION("TO_DATE(INT((AH2137/(60*60*24))+""1/1/1970""))"),43803.0)</f>
        <v>43803</v>
      </c>
      <c r="AH2137" s="152">
        <v>1.575437006E9</v>
      </c>
      <c r="AI2137" s="152">
        <v>111196.9227</v>
      </c>
    </row>
    <row r="2138">
      <c r="A2138" s="156">
        <v>1.58462466E9</v>
      </c>
      <c r="B2138" s="156">
        <v>132900.7216</v>
      </c>
      <c r="C2138" s="153">
        <f>IFERROR(__xludf.DUMMYFUNCTION("TO_DATE(INT((A2138/(60*60*24))+""1/1/1970""))"),43909.0)</f>
        <v>43909</v>
      </c>
      <c r="M2138" s="13">
        <v>1.5523344E9</v>
      </c>
      <c r="N2138" s="13">
        <v>31563.68</v>
      </c>
      <c r="P2138" s="156">
        <v>1.540008E9</v>
      </c>
      <c r="Q2138" s="156">
        <v>190448.0401</v>
      </c>
      <c r="S2138" s="156">
        <v>1.5608016E9</v>
      </c>
      <c r="T2138" s="156">
        <v>10002.8355</v>
      </c>
      <c r="V2138" s="156">
        <v>1.5293628E9</v>
      </c>
      <c r="W2138" s="156">
        <v>94635.7083</v>
      </c>
      <c r="Y2138" s="156">
        <v>1.5257628E9</v>
      </c>
      <c r="Z2138" s="156">
        <v>91582.3844</v>
      </c>
      <c r="AG2138" s="153">
        <f>IFERROR(__xludf.DUMMYFUNCTION("TO_DATE(INT((AH2138/(60*60*24))+""1/1/1970""))"),43803.0)</f>
        <v>43803</v>
      </c>
      <c r="AH2138" s="156">
        <v>1.57545287E9</v>
      </c>
      <c r="AI2138" s="156">
        <v>111196.9227</v>
      </c>
    </row>
    <row r="2139">
      <c r="A2139" s="152">
        <v>1.584648E9</v>
      </c>
      <c r="B2139" s="152">
        <v>132900.7216</v>
      </c>
      <c r="C2139" s="153">
        <f>IFERROR(__xludf.DUMMYFUNCTION("TO_DATE(INT((A2139/(60*60*24))+""1/1/1970""))"),43909.0)</f>
        <v>43909</v>
      </c>
      <c r="M2139" s="13">
        <v>1.5523992E9</v>
      </c>
      <c r="N2139" s="13">
        <v>31529.7168</v>
      </c>
      <c r="P2139" s="152">
        <v>1.5402168E9</v>
      </c>
      <c r="Q2139" s="152">
        <v>190448.0401</v>
      </c>
      <c r="S2139" s="152">
        <v>1.5608664E9</v>
      </c>
      <c r="T2139" s="152">
        <v>9996.4243</v>
      </c>
      <c r="V2139" s="152">
        <v>1.5293916E9</v>
      </c>
      <c r="W2139" s="152">
        <v>94659.7128</v>
      </c>
      <c r="Y2139" s="152">
        <v>1.5258024E9</v>
      </c>
      <c r="Z2139" s="152">
        <v>91582.3844</v>
      </c>
      <c r="AG2139" s="153">
        <f>IFERROR(__xludf.DUMMYFUNCTION("TO_DATE(INT((AH2139/(60*60*24))+""1/1/1970""))"),43803.0)</f>
        <v>43803</v>
      </c>
      <c r="AH2139" s="152">
        <v>1.575468678E9</v>
      </c>
      <c r="AI2139" s="152">
        <v>111196.9227</v>
      </c>
    </row>
    <row r="2140">
      <c r="A2140" s="156">
        <v>1.5846768E9</v>
      </c>
      <c r="B2140" s="156">
        <v>132900.7216</v>
      </c>
      <c r="C2140" s="153">
        <f>IFERROR(__xludf.DUMMYFUNCTION("TO_DATE(INT((A2140/(60*60*24))+""1/1/1970""))"),43910.0)</f>
        <v>43910</v>
      </c>
      <c r="M2140" s="13">
        <v>1.5524208E9</v>
      </c>
      <c r="N2140" s="13">
        <v>31529.7168</v>
      </c>
      <c r="P2140" s="156">
        <v>1.5402384E9</v>
      </c>
      <c r="Q2140" s="156">
        <v>190448.0401</v>
      </c>
      <c r="S2140" s="156">
        <v>1.560888E9</v>
      </c>
      <c r="T2140" s="156">
        <v>9996.4243</v>
      </c>
      <c r="V2140" s="156">
        <v>1.5294312E9</v>
      </c>
      <c r="W2140" s="156">
        <v>94649.1212</v>
      </c>
      <c r="Y2140" s="156">
        <v>1.5258204E9</v>
      </c>
      <c r="Z2140" s="156">
        <v>91582.3844</v>
      </c>
      <c r="AG2140" s="153">
        <f>IFERROR(__xludf.DUMMYFUNCTION("TO_DATE(INT((AH2140/(60*60*24))+""1/1/1970""))"),43803.0)</f>
        <v>43803</v>
      </c>
      <c r="AH2140" s="156">
        <v>1.575484469E9</v>
      </c>
      <c r="AI2140" s="156">
        <v>111606.0226</v>
      </c>
    </row>
    <row r="2141">
      <c r="A2141" s="152">
        <v>1.58471628E9</v>
      </c>
      <c r="B2141" s="152">
        <v>132900.7216</v>
      </c>
      <c r="C2141" s="153">
        <f>IFERROR(__xludf.DUMMYFUNCTION("TO_DATE(INT((A2141/(60*60*24))+""1/1/1970""))"),43910.0)</f>
        <v>43910</v>
      </c>
      <c r="M2141" s="13">
        <v>1.5524856E9</v>
      </c>
      <c r="N2141" s="13">
        <v>31570.1377</v>
      </c>
      <c r="P2141" s="152">
        <v>1.5402672E9</v>
      </c>
      <c r="Q2141" s="152">
        <v>189192.419</v>
      </c>
      <c r="S2141" s="152">
        <v>1.5609528E9</v>
      </c>
      <c r="T2141" s="152">
        <v>10000.7099</v>
      </c>
      <c r="V2141" s="152">
        <v>1.5294492E9</v>
      </c>
      <c r="W2141" s="152">
        <v>94645.4944</v>
      </c>
      <c r="Y2141" s="152">
        <v>1.525842E9</v>
      </c>
      <c r="Z2141" s="152">
        <v>92057.4509</v>
      </c>
      <c r="AG2141" s="153">
        <f>IFERROR(__xludf.DUMMYFUNCTION("TO_DATE(INT((AH2141/(60*60*24))+""1/1/1970""))"),43803.0)</f>
        <v>43803</v>
      </c>
      <c r="AH2141" s="152">
        <v>1.575500328E9</v>
      </c>
      <c r="AI2141" s="152">
        <v>111606.0226</v>
      </c>
    </row>
    <row r="2142">
      <c r="A2142" s="156">
        <v>1.5847344E9</v>
      </c>
      <c r="B2142" s="156">
        <v>132900.7216</v>
      </c>
      <c r="C2142" s="153">
        <f>IFERROR(__xludf.DUMMYFUNCTION("TO_DATE(INT((A2142/(60*60*24))+""1/1/1970""))"),43910.0)</f>
        <v>43910</v>
      </c>
      <c r="M2142" s="13">
        <v>1.5525072E9</v>
      </c>
      <c r="N2142" s="13">
        <v>31570.1377</v>
      </c>
      <c r="P2142" s="156">
        <v>1.5403068E9</v>
      </c>
      <c r="Q2142" s="156">
        <v>189192.419</v>
      </c>
      <c r="S2142" s="156">
        <v>1.5609744E9</v>
      </c>
      <c r="T2142" s="156">
        <v>10000.7099</v>
      </c>
      <c r="V2142" s="156">
        <v>1.5294708E9</v>
      </c>
      <c r="W2142" s="156">
        <v>94645.367</v>
      </c>
      <c r="Y2142" s="156">
        <v>1.5258816E9</v>
      </c>
      <c r="Z2142" s="156">
        <v>92057.4509</v>
      </c>
      <c r="AG2142" s="153">
        <f>IFERROR(__xludf.DUMMYFUNCTION("TO_DATE(INT((AH2142/(60*60*24))+""1/1/1970""))"),43803.0)</f>
        <v>43803</v>
      </c>
      <c r="AH2142" s="156">
        <v>1.575503831E9</v>
      </c>
      <c r="AI2142" s="156">
        <v>111606.0226</v>
      </c>
    </row>
    <row r="2143">
      <c r="A2143" s="152">
        <v>1.58497026E9</v>
      </c>
      <c r="B2143" s="152">
        <v>132900.7216</v>
      </c>
      <c r="C2143" s="153">
        <f>IFERROR(__xludf.DUMMYFUNCTION("TO_DATE(INT((A2143/(60*60*24))+""1/1/1970""))"),43913.0)</f>
        <v>43913</v>
      </c>
      <c r="M2143" s="13">
        <v>1.552572E9</v>
      </c>
      <c r="N2143" s="13">
        <v>31593.2604</v>
      </c>
      <c r="P2143" s="152">
        <v>1.5403248E9</v>
      </c>
      <c r="Q2143" s="152">
        <v>189192.419</v>
      </c>
      <c r="S2143" s="152">
        <v>1.5610392E9</v>
      </c>
      <c r="T2143" s="152">
        <v>10025.4769</v>
      </c>
      <c r="V2143" s="152">
        <v>1.5295104E9</v>
      </c>
      <c r="W2143" s="152">
        <v>94644.949</v>
      </c>
      <c r="Y2143" s="152">
        <v>1.5259068E9</v>
      </c>
      <c r="Z2143" s="152">
        <v>92057.4509</v>
      </c>
      <c r="AG2143" s="153">
        <f>IFERROR(__xludf.DUMMYFUNCTION("TO_DATE(INT((AH2143/(60*60*24))+""1/1/1970""))"),43804.0)</f>
        <v>43804</v>
      </c>
      <c r="AH2143" s="152">
        <v>1.575516428E9</v>
      </c>
      <c r="AI2143" s="152">
        <v>111606.0226</v>
      </c>
    </row>
    <row r="2144">
      <c r="A2144" s="156">
        <v>1.5849936E9</v>
      </c>
      <c r="B2144" s="156">
        <v>132900.7216</v>
      </c>
      <c r="C2144" s="153">
        <f>IFERROR(__xludf.DUMMYFUNCTION("TO_DATE(INT((A2144/(60*60*24))+""1/1/1970""))"),43913.0)</f>
        <v>43913</v>
      </c>
      <c r="M2144" s="13">
        <v>1.5525936E9</v>
      </c>
      <c r="N2144" s="13">
        <v>31593.2604</v>
      </c>
      <c r="P2144" s="156">
        <v>1.5403536E9</v>
      </c>
      <c r="Q2144" s="156">
        <v>187447.2348</v>
      </c>
      <c r="S2144" s="156">
        <v>1.5610608E9</v>
      </c>
      <c r="T2144" s="156">
        <v>10025.4769</v>
      </c>
      <c r="V2144" s="156">
        <v>1.5295356E9</v>
      </c>
      <c r="W2144" s="156">
        <v>94637.8503</v>
      </c>
      <c r="Y2144" s="156">
        <v>1.5259212E9</v>
      </c>
      <c r="Z2144" s="156">
        <v>92203.0707</v>
      </c>
      <c r="AG2144" s="153">
        <f>IFERROR(__xludf.DUMMYFUNCTION("TO_DATE(INT((AH2144/(60*60*24))+""1/1/1970""))"),43804.0)</f>
        <v>43804</v>
      </c>
      <c r="AH2144" s="156">
        <v>1.57553255E9</v>
      </c>
      <c r="AI2144" s="156">
        <v>111606.0226</v>
      </c>
    </row>
    <row r="2145">
      <c r="A2145" s="152">
        <v>1.58505666E9</v>
      </c>
      <c r="B2145" s="152">
        <v>132900.7216</v>
      </c>
      <c r="C2145" s="153">
        <f>IFERROR(__xludf.DUMMYFUNCTION("TO_DATE(INT((A2145/(60*60*24))+""1/1/1970""))"),43914.0)</f>
        <v>43914</v>
      </c>
      <c r="M2145" s="13">
        <v>1.5526584E9</v>
      </c>
      <c r="N2145" s="13">
        <v>31529.9133</v>
      </c>
      <c r="P2145" s="152">
        <v>1.5403932E9</v>
      </c>
      <c r="Q2145" s="152">
        <v>187447.2348</v>
      </c>
      <c r="S2145" s="152">
        <v>1.5611256E9</v>
      </c>
      <c r="T2145" s="152">
        <v>10056.6472</v>
      </c>
      <c r="V2145" s="152">
        <v>1.52955E9</v>
      </c>
      <c r="W2145" s="152">
        <v>94633.9898</v>
      </c>
      <c r="Y2145" s="152">
        <v>1.5259608E9</v>
      </c>
      <c r="Z2145" s="152">
        <v>92203.0707</v>
      </c>
      <c r="AG2145" s="153">
        <f>IFERROR(__xludf.DUMMYFUNCTION("TO_DATE(INT((AH2145/(60*60*24))+""1/1/1970""))"),43804.0)</f>
        <v>43804</v>
      </c>
      <c r="AH2145" s="152">
        <v>1.5755484E9</v>
      </c>
      <c r="AI2145" s="152">
        <v>111606.0226</v>
      </c>
    </row>
    <row r="2146">
      <c r="A2146" s="156">
        <v>1.58508E9</v>
      </c>
      <c r="B2146" s="156">
        <v>132900.7216</v>
      </c>
      <c r="C2146" s="153">
        <f>IFERROR(__xludf.DUMMYFUNCTION("TO_DATE(INT((A2146/(60*60*24))+""1/1/1970""))"),43914.0)</f>
        <v>43914</v>
      </c>
      <c r="M2146" s="13">
        <v>1.55268E9</v>
      </c>
      <c r="N2146" s="13">
        <v>31529.9133</v>
      </c>
      <c r="P2146" s="156">
        <v>1.5404112E9</v>
      </c>
      <c r="Q2146" s="156">
        <v>187447.2348</v>
      </c>
      <c r="S2146" s="156">
        <v>1.5611472E9</v>
      </c>
      <c r="T2146" s="156">
        <v>10056.6472</v>
      </c>
      <c r="V2146" s="156">
        <v>1.5295896E9</v>
      </c>
      <c r="W2146" s="156">
        <v>94635.6166</v>
      </c>
      <c r="Y2146" s="156">
        <v>1.5259932E9</v>
      </c>
      <c r="Z2146" s="156">
        <v>92203.0707</v>
      </c>
      <c r="AG2146" s="153">
        <f>IFERROR(__xludf.DUMMYFUNCTION("TO_DATE(INT((AH2146/(60*60*24))+""1/1/1970""))"),43804.0)</f>
        <v>43804</v>
      </c>
      <c r="AH2146" s="156">
        <v>1.575564209E9</v>
      </c>
      <c r="AI2146" s="156">
        <v>111606.0226</v>
      </c>
    </row>
    <row r="2147">
      <c r="A2147" s="152">
        <v>1.58514306E9</v>
      </c>
      <c r="B2147" s="152">
        <v>132900.7216</v>
      </c>
      <c r="C2147" s="153">
        <f>IFERROR(__xludf.DUMMYFUNCTION("TO_DATE(INT((A2147/(60*60*24))+""1/1/1970""))"),43915.0)</f>
        <v>43915</v>
      </c>
      <c r="M2147" s="13">
        <v>1.5526944E9</v>
      </c>
      <c r="N2147" s="13">
        <v>31527.0659</v>
      </c>
      <c r="P2147" s="152">
        <v>1.54044E9</v>
      </c>
      <c r="Q2147" s="152">
        <v>178380.1998</v>
      </c>
      <c r="S2147" s="152">
        <v>1.5611616E9</v>
      </c>
      <c r="T2147" s="152">
        <v>10055.0583</v>
      </c>
      <c r="V2147" s="152">
        <v>1.529622E9</v>
      </c>
      <c r="W2147" s="152">
        <v>94641.2667</v>
      </c>
      <c r="Y2147" s="152">
        <v>1.5260004E9</v>
      </c>
      <c r="Z2147" s="152">
        <v>91719.714</v>
      </c>
      <c r="AG2147" s="153">
        <f>IFERROR(__xludf.DUMMYFUNCTION("TO_DATE(INT((AH2147/(60*60*24))+""1/1/1970""))"),43804.0)</f>
        <v>43804</v>
      </c>
      <c r="AH2147" s="152">
        <v>1.575580047E9</v>
      </c>
      <c r="AI2147" s="152">
        <v>111606.0226</v>
      </c>
    </row>
    <row r="2148">
      <c r="A2148" s="156">
        <v>1.5851664E9</v>
      </c>
      <c r="B2148" s="156">
        <v>132900.7216</v>
      </c>
      <c r="C2148" s="153">
        <f>IFERROR(__xludf.DUMMYFUNCTION("TO_DATE(INT((A2148/(60*60*24))+""1/1/1970""))"),43915.0)</f>
        <v>43915</v>
      </c>
      <c r="M2148" s="13">
        <v>1.5527808E9</v>
      </c>
      <c r="N2148" s="13">
        <v>31527.0659</v>
      </c>
      <c r="P2148" s="156">
        <v>1.5404796E9</v>
      </c>
      <c r="Q2148" s="156">
        <v>178380.1998</v>
      </c>
      <c r="S2148" s="156">
        <v>1.5613344E9</v>
      </c>
      <c r="T2148" s="156">
        <v>10059.739</v>
      </c>
      <c r="V2148" s="156">
        <v>1.5296292E9</v>
      </c>
      <c r="W2148" s="156">
        <v>94638.4088</v>
      </c>
      <c r="Y2148" s="156">
        <v>1.52604E9</v>
      </c>
      <c r="Z2148" s="156">
        <v>91719.714</v>
      </c>
      <c r="AG2148" s="153">
        <f>IFERROR(__xludf.DUMMYFUNCTION("TO_DATE(INT((AH2148/(60*60*24))+""1/1/1970""))"),43804.0)</f>
        <v>43804</v>
      </c>
      <c r="AH2148" s="156">
        <v>1.575590292E9</v>
      </c>
      <c r="AI2148" s="156">
        <v>111606.0226</v>
      </c>
    </row>
    <row r="2149">
      <c r="A2149" s="152">
        <v>1.58522946E9</v>
      </c>
      <c r="B2149" s="152">
        <v>132900.7216</v>
      </c>
      <c r="C2149" s="153">
        <f>IFERROR(__xludf.DUMMYFUNCTION("TO_DATE(INT((A2149/(60*60*24))+""1/1/1970""))"),43916.0)</f>
        <v>43916</v>
      </c>
      <c r="M2149" s="13">
        <v>1.5528672E9</v>
      </c>
      <c r="N2149" s="13">
        <v>31522.7737</v>
      </c>
      <c r="P2149" s="152">
        <v>1.5404976E9</v>
      </c>
      <c r="Q2149" s="152">
        <v>178380.1998</v>
      </c>
      <c r="S2149" s="152">
        <v>1.5613848E9</v>
      </c>
      <c r="T2149" s="152">
        <v>10059.739</v>
      </c>
      <c r="V2149" s="152">
        <v>1.5296688E9</v>
      </c>
      <c r="W2149" s="152">
        <v>94903.5117</v>
      </c>
      <c r="Y2149" s="152">
        <v>1.5260724E9</v>
      </c>
      <c r="Z2149" s="152">
        <v>91719.714</v>
      </c>
      <c r="AG2149" s="153">
        <f>IFERROR(__xludf.DUMMYFUNCTION("TO_DATE(INT((AH2149/(60*60*24))+""1/1/1970""))"),43805.0)</f>
        <v>43805</v>
      </c>
      <c r="AH2149" s="152">
        <v>1.575596127E9</v>
      </c>
      <c r="AI2149" s="152">
        <v>111606.0226</v>
      </c>
    </row>
    <row r="2150">
      <c r="A2150" s="156">
        <v>1.5852528E9</v>
      </c>
      <c r="B2150" s="156">
        <v>132900.7216</v>
      </c>
      <c r="C2150" s="153">
        <f>IFERROR(__xludf.DUMMYFUNCTION("TO_DATE(INT((A2150/(60*60*24))+""1/1/1970""))"),43916.0)</f>
        <v>43916</v>
      </c>
      <c r="M2150" s="13">
        <v>1.5529176E9</v>
      </c>
      <c r="N2150" s="13">
        <v>31522.7737</v>
      </c>
      <c r="P2150" s="156">
        <v>1.5405264E9</v>
      </c>
      <c r="Q2150" s="156">
        <v>183635.3834</v>
      </c>
      <c r="S2150" s="156">
        <v>1.5614064E9</v>
      </c>
      <c r="T2150" s="156">
        <v>10059.739</v>
      </c>
      <c r="V2150" s="156">
        <v>1.5297012E9</v>
      </c>
      <c r="W2150" s="156">
        <v>95006.04</v>
      </c>
      <c r="Y2150" s="156">
        <v>1.5260832E9</v>
      </c>
      <c r="Z2150" s="156">
        <v>91522.911</v>
      </c>
      <c r="AG2150" s="153">
        <f>IFERROR(__xludf.DUMMYFUNCTION("TO_DATE(INT((AH2150/(60*60*24))+""1/1/1970""))"),43805.0)</f>
        <v>43805</v>
      </c>
      <c r="AH2150" s="156">
        <v>1.575612064E9</v>
      </c>
      <c r="AI2150" s="156">
        <v>111606.0226</v>
      </c>
    </row>
    <row r="2151">
      <c r="A2151" s="152">
        <v>1.58531586E9</v>
      </c>
      <c r="B2151" s="152">
        <v>132900.7216</v>
      </c>
      <c r="C2151" s="153">
        <f>IFERROR(__xludf.DUMMYFUNCTION("TO_DATE(INT((A2151/(60*60*24))+""1/1/1970""))"),43917.0)</f>
        <v>43917</v>
      </c>
      <c r="M2151" s="13">
        <v>1.5529392E9</v>
      </c>
      <c r="N2151" s="13">
        <v>31522.7737</v>
      </c>
      <c r="P2151" s="152">
        <v>1.540566E9</v>
      </c>
      <c r="Q2151" s="152">
        <v>183635.3834</v>
      </c>
      <c r="S2151" s="152">
        <v>1.5614712E9</v>
      </c>
      <c r="T2151" s="152">
        <v>10064.6938</v>
      </c>
      <c r="V2151" s="152">
        <v>1.5298776E9</v>
      </c>
      <c r="W2151" s="152">
        <v>95022.3322</v>
      </c>
      <c r="Y2151" s="152">
        <v>1.5262488E9</v>
      </c>
      <c r="Z2151" s="152">
        <v>91522.911</v>
      </c>
      <c r="AG2151" s="153">
        <f>IFERROR(__xludf.DUMMYFUNCTION("TO_DATE(INT((AH2151/(60*60*24))+""1/1/1970""))"),43805.0)</f>
        <v>43805</v>
      </c>
      <c r="AH2151" s="152">
        <v>1.575627912E9</v>
      </c>
      <c r="AI2151" s="152">
        <v>111606.0226</v>
      </c>
    </row>
    <row r="2152">
      <c r="A2152" s="156">
        <v>1.5853392E9</v>
      </c>
      <c r="B2152" s="156">
        <v>132900.7216</v>
      </c>
      <c r="C2152" s="153">
        <f>IFERROR(__xludf.DUMMYFUNCTION("TO_DATE(INT((A2152/(60*60*24))+""1/1/1970""))"),43917.0)</f>
        <v>43917</v>
      </c>
      <c r="M2152" s="13">
        <v>1.553004E9</v>
      </c>
      <c r="N2152" s="13">
        <v>31579.5922</v>
      </c>
      <c r="P2152" s="156">
        <v>1.540584E9</v>
      </c>
      <c r="Q2152" s="156">
        <v>183635.3834</v>
      </c>
      <c r="S2152" s="156">
        <v>1.5614928E9</v>
      </c>
      <c r="T2152" s="156">
        <v>10064.6938</v>
      </c>
      <c r="V2152" s="156">
        <v>1.5298812E9</v>
      </c>
      <c r="W2152" s="156">
        <v>94984.8096</v>
      </c>
      <c r="Y2152" s="156">
        <v>1.5262524E9</v>
      </c>
      <c r="Z2152" s="156">
        <v>91522.911</v>
      </c>
      <c r="AG2152" s="153">
        <f>IFERROR(__xludf.DUMMYFUNCTION("TO_DATE(INT((AH2152/(60*60*24))+""1/1/1970""))"),43805.0)</f>
        <v>43805</v>
      </c>
      <c r="AH2152" s="156">
        <v>1.57564374E9</v>
      </c>
      <c r="AI2152" s="156">
        <v>111606.0226</v>
      </c>
    </row>
    <row r="2153">
      <c r="A2153" s="152">
        <v>1.58557506E9</v>
      </c>
      <c r="B2153" s="152">
        <v>132900.7216</v>
      </c>
      <c r="C2153" s="153">
        <f>IFERROR(__xludf.DUMMYFUNCTION("TO_DATE(INT((A2153/(60*60*24))+""1/1/1970""))"),43920.0)</f>
        <v>43920</v>
      </c>
      <c r="M2153" s="13">
        <v>1.5530256E9</v>
      </c>
      <c r="N2153" s="13">
        <v>31579.5922</v>
      </c>
      <c r="P2153" s="152">
        <v>1.5406128E9</v>
      </c>
      <c r="Q2153" s="152">
        <v>178360.0182</v>
      </c>
      <c r="S2153" s="152">
        <v>1.5615576E9</v>
      </c>
      <c r="T2153" s="152">
        <v>10062.5502</v>
      </c>
      <c r="V2153" s="152">
        <v>1.5299172E9</v>
      </c>
      <c r="W2153" s="152">
        <v>94857.3805</v>
      </c>
      <c r="Y2153" s="152">
        <v>1.5262884E9</v>
      </c>
      <c r="Z2153" s="152">
        <v>91441.8109</v>
      </c>
      <c r="AG2153" s="153">
        <f>IFERROR(__xludf.DUMMYFUNCTION("TO_DATE(INT((AH2153/(60*60*24))+""1/1/1970""))"),43805.0)</f>
        <v>43805</v>
      </c>
      <c r="AH2153" s="152">
        <v>1.57565958E9</v>
      </c>
      <c r="AI2153" s="152">
        <v>111606.0226</v>
      </c>
    </row>
    <row r="2154">
      <c r="A2154" s="156">
        <v>1.5855984E9</v>
      </c>
      <c r="B2154" s="156">
        <v>132900.7216</v>
      </c>
      <c r="C2154" s="153">
        <f>IFERROR(__xludf.DUMMYFUNCTION("TO_DATE(INT((A2154/(60*60*24))+""1/1/1970""))"),43920.0)</f>
        <v>43920</v>
      </c>
      <c r="M2154" s="13">
        <v>1.5530904E9</v>
      </c>
      <c r="N2154" s="13">
        <v>31588.6294</v>
      </c>
      <c r="P2154" s="156">
        <v>1.5408216E9</v>
      </c>
      <c r="Q2154" s="156">
        <v>178360.0182</v>
      </c>
      <c r="S2154" s="156">
        <v>1.5615792E9</v>
      </c>
      <c r="T2154" s="156">
        <v>10062.5502</v>
      </c>
      <c r="V2154" s="156">
        <v>1.5299568E9</v>
      </c>
      <c r="W2154" s="156">
        <v>94676.3631</v>
      </c>
      <c r="Y2154" s="156">
        <v>1.526328E9</v>
      </c>
      <c r="Z2154" s="156">
        <v>91441.8109</v>
      </c>
      <c r="AG2154" s="153">
        <f>IFERROR(__xludf.DUMMYFUNCTION("TO_DATE(INT((AH2154/(60*60*24))+""1/1/1970""))"),43805.0)</f>
        <v>43805</v>
      </c>
      <c r="AH2154" s="156">
        <v>1.575675379E9</v>
      </c>
      <c r="AI2154" s="156">
        <v>111606.0226</v>
      </c>
    </row>
    <row r="2155">
      <c r="A2155" s="152">
        <v>1.58566146E9</v>
      </c>
      <c r="B2155" s="152">
        <v>132900.7216</v>
      </c>
      <c r="C2155" s="153">
        <f>IFERROR(__xludf.DUMMYFUNCTION("TO_DATE(INT((A2155/(60*60*24))+""1/1/1970""))"),43921.0)</f>
        <v>43921</v>
      </c>
      <c r="M2155" s="13">
        <v>1.553112E9</v>
      </c>
      <c r="N2155" s="13">
        <v>31588.6294</v>
      </c>
      <c r="P2155" s="152">
        <v>1.5408432E9</v>
      </c>
      <c r="Q2155" s="152">
        <v>178360.0182</v>
      </c>
      <c r="S2155" s="152">
        <v>1.561644E9</v>
      </c>
      <c r="T2155" s="152">
        <v>10062.0791</v>
      </c>
      <c r="V2155" s="152">
        <v>1.5299676E9</v>
      </c>
      <c r="W2155" s="152">
        <v>94772.5535</v>
      </c>
      <c r="Y2155" s="152">
        <v>1.5263388E9</v>
      </c>
      <c r="Z2155" s="152">
        <v>91441.8109</v>
      </c>
      <c r="AG2155" s="153">
        <f>IFERROR(__xludf.DUMMYFUNCTION("TO_DATE(INT((AH2155/(60*60*24))+""1/1/1970""))"),43805.0)</f>
        <v>43805</v>
      </c>
      <c r="AH2155" s="152">
        <v>1.575676597E9</v>
      </c>
      <c r="AI2155" s="152">
        <v>111606.0226</v>
      </c>
    </row>
    <row r="2156">
      <c r="A2156" s="156">
        <v>1.5856848E9</v>
      </c>
      <c r="B2156" s="156">
        <v>132900.7216</v>
      </c>
      <c r="C2156" s="153">
        <f>IFERROR(__xludf.DUMMYFUNCTION("TO_DATE(INT((A2156/(60*60*24))+""1/1/1970""))"),43921.0)</f>
        <v>43921</v>
      </c>
      <c r="M2156" s="13">
        <v>1.5531768E9</v>
      </c>
      <c r="N2156" s="13">
        <v>31614.1165</v>
      </c>
      <c r="P2156" s="156">
        <v>1.540872E9</v>
      </c>
      <c r="Q2156" s="156">
        <v>176795.5761</v>
      </c>
      <c r="S2156" s="156">
        <v>1.5616656E9</v>
      </c>
      <c r="T2156" s="156">
        <v>10062.0791</v>
      </c>
      <c r="V2156" s="156">
        <v>1.5299964E9</v>
      </c>
      <c r="W2156" s="156">
        <v>94714.919</v>
      </c>
      <c r="Y2156" s="156">
        <v>1.5263676E9</v>
      </c>
      <c r="Z2156" s="156">
        <v>91594.6396</v>
      </c>
      <c r="AG2156" s="153">
        <f>IFERROR(__xludf.DUMMYFUNCTION("TO_DATE(INT((AH2156/(60*60*24))+""1/1/1970""))"),43806.0)</f>
        <v>43806</v>
      </c>
      <c r="AH2156" s="156">
        <v>1.575692201E9</v>
      </c>
      <c r="AI2156" s="156">
        <v>111606.0226</v>
      </c>
    </row>
    <row r="2157">
      <c r="A2157" s="152">
        <v>1.58574786E9</v>
      </c>
      <c r="B2157" s="152">
        <v>132900.7216</v>
      </c>
      <c r="C2157" s="153">
        <f>IFERROR(__xludf.DUMMYFUNCTION("TO_DATE(INT((A2157/(60*60*24))+""1/1/1970""))"),43922.0)</f>
        <v>43922</v>
      </c>
      <c r="M2157" s="13">
        <v>1.5531984E9</v>
      </c>
      <c r="N2157" s="13">
        <v>31614.1165</v>
      </c>
      <c r="P2157" s="152">
        <v>1.5409116E9</v>
      </c>
      <c r="Q2157" s="152">
        <v>176795.5761</v>
      </c>
      <c r="S2157" s="152">
        <v>1.5617304E9</v>
      </c>
      <c r="T2157" s="152">
        <v>10066.6153</v>
      </c>
      <c r="V2157" s="152">
        <v>1.530036E9</v>
      </c>
      <c r="W2157" s="152">
        <v>94509.7723</v>
      </c>
      <c r="Y2157" s="152">
        <v>1.5264072E9</v>
      </c>
      <c r="Z2157" s="152">
        <v>91594.6396</v>
      </c>
      <c r="AG2157" s="153">
        <f>IFERROR(__xludf.DUMMYFUNCTION("TO_DATE(INT((AH2157/(60*60*24))+""1/1/1970""))"),43806.0)</f>
        <v>43806</v>
      </c>
      <c r="AH2157" s="152">
        <v>1.575708E9</v>
      </c>
      <c r="AI2157" s="152">
        <v>111606.0226</v>
      </c>
    </row>
    <row r="2158">
      <c r="A2158" s="156">
        <v>1.5857712E9</v>
      </c>
      <c r="B2158" s="156">
        <v>132900.7216</v>
      </c>
      <c r="C2158" s="153">
        <f>IFERROR(__xludf.DUMMYFUNCTION("TO_DATE(INT((A2158/(60*60*24))+""1/1/1970""))"),43922.0)</f>
        <v>43922</v>
      </c>
      <c r="M2158" s="13">
        <v>1.5532632E9</v>
      </c>
      <c r="N2158" s="13">
        <v>31658.9357</v>
      </c>
      <c r="P2158" s="156">
        <v>1.5409296E9</v>
      </c>
      <c r="Q2158" s="156">
        <v>176795.5761</v>
      </c>
      <c r="S2158" s="156">
        <v>1.561752E9</v>
      </c>
      <c r="T2158" s="156">
        <v>10066.6153</v>
      </c>
      <c r="V2158" s="156">
        <v>1.530054E9</v>
      </c>
      <c r="W2158" s="156">
        <v>94577.2138</v>
      </c>
      <c r="Y2158" s="156">
        <v>1.5264252E9</v>
      </c>
      <c r="Z2158" s="156">
        <v>91594.6396</v>
      </c>
      <c r="AG2158" s="153">
        <f>IFERROR(__xludf.DUMMYFUNCTION("TO_DATE(INT((AH2158/(60*60*24))+""1/1/1970""))"),43806.0)</f>
        <v>43806</v>
      </c>
      <c r="AH2158" s="156">
        <v>1.5757238E9</v>
      </c>
      <c r="AI2158" s="156">
        <v>111606.0226</v>
      </c>
    </row>
    <row r="2159">
      <c r="A2159" s="152">
        <v>1.58583426E9</v>
      </c>
      <c r="B2159" s="152">
        <v>132900.7216</v>
      </c>
      <c r="C2159" s="153">
        <f>IFERROR(__xludf.DUMMYFUNCTION("TO_DATE(INT((A2159/(60*60*24))+""1/1/1970""))"),43923.0)</f>
        <v>43923</v>
      </c>
      <c r="M2159" s="13">
        <v>1.5532848E9</v>
      </c>
      <c r="N2159" s="13">
        <v>31658.9357</v>
      </c>
      <c r="P2159" s="152">
        <v>1.5409584E9</v>
      </c>
      <c r="Q2159" s="152">
        <v>181250.4097</v>
      </c>
      <c r="S2159" s="152">
        <v>1.5617664E9</v>
      </c>
      <c r="T2159" s="152">
        <v>10069.8375</v>
      </c>
      <c r="V2159" s="152">
        <v>1.5300756E9</v>
      </c>
      <c r="W2159" s="152">
        <v>94455.4662</v>
      </c>
      <c r="Y2159" s="152">
        <v>1.5264468E9</v>
      </c>
      <c r="Z2159" s="152">
        <v>92391.223</v>
      </c>
      <c r="AG2159" s="153">
        <f>IFERROR(__xludf.DUMMYFUNCTION("TO_DATE(INT((AH2159/(60*60*24))+""1/1/1970""))"),43806.0)</f>
        <v>43806</v>
      </c>
      <c r="AH2159" s="152">
        <v>1.575739646E9</v>
      </c>
      <c r="AI2159" s="152">
        <v>111606.0226</v>
      </c>
    </row>
    <row r="2160">
      <c r="A2160" s="156">
        <v>1.5858576E9</v>
      </c>
      <c r="B2160" s="156">
        <v>132900.7216</v>
      </c>
      <c r="C2160" s="153">
        <f>IFERROR(__xludf.DUMMYFUNCTION("TO_DATE(INT((A2160/(60*60*24))+""1/1/1970""))"),43923.0)</f>
        <v>43923</v>
      </c>
      <c r="M2160" s="13">
        <v>1.5532992E9</v>
      </c>
      <c r="N2160" s="13">
        <v>32249.2057</v>
      </c>
      <c r="P2160" s="156">
        <v>1.540998E9</v>
      </c>
      <c r="Q2160" s="156">
        <v>181250.4097</v>
      </c>
      <c r="S2160" s="156">
        <v>1.5619392E9</v>
      </c>
      <c r="T2160" s="156">
        <v>10062.5888</v>
      </c>
      <c r="V2160" s="156">
        <v>1.5301152E9</v>
      </c>
      <c r="W2160" s="156">
        <v>94467.3358</v>
      </c>
      <c r="Y2160" s="156">
        <v>1.5264864E9</v>
      </c>
      <c r="Z2160" s="156">
        <v>92391.223</v>
      </c>
      <c r="AG2160" s="153">
        <f>IFERROR(__xludf.DUMMYFUNCTION("TO_DATE(INT((AH2160/(60*60*24))+""1/1/1970""))"),43806.0)</f>
        <v>43806</v>
      </c>
      <c r="AH2160" s="156">
        <v>1.575755899E9</v>
      </c>
      <c r="AI2160" s="156">
        <v>111606.0226</v>
      </c>
    </row>
    <row r="2161">
      <c r="A2161" s="152">
        <v>1.58592066E9</v>
      </c>
      <c r="B2161" s="152">
        <v>132900.7216</v>
      </c>
      <c r="C2161" s="153">
        <f>IFERROR(__xludf.DUMMYFUNCTION("TO_DATE(INT((A2161/(60*60*24))+""1/1/1970""))"),43924.0)</f>
        <v>43924</v>
      </c>
      <c r="M2161" s="13">
        <v>1.5533856E9</v>
      </c>
      <c r="N2161" s="13">
        <v>32249.2057</v>
      </c>
      <c r="P2161" s="152">
        <v>1.541016E9</v>
      </c>
      <c r="Q2161" s="152">
        <v>181250.4097</v>
      </c>
      <c r="S2161" s="152">
        <v>1.5619896E9</v>
      </c>
      <c r="T2161" s="152">
        <v>10062.5888</v>
      </c>
      <c r="V2161" s="152">
        <v>1.5301404E9</v>
      </c>
      <c r="W2161" s="152">
        <v>94160.656</v>
      </c>
      <c r="Y2161" s="152">
        <v>1.5265116E9</v>
      </c>
      <c r="Z2161" s="152">
        <v>92391.223</v>
      </c>
      <c r="AG2161" s="153">
        <f>IFERROR(__xludf.DUMMYFUNCTION("TO_DATE(INT((AH2161/(60*60*24))+""1/1/1970""))"),43806.0)</f>
        <v>43806</v>
      </c>
      <c r="AH2161" s="152">
        <v>1.575762654E9</v>
      </c>
      <c r="AI2161" s="152">
        <v>111606.0226</v>
      </c>
    </row>
    <row r="2162">
      <c r="A2162" s="156">
        <v>1.585944E9</v>
      </c>
      <c r="B2162" s="156">
        <v>132900.7216</v>
      </c>
      <c r="C2162" s="153">
        <f>IFERROR(__xludf.DUMMYFUNCTION("TO_DATE(INT((A2162/(60*60*24))+""1/1/1970""))"),43924.0)</f>
        <v>43924</v>
      </c>
      <c r="M2162" s="13">
        <v>1.553472E9</v>
      </c>
      <c r="N2162" s="13">
        <v>32126.0931</v>
      </c>
      <c r="P2162" s="156">
        <v>1.5410448E9</v>
      </c>
      <c r="Q2162" s="156">
        <v>184371.7414</v>
      </c>
      <c r="S2162" s="156">
        <v>1.5620112E9</v>
      </c>
      <c r="T2162" s="156">
        <v>10062.5888</v>
      </c>
      <c r="V2162" s="156">
        <v>1.5301548E9</v>
      </c>
      <c r="W2162" s="156">
        <v>94282.2372</v>
      </c>
      <c r="Y2162" s="156">
        <v>1.526526E9</v>
      </c>
      <c r="Z2162" s="156">
        <v>92434.8369</v>
      </c>
      <c r="AG2162" s="153">
        <f>IFERROR(__xludf.DUMMYFUNCTION("TO_DATE(INT((AH2162/(60*60*24))+""1/1/1970""))"),43807.0)</f>
        <v>43807</v>
      </c>
      <c r="AH2162" s="156">
        <v>1.575772216E9</v>
      </c>
      <c r="AI2162" s="156">
        <v>111606.0226</v>
      </c>
    </row>
    <row r="2163">
      <c r="A2163" s="152">
        <v>1.58617986E9</v>
      </c>
      <c r="B2163" s="152">
        <v>132900.7216</v>
      </c>
      <c r="C2163" s="153">
        <f>IFERROR(__xludf.DUMMYFUNCTION("TO_DATE(INT((A2163/(60*60*24))+""1/1/1970""))"),43927.0)</f>
        <v>43927</v>
      </c>
      <c r="M2163" s="13">
        <v>1.5535224E9</v>
      </c>
      <c r="N2163" s="13">
        <v>32126.0931</v>
      </c>
      <c r="P2163" s="152">
        <v>1.5410844E9</v>
      </c>
      <c r="Q2163" s="152">
        <v>184371.7414</v>
      </c>
      <c r="S2163" s="152">
        <v>1.562076E9</v>
      </c>
      <c r="T2163" s="152">
        <v>10045.8213</v>
      </c>
      <c r="V2163" s="152">
        <v>1.5301944E9</v>
      </c>
      <c r="W2163" s="152">
        <v>94314.019</v>
      </c>
      <c r="Y2163" s="152">
        <v>1.5265656E9</v>
      </c>
      <c r="Z2163" s="152">
        <v>92434.8369</v>
      </c>
      <c r="AG2163" s="153">
        <f>IFERROR(__xludf.DUMMYFUNCTION("TO_DATE(INT((AH2163/(60*60*24))+""1/1/1970""))"),43807.0)</f>
        <v>43807</v>
      </c>
      <c r="AH2163" s="152">
        <v>1.575789617E9</v>
      </c>
      <c r="AI2163" s="152">
        <v>111606.0226</v>
      </c>
    </row>
    <row r="2164">
      <c r="A2164" s="156">
        <v>1.5862032E9</v>
      </c>
      <c r="B2164" s="156">
        <v>132900.7216</v>
      </c>
      <c r="C2164" s="153">
        <f>IFERROR(__xludf.DUMMYFUNCTION("TO_DATE(INT((A2164/(60*60*24))+""1/1/1970""))"),43927.0)</f>
        <v>43927</v>
      </c>
      <c r="M2164" s="13">
        <v>1.553544E9</v>
      </c>
      <c r="N2164" s="13">
        <v>32126.0931</v>
      </c>
      <c r="P2164" s="156">
        <v>1.5411024E9</v>
      </c>
      <c r="Q2164" s="156">
        <v>184371.7414</v>
      </c>
      <c r="S2164" s="156">
        <v>1.5620976E9</v>
      </c>
      <c r="T2164" s="156">
        <v>10045.8213</v>
      </c>
      <c r="V2164" s="156">
        <v>1.5302268E9</v>
      </c>
      <c r="W2164" s="156">
        <v>94482.9657</v>
      </c>
      <c r="Y2164" s="156">
        <v>1.526598E9</v>
      </c>
      <c r="Z2164" s="156">
        <v>92434.8369</v>
      </c>
      <c r="AG2164" s="153">
        <f>IFERROR(__xludf.DUMMYFUNCTION("TO_DATE(INT((AH2164/(60*60*24))+""1/1/1970""))"),43807.0)</f>
        <v>43807</v>
      </c>
      <c r="AH2164" s="156">
        <v>1.575805868E9</v>
      </c>
      <c r="AI2164" s="156">
        <v>111606.0226</v>
      </c>
    </row>
    <row r="2165">
      <c r="A2165" s="152">
        <v>1.58626626E9</v>
      </c>
      <c r="B2165" s="152">
        <v>132900.7216</v>
      </c>
      <c r="C2165" s="153">
        <f>IFERROR(__xludf.DUMMYFUNCTION("TO_DATE(INT((A2165/(60*60*24))+""1/1/1970""))"),43928.0)</f>
        <v>43928</v>
      </c>
      <c r="M2165" s="13">
        <v>1.5536088E9</v>
      </c>
      <c r="N2165" s="13">
        <v>31924.2404</v>
      </c>
      <c r="P2165" s="152">
        <v>1.5411312E9</v>
      </c>
      <c r="Q2165" s="152">
        <v>187433.2002</v>
      </c>
      <c r="S2165" s="152">
        <v>1.5621624E9</v>
      </c>
      <c r="T2165" s="152">
        <v>10056.5347</v>
      </c>
      <c r="V2165" s="152">
        <v>1.530234E9</v>
      </c>
      <c r="W2165" s="152">
        <v>94413.6763</v>
      </c>
      <c r="Y2165" s="152">
        <v>1.5266052E9</v>
      </c>
      <c r="Z2165" s="152">
        <v>92610.734</v>
      </c>
      <c r="AG2165" s="153">
        <f>IFERROR(__xludf.DUMMYFUNCTION("TO_DATE(INT((AH2165/(60*60*24))+""1/1/1970""))"),43807.0)</f>
        <v>43807</v>
      </c>
      <c r="AH2165" s="152">
        <v>1.575821928E9</v>
      </c>
      <c r="AI2165" s="152">
        <v>111606.0226</v>
      </c>
    </row>
    <row r="2166">
      <c r="A2166" s="156">
        <v>1.5862896E9</v>
      </c>
      <c r="B2166" s="156">
        <v>132900.7216</v>
      </c>
      <c r="C2166" s="153">
        <f>IFERROR(__xludf.DUMMYFUNCTION("TO_DATE(INT((A2166/(60*60*24))+""1/1/1970""))"),43928.0)</f>
        <v>43928</v>
      </c>
      <c r="M2166" s="13">
        <v>1.5536304E9</v>
      </c>
      <c r="N2166" s="13">
        <v>31924.2404</v>
      </c>
      <c r="P2166" s="156">
        <v>1.5411708E9</v>
      </c>
      <c r="Q2166" s="156">
        <v>187433.2002</v>
      </c>
      <c r="S2166" s="156">
        <v>1.5621732E9</v>
      </c>
      <c r="T2166" s="156">
        <v>10056.5347</v>
      </c>
      <c r="V2166" s="156">
        <v>1.5302736E9</v>
      </c>
      <c r="W2166" s="156">
        <v>94719.502</v>
      </c>
      <c r="Y2166" s="156">
        <v>1.5266448E9</v>
      </c>
      <c r="Z2166" s="156">
        <v>92610.734</v>
      </c>
      <c r="AG2166" s="153">
        <f>IFERROR(__xludf.DUMMYFUNCTION("TO_DATE(INT((AH2166/(60*60*24))+""1/1/1970""))"),43807.0)</f>
        <v>43807</v>
      </c>
      <c r="AH2166" s="156">
        <v>1.575838126E9</v>
      </c>
      <c r="AI2166" s="156">
        <v>111606.0226</v>
      </c>
    </row>
    <row r="2167">
      <c r="A2167" s="152">
        <v>1.58635266E9</v>
      </c>
      <c r="B2167" s="152">
        <v>132900.7216</v>
      </c>
      <c r="C2167" s="153">
        <f>IFERROR(__xludf.DUMMYFUNCTION("TO_DATE(INT((A2167/(60*60*24))+""1/1/1970""))"),43929.0)</f>
        <v>43929</v>
      </c>
      <c r="M2167" s="13">
        <v>1.5536952E9</v>
      </c>
      <c r="N2167" s="13">
        <v>31521.1845</v>
      </c>
      <c r="P2167" s="152">
        <v>1.5411888E9</v>
      </c>
      <c r="Q2167" s="152">
        <v>187433.2002</v>
      </c>
      <c r="S2167" s="152">
        <v>1.5621984E9</v>
      </c>
      <c r="T2167" s="152">
        <v>10064.9492</v>
      </c>
      <c r="V2167" s="152">
        <v>1.530306E9</v>
      </c>
      <c r="W2167" s="152">
        <v>94776.227</v>
      </c>
      <c r="Y2167" s="152">
        <v>1.5266772E9</v>
      </c>
      <c r="Z2167" s="152">
        <v>92610.734</v>
      </c>
      <c r="AG2167" s="153">
        <f>IFERROR(__xludf.DUMMYFUNCTION("TO_DATE(INT((AH2167/(60*60*24))+""1/1/1970""))"),43807.0)</f>
        <v>43807</v>
      </c>
      <c r="AH2167" s="152">
        <v>1.575849544E9</v>
      </c>
      <c r="AI2167" s="152">
        <v>111606.0226</v>
      </c>
    </row>
    <row r="2168">
      <c r="A2168" s="156">
        <v>1.586376E9</v>
      </c>
      <c r="B2168" s="156">
        <v>132900.7216</v>
      </c>
      <c r="C2168" s="153">
        <f>IFERROR(__xludf.DUMMYFUNCTION("TO_DATE(INT((A2168/(60*60*24))+""1/1/1970""))"),43929.0)</f>
        <v>43929</v>
      </c>
      <c r="M2168" s="13">
        <v>1.5537168E9</v>
      </c>
      <c r="N2168" s="13">
        <v>31521.1845</v>
      </c>
      <c r="P2168" s="156">
        <v>1.5412176E9</v>
      </c>
      <c r="Q2168" s="156">
        <v>185636.5669</v>
      </c>
      <c r="S2168" s="156">
        <v>1.5622848E9</v>
      </c>
      <c r="T2168" s="156">
        <v>10065.2495</v>
      </c>
      <c r="V2168" s="156">
        <v>1.5304824E9</v>
      </c>
      <c r="W2168" s="156">
        <v>94719.3478</v>
      </c>
      <c r="Y2168" s="156">
        <v>1.526688E9</v>
      </c>
      <c r="Z2168" s="156">
        <v>92752.0285</v>
      </c>
      <c r="AG2168" s="153">
        <f>IFERROR(__xludf.DUMMYFUNCTION("TO_DATE(INT((AH2168/(60*60*24))+""1/1/1970""))"),43808.0)</f>
        <v>43808</v>
      </c>
      <c r="AH2168" s="156">
        <v>1.575854302E9</v>
      </c>
      <c r="AI2168" s="156">
        <v>111606.0226</v>
      </c>
    </row>
    <row r="2169">
      <c r="A2169" s="152">
        <v>1.58643906E9</v>
      </c>
      <c r="B2169" s="152">
        <v>132900.7216</v>
      </c>
      <c r="C2169" s="153">
        <f>IFERROR(__xludf.DUMMYFUNCTION("TO_DATE(INT((A2169/(60*60*24))+""1/1/1970""))"),43930.0)</f>
        <v>43930</v>
      </c>
      <c r="M2169" s="13">
        <v>1.5537816E9</v>
      </c>
      <c r="N2169" s="13">
        <v>31583.1323</v>
      </c>
      <c r="P2169" s="152">
        <v>1.54143E9</v>
      </c>
      <c r="Q2169" s="152">
        <v>185636.5669</v>
      </c>
      <c r="S2169" s="152">
        <v>1.5623352E9</v>
      </c>
      <c r="T2169" s="152">
        <v>10065.2495</v>
      </c>
      <c r="V2169" s="152">
        <v>1.530486E9</v>
      </c>
      <c r="W2169" s="152">
        <v>94755.1224</v>
      </c>
      <c r="Y2169" s="152">
        <v>1.5268536E9</v>
      </c>
      <c r="Z2169" s="152">
        <v>92752.0285</v>
      </c>
      <c r="AG2169" s="153">
        <f>IFERROR(__xludf.DUMMYFUNCTION("TO_DATE(INT((AH2169/(60*60*24))+""1/1/1970""))"),43808.0)</f>
        <v>43808</v>
      </c>
      <c r="AH2169" s="152">
        <v>1.575871156E9</v>
      </c>
      <c r="AI2169" s="152">
        <v>111606.0226</v>
      </c>
    </row>
    <row r="2170">
      <c r="A2170" s="156">
        <v>1.5864624E9</v>
      </c>
      <c r="B2170" s="156">
        <v>132900.7216</v>
      </c>
      <c r="C2170" s="153">
        <f>IFERROR(__xludf.DUMMYFUNCTION("TO_DATE(INT((A2170/(60*60*24))+""1/1/1970""))"),43930.0)</f>
        <v>43930</v>
      </c>
      <c r="M2170" s="13">
        <v>1.5538032E9</v>
      </c>
      <c r="N2170" s="13">
        <v>31583.1323</v>
      </c>
      <c r="P2170" s="156">
        <v>1.5414516E9</v>
      </c>
      <c r="Q2170" s="156">
        <v>185636.5669</v>
      </c>
      <c r="S2170" s="156">
        <v>1.5623568E9</v>
      </c>
      <c r="T2170" s="156">
        <v>10065.2495</v>
      </c>
      <c r="V2170" s="156">
        <v>1.530522E9</v>
      </c>
      <c r="W2170" s="156">
        <v>94837.559</v>
      </c>
      <c r="Y2170" s="156">
        <v>1.5268572E9</v>
      </c>
      <c r="Z2170" s="156">
        <v>92752.0285</v>
      </c>
      <c r="AG2170" s="153">
        <f>IFERROR(__xludf.DUMMYFUNCTION("TO_DATE(INT((AH2170/(60*60*24))+""1/1/1970""))"),43808.0)</f>
        <v>43808</v>
      </c>
      <c r="AH2170" s="156">
        <v>1.575886977E9</v>
      </c>
      <c r="AI2170" s="156">
        <v>111606.0226</v>
      </c>
    </row>
    <row r="2171">
      <c r="A2171" s="152">
        <v>1.58678466E9</v>
      </c>
      <c r="B2171" s="152">
        <v>132900.7216</v>
      </c>
      <c r="C2171" s="153">
        <f>IFERROR(__xludf.DUMMYFUNCTION("TO_DATE(INT((A2171/(60*60*24))+""1/1/1970""))"),43934.0)</f>
        <v>43934</v>
      </c>
      <c r="M2171" s="13">
        <v>1.553868E9</v>
      </c>
      <c r="N2171" s="13">
        <v>31855.9948</v>
      </c>
      <c r="P2171" s="152">
        <v>1.5414804E9</v>
      </c>
      <c r="Q2171" s="152">
        <v>187357.1072</v>
      </c>
      <c r="S2171" s="152">
        <v>1.5623712E9</v>
      </c>
      <c r="T2171" s="152">
        <v>10043.9804</v>
      </c>
      <c r="V2171" s="152">
        <v>1.5305616E9</v>
      </c>
      <c r="W2171" s="152">
        <v>94895.2669</v>
      </c>
      <c r="Y2171" s="152">
        <v>1.5268932E9</v>
      </c>
      <c r="Z2171" s="152">
        <v>92788.073</v>
      </c>
      <c r="AG2171" s="153">
        <f>IFERROR(__xludf.DUMMYFUNCTION("TO_DATE(INT((AH2171/(60*60*24))+""1/1/1970""))"),43808.0)</f>
        <v>43808</v>
      </c>
      <c r="AH2171" s="152">
        <v>1.575902783E9</v>
      </c>
      <c r="AI2171" s="152">
        <v>111606.0226</v>
      </c>
    </row>
    <row r="2172">
      <c r="A2172" s="156">
        <v>1.586808E9</v>
      </c>
      <c r="B2172" s="156">
        <v>132900.7216</v>
      </c>
      <c r="C2172" s="153">
        <f>IFERROR(__xludf.DUMMYFUNCTION("TO_DATE(INT((A2172/(60*60*24))+""1/1/1970""))"),43934.0)</f>
        <v>43934</v>
      </c>
      <c r="M2172" s="13">
        <v>1.5538896E9</v>
      </c>
      <c r="N2172" s="13">
        <v>31855.9948</v>
      </c>
      <c r="P2172" s="156">
        <v>1.54152E9</v>
      </c>
      <c r="Q2172" s="156">
        <v>187357.1072</v>
      </c>
      <c r="S2172" s="156">
        <v>1.562544E9</v>
      </c>
      <c r="T2172" s="156">
        <v>10044.1862</v>
      </c>
      <c r="V2172" s="156">
        <v>1.5305724E9</v>
      </c>
      <c r="W2172" s="156">
        <v>94873.1135</v>
      </c>
      <c r="Y2172" s="156">
        <v>1.5269328E9</v>
      </c>
      <c r="Z2172" s="156">
        <v>92788.073</v>
      </c>
      <c r="AG2172" s="153">
        <f>IFERROR(__xludf.DUMMYFUNCTION("TO_DATE(INT((AH2172/(60*60*24))+""1/1/1970""))"),43808.0)</f>
        <v>43808</v>
      </c>
      <c r="AH2172" s="156">
        <v>1.5759186E9</v>
      </c>
      <c r="AI2172" s="156">
        <v>111681.9193</v>
      </c>
    </row>
    <row r="2173">
      <c r="A2173" s="152">
        <v>1.58687106E9</v>
      </c>
      <c r="B2173" s="152">
        <v>132900.7216</v>
      </c>
      <c r="C2173" s="153">
        <f>IFERROR(__xludf.DUMMYFUNCTION("TO_DATE(INT((A2173/(60*60*24))+""1/1/1970""))"),43935.0)</f>
        <v>43935</v>
      </c>
      <c r="M2173" s="13">
        <v>1.553904E9</v>
      </c>
      <c r="N2173" s="13">
        <v>31952.8646</v>
      </c>
      <c r="P2173" s="152">
        <v>1.541538E9</v>
      </c>
      <c r="Q2173" s="152">
        <v>187357.1072</v>
      </c>
      <c r="S2173" s="152">
        <v>1.5625944E9</v>
      </c>
      <c r="T2173" s="152">
        <v>10044.1862</v>
      </c>
      <c r="V2173" s="152">
        <v>1.5306012E9</v>
      </c>
      <c r="W2173" s="152">
        <v>95047.591</v>
      </c>
      <c r="Y2173" s="152">
        <v>1.5269436E9</v>
      </c>
      <c r="Z2173" s="152">
        <v>92788.073</v>
      </c>
      <c r="AG2173" s="153">
        <f>IFERROR(__xludf.DUMMYFUNCTION("TO_DATE(INT((AH2173/(60*60*24))+""1/1/1970""))"),43808.0)</f>
        <v>43808</v>
      </c>
      <c r="AH2173" s="152">
        <v>1.575934487E9</v>
      </c>
      <c r="AI2173" s="152">
        <v>111555.9679</v>
      </c>
    </row>
    <row r="2174">
      <c r="A2174" s="156">
        <v>1.5868944E9</v>
      </c>
      <c r="B2174" s="156">
        <v>132900.7216</v>
      </c>
      <c r="C2174" s="153">
        <f>IFERROR(__xludf.DUMMYFUNCTION("TO_DATE(INT((A2174/(60*60*24))+""1/1/1970""))"),43935.0)</f>
        <v>43935</v>
      </c>
      <c r="M2174" s="13">
        <v>1.5539904E9</v>
      </c>
      <c r="N2174" s="13">
        <v>31952.8646</v>
      </c>
      <c r="P2174" s="156">
        <v>1.5415668E9</v>
      </c>
      <c r="Q2174" s="156">
        <v>189218.1436</v>
      </c>
      <c r="S2174" s="156">
        <v>1.562616E9</v>
      </c>
      <c r="T2174" s="156">
        <v>10044.1862</v>
      </c>
      <c r="V2174" s="156">
        <v>1.5306408E9</v>
      </c>
      <c r="W2174" s="156">
        <v>94642.3749</v>
      </c>
      <c r="Y2174" s="156">
        <v>1.5269724E9</v>
      </c>
      <c r="Z2174" s="156">
        <v>92612.5362</v>
      </c>
      <c r="AG2174" s="153">
        <f>IFERROR(__xludf.DUMMYFUNCTION("TO_DATE(INT((AH2174/(60*60*24))+""1/1/1970""))"),43808.0)</f>
        <v>43808</v>
      </c>
      <c r="AH2174" s="156">
        <v>1.575935943E9</v>
      </c>
      <c r="AI2174" s="156">
        <v>111555.9679</v>
      </c>
    </row>
    <row r="2175">
      <c r="A2175" s="152">
        <v>1.58695746E9</v>
      </c>
      <c r="B2175" s="152">
        <v>132900.7216</v>
      </c>
      <c r="C2175" s="153">
        <f>IFERROR(__xludf.DUMMYFUNCTION("TO_DATE(INT((A2175/(60*60*24))+""1/1/1970""))"),43936.0)</f>
        <v>43936</v>
      </c>
      <c r="M2175" s="13">
        <v>1.5540768E9</v>
      </c>
      <c r="N2175" s="13">
        <v>31853.1756</v>
      </c>
      <c r="P2175" s="152">
        <v>1.5416064E9</v>
      </c>
      <c r="Q2175" s="152">
        <v>189218.1436</v>
      </c>
      <c r="S2175" s="152">
        <v>1.5626808E9</v>
      </c>
      <c r="T2175" s="152">
        <v>10035.7744</v>
      </c>
      <c r="V2175" s="152">
        <v>1.5306588E9</v>
      </c>
      <c r="W2175" s="152">
        <v>94594.0536</v>
      </c>
      <c r="Y2175" s="152">
        <v>1.527012E9</v>
      </c>
      <c r="Z2175" s="152">
        <v>92612.5362</v>
      </c>
      <c r="AG2175" s="153">
        <f>IFERROR(__xludf.DUMMYFUNCTION("TO_DATE(INT((AH2175/(60*60*24))+""1/1/1970""))"),43809.0)</f>
        <v>43809</v>
      </c>
      <c r="AH2175" s="152">
        <v>1.575950616E9</v>
      </c>
      <c r="AI2175" s="152">
        <v>111555.9679</v>
      </c>
    </row>
    <row r="2176">
      <c r="A2176" s="156">
        <v>1.5869808E9</v>
      </c>
      <c r="B2176" s="156">
        <v>132900.7216</v>
      </c>
      <c r="C2176" s="153">
        <f>IFERROR(__xludf.DUMMYFUNCTION("TO_DATE(INT((A2176/(60*60*24))+""1/1/1970""))"),43936.0)</f>
        <v>43936</v>
      </c>
      <c r="M2176" s="13">
        <v>1.5541272E9</v>
      </c>
      <c r="N2176" s="13">
        <v>31853.1756</v>
      </c>
      <c r="P2176" s="156">
        <v>1.5416244E9</v>
      </c>
      <c r="Q2176" s="156">
        <v>189218.1436</v>
      </c>
      <c r="S2176" s="156">
        <v>1.5627024E9</v>
      </c>
      <c r="T2176" s="156">
        <v>10035.7744</v>
      </c>
      <c r="V2176" s="156">
        <v>1.5306804E9</v>
      </c>
      <c r="W2176" s="156">
        <v>94556.9495</v>
      </c>
      <c r="Y2176" s="156">
        <v>1.52703E9</v>
      </c>
      <c r="Z2176" s="156">
        <v>92612.5362</v>
      </c>
      <c r="AG2176" s="153">
        <f>IFERROR(__xludf.DUMMYFUNCTION("TO_DATE(INT((AH2176/(60*60*24))+""1/1/1970""))"),43809.0)</f>
        <v>43809</v>
      </c>
      <c r="AH2176" s="156">
        <v>1.575968255E9</v>
      </c>
      <c r="AI2176" s="156">
        <v>111555.9679</v>
      </c>
    </row>
    <row r="2177">
      <c r="A2177" s="152">
        <v>1.58704386E9</v>
      </c>
      <c r="B2177" s="152">
        <v>132900.7216</v>
      </c>
      <c r="C2177" s="153">
        <f>IFERROR(__xludf.DUMMYFUNCTION("TO_DATE(INT((A2177/(60*60*24))+""1/1/1970""))"),43937.0)</f>
        <v>43937</v>
      </c>
      <c r="M2177" s="13">
        <v>1.5541488E9</v>
      </c>
      <c r="N2177" s="13">
        <v>31853.1756</v>
      </c>
      <c r="P2177" s="152">
        <v>1.5416532E9</v>
      </c>
      <c r="Q2177" s="152">
        <v>195661.7102</v>
      </c>
      <c r="S2177" s="152">
        <v>1.5627672E9</v>
      </c>
      <c r="T2177" s="152">
        <v>10026.0005</v>
      </c>
      <c r="V2177" s="152">
        <v>1.53072E9</v>
      </c>
      <c r="W2177" s="152">
        <v>94605.212</v>
      </c>
      <c r="Y2177" s="152">
        <v>1.5270516E9</v>
      </c>
      <c r="Z2177" s="152">
        <v>92627.3145</v>
      </c>
      <c r="AG2177" s="153">
        <f>IFERROR(__xludf.DUMMYFUNCTION("TO_DATE(INT((AH2177/(60*60*24))+""1/1/1970""))"),43809.0)</f>
        <v>43809</v>
      </c>
      <c r="AH2177" s="152">
        <v>1.575984047E9</v>
      </c>
      <c r="AI2177" s="152">
        <v>111555.9679</v>
      </c>
    </row>
    <row r="2178">
      <c r="A2178" s="156">
        <v>1.5870672E9</v>
      </c>
      <c r="B2178" s="156">
        <v>132900.7216</v>
      </c>
      <c r="C2178" s="153">
        <f>IFERROR(__xludf.DUMMYFUNCTION("TO_DATE(INT((A2178/(60*60*24))+""1/1/1970""))"),43937.0)</f>
        <v>43937</v>
      </c>
      <c r="M2178" s="13">
        <v>1.5542136E9</v>
      </c>
      <c r="N2178" s="13">
        <v>31647.2459</v>
      </c>
      <c r="P2178" s="156">
        <v>1.5416928E9</v>
      </c>
      <c r="Q2178" s="156">
        <v>195661.7102</v>
      </c>
      <c r="S2178" s="156">
        <v>1.5627888E9</v>
      </c>
      <c r="T2178" s="156">
        <v>10026.0005</v>
      </c>
      <c r="V2178" s="156">
        <v>1.5307452E9</v>
      </c>
      <c r="W2178" s="156">
        <v>94571.625</v>
      </c>
      <c r="Y2178" s="156">
        <v>1.5270912E9</v>
      </c>
      <c r="Z2178" s="156">
        <v>92627.3145</v>
      </c>
      <c r="AG2178" s="153">
        <f>IFERROR(__xludf.DUMMYFUNCTION("TO_DATE(INT((AH2178/(60*60*24))+""1/1/1970""))"),43809.0)</f>
        <v>43809</v>
      </c>
      <c r="AH2178" s="156">
        <v>1.57599984E9</v>
      </c>
      <c r="AI2178" s="156">
        <v>111202.5895</v>
      </c>
    </row>
    <row r="2179">
      <c r="A2179" s="152">
        <v>1.58713026E9</v>
      </c>
      <c r="B2179" s="152">
        <v>132900.7216</v>
      </c>
      <c r="C2179" s="153">
        <f>IFERROR(__xludf.DUMMYFUNCTION("TO_DATE(INT((A2179/(60*60*24))+""1/1/1970""))"),43938.0)</f>
        <v>43938</v>
      </c>
      <c r="M2179" s="13">
        <v>1.5542352E9</v>
      </c>
      <c r="N2179" s="13">
        <v>31647.2459</v>
      </c>
      <c r="P2179" s="152">
        <v>1.5417108E9</v>
      </c>
      <c r="Q2179" s="152">
        <v>195661.7102</v>
      </c>
      <c r="S2179" s="152">
        <v>1.5628536E9</v>
      </c>
      <c r="T2179" s="152">
        <v>10034.5327</v>
      </c>
      <c r="V2179" s="152">
        <v>1.5307596E9</v>
      </c>
      <c r="W2179" s="152">
        <v>94529.9726</v>
      </c>
      <c r="Y2179" s="152">
        <v>1.5271164E9</v>
      </c>
      <c r="Z2179" s="152">
        <v>92627.3145</v>
      </c>
      <c r="AG2179" s="153">
        <f>IFERROR(__xludf.DUMMYFUNCTION("TO_DATE(INT((AH2179/(60*60*24))+""1/1/1970""))"),43809.0)</f>
        <v>43809</v>
      </c>
      <c r="AH2179" s="152">
        <v>1.576015663E9</v>
      </c>
      <c r="AI2179" s="152">
        <v>111491.8663</v>
      </c>
    </row>
    <row r="2180">
      <c r="A2180" s="156">
        <v>1.5871536E9</v>
      </c>
      <c r="B2180" s="156">
        <v>132900.7216</v>
      </c>
      <c r="C2180" s="153">
        <f>IFERROR(__xludf.DUMMYFUNCTION("TO_DATE(INT((A2180/(60*60*24))+""1/1/1970""))"),43938.0)</f>
        <v>43938</v>
      </c>
      <c r="M2180" s="13">
        <v>1.5543E9</v>
      </c>
      <c r="N2180" s="13">
        <v>31838.1201</v>
      </c>
      <c r="P2180" s="156">
        <v>1.5417396E9</v>
      </c>
      <c r="Q2180" s="156">
        <v>195091.8935</v>
      </c>
      <c r="S2180" s="156">
        <v>1.5628752E9</v>
      </c>
      <c r="T2180" s="156">
        <v>10034.5327</v>
      </c>
      <c r="V2180" s="156">
        <v>1.5307992E9</v>
      </c>
      <c r="W2180" s="156">
        <v>94708.6803</v>
      </c>
      <c r="Y2180" s="156">
        <v>1.5271308E9</v>
      </c>
      <c r="Z2180" s="156">
        <v>93194.2945</v>
      </c>
      <c r="AG2180" s="153">
        <f>IFERROR(__xludf.DUMMYFUNCTION("TO_DATE(INT((AH2180/(60*60*24))+""1/1/1970""))"),43809.0)</f>
        <v>43809</v>
      </c>
      <c r="AH2180" s="156">
        <v>1.576022109E9</v>
      </c>
      <c r="AI2180" s="156">
        <v>111491.8663</v>
      </c>
    </row>
    <row r="2181">
      <c r="A2181" s="152">
        <v>1.58738946E9</v>
      </c>
      <c r="B2181" s="152">
        <v>132900.7216</v>
      </c>
      <c r="C2181" s="153">
        <f>IFERROR(__xludf.DUMMYFUNCTION("TO_DATE(INT((A2181/(60*60*24))+""1/1/1970""))"),43941.0)</f>
        <v>43941</v>
      </c>
      <c r="M2181" s="13">
        <v>1.5543216E9</v>
      </c>
      <c r="N2181" s="13">
        <v>31838.1201</v>
      </c>
      <c r="P2181" s="152">
        <v>1.5417792E9</v>
      </c>
      <c r="Q2181" s="152">
        <v>195091.8935</v>
      </c>
      <c r="S2181" s="152">
        <v>1.56294E9</v>
      </c>
      <c r="T2181" s="152">
        <v>10038.4145</v>
      </c>
      <c r="V2181" s="152">
        <v>1.5308316E9</v>
      </c>
      <c r="W2181" s="152">
        <v>94728.8815</v>
      </c>
      <c r="Y2181" s="152">
        <v>1.5271704E9</v>
      </c>
      <c r="Z2181" s="152">
        <v>93194.2945</v>
      </c>
      <c r="AG2181" s="153">
        <f>IFERROR(__xludf.DUMMYFUNCTION("TO_DATE(INT((AH2181/(60*60*24))+""1/1/1970""))"),43810.0)</f>
        <v>43810</v>
      </c>
      <c r="AH2181" s="152">
        <v>1.576032124E9</v>
      </c>
      <c r="AI2181" s="152">
        <v>111491.8663</v>
      </c>
    </row>
    <row r="2182">
      <c r="A2182" s="156">
        <v>1.5874128E9</v>
      </c>
      <c r="B2182" s="156">
        <v>132075.5424</v>
      </c>
      <c r="C2182" s="153">
        <f>IFERROR(__xludf.DUMMYFUNCTION("TO_DATE(INT((A2182/(60*60*24))+""1/1/1970""))"),43941.0)</f>
        <v>43941</v>
      </c>
      <c r="M2182" s="13">
        <v>1.5543864E9</v>
      </c>
      <c r="N2182" s="13">
        <v>31834.743</v>
      </c>
      <c r="P2182" s="156">
        <v>1.5417972E9</v>
      </c>
      <c r="Q2182" s="156">
        <v>195091.8935</v>
      </c>
      <c r="S2182" s="156">
        <v>1.5629616E9</v>
      </c>
      <c r="T2182" s="156">
        <v>10038.4145</v>
      </c>
      <c r="V2182" s="156">
        <v>1.5308388E9</v>
      </c>
      <c r="W2182" s="156">
        <v>94750.8933</v>
      </c>
      <c r="Y2182" s="156">
        <v>1.5272028E9</v>
      </c>
      <c r="Z2182" s="156">
        <v>93194.2945</v>
      </c>
      <c r="AG2182" s="153">
        <f>IFERROR(__xludf.DUMMYFUNCTION("TO_DATE(INT((AH2182/(60*60*24))+""1/1/1970""))"),43810.0)</f>
        <v>43810</v>
      </c>
      <c r="AH2182" s="156">
        <v>1.576048247E9</v>
      </c>
      <c r="AI2182" s="156">
        <v>111491.8663</v>
      </c>
    </row>
    <row r="2183">
      <c r="A2183" s="152">
        <v>1.58747586E9</v>
      </c>
      <c r="B2183" s="152">
        <v>129831.5308</v>
      </c>
      <c r="C2183" s="153">
        <f>IFERROR(__xludf.DUMMYFUNCTION("TO_DATE(INT((A2183/(60*60*24))+""1/1/1970""))"),43942.0)</f>
        <v>43942</v>
      </c>
      <c r="M2183" s="13">
        <v>1.554408E9</v>
      </c>
      <c r="N2183" s="13">
        <v>31834.743</v>
      </c>
      <c r="P2183" s="152">
        <v>1.541826E9</v>
      </c>
      <c r="Q2183" s="152">
        <v>192216.1138</v>
      </c>
      <c r="S2183" s="152">
        <v>1.562976E9</v>
      </c>
      <c r="T2183" s="152">
        <v>10051.7382</v>
      </c>
      <c r="V2183" s="152">
        <v>1.5308784E9</v>
      </c>
      <c r="W2183" s="152">
        <v>94767.7427</v>
      </c>
      <c r="Y2183" s="152">
        <v>1.52721E9</v>
      </c>
      <c r="Z2183" s="152">
        <v>93099.137</v>
      </c>
      <c r="AG2183" s="153">
        <f>IFERROR(__xludf.DUMMYFUNCTION("TO_DATE(INT((AH2183/(60*60*24))+""1/1/1970""))"),43810.0)</f>
        <v>43810</v>
      </c>
      <c r="AH2183" s="152">
        <v>1.576064388E9</v>
      </c>
      <c r="AI2183" s="152">
        <v>111491.8663</v>
      </c>
    </row>
    <row r="2184">
      <c r="A2184" s="156">
        <v>1.5874992E9</v>
      </c>
      <c r="B2184" s="156">
        <v>128078.3968</v>
      </c>
      <c r="C2184" s="153">
        <f>IFERROR(__xludf.DUMMYFUNCTION("TO_DATE(INT((A2184/(60*60*24))+""1/1/1970""))"),43942.0)</f>
        <v>43942</v>
      </c>
      <c r="M2184" s="13">
        <v>1.5544728E9</v>
      </c>
      <c r="N2184" s="13">
        <v>31770.552</v>
      </c>
      <c r="P2184" s="156">
        <v>1.5420348E9</v>
      </c>
      <c r="Q2184" s="156">
        <v>192216.1138</v>
      </c>
      <c r="S2184" s="156">
        <v>1.5631488E9</v>
      </c>
      <c r="T2184" s="156">
        <v>10049.4092</v>
      </c>
      <c r="V2184" s="156">
        <v>1.5309108E9</v>
      </c>
      <c r="W2184" s="156">
        <v>94769.938</v>
      </c>
      <c r="Y2184" s="156">
        <v>1.5272496E9</v>
      </c>
      <c r="Z2184" s="156">
        <v>93099.137</v>
      </c>
      <c r="AG2184" s="153">
        <f>IFERROR(__xludf.DUMMYFUNCTION("TO_DATE(INT((AH2184/(60*60*24))+""1/1/1970""))"),43810.0)</f>
        <v>43810</v>
      </c>
      <c r="AH2184" s="156">
        <v>1.57608018E9</v>
      </c>
      <c r="AI2184" s="156">
        <v>111658.7808</v>
      </c>
    </row>
    <row r="2185">
      <c r="A2185" s="152">
        <v>1.58756226E9</v>
      </c>
      <c r="B2185" s="152">
        <v>130621.6099</v>
      </c>
      <c r="C2185" s="153">
        <f>IFERROR(__xludf.DUMMYFUNCTION("TO_DATE(INT((A2185/(60*60*24))+""1/1/1970""))"),43943.0)</f>
        <v>43943</v>
      </c>
      <c r="M2185" s="13">
        <v>1.5544944E9</v>
      </c>
      <c r="N2185" s="13">
        <v>31770.552</v>
      </c>
      <c r="P2185" s="152">
        <v>1.5420564E9</v>
      </c>
      <c r="Q2185" s="152">
        <v>192216.1138</v>
      </c>
      <c r="S2185" s="152">
        <v>1.5631992E9</v>
      </c>
      <c r="T2185" s="152">
        <v>10049.4092</v>
      </c>
      <c r="V2185" s="152">
        <v>1.5310872E9</v>
      </c>
      <c r="W2185" s="152">
        <v>94770.451</v>
      </c>
      <c r="Y2185" s="152">
        <v>1.527282E9</v>
      </c>
      <c r="Z2185" s="152">
        <v>93099.137</v>
      </c>
      <c r="AG2185" s="153">
        <f>IFERROR(__xludf.DUMMYFUNCTION("TO_DATE(INT((AH2185/(60*60*24))+""1/1/1970""))"),43810.0)</f>
        <v>43810</v>
      </c>
      <c r="AH2185" s="152">
        <v>1.57609602E9</v>
      </c>
      <c r="AI2185" s="152">
        <v>111472.0253</v>
      </c>
    </row>
    <row r="2186">
      <c r="A2186" s="156">
        <v>1.5875856E9</v>
      </c>
      <c r="B2186" s="156">
        <v>130911.4614</v>
      </c>
      <c r="C2186" s="153">
        <f>IFERROR(__xludf.DUMMYFUNCTION("TO_DATE(INT((A2186/(60*60*24))+""1/1/1970""))"),43943.0)</f>
        <v>43943</v>
      </c>
      <c r="M2186" s="13">
        <v>1.5545088E9</v>
      </c>
      <c r="N2186" s="13">
        <v>31791.4843</v>
      </c>
      <c r="P2186" s="156">
        <v>1.5420852E9</v>
      </c>
      <c r="Q2186" s="156">
        <v>186351.7078</v>
      </c>
      <c r="S2186" s="156">
        <v>1.5632208E9</v>
      </c>
      <c r="T2186" s="156">
        <v>10049.4092</v>
      </c>
      <c r="V2186" s="156">
        <v>1.5310908E9</v>
      </c>
      <c r="W2186" s="156">
        <v>94769.4587</v>
      </c>
      <c r="Y2186" s="156">
        <v>1.5272928E9</v>
      </c>
      <c r="Z2186" s="156">
        <v>93636.5605</v>
      </c>
      <c r="AG2186" s="153">
        <f>IFERROR(__xludf.DUMMYFUNCTION("TO_DATE(INT((AH2186/(60*60*24))+""1/1/1970""))"),43810.0)</f>
        <v>43810</v>
      </c>
      <c r="AH2186" s="156">
        <v>1.576108255E9</v>
      </c>
      <c r="AI2186" s="156">
        <v>111389.5055</v>
      </c>
    </row>
    <row r="2187">
      <c r="A2187" s="152">
        <v>1.58764866E9</v>
      </c>
      <c r="B2187" s="152">
        <v>131528.5646</v>
      </c>
      <c r="C2187" s="153">
        <f>IFERROR(__xludf.DUMMYFUNCTION("TO_DATE(INT((A2187/(60*60*24))+""1/1/1970""))"),43944.0)</f>
        <v>43944</v>
      </c>
      <c r="M2187" s="13">
        <v>1.5545952E9</v>
      </c>
      <c r="N2187" s="13">
        <v>31791.4843</v>
      </c>
      <c r="P2187" s="152">
        <v>1.5421248E9</v>
      </c>
      <c r="Q2187" s="152">
        <v>186351.7078</v>
      </c>
      <c r="S2187" s="152">
        <v>1.5632856E9</v>
      </c>
      <c r="T2187" s="152">
        <v>10047.1024</v>
      </c>
      <c r="V2187" s="152">
        <v>1.5311268E9</v>
      </c>
      <c r="W2187" s="152">
        <v>94762.9187</v>
      </c>
      <c r="Y2187" s="152">
        <v>1.5274584E9</v>
      </c>
      <c r="Z2187" s="152">
        <v>93636.5605</v>
      </c>
      <c r="AG2187" s="153">
        <f>IFERROR(__xludf.DUMMYFUNCTION("TO_DATE(INT((AH2187/(60*60*24))+""1/1/1970""))"),43811.0)</f>
        <v>43811</v>
      </c>
      <c r="AH2187" s="152">
        <v>1.576112481E9</v>
      </c>
      <c r="AI2187" s="152">
        <v>111389.5055</v>
      </c>
    </row>
    <row r="2188">
      <c r="A2188" s="156">
        <v>1.587672E9</v>
      </c>
      <c r="B2188" s="156">
        <v>130902.1113</v>
      </c>
      <c r="C2188" s="153">
        <f>IFERROR(__xludf.DUMMYFUNCTION("TO_DATE(INT((A2188/(60*60*24))+""1/1/1970""))"),43944.0)</f>
        <v>43944</v>
      </c>
      <c r="M2188" s="13">
        <v>1.5546816E9</v>
      </c>
      <c r="N2188" s="13">
        <v>31812.5085</v>
      </c>
      <c r="P2188" s="156">
        <v>1.5421428E9</v>
      </c>
      <c r="Q2188" s="156">
        <v>186351.7078</v>
      </c>
      <c r="S2188" s="156">
        <v>1.5633072E9</v>
      </c>
      <c r="T2188" s="156">
        <v>10047.1024</v>
      </c>
      <c r="V2188" s="156">
        <v>1.5311664E9</v>
      </c>
      <c r="W2188" s="156">
        <v>94760.5485</v>
      </c>
      <c r="Y2188" s="156">
        <v>1.527462E9</v>
      </c>
      <c r="Z2188" s="156">
        <v>93636.5605</v>
      </c>
      <c r="AG2188" s="153">
        <f>IFERROR(__xludf.DUMMYFUNCTION("TO_DATE(INT((AH2188/(60*60*24))+""1/1/1970""))"),43811.0)</f>
        <v>43811</v>
      </c>
      <c r="AH2188" s="156">
        <v>1.576129229E9</v>
      </c>
      <c r="AI2188" s="156">
        <v>111389.5055</v>
      </c>
    </row>
    <row r="2189">
      <c r="A2189" s="152">
        <v>1.58773506E9</v>
      </c>
      <c r="B2189" s="152">
        <v>131804.391</v>
      </c>
      <c r="C2189" s="153">
        <f>IFERROR(__xludf.DUMMYFUNCTION("TO_DATE(INT((A2189/(60*60*24))+""1/1/1970""))"),43945.0)</f>
        <v>43945</v>
      </c>
      <c r="M2189" s="13">
        <v>1.554732E9</v>
      </c>
      <c r="N2189" s="13">
        <v>31812.5085</v>
      </c>
      <c r="P2189" s="152">
        <v>1.5421716E9</v>
      </c>
      <c r="Q2189" s="152">
        <v>185851.0812</v>
      </c>
      <c r="S2189" s="152">
        <v>1.563372E9</v>
      </c>
      <c r="T2189" s="152">
        <v>10030.3872</v>
      </c>
      <c r="V2189" s="152">
        <v>1.5311772E9</v>
      </c>
      <c r="W2189" s="152">
        <v>94758.2059</v>
      </c>
      <c r="Y2189" s="152">
        <v>1.527498E9</v>
      </c>
      <c r="Z2189" s="152">
        <v>93344.6</v>
      </c>
      <c r="AG2189" s="153">
        <f>IFERROR(__xludf.DUMMYFUNCTION("TO_DATE(INT((AH2189/(60*60*24))+""1/1/1970""))"),43811.0)</f>
        <v>43811</v>
      </c>
      <c r="AH2189" s="152">
        <v>1.576145065E9</v>
      </c>
      <c r="AI2189" s="152">
        <v>111389.5055</v>
      </c>
    </row>
    <row r="2190">
      <c r="A2190" s="156">
        <v>1.5877584E9</v>
      </c>
      <c r="B2190" s="156">
        <v>132720.6957</v>
      </c>
      <c r="C2190" s="153">
        <f>IFERROR(__xludf.DUMMYFUNCTION("TO_DATE(INT((A2190/(60*60*24))+""1/1/1970""))"),43945.0)</f>
        <v>43945</v>
      </c>
      <c r="M2190" s="13">
        <v>1.5547536E9</v>
      </c>
      <c r="N2190" s="13">
        <v>31812.5085</v>
      </c>
      <c r="P2190" s="156">
        <v>1.5422112E9</v>
      </c>
      <c r="Q2190" s="156">
        <v>185851.0812</v>
      </c>
      <c r="S2190" s="156">
        <v>1.5633936E9</v>
      </c>
      <c r="T2190" s="156">
        <v>10030.3872</v>
      </c>
      <c r="V2190" s="156">
        <v>1.531206E9</v>
      </c>
      <c r="W2190" s="156">
        <v>94752.0178</v>
      </c>
      <c r="Y2190" s="156">
        <v>1.5275376E9</v>
      </c>
      <c r="Z2190" s="156">
        <v>93344.6</v>
      </c>
      <c r="AG2190" s="153">
        <f>IFERROR(__xludf.DUMMYFUNCTION("TO_DATE(INT((AH2190/(60*60*24))+""1/1/1970""))"),43811.0)</f>
        <v>43811</v>
      </c>
      <c r="AH2190" s="156">
        <v>1.576160952E9</v>
      </c>
      <c r="AI2190" s="156">
        <v>111389.5055</v>
      </c>
    </row>
    <row r="2191">
      <c r="A2191" s="152">
        <v>1.58799426E9</v>
      </c>
      <c r="B2191" s="152">
        <v>133777.2511</v>
      </c>
      <c r="C2191" s="153">
        <f>IFERROR(__xludf.DUMMYFUNCTION("TO_DATE(INT((A2191/(60*60*24))+""1/1/1970""))"),43948.0)</f>
        <v>43948</v>
      </c>
      <c r="M2191" s="13">
        <v>1.5548184E9</v>
      </c>
      <c r="N2191" s="13">
        <v>31934.9889</v>
      </c>
      <c r="P2191" s="152">
        <v>1.5422292E9</v>
      </c>
      <c r="Q2191" s="152">
        <v>185851.0812</v>
      </c>
      <c r="S2191" s="152">
        <v>1.5634584E9</v>
      </c>
      <c r="T2191" s="152">
        <v>10036.4107</v>
      </c>
      <c r="V2191" s="152">
        <v>1.5312456E9</v>
      </c>
      <c r="W2191" s="152">
        <v>94747.4605</v>
      </c>
      <c r="Y2191" s="152">
        <v>1.5275484E9</v>
      </c>
      <c r="Z2191" s="152">
        <v>93344.6</v>
      </c>
      <c r="AG2191" s="153">
        <f>IFERROR(__xludf.DUMMYFUNCTION("TO_DATE(INT((AH2191/(60*60*24))+""1/1/1970""))"),43811.0)</f>
        <v>43811</v>
      </c>
      <c r="AH2191" s="152">
        <v>1.576176777E9</v>
      </c>
      <c r="AI2191" s="152">
        <v>112913.951</v>
      </c>
    </row>
    <row r="2192">
      <c r="A2192" s="156">
        <v>1.5880176E9</v>
      </c>
      <c r="B2192" s="156">
        <v>134628.1055</v>
      </c>
      <c r="C2192" s="153">
        <f>IFERROR(__xludf.DUMMYFUNCTION("TO_DATE(INT((A2192/(60*60*24))+""1/1/1970""))"),43948.0)</f>
        <v>43948</v>
      </c>
      <c r="M2192" s="13">
        <v>1.55484E9</v>
      </c>
      <c r="N2192" s="13">
        <v>31934.9889</v>
      </c>
      <c r="P2192" s="156">
        <v>1.542258E9</v>
      </c>
      <c r="Q2192" s="156">
        <v>183798.0212</v>
      </c>
      <c r="S2192" s="156">
        <v>1.56348E9</v>
      </c>
      <c r="T2192" s="156">
        <v>10036.4107</v>
      </c>
      <c r="V2192" s="156">
        <v>1.5312636E9</v>
      </c>
      <c r="W2192" s="156">
        <v>94759.4577</v>
      </c>
      <c r="Y2192" s="156">
        <v>1.5275772E9</v>
      </c>
      <c r="Z2192" s="156">
        <v>93794.075</v>
      </c>
      <c r="AG2192" s="153">
        <f>IFERROR(__xludf.DUMMYFUNCTION("TO_DATE(INT((AH2192/(60*60*24))+""1/1/1970""))"),43811.0)</f>
        <v>43811</v>
      </c>
      <c r="AH2192" s="156">
        <v>1.576192625E9</v>
      </c>
      <c r="AI2192" s="156">
        <v>113057.275</v>
      </c>
    </row>
    <row r="2193">
      <c r="A2193" s="152">
        <v>1.58808066E9</v>
      </c>
      <c r="B2193" s="152">
        <v>136577.5906</v>
      </c>
      <c r="C2193" s="153">
        <f>IFERROR(__xludf.DUMMYFUNCTION("TO_DATE(INT((A2193/(60*60*24))+""1/1/1970""))"),43949.0)</f>
        <v>43949</v>
      </c>
      <c r="M2193" s="13">
        <v>1.5549048E9</v>
      </c>
      <c r="N2193" s="13">
        <v>31978.5419</v>
      </c>
      <c r="P2193" s="152">
        <v>1.5422976E9</v>
      </c>
      <c r="Q2193" s="152">
        <v>183798.0212</v>
      </c>
      <c r="S2193" s="152">
        <v>1.5635448E9</v>
      </c>
      <c r="T2193" s="152">
        <v>10061.2555</v>
      </c>
      <c r="V2193" s="152">
        <v>1.5312852E9</v>
      </c>
      <c r="W2193" s="152">
        <v>94752.8114</v>
      </c>
      <c r="Y2193" s="152">
        <v>1.5276168E9</v>
      </c>
      <c r="Z2193" s="152">
        <v>93794.075</v>
      </c>
      <c r="AG2193" s="153">
        <f>IFERROR(__xludf.DUMMYFUNCTION("TO_DATE(INT((AH2193/(60*60*24))+""1/1/1970""))"),43811.0)</f>
        <v>43811</v>
      </c>
      <c r="AH2193" s="152">
        <v>1.576195138E9</v>
      </c>
      <c r="AI2193" s="152">
        <v>113057.275</v>
      </c>
    </row>
    <row r="2194">
      <c r="A2194" s="156">
        <v>1.588104E9</v>
      </c>
      <c r="B2194" s="156">
        <v>134011.0023</v>
      </c>
      <c r="C2194" s="153">
        <f>IFERROR(__xludf.DUMMYFUNCTION("TO_DATE(INT((A2194/(60*60*24))+""1/1/1970""))"),43949.0)</f>
        <v>43949</v>
      </c>
      <c r="M2194" s="13">
        <v>1.5549264E9</v>
      </c>
      <c r="N2194" s="13">
        <v>31978.5419</v>
      </c>
      <c r="P2194" s="156">
        <v>1.5423156E9</v>
      </c>
      <c r="Q2194" s="156">
        <v>183798.0212</v>
      </c>
      <c r="S2194" s="156">
        <v>1.5635664E9</v>
      </c>
      <c r="T2194" s="156">
        <v>10061.2555</v>
      </c>
      <c r="V2194" s="156">
        <v>1.5313248E9</v>
      </c>
      <c r="W2194" s="156">
        <v>94739.9084</v>
      </c>
      <c r="Y2194" s="156">
        <v>1.5276348E9</v>
      </c>
      <c r="Z2194" s="156">
        <v>93794.075</v>
      </c>
      <c r="AG2194" s="153">
        <f>IFERROR(__xludf.DUMMYFUNCTION("TO_DATE(INT((AH2194/(60*60*24))+""1/1/1970""))"),43812.0)</f>
        <v>43812</v>
      </c>
      <c r="AH2194" s="156">
        <v>1.576208567E9</v>
      </c>
      <c r="AI2194" s="156">
        <v>113057.275</v>
      </c>
    </row>
    <row r="2195">
      <c r="A2195" s="152">
        <v>1.58816706E9</v>
      </c>
      <c r="B2195" s="152">
        <v>136560.3865</v>
      </c>
      <c r="C2195" s="153">
        <f>IFERROR(__xludf.DUMMYFUNCTION("TO_DATE(INT((A2195/(60*60*24))+""1/1/1970""))"),43950.0)</f>
        <v>43950</v>
      </c>
      <c r="M2195" s="13">
        <v>1.5549912E9</v>
      </c>
      <c r="N2195" s="13">
        <v>31986.9891</v>
      </c>
      <c r="P2195" s="152">
        <v>1.5423444E9</v>
      </c>
      <c r="Q2195" s="152">
        <v>186861.5859</v>
      </c>
      <c r="S2195" s="152">
        <v>1.5635808E9</v>
      </c>
      <c r="T2195" s="152">
        <v>10053.9814</v>
      </c>
      <c r="V2195" s="152">
        <v>1.53135E9</v>
      </c>
      <c r="W2195" s="152">
        <v>94726.2694</v>
      </c>
      <c r="Y2195" s="152">
        <v>1.5276564E9</v>
      </c>
      <c r="Z2195" s="152">
        <v>94428.8186</v>
      </c>
      <c r="AG2195" s="153">
        <f>IFERROR(__xludf.DUMMYFUNCTION("TO_DATE(INT((AH2195/(60*60*24))+""1/1/1970""))"),43812.0)</f>
        <v>43812</v>
      </c>
      <c r="AH2195" s="152">
        <v>1.576224701E9</v>
      </c>
      <c r="AI2195" s="152">
        <v>113057.275</v>
      </c>
    </row>
    <row r="2196">
      <c r="A2196" s="156">
        <v>1.5881904E9</v>
      </c>
      <c r="B2196" s="156">
        <v>137507.9204</v>
      </c>
      <c r="C2196" s="153">
        <f>IFERROR(__xludf.DUMMYFUNCTION("TO_DATE(INT((A2196/(60*60*24))+""1/1/1970""))"),43950.0)</f>
        <v>43950</v>
      </c>
      <c r="M2196" s="13">
        <v>1.5550128E9</v>
      </c>
      <c r="N2196" s="13">
        <v>31986.9891</v>
      </c>
      <c r="P2196" s="156">
        <v>1.542384E9</v>
      </c>
      <c r="Q2196" s="156">
        <v>186861.5859</v>
      </c>
      <c r="S2196" s="156">
        <v>1.5637536E9</v>
      </c>
      <c r="T2196" s="156">
        <v>10053.0405</v>
      </c>
      <c r="V2196" s="156">
        <v>1.5313644E9</v>
      </c>
      <c r="W2196" s="156">
        <v>94716.2843</v>
      </c>
      <c r="Y2196" s="156">
        <v>1.527696E9</v>
      </c>
      <c r="Z2196" s="156">
        <v>94428.8186</v>
      </c>
      <c r="AG2196" s="153">
        <f>IFERROR(__xludf.DUMMYFUNCTION("TO_DATE(INT((AH2196/(60*60*24))+""1/1/1970""))"),43812.0)</f>
        <v>43812</v>
      </c>
      <c r="AH2196" s="156">
        <v>1.57624053E9</v>
      </c>
      <c r="AI2196" s="156">
        <v>113057.275</v>
      </c>
    </row>
    <row r="2197">
      <c r="A2197" s="152">
        <v>1.58825346E9</v>
      </c>
      <c r="B2197" s="152">
        <v>136610.3157</v>
      </c>
      <c r="C2197" s="153">
        <f>IFERROR(__xludf.DUMMYFUNCTION("TO_DATE(INT((A2197/(60*60*24))+""1/1/1970""))"),43951.0)</f>
        <v>43951</v>
      </c>
      <c r="M2197" s="13">
        <v>1.5550776E9</v>
      </c>
      <c r="N2197" s="13">
        <v>31977.385</v>
      </c>
      <c r="P2197" s="152">
        <v>1.542402E9</v>
      </c>
      <c r="Q2197" s="152">
        <v>186861.5859</v>
      </c>
      <c r="S2197" s="152">
        <v>1.563804E9</v>
      </c>
      <c r="T2197" s="152">
        <v>10053.0405</v>
      </c>
      <c r="V2197" s="152">
        <v>1.531404E9</v>
      </c>
      <c r="W2197" s="152">
        <v>94725.2782</v>
      </c>
      <c r="Y2197" s="152">
        <v>1.5277212E9</v>
      </c>
      <c r="Z2197" s="152">
        <v>94428.8186</v>
      </c>
      <c r="AG2197" s="153">
        <f>IFERROR(__xludf.DUMMYFUNCTION("TO_DATE(INT((AH2197/(60*60*24))+""1/1/1970""))"),43812.0)</f>
        <v>43812</v>
      </c>
      <c r="AH2197" s="152">
        <v>1.57625634E9</v>
      </c>
      <c r="AI2197" s="152">
        <v>112510.0381</v>
      </c>
    </row>
    <row r="2198">
      <c r="A2198" s="156">
        <v>1.5882768E9</v>
      </c>
      <c r="B2198" s="156">
        <v>136231.6388</v>
      </c>
      <c r="C2198" s="153">
        <f>IFERROR(__xludf.DUMMYFUNCTION("TO_DATE(INT((A2198/(60*60*24))+""1/1/1970""))"),43951.0)</f>
        <v>43951</v>
      </c>
      <c r="M2198" s="13">
        <v>1.5550992E9</v>
      </c>
      <c r="N2198" s="13">
        <v>31977.385</v>
      </c>
      <c r="P2198" s="156">
        <v>1.5424308E9</v>
      </c>
      <c r="Q2198" s="156">
        <v>187652.5202</v>
      </c>
      <c r="S2198" s="156">
        <v>1.5638256E9</v>
      </c>
      <c r="T2198" s="156">
        <v>10053.0405</v>
      </c>
      <c r="V2198" s="156">
        <v>1.5314364E9</v>
      </c>
      <c r="W2198" s="156">
        <v>94724.4044</v>
      </c>
      <c r="Y2198" s="156">
        <v>1.5277356E9</v>
      </c>
      <c r="Z2198" s="156">
        <v>93518.3345</v>
      </c>
      <c r="AG2198" s="153">
        <f>IFERROR(__xludf.DUMMYFUNCTION("TO_DATE(INT((AH2198/(60*60*24))+""1/1/1970""))"),43812.0)</f>
        <v>43812</v>
      </c>
      <c r="AH2198" s="156">
        <v>1.576272133E9</v>
      </c>
      <c r="AI2198" s="156">
        <v>112531.7539</v>
      </c>
    </row>
    <row r="2199">
      <c r="A2199" s="152">
        <v>1.58833986E9</v>
      </c>
      <c r="B2199" s="152">
        <v>133852.0515</v>
      </c>
      <c r="C2199" s="153">
        <f>IFERROR(__xludf.DUMMYFUNCTION("TO_DATE(INT((A2199/(60*60*24))+""1/1/1970""))"),43952.0)</f>
        <v>43952</v>
      </c>
      <c r="M2199" s="13">
        <v>1.5551136E9</v>
      </c>
      <c r="N2199" s="13">
        <v>31990.8995</v>
      </c>
      <c r="P2199" s="152">
        <v>1.5426396E9</v>
      </c>
      <c r="Q2199" s="152">
        <v>187652.5202</v>
      </c>
      <c r="S2199" s="152">
        <v>1.5638904E9</v>
      </c>
      <c r="T2199" s="152">
        <v>10042.1688</v>
      </c>
      <c r="V2199" s="152">
        <v>1.5314436E9</v>
      </c>
      <c r="W2199" s="152">
        <v>94722.8155</v>
      </c>
      <c r="Y2199" s="152">
        <v>1.5277752E9</v>
      </c>
      <c r="Z2199" s="152">
        <v>93518.3345</v>
      </c>
      <c r="AG2199" s="153">
        <f>IFERROR(__xludf.DUMMYFUNCTION("TO_DATE(INT((AH2199/(60*60*24))+""1/1/1970""))"),43812.0)</f>
        <v>43812</v>
      </c>
      <c r="AH2199" s="152">
        <v>1.576281514E9</v>
      </c>
      <c r="AI2199" s="152">
        <v>112531.7539</v>
      </c>
    </row>
    <row r="2200">
      <c r="A2200" s="156">
        <v>1.5883632E9</v>
      </c>
      <c r="B2200" s="156">
        <v>132636.5453</v>
      </c>
      <c r="C2200" s="153">
        <f>IFERROR(__xludf.DUMMYFUNCTION("TO_DATE(INT((A2200/(60*60*24))+""1/1/1970""))"),43952.0)</f>
        <v>43952</v>
      </c>
      <c r="M2200" s="13">
        <v>1.5552E9</v>
      </c>
      <c r="N2200" s="13">
        <v>31990.8995</v>
      </c>
      <c r="P2200" s="156">
        <v>1.5426612E9</v>
      </c>
      <c r="Q2200" s="156">
        <v>187652.5202</v>
      </c>
      <c r="S2200" s="156">
        <v>1.563912E9</v>
      </c>
      <c r="T2200" s="156">
        <v>10042.1688</v>
      </c>
      <c r="V2200" s="156">
        <v>1.5314832E9</v>
      </c>
      <c r="W2200" s="156">
        <v>94989.0377</v>
      </c>
      <c r="Y2200" s="156">
        <v>1.5278076E9</v>
      </c>
      <c r="Z2200" s="156">
        <v>93518.3345</v>
      </c>
      <c r="AG2200" s="153">
        <f>IFERROR(__xludf.DUMMYFUNCTION("TO_DATE(INT((AH2200/(60*60*24))+""1/1/1970""))"),43813.0)</f>
        <v>43813</v>
      </c>
      <c r="AH2200" s="156">
        <v>1.576290887E9</v>
      </c>
      <c r="AI2200" s="156">
        <v>112531.7539</v>
      </c>
    </row>
    <row r="2201">
      <c r="A2201" s="152">
        <v>1.58859906E9</v>
      </c>
      <c r="B2201" s="152">
        <v>131433.5681</v>
      </c>
      <c r="C2201" s="153">
        <f>IFERROR(__xludf.DUMMYFUNCTION("TO_DATE(INT((A2201/(60*60*24))+""1/1/1970""))"),43955.0)</f>
        <v>43955</v>
      </c>
      <c r="M2201" s="13">
        <v>1.5552864E9</v>
      </c>
      <c r="N2201" s="13">
        <v>31997.7687</v>
      </c>
      <c r="P2201" s="152">
        <v>1.54269E9</v>
      </c>
      <c r="Q2201" s="152">
        <v>182626.5634</v>
      </c>
      <c r="S2201" s="152">
        <v>1.5639768E9</v>
      </c>
      <c r="T2201" s="152">
        <v>10032.6186</v>
      </c>
      <c r="V2201" s="152">
        <v>1.5315156E9</v>
      </c>
      <c r="W2201" s="152">
        <v>94795.0881</v>
      </c>
      <c r="Y2201" s="152">
        <v>1.5278148E9</v>
      </c>
      <c r="Z2201" s="152">
        <v>93319.3689</v>
      </c>
      <c r="AG2201" s="153">
        <f>IFERROR(__xludf.DUMMYFUNCTION("TO_DATE(INT((AH2201/(60*60*24))+""1/1/1970""))"),43813.0)</f>
        <v>43813</v>
      </c>
      <c r="AH2201" s="152">
        <v>1.576306788E9</v>
      </c>
      <c r="AI2201" s="152">
        <v>112531.7539</v>
      </c>
    </row>
    <row r="2202">
      <c r="A2202" s="156">
        <v>1.5886224E9</v>
      </c>
      <c r="B2202" s="156">
        <v>133001.1971</v>
      </c>
      <c r="C2202" s="153">
        <f>IFERROR(__xludf.DUMMYFUNCTION("TO_DATE(INT((A2202/(60*60*24))+""1/1/1970""))"),43955.0)</f>
        <v>43955</v>
      </c>
      <c r="M2202" s="13">
        <v>1.5553368E9</v>
      </c>
      <c r="N2202" s="13">
        <v>31997.7687</v>
      </c>
      <c r="P2202" s="156">
        <v>1.5427296E9</v>
      </c>
      <c r="Q2202" s="156">
        <v>182626.5634</v>
      </c>
      <c r="S2202" s="156">
        <v>1.5639984E9</v>
      </c>
      <c r="T2202" s="156">
        <v>10032.6186</v>
      </c>
      <c r="V2202" s="156">
        <v>1.531692E9</v>
      </c>
      <c r="W2202" s="156">
        <v>94861.498</v>
      </c>
      <c r="Y2202" s="156">
        <v>1.5278544E9</v>
      </c>
      <c r="Z2202" s="156">
        <v>93319.3689</v>
      </c>
      <c r="AG2202" s="153">
        <f>IFERROR(__xludf.DUMMYFUNCTION("TO_DATE(INT((AH2202/(60*60*24))+""1/1/1970""))"),43813.0)</f>
        <v>43813</v>
      </c>
      <c r="AH2202" s="156">
        <v>1.576322939E9</v>
      </c>
      <c r="AI2202" s="156">
        <v>112531.7539</v>
      </c>
    </row>
    <row r="2203">
      <c r="A2203" s="152">
        <v>1.58868546E9</v>
      </c>
      <c r="B2203" s="152">
        <v>134338.254</v>
      </c>
      <c r="C2203" s="153">
        <f>IFERROR(__xludf.DUMMYFUNCTION("TO_DATE(INT((A2203/(60*60*24))+""1/1/1970""))"),43956.0)</f>
        <v>43956</v>
      </c>
      <c r="M2203" s="13">
        <v>1.5553584E9</v>
      </c>
      <c r="N2203" s="13">
        <v>31997.7687</v>
      </c>
      <c r="P2203" s="152">
        <v>1.5427476E9</v>
      </c>
      <c r="Q2203" s="152">
        <v>182626.5634</v>
      </c>
      <c r="S2203" s="152">
        <v>1.5640632E9</v>
      </c>
      <c r="T2203" s="152">
        <v>10035.5234</v>
      </c>
      <c r="V2203" s="152">
        <v>1.5316956E9</v>
      </c>
      <c r="W2203" s="152">
        <v>94791.6545</v>
      </c>
      <c r="Y2203" s="152">
        <v>1.5278868E9</v>
      </c>
      <c r="Z2203" s="152">
        <v>93319.3689</v>
      </c>
      <c r="AG2203" s="153">
        <f>IFERROR(__xludf.DUMMYFUNCTION("TO_DATE(INT((AH2203/(60*60*24))+""1/1/1970""))"),43813.0)</f>
        <v>43813</v>
      </c>
      <c r="AH2203" s="152">
        <v>1.576338798E9</v>
      </c>
      <c r="AI2203" s="152">
        <v>112531.7539</v>
      </c>
    </row>
    <row r="2204">
      <c r="A2204" s="156">
        <v>1.5887088E9</v>
      </c>
      <c r="B2204" s="156">
        <v>134226.0535</v>
      </c>
      <c r="C2204" s="153">
        <f>IFERROR(__xludf.DUMMYFUNCTION("TO_DATE(INT((A2204/(60*60*24))+""1/1/1970""))"),43956.0)</f>
        <v>43956</v>
      </c>
      <c r="M2204" s="13">
        <v>1.5554232E9</v>
      </c>
      <c r="N2204" s="13">
        <v>32041.0156</v>
      </c>
      <c r="P2204" s="156">
        <v>1.5427764E9</v>
      </c>
      <c r="Q2204" s="156">
        <v>177162.2687</v>
      </c>
      <c r="S2204" s="156">
        <v>1.5640848E9</v>
      </c>
      <c r="T2204" s="156">
        <v>10035.5234</v>
      </c>
      <c r="V2204" s="156">
        <v>1.5317316E9</v>
      </c>
      <c r="W2204" s="156">
        <v>94698.2023</v>
      </c>
      <c r="Y2204" s="156">
        <v>1.5278976E9</v>
      </c>
      <c r="Z2204" s="156">
        <v>93555.8208</v>
      </c>
      <c r="AG2204" s="153">
        <f>IFERROR(__xludf.DUMMYFUNCTION("TO_DATE(INT((AH2204/(60*60*24))+""1/1/1970""))"),43813.0)</f>
        <v>43813</v>
      </c>
      <c r="AH2204" s="156">
        <v>1.576354869E9</v>
      </c>
      <c r="AI2204" s="156">
        <v>112531.7539</v>
      </c>
    </row>
    <row r="2205">
      <c r="A2205" s="152">
        <v>1.58877186E9</v>
      </c>
      <c r="B2205" s="152">
        <v>135067.5578</v>
      </c>
      <c r="C2205" s="153">
        <f>IFERROR(__xludf.DUMMYFUNCTION("TO_DATE(INT((A2205/(60*60*24))+""1/1/1970""))"),43957.0)</f>
        <v>43957</v>
      </c>
      <c r="M2205" s="13">
        <v>1.5554448E9</v>
      </c>
      <c r="N2205" s="13">
        <v>32041.0156</v>
      </c>
      <c r="P2205" s="152">
        <v>1.542816E9</v>
      </c>
      <c r="Q2205" s="152">
        <v>177162.2687</v>
      </c>
      <c r="S2205" s="152">
        <v>1.5641496E9</v>
      </c>
      <c r="T2205" s="152">
        <v>10016.2538</v>
      </c>
      <c r="V2205" s="152">
        <v>1.5317712E9</v>
      </c>
      <c r="W2205" s="152">
        <v>94842.8017</v>
      </c>
      <c r="Y2205" s="152">
        <v>1.5280632E9</v>
      </c>
      <c r="Z2205" s="152">
        <v>93555.8208</v>
      </c>
      <c r="AG2205" s="153">
        <f>IFERROR(__xludf.DUMMYFUNCTION("TO_DATE(INT((AH2205/(60*60*24))+""1/1/1970""))"),43813.0)</f>
        <v>43813</v>
      </c>
      <c r="AH2205" s="152">
        <v>1.576367456E9</v>
      </c>
      <c r="AI2205" s="152">
        <v>112531.7539</v>
      </c>
    </row>
    <row r="2206">
      <c r="A2206" s="156">
        <v>1.5887952E9</v>
      </c>
      <c r="B2206" s="156">
        <v>133319.0988</v>
      </c>
      <c r="C2206" s="153">
        <f>IFERROR(__xludf.DUMMYFUNCTION("TO_DATE(INT((A2206/(60*60*24))+""1/1/1970""))"),43957.0)</f>
        <v>43957</v>
      </c>
      <c r="M2206" s="13">
        <v>1.5555096E9</v>
      </c>
      <c r="N2206" s="13">
        <v>32009.0583</v>
      </c>
      <c r="P2206" s="156">
        <v>1.542834E9</v>
      </c>
      <c r="Q2206" s="156">
        <v>177162.2687</v>
      </c>
      <c r="S2206" s="156">
        <v>1.5641712E9</v>
      </c>
      <c r="T2206" s="156">
        <v>10016.2538</v>
      </c>
      <c r="V2206" s="156">
        <v>1.531782E9</v>
      </c>
      <c r="W2206" s="156">
        <v>94836.6469</v>
      </c>
      <c r="Y2206" s="156">
        <v>1.5280668E9</v>
      </c>
      <c r="Z2206" s="156">
        <v>93555.8208</v>
      </c>
      <c r="AG2206" s="153">
        <f>IFERROR(__xludf.DUMMYFUNCTION("TO_DATE(INT((AH2206/(60*60*24))+""1/1/1970""))"),43814.0)</f>
        <v>43814</v>
      </c>
      <c r="AH2206" s="156">
        <v>1.576371701E9</v>
      </c>
      <c r="AI2206" s="156">
        <v>112531.7539</v>
      </c>
    </row>
    <row r="2207">
      <c r="A2207" s="152">
        <v>1.58885826E9</v>
      </c>
      <c r="B2207" s="152">
        <v>135109.633</v>
      </c>
      <c r="C2207" s="153">
        <f>IFERROR(__xludf.DUMMYFUNCTION("TO_DATE(INT((A2207/(60*60*24))+""1/1/1970""))"),43958.0)</f>
        <v>43958</v>
      </c>
      <c r="M2207" s="13">
        <v>1.5555312E9</v>
      </c>
      <c r="N2207" s="13">
        <v>32009.0583</v>
      </c>
      <c r="P2207" s="152">
        <v>1.5428628E9</v>
      </c>
      <c r="Q2207" s="152">
        <v>178129.0554</v>
      </c>
      <c r="S2207" s="152">
        <v>1.5641856E9</v>
      </c>
      <c r="T2207" s="152">
        <v>10004.1762</v>
      </c>
      <c r="V2207" s="152">
        <v>1.5318108E9</v>
      </c>
      <c r="W2207" s="152">
        <v>94739.5827</v>
      </c>
      <c r="Y2207" s="152">
        <v>1.5281028E9</v>
      </c>
      <c r="Z2207" s="152">
        <v>93495.9869</v>
      </c>
      <c r="AG2207" s="153">
        <f>IFERROR(__xludf.DUMMYFUNCTION("TO_DATE(INT((AH2207/(60*60*24))+""1/1/1970""))"),43814.0)</f>
        <v>43814</v>
      </c>
      <c r="AH2207" s="152">
        <v>1.576389014E9</v>
      </c>
      <c r="AI2207" s="152">
        <v>112531.7539</v>
      </c>
    </row>
    <row r="2208">
      <c r="A2208" s="156">
        <v>1.5888816E9</v>
      </c>
      <c r="B2208" s="156">
        <v>134922.632</v>
      </c>
      <c r="C2208" s="153">
        <f>IFERROR(__xludf.DUMMYFUNCTION("TO_DATE(INT((A2208/(60*60*24))+""1/1/1970""))"),43958.0)</f>
        <v>43958</v>
      </c>
      <c r="M2208" s="13">
        <v>1.555596E9</v>
      </c>
      <c r="N2208" s="13">
        <v>31957.8666</v>
      </c>
      <c r="P2208" s="156">
        <v>1.5429852E9</v>
      </c>
      <c r="Q2208" s="156">
        <v>178129.0554</v>
      </c>
      <c r="S2208" s="156">
        <v>1.5643584E9</v>
      </c>
      <c r="T2208" s="156">
        <v>10003.4776</v>
      </c>
      <c r="V2208" s="156">
        <v>1.5318504E9</v>
      </c>
      <c r="W2208" s="156">
        <v>94807.9946</v>
      </c>
      <c r="Y2208" s="156">
        <v>1.5281424E9</v>
      </c>
      <c r="Z2208" s="156">
        <v>93495.9869</v>
      </c>
      <c r="AG2208" s="153">
        <f>IFERROR(__xludf.DUMMYFUNCTION("TO_DATE(INT((AH2208/(60*60*24))+""1/1/1970""))"),43814.0)</f>
        <v>43814</v>
      </c>
      <c r="AH2208" s="156">
        <v>1.576404992E9</v>
      </c>
      <c r="AI2208" s="156">
        <v>112531.7539</v>
      </c>
    </row>
    <row r="2209">
      <c r="A2209" s="152">
        <v>1.58894466E9</v>
      </c>
      <c r="B2209" s="152">
        <v>136413.9647</v>
      </c>
      <c r="C2209" s="153">
        <f>IFERROR(__xludf.DUMMYFUNCTION("TO_DATE(INT((A2209/(60*60*24))+""1/1/1970""))"),43959.0)</f>
        <v>43959</v>
      </c>
      <c r="M2209" s="13">
        <v>1.5556176E9</v>
      </c>
      <c r="N2209" s="13">
        <v>31957.8666</v>
      </c>
      <c r="P2209" s="152">
        <v>1.542996E9</v>
      </c>
      <c r="Q2209" s="152">
        <v>178129.0554</v>
      </c>
      <c r="S2209" s="152">
        <v>1.5644088E9</v>
      </c>
      <c r="T2209" s="152">
        <v>10003.4776</v>
      </c>
      <c r="V2209" s="152">
        <v>1.5318684E9</v>
      </c>
      <c r="W2209" s="152">
        <v>94800.9204</v>
      </c>
      <c r="Y2209" s="152">
        <v>1.5281532E9</v>
      </c>
      <c r="Z2209" s="152">
        <v>93495.9869</v>
      </c>
      <c r="AG2209" s="153">
        <f>IFERROR(__xludf.DUMMYFUNCTION("TO_DATE(INT((AH2209/(60*60*24))+""1/1/1970""))"),43814.0)</f>
        <v>43814</v>
      </c>
      <c r="AH2209" s="152">
        <v>1.576421105E9</v>
      </c>
      <c r="AI2209" s="152">
        <v>112531.7539</v>
      </c>
    </row>
    <row r="2210">
      <c r="A2210" s="156">
        <v>1.588968E9</v>
      </c>
      <c r="B2210" s="156">
        <v>137147.9435</v>
      </c>
      <c r="C2210" s="153">
        <f>IFERROR(__xludf.DUMMYFUNCTION("TO_DATE(INT((A2210/(60*60*24))+""1/1/1970""))"),43959.0)</f>
        <v>43959</v>
      </c>
      <c r="M2210" s="13">
        <v>1.555632E9</v>
      </c>
      <c r="N2210" s="13">
        <v>32054.8262</v>
      </c>
      <c r="P2210" s="156">
        <v>1.5430356E9</v>
      </c>
      <c r="Q2210" s="156">
        <v>176252.7867</v>
      </c>
      <c r="S2210" s="156">
        <v>1.5644304E9</v>
      </c>
      <c r="T2210" s="156">
        <v>10003.4776</v>
      </c>
      <c r="V2210" s="156">
        <v>1.53189E9</v>
      </c>
      <c r="W2210" s="156">
        <v>94804.4919</v>
      </c>
      <c r="Y2210" s="156">
        <v>1.528182E9</v>
      </c>
      <c r="Z2210" s="156">
        <v>93257.0119</v>
      </c>
      <c r="AG2210" s="153">
        <f>IFERROR(__xludf.DUMMYFUNCTION("TO_DATE(INT((AH2210/(60*60*24))+""1/1/1970""))"),43814.0)</f>
        <v>43814</v>
      </c>
      <c r="AH2210" s="156">
        <v>1.576437096E9</v>
      </c>
      <c r="AI2210" s="156">
        <v>112531.7539</v>
      </c>
    </row>
    <row r="2211">
      <c r="A2211" s="152">
        <v>1.58920386E9</v>
      </c>
      <c r="B2211" s="152">
        <v>136068.013</v>
      </c>
      <c r="C2211" s="153">
        <f>IFERROR(__xludf.DUMMYFUNCTION("TO_DATE(INT((A2211/(60*60*24))+""1/1/1970""))"),43962.0)</f>
        <v>43962</v>
      </c>
      <c r="M2211" s="13">
        <v>1.5557184E9</v>
      </c>
      <c r="N2211" s="13">
        <v>32055.0537</v>
      </c>
      <c r="P2211" s="152">
        <v>1.5432444E9</v>
      </c>
      <c r="Q2211" s="152">
        <v>176252.7867</v>
      </c>
      <c r="S2211" s="152">
        <v>1.5644952E9</v>
      </c>
      <c r="T2211" s="152">
        <v>9990.5047</v>
      </c>
      <c r="V2211" s="152">
        <v>1.5319296E9</v>
      </c>
      <c r="W2211" s="152">
        <v>94780.5204</v>
      </c>
      <c r="Y2211" s="152">
        <v>1.5282216E9</v>
      </c>
      <c r="Z2211" s="152">
        <v>93257.0119</v>
      </c>
      <c r="AG2211" s="153">
        <f>IFERROR(__xludf.DUMMYFUNCTION("TO_DATE(INT((AH2211/(60*60*24))+""1/1/1970""))"),43814.0)</f>
        <v>43814</v>
      </c>
      <c r="AH2211" s="152">
        <v>1.576453739E9</v>
      </c>
      <c r="AI2211" s="152">
        <v>112531.7539</v>
      </c>
    </row>
    <row r="2212">
      <c r="A2212" s="156">
        <v>1.5892272E9</v>
      </c>
      <c r="B2212" s="156">
        <v>137175.9937</v>
      </c>
      <c r="C2212" s="153">
        <f>IFERROR(__xludf.DUMMYFUNCTION("TO_DATE(INT((A2212/(60*60*24))+""1/1/1970""))"),43962.0)</f>
        <v>43962</v>
      </c>
      <c r="M2212" s="13">
        <v>1.5558048E9</v>
      </c>
      <c r="N2212" s="13">
        <v>32055.0537</v>
      </c>
      <c r="P2212" s="156">
        <v>1.543266E9</v>
      </c>
      <c r="Q2212" s="156">
        <v>176252.7867</v>
      </c>
      <c r="S2212" s="156">
        <v>1.5645168E9</v>
      </c>
      <c r="T2212" s="156">
        <v>9990.5047</v>
      </c>
      <c r="V2212" s="156">
        <v>1.5319548E9</v>
      </c>
      <c r="W2212" s="156">
        <v>94732.0262</v>
      </c>
      <c r="Y2212" s="156">
        <v>1.5282396E9</v>
      </c>
      <c r="Z2212" s="156">
        <v>93257.0119</v>
      </c>
      <c r="AG2212" s="153">
        <f>IFERROR(__xludf.DUMMYFUNCTION("TO_DATE(INT((AH2212/(60*60*24))+""1/1/1970""))"),43815.0)</f>
        <v>43815</v>
      </c>
      <c r="AH2212" s="156">
        <v>1.576473531E9</v>
      </c>
      <c r="AI2212" s="156">
        <v>112531.7539</v>
      </c>
    </row>
    <row r="2213">
      <c r="A2213" s="152">
        <v>1.58929026E9</v>
      </c>
      <c r="B2213" s="152">
        <v>137872.5723</v>
      </c>
      <c r="C2213" s="153">
        <f>IFERROR(__xludf.DUMMYFUNCTION("TO_DATE(INT((A2213/(60*60*24))+""1/1/1970""))"),43963.0)</f>
        <v>43963</v>
      </c>
      <c r="M2213" s="13">
        <v>1.5558912E9</v>
      </c>
      <c r="N2213" s="13">
        <v>32077.1898</v>
      </c>
      <c r="P2213" s="152">
        <v>1.5432948E9</v>
      </c>
      <c r="Q2213" s="152">
        <v>180824.0478</v>
      </c>
      <c r="S2213" s="152">
        <v>1.5645816E9</v>
      </c>
      <c r="T2213" s="152">
        <v>9991.6498</v>
      </c>
      <c r="V2213" s="152">
        <v>1.5319692E9</v>
      </c>
      <c r="W2213" s="152">
        <v>94592.0946</v>
      </c>
      <c r="Y2213" s="152">
        <v>1.5282612E9</v>
      </c>
      <c r="Z2213" s="152">
        <v>93069.2201</v>
      </c>
      <c r="AG2213" s="153">
        <f>IFERROR(__xludf.DUMMYFUNCTION("TO_DATE(INT((AH2213/(60*60*24))+""1/1/1970""))"),43815.0)</f>
        <v>43815</v>
      </c>
      <c r="AH2213" s="152">
        <v>1.576490236E9</v>
      </c>
      <c r="AI2213" s="152">
        <v>112531.7539</v>
      </c>
    </row>
    <row r="2214">
      <c r="A2214" s="156">
        <v>1.5893136E9</v>
      </c>
      <c r="B2214" s="156">
        <v>134450.4546</v>
      </c>
      <c r="C2214" s="153">
        <f>IFERROR(__xludf.DUMMYFUNCTION("TO_DATE(INT((A2214/(60*60*24))+""1/1/1970""))"),43963.0)</f>
        <v>43963</v>
      </c>
      <c r="M2214" s="13">
        <v>1.5559416E9</v>
      </c>
      <c r="N2214" s="13">
        <v>32077.1898</v>
      </c>
      <c r="P2214" s="156">
        <v>1.5433344E9</v>
      </c>
      <c r="Q2214" s="156">
        <v>180824.0478</v>
      </c>
      <c r="S2214" s="156">
        <v>1.5646032E9</v>
      </c>
      <c r="T2214" s="156">
        <v>9991.6498</v>
      </c>
      <c r="V2214" s="156">
        <v>1.5320088E9</v>
      </c>
      <c r="W2214" s="156">
        <v>95141.0978</v>
      </c>
      <c r="Y2214" s="156">
        <v>1.5283008E9</v>
      </c>
      <c r="Z2214" s="156">
        <v>93069.2201</v>
      </c>
      <c r="AG2214" s="153">
        <f>IFERROR(__xludf.DUMMYFUNCTION("TO_DATE(INT((AH2214/(60*60*24))+""1/1/1970""))"),43815.0)</f>
        <v>43815</v>
      </c>
      <c r="AH2214" s="156">
        <v>1.576506027E9</v>
      </c>
      <c r="AI2214" s="156">
        <v>112531.7539</v>
      </c>
    </row>
    <row r="2215">
      <c r="A2215" s="152">
        <v>1.58937666E9</v>
      </c>
      <c r="B2215" s="152">
        <v>134132.553</v>
      </c>
      <c r="C2215" s="153">
        <f>IFERROR(__xludf.DUMMYFUNCTION("TO_DATE(INT((A2215/(60*60*24))+""1/1/1970""))"),43964.0)</f>
        <v>43964</v>
      </c>
      <c r="M2215" s="13">
        <v>1.5559632E9</v>
      </c>
      <c r="N2215" s="13">
        <v>32077.1898</v>
      </c>
      <c r="P2215" s="152">
        <v>1.5433524E9</v>
      </c>
      <c r="Q2215" s="152">
        <v>180824.0478</v>
      </c>
      <c r="S2215" s="152">
        <v>1.564668E9</v>
      </c>
      <c r="T2215" s="152">
        <v>9999.5926</v>
      </c>
      <c r="V2215" s="152">
        <v>1.5320412E9</v>
      </c>
      <c r="W2215" s="152">
        <v>95176.6355</v>
      </c>
      <c r="Y2215" s="152">
        <v>1.528326E9</v>
      </c>
      <c r="Z2215" s="152">
        <v>93069.2201</v>
      </c>
      <c r="AG2215" s="153">
        <f>IFERROR(__xludf.DUMMYFUNCTION("TO_DATE(INT((AH2215/(60*60*24))+""1/1/1970""))"),43815.0)</f>
        <v>43815</v>
      </c>
      <c r="AH2215" s="152">
        <v>1.57652184E9</v>
      </c>
      <c r="AI2215" s="152">
        <v>113074.6476</v>
      </c>
    </row>
    <row r="2216">
      <c r="A2216" s="156">
        <v>1.5894E9</v>
      </c>
      <c r="B2216" s="156">
        <v>132080.2174</v>
      </c>
      <c r="C2216" s="153">
        <f>IFERROR(__xludf.DUMMYFUNCTION("TO_DATE(INT((A2216/(60*60*24))+""1/1/1970""))"),43964.0)</f>
        <v>43964</v>
      </c>
      <c r="M2216" s="13">
        <v>1.556028E9</v>
      </c>
      <c r="N2216" s="13">
        <v>32077.3536</v>
      </c>
      <c r="P2216" s="156">
        <v>1.5433812E9</v>
      </c>
      <c r="Q2216" s="156">
        <v>181764.0661</v>
      </c>
      <c r="S2216" s="156">
        <v>1.5646896E9</v>
      </c>
      <c r="T2216" s="156">
        <v>9999.5926</v>
      </c>
      <c r="V2216" s="156">
        <v>1.5320484E9</v>
      </c>
      <c r="W2216" s="156">
        <v>95078.3604</v>
      </c>
      <c r="Y2216" s="156">
        <v>1.5283404E9</v>
      </c>
      <c r="Z2216" s="156">
        <v>92675.9746</v>
      </c>
      <c r="AG2216" s="153">
        <f>IFERROR(__xludf.DUMMYFUNCTION("TO_DATE(INT((AH2216/(60*60*24))+""1/1/1970""))"),43815.0)</f>
        <v>43815</v>
      </c>
      <c r="AH2216" s="156">
        <v>1.576537741E9</v>
      </c>
      <c r="AI2216" s="156">
        <v>112761.9408</v>
      </c>
    </row>
    <row r="2217">
      <c r="A2217" s="152">
        <v>1.58946306E9</v>
      </c>
      <c r="B2217" s="152">
        <v>130932.8262</v>
      </c>
      <c r="C2217" s="153">
        <f>IFERROR(__xludf.DUMMYFUNCTION("TO_DATE(INT((A2217/(60*60*24))+""1/1/1970""))"),43965.0)</f>
        <v>43965</v>
      </c>
      <c r="M2217" s="13">
        <v>1.5560496E9</v>
      </c>
      <c r="N2217" s="13">
        <v>32077.3536</v>
      </c>
      <c r="P2217" s="152">
        <v>1.5434208E9</v>
      </c>
      <c r="Q2217" s="152">
        <v>181764.0661</v>
      </c>
      <c r="S2217" s="152">
        <v>1.5647544E9</v>
      </c>
      <c r="T2217" s="152">
        <v>10021.9028</v>
      </c>
      <c r="V2217" s="152">
        <v>1.532088E9</v>
      </c>
      <c r="W2217" s="152">
        <v>95332.8373</v>
      </c>
      <c r="Y2217" s="152">
        <v>1.52838E9</v>
      </c>
      <c r="Z2217" s="152">
        <v>92675.9746</v>
      </c>
      <c r="AG2217" s="153">
        <f>IFERROR(__xludf.DUMMYFUNCTION("TO_DATE(INT((AH2217/(60*60*24))+""1/1/1970""))"),43815.0)</f>
        <v>43815</v>
      </c>
      <c r="AH2217" s="152">
        <v>1.576540606E9</v>
      </c>
      <c r="AI2217" s="152">
        <v>112761.9408</v>
      </c>
    </row>
    <row r="2218">
      <c r="A2218" s="156">
        <v>1.5894864E9</v>
      </c>
      <c r="B2218" s="156">
        <v>133655.7005</v>
      </c>
      <c r="C2218" s="153">
        <f>IFERROR(__xludf.DUMMYFUNCTION("TO_DATE(INT((A2218/(60*60*24))+""1/1/1970""))"),43965.0)</f>
        <v>43965</v>
      </c>
      <c r="M2218" s="13">
        <v>1.5561144E9</v>
      </c>
      <c r="N2218" s="13">
        <v>32099.1867</v>
      </c>
      <c r="P2218" s="156">
        <v>1.5434388E9</v>
      </c>
      <c r="Q2218" s="156">
        <v>181764.0661</v>
      </c>
      <c r="S2218" s="156">
        <v>1.564776E9</v>
      </c>
      <c r="T2218" s="156">
        <v>10021.9028</v>
      </c>
      <c r="V2218" s="156">
        <v>1.5321204E9</v>
      </c>
      <c r="W2218" s="156">
        <v>96037.4788</v>
      </c>
      <c r="Y2218" s="156">
        <v>1.5284124E9</v>
      </c>
      <c r="Z2218" s="156">
        <v>92675.9746</v>
      </c>
      <c r="AG2218" s="153">
        <f>IFERROR(__xludf.DUMMYFUNCTION("TO_DATE(INT((AH2218/(60*60*24))+""1/1/1970""))"),43816.0)</f>
        <v>43816</v>
      </c>
      <c r="AH2218" s="156">
        <v>1.576554195E9</v>
      </c>
      <c r="AI2218" s="156">
        <v>112761.9408</v>
      </c>
    </row>
    <row r="2219">
      <c r="A2219" s="152">
        <v>1.58954946E9</v>
      </c>
      <c r="B2219" s="152">
        <v>132477.5944</v>
      </c>
      <c r="C2219" s="153">
        <f>IFERROR(__xludf.DUMMYFUNCTION("TO_DATE(INT((A2219/(60*60*24))+""1/1/1970""))"),43966.0)</f>
        <v>43966</v>
      </c>
      <c r="M2219" s="13">
        <v>1.556136E9</v>
      </c>
      <c r="N2219" s="13">
        <v>32099.1867</v>
      </c>
      <c r="P2219" s="152">
        <v>1.5434676E9</v>
      </c>
      <c r="Q2219" s="152">
        <v>188631.8559</v>
      </c>
      <c r="S2219" s="152">
        <v>1.5647904E9</v>
      </c>
      <c r="T2219" s="152">
        <v>10038.3306</v>
      </c>
      <c r="V2219" s="152">
        <v>1.5322968E9</v>
      </c>
      <c r="W2219" s="152">
        <v>96030.3017</v>
      </c>
      <c r="Y2219" s="152">
        <v>1.5284196E9</v>
      </c>
      <c r="Z2219" s="152">
        <v>92587.6655</v>
      </c>
      <c r="AG2219" s="153">
        <f>IFERROR(__xludf.DUMMYFUNCTION("TO_DATE(INT((AH2219/(60*60*24))+""1/1/1970""))"),43816.0)</f>
        <v>43816</v>
      </c>
      <c r="AH2219" s="152">
        <v>1.576569996E9</v>
      </c>
      <c r="AI2219" s="152">
        <v>112761.9408</v>
      </c>
    </row>
    <row r="2220">
      <c r="A2220" s="156">
        <v>1.5895728E9</v>
      </c>
      <c r="B2220" s="156">
        <v>134268.1287</v>
      </c>
      <c r="C2220" s="153">
        <f>IFERROR(__xludf.DUMMYFUNCTION("TO_DATE(INT((A2220/(60*60*24))+""1/1/1970""))"),43966.0)</f>
        <v>43966</v>
      </c>
      <c r="M2220" s="13">
        <v>1.5562008E9</v>
      </c>
      <c r="N2220" s="13">
        <v>32138.3529</v>
      </c>
      <c r="P2220" s="156">
        <v>1.5435072E9</v>
      </c>
      <c r="Q2220" s="156">
        <v>188631.8559</v>
      </c>
      <c r="S2220" s="156">
        <v>1.5649632E9</v>
      </c>
      <c r="T2220" s="156">
        <v>10038.6271</v>
      </c>
      <c r="V2220" s="156">
        <v>1.5323004E9</v>
      </c>
      <c r="W2220" s="156">
        <v>96103.2404</v>
      </c>
      <c r="Y2220" s="156">
        <v>1.5284304E9</v>
      </c>
      <c r="Z2220" s="156">
        <v>92587.6655</v>
      </c>
      <c r="AG2220" s="153">
        <f>IFERROR(__xludf.DUMMYFUNCTION("TO_DATE(INT((AH2220/(60*60*24))+""1/1/1970""))"),43816.0)</f>
        <v>43816</v>
      </c>
      <c r="AH2220" s="156">
        <v>1.576585791E9</v>
      </c>
      <c r="AI2220" s="156">
        <v>112761.9408</v>
      </c>
    </row>
    <row r="2221">
      <c r="A2221" s="152">
        <v>1.58980866E9</v>
      </c>
      <c r="B2221" s="152">
        <v>137517.3639</v>
      </c>
      <c r="C2221" s="153">
        <f>IFERROR(__xludf.DUMMYFUNCTION("TO_DATE(INT((A2221/(60*60*24))+""1/1/1970""))"),43969.0)</f>
        <v>43969</v>
      </c>
      <c r="M2221" s="13">
        <v>1.5562224E9</v>
      </c>
      <c r="N2221" s="13">
        <v>32138.3529</v>
      </c>
      <c r="P2221" s="152">
        <v>1.5435252E9</v>
      </c>
      <c r="Q2221" s="152">
        <v>188631.8559</v>
      </c>
      <c r="S2221" s="152">
        <v>1.5650136E9</v>
      </c>
      <c r="T2221" s="152">
        <v>10038.6271</v>
      </c>
      <c r="V2221" s="152">
        <v>1.5323364E9</v>
      </c>
      <c r="W2221" s="152">
        <v>96147.9922</v>
      </c>
      <c r="Y2221" s="152">
        <v>1.5285024E9</v>
      </c>
      <c r="Z2221" s="152">
        <v>92551.621</v>
      </c>
      <c r="AG2221" s="153">
        <f>IFERROR(__xludf.DUMMYFUNCTION("TO_DATE(INT((AH2221/(60*60*24))+""1/1/1970""))"),43816.0)</f>
        <v>43816</v>
      </c>
      <c r="AH2221" s="152">
        <v>1.5766016E9</v>
      </c>
      <c r="AI2221" s="152">
        <v>113005.1572</v>
      </c>
    </row>
    <row r="2222">
      <c r="A2222" s="156">
        <v>1.589832E9</v>
      </c>
      <c r="B2222" s="156">
        <v>138344.7497</v>
      </c>
      <c r="C2222" s="153">
        <f>IFERROR(__xludf.DUMMYFUNCTION("TO_DATE(INT((A2222/(60*60*24))+""1/1/1970""))"),43969.0)</f>
        <v>43969</v>
      </c>
      <c r="M2222" s="13">
        <v>1.5562872E9</v>
      </c>
      <c r="N2222" s="13">
        <v>32325.4297</v>
      </c>
      <c r="P2222" s="156">
        <v>1.543554E9</v>
      </c>
      <c r="Q2222" s="156">
        <v>188002.9841</v>
      </c>
      <c r="S2222" s="156">
        <v>1.5650352E9</v>
      </c>
      <c r="T2222" s="156">
        <v>10038.6271</v>
      </c>
      <c r="V2222" s="156">
        <v>1.532376E9</v>
      </c>
      <c r="W2222" s="156">
        <v>95929.6982</v>
      </c>
      <c r="Y2222" s="156">
        <v>1.528668E9</v>
      </c>
      <c r="Z2222" s="156">
        <v>92551.621</v>
      </c>
      <c r="AG2222" s="153">
        <f>IFERROR(__xludf.DUMMYFUNCTION("TO_DATE(INT((AH2222/(60*60*24))+""1/1/1970""))"),43816.0)</f>
        <v>43816</v>
      </c>
      <c r="AH2222" s="156">
        <v>1.576617479E9</v>
      </c>
      <c r="AI2222" s="156">
        <v>113126.7654</v>
      </c>
    </row>
    <row r="2223">
      <c r="A2223" s="152">
        <v>1.58989506E9</v>
      </c>
      <c r="B2223" s="152">
        <v>137975.4228</v>
      </c>
      <c r="C2223" s="153">
        <f>IFERROR(__xludf.DUMMYFUNCTION("TO_DATE(INT((A2223/(60*60*24))+""1/1/1970""))"),43970.0)</f>
        <v>43970</v>
      </c>
      <c r="M2223" s="13">
        <v>1.5563088E9</v>
      </c>
      <c r="N2223" s="13">
        <v>32325.4297</v>
      </c>
      <c r="P2223" s="152">
        <v>1.5435936E9</v>
      </c>
      <c r="Q2223" s="152">
        <v>188002.9841</v>
      </c>
      <c r="S2223" s="152">
        <v>1.5651E9</v>
      </c>
      <c r="T2223" s="152">
        <v>10054.0212</v>
      </c>
      <c r="V2223" s="152">
        <v>1.5323868E9</v>
      </c>
      <c r="W2223" s="152">
        <v>95941.5805</v>
      </c>
      <c r="Y2223" s="152">
        <v>1.5286716E9</v>
      </c>
      <c r="Z2223" s="152">
        <v>92551.621</v>
      </c>
      <c r="AG2223" s="153">
        <f>IFERROR(__xludf.DUMMYFUNCTION("TO_DATE(INT((AH2223/(60*60*24))+""1/1/1970""))"),43816.0)</f>
        <v>43816</v>
      </c>
      <c r="AH2223" s="152">
        <v>1.576627066E9</v>
      </c>
      <c r="AI2223" s="152">
        <v>113126.7654</v>
      </c>
    </row>
    <row r="2224">
      <c r="A2224" s="156">
        <v>1.5899184E9</v>
      </c>
      <c r="B2224" s="156">
        <v>136928.2174</v>
      </c>
      <c r="C2224" s="153">
        <f>IFERROR(__xludf.DUMMYFUNCTION("TO_DATE(INT((A2224/(60*60*24))+""1/1/1970""))"),43970.0)</f>
        <v>43970</v>
      </c>
      <c r="M2224" s="13">
        <v>1.5563232E9</v>
      </c>
      <c r="N2224" s="13">
        <v>32292.6818</v>
      </c>
      <c r="P2224" s="156">
        <v>1.5436116E9</v>
      </c>
      <c r="Q2224" s="156">
        <v>188002.9841</v>
      </c>
      <c r="S2224" s="156">
        <v>1.5651216E9</v>
      </c>
      <c r="T2224" s="156">
        <v>10054.0212</v>
      </c>
      <c r="V2224" s="156">
        <v>1.5324156E9</v>
      </c>
      <c r="W2224" s="156">
        <v>95858.4404</v>
      </c>
      <c r="Y2224" s="156">
        <v>1.5287076E9</v>
      </c>
      <c r="Z2224" s="156">
        <v>92650.7434</v>
      </c>
      <c r="AG2224" s="153">
        <f>IFERROR(__xludf.DUMMYFUNCTION("TO_DATE(INT((AH2224/(60*60*24))+""1/1/1970""))"),43817.0)</f>
        <v>43817</v>
      </c>
      <c r="AH2224" s="156">
        <v>1.576634024E9</v>
      </c>
      <c r="AI2224" s="156">
        <v>113126.7654</v>
      </c>
    </row>
    <row r="2225">
      <c r="A2225" s="152">
        <v>1.58998146E9</v>
      </c>
      <c r="B2225" s="152">
        <v>138844.9773</v>
      </c>
      <c r="C2225" s="153">
        <f>IFERROR(__xludf.DUMMYFUNCTION("TO_DATE(INT((A2225/(60*60*24))+""1/1/1970""))"),43971.0)</f>
        <v>43971</v>
      </c>
      <c r="M2225" s="13">
        <v>1.5564096E9</v>
      </c>
      <c r="N2225" s="13">
        <v>32292.6818</v>
      </c>
      <c r="P2225" s="152">
        <v>1.5436404E9</v>
      </c>
      <c r="Q2225" s="152">
        <v>189988.2861</v>
      </c>
      <c r="S2225" s="152">
        <v>1.5651864E9</v>
      </c>
      <c r="T2225" s="152">
        <v>10049.8757</v>
      </c>
      <c r="V2225" s="152">
        <v>1.5324552E9</v>
      </c>
      <c r="W2225" s="152">
        <v>96177.8293</v>
      </c>
      <c r="Y2225" s="152">
        <v>1.5287472E9</v>
      </c>
      <c r="Z2225" s="152">
        <v>92650.7434</v>
      </c>
      <c r="AG2225" s="153">
        <f>IFERROR(__xludf.DUMMYFUNCTION("TO_DATE(INT((AH2225/(60*60*24))+""1/1/1970""))"),43817.0)</f>
        <v>43817</v>
      </c>
      <c r="AH2225" s="152">
        <v>1.576649832E9</v>
      </c>
      <c r="AI2225" s="152">
        <v>113126.7654</v>
      </c>
    </row>
    <row r="2226">
      <c r="A2226" s="156">
        <v>1.5900048E9</v>
      </c>
      <c r="B2226" s="156">
        <v>139247.0293</v>
      </c>
      <c r="C2226" s="153">
        <f>IFERROR(__xludf.DUMMYFUNCTION("TO_DATE(INT((A2226/(60*60*24))+""1/1/1970""))"),43971.0)</f>
        <v>43971</v>
      </c>
      <c r="M2226" s="13">
        <v>1.556496E9</v>
      </c>
      <c r="N2226" s="13">
        <v>32298.4017</v>
      </c>
      <c r="P2226" s="156">
        <v>1.5438132E9</v>
      </c>
      <c r="Q2226" s="156">
        <v>189988.2861</v>
      </c>
      <c r="S2226" s="156">
        <v>1.565208E9</v>
      </c>
      <c r="T2226" s="156">
        <v>10049.8757</v>
      </c>
      <c r="V2226" s="156">
        <v>1.5324732E9</v>
      </c>
      <c r="W2226" s="156">
        <v>96160.888</v>
      </c>
      <c r="Y2226" s="156">
        <v>1.528758E9</v>
      </c>
      <c r="Z2226" s="156">
        <v>92650.7434</v>
      </c>
      <c r="AG2226" s="153">
        <f>IFERROR(__xludf.DUMMYFUNCTION("TO_DATE(INT((AH2226/(60*60*24))+""1/1/1970""))"),43817.0)</f>
        <v>43817</v>
      </c>
      <c r="AH2226" s="156">
        <v>1.576665622E9</v>
      </c>
      <c r="AI2226" s="156">
        <v>113126.7654</v>
      </c>
    </row>
    <row r="2227">
      <c r="A2227" s="152">
        <v>1.59006786E9</v>
      </c>
      <c r="B2227" s="152">
        <v>139175.034</v>
      </c>
      <c r="C2227" s="153">
        <f>IFERROR(__xludf.DUMMYFUNCTION("TO_DATE(INT((A2227/(60*60*24))+""1/1/1970""))"),43972.0)</f>
        <v>43972</v>
      </c>
      <c r="M2227" s="13">
        <v>1.5565464E9</v>
      </c>
      <c r="N2227" s="13">
        <v>32298.4017</v>
      </c>
      <c r="P2227" s="152">
        <v>1.5438528E9</v>
      </c>
      <c r="Q2227" s="152">
        <v>189988.2861</v>
      </c>
      <c r="S2227" s="152">
        <v>1.5652728E9</v>
      </c>
      <c r="T2227" s="152">
        <v>10053.7281</v>
      </c>
      <c r="V2227" s="152">
        <v>1.5324948E9</v>
      </c>
      <c r="W2227" s="152">
        <v>96134.3695</v>
      </c>
      <c r="Y2227" s="152">
        <v>1.5287868E9</v>
      </c>
      <c r="Z2227" s="152">
        <v>92735.0875</v>
      </c>
      <c r="AG2227" s="153">
        <f>IFERROR(__xludf.DUMMYFUNCTION("TO_DATE(INT((AH2227/(60*60*24))+""1/1/1970""))"),43817.0)</f>
        <v>43817</v>
      </c>
      <c r="AH2227" s="152">
        <v>1.57668144E9</v>
      </c>
      <c r="AI2227" s="152">
        <v>113244.0304</v>
      </c>
    </row>
    <row r="2228">
      <c r="A2228" s="156">
        <v>1.5900912E9</v>
      </c>
      <c r="B2228" s="156">
        <v>138288.6494</v>
      </c>
      <c r="C2228" s="153">
        <f>IFERROR(__xludf.DUMMYFUNCTION("TO_DATE(INT((A2228/(60*60*24))+""1/1/1970""))"),43972.0)</f>
        <v>43972</v>
      </c>
      <c r="M2228" s="13">
        <v>1.556568E9</v>
      </c>
      <c r="N2228" s="13">
        <v>32298.4017</v>
      </c>
      <c r="P2228" s="156">
        <v>1.5438708E9</v>
      </c>
      <c r="Q2228" s="156">
        <v>189988.2861</v>
      </c>
      <c r="S2228" s="156">
        <v>1.5652944E9</v>
      </c>
      <c r="T2228" s="156">
        <v>10053.7281</v>
      </c>
      <c r="V2228" s="156">
        <v>1.5325344E9</v>
      </c>
      <c r="W2228" s="156">
        <v>96285.0</v>
      </c>
      <c r="Y2228" s="156">
        <v>1.5288264E9</v>
      </c>
      <c r="Z2228" s="156">
        <v>92735.0875</v>
      </c>
      <c r="AG2228" s="153">
        <f>IFERROR(__xludf.DUMMYFUNCTION("TO_DATE(INT((AH2228/(60*60*24))+""1/1/1970""))"),43817.0)</f>
        <v>43817</v>
      </c>
      <c r="AH2228" s="156">
        <v>1.57669728E9</v>
      </c>
      <c r="AI2228" s="156">
        <v>113322.2071</v>
      </c>
    </row>
    <row r="2229">
      <c r="A2229" s="152">
        <v>1.59015426E9</v>
      </c>
      <c r="B2229" s="152">
        <v>138171.7738</v>
      </c>
      <c r="C2229" s="153">
        <f>IFERROR(__xludf.DUMMYFUNCTION("TO_DATE(INT((A2229/(60*60*24))+""1/1/1970""))"),43973.0)</f>
        <v>43973</v>
      </c>
      <c r="M2229" s="13">
        <v>1.5566328E9</v>
      </c>
      <c r="N2229" s="13">
        <v>32293.5466</v>
      </c>
      <c r="P2229" s="152">
        <v>1.5438996E9</v>
      </c>
      <c r="Q2229" s="152">
        <v>193783.9027</v>
      </c>
      <c r="S2229" s="152">
        <v>1.5653592E9</v>
      </c>
      <c r="T2229" s="152">
        <v>10045.5209</v>
      </c>
      <c r="V2229" s="152">
        <v>1.5325596E9</v>
      </c>
      <c r="W2229" s="152">
        <v>96492.3671</v>
      </c>
      <c r="Y2229" s="152">
        <v>1.5288444E9</v>
      </c>
      <c r="Z2229" s="152">
        <v>92735.0875</v>
      </c>
      <c r="AG2229" s="153">
        <f>IFERROR(__xludf.DUMMYFUNCTION("TO_DATE(INT((AH2229/(60*60*24))+""1/1/1970""))"),43817.0)</f>
        <v>43817</v>
      </c>
      <c r="AH2229" s="152">
        <v>1.576713072E9</v>
      </c>
      <c r="AI2229" s="152">
        <v>113065.9613</v>
      </c>
    </row>
    <row r="2230">
      <c r="A2230" s="156">
        <v>1.5901776E9</v>
      </c>
      <c r="B2230" s="156">
        <v>138550.4507</v>
      </c>
      <c r="C2230" s="153">
        <f>IFERROR(__xludf.DUMMYFUNCTION("TO_DATE(INT((A2230/(60*60*24))+""1/1/1970""))"),43973.0)</f>
        <v>43973</v>
      </c>
      <c r="M2230" s="13">
        <v>1.5566544E9</v>
      </c>
      <c r="N2230" s="13">
        <v>32293.5466</v>
      </c>
      <c r="P2230" s="156">
        <v>1.5439392E9</v>
      </c>
      <c r="Q2230" s="156">
        <v>193783.9027</v>
      </c>
      <c r="S2230" s="156">
        <v>1.5653808E9</v>
      </c>
      <c r="T2230" s="156">
        <v>10045.5209</v>
      </c>
      <c r="V2230" s="156">
        <v>1.532574E9</v>
      </c>
      <c r="W2230" s="156">
        <v>96600.1878</v>
      </c>
      <c r="Y2230" s="156">
        <v>1.528866E9</v>
      </c>
      <c r="Z2230" s="156">
        <v>92916.7518</v>
      </c>
      <c r="AG2230" s="153">
        <f>IFERROR(__xludf.DUMMYFUNCTION("TO_DATE(INT((AH2230/(60*60*24))+""1/1/1970""))"),43817.0)</f>
        <v>43817</v>
      </c>
      <c r="AH2230" s="156">
        <v>1.57671353E9</v>
      </c>
      <c r="AI2230" s="156">
        <v>113065.9613</v>
      </c>
    </row>
    <row r="2231">
      <c r="A2231" s="152">
        <v>1.59049986E9</v>
      </c>
      <c r="B2231" s="152">
        <v>141579.8664</v>
      </c>
      <c r="C2231" s="153">
        <f>IFERROR(__xludf.DUMMYFUNCTION("TO_DATE(INT((A2231/(60*60*24))+""1/1/1970""))"),43977.0)</f>
        <v>43977</v>
      </c>
      <c r="M2231" s="13">
        <v>1.5567192E9</v>
      </c>
      <c r="N2231" s="13">
        <v>32356.458</v>
      </c>
      <c r="P2231" s="152">
        <v>1.5439572E9</v>
      </c>
      <c r="Q2231" s="152">
        <v>193783.9027</v>
      </c>
      <c r="S2231" s="152">
        <v>1.5653952E9</v>
      </c>
      <c r="T2231" s="152">
        <v>10041.9391</v>
      </c>
      <c r="V2231" s="152">
        <v>1.5326136E9</v>
      </c>
      <c r="W2231" s="152">
        <v>96260.7717</v>
      </c>
      <c r="Y2231" s="152">
        <v>1.5289056E9</v>
      </c>
      <c r="Z2231" s="152">
        <v>92916.7518</v>
      </c>
      <c r="AG2231" s="153">
        <f>IFERROR(__xludf.DUMMYFUNCTION("TO_DATE(INT((AH2231/(60*60*24))+""1/1/1970""))"),43818.0)</f>
        <v>43818</v>
      </c>
      <c r="AH2231" s="152">
        <v>1.576729469E9</v>
      </c>
      <c r="AI2231" s="152">
        <v>113065.9613</v>
      </c>
    </row>
    <row r="2232">
      <c r="A2232" s="156">
        <v>1.5905232E9</v>
      </c>
      <c r="B2232" s="156">
        <v>140252.1595</v>
      </c>
      <c r="C2232" s="153">
        <f>IFERROR(__xludf.DUMMYFUNCTION("TO_DATE(INT((A2232/(60*60*24))+""1/1/1970""))"),43977.0)</f>
        <v>43977</v>
      </c>
      <c r="M2232" s="13">
        <v>1.5567408E9</v>
      </c>
      <c r="N2232" s="13">
        <v>32356.458</v>
      </c>
      <c r="P2232" s="156">
        <v>1.543986E9</v>
      </c>
      <c r="Q2232" s="156">
        <v>184121.2112</v>
      </c>
      <c r="S2232" s="156">
        <v>1.565568E9</v>
      </c>
      <c r="T2232" s="156">
        <v>10046.1642</v>
      </c>
      <c r="V2232" s="156">
        <v>1.532646E9</v>
      </c>
      <c r="W2232" s="156">
        <v>96053.2668</v>
      </c>
      <c r="Y2232" s="156">
        <v>1.5289308E9</v>
      </c>
      <c r="Z2232" s="156">
        <v>92916.7518</v>
      </c>
      <c r="AG2232" s="153">
        <f>IFERROR(__xludf.DUMMYFUNCTION("TO_DATE(INT((AH2232/(60*60*24))+""1/1/1970""))"),43818.0)</f>
        <v>43818</v>
      </c>
      <c r="AH2232" s="156">
        <v>1.576745414E9</v>
      </c>
      <c r="AI2232" s="156">
        <v>113065.9613</v>
      </c>
    </row>
    <row r="2233">
      <c r="A2233" s="152">
        <v>1.59058626E9</v>
      </c>
      <c r="B2233" s="152">
        <v>141649.9917</v>
      </c>
      <c r="C2233" s="153">
        <f>IFERROR(__xludf.DUMMYFUNCTION("TO_DATE(INT((A2233/(60*60*24))+""1/1/1970""))"),43978.0)</f>
        <v>43978</v>
      </c>
      <c r="M2233" s="13">
        <v>1.5568056E9</v>
      </c>
      <c r="N2233" s="13">
        <v>32343.7532</v>
      </c>
      <c r="P2233" s="152">
        <v>1.5441084E9</v>
      </c>
      <c r="Q2233" s="152">
        <v>184121.2112</v>
      </c>
      <c r="S2233" s="152">
        <v>1.5656184E9</v>
      </c>
      <c r="T2233" s="152">
        <v>10046.1642</v>
      </c>
      <c r="V2233" s="152">
        <v>1.5326532E9</v>
      </c>
      <c r="W2233" s="152">
        <v>96073.458</v>
      </c>
      <c r="Y2233" s="152">
        <v>1.5289452E9</v>
      </c>
      <c r="Z2233" s="152">
        <v>92516.6579</v>
      </c>
      <c r="AG2233" s="153">
        <f>IFERROR(__xludf.DUMMYFUNCTION("TO_DATE(INT((AH2233/(60*60*24))+""1/1/1970""))"),43818.0)</f>
        <v>43818</v>
      </c>
      <c r="AH2233" s="152">
        <v>1.576761233E9</v>
      </c>
      <c r="AI2233" s="152">
        <v>113065.9613</v>
      </c>
    </row>
    <row r="2234">
      <c r="A2234" s="156">
        <v>1.5906096E9</v>
      </c>
      <c r="B2234" s="156">
        <v>142332.5452</v>
      </c>
      <c r="C2234" s="153">
        <f>IFERROR(__xludf.DUMMYFUNCTION("TO_DATE(INT((A2234/(60*60*24))+""1/1/1970""))"),43978.0)</f>
        <v>43978</v>
      </c>
      <c r="M2234" s="13">
        <v>1.5568272E9</v>
      </c>
      <c r="N2234" s="13">
        <v>32343.7532</v>
      </c>
      <c r="P2234" s="156">
        <v>1.54413E9</v>
      </c>
      <c r="Q2234" s="156">
        <v>184121.2112</v>
      </c>
      <c r="S2234" s="156">
        <v>1.56564E9</v>
      </c>
      <c r="T2234" s="156">
        <v>10046.1642</v>
      </c>
      <c r="V2234" s="156">
        <v>1.5326928E9</v>
      </c>
      <c r="W2234" s="156">
        <v>96145.7758</v>
      </c>
      <c r="Y2234" s="156">
        <v>1.5289848E9</v>
      </c>
      <c r="Z2234" s="156">
        <v>92516.6579</v>
      </c>
      <c r="AG2234" s="153">
        <f>IFERROR(__xludf.DUMMYFUNCTION("TO_DATE(INT((AH2234/(60*60*24))+""1/1/1970""))"),43818.0)</f>
        <v>43818</v>
      </c>
      <c r="AH2234" s="156">
        <v>1.57677708E9</v>
      </c>
      <c r="AI2234" s="156">
        <v>112835.7743</v>
      </c>
    </row>
    <row r="2235">
      <c r="A2235" s="152">
        <v>1.59067266E9</v>
      </c>
      <c r="B2235" s="152">
        <v>142743.9474</v>
      </c>
      <c r="C2235" s="153">
        <f>IFERROR(__xludf.DUMMYFUNCTION("TO_DATE(INT((A2235/(60*60*24))+""1/1/1970""))"),43979.0)</f>
        <v>43979</v>
      </c>
      <c r="M2235" s="13">
        <v>1.556892E9</v>
      </c>
      <c r="N2235" s="13">
        <v>32340.9634</v>
      </c>
      <c r="P2235" s="152">
        <v>1.5441588E9</v>
      </c>
      <c r="Q2235" s="152">
        <v>183437.2579</v>
      </c>
      <c r="S2235" s="152">
        <v>1.5657048E9</v>
      </c>
      <c r="T2235" s="152">
        <v>10056.5237</v>
      </c>
      <c r="V2235" s="152">
        <v>1.5327252E9</v>
      </c>
      <c r="W2235" s="152">
        <v>96145.6474</v>
      </c>
      <c r="Y2235" s="152">
        <v>1.5290172E9</v>
      </c>
      <c r="Z2235" s="152">
        <v>92516.6579</v>
      </c>
      <c r="AG2235" s="153">
        <f>IFERROR(__xludf.DUMMYFUNCTION("TO_DATE(INT((AH2235/(60*60*24))+""1/1/1970""))"),43818.0)</f>
        <v>43818</v>
      </c>
      <c r="AH2235" s="152">
        <v>1.576793028E9</v>
      </c>
      <c r="AI2235" s="152">
        <v>112766.2839</v>
      </c>
    </row>
    <row r="2236">
      <c r="A2236" s="156">
        <v>1.590696E9</v>
      </c>
      <c r="B2236" s="156">
        <v>142070.7439</v>
      </c>
      <c r="C2236" s="153">
        <f>IFERROR(__xludf.DUMMYFUNCTION("TO_DATE(INT((A2236/(60*60*24))+""1/1/1970""))"),43979.0)</f>
        <v>43979</v>
      </c>
      <c r="M2236" s="13">
        <v>1.5569136E9</v>
      </c>
      <c r="N2236" s="13">
        <v>32340.9634</v>
      </c>
      <c r="P2236" s="156">
        <v>1.5441984E9</v>
      </c>
      <c r="Q2236" s="156">
        <v>183437.2579</v>
      </c>
      <c r="S2236" s="156">
        <v>1.5657264E9</v>
      </c>
      <c r="T2236" s="156">
        <v>10056.5237</v>
      </c>
      <c r="V2236" s="156">
        <v>1.5329016E9</v>
      </c>
      <c r="W2236" s="156">
        <v>96148.7302</v>
      </c>
      <c r="Y2236" s="156">
        <v>1.5290244E9</v>
      </c>
      <c r="Z2236" s="156">
        <v>94247.1543</v>
      </c>
      <c r="AG2236" s="153">
        <f>IFERROR(__xludf.DUMMYFUNCTION("TO_DATE(INT((AH2236/(60*60*24))+""1/1/1970""))"),43818.0)</f>
        <v>43818</v>
      </c>
      <c r="AH2236" s="156">
        <v>1.576799904E9</v>
      </c>
      <c r="AI2236" s="156">
        <v>112766.2839</v>
      </c>
    </row>
    <row r="2237">
      <c r="A2237" s="152">
        <v>1.59075906E9</v>
      </c>
      <c r="B2237" s="152">
        <v>141635.9667</v>
      </c>
      <c r="C2237" s="153">
        <f>IFERROR(__xludf.DUMMYFUNCTION("TO_DATE(INT((A2237/(60*60*24))+""1/1/1970""))"),43980.0)</f>
        <v>43980</v>
      </c>
      <c r="M2237" s="13">
        <v>1.556928E9</v>
      </c>
      <c r="N2237" s="13">
        <v>32399.6481</v>
      </c>
      <c r="P2237" s="152">
        <v>1.5442164E9</v>
      </c>
      <c r="Q2237" s="152">
        <v>183437.2579</v>
      </c>
      <c r="S2237" s="152">
        <v>1.5657912E9</v>
      </c>
      <c r="T2237" s="152">
        <v>10031.7573</v>
      </c>
      <c r="V2237" s="152">
        <v>1.5329052E9</v>
      </c>
      <c r="W2237" s="152">
        <v>96147.2871</v>
      </c>
      <c r="Y2237" s="152">
        <v>1.529064E9</v>
      </c>
      <c r="Z2237" s="152">
        <v>94247.1543</v>
      </c>
      <c r="AG2237" s="153">
        <f>IFERROR(__xludf.DUMMYFUNCTION("TO_DATE(INT((AH2237/(60*60*24))+""1/1/1970""))"),43819.0)</f>
        <v>43819</v>
      </c>
      <c r="AH2237" s="152">
        <v>1.576808843E9</v>
      </c>
      <c r="AI2237" s="152">
        <v>112766.2839</v>
      </c>
    </row>
    <row r="2238">
      <c r="A2238" s="156">
        <v>1.5907824E9</v>
      </c>
      <c r="B2238" s="156">
        <v>142701.8721</v>
      </c>
      <c r="C2238" s="153">
        <f>IFERROR(__xludf.DUMMYFUNCTION("TO_DATE(INT((A2238/(60*60*24))+""1/1/1970""))"),43980.0)</f>
        <v>43980</v>
      </c>
      <c r="M2238" s="13">
        <v>1.5570144E9</v>
      </c>
      <c r="N2238" s="13">
        <v>32399.6481</v>
      </c>
      <c r="P2238" s="156">
        <v>1.5442452E9</v>
      </c>
      <c r="Q2238" s="156">
        <v>176569.3943</v>
      </c>
      <c r="S2238" s="156">
        <v>1.5658128E9</v>
      </c>
      <c r="T2238" s="156">
        <v>10031.7573</v>
      </c>
      <c r="V2238" s="156">
        <v>1.5329412E9</v>
      </c>
      <c r="W2238" s="156">
        <v>96140.8584</v>
      </c>
      <c r="Y2238" s="156">
        <v>1.5290964E9</v>
      </c>
      <c r="Z2238" s="156">
        <v>94247.1543</v>
      </c>
      <c r="AG2238" s="153">
        <f>IFERROR(__xludf.DUMMYFUNCTION("TO_DATE(INT((AH2238/(60*60*24))+""1/1/1970""))"),43819.0)</f>
        <v>43819</v>
      </c>
      <c r="AH2238" s="156">
        <v>1.576824811E9</v>
      </c>
      <c r="AI2238" s="156">
        <v>112766.2839</v>
      </c>
    </row>
    <row r="2239">
      <c r="A2239" s="152">
        <v>1.59101826E9</v>
      </c>
      <c r="B2239" s="152">
        <v>142140.8693</v>
      </c>
      <c r="C2239" s="153">
        <f>IFERROR(__xludf.DUMMYFUNCTION("TO_DATE(INT((A2239/(60*60*24))+""1/1/1970""))"),43983.0)</f>
        <v>43983</v>
      </c>
      <c r="M2239" s="13">
        <v>1.5571008E9</v>
      </c>
      <c r="N2239" s="13">
        <v>32494.7451</v>
      </c>
      <c r="P2239" s="152">
        <v>1.544454E9</v>
      </c>
      <c r="Q2239" s="152">
        <v>176569.3943</v>
      </c>
      <c r="S2239" s="152">
        <v>1.5658776E9</v>
      </c>
      <c r="T2239" s="152">
        <v>10056.8024</v>
      </c>
      <c r="V2239" s="152">
        <v>1.5329808E9</v>
      </c>
      <c r="W2239" s="152">
        <v>96132.1708</v>
      </c>
      <c r="Y2239" s="152">
        <v>1.5291072E9</v>
      </c>
      <c r="Z2239" s="152">
        <v>93918.4285</v>
      </c>
      <c r="AG2239" s="153">
        <f>IFERROR(__xludf.DUMMYFUNCTION("TO_DATE(INT((AH2239/(60*60*24))+""1/1/1970""))"),43819.0)</f>
        <v>43819</v>
      </c>
      <c r="AH2239" s="152">
        <v>1.57684061E9</v>
      </c>
      <c r="AI2239" s="152">
        <v>112766.2839</v>
      </c>
    </row>
    <row r="2240">
      <c r="A2240" s="156">
        <v>1.5910416E9</v>
      </c>
      <c r="B2240" s="156">
        <v>143276.9001</v>
      </c>
      <c r="C2240" s="153">
        <f>IFERROR(__xludf.DUMMYFUNCTION("TO_DATE(INT((A2240/(60*60*24))+""1/1/1970""))"),43983.0)</f>
        <v>43983</v>
      </c>
      <c r="M2240" s="13">
        <v>1.5571512E9</v>
      </c>
      <c r="N2240" s="13">
        <v>32494.7451</v>
      </c>
      <c r="P2240" s="156">
        <v>1.5444756E9</v>
      </c>
      <c r="Q2240" s="156">
        <v>176569.3943</v>
      </c>
      <c r="S2240" s="156">
        <v>1.5658992E9</v>
      </c>
      <c r="T2240" s="156">
        <v>10056.8024</v>
      </c>
      <c r="V2240" s="156">
        <v>1.5329916E9</v>
      </c>
      <c r="W2240" s="156">
        <v>96132.8785</v>
      </c>
      <c r="Y2240" s="156">
        <v>1.5292728E9</v>
      </c>
      <c r="Z2240" s="156">
        <v>93918.4285</v>
      </c>
      <c r="AG2240" s="153">
        <f>IFERROR(__xludf.DUMMYFUNCTION("TO_DATE(INT((AH2240/(60*60*24))+""1/1/1970""))"),43819.0)</f>
        <v>43819</v>
      </c>
      <c r="AH2240" s="156">
        <v>1.5768564E9</v>
      </c>
      <c r="AI2240" s="156">
        <v>113183.2759</v>
      </c>
    </row>
    <row r="2241">
      <c r="A2241" s="152">
        <v>1.59110466E9</v>
      </c>
      <c r="B2241" s="152">
        <v>143636.877</v>
      </c>
      <c r="C2241" s="153">
        <f>IFERROR(__xludf.DUMMYFUNCTION("TO_DATE(INT((A2241/(60*60*24))+""1/1/1970""))"),43984.0)</f>
        <v>43984</v>
      </c>
      <c r="M2241" s="13">
        <v>1.5571728E9</v>
      </c>
      <c r="N2241" s="13">
        <v>32494.7451</v>
      </c>
      <c r="P2241" s="152">
        <v>1.5445044E9</v>
      </c>
      <c r="Q2241" s="152">
        <v>176989.1407</v>
      </c>
      <c r="S2241" s="152">
        <v>1.565964E9</v>
      </c>
      <c r="T2241" s="152">
        <v>10055.041</v>
      </c>
      <c r="V2241" s="152">
        <v>1.5330204E9</v>
      </c>
      <c r="W2241" s="152">
        <v>96126.5919</v>
      </c>
      <c r="Y2241" s="152">
        <v>1.5292764E9</v>
      </c>
      <c r="Z2241" s="152">
        <v>93918.4285</v>
      </c>
      <c r="AG2241" s="153">
        <f>IFERROR(__xludf.DUMMYFUNCTION("TO_DATE(INT((AH2241/(60*60*24))+""1/1/1970""))"),43819.0)</f>
        <v>43819</v>
      </c>
      <c r="AH2241" s="152">
        <v>1.576872231E9</v>
      </c>
      <c r="AI2241" s="152">
        <v>113502.8481</v>
      </c>
    </row>
    <row r="2242">
      <c r="A2242" s="156">
        <v>1.591128E9</v>
      </c>
      <c r="B2242" s="156">
        <v>144459.6812</v>
      </c>
      <c r="C2242" s="153">
        <f>IFERROR(__xludf.DUMMYFUNCTION("TO_DATE(INT((A2242/(60*60*24))+""1/1/1970""))"),43984.0)</f>
        <v>43984</v>
      </c>
      <c r="M2242" s="13">
        <v>1.5572376E9</v>
      </c>
      <c r="N2242" s="13">
        <v>32625.2821</v>
      </c>
      <c r="P2242" s="156">
        <v>1.544544E9</v>
      </c>
      <c r="Q2242" s="156">
        <v>176989.1407</v>
      </c>
      <c r="S2242" s="156">
        <v>1.5659856E9</v>
      </c>
      <c r="T2242" s="156">
        <v>10055.041</v>
      </c>
      <c r="V2242" s="156">
        <v>1.53306E9</v>
      </c>
      <c r="W2242" s="156">
        <v>96106.7494</v>
      </c>
      <c r="Y2242" s="156">
        <v>1.5293124E9</v>
      </c>
      <c r="Z2242" s="156">
        <v>94034.1313</v>
      </c>
      <c r="AG2242" s="153">
        <f>IFERROR(__xludf.DUMMYFUNCTION("TO_DATE(INT((AH2242/(60*60*24))+""1/1/1970""))"),43819.0)</f>
        <v>43819</v>
      </c>
      <c r="AH2242" s="156">
        <v>1.576886194E9</v>
      </c>
      <c r="AI2242" s="156">
        <v>113064.6714</v>
      </c>
    </row>
    <row r="2243">
      <c r="A2243" s="152">
        <v>1.59119106E9</v>
      </c>
      <c r="B2243" s="152">
        <v>145511.5616</v>
      </c>
      <c r="C2243" s="153">
        <f>IFERROR(__xludf.DUMMYFUNCTION("TO_DATE(INT((A2243/(60*60*24))+""1/1/1970""))"),43985.0)</f>
        <v>43985</v>
      </c>
      <c r="M2243" s="13">
        <v>1.5572592E9</v>
      </c>
      <c r="N2243" s="13">
        <v>32625.2821</v>
      </c>
      <c r="P2243" s="152">
        <v>1.544562E9</v>
      </c>
      <c r="Q2243" s="152">
        <v>176989.1407</v>
      </c>
      <c r="S2243" s="152">
        <v>1.566E9</v>
      </c>
      <c r="T2243" s="152">
        <v>10052.034</v>
      </c>
      <c r="V2243" s="152">
        <v>1.533078E9</v>
      </c>
      <c r="W2243" s="152">
        <v>96109.5851</v>
      </c>
      <c r="Y2243" s="152">
        <v>1.529352E9</v>
      </c>
      <c r="Z2243" s="152">
        <v>94034.1313</v>
      </c>
      <c r="AG2243" s="153">
        <f>IFERROR(__xludf.DUMMYFUNCTION("TO_DATE(INT((AH2243/(60*60*24))+""1/1/1970""))"),43820.0)</f>
        <v>43820</v>
      </c>
      <c r="AH2243" s="152">
        <v>1.57688805E9</v>
      </c>
      <c r="AI2243" s="152">
        <v>113064.6714</v>
      </c>
    </row>
    <row r="2244">
      <c r="A2244" s="156">
        <v>1.5912144E9</v>
      </c>
      <c r="B2244" s="156">
        <v>146376.4411</v>
      </c>
      <c r="C2244" s="153">
        <f>IFERROR(__xludf.DUMMYFUNCTION("TO_DATE(INT((A2244/(60*60*24))+""1/1/1970""))"),43985.0)</f>
        <v>43985</v>
      </c>
      <c r="M2244" s="13">
        <v>1.557324E9</v>
      </c>
      <c r="N2244" s="13">
        <v>32802.5106</v>
      </c>
      <c r="P2244" s="156">
        <v>1.5445908E9</v>
      </c>
      <c r="Q2244" s="156">
        <v>177061.2153</v>
      </c>
      <c r="S2244" s="156">
        <v>1.5661728E9</v>
      </c>
      <c r="T2244" s="156">
        <v>10050.1647</v>
      </c>
      <c r="V2244" s="156">
        <v>1.5330996E9</v>
      </c>
      <c r="W2244" s="156">
        <v>96107.6494</v>
      </c>
      <c r="Y2244" s="156">
        <v>1.5293628E9</v>
      </c>
      <c r="Z2244" s="156">
        <v>94034.1313</v>
      </c>
      <c r="AG2244" s="153">
        <f>IFERROR(__xludf.DUMMYFUNCTION("TO_DATE(INT((AH2244/(60*60*24))+""1/1/1970""))"),43820.0)</f>
        <v>43820</v>
      </c>
      <c r="AH2244" s="156">
        <v>1.5769044E9</v>
      </c>
      <c r="AI2244" s="156">
        <v>113064.6714</v>
      </c>
    </row>
    <row r="2245">
      <c r="A2245" s="152">
        <v>1.59127746E9</v>
      </c>
      <c r="B2245" s="152">
        <v>145815.485</v>
      </c>
      <c r="C2245" s="153">
        <f>IFERROR(__xludf.DUMMYFUNCTION("TO_DATE(INT((A2245/(60*60*24))+""1/1/1970""))"),43986.0)</f>
        <v>43986</v>
      </c>
      <c r="M2245" s="13">
        <v>1.5573456E9</v>
      </c>
      <c r="N2245" s="13">
        <v>32802.5106</v>
      </c>
      <c r="P2245" s="152">
        <v>1.5446304E9</v>
      </c>
      <c r="Q2245" s="152">
        <v>177061.2153</v>
      </c>
      <c r="S2245" s="152">
        <v>1.5662232E9</v>
      </c>
      <c r="T2245" s="152">
        <v>10050.1647</v>
      </c>
      <c r="V2245" s="152">
        <v>1.5331392E9</v>
      </c>
      <c r="W2245" s="152">
        <v>96116.8299</v>
      </c>
      <c r="Y2245" s="152">
        <v>1.5293916E9</v>
      </c>
      <c r="Z2245" s="152">
        <v>93770.646</v>
      </c>
      <c r="AG2245" s="153">
        <f>IFERROR(__xludf.DUMMYFUNCTION("TO_DATE(INT((AH2245/(60*60*24))+""1/1/1970""))"),43820.0)</f>
        <v>43820</v>
      </c>
      <c r="AH2245" s="152">
        <v>1.576920243E9</v>
      </c>
      <c r="AI2245" s="152">
        <v>113064.6714</v>
      </c>
    </row>
    <row r="2246">
      <c r="A2246" s="156">
        <v>1.5913008E9</v>
      </c>
      <c r="B2246" s="156">
        <v>145993.0891</v>
      </c>
      <c r="C2246" s="153">
        <f>IFERROR(__xludf.DUMMYFUNCTION("TO_DATE(INT((A2246/(60*60*24))+""1/1/1970""))"),43986.0)</f>
        <v>43986</v>
      </c>
      <c r="M2246" s="13">
        <v>1.5574104E9</v>
      </c>
      <c r="N2246" s="13">
        <v>32842.3671</v>
      </c>
      <c r="P2246" s="156">
        <v>1.5446484E9</v>
      </c>
      <c r="Q2246" s="156">
        <v>177061.2153</v>
      </c>
      <c r="S2246" s="156">
        <v>1.5662448E9</v>
      </c>
      <c r="T2246" s="156">
        <v>10050.1647</v>
      </c>
      <c r="V2246" s="156">
        <v>1.5331644E9</v>
      </c>
      <c r="W2246" s="156">
        <v>96118.3914</v>
      </c>
      <c r="Y2246" s="156">
        <v>1.5294312E9</v>
      </c>
      <c r="Z2246" s="156">
        <v>93770.646</v>
      </c>
      <c r="AG2246" s="153">
        <f>IFERROR(__xludf.DUMMYFUNCTION("TO_DATE(INT((AH2246/(60*60*24))+""1/1/1970""))"),43820.0)</f>
        <v>43820</v>
      </c>
      <c r="AH2246" s="156">
        <v>1.57693606E9</v>
      </c>
      <c r="AI2246" s="156">
        <v>113064.6714</v>
      </c>
    </row>
    <row r="2247">
      <c r="A2247" s="152">
        <v>1.59136386E9</v>
      </c>
      <c r="B2247" s="152">
        <v>148891.6041</v>
      </c>
      <c r="C2247" s="153">
        <f>IFERROR(__xludf.DUMMYFUNCTION("TO_DATE(INT((A2247/(60*60*24))+""1/1/1970""))"),43987.0)</f>
        <v>43987</v>
      </c>
      <c r="M2247" s="13">
        <v>1.557432E9</v>
      </c>
      <c r="N2247" s="13">
        <v>32842.3671</v>
      </c>
      <c r="P2247" s="152">
        <v>1.5446772E9</v>
      </c>
      <c r="Q2247" s="152">
        <v>178621.9119</v>
      </c>
      <c r="S2247" s="152">
        <v>1.5663096E9</v>
      </c>
      <c r="T2247" s="152">
        <v>10053.8899</v>
      </c>
      <c r="V2247" s="152">
        <v>1.5331788E9</v>
      </c>
      <c r="W2247" s="152">
        <v>96121.2517</v>
      </c>
      <c r="Y2247" s="152">
        <v>1.5294492E9</v>
      </c>
      <c r="Z2247" s="152">
        <v>93770.646</v>
      </c>
      <c r="AG2247" s="153">
        <f>IFERROR(__xludf.DUMMYFUNCTION("TO_DATE(INT((AH2247/(60*60*24))+""1/1/1970""))"),43820.0)</f>
        <v>43820</v>
      </c>
      <c r="AH2247" s="152">
        <v>1.576951908E9</v>
      </c>
      <c r="AI2247" s="152">
        <v>113064.6714</v>
      </c>
    </row>
    <row r="2248">
      <c r="A2248" s="156">
        <v>1.5913872E9</v>
      </c>
      <c r="B2248" s="156">
        <v>149723.7583</v>
      </c>
      <c r="C2248" s="153">
        <f>IFERROR(__xludf.DUMMYFUNCTION("TO_DATE(INT((A2248/(60*60*24))+""1/1/1970""))"),43987.0)</f>
        <v>43987</v>
      </c>
      <c r="M2248" s="13">
        <v>1.5574968E9</v>
      </c>
      <c r="N2248" s="13">
        <v>32870.9441</v>
      </c>
      <c r="P2248" s="156">
        <v>1.5447168E9</v>
      </c>
      <c r="Q2248" s="156">
        <v>178621.9119</v>
      </c>
      <c r="S2248" s="156">
        <v>1.5663312E9</v>
      </c>
      <c r="T2248" s="156">
        <v>10053.8899</v>
      </c>
      <c r="V2248" s="156">
        <v>1.5332184E9</v>
      </c>
      <c r="W2248" s="156">
        <v>96131.2881</v>
      </c>
      <c r="Y2248" s="156">
        <v>1.5294708E9</v>
      </c>
      <c r="Z2248" s="156">
        <v>94065.8505</v>
      </c>
      <c r="AG2248" s="153">
        <f>IFERROR(__xludf.DUMMYFUNCTION("TO_DATE(INT((AH2248/(60*60*24))+""1/1/1970""))"),43820.0)</f>
        <v>43820</v>
      </c>
      <c r="AH2248" s="156">
        <v>1.576968166E9</v>
      </c>
      <c r="AI2248" s="156">
        <v>113064.6714</v>
      </c>
    </row>
    <row r="2249">
      <c r="A2249" s="152">
        <v>1.59162306E9</v>
      </c>
      <c r="B2249" s="152">
        <v>150275.4112</v>
      </c>
      <c r="C2249" s="153">
        <f>IFERROR(__xludf.DUMMYFUNCTION("TO_DATE(INT((A2249/(60*60*24))+""1/1/1970""))"),43990.0)</f>
        <v>43990</v>
      </c>
      <c r="M2249" s="13">
        <v>1.5575184E9</v>
      </c>
      <c r="N2249" s="13">
        <v>32870.9441</v>
      </c>
      <c r="P2249" s="152">
        <v>1.5447348E9</v>
      </c>
      <c r="Q2249" s="152">
        <v>178621.9119</v>
      </c>
      <c r="S2249" s="152">
        <v>1.566396E9</v>
      </c>
      <c r="T2249" s="152">
        <v>10057.9962</v>
      </c>
      <c r="V2249" s="152">
        <v>1.5332508E9</v>
      </c>
      <c r="W2249" s="152">
        <v>96127.5608</v>
      </c>
      <c r="Y2249" s="152">
        <v>1.5295104E9</v>
      </c>
      <c r="Z2249" s="152">
        <v>94065.8505</v>
      </c>
      <c r="AG2249" s="153">
        <f>IFERROR(__xludf.DUMMYFUNCTION("TO_DATE(INT((AH2249/(60*60*24))+""1/1/1970""))"),43820.0)</f>
        <v>43820</v>
      </c>
      <c r="AH2249" s="152">
        <v>1.576972071E9</v>
      </c>
      <c r="AI2249" s="152">
        <v>113064.6714</v>
      </c>
    </row>
    <row r="2250">
      <c r="A2250" s="156">
        <v>1.5916464E9</v>
      </c>
      <c r="B2250" s="156">
        <v>151528.3177</v>
      </c>
      <c r="C2250" s="153">
        <f>IFERROR(__xludf.DUMMYFUNCTION("TO_DATE(INT((A2250/(60*60*24))+""1/1/1970""))"),43990.0)</f>
        <v>43990</v>
      </c>
      <c r="M2250" s="13">
        <v>1.5575328E9</v>
      </c>
      <c r="N2250" s="13">
        <v>32595.4737</v>
      </c>
      <c r="P2250" s="156">
        <v>1.5447636E9</v>
      </c>
      <c r="Q2250" s="156">
        <v>178481.1896</v>
      </c>
      <c r="S2250" s="156">
        <v>1.5664176E9</v>
      </c>
      <c r="T2250" s="156">
        <v>10057.9962</v>
      </c>
      <c r="V2250" s="156">
        <v>1.533258E9</v>
      </c>
      <c r="W2250" s="156">
        <v>96124.0791</v>
      </c>
      <c r="Y2250" s="156">
        <v>1.5295356E9</v>
      </c>
      <c r="Z2250" s="156">
        <v>94065.8505</v>
      </c>
      <c r="AG2250" s="153">
        <f>IFERROR(__xludf.DUMMYFUNCTION("TO_DATE(INT((AH2250/(60*60*24))+""1/1/1970""))"),43821.0)</f>
        <v>43821</v>
      </c>
      <c r="AH2250" s="156">
        <v>1.576985839E9</v>
      </c>
      <c r="AI2250" s="156">
        <v>113064.6714</v>
      </c>
    </row>
    <row r="2251">
      <c r="A2251" s="152">
        <v>1.59170946E9</v>
      </c>
      <c r="B2251" s="152">
        <v>149985.5597</v>
      </c>
      <c r="C2251" s="153">
        <f>IFERROR(__xludf.DUMMYFUNCTION("TO_DATE(INT((A2251/(60*60*24))+""1/1/1970""))"),43991.0)</f>
        <v>43991</v>
      </c>
      <c r="M2251" s="13">
        <v>1.5576192E9</v>
      </c>
      <c r="N2251" s="13">
        <v>32595.4737</v>
      </c>
      <c r="P2251" s="152">
        <v>1.5448032E9</v>
      </c>
      <c r="Q2251" s="152">
        <v>178481.1896</v>
      </c>
      <c r="S2251" s="152">
        <v>1.5664824E9</v>
      </c>
      <c r="T2251" s="152">
        <v>10045.3668</v>
      </c>
      <c r="V2251" s="152">
        <v>1.5332976E9</v>
      </c>
      <c r="W2251" s="152">
        <v>96249.8153</v>
      </c>
      <c r="Y2251" s="152">
        <v>1.52955E9</v>
      </c>
      <c r="Z2251" s="152">
        <v>94146.5902</v>
      </c>
      <c r="AG2251" s="153">
        <f>IFERROR(__xludf.DUMMYFUNCTION("TO_DATE(INT((AH2251/(60*60*24))+""1/1/1970""))"),43821.0)</f>
        <v>43821</v>
      </c>
      <c r="AH2251" s="152">
        <v>1.577002605E9</v>
      </c>
      <c r="AI2251" s="152">
        <v>113064.6714</v>
      </c>
    </row>
    <row r="2252">
      <c r="A2252" s="156">
        <v>1.5917328E9</v>
      </c>
      <c r="B2252" s="156">
        <v>150401.6368</v>
      </c>
      <c r="C2252" s="153">
        <f>IFERROR(__xludf.DUMMYFUNCTION("TO_DATE(INT((A2252/(60*60*24))+""1/1/1970""))"),43991.0)</f>
        <v>43991</v>
      </c>
      <c r="M2252" s="13">
        <v>1.5577056E9</v>
      </c>
      <c r="N2252" s="13">
        <v>32655.8518</v>
      </c>
      <c r="P2252" s="156">
        <v>1.5448212E9</v>
      </c>
      <c r="Q2252" s="156">
        <v>178481.1896</v>
      </c>
      <c r="S2252" s="156">
        <v>1.566504E9</v>
      </c>
      <c r="T2252" s="156">
        <v>10045.3668</v>
      </c>
      <c r="V2252" s="156">
        <v>1.53333E9</v>
      </c>
      <c r="W2252" s="156">
        <v>96253.0127</v>
      </c>
      <c r="Y2252" s="156">
        <v>1.5295896E9</v>
      </c>
      <c r="Z2252" s="156">
        <v>94146.5902</v>
      </c>
      <c r="AG2252" s="153">
        <f>IFERROR(__xludf.DUMMYFUNCTION("TO_DATE(INT((AH2252/(60*60*24))+""1/1/1970""))"),43821.0)</f>
        <v>43821</v>
      </c>
      <c r="AH2252" s="156">
        <v>1.577019079E9</v>
      </c>
      <c r="AI2252" s="156">
        <v>113064.6714</v>
      </c>
    </row>
    <row r="2253">
      <c r="A2253" s="152">
        <v>1.59179586E9</v>
      </c>
      <c r="B2253" s="152">
        <v>150712.5259</v>
      </c>
      <c r="C2253" s="153">
        <f>IFERROR(__xludf.DUMMYFUNCTION("TO_DATE(INT((A2253/(60*60*24))+""1/1/1970""))"),43992.0)</f>
        <v>43992</v>
      </c>
      <c r="M2253" s="13">
        <v>1.557756E9</v>
      </c>
      <c r="N2253" s="13">
        <v>32655.8518</v>
      </c>
      <c r="P2253" s="152">
        <v>1.54485E9</v>
      </c>
      <c r="Q2253" s="152">
        <v>173120.5188</v>
      </c>
      <c r="S2253" s="152">
        <v>1.5665688E9</v>
      </c>
      <c r="T2253" s="152">
        <v>10059.3982</v>
      </c>
      <c r="V2253" s="152">
        <v>1.5335064E9</v>
      </c>
      <c r="W2253" s="152">
        <v>96232.7152</v>
      </c>
      <c r="Y2253" s="152">
        <v>1.529622E9</v>
      </c>
      <c r="Z2253" s="152">
        <v>94146.5902</v>
      </c>
      <c r="AG2253" s="153">
        <f>IFERROR(__xludf.DUMMYFUNCTION("TO_DATE(INT((AH2253/(60*60*24))+""1/1/1970""))"),43821.0)</f>
        <v>43821</v>
      </c>
      <c r="AH2253" s="152">
        <v>1.577035361E9</v>
      </c>
      <c r="AI2253" s="152">
        <v>113064.6714</v>
      </c>
    </row>
    <row r="2254">
      <c r="A2254" s="156">
        <v>1.5918192E9</v>
      </c>
      <c r="B2254" s="156">
        <v>149564.8075</v>
      </c>
      <c r="C2254" s="153">
        <f>IFERROR(__xludf.DUMMYFUNCTION("TO_DATE(INT((A2254/(60*60*24))+""1/1/1970""))"),43992.0)</f>
        <v>43992</v>
      </c>
      <c r="M2254" s="13">
        <v>1.5577776E9</v>
      </c>
      <c r="N2254" s="13">
        <v>32655.8518</v>
      </c>
      <c r="P2254" s="156">
        <v>1.5450228E9</v>
      </c>
      <c r="Q2254" s="156">
        <v>173120.5188</v>
      </c>
      <c r="S2254" s="156">
        <v>1.5665904E9</v>
      </c>
      <c r="T2254" s="156">
        <v>10059.3982</v>
      </c>
      <c r="V2254" s="156">
        <v>1.53351E9</v>
      </c>
      <c r="W2254" s="156">
        <v>96216.5259</v>
      </c>
      <c r="Y2254" s="156">
        <v>1.5296292E9</v>
      </c>
      <c r="Z2254" s="156">
        <v>93950.1476</v>
      </c>
      <c r="AG2254" s="153">
        <f>IFERROR(__xludf.DUMMYFUNCTION("TO_DATE(INT((AH2254/(60*60*24))+""1/1/1970""))"),43821.0)</f>
        <v>43821</v>
      </c>
      <c r="AH2254" s="156">
        <v>1.577052194E9</v>
      </c>
      <c r="AI2254" s="156">
        <v>113064.6714</v>
      </c>
    </row>
    <row r="2255">
      <c r="A2255" s="152">
        <v>1.59188226E9</v>
      </c>
      <c r="B2255" s="152">
        <v>145834.1383</v>
      </c>
      <c r="C2255" s="153">
        <f>IFERROR(__xludf.DUMMYFUNCTION("TO_DATE(INT((A2255/(60*60*24))+""1/1/1970""))"),43993.0)</f>
        <v>43993</v>
      </c>
      <c r="M2255" s="13">
        <v>1.5578424E9</v>
      </c>
      <c r="N2255" s="13">
        <v>32880.4872</v>
      </c>
      <c r="P2255" s="152">
        <v>1.5450624E9</v>
      </c>
      <c r="Q2255" s="152">
        <v>173120.5188</v>
      </c>
      <c r="S2255" s="152">
        <v>1.5666048E9</v>
      </c>
      <c r="T2255" s="152">
        <v>10076.7096</v>
      </c>
      <c r="V2255" s="152">
        <v>1.533546E9</v>
      </c>
      <c r="W2255" s="152">
        <v>96138.188</v>
      </c>
      <c r="Y2255" s="152">
        <v>1.5296688E9</v>
      </c>
      <c r="Z2255" s="152">
        <v>93950.1476</v>
      </c>
      <c r="AG2255" s="153">
        <f>IFERROR(__xludf.DUMMYFUNCTION("TO_DATE(INT((AH2255/(60*60*24))+""1/1/1970""))"),43821.0)</f>
        <v>43821</v>
      </c>
      <c r="AH2255" s="152">
        <v>1.577059004E9</v>
      </c>
      <c r="AI2255" s="152">
        <v>113064.6714</v>
      </c>
    </row>
    <row r="2256">
      <c r="A2256" s="156">
        <v>1.5919056E9</v>
      </c>
      <c r="B2256" s="156">
        <v>140967.4382</v>
      </c>
      <c r="C2256" s="153">
        <f>IFERROR(__xludf.DUMMYFUNCTION("TO_DATE(INT((A2256/(60*60*24))+""1/1/1970""))"),43993.0)</f>
        <v>43993</v>
      </c>
      <c r="M2256" s="13">
        <v>1.557864E9</v>
      </c>
      <c r="N2256" s="13">
        <v>32880.4872</v>
      </c>
      <c r="P2256" s="156">
        <v>1.5450804E9</v>
      </c>
      <c r="Q2256" s="156">
        <v>173120.5188</v>
      </c>
      <c r="S2256" s="156">
        <v>1.5667776E9</v>
      </c>
      <c r="T2256" s="156">
        <v>10091.0693</v>
      </c>
      <c r="V2256" s="156">
        <v>1.5335856E9</v>
      </c>
      <c r="W2256" s="156">
        <v>96027.758</v>
      </c>
      <c r="Y2256" s="156">
        <v>1.5297012E9</v>
      </c>
      <c r="Z2256" s="156">
        <v>93950.1476</v>
      </c>
      <c r="AG2256" s="153">
        <f>IFERROR(__xludf.DUMMYFUNCTION("TO_DATE(INT((AH2256/(60*60*24))+""1/1/1970""))"),43822.0)</f>
        <v>43822</v>
      </c>
      <c r="AH2256" s="156">
        <v>1.577068106E9</v>
      </c>
      <c r="AI2256" s="156">
        <v>113064.6714</v>
      </c>
    </row>
    <row r="2257">
      <c r="A2257" s="152">
        <v>1.59196866E9</v>
      </c>
      <c r="B2257" s="152">
        <v>144501.7564</v>
      </c>
      <c r="C2257" s="153">
        <f>IFERROR(__xludf.DUMMYFUNCTION("TO_DATE(INT((A2257/(60*60*24))+""1/1/1970""))"),43994.0)</f>
        <v>43994</v>
      </c>
      <c r="M2257" s="13">
        <v>1.5579288E9</v>
      </c>
      <c r="N2257" s="13">
        <v>32716.1133</v>
      </c>
      <c r="P2257" s="152">
        <v>1.5451092E9</v>
      </c>
      <c r="Q2257" s="152">
        <v>166575.275</v>
      </c>
      <c r="S2257" s="152">
        <v>1.566828E9</v>
      </c>
      <c r="T2257" s="152">
        <v>10091.0693</v>
      </c>
      <c r="V2257" s="152">
        <v>1.5335964E9</v>
      </c>
      <c r="W2257" s="152">
        <v>96044.1476</v>
      </c>
      <c r="Y2257" s="152">
        <v>1.529712E9</v>
      </c>
      <c r="Z2257" s="152">
        <v>93578.8893</v>
      </c>
      <c r="AG2257" s="153">
        <f>IFERROR(__xludf.DUMMYFUNCTION("TO_DATE(INT((AH2257/(60*60*24))+""1/1/1970""))"),43822.0)</f>
        <v>43822</v>
      </c>
      <c r="AH2257" s="152">
        <v>1.57708431E9</v>
      </c>
      <c r="AI2257" s="152">
        <v>113064.6714</v>
      </c>
    </row>
    <row r="2258">
      <c r="A2258" s="156">
        <v>1.591992E9</v>
      </c>
      <c r="B2258" s="156">
        <v>142650.4469</v>
      </c>
      <c r="C2258" s="153">
        <f>IFERROR(__xludf.DUMMYFUNCTION("TO_DATE(INT((A2258/(60*60*24))+""1/1/1970""))"),43994.0)</f>
        <v>43994</v>
      </c>
      <c r="M2258" s="13">
        <v>1.5579504E9</v>
      </c>
      <c r="N2258" s="13">
        <v>32716.1133</v>
      </c>
      <c r="P2258" s="156">
        <v>1.5451488E9</v>
      </c>
      <c r="Q2258" s="156">
        <v>166575.275</v>
      </c>
      <c r="S2258" s="156">
        <v>1.5668496E9</v>
      </c>
      <c r="T2258" s="156">
        <v>10091.0693</v>
      </c>
      <c r="V2258" s="156">
        <v>1.5336252E9</v>
      </c>
      <c r="W2258" s="156">
        <v>96141.5192</v>
      </c>
      <c r="Y2258" s="156">
        <v>1.5298776E9</v>
      </c>
      <c r="Z2258" s="156">
        <v>93578.8893</v>
      </c>
      <c r="AG2258" s="153">
        <f>IFERROR(__xludf.DUMMYFUNCTION("TO_DATE(INT((AH2258/(60*60*24))+""1/1/1970""))"),43822.0)</f>
        <v>43822</v>
      </c>
      <c r="AH2258" s="156">
        <v>1.577100162E9</v>
      </c>
      <c r="AI2258" s="156">
        <v>113064.6714</v>
      </c>
    </row>
    <row r="2259">
      <c r="A2259" s="152">
        <v>1.59222786E9</v>
      </c>
      <c r="B2259" s="152">
        <v>140009.0583</v>
      </c>
      <c r="C2259" s="153">
        <f>IFERROR(__xludf.DUMMYFUNCTION("TO_DATE(INT((A2259/(60*60*24))+""1/1/1970""))"),43997.0)</f>
        <v>43997</v>
      </c>
      <c r="M2259" s="13">
        <v>1.5580152E9</v>
      </c>
      <c r="N2259" s="13">
        <v>32717.022</v>
      </c>
      <c r="P2259" s="152">
        <v>1.5451668E9</v>
      </c>
      <c r="Q2259" s="152">
        <v>166575.275</v>
      </c>
      <c r="S2259" s="152">
        <v>1.5669144E9</v>
      </c>
      <c r="T2259" s="152">
        <v>10060.6009</v>
      </c>
      <c r="V2259" s="152">
        <v>1.5336648E9</v>
      </c>
      <c r="W2259" s="152">
        <v>96099.4989</v>
      </c>
      <c r="Y2259" s="152">
        <v>1.5298812E9</v>
      </c>
      <c r="Z2259" s="152">
        <v>93578.8893</v>
      </c>
      <c r="AG2259" s="153">
        <f>IFERROR(__xludf.DUMMYFUNCTION("TO_DATE(INT((AH2259/(60*60*24))+""1/1/1970""))"),43822.0)</f>
        <v>43822</v>
      </c>
      <c r="AH2259" s="152">
        <v>1.577115955E9</v>
      </c>
      <c r="AI2259" s="152">
        <v>113785.0481</v>
      </c>
    </row>
    <row r="2260">
      <c r="A2260" s="156">
        <v>1.5922512E9</v>
      </c>
      <c r="B2260" s="156">
        <v>143978.1537</v>
      </c>
      <c r="C2260" s="153">
        <f>IFERROR(__xludf.DUMMYFUNCTION("TO_DATE(INT((A2260/(60*60*24))+""1/1/1970""))"),43997.0)</f>
        <v>43997</v>
      </c>
      <c r="M2260" s="13">
        <v>1.5580368E9</v>
      </c>
      <c r="N2260" s="13">
        <v>32717.022</v>
      </c>
      <c r="P2260" s="156">
        <v>1.5451956E9</v>
      </c>
      <c r="Q2260" s="156">
        <v>166436.5067</v>
      </c>
      <c r="S2260" s="156">
        <v>1.566936E9</v>
      </c>
      <c r="T2260" s="156">
        <v>10060.6009</v>
      </c>
      <c r="V2260" s="156">
        <v>1.5336828E9</v>
      </c>
      <c r="W2260" s="156">
        <v>96117.3639</v>
      </c>
      <c r="Y2260" s="156">
        <v>1.5299172E9</v>
      </c>
      <c r="Z2260" s="156">
        <v>93548.9724</v>
      </c>
      <c r="AG2260" s="153">
        <f>IFERROR(__xludf.DUMMYFUNCTION("TO_DATE(INT((AH2260/(60*60*24))+""1/1/1970""))"),43822.0)</f>
        <v>43822</v>
      </c>
      <c r="AH2260" s="156">
        <v>1.5771318E9</v>
      </c>
      <c r="AI2260" s="156">
        <v>113785.0481</v>
      </c>
    </row>
    <row r="2261">
      <c r="A2261" s="152">
        <v>1.59231426E9</v>
      </c>
      <c r="B2261" s="152">
        <v>147830.3736</v>
      </c>
      <c r="C2261" s="153">
        <f>IFERROR(__xludf.DUMMYFUNCTION("TO_DATE(INT((A2261/(60*60*24))+""1/1/1970""))"),43998.0)</f>
        <v>43998</v>
      </c>
      <c r="M2261" s="13">
        <v>1.5581016E9</v>
      </c>
      <c r="N2261" s="13">
        <v>32713.1851</v>
      </c>
      <c r="P2261" s="152">
        <v>1.5452352E9</v>
      </c>
      <c r="Q2261" s="152">
        <v>166436.5067</v>
      </c>
      <c r="S2261" s="152">
        <v>1.5670008E9</v>
      </c>
      <c r="T2261" s="152">
        <v>10070.6676</v>
      </c>
      <c r="V2261" s="152">
        <v>1.5337044E9</v>
      </c>
      <c r="W2261" s="152">
        <v>96264.4679</v>
      </c>
      <c r="Y2261" s="152">
        <v>1.5299568E9</v>
      </c>
      <c r="Z2261" s="152">
        <v>93548.9724</v>
      </c>
      <c r="AG2261" s="153">
        <f>IFERROR(__xludf.DUMMYFUNCTION("TO_DATE(INT((AH2261/(60*60*24))+""1/1/1970""))"),43822.0)</f>
        <v>43822</v>
      </c>
      <c r="AH2261" s="152">
        <v>1.577145107E9</v>
      </c>
      <c r="AI2261" s="152">
        <v>113785.0481</v>
      </c>
    </row>
    <row r="2262">
      <c r="A2262" s="156">
        <v>1.5923376E9</v>
      </c>
      <c r="B2262" s="156">
        <v>146741.093</v>
      </c>
      <c r="C2262" s="153">
        <f>IFERROR(__xludf.DUMMYFUNCTION("TO_DATE(INT((A2262/(60*60*24))+""1/1/1970""))"),43998.0)</f>
        <v>43998</v>
      </c>
      <c r="M2262" s="13">
        <v>1.5581232E9</v>
      </c>
      <c r="N2262" s="13">
        <v>32713.1851</v>
      </c>
      <c r="P2262" s="156">
        <v>1.5452532E9</v>
      </c>
      <c r="Q2262" s="156">
        <v>166436.5067</v>
      </c>
      <c r="S2262" s="156">
        <v>1.5670224E9</v>
      </c>
      <c r="T2262" s="156">
        <v>10070.6676</v>
      </c>
      <c r="V2262" s="156">
        <v>1.533744E9</v>
      </c>
      <c r="W2262" s="156">
        <v>96250.4446</v>
      </c>
      <c r="Y2262" s="156">
        <v>1.5299676E9</v>
      </c>
      <c r="Z2262" s="156">
        <v>93548.9724</v>
      </c>
      <c r="AG2262" s="153">
        <f>IFERROR(__xludf.DUMMYFUNCTION("TO_DATE(INT((AH2262/(60*60*24))+""1/1/1970""))"),43823.0)</f>
        <v>43823</v>
      </c>
      <c r="AH2262" s="156">
        <v>1.577147654E9</v>
      </c>
      <c r="AI2262" s="156">
        <v>113785.0481</v>
      </c>
    </row>
    <row r="2263">
      <c r="A2263" s="152">
        <v>1.59240066E9</v>
      </c>
      <c r="B2263" s="152">
        <v>147040.2945</v>
      </c>
      <c r="C2263" s="153">
        <f>IFERROR(__xludf.DUMMYFUNCTION("TO_DATE(INT((A2263/(60*60*24))+""1/1/1970""))"),43999.0)</f>
        <v>43999</v>
      </c>
      <c r="M2263" s="13">
        <v>1.5581376E9</v>
      </c>
      <c r="N2263" s="13">
        <v>32684.5047</v>
      </c>
      <c r="P2263" s="152">
        <v>1.545282E9</v>
      </c>
      <c r="Q2263" s="152">
        <v>162095.1215</v>
      </c>
      <c r="S2263" s="152">
        <v>1.5670872E9</v>
      </c>
      <c r="T2263" s="152">
        <v>10066.0126</v>
      </c>
      <c r="V2263" s="152">
        <v>1.5337692E9</v>
      </c>
      <c r="W2263" s="152">
        <v>96375.6004</v>
      </c>
      <c r="Y2263" s="152">
        <v>1.5299964E9</v>
      </c>
      <c r="Z2263" s="152">
        <v>93253.7679</v>
      </c>
      <c r="AG2263" s="153">
        <f>IFERROR(__xludf.DUMMYFUNCTION("TO_DATE(INT((AH2263/(60*60*24))+""1/1/1970""))"),43823.0)</f>
        <v>43823</v>
      </c>
      <c r="AH2263" s="152">
        <v>1.5771636E9</v>
      </c>
      <c r="AI2263" s="152">
        <v>113785.0481</v>
      </c>
    </row>
    <row r="2264">
      <c r="A2264" s="156">
        <v>1.592424E9</v>
      </c>
      <c r="B2264" s="156">
        <v>146133.3398</v>
      </c>
      <c r="C2264" s="153">
        <f>IFERROR(__xludf.DUMMYFUNCTION("TO_DATE(INT((A2264/(60*60*24))+""1/1/1970""))"),43999.0)</f>
        <v>43999</v>
      </c>
      <c r="M2264" s="13">
        <v>1.558224E9</v>
      </c>
      <c r="N2264" s="13">
        <v>32684.5047</v>
      </c>
      <c r="P2264" s="156">
        <v>1.5453216E9</v>
      </c>
      <c r="Q2264" s="156">
        <v>162095.1215</v>
      </c>
      <c r="S2264" s="156">
        <v>1.5671088E9</v>
      </c>
      <c r="T2264" s="156">
        <v>10066.0126</v>
      </c>
      <c r="V2264" s="156">
        <v>1.5337836E9</v>
      </c>
      <c r="W2264" s="156">
        <v>96415.098</v>
      </c>
      <c r="Y2264" s="156">
        <v>1.530036E9</v>
      </c>
      <c r="Z2264" s="156">
        <v>93253.7679</v>
      </c>
      <c r="AG2264" s="153">
        <f>IFERROR(__xludf.DUMMYFUNCTION("TO_DATE(INT((AH2264/(60*60*24))+""1/1/1970""))"),43823.0)</f>
        <v>43823</v>
      </c>
      <c r="AH2264" s="156">
        <v>1.577179474E9</v>
      </c>
      <c r="AI2264" s="156">
        <v>113785.0481</v>
      </c>
    </row>
    <row r="2265">
      <c r="A2265" s="152">
        <v>1.59248706E9</v>
      </c>
      <c r="B2265" s="152">
        <v>145287.1605</v>
      </c>
      <c r="C2265" s="153">
        <f>IFERROR(__xludf.DUMMYFUNCTION("TO_DATE(INT((A2265/(60*60*24))+""1/1/1970""))"),44000.0)</f>
        <v>44000</v>
      </c>
      <c r="M2265" s="13">
        <v>1.5583104E9</v>
      </c>
      <c r="N2265" s="13">
        <v>32678.2132</v>
      </c>
      <c r="P2265" s="152">
        <v>1.5453396E9</v>
      </c>
      <c r="Q2265" s="152">
        <v>162095.1215</v>
      </c>
      <c r="S2265" s="152">
        <v>1.5671736E9</v>
      </c>
      <c r="T2265" s="152">
        <v>10056.2758</v>
      </c>
      <c r="V2265" s="152">
        <v>1.5338232E9</v>
      </c>
      <c r="W2265" s="152">
        <v>96614.1771</v>
      </c>
      <c r="Y2265" s="152">
        <v>1.530054E9</v>
      </c>
      <c r="Z2265" s="152">
        <v>93253.7679</v>
      </c>
      <c r="AG2265" s="153">
        <f>IFERROR(__xludf.DUMMYFUNCTION("TO_DATE(INT((AH2265/(60*60*24))+""1/1/1970""))"),43823.0)</f>
        <v>43823</v>
      </c>
      <c r="AH2265" s="152">
        <v>1.577195383E9</v>
      </c>
      <c r="AI2265" s="152">
        <v>113785.0481</v>
      </c>
    </row>
    <row r="2266">
      <c r="A2266" s="156">
        <v>1.5925104E9</v>
      </c>
      <c r="B2266" s="156">
        <v>146189.4401</v>
      </c>
      <c r="C2266" s="153">
        <f>IFERROR(__xludf.DUMMYFUNCTION("TO_DATE(INT((A2266/(60*60*24))+""1/1/1970""))"),44000.0)</f>
        <v>44000</v>
      </c>
      <c r="M2266" s="13">
        <v>1.5583608E9</v>
      </c>
      <c r="N2266" s="13">
        <v>32678.2132</v>
      </c>
      <c r="P2266" s="156">
        <v>1.5453684E9</v>
      </c>
      <c r="Q2266" s="156">
        <v>157532.2529</v>
      </c>
      <c r="S2266" s="156">
        <v>1.5671952E9</v>
      </c>
      <c r="T2266" s="156">
        <v>10056.2758</v>
      </c>
      <c r="V2266" s="156">
        <v>1.5338556E9</v>
      </c>
      <c r="W2266" s="156">
        <v>96277.4531</v>
      </c>
      <c r="Y2266" s="156">
        <v>1.5300756E9</v>
      </c>
      <c r="Z2266" s="156">
        <v>93627.1889</v>
      </c>
      <c r="AG2266" s="153">
        <f>IFERROR(__xludf.DUMMYFUNCTION("TO_DATE(INT((AH2266/(60*60*24))+""1/1/1970""))"),43823.0)</f>
        <v>43823</v>
      </c>
      <c r="AH2266" s="156">
        <v>1.57721152E9</v>
      </c>
      <c r="AI2266" s="156">
        <v>113729.0881</v>
      </c>
    </row>
    <row r="2267">
      <c r="A2267" s="152">
        <v>1.5925392E9</v>
      </c>
      <c r="B2267" s="152">
        <v>146189.4401</v>
      </c>
      <c r="C2267" s="153">
        <f>IFERROR(__xludf.DUMMYFUNCTION("TO_DATE(INT((A2267/(60*60*24))+""1/1/1970""))"),44001.0)</f>
        <v>44001</v>
      </c>
      <c r="M2267" s="13">
        <v>1.5583824E9</v>
      </c>
      <c r="N2267" s="13">
        <v>32678.2132</v>
      </c>
      <c r="P2267" s="152">
        <v>1.545408E9</v>
      </c>
      <c r="Q2267" s="152">
        <v>157532.2529</v>
      </c>
      <c r="S2267" s="152">
        <v>1.5672096E9</v>
      </c>
      <c r="T2267" s="152">
        <v>10068.4653</v>
      </c>
      <c r="V2267" s="152">
        <v>1.5338628E9</v>
      </c>
      <c r="W2267" s="152">
        <v>96353.0794</v>
      </c>
      <c r="Y2267" s="152">
        <v>1.5301152E9</v>
      </c>
      <c r="Z2267" s="152">
        <v>93627.1889</v>
      </c>
      <c r="AG2267" s="153">
        <f>IFERROR(__xludf.DUMMYFUNCTION("TO_DATE(INT((AH2267/(60*60*24))+""1/1/1970""))"),43823.0)</f>
        <v>43823</v>
      </c>
      <c r="AH2267" s="152">
        <v>1.577227379E9</v>
      </c>
      <c r="AI2267" s="152">
        <v>113729.0881</v>
      </c>
    </row>
    <row r="2268">
      <c r="A2268" s="156">
        <v>1.59257868E9</v>
      </c>
      <c r="B2268" s="156">
        <v>146990.6724</v>
      </c>
      <c r="C2268" s="153">
        <f>IFERROR(__xludf.DUMMYFUNCTION("TO_DATE(INT((A2268/(60*60*24))+""1/1/1970""))"),44001.0)</f>
        <v>44001</v>
      </c>
      <c r="M2268" s="13">
        <v>1.5584472E9</v>
      </c>
      <c r="N2268" s="13">
        <v>32642.5187</v>
      </c>
      <c r="P2268" s="156">
        <v>1.545426E9</v>
      </c>
      <c r="Q2268" s="156">
        <v>157532.2529</v>
      </c>
      <c r="S2268" s="156">
        <v>1.5673824E9</v>
      </c>
      <c r="T2268" s="156">
        <v>10071.0176</v>
      </c>
      <c r="V2268" s="156">
        <v>1.5339024E9</v>
      </c>
      <c r="W2268" s="156">
        <v>96296.4528</v>
      </c>
      <c r="Y2268" s="156">
        <v>1.5301404E9</v>
      </c>
      <c r="Z2268" s="156">
        <v>93627.1889</v>
      </c>
      <c r="AG2268" s="153">
        <f>IFERROR(__xludf.DUMMYFUNCTION("TO_DATE(INT((AH2268/(60*60*24))+""1/1/1970""))"),43823.0)</f>
        <v>43823</v>
      </c>
      <c r="AH2268" s="156">
        <v>1.577230532E9</v>
      </c>
      <c r="AI2268" s="156">
        <v>113729.0881</v>
      </c>
    </row>
    <row r="2269">
      <c r="A2269" s="152">
        <v>1.5925968E9</v>
      </c>
      <c r="B2269" s="152">
        <v>145356.5564</v>
      </c>
      <c r="C2269" s="153">
        <f>IFERROR(__xludf.DUMMYFUNCTION("TO_DATE(INT((A2269/(60*60*24))+""1/1/1970""))"),44001.0)</f>
        <v>44001</v>
      </c>
      <c r="M2269" s="13">
        <v>1.5584688E9</v>
      </c>
      <c r="N2269" s="13">
        <v>32642.5187</v>
      </c>
      <c r="P2269" s="152">
        <v>1.5454548E9</v>
      </c>
      <c r="Q2269" s="152">
        <v>152059.8365</v>
      </c>
      <c r="S2269" s="152">
        <v>1.5674688E9</v>
      </c>
      <c r="T2269" s="152">
        <v>10069.8513</v>
      </c>
      <c r="V2269" s="152">
        <v>1.5339348E9</v>
      </c>
      <c r="W2269" s="152">
        <v>96299.3818</v>
      </c>
      <c r="Y2269" s="152">
        <v>1.5301548E9</v>
      </c>
      <c r="Z2269" s="152">
        <v>94248.9565</v>
      </c>
      <c r="AG2269" s="153">
        <f>IFERROR(__xludf.DUMMYFUNCTION("TO_DATE(INT((AH2269/(60*60*24))+""1/1/1970""))"),43824.0)</f>
        <v>43824</v>
      </c>
      <c r="AH2269" s="152">
        <v>1.577243844E9</v>
      </c>
      <c r="AI2269" s="152">
        <v>113729.0881</v>
      </c>
    </row>
    <row r="2270">
      <c r="A2270" s="156">
        <v>1.59283266E9</v>
      </c>
      <c r="B2270" s="156">
        <v>145131.1676</v>
      </c>
      <c r="C2270" s="153">
        <f>IFERROR(__xludf.DUMMYFUNCTION("TO_DATE(INT((A2270/(60*60*24))+""1/1/1970""))"),44004.0)</f>
        <v>44004</v>
      </c>
      <c r="M2270" s="13">
        <v>1.5585336E9</v>
      </c>
      <c r="N2270" s="13">
        <v>32625.4231</v>
      </c>
      <c r="P2270" s="156">
        <v>1.5456276E9</v>
      </c>
      <c r="Q2270" s="156">
        <v>152059.8365</v>
      </c>
      <c r="S2270" s="156">
        <v>1.5675192E9</v>
      </c>
      <c r="T2270" s="156">
        <v>10069.8513</v>
      </c>
      <c r="V2270" s="156">
        <v>1.5341112E9</v>
      </c>
      <c r="W2270" s="156">
        <v>96307.9386</v>
      </c>
      <c r="Y2270" s="156">
        <v>1.5301944E9</v>
      </c>
      <c r="Z2270" s="156">
        <v>94248.9565</v>
      </c>
      <c r="AG2270" s="153">
        <f>IFERROR(__xludf.DUMMYFUNCTION("TO_DATE(INT((AH2270/(60*60*24))+""1/1/1970""))"),43824.0)</f>
        <v>43824</v>
      </c>
      <c r="AH2270" s="156">
        <v>1.577259649E9</v>
      </c>
      <c r="AI2270" s="156">
        <v>113729.0881</v>
      </c>
    </row>
    <row r="2271">
      <c r="A2271" s="152">
        <v>1.592856E9</v>
      </c>
      <c r="B2271" s="152">
        <v>146286.2854</v>
      </c>
      <c r="C2271" s="153">
        <f>IFERROR(__xludf.DUMMYFUNCTION("TO_DATE(INT((A2271/(60*60*24))+""1/1/1970""))"),44004.0)</f>
        <v>44004</v>
      </c>
      <c r="M2271" s="13">
        <v>1.5585552E9</v>
      </c>
      <c r="N2271" s="13">
        <v>32625.4231</v>
      </c>
      <c r="P2271" s="152">
        <v>1.5456672E9</v>
      </c>
      <c r="Q2271" s="152">
        <v>152059.8365</v>
      </c>
      <c r="S2271" s="152">
        <v>1.5675408E9</v>
      </c>
      <c r="T2271" s="152">
        <v>10069.8513</v>
      </c>
      <c r="V2271" s="152">
        <v>1.5341148E9</v>
      </c>
      <c r="W2271" s="152">
        <v>96305.0024</v>
      </c>
      <c r="Y2271" s="152">
        <v>1.5302268E9</v>
      </c>
      <c r="Z2271" s="152">
        <v>94248.9565</v>
      </c>
      <c r="AG2271" s="153">
        <f>IFERROR(__xludf.DUMMYFUNCTION("TO_DATE(INT((AH2271/(60*60*24))+""1/1/1970""))"),43824.0)</f>
        <v>43824</v>
      </c>
      <c r="AH2271" s="152">
        <v>1.577275564E9</v>
      </c>
      <c r="AI2271" s="152">
        <v>113729.0881</v>
      </c>
    </row>
    <row r="2272">
      <c r="A2272" s="156">
        <v>1.59291906E9</v>
      </c>
      <c r="B2272" s="156">
        <v>147586.9667</v>
      </c>
      <c r="C2272" s="153">
        <f>IFERROR(__xludf.DUMMYFUNCTION("TO_DATE(INT((A2272/(60*60*24))+""1/1/1970""))"),44005.0)</f>
        <v>44005</v>
      </c>
      <c r="M2272" s="13">
        <v>1.55862E9</v>
      </c>
      <c r="N2272" s="13">
        <v>32758.7818</v>
      </c>
      <c r="P2272" s="156">
        <v>1.5456744E9</v>
      </c>
      <c r="Q2272" s="156">
        <v>152059.8365</v>
      </c>
      <c r="S2272" s="156">
        <v>1.5676056E9</v>
      </c>
      <c r="T2272" s="156">
        <v>10063.6621</v>
      </c>
      <c r="V2272" s="156">
        <v>1.5341508E9</v>
      </c>
      <c r="W2272" s="156">
        <v>96316.5233</v>
      </c>
      <c r="Y2272" s="156">
        <v>1.530234E9</v>
      </c>
      <c r="Z2272" s="156">
        <v>94246.073</v>
      </c>
      <c r="AG2272" s="153">
        <f>IFERROR(__xludf.DUMMYFUNCTION("TO_DATE(INT((AH2272/(60*60*24))+""1/1/1970""))"),43824.0)</f>
        <v>43824</v>
      </c>
      <c r="AH2272" s="156">
        <v>1.57729241E9</v>
      </c>
      <c r="AI2272" s="156">
        <v>113729.0881</v>
      </c>
    </row>
    <row r="2273">
      <c r="A2273" s="152">
        <v>1.5929424E9</v>
      </c>
      <c r="B2273" s="152">
        <v>146957.7562</v>
      </c>
      <c r="C2273" s="153">
        <f>IFERROR(__xludf.DUMMYFUNCTION("TO_DATE(INT((A2273/(60*60*24))+""1/1/1970""))"),44005.0)</f>
        <v>44005</v>
      </c>
      <c r="M2273" s="13">
        <v>1.5586416E9</v>
      </c>
      <c r="N2273" s="13">
        <v>32758.7818</v>
      </c>
      <c r="P2273" s="152">
        <v>1.545714E9</v>
      </c>
      <c r="Q2273" s="152">
        <v>144938.5681</v>
      </c>
      <c r="S2273" s="152">
        <v>1.5676272E9</v>
      </c>
      <c r="T2273" s="152">
        <v>10063.6621</v>
      </c>
      <c r="V2273" s="152">
        <v>1.5341904E9</v>
      </c>
      <c r="W2273" s="152">
        <v>96303.9958</v>
      </c>
      <c r="Y2273" s="152">
        <v>1.5302736E9</v>
      </c>
      <c r="Z2273" s="152">
        <v>94246.073</v>
      </c>
      <c r="AG2273" s="153">
        <f>IFERROR(__xludf.DUMMYFUNCTION("TO_DATE(INT((AH2273/(60*60*24))+""1/1/1970""))"),43824.0)</f>
        <v>43824</v>
      </c>
      <c r="AH2273" s="152">
        <v>1.577308912E9</v>
      </c>
      <c r="AI2273" s="152">
        <v>113729.0881</v>
      </c>
    </row>
    <row r="2274">
      <c r="A2274" s="156">
        <v>1.59300546E9</v>
      </c>
      <c r="B2274" s="156">
        <v>145929.4197</v>
      </c>
      <c r="C2274" s="153">
        <f>IFERROR(__xludf.DUMMYFUNCTION("TO_DATE(INT((A2274/(60*60*24))+""1/1/1970""))"),44006.0)</f>
        <v>44006</v>
      </c>
      <c r="M2274" s="13">
        <v>1.5587064E9</v>
      </c>
      <c r="N2274" s="13">
        <v>32852.0373</v>
      </c>
      <c r="P2274" s="156">
        <v>1.5458364E9</v>
      </c>
      <c r="Q2274" s="156">
        <v>144938.5681</v>
      </c>
      <c r="S2274" s="156">
        <v>1.567692E9</v>
      </c>
      <c r="T2274" s="156">
        <v>10046.4231</v>
      </c>
      <c r="V2274" s="156">
        <v>1.5342012E9</v>
      </c>
      <c r="W2274" s="156">
        <v>96301.0146</v>
      </c>
      <c r="Y2274" s="156">
        <v>1.530306E9</v>
      </c>
      <c r="Z2274" s="156">
        <v>94246.073</v>
      </c>
      <c r="AG2274" s="153">
        <f>IFERROR(__xludf.DUMMYFUNCTION("TO_DATE(INT((AH2274/(60*60*24))+""1/1/1970""))"),43824.0)</f>
        <v>43824</v>
      </c>
      <c r="AH2274" s="156">
        <v>1.577318265E9</v>
      </c>
      <c r="AI2274" s="156">
        <v>113729.0881</v>
      </c>
    </row>
    <row r="2275">
      <c r="A2275" s="152">
        <v>1.5930288E9</v>
      </c>
      <c r="B2275" s="152">
        <v>143220.0581</v>
      </c>
      <c r="C2275" s="153">
        <f>IFERROR(__xludf.DUMMYFUNCTION("TO_DATE(INT((A2275/(60*60*24))+""1/1/1970""))"),44006.0)</f>
        <v>44006</v>
      </c>
      <c r="M2275" s="13">
        <v>1.558728E9</v>
      </c>
      <c r="N2275" s="13">
        <v>32852.0373</v>
      </c>
      <c r="P2275" s="152">
        <v>1.545858E9</v>
      </c>
      <c r="Q2275" s="152">
        <v>144938.5681</v>
      </c>
      <c r="S2275" s="152">
        <v>1.5677136E9</v>
      </c>
      <c r="T2275" s="152">
        <v>10046.4231</v>
      </c>
      <c r="V2275" s="152">
        <v>1.53423E9</v>
      </c>
      <c r="W2275" s="152">
        <v>96289.6082</v>
      </c>
      <c r="Y2275" s="152">
        <v>1.5303168E9</v>
      </c>
      <c r="Z2275" s="152">
        <v>93369.8312</v>
      </c>
      <c r="AG2275" s="153">
        <f>IFERROR(__xludf.DUMMYFUNCTION("TO_DATE(INT((AH2275/(60*60*24))+""1/1/1970""))"),43825.0)</f>
        <v>43825</v>
      </c>
      <c r="AH2275" s="152">
        <v>1.577327103E9</v>
      </c>
      <c r="AI2275" s="152">
        <v>113729.0881</v>
      </c>
    </row>
    <row r="2276">
      <c r="A2276" s="156">
        <v>1.59309186E9</v>
      </c>
      <c r="B2276" s="156">
        <v>142910.1015</v>
      </c>
      <c r="C2276" s="153">
        <f>IFERROR(__xludf.DUMMYFUNCTION("TO_DATE(INT((A2276/(60*60*24))+""1/1/1970""))"),44007.0)</f>
        <v>44007</v>
      </c>
      <c r="M2276" s="13">
        <v>1.5587424E9</v>
      </c>
      <c r="N2276" s="13">
        <v>32839.3917</v>
      </c>
      <c r="P2276" s="156">
        <v>1.5458868E9</v>
      </c>
      <c r="Q2276" s="156">
        <v>157900.6193</v>
      </c>
      <c r="S2276" s="156">
        <v>1.5677784E9</v>
      </c>
      <c r="T2276" s="156">
        <v>10048.6367</v>
      </c>
      <c r="V2276" s="156">
        <v>1.5342696E9</v>
      </c>
      <c r="W2276" s="156">
        <v>96285.2522</v>
      </c>
      <c r="Y2276" s="156">
        <v>1.5304824E9</v>
      </c>
      <c r="Z2276" s="156">
        <v>93369.8312</v>
      </c>
      <c r="AG2276" s="153">
        <f>IFERROR(__xludf.DUMMYFUNCTION("TO_DATE(INT((AH2276/(60*60*24))+""1/1/1970""))"),43825.0)</f>
        <v>43825</v>
      </c>
      <c r="AH2276" s="156">
        <v>1.577343459E9</v>
      </c>
      <c r="AI2276" s="156">
        <v>113729.0881</v>
      </c>
    </row>
    <row r="2277">
      <c r="A2277" s="152">
        <v>1.5931152E9</v>
      </c>
      <c r="B2277" s="152">
        <v>144750.8239</v>
      </c>
      <c r="C2277" s="153">
        <f>IFERROR(__xludf.DUMMYFUNCTION("TO_DATE(INT((A2277/(60*60*24))+""1/1/1970""))"),44007.0)</f>
        <v>44007</v>
      </c>
      <c r="M2277" s="13">
        <v>1.5588288E9</v>
      </c>
      <c r="N2277" s="13">
        <v>32839.3917</v>
      </c>
      <c r="P2277" s="152">
        <v>1.5459264E9</v>
      </c>
      <c r="Q2277" s="152">
        <v>157900.6193</v>
      </c>
      <c r="S2277" s="152">
        <v>1.5678E9</v>
      </c>
      <c r="T2277" s="152">
        <v>10048.6367</v>
      </c>
      <c r="V2277" s="152">
        <v>1.5342876E9</v>
      </c>
      <c r="W2277" s="152">
        <v>96289.6692</v>
      </c>
      <c r="Y2277" s="152">
        <v>1.530486E9</v>
      </c>
      <c r="Z2277" s="152">
        <v>93369.8312</v>
      </c>
      <c r="AG2277" s="153">
        <f>IFERROR(__xludf.DUMMYFUNCTION("TO_DATE(INT((AH2277/(60*60*24))+""1/1/1970""))"),43825.0)</f>
        <v>43825</v>
      </c>
      <c r="AH2277" s="152">
        <v>1.577359354E9</v>
      </c>
      <c r="AI2277" s="152">
        <v>113729.0881</v>
      </c>
    </row>
    <row r="2278">
      <c r="A2278" s="156">
        <v>1.59317826E9</v>
      </c>
      <c r="B2278" s="156">
        <v>144258.5841</v>
      </c>
      <c r="C2278" s="153">
        <f>IFERROR(__xludf.DUMMYFUNCTION("TO_DATE(INT((A2278/(60*60*24))+""1/1/1970""))"),44008.0)</f>
        <v>44008</v>
      </c>
      <c r="M2278" s="13">
        <v>1.5589152E9</v>
      </c>
      <c r="N2278" s="13">
        <v>32820.4011</v>
      </c>
      <c r="P2278" s="156">
        <v>1.5459444E9</v>
      </c>
      <c r="Q2278" s="156">
        <v>157900.6193</v>
      </c>
      <c r="S2278" s="156">
        <v>1.5678144E9</v>
      </c>
      <c r="T2278" s="156">
        <v>10039.9778</v>
      </c>
      <c r="V2278" s="156">
        <v>1.5343092E9</v>
      </c>
      <c r="W2278" s="156">
        <v>96288.7814</v>
      </c>
      <c r="Y2278" s="156">
        <v>1.530522E9</v>
      </c>
      <c r="Z2278" s="156">
        <v>93418.1308</v>
      </c>
      <c r="AG2278" s="153">
        <f>IFERROR(__xludf.DUMMYFUNCTION("TO_DATE(INT((AH2278/(60*60*24))+""1/1/1970""))"),43825.0)</f>
        <v>43825</v>
      </c>
      <c r="AH2278" s="156">
        <v>1.57737516E9</v>
      </c>
      <c r="AI2278" s="156">
        <v>114538.9753</v>
      </c>
    </row>
    <row r="2279">
      <c r="A2279" s="152">
        <v>1.5932016E9</v>
      </c>
      <c r="B2279" s="152">
        <v>141323.0355</v>
      </c>
      <c r="C2279" s="153">
        <f>IFERROR(__xludf.DUMMYFUNCTION("TO_DATE(INT((A2279/(60*60*24))+""1/1/1970""))"),44008.0)</f>
        <v>44008</v>
      </c>
      <c r="M2279" s="13">
        <v>1.5590016E9</v>
      </c>
      <c r="N2279" s="13">
        <v>32785.0432</v>
      </c>
      <c r="P2279" s="152">
        <v>1.5459732E9</v>
      </c>
      <c r="Q2279" s="152">
        <v>160336.3197</v>
      </c>
      <c r="S2279" s="152">
        <v>1.5679872E9</v>
      </c>
      <c r="T2279" s="152">
        <v>10038.4241</v>
      </c>
      <c r="V2279" s="152">
        <v>1.5343488E9</v>
      </c>
      <c r="W2279" s="152">
        <v>96304.7767</v>
      </c>
      <c r="Y2279" s="152">
        <v>1.5305616E9</v>
      </c>
      <c r="Z2279" s="152">
        <v>93418.1308</v>
      </c>
      <c r="AG2279" s="153">
        <f>IFERROR(__xludf.DUMMYFUNCTION("TO_DATE(INT((AH2279/(60*60*24))+""1/1/1970""))"),43825.0)</f>
        <v>43825</v>
      </c>
      <c r="AH2279" s="152">
        <v>1.577391E9</v>
      </c>
      <c r="AI2279" s="152">
        <v>116263.6417</v>
      </c>
    </row>
    <row r="2280">
      <c r="A2280" s="156">
        <v>1.59343746E9</v>
      </c>
      <c r="B2280" s="156">
        <v>142022.68</v>
      </c>
      <c r="C2280" s="153">
        <f>IFERROR(__xludf.DUMMYFUNCTION("TO_DATE(INT((A2280/(60*60*24))+""1/1/1970""))"),44011.0)</f>
        <v>44011</v>
      </c>
      <c r="M2280" s="13">
        <v>1.559052E9</v>
      </c>
      <c r="N2280" s="13">
        <v>32785.0432</v>
      </c>
      <c r="P2280" s="156">
        <v>1.5460128E9</v>
      </c>
      <c r="Q2280" s="156">
        <v>160336.3197</v>
      </c>
      <c r="S2280" s="156">
        <v>1.5680376E9</v>
      </c>
      <c r="T2280" s="156">
        <v>10038.4241</v>
      </c>
      <c r="V2280" s="156">
        <v>1.534374E9</v>
      </c>
      <c r="W2280" s="156">
        <v>96304.1614</v>
      </c>
      <c r="Y2280" s="156">
        <v>1.5305724E9</v>
      </c>
      <c r="Z2280" s="156">
        <v>93418.1308</v>
      </c>
      <c r="AG2280" s="153">
        <f>IFERROR(__xludf.DUMMYFUNCTION("TO_DATE(INT((AH2280/(60*60*24))+""1/1/1970""))"),43825.0)</f>
        <v>43825</v>
      </c>
      <c r="AH2280" s="156">
        <v>1.57740454E9</v>
      </c>
      <c r="AI2280" s="156">
        <v>116510.0049</v>
      </c>
    </row>
    <row r="2281">
      <c r="A2281" s="152">
        <v>1.5934608E9</v>
      </c>
      <c r="B2281" s="152">
        <v>143393.7954</v>
      </c>
      <c r="C2281" s="153">
        <f>IFERROR(__xludf.DUMMYFUNCTION("TO_DATE(INT((A2281/(60*60*24))+""1/1/1970""))"),44011.0)</f>
        <v>44011</v>
      </c>
      <c r="M2281" s="13">
        <v>1.5590736E9</v>
      </c>
      <c r="N2281" s="13">
        <v>32785.0432</v>
      </c>
      <c r="P2281" s="152">
        <v>1.5460308E9</v>
      </c>
      <c r="Q2281" s="152">
        <v>160336.3197</v>
      </c>
      <c r="S2281" s="152">
        <v>1.5680592E9</v>
      </c>
      <c r="T2281" s="152">
        <v>10038.4241</v>
      </c>
      <c r="V2281" s="152">
        <v>1.5343884E9</v>
      </c>
      <c r="W2281" s="152">
        <v>96296.2018</v>
      </c>
      <c r="Y2281" s="152">
        <v>1.5306012E9</v>
      </c>
      <c r="Z2281" s="152">
        <v>93681.9766</v>
      </c>
      <c r="AG2281" s="153">
        <f>IFERROR(__xludf.DUMMYFUNCTION("TO_DATE(INT((AH2281/(60*60*24))+""1/1/1970""))"),43826.0)</f>
        <v>43826</v>
      </c>
      <c r="AH2281" s="152">
        <v>1.577407171E9</v>
      </c>
      <c r="AI2281" s="152">
        <v>116510.0049</v>
      </c>
    </row>
    <row r="2282">
      <c r="A2282" s="156">
        <v>1.59352386E9</v>
      </c>
      <c r="B2282" s="156">
        <v>143224.7537</v>
      </c>
      <c r="C2282" s="153">
        <f>IFERROR(__xludf.DUMMYFUNCTION("TO_DATE(INT((A2282/(60*60*24))+""1/1/1970""))"),44012.0)</f>
        <v>44012</v>
      </c>
      <c r="M2282" s="13">
        <v>1.5591384E9</v>
      </c>
      <c r="N2282" s="13">
        <v>32757.4417</v>
      </c>
      <c r="P2282" s="156">
        <v>1.5460596E9</v>
      </c>
      <c r="Q2282" s="156">
        <v>159962.3565</v>
      </c>
      <c r="S2282" s="156">
        <v>1.568124E9</v>
      </c>
      <c r="T2282" s="156">
        <v>10043.4827</v>
      </c>
      <c r="V2282" s="156">
        <v>1.534428E9</v>
      </c>
      <c r="W2282" s="156">
        <v>96302.4745</v>
      </c>
      <c r="Y2282" s="156">
        <v>1.5306408E9</v>
      </c>
      <c r="Z2282" s="156">
        <v>93681.9766</v>
      </c>
      <c r="AG2282" s="153">
        <f>IFERROR(__xludf.DUMMYFUNCTION("TO_DATE(INT((AH2282/(60*60*24))+""1/1/1970""))"),43826.0)</f>
        <v>43826</v>
      </c>
      <c r="AH2282" s="156">
        <v>1.577424761E9</v>
      </c>
      <c r="AI2282" s="156">
        <v>116510.0049</v>
      </c>
    </row>
    <row r="2283">
      <c r="A2283" s="152">
        <v>1.5935472E9</v>
      </c>
      <c r="B2283" s="152">
        <v>145225.0796</v>
      </c>
      <c r="C2283" s="153">
        <f>IFERROR(__xludf.DUMMYFUNCTION("TO_DATE(INT((A2283/(60*60*24))+""1/1/1970""))"),44012.0)</f>
        <v>44012</v>
      </c>
      <c r="M2283" s="13">
        <v>1.55916E9</v>
      </c>
      <c r="N2283" s="13">
        <v>32757.4417</v>
      </c>
      <c r="P2283" s="152">
        <v>1.5462684E9</v>
      </c>
      <c r="Q2283" s="152">
        <v>159962.3565</v>
      </c>
      <c r="S2283" s="152">
        <v>1.5681456E9</v>
      </c>
      <c r="T2283" s="152">
        <v>10043.4827</v>
      </c>
      <c r="V2283" s="152">
        <v>1.5344604E9</v>
      </c>
      <c r="W2283" s="152">
        <v>96298.4837</v>
      </c>
      <c r="Y2283" s="152">
        <v>1.5306588E9</v>
      </c>
      <c r="Z2283" s="152">
        <v>93681.9766</v>
      </c>
      <c r="AG2283" s="153">
        <f>IFERROR(__xludf.DUMMYFUNCTION("TO_DATE(INT((AH2283/(60*60*24))+""1/1/1970""))"),43826.0)</f>
        <v>43826</v>
      </c>
      <c r="AH2283" s="152">
        <v>1.57744062E9</v>
      </c>
      <c r="AI2283" s="152">
        <v>116510.0049</v>
      </c>
    </row>
    <row r="2284">
      <c r="A2284" s="156">
        <v>1.59361026E9</v>
      </c>
      <c r="B2284" s="156">
        <v>145863.6813</v>
      </c>
      <c r="C2284" s="153">
        <f>IFERROR(__xludf.DUMMYFUNCTION("TO_DATE(INT((A2284/(60*60*24))+""1/1/1970""))"),44013.0)</f>
        <v>44013</v>
      </c>
      <c r="M2284" s="13">
        <v>1.5592248E9</v>
      </c>
      <c r="N2284" s="13">
        <v>32709.7427</v>
      </c>
      <c r="P2284" s="156">
        <v>1.54629E9</v>
      </c>
      <c r="Q2284" s="156">
        <v>159962.3565</v>
      </c>
      <c r="S2284" s="156">
        <v>1.5682104E9</v>
      </c>
      <c r="T2284" s="156">
        <v>10041.6736</v>
      </c>
      <c r="V2284" s="156">
        <v>1.5344676E9</v>
      </c>
      <c r="W2284" s="156">
        <v>96301.7786</v>
      </c>
      <c r="Y2284" s="156">
        <v>1.5306804E9</v>
      </c>
      <c r="Z2284" s="156">
        <v>93556.1813</v>
      </c>
      <c r="AG2284" s="153">
        <f>IFERROR(__xludf.DUMMYFUNCTION("TO_DATE(INT((AH2284/(60*60*24))+""1/1/1970""))"),43826.0)</f>
        <v>43826</v>
      </c>
      <c r="AH2284" s="156">
        <v>1.577456424E9</v>
      </c>
      <c r="AI2284" s="156">
        <v>116510.0049</v>
      </c>
    </row>
    <row r="2285">
      <c r="A2285" s="152">
        <v>1.5936336E9</v>
      </c>
      <c r="B2285" s="152">
        <v>146239.3293</v>
      </c>
      <c r="C2285" s="153">
        <f>IFERROR(__xludf.DUMMYFUNCTION("TO_DATE(INT((A2285/(60*60*24))+""1/1/1970""))"),44013.0)</f>
        <v>44013</v>
      </c>
      <c r="M2285" s="13">
        <v>1.5592464E9</v>
      </c>
      <c r="N2285" s="13">
        <v>32709.7427</v>
      </c>
      <c r="P2285" s="152">
        <v>1.5463188E9</v>
      </c>
      <c r="Q2285" s="152">
        <v>162415.594</v>
      </c>
      <c r="S2285" s="152">
        <v>1.568232E9</v>
      </c>
      <c r="T2285" s="152">
        <v>10041.6736</v>
      </c>
      <c r="V2285" s="152">
        <v>1.5345072E9</v>
      </c>
      <c r="W2285" s="152">
        <v>96445.0865</v>
      </c>
      <c r="Y2285" s="152">
        <v>1.53072E9</v>
      </c>
      <c r="Z2285" s="152">
        <v>93556.1813</v>
      </c>
      <c r="AG2285" s="153">
        <f>IFERROR(__xludf.DUMMYFUNCTION("TO_DATE(INT((AH2285/(60*60*24))+""1/1/1970""))"),43826.0)</f>
        <v>43826</v>
      </c>
      <c r="AH2285" s="152">
        <v>1.57747224E9</v>
      </c>
      <c r="AI2285" s="152">
        <v>117356.4981</v>
      </c>
    </row>
    <row r="2286">
      <c r="A2286" s="156">
        <v>1.59369666E9</v>
      </c>
      <c r="B2286" s="156">
        <v>148024.1271</v>
      </c>
      <c r="C2286" s="153">
        <f>IFERROR(__xludf.DUMMYFUNCTION("TO_DATE(INT((A2286/(60*60*24))+""1/1/1970""))"),44014.0)</f>
        <v>44014</v>
      </c>
      <c r="M2286" s="13">
        <v>1.5593112E9</v>
      </c>
      <c r="N2286" s="13">
        <v>32583.62</v>
      </c>
      <c r="P2286" s="156">
        <v>1.5464412E9</v>
      </c>
      <c r="Q2286" s="156">
        <v>162403.319</v>
      </c>
      <c r="S2286" s="156">
        <v>1.5682968E9</v>
      </c>
      <c r="T2286" s="156">
        <v>10040.3969</v>
      </c>
      <c r="V2286" s="156">
        <v>1.5345396E9</v>
      </c>
      <c r="W2286" s="156">
        <v>96792.1866</v>
      </c>
      <c r="Y2286" s="156">
        <v>1.5307452E9</v>
      </c>
      <c r="Z2286" s="156">
        <v>93556.1813</v>
      </c>
      <c r="AG2286" s="153">
        <f>IFERROR(__xludf.DUMMYFUNCTION("TO_DATE(INT((AH2286/(60*60*24))+""1/1/1970""))"),43826.0)</f>
        <v>43826</v>
      </c>
      <c r="AH2286" s="156">
        <v>1.577488864E9</v>
      </c>
      <c r="AI2286" s="156">
        <v>116872.6581</v>
      </c>
    </row>
    <row r="2287">
      <c r="A2287" s="152">
        <v>1.59372E9</v>
      </c>
      <c r="B2287" s="152">
        <v>147042.2771</v>
      </c>
      <c r="C2287" s="153">
        <f>IFERROR(__xludf.DUMMYFUNCTION("TO_DATE(INT((A2287/(60*60*24))+""1/1/1970""))"),44014.0)</f>
        <v>44014</v>
      </c>
      <c r="M2287" s="13">
        <v>1.5593328E9</v>
      </c>
      <c r="N2287" s="13">
        <v>32583.62</v>
      </c>
      <c r="P2287" s="152">
        <v>1.5464628E9</v>
      </c>
      <c r="Q2287" s="152">
        <v>162403.319</v>
      </c>
      <c r="S2287" s="152">
        <v>1.5683184E9</v>
      </c>
      <c r="T2287" s="152">
        <v>10040.3969</v>
      </c>
      <c r="V2287" s="152">
        <v>1.534716E9</v>
      </c>
      <c r="W2287" s="152">
        <v>96777.1482</v>
      </c>
      <c r="Y2287" s="152">
        <v>1.5307596E9</v>
      </c>
      <c r="Z2287" s="152">
        <v>93548.6119</v>
      </c>
      <c r="AG2287" s="153">
        <f>IFERROR(__xludf.DUMMYFUNCTION("TO_DATE(INT((AH2287/(60*60*24))+""1/1/1970""))"),43826.0)</f>
        <v>43826</v>
      </c>
      <c r="AH2287" s="152">
        <v>1.57749112E9</v>
      </c>
      <c r="AI2287" s="152">
        <v>116872.6581</v>
      </c>
    </row>
    <row r="2288">
      <c r="A2288" s="156">
        <v>1.59404226E9</v>
      </c>
      <c r="B2288" s="156">
        <v>149056.6897</v>
      </c>
      <c r="C2288" s="153">
        <f>IFERROR(__xludf.DUMMYFUNCTION("TO_DATE(INT((A2288/(60*60*24))+""1/1/1970""))"),44018.0)</f>
        <v>44018</v>
      </c>
      <c r="M2288" s="13">
        <v>1.5593472E9</v>
      </c>
      <c r="N2288" s="13">
        <v>32625.9665</v>
      </c>
      <c r="P2288" s="156">
        <v>1.5464916E9</v>
      </c>
      <c r="Q2288" s="156">
        <v>162553.0014</v>
      </c>
      <c r="S2288" s="156">
        <v>1.5683832E9</v>
      </c>
      <c r="T2288" s="156">
        <v>10027.2522</v>
      </c>
      <c r="V2288" s="156">
        <v>1.5347196E9</v>
      </c>
      <c r="W2288" s="156">
        <v>96779.2045</v>
      </c>
      <c r="Y2288" s="156">
        <v>1.5307992E9</v>
      </c>
      <c r="Z2288" s="156">
        <v>93548.6119</v>
      </c>
      <c r="AG2288" s="153">
        <f>IFERROR(__xludf.DUMMYFUNCTION("TO_DATE(INT((AH2288/(60*60*24))+""1/1/1970""))"),43827.0)</f>
        <v>43827</v>
      </c>
      <c r="AH2288" s="156">
        <v>1.577504717E9</v>
      </c>
      <c r="AI2288" s="156">
        <v>116872.6581</v>
      </c>
    </row>
    <row r="2289">
      <c r="A2289" s="152">
        <v>1.5940656E9</v>
      </c>
      <c r="B2289" s="152">
        <v>149305.5566</v>
      </c>
      <c r="C2289" s="153">
        <f>IFERROR(__xludf.DUMMYFUNCTION("TO_DATE(INT((A2289/(60*60*24))+""1/1/1970""))"),44018.0)</f>
        <v>44018</v>
      </c>
      <c r="M2289" s="13">
        <v>1.5594336E9</v>
      </c>
      <c r="N2289" s="13">
        <v>32625.9665</v>
      </c>
      <c r="P2289" s="152">
        <v>1.5465312E9</v>
      </c>
      <c r="Q2289" s="152">
        <v>162553.0014</v>
      </c>
      <c r="S2289" s="152">
        <v>1.5684048E9</v>
      </c>
      <c r="T2289" s="152">
        <v>10027.2522</v>
      </c>
      <c r="V2289" s="152">
        <v>1.5347556E9</v>
      </c>
      <c r="W2289" s="152">
        <v>96620.5223</v>
      </c>
      <c r="Y2289" s="152">
        <v>1.5308316E9</v>
      </c>
      <c r="Z2289" s="152">
        <v>93548.6119</v>
      </c>
      <c r="AG2289" s="153">
        <f>IFERROR(__xludf.DUMMYFUNCTION("TO_DATE(INT((AH2289/(60*60*24))+""1/1/1970""))"),43827.0)</f>
        <v>43827</v>
      </c>
      <c r="AH2289" s="152">
        <v>1.577521557E9</v>
      </c>
      <c r="AI2289" s="152">
        <v>116872.6581</v>
      </c>
    </row>
    <row r="2290">
      <c r="A2290" s="156">
        <v>1.59412866E9</v>
      </c>
      <c r="B2290" s="156">
        <v>148422.7836</v>
      </c>
      <c r="C2290" s="153">
        <f>IFERROR(__xludf.DUMMYFUNCTION("TO_DATE(INT((A2290/(60*60*24))+""1/1/1970""))"),44019.0)</f>
        <v>44019</v>
      </c>
      <c r="M2290" s="13">
        <v>1.55952E9</v>
      </c>
      <c r="N2290" s="13">
        <v>32672.6889</v>
      </c>
      <c r="P2290" s="156">
        <v>1.5465492E9</v>
      </c>
      <c r="Q2290" s="156">
        <v>162553.0014</v>
      </c>
      <c r="S2290" s="156">
        <v>1.5684192E9</v>
      </c>
      <c r="T2290" s="156">
        <v>10035.5168</v>
      </c>
      <c r="V2290" s="156">
        <v>1.5347952E9</v>
      </c>
      <c r="W2290" s="156">
        <v>97109.5645</v>
      </c>
      <c r="Y2290" s="156">
        <v>1.5308388E9</v>
      </c>
      <c r="Z2290" s="156">
        <v>93317.5667</v>
      </c>
      <c r="AG2290" s="153">
        <f>IFERROR(__xludf.DUMMYFUNCTION("TO_DATE(INT((AH2290/(60*60*24))+""1/1/1970""))"),43827.0)</f>
        <v>43827</v>
      </c>
      <c r="AH2290" s="156">
        <v>1.577537462E9</v>
      </c>
      <c r="AI2290" s="156">
        <v>116872.6581</v>
      </c>
    </row>
    <row r="2291">
      <c r="A2291" s="152">
        <v>1.594152E9</v>
      </c>
      <c r="B2291" s="152">
        <v>147770.0951</v>
      </c>
      <c r="C2291" s="153">
        <f>IFERROR(__xludf.DUMMYFUNCTION("TO_DATE(INT((A2291/(60*60*24))+""1/1/1970""))"),44019.0)</f>
        <v>44019</v>
      </c>
      <c r="M2291" s="13">
        <v>1.5595704E9</v>
      </c>
      <c r="N2291" s="13">
        <v>32672.6889</v>
      </c>
      <c r="P2291" s="152">
        <v>1.546578E9</v>
      </c>
      <c r="Q2291" s="152">
        <v>162987.4941</v>
      </c>
      <c r="S2291" s="152">
        <v>1.568592E9</v>
      </c>
      <c r="T2291" s="152">
        <v>10039.8905</v>
      </c>
      <c r="V2291" s="152">
        <v>1.534806E9</v>
      </c>
      <c r="W2291" s="152">
        <v>97260.3287</v>
      </c>
      <c r="Y2291" s="152">
        <v>1.5308784E9</v>
      </c>
      <c r="Z2291" s="152">
        <v>93317.5667</v>
      </c>
      <c r="AG2291" s="153">
        <f>IFERROR(__xludf.DUMMYFUNCTION("TO_DATE(INT((AH2291/(60*60*24))+""1/1/1970""))"),43827.0)</f>
        <v>43827</v>
      </c>
      <c r="AH2291" s="152">
        <v>1.577553522E9</v>
      </c>
      <c r="AI2291" s="152">
        <v>116872.6581</v>
      </c>
    </row>
    <row r="2292">
      <c r="A2292" s="156">
        <v>1.59421506E9</v>
      </c>
      <c r="B2292" s="156">
        <v>148084.7004</v>
      </c>
      <c r="C2292" s="153">
        <f>IFERROR(__xludf.DUMMYFUNCTION("TO_DATE(INT((A2292/(60*60*24))+""1/1/1970""))"),44020.0)</f>
        <v>44020</v>
      </c>
      <c r="M2292" s="13">
        <v>1.559592E9</v>
      </c>
      <c r="N2292" s="13">
        <v>32672.6889</v>
      </c>
      <c r="P2292" s="156">
        <v>1.5466176E9</v>
      </c>
      <c r="Q2292" s="156">
        <v>162987.4941</v>
      </c>
      <c r="S2292" s="156">
        <v>1.5686424E9</v>
      </c>
      <c r="T2292" s="156">
        <v>10039.8905</v>
      </c>
      <c r="V2292" s="156">
        <v>1.5348348E9</v>
      </c>
      <c r="W2292" s="156">
        <v>97295.9663</v>
      </c>
      <c r="Y2292" s="156">
        <v>1.5309108E9</v>
      </c>
      <c r="Z2292" s="156">
        <v>93317.5667</v>
      </c>
      <c r="AG2292" s="153">
        <f>IFERROR(__xludf.DUMMYFUNCTION("TO_DATE(INT((AH2292/(60*60*24))+""1/1/1970""))"),43827.0)</f>
        <v>43827</v>
      </c>
      <c r="AH2292" s="156">
        <v>1.577569366E9</v>
      </c>
      <c r="AI2292" s="156">
        <v>116872.6581</v>
      </c>
    </row>
    <row r="2293">
      <c r="A2293" s="152">
        <v>1.5942384E9</v>
      </c>
      <c r="B2293" s="152">
        <v>148897.0393</v>
      </c>
      <c r="C2293" s="153">
        <f>IFERROR(__xludf.DUMMYFUNCTION("TO_DATE(INT((A2293/(60*60*24))+""1/1/1970""))"),44020.0)</f>
        <v>44020</v>
      </c>
      <c r="M2293" s="13">
        <v>1.5596568E9</v>
      </c>
      <c r="N2293" s="13">
        <v>32663.7427</v>
      </c>
      <c r="P2293" s="152">
        <v>1.5466356E9</v>
      </c>
      <c r="Q2293" s="152">
        <v>162987.4941</v>
      </c>
      <c r="S2293" s="152">
        <v>1.568664E9</v>
      </c>
      <c r="T2293" s="152">
        <v>10039.8905</v>
      </c>
      <c r="V2293" s="152">
        <v>1.5348744E9</v>
      </c>
      <c r="W2293" s="152">
        <v>97542.3258</v>
      </c>
      <c r="Y2293" s="152">
        <v>1.5309216E9</v>
      </c>
      <c r="Z2293" s="152">
        <v>92923.6003</v>
      </c>
      <c r="AG2293" s="153">
        <f>IFERROR(__xludf.DUMMYFUNCTION("TO_DATE(INT((AH2293/(60*60*24))+""1/1/1970""))"),43827.0)</f>
        <v>43827</v>
      </c>
      <c r="AH2293" s="152">
        <v>1.577576973E9</v>
      </c>
      <c r="AI2293" s="152">
        <v>116872.6581</v>
      </c>
    </row>
    <row r="2294">
      <c r="A2294" s="156">
        <v>1.59430146E9</v>
      </c>
      <c r="B2294" s="156">
        <v>149272.6873</v>
      </c>
      <c r="C2294" s="153">
        <f>IFERROR(__xludf.DUMMYFUNCTION("TO_DATE(INT((A2294/(60*60*24))+""1/1/1970""))"),44021.0)</f>
        <v>44021</v>
      </c>
      <c r="M2294" s="13">
        <v>1.5596784E9</v>
      </c>
      <c r="N2294" s="13">
        <v>32663.7427</v>
      </c>
      <c r="P2294" s="156">
        <v>1.5466644E9</v>
      </c>
      <c r="Q2294" s="156">
        <v>162661.5789</v>
      </c>
      <c r="S2294" s="156">
        <v>1.5687288E9</v>
      </c>
      <c r="T2294" s="156">
        <v>10039.3224</v>
      </c>
      <c r="V2294" s="156">
        <v>1.5348924E9</v>
      </c>
      <c r="W2294" s="156">
        <v>97490.6433</v>
      </c>
      <c r="Y2294" s="156">
        <v>1.5310872E9</v>
      </c>
      <c r="Z2294" s="156">
        <v>92923.6003</v>
      </c>
      <c r="AG2294" s="153">
        <f>IFERROR(__xludf.DUMMYFUNCTION("TO_DATE(INT((AH2294/(60*60*24))+""1/1/1970""))"),43828.0)</f>
        <v>43828</v>
      </c>
      <c r="AH2294" s="156">
        <v>1.577589459E9</v>
      </c>
      <c r="AI2294" s="156">
        <v>116872.6581</v>
      </c>
    </row>
    <row r="2295">
      <c r="A2295" s="152">
        <v>1.5943248E9</v>
      </c>
      <c r="B2295" s="152">
        <v>148051.8312</v>
      </c>
      <c r="C2295" s="153">
        <f>IFERROR(__xludf.DUMMYFUNCTION("TO_DATE(INT((A2295/(60*60*24))+""1/1/1970""))"),44021.0)</f>
        <v>44021</v>
      </c>
      <c r="M2295" s="13">
        <v>1.5597432E9</v>
      </c>
      <c r="N2295" s="13">
        <v>32534.2417</v>
      </c>
      <c r="P2295" s="152">
        <v>1.5468732E9</v>
      </c>
      <c r="Q2295" s="152">
        <v>162661.5789</v>
      </c>
      <c r="S2295" s="152">
        <v>1.5687504E9</v>
      </c>
      <c r="T2295" s="152">
        <v>10039.3224</v>
      </c>
      <c r="V2295" s="152">
        <v>1.534914E9</v>
      </c>
      <c r="W2295" s="152">
        <v>97372.6875</v>
      </c>
      <c r="Y2295" s="152">
        <v>1.5310908E9</v>
      </c>
      <c r="Z2295" s="152">
        <v>92923.6003</v>
      </c>
      <c r="AG2295" s="153">
        <f>IFERROR(__xludf.DUMMYFUNCTION("TO_DATE(INT((AH2295/(60*60*24))+""1/1/1970""))"),43828.0)</f>
        <v>43828</v>
      </c>
      <c r="AH2295" s="152">
        <v>1.577605265E9</v>
      </c>
      <c r="AI2295" s="152">
        <v>116872.6581</v>
      </c>
    </row>
    <row r="2296">
      <c r="A2296" s="156">
        <v>1.59438786E9</v>
      </c>
      <c r="B2296" s="156">
        <v>148155.1344</v>
      </c>
      <c r="C2296" s="153">
        <f>IFERROR(__xludf.DUMMYFUNCTION("TO_DATE(INT((A2296/(60*60*24))+""1/1/1970""))"),44022.0)</f>
        <v>44022</v>
      </c>
      <c r="M2296" s="13">
        <v>1.5597648E9</v>
      </c>
      <c r="N2296" s="13">
        <v>32534.2417</v>
      </c>
      <c r="P2296" s="156">
        <v>1.5468948E9</v>
      </c>
      <c r="Q2296" s="156">
        <v>162661.5789</v>
      </c>
      <c r="S2296" s="156">
        <v>1.5688152E9</v>
      </c>
      <c r="T2296" s="156">
        <v>10039.6432</v>
      </c>
      <c r="V2296" s="156">
        <v>1.5349536E9</v>
      </c>
      <c r="W2296" s="156">
        <v>97352.4868</v>
      </c>
      <c r="Y2296" s="156">
        <v>1.5311268E9</v>
      </c>
      <c r="Z2296" s="156">
        <v>92890.0789</v>
      </c>
      <c r="AG2296" s="153">
        <f>IFERROR(__xludf.DUMMYFUNCTION("TO_DATE(INT((AH2296/(60*60*24))+""1/1/1970""))"),43828.0)</f>
        <v>43828</v>
      </c>
      <c r="AH2296" s="156">
        <v>1.577621061E9</v>
      </c>
      <c r="AI2296" s="156">
        <v>116872.6581</v>
      </c>
    </row>
    <row r="2297">
      <c r="A2297" s="152">
        <v>1.5944112E9</v>
      </c>
      <c r="B2297" s="152">
        <v>149559.119</v>
      </c>
      <c r="C2297" s="153">
        <f>IFERROR(__xludf.DUMMYFUNCTION("TO_DATE(INT((A2297/(60*60*24))+""1/1/1970""))"),44022.0)</f>
        <v>44022</v>
      </c>
      <c r="M2297" s="13">
        <v>1.5598296E9</v>
      </c>
      <c r="N2297" s="13">
        <v>32434.2798</v>
      </c>
      <c r="P2297" s="152">
        <v>1.5469236E9</v>
      </c>
      <c r="Q2297" s="152">
        <v>162488.4821</v>
      </c>
      <c r="S2297" s="152">
        <v>1.5688368E9</v>
      </c>
      <c r="T2297" s="152">
        <v>10039.6432</v>
      </c>
      <c r="V2297" s="152">
        <v>1.5349788E9</v>
      </c>
      <c r="W2297" s="152">
        <v>97357.7935</v>
      </c>
      <c r="Y2297" s="152">
        <v>1.5311664E9</v>
      </c>
      <c r="Z2297" s="152">
        <v>92890.0789</v>
      </c>
      <c r="AG2297" s="153">
        <f>IFERROR(__xludf.DUMMYFUNCTION("TO_DATE(INT((AH2297/(60*60*24))+""1/1/1970""))"),43828.0)</f>
        <v>43828</v>
      </c>
      <c r="AH2297" s="152">
        <v>1.577636957E9</v>
      </c>
      <c r="AI2297" s="152">
        <v>116872.6581</v>
      </c>
    </row>
    <row r="2298">
      <c r="A2298" s="156">
        <v>1.59464706E9</v>
      </c>
      <c r="B2298" s="156">
        <v>150841.018</v>
      </c>
      <c r="C2298" s="153">
        <f>IFERROR(__xludf.DUMMYFUNCTION("TO_DATE(INT((A2298/(60*60*24))+""1/1/1970""))"),44025.0)</f>
        <v>44025</v>
      </c>
      <c r="M2298" s="13">
        <v>1.5598512E9</v>
      </c>
      <c r="N2298" s="13">
        <v>32434.2798</v>
      </c>
      <c r="P2298" s="156">
        <v>1.5469632E9</v>
      </c>
      <c r="Q2298" s="156">
        <v>162488.4821</v>
      </c>
      <c r="S2298" s="156">
        <v>1.5689016E9</v>
      </c>
      <c r="T2298" s="156">
        <v>10031.2958</v>
      </c>
      <c r="V2298" s="156">
        <v>1.5349932E9</v>
      </c>
      <c r="W2298" s="156">
        <v>96845.3495</v>
      </c>
      <c r="Y2298" s="156">
        <v>1.5311772E9</v>
      </c>
      <c r="Z2298" s="156">
        <v>92890.0789</v>
      </c>
      <c r="AG2298" s="153">
        <f>IFERROR(__xludf.DUMMYFUNCTION("TO_DATE(INT((AH2298/(60*60*24))+""1/1/1970""))"),43828.0)</f>
        <v>43828</v>
      </c>
      <c r="AH2298" s="156">
        <v>1.57765351E9</v>
      </c>
      <c r="AI2298" s="156">
        <v>116872.6581</v>
      </c>
    </row>
    <row r="2299">
      <c r="A2299" s="152">
        <v>1.5946704E9</v>
      </c>
      <c r="B2299" s="152">
        <v>148267.8288</v>
      </c>
      <c r="C2299" s="153">
        <f>IFERROR(__xludf.DUMMYFUNCTION("TO_DATE(INT((A2299/(60*60*24))+""1/1/1970""))"),44025.0)</f>
        <v>44025</v>
      </c>
      <c r="M2299" s="13">
        <v>1.559916E9</v>
      </c>
      <c r="N2299" s="13">
        <v>32527.6055</v>
      </c>
      <c r="P2299" s="152">
        <v>1.5469812E9</v>
      </c>
      <c r="Q2299" s="152">
        <v>162488.4821</v>
      </c>
      <c r="S2299" s="152">
        <v>1.5689232E9</v>
      </c>
      <c r="T2299" s="152">
        <v>10031.2958</v>
      </c>
      <c r="V2299" s="152">
        <v>1.5350328E9</v>
      </c>
      <c r="W2299" s="152">
        <v>96801.5768</v>
      </c>
      <c r="Y2299" s="152">
        <v>1.531206E9</v>
      </c>
      <c r="Z2299" s="152">
        <v>92859.0806</v>
      </c>
      <c r="AG2299" s="153">
        <f>IFERROR(__xludf.DUMMYFUNCTION("TO_DATE(INT((AH2299/(60*60*24))+""1/1/1970""))"),43828.0)</f>
        <v>43828</v>
      </c>
      <c r="AH2299" s="152">
        <v>1.577663871E9</v>
      </c>
      <c r="AI2299" s="152">
        <v>116872.6581</v>
      </c>
    </row>
    <row r="2300">
      <c r="A2300" s="156">
        <v>1.59473346E9</v>
      </c>
      <c r="B2300" s="156">
        <v>147535.3151</v>
      </c>
      <c r="C2300" s="153">
        <f>IFERROR(__xludf.DUMMYFUNCTION("TO_DATE(INT((A2300/(60*60*24))+""1/1/1970""))"),44026.0)</f>
        <v>44026</v>
      </c>
      <c r="M2300" s="13">
        <v>1.5599376E9</v>
      </c>
      <c r="N2300" s="13">
        <v>32527.6055</v>
      </c>
      <c r="P2300" s="156">
        <v>1.54701E9</v>
      </c>
      <c r="Q2300" s="156">
        <v>162379.7219</v>
      </c>
      <c r="S2300" s="156">
        <v>1.568988E9</v>
      </c>
      <c r="T2300" s="156">
        <v>10032.0255</v>
      </c>
      <c r="V2300" s="156">
        <v>1.5350652E9</v>
      </c>
      <c r="W2300" s="156">
        <v>96475.982</v>
      </c>
      <c r="Y2300" s="156">
        <v>1.5312456E9</v>
      </c>
      <c r="Z2300" s="156">
        <v>92859.0806</v>
      </c>
      <c r="AG2300" s="153">
        <f>IFERROR(__xludf.DUMMYFUNCTION("TO_DATE(INT((AH2300/(60*60*24))+""1/1/1970""))"),43829.0)</f>
        <v>43829</v>
      </c>
      <c r="AH2300" s="156">
        <v>1.577669687E9</v>
      </c>
      <c r="AI2300" s="156">
        <v>116872.6581</v>
      </c>
    </row>
    <row r="2301">
      <c r="A2301" s="152">
        <v>1.5947568E9</v>
      </c>
      <c r="B2301" s="152">
        <v>150183.6339</v>
      </c>
      <c r="C2301" s="153">
        <f>IFERROR(__xludf.DUMMYFUNCTION("TO_DATE(INT((A2301/(60*60*24))+""1/1/1970""))"),44026.0)</f>
        <v>44026</v>
      </c>
      <c r="M2301" s="13">
        <v>1.559952E9</v>
      </c>
      <c r="N2301" s="13">
        <v>32628.2104</v>
      </c>
      <c r="P2301" s="152">
        <v>1.5470496E9</v>
      </c>
      <c r="Q2301" s="152">
        <v>162379.7219</v>
      </c>
      <c r="S2301" s="152">
        <v>1.5690096E9</v>
      </c>
      <c r="T2301" s="152">
        <v>10032.0255</v>
      </c>
      <c r="V2301" s="152">
        <v>1.5350724E9</v>
      </c>
      <c r="W2301" s="152">
        <v>96522.7996</v>
      </c>
      <c r="Y2301" s="152">
        <v>1.5312636E9</v>
      </c>
      <c r="Z2301" s="152">
        <v>92859.0806</v>
      </c>
      <c r="AG2301" s="153">
        <f>IFERROR(__xludf.DUMMYFUNCTION("TO_DATE(INT((AH2301/(60*60*24))+""1/1/1970""))"),43829.0)</f>
        <v>43829</v>
      </c>
      <c r="AH2301" s="152">
        <v>1.57768648E9</v>
      </c>
      <c r="AI2301" s="152">
        <v>116872.6581</v>
      </c>
    </row>
    <row r="2302">
      <c r="A2302" s="156">
        <v>1.59481986E9</v>
      </c>
      <c r="B2302" s="156">
        <v>151855.2677</v>
      </c>
      <c r="C2302" s="153">
        <f>IFERROR(__xludf.DUMMYFUNCTION("TO_DATE(INT((A2302/(60*60*24))+""1/1/1970""))"),44027.0)</f>
        <v>44027</v>
      </c>
      <c r="M2302" s="13">
        <v>1.5600384E9</v>
      </c>
      <c r="N2302" s="13">
        <v>32628.2104</v>
      </c>
      <c r="P2302" s="156">
        <v>1.5470676E9</v>
      </c>
      <c r="Q2302" s="156">
        <v>162379.7219</v>
      </c>
      <c r="S2302" s="156">
        <v>1.569024E9</v>
      </c>
      <c r="T2302" s="156">
        <v>10029.7176</v>
      </c>
      <c r="V2302" s="156">
        <v>1.535112E9</v>
      </c>
      <c r="W2302" s="156">
        <v>96341.6025</v>
      </c>
      <c r="Y2302" s="156">
        <v>1.5312852E9</v>
      </c>
      <c r="Z2302" s="156">
        <v>93057.6858</v>
      </c>
      <c r="AG2302" s="153">
        <f>IFERROR(__xludf.DUMMYFUNCTION("TO_DATE(INT((AH2302/(60*60*24))+""1/1/1970""))"),43829.0)</f>
        <v>43829</v>
      </c>
      <c r="AH2302" s="156">
        <v>1.577702303E9</v>
      </c>
      <c r="AI2302" s="156">
        <v>116872.6581</v>
      </c>
    </row>
    <row r="2303">
      <c r="A2303" s="152">
        <v>1.5948432E9</v>
      </c>
      <c r="B2303" s="152">
        <v>151559.4449</v>
      </c>
      <c r="C2303" s="153">
        <f>IFERROR(__xludf.DUMMYFUNCTION("TO_DATE(INT((A2303/(60*60*24))+""1/1/1970""))"),44027.0)</f>
        <v>44027</v>
      </c>
      <c r="M2303" s="13">
        <v>1.5601248E9</v>
      </c>
      <c r="N2303" s="13">
        <v>32609.5377</v>
      </c>
      <c r="P2303" s="152">
        <v>1.5470964E9</v>
      </c>
      <c r="Q2303" s="152">
        <v>162500.3721</v>
      </c>
      <c r="S2303" s="152">
        <v>1.5691968E9</v>
      </c>
      <c r="T2303" s="152">
        <v>10028.6053</v>
      </c>
      <c r="V2303" s="152">
        <v>1.5351444E9</v>
      </c>
      <c r="W2303" s="152">
        <v>96361.8572</v>
      </c>
      <c r="Y2303" s="152">
        <v>1.5313248E9</v>
      </c>
      <c r="Z2303" s="152">
        <v>93057.6858</v>
      </c>
      <c r="AG2303" s="153">
        <f>IFERROR(__xludf.DUMMYFUNCTION("TO_DATE(INT((AH2303/(60*60*24))+""1/1/1970""))"),43829.0)</f>
        <v>43829</v>
      </c>
      <c r="AH2303" s="152">
        <v>1.57771812E9</v>
      </c>
      <c r="AI2303" s="152">
        <v>116445.5181</v>
      </c>
    </row>
    <row r="2304">
      <c r="A2304" s="156">
        <v>1.59490626E9</v>
      </c>
      <c r="B2304" s="156">
        <v>150686.0631</v>
      </c>
      <c r="C2304" s="153">
        <f>IFERROR(__xludf.DUMMYFUNCTION("TO_DATE(INT((A2304/(60*60*24))+""1/1/1970""))"),44028.0)</f>
        <v>44028</v>
      </c>
      <c r="M2304" s="13">
        <v>1.5601752E9</v>
      </c>
      <c r="N2304" s="13">
        <v>32609.5377</v>
      </c>
      <c r="P2304" s="156">
        <v>1.547136E9</v>
      </c>
      <c r="Q2304" s="156">
        <v>162500.3721</v>
      </c>
      <c r="S2304" s="156">
        <v>1.5692472E9</v>
      </c>
      <c r="T2304" s="156">
        <v>10028.6053</v>
      </c>
      <c r="V2304" s="156">
        <v>1.5353208E9</v>
      </c>
      <c r="W2304" s="156">
        <v>96309.6819</v>
      </c>
      <c r="Y2304" s="156">
        <v>1.53135E9</v>
      </c>
      <c r="Z2304" s="156">
        <v>93057.6858</v>
      </c>
      <c r="AG2304" s="153">
        <f>IFERROR(__xludf.DUMMYFUNCTION("TO_DATE(INT((AH2304/(60*60*24))+""1/1/1970""))"),43829.0)</f>
        <v>43829</v>
      </c>
      <c r="AH2304" s="156">
        <v>1.577733923E9</v>
      </c>
      <c r="AI2304" s="156">
        <v>116318.3481</v>
      </c>
    </row>
    <row r="2305">
      <c r="A2305" s="152">
        <v>1.5949296E9</v>
      </c>
      <c r="B2305" s="152">
        <v>151061.7112</v>
      </c>
      <c r="C2305" s="153">
        <f>IFERROR(__xludf.DUMMYFUNCTION("TO_DATE(INT((A2305/(60*60*24))+""1/1/1970""))"),44028.0)</f>
        <v>44028</v>
      </c>
      <c r="M2305" s="13">
        <v>1.5601968E9</v>
      </c>
      <c r="N2305" s="13">
        <v>32609.5377</v>
      </c>
      <c r="P2305" s="152">
        <v>1.547154E9</v>
      </c>
      <c r="Q2305" s="152">
        <v>162500.3721</v>
      </c>
      <c r="S2305" s="152">
        <v>1.5692688E9</v>
      </c>
      <c r="T2305" s="152">
        <v>10028.6053</v>
      </c>
      <c r="V2305" s="152">
        <v>1.5353244E9</v>
      </c>
      <c r="W2305" s="152">
        <v>96280.7007</v>
      </c>
      <c r="Y2305" s="152">
        <v>1.5313644E9</v>
      </c>
      <c r="Z2305" s="152">
        <v>93441.9202</v>
      </c>
      <c r="AG2305" s="153">
        <f>IFERROR(__xludf.DUMMYFUNCTION("TO_DATE(INT((AH2305/(60*60*24))+""1/1/1970""))"),43829.0)</f>
        <v>43829</v>
      </c>
      <c r="AH2305" s="152">
        <v>1.577749717E9</v>
      </c>
      <c r="AI2305" s="152">
        <v>116254.0881</v>
      </c>
    </row>
    <row r="2306">
      <c r="A2306" s="156">
        <v>1.59499266E9</v>
      </c>
      <c r="B2306" s="156">
        <v>151432.6636</v>
      </c>
      <c r="C2306" s="153">
        <f>IFERROR(__xludf.DUMMYFUNCTION("TO_DATE(INT((A2306/(60*60*24))+""1/1/1970""))"),44029.0)</f>
        <v>44029</v>
      </c>
      <c r="M2306" s="13">
        <v>1.5602616E9</v>
      </c>
      <c r="N2306" s="13">
        <v>32545.0903</v>
      </c>
      <c r="P2306" s="156">
        <v>1.5471828E9</v>
      </c>
      <c r="Q2306" s="156">
        <v>162330.4113</v>
      </c>
      <c r="S2306" s="156">
        <v>1.5693336E9</v>
      </c>
      <c r="T2306" s="156">
        <v>10025.6851</v>
      </c>
      <c r="V2306" s="156">
        <v>1.5353604E9</v>
      </c>
      <c r="W2306" s="156">
        <v>96342.7929</v>
      </c>
      <c r="Y2306" s="156">
        <v>1.531404E9</v>
      </c>
      <c r="Z2306" s="156">
        <v>93441.9202</v>
      </c>
      <c r="AG2306" s="153">
        <f>IFERROR(__xludf.DUMMYFUNCTION("TO_DATE(INT((AH2306/(60*60*24))+""1/1/1970""))"),43829.0)</f>
        <v>43829</v>
      </c>
      <c r="AH2306" s="156">
        <v>1.577750396E9</v>
      </c>
      <c r="AI2306" s="156">
        <v>116254.0881</v>
      </c>
    </row>
    <row r="2307">
      <c r="A2307" s="152">
        <v>1.595016E9</v>
      </c>
      <c r="B2307" s="152">
        <v>151498.402</v>
      </c>
      <c r="C2307" s="153">
        <f>IFERROR(__xludf.DUMMYFUNCTION("TO_DATE(INT((A2307/(60*60*24))+""1/1/1970""))"),44029.0)</f>
        <v>44029</v>
      </c>
      <c r="M2307" s="13">
        <v>1.5602832E9</v>
      </c>
      <c r="N2307" s="13">
        <v>32545.0903</v>
      </c>
      <c r="P2307" s="152">
        <v>1.5472224E9</v>
      </c>
      <c r="Q2307" s="152">
        <v>162330.4113</v>
      </c>
      <c r="S2307" s="152">
        <v>1.5693552E9</v>
      </c>
      <c r="T2307" s="152">
        <v>10025.6851</v>
      </c>
      <c r="V2307" s="152">
        <v>1.5354E9</v>
      </c>
      <c r="W2307" s="152">
        <v>95938.9361</v>
      </c>
      <c r="Y2307" s="152">
        <v>1.5314364E9</v>
      </c>
      <c r="Z2307" s="152">
        <v>93441.9202</v>
      </c>
      <c r="AG2307" s="153">
        <f>IFERROR(__xludf.DUMMYFUNCTION("TO_DATE(INT((AH2307/(60*60*24))+""1/1/1970""))"),43830.0)</f>
        <v>43830</v>
      </c>
      <c r="AH2307" s="152">
        <v>1.577765931E9</v>
      </c>
      <c r="AI2307" s="152">
        <v>116254.0881</v>
      </c>
    </row>
    <row r="2308">
      <c r="A2308" s="156">
        <v>1.59525186E9</v>
      </c>
      <c r="B2308" s="156">
        <v>151498.402</v>
      </c>
      <c r="C2308" s="153">
        <f>IFERROR(__xludf.DUMMYFUNCTION("TO_DATE(INT((A2308/(60*60*24))+""1/1/1970""))"),44032.0)</f>
        <v>44032</v>
      </c>
      <c r="M2308" s="13">
        <v>1.560348E9</v>
      </c>
      <c r="N2308" s="13">
        <v>32545.9134</v>
      </c>
      <c r="P2308" s="156">
        <v>1.5472404E9</v>
      </c>
      <c r="Q2308" s="156">
        <v>162330.4113</v>
      </c>
      <c r="S2308" s="156">
        <v>1.56942E9</v>
      </c>
      <c r="T2308" s="156">
        <v>10023.683</v>
      </c>
      <c r="V2308" s="156">
        <v>1.5354108E9</v>
      </c>
      <c r="W2308" s="156">
        <v>95947.1874</v>
      </c>
      <c r="Y2308" s="156">
        <v>1.5314436E9</v>
      </c>
      <c r="Z2308" s="156">
        <v>93516.8928</v>
      </c>
      <c r="AG2308" s="153">
        <f>IFERROR(__xludf.DUMMYFUNCTION("TO_DATE(INT((AH2308/(60*60*24))+""1/1/1970""))"),43830.0)</f>
        <v>43830</v>
      </c>
      <c r="AH2308" s="156">
        <v>1.577783071E9</v>
      </c>
      <c r="AI2308" s="156">
        <v>116254.0881</v>
      </c>
    </row>
    <row r="2309">
      <c r="A2309" s="152">
        <v>1.5952752E9</v>
      </c>
      <c r="B2309" s="152">
        <v>152719.2582</v>
      </c>
      <c r="C2309" s="153">
        <f>IFERROR(__xludf.DUMMYFUNCTION("TO_DATE(INT((A2309/(60*60*24))+""1/1/1970""))"),44032.0)</f>
        <v>44032</v>
      </c>
      <c r="M2309" s="13">
        <v>1.5603696E9</v>
      </c>
      <c r="N2309" s="13">
        <v>32545.9134</v>
      </c>
      <c r="P2309" s="152">
        <v>1.5472692E9</v>
      </c>
      <c r="Q2309" s="152">
        <v>162515.5808</v>
      </c>
      <c r="S2309" s="152">
        <v>1.5694416E9</v>
      </c>
      <c r="T2309" s="152">
        <v>10023.683</v>
      </c>
      <c r="V2309" s="152">
        <v>1.5354396E9</v>
      </c>
      <c r="W2309" s="152">
        <v>95957.182</v>
      </c>
      <c r="Y2309" s="152">
        <v>1.5314832E9</v>
      </c>
      <c r="Z2309" s="152">
        <v>93516.8928</v>
      </c>
      <c r="AG2309" s="153">
        <f>IFERROR(__xludf.DUMMYFUNCTION("TO_DATE(INT((AH2309/(60*60*24))+""1/1/1970""))"),43830.0)</f>
        <v>43830</v>
      </c>
      <c r="AH2309" s="152">
        <v>1.577798872E9</v>
      </c>
      <c r="AI2309" s="152">
        <v>116254.0881</v>
      </c>
    </row>
    <row r="2310">
      <c r="A2310" s="156">
        <v>1.59533826E9</v>
      </c>
      <c r="B2310" s="156">
        <v>153597.3355</v>
      </c>
      <c r="C2310" s="153">
        <f>IFERROR(__xludf.DUMMYFUNCTION("TO_DATE(INT((A2310/(60*60*24))+""1/1/1970""))"),44033.0)</f>
        <v>44033</v>
      </c>
      <c r="M2310" s="13">
        <v>1.5604344E9</v>
      </c>
      <c r="N2310" s="13">
        <v>32559.6426</v>
      </c>
      <c r="P2310" s="156">
        <v>1.547478E9</v>
      </c>
      <c r="Q2310" s="156">
        <v>162515.5808</v>
      </c>
      <c r="S2310" s="156">
        <v>1.5695064E9</v>
      </c>
      <c r="T2310" s="156">
        <v>10026.9063</v>
      </c>
      <c r="V2310" s="156">
        <v>1.5354792E9</v>
      </c>
      <c r="W2310" s="156">
        <v>95500.4302</v>
      </c>
      <c r="Y2310" s="156">
        <v>1.5315156E9</v>
      </c>
      <c r="Z2310" s="156">
        <v>93516.8928</v>
      </c>
      <c r="AG2310" s="153">
        <f>IFERROR(__xludf.DUMMYFUNCTION("TO_DATE(INT((AH2310/(60*60*24))+""1/1/1970""))"),43830.0)</f>
        <v>43830</v>
      </c>
      <c r="AH2310" s="156">
        <v>1.57781472E9</v>
      </c>
      <c r="AI2310" s="156">
        <v>116370.9883</v>
      </c>
    </row>
    <row r="2311">
      <c r="A2311" s="152">
        <v>1.5953616E9</v>
      </c>
      <c r="B2311" s="152">
        <v>153043.2547</v>
      </c>
      <c r="C2311" s="153">
        <f>IFERROR(__xludf.DUMMYFUNCTION("TO_DATE(INT((A2311/(60*60*24))+""1/1/1970""))"),44033.0)</f>
        <v>44033</v>
      </c>
      <c r="M2311" s="13">
        <v>1.560456E9</v>
      </c>
      <c r="N2311" s="13">
        <v>32559.6426</v>
      </c>
      <c r="P2311" s="152">
        <v>1.5474996E9</v>
      </c>
      <c r="Q2311" s="152">
        <v>162515.5808</v>
      </c>
      <c r="S2311" s="152">
        <v>1.569528E9</v>
      </c>
      <c r="T2311" s="152">
        <v>10026.9063</v>
      </c>
      <c r="V2311" s="152">
        <v>1.5354972E9</v>
      </c>
      <c r="W2311" s="152">
        <v>95633.3649</v>
      </c>
      <c r="Y2311" s="152">
        <v>1.5315264E9</v>
      </c>
      <c r="Z2311" s="152">
        <v>93362.6223</v>
      </c>
      <c r="AG2311" s="153">
        <f>IFERROR(__xludf.DUMMYFUNCTION("TO_DATE(INT((AH2311/(60*60*24))+""1/1/1970""))"),43830.0)</f>
        <v>43830</v>
      </c>
      <c r="AH2311" s="152">
        <v>1.577830595E9</v>
      </c>
      <c r="AI2311" s="152">
        <v>116501.3542</v>
      </c>
    </row>
    <row r="2312">
      <c r="A2312" s="156">
        <v>1.59542466E9</v>
      </c>
      <c r="B2312" s="156">
        <v>152874.213</v>
      </c>
      <c r="C2312" s="153">
        <f>IFERROR(__xludf.DUMMYFUNCTION("TO_DATE(INT((A2312/(60*60*24))+""1/1/1970""))"),44034.0)</f>
        <v>44034</v>
      </c>
      <c r="M2312" s="13">
        <v>1.5605208E9</v>
      </c>
      <c r="N2312" s="13">
        <v>32683.0929</v>
      </c>
      <c r="P2312" s="156">
        <v>1.5475284E9</v>
      </c>
      <c r="Q2312" s="156">
        <v>162391.7946</v>
      </c>
      <c r="S2312" s="156">
        <v>1.5695928E9</v>
      </c>
      <c r="T2312" s="156">
        <v>10029.7634</v>
      </c>
      <c r="V2312" s="156">
        <v>1.5355188E9</v>
      </c>
      <c r="W2312" s="156">
        <v>95636.4066</v>
      </c>
      <c r="Y2312" s="156">
        <v>1.531692E9</v>
      </c>
      <c r="Z2312" s="156">
        <v>93362.6223</v>
      </c>
      <c r="AG2312" s="153">
        <f>IFERROR(__xludf.DUMMYFUNCTION("TO_DATE(INT((AH2312/(60*60*24))+""1/1/1970""))"),43830.0)</f>
        <v>43830</v>
      </c>
      <c r="AH2312" s="156">
        <v>1.57783669E9</v>
      </c>
      <c r="AI2312" s="156">
        <v>116501.3542</v>
      </c>
    </row>
    <row r="2313">
      <c r="A2313" s="152">
        <v>1.595448E9</v>
      </c>
      <c r="B2313" s="152">
        <v>153911.9408</v>
      </c>
      <c r="C2313" s="153">
        <f>IFERROR(__xludf.DUMMYFUNCTION("TO_DATE(INT((A2313/(60*60*24))+""1/1/1970""))"),44034.0)</f>
        <v>44034</v>
      </c>
      <c r="M2313" s="13">
        <v>1.5605424E9</v>
      </c>
      <c r="N2313" s="13">
        <v>32683.0929</v>
      </c>
      <c r="P2313" s="152">
        <v>1.547568E9</v>
      </c>
      <c r="Q2313" s="152">
        <v>162391.7946</v>
      </c>
      <c r="S2313" s="152">
        <v>1.5696144E9</v>
      </c>
      <c r="T2313" s="152">
        <v>10029.7634</v>
      </c>
      <c r="V2313" s="152">
        <v>1.5355584E9</v>
      </c>
      <c r="W2313" s="152">
        <v>95280.6996</v>
      </c>
      <c r="Y2313" s="152">
        <v>1.5316956E9</v>
      </c>
      <c r="Z2313" s="152">
        <v>93362.6223</v>
      </c>
      <c r="AG2313" s="153">
        <f>IFERROR(__xludf.DUMMYFUNCTION("TO_DATE(INT((AH2313/(60*60*24))+""1/1/1970""))"),43831.0)</f>
        <v>43831</v>
      </c>
      <c r="AH2313" s="152">
        <v>1.577849068E9</v>
      </c>
      <c r="AI2313" s="152">
        <v>116501.3542</v>
      </c>
    </row>
    <row r="2314">
      <c r="A2314" s="156">
        <v>1.59551106E9</v>
      </c>
      <c r="B2314" s="156">
        <v>153663.0739</v>
      </c>
      <c r="C2314" s="153">
        <f>IFERROR(__xludf.DUMMYFUNCTION("TO_DATE(INT((A2314/(60*60*24))+""1/1/1970""))"),44035.0)</f>
        <v>44035</v>
      </c>
      <c r="M2314" s="13">
        <v>1.5605568E9</v>
      </c>
      <c r="N2314" s="13">
        <v>32675.4751</v>
      </c>
      <c r="P2314" s="156">
        <v>1.547586E9</v>
      </c>
      <c r="Q2314" s="156">
        <v>162391.7946</v>
      </c>
      <c r="S2314" s="156">
        <v>1.5696288E9</v>
      </c>
      <c r="T2314" s="156">
        <v>10017.3739</v>
      </c>
      <c r="V2314" s="156">
        <v>1.5355836E9</v>
      </c>
      <c r="W2314" s="156">
        <v>95031.6769</v>
      </c>
      <c r="Y2314" s="156">
        <v>1.5317316E9</v>
      </c>
      <c r="Z2314" s="156">
        <v>93416.3286</v>
      </c>
      <c r="AG2314" s="153">
        <f>IFERROR(__xludf.DUMMYFUNCTION("TO_DATE(INT((AH2314/(60*60*24))+""1/1/1970""))"),43831.0)</f>
        <v>43831</v>
      </c>
      <c r="AH2314" s="156">
        <v>1.577864859E9</v>
      </c>
      <c r="AI2314" s="156">
        <v>116501.3542</v>
      </c>
    </row>
    <row r="2315">
      <c r="A2315" s="152">
        <v>1.5955344E9</v>
      </c>
      <c r="B2315" s="152">
        <v>152080.6565</v>
      </c>
      <c r="C2315" s="153">
        <f>IFERROR(__xludf.DUMMYFUNCTION("TO_DATE(INT((A2315/(60*60*24))+""1/1/1970""))"),44035.0)</f>
        <v>44035</v>
      </c>
      <c r="M2315" s="13">
        <v>1.5606432E9</v>
      </c>
      <c r="N2315" s="13">
        <v>32675.4751</v>
      </c>
      <c r="P2315" s="152">
        <v>1.5476148E9</v>
      </c>
      <c r="Q2315" s="152">
        <v>162408.7541</v>
      </c>
      <c r="S2315" s="152">
        <v>1.5698016E9</v>
      </c>
      <c r="T2315" s="152">
        <v>10017.5562</v>
      </c>
      <c r="V2315" s="152">
        <v>1.535598E9</v>
      </c>
      <c r="W2315" s="152">
        <v>95033.2571</v>
      </c>
      <c r="Y2315" s="152">
        <v>1.5317712E9</v>
      </c>
      <c r="Z2315" s="152">
        <v>93416.3286</v>
      </c>
      <c r="AG2315" s="153">
        <f>IFERROR(__xludf.DUMMYFUNCTION("TO_DATE(INT((AH2315/(60*60*24))+""1/1/1970""))"),43831.0)</f>
        <v>43831</v>
      </c>
      <c r="AH2315" s="152">
        <v>1.577880915E9</v>
      </c>
      <c r="AI2315" s="152">
        <v>116501.3542</v>
      </c>
    </row>
    <row r="2316">
      <c r="A2316" s="156">
        <v>1.59559746E9</v>
      </c>
      <c r="B2316" s="156">
        <v>151033.5376</v>
      </c>
      <c r="C2316" s="153">
        <f>IFERROR(__xludf.DUMMYFUNCTION("TO_DATE(INT((A2316/(60*60*24))+""1/1/1970""))"),44036.0)</f>
        <v>44036</v>
      </c>
      <c r="M2316" s="13">
        <v>1.5607296E9</v>
      </c>
      <c r="N2316" s="13">
        <v>32706.197</v>
      </c>
      <c r="P2316" s="156">
        <v>1.5476544E9</v>
      </c>
      <c r="Q2316" s="156">
        <v>162408.7541</v>
      </c>
      <c r="S2316" s="156">
        <v>1.569852E9</v>
      </c>
      <c r="T2316" s="156">
        <v>10017.5562</v>
      </c>
      <c r="V2316" s="156">
        <v>1.5356376E9</v>
      </c>
      <c r="W2316" s="156">
        <v>95088.0343</v>
      </c>
      <c r="Y2316" s="156">
        <v>1.531782E9</v>
      </c>
      <c r="Z2316" s="156">
        <v>93416.3286</v>
      </c>
      <c r="AG2316" s="153">
        <f>IFERROR(__xludf.DUMMYFUNCTION("TO_DATE(INT((AH2316/(60*60*24))+""1/1/1970""))"),43831.0)</f>
        <v>43831</v>
      </c>
      <c r="AH2316" s="156">
        <v>1.577896798E9</v>
      </c>
      <c r="AI2316" s="156">
        <v>116501.3542</v>
      </c>
    </row>
    <row r="2317">
      <c r="A2317" s="152">
        <v>1.5956208E9</v>
      </c>
      <c r="B2317" s="152">
        <v>151103.9716</v>
      </c>
      <c r="C2317" s="153">
        <f>IFERROR(__xludf.DUMMYFUNCTION("TO_DATE(INT((A2317/(60*60*24))+""1/1/1970""))"),44036.0)</f>
        <v>44036</v>
      </c>
      <c r="M2317" s="13">
        <v>1.56078E9</v>
      </c>
      <c r="N2317" s="13">
        <v>32706.197</v>
      </c>
      <c r="P2317" s="152">
        <v>1.5476724E9</v>
      </c>
      <c r="Q2317" s="152">
        <v>162408.7541</v>
      </c>
      <c r="S2317" s="152">
        <v>1.5698736E9</v>
      </c>
      <c r="T2317" s="152">
        <v>10017.5562</v>
      </c>
      <c r="V2317" s="152">
        <v>1.53567E9</v>
      </c>
      <c r="W2317" s="152">
        <v>94853.9023</v>
      </c>
      <c r="Y2317" s="152">
        <v>1.5318108E9</v>
      </c>
      <c r="Z2317" s="152">
        <v>93197.8989</v>
      </c>
      <c r="AG2317" s="153">
        <f>IFERROR(__xludf.DUMMYFUNCTION("TO_DATE(INT((AH2317/(60*60*24))+""1/1/1970""))"),43831.0)</f>
        <v>43831</v>
      </c>
      <c r="AH2317" s="152">
        <v>1.577913164E9</v>
      </c>
      <c r="AI2317" s="152">
        <v>116501.3542</v>
      </c>
    </row>
    <row r="2318">
      <c r="A2318" s="156">
        <v>1.59585666E9</v>
      </c>
      <c r="B2318" s="156">
        <v>151317.6214</v>
      </c>
      <c r="C2318" s="153">
        <f>IFERROR(__xludf.DUMMYFUNCTION("TO_DATE(INT((A2318/(60*60*24))+""1/1/1970""))"),44039.0)</f>
        <v>44039</v>
      </c>
      <c r="M2318" s="13">
        <v>1.5608016E9</v>
      </c>
      <c r="N2318" s="13">
        <v>32706.197</v>
      </c>
      <c r="P2318" s="156">
        <v>1.5477012E9</v>
      </c>
      <c r="Q2318" s="156">
        <v>162474.8414</v>
      </c>
      <c r="S2318" s="156">
        <v>1.5699384E9</v>
      </c>
      <c r="T2318" s="156">
        <v>10028.5743</v>
      </c>
      <c r="V2318" s="156">
        <v>1.5356772E9</v>
      </c>
      <c r="W2318" s="156">
        <v>94807.2911</v>
      </c>
      <c r="Y2318" s="156">
        <v>1.5318504E9</v>
      </c>
      <c r="Z2318" s="156">
        <v>93197.8989</v>
      </c>
      <c r="AG2318" s="153">
        <f>IFERROR(__xludf.DUMMYFUNCTION("TO_DATE(INT((AH2318/(60*60*24))+""1/1/1970""))"),43831.0)</f>
        <v>43831</v>
      </c>
      <c r="AH2318" s="156">
        <v>1.577923038E9</v>
      </c>
      <c r="AI2318" s="156">
        <v>116501.3542</v>
      </c>
    </row>
    <row r="2319">
      <c r="A2319" s="152">
        <v>1.59588E9</v>
      </c>
      <c r="B2319" s="152">
        <v>152202.7421</v>
      </c>
      <c r="C2319" s="153">
        <f>IFERROR(__xludf.DUMMYFUNCTION("TO_DATE(INT((A2319/(60*60*24))+""1/1/1970""))"),44039.0)</f>
        <v>44039</v>
      </c>
      <c r="M2319" s="13">
        <v>1.5608664E9</v>
      </c>
      <c r="N2319" s="13">
        <v>32644.8067</v>
      </c>
      <c r="P2319" s="152">
        <v>1.5477408E9</v>
      </c>
      <c r="Q2319" s="152">
        <v>162474.8414</v>
      </c>
      <c r="S2319" s="152">
        <v>1.56996E9</v>
      </c>
      <c r="T2319" s="152">
        <v>10028.5743</v>
      </c>
      <c r="V2319" s="152">
        <v>1.5357168E9</v>
      </c>
      <c r="W2319" s="152">
        <v>94760.4291</v>
      </c>
      <c r="Y2319" s="152">
        <v>1.5318684E9</v>
      </c>
      <c r="Z2319" s="152">
        <v>93197.8989</v>
      </c>
      <c r="AG2319" s="153">
        <f>IFERROR(__xludf.DUMMYFUNCTION("TO_DATE(INT((AH2319/(60*60*24))+""1/1/1970""))"),43832.0)</f>
        <v>43832</v>
      </c>
      <c r="AH2319" s="152">
        <v>1.577930782E9</v>
      </c>
      <c r="AI2319" s="152">
        <v>116501.3542</v>
      </c>
    </row>
    <row r="2320">
      <c r="A2320" s="156">
        <v>1.59594306E9</v>
      </c>
      <c r="B2320" s="156">
        <v>151949.1797</v>
      </c>
      <c r="C2320" s="153">
        <f>IFERROR(__xludf.DUMMYFUNCTION("TO_DATE(INT((A2320/(60*60*24))+""1/1/1970""))"),44040.0)</f>
        <v>44040</v>
      </c>
      <c r="M2320" s="13">
        <v>1.560888E9</v>
      </c>
      <c r="N2320" s="13">
        <v>32644.8067</v>
      </c>
      <c r="P2320" s="156">
        <v>1.5477588E9</v>
      </c>
      <c r="Q2320" s="156">
        <v>162474.8414</v>
      </c>
      <c r="S2320" s="156">
        <v>1.5700248E9</v>
      </c>
      <c r="T2320" s="156">
        <v>10028.1487</v>
      </c>
      <c r="V2320" s="156">
        <v>1.5357492E9</v>
      </c>
      <c r="W2320" s="156">
        <v>94836.8259</v>
      </c>
      <c r="Y2320" s="156">
        <v>1.53189E9</v>
      </c>
      <c r="Z2320" s="156">
        <v>93599.4347</v>
      </c>
      <c r="AG2320" s="153">
        <f>IFERROR(__xludf.DUMMYFUNCTION("TO_DATE(INT((AH2320/(60*60*24))+""1/1/1970""))"),43832.0)</f>
        <v>43832</v>
      </c>
      <c r="AH2320" s="156">
        <v>1.577946634E9</v>
      </c>
      <c r="AI2320" s="156">
        <v>116501.3542</v>
      </c>
    </row>
    <row r="2321">
      <c r="A2321" s="152">
        <v>1.5959664E9</v>
      </c>
      <c r="B2321" s="152">
        <v>151240.144</v>
      </c>
      <c r="C2321" s="153">
        <f>IFERROR(__xludf.DUMMYFUNCTION("TO_DATE(INT((A2321/(60*60*24))+""1/1/1970""))"),44040.0)</f>
        <v>44040</v>
      </c>
      <c r="M2321" s="13">
        <v>1.5609528E9</v>
      </c>
      <c r="N2321" s="13">
        <v>32569.2601</v>
      </c>
      <c r="P2321" s="152">
        <v>1.5477876E9</v>
      </c>
      <c r="Q2321" s="152">
        <v>162372.9015</v>
      </c>
      <c r="S2321" s="152">
        <v>1.5700464E9</v>
      </c>
      <c r="T2321" s="152">
        <v>10028.1487</v>
      </c>
      <c r="V2321" s="152">
        <v>1.5359256E9</v>
      </c>
      <c r="W2321" s="152">
        <v>94920.8753</v>
      </c>
      <c r="Y2321" s="152">
        <v>1.5319296E9</v>
      </c>
      <c r="Z2321" s="152">
        <v>93599.4347</v>
      </c>
      <c r="AG2321" s="153">
        <f>IFERROR(__xludf.DUMMYFUNCTION("TO_DATE(INT((AH2321/(60*60*24))+""1/1/1970""))"),43832.0)</f>
        <v>43832</v>
      </c>
      <c r="AH2321" s="152">
        <v>1.577962425E9</v>
      </c>
      <c r="AI2321" s="152">
        <v>116501.3542</v>
      </c>
    </row>
    <row r="2322">
      <c r="A2322" s="156">
        <v>1.59602946E9</v>
      </c>
      <c r="B2322" s="156">
        <v>151733.1821</v>
      </c>
      <c r="C2322" s="153">
        <f>IFERROR(__xludf.DUMMYFUNCTION("TO_DATE(INT((A2322/(60*60*24))+""1/1/1970""))"),44041.0)</f>
        <v>44041</v>
      </c>
      <c r="M2322" s="13">
        <v>1.5609744E9</v>
      </c>
      <c r="N2322" s="13">
        <v>32569.2601</v>
      </c>
      <c r="P2322" s="156">
        <v>1.5478272E9</v>
      </c>
      <c r="Q2322" s="156">
        <v>162372.9015</v>
      </c>
      <c r="S2322" s="156">
        <v>1.5701112E9</v>
      </c>
      <c r="T2322" s="156">
        <v>10042.0597</v>
      </c>
      <c r="V2322" s="156">
        <v>1.5359292E9</v>
      </c>
      <c r="W2322" s="156">
        <v>94903.2143</v>
      </c>
      <c r="Y2322" s="156">
        <v>1.5319548E9</v>
      </c>
      <c r="Z2322" s="156">
        <v>93599.4347</v>
      </c>
      <c r="AG2322" s="153">
        <f>IFERROR(__xludf.DUMMYFUNCTION("TO_DATE(INT((AH2322/(60*60*24))+""1/1/1970""))"),43832.0)</f>
        <v>43832</v>
      </c>
      <c r="AH2322" s="156">
        <v>1.57797822E9</v>
      </c>
      <c r="AI2322" s="156">
        <v>116581.6075</v>
      </c>
    </row>
    <row r="2323">
      <c r="A2323" s="152">
        <v>1.5960528E9</v>
      </c>
      <c r="B2323" s="152">
        <v>153094.9063</v>
      </c>
      <c r="C2323" s="153">
        <f>IFERROR(__xludf.DUMMYFUNCTION("TO_DATE(INT((A2323/(60*60*24))+""1/1/1970""))"),44041.0)</f>
        <v>44041</v>
      </c>
      <c r="M2323" s="13">
        <v>1.5610392E9</v>
      </c>
      <c r="N2323" s="13">
        <v>32588.8304</v>
      </c>
      <c r="P2323" s="152">
        <v>1.5478452E9</v>
      </c>
      <c r="Q2323" s="152">
        <v>162372.9015</v>
      </c>
      <c r="S2323" s="152">
        <v>1.5701328E9</v>
      </c>
      <c r="T2323" s="152">
        <v>10042.0597</v>
      </c>
      <c r="V2323" s="152">
        <v>1.5359652E9</v>
      </c>
      <c r="W2323" s="152">
        <v>95006.3462</v>
      </c>
      <c r="Y2323" s="152">
        <v>1.5319692E9</v>
      </c>
      <c r="Z2323" s="152">
        <v>93659.629</v>
      </c>
      <c r="AG2323" s="153">
        <f>IFERROR(__xludf.DUMMYFUNCTION("TO_DATE(INT((AH2323/(60*60*24))+""1/1/1970""))"),43832.0)</f>
        <v>43832</v>
      </c>
      <c r="AH2323" s="152">
        <v>1.577994013E9</v>
      </c>
      <c r="AI2323" s="152">
        <v>116581.6075</v>
      </c>
    </row>
    <row r="2324">
      <c r="A2324" s="156">
        <v>1.59611586E9</v>
      </c>
      <c r="B2324" s="156">
        <v>151448.0652</v>
      </c>
      <c r="C2324" s="153">
        <f>IFERROR(__xludf.DUMMYFUNCTION("TO_DATE(INT((A2324/(60*60*24))+""1/1/1970""))"),44042.0)</f>
        <v>44042</v>
      </c>
      <c r="M2324" s="13">
        <v>1.5610608E9</v>
      </c>
      <c r="N2324" s="13">
        <v>32588.8304</v>
      </c>
      <c r="P2324" s="156">
        <v>1.547874E9</v>
      </c>
      <c r="Q2324" s="156">
        <v>162291.4227</v>
      </c>
      <c r="S2324" s="156">
        <v>1.5701976E9</v>
      </c>
      <c r="T2324" s="156">
        <v>10037.8762</v>
      </c>
      <c r="V2324" s="156">
        <v>1.5360048E9</v>
      </c>
      <c r="W2324" s="156">
        <v>94853.0848</v>
      </c>
      <c r="Y2324" s="156">
        <v>1.5320088E9</v>
      </c>
      <c r="Z2324" s="156">
        <v>93659.629</v>
      </c>
      <c r="AG2324" s="153">
        <f>IFERROR(__xludf.DUMMYFUNCTION("TO_DATE(INT((AH2324/(60*60*24))+""1/1/1970""))"),43832.0)</f>
        <v>43832</v>
      </c>
      <c r="AH2324" s="156">
        <v>1.57800952E9</v>
      </c>
      <c r="AI2324" s="156">
        <v>116581.6075</v>
      </c>
    </row>
    <row r="2325">
      <c r="A2325" s="152">
        <v>1.5961392E9</v>
      </c>
      <c r="B2325" s="152">
        <v>152550.2166</v>
      </c>
      <c r="C2325" s="153">
        <f>IFERROR(__xludf.DUMMYFUNCTION("TO_DATE(INT((A2325/(60*60*24))+""1/1/1970""))"),44042.0)</f>
        <v>44042</v>
      </c>
      <c r="M2325" s="13">
        <v>1.5611256E9</v>
      </c>
      <c r="N2325" s="13">
        <v>32667.2259</v>
      </c>
      <c r="P2325" s="152">
        <v>1.5481692E9</v>
      </c>
      <c r="Q2325" s="152">
        <v>162291.4227</v>
      </c>
      <c r="S2325" s="152">
        <v>1.5702192E9</v>
      </c>
      <c r="T2325" s="152">
        <v>10037.8762</v>
      </c>
      <c r="V2325" s="152">
        <v>1.5360156E9</v>
      </c>
      <c r="W2325" s="152">
        <v>94843.6713</v>
      </c>
      <c r="Y2325" s="152">
        <v>1.5320412E9</v>
      </c>
      <c r="Z2325" s="152">
        <v>93659.629</v>
      </c>
      <c r="AG2325" s="153">
        <f>IFERROR(__xludf.DUMMYFUNCTION("TO_DATE(INT((AH2325/(60*60*24))+""1/1/1970""))"),43833.0)</f>
        <v>43833</v>
      </c>
      <c r="AH2325" s="152">
        <v>1.578009904E9</v>
      </c>
      <c r="AI2325" s="152">
        <v>116581.6075</v>
      </c>
    </row>
    <row r="2326">
      <c r="A2326" s="156">
        <v>1.59620226E9</v>
      </c>
      <c r="B2326" s="156">
        <v>153263.9479</v>
      </c>
      <c r="C2326" s="153">
        <f>IFERROR(__xludf.DUMMYFUNCTION("TO_DATE(INT((A2326/(60*60*24))+""1/1/1970""))"),44043.0)</f>
        <v>44043</v>
      </c>
      <c r="M2326" s="13">
        <v>1.5611472E9</v>
      </c>
      <c r="N2326" s="13">
        <v>32667.2259</v>
      </c>
      <c r="P2326" s="156">
        <v>1.5481908E9</v>
      </c>
      <c r="Q2326" s="156">
        <v>162291.4227</v>
      </c>
      <c r="S2326" s="156">
        <v>1.5702336E9</v>
      </c>
      <c r="T2326" s="156">
        <v>10029.088</v>
      </c>
      <c r="V2326" s="156">
        <v>1.5360444E9</v>
      </c>
      <c r="W2326" s="156">
        <v>95080.3016</v>
      </c>
      <c r="Y2326" s="156">
        <v>1.5320484E9</v>
      </c>
      <c r="Z2326" s="156">
        <v>93587.1795</v>
      </c>
      <c r="AG2326" s="153">
        <f>IFERROR(__xludf.DUMMYFUNCTION("TO_DATE(INT((AH2326/(60*60*24))+""1/1/1970""))"),43833.0)</f>
        <v>43833</v>
      </c>
      <c r="AH2326" s="156">
        <v>1.578025947E9</v>
      </c>
      <c r="AI2326" s="156">
        <v>116581.6075</v>
      </c>
    </row>
    <row r="2327">
      <c r="A2327" s="152">
        <v>1.5962256E9</v>
      </c>
      <c r="B2327" s="152">
        <v>153752.2903</v>
      </c>
      <c r="C2327" s="153">
        <f>IFERROR(__xludf.DUMMYFUNCTION("TO_DATE(INT((A2327/(60*60*24))+""1/1/1970""))"),44043.0)</f>
        <v>44043</v>
      </c>
      <c r="M2327" s="13">
        <v>1.5611616E9</v>
      </c>
      <c r="N2327" s="13">
        <v>32757.9601</v>
      </c>
      <c r="P2327" s="152">
        <v>1.5482196E9</v>
      </c>
      <c r="Q2327" s="152">
        <v>162432.534</v>
      </c>
      <c r="S2327" s="152">
        <v>1.5704064E9</v>
      </c>
      <c r="T2327" s="152">
        <v>10029.185</v>
      </c>
      <c r="V2327" s="152">
        <v>1.536084E9</v>
      </c>
      <c r="W2327" s="152">
        <v>95440.7441</v>
      </c>
      <c r="Y2327" s="152">
        <v>1.532088E9</v>
      </c>
      <c r="Z2327" s="152">
        <v>93587.1795</v>
      </c>
      <c r="AG2327" s="153">
        <f>IFERROR(__xludf.DUMMYFUNCTION("TO_DATE(INT((AH2327/(60*60*24))+""1/1/1970""))"),43833.0)</f>
        <v>43833</v>
      </c>
      <c r="AH2327" s="152">
        <v>1.578043031E9</v>
      </c>
      <c r="AI2327" s="152">
        <v>116581.6075</v>
      </c>
    </row>
    <row r="2328">
      <c r="A2328" s="156">
        <v>1.59646146E9</v>
      </c>
      <c r="B2328" s="156">
        <v>154508.282</v>
      </c>
      <c r="C2328" s="153">
        <f>IFERROR(__xludf.DUMMYFUNCTION("TO_DATE(INT((A2328/(60*60*24))+""1/1/1970""))"),44046.0)</f>
        <v>44046</v>
      </c>
      <c r="M2328" s="13">
        <v>1.561248E9</v>
      </c>
      <c r="N2328" s="13">
        <v>32757.9601</v>
      </c>
      <c r="P2328" s="156">
        <v>1.5482592E9</v>
      </c>
      <c r="Q2328" s="156">
        <v>162432.534</v>
      </c>
      <c r="S2328" s="156">
        <v>1.5704568E9</v>
      </c>
      <c r="T2328" s="156">
        <v>10029.185</v>
      </c>
      <c r="V2328" s="156">
        <v>1.536102E9</v>
      </c>
      <c r="W2328" s="156">
        <v>95336.7474</v>
      </c>
      <c r="Y2328" s="156">
        <v>1.5321204E9</v>
      </c>
      <c r="Z2328" s="156">
        <v>93587.1795</v>
      </c>
      <c r="AG2328" s="153">
        <f>IFERROR(__xludf.DUMMYFUNCTION("TO_DATE(INT((AH2328/(60*60*24))+""1/1/1970""))"),43833.0)</f>
        <v>43833</v>
      </c>
      <c r="AH2328" s="156">
        <v>1.578058924E9</v>
      </c>
      <c r="AI2328" s="156">
        <v>116581.6075</v>
      </c>
    </row>
    <row r="2329">
      <c r="A2329" s="152">
        <v>1.5964848E9</v>
      </c>
      <c r="B2329" s="152">
        <v>154818.1917</v>
      </c>
      <c r="C2329" s="153">
        <f>IFERROR(__xludf.DUMMYFUNCTION("TO_DATE(INT((A2329/(60*60*24))+""1/1/1970""))"),44046.0)</f>
        <v>44046</v>
      </c>
      <c r="M2329" s="13">
        <v>1.5613344E9</v>
      </c>
      <c r="N2329" s="13">
        <v>32665.8258</v>
      </c>
      <c r="P2329" s="152">
        <v>1.5482772E9</v>
      </c>
      <c r="Q2329" s="152">
        <v>162432.534</v>
      </c>
      <c r="S2329" s="152">
        <v>1.5704784E9</v>
      </c>
      <c r="T2329" s="152">
        <v>10029.185</v>
      </c>
      <c r="V2329" s="152">
        <v>1.5361236E9</v>
      </c>
      <c r="W2329" s="152">
        <v>95281.3506</v>
      </c>
      <c r="Y2329" s="152">
        <v>1.5321312E9</v>
      </c>
      <c r="Z2329" s="152">
        <v>93098.0557</v>
      </c>
      <c r="AG2329" s="153">
        <f>IFERROR(__xludf.DUMMYFUNCTION("TO_DATE(INT((AH2329/(60*60*24))+""1/1/1970""))"),43833.0)</f>
        <v>43833</v>
      </c>
      <c r="AH2329" s="152">
        <v>1.57807476E9</v>
      </c>
      <c r="AI2329" s="152">
        <v>116581.6075</v>
      </c>
    </row>
    <row r="2330">
      <c r="A2330" s="156">
        <v>1.59654786E9</v>
      </c>
      <c r="B2330" s="156">
        <v>154485.2736</v>
      </c>
      <c r="C2330" s="153">
        <f>IFERROR(__xludf.DUMMYFUNCTION("TO_DATE(INT((A2330/(60*60*24))+""1/1/1970""))"),44047.0)</f>
        <v>44047</v>
      </c>
      <c r="M2330" s="13">
        <v>1.5613848E9</v>
      </c>
      <c r="N2330" s="13">
        <v>32665.8258</v>
      </c>
      <c r="P2330" s="156">
        <v>1.548306E9</v>
      </c>
      <c r="Q2330" s="156">
        <v>162542.8622</v>
      </c>
      <c r="S2330" s="156">
        <v>1.5705432E9</v>
      </c>
      <c r="T2330" s="156">
        <v>10034.3506</v>
      </c>
      <c r="V2330" s="156">
        <v>1.5361632E9</v>
      </c>
      <c r="W2330" s="156">
        <v>95087.8986</v>
      </c>
      <c r="Y2330" s="156">
        <v>1.5322968E9</v>
      </c>
      <c r="Z2330" s="156">
        <v>93098.0557</v>
      </c>
      <c r="AG2330" s="153">
        <f>IFERROR(__xludf.DUMMYFUNCTION("TO_DATE(INT((AH2330/(60*60*24))+""1/1/1970""))"),43833.0)</f>
        <v>43833</v>
      </c>
      <c r="AH2330" s="156">
        <v>1.578090851E9</v>
      </c>
      <c r="AI2330" s="156">
        <v>116581.6075</v>
      </c>
    </row>
    <row r="2331">
      <c r="A2331" s="152">
        <v>1.5965712E9</v>
      </c>
      <c r="B2331" s="152">
        <v>155414.533</v>
      </c>
      <c r="C2331" s="153">
        <f>IFERROR(__xludf.DUMMYFUNCTION("TO_DATE(INT((A2331/(60*60*24))+""1/1/1970""))"),44047.0)</f>
        <v>44047</v>
      </c>
      <c r="M2331" s="13">
        <v>1.5614064E9</v>
      </c>
      <c r="N2331" s="13">
        <v>32665.8258</v>
      </c>
      <c r="P2331" s="152">
        <v>1.5483456E9</v>
      </c>
      <c r="Q2331" s="152">
        <v>162542.8622</v>
      </c>
      <c r="S2331" s="152">
        <v>1.5705648E9</v>
      </c>
      <c r="T2331" s="152">
        <v>10034.3506</v>
      </c>
      <c r="V2331" s="152">
        <v>1.5361884E9</v>
      </c>
      <c r="W2331" s="152">
        <v>95064.7985</v>
      </c>
      <c r="Y2331" s="152">
        <v>1.5323004E9</v>
      </c>
      <c r="Z2331" s="152">
        <v>93098.0557</v>
      </c>
      <c r="AG2331" s="153">
        <f>IFERROR(__xludf.DUMMYFUNCTION("TO_DATE(INT((AH2331/(60*60*24))+""1/1/1970""))"),43833.0)</f>
        <v>43833</v>
      </c>
      <c r="AH2331" s="152">
        <v>1.578095932E9</v>
      </c>
      <c r="AI2331" s="152">
        <v>116581.6075</v>
      </c>
    </row>
    <row r="2332">
      <c r="A2332" s="156">
        <v>1.59663426E9</v>
      </c>
      <c r="B2332" s="156">
        <v>155994.4396</v>
      </c>
      <c r="C2332" s="153">
        <f>IFERROR(__xludf.DUMMYFUNCTION("TO_DATE(INT((A2332/(60*60*24))+""1/1/1970""))"),44048.0)</f>
        <v>44048</v>
      </c>
      <c r="M2332" s="13">
        <v>1.5614712E9</v>
      </c>
      <c r="N2332" s="13">
        <v>32722.4234</v>
      </c>
      <c r="P2332" s="156">
        <v>1.5483636E9</v>
      </c>
      <c r="Q2332" s="156">
        <v>162542.8622</v>
      </c>
      <c r="S2332" s="156">
        <v>1.5706296E9</v>
      </c>
      <c r="T2332" s="156">
        <v>10043.4427</v>
      </c>
      <c r="V2332" s="156">
        <v>1.5362028E9</v>
      </c>
      <c r="W2332" s="156">
        <v>94890.1604</v>
      </c>
      <c r="Y2332" s="156">
        <v>1.5323364E9</v>
      </c>
      <c r="Z2332" s="156">
        <v>92972.2604</v>
      </c>
      <c r="AG2332" s="153">
        <f>IFERROR(__xludf.DUMMYFUNCTION("TO_DATE(INT((AH2332/(60*60*24))+""1/1/1970""))"),43834.0)</f>
        <v>43834</v>
      </c>
      <c r="AH2332" s="156">
        <v>1.578107081E9</v>
      </c>
      <c r="AI2332" s="156">
        <v>116581.6075</v>
      </c>
    </row>
    <row r="2333">
      <c r="A2333" s="152">
        <v>1.5966576E9</v>
      </c>
      <c r="B2333" s="152">
        <v>156377.1311</v>
      </c>
      <c r="C2333" s="153">
        <f>IFERROR(__xludf.DUMMYFUNCTION("TO_DATE(INT((A2333/(60*60*24))+""1/1/1970""))"),44048.0)</f>
        <v>44048</v>
      </c>
      <c r="M2333" s="13">
        <v>1.5614928E9</v>
      </c>
      <c r="N2333" s="13">
        <v>32722.4234</v>
      </c>
      <c r="P2333" s="152">
        <v>1.5483924E9</v>
      </c>
      <c r="Q2333" s="152">
        <v>162750.0608</v>
      </c>
      <c r="S2333" s="152">
        <v>1.5706512E9</v>
      </c>
      <c r="T2333" s="152">
        <v>10043.4427</v>
      </c>
      <c r="V2333" s="152">
        <v>1.5362424E9</v>
      </c>
      <c r="W2333" s="152">
        <v>94761.4162</v>
      </c>
      <c r="Y2333" s="152">
        <v>1.532376E9</v>
      </c>
      <c r="Z2333" s="152">
        <v>92972.2604</v>
      </c>
      <c r="AG2333" s="153">
        <f>IFERROR(__xludf.DUMMYFUNCTION("TO_DATE(INT((AH2333/(60*60*24))+""1/1/1970""))"),43834.0)</f>
        <v>43834</v>
      </c>
      <c r="AH2333" s="152">
        <v>1.578123201E9</v>
      </c>
      <c r="AI2333" s="152">
        <v>116581.6075</v>
      </c>
    </row>
    <row r="2334">
      <c r="A2334" s="156">
        <v>1.59672066E9</v>
      </c>
      <c r="B2334" s="156">
        <v>156165.8291</v>
      </c>
      <c r="C2334" s="153">
        <f>IFERROR(__xludf.DUMMYFUNCTION("TO_DATE(INT((A2334/(60*60*24))+""1/1/1970""))"),44049.0)</f>
        <v>44049</v>
      </c>
      <c r="M2334" s="13">
        <v>1.5615576E9</v>
      </c>
      <c r="N2334" s="13">
        <v>32735.0011</v>
      </c>
      <c r="P2334" s="156">
        <v>1.548432E9</v>
      </c>
      <c r="Q2334" s="156">
        <v>162750.0608</v>
      </c>
      <c r="S2334" s="156">
        <v>1.570716E9</v>
      </c>
      <c r="T2334" s="156">
        <v>10041.5272</v>
      </c>
      <c r="V2334" s="156">
        <v>1.5362748E9</v>
      </c>
      <c r="W2334" s="156">
        <v>94454.9306</v>
      </c>
      <c r="Y2334" s="156">
        <v>1.5323868E9</v>
      </c>
      <c r="Z2334" s="156">
        <v>92972.2604</v>
      </c>
      <c r="AG2334" s="153">
        <f>IFERROR(__xludf.DUMMYFUNCTION("TO_DATE(INT((AH2334/(60*60*24))+""1/1/1970""))"),43834.0)</f>
        <v>43834</v>
      </c>
      <c r="AH2334" s="156">
        <v>1.578139286E9</v>
      </c>
      <c r="AI2334" s="156">
        <v>116581.6075</v>
      </c>
    </row>
    <row r="2335">
      <c r="A2335" s="152">
        <v>1.596744E9</v>
      </c>
      <c r="B2335" s="152">
        <v>157419.5544</v>
      </c>
      <c r="C2335" s="153">
        <f>IFERROR(__xludf.DUMMYFUNCTION("TO_DATE(INT((A2335/(60*60*24))+""1/1/1970""))"),44049.0)</f>
        <v>44049</v>
      </c>
      <c r="M2335" s="13">
        <v>1.5615792E9</v>
      </c>
      <c r="N2335" s="13">
        <v>32735.0011</v>
      </c>
      <c r="P2335" s="152">
        <v>1.54845E9</v>
      </c>
      <c r="Q2335" s="152">
        <v>162750.0608</v>
      </c>
      <c r="S2335" s="152">
        <v>1.5707376E9</v>
      </c>
      <c r="T2335" s="152">
        <v>10041.5272</v>
      </c>
      <c r="V2335" s="152">
        <v>1.536282E9</v>
      </c>
      <c r="W2335" s="152">
        <v>94474.3406</v>
      </c>
      <c r="Y2335" s="152">
        <v>1.5324156E9</v>
      </c>
      <c r="Z2335" s="152">
        <v>93309.6369</v>
      </c>
      <c r="AG2335" s="153">
        <f>IFERROR(__xludf.DUMMYFUNCTION("TO_DATE(INT((AH2335/(60*60*24))+""1/1/1970""))"),43834.0)</f>
        <v>43834</v>
      </c>
      <c r="AH2335" s="152">
        <v>1.578155241E9</v>
      </c>
      <c r="AI2335" s="152">
        <v>116581.6075</v>
      </c>
    </row>
    <row r="2336">
      <c r="A2336" s="156">
        <v>1.59680706E9</v>
      </c>
      <c r="B2336" s="156">
        <v>156879.5604</v>
      </c>
      <c r="C2336" s="153">
        <f>IFERROR(__xludf.DUMMYFUNCTION("TO_DATE(INT((A2336/(60*60*24))+""1/1/1970""))"),44050.0)</f>
        <v>44050</v>
      </c>
      <c r="M2336" s="13">
        <v>1.561644E9</v>
      </c>
      <c r="N2336" s="13">
        <v>32606.4199</v>
      </c>
      <c r="P2336" s="156">
        <v>1.5484788E9</v>
      </c>
      <c r="Q2336" s="156">
        <v>162663.3296</v>
      </c>
      <c r="S2336" s="156">
        <v>1.5708024E9</v>
      </c>
      <c r="T2336" s="156">
        <v>10035.4948</v>
      </c>
      <c r="V2336" s="156">
        <v>1.5363216E9</v>
      </c>
      <c r="W2336" s="156">
        <v>94694.1445</v>
      </c>
      <c r="Y2336" s="156">
        <v>1.5324552E9</v>
      </c>
      <c r="Z2336" s="156">
        <v>93309.6369</v>
      </c>
      <c r="AG2336" s="153">
        <f>IFERROR(__xludf.DUMMYFUNCTION("TO_DATE(INT((AH2336/(60*60*24))+""1/1/1970""))"),43834.0)</f>
        <v>43834</v>
      </c>
      <c r="AH2336" s="156">
        <v>1.57817104E9</v>
      </c>
      <c r="AI2336" s="156">
        <v>116581.6075</v>
      </c>
    </row>
    <row r="2337">
      <c r="A2337" s="152">
        <v>1.5968304E9</v>
      </c>
      <c r="B2337" s="152">
        <v>157532.2488</v>
      </c>
      <c r="C2337" s="153">
        <f>IFERROR(__xludf.DUMMYFUNCTION("TO_DATE(INT((A2337/(60*60*24))+""1/1/1970""))"),44050.0)</f>
        <v>44050</v>
      </c>
      <c r="M2337" s="13">
        <v>1.5616656E9</v>
      </c>
      <c r="N2337" s="13">
        <v>32606.4199</v>
      </c>
      <c r="P2337" s="152">
        <v>1.5486876E9</v>
      </c>
      <c r="Q2337" s="152">
        <v>162663.3296</v>
      </c>
      <c r="S2337" s="152">
        <v>1.570824E9</v>
      </c>
      <c r="T2337" s="152">
        <v>10035.4948</v>
      </c>
      <c r="V2337" s="152">
        <v>1.536354E9</v>
      </c>
      <c r="W2337" s="152">
        <v>94830.2328</v>
      </c>
      <c r="Y2337" s="152">
        <v>1.5324732E9</v>
      </c>
      <c r="Z2337" s="152">
        <v>93309.6369</v>
      </c>
      <c r="AG2337" s="153">
        <f>IFERROR(__xludf.DUMMYFUNCTION("TO_DATE(INT((AH2337/(60*60*24))+""1/1/1970""))"),43834.0)</f>
        <v>43834</v>
      </c>
      <c r="AH2337" s="152">
        <v>1.578181618E9</v>
      </c>
      <c r="AI2337" s="152">
        <v>116581.6075</v>
      </c>
    </row>
    <row r="2338">
      <c r="A2338" s="156">
        <v>1.59706626E9</v>
      </c>
      <c r="B2338" s="156">
        <v>157799.8981</v>
      </c>
      <c r="C2338" s="153">
        <f>IFERROR(__xludf.DUMMYFUNCTION("TO_DATE(INT((A2338/(60*60*24))+""1/1/1970""))"),44053.0)</f>
        <v>44053</v>
      </c>
      <c r="M2338" s="13">
        <v>1.5617304E9</v>
      </c>
      <c r="N2338" s="13">
        <v>32608.141</v>
      </c>
      <c r="P2338" s="156">
        <v>1.5487092E9</v>
      </c>
      <c r="Q2338" s="156">
        <v>162663.3296</v>
      </c>
      <c r="S2338" s="156">
        <v>1.5708384E9</v>
      </c>
      <c r="T2338" s="156">
        <v>9973.5613</v>
      </c>
      <c r="V2338" s="156">
        <v>1.5365304E9</v>
      </c>
      <c r="W2338" s="156">
        <v>94863.1568</v>
      </c>
      <c r="Y2338" s="156">
        <v>1.5324948E9</v>
      </c>
      <c r="Z2338" s="156">
        <v>93374.8774</v>
      </c>
      <c r="AG2338" s="153">
        <f>IFERROR(__xludf.DUMMYFUNCTION("TO_DATE(INT((AH2338/(60*60*24))+""1/1/1970""))"),43835.0)</f>
        <v>43835</v>
      </c>
      <c r="AH2338" s="156">
        <v>1.578188298E9</v>
      </c>
      <c r="AI2338" s="156">
        <v>116581.6075</v>
      </c>
    </row>
    <row r="2339">
      <c r="A2339" s="152">
        <v>1.5970896E9</v>
      </c>
      <c r="B2339" s="152">
        <v>158001.8089</v>
      </c>
      <c r="C2339" s="153">
        <f>IFERROR(__xludf.DUMMYFUNCTION("TO_DATE(INT((A2339/(60*60*24))+""1/1/1970""))"),44053.0)</f>
        <v>44053</v>
      </c>
      <c r="M2339" s="13">
        <v>1.561752E9</v>
      </c>
      <c r="N2339" s="13">
        <v>32608.141</v>
      </c>
      <c r="P2339" s="152">
        <v>1.548738E9</v>
      </c>
      <c r="Q2339" s="152">
        <v>162653.3732</v>
      </c>
      <c r="S2339" s="152">
        <v>1.5710112E9</v>
      </c>
      <c r="T2339" s="152">
        <v>9977.0735</v>
      </c>
      <c r="V2339" s="152">
        <v>1.536534E9</v>
      </c>
      <c r="W2339" s="152">
        <v>94821.444</v>
      </c>
      <c r="Y2339" s="152">
        <v>1.5325344E9</v>
      </c>
      <c r="Z2339" s="152">
        <v>93374.8774</v>
      </c>
      <c r="AG2339" s="153">
        <f>IFERROR(__xludf.DUMMYFUNCTION("TO_DATE(INT((AH2339/(60*60*24))+""1/1/1970""))"),43835.0)</f>
        <v>43835</v>
      </c>
      <c r="AH2339" s="152">
        <v>1.57820548E9</v>
      </c>
      <c r="AI2339" s="152">
        <v>116581.6075</v>
      </c>
    </row>
    <row r="2340">
      <c r="A2340" s="156">
        <v>1.59715266E9</v>
      </c>
      <c r="B2340" s="156">
        <v>158710.8446</v>
      </c>
      <c r="C2340" s="153">
        <f>IFERROR(__xludf.DUMMYFUNCTION("TO_DATE(INT((A2340/(60*60*24))+""1/1/1970""))"),44054.0)</f>
        <v>44054</v>
      </c>
      <c r="M2340" s="13">
        <v>1.5617664E9</v>
      </c>
      <c r="N2340" s="13">
        <v>32616.0986</v>
      </c>
      <c r="P2340" s="156">
        <v>1.5487776E9</v>
      </c>
      <c r="Q2340" s="156">
        <v>162653.3732</v>
      </c>
      <c r="S2340" s="156">
        <v>1.5710616E9</v>
      </c>
      <c r="T2340" s="156">
        <v>9977.0735</v>
      </c>
      <c r="V2340" s="156">
        <v>1.53657E9</v>
      </c>
      <c r="W2340" s="156">
        <v>94888.86</v>
      </c>
      <c r="Y2340" s="156">
        <v>1.5325596E9</v>
      </c>
      <c r="Z2340" s="156">
        <v>93374.8774</v>
      </c>
      <c r="AG2340" s="153">
        <f>IFERROR(__xludf.DUMMYFUNCTION("TO_DATE(INT((AH2340/(60*60*24))+""1/1/1970""))"),43835.0)</f>
        <v>43835</v>
      </c>
      <c r="AH2340" s="156">
        <v>1.578221514E9</v>
      </c>
      <c r="AI2340" s="156">
        <v>116581.6075</v>
      </c>
    </row>
    <row r="2341">
      <c r="A2341" s="152">
        <v>1.597176E9</v>
      </c>
      <c r="B2341" s="152">
        <v>156701.1275</v>
      </c>
      <c r="C2341" s="153">
        <f>IFERROR(__xludf.DUMMYFUNCTION("TO_DATE(INT((A2341/(60*60*24))+""1/1/1970""))"),44054.0)</f>
        <v>44054</v>
      </c>
      <c r="M2341" s="13">
        <v>1.5618528E9</v>
      </c>
      <c r="N2341" s="13">
        <v>32616.0986</v>
      </c>
      <c r="P2341" s="152">
        <v>1.5487956E9</v>
      </c>
      <c r="Q2341" s="152">
        <v>162653.3732</v>
      </c>
      <c r="S2341" s="152">
        <v>1.5710832E9</v>
      </c>
      <c r="T2341" s="152">
        <v>9977.0735</v>
      </c>
      <c r="V2341" s="152">
        <v>1.5366096E9</v>
      </c>
      <c r="W2341" s="152">
        <v>95007.129</v>
      </c>
      <c r="Y2341" s="152">
        <v>1.532574E9</v>
      </c>
      <c r="Z2341" s="152">
        <v>92985.2364</v>
      </c>
      <c r="AG2341" s="153">
        <f>IFERROR(__xludf.DUMMYFUNCTION("TO_DATE(INT((AH2341/(60*60*24))+""1/1/1970""))"),43835.0)</f>
        <v>43835</v>
      </c>
      <c r="AH2341" s="152">
        <v>1.578237421E9</v>
      </c>
      <c r="AI2341" s="152">
        <v>116581.6075</v>
      </c>
    </row>
    <row r="2342">
      <c r="A2342" s="156">
        <v>1.59723906E9</v>
      </c>
      <c r="B2342" s="156">
        <v>158119.1989</v>
      </c>
      <c r="C2342" s="153">
        <f>IFERROR(__xludf.DUMMYFUNCTION("TO_DATE(INT((A2342/(60*60*24))+""1/1/1970""))"),44055.0)</f>
        <v>44055</v>
      </c>
      <c r="M2342" s="13">
        <v>1.5619392E9</v>
      </c>
      <c r="N2342" s="13">
        <v>32456.5686</v>
      </c>
      <c r="P2342" s="156">
        <v>1.5488244E9</v>
      </c>
      <c r="Q2342" s="156">
        <v>162904.4472</v>
      </c>
      <c r="S2342" s="156">
        <v>1.571148E9</v>
      </c>
      <c r="T2342" s="156">
        <v>9982.7659</v>
      </c>
      <c r="V2342" s="156">
        <v>1.5366204E9</v>
      </c>
      <c r="W2342" s="156">
        <v>94967.5107</v>
      </c>
      <c r="Y2342" s="156">
        <v>1.5326136E9</v>
      </c>
      <c r="Z2342" s="156">
        <v>92985.2364</v>
      </c>
      <c r="AG2342" s="153">
        <f>IFERROR(__xludf.DUMMYFUNCTION("TO_DATE(INT((AH2342/(60*60*24))+""1/1/1970""))"),43835.0)</f>
        <v>43835</v>
      </c>
      <c r="AH2342" s="156">
        <v>1.57825331E9</v>
      </c>
      <c r="AI2342" s="156">
        <v>116581.6075</v>
      </c>
    </row>
    <row r="2343">
      <c r="A2343" s="152">
        <v>1.5972624E9</v>
      </c>
      <c r="B2343" s="152">
        <v>158879.8862</v>
      </c>
      <c r="C2343" s="153">
        <f>IFERROR(__xludf.DUMMYFUNCTION("TO_DATE(INT((A2343/(60*60*24))+""1/1/1970""))"),44055.0)</f>
        <v>44055</v>
      </c>
      <c r="M2343" s="13">
        <v>1.5619896E9</v>
      </c>
      <c r="N2343" s="13">
        <v>32456.5686</v>
      </c>
      <c r="P2343" s="152">
        <v>1.548864E9</v>
      </c>
      <c r="Q2343" s="152">
        <v>162904.4472</v>
      </c>
      <c r="S2343" s="152">
        <v>1.5711696E9</v>
      </c>
      <c r="T2343" s="152">
        <v>9982.7659</v>
      </c>
      <c r="V2343" s="152">
        <v>1.5366492E9</v>
      </c>
      <c r="W2343" s="152">
        <v>95239.283</v>
      </c>
      <c r="Y2343" s="152">
        <v>1.532646E9</v>
      </c>
      <c r="Z2343" s="152">
        <v>92985.2364</v>
      </c>
      <c r="AG2343" s="153">
        <f>IFERROR(__xludf.DUMMYFUNCTION("TO_DATE(INT((AH2343/(60*60*24))+""1/1/1970""))"),43835.0)</f>
        <v>43835</v>
      </c>
      <c r="AH2343" s="152">
        <v>1.578268716E9</v>
      </c>
      <c r="AI2343" s="152">
        <v>116581.6075</v>
      </c>
    </row>
    <row r="2344">
      <c r="A2344" s="156">
        <v>1.59732546E9</v>
      </c>
      <c r="B2344" s="156">
        <v>158452.5866</v>
      </c>
      <c r="C2344" s="153">
        <f>IFERROR(__xludf.DUMMYFUNCTION("TO_DATE(INT((A2344/(60*60*24))+""1/1/1970""))"),44056.0)</f>
        <v>44056</v>
      </c>
      <c r="M2344" s="13">
        <v>1.5620112E9</v>
      </c>
      <c r="N2344" s="13">
        <v>32456.5686</v>
      </c>
      <c r="P2344" s="156">
        <v>1.548882E9</v>
      </c>
      <c r="Q2344" s="156">
        <v>162904.4472</v>
      </c>
      <c r="S2344" s="156">
        <v>1.5712344E9</v>
      </c>
      <c r="T2344" s="156">
        <v>9969.9751</v>
      </c>
      <c r="V2344" s="156">
        <v>1.5366888E9</v>
      </c>
      <c r="W2344" s="156">
        <v>95306.6415</v>
      </c>
      <c r="Y2344" s="156">
        <v>1.5326532E9</v>
      </c>
      <c r="Z2344" s="156">
        <v>93668.2796</v>
      </c>
      <c r="AG2344" s="153">
        <f>IFERROR(__xludf.DUMMYFUNCTION("TO_DATE(INT((AH2344/(60*60*24))+""1/1/1970""))"),43836.0)</f>
        <v>43836</v>
      </c>
      <c r="AH2344" s="156">
        <v>1.578269194E9</v>
      </c>
      <c r="AI2344" s="156">
        <v>116581.6075</v>
      </c>
    </row>
    <row r="2345">
      <c r="A2345" s="152">
        <v>1.5973488E9</v>
      </c>
      <c r="B2345" s="152">
        <v>158593.4546</v>
      </c>
      <c r="C2345" s="153">
        <f>IFERROR(__xludf.DUMMYFUNCTION("TO_DATE(INT((A2345/(60*60*24))+""1/1/1970""))"),44056.0)</f>
        <v>44056</v>
      </c>
      <c r="M2345" s="13">
        <v>1.562076E9</v>
      </c>
      <c r="N2345" s="13">
        <v>32309.8175</v>
      </c>
      <c r="P2345" s="152">
        <v>1.5489108E9</v>
      </c>
      <c r="Q2345" s="152">
        <v>163080.68</v>
      </c>
      <c r="S2345" s="152">
        <v>1.571256E9</v>
      </c>
      <c r="T2345" s="152">
        <v>9969.9751</v>
      </c>
      <c r="V2345" s="152">
        <v>1.5367068E9</v>
      </c>
      <c r="W2345" s="152">
        <v>95363.0899</v>
      </c>
      <c r="Y2345" s="152">
        <v>1.5326928E9</v>
      </c>
      <c r="Z2345" s="152">
        <v>93668.2796</v>
      </c>
      <c r="AG2345" s="153">
        <f>IFERROR(__xludf.DUMMYFUNCTION("TO_DATE(INT((AH2345/(60*60*24))+""1/1/1970""))"),43836.0)</f>
        <v>43836</v>
      </c>
      <c r="AH2345" s="152">
        <v>1.578285181E9</v>
      </c>
      <c r="AI2345" s="152">
        <v>116581.6075</v>
      </c>
    </row>
    <row r="2346">
      <c r="A2346" s="156">
        <v>1.59741186E9</v>
      </c>
      <c r="B2346" s="156">
        <v>158386.8482</v>
      </c>
      <c r="C2346" s="153">
        <f>IFERROR(__xludf.DUMMYFUNCTION("TO_DATE(INT((A2346/(60*60*24))+""1/1/1970""))"),44057.0)</f>
        <v>44057</v>
      </c>
      <c r="M2346" s="13">
        <v>1.5620976E9</v>
      </c>
      <c r="N2346" s="13">
        <v>32309.8175</v>
      </c>
      <c r="P2346" s="156">
        <v>1.5489504E9</v>
      </c>
      <c r="Q2346" s="156">
        <v>163080.68</v>
      </c>
      <c r="S2346" s="156">
        <v>1.5713208E9</v>
      </c>
      <c r="T2346" s="156">
        <v>9965.0853</v>
      </c>
      <c r="V2346" s="156">
        <v>1.5367284E9</v>
      </c>
      <c r="W2346" s="156">
        <v>95271.8057</v>
      </c>
      <c r="Y2346" s="156">
        <v>1.5327252E9</v>
      </c>
      <c r="Z2346" s="156">
        <v>93668.2796</v>
      </c>
      <c r="AG2346" s="153">
        <f>IFERROR(__xludf.DUMMYFUNCTION("TO_DATE(INT((AH2346/(60*60*24))+""1/1/1970""))"),43836.0)</f>
        <v>43836</v>
      </c>
      <c r="AH2346" s="156">
        <v>1.578301298E9</v>
      </c>
      <c r="AI2346" s="156">
        <v>116581.6075</v>
      </c>
    </row>
    <row r="2347">
      <c r="A2347" s="152">
        <v>1.5974352E9</v>
      </c>
      <c r="B2347" s="152">
        <v>158598.1502</v>
      </c>
      <c r="C2347" s="153">
        <f>IFERROR(__xludf.DUMMYFUNCTION("TO_DATE(INT((A2347/(60*60*24))+""1/1/1970""))"),44057.0)</f>
        <v>44057</v>
      </c>
      <c r="M2347" s="13">
        <v>1.5621624E9</v>
      </c>
      <c r="N2347" s="13">
        <v>32396.5219</v>
      </c>
      <c r="P2347" s="152">
        <v>1.5489684E9</v>
      </c>
      <c r="Q2347" s="152">
        <v>163080.68</v>
      </c>
      <c r="S2347" s="152">
        <v>1.5713424E9</v>
      </c>
      <c r="T2347" s="152">
        <v>9965.0853</v>
      </c>
      <c r="V2347" s="152">
        <v>1.536768E9</v>
      </c>
      <c r="W2347" s="152">
        <v>95090.8674</v>
      </c>
      <c r="Y2347" s="152">
        <v>1.532736E9</v>
      </c>
      <c r="Z2347" s="152">
        <v>93572.4013</v>
      </c>
      <c r="AG2347" s="153">
        <f>IFERROR(__xludf.DUMMYFUNCTION("TO_DATE(INT((AH2347/(60*60*24))+""1/1/1970""))"),43836.0)</f>
        <v>43836</v>
      </c>
      <c r="AH2347" s="152">
        <v>1.578317157E9</v>
      </c>
      <c r="AI2347" s="152">
        <v>116581.6075</v>
      </c>
    </row>
    <row r="2348">
      <c r="A2348" s="156">
        <v>1.59767106E9</v>
      </c>
      <c r="B2348" s="156">
        <v>159041.8844</v>
      </c>
      <c r="C2348" s="153">
        <f>IFERROR(__xludf.DUMMYFUNCTION("TO_DATE(INT((A2348/(60*60*24))+""1/1/1970""))"),44060.0)</f>
        <v>44060</v>
      </c>
      <c r="M2348" s="13">
        <v>1.5621732E9</v>
      </c>
      <c r="N2348" s="13">
        <v>32396.5219</v>
      </c>
      <c r="P2348" s="156">
        <v>1.5489972E9</v>
      </c>
      <c r="Q2348" s="156">
        <v>163495.2599</v>
      </c>
      <c r="S2348" s="156">
        <v>1.5714072E9</v>
      </c>
      <c r="T2348" s="156">
        <v>9945.0643</v>
      </c>
      <c r="V2348" s="156">
        <v>1.5367932E9</v>
      </c>
      <c r="W2348" s="156">
        <v>95040.8676</v>
      </c>
      <c r="Y2348" s="156">
        <v>1.5329016E9</v>
      </c>
      <c r="Z2348" s="156">
        <v>93572.4013</v>
      </c>
      <c r="AG2348" s="153">
        <f>IFERROR(__xludf.DUMMYFUNCTION("TO_DATE(INT((AH2348/(60*60*24))+""1/1/1970""))"),43836.0)</f>
        <v>43836</v>
      </c>
      <c r="AH2348" s="156">
        <v>1.578332974E9</v>
      </c>
      <c r="AI2348" s="156">
        <v>117094.0475</v>
      </c>
    </row>
    <row r="2349">
      <c r="A2349" s="152">
        <v>1.5976944E9</v>
      </c>
      <c r="B2349" s="152">
        <v>159100.5795</v>
      </c>
      <c r="C2349" s="153">
        <f>IFERROR(__xludf.DUMMYFUNCTION("TO_DATE(INT((A2349/(60*60*24))+""1/1/1970""))"),44060.0)</f>
        <v>44060</v>
      </c>
      <c r="M2349" s="13">
        <v>1.5621984E9</v>
      </c>
      <c r="N2349" s="13">
        <v>32356.6027</v>
      </c>
      <c r="P2349" s="152">
        <v>1.5490368E9</v>
      </c>
      <c r="Q2349" s="152">
        <v>163460.8499</v>
      </c>
      <c r="S2349" s="152">
        <v>1.5714288E9</v>
      </c>
      <c r="T2349" s="152">
        <v>9945.0643</v>
      </c>
      <c r="V2349" s="152">
        <v>1.5368076E9</v>
      </c>
      <c r="W2349" s="152">
        <v>95131.4033</v>
      </c>
      <c r="Y2349" s="152">
        <v>1.5329052E9</v>
      </c>
      <c r="Z2349" s="152">
        <v>93572.4013</v>
      </c>
      <c r="AG2349" s="153">
        <f>IFERROR(__xludf.DUMMYFUNCTION("TO_DATE(INT((AH2349/(60*60*24))+""1/1/1970""))"),43836.0)</f>
        <v>43836</v>
      </c>
      <c r="AH2349" s="152">
        <v>1.578348795E9</v>
      </c>
      <c r="AI2349" s="152">
        <v>117266.6875</v>
      </c>
    </row>
    <row r="2350">
      <c r="A2350" s="156">
        <v>1.59775746E9</v>
      </c>
      <c r="B2350" s="156">
        <v>159377.6199</v>
      </c>
      <c r="C2350" s="153">
        <f>IFERROR(__xludf.DUMMYFUNCTION("TO_DATE(INT((A2350/(60*60*24))+""1/1/1970""))"),44061.0)</f>
        <v>44061</v>
      </c>
      <c r="M2350" s="13">
        <v>1.5622848E9</v>
      </c>
      <c r="N2350" s="13">
        <v>32309.989</v>
      </c>
      <c r="P2350" s="156">
        <v>1.5490548E9</v>
      </c>
      <c r="Q2350" s="156">
        <v>163460.8499</v>
      </c>
      <c r="S2350" s="156">
        <v>1.5714432E9</v>
      </c>
      <c r="T2350" s="156">
        <v>9932.5978</v>
      </c>
      <c r="V2350" s="156">
        <v>1.5368472E9</v>
      </c>
      <c r="W2350" s="156">
        <v>95316.5813</v>
      </c>
      <c r="Y2350" s="156">
        <v>1.5329412E9</v>
      </c>
      <c r="Z2350" s="156">
        <v>93553.6581</v>
      </c>
      <c r="AG2350" s="153">
        <f>IFERROR(__xludf.DUMMYFUNCTION("TO_DATE(INT((AH2350/(60*60*24))+""1/1/1970""))"),43836.0)</f>
        <v>43836</v>
      </c>
      <c r="AH2350" s="156">
        <v>1.578355022E9</v>
      </c>
      <c r="AI2350" s="156">
        <v>117266.6875</v>
      </c>
    </row>
    <row r="2351">
      <c r="A2351" s="152">
        <v>1.5977808E9</v>
      </c>
      <c r="B2351" s="152">
        <v>159443.3583</v>
      </c>
      <c r="C2351" s="153">
        <f>IFERROR(__xludf.DUMMYFUNCTION("TO_DATE(INT((A2351/(60*60*24))+""1/1/1970""))"),44061.0)</f>
        <v>44061</v>
      </c>
      <c r="M2351" s="13">
        <v>1.5623352E9</v>
      </c>
      <c r="N2351" s="13">
        <v>32309.989</v>
      </c>
      <c r="P2351" s="152">
        <v>1.5490836E9</v>
      </c>
      <c r="Q2351" s="152">
        <v>162445.7775</v>
      </c>
      <c r="S2351" s="152">
        <v>1.571616E9</v>
      </c>
      <c r="T2351" s="152">
        <v>9937.7485</v>
      </c>
      <c r="V2351" s="152">
        <v>1.5368796E9</v>
      </c>
      <c r="W2351" s="152">
        <v>95663.571</v>
      </c>
      <c r="Y2351" s="152">
        <v>1.5329808E9</v>
      </c>
      <c r="Z2351" s="152">
        <v>93553.6581</v>
      </c>
      <c r="AG2351" s="153">
        <f>IFERROR(__xludf.DUMMYFUNCTION("TO_DATE(INT((AH2351/(60*60*24))+""1/1/1970""))"),43837.0)</f>
        <v>43837</v>
      </c>
      <c r="AH2351" s="152">
        <v>1.578366495E9</v>
      </c>
      <c r="AI2351" s="152">
        <v>117266.6875</v>
      </c>
    </row>
    <row r="2352">
      <c r="A2352" s="156">
        <v>1.59784386E9</v>
      </c>
      <c r="B2352" s="156">
        <v>159635.8779</v>
      </c>
      <c r="C2352" s="153">
        <f>IFERROR(__xludf.DUMMYFUNCTION("TO_DATE(INT((A2352/(60*60*24))+""1/1/1970""))"),44062.0)</f>
        <v>44062</v>
      </c>
      <c r="M2352" s="13">
        <v>1.5623568E9</v>
      </c>
      <c r="N2352" s="13">
        <v>32309.989</v>
      </c>
      <c r="P2352" s="156">
        <v>1.5492924E9</v>
      </c>
      <c r="Q2352" s="156">
        <v>162445.7775</v>
      </c>
      <c r="S2352" s="156">
        <v>1.5716664E9</v>
      </c>
      <c r="T2352" s="156">
        <v>9937.7485</v>
      </c>
      <c r="V2352" s="156">
        <v>1.5368868E9</v>
      </c>
      <c r="W2352" s="156">
        <v>95674.1048</v>
      </c>
      <c r="Y2352" s="156">
        <v>1.5329916E9</v>
      </c>
      <c r="Z2352" s="156">
        <v>93553.6581</v>
      </c>
      <c r="AG2352" s="153">
        <f>IFERROR(__xludf.DUMMYFUNCTION("TO_DATE(INT((AH2352/(60*60*24))+""1/1/1970""))"),43837.0)</f>
        <v>43837</v>
      </c>
      <c r="AH2352" s="156">
        <v>1.578382346E9</v>
      </c>
      <c r="AI2352" s="156">
        <v>117266.6875</v>
      </c>
    </row>
    <row r="2353">
      <c r="A2353" s="152">
        <v>1.5978672E9</v>
      </c>
      <c r="B2353" s="152">
        <v>158781.2786</v>
      </c>
      <c r="C2353" s="153">
        <f>IFERROR(__xludf.DUMMYFUNCTION("TO_DATE(INT((A2353/(60*60*24))+""1/1/1970""))"),44062.0)</f>
        <v>44062</v>
      </c>
      <c r="M2353" s="13">
        <v>1.5623712E9</v>
      </c>
      <c r="N2353" s="13">
        <v>32253.6516</v>
      </c>
      <c r="P2353" s="152">
        <v>1.549314E9</v>
      </c>
      <c r="Q2353" s="152">
        <v>162445.7775</v>
      </c>
      <c r="S2353" s="152">
        <v>1.571688E9</v>
      </c>
      <c r="T2353" s="152">
        <v>9937.7485</v>
      </c>
      <c r="V2353" s="152">
        <v>1.5369264E9</v>
      </c>
      <c r="W2353" s="152">
        <v>95481.6716</v>
      </c>
      <c r="Y2353" s="152">
        <v>1.5330204E9</v>
      </c>
      <c r="Z2353" s="152">
        <v>93208.7123</v>
      </c>
      <c r="AG2353" s="153">
        <f>IFERROR(__xludf.DUMMYFUNCTION("TO_DATE(INT((AH2353/(60*60*24))+""1/1/1970""))"),43837.0)</f>
        <v>43837</v>
      </c>
      <c r="AH2353" s="152">
        <v>1.578398154E9</v>
      </c>
      <c r="AI2353" s="152">
        <v>117266.6875</v>
      </c>
    </row>
    <row r="2354">
      <c r="A2354" s="156">
        <v>1.59793026E9</v>
      </c>
      <c r="B2354" s="156">
        <v>157907.8969</v>
      </c>
      <c r="C2354" s="153">
        <f>IFERROR(__xludf.DUMMYFUNCTION("TO_DATE(INT((A2354/(60*60*24))+""1/1/1970""))"),44063.0)</f>
        <v>44063</v>
      </c>
      <c r="M2354" s="13">
        <v>1.5624576E9</v>
      </c>
      <c r="N2354" s="13">
        <v>32253.6516</v>
      </c>
      <c r="P2354" s="156">
        <v>1.5493428E9</v>
      </c>
      <c r="Q2354" s="156">
        <v>163290.443</v>
      </c>
      <c r="S2354" s="156">
        <v>1.5717528E9</v>
      </c>
      <c r="T2354" s="156">
        <v>9922.3241</v>
      </c>
      <c r="V2354" s="156">
        <v>1.5369588E9</v>
      </c>
      <c r="W2354" s="156">
        <v>95482.8886</v>
      </c>
      <c r="Y2354" s="156">
        <v>1.53306E9</v>
      </c>
      <c r="Z2354" s="156">
        <v>93208.7123</v>
      </c>
      <c r="AG2354" s="153">
        <f>IFERROR(__xludf.DUMMYFUNCTION("TO_DATE(INT((AH2354/(60*60*24))+""1/1/1970""))"),43837.0)</f>
        <v>43837</v>
      </c>
      <c r="AH2354" s="156">
        <v>1.578414E9</v>
      </c>
      <c r="AI2354" s="156">
        <v>117291.6075</v>
      </c>
    </row>
    <row r="2355">
      <c r="A2355" s="152">
        <v>1.5979536E9</v>
      </c>
      <c r="B2355" s="152">
        <v>159274.3167</v>
      </c>
      <c r="C2355" s="153">
        <f>IFERROR(__xludf.DUMMYFUNCTION("TO_DATE(INT((A2355/(60*60*24))+""1/1/1970""))"),44063.0)</f>
        <v>44063</v>
      </c>
      <c r="M2355" s="13">
        <v>1.562544E9</v>
      </c>
      <c r="N2355" s="13">
        <v>32441.1656</v>
      </c>
      <c r="P2355" s="152">
        <v>1.5493824E9</v>
      </c>
      <c r="Q2355" s="152">
        <v>163290.443</v>
      </c>
      <c r="S2355" s="152">
        <v>1.5717744E9</v>
      </c>
      <c r="T2355" s="152">
        <v>9922.3241</v>
      </c>
      <c r="V2355" s="152">
        <v>1.5371352E9</v>
      </c>
      <c r="W2355" s="152">
        <v>95486.8792</v>
      </c>
      <c r="Y2355" s="152">
        <v>1.533078E9</v>
      </c>
      <c r="Z2355" s="152">
        <v>93208.7123</v>
      </c>
      <c r="AG2355" s="153">
        <f>IFERROR(__xludf.DUMMYFUNCTION("TO_DATE(INT((AH2355/(60*60*24))+""1/1/1970""))"),43837.0)</f>
        <v>43837</v>
      </c>
      <c r="AH2355" s="152">
        <v>1.57842984E9</v>
      </c>
      <c r="AI2355" s="152">
        <v>117291.6075</v>
      </c>
    </row>
    <row r="2356">
      <c r="A2356" s="156">
        <v>1.59801666E9</v>
      </c>
      <c r="B2356" s="156">
        <v>159109.9707</v>
      </c>
      <c r="C2356" s="153">
        <f>IFERROR(__xludf.DUMMYFUNCTION("TO_DATE(INT((A2356/(60*60*24))+""1/1/1970""))"),44064.0)</f>
        <v>44064</v>
      </c>
      <c r="M2356" s="13">
        <v>1.5625944E9</v>
      </c>
      <c r="N2356" s="13">
        <v>32441.1656</v>
      </c>
      <c r="P2356" s="156">
        <v>1.5494004E9</v>
      </c>
      <c r="Q2356" s="156">
        <v>163290.443</v>
      </c>
      <c r="S2356" s="156">
        <v>1.5718392E9</v>
      </c>
      <c r="T2356" s="156">
        <v>9927.3356</v>
      </c>
      <c r="V2356" s="156">
        <v>1.5371388E9</v>
      </c>
      <c r="W2356" s="156">
        <v>95485.4765</v>
      </c>
      <c r="Y2356" s="156">
        <v>1.5330996E9</v>
      </c>
      <c r="Z2356" s="156">
        <v>93338.112</v>
      </c>
      <c r="AG2356" s="153">
        <f>IFERROR(__xludf.DUMMYFUNCTION("TO_DATE(INT((AH2356/(60*60*24))+""1/1/1970""))"),43837.0)</f>
        <v>43837</v>
      </c>
      <c r="AH2356" s="156">
        <v>1.578440322E9</v>
      </c>
      <c r="AI2356" s="156">
        <v>117291.6075</v>
      </c>
    </row>
    <row r="2357">
      <c r="A2357" s="152">
        <v>1.59804E9</v>
      </c>
      <c r="B2357" s="152">
        <v>159837.7888</v>
      </c>
      <c r="C2357" s="153">
        <f>IFERROR(__xludf.DUMMYFUNCTION("TO_DATE(INT((A2357/(60*60*24))+""1/1/1970""))"),44064.0)</f>
        <v>44064</v>
      </c>
      <c r="M2357" s="13">
        <v>1.562616E9</v>
      </c>
      <c r="N2357" s="13">
        <v>32441.1656</v>
      </c>
      <c r="P2357" s="152">
        <v>1.5494292E9</v>
      </c>
      <c r="Q2357" s="152">
        <v>164837.1421</v>
      </c>
      <c r="S2357" s="152">
        <v>1.5718608E9</v>
      </c>
      <c r="T2357" s="152">
        <v>9927.3356</v>
      </c>
      <c r="V2357" s="152">
        <v>1.5371748E9</v>
      </c>
      <c r="W2357" s="152">
        <v>95476.8145</v>
      </c>
      <c r="Y2357" s="152">
        <v>1.5331392E9</v>
      </c>
      <c r="Z2357" s="152">
        <v>93338.112</v>
      </c>
      <c r="AG2357" s="153">
        <f>IFERROR(__xludf.DUMMYFUNCTION("TO_DATE(INT((AH2357/(60*60*24))+""1/1/1970""))"),43838.0)</f>
        <v>43838</v>
      </c>
      <c r="AH2357" s="152">
        <v>1.578445835E9</v>
      </c>
      <c r="AI2357" s="152">
        <v>117291.6075</v>
      </c>
    </row>
    <row r="2358">
      <c r="A2358" s="156">
        <v>1.59827586E9</v>
      </c>
      <c r="B2358" s="156">
        <v>161110.2965</v>
      </c>
      <c r="C2358" s="153">
        <f>IFERROR(__xludf.DUMMYFUNCTION("TO_DATE(INT((A2358/(60*60*24))+""1/1/1970""))"),44067.0)</f>
        <v>44067</v>
      </c>
      <c r="M2358" s="13">
        <v>1.5626808E9</v>
      </c>
      <c r="N2358" s="13">
        <v>32389.3221</v>
      </c>
      <c r="P2358" s="156">
        <v>1.5494688E9</v>
      </c>
      <c r="Q2358" s="156">
        <v>164837.1421</v>
      </c>
      <c r="S2358" s="156">
        <v>1.5719256E9</v>
      </c>
      <c r="T2358" s="156">
        <v>9922.2842</v>
      </c>
      <c r="V2358" s="156">
        <v>1.5372144E9</v>
      </c>
      <c r="W2358" s="156">
        <v>95468.3035</v>
      </c>
      <c r="Y2358" s="156">
        <v>1.5331644E9</v>
      </c>
      <c r="Z2358" s="156">
        <v>93338.112</v>
      </c>
      <c r="AG2358" s="153">
        <f>IFERROR(__xludf.DUMMYFUNCTION("TO_DATE(INT((AH2358/(60*60*24))+""1/1/1970""))"),43838.0)</f>
        <v>43838</v>
      </c>
      <c r="AH2358" s="156">
        <v>1.578462547E9</v>
      </c>
      <c r="AI2358" s="156">
        <v>117291.6075</v>
      </c>
    </row>
    <row r="2359">
      <c r="A2359" s="152">
        <v>1.5982992E9</v>
      </c>
      <c r="B2359" s="152">
        <v>161453.0754</v>
      </c>
      <c r="C2359" s="153">
        <f>IFERROR(__xludf.DUMMYFUNCTION("TO_DATE(INT((A2359/(60*60*24))+""1/1/1970""))"),44067.0)</f>
        <v>44067</v>
      </c>
      <c r="M2359" s="13">
        <v>1.5627024E9</v>
      </c>
      <c r="N2359" s="13">
        <v>32389.3221</v>
      </c>
      <c r="P2359" s="152">
        <v>1.5494868E9</v>
      </c>
      <c r="Q2359" s="152">
        <v>164837.1421</v>
      </c>
      <c r="S2359" s="152">
        <v>1.5719472E9</v>
      </c>
      <c r="T2359" s="152">
        <v>9922.2842</v>
      </c>
      <c r="V2359" s="152">
        <v>1.5372252E9</v>
      </c>
      <c r="W2359" s="152">
        <v>95476.2169</v>
      </c>
      <c r="Y2359" s="152">
        <v>1.5331788E9</v>
      </c>
      <c r="Z2359" s="152">
        <v>93525.9039</v>
      </c>
      <c r="AG2359" s="153">
        <f>IFERROR(__xludf.DUMMYFUNCTION("TO_DATE(INT((AH2359/(60*60*24))+""1/1/1970""))"),43838.0)</f>
        <v>43838</v>
      </c>
      <c r="AH2359" s="152">
        <v>1.5784784E9</v>
      </c>
      <c r="AI2359" s="152">
        <v>117291.6075</v>
      </c>
    </row>
    <row r="2360">
      <c r="A2360" s="156">
        <v>1.59836226E9</v>
      </c>
      <c r="B2360" s="156">
        <v>161744.2026</v>
      </c>
      <c r="C2360" s="153">
        <f>IFERROR(__xludf.DUMMYFUNCTION("TO_DATE(INT((A2360/(60*60*24))+""1/1/1970""))"),44068.0)</f>
        <v>44068</v>
      </c>
      <c r="M2360" s="13">
        <v>1.5627672E9</v>
      </c>
      <c r="N2360" s="13">
        <v>32349.9206</v>
      </c>
      <c r="P2360" s="156">
        <v>1.5495156E9</v>
      </c>
      <c r="Q2360" s="156">
        <v>163410.0121</v>
      </c>
      <c r="S2360" s="156">
        <v>1.572012E9</v>
      </c>
      <c r="T2360" s="156">
        <v>9929.5398</v>
      </c>
      <c r="V2360" s="156">
        <v>1.537254E9</v>
      </c>
      <c r="W2360" s="156">
        <v>95449.5112</v>
      </c>
      <c r="Y2360" s="156">
        <v>1.5332184E9</v>
      </c>
      <c r="Z2360" s="156">
        <v>93525.9039</v>
      </c>
      <c r="AG2360" s="153">
        <f>IFERROR(__xludf.DUMMYFUNCTION("TO_DATE(INT((AH2360/(60*60*24))+""1/1/1970""))"),43838.0)</f>
        <v>43838</v>
      </c>
      <c r="AH2360" s="156">
        <v>1.57849419E9</v>
      </c>
      <c r="AI2360" s="156">
        <v>117291.6075</v>
      </c>
    </row>
    <row r="2361">
      <c r="A2361" s="152">
        <v>1.5983856E9</v>
      </c>
      <c r="B2361" s="152">
        <v>162016.5474</v>
      </c>
      <c r="C2361" s="153">
        <f>IFERROR(__xludf.DUMMYFUNCTION("TO_DATE(INT((A2361/(60*60*24))+""1/1/1970""))"),44068.0)</f>
        <v>44068</v>
      </c>
      <c r="M2361" s="13">
        <v>1.5627888E9</v>
      </c>
      <c r="N2361" s="13">
        <v>32349.9206</v>
      </c>
      <c r="P2361" s="152">
        <v>1.5495552E9</v>
      </c>
      <c r="Q2361" s="152">
        <v>163410.0121</v>
      </c>
      <c r="S2361" s="152">
        <v>1.5720336E9</v>
      </c>
      <c r="T2361" s="152">
        <v>9929.5398</v>
      </c>
      <c r="V2361" s="152">
        <v>1.5372936E9</v>
      </c>
      <c r="W2361" s="152">
        <v>95460.3953</v>
      </c>
      <c r="Y2361" s="152">
        <v>1.5332508E9</v>
      </c>
      <c r="Z2361" s="152">
        <v>93525.9039</v>
      </c>
      <c r="AG2361" s="153">
        <f>IFERROR(__xludf.DUMMYFUNCTION("TO_DATE(INT((AH2361/(60*60*24))+""1/1/1970""))"),43838.0)</f>
        <v>43838</v>
      </c>
      <c r="AH2361" s="152">
        <v>1.57851E9</v>
      </c>
      <c r="AI2361" s="152">
        <v>117291.6075</v>
      </c>
    </row>
    <row r="2362">
      <c r="A2362" s="156">
        <v>1.59844866E9</v>
      </c>
      <c r="B2362" s="156">
        <v>162246.6319</v>
      </c>
      <c r="C2362" s="153">
        <f>IFERROR(__xludf.DUMMYFUNCTION("TO_DATE(INT((A2362/(60*60*24))+""1/1/1970""))"),44069.0)</f>
        <v>44069</v>
      </c>
      <c r="M2362" s="13">
        <v>1.5628536E9</v>
      </c>
      <c r="N2362" s="13">
        <v>32374.6789</v>
      </c>
      <c r="P2362" s="156">
        <v>1.5495732E9</v>
      </c>
      <c r="Q2362" s="156">
        <v>163410.0121</v>
      </c>
      <c r="S2362" s="156">
        <v>1.572048E9</v>
      </c>
      <c r="T2362" s="156">
        <v>9923.8116</v>
      </c>
      <c r="V2362" s="156">
        <v>1.5373116E9</v>
      </c>
      <c r="W2362" s="156">
        <v>95457.3242</v>
      </c>
      <c r="Y2362" s="156">
        <v>1.533258E9</v>
      </c>
      <c r="Z2362" s="156">
        <v>94091.0816</v>
      </c>
      <c r="AG2362" s="153">
        <f>IFERROR(__xludf.DUMMYFUNCTION("TO_DATE(INT((AH2362/(60*60*24))+""1/1/1970""))"),43838.0)</f>
        <v>43838</v>
      </c>
      <c r="AH2362" s="156">
        <v>1.578525845E9</v>
      </c>
      <c r="AI2362" s="156">
        <v>117291.6075</v>
      </c>
    </row>
    <row r="2363">
      <c r="A2363" s="152">
        <v>1.598472E9</v>
      </c>
      <c r="B2363" s="152">
        <v>163636.5297</v>
      </c>
      <c r="C2363" s="153">
        <f>IFERROR(__xludf.DUMMYFUNCTION("TO_DATE(INT((A2363/(60*60*24))+""1/1/1970""))"),44069.0)</f>
        <v>44069</v>
      </c>
      <c r="M2363" s="13">
        <v>1.5628752E9</v>
      </c>
      <c r="N2363" s="13">
        <v>32374.6789</v>
      </c>
      <c r="P2363" s="152">
        <v>1.549602E9</v>
      </c>
      <c r="Q2363" s="152">
        <v>164227.0605</v>
      </c>
      <c r="S2363" s="152">
        <v>1.5722208E9</v>
      </c>
      <c r="T2363" s="152">
        <v>9923.9285</v>
      </c>
      <c r="V2363" s="152">
        <v>1.5373332E9</v>
      </c>
      <c r="W2363" s="152">
        <v>95459.0142</v>
      </c>
      <c r="Y2363" s="152">
        <v>1.5332976E9</v>
      </c>
      <c r="Z2363" s="152">
        <v>94091.0816</v>
      </c>
      <c r="AG2363" s="153">
        <f>IFERROR(__xludf.DUMMYFUNCTION("TO_DATE(INT((AH2363/(60*60*24))+""1/1/1970""))"),43838.0)</f>
        <v>43838</v>
      </c>
      <c r="AH2363" s="152">
        <v>1.578527994E9</v>
      </c>
      <c r="AI2363" s="152">
        <v>117291.6075</v>
      </c>
    </row>
    <row r="2364">
      <c r="A2364" s="156">
        <v>1.59853506E9</v>
      </c>
      <c r="B2364" s="156">
        <v>164035.6557</v>
      </c>
      <c r="C2364" s="153">
        <f>IFERROR(__xludf.DUMMYFUNCTION("TO_DATE(INT((A2364/(60*60*24))+""1/1/1970""))"),44070.0)</f>
        <v>44070</v>
      </c>
      <c r="M2364" s="13">
        <v>1.56294E9</v>
      </c>
      <c r="N2364" s="13">
        <v>32340.6387</v>
      </c>
      <c r="P2364" s="156">
        <v>1.5496416E9</v>
      </c>
      <c r="Q2364" s="156">
        <v>164227.0605</v>
      </c>
      <c r="S2364" s="156">
        <v>1.5722712E9</v>
      </c>
      <c r="T2364" s="156">
        <v>9923.9285</v>
      </c>
      <c r="V2364" s="156">
        <v>1.5373728E9</v>
      </c>
      <c r="W2364" s="156">
        <v>95481.0966</v>
      </c>
      <c r="Y2364" s="156">
        <v>1.53333E9</v>
      </c>
      <c r="Z2364" s="156">
        <v>94091.0816</v>
      </c>
      <c r="AG2364" s="153">
        <f>IFERROR(__xludf.DUMMYFUNCTION("TO_DATE(INT((AH2364/(60*60*24))+""1/1/1970""))"),43839.0)</f>
        <v>43839</v>
      </c>
      <c r="AH2364" s="156">
        <v>1.578541664E9</v>
      </c>
      <c r="AI2364" s="156">
        <v>117291.6075</v>
      </c>
    </row>
    <row r="2365">
      <c r="A2365" s="152">
        <v>1.5985584E9</v>
      </c>
      <c r="B2365" s="152">
        <v>163993.3953</v>
      </c>
      <c r="C2365" s="153">
        <f>IFERROR(__xludf.DUMMYFUNCTION("TO_DATE(INT((A2365/(60*60*24))+""1/1/1970""))"),44070.0)</f>
        <v>44070</v>
      </c>
      <c r="M2365" s="13">
        <v>1.5629616E9</v>
      </c>
      <c r="N2365" s="13">
        <v>32340.6387</v>
      </c>
      <c r="P2365" s="152">
        <v>1.5496596E9</v>
      </c>
      <c r="Q2365" s="152">
        <v>164227.0605</v>
      </c>
      <c r="S2365" s="152">
        <v>1.5722928E9</v>
      </c>
      <c r="T2365" s="152">
        <v>9923.9285</v>
      </c>
      <c r="V2365" s="152">
        <v>1.537398E9</v>
      </c>
      <c r="W2365" s="152">
        <v>95481.4962</v>
      </c>
      <c r="Y2365" s="152">
        <v>1.5333408E9</v>
      </c>
      <c r="Z2365" s="152">
        <v>94208.9472</v>
      </c>
      <c r="AG2365" s="153">
        <f>IFERROR(__xludf.DUMMYFUNCTION("TO_DATE(INT((AH2365/(60*60*24))+""1/1/1970""))"),43839.0)</f>
        <v>43839</v>
      </c>
      <c r="AH2365" s="152">
        <v>1.578557968E9</v>
      </c>
      <c r="AI2365" s="152">
        <v>117291.6075</v>
      </c>
    </row>
    <row r="2366">
      <c r="A2366" s="156">
        <v>1.59862146E9</v>
      </c>
      <c r="B2366" s="156">
        <v>164519.3026</v>
      </c>
      <c r="C2366" s="153">
        <f>IFERROR(__xludf.DUMMYFUNCTION("TO_DATE(INT((A2366/(60*60*24))+""1/1/1970""))"),44071.0)</f>
        <v>44071</v>
      </c>
      <c r="M2366" s="13">
        <v>1.562976E9</v>
      </c>
      <c r="N2366" s="13">
        <v>32494.0246</v>
      </c>
      <c r="P2366" s="156">
        <v>1.5496884E9</v>
      </c>
      <c r="Q2366" s="156">
        <v>164743.8377</v>
      </c>
      <c r="S2366" s="156">
        <v>1.5723576E9</v>
      </c>
      <c r="T2366" s="156">
        <v>9917.9999</v>
      </c>
      <c r="V2366" s="156">
        <v>1.5374124E9</v>
      </c>
      <c r="W2366" s="156">
        <v>95484.9665</v>
      </c>
      <c r="Y2366" s="156">
        <v>1.5335064E9</v>
      </c>
      <c r="Z2366" s="156">
        <v>94208.9472</v>
      </c>
      <c r="AG2366" s="153">
        <f>IFERROR(__xludf.DUMMYFUNCTION("TO_DATE(INT((AH2366/(60*60*24))+""1/1/1970""))"),43839.0)</f>
        <v>43839</v>
      </c>
      <c r="AH2366" s="156">
        <v>1.578573768E9</v>
      </c>
      <c r="AI2366" s="156">
        <v>117291.6075</v>
      </c>
    </row>
    <row r="2367">
      <c r="A2367" s="152">
        <v>1.5986448E9</v>
      </c>
      <c r="B2367" s="152">
        <v>165049.9054</v>
      </c>
      <c r="C2367" s="153">
        <f>IFERROR(__xludf.DUMMYFUNCTION("TO_DATE(INT((A2367/(60*60*24))+""1/1/1970""))"),44071.0)</f>
        <v>44071</v>
      </c>
      <c r="M2367" s="13">
        <v>1.5630624E9</v>
      </c>
      <c r="N2367" s="13">
        <v>32494.0246</v>
      </c>
      <c r="P2367" s="152">
        <v>1.5498972E9</v>
      </c>
      <c r="Q2367" s="152">
        <v>164743.8377</v>
      </c>
      <c r="S2367" s="152">
        <v>1.5723792E9</v>
      </c>
      <c r="T2367" s="152">
        <v>9917.9999</v>
      </c>
      <c r="V2367" s="152">
        <v>1.537452E9</v>
      </c>
      <c r="W2367" s="152">
        <v>95455.6151</v>
      </c>
      <c r="Y2367" s="152">
        <v>1.53351E9</v>
      </c>
      <c r="Z2367" s="152">
        <v>94208.9472</v>
      </c>
      <c r="AG2367" s="153">
        <f>IFERROR(__xludf.DUMMYFUNCTION("TO_DATE(INT((AH2367/(60*60*24))+""1/1/1970""))"),43839.0)</f>
        <v>43839</v>
      </c>
      <c r="AH2367" s="152">
        <v>1.57858956E9</v>
      </c>
      <c r="AI2367" s="152">
        <v>117291.6075</v>
      </c>
    </row>
    <row r="2368">
      <c r="A2368" s="156">
        <v>1.59888066E9</v>
      </c>
      <c r="B2368" s="156">
        <v>164960.689</v>
      </c>
      <c r="C2368" s="153">
        <f>IFERROR(__xludf.DUMMYFUNCTION("TO_DATE(INT((A2368/(60*60*24))+""1/1/1970""))"),44074.0)</f>
        <v>44074</v>
      </c>
      <c r="M2368" s="13">
        <v>1.5631488E9</v>
      </c>
      <c r="N2368" s="13">
        <v>32520.1574</v>
      </c>
      <c r="P2368" s="156">
        <v>1.5499188E9</v>
      </c>
      <c r="Q2368" s="156">
        <v>164743.8377</v>
      </c>
      <c r="S2368" s="156">
        <v>1.572444E9</v>
      </c>
      <c r="T2368" s="156">
        <v>9918.7181</v>
      </c>
      <c r="V2368" s="156">
        <v>1.5374844E9</v>
      </c>
      <c r="W2368" s="156">
        <v>95433.083</v>
      </c>
      <c r="Y2368" s="156">
        <v>1.533546E9</v>
      </c>
      <c r="Z2368" s="156">
        <v>94257.2468</v>
      </c>
      <c r="AG2368" s="153">
        <f>IFERROR(__xludf.DUMMYFUNCTION("TO_DATE(INT((AH2368/(60*60*24))+""1/1/1970""))"),43839.0)</f>
        <v>43839</v>
      </c>
      <c r="AH2368" s="156">
        <v>1.578605444E9</v>
      </c>
      <c r="AI2368" s="156">
        <v>117291.6075</v>
      </c>
    </row>
    <row r="2369">
      <c r="A2369" s="152">
        <v>1.598904E9</v>
      </c>
      <c r="B2369" s="152">
        <v>164453.5642</v>
      </c>
      <c r="C2369" s="153">
        <f>IFERROR(__xludf.DUMMYFUNCTION("TO_DATE(INT((A2369/(60*60*24))+""1/1/1970""))"),44074.0)</f>
        <v>44074</v>
      </c>
      <c r="M2369" s="13">
        <v>1.5631992E9</v>
      </c>
      <c r="N2369" s="13">
        <v>32520.1574</v>
      </c>
      <c r="P2369" s="152">
        <v>1.5499476E9</v>
      </c>
      <c r="Q2369" s="152">
        <v>164792.5231</v>
      </c>
      <c r="S2369" s="152">
        <v>1.5724656E9</v>
      </c>
      <c r="T2369" s="152">
        <v>9918.7181</v>
      </c>
      <c r="V2369" s="152">
        <v>1.5374916E9</v>
      </c>
      <c r="W2369" s="152">
        <v>95431.1708</v>
      </c>
      <c r="Y2369" s="152">
        <v>1.5335856E9</v>
      </c>
      <c r="Z2369" s="152">
        <v>94257.2468</v>
      </c>
      <c r="AG2369" s="153">
        <f>IFERROR(__xludf.DUMMYFUNCTION("TO_DATE(INT((AH2369/(60*60*24))+""1/1/1970""))"),43839.0)</f>
        <v>43839</v>
      </c>
      <c r="AH2369" s="152">
        <v>1.578614367E9</v>
      </c>
      <c r="AI2369" s="152">
        <v>117291.6075</v>
      </c>
    </row>
    <row r="2370">
      <c r="A2370" s="156">
        <v>1.59896706E9</v>
      </c>
      <c r="B2370" s="156">
        <v>164681.3008</v>
      </c>
      <c r="C2370" s="153">
        <f>IFERROR(__xludf.DUMMYFUNCTION("TO_DATE(INT((A2370/(60*60*24))+""1/1/1970""))"),44075.0)</f>
        <v>44075</v>
      </c>
      <c r="M2370" s="13">
        <v>1.5632208E9</v>
      </c>
      <c r="N2370" s="13">
        <v>32520.1574</v>
      </c>
      <c r="P2370" s="156">
        <v>1.5499872E9</v>
      </c>
      <c r="Q2370" s="156">
        <v>164792.5231</v>
      </c>
      <c r="S2370" s="156">
        <v>1.5725304E9</v>
      </c>
      <c r="T2370" s="156">
        <v>9913.8832</v>
      </c>
      <c r="V2370" s="156">
        <v>1.5375312E9</v>
      </c>
      <c r="W2370" s="156">
        <v>95718.041</v>
      </c>
      <c r="Y2370" s="156">
        <v>1.5335964E9</v>
      </c>
      <c r="Z2370" s="156">
        <v>94257.2468</v>
      </c>
      <c r="AG2370" s="153">
        <f>IFERROR(__xludf.DUMMYFUNCTION("TO_DATE(INT((AH2370/(60*60*24))+""1/1/1970""))"),43840.0)</f>
        <v>43840</v>
      </c>
      <c r="AH2370" s="156">
        <v>1.578621441E9</v>
      </c>
      <c r="AI2370" s="156">
        <v>117291.6075</v>
      </c>
    </row>
    <row r="2371">
      <c r="A2371" s="152">
        <v>1.5989904E9</v>
      </c>
      <c r="B2371" s="152">
        <v>165998.4168</v>
      </c>
      <c r="C2371" s="153">
        <f>IFERROR(__xludf.DUMMYFUNCTION("TO_DATE(INT((A2371/(60*60*24))+""1/1/1970""))"),44075.0)</f>
        <v>44075</v>
      </c>
      <c r="M2371" s="13">
        <v>1.5632856E9</v>
      </c>
      <c r="N2371" s="13">
        <v>32480.2661</v>
      </c>
      <c r="P2371" s="152">
        <v>1.5500052E9</v>
      </c>
      <c r="Q2371" s="152">
        <v>164792.5231</v>
      </c>
      <c r="S2371" s="152">
        <v>1.572552E9</v>
      </c>
      <c r="T2371" s="152">
        <v>9913.8832</v>
      </c>
      <c r="V2371" s="152">
        <v>1.5375636E9</v>
      </c>
      <c r="W2371" s="152">
        <v>95423.1359</v>
      </c>
      <c r="Y2371" s="152">
        <v>1.5336252E9</v>
      </c>
      <c r="Z2371" s="152">
        <v>94285.001</v>
      </c>
      <c r="AG2371" s="153">
        <f>IFERROR(__xludf.DUMMYFUNCTION("TO_DATE(INT((AH2371/(60*60*24))+""1/1/1970""))"),43840.0)</f>
        <v>43840</v>
      </c>
      <c r="AH2371" s="152">
        <v>1.578638986E9</v>
      </c>
      <c r="AI2371" s="152">
        <v>117291.6075</v>
      </c>
    </row>
    <row r="2372">
      <c r="A2372" s="156">
        <v>1.59905346E9</v>
      </c>
      <c r="B2372" s="156">
        <v>166773.1909</v>
      </c>
      <c r="C2372" s="153">
        <f>IFERROR(__xludf.DUMMYFUNCTION("TO_DATE(INT((A2372/(60*60*24))+""1/1/1970""))"),44076.0)</f>
        <v>44076</v>
      </c>
      <c r="M2372" s="13">
        <v>1.5633072E9</v>
      </c>
      <c r="N2372" s="13">
        <v>32480.2661</v>
      </c>
      <c r="P2372" s="156">
        <v>1.550034E9</v>
      </c>
      <c r="Q2372" s="156">
        <v>163607.3792</v>
      </c>
      <c r="S2372" s="156">
        <v>1.5726168E9</v>
      </c>
      <c r="T2372" s="156">
        <v>9917.2987</v>
      </c>
      <c r="V2372" s="156">
        <v>1.53774E9</v>
      </c>
      <c r="W2372" s="156">
        <v>95445.9925</v>
      </c>
      <c r="Y2372" s="156">
        <v>1.5336648E9</v>
      </c>
      <c r="Z2372" s="156">
        <v>94285.001</v>
      </c>
      <c r="AG2372" s="153">
        <f>IFERROR(__xludf.DUMMYFUNCTION("TO_DATE(INT((AH2372/(60*60*24))+""1/1/1970""))"),43840.0)</f>
        <v>43840</v>
      </c>
      <c r="AH2372" s="156">
        <v>1.578654808E9</v>
      </c>
      <c r="AI2372" s="156">
        <v>117291.6075</v>
      </c>
    </row>
    <row r="2373">
      <c r="A2373" s="152">
        <v>1.5990768E9</v>
      </c>
      <c r="B2373" s="152">
        <v>168393.1731</v>
      </c>
      <c r="C2373" s="153">
        <f>IFERROR(__xludf.DUMMYFUNCTION("TO_DATE(INT((A2373/(60*60*24))+""1/1/1970""))"),44076.0)</f>
        <v>44076</v>
      </c>
      <c r="M2373" s="13">
        <v>1.563372E9</v>
      </c>
      <c r="N2373" s="13">
        <v>32440.296</v>
      </c>
      <c r="P2373" s="152">
        <v>1.5500736E9</v>
      </c>
      <c r="Q2373" s="152">
        <v>163607.3792</v>
      </c>
      <c r="S2373" s="152">
        <v>1.5726384E9</v>
      </c>
      <c r="T2373" s="152">
        <v>9917.2987</v>
      </c>
      <c r="V2373" s="152">
        <v>1.5377436E9</v>
      </c>
      <c r="W2373" s="152">
        <v>95437.8216</v>
      </c>
      <c r="Y2373" s="152">
        <v>1.5336828E9</v>
      </c>
      <c r="Z2373" s="152">
        <v>94285.001</v>
      </c>
      <c r="AG2373" s="153">
        <f>IFERROR(__xludf.DUMMYFUNCTION("TO_DATE(INT((AH2373/(60*60*24))+""1/1/1970""))"),43840.0)</f>
        <v>43840</v>
      </c>
      <c r="AH2373" s="152">
        <v>1.578670607E9</v>
      </c>
      <c r="AI2373" s="152">
        <v>117291.6075</v>
      </c>
    </row>
    <row r="2374">
      <c r="A2374" s="156">
        <v>1.59913986E9</v>
      </c>
      <c r="B2374" s="156">
        <v>167667.7028</v>
      </c>
      <c r="C2374" s="153">
        <f>IFERROR(__xludf.DUMMYFUNCTION("TO_DATE(INT((A2374/(60*60*24))+""1/1/1970""))"),44077.0)</f>
        <v>44077</v>
      </c>
      <c r="M2374" s="13">
        <v>1.5633936E9</v>
      </c>
      <c r="N2374" s="13">
        <v>32440.296</v>
      </c>
      <c r="P2374" s="156">
        <v>1.5500916E9</v>
      </c>
      <c r="Q2374" s="156">
        <v>163607.3792</v>
      </c>
      <c r="S2374" s="156">
        <v>1.5726528E9</v>
      </c>
      <c r="T2374" s="156">
        <v>9910.4725</v>
      </c>
      <c r="V2374" s="156">
        <v>1.5377796E9</v>
      </c>
      <c r="W2374" s="156">
        <v>95344.4612</v>
      </c>
      <c r="Y2374" s="156">
        <v>1.5337044E9</v>
      </c>
      <c r="Z2374" s="156">
        <v>93958.4379</v>
      </c>
      <c r="AG2374" s="153">
        <f>IFERROR(__xludf.DUMMYFUNCTION("TO_DATE(INT((AH2374/(60*60*24))+""1/1/1970""))"),43840.0)</f>
        <v>43840</v>
      </c>
      <c r="AH2374" s="156">
        <v>1.5786864E9</v>
      </c>
      <c r="AI2374" s="156">
        <v>117291.6075</v>
      </c>
    </row>
    <row r="2375">
      <c r="A2375" s="152">
        <v>1.5991632E9</v>
      </c>
      <c r="B2375" s="152">
        <v>162612.8887</v>
      </c>
      <c r="C2375" s="153">
        <f>IFERROR(__xludf.DUMMYFUNCTION("TO_DATE(INT((A2375/(60*60*24))+""1/1/1970""))"),44077.0)</f>
        <v>44077</v>
      </c>
      <c r="M2375" s="13">
        <v>1.5634584E9</v>
      </c>
      <c r="N2375" s="13">
        <v>32431.2559</v>
      </c>
      <c r="P2375" s="152">
        <v>1.5501204E9</v>
      </c>
      <c r="Q2375" s="152">
        <v>163616.4223</v>
      </c>
      <c r="S2375" s="152">
        <v>1.5728292E9</v>
      </c>
      <c r="T2375" s="152">
        <v>9910.3288</v>
      </c>
      <c r="V2375" s="152">
        <v>1.5378192E9</v>
      </c>
      <c r="W2375" s="152">
        <v>94811.5736</v>
      </c>
      <c r="Y2375" s="152">
        <v>1.533744E9</v>
      </c>
      <c r="Z2375" s="152">
        <v>93958.4379</v>
      </c>
      <c r="AG2375" s="153">
        <f>IFERROR(__xludf.DUMMYFUNCTION("TO_DATE(INT((AH2375/(60*60*24))+""1/1/1970""))"),43840.0)</f>
        <v>43840</v>
      </c>
      <c r="AH2375" s="152">
        <v>1.578700239E9</v>
      </c>
      <c r="AI2375" s="152">
        <v>117291.6075</v>
      </c>
    </row>
    <row r="2376">
      <c r="A2376" s="156">
        <v>1.59922626E9</v>
      </c>
      <c r="B2376" s="156">
        <v>163077.7532</v>
      </c>
      <c r="C2376" s="153">
        <f>IFERROR(__xludf.DUMMYFUNCTION("TO_DATE(INT((A2376/(60*60*24))+""1/1/1970""))"),44078.0)</f>
        <v>44078</v>
      </c>
      <c r="M2376" s="13">
        <v>1.56348E9</v>
      </c>
      <c r="N2376" s="13">
        <v>32431.2559</v>
      </c>
      <c r="P2376" s="156">
        <v>1.55016E9</v>
      </c>
      <c r="Q2376" s="156">
        <v>163616.4223</v>
      </c>
      <c r="S2376" s="156">
        <v>1.5728796E9</v>
      </c>
      <c r="T2376" s="156">
        <v>9910.3288</v>
      </c>
      <c r="V2376" s="156">
        <v>1.53783E9</v>
      </c>
      <c r="W2376" s="156">
        <v>94815.6817</v>
      </c>
      <c r="Y2376" s="156">
        <v>1.5337692E9</v>
      </c>
      <c r="Z2376" s="156">
        <v>93958.4379</v>
      </c>
      <c r="AG2376" s="153">
        <f>IFERROR(__xludf.DUMMYFUNCTION("TO_DATE(INT((AH2376/(60*60*24))+""1/1/1970""))"),43841.0)</f>
        <v>43841</v>
      </c>
      <c r="AH2376" s="156">
        <v>1.578702392E9</v>
      </c>
      <c r="AI2376" s="156">
        <v>117291.6075</v>
      </c>
    </row>
    <row r="2377">
      <c r="A2377" s="152">
        <v>1.5992496E9</v>
      </c>
      <c r="B2377" s="152">
        <v>161288.7293</v>
      </c>
      <c r="C2377" s="153">
        <f>IFERROR(__xludf.DUMMYFUNCTION("TO_DATE(INT((A2377/(60*60*24))+""1/1/1970""))"),44078.0)</f>
        <v>44078</v>
      </c>
      <c r="M2377" s="13">
        <v>1.5635448E9</v>
      </c>
      <c r="N2377" s="13">
        <v>32411.1378</v>
      </c>
      <c r="P2377" s="152">
        <v>1.550178E9</v>
      </c>
      <c r="Q2377" s="152">
        <v>163616.4223</v>
      </c>
      <c r="S2377" s="152">
        <v>1.5729012E9</v>
      </c>
      <c r="T2377" s="152">
        <v>9910.3288</v>
      </c>
      <c r="V2377" s="152">
        <v>1.5378588E9</v>
      </c>
      <c r="W2377" s="152">
        <v>94683.6125</v>
      </c>
      <c r="Y2377" s="152">
        <v>1.5337836E9</v>
      </c>
      <c r="Z2377" s="152">
        <v>93916.2658</v>
      </c>
      <c r="AG2377" s="153">
        <f>IFERROR(__xludf.DUMMYFUNCTION("TO_DATE(INT((AH2377/(60*60*24))+""1/1/1970""))"),43841.0)</f>
        <v>43841</v>
      </c>
      <c r="AH2377" s="152">
        <v>1.578718636E9</v>
      </c>
      <c r="AI2377" s="152">
        <v>117291.6075</v>
      </c>
    </row>
    <row r="2378">
      <c r="A2378" s="156">
        <v>1.59957186E9</v>
      </c>
      <c r="B2378" s="156">
        <v>158001.8089</v>
      </c>
      <c r="C2378" s="153">
        <f>IFERROR(__xludf.DUMMYFUNCTION("TO_DATE(INT((A2378/(60*60*24))+""1/1/1970""))"),44082.0)</f>
        <v>44082</v>
      </c>
      <c r="M2378" s="13">
        <v>1.5635664E9</v>
      </c>
      <c r="N2378" s="13">
        <v>32411.1378</v>
      </c>
      <c r="P2378" s="156">
        <v>1.5502068E9</v>
      </c>
      <c r="Q2378" s="156">
        <v>163668.358</v>
      </c>
      <c r="S2378" s="156">
        <v>1.572966E9</v>
      </c>
      <c r="T2378" s="156">
        <v>9913.2593</v>
      </c>
      <c r="V2378" s="156">
        <v>1.5378984E9</v>
      </c>
      <c r="W2378" s="156">
        <v>94801.0304</v>
      </c>
      <c r="Y2378" s="156">
        <v>1.5338232E9</v>
      </c>
      <c r="Z2378" s="156">
        <v>93916.2658</v>
      </c>
      <c r="AG2378" s="153">
        <f>IFERROR(__xludf.DUMMYFUNCTION("TO_DATE(INT((AH2378/(60*60*24))+""1/1/1970""))"),43841.0)</f>
        <v>43841</v>
      </c>
      <c r="AH2378" s="156">
        <v>1.578737022E9</v>
      </c>
      <c r="AI2378" s="156">
        <v>117291.6075</v>
      </c>
    </row>
    <row r="2379">
      <c r="A2379" s="152">
        <v>1.5995952E9</v>
      </c>
      <c r="B2379" s="152">
        <v>156893.6472</v>
      </c>
      <c r="C2379" s="153">
        <f>IFERROR(__xludf.DUMMYFUNCTION("TO_DATE(INT((A2379/(60*60*24))+""1/1/1970""))"),44082.0)</f>
        <v>44082</v>
      </c>
      <c r="M2379" s="13">
        <v>1.5635808E9</v>
      </c>
      <c r="N2379" s="13">
        <v>32417.589</v>
      </c>
      <c r="P2379" s="152">
        <v>1.5502464E9</v>
      </c>
      <c r="Q2379" s="152">
        <v>163668.358</v>
      </c>
      <c r="S2379" s="152">
        <v>1.5729876E9</v>
      </c>
      <c r="T2379" s="152">
        <v>9913.2593</v>
      </c>
      <c r="V2379" s="152">
        <v>1.5379164E9</v>
      </c>
      <c r="W2379" s="152">
        <v>94781.5318</v>
      </c>
      <c r="Y2379" s="152">
        <v>1.5338556E9</v>
      </c>
      <c r="Z2379" s="152">
        <v>93916.2658</v>
      </c>
      <c r="AG2379" s="153">
        <f>IFERROR(__xludf.DUMMYFUNCTION("TO_DATE(INT((AH2379/(60*60*24))+""1/1/1970""))"),43841.0)</f>
        <v>43841</v>
      </c>
      <c r="AH2379" s="152">
        <v>1.578753429E9</v>
      </c>
      <c r="AI2379" s="152">
        <v>117291.6075</v>
      </c>
    </row>
    <row r="2380">
      <c r="A2380" s="156">
        <v>1.59965826E9</v>
      </c>
      <c r="B2380" s="156">
        <v>159001.9718</v>
      </c>
      <c r="C2380" s="153">
        <f>IFERROR(__xludf.DUMMYFUNCTION("TO_DATE(INT((A2380/(60*60*24))+""1/1/1970""))"),44083.0)</f>
        <v>44083</v>
      </c>
      <c r="M2380" s="13">
        <v>1.5636672E9</v>
      </c>
      <c r="N2380" s="13">
        <v>32417.589</v>
      </c>
      <c r="P2380" s="156">
        <v>1.5502644E9</v>
      </c>
      <c r="Q2380" s="156">
        <v>163668.358</v>
      </c>
      <c r="S2380" s="156">
        <v>1.5730524E9</v>
      </c>
      <c r="T2380" s="156">
        <v>9909.1077</v>
      </c>
      <c r="V2380" s="156">
        <v>1.537938E9</v>
      </c>
      <c r="W2380" s="156">
        <v>94825.2652</v>
      </c>
      <c r="Y2380" s="156">
        <v>1.5338628E9</v>
      </c>
      <c r="Z2380" s="156">
        <v>94527.2201</v>
      </c>
      <c r="AG2380" s="153">
        <f>IFERROR(__xludf.DUMMYFUNCTION("TO_DATE(INT((AH2380/(60*60*24))+""1/1/1970""))"),43841.0)</f>
        <v>43841</v>
      </c>
      <c r="AH2380" s="156">
        <v>1.578770088E9</v>
      </c>
      <c r="AI2380" s="156">
        <v>117291.6075</v>
      </c>
    </row>
    <row r="2381">
      <c r="A2381" s="152">
        <v>1.5996816E9</v>
      </c>
      <c r="B2381" s="152">
        <v>159983.3524</v>
      </c>
      <c r="C2381" s="153">
        <f>IFERROR(__xludf.DUMMYFUNCTION("TO_DATE(INT((A2381/(60*60*24))+""1/1/1970""))"),44083.0)</f>
        <v>44083</v>
      </c>
      <c r="M2381" s="13">
        <v>1.5637536E9</v>
      </c>
      <c r="N2381" s="13">
        <v>32400.7084</v>
      </c>
      <c r="P2381" s="152">
        <v>1.5502932E9</v>
      </c>
      <c r="Q2381" s="152">
        <v>164917.9992</v>
      </c>
      <c r="S2381" s="152">
        <v>1.573074E9</v>
      </c>
      <c r="T2381" s="152">
        <v>9909.1077</v>
      </c>
      <c r="V2381" s="152">
        <v>1.5379776E9</v>
      </c>
      <c r="W2381" s="152">
        <v>94495.2656</v>
      </c>
      <c r="Y2381" s="152">
        <v>1.5339024E9</v>
      </c>
      <c r="Z2381" s="152">
        <v>94527.2201</v>
      </c>
      <c r="AG2381" s="153">
        <f>IFERROR(__xludf.DUMMYFUNCTION("TO_DATE(INT((AH2381/(60*60*24))+""1/1/1970""))"),43841.0)</f>
        <v>43841</v>
      </c>
      <c r="AH2381" s="152">
        <v>1.578786156E9</v>
      </c>
      <c r="AI2381" s="152">
        <v>117291.6075</v>
      </c>
    </row>
    <row r="2382">
      <c r="A2382" s="156">
        <v>1.59974466E9</v>
      </c>
      <c r="B2382" s="156">
        <v>160837.9517</v>
      </c>
      <c r="C2382" s="153">
        <f>IFERROR(__xludf.DUMMYFUNCTION("TO_DATE(INT((A2382/(60*60*24))+""1/1/1970""))"),44084.0)</f>
        <v>44084</v>
      </c>
      <c r="M2382" s="13">
        <v>1.563804E9</v>
      </c>
      <c r="N2382" s="13">
        <v>32400.7084</v>
      </c>
      <c r="P2382" s="156">
        <v>1.5505884E9</v>
      </c>
      <c r="Q2382" s="156">
        <v>164917.9992</v>
      </c>
      <c r="S2382" s="156">
        <v>1.5731388E9</v>
      </c>
      <c r="T2382" s="156">
        <v>9916.9341</v>
      </c>
      <c r="V2382" s="156">
        <v>1.5380028E9</v>
      </c>
      <c r="W2382" s="156">
        <v>94794.4415</v>
      </c>
      <c r="Y2382" s="156">
        <v>1.5339348E9</v>
      </c>
      <c r="Z2382" s="156">
        <v>94527.2201</v>
      </c>
      <c r="AG2382" s="153">
        <f>IFERROR(__xludf.DUMMYFUNCTION("TO_DATE(INT((AH2382/(60*60*24))+""1/1/1970""))"),43841.0)</f>
        <v>43841</v>
      </c>
      <c r="AH2382" s="156">
        <v>1.578786209E9</v>
      </c>
      <c r="AI2382" s="156">
        <v>117291.6075</v>
      </c>
    </row>
    <row r="2383">
      <c r="A2383" s="152">
        <v>1.599768E9</v>
      </c>
      <c r="B2383" s="152">
        <v>157212.948</v>
      </c>
      <c r="C2383" s="153">
        <f>IFERROR(__xludf.DUMMYFUNCTION("TO_DATE(INT((A2383/(60*60*24))+""1/1/1970""))"),44084.0)</f>
        <v>44084</v>
      </c>
      <c r="M2383" s="13">
        <v>1.5638256E9</v>
      </c>
      <c r="N2383" s="13">
        <v>32400.7084</v>
      </c>
      <c r="P2383" s="152">
        <v>1.55061E9</v>
      </c>
      <c r="Q2383" s="152">
        <v>164917.9992</v>
      </c>
      <c r="S2383" s="152">
        <v>1.5731604E9</v>
      </c>
      <c r="T2383" s="152">
        <v>9916.9341</v>
      </c>
      <c r="V2383" s="152">
        <v>1.5380172E9</v>
      </c>
      <c r="W2383" s="152">
        <v>94698.0712</v>
      </c>
      <c r="Y2383" s="152">
        <v>1.5339456E9</v>
      </c>
      <c r="Z2383" s="152">
        <v>95338.5818</v>
      </c>
      <c r="AG2383" s="153">
        <f>IFERROR(__xludf.DUMMYFUNCTION("TO_DATE(INT((AH2383/(60*60*24))+""1/1/1970""))"),43842.0)</f>
        <v>43842</v>
      </c>
      <c r="AH2383" s="152">
        <v>1.578806218E9</v>
      </c>
      <c r="AI2383" s="152">
        <v>117291.6075</v>
      </c>
    </row>
    <row r="2384">
      <c r="A2384" s="156">
        <v>1.59983106E9</v>
      </c>
      <c r="B2384" s="156">
        <v>158278.8493</v>
      </c>
      <c r="C2384" s="153">
        <f>IFERROR(__xludf.DUMMYFUNCTION("TO_DATE(INT((A2384/(60*60*24))+""1/1/1970""))"),44085.0)</f>
        <v>44085</v>
      </c>
      <c r="M2384" s="13">
        <v>1.5638904E9</v>
      </c>
      <c r="N2384" s="13">
        <v>32417.3677</v>
      </c>
      <c r="P2384" s="156">
        <v>1.5506388E9</v>
      </c>
      <c r="Q2384" s="156">
        <v>164996.3537</v>
      </c>
      <c r="S2384" s="156">
        <v>1.5732252E9</v>
      </c>
      <c r="T2384" s="156">
        <v>9913.0455</v>
      </c>
      <c r="V2384" s="156">
        <v>1.5380568E9</v>
      </c>
      <c r="W2384" s="156">
        <v>93916.2745</v>
      </c>
      <c r="Y2384" s="156">
        <v>1.5341112E9</v>
      </c>
      <c r="Z2384" s="156">
        <v>95338.5818</v>
      </c>
      <c r="AG2384" s="153">
        <f>IFERROR(__xludf.DUMMYFUNCTION("TO_DATE(INT((AH2384/(60*60*24))+""1/1/1970""))"),43842.0)</f>
        <v>43842</v>
      </c>
      <c r="AH2384" s="156">
        <v>1.578823394E9</v>
      </c>
      <c r="AI2384" s="156">
        <v>117291.6075</v>
      </c>
    </row>
    <row r="2385">
      <c r="A2385" s="152">
        <v>1.5998544E9</v>
      </c>
      <c r="B2385" s="152">
        <v>157292.7732</v>
      </c>
      <c r="C2385" s="153">
        <f>IFERROR(__xludf.DUMMYFUNCTION("TO_DATE(INT((A2385/(60*60*24))+""1/1/1970""))"),44085.0)</f>
        <v>44085</v>
      </c>
      <c r="M2385" s="13">
        <v>1.563912E9</v>
      </c>
      <c r="N2385" s="13">
        <v>32417.3677</v>
      </c>
      <c r="P2385" s="152">
        <v>1.5506784E9</v>
      </c>
      <c r="Q2385" s="152">
        <v>164996.3537</v>
      </c>
      <c r="S2385" s="152">
        <v>1.5732468E9</v>
      </c>
      <c r="T2385" s="152">
        <v>9913.0455</v>
      </c>
      <c r="V2385" s="152">
        <v>1.5380892E9</v>
      </c>
      <c r="W2385" s="152">
        <v>93659.6932</v>
      </c>
      <c r="Y2385" s="152">
        <v>1.5341148E9</v>
      </c>
      <c r="Z2385" s="152">
        <v>95338.5818</v>
      </c>
      <c r="AG2385" s="153">
        <f>IFERROR(__xludf.DUMMYFUNCTION("TO_DATE(INT((AH2385/(60*60*24))+""1/1/1970""))"),43842.0)</f>
        <v>43842</v>
      </c>
      <c r="AH2385" s="152">
        <v>1.57883922E9</v>
      </c>
      <c r="AI2385" s="152">
        <v>117291.6075</v>
      </c>
    </row>
    <row r="2386">
      <c r="A2386" s="156">
        <v>1.60009026E9</v>
      </c>
      <c r="B2386" s="156">
        <v>158990.2328</v>
      </c>
      <c r="C2386" s="153">
        <f>IFERROR(__xludf.DUMMYFUNCTION("TO_DATE(INT((A2386/(60*60*24))+""1/1/1970""))"),44088.0)</f>
        <v>44088</v>
      </c>
      <c r="M2386" s="13">
        <v>1.5639768E9</v>
      </c>
      <c r="N2386" s="13">
        <v>32445.1774</v>
      </c>
      <c r="P2386" s="156">
        <v>1.5506964E9</v>
      </c>
      <c r="Q2386" s="156">
        <v>164996.3537</v>
      </c>
      <c r="S2386" s="156">
        <v>1.5732576E9</v>
      </c>
      <c r="T2386" s="156">
        <v>9925.7684</v>
      </c>
      <c r="V2386" s="156">
        <v>1.5380964E9</v>
      </c>
      <c r="W2386" s="156">
        <v>93677.2097</v>
      </c>
      <c r="Y2386" s="156">
        <v>1.5341508E9</v>
      </c>
      <c r="Z2386" s="156">
        <v>95462.2144</v>
      </c>
      <c r="AG2386" s="153">
        <f>IFERROR(__xludf.DUMMYFUNCTION("TO_DATE(INT((AH2386/(60*60*24))+""1/1/1970""))"),43842.0)</f>
        <v>43842</v>
      </c>
      <c r="AH2386" s="156">
        <v>1.578855309E9</v>
      </c>
      <c r="AI2386" s="156">
        <v>117291.6075</v>
      </c>
    </row>
    <row r="2387">
      <c r="A2387" s="152">
        <v>1.6001136E9</v>
      </c>
      <c r="B2387" s="152">
        <v>159358.8375</v>
      </c>
      <c r="C2387" s="153">
        <f>IFERROR(__xludf.DUMMYFUNCTION("TO_DATE(INT((A2387/(60*60*24))+""1/1/1970""))"),44088.0)</f>
        <v>44088</v>
      </c>
      <c r="M2387" s="13">
        <v>1.5639984E9</v>
      </c>
      <c r="N2387" s="13">
        <v>32445.1774</v>
      </c>
      <c r="P2387" s="152">
        <v>1.5507252E9</v>
      </c>
      <c r="Q2387" s="152">
        <v>164105.2085</v>
      </c>
      <c r="S2387" s="152">
        <v>1.5734304E9</v>
      </c>
      <c r="T2387" s="152">
        <v>9925.0569</v>
      </c>
      <c r="V2387" s="152">
        <v>1.538136E9</v>
      </c>
      <c r="W2387" s="152">
        <v>93682.7643</v>
      </c>
      <c r="Y2387" s="152">
        <v>1.5341904E9</v>
      </c>
      <c r="Z2387" s="152">
        <v>95462.2144</v>
      </c>
      <c r="AG2387" s="153">
        <f>IFERROR(__xludf.DUMMYFUNCTION("TO_DATE(INT((AH2387/(60*60*24))+""1/1/1970""))"),43842.0)</f>
        <v>43842</v>
      </c>
      <c r="AH2387" s="152">
        <v>1.578871725E9</v>
      </c>
      <c r="AI2387" s="152">
        <v>117291.6075</v>
      </c>
    </row>
    <row r="2388">
      <c r="A2388" s="156">
        <v>1.60017666E9</v>
      </c>
      <c r="B2388" s="156">
        <v>160636.0409</v>
      </c>
      <c r="C2388" s="153">
        <f>IFERROR(__xludf.DUMMYFUNCTION("TO_DATE(INT((A2388/(60*60*24))+""1/1/1970""))"),44089.0)</f>
        <v>44089</v>
      </c>
      <c r="M2388" s="13">
        <v>1.5640632E9</v>
      </c>
      <c r="N2388" s="13">
        <v>32437.0699</v>
      </c>
      <c r="P2388" s="156">
        <v>1.5507648E9</v>
      </c>
      <c r="Q2388" s="156">
        <v>164105.2085</v>
      </c>
      <c r="S2388" s="156">
        <v>1.5734844E9</v>
      </c>
      <c r="T2388" s="156">
        <v>9925.0569</v>
      </c>
      <c r="V2388" s="156">
        <v>1.5381684E9</v>
      </c>
      <c r="W2388" s="156">
        <v>93703.7134</v>
      </c>
      <c r="Y2388" s="156">
        <v>1.5342012E9</v>
      </c>
      <c r="Z2388" s="156">
        <v>95462.2144</v>
      </c>
      <c r="AG2388" s="153">
        <f>IFERROR(__xludf.DUMMYFUNCTION("TO_DATE(INT((AH2388/(60*60*24))+""1/1/1970""))"),43842.0)</f>
        <v>43842</v>
      </c>
      <c r="AH2388" s="156">
        <v>1.578873188E9</v>
      </c>
      <c r="AI2388" s="156">
        <v>117291.6075</v>
      </c>
    </row>
    <row r="2389">
      <c r="A2389" s="152">
        <v>1.6002E9</v>
      </c>
      <c r="B2389" s="152">
        <v>160161.7852</v>
      </c>
      <c r="C2389" s="153">
        <f>IFERROR(__xludf.DUMMYFUNCTION("TO_DATE(INT((A2389/(60*60*24))+""1/1/1970""))"),44089.0)</f>
        <v>44089</v>
      </c>
      <c r="M2389" s="13">
        <v>1.5640848E9</v>
      </c>
      <c r="N2389" s="13">
        <v>32437.0699</v>
      </c>
      <c r="P2389" s="152">
        <v>1.5507828E9</v>
      </c>
      <c r="Q2389" s="152">
        <v>164105.2085</v>
      </c>
      <c r="S2389" s="152">
        <v>1.573506E9</v>
      </c>
      <c r="T2389" s="152">
        <v>9925.0569</v>
      </c>
      <c r="V2389" s="152">
        <v>1.5383448E9</v>
      </c>
      <c r="W2389" s="152">
        <v>93700.3582</v>
      </c>
      <c r="Y2389" s="152">
        <v>1.53423E9</v>
      </c>
      <c r="Z2389" s="152">
        <v>95422.205</v>
      </c>
      <c r="AG2389" s="153">
        <f>IFERROR(__xludf.DUMMYFUNCTION("TO_DATE(INT((AH2389/(60*60*24))+""1/1/1970""))"),43843.0)</f>
        <v>43843</v>
      </c>
      <c r="AH2389" s="152">
        <v>1.578887563E9</v>
      </c>
      <c r="AI2389" s="152">
        <v>117291.6075</v>
      </c>
    </row>
    <row r="2390">
      <c r="A2390" s="156">
        <v>1.60026306E9</v>
      </c>
      <c r="B2390" s="156">
        <v>160762.8221</v>
      </c>
      <c r="C2390" s="153">
        <f>IFERROR(__xludf.DUMMYFUNCTION("TO_DATE(INT((A2390/(60*60*24))+""1/1/1970""))"),44090.0)</f>
        <v>44090</v>
      </c>
      <c r="M2390" s="13">
        <v>1.5641496E9</v>
      </c>
      <c r="N2390" s="13">
        <v>32346.7531</v>
      </c>
      <c r="P2390" s="156">
        <v>1.5508116E9</v>
      </c>
      <c r="Q2390" s="156">
        <v>163998.9401</v>
      </c>
      <c r="S2390" s="156">
        <v>1.5735708E9</v>
      </c>
      <c r="T2390" s="156">
        <v>9918.3247</v>
      </c>
      <c r="V2390" s="156">
        <v>1.5383484E9</v>
      </c>
      <c r="W2390" s="156">
        <v>93704.4649</v>
      </c>
      <c r="Y2390" s="156">
        <v>1.5342696E9</v>
      </c>
      <c r="Z2390" s="156">
        <v>95422.205</v>
      </c>
      <c r="AG2390" s="153">
        <f>IFERROR(__xludf.DUMMYFUNCTION("TO_DATE(INT((AH2390/(60*60*24))+""1/1/1970""))"),43843.0)</f>
        <v>43843</v>
      </c>
      <c r="AH2390" s="156">
        <v>1.578903368E9</v>
      </c>
      <c r="AI2390" s="156">
        <v>117291.6075</v>
      </c>
    </row>
    <row r="2391">
      <c r="A2391" s="152">
        <v>1.6002864E9</v>
      </c>
      <c r="B2391" s="152">
        <v>159527.8791</v>
      </c>
      <c r="C2391" s="153">
        <f>IFERROR(__xludf.DUMMYFUNCTION("TO_DATE(INT((A2391/(60*60*24))+""1/1/1970""))"),44090.0)</f>
        <v>44090</v>
      </c>
      <c r="M2391" s="13">
        <v>1.5641712E9</v>
      </c>
      <c r="N2391" s="13">
        <v>32346.7531</v>
      </c>
      <c r="P2391" s="152">
        <v>1.5508512E9</v>
      </c>
      <c r="Q2391" s="152">
        <v>163998.9401</v>
      </c>
      <c r="S2391" s="152">
        <v>1.5735924E9</v>
      </c>
      <c r="T2391" s="152">
        <v>9918.3247</v>
      </c>
      <c r="V2391" s="152">
        <v>1.5383844E9</v>
      </c>
      <c r="W2391" s="152">
        <v>93717.3498</v>
      </c>
      <c r="Y2391" s="152">
        <v>1.5342876E9</v>
      </c>
      <c r="Z2391" s="152">
        <v>95422.205</v>
      </c>
      <c r="AG2391" s="153">
        <f>IFERROR(__xludf.DUMMYFUNCTION("TO_DATE(INT((AH2391/(60*60*24))+""1/1/1970""))"),43843.0)</f>
        <v>43843</v>
      </c>
      <c r="AH2391" s="152">
        <v>1.578919216E9</v>
      </c>
      <c r="AI2391" s="152">
        <v>117291.6075</v>
      </c>
    </row>
    <row r="2392">
      <c r="A2392" s="156">
        <v>1.60034946E9</v>
      </c>
      <c r="B2392" s="156">
        <v>156921.8208</v>
      </c>
      <c r="C2392" s="153">
        <f>IFERROR(__xludf.DUMMYFUNCTION("TO_DATE(INT((A2392/(60*60*24))+""1/1/1970""))"),44091.0)</f>
        <v>44091</v>
      </c>
      <c r="M2392" s="13">
        <v>1.5641856E9</v>
      </c>
      <c r="N2392" s="13">
        <v>32293.6809</v>
      </c>
      <c r="P2392" s="156">
        <v>1.5508692E9</v>
      </c>
      <c r="Q2392" s="156">
        <v>163998.9401</v>
      </c>
      <c r="S2392" s="156">
        <v>1.5736572E9</v>
      </c>
      <c r="T2392" s="156">
        <v>9921.9221</v>
      </c>
      <c r="V2392" s="156">
        <v>1.538424E9</v>
      </c>
      <c r="W2392" s="156">
        <v>93712.9885</v>
      </c>
      <c r="Y2392" s="156">
        <v>1.5343092E9</v>
      </c>
      <c r="Z2392" s="156">
        <v>95807.8812</v>
      </c>
      <c r="AG2392" s="153">
        <f>IFERROR(__xludf.DUMMYFUNCTION("TO_DATE(INT((AH2392/(60*60*24))+""1/1/1970""))"),43843.0)</f>
        <v>43843</v>
      </c>
      <c r="AH2392" s="156">
        <v>1.57893504E9</v>
      </c>
      <c r="AI2392" s="156">
        <v>117441.7274</v>
      </c>
    </row>
    <row r="2393">
      <c r="A2393" s="152">
        <v>1.6003728E9</v>
      </c>
      <c r="B2393" s="152">
        <v>158128.5901</v>
      </c>
      <c r="C2393" s="153">
        <f>IFERROR(__xludf.DUMMYFUNCTION("TO_DATE(INT((A2393/(60*60*24))+""1/1/1970""))"),44091.0)</f>
        <v>44091</v>
      </c>
      <c r="M2393" s="13">
        <v>1.564272E9</v>
      </c>
      <c r="N2393" s="13">
        <v>32293.6809</v>
      </c>
      <c r="P2393" s="152">
        <v>1.550898E9</v>
      </c>
      <c r="Q2393" s="152">
        <v>165322.6011</v>
      </c>
      <c r="S2393" s="152">
        <v>1.5736788E9</v>
      </c>
      <c r="T2393" s="152">
        <v>9921.9221</v>
      </c>
      <c r="V2393" s="152">
        <v>1.5384348E9</v>
      </c>
      <c r="W2393" s="152">
        <v>93712.1304</v>
      </c>
      <c r="Y2393" s="152">
        <v>1.5343488E9</v>
      </c>
      <c r="Z2393" s="152">
        <v>95807.8812</v>
      </c>
      <c r="AG2393" s="153">
        <f>IFERROR(__xludf.DUMMYFUNCTION("TO_DATE(INT((AH2393/(60*60*24))+""1/1/1970""))"),43843.0)</f>
        <v>43843</v>
      </c>
      <c r="AH2393" s="152">
        <v>1.578951209E9</v>
      </c>
      <c r="AI2393" s="152">
        <v>117493.4082</v>
      </c>
    </row>
    <row r="2394">
      <c r="A2394" s="156">
        <v>1.6004016E9</v>
      </c>
      <c r="B2394" s="156">
        <v>158128.5901</v>
      </c>
      <c r="C2394" s="153">
        <f>IFERROR(__xludf.DUMMYFUNCTION("TO_DATE(INT((A2394/(60*60*24))+""1/1/1970""))"),44092.0)</f>
        <v>44092</v>
      </c>
      <c r="M2394" s="13">
        <v>1.5643584E9</v>
      </c>
      <c r="N2394" s="13">
        <v>32278.1749</v>
      </c>
      <c r="P2394" s="156">
        <v>1.5511068E9</v>
      </c>
      <c r="Q2394" s="156">
        <v>165322.6011</v>
      </c>
      <c r="S2394" s="156">
        <v>1.5737436E9</v>
      </c>
      <c r="T2394" s="156">
        <v>9922.1049</v>
      </c>
      <c r="V2394" s="156">
        <v>1.5384636E9</v>
      </c>
      <c r="W2394" s="156">
        <v>93728.2903</v>
      </c>
      <c r="Y2394" s="156">
        <v>1.534374E9</v>
      </c>
      <c r="Z2394" s="156">
        <v>95807.8812</v>
      </c>
      <c r="AG2394" s="153">
        <f>IFERROR(__xludf.DUMMYFUNCTION("TO_DATE(INT((AH2394/(60*60*24))+""1/1/1970""))"),43843.0)</f>
        <v>43843</v>
      </c>
      <c r="AH2394" s="156">
        <v>1.578959435E9</v>
      </c>
      <c r="AI2394" s="156">
        <v>117493.4082</v>
      </c>
    </row>
    <row r="2395">
      <c r="A2395" s="152">
        <v>1.60044108E9</v>
      </c>
      <c r="B2395" s="152">
        <v>157359.8245</v>
      </c>
      <c r="C2395" s="153">
        <f>IFERROR(__xludf.DUMMYFUNCTION("TO_DATE(INT((A2395/(60*60*24))+""1/1/1970""))"),44092.0)</f>
        <v>44092</v>
      </c>
      <c r="M2395" s="13">
        <v>1.5644088E9</v>
      </c>
      <c r="N2395" s="13">
        <v>32278.1749</v>
      </c>
      <c r="P2395" s="152">
        <v>1.5511284E9</v>
      </c>
      <c r="Q2395" s="152">
        <v>165322.6011</v>
      </c>
      <c r="S2395" s="152">
        <v>1.5737652E9</v>
      </c>
      <c r="T2395" s="152">
        <v>9922.1049</v>
      </c>
      <c r="V2395" s="152">
        <v>1.5385032E9</v>
      </c>
      <c r="W2395" s="152">
        <v>93736.1998</v>
      </c>
      <c r="Y2395" s="152">
        <v>1.5343884E9</v>
      </c>
      <c r="Z2395" s="152">
        <v>95847.1697</v>
      </c>
      <c r="AG2395" s="153">
        <f>IFERROR(__xludf.DUMMYFUNCTION("TO_DATE(INT((AH2395/(60*60*24))+""1/1/1970""))"),43844.0)</f>
        <v>43844</v>
      </c>
      <c r="AH2395" s="152">
        <v>1.578967024E9</v>
      </c>
      <c r="AI2395" s="152">
        <v>117493.4082</v>
      </c>
    </row>
    <row r="2396">
      <c r="A2396" s="156">
        <v>1.6004592E9</v>
      </c>
      <c r="B2396" s="156">
        <v>156313.1805</v>
      </c>
      <c r="C2396" s="153">
        <f>IFERROR(__xludf.DUMMYFUNCTION("TO_DATE(INT((A2396/(60*60*24))+""1/1/1970""))"),44092.0)</f>
        <v>44092</v>
      </c>
      <c r="M2396" s="13">
        <v>1.5644304E9</v>
      </c>
      <c r="N2396" s="13">
        <v>32278.1749</v>
      </c>
      <c r="P2396" s="156">
        <v>1.5511572E9</v>
      </c>
      <c r="Q2396" s="156">
        <v>164286.0246</v>
      </c>
      <c r="S2396" s="156">
        <v>1.57383E9</v>
      </c>
      <c r="T2396" s="156">
        <v>9928.3229</v>
      </c>
      <c r="V2396" s="156">
        <v>1.5385212E9</v>
      </c>
      <c r="W2396" s="156">
        <v>93727.278</v>
      </c>
      <c r="Y2396" s="156">
        <v>1.534428E9</v>
      </c>
      <c r="Z2396" s="156">
        <v>95847.1697</v>
      </c>
      <c r="AG2396" s="153">
        <f>IFERROR(__xludf.DUMMYFUNCTION("TO_DATE(INT((AH2396/(60*60*24))+""1/1/1970""))"),43844.0)</f>
        <v>43844</v>
      </c>
      <c r="AH2396" s="156">
        <v>1.578984098E9</v>
      </c>
      <c r="AI2396" s="156">
        <v>117493.4082</v>
      </c>
    </row>
    <row r="2397">
      <c r="A2397" s="152">
        <v>1.60069506E9</v>
      </c>
      <c r="B2397" s="152">
        <v>153889.9788</v>
      </c>
      <c r="C2397" s="153">
        <f>IFERROR(__xludf.DUMMYFUNCTION("TO_DATE(INT((A2397/(60*60*24))+""1/1/1970""))"),44095.0)</f>
        <v>44095</v>
      </c>
      <c r="M2397" s="13">
        <v>1.5644952E9</v>
      </c>
      <c r="N2397" s="13">
        <v>32179.0734</v>
      </c>
      <c r="P2397" s="152">
        <v>1.5511968E9</v>
      </c>
      <c r="Q2397" s="152">
        <v>164286.0246</v>
      </c>
      <c r="S2397" s="152">
        <v>1.5738516E9</v>
      </c>
      <c r="T2397" s="152">
        <v>9928.3229</v>
      </c>
      <c r="V2397" s="152">
        <v>1.5385428E9</v>
      </c>
      <c r="W2397" s="152">
        <v>93728.9764</v>
      </c>
      <c r="Y2397" s="152">
        <v>1.5344604E9</v>
      </c>
      <c r="Z2397" s="152">
        <v>95847.1697</v>
      </c>
      <c r="AG2397" s="153">
        <f>IFERROR(__xludf.DUMMYFUNCTION("TO_DATE(INT((AH2397/(60*60*24))+""1/1/1970""))"),43844.0)</f>
        <v>43844</v>
      </c>
      <c r="AH2397" s="152">
        <v>1.578999896E9</v>
      </c>
      <c r="AI2397" s="152">
        <v>117493.4082</v>
      </c>
    </row>
    <row r="2398">
      <c r="A2398" s="156">
        <v>1.6007184E9</v>
      </c>
      <c r="B2398" s="156">
        <v>153769.7438</v>
      </c>
      <c r="C2398" s="153">
        <f>IFERROR(__xludf.DUMMYFUNCTION("TO_DATE(INT((A2398/(60*60*24))+""1/1/1970""))"),44095.0)</f>
        <v>44095</v>
      </c>
      <c r="M2398" s="13">
        <v>1.5645168E9</v>
      </c>
      <c r="N2398" s="13">
        <v>32179.0734</v>
      </c>
      <c r="P2398" s="156">
        <v>1.5512148E9</v>
      </c>
      <c r="Q2398" s="156">
        <v>164286.0246</v>
      </c>
      <c r="S2398" s="156">
        <v>1.5738624E9</v>
      </c>
      <c r="T2398" s="156">
        <v>9913.1975</v>
      </c>
      <c r="V2398" s="156">
        <v>1.5385824E9</v>
      </c>
      <c r="W2398" s="156">
        <v>93736.5533</v>
      </c>
      <c r="Y2398" s="156">
        <v>1.5344676E9</v>
      </c>
      <c r="Z2398" s="156">
        <v>95629.1004</v>
      </c>
      <c r="AG2398" s="153">
        <f>IFERROR(__xludf.DUMMYFUNCTION("TO_DATE(INT((AH2398/(60*60*24))+""1/1/1970""))"),43844.0)</f>
        <v>43844</v>
      </c>
      <c r="AH2398" s="156">
        <v>1.579015707E9</v>
      </c>
      <c r="AI2398" s="156">
        <v>117155.0053</v>
      </c>
    </row>
    <row r="2399">
      <c r="A2399" s="152">
        <v>1.60078146E9</v>
      </c>
      <c r="B2399" s="152">
        <v>153769.7438</v>
      </c>
      <c r="C2399" s="153">
        <f>IFERROR(__xludf.DUMMYFUNCTION("TO_DATE(INT((A2399/(60*60*24))+""1/1/1970""))"),44096.0)</f>
        <v>44096</v>
      </c>
      <c r="M2399" s="13">
        <v>1.5645816E9</v>
      </c>
      <c r="N2399" s="13">
        <v>32123.8257</v>
      </c>
      <c r="P2399" s="152">
        <v>1.5512436E9</v>
      </c>
      <c r="Q2399" s="152">
        <v>164797.5284</v>
      </c>
      <c r="S2399" s="152">
        <v>1.5740352E9</v>
      </c>
      <c r="T2399" s="152">
        <v>9914.0573</v>
      </c>
      <c r="V2399" s="152">
        <v>1.5386076E9</v>
      </c>
      <c r="W2399" s="152">
        <v>93729.9302</v>
      </c>
      <c r="Y2399" s="152">
        <v>1.5345072E9</v>
      </c>
      <c r="Z2399" s="152">
        <v>95629.1004</v>
      </c>
      <c r="AG2399" s="153">
        <f>IFERROR(__xludf.DUMMYFUNCTION("TO_DATE(INT((AH2399/(60*60*24))+""1/1/1970""))"),43844.0)</f>
        <v>43844</v>
      </c>
      <c r="AH2399" s="152">
        <v>1.579031498E9</v>
      </c>
      <c r="AI2399" s="152">
        <v>117141.1838</v>
      </c>
    </row>
    <row r="2400">
      <c r="A2400" s="156">
        <v>1.6008048E9</v>
      </c>
      <c r="B2400" s="156">
        <v>153769.7438</v>
      </c>
      <c r="C2400" s="153">
        <f>IFERROR(__xludf.DUMMYFUNCTION("TO_DATE(INT((A2400/(60*60*24))+""1/1/1970""))"),44096.0)</f>
        <v>44096</v>
      </c>
      <c r="M2400" s="13">
        <v>1.5646032E9</v>
      </c>
      <c r="N2400" s="13">
        <v>32123.8257</v>
      </c>
      <c r="P2400" s="156">
        <v>1.5512832E9</v>
      </c>
      <c r="Q2400" s="156">
        <v>164797.5284</v>
      </c>
      <c r="S2400" s="156">
        <v>1.5740892E9</v>
      </c>
      <c r="T2400" s="156">
        <v>9914.0573</v>
      </c>
      <c r="V2400" s="156">
        <v>1.538622E9</v>
      </c>
      <c r="W2400" s="156">
        <v>93740.3586</v>
      </c>
      <c r="Y2400" s="156">
        <v>1.5345396E9</v>
      </c>
      <c r="Z2400" s="156">
        <v>95629.1004</v>
      </c>
      <c r="AG2400" s="153">
        <f>IFERROR(__xludf.DUMMYFUNCTION("TO_DATE(INT((AH2400/(60*60*24))+""1/1/1970""))"),43844.0)</f>
        <v>43844</v>
      </c>
      <c r="AH2400" s="156">
        <v>1.579046142E9</v>
      </c>
      <c r="AI2400" s="156">
        <v>117012.8422</v>
      </c>
    </row>
    <row r="2401">
      <c r="A2401" s="152">
        <v>1.60086786E9</v>
      </c>
      <c r="B2401" s="152">
        <v>153769.7438</v>
      </c>
      <c r="C2401" s="153">
        <f>IFERROR(__xludf.DUMMYFUNCTION("TO_DATE(INT((A2401/(60*60*24))+""1/1/1970""))"),44097.0)</f>
        <v>44097</v>
      </c>
      <c r="M2401" s="13">
        <v>1.564668E9</v>
      </c>
      <c r="N2401" s="13">
        <v>32118.4098</v>
      </c>
      <c r="P2401" s="152">
        <v>1.5513012E9</v>
      </c>
      <c r="Q2401" s="152">
        <v>164797.5284</v>
      </c>
      <c r="S2401" s="152">
        <v>1.5741108E9</v>
      </c>
      <c r="T2401" s="152">
        <v>9914.0573</v>
      </c>
      <c r="V2401" s="152">
        <v>1.5386616E9</v>
      </c>
      <c r="W2401" s="152">
        <v>93753.6864</v>
      </c>
      <c r="Y2401" s="152">
        <v>1.5345504E9</v>
      </c>
      <c r="Z2401" s="152">
        <v>95146.1042</v>
      </c>
      <c r="AG2401" s="153">
        <f>IFERROR(__xludf.DUMMYFUNCTION("TO_DATE(INT((AH2401/(60*60*24))+""1/1/1970""))"),43845.0)</f>
        <v>43845</v>
      </c>
      <c r="AH2401" s="152">
        <v>1.579047348E9</v>
      </c>
      <c r="AI2401" s="152">
        <v>117012.8422</v>
      </c>
    </row>
    <row r="2402">
      <c r="A2402" s="156">
        <v>1.6008912E9</v>
      </c>
      <c r="B2402" s="156">
        <v>153769.7438</v>
      </c>
      <c r="C2402" s="153">
        <f>IFERROR(__xludf.DUMMYFUNCTION("TO_DATE(INT((A2402/(60*60*24))+""1/1/1970""))"),44097.0)</f>
        <v>44097</v>
      </c>
      <c r="M2402" s="13">
        <v>1.5646896E9</v>
      </c>
      <c r="N2402" s="13">
        <v>32118.4098</v>
      </c>
      <c r="P2402" s="156">
        <v>1.55133E9</v>
      </c>
      <c r="Q2402" s="156">
        <v>163820.6266</v>
      </c>
      <c r="S2402" s="156">
        <v>1.5741756E9</v>
      </c>
      <c r="T2402" s="156">
        <v>9910.4191</v>
      </c>
      <c r="V2402" s="156">
        <v>1.538694E9</v>
      </c>
      <c r="W2402" s="156">
        <v>93755.9043</v>
      </c>
      <c r="Y2402" s="156">
        <v>1.534716E9</v>
      </c>
      <c r="Z2402" s="156">
        <v>95146.1042</v>
      </c>
      <c r="AG2402" s="153">
        <f>IFERROR(__xludf.DUMMYFUNCTION("TO_DATE(INT((AH2402/(60*60*24))+""1/1/1970""))"),43845.0)</f>
        <v>43845</v>
      </c>
      <c r="AH2402" s="156">
        <v>1.5790644E9</v>
      </c>
      <c r="AI2402" s="156">
        <v>117012.8422</v>
      </c>
    </row>
    <row r="2403">
      <c r="A2403" s="152">
        <v>1.60095426E9</v>
      </c>
      <c r="B2403" s="152">
        <v>153769.7438</v>
      </c>
      <c r="C2403" s="153">
        <f>IFERROR(__xludf.DUMMYFUNCTION("TO_DATE(INT((A2403/(60*60*24))+""1/1/1970""))"),44098.0)</f>
        <v>44098</v>
      </c>
      <c r="M2403" s="13">
        <v>1.5647544E9</v>
      </c>
      <c r="N2403" s="13">
        <v>32376.2544</v>
      </c>
      <c r="P2403" s="152">
        <v>1.5513696E9</v>
      </c>
      <c r="Q2403" s="152">
        <v>163820.6266</v>
      </c>
      <c r="S2403" s="152">
        <v>1.5741972E9</v>
      </c>
      <c r="T2403" s="152">
        <v>9910.4191</v>
      </c>
      <c r="V2403" s="152">
        <v>1.5387012E9</v>
      </c>
      <c r="W2403" s="152">
        <v>93754.9062</v>
      </c>
      <c r="Y2403" s="152">
        <v>1.5347196E9</v>
      </c>
      <c r="Z2403" s="152">
        <v>95146.1042</v>
      </c>
      <c r="AG2403" s="153">
        <f>IFERROR(__xludf.DUMMYFUNCTION("TO_DATE(INT((AH2403/(60*60*24))+""1/1/1970""))"),43845.0)</f>
        <v>43845</v>
      </c>
      <c r="AH2403" s="152">
        <v>1.579080899E9</v>
      </c>
      <c r="AI2403" s="152">
        <v>117012.8422</v>
      </c>
    </row>
    <row r="2404">
      <c r="A2404" s="156">
        <v>1.6009776E9</v>
      </c>
      <c r="B2404" s="156">
        <v>153769.7438</v>
      </c>
      <c r="C2404" s="153">
        <f>IFERROR(__xludf.DUMMYFUNCTION("TO_DATE(INT((A2404/(60*60*24))+""1/1/1970""))"),44098.0)</f>
        <v>44098</v>
      </c>
      <c r="M2404" s="13">
        <v>1.564776E9</v>
      </c>
      <c r="N2404" s="13">
        <v>32376.2544</v>
      </c>
      <c r="P2404" s="156">
        <v>1.5513876E9</v>
      </c>
      <c r="Q2404" s="156">
        <v>163820.6266</v>
      </c>
      <c r="S2404" s="156">
        <v>1.574262E9</v>
      </c>
      <c r="T2404" s="156">
        <v>9913.861</v>
      </c>
      <c r="V2404" s="156">
        <v>1.5387408E9</v>
      </c>
      <c r="W2404" s="156">
        <v>93702.2873</v>
      </c>
      <c r="Y2404" s="156">
        <v>1.5347556E9</v>
      </c>
      <c r="Z2404" s="156">
        <v>95148.9877</v>
      </c>
      <c r="AG2404" s="153">
        <f>IFERROR(__xludf.DUMMYFUNCTION("TO_DATE(INT((AH2404/(60*60*24))+""1/1/1970""))"),43845.0)</f>
        <v>43845</v>
      </c>
      <c r="AH2404" s="156">
        <v>1.579096694E9</v>
      </c>
      <c r="AI2404" s="156">
        <v>117012.8422</v>
      </c>
    </row>
    <row r="2405">
      <c r="A2405" s="152">
        <v>1.60104066E9</v>
      </c>
      <c r="B2405" s="152">
        <v>153769.7438</v>
      </c>
      <c r="C2405" s="153">
        <f>IFERROR(__xludf.DUMMYFUNCTION("TO_DATE(INT((A2405/(60*60*24))+""1/1/1970""))"),44099.0)</f>
        <v>44099</v>
      </c>
      <c r="M2405" s="13">
        <v>1.5647904E9</v>
      </c>
      <c r="N2405" s="13">
        <v>32420.9969</v>
      </c>
      <c r="P2405" s="152">
        <v>1.5514164E9</v>
      </c>
      <c r="Q2405" s="152">
        <v>163850.1815</v>
      </c>
      <c r="S2405" s="152">
        <v>1.5742836E9</v>
      </c>
      <c r="T2405" s="152">
        <v>9913.861</v>
      </c>
      <c r="V2405" s="152">
        <v>1.5387732E9</v>
      </c>
      <c r="W2405" s="152">
        <v>93848.1471</v>
      </c>
      <c r="Y2405" s="152">
        <v>1.5347952E9</v>
      </c>
      <c r="Z2405" s="152">
        <v>95148.9877</v>
      </c>
      <c r="AG2405" s="153">
        <f>IFERROR(__xludf.DUMMYFUNCTION("TO_DATE(INT((AH2405/(60*60*24))+""1/1/1970""))"),43845.0)</f>
        <v>43845</v>
      </c>
      <c r="AH2405" s="152">
        <v>1.579112495E9</v>
      </c>
      <c r="AI2405" s="152">
        <v>117461.6768</v>
      </c>
    </row>
    <row r="2406">
      <c r="A2406" s="156">
        <v>1.601064E9</v>
      </c>
      <c r="B2406" s="156">
        <v>153769.7438</v>
      </c>
      <c r="C2406" s="153">
        <f>IFERROR(__xludf.DUMMYFUNCTION("TO_DATE(INT((A2406/(60*60*24))+""1/1/1970""))"),44099.0)</f>
        <v>44099</v>
      </c>
      <c r="M2406" s="13">
        <v>1.5648768E9</v>
      </c>
      <c r="N2406" s="13">
        <v>32420.9969</v>
      </c>
      <c r="P2406" s="156">
        <v>1.551456E9</v>
      </c>
      <c r="Q2406" s="156">
        <v>163850.1815</v>
      </c>
      <c r="S2406" s="156">
        <v>1.5743484E9</v>
      </c>
      <c r="T2406" s="156">
        <v>9920.1433</v>
      </c>
      <c r="V2406" s="156">
        <v>1.5389496E9</v>
      </c>
      <c r="W2406" s="156">
        <v>93887.4218</v>
      </c>
      <c r="Y2406" s="156">
        <v>1.534806E9</v>
      </c>
      <c r="Z2406" s="156">
        <v>95148.9877</v>
      </c>
      <c r="AG2406" s="153">
        <f>IFERROR(__xludf.DUMMYFUNCTION("TO_DATE(INT((AH2406/(60*60*24))+""1/1/1970""))"),43845.0)</f>
        <v>43845</v>
      </c>
      <c r="AH2406" s="156">
        <v>1.579128288E9</v>
      </c>
      <c r="AI2406" s="156">
        <v>117342.7929</v>
      </c>
    </row>
    <row r="2407">
      <c r="A2407" s="152">
        <v>1.60129986E9</v>
      </c>
      <c r="B2407" s="152">
        <v>153769.7438</v>
      </c>
      <c r="C2407" s="153">
        <f>IFERROR(__xludf.DUMMYFUNCTION("TO_DATE(INT((A2407/(60*60*24))+""1/1/1970""))"),44102.0)</f>
        <v>44102</v>
      </c>
      <c r="M2407" s="13">
        <v>1.5649632E9</v>
      </c>
      <c r="N2407" s="13">
        <v>32420.9779</v>
      </c>
      <c r="P2407" s="152">
        <v>1.551474E9</v>
      </c>
      <c r="Q2407" s="152">
        <v>163850.1815</v>
      </c>
      <c r="S2407" s="152">
        <v>1.57437E9</v>
      </c>
      <c r="T2407" s="152">
        <v>9920.1433</v>
      </c>
      <c r="V2407" s="152">
        <v>1.5389532E9</v>
      </c>
      <c r="W2407" s="152">
        <v>93865.5172</v>
      </c>
      <c r="Y2407" s="152">
        <v>1.5348348E9</v>
      </c>
      <c r="Z2407" s="152">
        <v>94763.672</v>
      </c>
      <c r="AG2407" s="153">
        <f>IFERROR(__xludf.DUMMYFUNCTION("TO_DATE(INT((AH2407/(60*60*24))+""1/1/1970""))"),43845.0)</f>
        <v>43845</v>
      </c>
      <c r="AH2407" s="152">
        <v>1.579132751E9</v>
      </c>
      <c r="AI2407" s="152">
        <v>117342.7929</v>
      </c>
    </row>
    <row r="2408">
      <c r="A2408" s="156">
        <v>1.6013232E9</v>
      </c>
      <c r="B2408" s="156">
        <v>153769.7438</v>
      </c>
      <c r="C2408" s="153">
        <f>IFERROR(__xludf.DUMMYFUNCTION("TO_DATE(INT((A2408/(60*60*24))+""1/1/1970""))"),44102.0)</f>
        <v>44102</v>
      </c>
      <c r="M2408" s="13">
        <v>1.5650136E9</v>
      </c>
      <c r="N2408" s="13">
        <v>32420.9779</v>
      </c>
      <c r="P2408" s="156">
        <v>1.5515028E9</v>
      </c>
      <c r="Q2408" s="156">
        <v>162717.4308</v>
      </c>
      <c r="S2408" s="156">
        <v>1.5744348E9</v>
      </c>
      <c r="T2408" s="156">
        <v>9918.3289</v>
      </c>
      <c r="V2408" s="156">
        <v>1.5389892E9</v>
      </c>
      <c r="W2408" s="156">
        <v>93848.8958</v>
      </c>
      <c r="Y2408" s="156">
        <v>1.5348744E9</v>
      </c>
      <c r="Z2408" s="156">
        <v>94763.672</v>
      </c>
      <c r="AG2408" s="153">
        <f>IFERROR(__xludf.DUMMYFUNCTION("TO_DATE(INT((AH2408/(60*60*24))+""1/1/1970""))"),43846.0)</f>
        <v>43846</v>
      </c>
      <c r="AH2408" s="156">
        <v>1.579144131E9</v>
      </c>
      <c r="AI2408" s="156">
        <v>117342.7929</v>
      </c>
    </row>
    <row r="2409">
      <c r="A2409" s="152">
        <v>1.60138626E9</v>
      </c>
      <c r="B2409" s="152">
        <v>153769.7438</v>
      </c>
      <c r="C2409" s="153">
        <f>IFERROR(__xludf.DUMMYFUNCTION("TO_DATE(INT((A2409/(60*60*24))+""1/1/1970""))"),44103.0)</f>
        <v>44103</v>
      </c>
      <c r="M2409" s="13">
        <v>1.5650352E9</v>
      </c>
      <c r="N2409" s="13">
        <v>32420.9779</v>
      </c>
      <c r="P2409" s="152">
        <v>1.5517116E9</v>
      </c>
      <c r="Q2409" s="152">
        <v>162717.4308</v>
      </c>
      <c r="S2409" s="152">
        <v>1.5744564E9</v>
      </c>
      <c r="T2409" s="152">
        <v>9918.3289</v>
      </c>
      <c r="V2409" s="152">
        <v>1.5390288E9</v>
      </c>
      <c r="W2409" s="152">
        <v>93859.5022</v>
      </c>
      <c r="Y2409" s="152">
        <v>1.5348924E9</v>
      </c>
      <c r="Z2409" s="152">
        <v>94763.672</v>
      </c>
      <c r="AG2409" s="153">
        <f>IFERROR(__xludf.DUMMYFUNCTION("TO_DATE(INT((AH2409/(60*60*24))+""1/1/1970""))"),43846.0)</f>
        <v>43846</v>
      </c>
      <c r="AH2409" s="152">
        <v>1.579160619E9</v>
      </c>
      <c r="AI2409" s="152">
        <v>117342.7929</v>
      </c>
    </row>
    <row r="2410">
      <c r="A2410" s="156">
        <v>1.6014096E9</v>
      </c>
      <c r="B2410" s="156">
        <v>153769.7438</v>
      </c>
      <c r="C2410" s="153">
        <f>IFERROR(__xludf.DUMMYFUNCTION("TO_DATE(INT((A2410/(60*60*24))+""1/1/1970""))"),44103.0)</f>
        <v>44103</v>
      </c>
      <c r="M2410" s="13">
        <v>1.5651E9</v>
      </c>
      <c r="N2410" s="13">
        <v>32644.7714</v>
      </c>
      <c r="P2410" s="156">
        <v>1.5517332E9</v>
      </c>
      <c r="Q2410" s="156">
        <v>162717.4308</v>
      </c>
      <c r="S2410" s="156">
        <v>1.5744672E9</v>
      </c>
      <c r="T2410" s="156">
        <v>9926.1504</v>
      </c>
      <c r="V2410" s="156">
        <v>1.5390396E9</v>
      </c>
      <c r="W2410" s="156">
        <v>93843.6462</v>
      </c>
      <c r="Y2410" s="156">
        <v>1.534914E9</v>
      </c>
      <c r="Z2410" s="156">
        <v>94151.9968</v>
      </c>
      <c r="AG2410" s="153">
        <f>IFERROR(__xludf.DUMMYFUNCTION("TO_DATE(INT((AH2410/(60*60*24))+""1/1/1970""))"),43846.0)</f>
        <v>43846</v>
      </c>
      <c r="AH2410" s="156">
        <v>1.579176434E9</v>
      </c>
      <c r="AI2410" s="156">
        <v>117342.7929</v>
      </c>
    </row>
    <row r="2411">
      <c r="A2411" s="152">
        <v>1.60147266E9</v>
      </c>
      <c r="B2411" s="152">
        <v>153769.7438</v>
      </c>
      <c r="C2411" s="153">
        <f>IFERROR(__xludf.DUMMYFUNCTION("TO_DATE(INT((A2411/(60*60*24))+""1/1/1970""))"),44104.0)</f>
        <v>44104</v>
      </c>
      <c r="M2411" s="13">
        <v>1.5651216E9</v>
      </c>
      <c r="N2411" s="13">
        <v>32644.7714</v>
      </c>
      <c r="P2411" s="152">
        <v>1.551762E9</v>
      </c>
      <c r="Q2411" s="152">
        <v>163067.2612</v>
      </c>
      <c r="S2411" s="152">
        <v>1.57464E9</v>
      </c>
      <c r="T2411" s="152">
        <v>9921.4859</v>
      </c>
      <c r="V2411" s="152">
        <v>1.5390684E9</v>
      </c>
      <c r="W2411" s="152">
        <v>93700.1153</v>
      </c>
      <c r="Y2411" s="152">
        <v>1.5349536E9</v>
      </c>
      <c r="Z2411" s="152">
        <v>94151.9968</v>
      </c>
      <c r="AG2411" s="153">
        <f>IFERROR(__xludf.DUMMYFUNCTION("TO_DATE(INT((AH2411/(60*60*24))+""1/1/1970""))"),43846.0)</f>
        <v>43846</v>
      </c>
      <c r="AH2411" s="152">
        <v>1.579192243E9</v>
      </c>
      <c r="AI2411" s="152">
        <v>118005.4321</v>
      </c>
    </row>
    <row r="2412">
      <c r="A2412" s="156">
        <v>1.601496E9</v>
      </c>
      <c r="B2412" s="156">
        <v>153769.7438</v>
      </c>
      <c r="C2412" s="153">
        <f>IFERROR(__xludf.DUMMYFUNCTION("TO_DATE(INT((A2412/(60*60*24))+""1/1/1970""))"),44104.0)</f>
        <v>44104</v>
      </c>
      <c r="M2412" s="13">
        <v>1.5651864E9</v>
      </c>
      <c r="N2412" s="13">
        <v>32421.549</v>
      </c>
      <c r="P2412" s="156">
        <v>1.5518016E9</v>
      </c>
      <c r="Q2412" s="156">
        <v>163067.2612</v>
      </c>
      <c r="S2412" s="156">
        <v>1.574694E9</v>
      </c>
      <c r="T2412" s="156">
        <v>9921.4859</v>
      </c>
      <c r="V2412" s="156">
        <v>1.539108E9</v>
      </c>
      <c r="W2412" s="156">
        <v>93824.9208</v>
      </c>
      <c r="Y2412" s="156">
        <v>1.5349788E9</v>
      </c>
      <c r="Z2412" s="156">
        <v>94151.9968</v>
      </c>
      <c r="AG2412" s="153">
        <f>IFERROR(__xludf.DUMMYFUNCTION("TO_DATE(INT((AH2412/(60*60*24))+""1/1/1970""))"),43846.0)</f>
        <v>43846</v>
      </c>
      <c r="AH2412" s="156">
        <v>1.57920804E9</v>
      </c>
      <c r="AI2412" s="156">
        <v>118005.4321</v>
      </c>
    </row>
    <row r="2413">
      <c r="A2413" s="152">
        <v>1.60155906E9</v>
      </c>
      <c r="B2413" s="152">
        <v>153769.7438</v>
      </c>
      <c r="C2413" s="153">
        <f>IFERROR(__xludf.DUMMYFUNCTION("TO_DATE(INT((A2413/(60*60*24))+""1/1/1970""))"),44105.0)</f>
        <v>44105</v>
      </c>
      <c r="M2413" s="13">
        <v>1.565208E9</v>
      </c>
      <c r="N2413" s="13">
        <v>32421.549</v>
      </c>
      <c r="P2413" s="152">
        <v>1.5518196E9</v>
      </c>
      <c r="Q2413" s="152">
        <v>163067.2612</v>
      </c>
      <c r="S2413" s="152">
        <v>1.5747156E9</v>
      </c>
      <c r="T2413" s="152">
        <v>9921.4859</v>
      </c>
      <c r="V2413" s="152">
        <v>1.539126E9</v>
      </c>
      <c r="W2413" s="152">
        <v>93916.5319</v>
      </c>
      <c r="Y2413" s="152">
        <v>1.5349932E9</v>
      </c>
      <c r="Z2413" s="152">
        <v>94087.1167</v>
      </c>
      <c r="AG2413" s="153">
        <f>IFERROR(__xludf.DUMMYFUNCTION("TO_DATE(INT((AH2413/(60*60*24))+""1/1/1970""))"),43846.0)</f>
        <v>43846</v>
      </c>
      <c r="AH2413" s="152">
        <v>1.579219054E9</v>
      </c>
      <c r="AI2413" s="152">
        <v>118005.4321</v>
      </c>
    </row>
    <row r="2414">
      <c r="A2414" s="156">
        <v>1.6015824E9</v>
      </c>
      <c r="B2414" s="156">
        <v>153769.7438</v>
      </c>
      <c r="C2414" s="153">
        <f>IFERROR(__xludf.DUMMYFUNCTION("TO_DATE(INT((A2414/(60*60*24))+""1/1/1970""))"),44105.0)</f>
        <v>44105</v>
      </c>
      <c r="M2414" s="13">
        <v>1.5652728E9</v>
      </c>
      <c r="N2414" s="13">
        <v>32393.7776</v>
      </c>
      <c r="P2414" s="156">
        <v>1.5518484E9</v>
      </c>
      <c r="Q2414" s="156">
        <v>164207.4132</v>
      </c>
      <c r="S2414" s="156">
        <v>1.5747804E9</v>
      </c>
      <c r="T2414" s="156">
        <v>9917.7442</v>
      </c>
      <c r="V2414" s="156">
        <v>1.5391476E9</v>
      </c>
      <c r="W2414" s="156">
        <v>93946.3293</v>
      </c>
      <c r="Y2414" s="156">
        <v>1.5350328E9</v>
      </c>
      <c r="Z2414" s="156">
        <v>94087.1167</v>
      </c>
      <c r="AG2414" s="153">
        <f>IFERROR(__xludf.DUMMYFUNCTION("TO_DATE(INT((AH2414/(60*60*24))+""1/1/1970""))"),43847.0)</f>
        <v>43847</v>
      </c>
      <c r="AH2414" s="156">
        <v>1.57922383E9</v>
      </c>
      <c r="AI2414" s="156">
        <v>118005.4321</v>
      </c>
    </row>
    <row r="2415">
      <c r="A2415" s="152">
        <v>1.60164546E9</v>
      </c>
      <c r="B2415" s="152">
        <v>153769.7438</v>
      </c>
      <c r="C2415" s="153">
        <f>IFERROR(__xludf.DUMMYFUNCTION("TO_DATE(INT((A2415/(60*60*24))+""1/1/1970""))"),44106.0)</f>
        <v>44106</v>
      </c>
      <c r="M2415" s="13">
        <v>1.5652944E9</v>
      </c>
      <c r="N2415" s="13">
        <v>32393.7776</v>
      </c>
      <c r="P2415" s="152">
        <v>1.551888E9</v>
      </c>
      <c r="Q2415" s="152">
        <v>164207.4132</v>
      </c>
      <c r="S2415" s="152">
        <v>1.574802E9</v>
      </c>
      <c r="T2415" s="152">
        <v>9917.7442</v>
      </c>
      <c r="V2415" s="152">
        <v>1.5391872E9</v>
      </c>
      <c r="W2415" s="152">
        <v>93987.2749</v>
      </c>
      <c r="Y2415" s="152">
        <v>1.5350652E9</v>
      </c>
      <c r="Z2415" s="152">
        <v>94087.1167</v>
      </c>
      <c r="AG2415" s="153">
        <f>IFERROR(__xludf.DUMMYFUNCTION("TO_DATE(INT((AH2415/(60*60*24))+""1/1/1970""))"),43847.0)</f>
        <v>43847</v>
      </c>
      <c r="AH2415" s="152">
        <v>1.579240826E9</v>
      </c>
      <c r="AI2415" s="152">
        <v>118005.4321</v>
      </c>
    </row>
    <row r="2416">
      <c r="A2416" s="156">
        <v>1.6016688E9</v>
      </c>
      <c r="B2416" s="156">
        <v>153769.7438</v>
      </c>
      <c r="C2416" s="153">
        <f>IFERROR(__xludf.DUMMYFUNCTION("TO_DATE(INT((A2416/(60*60*24))+""1/1/1970""))"),44106.0)</f>
        <v>44106</v>
      </c>
      <c r="M2416" s="13">
        <v>1.5653592E9</v>
      </c>
      <c r="N2416" s="13">
        <v>32415.9932</v>
      </c>
      <c r="P2416" s="156">
        <v>1.551906E9</v>
      </c>
      <c r="Q2416" s="156">
        <v>164207.4132</v>
      </c>
      <c r="S2416" s="156">
        <v>1.5748668E9</v>
      </c>
      <c r="T2416" s="156">
        <v>9917.6842</v>
      </c>
      <c r="V2416" s="156">
        <v>1.5392124E9</v>
      </c>
      <c r="W2416" s="156">
        <v>94163.7495</v>
      </c>
      <c r="Y2416" s="156">
        <v>1.5350724E9</v>
      </c>
      <c r="Z2416" s="156">
        <v>94400.3434</v>
      </c>
      <c r="AG2416" s="153">
        <f>IFERROR(__xludf.DUMMYFUNCTION("TO_DATE(INT((AH2416/(60*60*24))+""1/1/1970""))"),43847.0)</f>
        <v>43847</v>
      </c>
      <c r="AH2416" s="156">
        <v>1.579256617E9</v>
      </c>
      <c r="AI2416" s="156">
        <v>118005.4321</v>
      </c>
    </row>
    <row r="2417">
      <c r="A2417" s="152">
        <v>1.60190466E9</v>
      </c>
      <c r="B2417" s="152">
        <v>153769.7438</v>
      </c>
      <c r="C2417" s="153">
        <f>IFERROR(__xludf.DUMMYFUNCTION("TO_DATE(INT((A2417/(60*60*24))+""1/1/1970""))"),44109.0)</f>
        <v>44109</v>
      </c>
      <c r="M2417" s="13">
        <v>1.5653808E9</v>
      </c>
      <c r="N2417" s="13">
        <v>32415.9932</v>
      </c>
      <c r="P2417" s="152">
        <v>1.5519348E9</v>
      </c>
      <c r="Q2417" s="152">
        <v>163481.7473</v>
      </c>
      <c r="S2417" s="152">
        <v>1.5748884E9</v>
      </c>
      <c r="T2417" s="152">
        <v>9917.6842</v>
      </c>
      <c r="V2417" s="152">
        <v>1.5392268E9</v>
      </c>
      <c r="W2417" s="152">
        <v>94403.9032</v>
      </c>
      <c r="Y2417" s="152">
        <v>1.535112E9</v>
      </c>
      <c r="Z2417" s="152">
        <v>94400.3434</v>
      </c>
      <c r="AG2417" s="153">
        <f>IFERROR(__xludf.DUMMYFUNCTION("TO_DATE(INT((AH2417/(60*60*24))+""1/1/1970""))"),43847.0)</f>
        <v>43847</v>
      </c>
      <c r="AH2417" s="152">
        <v>1.57927242E9</v>
      </c>
      <c r="AI2417" s="152">
        <v>118005.4321</v>
      </c>
    </row>
    <row r="2418">
      <c r="A2418" s="156">
        <v>1.601928E9</v>
      </c>
      <c r="B2418" s="156">
        <v>153769.7438</v>
      </c>
      <c r="C2418" s="153">
        <f>IFERROR(__xludf.DUMMYFUNCTION("TO_DATE(INT((A2418/(60*60*24))+""1/1/1970""))"),44109.0)</f>
        <v>44109</v>
      </c>
      <c r="M2418" s="13">
        <v>1.5653952E9</v>
      </c>
      <c r="N2418" s="13">
        <v>32459.7302</v>
      </c>
      <c r="P2418" s="156">
        <v>1.5519744E9</v>
      </c>
      <c r="Q2418" s="156">
        <v>163481.7473</v>
      </c>
      <c r="S2418" s="156">
        <v>1.5748992E9</v>
      </c>
      <c r="T2418" s="156">
        <v>9920.7212</v>
      </c>
      <c r="V2418" s="156">
        <v>1.5392664E9</v>
      </c>
      <c r="W2418" s="156">
        <v>94137.184</v>
      </c>
      <c r="Y2418" s="156">
        <v>1.5351444E9</v>
      </c>
      <c r="Z2418" s="156">
        <v>94400.3434</v>
      </c>
      <c r="AG2418" s="153">
        <f>IFERROR(__xludf.DUMMYFUNCTION("TO_DATE(INT((AH2418/(60*60*24))+""1/1/1970""))"),43847.0)</f>
        <v>43847</v>
      </c>
      <c r="AH2418" s="156">
        <v>1.579288247E9</v>
      </c>
      <c r="AI2418" s="156">
        <v>117776.4226</v>
      </c>
    </row>
    <row r="2419">
      <c r="A2419" s="152">
        <v>1.60199106E9</v>
      </c>
      <c r="B2419" s="152">
        <v>153769.7438</v>
      </c>
      <c r="C2419" s="153">
        <f>IFERROR(__xludf.DUMMYFUNCTION("TO_DATE(INT((A2419/(60*60*24))+""1/1/1970""))"),44110.0)</f>
        <v>44110</v>
      </c>
      <c r="M2419" s="13">
        <v>1.5654816E9</v>
      </c>
      <c r="N2419" s="13">
        <v>32459.7302</v>
      </c>
      <c r="P2419" s="152">
        <v>1.5519924E9</v>
      </c>
      <c r="Q2419" s="152">
        <v>163481.7473</v>
      </c>
      <c r="S2419" s="152">
        <v>1.5749856E9</v>
      </c>
      <c r="T2419" s="152">
        <v>9922.4405</v>
      </c>
      <c r="V2419" s="152">
        <v>1.5392988E9</v>
      </c>
      <c r="W2419" s="152">
        <v>94110.7694</v>
      </c>
      <c r="Y2419" s="152">
        <v>1.5351552E9</v>
      </c>
      <c r="Z2419" s="152">
        <v>93823.9919</v>
      </c>
      <c r="AG2419" s="153">
        <f>IFERROR(__xludf.DUMMYFUNCTION("TO_DATE(INT((AH2419/(60*60*24))+""1/1/1970""))"),43847.0)</f>
        <v>43847</v>
      </c>
      <c r="AH2419" s="152">
        <v>1.57930435E9</v>
      </c>
      <c r="AI2419" s="152">
        <v>118208.3674</v>
      </c>
    </row>
    <row r="2420">
      <c r="A2420" s="156">
        <v>1.6020144E9</v>
      </c>
      <c r="B2420" s="156">
        <v>153769.7438</v>
      </c>
      <c r="C2420" s="153">
        <f>IFERROR(__xludf.DUMMYFUNCTION("TO_DATE(INT((A2420/(60*60*24))+""1/1/1970""))"),44110.0)</f>
        <v>44110</v>
      </c>
      <c r="M2420" s="13">
        <v>1.565568E9</v>
      </c>
      <c r="N2420" s="13">
        <v>32518.6763</v>
      </c>
      <c r="P2420" s="156">
        <v>1.5520212E9</v>
      </c>
      <c r="Q2420" s="156">
        <v>163041.6027</v>
      </c>
      <c r="S2420" s="156">
        <v>1.5750396E9</v>
      </c>
      <c r="T2420" s="156">
        <v>9922.4405</v>
      </c>
      <c r="V2420" s="156">
        <v>1.539306E9</v>
      </c>
      <c r="W2420" s="156">
        <v>94124.9814</v>
      </c>
      <c r="Y2420" s="156">
        <v>1.5353208E9</v>
      </c>
      <c r="Z2420" s="156">
        <v>93823.9919</v>
      </c>
      <c r="AG2420" s="153">
        <f>IFERROR(__xludf.DUMMYFUNCTION("TO_DATE(INT((AH2420/(60*60*24))+""1/1/1970""))"),43847.0)</f>
        <v>43847</v>
      </c>
      <c r="AH2420" s="156">
        <v>1.57930555E9</v>
      </c>
      <c r="AI2420" s="156">
        <v>118208.3674</v>
      </c>
    </row>
    <row r="2421">
      <c r="A2421" s="152">
        <v>1.60207746E9</v>
      </c>
      <c r="B2421" s="152">
        <v>153769.7438</v>
      </c>
      <c r="C2421" s="153">
        <f>IFERROR(__xludf.DUMMYFUNCTION("TO_DATE(INT((A2421/(60*60*24))+""1/1/1970""))"),44111.0)</f>
        <v>44111</v>
      </c>
      <c r="M2421" s="13">
        <v>1.5656184E9</v>
      </c>
      <c r="N2421" s="13">
        <v>32518.6763</v>
      </c>
      <c r="P2421" s="152">
        <v>1.5520608E9</v>
      </c>
      <c r="Q2421" s="152">
        <v>163041.6027</v>
      </c>
      <c r="S2421" s="152">
        <v>1.5750504E9</v>
      </c>
      <c r="T2421" s="152">
        <v>9922.4405</v>
      </c>
      <c r="V2421" s="152">
        <v>1.5393456E9</v>
      </c>
      <c r="W2421" s="152">
        <v>94088.8014</v>
      </c>
      <c r="Y2421" s="152">
        <v>1.5353244E9</v>
      </c>
      <c r="Z2421" s="152">
        <v>93823.9919</v>
      </c>
      <c r="AG2421" s="153">
        <f>IFERROR(__xludf.DUMMYFUNCTION("TO_DATE(INT((AH2421/(60*60*24))+""1/1/1970""))"),43848.0)</f>
        <v>43848</v>
      </c>
      <c r="AH2421" s="152">
        <v>1.579320532E9</v>
      </c>
      <c r="AI2421" s="152">
        <v>118208.3674</v>
      </c>
    </row>
    <row r="2422">
      <c r="A2422" s="156">
        <v>1.6021008E9</v>
      </c>
      <c r="B2422" s="156">
        <v>153769.7438</v>
      </c>
      <c r="C2422" s="153">
        <f>IFERROR(__xludf.DUMMYFUNCTION("TO_DATE(INT((A2422/(60*60*24))+""1/1/1970""))"),44111.0)</f>
        <v>44111</v>
      </c>
      <c r="M2422" s="13">
        <v>1.56564E9</v>
      </c>
      <c r="N2422" s="13">
        <v>32518.6763</v>
      </c>
      <c r="P2422" s="156">
        <v>1.5520788E9</v>
      </c>
      <c r="Q2422" s="156">
        <v>163041.6027</v>
      </c>
      <c r="S2422" s="156">
        <v>1.575072E9</v>
      </c>
      <c r="T2422" s="156">
        <v>9921.7368</v>
      </c>
      <c r="V2422" s="156">
        <v>1.539378E9</v>
      </c>
      <c r="W2422" s="156">
        <v>94097.9808</v>
      </c>
      <c r="Y2422" s="156">
        <v>1.5353604E9</v>
      </c>
      <c r="Z2422" s="156">
        <v>93657.4663</v>
      </c>
      <c r="AG2422" s="153">
        <f>IFERROR(__xludf.DUMMYFUNCTION("TO_DATE(INT((AH2422/(60*60*24))+""1/1/1970""))"),43848.0)</f>
        <v>43848</v>
      </c>
      <c r="AH2422" s="156">
        <v>1.579337167E9</v>
      </c>
      <c r="AI2422" s="156">
        <v>118208.3674</v>
      </c>
    </row>
    <row r="2423">
      <c r="A2423" s="152">
        <v>1.60216386E9</v>
      </c>
      <c r="B2423" s="152">
        <v>153769.7438</v>
      </c>
      <c r="C2423" s="153">
        <f>IFERROR(__xludf.DUMMYFUNCTION("TO_DATE(INT((A2423/(60*60*24))+""1/1/1970""))"),44112.0)</f>
        <v>44112</v>
      </c>
      <c r="M2423" s="13">
        <v>1.5657048E9</v>
      </c>
      <c r="N2423" s="13">
        <v>32635.2381</v>
      </c>
      <c r="P2423" s="152">
        <v>1.5521076E9</v>
      </c>
      <c r="Q2423" s="152">
        <v>163932.0759</v>
      </c>
      <c r="S2423" s="152">
        <v>1.5752448E9</v>
      </c>
      <c r="T2423" s="152">
        <v>9924.2964</v>
      </c>
      <c r="V2423" s="152">
        <v>1.5395544E9</v>
      </c>
      <c r="W2423" s="152">
        <v>94094.9139</v>
      </c>
      <c r="Y2423" s="152">
        <v>1.5354E9</v>
      </c>
      <c r="Z2423" s="152">
        <v>93657.4663</v>
      </c>
      <c r="AG2423" s="153">
        <f>IFERROR(__xludf.DUMMYFUNCTION("TO_DATE(INT((AH2423/(60*60*24))+""1/1/1970""))"),43848.0)</f>
        <v>43848</v>
      </c>
      <c r="AH2423" s="152">
        <v>1.57935298E9</v>
      </c>
      <c r="AI2423" s="152">
        <v>118208.3674</v>
      </c>
    </row>
    <row r="2424">
      <c r="A2424" s="156">
        <v>1.6021872E9</v>
      </c>
      <c r="B2424" s="156">
        <v>153769.7438</v>
      </c>
      <c r="C2424" s="153">
        <f>IFERROR(__xludf.DUMMYFUNCTION("TO_DATE(INT((A2424/(60*60*24))+""1/1/1970""))"),44112.0)</f>
        <v>44112</v>
      </c>
      <c r="M2424" s="13">
        <v>1.5657264E9</v>
      </c>
      <c r="N2424" s="13">
        <v>32635.2381</v>
      </c>
      <c r="P2424" s="156">
        <v>1.5523128E9</v>
      </c>
      <c r="Q2424" s="156">
        <v>163932.0759</v>
      </c>
      <c r="S2424" s="156">
        <v>1.5752988E9</v>
      </c>
      <c r="T2424" s="156">
        <v>9924.2964</v>
      </c>
      <c r="V2424" s="156">
        <v>1.539558E9</v>
      </c>
      <c r="W2424" s="156">
        <v>94094.5718</v>
      </c>
      <c r="Y2424" s="156">
        <v>1.5354108E9</v>
      </c>
      <c r="Z2424" s="156">
        <v>93657.4663</v>
      </c>
      <c r="AG2424" s="153">
        <f>IFERROR(__xludf.DUMMYFUNCTION("TO_DATE(INT((AH2424/(60*60*24))+""1/1/1970""))"),43848.0)</f>
        <v>43848</v>
      </c>
      <c r="AH2424" s="156">
        <v>1.579368893E9</v>
      </c>
      <c r="AI2424" s="156">
        <v>118208.3674</v>
      </c>
    </row>
    <row r="2425">
      <c r="A2425" s="152">
        <v>1.60225026E9</v>
      </c>
      <c r="B2425" s="152">
        <v>153769.7438</v>
      </c>
      <c r="C2425" s="153">
        <f>IFERROR(__xludf.DUMMYFUNCTION("TO_DATE(INT((A2425/(60*60*24))+""1/1/1970""))"),44113.0)</f>
        <v>44113</v>
      </c>
      <c r="M2425" s="13">
        <v>1.5657912E9</v>
      </c>
      <c r="N2425" s="13">
        <v>32451.2377</v>
      </c>
      <c r="P2425" s="152">
        <v>1.5523344E9</v>
      </c>
      <c r="Q2425" s="152">
        <v>163932.0759</v>
      </c>
      <c r="S2425" s="152">
        <v>1.5753204E9</v>
      </c>
      <c r="T2425" s="152">
        <v>9924.2964</v>
      </c>
      <c r="V2425" s="152">
        <v>1.539594E9</v>
      </c>
      <c r="W2425" s="152">
        <v>94106.8999</v>
      </c>
      <c r="Y2425" s="152">
        <v>1.5354396E9</v>
      </c>
      <c r="Z2425" s="152">
        <v>93373.0752</v>
      </c>
      <c r="AG2425" s="153">
        <f>IFERROR(__xludf.DUMMYFUNCTION("TO_DATE(INT((AH2425/(60*60*24))+""1/1/1970""))"),43848.0)</f>
        <v>43848</v>
      </c>
      <c r="AH2425" s="152">
        <v>1.579385669E9</v>
      </c>
      <c r="AI2425" s="152">
        <v>118208.3674</v>
      </c>
    </row>
    <row r="2426">
      <c r="A2426" s="156">
        <v>1.6022736E9</v>
      </c>
      <c r="B2426" s="156">
        <v>153769.7438</v>
      </c>
      <c r="C2426" s="153">
        <f>IFERROR(__xludf.DUMMYFUNCTION("TO_DATE(INT((A2426/(60*60*24))+""1/1/1970""))"),44113.0)</f>
        <v>44113</v>
      </c>
      <c r="M2426" s="13">
        <v>1.5658128E9</v>
      </c>
      <c r="N2426" s="13">
        <v>32451.2377</v>
      </c>
      <c r="P2426" s="156">
        <v>1.5523632E9</v>
      </c>
      <c r="Q2426" s="156">
        <v>165786.2923</v>
      </c>
      <c r="S2426" s="156">
        <v>1.5753852E9</v>
      </c>
      <c r="T2426" s="156">
        <v>9897.0953</v>
      </c>
      <c r="V2426" s="156">
        <v>1.5396336E9</v>
      </c>
      <c r="W2426" s="156">
        <v>94091.1602</v>
      </c>
      <c r="Y2426" s="156">
        <v>1.5354792E9</v>
      </c>
      <c r="Z2426" s="156">
        <v>93373.0752</v>
      </c>
      <c r="AG2426" s="153">
        <f>IFERROR(__xludf.DUMMYFUNCTION("TO_DATE(INT((AH2426/(60*60*24))+""1/1/1970""))"),43848.0)</f>
        <v>43848</v>
      </c>
      <c r="AH2426" s="156">
        <v>1.579391974E9</v>
      </c>
      <c r="AI2426" s="156">
        <v>118208.3674</v>
      </c>
    </row>
    <row r="2427">
      <c r="A2427" s="152">
        <v>1.60250946E9</v>
      </c>
      <c r="B2427" s="152">
        <v>153769.7438</v>
      </c>
      <c r="C2427" s="153">
        <f>IFERROR(__xludf.DUMMYFUNCTION("TO_DATE(INT((A2427/(60*60*24))+""1/1/1970""))"),44116.0)</f>
        <v>44116</v>
      </c>
      <c r="M2427" s="13">
        <v>1.5658776E9</v>
      </c>
      <c r="N2427" s="13">
        <v>32632.2816</v>
      </c>
      <c r="P2427" s="152">
        <v>1.5524028E9</v>
      </c>
      <c r="Q2427" s="152">
        <v>165786.2923</v>
      </c>
      <c r="S2427" s="152">
        <v>1.5754068E9</v>
      </c>
      <c r="T2427" s="152">
        <v>9897.0953</v>
      </c>
      <c r="V2427" s="152">
        <v>1.5396444E9</v>
      </c>
      <c r="W2427" s="152">
        <v>94090.8623</v>
      </c>
      <c r="Y2427" s="152">
        <v>1.5354972E9</v>
      </c>
      <c r="Z2427" s="152">
        <v>93373.0752</v>
      </c>
      <c r="AG2427" s="153">
        <f>IFERROR(__xludf.DUMMYFUNCTION("TO_DATE(INT((AH2427/(60*60*24))+""1/1/1970""))"),43849.0)</f>
        <v>43849</v>
      </c>
      <c r="AH2427" s="152">
        <v>1.579404832E9</v>
      </c>
      <c r="AI2427" s="152">
        <v>118208.3674</v>
      </c>
    </row>
    <row r="2428">
      <c r="A2428" s="156">
        <v>1.6025328E9</v>
      </c>
      <c r="B2428" s="156">
        <v>155083.5959</v>
      </c>
      <c r="C2428" s="153">
        <f>IFERROR(__xludf.DUMMYFUNCTION("TO_DATE(INT((A2428/(60*60*24))+""1/1/1970""))"),44116.0)</f>
        <v>44116</v>
      </c>
      <c r="M2428" s="13">
        <v>1.5658992E9</v>
      </c>
      <c r="N2428" s="13">
        <v>32632.2816</v>
      </c>
      <c r="P2428" s="156">
        <v>1.5524208E9</v>
      </c>
      <c r="Q2428" s="156">
        <v>165786.2923</v>
      </c>
      <c r="S2428" s="156">
        <v>1.5754716E9</v>
      </c>
      <c r="T2428" s="156">
        <v>9878.8329</v>
      </c>
      <c r="V2428" s="156">
        <v>1.5396732E9</v>
      </c>
      <c r="W2428" s="156">
        <v>94084.507</v>
      </c>
      <c r="Y2428" s="156">
        <v>1.5355188E9</v>
      </c>
      <c r="Z2428" s="156">
        <v>93311.0787</v>
      </c>
      <c r="AG2428" s="153">
        <f>IFERROR(__xludf.DUMMYFUNCTION("TO_DATE(INT((AH2428/(60*60*24))+""1/1/1970""))"),43849.0)</f>
        <v>43849</v>
      </c>
      <c r="AH2428" s="156">
        <v>1.579420831E9</v>
      </c>
      <c r="AI2428" s="156">
        <v>118208.3674</v>
      </c>
    </row>
    <row r="2429">
      <c r="A2429" s="152">
        <v>1.60259586E9</v>
      </c>
      <c r="B2429" s="152">
        <v>154969.5371</v>
      </c>
      <c r="C2429" s="153">
        <f>IFERROR(__xludf.DUMMYFUNCTION("TO_DATE(INT((A2429/(60*60*24))+""1/1/1970""))"),44117.0)</f>
        <v>44117</v>
      </c>
      <c r="M2429" s="13">
        <v>1.565964E9</v>
      </c>
      <c r="N2429" s="13">
        <v>32530.5111</v>
      </c>
      <c r="P2429" s="152">
        <v>1.5524496E9</v>
      </c>
      <c r="Q2429" s="152">
        <v>166080.9504</v>
      </c>
      <c r="S2429" s="152">
        <v>1.5754932E9</v>
      </c>
      <c r="T2429" s="152">
        <v>9878.8329</v>
      </c>
      <c r="V2429" s="152">
        <v>1.5397128E9</v>
      </c>
      <c r="W2429" s="152">
        <v>94095.0925</v>
      </c>
      <c r="Y2429" s="152">
        <v>1.5355584E9</v>
      </c>
      <c r="Z2429" s="152">
        <v>93311.0787</v>
      </c>
      <c r="AG2429" s="153">
        <f>IFERROR(__xludf.DUMMYFUNCTION("TO_DATE(INT((AH2429/(60*60*24))+""1/1/1970""))"),43849.0)</f>
        <v>43849</v>
      </c>
      <c r="AH2429" s="152">
        <v>1.579436621E9</v>
      </c>
      <c r="AI2429" s="152">
        <v>118208.3674</v>
      </c>
    </row>
    <row r="2430">
      <c r="A2430" s="156">
        <v>1.6026192E9</v>
      </c>
      <c r="B2430" s="156">
        <v>154074.615</v>
      </c>
      <c r="C2430" s="153">
        <f>IFERROR(__xludf.DUMMYFUNCTION("TO_DATE(INT((A2430/(60*60*24))+""1/1/1970""))"),44117.0)</f>
        <v>44117</v>
      </c>
      <c r="M2430" s="13">
        <v>1.5659856E9</v>
      </c>
      <c r="N2430" s="13">
        <v>32530.5111</v>
      </c>
      <c r="P2430" s="156">
        <v>1.5524892E9</v>
      </c>
      <c r="Q2430" s="156">
        <v>166080.9504</v>
      </c>
      <c r="S2430" s="156">
        <v>1.575558E9</v>
      </c>
      <c r="T2430" s="156">
        <v>9865.2769</v>
      </c>
      <c r="V2430" s="156">
        <v>1.5397308E9</v>
      </c>
      <c r="W2430" s="156">
        <v>94090.774</v>
      </c>
      <c r="Y2430" s="156">
        <v>1.5355836E9</v>
      </c>
      <c r="Z2430" s="156">
        <v>93311.0787</v>
      </c>
      <c r="AG2430" s="153">
        <f>IFERROR(__xludf.DUMMYFUNCTION("TO_DATE(INT((AH2430/(60*60*24))+""1/1/1970""))"),43849.0)</f>
        <v>43849</v>
      </c>
      <c r="AH2430" s="156">
        <v>1.579452868E9</v>
      </c>
      <c r="AI2430" s="156">
        <v>118208.3674</v>
      </c>
    </row>
    <row r="2431">
      <c r="A2431" s="152">
        <v>1.60268226E9</v>
      </c>
      <c r="B2431" s="152">
        <v>154272.0243</v>
      </c>
      <c r="C2431" s="153">
        <f>IFERROR(__xludf.DUMMYFUNCTION("TO_DATE(INT((A2431/(60*60*24))+""1/1/1970""))"),44118.0)</f>
        <v>44118</v>
      </c>
      <c r="M2431" s="13">
        <v>1.566E9</v>
      </c>
      <c r="N2431" s="13">
        <v>32503.6023</v>
      </c>
      <c r="P2431" s="152">
        <v>1.5525072E9</v>
      </c>
      <c r="Q2431" s="152">
        <v>166080.9504</v>
      </c>
      <c r="S2431" s="152">
        <v>1.5755796E9</v>
      </c>
      <c r="T2431" s="152">
        <v>9865.2769</v>
      </c>
      <c r="V2431" s="152">
        <v>1.5397524E9</v>
      </c>
      <c r="W2431" s="152">
        <v>94097.0501</v>
      </c>
      <c r="Y2431" s="152">
        <v>1.535598E9</v>
      </c>
      <c r="Z2431" s="152">
        <v>93195.3758</v>
      </c>
      <c r="AG2431" s="153">
        <f>IFERROR(__xludf.DUMMYFUNCTION("TO_DATE(INT((AH2431/(60*60*24))+""1/1/1970""))"),43849.0)</f>
        <v>43849</v>
      </c>
      <c r="AH2431" s="152">
        <v>1.579468947E9</v>
      </c>
      <c r="AI2431" s="152">
        <v>118208.3674</v>
      </c>
    </row>
    <row r="2432">
      <c r="A2432" s="156">
        <v>1.6027056E9</v>
      </c>
      <c r="B2432" s="156">
        <v>153109.5028</v>
      </c>
      <c r="C2432" s="153">
        <f>IFERROR(__xludf.DUMMYFUNCTION("TO_DATE(INT((A2432/(60*60*24))+""1/1/1970""))"),44118.0)</f>
        <v>44118</v>
      </c>
      <c r="M2432" s="13">
        <v>1.5660864E9</v>
      </c>
      <c r="N2432" s="13">
        <v>32503.6023</v>
      </c>
      <c r="P2432" s="156">
        <v>1.552536E9</v>
      </c>
      <c r="Q2432" s="156">
        <v>166966.3302</v>
      </c>
      <c r="S2432" s="156">
        <v>1.5756444E9</v>
      </c>
      <c r="T2432" s="156">
        <v>9860.8389</v>
      </c>
      <c r="V2432" s="156">
        <v>1.539792E9</v>
      </c>
      <c r="W2432" s="156">
        <v>94104.836</v>
      </c>
      <c r="Y2432" s="156">
        <v>1.5356376E9</v>
      </c>
      <c r="Z2432" s="156">
        <v>93195.3758</v>
      </c>
      <c r="AG2432" s="153">
        <f>IFERROR(__xludf.DUMMYFUNCTION("TO_DATE(INT((AH2432/(60*60*24))+""1/1/1970""))"),43849.0)</f>
        <v>43849</v>
      </c>
      <c r="AH2432" s="156">
        <v>1.579477831E9</v>
      </c>
      <c r="AI2432" s="156">
        <v>118208.3674</v>
      </c>
    </row>
    <row r="2433">
      <c r="A2433" s="152">
        <v>1.60276866E9</v>
      </c>
      <c r="B2433" s="152">
        <v>151183.6654</v>
      </c>
      <c r="C2433" s="153">
        <f>IFERROR(__xludf.DUMMYFUNCTION("TO_DATE(INT((A2433/(60*60*24))+""1/1/1970""))"),44119.0)</f>
        <v>44119</v>
      </c>
      <c r="M2433" s="13">
        <v>1.5661728E9</v>
      </c>
      <c r="N2433" s="13">
        <v>32505.4144</v>
      </c>
      <c r="P2433" s="152">
        <v>1.5525756E9</v>
      </c>
      <c r="Q2433" s="152">
        <v>166966.3302</v>
      </c>
      <c r="S2433" s="152">
        <v>1.575666E9</v>
      </c>
      <c r="T2433" s="152">
        <v>9860.8389</v>
      </c>
      <c r="V2433" s="152">
        <v>1.5398172E9</v>
      </c>
      <c r="W2433" s="152">
        <v>94097.353</v>
      </c>
      <c r="Y2433" s="152">
        <v>1.53567E9</v>
      </c>
      <c r="Z2433" s="152">
        <v>93195.3758</v>
      </c>
      <c r="AG2433" s="153">
        <f>IFERROR(__xludf.DUMMYFUNCTION("TO_DATE(INT((AH2433/(60*60*24))+""1/1/1970""))"),43850.0)</f>
        <v>43850</v>
      </c>
      <c r="AH2433" s="152">
        <v>1.579485418E9</v>
      </c>
      <c r="AI2433" s="152">
        <v>118208.3674</v>
      </c>
    </row>
    <row r="2434">
      <c r="A2434" s="156">
        <v>1.602792E9</v>
      </c>
      <c r="B2434" s="156">
        <v>152920.8673</v>
      </c>
      <c r="C2434" s="153">
        <f>IFERROR(__xludf.DUMMYFUNCTION("TO_DATE(INT((A2434/(60*60*24))+""1/1/1970""))"),44119.0)</f>
        <v>44119</v>
      </c>
      <c r="M2434" s="13">
        <v>1.5662232E9</v>
      </c>
      <c r="N2434" s="13">
        <v>32505.4144</v>
      </c>
      <c r="P2434" s="156">
        <v>1.5525936E9</v>
      </c>
      <c r="Q2434" s="156">
        <v>166966.3302</v>
      </c>
      <c r="S2434" s="156">
        <v>1.5756768E9</v>
      </c>
      <c r="T2434" s="156">
        <v>9858.2815</v>
      </c>
      <c r="V2434" s="156">
        <v>1.5398316E9</v>
      </c>
      <c r="W2434" s="156">
        <v>94097.9878</v>
      </c>
      <c r="Y2434" s="156">
        <v>1.5356772E9</v>
      </c>
      <c r="Z2434" s="156">
        <v>93511.8465</v>
      </c>
      <c r="AG2434" s="153">
        <f>IFERROR(__xludf.DUMMYFUNCTION("TO_DATE(INT((AH2434/(60*60*24))+""1/1/1970""))"),43850.0)</f>
        <v>43850</v>
      </c>
      <c r="AH2434" s="156">
        <v>1.57950247E9</v>
      </c>
      <c r="AI2434" s="156">
        <v>118208.3674</v>
      </c>
    </row>
    <row r="2435">
      <c r="A2435" s="152">
        <v>1.60285506E9</v>
      </c>
      <c r="B2435" s="152">
        <v>153578.8983</v>
      </c>
      <c r="C2435" s="153">
        <f>IFERROR(__xludf.DUMMYFUNCTION("TO_DATE(INT((A2435/(60*60*24))+""1/1/1970""))"),44120.0)</f>
        <v>44120</v>
      </c>
      <c r="M2435" s="13">
        <v>1.5662448E9</v>
      </c>
      <c r="N2435" s="13">
        <v>32505.4144</v>
      </c>
      <c r="P2435" s="152">
        <v>1.5526224E9</v>
      </c>
      <c r="Q2435" s="152">
        <v>167024.4928</v>
      </c>
      <c r="S2435" s="152">
        <v>1.5758496E9</v>
      </c>
      <c r="T2435" s="152">
        <v>9854.0535</v>
      </c>
      <c r="V2435" s="152">
        <v>1.5398712E9</v>
      </c>
      <c r="W2435" s="152">
        <v>94101.4899</v>
      </c>
      <c r="Y2435" s="152">
        <v>1.5357168E9</v>
      </c>
      <c r="Z2435" s="152">
        <v>93511.8465</v>
      </c>
      <c r="AG2435" s="153">
        <f>IFERROR(__xludf.DUMMYFUNCTION("TO_DATE(INT((AH2435/(60*60*24))+""1/1/1970""))"),43850.0)</f>
        <v>43850</v>
      </c>
      <c r="AH2435" s="152">
        <v>1.579518263E9</v>
      </c>
      <c r="AI2435" s="152">
        <v>118208.3674</v>
      </c>
    </row>
    <row r="2436">
      <c r="A2436" s="156">
        <v>1.6028784E9</v>
      </c>
      <c r="B2436" s="156">
        <v>152828.7429</v>
      </c>
      <c r="C2436" s="153">
        <f>IFERROR(__xludf.DUMMYFUNCTION("TO_DATE(INT((A2436/(60*60*24))+""1/1/1970""))"),44120.0)</f>
        <v>44120</v>
      </c>
      <c r="M2436" s="13">
        <v>1.5663096E9</v>
      </c>
      <c r="N2436" s="13">
        <v>32589.1723</v>
      </c>
      <c r="P2436" s="156">
        <v>1.552662E9</v>
      </c>
      <c r="Q2436" s="156">
        <v>167024.4928</v>
      </c>
      <c r="S2436" s="156">
        <v>1.5759036E9</v>
      </c>
      <c r="T2436" s="156">
        <v>9854.0535</v>
      </c>
      <c r="V2436" s="156">
        <v>1.5399036E9</v>
      </c>
      <c r="W2436" s="156">
        <v>94116.1956</v>
      </c>
      <c r="Y2436" s="156">
        <v>1.5357492E9</v>
      </c>
      <c r="Z2436" s="156">
        <v>93511.8465</v>
      </c>
      <c r="AG2436" s="153">
        <f>IFERROR(__xludf.DUMMYFUNCTION("TO_DATE(INT((AH2436/(60*60*24))+""1/1/1970""))"),43850.0)</f>
        <v>43850</v>
      </c>
      <c r="AH2436" s="156">
        <v>1.579534122E9</v>
      </c>
      <c r="AI2436" s="156">
        <v>118208.3674</v>
      </c>
    </row>
    <row r="2437">
      <c r="A2437" s="152">
        <v>1.60311426E9</v>
      </c>
      <c r="B2437" s="152">
        <v>153495.5477</v>
      </c>
      <c r="C2437" s="153">
        <f>IFERROR(__xludf.DUMMYFUNCTION("TO_DATE(INT((A2437/(60*60*24))+""1/1/1970""))"),44123.0)</f>
        <v>44123</v>
      </c>
      <c r="M2437" s="13">
        <v>1.5663312E9</v>
      </c>
      <c r="N2437" s="13">
        <v>32589.1723</v>
      </c>
      <c r="P2437" s="152">
        <v>1.55268E9</v>
      </c>
      <c r="Q2437" s="152">
        <v>167024.4928</v>
      </c>
      <c r="S2437" s="152">
        <v>1.5759252E9</v>
      </c>
      <c r="T2437" s="152">
        <v>9854.0535</v>
      </c>
      <c r="V2437" s="152">
        <v>1.5399108E9</v>
      </c>
      <c r="W2437" s="152">
        <v>94118.281</v>
      </c>
      <c r="Y2437" s="152">
        <v>1.53576E9</v>
      </c>
      <c r="Z2437" s="152">
        <v>93968.8908</v>
      </c>
      <c r="AG2437" s="153">
        <f>IFERROR(__xludf.DUMMYFUNCTION("TO_DATE(INT((AH2437/(60*60*24))+""1/1/1970""))"),43850.0)</f>
        <v>43850</v>
      </c>
      <c r="AH2437" s="152">
        <v>1.579549953E9</v>
      </c>
      <c r="AI2437" s="152">
        <v>118208.3674</v>
      </c>
    </row>
    <row r="2438">
      <c r="A2438" s="156">
        <v>1.6031376E9</v>
      </c>
      <c r="B2438" s="156">
        <v>150512.4737</v>
      </c>
      <c r="C2438" s="153">
        <f>IFERROR(__xludf.DUMMYFUNCTION("TO_DATE(INT((A2438/(60*60*24))+""1/1/1970""))"),44123.0)</f>
        <v>44123</v>
      </c>
      <c r="M2438" s="13">
        <v>1.566396E9</v>
      </c>
      <c r="N2438" s="13">
        <v>32773.8225</v>
      </c>
      <c r="P2438" s="156">
        <v>1.5527088E9</v>
      </c>
      <c r="Q2438" s="156">
        <v>167202.3013</v>
      </c>
      <c r="S2438" s="156">
        <v>1.57599E9</v>
      </c>
      <c r="T2438" s="156">
        <v>9854.8463</v>
      </c>
      <c r="V2438" s="156">
        <v>1.5399504E9</v>
      </c>
      <c r="W2438" s="156">
        <v>94107.3598</v>
      </c>
      <c r="Y2438" s="156">
        <v>1.5359256E9</v>
      </c>
      <c r="Z2438" s="156">
        <v>93968.8908</v>
      </c>
      <c r="AG2438" s="153">
        <f>IFERROR(__xludf.DUMMYFUNCTION("TO_DATE(INT((AH2438/(60*60*24))+""1/1/1970""))"),43850.0)</f>
        <v>43850</v>
      </c>
      <c r="AH2438" s="156">
        <v>1.579563928E9</v>
      </c>
      <c r="AI2438" s="156">
        <v>118208.3674</v>
      </c>
    </row>
    <row r="2439">
      <c r="A2439" s="152">
        <v>1.60320066E9</v>
      </c>
      <c r="B2439" s="152">
        <v>151131.0229</v>
      </c>
      <c r="C2439" s="153">
        <f>IFERROR(__xludf.DUMMYFUNCTION("TO_DATE(INT((A2439/(60*60*24))+""1/1/1970""))"),44124.0)</f>
        <v>44124</v>
      </c>
      <c r="M2439" s="13">
        <v>1.5664176E9</v>
      </c>
      <c r="N2439" s="13">
        <v>32773.8225</v>
      </c>
      <c r="P2439" s="152">
        <v>1.5529176E9</v>
      </c>
      <c r="Q2439" s="152">
        <v>167202.3013</v>
      </c>
      <c r="S2439" s="152">
        <v>1.5760116E9</v>
      </c>
      <c r="T2439" s="152">
        <v>9854.8463</v>
      </c>
      <c r="V2439" s="152">
        <v>1.5399828E9</v>
      </c>
      <c r="W2439" s="152">
        <v>94099.1062</v>
      </c>
      <c r="Y2439" s="152">
        <v>1.5359292E9</v>
      </c>
      <c r="Z2439" s="152">
        <v>93968.8908</v>
      </c>
      <c r="AG2439" s="153">
        <f>IFERROR(__xludf.DUMMYFUNCTION("TO_DATE(INT((AH2439/(60*60*24))+""1/1/1970""))"),43851.0)</f>
        <v>43851</v>
      </c>
      <c r="AH2439" s="152">
        <v>1.57956575E9</v>
      </c>
      <c r="AI2439" s="152">
        <v>118208.3674</v>
      </c>
    </row>
    <row r="2440">
      <c r="A2440" s="156">
        <v>1.603224E9</v>
      </c>
      <c r="B2440" s="156">
        <v>151113.4754</v>
      </c>
      <c r="C2440" s="153">
        <f>IFERROR(__xludf.DUMMYFUNCTION("TO_DATE(INT((A2440/(60*60*24))+""1/1/1970""))"),44124.0)</f>
        <v>44124</v>
      </c>
      <c r="M2440" s="13">
        <v>1.5664824E9</v>
      </c>
      <c r="N2440" s="13">
        <v>32709.4602</v>
      </c>
      <c r="P2440" s="156">
        <v>1.5529392E9</v>
      </c>
      <c r="Q2440" s="156">
        <v>167202.3013</v>
      </c>
      <c r="S2440" s="156">
        <v>1.5760764E9</v>
      </c>
      <c r="T2440" s="156">
        <v>9857.3951</v>
      </c>
      <c r="V2440" s="156">
        <v>1.5401592E9</v>
      </c>
      <c r="W2440" s="156">
        <v>94096.539</v>
      </c>
      <c r="Y2440" s="156">
        <v>1.5359652E9</v>
      </c>
      <c r="Z2440" s="156">
        <v>93995.2033</v>
      </c>
      <c r="AG2440" s="153">
        <f>IFERROR(__xludf.DUMMYFUNCTION("TO_DATE(INT((AH2440/(60*60*24))+""1/1/1970""))"),43851.0)</f>
        <v>43851</v>
      </c>
      <c r="AH2440" s="156">
        <v>1.579582643E9</v>
      </c>
      <c r="AI2440" s="156">
        <v>118208.3674</v>
      </c>
    </row>
    <row r="2441">
      <c r="A2441" s="152">
        <v>1.60328706E9</v>
      </c>
      <c r="B2441" s="152">
        <v>151091.541</v>
      </c>
      <c r="C2441" s="153">
        <f>IFERROR(__xludf.DUMMYFUNCTION("TO_DATE(INT((A2441/(60*60*24))+""1/1/1970""))"),44125.0)</f>
        <v>44125</v>
      </c>
      <c r="M2441" s="13">
        <v>1.566504E9</v>
      </c>
      <c r="N2441" s="13">
        <v>32709.4602</v>
      </c>
      <c r="P2441" s="152">
        <v>1.552968E9</v>
      </c>
      <c r="Q2441" s="152">
        <v>166657.4373</v>
      </c>
      <c r="S2441" s="152">
        <v>1.576098E9</v>
      </c>
      <c r="T2441" s="152">
        <v>9857.3951</v>
      </c>
      <c r="V2441" s="152">
        <v>1.5401628E9</v>
      </c>
      <c r="W2441" s="152">
        <v>94106.5323</v>
      </c>
      <c r="Y2441" s="152">
        <v>1.5360048E9</v>
      </c>
      <c r="Z2441" s="152">
        <v>93995.2033</v>
      </c>
      <c r="AG2441" s="153">
        <f>IFERROR(__xludf.DUMMYFUNCTION("TO_DATE(INT((AH2441/(60*60*24))+""1/1/1970""))"),43851.0)</f>
        <v>43851</v>
      </c>
      <c r="AH2441" s="152">
        <v>1.579598513E9</v>
      </c>
      <c r="AI2441" s="152">
        <v>118208.3674</v>
      </c>
    </row>
    <row r="2442">
      <c r="A2442" s="156">
        <v>1.6033104E9</v>
      </c>
      <c r="B2442" s="156">
        <v>150828.3286</v>
      </c>
      <c r="C2442" s="153">
        <f>IFERROR(__xludf.DUMMYFUNCTION("TO_DATE(INT((A2442/(60*60*24))+""1/1/1970""))"),44125.0)</f>
        <v>44125</v>
      </c>
      <c r="M2442" s="13">
        <v>1.5665688E9</v>
      </c>
      <c r="N2442" s="13">
        <v>32799.7036</v>
      </c>
      <c r="P2442" s="156">
        <v>1.5530076E9</v>
      </c>
      <c r="Q2442" s="156">
        <v>166657.4373</v>
      </c>
      <c r="S2442" s="156">
        <v>1.5761628E9</v>
      </c>
      <c r="T2442" s="156">
        <v>9846.3828</v>
      </c>
      <c r="V2442" s="156">
        <v>1.5401988E9</v>
      </c>
      <c r="W2442" s="156">
        <v>94096.4613</v>
      </c>
      <c r="Y2442" s="156">
        <v>1.5360156E9</v>
      </c>
      <c r="Z2442" s="156">
        <v>93995.2033</v>
      </c>
      <c r="AG2442" s="153">
        <f>IFERROR(__xludf.DUMMYFUNCTION("TO_DATE(INT((AH2442/(60*60*24))+""1/1/1970""))"),43851.0)</f>
        <v>43851</v>
      </c>
      <c r="AH2442" s="156">
        <v>1.579614336E9</v>
      </c>
      <c r="AI2442" s="156">
        <v>118208.3674</v>
      </c>
    </row>
    <row r="2443">
      <c r="A2443" s="152">
        <v>1.60337346E9</v>
      </c>
      <c r="B2443" s="152">
        <v>151122.2492</v>
      </c>
      <c r="C2443" s="153">
        <f>IFERROR(__xludf.DUMMYFUNCTION("TO_DATE(INT((A2443/(60*60*24))+""1/1/1970""))"),44126.0)</f>
        <v>44126</v>
      </c>
      <c r="M2443" s="13">
        <v>1.5665904E9</v>
      </c>
      <c r="N2443" s="13">
        <v>32799.7036</v>
      </c>
      <c r="P2443" s="152">
        <v>1.5530256E9</v>
      </c>
      <c r="Q2443" s="152">
        <v>166657.4373</v>
      </c>
      <c r="S2443" s="152">
        <v>1.5761844E9</v>
      </c>
      <c r="T2443" s="152">
        <v>9846.3828</v>
      </c>
      <c r="V2443" s="152">
        <v>1.5402384E9</v>
      </c>
      <c r="W2443" s="152">
        <v>94088.8771</v>
      </c>
      <c r="Y2443" s="152">
        <v>1.5360444E9</v>
      </c>
      <c r="Z2443" s="152">
        <v>93880.5818</v>
      </c>
      <c r="AG2443" s="153">
        <f>IFERROR(__xludf.DUMMYFUNCTION("TO_DATE(INT((AH2443/(60*60*24))+""1/1/1970""))"),43851.0)</f>
        <v>43851</v>
      </c>
      <c r="AH2443" s="152">
        <v>1.57963014E9</v>
      </c>
      <c r="AI2443" s="152">
        <v>118104.2242</v>
      </c>
    </row>
    <row r="2444">
      <c r="A2444" s="156">
        <v>1.6033968E9</v>
      </c>
      <c r="B2444" s="156">
        <v>151653.0608</v>
      </c>
      <c r="C2444" s="153">
        <f>IFERROR(__xludf.DUMMYFUNCTION("TO_DATE(INT((A2444/(60*60*24))+""1/1/1970""))"),44126.0)</f>
        <v>44126</v>
      </c>
      <c r="M2444" s="13">
        <v>1.5666048E9</v>
      </c>
      <c r="N2444" s="13">
        <v>32953.2083</v>
      </c>
      <c r="P2444" s="156">
        <v>1.5530544E9</v>
      </c>
      <c r="Q2444" s="156">
        <v>166349.2509</v>
      </c>
      <c r="S2444" s="156">
        <v>1.5762492E9</v>
      </c>
      <c r="T2444" s="156">
        <v>9811.6588</v>
      </c>
      <c r="V2444" s="156">
        <v>1.5402492E9</v>
      </c>
      <c r="W2444" s="156">
        <v>94088.0621</v>
      </c>
      <c r="Y2444" s="156">
        <v>1.536084E9</v>
      </c>
      <c r="Z2444" s="156">
        <v>93880.5818</v>
      </c>
      <c r="AG2444" s="153">
        <f>IFERROR(__xludf.DUMMYFUNCTION("TO_DATE(INT((AH2444/(60*60*24))+""1/1/1970""))"),43851.0)</f>
        <v>43851</v>
      </c>
      <c r="AH2444" s="156">
        <v>1.579646009E9</v>
      </c>
      <c r="AI2444" s="156">
        <v>118097.7282</v>
      </c>
    </row>
    <row r="2445">
      <c r="A2445" s="152">
        <v>1.60345986E9</v>
      </c>
      <c r="B2445" s="152">
        <v>152205.8069</v>
      </c>
      <c r="C2445" s="153">
        <f>IFERROR(__xludf.DUMMYFUNCTION("TO_DATE(INT((A2445/(60*60*24))+""1/1/1970""))"),44127.0)</f>
        <v>44127</v>
      </c>
      <c r="M2445" s="13">
        <v>1.5666912E9</v>
      </c>
      <c r="N2445" s="13">
        <v>32953.2083</v>
      </c>
      <c r="P2445" s="152">
        <v>1.553094E9</v>
      </c>
      <c r="Q2445" s="152">
        <v>166349.2509</v>
      </c>
      <c r="S2445" s="152">
        <v>1.5762708E9</v>
      </c>
      <c r="T2445" s="152">
        <v>9811.6588</v>
      </c>
      <c r="V2445" s="152">
        <v>1.540278E9</v>
      </c>
      <c r="W2445" s="152">
        <v>94106.8918</v>
      </c>
      <c r="Y2445" s="152">
        <v>1.536102E9</v>
      </c>
      <c r="Z2445" s="152">
        <v>93880.5818</v>
      </c>
      <c r="AG2445" s="153">
        <f>IFERROR(__xludf.DUMMYFUNCTION("TO_DATE(INT((AH2445/(60*60*24))+""1/1/1970""))"),43851.0)</f>
        <v>43851</v>
      </c>
      <c r="AH2445" s="152">
        <v>1.579650865E9</v>
      </c>
      <c r="AI2445" s="152">
        <v>118097.7282</v>
      </c>
    </row>
    <row r="2446">
      <c r="A2446" s="156">
        <v>1.6034832E9</v>
      </c>
      <c r="B2446" s="156">
        <v>152166.325</v>
      </c>
      <c r="C2446" s="153">
        <f>IFERROR(__xludf.DUMMYFUNCTION("TO_DATE(INT((A2446/(60*60*24))+""1/1/1970""))"),44127.0)</f>
        <v>44127</v>
      </c>
      <c r="M2446" s="13">
        <v>1.5667776E9</v>
      </c>
      <c r="N2446" s="13">
        <v>33155.6816</v>
      </c>
      <c r="P2446" s="156">
        <v>1.553112E9</v>
      </c>
      <c r="Q2446" s="156">
        <v>166349.2509</v>
      </c>
      <c r="S2446" s="156">
        <v>1.5762816E9</v>
      </c>
      <c r="T2446" s="156">
        <v>9825.2223</v>
      </c>
      <c r="V2446" s="156">
        <v>1.5403176E9</v>
      </c>
      <c r="W2446" s="156">
        <v>94105.6124</v>
      </c>
      <c r="Y2446" s="156">
        <v>1.5361236E9</v>
      </c>
      <c r="Z2446" s="156">
        <v>94077.0243</v>
      </c>
      <c r="AG2446" s="153">
        <f>IFERROR(__xludf.DUMMYFUNCTION("TO_DATE(INT((AH2446/(60*60*24))+""1/1/1970""))"),43852.0)</f>
        <v>43852</v>
      </c>
      <c r="AH2446" s="156">
        <v>1.579662856E9</v>
      </c>
      <c r="AI2446" s="156">
        <v>118097.7282</v>
      </c>
    </row>
    <row r="2447">
      <c r="A2447" s="152">
        <v>1.60371906E9</v>
      </c>
      <c r="B2447" s="152">
        <v>150639.6931</v>
      </c>
      <c r="C2447" s="153">
        <f>IFERROR(__xludf.DUMMYFUNCTION("TO_DATE(INT((A2447/(60*60*24))+""1/1/1970""))"),44130.0)</f>
        <v>44130</v>
      </c>
      <c r="M2447" s="13">
        <v>1.566828E9</v>
      </c>
      <c r="N2447" s="13">
        <v>33155.6816</v>
      </c>
      <c r="P2447" s="152">
        <v>1.5531408E9</v>
      </c>
      <c r="Q2447" s="152">
        <v>167283.6914</v>
      </c>
      <c r="S2447" s="152">
        <v>1.5764544E9</v>
      </c>
      <c r="T2447" s="152">
        <v>9822.0246</v>
      </c>
      <c r="V2447" s="152">
        <v>1.5403356E9</v>
      </c>
      <c r="W2447" s="152">
        <v>94099.7316</v>
      </c>
      <c r="Y2447" s="152">
        <v>1.5361632E9</v>
      </c>
      <c r="Z2447" s="152">
        <v>94077.0243</v>
      </c>
      <c r="AG2447" s="153">
        <f>IFERROR(__xludf.DUMMYFUNCTION("TO_DATE(INT((AH2447/(60*60*24))+""1/1/1970""))"),43852.0)</f>
        <v>43852</v>
      </c>
      <c r="AH2447" s="152">
        <v>1.579678851E9</v>
      </c>
      <c r="AI2447" s="152">
        <v>118097.7282</v>
      </c>
    </row>
    <row r="2448">
      <c r="A2448" s="156">
        <v>1.6037424E9</v>
      </c>
      <c r="B2448" s="156">
        <v>149363.1129</v>
      </c>
      <c r="C2448" s="153">
        <f>IFERROR(__xludf.DUMMYFUNCTION("TO_DATE(INT((A2448/(60*60*24))+""1/1/1970""))"),44130.0)</f>
        <v>44130</v>
      </c>
      <c r="M2448" s="13">
        <v>1.5668496E9</v>
      </c>
      <c r="N2448" s="13">
        <v>33155.6816</v>
      </c>
      <c r="P2448" s="156">
        <v>1.5531804E9</v>
      </c>
      <c r="Q2448" s="156">
        <v>167283.6914</v>
      </c>
      <c r="S2448" s="156">
        <v>1.5765084E9</v>
      </c>
      <c r="T2448" s="156">
        <v>9822.0246</v>
      </c>
      <c r="V2448" s="156">
        <v>1.5403572E9</v>
      </c>
      <c r="W2448" s="156">
        <v>94091.386</v>
      </c>
      <c r="Y2448" s="156">
        <v>1.5361884E9</v>
      </c>
      <c r="Z2448" s="156">
        <v>94077.0243</v>
      </c>
      <c r="AG2448" s="153">
        <f>IFERROR(__xludf.DUMMYFUNCTION("TO_DATE(INT((AH2448/(60*60*24))+""1/1/1970""))"),43852.0)</f>
        <v>43852</v>
      </c>
      <c r="AH2448" s="156">
        <v>1.579694645E9</v>
      </c>
      <c r="AI2448" s="156">
        <v>118097.7282</v>
      </c>
    </row>
    <row r="2449">
      <c r="A2449" s="152">
        <v>1.60380546E9</v>
      </c>
      <c r="B2449" s="152">
        <v>149468.3979</v>
      </c>
      <c r="C2449" s="153">
        <f>IFERROR(__xludf.DUMMYFUNCTION("TO_DATE(INT((A2449/(60*60*24))+""1/1/1970""))"),44131.0)</f>
        <v>44131</v>
      </c>
      <c r="M2449" s="13">
        <v>1.5669144E9</v>
      </c>
      <c r="N2449" s="13">
        <v>32976.7138</v>
      </c>
      <c r="P2449" s="152">
        <v>1.5531984E9</v>
      </c>
      <c r="Q2449" s="152">
        <v>167283.6914</v>
      </c>
      <c r="S2449" s="152">
        <v>1.57653E9</v>
      </c>
      <c r="T2449" s="152">
        <v>9822.0246</v>
      </c>
      <c r="V2449" s="152">
        <v>1.5403968E9</v>
      </c>
      <c r="W2449" s="152">
        <v>94118.353</v>
      </c>
      <c r="Y2449" s="152">
        <v>1.5362028E9</v>
      </c>
      <c r="Z2449" s="152">
        <v>93734.962</v>
      </c>
      <c r="AG2449" s="153">
        <f>IFERROR(__xludf.DUMMYFUNCTION("TO_DATE(INT((AH2449/(60*60*24))+""1/1/1970""))"),43852.0)</f>
        <v>43852</v>
      </c>
      <c r="AH2449" s="152">
        <v>1.579710464E9</v>
      </c>
      <c r="AI2449" s="152">
        <v>118113.4225</v>
      </c>
    </row>
    <row r="2450">
      <c r="A2450" s="156">
        <v>1.6038288E9</v>
      </c>
      <c r="B2450" s="156">
        <v>148849.8487</v>
      </c>
      <c r="C2450" s="153">
        <f>IFERROR(__xludf.DUMMYFUNCTION("TO_DATE(INT((A2450/(60*60*24))+""1/1/1970""))"),44131.0)</f>
        <v>44131</v>
      </c>
      <c r="M2450" s="13">
        <v>1.566936E9</v>
      </c>
      <c r="N2450" s="13">
        <v>32976.7138</v>
      </c>
      <c r="P2450" s="156">
        <v>1.5532272E9</v>
      </c>
      <c r="Q2450" s="156">
        <v>169266.2552</v>
      </c>
      <c r="S2450" s="156">
        <v>1.5765948E9</v>
      </c>
      <c r="T2450" s="156">
        <v>9834.3908</v>
      </c>
      <c r="V2450" s="156">
        <v>1.540422E9</v>
      </c>
      <c r="W2450" s="156">
        <v>94131.57</v>
      </c>
      <c r="Y2450" s="156">
        <v>1.5362424E9</v>
      </c>
      <c r="Z2450" s="156">
        <v>93734.962</v>
      </c>
      <c r="AG2450" s="153">
        <f>IFERROR(__xludf.DUMMYFUNCTION("TO_DATE(INT((AH2450/(60*60*24))+""1/1/1970""))"),43852.0)</f>
        <v>43852</v>
      </c>
      <c r="AH2450" s="156">
        <v>1.57972626E9</v>
      </c>
      <c r="AI2450" s="156">
        <v>118113.4225</v>
      </c>
    </row>
    <row r="2451">
      <c r="A2451" s="152">
        <v>1.60389186E9</v>
      </c>
      <c r="B2451" s="152">
        <v>146178.2428</v>
      </c>
      <c r="C2451" s="153">
        <f>IFERROR(__xludf.DUMMYFUNCTION("TO_DATE(INT((A2451/(60*60*24))+""1/1/1970""))"),44132.0)</f>
        <v>44132</v>
      </c>
      <c r="M2451" s="13">
        <v>1.5670008E9</v>
      </c>
      <c r="N2451" s="13">
        <v>33017.8122</v>
      </c>
      <c r="P2451" s="152">
        <v>1.5532668E9</v>
      </c>
      <c r="Q2451" s="152">
        <v>169266.2552</v>
      </c>
      <c r="S2451" s="152">
        <v>1.5766164E9</v>
      </c>
      <c r="T2451" s="152">
        <v>9834.3908</v>
      </c>
      <c r="V2451" s="152">
        <v>1.5404364E9</v>
      </c>
      <c r="W2451" s="152">
        <v>94126.4459</v>
      </c>
      <c r="Y2451" s="152">
        <v>1.5362748E9</v>
      </c>
      <c r="Z2451" s="152">
        <v>93734.962</v>
      </c>
      <c r="AG2451" s="153">
        <f>IFERROR(__xludf.DUMMYFUNCTION("TO_DATE(INT((AH2451/(60*60*24))+""1/1/1970""))"),43852.0)</f>
        <v>43852</v>
      </c>
      <c r="AH2451" s="152">
        <v>1.579737223E9</v>
      </c>
      <c r="AI2451" s="152">
        <v>118113.4225</v>
      </c>
    </row>
    <row r="2452">
      <c r="A2452" s="156">
        <v>1.6039152E9</v>
      </c>
      <c r="B2452" s="156">
        <v>143778.623</v>
      </c>
      <c r="C2452" s="153">
        <f>IFERROR(__xludf.DUMMYFUNCTION("TO_DATE(INT((A2452/(60*60*24))+""1/1/1970""))"),44132.0)</f>
        <v>44132</v>
      </c>
      <c r="M2452" s="13">
        <v>1.5670224E9</v>
      </c>
      <c r="N2452" s="13">
        <v>33017.8122</v>
      </c>
      <c r="P2452" s="156">
        <v>1.5532848E9</v>
      </c>
      <c r="Q2452" s="156">
        <v>169266.2552</v>
      </c>
      <c r="S2452" s="156">
        <v>1.5766812E9</v>
      </c>
      <c r="T2452" s="156">
        <v>9853.704</v>
      </c>
      <c r="V2452" s="156">
        <v>1.540476E9</v>
      </c>
      <c r="W2452" s="156">
        <v>94135.6304</v>
      </c>
      <c r="Y2452" s="156">
        <v>1.536282E9</v>
      </c>
      <c r="Z2452" s="156">
        <v>93841.6537</v>
      </c>
      <c r="AG2452" s="153">
        <f>IFERROR(__xludf.DUMMYFUNCTION("TO_DATE(INT((AH2452/(60*60*24))+""1/1/1970""))"),43853.0)</f>
        <v>43853</v>
      </c>
      <c r="AH2452" s="156">
        <v>1.579742787E9</v>
      </c>
      <c r="AI2452" s="156">
        <v>118113.4225</v>
      </c>
    </row>
    <row r="2453">
      <c r="A2453" s="152">
        <v>1.60397826E9</v>
      </c>
      <c r="B2453" s="152">
        <v>144107.6385</v>
      </c>
      <c r="C2453" s="153">
        <f>IFERROR(__xludf.DUMMYFUNCTION("TO_DATE(INT((A2453/(60*60*24))+""1/1/1970""))"),44133.0)</f>
        <v>44133</v>
      </c>
      <c r="M2453" s="13">
        <v>1.5670872E9</v>
      </c>
      <c r="N2453" s="13">
        <v>32949.8887</v>
      </c>
      <c r="P2453" s="152">
        <v>1.5533136E9</v>
      </c>
      <c r="Q2453" s="152">
        <v>168642.443</v>
      </c>
      <c r="S2453" s="152">
        <v>1.5767028E9</v>
      </c>
      <c r="T2453" s="152">
        <v>9853.704</v>
      </c>
      <c r="V2453" s="152">
        <v>1.5405084E9</v>
      </c>
      <c r="W2453" s="152">
        <v>94129.5215</v>
      </c>
      <c r="Y2453" s="152">
        <v>1.5363216E9</v>
      </c>
      <c r="Z2453" s="152">
        <v>93841.6537</v>
      </c>
      <c r="AG2453" s="153">
        <f>IFERROR(__xludf.DUMMYFUNCTION("TO_DATE(INT((AH2453/(60*60*24))+""1/1/1970""))"),43853.0)</f>
        <v>43853</v>
      </c>
      <c r="AH2453" s="152">
        <v>1.57975948E9</v>
      </c>
      <c r="AI2453" s="152">
        <v>118113.4225</v>
      </c>
    </row>
    <row r="2454">
      <c r="A2454" s="156">
        <v>1.6040016E9</v>
      </c>
      <c r="B2454" s="156">
        <v>144294.0641</v>
      </c>
      <c r="C2454" s="153">
        <f>IFERROR(__xludf.DUMMYFUNCTION("TO_DATE(INT((A2454/(60*60*24))+""1/1/1970""))"),44133.0)</f>
        <v>44133</v>
      </c>
      <c r="M2454" s="13">
        <v>1.5671088E9</v>
      </c>
      <c r="N2454" s="13">
        <v>32949.8887</v>
      </c>
      <c r="P2454" s="156">
        <v>1.5535224E9</v>
      </c>
      <c r="Q2454" s="156">
        <v>168642.443</v>
      </c>
      <c r="S2454" s="156">
        <v>1.5767676E9</v>
      </c>
      <c r="T2454" s="156">
        <v>9856.901</v>
      </c>
      <c r="V2454" s="156">
        <v>1.5405156E9</v>
      </c>
      <c r="W2454" s="156">
        <v>94133.9839</v>
      </c>
      <c r="Y2454" s="156">
        <v>1.536354E9</v>
      </c>
      <c r="Z2454" s="156">
        <v>93841.6537</v>
      </c>
      <c r="AG2454" s="153">
        <f>IFERROR(__xludf.DUMMYFUNCTION("TO_DATE(INT((AH2454/(60*60*24))+""1/1/1970""))"),43853.0)</f>
        <v>43853</v>
      </c>
      <c r="AH2454" s="156">
        <v>1.579775277E9</v>
      </c>
      <c r="AI2454" s="156">
        <v>118113.4225</v>
      </c>
    </row>
    <row r="2455">
      <c r="A2455" s="152">
        <v>1.60406466E9</v>
      </c>
      <c r="B2455" s="152">
        <v>144294.0641</v>
      </c>
      <c r="C2455" s="153">
        <f>IFERROR(__xludf.DUMMYFUNCTION("TO_DATE(INT((A2455/(60*60*24))+""1/1/1970""))"),44134.0)</f>
        <v>44134</v>
      </c>
      <c r="M2455" s="13">
        <v>1.5671736E9</v>
      </c>
      <c r="N2455" s="13">
        <v>32904.1378</v>
      </c>
      <c r="P2455" s="152">
        <v>1.553544E9</v>
      </c>
      <c r="Q2455" s="152">
        <v>168642.443</v>
      </c>
      <c r="S2455" s="152">
        <v>1.5767892E9</v>
      </c>
      <c r="T2455" s="152">
        <v>9856.901</v>
      </c>
      <c r="V2455" s="152">
        <v>1.5405552E9</v>
      </c>
      <c r="W2455" s="152">
        <v>94148.2589</v>
      </c>
      <c r="Y2455" s="152">
        <v>1.5363648E9</v>
      </c>
      <c r="Z2455" s="152">
        <v>94317.8015</v>
      </c>
      <c r="AG2455" s="153">
        <f>IFERROR(__xludf.DUMMYFUNCTION("TO_DATE(INT((AH2455/(60*60*24))+""1/1/1970""))"),43853.0)</f>
        <v>43853</v>
      </c>
      <c r="AH2455" s="152">
        <v>1.57979112E9</v>
      </c>
      <c r="AI2455" s="152">
        <v>118113.4225</v>
      </c>
    </row>
    <row r="2456">
      <c r="A2456" s="156">
        <v>1.604088E9</v>
      </c>
      <c r="B2456" s="156">
        <v>144294.0641</v>
      </c>
      <c r="C2456" s="153">
        <f>IFERROR(__xludf.DUMMYFUNCTION("TO_DATE(INT((A2456/(60*60*24))+""1/1/1970""))"),44134.0)</f>
        <v>44134</v>
      </c>
      <c r="M2456" s="13">
        <v>1.5671952E9</v>
      </c>
      <c r="N2456" s="13">
        <v>32904.1378</v>
      </c>
      <c r="P2456" s="156">
        <v>1.5535728E9</v>
      </c>
      <c r="Q2456" s="156">
        <v>169002.4212</v>
      </c>
      <c r="S2456" s="156">
        <v>1.576854E9</v>
      </c>
      <c r="T2456" s="156">
        <v>9857.6109</v>
      </c>
      <c r="V2456" s="156">
        <v>1.5405876E9</v>
      </c>
      <c r="W2456" s="156">
        <v>94053.6842</v>
      </c>
      <c r="Y2456" s="156">
        <v>1.5365304E9</v>
      </c>
      <c r="Z2456" s="156">
        <v>94317.8015</v>
      </c>
      <c r="AG2456" s="153">
        <f>IFERROR(__xludf.DUMMYFUNCTION("TO_DATE(INT((AH2456/(60*60*24))+""1/1/1970""))"),43853.0)</f>
        <v>43853</v>
      </c>
      <c r="AH2456" s="156">
        <v>1.579806942E9</v>
      </c>
      <c r="AI2456" s="156">
        <v>118090.8</v>
      </c>
    </row>
    <row r="2457">
      <c r="A2457" s="152">
        <v>1.60432746E9</v>
      </c>
      <c r="B2457" s="152">
        <v>144294.0641</v>
      </c>
      <c r="C2457" s="153">
        <f>IFERROR(__xludf.DUMMYFUNCTION("TO_DATE(INT((A2457/(60*60*24))+""1/1/1970""))"),44137.0)</f>
        <v>44137</v>
      </c>
      <c r="M2457" s="13">
        <v>1.5672096E9</v>
      </c>
      <c r="N2457" s="13">
        <v>32930.813</v>
      </c>
      <c r="P2457" s="152">
        <v>1.5536124E9</v>
      </c>
      <c r="Q2457" s="152">
        <v>169002.4212</v>
      </c>
      <c r="S2457" s="152">
        <v>1.5768756E9</v>
      </c>
      <c r="T2457" s="152">
        <v>9857.6109</v>
      </c>
      <c r="V2457" s="152">
        <v>1.540764E9</v>
      </c>
      <c r="W2457" s="152">
        <v>94053.6842</v>
      </c>
      <c r="Y2457" s="152">
        <v>1.536534E9</v>
      </c>
      <c r="Z2457" s="152">
        <v>94317.8015</v>
      </c>
      <c r="AG2457" s="153">
        <f>IFERROR(__xludf.DUMMYFUNCTION("TO_DATE(INT((AH2457/(60*60*24))+""1/1/1970""))"),43853.0)</f>
        <v>43853</v>
      </c>
      <c r="AH2457" s="152">
        <v>1.579822775E9</v>
      </c>
      <c r="AI2457" s="152">
        <v>118232.0993</v>
      </c>
    </row>
    <row r="2458">
      <c r="A2458" s="156">
        <v>1.6043508E9</v>
      </c>
      <c r="B2458" s="156">
        <v>144294.0641</v>
      </c>
      <c r="C2458" s="153">
        <f>IFERROR(__xludf.DUMMYFUNCTION("TO_DATE(INT((A2458/(60*60*24))+""1/1/1970""))"),44137.0)</f>
        <v>44137</v>
      </c>
      <c r="M2458" s="13">
        <v>1.567296E9</v>
      </c>
      <c r="N2458" s="13">
        <v>32930.813</v>
      </c>
      <c r="P2458" s="156">
        <v>1.5536304E9</v>
      </c>
      <c r="Q2458" s="156">
        <v>169002.4212</v>
      </c>
      <c r="S2458" s="156">
        <v>1.5768864E9</v>
      </c>
      <c r="T2458" s="156">
        <v>9847.3767</v>
      </c>
      <c r="V2458" s="156">
        <v>1.5407676E9</v>
      </c>
      <c r="W2458" s="156">
        <v>94053.6842</v>
      </c>
      <c r="Y2458" s="156">
        <v>1.53657E9</v>
      </c>
      <c r="Z2458" s="156">
        <v>94265.537</v>
      </c>
      <c r="AG2458" s="153">
        <f>IFERROR(__xludf.DUMMYFUNCTION("TO_DATE(INT((AH2458/(60*60*24))+""1/1/1970""))"),43853.0)</f>
        <v>43853</v>
      </c>
      <c r="AH2458" s="156">
        <v>1.579823958E9</v>
      </c>
      <c r="AI2458" s="156">
        <v>118232.0993</v>
      </c>
    </row>
    <row r="2459">
      <c r="A2459" s="152">
        <v>1.60441386E9</v>
      </c>
      <c r="B2459" s="152">
        <v>144294.0641</v>
      </c>
      <c r="C2459" s="153">
        <f>IFERROR(__xludf.DUMMYFUNCTION("TO_DATE(INT((A2459/(60*60*24))+""1/1/1970""))"),44138.0)</f>
        <v>44138</v>
      </c>
      <c r="M2459" s="13">
        <v>1.5673824E9</v>
      </c>
      <c r="N2459" s="13">
        <v>32961.1293</v>
      </c>
      <c r="P2459" s="152">
        <v>1.5536592E9</v>
      </c>
      <c r="Q2459" s="152">
        <v>170353.1566</v>
      </c>
      <c r="S2459" s="152">
        <v>1.5770592E9</v>
      </c>
      <c r="T2459" s="152">
        <v>9847.9079</v>
      </c>
      <c r="V2459" s="152">
        <v>1.5408036E9</v>
      </c>
      <c r="W2459" s="152">
        <v>94115.2798</v>
      </c>
      <c r="Y2459" s="152">
        <v>1.5366096E9</v>
      </c>
      <c r="Z2459" s="152">
        <v>94265.537</v>
      </c>
      <c r="AG2459" s="153">
        <f>IFERROR(__xludf.DUMMYFUNCTION("TO_DATE(INT((AH2459/(60*60*24))+""1/1/1970""))"),43854.0)</f>
        <v>43854</v>
      </c>
      <c r="AH2459" s="152">
        <v>1.579838922E9</v>
      </c>
      <c r="AI2459" s="152">
        <v>118232.0993</v>
      </c>
    </row>
    <row r="2460">
      <c r="A2460" s="156">
        <v>1.6044372E9</v>
      </c>
      <c r="B2460" s="156">
        <v>144294.0641</v>
      </c>
      <c r="C2460" s="153">
        <f>IFERROR(__xludf.DUMMYFUNCTION("TO_DATE(INT((A2460/(60*60*24))+""1/1/1970""))"),44138.0)</f>
        <v>44138</v>
      </c>
      <c r="M2460" s="13">
        <v>1.5674688E9</v>
      </c>
      <c r="N2460" s="13">
        <v>32903.8816</v>
      </c>
      <c r="P2460" s="156">
        <v>1.5536988E9</v>
      </c>
      <c r="Q2460" s="156">
        <v>170353.1566</v>
      </c>
      <c r="S2460" s="156">
        <v>1.5771132E9</v>
      </c>
      <c r="T2460" s="156">
        <v>9847.9079</v>
      </c>
      <c r="V2460" s="156">
        <v>1.5408432E9</v>
      </c>
      <c r="W2460" s="156">
        <v>94177.9195</v>
      </c>
      <c r="Y2460" s="156">
        <v>1.5366204E9</v>
      </c>
      <c r="Z2460" s="156">
        <v>94265.537</v>
      </c>
      <c r="AG2460" s="153">
        <f>IFERROR(__xludf.DUMMYFUNCTION("TO_DATE(INT((AH2460/(60*60*24))+""1/1/1970""))"),43854.0)</f>
        <v>43854</v>
      </c>
      <c r="AH2460" s="156">
        <v>1.579854765E9</v>
      </c>
      <c r="AI2460" s="156">
        <v>118232.0993</v>
      </c>
    </row>
    <row r="2461">
      <c r="A2461" s="152">
        <v>1.60450026E9</v>
      </c>
      <c r="B2461" s="152">
        <v>144294.0641</v>
      </c>
      <c r="C2461" s="153">
        <f>IFERROR(__xludf.DUMMYFUNCTION("TO_DATE(INT((A2461/(60*60*24))+""1/1/1970""))"),44139.0)</f>
        <v>44139</v>
      </c>
      <c r="M2461" s="13">
        <v>1.5675192E9</v>
      </c>
      <c r="N2461" s="13">
        <v>32903.8816</v>
      </c>
      <c r="P2461" s="152">
        <v>1.5537168E9</v>
      </c>
      <c r="Q2461" s="152">
        <v>170353.1566</v>
      </c>
      <c r="S2461" s="152">
        <v>1.5771348E9</v>
      </c>
      <c r="T2461" s="152">
        <v>9847.9079</v>
      </c>
      <c r="V2461" s="152">
        <v>1.540854E9</v>
      </c>
      <c r="W2461" s="152">
        <v>94172.4276</v>
      </c>
      <c r="Y2461" s="152">
        <v>1.5366492E9</v>
      </c>
      <c r="Z2461" s="152">
        <v>94028.3642</v>
      </c>
      <c r="AG2461" s="153">
        <f>IFERROR(__xludf.DUMMYFUNCTION("TO_DATE(INT((AH2461/(60*60*24))+""1/1/1970""))"),43854.0)</f>
        <v>43854</v>
      </c>
      <c r="AH2461" s="152">
        <v>1.579870562E9</v>
      </c>
      <c r="AI2461" s="152">
        <v>118232.0993</v>
      </c>
    </row>
    <row r="2462">
      <c r="A2462" s="156">
        <v>1.6045236E9</v>
      </c>
      <c r="B2462" s="156">
        <v>144294.0641</v>
      </c>
      <c r="C2462" s="153">
        <f>IFERROR(__xludf.DUMMYFUNCTION("TO_DATE(INT((A2462/(60*60*24))+""1/1/1970""))"),44139.0)</f>
        <v>44139</v>
      </c>
      <c r="M2462" s="13">
        <v>1.5675408E9</v>
      </c>
      <c r="N2462" s="13">
        <v>32903.8816</v>
      </c>
      <c r="P2462" s="156">
        <v>1.5537456E9</v>
      </c>
      <c r="Q2462" s="156">
        <v>170573.1363</v>
      </c>
      <c r="S2462" s="156">
        <v>1.5771996E9</v>
      </c>
      <c r="T2462" s="156">
        <v>9850.7582</v>
      </c>
      <c r="V2462" s="156">
        <v>1.5408828E9</v>
      </c>
      <c r="W2462" s="156">
        <v>94120.9896</v>
      </c>
      <c r="Y2462" s="156">
        <v>1.5366888E9</v>
      </c>
      <c r="Z2462" s="156">
        <v>94028.3642</v>
      </c>
      <c r="AG2462" s="153">
        <f>IFERROR(__xludf.DUMMYFUNCTION("TO_DATE(INT((AH2462/(60*60*24))+""1/1/1970""))"),43854.0)</f>
        <v>43854</v>
      </c>
      <c r="AH2462" s="156">
        <v>1.579886387E9</v>
      </c>
      <c r="AI2462" s="156">
        <v>118248.5566</v>
      </c>
    </row>
    <row r="2463">
      <c r="A2463" s="152">
        <v>1.60458666E9</v>
      </c>
      <c r="B2463" s="152">
        <v>144294.0641</v>
      </c>
      <c r="C2463" s="153">
        <f>IFERROR(__xludf.DUMMYFUNCTION("TO_DATE(INT((A2463/(60*60*24))+""1/1/1970""))"),44140.0)</f>
        <v>44140</v>
      </c>
      <c r="M2463" s="13">
        <v>1.5676056E9</v>
      </c>
      <c r="N2463" s="13">
        <v>32827.836</v>
      </c>
      <c r="P2463" s="152">
        <v>1.5537852E9</v>
      </c>
      <c r="Q2463" s="152">
        <v>170573.1363</v>
      </c>
      <c r="S2463" s="152">
        <v>1.5772104E9</v>
      </c>
      <c r="T2463" s="152">
        <v>9850.7582</v>
      </c>
      <c r="V2463" s="152">
        <v>1.5409224E9</v>
      </c>
      <c r="W2463" s="152">
        <v>93970.2056</v>
      </c>
      <c r="Y2463" s="152">
        <v>1.5367068E9</v>
      </c>
      <c r="Z2463" s="152">
        <v>94028.3642</v>
      </c>
      <c r="AG2463" s="153">
        <f>IFERROR(__xludf.DUMMYFUNCTION("TO_DATE(INT((AH2463/(60*60*24))+""1/1/1970""))"),43854.0)</f>
        <v>43854</v>
      </c>
      <c r="AH2463" s="152">
        <v>1.579902282E9</v>
      </c>
      <c r="AI2463" s="152">
        <v>118162.7966</v>
      </c>
    </row>
    <row r="2464">
      <c r="A2464" s="156">
        <v>1.60461E9</v>
      </c>
      <c r="B2464" s="156">
        <v>144448.135</v>
      </c>
      <c r="C2464" s="153">
        <f>IFERROR(__xludf.DUMMYFUNCTION("TO_DATE(INT((A2464/(60*60*24))+""1/1/1970""))"),44140.0)</f>
        <v>44140</v>
      </c>
      <c r="M2464" s="13">
        <v>1.5676272E9</v>
      </c>
      <c r="N2464" s="13">
        <v>32827.836</v>
      </c>
      <c r="P2464" s="156">
        <v>1.5538032E9</v>
      </c>
      <c r="Q2464" s="156">
        <v>170573.1363</v>
      </c>
      <c r="S2464" s="156">
        <v>1.577232E9</v>
      </c>
      <c r="T2464" s="156">
        <v>9850.6549</v>
      </c>
      <c r="V2464" s="156">
        <v>1.5409404E9</v>
      </c>
      <c r="W2464" s="156">
        <v>93976.8033</v>
      </c>
      <c r="Y2464" s="156">
        <v>1.5367284E9</v>
      </c>
      <c r="Z2464" s="156">
        <v>94014.3068</v>
      </c>
      <c r="AG2464" s="153">
        <f>IFERROR(__xludf.DUMMYFUNCTION("TO_DATE(INT((AH2464/(60*60*24))+""1/1/1970""))"),43854.0)</f>
        <v>43854</v>
      </c>
      <c r="AH2464" s="156">
        <v>1.579910327E9</v>
      </c>
      <c r="AI2464" s="156">
        <v>118162.7966</v>
      </c>
    </row>
    <row r="2465">
      <c r="A2465" s="152">
        <v>1.60467306E9</v>
      </c>
      <c r="B2465" s="152">
        <v>144250.9044</v>
      </c>
      <c r="C2465" s="153">
        <f>IFERROR(__xludf.DUMMYFUNCTION("TO_DATE(INT((A2465/(60*60*24))+""1/1/1970""))"),44141.0)</f>
        <v>44141</v>
      </c>
      <c r="M2465" s="13">
        <v>1.567692E9</v>
      </c>
      <c r="N2465" s="13">
        <v>32658.6799</v>
      </c>
      <c r="P2465" s="152">
        <v>1.553832E9</v>
      </c>
      <c r="Q2465" s="152">
        <v>171553.3859</v>
      </c>
      <c r="S2465" s="152">
        <v>1.5773724E9</v>
      </c>
      <c r="T2465" s="152">
        <v>9850.6549</v>
      </c>
      <c r="V2465" s="152">
        <v>1.540962E9</v>
      </c>
      <c r="W2465" s="152">
        <v>93971.266</v>
      </c>
      <c r="Y2465" s="152">
        <v>1.536768E9</v>
      </c>
      <c r="Z2465" s="152">
        <v>94014.3068</v>
      </c>
      <c r="AG2465" s="153">
        <f>IFERROR(__xludf.DUMMYFUNCTION("TO_DATE(INT((AH2465/(60*60*24))+""1/1/1970""))"),43855.0)</f>
        <v>43855</v>
      </c>
      <c r="AH2465" s="152">
        <v>1.57991919E9</v>
      </c>
      <c r="AI2465" s="152">
        <v>118162.7966</v>
      </c>
    </row>
    <row r="2466">
      <c r="A2466" s="156">
        <v>1.6046964E9</v>
      </c>
      <c r="B2466" s="156">
        <v>144415.2633</v>
      </c>
      <c r="C2466" s="153">
        <f>IFERROR(__xludf.DUMMYFUNCTION("TO_DATE(INT((A2466/(60*60*24))+""1/1/1970""))"),44141.0)</f>
        <v>44141</v>
      </c>
      <c r="M2466" s="13">
        <v>1.5677136E9</v>
      </c>
      <c r="N2466" s="13">
        <v>32658.6799</v>
      </c>
      <c r="P2466" s="156">
        <v>1.5538716E9</v>
      </c>
      <c r="Q2466" s="156">
        <v>171553.3859</v>
      </c>
      <c r="S2466" s="156">
        <v>1.577394E9</v>
      </c>
      <c r="T2466" s="156">
        <v>9850.6549</v>
      </c>
      <c r="V2466" s="156">
        <v>1.5410016E9</v>
      </c>
      <c r="W2466" s="156">
        <v>94274.3765</v>
      </c>
      <c r="Y2466" s="156">
        <v>1.5367932E9</v>
      </c>
      <c r="Z2466" s="156">
        <v>94014.3068</v>
      </c>
      <c r="AG2466" s="153">
        <f>IFERROR(__xludf.DUMMYFUNCTION("TO_DATE(INT((AH2466/(60*60*24))+""1/1/1970""))"),43855.0)</f>
        <v>43855</v>
      </c>
      <c r="AH2466" s="156">
        <v>1.579935378E9</v>
      </c>
      <c r="AI2466" s="156">
        <v>118162.7966</v>
      </c>
    </row>
    <row r="2467">
      <c r="A2467" s="152">
        <v>1.60493226E9</v>
      </c>
      <c r="B2467" s="152">
        <v>150019.901</v>
      </c>
      <c r="C2467" s="153">
        <f>IFERROR(__xludf.DUMMYFUNCTION("TO_DATE(INT((A2467/(60*60*24))+""1/1/1970""))"),44144.0)</f>
        <v>44144</v>
      </c>
      <c r="M2467" s="13">
        <v>1.5677784E9</v>
      </c>
      <c r="N2467" s="13">
        <v>32572.6692</v>
      </c>
      <c r="P2467" s="152">
        <v>1.5538896E9</v>
      </c>
      <c r="Q2467" s="152">
        <v>171553.3859</v>
      </c>
      <c r="S2467" s="152">
        <v>1.5774588E9</v>
      </c>
      <c r="T2467" s="152">
        <v>9848.1407</v>
      </c>
      <c r="V2467" s="152">
        <v>1.5410268E9</v>
      </c>
      <c r="W2467" s="152">
        <v>94372.3849</v>
      </c>
      <c r="Y2467" s="152">
        <v>1.5368076E9</v>
      </c>
      <c r="Z2467" s="152">
        <v>93800.9234</v>
      </c>
      <c r="AG2467" s="153">
        <f>IFERROR(__xludf.DUMMYFUNCTION("TO_DATE(INT((AH2467/(60*60*24))+""1/1/1970""))"),43855.0)</f>
        <v>43855</v>
      </c>
      <c r="AH2467" s="152">
        <v>1.579951175E9</v>
      </c>
      <c r="AI2467" s="152">
        <v>118162.7966</v>
      </c>
    </row>
    <row r="2468">
      <c r="A2468" s="156">
        <v>1.6049556E9</v>
      </c>
      <c r="B2468" s="156">
        <v>146223.2109</v>
      </c>
      <c r="C2468" s="153">
        <f>IFERROR(__xludf.DUMMYFUNCTION("TO_DATE(INT((A2468/(60*60*24))+""1/1/1970""))"),44144.0)</f>
        <v>44144</v>
      </c>
      <c r="M2468" s="13">
        <v>1.5678E9</v>
      </c>
      <c r="N2468" s="13">
        <v>32572.6692</v>
      </c>
      <c r="P2468" s="156">
        <v>1.5539184E9</v>
      </c>
      <c r="Q2468" s="156">
        <v>171191.2586</v>
      </c>
      <c r="S2468" s="156">
        <v>1.5774804E9</v>
      </c>
      <c r="T2468" s="156">
        <v>9848.1407</v>
      </c>
      <c r="V2468" s="156">
        <v>1.5410412E9</v>
      </c>
      <c r="W2468" s="156">
        <v>94585.6903</v>
      </c>
      <c r="Y2468" s="156">
        <v>1.5368472E9</v>
      </c>
      <c r="Z2468" s="156">
        <v>93800.9234</v>
      </c>
      <c r="AG2468" s="153">
        <f>IFERROR(__xludf.DUMMYFUNCTION("TO_DATE(INT((AH2468/(60*60*24))+""1/1/1970""))"),43855.0)</f>
        <v>43855</v>
      </c>
      <c r="AH2468" s="156">
        <v>1.579967215E9</v>
      </c>
      <c r="AI2468" s="156">
        <v>118162.7966</v>
      </c>
    </row>
    <row r="2469">
      <c r="A2469" s="152">
        <v>1.60501866E9</v>
      </c>
      <c r="B2469" s="152">
        <v>145898.6021</v>
      </c>
      <c r="C2469" s="153">
        <f>IFERROR(__xludf.DUMMYFUNCTION("TO_DATE(INT((A2469/(60*60*24))+""1/1/1970""))"),44145.0)</f>
        <v>44145</v>
      </c>
      <c r="M2469" s="13">
        <v>1.5678144E9</v>
      </c>
      <c r="N2469" s="13">
        <v>32629.5586</v>
      </c>
      <c r="P2469" s="152">
        <v>1.5540912E9</v>
      </c>
      <c r="Q2469" s="152">
        <v>171191.2586</v>
      </c>
      <c r="S2469" s="152">
        <v>1.5774912E9</v>
      </c>
      <c r="T2469" s="152">
        <v>9850.8398</v>
      </c>
      <c r="V2469" s="152">
        <v>1.5410808E9</v>
      </c>
      <c r="W2469" s="152">
        <v>94655.9678</v>
      </c>
      <c r="Y2469" s="152">
        <v>1.5368796E9</v>
      </c>
      <c r="Z2469" s="152">
        <v>93800.9234</v>
      </c>
      <c r="AG2469" s="153">
        <f>IFERROR(__xludf.DUMMYFUNCTION("TO_DATE(INT((AH2469/(60*60*24))+""1/1/1970""))"),43855.0)</f>
        <v>43855</v>
      </c>
      <c r="AH2469" s="152">
        <v>1.579983153E9</v>
      </c>
      <c r="AI2469" s="152">
        <v>118162.7966</v>
      </c>
    </row>
    <row r="2470">
      <c r="A2470" s="156">
        <v>1.605042E9</v>
      </c>
      <c r="B2470" s="156">
        <v>146009.5444</v>
      </c>
      <c r="C2470" s="153">
        <f>IFERROR(__xludf.DUMMYFUNCTION("TO_DATE(INT((A2470/(60*60*24))+""1/1/1970""))"),44145.0)</f>
        <v>44145</v>
      </c>
      <c r="M2470" s="13">
        <v>1.5679008E9</v>
      </c>
      <c r="N2470" s="13">
        <v>32629.5586</v>
      </c>
      <c r="P2470" s="156">
        <v>1.5541308E9</v>
      </c>
      <c r="Q2470" s="156">
        <v>171141.2336</v>
      </c>
      <c r="S2470" s="156">
        <v>1.577664E9</v>
      </c>
      <c r="T2470" s="156">
        <v>9852.1106</v>
      </c>
      <c r="V2470" s="156">
        <v>1.5411132E9</v>
      </c>
      <c r="W2470" s="156">
        <v>94911.1481</v>
      </c>
      <c r="Y2470" s="156">
        <v>1.5368868E9</v>
      </c>
      <c r="Z2470" s="156">
        <v>93325.8569</v>
      </c>
      <c r="AG2470" s="153">
        <f>IFERROR(__xludf.DUMMYFUNCTION("TO_DATE(INT((AH2470/(60*60*24))+""1/1/1970""))"),43855.0)</f>
        <v>43855</v>
      </c>
      <c r="AH2470" s="156">
        <v>1.579993116E9</v>
      </c>
      <c r="AI2470" s="156">
        <v>118162.7966</v>
      </c>
    </row>
    <row r="2471">
      <c r="A2471" s="152">
        <v>1.60510506E9</v>
      </c>
      <c r="B2471" s="152">
        <v>146860.1016</v>
      </c>
      <c r="C2471" s="153">
        <f>IFERROR(__xludf.DUMMYFUNCTION("TO_DATE(INT((A2471/(60*60*24))+""1/1/1970""))"),44146.0)</f>
        <v>44146</v>
      </c>
      <c r="M2471" s="13">
        <v>1.5679872E9</v>
      </c>
      <c r="N2471" s="13">
        <v>32617.3858</v>
      </c>
      <c r="P2471" s="152">
        <v>1.5541488E9</v>
      </c>
      <c r="Q2471" s="152">
        <v>171141.2336</v>
      </c>
      <c r="S2471" s="152">
        <v>1.577718E9</v>
      </c>
      <c r="T2471" s="152">
        <v>9852.1106</v>
      </c>
      <c r="V2471" s="152">
        <v>1.5411204E9</v>
      </c>
      <c r="W2471" s="152">
        <v>94894.2044</v>
      </c>
      <c r="Y2471" s="152">
        <v>1.5369264E9</v>
      </c>
      <c r="Z2471" s="152">
        <v>93325.8569</v>
      </c>
      <c r="AG2471" s="153">
        <f>IFERROR(__xludf.DUMMYFUNCTION("TO_DATE(INT((AH2471/(60*60*24))+""1/1/1970""))"),43856.0)</f>
        <v>43856</v>
      </c>
      <c r="AH2471" s="152">
        <v>1.579999231E9</v>
      </c>
      <c r="AI2471" s="152">
        <v>118162.7966</v>
      </c>
    </row>
    <row r="2472">
      <c r="A2472" s="156">
        <v>1.6051284E9</v>
      </c>
      <c r="B2472" s="156">
        <v>147090.204</v>
      </c>
      <c r="C2472" s="153">
        <f>IFERROR(__xludf.DUMMYFUNCTION("TO_DATE(INT((A2472/(60*60*24))+""1/1/1970""))"),44146.0)</f>
        <v>44146</v>
      </c>
      <c r="M2472" s="13">
        <v>1.5680376E9</v>
      </c>
      <c r="N2472" s="13">
        <v>32617.3858</v>
      </c>
      <c r="P2472" s="156">
        <v>1.5541776E9</v>
      </c>
      <c r="Q2472" s="156">
        <v>171929.2368</v>
      </c>
      <c r="S2472" s="156">
        <v>1.5777396E9</v>
      </c>
      <c r="T2472" s="156">
        <v>9852.1106</v>
      </c>
      <c r="V2472" s="156">
        <v>1.54116E9</v>
      </c>
      <c r="W2472" s="156">
        <v>94277.674</v>
      </c>
      <c r="Y2472" s="156">
        <v>1.5369588E9</v>
      </c>
      <c r="Z2472" s="156">
        <v>93325.8569</v>
      </c>
      <c r="AG2472" s="153">
        <f>IFERROR(__xludf.DUMMYFUNCTION("TO_DATE(INT((AH2472/(60*60*24))+""1/1/1970""))"),43856.0)</f>
        <v>43856</v>
      </c>
      <c r="AH2472" s="156">
        <v>1.580017317E9</v>
      </c>
      <c r="AI2472" s="156">
        <v>118162.7966</v>
      </c>
    </row>
    <row r="2473">
      <c r="A2473" s="152">
        <v>1.60519146E9</v>
      </c>
      <c r="B2473" s="152">
        <v>146625.8902</v>
      </c>
      <c r="C2473" s="153">
        <f>IFERROR(__xludf.DUMMYFUNCTION("TO_DATE(INT((A2473/(60*60*24))+""1/1/1970""))"),44147.0)</f>
        <v>44147</v>
      </c>
      <c r="M2473" s="13">
        <v>1.5680592E9</v>
      </c>
      <c r="N2473" s="13">
        <v>32617.3858</v>
      </c>
      <c r="P2473" s="152">
        <v>1.5542172E9</v>
      </c>
      <c r="Q2473" s="152">
        <v>171929.2368</v>
      </c>
      <c r="S2473" s="152">
        <v>1.5778044E9</v>
      </c>
      <c r="T2473" s="152">
        <v>9854.0997</v>
      </c>
      <c r="V2473" s="152">
        <v>1.5411924E9</v>
      </c>
      <c r="W2473" s="152">
        <v>94844.7871</v>
      </c>
      <c r="Y2473" s="152">
        <v>1.5369696E9</v>
      </c>
      <c r="Z2473" s="152">
        <v>93802.3652</v>
      </c>
      <c r="AG2473" s="153">
        <f>IFERROR(__xludf.DUMMYFUNCTION("TO_DATE(INT((AH2473/(60*60*24))+""1/1/1970""))"),43856.0)</f>
        <v>43856</v>
      </c>
      <c r="AH2473" s="152">
        <v>1.580033242E9</v>
      </c>
      <c r="AI2473" s="152">
        <v>118162.7966</v>
      </c>
    </row>
    <row r="2474">
      <c r="A2474" s="156">
        <v>1.6052148E9</v>
      </c>
      <c r="B2474" s="156">
        <v>145668.4997</v>
      </c>
      <c r="C2474" s="153">
        <f>IFERROR(__xludf.DUMMYFUNCTION("TO_DATE(INT((A2474/(60*60*24))+""1/1/1970""))"),44147.0)</f>
        <v>44147</v>
      </c>
      <c r="M2474" s="13">
        <v>1.568124E9</v>
      </c>
      <c r="N2474" s="13">
        <v>32614.8461</v>
      </c>
      <c r="P2474" s="156">
        <v>1.5542352E9</v>
      </c>
      <c r="Q2474" s="156">
        <v>171929.2368</v>
      </c>
      <c r="S2474" s="156">
        <v>1.577826E9</v>
      </c>
      <c r="T2474" s="156">
        <v>9854.0997</v>
      </c>
      <c r="V2474" s="156">
        <v>1.5413724E9</v>
      </c>
      <c r="W2474" s="156">
        <v>94869.9955</v>
      </c>
      <c r="Y2474" s="156">
        <v>1.5371352E9</v>
      </c>
      <c r="Z2474" s="156">
        <v>93802.3652</v>
      </c>
      <c r="AG2474" s="153">
        <f>IFERROR(__xludf.DUMMYFUNCTION("TO_DATE(INT((AH2474/(60*60*24))+""1/1/1970""))"),43856.0)</f>
        <v>43856</v>
      </c>
      <c r="AH2474" s="156">
        <v>1.580049099E9</v>
      </c>
      <c r="AI2474" s="156">
        <v>118162.7966</v>
      </c>
    </row>
    <row r="2475">
      <c r="A2475" s="152">
        <v>1.60527786E9</v>
      </c>
      <c r="B2475" s="152">
        <v>146716.2875</v>
      </c>
      <c r="C2475" s="153">
        <f>IFERROR(__xludf.DUMMYFUNCTION("TO_DATE(INT((A2475/(60*60*24))+""1/1/1970""))"),44148.0)</f>
        <v>44148</v>
      </c>
      <c r="M2475" s="13">
        <v>1.5681456E9</v>
      </c>
      <c r="N2475" s="13">
        <v>32614.8461</v>
      </c>
      <c r="P2475" s="152">
        <v>1.554264E9</v>
      </c>
      <c r="Q2475" s="152">
        <v>171444.2673</v>
      </c>
      <c r="S2475" s="152">
        <v>1.5778368E9</v>
      </c>
      <c r="T2475" s="152">
        <v>9868.9859</v>
      </c>
      <c r="V2475" s="152">
        <v>1.541412E9</v>
      </c>
      <c r="W2475" s="152">
        <v>94767.8663</v>
      </c>
      <c r="Y2475" s="152">
        <v>1.5371388E9</v>
      </c>
      <c r="Z2475" s="152">
        <v>93802.3652</v>
      </c>
      <c r="AG2475" s="153">
        <f>IFERROR(__xludf.DUMMYFUNCTION("TO_DATE(INT((AH2475/(60*60*24))+""1/1/1970""))"),43856.0)</f>
        <v>43856</v>
      </c>
      <c r="AH2475" s="152">
        <v>1.580065235E9</v>
      </c>
      <c r="AI2475" s="152">
        <v>118162.7966</v>
      </c>
    </row>
    <row r="2476">
      <c r="A2476" s="156">
        <v>1.6053012E9</v>
      </c>
      <c r="B2476" s="156">
        <v>147677.787</v>
      </c>
      <c r="C2476" s="153">
        <f>IFERROR(__xludf.DUMMYFUNCTION("TO_DATE(INT((A2476/(60*60*24))+""1/1/1970""))"),44148.0)</f>
        <v>44148</v>
      </c>
      <c r="M2476" s="13">
        <v>1.5682104E9</v>
      </c>
      <c r="N2476" s="13">
        <v>32616.1421</v>
      </c>
      <c r="P2476" s="156">
        <v>1.5543036E9</v>
      </c>
      <c r="Q2476" s="156">
        <v>171444.2673</v>
      </c>
      <c r="S2476" s="156">
        <v>1.5779772E9</v>
      </c>
      <c r="T2476" s="156">
        <v>9868.9859</v>
      </c>
      <c r="V2476" s="156">
        <v>1.5414516E9</v>
      </c>
      <c r="W2476" s="156">
        <v>94618.4109</v>
      </c>
      <c r="Y2476" s="156">
        <v>1.5371748E9</v>
      </c>
      <c r="Z2476" s="156">
        <v>93812.8181</v>
      </c>
      <c r="AG2476" s="153">
        <f>IFERROR(__xludf.DUMMYFUNCTION("TO_DATE(INT((AH2476/(60*60*24))+""1/1/1970""))"),43856.0)</f>
        <v>43856</v>
      </c>
      <c r="AH2476" s="156">
        <v>1.580081615E9</v>
      </c>
      <c r="AI2476" s="156">
        <v>118162.7966</v>
      </c>
    </row>
    <row r="2477">
      <c r="A2477" s="152">
        <v>1.60553706E9</v>
      </c>
      <c r="B2477" s="152">
        <v>148844.735</v>
      </c>
      <c r="C2477" s="153">
        <f>IFERROR(__xludf.DUMMYFUNCTION("TO_DATE(INT((A2477/(60*60*24))+""1/1/1970""))"),44151.0)</f>
        <v>44151</v>
      </c>
      <c r="M2477" s="13">
        <v>1.568232E9</v>
      </c>
      <c r="N2477" s="13">
        <v>32616.1421</v>
      </c>
      <c r="P2477" s="152">
        <v>1.5543216E9</v>
      </c>
      <c r="Q2477" s="152">
        <v>171444.2673</v>
      </c>
      <c r="S2477" s="152">
        <v>1.5779988E9</v>
      </c>
      <c r="T2477" s="152">
        <v>9868.9859</v>
      </c>
      <c r="V2477" s="152">
        <v>1.5414588E9</v>
      </c>
      <c r="W2477" s="152">
        <v>94608.2834</v>
      </c>
      <c r="Y2477" s="152">
        <v>1.5372144E9</v>
      </c>
      <c r="Z2477" s="152">
        <v>93812.8181</v>
      </c>
      <c r="AG2477" s="153">
        <f>IFERROR(__xludf.DUMMYFUNCTION("TO_DATE(INT((AH2477/(60*60*24))+""1/1/1970""))"),43856.0)</f>
        <v>43856</v>
      </c>
      <c r="AH2477" s="152">
        <v>1.580082018E9</v>
      </c>
      <c r="AI2477" s="152">
        <v>118162.7966</v>
      </c>
    </row>
    <row r="2478">
      <c r="A2478" s="156">
        <v>1.6055604E9</v>
      </c>
      <c r="B2478" s="156">
        <v>149514.4974</v>
      </c>
      <c r="C2478" s="153">
        <f>IFERROR(__xludf.DUMMYFUNCTION("TO_DATE(INT((A2478/(60*60*24))+""1/1/1970""))"),44151.0)</f>
        <v>44151</v>
      </c>
      <c r="M2478" s="13">
        <v>1.5682968E9</v>
      </c>
      <c r="N2478" s="13">
        <v>32518.6891</v>
      </c>
      <c r="P2478" s="156">
        <v>1.5543504E9</v>
      </c>
      <c r="Q2478" s="156">
        <v>171553.4212</v>
      </c>
      <c r="S2478" s="156">
        <v>1.5780636E9</v>
      </c>
      <c r="T2478" s="156">
        <v>9857.7128</v>
      </c>
      <c r="V2478" s="156">
        <v>1.5414912E9</v>
      </c>
      <c r="W2478" s="156">
        <v>94458.8869</v>
      </c>
      <c r="Y2478" s="156">
        <v>1.5372252E9</v>
      </c>
      <c r="Z2478" s="156">
        <v>93812.8181</v>
      </c>
      <c r="AG2478" s="153">
        <f>IFERROR(__xludf.DUMMYFUNCTION("TO_DATE(INT((AH2478/(60*60*24))+""1/1/1970""))"),43857.0)</f>
        <v>43857</v>
      </c>
      <c r="AH2478" s="156">
        <v>1.580098602E9</v>
      </c>
      <c r="AI2478" s="156">
        <v>118162.7966</v>
      </c>
    </row>
    <row r="2479">
      <c r="A2479" s="152">
        <v>1.60562346E9</v>
      </c>
      <c r="B2479" s="152">
        <v>148370.1488</v>
      </c>
      <c r="C2479" s="153">
        <f>IFERROR(__xludf.DUMMYFUNCTION("TO_DATE(INT((A2479/(60*60*24))+""1/1/1970""))"),44152.0)</f>
        <v>44152</v>
      </c>
      <c r="M2479" s="13">
        <v>1.5683184E9</v>
      </c>
      <c r="N2479" s="13">
        <v>32518.6891</v>
      </c>
      <c r="P2479" s="152">
        <v>1.55439E9</v>
      </c>
      <c r="Q2479" s="152">
        <v>171553.4212</v>
      </c>
      <c r="S2479" s="152">
        <v>1.5780852E9</v>
      </c>
      <c r="T2479" s="152">
        <v>9857.7128</v>
      </c>
      <c r="V2479" s="152">
        <v>1.5415308E9</v>
      </c>
      <c r="W2479" s="152">
        <v>94527.8442</v>
      </c>
      <c r="Y2479" s="152">
        <v>1.537254E9</v>
      </c>
      <c r="Z2479" s="152">
        <v>93486.9758</v>
      </c>
      <c r="AG2479" s="153">
        <f>IFERROR(__xludf.DUMMYFUNCTION("TO_DATE(INT((AH2479/(60*60*24))+""1/1/1970""))"),43857.0)</f>
        <v>43857</v>
      </c>
      <c r="AH2479" s="152">
        <v>1.580114456E9</v>
      </c>
      <c r="AI2479" s="152">
        <v>118162.7966</v>
      </c>
    </row>
    <row r="2480">
      <c r="A2480" s="156">
        <v>1.6056468E9</v>
      </c>
      <c r="B2480" s="156">
        <v>148713.2479</v>
      </c>
      <c r="C2480" s="153">
        <f>IFERROR(__xludf.DUMMYFUNCTION("TO_DATE(INT((A2480/(60*60*24))+""1/1/1970""))"),44152.0)</f>
        <v>44152</v>
      </c>
      <c r="M2480" s="13">
        <v>1.5683832E9</v>
      </c>
      <c r="N2480" s="13">
        <v>32339.861</v>
      </c>
      <c r="P2480" s="156">
        <v>1.554408E9</v>
      </c>
      <c r="Q2480" s="156">
        <v>171553.4212</v>
      </c>
      <c r="S2480" s="156">
        <v>1.578096E9</v>
      </c>
      <c r="T2480" s="156">
        <v>9853.6585</v>
      </c>
      <c r="V2480" s="156">
        <v>1.5415452E9</v>
      </c>
      <c r="W2480" s="156">
        <v>94289.1425</v>
      </c>
      <c r="Y2480" s="156">
        <v>1.5372936E9</v>
      </c>
      <c r="Z2480" s="156">
        <v>93486.9758</v>
      </c>
      <c r="AG2480" s="153">
        <f>IFERROR(__xludf.DUMMYFUNCTION("TO_DATE(INT((AH2480/(60*60*24))+""1/1/1970""))"),43857.0)</f>
        <v>43857</v>
      </c>
      <c r="AH2480" s="156">
        <v>1.580130385E9</v>
      </c>
      <c r="AI2480" s="156">
        <v>118162.7966</v>
      </c>
    </row>
    <row r="2481">
      <c r="A2481" s="152">
        <v>1.60570986E9</v>
      </c>
      <c r="B2481" s="152">
        <v>148762.5556</v>
      </c>
      <c r="C2481" s="153">
        <f>IFERROR(__xludf.DUMMYFUNCTION("TO_DATE(INT((A2481/(60*60*24))+""1/1/1970""))"),44153.0)</f>
        <v>44153</v>
      </c>
      <c r="M2481" s="13">
        <v>1.5684048E9</v>
      </c>
      <c r="N2481" s="13">
        <v>32339.861</v>
      </c>
      <c r="P2481" s="152">
        <v>1.5544368E9</v>
      </c>
      <c r="Q2481" s="152">
        <v>171161.563</v>
      </c>
      <c r="S2481" s="152">
        <v>1.5782688E9</v>
      </c>
      <c r="T2481" s="152">
        <v>9851.8805</v>
      </c>
      <c r="V2481" s="152">
        <v>1.5415704E9</v>
      </c>
      <c r="W2481" s="152">
        <v>94042.7664</v>
      </c>
      <c r="Y2481" s="152">
        <v>1.5373116E9</v>
      </c>
      <c r="Z2481" s="152">
        <v>93486.9758</v>
      </c>
      <c r="AG2481" s="153">
        <f>IFERROR(__xludf.DUMMYFUNCTION("TO_DATE(INT((AH2481/(60*60*24))+""1/1/1970""))"),43857.0)</f>
        <v>43857</v>
      </c>
      <c r="AH2481" s="152">
        <v>1.5801462E9</v>
      </c>
      <c r="AI2481" s="152">
        <v>118514.9064</v>
      </c>
    </row>
    <row r="2482">
      <c r="A2482" s="156">
        <v>1.6057332E9</v>
      </c>
      <c r="B2482" s="156">
        <v>146929.9541</v>
      </c>
      <c r="C2482" s="153">
        <f>IFERROR(__xludf.DUMMYFUNCTION("TO_DATE(INT((A2482/(60*60*24))+""1/1/1970""))"),44153.0)</f>
        <v>44153</v>
      </c>
      <c r="M2482" s="13">
        <v>1.5684192E9</v>
      </c>
      <c r="N2482" s="13">
        <v>32397.3287</v>
      </c>
      <c r="P2482" s="156">
        <v>1.5544764E9</v>
      </c>
      <c r="Q2482" s="156">
        <v>171161.563</v>
      </c>
      <c r="S2482" s="156">
        <v>1.5783228E9</v>
      </c>
      <c r="T2482" s="156">
        <v>9851.8805</v>
      </c>
      <c r="V2482" s="156">
        <v>1.54161E9</v>
      </c>
      <c r="W2482" s="156">
        <v>93665.023</v>
      </c>
      <c r="Y2482" s="156">
        <v>1.5373332E9</v>
      </c>
      <c r="Z2482" s="156">
        <v>93419.933</v>
      </c>
      <c r="AG2482" s="153">
        <f>IFERROR(__xludf.DUMMYFUNCTION("TO_DATE(INT((AH2482/(60*60*24))+""1/1/1970""))"),43857.0)</f>
        <v>43857</v>
      </c>
      <c r="AH2482" s="156">
        <v>1.580162075E9</v>
      </c>
      <c r="AI2482" s="156">
        <v>118115.4566</v>
      </c>
    </row>
    <row r="2483">
      <c r="A2483" s="152">
        <v>1.60579626E9</v>
      </c>
      <c r="B2483" s="152">
        <v>146473.8582</v>
      </c>
      <c r="C2483" s="153">
        <f>IFERROR(__xludf.DUMMYFUNCTION("TO_DATE(INT((A2483/(60*60*24))+""1/1/1970""))"),44154.0)</f>
        <v>44154</v>
      </c>
      <c r="M2483" s="13">
        <v>1.5685056E9</v>
      </c>
      <c r="N2483" s="13">
        <v>32397.3287</v>
      </c>
      <c r="P2483" s="152">
        <v>1.5544944E9</v>
      </c>
      <c r="Q2483" s="152">
        <v>171161.563</v>
      </c>
      <c r="S2483" s="152">
        <v>1.5783444E9</v>
      </c>
      <c r="T2483" s="152">
        <v>9851.8805</v>
      </c>
      <c r="V2483" s="152">
        <v>1.5416316E9</v>
      </c>
      <c r="W2483" s="152">
        <v>93805.1913</v>
      </c>
      <c r="Y2483" s="152">
        <v>1.5373728E9</v>
      </c>
      <c r="Z2483" s="152">
        <v>93419.933</v>
      </c>
      <c r="AG2483" s="153">
        <f>IFERROR(__xludf.DUMMYFUNCTION("TO_DATE(INT((AH2483/(60*60*24))+""1/1/1970""))"),43857.0)</f>
        <v>43857</v>
      </c>
      <c r="AH2483" s="152">
        <v>1.580169496E9</v>
      </c>
      <c r="AI2483" s="152">
        <v>118115.4566</v>
      </c>
    </row>
    <row r="2484">
      <c r="A2484" s="156">
        <v>1.6058196E9</v>
      </c>
      <c r="B2484" s="156">
        <v>147546.2999</v>
      </c>
      <c r="C2484" s="153">
        <f>IFERROR(__xludf.DUMMYFUNCTION("TO_DATE(INT((A2484/(60*60*24))+""1/1/1970""))"),44154.0)</f>
        <v>44154</v>
      </c>
      <c r="M2484" s="13">
        <v>1.568592E9</v>
      </c>
      <c r="N2484" s="13">
        <v>32521.2244</v>
      </c>
      <c r="P2484" s="156">
        <v>1.5545232E9</v>
      </c>
      <c r="Q2484" s="156">
        <v>170755.9649</v>
      </c>
      <c r="S2484" s="156">
        <v>1.5784092E9</v>
      </c>
      <c r="T2484" s="156">
        <v>9871.8612</v>
      </c>
      <c r="V2484" s="156">
        <v>1.5416496E9</v>
      </c>
      <c r="W2484" s="156">
        <v>93669.9609</v>
      </c>
      <c r="Y2484" s="156">
        <v>1.537398E9</v>
      </c>
      <c r="Z2484" s="156">
        <v>93419.933</v>
      </c>
      <c r="AG2484" s="153">
        <f>IFERROR(__xludf.DUMMYFUNCTION("TO_DATE(INT((AH2484/(60*60*24))+""1/1/1970""))"),43858.0)</f>
        <v>43858</v>
      </c>
      <c r="AH2484" s="156">
        <v>1.580178553E9</v>
      </c>
      <c r="AI2484" s="156">
        <v>118115.4566</v>
      </c>
    </row>
    <row r="2485">
      <c r="A2485" s="152">
        <v>1.60588266E9</v>
      </c>
      <c r="B2485" s="152">
        <v>147386.05</v>
      </c>
      <c r="C2485" s="153">
        <f>IFERROR(__xludf.DUMMYFUNCTION("TO_DATE(INT((A2485/(60*60*24))+""1/1/1970""))"),44155.0)</f>
        <v>44155</v>
      </c>
      <c r="M2485" s="13">
        <v>1.5686424E9</v>
      </c>
      <c r="N2485" s="13">
        <v>32521.2244</v>
      </c>
      <c r="P2485" s="152">
        <v>1.554732E9</v>
      </c>
      <c r="Q2485" s="152">
        <v>170755.9649</v>
      </c>
      <c r="S2485" s="152">
        <v>1.5784308E9</v>
      </c>
      <c r="T2485" s="152">
        <v>9871.8612</v>
      </c>
      <c r="V2485" s="152">
        <v>1.5416892E9</v>
      </c>
      <c r="W2485" s="152">
        <v>93535.3336</v>
      </c>
      <c r="Y2485" s="152">
        <v>1.5374124E9</v>
      </c>
      <c r="Z2485" s="152">
        <v>93448.0478</v>
      </c>
      <c r="AG2485" s="153">
        <f>IFERROR(__xludf.DUMMYFUNCTION("TO_DATE(INT((AH2485/(60*60*24))+""1/1/1970""))"),43858.0)</f>
        <v>43858</v>
      </c>
      <c r="AH2485" s="152">
        <v>1.580194546E9</v>
      </c>
      <c r="AI2485" s="152">
        <v>118115.4566</v>
      </c>
    </row>
    <row r="2486">
      <c r="A2486" s="156">
        <v>1.605906E9</v>
      </c>
      <c r="B2486" s="156">
        <v>146539.6018</v>
      </c>
      <c r="C2486" s="153">
        <f>IFERROR(__xludf.DUMMYFUNCTION("TO_DATE(INT((A2486/(60*60*24))+""1/1/1970""))"),44155.0)</f>
        <v>44155</v>
      </c>
      <c r="M2486" s="13">
        <v>1.568664E9</v>
      </c>
      <c r="N2486" s="13">
        <v>32521.2244</v>
      </c>
      <c r="P2486" s="156">
        <v>1.5547536E9</v>
      </c>
      <c r="Q2486" s="156">
        <v>170755.9649</v>
      </c>
      <c r="S2486" s="156">
        <v>1.5784956E9</v>
      </c>
      <c r="T2486" s="156">
        <v>9868.0779</v>
      </c>
      <c r="V2486" s="156">
        <v>1.541718E9</v>
      </c>
      <c r="W2486" s="156">
        <v>93989.9202</v>
      </c>
      <c r="Y2486" s="156">
        <v>1.537452E9</v>
      </c>
      <c r="Z2486" s="156">
        <v>93448.0478</v>
      </c>
      <c r="AG2486" s="153">
        <f>IFERROR(__xludf.DUMMYFUNCTION("TO_DATE(INT((AH2486/(60*60*24))+""1/1/1970""))"),43858.0)</f>
        <v>43858</v>
      </c>
      <c r="AH2486" s="156">
        <v>1.580210344E9</v>
      </c>
      <c r="AI2486" s="156">
        <v>118115.4566</v>
      </c>
    </row>
    <row r="2487">
      <c r="A2487" s="152">
        <v>1.60614186E9</v>
      </c>
      <c r="B2487" s="152">
        <v>147431.2487</v>
      </c>
      <c r="C2487" s="153">
        <f>IFERROR(__xludf.DUMMYFUNCTION("TO_DATE(INT((A2487/(60*60*24))+""1/1/1970""))"),44158.0)</f>
        <v>44158</v>
      </c>
      <c r="M2487" s="13">
        <v>1.5687288E9</v>
      </c>
      <c r="N2487" s="13">
        <v>32461.2922</v>
      </c>
      <c r="P2487" s="152">
        <v>1.5547824E9</v>
      </c>
      <c r="Q2487" s="152">
        <v>170532.035</v>
      </c>
      <c r="S2487" s="152">
        <v>1.5785172E9</v>
      </c>
      <c r="T2487" s="152">
        <v>9868.0779</v>
      </c>
      <c r="V2487" s="152">
        <v>1.5417288E9</v>
      </c>
      <c r="W2487" s="152">
        <v>94115.3429</v>
      </c>
      <c r="Y2487" s="152">
        <v>1.5374844E9</v>
      </c>
      <c r="Z2487" s="152">
        <v>93448.0478</v>
      </c>
      <c r="AG2487" s="153">
        <f>IFERROR(__xludf.DUMMYFUNCTION("TO_DATE(INT((AH2487/(60*60*24))+""1/1/1970""))"),43858.0)</f>
        <v>43858</v>
      </c>
      <c r="AH2487" s="152">
        <v>1.58022618E9</v>
      </c>
      <c r="AI2487" s="152">
        <v>119742.6092</v>
      </c>
    </row>
    <row r="2488">
      <c r="A2488" s="156">
        <v>1.6061652E9</v>
      </c>
      <c r="B2488" s="156">
        <v>147414.8128</v>
      </c>
      <c r="C2488" s="153">
        <f>IFERROR(__xludf.DUMMYFUNCTION("TO_DATE(INT((A2488/(60*60*24))+""1/1/1970""))"),44158.0)</f>
        <v>44158</v>
      </c>
      <c r="M2488" s="13">
        <v>1.5687504E9</v>
      </c>
      <c r="N2488" s="13">
        <v>32461.2922</v>
      </c>
      <c r="P2488" s="156">
        <v>1.554822E9</v>
      </c>
      <c r="Q2488" s="156">
        <v>170532.035</v>
      </c>
      <c r="S2488" s="156">
        <v>1.578582E9</v>
      </c>
      <c r="T2488" s="156">
        <v>9863.0857</v>
      </c>
      <c r="V2488" s="156">
        <v>1.5417684E9</v>
      </c>
      <c r="W2488" s="156">
        <v>94095.0963</v>
      </c>
      <c r="Y2488" s="156">
        <v>1.5374916E9</v>
      </c>
      <c r="Z2488" s="156">
        <v>92716.7048</v>
      </c>
      <c r="AG2488" s="153">
        <f>IFERROR(__xludf.DUMMYFUNCTION("TO_DATE(INT((AH2488/(60*60*24))+""1/1/1970""))"),43858.0)</f>
        <v>43858</v>
      </c>
      <c r="AH2488" s="156">
        <v>1.580242019E9</v>
      </c>
      <c r="AI2488" s="156">
        <v>121187.1355</v>
      </c>
    </row>
    <row r="2489">
      <c r="A2489" s="152">
        <v>1.60622826E9</v>
      </c>
      <c r="B2489" s="152">
        <v>148550.9435</v>
      </c>
      <c r="C2489" s="153">
        <f>IFERROR(__xludf.DUMMYFUNCTION("TO_DATE(INT((A2489/(60*60*24))+""1/1/1970""))"),44159.0)</f>
        <v>44159</v>
      </c>
      <c r="M2489" s="13">
        <v>1.5688152E9</v>
      </c>
      <c r="N2489" s="13">
        <v>32424.4297</v>
      </c>
      <c r="P2489" s="152">
        <v>1.55484E9</v>
      </c>
      <c r="Q2489" s="152">
        <v>170532.035</v>
      </c>
      <c r="S2489" s="152">
        <v>1.5786036E9</v>
      </c>
      <c r="T2489" s="152">
        <v>9863.0857</v>
      </c>
      <c r="V2489" s="152">
        <v>1.5418008E9</v>
      </c>
      <c r="W2489" s="152">
        <v>94004.153</v>
      </c>
      <c r="Y2489" s="152">
        <v>1.5375312E9</v>
      </c>
      <c r="Z2489" s="152">
        <v>92716.7048</v>
      </c>
      <c r="AG2489" s="153">
        <f>IFERROR(__xludf.DUMMYFUNCTION("TO_DATE(INT((AH2489/(60*60*24))+""1/1/1970""))"),43858.0)</f>
        <v>43858</v>
      </c>
      <c r="AH2489" s="152">
        <v>1.580255979E9</v>
      </c>
      <c r="AI2489" s="152">
        <v>121129.1448</v>
      </c>
    </row>
    <row r="2490">
      <c r="A2490" s="156">
        <v>1.6062516E9</v>
      </c>
      <c r="B2490" s="156">
        <v>149781.5806</v>
      </c>
      <c r="C2490" s="153">
        <f>IFERROR(__xludf.DUMMYFUNCTION("TO_DATE(INT((A2490/(60*60*24))+""1/1/1970""))"),44159.0)</f>
        <v>44159</v>
      </c>
      <c r="M2490" s="13">
        <v>1.5688368E9</v>
      </c>
      <c r="N2490" s="13">
        <v>32424.4297</v>
      </c>
      <c r="P2490" s="156">
        <v>1.5548688E9</v>
      </c>
      <c r="Q2490" s="156">
        <v>169813.2005</v>
      </c>
      <c r="S2490" s="156">
        <v>1.5786684E9</v>
      </c>
      <c r="T2490" s="156">
        <v>9865.0206</v>
      </c>
      <c r="V2490" s="156">
        <v>1.5419772E9</v>
      </c>
      <c r="W2490" s="156">
        <v>93872.9099</v>
      </c>
      <c r="Y2490" s="156">
        <v>1.5375636E9</v>
      </c>
      <c r="Z2490" s="156">
        <v>92716.7048</v>
      </c>
      <c r="AG2490" s="153">
        <f>IFERROR(__xludf.DUMMYFUNCTION("TO_DATE(INT((AH2490/(60*60*24))+""1/1/1970""))"),43859.0)</f>
        <v>43859</v>
      </c>
      <c r="AH2490" s="156">
        <v>1.580257849E9</v>
      </c>
      <c r="AI2490" s="156">
        <v>121129.1448</v>
      </c>
    </row>
    <row r="2491">
      <c r="A2491" s="152">
        <v>1.60631466E9</v>
      </c>
      <c r="B2491" s="152">
        <v>149592.5679</v>
      </c>
      <c r="C2491" s="153">
        <f>IFERROR(__xludf.DUMMYFUNCTION("TO_DATE(INT((A2491/(60*60*24))+""1/1/1970""))"),44160.0)</f>
        <v>44160</v>
      </c>
      <c r="M2491" s="13">
        <v>1.5689016E9</v>
      </c>
      <c r="N2491" s="13">
        <v>32335.6792</v>
      </c>
      <c r="P2491" s="152">
        <v>1.5549084E9</v>
      </c>
      <c r="Q2491" s="152">
        <v>169813.2005</v>
      </c>
      <c r="S2491" s="152">
        <v>1.57869E9</v>
      </c>
      <c r="T2491" s="152">
        <v>9865.0206</v>
      </c>
      <c r="V2491" s="152">
        <v>1.5420168E9</v>
      </c>
      <c r="W2491" s="152">
        <v>93731.9245</v>
      </c>
      <c r="Y2491" s="152">
        <v>1.5375744E9</v>
      </c>
      <c r="Z2491" s="152">
        <v>92914.2287</v>
      </c>
      <c r="AG2491" s="153">
        <f>IFERROR(__xludf.DUMMYFUNCTION("TO_DATE(INT((AH2491/(60*60*24))+""1/1/1970""))"),43859.0)</f>
        <v>43859</v>
      </c>
      <c r="AH2491" s="152">
        <v>1.580274E9</v>
      </c>
      <c r="AI2491" s="152">
        <v>121129.1448</v>
      </c>
    </row>
    <row r="2492">
      <c r="A2492" s="156">
        <v>1.606338E9</v>
      </c>
      <c r="B2492" s="156">
        <v>149551.4782</v>
      </c>
      <c r="C2492" s="153">
        <f>IFERROR(__xludf.DUMMYFUNCTION("TO_DATE(INT((A2492/(60*60*24))+""1/1/1970""))"),44160.0)</f>
        <v>44160</v>
      </c>
      <c r="M2492" s="13">
        <v>1.5689232E9</v>
      </c>
      <c r="N2492" s="13">
        <v>32335.6792</v>
      </c>
      <c r="P2492" s="156">
        <v>1.5549264E9</v>
      </c>
      <c r="Q2492" s="156">
        <v>169813.2005</v>
      </c>
      <c r="S2492" s="156">
        <v>1.5787008E9</v>
      </c>
      <c r="T2492" s="156">
        <v>9859.8695</v>
      </c>
      <c r="V2492" s="156">
        <v>1.5420564E9</v>
      </c>
      <c r="W2492" s="156">
        <v>93852.6412</v>
      </c>
      <c r="Y2492" s="156">
        <v>1.53774E9</v>
      </c>
      <c r="Z2492" s="156">
        <v>92914.2287</v>
      </c>
      <c r="AG2492" s="153">
        <f>IFERROR(__xludf.DUMMYFUNCTION("TO_DATE(INT((AH2492/(60*60*24))+""1/1/1970""))"),43859.0)</f>
        <v>43859</v>
      </c>
      <c r="AH2492" s="156">
        <v>1.58028981E9</v>
      </c>
      <c r="AI2492" s="156">
        <v>121129.1448</v>
      </c>
    </row>
    <row r="2493">
      <c r="A2493" s="152">
        <v>1.60648746E9</v>
      </c>
      <c r="B2493" s="152">
        <v>150024.01</v>
      </c>
      <c r="C2493" s="153">
        <f>IFERROR(__xludf.DUMMYFUNCTION("TO_DATE(INT((A2493/(60*60*24))+""1/1/1970""))"),44162.0)</f>
        <v>44162</v>
      </c>
      <c r="M2493" s="13">
        <v>1.568988E9</v>
      </c>
      <c r="N2493" s="13">
        <v>32457.4497</v>
      </c>
      <c r="P2493" s="152">
        <v>1.5549552E9</v>
      </c>
      <c r="Q2493" s="152">
        <v>171286.9282</v>
      </c>
      <c r="S2493" s="152">
        <v>1.5788736E9</v>
      </c>
      <c r="T2493" s="152">
        <v>9857.091</v>
      </c>
      <c r="V2493" s="152">
        <v>1.5420636E9</v>
      </c>
      <c r="W2493" s="152">
        <v>93910.5094</v>
      </c>
      <c r="Y2493" s="152">
        <v>1.5377436E9</v>
      </c>
      <c r="Z2493" s="152">
        <v>92914.2287</v>
      </c>
      <c r="AG2493" s="153">
        <f>IFERROR(__xludf.DUMMYFUNCTION("TO_DATE(INT((AH2493/(60*60*24))+""1/1/1970""))"),43859.0)</f>
        <v>43859</v>
      </c>
      <c r="AH2493" s="152">
        <v>1.580305606E9</v>
      </c>
      <c r="AI2493" s="152">
        <v>121129.1448</v>
      </c>
    </row>
    <row r="2494">
      <c r="A2494" s="156">
        <v>1.6065E9</v>
      </c>
      <c r="B2494" s="156">
        <v>149966.4844</v>
      </c>
      <c r="C2494" s="153">
        <f>IFERROR(__xludf.DUMMYFUNCTION("TO_DATE(INT((A2494/(60*60*24))+""1/1/1970""))"),44162.0)</f>
        <v>44162</v>
      </c>
      <c r="M2494" s="13">
        <v>1.5690096E9</v>
      </c>
      <c r="N2494" s="13">
        <v>32457.4497</v>
      </c>
      <c r="P2494" s="156">
        <v>1.5549948E9</v>
      </c>
      <c r="Q2494" s="156">
        <v>171286.9282</v>
      </c>
      <c r="S2494" s="156">
        <v>1.5789276E9</v>
      </c>
      <c r="T2494" s="156">
        <v>9857.091</v>
      </c>
      <c r="V2494" s="156">
        <v>1.542096E9</v>
      </c>
      <c r="W2494" s="156">
        <v>93776.5256</v>
      </c>
      <c r="Y2494" s="156">
        <v>1.5377796E9</v>
      </c>
      <c r="Z2494" s="156">
        <v>92912.7869</v>
      </c>
      <c r="AG2494" s="153">
        <f>IFERROR(__xludf.DUMMYFUNCTION("TO_DATE(INT((AH2494/(60*60*24))+""1/1/1970""))"),43859.0)</f>
        <v>43859</v>
      </c>
      <c r="AH2494" s="156">
        <v>1.5803214E9</v>
      </c>
      <c r="AI2494" s="156">
        <v>122431.7188</v>
      </c>
    </row>
    <row r="2495">
      <c r="A2495" s="152">
        <v>1.60674666E9</v>
      </c>
      <c r="B2495" s="152">
        <v>149625.4397</v>
      </c>
      <c r="C2495" s="153">
        <f>IFERROR(__xludf.DUMMYFUNCTION("TO_DATE(INT((A2495/(60*60*24))+""1/1/1970""))"),44165.0)</f>
        <v>44165</v>
      </c>
      <c r="M2495" s="13">
        <v>1.569024E9</v>
      </c>
      <c r="N2495" s="13">
        <v>32573.4804</v>
      </c>
      <c r="P2495" s="152">
        <v>1.5550128E9</v>
      </c>
      <c r="Q2495" s="152">
        <v>171286.9282</v>
      </c>
      <c r="S2495" s="152">
        <v>1.5789492E9</v>
      </c>
      <c r="T2495" s="152">
        <v>9857.091</v>
      </c>
      <c r="V2495" s="152">
        <v>1.5421356E9</v>
      </c>
      <c r="W2495" s="152">
        <v>94090.1314</v>
      </c>
      <c r="Y2495" s="152">
        <v>1.5378192E9</v>
      </c>
      <c r="Z2495" s="152">
        <v>92912.7869</v>
      </c>
      <c r="AG2495" s="153">
        <f>IFERROR(__xludf.DUMMYFUNCTION("TO_DATE(INT((AH2495/(60*60*24))+""1/1/1970""))"),43859.0)</f>
        <v>43859</v>
      </c>
      <c r="AH2495" s="152">
        <v>1.580337266E9</v>
      </c>
      <c r="AI2495" s="152">
        <v>122478.7906</v>
      </c>
    </row>
    <row r="2496">
      <c r="A2496" s="156">
        <v>1.60677E9</v>
      </c>
      <c r="B2496" s="156">
        <v>149304.9399</v>
      </c>
      <c r="C2496" s="153">
        <f>IFERROR(__xludf.DUMMYFUNCTION("TO_DATE(INT((A2496/(60*60*24))+""1/1/1970""))"),44165.0)</f>
        <v>44165</v>
      </c>
      <c r="M2496" s="13">
        <v>1.5691104E9</v>
      </c>
      <c r="N2496" s="13">
        <v>32573.4804</v>
      </c>
      <c r="P2496" s="156">
        <v>1.5550416E9</v>
      </c>
      <c r="Q2496" s="156">
        <v>169690.0144</v>
      </c>
      <c r="S2496" s="156">
        <v>1.579014E9</v>
      </c>
      <c r="T2496" s="156">
        <v>9861.6348</v>
      </c>
      <c r="V2496" s="156">
        <v>1.54215E9</v>
      </c>
      <c r="W2496" s="156">
        <v>94243.0854</v>
      </c>
      <c r="Y2496" s="156">
        <v>1.53783E9</v>
      </c>
      <c r="Z2496" s="156">
        <v>92912.7869</v>
      </c>
      <c r="AG2496" s="153">
        <f>IFERROR(__xludf.DUMMYFUNCTION("TO_DATE(INT((AH2496/(60*60*24))+""1/1/1970""))"),43859.0)</f>
        <v>43859</v>
      </c>
      <c r="AH2496" s="156">
        <v>1.580342089E9</v>
      </c>
      <c r="AI2496" s="156">
        <v>122478.7906</v>
      </c>
    </row>
    <row r="2497">
      <c r="A2497" s="152">
        <v>1.60683306E9</v>
      </c>
      <c r="B2497" s="152">
        <v>150757.4615</v>
      </c>
      <c r="C2497" s="153">
        <f>IFERROR(__xludf.DUMMYFUNCTION("TO_DATE(INT((A2497/(60*60*24))+""1/1/1970""))"),44166.0)</f>
        <v>44166</v>
      </c>
      <c r="M2497" s="13">
        <v>1.5691968E9</v>
      </c>
      <c r="N2497" s="13">
        <v>32559.2612</v>
      </c>
      <c r="P2497" s="152">
        <v>1.5550812E9</v>
      </c>
      <c r="Q2497" s="152">
        <v>169690.0144</v>
      </c>
      <c r="S2497" s="152">
        <v>1.5790356E9</v>
      </c>
      <c r="T2497" s="152">
        <v>9861.6348</v>
      </c>
      <c r="V2497" s="152">
        <v>1.5421752E9</v>
      </c>
      <c r="W2497" s="152">
        <v>94083.0135</v>
      </c>
      <c r="Y2497" s="152">
        <v>1.5378588E9</v>
      </c>
      <c r="Z2497" s="152">
        <v>92880.3469</v>
      </c>
      <c r="AG2497" s="153">
        <f>IFERROR(__xludf.DUMMYFUNCTION("TO_DATE(INT((AH2497/(60*60*24))+""1/1/1970""))"),43860.0)</f>
        <v>43860</v>
      </c>
      <c r="AH2497" s="152">
        <v>1.580353345E9</v>
      </c>
      <c r="AI2497" s="152">
        <v>122478.7906</v>
      </c>
    </row>
    <row r="2498">
      <c r="A2498" s="156">
        <v>1.6068564E9</v>
      </c>
      <c r="B2498" s="156">
        <v>150932.0928</v>
      </c>
      <c r="C2498" s="153">
        <f>IFERROR(__xludf.DUMMYFUNCTION("TO_DATE(INT((A2498/(60*60*24))+""1/1/1970""))"),44166.0)</f>
        <v>44166</v>
      </c>
      <c r="M2498" s="13">
        <v>1.5692472E9</v>
      </c>
      <c r="N2498" s="13">
        <v>32559.2612</v>
      </c>
      <c r="P2498" s="156">
        <v>1.5550992E9</v>
      </c>
      <c r="Q2498" s="156">
        <v>169690.0144</v>
      </c>
      <c r="S2498" s="156">
        <v>1.5791004E9</v>
      </c>
      <c r="T2498" s="156">
        <v>9865.463</v>
      </c>
      <c r="V2498" s="156">
        <v>1.5422148E9</v>
      </c>
      <c r="W2498" s="156">
        <v>94164.1539</v>
      </c>
      <c r="Y2498" s="156">
        <v>1.5378984E9</v>
      </c>
      <c r="Z2498" s="156">
        <v>92880.3469</v>
      </c>
      <c r="AG2498" s="153">
        <f>IFERROR(__xludf.DUMMYFUNCTION("TO_DATE(INT((AH2498/(60*60*24))+""1/1/1970""))"),43860.0)</f>
        <v>43860</v>
      </c>
      <c r="AH2498" s="156">
        <v>1.580369183E9</v>
      </c>
      <c r="AI2498" s="156">
        <v>122478.7906</v>
      </c>
    </row>
    <row r="2499">
      <c r="A2499" s="152">
        <v>1.60691946E9</v>
      </c>
      <c r="B2499" s="152">
        <v>150360.9457</v>
      </c>
      <c r="C2499" s="153">
        <f>IFERROR(__xludf.DUMMYFUNCTION("TO_DATE(INT((A2499/(60*60*24))+""1/1/1970""))"),44167.0)</f>
        <v>44167</v>
      </c>
      <c r="M2499" s="13">
        <v>1.5692688E9</v>
      </c>
      <c r="N2499" s="13">
        <v>32559.2612</v>
      </c>
      <c r="P2499" s="152">
        <v>1.555128E9</v>
      </c>
      <c r="Q2499" s="152">
        <v>170139.5098</v>
      </c>
      <c r="S2499" s="152">
        <v>1.579122E9</v>
      </c>
      <c r="T2499" s="152">
        <v>9865.463</v>
      </c>
      <c r="V2499" s="152">
        <v>1.5422364E9</v>
      </c>
      <c r="W2499" s="152">
        <v>93999.1731</v>
      </c>
      <c r="Y2499" s="152">
        <v>1.5379164E9</v>
      </c>
      <c r="Z2499" s="152">
        <v>92880.3469</v>
      </c>
      <c r="AG2499" s="153">
        <f>IFERROR(__xludf.DUMMYFUNCTION("TO_DATE(INT((AH2499/(60*60*24))+""1/1/1970""))"),43860.0)</f>
        <v>43860</v>
      </c>
      <c r="AH2499" s="152">
        <v>1.580385006E9</v>
      </c>
      <c r="AI2499" s="152">
        <v>122478.7906</v>
      </c>
    </row>
    <row r="2500">
      <c r="A2500" s="156">
        <v>1.6069428E9</v>
      </c>
      <c r="B2500" s="156">
        <v>151248.4836</v>
      </c>
      <c r="C2500" s="153">
        <f>IFERROR(__xludf.DUMMYFUNCTION("TO_DATE(INT((A2500/(60*60*24))+""1/1/1970""))"),44167.0)</f>
        <v>44167</v>
      </c>
      <c r="M2500" s="13">
        <v>1.5693336E9</v>
      </c>
      <c r="N2500" s="13">
        <v>32532.7233</v>
      </c>
      <c r="P2500" s="156">
        <v>1.5553368E9</v>
      </c>
      <c r="Q2500" s="156">
        <v>170139.5098</v>
      </c>
      <c r="S2500" s="156">
        <v>1.5791868E9</v>
      </c>
      <c r="T2500" s="156">
        <v>9873.1057</v>
      </c>
      <c r="V2500" s="156">
        <v>1.5422544E9</v>
      </c>
      <c r="W2500" s="156">
        <v>93794.8353</v>
      </c>
      <c r="Y2500" s="156">
        <v>1.537938E9</v>
      </c>
      <c r="Z2500" s="156">
        <v>92808.6183</v>
      </c>
      <c r="AG2500" s="153">
        <f>IFERROR(__xludf.DUMMYFUNCTION("TO_DATE(INT((AH2500/(60*60*24))+""1/1/1970""))"),43860.0)</f>
        <v>43860</v>
      </c>
      <c r="AH2500" s="156">
        <v>1.580400806E9</v>
      </c>
      <c r="AI2500" s="156">
        <v>124230.7244</v>
      </c>
    </row>
    <row r="2501">
      <c r="A2501" s="152">
        <v>1.60700586E9</v>
      </c>
      <c r="B2501" s="152">
        <v>151289.5733</v>
      </c>
      <c r="C2501" s="153">
        <f>IFERROR(__xludf.DUMMYFUNCTION("TO_DATE(INT((A2501/(60*60*24))+""1/1/1970""))"),44168.0)</f>
        <v>44168</v>
      </c>
      <c r="M2501" s="13">
        <v>1.5693552E9</v>
      </c>
      <c r="N2501" s="13">
        <v>32532.7233</v>
      </c>
      <c r="P2501" s="152">
        <v>1.5553584E9</v>
      </c>
      <c r="Q2501" s="152">
        <v>170139.5098</v>
      </c>
      <c r="S2501" s="152">
        <v>1.5792084E9</v>
      </c>
      <c r="T2501" s="152">
        <v>9873.1057</v>
      </c>
      <c r="V2501" s="152">
        <v>1.542294E9</v>
      </c>
      <c r="W2501" s="152">
        <v>93073.8995</v>
      </c>
      <c r="Y2501" s="152">
        <v>1.5379776E9</v>
      </c>
      <c r="Z2501" s="152">
        <v>92808.6183</v>
      </c>
      <c r="AG2501" s="153">
        <f>IFERROR(__xludf.DUMMYFUNCTION("TO_DATE(INT((AH2501/(60*60*24))+""1/1/1970""))"),43860.0)</f>
        <v>43860</v>
      </c>
      <c r="AH2501" s="152">
        <v>1.580416605E9</v>
      </c>
      <c r="AI2501" s="152">
        <v>124230.7244</v>
      </c>
    </row>
    <row r="2502">
      <c r="A2502" s="156">
        <v>1.6070292E9</v>
      </c>
      <c r="B2502" s="156">
        <v>151207.3939</v>
      </c>
      <c r="C2502" s="153">
        <f>IFERROR(__xludf.DUMMYFUNCTION("TO_DATE(INT((A2502/(60*60*24))+""1/1/1970""))"),44168.0)</f>
        <v>44168</v>
      </c>
      <c r="M2502" s="13">
        <v>1.56942E9</v>
      </c>
      <c r="N2502" s="13">
        <v>32562.0483</v>
      </c>
      <c r="P2502" s="156">
        <v>1.5553872E9</v>
      </c>
      <c r="Q2502" s="156">
        <v>169081.6234</v>
      </c>
      <c r="S2502" s="156">
        <v>1.5792732E9</v>
      </c>
      <c r="T2502" s="156">
        <v>9876.9826</v>
      </c>
      <c r="V2502" s="156">
        <v>1.5423228E9</v>
      </c>
      <c r="W2502" s="156">
        <v>92920.7784</v>
      </c>
      <c r="Y2502" s="156">
        <v>1.5380028E9</v>
      </c>
      <c r="Z2502" s="156">
        <v>92808.6183</v>
      </c>
      <c r="AG2502" s="153">
        <f>IFERROR(__xludf.DUMMYFUNCTION("TO_DATE(INT((AH2502/(60*60*24))+""1/1/1970""))"),43860.0)</f>
        <v>43860</v>
      </c>
      <c r="AH2502" s="156">
        <v>1.580428701E9</v>
      </c>
      <c r="AI2502" s="156">
        <v>124230.7244</v>
      </c>
    </row>
    <row r="2503">
      <c r="A2503" s="152">
        <v>1.60709226E9</v>
      </c>
      <c r="B2503" s="152">
        <v>151511.4578</v>
      </c>
      <c r="C2503" s="153">
        <f>IFERROR(__xludf.DUMMYFUNCTION("TO_DATE(INT((A2503/(60*60*24))+""1/1/1970""))"),44169.0)</f>
        <v>44169</v>
      </c>
      <c r="M2503" s="13">
        <v>1.5694416E9</v>
      </c>
      <c r="N2503" s="13">
        <v>32562.0483</v>
      </c>
      <c r="P2503" s="152">
        <v>1.5554268E9</v>
      </c>
      <c r="Q2503" s="152">
        <v>169081.6234</v>
      </c>
      <c r="S2503" s="152">
        <v>1.5792948E9</v>
      </c>
      <c r="T2503" s="152">
        <v>9876.9826</v>
      </c>
      <c r="V2503" s="152">
        <v>1.5423336E9</v>
      </c>
      <c r="W2503" s="152">
        <v>92983.685</v>
      </c>
      <c r="Y2503" s="152">
        <v>1.5380172E9</v>
      </c>
      <c r="Z2503" s="152">
        <v>92922.8794</v>
      </c>
      <c r="AG2503" s="153">
        <f>IFERROR(__xludf.DUMMYFUNCTION("TO_DATE(INT((AH2503/(60*60*24))+""1/1/1970""))"),43861.0)</f>
        <v>43861</v>
      </c>
      <c r="AH2503" s="152">
        <v>1.580432467E9</v>
      </c>
      <c r="AI2503" s="152">
        <v>124230.7244</v>
      </c>
    </row>
    <row r="2504">
      <c r="A2504" s="156">
        <v>1.6071156E9</v>
      </c>
      <c r="B2504" s="156">
        <v>152505.829</v>
      </c>
      <c r="C2504" s="153">
        <f>IFERROR(__xludf.DUMMYFUNCTION("TO_DATE(INT((A2504/(60*60*24))+""1/1/1970""))"),44169.0)</f>
        <v>44169</v>
      </c>
      <c r="M2504" s="13">
        <v>1.5695064E9</v>
      </c>
      <c r="N2504" s="13">
        <v>32437.4631</v>
      </c>
      <c r="P2504" s="156">
        <v>1.5554448E9</v>
      </c>
      <c r="Q2504" s="156">
        <v>169081.6234</v>
      </c>
      <c r="S2504" s="156">
        <v>1.5793056E9</v>
      </c>
      <c r="T2504" s="156">
        <v>9866.1894</v>
      </c>
      <c r="V2504" s="156">
        <v>1.5423732E9</v>
      </c>
      <c r="W2504" s="156">
        <v>93079.047</v>
      </c>
      <c r="Y2504" s="156">
        <v>1.5380568E9</v>
      </c>
      <c r="Z2504" s="156">
        <v>92922.8794</v>
      </c>
      <c r="AG2504" s="153">
        <f>IFERROR(__xludf.DUMMYFUNCTION("TO_DATE(INT((AH2504/(60*60*24))+""1/1/1970""))"),43861.0)</f>
        <v>43861</v>
      </c>
      <c r="AH2504" s="156">
        <v>1.580448814E9</v>
      </c>
      <c r="AI2504" s="156">
        <v>124230.7244</v>
      </c>
    </row>
    <row r="2505">
      <c r="A2505" s="152">
        <v>1.60735146E9</v>
      </c>
      <c r="B2505" s="152">
        <v>152125.4615</v>
      </c>
      <c r="C2505" s="153">
        <f>IFERROR(__xludf.DUMMYFUNCTION("TO_DATE(INT((A2505/(60*60*24))+""1/1/1970""))"),44172.0)</f>
        <v>44172</v>
      </c>
      <c r="M2505" s="13">
        <v>1.569528E9</v>
      </c>
      <c r="N2505" s="13">
        <v>32437.4631</v>
      </c>
      <c r="P2505" s="152">
        <v>1.5554736E9</v>
      </c>
      <c r="Q2505" s="152">
        <v>168831.0329</v>
      </c>
      <c r="S2505" s="152">
        <v>1.5794784E9</v>
      </c>
      <c r="T2505" s="152">
        <v>9865.382</v>
      </c>
      <c r="V2505" s="152">
        <v>1.5424056E9</v>
      </c>
      <c r="W2505" s="152">
        <v>93054.0775</v>
      </c>
      <c r="Y2505" s="152">
        <v>1.5380892E9</v>
      </c>
      <c r="Z2505" s="152">
        <v>92922.8794</v>
      </c>
      <c r="AG2505" s="153">
        <f>IFERROR(__xludf.DUMMYFUNCTION("TO_DATE(INT((AH2505/(60*60*24))+""1/1/1970""))"),43861.0)</f>
        <v>43861</v>
      </c>
      <c r="AH2505" s="152">
        <v>1.580464876E9</v>
      </c>
      <c r="AI2505" s="152">
        <v>124230.7244</v>
      </c>
    </row>
    <row r="2506">
      <c r="A2506" s="156">
        <v>1.6073748E9</v>
      </c>
      <c r="B2506" s="156">
        <v>152193.5471</v>
      </c>
      <c r="C2506" s="153">
        <f>IFERROR(__xludf.DUMMYFUNCTION("TO_DATE(INT((A2506/(60*60*24))+""1/1/1970""))"),44172.0)</f>
        <v>44172</v>
      </c>
      <c r="M2506" s="13">
        <v>1.5695928E9</v>
      </c>
      <c r="N2506" s="13">
        <v>32420.828</v>
      </c>
      <c r="P2506" s="156">
        <v>1.5555132E9</v>
      </c>
      <c r="Q2506" s="156">
        <v>168831.0329</v>
      </c>
      <c r="S2506" s="156">
        <v>1.5795648E9</v>
      </c>
      <c r="T2506" s="156">
        <v>9867.493</v>
      </c>
      <c r="V2506" s="156">
        <v>1.542582E9</v>
      </c>
      <c r="W2506" s="156">
        <v>93055.5246</v>
      </c>
      <c r="Y2506" s="156">
        <v>1.5380964E9</v>
      </c>
      <c r="Z2506" s="156">
        <v>93723.2112</v>
      </c>
      <c r="AG2506" s="153">
        <f>IFERROR(__xludf.DUMMYFUNCTION("TO_DATE(INT((AH2506/(60*60*24))+""1/1/1970""))"),43861.0)</f>
        <v>43861</v>
      </c>
      <c r="AH2506" s="156">
        <v>1.580480705E9</v>
      </c>
      <c r="AI2506" s="156">
        <v>124230.7244</v>
      </c>
    </row>
    <row r="2507">
      <c r="A2507" s="152">
        <v>1.60743786E9</v>
      </c>
      <c r="B2507" s="152">
        <v>151762.1051</v>
      </c>
      <c r="C2507" s="153">
        <f>IFERROR(__xludf.DUMMYFUNCTION("TO_DATE(INT((A2507/(60*60*24))+""1/1/1970""))"),44173.0)</f>
        <v>44173</v>
      </c>
      <c r="M2507" s="13">
        <v>1.5696144E9</v>
      </c>
      <c r="N2507" s="13">
        <v>32420.828</v>
      </c>
      <c r="P2507" s="152">
        <v>1.5555312E9</v>
      </c>
      <c r="Q2507" s="152">
        <v>168831.0329</v>
      </c>
      <c r="S2507" s="152">
        <v>1.5796188E9</v>
      </c>
      <c r="T2507" s="152">
        <v>9867.493</v>
      </c>
      <c r="V2507" s="152">
        <v>1.5426216E9</v>
      </c>
      <c r="W2507" s="152">
        <v>93045.483</v>
      </c>
      <c r="Y2507" s="152">
        <v>1.538136E9</v>
      </c>
      <c r="Z2507" s="152">
        <v>93723.2112</v>
      </c>
      <c r="AG2507" s="153">
        <f>IFERROR(__xludf.DUMMYFUNCTION("TO_DATE(INT((AH2507/(60*60*24))+""1/1/1970""))"),43861.0)</f>
        <v>43861</v>
      </c>
      <c r="AH2507" s="152">
        <v>1.580496532E9</v>
      </c>
      <c r="AI2507" s="152">
        <v>124230.7244</v>
      </c>
    </row>
    <row r="2508">
      <c r="A2508" s="156">
        <v>1.6074612E9</v>
      </c>
      <c r="B2508" s="156">
        <v>152637.3161</v>
      </c>
      <c r="C2508" s="153">
        <f>IFERROR(__xludf.DUMMYFUNCTION("TO_DATE(INT((A2508/(60*60*24))+""1/1/1970""))"),44173.0)</f>
        <v>44173</v>
      </c>
      <c r="M2508" s="13">
        <v>1.5696288E9</v>
      </c>
      <c r="N2508" s="13">
        <v>32399.1207</v>
      </c>
      <c r="P2508" s="156">
        <v>1.55556E9</v>
      </c>
      <c r="Q2508" s="156">
        <v>167879.2611</v>
      </c>
      <c r="S2508" s="156">
        <v>1.5796404E9</v>
      </c>
      <c r="T2508" s="156">
        <v>9867.493</v>
      </c>
      <c r="V2508" s="156">
        <v>1.5426612E9</v>
      </c>
      <c r="W2508" s="156">
        <v>93031.2496</v>
      </c>
      <c r="Y2508" s="156">
        <v>1.5381684E9</v>
      </c>
      <c r="Z2508" s="156">
        <v>93723.2112</v>
      </c>
      <c r="AG2508" s="153">
        <f>IFERROR(__xludf.DUMMYFUNCTION("TO_DATE(INT((AH2508/(60*60*24))+""1/1/1970""))"),43861.0)</f>
        <v>43861</v>
      </c>
      <c r="AH2508" s="156">
        <v>1.580512355E9</v>
      </c>
      <c r="AI2508" s="156">
        <v>124230.7244</v>
      </c>
    </row>
    <row r="2509">
      <c r="A2509" s="152">
        <v>1.60752426E9</v>
      </c>
      <c r="B2509" s="152">
        <v>152873.582</v>
      </c>
      <c r="C2509" s="153">
        <f>IFERROR(__xludf.DUMMYFUNCTION("TO_DATE(INT((A2509/(60*60*24))+""1/1/1970""))"),44174.0)</f>
        <v>44174</v>
      </c>
      <c r="M2509" s="13">
        <v>1.5697152E9</v>
      </c>
      <c r="N2509" s="13">
        <v>32399.1207</v>
      </c>
      <c r="P2509" s="152">
        <v>1.5555996E9</v>
      </c>
      <c r="Q2509" s="152">
        <v>167879.2611</v>
      </c>
      <c r="S2509" s="152">
        <v>1.5797052E9</v>
      </c>
      <c r="T2509" s="152">
        <v>9868.673</v>
      </c>
      <c r="V2509" s="152">
        <v>1.5426684E9</v>
      </c>
      <c r="W2509" s="152">
        <v>93034.4865</v>
      </c>
      <c r="Y2509" s="152">
        <v>1.5381792E9</v>
      </c>
      <c r="Z2509" s="152">
        <v>93977.8636</v>
      </c>
      <c r="AG2509" s="153">
        <f>IFERROR(__xludf.DUMMYFUNCTION("TO_DATE(INT((AH2509/(60*60*24))+""1/1/1970""))"),43861.0)</f>
        <v>43861</v>
      </c>
      <c r="AH2509" s="152">
        <v>1.580515076E9</v>
      </c>
      <c r="AI2509" s="152">
        <v>124230.7244</v>
      </c>
    </row>
    <row r="2510">
      <c r="A2510" s="156">
        <v>1.6075476E9</v>
      </c>
      <c r="B2510" s="156">
        <v>151273.1374</v>
      </c>
      <c r="C2510" s="153">
        <f>IFERROR(__xludf.DUMMYFUNCTION("TO_DATE(INT((A2510/(60*60*24))+""1/1/1970""))"),44174.0)</f>
        <v>44174</v>
      </c>
      <c r="M2510" s="13">
        <v>1.5698016E9</v>
      </c>
      <c r="N2510" s="13">
        <v>32390.3027</v>
      </c>
      <c r="P2510" s="156">
        <v>1.5556176E9</v>
      </c>
      <c r="Q2510" s="156">
        <v>167879.2611</v>
      </c>
      <c r="S2510" s="156">
        <v>1.5797268E9</v>
      </c>
      <c r="T2510" s="156">
        <v>9868.673</v>
      </c>
      <c r="V2510" s="156">
        <v>1.5427008E9</v>
      </c>
      <c r="W2510" s="156">
        <v>93024.4797</v>
      </c>
      <c r="Y2510" s="156">
        <v>1.5383448E9</v>
      </c>
      <c r="Z2510" s="156">
        <v>93977.8636</v>
      </c>
      <c r="AG2510" s="153">
        <f>IFERROR(__xludf.DUMMYFUNCTION("TO_DATE(INT((AH2510/(60*60*24))+""1/1/1970""))"),43862.0)</f>
        <v>43862</v>
      </c>
      <c r="AH2510" s="156">
        <v>1.580528159E9</v>
      </c>
      <c r="AI2510" s="156">
        <v>124230.7244</v>
      </c>
    </row>
    <row r="2511">
      <c r="A2511" s="152">
        <v>1.60761066E9</v>
      </c>
      <c r="B2511" s="152">
        <v>150693.7724</v>
      </c>
      <c r="C2511" s="153">
        <f>IFERROR(__xludf.DUMMYFUNCTION("TO_DATE(INT((A2511/(60*60*24))+""1/1/1970""))"),44175.0)</f>
        <v>44175</v>
      </c>
      <c r="M2511" s="13">
        <v>1.569852E9</v>
      </c>
      <c r="N2511" s="13">
        <v>32390.3027</v>
      </c>
      <c r="P2511" s="152">
        <v>1.5556464E9</v>
      </c>
      <c r="Q2511" s="152">
        <v>167682.0902</v>
      </c>
      <c r="S2511" s="152">
        <v>1.5797916E9</v>
      </c>
      <c r="T2511" s="152">
        <v>9872.1218</v>
      </c>
      <c r="V2511" s="152">
        <v>1.5427404E9</v>
      </c>
      <c r="W2511" s="152">
        <v>93020.2908</v>
      </c>
      <c r="Y2511" s="152">
        <v>1.5383484E9</v>
      </c>
      <c r="Z2511" s="152">
        <v>93977.8636</v>
      </c>
      <c r="AG2511" s="153">
        <f>IFERROR(__xludf.DUMMYFUNCTION("TO_DATE(INT((AH2511/(60*60*24))+""1/1/1970""))"),43862.0)</f>
        <v>43862</v>
      </c>
      <c r="AH2511" s="152">
        <v>1.580543978E9</v>
      </c>
      <c r="AI2511" s="152">
        <v>124230.7244</v>
      </c>
    </row>
    <row r="2512">
      <c r="A2512" s="156">
        <v>1.607634E9</v>
      </c>
      <c r="B2512" s="156">
        <v>151223.8298</v>
      </c>
      <c r="C2512" s="153">
        <f>IFERROR(__xludf.DUMMYFUNCTION("TO_DATE(INT((A2512/(60*60*24))+""1/1/1970""))"),44175.0)</f>
        <v>44175</v>
      </c>
      <c r="M2512" s="13">
        <v>1.5698736E9</v>
      </c>
      <c r="N2512" s="13">
        <v>32390.3027</v>
      </c>
      <c r="P2512" s="156">
        <v>1.5559416E9</v>
      </c>
      <c r="Q2512" s="156">
        <v>167682.0902</v>
      </c>
      <c r="S2512" s="156">
        <v>1.5798132E9</v>
      </c>
      <c r="T2512" s="156">
        <v>9872.1218</v>
      </c>
      <c r="V2512" s="156">
        <v>1.5427548E9</v>
      </c>
      <c r="W2512" s="156">
        <v>93021.2265</v>
      </c>
      <c r="Y2512" s="156">
        <v>1.5383844E9</v>
      </c>
      <c r="Z2512" s="156">
        <v>93965.0105</v>
      </c>
      <c r="AG2512" s="153">
        <f>IFERROR(__xludf.DUMMYFUNCTION("TO_DATE(INT((AH2512/(60*60*24))+""1/1/1970""))"),43862.0)</f>
        <v>43862</v>
      </c>
      <c r="AH2512" s="156">
        <v>1.58056005E9</v>
      </c>
      <c r="AI2512" s="156">
        <v>124230.7244</v>
      </c>
    </row>
    <row r="2513">
      <c r="A2513" s="152">
        <v>1.60769706E9</v>
      </c>
      <c r="B2513" s="152">
        <v>150574.6122</v>
      </c>
      <c r="C2513" s="153">
        <f>IFERROR(__xludf.DUMMYFUNCTION("TO_DATE(INT((A2513/(60*60*24))+""1/1/1970""))"),44176.0)</f>
        <v>44176</v>
      </c>
      <c r="M2513" s="13">
        <v>1.5699384E9</v>
      </c>
      <c r="N2513" s="13">
        <v>32340.3518</v>
      </c>
      <c r="P2513" s="152">
        <v>1.5559632E9</v>
      </c>
      <c r="Q2513" s="152">
        <v>167682.0902</v>
      </c>
      <c r="S2513" s="152">
        <v>1.579878E9</v>
      </c>
      <c r="T2513" s="152">
        <v>9863.1258</v>
      </c>
      <c r="V2513" s="152">
        <v>1.54278E9</v>
      </c>
      <c r="W2513" s="152">
        <v>93012.3505</v>
      </c>
      <c r="Y2513" s="152">
        <v>1.538424E9</v>
      </c>
      <c r="Z2513" s="152">
        <v>93965.0105</v>
      </c>
      <c r="AG2513" s="153">
        <f>IFERROR(__xludf.DUMMYFUNCTION("TO_DATE(INT((AH2513/(60*60*24))+""1/1/1970""))"),43862.0)</f>
        <v>43862</v>
      </c>
      <c r="AH2513" s="152">
        <v>1.580576016E9</v>
      </c>
      <c r="AI2513" s="152">
        <v>124230.7244</v>
      </c>
    </row>
    <row r="2514">
      <c r="A2514" s="156">
        <v>1.6077204E9</v>
      </c>
      <c r="B2514" s="156">
        <v>151047.144</v>
      </c>
      <c r="C2514" s="153">
        <f>IFERROR(__xludf.DUMMYFUNCTION("TO_DATE(INT((A2514/(60*60*24))+""1/1/1970""))"),44176.0)</f>
        <v>44176</v>
      </c>
      <c r="M2514" s="13">
        <v>1.56996E9</v>
      </c>
      <c r="N2514" s="13">
        <v>32340.3518</v>
      </c>
      <c r="P2514" s="156">
        <v>1.555992E9</v>
      </c>
      <c r="Q2514" s="156">
        <v>167359.9289</v>
      </c>
      <c r="S2514" s="156">
        <v>1.5798996E9</v>
      </c>
      <c r="T2514" s="156">
        <v>9863.1258</v>
      </c>
      <c r="V2514" s="156">
        <v>1.5428196E9</v>
      </c>
      <c r="W2514" s="156">
        <v>93008.2596</v>
      </c>
      <c r="Y2514" s="156">
        <v>1.5384348E9</v>
      </c>
      <c r="Z2514" s="156">
        <v>93965.0105</v>
      </c>
      <c r="AG2514" s="153">
        <f>IFERROR(__xludf.DUMMYFUNCTION("TO_DATE(INT((AH2514/(60*60*24))+""1/1/1970""))"),43862.0)</f>
        <v>43862</v>
      </c>
      <c r="AH2514" s="156">
        <v>1.580591832E9</v>
      </c>
      <c r="AI2514" s="156">
        <v>124230.7244</v>
      </c>
    </row>
    <row r="2515">
      <c r="A2515" s="152">
        <v>1.60795626E9</v>
      </c>
      <c r="B2515" s="152">
        <v>152029.1883</v>
      </c>
      <c r="C2515" s="153">
        <f>IFERROR(__xludf.DUMMYFUNCTION("TO_DATE(INT((A2515/(60*60*24))+""1/1/1970""))"),44179.0)</f>
        <v>44179</v>
      </c>
      <c r="M2515" s="13">
        <v>1.5700248E9</v>
      </c>
      <c r="N2515" s="13">
        <v>32512.5978</v>
      </c>
      <c r="P2515" s="152">
        <v>1.5560316E9</v>
      </c>
      <c r="Q2515" s="152">
        <v>167359.9289</v>
      </c>
      <c r="S2515" s="152">
        <v>1.5799104E9</v>
      </c>
      <c r="T2515" s="152">
        <v>9857.4278</v>
      </c>
      <c r="V2515" s="152">
        <v>1.5428412E9</v>
      </c>
      <c r="W2515" s="152">
        <v>93003.7198</v>
      </c>
      <c r="Y2515" s="152">
        <v>1.5384636E9</v>
      </c>
      <c r="Z2515" s="152">
        <v>94195.965</v>
      </c>
      <c r="AG2515" s="153">
        <f>IFERROR(__xludf.DUMMYFUNCTION("TO_DATE(INT((AH2515/(60*60*24))+""1/1/1970""))"),43862.0)</f>
        <v>43862</v>
      </c>
      <c r="AH2515" s="152">
        <v>1.580601182E9</v>
      </c>
      <c r="AI2515" s="152">
        <v>124230.7244</v>
      </c>
    </row>
    <row r="2516">
      <c r="A2516" s="156">
        <v>1.6079796E9</v>
      </c>
      <c r="B2516" s="156">
        <v>150373.2726</v>
      </c>
      <c r="C2516" s="153">
        <f>IFERROR(__xludf.DUMMYFUNCTION("TO_DATE(INT((A2516/(60*60*24))+""1/1/1970""))"),44179.0)</f>
        <v>44179</v>
      </c>
      <c r="M2516" s="13">
        <v>1.5700464E9</v>
      </c>
      <c r="N2516" s="13">
        <v>32512.5978</v>
      </c>
      <c r="P2516" s="156">
        <v>1.5560496E9</v>
      </c>
      <c r="Q2516" s="156">
        <v>167359.9289</v>
      </c>
      <c r="S2516" s="156">
        <v>1.5800832E9</v>
      </c>
      <c r="T2516" s="156">
        <v>9858.1286</v>
      </c>
      <c r="V2516" s="156">
        <v>1.5428592E9</v>
      </c>
      <c r="W2516" s="156">
        <v>93006.8223</v>
      </c>
      <c r="Y2516" s="156">
        <v>1.5385032E9</v>
      </c>
      <c r="Z2516" s="156">
        <v>94195.965</v>
      </c>
      <c r="AG2516" s="153">
        <f>IFERROR(__xludf.DUMMYFUNCTION("TO_DATE(INT((AH2516/(60*60*24))+""1/1/1970""))"),43863.0)</f>
        <v>43863</v>
      </c>
      <c r="AH2516" s="156">
        <v>1.580608386E9</v>
      </c>
      <c r="AI2516" s="156">
        <v>124230.7244</v>
      </c>
    </row>
    <row r="2517">
      <c r="A2517" s="152">
        <v>1.60804266E9</v>
      </c>
      <c r="B2517" s="152">
        <v>151523.7847</v>
      </c>
      <c r="C2517" s="153">
        <f>IFERROR(__xludf.DUMMYFUNCTION("TO_DATE(INT((A2517/(60*60*24))+""1/1/1970""))"),44180.0)</f>
        <v>44180</v>
      </c>
      <c r="M2517" s="13">
        <v>1.5701112E9</v>
      </c>
      <c r="N2517" s="13">
        <v>32574.3706</v>
      </c>
      <c r="P2517" s="152">
        <v>1.5560784E9</v>
      </c>
      <c r="Q2517" s="152">
        <v>167553.1457</v>
      </c>
      <c r="S2517" s="152">
        <v>1.5801372E9</v>
      </c>
      <c r="T2517" s="152">
        <v>9858.1286</v>
      </c>
      <c r="V2517" s="152">
        <v>1.5428988E9</v>
      </c>
      <c r="W2517" s="152">
        <v>93014.9681</v>
      </c>
      <c r="Y2517" s="152">
        <v>1.5385212E9</v>
      </c>
      <c r="Z2517" s="152">
        <v>94195.965</v>
      </c>
      <c r="AG2517" s="153">
        <f>IFERROR(__xludf.DUMMYFUNCTION("TO_DATE(INT((AH2517/(60*60*24))+""1/1/1970""))"),43863.0)</f>
        <v>43863</v>
      </c>
      <c r="AH2517" s="152">
        <v>1.580624759E9</v>
      </c>
      <c r="AI2517" s="152">
        <v>124230.7244</v>
      </c>
    </row>
    <row r="2518">
      <c r="A2518" s="156">
        <v>1.608066E9</v>
      </c>
      <c r="B2518" s="156">
        <v>152398.9957</v>
      </c>
      <c r="C2518" s="153">
        <f>IFERROR(__xludf.DUMMYFUNCTION("TO_DATE(INT((A2518/(60*60*24))+""1/1/1970""))"),44180.0)</f>
        <v>44180</v>
      </c>
      <c r="M2518" s="13">
        <v>1.5701328E9</v>
      </c>
      <c r="N2518" s="13">
        <v>32574.3706</v>
      </c>
      <c r="P2518" s="156">
        <v>1.556118E9</v>
      </c>
      <c r="Q2518" s="156">
        <v>167553.1457</v>
      </c>
      <c r="S2518" s="156">
        <v>1.5801588E9</v>
      </c>
      <c r="T2518" s="156">
        <v>9858.1286</v>
      </c>
      <c r="V2518" s="156">
        <v>1.5429276E9</v>
      </c>
      <c r="W2518" s="156">
        <v>93013.5146</v>
      </c>
      <c r="Y2518" s="156">
        <v>1.5385428E9</v>
      </c>
      <c r="Z2518" s="156">
        <v>94409.2464</v>
      </c>
      <c r="AG2518" s="153">
        <f>IFERROR(__xludf.DUMMYFUNCTION("TO_DATE(INT((AH2518/(60*60*24))+""1/1/1970""))"),43863.0)</f>
        <v>43863</v>
      </c>
      <c r="AH2518" s="156">
        <v>1.580640579E9</v>
      </c>
      <c r="AI2518" s="156">
        <v>124230.7244</v>
      </c>
    </row>
    <row r="2519">
      <c r="A2519" s="152">
        <v>1.60812906E9</v>
      </c>
      <c r="B2519" s="152">
        <v>152485.2842</v>
      </c>
      <c r="C2519" s="153">
        <f>IFERROR(__xludf.DUMMYFUNCTION("TO_DATE(INT((A2519/(60*60*24))+""1/1/1970""))"),44181.0)</f>
        <v>44181</v>
      </c>
      <c r="M2519" s="13">
        <v>1.5701976E9</v>
      </c>
      <c r="N2519" s="13">
        <v>32612.108</v>
      </c>
      <c r="P2519" s="152">
        <v>1.556136E9</v>
      </c>
      <c r="Q2519" s="152">
        <v>167553.1457</v>
      </c>
      <c r="S2519" s="152">
        <v>1.5802236E9</v>
      </c>
      <c r="T2519" s="152">
        <v>9866.2538</v>
      </c>
      <c r="V2519" s="152">
        <v>1.5429384E9</v>
      </c>
      <c r="W2519" s="152">
        <v>93010.752</v>
      </c>
      <c r="Y2519" s="152">
        <v>1.5385824E9</v>
      </c>
      <c r="Z2519" s="152">
        <v>94409.2464</v>
      </c>
      <c r="AG2519" s="153">
        <f>IFERROR(__xludf.DUMMYFUNCTION("TO_DATE(INT((AH2519/(60*60*24))+""1/1/1970""))"),43863.0)</f>
        <v>43863</v>
      </c>
      <c r="AH2519" s="152">
        <v>1.580656595E9</v>
      </c>
      <c r="AI2519" s="152">
        <v>124230.7244</v>
      </c>
    </row>
    <row r="2520">
      <c r="A2520" s="156">
        <v>1.6081524E9</v>
      </c>
      <c r="B2520" s="156">
        <v>152637.3161</v>
      </c>
      <c r="C2520" s="153">
        <f>IFERROR(__xludf.DUMMYFUNCTION("TO_DATE(INT((A2520/(60*60*24))+""1/1/1970""))"),44181.0)</f>
        <v>44181</v>
      </c>
      <c r="M2520" s="13">
        <v>1.5702192E9</v>
      </c>
      <c r="N2520" s="13">
        <v>32612.108</v>
      </c>
      <c r="P2520" s="156">
        <v>1.5561648E9</v>
      </c>
      <c r="Q2520" s="156">
        <v>167595.6011</v>
      </c>
      <c r="S2520" s="156">
        <v>1.5802452E9</v>
      </c>
      <c r="T2520" s="156">
        <v>9866.2538</v>
      </c>
      <c r="V2520" s="156">
        <v>1.542978E9</v>
      </c>
      <c r="W2520" s="156">
        <v>92786.6035</v>
      </c>
      <c r="Y2520" s="156">
        <v>1.5386076E9</v>
      </c>
      <c r="Z2520" s="156">
        <v>94409.2464</v>
      </c>
      <c r="AG2520" s="153">
        <f>IFERROR(__xludf.DUMMYFUNCTION("TO_DATE(INT((AH2520/(60*60*24))+""1/1/1970""))"),43863.0)</f>
        <v>43863</v>
      </c>
      <c r="AH2520" s="156">
        <v>1.58067243E9</v>
      </c>
      <c r="AI2520" s="156">
        <v>124230.7244</v>
      </c>
    </row>
    <row r="2521">
      <c r="A2521" s="152">
        <v>1.60821546E9</v>
      </c>
      <c r="B2521" s="152">
        <v>153442.6746</v>
      </c>
      <c r="C2521" s="153">
        <f>IFERROR(__xludf.DUMMYFUNCTION("TO_DATE(INT((A2521/(60*60*24))+""1/1/1970""))"),44182.0)</f>
        <v>44182</v>
      </c>
      <c r="M2521" s="13">
        <v>1.5702336E9</v>
      </c>
      <c r="N2521" s="13">
        <v>32604.5006</v>
      </c>
      <c r="P2521" s="152">
        <v>1.5562044E9</v>
      </c>
      <c r="Q2521" s="152">
        <v>167595.6011</v>
      </c>
      <c r="S2521" s="152">
        <v>1.58031E9</v>
      </c>
      <c r="T2521" s="152">
        <v>9860.736</v>
      </c>
      <c r="V2521" s="152">
        <v>1.5430104E9</v>
      </c>
      <c r="W2521" s="152">
        <v>92733.5957</v>
      </c>
      <c r="Y2521" s="152">
        <v>1.538622E9</v>
      </c>
      <c r="Z2521" s="152">
        <v>95000.8916</v>
      </c>
      <c r="AG2521" s="153">
        <f>IFERROR(__xludf.DUMMYFUNCTION("TO_DATE(INT((AH2521/(60*60*24))+""1/1/1970""))"),43863.0)</f>
        <v>43863</v>
      </c>
      <c r="AH2521" s="152">
        <v>1.580687756E9</v>
      </c>
      <c r="AI2521" s="152">
        <v>124230.7244</v>
      </c>
    </row>
    <row r="2522">
      <c r="A2522" s="156">
        <v>1.6082388E9</v>
      </c>
      <c r="B2522" s="156">
        <v>153487.8733</v>
      </c>
      <c r="C2522" s="153">
        <f>IFERROR(__xludf.DUMMYFUNCTION("TO_DATE(INT((A2522/(60*60*24))+""1/1/1970""))"),44182.0)</f>
        <v>44182</v>
      </c>
      <c r="M2522" s="13">
        <v>1.57032E9</v>
      </c>
      <c r="N2522" s="13">
        <v>32604.5006</v>
      </c>
      <c r="P2522" s="156">
        <v>1.5562224E9</v>
      </c>
      <c r="Q2522" s="156">
        <v>167595.6011</v>
      </c>
      <c r="S2522" s="156">
        <v>1.5803316E9</v>
      </c>
      <c r="T2522" s="156">
        <v>9860.736</v>
      </c>
      <c r="V2522" s="156">
        <v>1.5431868E9</v>
      </c>
      <c r="W2522" s="156">
        <v>92825.0903</v>
      </c>
      <c r="Y2522" s="156">
        <v>1.5386616E9</v>
      </c>
      <c r="Z2522" s="156">
        <v>95000.8916</v>
      </c>
      <c r="AG2522" s="153">
        <f>IFERROR(__xludf.DUMMYFUNCTION("TO_DATE(INT((AH2522/(60*60*24))+""1/1/1970""))"),43864.0)</f>
        <v>43864</v>
      </c>
      <c r="AH2522" s="156">
        <v>1.580688392E9</v>
      </c>
      <c r="AI2522" s="156">
        <v>124230.7244</v>
      </c>
    </row>
    <row r="2523">
      <c r="A2523" s="152">
        <v>1.6082676E9</v>
      </c>
      <c r="B2523" s="152">
        <v>153487.8733</v>
      </c>
      <c r="C2523" s="153">
        <f>IFERROR(__xludf.DUMMYFUNCTION("TO_DATE(INT((A2523/(60*60*24))+""1/1/1970""))"),44183.0)</f>
        <v>44183</v>
      </c>
      <c r="M2523" s="13">
        <v>1.5704064E9</v>
      </c>
      <c r="N2523" s="13">
        <v>32652.9771</v>
      </c>
      <c r="P2523" s="152">
        <v>1.5562512E9</v>
      </c>
      <c r="Q2523" s="152">
        <v>167777.5616</v>
      </c>
      <c r="S2523" s="152">
        <v>1.5803964E9</v>
      </c>
      <c r="T2523" s="152">
        <v>9862.0978</v>
      </c>
      <c r="V2523" s="152">
        <v>1.5432264E9</v>
      </c>
      <c r="W2523" s="152">
        <v>93036.2033</v>
      </c>
      <c r="Y2523" s="152">
        <v>1.538694E9</v>
      </c>
      <c r="Z2523" s="152">
        <v>95000.8916</v>
      </c>
      <c r="AG2523" s="153">
        <f>IFERROR(__xludf.DUMMYFUNCTION("TO_DATE(INT((AH2523/(60*60*24))+""1/1/1970""))"),43864.0)</f>
        <v>43864</v>
      </c>
      <c r="AH2523" s="152">
        <v>1.580704375E9</v>
      </c>
      <c r="AI2523" s="152">
        <v>124230.7244</v>
      </c>
    </row>
    <row r="2524">
      <c r="A2524" s="156">
        <v>1.60830708E9</v>
      </c>
      <c r="B2524" s="156">
        <v>152877.1503</v>
      </c>
      <c r="C2524" s="153">
        <f>IFERROR(__xludf.DUMMYFUNCTION("TO_DATE(INT((A2524/(60*60*24))+""1/1/1970""))"),44183.0)</f>
        <v>44183</v>
      </c>
      <c r="M2524" s="13">
        <v>1.5704568E9</v>
      </c>
      <c r="N2524" s="13">
        <v>32652.9771</v>
      </c>
      <c r="P2524" s="156">
        <v>1.5562908E9</v>
      </c>
      <c r="Q2524" s="156">
        <v>167777.5616</v>
      </c>
      <c r="S2524" s="156">
        <v>1.580418E9</v>
      </c>
      <c r="T2524" s="156">
        <v>9862.0978</v>
      </c>
      <c r="V2524" s="156">
        <v>1.543266E9</v>
      </c>
      <c r="W2524" s="156">
        <v>92577.8265</v>
      </c>
      <c r="Y2524" s="156">
        <v>1.5387012E9</v>
      </c>
      <c r="Z2524" s="156">
        <v>94673.9404</v>
      </c>
      <c r="AG2524" s="153">
        <f>IFERROR(__xludf.DUMMYFUNCTION("TO_DATE(INT((AH2524/(60*60*24))+""1/1/1970""))"),43864.0)</f>
        <v>43864</v>
      </c>
      <c r="AH2524" s="156">
        <v>1.58072027E9</v>
      </c>
      <c r="AI2524" s="156">
        <v>124230.7244</v>
      </c>
    </row>
    <row r="2525">
      <c r="A2525" s="152">
        <v>1.6083252E9</v>
      </c>
      <c r="B2525" s="152">
        <v>152877.1503</v>
      </c>
      <c r="C2525" s="153">
        <f>IFERROR(__xludf.DUMMYFUNCTION("TO_DATE(INT((A2525/(60*60*24))+""1/1/1970""))"),44183.0)</f>
        <v>44183</v>
      </c>
      <c r="M2525" s="13">
        <v>1.5704784E9</v>
      </c>
      <c r="N2525" s="13">
        <v>32652.9771</v>
      </c>
      <c r="P2525" s="152">
        <v>1.5563088E9</v>
      </c>
      <c r="Q2525" s="152">
        <v>167777.5616</v>
      </c>
      <c r="S2525" s="152">
        <v>1.5804828E9</v>
      </c>
      <c r="T2525" s="152">
        <v>9878.7726</v>
      </c>
      <c r="V2525" s="152">
        <v>1.5432732E9</v>
      </c>
      <c r="W2525" s="152">
        <v>92618.862</v>
      </c>
      <c r="Y2525" s="152">
        <v>1.5387408E9</v>
      </c>
      <c r="Z2525" s="152">
        <v>94673.9404</v>
      </c>
      <c r="AG2525" s="153">
        <f>IFERROR(__xludf.DUMMYFUNCTION("TO_DATE(INT((AH2525/(60*60*24))+""1/1/1970""))"),43864.0)</f>
        <v>43864</v>
      </c>
      <c r="AH2525" s="152">
        <v>1.580736066E9</v>
      </c>
      <c r="AI2525" s="152">
        <v>124230.7244</v>
      </c>
    </row>
    <row r="2526">
      <c r="A2526" s="156">
        <v>1.60856106E9</v>
      </c>
      <c r="B2526" s="156">
        <v>151117.2036</v>
      </c>
      <c r="C2526" s="153">
        <f>IFERROR(__xludf.DUMMYFUNCTION("TO_DATE(INT((A2526/(60*60*24))+""1/1/1970""))"),44186.0)</f>
        <v>44186</v>
      </c>
      <c r="M2526" s="13">
        <v>1.5705432E9</v>
      </c>
      <c r="N2526" s="13">
        <v>32780.7666</v>
      </c>
      <c r="P2526" s="156">
        <v>1.5563376E9</v>
      </c>
      <c r="Q2526" s="156">
        <v>168529.9425</v>
      </c>
      <c r="S2526" s="156">
        <v>1.5805044E9</v>
      </c>
      <c r="T2526" s="156">
        <v>9878.7726</v>
      </c>
      <c r="V2526" s="156">
        <v>1.5433056E9</v>
      </c>
      <c r="W2526" s="156">
        <v>92535.8907</v>
      </c>
      <c r="Y2526" s="156">
        <v>1.5387732E9</v>
      </c>
      <c r="Z2526" s="156">
        <v>94673.9404</v>
      </c>
      <c r="AG2526" s="153">
        <f>IFERROR(__xludf.DUMMYFUNCTION("TO_DATE(INT((AH2526/(60*60*24))+""1/1/1970""))"),43864.0)</f>
        <v>43864</v>
      </c>
      <c r="AH2526" s="156">
        <v>1.580751876E9</v>
      </c>
      <c r="AI2526" s="156">
        <v>124944.9218</v>
      </c>
    </row>
    <row r="2527">
      <c r="A2527" s="152">
        <v>1.6085844E9</v>
      </c>
      <c r="B2527" s="152">
        <v>152332.454</v>
      </c>
      <c r="C2527" s="153">
        <f>IFERROR(__xludf.DUMMYFUNCTION("TO_DATE(INT((A2527/(60*60*24))+""1/1/1970""))"),44186.0)</f>
        <v>44186</v>
      </c>
      <c r="M2527" s="13">
        <v>1.5705648E9</v>
      </c>
      <c r="N2527" s="13">
        <v>32780.7666</v>
      </c>
      <c r="P2527" s="152">
        <v>1.5565464E9</v>
      </c>
      <c r="Q2527" s="152">
        <v>168529.9425</v>
      </c>
      <c r="S2527" s="152">
        <v>1.5805152E9</v>
      </c>
      <c r="T2527" s="152">
        <v>9899.2439</v>
      </c>
      <c r="V2527" s="152">
        <v>1.5433452E9</v>
      </c>
      <c r="W2527" s="152">
        <v>92258.9131</v>
      </c>
      <c r="Y2527" s="152">
        <v>1.538784E9</v>
      </c>
      <c r="Z2527" s="152">
        <v>94637.3893</v>
      </c>
      <c r="AG2527" s="153">
        <f>IFERROR(__xludf.DUMMYFUNCTION("TO_DATE(INT((AH2527/(60*60*24))+""1/1/1970""))"),43864.0)</f>
        <v>43864</v>
      </c>
      <c r="AH2527" s="152">
        <v>1.580767689E9</v>
      </c>
      <c r="AI2527" s="152">
        <v>124100.4454</v>
      </c>
    </row>
    <row r="2528">
      <c r="A2528" s="156">
        <v>1.60864746E9</v>
      </c>
      <c r="B2528" s="156">
        <v>152315.948</v>
      </c>
      <c r="C2528" s="153">
        <f>IFERROR(__xludf.DUMMYFUNCTION("TO_DATE(INT((A2528/(60*60*24))+""1/1/1970""))"),44187.0)</f>
        <v>44187</v>
      </c>
      <c r="M2528" s="13">
        <v>1.5706296E9</v>
      </c>
      <c r="N2528" s="13">
        <v>32825.6166</v>
      </c>
      <c r="P2528" s="156">
        <v>1.556568E9</v>
      </c>
      <c r="Q2528" s="156">
        <v>168529.9425</v>
      </c>
      <c r="S2528" s="156">
        <v>1.580688E9</v>
      </c>
      <c r="T2528" s="156">
        <v>9896.7421</v>
      </c>
      <c r="V2528" s="156">
        <v>1.5433596E9</v>
      </c>
      <c r="W2528" s="156">
        <v>92299.556</v>
      </c>
      <c r="Y2528" s="156">
        <v>1.5389496E9</v>
      </c>
      <c r="Z2528" s="156">
        <v>94637.3893</v>
      </c>
      <c r="AG2528" s="153">
        <f>IFERROR(__xludf.DUMMYFUNCTION("TO_DATE(INT((AH2528/(60*60*24))+""1/1/1970""))"),43864.0)</f>
        <v>43864</v>
      </c>
      <c r="AH2528" s="156">
        <v>1.580774378E9</v>
      </c>
      <c r="AI2528" s="156">
        <v>124100.4454</v>
      </c>
    </row>
    <row r="2529">
      <c r="A2529" s="152">
        <v>1.6086708E9</v>
      </c>
      <c r="B2529" s="152">
        <v>152076.6118</v>
      </c>
      <c r="C2529" s="153">
        <f>IFERROR(__xludf.DUMMYFUNCTION("TO_DATE(INT((A2529/(60*60*24))+""1/1/1970""))"),44187.0)</f>
        <v>44187</v>
      </c>
      <c r="M2529" s="13">
        <v>1.5706512E9</v>
      </c>
      <c r="N2529" s="13">
        <v>32825.6166</v>
      </c>
      <c r="P2529" s="152">
        <v>1.5565968E9</v>
      </c>
      <c r="Q2529" s="152">
        <v>167943.1873</v>
      </c>
      <c r="S2529" s="152">
        <v>1.580742E9</v>
      </c>
      <c r="T2529" s="152">
        <v>9896.7421</v>
      </c>
      <c r="V2529" s="152">
        <v>1.5433848E9</v>
      </c>
      <c r="W2529" s="152">
        <v>92232.2017</v>
      </c>
      <c r="Y2529" s="152">
        <v>1.5389532E9</v>
      </c>
      <c r="Z2529" s="152">
        <v>94637.3893</v>
      </c>
      <c r="AG2529" s="153">
        <f>IFERROR(__xludf.DUMMYFUNCTION("TO_DATE(INT((AH2529/(60*60*24))+""1/1/1970""))"),43865.0)</f>
        <v>43865</v>
      </c>
      <c r="AH2529" s="152">
        <v>1.58078403E9</v>
      </c>
      <c r="AI2529" s="152">
        <v>124100.4454</v>
      </c>
    </row>
    <row r="2530">
      <c r="A2530" s="156">
        <v>1.60873386E9</v>
      </c>
      <c r="B2530" s="156">
        <v>152641.5279</v>
      </c>
      <c r="C2530" s="153">
        <f>IFERROR(__xludf.DUMMYFUNCTION("TO_DATE(INT((A2530/(60*60*24))+""1/1/1970""))"),44188.0)</f>
        <v>44188</v>
      </c>
      <c r="M2530" s="13">
        <v>1.570716E9</v>
      </c>
      <c r="N2530" s="13">
        <v>32787.9715</v>
      </c>
      <c r="P2530" s="156">
        <v>1.5566364E9</v>
      </c>
      <c r="Q2530" s="156">
        <v>167943.1873</v>
      </c>
      <c r="S2530" s="156">
        <v>1.5807636E9</v>
      </c>
      <c r="T2530" s="156">
        <v>9896.7421</v>
      </c>
      <c r="V2530" s="156">
        <v>1.5434244E9</v>
      </c>
      <c r="W2530" s="156">
        <v>92053.556</v>
      </c>
      <c r="Y2530" s="156">
        <v>1.5389892E9</v>
      </c>
      <c r="Z2530" s="156">
        <v>94621.7246</v>
      </c>
      <c r="AG2530" s="153">
        <f>IFERROR(__xludf.DUMMYFUNCTION("TO_DATE(INT((AH2530/(60*60*24))+""1/1/1970""))"),43865.0)</f>
        <v>43865</v>
      </c>
      <c r="AH2530" s="156">
        <v>1.580799882E9</v>
      </c>
      <c r="AI2530" s="156">
        <v>124100.4454</v>
      </c>
    </row>
    <row r="2531">
      <c r="A2531" s="152">
        <v>1.6087572E9</v>
      </c>
      <c r="B2531" s="152">
        <v>152212.7859</v>
      </c>
      <c r="C2531" s="153">
        <f>IFERROR(__xludf.DUMMYFUNCTION("TO_DATE(INT((A2531/(60*60*24))+""1/1/1970""))"),44188.0)</f>
        <v>44188</v>
      </c>
      <c r="M2531" s="13">
        <v>1.5707376E9</v>
      </c>
      <c r="N2531" s="13">
        <v>32787.9715</v>
      </c>
      <c r="P2531" s="152">
        <v>1.5566544E9</v>
      </c>
      <c r="Q2531" s="152">
        <v>167943.1873</v>
      </c>
      <c r="S2531" s="152">
        <v>1.5808284E9</v>
      </c>
      <c r="T2531" s="152">
        <v>9884.0944</v>
      </c>
      <c r="V2531" s="152">
        <v>1.543446E9</v>
      </c>
      <c r="W2531" s="152">
        <v>92424.9714</v>
      </c>
      <c r="Y2531" s="152">
        <v>1.5390288E9</v>
      </c>
      <c r="Z2531" s="152">
        <v>94621.7246</v>
      </c>
      <c r="AG2531" s="153">
        <f>IFERROR(__xludf.DUMMYFUNCTION("TO_DATE(INT((AH2531/(60*60*24))+""1/1/1970""))"),43865.0)</f>
        <v>43865</v>
      </c>
      <c r="AH2531" s="152">
        <v>1.580815715E9</v>
      </c>
      <c r="AI2531" s="152">
        <v>124100.4454</v>
      </c>
    </row>
    <row r="2532">
      <c r="A2532" s="156">
        <v>1.60882026E9</v>
      </c>
      <c r="B2532" s="156">
        <v>152476.881</v>
      </c>
      <c r="C2532" s="153">
        <f>IFERROR(__xludf.DUMMYFUNCTION("TO_DATE(INT((A2532/(60*60*24))+""1/1/1970""))"),44189.0)</f>
        <v>44189</v>
      </c>
      <c r="M2532" s="13">
        <v>1.5708024E9</v>
      </c>
      <c r="N2532" s="13">
        <v>32787.9715</v>
      </c>
      <c r="P2532" s="156">
        <v>1.5566832E9</v>
      </c>
      <c r="Q2532" s="156">
        <v>167946.6302</v>
      </c>
      <c r="S2532" s="156">
        <v>1.58085E9</v>
      </c>
      <c r="T2532" s="156">
        <v>9884.0944</v>
      </c>
      <c r="V2532" s="156">
        <v>1.543464E9</v>
      </c>
      <c r="W2532" s="156">
        <v>92427.1415</v>
      </c>
      <c r="Y2532" s="156">
        <v>1.5390396E9</v>
      </c>
      <c r="Z2532" s="156">
        <v>94621.7246</v>
      </c>
      <c r="AG2532" s="153">
        <f>IFERROR(__xludf.DUMMYFUNCTION("TO_DATE(INT((AH2532/(60*60*24))+""1/1/1970""))"),43865.0)</f>
        <v>43865</v>
      </c>
      <c r="AH2532" s="156">
        <v>1.58083152E9</v>
      </c>
      <c r="AI2532" s="156">
        <v>125325.4205</v>
      </c>
    </row>
    <row r="2533">
      <c r="A2533" s="152">
        <v>1.6088328E9</v>
      </c>
      <c r="B2533" s="152">
        <v>152802.8735</v>
      </c>
      <c r="C2533" s="153">
        <f>IFERROR(__xludf.DUMMYFUNCTION("TO_DATE(INT((A2533/(60*60*24))+""1/1/1970""))"),44189.0)</f>
        <v>44189</v>
      </c>
      <c r="M2533" s="13">
        <v>1.570824E9</v>
      </c>
      <c r="N2533" s="13">
        <v>32787.9715</v>
      </c>
      <c r="P2533" s="152">
        <v>1.5567228E9</v>
      </c>
      <c r="Q2533" s="152">
        <v>167921.6602</v>
      </c>
      <c r="S2533" s="152">
        <v>1.5809148E9</v>
      </c>
      <c r="T2533" s="152">
        <v>9881.9083</v>
      </c>
      <c r="V2533" s="152">
        <v>1.5435036E9</v>
      </c>
      <c r="W2533" s="152">
        <v>92501.8429</v>
      </c>
      <c r="Y2533" s="152">
        <v>1.5390684E9</v>
      </c>
      <c r="Z2533" s="152">
        <v>94861.9173</v>
      </c>
      <c r="AG2533" s="153">
        <f>IFERROR(__xludf.DUMMYFUNCTION("TO_DATE(INT((AH2533/(60*60*24))+""1/1/1970""))"),43865.0)</f>
        <v>43865</v>
      </c>
      <c r="AH2533" s="152">
        <v>1.58084736E9</v>
      </c>
      <c r="AI2533" s="152">
        <v>126230.3785</v>
      </c>
    </row>
    <row r="2534">
      <c r="A2534" s="156">
        <v>1.60916586E9</v>
      </c>
      <c r="B2534" s="156">
        <v>153842.7483</v>
      </c>
      <c r="C2534" s="153">
        <f>IFERROR(__xludf.DUMMYFUNCTION("TO_DATE(INT((A2534/(60*60*24))+""1/1/1970""))"),44193.0)</f>
        <v>44193</v>
      </c>
      <c r="M2534" s="13">
        <v>1.5708384E9</v>
      </c>
      <c r="N2534" s="13">
        <v>32664.1744</v>
      </c>
      <c r="P2534" s="156">
        <v>1.5567408E9</v>
      </c>
      <c r="Q2534" s="156">
        <v>167921.6602</v>
      </c>
      <c r="S2534" s="156">
        <v>1.5809364E9</v>
      </c>
      <c r="T2534" s="156">
        <v>9881.9083</v>
      </c>
      <c r="V2534" s="156">
        <v>1.5435324E9</v>
      </c>
      <c r="W2534" s="156">
        <v>92407.6805</v>
      </c>
      <c r="Y2534" s="156">
        <v>1.539108E9</v>
      </c>
      <c r="Z2534" s="156">
        <v>94861.9173</v>
      </c>
      <c r="AG2534" s="153">
        <f>IFERROR(__xludf.DUMMYFUNCTION("TO_DATE(INT((AH2534/(60*60*24))+""1/1/1970""))"),43865.0)</f>
        <v>43865</v>
      </c>
      <c r="AH2534" s="156">
        <v>1.580860618E9</v>
      </c>
      <c r="AI2534" s="156">
        <v>126324.8908</v>
      </c>
    </row>
    <row r="2535">
      <c r="A2535" s="152">
        <v>1.6091892E9</v>
      </c>
      <c r="B2535" s="152">
        <v>154110.9699</v>
      </c>
      <c r="C2535" s="153">
        <f>IFERROR(__xludf.DUMMYFUNCTION("TO_DATE(INT((A2535/(60*60*24))+""1/1/1970""))"),44193.0)</f>
        <v>44193</v>
      </c>
      <c r="M2535" s="13">
        <v>1.5709248E9</v>
      </c>
      <c r="N2535" s="13">
        <v>32664.1744</v>
      </c>
      <c r="P2535" s="152">
        <v>1.5567696E9</v>
      </c>
      <c r="Q2535" s="152">
        <v>166692.3573</v>
      </c>
      <c r="S2535" s="152">
        <v>1.5810012E9</v>
      </c>
      <c r="T2535" s="152">
        <v>9871.5568</v>
      </c>
      <c r="V2535" s="152">
        <v>1.5435432E9</v>
      </c>
      <c r="W2535" s="152">
        <v>92405.3401</v>
      </c>
      <c r="Y2535" s="152">
        <v>1.539126E9</v>
      </c>
      <c r="Z2535" s="152">
        <v>94861.9173</v>
      </c>
      <c r="AG2535" s="153">
        <f>IFERROR(__xludf.DUMMYFUNCTION("TO_DATE(INT((AH2535/(60*60*24))+""1/1/1970""))"),43866.0)</f>
        <v>43866</v>
      </c>
      <c r="AH2535" s="152">
        <v>1.580863505E9</v>
      </c>
      <c r="AI2535" s="152">
        <v>126324.8908</v>
      </c>
    </row>
    <row r="2536">
      <c r="A2536" s="156">
        <v>1.60925226E9</v>
      </c>
      <c r="B2536" s="156">
        <v>154841.3581</v>
      </c>
      <c r="C2536" s="153">
        <f>IFERROR(__xludf.DUMMYFUNCTION("TO_DATE(INT((A2536/(60*60*24))+""1/1/1970""))"),44194.0)</f>
        <v>44194</v>
      </c>
      <c r="M2536" s="13">
        <v>1.5710112E9</v>
      </c>
      <c r="N2536" s="13">
        <v>32674.3899</v>
      </c>
      <c r="P2536" s="156">
        <v>1.5568092E9</v>
      </c>
      <c r="Q2536" s="156">
        <v>166692.3573</v>
      </c>
      <c r="S2536" s="156">
        <v>1.5810228E9</v>
      </c>
      <c r="T2536" s="156">
        <v>9871.5568</v>
      </c>
      <c r="V2536" s="156">
        <v>1.5435828E9</v>
      </c>
      <c r="W2536" s="156">
        <v>92140.96</v>
      </c>
      <c r="Y2536" s="156">
        <v>1.5391476E9</v>
      </c>
      <c r="Z2536" s="156">
        <v>94773.9537</v>
      </c>
      <c r="AG2536" s="153">
        <f>IFERROR(__xludf.DUMMYFUNCTION("TO_DATE(INT((AH2536/(60*60*24))+""1/1/1970""))"),43866.0)</f>
        <v>43866</v>
      </c>
      <c r="AH2536" s="156">
        <v>1.580881879E9</v>
      </c>
      <c r="AI2536" s="156">
        <v>126324.8908</v>
      </c>
    </row>
    <row r="2537">
      <c r="A2537" s="152">
        <v>1.6092756E9</v>
      </c>
      <c r="B2537" s="152">
        <v>153817.9893</v>
      </c>
      <c r="C2537" s="153">
        <f>IFERROR(__xludf.DUMMYFUNCTION("TO_DATE(INT((A2537/(60*60*24))+""1/1/1970""))"),44194.0)</f>
        <v>44194</v>
      </c>
      <c r="M2537" s="13">
        <v>1.5710616E9</v>
      </c>
      <c r="N2537" s="13">
        <v>32674.3899</v>
      </c>
      <c r="P2537" s="152">
        <v>1.5568272E9</v>
      </c>
      <c r="Q2537" s="152">
        <v>166692.3573</v>
      </c>
      <c r="S2537" s="152">
        <v>1.5810876E9</v>
      </c>
      <c r="T2537" s="152">
        <v>9877.8281</v>
      </c>
      <c r="V2537" s="152">
        <v>1.5436152E9</v>
      </c>
      <c r="W2537" s="152">
        <v>92266.5186</v>
      </c>
      <c r="Y2537" s="152">
        <v>1.5391872E9</v>
      </c>
      <c r="Z2537" s="152">
        <v>94773.9537</v>
      </c>
      <c r="AG2537" s="153">
        <f>IFERROR(__xludf.DUMMYFUNCTION("TO_DATE(INT((AH2537/(60*60*24))+""1/1/1970""))"),43866.0)</f>
        <v>43866</v>
      </c>
      <c r="AH2537" s="152">
        <v>1.580897676E9</v>
      </c>
      <c r="AI2537" s="152">
        <v>126324.8908</v>
      </c>
    </row>
    <row r="2538">
      <c r="A2538" s="156">
        <v>1.60933866E9</v>
      </c>
      <c r="B2538" s="156">
        <v>154247.144</v>
      </c>
      <c r="C2538" s="153">
        <f>IFERROR(__xludf.DUMMYFUNCTION("TO_DATE(INT((A2538/(60*60*24))+""1/1/1970""))"),44195.0)</f>
        <v>44195</v>
      </c>
      <c r="M2538" s="13">
        <v>1.5710832E9</v>
      </c>
      <c r="N2538" s="13">
        <v>32674.3899</v>
      </c>
      <c r="P2538" s="156">
        <v>1.556856E9</v>
      </c>
      <c r="Q2538" s="156">
        <v>166361.627</v>
      </c>
      <c r="S2538" s="156">
        <v>1.5811092E9</v>
      </c>
      <c r="T2538" s="156">
        <v>9877.8281</v>
      </c>
      <c r="V2538" s="156">
        <v>1.5437916E9</v>
      </c>
      <c r="W2538" s="156">
        <v>92906.2741</v>
      </c>
      <c r="Y2538" s="156">
        <v>1.5392124E9</v>
      </c>
      <c r="Z2538" s="156">
        <v>94773.9537</v>
      </c>
      <c r="AG2538" s="153">
        <f>IFERROR(__xludf.DUMMYFUNCTION("TO_DATE(INT((AH2538/(60*60*24))+""1/1/1970""))"),43866.0)</f>
        <v>43866</v>
      </c>
      <c r="AH2538" s="156">
        <v>1.58091348E9</v>
      </c>
      <c r="AI2538" s="156">
        <v>126324.8908</v>
      </c>
    </row>
    <row r="2539">
      <c r="A2539" s="152">
        <v>1.609362E9</v>
      </c>
      <c r="B2539" s="152">
        <v>154036.6931</v>
      </c>
      <c r="C2539" s="153">
        <f>IFERROR(__xludf.DUMMYFUNCTION("TO_DATE(INT((A2539/(60*60*24))+""1/1/1970""))"),44195.0)</f>
        <v>44195</v>
      </c>
      <c r="M2539" s="13">
        <v>1.571148E9</v>
      </c>
      <c r="N2539" s="13">
        <v>32740.405</v>
      </c>
      <c r="P2539" s="152">
        <v>1.5568956E9</v>
      </c>
      <c r="Q2539" s="152">
        <v>166361.627</v>
      </c>
      <c r="S2539" s="152">
        <v>1.58112E9</v>
      </c>
      <c r="T2539" s="152">
        <v>9883.0699</v>
      </c>
      <c r="V2539" s="152">
        <v>1.5438312E9</v>
      </c>
      <c r="W2539" s="152">
        <v>93174.3641</v>
      </c>
      <c r="Y2539" s="152">
        <v>1.5392268E9</v>
      </c>
      <c r="Z2539" s="152">
        <v>94550.6308</v>
      </c>
      <c r="AG2539" s="153">
        <f>IFERROR(__xludf.DUMMYFUNCTION("TO_DATE(INT((AH2539/(60*60*24))+""1/1/1970""))"),43866.0)</f>
        <v>43866</v>
      </c>
      <c r="AH2539" s="152">
        <v>1.58092932E9</v>
      </c>
      <c r="AI2539" s="152">
        <v>126177.6462</v>
      </c>
    </row>
    <row r="2540">
      <c r="A2540" s="156">
        <v>1.60942506E9</v>
      </c>
      <c r="B2540" s="156">
        <v>153960.3531</v>
      </c>
      <c r="C2540" s="153">
        <f>IFERROR(__xludf.DUMMYFUNCTION("TO_DATE(INT((A2540/(60*60*24))+""1/1/1970""))"),44196.0)</f>
        <v>44196</v>
      </c>
      <c r="M2540" s="13">
        <v>1.5711696E9</v>
      </c>
      <c r="N2540" s="13">
        <v>32740.405</v>
      </c>
      <c r="P2540" s="156">
        <v>1.5569136E9</v>
      </c>
      <c r="Q2540" s="156">
        <v>166361.627</v>
      </c>
      <c r="S2540" s="156">
        <v>1.5812928E9</v>
      </c>
      <c r="T2540" s="156">
        <v>9883.6953</v>
      </c>
      <c r="V2540" s="156">
        <v>1.5438708E9</v>
      </c>
      <c r="W2540" s="156">
        <v>92796.3694</v>
      </c>
      <c r="Y2540" s="156">
        <v>1.5392664E9</v>
      </c>
      <c r="Z2540" s="156">
        <v>94550.6308</v>
      </c>
      <c r="AG2540" s="153">
        <f>IFERROR(__xludf.DUMMYFUNCTION("TO_DATE(INT((AH2540/(60*60*24))+""1/1/1970""))"),43866.0)</f>
        <v>43866</v>
      </c>
      <c r="AH2540" s="156">
        <v>1.580945124E9</v>
      </c>
      <c r="AI2540" s="156">
        <v>125993.5885</v>
      </c>
    </row>
    <row r="2541">
      <c r="A2541" s="152">
        <v>1.6094484E9</v>
      </c>
      <c r="B2541" s="152">
        <v>154816.5992</v>
      </c>
      <c r="C2541" s="153">
        <f>IFERROR(__xludf.DUMMYFUNCTION("TO_DATE(INT((A2541/(60*60*24))+""1/1/1970""))"),44196.0)</f>
        <v>44196</v>
      </c>
      <c r="M2541" s="13">
        <v>1.5712344E9</v>
      </c>
      <c r="N2541" s="13">
        <v>32669.2445</v>
      </c>
      <c r="P2541" s="152">
        <v>1.5569424E9</v>
      </c>
      <c r="Q2541" s="152">
        <v>167944.9928</v>
      </c>
      <c r="S2541" s="152">
        <v>1.5813468E9</v>
      </c>
      <c r="T2541" s="152">
        <v>9883.6953</v>
      </c>
      <c r="V2541" s="152">
        <v>1.543878E9</v>
      </c>
      <c r="W2541" s="152">
        <v>92833.395</v>
      </c>
      <c r="Y2541" s="152">
        <v>1.5392988E9</v>
      </c>
      <c r="Z2541" s="152">
        <v>94550.6308</v>
      </c>
      <c r="AG2541" s="153">
        <f>IFERROR(__xludf.DUMMYFUNCTION("TO_DATE(INT((AH2541/(60*60*24))+""1/1/1970""))"),43866.0)</f>
        <v>43866</v>
      </c>
      <c r="AH2541" s="152">
        <v>1.580947196E9</v>
      </c>
      <c r="AI2541" s="152">
        <v>125993.5885</v>
      </c>
    </row>
    <row r="2542">
      <c r="A2542" s="152"/>
      <c r="B2542" s="152"/>
      <c r="M2542" s="13">
        <v>1.571256E9</v>
      </c>
      <c r="N2542" s="13">
        <v>32669.2445</v>
      </c>
      <c r="P2542" s="156">
        <v>1.5571512E9</v>
      </c>
      <c r="Q2542" s="156">
        <v>167944.9928</v>
      </c>
      <c r="S2542" s="156">
        <v>1.5813684E9</v>
      </c>
      <c r="T2542" s="156">
        <v>9883.6953</v>
      </c>
      <c r="V2542" s="156">
        <v>1.5439104E9</v>
      </c>
      <c r="W2542" s="156">
        <v>93133.5647</v>
      </c>
      <c r="Y2542" s="156">
        <v>1.539306E9</v>
      </c>
      <c r="Z2542" s="156">
        <v>94080.6375</v>
      </c>
      <c r="AG2542" s="153">
        <f>IFERROR(__xludf.DUMMYFUNCTION("TO_DATE(INT((AH2542/(60*60*24))+""1/1/1970""))"),43867.0)</f>
        <v>43867</v>
      </c>
      <c r="AH2542" s="156">
        <v>1.580962241E9</v>
      </c>
      <c r="AI2542" s="156">
        <v>125993.5885</v>
      </c>
    </row>
    <row r="2543">
      <c r="A2543" s="152"/>
      <c r="B2543" s="152"/>
      <c r="M2543" s="13">
        <v>1.5713208E9</v>
      </c>
      <c r="N2543" s="13">
        <v>32626.0078</v>
      </c>
      <c r="P2543" s="152">
        <v>1.5571728E9</v>
      </c>
      <c r="Q2543" s="152">
        <v>167944.9928</v>
      </c>
      <c r="S2543" s="152">
        <v>1.5814332E9</v>
      </c>
      <c r="T2543" s="152">
        <v>9876.3371</v>
      </c>
      <c r="V2543" s="152">
        <v>1.54395E9</v>
      </c>
      <c r="W2543" s="152">
        <v>92655.777</v>
      </c>
      <c r="Y2543" s="152">
        <v>1.5393456E9</v>
      </c>
      <c r="Z2543" s="152">
        <v>94080.6375</v>
      </c>
      <c r="AG2543" s="153">
        <f>IFERROR(__xludf.DUMMYFUNCTION("TO_DATE(INT((AH2543/(60*60*24))+""1/1/1970""))"),43867.0)</f>
        <v>43867</v>
      </c>
      <c r="AH2543" s="152">
        <v>1.580978473E9</v>
      </c>
      <c r="AI2543" s="152">
        <v>125993.5885</v>
      </c>
    </row>
    <row r="2544">
      <c r="A2544" s="152"/>
      <c r="B2544" s="152"/>
      <c r="M2544" s="13">
        <v>1.5713424E9</v>
      </c>
      <c r="N2544" s="13">
        <v>32626.0078</v>
      </c>
      <c r="P2544" s="156">
        <v>1.5572016E9</v>
      </c>
      <c r="Q2544" s="156">
        <v>167285.3212</v>
      </c>
      <c r="S2544" s="156">
        <v>1.5814548E9</v>
      </c>
      <c r="T2544" s="156">
        <v>9876.3371</v>
      </c>
      <c r="V2544" s="156">
        <v>1.5439644E9</v>
      </c>
      <c r="W2544" s="156">
        <v>92632.8658</v>
      </c>
      <c r="Y2544" s="156">
        <v>1.539378E9</v>
      </c>
      <c r="Z2544" s="156">
        <v>94080.6375</v>
      </c>
      <c r="AG2544" s="153">
        <f>IFERROR(__xludf.DUMMYFUNCTION("TO_DATE(INT((AH2544/(60*60*24))+""1/1/1970""))"),43867.0)</f>
        <v>43867</v>
      </c>
      <c r="AH2544" s="156">
        <v>1.580994368E9</v>
      </c>
      <c r="AI2544" s="156">
        <v>125993.5885</v>
      </c>
    </row>
    <row r="2545">
      <c r="A2545" s="152"/>
      <c r="B2545" s="152"/>
      <c r="M2545" s="13">
        <v>1.5714072E9</v>
      </c>
      <c r="N2545" s="13">
        <v>32535.5556</v>
      </c>
      <c r="P2545" s="152">
        <v>1.5572412E9</v>
      </c>
      <c r="Q2545" s="152">
        <v>167285.3212</v>
      </c>
      <c r="S2545" s="152">
        <v>1.5815196E9</v>
      </c>
      <c r="T2545" s="152">
        <v>9870.3635</v>
      </c>
      <c r="V2545" s="152">
        <v>1.5439896E9</v>
      </c>
      <c r="W2545" s="152">
        <v>92050.4609</v>
      </c>
      <c r="Y2545" s="152">
        <v>1.5393888E9</v>
      </c>
      <c r="Z2545" s="152">
        <v>93834.4887</v>
      </c>
      <c r="AG2545" s="153">
        <f>IFERROR(__xludf.DUMMYFUNCTION("TO_DATE(INT((AH2545/(60*60*24))+""1/1/1970""))"),43867.0)</f>
        <v>43867</v>
      </c>
      <c r="AH2545" s="152">
        <v>1.581010189E9</v>
      </c>
      <c r="AI2545" s="152">
        <v>126340.6941</v>
      </c>
    </row>
    <row r="2546">
      <c r="A2546" s="152"/>
      <c r="B2546" s="152"/>
      <c r="M2546" s="13">
        <v>1.5714288E9</v>
      </c>
      <c r="N2546" s="13">
        <v>32535.5556</v>
      </c>
      <c r="P2546" s="156">
        <v>1.5572592E9</v>
      </c>
      <c r="Q2546" s="156">
        <v>167285.3212</v>
      </c>
      <c r="S2546" s="156">
        <v>1.5815412E9</v>
      </c>
      <c r="T2546" s="156">
        <v>9870.3635</v>
      </c>
      <c r="V2546" s="156">
        <v>1.5440292E9</v>
      </c>
      <c r="W2546" s="156">
        <v>91717.2835</v>
      </c>
      <c r="Y2546" s="156">
        <v>1.5395544E9</v>
      </c>
      <c r="Z2546" s="156">
        <v>93834.4887</v>
      </c>
      <c r="AG2546" s="153">
        <f>IFERROR(__xludf.DUMMYFUNCTION("TO_DATE(INT((AH2546/(60*60*24))+""1/1/1970""))"),43867.0)</f>
        <v>43867</v>
      </c>
      <c r="AH2546" s="156">
        <v>1.581026083E9</v>
      </c>
      <c r="AI2546" s="156">
        <v>126544.8314</v>
      </c>
    </row>
    <row r="2547">
      <c r="A2547" s="152"/>
      <c r="B2547" s="152"/>
      <c r="M2547" s="13">
        <v>1.5714432E9</v>
      </c>
      <c r="N2547" s="13">
        <v>32520.5861</v>
      </c>
      <c r="P2547" s="152">
        <v>1.557288E9</v>
      </c>
      <c r="Q2547" s="152">
        <v>164517.0765</v>
      </c>
      <c r="S2547" s="152">
        <v>1.581606E9</v>
      </c>
      <c r="T2547" s="152">
        <v>9863.3055</v>
      </c>
      <c r="V2547" s="152">
        <v>1.5440508E9</v>
      </c>
      <c r="W2547" s="152">
        <v>91769.7325</v>
      </c>
      <c r="Y2547" s="152">
        <v>1.539558E9</v>
      </c>
      <c r="Z2547" s="152">
        <v>93834.4887</v>
      </c>
      <c r="AG2547" s="153">
        <f>IFERROR(__xludf.DUMMYFUNCTION("TO_DATE(INT((AH2547/(60*60*24))+""1/1/1970""))"),43867.0)</f>
        <v>43867</v>
      </c>
      <c r="AH2547" s="152">
        <v>1.581033518E9</v>
      </c>
      <c r="AI2547" s="152">
        <v>126544.8314</v>
      </c>
    </row>
    <row r="2548">
      <c r="A2548" s="152"/>
      <c r="B2548" s="152"/>
      <c r="M2548" s="13">
        <v>1.5715296E9</v>
      </c>
      <c r="N2548" s="13">
        <v>32520.5861</v>
      </c>
      <c r="P2548" s="156">
        <v>1.5573276E9</v>
      </c>
      <c r="Q2548" s="156">
        <v>164517.0765</v>
      </c>
      <c r="S2548" s="156">
        <v>1.5816276E9</v>
      </c>
      <c r="T2548" s="156">
        <v>9863.3055</v>
      </c>
      <c r="V2548" s="156">
        <v>1.5440688E9</v>
      </c>
      <c r="W2548" s="156">
        <v>91156.8287</v>
      </c>
      <c r="Y2548" s="156">
        <v>1.539594E9</v>
      </c>
      <c r="Z2548" s="156">
        <v>93759.5915</v>
      </c>
      <c r="AG2548" s="153">
        <f>IFERROR(__xludf.DUMMYFUNCTION("TO_DATE(INT((AH2548/(60*60*24))+""1/1/1970""))"),43868.0)</f>
        <v>43868</v>
      </c>
      <c r="AH2548" s="156">
        <v>1.581044238E9</v>
      </c>
      <c r="AI2548" s="156">
        <v>126544.8314</v>
      </c>
    </row>
    <row r="2549">
      <c r="A2549" s="152"/>
      <c r="B2549" s="152"/>
      <c r="M2549" s="13">
        <v>1.571616E9</v>
      </c>
      <c r="N2549" s="13">
        <v>32533.1273</v>
      </c>
      <c r="P2549" s="152">
        <v>1.5573456E9</v>
      </c>
      <c r="Q2549" s="152">
        <v>164517.0765</v>
      </c>
      <c r="S2549" s="152">
        <v>1.5816924E9</v>
      </c>
      <c r="T2549" s="152">
        <v>9851.2865</v>
      </c>
      <c r="V2549" s="152">
        <v>1.5441084E9</v>
      </c>
      <c r="W2549" s="152">
        <v>91173.3226</v>
      </c>
      <c r="Y2549" s="152">
        <v>1.5396336E9</v>
      </c>
      <c r="Z2549" s="152">
        <v>93759.5915</v>
      </c>
      <c r="AG2549" s="153">
        <f>IFERROR(__xludf.DUMMYFUNCTION("TO_DATE(INT((AH2549/(60*60*24))+""1/1/1970""))"),43868.0)</f>
        <v>43868</v>
      </c>
      <c r="AH2549" s="152">
        <v>1.581060146E9</v>
      </c>
      <c r="AI2549" s="152">
        <v>126544.8314</v>
      </c>
    </row>
    <row r="2550">
      <c r="A2550" s="152"/>
      <c r="B2550" s="152"/>
      <c r="M2550" s="13">
        <v>1.5716664E9</v>
      </c>
      <c r="N2550" s="13">
        <v>32533.1273</v>
      </c>
      <c r="P2550" s="156">
        <v>1.5573744E9</v>
      </c>
      <c r="Q2550" s="156">
        <v>164260.3528</v>
      </c>
      <c r="S2550" s="156">
        <v>1.581714E9</v>
      </c>
      <c r="T2550" s="156">
        <v>9851.2865</v>
      </c>
      <c r="V2550" s="156">
        <v>1.5441372E9</v>
      </c>
      <c r="W2550" s="156">
        <v>91254.5589</v>
      </c>
      <c r="Y2550" s="156">
        <v>1.5396444E9</v>
      </c>
      <c r="Z2550" s="156">
        <v>93759.5915</v>
      </c>
      <c r="AG2550" s="153">
        <f>IFERROR(__xludf.DUMMYFUNCTION("TO_DATE(INT((AH2550/(60*60*24))+""1/1/1970""))"),43868.0)</f>
        <v>43868</v>
      </c>
      <c r="AH2550" s="156">
        <v>1.581075939E9</v>
      </c>
      <c r="AI2550" s="156">
        <v>126544.8314</v>
      </c>
    </row>
    <row r="2551">
      <c r="A2551" s="152"/>
      <c r="B2551" s="152"/>
      <c r="M2551" s="13">
        <v>1.571688E9</v>
      </c>
      <c r="N2551" s="13">
        <v>32533.1273</v>
      </c>
      <c r="P2551" s="152">
        <v>1.557414E9</v>
      </c>
      <c r="Q2551" s="152">
        <v>164260.3528</v>
      </c>
      <c r="S2551" s="152">
        <v>1.5817248E9</v>
      </c>
      <c r="T2551" s="152">
        <v>9847.2598</v>
      </c>
      <c r="V2551" s="152">
        <v>1.544148E9</v>
      </c>
      <c r="W2551" s="152">
        <v>91186.9813</v>
      </c>
      <c r="Y2551" s="152">
        <v>1.5396732E9</v>
      </c>
      <c r="Z2551" s="152">
        <v>94023.5537</v>
      </c>
      <c r="AG2551" s="153">
        <f>IFERROR(__xludf.DUMMYFUNCTION("TO_DATE(INT((AH2551/(60*60*24))+""1/1/1970""))"),43868.0)</f>
        <v>43868</v>
      </c>
      <c r="AH2551" s="152">
        <v>1.58109174E9</v>
      </c>
      <c r="AI2551" s="152">
        <v>127518.0399</v>
      </c>
    </row>
    <row r="2552">
      <c r="A2552" s="152"/>
      <c r="B2552" s="152"/>
      <c r="M2552" s="13">
        <v>1.5717528E9</v>
      </c>
      <c r="N2552" s="13">
        <v>32599.4265</v>
      </c>
      <c r="P2552" s="156">
        <v>1.557432E9</v>
      </c>
      <c r="Q2552" s="156">
        <v>164260.3528</v>
      </c>
      <c r="S2552" s="156">
        <v>1.5818976E9</v>
      </c>
      <c r="T2552" s="156">
        <v>9846.2106</v>
      </c>
      <c r="V2552" s="156">
        <v>1.5441876E9</v>
      </c>
      <c r="W2552" s="156">
        <v>91268.9507</v>
      </c>
      <c r="Y2552" s="156">
        <v>1.5397128E9</v>
      </c>
      <c r="Z2552" s="156">
        <v>94023.5537</v>
      </c>
      <c r="AG2552" s="153">
        <f>IFERROR(__xludf.DUMMYFUNCTION("TO_DATE(INT((AH2552/(60*60*24))+""1/1/1970""))"),43868.0)</f>
        <v>43868</v>
      </c>
      <c r="AH2552" s="156">
        <v>1.58110758E9</v>
      </c>
      <c r="AI2552" s="156">
        <v>127742.3593</v>
      </c>
    </row>
    <row r="2553">
      <c r="A2553" s="152"/>
      <c r="B2553" s="152"/>
      <c r="M2553" s="13">
        <v>1.5717744E9</v>
      </c>
      <c r="N2553" s="13">
        <v>32599.4265</v>
      </c>
      <c r="P2553" s="152">
        <v>1.5574608E9</v>
      </c>
      <c r="Q2553" s="152">
        <v>163777.2958</v>
      </c>
      <c r="S2553" s="152">
        <v>1.581984E9</v>
      </c>
      <c r="T2553" s="152">
        <v>9852.367</v>
      </c>
      <c r="V2553" s="152">
        <v>1.54422E9</v>
      </c>
      <c r="W2553" s="152">
        <v>91260.8628</v>
      </c>
      <c r="Y2553" s="152">
        <v>1.5397308E9</v>
      </c>
      <c r="Z2553" s="152">
        <v>94023.5537</v>
      </c>
      <c r="AG2553" s="153">
        <f>IFERROR(__xludf.DUMMYFUNCTION("TO_DATE(INT((AH2553/(60*60*24))+""1/1/1970""))"),43868.0)</f>
        <v>43868</v>
      </c>
      <c r="AH2553" s="152">
        <v>1.581119815E9</v>
      </c>
      <c r="AI2553" s="152">
        <v>127628.4108</v>
      </c>
    </row>
    <row r="2554">
      <c r="A2554" s="152"/>
      <c r="B2554" s="152"/>
      <c r="M2554" s="13">
        <v>1.5718392E9</v>
      </c>
      <c r="N2554" s="13">
        <v>32527.2284</v>
      </c>
      <c r="P2554" s="156">
        <v>1.5575004E9</v>
      </c>
      <c r="Q2554" s="156">
        <v>163777.2958</v>
      </c>
      <c r="S2554" s="156">
        <v>1.582038E9</v>
      </c>
      <c r="T2554" s="156">
        <v>9852.367</v>
      </c>
      <c r="V2554" s="156">
        <v>1.5443964E9</v>
      </c>
      <c r="W2554" s="156">
        <v>91260.1216</v>
      </c>
      <c r="Y2554" s="156">
        <v>1.5397524E9</v>
      </c>
      <c r="Z2554" s="156">
        <v>93970.1135</v>
      </c>
      <c r="AG2554" s="153">
        <f>IFERROR(__xludf.DUMMYFUNCTION("TO_DATE(INT((AH2554/(60*60*24))+""1/1/1970""))"),43869.0)</f>
        <v>43869</v>
      </c>
      <c r="AH2554" s="156">
        <v>1.58112399E9</v>
      </c>
      <c r="AI2554" s="156">
        <v>127628.4108</v>
      </c>
    </row>
    <row r="2555">
      <c r="A2555" s="152"/>
      <c r="B2555" s="152"/>
      <c r="M2555" s="13">
        <v>1.5718608E9</v>
      </c>
      <c r="N2555" s="13">
        <v>32527.2284</v>
      </c>
      <c r="P2555" s="152">
        <v>1.5575184E9</v>
      </c>
      <c r="Q2555" s="152">
        <v>163777.2958</v>
      </c>
      <c r="S2555" s="152">
        <v>1.5820596E9</v>
      </c>
      <c r="T2555" s="152">
        <v>9852.367</v>
      </c>
      <c r="V2555" s="152">
        <v>1.544436E9</v>
      </c>
      <c r="W2555" s="152">
        <v>91252.6096</v>
      </c>
      <c r="Y2555" s="152">
        <v>1.539792E9</v>
      </c>
      <c r="Z2555" s="152">
        <v>93970.1135</v>
      </c>
      <c r="AG2555" s="153">
        <f>IFERROR(__xludf.DUMMYFUNCTION("TO_DATE(INT((AH2555/(60*60*24))+""1/1/1970""))"),43869.0)</f>
        <v>43869</v>
      </c>
      <c r="AH2555" s="152">
        <v>1.581141679E9</v>
      </c>
      <c r="AI2555" s="152">
        <v>127628.4108</v>
      </c>
    </row>
    <row r="2556">
      <c r="A2556" s="152"/>
      <c r="B2556" s="152"/>
      <c r="M2556" s="13">
        <v>1.5719256E9</v>
      </c>
      <c r="N2556" s="13">
        <v>32399.6987</v>
      </c>
      <c r="P2556" s="156">
        <v>1.5575472E9</v>
      </c>
      <c r="Q2556" s="156">
        <v>164545.6894</v>
      </c>
      <c r="S2556" s="156">
        <v>1.5821244E9</v>
      </c>
      <c r="T2556" s="156">
        <v>9850.8225</v>
      </c>
      <c r="V2556" s="156">
        <v>1.5444756E9</v>
      </c>
      <c r="W2556" s="156">
        <v>91227.3996</v>
      </c>
      <c r="Y2556" s="156">
        <v>1.5398172E9</v>
      </c>
      <c r="Z2556" s="156">
        <v>93970.1135</v>
      </c>
      <c r="AG2556" s="153">
        <f>IFERROR(__xludf.DUMMYFUNCTION("TO_DATE(INT((AH2556/(60*60*24))+""1/1/1970""))"),43869.0)</f>
        <v>43869</v>
      </c>
      <c r="AH2556" s="156">
        <v>1.581157606E9</v>
      </c>
      <c r="AI2556" s="156">
        <v>127628.4108</v>
      </c>
    </row>
    <row r="2557">
      <c r="A2557" s="152"/>
      <c r="B2557" s="152"/>
      <c r="M2557" s="13">
        <v>1.5719472E9</v>
      </c>
      <c r="N2557" s="13">
        <v>32399.6987</v>
      </c>
      <c r="P2557" s="152">
        <v>1.557756E9</v>
      </c>
      <c r="Q2557" s="152">
        <v>164545.6894</v>
      </c>
      <c r="S2557" s="152">
        <v>1.582146E9</v>
      </c>
      <c r="T2557" s="152">
        <v>9850.8225</v>
      </c>
      <c r="V2557" s="152">
        <v>1.5444828E9</v>
      </c>
      <c r="W2557" s="152">
        <v>91230.9835</v>
      </c>
      <c r="Y2557" s="152">
        <v>1.5398316E9</v>
      </c>
      <c r="Z2557" s="152">
        <v>93364.053</v>
      </c>
      <c r="AG2557" s="153">
        <f>IFERROR(__xludf.DUMMYFUNCTION("TO_DATE(INT((AH2557/(60*60*24))+""1/1/1970""))"),43869.0)</f>
        <v>43869</v>
      </c>
      <c r="AH2557" s="152">
        <v>1.581173518E9</v>
      </c>
      <c r="AI2557" s="152">
        <v>127628.4108</v>
      </c>
    </row>
    <row r="2558">
      <c r="A2558" s="152"/>
      <c r="B2558" s="152"/>
      <c r="M2558" s="13">
        <v>1.572012E9</v>
      </c>
      <c r="N2558" s="13">
        <v>32450.8559</v>
      </c>
      <c r="P2558" s="156">
        <v>1.5577776E9</v>
      </c>
      <c r="Q2558" s="156">
        <v>164545.6894</v>
      </c>
      <c r="S2558" s="156">
        <v>1.5822108E9</v>
      </c>
      <c r="T2558" s="156">
        <v>9867.6757</v>
      </c>
      <c r="V2558" s="156">
        <v>1.5445152E9</v>
      </c>
      <c r="W2558" s="156">
        <v>91230.3599</v>
      </c>
      <c r="Y2558" s="156">
        <v>1.5398712E9</v>
      </c>
      <c r="Z2558" s="156">
        <v>93364.053</v>
      </c>
      <c r="AG2558" s="153">
        <f>IFERROR(__xludf.DUMMYFUNCTION("TO_DATE(INT((AH2558/(60*60*24))+""1/1/1970""))"),43869.0)</f>
        <v>43869</v>
      </c>
      <c r="AH2558" s="156">
        <v>1.581189946E9</v>
      </c>
      <c r="AI2558" s="156">
        <v>127628.4108</v>
      </c>
    </row>
    <row r="2559">
      <c r="A2559" s="152"/>
      <c r="B2559" s="152"/>
      <c r="M2559" s="13">
        <v>1.5720336E9</v>
      </c>
      <c r="N2559" s="13">
        <v>32450.8559</v>
      </c>
      <c r="P2559" s="152">
        <v>1.5578064E9</v>
      </c>
      <c r="Q2559" s="152">
        <v>160475.3482</v>
      </c>
      <c r="S2559" s="152">
        <v>1.5822324E9</v>
      </c>
      <c r="T2559" s="152">
        <v>9867.6757</v>
      </c>
      <c r="V2559" s="152">
        <v>1.5445548E9</v>
      </c>
      <c r="W2559" s="152">
        <v>91244.8351</v>
      </c>
      <c r="Y2559" s="152">
        <v>1.5399036E9</v>
      </c>
      <c r="Z2559" s="152">
        <v>93364.053</v>
      </c>
      <c r="AG2559" s="153">
        <f>IFERROR(__xludf.DUMMYFUNCTION("TO_DATE(INT((AH2559/(60*60*24))+""1/1/1970""))"),43869.0)</f>
        <v>43869</v>
      </c>
      <c r="AH2559" s="152">
        <v>1.581205835E9</v>
      </c>
      <c r="AI2559" s="152">
        <v>127628.4108</v>
      </c>
    </row>
    <row r="2560">
      <c r="A2560" s="152"/>
      <c r="B2560" s="152"/>
      <c r="M2560" s="13">
        <v>1.572048E9</v>
      </c>
      <c r="N2560" s="13">
        <v>32455.2537</v>
      </c>
      <c r="P2560" s="156">
        <v>1.557846E9</v>
      </c>
      <c r="Q2560" s="156">
        <v>160475.3482</v>
      </c>
      <c r="S2560" s="156">
        <v>1.5822972E9</v>
      </c>
      <c r="T2560" s="156">
        <v>9887.7763</v>
      </c>
      <c r="V2560" s="156">
        <v>1.5445692E9</v>
      </c>
      <c r="W2560" s="156">
        <v>91242.4021</v>
      </c>
      <c r="Y2560" s="156">
        <v>1.5399108E9</v>
      </c>
      <c r="Z2560" s="156">
        <v>92980.6601</v>
      </c>
      <c r="AG2560" s="153">
        <f>IFERROR(__xludf.DUMMYFUNCTION("TO_DATE(INT((AH2560/(60*60*24))+""1/1/1970""))"),43869.0)</f>
        <v>43869</v>
      </c>
      <c r="AH2560" s="156">
        <v>1.581206386E9</v>
      </c>
      <c r="AI2560" s="156">
        <v>127628.4108</v>
      </c>
    </row>
    <row r="2561">
      <c r="A2561" s="152"/>
      <c r="B2561" s="152"/>
      <c r="M2561" s="13">
        <v>1.5721344E9</v>
      </c>
      <c r="N2561" s="13">
        <v>32455.2537</v>
      </c>
      <c r="P2561" s="152">
        <v>1.557864E9</v>
      </c>
      <c r="Q2561" s="152">
        <v>160475.3482</v>
      </c>
      <c r="S2561" s="152">
        <v>1.5823188E9</v>
      </c>
      <c r="T2561" s="152">
        <v>9887.7763</v>
      </c>
      <c r="V2561" s="152">
        <v>1.5445944E9</v>
      </c>
      <c r="W2561" s="152">
        <v>91234.1489</v>
      </c>
      <c r="Y2561" s="152">
        <v>1.5399504E9</v>
      </c>
      <c r="Z2561" s="152">
        <v>92980.6601</v>
      </c>
      <c r="AG2561" s="153">
        <f>IFERROR(__xludf.DUMMYFUNCTION("TO_DATE(INT((AH2561/(60*60*24))+""1/1/1970""))"),43870.0)</f>
        <v>43870</v>
      </c>
      <c r="AH2561" s="152">
        <v>1.581221807E9</v>
      </c>
      <c r="AI2561" s="152">
        <v>127628.4108</v>
      </c>
    </row>
    <row r="2562">
      <c r="A2562" s="152"/>
      <c r="B2562" s="152"/>
      <c r="M2562" s="13">
        <v>1.5722208E9</v>
      </c>
      <c r="N2562" s="13">
        <v>32439.2753</v>
      </c>
      <c r="P2562" s="156">
        <v>1.5578928E9</v>
      </c>
      <c r="Q2562" s="156">
        <v>161894.6082</v>
      </c>
      <c r="S2562" s="156">
        <v>1.5823296E9</v>
      </c>
      <c r="T2562" s="156">
        <v>9884.2608</v>
      </c>
      <c r="V2562" s="156">
        <v>1.544634E9</v>
      </c>
      <c r="W2562" s="156">
        <v>91240.7308</v>
      </c>
      <c r="Y2562" s="156">
        <v>1.5399828E9</v>
      </c>
      <c r="Z2562" s="156">
        <v>92980.6601</v>
      </c>
      <c r="AG2562" s="153">
        <f>IFERROR(__xludf.DUMMYFUNCTION("TO_DATE(INT((AH2562/(60*60*24))+""1/1/1970""))"),43870.0)</f>
        <v>43870</v>
      </c>
      <c r="AH2562" s="156">
        <v>1.581239798E9</v>
      </c>
      <c r="AI2562" s="156">
        <v>127628.4108</v>
      </c>
    </row>
    <row r="2563">
      <c r="A2563" s="152"/>
      <c r="B2563" s="152"/>
      <c r="M2563" s="13">
        <v>1.5722712E9</v>
      </c>
      <c r="N2563" s="13">
        <v>32439.2753</v>
      </c>
      <c r="P2563" s="152">
        <v>1.5579324E9</v>
      </c>
      <c r="Q2563" s="152">
        <v>161894.6082</v>
      </c>
      <c r="S2563" s="152">
        <v>1.5825024E9</v>
      </c>
      <c r="T2563" s="152">
        <v>9888.525</v>
      </c>
      <c r="V2563" s="152">
        <v>1.5446556E9</v>
      </c>
      <c r="W2563" s="152">
        <v>91246.5865</v>
      </c>
      <c r="Y2563" s="152">
        <v>1.5399936E9</v>
      </c>
      <c r="Z2563" s="152">
        <v>93468.5043</v>
      </c>
      <c r="AG2563" s="153">
        <f>IFERROR(__xludf.DUMMYFUNCTION("TO_DATE(INT((AH2563/(60*60*24))+""1/1/1970""))"),43870.0)</f>
        <v>43870</v>
      </c>
      <c r="AH2563" s="152">
        <v>1.581256342E9</v>
      </c>
      <c r="AI2563" s="152">
        <v>127628.4108</v>
      </c>
    </row>
    <row r="2564">
      <c r="A2564" s="152"/>
      <c r="B2564" s="152"/>
      <c r="M2564" s="13">
        <v>1.5722928E9</v>
      </c>
      <c r="N2564" s="13">
        <v>32439.2753</v>
      </c>
      <c r="P2564" s="156">
        <v>1.5579504E9</v>
      </c>
      <c r="Q2564" s="156">
        <v>161894.6082</v>
      </c>
      <c r="S2564" s="156">
        <v>1.5825564E9</v>
      </c>
      <c r="T2564" s="156">
        <v>9888.525</v>
      </c>
      <c r="V2564" s="156">
        <v>1.5446736E9</v>
      </c>
      <c r="W2564" s="156">
        <v>91243.5061</v>
      </c>
      <c r="Y2564" s="156">
        <v>1.5401592E9</v>
      </c>
      <c r="Z2564" s="156">
        <v>93468.5043</v>
      </c>
      <c r="AG2564" s="153">
        <f>IFERROR(__xludf.DUMMYFUNCTION("TO_DATE(INT((AH2564/(60*60*24))+""1/1/1970""))"),43870.0)</f>
        <v>43870</v>
      </c>
      <c r="AH2564" s="156">
        <v>1.581272195E9</v>
      </c>
      <c r="AI2564" s="156">
        <v>127628.4108</v>
      </c>
    </row>
    <row r="2565">
      <c r="A2565" s="152"/>
      <c r="B2565" s="152"/>
      <c r="M2565" s="13">
        <v>1.5723576E9</v>
      </c>
      <c r="N2565" s="13">
        <v>32334.989</v>
      </c>
      <c r="P2565" s="152">
        <v>1.5579792E9</v>
      </c>
      <c r="Q2565" s="152">
        <v>162849.725</v>
      </c>
      <c r="S2565" s="152">
        <v>1.582578E9</v>
      </c>
      <c r="T2565" s="152">
        <v>9888.525</v>
      </c>
      <c r="V2565" s="152">
        <v>1.5447132E9</v>
      </c>
      <c r="W2565" s="152">
        <v>91237.3601</v>
      </c>
      <c r="Y2565" s="152">
        <v>1.5401628E9</v>
      </c>
      <c r="Z2565" s="152">
        <v>93468.5043</v>
      </c>
      <c r="AG2565" s="153">
        <f>IFERROR(__xludf.DUMMYFUNCTION("TO_DATE(INT((AH2565/(60*60*24))+""1/1/1970""))"),43870.0)</f>
        <v>43870</v>
      </c>
      <c r="AH2565" s="152">
        <v>1.581288754E9</v>
      </c>
      <c r="AI2565" s="152">
        <v>127628.4108</v>
      </c>
    </row>
    <row r="2566">
      <c r="A2566" s="152"/>
      <c r="B2566" s="152"/>
      <c r="M2566" s="13">
        <v>1.5723792E9</v>
      </c>
      <c r="N2566" s="13">
        <v>32334.989</v>
      </c>
      <c r="P2566" s="156">
        <v>1.5580188E9</v>
      </c>
      <c r="Q2566" s="156">
        <v>162849.725</v>
      </c>
      <c r="S2566" s="156">
        <v>1.5826428E9</v>
      </c>
      <c r="T2566" s="156">
        <v>9886.3097</v>
      </c>
      <c r="V2566" s="156">
        <v>1.544742E9</v>
      </c>
      <c r="W2566" s="156">
        <v>91236.6202</v>
      </c>
      <c r="Y2566" s="156">
        <v>1.5401988E9</v>
      </c>
      <c r="Z2566" s="156">
        <v>93437.7357</v>
      </c>
      <c r="AG2566" s="153">
        <f>IFERROR(__xludf.DUMMYFUNCTION("TO_DATE(INT((AH2566/(60*60*24))+""1/1/1970""))"),43870.0)</f>
        <v>43870</v>
      </c>
      <c r="AH2566" s="156">
        <v>1.581292467E9</v>
      </c>
      <c r="AI2566" s="156">
        <v>127628.4108</v>
      </c>
    </row>
    <row r="2567">
      <c r="A2567" s="152"/>
      <c r="B2567" s="152"/>
      <c r="M2567" s="13">
        <v>1.572444E9</v>
      </c>
      <c r="N2567" s="13">
        <v>32384.8688</v>
      </c>
      <c r="P2567" s="152">
        <v>1.5580368E9</v>
      </c>
      <c r="Q2567" s="152">
        <v>162849.725</v>
      </c>
      <c r="S2567" s="152">
        <v>1.5826644E9</v>
      </c>
      <c r="T2567" s="152">
        <v>9886.3097</v>
      </c>
      <c r="V2567" s="152">
        <v>1.5447528E9</v>
      </c>
      <c r="W2567" s="152">
        <v>91240.7146</v>
      </c>
      <c r="Y2567" s="152">
        <v>1.5402384E9</v>
      </c>
      <c r="Z2567" s="152">
        <v>93437.7357</v>
      </c>
      <c r="AG2567" s="153">
        <f>IFERROR(__xludf.DUMMYFUNCTION("TO_DATE(INT((AH2567/(60*60*24))+""1/1/1970""))"),43871.0)</f>
        <v>43871</v>
      </c>
      <c r="AH2567" s="152">
        <v>1.581304695E9</v>
      </c>
      <c r="AI2567" s="152">
        <v>127628.4108</v>
      </c>
    </row>
    <row r="2568">
      <c r="A2568" s="152"/>
      <c r="B2568" s="152"/>
      <c r="M2568" s="13">
        <v>1.5724656E9</v>
      </c>
      <c r="N2568" s="13">
        <v>32384.8688</v>
      </c>
      <c r="P2568" s="156">
        <v>1.5580656E9</v>
      </c>
      <c r="Q2568" s="156">
        <v>164322.8819</v>
      </c>
      <c r="S2568" s="156">
        <v>1.5827292E9</v>
      </c>
      <c r="T2568" s="156">
        <v>9882.4834</v>
      </c>
      <c r="V2568" s="156">
        <v>1.5447924E9</v>
      </c>
      <c r="W2568" s="156">
        <v>90930.8815</v>
      </c>
      <c r="Y2568" s="156">
        <v>1.5402492E9</v>
      </c>
      <c r="Z2568" s="156">
        <v>93437.7357</v>
      </c>
      <c r="AG2568" s="153">
        <f>IFERROR(__xludf.DUMMYFUNCTION("TO_DATE(INT((AH2568/(60*60*24))+""1/1/1970""))"),43871.0)</f>
        <v>43871</v>
      </c>
      <c r="AH2568" s="156">
        <v>1.581321189E9</v>
      </c>
      <c r="AI2568" s="156">
        <v>127628.4108</v>
      </c>
    </row>
    <row r="2569">
      <c r="A2569" s="152"/>
      <c r="B2569" s="152"/>
      <c r="M2569" s="13">
        <v>1.5725304E9</v>
      </c>
      <c r="N2569" s="13">
        <v>32317.0399</v>
      </c>
      <c r="P2569" s="152">
        <v>1.5581052E9</v>
      </c>
      <c r="Q2569" s="152">
        <v>164322.8819</v>
      </c>
      <c r="S2569" s="152">
        <v>1.5827508E9</v>
      </c>
      <c r="T2569" s="152">
        <v>9882.4834</v>
      </c>
      <c r="V2569" s="152">
        <v>1.5448248E9</v>
      </c>
      <c r="W2569" s="152">
        <v>90879.6351</v>
      </c>
      <c r="Y2569" s="152">
        <v>1.540278E9</v>
      </c>
      <c r="Z2569" s="152">
        <v>93068.5125</v>
      </c>
      <c r="AG2569" s="153">
        <f>IFERROR(__xludf.DUMMYFUNCTION("TO_DATE(INT((AH2569/(60*60*24))+""1/1/1970""))"),43871.0)</f>
        <v>43871</v>
      </c>
      <c r="AH2569" s="152">
        <v>1.581336998E9</v>
      </c>
      <c r="AI2569" s="152">
        <v>127628.4108</v>
      </c>
    </row>
    <row r="2570">
      <c r="A2570" s="152"/>
      <c r="B2570" s="152"/>
      <c r="M2570" s="13">
        <v>1.572552E9</v>
      </c>
      <c r="N2570" s="13">
        <v>32317.0399</v>
      </c>
      <c r="P2570" s="156">
        <v>1.5581232E9</v>
      </c>
      <c r="Q2570" s="156">
        <v>164322.8819</v>
      </c>
      <c r="S2570" s="156">
        <v>1.5828156E9</v>
      </c>
      <c r="T2570" s="156">
        <v>9903.2474</v>
      </c>
      <c r="V2570" s="156">
        <v>1.5450012E9</v>
      </c>
      <c r="W2570" s="156">
        <v>90881.2616</v>
      </c>
      <c r="Y2570" s="156">
        <v>1.5403176E9</v>
      </c>
      <c r="Z2570" s="156">
        <v>93068.5125</v>
      </c>
      <c r="AG2570" s="153">
        <f>IFERROR(__xludf.DUMMYFUNCTION("TO_DATE(INT((AH2570/(60*60*24))+""1/1/1970""))"),43871.0)</f>
        <v>43871</v>
      </c>
      <c r="AH2570" s="156">
        <v>1.581352789E9</v>
      </c>
      <c r="AI2570" s="156">
        <v>130326.556</v>
      </c>
    </row>
    <row r="2571">
      <c r="A2571" s="152"/>
      <c r="B2571" s="152"/>
      <c r="M2571" s="13">
        <v>1.5726168E9</v>
      </c>
      <c r="N2571" s="13">
        <v>32454.7168</v>
      </c>
      <c r="P2571" s="152">
        <v>1.558152E9</v>
      </c>
      <c r="Q2571" s="152">
        <v>163326.7971</v>
      </c>
      <c r="S2571" s="152">
        <v>1.5828372E9</v>
      </c>
      <c r="T2571" s="152">
        <v>9903.2474</v>
      </c>
      <c r="V2571" s="152">
        <v>1.5450408E9</v>
      </c>
      <c r="W2571" s="152">
        <v>91058.0241</v>
      </c>
      <c r="Y2571" s="152">
        <v>1.5403356E9</v>
      </c>
      <c r="Z2571" s="152">
        <v>93068.5125</v>
      </c>
      <c r="AG2571" s="153">
        <f>IFERROR(__xludf.DUMMYFUNCTION("TO_DATE(INT((AH2571/(60*60*24))+""1/1/1970""))"),43871.0)</f>
        <v>43871</v>
      </c>
      <c r="AH2571" s="152">
        <v>1.581368672E9</v>
      </c>
      <c r="AI2571" s="152">
        <v>132354.9438</v>
      </c>
    </row>
    <row r="2572">
      <c r="A2572" s="152"/>
      <c r="B2572" s="152"/>
      <c r="M2572" s="13">
        <v>1.5726384E9</v>
      </c>
      <c r="N2572" s="13">
        <v>32454.7168</v>
      </c>
      <c r="P2572" s="156">
        <v>1.5583608E9</v>
      </c>
      <c r="Q2572" s="156">
        <v>163326.7971</v>
      </c>
      <c r="S2572" s="156">
        <v>1.582902E9</v>
      </c>
      <c r="T2572" s="156">
        <v>9913.4375</v>
      </c>
      <c r="V2572" s="156">
        <v>1.5450804E9</v>
      </c>
      <c r="W2572" s="156">
        <v>91362.5087</v>
      </c>
      <c r="Y2572" s="156">
        <v>1.5403572E9</v>
      </c>
      <c r="Z2572" s="156">
        <v>93117.0945</v>
      </c>
      <c r="AG2572" s="153">
        <f>IFERROR(__xludf.DUMMYFUNCTION("TO_DATE(INT((AH2572/(60*60*24))+""1/1/1970""))"),43871.0)</f>
        <v>43871</v>
      </c>
      <c r="AH2572" s="156">
        <v>1.581379139E9</v>
      </c>
      <c r="AI2572" s="156">
        <v>132354.9438</v>
      </c>
    </row>
    <row r="2573">
      <c r="A2573" s="152"/>
      <c r="B2573" s="152"/>
      <c r="M2573" s="13">
        <v>1.5726528E9</v>
      </c>
      <c r="N2573" s="13">
        <v>32428.0261</v>
      </c>
      <c r="P2573" s="152">
        <v>1.5583824E9</v>
      </c>
      <c r="Q2573" s="152">
        <v>163326.7971</v>
      </c>
      <c r="S2573" s="152">
        <v>1.5829236E9</v>
      </c>
      <c r="T2573" s="152">
        <v>9913.4375</v>
      </c>
      <c r="V2573" s="152">
        <v>1.5450876E9</v>
      </c>
      <c r="W2573" s="152">
        <v>91300.6163</v>
      </c>
      <c r="Y2573" s="152">
        <v>1.5403968E9</v>
      </c>
      <c r="Z2573" s="152">
        <v>93117.0945</v>
      </c>
      <c r="AG2573" s="153">
        <f>IFERROR(__xludf.DUMMYFUNCTION("TO_DATE(INT((AH2573/(60*60*24))+""1/1/1970""))"),43872.0)</f>
        <v>43872</v>
      </c>
      <c r="AH2573" s="152">
        <v>1.581384801E9</v>
      </c>
      <c r="AI2573" s="152">
        <v>132354.9438</v>
      </c>
    </row>
    <row r="2574">
      <c r="A2574" s="152"/>
      <c r="B2574" s="152"/>
      <c r="M2574" s="13">
        <v>1.5727392E9</v>
      </c>
      <c r="N2574" s="13">
        <v>32428.0261</v>
      </c>
      <c r="P2574" s="156">
        <v>1.5584112E9</v>
      </c>
      <c r="Q2574" s="156">
        <v>162236.8573</v>
      </c>
      <c r="S2574" s="156">
        <v>1.5829344E9</v>
      </c>
      <c r="T2574" s="156">
        <v>9922.187</v>
      </c>
      <c r="V2574" s="156">
        <v>1.54512E9</v>
      </c>
      <c r="W2574" s="156">
        <v>91409.8155</v>
      </c>
      <c r="Y2574" s="156">
        <v>1.540422E9</v>
      </c>
      <c r="Z2574" s="156">
        <v>93117.0945</v>
      </c>
      <c r="AG2574" s="153">
        <f>IFERROR(__xludf.DUMMYFUNCTION("TO_DATE(INT((AH2574/(60*60*24))+""1/1/1970""))"),43872.0)</f>
        <v>43872</v>
      </c>
      <c r="AH2574" s="156">
        <v>1.581402541E9</v>
      </c>
      <c r="AI2574" s="156">
        <v>132354.9438</v>
      </c>
    </row>
    <row r="2575">
      <c r="A2575" s="152"/>
      <c r="B2575" s="152"/>
      <c r="M2575" s="13">
        <v>1.5728256E9</v>
      </c>
      <c r="N2575" s="13">
        <v>32427.9481</v>
      </c>
      <c r="P2575" s="152">
        <v>1.5584508E9</v>
      </c>
      <c r="Q2575" s="152">
        <v>162236.8573</v>
      </c>
      <c r="S2575" s="152">
        <v>1.5831072E9</v>
      </c>
      <c r="T2575" s="152">
        <v>9929.7645</v>
      </c>
      <c r="V2575" s="152">
        <v>1.5451596E9</v>
      </c>
      <c r="W2575" s="152">
        <v>91382.3518</v>
      </c>
      <c r="Y2575" s="152">
        <v>1.5404364E9</v>
      </c>
      <c r="Z2575" s="152">
        <v>92532.4911</v>
      </c>
      <c r="AG2575" s="153">
        <f>IFERROR(__xludf.DUMMYFUNCTION("TO_DATE(INT((AH2575/(60*60*24))+""1/1/1970""))"),43872.0)</f>
        <v>43872</v>
      </c>
      <c r="AH2575" s="152">
        <v>1.581418352E9</v>
      </c>
      <c r="AI2575" s="152">
        <v>132354.9438</v>
      </c>
    </row>
    <row r="2576">
      <c r="A2576" s="152"/>
      <c r="B2576" s="152"/>
      <c r="M2576" s="13">
        <v>1.5728796E9</v>
      </c>
      <c r="N2576" s="13">
        <v>32411.0386</v>
      </c>
      <c r="P2576" s="156">
        <v>1.5584688E9</v>
      </c>
      <c r="Q2576" s="156">
        <v>162236.8573</v>
      </c>
      <c r="S2576" s="156">
        <v>1.5831612E9</v>
      </c>
      <c r="T2576" s="156">
        <v>9929.7645</v>
      </c>
      <c r="V2576" s="156">
        <v>1.545174E9</v>
      </c>
      <c r="W2576" s="156">
        <v>91407.426</v>
      </c>
      <c r="Y2576" s="156">
        <v>1.540476E9</v>
      </c>
      <c r="Z2576" s="156">
        <v>92532.4911</v>
      </c>
      <c r="AG2576" s="153">
        <f>IFERROR(__xludf.DUMMYFUNCTION("TO_DATE(INT((AH2576/(60*60*24))+""1/1/1970""))"),43872.0)</f>
        <v>43872</v>
      </c>
      <c r="AH2576" s="156">
        <v>1.581434142E9</v>
      </c>
      <c r="AI2576" s="156">
        <v>131967.8633</v>
      </c>
    </row>
    <row r="2577">
      <c r="A2577" s="152"/>
      <c r="B2577" s="152"/>
      <c r="M2577" s="13">
        <v>1.5729012E9</v>
      </c>
      <c r="N2577" s="13">
        <v>32411.0386</v>
      </c>
      <c r="P2577" s="152">
        <v>1.5584976E9</v>
      </c>
      <c r="Q2577" s="152">
        <v>163649.9621</v>
      </c>
      <c r="S2577" s="152">
        <v>1.5831828E9</v>
      </c>
      <c r="T2577" s="152">
        <v>9929.7645</v>
      </c>
      <c r="V2577" s="152">
        <v>1.5451992E9</v>
      </c>
      <c r="W2577" s="152">
        <v>91428.9013</v>
      </c>
      <c r="Y2577" s="152">
        <v>1.5405084E9</v>
      </c>
      <c r="Z2577" s="152">
        <v>92532.4911</v>
      </c>
      <c r="AG2577" s="153">
        <f>IFERROR(__xludf.DUMMYFUNCTION("TO_DATE(INT((AH2577/(60*60*24))+""1/1/1970""))"),43872.0)</f>
        <v>43872</v>
      </c>
      <c r="AH2577" s="152">
        <v>1.58144994E9</v>
      </c>
      <c r="AI2577" s="152">
        <v>131518.6419</v>
      </c>
    </row>
    <row r="2578">
      <c r="A2578" s="152"/>
      <c r="B2578" s="152"/>
      <c r="M2578" s="13">
        <v>1.572966E9</v>
      </c>
      <c r="N2578" s="13">
        <v>32383.7223</v>
      </c>
      <c r="P2578" s="156">
        <v>1.5585372E9</v>
      </c>
      <c r="Q2578" s="156">
        <v>163649.9621</v>
      </c>
      <c r="S2578" s="156">
        <v>1.5832476E9</v>
      </c>
      <c r="T2578" s="156">
        <v>9927.7997</v>
      </c>
      <c r="V2578" s="156">
        <v>1.5452388E9</v>
      </c>
      <c r="W2578" s="156">
        <v>91461.3041</v>
      </c>
      <c r="Y2578" s="156">
        <v>1.5405156E9</v>
      </c>
      <c r="Z2578" s="156">
        <v>92342.6165</v>
      </c>
      <c r="AG2578" s="153">
        <f>IFERROR(__xludf.DUMMYFUNCTION("TO_DATE(INT((AH2578/(60*60*24))+""1/1/1970""))"),43872.0)</f>
        <v>43872</v>
      </c>
      <c r="AH2578" s="156">
        <v>1.581465584E9</v>
      </c>
      <c r="AI2578" s="156">
        <v>129961.7112</v>
      </c>
    </row>
    <row r="2579">
      <c r="A2579" s="152"/>
      <c r="B2579" s="152"/>
      <c r="M2579" s="13">
        <v>1.5729876E9</v>
      </c>
      <c r="N2579" s="13">
        <v>32383.7223</v>
      </c>
      <c r="P2579" s="152">
        <v>1.5585552E9</v>
      </c>
      <c r="Q2579" s="152">
        <v>163649.9621</v>
      </c>
      <c r="S2579" s="152">
        <v>1.5832692E9</v>
      </c>
      <c r="T2579" s="152">
        <v>9927.7997</v>
      </c>
      <c r="V2579" s="152">
        <v>1.5452604E9</v>
      </c>
      <c r="W2579" s="152">
        <v>91257.6809</v>
      </c>
      <c r="Y2579" s="152">
        <v>1.5405552E9</v>
      </c>
      <c r="Z2579" s="152">
        <v>92342.6165</v>
      </c>
      <c r="AG2579" s="153">
        <f>IFERROR(__xludf.DUMMYFUNCTION("TO_DATE(INT((AH2579/(60*60*24))+""1/1/1970""))"),43873.0)</f>
        <v>43873</v>
      </c>
      <c r="AH2579" s="152">
        <v>1.581465877E9</v>
      </c>
      <c r="AI2579" s="152">
        <v>129961.7112</v>
      </c>
    </row>
    <row r="2580">
      <c r="A2580" s="152"/>
      <c r="B2580" s="152"/>
      <c r="M2580" s="13">
        <v>1.5730524E9</v>
      </c>
      <c r="N2580" s="13">
        <v>32348.168</v>
      </c>
      <c r="P2580" s="156">
        <v>1.558584E9</v>
      </c>
      <c r="Q2580" s="156">
        <v>163177.9267</v>
      </c>
      <c r="S2580" s="156">
        <v>1.583334E9</v>
      </c>
      <c r="T2580" s="156">
        <v>9941.6897</v>
      </c>
      <c r="V2580" s="156">
        <v>1.5452784E9</v>
      </c>
      <c r="W2580" s="156">
        <v>91197.5049</v>
      </c>
      <c r="Y2580" s="156">
        <v>1.5405876E9</v>
      </c>
      <c r="Z2580" s="156">
        <v>92342.6165</v>
      </c>
      <c r="AG2580" s="153">
        <f>IFERROR(__xludf.DUMMYFUNCTION("TO_DATE(INT((AH2580/(60*60*24))+""1/1/1970""))"),43873.0)</f>
        <v>43873</v>
      </c>
      <c r="AH2580" s="156">
        <v>1.581482033E9</v>
      </c>
      <c r="AI2580" s="156">
        <v>129961.7112</v>
      </c>
    </row>
    <row r="2581">
      <c r="A2581" s="152"/>
      <c r="B2581" s="152"/>
      <c r="M2581" s="13">
        <v>1.573074E9</v>
      </c>
      <c r="N2581" s="13">
        <v>32348.168</v>
      </c>
      <c r="P2581" s="152">
        <v>1.5586236E9</v>
      </c>
      <c r="Q2581" s="152">
        <v>163177.9267</v>
      </c>
      <c r="S2581" s="152">
        <v>1.5833556E9</v>
      </c>
      <c r="T2581" s="152">
        <v>9941.6897</v>
      </c>
      <c r="V2581" s="152">
        <v>1.545318E9</v>
      </c>
      <c r="W2581" s="152">
        <v>91608.6055</v>
      </c>
      <c r="Y2581" s="152">
        <v>1.5405984E9</v>
      </c>
      <c r="Z2581" s="152">
        <v>92570.547</v>
      </c>
      <c r="AG2581" s="153">
        <f>IFERROR(__xludf.DUMMYFUNCTION("TO_DATE(INT((AH2581/(60*60*24))+""1/1/1970""))"),43873.0)</f>
        <v>43873</v>
      </c>
      <c r="AH2581" s="152">
        <v>1.581497836E9</v>
      </c>
      <c r="AI2581" s="152">
        <v>129961.7112</v>
      </c>
    </row>
    <row r="2582">
      <c r="A2582" s="152"/>
      <c r="B2582" s="152"/>
      <c r="M2582" s="13">
        <v>1.5731388E9</v>
      </c>
      <c r="N2582" s="13">
        <v>32377.9247</v>
      </c>
      <c r="P2582" s="156">
        <v>1.5586416E9</v>
      </c>
      <c r="Q2582" s="156">
        <v>163177.9267</v>
      </c>
      <c r="S2582" s="156">
        <v>1.5834204E9</v>
      </c>
      <c r="T2582" s="156">
        <v>9921.3151</v>
      </c>
      <c r="V2582" s="156">
        <v>1.5453468E9</v>
      </c>
      <c r="W2582" s="156">
        <v>91858.6876</v>
      </c>
      <c r="Y2582" s="156">
        <v>1.5407712E9</v>
      </c>
      <c r="Z2582" s="156">
        <v>92570.547</v>
      </c>
      <c r="AG2582" s="153">
        <f>IFERROR(__xludf.DUMMYFUNCTION("TO_DATE(INT((AH2582/(60*60*24))+""1/1/1970""))"),43873.0)</f>
        <v>43873</v>
      </c>
      <c r="AH2582" s="156">
        <v>1.581513631E9</v>
      </c>
      <c r="AI2582" s="156">
        <v>129961.7112</v>
      </c>
    </row>
    <row r="2583">
      <c r="A2583" s="152"/>
      <c r="B2583" s="152"/>
      <c r="M2583" s="13">
        <v>1.5731604E9</v>
      </c>
      <c r="N2583" s="13">
        <v>32377.9247</v>
      </c>
      <c r="P2583" s="152">
        <v>1.5586704E9</v>
      </c>
      <c r="Q2583" s="152">
        <v>161205.4482</v>
      </c>
      <c r="S2583" s="152">
        <v>1.583442E9</v>
      </c>
      <c r="T2583" s="152">
        <v>9921.3151</v>
      </c>
      <c r="V2583" s="152">
        <v>1.5453576E9</v>
      </c>
      <c r="W2583" s="152">
        <v>91954.8349</v>
      </c>
      <c r="Y2583" s="152">
        <v>1.5408108E9</v>
      </c>
      <c r="Z2583" s="152">
        <v>92570.547</v>
      </c>
      <c r="AG2583" s="153">
        <f>IFERROR(__xludf.DUMMYFUNCTION("TO_DATE(INT((AH2583/(60*60*24))+""1/1/1970""))"),43873.0)</f>
        <v>43873</v>
      </c>
      <c r="AH2583" s="152">
        <v>1.58152943E9</v>
      </c>
      <c r="AI2583" s="152">
        <v>130612.337</v>
      </c>
    </row>
    <row r="2584">
      <c r="A2584" s="152"/>
      <c r="B2584" s="152"/>
      <c r="M2584" s="13">
        <v>1.5732252E9</v>
      </c>
      <c r="N2584" s="13">
        <v>32326.3338</v>
      </c>
      <c r="P2584" s="156">
        <v>1.55871E9</v>
      </c>
      <c r="Q2584" s="156">
        <v>161205.4482</v>
      </c>
      <c r="S2584" s="156">
        <v>1.5835068E9</v>
      </c>
      <c r="T2584" s="156">
        <v>9950.0354</v>
      </c>
      <c r="V2584" s="156">
        <v>1.5453972E9</v>
      </c>
      <c r="W2584" s="156">
        <v>91761.9621</v>
      </c>
      <c r="Y2584" s="156">
        <v>1.5408504E9</v>
      </c>
      <c r="Z2584" s="156">
        <v>92570.547</v>
      </c>
      <c r="AG2584" s="153">
        <f>IFERROR(__xludf.DUMMYFUNCTION("TO_DATE(INT((AH2584/(60*60*24))+""1/1/1970""))"),43873.0)</f>
        <v>43873</v>
      </c>
      <c r="AH2584" s="156">
        <v>1.581545228E9</v>
      </c>
      <c r="AI2584" s="156">
        <v>130614.5384</v>
      </c>
    </row>
    <row r="2585">
      <c r="A2585" s="152"/>
      <c r="B2585" s="152"/>
      <c r="M2585" s="13">
        <v>1.5732468E9</v>
      </c>
      <c r="N2585" s="13">
        <v>32326.3338</v>
      </c>
      <c r="P2585" s="152">
        <v>1.558728E9</v>
      </c>
      <c r="Q2585" s="152">
        <v>161205.4482</v>
      </c>
      <c r="S2585" s="152">
        <v>1.5835284E9</v>
      </c>
      <c r="T2585" s="152">
        <v>9950.0354</v>
      </c>
      <c r="V2585" s="152">
        <v>1.5454296E9</v>
      </c>
      <c r="W2585" s="152">
        <v>91768.7624</v>
      </c>
      <c r="Y2585" s="152">
        <v>1.540854E9</v>
      </c>
      <c r="Z2585" s="152">
        <v>92570.547</v>
      </c>
      <c r="AG2585" s="153">
        <f>IFERROR(__xludf.DUMMYFUNCTION("TO_DATE(INT((AH2585/(60*60*24))+""1/1/1970""))"),43873.0)</f>
        <v>43873</v>
      </c>
      <c r="AH2585" s="152">
        <v>1.58155195E9</v>
      </c>
      <c r="AI2585" s="152">
        <v>130614.5384</v>
      </c>
    </row>
    <row r="2586">
      <c r="A2586" s="152"/>
      <c r="B2586" s="152"/>
      <c r="M2586" s="13">
        <v>1.5732576E9</v>
      </c>
      <c r="N2586" s="13">
        <v>32352.8454</v>
      </c>
      <c r="P2586" s="156">
        <v>1.5587568E9</v>
      </c>
      <c r="Q2586" s="156">
        <v>161551.6959</v>
      </c>
      <c r="S2586" s="156">
        <v>1.5835392E9</v>
      </c>
      <c r="T2586" s="156">
        <v>9963.6452</v>
      </c>
      <c r="V2586" s="156">
        <v>1.545606E9</v>
      </c>
      <c r="W2586" s="156">
        <v>91623.0998</v>
      </c>
      <c r="Y2586" s="156">
        <v>1.54089E9</v>
      </c>
      <c r="Z2586" s="156">
        <v>92345.8553</v>
      </c>
      <c r="AG2586" s="153">
        <f>IFERROR(__xludf.DUMMYFUNCTION("TO_DATE(INT((AH2586/(60*60*24))+""1/1/1970""))"),43874.0)</f>
        <v>43874</v>
      </c>
      <c r="AH2586" s="156">
        <v>1.58156106E9</v>
      </c>
      <c r="AI2586" s="156">
        <v>130614.5384</v>
      </c>
    </row>
    <row r="2587">
      <c r="A2587" s="152"/>
      <c r="B2587" s="152"/>
      <c r="M2587" s="13">
        <v>1.573344E9</v>
      </c>
      <c r="N2587" s="13">
        <v>32352.8454</v>
      </c>
      <c r="P2587" s="152">
        <v>1.559052E9</v>
      </c>
      <c r="Q2587" s="152">
        <v>161551.6959</v>
      </c>
      <c r="S2587" s="152">
        <v>1.5837084E9</v>
      </c>
      <c r="T2587" s="152">
        <v>10011.4389</v>
      </c>
      <c r="V2587" s="152">
        <v>1.5456456E9</v>
      </c>
      <c r="W2587" s="152">
        <v>91670.9464</v>
      </c>
      <c r="Y2587" s="152">
        <v>1.5409296E9</v>
      </c>
      <c r="Z2587" s="152">
        <v>92345.8553</v>
      </c>
      <c r="AG2587" s="153">
        <f>IFERROR(__xludf.DUMMYFUNCTION("TO_DATE(INT((AH2587/(60*60*24))+""1/1/1970""))"),43874.0)</f>
        <v>43874</v>
      </c>
      <c r="AH2587" s="152">
        <v>1.581576997E9</v>
      </c>
      <c r="AI2587" s="152">
        <v>130614.5384</v>
      </c>
    </row>
    <row r="2588">
      <c r="A2588" s="152"/>
      <c r="B2588" s="152"/>
      <c r="M2588" s="13">
        <v>1.5734304E9</v>
      </c>
      <c r="N2588" s="13">
        <v>32360.5453</v>
      </c>
      <c r="P2588" s="156">
        <v>1.5590736E9</v>
      </c>
      <c r="Q2588" s="156">
        <v>161551.6959</v>
      </c>
      <c r="S2588" s="156">
        <v>1.5837624E9</v>
      </c>
      <c r="T2588" s="156">
        <v>10011.4389</v>
      </c>
      <c r="V2588" s="156">
        <v>1.5456852E9</v>
      </c>
      <c r="W2588" s="156">
        <v>91147.0188</v>
      </c>
      <c r="Y2588" s="156">
        <v>1.5409404E9</v>
      </c>
      <c r="Z2588" s="156">
        <v>92345.8553</v>
      </c>
      <c r="AG2588" s="153">
        <f>IFERROR(__xludf.DUMMYFUNCTION("TO_DATE(INT((AH2588/(60*60*24))+""1/1/1970""))"),43874.0)</f>
        <v>43874</v>
      </c>
      <c r="AH2588" s="156">
        <v>1.581593018E9</v>
      </c>
      <c r="AI2588" s="156">
        <v>130614.5384</v>
      </c>
    </row>
    <row r="2589">
      <c r="A2589" s="152"/>
      <c r="B2589" s="152"/>
      <c r="M2589" s="13">
        <v>1.5734844E9</v>
      </c>
      <c r="N2589" s="13">
        <v>32360.5453</v>
      </c>
      <c r="P2589" s="152">
        <v>1.5591024E9</v>
      </c>
      <c r="Q2589" s="152">
        <v>160066.6412</v>
      </c>
      <c r="S2589" s="152">
        <v>1.583784E9</v>
      </c>
      <c r="T2589" s="152">
        <v>10011.4389</v>
      </c>
      <c r="V2589" s="152">
        <v>1.5456888E9</v>
      </c>
      <c r="W2589" s="152">
        <v>91124.8711</v>
      </c>
      <c r="Y2589" s="152">
        <v>1.5409692E9</v>
      </c>
      <c r="Z2589" s="152">
        <v>92097.6822</v>
      </c>
      <c r="AG2589" s="153">
        <f>IFERROR(__xludf.DUMMYFUNCTION("TO_DATE(INT((AH2589/(60*60*24))+""1/1/1970""))"),43874.0)</f>
        <v>43874</v>
      </c>
      <c r="AH2589" s="152">
        <v>1.581608819E9</v>
      </c>
      <c r="AI2589" s="152">
        <v>129975.7346</v>
      </c>
    </row>
    <row r="2590">
      <c r="A2590" s="152"/>
      <c r="B2590" s="152"/>
      <c r="M2590" s="13">
        <v>1.573506E9</v>
      </c>
      <c r="N2590" s="13">
        <v>32360.5453</v>
      </c>
      <c r="P2590" s="156">
        <v>1.559142E9</v>
      </c>
      <c r="Q2590" s="156">
        <v>160066.6412</v>
      </c>
      <c r="S2590" s="156">
        <v>1.5838488E9</v>
      </c>
      <c r="T2590" s="156">
        <v>10026.4313</v>
      </c>
      <c r="V2590" s="156">
        <v>1.5458364E9</v>
      </c>
      <c r="W2590" s="156">
        <v>91124.8711</v>
      </c>
      <c r="Y2590" s="156">
        <v>1.5410088E9</v>
      </c>
      <c r="Z2590" s="156">
        <v>92097.6822</v>
      </c>
      <c r="AG2590" s="153">
        <f>IFERROR(__xludf.DUMMYFUNCTION("TO_DATE(INT((AH2590/(60*60*24))+""1/1/1970""))"),43874.0)</f>
        <v>43874</v>
      </c>
      <c r="AH2590" s="156">
        <v>1.581624622E9</v>
      </c>
      <c r="AI2590" s="156">
        <v>130038.4041</v>
      </c>
    </row>
    <row r="2591">
      <c r="A2591" s="152"/>
      <c r="B2591" s="152"/>
      <c r="M2591" s="13">
        <v>1.5735708E9</v>
      </c>
      <c r="N2591" s="13">
        <v>32391.2263</v>
      </c>
      <c r="P2591" s="152">
        <v>1.55916E9</v>
      </c>
      <c r="Q2591" s="152">
        <v>160066.6412</v>
      </c>
      <c r="S2591" s="152">
        <v>1.5838704E9</v>
      </c>
      <c r="T2591" s="152">
        <v>10026.4313</v>
      </c>
      <c r="V2591" s="152">
        <v>1.545858E9</v>
      </c>
      <c r="W2591" s="152">
        <v>91124.8711</v>
      </c>
      <c r="Y2591" s="152">
        <v>1.5410268E9</v>
      </c>
      <c r="Z2591" s="152">
        <v>92097.6822</v>
      </c>
      <c r="AG2591" s="153">
        <f>IFERROR(__xludf.DUMMYFUNCTION("TO_DATE(INT((AH2591/(60*60*24))+""1/1/1970""))"),43874.0)</f>
        <v>43874</v>
      </c>
      <c r="AH2591" s="152">
        <v>1.581638386E9</v>
      </c>
      <c r="AI2591" s="152">
        <v>129634.3705</v>
      </c>
    </row>
    <row r="2592">
      <c r="A2592" s="152"/>
      <c r="B2592" s="152"/>
      <c r="M2592" s="13">
        <v>1.5735924E9</v>
      </c>
      <c r="N2592" s="13">
        <v>32391.2263</v>
      </c>
      <c r="P2592" s="156">
        <v>1.5591888E9</v>
      </c>
      <c r="Q2592" s="156">
        <v>158997.7902</v>
      </c>
      <c r="S2592" s="156">
        <v>1.5839352E9</v>
      </c>
      <c r="T2592" s="156">
        <v>10021.6049</v>
      </c>
      <c r="V2592" s="156">
        <v>1.545876E9</v>
      </c>
      <c r="W2592" s="156">
        <v>91562.6733</v>
      </c>
      <c r="Y2592" s="156">
        <v>1.5410484E9</v>
      </c>
      <c r="Z2592" s="156">
        <v>91851.5334</v>
      </c>
      <c r="AG2592" s="153">
        <f>IFERROR(__xludf.DUMMYFUNCTION("TO_DATE(INT((AH2592/(60*60*24))+""1/1/1970""))"),43875.0)</f>
        <v>43875</v>
      </c>
      <c r="AH2592" s="156">
        <v>1.581640443E9</v>
      </c>
      <c r="AI2592" s="156">
        <v>129634.3705</v>
      </c>
    </row>
    <row r="2593">
      <c r="A2593" s="152"/>
      <c r="B2593" s="152"/>
      <c r="M2593" s="13">
        <v>1.5736572E9</v>
      </c>
      <c r="N2593" s="13">
        <v>32403.4776</v>
      </c>
      <c r="P2593" s="152">
        <v>1.5592284E9</v>
      </c>
      <c r="Q2593" s="152">
        <v>158997.7902</v>
      </c>
      <c r="S2593" s="152">
        <v>1.5839568E9</v>
      </c>
      <c r="T2593" s="152">
        <v>10021.6049</v>
      </c>
      <c r="V2593" s="152">
        <v>1.5459156E9</v>
      </c>
      <c r="W2593" s="152">
        <v>91456.6926</v>
      </c>
      <c r="Y2593" s="152">
        <v>1.541088E9</v>
      </c>
      <c r="Z2593" s="152">
        <v>91851.5334</v>
      </c>
      <c r="AG2593" s="153">
        <f>IFERROR(__xludf.DUMMYFUNCTION("TO_DATE(INT((AH2593/(60*60*24))+""1/1/1970""))"),43875.0)</f>
        <v>43875</v>
      </c>
      <c r="AH2593" s="152">
        <v>1.581656265E9</v>
      </c>
      <c r="AI2593" s="152">
        <v>129634.3705</v>
      </c>
    </row>
    <row r="2594">
      <c r="A2594" s="152"/>
      <c r="B2594" s="152"/>
      <c r="M2594" s="13">
        <v>1.5736788E9</v>
      </c>
      <c r="N2594" s="13">
        <v>32403.4776</v>
      </c>
      <c r="P2594" s="156">
        <v>1.5592464E9</v>
      </c>
      <c r="Q2594" s="156">
        <v>158997.7902</v>
      </c>
      <c r="S2594" s="156">
        <v>1.5840216E9</v>
      </c>
      <c r="T2594" s="156">
        <v>10031.5073</v>
      </c>
      <c r="V2594" s="156">
        <v>1.5459516E9</v>
      </c>
      <c r="W2594" s="156">
        <v>91504.7994</v>
      </c>
      <c r="Y2594" s="156">
        <v>1.5411132E9</v>
      </c>
      <c r="Z2594" s="156">
        <v>91851.5334</v>
      </c>
      <c r="AG2594" s="153">
        <f>IFERROR(__xludf.DUMMYFUNCTION("TO_DATE(INT((AH2594/(60*60*24))+""1/1/1970""))"),43875.0)</f>
        <v>43875</v>
      </c>
      <c r="AH2594" s="156">
        <v>1.58167323E9</v>
      </c>
      <c r="AI2594" s="156">
        <v>129634.3705</v>
      </c>
    </row>
    <row r="2595">
      <c r="A2595" s="152"/>
      <c r="B2595" s="152"/>
      <c r="M2595" s="13">
        <v>1.5737436E9</v>
      </c>
      <c r="N2595" s="13">
        <v>32405.4016</v>
      </c>
      <c r="P2595" s="152">
        <v>1.5592752E9</v>
      </c>
      <c r="Q2595" s="152">
        <v>159407.3062</v>
      </c>
      <c r="S2595" s="152">
        <v>1.5840432E9</v>
      </c>
      <c r="T2595" s="152">
        <v>10031.5073</v>
      </c>
      <c r="V2595" s="152">
        <v>1.5459552E9</v>
      </c>
      <c r="W2595" s="152">
        <v>91435.1812</v>
      </c>
      <c r="Y2595" s="152">
        <v>1.5411276E9</v>
      </c>
      <c r="Z2595" s="152">
        <v>92567.3082</v>
      </c>
      <c r="AG2595" s="153">
        <f>IFERROR(__xludf.DUMMYFUNCTION("TO_DATE(INT((AH2595/(60*60*24))+""1/1/1970""))"),43875.0)</f>
        <v>43875</v>
      </c>
      <c r="AH2595" s="152">
        <v>1.581689023E9</v>
      </c>
      <c r="AI2595" s="152">
        <v>129634.3705</v>
      </c>
    </row>
    <row r="2596">
      <c r="A2596" s="152"/>
      <c r="B2596" s="152"/>
      <c r="M2596" s="13">
        <v>1.5737652E9</v>
      </c>
      <c r="N2596" s="13">
        <v>32405.4016</v>
      </c>
      <c r="P2596" s="156">
        <v>1.5593148E9</v>
      </c>
      <c r="Q2596" s="156">
        <v>159407.3062</v>
      </c>
      <c r="S2596" s="156">
        <v>1.584108E9</v>
      </c>
      <c r="T2596" s="156">
        <v>10075.5765</v>
      </c>
      <c r="V2596" s="156">
        <v>1.5459948E9</v>
      </c>
      <c r="W2596" s="156">
        <v>91138.6522</v>
      </c>
      <c r="Y2596" s="156">
        <v>1.5411672E9</v>
      </c>
      <c r="Z2596" s="156">
        <v>92567.3082</v>
      </c>
      <c r="AG2596" s="153">
        <f>IFERROR(__xludf.DUMMYFUNCTION("TO_DATE(INT((AH2596/(60*60*24))+""1/1/1970""))"),43875.0)</f>
        <v>43875</v>
      </c>
      <c r="AH2596" s="156">
        <v>1.58170482E9</v>
      </c>
      <c r="AI2596" s="156">
        <v>128952.2319</v>
      </c>
    </row>
    <row r="2597">
      <c r="A2597" s="152"/>
      <c r="B2597" s="152"/>
      <c r="M2597" s="13">
        <v>1.57383E9</v>
      </c>
      <c r="N2597" s="13">
        <v>32442.6498</v>
      </c>
      <c r="P2597" s="152">
        <v>1.5593328E9</v>
      </c>
      <c r="Q2597" s="152">
        <v>159407.3062</v>
      </c>
      <c r="S2597" s="152">
        <v>1.5841296E9</v>
      </c>
      <c r="T2597" s="152">
        <v>10075.5765</v>
      </c>
      <c r="V2597" s="152">
        <v>1.5460344E9</v>
      </c>
      <c r="W2597" s="152">
        <v>91038.898</v>
      </c>
      <c r="Y2597" s="152">
        <v>1.5411924E9</v>
      </c>
      <c r="Z2597" s="152">
        <v>92567.3082</v>
      </c>
      <c r="AG2597" s="153">
        <f>IFERROR(__xludf.DUMMYFUNCTION("TO_DATE(INT((AH2597/(60*60*24))+""1/1/1970""))"),43875.0)</f>
        <v>43875</v>
      </c>
      <c r="AH2597" s="152">
        <v>1.581720641E9</v>
      </c>
      <c r="AI2597" s="152">
        <v>129498.5912</v>
      </c>
    </row>
    <row r="2598">
      <c r="A2598" s="152"/>
      <c r="B2598" s="152"/>
      <c r="M2598" s="13">
        <v>1.5738516E9</v>
      </c>
      <c r="N2598" s="13">
        <v>32442.6498</v>
      </c>
      <c r="P2598" s="156">
        <v>1.5593616E9</v>
      </c>
      <c r="Q2598" s="156">
        <v>157313.011</v>
      </c>
      <c r="S2598" s="156">
        <v>1.584144E9</v>
      </c>
      <c r="T2598" s="156">
        <v>10056.2936</v>
      </c>
      <c r="V2598" s="156">
        <v>1.5462108E9</v>
      </c>
      <c r="W2598" s="156">
        <v>91069.3097</v>
      </c>
      <c r="Y2598" s="156">
        <v>1.5412032E9</v>
      </c>
      <c r="Z2598" s="156">
        <v>92441.8047</v>
      </c>
      <c r="AG2598" s="153">
        <f>IFERROR(__xludf.DUMMYFUNCTION("TO_DATE(INT((AH2598/(60*60*24))+""1/1/1970""))"),43875.0)</f>
        <v>43875</v>
      </c>
      <c r="AH2598" s="156">
        <v>1.581724729E9</v>
      </c>
      <c r="AI2598" s="156">
        <v>129498.5912</v>
      </c>
    </row>
    <row r="2599">
      <c r="A2599" s="152"/>
      <c r="B2599" s="152"/>
      <c r="M2599" s="13">
        <v>1.5738624E9</v>
      </c>
      <c r="N2599" s="13">
        <v>32392.6851</v>
      </c>
      <c r="P2599" s="152">
        <v>1.5595344E9</v>
      </c>
      <c r="Q2599" s="152">
        <v>157313.011</v>
      </c>
      <c r="S2599" s="152">
        <v>1.5843168E9</v>
      </c>
      <c r="T2599" s="152">
        <v>10070.4708</v>
      </c>
      <c r="V2599" s="152">
        <v>1.5462504E9</v>
      </c>
      <c r="W2599" s="152">
        <v>91075.2399</v>
      </c>
      <c r="Y2599" s="152">
        <v>1.5413724E9</v>
      </c>
      <c r="Z2599" s="152">
        <v>92441.8047</v>
      </c>
      <c r="AG2599" s="153">
        <f>IFERROR(__xludf.DUMMYFUNCTION("TO_DATE(INT((AH2599/(60*60*24))+""1/1/1970""))"),43876.0)</f>
        <v>43876</v>
      </c>
      <c r="AH2599" s="152">
        <v>1.581736627E9</v>
      </c>
      <c r="AI2599" s="152">
        <v>129498.5912</v>
      </c>
    </row>
    <row r="2600">
      <c r="A2600" s="152"/>
      <c r="B2600" s="152"/>
      <c r="M2600" s="13">
        <v>1.5739488E9</v>
      </c>
      <c r="N2600" s="13">
        <v>32392.6851</v>
      </c>
      <c r="P2600" s="156">
        <v>1.559574E9</v>
      </c>
      <c r="Q2600" s="156">
        <v>157313.011</v>
      </c>
      <c r="S2600" s="156">
        <v>1.5843672E9</v>
      </c>
      <c r="T2600" s="156">
        <v>10070.4708</v>
      </c>
      <c r="V2600" s="156">
        <v>1.54629E9</v>
      </c>
      <c r="W2600" s="156">
        <v>90750.0312</v>
      </c>
      <c r="Y2600" s="156">
        <v>1.541412E9</v>
      </c>
      <c r="Z2600" s="156">
        <v>92527.2281</v>
      </c>
      <c r="AG2600" s="153">
        <f>IFERROR(__xludf.DUMMYFUNCTION("TO_DATE(INT((AH2600/(60*60*24))+""1/1/1970""))"),43876.0)</f>
        <v>43876</v>
      </c>
      <c r="AH2600" s="156">
        <v>1.58175373E9</v>
      </c>
      <c r="AI2600" s="156">
        <v>129498.5912</v>
      </c>
    </row>
    <row r="2601">
      <c r="A2601" s="152"/>
      <c r="B2601" s="152"/>
      <c r="M2601" s="13">
        <v>1.5740352E9</v>
      </c>
      <c r="N2601" s="13">
        <v>32404.1057</v>
      </c>
      <c r="P2601" s="152">
        <v>1.559592E9</v>
      </c>
      <c r="Q2601" s="152">
        <v>157313.011</v>
      </c>
      <c r="S2601" s="152">
        <v>1.5843888E9</v>
      </c>
      <c r="T2601" s="152">
        <v>10070.4708</v>
      </c>
      <c r="V2601" s="152">
        <v>1.5462936E9</v>
      </c>
      <c r="W2601" s="152">
        <v>90761.8694</v>
      </c>
      <c r="Y2601" s="152">
        <v>1.5414516E9</v>
      </c>
      <c r="Z2601" s="152">
        <v>92527.2281</v>
      </c>
      <c r="AG2601" s="153">
        <f>IFERROR(__xludf.DUMMYFUNCTION("TO_DATE(INT((AH2601/(60*60*24))+""1/1/1970""))"),43876.0)</f>
        <v>43876</v>
      </c>
      <c r="AH2601" s="152">
        <v>1.581770072E9</v>
      </c>
      <c r="AI2601" s="152">
        <v>129498.5912</v>
      </c>
    </row>
    <row r="2602">
      <c r="A2602" s="152"/>
      <c r="B2602" s="152"/>
      <c r="M2602" s="13">
        <v>1.5740892E9</v>
      </c>
      <c r="N2602" s="13">
        <v>32404.1057</v>
      </c>
      <c r="P2602" s="156">
        <v>1.5596208E9</v>
      </c>
      <c r="Q2602" s="156">
        <v>156852.0425</v>
      </c>
      <c r="S2602" s="156">
        <v>1.5844536E9</v>
      </c>
      <c r="T2602" s="156">
        <v>10107.3266</v>
      </c>
      <c r="V2602" s="156">
        <v>1.5463908E9</v>
      </c>
      <c r="W2602" s="156">
        <v>90829.2114</v>
      </c>
      <c r="Y2602" s="156">
        <v>1.5414588E9</v>
      </c>
      <c r="Z2602" s="156">
        <v>92527.2281</v>
      </c>
      <c r="AG2602" s="153">
        <f>IFERROR(__xludf.DUMMYFUNCTION("TO_DATE(INT((AH2602/(60*60*24))+""1/1/1970""))"),43876.0)</f>
        <v>43876</v>
      </c>
      <c r="AH2602" s="156">
        <v>1.581786778E9</v>
      </c>
      <c r="AI2602" s="156">
        <v>129498.5912</v>
      </c>
    </row>
    <row r="2603">
      <c r="A2603" s="152"/>
      <c r="B2603" s="152"/>
      <c r="M2603" s="13">
        <v>1.5741108E9</v>
      </c>
      <c r="N2603" s="13">
        <v>32404.1057</v>
      </c>
      <c r="P2603" s="152">
        <v>1.5596604E9</v>
      </c>
      <c r="Q2603" s="152">
        <v>156852.0425</v>
      </c>
      <c r="S2603" s="152">
        <v>1.5844752E9</v>
      </c>
      <c r="T2603" s="152">
        <v>10107.3266</v>
      </c>
      <c r="V2603" s="152">
        <v>1.5464304E9</v>
      </c>
      <c r="W2603" s="152">
        <v>90618.1693</v>
      </c>
      <c r="Y2603" s="152">
        <v>1.5414912E9</v>
      </c>
      <c r="Z2603" s="152">
        <v>92613.0563</v>
      </c>
      <c r="AG2603" s="153">
        <f>IFERROR(__xludf.DUMMYFUNCTION("TO_DATE(INT((AH2603/(60*60*24))+""1/1/1970""))"),43876.0)</f>
        <v>43876</v>
      </c>
      <c r="AH2603" s="152">
        <v>1.581802596E9</v>
      </c>
      <c r="AI2603" s="152">
        <v>129498.5912</v>
      </c>
    </row>
    <row r="2604">
      <c r="A2604" s="152"/>
      <c r="B2604" s="152"/>
      <c r="M2604" s="13">
        <v>1.5741756E9</v>
      </c>
      <c r="N2604" s="13">
        <v>32385.2976</v>
      </c>
      <c r="P2604" s="156">
        <v>1.5596784E9</v>
      </c>
      <c r="Q2604" s="156">
        <v>156852.0425</v>
      </c>
      <c r="S2604" s="156">
        <v>1.58454E9</v>
      </c>
      <c r="T2604" s="156">
        <v>10111.2227</v>
      </c>
      <c r="V2604" s="156">
        <v>1.54647E9</v>
      </c>
      <c r="W2604" s="156">
        <v>88973.3478</v>
      </c>
      <c r="Y2604" s="156">
        <v>1.5415308E9</v>
      </c>
      <c r="Z2604" s="156">
        <v>92613.0563</v>
      </c>
      <c r="AG2604" s="153">
        <f>IFERROR(__xludf.DUMMYFUNCTION("TO_DATE(INT((AH2604/(60*60*24))+""1/1/1970""))"),43876.0)</f>
        <v>43876</v>
      </c>
      <c r="AH2604" s="156">
        <v>1.58181093E9</v>
      </c>
      <c r="AI2604" s="156">
        <v>129498.5912</v>
      </c>
    </row>
    <row r="2605">
      <c r="A2605" s="152"/>
      <c r="B2605" s="152"/>
      <c r="M2605" s="13">
        <v>1.5741972E9</v>
      </c>
      <c r="N2605" s="13">
        <v>32385.2976</v>
      </c>
      <c r="P2605" s="152">
        <v>1.5597072E9</v>
      </c>
      <c r="Q2605" s="152">
        <v>160270.5866</v>
      </c>
      <c r="S2605" s="152">
        <v>1.5845616E9</v>
      </c>
      <c r="T2605" s="152">
        <v>10111.2227</v>
      </c>
      <c r="V2605" s="152">
        <v>1.5465096E9</v>
      </c>
      <c r="W2605" s="152">
        <v>90116.0109</v>
      </c>
      <c r="Y2605" s="152">
        <v>1.5415452E9</v>
      </c>
      <c r="Z2605" s="152">
        <v>92613.0563</v>
      </c>
      <c r="AG2605" s="153">
        <f>IFERROR(__xludf.DUMMYFUNCTION("TO_DATE(INT((AH2605/(60*60*24))+""1/1/1970""))"),43877.0)</f>
        <v>43877</v>
      </c>
      <c r="AH2605" s="152">
        <v>1.581818393E9</v>
      </c>
      <c r="AI2605" s="152">
        <v>129498.5912</v>
      </c>
    </row>
    <row r="2606">
      <c r="A2606" s="152"/>
      <c r="B2606" s="152"/>
      <c r="M2606" s="13">
        <v>1.574262E9</v>
      </c>
      <c r="N2606" s="13">
        <v>32368.4076</v>
      </c>
      <c r="P2606" s="156">
        <v>1.5597468E9</v>
      </c>
      <c r="Q2606" s="156">
        <v>160270.5866</v>
      </c>
      <c r="S2606" s="156">
        <v>1.5846264E9</v>
      </c>
      <c r="T2606" s="156">
        <v>10167.9182</v>
      </c>
      <c r="V2606" s="156">
        <v>1.5465492E9</v>
      </c>
      <c r="W2606" s="156">
        <v>90535.5685</v>
      </c>
      <c r="Y2606" s="156">
        <v>1.5415704E9</v>
      </c>
      <c r="Z2606" s="156">
        <v>92876.2088</v>
      </c>
      <c r="AG2606" s="153">
        <f>IFERROR(__xludf.DUMMYFUNCTION("TO_DATE(INT((AH2606/(60*60*24))+""1/1/1970""))"),43877.0)</f>
        <v>43877</v>
      </c>
      <c r="AH2606" s="156">
        <v>1.581834451E9</v>
      </c>
      <c r="AI2606" s="156">
        <v>129498.5912</v>
      </c>
    </row>
    <row r="2607">
      <c r="A2607" s="152"/>
      <c r="B2607" s="152"/>
      <c r="M2607" s="13">
        <v>1.5742836E9</v>
      </c>
      <c r="N2607" s="13">
        <v>32368.4076</v>
      </c>
      <c r="P2607" s="152">
        <v>1.5597648E9</v>
      </c>
      <c r="Q2607" s="152">
        <v>160270.5866</v>
      </c>
      <c r="S2607" s="152">
        <v>1.584648E9</v>
      </c>
      <c r="T2607" s="152">
        <v>10167.9182</v>
      </c>
      <c r="V2607" s="152">
        <v>1.5465564E9</v>
      </c>
      <c r="W2607" s="152">
        <v>90596.7085</v>
      </c>
      <c r="Y2607" s="152">
        <v>1.54161E9</v>
      </c>
      <c r="Z2607" s="152">
        <v>92876.2088</v>
      </c>
      <c r="AG2607" s="153">
        <f>IFERROR(__xludf.DUMMYFUNCTION("TO_DATE(INT((AH2607/(60*60*24))+""1/1/1970""))"),43877.0)</f>
        <v>43877</v>
      </c>
      <c r="AH2607" s="152">
        <v>1.581850626E9</v>
      </c>
      <c r="AI2607" s="152">
        <v>129498.5912</v>
      </c>
    </row>
    <row r="2608">
      <c r="A2608" s="152"/>
      <c r="B2608" s="152"/>
      <c r="M2608" s="13">
        <v>1.5743484E9</v>
      </c>
      <c r="N2608" s="13">
        <v>32362.5155</v>
      </c>
      <c r="P2608" s="156">
        <v>1.5597936E9</v>
      </c>
      <c r="Q2608" s="156">
        <v>161637.7382</v>
      </c>
      <c r="S2608" s="156">
        <v>1.5847128E9</v>
      </c>
      <c r="T2608" s="156">
        <v>10111.3729</v>
      </c>
      <c r="V2608" s="156">
        <v>1.5465888E9</v>
      </c>
      <c r="W2608" s="156">
        <v>90435.6803</v>
      </c>
      <c r="Y2608" s="156">
        <v>1.5416316E9</v>
      </c>
      <c r="Z2608" s="156">
        <v>92876.2088</v>
      </c>
      <c r="AG2608" s="153">
        <f>IFERROR(__xludf.DUMMYFUNCTION("TO_DATE(INT((AH2608/(60*60*24))+""1/1/1970""))"),43877.0)</f>
        <v>43877</v>
      </c>
      <c r="AH2608" s="156">
        <v>1.581866436E9</v>
      </c>
      <c r="AI2608" s="156">
        <v>129498.5912</v>
      </c>
    </row>
    <row r="2609">
      <c r="A2609" s="152"/>
      <c r="B2609" s="152"/>
      <c r="M2609" s="13">
        <v>1.57437E9</v>
      </c>
      <c r="N2609" s="13">
        <v>32362.5155</v>
      </c>
      <c r="P2609" s="152">
        <v>1.5598332E9</v>
      </c>
      <c r="Q2609" s="152">
        <v>161637.7382</v>
      </c>
      <c r="S2609" s="152">
        <v>1.5847344E9</v>
      </c>
      <c r="T2609" s="152">
        <v>10111.3729</v>
      </c>
      <c r="V2609" s="152">
        <v>1.5466284E9</v>
      </c>
      <c r="W2609" s="152">
        <v>90906.7344</v>
      </c>
      <c r="Y2609" s="152">
        <v>1.5416496E9</v>
      </c>
      <c r="Z2609" s="152">
        <v>92809.4085</v>
      </c>
      <c r="AG2609" s="153">
        <f>IFERROR(__xludf.DUMMYFUNCTION("TO_DATE(INT((AH2609/(60*60*24))+""1/1/1970""))"),43877.0)</f>
        <v>43877</v>
      </c>
      <c r="AH2609" s="152">
        <v>1.581882755E9</v>
      </c>
      <c r="AI2609" s="152">
        <v>129498.5912</v>
      </c>
    </row>
    <row r="2610">
      <c r="A2610" s="152"/>
      <c r="B2610" s="152"/>
      <c r="M2610" s="13">
        <v>1.5744348E9</v>
      </c>
      <c r="N2610" s="13">
        <v>32343.9002</v>
      </c>
      <c r="P2610" s="156">
        <v>1.5598512E9</v>
      </c>
      <c r="Q2610" s="156">
        <v>161637.7382</v>
      </c>
      <c r="S2610" s="156">
        <v>1.5847488E9</v>
      </c>
      <c r="T2610" s="156">
        <v>10086.7189</v>
      </c>
      <c r="V2610" s="156">
        <v>1.5466392E9</v>
      </c>
      <c r="W2610" s="156">
        <v>90975.0084</v>
      </c>
      <c r="Y2610" s="156">
        <v>1.5416892E9</v>
      </c>
      <c r="Z2610" s="156">
        <v>92809.4085</v>
      </c>
      <c r="AG2610" s="153">
        <f>IFERROR(__xludf.DUMMYFUNCTION("TO_DATE(INT((AH2610/(60*60*24))+""1/1/1970""))"),43877.0)</f>
        <v>43877</v>
      </c>
      <c r="AH2610" s="156">
        <v>1.581897581E9</v>
      </c>
      <c r="AI2610" s="156">
        <v>129498.5912</v>
      </c>
    </row>
    <row r="2611">
      <c r="A2611" s="152"/>
      <c r="B2611" s="152"/>
      <c r="M2611" s="13">
        <v>1.5744564E9</v>
      </c>
      <c r="N2611" s="13">
        <v>32343.9002</v>
      </c>
      <c r="P2611" s="152">
        <v>1.55988E9</v>
      </c>
      <c r="Q2611" s="152">
        <v>162693.7787</v>
      </c>
      <c r="S2611" s="152">
        <v>1.5849216E9</v>
      </c>
      <c r="T2611" s="152">
        <v>10106.2169</v>
      </c>
      <c r="V2611" s="152">
        <v>1.5468156E9</v>
      </c>
      <c r="W2611" s="152">
        <v>90943.3389</v>
      </c>
      <c r="Y2611" s="152">
        <v>1.541718E9</v>
      </c>
      <c r="Z2611" s="152">
        <v>92809.4085</v>
      </c>
      <c r="AG2611" s="153">
        <f>IFERROR(__xludf.DUMMYFUNCTION("TO_DATE(INT((AH2611/(60*60*24))+""1/1/1970""))"),43878.0)</f>
        <v>43878</v>
      </c>
      <c r="AH2611" s="152">
        <v>1.581898983E9</v>
      </c>
      <c r="AI2611" s="152">
        <v>129498.5912</v>
      </c>
    </row>
    <row r="2612">
      <c r="A2612" s="152"/>
      <c r="B2612" s="152"/>
      <c r="M2612" s="13">
        <v>1.5744672E9</v>
      </c>
      <c r="N2612" s="13">
        <v>32356.8313</v>
      </c>
      <c r="P2612" s="156">
        <v>1.5599196E9</v>
      </c>
      <c r="Q2612" s="156">
        <v>162693.7787</v>
      </c>
      <c r="S2612" s="156">
        <v>1.584972E9</v>
      </c>
      <c r="T2612" s="156">
        <v>10106.2169</v>
      </c>
      <c r="V2612" s="156">
        <v>1.5468552E9</v>
      </c>
      <c r="W2612" s="156">
        <v>90698.4545</v>
      </c>
      <c r="Y2612" s="156">
        <v>1.5417288E9</v>
      </c>
      <c r="Z2612" s="156">
        <v>92285.1278</v>
      </c>
      <c r="AG2612" s="153">
        <f>IFERROR(__xludf.DUMMYFUNCTION("TO_DATE(INT((AH2612/(60*60*24))+""1/1/1970""))"),43878.0)</f>
        <v>43878</v>
      </c>
      <c r="AH2612" s="156">
        <v>1.581914954E9</v>
      </c>
      <c r="AI2612" s="156">
        <v>129498.5912</v>
      </c>
    </row>
    <row r="2613">
      <c r="A2613" s="152"/>
      <c r="B2613" s="152"/>
      <c r="M2613" s="13">
        <v>1.5745536E9</v>
      </c>
      <c r="N2613" s="13">
        <v>32356.8313</v>
      </c>
      <c r="P2613" s="152">
        <v>1.5599376E9</v>
      </c>
      <c r="Q2613" s="152">
        <v>162693.7787</v>
      </c>
      <c r="S2613" s="152">
        <v>1.5849936E9</v>
      </c>
      <c r="T2613" s="152">
        <v>10106.2169</v>
      </c>
      <c r="V2613" s="152">
        <v>1.5468948E9</v>
      </c>
      <c r="W2613" s="152">
        <v>91093.4018</v>
      </c>
      <c r="Y2613" s="152">
        <v>1.5417684E9</v>
      </c>
      <c r="Z2613" s="152">
        <v>92285.1278</v>
      </c>
      <c r="AG2613" s="153">
        <f>IFERROR(__xludf.DUMMYFUNCTION("TO_DATE(INT((AH2613/(60*60*24))+""1/1/1970""))"),43878.0)</f>
        <v>43878</v>
      </c>
      <c r="AH2613" s="152">
        <v>1.581931002E9</v>
      </c>
      <c r="AI2613" s="152">
        <v>129498.5912</v>
      </c>
    </row>
    <row r="2614">
      <c r="A2614" s="152"/>
      <c r="B2614" s="152"/>
      <c r="M2614" s="13">
        <v>1.57464E9</v>
      </c>
      <c r="N2614" s="13">
        <v>32352.5681</v>
      </c>
      <c r="P2614" s="156">
        <v>1.5599664E9</v>
      </c>
      <c r="Q2614" s="156">
        <v>164321.7117</v>
      </c>
      <c r="S2614" s="156">
        <v>1.5850584E9</v>
      </c>
      <c r="T2614" s="156">
        <v>10090.0641</v>
      </c>
      <c r="V2614" s="156">
        <v>1.546902E9</v>
      </c>
      <c r="W2614" s="156">
        <v>91056.2664</v>
      </c>
      <c r="Y2614" s="156">
        <v>1.5418008E9</v>
      </c>
      <c r="Z2614" s="156">
        <v>92285.1278</v>
      </c>
      <c r="AG2614" s="153">
        <f>IFERROR(__xludf.DUMMYFUNCTION("TO_DATE(INT((AH2614/(60*60*24))+""1/1/1970""))"),43878.0)</f>
        <v>43878</v>
      </c>
      <c r="AH2614" s="156">
        <v>1.581946801E9</v>
      </c>
      <c r="AI2614" s="156">
        <v>129498.5912</v>
      </c>
    </row>
    <row r="2615">
      <c r="A2615" s="152"/>
      <c r="B2615" s="152"/>
      <c r="M2615" s="13">
        <v>1.574694E9</v>
      </c>
      <c r="N2615" s="13">
        <v>32352.5681</v>
      </c>
      <c r="P2615" s="152">
        <v>1.5601752E9</v>
      </c>
      <c r="Q2615" s="152">
        <v>164321.7117</v>
      </c>
      <c r="S2615" s="152">
        <v>1.58508E9</v>
      </c>
      <c r="T2615" s="152">
        <v>10090.0641</v>
      </c>
      <c r="V2615" s="152">
        <v>1.5469344E9</v>
      </c>
      <c r="W2615" s="152">
        <v>91318.8591</v>
      </c>
      <c r="Y2615" s="152">
        <v>1.541808E9</v>
      </c>
      <c r="Z2615" s="152">
        <v>92017.5219</v>
      </c>
      <c r="AG2615" s="153">
        <f>IFERROR(__xludf.DUMMYFUNCTION("TO_DATE(INT((AH2615/(60*60*24))+""1/1/1970""))"),43878.0)</f>
        <v>43878</v>
      </c>
      <c r="AH2615" s="152">
        <v>1.58196269E9</v>
      </c>
      <c r="AI2615" s="152">
        <v>129498.5912</v>
      </c>
    </row>
    <row r="2616">
      <c r="A2616" s="152"/>
      <c r="B2616" s="152"/>
      <c r="M2616" s="13">
        <v>1.5747156E9</v>
      </c>
      <c r="N2616" s="13">
        <v>32352.5681</v>
      </c>
      <c r="P2616" s="156">
        <v>1.5601968E9</v>
      </c>
      <c r="Q2616" s="156">
        <v>164321.7117</v>
      </c>
      <c r="S2616" s="156">
        <v>1.5851448E9</v>
      </c>
      <c r="T2616" s="156">
        <v>10058.623</v>
      </c>
      <c r="V2616" s="156">
        <v>1.546974E9</v>
      </c>
      <c r="W2616" s="156">
        <v>91054.2112</v>
      </c>
      <c r="Y2616" s="156">
        <v>1.5419772E9</v>
      </c>
      <c r="Z2616" s="156">
        <v>92017.5219</v>
      </c>
      <c r="AG2616" s="153">
        <f>IFERROR(__xludf.DUMMYFUNCTION("TO_DATE(INT((AH2616/(60*60*24))+""1/1/1970""))"),43878.0)</f>
        <v>43878</v>
      </c>
      <c r="AH2616" s="156">
        <v>1.58197852E9</v>
      </c>
      <c r="AI2616" s="156">
        <v>129498.5912</v>
      </c>
    </row>
    <row r="2617">
      <c r="A2617" s="152"/>
      <c r="B2617" s="152"/>
      <c r="M2617" s="13">
        <v>1.5747804E9</v>
      </c>
      <c r="N2617" s="13">
        <v>32351.2061</v>
      </c>
      <c r="P2617" s="152">
        <v>1.5602256E9</v>
      </c>
      <c r="Q2617" s="152">
        <v>165078.7813</v>
      </c>
      <c r="S2617" s="152">
        <v>1.5851664E9</v>
      </c>
      <c r="T2617" s="152">
        <v>10058.623</v>
      </c>
      <c r="V2617" s="152">
        <v>1.5469884E9</v>
      </c>
      <c r="W2617" s="152">
        <v>91177.7301</v>
      </c>
      <c r="Y2617" s="152">
        <v>1.5420168E9</v>
      </c>
      <c r="Z2617" s="152">
        <v>91928.4549</v>
      </c>
      <c r="AG2617" s="153">
        <f>IFERROR(__xludf.DUMMYFUNCTION("TO_DATE(INT((AH2617/(60*60*24))+""1/1/1970""))"),43878.0)</f>
        <v>43878</v>
      </c>
      <c r="AH2617" s="152">
        <v>1.581983436E9</v>
      </c>
      <c r="AI2617" s="152">
        <v>129498.5912</v>
      </c>
    </row>
    <row r="2618">
      <c r="A2618" s="152"/>
      <c r="B2618" s="152"/>
      <c r="M2618" s="13">
        <v>1.574802E9</v>
      </c>
      <c r="N2618" s="13">
        <v>32351.2061</v>
      </c>
      <c r="P2618" s="156">
        <v>1.5602652E9</v>
      </c>
      <c r="Q2618" s="156">
        <v>165078.7813</v>
      </c>
      <c r="S2618" s="156">
        <v>1.5852312E9</v>
      </c>
      <c r="T2618" s="156">
        <v>10057.7038</v>
      </c>
      <c r="V2618" s="156">
        <v>1.5470136E9</v>
      </c>
      <c r="W2618" s="156">
        <v>91223.0486</v>
      </c>
      <c r="Y2618" s="156">
        <v>1.5420564E9</v>
      </c>
      <c r="Z2618" s="156">
        <v>91928.4549</v>
      </c>
      <c r="AG2618" s="153">
        <f>IFERROR(__xludf.DUMMYFUNCTION("TO_DATE(INT((AH2618/(60*60*24))+""1/1/1970""))"),43879.0)</f>
        <v>43879</v>
      </c>
      <c r="AH2618" s="156">
        <v>1.581994751E9</v>
      </c>
      <c r="AI2618" s="156">
        <v>129498.5912</v>
      </c>
    </row>
    <row r="2619">
      <c r="A2619" s="152"/>
      <c r="B2619" s="152"/>
      <c r="M2619" s="13">
        <v>1.5748668E9</v>
      </c>
      <c r="N2619" s="13">
        <v>32365.9533</v>
      </c>
      <c r="P2619" s="152">
        <v>1.5602832E9</v>
      </c>
      <c r="Q2619" s="152">
        <v>165078.7813</v>
      </c>
      <c r="S2619" s="152">
        <v>1.5852528E9</v>
      </c>
      <c r="T2619" s="152">
        <v>10057.7038</v>
      </c>
      <c r="V2619" s="152">
        <v>1.5470532E9</v>
      </c>
      <c r="W2619" s="152">
        <v>90830.7703</v>
      </c>
      <c r="Y2619" s="152">
        <v>1.5420636E9</v>
      </c>
      <c r="Z2619" s="152">
        <v>91928.4549</v>
      </c>
      <c r="AG2619" s="153">
        <f>IFERROR(__xludf.DUMMYFUNCTION("TO_DATE(INT((AH2619/(60*60*24))+""1/1/1970""))"),43879.0)</f>
        <v>43879</v>
      </c>
      <c r="AH2619" s="152">
        <v>1.582010962E9</v>
      </c>
      <c r="AI2619" s="152">
        <v>129498.5912</v>
      </c>
    </row>
    <row r="2620">
      <c r="A2620" s="152"/>
      <c r="B2620" s="152"/>
      <c r="M2620" s="13">
        <v>1.5748884E9</v>
      </c>
      <c r="N2620" s="13">
        <v>32365.9533</v>
      </c>
      <c r="P2620" s="156">
        <v>1.560312E9</v>
      </c>
      <c r="Q2620" s="156">
        <v>165045.7503</v>
      </c>
      <c r="S2620" s="156">
        <v>1.5853176E9</v>
      </c>
      <c r="T2620" s="156">
        <v>10009.1307</v>
      </c>
      <c r="V2620" s="156">
        <v>1.5470748E9</v>
      </c>
      <c r="W2620" s="156">
        <v>90628.121</v>
      </c>
      <c r="Y2620" s="156">
        <v>1.542096E9</v>
      </c>
      <c r="Z2620" s="156">
        <v>91115.921</v>
      </c>
      <c r="AG2620" s="153">
        <f>IFERROR(__xludf.DUMMYFUNCTION("TO_DATE(INT((AH2620/(60*60*24))+""1/1/1970""))"),43879.0)</f>
        <v>43879</v>
      </c>
      <c r="AH2620" s="156">
        <v>1.582026911E9</v>
      </c>
      <c r="AI2620" s="156">
        <v>129498.5912</v>
      </c>
    </row>
    <row r="2621">
      <c r="A2621" s="152"/>
      <c r="B2621" s="152"/>
      <c r="M2621" s="13">
        <v>1.5748992E9</v>
      </c>
      <c r="N2621" s="13">
        <v>32354.645</v>
      </c>
      <c r="P2621" s="152">
        <v>1.5603516E9</v>
      </c>
      <c r="Q2621" s="152">
        <v>165045.7503</v>
      </c>
      <c r="S2621" s="152">
        <v>1.5853392E9</v>
      </c>
      <c r="T2621" s="152">
        <v>10009.1307</v>
      </c>
      <c r="V2621" s="152">
        <v>1.5470928E9</v>
      </c>
      <c r="W2621" s="152">
        <v>90387.1742</v>
      </c>
      <c r="Y2621" s="152">
        <v>1.5421356E9</v>
      </c>
      <c r="Z2621" s="152">
        <v>91115.921</v>
      </c>
      <c r="AG2621" s="153">
        <f>IFERROR(__xludf.DUMMYFUNCTION("TO_DATE(INT((AH2621/(60*60*24))+""1/1/1970""))"),43879.0)</f>
        <v>43879</v>
      </c>
      <c r="AH2621" s="152">
        <v>1.58204274E9</v>
      </c>
      <c r="AI2621" s="152">
        <v>129952.5795</v>
      </c>
    </row>
    <row r="2622">
      <c r="A2622" s="152"/>
      <c r="B2622" s="152"/>
      <c r="M2622" s="13">
        <v>1.5749856E9</v>
      </c>
      <c r="N2622" s="13">
        <v>32299.7651</v>
      </c>
      <c r="P2622" s="156">
        <v>1.5603696E9</v>
      </c>
      <c r="Q2622" s="156">
        <v>165045.7503</v>
      </c>
      <c r="S2622" s="156">
        <v>1.5853536E9</v>
      </c>
      <c r="T2622" s="156">
        <v>9980.2982</v>
      </c>
      <c r="V2622" s="156">
        <v>1.5471324E9</v>
      </c>
      <c r="W2622" s="156">
        <v>90539.9264</v>
      </c>
      <c r="Y2622" s="156">
        <v>1.54215E9</v>
      </c>
      <c r="Z2622" s="156">
        <v>91115.921</v>
      </c>
      <c r="AG2622" s="153">
        <f>IFERROR(__xludf.DUMMYFUNCTION("TO_DATE(INT((AH2622/(60*60*24))+""1/1/1970""))"),43879.0)</f>
        <v>43879</v>
      </c>
      <c r="AH2622" s="156">
        <v>1.58205858E9</v>
      </c>
      <c r="AI2622" s="156">
        <v>129881.9463</v>
      </c>
    </row>
    <row r="2623">
      <c r="A2623" s="152"/>
      <c r="B2623" s="152"/>
      <c r="M2623" s="13">
        <v>1.5750396E9</v>
      </c>
      <c r="N2623" s="13">
        <v>32299.7651</v>
      </c>
      <c r="P2623" s="152">
        <v>1.5603984E9</v>
      </c>
      <c r="Q2623" s="152">
        <v>164721.4181</v>
      </c>
      <c r="S2623" s="152">
        <v>1.5855264E9</v>
      </c>
      <c r="T2623" s="152">
        <v>9987.1018</v>
      </c>
      <c r="V2623" s="152">
        <v>1.5471612E9</v>
      </c>
      <c r="W2623" s="152">
        <v>90903.9154</v>
      </c>
      <c r="Y2623" s="152">
        <v>1.5421752E9</v>
      </c>
      <c r="Z2623" s="152">
        <v>91824.8133</v>
      </c>
      <c r="AG2623" s="153">
        <f>IFERROR(__xludf.DUMMYFUNCTION("TO_DATE(INT((AH2623/(60*60*24))+""1/1/1970""))"),43879.0)</f>
        <v>43879</v>
      </c>
      <c r="AH2623" s="152">
        <v>1.582070082E9</v>
      </c>
      <c r="AI2623" s="152">
        <v>129843.4694</v>
      </c>
    </row>
    <row r="2624">
      <c r="A2624" s="152"/>
      <c r="B2624" s="152"/>
      <c r="M2624" s="13">
        <v>1.5750504E9</v>
      </c>
      <c r="N2624" s="13">
        <v>32299.7651</v>
      </c>
      <c r="P2624" s="156">
        <v>1.560438E9</v>
      </c>
      <c r="Q2624" s="156">
        <v>164721.4181</v>
      </c>
      <c r="S2624" s="156">
        <v>1.5855768E9</v>
      </c>
      <c r="T2624" s="156">
        <v>9987.1018</v>
      </c>
      <c r="V2624" s="156">
        <v>1.547172E9</v>
      </c>
      <c r="W2624" s="156">
        <v>90871.843</v>
      </c>
      <c r="Y2624" s="156">
        <v>1.5422148E9</v>
      </c>
      <c r="Z2624" s="156">
        <v>91824.8133</v>
      </c>
      <c r="AG2624" s="153">
        <f>IFERROR(__xludf.DUMMYFUNCTION("TO_DATE(INT((AH2624/(60*60*24))+""1/1/1970""))"),43880.0)</f>
        <v>43880</v>
      </c>
      <c r="AH2624" s="156">
        <v>1.58207454E9</v>
      </c>
      <c r="AI2624" s="156">
        <v>129843.4694</v>
      </c>
    </row>
    <row r="2625">
      <c r="A2625" s="152"/>
      <c r="B2625" s="152"/>
      <c r="M2625" s="13">
        <v>1.575072E9</v>
      </c>
      <c r="N2625" s="13">
        <v>32281.8407</v>
      </c>
      <c r="P2625" s="152">
        <v>1.560456E9</v>
      </c>
      <c r="Q2625" s="152">
        <v>164721.4181</v>
      </c>
      <c r="S2625" s="152">
        <v>1.5855984E9</v>
      </c>
      <c r="T2625" s="152">
        <v>9987.1018</v>
      </c>
      <c r="V2625" s="152">
        <v>1.5472116E9</v>
      </c>
      <c r="W2625" s="152">
        <v>90797.9893</v>
      </c>
      <c r="Y2625" s="152">
        <v>1.5422364E9</v>
      </c>
      <c r="Z2625" s="152">
        <v>91824.8133</v>
      </c>
      <c r="AG2625" s="153">
        <f>IFERROR(__xludf.DUMMYFUNCTION("TO_DATE(INT((AH2625/(60*60*24))+""1/1/1970""))"),43880.0)</f>
        <v>43880</v>
      </c>
      <c r="AH2625" s="152">
        <v>1.582091074E9</v>
      </c>
      <c r="AI2625" s="152">
        <v>129843.4694</v>
      </c>
    </row>
    <row r="2626">
      <c r="A2626" s="152"/>
      <c r="B2626" s="152"/>
      <c r="M2626" s="13">
        <v>1.5751584E9</v>
      </c>
      <c r="N2626" s="13">
        <v>32281.8407</v>
      </c>
      <c r="P2626" s="156">
        <v>1.5604848E9</v>
      </c>
      <c r="Q2626" s="156">
        <v>165441.4066</v>
      </c>
      <c r="S2626" s="156">
        <v>1.5856632E9</v>
      </c>
      <c r="T2626" s="156">
        <v>9997.6491</v>
      </c>
      <c r="V2626" s="156">
        <v>1.547244E9</v>
      </c>
      <c r="W2626" s="156">
        <v>90793.333</v>
      </c>
      <c r="Y2626" s="156">
        <v>1.5422544E9</v>
      </c>
      <c r="Z2626" s="156">
        <v>91829.2667</v>
      </c>
      <c r="AG2626" s="153">
        <f>IFERROR(__xludf.DUMMYFUNCTION("TO_DATE(INT((AH2626/(60*60*24))+""1/1/1970""))"),43880.0)</f>
        <v>43880</v>
      </c>
      <c r="AH2626" s="156">
        <v>1.582106945E9</v>
      </c>
      <c r="AI2626" s="156">
        <v>129843.4694</v>
      </c>
    </row>
    <row r="2627">
      <c r="A2627" s="152"/>
      <c r="B2627" s="152"/>
      <c r="M2627" s="13">
        <v>1.5752448E9</v>
      </c>
      <c r="N2627" s="13">
        <v>32282.782</v>
      </c>
      <c r="P2627" s="152">
        <v>1.5605244E9</v>
      </c>
      <c r="Q2627" s="152">
        <v>165441.4066</v>
      </c>
      <c r="S2627" s="152">
        <v>1.5856848E9</v>
      </c>
      <c r="T2627" s="152">
        <v>9997.6491</v>
      </c>
      <c r="V2627" s="152">
        <v>1.5474204E9</v>
      </c>
      <c r="W2627" s="152">
        <v>90794.4115</v>
      </c>
      <c r="Y2627" s="152">
        <v>1.542294E9</v>
      </c>
      <c r="Z2627" s="152">
        <v>91829.2667</v>
      </c>
      <c r="AG2627" s="153">
        <f>IFERROR(__xludf.DUMMYFUNCTION("TO_DATE(INT((AH2627/(60*60*24))+""1/1/1970""))"),43880.0)</f>
        <v>43880</v>
      </c>
      <c r="AH2627" s="152">
        <v>1.58212278E9</v>
      </c>
      <c r="AI2627" s="152">
        <v>129843.4694</v>
      </c>
    </row>
    <row r="2628">
      <c r="A2628" s="152"/>
      <c r="B2628" s="152"/>
      <c r="M2628" s="13">
        <v>1.5752988E9</v>
      </c>
      <c r="N2628" s="13">
        <v>32282.782</v>
      </c>
      <c r="P2628" s="156">
        <v>1.5605424E9</v>
      </c>
      <c r="Q2628" s="156">
        <v>165441.4066</v>
      </c>
      <c r="S2628" s="156">
        <v>1.5857496E9</v>
      </c>
      <c r="T2628" s="156">
        <v>9999.7764</v>
      </c>
      <c r="V2628" s="156">
        <v>1.54746E9</v>
      </c>
      <c r="W2628" s="156">
        <v>90801.2875</v>
      </c>
      <c r="Y2628" s="156">
        <v>1.5423228E9</v>
      </c>
      <c r="Z2628" s="156">
        <v>91829.2667</v>
      </c>
      <c r="AG2628" s="153">
        <f>IFERROR(__xludf.DUMMYFUNCTION("TO_DATE(INT((AH2628/(60*60*24))+""1/1/1970""))"),43880.0)</f>
        <v>43880</v>
      </c>
      <c r="AH2628" s="156">
        <v>1.582138596E9</v>
      </c>
      <c r="AI2628" s="156">
        <v>130461.2661</v>
      </c>
    </row>
    <row r="2629">
      <c r="A2629" s="152"/>
      <c r="B2629" s="152"/>
      <c r="M2629" s="13">
        <v>1.5753204E9</v>
      </c>
      <c r="N2629" s="13">
        <v>32282.782</v>
      </c>
      <c r="P2629" s="152">
        <v>1.5605712E9</v>
      </c>
      <c r="Q2629" s="152">
        <v>165228.4091</v>
      </c>
      <c r="S2629" s="152">
        <v>1.5857712E9</v>
      </c>
      <c r="T2629" s="152">
        <v>9999.7764</v>
      </c>
      <c r="V2629" s="152">
        <v>1.5474996E9</v>
      </c>
      <c r="W2629" s="152">
        <v>90791.3069</v>
      </c>
      <c r="Y2629" s="152">
        <v>1.5423336E9</v>
      </c>
      <c r="Z2629" s="152">
        <v>91933.3131</v>
      </c>
      <c r="AG2629" s="153">
        <f>IFERROR(__xludf.DUMMYFUNCTION("TO_DATE(INT((AH2629/(60*60*24))+""1/1/1970""))"),43880.0)</f>
        <v>43880</v>
      </c>
      <c r="AH2629" s="152">
        <v>1.582154502E9</v>
      </c>
      <c r="AI2629" s="152">
        <v>130436.8101</v>
      </c>
    </row>
    <row r="2630">
      <c r="A2630" s="152"/>
      <c r="B2630" s="152"/>
      <c r="M2630" s="13">
        <v>1.5753852E9</v>
      </c>
      <c r="N2630" s="13">
        <v>32347.4719</v>
      </c>
      <c r="P2630" s="156">
        <v>1.560744E9</v>
      </c>
      <c r="Q2630" s="156">
        <v>165228.4091</v>
      </c>
      <c r="S2630" s="156">
        <v>1.585836E9</v>
      </c>
      <c r="T2630" s="156">
        <v>10013.9184</v>
      </c>
      <c r="V2630" s="156">
        <v>1.5475068E9</v>
      </c>
      <c r="W2630" s="156">
        <v>90790.4658</v>
      </c>
      <c r="Y2630" s="156">
        <v>1.5423732E9</v>
      </c>
      <c r="Z2630" s="156">
        <v>91933.3131</v>
      </c>
      <c r="AG2630" s="153">
        <f>IFERROR(__xludf.DUMMYFUNCTION("TO_DATE(INT((AH2630/(60*60*24))+""1/1/1970""))"),43880.0)</f>
        <v>43880</v>
      </c>
      <c r="AH2630" s="156">
        <v>1.582156797E9</v>
      </c>
      <c r="AI2630" s="156">
        <v>130436.8101</v>
      </c>
    </row>
    <row r="2631">
      <c r="A2631" s="152"/>
      <c r="B2631" s="152"/>
      <c r="M2631" s="13">
        <v>1.5754068E9</v>
      </c>
      <c r="N2631" s="13">
        <v>32347.4719</v>
      </c>
      <c r="P2631" s="152">
        <v>1.5607836E9</v>
      </c>
      <c r="Q2631" s="152">
        <v>165228.4091</v>
      </c>
      <c r="S2631" s="152">
        <v>1.5858576E9</v>
      </c>
      <c r="T2631" s="152">
        <v>10013.9184</v>
      </c>
      <c r="V2631" s="152">
        <v>1.5475392E9</v>
      </c>
      <c r="W2631" s="152">
        <v>90779.1273</v>
      </c>
      <c r="Y2631" s="152">
        <v>1.5424056E9</v>
      </c>
      <c r="Z2631" s="152">
        <v>91933.3131</v>
      </c>
      <c r="AG2631" s="153">
        <f>IFERROR(__xludf.DUMMYFUNCTION("TO_DATE(INT((AH2631/(60*60*24))+""1/1/1970""))"),43881.0)</f>
        <v>43881</v>
      </c>
      <c r="AH2631" s="152">
        <v>1.582170314E9</v>
      </c>
      <c r="AI2631" s="152">
        <v>130436.8101</v>
      </c>
    </row>
    <row r="2632">
      <c r="A2632" s="152"/>
      <c r="B2632" s="152"/>
      <c r="M2632" s="13">
        <v>1.5754716E9</v>
      </c>
      <c r="N2632" s="13">
        <v>32403.7852</v>
      </c>
      <c r="P2632" s="156">
        <v>1.5608016E9</v>
      </c>
      <c r="Q2632" s="156">
        <v>165228.4091</v>
      </c>
      <c r="S2632" s="156">
        <v>1.5859224E9</v>
      </c>
      <c r="T2632" s="156">
        <v>10008.0349</v>
      </c>
      <c r="V2632" s="156">
        <v>1.5475788E9</v>
      </c>
      <c r="W2632" s="156">
        <v>90819.3809</v>
      </c>
      <c r="Y2632" s="156">
        <v>1.5424128E9</v>
      </c>
      <c r="Z2632" s="156">
        <v>92694.4311</v>
      </c>
      <c r="AG2632" s="153">
        <f>IFERROR(__xludf.DUMMYFUNCTION("TO_DATE(INT((AH2632/(60*60*24))+""1/1/1970""))"),43881.0)</f>
        <v>43881</v>
      </c>
      <c r="AH2632" s="156">
        <v>1.582186136E9</v>
      </c>
      <c r="AI2632" s="156">
        <v>130436.8101</v>
      </c>
    </row>
    <row r="2633">
      <c r="A2633" s="152"/>
      <c r="B2633" s="152"/>
      <c r="M2633" s="13">
        <v>1.5754932E9</v>
      </c>
      <c r="N2633" s="13">
        <v>32403.7852</v>
      </c>
      <c r="P2633" s="152">
        <v>1.5608304E9</v>
      </c>
      <c r="Q2633" s="152">
        <v>165349.5478</v>
      </c>
      <c r="S2633" s="152">
        <v>1.585944E9</v>
      </c>
      <c r="T2633" s="152">
        <v>10008.0349</v>
      </c>
      <c r="V2633" s="152">
        <v>1.5475932E9</v>
      </c>
      <c r="W2633" s="152">
        <v>90812.7326</v>
      </c>
      <c r="Y2633" s="152">
        <v>1.542582E9</v>
      </c>
      <c r="Z2633" s="152">
        <v>92694.4311</v>
      </c>
      <c r="AG2633" s="153">
        <f>IFERROR(__xludf.DUMMYFUNCTION("TO_DATE(INT((AH2633/(60*60*24))+""1/1/1970""))"),43881.0)</f>
        <v>43881</v>
      </c>
      <c r="AH2633" s="152">
        <v>1.58220193E9</v>
      </c>
      <c r="AI2633" s="152">
        <v>130436.8101</v>
      </c>
    </row>
    <row r="2634">
      <c r="A2634" s="152"/>
      <c r="B2634" s="152"/>
      <c r="M2634" s="13">
        <v>1.575558E9</v>
      </c>
      <c r="N2634" s="13">
        <v>32386.3866</v>
      </c>
      <c r="P2634" s="156">
        <v>1.56087E9</v>
      </c>
      <c r="Q2634" s="156">
        <v>165349.5478</v>
      </c>
      <c r="S2634" s="156">
        <v>1.5859584E9</v>
      </c>
      <c r="T2634" s="156">
        <v>10026.6017</v>
      </c>
      <c r="V2634" s="156">
        <v>1.5476184E9</v>
      </c>
      <c r="W2634" s="156">
        <v>90820.6746</v>
      </c>
      <c r="Y2634" s="156">
        <v>1.5426216E9</v>
      </c>
      <c r="Z2634" s="156">
        <v>92653.5413</v>
      </c>
      <c r="AG2634" s="153">
        <f>IFERROR(__xludf.DUMMYFUNCTION("TO_DATE(INT((AH2634/(60*60*24))+""1/1/1970""))"),43881.0)</f>
        <v>43881</v>
      </c>
      <c r="AH2634" s="156">
        <v>1.58221776E9</v>
      </c>
      <c r="AI2634" s="156">
        <v>130411.4253</v>
      </c>
    </row>
    <row r="2635">
      <c r="A2635" s="152"/>
      <c r="B2635" s="152"/>
      <c r="M2635" s="13">
        <v>1.5755796E9</v>
      </c>
      <c r="N2635" s="13">
        <v>32386.3866</v>
      </c>
      <c r="P2635" s="152">
        <v>1.560888E9</v>
      </c>
      <c r="Q2635" s="152">
        <v>165349.5478</v>
      </c>
      <c r="S2635" s="152">
        <v>1.5861312E9</v>
      </c>
      <c r="T2635" s="152">
        <v>10031.703</v>
      </c>
      <c r="V2635" s="152">
        <v>1.547658E9</v>
      </c>
      <c r="W2635" s="152">
        <v>90817.2758</v>
      </c>
      <c r="Y2635" s="152">
        <v>1.5426612E9</v>
      </c>
      <c r="Z2635" s="152">
        <v>92653.5413</v>
      </c>
      <c r="AG2635" s="153">
        <f>IFERROR(__xludf.DUMMYFUNCTION("TO_DATE(INT((AH2635/(60*60*24))+""1/1/1970""))"),43881.0)</f>
        <v>43881</v>
      </c>
      <c r="AH2635" s="152">
        <v>1.582233577E9</v>
      </c>
      <c r="AI2635" s="152">
        <v>130334.0327</v>
      </c>
    </row>
    <row r="2636">
      <c r="A2636" s="152"/>
      <c r="B2636" s="152"/>
      <c r="M2636" s="13">
        <v>1.5756444E9</v>
      </c>
      <c r="N2636" s="13">
        <v>32402.1488</v>
      </c>
      <c r="P2636" s="156">
        <v>1.5609168E9</v>
      </c>
      <c r="Q2636" s="156">
        <v>166985.4142</v>
      </c>
      <c r="S2636" s="156">
        <v>1.5861816E9</v>
      </c>
      <c r="T2636" s="156">
        <v>10031.703</v>
      </c>
      <c r="V2636" s="156">
        <v>1.5476796E9</v>
      </c>
      <c r="W2636" s="156">
        <v>90807.0775</v>
      </c>
      <c r="Y2636" s="156">
        <v>1.5426684E9</v>
      </c>
      <c r="Z2636" s="156">
        <v>92653.5413</v>
      </c>
      <c r="AG2636" s="153">
        <f>IFERROR(__xludf.DUMMYFUNCTION("TO_DATE(INT((AH2636/(60*60*24))+""1/1/1970""))"),43881.0)</f>
        <v>43881</v>
      </c>
      <c r="AH2636" s="156">
        <v>1.582243198E9</v>
      </c>
      <c r="AI2636" s="156">
        <v>130334.0327</v>
      </c>
    </row>
    <row r="2637">
      <c r="A2637" s="152"/>
      <c r="B2637" s="152"/>
      <c r="M2637" s="13">
        <v>1.575666E9</v>
      </c>
      <c r="N2637" s="13">
        <v>32402.1488</v>
      </c>
      <c r="P2637" s="152">
        <v>1.5609564E9</v>
      </c>
      <c r="Q2637" s="152">
        <v>166985.4142</v>
      </c>
      <c r="S2637" s="152">
        <v>1.5862032E9</v>
      </c>
      <c r="T2637" s="152">
        <v>10031.703</v>
      </c>
      <c r="V2637" s="152">
        <v>1.5476976E9</v>
      </c>
      <c r="W2637" s="152">
        <v>90817.8925</v>
      </c>
      <c r="Y2637" s="152">
        <v>1.5427008E9</v>
      </c>
      <c r="Z2637" s="152">
        <v>92982.2795</v>
      </c>
      <c r="AG2637" s="153">
        <f>IFERROR(__xludf.DUMMYFUNCTION("TO_DATE(INT((AH2637/(60*60*24))+""1/1/1970""))"),43882.0)</f>
        <v>43882</v>
      </c>
      <c r="AH2637" s="152">
        <v>1.582249387E9</v>
      </c>
      <c r="AI2637" s="152">
        <v>130334.0327</v>
      </c>
    </row>
    <row r="2638">
      <c r="A2638" s="152"/>
      <c r="B2638" s="152"/>
      <c r="M2638" s="13">
        <v>1.5756768E9</v>
      </c>
      <c r="N2638" s="13">
        <v>32468.9411</v>
      </c>
      <c r="P2638" s="156">
        <v>1.5609744E9</v>
      </c>
      <c r="Q2638" s="156">
        <v>166985.4142</v>
      </c>
      <c r="S2638" s="156">
        <v>1.586268E9</v>
      </c>
      <c r="T2638" s="156">
        <v>10001.3732</v>
      </c>
      <c r="V2638" s="156">
        <v>1.5477372E9</v>
      </c>
      <c r="W2638" s="156">
        <v>90831.3135</v>
      </c>
      <c r="Y2638" s="156">
        <v>1.5427404E9</v>
      </c>
      <c r="Z2638" s="156">
        <v>92982.2795</v>
      </c>
      <c r="AG2638" s="153">
        <f>IFERROR(__xludf.DUMMYFUNCTION("TO_DATE(INT((AH2638/(60*60*24))+""1/1/1970""))"),43882.0)</f>
        <v>43882</v>
      </c>
      <c r="AH2638" s="156">
        <v>1.582265509E9</v>
      </c>
      <c r="AI2638" s="156">
        <v>130334.0327</v>
      </c>
    </row>
    <row r="2639">
      <c r="A2639" s="152"/>
      <c r="B2639" s="152"/>
      <c r="M2639" s="13">
        <v>1.5757632E9</v>
      </c>
      <c r="N2639" s="13">
        <v>32468.9411</v>
      </c>
      <c r="P2639" s="152">
        <v>1.5610032E9</v>
      </c>
      <c r="Q2639" s="152">
        <v>167406.9667</v>
      </c>
      <c r="S2639" s="152">
        <v>1.5862896E9</v>
      </c>
      <c r="T2639" s="152">
        <v>10001.3732</v>
      </c>
      <c r="V2639" s="152">
        <v>1.547766E9</v>
      </c>
      <c r="W2639" s="152">
        <v>90825.0445</v>
      </c>
      <c r="Y2639" s="152">
        <v>1.5427548E9</v>
      </c>
      <c r="Z2639" s="152">
        <v>92982.2795</v>
      </c>
      <c r="AG2639" s="153">
        <f>IFERROR(__xludf.DUMMYFUNCTION("TO_DATE(INT((AH2639/(60*60*24))+""1/1/1970""))"),43882.0)</f>
        <v>43882</v>
      </c>
      <c r="AH2639" s="152">
        <v>1.582281333E9</v>
      </c>
      <c r="AI2639" s="152">
        <v>130334.0327</v>
      </c>
    </row>
    <row r="2640">
      <c r="A2640" s="152"/>
      <c r="B2640" s="152"/>
      <c r="M2640" s="13">
        <v>1.5758496E9</v>
      </c>
      <c r="N2640" s="13">
        <v>32467.8225</v>
      </c>
      <c r="P2640" s="156">
        <v>1.5610428E9</v>
      </c>
      <c r="Q2640" s="156">
        <v>167406.9667</v>
      </c>
      <c r="S2640" s="156">
        <v>1.5863544E9</v>
      </c>
      <c r="T2640" s="156">
        <v>9985.3775</v>
      </c>
      <c r="V2640" s="156">
        <v>1.5477768E9</v>
      </c>
      <c r="W2640" s="156">
        <v>90818.3213</v>
      </c>
      <c r="Y2640" s="156">
        <v>1.54278E9</v>
      </c>
      <c r="Z2640" s="156">
        <v>92316.7061</v>
      </c>
      <c r="AG2640" s="153">
        <f>IFERROR(__xludf.DUMMYFUNCTION("TO_DATE(INT((AH2640/(60*60*24))+""1/1/1970""))"),43882.0)</f>
        <v>43882</v>
      </c>
      <c r="AH2640" s="156">
        <v>1.582297132E9</v>
      </c>
      <c r="AI2640" s="156">
        <v>130334.0327</v>
      </c>
    </row>
    <row r="2641">
      <c r="A2641" s="152"/>
      <c r="B2641" s="152"/>
      <c r="M2641" s="13">
        <v>1.5759036E9</v>
      </c>
      <c r="N2641" s="13">
        <v>32467.8225</v>
      </c>
      <c r="P2641" s="152">
        <v>1.5610608E9</v>
      </c>
      <c r="Q2641" s="152">
        <v>167406.9667</v>
      </c>
      <c r="S2641" s="152">
        <v>1.586376E9</v>
      </c>
      <c r="T2641" s="152">
        <v>9985.3775</v>
      </c>
      <c r="V2641" s="152">
        <v>1.5478164E9</v>
      </c>
      <c r="W2641" s="152">
        <v>90848.7962</v>
      </c>
      <c r="Y2641" s="152">
        <v>1.5428196E9</v>
      </c>
      <c r="Z2641" s="152">
        <v>92316.7061</v>
      </c>
      <c r="AG2641" s="153">
        <f>IFERROR(__xludf.DUMMYFUNCTION("TO_DATE(INT((AH2641/(60*60*24))+""1/1/1970""))"),43882.0)</f>
        <v>43882</v>
      </c>
      <c r="AH2641" s="152">
        <v>1.582312944E9</v>
      </c>
      <c r="AI2641" s="152">
        <v>127782.6945</v>
      </c>
    </row>
    <row r="2642">
      <c r="A2642" s="152"/>
      <c r="B2642" s="152"/>
      <c r="M2642" s="13">
        <v>1.5759252E9</v>
      </c>
      <c r="N2642" s="13">
        <v>32467.8225</v>
      </c>
      <c r="P2642" s="156">
        <v>1.5610896E9</v>
      </c>
      <c r="Q2642" s="156">
        <v>168983.5047</v>
      </c>
      <c r="S2642" s="156">
        <v>1.5864408E9</v>
      </c>
      <c r="T2642" s="156">
        <v>9966.3049</v>
      </c>
      <c r="V2642" s="156">
        <v>1.5478488E9</v>
      </c>
      <c r="W2642" s="156">
        <v>90473.7534</v>
      </c>
      <c r="Y2642" s="156">
        <v>1.5428412E9</v>
      </c>
      <c r="Z2642" s="156">
        <v>92316.7061</v>
      </c>
      <c r="AG2642" s="153">
        <f>IFERROR(__xludf.DUMMYFUNCTION("TO_DATE(INT((AH2642/(60*60*24))+""1/1/1970""))"),43882.0)</f>
        <v>43882</v>
      </c>
      <c r="AH2642" s="156">
        <v>1.582328919E9</v>
      </c>
      <c r="AI2642" s="156">
        <v>127950.1241</v>
      </c>
    </row>
    <row r="2643">
      <c r="A2643" s="152"/>
      <c r="B2643" s="152"/>
      <c r="M2643" s="13">
        <v>1.57599E9</v>
      </c>
      <c r="N2643" s="13">
        <v>32523.9616</v>
      </c>
      <c r="P2643" s="152">
        <v>1.5611292E9</v>
      </c>
      <c r="Q2643" s="152">
        <v>168983.5047</v>
      </c>
      <c r="S2643" s="152">
        <v>1.5864624E9</v>
      </c>
      <c r="T2643" s="152">
        <v>9966.3049</v>
      </c>
      <c r="V2643" s="152">
        <v>1.5480252E9</v>
      </c>
      <c r="W2643" s="152">
        <v>90413.9364</v>
      </c>
      <c r="Y2643" s="152">
        <v>1.5428592E9</v>
      </c>
      <c r="Z2643" s="152">
        <v>92449.4969</v>
      </c>
      <c r="AG2643" s="153">
        <f>IFERROR(__xludf.DUMMYFUNCTION("TO_DATE(INT((AH2643/(60*60*24))+""1/1/1970""))"),43882.0)</f>
        <v>43882</v>
      </c>
      <c r="AH2643" s="152">
        <v>1.582329508E9</v>
      </c>
      <c r="AI2643" s="152">
        <v>127950.1241</v>
      </c>
    </row>
    <row r="2644">
      <c r="A2644" s="152"/>
      <c r="B2644" s="152"/>
      <c r="M2644" s="13">
        <v>1.5760116E9</v>
      </c>
      <c r="N2644" s="13">
        <v>32523.9616</v>
      </c>
      <c r="P2644" s="156">
        <v>1.5611472E9</v>
      </c>
      <c r="Q2644" s="156">
        <v>168983.5047</v>
      </c>
      <c r="S2644" s="156">
        <v>1.5864768E9</v>
      </c>
      <c r="T2644" s="156">
        <v>9950.0441</v>
      </c>
      <c r="V2644" s="156">
        <v>1.5480648E9</v>
      </c>
      <c r="W2644" s="156">
        <v>90346.0526</v>
      </c>
      <c r="Y2644" s="156">
        <v>1.5428988E9</v>
      </c>
      <c r="Z2644" s="156">
        <v>92449.4969</v>
      </c>
      <c r="AG2644" s="153">
        <f>IFERROR(__xludf.DUMMYFUNCTION("TO_DATE(INT((AH2644/(60*60*24))+""1/1/1970""))"),43883.0)</f>
        <v>43883</v>
      </c>
      <c r="AH2644" s="156">
        <v>1.582345031E9</v>
      </c>
      <c r="AI2644" s="156">
        <v>127950.1241</v>
      </c>
    </row>
    <row r="2645">
      <c r="A2645" s="152"/>
      <c r="B2645" s="152"/>
      <c r="M2645" s="13">
        <v>1.5760764E9</v>
      </c>
      <c r="N2645" s="13">
        <v>32487.1658</v>
      </c>
      <c r="P2645" s="152">
        <v>1.561176E9</v>
      </c>
      <c r="Q2645" s="152">
        <v>168750.4415</v>
      </c>
      <c r="S2645" s="152">
        <v>1.5865632E9</v>
      </c>
      <c r="T2645" s="152">
        <v>9946.5906</v>
      </c>
      <c r="V2645" s="152">
        <v>1.5481044E9</v>
      </c>
      <c r="W2645" s="152">
        <v>90395.7204</v>
      </c>
      <c r="Y2645" s="152">
        <v>1.5429276E9</v>
      </c>
      <c r="Z2645" s="152">
        <v>92449.4969</v>
      </c>
      <c r="AG2645" s="153">
        <f>IFERROR(__xludf.DUMMYFUNCTION("TO_DATE(INT((AH2645/(60*60*24))+""1/1/1970""))"),43883.0)</f>
        <v>43883</v>
      </c>
      <c r="AH2645" s="152">
        <v>1.582360843E9</v>
      </c>
      <c r="AI2645" s="152">
        <v>127950.1241</v>
      </c>
    </row>
    <row r="2646">
      <c r="A2646" s="152"/>
      <c r="B2646" s="152"/>
      <c r="M2646" s="13">
        <v>1.576098E9</v>
      </c>
      <c r="N2646" s="13">
        <v>32487.1658</v>
      </c>
      <c r="P2646" s="156">
        <v>1.5613848E9</v>
      </c>
      <c r="Q2646" s="156">
        <v>168750.4415</v>
      </c>
      <c r="S2646" s="156">
        <v>1.586736E9</v>
      </c>
      <c r="T2646" s="156">
        <v>9943.042</v>
      </c>
      <c r="V2646" s="156">
        <v>1.5481116E9</v>
      </c>
      <c r="W2646" s="156">
        <v>90359.1207</v>
      </c>
      <c r="Y2646" s="156">
        <v>1.5429384E9</v>
      </c>
      <c r="Z2646" s="156">
        <v>92566.4985</v>
      </c>
      <c r="AG2646" s="153">
        <f>IFERROR(__xludf.DUMMYFUNCTION("TO_DATE(INT((AH2646/(60*60*24))+""1/1/1970""))"),43883.0)</f>
        <v>43883</v>
      </c>
      <c r="AH2646" s="156">
        <v>1.58237668E9</v>
      </c>
      <c r="AI2646" s="156">
        <v>127950.1241</v>
      </c>
    </row>
    <row r="2647">
      <c r="A2647" s="152"/>
      <c r="B2647" s="152"/>
      <c r="M2647" s="13">
        <v>1.5761628E9</v>
      </c>
      <c r="N2647" s="13">
        <v>32517.031</v>
      </c>
      <c r="P2647" s="152">
        <v>1.5614064E9</v>
      </c>
      <c r="Q2647" s="152">
        <v>168750.4415</v>
      </c>
      <c r="S2647" s="152">
        <v>1.5867864E9</v>
      </c>
      <c r="T2647" s="152">
        <v>9943.042</v>
      </c>
      <c r="V2647" s="152">
        <v>1.548144E9</v>
      </c>
      <c r="W2647" s="152">
        <v>89998.8828</v>
      </c>
      <c r="Y2647" s="152">
        <v>1.542978E9</v>
      </c>
      <c r="Z2647" s="152">
        <v>92566.4985</v>
      </c>
      <c r="AG2647" s="153">
        <f>IFERROR(__xludf.DUMMYFUNCTION("TO_DATE(INT((AH2647/(60*60*24))+""1/1/1970""))"),43883.0)</f>
        <v>43883</v>
      </c>
      <c r="AH2647" s="152">
        <v>1.582392553E9</v>
      </c>
      <c r="AI2647" s="152">
        <v>127950.1241</v>
      </c>
    </row>
    <row r="2648">
      <c r="A2648" s="152"/>
      <c r="B2648" s="152"/>
      <c r="M2648" s="13">
        <v>1.5761844E9</v>
      </c>
      <c r="N2648" s="13">
        <v>32517.031</v>
      </c>
      <c r="P2648" s="156">
        <v>1.5614352E9</v>
      </c>
      <c r="Q2648" s="156">
        <v>168552.66</v>
      </c>
      <c r="S2648" s="156">
        <v>1.586808E9</v>
      </c>
      <c r="T2648" s="156">
        <v>9943.042</v>
      </c>
      <c r="V2648" s="156">
        <v>1.5481836E9</v>
      </c>
      <c r="W2648" s="156">
        <v>90049.2075</v>
      </c>
      <c r="Y2648" s="156">
        <v>1.5430104E9</v>
      </c>
      <c r="Z2648" s="156">
        <v>92566.4985</v>
      </c>
      <c r="AG2648" s="153">
        <f>IFERROR(__xludf.DUMMYFUNCTION("TO_DATE(INT((AH2648/(60*60*24))+""1/1/1970""))"),43883.0)</f>
        <v>43883</v>
      </c>
      <c r="AH2648" s="156">
        <v>1.58240836E9</v>
      </c>
      <c r="AI2648" s="156">
        <v>127950.1241</v>
      </c>
    </row>
    <row r="2649">
      <c r="A2649" s="152"/>
      <c r="B2649" s="152"/>
      <c r="M2649" s="13">
        <v>1.5762492E9</v>
      </c>
      <c r="N2649" s="13">
        <v>32338.3324</v>
      </c>
      <c r="P2649" s="152">
        <v>1.5614748E9</v>
      </c>
      <c r="Q2649" s="152">
        <v>168552.66</v>
      </c>
      <c r="S2649" s="152">
        <v>1.5868728E9</v>
      </c>
      <c r="T2649" s="152">
        <v>9949.3681</v>
      </c>
      <c r="V2649" s="152">
        <v>1.548198E9</v>
      </c>
      <c r="W2649" s="152">
        <v>89944.4209</v>
      </c>
      <c r="Y2649" s="152">
        <v>1.5430176E9</v>
      </c>
      <c r="Z2649" s="152">
        <v>92024.8092</v>
      </c>
      <c r="AG2649" s="153">
        <f>IFERROR(__xludf.DUMMYFUNCTION("TO_DATE(INT((AH2649/(60*60*24))+""1/1/1970""))"),43883.0)</f>
        <v>43883</v>
      </c>
      <c r="AH2649" s="152">
        <v>1.582415305E9</v>
      </c>
      <c r="AI2649" s="152">
        <v>127950.1241</v>
      </c>
    </row>
    <row r="2650">
      <c r="A2650" s="152"/>
      <c r="B2650" s="152"/>
      <c r="M2650" s="13">
        <v>1.5762708E9</v>
      </c>
      <c r="N2650" s="13">
        <v>32338.3324</v>
      </c>
      <c r="P2650" s="156">
        <v>1.5614928E9</v>
      </c>
      <c r="Q2650" s="156">
        <v>168552.66</v>
      </c>
      <c r="S2650" s="156">
        <v>1.5868944E9</v>
      </c>
      <c r="T2650" s="156">
        <v>9949.3681</v>
      </c>
      <c r="V2650" s="156">
        <v>1.5482232E9</v>
      </c>
      <c r="W2650" s="156">
        <v>90112.658</v>
      </c>
      <c r="Y2650" s="156">
        <v>1.5431868E9</v>
      </c>
      <c r="Z2650" s="156">
        <v>92024.8092</v>
      </c>
      <c r="AG2650" s="153">
        <f>IFERROR(__xludf.DUMMYFUNCTION("TO_DATE(INT((AH2650/(60*60*24))+""1/1/1970""))"),43884.0)</f>
        <v>43884</v>
      </c>
      <c r="AH2650" s="156">
        <v>1.582426248E9</v>
      </c>
      <c r="AI2650" s="156">
        <v>127950.1241</v>
      </c>
    </row>
    <row r="2651">
      <c r="A2651" s="152"/>
      <c r="B2651" s="152"/>
      <c r="M2651" s="13">
        <v>1.5762816E9</v>
      </c>
      <c r="N2651" s="13">
        <v>32402.3328</v>
      </c>
      <c r="P2651" s="152">
        <v>1.5615216E9</v>
      </c>
      <c r="Q2651" s="152">
        <v>166908.0295</v>
      </c>
      <c r="S2651" s="152">
        <v>1.5869592E9</v>
      </c>
      <c r="T2651" s="152">
        <v>9949.362</v>
      </c>
      <c r="V2651" s="152">
        <v>1.5482628E9</v>
      </c>
      <c r="W2651" s="152">
        <v>90040.6707</v>
      </c>
      <c r="Y2651" s="152">
        <v>1.5432264E9</v>
      </c>
      <c r="Z2651" s="152">
        <v>92038.5741</v>
      </c>
      <c r="AG2651" s="153">
        <f>IFERROR(__xludf.DUMMYFUNCTION("TO_DATE(INT((AH2651/(60*60*24))+""1/1/1970""))"),43884.0)</f>
        <v>43884</v>
      </c>
      <c r="AH2651" s="152">
        <v>1.582442192E9</v>
      </c>
      <c r="AI2651" s="152">
        <v>127950.1241</v>
      </c>
    </row>
    <row r="2652">
      <c r="A2652" s="152"/>
      <c r="B2652" s="152"/>
      <c r="M2652" s="13">
        <v>1.576368E9</v>
      </c>
      <c r="N2652" s="13">
        <v>32402.3328</v>
      </c>
      <c r="P2652" s="156">
        <v>1.5615612E9</v>
      </c>
      <c r="Q2652" s="156">
        <v>166908.0295</v>
      </c>
      <c r="S2652" s="156">
        <v>1.5869808E9</v>
      </c>
      <c r="T2652" s="156">
        <v>9949.362</v>
      </c>
      <c r="V2652" s="156">
        <v>1.5482844E9</v>
      </c>
      <c r="W2652" s="156">
        <v>90151.6871</v>
      </c>
      <c r="Y2652" s="156">
        <v>1.543266E9</v>
      </c>
      <c r="Z2652" s="156">
        <v>92038.5741</v>
      </c>
      <c r="AG2652" s="153">
        <f>IFERROR(__xludf.DUMMYFUNCTION("TO_DATE(INT((AH2652/(60*60*24))+""1/1/1970""))"),43884.0)</f>
        <v>43884</v>
      </c>
      <c r="AH2652" s="156">
        <v>1.582457986E9</v>
      </c>
      <c r="AI2652" s="156">
        <v>127950.1241</v>
      </c>
    </row>
    <row r="2653">
      <c r="A2653" s="152"/>
      <c r="B2653" s="152"/>
      <c r="M2653" s="13">
        <v>1.5764544E9</v>
      </c>
      <c r="N2653" s="13">
        <v>32401.243</v>
      </c>
      <c r="P2653" s="152">
        <v>1.5615792E9</v>
      </c>
      <c r="Q2653" s="152">
        <v>166908.0295</v>
      </c>
      <c r="S2653" s="152">
        <v>1.5870456E9</v>
      </c>
      <c r="T2653" s="152">
        <v>9912.249</v>
      </c>
      <c r="V2653" s="152">
        <v>1.5483024E9</v>
      </c>
      <c r="W2653" s="152">
        <v>89904.5898</v>
      </c>
      <c r="Y2653" s="152">
        <v>1.5432732E9</v>
      </c>
      <c r="Z2653" s="152">
        <v>92038.5741</v>
      </c>
      <c r="AG2653" s="153">
        <f>IFERROR(__xludf.DUMMYFUNCTION("TO_DATE(INT((AH2653/(60*60*24))+""1/1/1970""))"),43884.0)</f>
        <v>43884</v>
      </c>
      <c r="AH2653" s="152">
        <v>1.582474235E9</v>
      </c>
      <c r="AI2653" s="152">
        <v>127950.1241</v>
      </c>
    </row>
    <row r="2654">
      <c r="A2654" s="152"/>
      <c r="B2654" s="152"/>
      <c r="M2654" s="13">
        <v>1.5765084E9</v>
      </c>
      <c r="N2654" s="13">
        <v>32401.243</v>
      </c>
      <c r="P2654" s="156">
        <v>1.561608E9</v>
      </c>
      <c r="Q2654" s="156">
        <v>166736.5003</v>
      </c>
      <c r="S2654" s="156">
        <v>1.5870672E9</v>
      </c>
      <c r="T2654" s="156">
        <v>9912.249</v>
      </c>
      <c r="V2654" s="156">
        <v>1.548342E9</v>
      </c>
      <c r="W2654" s="156">
        <v>89696.3219</v>
      </c>
      <c r="Y2654" s="156">
        <v>1.5433056E9</v>
      </c>
      <c r="Z2654" s="156">
        <v>92002.9473</v>
      </c>
      <c r="AG2654" s="153">
        <f>IFERROR(__xludf.DUMMYFUNCTION("TO_DATE(INT((AH2654/(60*60*24))+""1/1/1970""))"),43884.0)</f>
        <v>43884</v>
      </c>
      <c r="AH2654" s="156">
        <v>1.582490581E9</v>
      </c>
      <c r="AI2654" s="156">
        <v>127950.1241</v>
      </c>
    </row>
    <row r="2655">
      <c r="A2655" s="152"/>
      <c r="B2655" s="152"/>
      <c r="M2655" s="13">
        <v>1.57653E9</v>
      </c>
      <c r="N2655" s="13">
        <v>32401.243</v>
      </c>
      <c r="P2655" s="152">
        <v>1.5616476E9</v>
      </c>
      <c r="Q2655" s="152">
        <v>166736.5003</v>
      </c>
      <c r="S2655" s="152">
        <v>1.587132E9</v>
      </c>
      <c r="T2655" s="152">
        <v>9926.5208</v>
      </c>
      <c r="V2655" s="152">
        <v>1.5483708E9</v>
      </c>
      <c r="W2655" s="152">
        <v>89494.6543</v>
      </c>
      <c r="Y2655" s="152">
        <v>1.5433452E9</v>
      </c>
      <c r="Z2655" s="152">
        <v>92002.9473</v>
      </c>
      <c r="AG2655" s="153">
        <f>IFERROR(__xludf.DUMMYFUNCTION("TO_DATE(INT((AH2655/(60*60*24))+""1/1/1970""))"),43884.0)</f>
        <v>43884</v>
      </c>
      <c r="AH2655" s="152">
        <v>1.582502357E9</v>
      </c>
      <c r="AI2655" s="152">
        <v>127950.1241</v>
      </c>
    </row>
    <row r="2656">
      <c r="A2656" s="152"/>
      <c r="B2656" s="152"/>
      <c r="M2656" s="13">
        <v>1.5765948E9</v>
      </c>
      <c r="N2656" s="13">
        <v>32432.7677</v>
      </c>
      <c r="P2656" s="156">
        <v>1.5616656E9</v>
      </c>
      <c r="Q2656" s="156">
        <v>166736.5003</v>
      </c>
      <c r="S2656" s="156">
        <v>1.5871536E9</v>
      </c>
      <c r="T2656" s="156">
        <v>9926.5208</v>
      </c>
      <c r="V2656" s="156">
        <v>1.5483816E9</v>
      </c>
      <c r="W2656" s="156">
        <v>89446.1471</v>
      </c>
      <c r="Y2656" s="156">
        <v>1.5433596E9</v>
      </c>
      <c r="Z2656" s="156">
        <v>92002.9473</v>
      </c>
      <c r="AG2656" s="153">
        <f>IFERROR(__xludf.DUMMYFUNCTION("TO_DATE(INT((AH2656/(60*60*24))+""1/1/1970""))"),43885.0)</f>
        <v>43885</v>
      </c>
      <c r="AH2656" s="156">
        <v>1.582506538E9</v>
      </c>
      <c r="AI2656" s="156">
        <v>127950.1241</v>
      </c>
    </row>
    <row r="2657">
      <c r="A2657" s="152"/>
      <c r="B2657" s="152"/>
      <c r="M2657" s="13">
        <v>1.5766164E9</v>
      </c>
      <c r="N2657" s="13">
        <v>32432.7677</v>
      </c>
      <c r="P2657" s="152">
        <v>1.5616944E9</v>
      </c>
      <c r="Q2657" s="152">
        <v>167354.5853</v>
      </c>
      <c r="S2657" s="152">
        <v>1.587168E9</v>
      </c>
      <c r="T2657" s="152">
        <v>9931.7558</v>
      </c>
      <c r="V2657" s="152">
        <v>1.5484212E9</v>
      </c>
      <c r="W2657" s="152">
        <v>89822.862</v>
      </c>
      <c r="Y2657" s="152">
        <v>1.5433848E9</v>
      </c>
      <c r="Z2657" s="152">
        <v>91712.265</v>
      </c>
      <c r="AG2657" s="153">
        <f>IFERROR(__xludf.DUMMYFUNCTION("TO_DATE(INT((AH2657/(60*60*24))+""1/1/1970""))"),43885.0)</f>
        <v>43885</v>
      </c>
      <c r="AH2657" s="152">
        <v>1.582523624E9</v>
      </c>
      <c r="AI2657" s="152">
        <v>127950.1241</v>
      </c>
    </row>
    <row r="2658">
      <c r="A2658" s="152"/>
      <c r="B2658" s="152"/>
      <c r="M2658" s="13">
        <v>1.5766812E9</v>
      </c>
      <c r="N2658" s="13">
        <v>32497.3734</v>
      </c>
      <c r="P2658" s="156">
        <v>1.561734E9</v>
      </c>
      <c r="Q2658" s="156">
        <v>167354.5853</v>
      </c>
      <c r="S2658" s="156">
        <v>1.5873408E9</v>
      </c>
      <c r="T2658" s="156">
        <v>9923.3527</v>
      </c>
      <c r="V2658" s="156">
        <v>1.5484536E9</v>
      </c>
      <c r="W2658" s="156">
        <v>90642.1556</v>
      </c>
      <c r="Y2658" s="156">
        <v>1.5434244E9</v>
      </c>
      <c r="Z2658" s="156">
        <v>91712.265</v>
      </c>
      <c r="AG2658" s="153">
        <f>IFERROR(__xludf.DUMMYFUNCTION("TO_DATE(INT((AH2658/(60*60*24))+""1/1/1970""))"),43885.0)</f>
        <v>43885</v>
      </c>
      <c r="AH2658" s="156">
        <v>1.58253944E9</v>
      </c>
      <c r="AI2658" s="156">
        <v>127950.1241</v>
      </c>
    </row>
    <row r="2659">
      <c r="A2659" s="152"/>
      <c r="B2659" s="152"/>
      <c r="M2659" s="13">
        <v>1.5767028E9</v>
      </c>
      <c r="N2659" s="13">
        <v>32497.3734</v>
      </c>
      <c r="P2659" s="152">
        <v>1.561752E9</v>
      </c>
      <c r="Q2659" s="152">
        <v>167354.5853</v>
      </c>
      <c r="S2659" s="152">
        <v>1.5873912E9</v>
      </c>
      <c r="T2659" s="152">
        <v>9923.3527</v>
      </c>
      <c r="V2659" s="152">
        <v>1.54863E9</v>
      </c>
      <c r="W2659" s="152">
        <v>90635.1916</v>
      </c>
      <c r="Y2659" s="152">
        <v>1.543446E9</v>
      </c>
      <c r="Z2659" s="152">
        <v>91712.265</v>
      </c>
      <c r="AG2659" s="153">
        <f>IFERROR(__xludf.DUMMYFUNCTION("TO_DATE(INT((AH2659/(60*60*24))+""1/1/1970""))"),43885.0)</f>
        <v>43885</v>
      </c>
      <c r="AH2659" s="152">
        <v>1.582555241E9</v>
      </c>
      <c r="AI2659" s="152">
        <v>127950.1241</v>
      </c>
    </row>
    <row r="2660">
      <c r="A2660" s="152"/>
      <c r="B2660" s="152"/>
      <c r="M2660" s="13">
        <v>1.5767676E9</v>
      </c>
      <c r="N2660" s="13">
        <v>32552.5669</v>
      </c>
      <c r="P2660" s="156">
        <v>1.5617808E9</v>
      </c>
      <c r="Q2660" s="156">
        <v>168226.4069</v>
      </c>
      <c r="S2660" s="156">
        <v>1.5874128E9</v>
      </c>
      <c r="T2660" s="156">
        <v>9923.3527</v>
      </c>
      <c r="V2660" s="156">
        <v>1.5486696E9</v>
      </c>
      <c r="W2660" s="156">
        <v>90670.3067</v>
      </c>
      <c r="Y2660" s="156">
        <v>1.543464E9</v>
      </c>
      <c r="Z2660" s="156">
        <v>92280.2696</v>
      </c>
      <c r="AG2660" s="153">
        <f>IFERROR(__xludf.DUMMYFUNCTION("TO_DATE(INT((AH2660/(60*60*24))+""1/1/1970""))"),43885.0)</f>
        <v>43885</v>
      </c>
      <c r="AH2660" s="156">
        <v>1.582571034E9</v>
      </c>
      <c r="AI2660" s="156">
        <v>123569.0388</v>
      </c>
    </row>
    <row r="2661">
      <c r="A2661" s="152"/>
      <c r="B2661" s="152"/>
      <c r="M2661" s="13">
        <v>1.5767892E9</v>
      </c>
      <c r="N2661" s="13">
        <v>32552.5669</v>
      </c>
      <c r="P2661" s="152">
        <v>1.5619536E9</v>
      </c>
      <c r="Q2661" s="152">
        <v>168226.4069</v>
      </c>
      <c r="S2661" s="152">
        <v>1.5874776E9</v>
      </c>
      <c r="T2661" s="152">
        <v>9932.4272</v>
      </c>
      <c r="V2661" s="152">
        <v>1.5487092E9</v>
      </c>
      <c r="W2661" s="152">
        <v>90483.2761</v>
      </c>
      <c r="Y2661" s="152">
        <v>1.5435036E9</v>
      </c>
      <c r="Z2661" s="152">
        <v>92280.2696</v>
      </c>
      <c r="AG2661" s="153">
        <f>IFERROR(__xludf.DUMMYFUNCTION("TO_DATE(INT((AH2661/(60*60*24))+""1/1/1970""))"),43885.0)</f>
        <v>43885</v>
      </c>
      <c r="AH2661" s="152">
        <v>1.582586927E9</v>
      </c>
      <c r="AI2661" s="152">
        <v>123501.2429</v>
      </c>
    </row>
    <row r="2662">
      <c r="A2662" s="152"/>
      <c r="B2662" s="152"/>
      <c r="M2662" s="13">
        <v>1.576854E9</v>
      </c>
      <c r="N2662" s="13">
        <v>32601.1759</v>
      </c>
      <c r="P2662" s="156">
        <v>1.5619932E9</v>
      </c>
      <c r="Q2662" s="156">
        <v>168226.4069</v>
      </c>
      <c r="S2662" s="156">
        <v>1.5874992E9</v>
      </c>
      <c r="T2662" s="156">
        <v>9932.4272</v>
      </c>
      <c r="V2662" s="156">
        <v>1.5487164E9</v>
      </c>
      <c r="W2662" s="156">
        <v>90376.4828</v>
      </c>
      <c r="Y2662" s="156">
        <v>1.5435324E9</v>
      </c>
      <c r="Z2662" s="156">
        <v>92280.2696</v>
      </c>
      <c r="AG2662" s="153">
        <f>IFERROR(__xludf.DUMMYFUNCTION("TO_DATE(INT((AH2662/(60*60*24))+""1/1/1970""))"),43885.0)</f>
        <v>43885</v>
      </c>
      <c r="AH2662" s="156">
        <v>1.582588778E9</v>
      </c>
      <c r="AI2662" s="156">
        <v>123501.2429</v>
      </c>
    </row>
    <row r="2663">
      <c r="A2663" s="152"/>
      <c r="B2663" s="152"/>
      <c r="M2663" s="13">
        <v>1.5768756E9</v>
      </c>
      <c r="N2663" s="13">
        <v>32601.1759</v>
      </c>
      <c r="P2663" s="152">
        <v>1.5620112E9</v>
      </c>
      <c r="Q2663" s="152">
        <v>168226.4069</v>
      </c>
      <c r="S2663" s="152">
        <v>1.587564E9</v>
      </c>
      <c r="T2663" s="152">
        <v>9939.6718</v>
      </c>
      <c r="V2663" s="152">
        <v>1.5487488E9</v>
      </c>
      <c r="W2663" s="152">
        <v>90375.1748</v>
      </c>
      <c r="Y2663" s="152">
        <v>1.5435432E9</v>
      </c>
      <c r="Z2663" s="152">
        <v>92482.2897</v>
      </c>
      <c r="AG2663" s="153">
        <f>IFERROR(__xludf.DUMMYFUNCTION("TO_DATE(INT((AH2663/(60*60*24))+""1/1/1970""))"),43886.0)</f>
        <v>43886</v>
      </c>
      <c r="AH2663" s="152">
        <v>1.582603766E9</v>
      </c>
      <c r="AI2663" s="152">
        <v>123501.2429</v>
      </c>
    </row>
    <row r="2664">
      <c r="A2664" s="152"/>
      <c r="B2664" s="152"/>
      <c r="M2664" s="13">
        <v>1.5768864E9</v>
      </c>
      <c r="N2664" s="13">
        <v>32588.877</v>
      </c>
      <c r="P2664" s="156">
        <v>1.56204E9</v>
      </c>
      <c r="Q2664" s="156">
        <v>169696.0825</v>
      </c>
      <c r="S2664" s="156">
        <v>1.5875856E9</v>
      </c>
      <c r="T2664" s="156">
        <v>9939.6718</v>
      </c>
      <c r="V2664" s="156">
        <v>1.5487884E9</v>
      </c>
      <c r="W2664" s="156">
        <v>90336.8566</v>
      </c>
      <c r="Y2664" s="156">
        <v>1.5435828E9</v>
      </c>
      <c r="Z2664" s="156">
        <v>92482.2897</v>
      </c>
      <c r="AG2664" s="153">
        <f>IFERROR(__xludf.DUMMYFUNCTION("TO_DATE(INT((AH2664/(60*60*24))+""1/1/1970""))"),43886.0)</f>
        <v>43886</v>
      </c>
      <c r="AH2664" s="156">
        <v>1.582619758E9</v>
      </c>
      <c r="AI2664" s="156">
        <v>123501.2429</v>
      </c>
    </row>
    <row r="2665">
      <c r="A2665" s="152"/>
      <c r="B2665" s="152"/>
      <c r="M2665" s="13">
        <v>1.5769728E9</v>
      </c>
      <c r="N2665" s="13">
        <v>32588.877</v>
      </c>
      <c r="P2665" s="152">
        <v>1.5620796E9</v>
      </c>
      <c r="Q2665" s="152">
        <v>169696.0825</v>
      </c>
      <c r="S2665" s="152">
        <v>1.5876504E9</v>
      </c>
      <c r="T2665" s="152">
        <v>9936.4053</v>
      </c>
      <c r="V2665" s="152">
        <v>1.5488028E9</v>
      </c>
      <c r="W2665" s="152">
        <v>90272.8708</v>
      </c>
      <c r="Y2665" s="152">
        <v>1.5436152E9</v>
      </c>
      <c r="Z2665" s="152">
        <v>92482.2897</v>
      </c>
      <c r="AG2665" s="153">
        <f>IFERROR(__xludf.DUMMYFUNCTION("TO_DATE(INT((AH2665/(60*60*24))+""1/1/1970""))"),43886.0)</f>
        <v>43886</v>
      </c>
      <c r="AH2665" s="152">
        <v>1.582635583E9</v>
      </c>
      <c r="AI2665" s="152">
        <v>123501.2429</v>
      </c>
    </row>
    <row r="2666">
      <c r="A2666" s="152"/>
      <c r="B2666" s="152"/>
      <c r="M2666" s="13">
        <v>1.5770592E9</v>
      </c>
      <c r="N2666" s="13">
        <v>32581.9707</v>
      </c>
      <c r="P2666" s="156">
        <v>1.5620976E9</v>
      </c>
      <c r="Q2666" s="156">
        <v>169696.0825</v>
      </c>
      <c r="S2666" s="156">
        <v>1.587672E9</v>
      </c>
      <c r="T2666" s="156">
        <v>9936.4053</v>
      </c>
      <c r="V2666" s="156">
        <v>1.548828E9</v>
      </c>
      <c r="W2666" s="156">
        <v>90882.3544</v>
      </c>
      <c r="Y2666" s="156">
        <v>1.5436224E9</v>
      </c>
      <c r="Z2666" s="156">
        <v>91880.6826</v>
      </c>
      <c r="AG2666" s="153">
        <f>IFERROR(__xludf.DUMMYFUNCTION("TO_DATE(INT((AH2666/(60*60*24))+""1/1/1970""))"),43886.0)</f>
        <v>43886</v>
      </c>
      <c r="AH2666" s="156">
        <v>1.58265138E9</v>
      </c>
      <c r="AI2666" s="156">
        <v>122756.4141</v>
      </c>
    </row>
    <row r="2667">
      <c r="A2667" s="152"/>
      <c r="B2667" s="152"/>
      <c r="M2667" s="13">
        <v>1.5771132E9</v>
      </c>
      <c r="N2667" s="13">
        <v>32581.9707</v>
      </c>
      <c r="P2667" s="152">
        <v>1.5621264E9</v>
      </c>
      <c r="Q2667" s="152">
        <v>170179.3327</v>
      </c>
      <c r="S2667" s="152">
        <v>1.5877368E9</v>
      </c>
      <c r="T2667" s="152">
        <v>9942.0828</v>
      </c>
      <c r="V2667" s="152">
        <v>1.5488676E9</v>
      </c>
      <c r="W2667" s="152">
        <v>90847.0738</v>
      </c>
      <c r="Y2667" s="152">
        <v>1.5437916E9</v>
      </c>
      <c r="Z2667" s="152">
        <v>91880.6826</v>
      </c>
      <c r="AG2667" s="153">
        <f>IFERROR(__xludf.DUMMYFUNCTION("TO_DATE(INT((AH2667/(60*60*24))+""1/1/1970""))"),43886.0)</f>
        <v>43886</v>
      </c>
      <c r="AH2667" s="152">
        <v>1.582667243E9</v>
      </c>
      <c r="AI2667" s="152">
        <v>120938.3194</v>
      </c>
    </row>
    <row r="2668">
      <c r="A2668" s="152"/>
      <c r="B2668" s="152"/>
      <c r="M2668" s="13">
        <v>1.5771348E9</v>
      </c>
      <c r="N2668" s="13">
        <v>32581.9707</v>
      </c>
      <c r="P2668" s="156">
        <v>1.562166E9</v>
      </c>
      <c r="Q2668" s="156">
        <v>170179.3327</v>
      </c>
      <c r="S2668" s="156">
        <v>1.5877584E9</v>
      </c>
      <c r="T2668" s="156">
        <v>9942.0828</v>
      </c>
      <c r="V2668" s="156">
        <v>1.5488892E9</v>
      </c>
      <c r="W2668" s="156">
        <v>91439.6905</v>
      </c>
      <c r="Y2668" s="156">
        <v>1.5438312E9</v>
      </c>
      <c r="Z2668" s="156">
        <v>92078.2494</v>
      </c>
      <c r="AG2668" s="153">
        <f>IFERROR(__xludf.DUMMYFUNCTION("TO_DATE(INT((AH2668/(60*60*24))+""1/1/1970""))"),43886.0)</f>
        <v>43886</v>
      </c>
      <c r="AH2668" s="156">
        <v>1.582675165E9</v>
      </c>
      <c r="AI2668" s="156">
        <v>120938.3194</v>
      </c>
    </row>
    <row r="2669">
      <c r="A2669" s="152"/>
      <c r="B2669" s="152"/>
      <c r="M2669" s="13">
        <v>1.5771996E9</v>
      </c>
      <c r="N2669" s="13">
        <v>32610.8651</v>
      </c>
      <c r="P2669" s="152">
        <v>1.5621732E9</v>
      </c>
      <c r="Q2669" s="152">
        <v>170179.3327</v>
      </c>
      <c r="S2669" s="152">
        <v>1.5877728E9</v>
      </c>
      <c r="T2669" s="152">
        <v>9947.603</v>
      </c>
      <c r="V2669" s="152">
        <v>1.5489072E9</v>
      </c>
      <c r="W2669" s="152">
        <v>91745.694</v>
      </c>
      <c r="Y2669" s="152">
        <v>1.5438708E9</v>
      </c>
      <c r="Z2669" s="152">
        <v>92078.2494</v>
      </c>
      <c r="AG2669" s="153">
        <f>IFERROR(__xludf.DUMMYFUNCTION("TO_DATE(INT((AH2669/(60*60*24))+""1/1/1970""))"),43887.0)</f>
        <v>43887</v>
      </c>
      <c r="AH2669" s="152">
        <v>1.582683247E9</v>
      </c>
      <c r="AI2669" s="152">
        <v>120938.3194</v>
      </c>
    </row>
    <row r="2670">
      <c r="A2670" s="152"/>
      <c r="B2670" s="152"/>
      <c r="M2670" s="13">
        <v>1.5772104E9</v>
      </c>
      <c r="N2670" s="13">
        <v>32610.8651</v>
      </c>
      <c r="P2670" s="156">
        <v>1.5622128E9</v>
      </c>
      <c r="Q2670" s="156">
        <v>171491.5389</v>
      </c>
      <c r="S2670" s="156">
        <v>1.5879456E9</v>
      </c>
      <c r="T2670" s="156">
        <v>9949.1452</v>
      </c>
      <c r="V2670" s="156">
        <v>1.5489468E9</v>
      </c>
      <c r="W2670" s="156">
        <v>91875.8936</v>
      </c>
      <c r="Y2670" s="156">
        <v>1.543878E9</v>
      </c>
      <c r="Z2670" s="156">
        <v>92078.2494</v>
      </c>
      <c r="AG2670" s="153">
        <f>IFERROR(__xludf.DUMMYFUNCTION("TO_DATE(INT((AH2670/(60*60*24))+""1/1/1970""))"),43887.0)</f>
        <v>43887</v>
      </c>
      <c r="AH2670" s="156">
        <v>1.582699194E9</v>
      </c>
      <c r="AI2670" s="156">
        <v>120938.3194</v>
      </c>
    </row>
    <row r="2671">
      <c r="A2671" s="152"/>
      <c r="B2671" s="152"/>
      <c r="M2671" s="13">
        <v>1.577232E9</v>
      </c>
      <c r="N2671" s="13">
        <v>32610.8379</v>
      </c>
      <c r="P2671" s="152">
        <v>1.5623352E9</v>
      </c>
      <c r="Q2671" s="152">
        <v>171491.5389</v>
      </c>
      <c r="S2671" s="152">
        <v>1.587996E9</v>
      </c>
      <c r="T2671" s="152">
        <v>9949.1452</v>
      </c>
      <c r="V2671" s="152">
        <v>1.5489756E9</v>
      </c>
      <c r="W2671" s="152">
        <v>91811.5806</v>
      </c>
      <c r="Y2671" s="152">
        <v>1.5439104E9</v>
      </c>
      <c r="Z2671" s="152">
        <v>92177.8425</v>
      </c>
      <c r="AG2671" s="153">
        <f>IFERROR(__xludf.DUMMYFUNCTION("TO_DATE(INT((AH2671/(60*60*24))+""1/1/1970""))"),43887.0)</f>
        <v>43887</v>
      </c>
      <c r="AH2671" s="152">
        <v>1.582714993E9</v>
      </c>
      <c r="AI2671" s="152">
        <v>120938.3194</v>
      </c>
    </row>
    <row r="2672">
      <c r="A2672" s="152"/>
      <c r="B2672" s="152"/>
      <c r="M2672" s="13">
        <v>1.5773184E9</v>
      </c>
      <c r="N2672" s="13">
        <v>32610.8379</v>
      </c>
      <c r="P2672" s="156">
        <v>1.5623568E9</v>
      </c>
      <c r="Q2672" s="156">
        <v>171491.5389</v>
      </c>
      <c r="S2672" s="156">
        <v>1.5880176E9</v>
      </c>
      <c r="T2672" s="156">
        <v>9949.1452</v>
      </c>
      <c r="V2672" s="156">
        <v>1.5489864E9</v>
      </c>
      <c r="W2672" s="156">
        <v>91462.2217</v>
      </c>
      <c r="Y2672" s="156">
        <v>1.54395E9</v>
      </c>
      <c r="Z2672" s="156">
        <v>92177.8425</v>
      </c>
      <c r="AG2672" s="153">
        <f>IFERROR(__xludf.DUMMYFUNCTION("TO_DATE(INT((AH2672/(60*60*24))+""1/1/1970""))"),43887.0)</f>
        <v>43887</v>
      </c>
      <c r="AH2672" s="156">
        <v>1.582730794E9</v>
      </c>
      <c r="AI2672" s="156">
        <v>122248.8205</v>
      </c>
    </row>
    <row r="2673">
      <c r="A2673" s="152"/>
      <c r="B2673" s="152"/>
      <c r="M2673" s="13">
        <v>1.5773724E9</v>
      </c>
      <c r="N2673" s="13">
        <v>32610.8379</v>
      </c>
      <c r="P2673" s="152">
        <v>1.5623856E9</v>
      </c>
      <c r="Q2673" s="152">
        <v>171282.0463</v>
      </c>
      <c r="S2673" s="152">
        <v>1.5880824E9</v>
      </c>
      <c r="T2673" s="152">
        <v>9963.9719</v>
      </c>
      <c r="V2673" s="152">
        <v>1.549026E9</v>
      </c>
      <c r="W2673" s="152">
        <v>91562.6927</v>
      </c>
      <c r="Y2673" s="152">
        <v>1.5439644E9</v>
      </c>
      <c r="Z2673" s="152">
        <v>92177.8425</v>
      </c>
      <c r="AG2673" s="153">
        <f>IFERROR(__xludf.DUMMYFUNCTION("TO_DATE(INT((AH2673/(60*60*24))+""1/1/1970""))"),43887.0)</f>
        <v>43887</v>
      </c>
      <c r="AH2673" s="152">
        <v>1.5827466E9</v>
      </c>
      <c r="AI2673" s="152">
        <v>122206.7189</v>
      </c>
    </row>
    <row r="2674">
      <c r="A2674" s="152"/>
      <c r="B2674" s="152"/>
      <c r="M2674" s="13">
        <v>1.577394E9</v>
      </c>
      <c r="N2674" s="13">
        <v>32610.8379</v>
      </c>
      <c r="P2674" s="156">
        <v>1.5625944E9</v>
      </c>
      <c r="Q2674" s="156">
        <v>171282.0463</v>
      </c>
      <c r="S2674" s="156">
        <v>1.588104E9</v>
      </c>
      <c r="T2674" s="156">
        <v>9963.9719</v>
      </c>
      <c r="V2674" s="156">
        <v>1.5490584E9</v>
      </c>
      <c r="W2674" s="156">
        <v>91605.5493</v>
      </c>
      <c r="Y2674" s="156">
        <v>1.5439896E9</v>
      </c>
      <c r="Z2674" s="156">
        <v>92079.464</v>
      </c>
      <c r="AG2674" s="153">
        <f>IFERROR(__xludf.DUMMYFUNCTION("TO_DATE(INT((AH2674/(60*60*24))+""1/1/1970""))"),43887.0)</f>
        <v>43887</v>
      </c>
      <c r="AH2674" s="156">
        <v>1.582761492E9</v>
      </c>
      <c r="AI2674" s="156">
        <v>122264.6085</v>
      </c>
    </row>
    <row r="2675">
      <c r="A2675" s="152"/>
      <c r="B2675" s="152"/>
      <c r="M2675" s="13">
        <v>1.5774588E9</v>
      </c>
      <c r="N2675" s="13">
        <v>32568.4483</v>
      </c>
      <c r="P2675" s="152">
        <v>1.562616E9</v>
      </c>
      <c r="Q2675" s="152">
        <v>171282.0463</v>
      </c>
      <c r="S2675" s="152">
        <v>1.5881688E9</v>
      </c>
      <c r="T2675" s="152">
        <v>9979.2778</v>
      </c>
      <c r="V2675" s="152">
        <v>1.5492348E9</v>
      </c>
      <c r="W2675" s="152">
        <v>91645.362</v>
      </c>
      <c r="Y2675" s="152">
        <v>1.5440292E9</v>
      </c>
      <c r="Z2675" s="152">
        <v>92079.464</v>
      </c>
      <c r="AG2675" s="153">
        <f>IFERROR(__xludf.DUMMYFUNCTION("TO_DATE(INT((AH2675/(60*60*24))+""1/1/1970""))"),43888.0)</f>
        <v>43888</v>
      </c>
      <c r="AH2675" s="152">
        <v>1.582762735E9</v>
      </c>
      <c r="AI2675" s="152">
        <v>122264.6085</v>
      </c>
    </row>
    <row r="2676">
      <c r="A2676" s="152"/>
      <c r="B2676" s="152"/>
      <c r="M2676" s="13">
        <v>1.5774804E9</v>
      </c>
      <c r="N2676" s="13">
        <v>32568.4483</v>
      </c>
      <c r="P2676" s="156">
        <v>1.5626448E9</v>
      </c>
      <c r="Q2676" s="156">
        <v>170391.1541</v>
      </c>
      <c r="S2676" s="156">
        <v>1.5881904E9</v>
      </c>
      <c r="T2676" s="156">
        <v>9979.2778</v>
      </c>
      <c r="V2676" s="156">
        <v>1.5492744E9</v>
      </c>
      <c r="W2676" s="156">
        <v>91508.8859</v>
      </c>
      <c r="Y2676" s="156">
        <v>1.5440508E9</v>
      </c>
      <c r="Z2676" s="156">
        <v>92079.464</v>
      </c>
      <c r="AG2676" s="153">
        <f>IFERROR(__xludf.DUMMYFUNCTION("TO_DATE(INT((AH2676/(60*60*24))+""1/1/1970""))"),43888.0)</f>
        <v>43888</v>
      </c>
      <c r="AH2676" s="156">
        <v>1.582779085E9</v>
      </c>
      <c r="AI2676" s="156">
        <v>122264.6085</v>
      </c>
    </row>
    <row r="2677">
      <c r="A2677" s="152"/>
      <c r="B2677" s="152"/>
      <c r="M2677" s="13">
        <v>1.5774912E9</v>
      </c>
      <c r="N2677" s="13">
        <v>32604.3462</v>
      </c>
      <c r="P2677" s="152">
        <v>1.5626844E9</v>
      </c>
      <c r="Q2677" s="152">
        <v>170391.1541</v>
      </c>
      <c r="S2677" s="152">
        <v>1.5882552E9</v>
      </c>
      <c r="T2677" s="152">
        <v>9999.1831</v>
      </c>
      <c r="V2677" s="152">
        <v>1.549314E9</v>
      </c>
      <c r="W2677" s="152">
        <v>91407.2928</v>
      </c>
      <c r="Y2677" s="152">
        <v>1.5440688E9</v>
      </c>
      <c r="Z2677" s="152">
        <v>92130.4751</v>
      </c>
      <c r="AG2677" s="153">
        <f>IFERROR(__xludf.DUMMYFUNCTION("TO_DATE(INT((AH2677/(60*60*24))+""1/1/1970""))"),43888.0)</f>
        <v>43888</v>
      </c>
      <c r="AH2677" s="152">
        <v>1.582794908E9</v>
      </c>
      <c r="AI2677" s="152">
        <v>122264.6085</v>
      </c>
    </row>
    <row r="2678">
      <c r="A2678" s="152"/>
      <c r="B2678" s="152"/>
      <c r="M2678" s="13">
        <v>1.5775776E9</v>
      </c>
      <c r="N2678" s="13">
        <v>32604.3462</v>
      </c>
      <c r="P2678" s="156">
        <v>1.5627024E9</v>
      </c>
      <c r="Q2678" s="156">
        <v>170391.1541</v>
      </c>
      <c r="S2678" s="156">
        <v>1.5882768E9</v>
      </c>
      <c r="T2678" s="156">
        <v>9999.1831</v>
      </c>
      <c r="V2678" s="156">
        <v>1.5493212E9</v>
      </c>
      <c r="W2678" s="156">
        <v>91349.9207</v>
      </c>
      <c r="Y2678" s="156">
        <v>1.5441084E9</v>
      </c>
      <c r="Z2678" s="156">
        <v>92130.4751</v>
      </c>
      <c r="AG2678" s="153">
        <f>IFERROR(__xludf.DUMMYFUNCTION("TO_DATE(INT((AH2678/(60*60*24))+""1/1/1970""))"),43888.0)</f>
        <v>43888</v>
      </c>
      <c r="AH2678" s="156">
        <v>1.582810708E9</v>
      </c>
      <c r="AI2678" s="156">
        <v>122264.6085</v>
      </c>
    </row>
    <row r="2679">
      <c r="A2679" s="152"/>
      <c r="B2679" s="152"/>
      <c r="M2679" s="13">
        <v>1.577664E9</v>
      </c>
      <c r="N2679" s="13">
        <v>32607.0065</v>
      </c>
      <c r="P2679" s="152">
        <v>1.5627312E9</v>
      </c>
      <c r="Q2679" s="152">
        <v>170623.2437</v>
      </c>
      <c r="S2679" s="152">
        <v>1.5883416E9</v>
      </c>
      <c r="T2679" s="152">
        <v>9966.192</v>
      </c>
      <c r="V2679" s="152">
        <v>1.5493536E9</v>
      </c>
      <c r="W2679" s="152">
        <v>91611.7109</v>
      </c>
      <c r="Y2679" s="152">
        <v>1.5441372E9</v>
      </c>
      <c r="Z2679" s="152">
        <v>92130.4751</v>
      </c>
      <c r="AG2679" s="153">
        <f>IFERROR(__xludf.DUMMYFUNCTION("TO_DATE(INT((AH2679/(60*60*24))+""1/1/1970""))"),43888.0)</f>
        <v>43888</v>
      </c>
      <c r="AH2679" s="152">
        <v>1.58282652E9</v>
      </c>
      <c r="AI2679" s="152">
        <v>121943.584</v>
      </c>
    </row>
    <row r="2680">
      <c r="A2680" s="152"/>
      <c r="B2680" s="152"/>
      <c r="M2680" s="13">
        <v>1.577718E9</v>
      </c>
      <c r="N2680" s="13">
        <v>32607.0065</v>
      </c>
      <c r="P2680" s="156">
        <v>1.5627708E9</v>
      </c>
      <c r="Q2680" s="156">
        <v>170623.2437</v>
      </c>
      <c r="S2680" s="156">
        <v>1.5883632E9</v>
      </c>
      <c r="T2680" s="156">
        <v>9966.192</v>
      </c>
      <c r="V2680" s="156">
        <v>1.5493932E9</v>
      </c>
      <c r="W2680" s="156">
        <v>91384.1853</v>
      </c>
      <c r="Y2680" s="156">
        <v>1.544148E9</v>
      </c>
      <c r="Z2680" s="156">
        <v>92349.0941</v>
      </c>
      <c r="AG2680" s="153">
        <f>IFERROR(__xludf.DUMMYFUNCTION("TO_DATE(INT((AH2680/(60*60*24))+""1/1/1970""))"),43888.0)</f>
        <v>43888</v>
      </c>
      <c r="AH2680" s="156">
        <v>1.582842493E9</v>
      </c>
      <c r="AI2680" s="156">
        <v>121672.4003</v>
      </c>
    </row>
    <row r="2681">
      <c r="A2681" s="152"/>
      <c r="B2681" s="152"/>
      <c r="M2681" s="13">
        <v>1.5777396E9</v>
      </c>
      <c r="N2681" s="13">
        <v>32607.0065</v>
      </c>
      <c r="P2681" s="152">
        <v>1.5627888E9</v>
      </c>
      <c r="Q2681" s="152">
        <v>170623.2437</v>
      </c>
      <c r="S2681" s="152">
        <v>1.5883776E9</v>
      </c>
      <c r="T2681" s="152">
        <v>9950.5286</v>
      </c>
      <c r="V2681" s="152">
        <v>1.5494076E9</v>
      </c>
      <c r="W2681" s="152">
        <v>91429.5557</v>
      </c>
      <c r="Y2681" s="152">
        <v>1.5441876E9</v>
      </c>
      <c r="Z2681" s="152">
        <v>92349.0941</v>
      </c>
      <c r="AG2681" s="153">
        <f>IFERROR(__xludf.DUMMYFUNCTION("TO_DATE(INT((AH2681/(60*60*24))+""1/1/1970""))"),43888.0)</f>
        <v>43888</v>
      </c>
      <c r="AH2681" s="152">
        <v>1.582847988E9</v>
      </c>
      <c r="AI2681" s="152">
        <v>121672.4003</v>
      </c>
    </row>
    <row r="2682">
      <c r="A2682" s="152"/>
      <c r="B2682" s="152"/>
      <c r="M2682" s="13">
        <v>1.5778044E9</v>
      </c>
      <c r="N2682" s="13">
        <v>32691.7616</v>
      </c>
      <c r="P2682" s="156">
        <v>1.5628176E9</v>
      </c>
      <c r="Q2682" s="156">
        <v>171417.2927</v>
      </c>
      <c r="S2682" s="156">
        <v>1.5885504E9</v>
      </c>
      <c r="T2682" s="156">
        <v>9941.0562</v>
      </c>
      <c r="V2682" s="156">
        <v>1.5494328E9</v>
      </c>
      <c r="W2682" s="156">
        <v>90806.5105</v>
      </c>
      <c r="Y2682" s="156">
        <v>1.54422E9</v>
      </c>
      <c r="Z2682" s="156">
        <v>92349.0941</v>
      </c>
      <c r="AG2682" s="153">
        <f>IFERROR(__xludf.DUMMYFUNCTION("TO_DATE(INT((AH2682/(60*60*24))+""1/1/1970""))"),43889.0)</f>
        <v>43889</v>
      </c>
      <c r="AH2682" s="156">
        <v>1.58285831E9</v>
      </c>
      <c r="AI2682" s="156">
        <v>121672.4003</v>
      </c>
    </row>
    <row r="2683">
      <c r="A2683" s="152"/>
      <c r="B2683" s="152"/>
      <c r="M2683" s="13">
        <v>1.577826E9</v>
      </c>
      <c r="N2683" s="13">
        <v>32691.7616</v>
      </c>
      <c r="P2683" s="152">
        <v>1.5628572E9</v>
      </c>
      <c r="Q2683" s="152">
        <v>171417.2927</v>
      </c>
      <c r="S2683" s="152">
        <v>1.5886008E9</v>
      </c>
      <c r="T2683" s="152">
        <v>9941.0562</v>
      </c>
      <c r="V2683" s="152">
        <v>1.5494724E9</v>
      </c>
      <c r="W2683" s="152">
        <v>90538.5518</v>
      </c>
      <c r="Y2683" s="152">
        <v>1.5442272E9</v>
      </c>
      <c r="Z2683" s="152">
        <v>92376.219</v>
      </c>
      <c r="AG2683" s="153">
        <f>IFERROR(__xludf.DUMMYFUNCTION("TO_DATE(INT((AH2683/(60*60*24))+""1/1/1970""))"),43889.0)</f>
        <v>43889</v>
      </c>
      <c r="AH2683" s="152">
        <v>1.582874203E9</v>
      </c>
      <c r="AI2683" s="152">
        <v>121672.4003</v>
      </c>
    </row>
    <row r="2684">
      <c r="A2684" s="152"/>
      <c r="B2684" s="152"/>
      <c r="M2684" s="13">
        <v>1.5778368E9</v>
      </c>
      <c r="N2684" s="13">
        <v>32728.7269</v>
      </c>
      <c r="P2684" s="156">
        <v>1.5628752E9</v>
      </c>
      <c r="Q2684" s="156">
        <v>171417.2927</v>
      </c>
      <c r="S2684" s="156">
        <v>1.5886224E9</v>
      </c>
      <c r="T2684" s="156">
        <v>9941.0562</v>
      </c>
      <c r="V2684" s="156">
        <v>1.549494E9</v>
      </c>
      <c r="W2684" s="156">
        <v>90333.2815</v>
      </c>
      <c r="Y2684" s="156">
        <v>1.5443964E9</v>
      </c>
      <c r="Z2684" s="156">
        <v>92376.219</v>
      </c>
      <c r="AG2684" s="153">
        <f>IFERROR(__xludf.DUMMYFUNCTION("TO_DATE(INT((AH2684/(60*60*24))+""1/1/1970""))"),43889.0)</f>
        <v>43889</v>
      </c>
      <c r="AH2684" s="156">
        <v>1.582890005E9</v>
      </c>
      <c r="AI2684" s="156">
        <v>121672.4003</v>
      </c>
    </row>
    <row r="2685">
      <c r="A2685" s="152"/>
      <c r="B2685" s="152"/>
      <c r="M2685" s="13">
        <v>1.5779232E9</v>
      </c>
      <c r="N2685" s="13">
        <v>32728.7269</v>
      </c>
      <c r="P2685" s="152">
        <v>1.562904E9</v>
      </c>
      <c r="Q2685" s="152">
        <v>171765.4166</v>
      </c>
      <c r="S2685" s="152">
        <v>1.5886872E9</v>
      </c>
      <c r="T2685" s="152">
        <v>9945.9825</v>
      </c>
      <c r="V2685" s="152">
        <v>1.549512E9</v>
      </c>
      <c r="W2685" s="152">
        <v>90245.8327</v>
      </c>
      <c r="Y2685" s="152">
        <v>1.544436E9</v>
      </c>
      <c r="Z2685" s="152">
        <v>92543.4221</v>
      </c>
      <c r="AG2685" s="153">
        <f>IFERROR(__xludf.DUMMYFUNCTION("TO_DATE(INT((AH2685/(60*60*24))+""1/1/1970""))"),43889.0)</f>
        <v>43889</v>
      </c>
      <c r="AH2685" s="152">
        <v>1.582905815E9</v>
      </c>
      <c r="AI2685" s="152">
        <v>122747.0359</v>
      </c>
    </row>
    <row r="2686">
      <c r="A2686" s="152"/>
      <c r="B2686" s="152"/>
      <c r="M2686" s="13">
        <v>1.5779772E9</v>
      </c>
      <c r="N2686" s="13">
        <v>32728.7269</v>
      </c>
      <c r="P2686" s="156">
        <v>1.5629436E9</v>
      </c>
      <c r="Q2686" s="156">
        <v>171765.4166</v>
      </c>
      <c r="S2686" s="156">
        <v>1.5887088E9</v>
      </c>
      <c r="T2686" s="156">
        <v>9945.9825</v>
      </c>
      <c r="V2686" s="156">
        <v>1.5495516E9</v>
      </c>
      <c r="W2686" s="156">
        <v>90183.0728</v>
      </c>
      <c r="Y2686" s="156">
        <v>1.5444756E9</v>
      </c>
      <c r="Z2686" s="156">
        <v>92543.4221</v>
      </c>
      <c r="AG2686" s="153">
        <f>IFERROR(__xludf.DUMMYFUNCTION("TO_DATE(INT((AH2686/(60*60*24))+""1/1/1970""))"),43889.0)</f>
        <v>43889</v>
      </c>
      <c r="AH2686" s="156">
        <v>1.582921618E9</v>
      </c>
      <c r="AI2686" s="156">
        <v>122605.7979</v>
      </c>
    </row>
    <row r="2687">
      <c r="A2687" s="152"/>
      <c r="B2687" s="152"/>
      <c r="M2687" s="13">
        <v>1.5779988E9</v>
      </c>
      <c r="N2687" s="13">
        <v>32728.7269</v>
      </c>
      <c r="P2687" s="152">
        <v>1.5629616E9</v>
      </c>
      <c r="Q2687" s="152">
        <v>171765.4166</v>
      </c>
      <c r="S2687" s="152">
        <v>1.5887736E9</v>
      </c>
      <c r="T2687" s="152">
        <v>9941.0968</v>
      </c>
      <c r="V2687" s="152">
        <v>1.5495804E9</v>
      </c>
      <c r="W2687" s="152">
        <v>89964.3848</v>
      </c>
      <c r="Y2687" s="152">
        <v>1.5444828E9</v>
      </c>
      <c r="Z2687" s="152">
        <v>92543.4221</v>
      </c>
      <c r="AG2687" s="153">
        <f>IFERROR(__xludf.DUMMYFUNCTION("TO_DATE(INT((AH2687/(60*60*24))+""1/1/1970""))"),43889.0)</f>
        <v>43889</v>
      </c>
      <c r="AH2687" s="152">
        <v>1.58293437E9</v>
      </c>
      <c r="AI2687" s="152">
        <v>123942.6072</v>
      </c>
    </row>
    <row r="2688">
      <c r="A2688" s="152"/>
      <c r="B2688" s="152"/>
      <c r="M2688" s="13">
        <v>1.5780636E9</v>
      </c>
      <c r="N2688" s="13">
        <v>32754.1473</v>
      </c>
      <c r="P2688" s="156">
        <v>1.5629904E9</v>
      </c>
      <c r="Q2688" s="156">
        <v>172596.7752</v>
      </c>
      <c r="S2688" s="156">
        <v>1.5887952E9</v>
      </c>
      <c r="T2688" s="156">
        <v>9941.0968</v>
      </c>
      <c r="V2688" s="156">
        <v>1.5495912E9</v>
      </c>
      <c r="W2688" s="156">
        <v>89702.7398</v>
      </c>
      <c r="Y2688" s="156">
        <v>1.5445152E9</v>
      </c>
      <c r="Z2688" s="156">
        <v>92184.3201</v>
      </c>
      <c r="AG2688" s="153">
        <f>IFERROR(__xludf.DUMMYFUNCTION("TO_DATE(INT((AH2688/(60*60*24))+""1/1/1970""))"),43890.0)</f>
        <v>43890</v>
      </c>
      <c r="AH2688" s="156">
        <v>1.582937532E9</v>
      </c>
      <c r="AI2688" s="156">
        <v>123942.6072</v>
      </c>
    </row>
    <row r="2689">
      <c r="A2689" s="152"/>
      <c r="B2689" s="152"/>
      <c r="M2689" s="13">
        <v>1.5780852E9</v>
      </c>
      <c r="N2689" s="13">
        <v>32754.1473</v>
      </c>
      <c r="P2689" s="152">
        <v>1.5631992E9</v>
      </c>
      <c r="Q2689" s="152">
        <v>172596.7752</v>
      </c>
      <c r="S2689" s="152">
        <v>1.58886E9</v>
      </c>
      <c r="T2689" s="152">
        <v>9929.7459</v>
      </c>
      <c r="V2689" s="152">
        <v>1.5496308E9</v>
      </c>
      <c r="W2689" s="152">
        <v>89707.129</v>
      </c>
      <c r="Y2689" s="152">
        <v>1.5445548E9</v>
      </c>
      <c r="Z2689" s="152">
        <v>92184.3201</v>
      </c>
      <c r="AG2689" s="153">
        <f>IFERROR(__xludf.DUMMYFUNCTION("TO_DATE(INT((AH2689/(60*60*24))+""1/1/1970""))"),43890.0)</f>
        <v>43890</v>
      </c>
      <c r="AH2689" s="152">
        <v>1.582955901E9</v>
      </c>
      <c r="AI2689" s="152">
        <v>123942.6072</v>
      </c>
    </row>
    <row r="2690">
      <c r="A2690" s="152"/>
      <c r="B2690" s="152"/>
      <c r="M2690" s="13">
        <v>1.578096E9</v>
      </c>
      <c r="N2690" s="13">
        <v>32820.8919</v>
      </c>
      <c r="P2690" s="156">
        <v>1.5632208E9</v>
      </c>
      <c r="Q2690" s="156">
        <v>172596.7752</v>
      </c>
      <c r="S2690" s="156">
        <v>1.5888816E9</v>
      </c>
      <c r="T2690" s="156">
        <v>9929.7459</v>
      </c>
      <c r="V2690" s="156">
        <v>1.5496632E9</v>
      </c>
      <c r="W2690" s="156">
        <v>89618.1783</v>
      </c>
      <c r="Y2690" s="156">
        <v>1.5445692E9</v>
      </c>
      <c r="Z2690" s="156">
        <v>92184.3201</v>
      </c>
      <c r="AG2690" s="153">
        <f>IFERROR(__xludf.DUMMYFUNCTION("TO_DATE(INT((AH2690/(60*60*24))+""1/1/1970""))"),43890.0)</f>
        <v>43890</v>
      </c>
      <c r="AH2690" s="156">
        <v>1.582971694E9</v>
      </c>
      <c r="AI2690" s="156">
        <v>123942.6072</v>
      </c>
    </row>
    <row r="2691">
      <c r="A2691" s="152"/>
      <c r="B2691" s="152"/>
      <c r="M2691" s="13">
        <v>1.5781824E9</v>
      </c>
      <c r="N2691" s="13">
        <v>32820.8919</v>
      </c>
      <c r="P2691" s="152">
        <v>1.5632496E9</v>
      </c>
      <c r="Q2691" s="152">
        <v>172624.7039</v>
      </c>
      <c r="S2691" s="152">
        <v>1.5889464E9</v>
      </c>
      <c r="T2691" s="152">
        <v>9955.7508</v>
      </c>
      <c r="V2691" s="152">
        <v>1.5498396E9</v>
      </c>
      <c r="W2691" s="152">
        <v>89524.3838</v>
      </c>
      <c r="Y2691" s="152">
        <v>1.5445944E9</v>
      </c>
      <c r="Z2691" s="152">
        <v>91907.8076</v>
      </c>
      <c r="AG2691" s="153">
        <f>IFERROR(__xludf.DUMMYFUNCTION("TO_DATE(INT((AH2691/(60*60*24))+""1/1/1970""))"),43890.0)</f>
        <v>43890</v>
      </c>
      <c r="AH2691" s="152">
        <v>1.582987843E9</v>
      </c>
      <c r="AI2691" s="152">
        <v>123942.6072</v>
      </c>
    </row>
    <row r="2692">
      <c r="A2692" s="152"/>
      <c r="B2692" s="152"/>
      <c r="M2692" s="13">
        <v>1.5782688E9</v>
      </c>
      <c r="N2692" s="13">
        <v>32864.2065</v>
      </c>
      <c r="P2692" s="156">
        <v>1.5632892E9</v>
      </c>
      <c r="Q2692" s="156">
        <v>172624.7039</v>
      </c>
      <c r="S2692" s="156">
        <v>1.588968E9</v>
      </c>
      <c r="T2692" s="156">
        <v>9955.7508</v>
      </c>
      <c r="V2692" s="156">
        <v>1.5498792E9</v>
      </c>
      <c r="W2692" s="156">
        <v>89859.0428</v>
      </c>
      <c r="Y2692" s="156">
        <v>1.544634E9</v>
      </c>
      <c r="Z2692" s="156">
        <v>91907.8076</v>
      </c>
      <c r="AG2692" s="153">
        <f>IFERROR(__xludf.DUMMYFUNCTION("TO_DATE(INT((AH2692/(60*60*24))+""1/1/1970""))"),43890.0)</f>
        <v>43890</v>
      </c>
      <c r="AH2692" s="156">
        <v>1.583004656E9</v>
      </c>
      <c r="AI2692" s="156">
        <v>123942.6072</v>
      </c>
    </row>
    <row r="2693">
      <c r="A2693" s="152"/>
      <c r="B2693" s="152"/>
      <c r="M2693" s="13">
        <v>1.5783228E9</v>
      </c>
      <c r="N2693" s="13">
        <v>32864.2065</v>
      </c>
      <c r="P2693" s="152">
        <v>1.5633072E9</v>
      </c>
      <c r="Q2693" s="152">
        <v>172624.7039</v>
      </c>
      <c r="S2693" s="152">
        <v>1.5889824E9</v>
      </c>
      <c r="T2693" s="152">
        <v>9961.2412</v>
      </c>
      <c r="V2693" s="152">
        <v>1.5499188E9</v>
      </c>
      <c r="W2693" s="152">
        <v>89989.0278</v>
      </c>
      <c r="Y2693" s="152">
        <v>1.5446556E9</v>
      </c>
      <c r="Z2693" s="152">
        <v>91907.8076</v>
      </c>
      <c r="AG2693" s="153">
        <f>IFERROR(__xludf.DUMMYFUNCTION("TO_DATE(INT((AH2693/(60*60*24))+""1/1/1970""))"),43890.0)</f>
        <v>43890</v>
      </c>
      <c r="AH2693" s="152">
        <v>1.583020718E9</v>
      </c>
      <c r="AI2693" s="152">
        <v>123942.6072</v>
      </c>
    </row>
    <row r="2694">
      <c r="A2694" s="152"/>
      <c r="B2694" s="152"/>
      <c r="M2694" s="13">
        <v>1.5783444E9</v>
      </c>
      <c r="N2694" s="13">
        <v>32864.2065</v>
      </c>
      <c r="P2694" s="156">
        <v>1.563336E9</v>
      </c>
      <c r="Q2694" s="156">
        <v>172046.25</v>
      </c>
      <c r="S2694" s="156">
        <v>1.5891552E9</v>
      </c>
      <c r="T2694" s="156">
        <v>9957.8621</v>
      </c>
      <c r="V2694" s="156">
        <v>1.549926E9</v>
      </c>
      <c r="W2694" s="156">
        <v>89959.6207</v>
      </c>
      <c r="Y2694" s="156">
        <v>1.5446736E9</v>
      </c>
      <c r="Z2694" s="156">
        <v>92320.7546</v>
      </c>
      <c r="AG2694" s="153">
        <f>IFERROR(__xludf.DUMMYFUNCTION("TO_DATE(INT((AH2694/(60*60*24))+""1/1/1970""))"),43891.0)</f>
        <v>43891</v>
      </c>
      <c r="AH2694" s="156">
        <v>1.583036708E9</v>
      </c>
      <c r="AI2694" s="156">
        <v>123942.6072</v>
      </c>
    </row>
    <row r="2695">
      <c r="A2695" s="152"/>
      <c r="B2695" s="152"/>
      <c r="M2695" s="13">
        <v>1.5784092E9</v>
      </c>
      <c r="N2695" s="13">
        <v>32795.3943</v>
      </c>
      <c r="P2695" s="152">
        <v>1.5633756E9</v>
      </c>
      <c r="Q2695" s="152">
        <v>172046.25</v>
      </c>
      <c r="S2695" s="152">
        <v>1.5892056E9</v>
      </c>
      <c r="T2695" s="152">
        <v>9957.8621</v>
      </c>
      <c r="V2695" s="152">
        <v>1.5499584E9</v>
      </c>
      <c r="W2695" s="152">
        <v>89976.2626</v>
      </c>
      <c r="Y2695" s="152">
        <v>1.5447132E9</v>
      </c>
      <c r="Z2695" s="152">
        <v>92320.7546</v>
      </c>
      <c r="AG2695" s="153">
        <f>IFERROR(__xludf.DUMMYFUNCTION("TO_DATE(INT((AH2695/(60*60*24))+""1/1/1970""))"),43891.0)</f>
        <v>43891</v>
      </c>
      <c r="AH2695" s="152">
        <v>1.583053739E9</v>
      </c>
      <c r="AI2695" s="152">
        <v>123942.6072</v>
      </c>
    </row>
    <row r="2696">
      <c r="A2696" s="152"/>
      <c r="B2696" s="152"/>
      <c r="M2696" s="13">
        <v>1.5784308E9</v>
      </c>
      <c r="N2696" s="13">
        <v>32795.3943</v>
      </c>
      <c r="P2696" s="156">
        <v>1.5633936E9</v>
      </c>
      <c r="Q2696" s="156">
        <v>172046.25</v>
      </c>
      <c r="S2696" s="156">
        <v>1.5892272E9</v>
      </c>
      <c r="T2696" s="156">
        <v>9957.8621</v>
      </c>
      <c r="V2696" s="156">
        <v>1.549998E9</v>
      </c>
      <c r="W2696" s="156">
        <v>90169.7368</v>
      </c>
      <c r="Y2696" s="156">
        <v>1.544742E9</v>
      </c>
      <c r="Z2696" s="156">
        <v>92320.7546</v>
      </c>
      <c r="AG2696" s="153">
        <f>IFERROR(__xludf.DUMMYFUNCTION("TO_DATE(INT((AH2696/(60*60*24))+""1/1/1970""))"),43891.0)</f>
        <v>43891</v>
      </c>
      <c r="AH2696" s="156">
        <v>1.583069809E9</v>
      </c>
      <c r="AI2696" s="156">
        <v>123942.6072</v>
      </c>
    </row>
    <row r="2697">
      <c r="A2697" s="152"/>
      <c r="B2697" s="152"/>
      <c r="M2697" s="13">
        <v>1.5784956E9</v>
      </c>
      <c r="N2697" s="13">
        <v>32869.2215</v>
      </c>
      <c r="P2697" s="152">
        <v>1.5634224E9</v>
      </c>
      <c r="Q2697" s="152">
        <v>170913.0549</v>
      </c>
      <c r="S2697" s="152">
        <v>1.589292E9</v>
      </c>
      <c r="T2697" s="152">
        <v>9943.0774</v>
      </c>
      <c r="V2697" s="152">
        <v>1.5500124E9</v>
      </c>
      <c r="W2697" s="152">
        <v>90134.5621</v>
      </c>
      <c r="Y2697" s="152">
        <v>1.5447528E9</v>
      </c>
      <c r="Z2697" s="152">
        <v>92242.6185</v>
      </c>
      <c r="AG2697" s="153">
        <f>IFERROR(__xludf.DUMMYFUNCTION("TO_DATE(INT((AH2697/(60*60*24))+""1/1/1970""))"),43891.0)</f>
        <v>43891</v>
      </c>
      <c r="AH2697" s="152">
        <v>1.583086498E9</v>
      </c>
      <c r="AI2697" s="152">
        <v>123942.6072</v>
      </c>
    </row>
    <row r="2698">
      <c r="A2698" s="152"/>
      <c r="B2698" s="152"/>
      <c r="M2698" s="13">
        <v>1.5785172E9</v>
      </c>
      <c r="N2698" s="13">
        <v>32869.2215</v>
      </c>
      <c r="P2698" s="156">
        <v>1.563462E9</v>
      </c>
      <c r="Q2698" s="156">
        <v>170913.0549</v>
      </c>
      <c r="S2698" s="156">
        <v>1.5893136E9</v>
      </c>
      <c r="T2698" s="156">
        <v>9943.0774</v>
      </c>
      <c r="V2698" s="156">
        <v>1.5500376E9</v>
      </c>
      <c r="W2698" s="156">
        <v>90065.2568</v>
      </c>
      <c r="Y2698" s="156">
        <v>1.5447924E9</v>
      </c>
      <c r="Z2698" s="156">
        <v>92242.6185</v>
      </c>
      <c r="AG2698" s="153">
        <f>IFERROR(__xludf.DUMMYFUNCTION("TO_DATE(INT((AH2698/(60*60*24))+""1/1/1970""))"),43891.0)</f>
        <v>43891</v>
      </c>
      <c r="AH2698" s="156">
        <v>1.583103658E9</v>
      </c>
      <c r="AI2698" s="156">
        <v>123942.6072</v>
      </c>
    </row>
    <row r="2699">
      <c r="A2699" s="152"/>
      <c r="B2699" s="152"/>
      <c r="M2699" s="13">
        <v>1.578582E9</v>
      </c>
      <c r="N2699" s="13">
        <v>32605.0854</v>
      </c>
      <c r="P2699" s="152">
        <v>1.56348E9</v>
      </c>
      <c r="Q2699" s="152">
        <v>170913.0549</v>
      </c>
      <c r="S2699" s="152">
        <v>1.5893784E9</v>
      </c>
      <c r="T2699" s="152">
        <v>9942.4563</v>
      </c>
      <c r="V2699" s="152">
        <v>1.5500772E9</v>
      </c>
      <c r="W2699" s="152">
        <v>90248.6765</v>
      </c>
      <c r="Y2699" s="152">
        <v>1.5448248E9</v>
      </c>
      <c r="Z2699" s="152">
        <v>92242.6185</v>
      </c>
      <c r="AG2699" s="153">
        <f>IFERROR(__xludf.DUMMYFUNCTION("TO_DATE(INT((AH2699/(60*60*24))+""1/1/1970""))"),43891.0)</f>
        <v>43891</v>
      </c>
      <c r="AH2699" s="152">
        <v>1.583106514E9</v>
      </c>
      <c r="AI2699" s="152">
        <v>123942.6072</v>
      </c>
    </row>
    <row r="2700">
      <c r="A2700" s="152"/>
      <c r="B2700" s="152"/>
      <c r="M2700" s="13">
        <v>1.5786036E9</v>
      </c>
      <c r="N2700" s="13">
        <v>32605.0854</v>
      </c>
      <c r="P2700" s="156">
        <v>1.5635088E9</v>
      </c>
      <c r="Q2700" s="156">
        <v>171550.2106</v>
      </c>
      <c r="S2700" s="156">
        <v>1.5894E9</v>
      </c>
      <c r="T2700" s="156">
        <v>9942.4563</v>
      </c>
      <c r="V2700" s="156">
        <v>1.5500988E9</v>
      </c>
      <c r="W2700" s="156">
        <v>90439.0862</v>
      </c>
      <c r="Y2700" s="156">
        <v>1.544832E9</v>
      </c>
      <c r="Z2700" s="156">
        <v>91775.4216</v>
      </c>
      <c r="AG2700" s="153">
        <f>IFERROR(__xludf.DUMMYFUNCTION("TO_DATE(INT((AH2700/(60*60*24))+""1/1/1970""))"),43892.0)</f>
        <v>43892</v>
      </c>
      <c r="AH2700" s="156">
        <v>1.583119498E9</v>
      </c>
      <c r="AI2700" s="156">
        <v>123942.6072</v>
      </c>
    </row>
    <row r="2701">
      <c r="A2701" s="152"/>
      <c r="B2701" s="152"/>
      <c r="M2701" s="13">
        <v>1.5786684E9</v>
      </c>
      <c r="N2701" s="13">
        <v>32485.4749</v>
      </c>
      <c r="P2701" s="152">
        <v>1.5635484E9</v>
      </c>
      <c r="Q2701" s="152">
        <v>171550.2106</v>
      </c>
      <c r="S2701" s="152">
        <v>1.5894648E9</v>
      </c>
      <c r="T2701" s="152">
        <v>9945.6959</v>
      </c>
      <c r="V2701" s="152">
        <v>1.5501168E9</v>
      </c>
      <c r="W2701" s="152">
        <v>90310.048</v>
      </c>
      <c r="Y2701" s="152">
        <v>1.5450012E9</v>
      </c>
      <c r="Z2701" s="152">
        <v>91775.4216</v>
      </c>
      <c r="AG2701" s="153">
        <f>IFERROR(__xludf.DUMMYFUNCTION("TO_DATE(INT((AH2701/(60*60*24))+""1/1/1970""))"),43892.0)</f>
        <v>43892</v>
      </c>
      <c r="AH2701" s="152">
        <v>1.583135572E9</v>
      </c>
      <c r="AI2701" s="152">
        <v>123942.6072</v>
      </c>
    </row>
    <row r="2702">
      <c r="A2702" s="152"/>
      <c r="B2702" s="152"/>
      <c r="M2702" s="13">
        <v>1.57869E9</v>
      </c>
      <c r="N2702" s="13">
        <v>32485.4749</v>
      </c>
      <c r="P2702" s="156">
        <v>1.5635664E9</v>
      </c>
      <c r="Q2702" s="156">
        <v>171550.2106</v>
      </c>
      <c r="S2702" s="156">
        <v>1.5894864E9</v>
      </c>
      <c r="T2702" s="156">
        <v>9945.6959</v>
      </c>
      <c r="V2702" s="156">
        <v>1.5501564E9</v>
      </c>
      <c r="W2702" s="156">
        <v>90149.0244</v>
      </c>
      <c r="Y2702" s="156">
        <v>1.5450408E9</v>
      </c>
      <c r="Z2702" s="156">
        <v>91771.778</v>
      </c>
      <c r="AG2702" s="153">
        <f>IFERROR(__xludf.DUMMYFUNCTION("TO_DATE(INT((AH2702/(60*60*24))+""1/1/1970""))"),43892.0)</f>
        <v>43892</v>
      </c>
      <c r="AH2702" s="156">
        <v>1.583151363E9</v>
      </c>
      <c r="AI2702" s="156">
        <v>123942.6072</v>
      </c>
    </row>
    <row r="2703">
      <c r="A2703" s="152"/>
      <c r="B2703" s="152"/>
      <c r="M2703" s="13">
        <v>1.5787008E9</v>
      </c>
      <c r="N2703" s="13">
        <v>32487.0029</v>
      </c>
      <c r="P2703" s="152">
        <v>1.5635952E9</v>
      </c>
      <c r="Q2703" s="152">
        <v>170596.8731</v>
      </c>
      <c r="S2703" s="152">
        <v>1.5895512E9</v>
      </c>
      <c r="T2703" s="152">
        <v>9949.4091</v>
      </c>
      <c r="V2703" s="152">
        <v>1.5501852E9</v>
      </c>
      <c r="W2703" s="152">
        <v>90026.7674</v>
      </c>
      <c r="Y2703" s="152">
        <v>1.5450804E9</v>
      </c>
      <c r="Z2703" s="152">
        <v>91771.778</v>
      </c>
      <c r="AG2703" s="153">
        <f>IFERROR(__xludf.DUMMYFUNCTION("TO_DATE(INT((AH2703/(60*60*24))+""1/1/1970""))"),43892.0)</f>
        <v>43892</v>
      </c>
      <c r="AH2703" s="152">
        <v>1.5831672E9</v>
      </c>
      <c r="AI2703" s="152">
        <v>125032.4133</v>
      </c>
    </row>
    <row r="2704">
      <c r="A2704" s="152"/>
      <c r="B2704" s="152"/>
      <c r="M2704" s="13">
        <v>1.5787872E9</v>
      </c>
      <c r="N2704" s="13">
        <v>32487.0029</v>
      </c>
      <c r="P2704" s="156">
        <v>1.563804E9</v>
      </c>
      <c r="Q2704" s="156">
        <v>170596.8731</v>
      </c>
      <c r="S2704" s="156">
        <v>1.5895728E9</v>
      </c>
      <c r="T2704" s="156">
        <v>9949.4091</v>
      </c>
      <c r="V2704" s="156">
        <v>1.550196E9</v>
      </c>
      <c r="W2704" s="156">
        <v>90121.2704</v>
      </c>
      <c r="Y2704" s="156">
        <v>1.5450876E9</v>
      </c>
      <c r="Z2704" s="156">
        <v>91771.778</v>
      </c>
      <c r="AG2704" s="153">
        <f>IFERROR(__xludf.DUMMYFUNCTION("TO_DATE(INT((AH2704/(60*60*24))+""1/1/1970""))"),43892.0)</f>
        <v>43892</v>
      </c>
      <c r="AH2704" s="156">
        <v>1.58318299E9</v>
      </c>
      <c r="AI2704" s="156">
        <v>125457.1439</v>
      </c>
    </row>
    <row r="2705">
      <c r="A2705" s="152"/>
      <c r="B2705" s="152"/>
      <c r="M2705" s="13">
        <v>1.5788736E9</v>
      </c>
      <c r="N2705" s="13">
        <v>32476.1196</v>
      </c>
      <c r="P2705" s="152">
        <v>1.5638256E9</v>
      </c>
      <c r="Q2705" s="152">
        <v>170596.8731</v>
      </c>
      <c r="S2705" s="152">
        <v>1.5895872E9</v>
      </c>
      <c r="T2705" s="152">
        <v>9957.9634</v>
      </c>
      <c r="V2705" s="152">
        <v>1.5502356E9</v>
      </c>
      <c r="W2705" s="152">
        <v>89934.1869</v>
      </c>
      <c r="Y2705" s="152">
        <v>1.54512E9</v>
      </c>
      <c r="Z2705" s="152">
        <v>92133.309</v>
      </c>
      <c r="AG2705" s="153">
        <f>IFERROR(__xludf.DUMMYFUNCTION("TO_DATE(INT((AH2705/(60*60*24))+""1/1/1970""))"),43892.0)</f>
        <v>43892</v>
      </c>
      <c r="AH2705" s="152">
        <v>1.583193297E9</v>
      </c>
      <c r="AI2705" s="152">
        <v>125457.1439</v>
      </c>
    </row>
    <row r="2706">
      <c r="A2706" s="152"/>
      <c r="B2706" s="152"/>
      <c r="M2706" s="13">
        <v>1.5789276E9</v>
      </c>
      <c r="N2706" s="13">
        <v>32476.1196</v>
      </c>
      <c r="P2706" s="156">
        <v>1.5638544E9</v>
      </c>
      <c r="Q2706" s="156">
        <v>171001.9542</v>
      </c>
      <c r="S2706" s="156">
        <v>1.58976E9</v>
      </c>
      <c r="T2706" s="156">
        <v>9958.4925</v>
      </c>
      <c r="V2706" s="156">
        <v>1.550268E9</v>
      </c>
      <c r="W2706" s="156">
        <v>89662.4471</v>
      </c>
      <c r="Y2706" s="156">
        <v>1.5451596E9</v>
      </c>
      <c r="Z2706" s="156">
        <v>92133.309</v>
      </c>
      <c r="AG2706" s="153">
        <f>IFERROR(__xludf.DUMMYFUNCTION("TO_DATE(INT((AH2706/(60*60*24))+""1/1/1970""))"),43893.0)</f>
        <v>43893</v>
      </c>
      <c r="AH2706" s="156">
        <v>1.583198796E9</v>
      </c>
      <c r="AI2706" s="156">
        <v>125457.1439</v>
      </c>
    </row>
    <row r="2707">
      <c r="A2707" s="152"/>
      <c r="B2707" s="152"/>
      <c r="M2707" s="13">
        <v>1.5789492E9</v>
      </c>
      <c r="N2707" s="13">
        <v>32476.1196</v>
      </c>
      <c r="P2707" s="152">
        <v>1.563894E9</v>
      </c>
      <c r="Q2707" s="152">
        <v>171001.9542</v>
      </c>
      <c r="S2707" s="152">
        <v>1.5898104E9</v>
      </c>
      <c r="T2707" s="152">
        <v>9958.4925</v>
      </c>
      <c r="V2707" s="152">
        <v>1.5504444E9</v>
      </c>
      <c r="W2707" s="152">
        <v>89710.6359</v>
      </c>
      <c r="Y2707" s="152">
        <v>1.545174E9</v>
      </c>
      <c r="Z2707" s="152">
        <v>92133.309</v>
      </c>
      <c r="AG2707" s="153">
        <f>IFERROR(__xludf.DUMMYFUNCTION("TO_DATE(INT((AH2707/(60*60*24))+""1/1/1970""))"),43893.0)</f>
        <v>43893</v>
      </c>
      <c r="AH2707" s="152">
        <v>1.583215717E9</v>
      </c>
      <c r="AI2707" s="152">
        <v>125457.1439</v>
      </c>
    </row>
    <row r="2708">
      <c r="A2708" s="152"/>
      <c r="B2708" s="152"/>
      <c r="M2708" s="13">
        <v>1.579014E9</v>
      </c>
      <c r="N2708" s="13">
        <v>32387.9999</v>
      </c>
      <c r="P2708" s="156">
        <v>1.563912E9</v>
      </c>
      <c r="Q2708" s="156">
        <v>171001.9542</v>
      </c>
      <c r="S2708" s="156">
        <v>1.589832E9</v>
      </c>
      <c r="T2708" s="156">
        <v>9958.4925</v>
      </c>
      <c r="V2708" s="156">
        <v>1.550484E9</v>
      </c>
      <c r="W2708" s="156">
        <v>89618.6165</v>
      </c>
      <c r="Y2708" s="156">
        <v>1.5451992E9</v>
      </c>
      <c r="Z2708" s="156">
        <v>92346.665</v>
      </c>
      <c r="AG2708" s="153">
        <f>IFERROR(__xludf.DUMMYFUNCTION("TO_DATE(INT((AH2708/(60*60*24))+""1/1/1970""))"),43893.0)</f>
        <v>43893</v>
      </c>
      <c r="AH2708" s="156">
        <v>1.58323153E9</v>
      </c>
      <c r="AI2708" s="156">
        <v>125457.1439</v>
      </c>
    </row>
    <row r="2709">
      <c r="A2709" s="152"/>
      <c r="B2709" s="152"/>
      <c r="M2709" s="13">
        <v>1.5790356E9</v>
      </c>
      <c r="N2709" s="13">
        <v>32387.9999</v>
      </c>
      <c r="P2709" s="152">
        <v>1.5639408E9</v>
      </c>
      <c r="Q2709" s="152">
        <v>172203.9441</v>
      </c>
      <c r="S2709" s="152">
        <v>1.5898968E9</v>
      </c>
      <c r="T2709" s="152">
        <v>9945.5729</v>
      </c>
      <c r="V2709" s="152">
        <v>1.5505236E9</v>
      </c>
      <c r="W2709" s="152">
        <v>89616.5315</v>
      </c>
      <c r="Y2709" s="152">
        <v>1.5452388E9</v>
      </c>
      <c r="Z2709" s="152">
        <v>92346.665</v>
      </c>
      <c r="AG2709" s="153">
        <f>IFERROR(__xludf.DUMMYFUNCTION("TO_DATE(INT((AH2709/(60*60*24))+""1/1/1970""))"),43893.0)</f>
        <v>43893</v>
      </c>
      <c r="AH2709" s="152">
        <v>1.58324736E9</v>
      </c>
      <c r="AI2709" s="152">
        <v>125457.1439</v>
      </c>
    </row>
    <row r="2710">
      <c r="A2710" s="152"/>
      <c r="B2710" s="152"/>
      <c r="M2710" s="13">
        <v>1.5791004E9</v>
      </c>
      <c r="N2710" s="13">
        <v>32444.6569</v>
      </c>
      <c r="P2710" s="156">
        <v>1.5639804E9</v>
      </c>
      <c r="Q2710" s="156">
        <v>172203.9441</v>
      </c>
      <c r="S2710" s="156">
        <v>1.5899184E9</v>
      </c>
      <c r="T2710" s="156">
        <v>9945.5729</v>
      </c>
      <c r="V2710" s="156">
        <v>1.5505308E9</v>
      </c>
      <c r="W2710" s="156">
        <v>89605.4957</v>
      </c>
      <c r="Y2710" s="156">
        <v>1.5452604E9</v>
      </c>
      <c r="Z2710" s="156">
        <v>92346.665</v>
      </c>
      <c r="AG2710" s="153">
        <f>IFERROR(__xludf.DUMMYFUNCTION("TO_DATE(INT((AH2710/(60*60*24))+""1/1/1970""))"),43893.0)</f>
        <v>43893</v>
      </c>
      <c r="AH2710" s="156">
        <v>1.5832632E9</v>
      </c>
      <c r="AI2710" s="156">
        <v>124241.5118</v>
      </c>
    </row>
    <row r="2711">
      <c r="A2711" s="152"/>
      <c r="B2711" s="152"/>
      <c r="M2711" s="13">
        <v>1.579122E9</v>
      </c>
      <c r="N2711" s="13">
        <v>32444.6569</v>
      </c>
      <c r="P2711" s="152">
        <v>1.5639984E9</v>
      </c>
      <c r="Q2711" s="152">
        <v>172203.9441</v>
      </c>
      <c r="S2711" s="152">
        <v>1.5899832E9</v>
      </c>
      <c r="T2711" s="152">
        <v>9939.1703</v>
      </c>
      <c r="V2711" s="152">
        <v>1.5505632E9</v>
      </c>
      <c r="W2711" s="152">
        <v>89745.6698</v>
      </c>
      <c r="Y2711" s="152">
        <v>1.5452784E9</v>
      </c>
      <c r="Z2711" s="152">
        <v>92434.1126</v>
      </c>
      <c r="AG2711" s="153">
        <f>IFERROR(__xludf.DUMMYFUNCTION("TO_DATE(INT((AH2711/(60*60*24))+""1/1/1970""))"),43893.0)</f>
        <v>43893</v>
      </c>
      <c r="AH2711" s="152">
        <v>1.583279098E9</v>
      </c>
      <c r="AI2711" s="152">
        <v>124211.0783</v>
      </c>
    </row>
    <row r="2712">
      <c r="A2712" s="152"/>
      <c r="B2712" s="152"/>
      <c r="M2712" s="13">
        <v>1.5791868E9</v>
      </c>
      <c r="N2712" s="13">
        <v>32423.9245</v>
      </c>
      <c r="P2712" s="156">
        <v>1.5640272E9</v>
      </c>
      <c r="Q2712" s="156">
        <v>173011.2382</v>
      </c>
      <c r="S2712" s="156">
        <v>1.5900048E9</v>
      </c>
      <c r="T2712" s="156">
        <v>9939.1703</v>
      </c>
      <c r="V2712" s="156">
        <v>1.5506028E9</v>
      </c>
      <c r="W2712" s="156">
        <v>89412.3332</v>
      </c>
      <c r="Y2712" s="156">
        <v>1.545318E9</v>
      </c>
      <c r="Z2712" s="156">
        <v>92434.1126</v>
      </c>
      <c r="AG2712" s="153">
        <f>IFERROR(__xludf.DUMMYFUNCTION("TO_DATE(INT((AH2712/(60*60*24))+""1/1/1970""))"),43893.0)</f>
        <v>43893</v>
      </c>
      <c r="AH2712" s="156">
        <v>1.583279956E9</v>
      </c>
      <c r="AI2712" s="156">
        <v>124211.0783</v>
      </c>
    </row>
    <row r="2713">
      <c r="A2713" s="152"/>
      <c r="B2713" s="152"/>
      <c r="M2713" s="13">
        <v>1.5792084E9</v>
      </c>
      <c r="N2713" s="13">
        <v>32423.9245</v>
      </c>
      <c r="P2713" s="152">
        <v>1.5640668E9</v>
      </c>
      <c r="Q2713" s="152">
        <v>173011.2382</v>
      </c>
      <c r="S2713" s="152">
        <v>1.5900696E9</v>
      </c>
      <c r="T2713" s="152">
        <v>9963.9712</v>
      </c>
      <c r="V2713" s="152">
        <v>1.5506172E9</v>
      </c>
      <c r="W2713" s="152">
        <v>89425.7217</v>
      </c>
      <c r="Y2713" s="152">
        <v>1.5453468E9</v>
      </c>
      <c r="Z2713" s="152">
        <v>92434.1126</v>
      </c>
      <c r="AG2713" s="153">
        <f>IFERROR(__xludf.DUMMYFUNCTION("TO_DATE(INT((AH2713/(60*60*24))+""1/1/1970""))"),43894.0)</f>
        <v>43894</v>
      </c>
      <c r="AH2713" s="152">
        <v>1.583294958E9</v>
      </c>
      <c r="AI2713" s="152">
        <v>124211.0783</v>
      </c>
    </row>
    <row r="2714">
      <c r="A2714" s="152"/>
      <c r="B2714" s="152"/>
      <c r="M2714" s="13">
        <v>1.5792732E9</v>
      </c>
      <c r="N2714" s="13">
        <v>32345.9935</v>
      </c>
      <c r="P2714" s="156">
        <v>1.5640848E9</v>
      </c>
      <c r="Q2714" s="156">
        <v>173011.2382</v>
      </c>
      <c r="S2714" s="156">
        <v>1.5900912E9</v>
      </c>
      <c r="T2714" s="156">
        <v>9963.9712</v>
      </c>
      <c r="V2714" s="156">
        <v>1.5506424E9</v>
      </c>
      <c r="W2714" s="156">
        <v>89325.2372</v>
      </c>
      <c r="Y2714" s="156">
        <v>1.5453576E9</v>
      </c>
      <c r="Z2714" s="156">
        <v>92999.2832</v>
      </c>
      <c r="AG2714" s="153">
        <f>IFERROR(__xludf.DUMMYFUNCTION("TO_DATE(INT((AH2714/(60*60*24))+""1/1/1970""))"),43894.0)</f>
        <v>43894</v>
      </c>
      <c r="AH2714" s="156">
        <v>1.583310759E9</v>
      </c>
      <c r="AI2714" s="156">
        <v>124211.0783</v>
      </c>
    </row>
    <row r="2715">
      <c r="A2715" s="152"/>
      <c r="B2715" s="152"/>
      <c r="M2715" s="13">
        <v>1.5792948E9</v>
      </c>
      <c r="N2715" s="13">
        <v>32345.9935</v>
      </c>
      <c r="P2715" s="152">
        <v>1.5641136E9</v>
      </c>
      <c r="Q2715" s="152">
        <v>172179.7294</v>
      </c>
      <c r="S2715" s="152">
        <v>1.590156E9</v>
      </c>
      <c r="T2715" s="152">
        <v>9950.1629</v>
      </c>
      <c r="V2715" s="152">
        <v>1.550682E9</v>
      </c>
      <c r="W2715" s="152">
        <v>89046.5472</v>
      </c>
      <c r="Y2715" s="152">
        <v>1.5453972E9</v>
      </c>
      <c r="Z2715" s="152">
        <v>92999.2832</v>
      </c>
      <c r="AG2715" s="153">
        <f>IFERROR(__xludf.DUMMYFUNCTION("TO_DATE(INT((AH2715/(60*60*24))+""1/1/1970""))"),43894.0)</f>
        <v>43894</v>
      </c>
      <c r="AH2715" s="152">
        <v>1.583326581E9</v>
      </c>
      <c r="AI2715" s="152">
        <v>124211.0783</v>
      </c>
    </row>
    <row r="2716">
      <c r="A2716" s="152"/>
      <c r="B2716" s="152"/>
      <c r="M2716" s="13">
        <v>1.5793056E9</v>
      </c>
      <c r="N2716" s="13">
        <v>32399.4764</v>
      </c>
      <c r="P2716" s="156">
        <v>1.5641532E9</v>
      </c>
      <c r="Q2716" s="156">
        <v>172179.7294</v>
      </c>
      <c r="S2716" s="156">
        <v>1.5901776E9</v>
      </c>
      <c r="T2716" s="156">
        <v>9950.1629</v>
      </c>
      <c r="V2716" s="156">
        <v>1.5507036E9</v>
      </c>
      <c r="W2716" s="156">
        <v>89154.3752</v>
      </c>
      <c r="Y2716" s="156">
        <v>1.5454296E9</v>
      </c>
      <c r="Z2716" s="156">
        <v>92999.2832</v>
      </c>
      <c r="AG2716" s="153">
        <f>IFERROR(__xludf.DUMMYFUNCTION("TO_DATE(INT((AH2716/(60*60*24))+""1/1/1970""))"),43894.0)</f>
        <v>43894</v>
      </c>
      <c r="AH2716" s="156">
        <v>1.5833424E9</v>
      </c>
      <c r="AI2716" s="156">
        <v>123711.9367</v>
      </c>
    </row>
    <row r="2717">
      <c r="A2717" s="152"/>
      <c r="B2717" s="152"/>
      <c r="M2717" s="13">
        <v>1.579392E9</v>
      </c>
      <c r="N2717" s="13">
        <v>32399.4764</v>
      </c>
      <c r="P2717" s="152">
        <v>1.5641712E9</v>
      </c>
      <c r="Q2717" s="152">
        <v>172179.7294</v>
      </c>
      <c r="S2717" s="152">
        <v>1.590192E9</v>
      </c>
      <c r="T2717" s="152">
        <v>9940.7582</v>
      </c>
      <c r="V2717" s="152">
        <v>1.5507216E9</v>
      </c>
      <c r="W2717" s="152">
        <v>89075.6798</v>
      </c>
      <c r="Y2717" s="152">
        <v>1.5454368E9</v>
      </c>
      <c r="Z2717" s="152">
        <v>92312.2527</v>
      </c>
      <c r="AG2717" s="153">
        <f>IFERROR(__xludf.DUMMYFUNCTION("TO_DATE(INT((AH2717/(60*60*24))+""1/1/1970""))"),43894.0)</f>
        <v>43894</v>
      </c>
      <c r="AH2717" s="152">
        <v>1.58335829E9</v>
      </c>
      <c r="AI2717" s="152">
        <v>124582.0197</v>
      </c>
    </row>
    <row r="2718">
      <c r="A2718" s="152"/>
      <c r="B2718" s="152"/>
      <c r="M2718" s="13">
        <v>1.5794784E9</v>
      </c>
      <c r="N2718" s="13">
        <v>32405.7469</v>
      </c>
      <c r="P2718" s="156">
        <v>1.5642E9</v>
      </c>
      <c r="Q2718" s="156">
        <v>173362.3194</v>
      </c>
      <c r="S2718" s="156">
        <v>1.5903648E9</v>
      </c>
      <c r="T2718" s="156">
        <v>9943.0976</v>
      </c>
      <c r="V2718" s="156">
        <v>1.5507612E9</v>
      </c>
      <c r="W2718" s="156">
        <v>89197.9492</v>
      </c>
      <c r="Y2718" s="156">
        <v>1.545606E9</v>
      </c>
      <c r="Z2718" s="156">
        <v>92312.2527</v>
      </c>
      <c r="AG2718" s="153">
        <f>IFERROR(__xludf.DUMMYFUNCTION("TO_DATE(INT((AH2718/(60*60*24))+""1/1/1970""))"),43894.0)</f>
        <v>43894</v>
      </c>
      <c r="AH2718" s="156">
        <v>1.583366182E9</v>
      </c>
      <c r="AI2718" s="156">
        <v>124582.0197</v>
      </c>
    </row>
    <row r="2719">
      <c r="A2719" s="152"/>
      <c r="B2719" s="152"/>
      <c r="M2719" s="13">
        <v>1.5795648E9</v>
      </c>
      <c r="N2719" s="13">
        <v>32438.832</v>
      </c>
      <c r="P2719" s="152">
        <v>1.5644088E9</v>
      </c>
      <c r="Q2719" s="152">
        <v>173362.3194</v>
      </c>
      <c r="S2719" s="152">
        <v>1.5904512E9</v>
      </c>
      <c r="T2719" s="152">
        <v>9942.5672</v>
      </c>
      <c r="V2719" s="152">
        <v>1.55079E9</v>
      </c>
      <c r="W2719" s="152">
        <v>89528.8879</v>
      </c>
      <c r="Y2719" s="152">
        <v>1.5456456E9</v>
      </c>
      <c r="Z2719" s="152">
        <v>92317.9206</v>
      </c>
      <c r="AG2719" s="153">
        <f>IFERROR(__xludf.DUMMYFUNCTION("TO_DATE(INT((AH2719/(60*60*24))+""1/1/1970""))"),43895.0)</f>
        <v>43895</v>
      </c>
      <c r="AH2719" s="152">
        <v>1.583375606E9</v>
      </c>
      <c r="AI2719" s="152">
        <v>124582.0197</v>
      </c>
    </row>
    <row r="2720">
      <c r="A2720" s="152"/>
      <c r="B2720" s="152"/>
      <c r="M2720" s="13">
        <v>1.5796188E9</v>
      </c>
      <c r="N2720" s="13">
        <v>32438.832</v>
      </c>
      <c r="P2720" s="156">
        <v>1.5644304E9</v>
      </c>
      <c r="Q2720" s="156">
        <v>173362.3194</v>
      </c>
      <c r="S2720" s="156">
        <v>1.5905016E9</v>
      </c>
      <c r="T2720" s="156">
        <v>9942.5672</v>
      </c>
      <c r="V2720" s="156">
        <v>1.5508008E9</v>
      </c>
      <c r="W2720" s="156">
        <v>89587.762</v>
      </c>
      <c r="Y2720" s="156">
        <v>1.5456852E9</v>
      </c>
      <c r="Z2720" s="156">
        <v>92317.9206</v>
      </c>
      <c r="AG2720" s="153">
        <f>IFERROR(__xludf.DUMMYFUNCTION("TO_DATE(INT((AH2720/(60*60*24))+""1/1/1970""))"),43895.0)</f>
        <v>43895</v>
      </c>
      <c r="AH2720" s="156">
        <v>1.583391659E9</v>
      </c>
      <c r="AI2720" s="156">
        <v>124582.0197</v>
      </c>
    </row>
    <row r="2721">
      <c r="A2721" s="152"/>
      <c r="B2721" s="152"/>
      <c r="M2721" s="13">
        <v>1.5796404E9</v>
      </c>
      <c r="N2721" s="13">
        <v>32438.832</v>
      </c>
      <c r="P2721" s="152">
        <v>1.5644592E9</v>
      </c>
      <c r="Q2721" s="152">
        <v>173049.417</v>
      </c>
      <c r="S2721" s="152">
        <v>1.5905232E9</v>
      </c>
      <c r="T2721" s="152">
        <v>9942.5672</v>
      </c>
      <c r="V2721" s="152">
        <v>1.5508404E9</v>
      </c>
      <c r="W2721" s="152">
        <v>89566.6774</v>
      </c>
      <c r="Y2721" s="152">
        <v>1.5456888E9</v>
      </c>
      <c r="Z2721" s="152">
        <v>92317.9206</v>
      </c>
      <c r="AG2721" s="153">
        <f>IFERROR(__xludf.DUMMYFUNCTION("TO_DATE(INT((AH2721/(60*60*24))+""1/1/1970""))"),43895.0)</f>
        <v>43895</v>
      </c>
      <c r="AH2721" s="152">
        <v>1.583407839E9</v>
      </c>
      <c r="AI2721" s="152">
        <v>124582.0197</v>
      </c>
    </row>
    <row r="2722">
      <c r="A2722" s="152"/>
      <c r="B2722" s="152"/>
      <c r="M2722" s="13">
        <v>1.5797052E9</v>
      </c>
      <c r="N2722" s="13">
        <v>32508.0914</v>
      </c>
      <c r="P2722" s="156">
        <v>1.5644988E9</v>
      </c>
      <c r="Q2722" s="156">
        <v>173049.417</v>
      </c>
      <c r="S2722" s="156">
        <v>1.590588E9</v>
      </c>
      <c r="T2722" s="156">
        <v>9973.8734</v>
      </c>
      <c r="V2722" s="156">
        <v>1.5508728E9</v>
      </c>
      <c r="W2722" s="156">
        <v>89564.5802</v>
      </c>
      <c r="Y2722" s="156">
        <v>1.545696E9</v>
      </c>
      <c r="Z2722" s="156">
        <v>92591.5992</v>
      </c>
      <c r="AG2722" s="153">
        <f>IFERROR(__xludf.DUMMYFUNCTION("TO_DATE(INT((AH2722/(60*60*24))+""1/1/1970""))"),43895.0)</f>
        <v>43895</v>
      </c>
      <c r="AH2722" s="156">
        <v>1.583423629E9</v>
      </c>
      <c r="AI2722" s="156">
        <v>123777.9611</v>
      </c>
    </row>
    <row r="2723">
      <c r="A2723" s="152"/>
      <c r="B2723" s="152"/>
      <c r="M2723" s="13">
        <v>1.5797268E9</v>
      </c>
      <c r="N2723" s="13">
        <v>32508.0914</v>
      </c>
      <c r="P2723" s="152">
        <v>1.5645168E9</v>
      </c>
      <c r="Q2723" s="152">
        <v>173049.417</v>
      </c>
      <c r="S2723" s="152">
        <v>1.5906096E9</v>
      </c>
      <c r="T2723" s="152">
        <v>9973.8734</v>
      </c>
      <c r="V2723" s="152">
        <v>1.5510492E9</v>
      </c>
      <c r="W2723" s="152">
        <v>89561.659</v>
      </c>
      <c r="Y2723" s="152">
        <v>1.5458724E9</v>
      </c>
      <c r="Z2723" s="152">
        <v>92591.5992</v>
      </c>
      <c r="AG2723" s="153">
        <f>IFERROR(__xludf.DUMMYFUNCTION("TO_DATE(INT((AH2723/(60*60*24))+""1/1/1970""))"),43895.0)</f>
        <v>43895</v>
      </c>
      <c r="AH2723" s="152">
        <v>1.58343942E9</v>
      </c>
      <c r="AI2723" s="152">
        <v>123744.8371</v>
      </c>
    </row>
    <row r="2724">
      <c r="A2724" s="152"/>
      <c r="B2724" s="152"/>
      <c r="M2724" s="13">
        <v>1.5797916E9</v>
      </c>
      <c r="N2724" s="13">
        <v>32516.3833</v>
      </c>
      <c r="P2724" s="156">
        <v>1.5645456E9</v>
      </c>
      <c r="Q2724" s="156">
        <v>172628.9867</v>
      </c>
      <c r="S2724" s="156">
        <v>1.5906744E9</v>
      </c>
      <c r="T2724" s="156">
        <v>9981.4101</v>
      </c>
      <c r="V2724" s="156">
        <v>1.5510888E9</v>
      </c>
      <c r="W2724" s="156">
        <v>89558.9063</v>
      </c>
      <c r="Y2724" s="156">
        <v>1.545912E9</v>
      </c>
      <c r="Z2724" s="156">
        <v>92591.5992</v>
      </c>
      <c r="AG2724" s="153">
        <f>IFERROR(__xludf.DUMMYFUNCTION("TO_DATE(INT((AH2724/(60*60*24))+""1/1/1970""))"),43895.0)</f>
        <v>43895</v>
      </c>
      <c r="AH2724" s="156">
        <v>1.583452791E9</v>
      </c>
      <c r="AI2724" s="156">
        <v>123698.4015</v>
      </c>
    </row>
    <row r="2725">
      <c r="A2725" s="152"/>
      <c r="B2725" s="152"/>
      <c r="M2725" s="13">
        <v>1.5798132E9</v>
      </c>
      <c r="N2725" s="13">
        <v>32516.3833</v>
      </c>
      <c r="P2725" s="152">
        <v>1.5645852E9</v>
      </c>
      <c r="Q2725" s="152">
        <v>172628.9867</v>
      </c>
      <c r="S2725" s="152">
        <v>1.590696E9</v>
      </c>
      <c r="T2725" s="152">
        <v>9981.4101</v>
      </c>
      <c r="V2725" s="152">
        <v>1.5511284E9</v>
      </c>
      <c r="W2725" s="152">
        <v>89553.7985</v>
      </c>
      <c r="Y2725" s="152">
        <v>1.5459516E9</v>
      </c>
      <c r="Z2725" s="152">
        <v>92591.5992</v>
      </c>
      <c r="AG2725" s="153">
        <f>IFERROR(__xludf.DUMMYFUNCTION("TO_DATE(INT((AH2725/(60*60*24))+""1/1/1970""))"),43896.0)</f>
        <v>43896</v>
      </c>
      <c r="AH2725" s="152">
        <v>1.58345523E9</v>
      </c>
      <c r="AI2725" s="152">
        <v>123698.4015</v>
      </c>
    </row>
    <row r="2726">
      <c r="A2726" s="152"/>
      <c r="B2726" s="152"/>
      <c r="M2726" s="13">
        <v>1.579878E9</v>
      </c>
      <c r="N2726" s="13">
        <v>32555.6272</v>
      </c>
      <c r="P2726" s="156">
        <v>1.5646032E9</v>
      </c>
      <c r="Q2726" s="156">
        <v>172628.9867</v>
      </c>
      <c r="S2726" s="156">
        <v>1.5907608E9</v>
      </c>
      <c r="T2726" s="156">
        <v>9984.923</v>
      </c>
      <c r="V2726" s="156">
        <v>1.5511356E9</v>
      </c>
      <c r="W2726" s="156">
        <v>89553.2086</v>
      </c>
      <c r="Y2726" s="156">
        <v>1.5459912E9</v>
      </c>
      <c r="Z2726" s="156">
        <v>92788.3563</v>
      </c>
      <c r="AG2726" s="153">
        <f>IFERROR(__xludf.DUMMYFUNCTION("TO_DATE(INT((AH2726/(60*60*24))+""1/1/1970""))"),43896.0)</f>
        <v>43896</v>
      </c>
      <c r="AH2726" s="156">
        <v>1.583472341E9</v>
      </c>
      <c r="AI2726" s="156">
        <v>123698.4015</v>
      </c>
    </row>
    <row r="2727">
      <c r="A2727" s="152"/>
      <c r="B2727" s="152"/>
      <c r="M2727" s="13">
        <v>1.5798996E9</v>
      </c>
      <c r="N2727" s="13">
        <v>32555.6272</v>
      </c>
      <c r="P2727" s="152">
        <v>1.564632E9</v>
      </c>
      <c r="Q2727" s="152">
        <v>170735.9904</v>
      </c>
      <c r="S2727" s="152">
        <v>1.5907824E9</v>
      </c>
      <c r="T2727" s="152">
        <v>9984.923</v>
      </c>
      <c r="V2727" s="152">
        <v>1.551168E9</v>
      </c>
      <c r="W2727" s="152">
        <v>89562.8543</v>
      </c>
      <c r="Y2727" s="152">
        <v>1.5460308E9</v>
      </c>
      <c r="Z2727" s="152">
        <v>92788.3563</v>
      </c>
      <c r="AG2727" s="153">
        <f>IFERROR(__xludf.DUMMYFUNCTION("TO_DATE(INT((AH2727/(60*60*24))+""1/1/1970""))"),43896.0)</f>
        <v>43896</v>
      </c>
      <c r="AH2727" s="152">
        <v>1.583488855E9</v>
      </c>
      <c r="AI2727" s="152">
        <v>123698.4015</v>
      </c>
    </row>
    <row r="2728">
      <c r="A2728" s="152"/>
      <c r="B2728" s="152"/>
      <c r="M2728" s="13">
        <v>1.5799104E9</v>
      </c>
      <c r="N2728" s="13">
        <v>32612.6746</v>
      </c>
      <c r="P2728" s="156">
        <v>1.5646716E9</v>
      </c>
      <c r="Q2728" s="156">
        <v>170735.9904</v>
      </c>
      <c r="S2728" s="156">
        <v>1.5907968E9</v>
      </c>
      <c r="T2728" s="156">
        <v>9995.4096</v>
      </c>
      <c r="V2728" s="156">
        <v>1.5512076E9</v>
      </c>
      <c r="W2728" s="156">
        <v>89564.7842</v>
      </c>
      <c r="Y2728" s="156">
        <v>1.5460344E9</v>
      </c>
      <c r="Z2728" s="156">
        <v>92788.3563</v>
      </c>
      <c r="AG2728" s="153">
        <f>IFERROR(__xludf.DUMMYFUNCTION("TO_DATE(INT((AH2728/(60*60*24))+""1/1/1970""))"),43896.0)</f>
        <v>43896</v>
      </c>
      <c r="AH2728" s="156">
        <v>1.583504673E9</v>
      </c>
      <c r="AI2728" s="156">
        <v>123698.4015</v>
      </c>
    </row>
    <row r="2729">
      <c r="A2729" s="152"/>
      <c r="B2729" s="152"/>
      <c r="M2729" s="13">
        <v>1.5799968E9</v>
      </c>
      <c r="N2729" s="13">
        <v>32612.6746</v>
      </c>
      <c r="P2729" s="152">
        <v>1.5646896E9</v>
      </c>
      <c r="Q2729" s="152">
        <v>170735.9904</v>
      </c>
      <c r="S2729" s="152">
        <v>1.5909696E9</v>
      </c>
      <c r="T2729" s="152">
        <v>9994.004</v>
      </c>
      <c r="V2729" s="152">
        <v>1.551222E9</v>
      </c>
      <c r="W2729" s="152">
        <v>89566.4439</v>
      </c>
      <c r="Y2729" s="152">
        <v>1.5460416E9</v>
      </c>
      <c r="Z2729" s="152">
        <v>92899.2852</v>
      </c>
      <c r="AG2729" s="153">
        <f>IFERROR(__xludf.DUMMYFUNCTION("TO_DATE(INT((AH2729/(60*60*24))+""1/1/1970""))"),43896.0)</f>
        <v>43896</v>
      </c>
      <c r="AH2729" s="152">
        <v>1.58352048E9</v>
      </c>
      <c r="AI2729" s="152">
        <v>123462.5089</v>
      </c>
    </row>
    <row r="2730">
      <c r="A2730" s="152"/>
      <c r="B2730" s="152"/>
      <c r="M2730" s="13">
        <v>1.5800832E9</v>
      </c>
      <c r="N2730" s="13">
        <v>32699.8005</v>
      </c>
      <c r="P2730" s="156">
        <v>1.5647184E9</v>
      </c>
      <c r="Q2730" s="156">
        <v>169253.1598</v>
      </c>
      <c r="S2730" s="156">
        <v>1.59102E9</v>
      </c>
      <c r="T2730" s="156">
        <v>9994.004</v>
      </c>
      <c r="V2730" s="156">
        <v>1.5512472E9</v>
      </c>
      <c r="W2730" s="156">
        <v>89569.1755</v>
      </c>
      <c r="Y2730" s="156">
        <v>1.5462108E9</v>
      </c>
      <c r="Z2730" s="156">
        <v>92899.2852</v>
      </c>
      <c r="AG2730" s="153">
        <f>IFERROR(__xludf.DUMMYFUNCTION("TO_DATE(INT((AH2730/(60*60*24))+""1/1/1970""))"),43896.0)</f>
        <v>43896</v>
      </c>
      <c r="AH2730" s="156">
        <v>1.583536287E9</v>
      </c>
      <c r="AI2730" s="156">
        <v>123577.9786</v>
      </c>
    </row>
    <row r="2731">
      <c r="A2731" s="152"/>
      <c r="B2731" s="152"/>
      <c r="M2731" s="13">
        <v>1.5801372E9</v>
      </c>
      <c r="N2731" s="13">
        <v>32699.8005</v>
      </c>
      <c r="P2731" s="152">
        <v>1.564758E9</v>
      </c>
      <c r="Q2731" s="152">
        <v>169253.1598</v>
      </c>
      <c r="S2731" s="152">
        <v>1.5910416E9</v>
      </c>
      <c r="T2731" s="152">
        <v>9994.004</v>
      </c>
      <c r="V2731" s="152">
        <v>1.5512868E9</v>
      </c>
      <c r="W2731" s="152">
        <v>89556.2333</v>
      </c>
      <c r="Y2731" s="152">
        <v>1.5462504E9</v>
      </c>
      <c r="Z2731" s="152">
        <v>92862.039</v>
      </c>
      <c r="AG2731" s="153">
        <f>IFERROR(__xludf.DUMMYFUNCTION("TO_DATE(INT((AH2731/(60*60*24))+""1/1/1970""))"),43896.0)</f>
        <v>43896</v>
      </c>
      <c r="AH2731" s="152">
        <v>1.583538883E9</v>
      </c>
      <c r="AI2731" s="152">
        <v>123577.9786</v>
      </c>
    </row>
    <row r="2732">
      <c r="A2732" s="152"/>
      <c r="B2732" s="152"/>
      <c r="M2732" s="13">
        <v>1.5801588E9</v>
      </c>
      <c r="N2732" s="13">
        <v>32699.8005</v>
      </c>
      <c r="P2732" s="156">
        <v>1.564776E9</v>
      </c>
      <c r="Q2732" s="156">
        <v>169253.1598</v>
      </c>
      <c r="S2732" s="156">
        <v>1.5911064E9</v>
      </c>
      <c r="T2732" s="156">
        <v>10018.6995</v>
      </c>
      <c r="V2732" s="156">
        <v>1.5513084E9</v>
      </c>
      <c r="W2732" s="156">
        <v>89558.428</v>
      </c>
      <c r="Y2732" s="156">
        <v>1.54629E9</v>
      </c>
      <c r="Z2732" s="156">
        <v>92862.039</v>
      </c>
      <c r="AG2732" s="153">
        <f>IFERROR(__xludf.DUMMYFUNCTION("TO_DATE(INT((AH2732/(60*60*24))+""1/1/1970""))"),43897.0)</f>
        <v>43897</v>
      </c>
      <c r="AH2732" s="156">
        <v>1.5835572E9</v>
      </c>
      <c r="AI2732" s="156">
        <v>123577.9786</v>
      </c>
    </row>
    <row r="2733">
      <c r="A2733" s="152"/>
      <c r="B2733" s="152"/>
      <c r="M2733" s="13">
        <v>1.5802236E9</v>
      </c>
      <c r="N2733" s="13">
        <v>32673.0545</v>
      </c>
      <c r="P2733" s="152">
        <v>1.5648048E9</v>
      </c>
      <c r="Q2733" s="152">
        <v>168020.8227</v>
      </c>
      <c r="S2733" s="152">
        <v>1.591128E9</v>
      </c>
      <c r="T2733" s="152">
        <v>10018.6995</v>
      </c>
      <c r="V2733" s="152">
        <v>1.5513264E9</v>
      </c>
      <c r="W2733" s="152">
        <v>89551.8329</v>
      </c>
      <c r="Y2733" s="152">
        <v>1.5462936E9</v>
      </c>
      <c r="Z2733" s="152">
        <v>92862.039</v>
      </c>
      <c r="AG2733" s="153">
        <f>IFERROR(__xludf.DUMMYFUNCTION("TO_DATE(INT((AH2733/(60*60*24))+""1/1/1970""))"),43899.0)</f>
        <v>43899</v>
      </c>
      <c r="AH2733" s="152">
        <v>1.58371215E9</v>
      </c>
      <c r="AI2733" s="152">
        <v>123577.9786</v>
      </c>
    </row>
    <row r="2734">
      <c r="A2734" s="152"/>
      <c r="B2734" s="152"/>
      <c r="M2734" s="13">
        <v>1.5802452E9</v>
      </c>
      <c r="N2734" s="13">
        <v>32673.0545</v>
      </c>
      <c r="P2734" s="156">
        <v>1.5650136E9</v>
      </c>
      <c r="Q2734" s="156">
        <v>168020.8227</v>
      </c>
      <c r="S2734" s="156">
        <v>1.5911928E9</v>
      </c>
      <c r="T2734" s="156">
        <v>10054.0418</v>
      </c>
      <c r="V2734" s="156">
        <v>1.551366E9</v>
      </c>
      <c r="W2734" s="156">
        <v>89527.9354</v>
      </c>
      <c r="Y2734" s="156">
        <v>1.5463008E9</v>
      </c>
      <c r="Z2734" s="156">
        <v>93075.7998</v>
      </c>
      <c r="AG2734" s="153">
        <f>IFERROR(__xludf.DUMMYFUNCTION("TO_DATE(INT((AH2734/(60*60*24))+""1/1/1970""))"),43899.0)</f>
        <v>43899</v>
      </c>
      <c r="AH2734" s="156">
        <v>1.5837284E9</v>
      </c>
      <c r="AI2734" s="156">
        <v>123577.9786</v>
      </c>
    </row>
    <row r="2735">
      <c r="A2735" s="152"/>
      <c r="B2735" s="152"/>
      <c r="M2735" s="13">
        <v>1.58031E9</v>
      </c>
      <c r="N2735" s="13">
        <v>32638.9972</v>
      </c>
      <c r="P2735" s="152">
        <v>1.5650352E9</v>
      </c>
      <c r="Q2735" s="152">
        <v>168020.8227</v>
      </c>
      <c r="S2735" s="152">
        <v>1.5912144E9</v>
      </c>
      <c r="T2735" s="152">
        <v>10054.0418</v>
      </c>
      <c r="V2735" s="152">
        <v>1.5513948E9</v>
      </c>
      <c r="W2735" s="152">
        <v>89528.7054</v>
      </c>
      <c r="Y2735" s="152">
        <v>1.5463908E9</v>
      </c>
      <c r="Z2735" s="152">
        <v>93075.7998</v>
      </c>
      <c r="AG2735" s="153">
        <f>IFERROR(__xludf.DUMMYFUNCTION("TO_DATE(INT((AH2735/(60*60*24))+""1/1/1970""))"),43899.0)</f>
        <v>43899</v>
      </c>
      <c r="AH2735" s="152">
        <v>1.583744497E9</v>
      </c>
      <c r="AI2735" s="152">
        <v>123577.9786</v>
      </c>
    </row>
    <row r="2736">
      <c r="A2736" s="152"/>
      <c r="B2736" s="152"/>
      <c r="M2736" s="13">
        <v>1.5803316E9</v>
      </c>
      <c r="N2736" s="13">
        <v>32638.9972</v>
      </c>
      <c r="P2736" s="156">
        <v>1.565064E9</v>
      </c>
      <c r="Q2736" s="156">
        <v>163019.4307</v>
      </c>
      <c r="S2736" s="156">
        <v>1.5912792E9</v>
      </c>
      <c r="T2736" s="156">
        <v>10064.2841</v>
      </c>
      <c r="V2736" s="156">
        <v>1.5514056E9</v>
      </c>
      <c r="W2736" s="156">
        <v>89520.2817</v>
      </c>
      <c r="Y2736" s="156">
        <v>1.5464304E9</v>
      </c>
      <c r="Z2736" s="156">
        <v>93075.7998</v>
      </c>
      <c r="AG2736" s="153">
        <f>IFERROR(__xludf.DUMMYFUNCTION("TO_DATE(INT((AH2736/(60*60*24))+""1/1/1970""))"),43899.0)</f>
        <v>43899</v>
      </c>
      <c r="AH2736" s="156">
        <v>1.58376029E9</v>
      </c>
      <c r="AI2736" s="156">
        <v>123577.9786</v>
      </c>
    </row>
    <row r="2737">
      <c r="A2737" s="152"/>
      <c r="B2737" s="152"/>
      <c r="M2737" s="13">
        <v>1.5803964E9</v>
      </c>
      <c r="N2737" s="13">
        <v>32691.1098</v>
      </c>
      <c r="P2737" s="152">
        <v>1.5651036E9</v>
      </c>
      <c r="Q2737" s="152">
        <v>163019.4307</v>
      </c>
      <c r="S2737" s="152">
        <v>1.5913008E9</v>
      </c>
      <c r="T2737" s="152">
        <v>10064.2841</v>
      </c>
      <c r="V2737" s="152">
        <v>1.5514452E9</v>
      </c>
      <c r="W2737" s="152">
        <v>89517.735</v>
      </c>
      <c r="Y2737" s="152">
        <v>1.54647E9</v>
      </c>
      <c r="Z2737" s="152">
        <v>93075.7998</v>
      </c>
      <c r="AG2737" s="153">
        <f>IFERROR(__xludf.DUMMYFUNCTION("TO_DATE(INT((AH2737/(60*60*24))+""1/1/1970""))"),43899.0)</f>
        <v>43899</v>
      </c>
      <c r="AH2737" s="152">
        <v>1.58377608E9</v>
      </c>
      <c r="AI2737" s="152">
        <v>123138.079</v>
      </c>
    </row>
    <row r="2738">
      <c r="A2738" s="152"/>
      <c r="B2738" s="152"/>
      <c r="M2738" s="13">
        <v>1.580418E9</v>
      </c>
      <c r="N2738" s="13">
        <v>32691.1098</v>
      </c>
      <c r="P2738" s="156">
        <v>1.5651216E9</v>
      </c>
      <c r="Q2738" s="156">
        <v>163019.4307</v>
      </c>
      <c r="S2738" s="156">
        <v>1.5913656E9</v>
      </c>
      <c r="T2738" s="156">
        <v>10078.7926</v>
      </c>
      <c r="V2738" s="156">
        <v>1.5514776E9</v>
      </c>
      <c r="W2738" s="156">
        <v>89522.5135</v>
      </c>
      <c r="Y2738" s="156">
        <v>1.5465096E9</v>
      </c>
      <c r="Z2738" s="156">
        <v>91830.8861</v>
      </c>
      <c r="AG2738" s="153">
        <f>IFERROR(__xludf.DUMMYFUNCTION("TO_DATE(INT((AH2738/(60*60*24))+""1/1/1970""))"),43899.0)</f>
        <v>43899</v>
      </c>
      <c r="AH2738" s="156">
        <v>1.583791968E9</v>
      </c>
      <c r="AI2738" s="156">
        <v>122870.3006</v>
      </c>
    </row>
    <row r="2739">
      <c r="A2739" s="152"/>
      <c r="B2739" s="152"/>
      <c r="M2739" s="13">
        <v>1.5804828E9</v>
      </c>
      <c r="N2739" s="13">
        <v>32732.0464</v>
      </c>
      <c r="P2739" s="152">
        <v>1.5651504E9</v>
      </c>
      <c r="Q2739" s="152">
        <v>165197.955</v>
      </c>
      <c r="S2739" s="152">
        <v>1.5913872E9</v>
      </c>
      <c r="T2739" s="152">
        <v>10078.7926</v>
      </c>
      <c r="V2739" s="152">
        <v>1.551654E9</v>
      </c>
      <c r="W2739" s="152">
        <v>89519.9899</v>
      </c>
      <c r="Y2739" s="152">
        <v>1.5465492E9</v>
      </c>
      <c r="Z2739" s="152">
        <v>91830.8861</v>
      </c>
      <c r="AG2739" s="153">
        <f>IFERROR(__xludf.DUMMYFUNCTION("TO_DATE(INT((AH2739/(60*60*24))+""1/1/1970""))"),43899.0)</f>
        <v>43899</v>
      </c>
      <c r="AH2739" s="152">
        <v>1.583798107E9</v>
      </c>
      <c r="AI2739" s="152">
        <v>122870.3006</v>
      </c>
    </row>
    <row r="2740">
      <c r="A2740" s="152"/>
      <c r="B2740" s="152"/>
      <c r="M2740" s="13">
        <v>1.5805044E9</v>
      </c>
      <c r="N2740" s="13">
        <v>32732.0464</v>
      </c>
      <c r="P2740" s="156">
        <v>1.56519E9</v>
      </c>
      <c r="Q2740" s="156">
        <v>165197.955</v>
      </c>
      <c r="S2740" s="156">
        <v>1.5914016E9</v>
      </c>
      <c r="T2740" s="156">
        <v>10079.3982</v>
      </c>
      <c r="V2740" s="156">
        <v>1.5516936E9</v>
      </c>
      <c r="W2740" s="156">
        <v>89533.6623</v>
      </c>
      <c r="Y2740" s="156">
        <v>1.5465564E9</v>
      </c>
      <c r="Z2740" s="156">
        <v>91830.8861</v>
      </c>
      <c r="AG2740" s="153">
        <f>IFERROR(__xludf.DUMMYFUNCTION("TO_DATE(INT((AH2740/(60*60*24))+""1/1/1970""))"),43900.0)</f>
        <v>43900</v>
      </c>
      <c r="AH2740" s="156">
        <v>1.583808073E9</v>
      </c>
      <c r="AI2740" s="156">
        <v>122870.3006</v>
      </c>
    </row>
    <row r="2741">
      <c r="A2741" s="152"/>
      <c r="B2741" s="152"/>
      <c r="M2741" s="13">
        <v>1.5805152E9</v>
      </c>
      <c r="N2741" s="13">
        <v>32821.3527</v>
      </c>
      <c r="P2741" s="152">
        <v>1.565208E9</v>
      </c>
      <c r="Q2741" s="152">
        <v>165197.955</v>
      </c>
      <c r="S2741" s="152">
        <v>1.5915744E9</v>
      </c>
      <c r="T2741" s="152">
        <v>10085.7825</v>
      </c>
      <c r="V2741" s="152">
        <v>1.5517332E9</v>
      </c>
      <c r="W2741" s="152">
        <v>89527.038</v>
      </c>
      <c r="Y2741" s="152">
        <v>1.5465888E9</v>
      </c>
      <c r="Z2741" s="152">
        <v>92461.6424</v>
      </c>
      <c r="AG2741" s="153">
        <f>IFERROR(__xludf.DUMMYFUNCTION("TO_DATE(INT((AH2741/(60*60*24))+""1/1/1970""))"),43900.0)</f>
        <v>43900</v>
      </c>
      <c r="AH2741" s="152">
        <v>1.583823991E9</v>
      </c>
      <c r="AI2741" s="152">
        <v>122870.3006</v>
      </c>
    </row>
    <row r="2742">
      <c r="A2742" s="152"/>
      <c r="B2742" s="152"/>
      <c r="M2742" s="13">
        <v>1.5806016E9</v>
      </c>
      <c r="N2742" s="13">
        <v>32821.3527</v>
      </c>
      <c r="P2742" s="156">
        <v>1.5652368E9</v>
      </c>
      <c r="Q2742" s="156">
        <v>165320.7871</v>
      </c>
      <c r="S2742" s="156">
        <v>1.5916248E9</v>
      </c>
      <c r="T2742" s="156">
        <v>10085.7825</v>
      </c>
      <c r="V2742" s="156">
        <v>1.5517404E9</v>
      </c>
      <c r="W2742" s="156">
        <v>89528.4987</v>
      </c>
      <c r="Y2742" s="156">
        <v>1.5466284E9</v>
      </c>
      <c r="Z2742" s="156">
        <v>92461.6424</v>
      </c>
      <c r="AG2742" s="153">
        <f>IFERROR(__xludf.DUMMYFUNCTION("TO_DATE(INT((AH2742/(60*60*24))+""1/1/1970""))"),43900.0)</f>
        <v>43900</v>
      </c>
      <c r="AH2742" s="156">
        <v>1.583839787E9</v>
      </c>
      <c r="AI2742" s="156">
        <v>122870.3006</v>
      </c>
    </row>
    <row r="2743">
      <c r="A2743" s="152"/>
      <c r="B2743" s="152"/>
      <c r="M2743" s="13">
        <v>1.580688E9</v>
      </c>
      <c r="N2743" s="13">
        <v>32813.4067</v>
      </c>
      <c r="P2743" s="152">
        <v>1.5652764E9</v>
      </c>
      <c r="Q2743" s="152">
        <v>165320.7871</v>
      </c>
      <c r="S2743" s="152">
        <v>1.5916464E9</v>
      </c>
      <c r="T2743" s="152">
        <v>10085.7825</v>
      </c>
      <c r="V2743" s="152">
        <v>1.5517728E9</v>
      </c>
      <c r="W2743" s="152">
        <v>89529.0398</v>
      </c>
      <c r="Y2743" s="152">
        <v>1.5466392E9</v>
      </c>
      <c r="Z2743" s="152">
        <v>92461.6424</v>
      </c>
      <c r="AG2743" s="153">
        <f>IFERROR(__xludf.DUMMYFUNCTION("TO_DATE(INT((AH2743/(60*60*24))+""1/1/1970""))"),43900.0)</f>
        <v>43900</v>
      </c>
      <c r="AH2743" s="152">
        <v>1.58385558E9</v>
      </c>
      <c r="AI2743" s="152">
        <v>123149.2236</v>
      </c>
    </row>
    <row r="2744">
      <c r="A2744" s="152"/>
      <c r="B2744" s="152"/>
      <c r="M2744" s="13">
        <v>1.580742E9</v>
      </c>
      <c r="N2744" s="13">
        <v>32813.4067</v>
      </c>
      <c r="P2744" s="156">
        <v>1.5652944E9</v>
      </c>
      <c r="Q2744" s="156">
        <v>165320.7871</v>
      </c>
      <c r="S2744" s="156">
        <v>1.5917112E9</v>
      </c>
      <c r="T2744" s="156">
        <v>10082.8761</v>
      </c>
      <c r="V2744" s="156">
        <v>1.5518124E9</v>
      </c>
      <c r="W2744" s="156">
        <v>89550.2519</v>
      </c>
      <c r="Y2744" s="156">
        <v>1.5466464E9</v>
      </c>
      <c r="Z2744" s="156">
        <v>92498.4837</v>
      </c>
      <c r="AG2744" s="153">
        <f>IFERROR(__xludf.DUMMYFUNCTION("TO_DATE(INT((AH2744/(60*60*24))+""1/1/1970""))"),43900.0)</f>
        <v>43900</v>
      </c>
      <c r="AH2744" s="156">
        <v>1.583871487E9</v>
      </c>
      <c r="AI2744" s="156">
        <v>123463.7471</v>
      </c>
    </row>
    <row r="2745">
      <c r="A2745" s="152"/>
      <c r="B2745" s="152"/>
      <c r="M2745" s="13">
        <v>1.5807636E9</v>
      </c>
      <c r="N2745" s="13">
        <v>32813.4067</v>
      </c>
      <c r="P2745" s="152">
        <v>1.5653232E9</v>
      </c>
      <c r="Q2745" s="152">
        <v>168534.3677</v>
      </c>
      <c r="S2745" s="152">
        <v>1.5917328E9</v>
      </c>
      <c r="T2745" s="152">
        <v>10082.8761</v>
      </c>
      <c r="V2745" s="152">
        <v>1.5518268E9</v>
      </c>
      <c r="W2745" s="152">
        <v>89550.6413</v>
      </c>
      <c r="Y2745" s="152">
        <v>1.5468156E9</v>
      </c>
      <c r="Z2745" s="152">
        <v>92498.4837</v>
      </c>
      <c r="AG2745" s="153">
        <f>IFERROR(__xludf.DUMMYFUNCTION("TO_DATE(INT((AH2745/(60*60*24))+""1/1/1970""))"),43900.0)</f>
        <v>43900</v>
      </c>
      <c r="AH2745" s="152">
        <v>1.583884742E9</v>
      </c>
      <c r="AI2745" s="152">
        <v>123463.7471</v>
      </c>
    </row>
    <row r="2746">
      <c r="A2746" s="152"/>
      <c r="B2746" s="152"/>
      <c r="M2746" s="13">
        <v>1.5808284E9</v>
      </c>
      <c r="N2746" s="13">
        <v>32783.973</v>
      </c>
      <c r="P2746" s="156">
        <v>1.5653628E9</v>
      </c>
      <c r="Q2746" s="156">
        <v>168534.3677</v>
      </c>
      <c r="S2746" s="156">
        <v>1.5917976E9</v>
      </c>
      <c r="T2746" s="156">
        <v>10070.4034</v>
      </c>
      <c r="V2746" s="156">
        <v>1.551852E9</v>
      </c>
      <c r="W2746" s="156">
        <v>89557.0293</v>
      </c>
      <c r="Y2746" s="156">
        <v>1.5468552E9</v>
      </c>
      <c r="Z2746" s="156">
        <v>92625.6066</v>
      </c>
      <c r="AG2746" s="153">
        <f>IFERROR(__xludf.DUMMYFUNCTION("TO_DATE(INT((AH2746/(60*60*24))+""1/1/1970""))"),43901.0)</f>
        <v>43901</v>
      </c>
      <c r="AH2746" s="156">
        <v>1.58388757E9</v>
      </c>
      <c r="AI2746" s="156">
        <v>123463.7471</v>
      </c>
    </row>
    <row r="2747">
      <c r="A2747" s="152"/>
      <c r="B2747" s="152"/>
      <c r="M2747" s="13">
        <v>1.58085E9</v>
      </c>
      <c r="N2747" s="13">
        <v>32783.973</v>
      </c>
      <c r="P2747" s="152">
        <v>1.5653808E9</v>
      </c>
      <c r="Q2747" s="152">
        <v>168534.3677</v>
      </c>
      <c r="S2747" s="152">
        <v>1.5918192E9</v>
      </c>
      <c r="T2747" s="152">
        <v>10070.4034</v>
      </c>
      <c r="V2747" s="152">
        <v>1.5518916E9</v>
      </c>
      <c r="W2747" s="152">
        <v>89557.1377</v>
      </c>
      <c r="Y2747" s="152">
        <v>1.5468948E9</v>
      </c>
      <c r="Z2747" s="152">
        <v>92625.6066</v>
      </c>
      <c r="AG2747" s="153">
        <f>IFERROR(__xludf.DUMMYFUNCTION("TO_DATE(INT((AH2747/(60*60*24))+""1/1/1970""))"),43901.0)</f>
        <v>43901</v>
      </c>
      <c r="AH2747" s="152">
        <v>1.583903852E9</v>
      </c>
      <c r="AI2747" s="152">
        <v>123463.7471</v>
      </c>
    </row>
    <row r="2748">
      <c r="A2748" s="152"/>
      <c r="B2748" s="152"/>
      <c r="M2748" s="13">
        <v>1.5809148E9</v>
      </c>
      <c r="N2748" s="13">
        <v>32649.8259</v>
      </c>
      <c r="P2748" s="156">
        <v>1.5654096E9</v>
      </c>
      <c r="Q2748" s="156">
        <v>167398.8738</v>
      </c>
      <c r="S2748" s="156">
        <v>1.591884E9</v>
      </c>
      <c r="T2748" s="156">
        <v>10077.5583</v>
      </c>
      <c r="V2748" s="156">
        <v>1.5519132E9</v>
      </c>
      <c r="W2748" s="156">
        <v>89560.0749</v>
      </c>
      <c r="Y2748" s="156">
        <v>1.546902E9</v>
      </c>
      <c r="Z2748" s="156">
        <v>92625.6066</v>
      </c>
      <c r="AG2748" s="153">
        <f>IFERROR(__xludf.DUMMYFUNCTION("TO_DATE(INT((AH2748/(60*60*24))+""1/1/1970""))"),43901.0)</f>
        <v>43901</v>
      </c>
      <c r="AH2748" s="156">
        <v>1.583919642E9</v>
      </c>
      <c r="AI2748" s="156">
        <v>123463.7471</v>
      </c>
    </row>
    <row r="2749">
      <c r="A2749" s="152"/>
      <c r="B2749" s="152"/>
      <c r="M2749" s="13">
        <v>1.5809364E9</v>
      </c>
      <c r="N2749" s="13">
        <v>32649.8259</v>
      </c>
      <c r="P2749" s="152">
        <v>1.5656184E9</v>
      </c>
      <c r="Q2749" s="152">
        <v>167398.8738</v>
      </c>
      <c r="S2749" s="152">
        <v>1.5919056E9</v>
      </c>
      <c r="T2749" s="152">
        <v>10077.5583</v>
      </c>
      <c r="V2749" s="152">
        <v>1.5519312E9</v>
      </c>
      <c r="W2749" s="152">
        <v>89557.3721</v>
      </c>
      <c r="Y2749" s="152">
        <v>1.5469344E9</v>
      </c>
      <c r="Z2749" s="152">
        <v>93181.8705</v>
      </c>
      <c r="AG2749" s="153">
        <f>IFERROR(__xludf.DUMMYFUNCTION("TO_DATE(INT((AH2749/(60*60*24))+""1/1/1970""))"),43901.0)</f>
        <v>43901</v>
      </c>
      <c r="AH2749" s="152">
        <v>1.583935432E9</v>
      </c>
      <c r="AI2749" s="152">
        <v>123219.1865</v>
      </c>
    </row>
    <row r="2750">
      <c r="A2750" s="152"/>
      <c r="B2750" s="152"/>
      <c r="M2750" s="13">
        <v>1.5810012E9</v>
      </c>
      <c r="N2750" s="13">
        <v>32595.8104</v>
      </c>
      <c r="P2750" s="156">
        <v>1.56564E9</v>
      </c>
      <c r="Q2750" s="156">
        <v>167398.8738</v>
      </c>
      <c r="S2750" s="156">
        <v>1.5919704E9</v>
      </c>
      <c r="T2750" s="156">
        <v>10038.718</v>
      </c>
      <c r="V2750" s="156">
        <v>1.5519708E9</v>
      </c>
      <c r="W2750" s="156">
        <v>89578.6699</v>
      </c>
      <c r="Y2750" s="156">
        <v>1.546974E9</v>
      </c>
      <c r="Z2750" s="156">
        <v>93181.8705</v>
      </c>
      <c r="AG2750" s="153">
        <f>IFERROR(__xludf.DUMMYFUNCTION("TO_DATE(INT((AH2750/(60*60*24))+""1/1/1970""))"),43901.0)</f>
        <v>43901</v>
      </c>
      <c r="AH2750" s="156">
        <v>1.583951223E9</v>
      </c>
      <c r="AI2750" s="156">
        <v>123186.0625</v>
      </c>
    </row>
    <row r="2751">
      <c r="A2751" s="152"/>
      <c r="B2751" s="152"/>
      <c r="M2751" s="13">
        <v>1.5810228E9</v>
      </c>
      <c r="N2751" s="13">
        <v>32595.8104</v>
      </c>
      <c r="P2751" s="152">
        <v>1.5656688E9</v>
      </c>
      <c r="Q2751" s="152">
        <v>165407.2078</v>
      </c>
      <c r="S2751" s="152">
        <v>1.591992E9</v>
      </c>
      <c r="T2751" s="152">
        <v>10038.718</v>
      </c>
      <c r="V2751" s="152">
        <v>1.5519996E9</v>
      </c>
      <c r="W2751" s="152">
        <v>89593.9573</v>
      </c>
      <c r="Y2751" s="152">
        <v>1.5469884E9</v>
      </c>
      <c r="Z2751" s="152">
        <v>93181.8705</v>
      </c>
      <c r="AG2751" s="153">
        <f>IFERROR(__xludf.DUMMYFUNCTION("TO_DATE(INT((AH2751/(60*60*24))+""1/1/1970""))"),43901.0)</f>
        <v>43901</v>
      </c>
      <c r="AH2751" s="152">
        <v>1.583967516E9</v>
      </c>
      <c r="AI2751" s="152">
        <v>123156.9628</v>
      </c>
    </row>
    <row r="2752">
      <c r="A2752" s="152"/>
      <c r="B2752" s="152"/>
      <c r="M2752" s="13">
        <v>1.5810876E9</v>
      </c>
      <c r="N2752" s="13">
        <v>32582.2935</v>
      </c>
      <c r="P2752" s="156">
        <v>1.5657084E9</v>
      </c>
      <c r="Q2752" s="156">
        <v>165407.2078</v>
      </c>
      <c r="S2752" s="156">
        <v>1.5920064E9</v>
      </c>
      <c r="T2752" s="156">
        <v>10045.7662</v>
      </c>
      <c r="V2752" s="156">
        <v>1.5520104E9</v>
      </c>
      <c r="W2752" s="156">
        <v>89599.6443</v>
      </c>
      <c r="Y2752" s="156">
        <v>1.5470136E9</v>
      </c>
      <c r="Z2752" s="156">
        <v>93007.785</v>
      </c>
      <c r="AG2752" s="153">
        <f>IFERROR(__xludf.DUMMYFUNCTION("TO_DATE(INT((AH2752/(60*60*24))+""1/1/1970""))"),43901.0)</f>
        <v>43901</v>
      </c>
      <c r="AH2752" s="156">
        <v>1.583971124E9</v>
      </c>
      <c r="AI2752" s="156">
        <v>123156.9628</v>
      </c>
    </row>
    <row r="2753">
      <c r="A2753" s="152"/>
      <c r="B2753" s="152"/>
      <c r="M2753" s="13">
        <v>1.5811092E9</v>
      </c>
      <c r="N2753" s="13">
        <v>32582.2935</v>
      </c>
      <c r="P2753" s="152">
        <v>1.5657264E9</v>
      </c>
      <c r="Q2753" s="152">
        <v>165407.2078</v>
      </c>
      <c r="S2753" s="152">
        <v>1.5921792E9</v>
      </c>
      <c r="T2753" s="152">
        <v>10037.6024</v>
      </c>
      <c r="V2753" s="152">
        <v>1.55205E9</v>
      </c>
      <c r="W2753" s="152">
        <v>89600.222</v>
      </c>
      <c r="Y2753" s="152">
        <v>1.5470532E9</v>
      </c>
      <c r="Z2753" s="152">
        <v>93007.785</v>
      </c>
      <c r="AG2753" s="153">
        <f>IFERROR(__xludf.DUMMYFUNCTION("TO_DATE(INT((AH2753/(60*60*24))+""1/1/1970""))"),43902.0)</f>
        <v>43902</v>
      </c>
      <c r="AH2753" s="152">
        <v>1.583984246E9</v>
      </c>
      <c r="AI2753" s="152">
        <v>123156.9628</v>
      </c>
    </row>
    <row r="2754">
      <c r="A2754" s="152"/>
      <c r="B2754" s="152"/>
      <c r="M2754" s="13">
        <v>1.58112E9</v>
      </c>
      <c r="N2754" s="13">
        <v>32660.2059</v>
      </c>
      <c r="P2754" s="156">
        <v>1.5657552E9</v>
      </c>
      <c r="Q2754" s="156">
        <v>167949.8263</v>
      </c>
      <c r="S2754" s="156">
        <v>1.5922296E9</v>
      </c>
      <c r="T2754" s="156">
        <v>10037.6024</v>
      </c>
      <c r="V2754" s="156">
        <v>1.5520824E9</v>
      </c>
      <c r="W2754" s="156">
        <v>89592.7339</v>
      </c>
      <c r="Y2754" s="156">
        <v>1.5470748E9</v>
      </c>
      <c r="Z2754" s="156">
        <v>93007.785</v>
      </c>
      <c r="AG2754" s="153">
        <f>IFERROR(__xludf.DUMMYFUNCTION("TO_DATE(INT((AH2754/(60*60*24))+""1/1/1970""))"),43902.0)</f>
        <v>43902</v>
      </c>
      <c r="AH2754" s="156">
        <v>1.584000044E9</v>
      </c>
      <c r="AI2754" s="156">
        <v>123156.9628</v>
      </c>
    </row>
    <row r="2755">
      <c r="A2755" s="152"/>
      <c r="B2755" s="152"/>
      <c r="M2755" s="13">
        <v>1.5812064E9</v>
      </c>
      <c r="N2755" s="13">
        <v>32660.2059</v>
      </c>
      <c r="P2755" s="152">
        <v>1.5657948E9</v>
      </c>
      <c r="Q2755" s="152">
        <v>167949.8263</v>
      </c>
      <c r="S2755" s="152">
        <v>1.5922512E9</v>
      </c>
      <c r="T2755" s="152">
        <v>10037.6024</v>
      </c>
      <c r="V2755" s="152">
        <v>1.5522552E9</v>
      </c>
      <c r="W2755" s="152">
        <v>89593.2758</v>
      </c>
      <c r="Y2755" s="152">
        <v>1.5470928E9</v>
      </c>
      <c r="Z2755" s="152">
        <v>93789.9552</v>
      </c>
      <c r="AG2755" s="153">
        <f>IFERROR(__xludf.DUMMYFUNCTION("TO_DATE(INT((AH2755/(60*60*24))+""1/1/1970""))"),43902.0)</f>
        <v>43902</v>
      </c>
      <c r="AH2755" s="152">
        <v>1.584015858E9</v>
      </c>
      <c r="AI2755" s="152">
        <v>123156.9628</v>
      </c>
    </row>
    <row r="2756">
      <c r="A2756" s="152"/>
      <c r="B2756" s="152"/>
      <c r="M2756" s="13">
        <v>1.5812928E9</v>
      </c>
      <c r="N2756" s="13">
        <v>32636.6335</v>
      </c>
      <c r="P2756" s="156">
        <v>1.5658128E9</v>
      </c>
      <c r="Q2756" s="156">
        <v>167949.8263</v>
      </c>
      <c r="S2756" s="156">
        <v>1.592316E9</v>
      </c>
      <c r="T2756" s="156">
        <v>10069.6439</v>
      </c>
      <c r="V2756" s="156">
        <v>1.5522588E9</v>
      </c>
      <c r="W2756" s="156">
        <v>89594.4173</v>
      </c>
      <c r="Y2756" s="156">
        <v>1.5471324E9</v>
      </c>
      <c r="Z2756" s="156">
        <v>93789.9552</v>
      </c>
      <c r="AG2756" s="153">
        <f>IFERROR(__xludf.DUMMYFUNCTION("TO_DATE(INT((AH2756/(60*60*24))+""1/1/1970""))"),43902.0)</f>
        <v>43902</v>
      </c>
      <c r="AH2756" s="156">
        <v>1.584031665E9</v>
      </c>
      <c r="AI2756" s="156">
        <v>122450.9875</v>
      </c>
    </row>
    <row r="2757">
      <c r="A2757" s="152"/>
      <c r="B2757" s="152"/>
      <c r="M2757" s="13">
        <v>1.5813468E9</v>
      </c>
      <c r="N2757" s="13">
        <v>32636.6335</v>
      </c>
      <c r="P2757" s="152">
        <v>1.5658416E9</v>
      </c>
      <c r="Q2757" s="152">
        <v>162976.0928</v>
      </c>
      <c r="S2757" s="152">
        <v>1.5923376E9</v>
      </c>
      <c r="T2757" s="152">
        <v>10069.6439</v>
      </c>
      <c r="V2757" s="152">
        <v>1.5522948E9</v>
      </c>
      <c r="W2757" s="152">
        <v>89588.9905</v>
      </c>
      <c r="Y2757" s="152">
        <v>1.5471612E9</v>
      </c>
      <c r="Z2757" s="152">
        <v>93789.9552</v>
      </c>
      <c r="AG2757" s="153">
        <f>IFERROR(__xludf.DUMMYFUNCTION("TO_DATE(INT((AH2757/(60*60*24))+""1/1/1970""))"),43902.0)</f>
        <v>43902</v>
      </c>
      <c r="AH2757" s="152">
        <v>1.584047482E9</v>
      </c>
      <c r="AI2757" s="152">
        <v>122314.9312</v>
      </c>
    </row>
    <row r="2758">
      <c r="A2758" s="152"/>
      <c r="B2758" s="152"/>
      <c r="M2758" s="13">
        <v>1.5813684E9</v>
      </c>
      <c r="N2758" s="13">
        <v>32636.6335</v>
      </c>
      <c r="P2758" s="156">
        <v>1.5658812E9</v>
      </c>
      <c r="Q2758" s="156">
        <v>162976.0928</v>
      </c>
      <c r="S2758" s="156">
        <v>1.5924024E9</v>
      </c>
      <c r="T2758" s="156">
        <v>10053.0878</v>
      </c>
      <c r="V2758" s="156">
        <v>1.5523344E9</v>
      </c>
      <c r="W2758" s="156">
        <v>89603.7224</v>
      </c>
      <c r="Y2758" s="156">
        <v>1.547172E9</v>
      </c>
      <c r="Z2758" s="156">
        <v>93417.8981</v>
      </c>
      <c r="AG2758" s="153">
        <f>IFERROR(__xludf.DUMMYFUNCTION("TO_DATE(INT((AH2758/(60*60*24))+""1/1/1970""))"),43902.0)</f>
        <v>43902</v>
      </c>
      <c r="AH2758" s="156">
        <v>1.584057592E9</v>
      </c>
      <c r="AI2758" s="156">
        <v>122314.9312</v>
      </c>
    </row>
    <row r="2759">
      <c r="A2759" s="152"/>
      <c r="B2759" s="152"/>
      <c r="M2759" s="13">
        <v>1.5814332E9</v>
      </c>
      <c r="N2759" s="13">
        <v>32641.1065</v>
      </c>
      <c r="P2759" s="152">
        <v>1.5658992E9</v>
      </c>
      <c r="Q2759" s="152">
        <v>162976.0928</v>
      </c>
      <c r="S2759" s="152">
        <v>1.592424E9</v>
      </c>
      <c r="T2759" s="152">
        <v>10053.0878</v>
      </c>
      <c r="V2759" s="152">
        <v>1.5523452E9</v>
      </c>
      <c r="W2759" s="152">
        <v>89595.6721</v>
      </c>
      <c r="Y2759" s="152">
        <v>1.5472116E9</v>
      </c>
      <c r="Z2759" s="152">
        <v>93417.8981</v>
      </c>
      <c r="AG2759" s="153">
        <f>IFERROR(__xludf.DUMMYFUNCTION("TO_DATE(INT((AH2759/(60*60*24))+""1/1/1970""))"),43903.0)</f>
        <v>43903</v>
      </c>
      <c r="AH2759" s="152">
        <v>1.584064456E9</v>
      </c>
      <c r="AI2759" s="152">
        <v>122314.9312</v>
      </c>
    </row>
    <row r="2760">
      <c r="A2760" s="152"/>
      <c r="B2760" s="152"/>
      <c r="M2760" s="13">
        <v>1.5814548E9</v>
      </c>
      <c r="N2760" s="13">
        <v>32641.1065</v>
      </c>
      <c r="P2760" s="156">
        <v>1.565928E9</v>
      </c>
      <c r="Q2760" s="156">
        <v>163429.5432</v>
      </c>
      <c r="S2760" s="156">
        <v>1.5924888E9</v>
      </c>
      <c r="T2760" s="156">
        <v>10045.0133</v>
      </c>
      <c r="V2760" s="156">
        <v>1.552374E9</v>
      </c>
      <c r="W2760" s="156">
        <v>89601.1495</v>
      </c>
      <c r="Y2760" s="156">
        <v>1.547244E9</v>
      </c>
      <c r="Z2760" s="156">
        <v>93417.8981</v>
      </c>
      <c r="AG2760" s="153">
        <f>IFERROR(__xludf.DUMMYFUNCTION("TO_DATE(INT((AH2760/(60*60*24))+""1/1/1970""))"),43903.0)</f>
        <v>43903</v>
      </c>
      <c r="AH2760" s="156">
        <v>1.584080254E9</v>
      </c>
      <c r="AI2760" s="156">
        <v>122314.9312</v>
      </c>
    </row>
    <row r="2761">
      <c r="A2761" s="152"/>
      <c r="B2761" s="152"/>
      <c r="M2761" s="13">
        <v>1.5815196E9</v>
      </c>
      <c r="N2761" s="13">
        <v>32646.544</v>
      </c>
      <c r="P2761" s="152">
        <v>1.5659676E9</v>
      </c>
      <c r="Q2761" s="152">
        <v>163429.5432</v>
      </c>
      <c r="S2761" s="152">
        <v>1.5925104E9</v>
      </c>
      <c r="T2761" s="152">
        <v>10045.0133</v>
      </c>
      <c r="V2761" s="152">
        <v>1.5524136E9</v>
      </c>
      <c r="W2761" s="152">
        <v>89582.9498</v>
      </c>
      <c r="Y2761" s="152">
        <v>1.5472512E9</v>
      </c>
      <c r="Z2761" s="152">
        <v>93091.9938</v>
      </c>
      <c r="AG2761" s="153">
        <f>IFERROR(__xludf.DUMMYFUNCTION("TO_DATE(INT((AH2761/(60*60*24))+""1/1/1970""))"),43903.0)</f>
        <v>43903</v>
      </c>
      <c r="AH2761" s="152">
        <v>1.584096046E9</v>
      </c>
      <c r="AI2761" s="152">
        <v>122314.9312</v>
      </c>
    </row>
    <row r="2762">
      <c r="A2762" s="152"/>
      <c r="B2762" s="152"/>
      <c r="M2762" s="13">
        <v>1.5815412E9</v>
      </c>
      <c r="N2762" s="13">
        <v>32646.544</v>
      </c>
      <c r="P2762" s="156">
        <v>1.5659856E9</v>
      </c>
      <c r="Q2762" s="156">
        <v>163429.5432</v>
      </c>
      <c r="S2762" s="156">
        <v>1.5925752E9</v>
      </c>
      <c r="T2762" s="156">
        <v>10045.2161</v>
      </c>
      <c r="V2762" s="156">
        <v>1.5524316E9</v>
      </c>
      <c r="W2762" s="156">
        <v>89583.1665</v>
      </c>
      <c r="Y2762" s="156">
        <v>1.5474204E9</v>
      </c>
      <c r="Z2762" s="156">
        <v>93091.9938</v>
      </c>
      <c r="AG2762" s="153">
        <f>IFERROR(__xludf.DUMMYFUNCTION("TO_DATE(INT((AH2762/(60*60*24))+""1/1/1970""))"),43903.0)</f>
        <v>43903</v>
      </c>
      <c r="AH2762" s="156">
        <v>1.58411184E9</v>
      </c>
      <c r="AI2762" s="156">
        <v>119094.292</v>
      </c>
    </row>
    <row r="2763">
      <c r="A2763" s="152"/>
      <c r="B2763" s="152"/>
      <c r="M2763" s="13">
        <v>1.581606E9</v>
      </c>
      <c r="N2763" s="13">
        <v>32683.2063</v>
      </c>
      <c r="P2763" s="152">
        <v>1.5660144E9</v>
      </c>
      <c r="Q2763" s="152">
        <v>165829.0082</v>
      </c>
      <c r="S2763" s="152">
        <v>1.5925968E9</v>
      </c>
      <c r="T2763" s="152">
        <v>10045.2161</v>
      </c>
      <c r="V2763" s="152">
        <v>1.5524532E9</v>
      </c>
      <c r="W2763" s="152">
        <v>89585.4335</v>
      </c>
      <c r="Y2763" s="152">
        <v>1.54746E9</v>
      </c>
      <c r="Z2763" s="152">
        <v>93027.2178</v>
      </c>
      <c r="AG2763" s="153">
        <f>IFERROR(__xludf.DUMMYFUNCTION("TO_DATE(INT((AH2763/(60*60*24))+""1/1/1970""))"),43903.0)</f>
        <v>43903</v>
      </c>
      <c r="AH2763" s="152">
        <v>1.584127643E9</v>
      </c>
      <c r="AI2763" s="152">
        <v>120039.026</v>
      </c>
    </row>
    <row r="2764">
      <c r="A2764" s="152"/>
      <c r="B2764" s="152"/>
      <c r="M2764" s="13">
        <v>1.5816276E9</v>
      </c>
      <c r="N2764" s="13">
        <v>32683.2063</v>
      </c>
      <c r="P2764" s="156">
        <v>1.5662232E9</v>
      </c>
      <c r="Q2764" s="156">
        <v>165829.0082</v>
      </c>
      <c r="S2764" s="156">
        <v>1.5926112E9</v>
      </c>
      <c r="T2764" s="156">
        <v>10042.0924</v>
      </c>
      <c r="V2764" s="156">
        <v>1.5524928E9</v>
      </c>
      <c r="W2764" s="156">
        <v>89571.1205</v>
      </c>
      <c r="Y2764" s="156">
        <v>1.5474996E9</v>
      </c>
      <c r="Z2764" s="156">
        <v>93027.2178</v>
      </c>
      <c r="AG2764" s="153">
        <f>IFERROR(__xludf.DUMMYFUNCTION("TO_DATE(INT((AH2764/(60*60*24))+""1/1/1970""))"),43903.0)</f>
        <v>43903</v>
      </c>
      <c r="AH2764" s="156">
        <v>1.584143435E9</v>
      </c>
      <c r="AI2764" s="156">
        <v>129158.4845</v>
      </c>
    </row>
    <row r="2765">
      <c r="A2765" s="152"/>
      <c r="B2765" s="152"/>
      <c r="M2765" s="13">
        <v>1.5816924E9</v>
      </c>
      <c r="N2765" s="13">
        <v>32692.4319</v>
      </c>
      <c r="P2765" s="152">
        <v>1.5662448E9</v>
      </c>
      <c r="Q2765" s="152">
        <v>165829.0082</v>
      </c>
      <c r="S2765" s="152">
        <v>1.592784E9</v>
      </c>
      <c r="T2765" s="152">
        <v>10038.3426</v>
      </c>
      <c r="V2765" s="152">
        <v>1.552518E9</v>
      </c>
      <c r="W2765" s="152">
        <v>89562.4055</v>
      </c>
      <c r="Y2765" s="152">
        <v>1.5475068E9</v>
      </c>
      <c r="Z2765" s="152">
        <v>93027.2178</v>
      </c>
      <c r="AG2765" s="153">
        <f>IFERROR(__xludf.DUMMYFUNCTION("TO_DATE(INT((AH2765/(60*60*24))+""1/1/1970""))"),43903.0)</f>
        <v>43903</v>
      </c>
      <c r="AH2765" s="152">
        <v>1.584143932E9</v>
      </c>
      <c r="AI2765" s="152">
        <v>129158.4845</v>
      </c>
    </row>
    <row r="2766">
      <c r="A2766" s="152"/>
      <c r="B2766" s="152"/>
      <c r="M2766" s="13">
        <v>1.581714E9</v>
      </c>
      <c r="N2766" s="13">
        <v>32692.4319</v>
      </c>
      <c r="P2766" s="156">
        <v>1.5662736E9</v>
      </c>
      <c r="Q2766" s="156">
        <v>167830.7078</v>
      </c>
      <c r="S2766" s="156">
        <v>1.5928344E9</v>
      </c>
      <c r="T2766" s="156">
        <v>10038.3426</v>
      </c>
      <c r="V2766" s="156">
        <v>1.5525324E9</v>
      </c>
      <c r="W2766" s="156">
        <v>89559.6132</v>
      </c>
      <c r="Y2766" s="156">
        <v>1.5475392E9</v>
      </c>
      <c r="Z2766" s="156">
        <v>93133.2885</v>
      </c>
      <c r="AG2766" s="153">
        <f>IFERROR(__xludf.DUMMYFUNCTION("TO_DATE(INT((AH2766/(60*60*24))+""1/1/1970""))"),43904.0)</f>
        <v>43904</v>
      </c>
      <c r="AH2766" s="156">
        <v>1.584163519E9</v>
      </c>
      <c r="AI2766" s="156">
        <v>129158.4845</v>
      </c>
    </row>
    <row r="2767">
      <c r="A2767" s="152"/>
      <c r="B2767" s="152"/>
      <c r="M2767" s="13">
        <v>1.5817248E9</v>
      </c>
      <c r="N2767" s="13">
        <v>32713.6211</v>
      </c>
      <c r="P2767" s="152">
        <v>1.5663132E9</v>
      </c>
      <c r="Q2767" s="152">
        <v>167830.7078</v>
      </c>
      <c r="S2767" s="152">
        <v>1.592856E9</v>
      </c>
      <c r="T2767" s="152">
        <v>10038.3426</v>
      </c>
      <c r="V2767" s="152">
        <v>1.552572E9</v>
      </c>
      <c r="W2767" s="152">
        <v>89561.2689</v>
      </c>
      <c r="Y2767" s="152">
        <v>1.5475788E9</v>
      </c>
      <c r="Z2767" s="152">
        <v>93133.2885</v>
      </c>
      <c r="AG2767" s="153">
        <f>IFERROR(__xludf.DUMMYFUNCTION("TO_DATE(INT((AH2767/(60*60*24))+""1/1/1970""))"),43904.0)</f>
        <v>43904</v>
      </c>
      <c r="AH2767" s="152">
        <v>1.584179359E9</v>
      </c>
      <c r="AI2767" s="152">
        <v>129158.4845</v>
      </c>
    </row>
    <row r="2768">
      <c r="A2768" s="152"/>
      <c r="B2768" s="152"/>
      <c r="M2768" s="13">
        <v>1.5818112E9</v>
      </c>
      <c r="N2768" s="13">
        <v>32713.6211</v>
      </c>
      <c r="P2768" s="156">
        <v>1.5663312E9</v>
      </c>
      <c r="Q2768" s="156">
        <v>167830.7078</v>
      </c>
      <c r="S2768" s="156">
        <v>1.5929208E9</v>
      </c>
      <c r="T2768" s="156">
        <v>10068.6978</v>
      </c>
      <c r="V2768" s="156">
        <v>1.5526044E9</v>
      </c>
      <c r="W2768" s="156">
        <v>89552.0564</v>
      </c>
      <c r="Y2768" s="156">
        <v>1.5475932E9</v>
      </c>
      <c r="Z2768" s="156">
        <v>93133.2885</v>
      </c>
      <c r="AG2768" s="153">
        <f>IFERROR(__xludf.DUMMYFUNCTION("TO_DATE(INT((AH2768/(60*60*24))+""1/1/1970""))"),43904.0)</f>
        <v>43904</v>
      </c>
      <c r="AH2768" s="156">
        <v>1.584195443E9</v>
      </c>
      <c r="AI2768" s="156">
        <v>129158.4845</v>
      </c>
    </row>
    <row r="2769">
      <c r="A2769" s="152"/>
      <c r="B2769" s="152"/>
      <c r="M2769" s="13">
        <v>1.5818976E9</v>
      </c>
      <c r="N2769" s="13">
        <v>32712.2874</v>
      </c>
      <c r="P2769" s="152">
        <v>1.56636E9</v>
      </c>
      <c r="Q2769" s="152">
        <v>166539.7139</v>
      </c>
      <c r="S2769" s="152">
        <v>1.5929424E9</v>
      </c>
      <c r="T2769" s="152">
        <v>10068.6978</v>
      </c>
      <c r="V2769" s="152">
        <v>1.5526116E9</v>
      </c>
      <c r="W2769" s="152">
        <v>89547.7725</v>
      </c>
      <c r="Y2769" s="152">
        <v>1.5476184E9</v>
      </c>
      <c r="Z2769" s="152">
        <v>92657.1849</v>
      </c>
      <c r="AG2769" s="153">
        <f>IFERROR(__xludf.DUMMYFUNCTION("TO_DATE(INT((AH2769/(60*60*24))+""1/1/1970""))"),43904.0)</f>
        <v>43904</v>
      </c>
      <c r="AH2769" s="152">
        <v>1.58421125E9</v>
      </c>
      <c r="AI2769" s="152">
        <v>129158.4845</v>
      </c>
    </row>
    <row r="2770">
      <c r="A2770" s="152"/>
      <c r="B2770" s="152"/>
      <c r="M2770" s="13">
        <v>1.581984E9</v>
      </c>
      <c r="N2770" s="13">
        <v>32691.7959</v>
      </c>
      <c r="P2770" s="156">
        <v>1.5663996E9</v>
      </c>
      <c r="Q2770" s="156">
        <v>166539.7139</v>
      </c>
      <c r="S2770" s="156">
        <v>1.5930072E9</v>
      </c>
      <c r="T2770" s="156">
        <v>10067.0011</v>
      </c>
      <c r="V2770" s="156">
        <v>1.5526512E9</v>
      </c>
      <c r="W2770" s="156">
        <v>89553.6904</v>
      </c>
      <c r="Y2770" s="156">
        <v>1.547658E9</v>
      </c>
      <c r="Z2770" s="156">
        <v>92657.1849</v>
      </c>
      <c r="AG2770" s="153">
        <f>IFERROR(__xludf.DUMMYFUNCTION("TO_DATE(INT((AH2770/(60*60*24))+""1/1/1970""))"),43904.0)</f>
        <v>43904</v>
      </c>
      <c r="AH2770" s="156">
        <v>1.584227069E9</v>
      </c>
      <c r="AI2770" s="156">
        <v>129158.4845</v>
      </c>
    </row>
    <row r="2771">
      <c r="A2771" s="152"/>
      <c r="B2771" s="152"/>
      <c r="M2771" s="13">
        <v>1.582038E9</v>
      </c>
      <c r="N2771" s="13">
        <v>32691.7959</v>
      </c>
      <c r="P2771" s="152">
        <v>1.5664176E9</v>
      </c>
      <c r="Q2771" s="152">
        <v>166539.7139</v>
      </c>
      <c r="S2771" s="152">
        <v>1.5930288E9</v>
      </c>
      <c r="T2771" s="152">
        <v>10067.0011</v>
      </c>
      <c r="V2771" s="152">
        <v>1.5526836E9</v>
      </c>
      <c r="W2771" s="152">
        <v>89551.5519</v>
      </c>
      <c r="Y2771" s="152">
        <v>1.5476796E9</v>
      </c>
      <c r="Z2771" s="152">
        <v>92657.1849</v>
      </c>
      <c r="AG2771" s="153">
        <f>IFERROR(__xludf.DUMMYFUNCTION("TO_DATE(INT((AH2771/(60*60*24))+""1/1/1970""))"),43904.0)</f>
        <v>43904</v>
      </c>
      <c r="AH2771" s="152">
        <v>1.584229797E9</v>
      </c>
      <c r="AI2771" s="152">
        <v>129158.4845</v>
      </c>
    </row>
    <row r="2772">
      <c r="A2772" s="152"/>
      <c r="B2772" s="152"/>
      <c r="M2772" s="13">
        <v>1.5820596E9</v>
      </c>
      <c r="N2772" s="13">
        <v>32691.7959</v>
      </c>
      <c r="P2772" s="156">
        <v>1.5664464E9</v>
      </c>
      <c r="Q2772" s="156">
        <v>167891.0495</v>
      </c>
      <c r="S2772" s="156">
        <v>1.5930936E9</v>
      </c>
      <c r="T2772" s="156">
        <v>10049.097</v>
      </c>
      <c r="V2772" s="156">
        <v>1.55286E9</v>
      </c>
      <c r="W2772" s="156">
        <v>89551.4965</v>
      </c>
      <c r="Y2772" s="156">
        <v>1.5476976E9</v>
      </c>
      <c r="Z2772" s="156">
        <v>92540.993</v>
      </c>
      <c r="AG2772" s="153">
        <f>IFERROR(__xludf.DUMMYFUNCTION("TO_DATE(INT((AH2772/(60*60*24))+""1/1/1970""))"),43905.0)</f>
        <v>43905</v>
      </c>
      <c r="AH2772" s="156">
        <v>1.584248447E9</v>
      </c>
      <c r="AI2772" s="156">
        <v>129158.4845</v>
      </c>
    </row>
    <row r="2773">
      <c r="A2773" s="152"/>
      <c r="B2773" s="152"/>
      <c r="M2773" s="13">
        <v>1.5821244E9</v>
      </c>
      <c r="N2773" s="13">
        <v>32704.6069</v>
      </c>
      <c r="P2773" s="152">
        <v>1.566486E9</v>
      </c>
      <c r="Q2773" s="152">
        <v>167891.0495</v>
      </c>
      <c r="S2773" s="152">
        <v>1.5931152E9</v>
      </c>
      <c r="T2773" s="152">
        <v>10049.097</v>
      </c>
      <c r="V2773" s="152">
        <v>1.5528636E9</v>
      </c>
      <c r="W2773" s="152">
        <v>89550.0906</v>
      </c>
      <c r="Y2773" s="152">
        <v>1.5477372E9</v>
      </c>
      <c r="Z2773" s="152">
        <v>92540.993</v>
      </c>
      <c r="AG2773" s="153">
        <f>IFERROR(__xludf.DUMMYFUNCTION("TO_DATE(INT((AH2773/(60*60*24))+""1/1/1970""))"),43905.0)</f>
        <v>43905</v>
      </c>
      <c r="AH2773" s="152">
        <v>1.584264309E9</v>
      </c>
      <c r="AI2773" s="152">
        <v>129158.4845</v>
      </c>
    </row>
    <row r="2774">
      <c r="A2774" s="152"/>
      <c r="B2774" s="152"/>
      <c r="M2774" s="13">
        <v>1.582146E9</v>
      </c>
      <c r="N2774" s="13">
        <v>32704.6069</v>
      </c>
      <c r="P2774" s="156">
        <v>1.566504E9</v>
      </c>
      <c r="Q2774" s="156">
        <v>167891.0495</v>
      </c>
      <c r="S2774" s="156">
        <v>1.59318E9</v>
      </c>
      <c r="T2774" s="156">
        <v>10051.9387</v>
      </c>
      <c r="V2774" s="156">
        <v>1.5528996E9</v>
      </c>
      <c r="W2774" s="156">
        <v>89544.8178</v>
      </c>
      <c r="Y2774" s="156">
        <v>1.547766E9</v>
      </c>
      <c r="Z2774" s="156">
        <v>92540.993</v>
      </c>
      <c r="AG2774" s="153">
        <f>IFERROR(__xludf.DUMMYFUNCTION("TO_DATE(INT((AH2774/(60*60*24))+""1/1/1970""))"),43905.0)</f>
        <v>43905</v>
      </c>
      <c r="AH2774" s="156">
        <v>1.584280234E9</v>
      </c>
      <c r="AI2774" s="156">
        <v>129158.4845</v>
      </c>
    </row>
    <row r="2775">
      <c r="A2775" s="152"/>
      <c r="B2775" s="152"/>
      <c r="M2775" s="13">
        <v>1.5822108E9</v>
      </c>
      <c r="N2775" s="13">
        <v>32542.2228</v>
      </c>
      <c r="P2775" s="152">
        <v>1.5665328E9</v>
      </c>
      <c r="Q2775" s="152">
        <v>167832.2876</v>
      </c>
      <c r="S2775" s="152">
        <v>1.5932016E9</v>
      </c>
      <c r="T2775" s="152">
        <v>10051.9387</v>
      </c>
      <c r="V2775" s="152">
        <v>1.5529392E9</v>
      </c>
      <c r="W2775" s="152">
        <v>89547.0762</v>
      </c>
      <c r="Y2775" s="152">
        <v>1.5477768E9</v>
      </c>
      <c r="Z2775" s="152">
        <v>92479.0509</v>
      </c>
      <c r="AG2775" s="153">
        <f>IFERROR(__xludf.DUMMYFUNCTION("TO_DATE(INT((AH2775/(60*60*24))+""1/1/1970""))"),43905.0)</f>
        <v>43905</v>
      </c>
      <c r="AH2775" s="152">
        <v>1.584296219E9</v>
      </c>
      <c r="AI2775" s="152">
        <v>129158.4845</v>
      </c>
    </row>
    <row r="2776">
      <c r="A2776" s="152"/>
      <c r="B2776" s="152"/>
      <c r="M2776" s="13">
        <v>1.5822324E9</v>
      </c>
      <c r="N2776" s="13">
        <v>32542.2228</v>
      </c>
      <c r="P2776" s="156">
        <v>1.5665724E9</v>
      </c>
      <c r="Q2776" s="156">
        <v>167832.2876</v>
      </c>
      <c r="S2776" s="156">
        <v>1.593216E9</v>
      </c>
      <c r="T2776" s="156">
        <v>10051.6584</v>
      </c>
      <c r="V2776" s="156">
        <v>1.55295E9</v>
      </c>
      <c r="W2776" s="156">
        <v>89550.9265</v>
      </c>
      <c r="Y2776" s="156">
        <v>1.5478164E9</v>
      </c>
      <c r="Z2776" s="156">
        <v>92479.0509</v>
      </c>
      <c r="AG2776" s="153">
        <f>IFERROR(__xludf.DUMMYFUNCTION("TO_DATE(INT((AH2776/(60*60*24))+""1/1/1970""))"),43905.0)</f>
        <v>43905</v>
      </c>
      <c r="AH2776" s="156">
        <v>1.584312151E9</v>
      </c>
      <c r="AI2776" s="156">
        <v>129158.4845</v>
      </c>
    </row>
    <row r="2777">
      <c r="A2777" s="152"/>
      <c r="B2777" s="152"/>
      <c r="M2777" s="13">
        <v>1.5822972E9</v>
      </c>
      <c r="N2777" s="13">
        <v>32455.5559</v>
      </c>
      <c r="P2777" s="152">
        <v>1.5665904E9</v>
      </c>
      <c r="Q2777" s="152">
        <v>167832.2876</v>
      </c>
      <c r="S2777" s="152">
        <v>1.5933888E9</v>
      </c>
      <c r="T2777" s="152">
        <v>10051.7046</v>
      </c>
      <c r="V2777" s="152">
        <v>1.5529788E9</v>
      </c>
      <c r="W2777" s="152">
        <v>89549.3501</v>
      </c>
      <c r="Y2777" s="152">
        <v>1.5478488E9</v>
      </c>
      <c r="Z2777" s="152">
        <v>92479.0509</v>
      </c>
      <c r="AG2777" s="153">
        <f>IFERROR(__xludf.DUMMYFUNCTION("TO_DATE(INT((AH2777/(60*60*24))+""1/1/1970""))"),43905.0)</f>
        <v>43905</v>
      </c>
      <c r="AH2777" s="152">
        <v>1.584316508E9</v>
      </c>
      <c r="AI2777" s="152">
        <v>129158.4845</v>
      </c>
    </row>
    <row r="2778">
      <c r="A2778" s="152"/>
      <c r="B2778" s="152"/>
      <c r="M2778" s="13">
        <v>1.5823188E9</v>
      </c>
      <c r="N2778" s="13">
        <v>32455.5559</v>
      </c>
      <c r="P2778" s="156">
        <v>1.5666192E9</v>
      </c>
      <c r="Q2778" s="156">
        <v>163529.6886</v>
      </c>
      <c r="S2778" s="156">
        <v>1.5934392E9</v>
      </c>
      <c r="T2778" s="156">
        <v>10051.7046</v>
      </c>
      <c r="V2778" s="156">
        <v>1.5530184E9</v>
      </c>
      <c r="W2778" s="156">
        <v>89540.3809</v>
      </c>
      <c r="Y2778" s="156">
        <v>1.547856E9</v>
      </c>
      <c r="Z2778" s="156">
        <v>92242.2137</v>
      </c>
      <c r="AG2778" s="153">
        <f>IFERROR(__xludf.DUMMYFUNCTION("TO_DATE(INT((AH2778/(60*60*24))+""1/1/1970""))"),43906.0)</f>
        <v>43906</v>
      </c>
      <c r="AH2778" s="156">
        <v>1.5843289E9</v>
      </c>
      <c r="AI2778" s="156">
        <v>129158.4845</v>
      </c>
    </row>
    <row r="2779">
      <c r="A2779" s="152"/>
      <c r="B2779" s="152"/>
      <c r="M2779" s="13">
        <v>1.5823296E9</v>
      </c>
      <c r="N2779" s="13">
        <v>32509.0078</v>
      </c>
      <c r="P2779" s="152">
        <v>1.566828E9</v>
      </c>
      <c r="Q2779" s="152">
        <v>163529.6886</v>
      </c>
      <c r="S2779" s="152">
        <v>1.5934608E9</v>
      </c>
      <c r="T2779" s="152">
        <v>10051.7046</v>
      </c>
      <c r="V2779" s="152">
        <v>1.5530364E9</v>
      </c>
      <c r="W2779" s="152">
        <v>89539.9394</v>
      </c>
      <c r="Y2779" s="152">
        <v>1.5480252E9</v>
      </c>
      <c r="Z2779" s="152">
        <v>92242.2137</v>
      </c>
      <c r="AG2779" s="153">
        <f>IFERROR(__xludf.DUMMYFUNCTION("TO_DATE(INT((AH2779/(60*60*24))+""1/1/1970""))"),43906.0)</f>
        <v>43906</v>
      </c>
      <c r="AH2779" s="152">
        <v>1.584344744E9</v>
      </c>
      <c r="AI2779" s="152">
        <v>129158.4845</v>
      </c>
    </row>
    <row r="2780">
      <c r="A2780" s="152"/>
      <c r="B2780" s="152"/>
      <c r="M2780" s="13">
        <v>1.582416E9</v>
      </c>
      <c r="N2780" s="13">
        <v>32509.0078</v>
      </c>
      <c r="P2780" s="156">
        <v>1.5668496E9</v>
      </c>
      <c r="Q2780" s="156">
        <v>163529.6886</v>
      </c>
      <c r="S2780" s="156">
        <v>1.5935256E9</v>
      </c>
      <c r="T2780" s="156">
        <v>10060.185</v>
      </c>
      <c r="V2780" s="156">
        <v>1.553058E9</v>
      </c>
      <c r="W2780" s="156">
        <v>89536.167</v>
      </c>
      <c r="Y2780" s="156">
        <v>1.5480648E9</v>
      </c>
      <c r="Z2780" s="156">
        <v>92264.8853</v>
      </c>
      <c r="AG2780" s="153">
        <f>IFERROR(__xludf.DUMMYFUNCTION("TO_DATE(INT((AH2780/(60*60*24))+""1/1/1970""))"),43906.0)</f>
        <v>43906</v>
      </c>
      <c r="AH2780" s="156">
        <v>1.584360537E9</v>
      </c>
      <c r="AI2780" s="156">
        <v>129158.4845</v>
      </c>
    </row>
    <row r="2781">
      <c r="A2781" s="152"/>
      <c r="B2781" s="152"/>
      <c r="M2781" s="13">
        <v>1.5825024E9</v>
      </c>
      <c r="N2781" s="13">
        <v>32532.7927</v>
      </c>
      <c r="P2781" s="152">
        <v>1.5668784E9</v>
      </c>
      <c r="Q2781" s="152">
        <v>165336.8853</v>
      </c>
      <c r="S2781" s="152">
        <v>1.5935472E9</v>
      </c>
      <c r="T2781" s="152">
        <v>10060.185</v>
      </c>
      <c r="V2781" s="152">
        <v>1.5530976E9</v>
      </c>
      <c r="W2781" s="152">
        <v>89531.0661</v>
      </c>
      <c r="Y2781" s="152">
        <v>1.5481044E9</v>
      </c>
      <c r="Z2781" s="152">
        <v>92264.8853</v>
      </c>
      <c r="AG2781" s="153">
        <f>IFERROR(__xludf.DUMMYFUNCTION("TO_DATE(INT((AH2781/(60*60*24))+""1/1/1970""))"),43906.0)</f>
        <v>43906</v>
      </c>
      <c r="AH2781" s="152">
        <v>1.58437638E9</v>
      </c>
      <c r="AI2781" s="152">
        <v>115356.6634</v>
      </c>
    </row>
    <row r="2782">
      <c r="A2782" s="152"/>
      <c r="B2782" s="152"/>
      <c r="M2782" s="13">
        <v>1.5825564E9</v>
      </c>
      <c r="N2782" s="13">
        <v>32532.7927</v>
      </c>
      <c r="P2782" s="156">
        <v>1.566918E9</v>
      </c>
      <c r="Q2782" s="156">
        <v>165336.8853</v>
      </c>
      <c r="S2782" s="156">
        <v>1.593612E9</v>
      </c>
      <c r="T2782" s="156">
        <v>10071.843</v>
      </c>
      <c r="V2782" s="156">
        <v>1.5531228E9</v>
      </c>
      <c r="W2782" s="156">
        <v>89522.9654</v>
      </c>
      <c r="Y2782" s="156">
        <v>1.5481116E9</v>
      </c>
      <c r="Z2782" s="156">
        <v>92264.8853</v>
      </c>
      <c r="AG2782" s="153">
        <f>IFERROR(__xludf.DUMMYFUNCTION("TO_DATE(INT((AH2782/(60*60*24))+""1/1/1970""))"),43906.0)</f>
        <v>43906</v>
      </c>
      <c r="AH2782" s="156">
        <v>1.584392178E9</v>
      </c>
      <c r="AI2782" s="156">
        <v>111978.8574</v>
      </c>
    </row>
    <row r="2783">
      <c r="A2783" s="152"/>
      <c r="B2783" s="152"/>
      <c r="M2783" s="13">
        <v>1.582578E9</v>
      </c>
      <c r="N2783" s="13">
        <v>32532.7927</v>
      </c>
      <c r="P2783" s="152">
        <v>1.566936E9</v>
      </c>
      <c r="Q2783" s="152">
        <v>165336.8853</v>
      </c>
      <c r="S2783" s="152">
        <v>1.5936336E9</v>
      </c>
      <c r="T2783" s="152">
        <v>10071.843</v>
      </c>
      <c r="V2783" s="152">
        <v>1.5531372E9</v>
      </c>
      <c r="W2783" s="152">
        <v>89525.8177</v>
      </c>
      <c r="Y2783" s="152">
        <v>1.548144E9</v>
      </c>
      <c r="Z2783" s="152">
        <v>92291.2005</v>
      </c>
      <c r="AG2783" s="153">
        <f>IFERROR(__xludf.DUMMYFUNCTION("TO_DATE(INT((AH2783/(60*60*24))+""1/1/1970""))"),43906.0)</f>
        <v>43906</v>
      </c>
      <c r="AH2783" s="152">
        <v>1.584403184E9</v>
      </c>
      <c r="AI2783" s="152">
        <v>111978.8574</v>
      </c>
    </row>
    <row r="2784">
      <c r="A2784" s="152"/>
      <c r="B2784" s="152"/>
      <c r="M2784" s="13">
        <v>1.5826428E9</v>
      </c>
      <c r="N2784" s="13">
        <v>32640.3539</v>
      </c>
      <c r="P2784" s="156">
        <v>1.5669648E9</v>
      </c>
      <c r="Q2784" s="156">
        <v>164695.162</v>
      </c>
      <c r="S2784" s="156">
        <v>1.5936984E9</v>
      </c>
      <c r="T2784" s="156">
        <v>10063.7407</v>
      </c>
      <c r="V2784" s="156">
        <v>1.5531768E9</v>
      </c>
      <c r="W2784" s="156">
        <v>89528.353</v>
      </c>
      <c r="Y2784" s="156">
        <v>1.5481836E9</v>
      </c>
      <c r="Z2784" s="156">
        <v>92291.2005</v>
      </c>
      <c r="AG2784" s="153">
        <f>IFERROR(__xludf.DUMMYFUNCTION("TO_DATE(INT((AH2784/(60*60*24))+""1/1/1970""))"),43907.0)</f>
        <v>43907</v>
      </c>
      <c r="AH2784" s="156">
        <v>1.584408379E9</v>
      </c>
      <c r="AI2784" s="156">
        <v>111978.8574</v>
      </c>
    </row>
    <row r="2785">
      <c r="A2785" s="152"/>
      <c r="B2785" s="152"/>
      <c r="M2785" s="13">
        <v>1.5826644E9</v>
      </c>
      <c r="N2785" s="13">
        <v>32640.3539</v>
      </c>
      <c r="P2785" s="152">
        <v>1.5670044E9</v>
      </c>
      <c r="Q2785" s="152">
        <v>164695.162</v>
      </c>
      <c r="S2785" s="152">
        <v>1.59372E9</v>
      </c>
      <c r="T2785" s="152">
        <v>10063.7407</v>
      </c>
      <c r="V2785" s="152">
        <v>1.5532092E9</v>
      </c>
      <c r="W2785" s="152">
        <v>89525.1802</v>
      </c>
      <c r="Y2785" s="152">
        <v>1.548198E9</v>
      </c>
      <c r="Z2785" s="152">
        <v>92291.2005</v>
      </c>
      <c r="AG2785" s="153">
        <f>IFERROR(__xludf.DUMMYFUNCTION("TO_DATE(INT((AH2785/(60*60*24))+""1/1/1970""))"),43907.0)</f>
        <v>43907</v>
      </c>
      <c r="AH2785" s="152">
        <v>1.584424577E9</v>
      </c>
      <c r="AI2785" s="152">
        <v>111978.8574</v>
      </c>
    </row>
    <row r="2786">
      <c r="A2786" s="152"/>
      <c r="B2786" s="152"/>
      <c r="M2786" s="13">
        <v>1.5827292E9</v>
      </c>
      <c r="N2786" s="13">
        <v>32770.9091</v>
      </c>
      <c r="P2786" s="156">
        <v>1.5670224E9</v>
      </c>
      <c r="Q2786" s="156">
        <v>164695.162</v>
      </c>
      <c r="S2786" s="156">
        <v>1.5937344E9</v>
      </c>
      <c r="T2786" s="156">
        <v>10066.9042</v>
      </c>
      <c r="V2786" s="156">
        <v>1.5532164E9</v>
      </c>
      <c r="W2786" s="156">
        <v>89531.8292</v>
      </c>
      <c r="Y2786" s="156">
        <v>1.5482232E9</v>
      </c>
      <c r="Z2786" s="156">
        <v>92244.2379</v>
      </c>
      <c r="AG2786" s="153">
        <f>IFERROR(__xludf.DUMMYFUNCTION("TO_DATE(INT((AH2786/(60*60*24))+""1/1/1970""))"),43907.0)</f>
        <v>43907</v>
      </c>
      <c r="AH2786" s="156">
        <v>1.584440399E9</v>
      </c>
      <c r="AI2786" s="156">
        <v>111978.8574</v>
      </c>
    </row>
    <row r="2787">
      <c r="A2787" s="152"/>
      <c r="B2787" s="152"/>
      <c r="M2787" s="13">
        <v>1.5827508E9</v>
      </c>
      <c r="N2787" s="13">
        <v>32770.9091</v>
      </c>
      <c r="P2787" s="152">
        <v>1.5670512E9</v>
      </c>
      <c r="Q2787" s="152">
        <v>165829.7873</v>
      </c>
      <c r="S2787" s="152">
        <v>1.5938208E9</v>
      </c>
      <c r="T2787" s="152">
        <v>10072.2805</v>
      </c>
      <c r="V2787" s="152">
        <v>1.553256E9</v>
      </c>
      <c r="W2787" s="152">
        <v>89554.6495</v>
      </c>
      <c r="Y2787" s="152">
        <v>1.5482628E9</v>
      </c>
      <c r="Z2787" s="152">
        <v>92244.2379</v>
      </c>
      <c r="AG2787" s="153">
        <f>IFERROR(__xludf.DUMMYFUNCTION("TO_DATE(INT((AH2787/(60*60*24))+""1/1/1970""))"),43907.0)</f>
        <v>43907</v>
      </c>
      <c r="AH2787" s="152">
        <v>1.584456207E9</v>
      </c>
      <c r="AI2787" s="152">
        <v>110175.3552</v>
      </c>
    </row>
    <row r="2788">
      <c r="A2788" s="152"/>
      <c r="B2788" s="152"/>
      <c r="M2788" s="13">
        <v>1.5828156E9</v>
      </c>
      <c r="N2788" s="13">
        <v>32776.3824</v>
      </c>
      <c r="P2788" s="156">
        <v>1.5670908E9</v>
      </c>
      <c r="Q2788" s="156">
        <v>165829.7873</v>
      </c>
      <c r="S2788" s="156">
        <v>1.5939936E9</v>
      </c>
      <c r="T2788" s="156">
        <v>10074.7177</v>
      </c>
      <c r="V2788" s="156">
        <v>1.5532884E9</v>
      </c>
      <c r="W2788" s="156">
        <v>89563.4848</v>
      </c>
      <c r="Y2788" s="156">
        <v>1.5482844E9</v>
      </c>
      <c r="Z2788" s="156">
        <v>92244.2379</v>
      </c>
      <c r="AG2788" s="153">
        <f>IFERROR(__xludf.DUMMYFUNCTION("TO_DATE(INT((AH2788/(60*60*24))+""1/1/1970""))"),43907.0)</f>
        <v>43907</v>
      </c>
      <c r="AH2788" s="156">
        <v>1.58447202E9</v>
      </c>
      <c r="AI2788" s="156">
        <v>116199.9358</v>
      </c>
    </row>
    <row r="2789">
      <c r="A2789" s="152"/>
      <c r="B2789" s="152"/>
      <c r="M2789" s="13">
        <v>1.5828372E9</v>
      </c>
      <c r="N2789" s="13">
        <v>32776.3824</v>
      </c>
      <c r="P2789" s="152">
        <v>1.5671088E9</v>
      </c>
      <c r="Q2789" s="152">
        <v>165829.7873</v>
      </c>
      <c r="S2789" s="152">
        <v>1.594044E9</v>
      </c>
      <c r="T2789" s="152">
        <v>10074.7177</v>
      </c>
      <c r="V2789" s="152">
        <v>1.5534648E9</v>
      </c>
      <c r="W2789" s="152">
        <v>89562.0359</v>
      </c>
      <c r="Y2789" s="152">
        <v>1.5483024E9</v>
      </c>
      <c r="Z2789" s="152">
        <v>92432.898</v>
      </c>
      <c r="AG2789" s="153">
        <f>IFERROR(__xludf.DUMMYFUNCTION("TO_DATE(INT((AH2789/(60*60*24))+""1/1/1970""))"),43907.0)</f>
        <v>43907</v>
      </c>
      <c r="AH2789" s="152">
        <v>1.584488221E9</v>
      </c>
      <c r="AI2789" s="152">
        <v>116186.1269</v>
      </c>
    </row>
    <row r="2790">
      <c r="A2790" s="152"/>
      <c r="B2790" s="152"/>
      <c r="M2790" s="13">
        <v>1.582902E9</v>
      </c>
      <c r="N2790" s="13">
        <v>32960.9197</v>
      </c>
      <c r="P2790" s="156">
        <v>1.5671376E9</v>
      </c>
      <c r="Q2790" s="156">
        <v>167965.9245</v>
      </c>
      <c r="S2790" s="156">
        <v>1.5940656E9</v>
      </c>
      <c r="T2790" s="156">
        <v>10074.7177</v>
      </c>
      <c r="V2790" s="156">
        <v>1.5534684E9</v>
      </c>
      <c r="W2790" s="156">
        <v>89562.5172</v>
      </c>
      <c r="Y2790" s="156">
        <v>1.548342E9</v>
      </c>
      <c r="Z2790" s="156">
        <v>92432.898</v>
      </c>
      <c r="AG2790" s="153">
        <f>IFERROR(__xludf.DUMMYFUNCTION("TO_DATE(INT((AH2790/(60*60*24))+""1/1/1970""))"),43907.0)</f>
        <v>43907</v>
      </c>
      <c r="AH2790" s="156">
        <v>1.584489397E9</v>
      </c>
      <c r="AI2790" s="156">
        <v>116186.1269</v>
      </c>
    </row>
    <row r="2791">
      <c r="A2791" s="152"/>
      <c r="B2791" s="152"/>
      <c r="M2791" s="13">
        <v>1.5829236E9</v>
      </c>
      <c r="N2791" s="13">
        <v>32960.9197</v>
      </c>
      <c r="P2791" s="152">
        <v>1.5671772E9</v>
      </c>
      <c r="Q2791" s="152">
        <v>167965.9245</v>
      </c>
      <c r="S2791" s="152">
        <v>1.5941304E9</v>
      </c>
      <c r="T2791" s="152">
        <v>10085.3124</v>
      </c>
      <c r="V2791" s="152">
        <v>1.5535044E9</v>
      </c>
      <c r="W2791" s="152">
        <v>89558.5577</v>
      </c>
      <c r="Y2791" s="152">
        <v>1.5483708E9</v>
      </c>
      <c r="Z2791" s="152">
        <v>92432.898</v>
      </c>
      <c r="AG2791" s="153">
        <f>IFERROR(__xludf.DUMMYFUNCTION("TO_DATE(INT((AH2791/(60*60*24))+""1/1/1970""))"),43908.0)</f>
        <v>43908</v>
      </c>
      <c r="AH2791" s="152">
        <v>1.584506735E9</v>
      </c>
      <c r="AI2791" s="152">
        <v>116186.1269</v>
      </c>
    </row>
    <row r="2792">
      <c r="A2792" s="152"/>
      <c r="B2792" s="152"/>
      <c r="M2792" s="13">
        <v>1.5829344E9</v>
      </c>
      <c r="N2792" s="13">
        <v>33253.1046</v>
      </c>
      <c r="P2792" s="156">
        <v>1.5671952E9</v>
      </c>
      <c r="Q2792" s="156">
        <v>167965.9245</v>
      </c>
      <c r="S2792" s="156">
        <v>1.594152E9</v>
      </c>
      <c r="T2792" s="156">
        <v>10085.3124</v>
      </c>
      <c r="V2792" s="156">
        <v>1.553544E9</v>
      </c>
      <c r="W2792" s="156">
        <v>89555.1794</v>
      </c>
      <c r="Y2792" s="156">
        <v>1.5483816E9</v>
      </c>
      <c r="Z2792" s="156">
        <v>91840.6025</v>
      </c>
      <c r="AG2792" s="153">
        <f>IFERROR(__xludf.DUMMYFUNCTION("TO_DATE(INT((AH2792/(60*60*24))+""1/1/1970""))"),43908.0)</f>
        <v>43908</v>
      </c>
      <c r="AH2792" s="156">
        <v>1.584522533E9</v>
      </c>
      <c r="AI2792" s="156">
        <v>116186.1269</v>
      </c>
    </row>
    <row r="2793">
      <c r="A2793" s="152"/>
      <c r="B2793" s="152"/>
      <c r="M2793" s="13">
        <v>1.5830208E9</v>
      </c>
      <c r="N2793" s="13">
        <v>33253.1046</v>
      </c>
      <c r="P2793" s="152">
        <v>1.567224E9</v>
      </c>
      <c r="Q2793" s="152">
        <v>167916.3944</v>
      </c>
      <c r="S2793" s="152">
        <v>1.5942168E9</v>
      </c>
      <c r="T2793" s="152">
        <v>10068.8171</v>
      </c>
      <c r="V2793" s="152">
        <v>1.5535548E9</v>
      </c>
      <c r="W2793" s="152">
        <v>89552.4711</v>
      </c>
      <c r="Y2793" s="152">
        <v>1.5484212E9</v>
      </c>
      <c r="Z2793" s="152">
        <v>91840.6025</v>
      </c>
      <c r="AG2793" s="153">
        <f>IFERROR(__xludf.DUMMYFUNCTION("TO_DATE(INT((AH2793/(60*60*24))+""1/1/1970""))"),43908.0)</f>
        <v>43908</v>
      </c>
      <c r="AH2793" s="152">
        <v>1.584538338E9</v>
      </c>
      <c r="AI2793" s="152">
        <v>116186.1269</v>
      </c>
    </row>
    <row r="2794">
      <c r="A2794" s="152"/>
      <c r="B2794" s="152"/>
      <c r="M2794" s="13">
        <v>1.5831072E9</v>
      </c>
      <c r="N2794" s="13">
        <v>33323.7241</v>
      </c>
      <c r="P2794" s="156">
        <v>1.5674832E9</v>
      </c>
      <c r="Q2794" s="156">
        <v>167916.3944</v>
      </c>
      <c r="S2794" s="156">
        <v>1.5942384E9</v>
      </c>
      <c r="T2794" s="156">
        <v>10068.8171</v>
      </c>
      <c r="V2794" s="156">
        <v>1.5535836E9</v>
      </c>
      <c r="W2794" s="156">
        <v>89553.1217</v>
      </c>
      <c r="Y2794" s="156">
        <v>1.5484536E9</v>
      </c>
      <c r="Z2794" s="156">
        <v>91840.6025</v>
      </c>
      <c r="AG2794" s="153">
        <f>IFERROR(__xludf.DUMMYFUNCTION("TO_DATE(INT((AH2794/(60*60*24))+""1/1/1970""))"),43908.0)</f>
        <v>43908</v>
      </c>
      <c r="AH2794" s="156">
        <v>1.58455416E9</v>
      </c>
      <c r="AI2794" s="156">
        <v>114740.8604</v>
      </c>
    </row>
    <row r="2795">
      <c r="A2795" s="152"/>
      <c r="B2795" s="152"/>
      <c r="M2795" s="13">
        <v>1.5831612E9</v>
      </c>
      <c r="N2795" s="13">
        <v>33323.7241</v>
      </c>
      <c r="P2795" s="152">
        <v>1.5675228E9</v>
      </c>
      <c r="Q2795" s="152">
        <v>167916.3944</v>
      </c>
      <c r="S2795" s="152">
        <v>1.5943032E9</v>
      </c>
      <c r="T2795" s="152">
        <v>10085.0237</v>
      </c>
      <c r="V2795" s="152">
        <v>1.5536232E9</v>
      </c>
      <c r="W2795" s="152">
        <v>89544.7917</v>
      </c>
      <c r="Y2795" s="152">
        <v>1.5484608E9</v>
      </c>
      <c r="Z2795" s="152">
        <v>92580.2634</v>
      </c>
      <c r="AG2795" s="153">
        <f>IFERROR(__xludf.DUMMYFUNCTION("TO_DATE(INT((AH2795/(60*60*24))+""1/1/1970""))"),43908.0)</f>
        <v>43908</v>
      </c>
      <c r="AH2795" s="152">
        <v>1.584569958E9</v>
      </c>
      <c r="AI2795" s="152">
        <v>116830.6328</v>
      </c>
    </row>
    <row r="2796">
      <c r="A2796" s="152"/>
      <c r="B2796" s="152"/>
      <c r="M2796" s="13">
        <v>1.5831828E9</v>
      </c>
      <c r="N2796" s="13">
        <v>33323.7241</v>
      </c>
      <c r="P2796" s="156">
        <v>1.5675408E9</v>
      </c>
      <c r="Q2796" s="156">
        <v>167916.3944</v>
      </c>
      <c r="S2796" s="156">
        <v>1.5943248E9</v>
      </c>
      <c r="T2796" s="156">
        <v>10085.0237</v>
      </c>
      <c r="V2796" s="156">
        <v>1.5536412E9</v>
      </c>
      <c r="W2796" s="156">
        <v>89543.8005</v>
      </c>
      <c r="Y2796" s="156">
        <v>1.54863E9</v>
      </c>
      <c r="Z2796" s="156">
        <v>92580.2634</v>
      </c>
      <c r="AG2796" s="153">
        <f>IFERROR(__xludf.DUMMYFUNCTION("TO_DATE(INT((AH2796/(60*60*24))+""1/1/1970""))"),43908.0)</f>
        <v>43908</v>
      </c>
      <c r="AH2796" s="156">
        <v>1.584575846E9</v>
      </c>
      <c r="AI2796" s="156">
        <v>116830.6328</v>
      </c>
    </row>
    <row r="2797">
      <c r="A2797" s="152"/>
      <c r="B2797" s="152"/>
      <c r="M2797" s="13">
        <v>1.5832476E9</v>
      </c>
      <c r="N2797" s="13">
        <v>33075.1125</v>
      </c>
      <c r="P2797" s="152">
        <v>1.5675696E9</v>
      </c>
      <c r="Q2797" s="152">
        <v>166928.5248</v>
      </c>
      <c r="S2797" s="152">
        <v>1.5943896E9</v>
      </c>
      <c r="T2797" s="152">
        <v>10069.1384</v>
      </c>
      <c r="V2797" s="152">
        <v>1.5536628E9</v>
      </c>
      <c r="W2797" s="152">
        <v>89551.3746</v>
      </c>
      <c r="Y2797" s="152">
        <v>1.5486696E9</v>
      </c>
      <c r="Z2797" s="152">
        <v>92649.8976</v>
      </c>
      <c r="AG2797" s="153">
        <f>IFERROR(__xludf.DUMMYFUNCTION("TO_DATE(INT((AH2797/(60*60*24))+""1/1/1970""))"),43909.0)</f>
        <v>43909</v>
      </c>
      <c r="AH2797" s="152">
        <v>1.584586179E9</v>
      </c>
      <c r="AI2797" s="152">
        <v>116830.6328</v>
      </c>
    </row>
    <row r="2798">
      <c r="A2798" s="152"/>
      <c r="B2798" s="152"/>
      <c r="M2798" s="13">
        <v>1.5832692E9</v>
      </c>
      <c r="N2798" s="13">
        <v>33075.1125</v>
      </c>
      <c r="P2798" s="156">
        <v>1.5676092E9</v>
      </c>
      <c r="Q2798" s="156">
        <v>166928.5248</v>
      </c>
      <c r="S2798" s="156">
        <v>1.5944112E9</v>
      </c>
      <c r="T2798" s="156">
        <v>10069.1384</v>
      </c>
      <c r="V2798" s="156">
        <v>1.5537024E9</v>
      </c>
      <c r="W2798" s="156">
        <v>89554.0672</v>
      </c>
      <c r="Y2798" s="156">
        <v>1.5487092E9</v>
      </c>
      <c r="Z2798" s="156">
        <v>92649.8976</v>
      </c>
      <c r="AG2798" s="153">
        <f>IFERROR(__xludf.DUMMYFUNCTION("TO_DATE(INT((AH2798/(60*60*24))+""1/1/1970""))"),43909.0)</f>
        <v>43909</v>
      </c>
      <c r="AH2798" s="156">
        <v>1.584602203E9</v>
      </c>
      <c r="AI2798" s="156">
        <v>116830.6328</v>
      </c>
    </row>
    <row r="2799">
      <c r="A2799" s="152"/>
      <c r="B2799" s="152"/>
      <c r="M2799" s="13">
        <v>1.583334E9</v>
      </c>
      <c r="N2799" s="13">
        <v>33219.9805</v>
      </c>
      <c r="P2799" s="152">
        <v>1.5676272E9</v>
      </c>
      <c r="Q2799" s="152">
        <v>166928.5248</v>
      </c>
      <c r="S2799" s="152">
        <v>1.5944256E9</v>
      </c>
      <c r="T2799" s="152">
        <v>10062.8845</v>
      </c>
      <c r="V2799" s="152">
        <v>1.5537276E9</v>
      </c>
      <c r="W2799" s="152">
        <v>89549.6436</v>
      </c>
      <c r="Y2799" s="152">
        <v>1.5487164E9</v>
      </c>
      <c r="Z2799" s="152">
        <v>92649.8976</v>
      </c>
      <c r="AG2799" s="153">
        <f>IFERROR(__xludf.DUMMYFUNCTION("TO_DATE(INT((AH2799/(60*60*24))+""1/1/1970""))"),43909.0)</f>
        <v>43909</v>
      </c>
      <c r="AH2799" s="152">
        <v>1.584617993E9</v>
      </c>
      <c r="AI2799" s="152">
        <v>116830.6328</v>
      </c>
    </row>
    <row r="2800">
      <c r="A2800" s="152"/>
      <c r="B2800" s="152"/>
      <c r="M2800" s="13">
        <v>1.5833556E9</v>
      </c>
      <c r="N2800" s="13">
        <v>33219.9805</v>
      </c>
      <c r="P2800" s="156">
        <v>1.567656E9</v>
      </c>
      <c r="Q2800" s="156">
        <v>168786.3742</v>
      </c>
      <c r="S2800" s="156">
        <v>1.5945984E9</v>
      </c>
      <c r="T2800" s="156">
        <v>10063.2054</v>
      </c>
      <c r="V2800" s="156">
        <v>1.553742E9</v>
      </c>
      <c r="W2800" s="156">
        <v>89562.298</v>
      </c>
      <c r="Y2800" s="156">
        <v>1.5487488E9</v>
      </c>
      <c r="Z2800" s="156">
        <v>92781.069</v>
      </c>
      <c r="AG2800" s="153">
        <f>IFERROR(__xludf.DUMMYFUNCTION("TO_DATE(INT((AH2800/(60*60*24))+""1/1/1970""))"),43909.0)</f>
        <v>43909</v>
      </c>
      <c r="AH2800" s="156">
        <v>1.58463384E9</v>
      </c>
      <c r="AI2800" s="156">
        <v>119733.9544</v>
      </c>
    </row>
    <row r="2801">
      <c r="A2801" s="152"/>
      <c r="B2801" s="152"/>
      <c r="M2801" s="13">
        <v>1.5834204E9</v>
      </c>
      <c r="N2801" s="13">
        <v>33064.5784</v>
      </c>
      <c r="P2801" s="152">
        <v>1.5676956E9</v>
      </c>
      <c r="Q2801" s="152">
        <v>168786.3742</v>
      </c>
      <c r="S2801" s="152">
        <v>1.5946488E9</v>
      </c>
      <c r="T2801" s="152">
        <v>10063.2054</v>
      </c>
      <c r="V2801" s="152">
        <v>1.5537816E9</v>
      </c>
      <c r="W2801" s="152">
        <v>89551.7554</v>
      </c>
      <c r="Y2801" s="152">
        <v>1.5487884E9</v>
      </c>
      <c r="Z2801" s="152">
        <v>92781.069</v>
      </c>
      <c r="AG2801" s="153">
        <f>IFERROR(__xludf.DUMMYFUNCTION("TO_DATE(INT((AH2801/(60*60*24))+""1/1/1970""))"),43909.0)</f>
        <v>43909</v>
      </c>
      <c r="AH2801" s="152">
        <v>1.584649636E9</v>
      </c>
      <c r="AI2801" s="152">
        <v>118702.0141</v>
      </c>
    </row>
    <row r="2802">
      <c r="A2802" s="152"/>
      <c r="B2802" s="152"/>
      <c r="M2802" s="13">
        <v>1.583442E9</v>
      </c>
      <c r="N2802" s="13">
        <v>33064.5784</v>
      </c>
      <c r="P2802" s="156">
        <v>1.5677136E9</v>
      </c>
      <c r="Q2802" s="156">
        <v>168786.3742</v>
      </c>
      <c r="S2802" s="156">
        <v>1.5946704E9</v>
      </c>
      <c r="T2802" s="156">
        <v>10063.2054</v>
      </c>
      <c r="V2802" s="156">
        <v>1.553814E9</v>
      </c>
      <c r="W2802" s="156">
        <v>89545.8907</v>
      </c>
      <c r="Y2802" s="156">
        <v>1.5488028E9</v>
      </c>
      <c r="Z2802" s="156">
        <v>92781.069</v>
      </c>
      <c r="AG2802" s="153">
        <f>IFERROR(__xludf.DUMMYFUNCTION("TO_DATE(INT((AH2802/(60*60*24))+""1/1/1970""))"),43909.0)</f>
        <v>43909</v>
      </c>
      <c r="AH2802" s="156">
        <v>1.584662398E9</v>
      </c>
      <c r="AI2802" s="156">
        <v>118702.0141</v>
      </c>
    </row>
    <row r="2803">
      <c r="A2803" s="152"/>
      <c r="B2803" s="152"/>
      <c r="M2803" s="13">
        <v>1.5835068E9</v>
      </c>
      <c r="N2803" s="13">
        <v>33338.0157</v>
      </c>
      <c r="P2803" s="152">
        <v>1.5677424E9</v>
      </c>
      <c r="Q2803" s="152">
        <v>170981.6328</v>
      </c>
      <c r="S2803" s="152">
        <v>1.5947352E9</v>
      </c>
      <c r="T2803" s="152">
        <v>10071.0717</v>
      </c>
      <c r="V2803" s="152">
        <v>1.5538212E9</v>
      </c>
      <c r="W2803" s="152">
        <v>89541.1135</v>
      </c>
      <c r="Y2803" s="152">
        <v>1.548828E9</v>
      </c>
      <c r="Z2803" s="152">
        <v>92822.3637</v>
      </c>
      <c r="AG2803" s="153">
        <f>IFERROR(__xludf.DUMMYFUNCTION("TO_DATE(INT((AH2803/(60*60*24))+""1/1/1970""))"),43910.0)</f>
        <v>43910</v>
      </c>
      <c r="AH2803" s="152">
        <v>1.584665879E9</v>
      </c>
      <c r="AI2803" s="152">
        <v>118702.0141</v>
      </c>
    </row>
    <row r="2804">
      <c r="A2804" s="152"/>
      <c r="B2804" s="152"/>
      <c r="M2804" s="13">
        <v>1.5835284E9</v>
      </c>
      <c r="N2804" s="13">
        <v>33338.0157</v>
      </c>
      <c r="P2804" s="156">
        <v>1.567782E9</v>
      </c>
      <c r="Q2804" s="156">
        <v>170981.6328</v>
      </c>
      <c r="S2804" s="156">
        <v>1.5947568E9</v>
      </c>
      <c r="T2804" s="156">
        <v>10071.0717</v>
      </c>
      <c r="V2804" s="156">
        <v>1.5538608E9</v>
      </c>
      <c r="W2804" s="156">
        <v>89441.8704</v>
      </c>
      <c r="Y2804" s="156">
        <v>1.5488676E9</v>
      </c>
      <c r="Z2804" s="156">
        <v>92822.3637</v>
      </c>
      <c r="AG2804" s="153">
        <f>IFERROR(__xludf.DUMMYFUNCTION("TO_DATE(INT((AH2804/(60*60*24))+""1/1/1970""))"),43910.0)</f>
        <v>43910</v>
      </c>
      <c r="AH2804" s="156">
        <v>1.584682378E9</v>
      </c>
      <c r="AI2804" s="156">
        <v>118702.0141</v>
      </c>
    </row>
    <row r="2805">
      <c r="A2805" s="152"/>
      <c r="B2805" s="152"/>
      <c r="M2805" s="13">
        <v>1.5835392E9</v>
      </c>
      <c r="N2805" s="13">
        <v>33475.2681</v>
      </c>
      <c r="P2805" s="152">
        <v>1.5678E9</v>
      </c>
      <c r="Q2805" s="152">
        <v>170981.6328</v>
      </c>
      <c r="S2805" s="152">
        <v>1.5948216E9</v>
      </c>
      <c r="T2805" s="152">
        <v>10086.8326</v>
      </c>
      <c r="V2805" s="152">
        <v>1.5538932E9</v>
      </c>
      <c r="W2805" s="152">
        <v>88984.5088</v>
      </c>
      <c r="Y2805" s="152">
        <v>1.5488892E9</v>
      </c>
      <c r="Z2805" s="152">
        <v>92822.3637</v>
      </c>
      <c r="AG2805" s="153">
        <f>IFERROR(__xludf.DUMMYFUNCTION("TO_DATE(INT((AH2805/(60*60*24))+""1/1/1970""))"),43910.0)</f>
        <v>43910</v>
      </c>
      <c r="AH2805" s="152">
        <v>1.584698186E9</v>
      </c>
      <c r="AI2805" s="152">
        <v>118702.0141</v>
      </c>
    </row>
    <row r="2806">
      <c r="A2806" s="152"/>
      <c r="B2806" s="152"/>
      <c r="M2806" s="13">
        <v>1.5836256E9</v>
      </c>
      <c r="N2806" s="13">
        <v>33475.2681</v>
      </c>
      <c r="P2806" s="156">
        <v>1.5678288E9</v>
      </c>
      <c r="Q2806" s="156">
        <v>171104.9144</v>
      </c>
      <c r="S2806" s="156">
        <v>1.5948432E9</v>
      </c>
      <c r="T2806" s="156">
        <v>10086.8326</v>
      </c>
      <c r="V2806" s="156">
        <v>1.5540696E9</v>
      </c>
      <c r="W2806" s="156">
        <v>88987.1478</v>
      </c>
      <c r="Y2806" s="156">
        <v>1.5489072E9</v>
      </c>
      <c r="Z2806" s="156">
        <v>93234.9059</v>
      </c>
      <c r="AG2806" s="153">
        <f>IFERROR(__xludf.DUMMYFUNCTION("TO_DATE(INT((AH2806/(60*60*24))+""1/1/1970""))"),43910.0)</f>
        <v>43910</v>
      </c>
      <c r="AH2806" s="156">
        <v>1.584714E9</v>
      </c>
      <c r="AI2806" s="156">
        <v>120274.3394</v>
      </c>
    </row>
    <row r="2807">
      <c r="A2807" s="152"/>
      <c r="B2807" s="152"/>
      <c r="M2807" s="13">
        <v>1.5837084E9</v>
      </c>
      <c r="N2807" s="13">
        <v>33762.0852</v>
      </c>
      <c r="P2807" s="152">
        <v>1.5680376E9</v>
      </c>
      <c r="Q2807" s="152">
        <v>171104.9144</v>
      </c>
      <c r="S2807" s="152">
        <v>1.594908E9</v>
      </c>
      <c r="T2807" s="152">
        <v>10089.4757</v>
      </c>
      <c r="V2807" s="152">
        <v>1.5540732E9</v>
      </c>
      <c r="W2807" s="152">
        <v>88992.1089</v>
      </c>
      <c r="Y2807" s="152">
        <v>1.5489468E9</v>
      </c>
      <c r="Z2807" s="152">
        <v>93234.9059</v>
      </c>
      <c r="AG2807" s="153">
        <f>IFERROR(__xludf.DUMMYFUNCTION("TO_DATE(INT((AH2807/(60*60*24))+""1/1/1970""))"),43910.0)</f>
        <v>43910</v>
      </c>
      <c r="AH2807" s="152">
        <v>1.58472984E9</v>
      </c>
      <c r="AI2807" s="152">
        <v>118293.3422</v>
      </c>
    </row>
    <row r="2808">
      <c r="A2808" s="152"/>
      <c r="B2808" s="152"/>
      <c r="M2808" s="13">
        <v>1.5837624E9</v>
      </c>
      <c r="N2808" s="13">
        <v>33762.0852</v>
      </c>
      <c r="P2808" s="156">
        <v>1.5680592E9</v>
      </c>
      <c r="Q2808" s="156">
        <v>171104.9144</v>
      </c>
      <c r="S2808" s="156">
        <v>1.5949296E9</v>
      </c>
      <c r="T2808" s="156">
        <v>10089.4757</v>
      </c>
      <c r="V2808" s="156">
        <v>1.5541092E9</v>
      </c>
      <c r="W2808" s="156">
        <v>88959.7646</v>
      </c>
      <c r="Y2808" s="156">
        <v>1.5489756E9</v>
      </c>
      <c r="Z2808" s="156">
        <v>93234.9059</v>
      </c>
      <c r="AG2808" s="153">
        <f>IFERROR(__xludf.DUMMYFUNCTION("TO_DATE(INT((AH2808/(60*60*24))+""1/1/1970""))"),43910.0)</f>
        <v>43910</v>
      </c>
      <c r="AH2808" s="156">
        <v>1.584745771E9</v>
      </c>
      <c r="AI2808" s="156">
        <v>116966.7016</v>
      </c>
    </row>
    <row r="2809">
      <c r="A2809" s="152"/>
      <c r="B2809" s="152"/>
      <c r="M2809" s="13">
        <v>1.583784E9</v>
      </c>
      <c r="N2809" s="13">
        <v>33762.0852</v>
      </c>
      <c r="P2809" s="152">
        <v>1.568088E9</v>
      </c>
      <c r="Q2809" s="152">
        <v>171174.593</v>
      </c>
      <c r="S2809" s="152">
        <v>1.5949944E9</v>
      </c>
      <c r="T2809" s="152">
        <v>10080.3187</v>
      </c>
      <c r="V2809" s="152">
        <v>1.5541488E9</v>
      </c>
      <c r="W2809" s="152">
        <v>88734.8274</v>
      </c>
      <c r="Y2809" s="152">
        <v>1.5489864E9</v>
      </c>
      <c r="Z2809" s="152">
        <v>92935.3169</v>
      </c>
      <c r="AG2809" s="153">
        <f>IFERROR(__xludf.DUMMYFUNCTION("TO_DATE(INT((AH2809/(60*60*24))+""1/1/1970""))"),43910.0)</f>
        <v>43910</v>
      </c>
      <c r="AH2809" s="152">
        <v>1.584748753E9</v>
      </c>
      <c r="AI2809" s="152">
        <v>116966.7016</v>
      </c>
    </row>
    <row r="2810">
      <c r="A2810" s="152"/>
      <c r="B2810" s="152"/>
      <c r="M2810" s="13">
        <v>1.5838488E9</v>
      </c>
      <c r="N2810" s="13">
        <v>33955.8534</v>
      </c>
      <c r="P2810" s="156">
        <v>1.5681276E9</v>
      </c>
      <c r="Q2810" s="156">
        <v>171174.593</v>
      </c>
      <c r="S2810" s="156">
        <v>1.595016E9</v>
      </c>
      <c r="T2810" s="156">
        <v>10080.3187</v>
      </c>
      <c r="V2810" s="156">
        <v>1.5541596E9</v>
      </c>
      <c r="W2810" s="156">
        <v>88716.5555</v>
      </c>
      <c r="Y2810" s="156">
        <v>1.549026E9</v>
      </c>
      <c r="Z2810" s="156">
        <v>92935.3169</v>
      </c>
      <c r="AG2810" s="153">
        <f>IFERROR(__xludf.DUMMYFUNCTION("TO_DATE(INT((AH2810/(60*60*24))+""1/1/1970""))"),43911.0)</f>
        <v>43911</v>
      </c>
      <c r="AH2810" s="156">
        <v>1.584761641E9</v>
      </c>
      <c r="AI2810" s="156">
        <v>116966.7016</v>
      </c>
    </row>
    <row r="2811">
      <c r="A2811" s="152"/>
      <c r="B2811" s="152"/>
      <c r="M2811" s="13">
        <v>1.5838704E9</v>
      </c>
      <c r="N2811" s="13">
        <v>33955.8534</v>
      </c>
      <c r="P2811" s="152">
        <v>1.5681456E9</v>
      </c>
      <c r="Q2811" s="152">
        <v>171174.593</v>
      </c>
      <c r="S2811" s="152">
        <v>1.5950304E9</v>
      </c>
      <c r="T2811" s="152">
        <v>10090.3981</v>
      </c>
      <c r="V2811" s="152">
        <v>1.5541884E9</v>
      </c>
      <c r="W2811" s="152">
        <v>88799.9579</v>
      </c>
      <c r="Y2811" s="152">
        <v>1.5490584E9</v>
      </c>
      <c r="Z2811" s="152">
        <v>92935.3169</v>
      </c>
      <c r="AG2811" s="153">
        <f>IFERROR(__xludf.DUMMYFUNCTION("TO_DATE(INT((AH2811/(60*60*24))+""1/1/1970""))"),43911.0)</f>
        <v>43911</v>
      </c>
      <c r="AH2811" s="152">
        <v>1.584777457E9</v>
      </c>
      <c r="AI2811" s="152">
        <v>116966.7016</v>
      </c>
    </row>
    <row r="2812">
      <c r="A2812" s="152"/>
      <c r="B2812" s="152"/>
      <c r="M2812" s="13">
        <v>1.5839352E9</v>
      </c>
      <c r="N2812" s="13">
        <v>33644.4092</v>
      </c>
      <c r="P2812" s="156">
        <v>1.5681744E9</v>
      </c>
      <c r="Q2812" s="156">
        <v>171169.8834</v>
      </c>
      <c r="S2812" s="156">
        <v>1.5952032E9</v>
      </c>
      <c r="T2812" s="156">
        <v>10093.8929</v>
      </c>
      <c r="V2812" s="156">
        <v>1.554228E9</v>
      </c>
      <c r="W2812" s="156">
        <v>89007.3052</v>
      </c>
      <c r="Y2812" s="156">
        <v>1.5490656E9</v>
      </c>
      <c r="Z2812" s="156">
        <v>92996.4492</v>
      </c>
      <c r="AG2812" s="153">
        <f>IFERROR(__xludf.DUMMYFUNCTION("TO_DATE(INT((AH2812/(60*60*24))+""1/1/1970""))"),43911.0)</f>
        <v>43911</v>
      </c>
      <c r="AH2812" s="156">
        <v>1.584793391E9</v>
      </c>
      <c r="AI2812" s="156">
        <v>116966.7016</v>
      </c>
    </row>
    <row r="2813">
      <c r="A2813" s="152"/>
      <c r="B2813" s="152"/>
      <c r="M2813" s="13">
        <v>1.5839568E9</v>
      </c>
      <c r="N2813" s="13">
        <v>33644.4092</v>
      </c>
      <c r="P2813" s="152">
        <v>1.568214E9</v>
      </c>
      <c r="Q2813" s="152">
        <v>171169.8834</v>
      </c>
      <c r="S2813" s="152">
        <v>1.5952536E9</v>
      </c>
      <c r="T2813" s="152">
        <v>10093.8929</v>
      </c>
      <c r="V2813" s="152">
        <v>1.554246E9</v>
      </c>
      <c r="W2813" s="152">
        <v>88918.9536</v>
      </c>
      <c r="Y2813" s="152">
        <v>1.5492348E9</v>
      </c>
      <c r="Z2813" s="152">
        <v>92996.4492</v>
      </c>
      <c r="AG2813" s="153">
        <f>IFERROR(__xludf.DUMMYFUNCTION("TO_DATE(INT((AH2813/(60*60*24))+""1/1/1970""))"),43911.0)</f>
        <v>43911</v>
      </c>
      <c r="AH2813" s="152">
        <v>1.584809305E9</v>
      </c>
      <c r="AI2813" s="152">
        <v>116966.7016</v>
      </c>
    </row>
    <row r="2814">
      <c r="A2814" s="152"/>
      <c r="B2814" s="152"/>
      <c r="M2814" s="13">
        <v>1.5840216E9</v>
      </c>
      <c r="N2814" s="13">
        <v>33785.7257</v>
      </c>
      <c r="P2814" s="156">
        <v>1.568232E9</v>
      </c>
      <c r="Q2814" s="156">
        <v>171169.8834</v>
      </c>
      <c r="S2814" s="156">
        <v>1.5952752E9</v>
      </c>
      <c r="T2814" s="156">
        <v>10093.8929</v>
      </c>
      <c r="V2814" s="156">
        <v>1.5542676E9</v>
      </c>
      <c r="W2814" s="156">
        <v>88743.0752</v>
      </c>
      <c r="Y2814" s="156">
        <v>1.5492744E9</v>
      </c>
      <c r="Z2814" s="156">
        <v>92986.328</v>
      </c>
      <c r="AG2814" s="153">
        <f>IFERROR(__xludf.DUMMYFUNCTION("TO_DATE(INT((AH2814/(60*60*24))+""1/1/1970""))"),43911.0)</f>
        <v>43911</v>
      </c>
      <c r="AH2814" s="156">
        <v>1.584825392E9</v>
      </c>
      <c r="AI2814" s="156">
        <v>116966.7016</v>
      </c>
    </row>
    <row r="2815">
      <c r="A2815" s="152"/>
      <c r="B2815" s="152"/>
      <c r="M2815" s="13">
        <v>1.5840432E9</v>
      </c>
      <c r="N2815" s="13">
        <v>33785.7257</v>
      </c>
      <c r="P2815" s="152">
        <v>1.5682608E9</v>
      </c>
      <c r="Q2815" s="152">
        <v>172394.3134</v>
      </c>
      <c r="S2815" s="152">
        <v>1.59534E9</v>
      </c>
      <c r="T2815" s="152">
        <v>10095.7529</v>
      </c>
      <c r="V2815" s="152">
        <v>1.5543072E9</v>
      </c>
      <c r="W2815" s="152">
        <v>88735.5388</v>
      </c>
      <c r="Y2815" s="152">
        <v>1.549314E9</v>
      </c>
      <c r="Z2815" s="152">
        <v>92986.328</v>
      </c>
      <c r="AG2815" s="153">
        <f>IFERROR(__xludf.DUMMYFUNCTION("TO_DATE(INT((AH2815/(60*60*24))+""1/1/1970""))"),43911.0)</f>
        <v>43911</v>
      </c>
      <c r="AH2815" s="152">
        <v>1.584835119E9</v>
      </c>
      <c r="AI2815" s="152">
        <v>116966.7016</v>
      </c>
    </row>
    <row r="2816">
      <c r="A2816" s="152"/>
      <c r="B2816" s="152"/>
      <c r="M2816" s="13">
        <v>1.584108E9</v>
      </c>
      <c r="N2816" s="13">
        <v>33911.4157</v>
      </c>
      <c r="P2816" s="156">
        <v>1.5683004E9</v>
      </c>
      <c r="Q2816" s="156">
        <v>172394.3134</v>
      </c>
      <c r="S2816" s="156">
        <v>1.5953616E9</v>
      </c>
      <c r="T2816" s="156">
        <v>10095.7529</v>
      </c>
      <c r="V2816" s="156">
        <v>1.5543324E9</v>
      </c>
      <c r="W2816" s="156">
        <v>88903.5849</v>
      </c>
      <c r="Y2816" s="156">
        <v>1.5493212E9</v>
      </c>
      <c r="Z2816" s="156">
        <v>92986.328</v>
      </c>
      <c r="AG2816" s="153">
        <f>IFERROR(__xludf.DUMMYFUNCTION("TO_DATE(INT((AH2816/(60*60*24))+""1/1/1970""))"),43912.0)</f>
        <v>43912</v>
      </c>
      <c r="AH2816" s="156">
        <v>1.584842276E9</v>
      </c>
      <c r="AI2816" s="156">
        <v>116966.7016</v>
      </c>
    </row>
    <row r="2817">
      <c r="A2817" s="152"/>
      <c r="B2817" s="152"/>
      <c r="M2817" s="13">
        <v>1.5841296E9</v>
      </c>
      <c r="N2817" s="13">
        <v>33911.4157</v>
      </c>
      <c r="P2817" s="152">
        <v>1.5683184E9</v>
      </c>
      <c r="Q2817" s="152">
        <v>172394.3134</v>
      </c>
      <c r="S2817" s="152">
        <v>1.5954264E9</v>
      </c>
      <c r="T2817" s="152">
        <v>10125.5891</v>
      </c>
      <c r="V2817" s="152">
        <v>1.5543468E9</v>
      </c>
      <c r="W2817" s="152">
        <v>88971.5663</v>
      </c>
      <c r="Y2817" s="152">
        <v>1.5493536E9</v>
      </c>
      <c r="Z2817" s="152">
        <v>92828.4365</v>
      </c>
      <c r="AG2817" s="153">
        <f>IFERROR(__xludf.DUMMYFUNCTION("TO_DATE(INT((AH2817/(60*60*24))+""1/1/1970""))"),43912.0)</f>
        <v>43912</v>
      </c>
      <c r="AH2817" s="152">
        <v>1.584858539E9</v>
      </c>
      <c r="AI2817" s="152">
        <v>116966.7016</v>
      </c>
    </row>
    <row r="2818">
      <c r="A2818" s="152"/>
      <c r="B2818" s="152"/>
      <c r="M2818" s="13">
        <v>1.584144E9</v>
      </c>
      <c r="N2818" s="13">
        <v>33403.8726</v>
      </c>
      <c r="P2818" s="156">
        <v>1.5683472E9</v>
      </c>
      <c r="Q2818" s="156">
        <v>172942.735</v>
      </c>
      <c r="S2818" s="156">
        <v>1.595448E9</v>
      </c>
      <c r="T2818" s="156">
        <v>10125.5891</v>
      </c>
      <c r="V2818" s="156">
        <v>1.5543864E9</v>
      </c>
      <c r="W2818" s="156">
        <v>89047.3027</v>
      </c>
      <c r="Y2818" s="156">
        <v>1.5493932E9</v>
      </c>
      <c r="Z2818" s="156">
        <v>92828.4365</v>
      </c>
      <c r="AG2818" s="153">
        <f>IFERROR(__xludf.DUMMYFUNCTION("TO_DATE(INT((AH2818/(60*60*24))+""1/1/1970""))"),43912.0)</f>
        <v>43912</v>
      </c>
      <c r="AH2818" s="156">
        <v>1.584874362E9</v>
      </c>
      <c r="AI2818" s="156">
        <v>116966.7016</v>
      </c>
    </row>
    <row r="2819">
      <c r="A2819" s="152"/>
      <c r="B2819" s="152"/>
      <c r="M2819" s="13">
        <v>1.5842304E9</v>
      </c>
      <c r="N2819" s="13">
        <v>33403.8726</v>
      </c>
      <c r="P2819" s="152">
        <v>1.5683868E9</v>
      </c>
      <c r="Q2819" s="152">
        <v>172942.735</v>
      </c>
      <c r="S2819" s="152">
        <v>1.5955128E9</v>
      </c>
      <c r="T2819" s="152">
        <v>10136.56</v>
      </c>
      <c r="V2819" s="152">
        <v>1.5544188E9</v>
      </c>
      <c r="W2819" s="152">
        <v>89079.5778</v>
      </c>
      <c r="Y2819" s="152">
        <v>1.5494076E9</v>
      </c>
      <c r="Z2819" s="152">
        <v>92828.4365</v>
      </c>
      <c r="AG2819" s="153">
        <f>IFERROR(__xludf.DUMMYFUNCTION("TO_DATE(INT((AH2819/(60*60*24))+""1/1/1970""))"),43912.0)</f>
        <v>43912</v>
      </c>
      <c r="AH2819" s="152">
        <v>1.584890185E9</v>
      </c>
      <c r="AI2819" s="152">
        <v>116966.7016</v>
      </c>
    </row>
    <row r="2820">
      <c r="A2820" s="152"/>
      <c r="B2820" s="152"/>
      <c r="M2820" s="13">
        <v>1.5843168E9</v>
      </c>
      <c r="N2820" s="13">
        <v>33570.5368</v>
      </c>
      <c r="P2820" s="156">
        <v>1.5684048E9</v>
      </c>
      <c r="Q2820" s="156">
        <v>172942.735</v>
      </c>
      <c r="S2820" s="156">
        <v>1.5955344E9</v>
      </c>
      <c r="T2820" s="156">
        <v>10136.56</v>
      </c>
      <c r="V2820" s="156">
        <v>1.554426E9</v>
      </c>
      <c r="W2820" s="156">
        <v>89083.9353</v>
      </c>
      <c r="Y2820" s="156">
        <v>1.5494328E9</v>
      </c>
      <c r="Z2820" s="156">
        <v>92616.2951</v>
      </c>
      <c r="AG2820" s="153">
        <f>IFERROR(__xludf.DUMMYFUNCTION("TO_DATE(INT((AH2820/(60*60*24))+""1/1/1970""))"),43912.0)</f>
        <v>43912</v>
      </c>
      <c r="AH2820" s="156">
        <v>1.58490599E9</v>
      </c>
      <c r="AI2820" s="156">
        <v>116966.7016</v>
      </c>
    </row>
    <row r="2821">
      <c r="A2821" s="152"/>
      <c r="B2821" s="152"/>
      <c r="M2821" s="13">
        <v>1.5843672E9</v>
      </c>
      <c r="N2821" s="13">
        <v>33570.5368</v>
      </c>
      <c r="P2821" s="152">
        <v>1.5684336E9</v>
      </c>
      <c r="Q2821" s="152">
        <v>172850.2496</v>
      </c>
      <c r="S2821" s="152">
        <v>1.5955992E9</v>
      </c>
      <c r="T2821" s="152">
        <v>10136.1544</v>
      </c>
      <c r="V2821" s="152">
        <v>1.5544656E9</v>
      </c>
      <c r="W2821" s="152">
        <v>89055.6271</v>
      </c>
      <c r="Y2821" s="152">
        <v>1.5494724E9</v>
      </c>
      <c r="Z2821" s="152">
        <v>92616.2951</v>
      </c>
      <c r="AG2821" s="153">
        <f>IFERROR(__xludf.DUMMYFUNCTION("TO_DATE(INT((AH2821/(60*60*24))+""1/1/1970""))"),43912.0)</f>
        <v>43912</v>
      </c>
      <c r="AH2821" s="152">
        <v>1.584921435E9</v>
      </c>
      <c r="AI2821" s="152">
        <v>116966.7016</v>
      </c>
    </row>
    <row r="2822">
      <c r="A2822" s="152"/>
      <c r="B2822" s="152"/>
      <c r="M2822" s="13">
        <v>1.5843888E9</v>
      </c>
      <c r="N2822" s="13">
        <v>33570.5368</v>
      </c>
      <c r="P2822" s="156">
        <v>1.5686424E9</v>
      </c>
      <c r="Q2822" s="156">
        <v>172850.2496</v>
      </c>
      <c r="S2822" s="156">
        <v>1.5956208E9</v>
      </c>
      <c r="T2822" s="156">
        <v>10136.1544</v>
      </c>
      <c r="V2822" s="156">
        <v>1.554498E9</v>
      </c>
      <c r="W2822" s="156">
        <v>89061.039</v>
      </c>
      <c r="Y2822" s="156">
        <v>1.549494E9</v>
      </c>
      <c r="Z2822" s="156">
        <v>92616.2951</v>
      </c>
      <c r="AG2822" s="153">
        <f>IFERROR(__xludf.DUMMYFUNCTION("TO_DATE(INT((AH2822/(60*60*24))+""1/1/1970""))"),43913.0)</f>
        <v>43913</v>
      </c>
      <c r="AH2822" s="156">
        <v>1.584922109E9</v>
      </c>
      <c r="AI2822" s="156">
        <v>116966.7016</v>
      </c>
    </row>
    <row r="2823">
      <c r="A2823" s="152"/>
      <c r="B2823" s="152"/>
      <c r="M2823" s="13">
        <v>1.5844536E9</v>
      </c>
      <c r="N2823" s="13">
        <v>33807.6357</v>
      </c>
      <c r="P2823" s="152">
        <v>1.568664E9</v>
      </c>
      <c r="Q2823" s="152">
        <v>172850.2496</v>
      </c>
      <c r="S2823" s="152">
        <v>1.5956352E9</v>
      </c>
      <c r="T2823" s="152">
        <v>10135.3683</v>
      </c>
      <c r="V2823" s="152">
        <v>1.5546744E9</v>
      </c>
      <c r="W2823" s="152">
        <v>89039.4702</v>
      </c>
      <c r="Y2823" s="152">
        <v>1.549512E9</v>
      </c>
      <c r="Z2823" s="152">
        <v>92265.695</v>
      </c>
      <c r="AG2823" s="153">
        <f>IFERROR(__xludf.DUMMYFUNCTION("TO_DATE(INT((AH2823/(60*60*24))+""1/1/1970""))"),43913.0)</f>
        <v>43913</v>
      </c>
      <c r="AH2823" s="152">
        <v>1.584938598E9</v>
      </c>
      <c r="AI2823" s="152">
        <v>116966.7016</v>
      </c>
    </row>
    <row r="2824">
      <c r="A2824" s="152"/>
      <c r="B2824" s="152"/>
      <c r="M2824" s="13">
        <v>1.5844752E9</v>
      </c>
      <c r="N2824" s="13">
        <v>33807.6357</v>
      </c>
      <c r="P2824" s="156">
        <v>1.5686928E9</v>
      </c>
      <c r="Q2824" s="156">
        <v>172315.3503</v>
      </c>
      <c r="S2824" s="156">
        <v>1.595808E9</v>
      </c>
      <c r="T2824" s="156">
        <v>10131.1958</v>
      </c>
      <c r="V2824" s="156">
        <v>1.554678E9</v>
      </c>
      <c r="W2824" s="156">
        <v>89026.2006</v>
      </c>
      <c r="Y2824" s="156">
        <v>1.5495516E9</v>
      </c>
      <c r="Z2824" s="156">
        <v>92265.695</v>
      </c>
      <c r="AG2824" s="153">
        <f>IFERROR(__xludf.DUMMYFUNCTION("TO_DATE(INT((AH2824/(60*60*24))+""1/1/1970""))"),43913.0)</f>
        <v>43913</v>
      </c>
      <c r="AH2824" s="156">
        <v>1.584954468E9</v>
      </c>
      <c r="AI2824" s="156">
        <v>116966.7016</v>
      </c>
    </row>
    <row r="2825">
      <c r="A2825" s="152"/>
      <c r="B2825" s="152"/>
      <c r="M2825" s="13">
        <v>1.58454E9</v>
      </c>
      <c r="N2825" s="13">
        <v>33579.5602</v>
      </c>
      <c r="P2825" s="152">
        <v>1.5687324E9</v>
      </c>
      <c r="Q2825" s="152">
        <v>172315.3503</v>
      </c>
      <c r="S2825" s="152">
        <v>1.5958584E9</v>
      </c>
      <c r="T2825" s="152">
        <v>10131.1958</v>
      </c>
      <c r="V2825" s="152">
        <v>1.554714E9</v>
      </c>
      <c r="W2825" s="152">
        <v>88860.1621</v>
      </c>
      <c r="Y2825" s="152">
        <v>1.5495804E9</v>
      </c>
      <c r="Z2825" s="152">
        <v>92265.695</v>
      </c>
      <c r="AG2825" s="153">
        <f>IFERROR(__xludf.DUMMYFUNCTION("TO_DATE(INT((AH2825/(60*60*24))+""1/1/1970""))"),43913.0)</f>
        <v>43913</v>
      </c>
      <c r="AH2825" s="152">
        <v>1.58497026E9</v>
      </c>
      <c r="AI2825" s="152">
        <v>116966.7016</v>
      </c>
    </row>
    <row r="2826">
      <c r="A2826" s="152"/>
      <c r="B2826" s="152"/>
      <c r="M2826" s="13">
        <v>1.5845616E9</v>
      </c>
      <c r="N2826" s="13">
        <v>33579.5602</v>
      </c>
      <c r="P2826" s="156">
        <v>1.5687504E9</v>
      </c>
      <c r="Q2826" s="156">
        <v>172315.3503</v>
      </c>
      <c r="S2826" s="156">
        <v>1.59588E9</v>
      </c>
      <c r="T2826" s="156">
        <v>10131.1958</v>
      </c>
      <c r="V2826" s="156">
        <v>1.5547536E9</v>
      </c>
      <c r="W2826" s="156">
        <v>88867.6591</v>
      </c>
      <c r="Y2826" s="156">
        <v>1.5495912E9</v>
      </c>
      <c r="Z2826" s="156">
        <v>92043.8372</v>
      </c>
      <c r="AG2826" s="153">
        <f>IFERROR(__xludf.DUMMYFUNCTION("TO_DATE(INT((AH2826/(60*60*24))+""1/1/1970""))"),43913.0)</f>
        <v>43913</v>
      </c>
      <c r="AH2826" s="156">
        <v>1.584986082E9</v>
      </c>
      <c r="AI2826" s="156">
        <v>118709.374</v>
      </c>
    </row>
    <row r="2827">
      <c r="A2827" s="152"/>
      <c r="B2827" s="152"/>
      <c r="M2827" s="13">
        <v>1.5846264E9</v>
      </c>
      <c r="N2827" s="13">
        <v>33522.04</v>
      </c>
      <c r="P2827" s="152">
        <v>1.5687792E9</v>
      </c>
      <c r="Q2827" s="152">
        <v>172754.2973</v>
      </c>
      <c r="S2827" s="152">
        <v>1.5959448E9</v>
      </c>
      <c r="T2827" s="152">
        <v>10146.6256</v>
      </c>
      <c r="V2827" s="152">
        <v>1.5547644E9</v>
      </c>
      <c r="W2827" s="152">
        <v>88862.1632</v>
      </c>
      <c r="Y2827" s="152">
        <v>1.5496308E9</v>
      </c>
      <c r="Z2827" s="152">
        <v>92043.8372</v>
      </c>
      <c r="AG2827" s="153">
        <f>IFERROR(__xludf.DUMMYFUNCTION("TO_DATE(INT((AH2827/(60*60*24))+""1/1/1970""))"),43913.0)</f>
        <v>43913</v>
      </c>
      <c r="AH2827" s="152">
        <v>1.585002009E9</v>
      </c>
      <c r="AI2827" s="152">
        <v>118858.5808</v>
      </c>
    </row>
    <row r="2828">
      <c r="A2828" s="152"/>
      <c r="B2828" s="152"/>
      <c r="M2828" s="13">
        <v>1.584648E9</v>
      </c>
      <c r="N2828" s="13">
        <v>33522.04</v>
      </c>
      <c r="P2828" s="156">
        <v>1.5688188E9</v>
      </c>
      <c r="Q2828" s="156">
        <v>172754.2973</v>
      </c>
      <c r="S2828" s="156">
        <v>1.5959664E9</v>
      </c>
      <c r="T2828" s="156">
        <v>10146.6256</v>
      </c>
      <c r="V2828" s="156">
        <v>1.5547932E9</v>
      </c>
      <c r="W2828" s="156">
        <v>88759.1568</v>
      </c>
      <c r="Y2828" s="156">
        <v>1.5496632E9</v>
      </c>
      <c r="Z2828" s="156">
        <v>92043.8372</v>
      </c>
      <c r="AG2828" s="153">
        <f>IFERROR(__xludf.DUMMYFUNCTION("TO_DATE(INT((AH2828/(60*60*24))+""1/1/1970""))"),43913.0)</f>
        <v>43913</v>
      </c>
      <c r="AH2828" s="156">
        <v>1.585007924E9</v>
      </c>
      <c r="AI2828" s="156">
        <v>118858.5808</v>
      </c>
    </row>
    <row r="2829">
      <c r="A2829" s="152"/>
      <c r="B2829" s="152"/>
      <c r="M2829" s="13">
        <v>1.5847128E9</v>
      </c>
      <c r="N2829" s="13">
        <v>33162.7943</v>
      </c>
      <c r="P2829" s="152">
        <v>1.5688368E9</v>
      </c>
      <c r="Q2829" s="152">
        <v>172754.2973</v>
      </c>
      <c r="S2829" s="152">
        <v>1.5960312E9</v>
      </c>
      <c r="T2829" s="152">
        <v>10135.9003</v>
      </c>
      <c r="V2829" s="152">
        <v>1.5548328E9</v>
      </c>
      <c r="W2829" s="152">
        <v>88590.6347</v>
      </c>
      <c r="Y2829" s="152">
        <v>1.5496704E9</v>
      </c>
      <c r="Z2829" s="152">
        <v>91913.0706</v>
      </c>
      <c r="AG2829" s="153">
        <f>IFERROR(__xludf.DUMMYFUNCTION("TO_DATE(INT((AH2829/(60*60*24))+""1/1/1970""))"),43914.0)</f>
        <v>43914</v>
      </c>
      <c r="AH2829" s="152">
        <v>1.585017829E9</v>
      </c>
      <c r="AI2829" s="152">
        <v>118858.5808</v>
      </c>
    </row>
    <row r="2830">
      <c r="A2830" s="152"/>
      <c r="B2830" s="152"/>
      <c r="M2830" s="13">
        <v>1.5847344E9</v>
      </c>
      <c r="N2830" s="13">
        <v>33162.7943</v>
      </c>
      <c r="P2830" s="156">
        <v>1.5688656E9</v>
      </c>
      <c r="Q2830" s="156">
        <v>172865.5988</v>
      </c>
      <c r="S2830" s="156">
        <v>1.5960528E9</v>
      </c>
      <c r="T2830" s="156">
        <v>10135.9003</v>
      </c>
      <c r="V2830" s="156">
        <v>1.5548508E9</v>
      </c>
      <c r="W2830" s="156">
        <v>88604.006</v>
      </c>
      <c r="Y2830" s="156">
        <v>1.5498396E9</v>
      </c>
      <c r="Z2830" s="156">
        <v>91913.0706</v>
      </c>
      <c r="AG2830" s="153">
        <f>IFERROR(__xludf.DUMMYFUNCTION("TO_DATE(INT((AH2830/(60*60*24))+""1/1/1970""))"),43914.0)</f>
        <v>43914</v>
      </c>
      <c r="AH2830" s="156">
        <v>1.585033722E9</v>
      </c>
      <c r="AI2830" s="156">
        <v>118858.5808</v>
      </c>
    </row>
    <row r="2831">
      <c r="A2831" s="152"/>
      <c r="B2831" s="152"/>
      <c r="M2831" s="13">
        <v>1.5847488E9</v>
      </c>
      <c r="N2831" s="13">
        <v>33250.0824</v>
      </c>
      <c r="P2831" s="152">
        <v>1.5689052E9</v>
      </c>
      <c r="Q2831" s="152">
        <v>172865.5988</v>
      </c>
      <c r="S2831" s="152">
        <v>1.5961176E9</v>
      </c>
      <c r="T2831" s="152">
        <v>10147.7682</v>
      </c>
      <c r="V2831" s="152">
        <v>1.5548724E9</v>
      </c>
      <c r="W2831" s="152">
        <v>88597.7558</v>
      </c>
      <c r="Y2831" s="152">
        <v>1.5498792E9</v>
      </c>
      <c r="Z2831" s="152">
        <v>91928.8598</v>
      </c>
      <c r="AG2831" s="153">
        <f>IFERROR(__xludf.DUMMYFUNCTION("TO_DATE(INT((AH2831/(60*60*24))+""1/1/1970""))"),43914.0)</f>
        <v>43914</v>
      </c>
      <c r="AH2831" s="152">
        <v>1.585049512E9</v>
      </c>
      <c r="AI2831" s="152">
        <v>118858.5808</v>
      </c>
    </row>
    <row r="2832">
      <c r="A2832" s="152"/>
      <c r="B2832" s="152"/>
      <c r="M2832" s="13">
        <v>1.5848352E9</v>
      </c>
      <c r="N2832" s="13">
        <v>33250.0824</v>
      </c>
      <c r="P2832" s="156">
        <v>1.5689232E9</v>
      </c>
      <c r="Q2832" s="156">
        <v>172865.5988</v>
      </c>
      <c r="S2832" s="156">
        <v>1.5961392E9</v>
      </c>
      <c r="T2832" s="156">
        <v>10147.7682</v>
      </c>
      <c r="V2832" s="156">
        <v>1.554912E9</v>
      </c>
      <c r="W2832" s="156">
        <v>88453.6445</v>
      </c>
      <c r="Y2832" s="156">
        <v>1.5499188E9</v>
      </c>
      <c r="Z2832" s="156">
        <v>91928.8598</v>
      </c>
      <c r="AG2832" s="153">
        <f>IFERROR(__xludf.DUMMYFUNCTION("TO_DATE(INT((AH2832/(60*60*24))+""1/1/1970""))"),43914.0)</f>
        <v>43914</v>
      </c>
      <c r="AH2832" s="156">
        <v>1.58506536E9</v>
      </c>
      <c r="AI2832" s="156">
        <v>120267.3087</v>
      </c>
    </row>
    <row r="2833">
      <c r="A2833" s="152"/>
      <c r="B2833" s="152"/>
      <c r="M2833" s="13">
        <v>1.5849216E9</v>
      </c>
      <c r="N2833" s="13">
        <v>33323.7294</v>
      </c>
      <c r="P2833" s="152">
        <v>1.568952E9</v>
      </c>
      <c r="Q2833" s="152">
        <v>172841.7587</v>
      </c>
      <c r="S2833" s="152">
        <v>1.596204E9</v>
      </c>
      <c r="T2833" s="152">
        <v>10144.9292</v>
      </c>
      <c r="V2833" s="152">
        <v>1.5549372E9</v>
      </c>
      <c r="W2833" s="152">
        <v>88473.4591</v>
      </c>
      <c r="Y2833" s="152">
        <v>1.549926E9</v>
      </c>
      <c r="Z2833" s="152">
        <v>91928.8598</v>
      </c>
      <c r="AG2833" s="153">
        <f>IFERROR(__xludf.DUMMYFUNCTION("TO_DATE(INT((AH2833/(60*60*24))+""1/1/1970""))"),43914.0)</f>
        <v>43914</v>
      </c>
      <c r="AH2833" s="152">
        <v>1.585081235E9</v>
      </c>
      <c r="AI2833" s="152">
        <v>122056.7638</v>
      </c>
    </row>
    <row r="2834">
      <c r="A2834" s="152"/>
      <c r="B2834" s="152"/>
      <c r="M2834" s="13">
        <v>1.584972E9</v>
      </c>
      <c r="N2834" s="13">
        <v>33323.7294</v>
      </c>
      <c r="P2834" s="156">
        <v>1.5689916E9</v>
      </c>
      <c r="Q2834" s="156">
        <v>172841.7587</v>
      </c>
      <c r="S2834" s="156">
        <v>1.5962256E9</v>
      </c>
      <c r="T2834" s="156">
        <v>10144.9292</v>
      </c>
      <c r="V2834" s="156">
        <v>1.5549516E9</v>
      </c>
      <c r="W2834" s="156">
        <v>88557.975</v>
      </c>
      <c r="Y2834" s="156">
        <v>1.5499584E9</v>
      </c>
      <c r="Z2834" s="156">
        <v>91561.256</v>
      </c>
      <c r="AG2834" s="153">
        <f>IFERROR(__xludf.DUMMYFUNCTION("TO_DATE(INT((AH2834/(60*60*24))+""1/1/1970""))"),43914.0)</f>
        <v>43914</v>
      </c>
      <c r="AH2834" s="156">
        <v>1.585094225E9</v>
      </c>
      <c r="AI2834" s="156">
        <v>122056.7638</v>
      </c>
    </row>
    <row r="2835">
      <c r="A2835" s="152"/>
      <c r="B2835" s="152"/>
      <c r="M2835" s="13">
        <v>1.5849936E9</v>
      </c>
      <c r="N2835" s="13">
        <v>33323.7294</v>
      </c>
      <c r="P2835" s="152">
        <v>1.5690096E9</v>
      </c>
      <c r="Q2835" s="152">
        <v>172841.7587</v>
      </c>
      <c r="S2835" s="152">
        <v>1.59624E9</v>
      </c>
      <c r="T2835" s="152">
        <v>10135.9638</v>
      </c>
      <c r="V2835" s="152">
        <v>1.5549912E9</v>
      </c>
      <c r="W2835" s="152">
        <v>88776.7714</v>
      </c>
      <c r="Y2835" s="152">
        <v>1.549998E9</v>
      </c>
      <c r="Z2835" s="152">
        <v>91561.256</v>
      </c>
      <c r="AG2835" s="153">
        <f>IFERROR(__xludf.DUMMYFUNCTION("TO_DATE(INT((AH2835/(60*60*24))+""1/1/1970""))"),43915.0)</f>
        <v>43915</v>
      </c>
      <c r="AH2835" s="152">
        <v>1.585097272E9</v>
      </c>
      <c r="AI2835" s="152">
        <v>122056.7638</v>
      </c>
    </row>
    <row r="2836">
      <c r="A2836" s="152"/>
      <c r="B2836" s="152"/>
      <c r="M2836" s="13">
        <v>1.5850584E9</v>
      </c>
      <c r="N2836" s="13">
        <v>33237.6801</v>
      </c>
      <c r="P2836" s="156">
        <v>1.5690384E9</v>
      </c>
      <c r="Q2836" s="156">
        <v>171946.7708</v>
      </c>
      <c r="S2836" s="156">
        <v>1.5964128E9</v>
      </c>
      <c r="T2836" s="156">
        <v>10135.8717</v>
      </c>
      <c r="V2836" s="156">
        <v>1.5550236E9</v>
      </c>
      <c r="W2836" s="156">
        <v>89000.679</v>
      </c>
      <c r="Y2836" s="156">
        <v>1.5500124E9</v>
      </c>
      <c r="Z2836" s="156">
        <v>91561.256</v>
      </c>
      <c r="AG2836" s="153">
        <f>IFERROR(__xludf.DUMMYFUNCTION("TO_DATE(INT((AH2836/(60*60*24))+""1/1/1970""))"),43915.0)</f>
        <v>43915</v>
      </c>
      <c r="AH2836" s="156">
        <v>1.58511547E9</v>
      </c>
      <c r="AI2836" s="156">
        <v>122056.7638</v>
      </c>
    </row>
    <row r="2837">
      <c r="A2837" s="152"/>
      <c r="B2837" s="152"/>
      <c r="M2837" s="13">
        <v>1.58508E9</v>
      </c>
      <c r="N2837" s="13">
        <v>33237.6801</v>
      </c>
      <c r="P2837" s="152">
        <v>1.5692472E9</v>
      </c>
      <c r="Q2837" s="152">
        <v>171946.7708</v>
      </c>
      <c r="S2837" s="152">
        <v>1.5964632E9</v>
      </c>
      <c r="T2837" s="152">
        <v>10135.8717</v>
      </c>
      <c r="V2837" s="152">
        <v>1.5550308E9</v>
      </c>
      <c r="W2837" s="152">
        <v>89108.0745</v>
      </c>
      <c r="Y2837" s="152">
        <v>1.5500376E9</v>
      </c>
      <c r="Z2837" s="152">
        <v>92008.2104</v>
      </c>
      <c r="AG2837" s="153">
        <f>IFERROR(__xludf.DUMMYFUNCTION("TO_DATE(INT((AH2837/(60*60*24))+""1/1/1970""))"),43915.0)</f>
        <v>43915</v>
      </c>
      <c r="AH2837" s="152">
        <v>1.585131266E9</v>
      </c>
      <c r="AI2837" s="152">
        <v>122056.7638</v>
      </c>
    </row>
    <row r="2838">
      <c r="A2838" s="152"/>
      <c r="B2838" s="152"/>
      <c r="M2838" s="13">
        <v>1.5851448E9</v>
      </c>
      <c r="N2838" s="13">
        <v>33062.2266</v>
      </c>
      <c r="P2838" s="156">
        <v>1.5692688E9</v>
      </c>
      <c r="Q2838" s="156">
        <v>171946.7708</v>
      </c>
      <c r="S2838" s="156">
        <v>1.5964848E9</v>
      </c>
      <c r="T2838" s="156">
        <v>10135.8717</v>
      </c>
      <c r="V2838" s="156">
        <v>1.5550704E9</v>
      </c>
      <c r="W2838" s="156">
        <v>89092.8347</v>
      </c>
      <c r="Y2838" s="156">
        <v>1.5500772E9</v>
      </c>
      <c r="Z2838" s="156">
        <v>92008.2104</v>
      </c>
      <c r="AG2838" s="153">
        <f>IFERROR(__xludf.DUMMYFUNCTION("TO_DATE(INT((AH2838/(60*60*24))+""1/1/1970""))"),43915.0)</f>
        <v>43915</v>
      </c>
      <c r="AH2838" s="156">
        <v>1.585147064E9</v>
      </c>
      <c r="AI2838" s="156">
        <v>121146.1546</v>
      </c>
    </row>
    <row r="2839">
      <c r="A2839" s="152"/>
      <c r="B2839" s="152"/>
      <c r="M2839" s="13">
        <v>1.5851664E9</v>
      </c>
      <c r="N2839" s="13">
        <v>33062.2266</v>
      </c>
      <c r="P2839" s="152">
        <v>1.5692976E9</v>
      </c>
      <c r="Q2839" s="152">
        <v>172003.0597</v>
      </c>
      <c r="S2839" s="152">
        <v>1.5965496E9</v>
      </c>
      <c r="T2839" s="152">
        <v>10128.8277</v>
      </c>
      <c r="V2839" s="152">
        <v>1.5551028E9</v>
      </c>
      <c r="W2839" s="152">
        <v>89145.8961</v>
      </c>
      <c r="Y2839" s="152">
        <v>1.5500988E9</v>
      </c>
      <c r="Z2839" s="152">
        <v>92008.2104</v>
      </c>
      <c r="AG2839" s="153">
        <f>IFERROR(__xludf.DUMMYFUNCTION("TO_DATE(INT((AH2839/(60*60*24))+""1/1/1970""))"),43915.0)</f>
        <v>43915</v>
      </c>
      <c r="AH2839" s="152">
        <v>1.585162854E9</v>
      </c>
      <c r="AI2839" s="152">
        <v>121634.3168</v>
      </c>
    </row>
    <row r="2840">
      <c r="A2840" s="152"/>
      <c r="B2840" s="152"/>
      <c r="M2840" s="13">
        <v>1.5852312E9</v>
      </c>
      <c r="N2840" s="13">
        <v>33064.3237</v>
      </c>
      <c r="P2840" s="156">
        <v>1.5693372E9</v>
      </c>
      <c r="Q2840" s="156">
        <v>172003.0597</v>
      </c>
      <c r="S2840" s="156">
        <v>1.5965712E9</v>
      </c>
      <c r="T2840" s="156">
        <v>10128.8277</v>
      </c>
      <c r="V2840" s="156">
        <v>1.5552792E9</v>
      </c>
      <c r="W2840" s="156">
        <v>89120.6449</v>
      </c>
      <c r="Y2840" s="156">
        <v>1.5501168E9</v>
      </c>
      <c r="Z2840" s="156">
        <v>91448.7077</v>
      </c>
      <c r="AG2840" s="153">
        <f>IFERROR(__xludf.DUMMYFUNCTION("TO_DATE(INT((AH2840/(60*60*24))+""1/1/1970""))"),43915.0)</f>
        <v>43915</v>
      </c>
      <c r="AH2840" s="156">
        <v>1.585179001E9</v>
      </c>
      <c r="AI2840" s="156">
        <v>120004.3223</v>
      </c>
    </row>
    <row r="2841">
      <c r="A2841" s="152"/>
      <c r="B2841" s="152"/>
      <c r="M2841" s="13">
        <v>1.5852528E9</v>
      </c>
      <c r="N2841" s="13">
        <v>33064.3237</v>
      </c>
      <c r="P2841" s="152">
        <v>1.5693552E9</v>
      </c>
      <c r="Q2841" s="152">
        <v>172003.0597</v>
      </c>
      <c r="S2841" s="152">
        <v>1.596636E9</v>
      </c>
      <c r="T2841" s="152">
        <v>10152.8449</v>
      </c>
      <c r="V2841" s="152">
        <v>1.5552828E9</v>
      </c>
      <c r="W2841" s="152">
        <v>89111.7469</v>
      </c>
      <c r="Y2841" s="152">
        <v>1.5501564E9</v>
      </c>
      <c r="Z2841" s="152">
        <v>91448.7077</v>
      </c>
      <c r="AG2841" s="153">
        <f>IFERROR(__xludf.DUMMYFUNCTION("TO_DATE(INT((AH2841/(60*60*24))+""1/1/1970""))"),43915.0)</f>
        <v>43915</v>
      </c>
      <c r="AH2841" s="152">
        <v>1.585180503E9</v>
      </c>
      <c r="AI2841" s="152">
        <v>120004.3223</v>
      </c>
    </row>
    <row r="2842">
      <c r="A2842" s="152"/>
      <c r="B2842" s="152"/>
      <c r="M2842" s="13">
        <v>1.5853176E9</v>
      </c>
      <c r="N2842" s="13">
        <v>33302.0904</v>
      </c>
      <c r="P2842" s="156">
        <v>1.569384E9</v>
      </c>
      <c r="Q2842" s="156">
        <v>170626.8656</v>
      </c>
      <c r="S2842" s="156">
        <v>1.5966576E9</v>
      </c>
      <c r="T2842" s="156">
        <v>10152.8449</v>
      </c>
      <c r="V2842" s="156">
        <v>1.5553188E9</v>
      </c>
      <c r="W2842" s="156">
        <v>89046.6869</v>
      </c>
      <c r="Y2842" s="156">
        <v>1.5501852E9</v>
      </c>
      <c r="Z2842" s="156">
        <v>91448.7077</v>
      </c>
      <c r="AG2842" s="153">
        <f>IFERROR(__xludf.DUMMYFUNCTION("TO_DATE(INT((AH2842/(60*60*24))+""1/1/1970""))"),43916.0)</f>
        <v>43916</v>
      </c>
      <c r="AH2842" s="156">
        <v>1.5851952E9</v>
      </c>
      <c r="AI2842" s="156">
        <v>120004.3223</v>
      </c>
    </row>
    <row r="2843">
      <c r="A2843" s="152"/>
      <c r="B2843" s="152"/>
      <c r="M2843" s="13">
        <v>1.5853392E9</v>
      </c>
      <c r="N2843" s="13">
        <v>33302.0904</v>
      </c>
      <c r="P2843" s="152">
        <v>1.5694236E9</v>
      </c>
      <c r="Q2843" s="152">
        <v>170626.8656</v>
      </c>
      <c r="S2843" s="152">
        <v>1.5967224E9</v>
      </c>
      <c r="T2843" s="152">
        <v>10165.3175</v>
      </c>
      <c r="V2843" s="152">
        <v>1.5553584E9</v>
      </c>
      <c r="W2843" s="152">
        <v>89114.1018</v>
      </c>
      <c r="Y2843" s="152">
        <v>1.550196E9</v>
      </c>
      <c r="Z2843" s="152">
        <v>91692.8322</v>
      </c>
      <c r="AG2843" s="153">
        <f>IFERROR(__xludf.DUMMYFUNCTION("TO_DATE(INT((AH2843/(60*60*24))+""1/1/1970""))"),43916.0)</f>
        <v>43916</v>
      </c>
      <c r="AH2843" s="152">
        <v>1.585211138E9</v>
      </c>
      <c r="AI2843" s="152">
        <v>120004.3223</v>
      </c>
    </row>
    <row r="2844">
      <c r="A2844" s="152"/>
      <c r="B2844" s="152"/>
      <c r="M2844" s="13">
        <v>1.5853536E9</v>
      </c>
      <c r="N2844" s="13">
        <v>33549.3161</v>
      </c>
      <c r="P2844" s="156">
        <v>1.5694416E9</v>
      </c>
      <c r="Q2844" s="156">
        <v>170626.8656</v>
      </c>
      <c r="S2844" s="156">
        <v>1.596744E9</v>
      </c>
      <c r="T2844" s="156">
        <v>10165.3175</v>
      </c>
      <c r="V2844" s="156">
        <v>1.5553692E9</v>
      </c>
      <c r="W2844" s="156">
        <v>89130.3975</v>
      </c>
      <c r="Y2844" s="156">
        <v>1.5502356E9</v>
      </c>
      <c r="Z2844" s="156">
        <v>91692.8322</v>
      </c>
      <c r="AG2844" s="153">
        <f>IFERROR(__xludf.DUMMYFUNCTION("TO_DATE(INT((AH2844/(60*60*24))+""1/1/1970""))"),43916.0)</f>
        <v>43916</v>
      </c>
      <c r="AH2844" s="156">
        <v>1.585226955E9</v>
      </c>
      <c r="AI2844" s="156">
        <v>120004.3223</v>
      </c>
    </row>
    <row r="2845">
      <c r="A2845" s="152"/>
      <c r="B2845" s="152"/>
      <c r="M2845" s="13">
        <v>1.58544E9</v>
      </c>
      <c r="N2845" s="13">
        <v>33549.3161</v>
      </c>
      <c r="P2845" s="152">
        <v>1.5694704E9</v>
      </c>
      <c r="Q2845" s="152">
        <v>171628.7239</v>
      </c>
      <c r="S2845" s="152">
        <v>1.5968088E9</v>
      </c>
      <c r="T2845" s="152">
        <v>10163.4635</v>
      </c>
      <c r="V2845" s="152">
        <v>1.555398E9</v>
      </c>
      <c r="W2845" s="152">
        <v>89059.7533</v>
      </c>
      <c r="Y2845" s="152">
        <v>1.550268E9</v>
      </c>
      <c r="Z2845" s="152">
        <v>91692.8322</v>
      </c>
      <c r="AG2845" s="153">
        <f>IFERROR(__xludf.DUMMYFUNCTION("TO_DATE(INT((AH2845/(60*60*24))+""1/1/1970""))"),43916.0)</f>
        <v>43916</v>
      </c>
      <c r="AH2845" s="152">
        <v>1.585242757E9</v>
      </c>
      <c r="AI2845" s="152">
        <v>122925.024</v>
      </c>
    </row>
    <row r="2846">
      <c r="A2846" s="152"/>
      <c r="B2846" s="152"/>
      <c r="M2846" s="13">
        <v>1.5855264E9</v>
      </c>
      <c r="N2846" s="13">
        <v>33651.9128</v>
      </c>
      <c r="P2846" s="156">
        <v>1.56951E9</v>
      </c>
      <c r="Q2846" s="156">
        <v>171628.7239</v>
      </c>
      <c r="S2846" s="156">
        <v>1.5968304E9</v>
      </c>
      <c r="T2846" s="156">
        <v>10163.4635</v>
      </c>
      <c r="V2846" s="156">
        <v>1.5554376E9</v>
      </c>
      <c r="W2846" s="156">
        <v>89195.4326</v>
      </c>
      <c r="Y2846" s="156">
        <v>1.5502752E9</v>
      </c>
      <c r="Z2846" s="156">
        <v>91693.6419</v>
      </c>
      <c r="AG2846" s="153">
        <f>IFERROR(__xludf.DUMMYFUNCTION("TO_DATE(INT((AH2846/(60*60*24))+""1/1/1970""))"),43916.0)</f>
        <v>43916</v>
      </c>
      <c r="AH2846" s="156">
        <v>1.585258646E9</v>
      </c>
      <c r="AI2846" s="156">
        <v>124902.1723</v>
      </c>
    </row>
    <row r="2847">
      <c r="A2847" s="152"/>
      <c r="B2847" s="152"/>
      <c r="M2847" s="13">
        <v>1.5855768E9</v>
      </c>
      <c r="N2847" s="13">
        <v>33651.9128</v>
      </c>
      <c r="P2847" s="152">
        <v>1.569528E9</v>
      </c>
      <c r="Q2847" s="152">
        <v>171628.7239</v>
      </c>
      <c r="S2847" s="152">
        <v>1.5968448E9</v>
      </c>
      <c r="T2847" s="152">
        <v>10144.9645</v>
      </c>
      <c r="V2847" s="152">
        <v>1.5554556E9</v>
      </c>
      <c r="W2847" s="152">
        <v>89228.8954</v>
      </c>
      <c r="Y2847" s="152">
        <v>1.5504444E9</v>
      </c>
      <c r="Z2847" s="152">
        <v>91693.6419</v>
      </c>
      <c r="AG2847" s="153">
        <f>IFERROR(__xludf.DUMMYFUNCTION("TO_DATE(INT((AH2847/(60*60*24))+""1/1/1970""))"),43916.0)</f>
        <v>43916</v>
      </c>
      <c r="AH2847" s="152">
        <v>1.585267043E9</v>
      </c>
      <c r="AI2847" s="152">
        <v>124902.1723</v>
      </c>
    </row>
    <row r="2848">
      <c r="A2848" s="152"/>
      <c r="B2848" s="152"/>
      <c r="M2848" s="13">
        <v>1.5855984E9</v>
      </c>
      <c r="N2848" s="13">
        <v>33651.9128</v>
      </c>
      <c r="P2848" s="156">
        <v>1.5695568E9</v>
      </c>
      <c r="Q2848" s="156">
        <v>171283.3406</v>
      </c>
      <c r="S2848" s="156">
        <v>1.5970176E9</v>
      </c>
      <c r="T2848" s="156">
        <v>10143.0287</v>
      </c>
      <c r="V2848" s="156">
        <v>1.5554772E9</v>
      </c>
      <c r="W2848" s="156">
        <v>89131.0487</v>
      </c>
      <c r="Y2848" s="156">
        <v>1.550484E9</v>
      </c>
      <c r="Z2848" s="156">
        <v>91694.4516</v>
      </c>
      <c r="AG2848" s="153">
        <f>IFERROR(__xludf.DUMMYFUNCTION("TO_DATE(INT((AH2848/(60*60*24))+""1/1/1970""))"),43917.0)</f>
        <v>43917</v>
      </c>
      <c r="AH2848" s="156">
        <v>1.585274917E9</v>
      </c>
      <c r="AI2848" s="156">
        <v>124902.1723</v>
      </c>
    </row>
    <row r="2849">
      <c r="A2849" s="152"/>
      <c r="B2849" s="152"/>
      <c r="M2849" s="13">
        <v>1.5856632E9</v>
      </c>
      <c r="N2849" s="13">
        <v>33694.6293</v>
      </c>
      <c r="P2849" s="152">
        <v>1.5695964E9</v>
      </c>
      <c r="Q2849" s="152">
        <v>171283.3406</v>
      </c>
      <c r="S2849" s="152">
        <v>1.597068E9</v>
      </c>
      <c r="T2849" s="152">
        <v>10143.0287</v>
      </c>
      <c r="V2849" s="152">
        <v>1.5555168E9</v>
      </c>
      <c r="W2849" s="152">
        <v>89184.3229</v>
      </c>
      <c r="Y2849" s="152">
        <v>1.5505236E9</v>
      </c>
      <c r="Z2849" s="152">
        <v>91694.4516</v>
      </c>
      <c r="AG2849" s="153">
        <f>IFERROR(__xludf.DUMMYFUNCTION("TO_DATE(INT((AH2849/(60*60*24))+""1/1/1970""))"),43917.0)</f>
        <v>43917</v>
      </c>
      <c r="AH2849" s="152">
        <v>1.585290848E9</v>
      </c>
      <c r="AI2849" s="152">
        <v>124902.1723</v>
      </c>
    </row>
    <row r="2850">
      <c r="A2850" s="152"/>
      <c r="B2850" s="152"/>
      <c r="M2850" s="13">
        <v>1.5856848E9</v>
      </c>
      <c r="N2850" s="13">
        <v>33694.6293</v>
      </c>
      <c r="P2850" s="156">
        <v>1.5696144E9</v>
      </c>
      <c r="Q2850" s="156">
        <v>171283.3406</v>
      </c>
      <c r="S2850" s="156">
        <v>1.5970896E9</v>
      </c>
      <c r="T2850" s="156">
        <v>10143.0287</v>
      </c>
      <c r="V2850" s="156">
        <v>1.555542E9</v>
      </c>
      <c r="W2850" s="156">
        <v>89192.4894</v>
      </c>
      <c r="Y2850" s="156">
        <v>1.5505308E9</v>
      </c>
      <c r="Z2850" s="156">
        <v>91694.4516</v>
      </c>
      <c r="AG2850" s="153">
        <f>IFERROR(__xludf.DUMMYFUNCTION("TO_DATE(INT((AH2850/(60*60*24))+""1/1/1970""))"),43917.0)</f>
        <v>43917</v>
      </c>
      <c r="AH2850" s="156">
        <v>1.585306638E9</v>
      </c>
      <c r="AI2850" s="156">
        <v>124902.1723</v>
      </c>
    </row>
    <row r="2851">
      <c r="A2851" s="152"/>
      <c r="B2851" s="152"/>
      <c r="M2851" s="13">
        <v>1.5857496E9</v>
      </c>
      <c r="N2851" s="13">
        <v>33844.5708</v>
      </c>
      <c r="P2851" s="152">
        <v>1.5696432E9</v>
      </c>
      <c r="Q2851" s="152">
        <v>170354.9132</v>
      </c>
      <c r="S2851" s="152">
        <v>1.5971544E9</v>
      </c>
      <c r="T2851" s="152">
        <v>10138.2799</v>
      </c>
      <c r="V2851" s="152">
        <v>1.5555564E9</v>
      </c>
      <c r="W2851" s="152">
        <v>89185.5305</v>
      </c>
      <c r="Y2851" s="152">
        <v>1.5505632E9</v>
      </c>
      <c r="Z2851" s="152">
        <v>91829.2667</v>
      </c>
      <c r="AG2851" s="153">
        <f>IFERROR(__xludf.DUMMYFUNCTION("TO_DATE(INT((AH2851/(60*60*24))+""1/1/1970""))"),43917.0)</f>
        <v>43917</v>
      </c>
      <c r="AH2851" s="152">
        <v>1.58532246E9</v>
      </c>
      <c r="AI2851" s="152">
        <v>121633.2202</v>
      </c>
    </row>
    <row r="2852">
      <c r="A2852" s="152"/>
      <c r="B2852" s="152"/>
      <c r="M2852" s="13">
        <v>1.5857712E9</v>
      </c>
      <c r="N2852" s="13">
        <v>33844.5708</v>
      </c>
      <c r="P2852" s="156">
        <v>1.569852E9</v>
      </c>
      <c r="Q2852" s="156">
        <v>170354.9132</v>
      </c>
      <c r="S2852" s="156">
        <v>1.597176E9</v>
      </c>
      <c r="T2852" s="156">
        <v>10138.2799</v>
      </c>
      <c r="V2852" s="156">
        <v>1.555596E9</v>
      </c>
      <c r="W2852" s="156">
        <v>89337.0033</v>
      </c>
      <c r="Y2852" s="156">
        <v>1.5506028E9</v>
      </c>
      <c r="Z2852" s="156">
        <v>91829.2667</v>
      </c>
      <c r="AG2852" s="153">
        <f>IFERROR(__xludf.DUMMYFUNCTION("TO_DATE(INT((AH2852/(60*60*24))+""1/1/1970""))"),43917.0)</f>
        <v>43917</v>
      </c>
      <c r="AH2852" s="156">
        <v>1.585338273E9</v>
      </c>
      <c r="AI2852" s="156">
        <v>122375.8821</v>
      </c>
    </row>
    <row r="2853">
      <c r="A2853" s="152"/>
      <c r="B2853" s="152"/>
      <c r="M2853" s="13">
        <v>1.585836E9</v>
      </c>
      <c r="N2853" s="13">
        <v>33994.9223</v>
      </c>
      <c r="P2853" s="152">
        <v>1.5698736E9</v>
      </c>
      <c r="Q2853" s="152">
        <v>170354.9132</v>
      </c>
      <c r="S2853" s="152">
        <v>1.5972408E9</v>
      </c>
      <c r="T2853" s="152">
        <v>10144.7552</v>
      </c>
      <c r="V2853" s="152">
        <v>1.5556284E9</v>
      </c>
      <c r="W2853" s="152">
        <v>89438.5927</v>
      </c>
      <c r="Y2853" s="152">
        <v>1.5506172E9</v>
      </c>
      <c r="Z2853" s="152">
        <v>91829.2667</v>
      </c>
      <c r="AG2853" s="153">
        <f>IFERROR(__xludf.DUMMYFUNCTION("TO_DATE(INT((AH2853/(60*60*24))+""1/1/1970""))"),43917.0)</f>
        <v>43917</v>
      </c>
      <c r="AH2853" s="152">
        <v>1.585353525E9</v>
      </c>
      <c r="AI2853" s="152">
        <v>121082.3662</v>
      </c>
    </row>
    <row r="2854">
      <c r="A2854" s="152"/>
      <c r="B2854" s="152"/>
      <c r="M2854" s="13">
        <v>1.5858576E9</v>
      </c>
      <c r="N2854" s="13">
        <v>33994.9223</v>
      </c>
      <c r="P2854" s="156">
        <v>1.5699024E9</v>
      </c>
      <c r="Q2854" s="156">
        <v>171186.303</v>
      </c>
      <c r="S2854" s="156">
        <v>1.5972624E9</v>
      </c>
      <c r="T2854" s="156">
        <v>10144.7552</v>
      </c>
      <c r="V2854" s="156">
        <v>1.5556356E9</v>
      </c>
      <c r="W2854" s="156">
        <v>89411.9737</v>
      </c>
      <c r="Y2854" s="156">
        <v>1.5506424E9</v>
      </c>
      <c r="Z2854" s="156">
        <v>92057.6021</v>
      </c>
      <c r="AG2854" s="153">
        <f>IFERROR(__xludf.DUMMYFUNCTION("TO_DATE(INT((AH2854/(60*60*24))+""1/1/1970""))"),43918.0)</f>
        <v>43918</v>
      </c>
      <c r="AH2854" s="156">
        <v>1.585354129E9</v>
      </c>
      <c r="AI2854" s="156">
        <v>121082.3662</v>
      </c>
    </row>
    <row r="2855">
      <c r="A2855" s="152"/>
      <c r="B2855" s="152"/>
      <c r="M2855" s="13">
        <v>1.5859224E9</v>
      </c>
      <c r="N2855" s="13">
        <v>33777.1205</v>
      </c>
      <c r="P2855" s="152">
        <v>1.569942E9</v>
      </c>
      <c r="Q2855" s="152">
        <v>171186.303</v>
      </c>
      <c r="S2855" s="152">
        <v>1.5973272E9</v>
      </c>
      <c r="T2855" s="152">
        <v>10168.7134</v>
      </c>
      <c r="V2855" s="152">
        <v>1.5556752E9</v>
      </c>
      <c r="W2855" s="152">
        <v>89434.4074</v>
      </c>
      <c r="Y2855" s="152">
        <v>1.550682E9</v>
      </c>
      <c r="Z2855" s="152">
        <v>92057.6021</v>
      </c>
      <c r="AG2855" s="153">
        <f>IFERROR(__xludf.DUMMYFUNCTION("TO_DATE(INT((AH2855/(60*60*24))+""1/1/1970""))"),43918.0)</f>
        <v>43918</v>
      </c>
      <c r="AH2855" s="152">
        <v>1.585370061E9</v>
      </c>
      <c r="AI2855" s="152">
        <v>121082.3662</v>
      </c>
    </row>
    <row r="2856">
      <c r="A2856" s="152"/>
      <c r="B2856" s="152"/>
      <c r="M2856" s="13">
        <v>1.585944E9</v>
      </c>
      <c r="N2856" s="13">
        <v>33777.1205</v>
      </c>
      <c r="P2856" s="156">
        <v>1.56996E9</v>
      </c>
      <c r="Q2856" s="156">
        <v>171186.303</v>
      </c>
      <c r="S2856" s="156">
        <v>1.5973488E9</v>
      </c>
      <c r="T2856" s="156">
        <v>10168.7134</v>
      </c>
      <c r="V2856" s="156">
        <v>1.5557076E9</v>
      </c>
      <c r="W2856" s="156">
        <v>89401.4589</v>
      </c>
      <c r="Y2856" s="156">
        <v>1.5507036E9</v>
      </c>
      <c r="Z2856" s="156">
        <v>92057.6021</v>
      </c>
      <c r="AG2856" s="153">
        <f>IFERROR(__xludf.DUMMYFUNCTION("TO_DATE(INT((AH2856/(60*60*24))+""1/1/1970""))"),43918.0)</f>
        <v>43918</v>
      </c>
      <c r="AH2856" s="156">
        <v>1.585386041E9</v>
      </c>
      <c r="AI2856" s="156">
        <v>121082.3662</v>
      </c>
    </row>
    <row r="2857">
      <c r="A2857" s="152"/>
      <c r="B2857" s="152"/>
      <c r="M2857" s="13">
        <v>1.5859584E9</v>
      </c>
      <c r="N2857" s="13">
        <v>33825.7203</v>
      </c>
      <c r="P2857" s="152">
        <v>1.5699888E9</v>
      </c>
      <c r="Q2857" s="152">
        <v>169138.4454</v>
      </c>
      <c r="S2857" s="152">
        <v>1.5974136E9</v>
      </c>
      <c r="T2857" s="152">
        <v>10171.7078</v>
      </c>
      <c r="V2857" s="152">
        <v>1.555884E9</v>
      </c>
      <c r="W2857" s="152">
        <v>89425.5443</v>
      </c>
      <c r="Y2857" s="152">
        <v>1.5507216E9</v>
      </c>
      <c r="Z2857" s="152">
        <v>92108.6132</v>
      </c>
      <c r="AG2857" s="153">
        <f>IFERROR(__xludf.DUMMYFUNCTION("TO_DATE(INT((AH2857/(60*60*24))+""1/1/1970""))"),43918.0)</f>
        <v>43918</v>
      </c>
      <c r="AH2857" s="152">
        <v>1.58540187E9</v>
      </c>
      <c r="AI2857" s="152">
        <v>121082.3662</v>
      </c>
    </row>
    <row r="2858">
      <c r="A2858" s="152"/>
      <c r="B2858" s="152"/>
      <c r="M2858" s="13">
        <v>1.5860448E9</v>
      </c>
      <c r="N2858" s="13">
        <v>33825.7203</v>
      </c>
      <c r="P2858" s="156">
        <v>1.5700284E9</v>
      </c>
      <c r="Q2858" s="156">
        <v>169138.4454</v>
      </c>
      <c r="S2858" s="156">
        <v>1.5974352E9</v>
      </c>
      <c r="T2858" s="156">
        <v>10171.7078</v>
      </c>
      <c r="V2858" s="156">
        <v>1.5558876E9</v>
      </c>
      <c r="W2858" s="156">
        <v>89411.9096</v>
      </c>
      <c r="Y2858" s="156">
        <v>1.5507612E9</v>
      </c>
      <c r="Z2858" s="156">
        <v>92108.6132</v>
      </c>
      <c r="AG2858" s="153">
        <f>IFERROR(__xludf.DUMMYFUNCTION("TO_DATE(INT((AH2858/(60*60*24))+""1/1/1970""))"),43918.0)</f>
        <v>43918</v>
      </c>
      <c r="AH2858" s="156">
        <v>1.585417666E9</v>
      </c>
      <c r="AI2858" s="156">
        <v>121082.3662</v>
      </c>
    </row>
    <row r="2859">
      <c r="A2859" s="152"/>
      <c r="B2859" s="152"/>
      <c r="M2859" s="13">
        <v>1.5861312E9</v>
      </c>
      <c r="N2859" s="13">
        <v>33807.1945</v>
      </c>
      <c r="P2859" s="152">
        <v>1.5700464E9</v>
      </c>
      <c r="Q2859" s="152">
        <v>169138.4454</v>
      </c>
      <c r="S2859" s="152">
        <v>1.5974496E9</v>
      </c>
      <c r="T2859" s="152">
        <v>10169.5613</v>
      </c>
      <c r="V2859" s="152">
        <v>1.5559236E9</v>
      </c>
      <c r="W2859" s="152">
        <v>89386.3854</v>
      </c>
      <c r="Y2859" s="152">
        <v>1.55079E9</v>
      </c>
      <c r="Z2859" s="152">
        <v>92108.6132</v>
      </c>
      <c r="AG2859" s="153">
        <f>IFERROR(__xludf.DUMMYFUNCTION("TO_DATE(INT((AH2859/(60*60*24))+""1/1/1970""))"),43918.0)</f>
        <v>43918</v>
      </c>
      <c r="AH2859" s="152">
        <v>1.585433913E9</v>
      </c>
      <c r="AI2859" s="152">
        <v>121082.3662</v>
      </c>
    </row>
    <row r="2860">
      <c r="A2860" s="152"/>
      <c r="B2860" s="152"/>
      <c r="M2860" s="13">
        <v>1.5861816E9</v>
      </c>
      <c r="N2860" s="13">
        <v>33807.1945</v>
      </c>
      <c r="P2860" s="156">
        <v>1.5700752E9</v>
      </c>
      <c r="Q2860" s="156">
        <v>166149.8438</v>
      </c>
      <c r="S2860" s="156">
        <v>1.5976224E9</v>
      </c>
      <c r="T2860" s="156">
        <v>10173.5881</v>
      </c>
      <c r="V2860" s="156">
        <v>1.5559632E9</v>
      </c>
      <c r="W2860" s="156">
        <v>89296.4574</v>
      </c>
      <c r="Y2860" s="156">
        <v>1.5508008E9</v>
      </c>
      <c r="Z2860" s="156">
        <v>92057.1972</v>
      </c>
      <c r="AG2860" s="153">
        <f>IFERROR(__xludf.DUMMYFUNCTION("TO_DATE(INT((AH2860/(60*60*24))+""1/1/1970""))"),43918.0)</f>
        <v>43918</v>
      </c>
      <c r="AH2860" s="156">
        <v>1.585438605E9</v>
      </c>
      <c r="AI2860" s="156">
        <v>121082.3662</v>
      </c>
    </row>
    <row r="2861">
      <c r="A2861" s="152"/>
      <c r="B2861" s="152"/>
      <c r="M2861" s="13">
        <v>1.5862032E9</v>
      </c>
      <c r="N2861" s="13">
        <v>33807.1945</v>
      </c>
      <c r="P2861" s="152">
        <v>1.5701148E9</v>
      </c>
      <c r="Q2861" s="152">
        <v>166149.8438</v>
      </c>
      <c r="S2861" s="152">
        <v>1.5976728E9</v>
      </c>
      <c r="T2861" s="152">
        <v>10173.5881</v>
      </c>
      <c r="V2861" s="152">
        <v>1.555974E9</v>
      </c>
      <c r="W2861" s="152">
        <v>89303.0188</v>
      </c>
      <c r="Y2861" s="152">
        <v>1.5508404E9</v>
      </c>
      <c r="Z2861" s="152">
        <v>92057.1972</v>
      </c>
      <c r="AG2861" s="153">
        <f>IFERROR(__xludf.DUMMYFUNCTION("TO_DATE(INT((AH2861/(60*60*24))+""1/1/1970""))"),43919.0)</f>
        <v>43919</v>
      </c>
      <c r="AH2861" s="152">
        <v>1.58545032E9</v>
      </c>
      <c r="AI2861" s="152">
        <v>121082.3662</v>
      </c>
    </row>
    <row r="2862">
      <c r="A2862" s="152"/>
      <c r="B2862" s="152"/>
      <c r="M2862" s="13">
        <v>1.586268E9</v>
      </c>
      <c r="N2862" s="13">
        <v>33771.4821</v>
      </c>
      <c r="P2862" s="156">
        <v>1.5701328E9</v>
      </c>
      <c r="Q2862" s="156">
        <v>166149.8438</v>
      </c>
      <c r="S2862" s="156">
        <v>1.5976944E9</v>
      </c>
      <c r="T2862" s="156">
        <v>10173.5881</v>
      </c>
      <c r="V2862" s="156">
        <v>1.5560028E9</v>
      </c>
      <c r="W2862" s="156">
        <v>89294.655</v>
      </c>
      <c r="Y2862" s="156">
        <v>1.5508728E9</v>
      </c>
      <c r="Z2862" s="156">
        <v>92057.1972</v>
      </c>
      <c r="AG2862" s="153">
        <f>IFERROR(__xludf.DUMMYFUNCTION("TO_DATE(INT((AH2862/(60*60*24))+""1/1/1970""))"),43919.0)</f>
        <v>43919</v>
      </c>
      <c r="AH2862" s="156">
        <v>1.585468177E9</v>
      </c>
      <c r="AI2862" s="156">
        <v>121082.3662</v>
      </c>
    </row>
    <row r="2863">
      <c r="A2863" s="152"/>
      <c r="B2863" s="152"/>
      <c r="M2863" s="13">
        <v>1.5862896E9</v>
      </c>
      <c r="N2863" s="13">
        <v>33771.4821</v>
      </c>
      <c r="P2863" s="152">
        <v>1.5701616E9</v>
      </c>
      <c r="Q2863" s="152">
        <v>167498.9349</v>
      </c>
      <c r="S2863" s="152">
        <v>1.5977592E9</v>
      </c>
      <c r="T2863" s="152">
        <v>10179.1193</v>
      </c>
      <c r="V2863" s="152">
        <v>1.5560424E9</v>
      </c>
      <c r="W2863" s="152">
        <v>89313.3319</v>
      </c>
      <c r="Y2863" s="152">
        <v>1.55088E9</v>
      </c>
      <c r="Z2863" s="152">
        <v>92009.4249</v>
      </c>
      <c r="AG2863" s="153">
        <f>IFERROR(__xludf.DUMMYFUNCTION("TO_DATE(INT((AH2863/(60*60*24))+""1/1/1970""))"),43919.0)</f>
        <v>43919</v>
      </c>
      <c r="AH2863" s="152">
        <v>1.585484006E9</v>
      </c>
      <c r="AI2863" s="152">
        <v>121082.3662</v>
      </c>
    </row>
    <row r="2864">
      <c r="A2864" s="152"/>
      <c r="B2864" s="152"/>
      <c r="M2864" s="13">
        <v>1.5863544E9</v>
      </c>
      <c r="N2864" s="13">
        <v>33843.2383</v>
      </c>
      <c r="P2864" s="156">
        <v>1.5702012E9</v>
      </c>
      <c r="Q2864" s="156">
        <v>167498.9349</v>
      </c>
      <c r="S2864" s="156">
        <v>1.5977808E9</v>
      </c>
      <c r="T2864" s="156">
        <v>10179.1193</v>
      </c>
      <c r="V2864" s="156">
        <v>1.5560604E9</v>
      </c>
      <c r="W2864" s="156">
        <v>89277.9177</v>
      </c>
      <c r="Y2864" s="156">
        <v>1.5510492E9</v>
      </c>
      <c r="Z2864" s="156">
        <v>92009.4249</v>
      </c>
      <c r="AG2864" s="153">
        <f>IFERROR(__xludf.DUMMYFUNCTION("TO_DATE(INT((AH2864/(60*60*24))+""1/1/1970""))"),43919.0)</f>
        <v>43919</v>
      </c>
      <c r="AH2864" s="156">
        <v>1.585499896E9</v>
      </c>
      <c r="AI2864" s="156">
        <v>121082.3662</v>
      </c>
    </row>
    <row r="2865">
      <c r="A2865" s="152"/>
      <c r="B2865" s="152"/>
      <c r="M2865" s="13">
        <v>1.586376E9</v>
      </c>
      <c r="N2865" s="13">
        <v>33843.2383</v>
      </c>
      <c r="P2865" s="152">
        <v>1.5702192E9</v>
      </c>
      <c r="Q2865" s="152">
        <v>167498.9349</v>
      </c>
      <c r="S2865" s="152">
        <v>1.5978456E9</v>
      </c>
      <c r="T2865" s="152">
        <v>10183.6655</v>
      </c>
      <c r="V2865" s="152">
        <v>1.556082E9</v>
      </c>
      <c r="W2865" s="152">
        <v>89303.3365</v>
      </c>
      <c r="Y2865" s="152">
        <v>1.5510888E9</v>
      </c>
      <c r="Z2865" s="152">
        <v>92077.0349</v>
      </c>
      <c r="AG2865" s="153">
        <f>IFERROR(__xludf.DUMMYFUNCTION("TO_DATE(INT((AH2865/(60*60*24))+""1/1/1970""))"),43919.0)</f>
        <v>43919</v>
      </c>
      <c r="AH2865" s="152">
        <v>1.585515986E9</v>
      </c>
      <c r="AI2865" s="152">
        <v>121082.3662</v>
      </c>
    </row>
    <row r="2866">
      <c r="A2866" s="152"/>
      <c r="B2866" s="152"/>
      <c r="M2866" s="13">
        <v>1.5864408E9</v>
      </c>
      <c r="N2866" s="13">
        <v>33812.9066</v>
      </c>
      <c r="P2866" s="156">
        <v>1.570248E9</v>
      </c>
      <c r="Q2866" s="156">
        <v>169781.479</v>
      </c>
      <c r="S2866" s="156">
        <v>1.5978672E9</v>
      </c>
      <c r="T2866" s="156">
        <v>10183.6655</v>
      </c>
      <c r="V2866" s="156">
        <v>1.5561216E9</v>
      </c>
      <c r="W2866" s="156">
        <v>89468.6416</v>
      </c>
      <c r="Y2866" s="156">
        <v>1.5511284E9</v>
      </c>
      <c r="Z2866" s="156">
        <v>92077.0349</v>
      </c>
      <c r="AG2866" s="153">
        <f>IFERROR(__xludf.DUMMYFUNCTION("TO_DATE(INT((AH2866/(60*60*24))+""1/1/1970""))"),43919.0)</f>
        <v>43919</v>
      </c>
      <c r="AH2866" s="156">
        <v>1.585526068E9</v>
      </c>
      <c r="AI2866" s="156">
        <v>121082.3662</v>
      </c>
    </row>
    <row r="2867">
      <c r="A2867" s="152"/>
      <c r="B2867" s="152"/>
      <c r="M2867" s="13">
        <v>1.5864624E9</v>
      </c>
      <c r="N2867" s="13">
        <v>33812.9066</v>
      </c>
      <c r="P2867" s="152">
        <v>1.5704568E9</v>
      </c>
      <c r="Q2867" s="152">
        <v>169781.479</v>
      </c>
      <c r="S2867" s="152">
        <v>1.597932E9</v>
      </c>
      <c r="T2867" s="152">
        <v>10164.9318</v>
      </c>
      <c r="V2867" s="152">
        <v>1.5561468E9</v>
      </c>
      <c r="W2867" s="152">
        <v>89528.882</v>
      </c>
      <c r="Y2867" s="152">
        <v>1.5511356E9</v>
      </c>
      <c r="Z2867" s="152">
        <v>92077.0349</v>
      </c>
      <c r="AG2867" s="153">
        <f>IFERROR(__xludf.DUMMYFUNCTION("TO_DATE(INT((AH2867/(60*60*24))+""1/1/1970""))"),43920.0)</f>
        <v>43920</v>
      </c>
      <c r="AH2867" s="152">
        <v>1.585534133E9</v>
      </c>
      <c r="AI2867" s="152">
        <v>121082.3662</v>
      </c>
    </row>
    <row r="2868">
      <c r="A2868" s="152"/>
      <c r="B2868" s="152"/>
      <c r="M2868" s="13">
        <v>1.5864768E9</v>
      </c>
      <c r="N2868" s="13">
        <v>33744.4401</v>
      </c>
      <c r="P2868" s="156">
        <v>1.5704784E9</v>
      </c>
      <c r="Q2868" s="156">
        <v>169781.479</v>
      </c>
      <c r="S2868" s="156">
        <v>1.5979536E9</v>
      </c>
      <c r="T2868" s="156">
        <v>10164.9318</v>
      </c>
      <c r="V2868" s="156">
        <v>1.5561612E9</v>
      </c>
      <c r="W2868" s="156">
        <v>89532.7715</v>
      </c>
      <c r="Y2868" s="156">
        <v>1.551168E9</v>
      </c>
      <c r="Z2868" s="156">
        <v>92260.0271</v>
      </c>
      <c r="AG2868" s="153">
        <f>IFERROR(__xludf.DUMMYFUNCTION("TO_DATE(INT((AH2868/(60*60*24))+""1/1/1970""))"),43920.0)</f>
        <v>43920</v>
      </c>
      <c r="AH2868" s="156">
        <v>1.585550924E9</v>
      </c>
      <c r="AI2868" s="156">
        <v>121082.3662</v>
      </c>
    </row>
    <row r="2869">
      <c r="A2869" s="152"/>
      <c r="B2869" s="152"/>
      <c r="M2869" s="13">
        <v>1.5865632E9</v>
      </c>
      <c r="N2869" s="13">
        <v>33788.4578</v>
      </c>
      <c r="P2869" s="152">
        <v>1.5705072E9</v>
      </c>
      <c r="Q2869" s="152">
        <v>169042.9511</v>
      </c>
      <c r="S2869" s="152">
        <v>1.5980184E9</v>
      </c>
      <c r="T2869" s="152">
        <v>10169.4021</v>
      </c>
      <c r="V2869" s="152">
        <v>1.5562008E9</v>
      </c>
      <c r="W2869" s="152">
        <v>89610.2754</v>
      </c>
      <c r="Y2869" s="152">
        <v>1.5512076E9</v>
      </c>
      <c r="Z2869" s="152">
        <v>92260.0271</v>
      </c>
      <c r="AG2869" s="153">
        <f>IFERROR(__xludf.DUMMYFUNCTION("TO_DATE(INT((AH2869/(60*60*24))+""1/1/1970""))"),43920.0)</f>
        <v>43920</v>
      </c>
      <c r="AH2869" s="152">
        <v>1.585566716E9</v>
      </c>
      <c r="AI2869" s="152">
        <v>121082.3662</v>
      </c>
    </row>
    <row r="2870">
      <c r="A2870" s="152"/>
      <c r="B2870" s="152"/>
      <c r="M2870" s="13">
        <v>1.5866496E9</v>
      </c>
      <c r="N2870" s="13">
        <v>33788.4578</v>
      </c>
      <c r="P2870" s="156">
        <v>1.5705468E9</v>
      </c>
      <c r="Q2870" s="156">
        <v>169042.9511</v>
      </c>
      <c r="S2870" s="156">
        <v>1.59804E9</v>
      </c>
      <c r="T2870" s="156">
        <v>10169.4021</v>
      </c>
      <c r="V2870" s="156">
        <v>1.5562332E9</v>
      </c>
      <c r="W2870" s="156">
        <v>89631.2381</v>
      </c>
      <c r="Y2870" s="156">
        <v>1.551222E9</v>
      </c>
      <c r="Z2870" s="156">
        <v>92260.0271</v>
      </c>
      <c r="AG2870" s="153">
        <f>IFERROR(__xludf.DUMMYFUNCTION("TO_DATE(INT((AH2870/(60*60*24))+""1/1/1970""))"),43920.0)</f>
        <v>43920</v>
      </c>
      <c r="AH2870" s="156">
        <v>1.585582523E9</v>
      </c>
      <c r="AI2870" s="156">
        <v>125106.1793</v>
      </c>
    </row>
    <row r="2871">
      <c r="A2871" s="152"/>
      <c r="B2871" s="152"/>
      <c r="M2871" s="13">
        <v>1.586736E9</v>
      </c>
      <c r="N2871" s="13">
        <v>33844.3158</v>
      </c>
      <c r="P2871" s="152">
        <v>1.5705648E9</v>
      </c>
      <c r="Q2871" s="152">
        <v>169042.9511</v>
      </c>
      <c r="S2871" s="152">
        <v>1.5980544E9</v>
      </c>
      <c r="T2871" s="152">
        <v>10161.9858</v>
      </c>
      <c r="V2871" s="152">
        <v>1.5562404E9</v>
      </c>
      <c r="W2871" s="152">
        <v>89650.9048</v>
      </c>
      <c r="Y2871" s="152">
        <v>1.5512472E9</v>
      </c>
      <c r="Z2871" s="152">
        <v>92487.5528</v>
      </c>
      <c r="AG2871" s="153">
        <f>IFERROR(__xludf.DUMMYFUNCTION("TO_DATE(INT((AH2871/(60*60*24))+""1/1/1970""))"),43920.0)</f>
        <v>43920</v>
      </c>
      <c r="AH2871" s="152">
        <v>1.585598321E9</v>
      </c>
      <c r="AI2871" s="152">
        <v>124797.5371</v>
      </c>
    </row>
    <row r="2872">
      <c r="A2872" s="152"/>
      <c r="B2872" s="152"/>
      <c r="M2872" s="13">
        <v>1.5867864E9</v>
      </c>
      <c r="N2872" s="13">
        <v>33844.3158</v>
      </c>
      <c r="P2872" s="156">
        <v>1.5705936E9</v>
      </c>
      <c r="Q2872" s="156">
        <v>166431.0407</v>
      </c>
      <c r="S2872" s="156">
        <v>1.5982272E9</v>
      </c>
      <c r="T2872" s="156">
        <v>10161.7995</v>
      </c>
      <c r="V2872" s="156">
        <v>1.55628E9</v>
      </c>
      <c r="W2872" s="156">
        <v>89657.9428</v>
      </c>
      <c r="Y2872" s="156">
        <v>1.5512868E9</v>
      </c>
      <c r="Z2872" s="156">
        <v>92487.5528</v>
      </c>
      <c r="AG2872" s="153">
        <f>IFERROR(__xludf.DUMMYFUNCTION("TO_DATE(INT((AH2872/(60*60*24))+""1/1/1970""))"),43920.0)</f>
        <v>43920</v>
      </c>
      <c r="AH2872" s="156">
        <v>1.585612647E9</v>
      </c>
      <c r="AI2872" s="156">
        <v>125246.2524</v>
      </c>
    </row>
    <row r="2873">
      <c r="A2873" s="152"/>
      <c r="B2873" s="152"/>
      <c r="M2873" s="13">
        <v>1.586808E9</v>
      </c>
      <c r="N2873" s="13">
        <v>33844.3158</v>
      </c>
      <c r="P2873" s="152">
        <v>1.5706332E9</v>
      </c>
      <c r="Q2873" s="152">
        <v>166431.0407</v>
      </c>
      <c r="S2873" s="152">
        <v>1.5982776E9</v>
      </c>
      <c r="T2873" s="152">
        <v>10161.7995</v>
      </c>
      <c r="V2873" s="152">
        <v>1.5563124E9</v>
      </c>
      <c r="W2873" s="152">
        <v>89730.4539</v>
      </c>
      <c r="Y2873" s="152">
        <v>1.5513084E9</v>
      </c>
      <c r="Z2873" s="152">
        <v>92487.5528</v>
      </c>
      <c r="AG2873" s="153">
        <f>IFERROR(__xludf.DUMMYFUNCTION("TO_DATE(INT((AH2873/(60*60*24))+""1/1/1970""))"),43921.0)</f>
        <v>43921</v>
      </c>
      <c r="AH2873" s="152">
        <v>1.58561436E9</v>
      </c>
      <c r="AI2873" s="152">
        <v>125246.2524</v>
      </c>
    </row>
    <row r="2874">
      <c r="A2874" s="152"/>
      <c r="B2874" s="152"/>
      <c r="M2874" s="13">
        <v>1.5868728E9</v>
      </c>
      <c r="N2874" s="13">
        <v>34027.5741</v>
      </c>
      <c r="P2874" s="156">
        <v>1.5706512E9</v>
      </c>
      <c r="Q2874" s="156">
        <v>166431.0407</v>
      </c>
      <c r="S2874" s="156">
        <v>1.5982992E9</v>
      </c>
      <c r="T2874" s="156">
        <v>10161.7995</v>
      </c>
      <c r="V2874" s="156">
        <v>1.5564888E9</v>
      </c>
      <c r="W2874" s="156">
        <v>89723.6993</v>
      </c>
      <c r="Y2874" s="156">
        <v>1.5513264E9</v>
      </c>
      <c r="Z2874" s="156">
        <v>92379.8627</v>
      </c>
      <c r="AG2874" s="153">
        <f>IFERROR(__xludf.DUMMYFUNCTION("TO_DATE(INT((AH2874/(60*60*24))+""1/1/1970""))"),43921.0)</f>
        <v>43921</v>
      </c>
      <c r="AH2874" s="156">
        <v>1.58563084E9</v>
      </c>
      <c r="AI2874" s="156">
        <v>125246.2524</v>
      </c>
    </row>
    <row r="2875">
      <c r="A2875" s="152"/>
      <c r="B2875" s="152"/>
      <c r="M2875" s="13">
        <v>1.5868944E9</v>
      </c>
      <c r="N2875" s="13">
        <v>34027.5741</v>
      </c>
      <c r="P2875" s="152">
        <v>1.57068E9</v>
      </c>
      <c r="Q2875" s="152">
        <v>167994.8513</v>
      </c>
      <c r="S2875" s="152">
        <v>1.598364E9</v>
      </c>
      <c r="T2875" s="152">
        <v>10162.1743</v>
      </c>
      <c r="V2875" s="152">
        <v>1.5564924E9</v>
      </c>
      <c r="W2875" s="152">
        <v>89730.3012</v>
      </c>
      <c r="Y2875" s="152">
        <v>1.551366E9</v>
      </c>
      <c r="Z2875" s="152">
        <v>92379.8627</v>
      </c>
      <c r="AG2875" s="153">
        <f>IFERROR(__xludf.DUMMYFUNCTION("TO_DATE(INT((AH2875/(60*60*24))+""1/1/1970""))"),43921.0)</f>
        <v>43921</v>
      </c>
      <c r="AH2875" s="152">
        <v>1.585646632E9</v>
      </c>
      <c r="AI2875" s="152">
        <v>125246.2524</v>
      </c>
    </row>
    <row r="2876">
      <c r="A2876" s="152"/>
      <c r="B2876" s="152"/>
      <c r="M2876" s="13">
        <v>1.5869592E9</v>
      </c>
      <c r="N2876" s="13">
        <v>34167.387</v>
      </c>
      <c r="P2876" s="156">
        <v>1.5707196E9</v>
      </c>
      <c r="Q2876" s="156">
        <v>167994.8513</v>
      </c>
      <c r="S2876" s="156">
        <v>1.5983856E9</v>
      </c>
      <c r="T2876" s="156">
        <v>10162.1743</v>
      </c>
      <c r="V2876" s="156">
        <v>1.5565284E9</v>
      </c>
      <c r="W2876" s="156">
        <v>89763.7821</v>
      </c>
      <c r="Y2876" s="156">
        <v>1.5513948E9</v>
      </c>
      <c r="Z2876" s="156">
        <v>92379.8627</v>
      </c>
      <c r="AG2876" s="153">
        <f>IFERROR(__xludf.DUMMYFUNCTION("TO_DATE(INT((AH2876/(60*60*24))+""1/1/1970""))"),43921.0)</f>
        <v>43921</v>
      </c>
      <c r="AH2876" s="156">
        <v>1.585662436E9</v>
      </c>
      <c r="AI2876" s="156">
        <v>125246.2524</v>
      </c>
    </row>
    <row r="2877">
      <c r="A2877" s="152"/>
      <c r="B2877" s="152"/>
      <c r="M2877" s="13">
        <v>1.5869808E9</v>
      </c>
      <c r="N2877" s="13">
        <v>34167.387</v>
      </c>
      <c r="P2877" s="152">
        <v>1.5707376E9</v>
      </c>
      <c r="Q2877" s="152">
        <v>167994.8513</v>
      </c>
      <c r="S2877" s="152">
        <v>1.5984504E9</v>
      </c>
      <c r="T2877" s="152">
        <v>10176.6692</v>
      </c>
      <c r="V2877" s="152">
        <v>1.556568E9</v>
      </c>
      <c r="W2877" s="152">
        <v>89807.6147</v>
      </c>
      <c r="Y2877" s="152">
        <v>1.5514056E9</v>
      </c>
      <c r="Z2877" s="152">
        <v>92326.0176</v>
      </c>
      <c r="AG2877" s="153">
        <f>IFERROR(__xludf.DUMMYFUNCTION("TO_DATE(INT((AH2877/(60*60*24))+""1/1/1970""))"),43921.0)</f>
        <v>43921</v>
      </c>
      <c r="AH2877" s="152">
        <v>1.58567826E9</v>
      </c>
      <c r="AI2877" s="152">
        <v>126270.6548</v>
      </c>
    </row>
    <row r="2878">
      <c r="A2878" s="152"/>
      <c r="B2878" s="152"/>
      <c r="M2878" s="13">
        <v>1.5870456E9</v>
      </c>
      <c r="N2878" s="13">
        <v>34187.6406</v>
      </c>
      <c r="P2878" s="156">
        <v>1.5707664E9</v>
      </c>
      <c r="Q2878" s="156">
        <v>169146.0601</v>
      </c>
      <c r="S2878" s="156">
        <v>1.598472E9</v>
      </c>
      <c r="T2878" s="156">
        <v>10176.6692</v>
      </c>
      <c r="V2878" s="156">
        <v>1.5565788E9</v>
      </c>
      <c r="W2878" s="156">
        <v>89789.4261</v>
      </c>
      <c r="Y2878" s="156">
        <v>1.5514452E9</v>
      </c>
      <c r="Z2878" s="156">
        <v>92326.0176</v>
      </c>
      <c r="AG2878" s="153">
        <f>IFERROR(__xludf.DUMMYFUNCTION("TO_DATE(INT((AH2878/(60*60*24))+""1/1/1970""))"),43921.0)</f>
        <v>43921</v>
      </c>
      <c r="AH2878" s="156">
        <v>1.585694212E9</v>
      </c>
      <c r="AI2878" s="156">
        <v>124944.3547</v>
      </c>
    </row>
    <row r="2879">
      <c r="A2879" s="152"/>
      <c r="B2879" s="152"/>
      <c r="M2879" s="13">
        <v>1.5870672E9</v>
      </c>
      <c r="N2879" s="13">
        <v>34187.6406</v>
      </c>
      <c r="P2879" s="152">
        <v>1.570806E9</v>
      </c>
      <c r="Q2879" s="152">
        <v>169146.0601</v>
      </c>
      <c r="S2879" s="152">
        <v>1.5985368E9</v>
      </c>
      <c r="T2879" s="152">
        <v>10177.4601</v>
      </c>
      <c r="V2879" s="152">
        <v>1.5566076E9</v>
      </c>
      <c r="W2879" s="152">
        <v>89682.344</v>
      </c>
      <c r="Y2879" s="152">
        <v>1.5514776E9</v>
      </c>
      <c r="Z2879" s="152">
        <v>92326.0176</v>
      </c>
      <c r="AG2879" s="153">
        <f>IFERROR(__xludf.DUMMYFUNCTION("TO_DATE(INT((AH2879/(60*60*24))+""1/1/1970""))"),43921.0)</f>
        <v>43921</v>
      </c>
      <c r="AH2879" s="152">
        <v>1.58569879E9</v>
      </c>
      <c r="AI2879" s="152">
        <v>124944.3547</v>
      </c>
    </row>
    <row r="2880">
      <c r="A2880" s="152"/>
      <c r="B2880" s="152"/>
      <c r="M2880" s="13">
        <v>1.587132E9</v>
      </c>
      <c r="N2880" s="13">
        <v>34160.1919</v>
      </c>
      <c r="P2880" s="156">
        <v>1.570824E9</v>
      </c>
      <c r="Q2880" s="156">
        <v>169146.0601</v>
      </c>
      <c r="S2880" s="156">
        <v>1.5985584E9</v>
      </c>
      <c r="T2880" s="156">
        <v>10177.4601</v>
      </c>
      <c r="V2880" s="156">
        <v>1.5566472E9</v>
      </c>
      <c r="W2880" s="156">
        <v>89840.7628</v>
      </c>
      <c r="Y2880" s="156">
        <v>1.5514848E9</v>
      </c>
      <c r="Z2880" s="156">
        <v>92258.0028</v>
      </c>
      <c r="AG2880" s="153">
        <f>IFERROR(__xludf.DUMMYFUNCTION("TO_DATE(INT((AH2880/(60*60*24))+""1/1/1970""))"),43922.0)</f>
        <v>43922</v>
      </c>
      <c r="AH2880" s="156">
        <v>1.585710031E9</v>
      </c>
      <c r="AI2880" s="156">
        <v>124944.3547</v>
      </c>
    </row>
    <row r="2881">
      <c r="A2881" s="152"/>
      <c r="B2881" s="152"/>
      <c r="M2881" s="13">
        <v>1.5871536E9</v>
      </c>
      <c r="N2881" s="13">
        <v>34160.1919</v>
      </c>
      <c r="P2881" s="152">
        <v>1.5708528E9</v>
      </c>
      <c r="Q2881" s="152">
        <v>170874.4381</v>
      </c>
      <c r="S2881" s="152">
        <v>1.5986232E9</v>
      </c>
      <c r="T2881" s="152">
        <v>10187.8952</v>
      </c>
      <c r="V2881" s="152">
        <v>1.5566652E9</v>
      </c>
      <c r="W2881" s="152">
        <v>89808.9439</v>
      </c>
      <c r="Y2881" s="152">
        <v>1.551654E9</v>
      </c>
      <c r="Z2881" s="152">
        <v>92258.0028</v>
      </c>
      <c r="AG2881" s="153">
        <f>IFERROR(__xludf.DUMMYFUNCTION("TO_DATE(INT((AH2881/(60*60*24))+""1/1/1970""))"),43922.0)</f>
        <v>43922</v>
      </c>
      <c r="AH2881" s="152">
        <v>1.585726227E9</v>
      </c>
      <c r="AI2881" s="152">
        <v>124944.3547</v>
      </c>
    </row>
    <row r="2882">
      <c r="A2882" s="152"/>
      <c r="B2882" s="152"/>
      <c r="M2882" s="13">
        <v>1.587168E9</v>
      </c>
      <c r="N2882" s="13">
        <v>34234.2774</v>
      </c>
      <c r="P2882" s="156">
        <v>1.5710616E9</v>
      </c>
      <c r="Q2882" s="156">
        <v>170874.4381</v>
      </c>
      <c r="S2882" s="156">
        <v>1.5986448E9</v>
      </c>
      <c r="T2882" s="156">
        <v>10187.8952</v>
      </c>
      <c r="V2882" s="156">
        <v>1.5566868E9</v>
      </c>
      <c r="W2882" s="156">
        <v>89868.4032</v>
      </c>
      <c r="Y2882" s="156">
        <v>1.5516936E9</v>
      </c>
      <c r="Z2882" s="156">
        <v>92341.8068</v>
      </c>
      <c r="AG2882" s="153">
        <f>IFERROR(__xludf.DUMMYFUNCTION("TO_DATE(INT((AH2882/(60*60*24))+""1/1/1970""))"),43922.0)</f>
        <v>43922</v>
      </c>
      <c r="AH2882" s="156">
        <v>1.585742019E9</v>
      </c>
      <c r="AI2882" s="156">
        <v>124944.3547</v>
      </c>
    </row>
    <row r="2883">
      <c r="A2883" s="152"/>
      <c r="B2883" s="152"/>
      <c r="M2883" s="13">
        <v>1.5872544E9</v>
      </c>
      <c r="N2883" s="13">
        <v>34234.2774</v>
      </c>
      <c r="P2883" s="152">
        <v>1.5710832E9</v>
      </c>
      <c r="Q2883" s="152">
        <v>170874.4381</v>
      </c>
      <c r="S2883" s="152">
        <v>1.5986592E9</v>
      </c>
      <c r="T2883" s="152">
        <v>10195.0701</v>
      </c>
      <c r="V2883" s="152">
        <v>1.5567264E9</v>
      </c>
      <c r="W2883" s="152">
        <v>89808.8848</v>
      </c>
      <c r="Y2883" s="152">
        <v>1.5517332E9</v>
      </c>
      <c r="Z2883" s="152">
        <v>92341.8068</v>
      </c>
      <c r="AG2883" s="153">
        <f>IFERROR(__xludf.DUMMYFUNCTION("TO_DATE(INT((AH2883/(60*60*24))+""1/1/1970""))"),43922.0)</f>
        <v>43922</v>
      </c>
      <c r="AH2883" s="152">
        <v>1.585757816E9</v>
      </c>
      <c r="AI2883" s="152">
        <v>123068.6481</v>
      </c>
    </row>
    <row r="2884">
      <c r="A2884" s="152"/>
      <c r="B2884" s="152"/>
      <c r="M2884" s="13">
        <v>1.5873408E9</v>
      </c>
      <c r="N2884" s="13">
        <v>34180.3648</v>
      </c>
      <c r="P2884" s="156">
        <v>1.571112E9</v>
      </c>
      <c r="Q2884" s="156">
        <v>170720.9679</v>
      </c>
      <c r="S2884" s="156">
        <v>1.598832E9</v>
      </c>
      <c r="T2884" s="156">
        <v>10200.2046</v>
      </c>
      <c r="V2884" s="156">
        <v>1.5567516E9</v>
      </c>
      <c r="W2884" s="156">
        <v>89690.658</v>
      </c>
      <c r="Y2884" s="156">
        <v>1.5517404E9</v>
      </c>
      <c r="Z2884" s="156">
        <v>92341.8068</v>
      </c>
      <c r="AG2884" s="153">
        <f>IFERROR(__xludf.DUMMYFUNCTION("TO_DATE(INT((AH2884/(60*60*24))+""1/1/1970""))"),43922.0)</f>
        <v>43922</v>
      </c>
      <c r="AH2884" s="156">
        <v>1.585773608E9</v>
      </c>
      <c r="AI2884" s="156">
        <v>122332.7795</v>
      </c>
    </row>
    <row r="2885">
      <c r="A2885" s="152"/>
      <c r="B2885" s="152"/>
      <c r="M2885" s="13">
        <v>1.5873912E9</v>
      </c>
      <c r="N2885" s="13">
        <v>34180.3648</v>
      </c>
      <c r="P2885" s="152">
        <v>1.5711516E9</v>
      </c>
      <c r="Q2885" s="152">
        <v>170720.9679</v>
      </c>
      <c r="S2885" s="152">
        <v>1.5988824E9</v>
      </c>
      <c r="T2885" s="152">
        <v>10200.2046</v>
      </c>
      <c r="V2885" s="152">
        <v>1.556766E9</v>
      </c>
      <c r="W2885" s="152">
        <v>89717.3928</v>
      </c>
      <c r="Y2885" s="152">
        <v>1.5517728E9</v>
      </c>
      <c r="Z2885" s="152">
        <v>92028.8577</v>
      </c>
      <c r="AG2885" s="153">
        <f>IFERROR(__xludf.DUMMYFUNCTION("TO_DATE(INT((AH2885/(60*60*24))+""1/1/1970""))"),43922.0)</f>
        <v>43922</v>
      </c>
      <c r="AH2885" s="152">
        <v>1.58578552E9</v>
      </c>
      <c r="AI2885" s="152">
        <v>122332.7795</v>
      </c>
    </row>
    <row r="2886">
      <c r="A2886" s="152"/>
      <c r="B2886" s="152"/>
      <c r="M2886" s="13">
        <v>1.5874128E9</v>
      </c>
      <c r="N2886" s="13">
        <v>34180.3648</v>
      </c>
      <c r="P2886" s="156">
        <v>1.5711696E9</v>
      </c>
      <c r="Q2886" s="156">
        <v>170720.9679</v>
      </c>
      <c r="S2886" s="156">
        <v>1.598904E9</v>
      </c>
      <c r="T2886" s="156">
        <v>10200.2046</v>
      </c>
      <c r="V2886" s="156">
        <v>1.5568056E9</v>
      </c>
      <c r="W2886" s="156">
        <v>89591.8628</v>
      </c>
      <c r="Y2886" s="156">
        <v>1.5518124E9</v>
      </c>
      <c r="Z2886" s="156">
        <v>92028.8577</v>
      </c>
      <c r="AG2886" s="153">
        <f>IFERROR(__xludf.DUMMYFUNCTION("TO_DATE(INT((AH2886/(60*60*24))+""1/1/1970""))"),43923.0)</f>
        <v>43923</v>
      </c>
      <c r="AH2886" s="156">
        <v>1.585790362E9</v>
      </c>
      <c r="AI2886" s="156">
        <v>122332.7795</v>
      </c>
    </row>
    <row r="2887">
      <c r="A2887" s="152"/>
      <c r="B2887" s="152"/>
      <c r="M2887" s="13">
        <v>1.5874776E9</v>
      </c>
      <c r="N2887" s="13">
        <v>34226.8715</v>
      </c>
      <c r="P2887" s="152">
        <v>1.5711984E9</v>
      </c>
      <c r="Q2887" s="152">
        <v>172388.8321</v>
      </c>
      <c r="S2887" s="152">
        <v>1.5989688E9</v>
      </c>
      <c r="T2887" s="152">
        <v>10210.242</v>
      </c>
      <c r="V2887" s="152">
        <v>1.556838E9</v>
      </c>
      <c r="W2887" s="152">
        <v>89572.2131</v>
      </c>
      <c r="Y2887" s="152">
        <v>1.5518268E9</v>
      </c>
      <c r="Z2887" s="152">
        <v>92028.8577</v>
      </c>
      <c r="AG2887" s="153">
        <f>IFERROR(__xludf.DUMMYFUNCTION("TO_DATE(INT((AH2887/(60*60*24))+""1/1/1970""))"),43923.0)</f>
        <v>43923</v>
      </c>
      <c r="AH2887" s="152">
        <v>1.58580623E9</v>
      </c>
      <c r="AI2887" s="152">
        <v>122332.7795</v>
      </c>
    </row>
    <row r="2888">
      <c r="A2888" s="152"/>
      <c r="B2888" s="152"/>
      <c r="M2888" s="13">
        <v>1.5874992E9</v>
      </c>
      <c r="N2888" s="13">
        <v>34226.8715</v>
      </c>
      <c r="P2888" s="156">
        <v>1.571238E9</v>
      </c>
      <c r="Q2888" s="156">
        <v>172388.8321</v>
      </c>
      <c r="S2888" s="156">
        <v>1.5989904E9</v>
      </c>
      <c r="T2888" s="156">
        <v>10210.242</v>
      </c>
      <c r="V2888" s="156">
        <v>1.5568452E9</v>
      </c>
      <c r="W2888" s="156">
        <v>89559.8087</v>
      </c>
      <c r="Y2888" s="156">
        <v>1.551852E9</v>
      </c>
      <c r="Z2888" s="156">
        <v>91782.7089</v>
      </c>
      <c r="AG2888" s="153">
        <f>IFERROR(__xludf.DUMMYFUNCTION("TO_DATE(INT((AH2888/(60*60*24))+""1/1/1970""))"),43923.0)</f>
        <v>43923</v>
      </c>
      <c r="AH2888" s="156">
        <v>1.585822064E9</v>
      </c>
      <c r="AI2888" s="156">
        <v>122332.7795</v>
      </c>
    </row>
    <row r="2889">
      <c r="A2889" s="152"/>
      <c r="B2889" s="152"/>
      <c r="M2889" s="13">
        <v>1.587564E9</v>
      </c>
      <c r="N2889" s="13">
        <v>34261.1462</v>
      </c>
      <c r="P2889" s="152">
        <v>1.571256E9</v>
      </c>
      <c r="Q2889" s="152">
        <v>172388.8321</v>
      </c>
      <c r="S2889" s="152">
        <v>1.5990552E9</v>
      </c>
      <c r="T2889" s="152">
        <v>10198.1611</v>
      </c>
      <c r="V2889" s="152">
        <v>1.5568848E9</v>
      </c>
      <c r="W2889" s="152">
        <v>89517.5165</v>
      </c>
      <c r="Y2889" s="152">
        <v>1.5518916E9</v>
      </c>
      <c r="Z2889" s="152">
        <v>91782.7089</v>
      </c>
      <c r="AG2889" s="153">
        <f>IFERROR(__xludf.DUMMYFUNCTION("TO_DATE(INT((AH2889/(60*60*24))+""1/1/1970""))"),43923.0)</f>
        <v>43923</v>
      </c>
      <c r="AH2889" s="152">
        <v>1.58583786E9</v>
      </c>
      <c r="AI2889" s="152">
        <v>122473.4859</v>
      </c>
    </row>
    <row r="2890">
      <c r="A2890" s="152"/>
      <c r="B2890" s="152"/>
      <c r="M2890" s="13">
        <v>1.5875856E9</v>
      </c>
      <c r="N2890" s="13">
        <v>34261.1462</v>
      </c>
      <c r="P2890" s="156">
        <v>1.5712848E9</v>
      </c>
      <c r="Q2890" s="156">
        <v>172102.4505</v>
      </c>
      <c r="S2890" s="156">
        <v>1.5990768E9</v>
      </c>
      <c r="T2890" s="156">
        <v>10198.1611</v>
      </c>
      <c r="V2890" s="156">
        <v>1.5569172E9</v>
      </c>
      <c r="W2890" s="156">
        <v>89831.6681</v>
      </c>
      <c r="Y2890" s="156">
        <v>1.5519132E9</v>
      </c>
      <c r="Z2890" s="156">
        <v>91782.7089</v>
      </c>
      <c r="AG2890" s="153">
        <f>IFERROR(__xludf.DUMMYFUNCTION("TO_DATE(INT((AH2890/(60*60*24))+""1/1/1970""))"),43923.0)</f>
        <v>43923</v>
      </c>
      <c r="AH2890" s="156">
        <v>1.5858537E9</v>
      </c>
      <c r="AI2890" s="156">
        <v>122511.3144</v>
      </c>
    </row>
    <row r="2891">
      <c r="A2891" s="152"/>
      <c r="B2891" s="152"/>
      <c r="M2891" s="13">
        <v>1.5876504E9</v>
      </c>
      <c r="N2891" s="13">
        <v>34249.3145</v>
      </c>
      <c r="P2891" s="152">
        <v>1.5713244E9</v>
      </c>
      <c r="Q2891" s="152">
        <v>172102.4505</v>
      </c>
      <c r="S2891" s="152">
        <v>1.5991416E9</v>
      </c>
      <c r="T2891" s="152">
        <v>10188.8909</v>
      </c>
      <c r="V2891" s="152">
        <v>1.5570936E9</v>
      </c>
      <c r="W2891" s="152">
        <v>89613.9372</v>
      </c>
      <c r="Y2891" s="152">
        <v>1.5519312E9</v>
      </c>
      <c r="Z2891" s="152">
        <v>91840.1976</v>
      </c>
      <c r="AG2891" s="153">
        <f>IFERROR(__xludf.DUMMYFUNCTION("TO_DATE(INT((AH2891/(60*60*24))+""1/1/1970""))"),43923.0)</f>
        <v>43923</v>
      </c>
      <c r="AH2891" s="152">
        <v>1.585869604E9</v>
      </c>
      <c r="AI2891" s="152">
        <v>123741.9847</v>
      </c>
    </row>
    <row r="2892">
      <c r="A2892" s="152"/>
      <c r="B2892" s="152"/>
      <c r="M2892" s="13">
        <v>1.587672E9</v>
      </c>
      <c r="N2892" s="13">
        <v>34249.3145</v>
      </c>
      <c r="P2892" s="156">
        <v>1.5713424E9</v>
      </c>
      <c r="Q2892" s="156">
        <v>172102.4505</v>
      </c>
      <c r="S2892" s="156">
        <v>1.5991632E9</v>
      </c>
      <c r="T2892" s="156">
        <v>10188.8909</v>
      </c>
      <c r="V2892" s="156">
        <v>1.5570972E9</v>
      </c>
      <c r="W2892" s="156">
        <v>89614.89</v>
      </c>
      <c r="Y2892" s="156">
        <v>1.5519708E9</v>
      </c>
      <c r="Z2892" s="156">
        <v>91840.1976</v>
      </c>
      <c r="AG2892" s="153">
        <f>IFERROR(__xludf.DUMMYFUNCTION("TO_DATE(INT((AH2892/(60*60*24))+""1/1/1970""))"),43923.0)</f>
        <v>43923</v>
      </c>
      <c r="AH2892" s="156">
        <v>1.585871726E9</v>
      </c>
      <c r="AI2892" s="156">
        <v>123741.9847</v>
      </c>
    </row>
    <row r="2893">
      <c r="A2893" s="152"/>
      <c r="B2893" s="152"/>
      <c r="M2893" s="13">
        <v>1.5877368E9</v>
      </c>
      <c r="N2893" s="13">
        <v>34248.5308</v>
      </c>
      <c r="P2893" s="152">
        <v>1.5713712E9</v>
      </c>
      <c r="Q2893" s="152">
        <v>172585.366</v>
      </c>
      <c r="S2893" s="152">
        <v>1.599228E9</v>
      </c>
      <c r="T2893" s="152">
        <v>10175.2549</v>
      </c>
      <c r="V2893" s="152">
        <v>1.5571332E9</v>
      </c>
      <c r="W2893" s="152">
        <v>89477.3558</v>
      </c>
      <c r="Y2893" s="152">
        <v>1.5519996E9</v>
      </c>
      <c r="Z2893" s="152">
        <v>91840.1976</v>
      </c>
      <c r="AG2893" s="153">
        <f>IFERROR(__xludf.DUMMYFUNCTION("TO_DATE(INT((AH2893/(60*60*24))+""1/1/1970""))"),43924.0)</f>
        <v>43924</v>
      </c>
      <c r="AH2893" s="152">
        <v>1.585886205E9</v>
      </c>
      <c r="AI2893" s="152">
        <v>123741.9847</v>
      </c>
    </row>
    <row r="2894">
      <c r="A2894" s="152"/>
      <c r="B2894" s="152"/>
      <c r="M2894" s="13">
        <v>1.5877584E9</v>
      </c>
      <c r="N2894" s="13">
        <v>34248.5308</v>
      </c>
      <c r="P2894" s="156">
        <v>1.5714108E9</v>
      </c>
      <c r="Q2894" s="156">
        <v>172585.366</v>
      </c>
      <c r="S2894" s="156">
        <v>1.5992496E9</v>
      </c>
      <c r="T2894" s="156">
        <v>10175.2549</v>
      </c>
      <c r="V2894" s="156">
        <v>1.5571728E9</v>
      </c>
      <c r="W2894" s="156">
        <v>89733.635</v>
      </c>
      <c r="Y2894" s="156">
        <v>1.5520104E9</v>
      </c>
      <c r="Z2894" s="156">
        <v>90909.0426</v>
      </c>
      <c r="AG2894" s="153">
        <f>IFERROR(__xludf.DUMMYFUNCTION("TO_DATE(INT((AH2894/(60*60*24))+""1/1/1970""))"),43924.0)</f>
        <v>43924</v>
      </c>
      <c r="AH2894" s="156">
        <v>1.58590227E9</v>
      </c>
      <c r="AI2894" s="156">
        <v>123741.9847</v>
      </c>
    </row>
    <row r="2895">
      <c r="A2895" s="152"/>
      <c r="B2895" s="152"/>
      <c r="M2895" s="13">
        <v>1.5877728E9</v>
      </c>
      <c r="N2895" s="13">
        <v>34290.2089</v>
      </c>
      <c r="P2895" s="152">
        <v>1.5714288E9</v>
      </c>
      <c r="Q2895" s="152">
        <v>172585.366</v>
      </c>
      <c r="S2895" s="152">
        <v>1.599264E9</v>
      </c>
      <c r="T2895" s="152">
        <v>10182.7122</v>
      </c>
      <c r="V2895" s="152">
        <v>1.5571836E9</v>
      </c>
      <c r="W2895" s="152">
        <v>89647.3355</v>
      </c>
      <c r="Y2895" s="152">
        <v>1.55205E9</v>
      </c>
      <c r="Z2895" s="152">
        <v>90909.0426</v>
      </c>
      <c r="AG2895" s="153">
        <f>IFERROR(__xludf.DUMMYFUNCTION("TO_DATE(INT((AH2895/(60*60*24))+""1/1/1970""))"),43924.0)</f>
        <v>43924</v>
      </c>
      <c r="AH2895" s="152">
        <v>1.585918103E9</v>
      </c>
      <c r="AI2895" s="152">
        <v>123741.9847</v>
      </c>
    </row>
    <row r="2896">
      <c r="A2896" s="152"/>
      <c r="B2896" s="152"/>
      <c r="M2896" s="13">
        <v>1.5878592E9</v>
      </c>
      <c r="N2896" s="13">
        <v>34290.2089</v>
      </c>
      <c r="P2896" s="156">
        <v>1.5714576E9</v>
      </c>
      <c r="Q2896" s="156">
        <v>171849.2246</v>
      </c>
      <c r="S2896" s="156">
        <v>1.5994368E9</v>
      </c>
      <c r="T2896" s="156">
        <v>10183.9494</v>
      </c>
      <c r="V2896" s="156">
        <v>1.5572124E9</v>
      </c>
      <c r="W2896" s="156">
        <v>89814.2642</v>
      </c>
      <c r="Y2896" s="156">
        <v>1.5520824E9</v>
      </c>
      <c r="Z2896" s="156">
        <v>90909.0426</v>
      </c>
      <c r="AG2896" s="153">
        <f>IFERROR(__xludf.DUMMYFUNCTION("TO_DATE(INT((AH2896/(60*60*24))+""1/1/1970""))"),43924.0)</f>
        <v>43924</v>
      </c>
      <c r="AH2896" s="156">
        <v>1.58593392E9</v>
      </c>
      <c r="AI2896" s="156">
        <v>122818.7721</v>
      </c>
    </row>
    <row r="2897">
      <c r="A2897" s="152"/>
      <c r="B2897" s="152"/>
      <c r="M2897" s="13">
        <v>1.5879456E9</v>
      </c>
      <c r="N2897" s="13">
        <v>34284.5458</v>
      </c>
      <c r="P2897" s="152">
        <v>1.5716664E9</v>
      </c>
      <c r="Q2897" s="152">
        <v>171849.2246</v>
      </c>
      <c r="S2897" s="152">
        <v>1.5995232E9</v>
      </c>
      <c r="T2897" s="152">
        <v>10190.4001</v>
      </c>
      <c r="V2897" s="152">
        <v>1.557252E9</v>
      </c>
      <c r="W2897" s="152">
        <v>89457.1433</v>
      </c>
      <c r="Y2897" s="152">
        <v>1.5520896E9</v>
      </c>
      <c r="Z2897" s="152">
        <v>91205.3928</v>
      </c>
      <c r="AG2897" s="153">
        <f>IFERROR(__xludf.DUMMYFUNCTION("TO_DATE(INT((AH2897/(60*60*24))+""1/1/1970""))"),43924.0)</f>
        <v>43924</v>
      </c>
      <c r="AH2897" s="152">
        <v>1.585949843E9</v>
      </c>
      <c r="AI2897" s="152">
        <v>123135.1197</v>
      </c>
    </row>
    <row r="2898">
      <c r="A2898" s="152"/>
      <c r="B2898" s="152"/>
      <c r="M2898" s="13">
        <v>1.587996E9</v>
      </c>
      <c r="N2898" s="13">
        <v>34284.5458</v>
      </c>
      <c r="P2898" s="156">
        <v>1.571688E9</v>
      </c>
      <c r="Q2898" s="156">
        <v>171849.2246</v>
      </c>
      <c r="S2898" s="156">
        <v>1.5995736E9</v>
      </c>
      <c r="T2898" s="156">
        <v>10190.4001</v>
      </c>
      <c r="V2898" s="156">
        <v>1.55727E9</v>
      </c>
      <c r="W2898" s="156">
        <v>89550.0774</v>
      </c>
      <c r="Y2898" s="156">
        <v>1.5522552E9</v>
      </c>
      <c r="Z2898" s="156">
        <v>91205.3928</v>
      </c>
      <c r="AG2898" s="153">
        <f>IFERROR(__xludf.DUMMYFUNCTION("TO_DATE(INT((AH2898/(60*60*24))+""1/1/1970""))"),43924.0)</f>
        <v>43924</v>
      </c>
      <c r="AH2898" s="156">
        <v>1.585958233E9</v>
      </c>
      <c r="AI2898" s="156">
        <v>123135.1197</v>
      </c>
    </row>
    <row r="2899">
      <c r="A2899" s="152"/>
      <c r="B2899" s="152"/>
      <c r="M2899" s="13">
        <v>1.5880176E9</v>
      </c>
      <c r="N2899" s="13">
        <v>34284.5458</v>
      </c>
      <c r="P2899" s="152">
        <v>1.5717168E9</v>
      </c>
      <c r="Q2899" s="152">
        <v>173044.0088</v>
      </c>
      <c r="S2899" s="152">
        <v>1.5995952E9</v>
      </c>
      <c r="T2899" s="152">
        <v>10190.4001</v>
      </c>
      <c r="V2899" s="152">
        <v>1.5572916E9</v>
      </c>
      <c r="W2899" s="152">
        <v>89631.7681</v>
      </c>
      <c r="Y2899" s="152">
        <v>1.5522588E9</v>
      </c>
      <c r="Z2899" s="152">
        <v>91181.5067</v>
      </c>
      <c r="AG2899" s="153">
        <f>IFERROR(__xludf.DUMMYFUNCTION("TO_DATE(INT((AH2899/(60*60*24))+""1/1/1970""))"),43925.0)</f>
        <v>43925</v>
      </c>
      <c r="AH2899" s="152">
        <v>1.585965701E9</v>
      </c>
      <c r="AI2899" s="152">
        <v>123135.1197</v>
      </c>
    </row>
    <row r="2900">
      <c r="A2900" s="152"/>
      <c r="B2900" s="152"/>
      <c r="M2900" s="13">
        <v>1.5880824E9</v>
      </c>
      <c r="N2900" s="13">
        <v>34344.0214</v>
      </c>
      <c r="P2900" s="156">
        <v>1.5717564E9</v>
      </c>
      <c r="Q2900" s="156">
        <v>173044.0088</v>
      </c>
      <c r="S2900" s="156">
        <v>1.59966E9</v>
      </c>
      <c r="T2900" s="156">
        <v>10175.018</v>
      </c>
      <c r="V2900" s="156">
        <v>1.5573312E9</v>
      </c>
      <c r="W2900" s="156">
        <v>89624.0544</v>
      </c>
      <c r="Y2900" s="156">
        <v>1.5522948E9</v>
      </c>
      <c r="Z2900" s="156">
        <v>91181.5067</v>
      </c>
      <c r="AG2900" s="153">
        <f>IFERROR(__xludf.DUMMYFUNCTION("TO_DATE(INT((AH2900/(60*60*24))+""1/1/1970""))"),43925.0)</f>
        <v>43925</v>
      </c>
      <c r="AH2900" s="156">
        <v>1.585981495E9</v>
      </c>
      <c r="AI2900" s="156">
        <v>123135.1197</v>
      </c>
    </row>
    <row r="2901">
      <c r="A2901" s="152"/>
      <c r="B2901" s="152"/>
      <c r="M2901" s="13">
        <v>1.588104E9</v>
      </c>
      <c r="N2901" s="13">
        <v>34344.0214</v>
      </c>
      <c r="P2901" s="152">
        <v>1.5717744E9</v>
      </c>
      <c r="Q2901" s="152">
        <v>173044.0088</v>
      </c>
      <c r="S2901" s="152">
        <v>1.5996816E9</v>
      </c>
      <c r="T2901" s="152">
        <v>10175.018</v>
      </c>
      <c r="V2901" s="152">
        <v>1.5573564E9</v>
      </c>
      <c r="W2901" s="152">
        <v>89550.1406</v>
      </c>
      <c r="Y2901" s="152">
        <v>1.5523344E9</v>
      </c>
      <c r="Z2901" s="152">
        <v>91181.5067</v>
      </c>
      <c r="AG2901" s="153">
        <f>IFERROR(__xludf.DUMMYFUNCTION("TO_DATE(INT((AH2901/(60*60*24))+""1/1/1970""))"),43925.0)</f>
        <v>43925</v>
      </c>
      <c r="AH2901" s="152">
        <v>1.585997299E9</v>
      </c>
      <c r="AI2901" s="152">
        <v>123135.1197</v>
      </c>
    </row>
    <row r="2902">
      <c r="A2902" s="152"/>
      <c r="B2902" s="152"/>
      <c r="M2902" s="13">
        <v>1.5881688E9</v>
      </c>
      <c r="N2902" s="13">
        <v>34433.7064</v>
      </c>
      <c r="P2902" s="156">
        <v>1.5718032E9</v>
      </c>
      <c r="Q2902" s="156">
        <v>172454.0044</v>
      </c>
      <c r="S2902" s="156">
        <v>1.5997464E9</v>
      </c>
      <c r="T2902" s="156">
        <v>10183.0279</v>
      </c>
      <c r="V2902" s="156">
        <v>1.5573708E9</v>
      </c>
      <c r="W2902" s="156">
        <v>89486.5848</v>
      </c>
      <c r="Y2902" s="156">
        <v>1.5523452E9</v>
      </c>
      <c r="Z2902" s="156">
        <v>91181.5067</v>
      </c>
      <c r="AG2902" s="153">
        <f>IFERROR(__xludf.DUMMYFUNCTION("TO_DATE(INT((AH2902/(60*60*24))+""1/1/1970""))"),43925.0)</f>
        <v>43925</v>
      </c>
      <c r="AH2902" s="156">
        <v>1.586013285E9</v>
      </c>
      <c r="AI2902" s="156">
        <v>123135.1197</v>
      </c>
    </row>
    <row r="2903">
      <c r="A2903" s="152"/>
      <c r="B2903" s="152"/>
      <c r="M2903" s="13">
        <v>1.5881904E9</v>
      </c>
      <c r="N2903" s="13">
        <v>34433.7064</v>
      </c>
      <c r="P2903" s="152">
        <v>1.5718428E9</v>
      </c>
      <c r="Q2903" s="152">
        <v>172454.0044</v>
      </c>
      <c r="S2903" s="152">
        <v>1.599768E9</v>
      </c>
      <c r="T2903" s="152">
        <v>10183.0279</v>
      </c>
      <c r="V2903" s="152">
        <v>1.5574104E9</v>
      </c>
      <c r="W2903" s="152">
        <v>89387.1524</v>
      </c>
      <c r="Y2903" s="152">
        <v>1.552374E9</v>
      </c>
      <c r="Z2903" s="152">
        <v>91404.1742</v>
      </c>
      <c r="AG2903" s="153">
        <f>IFERROR(__xludf.DUMMYFUNCTION("TO_DATE(INT((AH2903/(60*60*24))+""1/1/1970""))"),43925.0)</f>
        <v>43925</v>
      </c>
      <c r="AH2903" s="152">
        <v>1.586029269E9</v>
      </c>
      <c r="AI2903" s="152">
        <v>123135.1197</v>
      </c>
    </row>
    <row r="2904">
      <c r="A2904" s="152"/>
      <c r="B2904" s="152"/>
      <c r="M2904" s="13">
        <v>1.5882552E9</v>
      </c>
      <c r="N2904" s="13">
        <v>34416.0797</v>
      </c>
      <c r="P2904" s="156">
        <v>1.5718608E9</v>
      </c>
      <c r="Q2904" s="156">
        <v>172454.0044</v>
      </c>
      <c r="S2904" s="156">
        <v>1.5998328E9</v>
      </c>
      <c r="T2904" s="156">
        <v>10187.3162</v>
      </c>
      <c r="V2904" s="156">
        <v>1.5574428E9</v>
      </c>
      <c r="W2904" s="156">
        <v>89533.4261</v>
      </c>
      <c r="Y2904" s="156">
        <v>1.5524136E9</v>
      </c>
      <c r="Z2904" s="156">
        <v>91404.1742</v>
      </c>
      <c r="AG2904" s="153">
        <f>IFERROR(__xludf.DUMMYFUNCTION("TO_DATE(INT((AH2904/(60*60*24))+""1/1/1970""))"),43925.0)</f>
        <v>43925</v>
      </c>
      <c r="AH2904" s="156">
        <v>1.586044475E9</v>
      </c>
      <c r="AI2904" s="156">
        <v>123135.1197</v>
      </c>
    </row>
    <row r="2905">
      <c r="A2905" s="152"/>
      <c r="B2905" s="152"/>
      <c r="M2905" s="13">
        <v>1.5882768E9</v>
      </c>
      <c r="N2905" s="13">
        <v>34416.0797</v>
      </c>
      <c r="P2905" s="152">
        <v>1.5718896E9</v>
      </c>
      <c r="Q2905" s="152">
        <v>172955.3003</v>
      </c>
      <c r="S2905" s="152">
        <v>1.5998544E9</v>
      </c>
      <c r="T2905" s="152">
        <v>10187.3162</v>
      </c>
      <c r="V2905" s="152">
        <v>1.55745E9</v>
      </c>
      <c r="W2905" s="152">
        <v>89662.5904</v>
      </c>
      <c r="Y2905" s="152">
        <v>1.5524316E9</v>
      </c>
      <c r="Z2905" s="152">
        <v>91404.1742</v>
      </c>
      <c r="AG2905" s="153">
        <f>IFERROR(__xludf.DUMMYFUNCTION("TO_DATE(INT((AH2905/(60*60*24))+""1/1/1970""))"),43926.0)</f>
        <v>43926</v>
      </c>
      <c r="AH2905" s="152">
        <v>1.586045075E9</v>
      </c>
      <c r="AI2905" s="152">
        <v>123135.1197</v>
      </c>
    </row>
    <row r="2906">
      <c r="A2906" s="152"/>
      <c r="B2906" s="152"/>
      <c r="M2906" s="13">
        <v>1.5883416E9</v>
      </c>
      <c r="N2906" s="13">
        <v>34349.6779</v>
      </c>
      <c r="P2906" s="156">
        <v>1.5719292E9</v>
      </c>
      <c r="Q2906" s="156">
        <v>172955.3003</v>
      </c>
      <c r="S2906" s="156">
        <v>1.5998688E9</v>
      </c>
      <c r="T2906" s="156">
        <v>10189.3356</v>
      </c>
      <c r="V2906" s="156">
        <v>1.5574896E9</v>
      </c>
      <c r="W2906" s="156">
        <v>89519.6403</v>
      </c>
      <c r="Y2906" s="156">
        <v>1.5524532E9</v>
      </c>
      <c r="Z2906" s="156">
        <v>91626.4368</v>
      </c>
      <c r="AG2906" s="153">
        <f>IFERROR(__xludf.DUMMYFUNCTION("TO_DATE(INT((AH2906/(60*60*24))+""1/1/1970""))"),43926.0)</f>
        <v>43926</v>
      </c>
      <c r="AH2906" s="156">
        <v>1.586062118E9</v>
      </c>
      <c r="AI2906" s="156">
        <v>123135.1197</v>
      </c>
    </row>
    <row r="2907">
      <c r="A2907" s="152"/>
      <c r="B2907" s="152"/>
      <c r="M2907" s="13">
        <v>1.5883632E9</v>
      </c>
      <c r="N2907" s="13">
        <v>34349.6779</v>
      </c>
      <c r="P2907" s="152">
        <v>1.5719472E9</v>
      </c>
      <c r="Q2907" s="152">
        <v>172955.3003</v>
      </c>
      <c r="S2907" s="152">
        <v>1.6000416E9</v>
      </c>
      <c r="T2907" s="152">
        <v>10188.0378</v>
      </c>
      <c r="V2907" s="152">
        <v>1.557522E9</v>
      </c>
      <c r="W2907" s="152">
        <v>89669.8861</v>
      </c>
      <c r="Y2907" s="152">
        <v>1.5524928E9</v>
      </c>
      <c r="Z2907" s="152">
        <v>91626.4368</v>
      </c>
      <c r="AG2907" s="153">
        <f>IFERROR(__xludf.DUMMYFUNCTION("TO_DATE(INT((AH2907/(60*60*24))+""1/1/1970""))"),43926.0)</f>
        <v>43926</v>
      </c>
      <c r="AH2907" s="152">
        <v>1.586077923E9</v>
      </c>
      <c r="AI2907" s="152">
        <v>123135.1197</v>
      </c>
    </row>
    <row r="2908">
      <c r="A2908" s="152"/>
      <c r="B2908" s="152"/>
      <c r="M2908" s="13">
        <v>1.5883776E9</v>
      </c>
      <c r="N2908" s="13">
        <v>34431.8221</v>
      </c>
      <c r="P2908" s="156">
        <v>1.571976E9</v>
      </c>
      <c r="Q2908" s="156">
        <v>173245.8643</v>
      </c>
      <c r="S2908" s="156">
        <v>1.600092E9</v>
      </c>
      <c r="T2908" s="156">
        <v>10188.0378</v>
      </c>
      <c r="V2908" s="156">
        <v>1.5576984E9</v>
      </c>
      <c r="W2908" s="156">
        <v>89541.938</v>
      </c>
      <c r="Y2908" s="156">
        <v>1.552518E9</v>
      </c>
      <c r="Z2908" s="156">
        <v>91626.4368</v>
      </c>
      <c r="AG2908" s="153">
        <f>IFERROR(__xludf.DUMMYFUNCTION("TO_DATE(INT((AH2908/(60*60*24))+""1/1/1970""))"),43926.0)</f>
        <v>43926</v>
      </c>
      <c r="AH2908" s="156">
        <v>1.586093821E9</v>
      </c>
      <c r="AI2908" s="156">
        <v>123135.1197</v>
      </c>
    </row>
    <row r="2909">
      <c r="A2909" s="152"/>
      <c r="B2909" s="152"/>
      <c r="M2909" s="13">
        <v>1.588464E9</v>
      </c>
      <c r="N2909" s="13">
        <v>34431.8221</v>
      </c>
      <c r="P2909" s="152">
        <v>1.5720156E9</v>
      </c>
      <c r="Q2909" s="152">
        <v>173245.8643</v>
      </c>
      <c r="S2909" s="152">
        <v>1.6001136E9</v>
      </c>
      <c r="T2909" s="152">
        <v>10188.0378</v>
      </c>
      <c r="V2909" s="152">
        <v>1.557702E9</v>
      </c>
      <c r="W2909" s="152">
        <v>89523.2135</v>
      </c>
      <c r="Y2909" s="152">
        <v>1.5525324E9</v>
      </c>
      <c r="Z2909" s="152">
        <v>91979.0612</v>
      </c>
      <c r="AG2909" s="153">
        <f>IFERROR(__xludf.DUMMYFUNCTION("TO_DATE(INT((AH2909/(60*60*24))+""1/1/1970""))"),43926.0)</f>
        <v>43926</v>
      </c>
      <c r="AH2909" s="152">
        <v>1.586109636E9</v>
      </c>
      <c r="AI2909" s="152">
        <v>123135.1197</v>
      </c>
    </row>
    <row r="2910">
      <c r="A2910" s="152"/>
      <c r="B2910" s="152"/>
      <c r="M2910" s="13">
        <v>1.5885504E9</v>
      </c>
      <c r="N2910" s="13">
        <v>34478.4469</v>
      </c>
      <c r="P2910" s="156">
        <v>1.5720336E9</v>
      </c>
      <c r="Q2910" s="156">
        <v>173245.8643</v>
      </c>
      <c r="S2910" s="156">
        <v>1.6001784E9</v>
      </c>
      <c r="T2910" s="156">
        <v>10179.892</v>
      </c>
      <c r="V2910" s="156">
        <v>1.557738E9</v>
      </c>
      <c r="W2910" s="156">
        <v>89430.6627</v>
      </c>
      <c r="Y2910" s="156">
        <v>1.552572E9</v>
      </c>
      <c r="Z2910" s="156">
        <v>91979.0612</v>
      </c>
      <c r="AG2910" s="153">
        <f>IFERROR(__xludf.DUMMYFUNCTION("TO_DATE(INT((AH2910/(60*60*24))+""1/1/1970""))"),43926.0)</f>
        <v>43926</v>
      </c>
      <c r="AH2910" s="156">
        <v>1.58612543E9</v>
      </c>
      <c r="AI2910" s="156">
        <v>123135.1197</v>
      </c>
    </row>
    <row r="2911">
      <c r="A2911" s="152"/>
      <c r="B2911" s="152"/>
      <c r="M2911" s="13">
        <v>1.5886008E9</v>
      </c>
      <c r="N2911" s="13">
        <v>34478.4469</v>
      </c>
      <c r="P2911" s="152">
        <v>1.5720624E9</v>
      </c>
      <c r="Q2911" s="152">
        <v>173949.8879</v>
      </c>
      <c r="S2911" s="152">
        <v>1.6002E9</v>
      </c>
      <c r="T2911" s="152">
        <v>10179.892</v>
      </c>
      <c r="V2911" s="152">
        <v>1.5577776E9</v>
      </c>
      <c r="W2911" s="152">
        <v>89162.2128</v>
      </c>
      <c r="Y2911" s="152">
        <v>1.5526044E9</v>
      </c>
      <c r="Z2911" s="152">
        <v>91979.0612</v>
      </c>
      <c r="AG2911" s="153">
        <f>IFERROR(__xludf.DUMMYFUNCTION("TO_DATE(INT((AH2911/(60*60*24))+""1/1/1970""))"),43926.0)</f>
        <v>43926</v>
      </c>
      <c r="AH2911" s="152">
        <v>1.586131123E9</v>
      </c>
      <c r="AI2911" s="152">
        <v>123135.1197</v>
      </c>
    </row>
    <row r="2912">
      <c r="A2912" s="152"/>
      <c r="B2912" s="152"/>
      <c r="M2912" s="13">
        <v>1.5886224E9</v>
      </c>
      <c r="N2912" s="13">
        <v>34478.4469</v>
      </c>
      <c r="P2912" s="156">
        <v>1.5722712E9</v>
      </c>
      <c r="Q2912" s="156">
        <v>173949.8879</v>
      </c>
      <c r="S2912" s="156">
        <v>1.6002648E9</v>
      </c>
      <c r="T2912" s="156">
        <v>10176.585</v>
      </c>
      <c r="V2912" s="156">
        <v>1.5577884E9</v>
      </c>
      <c r="W2912" s="156">
        <v>89077.335</v>
      </c>
      <c r="Y2912" s="156">
        <v>1.5526116E9</v>
      </c>
      <c r="Z2912" s="156">
        <v>91787.5671</v>
      </c>
      <c r="AG2912" s="153">
        <f>IFERROR(__xludf.DUMMYFUNCTION("TO_DATE(INT((AH2912/(60*60*24))+""1/1/1970""))"),43927.0)</f>
        <v>43927</v>
      </c>
      <c r="AH2912" s="156">
        <v>1.586142519E9</v>
      </c>
      <c r="AI2912" s="156">
        <v>123135.1197</v>
      </c>
    </row>
    <row r="2913">
      <c r="A2913" s="152"/>
      <c r="B2913" s="152"/>
      <c r="M2913" s="13">
        <v>1.5886872E9</v>
      </c>
      <c r="N2913" s="13">
        <v>34517.9881</v>
      </c>
      <c r="P2913" s="152">
        <v>1.5722928E9</v>
      </c>
      <c r="Q2913" s="152">
        <v>173949.8879</v>
      </c>
      <c r="S2913" s="152">
        <v>1.6002864E9</v>
      </c>
      <c r="T2913" s="152">
        <v>10176.585</v>
      </c>
      <c r="V2913" s="152">
        <v>1.5578172E9</v>
      </c>
      <c r="W2913" s="152">
        <v>89406.835</v>
      </c>
      <c r="Y2913" s="152">
        <v>1.5526512E9</v>
      </c>
      <c r="Z2913" s="152">
        <v>91787.5671</v>
      </c>
      <c r="AG2913" s="153">
        <f>IFERROR(__xludf.DUMMYFUNCTION("TO_DATE(INT((AH2913/(60*60*24))+""1/1/1970""))"),43927.0)</f>
        <v>43927</v>
      </c>
      <c r="AH2913" s="152">
        <v>1.58615835E9</v>
      </c>
      <c r="AI2913" s="152">
        <v>123135.1197</v>
      </c>
    </row>
    <row r="2914">
      <c r="A2914" s="152"/>
      <c r="B2914" s="152"/>
      <c r="M2914" s="13">
        <v>1.5887088E9</v>
      </c>
      <c r="N2914" s="13">
        <v>34517.9881</v>
      </c>
      <c r="P2914" s="156">
        <v>1.5723216E9</v>
      </c>
      <c r="Q2914" s="156">
        <v>174935.1085</v>
      </c>
      <c r="S2914" s="156">
        <v>1.6003512E9</v>
      </c>
      <c r="T2914" s="156">
        <v>10170.27</v>
      </c>
      <c r="V2914" s="156">
        <v>1.5578568E9</v>
      </c>
      <c r="W2914" s="156">
        <v>89462.5181</v>
      </c>
      <c r="Y2914" s="156">
        <v>1.5526836E9</v>
      </c>
      <c r="Z2914" s="156">
        <v>91787.5671</v>
      </c>
      <c r="AG2914" s="153">
        <f>IFERROR(__xludf.DUMMYFUNCTION("TO_DATE(INT((AH2914/(60*60*24))+""1/1/1970""))"),43927.0)</f>
        <v>43927</v>
      </c>
      <c r="AH2914" s="156">
        <v>1.586174149E9</v>
      </c>
      <c r="AI2914" s="156">
        <v>123135.1197</v>
      </c>
    </row>
    <row r="2915">
      <c r="A2915" s="152"/>
      <c r="B2915" s="152"/>
      <c r="M2915" s="13">
        <v>1.5887736E9</v>
      </c>
      <c r="N2915" s="13">
        <v>34602.1087</v>
      </c>
      <c r="P2915" s="152">
        <v>1.5723612E9</v>
      </c>
      <c r="Q2915" s="152">
        <v>174935.1085</v>
      </c>
      <c r="S2915" s="152">
        <v>1.6003728E9</v>
      </c>
      <c r="T2915" s="152">
        <v>10170.27</v>
      </c>
      <c r="V2915" s="152">
        <v>1.5578748E9</v>
      </c>
      <c r="W2915" s="152">
        <v>89421.2263</v>
      </c>
      <c r="Y2915" s="152">
        <v>1.5526944E9</v>
      </c>
      <c r="Z2915" s="152">
        <v>91938.5762</v>
      </c>
      <c r="AG2915" s="153">
        <f>IFERROR(__xludf.DUMMYFUNCTION("TO_DATE(INT((AH2915/(60*60*24))+""1/1/1970""))"),43927.0)</f>
        <v>43927</v>
      </c>
      <c r="AH2915" s="152">
        <v>1.58618994E9</v>
      </c>
      <c r="AI2915" s="152">
        <v>125811.2602</v>
      </c>
    </row>
    <row r="2916">
      <c r="A2916" s="152"/>
      <c r="B2916" s="152"/>
      <c r="M2916" s="13">
        <v>1.5887952E9</v>
      </c>
      <c r="N2916" s="13">
        <v>34602.1087</v>
      </c>
      <c r="P2916" s="156">
        <v>1.5723792E9</v>
      </c>
      <c r="Q2916" s="156">
        <v>174935.1085</v>
      </c>
      <c r="S2916" s="156">
        <v>1.6004376E9</v>
      </c>
      <c r="T2916" s="156">
        <v>10169.9224</v>
      </c>
      <c r="V2916" s="156">
        <v>1.5578964E9</v>
      </c>
      <c r="W2916" s="156">
        <v>89420.8878</v>
      </c>
      <c r="Y2916" s="156">
        <v>1.55286E9</v>
      </c>
      <c r="Z2916" s="156">
        <v>91938.5762</v>
      </c>
      <c r="AG2916" s="153">
        <f>IFERROR(__xludf.DUMMYFUNCTION("TO_DATE(INT((AH2916/(60*60*24))+""1/1/1970""))"),43927.0)</f>
        <v>43927</v>
      </c>
      <c r="AH2916" s="156">
        <v>1.58620591E9</v>
      </c>
      <c r="AI2916" s="156">
        <v>127363.76</v>
      </c>
    </row>
    <row r="2917">
      <c r="A2917" s="152"/>
      <c r="B2917" s="152"/>
      <c r="M2917" s="13">
        <v>1.58886E9</v>
      </c>
      <c r="N2917" s="13">
        <v>34777.5375</v>
      </c>
      <c r="P2917" s="152">
        <v>1.572408E9</v>
      </c>
      <c r="Q2917" s="152">
        <v>174861.2978</v>
      </c>
      <c r="S2917" s="152">
        <v>1.6004592E9</v>
      </c>
      <c r="T2917" s="152">
        <v>10169.9224</v>
      </c>
      <c r="V2917" s="152">
        <v>1.557936E9</v>
      </c>
      <c r="W2917" s="152">
        <v>89372.318</v>
      </c>
      <c r="Y2917" s="152">
        <v>1.5528636E9</v>
      </c>
      <c r="Z2917" s="152">
        <v>91938.5762</v>
      </c>
      <c r="AG2917" s="153">
        <f>IFERROR(__xludf.DUMMYFUNCTION("TO_DATE(INT((AH2917/(60*60*24))+""1/1/1970""))"),43927.0)</f>
        <v>43927</v>
      </c>
      <c r="AH2917" s="152">
        <v>1.586217475E9</v>
      </c>
      <c r="AI2917" s="152">
        <v>127363.76</v>
      </c>
    </row>
    <row r="2918">
      <c r="A2918" s="152"/>
      <c r="B2918" s="152"/>
      <c r="M2918" s="13">
        <v>1.5888816E9</v>
      </c>
      <c r="N2918" s="13">
        <v>34777.5375</v>
      </c>
      <c r="P2918" s="156">
        <v>1.5724476E9</v>
      </c>
      <c r="Q2918" s="156">
        <v>174861.2978</v>
      </c>
      <c r="S2918" s="156">
        <v>1.6004736E9</v>
      </c>
      <c r="T2918" s="156">
        <v>10161.8025</v>
      </c>
      <c r="V2918" s="156">
        <v>1.5579612E9</v>
      </c>
      <c r="W2918" s="156">
        <v>89345.2774</v>
      </c>
      <c r="Y2918" s="156">
        <v>1.5528996E9</v>
      </c>
      <c r="Z2918" s="156">
        <v>91892.0184</v>
      </c>
      <c r="AG2918" s="153">
        <f>IFERROR(__xludf.DUMMYFUNCTION("TO_DATE(INT((AH2918/(60*60*24))+""1/1/1970""))"),43928.0)</f>
        <v>43928</v>
      </c>
      <c r="AH2918" s="156">
        <v>1.586221743E9</v>
      </c>
      <c r="AI2918" s="156">
        <v>127363.76</v>
      </c>
    </row>
    <row r="2919">
      <c r="A2919" s="152"/>
      <c r="B2919" s="152"/>
      <c r="M2919" s="13">
        <v>1.5889464E9</v>
      </c>
      <c r="N2919" s="13">
        <v>34630.6388</v>
      </c>
      <c r="P2919" s="152">
        <v>1.5724656E9</v>
      </c>
      <c r="Q2919" s="152">
        <v>174861.2978</v>
      </c>
      <c r="S2919" s="152">
        <v>1.6006464E9</v>
      </c>
      <c r="T2919" s="152">
        <v>10161.0504</v>
      </c>
      <c r="V2919" s="152">
        <v>1.5579756E9</v>
      </c>
      <c r="W2919" s="152">
        <v>89285.1169</v>
      </c>
      <c r="Y2919" s="152">
        <v>1.5529392E9</v>
      </c>
      <c r="Z2919" s="152">
        <v>91892.0184</v>
      </c>
      <c r="AG2919" s="153">
        <f>IFERROR(__xludf.DUMMYFUNCTION("TO_DATE(INT((AH2919/(60*60*24))+""1/1/1970""))"),43928.0)</f>
        <v>43928</v>
      </c>
      <c r="AH2919" s="152">
        <v>1.586237647E9</v>
      </c>
      <c r="AI2919" s="152">
        <v>127363.76</v>
      </c>
    </row>
    <row r="2920">
      <c r="A2920" s="152"/>
      <c r="B2920" s="152"/>
      <c r="M2920" s="13">
        <v>1.588968E9</v>
      </c>
      <c r="N2920" s="13">
        <v>34630.6388</v>
      </c>
      <c r="P2920" s="156">
        <v>1.5724944E9</v>
      </c>
      <c r="Q2920" s="156">
        <v>175426.6623</v>
      </c>
      <c r="S2920" s="156">
        <v>1.6006968E9</v>
      </c>
      <c r="T2920" s="156">
        <v>10161.0504</v>
      </c>
      <c r="V2920" s="156">
        <v>1.5580152E9</v>
      </c>
      <c r="W2920" s="156">
        <v>89574.1929</v>
      </c>
      <c r="Y2920" s="156">
        <v>1.55295E9</v>
      </c>
      <c r="Z2920" s="156">
        <v>91892.0184</v>
      </c>
      <c r="AG2920" s="153">
        <f>IFERROR(__xludf.DUMMYFUNCTION("TO_DATE(INT((AH2920/(60*60*24))+""1/1/1970""))"),43928.0)</f>
        <v>43928</v>
      </c>
      <c r="AH2920" s="156">
        <v>1.586253442E9</v>
      </c>
      <c r="AI2920" s="156">
        <v>127363.76</v>
      </c>
    </row>
    <row r="2921">
      <c r="A2921" s="152"/>
      <c r="B2921" s="152"/>
      <c r="M2921" s="13">
        <v>1.5889824E9</v>
      </c>
      <c r="N2921" s="13">
        <v>34569.7577</v>
      </c>
      <c r="P2921" s="152">
        <v>1.572534E9</v>
      </c>
      <c r="Q2921" s="152">
        <v>175426.6623</v>
      </c>
      <c r="S2921" s="152">
        <v>1.6007184E9</v>
      </c>
      <c r="T2921" s="152">
        <v>10161.0504</v>
      </c>
      <c r="V2921" s="152">
        <v>1.5580476E9</v>
      </c>
      <c r="W2921" s="152">
        <v>89593.2419</v>
      </c>
      <c r="Y2921" s="152">
        <v>1.5529788E9</v>
      </c>
      <c r="Z2921" s="152">
        <v>92027.2383</v>
      </c>
      <c r="AG2921" s="153">
        <f>IFERROR(__xludf.DUMMYFUNCTION("TO_DATE(INT((AH2921/(60*60*24))+""1/1/1970""))"),43928.0)</f>
        <v>43928</v>
      </c>
      <c r="AH2921" s="152">
        <v>1.58626926E9</v>
      </c>
      <c r="AI2921" s="152">
        <v>132129.1699</v>
      </c>
    </row>
    <row r="2922">
      <c r="A2922" s="152"/>
      <c r="B2922" s="152"/>
      <c r="M2922" s="13">
        <v>1.5890688E9</v>
      </c>
      <c r="N2922" s="13">
        <v>34569.7577</v>
      </c>
      <c r="P2922" s="156">
        <v>1.572552E9</v>
      </c>
      <c r="Q2922" s="156">
        <v>175426.6623</v>
      </c>
      <c r="S2922" s="156">
        <v>1.6007832E9</v>
      </c>
      <c r="T2922" s="156">
        <v>10163.7394</v>
      </c>
      <c r="V2922" s="156">
        <v>1.5580548E9</v>
      </c>
      <c r="W2922" s="156">
        <v>89673.1068</v>
      </c>
      <c r="Y2922" s="156">
        <v>1.5530184E9</v>
      </c>
      <c r="Z2922" s="156">
        <v>92027.2383</v>
      </c>
      <c r="AG2922" s="153">
        <f>IFERROR(__xludf.DUMMYFUNCTION("TO_DATE(INT((AH2922/(60*60*24))+""1/1/1970""))"),43928.0)</f>
        <v>43928</v>
      </c>
      <c r="AH2922" s="156">
        <v>1.586285073E9</v>
      </c>
      <c r="AI2922" s="156">
        <v>131943.4277</v>
      </c>
    </row>
    <row r="2923">
      <c r="A2923" s="152"/>
      <c r="B2923" s="152"/>
      <c r="M2923" s="13">
        <v>1.5891552E9</v>
      </c>
      <c r="N2923" s="13">
        <v>34524.4382</v>
      </c>
      <c r="P2923" s="152">
        <v>1.5725808E9</v>
      </c>
      <c r="Q2923" s="152">
        <v>174912.409</v>
      </c>
      <c r="S2923" s="152">
        <v>1.6008048E9</v>
      </c>
      <c r="T2923" s="152">
        <v>10163.7394</v>
      </c>
      <c r="V2923" s="152">
        <v>1.5580944E9</v>
      </c>
      <c r="W2923" s="152">
        <v>89469.2668</v>
      </c>
      <c r="Y2923" s="152">
        <v>1.5530364E9</v>
      </c>
      <c r="Z2923" s="152">
        <v>92027.2383</v>
      </c>
      <c r="AG2923" s="153">
        <f>IFERROR(__xludf.DUMMYFUNCTION("TO_DATE(INT((AH2923/(60*60*24))+""1/1/1970""))"),43928.0)</f>
        <v>43928</v>
      </c>
      <c r="AH2923" s="152">
        <v>1.586300961E9</v>
      </c>
      <c r="AI2923" s="152">
        <v>131822.3856</v>
      </c>
    </row>
    <row r="2924">
      <c r="A2924" s="152"/>
      <c r="B2924" s="152"/>
      <c r="M2924" s="13">
        <v>1.5892056E9</v>
      </c>
      <c r="N2924" s="13">
        <v>34524.4382</v>
      </c>
      <c r="P2924" s="156">
        <v>1.5726204E9</v>
      </c>
      <c r="Q2924" s="156">
        <v>174912.409</v>
      </c>
      <c r="S2924" s="156">
        <v>1.6008696E9</v>
      </c>
      <c r="T2924" s="156">
        <v>10174.89</v>
      </c>
      <c r="V2924" s="156">
        <v>1.5581268E9</v>
      </c>
      <c r="W2924" s="156">
        <v>89668.1071</v>
      </c>
      <c r="Y2924" s="156">
        <v>1.553058E9</v>
      </c>
      <c r="Z2924" s="156">
        <v>92174.6037</v>
      </c>
      <c r="AG2924" s="153">
        <f>IFERROR(__xludf.DUMMYFUNCTION("TO_DATE(INT((AH2924/(60*60*24))+""1/1/1970""))"),43928.0)</f>
        <v>43928</v>
      </c>
      <c r="AH2924" s="156">
        <v>1.586303911E9</v>
      </c>
      <c r="AI2924" s="156">
        <v>131822.3856</v>
      </c>
    </row>
    <row r="2925">
      <c r="A2925" s="152"/>
      <c r="B2925" s="152"/>
      <c r="M2925" s="13">
        <v>1.5892272E9</v>
      </c>
      <c r="N2925" s="13">
        <v>34524.4382</v>
      </c>
      <c r="P2925" s="152">
        <v>1.5726384E9</v>
      </c>
      <c r="Q2925" s="152">
        <v>174912.409</v>
      </c>
      <c r="S2925" s="152">
        <v>1.6008912E9</v>
      </c>
      <c r="T2925" s="152">
        <v>10174.89</v>
      </c>
      <c r="V2925" s="152">
        <v>1.5583032E9</v>
      </c>
      <c r="W2925" s="152">
        <v>89669.1921</v>
      </c>
      <c r="Y2925" s="152">
        <v>1.5530976E9</v>
      </c>
      <c r="Z2925" s="152">
        <v>92174.6037</v>
      </c>
      <c r="AG2925" s="153">
        <f>IFERROR(__xludf.DUMMYFUNCTION("TO_DATE(INT((AH2925/(60*60*24))+""1/1/1970""))"),43929.0)</f>
        <v>43929</v>
      </c>
      <c r="AH2925" s="152">
        <v>1.586316763E9</v>
      </c>
      <c r="AI2925" s="152">
        <v>131822.3856</v>
      </c>
    </row>
    <row r="2926">
      <c r="A2926" s="152"/>
      <c r="B2926" s="152"/>
      <c r="M2926" s="13">
        <v>1.589292E9</v>
      </c>
      <c r="N2926" s="13">
        <v>34385.7231</v>
      </c>
      <c r="P2926" s="156">
        <v>1.5726672E9</v>
      </c>
      <c r="Q2926" s="156">
        <v>176570.9417</v>
      </c>
      <c r="S2926" s="156">
        <v>1.600956E9</v>
      </c>
      <c r="T2926" s="156">
        <v>10163.3398</v>
      </c>
      <c r="V2926" s="156">
        <v>1.5583068E9</v>
      </c>
      <c r="W2926" s="156">
        <v>89636.9069</v>
      </c>
      <c r="Y2926" s="156">
        <v>1.5531228E9</v>
      </c>
      <c r="Z2926" s="156">
        <v>92174.6037</v>
      </c>
      <c r="AG2926" s="153">
        <f>IFERROR(__xludf.DUMMYFUNCTION("TO_DATE(INT((AH2926/(60*60*24))+""1/1/1970""))"),43929.0)</f>
        <v>43929</v>
      </c>
      <c r="AH2926" s="156">
        <v>1.586332611E9</v>
      </c>
      <c r="AI2926" s="156">
        <v>131822.3856</v>
      </c>
    </row>
    <row r="2927">
      <c r="A2927" s="152"/>
      <c r="B2927" s="152"/>
      <c r="M2927" s="13">
        <v>1.5893136E9</v>
      </c>
      <c r="N2927" s="13">
        <v>34385.7231</v>
      </c>
      <c r="P2927" s="152">
        <v>1.5728796E9</v>
      </c>
      <c r="Q2927" s="152">
        <v>176570.9417</v>
      </c>
      <c r="S2927" s="152">
        <v>1.6009776E9</v>
      </c>
      <c r="T2927" s="152">
        <v>10163.3398</v>
      </c>
      <c r="V2927" s="152">
        <v>1.5583428E9</v>
      </c>
      <c r="W2927" s="152">
        <v>89557.1046</v>
      </c>
      <c r="Y2927" s="152">
        <v>1.5531372E9</v>
      </c>
      <c r="Z2927" s="152">
        <v>92774.9963</v>
      </c>
      <c r="AG2927" s="153">
        <f>IFERROR(__xludf.DUMMYFUNCTION("TO_DATE(INT((AH2927/(60*60*24))+""1/1/1970""))"),43929.0)</f>
        <v>43929</v>
      </c>
      <c r="AH2927" s="152">
        <v>1.586348404E9</v>
      </c>
      <c r="AI2927" s="152">
        <v>131822.3856</v>
      </c>
    </row>
    <row r="2928">
      <c r="A2928" s="152"/>
      <c r="B2928" s="152"/>
      <c r="M2928" s="13">
        <v>1.5893784E9</v>
      </c>
      <c r="N2928" s="13">
        <v>34373.4585</v>
      </c>
      <c r="P2928" s="156">
        <v>1.5729012E9</v>
      </c>
      <c r="Q2928" s="156">
        <v>176570.9417</v>
      </c>
      <c r="S2928" s="156">
        <v>1.6010424E9</v>
      </c>
      <c r="T2928" s="156">
        <v>10164.692</v>
      </c>
      <c r="V2928" s="156">
        <v>1.5583824E9</v>
      </c>
      <c r="W2928" s="156">
        <v>89531.8138</v>
      </c>
      <c r="Y2928" s="156">
        <v>1.5531768E9</v>
      </c>
      <c r="Z2928" s="156">
        <v>92774.9963</v>
      </c>
      <c r="AG2928" s="153">
        <f>IFERROR(__xludf.DUMMYFUNCTION("TO_DATE(INT((AH2928/(60*60*24))+""1/1/1970""))"),43929.0)</f>
        <v>43929</v>
      </c>
      <c r="AH2928" s="156">
        <v>1.58636424E9</v>
      </c>
      <c r="AI2928" s="156">
        <v>131990.7919</v>
      </c>
    </row>
    <row r="2929">
      <c r="A2929" s="152"/>
      <c r="B2929" s="152"/>
      <c r="M2929" s="13">
        <v>1.5894E9</v>
      </c>
      <c r="N2929" s="13">
        <v>34373.4585</v>
      </c>
      <c r="P2929" s="152">
        <v>1.57293E9</v>
      </c>
      <c r="Q2929" s="152">
        <v>177261.0989</v>
      </c>
      <c r="S2929" s="152">
        <v>1.601064E9</v>
      </c>
      <c r="T2929" s="152">
        <v>10164.692</v>
      </c>
      <c r="V2929" s="152">
        <v>1.5583932E9</v>
      </c>
      <c r="W2929" s="152">
        <v>89522.627</v>
      </c>
      <c r="Y2929" s="152">
        <v>1.5532092E9</v>
      </c>
      <c r="Z2929" s="152">
        <v>92774.9963</v>
      </c>
      <c r="AG2929" s="153">
        <f>IFERROR(__xludf.DUMMYFUNCTION("TO_DATE(INT((AH2929/(60*60*24))+""1/1/1970""))"),43929.0)</f>
        <v>43929</v>
      </c>
      <c r="AH2929" s="152">
        <v>1.586380046E9</v>
      </c>
      <c r="AI2929" s="152">
        <v>132027.9404</v>
      </c>
    </row>
    <row r="2930">
      <c r="A2930" s="152"/>
      <c r="B2930" s="152"/>
      <c r="M2930" s="13">
        <v>1.5894648E9</v>
      </c>
      <c r="N2930" s="13">
        <v>34383.6079</v>
      </c>
      <c r="P2930" s="156">
        <v>1.5729696E9</v>
      </c>
      <c r="Q2930" s="156">
        <v>177261.0989</v>
      </c>
      <c r="S2930" s="156">
        <v>1.6010784E9</v>
      </c>
      <c r="T2930" s="156">
        <v>10165.4234</v>
      </c>
      <c r="V2930" s="156">
        <v>1.558422E9</v>
      </c>
      <c r="W2930" s="156">
        <v>89753.4907</v>
      </c>
      <c r="Y2930" s="156">
        <v>1.5532164E9</v>
      </c>
      <c r="Z2930" s="156">
        <v>92333.3049</v>
      </c>
      <c r="AG2930" s="153">
        <f>IFERROR(__xludf.DUMMYFUNCTION("TO_DATE(INT((AH2930/(60*60*24))+""1/1/1970""))"),43929.0)</f>
        <v>43929</v>
      </c>
      <c r="AH2930" s="156">
        <v>1.586389797E9</v>
      </c>
      <c r="AI2930" s="156">
        <v>132027.9404</v>
      </c>
    </row>
    <row r="2931">
      <c r="A2931" s="152"/>
      <c r="B2931" s="152"/>
      <c r="M2931" s="13">
        <v>1.5894864E9</v>
      </c>
      <c r="N2931" s="13">
        <v>34383.6079</v>
      </c>
      <c r="P2931" s="152">
        <v>1.5729876E9</v>
      </c>
      <c r="Q2931" s="152">
        <v>177261.0989</v>
      </c>
      <c r="S2931" s="152">
        <v>1.6012512E9</v>
      </c>
      <c r="T2931" s="152">
        <v>10165.4001</v>
      </c>
      <c r="V2931" s="152">
        <v>1.5584616E9</v>
      </c>
      <c r="W2931" s="152">
        <v>89879.3606</v>
      </c>
      <c r="Y2931" s="152">
        <v>1.553256E9</v>
      </c>
      <c r="Z2931" s="152">
        <v>92333.3049</v>
      </c>
      <c r="AG2931" s="153">
        <f>IFERROR(__xludf.DUMMYFUNCTION("TO_DATE(INT((AH2931/(60*60*24))+""1/1/1970""))"),43930.0)</f>
        <v>43930</v>
      </c>
      <c r="AH2931" s="152">
        <v>1.586396185E9</v>
      </c>
      <c r="AI2931" s="152">
        <v>132027.9404</v>
      </c>
    </row>
    <row r="2932">
      <c r="A2932" s="152"/>
      <c r="B2932" s="152"/>
      <c r="M2932" s="13">
        <v>1.5895512E9</v>
      </c>
      <c r="N2932" s="13">
        <v>34256.0219</v>
      </c>
      <c r="P2932" s="156">
        <v>1.5730164E9</v>
      </c>
      <c r="Q2932" s="156">
        <v>177050.4249</v>
      </c>
      <c r="S2932" s="156">
        <v>1.6013016E9</v>
      </c>
      <c r="T2932" s="156">
        <v>10165.4001</v>
      </c>
      <c r="V2932" s="156">
        <v>1.5584796E9</v>
      </c>
      <c r="W2932" s="156">
        <v>89839.6648</v>
      </c>
      <c r="Y2932" s="156">
        <v>1.5532884E9</v>
      </c>
      <c r="Z2932" s="156">
        <v>92333.3049</v>
      </c>
      <c r="AG2932" s="153">
        <f>IFERROR(__xludf.DUMMYFUNCTION("TO_DATE(INT((AH2932/(60*60*24))+""1/1/1970""))"),43930.0)</f>
        <v>43930</v>
      </c>
      <c r="AH2932" s="156">
        <v>1.586413054E9</v>
      </c>
      <c r="AI2932" s="156">
        <v>132027.9404</v>
      </c>
    </row>
    <row r="2933">
      <c r="A2933" s="152"/>
      <c r="B2933" s="152"/>
      <c r="M2933" s="13">
        <v>1.5895728E9</v>
      </c>
      <c r="N2933" s="13">
        <v>34256.0219</v>
      </c>
      <c r="P2933" s="152">
        <v>1.573056E9</v>
      </c>
      <c r="Q2933" s="152">
        <v>177050.4249</v>
      </c>
      <c r="S2933" s="152">
        <v>1.6013232E9</v>
      </c>
      <c r="T2933" s="152">
        <v>10165.4001</v>
      </c>
      <c r="V2933" s="152">
        <v>1.5585012E9</v>
      </c>
      <c r="W2933" s="152">
        <v>89845.8913</v>
      </c>
      <c r="Y2933" s="152">
        <v>1.5532992E9</v>
      </c>
      <c r="Z2933" s="152">
        <v>91745.0579</v>
      </c>
      <c r="AG2933" s="153">
        <f>IFERROR(__xludf.DUMMYFUNCTION("TO_DATE(INT((AH2933/(60*60*24))+""1/1/1970""))"),43930.0)</f>
        <v>43930</v>
      </c>
      <c r="AH2933" s="152">
        <v>1.586428848E9</v>
      </c>
      <c r="AI2933" s="152">
        <v>132027.9404</v>
      </c>
    </row>
    <row r="2934">
      <c r="A2934" s="152"/>
      <c r="B2934" s="152"/>
      <c r="M2934" s="13">
        <v>1.5895872E9</v>
      </c>
      <c r="N2934" s="13">
        <v>34270.6897</v>
      </c>
      <c r="P2934" s="156">
        <v>1.573074E9</v>
      </c>
      <c r="Q2934" s="156">
        <v>177050.4249</v>
      </c>
      <c r="S2934" s="156">
        <v>1.601388E9</v>
      </c>
      <c r="T2934" s="156">
        <v>10157.5778</v>
      </c>
      <c r="V2934" s="156">
        <v>1.5585408E9</v>
      </c>
      <c r="W2934" s="156">
        <v>89645.7929</v>
      </c>
      <c r="Y2934" s="156">
        <v>1.5534648E9</v>
      </c>
      <c r="Z2934" s="156">
        <v>91745.0579</v>
      </c>
      <c r="AG2934" s="153">
        <f>IFERROR(__xludf.DUMMYFUNCTION("TO_DATE(INT((AH2934/(60*60*24))+""1/1/1970""))"),43930.0)</f>
        <v>43930</v>
      </c>
      <c r="AH2934" s="156">
        <v>1.58644464E9</v>
      </c>
      <c r="AI2934" s="156">
        <v>132036.6084</v>
      </c>
    </row>
    <row r="2935">
      <c r="A2935" s="152"/>
      <c r="B2935" s="152"/>
      <c r="M2935" s="13">
        <v>1.5896736E9</v>
      </c>
      <c r="N2935" s="13">
        <v>34270.6897</v>
      </c>
      <c r="P2935" s="152">
        <v>1.5731028E9</v>
      </c>
      <c r="Q2935" s="152">
        <v>177121.7621</v>
      </c>
      <c r="S2935" s="152">
        <v>1.6014096E9</v>
      </c>
      <c r="T2935" s="152">
        <v>10157.5778</v>
      </c>
      <c r="V2935" s="152">
        <v>1.558566E9</v>
      </c>
      <c r="W2935" s="152">
        <v>89652.6104</v>
      </c>
      <c r="Y2935" s="152">
        <v>1.5534684E9</v>
      </c>
      <c r="Z2935" s="152">
        <v>91745.0579</v>
      </c>
      <c r="AG2935" s="153">
        <f>IFERROR(__xludf.DUMMYFUNCTION("TO_DATE(INT((AH2935/(60*60*24))+""1/1/1970""))"),43930.0)</f>
        <v>43930</v>
      </c>
      <c r="AH2935" s="152">
        <v>1.586460465E9</v>
      </c>
      <c r="AI2935" s="152">
        <v>132030.8218</v>
      </c>
    </row>
    <row r="2936">
      <c r="A2936" s="152"/>
      <c r="B2936" s="152"/>
      <c r="M2936" s="13">
        <v>1.58976E9</v>
      </c>
      <c r="N2936" s="13">
        <v>34237.8976</v>
      </c>
      <c r="P2936" s="156">
        <v>1.5731424E9</v>
      </c>
      <c r="Q2936" s="156">
        <v>177121.7621</v>
      </c>
      <c r="S2936" s="156">
        <v>1.6014744E9</v>
      </c>
      <c r="T2936" s="156">
        <v>10155.5004</v>
      </c>
      <c r="V2936" s="156">
        <v>1.5585804E9</v>
      </c>
      <c r="W2936" s="156">
        <v>89627.5565</v>
      </c>
      <c r="Y2936" s="156">
        <v>1.5535044E9</v>
      </c>
      <c r="Z2936" s="156">
        <v>91699.3098</v>
      </c>
      <c r="AG2936" s="153">
        <f>IFERROR(__xludf.DUMMYFUNCTION("TO_DATE(INT((AH2936/(60*60*24))+""1/1/1970""))"),43930.0)</f>
        <v>43930</v>
      </c>
      <c r="AH2936" s="156">
        <v>1.586476521E9</v>
      </c>
      <c r="AI2936" s="156">
        <v>133077.8703</v>
      </c>
    </row>
    <row r="2937">
      <c r="A2937" s="152"/>
      <c r="B2937" s="152"/>
      <c r="M2937" s="13">
        <v>1.5898104E9</v>
      </c>
      <c r="N2937" s="13">
        <v>34237.8976</v>
      </c>
      <c r="P2937" s="152">
        <v>1.5731604E9</v>
      </c>
      <c r="Q2937" s="152">
        <v>177121.7621</v>
      </c>
      <c r="S2937" s="152">
        <v>1.601496E9</v>
      </c>
      <c r="T2937" s="152">
        <v>10155.5004</v>
      </c>
      <c r="V2937" s="152">
        <v>1.55862E9</v>
      </c>
      <c r="W2937" s="152">
        <v>89419.7074</v>
      </c>
      <c r="Y2937" s="152">
        <v>1.553544E9</v>
      </c>
      <c r="Z2937" s="152">
        <v>91699.3098</v>
      </c>
      <c r="AG2937" s="153">
        <f>IFERROR(__xludf.DUMMYFUNCTION("TO_DATE(INT((AH2937/(60*60*24))+""1/1/1970""))"),43930.0)</f>
        <v>43930</v>
      </c>
      <c r="AH2937" s="152">
        <v>1.586476728E9</v>
      </c>
      <c r="AI2937" s="152">
        <v>133077.8703</v>
      </c>
    </row>
    <row r="2938">
      <c r="A2938" s="152"/>
      <c r="B2938" s="152"/>
      <c r="M2938" s="13">
        <v>1.589832E9</v>
      </c>
      <c r="N2938" s="13">
        <v>34237.8976</v>
      </c>
      <c r="P2938" s="156">
        <v>1.5731892E9</v>
      </c>
      <c r="Q2938" s="156">
        <v>177746.7181</v>
      </c>
      <c r="S2938" s="156">
        <v>1.6015608E9</v>
      </c>
      <c r="T2938" s="156">
        <v>10162.6512</v>
      </c>
      <c r="V2938" s="156">
        <v>1.5586524E9</v>
      </c>
      <c r="W2938" s="156">
        <v>89063.9242</v>
      </c>
      <c r="Y2938" s="156">
        <v>1.5535548E9</v>
      </c>
      <c r="Z2938" s="156">
        <v>91699.3098</v>
      </c>
      <c r="AG2938" s="153">
        <f>IFERROR(__xludf.DUMMYFUNCTION("TO_DATE(INT((AH2938/(60*60*24))+""1/1/1970""))"),43931.0)</f>
        <v>43931</v>
      </c>
      <c r="AH2938" s="156">
        <v>1.5864912E9</v>
      </c>
      <c r="AI2938" s="156">
        <v>133077.8703</v>
      </c>
    </row>
    <row r="2939">
      <c r="A2939" s="152"/>
      <c r="B2939" s="152"/>
      <c r="M2939" s="13">
        <v>1.5898968E9</v>
      </c>
      <c r="N2939" s="13">
        <v>34188.2336</v>
      </c>
      <c r="P2939" s="152">
        <v>1.5732288E9</v>
      </c>
      <c r="Q2939" s="152">
        <v>177746.7181</v>
      </c>
      <c r="S2939" s="152">
        <v>1.6015824E9</v>
      </c>
      <c r="T2939" s="152">
        <v>10162.6512</v>
      </c>
      <c r="V2939" s="152">
        <v>1.5586596E9</v>
      </c>
      <c r="W2939" s="152">
        <v>89181.8883</v>
      </c>
      <c r="Y2939" s="152">
        <v>1.5535836E9</v>
      </c>
      <c r="Z2939" s="152">
        <v>91857.6062</v>
      </c>
      <c r="AG2939" s="153">
        <f>IFERROR(__xludf.DUMMYFUNCTION("TO_DATE(INT((AH2939/(60*60*24))+""1/1/1970""))"),43932.0)</f>
        <v>43932</v>
      </c>
      <c r="AH2939" s="152">
        <v>1.586563957E9</v>
      </c>
      <c r="AI2939" s="152">
        <v>133077.8703</v>
      </c>
    </row>
    <row r="2940">
      <c r="A2940" s="152"/>
      <c r="B2940" s="152"/>
      <c r="M2940" s="13">
        <v>1.5899184E9</v>
      </c>
      <c r="N2940" s="13">
        <v>34188.2336</v>
      </c>
      <c r="P2940" s="156">
        <v>1.5732468E9</v>
      </c>
      <c r="Q2940" s="156">
        <v>177746.7181</v>
      </c>
      <c r="S2940" s="156">
        <v>1.6016472E9</v>
      </c>
      <c r="T2940" s="156">
        <v>10166.2965</v>
      </c>
      <c r="V2940" s="156">
        <v>1.5586992E9</v>
      </c>
      <c r="W2940" s="156">
        <v>89035.6304</v>
      </c>
      <c r="Y2940" s="156">
        <v>1.5536232E9</v>
      </c>
      <c r="Z2940" s="156">
        <v>91857.6062</v>
      </c>
      <c r="AG2940" s="153">
        <f>IFERROR(__xludf.DUMMYFUNCTION("TO_DATE(INT((AH2940/(60*60*24))+""1/1/1970""))"),43932.0)</f>
        <v>43932</v>
      </c>
      <c r="AH2940" s="156">
        <v>1.586582702E9</v>
      </c>
      <c r="AI2940" s="156">
        <v>133077.8703</v>
      </c>
    </row>
    <row r="2941">
      <c r="A2941" s="152"/>
      <c r="B2941" s="152"/>
      <c r="M2941" s="13">
        <v>1.5899832E9</v>
      </c>
      <c r="N2941" s="13">
        <v>33996.8994</v>
      </c>
      <c r="P2941" s="152">
        <v>1.5732756E9</v>
      </c>
      <c r="Q2941" s="152">
        <v>178167.6411</v>
      </c>
      <c r="S2941" s="152">
        <v>1.6016688E9</v>
      </c>
      <c r="T2941" s="152">
        <v>10166.2965</v>
      </c>
      <c r="V2941" s="152">
        <v>1.5587316E9</v>
      </c>
      <c r="W2941" s="152">
        <v>88889.9712</v>
      </c>
      <c r="Y2941" s="152">
        <v>1.5536412E9</v>
      </c>
      <c r="Z2941" s="152">
        <v>91857.6062</v>
      </c>
      <c r="AG2941" s="153">
        <f>IFERROR(__xludf.DUMMYFUNCTION("TO_DATE(INT((AH2941/(60*60*24))+""1/1/1970""))"),43932.0)</f>
        <v>43932</v>
      </c>
      <c r="AH2941" s="152">
        <v>1.586598515E9</v>
      </c>
      <c r="AI2941" s="152">
        <v>133077.8703</v>
      </c>
    </row>
    <row r="2942">
      <c r="A2942" s="152"/>
      <c r="B2942" s="152"/>
      <c r="M2942" s="13">
        <v>1.5900048E9</v>
      </c>
      <c r="N2942" s="13">
        <v>33996.8994</v>
      </c>
      <c r="P2942" s="156">
        <v>1.5734844E9</v>
      </c>
      <c r="Q2942" s="156">
        <v>178167.6411</v>
      </c>
      <c r="S2942" s="156">
        <v>1.6016832E9</v>
      </c>
      <c r="T2942" s="156">
        <v>10159.5838</v>
      </c>
      <c r="V2942" s="156">
        <v>1.558908E9</v>
      </c>
      <c r="W2942" s="156">
        <v>88904.4891</v>
      </c>
      <c r="Y2942" s="156">
        <v>1.5536628E9</v>
      </c>
      <c r="Z2942" s="156">
        <v>91523.6049</v>
      </c>
      <c r="AG2942" s="153">
        <f>IFERROR(__xludf.DUMMYFUNCTION("TO_DATE(INT((AH2942/(60*60*24))+""1/1/1970""))"),43932.0)</f>
        <v>43932</v>
      </c>
      <c r="AH2942" s="156">
        <v>1.586614471E9</v>
      </c>
      <c r="AI2942" s="156">
        <v>133077.8703</v>
      </c>
    </row>
    <row r="2943">
      <c r="A2943" s="152"/>
      <c r="B2943" s="152"/>
      <c r="M2943" s="13">
        <v>1.5900696E9</v>
      </c>
      <c r="N2943" s="13">
        <v>34036.1379</v>
      </c>
      <c r="P2943" s="152">
        <v>1.573506E9</v>
      </c>
      <c r="Q2943" s="152">
        <v>178167.6411</v>
      </c>
      <c r="S2943" s="152">
        <v>1.601856E9</v>
      </c>
      <c r="T2943" s="152">
        <v>10161.9267</v>
      </c>
      <c r="V2943" s="152">
        <v>1.5589116E9</v>
      </c>
      <c r="W2943" s="152">
        <v>88879.8409</v>
      </c>
      <c r="Y2943" s="152">
        <v>1.5537024E9</v>
      </c>
      <c r="Z2943" s="152">
        <v>91523.6049</v>
      </c>
      <c r="AG2943" s="153">
        <f>IFERROR(__xludf.DUMMYFUNCTION("TO_DATE(INT((AH2943/(60*60*24))+""1/1/1970""))"),43932.0)</f>
        <v>43932</v>
      </c>
      <c r="AH2943" s="152">
        <v>1.5866303E9</v>
      </c>
      <c r="AI2943" s="152">
        <v>133077.8703</v>
      </c>
    </row>
    <row r="2944">
      <c r="A2944" s="152"/>
      <c r="B2944" s="152"/>
      <c r="M2944" s="13">
        <v>1.5900912E9</v>
      </c>
      <c r="N2944" s="13">
        <v>34036.1379</v>
      </c>
      <c r="P2944" s="156">
        <v>1.5735348E9</v>
      </c>
      <c r="Q2944" s="156">
        <v>177842.7676</v>
      </c>
      <c r="S2944" s="156">
        <v>1.6019064E9</v>
      </c>
      <c r="T2944" s="156">
        <v>10161.9267</v>
      </c>
      <c r="V2944" s="156">
        <v>1.5589476E9</v>
      </c>
      <c r="W2944" s="156">
        <v>88961.0375</v>
      </c>
      <c r="Y2944" s="156">
        <v>1.5537276E9</v>
      </c>
      <c r="Z2944" s="156">
        <v>91523.6049</v>
      </c>
      <c r="AG2944" s="153">
        <f>IFERROR(__xludf.DUMMYFUNCTION("TO_DATE(INT((AH2944/(60*60*24))+""1/1/1970""))"),43932.0)</f>
        <v>43932</v>
      </c>
      <c r="AH2944" s="156">
        <v>1.586646275E9</v>
      </c>
      <c r="AI2944" s="156">
        <v>133077.8703</v>
      </c>
    </row>
    <row r="2945">
      <c r="A2945" s="152"/>
      <c r="B2945" s="152"/>
      <c r="M2945" s="13">
        <v>1.590156E9</v>
      </c>
      <c r="N2945" s="13">
        <v>34034.4978</v>
      </c>
      <c r="P2945" s="152">
        <v>1.5735744E9</v>
      </c>
      <c r="Q2945" s="152">
        <v>177842.7676</v>
      </c>
      <c r="S2945" s="152">
        <v>1.601928E9</v>
      </c>
      <c r="T2945" s="152">
        <v>10161.9267</v>
      </c>
      <c r="V2945" s="152">
        <v>1.5589872E9</v>
      </c>
      <c r="W2945" s="152">
        <v>88941.5587</v>
      </c>
      <c r="Y2945" s="152">
        <v>1.553742E9</v>
      </c>
      <c r="Z2945" s="152">
        <v>91347.4952</v>
      </c>
      <c r="AG2945" s="153">
        <f>IFERROR(__xludf.DUMMYFUNCTION("TO_DATE(INT((AH2945/(60*60*24))+""1/1/1970""))"),43932.0)</f>
        <v>43932</v>
      </c>
      <c r="AH2945" s="152">
        <v>1.586649393E9</v>
      </c>
      <c r="AI2945" s="152">
        <v>133077.8703</v>
      </c>
    </row>
    <row r="2946">
      <c r="A2946" s="152"/>
      <c r="B2946" s="152"/>
      <c r="M2946" s="13">
        <v>1.5901776E9</v>
      </c>
      <c r="N2946" s="13">
        <v>34034.4978</v>
      </c>
      <c r="P2946" s="156">
        <v>1.5735924E9</v>
      </c>
      <c r="Q2946" s="156">
        <v>177842.7676</v>
      </c>
      <c r="S2946" s="156">
        <v>1.6019928E9</v>
      </c>
      <c r="T2946" s="156">
        <v>10155.7081</v>
      </c>
      <c r="V2946" s="156">
        <v>1.558998E9</v>
      </c>
      <c r="W2946" s="156">
        <v>88900.2433</v>
      </c>
      <c r="Y2946" s="156">
        <v>1.5537816E9</v>
      </c>
      <c r="Z2946" s="156">
        <v>91347.4952</v>
      </c>
      <c r="AG2946" s="153">
        <f>IFERROR(__xludf.DUMMYFUNCTION("TO_DATE(INT((AH2946/(60*60*24))+""1/1/1970""))"),43933.0)</f>
        <v>43933</v>
      </c>
      <c r="AH2946" s="156">
        <v>1.5866629E9</v>
      </c>
      <c r="AI2946" s="156">
        <v>133077.8703</v>
      </c>
    </row>
    <row r="2947">
      <c r="A2947" s="152"/>
      <c r="B2947" s="152"/>
      <c r="M2947" s="13">
        <v>1.590192E9</v>
      </c>
      <c r="N2947" s="13">
        <v>34063.4763</v>
      </c>
      <c r="P2947" s="152">
        <v>1.5736212E9</v>
      </c>
      <c r="Q2947" s="152">
        <v>178185.0413</v>
      </c>
      <c r="S2947" s="152">
        <v>1.6020144E9</v>
      </c>
      <c r="T2947" s="152">
        <v>10155.7081</v>
      </c>
      <c r="V2947" s="152">
        <v>1.5590268E9</v>
      </c>
      <c r="W2947" s="152">
        <v>88902.7534</v>
      </c>
      <c r="Y2947" s="152">
        <v>1.553814E9</v>
      </c>
      <c r="Z2947" s="152">
        <v>91347.4952</v>
      </c>
      <c r="AG2947" s="153">
        <f>IFERROR(__xludf.DUMMYFUNCTION("TO_DATE(INT((AH2947/(60*60*24))+""1/1/1970""))"),43933.0)</f>
        <v>43933</v>
      </c>
      <c r="AH2947" s="152">
        <v>1.586679417E9</v>
      </c>
      <c r="AI2947" s="152">
        <v>133077.8703</v>
      </c>
    </row>
    <row r="2948">
      <c r="A2948" s="152"/>
      <c r="B2948" s="152"/>
      <c r="M2948" s="13">
        <v>1.5902784E9</v>
      </c>
      <c r="N2948" s="13">
        <v>34063.4763</v>
      </c>
      <c r="P2948" s="156">
        <v>1.5736608E9</v>
      </c>
      <c r="Q2948" s="156">
        <v>178185.0413</v>
      </c>
      <c r="S2948" s="156">
        <v>1.6020792E9</v>
      </c>
      <c r="T2948" s="156">
        <v>10151.9237</v>
      </c>
      <c r="V2948" s="156">
        <v>1.5590664E9</v>
      </c>
      <c r="W2948" s="156">
        <v>89184.0707</v>
      </c>
      <c r="Y2948" s="156">
        <v>1.5538212E9</v>
      </c>
      <c r="Z2948" s="156">
        <v>91168.1466</v>
      </c>
      <c r="AG2948" s="153">
        <f>IFERROR(__xludf.DUMMYFUNCTION("TO_DATE(INT((AH2948/(60*60*24))+""1/1/1970""))"),43933.0)</f>
        <v>43933</v>
      </c>
      <c r="AH2948" s="156">
        <v>1.586695232E9</v>
      </c>
      <c r="AI2948" s="156">
        <v>133077.8703</v>
      </c>
    </row>
    <row r="2949">
      <c r="A2949" s="152"/>
      <c r="B2949" s="152"/>
      <c r="M2949" s="13">
        <v>1.5903648E9</v>
      </c>
      <c r="N2949" s="13">
        <v>34044.1754</v>
      </c>
      <c r="P2949" s="152">
        <v>1.5736788E9</v>
      </c>
      <c r="Q2949" s="152">
        <v>178185.0413</v>
      </c>
      <c r="S2949" s="152">
        <v>1.6021008E9</v>
      </c>
      <c r="T2949" s="152">
        <v>10151.9237</v>
      </c>
      <c r="V2949" s="152">
        <v>1.5590844E9</v>
      </c>
      <c r="W2949" s="152">
        <v>89275.0476</v>
      </c>
      <c r="Y2949" s="152">
        <v>1.5538608E9</v>
      </c>
      <c r="Z2949" s="152">
        <v>91168.1466</v>
      </c>
      <c r="AG2949" s="153">
        <f>IFERROR(__xludf.DUMMYFUNCTION("TO_DATE(INT((AH2949/(60*60*24))+""1/1/1970""))"),43933.0)</f>
        <v>43933</v>
      </c>
      <c r="AH2949" s="152">
        <v>1.586711517E9</v>
      </c>
      <c r="AI2949" s="152">
        <v>133077.8703</v>
      </c>
    </row>
    <row r="2950">
      <c r="A2950" s="152"/>
      <c r="B2950" s="152"/>
      <c r="M2950" s="13">
        <v>1.5904512E9</v>
      </c>
      <c r="N2950" s="13">
        <v>34057.0914</v>
      </c>
      <c r="P2950" s="156">
        <v>1.5737076E9</v>
      </c>
      <c r="Q2950" s="156">
        <v>178261.5922</v>
      </c>
      <c r="S2950" s="156">
        <v>1.6021656E9</v>
      </c>
      <c r="T2950" s="156">
        <v>10159.0824</v>
      </c>
      <c r="V2950" s="156">
        <v>1.559106E9</v>
      </c>
      <c r="W2950" s="156">
        <v>89237.9934</v>
      </c>
      <c r="Y2950" s="156">
        <v>1.5538932E9</v>
      </c>
      <c r="Z2950" s="156">
        <v>91168.1466</v>
      </c>
      <c r="AG2950" s="153">
        <f>IFERROR(__xludf.DUMMYFUNCTION("TO_DATE(INT((AH2950/(60*60*24))+""1/1/1970""))"),43933.0)</f>
        <v>43933</v>
      </c>
      <c r="AH2950" s="156">
        <v>1.586727366E9</v>
      </c>
      <c r="AI2950" s="156">
        <v>133077.8703</v>
      </c>
    </row>
    <row r="2951">
      <c r="A2951" s="152"/>
      <c r="B2951" s="152"/>
      <c r="M2951" s="13">
        <v>1.5905016E9</v>
      </c>
      <c r="N2951" s="13">
        <v>34057.0914</v>
      </c>
      <c r="P2951" s="152">
        <v>1.5737472E9</v>
      </c>
      <c r="Q2951" s="152">
        <v>178261.5922</v>
      </c>
      <c r="S2951" s="152">
        <v>1.6021872E9</v>
      </c>
      <c r="T2951" s="152">
        <v>10159.0824</v>
      </c>
      <c r="V2951" s="152">
        <v>1.5591456E9</v>
      </c>
      <c r="W2951" s="152">
        <v>89551.5569</v>
      </c>
      <c r="Y2951" s="152">
        <v>1.553904E9</v>
      </c>
      <c r="Z2951" s="152">
        <v>91066.5293</v>
      </c>
      <c r="AG2951" s="153">
        <f>IFERROR(__xludf.DUMMYFUNCTION("TO_DATE(INT((AH2951/(60*60*24))+""1/1/1970""))"),43933.0)</f>
        <v>43933</v>
      </c>
      <c r="AH2951" s="152">
        <v>1.586735287E9</v>
      </c>
      <c r="AI2951" s="152">
        <v>133077.8703</v>
      </c>
    </row>
    <row r="2952">
      <c r="A2952" s="152"/>
      <c r="B2952" s="152"/>
      <c r="M2952" s="13">
        <v>1.5905232E9</v>
      </c>
      <c r="N2952" s="13">
        <v>34057.0914</v>
      </c>
      <c r="P2952" s="156">
        <v>1.5737652E9</v>
      </c>
      <c r="Q2952" s="156">
        <v>178261.5922</v>
      </c>
      <c r="S2952" s="156">
        <v>1.602252E9</v>
      </c>
      <c r="T2952" s="156">
        <v>10169.8368</v>
      </c>
      <c r="V2952" s="156">
        <v>1.5591708E9</v>
      </c>
      <c r="W2952" s="156">
        <v>89406.7081</v>
      </c>
      <c r="Y2952" s="156">
        <v>1.5540696E9</v>
      </c>
      <c r="Z2952" s="156">
        <v>91066.5293</v>
      </c>
      <c r="AG2952" s="153">
        <f>IFERROR(__xludf.DUMMYFUNCTION("TO_DATE(INT((AH2952/(60*60*24))+""1/1/1970""))"),43934.0)</f>
        <v>43934</v>
      </c>
      <c r="AH2952" s="156">
        <v>1.586745171E9</v>
      </c>
      <c r="AI2952" s="156">
        <v>133077.8703</v>
      </c>
    </row>
    <row r="2953">
      <c r="A2953" s="152"/>
      <c r="B2953" s="152"/>
      <c r="M2953" s="13">
        <v>1.590588E9</v>
      </c>
      <c r="N2953" s="13">
        <v>33990.7801</v>
      </c>
      <c r="P2953" s="152">
        <v>1.573794E9</v>
      </c>
      <c r="Q2953" s="152">
        <v>178510.8594</v>
      </c>
      <c r="S2953" s="152">
        <v>1.6022736E9</v>
      </c>
      <c r="T2953" s="152">
        <v>10169.8368</v>
      </c>
      <c r="V2953" s="152">
        <v>1.5591852E9</v>
      </c>
      <c r="W2953" s="152">
        <v>89423.1059</v>
      </c>
      <c r="Y2953" s="152">
        <v>1.5540732E9</v>
      </c>
      <c r="Z2953" s="152">
        <v>91066.5293</v>
      </c>
      <c r="AG2953" s="153">
        <f>IFERROR(__xludf.DUMMYFUNCTION("TO_DATE(INT((AH2953/(60*60*24))+""1/1/1970""))"),43934.0)</f>
        <v>43934</v>
      </c>
      <c r="AH2953" s="152">
        <v>1.586761016E9</v>
      </c>
      <c r="AI2953" s="152">
        <v>133077.8703</v>
      </c>
    </row>
    <row r="2954">
      <c r="A2954" s="152"/>
      <c r="B2954" s="152"/>
      <c r="M2954" s="13">
        <v>1.5906096E9</v>
      </c>
      <c r="N2954" s="13">
        <v>33990.7801</v>
      </c>
      <c r="P2954" s="156">
        <v>1.5738336E9</v>
      </c>
      <c r="Q2954" s="156">
        <v>178510.8594</v>
      </c>
      <c r="S2954" s="156">
        <v>1.602288E9</v>
      </c>
      <c r="T2954" s="156">
        <v>10162.0163</v>
      </c>
      <c r="V2954" s="156">
        <v>1.5592248E9</v>
      </c>
      <c r="W2954" s="156">
        <v>89249.2457</v>
      </c>
      <c r="Y2954" s="156">
        <v>1.5541092E9</v>
      </c>
      <c r="Z2954" s="156">
        <v>91113.8967</v>
      </c>
      <c r="AG2954" s="153">
        <f>IFERROR(__xludf.DUMMYFUNCTION("TO_DATE(INT((AH2954/(60*60*24))+""1/1/1970""))"),43934.0)</f>
        <v>43934</v>
      </c>
      <c r="AH2954" s="156">
        <v>1.58677681E9</v>
      </c>
      <c r="AI2954" s="156">
        <v>133077.8703</v>
      </c>
    </row>
    <row r="2955">
      <c r="A2955" s="152"/>
      <c r="B2955" s="152"/>
      <c r="M2955" s="13">
        <v>1.5906744E9</v>
      </c>
      <c r="N2955" s="13">
        <v>33994.7275</v>
      </c>
      <c r="P2955" s="152">
        <v>1.5738516E9</v>
      </c>
      <c r="Q2955" s="152">
        <v>178510.8594</v>
      </c>
      <c r="S2955" s="152">
        <v>1.6024608E9</v>
      </c>
      <c r="T2955" s="152">
        <v>10160.6215</v>
      </c>
      <c r="V2955" s="152">
        <v>1.5592572E9</v>
      </c>
      <c r="W2955" s="152">
        <v>89289.6245</v>
      </c>
      <c r="Y2955" s="152">
        <v>1.5541488E9</v>
      </c>
      <c r="Z2955" s="152">
        <v>91113.8967</v>
      </c>
      <c r="AG2955" s="153">
        <f>IFERROR(__xludf.DUMMYFUNCTION("TO_DATE(INT((AH2955/(60*60*24))+""1/1/1970""))"),43934.0)</f>
        <v>43934</v>
      </c>
      <c r="AH2955" s="152">
        <v>1.58679264E9</v>
      </c>
      <c r="AI2955" s="152">
        <v>133250.4667</v>
      </c>
    </row>
    <row r="2956">
      <c r="A2956" s="152"/>
      <c r="B2956" s="152"/>
      <c r="M2956" s="13">
        <v>1.590696E9</v>
      </c>
      <c r="N2956" s="13">
        <v>33994.7275</v>
      </c>
      <c r="P2956" s="156">
        <v>1.5738804E9</v>
      </c>
      <c r="Q2956" s="156">
        <v>179822.0639</v>
      </c>
      <c r="S2956" s="156">
        <v>1.6025112E9</v>
      </c>
      <c r="T2956" s="156">
        <v>10160.6215</v>
      </c>
      <c r="V2956" s="156">
        <v>1.5592644E9</v>
      </c>
      <c r="W2956" s="156">
        <v>89581.2777</v>
      </c>
      <c r="Y2956" s="156">
        <v>1.5541596E9</v>
      </c>
      <c r="Z2956" s="156">
        <v>91113.8967</v>
      </c>
      <c r="AG2956" s="153">
        <f>IFERROR(__xludf.DUMMYFUNCTION("TO_DATE(INT((AH2956/(60*60*24))+""1/1/1970""))"),43934.0)</f>
        <v>43934</v>
      </c>
      <c r="AH2956" s="156">
        <v>1.586808519E9</v>
      </c>
      <c r="AI2956" s="156">
        <v>133497.0113</v>
      </c>
    </row>
    <row r="2957">
      <c r="A2957" s="152"/>
      <c r="B2957" s="152"/>
      <c r="M2957" s="13">
        <v>1.5907608E9</v>
      </c>
      <c r="N2957" s="13">
        <v>34068.6188</v>
      </c>
      <c r="P2957" s="152">
        <v>1.5740892E9</v>
      </c>
      <c r="Q2957" s="152">
        <v>179822.0639</v>
      </c>
      <c r="S2957" s="152">
        <v>1.6025328E9</v>
      </c>
      <c r="T2957" s="152">
        <v>10160.6215</v>
      </c>
      <c r="V2957" s="152">
        <v>1.559304E9</v>
      </c>
      <c r="W2957" s="152">
        <v>89557.9116</v>
      </c>
      <c r="Y2957" s="152">
        <v>1.5541884E9</v>
      </c>
      <c r="Z2957" s="152">
        <v>90964.9119</v>
      </c>
      <c r="AG2957" s="153">
        <f>IFERROR(__xludf.DUMMYFUNCTION("TO_DATE(INT((AH2957/(60*60*24))+""1/1/1970""))"),43934.0)</f>
        <v>43934</v>
      </c>
      <c r="AH2957" s="152">
        <v>1.586822372E9</v>
      </c>
      <c r="AI2957" s="152">
        <v>133497.0113</v>
      </c>
    </row>
    <row r="2958">
      <c r="A2958" s="152"/>
      <c r="B2958" s="152"/>
      <c r="M2958" s="13">
        <v>1.5907824E9</v>
      </c>
      <c r="N2958" s="13">
        <v>34068.6188</v>
      </c>
      <c r="P2958" s="156">
        <v>1.5741108E9</v>
      </c>
      <c r="Q2958" s="156">
        <v>179822.0639</v>
      </c>
      <c r="S2958" s="156">
        <v>1.6025976E9</v>
      </c>
      <c r="T2958" s="156">
        <v>10156.0332</v>
      </c>
      <c r="V2958" s="156">
        <v>1.5593364E9</v>
      </c>
      <c r="W2958" s="156">
        <v>89545.963</v>
      </c>
      <c r="Y2958" s="156">
        <v>1.554228E9</v>
      </c>
      <c r="Z2958" s="156">
        <v>90964.9119</v>
      </c>
      <c r="AG2958" s="153">
        <f>IFERROR(__xludf.DUMMYFUNCTION("TO_DATE(INT((AH2958/(60*60*24))+""1/1/1970""))"),43935.0)</f>
        <v>43935</v>
      </c>
      <c r="AH2958" s="156">
        <v>1.586824348E9</v>
      </c>
      <c r="AI2958" s="156">
        <v>133497.0113</v>
      </c>
    </row>
    <row r="2959">
      <c r="A2959" s="152"/>
      <c r="B2959" s="152"/>
      <c r="M2959" s="13">
        <v>1.5907968E9</v>
      </c>
      <c r="N2959" s="13">
        <v>34050.2905</v>
      </c>
      <c r="P2959" s="152">
        <v>1.5741396E9</v>
      </c>
      <c r="Q2959" s="152">
        <v>179930.3433</v>
      </c>
      <c r="S2959" s="152">
        <v>1.6026192E9</v>
      </c>
      <c r="T2959" s="152">
        <v>10156.0332</v>
      </c>
      <c r="V2959" s="152">
        <v>1.5595128E9</v>
      </c>
      <c r="W2959" s="152">
        <v>89548.0297</v>
      </c>
      <c r="Y2959" s="152">
        <v>1.554246E9</v>
      </c>
      <c r="Z2959" s="152">
        <v>90964.9119</v>
      </c>
      <c r="AG2959" s="153">
        <f>IFERROR(__xludf.DUMMYFUNCTION("TO_DATE(INT((AH2959/(60*60*24))+""1/1/1970""))"),43935.0)</f>
        <v>43935</v>
      </c>
      <c r="AH2959" s="152">
        <v>1.586840203E9</v>
      </c>
      <c r="AI2959" s="152">
        <v>133497.0113</v>
      </c>
    </row>
    <row r="2960">
      <c r="A2960" s="152"/>
      <c r="B2960" s="152"/>
      <c r="M2960" s="13">
        <v>1.5908832E9</v>
      </c>
      <c r="N2960" s="13">
        <v>34050.2905</v>
      </c>
      <c r="P2960" s="156">
        <v>1.5741792E9</v>
      </c>
      <c r="Q2960" s="156">
        <v>179930.3433</v>
      </c>
      <c r="S2960" s="156">
        <v>1.602684E9</v>
      </c>
      <c r="T2960" s="156">
        <v>10144.9171</v>
      </c>
      <c r="V2960" s="156">
        <v>1.5595164E9</v>
      </c>
      <c r="W2960" s="156">
        <v>89543.5346</v>
      </c>
      <c r="Y2960" s="156">
        <v>1.5542676E9</v>
      </c>
      <c r="Z2960" s="156">
        <v>90951.9567</v>
      </c>
      <c r="AG2960" s="153">
        <f>IFERROR(__xludf.DUMMYFUNCTION("TO_DATE(INT((AH2960/(60*60*24))+""1/1/1970""))"),43935.0)</f>
        <v>43935</v>
      </c>
      <c r="AH2960" s="156">
        <v>1.586856006E9</v>
      </c>
      <c r="AI2960" s="156">
        <v>133497.0113</v>
      </c>
    </row>
    <row r="2961">
      <c r="A2961" s="152"/>
      <c r="B2961" s="152"/>
      <c r="M2961" s="13">
        <v>1.5909696E9</v>
      </c>
      <c r="N2961" s="13">
        <v>34054.6213</v>
      </c>
      <c r="P2961" s="152">
        <v>1.5741972E9</v>
      </c>
      <c r="Q2961" s="152">
        <v>179930.3433</v>
      </c>
      <c r="S2961" s="152">
        <v>1.6027056E9</v>
      </c>
      <c r="T2961" s="152">
        <v>10144.9171</v>
      </c>
      <c r="V2961" s="152">
        <v>1.5595524E9</v>
      </c>
      <c r="W2961" s="152">
        <v>89525.1308</v>
      </c>
      <c r="Y2961" s="152">
        <v>1.5543072E9</v>
      </c>
      <c r="Z2961" s="152">
        <v>90951.9567</v>
      </c>
      <c r="AG2961" s="153">
        <f>IFERROR(__xludf.DUMMYFUNCTION("TO_DATE(INT((AH2961/(60*60*24))+""1/1/1970""))"),43935.0)</f>
        <v>43935</v>
      </c>
      <c r="AH2961" s="152">
        <v>1.586871836E9</v>
      </c>
      <c r="AI2961" s="152">
        <v>133497.0113</v>
      </c>
    </row>
    <row r="2962">
      <c r="A2962" s="152"/>
      <c r="B2962" s="152"/>
      <c r="M2962" s="13">
        <v>1.59102E9</v>
      </c>
      <c r="N2962" s="13">
        <v>34054.6213</v>
      </c>
      <c r="P2962" s="156">
        <v>1.574226E9</v>
      </c>
      <c r="Q2962" s="156">
        <v>179870.5793</v>
      </c>
      <c r="S2962" s="156">
        <v>1.6027704E9</v>
      </c>
      <c r="T2962" s="156">
        <v>10139.5861</v>
      </c>
      <c r="V2962" s="156">
        <v>1.559592E9</v>
      </c>
      <c r="W2962" s="156">
        <v>89508.8251</v>
      </c>
      <c r="Y2962" s="156">
        <v>1.5543324E9</v>
      </c>
      <c r="Z2962" s="156">
        <v>90951.9567</v>
      </c>
      <c r="AG2962" s="153">
        <f>IFERROR(__xludf.DUMMYFUNCTION("TO_DATE(INT((AH2962/(60*60*24))+""1/1/1970""))"),43935.0)</f>
        <v>43935</v>
      </c>
      <c r="AH2962" s="156">
        <v>1.586887638E9</v>
      </c>
      <c r="AI2962" s="156">
        <v>134023.9478</v>
      </c>
    </row>
    <row r="2963">
      <c r="A2963" s="152"/>
      <c r="B2963" s="152"/>
      <c r="M2963" s="13">
        <v>1.5910416E9</v>
      </c>
      <c r="N2963" s="13">
        <v>34054.6213</v>
      </c>
      <c r="P2963" s="152">
        <v>1.5742656E9</v>
      </c>
      <c r="Q2963" s="152">
        <v>179870.5793</v>
      </c>
      <c r="S2963" s="152">
        <v>1.602792E9</v>
      </c>
      <c r="T2963" s="152">
        <v>10139.5861</v>
      </c>
      <c r="V2963" s="152">
        <v>1.5596028E9</v>
      </c>
      <c r="W2963" s="152">
        <v>89508.19</v>
      </c>
      <c r="Y2963" s="152">
        <v>1.5543468E9</v>
      </c>
      <c r="Z2963" s="152">
        <v>91287.1725</v>
      </c>
      <c r="AG2963" s="153">
        <f>IFERROR(__xludf.DUMMYFUNCTION("TO_DATE(INT((AH2963/(60*60*24))+""1/1/1970""))"),43935.0)</f>
        <v>43935</v>
      </c>
      <c r="AH2963" s="152">
        <v>1.586903436E9</v>
      </c>
      <c r="AI2963" s="152">
        <v>134016.2085</v>
      </c>
    </row>
    <row r="2964">
      <c r="A2964" s="152"/>
      <c r="B2964" s="152"/>
      <c r="M2964" s="13">
        <v>1.5911064E9</v>
      </c>
      <c r="N2964" s="13">
        <v>34078.277</v>
      </c>
      <c r="P2964" s="156">
        <v>1.5742836E9</v>
      </c>
      <c r="Q2964" s="156">
        <v>179870.5793</v>
      </c>
      <c r="S2964" s="156">
        <v>1.6028568E9</v>
      </c>
      <c r="T2964" s="156">
        <v>10132.2888</v>
      </c>
      <c r="V2964" s="156">
        <v>1.5596316E9</v>
      </c>
      <c r="W2964" s="156">
        <v>89507.671</v>
      </c>
      <c r="Y2964" s="156">
        <v>1.5543864E9</v>
      </c>
      <c r="Z2964" s="156">
        <v>91287.1725</v>
      </c>
      <c r="AG2964" s="153">
        <f>IFERROR(__xludf.DUMMYFUNCTION("TO_DATE(INT((AH2964/(60*60*24))+""1/1/1970""))"),43935.0)</f>
        <v>43935</v>
      </c>
      <c r="AH2964" s="156">
        <v>1.586908747E9</v>
      </c>
      <c r="AI2964" s="156">
        <v>134016.2085</v>
      </c>
    </row>
    <row r="2965">
      <c r="A2965" s="152"/>
      <c r="B2965" s="152"/>
      <c r="M2965" s="13">
        <v>1.591128E9</v>
      </c>
      <c r="N2965" s="13">
        <v>34078.277</v>
      </c>
      <c r="P2965" s="152">
        <v>1.5743124E9</v>
      </c>
      <c r="Q2965" s="152">
        <v>179216.7723</v>
      </c>
      <c r="S2965" s="152">
        <v>1.6028784E9</v>
      </c>
      <c r="T2965" s="152">
        <v>10132.2888</v>
      </c>
      <c r="V2965" s="152">
        <v>1.5596712E9</v>
      </c>
      <c r="W2965" s="152">
        <v>89501.7474</v>
      </c>
      <c r="Y2965" s="152">
        <v>1.5544188E9</v>
      </c>
      <c r="Z2965" s="152">
        <v>91287.1725</v>
      </c>
      <c r="AG2965" s="153">
        <f>IFERROR(__xludf.DUMMYFUNCTION("TO_DATE(INT((AH2965/(60*60*24))+""1/1/1970""))"),43936.0)</f>
        <v>43936</v>
      </c>
      <c r="AH2965" s="152">
        <v>1.586919407E9</v>
      </c>
      <c r="AI2965" s="152">
        <v>134016.2085</v>
      </c>
    </row>
    <row r="2966">
      <c r="A2966" s="152"/>
      <c r="B2966" s="152"/>
      <c r="M2966" s="13">
        <v>1.5911928E9</v>
      </c>
      <c r="N2966" s="13">
        <v>33731.6192</v>
      </c>
      <c r="P2966" s="156">
        <v>1.574352E9</v>
      </c>
      <c r="Q2966" s="156">
        <v>179216.7723</v>
      </c>
      <c r="S2966" s="156">
        <v>1.6028928E9</v>
      </c>
      <c r="T2966" s="156">
        <v>10132.154</v>
      </c>
      <c r="V2966" s="156">
        <v>1.5596892E9</v>
      </c>
      <c r="W2966" s="156">
        <v>89498.563</v>
      </c>
      <c r="Y2966" s="156">
        <v>1.554426E9</v>
      </c>
      <c r="Z2966" s="156">
        <v>91105.7997</v>
      </c>
      <c r="AG2966" s="153">
        <f>IFERROR(__xludf.DUMMYFUNCTION("TO_DATE(INT((AH2966/(60*60*24))+""1/1/1970""))"),43936.0)</f>
        <v>43936</v>
      </c>
      <c r="AH2966" s="156">
        <v>1.586935229E9</v>
      </c>
      <c r="AI2966" s="156">
        <v>134016.2085</v>
      </c>
    </row>
    <row r="2967">
      <c r="A2967" s="152"/>
      <c r="B2967" s="152"/>
      <c r="M2967" s="13">
        <v>1.5912144E9</v>
      </c>
      <c r="N2967" s="13">
        <v>33731.6192</v>
      </c>
      <c r="P2967" s="152">
        <v>1.57437E9</v>
      </c>
      <c r="Q2967" s="152">
        <v>179216.7723</v>
      </c>
      <c r="S2967" s="152">
        <v>1.6030656E9</v>
      </c>
      <c r="T2967" s="152">
        <v>10133.5706</v>
      </c>
      <c r="V2967" s="152">
        <v>1.5597108E9</v>
      </c>
      <c r="W2967" s="152">
        <v>89501.5256</v>
      </c>
      <c r="Y2967" s="152">
        <v>1.5544656E9</v>
      </c>
      <c r="Z2967" s="152">
        <v>91105.7997</v>
      </c>
      <c r="AG2967" s="153">
        <f>IFERROR(__xludf.DUMMYFUNCTION("TO_DATE(INT((AH2967/(60*60*24))+""1/1/1970""))"),43936.0)</f>
        <v>43936</v>
      </c>
      <c r="AH2967" s="152">
        <v>1.586951019E9</v>
      </c>
      <c r="AI2967" s="152">
        <v>134016.2085</v>
      </c>
    </row>
    <row r="2968">
      <c r="A2968" s="152"/>
      <c r="B2968" s="152"/>
      <c r="M2968" s="13">
        <v>1.5912792E9</v>
      </c>
      <c r="N2968" s="13">
        <v>33735.2271</v>
      </c>
      <c r="P2968" s="156">
        <v>1.5743988E9</v>
      </c>
      <c r="Q2968" s="156">
        <v>178943.5072</v>
      </c>
      <c r="S2968" s="156">
        <v>1.603116E9</v>
      </c>
      <c r="T2968" s="156">
        <v>10133.5706</v>
      </c>
      <c r="V2968" s="156">
        <v>1.5597504E9</v>
      </c>
      <c r="W2968" s="156">
        <v>89497.7796</v>
      </c>
      <c r="Y2968" s="156">
        <v>1.554498E9</v>
      </c>
      <c r="Z2968" s="156">
        <v>91105.7997</v>
      </c>
      <c r="AG2968" s="153">
        <f>IFERROR(__xludf.DUMMYFUNCTION("TO_DATE(INT((AH2968/(60*60*24))+""1/1/1970""))"),43936.0)</f>
        <v>43936</v>
      </c>
      <c r="AH2968" s="156">
        <v>1.58696682E9</v>
      </c>
      <c r="AI2968" s="156">
        <v>133888.9751</v>
      </c>
    </row>
    <row r="2969">
      <c r="A2969" s="152"/>
      <c r="B2969" s="152"/>
      <c r="M2969" s="13">
        <v>1.5913008E9</v>
      </c>
      <c r="N2969" s="13">
        <v>33735.2271</v>
      </c>
      <c r="P2969" s="152">
        <v>1.5744384E9</v>
      </c>
      <c r="Q2969" s="152">
        <v>178943.5072</v>
      </c>
      <c r="S2969" s="152">
        <v>1.6031376E9</v>
      </c>
      <c r="T2969" s="152">
        <v>10133.5706</v>
      </c>
      <c r="V2969" s="152">
        <v>1.5597756E9</v>
      </c>
      <c r="W2969" s="152">
        <v>89507.1679</v>
      </c>
      <c r="Y2969" s="152">
        <v>1.5545088E9</v>
      </c>
      <c r="Z2969" s="152">
        <v>91056.408</v>
      </c>
      <c r="AG2969" s="153">
        <f>IFERROR(__xludf.DUMMYFUNCTION("TO_DATE(INT((AH2969/(60*60*24))+""1/1/1970""))"),43936.0)</f>
        <v>43936</v>
      </c>
      <c r="AH2969" s="152">
        <v>1.586982651E9</v>
      </c>
      <c r="AI2969" s="152">
        <v>133935.1011</v>
      </c>
    </row>
    <row r="2970">
      <c r="A2970" s="152"/>
      <c r="B2970" s="152"/>
      <c r="M2970" s="13">
        <v>1.5913656E9</v>
      </c>
      <c r="N2970" s="13">
        <v>33743.7228</v>
      </c>
      <c r="P2970" s="156">
        <v>1.5744564E9</v>
      </c>
      <c r="Q2970" s="156">
        <v>178943.5072</v>
      </c>
      <c r="S2970" s="156">
        <v>1.6032024E9</v>
      </c>
      <c r="T2970" s="156">
        <v>10128.0782</v>
      </c>
      <c r="V2970" s="156">
        <v>1.55979E9</v>
      </c>
      <c r="W2970" s="156">
        <v>89509.6311</v>
      </c>
      <c r="Y2970" s="156">
        <v>1.5546744E9</v>
      </c>
      <c r="Z2970" s="156">
        <v>91056.408</v>
      </c>
      <c r="AG2970" s="153">
        <f>IFERROR(__xludf.DUMMYFUNCTION("TO_DATE(INT((AH2970/(60*60*24))+""1/1/1970""))"),43936.0)</f>
        <v>43936</v>
      </c>
      <c r="AH2970" s="156">
        <v>1.586995132E9</v>
      </c>
      <c r="AI2970" s="156">
        <v>133935.1011</v>
      </c>
    </row>
    <row r="2971">
      <c r="A2971" s="152"/>
      <c r="B2971" s="152"/>
      <c r="M2971" s="13">
        <v>1.5913872E9</v>
      </c>
      <c r="N2971" s="13">
        <v>33743.7228</v>
      </c>
      <c r="P2971" s="152">
        <v>1.5744852E9</v>
      </c>
      <c r="Q2971" s="152">
        <v>179334.6924</v>
      </c>
      <c r="S2971" s="152">
        <v>1.603224E9</v>
      </c>
      <c r="T2971" s="152">
        <v>10128.0782</v>
      </c>
      <c r="V2971" s="152">
        <v>1.5598296E9</v>
      </c>
      <c r="W2971" s="152">
        <v>89496.3223</v>
      </c>
      <c r="Y2971" s="152">
        <v>1.554678E9</v>
      </c>
      <c r="Z2971" s="152">
        <v>91056.408</v>
      </c>
      <c r="AG2971" s="153">
        <f>IFERROR(__xludf.DUMMYFUNCTION("TO_DATE(INT((AH2971/(60*60*24))+""1/1/1970""))"),43937.0)</f>
        <v>43937</v>
      </c>
      <c r="AH2971" s="152">
        <v>1.586998472E9</v>
      </c>
      <c r="AI2971" s="152">
        <v>133935.1011</v>
      </c>
    </row>
    <row r="2972">
      <c r="A2972" s="152"/>
      <c r="B2972" s="152"/>
      <c r="M2972" s="13">
        <v>1.5914016E9</v>
      </c>
      <c r="N2972" s="13">
        <v>33697.775</v>
      </c>
      <c r="P2972" s="156">
        <v>1.574694E9</v>
      </c>
      <c r="Q2972" s="156">
        <v>179334.6924</v>
      </c>
      <c r="S2972" s="156">
        <v>1.6032888E9</v>
      </c>
      <c r="T2972" s="156">
        <v>10131.8407</v>
      </c>
      <c r="V2972" s="156">
        <v>1.559862E9</v>
      </c>
      <c r="W2972" s="156">
        <v>89486.0244</v>
      </c>
      <c r="Y2972" s="156">
        <v>1.554714E9</v>
      </c>
      <c r="Z2972" s="156">
        <v>91072.602</v>
      </c>
      <c r="AG2972" s="153">
        <f>IFERROR(__xludf.DUMMYFUNCTION("TO_DATE(INT((AH2972/(60*60*24))+""1/1/1970""))"),43937.0)</f>
        <v>43937</v>
      </c>
      <c r="AH2972" s="156">
        <v>1.58701467E9</v>
      </c>
      <c r="AI2972" s="156">
        <v>133935.1011</v>
      </c>
    </row>
    <row r="2973">
      <c r="A2973" s="152"/>
      <c r="B2973" s="152"/>
      <c r="M2973" s="13">
        <v>1.591488E9</v>
      </c>
      <c r="N2973" s="13">
        <v>33697.775</v>
      </c>
      <c r="P2973" s="152">
        <v>1.5747156E9</v>
      </c>
      <c r="Q2973" s="152">
        <v>179334.6924</v>
      </c>
      <c r="S2973" s="152">
        <v>1.6033104E9</v>
      </c>
      <c r="T2973" s="152">
        <v>10131.8407</v>
      </c>
      <c r="V2973" s="152">
        <v>1.5598692E9</v>
      </c>
      <c r="W2973" s="152">
        <v>89483.8768</v>
      </c>
      <c r="Y2973" s="152">
        <v>1.5547536E9</v>
      </c>
      <c r="Z2973" s="152">
        <v>91072.602</v>
      </c>
      <c r="AG2973" s="153">
        <f>IFERROR(__xludf.DUMMYFUNCTION("TO_DATE(INT((AH2973/(60*60*24))+""1/1/1970""))"),43937.0)</f>
        <v>43937</v>
      </c>
      <c r="AH2973" s="152">
        <v>1.587030503E9</v>
      </c>
      <c r="AI2973" s="152">
        <v>133935.1011</v>
      </c>
    </row>
    <row r="2974">
      <c r="A2974" s="152"/>
      <c r="B2974" s="152"/>
      <c r="M2974" s="13">
        <v>1.5915744E9</v>
      </c>
      <c r="N2974" s="13">
        <v>33686.023</v>
      </c>
      <c r="P2974" s="156">
        <v>1.5747444E9</v>
      </c>
      <c r="Q2974" s="156">
        <v>180698.4433</v>
      </c>
      <c r="S2974" s="156">
        <v>1.6033752E9</v>
      </c>
      <c r="T2974" s="156">
        <v>10130.493</v>
      </c>
      <c r="V2974" s="156">
        <v>1.5599088E9</v>
      </c>
      <c r="W2974" s="156">
        <v>89386.0886</v>
      </c>
      <c r="Y2974" s="156">
        <v>1.5547644E9</v>
      </c>
      <c r="Z2974" s="156">
        <v>91072.602</v>
      </c>
      <c r="AG2974" s="153">
        <f>IFERROR(__xludf.DUMMYFUNCTION("TO_DATE(INT((AH2974/(60*60*24))+""1/1/1970""))"),43937.0)</f>
        <v>43937</v>
      </c>
      <c r="AH2974" s="156">
        <v>1.58704632E9</v>
      </c>
      <c r="AI2974" s="156">
        <v>133959.5572</v>
      </c>
    </row>
    <row r="2975">
      <c r="A2975" s="152"/>
      <c r="B2975" s="152"/>
      <c r="M2975" s="13">
        <v>1.5916248E9</v>
      </c>
      <c r="N2975" s="13">
        <v>33686.023</v>
      </c>
      <c r="P2975" s="152">
        <v>1.574784E9</v>
      </c>
      <c r="Q2975" s="152">
        <v>180698.4433</v>
      </c>
      <c r="S2975" s="152">
        <v>1.6033968E9</v>
      </c>
      <c r="T2975" s="152">
        <v>10130.493</v>
      </c>
      <c r="V2975" s="152">
        <v>1.5599412E9</v>
      </c>
      <c r="W2975" s="152">
        <v>89163.4348</v>
      </c>
      <c r="Y2975" s="152">
        <v>1.5547932E9</v>
      </c>
      <c r="Z2975" s="152">
        <v>91376.6436</v>
      </c>
      <c r="AG2975" s="153">
        <f>IFERROR(__xludf.DUMMYFUNCTION("TO_DATE(INT((AH2975/(60*60*24))+""1/1/1970""))"),43937.0)</f>
        <v>43937</v>
      </c>
      <c r="AH2975" s="152">
        <v>1.587062132E9</v>
      </c>
      <c r="AI2975" s="152">
        <v>133908.1685</v>
      </c>
    </row>
    <row r="2976">
      <c r="A2976" s="152"/>
      <c r="B2976" s="152"/>
      <c r="M2976" s="13">
        <v>1.5916464E9</v>
      </c>
      <c r="N2976" s="13">
        <v>33686.023</v>
      </c>
      <c r="P2976" s="156">
        <v>1.574802E9</v>
      </c>
      <c r="Q2976" s="156">
        <v>180698.4433</v>
      </c>
      <c r="S2976" s="156">
        <v>1.6034616E9</v>
      </c>
      <c r="T2976" s="156">
        <v>10138.9294</v>
      </c>
      <c r="V2976" s="156">
        <v>1.5601176E9</v>
      </c>
      <c r="W2976" s="156">
        <v>89196.7112</v>
      </c>
      <c r="Y2976" s="156">
        <v>1.5548328E9</v>
      </c>
      <c r="Z2976" s="156">
        <v>91376.6436</v>
      </c>
      <c r="AG2976" s="153">
        <f>IFERROR(__xludf.DUMMYFUNCTION("TO_DATE(INT((AH2976/(60*60*24))+""1/1/1970""))"),43937.0)</f>
        <v>43937</v>
      </c>
      <c r="AH2976" s="156">
        <v>1.587078006E9</v>
      </c>
      <c r="AI2976" s="156">
        <v>134005.064</v>
      </c>
    </row>
    <row r="2977">
      <c r="A2977" s="152"/>
      <c r="B2977" s="152"/>
      <c r="M2977" s="13">
        <v>1.5917112E9</v>
      </c>
      <c r="N2977" s="13">
        <v>33892.3282</v>
      </c>
      <c r="P2977" s="152">
        <v>1.5748308E9</v>
      </c>
      <c r="Q2977" s="152">
        <v>181075.4305</v>
      </c>
      <c r="S2977" s="152">
        <v>1.6034832E9</v>
      </c>
      <c r="T2977" s="152">
        <v>10138.9294</v>
      </c>
      <c r="V2977" s="152">
        <v>1.5601212E9</v>
      </c>
      <c r="W2977" s="152">
        <v>89274.2672</v>
      </c>
      <c r="Y2977" s="152">
        <v>1.5548508E9</v>
      </c>
      <c r="Z2977" s="152">
        <v>91376.6436</v>
      </c>
      <c r="AG2977" s="153">
        <f>IFERROR(__xludf.DUMMYFUNCTION("TO_DATE(INT((AH2977/(60*60*24))+""1/1/1970""))"),43937.0)</f>
        <v>43937</v>
      </c>
      <c r="AH2977" s="152">
        <v>1.587081553E9</v>
      </c>
      <c r="AI2977" s="152">
        <v>134005.064</v>
      </c>
    </row>
    <row r="2978">
      <c r="A2978" s="152"/>
      <c r="B2978" s="152"/>
      <c r="M2978" s="13">
        <v>1.5917328E9</v>
      </c>
      <c r="N2978" s="13">
        <v>33892.3282</v>
      </c>
      <c r="P2978" s="156">
        <v>1.5748704E9</v>
      </c>
      <c r="Q2978" s="156">
        <v>181075.4305</v>
      </c>
      <c r="S2978" s="156">
        <v>1.6034976E9</v>
      </c>
      <c r="T2978" s="156">
        <v>10146.2771</v>
      </c>
      <c r="V2978" s="156">
        <v>1.5601572E9</v>
      </c>
      <c r="W2978" s="156">
        <v>89507.4309</v>
      </c>
      <c r="Y2978" s="156">
        <v>1.5548724E9</v>
      </c>
      <c r="Z2978" s="156">
        <v>91455.5796</v>
      </c>
      <c r="AG2978" s="153">
        <f>IFERROR(__xludf.DUMMYFUNCTION("TO_DATE(INT((AH2978/(60*60*24))+""1/1/1970""))"),43938.0)</f>
        <v>43938</v>
      </c>
      <c r="AH2978" s="156">
        <v>1.587094097E9</v>
      </c>
      <c r="AI2978" s="156">
        <v>134005.064</v>
      </c>
    </row>
    <row r="2979">
      <c r="A2979" s="152"/>
      <c r="B2979" s="152"/>
      <c r="M2979" s="13">
        <v>1.5917976E9</v>
      </c>
      <c r="N2979" s="13">
        <v>34016.5482</v>
      </c>
      <c r="P2979" s="152">
        <v>1.5748884E9</v>
      </c>
      <c r="Q2979" s="152">
        <v>181075.4305</v>
      </c>
      <c r="S2979" s="152">
        <v>1.6036704E9</v>
      </c>
      <c r="T2979" s="152">
        <v>10142.8505</v>
      </c>
      <c r="V2979" s="152">
        <v>1.5601968E9</v>
      </c>
      <c r="W2979" s="152">
        <v>89462.031</v>
      </c>
      <c r="Y2979" s="152">
        <v>1.554912E9</v>
      </c>
      <c r="Z2979" s="152">
        <v>91455.5796</v>
      </c>
      <c r="AG2979" s="153">
        <f>IFERROR(__xludf.DUMMYFUNCTION("TO_DATE(INT((AH2979/(60*60*24))+""1/1/1970""))"),43938.0)</f>
        <v>43938</v>
      </c>
      <c r="AH2979" s="152">
        <v>1.587109887E9</v>
      </c>
      <c r="AI2979" s="152">
        <v>134005.064</v>
      </c>
    </row>
    <row r="2980">
      <c r="A2980" s="152"/>
      <c r="B2980" s="152"/>
      <c r="M2980" s="13">
        <v>1.5918192E9</v>
      </c>
      <c r="N2980" s="13">
        <v>34016.5482</v>
      </c>
      <c r="P2980" s="156">
        <v>1.5749172E9</v>
      </c>
      <c r="Q2980" s="156">
        <v>181916.7425</v>
      </c>
      <c r="S2980" s="156">
        <v>1.6037208E9</v>
      </c>
      <c r="T2980" s="156">
        <v>10142.8505</v>
      </c>
      <c r="V2980" s="156">
        <v>1.5602076E9</v>
      </c>
      <c r="W2980" s="156">
        <v>89509.7891</v>
      </c>
      <c r="Y2980" s="156">
        <v>1.5549372E9</v>
      </c>
      <c r="Z2980" s="156">
        <v>91455.5796</v>
      </c>
      <c r="AG2980" s="153">
        <f>IFERROR(__xludf.DUMMYFUNCTION("TO_DATE(INT((AH2980/(60*60*24))+""1/1/1970""))"),43938.0)</f>
        <v>43938</v>
      </c>
      <c r="AH2980" s="156">
        <v>1.587125678E9</v>
      </c>
      <c r="AI2980" s="156">
        <v>134005.064</v>
      </c>
    </row>
    <row r="2981">
      <c r="A2981" s="152"/>
      <c r="B2981" s="152"/>
      <c r="M2981" s="13">
        <v>1.591884E9</v>
      </c>
      <c r="N2981" s="13">
        <v>34122.8962</v>
      </c>
      <c r="P2981" s="152">
        <v>1.5750396E9</v>
      </c>
      <c r="Q2981" s="152">
        <v>181916.7425</v>
      </c>
      <c r="S2981" s="152">
        <v>1.6037424E9</v>
      </c>
      <c r="T2981" s="152">
        <v>10142.8505</v>
      </c>
      <c r="V2981" s="152">
        <v>1.5602364E9</v>
      </c>
      <c r="W2981" s="152">
        <v>89611.3717</v>
      </c>
      <c r="Y2981" s="152">
        <v>1.5549516E9</v>
      </c>
      <c r="Z2981" s="152">
        <v>91539.778</v>
      </c>
      <c r="AG2981" s="153">
        <f>IFERROR(__xludf.DUMMYFUNCTION("TO_DATE(INT((AH2981/(60*60*24))+""1/1/1970""))"),43938.0)</f>
        <v>43938</v>
      </c>
      <c r="AH2981" s="152">
        <v>1.58714148E9</v>
      </c>
      <c r="AI2981" s="152">
        <v>133835.9947</v>
      </c>
    </row>
    <row r="2982">
      <c r="A2982" s="152"/>
      <c r="B2982" s="152"/>
      <c r="M2982" s="13">
        <v>1.5919056E9</v>
      </c>
      <c r="N2982" s="13">
        <v>34122.8962</v>
      </c>
      <c r="P2982" s="156">
        <v>1.5750504E9</v>
      </c>
      <c r="Q2982" s="156">
        <v>181916.7425</v>
      </c>
      <c r="S2982" s="156">
        <v>1.6038072E9</v>
      </c>
      <c r="T2982" s="156">
        <v>10136.5305</v>
      </c>
      <c r="V2982" s="156">
        <v>1.560276E9</v>
      </c>
      <c r="W2982" s="156">
        <v>89252.3767</v>
      </c>
      <c r="Y2982" s="156">
        <v>1.5549912E9</v>
      </c>
      <c r="Z2982" s="156">
        <v>91539.778</v>
      </c>
      <c r="AG2982" s="153">
        <f>IFERROR(__xludf.DUMMYFUNCTION("TO_DATE(INT((AH2982/(60*60*24))+""1/1/1970""))"),43938.0)</f>
        <v>43938</v>
      </c>
      <c r="AH2982" s="156">
        <v>1.58715735E9</v>
      </c>
      <c r="AI2982" s="156">
        <v>134419.9611</v>
      </c>
    </row>
    <row r="2983">
      <c r="A2983" s="152"/>
      <c r="B2983" s="152"/>
      <c r="M2983" s="13">
        <v>1.5919704E9</v>
      </c>
      <c r="N2983" s="13">
        <v>34236.5295</v>
      </c>
      <c r="P2983" s="152">
        <v>1.57509E9</v>
      </c>
      <c r="Q2983" s="152">
        <v>181234.4671</v>
      </c>
      <c r="S2983" s="152">
        <v>1.6038288E9</v>
      </c>
      <c r="T2983" s="152">
        <v>10136.5305</v>
      </c>
      <c r="V2983" s="152">
        <v>1.560294E9</v>
      </c>
      <c r="W2983" s="152">
        <v>89279.6344</v>
      </c>
      <c r="Y2983" s="152">
        <v>1.5550236E9</v>
      </c>
      <c r="Z2983" s="152">
        <v>91539.778</v>
      </c>
      <c r="AG2983" s="153">
        <f>IFERROR(__xludf.DUMMYFUNCTION("TO_DATE(INT((AH2983/(60*60*24))+""1/1/1970""))"),43938.0)</f>
        <v>43938</v>
      </c>
      <c r="AH2983" s="152">
        <v>1.587167744E9</v>
      </c>
      <c r="AI2983" s="152">
        <v>134419.9611</v>
      </c>
    </row>
    <row r="2984">
      <c r="A2984" s="152"/>
      <c r="B2984" s="152"/>
      <c r="M2984" s="13">
        <v>1.591992E9</v>
      </c>
      <c r="N2984" s="13">
        <v>34236.5295</v>
      </c>
      <c r="P2984" s="156">
        <v>1.5752628E9</v>
      </c>
      <c r="Q2984" s="156">
        <v>181234.4671</v>
      </c>
      <c r="S2984" s="156">
        <v>1.6038936E9</v>
      </c>
      <c r="T2984" s="156">
        <v>10141.9183</v>
      </c>
      <c r="V2984" s="156">
        <v>1.5603156E9</v>
      </c>
      <c r="W2984" s="156">
        <v>89289.9907</v>
      </c>
      <c r="Y2984" s="156">
        <v>1.5550308E9</v>
      </c>
      <c r="Z2984" s="156">
        <v>91413.4804</v>
      </c>
      <c r="AG2984" s="153">
        <f>IFERROR(__xludf.DUMMYFUNCTION("TO_DATE(INT((AH2984/(60*60*24))+""1/1/1970""))"),43939.0)</f>
        <v>43939</v>
      </c>
      <c r="AH2984" s="156">
        <v>1.587173629E9</v>
      </c>
      <c r="AI2984" s="156">
        <v>134419.9611</v>
      </c>
    </row>
    <row r="2985">
      <c r="A2985" s="152"/>
      <c r="B2985" s="152"/>
      <c r="M2985" s="13">
        <v>1.5920064E9</v>
      </c>
      <c r="N2985" s="13">
        <v>34106.8216</v>
      </c>
      <c r="P2985" s="152">
        <v>1.5753024E9</v>
      </c>
      <c r="Q2985" s="152">
        <v>181234.4671</v>
      </c>
      <c r="S2985" s="152">
        <v>1.6039152E9</v>
      </c>
      <c r="T2985" s="152">
        <v>10141.9183</v>
      </c>
      <c r="V2985" s="152">
        <v>1.5603552E9</v>
      </c>
      <c r="W2985" s="152">
        <v>89514.9185</v>
      </c>
      <c r="Y2985" s="152">
        <v>1.5550704E9</v>
      </c>
      <c r="Z2985" s="152">
        <v>91413.4804</v>
      </c>
      <c r="AG2985" s="153">
        <f>IFERROR(__xludf.DUMMYFUNCTION("TO_DATE(INT((AH2985/(60*60*24))+""1/1/1970""))"),43939.0)</f>
        <v>43939</v>
      </c>
      <c r="AH2985" s="152">
        <v>1.587189655E9</v>
      </c>
      <c r="AI2985" s="152">
        <v>134419.9611</v>
      </c>
    </row>
    <row r="2986">
      <c r="A2986" s="152"/>
      <c r="B2986" s="152"/>
      <c r="M2986" s="13">
        <v>1.5920928E9</v>
      </c>
      <c r="N2986" s="13">
        <v>34106.8216</v>
      </c>
      <c r="P2986" s="156">
        <v>1.5753204E9</v>
      </c>
      <c r="Q2986" s="156">
        <v>181234.4671</v>
      </c>
      <c r="S2986" s="156">
        <v>1.60398E9</v>
      </c>
      <c r="T2986" s="156">
        <v>10127.0026</v>
      </c>
      <c r="V2986" s="156">
        <v>1.5603804E9</v>
      </c>
      <c r="W2986" s="156">
        <v>89516.8228</v>
      </c>
      <c r="Y2986" s="156">
        <v>1.5551028E9</v>
      </c>
      <c r="Z2986" s="156">
        <v>91413.4804</v>
      </c>
      <c r="AG2986" s="153">
        <f>IFERROR(__xludf.DUMMYFUNCTION("TO_DATE(INT((AH2986/(60*60*24))+""1/1/1970""))"),43939.0)</f>
        <v>43939</v>
      </c>
      <c r="AH2986" s="156">
        <v>1.587205488E9</v>
      </c>
      <c r="AI2986" s="156">
        <v>134419.9611</v>
      </c>
    </row>
    <row r="2987">
      <c r="A2987" s="152"/>
      <c r="B2987" s="152"/>
      <c r="M2987" s="13">
        <v>1.5921792E9</v>
      </c>
      <c r="N2987" s="13">
        <v>34123.5733</v>
      </c>
      <c r="P2987" s="152">
        <v>1.5753492E9</v>
      </c>
      <c r="Q2987" s="152">
        <v>179728.1273</v>
      </c>
      <c r="S2987" s="152">
        <v>1.6040016E9</v>
      </c>
      <c r="T2987" s="152">
        <v>10127.0026</v>
      </c>
      <c r="V2987" s="152">
        <v>1.5603948E9</v>
      </c>
      <c r="W2987" s="152">
        <v>89517.4097</v>
      </c>
      <c r="Y2987" s="152">
        <v>1.5551136E9</v>
      </c>
      <c r="Z2987" s="152">
        <v>91723.5572</v>
      </c>
      <c r="AG2987" s="153">
        <f>IFERROR(__xludf.DUMMYFUNCTION("TO_DATE(INT((AH2987/(60*60*24))+""1/1/1970""))"),43939.0)</f>
        <v>43939</v>
      </c>
      <c r="AH2987" s="152">
        <v>1.587221398E9</v>
      </c>
      <c r="AI2987" s="152">
        <v>134419.9611</v>
      </c>
    </row>
    <row r="2988">
      <c r="A2988" s="152"/>
      <c r="B2988" s="152"/>
      <c r="M2988" s="13">
        <v>1.5922296E9</v>
      </c>
      <c r="N2988" s="13">
        <v>34123.5733</v>
      </c>
      <c r="P2988" s="156">
        <v>1.5753888E9</v>
      </c>
      <c r="Q2988" s="156">
        <v>179728.1273</v>
      </c>
      <c r="S2988" s="156">
        <v>1.6040664E9</v>
      </c>
      <c r="T2988" s="156">
        <v>10127.2388</v>
      </c>
      <c r="V2988" s="156">
        <v>1.5604344E9</v>
      </c>
      <c r="W2988" s="156">
        <v>89527.6821</v>
      </c>
      <c r="Y2988" s="156">
        <v>1.5552792E9</v>
      </c>
      <c r="Z2988" s="156">
        <v>91723.5572</v>
      </c>
      <c r="AG2988" s="153">
        <f>IFERROR(__xludf.DUMMYFUNCTION("TO_DATE(INT((AH2988/(60*60*24))+""1/1/1970""))"),43939.0)</f>
        <v>43939</v>
      </c>
      <c r="AH2988" s="156">
        <v>1.587237398E9</v>
      </c>
      <c r="AI2988" s="156">
        <v>134419.9611</v>
      </c>
    </row>
    <row r="2989">
      <c r="A2989" s="152"/>
      <c r="B2989" s="152"/>
      <c r="M2989" s="13">
        <v>1.5922512E9</v>
      </c>
      <c r="N2989" s="13">
        <v>34123.5733</v>
      </c>
      <c r="P2989" s="152">
        <v>1.5754068E9</v>
      </c>
      <c r="Q2989" s="152">
        <v>179728.1273</v>
      </c>
      <c r="S2989" s="152">
        <v>1.604088E9</v>
      </c>
      <c r="T2989" s="152">
        <v>10127.2388</v>
      </c>
      <c r="V2989" s="152">
        <v>1.5604668E9</v>
      </c>
      <c r="W2989" s="152">
        <v>89597.1717</v>
      </c>
      <c r="Y2989" s="152">
        <v>1.5552828E9</v>
      </c>
      <c r="Z2989" s="152">
        <v>91723.5572</v>
      </c>
      <c r="AG2989" s="153">
        <f>IFERROR(__xludf.DUMMYFUNCTION("TO_DATE(INT((AH2989/(60*60*24))+""1/1/1970""))"),43939.0)</f>
        <v>43939</v>
      </c>
      <c r="AH2989" s="152">
        <v>1.587253997E9</v>
      </c>
      <c r="AI2989" s="152">
        <v>134419.9611</v>
      </c>
    </row>
    <row r="2990">
      <c r="A2990" s="152"/>
      <c r="B2990" s="152"/>
      <c r="M2990" s="13">
        <v>1.592316E9</v>
      </c>
      <c r="N2990" s="13">
        <v>34107.0406</v>
      </c>
      <c r="P2990" s="156">
        <v>1.5754356E9</v>
      </c>
      <c r="Q2990" s="156">
        <v>178497.1732</v>
      </c>
      <c r="S2990" s="156">
        <v>1.6041024E9</v>
      </c>
      <c r="T2990" s="156">
        <v>10124.0524</v>
      </c>
      <c r="V2990" s="156">
        <v>1.560474E9</v>
      </c>
      <c r="W2990" s="156">
        <v>89611.8116</v>
      </c>
      <c r="Y2990" s="156">
        <v>1.5553188E9</v>
      </c>
      <c r="Z2990" s="156">
        <v>91758.37</v>
      </c>
      <c r="AG2990" s="153">
        <f>IFERROR(__xludf.DUMMYFUNCTION("TO_DATE(INT((AH2990/(60*60*24))+""1/1/1970""))"),43939.0)</f>
        <v>43939</v>
      </c>
      <c r="AH2990" s="156">
        <v>1.587254318E9</v>
      </c>
      <c r="AI2990" s="156">
        <v>134419.9611</v>
      </c>
    </row>
    <row r="2991">
      <c r="A2991" s="152"/>
      <c r="B2991" s="152"/>
      <c r="M2991" s="13">
        <v>1.5923376E9</v>
      </c>
      <c r="N2991" s="13">
        <v>34107.0406</v>
      </c>
      <c r="P2991" s="152">
        <v>1.5754752E9</v>
      </c>
      <c r="Q2991" s="152">
        <v>178497.1732</v>
      </c>
      <c r="S2991" s="152">
        <v>1.6042788E9</v>
      </c>
      <c r="T2991" s="152">
        <v>10119.2079</v>
      </c>
      <c r="V2991" s="152">
        <v>1.5605136E9</v>
      </c>
      <c r="W2991" s="152">
        <v>89772.4115</v>
      </c>
      <c r="Y2991" s="152">
        <v>1.5553584E9</v>
      </c>
      <c r="Z2991" s="152">
        <v>91758.37</v>
      </c>
      <c r="AG2991" s="153">
        <f>IFERROR(__xludf.DUMMYFUNCTION("TO_DATE(INT((AH2991/(60*60*24))+""1/1/1970""))"),43940.0)</f>
        <v>43940</v>
      </c>
      <c r="AH2991" s="152">
        <v>1.58727129E9</v>
      </c>
      <c r="AI2991" s="152">
        <v>134419.9611</v>
      </c>
    </row>
    <row r="2992">
      <c r="A2992" s="152"/>
      <c r="B2992" s="152"/>
      <c r="M2992" s="13">
        <v>1.5924024E9</v>
      </c>
      <c r="N2992" s="13">
        <v>34135.0161</v>
      </c>
      <c r="P2992" s="156">
        <v>1.5754932E9</v>
      </c>
      <c r="Q2992" s="156">
        <v>178497.1732</v>
      </c>
      <c r="S2992" s="156">
        <v>1.6043292E9</v>
      </c>
      <c r="T2992" s="156">
        <v>10119.2079</v>
      </c>
      <c r="V2992" s="156">
        <v>1.560546E9</v>
      </c>
      <c r="W2992" s="156">
        <v>90199.7954</v>
      </c>
      <c r="Y2992" s="156">
        <v>1.5553692E9</v>
      </c>
      <c r="Z2992" s="156">
        <v>91758.37</v>
      </c>
      <c r="AG2992" s="153">
        <f>IFERROR(__xludf.DUMMYFUNCTION("TO_DATE(INT((AH2992/(60*60*24))+""1/1/1970""))"),43940.0)</f>
        <v>43940</v>
      </c>
      <c r="AH2992" s="156">
        <v>1.587287125E9</v>
      </c>
      <c r="AI2992" s="156">
        <v>134419.9611</v>
      </c>
    </row>
    <row r="2993">
      <c r="A2993" s="152"/>
      <c r="B2993" s="152"/>
      <c r="M2993" s="13">
        <v>1.592424E9</v>
      </c>
      <c r="N2993" s="13">
        <v>34135.0161</v>
      </c>
      <c r="P2993" s="152">
        <v>1.575522E9</v>
      </c>
      <c r="Q2993" s="152">
        <v>179610.2217</v>
      </c>
      <c r="S2993" s="152">
        <v>1.6043508E9</v>
      </c>
      <c r="T2993" s="152">
        <v>10119.2079</v>
      </c>
      <c r="V2993" s="152">
        <v>1.5607224E9</v>
      </c>
      <c r="W2993" s="152">
        <v>90198.5053</v>
      </c>
      <c r="Y2993" s="152">
        <v>1.555398E9</v>
      </c>
      <c r="Z2993" s="152">
        <v>91770.1092</v>
      </c>
      <c r="AG2993" s="153">
        <f>IFERROR(__xludf.DUMMYFUNCTION("TO_DATE(INT((AH2993/(60*60*24))+""1/1/1970""))"),43940.0)</f>
        <v>43940</v>
      </c>
      <c r="AH2993" s="152">
        <v>1.587303027E9</v>
      </c>
      <c r="AI2993" s="152">
        <v>134419.9611</v>
      </c>
    </row>
    <row r="2994">
      <c r="A2994" s="152"/>
      <c r="B2994" s="152"/>
      <c r="M2994" s="13">
        <v>1.5924888E9</v>
      </c>
      <c r="N2994" s="13">
        <v>34223.3437</v>
      </c>
      <c r="P2994" s="156">
        <v>1.5755616E9</v>
      </c>
      <c r="Q2994" s="156">
        <v>179610.2217</v>
      </c>
      <c r="S2994" s="156">
        <v>1.6044156E9</v>
      </c>
      <c r="T2994" s="156">
        <v>10136.7018</v>
      </c>
      <c r="V2994" s="156">
        <v>1.560726E9</v>
      </c>
      <c r="W2994" s="156">
        <v>90178.7655</v>
      </c>
      <c r="Y2994" s="156">
        <v>1.5554376E9</v>
      </c>
      <c r="Z2994" s="156">
        <v>91770.1092</v>
      </c>
      <c r="AG2994" s="153">
        <f>IFERROR(__xludf.DUMMYFUNCTION("TO_DATE(INT((AH2994/(60*60*24))+""1/1/1970""))"),43940.0)</f>
        <v>43940</v>
      </c>
      <c r="AH2994" s="156">
        <v>1.587319126E9</v>
      </c>
      <c r="AI2994" s="156">
        <v>134419.9611</v>
      </c>
    </row>
    <row r="2995">
      <c r="A2995" s="152"/>
      <c r="B2995" s="152"/>
      <c r="M2995" s="13">
        <v>1.5925104E9</v>
      </c>
      <c r="N2995" s="13">
        <v>34223.3437</v>
      </c>
      <c r="P2995" s="152">
        <v>1.5755796E9</v>
      </c>
      <c r="Q2995" s="152">
        <v>179610.2217</v>
      </c>
      <c r="S2995" s="152">
        <v>1.6044372E9</v>
      </c>
      <c r="T2995" s="152">
        <v>10136.7018</v>
      </c>
      <c r="V2995" s="152">
        <v>1.560762E9</v>
      </c>
      <c r="W2995" s="152">
        <v>90204.7491</v>
      </c>
      <c r="Y2995" s="152">
        <v>1.5554556E9</v>
      </c>
      <c r="Z2995" s="152">
        <v>91770.1092</v>
      </c>
      <c r="AG2995" s="153">
        <f>IFERROR(__xludf.DUMMYFUNCTION("TO_DATE(INT((AH2995/(60*60*24))+""1/1/1970""))"),43940.0)</f>
        <v>43940</v>
      </c>
      <c r="AH2995" s="152">
        <v>1.587335448E9</v>
      </c>
      <c r="AI2995" s="152">
        <v>134419.9611</v>
      </c>
    </row>
    <row r="2996">
      <c r="A2996" s="152"/>
      <c r="B2996" s="152"/>
      <c r="M2996" s="13">
        <v>1.5925752E9</v>
      </c>
      <c r="N2996" s="13">
        <v>34224.211</v>
      </c>
      <c r="P2996" s="156">
        <v>1.5756084E9</v>
      </c>
      <c r="Q2996" s="156">
        <v>179953.7281</v>
      </c>
      <c r="S2996" s="156">
        <v>1.604502E9</v>
      </c>
      <c r="T2996" s="156">
        <v>10136.2106</v>
      </c>
      <c r="V2996" s="156">
        <v>1.5608016E9</v>
      </c>
      <c r="W2996" s="156">
        <v>90387.3413</v>
      </c>
      <c r="Y2996" s="156">
        <v>1.5554772E9</v>
      </c>
      <c r="Z2996" s="156">
        <v>91610.2132</v>
      </c>
      <c r="AG2996" s="153">
        <f>IFERROR(__xludf.DUMMYFUNCTION("TO_DATE(INT((AH2996/(60*60*24))+""1/1/1970""))"),43940.0)</f>
        <v>43940</v>
      </c>
      <c r="AH2996" s="156">
        <v>1.587340722E9</v>
      </c>
      <c r="AI2996" s="156">
        <v>134419.9611</v>
      </c>
    </row>
    <row r="2997">
      <c r="A2997" s="152"/>
      <c r="B2997" s="152"/>
      <c r="M2997" s="13">
        <v>1.5925968E9</v>
      </c>
      <c r="N2997" s="13">
        <v>34224.211</v>
      </c>
      <c r="P2997" s="152">
        <v>1.575648E9</v>
      </c>
      <c r="Q2997" s="152">
        <v>179953.7281</v>
      </c>
      <c r="S2997" s="152">
        <v>1.6045236E9</v>
      </c>
      <c r="T2997" s="152">
        <v>10136.2106</v>
      </c>
      <c r="V2997" s="152">
        <v>1.5608124E9</v>
      </c>
      <c r="W2997" s="152">
        <v>90373.1466</v>
      </c>
      <c r="Y2997" s="152">
        <v>1.5555168E9</v>
      </c>
      <c r="Z2997" s="152">
        <v>91610.2132</v>
      </c>
      <c r="AG2997" s="153">
        <f>IFERROR(__xludf.DUMMYFUNCTION("TO_DATE(INT((AH2997/(60*60*24))+""1/1/1970""))"),43941.0)</f>
        <v>43941</v>
      </c>
      <c r="AH2997" s="152">
        <v>1.587351519E9</v>
      </c>
      <c r="AI2997" s="152">
        <v>134419.9611</v>
      </c>
    </row>
    <row r="2998">
      <c r="A2998" s="152"/>
      <c r="B2998" s="152"/>
      <c r="M2998" s="13">
        <v>1.5926112E9</v>
      </c>
      <c r="N2998" s="13">
        <v>34236.1037</v>
      </c>
      <c r="P2998" s="156">
        <v>1.575666E9</v>
      </c>
      <c r="Q2998" s="156">
        <v>179953.7281</v>
      </c>
      <c r="S2998" s="156">
        <v>1.6045884E9</v>
      </c>
      <c r="T2998" s="156">
        <v>10148.2059</v>
      </c>
      <c r="V2998" s="156">
        <v>1.5608412E9</v>
      </c>
      <c r="W2998" s="156">
        <v>90365.7431</v>
      </c>
      <c r="Y2998" s="156">
        <v>1.555542E9</v>
      </c>
      <c r="Z2998" s="156">
        <v>91610.2132</v>
      </c>
      <c r="AG2998" s="153">
        <f>IFERROR(__xludf.DUMMYFUNCTION("TO_DATE(INT((AH2998/(60*60*24))+""1/1/1970""))"),43941.0)</f>
        <v>43941</v>
      </c>
      <c r="AH2998" s="156">
        <v>1.587367486E9</v>
      </c>
      <c r="AI2998" s="156">
        <v>134419.9611</v>
      </c>
    </row>
    <row r="2999">
      <c r="A2999" s="152"/>
      <c r="B2999" s="152"/>
      <c r="M2999" s="13">
        <v>1.5926976E9</v>
      </c>
      <c r="N2999" s="13">
        <v>34236.1037</v>
      </c>
      <c r="P2999" s="152">
        <v>1.5756948E9</v>
      </c>
      <c r="Q2999" s="152">
        <v>181564.828</v>
      </c>
      <c r="S2999" s="152">
        <v>1.60461E9</v>
      </c>
      <c r="T2999" s="152">
        <v>10148.2059</v>
      </c>
      <c r="V2999" s="152">
        <v>1.5608808E9</v>
      </c>
      <c r="W2999" s="152">
        <v>90260.8299</v>
      </c>
      <c r="Y2999" s="152">
        <v>1.5555564E9</v>
      </c>
      <c r="Z2999" s="152">
        <v>91706.1508</v>
      </c>
      <c r="AG2999" s="153">
        <f>IFERROR(__xludf.DUMMYFUNCTION("TO_DATE(INT((AH2999/(60*60*24))+""1/1/1970""))"),43941.0)</f>
        <v>43941</v>
      </c>
      <c r="AH2999" s="152">
        <v>1.587383282E9</v>
      </c>
      <c r="AI2999" s="152">
        <v>134419.9611</v>
      </c>
    </row>
    <row r="3000">
      <c r="A3000" s="152"/>
      <c r="B3000" s="152"/>
      <c r="M3000" s="13">
        <v>1.592784E9</v>
      </c>
      <c r="N3000" s="13">
        <v>34244.8683</v>
      </c>
      <c r="P3000" s="156">
        <v>1.5759036E9</v>
      </c>
      <c r="Q3000" s="156">
        <v>181564.828</v>
      </c>
      <c r="S3000" s="156">
        <v>1.6046748E9</v>
      </c>
      <c r="T3000" s="156">
        <v>10144.0551</v>
      </c>
      <c r="V3000" s="156">
        <v>1.5608988E9</v>
      </c>
      <c r="W3000" s="156">
        <v>90204.3976</v>
      </c>
      <c r="Y3000" s="156">
        <v>1.555596E9</v>
      </c>
      <c r="Z3000" s="156">
        <v>91706.1508</v>
      </c>
      <c r="AG3000" s="153">
        <f>IFERROR(__xludf.DUMMYFUNCTION("TO_DATE(INT((AH3000/(60*60*24))+""1/1/1970""))"),43941.0)</f>
        <v>43941</v>
      </c>
      <c r="AH3000" s="156">
        <v>1.58739912E9</v>
      </c>
      <c r="AI3000" s="156">
        <v>135387.4206</v>
      </c>
    </row>
    <row r="3001">
      <c r="A3001" s="152"/>
      <c r="B3001" s="152"/>
      <c r="M3001" s="13">
        <v>1.5928344E9</v>
      </c>
      <c r="N3001" s="13">
        <v>34244.8683</v>
      </c>
      <c r="P3001" s="152">
        <v>1.5759252E9</v>
      </c>
      <c r="Q3001" s="152">
        <v>181564.828</v>
      </c>
      <c r="S3001" s="152">
        <v>1.6046964E9</v>
      </c>
      <c r="T3001" s="152">
        <v>10144.0551</v>
      </c>
      <c r="V3001" s="152">
        <v>1.5609204E9</v>
      </c>
      <c r="W3001" s="152">
        <v>90221.4613</v>
      </c>
      <c r="Y3001" s="152">
        <v>1.5556284E9</v>
      </c>
      <c r="Z3001" s="152">
        <v>91706.1508</v>
      </c>
      <c r="AG3001" s="153">
        <f>IFERROR(__xludf.DUMMYFUNCTION("TO_DATE(INT((AH3001/(60*60*24))+""1/1/1970""))"),43941.0)</f>
        <v>43941</v>
      </c>
      <c r="AH3001" s="152">
        <v>1.587414984E9</v>
      </c>
      <c r="AI3001" s="152">
        <v>134952.4233</v>
      </c>
    </row>
    <row r="3002">
      <c r="A3002" s="152"/>
      <c r="B3002" s="152"/>
      <c r="M3002" s="13">
        <v>1.592856E9</v>
      </c>
      <c r="N3002" s="13">
        <v>34244.8683</v>
      </c>
      <c r="P3002" s="156">
        <v>1.575954E9</v>
      </c>
      <c r="Q3002" s="156">
        <v>181012.6013</v>
      </c>
      <c r="S3002" s="156">
        <v>1.6047072E9</v>
      </c>
      <c r="T3002" s="156">
        <v>10137.2449</v>
      </c>
      <c r="V3002" s="156">
        <v>1.56096E9</v>
      </c>
      <c r="W3002" s="156">
        <v>89898.5875</v>
      </c>
      <c r="Y3002" s="156">
        <v>1.5556356E9</v>
      </c>
      <c r="Z3002" s="156">
        <v>91209.0564</v>
      </c>
      <c r="AG3002" s="153">
        <f>IFERROR(__xludf.DUMMYFUNCTION("TO_DATE(INT((AH3002/(60*60*24))+""1/1/1970""))"),43941.0)</f>
        <v>43941</v>
      </c>
      <c r="AH3002" s="156">
        <v>1.58742711E9</v>
      </c>
      <c r="AI3002" s="156">
        <v>134952.4233</v>
      </c>
    </row>
    <row r="3003">
      <c r="A3003" s="152"/>
      <c r="B3003" s="152"/>
      <c r="M3003" s="13">
        <v>1.5929208E9</v>
      </c>
      <c r="N3003" s="13">
        <v>34231.4299</v>
      </c>
      <c r="P3003" s="152">
        <v>1.5759936E9</v>
      </c>
      <c r="Q3003" s="152">
        <v>181012.6013</v>
      </c>
      <c r="S3003" s="152">
        <v>1.60488E9</v>
      </c>
      <c r="T3003" s="152">
        <v>10144.0275</v>
      </c>
      <c r="V3003" s="152">
        <v>1.5609852E9</v>
      </c>
      <c r="W3003" s="152">
        <v>89495.6801</v>
      </c>
      <c r="Y3003" s="152">
        <v>1.5556752E9</v>
      </c>
      <c r="Z3003" s="152">
        <v>91209.0564</v>
      </c>
      <c r="AG3003" s="153">
        <f>IFERROR(__xludf.DUMMYFUNCTION("TO_DATE(INT((AH3003/(60*60*24))+""1/1/1970""))"),43942.0)</f>
        <v>43942</v>
      </c>
      <c r="AH3003" s="152">
        <v>1.58743135E9</v>
      </c>
      <c r="AI3003" s="152">
        <v>134952.4233</v>
      </c>
    </row>
    <row r="3004">
      <c r="A3004" s="152"/>
      <c r="B3004" s="152"/>
      <c r="M3004" s="13">
        <v>1.5929424E9</v>
      </c>
      <c r="N3004" s="13">
        <v>34231.4299</v>
      </c>
      <c r="P3004" s="156">
        <v>1.5760116E9</v>
      </c>
      <c r="Q3004" s="156">
        <v>181012.6013</v>
      </c>
      <c r="S3004" s="156">
        <v>1.604934E9</v>
      </c>
      <c r="T3004" s="156">
        <v>10144.0275</v>
      </c>
      <c r="V3004" s="156">
        <v>1.5609996E9</v>
      </c>
      <c r="W3004" s="156">
        <v>89296.3485</v>
      </c>
      <c r="Y3004" s="156">
        <v>1.5557076E9</v>
      </c>
      <c r="Z3004" s="156">
        <v>91209.0564</v>
      </c>
      <c r="AG3004" s="153">
        <f>IFERROR(__xludf.DUMMYFUNCTION("TO_DATE(INT((AH3004/(60*60*24))+""1/1/1970""))"),43942.0)</f>
        <v>43942</v>
      </c>
      <c r="AH3004" s="156">
        <v>1.587447195E9</v>
      </c>
      <c r="AI3004" s="156">
        <v>134952.4233</v>
      </c>
    </row>
    <row r="3005">
      <c r="A3005" s="152"/>
      <c r="B3005" s="152"/>
      <c r="M3005" s="13">
        <v>1.5930072E9</v>
      </c>
      <c r="N3005" s="13">
        <v>34311.6531</v>
      </c>
      <c r="P3005" s="152">
        <v>1.5760404E9</v>
      </c>
      <c r="Q3005" s="152">
        <v>180826.3791</v>
      </c>
      <c r="S3005" s="152">
        <v>1.6049556E9</v>
      </c>
      <c r="T3005" s="152">
        <v>10144.0275</v>
      </c>
      <c r="V3005" s="152">
        <v>1.5610392E9</v>
      </c>
      <c r="W3005" s="152">
        <v>89020.3674</v>
      </c>
      <c r="Y3005" s="152">
        <v>1.5557184E9</v>
      </c>
      <c r="Z3005" s="152">
        <v>91291.2308</v>
      </c>
      <c r="AG3005" s="153">
        <f>IFERROR(__xludf.DUMMYFUNCTION("TO_DATE(INT((AH3005/(60*60*24))+""1/1/1970""))"),43942.0)</f>
        <v>43942</v>
      </c>
      <c r="AH3005" s="152">
        <v>1.587463012E9</v>
      </c>
      <c r="AI3005" s="152">
        <v>134952.4233</v>
      </c>
    </row>
    <row r="3006">
      <c r="A3006" s="152"/>
      <c r="B3006" s="152"/>
      <c r="M3006" s="13">
        <v>1.5930288E9</v>
      </c>
      <c r="N3006" s="13">
        <v>34311.6531</v>
      </c>
      <c r="P3006" s="156">
        <v>1.57608E9</v>
      </c>
      <c r="Q3006" s="156">
        <v>180826.3791</v>
      </c>
      <c r="S3006" s="156">
        <v>1.6050204E9</v>
      </c>
      <c r="T3006" s="156">
        <v>10136.486</v>
      </c>
      <c r="V3006" s="156">
        <v>1.5610716E9</v>
      </c>
      <c r="W3006" s="156">
        <v>88983.7496</v>
      </c>
      <c r="Y3006" s="156">
        <v>1.555884E9</v>
      </c>
      <c r="Z3006" s="156">
        <v>91291.2308</v>
      </c>
      <c r="AG3006" s="153">
        <f>IFERROR(__xludf.DUMMYFUNCTION("TO_DATE(INT((AH3006/(60*60*24))+""1/1/1970""))"),43942.0)</f>
        <v>43942</v>
      </c>
      <c r="AH3006" s="156">
        <v>1.587478819E9</v>
      </c>
      <c r="AI3006" s="156">
        <v>134652.0943</v>
      </c>
    </row>
    <row r="3007">
      <c r="A3007" s="152"/>
      <c r="B3007" s="152"/>
      <c r="M3007" s="13">
        <v>1.5930936E9</v>
      </c>
      <c r="N3007" s="13">
        <v>34220.4641</v>
      </c>
      <c r="P3007" s="152">
        <v>1.576098E9</v>
      </c>
      <c r="Q3007" s="152">
        <v>180826.3791</v>
      </c>
      <c r="S3007" s="152">
        <v>1.605042E9</v>
      </c>
      <c r="T3007" s="152">
        <v>10136.486</v>
      </c>
      <c r="V3007" s="152">
        <v>1.5610788E9</v>
      </c>
      <c r="W3007" s="152">
        <v>88928.738</v>
      </c>
      <c r="Y3007" s="152">
        <v>1.5558876E9</v>
      </c>
      <c r="Z3007" s="152">
        <v>91291.2308</v>
      </c>
      <c r="AG3007" s="153">
        <f>IFERROR(__xludf.DUMMYFUNCTION("TO_DATE(INT((AH3007/(60*60*24))+""1/1/1970""))"),43942.0)</f>
        <v>43942</v>
      </c>
      <c r="AH3007" s="152">
        <v>1.58749462E9</v>
      </c>
      <c r="AI3007" s="152">
        <v>134258.1452</v>
      </c>
    </row>
    <row r="3008">
      <c r="A3008" s="152"/>
      <c r="B3008" s="152"/>
      <c r="M3008" s="13">
        <v>1.5931152E9</v>
      </c>
      <c r="N3008" s="13">
        <v>34220.4641</v>
      </c>
      <c r="P3008" s="156">
        <v>1.5761268E9</v>
      </c>
      <c r="Q3008" s="156">
        <v>181305.682</v>
      </c>
      <c r="S3008" s="156">
        <v>1.6051068E9</v>
      </c>
      <c r="T3008" s="156">
        <v>10128.5023</v>
      </c>
      <c r="V3008" s="156">
        <v>1.5611184E9</v>
      </c>
      <c r="W3008" s="156">
        <v>88532.216</v>
      </c>
      <c r="Y3008" s="156">
        <v>1.5559236E9</v>
      </c>
      <c r="Z3008" s="156">
        <v>91283.5396</v>
      </c>
      <c r="AG3008" s="153">
        <f>IFERROR(__xludf.DUMMYFUNCTION("TO_DATE(INT((AH3008/(60*60*24))+""1/1/1970""))"),43942.0)</f>
        <v>43942</v>
      </c>
      <c r="AH3008" s="156">
        <v>1.587510453E9</v>
      </c>
      <c r="AI3008" s="156">
        <v>134215.071</v>
      </c>
    </row>
    <row r="3009">
      <c r="A3009" s="152"/>
      <c r="B3009" s="152"/>
      <c r="M3009" s="13">
        <v>1.59318E9</v>
      </c>
      <c r="N3009" s="13">
        <v>34197.2952</v>
      </c>
      <c r="P3009" s="152">
        <v>1.5761664E9</v>
      </c>
      <c r="Q3009" s="152">
        <v>181305.682</v>
      </c>
      <c r="S3009" s="152">
        <v>1.6051284E9</v>
      </c>
      <c r="T3009" s="152">
        <v>10128.5023</v>
      </c>
      <c r="V3009" s="152">
        <v>1.5611508E9</v>
      </c>
      <c r="W3009" s="152">
        <v>89081.3234</v>
      </c>
      <c r="Y3009" s="152">
        <v>1.5559632E9</v>
      </c>
      <c r="Z3009" s="152">
        <v>91283.5396</v>
      </c>
      <c r="AG3009" s="153">
        <f>IFERROR(__xludf.DUMMYFUNCTION("TO_DATE(INT((AH3009/(60*60*24))+""1/1/1970""))"),43942.0)</f>
        <v>43942</v>
      </c>
      <c r="AH3009" s="152">
        <v>1.587513597E9</v>
      </c>
      <c r="AI3009" s="152">
        <v>134215.071</v>
      </c>
    </row>
    <row r="3010">
      <c r="A3010" s="152"/>
      <c r="B3010" s="152"/>
      <c r="M3010" s="13">
        <v>1.5932016E9</v>
      </c>
      <c r="N3010" s="13">
        <v>34197.2952</v>
      </c>
      <c r="P3010" s="156">
        <v>1.5761844E9</v>
      </c>
      <c r="Q3010" s="156">
        <v>181305.682</v>
      </c>
      <c r="S3010" s="156">
        <v>1.6051932E9</v>
      </c>
      <c r="T3010" s="156">
        <v>10126.1962</v>
      </c>
      <c r="V3010" s="156">
        <v>1.5613272E9</v>
      </c>
      <c r="W3010" s="156">
        <v>89036.0959</v>
      </c>
      <c r="Y3010" s="156">
        <v>1.555974E9</v>
      </c>
      <c r="Z3010" s="156">
        <v>91283.5396</v>
      </c>
      <c r="AG3010" s="153">
        <f>IFERROR(__xludf.DUMMYFUNCTION("TO_DATE(INT((AH3010/(60*60*24))+""1/1/1970""))"),43943.0)</f>
        <v>43943</v>
      </c>
      <c r="AH3010" s="156">
        <v>1.587526959E9</v>
      </c>
      <c r="AI3010" s="156">
        <v>134215.071</v>
      </c>
    </row>
    <row r="3011">
      <c r="A3011" s="152"/>
      <c r="B3011" s="152"/>
      <c r="M3011" s="13">
        <v>1.593216E9</v>
      </c>
      <c r="N3011" s="13">
        <v>34188.762</v>
      </c>
      <c r="P3011" s="152">
        <v>1.5762132E9</v>
      </c>
      <c r="Q3011" s="152">
        <v>182887.844</v>
      </c>
      <c r="S3011" s="152">
        <v>1.6052148E9</v>
      </c>
      <c r="T3011" s="152">
        <v>10126.1962</v>
      </c>
      <c r="V3011" s="152">
        <v>1.5613308E9</v>
      </c>
      <c r="W3011" s="152">
        <v>89086.9807</v>
      </c>
      <c r="Y3011" s="152">
        <v>1.5560028E9</v>
      </c>
      <c r="Z3011" s="152">
        <v>91398.098</v>
      </c>
      <c r="AG3011" s="153">
        <f>IFERROR(__xludf.DUMMYFUNCTION("TO_DATE(INT((AH3011/(60*60*24))+""1/1/1970""))"),43943.0)</f>
        <v>43943</v>
      </c>
      <c r="AH3011" s="152">
        <v>1.587542815E9</v>
      </c>
      <c r="AI3011" s="152">
        <v>134215.071</v>
      </c>
    </row>
    <row r="3012">
      <c r="A3012" s="152"/>
      <c r="B3012" s="152"/>
      <c r="M3012" s="13">
        <v>1.5933024E9</v>
      </c>
      <c r="N3012" s="13">
        <v>34188.762</v>
      </c>
      <c r="P3012" s="156">
        <v>1.5762528E9</v>
      </c>
      <c r="Q3012" s="156">
        <v>182887.844</v>
      </c>
      <c r="S3012" s="156">
        <v>1.6052796E9</v>
      </c>
      <c r="T3012" s="156">
        <v>10123.143</v>
      </c>
      <c r="V3012" s="156">
        <v>1.5613668E9</v>
      </c>
      <c r="W3012" s="156">
        <v>88975.2924</v>
      </c>
      <c r="Y3012" s="156">
        <v>1.5560424E9</v>
      </c>
      <c r="Z3012" s="156">
        <v>91398.098</v>
      </c>
      <c r="AG3012" s="153">
        <f>IFERROR(__xludf.DUMMYFUNCTION("TO_DATE(INT((AH3012/(60*60*24))+""1/1/1970""))"),43943.0)</f>
        <v>43943</v>
      </c>
      <c r="AH3012" s="156">
        <v>1.587558606E9</v>
      </c>
      <c r="AI3012" s="156">
        <v>134215.071</v>
      </c>
    </row>
    <row r="3013">
      <c r="A3013" s="152"/>
      <c r="B3013" s="152"/>
      <c r="M3013" s="13">
        <v>1.5933888E9</v>
      </c>
      <c r="N3013" s="13">
        <v>34183.319</v>
      </c>
      <c r="P3013" s="152">
        <v>1.5762708E9</v>
      </c>
      <c r="Q3013" s="152">
        <v>182887.844</v>
      </c>
      <c r="S3013" s="152">
        <v>1.6053012E9</v>
      </c>
      <c r="T3013" s="152">
        <v>10123.143</v>
      </c>
      <c r="V3013" s="152">
        <v>1.5614064E9</v>
      </c>
      <c r="W3013" s="152">
        <v>89044.2472</v>
      </c>
      <c r="Y3013" s="152">
        <v>1.5560604E9</v>
      </c>
      <c r="Z3013" s="152">
        <v>91398.098</v>
      </c>
      <c r="AG3013" s="153">
        <f>IFERROR(__xludf.DUMMYFUNCTION("TO_DATE(INT((AH3013/(60*60*24))+""1/1/1970""))"),43943.0)</f>
        <v>43943</v>
      </c>
      <c r="AH3013" s="152">
        <v>1.58757444E9</v>
      </c>
      <c r="AI3013" s="152">
        <v>134768.6467</v>
      </c>
    </row>
    <row r="3014">
      <c r="A3014" s="152"/>
      <c r="B3014" s="152"/>
      <c r="M3014" s="13">
        <v>1.5934392E9</v>
      </c>
      <c r="N3014" s="13">
        <v>34183.319</v>
      </c>
      <c r="P3014" s="156">
        <v>1.5762996E9</v>
      </c>
      <c r="Q3014" s="156">
        <v>182968.1523</v>
      </c>
      <c r="S3014" s="156">
        <v>1.605312E9</v>
      </c>
      <c r="T3014" s="156">
        <v>10126.8954</v>
      </c>
      <c r="V3014" s="156">
        <v>1.5614172E9</v>
      </c>
      <c r="W3014" s="156">
        <v>88993.6051</v>
      </c>
      <c r="Y3014" s="156">
        <v>1.556082E9</v>
      </c>
      <c r="Z3014" s="156">
        <v>91117.1668</v>
      </c>
      <c r="AG3014" s="153">
        <f>IFERROR(__xludf.DUMMYFUNCTION("TO_DATE(INT((AH3014/(60*60*24))+""1/1/1970""))"),43943.0)</f>
        <v>43943</v>
      </c>
      <c r="AH3014" s="156">
        <v>1.587590434E9</v>
      </c>
      <c r="AI3014" s="156">
        <v>134846.3489</v>
      </c>
    </row>
    <row r="3015">
      <c r="A3015" s="152"/>
      <c r="B3015" s="152"/>
      <c r="M3015" s="13">
        <v>1.5934608E9</v>
      </c>
      <c r="N3015" s="13">
        <v>34183.319</v>
      </c>
      <c r="P3015" s="152">
        <v>1.5764724E9</v>
      </c>
      <c r="Q3015" s="152">
        <v>182968.1523</v>
      </c>
      <c r="S3015" s="152">
        <v>1.6054848E9</v>
      </c>
      <c r="T3015" s="152">
        <v>10128.7558</v>
      </c>
      <c r="V3015" s="152">
        <v>1.561446E9</v>
      </c>
      <c r="W3015" s="152">
        <v>89346.4801</v>
      </c>
      <c r="Y3015" s="152">
        <v>1.5561216E9</v>
      </c>
      <c r="Z3015" s="152">
        <v>91117.1668</v>
      </c>
      <c r="AG3015" s="153">
        <f>IFERROR(__xludf.DUMMYFUNCTION("TO_DATE(INT((AH3015/(60*60*24))+""1/1/1970""))"),43943.0)</f>
        <v>43943</v>
      </c>
      <c r="AH3015" s="152">
        <v>1.587599493E9</v>
      </c>
      <c r="AI3015" s="152">
        <v>134846.3489</v>
      </c>
    </row>
    <row r="3016">
      <c r="A3016" s="152"/>
      <c r="B3016" s="152"/>
      <c r="M3016" s="13">
        <v>1.5935256E9</v>
      </c>
      <c r="N3016" s="13">
        <v>34121.9962</v>
      </c>
      <c r="P3016" s="156">
        <v>1.576512E9</v>
      </c>
      <c r="Q3016" s="156">
        <v>182968.1523</v>
      </c>
      <c r="S3016" s="156">
        <v>1.6055388E9</v>
      </c>
      <c r="T3016" s="156">
        <v>10128.7558</v>
      </c>
      <c r="V3016" s="156">
        <v>1.5614856E9</v>
      </c>
      <c r="W3016" s="156">
        <v>88811.1596</v>
      </c>
      <c r="Y3016" s="156">
        <v>1.5561468E9</v>
      </c>
      <c r="Z3016" s="156">
        <v>91117.1668</v>
      </c>
      <c r="AG3016" s="153">
        <f>IFERROR(__xludf.DUMMYFUNCTION("TO_DATE(INT((AH3016/(60*60*24))+""1/1/1970""))"),43944.0)</f>
        <v>43944</v>
      </c>
      <c r="AH3016" s="156">
        <v>1.587608317E9</v>
      </c>
      <c r="AI3016" s="156">
        <v>134846.3489</v>
      </c>
    </row>
    <row r="3017">
      <c r="A3017" s="152"/>
      <c r="B3017" s="152"/>
      <c r="M3017" s="13">
        <v>1.5935472E9</v>
      </c>
      <c r="N3017" s="13">
        <v>34121.9962</v>
      </c>
      <c r="P3017" s="152">
        <v>1.57653E9</v>
      </c>
      <c r="Q3017" s="152">
        <v>182968.1523</v>
      </c>
      <c r="S3017" s="152">
        <v>1.6055604E9</v>
      </c>
      <c r="T3017" s="152">
        <v>10128.7558</v>
      </c>
      <c r="V3017" s="152">
        <v>1.5615036E9</v>
      </c>
      <c r="W3017" s="152">
        <v>88687.4693</v>
      </c>
      <c r="Y3017" s="152">
        <v>1.5561612E9</v>
      </c>
      <c r="Z3017" s="152">
        <v>90547.6132</v>
      </c>
      <c r="AG3017" s="153">
        <f>IFERROR(__xludf.DUMMYFUNCTION("TO_DATE(INT((AH3017/(60*60*24))+""1/1/1970""))"),43944.0)</f>
        <v>43944</v>
      </c>
      <c r="AH3017" s="152">
        <v>1.587624149E9</v>
      </c>
      <c r="AI3017" s="152">
        <v>134846.3489</v>
      </c>
    </row>
    <row r="3018">
      <c r="A3018" s="152"/>
      <c r="B3018" s="152"/>
      <c r="M3018" s="13">
        <v>1.593612E9</v>
      </c>
      <c r="N3018" s="13">
        <v>34055.3365</v>
      </c>
      <c r="P3018" s="156">
        <v>1.5765588E9</v>
      </c>
      <c r="Q3018" s="156">
        <v>183944.6349</v>
      </c>
      <c r="S3018" s="156">
        <v>1.6056252E9</v>
      </c>
      <c r="T3018" s="156">
        <v>10137.8483</v>
      </c>
      <c r="V3018" s="156">
        <v>1.5615252E9</v>
      </c>
      <c r="W3018" s="156">
        <v>88593.2174</v>
      </c>
      <c r="Y3018" s="156">
        <v>1.5562008E9</v>
      </c>
      <c r="Z3018" s="156">
        <v>90547.6132</v>
      </c>
      <c r="AG3018" s="153">
        <f>IFERROR(__xludf.DUMMYFUNCTION("TO_DATE(INT((AH3018/(60*60*24))+""1/1/1970""))"),43944.0)</f>
        <v>43944</v>
      </c>
      <c r="AH3018" s="156">
        <v>1.587639939E9</v>
      </c>
      <c r="AI3018" s="156">
        <v>134846.3489</v>
      </c>
    </row>
    <row r="3019">
      <c r="A3019" s="152"/>
      <c r="B3019" s="152"/>
      <c r="M3019" s="13">
        <v>1.5936336E9</v>
      </c>
      <c r="N3019" s="13">
        <v>34055.3365</v>
      </c>
      <c r="P3019" s="152">
        <v>1.5765984E9</v>
      </c>
      <c r="Q3019" s="152">
        <v>183944.6349</v>
      </c>
      <c r="S3019" s="152">
        <v>1.6056468E9</v>
      </c>
      <c r="T3019" s="152">
        <v>10137.8483</v>
      </c>
      <c r="V3019" s="152">
        <v>1.5615648E9</v>
      </c>
      <c r="W3019" s="152">
        <v>88727.3056</v>
      </c>
      <c r="Y3019" s="152">
        <v>1.5562332E9</v>
      </c>
      <c r="Z3019" s="152">
        <v>90547.6132</v>
      </c>
      <c r="AG3019" s="153">
        <f>IFERROR(__xludf.DUMMYFUNCTION("TO_DATE(INT((AH3019/(60*60*24))+""1/1/1970""))"),43944.0)</f>
        <v>43944</v>
      </c>
      <c r="AH3019" s="152">
        <v>1.58765574E9</v>
      </c>
      <c r="AI3019" s="152">
        <v>134989.3705</v>
      </c>
    </row>
    <row r="3020">
      <c r="A3020" s="152"/>
      <c r="B3020" s="152"/>
      <c r="M3020" s="13">
        <v>1.5936984E9</v>
      </c>
      <c r="N3020" s="13">
        <v>34151.518</v>
      </c>
      <c r="P3020" s="156">
        <v>1.5766164E9</v>
      </c>
      <c r="Q3020" s="156">
        <v>183944.6349</v>
      </c>
      <c r="S3020" s="156">
        <v>1.6057116E9</v>
      </c>
      <c r="T3020" s="156">
        <v>10131.349</v>
      </c>
      <c r="V3020" s="156">
        <v>1.56159E9</v>
      </c>
      <c r="W3020" s="156">
        <v>88715.452</v>
      </c>
      <c r="Y3020" s="156">
        <v>1.5562404E9</v>
      </c>
      <c r="Z3020" s="156">
        <v>90401.8852</v>
      </c>
      <c r="AG3020" s="153">
        <f>IFERROR(__xludf.DUMMYFUNCTION("TO_DATE(INT((AH3020/(60*60*24))+""1/1/1970""))"),43944.0)</f>
        <v>43944</v>
      </c>
      <c r="AH3020" s="156">
        <v>1.587671542E9</v>
      </c>
      <c r="AI3020" s="156">
        <v>134897.7376</v>
      </c>
    </row>
    <row r="3021">
      <c r="A3021" s="152"/>
      <c r="B3021" s="152"/>
      <c r="M3021" s="13">
        <v>1.59372E9</v>
      </c>
      <c r="N3021" s="13">
        <v>34151.518</v>
      </c>
      <c r="P3021" s="152">
        <v>1.5766452E9</v>
      </c>
      <c r="Q3021" s="152">
        <v>183976.2843</v>
      </c>
      <c r="S3021" s="152">
        <v>1.6057332E9</v>
      </c>
      <c r="T3021" s="152">
        <v>10131.349</v>
      </c>
      <c r="V3021" s="152">
        <v>1.5616044E9</v>
      </c>
      <c r="W3021" s="152">
        <v>88654.3497</v>
      </c>
      <c r="Y3021" s="152">
        <v>1.55628E9</v>
      </c>
      <c r="Z3021" s="152">
        <v>90401.8852</v>
      </c>
      <c r="AG3021" s="153">
        <f>IFERROR(__xludf.DUMMYFUNCTION("TO_DATE(INT((AH3021/(60*60*24))+""1/1/1970""))"),43944.0)</f>
        <v>43944</v>
      </c>
      <c r="AH3021" s="152">
        <v>1.587686118E9</v>
      </c>
      <c r="AI3021" s="152">
        <v>134813.2249</v>
      </c>
    </row>
    <row r="3022">
      <c r="A3022" s="152"/>
      <c r="B3022" s="152"/>
      <c r="M3022" s="13">
        <v>1.5937344E9</v>
      </c>
      <c r="N3022" s="13">
        <v>34137.4724</v>
      </c>
      <c r="P3022" s="156">
        <v>1.5766848E9</v>
      </c>
      <c r="Q3022" s="156">
        <v>183976.2843</v>
      </c>
      <c r="S3022" s="156">
        <v>1.605798E9</v>
      </c>
      <c r="T3022" s="156">
        <v>10135.2519</v>
      </c>
      <c r="V3022" s="156">
        <v>1.561644E9</v>
      </c>
      <c r="W3022" s="156">
        <v>88636.9522</v>
      </c>
      <c r="Y3022" s="156">
        <v>1.5563124E9</v>
      </c>
      <c r="Z3022" s="156">
        <v>90401.8852</v>
      </c>
      <c r="AG3022" s="153">
        <f>IFERROR(__xludf.DUMMYFUNCTION("TO_DATE(INT((AH3022/(60*60*24))+""1/1/1970""))"),43945.0)</f>
        <v>43945</v>
      </c>
      <c r="AH3022" s="156">
        <v>1.5876875E9</v>
      </c>
      <c r="AI3022" s="156">
        <v>134813.2249</v>
      </c>
    </row>
    <row r="3023">
      <c r="A3023" s="152"/>
      <c r="B3023" s="152"/>
      <c r="M3023" s="13">
        <v>1.5938208E9</v>
      </c>
      <c r="N3023" s="13">
        <v>34149.0283</v>
      </c>
      <c r="P3023" s="152">
        <v>1.5767028E9</v>
      </c>
      <c r="Q3023" s="152">
        <v>183976.2843</v>
      </c>
      <c r="S3023" s="152">
        <v>1.6058196E9</v>
      </c>
      <c r="T3023" s="152">
        <v>10135.2519</v>
      </c>
      <c r="V3023" s="152">
        <v>1.5616764E9</v>
      </c>
      <c r="W3023" s="152">
        <v>88544.2565</v>
      </c>
      <c r="Y3023" s="152">
        <v>1.5563232E9</v>
      </c>
      <c r="Z3023" s="152">
        <v>90497.0132</v>
      </c>
      <c r="AG3023" s="153">
        <f>IFERROR(__xludf.DUMMYFUNCTION("TO_DATE(INT((AH3023/(60*60*24))+""1/1/1970""))"),43945.0)</f>
        <v>43945</v>
      </c>
      <c r="AH3023" s="152">
        <v>1.58770376E9</v>
      </c>
      <c r="AI3023" s="152">
        <v>134813.2249</v>
      </c>
    </row>
    <row r="3024">
      <c r="A3024" s="152"/>
      <c r="B3024" s="152"/>
      <c r="M3024" s="13">
        <v>1.5939072E9</v>
      </c>
      <c r="N3024" s="13">
        <v>34149.0283</v>
      </c>
      <c r="P3024" s="156">
        <v>1.5767316E9</v>
      </c>
      <c r="Q3024" s="156">
        <v>183988.101</v>
      </c>
      <c r="S3024" s="156">
        <v>1.6058844E9</v>
      </c>
      <c r="T3024" s="156">
        <v>10132.8557</v>
      </c>
      <c r="V3024" s="156">
        <v>1.5616836E9</v>
      </c>
      <c r="W3024" s="156">
        <v>88585.188</v>
      </c>
      <c r="Y3024" s="156">
        <v>1.5564888E9</v>
      </c>
      <c r="Z3024" s="156">
        <v>90497.0132</v>
      </c>
      <c r="AG3024" s="153">
        <f>IFERROR(__xludf.DUMMYFUNCTION("TO_DATE(INT((AH3024/(60*60*24))+""1/1/1970""))"),43945.0)</f>
        <v>43945</v>
      </c>
      <c r="AH3024" s="156">
        <v>1.587719553E9</v>
      </c>
      <c r="AI3024" s="156">
        <v>134813.2249</v>
      </c>
    </row>
    <row r="3025">
      <c r="A3025" s="152"/>
      <c r="B3025" s="152"/>
      <c r="M3025" s="13">
        <v>1.5939936E9</v>
      </c>
      <c r="N3025" s="13">
        <v>34137.0309</v>
      </c>
      <c r="P3025" s="152">
        <v>1.5767712E9</v>
      </c>
      <c r="Q3025" s="152">
        <v>183988.101</v>
      </c>
      <c r="S3025" s="152">
        <v>1.605906E9</v>
      </c>
      <c r="T3025" s="152">
        <v>10132.8557</v>
      </c>
      <c r="V3025" s="152">
        <v>1.5617232E9</v>
      </c>
      <c r="W3025" s="152">
        <v>88674.7488</v>
      </c>
      <c r="Y3025" s="152">
        <v>1.5564924E9</v>
      </c>
      <c r="Z3025" s="152">
        <v>90497.0132</v>
      </c>
      <c r="AG3025" s="153">
        <f>IFERROR(__xludf.DUMMYFUNCTION("TO_DATE(INT((AH3025/(60*60*24))+""1/1/1970""))"),43945.0)</f>
        <v>43945</v>
      </c>
      <c r="AH3025" s="152">
        <v>1.58773536E9</v>
      </c>
      <c r="AI3025" s="152">
        <v>134813.2249</v>
      </c>
    </row>
    <row r="3026">
      <c r="A3026" s="152"/>
      <c r="B3026" s="152"/>
      <c r="M3026" s="13">
        <v>1.594044E9</v>
      </c>
      <c r="N3026" s="13">
        <v>34137.0309</v>
      </c>
      <c r="P3026" s="156">
        <v>1.5767892E9</v>
      </c>
      <c r="Q3026" s="156">
        <v>183988.101</v>
      </c>
      <c r="S3026" s="156">
        <v>1.6059168E9</v>
      </c>
      <c r="T3026" s="156">
        <v>10133.9544</v>
      </c>
      <c r="V3026" s="156">
        <v>1.5617556E9</v>
      </c>
      <c r="W3026" s="156">
        <v>88715.0672</v>
      </c>
      <c r="Y3026" s="156">
        <v>1.5565284E9</v>
      </c>
      <c r="Z3026" s="156">
        <v>90514.4196</v>
      </c>
      <c r="AG3026" s="153">
        <f>IFERROR(__xludf.DUMMYFUNCTION("TO_DATE(INT((AH3026/(60*60*24))+""1/1/1970""))"),43945.0)</f>
        <v>43945</v>
      </c>
      <c r="AH3026" s="156">
        <v>1.5877512E9</v>
      </c>
      <c r="AI3026" s="156">
        <v>135007.016</v>
      </c>
    </row>
    <row r="3027">
      <c r="A3027" s="152"/>
      <c r="B3027" s="152"/>
      <c r="M3027" s="13">
        <v>1.5940656E9</v>
      </c>
      <c r="N3027" s="13">
        <v>34137.0309</v>
      </c>
      <c r="P3027" s="152">
        <v>1.576818E9</v>
      </c>
      <c r="Q3027" s="152">
        <v>184754.7773</v>
      </c>
      <c r="S3027" s="152">
        <v>1.6060896E9</v>
      </c>
      <c r="T3027" s="152">
        <v>10134.9681</v>
      </c>
      <c r="V3027" s="152">
        <v>1.561932E9</v>
      </c>
      <c r="W3027" s="152">
        <v>88717.6155</v>
      </c>
      <c r="Y3027" s="152">
        <v>1.556568E9</v>
      </c>
      <c r="Z3027" s="152">
        <v>90514.4196</v>
      </c>
      <c r="AG3027" s="153">
        <f>IFERROR(__xludf.DUMMYFUNCTION("TO_DATE(INT((AH3027/(60*60*24))+""1/1/1970""))"),43945.0)</f>
        <v>43945</v>
      </c>
      <c r="AH3027" s="152">
        <v>1.587767067E9</v>
      </c>
      <c r="AI3027" s="152">
        <v>135059.0238</v>
      </c>
    </row>
    <row r="3028">
      <c r="A3028" s="152"/>
      <c r="B3028" s="152"/>
      <c r="M3028" s="13">
        <v>1.5941304E9</v>
      </c>
      <c r="N3028" s="13">
        <v>34171.0181</v>
      </c>
      <c r="P3028" s="156">
        <v>1.5768576E9</v>
      </c>
      <c r="Q3028" s="156">
        <v>184754.7773</v>
      </c>
      <c r="S3028" s="156">
        <v>1.6061436E9</v>
      </c>
      <c r="T3028" s="156">
        <v>10134.9681</v>
      </c>
      <c r="V3028" s="156">
        <v>1.5619356E9</v>
      </c>
      <c r="W3028" s="156">
        <v>88723.5156</v>
      </c>
      <c r="Y3028" s="156">
        <v>1.5565788E9</v>
      </c>
      <c r="Z3028" s="156">
        <v>90514.4196</v>
      </c>
      <c r="AG3028" s="153">
        <f>IFERROR(__xludf.DUMMYFUNCTION("TO_DATE(INT((AH3028/(60*60*24))+""1/1/1970""))"),43945.0)</f>
        <v>43945</v>
      </c>
      <c r="AH3028" s="156">
        <v>1.587772528E9</v>
      </c>
      <c r="AI3028" s="156">
        <v>135059.0238</v>
      </c>
    </row>
    <row r="3029">
      <c r="A3029" s="152"/>
      <c r="B3029" s="152"/>
      <c r="M3029" s="13">
        <v>1.594152E9</v>
      </c>
      <c r="N3029" s="13">
        <v>34171.0181</v>
      </c>
      <c r="P3029" s="152">
        <v>1.5768756E9</v>
      </c>
      <c r="Q3029" s="152">
        <v>184754.7773</v>
      </c>
      <c r="S3029" s="152">
        <v>1.6061652E9</v>
      </c>
      <c r="T3029" s="152">
        <v>10134.9681</v>
      </c>
      <c r="V3029" s="152">
        <v>1.5619716E9</v>
      </c>
      <c r="W3029" s="152">
        <v>88374.6701</v>
      </c>
      <c r="Y3029" s="152">
        <v>1.5566076E9</v>
      </c>
      <c r="Z3029" s="152">
        <v>90802.6372</v>
      </c>
      <c r="AG3029" s="153">
        <f>IFERROR(__xludf.DUMMYFUNCTION("TO_DATE(INT((AH3029/(60*60*24))+""1/1/1970""))"),43946.0)</f>
        <v>43946</v>
      </c>
      <c r="AH3029" s="152">
        <v>1.587782979E9</v>
      </c>
      <c r="AI3029" s="152">
        <v>135059.0238</v>
      </c>
    </row>
    <row r="3030">
      <c r="A3030" s="152"/>
      <c r="B3030" s="152"/>
      <c r="M3030" s="13">
        <v>1.5942168E9</v>
      </c>
      <c r="N3030" s="13">
        <v>34134.1312</v>
      </c>
      <c r="P3030" s="156">
        <v>1.5769044E9</v>
      </c>
      <c r="Q3030" s="156">
        <v>185649.8552</v>
      </c>
      <c r="S3030" s="156">
        <v>1.60623E9</v>
      </c>
      <c r="T3030" s="156">
        <v>10120.1076</v>
      </c>
      <c r="V3030" s="156">
        <v>1.5620112E9</v>
      </c>
      <c r="W3030" s="156">
        <v>88352.5267</v>
      </c>
      <c r="Y3030" s="156">
        <v>1.5566472E9</v>
      </c>
      <c r="Z3030" s="156">
        <v>90802.6372</v>
      </c>
      <c r="AG3030" s="153">
        <f>IFERROR(__xludf.DUMMYFUNCTION("TO_DATE(INT((AH3030/(60*60*24))+""1/1/1970""))"),43946.0)</f>
        <v>43946</v>
      </c>
      <c r="AH3030" s="156">
        <v>1.587798769E9</v>
      </c>
      <c r="AI3030" s="156">
        <v>135059.0238</v>
      </c>
    </row>
    <row r="3031">
      <c r="A3031" s="152"/>
      <c r="B3031" s="152"/>
      <c r="M3031" s="13">
        <v>1.5942384E9</v>
      </c>
      <c r="N3031" s="13">
        <v>34134.1312</v>
      </c>
      <c r="P3031" s="152">
        <v>1.5770772E9</v>
      </c>
      <c r="Q3031" s="152">
        <v>185649.8552</v>
      </c>
      <c r="S3031" s="152">
        <v>1.6062516E9</v>
      </c>
      <c r="T3031" s="152">
        <v>10120.1076</v>
      </c>
      <c r="V3031" s="152">
        <v>1.562022E9</v>
      </c>
      <c r="W3031" s="152">
        <v>88410.7986</v>
      </c>
      <c r="Y3031" s="152">
        <v>1.5566652E9</v>
      </c>
      <c r="Z3031" s="152">
        <v>90802.6372</v>
      </c>
      <c r="AG3031" s="153">
        <f>IFERROR(__xludf.DUMMYFUNCTION("TO_DATE(INT((AH3031/(60*60*24))+""1/1/1970""))"),43946.0)</f>
        <v>43946</v>
      </c>
      <c r="AH3031" s="152">
        <v>1.58781457E9</v>
      </c>
      <c r="AI3031" s="152">
        <v>135059.0238</v>
      </c>
    </row>
    <row r="3032">
      <c r="A3032" s="152"/>
      <c r="B3032" s="152"/>
      <c r="M3032" s="13">
        <v>1.5943032E9</v>
      </c>
      <c r="N3032" s="13">
        <v>34181.6506</v>
      </c>
      <c r="P3032" s="156">
        <v>1.5771168E9</v>
      </c>
      <c r="Q3032" s="156">
        <v>185649.8552</v>
      </c>
      <c r="S3032" s="156">
        <v>1.6063164E9</v>
      </c>
      <c r="T3032" s="156">
        <v>10138.9431</v>
      </c>
      <c r="V3032" s="156">
        <v>1.5620508E9</v>
      </c>
      <c r="W3032" s="156">
        <v>88346.2373</v>
      </c>
      <c r="Y3032" s="156">
        <v>1.5566868E9</v>
      </c>
      <c r="Z3032" s="156">
        <v>91052.3988</v>
      </c>
      <c r="AG3032" s="153">
        <f>IFERROR(__xludf.DUMMYFUNCTION("TO_DATE(INT((AH3032/(60*60*24))+""1/1/1970""))"),43946.0)</f>
        <v>43946</v>
      </c>
      <c r="AH3032" s="156">
        <v>1.587830383E9</v>
      </c>
      <c r="AI3032" s="156">
        <v>135059.0238</v>
      </c>
    </row>
    <row r="3033">
      <c r="A3033" s="152"/>
      <c r="B3033" s="152"/>
      <c r="M3033" s="13">
        <v>1.5943248E9</v>
      </c>
      <c r="N3033" s="13">
        <v>34181.6506</v>
      </c>
      <c r="P3033" s="152">
        <v>1.5771348E9</v>
      </c>
      <c r="Q3033" s="152">
        <v>185649.8552</v>
      </c>
      <c r="S3033" s="152">
        <v>1.606338E9</v>
      </c>
      <c r="T3033" s="152">
        <v>10138.9431</v>
      </c>
      <c r="V3033" s="152">
        <v>1.5620904E9</v>
      </c>
      <c r="W3033" s="152">
        <v>88162.7741</v>
      </c>
      <c r="Y3033" s="152">
        <v>1.5567264E9</v>
      </c>
      <c r="Z3033" s="152">
        <v>91052.3988</v>
      </c>
      <c r="AG3033" s="153">
        <f>IFERROR(__xludf.DUMMYFUNCTION("TO_DATE(INT((AH3033/(60*60*24))+""1/1/1970""))"),43946.0)</f>
        <v>43946</v>
      </c>
      <c r="AH3033" s="152">
        <v>1.58784659E9</v>
      </c>
      <c r="AI3033" s="152">
        <v>135059.0238</v>
      </c>
    </row>
    <row r="3034">
      <c r="A3034" s="152"/>
      <c r="B3034" s="152"/>
      <c r="M3034" s="13">
        <v>1.5943896E9</v>
      </c>
      <c r="N3034" s="13">
        <v>34193.6813</v>
      </c>
      <c r="P3034" s="156">
        <v>1.5771636E9</v>
      </c>
      <c r="Q3034" s="156">
        <v>185848.561</v>
      </c>
      <c r="S3034" s="156">
        <v>1.6063488E9</v>
      </c>
      <c r="T3034" s="156">
        <v>10135.6516</v>
      </c>
      <c r="V3034" s="156">
        <v>1.5621084E9</v>
      </c>
      <c r="W3034" s="156">
        <v>88071.4166</v>
      </c>
      <c r="Y3034" s="156">
        <v>1.5567516E9</v>
      </c>
      <c r="Z3034" s="156">
        <v>91052.3988</v>
      </c>
      <c r="AG3034" s="153">
        <f>IFERROR(__xludf.DUMMYFUNCTION("TO_DATE(INT((AH3034/(60*60*24))+""1/1/1970""))"),43946.0)</f>
        <v>43946</v>
      </c>
      <c r="AH3034" s="156">
        <v>1.58785876E9</v>
      </c>
      <c r="AI3034" s="156">
        <v>135059.0238</v>
      </c>
    </row>
    <row r="3035">
      <c r="A3035" s="152"/>
      <c r="B3035" s="152"/>
      <c r="M3035" s="13">
        <v>1.5944112E9</v>
      </c>
      <c r="N3035" s="13">
        <v>34193.6813</v>
      </c>
      <c r="P3035" s="152">
        <v>1.5772032E9</v>
      </c>
      <c r="Q3035" s="152">
        <v>185848.561</v>
      </c>
      <c r="S3035" s="152">
        <v>1.6064352E9</v>
      </c>
      <c r="T3035" s="152">
        <v>10134.1246</v>
      </c>
      <c r="V3035" s="152">
        <v>1.56213E9</v>
      </c>
      <c r="W3035" s="152">
        <v>88018.1799</v>
      </c>
      <c r="Y3035" s="152">
        <v>1.556766E9</v>
      </c>
      <c r="Z3035" s="152">
        <v>90944.3172</v>
      </c>
      <c r="AG3035" s="153">
        <f>IFERROR(__xludf.DUMMYFUNCTION("TO_DATE(INT((AH3035/(60*60*24))+""1/1/1970""))"),43947.0)</f>
        <v>43947</v>
      </c>
      <c r="AH3035" s="152">
        <v>1.58786379E9</v>
      </c>
      <c r="AI3035" s="152">
        <v>135059.0238</v>
      </c>
    </row>
    <row r="3036">
      <c r="A3036" s="152"/>
      <c r="B3036" s="152"/>
      <c r="M3036" s="13">
        <v>1.5944256E9</v>
      </c>
      <c r="N3036" s="13">
        <v>34249.8892</v>
      </c>
      <c r="P3036" s="156">
        <v>1.5772104E9</v>
      </c>
      <c r="Q3036" s="156">
        <v>185848.561</v>
      </c>
      <c r="S3036" s="156">
        <v>1.6064892E9</v>
      </c>
      <c r="T3036" s="156">
        <v>10134.1246</v>
      </c>
      <c r="V3036" s="156">
        <v>1.5621696E9</v>
      </c>
      <c r="W3036" s="156">
        <v>87865.3786</v>
      </c>
      <c r="Y3036" s="156">
        <v>1.5568056E9</v>
      </c>
      <c r="Z3036" s="156">
        <v>90944.3172</v>
      </c>
      <c r="AG3036" s="153">
        <f>IFERROR(__xludf.DUMMYFUNCTION("TO_DATE(INT((AH3036/(60*60*24))+""1/1/1970""))"),43947.0)</f>
        <v>43947</v>
      </c>
      <c r="AH3036" s="156">
        <v>1.587879802E9</v>
      </c>
      <c r="AI3036" s="156">
        <v>135059.0238</v>
      </c>
    </row>
    <row r="3037">
      <c r="A3037" s="152"/>
      <c r="B3037" s="152"/>
      <c r="M3037" s="13">
        <v>1.594512E9</v>
      </c>
      <c r="N3037" s="13">
        <v>34249.8892</v>
      </c>
      <c r="P3037" s="152">
        <v>1.57725E9</v>
      </c>
      <c r="Q3037" s="152">
        <v>185858.1137</v>
      </c>
      <c r="S3037" s="152">
        <v>1.6065E9</v>
      </c>
      <c r="T3037" s="152">
        <v>10134.1246</v>
      </c>
      <c r="V3037" s="152">
        <v>1.5621948E9</v>
      </c>
      <c r="W3037" s="152">
        <v>87952.1922</v>
      </c>
      <c r="Y3037" s="152">
        <v>1.556838E9</v>
      </c>
      <c r="Z3037" s="152">
        <v>90944.3172</v>
      </c>
      <c r="AG3037" s="153">
        <f>IFERROR(__xludf.DUMMYFUNCTION("TO_DATE(INT((AH3037/(60*60*24))+""1/1/1970""))"),43947.0)</f>
        <v>43947</v>
      </c>
      <c r="AH3037" s="152">
        <v>1.587895595E9</v>
      </c>
      <c r="AI3037" s="152">
        <v>135059.0238</v>
      </c>
    </row>
    <row r="3038">
      <c r="A3038" s="152"/>
      <c r="B3038" s="152"/>
      <c r="M3038" s="13">
        <v>1.5945984E9</v>
      </c>
      <c r="N3038" s="13">
        <v>34247.2609</v>
      </c>
      <c r="P3038" s="156">
        <v>1.5773724E9</v>
      </c>
      <c r="Q3038" s="156">
        <v>185858.1137</v>
      </c>
      <c r="S3038" s="156">
        <v>1.6065216E9</v>
      </c>
      <c r="T3038" s="156">
        <v>10148.3652</v>
      </c>
      <c r="V3038" s="156">
        <v>1.5622092E9</v>
      </c>
      <c r="W3038" s="156">
        <v>87946.8271</v>
      </c>
      <c r="Y3038" s="156">
        <v>1.5568452E9</v>
      </c>
      <c r="Z3038" s="156">
        <v>90706.6996</v>
      </c>
      <c r="AG3038" s="153">
        <f>IFERROR(__xludf.DUMMYFUNCTION("TO_DATE(INT((AH3038/(60*60*24))+""1/1/1970""))"),43947.0)</f>
        <v>43947</v>
      </c>
      <c r="AH3038" s="156">
        <v>1.587911556E9</v>
      </c>
      <c r="AI3038" s="156">
        <v>135059.0238</v>
      </c>
    </row>
    <row r="3039">
      <c r="A3039" s="152"/>
      <c r="B3039" s="152"/>
      <c r="M3039" s="13">
        <v>1.5946488E9</v>
      </c>
      <c r="N3039" s="13">
        <v>34247.2609</v>
      </c>
      <c r="P3039" s="152">
        <v>1.577394E9</v>
      </c>
      <c r="Q3039" s="152">
        <v>185858.1137</v>
      </c>
      <c r="S3039" s="152">
        <v>1.6066944E9</v>
      </c>
      <c r="T3039" s="152">
        <v>10150.2821</v>
      </c>
      <c r="V3039" s="152">
        <v>1.5622488E9</v>
      </c>
      <c r="W3039" s="152">
        <v>87889.2514</v>
      </c>
      <c r="Y3039" s="152">
        <v>1.5568848E9</v>
      </c>
      <c r="Z3039" s="152">
        <v>90706.6996</v>
      </c>
      <c r="AG3039" s="153">
        <f>IFERROR(__xludf.DUMMYFUNCTION("TO_DATE(INT((AH3039/(60*60*24))+""1/1/1970""))"),43947.0)</f>
        <v>43947</v>
      </c>
      <c r="AH3039" s="152">
        <v>1.587927562E9</v>
      </c>
      <c r="AI3039" s="152">
        <v>135059.0238</v>
      </c>
    </row>
    <row r="3040">
      <c r="A3040" s="152"/>
      <c r="B3040" s="152"/>
      <c r="M3040" s="13">
        <v>1.5946704E9</v>
      </c>
      <c r="N3040" s="13">
        <v>34247.2609</v>
      </c>
      <c r="P3040" s="156">
        <v>1.5774228E9</v>
      </c>
      <c r="Q3040" s="156">
        <v>186822.2751</v>
      </c>
      <c r="S3040" s="156">
        <v>1.6067484E9</v>
      </c>
      <c r="T3040" s="156">
        <v>10150.2821</v>
      </c>
      <c r="V3040" s="156">
        <v>1.5622812E9</v>
      </c>
      <c r="W3040" s="156">
        <v>87949.8257</v>
      </c>
      <c r="Y3040" s="156">
        <v>1.5569172E9</v>
      </c>
      <c r="Z3040" s="156">
        <v>90706.6996</v>
      </c>
      <c r="AG3040" s="153">
        <f>IFERROR(__xludf.DUMMYFUNCTION("TO_DATE(INT((AH3040/(60*60*24))+""1/1/1970""))"),43947.0)</f>
        <v>43947</v>
      </c>
      <c r="AH3040" s="156">
        <v>1.587943585E9</v>
      </c>
      <c r="AI3040" s="156">
        <v>135059.0238</v>
      </c>
    </row>
    <row r="3041">
      <c r="A3041" s="152"/>
      <c r="B3041" s="152"/>
      <c r="M3041" s="13">
        <v>1.5947352E9</v>
      </c>
      <c r="N3041" s="13">
        <v>34183.7215</v>
      </c>
      <c r="P3041" s="152">
        <v>1.5774624E9</v>
      </c>
      <c r="Q3041" s="152">
        <v>186822.2751</v>
      </c>
      <c r="S3041" s="152">
        <v>1.60677E9</v>
      </c>
      <c r="T3041" s="152">
        <v>10150.2821</v>
      </c>
      <c r="V3041" s="152">
        <v>1.5622884E9</v>
      </c>
      <c r="W3041" s="152">
        <v>87922.8105</v>
      </c>
      <c r="Y3041" s="152">
        <v>1.556928E9</v>
      </c>
      <c r="Z3041" s="152">
        <v>90934.1972</v>
      </c>
      <c r="AG3041" s="153">
        <f>IFERROR(__xludf.DUMMYFUNCTION("TO_DATE(INT((AH3041/(60*60*24))+""1/1/1970""))"),43947.0)</f>
        <v>43947</v>
      </c>
      <c r="AH3041" s="152">
        <v>1.587945463E9</v>
      </c>
      <c r="AI3041" s="152">
        <v>135059.0238</v>
      </c>
    </row>
    <row r="3042">
      <c r="A3042" s="152"/>
      <c r="B3042" s="152"/>
      <c r="M3042" s="13">
        <v>1.5947568E9</v>
      </c>
      <c r="N3042" s="13">
        <v>34183.7215</v>
      </c>
      <c r="P3042" s="156">
        <v>1.5774804E9</v>
      </c>
      <c r="Q3042" s="156">
        <v>186822.2751</v>
      </c>
      <c r="S3042" s="156">
        <v>1.6068348E9</v>
      </c>
      <c r="T3042" s="156">
        <v>10142.4934</v>
      </c>
      <c r="V3042" s="156">
        <v>1.562328E9</v>
      </c>
      <c r="W3042" s="156">
        <v>88192.9823</v>
      </c>
      <c r="Y3042" s="156">
        <v>1.5570936E9</v>
      </c>
      <c r="Z3042" s="156">
        <v>90934.1972</v>
      </c>
      <c r="AG3042" s="153">
        <f>IFERROR(__xludf.DUMMYFUNCTION("TO_DATE(INT((AH3042/(60*60*24))+""1/1/1970""))"),43948.0)</f>
        <v>43948</v>
      </c>
      <c r="AH3042" s="156">
        <v>1.587959827E9</v>
      </c>
      <c r="AI3042" s="156">
        <v>135059.0238</v>
      </c>
    </row>
    <row r="3043">
      <c r="A3043" s="152"/>
      <c r="B3043" s="152"/>
      <c r="M3043" s="13">
        <v>1.5948216E9</v>
      </c>
      <c r="N3043" s="13">
        <v>34194.322</v>
      </c>
      <c r="P3043" s="152">
        <v>1.5775092E9</v>
      </c>
      <c r="Q3043" s="152">
        <v>186795.4168</v>
      </c>
      <c r="S3043" s="152">
        <v>1.6068564E9</v>
      </c>
      <c r="T3043" s="152">
        <v>10142.4934</v>
      </c>
      <c r="V3043" s="152">
        <v>1.5623604E9</v>
      </c>
      <c r="W3043" s="152">
        <v>88466.6738</v>
      </c>
      <c r="Y3043" s="152">
        <v>1.5570972E9</v>
      </c>
      <c r="Z3043" s="152">
        <v>90934.1972</v>
      </c>
      <c r="AG3043" s="153">
        <f>IFERROR(__xludf.DUMMYFUNCTION("TO_DATE(INT((AH3043/(60*60*24))+""1/1/1970""))"),43948.0)</f>
        <v>43948</v>
      </c>
      <c r="AH3043" s="152">
        <v>1.587975878E9</v>
      </c>
      <c r="AI3043" s="152">
        <v>135059.0238</v>
      </c>
    </row>
    <row r="3044">
      <c r="A3044" s="152"/>
      <c r="B3044" s="152"/>
      <c r="M3044" s="13">
        <v>1.5948432E9</v>
      </c>
      <c r="N3044" s="13">
        <v>34194.322</v>
      </c>
      <c r="P3044" s="156">
        <v>1.577718E9</v>
      </c>
      <c r="Q3044" s="156">
        <v>186795.4168</v>
      </c>
      <c r="S3044" s="156">
        <v>1.6069212E9</v>
      </c>
      <c r="T3044" s="156">
        <v>10145.4697</v>
      </c>
      <c r="V3044" s="156">
        <v>1.5625368E9</v>
      </c>
      <c r="W3044" s="156">
        <v>88438.2913</v>
      </c>
      <c r="Y3044" s="156">
        <v>1.5571332E9</v>
      </c>
      <c r="Z3044" s="156">
        <v>90801.8276</v>
      </c>
      <c r="AG3044" s="153">
        <f>IFERROR(__xludf.DUMMYFUNCTION("TO_DATE(INT((AH3044/(60*60*24))+""1/1/1970""))"),43948.0)</f>
        <v>43948</v>
      </c>
      <c r="AH3044" s="156">
        <v>1.587991755E9</v>
      </c>
      <c r="AI3044" s="156">
        <v>135059.0238</v>
      </c>
    </row>
    <row r="3045">
      <c r="A3045" s="152"/>
      <c r="B3045" s="152"/>
      <c r="M3045" s="13">
        <v>1.594908E9</v>
      </c>
      <c r="N3045" s="13">
        <v>34243.8686</v>
      </c>
      <c r="P3045" s="152">
        <v>1.5777396E9</v>
      </c>
      <c r="Q3045" s="152">
        <v>186795.4168</v>
      </c>
      <c r="S3045" s="152">
        <v>1.6069428E9</v>
      </c>
      <c r="T3045" s="152">
        <v>10145.4697</v>
      </c>
      <c r="V3045" s="152">
        <v>1.5625404E9</v>
      </c>
      <c r="W3045" s="152">
        <v>88490.2898</v>
      </c>
      <c r="Y3045" s="152">
        <v>1.5571728E9</v>
      </c>
      <c r="Z3045" s="152">
        <v>90801.8276</v>
      </c>
      <c r="AG3045" s="153">
        <f>IFERROR(__xludf.DUMMYFUNCTION("TO_DATE(INT((AH3045/(60*60*24))+""1/1/1970""))"),43948.0)</f>
        <v>43948</v>
      </c>
      <c r="AH3045" s="152">
        <v>1.58800758E9</v>
      </c>
      <c r="AI3045" s="152">
        <v>135022.8041</v>
      </c>
    </row>
    <row r="3046">
      <c r="A3046" s="152"/>
      <c r="B3046" s="152"/>
      <c r="M3046" s="13">
        <v>1.5949296E9</v>
      </c>
      <c r="N3046" s="13">
        <v>34243.8686</v>
      </c>
      <c r="P3046" s="156">
        <v>1.5777684E9</v>
      </c>
      <c r="Q3046" s="156">
        <v>185777.3839</v>
      </c>
      <c r="S3046" s="156">
        <v>1.6070076E9</v>
      </c>
      <c r="T3046" s="156">
        <v>10152.6808</v>
      </c>
      <c r="V3046" s="156">
        <v>1.5625764E9</v>
      </c>
      <c r="W3046" s="156">
        <v>88396.6304</v>
      </c>
      <c r="Y3046" s="156">
        <v>1.5571836E9</v>
      </c>
      <c r="Z3046" s="156">
        <v>90801.8276</v>
      </c>
      <c r="AG3046" s="153">
        <f>IFERROR(__xludf.DUMMYFUNCTION("TO_DATE(INT((AH3046/(60*60*24))+""1/1/1970""))"),43948.0)</f>
        <v>43948</v>
      </c>
      <c r="AH3046" s="156">
        <v>1.588023441E9</v>
      </c>
      <c r="AI3046" s="156">
        <v>135065.2152</v>
      </c>
    </row>
    <row r="3047">
      <c r="A3047" s="152"/>
      <c r="B3047" s="152"/>
      <c r="M3047" s="13">
        <v>1.5949944E9</v>
      </c>
      <c r="N3047" s="13">
        <v>34180.3527</v>
      </c>
      <c r="P3047" s="152">
        <v>1.577808E9</v>
      </c>
      <c r="Q3047" s="152">
        <v>185777.3839</v>
      </c>
      <c r="S3047" s="152">
        <v>1.6070292E9</v>
      </c>
      <c r="T3047" s="152">
        <v>10152.6808</v>
      </c>
      <c r="V3047" s="152">
        <v>1.562616E9</v>
      </c>
      <c r="W3047" s="152">
        <v>88730.6456</v>
      </c>
      <c r="Y3047" s="152">
        <v>1.5572124E9</v>
      </c>
      <c r="Z3047" s="152">
        <v>90934.602</v>
      </c>
      <c r="AG3047" s="153">
        <f>IFERROR(__xludf.DUMMYFUNCTION("TO_DATE(INT((AH3047/(60*60*24))+""1/1/1970""))"),43948.0)</f>
        <v>43948</v>
      </c>
      <c r="AH3047" s="152">
        <v>1.588031688E9</v>
      </c>
      <c r="AI3047" s="152">
        <v>135065.2152</v>
      </c>
    </row>
    <row r="3048">
      <c r="A3048" s="152"/>
      <c r="B3048" s="152"/>
      <c r="M3048" s="13">
        <v>1.595016E9</v>
      </c>
      <c r="N3048" s="13">
        <v>34180.3527</v>
      </c>
      <c r="P3048" s="156">
        <v>1.577826E9</v>
      </c>
      <c r="Q3048" s="156">
        <v>185777.3839</v>
      </c>
      <c r="S3048" s="156">
        <v>1.607094E9</v>
      </c>
      <c r="T3048" s="156">
        <v>10158.4611</v>
      </c>
      <c r="V3048" s="156">
        <v>1.5626268E9</v>
      </c>
      <c r="W3048" s="156">
        <v>88676.8025</v>
      </c>
      <c r="Y3048" s="156">
        <v>1.557252E9</v>
      </c>
      <c r="Z3048" s="156">
        <v>90934.602</v>
      </c>
      <c r="AG3048" s="153">
        <f>IFERROR(__xludf.DUMMYFUNCTION("TO_DATE(INT((AH3048/(60*60*24))+""1/1/1970""))"),43949.0)</f>
        <v>43949</v>
      </c>
      <c r="AH3048" s="156">
        <v>1.588039272E9</v>
      </c>
      <c r="AI3048" s="156">
        <v>135065.2152</v>
      </c>
    </row>
    <row r="3049">
      <c r="A3049" s="152"/>
      <c r="B3049" s="152"/>
      <c r="M3049" s="13">
        <v>1.5950304E9</v>
      </c>
      <c r="N3049" s="13">
        <v>34223.5893</v>
      </c>
      <c r="P3049" s="152">
        <v>1.5778548E9</v>
      </c>
      <c r="Q3049" s="152">
        <v>186226.0388</v>
      </c>
      <c r="S3049" s="152">
        <v>1.6071156E9</v>
      </c>
      <c r="T3049" s="152">
        <v>10158.4611</v>
      </c>
      <c r="V3049" s="152">
        <v>1.5626556E9</v>
      </c>
      <c r="W3049" s="152">
        <v>88737.4131</v>
      </c>
      <c r="Y3049" s="152">
        <v>1.55727E9</v>
      </c>
      <c r="Z3049" s="152">
        <v>90934.602</v>
      </c>
      <c r="AG3049" s="153">
        <f>IFERROR(__xludf.DUMMYFUNCTION("TO_DATE(INT((AH3049/(60*60*24))+""1/1/1970""))"),43949.0)</f>
        <v>43949</v>
      </c>
      <c r="AH3049" s="152">
        <v>1.588055121E9</v>
      </c>
      <c r="AI3049" s="152">
        <v>135065.2152</v>
      </c>
    </row>
    <row r="3050">
      <c r="A3050" s="152"/>
      <c r="B3050" s="152"/>
      <c r="M3050" s="13">
        <v>1.5951168E9</v>
      </c>
      <c r="N3050" s="13">
        <v>34223.5893</v>
      </c>
      <c r="P3050" s="156">
        <v>1.5779772E9</v>
      </c>
      <c r="Q3050" s="156">
        <v>186226.0388</v>
      </c>
      <c r="S3050" s="156">
        <v>1.6071264E9</v>
      </c>
      <c r="T3050" s="156">
        <v>10161.4528</v>
      </c>
      <c r="V3050" s="156">
        <v>1.5626952E9</v>
      </c>
      <c r="W3050" s="156">
        <v>88736.8898</v>
      </c>
      <c r="Y3050" s="156">
        <v>1.5572916E9</v>
      </c>
      <c r="Z3050" s="156">
        <v>90840.2836</v>
      </c>
      <c r="AG3050" s="153">
        <f>IFERROR(__xludf.DUMMYFUNCTION("TO_DATE(INT((AH3050/(60*60*24))+""1/1/1970""))"),43949.0)</f>
        <v>43949</v>
      </c>
      <c r="AH3050" s="156">
        <v>1.588070915E9</v>
      </c>
      <c r="AI3050" s="156">
        <v>135065.2152</v>
      </c>
    </row>
    <row r="3051">
      <c r="A3051" s="152"/>
      <c r="B3051" s="152"/>
      <c r="M3051" s="13">
        <v>1.5952032E9</v>
      </c>
      <c r="N3051" s="13">
        <v>34208.1719</v>
      </c>
      <c r="P3051" s="152">
        <v>1.5779988E9</v>
      </c>
      <c r="Q3051" s="152">
        <v>186226.0388</v>
      </c>
      <c r="S3051" s="152">
        <v>1.6072992E9</v>
      </c>
      <c r="T3051" s="152">
        <v>10163.9866</v>
      </c>
      <c r="V3051" s="152">
        <v>1.5627132E9</v>
      </c>
      <c r="W3051" s="152">
        <v>88795.7105</v>
      </c>
      <c r="Y3051" s="152">
        <v>1.5573312E9</v>
      </c>
      <c r="Z3051" s="152">
        <v>90840.2836</v>
      </c>
      <c r="AG3051" s="153">
        <f>IFERROR(__xludf.DUMMYFUNCTION("TO_DATE(INT((AH3051/(60*60*24))+""1/1/1970""))"),43949.0)</f>
        <v>43949</v>
      </c>
      <c r="AH3051" s="152">
        <v>1.58808672E9</v>
      </c>
      <c r="AI3051" s="152">
        <v>135000.8246</v>
      </c>
    </row>
    <row r="3052">
      <c r="A3052" s="152"/>
      <c r="B3052" s="152"/>
      <c r="M3052" s="13">
        <v>1.5952536E9</v>
      </c>
      <c r="N3052" s="13">
        <v>34208.1719</v>
      </c>
      <c r="P3052" s="156">
        <v>1.5780276E9</v>
      </c>
      <c r="Q3052" s="156">
        <v>187942.007</v>
      </c>
      <c r="S3052" s="156">
        <v>1.6073532E9</v>
      </c>
      <c r="T3052" s="156">
        <v>10163.9866</v>
      </c>
      <c r="V3052" s="156">
        <v>1.5627348E9</v>
      </c>
      <c r="W3052" s="156">
        <v>88776.7266</v>
      </c>
      <c r="Y3052" s="156">
        <v>1.5573564E9</v>
      </c>
      <c r="Z3052" s="156">
        <v>90840.2836</v>
      </c>
      <c r="AG3052" s="153">
        <f>IFERROR(__xludf.DUMMYFUNCTION("TO_DATE(INT((AH3052/(60*60*24))+""1/1/1970""))"),43949.0)</f>
        <v>43949</v>
      </c>
      <c r="AH3052" s="156">
        <v>1.588102553E9</v>
      </c>
      <c r="AI3052" s="156">
        <v>134992.6209</v>
      </c>
    </row>
    <row r="3053">
      <c r="A3053" s="152"/>
      <c r="B3053" s="152"/>
      <c r="M3053" s="13">
        <v>1.5952752E9</v>
      </c>
      <c r="N3053" s="13">
        <v>34208.1719</v>
      </c>
      <c r="P3053" s="152">
        <v>1.5780672E9</v>
      </c>
      <c r="Q3053" s="152">
        <v>187942.007</v>
      </c>
      <c r="S3053" s="152">
        <v>1.6073748E9</v>
      </c>
      <c r="T3053" s="152">
        <v>10163.9866</v>
      </c>
      <c r="V3053" s="152">
        <v>1.5627744E9</v>
      </c>
      <c r="W3053" s="152">
        <v>88427.1982</v>
      </c>
      <c r="Y3053" s="152">
        <v>1.5573708E9</v>
      </c>
      <c r="Z3053" s="152">
        <v>90908.6948</v>
      </c>
      <c r="AG3053" s="153">
        <f>IFERROR(__xludf.DUMMYFUNCTION("TO_DATE(INT((AH3053/(60*60*24))+""1/1/1970""))"),43949.0)</f>
        <v>43949</v>
      </c>
      <c r="AH3053" s="152">
        <v>1.588118315E9</v>
      </c>
      <c r="AI3053" s="152">
        <v>134923.1224</v>
      </c>
    </row>
    <row r="3054">
      <c r="A3054" s="152"/>
      <c r="B3054" s="152"/>
      <c r="M3054" s="13">
        <v>1.59534E9</v>
      </c>
      <c r="N3054" s="13">
        <v>34194.0302</v>
      </c>
      <c r="P3054" s="156">
        <v>1.5780852E9</v>
      </c>
      <c r="Q3054" s="156">
        <v>187942.007</v>
      </c>
      <c r="S3054" s="156">
        <v>1.6074396E9</v>
      </c>
      <c r="T3054" s="156">
        <v>10164.0606</v>
      </c>
      <c r="V3054" s="156">
        <v>1.5627996E9</v>
      </c>
      <c r="W3054" s="156">
        <v>88331.1032</v>
      </c>
      <c r="Y3054" s="156">
        <v>1.5574104E9</v>
      </c>
      <c r="Z3054" s="156">
        <v>90908.6948</v>
      </c>
      <c r="AG3054" s="153">
        <f>IFERROR(__xludf.DUMMYFUNCTION("TO_DATE(INT((AH3054/(60*60*24))+""1/1/1970""))"),43950.0)</f>
        <v>43950</v>
      </c>
      <c r="AH3054" s="156">
        <v>1.588118462E9</v>
      </c>
      <c r="AI3054" s="156">
        <v>134923.1224</v>
      </c>
    </row>
    <row r="3055">
      <c r="A3055" s="152"/>
      <c r="B3055" s="152"/>
      <c r="M3055" s="13">
        <v>1.5953616E9</v>
      </c>
      <c r="N3055" s="13">
        <v>34194.0302</v>
      </c>
      <c r="P3055" s="152">
        <v>1.578114E9</v>
      </c>
      <c r="Q3055" s="152">
        <v>186532.8504</v>
      </c>
      <c r="S3055" s="152">
        <v>1.6074612E9</v>
      </c>
      <c r="T3055" s="152">
        <v>10164.0606</v>
      </c>
      <c r="V3055" s="152">
        <v>1.562814E9</v>
      </c>
      <c r="W3055" s="152">
        <v>88020.3787</v>
      </c>
      <c r="Y3055" s="152">
        <v>1.5574428E9</v>
      </c>
      <c r="Z3055" s="152">
        <v>90908.6948</v>
      </c>
      <c r="AG3055" s="153">
        <f>IFERROR(__xludf.DUMMYFUNCTION("TO_DATE(INT((AH3055/(60*60*24))+""1/1/1970""))"),43950.0)</f>
        <v>43950</v>
      </c>
      <c r="AH3055" s="152">
        <v>1.588136292E9</v>
      </c>
      <c r="AI3055" s="152">
        <v>134923.1224</v>
      </c>
    </row>
    <row r="3056">
      <c r="A3056" s="152"/>
      <c r="B3056" s="152"/>
      <c r="M3056" s="13">
        <v>1.5954264E9</v>
      </c>
      <c r="N3056" s="13">
        <v>34220.7241</v>
      </c>
      <c r="P3056" s="156">
        <v>1.5783228E9</v>
      </c>
      <c r="Q3056" s="156">
        <v>186532.8504</v>
      </c>
      <c r="S3056" s="156">
        <v>1.607526E9</v>
      </c>
      <c r="T3056" s="156">
        <v>10157.1464</v>
      </c>
      <c r="V3056" s="156">
        <v>1.5628536E9</v>
      </c>
      <c r="W3056" s="156">
        <v>88322.0497</v>
      </c>
      <c r="Y3056" s="156">
        <v>1.55745E9</v>
      </c>
      <c r="Z3056" s="156">
        <v>91074.6628</v>
      </c>
      <c r="AG3056" s="153">
        <f>IFERROR(__xludf.DUMMYFUNCTION("TO_DATE(INT((AH3056/(60*60*24))+""1/1/1970""))"),43950.0)</f>
        <v>43950</v>
      </c>
      <c r="AH3056" s="156">
        <v>1.588152087E9</v>
      </c>
      <c r="AI3056" s="156">
        <v>134923.1224</v>
      </c>
    </row>
    <row r="3057">
      <c r="A3057" s="152"/>
      <c r="B3057" s="152"/>
      <c r="M3057" s="13">
        <v>1.595448E9</v>
      </c>
      <c r="N3057" s="13">
        <v>34220.7241</v>
      </c>
      <c r="P3057" s="152">
        <v>1.5783444E9</v>
      </c>
      <c r="Q3057" s="152">
        <v>186532.8504</v>
      </c>
      <c r="S3057" s="152">
        <v>1.6075476E9</v>
      </c>
      <c r="T3057" s="152">
        <v>10157.1464</v>
      </c>
      <c r="V3057" s="152">
        <v>1.562886E9</v>
      </c>
      <c r="W3057" s="152">
        <v>88457.2185</v>
      </c>
      <c r="Y3057" s="152">
        <v>1.5574896E9</v>
      </c>
      <c r="Z3057" s="152">
        <v>91074.6628</v>
      </c>
      <c r="AG3057" s="153">
        <f>IFERROR(__xludf.DUMMYFUNCTION("TO_DATE(INT((AH3057/(60*60*24))+""1/1/1970""))"),43950.0)</f>
        <v>43950</v>
      </c>
      <c r="AH3057" s="152">
        <v>1.588167886E9</v>
      </c>
      <c r="AI3057" s="152">
        <v>134923.1224</v>
      </c>
    </row>
    <row r="3058">
      <c r="A3058" s="152"/>
      <c r="B3058" s="152"/>
      <c r="M3058" s="13">
        <v>1.5955128E9</v>
      </c>
      <c r="N3058" s="13">
        <v>34182.5095</v>
      </c>
      <c r="P3058" s="156">
        <v>1.5783732E9</v>
      </c>
      <c r="Q3058" s="156">
        <v>187246.3824</v>
      </c>
      <c r="S3058" s="156">
        <v>1.6076124E9</v>
      </c>
      <c r="T3058" s="156">
        <v>10156.5939</v>
      </c>
      <c r="V3058" s="156">
        <v>1.5628932E9</v>
      </c>
      <c r="W3058" s="156">
        <v>88492.1943</v>
      </c>
      <c r="Y3058" s="156">
        <v>1.557522E9</v>
      </c>
      <c r="Z3058" s="156">
        <v>91074.6628</v>
      </c>
      <c r="AG3058" s="153">
        <f>IFERROR(__xludf.DUMMYFUNCTION("TO_DATE(INT((AH3058/(60*60*24))+""1/1/1970""))"),43950.0)</f>
        <v>43950</v>
      </c>
      <c r="AH3058" s="156">
        <v>1.58818368E9</v>
      </c>
      <c r="AI3058" s="156">
        <v>135187.186</v>
      </c>
    </row>
    <row r="3059">
      <c r="A3059" s="152"/>
      <c r="B3059" s="152"/>
      <c r="M3059" s="13">
        <v>1.5955344E9</v>
      </c>
      <c r="N3059" s="13">
        <v>34182.5095</v>
      </c>
      <c r="P3059" s="152">
        <v>1.5784128E9</v>
      </c>
      <c r="Q3059" s="152">
        <v>187246.3824</v>
      </c>
      <c r="S3059" s="152">
        <v>1.607634E9</v>
      </c>
      <c r="T3059" s="152">
        <v>10156.5939</v>
      </c>
      <c r="V3059" s="152">
        <v>1.5629328E9</v>
      </c>
      <c r="W3059" s="152">
        <v>88345.8103</v>
      </c>
      <c r="Y3059" s="152">
        <v>1.5575328E9</v>
      </c>
      <c r="Z3059" s="152">
        <v>91196.5076</v>
      </c>
      <c r="AG3059" s="153">
        <f>IFERROR(__xludf.DUMMYFUNCTION("TO_DATE(INT((AH3059/(60*60*24))+""1/1/1970""))"),43950.0)</f>
        <v>43950</v>
      </c>
      <c r="AH3059" s="152">
        <v>1.588199491E9</v>
      </c>
      <c r="AI3059" s="152">
        <v>135206.3793</v>
      </c>
    </row>
    <row r="3060">
      <c r="A3060" s="152"/>
      <c r="B3060" s="152"/>
      <c r="M3060" s="13">
        <v>1.5955992E9</v>
      </c>
      <c r="N3060" s="13">
        <v>34232.0497</v>
      </c>
      <c r="P3060" s="156">
        <v>1.5784308E9</v>
      </c>
      <c r="Q3060" s="156">
        <v>187246.3824</v>
      </c>
      <c r="S3060" s="156">
        <v>1.6076988E9</v>
      </c>
      <c r="T3060" s="156">
        <v>10186.0839</v>
      </c>
      <c r="V3060" s="156">
        <v>1.5629652E9</v>
      </c>
      <c r="W3060" s="156">
        <v>88349.3818</v>
      </c>
      <c r="Y3060" s="156">
        <v>1.5576984E9</v>
      </c>
      <c r="Z3060" s="156">
        <v>91196.5076</v>
      </c>
      <c r="AG3060" s="153">
        <f>IFERROR(__xludf.DUMMYFUNCTION("TO_DATE(INT((AH3060/(60*60*24))+""1/1/1970""))"),43950.0)</f>
        <v>43950</v>
      </c>
      <c r="AH3060" s="156">
        <v>1.588204477E9</v>
      </c>
      <c r="AI3060" s="156">
        <v>135206.3793</v>
      </c>
    </row>
    <row r="3061">
      <c r="A3061" s="152"/>
      <c r="B3061" s="152"/>
      <c r="M3061" s="13">
        <v>1.5956208E9</v>
      </c>
      <c r="N3061" s="13">
        <v>34232.0497</v>
      </c>
      <c r="P3061" s="152">
        <v>1.5784596E9</v>
      </c>
      <c r="Q3061" s="152">
        <v>186729.6044</v>
      </c>
      <c r="S3061" s="152">
        <v>1.6077204E9</v>
      </c>
      <c r="T3061" s="152">
        <v>10186.0839</v>
      </c>
      <c r="V3061" s="152">
        <v>1.5631416E9</v>
      </c>
      <c r="W3061" s="152">
        <v>88352.2338</v>
      </c>
      <c r="Y3061" s="152">
        <v>1.557702E9</v>
      </c>
      <c r="Z3061" s="152">
        <v>91196.5076</v>
      </c>
      <c r="AG3061" s="153">
        <f>IFERROR(__xludf.DUMMYFUNCTION("TO_DATE(INT((AH3061/(60*60*24))+""1/1/1970""))"),43951.0)</f>
        <v>43951</v>
      </c>
      <c r="AH3061" s="152">
        <v>1.588215571E9</v>
      </c>
      <c r="AI3061" s="152">
        <v>135206.3793</v>
      </c>
    </row>
    <row r="3062">
      <c r="A3062" s="152"/>
      <c r="B3062" s="152"/>
      <c r="M3062" s="13">
        <v>1.5956352E9</v>
      </c>
      <c r="N3062" s="13">
        <v>34356.35</v>
      </c>
      <c r="P3062" s="156">
        <v>1.5784992E9</v>
      </c>
      <c r="Q3062" s="156">
        <v>186729.6044</v>
      </c>
      <c r="S3062" s="156">
        <v>1.6077312E9</v>
      </c>
      <c r="T3062" s="156">
        <v>10194.1192</v>
      </c>
      <c r="V3062" s="156">
        <v>1.5631452E9</v>
      </c>
      <c r="W3062" s="156">
        <v>88351.7186</v>
      </c>
      <c r="Y3062" s="156">
        <v>1.557738E9</v>
      </c>
      <c r="Z3062" s="156">
        <v>91214.7236</v>
      </c>
      <c r="AG3062" s="153">
        <f>IFERROR(__xludf.DUMMYFUNCTION("TO_DATE(INT((AH3062/(60*60*24))+""1/1/1970""))"),43951.0)</f>
        <v>43951</v>
      </c>
      <c r="AH3062" s="156">
        <v>1.588231453E9</v>
      </c>
      <c r="AI3062" s="156">
        <v>135206.3793</v>
      </c>
    </row>
    <row r="3063">
      <c r="A3063" s="152"/>
      <c r="B3063" s="152"/>
      <c r="M3063" s="13">
        <v>1.5957216E9</v>
      </c>
      <c r="N3063" s="13">
        <v>34356.35</v>
      </c>
      <c r="P3063" s="152">
        <v>1.5785172E9</v>
      </c>
      <c r="Q3063" s="152">
        <v>186729.6044</v>
      </c>
      <c r="S3063" s="152">
        <v>1.607904E9</v>
      </c>
      <c r="T3063" s="152">
        <v>10192.7256</v>
      </c>
      <c r="V3063" s="152">
        <v>1.5631812E9</v>
      </c>
      <c r="W3063" s="152">
        <v>88342.5769</v>
      </c>
      <c r="Y3063" s="152">
        <v>1.5577776E9</v>
      </c>
      <c r="Z3063" s="152">
        <v>91214.7236</v>
      </c>
      <c r="AG3063" s="153">
        <f>IFERROR(__xludf.DUMMYFUNCTION("TO_DATE(INT((AH3063/(60*60*24))+""1/1/1970""))"),43951.0)</f>
        <v>43951</v>
      </c>
      <c r="AH3063" s="152">
        <v>1.588247243E9</v>
      </c>
      <c r="AI3063" s="152">
        <v>135206.3793</v>
      </c>
    </row>
    <row r="3064">
      <c r="A3064" s="152"/>
      <c r="B3064" s="152"/>
      <c r="M3064" s="13">
        <v>1.595808E9</v>
      </c>
      <c r="N3064" s="13">
        <v>34381.3104</v>
      </c>
      <c r="P3064" s="156">
        <v>1.578546E9</v>
      </c>
      <c r="Q3064" s="156">
        <v>187696.0688</v>
      </c>
      <c r="S3064" s="156">
        <v>1.607958E9</v>
      </c>
      <c r="T3064" s="156">
        <v>10192.7256</v>
      </c>
      <c r="V3064" s="156">
        <v>1.5632208E9</v>
      </c>
      <c r="W3064" s="156">
        <v>88352.966</v>
      </c>
      <c r="Y3064" s="156">
        <v>1.5577884E9</v>
      </c>
      <c r="Z3064" s="156">
        <v>91214.7236</v>
      </c>
      <c r="AG3064" s="153">
        <f>IFERROR(__xludf.DUMMYFUNCTION("TO_DATE(INT((AH3064/(60*60*24))+""1/1/1970""))"),43951.0)</f>
        <v>43951</v>
      </c>
      <c r="AH3064" s="156">
        <v>1.58826306E9</v>
      </c>
      <c r="AI3064" s="156">
        <v>135283.4624</v>
      </c>
    </row>
    <row r="3065">
      <c r="A3065" s="152"/>
      <c r="B3065" s="152"/>
      <c r="M3065" s="13">
        <v>1.5958584E9</v>
      </c>
      <c r="N3065" s="13">
        <v>34381.3104</v>
      </c>
      <c r="P3065" s="152">
        <v>1.5785856E9</v>
      </c>
      <c r="Q3065" s="152">
        <v>187696.0688</v>
      </c>
      <c r="S3065" s="152">
        <v>1.6079796E9</v>
      </c>
      <c r="T3065" s="152">
        <v>10192.7256</v>
      </c>
      <c r="V3065" s="152">
        <v>1.5632316E9</v>
      </c>
      <c r="W3065" s="152">
        <v>88352.3338</v>
      </c>
      <c r="Y3065" s="152">
        <v>1.5578172E9</v>
      </c>
      <c r="Z3065" s="152">
        <v>91184.7684</v>
      </c>
      <c r="AG3065" s="153">
        <f>IFERROR(__xludf.DUMMYFUNCTION("TO_DATE(INT((AH3065/(60*60*24))+""1/1/1970""))"),43951.0)</f>
        <v>43951</v>
      </c>
      <c r="AH3065" s="152">
        <v>1.588278861E9</v>
      </c>
      <c r="AI3065" s="152">
        <v>135394.2886</v>
      </c>
    </row>
    <row r="3066">
      <c r="A3066" s="152"/>
      <c r="B3066" s="152"/>
      <c r="M3066" s="13">
        <v>1.59588E9</v>
      </c>
      <c r="N3066" s="13">
        <v>34381.3104</v>
      </c>
      <c r="P3066" s="156">
        <v>1.5786036E9</v>
      </c>
      <c r="Q3066" s="156">
        <v>187696.0688</v>
      </c>
      <c r="S3066" s="156">
        <v>1.6080444E9</v>
      </c>
      <c r="T3066" s="156">
        <v>10187.3044</v>
      </c>
      <c r="V3066" s="156">
        <v>1.5632604E9</v>
      </c>
      <c r="W3066" s="156">
        <v>88345.3093</v>
      </c>
      <c r="Y3066" s="156">
        <v>1.5578568E9</v>
      </c>
      <c r="Z3066" s="156">
        <v>91184.7684</v>
      </c>
      <c r="AG3066" s="153">
        <f>IFERROR(__xludf.DUMMYFUNCTION("TO_DATE(INT((AH3066/(60*60*24))+""1/1/1970""))"),43951.0)</f>
        <v>43951</v>
      </c>
      <c r="AH3066" s="156">
        <v>1.588291101E9</v>
      </c>
      <c r="AI3066" s="156">
        <v>135394.2886</v>
      </c>
    </row>
    <row r="3067">
      <c r="A3067" s="152"/>
      <c r="B3067" s="152"/>
      <c r="M3067" s="13">
        <v>1.5959448E9</v>
      </c>
      <c r="N3067" s="13">
        <v>34548.6696</v>
      </c>
      <c r="P3067" s="152">
        <v>1.5786324E9</v>
      </c>
      <c r="Q3067" s="152">
        <v>188970.8854</v>
      </c>
      <c r="S3067" s="152">
        <v>1.608066E9</v>
      </c>
      <c r="T3067" s="152">
        <v>10187.3044</v>
      </c>
      <c r="V3067" s="152">
        <v>1.5633E9</v>
      </c>
      <c r="W3067" s="152">
        <v>88362.504</v>
      </c>
      <c r="Y3067" s="152">
        <v>1.5578748E9</v>
      </c>
      <c r="Z3067" s="152">
        <v>91184.7684</v>
      </c>
      <c r="AG3067" s="153">
        <f>IFERROR(__xludf.DUMMYFUNCTION("TO_DATE(INT((AH3067/(60*60*24))+""1/1/1970""))"),43952.0)</f>
        <v>43952</v>
      </c>
      <c r="AH3067" s="152">
        <v>1.588295361E9</v>
      </c>
      <c r="AI3067" s="152">
        <v>135394.2886</v>
      </c>
    </row>
    <row r="3068">
      <c r="A3068" s="152"/>
      <c r="B3068" s="152"/>
      <c r="M3068" s="13">
        <v>1.5959664E9</v>
      </c>
      <c r="N3068" s="13">
        <v>34548.6696</v>
      </c>
      <c r="P3068" s="156">
        <v>1.578672E9</v>
      </c>
      <c r="Q3068" s="156">
        <v>188970.8854</v>
      </c>
      <c r="S3068" s="156">
        <v>1.6081308E9</v>
      </c>
      <c r="T3068" s="156">
        <v>10190.0349</v>
      </c>
      <c r="V3068" s="156">
        <v>1.563318E9</v>
      </c>
      <c r="W3068" s="156">
        <v>88362.0194</v>
      </c>
      <c r="Y3068" s="156">
        <v>1.5578964E9</v>
      </c>
      <c r="Z3068" s="156">
        <v>90951.6036</v>
      </c>
      <c r="AG3068" s="153">
        <f>IFERROR(__xludf.DUMMYFUNCTION("TO_DATE(INT((AH3068/(60*60*24))+""1/1/1970""))"),43952.0)</f>
        <v>43952</v>
      </c>
      <c r="AH3068" s="156">
        <v>1.588311254E9</v>
      </c>
      <c r="AI3068" s="156">
        <v>135394.2886</v>
      </c>
    </row>
    <row r="3069">
      <c r="A3069" s="152"/>
      <c r="B3069" s="152"/>
      <c r="M3069" s="13">
        <v>1.5960312E9</v>
      </c>
      <c r="N3069" s="13">
        <v>34654.2878</v>
      </c>
      <c r="P3069" s="152">
        <v>1.57869E9</v>
      </c>
      <c r="Q3069" s="152">
        <v>188970.8854</v>
      </c>
      <c r="S3069" s="152">
        <v>1.6081524E9</v>
      </c>
      <c r="T3069" s="152">
        <v>10190.0349</v>
      </c>
      <c r="V3069" s="152">
        <v>1.5633396E9</v>
      </c>
      <c r="W3069" s="152">
        <v>88358.4807</v>
      </c>
      <c r="Y3069" s="152">
        <v>1.557936E9</v>
      </c>
      <c r="Z3069" s="152">
        <v>90951.6036</v>
      </c>
      <c r="AG3069" s="153">
        <f>IFERROR(__xludf.DUMMYFUNCTION("TO_DATE(INT((AH3069/(60*60*24))+""1/1/1970""))"),43952.0)</f>
        <v>43952</v>
      </c>
      <c r="AH3069" s="152">
        <v>1.588327049E9</v>
      </c>
      <c r="AI3069" s="152">
        <v>135394.2886</v>
      </c>
    </row>
    <row r="3070">
      <c r="A3070" s="152"/>
      <c r="B3070" s="152"/>
      <c r="M3070" s="13">
        <v>1.5960528E9</v>
      </c>
      <c r="N3070" s="13">
        <v>34654.2878</v>
      </c>
      <c r="P3070" s="156">
        <v>1.5787188E9</v>
      </c>
      <c r="Q3070" s="156">
        <v>188436.136</v>
      </c>
      <c r="S3070" s="156">
        <v>1.6082172E9</v>
      </c>
      <c r="T3070" s="156">
        <v>10188.1328</v>
      </c>
      <c r="V3070" s="156">
        <v>1.5633792E9</v>
      </c>
      <c r="W3070" s="156">
        <v>88358.8638</v>
      </c>
      <c r="Y3070" s="156">
        <v>1.5579612E9</v>
      </c>
      <c r="Z3070" s="156">
        <v>90951.6036</v>
      </c>
      <c r="AG3070" s="153">
        <f>IFERROR(__xludf.DUMMYFUNCTION("TO_DATE(INT((AH3070/(60*60*24))+""1/1/1970""))"),43952.0)</f>
        <v>43952</v>
      </c>
      <c r="AH3070" s="156">
        <v>1.588342851E9</v>
      </c>
      <c r="AI3070" s="156">
        <v>135404.4331</v>
      </c>
    </row>
    <row r="3071">
      <c r="A3071" s="152"/>
      <c r="B3071" s="152"/>
      <c r="M3071" s="13">
        <v>1.5961176E9</v>
      </c>
      <c r="N3071" s="13">
        <v>34698.7662</v>
      </c>
      <c r="P3071" s="152">
        <v>1.5789276E9</v>
      </c>
      <c r="Q3071" s="152">
        <v>188436.136</v>
      </c>
      <c r="S3071" s="152">
        <v>1.6082388E9</v>
      </c>
      <c r="T3071" s="152">
        <v>10188.1328</v>
      </c>
      <c r="V3071" s="152">
        <v>1.5634044E9</v>
      </c>
      <c r="W3071" s="152">
        <v>88365.4677</v>
      </c>
      <c r="Y3071" s="152">
        <v>1.5579756E9</v>
      </c>
      <c r="Z3071" s="152">
        <v>90981.9636</v>
      </c>
      <c r="AG3071" s="153">
        <f>IFERROR(__xludf.DUMMYFUNCTION("TO_DATE(INT((AH3071/(60*60*24))+""1/1/1970""))"),43952.0)</f>
        <v>43952</v>
      </c>
      <c r="AH3071" s="152">
        <v>1.5883587E9</v>
      </c>
      <c r="AI3071" s="152">
        <v>134755.8582</v>
      </c>
    </row>
    <row r="3072">
      <c r="A3072" s="152"/>
      <c r="B3072" s="152"/>
      <c r="M3072" s="13">
        <v>1.5961392E9</v>
      </c>
      <c r="N3072" s="13">
        <v>34698.7662</v>
      </c>
      <c r="P3072" s="156">
        <v>1.5789492E9</v>
      </c>
      <c r="Q3072" s="156">
        <v>188436.136</v>
      </c>
      <c r="S3072" s="156">
        <v>1.6083036E9</v>
      </c>
      <c r="T3072" s="156">
        <v>10199.4883</v>
      </c>
      <c r="V3072" s="156">
        <v>1.5634188E9</v>
      </c>
      <c r="W3072" s="156">
        <v>88363.4984</v>
      </c>
      <c r="Y3072" s="156">
        <v>1.5580152E9</v>
      </c>
      <c r="Z3072" s="156">
        <v>90981.9636</v>
      </c>
      <c r="AG3072" s="153">
        <f>IFERROR(__xludf.DUMMYFUNCTION("TO_DATE(INT((AH3072/(60*60*24))+""1/1/1970""))"),43952.0)</f>
        <v>43952</v>
      </c>
      <c r="AH3072" s="156">
        <v>1.588374842E9</v>
      </c>
      <c r="AI3072" s="156">
        <v>134453.3618</v>
      </c>
    </row>
    <row r="3073">
      <c r="A3073" s="152"/>
      <c r="B3073" s="152"/>
      <c r="M3073" s="13">
        <v>1.596204E9</v>
      </c>
      <c r="N3073" s="13">
        <v>34768.6036</v>
      </c>
      <c r="P3073" s="152">
        <v>1.578978E9</v>
      </c>
      <c r="Q3073" s="152">
        <v>189719.0673</v>
      </c>
      <c r="S3073" s="152">
        <v>1.6083252E9</v>
      </c>
      <c r="T3073" s="152">
        <v>10199.4883</v>
      </c>
      <c r="V3073" s="152">
        <v>1.5634584E9</v>
      </c>
      <c r="W3073" s="152">
        <v>88368.4432</v>
      </c>
      <c r="Y3073" s="152">
        <v>1.5580476E9</v>
      </c>
      <c r="Z3073" s="152">
        <v>90981.9636</v>
      </c>
      <c r="AG3073" s="153">
        <f>IFERROR(__xludf.DUMMYFUNCTION("TO_DATE(INT((AH3073/(60*60*24))+""1/1/1970""))"),43952.0)</f>
        <v>43952</v>
      </c>
      <c r="AH3073" s="152">
        <v>1.588377567E9</v>
      </c>
      <c r="AI3073" s="152">
        <v>134453.3618</v>
      </c>
    </row>
    <row r="3074">
      <c r="A3074" s="152"/>
      <c r="B3074" s="152"/>
      <c r="M3074" s="13">
        <v>1.5962256E9</v>
      </c>
      <c r="N3074" s="13">
        <v>34768.6036</v>
      </c>
      <c r="P3074" s="156">
        <v>1.5790176E9</v>
      </c>
      <c r="Q3074" s="156">
        <v>189719.0673</v>
      </c>
      <c r="S3074" s="156">
        <v>1.608336E9</v>
      </c>
      <c r="T3074" s="156">
        <v>10194.7551</v>
      </c>
      <c r="V3074" s="156">
        <v>1.5634908E9</v>
      </c>
      <c r="W3074" s="156">
        <v>88363.4654</v>
      </c>
      <c r="Y3074" s="156">
        <v>1.5580548E9</v>
      </c>
      <c r="Z3074" s="156">
        <v>90707.914</v>
      </c>
      <c r="AG3074" s="153">
        <f>IFERROR(__xludf.DUMMYFUNCTION("TO_DATE(INT((AH3074/(60*60*24))+""1/1/1970""))"),43953.0)</f>
        <v>43953</v>
      </c>
      <c r="AH3074" s="156">
        <v>1.588390665E9</v>
      </c>
      <c r="AI3074" s="156">
        <v>134453.3618</v>
      </c>
    </row>
    <row r="3075">
      <c r="A3075" s="152"/>
      <c r="B3075" s="152"/>
      <c r="M3075" s="13">
        <v>1.59624E9</v>
      </c>
      <c r="N3075" s="13">
        <v>34550.2455</v>
      </c>
      <c r="P3075" s="152">
        <v>1.5790356E9</v>
      </c>
      <c r="Q3075" s="152">
        <v>189719.0673</v>
      </c>
      <c r="S3075" s="152">
        <v>1.6085088E9</v>
      </c>
      <c r="T3075" s="152">
        <v>10194.347</v>
      </c>
      <c r="V3075" s="152">
        <v>1.563498E9</v>
      </c>
      <c r="W3075" s="152">
        <v>88357.4606</v>
      </c>
      <c r="Y3075" s="152">
        <v>1.5580944E9</v>
      </c>
      <c r="Z3075" s="152">
        <v>90707.914</v>
      </c>
      <c r="AG3075" s="153">
        <f>IFERROR(__xludf.DUMMYFUNCTION("TO_DATE(INT((AH3075/(60*60*24))+""1/1/1970""))"),43953.0)</f>
        <v>43953</v>
      </c>
      <c r="AH3075" s="152">
        <v>1.588406537E9</v>
      </c>
      <c r="AI3075" s="152">
        <v>134453.3618</v>
      </c>
    </row>
    <row r="3076">
      <c r="A3076" s="152"/>
      <c r="B3076" s="152"/>
      <c r="M3076" s="13">
        <v>1.5963264E9</v>
      </c>
      <c r="N3076" s="13">
        <v>34550.2455</v>
      </c>
      <c r="P3076" s="156">
        <v>1.5790644E9</v>
      </c>
      <c r="Q3076" s="156">
        <v>189441.7074</v>
      </c>
      <c r="S3076" s="156">
        <v>1.6085628E9</v>
      </c>
      <c r="T3076" s="156">
        <v>10194.347</v>
      </c>
      <c r="V3076" s="156">
        <v>1.5635376E9</v>
      </c>
      <c r="W3076" s="156">
        <v>88207.9435</v>
      </c>
      <c r="Y3076" s="156">
        <v>1.5581268E9</v>
      </c>
      <c r="Z3076" s="156">
        <v>90707.914</v>
      </c>
      <c r="AG3076" s="153">
        <f>IFERROR(__xludf.DUMMYFUNCTION("TO_DATE(INT((AH3076/(60*60*24))+""1/1/1970""))"),43953.0)</f>
        <v>43953</v>
      </c>
      <c r="AH3076" s="156">
        <v>1.58842252E9</v>
      </c>
      <c r="AI3076" s="156">
        <v>134453.3618</v>
      </c>
    </row>
    <row r="3077">
      <c r="A3077" s="152"/>
      <c r="B3077" s="152"/>
      <c r="M3077" s="13">
        <v>1.5964128E9</v>
      </c>
      <c r="N3077" s="13">
        <v>34565.6433</v>
      </c>
      <c r="P3077" s="152">
        <v>1.579104E9</v>
      </c>
      <c r="Q3077" s="152">
        <v>189441.7074</v>
      </c>
      <c r="S3077" s="152">
        <v>1.6085844E9</v>
      </c>
      <c r="T3077" s="152">
        <v>10194.347</v>
      </c>
      <c r="V3077" s="152">
        <v>1.56357E9</v>
      </c>
      <c r="W3077" s="152">
        <v>88136.2363</v>
      </c>
      <c r="Y3077" s="152">
        <v>1.5581376E9</v>
      </c>
      <c r="Z3077" s="152">
        <v>90579.5924</v>
      </c>
      <c r="AG3077" s="153">
        <f>IFERROR(__xludf.DUMMYFUNCTION("TO_DATE(INT((AH3077/(60*60*24))+""1/1/1970""))"),43953.0)</f>
        <v>43953</v>
      </c>
      <c r="AH3077" s="152">
        <v>1.588438603E9</v>
      </c>
      <c r="AI3077" s="152">
        <v>134453.3618</v>
      </c>
    </row>
    <row r="3078">
      <c r="A3078" s="152"/>
      <c r="B3078" s="152"/>
      <c r="M3078" s="13">
        <v>1.5964632E9</v>
      </c>
      <c r="N3078" s="13">
        <v>34565.6433</v>
      </c>
      <c r="P3078" s="156">
        <v>1.579122E9</v>
      </c>
      <c r="Q3078" s="156">
        <v>189441.7074</v>
      </c>
      <c r="S3078" s="156">
        <v>1.6086492E9</v>
      </c>
      <c r="T3078" s="156">
        <v>10188.1297</v>
      </c>
      <c r="V3078" s="156">
        <v>1.5637464E9</v>
      </c>
      <c r="W3078" s="156">
        <v>88151.3005</v>
      </c>
      <c r="Y3078" s="156">
        <v>1.5583032E9</v>
      </c>
      <c r="Z3078" s="156">
        <v>90579.5924</v>
      </c>
      <c r="AG3078" s="153">
        <f>IFERROR(__xludf.DUMMYFUNCTION("TO_DATE(INT((AH3078/(60*60*24))+""1/1/1970""))"),43953.0)</f>
        <v>43953</v>
      </c>
      <c r="AH3078" s="156">
        <v>1.58845467E9</v>
      </c>
      <c r="AI3078" s="156">
        <v>134453.3618</v>
      </c>
    </row>
    <row r="3079">
      <c r="A3079" s="152"/>
      <c r="B3079" s="152"/>
      <c r="M3079" s="13">
        <v>1.5964848E9</v>
      </c>
      <c r="N3079" s="13">
        <v>34565.6433</v>
      </c>
      <c r="P3079" s="152">
        <v>1.5791508E9</v>
      </c>
      <c r="Q3079" s="152">
        <v>189865.7121</v>
      </c>
      <c r="S3079" s="152">
        <v>1.6086708E9</v>
      </c>
      <c r="T3079" s="152">
        <v>10188.1297</v>
      </c>
      <c r="V3079" s="152">
        <v>1.56375E9</v>
      </c>
      <c r="W3079" s="152">
        <v>88168.7519</v>
      </c>
      <c r="Y3079" s="152">
        <v>1.5583068E9</v>
      </c>
      <c r="Z3079" s="152">
        <v>90579.5924</v>
      </c>
      <c r="AG3079" s="153">
        <f>IFERROR(__xludf.DUMMYFUNCTION("TO_DATE(INT((AH3079/(60*60*24))+""1/1/1970""))"),43953.0)</f>
        <v>43953</v>
      </c>
      <c r="AH3079" s="152">
        <v>1.588463731E9</v>
      </c>
      <c r="AI3079" s="152">
        <v>134453.3618</v>
      </c>
    </row>
    <row r="3080">
      <c r="A3080" s="152"/>
      <c r="B3080" s="152"/>
      <c r="M3080" s="13">
        <v>1.5965496E9</v>
      </c>
      <c r="N3080" s="13">
        <v>34521.5541</v>
      </c>
      <c r="P3080" s="156">
        <v>1.5791904E9</v>
      </c>
      <c r="Q3080" s="156">
        <v>189865.7121</v>
      </c>
      <c r="S3080" s="156">
        <v>1.6087356E9</v>
      </c>
      <c r="T3080" s="156">
        <v>10181.3291</v>
      </c>
      <c r="V3080" s="156">
        <v>1.563786E9</v>
      </c>
      <c r="W3080" s="156">
        <v>88230.396</v>
      </c>
      <c r="Y3080" s="156">
        <v>1.5583428E9</v>
      </c>
      <c r="Z3080" s="156">
        <v>90639.9076</v>
      </c>
      <c r="AG3080" s="153">
        <f>IFERROR(__xludf.DUMMYFUNCTION("TO_DATE(INT((AH3080/(60*60*24))+""1/1/1970""))"),43954.0)</f>
        <v>43954</v>
      </c>
      <c r="AH3080" s="156">
        <v>1.588471055E9</v>
      </c>
      <c r="AI3080" s="156">
        <v>134453.3618</v>
      </c>
    </row>
    <row r="3081">
      <c r="A3081" s="152"/>
      <c r="B3081" s="152"/>
      <c r="M3081" s="13">
        <v>1.5965712E9</v>
      </c>
      <c r="N3081" s="13">
        <v>34521.5541</v>
      </c>
      <c r="P3081" s="152">
        <v>1.5792084E9</v>
      </c>
      <c r="Q3081" s="152">
        <v>189865.7121</v>
      </c>
      <c r="S3081" s="152">
        <v>1.6087572E9</v>
      </c>
      <c r="T3081" s="152">
        <v>10181.3291</v>
      </c>
      <c r="V3081" s="152">
        <v>1.5638256E9</v>
      </c>
      <c r="W3081" s="152">
        <v>87796.2506</v>
      </c>
      <c r="Y3081" s="152">
        <v>1.5583824E9</v>
      </c>
      <c r="Z3081" s="152">
        <v>90639.9076</v>
      </c>
      <c r="AG3081" s="153">
        <f>IFERROR(__xludf.DUMMYFUNCTION("TO_DATE(INT((AH3081/(60*60*24))+""1/1/1970""))"),43954.0)</f>
        <v>43954</v>
      </c>
      <c r="AH3081" s="152">
        <v>1.588489498E9</v>
      </c>
      <c r="AI3081" s="152">
        <v>134453.3618</v>
      </c>
    </row>
    <row r="3082">
      <c r="A3082" s="152"/>
      <c r="B3082" s="152"/>
      <c r="M3082" s="13">
        <v>1.596636E9</v>
      </c>
      <c r="N3082" s="13">
        <v>34548.5739</v>
      </c>
      <c r="P3082" s="156">
        <v>1.5792372E9</v>
      </c>
      <c r="Q3082" s="156">
        <v>191441.9544</v>
      </c>
      <c r="S3082" s="156">
        <v>1.608822E9</v>
      </c>
      <c r="T3082" s="156">
        <v>10182.1716</v>
      </c>
      <c r="V3082" s="156">
        <v>1.5638364E9</v>
      </c>
      <c r="W3082" s="156">
        <v>87694.7886</v>
      </c>
      <c r="Y3082" s="156">
        <v>1.5583932E9</v>
      </c>
      <c r="Z3082" s="156">
        <v>90639.9076</v>
      </c>
      <c r="AG3082" s="153">
        <f>IFERROR(__xludf.DUMMYFUNCTION("TO_DATE(INT((AH3082/(60*60*24))+""1/1/1970""))"),43954.0)</f>
        <v>43954</v>
      </c>
      <c r="AH3082" s="156">
        <v>1.588505291E9</v>
      </c>
      <c r="AI3082" s="156">
        <v>134453.3618</v>
      </c>
    </row>
    <row r="3083">
      <c r="A3083" s="152"/>
      <c r="B3083" s="152"/>
      <c r="M3083" s="13">
        <v>1.5966576E9</v>
      </c>
      <c r="N3083" s="13">
        <v>34548.5739</v>
      </c>
      <c r="P3083" s="152">
        <v>1.5792768E9</v>
      </c>
      <c r="Q3083" s="152">
        <v>191441.9544</v>
      </c>
      <c r="S3083" s="152">
        <v>1.6088328E9</v>
      </c>
      <c r="T3083" s="152">
        <v>10182.1716</v>
      </c>
      <c r="V3083" s="152">
        <v>1.5638652E9</v>
      </c>
      <c r="W3083" s="152">
        <v>87665.4634</v>
      </c>
      <c r="Y3083" s="152">
        <v>1.558422E9</v>
      </c>
      <c r="Z3083" s="152">
        <v>90660.5524</v>
      </c>
      <c r="AG3083" s="153">
        <f>IFERROR(__xludf.DUMMYFUNCTION("TO_DATE(INT((AH3083/(60*60*24))+""1/1/1970""))"),43954.0)</f>
        <v>43954</v>
      </c>
      <c r="AH3083" s="152">
        <v>1.588521156E9</v>
      </c>
      <c r="AI3083" s="152">
        <v>134453.3618</v>
      </c>
    </row>
    <row r="3084">
      <c r="A3084" s="152"/>
      <c r="B3084" s="152"/>
      <c r="M3084" s="13">
        <v>1.5967224E9</v>
      </c>
      <c r="N3084" s="13">
        <v>34713.499</v>
      </c>
      <c r="P3084" s="156">
        <v>1.5792948E9</v>
      </c>
      <c r="Q3084" s="156">
        <v>191441.9544</v>
      </c>
      <c r="S3084" s="156">
        <v>1.6088544E9</v>
      </c>
      <c r="T3084" s="156">
        <v>10179.6651</v>
      </c>
      <c r="V3084" s="156">
        <v>1.5639048E9</v>
      </c>
      <c r="W3084" s="156">
        <v>87650.861</v>
      </c>
      <c r="Y3084" s="156">
        <v>1.5584616E9</v>
      </c>
      <c r="Z3084" s="156">
        <v>90660.5524</v>
      </c>
      <c r="AG3084" s="153">
        <f>IFERROR(__xludf.DUMMYFUNCTION("TO_DATE(INT((AH3084/(60*60*24))+""1/1/1970""))"),43954.0)</f>
        <v>43954</v>
      </c>
      <c r="AH3084" s="156">
        <v>1.588537011E9</v>
      </c>
      <c r="AI3084" s="156">
        <v>134453.3618</v>
      </c>
    </row>
    <row r="3085">
      <c r="A3085" s="152"/>
      <c r="B3085" s="152"/>
      <c r="M3085" s="13">
        <v>1.596744E9</v>
      </c>
      <c r="N3085" s="13">
        <v>34713.499</v>
      </c>
      <c r="P3085" s="152">
        <v>1.5793236E9</v>
      </c>
      <c r="Q3085" s="152">
        <v>192065.8697</v>
      </c>
      <c r="S3085" s="152">
        <v>1.6091136E9</v>
      </c>
      <c r="T3085" s="152">
        <v>10185.4686</v>
      </c>
      <c r="V3085" s="152">
        <v>1.5639228E9</v>
      </c>
      <c r="W3085" s="152">
        <v>87637.5863</v>
      </c>
      <c r="Y3085" s="152">
        <v>1.5584796E9</v>
      </c>
      <c r="Z3085" s="152">
        <v>90660.5524</v>
      </c>
      <c r="AG3085" s="153">
        <f>IFERROR(__xludf.DUMMYFUNCTION("TO_DATE(INT((AH3085/(60*60*24))+""1/1/1970""))"),43954.0)</f>
        <v>43954</v>
      </c>
      <c r="AH3085" s="152">
        <v>1.588550324E9</v>
      </c>
      <c r="AI3085" s="152">
        <v>134453.3618</v>
      </c>
    </row>
    <row r="3086">
      <c r="A3086" s="152"/>
      <c r="B3086" s="152"/>
      <c r="M3086" s="13">
        <v>1.5968088E9</v>
      </c>
      <c r="N3086" s="13">
        <v>34935.0943</v>
      </c>
      <c r="P3086" s="156">
        <v>1.5796188E9</v>
      </c>
      <c r="Q3086" s="156">
        <v>192065.8697</v>
      </c>
      <c r="S3086" s="156">
        <v>1.6091676E9</v>
      </c>
      <c r="T3086" s="156">
        <v>10185.4686</v>
      </c>
      <c r="V3086" s="156">
        <v>1.5639444E9</v>
      </c>
      <c r="W3086" s="156">
        <v>87630.3189</v>
      </c>
      <c r="Y3086" s="156">
        <v>1.5585012E9</v>
      </c>
      <c r="Z3086" s="156">
        <v>90635.8596</v>
      </c>
      <c r="AG3086" s="153">
        <f>IFERROR(__xludf.DUMMYFUNCTION("TO_DATE(INT((AH3086/(60*60*24))+""1/1/1970""))"),43955.0)</f>
        <v>43955</v>
      </c>
      <c r="AH3086" s="156">
        <v>1.588553683E9</v>
      </c>
      <c r="AI3086" s="156">
        <v>134453.3618</v>
      </c>
    </row>
    <row r="3087">
      <c r="A3087" s="152"/>
      <c r="B3087" s="152"/>
      <c r="M3087" s="13">
        <v>1.5968304E9</v>
      </c>
      <c r="N3087" s="13">
        <v>34935.0943</v>
      </c>
      <c r="P3087" s="152">
        <v>1.5796404E9</v>
      </c>
      <c r="Q3087" s="152">
        <v>192065.8697</v>
      </c>
      <c r="S3087" s="152">
        <v>1.6091892E9</v>
      </c>
      <c r="T3087" s="152">
        <v>10185.4686</v>
      </c>
      <c r="V3087" s="152">
        <v>1.563984E9</v>
      </c>
      <c r="W3087" s="152">
        <v>87643.2909</v>
      </c>
      <c r="Y3087" s="152">
        <v>1.5585408E9</v>
      </c>
      <c r="Z3087" s="152">
        <v>90635.8596</v>
      </c>
      <c r="AG3087" s="153">
        <f>IFERROR(__xludf.DUMMYFUNCTION("TO_DATE(INT((AH3087/(60*60*24))+""1/1/1970""))"),43955.0)</f>
        <v>43955</v>
      </c>
      <c r="AH3087" s="152">
        <v>1.588569876E9</v>
      </c>
      <c r="AI3087" s="152">
        <v>134453.3618</v>
      </c>
    </row>
    <row r="3088">
      <c r="A3088" s="152"/>
      <c r="B3088" s="152"/>
      <c r="M3088" s="13">
        <v>1.5968448E9</v>
      </c>
      <c r="N3088" s="13">
        <v>34897.9211</v>
      </c>
      <c r="P3088" s="156">
        <v>1.5796692E9</v>
      </c>
      <c r="Q3088" s="156">
        <v>191671.4017</v>
      </c>
      <c r="S3088" s="156">
        <v>1.609254E9</v>
      </c>
      <c r="T3088" s="156">
        <v>10187.9817</v>
      </c>
      <c r="V3088" s="156">
        <v>1.5640092E9</v>
      </c>
      <c r="W3088" s="156">
        <v>87605.0487</v>
      </c>
      <c r="Y3088" s="156">
        <v>1.558566E9</v>
      </c>
      <c r="Z3088" s="156">
        <v>90635.8596</v>
      </c>
      <c r="AG3088" s="153">
        <f>IFERROR(__xludf.DUMMYFUNCTION("TO_DATE(INT((AH3088/(60*60*24))+""1/1/1970""))"),43955.0)</f>
        <v>43955</v>
      </c>
      <c r="AH3088" s="156">
        <v>1.588585667E9</v>
      </c>
      <c r="AI3088" s="156">
        <v>134453.3618</v>
      </c>
    </row>
    <row r="3089">
      <c r="A3089" s="152"/>
      <c r="B3089" s="152"/>
      <c r="M3089" s="13">
        <v>1.5969312E9</v>
      </c>
      <c r="N3089" s="13">
        <v>34897.9211</v>
      </c>
      <c r="P3089" s="152">
        <v>1.5797088E9</v>
      </c>
      <c r="Q3089" s="152">
        <v>191671.4017</v>
      </c>
      <c r="S3089" s="152">
        <v>1.6092756E9</v>
      </c>
      <c r="T3089" s="152">
        <v>10187.9817</v>
      </c>
      <c r="V3089" s="152">
        <v>1.5640236E9</v>
      </c>
      <c r="W3089" s="152">
        <v>87638.2594</v>
      </c>
      <c r="Y3089" s="152">
        <v>1.5585876E9</v>
      </c>
      <c r="Z3089" s="152">
        <v>90562.9956</v>
      </c>
      <c r="AG3089" s="153">
        <f>IFERROR(__xludf.DUMMYFUNCTION("TO_DATE(INT((AH3089/(60*60*24))+""1/1/1970""))"),43955.0)</f>
        <v>43955</v>
      </c>
      <c r="AH3089" s="152">
        <v>1.58860146E9</v>
      </c>
      <c r="AI3089" s="152">
        <v>133335.8277</v>
      </c>
    </row>
    <row r="3090">
      <c r="A3090" s="152"/>
      <c r="B3090" s="152"/>
      <c r="M3090" s="13">
        <v>1.5970176E9</v>
      </c>
      <c r="N3090" s="13">
        <v>34956.1064</v>
      </c>
      <c r="P3090" s="156">
        <v>1.5797268E9</v>
      </c>
      <c r="Q3090" s="156">
        <v>191671.4017</v>
      </c>
      <c r="S3090" s="156">
        <v>1.6093404E9</v>
      </c>
      <c r="T3090" s="156">
        <v>10189.7915</v>
      </c>
      <c r="V3090" s="156">
        <v>1.5640632E9</v>
      </c>
      <c r="W3090" s="156">
        <v>87547.4843</v>
      </c>
      <c r="Y3090" s="156">
        <v>1.5586272E9</v>
      </c>
      <c r="Z3090" s="156">
        <v>90562.9956</v>
      </c>
      <c r="AG3090" s="153">
        <f>IFERROR(__xludf.DUMMYFUNCTION("TO_DATE(INT((AH3090/(60*60*24))+""1/1/1970""))"),43955.0)</f>
        <v>43955</v>
      </c>
      <c r="AH3090" s="156">
        <v>1.58861725E9</v>
      </c>
      <c r="AI3090" s="156">
        <v>133259.0718</v>
      </c>
    </row>
    <row r="3091">
      <c r="A3091" s="152"/>
      <c r="B3091" s="152"/>
      <c r="M3091" s="13">
        <v>1.597068E9</v>
      </c>
      <c r="N3091" s="13">
        <v>34956.1064</v>
      </c>
      <c r="P3091" s="152">
        <v>1.5797556E9</v>
      </c>
      <c r="Q3091" s="152">
        <v>191709.2082</v>
      </c>
      <c r="S3091" s="152">
        <v>1.609362E9</v>
      </c>
      <c r="T3091" s="152">
        <v>10189.7915</v>
      </c>
      <c r="V3091" s="152">
        <v>1.5640956E9</v>
      </c>
      <c r="W3091" s="152">
        <v>87482.8003</v>
      </c>
      <c r="Y3091" s="152">
        <v>1.5586524E9</v>
      </c>
      <c r="Z3091" s="152">
        <v>90562.9956</v>
      </c>
      <c r="AG3091" s="153">
        <f>IFERROR(__xludf.DUMMYFUNCTION("TO_DATE(INT((AH3091/(60*60*24))+""1/1/1970""))"),43955.0)</f>
        <v>43955</v>
      </c>
      <c r="AH3091" s="152">
        <v>1.588633379E9</v>
      </c>
      <c r="AI3091" s="152">
        <v>133867.2661</v>
      </c>
    </row>
    <row r="3092">
      <c r="A3092" s="152"/>
      <c r="B3092" s="152"/>
      <c r="M3092" s="13">
        <v>1.5970896E9</v>
      </c>
      <c r="N3092" s="13">
        <v>34956.1064</v>
      </c>
      <c r="P3092" s="156">
        <v>1.5797952E9</v>
      </c>
      <c r="Q3092" s="156">
        <v>191709.2082</v>
      </c>
      <c r="S3092" s="156">
        <v>1.6094268E9</v>
      </c>
      <c r="T3092" s="156">
        <v>10203.7227</v>
      </c>
      <c r="V3092" s="156">
        <v>1.5641028E9</v>
      </c>
      <c r="W3092" s="156">
        <v>87476.7148</v>
      </c>
      <c r="Y3092" s="156">
        <v>1.5586668E9</v>
      </c>
      <c r="Z3092" s="156">
        <v>90796.97</v>
      </c>
      <c r="AG3092" s="153">
        <f>IFERROR(__xludf.DUMMYFUNCTION("TO_DATE(INT((AH3092/(60*60*24))+""1/1/1970""))"),43955.0)</f>
        <v>43955</v>
      </c>
      <c r="AH3092" s="156">
        <v>1.588636629E9</v>
      </c>
      <c r="AI3092" s="156">
        <v>133867.2661</v>
      </c>
    </row>
    <row r="3093">
      <c r="A3093" s="152"/>
      <c r="B3093" s="152"/>
      <c r="M3093" s="13">
        <v>1.5971544E9</v>
      </c>
      <c r="N3093" s="13">
        <v>34966.16</v>
      </c>
      <c r="P3093" s="152">
        <v>1.5798132E9</v>
      </c>
      <c r="Q3093" s="152">
        <v>191709.2082</v>
      </c>
      <c r="S3093" s="152">
        <v>1.6094484E9</v>
      </c>
      <c r="T3093" s="152">
        <v>10203.7227</v>
      </c>
      <c r="V3093" s="152">
        <v>1.5641424E9</v>
      </c>
      <c r="W3093" s="152">
        <v>87485.6951</v>
      </c>
      <c r="Y3093" s="152">
        <v>1.5587064E9</v>
      </c>
      <c r="Z3093" s="152">
        <v>90796.97</v>
      </c>
      <c r="AG3093" s="153">
        <f>IFERROR(__xludf.DUMMYFUNCTION("TO_DATE(INT((AH3093/(60*60*24))+""1/1/1970""))"),43956.0)</f>
        <v>43956</v>
      </c>
      <c r="AH3093" s="152">
        <v>1.588649567E9</v>
      </c>
      <c r="AI3093" s="152">
        <v>133867.2661</v>
      </c>
    </row>
    <row r="3094">
      <c r="A3094" s="152"/>
      <c r="B3094" s="152"/>
      <c r="M3094" s="13">
        <v>1.597176E9</v>
      </c>
      <c r="N3094" s="13">
        <v>34966.16</v>
      </c>
      <c r="P3094" s="156">
        <v>1.579842E9</v>
      </c>
      <c r="Q3094" s="156">
        <v>191923.4342</v>
      </c>
      <c r="S3094" s="156">
        <v>1.6094592E9</v>
      </c>
      <c r="T3094" s="156">
        <v>10198.4249</v>
      </c>
      <c r="V3094" s="156">
        <v>1.5641748E9</v>
      </c>
      <c r="W3094" s="156">
        <v>87488.9651</v>
      </c>
      <c r="Y3094" s="156">
        <v>1.5587316E9</v>
      </c>
      <c r="Z3094" s="156">
        <v>90796.97</v>
      </c>
      <c r="AG3094" s="153">
        <f>IFERROR(__xludf.DUMMYFUNCTION("TO_DATE(INT((AH3094/(60*60*24))+""1/1/1970""))"),43956.0)</f>
        <v>43956</v>
      </c>
      <c r="AH3094" s="156">
        <v>1.588665361E9</v>
      </c>
      <c r="AI3094" s="156">
        <v>133867.2661</v>
      </c>
    </row>
    <row r="3095">
      <c r="A3095" s="152"/>
      <c r="B3095" s="152"/>
      <c r="M3095" s="13">
        <v>1.5972408E9</v>
      </c>
      <c r="N3095" s="13">
        <v>34764.0746</v>
      </c>
      <c r="P3095" s="152">
        <v>1.5798816E9</v>
      </c>
      <c r="Q3095" s="152">
        <v>191923.4342</v>
      </c>
      <c r="V3095" s="152">
        <v>1.5643512E9</v>
      </c>
      <c r="W3095" s="152">
        <v>87487.4149</v>
      </c>
      <c r="Y3095" s="152">
        <v>1.5587424E9</v>
      </c>
      <c r="Z3095" s="152">
        <v>90955.2468</v>
      </c>
      <c r="AG3095" s="153">
        <f>IFERROR(__xludf.DUMMYFUNCTION("TO_DATE(INT((AH3095/(60*60*24))+""1/1/1970""))"),43956.0)</f>
        <v>43956</v>
      </c>
      <c r="AH3095" s="152">
        <v>1.588681161E9</v>
      </c>
      <c r="AI3095" s="152">
        <v>133867.2661</v>
      </c>
    </row>
    <row r="3096">
      <c r="A3096" s="152"/>
      <c r="B3096" s="152"/>
      <c r="M3096" s="13">
        <v>1.5972624E9</v>
      </c>
      <c r="N3096" s="13">
        <v>34764.0746</v>
      </c>
      <c r="P3096" s="156">
        <v>1.5798996E9</v>
      </c>
      <c r="Q3096" s="156">
        <v>191923.4342</v>
      </c>
      <c r="V3096" s="156">
        <v>1.5643548E9</v>
      </c>
      <c r="W3096" s="156">
        <v>87489.1862</v>
      </c>
      <c r="Y3096" s="156">
        <v>1.558908E9</v>
      </c>
      <c r="Z3096" s="156">
        <v>90955.2468</v>
      </c>
      <c r="AG3096" s="153">
        <f>IFERROR(__xludf.DUMMYFUNCTION("TO_DATE(INT((AH3096/(60*60*24))+""1/1/1970""))"),43956.0)</f>
        <v>43956</v>
      </c>
      <c r="AH3096" s="156">
        <v>1.588696963E9</v>
      </c>
      <c r="AI3096" s="156">
        <v>134206.6595</v>
      </c>
    </row>
    <row r="3097">
      <c r="A3097" s="152"/>
      <c r="B3097" s="152"/>
      <c r="M3097" s="13">
        <v>1.5973272E9</v>
      </c>
      <c r="N3097" s="13">
        <v>34813.7439</v>
      </c>
      <c r="P3097" s="152">
        <v>1.5799284E9</v>
      </c>
      <c r="Q3097" s="152">
        <v>190195.0586</v>
      </c>
      <c r="V3097" s="152">
        <v>1.5643908E9</v>
      </c>
      <c r="W3097" s="152">
        <v>87482.1398</v>
      </c>
      <c r="Y3097" s="152">
        <v>1.5589116E9</v>
      </c>
      <c r="Z3097" s="152">
        <v>90955.2468</v>
      </c>
      <c r="AG3097" s="153">
        <f>IFERROR(__xludf.DUMMYFUNCTION("TO_DATE(INT((AH3097/(60*60*24))+""1/1/1970""))"),43956.0)</f>
        <v>43956</v>
      </c>
      <c r="AH3097" s="152">
        <v>1.588712773E9</v>
      </c>
      <c r="AI3097" s="152">
        <v>133455.6771</v>
      </c>
    </row>
    <row r="3098">
      <c r="A3098" s="152"/>
      <c r="B3098" s="152"/>
      <c r="M3098" s="13">
        <v>1.5973488E9</v>
      </c>
      <c r="N3098" s="13">
        <v>34813.7439</v>
      </c>
      <c r="P3098" s="156">
        <v>1.5801372E9</v>
      </c>
      <c r="Q3098" s="156">
        <v>190195.0586</v>
      </c>
      <c r="V3098" s="156">
        <v>1.5644304E9</v>
      </c>
      <c r="W3098" s="156">
        <v>87472.5822</v>
      </c>
      <c r="Y3098" s="156">
        <v>1.5589476E9</v>
      </c>
      <c r="Z3098" s="156">
        <v>90981.154</v>
      </c>
      <c r="AG3098" s="153">
        <f>IFERROR(__xludf.DUMMYFUNCTION("TO_DATE(INT((AH3098/(60*60*24))+""1/1/1970""))"),43956.0)</f>
        <v>43956</v>
      </c>
      <c r="AH3098" s="156">
        <v>1.588722898E9</v>
      </c>
      <c r="AI3098" s="156">
        <v>133455.6771</v>
      </c>
    </row>
    <row r="3099">
      <c r="A3099" s="152"/>
      <c r="B3099" s="152"/>
      <c r="M3099" s="13">
        <v>1.5974136E9</v>
      </c>
      <c r="N3099" s="13">
        <v>34810.4296</v>
      </c>
      <c r="P3099" s="152">
        <v>1.5801588E9</v>
      </c>
      <c r="Q3099" s="152">
        <v>190195.0586</v>
      </c>
      <c r="V3099" s="152">
        <v>1.5644412E9</v>
      </c>
      <c r="W3099" s="152">
        <v>87473.2106</v>
      </c>
      <c r="Y3099" s="152">
        <v>1.5589872E9</v>
      </c>
      <c r="Z3099" s="152">
        <v>90981.154</v>
      </c>
      <c r="AG3099" s="153">
        <f>IFERROR(__xludf.DUMMYFUNCTION("TO_DATE(INT((AH3099/(60*60*24))+""1/1/1970""))"),43957.0)</f>
        <v>43957</v>
      </c>
      <c r="AH3099" s="152">
        <v>1.588729713E9</v>
      </c>
      <c r="AI3099" s="152">
        <v>133455.6771</v>
      </c>
    </row>
    <row r="3100">
      <c r="A3100" s="152"/>
      <c r="B3100" s="152"/>
      <c r="M3100" s="13">
        <v>1.5974352E9</v>
      </c>
      <c r="N3100" s="13">
        <v>34810.4296</v>
      </c>
      <c r="P3100" s="156">
        <v>1.5801876E9</v>
      </c>
      <c r="Q3100" s="156">
        <v>187152.3299</v>
      </c>
      <c r="V3100" s="156">
        <v>1.56447E9</v>
      </c>
      <c r="W3100" s="156">
        <v>87482.2484</v>
      </c>
      <c r="Y3100" s="156">
        <v>1.558998E9</v>
      </c>
      <c r="Z3100" s="156">
        <v>90981.154</v>
      </c>
      <c r="AG3100" s="153">
        <f>IFERROR(__xludf.DUMMYFUNCTION("TO_DATE(INT((AH3100/(60*60*24))+""1/1/1970""))"),43957.0)</f>
        <v>43957</v>
      </c>
      <c r="AH3100" s="156">
        <v>1.588746163E9</v>
      </c>
      <c r="AI3100" s="156">
        <v>133455.6771</v>
      </c>
    </row>
    <row r="3101">
      <c r="A3101" s="152"/>
      <c r="B3101" s="152"/>
      <c r="M3101" s="13">
        <v>1.5974496E9</v>
      </c>
      <c r="N3101" s="13">
        <v>34903.3445</v>
      </c>
      <c r="P3101" s="152">
        <v>1.5802272E9</v>
      </c>
      <c r="Q3101" s="152">
        <v>187152.3299</v>
      </c>
      <c r="V3101" s="152">
        <v>1.5645096E9</v>
      </c>
      <c r="W3101" s="152">
        <v>87474.2051</v>
      </c>
      <c r="Y3101" s="152">
        <v>1.5590268E9</v>
      </c>
      <c r="Z3101" s="152">
        <v>90872.2628</v>
      </c>
      <c r="AG3101" s="153">
        <f>IFERROR(__xludf.DUMMYFUNCTION("TO_DATE(INT((AH3101/(60*60*24))+""1/1/1970""))"),43957.0)</f>
        <v>43957</v>
      </c>
      <c r="AH3101" s="152">
        <v>1.588761975E9</v>
      </c>
      <c r="AI3101" s="152">
        <v>133455.6771</v>
      </c>
    </row>
    <row r="3102">
      <c r="A3102" s="152"/>
      <c r="B3102" s="152"/>
      <c r="M3102" s="13">
        <v>1.597536E9</v>
      </c>
      <c r="N3102" s="13">
        <v>34903.3445</v>
      </c>
      <c r="P3102" s="156">
        <v>1.5802452E9</v>
      </c>
      <c r="Q3102" s="156">
        <v>187152.3299</v>
      </c>
      <c r="V3102" s="156">
        <v>1.5645276E9</v>
      </c>
      <c r="W3102" s="156">
        <v>87471.5267</v>
      </c>
      <c r="Y3102" s="156">
        <v>1.5590664E9</v>
      </c>
      <c r="Z3102" s="156">
        <v>90872.2628</v>
      </c>
      <c r="AG3102" s="153">
        <f>IFERROR(__xludf.DUMMYFUNCTION("TO_DATE(INT((AH3102/(60*60*24))+""1/1/1970""))"),43957.0)</f>
        <v>43957</v>
      </c>
      <c r="AH3102" s="156">
        <v>1.5887778E9</v>
      </c>
      <c r="AI3102" s="156">
        <v>133054.3881</v>
      </c>
    </row>
    <row r="3103">
      <c r="A3103" s="152"/>
      <c r="B3103" s="152"/>
      <c r="M3103" s="13">
        <v>1.5976224E9</v>
      </c>
      <c r="N3103" s="13">
        <v>34907.3628</v>
      </c>
      <c r="P3103" s="152">
        <v>1.580274E9</v>
      </c>
      <c r="Q3103" s="152">
        <v>189139.6258</v>
      </c>
      <c r="V3103" s="152">
        <v>1.5645492E9</v>
      </c>
      <c r="W3103" s="152">
        <v>87478.2012</v>
      </c>
      <c r="Y3103" s="152">
        <v>1.5590844E9</v>
      </c>
      <c r="Z3103" s="152">
        <v>90872.2628</v>
      </c>
      <c r="AG3103" s="153">
        <f>IFERROR(__xludf.DUMMYFUNCTION("TO_DATE(INT((AH3103/(60*60*24))+""1/1/1970""))"),43957.0)</f>
        <v>43957</v>
      </c>
      <c r="AH3103" s="152">
        <v>1.58879359E9</v>
      </c>
      <c r="AI3103" s="152">
        <v>132758.8924</v>
      </c>
    </row>
    <row r="3104">
      <c r="A3104" s="152"/>
      <c r="B3104" s="152"/>
      <c r="M3104" s="13">
        <v>1.5976728E9</v>
      </c>
      <c r="N3104" s="13">
        <v>34907.3628</v>
      </c>
      <c r="P3104" s="156">
        <v>1.5803136E9</v>
      </c>
      <c r="Q3104" s="156">
        <v>189139.6258</v>
      </c>
      <c r="V3104" s="156">
        <v>1.5645888E9</v>
      </c>
      <c r="W3104" s="156">
        <v>87472.5104</v>
      </c>
      <c r="Y3104" s="156">
        <v>1.559106E9</v>
      </c>
      <c r="Z3104" s="156">
        <v>90667.8388</v>
      </c>
      <c r="AG3104" s="153">
        <f>IFERROR(__xludf.DUMMYFUNCTION("TO_DATE(INT((AH3104/(60*60*24))+""1/1/1970""))"),43957.0)</f>
        <v>43957</v>
      </c>
      <c r="AH3104" s="156">
        <v>1.588809317E9</v>
      </c>
      <c r="AI3104" s="156">
        <v>131981.2152</v>
      </c>
    </row>
    <row r="3105">
      <c r="A3105" s="152"/>
      <c r="B3105" s="152"/>
      <c r="M3105" s="13">
        <v>1.5976944E9</v>
      </c>
      <c r="N3105" s="13">
        <v>34907.3628</v>
      </c>
      <c r="P3105" s="152">
        <v>1.5803316E9</v>
      </c>
      <c r="Q3105" s="152">
        <v>189139.6258</v>
      </c>
      <c r="V3105" s="152">
        <v>1.564614E9</v>
      </c>
      <c r="W3105" s="152">
        <v>87489.9385</v>
      </c>
      <c r="Y3105" s="152">
        <v>1.5591456E9</v>
      </c>
      <c r="Z3105" s="152">
        <v>90667.8388</v>
      </c>
      <c r="AG3105" s="153">
        <f>IFERROR(__xludf.DUMMYFUNCTION("TO_DATE(INT((AH3105/(60*60*24))+""1/1/1970""))"),43958.0)</f>
        <v>43958</v>
      </c>
      <c r="AH3105" s="152">
        <v>1.58880971E9</v>
      </c>
      <c r="AI3105" s="152">
        <v>131981.2152</v>
      </c>
    </row>
    <row r="3106">
      <c r="A3106" s="152"/>
      <c r="B3106" s="152"/>
      <c r="M3106" s="13">
        <v>1.5977592E9</v>
      </c>
      <c r="N3106" s="13">
        <v>35020.5626</v>
      </c>
      <c r="P3106" s="156">
        <v>1.5803604E9</v>
      </c>
      <c r="Q3106" s="156">
        <v>188980.9162</v>
      </c>
      <c r="V3106" s="156">
        <v>1.5646284E9</v>
      </c>
      <c r="W3106" s="156">
        <v>87493.9748</v>
      </c>
      <c r="Y3106" s="156">
        <v>1.5591708E9</v>
      </c>
      <c r="Z3106" s="156">
        <v>90667.8388</v>
      </c>
      <c r="AG3106" s="153">
        <f>IFERROR(__xludf.DUMMYFUNCTION("TO_DATE(INT((AH3106/(60*60*24))+""1/1/1970""))"),43958.0)</f>
        <v>43958</v>
      </c>
      <c r="AH3106" s="156">
        <v>1.588827658E9</v>
      </c>
      <c r="AI3106" s="156">
        <v>131981.2152</v>
      </c>
    </row>
    <row r="3107">
      <c r="A3107" s="152"/>
      <c r="B3107" s="152"/>
      <c r="M3107" s="13">
        <v>1.5977808E9</v>
      </c>
      <c r="N3107" s="13">
        <v>35020.5626</v>
      </c>
      <c r="P3107" s="152">
        <v>1.5804E9</v>
      </c>
      <c r="Q3107" s="152">
        <v>188980.9162</v>
      </c>
      <c r="V3107" s="152">
        <v>1.564668E9</v>
      </c>
      <c r="W3107" s="152">
        <v>87515.2977</v>
      </c>
      <c r="Y3107" s="152">
        <v>1.5591852E9</v>
      </c>
      <c r="Z3107" s="152">
        <v>90413.2196</v>
      </c>
      <c r="AG3107" s="153">
        <f>IFERROR(__xludf.DUMMYFUNCTION("TO_DATE(INT((AH3107/(60*60*24))+""1/1/1970""))"),43958.0)</f>
        <v>43958</v>
      </c>
      <c r="AH3107" s="152">
        <v>1.588843553E9</v>
      </c>
      <c r="AI3107" s="152">
        <v>131981.2152</v>
      </c>
    </row>
    <row r="3108">
      <c r="A3108" s="152"/>
      <c r="B3108" s="152"/>
      <c r="M3108" s="13">
        <v>1.5978456E9</v>
      </c>
      <c r="N3108" s="13">
        <v>35140.4576</v>
      </c>
      <c r="P3108" s="156">
        <v>1.580418E9</v>
      </c>
      <c r="Q3108" s="156">
        <v>188980.9162</v>
      </c>
      <c r="V3108" s="156">
        <v>1.5647004E9</v>
      </c>
      <c r="W3108" s="156">
        <v>87524.5362</v>
      </c>
      <c r="Y3108" s="156">
        <v>1.5592248E9</v>
      </c>
      <c r="Z3108" s="156">
        <v>90413.2196</v>
      </c>
      <c r="AG3108" s="153">
        <f>IFERROR(__xludf.DUMMYFUNCTION("TO_DATE(INT((AH3108/(60*60*24))+""1/1/1970""))"),43958.0)</f>
        <v>43958</v>
      </c>
      <c r="AH3108" s="156">
        <v>1.58885935E9</v>
      </c>
      <c r="AI3108" s="156">
        <v>131981.2152</v>
      </c>
    </row>
    <row r="3109">
      <c r="A3109" s="152"/>
      <c r="B3109" s="152"/>
      <c r="M3109" s="13">
        <v>1.5978672E9</v>
      </c>
      <c r="N3109" s="13">
        <v>35140.4576</v>
      </c>
      <c r="P3109" s="152">
        <v>1.5804468E9</v>
      </c>
      <c r="Q3109" s="152">
        <v>189570.7989</v>
      </c>
      <c r="V3109" s="152">
        <v>1.5647076E9</v>
      </c>
      <c r="W3109" s="152">
        <v>87527.3811</v>
      </c>
      <c r="Y3109" s="152">
        <v>1.5592572E9</v>
      </c>
      <c r="Z3109" s="152">
        <v>90413.2196</v>
      </c>
      <c r="AG3109" s="153">
        <f>IFERROR(__xludf.DUMMYFUNCTION("TO_DATE(INT((AH3109/(60*60*24))+""1/1/1970""))"),43958.0)</f>
        <v>43958</v>
      </c>
      <c r="AH3109" s="152">
        <v>1.58887518E9</v>
      </c>
      <c r="AI3109" s="152">
        <v>132890.2426</v>
      </c>
    </row>
    <row r="3110">
      <c r="A3110" s="152"/>
      <c r="B3110" s="152"/>
      <c r="M3110" s="13">
        <v>1.597932E9</v>
      </c>
      <c r="N3110" s="13">
        <v>34890.7475</v>
      </c>
      <c r="P3110" s="156">
        <v>1.5804864E9</v>
      </c>
      <c r="Q3110" s="156">
        <v>189570.7989</v>
      </c>
      <c r="V3110" s="156">
        <v>1.5647472E9</v>
      </c>
      <c r="W3110" s="156">
        <v>87541.9297</v>
      </c>
      <c r="Y3110" s="156">
        <v>1.5592644E9</v>
      </c>
      <c r="Z3110" s="156">
        <v>90355.738</v>
      </c>
      <c r="AG3110" s="153">
        <f>IFERROR(__xludf.DUMMYFUNCTION("TO_DATE(INT((AH3110/(60*60*24))+""1/1/1970""))"),43958.0)</f>
        <v>43958</v>
      </c>
      <c r="AH3110" s="156">
        <v>1.588890984E9</v>
      </c>
      <c r="AI3110" s="156">
        <v>132883.7416</v>
      </c>
    </row>
    <row r="3111">
      <c r="A3111" s="152"/>
      <c r="B3111" s="152"/>
      <c r="M3111" s="13">
        <v>1.5979536E9</v>
      </c>
      <c r="N3111" s="13">
        <v>34890.7475</v>
      </c>
      <c r="P3111" s="152">
        <v>1.5805044E9</v>
      </c>
      <c r="Q3111" s="152">
        <v>189570.7989</v>
      </c>
      <c r="V3111" s="152">
        <v>1.5647796E9</v>
      </c>
      <c r="W3111" s="152">
        <v>87723.1081</v>
      </c>
      <c r="Y3111" s="152">
        <v>1.559304E9</v>
      </c>
      <c r="Z3111" s="152">
        <v>90355.738</v>
      </c>
      <c r="AG3111" s="153">
        <f>IFERROR(__xludf.DUMMYFUNCTION("TO_DATE(INT((AH3111/(60*60*24))+""1/1/1970""))"),43958.0)</f>
        <v>43958</v>
      </c>
      <c r="AH3111" s="152">
        <v>1.588895923E9</v>
      </c>
      <c r="AI3111" s="152">
        <v>132883.7416</v>
      </c>
    </row>
    <row r="3112">
      <c r="A3112" s="152"/>
      <c r="B3112" s="152"/>
      <c r="M3112" s="13">
        <v>1.5980184E9</v>
      </c>
      <c r="N3112" s="13">
        <v>34983.9977</v>
      </c>
      <c r="P3112" s="156">
        <v>1.5805332E9</v>
      </c>
      <c r="Q3112" s="156">
        <v>186177.9461</v>
      </c>
      <c r="V3112" s="156">
        <v>1.564956E9</v>
      </c>
      <c r="W3112" s="156">
        <v>87649.8599</v>
      </c>
      <c r="Y3112" s="156">
        <v>1.5593364E9</v>
      </c>
      <c r="Z3112" s="156">
        <v>90355.738</v>
      </c>
      <c r="AG3112" s="153">
        <f>IFERROR(__xludf.DUMMYFUNCTION("TO_DATE(INT((AH3112/(60*60*24))+""1/1/1970""))"),43959.0)</f>
        <v>43959</v>
      </c>
      <c r="AH3112" s="156">
        <v>1.588906885E9</v>
      </c>
      <c r="AI3112" s="156">
        <v>132883.7416</v>
      </c>
    </row>
    <row r="3113">
      <c r="A3113" s="152"/>
      <c r="B3113" s="152"/>
      <c r="M3113" s="13">
        <v>1.59804E9</v>
      </c>
      <c r="N3113" s="13">
        <v>34983.9977</v>
      </c>
      <c r="P3113" s="152">
        <v>1.580706E9</v>
      </c>
      <c r="Q3113" s="152">
        <v>186177.9461</v>
      </c>
      <c r="V3113" s="152">
        <v>1.5649596E9</v>
      </c>
      <c r="W3113" s="152">
        <v>87614.6762</v>
      </c>
      <c r="Y3113" s="152">
        <v>1.5593472E9</v>
      </c>
      <c r="Z3113" s="152">
        <v>90672.2916</v>
      </c>
      <c r="AG3113" s="153">
        <f>IFERROR(__xludf.DUMMYFUNCTION("TO_DATE(INT((AH3113/(60*60*24))+""1/1/1970""))"),43959.0)</f>
        <v>43959</v>
      </c>
      <c r="AH3113" s="152">
        <v>1.588923155E9</v>
      </c>
      <c r="AI3113" s="152">
        <v>132883.7416</v>
      </c>
    </row>
    <row r="3114">
      <c r="A3114" s="152"/>
      <c r="B3114" s="152"/>
      <c r="M3114" s="13">
        <v>1.5980544E9</v>
      </c>
      <c r="N3114" s="13">
        <v>34958.2913</v>
      </c>
      <c r="P3114" s="156">
        <v>1.5807456E9</v>
      </c>
      <c r="Q3114" s="156">
        <v>186177.9461</v>
      </c>
      <c r="V3114" s="156">
        <v>1.5649956E9</v>
      </c>
      <c r="W3114" s="156">
        <v>87334.4525</v>
      </c>
      <c r="Y3114" s="156">
        <v>1.5595128E9</v>
      </c>
      <c r="Z3114" s="156">
        <v>90672.2916</v>
      </c>
      <c r="AG3114" s="153">
        <f>IFERROR(__xludf.DUMMYFUNCTION("TO_DATE(INT((AH3114/(60*60*24))+""1/1/1970""))"),43959.0)</f>
        <v>43959</v>
      </c>
      <c r="AH3114" s="156">
        <v>1.588938955E9</v>
      </c>
      <c r="AI3114" s="156">
        <v>132883.7416</v>
      </c>
    </row>
    <row r="3115">
      <c r="A3115" s="152"/>
      <c r="B3115" s="152"/>
      <c r="M3115" s="13">
        <v>1.5981408E9</v>
      </c>
      <c r="N3115" s="13">
        <v>34958.2913</v>
      </c>
      <c r="P3115" s="152">
        <v>1.5807636E9</v>
      </c>
      <c r="Q3115" s="152">
        <v>186177.9461</v>
      </c>
      <c r="V3115" s="152">
        <v>1.5650352E9</v>
      </c>
      <c r="W3115" s="152">
        <v>87403.631</v>
      </c>
      <c r="Y3115" s="152">
        <v>1.5595164E9</v>
      </c>
      <c r="Z3115" s="152">
        <v>90672.2916</v>
      </c>
      <c r="AG3115" s="153">
        <f>IFERROR(__xludf.DUMMYFUNCTION("TO_DATE(INT((AH3115/(60*60*24))+""1/1/1970""))"),43959.0)</f>
        <v>43959</v>
      </c>
      <c r="AH3115" s="152">
        <v>1.5889548E9</v>
      </c>
      <c r="AI3115" s="152">
        <v>133040.4978</v>
      </c>
    </row>
    <row r="3116">
      <c r="A3116" s="152"/>
      <c r="B3116" s="152"/>
      <c r="M3116" s="13">
        <v>1.5982272E9</v>
      </c>
      <c r="N3116" s="13">
        <v>34989.7513</v>
      </c>
      <c r="P3116" s="156">
        <v>1.5807924E9</v>
      </c>
      <c r="Q3116" s="156">
        <v>187531.1082</v>
      </c>
      <c r="V3116" s="156">
        <v>1.565046E9</v>
      </c>
      <c r="W3116" s="156">
        <v>87454.5591</v>
      </c>
      <c r="Y3116" s="156">
        <v>1.5595524E9</v>
      </c>
      <c r="Z3116" s="156">
        <v>90712.3668</v>
      </c>
      <c r="AG3116" s="153">
        <f>IFERROR(__xludf.DUMMYFUNCTION("TO_DATE(INT((AH3116/(60*60*24))+""1/1/1970""))"),43959.0)</f>
        <v>43959</v>
      </c>
      <c r="AH3116" s="156">
        <v>1.588970681E9</v>
      </c>
      <c r="AI3116" s="156">
        <v>133107.546</v>
      </c>
    </row>
    <row r="3117">
      <c r="A3117" s="152"/>
      <c r="B3117" s="152"/>
      <c r="M3117" s="13">
        <v>1.5982776E9</v>
      </c>
      <c r="N3117" s="13">
        <v>34989.7513</v>
      </c>
      <c r="P3117" s="152">
        <v>1.580832E9</v>
      </c>
      <c r="Q3117" s="152">
        <v>187531.1082</v>
      </c>
      <c r="V3117" s="152">
        <v>1.5650748E9</v>
      </c>
      <c r="W3117" s="152">
        <v>87592.7975</v>
      </c>
      <c r="Y3117" s="152">
        <v>1.559592E9</v>
      </c>
      <c r="Z3117" s="152">
        <v>90712.3668</v>
      </c>
      <c r="AG3117" s="153">
        <f>IFERROR(__xludf.DUMMYFUNCTION("TO_DATE(INT((AH3117/(60*60*24))+""1/1/1970""))"),43959.0)</f>
        <v>43959</v>
      </c>
      <c r="AH3117" s="152">
        <v>1.588982313E9</v>
      </c>
      <c r="AI3117" s="152">
        <v>133107.546</v>
      </c>
    </row>
    <row r="3118">
      <c r="A3118" s="152"/>
      <c r="B3118" s="152"/>
      <c r="M3118" s="13">
        <v>1.5982992E9</v>
      </c>
      <c r="N3118" s="13">
        <v>34989.7513</v>
      </c>
      <c r="P3118" s="156">
        <v>1.58085E9</v>
      </c>
      <c r="Q3118" s="156">
        <v>187531.1082</v>
      </c>
      <c r="V3118" s="156">
        <v>1.5651144E9</v>
      </c>
      <c r="W3118" s="156">
        <v>87350.4622</v>
      </c>
      <c r="Y3118" s="156">
        <v>1.5596028E9</v>
      </c>
      <c r="Z3118" s="156">
        <v>90712.3668</v>
      </c>
      <c r="AG3118" s="153">
        <f>IFERROR(__xludf.DUMMYFUNCTION("TO_DATE(INT((AH3118/(60*60*24))+""1/1/1970""))"),43960.0)</f>
        <v>43960</v>
      </c>
      <c r="AH3118" s="156">
        <v>1.588986523E9</v>
      </c>
      <c r="AI3118" s="156">
        <v>133107.546</v>
      </c>
    </row>
    <row r="3119">
      <c r="A3119" s="152"/>
      <c r="B3119" s="152"/>
      <c r="M3119" s="13">
        <v>1.598364E9</v>
      </c>
      <c r="N3119" s="13">
        <v>35013.7602</v>
      </c>
      <c r="P3119" s="152">
        <v>1.5808788E9</v>
      </c>
      <c r="Q3119" s="152">
        <v>190407.1578</v>
      </c>
      <c r="V3119" s="152">
        <v>1.5651324E9</v>
      </c>
      <c r="W3119" s="152">
        <v>87478.8359</v>
      </c>
      <c r="Y3119" s="152">
        <v>1.5596316E9</v>
      </c>
      <c r="Z3119" s="152">
        <v>91293.6596</v>
      </c>
      <c r="AG3119" s="153">
        <f>IFERROR(__xludf.DUMMYFUNCTION("TO_DATE(INT((AH3119/(60*60*24))+""1/1/1970""))"),43960.0)</f>
        <v>43960</v>
      </c>
      <c r="AH3119" s="152">
        <v>1.58900236E9</v>
      </c>
      <c r="AI3119" s="152">
        <v>133107.546</v>
      </c>
    </row>
    <row r="3120">
      <c r="A3120" s="152"/>
      <c r="B3120" s="152"/>
      <c r="M3120" s="13">
        <v>1.5983856E9</v>
      </c>
      <c r="N3120" s="13">
        <v>35013.7602</v>
      </c>
      <c r="P3120" s="156">
        <v>1.5809184E9</v>
      </c>
      <c r="Q3120" s="156">
        <v>190407.1578</v>
      </c>
      <c r="V3120" s="156">
        <v>1.565154E9</v>
      </c>
      <c r="W3120" s="156">
        <v>87085.6269</v>
      </c>
      <c r="Y3120" s="156">
        <v>1.5596712E9</v>
      </c>
      <c r="Z3120" s="156">
        <v>91293.6596</v>
      </c>
      <c r="AG3120" s="153">
        <f>IFERROR(__xludf.DUMMYFUNCTION("TO_DATE(INT((AH3120/(60*60*24))+""1/1/1970""))"),43960.0)</f>
        <v>43960</v>
      </c>
      <c r="AH3120" s="156">
        <v>1.589018165E9</v>
      </c>
      <c r="AI3120" s="156">
        <v>133107.546</v>
      </c>
    </row>
    <row r="3121">
      <c r="A3121" s="152"/>
      <c r="B3121" s="152"/>
      <c r="M3121" s="13">
        <v>1.5984504E9</v>
      </c>
      <c r="N3121" s="13">
        <v>34972.3167</v>
      </c>
      <c r="P3121" s="152">
        <v>1.5809364E9</v>
      </c>
      <c r="Q3121" s="152">
        <v>190407.1578</v>
      </c>
      <c r="V3121" s="152">
        <v>1.5651936E9</v>
      </c>
      <c r="W3121" s="152">
        <v>87393.5664</v>
      </c>
      <c r="Y3121" s="152">
        <v>1.5596892E9</v>
      </c>
      <c r="Z3121" s="152">
        <v>91293.6596</v>
      </c>
      <c r="AG3121" s="153">
        <f>IFERROR(__xludf.DUMMYFUNCTION("TO_DATE(INT((AH3121/(60*60*24))+""1/1/1970""))"),43960.0)</f>
        <v>43960</v>
      </c>
      <c r="AH3121" s="152">
        <v>1.589034265E9</v>
      </c>
      <c r="AI3121" s="152">
        <v>133107.546</v>
      </c>
    </row>
    <row r="3122">
      <c r="A3122" s="152"/>
      <c r="B3122" s="152"/>
      <c r="M3122" s="13">
        <v>1.598472E9</v>
      </c>
      <c r="N3122" s="13">
        <v>34972.3167</v>
      </c>
      <c r="P3122" s="156">
        <v>1.5809652E9</v>
      </c>
      <c r="Q3122" s="156">
        <v>192557.3028</v>
      </c>
      <c r="V3122" s="156">
        <v>1.5652188E9</v>
      </c>
      <c r="W3122" s="156">
        <v>87405.3104</v>
      </c>
      <c r="Y3122" s="156">
        <v>1.5597108E9</v>
      </c>
      <c r="Z3122" s="156">
        <v>91360.4516</v>
      </c>
      <c r="AG3122" s="153">
        <f>IFERROR(__xludf.DUMMYFUNCTION("TO_DATE(INT((AH3122/(60*60*24))+""1/1/1970""))"),43960.0)</f>
        <v>43960</v>
      </c>
      <c r="AH3122" s="156">
        <v>1.589050208E9</v>
      </c>
      <c r="AI3122" s="156">
        <v>133107.546</v>
      </c>
    </row>
    <row r="3123">
      <c r="A3123" s="152"/>
      <c r="B3123" s="152"/>
      <c r="M3123" s="13">
        <v>1.5985368E9</v>
      </c>
      <c r="N3123" s="13">
        <v>35023.741</v>
      </c>
      <c r="P3123" s="152">
        <v>1.5810048E9</v>
      </c>
      <c r="Q3123" s="152">
        <v>192557.3028</v>
      </c>
      <c r="V3123" s="152">
        <v>1.5652332E9</v>
      </c>
      <c r="W3123" s="152">
        <v>87606.525</v>
      </c>
      <c r="Y3123" s="152">
        <v>1.5597504E9</v>
      </c>
      <c r="Z3123" s="152">
        <v>91360.4516</v>
      </c>
      <c r="AG3123" s="153">
        <f>IFERROR(__xludf.DUMMYFUNCTION("TO_DATE(INT((AH3123/(60*60*24))+""1/1/1970""))"),43960.0)</f>
        <v>43960</v>
      </c>
      <c r="AH3123" s="152">
        <v>1.589066137E9</v>
      </c>
      <c r="AI3123" s="152">
        <v>133107.546</v>
      </c>
    </row>
    <row r="3124">
      <c r="A3124" s="152"/>
      <c r="B3124" s="152"/>
      <c r="M3124" s="13">
        <v>1.5985584E9</v>
      </c>
      <c r="N3124" s="13">
        <v>35023.741</v>
      </c>
      <c r="P3124" s="156">
        <v>1.5810228E9</v>
      </c>
      <c r="Q3124" s="156">
        <v>192557.3028</v>
      </c>
      <c r="V3124" s="156">
        <v>1.5652728E9</v>
      </c>
      <c r="W3124" s="156">
        <v>87639.359</v>
      </c>
      <c r="Y3124" s="156">
        <v>1.5597756E9</v>
      </c>
      <c r="Z3124" s="156">
        <v>91360.4516</v>
      </c>
      <c r="AG3124" s="153">
        <f>IFERROR(__xludf.DUMMYFUNCTION("TO_DATE(INT((AH3124/(60*60*24))+""1/1/1970""))"),43960.0)</f>
        <v>43960</v>
      </c>
      <c r="AH3124" s="156">
        <v>1.589068541E9</v>
      </c>
      <c r="AI3124" s="156">
        <v>133107.546</v>
      </c>
    </row>
    <row r="3125">
      <c r="A3125" s="152"/>
      <c r="B3125" s="152"/>
      <c r="M3125" s="13">
        <v>1.5986232E9</v>
      </c>
      <c r="N3125" s="13">
        <v>34882.0836</v>
      </c>
      <c r="P3125" s="152">
        <v>1.5810516E9</v>
      </c>
      <c r="Q3125" s="152">
        <v>193234.9734</v>
      </c>
      <c r="V3125" s="152">
        <v>1.5653052E9</v>
      </c>
      <c r="W3125" s="152">
        <v>87638.9157</v>
      </c>
      <c r="Y3125" s="152">
        <v>1.55979E9</v>
      </c>
      <c r="Z3125" s="152">
        <v>91157.6468</v>
      </c>
      <c r="AG3125" s="153">
        <f>IFERROR(__xludf.DUMMYFUNCTION("TO_DATE(INT((AH3125/(60*60*24))+""1/1/1970""))"),43961.0)</f>
        <v>43961</v>
      </c>
      <c r="AH3125" s="152">
        <v>1.589082519E9</v>
      </c>
      <c r="AI3125" s="152">
        <v>133107.546</v>
      </c>
    </row>
    <row r="3126">
      <c r="A3126" s="152"/>
      <c r="B3126" s="152"/>
      <c r="M3126" s="13">
        <v>1.5986448E9</v>
      </c>
      <c r="N3126" s="13">
        <v>34882.0836</v>
      </c>
      <c r="P3126" s="156">
        <v>1.5810912E9</v>
      </c>
      <c r="Q3126" s="156">
        <v>193234.9734</v>
      </c>
      <c r="V3126" s="156">
        <v>1.5653124E9</v>
      </c>
      <c r="W3126" s="156">
        <v>87702.5717</v>
      </c>
      <c r="Y3126" s="156">
        <v>1.5598296E9</v>
      </c>
      <c r="Z3126" s="156">
        <v>91157.6468</v>
      </c>
      <c r="AG3126" s="153">
        <f>IFERROR(__xludf.DUMMYFUNCTION("TO_DATE(INT((AH3126/(60*60*24))+""1/1/1970""))"),43961.0)</f>
        <v>43961</v>
      </c>
      <c r="AH3126" s="156">
        <v>1.589099556E9</v>
      </c>
      <c r="AI3126" s="156">
        <v>133107.546</v>
      </c>
    </row>
    <row r="3127">
      <c r="A3127" s="152"/>
      <c r="B3127" s="152"/>
      <c r="M3127" s="13">
        <v>1.5986592E9</v>
      </c>
      <c r="N3127" s="13">
        <v>35080.1722</v>
      </c>
      <c r="P3127" s="152">
        <v>1.5811092E9</v>
      </c>
      <c r="Q3127" s="152">
        <v>193234.9734</v>
      </c>
      <c r="V3127" s="152">
        <v>1.565352E9</v>
      </c>
      <c r="W3127" s="152">
        <v>87518.2663</v>
      </c>
      <c r="Y3127" s="152">
        <v>1.559862E9</v>
      </c>
      <c r="Z3127" s="152">
        <v>91157.6468</v>
      </c>
      <c r="AG3127" s="153">
        <f>IFERROR(__xludf.DUMMYFUNCTION("TO_DATE(INT((AH3127/(60*60*24))+""1/1/1970""))"),43961.0)</f>
        <v>43961</v>
      </c>
      <c r="AH3127" s="152">
        <v>1.589115349E9</v>
      </c>
      <c r="AI3127" s="152">
        <v>133107.546</v>
      </c>
    </row>
    <row r="3128">
      <c r="A3128" s="152"/>
      <c r="B3128" s="152"/>
      <c r="M3128" s="13">
        <v>1.5987456E9</v>
      </c>
      <c r="N3128" s="13">
        <v>35080.1722</v>
      </c>
      <c r="P3128" s="156">
        <v>1.581138E9</v>
      </c>
      <c r="Q3128" s="156">
        <v>192218.2546</v>
      </c>
      <c r="V3128" s="156">
        <v>1.5653844E9</v>
      </c>
      <c r="W3128" s="156">
        <v>87465.8395</v>
      </c>
      <c r="Y3128" s="156">
        <v>1.5598692E9</v>
      </c>
      <c r="Z3128" s="156">
        <v>91537.754</v>
      </c>
      <c r="AG3128" s="153">
        <f>IFERROR(__xludf.DUMMYFUNCTION("TO_DATE(INT((AH3128/(60*60*24))+""1/1/1970""))"),43961.0)</f>
        <v>43961</v>
      </c>
      <c r="AH3128" s="156">
        <v>1.589131709E9</v>
      </c>
      <c r="AI3128" s="156">
        <v>133107.546</v>
      </c>
    </row>
    <row r="3129">
      <c r="A3129" s="152"/>
      <c r="B3129" s="152"/>
      <c r="M3129" s="13">
        <v>1.598832E9</v>
      </c>
      <c r="N3129" s="13">
        <v>35037.0338</v>
      </c>
      <c r="P3129" s="152">
        <v>1.5813468E9</v>
      </c>
      <c r="Q3129" s="152">
        <v>192218.2546</v>
      </c>
      <c r="V3129" s="152">
        <v>1.5655608E9</v>
      </c>
      <c r="W3129" s="152">
        <v>87469.1445</v>
      </c>
      <c r="Y3129" s="152">
        <v>1.5599088E9</v>
      </c>
      <c r="Z3129" s="152">
        <v>91537.754</v>
      </c>
      <c r="AG3129" s="153">
        <f>IFERROR(__xludf.DUMMYFUNCTION("TO_DATE(INT((AH3129/(60*60*24))+""1/1/1970""))"),43961.0)</f>
        <v>43961</v>
      </c>
      <c r="AH3129" s="152">
        <v>1.589147912E9</v>
      </c>
      <c r="AI3129" s="152">
        <v>133107.546</v>
      </c>
    </row>
    <row r="3130">
      <c r="A3130" s="152"/>
      <c r="B3130" s="152"/>
      <c r="M3130" s="13">
        <v>1.5988824E9</v>
      </c>
      <c r="N3130" s="13">
        <v>35037.0338</v>
      </c>
      <c r="P3130" s="156">
        <v>1.5813684E9</v>
      </c>
      <c r="Q3130" s="156">
        <v>192218.2546</v>
      </c>
      <c r="V3130" s="156">
        <v>1.5655644E9</v>
      </c>
      <c r="W3130" s="156">
        <v>87439.6573</v>
      </c>
      <c r="Y3130" s="156">
        <v>1.5599412E9</v>
      </c>
      <c r="Z3130" s="156">
        <v>91537.754</v>
      </c>
      <c r="AG3130" s="153">
        <f>IFERROR(__xludf.DUMMYFUNCTION("TO_DATE(INT((AH3130/(60*60*24))+""1/1/1970""))"),43961.0)</f>
        <v>43961</v>
      </c>
      <c r="AH3130" s="156">
        <v>1.589154907E9</v>
      </c>
      <c r="AI3130" s="156">
        <v>133107.546</v>
      </c>
    </row>
    <row r="3131">
      <c r="A3131" s="152"/>
      <c r="B3131" s="152"/>
      <c r="M3131" s="13">
        <v>1.598904E9</v>
      </c>
      <c r="N3131" s="13">
        <v>35037.0338</v>
      </c>
      <c r="P3131" s="152">
        <v>1.5813972E9</v>
      </c>
      <c r="Q3131" s="152">
        <v>193625.7352</v>
      </c>
      <c r="V3131" s="152">
        <v>1.5656004E9</v>
      </c>
      <c r="W3131" s="152">
        <v>87376.7201</v>
      </c>
      <c r="Y3131" s="152">
        <v>1.559952E9</v>
      </c>
      <c r="Z3131" s="152">
        <v>92005.7028</v>
      </c>
      <c r="AG3131" s="153">
        <f>IFERROR(__xludf.DUMMYFUNCTION("TO_DATE(INT((AH3131/(60*60*24))+""1/1/1970""))"),43962.0)</f>
        <v>43962</v>
      </c>
      <c r="AH3131" s="152">
        <v>1.589164534E9</v>
      </c>
      <c r="AI3131" s="152">
        <v>133107.546</v>
      </c>
    </row>
    <row r="3132">
      <c r="A3132" s="152"/>
      <c r="B3132" s="152"/>
      <c r="M3132" s="13">
        <v>1.5989688E9</v>
      </c>
      <c r="N3132" s="13">
        <v>34991.708</v>
      </c>
      <c r="P3132" s="156">
        <v>1.5814368E9</v>
      </c>
      <c r="Q3132" s="156">
        <v>193625.7352</v>
      </c>
      <c r="V3132" s="156">
        <v>1.56564E9</v>
      </c>
      <c r="W3132" s="156">
        <v>87166.0736</v>
      </c>
      <c r="Y3132" s="156">
        <v>1.5601176E9</v>
      </c>
      <c r="Z3132" s="156">
        <v>92005.7028</v>
      </c>
      <c r="AG3132" s="153">
        <f>IFERROR(__xludf.DUMMYFUNCTION("TO_DATE(INT((AH3132/(60*60*24))+""1/1/1970""))"),43962.0)</f>
        <v>43962</v>
      </c>
      <c r="AH3132" s="156">
        <v>1.589180735E9</v>
      </c>
      <c r="AI3132" s="156">
        <v>133107.546</v>
      </c>
    </row>
    <row r="3133">
      <c r="A3133" s="152"/>
      <c r="B3133" s="152"/>
      <c r="M3133" s="13">
        <v>1.5989904E9</v>
      </c>
      <c r="N3133" s="13">
        <v>34991.708</v>
      </c>
      <c r="P3133" s="152">
        <v>1.5814548E9</v>
      </c>
      <c r="Q3133" s="152">
        <v>193625.7352</v>
      </c>
      <c r="V3133" s="152">
        <v>1.5656508E9</v>
      </c>
      <c r="W3133" s="152">
        <v>87140.6586</v>
      </c>
      <c r="Y3133" s="152">
        <v>1.5601212E9</v>
      </c>
      <c r="Z3133" s="152">
        <v>92005.7028</v>
      </c>
      <c r="AG3133" s="153">
        <f>IFERROR(__xludf.DUMMYFUNCTION("TO_DATE(INT((AH3133/(60*60*24))+""1/1/1970""))"),43962.0)</f>
        <v>43962</v>
      </c>
      <c r="AH3133" s="152">
        <v>1.589196527E9</v>
      </c>
      <c r="AI3133" s="152">
        <v>133107.546</v>
      </c>
    </row>
    <row r="3134">
      <c r="A3134" s="152"/>
      <c r="B3134" s="152"/>
      <c r="M3134" s="13">
        <v>1.5990552E9</v>
      </c>
      <c r="N3134" s="13">
        <v>35018.5856</v>
      </c>
      <c r="P3134" s="156">
        <v>1.5814836E9</v>
      </c>
      <c r="Q3134" s="156">
        <v>193972.9892</v>
      </c>
      <c r="V3134" s="156">
        <v>1.5656796E9</v>
      </c>
      <c r="W3134" s="156">
        <v>87247.6732</v>
      </c>
      <c r="Y3134" s="156">
        <v>1.5601572E9</v>
      </c>
      <c r="Z3134" s="156">
        <v>91889.5252</v>
      </c>
      <c r="AG3134" s="153">
        <f>IFERROR(__xludf.DUMMYFUNCTION("TO_DATE(INT((AH3134/(60*60*24))+""1/1/1970""))"),43962.0)</f>
        <v>43962</v>
      </c>
      <c r="AH3134" s="156">
        <v>1.58921232E9</v>
      </c>
      <c r="AI3134" s="156">
        <v>133040.429</v>
      </c>
    </row>
    <row r="3135">
      <c r="A3135" s="152"/>
      <c r="B3135" s="152"/>
      <c r="M3135" s="13">
        <v>1.5990768E9</v>
      </c>
      <c r="N3135" s="13">
        <v>35018.5856</v>
      </c>
      <c r="P3135" s="152">
        <v>1.5815232E9</v>
      </c>
      <c r="Q3135" s="152">
        <v>193972.9892</v>
      </c>
      <c r="V3135" s="152">
        <v>1.5657192E9</v>
      </c>
      <c r="W3135" s="152">
        <v>87915.1791</v>
      </c>
      <c r="Y3135" s="152">
        <v>1.5601968E9</v>
      </c>
      <c r="Z3135" s="152">
        <v>91889.5252</v>
      </c>
      <c r="AG3135" s="153">
        <f>IFERROR(__xludf.DUMMYFUNCTION("TO_DATE(INT((AH3135/(60*60*24))+""1/1/1970""))"),43962.0)</f>
        <v>43962</v>
      </c>
      <c r="AH3135" s="152">
        <v>1.589228138E9</v>
      </c>
      <c r="AI3135" s="152">
        <v>133040.429</v>
      </c>
    </row>
    <row r="3136">
      <c r="A3136" s="152"/>
      <c r="B3136" s="152"/>
      <c r="M3136" s="13">
        <v>1.5991416E9</v>
      </c>
      <c r="N3136" s="13">
        <v>34975.8327</v>
      </c>
      <c r="P3136" s="156">
        <v>1.5815412E9</v>
      </c>
      <c r="Q3136" s="156">
        <v>193972.9892</v>
      </c>
      <c r="V3136" s="156">
        <v>1.5657372E9</v>
      </c>
      <c r="W3136" s="156">
        <v>87969.5757</v>
      </c>
      <c r="Y3136" s="156">
        <v>1.5602076E9</v>
      </c>
      <c r="Z3136" s="156">
        <v>91889.5252</v>
      </c>
      <c r="AG3136" s="153">
        <f>IFERROR(__xludf.DUMMYFUNCTION("TO_DATE(INT((AH3136/(60*60*24))+""1/1/1970""))"),43962.0)</f>
        <v>43962</v>
      </c>
      <c r="AH3136" s="156">
        <v>1.589241558E9</v>
      </c>
      <c r="AI3136" s="156">
        <v>133040.429</v>
      </c>
    </row>
    <row r="3137">
      <c r="A3137" s="152"/>
      <c r="B3137" s="152"/>
      <c r="M3137" s="13">
        <v>1.5991632E9</v>
      </c>
      <c r="N3137" s="13">
        <v>34975.8327</v>
      </c>
      <c r="P3137" s="152">
        <v>1.58157E9</v>
      </c>
      <c r="Q3137" s="152">
        <v>195215.7182</v>
      </c>
      <c r="V3137" s="152">
        <v>1.5657588E9</v>
      </c>
      <c r="W3137" s="152">
        <v>87991.1229</v>
      </c>
      <c r="Y3137" s="152">
        <v>1.5602364E9</v>
      </c>
      <c r="Z3137" s="152">
        <v>91881.0244</v>
      </c>
      <c r="AG3137" s="153">
        <f>IFERROR(__xludf.DUMMYFUNCTION("TO_DATE(INT((AH3137/(60*60*24))+""1/1/1970""))"),43963.0)</f>
        <v>43963</v>
      </c>
      <c r="AH3137" s="152">
        <v>1.589244321E9</v>
      </c>
      <c r="AI3137" s="152">
        <v>133040.429</v>
      </c>
    </row>
    <row r="3138">
      <c r="A3138" s="152"/>
      <c r="B3138" s="152"/>
      <c r="M3138" s="13">
        <v>1.599228E9</v>
      </c>
      <c r="N3138" s="13">
        <v>35063.777</v>
      </c>
      <c r="P3138" s="156">
        <v>1.5816096E9</v>
      </c>
      <c r="Q3138" s="156">
        <v>195215.7182</v>
      </c>
      <c r="V3138" s="156">
        <v>1.5657984E9</v>
      </c>
      <c r="W3138" s="156">
        <v>87571.0567</v>
      </c>
      <c r="Y3138" s="156">
        <v>1.560276E9</v>
      </c>
      <c r="Z3138" s="156">
        <v>91881.0244</v>
      </c>
      <c r="AG3138" s="153">
        <f>IFERROR(__xludf.DUMMYFUNCTION("TO_DATE(INT((AH3138/(60*60*24))+""1/1/1970""))"),43963.0)</f>
        <v>43963</v>
      </c>
      <c r="AH3138" s="156">
        <v>1.589261801E9</v>
      </c>
      <c r="AI3138" s="156">
        <v>133040.429</v>
      </c>
    </row>
    <row r="3139">
      <c r="A3139" s="152"/>
      <c r="B3139" s="152"/>
      <c r="M3139" s="13">
        <v>1.5992496E9</v>
      </c>
      <c r="N3139" s="13">
        <v>35063.777</v>
      </c>
      <c r="P3139" s="152">
        <v>1.5816276E9</v>
      </c>
      <c r="Q3139" s="152">
        <v>195215.7182</v>
      </c>
      <c r="V3139" s="152">
        <v>1.5658236E9</v>
      </c>
      <c r="W3139" s="152">
        <v>87538.0378</v>
      </c>
      <c r="Y3139" s="152">
        <v>1.560294E9</v>
      </c>
      <c r="Z3139" s="152">
        <v>91881.0244</v>
      </c>
      <c r="AG3139" s="153">
        <f>IFERROR(__xludf.DUMMYFUNCTION("TO_DATE(INT((AH3139/(60*60*24))+""1/1/1970""))"),43963.0)</f>
        <v>43963</v>
      </c>
      <c r="AH3139" s="152">
        <v>1.589277599E9</v>
      </c>
      <c r="AI3139" s="152">
        <v>133040.429</v>
      </c>
    </row>
    <row r="3140">
      <c r="A3140" s="152"/>
      <c r="B3140" s="152"/>
      <c r="M3140" s="13">
        <v>1.599264E9</v>
      </c>
      <c r="N3140" s="13">
        <v>35055.6023</v>
      </c>
      <c r="P3140" s="156">
        <v>1.5816564E9</v>
      </c>
      <c r="Q3140" s="156">
        <v>195003.441</v>
      </c>
      <c r="V3140" s="156">
        <v>1.565838E9</v>
      </c>
      <c r="W3140" s="156">
        <v>87601.9855</v>
      </c>
      <c r="Y3140" s="156">
        <v>1.5603156E9</v>
      </c>
      <c r="Z3140" s="156">
        <v>91974.1284</v>
      </c>
      <c r="AG3140" s="153">
        <f>IFERROR(__xludf.DUMMYFUNCTION("TO_DATE(INT((AH3140/(60*60*24))+""1/1/1970""))"),43963.0)</f>
        <v>43963</v>
      </c>
      <c r="AH3140" s="156">
        <v>1.589293397E9</v>
      </c>
      <c r="AI3140" s="156">
        <v>133040.429</v>
      </c>
    </row>
    <row r="3141">
      <c r="A3141" s="152"/>
      <c r="B3141" s="152"/>
      <c r="M3141" s="13">
        <v>1.5993504E9</v>
      </c>
      <c r="N3141" s="13">
        <v>35055.6023</v>
      </c>
      <c r="P3141" s="152">
        <v>1.581696E9</v>
      </c>
      <c r="Q3141" s="152">
        <v>195003.441</v>
      </c>
      <c r="V3141" s="152">
        <v>1.5658776E9</v>
      </c>
      <c r="W3141" s="152">
        <v>87932.0315</v>
      </c>
      <c r="Y3141" s="152">
        <v>1.5603552E9</v>
      </c>
      <c r="Z3141" s="152">
        <v>91974.1284</v>
      </c>
      <c r="AG3141" s="153">
        <f>IFERROR(__xludf.DUMMYFUNCTION("TO_DATE(INT((AH3141/(60*60*24))+""1/1/1970""))"),43963.0)</f>
        <v>43963</v>
      </c>
      <c r="AH3141" s="152">
        <v>1.5893092E9</v>
      </c>
      <c r="AI3141" s="152">
        <v>133040.429</v>
      </c>
    </row>
    <row r="3142">
      <c r="A3142" s="152"/>
      <c r="B3142" s="152"/>
      <c r="M3142" s="13">
        <v>1.5994368E9</v>
      </c>
      <c r="N3142" s="13">
        <v>35027.7582</v>
      </c>
      <c r="P3142" s="156">
        <v>1.581714E9</v>
      </c>
      <c r="Q3142" s="156">
        <v>195003.441</v>
      </c>
      <c r="V3142" s="156">
        <v>1.56591E9</v>
      </c>
      <c r="W3142" s="156">
        <v>87845.5215</v>
      </c>
      <c r="Y3142" s="156">
        <v>1.5603804E9</v>
      </c>
      <c r="Z3142" s="156">
        <v>91974.1284</v>
      </c>
      <c r="AG3142" s="153">
        <f>IFERROR(__xludf.DUMMYFUNCTION("TO_DATE(INT((AH3142/(60*60*24))+""1/1/1970""))"),43963.0)</f>
        <v>43963</v>
      </c>
      <c r="AH3142" s="156">
        <v>1.589325014E9</v>
      </c>
      <c r="AI3142" s="156">
        <v>133040.429</v>
      </c>
    </row>
    <row r="3143">
      <c r="A3143" s="152"/>
      <c r="B3143" s="152"/>
      <c r="M3143" s="13">
        <v>1.5995232E9</v>
      </c>
      <c r="N3143" s="13">
        <v>35047.5551</v>
      </c>
      <c r="P3143" s="152">
        <v>1.5817428E9</v>
      </c>
      <c r="Q3143" s="152">
        <v>195309.8269</v>
      </c>
      <c r="V3143" s="152">
        <v>1.5659172E9</v>
      </c>
      <c r="W3143" s="152">
        <v>87877.9049</v>
      </c>
      <c r="Y3143" s="152">
        <v>1.5603948E9</v>
      </c>
      <c r="Z3143" s="152">
        <v>91674.1716</v>
      </c>
      <c r="AG3143" s="153">
        <f>IFERROR(__xludf.DUMMYFUNCTION("TO_DATE(INT((AH3143/(60*60*24))+""1/1/1970""))"),43963.0)</f>
        <v>43963</v>
      </c>
      <c r="AH3143" s="152">
        <v>1.589327972E9</v>
      </c>
      <c r="AI3143" s="152">
        <v>133040.429</v>
      </c>
    </row>
    <row r="3144">
      <c r="A3144" s="152"/>
      <c r="B3144" s="152"/>
      <c r="M3144" s="13">
        <v>1.5995736E9</v>
      </c>
      <c r="N3144" s="13">
        <v>35047.5551</v>
      </c>
      <c r="P3144" s="156">
        <v>1.582038E9</v>
      </c>
      <c r="Q3144" s="156">
        <v>195309.8269</v>
      </c>
      <c r="V3144" s="156">
        <v>1.5659568E9</v>
      </c>
      <c r="W3144" s="156">
        <v>87958.365</v>
      </c>
      <c r="Y3144" s="156">
        <v>1.5604344E9</v>
      </c>
      <c r="Z3144" s="156">
        <v>91674.1716</v>
      </c>
      <c r="AG3144" s="153">
        <f>IFERROR(__xludf.DUMMYFUNCTION("TO_DATE(INT((AH3144/(60*60*24))+""1/1/1970""))"),43964.0)</f>
        <v>43964</v>
      </c>
      <c r="AH3144" s="156">
        <v>1.589340847E9</v>
      </c>
      <c r="AI3144" s="156">
        <v>133040.429</v>
      </c>
    </row>
    <row r="3145">
      <c r="A3145" s="152"/>
      <c r="B3145" s="152"/>
      <c r="M3145" s="13">
        <v>1.5995952E9</v>
      </c>
      <c r="N3145" s="13">
        <v>35047.5551</v>
      </c>
      <c r="P3145" s="152">
        <v>1.5820596E9</v>
      </c>
      <c r="Q3145" s="152">
        <v>195309.8269</v>
      </c>
      <c r="V3145" s="152">
        <v>1.5659892E9</v>
      </c>
      <c r="W3145" s="152">
        <v>87943.761</v>
      </c>
      <c r="Y3145" s="152">
        <v>1.5604668E9</v>
      </c>
      <c r="Z3145" s="152">
        <v>91674.1716</v>
      </c>
      <c r="AG3145" s="153">
        <f>IFERROR(__xludf.DUMMYFUNCTION("TO_DATE(INT((AH3145/(60*60*24))+""1/1/1970""))"),43964.0)</f>
        <v>43964</v>
      </c>
      <c r="AH3145" s="152">
        <v>1.589356664E9</v>
      </c>
      <c r="AI3145" s="152">
        <v>133040.429</v>
      </c>
    </row>
    <row r="3146">
      <c r="A3146" s="152"/>
      <c r="B3146" s="152"/>
      <c r="M3146" s="13">
        <v>1.59966E9</v>
      </c>
      <c r="N3146" s="13">
        <v>35138.3592</v>
      </c>
      <c r="P3146" s="156">
        <v>1.5820884E9</v>
      </c>
      <c r="Q3146" s="156">
        <v>194809.7274</v>
      </c>
      <c r="V3146" s="156">
        <v>1.5661656E9</v>
      </c>
      <c r="W3146" s="156">
        <v>87945.7499</v>
      </c>
      <c r="Y3146" s="156">
        <v>1.560474E9</v>
      </c>
      <c r="Z3146" s="156">
        <v>91568.9236</v>
      </c>
      <c r="AG3146" s="153">
        <f>IFERROR(__xludf.DUMMYFUNCTION("TO_DATE(INT((AH3146/(60*60*24))+""1/1/1970""))"),43964.0)</f>
        <v>43964</v>
      </c>
      <c r="AH3146" s="156">
        <v>1.589372457E9</v>
      </c>
      <c r="AI3146" s="156">
        <v>133040.429</v>
      </c>
    </row>
    <row r="3147">
      <c r="A3147" s="152"/>
      <c r="B3147" s="152"/>
      <c r="M3147" s="13">
        <v>1.5996816E9</v>
      </c>
      <c r="N3147" s="13">
        <v>35138.3592</v>
      </c>
      <c r="P3147" s="152">
        <v>1.582128E9</v>
      </c>
      <c r="Q3147" s="152">
        <v>194809.7274</v>
      </c>
      <c r="V3147" s="152">
        <v>1.5661692E9</v>
      </c>
      <c r="W3147" s="152">
        <v>87942.9905</v>
      </c>
      <c r="Y3147" s="152">
        <v>1.5605136E9</v>
      </c>
      <c r="Z3147" s="152">
        <v>91568.9236</v>
      </c>
      <c r="AG3147" s="153">
        <f>IFERROR(__xludf.DUMMYFUNCTION("TO_DATE(INT((AH3147/(60*60*24))+""1/1/1970""))"),43964.0)</f>
        <v>43964</v>
      </c>
      <c r="AH3147" s="152">
        <v>1.589388254E9</v>
      </c>
      <c r="AI3147" s="152">
        <v>133040.429</v>
      </c>
    </row>
    <row r="3148">
      <c r="A3148" s="152"/>
      <c r="B3148" s="152"/>
      <c r="M3148" s="13">
        <v>1.5997464E9</v>
      </c>
      <c r="N3148" s="13">
        <v>35086.2145</v>
      </c>
      <c r="P3148" s="156">
        <v>1.582146E9</v>
      </c>
      <c r="Q3148" s="156">
        <v>194809.7274</v>
      </c>
      <c r="V3148" s="156">
        <v>1.5662052E9</v>
      </c>
      <c r="W3148" s="156">
        <v>87934.3919</v>
      </c>
      <c r="Y3148" s="156">
        <v>1.560546E9</v>
      </c>
      <c r="Z3148" s="156">
        <v>91568.9236</v>
      </c>
      <c r="AG3148" s="153">
        <f>IFERROR(__xludf.DUMMYFUNCTION("TO_DATE(INT((AH3148/(60*60*24))+""1/1/1970""))"),43964.0)</f>
        <v>43964</v>
      </c>
      <c r="AH3148" s="156">
        <v>1.589404111E9</v>
      </c>
      <c r="AI3148" s="156">
        <v>133040.429</v>
      </c>
    </row>
    <row r="3149">
      <c r="A3149" s="152"/>
      <c r="B3149" s="152"/>
      <c r="M3149" s="13">
        <v>1.599768E9</v>
      </c>
      <c r="N3149" s="13">
        <v>35086.2145</v>
      </c>
      <c r="P3149" s="152">
        <v>1.5821748E9</v>
      </c>
      <c r="Q3149" s="152">
        <v>195740.8936</v>
      </c>
      <c r="V3149" s="152">
        <v>1.5662448E9</v>
      </c>
      <c r="W3149" s="152">
        <v>87959.9505</v>
      </c>
      <c r="Y3149" s="152">
        <v>1.5605568E9</v>
      </c>
      <c r="Z3149" s="152">
        <v>91002.6084</v>
      </c>
      <c r="AG3149" s="153">
        <f>IFERROR(__xludf.DUMMYFUNCTION("TO_DATE(INT((AH3149/(60*60*24))+""1/1/1970""))"),43964.0)</f>
        <v>43964</v>
      </c>
      <c r="AH3149" s="152">
        <v>1.589414335E9</v>
      </c>
      <c r="AI3149" s="152">
        <v>133040.429</v>
      </c>
    </row>
    <row r="3150">
      <c r="A3150" s="152"/>
      <c r="B3150" s="152"/>
      <c r="M3150" s="13">
        <v>1.5998328E9</v>
      </c>
      <c r="N3150" s="13">
        <v>35068.9817</v>
      </c>
      <c r="P3150" s="156">
        <v>1.5822144E9</v>
      </c>
      <c r="Q3150" s="156">
        <v>195740.8936</v>
      </c>
      <c r="V3150" s="156">
        <v>1.5662556E9</v>
      </c>
      <c r="W3150" s="156">
        <v>87958.9475</v>
      </c>
      <c r="Y3150" s="156">
        <v>1.5607224E9</v>
      </c>
      <c r="Z3150" s="156">
        <v>91002.6084</v>
      </c>
      <c r="AG3150" s="153">
        <f>IFERROR(__xludf.DUMMYFUNCTION("TO_DATE(INT((AH3150/(60*60*24))+""1/1/1970""))"),43965.0)</f>
        <v>43965</v>
      </c>
      <c r="AH3150" s="156">
        <v>1.5894288E9</v>
      </c>
      <c r="AI3150" s="156">
        <v>133040.429</v>
      </c>
    </row>
    <row r="3151">
      <c r="A3151" s="152"/>
      <c r="B3151" s="152"/>
      <c r="M3151" s="13">
        <v>1.5998544E9</v>
      </c>
      <c r="N3151" s="13">
        <v>35068.9817</v>
      </c>
      <c r="P3151" s="152">
        <v>1.5822324E9</v>
      </c>
      <c r="Q3151" s="152">
        <v>195740.8936</v>
      </c>
      <c r="V3151" s="152">
        <v>1.5662844E9</v>
      </c>
      <c r="W3151" s="152">
        <v>87957.5855</v>
      </c>
      <c r="Y3151" s="152">
        <v>1.560726E9</v>
      </c>
      <c r="Z3151" s="152">
        <v>91002.6084</v>
      </c>
      <c r="AG3151" s="153">
        <f>IFERROR(__xludf.DUMMYFUNCTION("TO_DATE(INT((AH3151/(60*60*24))+""1/1/1970""))"),43965.0)</f>
        <v>43965</v>
      </c>
      <c r="AH3151" s="152">
        <v>1.58946306E9</v>
      </c>
      <c r="AI3151" s="152">
        <v>133040.429</v>
      </c>
    </row>
    <row r="3152">
      <c r="A3152" s="152"/>
      <c r="B3152" s="152"/>
      <c r="M3152" s="13">
        <v>1.5998688E9</v>
      </c>
      <c r="N3152" s="13">
        <v>35094.6176</v>
      </c>
      <c r="P3152" s="156">
        <v>1.5822612E9</v>
      </c>
      <c r="Q3152" s="156">
        <v>194952.517</v>
      </c>
      <c r="V3152" s="156">
        <v>1.566324E9</v>
      </c>
      <c r="W3152" s="156">
        <v>87951.9298</v>
      </c>
      <c r="Y3152" s="156">
        <v>1.560762E9</v>
      </c>
      <c r="Z3152" s="156">
        <v>91051.1844</v>
      </c>
      <c r="AG3152" s="153">
        <f>IFERROR(__xludf.DUMMYFUNCTION("TO_DATE(INT((AH3152/(60*60*24))+""1/1/1970""))"),43965.0)</f>
        <v>43965</v>
      </c>
      <c r="AH3152" s="156">
        <v>1.5894789E9</v>
      </c>
      <c r="AI3152" s="156">
        <v>133040.429</v>
      </c>
    </row>
    <row r="3153">
      <c r="A3153" s="152"/>
      <c r="B3153" s="152"/>
      <c r="M3153" s="13">
        <v>1.5999552E9</v>
      </c>
      <c r="N3153" s="13">
        <v>35094.6176</v>
      </c>
      <c r="P3153" s="152">
        <v>1.5823008E9</v>
      </c>
      <c r="Q3153" s="152">
        <v>194952.517</v>
      </c>
      <c r="V3153" s="152">
        <v>1.566342E9</v>
      </c>
      <c r="W3153" s="152">
        <v>87952.2792</v>
      </c>
      <c r="Y3153" s="152">
        <v>1.5608016E9</v>
      </c>
      <c r="Z3153" s="152">
        <v>91051.1844</v>
      </c>
      <c r="AG3153" s="153">
        <f>IFERROR(__xludf.DUMMYFUNCTION("TO_DATE(INT((AH3153/(60*60*24))+""1/1/1970""))"),43965.0)</f>
        <v>43965</v>
      </c>
      <c r="AH3153" s="152">
        <v>1.5894864E9</v>
      </c>
      <c r="AI3153" s="152">
        <v>133040.429</v>
      </c>
    </row>
    <row r="3154">
      <c r="A3154" s="152"/>
      <c r="B3154" s="152"/>
      <c r="M3154" s="13">
        <v>1.6000416E9</v>
      </c>
      <c r="N3154" s="13">
        <v>35100.102</v>
      </c>
      <c r="P3154" s="156">
        <v>1.5823188E9</v>
      </c>
      <c r="Q3154" s="156">
        <v>194952.517</v>
      </c>
      <c r="V3154" s="156">
        <v>1.5663636E9</v>
      </c>
      <c r="W3154" s="156">
        <v>87950.5234</v>
      </c>
      <c r="Y3154" s="156">
        <v>1.5608124E9</v>
      </c>
      <c r="Z3154" s="156">
        <v>91051.1844</v>
      </c>
      <c r="AG3154" s="153">
        <f>IFERROR(__xludf.DUMMYFUNCTION("TO_DATE(INT((AH3154/(60*60*24))+""1/1/1970""))"),43966.0)</f>
        <v>43966</v>
      </c>
      <c r="AH3154" s="156">
        <v>1.589500829E9</v>
      </c>
      <c r="AI3154" s="156">
        <v>133040.429</v>
      </c>
    </row>
    <row r="3155">
      <c r="A3155" s="152"/>
      <c r="B3155" s="152"/>
      <c r="M3155" s="13">
        <v>1.600092E9</v>
      </c>
      <c r="N3155" s="13">
        <v>35100.102</v>
      </c>
      <c r="P3155" s="152">
        <v>1.5823476E9</v>
      </c>
      <c r="Q3155" s="152">
        <v>192948.082</v>
      </c>
      <c r="V3155" s="152">
        <v>1.5664032E9</v>
      </c>
      <c r="W3155" s="152">
        <v>87956.3753</v>
      </c>
      <c r="Y3155" s="152">
        <v>1.5608412E9</v>
      </c>
      <c r="Z3155" s="152">
        <v>91121.6196</v>
      </c>
      <c r="AG3155" s="153">
        <f>IFERROR(__xludf.DUMMYFUNCTION("TO_DATE(INT((AH3155/(60*60*24))+""1/1/1970""))"),43966.0)</f>
        <v>43966</v>
      </c>
      <c r="AH3155" s="152">
        <v>1.589517171E9</v>
      </c>
      <c r="AI3155" s="152">
        <v>133040.429</v>
      </c>
    </row>
    <row r="3156">
      <c r="A3156" s="152"/>
      <c r="B3156" s="152"/>
      <c r="M3156" s="13">
        <v>1.6001136E9</v>
      </c>
      <c r="N3156" s="13">
        <v>35100.102</v>
      </c>
      <c r="P3156" s="156">
        <v>1.5825564E9</v>
      </c>
      <c r="Q3156" s="156">
        <v>192948.082</v>
      </c>
      <c r="V3156" s="156">
        <v>1.5664284E9</v>
      </c>
      <c r="W3156" s="156">
        <v>87956.6768</v>
      </c>
      <c r="Y3156" s="156">
        <v>1.5608808E9</v>
      </c>
      <c r="Z3156" s="156">
        <v>91121.6196</v>
      </c>
      <c r="AG3156" s="153">
        <f>IFERROR(__xludf.DUMMYFUNCTION("TO_DATE(INT((AH3156/(60*60*24))+""1/1/1970""))"),43966.0)</f>
        <v>43966</v>
      </c>
      <c r="AH3156" s="156">
        <v>1.589533401E9</v>
      </c>
      <c r="AI3156" s="156">
        <v>133040.429</v>
      </c>
    </row>
    <row r="3157">
      <c r="A3157" s="152"/>
      <c r="B3157" s="152"/>
      <c r="M3157" s="13">
        <v>1.6001784E9</v>
      </c>
      <c r="N3157" s="13">
        <v>35185.8189</v>
      </c>
      <c r="P3157" s="152">
        <v>1.582578E9</v>
      </c>
      <c r="Q3157" s="152">
        <v>192948.082</v>
      </c>
      <c r="V3157" s="152">
        <v>1.5664428E9</v>
      </c>
      <c r="W3157" s="152">
        <v>87968.1339</v>
      </c>
      <c r="Y3157" s="152">
        <v>1.5608988E9</v>
      </c>
      <c r="Z3157" s="152">
        <v>91121.6196</v>
      </c>
      <c r="AG3157" s="153">
        <f>IFERROR(__xludf.DUMMYFUNCTION("TO_DATE(INT((AH3157/(60*60*24))+""1/1/1970""))"),43966.0)</f>
        <v>43966</v>
      </c>
      <c r="AH3157" s="152">
        <v>1.589549217E9</v>
      </c>
      <c r="AI3157" s="152">
        <v>133040.429</v>
      </c>
    </row>
    <row r="3158">
      <c r="A3158" s="152"/>
      <c r="B3158" s="152"/>
      <c r="M3158" s="13">
        <v>1.6002E9</v>
      </c>
      <c r="N3158" s="13">
        <v>35185.8189</v>
      </c>
      <c r="P3158" s="156">
        <v>1.5826068E9</v>
      </c>
      <c r="Q3158" s="156">
        <v>186538.5905</v>
      </c>
      <c r="V3158" s="156">
        <v>1.5664824E9</v>
      </c>
      <c r="W3158" s="156">
        <v>87969.8956</v>
      </c>
      <c r="Y3158" s="156">
        <v>1.5609204E9</v>
      </c>
      <c r="Z3158" s="156">
        <v>90908.29</v>
      </c>
      <c r="AG3158" s="153">
        <f>IFERROR(__xludf.DUMMYFUNCTION("TO_DATE(INT((AH3158/(60*60*24))+""1/1/1970""))"),43966.0)</f>
        <v>43966</v>
      </c>
      <c r="AH3158" s="156">
        <v>1.589565038E9</v>
      </c>
      <c r="AI3158" s="156">
        <v>133724.929</v>
      </c>
    </row>
    <row r="3159">
      <c r="A3159" s="152"/>
      <c r="B3159" s="152"/>
      <c r="M3159" s="13">
        <v>1.6002648E9</v>
      </c>
      <c r="N3159" s="13">
        <v>35244.7254</v>
      </c>
      <c r="P3159" s="152">
        <v>1.5826464E9</v>
      </c>
      <c r="Q3159" s="152">
        <v>186538.5905</v>
      </c>
      <c r="V3159" s="152">
        <v>1.5665148E9</v>
      </c>
      <c r="W3159" s="152">
        <v>87972.5592</v>
      </c>
      <c r="Y3159" s="152">
        <v>1.56096E9</v>
      </c>
      <c r="Z3159" s="152">
        <v>90908.29</v>
      </c>
      <c r="AG3159" s="153">
        <f>IFERROR(__xludf.DUMMYFUNCTION("TO_DATE(INT((AH3159/(60*60*24))+""1/1/1970""))"),43966.0)</f>
        <v>43966</v>
      </c>
      <c r="AH3159" s="152">
        <v>1.589581018E9</v>
      </c>
      <c r="AI3159" s="152">
        <v>134534.929</v>
      </c>
    </row>
    <row r="3160">
      <c r="A3160" s="152"/>
      <c r="B3160" s="152"/>
      <c r="M3160" s="13">
        <v>1.6002864E9</v>
      </c>
      <c r="N3160" s="13">
        <v>35244.7254</v>
      </c>
      <c r="P3160" s="156">
        <v>1.5826644E9</v>
      </c>
      <c r="Q3160" s="156">
        <v>186538.5905</v>
      </c>
      <c r="V3160" s="156">
        <v>1.566522E9</v>
      </c>
      <c r="W3160" s="156">
        <v>87972.9625</v>
      </c>
      <c r="Y3160" s="156">
        <v>1.5609852E9</v>
      </c>
      <c r="Z3160" s="156">
        <v>90908.29</v>
      </c>
      <c r="AG3160" s="153">
        <f>IFERROR(__xludf.DUMMYFUNCTION("TO_DATE(INT((AH3160/(60*60*24))+""1/1/1970""))"),43966.0)</f>
        <v>43966</v>
      </c>
      <c r="AH3160" s="156">
        <v>1.589586423E9</v>
      </c>
      <c r="AI3160" s="156">
        <v>134534.929</v>
      </c>
    </row>
    <row r="3161">
      <c r="A3161" s="152"/>
      <c r="B3161" s="152"/>
      <c r="M3161" s="13">
        <v>1.6003512E9</v>
      </c>
      <c r="N3161" s="13">
        <v>35311.9807</v>
      </c>
      <c r="P3161" s="152">
        <v>1.5826932E9</v>
      </c>
      <c r="Q3161" s="152">
        <v>180940.6724</v>
      </c>
      <c r="V3161" s="152">
        <v>1.5665616E9</v>
      </c>
      <c r="W3161" s="152">
        <v>88006.2136</v>
      </c>
      <c r="Y3161" s="152">
        <v>1.5609996E9</v>
      </c>
      <c r="Z3161" s="152">
        <v>91215.1284</v>
      </c>
      <c r="AG3161" s="153">
        <f>IFERROR(__xludf.DUMMYFUNCTION("TO_DATE(INT((AH3161/(60*60*24))+""1/1/1970""))"),43967.0)</f>
        <v>43967</v>
      </c>
      <c r="AH3161" s="152">
        <v>1.589596845E9</v>
      </c>
      <c r="AI3161" s="152">
        <v>134534.929</v>
      </c>
    </row>
    <row r="3162">
      <c r="A3162" s="152"/>
      <c r="B3162" s="152"/>
      <c r="M3162" s="13">
        <v>1.6003728E9</v>
      </c>
      <c r="N3162" s="13">
        <v>35311.9807</v>
      </c>
      <c r="P3162" s="156">
        <v>1.5827328E9</v>
      </c>
      <c r="Q3162" s="156">
        <v>180940.6724</v>
      </c>
      <c r="V3162" s="156">
        <v>1.566594E9</v>
      </c>
      <c r="W3162" s="156">
        <v>87779.1827</v>
      </c>
      <c r="Y3162" s="156">
        <v>1.5610392E9</v>
      </c>
      <c r="Z3162" s="156">
        <v>91215.1284</v>
      </c>
      <c r="AG3162" s="153">
        <f>IFERROR(__xludf.DUMMYFUNCTION("TO_DATE(INT((AH3162/(60*60*24))+""1/1/1970""))"),43967.0)</f>
        <v>43967</v>
      </c>
      <c r="AH3162" s="156">
        <v>1.589612656E9</v>
      </c>
      <c r="AI3162" s="156">
        <v>134534.929</v>
      </c>
    </row>
    <row r="3163">
      <c r="A3163" s="152"/>
      <c r="B3163" s="152"/>
      <c r="M3163" s="13">
        <v>1.6004376E9</v>
      </c>
      <c r="N3163" s="13">
        <v>35438.3004</v>
      </c>
      <c r="P3163" s="152">
        <v>1.5827508E9</v>
      </c>
      <c r="Q3163" s="152">
        <v>180940.6724</v>
      </c>
      <c r="V3163" s="152">
        <v>1.5667704E9</v>
      </c>
      <c r="W3163" s="152">
        <v>87953.6028</v>
      </c>
      <c r="Y3163" s="152">
        <v>1.5610716E9</v>
      </c>
      <c r="Z3163" s="152">
        <v>91215.1284</v>
      </c>
      <c r="AG3163" s="153">
        <f>IFERROR(__xludf.DUMMYFUNCTION("TO_DATE(INT((AH3163/(60*60*24))+""1/1/1970""))"),43967.0)</f>
        <v>43967</v>
      </c>
      <c r="AH3163" s="152">
        <v>1.589628453E9</v>
      </c>
      <c r="AI3163" s="152">
        <v>134534.929</v>
      </c>
    </row>
    <row r="3164">
      <c r="A3164" s="152"/>
      <c r="B3164" s="152"/>
      <c r="M3164" s="13">
        <v>1.6004592E9</v>
      </c>
      <c r="N3164" s="13">
        <v>35438.3004</v>
      </c>
      <c r="P3164" s="156">
        <v>1.5827796E9</v>
      </c>
      <c r="Q3164" s="156">
        <v>180222.4006</v>
      </c>
      <c r="V3164" s="156">
        <v>1.566774E9</v>
      </c>
      <c r="W3164" s="156">
        <v>88225.5131</v>
      </c>
      <c r="Y3164" s="156">
        <v>1.5610788E9</v>
      </c>
      <c r="Z3164" s="156">
        <v>91689.554</v>
      </c>
      <c r="AG3164" s="153">
        <f>IFERROR(__xludf.DUMMYFUNCTION("TO_DATE(INT((AH3164/(60*60*24))+""1/1/1970""))"),43967.0)</f>
        <v>43967</v>
      </c>
      <c r="AH3164" s="156">
        <v>1.589644375E9</v>
      </c>
      <c r="AI3164" s="156">
        <v>134534.929</v>
      </c>
    </row>
    <row r="3165">
      <c r="A3165" s="152"/>
      <c r="B3165" s="152"/>
      <c r="M3165" s="13">
        <v>1.6004736E9</v>
      </c>
      <c r="N3165" s="13">
        <v>35471.9996</v>
      </c>
      <c r="P3165" s="152">
        <v>1.5828192E9</v>
      </c>
      <c r="Q3165" s="152">
        <v>180222.4006</v>
      </c>
      <c r="V3165" s="152">
        <v>1.56681E9</v>
      </c>
      <c r="W3165" s="152">
        <v>87904.3363</v>
      </c>
      <c r="Y3165" s="152">
        <v>1.5611184E9</v>
      </c>
      <c r="Z3165" s="152">
        <v>91689.554</v>
      </c>
      <c r="AG3165" s="153">
        <f>IFERROR(__xludf.DUMMYFUNCTION("TO_DATE(INT((AH3165/(60*60*24))+""1/1/1970""))"),43967.0)</f>
        <v>43967</v>
      </c>
      <c r="AH3165" s="152">
        <v>1.589660199E9</v>
      </c>
      <c r="AI3165" s="152">
        <v>134534.929</v>
      </c>
    </row>
    <row r="3166">
      <c r="A3166" s="152"/>
      <c r="B3166" s="152"/>
      <c r="M3166" s="13">
        <v>1.60056E9</v>
      </c>
      <c r="N3166" s="13">
        <v>35471.9996</v>
      </c>
      <c r="P3166" s="156">
        <v>1.5828372E9</v>
      </c>
      <c r="Q3166" s="156">
        <v>180222.4006</v>
      </c>
      <c r="V3166" s="156">
        <v>1.5668496E9</v>
      </c>
      <c r="W3166" s="156">
        <v>87883.1689</v>
      </c>
      <c r="Y3166" s="156">
        <v>1.5611508E9</v>
      </c>
      <c r="Z3166" s="156">
        <v>91689.554</v>
      </c>
      <c r="AG3166" s="153">
        <f>IFERROR(__xludf.DUMMYFUNCTION("TO_DATE(INT((AH3166/(60*60*24))+""1/1/1970""))"),43967.0)</f>
        <v>43967</v>
      </c>
      <c r="AH3166" s="156">
        <v>1.589672661E9</v>
      </c>
      <c r="AI3166" s="156">
        <v>134534.929</v>
      </c>
    </row>
    <row r="3167">
      <c r="A3167" s="152"/>
      <c r="B3167" s="152"/>
      <c r="M3167" s="13">
        <v>1.6006464E9</v>
      </c>
      <c r="N3167" s="13">
        <v>35478.3424</v>
      </c>
      <c r="P3167" s="152">
        <v>1.582866E9</v>
      </c>
      <c r="Q3167" s="152">
        <v>172163.5856</v>
      </c>
      <c r="V3167" s="152">
        <v>1.5668604E9</v>
      </c>
      <c r="W3167" s="152">
        <v>87874.1795</v>
      </c>
      <c r="Y3167" s="152">
        <v>1.5611616E9</v>
      </c>
      <c r="Z3167" s="152">
        <v>92291.0868</v>
      </c>
      <c r="AG3167" s="153">
        <f>IFERROR(__xludf.DUMMYFUNCTION("TO_DATE(INT((AH3167/(60*60*24))+""1/1/1970""))"),43968.0)</f>
        <v>43968</v>
      </c>
      <c r="AH3167" s="152">
        <v>1.589677231E9</v>
      </c>
      <c r="AI3167" s="152">
        <v>134534.929</v>
      </c>
    </row>
    <row r="3168">
      <c r="A3168" s="152"/>
      <c r="B3168" s="152"/>
      <c r="M3168" s="13">
        <v>1.6006968E9</v>
      </c>
      <c r="N3168" s="13">
        <v>35478.3424</v>
      </c>
      <c r="P3168" s="156">
        <v>1.5829056E9</v>
      </c>
      <c r="Q3168" s="156">
        <v>172163.5856</v>
      </c>
      <c r="V3168" s="156">
        <v>1.5668892E9</v>
      </c>
      <c r="W3168" s="156">
        <v>88046.8357</v>
      </c>
      <c r="Y3168" s="156">
        <v>1.5613272E9</v>
      </c>
      <c r="Z3168" s="156">
        <v>92291.0868</v>
      </c>
      <c r="AG3168" s="153">
        <f>IFERROR(__xludf.DUMMYFUNCTION("TO_DATE(INT((AH3168/(60*60*24))+""1/1/1970""))"),43968.0)</f>
        <v>43968</v>
      </c>
      <c r="AH3168" s="156">
        <v>1.589694068E9</v>
      </c>
      <c r="AI3168" s="156">
        <v>134534.929</v>
      </c>
    </row>
    <row r="3169">
      <c r="A3169" s="152"/>
      <c r="B3169" s="152"/>
      <c r="M3169" s="13">
        <v>1.6007184E9</v>
      </c>
      <c r="N3169" s="13">
        <v>35478.3424</v>
      </c>
      <c r="P3169" s="152">
        <v>1.5829236E9</v>
      </c>
      <c r="Q3169" s="152">
        <v>172163.5856</v>
      </c>
      <c r="V3169" s="152">
        <v>1.5669288E9</v>
      </c>
      <c r="W3169" s="152">
        <v>87765.3604</v>
      </c>
      <c r="Y3169" s="152">
        <v>1.5613308E9</v>
      </c>
      <c r="Z3169" s="152">
        <v>92291.0868</v>
      </c>
      <c r="AG3169" s="153">
        <f>IFERROR(__xludf.DUMMYFUNCTION("TO_DATE(INT((AH3169/(60*60*24))+""1/1/1970""))"),43968.0)</f>
        <v>43968</v>
      </c>
      <c r="AH3169" s="152">
        <v>1.589709913E9</v>
      </c>
      <c r="AI3169" s="152">
        <v>134534.929</v>
      </c>
    </row>
    <row r="3170">
      <c r="A3170" s="152"/>
      <c r="B3170" s="152"/>
      <c r="M3170" s="13">
        <v>1.6007832E9</v>
      </c>
      <c r="N3170" s="13">
        <v>35526.7448</v>
      </c>
      <c r="P3170" s="156">
        <v>1.5829524E9</v>
      </c>
      <c r="Q3170" s="156">
        <v>171043.3662</v>
      </c>
      <c r="V3170" s="156">
        <v>1.5669468E9</v>
      </c>
      <c r="W3170" s="156">
        <v>87814.3012</v>
      </c>
      <c r="Y3170" s="156">
        <v>1.5613668E9</v>
      </c>
      <c r="Z3170" s="156">
        <v>92423.8612</v>
      </c>
      <c r="AG3170" s="153">
        <f>IFERROR(__xludf.DUMMYFUNCTION("TO_DATE(INT((AH3170/(60*60*24))+""1/1/1970""))"),43968.0)</f>
        <v>43968</v>
      </c>
      <c r="AH3170" s="156">
        <v>1.589725708E9</v>
      </c>
      <c r="AI3170" s="156">
        <v>134534.929</v>
      </c>
    </row>
    <row r="3171">
      <c r="A3171" s="152"/>
      <c r="B3171" s="152"/>
      <c r="M3171" s="13">
        <v>1.6008048E9</v>
      </c>
      <c r="N3171" s="13">
        <v>35526.7448</v>
      </c>
      <c r="P3171" s="152">
        <v>1.5831252E9</v>
      </c>
      <c r="Q3171" s="152">
        <v>171043.3662</v>
      </c>
      <c r="V3171" s="152">
        <v>1.5669684E9</v>
      </c>
      <c r="W3171" s="152">
        <v>87930.6008</v>
      </c>
      <c r="Y3171" s="152">
        <v>1.5614064E9</v>
      </c>
      <c r="Z3171" s="152">
        <v>92423.8612</v>
      </c>
      <c r="AG3171" s="153">
        <f>IFERROR(__xludf.DUMMYFUNCTION("TO_DATE(INT((AH3171/(60*60*24))+""1/1/1970""))"),43968.0)</f>
        <v>43968</v>
      </c>
      <c r="AH3171" s="152">
        <v>1.589742504E9</v>
      </c>
      <c r="AI3171" s="152">
        <v>134534.929</v>
      </c>
    </row>
    <row r="3172">
      <c r="A3172" s="152"/>
      <c r="B3172" s="152"/>
      <c r="M3172" s="13">
        <v>1.6008696E9</v>
      </c>
      <c r="N3172" s="13">
        <v>35503.4027</v>
      </c>
      <c r="P3172" s="156">
        <v>1.5831648E9</v>
      </c>
      <c r="Q3172" s="156">
        <v>171043.3662</v>
      </c>
      <c r="V3172" s="156">
        <v>1.567008E9</v>
      </c>
      <c r="W3172" s="156">
        <v>87991.6264</v>
      </c>
      <c r="Y3172" s="156">
        <v>1.5614172E9</v>
      </c>
      <c r="Z3172" s="156">
        <v>92423.8612</v>
      </c>
      <c r="AG3172" s="153">
        <f>IFERROR(__xludf.DUMMYFUNCTION("TO_DATE(INT((AH3172/(60*60*24))+""1/1/1970""))"),43968.0)</f>
        <v>43968</v>
      </c>
      <c r="AH3172" s="156">
        <v>1.589758497E9</v>
      </c>
      <c r="AI3172" s="156">
        <v>134534.929</v>
      </c>
    </row>
    <row r="3173">
      <c r="A3173" s="152"/>
      <c r="B3173" s="152"/>
      <c r="M3173" s="13">
        <v>1.6008912E9</v>
      </c>
      <c r="N3173" s="13">
        <v>35503.4027</v>
      </c>
      <c r="P3173" s="152">
        <v>1.5831828E9</v>
      </c>
      <c r="Q3173" s="152">
        <v>171043.3662</v>
      </c>
      <c r="V3173" s="152">
        <v>1.5670332E9</v>
      </c>
      <c r="W3173" s="152">
        <v>88149.3647</v>
      </c>
      <c r="Y3173" s="152">
        <v>1.561446E9</v>
      </c>
      <c r="Z3173" s="152">
        <v>92539.2292</v>
      </c>
      <c r="AG3173" s="153">
        <f>IFERROR(__xludf.DUMMYFUNCTION("TO_DATE(INT((AH3173/(60*60*24))+""1/1/1970""))"),43968.0)</f>
        <v>43968</v>
      </c>
      <c r="AH3173" s="152">
        <v>1.589759372E9</v>
      </c>
      <c r="AI3173" s="152">
        <v>134534.929</v>
      </c>
    </row>
    <row r="3174">
      <c r="A3174" s="152"/>
      <c r="B3174" s="152"/>
      <c r="M3174" s="13">
        <v>1.600956E9</v>
      </c>
      <c r="N3174" s="13">
        <v>35489.2354</v>
      </c>
      <c r="P3174" s="156">
        <v>1.5832116E9</v>
      </c>
      <c r="Q3174" s="156">
        <v>178818.6939</v>
      </c>
      <c r="V3174" s="156">
        <v>1.5670476E9</v>
      </c>
      <c r="W3174" s="156">
        <v>88257.3463</v>
      </c>
      <c r="Y3174" s="156">
        <v>1.5614856E9</v>
      </c>
      <c r="Z3174" s="156">
        <v>92539.2292</v>
      </c>
      <c r="AG3174" s="153">
        <f>IFERROR(__xludf.DUMMYFUNCTION("TO_DATE(INT((AH3174/(60*60*24))+""1/1/1970""))"),43969.0)</f>
        <v>43969</v>
      </c>
      <c r="AH3174" s="156">
        <v>1.589777127E9</v>
      </c>
      <c r="AI3174" s="156">
        <v>134534.929</v>
      </c>
    </row>
    <row r="3175">
      <c r="A3175" s="152"/>
      <c r="B3175" s="152"/>
      <c r="M3175" s="13">
        <v>1.6009776E9</v>
      </c>
      <c r="N3175" s="13">
        <v>35489.2354</v>
      </c>
      <c r="P3175" s="152">
        <v>1.5832512E9</v>
      </c>
      <c r="Q3175" s="152">
        <v>178818.6939</v>
      </c>
      <c r="V3175" s="152">
        <v>1.5670872E9</v>
      </c>
      <c r="W3175" s="152">
        <v>88206.5897</v>
      </c>
      <c r="Y3175" s="152">
        <v>1.5615036E9</v>
      </c>
      <c r="Z3175" s="152">
        <v>92539.2292</v>
      </c>
      <c r="AG3175" s="153">
        <f>IFERROR(__xludf.DUMMYFUNCTION("TO_DATE(INT((AH3175/(60*60*24))+""1/1/1970""))"),43969.0)</f>
        <v>43969</v>
      </c>
      <c r="AH3175" s="152">
        <v>1.589792932E9</v>
      </c>
      <c r="AI3175" s="152">
        <v>134534.929</v>
      </c>
    </row>
    <row r="3176">
      <c r="A3176" s="152"/>
      <c r="B3176" s="152"/>
      <c r="M3176" s="13">
        <v>1.6010424E9</v>
      </c>
      <c r="N3176" s="13">
        <v>35380.7061</v>
      </c>
      <c r="P3176" s="156">
        <v>1.5832692E9</v>
      </c>
      <c r="Q3176" s="156">
        <v>178818.6939</v>
      </c>
      <c r="V3176" s="156">
        <v>1.5671196E9</v>
      </c>
      <c r="W3176" s="156">
        <v>88329.0181</v>
      </c>
      <c r="Y3176" s="156">
        <v>1.5615252E9</v>
      </c>
      <c r="Z3176" s="156">
        <v>92286.2292</v>
      </c>
      <c r="AG3176" s="153">
        <f>IFERROR(__xludf.DUMMYFUNCTION("TO_DATE(INT((AH3176/(60*60*24))+""1/1/1970""))"),43969.0)</f>
        <v>43969</v>
      </c>
      <c r="AH3176" s="156">
        <v>1.589808753E9</v>
      </c>
      <c r="AI3176" s="156">
        <v>134534.929</v>
      </c>
    </row>
    <row r="3177">
      <c r="A3177" s="152"/>
      <c r="B3177" s="152"/>
      <c r="M3177" s="13">
        <v>1.601064E9</v>
      </c>
      <c r="N3177" s="13">
        <v>35380.7061</v>
      </c>
      <c r="P3177" s="152">
        <v>1.583298E9</v>
      </c>
      <c r="Q3177" s="152">
        <v>173776.5815</v>
      </c>
      <c r="V3177" s="152">
        <v>1.5671268E9</v>
      </c>
      <c r="W3177" s="152">
        <v>88380.7396</v>
      </c>
      <c r="Y3177" s="152">
        <v>1.5615648E9</v>
      </c>
      <c r="Z3177" s="152">
        <v>92286.2292</v>
      </c>
      <c r="AG3177" s="153">
        <f>IFERROR(__xludf.DUMMYFUNCTION("TO_DATE(INT((AH3177/(60*60*24))+""1/1/1970""))"),43969.0)</f>
        <v>43969</v>
      </c>
      <c r="AH3177" s="152">
        <v>1.58982456E9</v>
      </c>
      <c r="AI3177" s="152">
        <v>134270.829</v>
      </c>
    </row>
    <row r="3178">
      <c r="A3178" s="152"/>
      <c r="B3178" s="152"/>
      <c r="M3178" s="13">
        <v>1.6010784E9</v>
      </c>
      <c r="N3178" s="13">
        <v>35403.26</v>
      </c>
      <c r="P3178" s="156">
        <v>1.5833376E9</v>
      </c>
      <c r="Q3178" s="156">
        <v>173776.5815</v>
      </c>
      <c r="V3178" s="156">
        <v>1.5671664E9</v>
      </c>
      <c r="W3178" s="156">
        <v>88411.2541</v>
      </c>
      <c r="Y3178" s="156">
        <v>1.56159E9</v>
      </c>
      <c r="Z3178" s="156">
        <v>92286.2292</v>
      </c>
      <c r="AG3178" s="153">
        <f>IFERROR(__xludf.DUMMYFUNCTION("TO_DATE(INT((AH3178/(60*60*24))+""1/1/1970""))"),43969.0)</f>
        <v>43969</v>
      </c>
      <c r="AH3178" s="156">
        <v>1.589840679E9</v>
      </c>
      <c r="AI3178" s="156">
        <v>134270.829</v>
      </c>
    </row>
    <row r="3179">
      <c r="A3179" s="152"/>
      <c r="B3179" s="152"/>
      <c r="M3179" s="13">
        <v>1.6011648E9</v>
      </c>
      <c r="N3179" s="13">
        <v>35403.26</v>
      </c>
      <c r="P3179" s="152">
        <v>1.5833556E9</v>
      </c>
      <c r="Q3179" s="152">
        <v>173776.5815</v>
      </c>
      <c r="V3179" s="152">
        <v>1.5671988E9</v>
      </c>
      <c r="W3179" s="152">
        <v>88459.8268</v>
      </c>
      <c r="Y3179" s="152">
        <v>1.5616044E9</v>
      </c>
      <c r="Z3179" s="152">
        <v>92331.162</v>
      </c>
      <c r="AG3179" s="153">
        <f>IFERROR(__xludf.DUMMYFUNCTION("TO_DATE(INT((AH3179/(60*60*24))+""1/1/1970""))"),43969.0)</f>
        <v>43969</v>
      </c>
      <c r="AH3179" s="152">
        <v>1.589846194E9</v>
      </c>
      <c r="AI3179" s="152">
        <v>134270.829</v>
      </c>
    </row>
    <row r="3180">
      <c r="A3180" s="152"/>
      <c r="B3180" s="152"/>
      <c r="M3180" s="13">
        <v>1.6012512E9</v>
      </c>
      <c r="N3180" s="13">
        <v>35404.9436</v>
      </c>
      <c r="P3180" s="156">
        <v>1.5833844E9</v>
      </c>
      <c r="Q3180" s="156">
        <v>181130.5636</v>
      </c>
      <c r="V3180" s="156">
        <v>1.5673752E9</v>
      </c>
      <c r="W3180" s="156">
        <v>88646.2244</v>
      </c>
      <c r="Y3180" s="156">
        <v>1.561644E9</v>
      </c>
      <c r="Z3180" s="156">
        <v>92331.162</v>
      </c>
      <c r="AG3180" s="153">
        <f>IFERROR(__xludf.DUMMYFUNCTION("TO_DATE(INT((AH3180/(60*60*24))+""1/1/1970""))"),43970.0)</f>
        <v>43970</v>
      </c>
      <c r="AH3180" s="156">
        <v>1.58985704E9</v>
      </c>
      <c r="AI3180" s="156">
        <v>134270.829</v>
      </c>
    </row>
    <row r="3181">
      <c r="A3181" s="152"/>
      <c r="B3181" s="152"/>
      <c r="M3181" s="13">
        <v>1.6013016E9</v>
      </c>
      <c r="N3181" s="13">
        <v>35404.9436</v>
      </c>
      <c r="P3181" s="152">
        <v>1.583424E9</v>
      </c>
      <c r="Q3181" s="152">
        <v>181130.5636</v>
      </c>
      <c r="V3181" s="152">
        <v>1.5673788E9</v>
      </c>
      <c r="W3181" s="152">
        <v>88545.8672</v>
      </c>
      <c r="Y3181" s="152">
        <v>1.5616764E9</v>
      </c>
      <c r="Z3181" s="152">
        <v>92331.162</v>
      </c>
      <c r="AG3181" s="153">
        <f>IFERROR(__xludf.DUMMYFUNCTION("TO_DATE(INT((AH3181/(60*60*24))+""1/1/1970""))"),43970.0)</f>
        <v>43970</v>
      </c>
      <c r="AH3181" s="152">
        <v>1.589872835E9</v>
      </c>
      <c r="AI3181" s="152">
        <v>134270.829</v>
      </c>
    </row>
    <row r="3182">
      <c r="A3182" s="152"/>
      <c r="B3182" s="152"/>
      <c r="M3182" s="13">
        <v>1.6013232E9</v>
      </c>
      <c r="N3182" s="13">
        <v>35404.9436</v>
      </c>
      <c r="P3182" s="156">
        <v>1.583442E9</v>
      </c>
      <c r="Q3182" s="156">
        <v>181130.5636</v>
      </c>
      <c r="V3182" s="156">
        <v>1.5674148E9</v>
      </c>
      <c r="W3182" s="156">
        <v>88716.6784</v>
      </c>
      <c r="Y3182" s="156">
        <v>1.5616836E9</v>
      </c>
      <c r="Z3182" s="156">
        <v>92311.3268</v>
      </c>
      <c r="AG3182" s="153">
        <f>IFERROR(__xludf.DUMMYFUNCTION("TO_DATE(INT((AH3182/(60*60*24))+""1/1/1970""))"),43970.0)</f>
        <v>43970</v>
      </c>
      <c r="AH3182" s="156">
        <v>1.589888629E9</v>
      </c>
      <c r="AI3182" s="156">
        <v>134270.829</v>
      </c>
    </row>
    <row r="3183">
      <c r="A3183" s="152"/>
      <c r="B3183" s="152"/>
      <c r="M3183" s="13">
        <v>1.601388E9</v>
      </c>
      <c r="N3183" s="13">
        <v>35566.8265</v>
      </c>
      <c r="P3183" s="152">
        <v>1.5834708E9</v>
      </c>
      <c r="Q3183" s="152">
        <v>175014.3405</v>
      </c>
      <c r="V3183" s="152">
        <v>1.5674544E9</v>
      </c>
      <c r="W3183" s="152">
        <v>88807.0044</v>
      </c>
      <c r="Y3183" s="152">
        <v>1.5617232E9</v>
      </c>
      <c r="Z3183" s="152">
        <v>92311.3268</v>
      </c>
      <c r="AG3183" s="153">
        <f>IFERROR(__xludf.DUMMYFUNCTION("TO_DATE(INT((AH3183/(60*60*24))+""1/1/1970""))"),43970.0)</f>
        <v>43970</v>
      </c>
      <c r="AH3183" s="152">
        <v>1.58990442E9</v>
      </c>
      <c r="AI3183" s="152">
        <v>134634.7859</v>
      </c>
    </row>
    <row r="3184">
      <c r="A3184" s="152"/>
      <c r="B3184" s="152"/>
      <c r="M3184" s="13">
        <v>1.6014096E9</v>
      </c>
      <c r="N3184" s="13">
        <v>35566.8265</v>
      </c>
      <c r="P3184" s="156">
        <v>1.5835104E9</v>
      </c>
      <c r="Q3184" s="156">
        <v>175014.3405</v>
      </c>
      <c r="V3184" s="156">
        <v>1.5674652E9</v>
      </c>
      <c r="W3184" s="156">
        <v>88826.9668</v>
      </c>
      <c r="Y3184" s="156">
        <v>1.5617556E9</v>
      </c>
      <c r="Z3184" s="156">
        <v>92311.3268</v>
      </c>
      <c r="AG3184" s="153">
        <f>IFERROR(__xludf.DUMMYFUNCTION("TO_DATE(INT((AH3184/(60*60*24))+""1/1/1970""))"),43970.0)</f>
        <v>43970</v>
      </c>
      <c r="AH3184" s="156">
        <v>1.589920361E9</v>
      </c>
      <c r="AI3184" s="156">
        <v>133777.2502</v>
      </c>
    </row>
    <row r="3185">
      <c r="A3185" s="152"/>
      <c r="B3185" s="152"/>
      <c r="M3185" s="13">
        <v>1.6014744E9</v>
      </c>
      <c r="N3185" s="13">
        <v>35548.1809</v>
      </c>
      <c r="P3185" s="152">
        <v>1.5835284E9</v>
      </c>
      <c r="Q3185" s="152">
        <v>175014.3405</v>
      </c>
      <c r="V3185" s="152">
        <v>1.567494E9</v>
      </c>
      <c r="W3185" s="152">
        <v>88976.415</v>
      </c>
      <c r="Y3185" s="152">
        <v>1.5617664E9</v>
      </c>
      <c r="Z3185" s="152">
        <v>92317.8036</v>
      </c>
      <c r="AG3185" s="153">
        <f>IFERROR(__xludf.DUMMYFUNCTION("TO_DATE(INT((AH3185/(60*60*24))+""1/1/1970""))"),43970.0)</f>
        <v>43970</v>
      </c>
      <c r="AH3185" s="152">
        <v>1.589932227E9</v>
      </c>
      <c r="AI3185" s="152">
        <v>133777.2502</v>
      </c>
    </row>
    <row r="3186">
      <c r="A3186" s="152"/>
      <c r="B3186" s="152"/>
      <c r="M3186" s="13">
        <v>1.601496E9</v>
      </c>
      <c r="N3186" s="13">
        <v>35548.1809</v>
      </c>
      <c r="P3186" s="156">
        <v>1.5835572E9</v>
      </c>
      <c r="Q3186" s="156">
        <v>172110.1611</v>
      </c>
      <c r="V3186" s="156">
        <v>1.5675336E9</v>
      </c>
      <c r="W3186" s="156">
        <v>88607.0848</v>
      </c>
      <c r="Y3186" s="156">
        <v>1.561932E9</v>
      </c>
      <c r="Z3186" s="156">
        <v>92317.8036</v>
      </c>
      <c r="AG3186" s="153">
        <f>IFERROR(__xludf.DUMMYFUNCTION("TO_DATE(INT((AH3186/(60*60*24))+""1/1/1970""))"),43971.0)</f>
        <v>43971</v>
      </c>
      <c r="AH3186" s="156">
        <v>1.589936198E9</v>
      </c>
      <c r="AI3186" s="156">
        <v>133777.2502</v>
      </c>
    </row>
    <row r="3187">
      <c r="A3187" s="152"/>
      <c r="B3187" s="152"/>
      <c r="M3187" s="13">
        <v>1.6015608E9</v>
      </c>
      <c r="N3187" s="13">
        <v>35484.9255</v>
      </c>
      <c r="P3187" s="152">
        <v>1.5837624E9</v>
      </c>
      <c r="Q3187" s="152">
        <v>172110.1611</v>
      </c>
      <c r="V3187" s="152">
        <v>1.5675516E9</v>
      </c>
      <c r="W3187" s="152">
        <v>88616.3513</v>
      </c>
      <c r="Y3187" s="152">
        <v>1.5619356E9</v>
      </c>
      <c r="Z3187" s="152">
        <v>92317.8036</v>
      </c>
      <c r="AG3187" s="153">
        <f>IFERROR(__xludf.DUMMYFUNCTION("TO_DATE(INT((AH3187/(60*60*24))+""1/1/1970""))"),43971.0)</f>
        <v>43971</v>
      </c>
      <c r="AH3187" s="152">
        <v>1.589951989E9</v>
      </c>
      <c r="AI3187" s="152">
        <v>133777.2502</v>
      </c>
    </row>
    <row r="3188">
      <c r="A3188" s="152"/>
      <c r="B3188" s="152"/>
      <c r="M3188" s="13">
        <v>1.6015824E9</v>
      </c>
      <c r="N3188" s="13">
        <v>35484.9255</v>
      </c>
      <c r="P3188" s="156">
        <v>1.583784E9</v>
      </c>
      <c r="Q3188" s="156">
        <v>172110.1611</v>
      </c>
      <c r="V3188" s="156">
        <v>1.5675732E9</v>
      </c>
      <c r="W3188" s="156">
        <v>88503.2602</v>
      </c>
      <c r="Y3188" s="156">
        <v>1.5619716E9</v>
      </c>
      <c r="Z3188" s="156">
        <v>92221.0564</v>
      </c>
      <c r="AG3188" s="153">
        <f>IFERROR(__xludf.DUMMYFUNCTION("TO_DATE(INT((AH3188/(60*60*24))+""1/1/1970""))"),43971.0)</f>
        <v>43971</v>
      </c>
      <c r="AH3188" s="156">
        <v>1.58996778E9</v>
      </c>
      <c r="AI3188" s="156">
        <v>133777.2502</v>
      </c>
    </row>
    <row r="3189">
      <c r="A3189" s="152"/>
      <c r="B3189" s="152"/>
      <c r="M3189" s="13">
        <v>1.6016472E9</v>
      </c>
      <c r="N3189" s="13">
        <v>35502.0524</v>
      </c>
      <c r="P3189" s="152">
        <v>1.5838128E9</v>
      </c>
      <c r="Q3189" s="152">
        <v>158662.1965</v>
      </c>
      <c r="V3189" s="152">
        <v>1.5676128E9</v>
      </c>
      <c r="W3189" s="152">
        <v>88084.4934</v>
      </c>
      <c r="Y3189" s="152">
        <v>1.5620112E9</v>
      </c>
      <c r="Z3189" s="152">
        <v>92221.0564</v>
      </c>
      <c r="AG3189" s="153">
        <f>IFERROR(__xludf.DUMMYFUNCTION("TO_DATE(INT((AH3189/(60*60*24))+""1/1/1970""))"),43971.0)</f>
        <v>43971</v>
      </c>
      <c r="AH3189" s="152">
        <v>1.589983584E9</v>
      </c>
      <c r="AI3189" s="152">
        <v>134495.7474</v>
      </c>
    </row>
    <row r="3190">
      <c r="A3190" s="152"/>
      <c r="B3190" s="152"/>
      <c r="M3190" s="13">
        <v>1.6016688E9</v>
      </c>
      <c r="N3190" s="13">
        <v>35502.0524</v>
      </c>
      <c r="P3190" s="156">
        <v>1.5838524E9</v>
      </c>
      <c r="Q3190" s="156">
        <v>158662.1965</v>
      </c>
      <c r="V3190" s="156">
        <v>1.567638E9</v>
      </c>
      <c r="W3190" s="156">
        <v>87920.5333</v>
      </c>
      <c r="Y3190" s="156">
        <v>1.562022E9</v>
      </c>
      <c r="Z3190" s="156">
        <v>92221.0564</v>
      </c>
      <c r="AG3190" s="153">
        <f>IFERROR(__xludf.DUMMYFUNCTION("TO_DATE(INT((AH3190/(60*60*24))+""1/1/1970""))"),43971.0)</f>
        <v>43971</v>
      </c>
      <c r="AH3190" s="156">
        <v>1.589999386E9</v>
      </c>
      <c r="AI3190" s="156">
        <v>134495.7474</v>
      </c>
    </row>
    <row r="3191">
      <c r="A3191" s="152"/>
      <c r="B3191" s="152"/>
      <c r="M3191" s="13">
        <v>1.6016832E9</v>
      </c>
      <c r="N3191" s="13">
        <v>35559.4305</v>
      </c>
      <c r="P3191" s="152">
        <v>1.5838704E9</v>
      </c>
      <c r="Q3191" s="152">
        <v>158662.1965</v>
      </c>
      <c r="V3191" s="152">
        <v>1.5676524E9</v>
      </c>
      <c r="W3191" s="152">
        <v>87735.8932</v>
      </c>
      <c r="Y3191" s="152">
        <v>1.5620508E9</v>
      </c>
      <c r="Z3191" s="152">
        <v>91628.834</v>
      </c>
      <c r="AG3191" s="153">
        <f>IFERROR(__xludf.DUMMYFUNCTION("TO_DATE(INT((AH3191/(60*60*24))+""1/1/1970""))"),43971.0)</f>
        <v>43971</v>
      </c>
      <c r="AH3191" s="152">
        <v>1.590015178E9</v>
      </c>
      <c r="AI3191" s="152">
        <v>134495.7474</v>
      </c>
    </row>
    <row r="3192">
      <c r="A3192" s="152"/>
      <c r="B3192" s="152"/>
      <c r="M3192" s="13">
        <v>1.6017696E9</v>
      </c>
      <c r="N3192" s="13">
        <v>35559.4305</v>
      </c>
      <c r="P3192" s="156">
        <v>1.5838992E9</v>
      </c>
      <c r="Q3192" s="156">
        <v>166918.5337</v>
      </c>
      <c r="V3192" s="156">
        <v>1.567692E9</v>
      </c>
      <c r="W3192" s="156">
        <v>87398.3571</v>
      </c>
      <c r="Y3192" s="156">
        <v>1.5620904E9</v>
      </c>
      <c r="Z3192" s="156">
        <v>91628.834</v>
      </c>
      <c r="AG3192" s="153">
        <f>IFERROR(__xludf.DUMMYFUNCTION("TO_DATE(INT((AH3192/(60*60*24))+""1/1/1970""))"),43971.0)</f>
        <v>43971</v>
      </c>
      <c r="AH3192" s="156">
        <v>1.590018654E9</v>
      </c>
      <c r="AI3192" s="156">
        <v>134495.7474</v>
      </c>
    </row>
    <row r="3193">
      <c r="A3193" s="152"/>
      <c r="B3193" s="152"/>
      <c r="M3193" s="13">
        <v>1.601856E9</v>
      </c>
      <c r="N3193" s="13">
        <v>35512.7161</v>
      </c>
      <c r="P3193" s="152">
        <v>1.5839388E9</v>
      </c>
      <c r="Q3193" s="152">
        <v>166918.5337</v>
      </c>
      <c r="V3193" s="152">
        <v>1.5677244E9</v>
      </c>
      <c r="W3193" s="152">
        <v>87462.7411</v>
      </c>
      <c r="Y3193" s="152">
        <v>1.5621084E9</v>
      </c>
      <c r="Z3193" s="152">
        <v>91628.834</v>
      </c>
      <c r="AG3193" s="153">
        <f>IFERROR(__xludf.DUMMYFUNCTION("TO_DATE(INT((AH3193/(60*60*24))+""1/1/1970""))"),43972.0)</f>
        <v>43972</v>
      </c>
      <c r="AH3193" s="152">
        <v>1.590031029E9</v>
      </c>
      <c r="AI3193" s="152">
        <v>134495.7474</v>
      </c>
    </row>
    <row r="3194">
      <c r="A3194" s="152"/>
      <c r="B3194" s="152"/>
      <c r="M3194" s="13">
        <v>1.6019064E9</v>
      </c>
      <c r="N3194" s="13">
        <v>35512.7161</v>
      </c>
      <c r="P3194" s="156">
        <v>1.5839568E9</v>
      </c>
      <c r="Q3194" s="156">
        <v>166918.5337</v>
      </c>
      <c r="V3194" s="156">
        <v>1.5677316E9</v>
      </c>
      <c r="W3194" s="156">
        <v>87463.7237</v>
      </c>
      <c r="Y3194" s="156">
        <v>1.56213E9</v>
      </c>
      <c r="Z3194" s="156">
        <v>91657.17</v>
      </c>
      <c r="AG3194" s="153">
        <f>IFERROR(__xludf.DUMMYFUNCTION("TO_DATE(INT((AH3194/(60*60*24))+""1/1/1970""))"),43972.0)</f>
        <v>43972</v>
      </c>
      <c r="AH3194" s="156">
        <v>1.590046909E9</v>
      </c>
      <c r="AI3194" s="156">
        <v>134495.7474</v>
      </c>
    </row>
    <row r="3195">
      <c r="A3195" s="152"/>
      <c r="B3195" s="152"/>
      <c r="M3195" s="13">
        <v>1.601928E9</v>
      </c>
      <c r="N3195" s="13">
        <v>35512.7161</v>
      </c>
      <c r="P3195" s="152">
        <v>1.5839856E9</v>
      </c>
      <c r="Q3195" s="152">
        <v>158772.4821</v>
      </c>
      <c r="V3195" s="152">
        <v>1.5677712E9</v>
      </c>
      <c r="W3195" s="152">
        <v>87444.3184</v>
      </c>
      <c r="Y3195" s="152">
        <v>1.5621696E9</v>
      </c>
      <c r="Z3195" s="152">
        <v>91657.17</v>
      </c>
      <c r="AG3195" s="153">
        <f>IFERROR(__xludf.DUMMYFUNCTION("TO_DATE(INT((AH3195/(60*60*24))+""1/1/1970""))"),43972.0)</f>
        <v>43972</v>
      </c>
      <c r="AH3195" s="152">
        <v>1.59006272E9</v>
      </c>
      <c r="AI3195" s="152">
        <v>134495.7474</v>
      </c>
    </row>
    <row r="3196">
      <c r="A3196" s="152"/>
      <c r="B3196" s="152"/>
      <c r="M3196" s="13">
        <v>1.6019928E9</v>
      </c>
      <c r="N3196" s="13">
        <v>35482.6949</v>
      </c>
      <c r="P3196" s="156">
        <v>1.5840252E9</v>
      </c>
      <c r="Q3196" s="156">
        <v>158772.4821</v>
      </c>
      <c r="V3196" s="156">
        <v>1.5678036E9</v>
      </c>
      <c r="W3196" s="156">
        <v>87421.2944</v>
      </c>
      <c r="Y3196" s="156">
        <v>1.5621948E9</v>
      </c>
      <c r="Z3196" s="156">
        <v>91657.17</v>
      </c>
      <c r="AG3196" s="153">
        <f>IFERROR(__xludf.DUMMYFUNCTION("TO_DATE(INT((AH3196/(60*60*24))+""1/1/1970""))"),43972.0)</f>
        <v>43972</v>
      </c>
      <c r="AH3196" s="156">
        <v>1.59007854E9</v>
      </c>
      <c r="AI3196" s="156">
        <v>134495.7474</v>
      </c>
    </row>
    <row r="3197">
      <c r="A3197" s="152"/>
      <c r="B3197" s="152"/>
      <c r="M3197" s="13">
        <v>1.6020144E9</v>
      </c>
      <c r="N3197" s="13">
        <v>35482.6949</v>
      </c>
      <c r="P3197" s="152">
        <v>1.5840432E9</v>
      </c>
      <c r="Q3197" s="152">
        <v>158772.4821</v>
      </c>
      <c r="V3197" s="152">
        <v>1.56798E9</v>
      </c>
      <c r="W3197" s="152">
        <v>87423.738</v>
      </c>
      <c r="Y3197" s="152">
        <v>1.5622092E9</v>
      </c>
      <c r="Z3197" s="152">
        <v>91632.0724</v>
      </c>
      <c r="AG3197" s="153">
        <f>IFERROR(__xludf.DUMMYFUNCTION("TO_DATE(INT((AH3197/(60*60*24))+""1/1/1970""))"),43972.0)</f>
        <v>43972</v>
      </c>
      <c r="AH3197" s="152">
        <v>1.590094341E9</v>
      </c>
      <c r="AI3197" s="152">
        <v>134495.7474</v>
      </c>
    </row>
    <row r="3198">
      <c r="A3198" s="152"/>
      <c r="B3198" s="152"/>
      <c r="M3198" s="13">
        <v>1.6020792E9</v>
      </c>
      <c r="N3198" s="13">
        <v>35532.3858</v>
      </c>
      <c r="P3198" s="156">
        <v>1.584072E9</v>
      </c>
      <c r="Q3198" s="156">
        <v>143557.2072</v>
      </c>
      <c r="V3198" s="156">
        <v>1.5679836E9</v>
      </c>
      <c r="W3198" s="156">
        <v>87424.2438</v>
      </c>
      <c r="Y3198" s="156">
        <v>1.5622488E9</v>
      </c>
      <c r="Z3198" s="156">
        <v>91632.0724</v>
      </c>
      <c r="AG3198" s="153">
        <f>IFERROR(__xludf.DUMMYFUNCTION("TO_DATE(INT((AH3198/(60*60*24))+""1/1/1970""))"),43972.0)</f>
        <v>43972</v>
      </c>
      <c r="AH3198" s="156">
        <v>1.590104984E9</v>
      </c>
      <c r="AI3198" s="156">
        <v>134495.7474</v>
      </c>
    </row>
    <row r="3199">
      <c r="A3199" s="152"/>
      <c r="B3199" s="152"/>
      <c r="M3199" s="13">
        <v>1.6021008E9</v>
      </c>
      <c r="N3199" s="13">
        <v>35532.3858</v>
      </c>
      <c r="P3199" s="152">
        <v>1.5841116E9</v>
      </c>
      <c r="Q3199" s="152">
        <v>143557.2072</v>
      </c>
      <c r="V3199" s="152">
        <v>1.5680196E9</v>
      </c>
      <c r="W3199" s="152">
        <v>87432.7716</v>
      </c>
      <c r="Y3199" s="152">
        <v>1.5622812E9</v>
      </c>
      <c r="Z3199" s="152">
        <v>91632.0724</v>
      </c>
      <c r="AG3199" s="153">
        <f>IFERROR(__xludf.DUMMYFUNCTION("TO_DATE(INT((AH3199/(60*60*24))+""1/1/1970""))"),43973.0)</f>
        <v>43973</v>
      </c>
      <c r="AH3199" s="152">
        <v>1.590110306E9</v>
      </c>
      <c r="AI3199" s="152">
        <v>134495.7474</v>
      </c>
    </row>
    <row r="3200">
      <c r="A3200" s="152"/>
      <c r="B3200" s="152"/>
      <c r="M3200" s="13">
        <v>1.6021656E9</v>
      </c>
      <c r="N3200" s="13">
        <v>35562.4475</v>
      </c>
      <c r="P3200" s="156">
        <v>1.5841296E9</v>
      </c>
      <c r="Q3200" s="156">
        <v>143557.2072</v>
      </c>
      <c r="V3200" s="156">
        <v>1.5680592E9</v>
      </c>
      <c r="W3200" s="156">
        <v>87432.2023</v>
      </c>
      <c r="Y3200" s="156">
        <v>1.5622884E9</v>
      </c>
      <c r="Z3200" s="156">
        <v>91615.4756</v>
      </c>
      <c r="AG3200" s="153">
        <f>IFERROR(__xludf.DUMMYFUNCTION("TO_DATE(INT((AH3200/(60*60*24))+""1/1/1970""))"),43973.0)</f>
        <v>43973</v>
      </c>
      <c r="AH3200" s="156">
        <v>1.590126484E9</v>
      </c>
      <c r="AI3200" s="156">
        <v>134495.7474</v>
      </c>
    </row>
    <row r="3201">
      <c r="A3201" s="152"/>
      <c r="B3201" s="152"/>
      <c r="M3201" s="13">
        <v>1.6021872E9</v>
      </c>
      <c r="N3201" s="13">
        <v>35562.4475</v>
      </c>
      <c r="P3201" s="152">
        <v>1.5841584E9</v>
      </c>
      <c r="Q3201" s="152">
        <v>156403.6321</v>
      </c>
      <c r="V3201" s="152">
        <v>1.56807E9</v>
      </c>
      <c r="W3201" s="152">
        <v>87433.3528</v>
      </c>
      <c r="Y3201" s="152">
        <v>1.562328E9</v>
      </c>
      <c r="Z3201" s="152">
        <v>91615.4756</v>
      </c>
      <c r="AG3201" s="153">
        <f>IFERROR(__xludf.DUMMYFUNCTION("TO_DATE(INT((AH3201/(60*60*24))+""1/1/1970""))"),43973.0)</f>
        <v>43973</v>
      </c>
      <c r="AH3201" s="152">
        <v>1.590142369E9</v>
      </c>
      <c r="AI3201" s="152">
        <v>134495.7474</v>
      </c>
    </row>
    <row r="3202">
      <c r="A3202" s="152"/>
      <c r="B3202" s="152"/>
      <c r="M3202" s="13">
        <v>1.602252E9</v>
      </c>
      <c r="N3202" s="13">
        <v>35615.2522</v>
      </c>
      <c r="P3202" s="156">
        <v>1.5843672E9</v>
      </c>
      <c r="Q3202" s="156">
        <v>156403.6321</v>
      </c>
      <c r="V3202" s="156">
        <v>1.5680988E9</v>
      </c>
      <c r="W3202" s="156">
        <v>87426.3723</v>
      </c>
      <c r="Y3202" s="156">
        <v>1.5623604E9</v>
      </c>
      <c r="Z3202" s="156">
        <v>91615.4756</v>
      </c>
      <c r="AG3202" s="153">
        <f>IFERROR(__xludf.DUMMYFUNCTION("TO_DATE(INT((AH3202/(60*60*24))+""1/1/1970""))"),43973.0)</f>
        <v>43973</v>
      </c>
      <c r="AH3202" s="156">
        <v>1.59015816E9</v>
      </c>
      <c r="AI3202" s="156">
        <v>134666.4674</v>
      </c>
    </row>
    <row r="3203">
      <c r="A3203" s="152"/>
      <c r="B3203" s="152"/>
      <c r="M3203" s="13">
        <v>1.6022736E9</v>
      </c>
      <c r="N3203" s="13">
        <v>35615.2522</v>
      </c>
      <c r="P3203" s="152">
        <v>1.5843888E9</v>
      </c>
      <c r="Q3203" s="152">
        <v>156403.6321</v>
      </c>
      <c r="V3203" s="152">
        <v>1.5681384E9</v>
      </c>
      <c r="W3203" s="152">
        <v>87415.5774</v>
      </c>
      <c r="Y3203" s="152">
        <v>1.5623712E9</v>
      </c>
      <c r="Z3203" s="152">
        <v>91130.93</v>
      </c>
      <c r="AG3203" s="153">
        <f>IFERROR(__xludf.DUMMYFUNCTION("TO_DATE(INT((AH3203/(60*60*24))+""1/1/1970""))"),43973.0)</f>
        <v>43973</v>
      </c>
      <c r="AH3203" s="152">
        <v>1.590174E9</v>
      </c>
      <c r="AI3203" s="152">
        <v>134187.4874</v>
      </c>
    </row>
    <row r="3204">
      <c r="A3204" s="152"/>
      <c r="B3204" s="152"/>
      <c r="M3204" s="13">
        <v>1.602288E9</v>
      </c>
      <c r="N3204" s="13">
        <v>35597.3531</v>
      </c>
      <c r="P3204" s="156">
        <v>1.5844176E9</v>
      </c>
      <c r="Q3204" s="156">
        <v>138615.7312</v>
      </c>
      <c r="V3204" s="156">
        <v>1.5681564E9</v>
      </c>
      <c r="W3204" s="156">
        <v>87415.4083</v>
      </c>
      <c r="Y3204" s="156">
        <v>1.5625368E9</v>
      </c>
      <c r="Z3204" s="156">
        <v>91130.93</v>
      </c>
      <c r="AG3204" s="153">
        <f>IFERROR(__xludf.DUMMYFUNCTION("TO_DATE(INT((AH3204/(60*60*24))+""1/1/1970""))"),43973.0)</f>
        <v>43973</v>
      </c>
      <c r="AH3204" s="156">
        <v>1.59019037E9</v>
      </c>
      <c r="AI3204" s="156">
        <v>134142.3074</v>
      </c>
    </row>
    <row r="3205">
      <c r="A3205" s="152"/>
      <c r="B3205" s="152"/>
      <c r="M3205" s="13">
        <v>1.6023744E9</v>
      </c>
      <c r="N3205" s="13">
        <v>35597.3531</v>
      </c>
      <c r="P3205" s="152">
        <v>1.5844572E9</v>
      </c>
      <c r="Q3205" s="152">
        <v>138615.7312</v>
      </c>
      <c r="V3205" s="152">
        <v>1.568178E9</v>
      </c>
      <c r="W3205" s="152">
        <v>87407.4876</v>
      </c>
      <c r="Y3205" s="152">
        <v>1.5625404E9</v>
      </c>
      <c r="Z3205" s="152">
        <v>91130.93</v>
      </c>
      <c r="AG3205" s="153">
        <f>IFERROR(__xludf.DUMMYFUNCTION("TO_DATE(INT((AH3205/(60*60*24))+""1/1/1970""))"),43973.0)</f>
        <v>43973</v>
      </c>
      <c r="AH3205" s="152">
        <v>1.590191343E9</v>
      </c>
      <c r="AI3205" s="152">
        <v>134142.3074</v>
      </c>
    </row>
    <row r="3206">
      <c r="A3206" s="152"/>
      <c r="B3206" s="152"/>
      <c r="M3206" s="13">
        <v>1.6024608E9</v>
      </c>
      <c r="N3206" s="13">
        <v>35605.7038</v>
      </c>
      <c r="P3206" s="156">
        <v>1.5844752E9</v>
      </c>
      <c r="Q3206" s="156">
        <v>138615.7312</v>
      </c>
      <c r="V3206" s="156">
        <v>1.5682176E9</v>
      </c>
      <c r="W3206" s="156">
        <v>87425.0403</v>
      </c>
      <c r="Y3206" s="156">
        <v>1.5625764E9</v>
      </c>
      <c r="Z3206" s="156">
        <v>91142.2644</v>
      </c>
      <c r="AG3206" s="153">
        <f>IFERROR(__xludf.DUMMYFUNCTION("TO_DATE(INT((AH3206/(60*60*24))+""1/1/1970""))"),43974.0)</f>
        <v>43974</v>
      </c>
      <c r="AH3206" s="156">
        <v>1.590206246E9</v>
      </c>
      <c r="AI3206" s="156">
        <v>134142.3074</v>
      </c>
    </row>
    <row r="3207">
      <c r="A3207" s="152"/>
      <c r="B3207" s="152"/>
      <c r="M3207" s="13">
        <v>1.6025112E9</v>
      </c>
      <c r="N3207" s="13">
        <v>35605.7038</v>
      </c>
      <c r="P3207" s="152">
        <v>1.584504E9</v>
      </c>
      <c r="Q3207" s="152">
        <v>147033.4435</v>
      </c>
      <c r="V3207" s="152">
        <v>1.5682428E9</v>
      </c>
      <c r="W3207" s="152">
        <v>87420.6145</v>
      </c>
      <c r="Y3207" s="152">
        <v>1.562616E9</v>
      </c>
      <c r="Z3207" s="152">
        <v>91142.2644</v>
      </c>
      <c r="AG3207" s="153">
        <f>IFERROR(__xludf.DUMMYFUNCTION("TO_DATE(INT((AH3207/(60*60*24))+""1/1/1970""))"),43974.0)</f>
        <v>43974</v>
      </c>
      <c r="AH3207" s="152">
        <v>1.590222041E9</v>
      </c>
      <c r="AI3207" s="152">
        <v>134142.3074</v>
      </c>
    </row>
    <row r="3208">
      <c r="A3208" s="152"/>
      <c r="B3208" s="152"/>
      <c r="M3208" s="13">
        <v>1.6025328E9</v>
      </c>
      <c r="N3208" s="13">
        <v>35605.7038</v>
      </c>
      <c r="P3208" s="156">
        <v>1.5845436E9</v>
      </c>
      <c r="Q3208" s="156">
        <v>147033.4435</v>
      </c>
      <c r="V3208" s="156">
        <v>1.5682572E9</v>
      </c>
      <c r="W3208" s="156">
        <v>87412.0397</v>
      </c>
      <c r="Y3208" s="156">
        <v>1.5626268E9</v>
      </c>
      <c r="Z3208" s="156">
        <v>91142.2644</v>
      </c>
      <c r="AG3208" s="153">
        <f>IFERROR(__xludf.DUMMYFUNCTION("TO_DATE(INT((AH3208/(60*60*24))+""1/1/1970""))"),43974.0)</f>
        <v>43974</v>
      </c>
      <c r="AH3208" s="156">
        <v>1.590237908E9</v>
      </c>
      <c r="AI3208" s="156">
        <v>134142.3074</v>
      </c>
    </row>
    <row r="3209">
      <c r="A3209" s="152"/>
      <c r="B3209" s="152"/>
      <c r="M3209" s="13">
        <v>1.6025976E9</v>
      </c>
      <c r="N3209" s="13">
        <v>35682.6927</v>
      </c>
      <c r="P3209" s="152">
        <v>1.5845616E9</v>
      </c>
      <c r="Q3209" s="152">
        <v>147033.4435</v>
      </c>
      <c r="V3209" s="152">
        <v>1.5682968E9</v>
      </c>
      <c r="W3209" s="152">
        <v>87404.2885</v>
      </c>
      <c r="Y3209" s="152">
        <v>1.5626556E9</v>
      </c>
      <c r="Z3209" s="152">
        <v>91047.946</v>
      </c>
      <c r="AG3209" s="153">
        <f>IFERROR(__xludf.DUMMYFUNCTION("TO_DATE(INT((AH3209/(60*60*24))+""1/1/1970""))"),43974.0)</f>
        <v>43974</v>
      </c>
      <c r="AH3209" s="152">
        <v>1.590253759E9</v>
      </c>
      <c r="AI3209" s="152">
        <v>134142.3074</v>
      </c>
    </row>
    <row r="3210">
      <c r="A3210" s="152"/>
      <c r="B3210" s="152"/>
      <c r="M3210" s="13">
        <v>1.6026192E9</v>
      </c>
      <c r="N3210" s="13">
        <v>35682.6927</v>
      </c>
      <c r="P3210" s="156">
        <v>1.5845904E9</v>
      </c>
      <c r="Q3210" s="156">
        <v>139177.2128</v>
      </c>
      <c r="V3210" s="156">
        <v>1.5683292E9</v>
      </c>
      <c r="W3210" s="156">
        <v>87396.1877</v>
      </c>
      <c r="Y3210" s="156">
        <v>1.5626952E9</v>
      </c>
      <c r="Z3210" s="156">
        <v>91047.946</v>
      </c>
      <c r="AG3210" s="153">
        <f>IFERROR(__xludf.DUMMYFUNCTION("TO_DATE(INT((AH3210/(60*60*24))+""1/1/1970""))"),43974.0)</f>
        <v>43974</v>
      </c>
      <c r="AH3210" s="156">
        <v>1.590270992E9</v>
      </c>
      <c r="AI3210" s="156">
        <v>134142.3074</v>
      </c>
    </row>
    <row r="3211">
      <c r="A3211" s="152"/>
      <c r="B3211" s="152"/>
      <c r="M3211" s="13">
        <v>1.602684E9</v>
      </c>
      <c r="N3211" s="13">
        <v>35691.4328</v>
      </c>
      <c r="P3211" s="152">
        <v>1.58463E9</v>
      </c>
      <c r="Q3211" s="152">
        <v>139177.2128</v>
      </c>
      <c r="V3211" s="152">
        <v>1.5683364E9</v>
      </c>
      <c r="W3211" s="152">
        <v>87389.8307</v>
      </c>
      <c r="Y3211" s="152">
        <v>1.5627132E9</v>
      </c>
      <c r="Z3211" s="152">
        <v>91047.946</v>
      </c>
      <c r="AG3211" s="153">
        <f>IFERROR(__xludf.DUMMYFUNCTION("TO_DATE(INT((AH3211/(60*60*24))+""1/1/1970""))"),43974.0)</f>
        <v>43974</v>
      </c>
      <c r="AH3211" s="152">
        <v>1.59027823E9</v>
      </c>
      <c r="AI3211" s="152">
        <v>134142.3074</v>
      </c>
    </row>
    <row r="3212">
      <c r="A3212" s="152"/>
      <c r="B3212" s="152"/>
      <c r="M3212" s="13">
        <v>1.6027056E9</v>
      </c>
      <c r="N3212" s="13">
        <v>35691.4328</v>
      </c>
      <c r="P3212" s="156">
        <v>1.584648E9</v>
      </c>
      <c r="Q3212" s="156">
        <v>139177.2128</v>
      </c>
      <c r="V3212" s="156">
        <v>1.568376E9</v>
      </c>
      <c r="W3212" s="156">
        <v>87379.2189</v>
      </c>
      <c r="Y3212" s="156">
        <v>1.5627348E9</v>
      </c>
      <c r="Z3212" s="156">
        <v>90960.914</v>
      </c>
      <c r="AG3212" s="153">
        <f>IFERROR(__xludf.DUMMYFUNCTION("TO_DATE(INT((AH3212/(60*60*24))+""1/1/1970""))"),43975.0)</f>
        <v>43975</v>
      </c>
      <c r="AH3212" s="156">
        <v>1.590288756E9</v>
      </c>
      <c r="AI3212" s="156">
        <v>134142.3074</v>
      </c>
    </row>
    <row r="3213">
      <c r="A3213" s="152"/>
      <c r="B3213" s="152"/>
      <c r="M3213" s="13">
        <v>1.6027704E9</v>
      </c>
      <c r="N3213" s="13">
        <v>35738.8735</v>
      </c>
      <c r="P3213" s="152">
        <v>1.5846768E9</v>
      </c>
      <c r="Q3213" s="152">
        <v>139485.1516</v>
      </c>
      <c r="V3213" s="152">
        <v>1.5684084E9</v>
      </c>
      <c r="W3213" s="152">
        <v>87407.4584</v>
      </c>
      <c r="Y3213" s="152">
        <v>1.5627744E9</v>
      </c>
      <c r="Z3213" s="152">
        <v>90960.914</v>
      </c>
      <c r="AG3213" s="153">
        <f>IFERROR(__xludf.DUMMYFUNCTION("TO_DATE(INT((AH3213/(60*60*24))+""1/1/1970""))"),43975.0)</f>
        <v>43975</v>
      </c>
      <c r="AH3213" s="152">
        <v>1.590304569E9</v>
      </c>
      <c r="AI3213" s="152">
        <v>134142.3074</v>
      </c>
    </row>
    <row r="3214">
      <c r="A3214" s="152"/>
      <c r="B3214" s="152"/>
      <c r="M3214" s="13">
        <v>1.602792E9</v>
      </c>
      <c r="N3214" s="13">
        <v>35738.8735</v>
      </c>
      <c r="P3214" s="156">
        <v>1.5847164E9</v>
      </c>
      <c r="Q3214" s="156">
        <v>139485.1516</v>
      </c>
      <c r="V3214" s="156">
        <v>1.5685848E9</v>
      </c>
      <c r="W3214" s="156">
        <v>87401.535</v>
      </c>
      <c r="Y3214" s="156">
        <v>1.5627996E9</v>
      </c>
      <c r="Z3214" s="156">
        <v>90960.914</v>
      </c>
      <c r="AG3214" s="153">
        <f>IFERROR(__xludf.DUMMYFUNCTION("TO_DATE(INT((AH3214/(60*60*24))+""1/1/1970""))"),43975.0)</f>
        <v>43975</v>
      </c>
      <c r="AH3214" s="156">
        <v>1.590320523E9</v>
      </c>
      <c r="AI3214" s="156">
        <v>134142.3074</v>
      </c>
    </row>
    <row r="3215">
      <c r="A3215" s="152"/>
      <c r="B3215" s="152"/>
      <c r="M3215" s="13">
        <v>1.6028568E9</v>
      </c>
      <c r="N3215" s="13">
        <v>35724.5832</v>
      </c>
      <c r="P3215" s="152">
        <v>1.5847344E9</v>
      </c>
      <c r="Q3215" s="152">
        <v>139485.1516</v>
      </c>
      <c r="V3215" s="152">
        <v>1.5685884E9</v>
      </c>
      <c r="W3215" s="152">
        <v>87393.3944</v>
      </c>
      <c r="Y3215" s="152">
        <v>1.562814E9</v>
      </c>
      <c r="Z3215" s="152">
        <v>91397.2884</v>
      </c>
      <c r="AG3215" s="153">
        <f>IFERROR(__xludf.DUMMYFUNCTION("TO_DATE(INT((AH3215/(60*60*24))+""1/1/1970""))"),43975.0)</f>
        <v>43975</v>
      </c>
      <c r="AH3215" s="152">
        <v>1.590336318E9</v>
      </c>
      <c r="AI3215" s="152">
        <v>134142.3074</v>
      </c>
    </row>
    <row r="3216">
      <c r="A3216" s="152"/>
      <c r="B3216" s="152"/>
      <c r="M3216" s="13">
        <v>1.6028784E9</v>
      </c>
      <c r="N3216" s="13">
        <v>35724.5832</v>
      </c>
      <c r="P3216" s="156">
        <v>1.5847632E9</v>
      </c>
      <c r="Q3216" s="156">
        <v>133389.672</v>
      </c>
      <c r="V3216" s="156">
        <v>1.5686244E9</v>
      </c>
      <c r="W3216" s="156">
        <v>87414.7862</v>
      </c>
      <c r="Y3216" s="156">
        <v>1.5628536E9</v>
      </c>
      <c r="Z3216" s="156">
        <v>91397.2884</v>
      </c>
      <c r="AG3216" s="153">
        <f>IFERROR(__xludf.DUMMYFUNCTION("TO_DATE(INT((AH3216/(60*60*24))+""1/1/1970""))"),43975.0)</f>
        <v>43975</v>
      </c>
      <c r="AH3216" s="156">
        <v>1.590352407E9</v>
      </c>
      <c r="AI3216" s="156">
        <v>134142.3074</v>
      </c>
    </row>
    <row r="3217">
      <c r="A3217" s="152"/>
      <c r="B3217" s="152"/>
      <c r="M3217" s="13">
        <v>1.6028928E9</v>
      </c>
      <c r="N3217" s="13">
        <v>35720.6693</v>
      </c>
      <c r="P3217" s="152">
        <v>1.584936E9</v>
      </c>
      <c r="Q3217" s="152">
        <v>133389.672</v>
      </c>
      <c r="V3217" s="152">
        <v>1.568664E9</v>
      </c>
      <c r="W3217" s="152">
        <v>87417.5994</v>
      </c>
      <c r="Y3217" s="152">
        <v>1.562886E9</v>
      </c>
      <c r="Z3217" s="152">
        <v>91397.2884</v>
      </c>
      <c r="AG3217" s="153">
        <f>IFERROR(__xludf.DUMMYFUNCTION("TO_DATE(INT((AH3217/(60*60*24))+""1/1/1970""))"),43975.0)</f>
        <v>43975</v>
      </c>
      <c r="AH3217" s="152">
        <v>1.590363199E9</v>
      </c>
      <c r="AI3217" s="152">
        <v>134142.3074</v>
      </c>
    </row>
    <row r="3218">
      <c r="A3218" s="152"/>
      <c r="B3218" s="152"/>
      <c r="M3218" s="13">
        <v>1.6029792E9</v>
      </c>
      <c r="N3218" s="13">
        <v>35720.6693</v>
      </c>
      <c r="P3218" s="156">
        <v>1.5849756E9</v>
      </c>
      <c r="Q3218" s="156">
        <v>133389.672</v>
      </c>
      <c r="V3218" s="156">
        <v>1.5686748E9</v>
      </c>
      <c r="W3218" s="156">
        <v>87413.371</v>
      </c>
      <c r="Y3218" s="156">
        <v>1.5628932E9</v>
      </c>
      <c r="Z3218" s="156">
        <v>91327.258</v>
      </c>
      <c r="AG3218" s="153">
        <f>IFERROR(__xludf.DUMMYFUNCTION("TO_DATE(INT((AH3218/(60*60*24))+""1/1/1970""))"),43976.0)</f>
        <v>43976</v>
      </c>
      <c r="AH3218" s="156">
        <v>1.59036846E9</v>
      </c>
      <c r="AI3218" s="156">
        <v>134142.3074</v>
      </c>
    </row>
    <row r="3219">
      <c r="A3219" s="152"/>
      <c r="B3219" s="152"/>
      <c r="M3219" s="13">
        <v>1.6030656E9</v>
      </c>
      <c r="N3219" s="13">
        <v>35692.7341</v>
      </c>
      <c r="P3219" s="152">
        <v>1.5849936E9</v>
      </c>
      <c r="Q3219" s="152">
        <v>133389.672</v>
      </c>
      <c r="V3219" s="152">
        <v>1.5687036E9</v>
      </c>
      <c r="W3219" s="152">
        <v>87415.4905</v>
      </c>
      <c r="Y3219" s="152">
        <v>1.5629328E9</v>
      </c>
      <c r="Z3219" s="152">
        <v>91327.258</v>
      </c>
      <c r="AG3219" s="153">
        <f>IFERROR(__xludf.DUMMYFUNCTION("TO_DATE(INT((AH3219/(60*60*24))+""1/1/1970""))"),43976.0)</f>
        <v>43976</v>
      </c>
      <c r="AH3219" s="152">
        <v>1.590384402E9</v>
      </c>
      <c r="AI3219" s="152">
        <v>134142.3074</v>
      </c>
    </row>
    <row r="3220">
      <c r="A3220" s="152"/>
      <c r="B3220" s="152"/>
      <c r="M3220" s="13">
        <v>1.603116E9</v>
      </c>
      <c r="N3220" s="13">
        <v>35692.7341</v>
      </c>
      <c r="P3220" s="156">
        <v>1.5850224E9</v>
      </c>
      <c r="Q3220" s="156">
        <v>129653.2312</v>
      </c>
      <c r="V3220" s="156">
        <v>1.5687432E9</v>
      </c>
      <c r="W3220" s="156">
        <v>87416.9844</v>
      </c>
      <c r="Y3220" s="156">
        <v>1.5629652E9</v>
      </c>
      <c r="Z3220" s="156">
        <v>91327.258</v>
      </c>
      <c r="AG3220" s="153">
        <f>IFERROR(__xludf.DUMMYFUNCTION("TO_DATE(INT((AH3220/(60*60*24))+""1/1/1970""))"),43976.0)</f>
        <v>43976</v>
      </c>
      <c r="AH3220" s="156">
        <v>1.59040027E9</v>
      </c>
      <c r="AI3220" s="156">
        <v>134142.3074</v>
      </c>
    </row>
    <row r="3221">
      <c r="A3221" s="152"/>
      <c r="B3221" s="152"/>
      <c r="M3221" s="13">
        <v>1.6031376E9</v>
      </c>
      <c r="N3221" s="13">
        <v>35692.7341</v>
      </c>
      <c r="P3221" s="152">
        <v>1.585062E9</v>
      </c>
      <c r="Q3221" s="152">
        <v>129653.2312</v>
      </c>
      <c r="V3221" s="152">
        <v>1.5687612E9</v>
      </c>
      <c r="W3221" s="152">
        <v>87415.2909</v>
      </c>
      <c r="Y3221" s="152">
        <v>1.562976E9</v>
      </c>
      <c r="Z3221" s="152">
        <v>91496.0596</v>
      </c>
      <c r="AG3221" s="153">
        <f>IFERROR(__xludf.DUMMYFUNCTION("TO_DATE(INT((AH3221/(60*60*24))+""1/1/1970""))"),43976.0)</f>
        <v>43976</v>
      </c>
      <c r="AH3221" s="152">
        <v>1.590416062E9</v>
      </c>
      <c r="AI3221" s="152">
        <v>134142.3074</v>
      </c>
    </row>
    <row r="3222">
      <c r="A3222" s="152"/>
      <c r="B3222" s="152"/>
      <c r="M3222" s="13">
        <v>1.6032024E9</v>
      </c>
      <c r="N3222" s="13">
        <v>35648.4261</v>
      </c>
      <c r="P3222" s="156">
        <v>1.58508E9</v>
      </c>
      <c r="Q3222" s="156">
        <v>129653.2312</v>
      </c>
      <c r="V3222" s="156">
        <v>1.5687828E9</v>
      </c>
      <c r="W3222" s="156">
        <v>87417.5348</v>
      </c>
      <c r="Y3222" s="156">
        <v>1.5631416E9</v>
      </c>
      <c r="Z3222" s="156">
        <v>91496.0596</v>
      </c>
      <c r="AG3222" s="153">
        <f>IFERROR(__xludf.DUMMYFUNCTION("TO_DATE(INT((AH3222/(60*60*24))+""1/1/1970""))"),43976.0)</f>
        <v>43976</v>
      </c>
      <c r="AH3222" s="156">
        <v>1.590432045E9</v>
      </c>
      <c r="AI3222" s="156">
        <v>134142.3074</v>
      </c>
    </row>
    <row r="3223">
      <c r="A3223" s="152"/>
      <c r="B3223" s="152"/>
      <c r="M3223" s="13">
        <v>1.603224E9</v>
      </c>
      <c r="N3223" s="13">
        <v>35648.4261</v>
      </c>
      <c r="P3223" s="152">
        <v>1.5851088E9</v>
      </c>
      <c r="Q3223" s="152">
        <v>141715.1586</v>
      </c>
      <c r="V3223" s="152">
        <v>1.5688224E9</v>
      </c>
      <c r="W3223" s="152">
        <v>87429.3826</v>
      </c>
      <c r="Y3223" s="152">
        <v>1.5631452E9</v>
      </c>
      <c r="Z3223" s="152">
        <v>91496.0596</v>
      </c>
      <c r="AG3223" s="153">
        <f>IFERROR(__xludf.DUMMYFUNCTION("TO_DATE(INT((AH3223/(60*60*24))+""1/1/1970""))"),43976.0)</f>
        <v>43976</v>
      </c>
      <c r="AH3223" s="152">
        <v>1.59044938E9</v>
      </c>
      <c r="AI3223" s="152">
        <v>134142.3074</v>
      </c>
    </row>
    <row r="3224">
      <c r="A3224" s="152"/>
      <c r="B3224" s="152"/>
      <c r="M3224" s="13">
        <v>1.6032888E9</v>
      </c>
      <c r="N3224" s="13">
        <v>35627.3429</v>
      </c>
      <c r="P3224" s="156">
        <v>1.5851484E9</v>
      </c>
      <c r="Q3224" s="156">
        <v>141715.1586</v>
      </c>
      <c r="V3224" s="156">
        <v>1.5688476E9</v>
      </c>
      <c r="W3224" s="156">
        <v>87431.6169</v>
      </c>
      <c r="Y3224" s="156">
        <v>1.5631812E9</v>
      </c>
      <c r="Z3224" s="156">
        <v>91501.322</v>
      </c>
      <c r="AG3224" s="153">
        <f>IFERROR(__xludf.DUMMYFUNCTION("TO_DATE(INT((AH3224/(60*60*24))+""1/1/1970""))"),43976.0)</f>
        <v>43976</v>
      </c>
      <c r="AH3224" s="156">
        <v>1.590450791E9</v>
      </c>
      <c r="AI3224" s="156">
        <v>134142.3074</v>
      </c>
    </row>
    <row r="3225">
      <c r="A3225" s="152"/>
      <c r="B3225" s="152"/>
      <c r="M3225" s="13">
        <v>1.6033104E9</v>
      </c>
      <c r="N3225" s="13">
        <v>35627.3429</v>
      </c>
      <c r="P3225" s="152">
        <v>1.5851664E9</v>
      </c>
      <c r="Q3225" s="152">
        <v>141715.1586</v>
      </c>
      <c r="V3225" s="152">
        <v>1.568862E9</v>
      </c>
      <c r="W3225" s="152">
        <v>87443.4216</v>
      </c>
      <c r="Y3225" s="152">
        <v>1.5632208E9</v>
      </c>
      <c r="Z3225" s="152">
        <v>91501.322</v>
      </c>
      <c r="AG3225" s="153">
        <f>IFERROR(__xludf.DUMMYFUNCTION("TO_DATE(INT((AH3225/(60*60*24))+""1/1/1970""))"),43977.0)</f>
        <v>43977</v>
      </c>
      <c r="AH3225" s="152">
        <v>1.590467792E9</v>
      </c>
      <c r="AI3225" s="152">
        <v>134142.3074</v>
      </c>
    </row>
    <row r="3226">
      <c r="A3226" s="152"/>
      <c r="B3226" s="152"/>
      <c r="M3226" s="13">
        <v>1.6033752E9</v>
      </c>
      <c r="N3226" s="13">
        <v>35713.537</v>
      </c>
      <c r="P3226" s="156">
        <v>1.5851952E9</v>
      </c>
      <c r="Q3226" s="156">
        <v>143623.473</v>
      </c>
      <c r="V3226" s="156">
        <v>1.5689016E9</v>
      </c>
      <c r="W3226" s="156">
        <v>87420.0214</v>
      </c>
      <c r="Y3226" s="156">
        <v>1.5632316E9</v>
      </c>
      <c r="Z3226" s="156">
        <v>91501.322</v>
      </c>
      <c r="AG3226" s="153">
        <f>IFERROR(__xludf.DUMMYFUNCTION("TO_DATE(INT((AH3226/(60*60*24))+""1/1/1970""))"),43977.0)</f>
        <v>43977</v>
      </c>
      <c r="AH3226" s="156">
        <v>1.5904836E9</v>
      </c>
      <c r="AI3226" s="156">
        <v>134142.3074</v>
      </c>
    </row>
    <row r="3227">
      <c r="A3227" s="152"/>
      <c r="B3227" s="152"/>
      <c r="M3227" s="13">
        <v>1.6033968E9</v>
      </c>
      <c r="N3227" s="13">
        <v>35713.537</v>
      </c>
      <c r="P3227" s="152">
        <v>1.5852348E9</v>
      </c>
      <c r="Q3227" s="152">
        <v>143623.473</v>
      </c>
      <c r="V3227" s="152">
        <v>1.568934E9</v>
      </c>
      <c r="W3227" s="152">
        <v>87419.9258</v>
      </c>
      <c r="Y3227" s="152">
        <v>1.5632604E9</v>
      </c>
      <c r="Z3227" s="152">
        <v>91409.8372</v>
      </c>
      <c r="AG3227" s="153">
        <f>IFERROR(__xludf.DUMMYFUNCTION("TO_DATE(INT((AH3227/(60*60*24))+""1/1/1970""))"),43977.0)</f>
        <v>43977</v>
      </c>
      <c r="AH3227" s="152">
        <v>1.590499394E9</v>
      </c>
      <c r="AI3227" s="152">
        <v>134142.3074</v>
      </c>
    </row>
    <row r="3228">
      <c r="A3228" s="152"/>
      <c r="B3228" s="152"/>
      <c r="M3228" s="13">
        <v>1.6034616E9</v>
      </c>
      <c r="N3228" s="13">
        <v>35816.4565</v>
      </c>
      <c r="P3228" s="156">
        <v>1.5852528E9</v>
      </c>
      <c r="Q3228" s="156">
        <v>143623.473</v>
      </c>
      <c r="V3228" s="156">
        <v>1.5689412E9</v>
      </c>
      <c r="W3228" s="156">
        <v>87419.8097</v>
      </c>
      <c r="Y3228" s="156">
        <v>1.5633E9</v>
      </c>
      <c r="Z3228" s="156">
        <v>91409.8372</v>
      </c>
      <c r="AG3228" s="153">
        <f>IFERROR(__xludf.DUMMYFUNCTION("TO_DATE(INT((AH3228/(60*60*24))+""1/1/1970""))"),43977.0)</f>
        <v>43977</v>
      </c>
      <c r="AH3228" s="156">
        <v>1.59051522E9</v>
      </c>
      <c r="AI3228" s="156">
        <v>134076.9674</v>
      </c>
    </row>
    <row r="3229">
      <c r="A3229" s="152"/>
      <c r="B3229" s="152"/>
      <c r="M3229" s="13">
        <v>1.6034832E9</v>
      </c>
      <c r="N3229" s="13">
        <v>35816.4565</v>
      </c>
      <c r="P3229" s="152">
        <v>1.5852816E9</v>
      </c>
      <c r="Q3229" s="152">
        <v>152141.0418</v>
      </c>
      <c r="V3229" s="152">
        <v>1.5689808E9</v>
      </c>
      <c r="W3229" s="152">
        <v>87417.41</v>
      </c>
      <c r="Y3229" s="152">
        <v>1.563318E9</v>
      </c>
      <c r="Z3229" s="152">
        <v>91409.8372</v>
      </c>
      <c r="AG3229" s="153">
        <f>IFERROR(__xludf.DUMMYFUNCTION("TO_DATE(INT((AH3229/(60*60*24))+""1/1/1970""))"),43977.0)</f>
        <v>43977</v>
      </c>
      <c r="AH3229" s="152">
        <v>1.590531404E9</v>
      </c>
      <c r="AI3229" s="152">
        <v>133871.9474</v>
      </c>
    </row>
    <row r="3230">
      <c r="A3230" s="152"/>
      <c r="B3230" s="152"/>
      <c r="M3230" s="13">
        <v>1.6034976E9</v>
      </c>
      <c r="N3230" s="13">
        <v>35872.2667</v>
      </c>
      <c r="P3230" s="156">
        <v>1.5853212E9</v>
      </c>
      <c r="Q3230" s="156">
        <v>152141.0418</v>
      </c>
      <c r="V3230" s="156">
        <v>1.5690132E9</v>
      </c>
      <c r="W3230" s="156">
        <v>87428.4368</v>
      </c>
      <c r="Y3230" s="156">
        <v>1.5633396E9</v>
      </c>
      <c r="Z3230" s="156">
        <v>91019.2052</v>
      </c>
      <c r="AG3230" s="153">
        <f>IFERROR(__xludf.DUMMYFUNCTION("TO_DATE(INT((AH3230/(60*60*24))+""1/1/1970""))"),43977.0)</f>
        <v>43977</v>
      </c>
      <c r="AH3230" s="156">
        <v>1.59053736E9</v>
      </c>
      <c r="AI3230" s="156">
        <v>133871.9474</v>
      </c>
    </row>
    <row r="3231">
      <c r="A3231" s="152"/>
      <c r="B3231" s="152"/>
      <c r="M3231" s="13">
        <v>1.603584E9</v>
      </c>
      <c r="N3231" s="13">
        <v>35872.2667</v>
      </c>
      <c r="P3231" s="152">
        <v>1.5853392E9</v>
      </c>
      <c r="Q3231" s="152">
        <v>152141.0418</v>
      </c>
      <c r="V3231" s="152">
        <v>1.5691896E9</v>
      </c>
      <c r="W3231" s="152">
        <v>87424.4852</v>
      </c>
      <c r="Y3231" s="152">
        <v>1.5633792E9</v>
      </c>
      <c r="Z3231" s="152">
        <v>91019.2052</v>
      </c>
      <c r="AG3231" s="153">
        <f>IFERROR(__xludf.DUMMYFUNCTION("TO_DATE(INT((AH3231/(60*60*24))+""1/1/1970""))"),43978.0)</f>
        <v>43978</v>
      </c>
      <c r="AH3231" s="152">
        <v>1.590548357E9</v>
      </c>
      <c r="AI3231" s="152">
        <v>133871.9474</v>
      </c>
    </row>
    <row r="3232">
      <c r="A3232" s="152"/>
      <c r="B3232" s="152"/>
      <c r="M3232" s="13">
        <v>1.6036704E9</v>
      </c>
      <c r="N3232" s="13">
        <v>35883.3667</v>
      </c>
      <c r="P3232" s="156">
        <v>1.585368E9</v>
      </c>
      <c r="Q3232" s="156">
        <v>147520.4112</v>
      </c>
      <c r="V3232" s="156">
        <v>1.5691932E9</v>
      </c>
      <c r="W3232" s="156">
        <v>87427.3124</v>
      </c>
      <c r="Y3232" s="156">
        <v>1.5634044E9</v>
      </c>
      <c r="Z3232" s="156">
        <v>91019.2052</v>
      </c>
      <c r="AG3232" s="153">
        <f>IFERROR(__xludf.DUMMYFUNCTION("TO_DATE(INT((AH3232/(60*60*24))+""1/1/1970""))"),43978.0)</f>
        <v>43978</v>
      </c>
      <c r="AH3232" s="156">
        <v>1.59056454E9</v>
      </c>
      <c r="AI3232" s="156">
        <v>133871.9474</v>
      </c>
    </row>
    <row r="3233">
      <c r="A3233" s="152"/>
      <c r="B3233" s="152"/>
      <c r="M3233" s="13">
        <v>1.6037208E9</v>
      </c>
      <c r="N3233" s="13">
        <v>35883.3667</v>
      </c>
      <c r="P3233" s="152">
        <v>1.5855768E9</v>
      </c>
      <c r="Q3233" s="152">
        <v>147520.4112</v>
      </c>
      <c r="V3233" s="152">
        <v>1.5692292E9</v>
      </c>
      <c r="W3233" s="152">
        <v>87434.2053</v>
      </c>
      <c r="Y3233" s="152">
        <v>1.5634188E9</v>
      </c>
      <c r="Z3233" s="152">
        <v>91145.098</v>
      </c>
      <c r="AG3233" s="153">
        <f>IFERROR(__xludf.DUMMYFUNCTION("TO_DATE(INT((AH3233/(60*60*24))+""1/1/1970""))"),43978.0)</f>
        <v>43978</v>
      </c>
      <c r="AH3233" s="152">
        <v>1.590580354E9</v>
      </c>
      <c r="AI3233" s="152">
        <v>133871.9474</v>
      </c>
    </row>
    <row r="3234">
      <c r="A3234" s="152"/>
      <c r="B3234" s="152"/>
      <c r="M3234" s="13">
        <v>1.6037424E9</v>
      </c>
      <c r="N3234" s="13">
        <v>35883.3667</v>
      </c>
      <c r="P3234" s="156">
        <v>1.5855984E9</v>
      </c>
      <c r="Q3234" s="156">
        <v>147520.4112</v>
      </c>
      <c r="V3234" s="156">
        <v>1.5692688E9</v>
      </c>
      <c r="W3234" s="156">
        <v>87427.7933</v>
      </c>
      <c r="Y3234" s="156">
        <v>1.5634584E9</v>
      </c>
      <c r="Z3234" s="156">
        <v>91145.098</v>
      </c>
      <c r="AG3234" s="153">
        <f>IFERROR(__xludf.DUMMYFUNCTION("TO_DATE(INT((AH3234/(60*60*24))+""1/1/1970""))"),43978.0)</f>
        <v>43978</v>
      </c>
      <c r="AH3234" s="156">
        <v>1.590596151E9</v>
      </c>
      <c r="AI3234" s="156">
        <v>133072.4674</v>
      </c>
    </row>
    <row r="3235">
      <c r="A3235" s="152"/>
      <c r="B3235" s="152"/>
      <c r="M3235" s="13">
        <v>1.6038072E9</v>
      </c>
      <c r="N3235" s="13">
        <v>35976.293</v>
      </c>
      <c r="P3235" s="152">
        <v>1.5856272E9</v>
      </c>
      <c r="Q3235" s="152">
        <v>152257.932</v>
      </c>
      <c r="V3235" s="152">
        <v>1.5692796E9</v>
      </c>
      <c r="W3235" s="152">
        <v>87422.0575</v>
      </c>
      <c r="Y3235" s="152">
        <v>1.5634908E9</v>
      </c>
      <c r="Z3235" s="152">
        <v>91145.098</v>
      </c>
      <c r="AG3235" s="153">
        <f>IFERROR(__xludf.DUMMYFUNCTION("TO_DATE(INT((AH3235/(60*60*24))+""1/1/1970""))"),43978.0)</f>
        <v>43978</v>
      </c>
      <c r="AH3235" s="152">
        <v>1.590611963E9</v>
      </c>
      <c r="AI3235" s="152">
        <v>133072.4674</v>
      </c>
    </row>
    <row r="3236">
      <c r="A3236" s="152"/>
      <c r="B3236" s="152"/>
      <c r="M3236" s="13">
        <v>1.6038288E9</v>
      </c>
      <c r="N3236" s="13">
        <v>35976.293</v>
      </c>
      <c r="P3236" s="156">
        <v>1.5856668E9</v>
      </c>
      <c r="Q3236" s="156">
        <v>152257.932</v>
      </c>
      <c r="V3236" s="156">
        <v>1.5693084E9</v>
      </c>
      <c r="W3236" s="156">
        <v>87425.4083</v>
      </c>
      <c r="Y3236" s="156">
        <v>1.563498E9</v>
      </c>
      <c r="Z3236" s="156">
        <v>91419.9572</v>
      </c>
      <c r="AG3236" s="153">
        <f>IFERROR(__xludf.DUMMYFUNCTION("TO_DATE(INT((AH3236/(60*60*24))+""1/1/1970""))"),43978.0)</f>
        <v>43978</v>
      </c>
      <c r="AH3236" s="156">
        <v>1.590623994E9</v>
      </c>
      <c r="AI3236" s="156">
        <v>133072.4674</v>
      </c>
    </row>
    <row r="3237">
      <c r="A3237" s="152"/>
      <c r="B3237" s="152"/>
      <c r="M3237" s="13">
        <v>1.6038936E9</v>
      </c>
      <c r="N3237" s="13">
        <v>36128.5644</v>
      </c>
      <c r="P3237" s="152">
        <v>1.5856848E9</v>
      </c>
      <c r="Q3237" s="152">
        <v>152257.932</v>
      </c>
      <c r="V3237" s="152">
        <v>1.569348E9</v>
      </c>
      <c r="W3237" s="152">
        <v>87416.052</v>
      </c>
      <c r="Y3237" s="152">
        <v>1.5635376E9</v>
      </c>
      <c r="Z3237" s="152">
        <v>91419.9572</v>
      </c>
      <c r="AG3237" s="153">
        <f>IFERROR(__xludf.DUMMYFUNCTION("TO_DATE(INT((AH3237/(60*60*24))+""1/1/1970""))"),43979.0)</f>
        <v>43979</v>
      </c>
      <c r="AH3237" s="152">
        <v>1.590627919E9</v>
      </c>
      <c r="AI3237" s="152">
        <v>133072.4674</v>
      </c>
    </row>
    <row r="3238">
      <c r="A3238" s="152"/>
      <c r="B3238" s="152"/>
      <c r="M3238" s="13">
        <v>1.6039152E9</v>
      </c>
      <c r="N3238" s="13">
        <v>36128.5644</v>
      </c>
      <c r="P3238" s="156">
        <v>1.5857136E9</v>
      </c>
      <c r="Q3238" s="156">
        <v>149991.0654</v>
      </c>
      <c r="V3238" s="156">
        <v>1.569366E9</v>
      </c>
      <c r="W3238" s="156">
        <v>87414.7031</v>
      </c>
      <c r="Y3238" s="156">
        <v>1.56357E9</v>
      </c>
      <c r="Z3238" s="156">
        <v>91419.9572</v>
      </c>
      <c r="AG3238" s="153">
        <f>IFERROR(__xludf.DUMMYFUNCTION("TO_DATE(INT((AH3238/(60*60*24))+""1/1/1970""))"),43979.0)</f>
        <v>43979</v>
      </c>
      <c r="AH3238" s="156">
        <v>1.59064375E9</v>
      </c>
      <c r="AI3238" s="156">
        <v>133072.4674</v>
      </c>
    </row>
    <row r="3239">
      <c r="A3239" s="152"/>
      <c r="B3239" s="152"/>
      <c r="M3239" s="13">
        <v>1.60398E9</v>
      </c>
      <c r="N3239" s="13">
        <v>36241.6014</v>
      </c>
      <c r="P3239" s="152">
        <v>1.5857532E9</v>
      </c>
      <c r="Q3239" s="152">
        <v>149982.7904</v>
      </c>
      <c r="V3239" s="152">
        <v>1.5693876E9</v>
      </c>
      <c r="W3239" s="152">
        <v>87416.0629</v>
      </c>
      <c r="Y3239" s="152">
        <v>1.5635808E9</v>
      </c>
      <c r="Z3239" s="152">
        <v>91092.8788</v>
      </c>
      <c r="AG3239" s="153">
        <f>IFERROR(__xludf.DUMMYFUNCTION("TO_DATE(INT((AH3239/(60*60*24))+""1/1/1970""))"),43979.0)</f>
        <v>43979</v>
      </c>
      <c r="AH3239" s="152">
        <v>1.590659691E9</v>
      </c>
      <c r="AI3239" s="152">
        <v>133072.4674</v>
      </c>
    </row>
    <row r="3240">
      <c r="A3240" s="152"/>
      <c r="B3240" s="152"/>
      <c r="M3240" s="13">
        <v>1.6040016E9</v>
      </c>
      <c r="N3240" s="13">
        <v>36241.6014</v>
      </c>
      <c r="P3240" s="156">
        <v>1.5857712E9</v>
      </c>
      <c r="Q3240" s="156">
        <v>149982.7904</v>
      </c>
      <c r="V3240" s="156">
        <v>1.5694272E9</v>
      </c>
      <c r="W3240" s="156">
        <v>87421.9899</v>
      </c>
      <c r="Y3240" s="156">
        <v>1.5637464E9</v>
      </c>
      <c r="Z3240" s="156">
        <v>91092.8788</v>
      </c>
      <c r="AG3240" s="153">
        <f>IFERROR(__xludf.DUMMYFUNCTION("TO_DATE(INT((AH3240/(60*60*24))+""1/1/1970""))"),43979.0)</f>
        <v>43979</v>
      </c>
      <c r="AH3240" s="156">
        <v>1.590675486E9</v>
      </c>
      <c r="AI3240" s="156">
        <v>133072.4674</v>
      </c>
    </row>
    <row r="3241">
      <c r="A3241" s="152"/>
      <c r="B3241" s="152"/>
      <c r="M3241" s="13">
        <v>1.6040664E9</v>
      </c>
      <c r="N3241" s="13">
        <v>36227.2701</v>
      </c>
      <c r="P3241" s="152">
        <v>1.5858E9</v>
      </c>
      <c r="Q3241" s="152">
        <v>150071.1043</v>
      </c>
      <c r="V3241" s="152">
        <v>1.5694524E9</v>
      </c>
      <c r="W3241" s="152">
        <v>87424.1304</v>
      </c>
      <c r="Y3241" s="152">
        <v>1.56375E9</v>
      </c>
      <c r="Z3241" s="152">
        <v>91092.8788</v>
      </c>
      <c r="AG3241" s="153">
        <f>IFERROR(__xludf.DUMMYFUNCTION("TO_DATE(INT((AH3241/(60*60*24))+""1/1/1970""))"),43979.0)</f>
        <v>43979</v>
      </c>
      <c r="AH3241" s="152">
        <v>1.59069132E9</v>
      </c>
      <c r="AI3241" s="152">
        <v>133072.4674</v>
      </c>
    </row>
    <row r="3242">
      <c r="A3242" s="152"/>
      <c r="B3242" s="152"/>
      <c r="M3242" s="13">
        <v>1.604088E9</v>
      </c>
      <c r="N3242" s="13">
        <v>36227.2701</v>
      </c>
      <c r="P3242" s="156">
        <v>1.5858396E9</v>
      </c>
      <c r="Q3242" s="156">
        <v>150071.1043</v>
      </c>
      <c r="V3242" s="156">
        <v>1.5694668E9</v>
      </c>
      <c r="W3242" s="156">
        <v>87423.5195</v>
      </c>
      <c r="Y3242" s="156">
        <v>1.563786E9</v>
      </c>
      <c r="Z3242" s="156">
        <v>91067.7812</v>
      </c>
      <c r="AG3242" s="153">
        <f>IFERROR(__xludf.DUMMYFUNCTION("TO_DATE(INT((AH3242/(60*60*24))+""1/1/1970""))"),43979.0)</f>
        <v>43979</v>
      </c>
      <c r="AH3242" s="156">
        <v>1.590707152E9</v>
      </c>
      <c r="AI3242" s="156">
        <v>133072.4674</v>
      </c>
    </row>
    <row r="3243">
      <c r="A3243" s="152"/>
      <c r="B3243" s="152"/>
      <c r="M3243" s="13">
        <v>1.6041024E9</v>
      </c>
      <c r="N3243" s="13">
        <v>36255.6362</v>
      </c>
      <c r="P3243" s="152">
        <v>1.5858576E9</v>
      </c>
      <c r="Q3243" s="152">
        <v>150071.1043</v>
      </c>
      <c r="V3243" s="152">
        <v>1.5695064E9</v>
      </c>
      <c r="W3243" s="152">
        <v>87429.558</v>
      </c>
      <c r="Y3243" s="152">
        <v>1.5638256E9</v>
      </c>
      <c r="Z3243" s="152">
        <v>91067.7812</v>
      </c>
      <c r="AG3243" s="153">
        <f>IFERROR(__xludf.DUMMYFUNCTION("TO_DATE(INT((AH3243/(60*60*24))+""1/1/1970""))"),43979.0)</f>
        <v>43979</v>
      </c>
      <c r="AH3243" s="152">
        <v>1.590710237E9</v>
      </c>
      <c r="AI3243" s="152">
        <v>133072.4674</v>
      </c>
    </row>
    <row r="3244">
      <c r="A3244" s="152"/>
      <c r="B3244" s="152"/>
      <c r="M3244" s="13">
        <v>1.6041888E9</v>
      </c>
      <c r="N3244" s="13">
        <v>36255.6362</v>
      </c>
      <c r="P3244" s="156">
        <v>1.5858864E9</v>
      </c>
      <c r="Q3244" s="156">
        <v>150378.9099</v>
      </c>
      <c r="V3244" s="156">
        <v>1.5695388E9</v>
      </c>
      <c r="W3244" s="156">
        <v>87433.6592</v>
      </c>
      <c r="Y3244" s="156">
        <v>1.5638364E9</v>
      </c>
      <c r="Z3244" s="156">
        <v>91067.7812</v>
      </c>
      <c r="AG3244" s="153">
        <f>IFERROR(__xludf.DUMMYFUNCTION("TO_DATE(INT((AH3244/(60*60*24))+""1/1/1970""))"),43980.0)</f>
        <v>43980</v>
      </c>
      <c r="AH3244" s="156">
        <v>1.590722987E9</v>
      </c>
      <c r="AI3244" s="156">
        <v>133072.4674</v>
      </c>
    </row>
    <row r="3245">
      <c r="A3245" s="152"/>
      <c r="B3245" s="152"/>
      <c r="M3245" s="13">
        <v>1.6042752E9</v>
      </c>
      <c r="N3245" s="13">
        <v>36253.5025</v>
      </c>
      <c r="P3245" s="152">
        <v>1.585926E9</v>
      </c>
      <c r="Q3245" s="152">
        <v>150378.9099</v>
      </c>
      <c r="V3245" s="152">
        <v>1.569546E9</v>
      </c>
      <c r="W3245" s="152">
        <v>87434.0221</v>
      </c>
      <c r="Y3245" s="152">
        <v>1.5638652E9</v>
      </c>
      <c r="Z3245" s="152">
        <v>90959.6996</v>
      </c>
      <c r="AG3245" s="153">
        <f>IFERROR(__xludf.DUMMYFUNCTION("TO_DATE(INT((AH3245/(60*60*24))+""1/1/1970""))"),43980.0)</f>
        <v>43980</v>
      </c>
      <c r="AH3245" s="152">
        <v>1.590739259E9</v>
      </c>
      <c r="AI3245" s="152">
        <v>133072.4674</v>
      </c>
    </row>
    <row r="3246">
      <c r="A3246" s="152"/>
      <c r="B3246" s="152"/>
      <c r="M3246" s="13">
        <v>1.6043292E9</v>
      </c>
      <c r="N3246" s="13">
        <v>36281.8469</v>
      </c>
      <c r="P3246" s="156">
        <v>1.585944E9</v>
      </c>
      <c r="Q3246" s="156">
        <v>150378.9099</v>
      </c>
      <c r="V3246" s="156">
        <v>1.5695856E9</v>
      </c>
      <c r="W3246" s="156">
        <v>87384.5714</v>
      </c>
      <c r="Y3246" s="156">
        <v>1.5639048E9</v>
      </c>
      <c r="Z3246" s="156">
        <v>90959.6996</v>
      </c>
      <c r="AG3246" s="153">
        <f>IFERROR(__xludf.DUMMYFUNCTION("TO_DATE(INT((AH3246/(60*60*24))+""1/1/1970""))"),43980.0)</f>
        <v>43980</v>
      </c>
      <c r="AH3246" s="156">
        <v>1.590755072E9</v>
      </c>
      <c r="AI3246" s="156">
        <v>133072.4674</v>
      </c>
    </row>
    <row r="3247">
      <c r="A3247" s="152"/>
      <c r="B3247" s="152"/>
      <c r="M3247" s="13">
        <v>1.6043508E9</v>
      </c>
      <c r="N3247" s="13">
        <v>36281.8469</v>
      </c>
      <c r="P3247" s="152">
        <v>1.5859728E9</v>
      </c>
      <c r="Q3247" s="152">
        <v>150390.1518</v>
      </c>
      <c r="V3247" s="152">
        <v>1.569618E9</v>
      </c>
      <c r="W3247" s="152">
        <v>87161.9758</v>
      </c>
      <c r="Y3247" s="152">
        <v>1.5639228E9</v>
      </c>
      <c r="Z3247" s="152">
        <v>90959.6996</v>
      </c>
      <c r="AG3247" s="153">
        <f>IFERROR(__xludf.DUMMYFUNCTION("TO_DATE(INT((AH3247/(60*60*24))+""1/1/1970""))"),43980.0)</f>
        <v>43980</v>
      </c>
      <c r="AH3247" s="152">
        <v>1.59077088E9</v>
      </c>
      <c r="AI3247" s="152">
        <v>133053.7379</v>
      </c>
    </row>
    <row r="3248">
      <c r="A3248" s="152"/>
      <c r="B3248" s="152"/>
      <c r="M3248" s="13">
        <v>1.6044156E9</v>
      </c>
      <c r="N3248" s="13">
        <v>36323.6348</v>
      </c>
      <c r="P3248" s="156">
        <v>1.5861816E9</v>
      </c>
      <c r="Q3248" s="156">
        <v>150390.1518</v>
      </c>
      <c r="V3248" s="156">
        <v>1.5697944E9</v>
      </c>
      <c r="W3248" s="156">
        <v>87173.452</v>
      </c>
      <c r="Y3248" s="156">
        <v>1.5639444E9</v>
      </c>
      <c r="Z3248" s="156">
        <v>90526.9684</v>
      </c>
      <c r="AG3248" s="153">
        <f>IFERROR(__xludf.DUMMYFUNCTION("TO_DATE(INT((AH3248/(60*60*24))+""1/1/1970""))"),43980.0)</f>
        <v>43980</v>
      </c>
      <c r="AH3248" s="156">
        <v>1.590788437E9</v>
      </c>
      <c r="AI3248" s="156">
        <v>133079.7664</v>
      </c>
    </row>
    <row r="3249">
      <c r="A3249" s="152"/>
      <c r="B3249" s="152"/>
      <c r="M3249" s="13">
        <v>1.6044372E9</v>
      </c>
      <c r="N3249" s="13">
        <v>36323.6348</v>
      </c>
      <c r="P3249" s="152">
        <v>1.5862032E9</v>
      </c>
      <c r="Q3249" s="152">
        <v>150390.1518</v>
      </c>
      <c r="V3249" s="152">
        <v>1.569798E9</v>
      </c>
      <c r="W3249" s="152">
        <v>87122.9899</v>
      </c>
      <c r="Y3249" s="152">
        <v>1.563984E9</v>
      </c>
      <c r="Z3249" s="152">
        <v>90526.9684</v>
      </c>
      <c r="AG3249" s="153">
        <f>IFERROR(__xludf.DUMMYFUNCTION("TO_DATE(INT((AH3249/(60*60*24))+""1/1/1970""))"),43980.0)</f>
        <v>43980</v>
      </c>
      <c r="AH3249" s="152">
        <v>1.590796786E9</v>
      </c>
      <c r="AI3249" s="152">
        <v>133079.7664</v>
      </c>
    </row>
    <row r="3250">
      <c r="A3250" s="152"/>
      <c r="B3250" s="152"/>
      <c r="M3250" s="13">
        <v>1.604502E9</v>
      </c>
      <c r="N3250" s="13">
        <v>36363.4841</v>
      </c>
      <c r="P3250" s="156">
        <v>1.586232E9</v>
      </c>
      <c r="Q3250" s="156">
        <v>150790.8122</v>
      </c>
      <c r="V3250" s="156">
        <v>1.569834E9</v>
      </c>
      <c r="W3250" s="156">
        <v>87362.6681</v>
      </c>
      <c r="Y3250" s="156">
        <v>1.5640092E9</v>
      </c>
      <c r="Z3250" s="156">
        <v>90526.9684</v>
      </c>
      <c r="AG3250" s="153">
        <f>IFERROR(__xludf.DUMMYFUNCTION("TO_DATE(INT((AH3250/(60*60*24))+""1/1/1970""))"),43981.0)</f>
        <v>43981</v>
      </c>
      <c r="AH3250" s="156">
        <v>1.590804268E9</v>
      </c>
      <c r="AI3250" s="156">
        <v>133079.7664</v>
      </c>
    </row>
    <row r="3251">
      <c r="A3251" s="152"/>
      <c r="B3251" s="152"/>
      <c r="M3251" s="13">
        <v>1.6045236E9</v>
      </c>
      <c r="N3251" s="13">
        <v>36363.4841</v>
      </c>
      <c r="P3251" s="152">
        <v>1.5862716E9</v>
      </c>
      <c r="Q3251" s="152">
        <v>150790.8122</v>
      </c>
      <c r="V3251" s="152">
        <v>1.5698736E9</v>
      </c>
      <c r="W3251" s="152">
        <v>87810.803</v>
      </c>
      <c r="Y3251" s="152">
        <v>1.5640236E9</v>
      </c>
      <c r="Z3251" s="152">
        <v>90455.7236</v>
      </c>
      <c r="AG3251" s="153">
        <f>IFERROR(__xludf.DUMMYFUNCTION("TO_DATE(INT((AH3251/(60*60*24))+""1/1/1970""))"),43981.0)</f>
        <v>43981</v>
      </c>
      <c r="AH3251" s="152">
        <v>1.590820267E9</v>
      </c>
      <c r="AI3251" s="152">
        <v>133079.7664</v>
      </c>
    </row>
    <row r="3252">
      <c r="A3252" s="152"/>
      <c r="B3252" s="152"/>
      <c r="M3252" s="13">
        <v>1.6045884E9</v>
      </c>
      <c r="N3252" s="13">
        <v>36382.3979</v>
      </c>
      <c r="P3252" s="156">
        <v>1.5862896E9</v>
      </c>
      <c r="Q3252" s="156">
        <v>150790.8122</v>
      </c>
      <c r="V3252" s="156">
        <v>1.5698844E9</v>
      </c>
      <c r="W3252" s="156">
        <v>87784.8952</v>
      </c>
      <c r="Y3252" s="156">
        <v>1.5640632E9</v>
      </c>
      <c r="Z3252" s="156">
        <v>90455.7236</v>
      </c>
      <c r="AG3252" s="153">
        <f>IFERROR(__xludf.DUMMYFUNCTION("TO_DATE(INT((AH3252/(60*60*24))+""1/1/1970""))"),43981.0)</f>
        <v>43981</v>
      </c>
      <c r="AH3252" s="156">
        <v>1.590836065E9</v>
      </c>
      <c r="AI3252" s="156">
        <v>133079.7664</v>
      </c>
    </row>
    <row r="3253">
      <c r="A3253" s="152"/>
      <c r="B3253" s="152"/>
      <c r="M3253" s="13">
        <v>1.60461E9</v>
      </c>
      <c r="N3253" s="13">
        <v>36382.3979</v>
      </c>
      <c r="P3253" s="152">
        <v>1.5863184E9</v>
      </c>
      <c r="Q3253" s="152">
        <v>150906.9592</v>
      </c>
      <c r="V3253" s="152">
        <v>1.5699132E9</v>
      </c>
      <c r="W3253" s="152">
        <v>87934.8737</v>
      </c>
      <c r="Y3253" s="152">
        <v>1.5640956E9</v>
      </c>
      <c r="Z3253" s="152">
        <v>90455.7236</v>
      </c>
      <c r="AG3253" s="153">
        <f>IFERROR(__xludf.DUMMYFUNCTION("TO_DATE(INT((AH3253/(60*60*24))+""1/1/1970""))"),43981.0)</f>
        <v>43981</v>
      </c>
      <c r="AH3253" s="152">
        <v>1.590851999E9</v>
      </c>
      <c r="AI3253" s="152">
        <v>133079.7664</v>
      </c>
    </row>
    <row r="3254">
      <c r="A3254" s="152"/>
      <c r="B3254" s="152"/>
      <c r="M3254" s="13">
        <v>1.6046748E9</v>
      </c>
      <c r="N3254" s="13">
        <v>36520.3393</v>
      </c>
      <c r="P3254" s="156">
        <v>1.586358E9</v>
      </c>
      <c r="Q3254" s="156">
        <v>150906.9592</v>
      </c>
      <c r="V3254" s="156">
        <v>1.5699528E9</v>
      </c>
      <c r="W3254" s="156">
        <v>87403.5375</v>
      </c>
      <c r="Y3254" s="156">
        <v>1.5641028E9</v>
      </c>
      <c r="Z3254" s="156">
        <v>90477.9876</v>
      </c>
      <c r="AG3254" s="153">
        <f>IFERROR(__xludf.DUMMYFUNCTION("TO_DATE(INT((AH3254/(60*60*24))+""1/1/1970""))"),43981.0)</f>
        <v>43981</v>
      </c>
      <c r="AH3254" s="156">
        <v>1.590867802E9</v>
      </c>
      <c r="AI3254" s="156">
        <v>133079.7664</v>
      </c>
    </row>
    <row r="3255">
      <c r="A3255" s="152"/>
      <c r="B3255" s="152"/>
      <c r="M3255" s="13">
        <v>1.6046964E9</v>
      </c>
      <c r="N3255" s="13">
        <v>36520.3393</v>
      </c>
      <c r="P3255" s="152">
        <v>1.586376E9</v>
      </c>
      <c r="Q3255" s="152">
        <v>150906.9592</v>
      </c>
      <c r="V3255" s="152">
        <v>1.5699708E9</v>
      </c>
      <c r="W3255" s="152">
        <v>87381.2506</v>
      </c>
      <c r="Y3255" s="152">
        <v>1.5641424E9</v>
      </c>
      <c r="Z3255" s="152">
        <v>90477.9876</v>
      </c>
      <c r="AG3255" s="153">
        <f>IFERROR(__xludf.DUMMYFUNCTION("TO_DATE(INT((AH3255/(60*60*24))+""1/1/1970""))"),43981.0)</f>
        <v>43981</v>
      </c>
      <c r="AH3255" s="152">
        <v>1.590883031E9</v>
      </c>
      <c r="AI3255" s="152">
        <v>133079.7664</v>
      </c>
    </row>
    <row r="3256">
      <c r="A3256" s="152"/>
      <c r="B3256" s="152"/>
      <c r="M3256" s="13">
        <v>1.6047072E9</v>
      </c>
      <c r="N3256" s="13">
        <v>36654.5807</v>
      </c>
      <c r="P3256" s="156">
        <v>1.5864048E9</v>
      </c>
      <c r="Q3256" s="156">
        <v>151083.4004</v>
      </c>
      <c r="V3256" s="156">
        <v>1.5699924E9</v>
      </c>
      <c r="W3256" s="156">
        <v>87387.0171</v>
      </c>
      <c r="Y3256" s="156">
        <v>1.5641748E9</v>
      </c>
      <c r="Z3256" s="156">
        <v>90477.9876</v>
      </c>
      <c r="AG3256" s="153">
        <f>IFERROR(__xludf.DUMMYFUNCTION("TO_DATE(INT((AH3256/(60*60*24))+""1/1/1970""))"),43982.0)</f>
        <v>43982</v>
      </c>
      <c r="AH3256" s="156">
        <v>1.59088361E9</v>
      </c>
      <c r="AI3256" s="156">
        <v>133079.7664</v>
      </c>
    </row>
    <row r="3257">
      <c r="A3257" s="152"/>
      <c r="B3257" s="152"/>
      <c r="M3257" s="13">
        <v>1.6047936E9</v>
      </c>
      <c r="N3257" s="13">
        <v>36654.5807</v>
      </c>
      <c r="P3257" s="152">
        <v>1.5864444E9</v>
      </c>
      <c r="Q3257" s="152">
        <v>151083.4004</v>
      </c>
      <c r="V3257" s="152">
        <v>1.570032E9</v>
      </c>
      <c r="W3257" s="152">
        <v>87816.2148</v>
      </c>
      <c r="Y3257" s="152">
        <v>1.5641856E9</v>
      </c>
      <c r="Z3257" s="152">
        <v>90341.57</v>
      </c>
      <c r="AG3257" s="153">
        <f>IFERROR(__xludf.DUMMYFUNCTION("TO_DATE(INT((AH3257/(60*60*24))+""1/1/1970""))"),43982.0)</f>
        <v>43982</v>
      </c>
      <c r="AH3257" s="152">
        <v>1.590901476E9</v>
      </c>
      <c r="AI3257" s="152">
        <v>133079.7664</v>
      </c>
    </row>
    <row r="3258">
      <c r="A3258" s="152"/>
      <c r="B3258" s="152"/>
      <c r="M3258" s="13">
        <v>1.60488E9</v>
      </c>
      <c r="N3258" s="13">
        <v>36599.2844</v>
      </c>
      <c r="P3258" s="156">
        <v>1.5864624E9</v>
      </c>
      <c r="Q3258" s="156">
        <v>151083.4004</v>
      </c>
      <c r="V3258" s="156">
        <v>1.5700572E9</v>
      </c>
      <c r="W3258" s="156">
        <v>87777.6716</v>
      </c>
      <c r="Y3258" s="156">
        <v>1.5643512E9</v>
      </c>
      <c r="Z3258" s="156">
        <v>90341.57</v>
      </c>
      <c r="AG3258" s="153">
        <f>IFERROR(__xludf.DUMMYFUNCTION("TO_DATE(INT((AH3258/(60*60*24))+""1/1/1970""))"),43982.0)</f>
        <v>43982</v>
      </c>
      <c r="AH3258" s="156">
        <v>1.590917324E9</v>
      </c>
      <c r="AI3258" s="156">
        <v>133079.7664</v>
      </c>
    </row>
    <row r="3259">
      <c r="A3259" s="152"/>
      <c r="B3259" s="152"/>
      <c r="M3259" s="13">
        <v>1.604934E9</v>
      </c>
      <c r="N3259" s="13">
        <v>36599.2844</v>
      </c>
      <c r="P3259" s="152">
        <v>1.5864912E9</v>
      </c>
      <c r="Q3259" s="152">
        <v>152263.3639</v>
      </c>
      <c r="V3259" s="152">
        <v>1.5700716E9</v>
      </c>
      <c r="W3259" s="152">
        <v>87824.9883</v>
      </c>
      <c r="Y3259" s="152">
        <v>1.5643548E9</v>
      </c>
      <c r="Z3259" s="152">
        <v>90341.57</v>
      </c>
      <c r="AG3259" s="153">
        <f>IFERROR(__xludf.DUMMYFUNCTION("TO_DATE(INT((AH3259/(60*60*24))+""1/1/1970""))"),43982.0)</f>
        <v>43982</v>
      </c>
      <c r="AH3259" s="152">
        <v>1.590933115E9</v>
      </c>
      <c r="AI3259" s="152">
        <v>133079.7664</v>
      </c>
    </row>
    <row r="3260">
      <c r="A3260" s="152"/>
      <c r="B3260" s="152"/>
      <c r="M3260" s="13">
        <v>1.6049556E9</v>
      </c>
      <c r="N3260" s="13">
        <v>36599.2844</v>
      </c>
      <c r="P3260" s="156">
        <v>1.5867864E9</v>
      </c>
      <c r="Q3260" s="156">
        <v>152263.3639</v>
      </c>
      <c r="V3260" s="156">
        <v>1.5701112E9</v>
      </c>
      <c r="W3260" s="156">
        <v>88084.5273</v>
      </c>
      <c r="Y3260" s="156">
        <v>1.5643908E9</v>
      </c>
      <c r="Z3260" s="156">
        <v>90354.5236</v>
      </c>
      <c r="AG3260" s="153">
        <f>IFERROR(__xludf.DUMMYFUNCTION("TO_DATE(INT((AH3260/(60*60*24))+""1/1/1970""))"),43982.0)</f>
        <v>43982</v>
      </c>
      <c r="AH3260" s="156">
        <v>1.590949399E9</v>
      </c>
      <c r="AI3260" s="156">
        <v>133079.7664</v>
      </c>
    </row>
    <row r="3261">
      <c r="A3261" s="152"/>
      <c r="B3261" s="152"/>
      <c r="M3261" s="13">
        <v>1.6050204E9</v>
      </c>
      <c r="N3261" s="13">
        <v>35923.4577</v>
      </c>
      <c r="P3261" s="152">
        <v>1.586808E9</v>
      </c>
      <c r="Q3261" s="152">
        <v>152263.3639</v>
      </c>
      <c r="V3261" s="152">
        <v>1.5701436E9</v>
      </c>
      <c r="W3261" s="152">
        <v>87904.8431</v>
      </c>
      <c r="Y3261" s="152">
        <v>1.5644304E9</v>
      </c>
      <c r="Z3261" s="152">
        <v>90354.5236</v>
      </c>
      <c r="AG3261" s="153">
        <f>IFERROR(__xludf.DUMMYFUNCTION("TO_DATE(INT((AH3261/(60*60*24))+""1/1/1970""))"),43982.0)</f>
        <v>43982</v>
      </c>
      <c r="AH3261" s="152">
        <v>1.59096534E9</v>
      </c>
      <c r="AI3261" s="152">
        <v>133079.7664</v>
      </c>
    </row>
    <row r="3262">
      <c r="A3262" s="152"/>
      <c r="B3262" s="152"/>
      <c r="M3262" s="13">
        <v>1.605042E9</v>
      </c>
      <c r="N3262" s="13">
        <v>35923.4577</v>
      </c>
      <c r="P3262" s="156">
        <v>1.5868368E9</v>
      </c>
      <c r="Q3262" s="156">
        <v>151861.1817</v>
      </c>
      <c r="V3262" s="156">
        <v>1.5701508E9</v>
      </c>
      <c r="W3262" s="156">
        <v>87905.5306</v>
      </c>
      <c r="Y3262" s="156">
        <v>1.5644412E9</v>
      </c>
      <c r="Z3262" s="156">
        <v>90354.5236</v>
      </c>
      <c r="AG3262" s="153">
        <f>IFERROR(__xludf.DUMMYFUNCTION("TO_DATE(INT((AH3262/(60*60*24))+""1/1/1970""))"),43982.0)</f>
        <v>43982</v>
      </c>
      <c r="AH3262" s="156">
        <v>1.590969457E9</v>
      </c>
      <c r="AI3262" s="156">
        <v>133079.7664</v>
      </c>
    </row>
    <row r="3263">
      <c r="A3263" s="152"/>
      <c r="B3263" s="152"/>
      <c r="M3263" s="13">
        <v>1.6051068E9</v>
      </c>
      <c r="N3263" s="13">
        <v>35968.6628</v>
      </c>
      <c r="P3263" s="152">
        <v>1.5868764E9</v>
      </c>
      <c r="Q3263" s="152">
        <v>151861.1817</v>
      </c>
      <c r="V3263" s="152">
        <v>1.5701904E9</v>
      </c>
      <c r="W3263" s="152">
        <v>87886.2774</v>
      </c>
      <c r="Y3263" s="152">
        <v>1.56447E9</v>
      </c>
      <c r="Z3263" s="152">
        <v>90457.7476</v>
      </c>
      <c r="AG3263" s="153">
        <f>IFERROR(__xludf.DUMMYFUNCTION("TO_DATE(INT((AH3263/(60*60*24))+""1/1/1970""))"),43983.0)</f>
        <v>43983</v>
      </c>
      <c r="AH3263" s="152">
        <v>1.590981886E9</v>
      </c>
      <c r="AI3263" s="152">
        <v>133079.7664</v>
      </c>
    </row>
    <row r="3264">
      <c r="A3264" s="152"/>
      <c r="B3264" s="152"/>
      <c r="M3264" s="13">
        <v>1.6051284E9</v>
      </c>
      <c r="N3264" s="13">
        <v>35968.6628</v>
      </c>
      <c r="P3264" s="156">
        <v>1.5868944E9</v>
      </c>
      <c r="Q3264" s="156">
        <v>151861.1817</v>
      </c>
      <c r="V3264" s="156">
        <v>1.5702228E9</v>
      </c>
      <c r="W3264" s="156">
        <v>88054.5763</v>
      </c>
      <c r="Y3264" s="156">
        <v>1.5645096E9</v>
      </c>
      <c r="Z3264" s="156">
        <v>90457.7476</v>
      </c>
      <c r="AG3264" s="153">
        <f>IFERROR(__xludf.DUMMYFUNCTION("TO_DATE(INT((AH3264/(60*60*24))+""1/1/1970""))"),43983.0)</f>
        <v>43983</v>
      </c>
      <c r="AH3264" s="156">
        <v>1.590997749E9</v>
      </c>
      <c r="AI3264" s="156">
        <v>133079.7664</v>
      </c>
    </row>
    <row r="3265">
      <c r="A3265" s="152"/>
      <c r="B3265" s="152"/>
      <c r="M3265" s="13">
        <v>1.6051932E9</v>
      </c>
      <c r="N3265" s="13">
        <v>35543.4146</v>
      </c>
      <c r="P3265" s="152">
        <v>1.5869232E9</v>
      </c>
      <c r="Q3265" s="152">
        <v>151887.175</v>
      </c>
      <c r="V3265" s="152">
        <v>1.5703992E9</v>
      </c>
      <c r="W3265" s="152">
        <v>87862.2574</v>
      </c>
      <c r="Y3265" s="152">
        <v>1.5645276E9</v>
      </c>
      <c r="Z3265" s="152">
        <v>90457.7476</v>
      </c>
      <c r="AG3265" s="153">
        <f>IFERROR(__xludf.DUMMYFUNCTION("TO_DATE(INT((AH3265/(60*60*24))+""1/1/1970""))"),43983.0)</f>
        <v>43983</v>
      </c>
      <c r="AH3265" s="152">
        <v>1.591013543E9</v>
      </c>
      <c r="AI3265" s="152">
        <v>133079.7664</v>
      </c>
    </row>
    <row r="3266">
      <c r="A3266" s="152"/>
      <c r="B3266" s="152"/>
      <c r="M3266" s="13">
        <v>1.6052148E9</v>
      </c>
      <c r="N3266" s="13">
        <v>35543.4146</v>
      </c>
      <c r="P3266" s="156">
        <v>1.5869628E9</v>
      </c>
      <c r="Q3266" s="156">
        <v>151887.175</v>
      </c>
      <c r="V3266" s="156">
        <v>1.5704028E9</v>
      </c>
      <c r="W3266" s="156">
        <v>87997.7978</v>
      </c>
      <c r="Y3266" s="156">
        <v>1.5645492E9</v>
      </c>
      <c r="Z3266" s="156">
        <v>90575.5444</v>
      </c>
      <c r="AG3266" s="153">
        <f>IFERROR(__xludf.DUMMYFUNCTION("TO_DATE(INT((AH3266/(60*60*24))+""1/1/1970""))"),43983.0)</f>
        <v>43983</v>
      </c>
      <c r="AH3266" s="156">
        <v>1.59102936E9</v>
      </c>
      <c r="AI3266" s="156">
        <v>133062.3002</v>
      </c>
    </row>
    <row r="3267">
      <c r="A3267" s="152"/>
      <c r="B3267" s="152"/>
      <c r="M3267" s="13">
        <v>1.6052796E9</v>
      </c>
      <c r="N3267" s="13">
        <v>35471.5632</v>
      </c>
      <c r="P3267" s="152">
        <v>1.5869808E9</v>
      </c>
      <c r="Q3267" s="152">
        <v>151887.175</v>
      </c>
      <c r="V3267" s="152">
        <v>1.5704388E9</v>
      </c>
      <c r="W3267" s="152">
        <v>87999.8503</v>
      </c>
      <c r="Y3267" s="152">
        <v>1.5645888E9</v>
      </c>
      <c r="Z3267" s="152">
        <v>90575.5444</v>
      </c>
      <c r="AG3267" s="153">
        <f>IFERROR(__xludf.DUMMYFUNCTION("TO_DATE(INT((AH3267/(60*60*24))+""1/1/1970""))"),43983.0)</f>
        <v>43983</v>
      </c>
      <c r="AH3267" s="152">
        <v>1.591045237E9</v>
      </c>
      <c r="AI3267" s="152">
        <v>133282.1402</v>
      </c>
    </row>
    <row r="3268">
      <c r="A3268" s="152"/>
      <c r="B3268" s="152"/>
      <c r="M3268" s="13">
        <v>1.6053012E9</v>
      </c>
      <c r="N3268" s="13">
        <v>35471.5632</v>
      </c>
      <c r="P3268" s="156">
        <v>1.5870096E9</v>
      </c>
      <c r="Q3268" s="156">
        <v>152346.8409</v>
      </c>
      <c r="V3268" s="156">
        <v>1.5704784E9</v>
      </c>
      <c r="W3268" s="156">
        <v>88324.3312</v>
      </c>
      <c r="Y3268" s="156">
        <v>1.564614E9</v>
      </c>
      <c r="Z3268" s="156">
        <v>90575.5444</v>
      </c>
      <c r="AG3268" s="153">
        <f>IFERROR(__xludf.DUMMYFUNCTION("TO_DATE(INT((AH3268/(60*60*24))+""1/1/1970""))"),43983.0)</f>
        <v>43983</v>
      </c>
      <c r="AH3268" s="156">
        <v>1.591055874E9</v>
      </c>
      <c r="AI3268" s="156">
        <v>133282.1402</v>
      </c>
    </row>
    <row r="3269">
      <c r="A3269" s="152"/>
      <c r="B3269" s="152"/>
      <c r="M3269" s="13">
        <v>1.605312E9</v>
      </c>
      <c r="N3269" s="13">
        <v>35530.3809</v>
      </c>
      <c r="P3269" s="152">
        <v>1.5870492E9</v>
      </c>
      <c r="Q3269" s="152">
        <v>152346.8409</v>
      </c>
      <c r="V3269" s="152">
        <v>1.5704892E9</v>
      </c>
      <c r="W3269" s="152">
        <v>88286.793</v>
      </c>
      <c r="Y3269" s="152">
        <v>1.5646284E9</v>
      </c>
      <c r="Z3269" s="152">
        <v>89885.7652</v>
      </c>
      <c r="AG3269" s="153">
        <f>IFERROR(__xludf.DUMMYFUNCTION("TO_DATE(INT((AH3269/(60*60*24))+""1/1/1970""))"),43984.0)</f>
        <v>43984</v>
      </c>
      <c r="AH3269" s="152">
        <v>1.59106108E9</v>
      </c>
      <c r="AI3269" s="152">
        <v>133282.1402</v>
      </c>
    </row>
    <row r="3270">
      <c r="A3270" s="152"/>
      <c r="B3270" s="152"/>
      <c r="M3270" s="13">
        <v>1.6053984E9</v>
      </c>
      <c r="N3270" s="13">
        <v>35530.3809</v>
      </c>
      <c r="P3270" s="156">
        <v>1.5870672E9</v>
      </c>
      <c r="Q3270" s="156">
        <v>152346.8409</v>
      </c>
      <c r="V3270" s="156">
        <v>1.570518E9</v>
      </c>
      <c r="W3270" s="156">
        <v>88394.0583</v>
      </c>
      <c r="Y3270" s="156">
        <v>1.564668E9</v>
      </c>
      <c r="Z3270" s="156">
        <v>89885.7652</v>
      </c>
      <c r="AG3270" s="153">
        <f>IFERROR(__xludf.DUMMYFUNCTION("TO_DATE(INT((AH3270/(60*60*24))+""1/1/1970""))"),43984.0)</f>
        <v>43984</v>
      </c>
      <c r="AH3270" s="156">
        <v>1.591076913E9</v>
      </c>
      <c r="AI3270" s="156">
        <v>133282.1402</v>
      </c>
    </row>
    <row r="3271">
      <c r="A3271" s="152"/>
      <c r="B3271" s="152"/>
      <c r="M3271" s="13">
        <v>1.6054848E9</v>
      </c>
      <c r="N3271" s="13">
        <v>35508.5809</v>
      </c>
      <c r="P3271" s="152">
        <v>1.587096E9</v>
      </c>
      <c r="Q3271" s="152">
        <v>152441.0938</v>
      </c>
      <c r="V3271" s="152">
        <v>1.5705576E9</v>
      </c>
      <c r="W3271" s="152">
        <v>88274.53</v>
      </c>
      <c r="Y3271" s="152">
        <v>1.5647004E9</v>
      </c>
      <c r="Z3271" s="152">
        <v>89885.7652</v>
      </c>
      <c r="AG3271" s="153">
        <f>IFERROR(__xludf.DUMMYFUNCTION("TO_DATE(INT((AH3271/(60*60*24))+""1/1/1970""))"),43984.0)</f>
        <v>43984</v>
      </c>
      <c r="AH3271" s="152">
        <v>1.591092706E9</v>
      </c>
      <c r="AI3271" s="152">
        <v>133282.1402</v>
      </c>
    </row>
    <row r="3272">
      <c r="A3272" s="152"/>
      <c r="B3272" s="152"/>
      <c r="M3272" s="13">
        <v>1.6055388E9</v>
      </c>
      <c r="N3272" s="13">
        <v>35508.5809</v>
      </c>
      <c r="P3272" s="156">
        <v>1.5871356E9</v>
      </c>
      <c r="Q3272" s="156">
        <v>152441.0938</v>
      </c>
      <c r="V3272" s="156">
        <v>1.5705756E9</v>
      </c>
      <c r="W3272" s="156">
        <v>88117.9788</v>
      </c>
      <c r="Y3272" s="156">
        <v>1.5647076E9</v>
      </c>
      <c r="Z3272" s="156">
        <v>89945.2708</v>
      </c>
      <c r="AG3272" s="153">
        <f>IFERROR(__xludf.DUMMYFUNCTION("TO_DATE(INT((AH3272/(60*60*24))+""1/1/1970""))"),43984.0)</f>
        <v>43984</v>
      </c>
      <c r="AH3272" s="156">
        <v>1.5911085E9</v>
      </c>
      <c r="AI3272" s="156">
        <v>133073.6926</v>
      </c>
    </row>
    <row r="3273">
      <c r="A3273" s="152"/>
      <c r="B3273" s="152"/>
      <c r="M3273" s="13">
        <v>1.6055604E9</v>
      </c>
      <c r="N3273" s="13">
        <v>35508.5809</v>
      </c>
      <c r="P3273" s="152">
        <v>1.5871536E9</v>
      </c>
      <c r="Q3273" s="152">
        <v>152441.0938</v>
      </c>
      <c r="V3273" s="152">
        <v>1.5705972E9</v>
      </c>
      <c r="W3273" s="152">
        <v>88238.1811</v>
      </c>
      <c r="Y3273" s="152">
        <v>1.5647472E9</v>
      </c>
      <c r="Z3273" s="152">
        <v>89945.2708</v>
      </c>
      <c r="AG3273" s="153">
        <f>IFERROR(__xludf.DUMMYFUNCTION("TO_DATE(INT((AH3273/(60*60*24))+""1/1/1970""))"),43984.0)</f>
        <v>43984</v>
      </c>
      <c r="AH3273" s="152">
        <v>1.59112434E9</v>
      </c>
      <c r="AI3273" s="152">
        <v>132724.2229</v>
      </c>
    </row>
    <row r="3274">
      <c r="A3274" s="152"/>
      <c r="B3274" s="152"/>
      <c r="M3274" s="13">
        <v>1.6056252E9</v>
      </c>
      <c r="N3274" s="13">
        <v>35590.8945</v>
      </c>
      <c r="P3274" s="156">
        <v>1.5871824E9</v>
      </c>
      <c r="Q3274" s="156">
        <v>152310.1955</v>
      </c>
      <c r="V3274" s="156">
        <v>1.5706368E9</v>
      </c>
      <c r="W3274" s="156">
        <v>88238.1811</v>
      </c>
      <c r="Y3274" s="156">
        <v>1.5647796E9</v>
      </c>
      <c r="Z3274" s="156">
        <v>89945.2708</v>
      </c>
      <c r="AG3274" s="153">
        <f>IFERROR(__xludf.DUMMYFUNCTION("TO_DATE(INT((AH3274/(60*60*24))+""1/1/1970""))"),43984.0)</f>
        <v>43984</v>
      </c>
      <c r="AH3274" s="156">
        <v>1.59114013E9</v>
      </c>
      <c r="AI3274" s="156">
        <v>133725.1971</v>
      </c>
    </row>
    <row r="3275">
      <c r="A3275" s="152"/>
      <c r="B3275" s="152"/>
      <c r="M3275" s="13">
        <v>1.6056468E9</v>
      </c>
      <c r="N3275" s="13">
        <v>35590.8945</v>
      </c>
      <c r="P3275" s="152">
        <v>1.5873912E9</v>
      </c>
      <c r="Q3275" s="152">
        <v>152310.1955</v>
      </c>
      <c r="V3275" s="152">
        <v>1.570662E9</v>
      </c>
      <c r="W3275" s="152">
        <v>88238.1811</v>
      </c>
      <c r="Y3275" s="152">
        <v>1.5647904E9</v>
      </c>
      <c r="Z3275" s="152">
        <v>90182.8884</v>
      </c>
      <c r="AG3275" s="153">
        <f>IFERROR(__xludf.DUMMYFUNCTION("TO_DATE(INT((AH3275/(60*60*24))+""1/1/1970""))"),43984.0)</f>
        <v>43984</v>
      </c>
      <c r="AH3275" s="152">
        <v>1.591141984E9</v>
      </c>
      <c r="AI3275" s="152">
        <v>133725.1971</v>
      </c>
    </row>
    <row r="3276">
      <c r="A3276" s="152"/>
      <c r="B3276" s="152"/>
      <c r="M3276" s="13">
        <v>1.6057116E9</v>
      </c>
      <c r="N3276" s="13">
        <v>35654.6315</v>
      </c>
      <c r="P3276" s="156">
        <v>1.5874128E9</v>
      </c>
      <c r="Q3276" s="156">
        <v>152310.1955</v>
      </c>
      <c r="V3276" s="156">
        <v>1.5706764E9</v>
      </c>
      <c r="W3276" s="156">
        <v>88238.1811</v>
      </c>
      <c r="Y3276" s="156">
        <v>1.564956E9</v>
      </c>
      <c r="Z3276" s="156">
        <v>90182.8884</v>
      </c>
      <c r="AG3276" s="153">
        <f>IFERROR(__xludf.DUMMYFUNCTION("TO_DATE(INT((AH3276/(60*60*24))+""1/1/1970""))"),43985.0)</f>
        <v>43985</v>
      </c>
      <c r="AH3276" s="156">
        <v>1.591156261E9</v>
      </c>
      <c r="AI3276" s="156">
        <v>133725.1971</v>
      </c>
    </row>
    <row r="3277">
      <c r="A3277" s="152"/>
      <c r="B3277" s="152"/>
      <c r="M3277" s="13">
        <v>1.6057332E9</v>
      </c>
      <c r="N3277" s="13">
        <v>35654.6315</v>
      </c>
      <c r="P3277" s="152">
        <v>1.5874416E9</v>
      </c>
      <c r="Q3277" s="152">
        <v>152154.5926</v>
      </c>
      <c r="V3277" s="152">
        <v>1.570716E9</v>
      </c>
      <c r="W3277" s="152">
        <v>88238.1811</v>
      </c>
      <c r="Y3277" s="152">
        <v>1.5649596E9</v>
      </c>
      <c r="Z3277" s="152">
        <v>90182.8884</v>
      </c>
      <c r="AG3277" s="153">
        <f>IFERROR(__xludf.DUMMYFUNCTION("TO_DATE(INT((AH3277/(60*60*24))+""1/1/1970""))"),43985.0)</f>
        <v>43985</v>
      </c>
      <c r="AH3277" s="152">
        <v>1.591172104E9</v>
      </c>
      <c r="AI3277" s="152">
        <v>133725.1971</v>
      </c>
    </row>
    <row r="3278">
      <c r="A3278" s="152"/>
      <c r="B3278" s="152"/>
      <c r="M3278" s="13">
        <v>1.605798E9</v>
      </c>
      <c r="N3278" s="13">
        <v>35723.3596</v>
      </c>
      <c r="P3278" s="156">
        <v>1.5874812E9</v>
      </c>
      <c r="Q3278" s="156">
        <v>152154.5926</v>
      </c>
      <c r="V3278" s="156">
        <v>1.5707484E9</v>
      </c>
      <c r="W3278" s="156">
        <v>88238.1811</v>
      </c>
      <c r="Y3278" s="156">
        <v>1.5649956E9</v>
      </c>
      <c r="Z3278" s="156">
        <v>90178.4356</v>
      </c>
      <c r="AG3278" s="153">
        <f>IFERROR(__xludf.DUMMYFUNCTION("TO_DATE(INT((AH3278/(60*60*24))+""1/1/1970""))"),43985.0)</f>
        <v>43985</v>
      </c>
      <c r="AH3278" s="156">
        <v>1.591187909E9</v>
      </c>
      <c r="AI3278" s="156">
        <v>133725.1971</v>
      </c>
    </row>
    <row r="3279">
      <c r="A3279" s="152"/>
      <c r="B3279" s="152"/>
      <c r="M3279" s="13">
        <v>1.6058196E9</v>
      </c>
      <c r="N3279" s="13">
        <v>35723.3596</v>
      </c>
      <c r="P3279" s="152">
        <v>1.5874992E9</v>
      </c>
      <c r="Q3279" s="152">
        <v>152154.5926</v>
      </c>
      <c r="V3279" s="152">
        <v>1.5707556E9</v>
      </c>
      <c r="W3279" s="152">
        <v>88935.6942</v>
      </c>
      <c r="Y3279" s="152">
        <v>1.5650352E9</v>
      </c>
      <c r="Z3279" s="152">
        <v>90178.4356</v>
      </c>
      <c r="AG3279" s="153">
        <f>IFERROR(__xludf.DUMMYFUNCTION("TO_DATE(INT((AH3279/(60*60*24))+""1/1/1970""))"),43985.0)</f>
        <v>43985</v>
      </c>
      <c r="AH3279" s="152">
        <v>1.591203713E9</v>
      </c>
      <c r="AI3279" s="152">
        <v>133943.2777</v>
      </c>
    </row>
    <row r="3280">
      <c r="A3280" s="152"/>
      <c r="B3280" s="152"/>
      <c r="M3280" s="13">
        <v>1.6058844E9</v>
      </c>
      <c r="N3280" s="13">
        <v>35547.8052</v>
      </c>
      <c r="P3280" s="156">
        <v>1.587528E9</v>
      </c>
      <c r="Q3280" s="156">
        <v>152244.9793</v>
      </c>
      <c r="V3280" s="156">
        <v>1.5707952E9</v>
      </c>
      <c r="W3280" s="156">
        <v>88850.5436</v>
      </c>
      <c r="Y3280" s="156">
        <v>1.565046E9</v>
      </c>
      <c r="Z3280" s="156">
        <v>90178.4356</v>
      </c>
      <c r="AG3280" s="153">
        <f>IFERROR(__xludf.DUMMYFUNCTION("TO_DATE(INT((AH3280/(60*60*24))+""1/1/1970""))"),43985.0)</f>
        <v>43985</v>
      </c>
      <c r="AH3280" s="156">
        <v>1.591219504E9</v>
      </c>
      <c r="AI3280" s="156">
        <v>133943.2777</v>
      </c>
    </row>
    <row r="3281">
      <c r="A3281" s="152"/>
      <c r="B3281" s="152"/>
      <c r="M3281" s="13">
        <v>1.605906E9</v>
      </c>
      <c r="N3281" s="13">
        <v>35547.8052</v>
      </c>
      <c r="P3281" s="152">
        <v>1.5875676E9</v>
      </c>
      <c r="Q3281" s="152">
        <v>152244.9793</v>
      </c>
      <c r="V3281" s="152">
        <v>1.5708276E9</v>
      </c>
      <c r="W3281" s="152">
        <v>88835.6131</v>
      </c>
      <c r="Y3281" s="152">
        <v>1.5650748E9</v>
      </c>
      <c r="Z3281" s="152">
        <v>91264.1092</v>
      </c>
      <c r="AG3281" s="153">
        <f>IFERROR(__xludf.DUMMYFUNCTION("TO_DATE(INT((AH3281/(60*60*24))+""1/1/1970""))"),43985.0)</f>
        <v>43985</v>
      </c>
      <c r="AH3281" s="152">
        <v>1.591228793E9</v>
      </c>
      <c r="AI3281" s="152">
        <v>133943.2777</v>
      </c>
    </row>
    <row r="3282">
      <c r="A3282" s="152"/>
      <c r="B3282" s="152"/>
      <c r="M3282" s="13">
        <v>1.6059168E9</v>
      </c>
      <c r="N3282" s="13">
        <v>35647.4777</v>
      </c>
      <c r="P3282" s="156">
        <v>1.5875856E9</v>
      </c>
      <c r="Q3282" s="156">
        <v>152244.9793</v>
      </c>
      <c r="V3282" s="156">
        <v>1.571004E9</v>
      </c>
      <c r="W3282" s="156">
        <v>88839.6411</v>
      </c>
      <c r="Y3282" s="156">
        <v>1.5651144E9</v>
      </c>
      <c r="Z3282" s="156">
        <v>91264.1092</v>
      </c>
      <c r="AG3282" s="153">
        <f>IFERROR(__xludf.DUMMYFUNCTION("TO_DATE(INT((AH3282/(60*60*24))+""1/1/1970""))"),43986.0)</f>
        <v>43986</v>
      </c>
      <c r="AH3282" s="156">
        <v>1.591235298E9</v>
      </c>
      <c r="AI3282" s="156">
        <v>133943.2777</v>
      </c>
    </row>
    <row r="3283">
      <c r="A3283" s="152"/>
      <c r="B3283" s="152"/>
      <c r="M3283" s="13">
        <v>1.6060032E9</v>
      </c>
      <c r="N3283" s="13">
        <v>35647.4777</v>
      </c>
      <c r="P3283" s="152">
        <v>1.5876144E9</v>
      </c>
      <c r="Q3283" s="152">
        <v>152204.0017</v>
      </c>
      <c r="V3283" s="152">
        <v>1.5710076E9</v>
      </c>
      <c r="W3283" s="152">
        <v>88836.3477</v>
      </c>
      <c r="Y3283" s="152">
        <v>1.5651324E9</v>
      </c>
      <c r="Z3283" s="152">
        <v>91264.1092</v>
      </c>
      <c r="AG3283" s="153">
        <f>IFERROR(__xludf.DUMMYFUNCTION("TO_DATE(INT((AH3283/(60*60*24))+""1/1/1970""))"),43986.0)</f>
        <v>43986</v>
      </c>
      <c r="AH3283" s="152">
        <v>1.591251397E9</v>
      </c>
      <c r="AI3283" s="152">
        <v>133943.2777</v>
      </c>
    </row>
    <row r="3284">
      <c r="A3284" s="152"/>
      <c r="B3284" s="152"/>
      <c r="M3284" s="13">
        <v>1.6060896E9</v>
      </c>
      <c r="N3284" s="13">
        <v>35660.5391</v>
      </c>
      <c r="P3284" s="156">
        <v>1.587654E9</v>
      </c>
      <c r="Q3284" s="156">
        <v>152204.0017</v>
      </c>
      <c r="V3284" s="156">
        <v>1.5710436E9</v>
      </c>
      <c r="W3284" s="156">
        <v>88841.2986</v>
      </c>
      <c r="Y3284" s="156">
        <v>1.565154E9</v>
      </c>
      <c r="Z3284" s="156">
        <v>90968.2004</v>
      </c>
      <c r="AG3284" s="153">
        <f>IFERROR(__xludf.DUMMYFUNCTION("TO_DATE(INT((AH3284/(60*60*24))+""1/1/1970""))"),43986.0)</f>
        <v>43986</v>
      </c>
      <c r="AH3284" s="156">
        <v>1.591267226E9</v>
      </c>
      <c r="AI3284" s="156">
        <v>133943.2777</v>
      </c>
    </row>
    <row r="3285">
      <c r="A3285" s="152"/>
      <c r="B3285" s="152"/>
      <c r="M3285" s="13">
        <v>1.6061436E9</v>
      </c>
      <c r="N3285" s="13">
        <v>35660.5391</v>
      </c>
      <c r="P3285" s="152">
        <v>1.587672E9</v>
      </c>
      <c r="Q3285" s="152">
        <v>152204.0017</v>
      </c>
      <c r="V3285" s="152">
        <v>1.5710832E9</v>
      </c>
      <c r="W3285" s="152">
        <v>88845.8419</v>
      </c>
      <c r="Y3285" s="152">
        <v>1.5651936E9</v>
      </c>
      <c r="Z3285" s="152">
        <v>90968.2004</v>
      </c>
      <c r="AG3285" s="153">
        <f>IFERROR(__xludf.DUMMYFUNCTION("TO_DATE(INT((AH3285/(60*60*24))+""1/1/1970""))"),43986.0)</f>
        <v>43986</v>
      </c>
      <c r="AH3285" s="152">
        <v>1.591283028E9</v>
      </c>
      <c r="AI3285" s="152">
        <v>133943.2777</v>
      </c>
    </row>
    <row r="3286">
      <c r="A3286" s="152"/>
      <c r="B3286" s="152"/>
      <c r="M3286" s="13">
        <v>1.6061652E9</v>
      </c>
      <c r="N3286" s="13">
        <v>35660.5391</v>
      </c>
      <c r="P3286" s="156">
        <v>1.5877008E9</v>
      </c>
      <c r="Q3286" s="156">
        <v>152407.2589</v>
      </c>
      <c r="V3286" s="156">
        <v>1.571094E9</v>
      </c>
      <c r="W3286" s="156">
        <v>88844.5275</v>
      </c>
      <c r="Y3286" s="156">
        <v>1.5652188E9</v>
      </c>
      <c r="Z3286" s="156">
        <v>90968.2004</v>
      </c>
      <c r="AG3286" s="153">
        <f>IFERROR(__xludf.DUMMYFUNCTION("TO_DATE(INT((AH3286/(60*60*24))+""1/1/1970""))"),43986.0)</f>
        <v>43986</v>
      </c>
      <c r="AH3286" s="156">
        <v>1.59129882E9</v>
      </c>
      <c r="AI3286" s="156">
        <v>133943.2777</v>
      </c>
    </row>
    <row r="3287">
      <c r="A3287" s="152"/>
      <c r="B3287" s="152"/>
      <c r="M3287" s="13">
        <v>1.60623E9</v>
      </c>
      <c r="N3287" s="13">
        <v>35799.23</v>
      </c>
      <c r="P3287" s="152">
        <v>1.5877404E9</v>
      </c>
      <c r="Q3287" s="152">
        <v>152407.2589</v>
      </c>
      <c r="V3287" s="152">
        <v>1.5711228E9</v>
      </c>
      <c r="W3287" s="152">
        <v>88844.1292</v>
      </c>
      <c r="Y3287" s="152">
        <v>1.5652332E9</v>
      </c>
      <c r="Z3287" s="152">
        <v>90957.6756</v>
      </c>
      <c r="AG3287" s="153">
        <f>IFERROR(__xludf.DUMMYFUNCTION("TO_DATE(INT((AH3287/(60*60*24))+""1/1/1970""))"),43986.0)</f>
        <v>43986</v>
      </c>
      <c r="AH3287" s="152">
        <v>1.591314622E9</v>
      </c>
      <c r="AI3287" s="152">
        <v>133943.2777</v>
      </c>
    </row>
    <row r="3288">
      <c r="A3288" s="152"/>
      <c r="B3288" s="152"/>
      <c r="M3288" s="13">
        <v>1.6062516E9</v>
      </c>
      <c r="N3288" s="13">
        <v>35799.23</v>
      </c>
      <c r="P3288" s="156">
        <v>1.5877584E9</v>
      </c>
      <c r="Q3288" s="156">
        <v>152407.2589</v>
      </c>
      <c r="V3288" s="156">
        <v>1.5711624E9</v>
      </c>
      <c r="W3288" s="156">
        <v>88822.9011</v>
      </c>
      <c r="Y3288" s="156">
        <v>1.5652728E9</v>
      </c>
      <c r="Z3288" s="156">
        <v>90957.6756</v>
      </c>
      <c r="AG3288" s="153">
        <f>IFERROR(__xludf.DUMMYFUNCTION("TO_DATE(INT((AH3288/(60*60*24))+""1/1/1970""))"),43986.0)</f>
        <v>43986</v>
      </c>
      <c r="AH3288" s="156">
        <v>1.591314786E9</v>
      </c>
      <c r="AI3288" s="156">
        <v>133943.2777</v>
      </c>
    </row>
    <row r="3289">
      <c r="A3289" s="152"/>
      <c r="B3289" s="152"/>
      <c r="M3289" s="13">
        <v>1.6063164E9</v>
      </c>
      <c r="N3289" s="13">
        <v>35921.627</v>
      </c>
      <c r="P3289" s="152">
        <v>1.5877872E9</v>
      </c>
      <c r="Q3289" s="152">
        <v>152363.7038</v>
      </c>
      <c r="V3289" s="152">
        <v>1.5711804E9</v>
      </c>
      <c r="W3289" s="152">
        <v>88825.2113</v>
      </c>
      <c r="Y3289" s="152">
        <v>1.5653052E9</v>
      </c>
      <c r="Z3289" s="152">
        <v>90957.6756</v>
      </c>
      <c r="AG3289" s="153">
        <f>IFERROR(__xludf.DUMMYFUNCTION("TO_DATE(INT((AH3289/(60*60*24))+""1/1/1970""))"),43987.0)</f>
        <v>43987</v>
      </c>
      <c r="AH3289" s="152">
        <v>1.591331099E9</v>
      </c>
      <c r="AI3289" s="152">
        <v>133943.2777</v>
      </c>
    </row>
    <row r="3290">
      <c r="A3290" s="152"/>
      <c r="B3290" s="152"/>
      <c r="M3290" s="13">
        <v>1.606338E9</v>
      </c>
      <c r="N3290" s="13">
        <v>35921.627</v>
      </c>
      <c r="P3290" s="156">
        <v>1.587996E9</v>
      </c>
      <c r="Q3290" s="156">
        <v>152363.7038</v>
      </c>
      <c r="V3290" s="156">
        <v>1.571202E9</v>
      </c>
      <c r="W3290" s="156">
        <v>88829.6937</v>
      </c>
      <c r="Y3290" s="156">
        <v>1.5653124E9</v>
      </c>
      <c r="Z3290" s="156">
        <v>90813.5668</v>
      </c>
      <c r="AG3290" s="153">
        <f>IFERROR(__xludf.DUMMYFUNCTION("TO_DATE(INT((AH3290/(60*60*24))+""1/1/1970""))"),43987.0)</f>
        <v>43987</v>
      </c>
      <c r="AH3290" s="156">
        <v>1.591346893E9</v>
      </c>
      <c r="AI3290" s="156">
        <v>133943.2777</v>
      </c>
    </row>
    <row r="3291">
      <c r="A3291" s="152"/>
      <c r="B3291" s="152"/>
      <c r="M3291" s="13">
        <v>1.6063488E9</v>
      </c>
      <c r="N3291" s="13">
        <v>35886.3813</v>
      </c>
      <c r="P3291" s="152">
        <v>1.5880176E9</v>
      </c>
      <c r="Q3291" s="152">
        <v>152363.7038</v>
      </c>
      <c r="V3291" s="152">
        <v>1.5712416E9</v>
      </c>
      <c r="W3291" s="152">
        <v>88816.3497</v>
      </c>
      <c r="Y3291" s="152">
        <v>1.565352E9</v>
      </c>
      <c r="Z3291" s="152">
        <v>90813.5668</v>
      </c>
      <c r="AG3291" s="153">
        <f>IFERROR(__xludf.DUMMYFUNCTION("TO_DATE(INT((AH3291/(60*60*24))+""1/1/1970""))"),43987.0)</f>
        <v>43987</v>
      </c>
      <c r="AH3291" s="152">
        <v>1.591362695E9</v>
      </c>
      <c r="AI3291" s="152">
        <v>133943.2777</v>
      </c>
    </row>
    <row r="3292">
      <c r="A3292" s="152"/>
      <c r="B3292" s="152"/>
      <c r="M3292" s="13">
        <v>1.6064352E9</v>
      </c>
      <c r="N3292" s="13">
        <v>35838.7757</v>
      </c>
      <c r="P3292" s="156">
        <v>1.5880464E9</v>
      </c>
      <c r="Q3292" s="156">
        <v>151948.292</v>
      </c>
      <c r="V3292" s="156">
        <v>1.5712668E9</v>
      </c>
      <c r="W3292" s="156">
        <v>88810.9908</v>
      </c>
      <c r="Y3292" s="156">
        <v>1.5653844E9</v>
      </c>
      <c r="Z3292" s="156">
        <v>90813.5668</v>
      </c>
      <c r="AG3292" s="153">
        <f>IFERROR(__xludf.DUMMYFUNCTION("TO_DATE(INT((AH3292/(60*60*24))+""1/1/1970""))"),43987.0)</f>
        <v>43987</v>
      </c>
      <c r="AH3292" s="156">
        <v>1.5913785E9</v>
      </c>
      <c r="AI3292" s="156">
        <v>133943.2777</v>
      </c>
    </row>
    <row r="3293">
      <c r="A3293" s="152"/>
      <c r="B3293" s="152"/>
      <c r="M3293" s="13">
        <v>1.6064892E9</v>
      </c>
      <c r="N3293" s="13">
        <v>35838.7757</v>
      </c>
      <c r="P3293" s="152">
        <v>1.588086E9</v>
      </c>
      <c r="Q3293" s="152">
        <v>151948.292</v>
      </c>
      <c r="V3293" s="152">
        <v>1.5712812E9</v>
      </c>
      <c r="W3293" s="152">
        <v>88803.3085</v>
      </c>
      <c r="Y3293" s="152">
        <v>1.5653952E9</v>
      </c>
      <c r="Z3293" s="152">
        <v>90925.6964</v>
      </c>
      <c r="AG3293" s="153">
        <f>IFERROR(__xludf.DUMMYFUNCTION("TO_DATE(INT((AH3293/(60*60*24))+""1/1/1970""))"),43987.0)</f>
        <v>43987</v>
      </c>
      <c r="AH3293" s="152">
        <v>1.591394472E9</v>
      </c>
      <c r="AI3293" s="152">
        <v>133943.2777</v>
      </c>
    </row>
    <row r="3294">
      <c r="A3294" s="152"/>
      <c r="B3294" s="152"/>
      <c r="M3294" s="13">
        <v>1.6065E9</v>
      </c>
      <c r="N3294" s="13">
        <v>35838.7757</v>
      </c>
      <c r="P3294" s="156">
        <v>1.588104E9</v>
      </c>
      <c r="Q3294" s="156">
        <v>151948.292</v>
      </c>
      <c r="V3294" s="156">
        <v>1.5713208E9</v>
      </c>
      <c r="W3294" s="156">
        <v>88779.119</v>
      </c>
      <c r="Y3294" s="156">
        <v>1.5655608E9</v>
      </c>
      <c r="Z3294" s="156">
        <v>90925.6964</v>
      </c>
      <c r="AG3294" s="153">
        <f>IFERROR(__xludf.DUMMYFUNCTION("TO_DATE(INT((AH3294/(60*60*24))+""1/1/1970""))"),43987.0)</f>
        <v>43987</v>
      </c>
      <c r="AH3294" s="156">
        <v>1.591401025E9</v>
      </c>
      <c r="AI3294" s="156">
        <v>133943.2777</v>
      </c>
    </row>
    <row r="3295">
      <c r="A3295" s="152"/>
      <c r="B3295" s="152"/>
      <c r="M3295" s="13">
        <v>1.6065216E9</v>
      </c>
      <c r="N3295" s="13">
        <v>35823.854</v>
      </c>
      <c r="P3295" s="152">
        <v>1.5881328E9</v>
      </c>
      <c r="Q3295" s="152">
        <v>152299.7763</v>
      </c>
      <c r="V3295" s="152">
        <v>1.5713532E9</v>
      </c>
      <c r="W3295" s="152">
        <v>88775.0801</v>
      </c>
      <c r="Y3295" s="152">
        <v>1.5655644E9</v>
      </c>
      <c r="Z3295" s="152">
        <v>90925.6964</v>
      </c>
      <c r="AG3295" s="153">
        <f>IFERROR(__xludf.DUMMYFUNCTION("TO_DATE(INT((AH3295/(60*60*24))+""1/1/1970""))"),43988.0)</f>
        <v>43988</v>
      </c>
      <c r="AH3295" s="152">
        <v>1.591411256E9</v>
      </c>
      <c r="AI3295" s="152">
        <v>133943.2777</v>
      </c>
    </row>
    <row r="3296">
      <c r="A3296" s="152"/>
      <c r="B3296" s="152"/>
      <c r="M3296" s="13">
        <v>1.606608E9</v>
      </c>
      <c r="N3296" s="13">
        <v>35823.854</v>
      </c>
      <c r="P3296" s="156">
        <v>1.5881724E9</v>
      </c>
      <c r="Q3296" s="156">
        <v>152299.7763</v>
      </c>
      <c r="V3296" s="156">
        <v>1.5713604E9</v>
      </c>
      <c r="W3296" s="156">
        <v>88770.6413</v>
      </c>
      <c r="Y3296" s="156">
        <v>1.5656004E9</v>
      </c>
      <c r="Z3296" s="156">
        <v>90985.6068</v>
      </c>
      <c r="AG3296" s="153">
        <f>IFERROR(__xludf.DUMMYFUNCTION("TO_DATE(INT((AH3296/(60*60*24))+""1/1/1970""))"),43988.0)</f>
        <v>43988</v>
      </c>
      <c r="AH3296" s="156">
        <v>1.591427224E9</v>
      </c>
      <c r="AI3296" s="156">
        <v>133943.2777</v>
      </c>
    </row>
    <row r="3297">
      <c r="A3297" s="152"/>
      <c r="B3297" s="152"/>
      <c r="M3297" s="13">
        <v>1.6066944E9</v>
      </c>
      <c r="N3297" s="13">
        <v>35837.0624</v>
      </c>
      <c r="P3297" s="152">
        <v>1.5881904E9</v>
      </c>
      <c r="Q3297" s="152">
        <v>152299.7763</v>
      </c>
      <c r="V3297" s="152">
        <v>1.5714E9</v>
      </c>
      <c r="W3297" s="152">
        <v>88550.084</v>
      </c>
      <c r="Y3297" s="152">
        <v>1.56564E9</v>
      </c>
      <c r="Z3297" s="152">
        <v>90985.6068</v>
      </c>
      <c r="AG3297" s="153">
        <f>IFERROR(__xludf.DUMMYFUNCTION("TO_DATE(INT((AH3297/(60*60*24))+""1/1/1970""))"),43988.0)</f>
        <v>43988</v>
      </c>
      <c r="AH3297" s="152">
        <v>1.591443039E9</v>
      </c>
      <c r="AI3297" s="152">
        <v>133943.2777</v>
      </c>
    </row>
    <row r="3298">
      <c r="A3298" s="152"/>
      <c r="B3298" s="152"/>
      <c r="M3298" s="13">
        <v>1.6067484E9</v>
      </c>
      <c r="N3298" s="13">
        <v>35837.0624</v>
      </c>
      <c r="P3298" s="156">
        <v>1.5882192E9</v>
      </c>
      <c r="Q3298" s="156">
        <v>152369.5577</v>
      </c>
      <c r="V3298" s="156">
        <v>1.5714324E9</v>
      </c>
      <c r="W3298" s="156">
        <v>88136.5079</v>
      </c>
      <c r="Y3298" s="156">
        <v>1.5656508E9</v>
      </c>
      <c r="Z3298" s="156">
        <v>90985.6068</v>
      </c>
      <c r="AG3298" s="153">
        <f>IFERROR(__xludf.DUMMYFUNCTION("TO_DATE(INT((AH3298/(60*60*24))+""1/1/1970""))"),43988.0)</f>
        <v>43988</v>
      </c>
      <c r="AH3298" s="156">
        <v>1.591458965E9</v>
      </c>
      <c r="AI3298" s="156">
        <v>133943.2777</v>
      </c>
    </row>
    <row r="3299">
      <c r="A3299" s="152"/>
      <c r="B3299" s="152"/>
      <c r="M3299" s="13">
        <v>1.60677E9</v>
      </c>
      <c r="N3299" s="13">
        <v>35837.0624</v>
      </c>
      <c r="P3299" s="152">
        <v>1.5882588E9</v>
      </c>
      <c r="Q3299" s="152">
        <v>152369.5577</v>
      </c>
      <c r="V3299" s="152">
        <v>1.5716088E9</v>
      </c>
      <c r="W3299" s="152">
        <v>88379.7823</v>
      </c>
      <c r="Y3299" s="152">
        <v>1.5656796E9</v>
      </c>
      <c r="Z3299" s="152">
        <v>91054.8276</v>
      </c>
      <c r="AG3299" s="153">
        <f>IFERROR(__xludf.DUMMYFUNCTION("TO_DATE(INT((AH3299/(60*60*24))+""1/1/1970""))"),43988.0)</f>
        <v>43988</v>
      </c>
      <c r="AH3299" s="152">
        <v>1.591475079E9</v>
      </c>
      <c r="AI3299" s="152">
        <v>133943.2777</v>
      </c>
    </row>
    <row r="3300">
      <c r="A3300" s="152"/>
      <c r="B3300" s="152"/>
      <c r="M3300" s="13">
        <v>1.6068348E9</v>
      </c>
      <c r="N3300" s="13">
        <v>35779.219</v>
      </c>
      <c r="P3300" s="156">
        <v>1.5882768E9</v>
      </c>
      <c r="Q3300" s="156">
        <v>152369.5577</v>
      </c>
      <c r="V3300" s="156">
        <v>1.5716124E9</v>
      </c>
      <c r="W3300" s="156">
        <v>88480.1396</v>
      </c>
      <c r="Y3300" s="156">
        <v>1.5657192E9</v>
      </c>
      <c r="Z3300" s="156">
        <v>91054.8276</v>
      </c>
      <c r="AG3300" s="153">
        <f>IFERROR(__xludf.DUMMYFUNCTION("TO_DATE(INT((AH3300/(60*60*24))+""1/1/1970""))"),43988.0)</f>
        <v>43988</v>
      </c>
      <c r="AH3300" s="156">
        <v>1.59148691E9</v>
      </c>
      <c r="AI3300" s="156">
        <v>133943.2777</v>
      </c>
    </row>
    <row r="3301">
      <c r="A3301" s="152"/>
      <c r="B3301" s="152"/>
      <c r="M3301" s="13">
        <v>1.6068564E9</v>
      </c>
      <c r="N3301" s="13">
        <v>35779.219</v>
      </c>
      <c r="P3301" s="152">
        <v>1.5883056E9</v>
      </c>
      <c r="Q3301" s="152">
        <v>152215.9426</v>
      </c>
      <c r="V3301" s="152">
        <v>1.5716484E9</v>
      </c>
      <c r="W3301" s="152">
        <v>88024.1577</v>
      </c>
      <c r="Y3301" s="152">
        <v>1.5657372E9</v>
      </c>
      <c r="Z3301" s="152">
        <v>91054.8276</v>
      </c>
      <c r="AG3301" s="153">
        <f>IFERROR(__xludf.DUMMYFUNCTION("TO_DATE(INT((AH3301/(60*60*24))+""1/1/1970""))"),43989.0)</f>
        <v>43989</v>
      </c>
      <c r="AH3301" s="152">
        <v>1.591491039E9</v>
      </c>
      <c r="AI3301" s="152">
        <v>133943.2777</v>
      </c>
    </row>
    <row r="3302">
      <c r="A3302" s="152"/>
      <c r="B3302" s="152"/>
      <c r="M3302" s="13">
        <v>1.6069212E9</v>
      </c>
      <c r="N3302" s="13">
        <v>35775.0449</v>
      </c>
      <c r="P3302" s="156">
        <v>1.5883452E9</v>
      </c>
      <c r="Q3302" s="156">
        <v>152215.9426</v>
      </c>
      <c r="V3302" s="156">
        <v>1.571688E9</v>
      </c>
      <c r="W3302" s="156">
        <v>88129.3689</v>
      </c>
      <c r="Y3302" s="156">
        <v>1.5657588E9</v>
      </c>
      <c r="Z3302" s="156">
        <v>90735.0356</v>
      </c>
      <c r="AG3302" s="153">
        <f>IFERROR(__xludf.DUMMYFUNCTION("TO_DATE(INT((AH3302/(60*60*24))+""1/1/1970""))"),43989.0)</f>
        <v>43989</v>
      </c>
      <c r="AH3302" s="156">
        <v>1.591506829E9</v>
      </c>
      <c r="AI3302" s="156">
        <v>133943.2777</v>
      </c>
    </row>
    <row r="3303">
      <c r="A3303" s="152"/>
      <c r="B3303" s="152"/>
      <c r="M3303" s="13">
        <v>1.6069428E9</v>
      </c>
      <c r="N3303" s="13">
        <v>35775.0449</v>
      </c>
      <c r="P3303" s="152">
        <v>1.5883632E9</v>
      </c>
      <c r="Q3303" s="152">
        <v>152215.9426</v>
      </c>
      <c r="V3303" s="152">
        <v>1.5716988E9</v>
      </c>
      <c r="W3303" s="152">
        <v>88146.301</v>
      </c>
      <c r="Y3303" s="152">
        <v>1.5657984E9</v>
      </c>
      <c r="Z3303" s="152">
        <v>90735.0356</v>
      </c>
      <c r="AG3303" s="153">
        <f>IFERROR(__xludf.DUMMYFUNCTION("TO_DATE(INT((AH3303/(60*60*24))+""1/1/1970""))"),43989.0)</f>
        <v>43989</v>
      </c>
      <c r="AH3303" s="152">
        <v>1.591522621E9</v>
      </c>
      <c r="AI3303" s="152">
        <v>133943.2777</v>
      </c>
    </row>
    <row r="3304">
      <c r="A3304" s="152"/>
      <c r="B3304" s="152"/>
      <c r="M3304" s="13">
        <v>1.6070076E9</v>
      </c>
      <c r="N3304" s="13">
        <v>35778.7772</v>
      </c>
      <c r="P3304" s="156">
        <v>1.588392E9</v>
      </c>
      <c r="Q3304" s="156">
        <v>152197.4719</v>
      </c>
      <c r="V3304" s="156">
        <v>1.5717276E9</v>
      </c>
      <c r="W3304" s="156">
        <v>88087.4207</v>
      </c>
      <c r="Y3304" s="156">
        <v>1.5658236E9</v>
      </c>
      <c r="Z3304" s="156">
        <v>90735.0356</v>
      </c>
      <c r="AG3304" s="153">
        <f>IFERROR(__xludf.DUMMYFUNCTION("TO_DATE(INT((AH3304/(60*60*24))+""1/1/1970""))"),43989.0)</f>
        <v>43989</v>
      </c>
      <c r="AH3304" s="156">
        <v>1.591538934E9</v>
      </c>
      <c r="AI3304" s="156">
        <v>133943.2777</v>
      </c>
    </row>
    <row r="3305">
      <c r="A3305" s="152"/>
      <c r="B3305" s="152"/>
      <c r="M3305" s="13">
        <v>1.6070292E9</v>
      </c>
      <c r="N3305" s="13">
        <v>35778.7772</v>
      </c>
      <c r="P3305" s="152">
        <v>1.5886008E9</v>
      </c>
      <c r="Q3305" s="152">
        <v>152197.4719</v>
      </c>
      <c r="V3305" s="152">
        <v>1.5717672E9</v>
      </c>
      <c r="W3305" s="152">
        <v>88126.9772</v>
      </c>
      <c r="Y3305" s="152">
        <v>1.565838E9</v>
      </c>
      <c r="Z3305" s="152">
        <v>90451.6757</v>
      </c>
      <c r="AG3305" s="153">
        <f>IFERROR(__xludf.DUMMYFUNCTION("TO_DATE(INT((AH3305/(60*60*24))+""1/1/1970""))"),43989.0)</f>
        <v>43989</v>
      </c>
      <c r="AH3305" s="152">
        <v>1.591555849E9</v>
      </c>
      <c r="AI3305" s="152">
        <v>133943.2777</v>
      </c>
    </row>
    <row r="3306">
      <c r="A3306" s="152"/>
      <c r="B3306" s="152"/>
      <c r="M3306" s="13">
        <v>1.607094E9</v>
      </c>
      <c r="N3306" s="13">
        <v>35819.1364</v>
      </c>
      <c r="P3306" s="156">
        <v>1.5886224E9</v>
      </c>
      <c r="Q3306" s="156">
        <v>152197.4719</v>
      </c>
      <c r="V3306" s="156">
        <v>1.5717852E9</v>
      </c>
      <c r="W3306" s="156">
        <v>88436.1918</v>
      </c>
      <c r="Y3306" s="156">
        <v>1.5658776E9</v>
      </c>
      <c r="Z3306" s="156">
        <v>90451.6757</v>
      </c>
      <c r="AG3306" s="153">
        <f>IFERROR(__xludf.DUMMYFUNCTION("TO_DATE(INT((AH3306/(60*60*24))+""1/1/1970""))"),43989.0)</f>
        <v>43989</v>
      </c>
      <c r="AH3306" s="156">
        <v>1.591572299E9</v>
      </c>
      <c r="AI3306" s="156">
        <v>133943.2777</v>
      </c>
    </row>
    <row r="3307">
      <c r="A3307" s="152"/>
      <c r="B3307" s="152"/>
      <c r="M3307" s="13">
        <v>1.6071156E9</v>
      </c>
      <c r="N3307" s="13">
        <v>35819.1364</v>
      </c>
      <c r="P3307" s="152">
        <v>1.5886512E9</v>
      </c>
      <c r="Q3307" s="152">
        <v>152293.672</v>
      </c>
      <c r="V3307" s="152">
        <v>1.5718068E9</v>
      </c>
      <c r="W3307" s="152">
        <v>88677.4011</v>
      </c>
      <c r="Y3307" s="152">
        <v>1.56591E9</v>
      </c>
      <c r="Z3307" s="152">
        <v>90451.6757</v>
      </c>
      <c r="AG3307" s="153">
        <f>IFERROR(__xludf.DUMMYFUNCTION("TO_DATE(INT((AH3307/(60*60*24))+""1/1/1970""))"),43989.0)</f>
        <v>43989</v>
      </c>
      <c r="AH3307" s="152">
        <v>1.591573371E9</v>
      </c>
      <c r="AI3307" s="152">
        <v>133943.2777</v>
      </c>
    </row>
    <row r="3308">
      <c r="A3308" s="152"/>
      <c r="B3308" s="152"/>
      <c r="M3308" s="13">
        <v>1.6071264E9</v>
      </c>
      <c r="N3308" s="13">
        <v>35771.7876</v>
      </c>
      <c r="P3308" s="156">
        <v>1.5886908E9</v>
      </c>
      <c r="Q3308" s="156">
        <v>152293.672</v>
      </c>
      <c r="V3308" s="156">
        <v>1.5718464E9</v>
      </c>
      <c r="W3308" s="156">
        <v>88552.5836</v>
      </c>
      <c r="Y3308" s="156">
        <v>1.5659172E9</v>
      </c>
      <c r="Z3308" s="156">
        <v>90714.7924</v>
      </c>
      <c r="AG3308" s="153">
        <f>IFERROR(__xludf.DUMMYFUNCTION("TO_DATE(INT((AH3308/(60*60*24))+""1/1/1970""))"),43990.0)</f>
        <v>43990</v>
      </c>
      <c r="AH3308" s="156">
        <v>1.59158861E9</v>
      </c>
      <c r="AI3308" s="156">
        <v>133943.2777</v>
      </c>
    </row>
    <row r="3309">
      <c r="A3309" s="152"/>
      <c r="B3309" s="152"/>
      <c r="M3309" s="13">
        <v>1.6072128E9</v>
      </c>
      <c r="N3309" s="13">
        <v>35771.7876</v>
      </c>
      <c r="P3309" s="152">
        <v>1.5887088E9</v>
      </c>
      <c r="Q3309" s="152">
        <v>152293.672</v>
      </c>
      <c r="V3309" s="152">
        <v>1.5718716E9</v>
      </c>
      <c r="W3309" s="152">
        <v>88408.6958</v>
      </c>
      <c r="Y3309" s="152">
        <v>1.5659568E9</v>
      </c>
      <c r="Z3309" s="152">
        <v>90714.7924</v>
      </c>
      <c r="AG3309" s="153">
        <f>IFERROR(__xludf.DUMMYFUNCTION("TO_DATE(INT((AH3309/(60*60*24))+""1/1/1970""))"),43990.0)</f>
        <v>43990</v>
      </c>
      <c r="AH3309" s="152">
        <v>1.591604472E9</v>
      </c>
      <c r="AI3309" s="152">
        <v>133943.2777</v>
      </c>
    </row>
    <row r="3310">
      <c r="A3310" s="152"/>
      <c r="B3310" s="152"/>
      <c r="M3310" s="13">
        <v>1.6072992E9</v>
      </c>
      <c r="N3310" s="13">
        <v>35769.975</v>
      </c>
      <c r="P3310" s="156">
        <v>1.5887376E9</v>
      </c>
      <c r="Q3310" s="156">
        <v>152207.6785</v>
      </c>
      <c r="V3310" s="156">
        <v>1.571886E9</v>
      </c>
      <c r="W3310" s="156">
        <v>88427.2257</v>
      </c>
      <c r="Y3310" s="156">
        <v>1.5659892E9</v>
      </c>
      <c r="Z3310" s="156">
        <v>90714.7924</v>
      </c>
      <c r="AG3310" s="153">
        <f>IFERROR(__xludf.DUMMYFUNCTION("TO_DATE(INT((AH3310/(60*60*24))+""1/1/1970""))"),43990.0)</f>
        <v>43990</v>
      </c>
      <c r="AH3310" s="156">
        <v>1.591620266E9</v>
      </c>
      <c r="AI3310" s="156">
        <v>133943.2777</v>
      </c>
    </row>
    <row r="3311">
      <c r="A3311" s="152"/>
      <c r="B3311" s="152"/>
      <c r="M3311" s="13">
        <v>1.6073532E9</v>
      </c>
      <c r="N3311" s="13">
        <v>35769.975</v>
      </c>
      <c r="P3311" s="152">
        <v>1.5887772E9</v>
      </c>
      <c r="Q3311" s="152">
        <v>152207.6785</v>
      </c>
      <c r="V3311" s="152">
        <v>1.5719256E9</v>
      </c>
      <c r="W3311" s="152">
        <v>88764.2226</v>
      </c>
      <c r="Y3311" s="152">
        <v>1.566E9</v>
      </c>
      <c r="Z3311" s="152">
        <v>90877.9248</v>
      </c>
      <c r="AG3311" s="153">
        <f>IFERROR(__xludf.DUMMYFUNCTION("TO_DATE(INT((AH3311/(60*60*24))+""1/1/1970""))"),43990.0)</f>
        <v>43990</v>
      </c>
      <c r="AH3311" s="152">
        <v>1.59163608E9</v>
      </c>
      <c r="AI3311" s="152">
        <v>133943.2777</v>
      </c>
    </row>
    <row r="3312">
      <c r="A3312" s="152"/>
      <c r="B3312" s="152"/>
      <c r="M3312" s="13">
        <v>1.6073748E9</v>
      </c>
      <c r="N3312" s="13">
        <v>35769.975</v>
      </c>
      <c r="P3312" s="156">
        <v>1.5887952E9</v>
      </c>
      <c r="Q3312" s="156">
        <v>152207.6785</v>
      </c>
      <c r="V3312" s="156">
        <v>1.571958E9</v>
      </c>
      <c r="W3312" s="156">
        <v>88930.2186</v>
      </c>
      <c r="Y3312" s="156">
        <v>1.5661656E9</v>
      </c>
      <c r="Z3312" s="156">
        <v>90877.9248</v>
      </c>
      <c r="AG3312" s="153">
        <f>IFERROR(__xludf.DUMMYFUNCTION("TO_DATE(INT((AH3312/(60*60*24))+""1/1/1970""))"),43990.0)</f>
        <v>43990</v>
      </c>
      <c r="AH3312" s="156">
        <v>1.591651882E9</v>
      </c>
      <c r="AI3312" s="156">
        <v>133943.2777</v>
      </c>
    </row>
    <row r="3313">
      <c r="A3313" s="152"/>
      <c r="B3313" s="152"/>
      <c r="M3313" s="13">
        <v>1.6074396E9</v>
      </c>
      <c r="N3313" s="13">
        <v>35803.3678</v>
      </c>
      <c r="P3313" s="152">
        <v>1.588824E9</v>
      </c>
      <c r="Q3313" s="152">
        <v>151774.8944</v>
      </c>
      <c r="V3313" s="152">
        <v>1.5719652E9</v>
      </c>
      <c r="W3313" s="152">
        <v>88876.5596</v>
      </c>
      <c r="Y3313" s="152">
        <v>1.5661692E9</v>
      </c>
      <c r="Z3313" s="152">
        <v>90877.9248</v>
      </c>
      <c r="AG3313" s="153">
        <f>IFERROR(__xludf.DUMMYFUNCTION("TO_DATE(INT((AH3313/(60*60*24))+""1/1/1970""))"),43990.0)</f>
        <v>43990</v>
      </c>
      <c r="AH3313" s="152">
        <v>1.59166014E9</v>
      </c>
      <c r="AI3313" s="152">
        <v>133943.2777</v>
      </c>
    </row>
    <row r="3314">
      <c r="A3314" s="152"/>
      <c r="B3314" s="152"/>
      <c r="M3314" s="13">
        <v>1.6074612E9</v>
      </c>
      <c r="N3314" s="13">
        <v>35803.3678</v>
      </c>
      <c r="P3314" s="156">
        <v>1.5888636E9</v>
      </c>
      <c r="Q3314" s="156">
        <v>151774.8944</v>
      </c>
      <c r="V3314" s="156">
        <v>1.5720048E9</v>
      </c>
      <c r="W3314" s="156">
        <v>88885.9629</v>
      </c>
      <c r="Y3314" s="156">
        <v>1.5662052E9</v>
      </c>
      <c r="Z3314" s="156">
        <v>90864.1618</v>
      </c>
      <c r="AG3314" s="153">
        <f>IFERROR(__xludf.DUMMYFUNCTION("TO_DATE(INT((AH3314/(60*60*24))+""1/1/1970""))"),43991.0)</f>
        <v>43991</v>
      </c>
      <c r="AH3314" s="156">
        <v>1.591668442E9</v>
      </c>
      <c r="AI3314" s="156">
        <v>133943.2777</v>
      </c>
    </row>
    <row r="3315">
      <c r="A3315" s="152"/>
      <c r="B3315" s="152"/>
      <c r="M3315" s="13">
        <v>1.607526E9</v>
      </c>
      <c r="N3315" s="13">
        <v>35791.2004</v>
      </c>
      <c r="P3315" s="152">
        <v>1.5888816E9</v>
      </c>
      <c r="Q3315" s="152">
        <v>151774.8944</v>
      </c>
      <c r="V3315" s="152">
        <v>1.5720372E9</v>
      </c>
      <c r="W3315" s="152">
        <v>88891.1811</v>
      </c>
      <c r="Y3315" s="152">
        <v>1.5662448E9</v>
      </c>
      <c r="Z3315" s="152">
        <v>90864.1618</v>
      </c>
      <c r="AG3315" s="153">
        <f>IFERROR(__xludf.DUMMYFUNCTION("TO_DATE(INT((AH3315/(60*60*24))+""1/1/1970""))"),43991.0)</f>
        <v>43991</v>
      </c>
      <c r="AH3315" s="152">
        <v>1.591684299E9</v>
      </c>
      <c r="AI3315" s="152">
        <v>133943.2777</v>
      </c>
    </row>
    <row r="3316">
      <c r="A3316" s="152"/>
      <c r="B3316" s="152"/>
      <c r="M3316" s="13">
        <v>1.6075476E9</v>
      </c>
      <c r="N3316" s="13">
        <v>35791.2004</v>
      </c>
      <c r="P3316" s="156">
        <v>1.5889104E9</v>
      </c>
      <c r="Q3316" s="156">
        <v>152095.4062</v>
      </c>
      <c r="V3316" s="156">
        <v>1.5722136E9</v>
      </c>
      <c r="W3316" s="156">
        <v>88889.485</v>
      </c>
      <c r="Y3316" s="156">
        <v>1.5662556E9</v>
      </c>
      <c r="Z3316" s="156">
        <v>90864.1618</v>
      </c>
      <c r="AG3316" s="153">
        <f>IFERROR(__xludf.DUMMYFUNCTION("TO_DATE(INT((AH3316/(60*60*24))+""1/1/1970""))"),43991.0)</f>
        <v>43991</v>
      </c>
      <c r="AH3316" s="156">
        <v>1.591700102E9</v>
      </c>
      <c r="AI3316" s="156">
        <v>133943.2777</v>
      </c>
    </row>
    <row r="3317">
      <c r="A3317" s="152"/>
      <c r="B3317" s="152"/>
      <c r="M3317" s="13">
        <v>1.6076124E9</v>
      </c>
      <c r="N3317" s="13">
        <v>35777.0888</v>
      </c>
      <c r="P3317" s="152">
        <v>1.58895E9</v>
      </c>
      <c r="Q3317" s="152">
        <v>152095.4062</v>
      </c>
      <c r="V3317" s="152">
        <v>1.5722172E9</v>
      </c>
      <c r="W3317" s="152">
        <v>88889.4621</v>
      </c>
      <c r="Y3317" s="152">
        <v>1.5662844E9</v>
      </c>
      <c r="Z3317" s="152">
        <v>90947.9544</v>
      </c>
      <c r="AG3317" s="153">
        <f>IFERROR(__xludf.DUMMYFUNCTION("TO_DATE(INT((AH3317/(60*60*24))+""1/1/1970""))"),43991.0)</f>
        <v>43991</v>
      </c>
      <c r="AH3317" s="152">
        <v>1.59171594E9</v>
      </c>
      <c r="AI3317" s="152">
        <v>133943.2777</v>
      </c>
    </row>
    <row r="3318">
      <c r="A3318" s="152"/>
      <c r="B3318" s="152"/>
      <c r="M3318" s="13">
        <v>1.607634E9</v>
      </c>
      <c r="N3318" s="13">
        <v>35777.0888</v>
      </c>
      <c r="P3318" s="156">
        <v>1.588968E9</v>
      </c>
      <c r="Q3318" s="156">
        <v>152095.4062</v>
      </c>
      <c r="V3318" s="156">
        <v>1.5722532E9</v>
      </c>
      <c r="W3318" s="156">
        <v>88892.8358</v>
      </c>
      <c r="Y3318" s="156">
        <v>1.566324E9</v>
      </c>
      <c r="Z3318" s="156">
        <v>90947.9544</v>
      </c>
      <c r="AG3318" s="153">
        <f>IFERROR(__xludf.DUMMYFUNCTION("TO_DATE(INT((AH3318/(60*60*24))+""1/1/1970""))"),43991.0)</f>
        <v>43991</v>
      </c>
      <c r="AH3318" s="156">
        <v>1.59173178E9</v>
      </c>
      <c r="AI3318" s="156">
        <v>133943.2777</v>
      </c>
    </row>
    <row r="3319">
      <c r="A3319" s="152"/>
      <c r="B3319" s="152"/>
      <c r="M3319" s="13">
        <v>1.6076988E9</v>
      </c>
      <c r="N3319" s="13">
        <v>35866.0532</v>
      </c>
      <c r="P3319" s="152">
        <v>1.5889968E9</v>
      </c>
      <c r="Q3319" s="152">
        <v>151814.196</v>
      </c>
      <c r="V3319" s="152">
        <v>1.5722928E9</v>
      </c>
      <c r="W3319" s="152">
        <v>88878.9167</v>
      </c>
      <c r="Y3319" s="152">
        <v>1.566342E9</v>
      </c>
      <c r="Z3319" s="152">
        <v>90947.9544</v>
      </c>
      <c r="AG3319" s="153">
        <f>IFERROR(__xludf.DUMMYFUNCTION("TO_DATE(INT((AH3319/(60*60*24))+""1/1/1970""))"),43991.0)</f>
        <v>43991</v>
      </c>
      <c r="AH3319" s="152">
        <v>1.591747148E9</v>
      </c>
      <c r="AI3319" s="152">
        <v>133943.2777</v>
      </c>
    </row>
    <row r="3320">
      <c r="A3320" s="152"/>
      <c r="B3320" s="152"/>
      <c r="M3320" s="13">
        <v>1.6077204E9</v>
      </c>
      <c r="N3320" s="13">
        <v>35866.0532</v>
      </c>
      <c r="P3320" s="156">
        <v>1.5892056E9</v>
      </c>
      <c r="Q3320" s="156">
        <v>151814.196</v>
      </c>
      <c r="V3320" s="156">
        <v>1.5723036E9</v>
      </c>
      <c r="W3320" s="156">
        <v>88878.2367</v>
      </c>
      <c r="Y3320" s="156">
        <v>1.5663636E9</v>
      </c>
      <c r="Z3320" s="156">
        <v>90821.2535</v>
      </c>
      <c r="AG3320" s="153">
        <f>IFERROR(__xludf.DUMMYFUNCTION("TO_DATE(INT((AH3320/(60*60*24))+""1/1/1970""))"),43992.0)</f>
        <v>43992</v>
      </c>
      <c r="AH3320" s="156">
        <v>1.59174794E9</v>
      </c>
      <c r="AI3320" s="156">
        <v>133943.2777</v>
      </c>
    </row>
    <row r="3321">
      <c r="A3321" s="152"/>
      <c r="B3321" s="152"/>
      <c r="M3321" s="13">
        <v>1.6077312E9</v>
      </c>
      <c r="N3321" s="13">
        <v>35857.3339</v>
      </c>
      <c r="P3321" s="152">
        <v>1.5892272E9</v>
      </c>
      <c r="Q3321" s="152">
        <v>151814.196</v>
      </c>
      <c r="V3321" s="152">
        <v>1.5723324E9</v>
      </c>
      <c r="W3321" s="152">
        <v>88878.4613</v>
      </c>
      <c r="Y3321" s="152">
        <v>1.5664032E9</v>
      </c>
      <c r="Z3321" s="152">
        <v>90821.2535</v>
      </c>
      <c r="AG3321" s="153">
        <f>IFERROR(__xludf.DUMMYFUNCTION("TO_DATE(INT((AH3321/(60*60*24))+""1/1/1970""))"),43992.0)</f>
        <v>43992</v>
      </c>
      <c r="AH3321" s="152">
        <v>1.59176405E9</v>
      </c>
      <c r="AI3321" s="152">
        <v>133943.2777</v>
      </c>
    </row>
    <row r="3322">
      <c r="A3322" s="152"/>
      <c r="B3322" s="152"/>
      <c r="M3322" s="13">
        <v>1.6078176E9</v>
      </c>
      <c r="N3322" s="13">
        <v>35857.3339</v>
      </c>
      <c r="P3322" s="156">
        <v>1.589256E9</v>
      </c>
      <c r="Q3322" s="156">
        <v>151503.8908</v>
      </c>
      <c r="V3322" s="156">
        <v>1.572372E9</v>
      </c>
      <c r="W3322" s="156">
        <v>88879.8799</v>
      </c>
      <c r="Y3322" s="156">
        <v>1.5664284E9</v>
      </c>
      <c r="Z3322" s="156">
        <v>90821.2535</v>
      </c>
      <c r="AG3322" s="153">
        <f>IFERROR(__xludf.DUMMYFUNCTION("TO_DATE(INT((AH3322/(60*60*24))+""1/1/1970""))"),43992.0)</f>
        <v>43992</v>
      </c>
      <c r="AH3322" s="156">
        <v>1.591779843E9</v>
      </c>
      <c r="AI3322" s="156">
        <v>133943.2777</v>
      </c>
    </row>
    <row r="3323">
      <c r="A3323" s="152"/>
      <c r="B3323" s="152"/>
      <c r="M3323" s="13">
        <v>1.607904E9</v>
      </c>
      <c r="N3323" s="13">
        <v>35872.515</v>
      </c>
      <c r="P3323" s="152">
        <v>1.5892956E9</v>
      </c>
      <c r="Q3323" s="152">
        <v>151503.8908</v>
      </c>
      <c r="V3323" s="152">
        <v>1.57239E9</v>
      </c>
      <c r="W3323" s="152">
        <v>88884.769</v>
      </c>
      <c r="Y3323" s="152">
        <v>1.5664428E9</v>
      </c>
      <c r="Z3323" s="152">
        <v>90877.1152</v>
      </c>
      <c r="AG3323" s="153">
        <f>IFERROR(__xludf.DUMMYFUNCTION("TO_DATE(INT((AH3323/(60*60*24))+""1/1/1970""))"),43992.0)</f>
        <v>43992</v>
      </c>
      <c r="AH3323" s="152">
        <v>1.591795709E9</v>
      </c>
      <c r="AI3323" s="152">
        <v>133943.2777</v>
      </c>
    </row>
    <row r="3324">
      <c r="A3324" s="152"/>
      <c r="B3324" s="152"/>
      <c r="M3324" s="13">
        <v>1.607958E9</v>
      </c>
      <c r="N3324" s="13">
        <v>35872.515</v>
      </c>
      <c r="P3324" s="156">
        <v>1.5893136E9</v>
      </c>
      <c r="Q3324" s="156">
        <v>151503.8908</v>
      </c>
      <c r="V3324" s="156">
        <v>1.5724116E9</v>
      </c>
      <c r="W3324" s="156">
        <v>88885.8736</v>
      </c>
      <c r="Y3324" s="156">
        <v>1.5664824E9</v>
      </c>
      <c r="Z3324" s="156">
        <v>90877.1152</v>
      </c>
      <c r="AG3324" s="153">
        <f>IFERROR(__xludf.DUMMYFUNCTION("TO_DATE(INT((AH3324/(60*60*24))+""1/1/1970""))"),43992.0)</f>
        <v>43992</v>
      </c>
      <c r="AH3324" s="156">
        <v>1.59181152E9</v>
      </c>
      <c r="AI3324" s="156">
        <v>133943.2777</v>
      </c>
    </row>
    <row r="3325">
      <c r="A3325" s="152"/>
      <c r="B3325" s="152"/>
      <c r="M3325" s="13">
        <v>1.6079796E9</v>
      </c>
      <c r="N3325" s="13">
        <v>35872.515</v>
      </c>
      <c r="P3325" s="152">
        <v>1.5893424E9</v>
      </c>
      <c r="Q3325" s="152">
        <v>151798.3568</v>
      </c>
      <c r="V3325" s="152">
        <v>1.5724512E9</v>
      </c>
      <c r="W3325" s="152">
        <v>88882.0026</v>
      </c>
      <c r="Y3325" s="152">
        <v>1.5665148E9</v>
      </c>
      <c r="Z3325" s="152">
        <v>90877.1152</v>
      </c>
      <c r="AG3325" s="153">
        <f>IFERROR(__xludf.DUMMYFUNCTION("TO_DATE(INT((AH3325/(60*60*24))+""1/1/1970""))"),43992.0)</f>
        <v>43992</v>
      </c>
      <c r="AH3325" s="152">
        <v>1.591827333E9</v>
      </c>
      <c r="AI3325" s="152">
        <v>133943.2777</v>
      </c>
    </row>
    <row r="3326">
      <c r="A3326" s="152"/>
      <c r="B3326" s="152"/>
      <c r="M3326" s="13">
        <v>1.6080444E9</v>
      </c>
      <c r="N3326" s="13">
        <v>35856.0852</v>
      </c>
      <c r="P3326" s="156">
        <v>1.589382E9</v>
      </c>
      <c r="Q3326" s="156">
        <v>151798.3568</v>
      </c>
      <c r="V3326" s="156">
        <v>1.5724764E9</v>
      </c>
      <c r="W3326" s="156">
        <v>88874.6077</v>
      </c>
      <c r="Y3326" s="156">
        <v>1.566522E9</v>
      </c>
      <c r="Z3326" s="156">
        <v>90931.3578</v>
      </c>
      <c r="AG3326" s="153">
        <f>IFERROR(__xludf.DUMMYFUNCTION("TO_DATE(INT((AH3326/(60*60*24))+""1/1/1970""))"),43992.0)</f>
        <v>43992</v>
      </c>
      <c r="AH3326" s="156">
        <v>1.591832692E9</v>
      </c>
      <c r="AI3326" s="156">
        <v>133943.2777</v>
      </c>
    </row>
    <row r="3327">
      <c r="A3327" s="152"/>
      <c r="B3327" s="152"/>
      <c r="M3327" s="13">
        <v>1.608066E9</v>
      </c>
      <c r="N3327" s="13">
        <v>35856.0852</v>
      </c>
      <c r="P3327" s="152">
        <v>1.5894E9</v>
      </c>
      <c r="Q3327" s="152">
        <v>151798.3568</v>
      </c>
      <c r="V3327" s="152">
        <v>1.5724908E9</v>
      </c>
      <c r="W3327" s="152">
        <v>88868.6978</v>
      </c>
      <c r="Y3327" s="152">
        <v>1.5665616E9</v>
      </c>
      <c r="Z3327" s="152">
        <v>90931.3578</v>
      </c>
      <c r="AG3327" s="153">
        <f>IFERROR(__xludf.DUMMYFUNCTION("TO_DATE(INT((AH3327/(60*60*24))+""1/1/1970""))"),43993.0)</f>
        <v>43993</v>
      </c>
      <c r="AH3327" s="152">
        <v>1.591843258E9</v>
      </c>
      <c r="AI3327" s="152">
        <v>133943.2777</v>
      </c>
    </row>
    <row r="3328">
      <c r="A3328" s="152"/>
      <c r="B3328" s="152"/>
      <c r="M3328" s="13">
        <v>1.6081308E9</v>
      </c>
      <c r="N3328" s="13">
        <v>35904.8911</v>
      </c>
      <c r="P3328" s="156">
        <v>1.5894288E9</v>
      </c>
      <c r="Q3328" s="156">
        <v>151939.4913</v>
      </c>
      <c r="V3328" s="156">
        <v>1.5725304E9</v>
      </c>
      <c r="W3328" s="156">
        <v>88892.6318</v>
      </c>
      <c r="Y3328" s="156">
        <v>1.566594E9</v>
      </c>
      <c r="Z3328" s="156">
        <v>90931.3578</v>
      </c>
      <c r="AG3328" s="153">
        <f>IFERROR(__xludf.DUMMYFUNCTION("TO_DATE(INT((AH3328/(60*60*24))+""1/1/1970""))"),43993.0)</f>
        <v>43993</v>
      </c>
      <c r="AH3328" s="156">
        <v>1.591859092E9</v>
      </c>
      <c r="AI3328" s="156">
        <v>133943.2777</v>
      </c>
    </row>
    <row r="3329">
      <c r="A3329" s="152"/>
      <c r="B3329" s="152"/>
      <c r="M3329" s="13">
        <v>1.6081524E9</v>
      </c>
      <c r="N3329" s="13">
        <v>35904.8911</v>
      </c>
      <c r="P3329" s="152">
        <v>1.5894684E9</v>
      </c>
      <c r="Q3329" s="152">
        <v>151939.4913</v>
      </c>
      <c r="V3329" s="152">
        <v>1.5725628E9</v>
      </c>
      <c r="W3329" s="152">
        <v>88899.9358</v>
      </c>
      <c r="Y3329" s="152">
        <v>1.5666048E9</v>
      </c>
      <c r="Z3329" s="152">
        <v>90452.4853</v>
      </c>
      <c r="AG3329" s="153">
        <f>IFERROR(__xludf.DUMMYFUNCTION("TO_DATE(INT((AH3329/(60*60*24))+""1/1/1970""))"),43993.0)</f>
        <v>43993</v>
      </c>
      <c r="AH3329" s="152">
        <v>1.591874901E9</v>
      </c>
      <c r="AI3329" s="152">
        <v>133943.2777</v>
      </c>
    </row>
    <row r="3330">
      <c r="A3330" s="152"/>
      <c r="B3330" s="152"/>
      <c r="M3330" s="13">
        <v>1.6082172E9</v>
      </c>
      <c r="N3330" s="13">
        <v>35898.6726</v>
      </c>
      <c r="P3330" s="156">
        <v>1.5894864E9</v>
      </c>
      <c r="Q3330" s="156">
        <v>151939.4913</v>
      </c>
      <c r="V3330" s="156">
        <v>1.57257E9</v>
      </c>
      <c r="W3330" s="156">
        <v>88901.9737</v>
      </c>
      <c r="Y3330" s="156">
        <v>1.5667704E9</v>
      </c>
      <c r="Z3330" s="156">
        <v>90452.4853</v>
      </c>
      <c r="AG3330" s="153">
        <f>IFERROR(__xludf.DUMMYFUNCTION("TO_DATE(INT((AH3330/(60*60*24))+""1/1/1970""))"),43993.0)</f>
        <v>43993</v>
      </c>
      <c r="AH3330" s="156">
        <v>1.591890702E9</v>
      </c>
      <c r="AI3330" s="156">
        <v>133943.2777</v>
      </c>
    </row>
    <row r="3331">
      <c r="A3331" s="152"/>
      <c r="B3331" s="152"/>
      <c r="M3331" s="13">
        <v>1.6082388E9</v>
      </c>
      <c r="N3331" s="13">
        <v>35898.6726</v>
      </c>
      <c r="P3331" s="152">
        <v>1.5895152E9</v>
      </c>
      <c r="Q3331" s="152">
        <v>152236.5406</v>
      </c>
      <c r="V3331" s="152">
        <v>1.5726096E9</v>
      </c>
      <c r="W3331" s="152">
        <v>88846.6471</v>
      </c>
      <c r="Y3331" s="152">
        <v>1.566774E9</v>
      </c>
      <c r="Z3331" s="152">
        <v>90452.4853</v>
      </c>
      <c r="AG3331" s="153">
        <f>IFERROR(__xludf.DUMMYFUNCTION("TO_DATE(INT((AH3331/(60*60*24))+""1/1/1970""))"),43993.0)</f>
        <v>43993</v>
      </c>
      <c r="AH3331" s="152">
        <v>1.591906529E9</v>
      </c>
      <c r="AI3331" s="152">
        <v>133943.2777</v>
      </c>
    </row>
    <row r="3332">
      <c r="A3332" s="152"/>
      <c r="B3332" s="152"/>
      <c r="M3332" s="13">
        <v>1.6083036E9</v>
      </c>
      <c r="N3332" s="13">
        <v>35854.3948</v>
      </c>
      <c r="P3332" s="156">
        <v>1.5895548E9</v>
      </c>
      <c r="Q3332" s="156">
        <v>152236.5406</v>
      </c>
      <c r="V3332" s="156">
        <v>1.572642E9</v>
      </c>
      <c r="W3332" s="156">
        <v>89002.9491</v>
      </c>
      <c r="Y3332" s="156">
        <v>1.56681E9</v>
      </c>
      <c r="Z3332" s="156">
        <v>90447.6278</v>
      </c>
      <c r="AG3332" s="153">
        <f>IFERROR(__xludf.DUMMYFUNCTION("TO_DATE(INT((AH3332/(60*60*24))+""1/1/1970""))"),43993.0)</f>
        <v>43993</v>
      </c>
      <c r="AH3332" s="156">
        <v>1.591919936E9</v>
      </c>
      <c r="AI3332" s="156">
        <v>133943.2777</v>
      </c>
    </row>
    <row r="3333">
      <c r="A3333" s="152"/>
      <c r="B3333" s="152"/>
      <c r="M3333" s="13">
        <v>1.6083252E9</v>
      </c>
      <c r="N3333" s="13">
        <v>35854.3948</v>
      </c>
      <c r="P3333" s="152">
        <v>1.5895728E9</v>
      </c>
      <c r="Q3333" s="152">
        <v>152236.5406</v>
      </c>
      <c r="V3333" s="152">
        <v>1.572822E9</v>
      </c>
      <c r="W3333" s="152">
        <v>89041.7676</v>
      </c>
      <c r="Y3333" s="152">
        <v>1.5668496E9</v>
      </c>
      <c r="Z3333" s="152">
        <v>90447.6278</v>
      </c>
      <c r="AG3333" s="153">
        <f>IFERROR(__xludf.DUMMYFUNCTION("TO_DATE(INT((AH3333/(60*60*24))+""1/1/1970""))"),43994.0)</f>
        <v>43994</v>
      </c>
      <c r="AH3333" s="152">
        <v>1.591922943E9</v>
      </c>
      <c r="AI3333" s="152">
        <v>133943.2777</v>
      </c>
    </row>
    <row r="3334">
      <c r="A3334" s="152"/>
      <c r="B3334" s="152"/>
      <c r="M3334" s="13">
        <v>1.608336E9</v>
      </c>
      <c r="N3334" s="13">
        <v>35743.1207</v>
      </c>
      <c r="P3334" s="156">
        <v>1.5896016E9</v>
      </c>
      <c r="Q3334" s="156">
        <v>152296.2554</v>
      </c>
      <c r="V3334" s="156">
        <v>1.5728616E9</v>
      </c>
      <c r="W3334" s="156">
        <v>89161.207</v>
      </c>
      <c r="Y3334" s="156">
        <v>1.5668604E9</v>
      </c>
      <c r="Z3334" s="156">
        <v>90447.6278</v>
      </c>
      <c r="AG3334" s="153">
        <f>IFERROR(__xludf.DUMMYFUNCTION("TO_DATE(INT((AH3334/(60*60*24))+""1/1/1970""))"),43994.0)</f>
        <v>43994</v>
      </c>
      <c r="AH3334" s="156">
        <v>1.591938991E9</v>
      </c>
      <c r="AI3334" s="156">
        <v>133943.2777</v>
      </c>
    </row>
    <row r="3335">
      <c r="A3335" s="152"/>
      <c r="B3335" s="152"/>
      <c r="M3335" s="13">
        <v>1.6084224E9</v>
      </c>
      <c r="N3335" s="13">
        <v>35743.1207</v>
      </c>
      <c r="P3335" s="152">
        <v>1.5898104E9</v>
      </c>
      <c r="Q3335" s="152">
        <v>152296.2554</v>
      </c>
      <c r="V3335" s="152">
        <v>1.5729012E9</v>
      </c>
      <c r="W3335" s="152">
        <v>89343.078</v>
      </c>
      <c r="Y3335" s="152">
        <v>1.5668892E9</v>
      </c>
      <c r="Z3335" s="152">
        <v>90787.2508</v>
      </c>
      <c r="AG3335" s="153">
        <f>IFERROR(__xludf.DUMMYFUNCTION("TO_DATE(INT((AH3335/(60*60*24))+""1/1/1970""))"),43994.0)</f>
        <v>43994</v>
      </c>
      <c r="AH3335" s="152">
        <v>1.591954836E9</v>
      </c>
      <c r="AI3335" s="152">
        <v>133943.2777</v>
      </c>
    </row>
    <row r="3336">
      <c r="A3336" s="152"/>
      <c r="B3336" s="152"/>
      <c r="M3336" s="13">
        <v>1.6085088E9</v>
      </c>
      <c r="N3336" s="13">
        <v>35749.1958</v>
      </c>
      <c r="P3336" s="156">
        <v>1.589832E9</v>
      </c>
      <c r="Q3336" s="156">
        <v>152296.2554</v>
      </c>
      <c r="V3336" s="156">
        <v>1.5729084E9</v>
      </c>
      <c r="W3336" s="156">
        <v>89330.2737</v>
      </c>
      <c r="Y3336" s="156">
        <v>1.5669288E9</v>
      </c>
      <c r="Z3336" s="156">
        <v>90787.2508</v>
      </c>
      <c r="AG3336" s="153">
        <f>IFERROR(__xludf.DUMMYFUNCTION("TO_DATE(INT((AH3336/(60*60*24))+""1/1/1970""))"),43994.0)</f>
        <v>43994</v>
      </c>
      <c r="AH3336" s="156">
        <v>1.591970628E9</v>
      </c>
      <c r="AI3336" s="156">
        <v>133943.2777</v>
      </c>
    </row>
    <row r="3337">
      <c r="A3337" s="152"/>
      <c r="B3337" s="152"/>
      <c r="M3337" s="13">
        <v>1.6085628E9</v>
      </c>
      <c r="N3337" s="13">
        <v>35749.1958</v>
      </c>
      <c r="P3337" s="152">
        <v>1.5898608E9</v>
      </c>
      <c r="Q3337" s="152">
        <v>152128.6093</v>
      </c>
      <c r="V3337" s="152">
        <v>1.5729408E9</v>
      </c>
      <c r="W3337" s="152">
        <v>89481.7621</v>
      </c>
      <c r="Y3337" s="152">
        <v>1.5669468E9</v>
      </c>
      <c r="Z3337" s="152">
        <v>90787.2508</v>
      </c>
      <c r="AG3337" s="153">
        <f>IFERROR(__xludf.DUMMYFUNCTION("TO_DATE(INT((AH3337/(60*60*24))+""1/1/1970""))"),43994.0)</f>
        <v>43994</v>
      </c>
      <c r="AH3337" s="152">
        <v>1.59198642E9</v>
      </c>
      <c r="AI3337" s="152">
        <v>133943.2777</v>
      </c>
    </row>
    <row r="3338">
      <c r="A3338" s="152"/>
      <c r="B3338" s="152"/>
      <c r="M3338" s="13">
        <v>1.6085844E9</v>
      </c>
      <c r="N3338" s="13">
        <v>35749.1958</v>
      </c>
      <c r="P3338" s="156">
        <v>1.5899004E9</v>
      </c>
      <c r="Q3338" s="156">
        <v>152128.6093</v>
      </c>
      <c r="V3338" s="156">
        <v>1.5729804E9</v>
      </c>
      <c r="W3338" s="156">
        <v>89800.8089</v>
      </c>
      <c r="Y3338" s="156">
        <v>1.5669684E9</v>
      </c>
      <c r="Z3338" s="156">
        <v>90883.592</v>
      </c>
      <c r="AG3338" s="153">
        <f>IFERROR(__xludf.DUMMYFUNCTION("TO_DATE(INT((AH3338/(60*60*24))+""1/1/1970""))"),43994.0)</f>
        <v>43994</v>
      </c>
      <c r="AH3338" s="156">
        <v>1.592002352E9</v>
      </c>
      <c r="AI3338" s="156">
        <v>133943.2777</v>
      </c>
    </row>
    <row r="3339">
      <c r="A3339" s="152"/>
      <c r="B3339" s="152"/>
      <c r="M3339" s="13">
        <v>1.6086492E9</v>
      </c>
      <c r="N3339" s="13">
        <v>35763.4243</v>
      </c>
      <c r="P3339" s="152">
        <v>1.5899184E9</v>
      </c>
      <c r="Q3339" s="152">
        <v>152128.6093</v>
      </c>
      <c r="V3339" s="152">
        <v>1.5729948E9</v>
      </c>
      <c r="W3339" s="152">
        <v>89784.3893</v>
      </c>
      <c r="Y3339" s="152">
        <v>1.567008E9</v>
      </c>
      <c r="Z3339" s="152">
        <v>90883.592</v>
      </c>
      <c r="AG3339" s="153">
        <f>IFERROR(__xludf.DUMMYFUNCTION("TO_DATE(INT((AH3339/(60*60*24))+""1/1/1970""))"),43994.0)</f>
        <v>43994</v>
      </c>
      <c r="AH3339" s="152">
        <v>1.592006276E9</v>
      </c>
      <c r="AI3339" s="152">
        <v>133943.2777</v>
      </c>
    </row>
    <row r="3340">
      <c r="A3340" s="152"/>
      <c r="B3340" s="152"/>
      <c r="M3340" s="13">
        <v>1.6086708E9</v>
      </c>
      <c r="N3340" s="13">
        <v>35763.4243</v>
      </c>
      <c r="P3340" s="156">
        <v>1.5899472E9</v>
      </c>
      <c r="Q3340" s="156">
        <v>152249.5636</v>
      </c>
      <c r="V3340" s="156">
        <v>1.57302E9</v>
      </c>
      <c r="W3340" s="156">
        <v>89713.7034</v>
      </c>
      <c r="Y3340" s="156">
        <v>1.5670332E9</v>
      </c>
      <c r="Z3340" s="156">
        <v>90883.592</v>
      </c>
      <c r="AG3340" s="153">
        <f>IFERROR(__xludf.DUMMYFUNCTION("TO_DATE(INT((AH3340/(60*60*24))+""1/1/1970""))"),43995.0)</f>
        <v>43995</v>
      </c>
      <c r="AH3340" s="156">
        <v>1.592018687E9</v>
      </c>
      <c r="AI3340" s="156">
        <v>133943.2777</v>
      </c>
    </row>
    <row r="3341">
      <c r="A3341" s="152"/>
      <c r="B3341" s="152"/>
      <c r="M3341" s="13">
        <v>1.6087356E9</v>
      </c>
      <c r="N3341" s="13">
        <v>35739.1136</v>
      </c>
      <c r="P3341" s="152">
        <v>1.5899868E9</v>
      </c>
      <c r="Q3341" s="152">
        <v>152249.5636</v>
      </c>
      <c r="V3341" s="152">
        <v>1.5730596E9</v>
      </c>
      <c r="W3341" s="152">
        <v>89557.6933</v>
      </c>
      <c r="Y3341" s="152">
        <v>1.5670476E9</v>
      </c>
      <c r="Z3341" s="152">
        <v>90914.7612</v>
      </c>
      <c r="AG3341" s="153">
        <f>IFERROR(__xludf.DUMMYFUNCTION("TO_DATE(INT((AH3341/(60*60*24))+""1/1/1970""))"),43995.0)</f>
        <v>43995</v>
      </c>
      <c r="AH3341" s="152">
        <v>1.592034478E9</v>
      </c>
      <c r="AI3341" s="152">
        <v>133943.2777</v>
      </c>
    </row>
    <row r="3342">
      <c r="A3342" s="152"/>
      <c r="B3342" s="152"/>
      <c r="M3342" s="13">
        <v>1.6087572E9</v>
      </c>
      <c r="N3342" s="13">
        <v>35739.1136</v>
      </c>
      <c r="P3342" s="156">
        <v>1.5900048E9</v>
      </c>
      <c r="Q3342" s="156">
        <v>152249.5636</v>
      </c>
      <c r="V3342" s="156">
        <v>1.5730812E9</v>
      </c>
      <c r="W3342" s="156">
        <v>89640.4777</v>
      </c>
      <c r="Y3342" s="156">
        <v>1.5670872E9</v>
      </c>
      <c r="Z3342" s="156">
        <v>90914.7612</v>
      </c>
      <c r="AG3342" s="153">
        <f>IFERROR(__xludf.DUMMYFUNCTION("TO_DATE(INT((AH3342/(60*60*24))+""1/1/1970""))"),43995.0)</f>
        <v>43995</v>
      </c>
      <c r="AH3342" s="156">
        <v>1.592050285E9</v>
      </c>
      <c r="AI3342" s="156">
        <v>133943.2777</v>
      </c>
    </row>
    <row r="3343">
      <c r="A3343" s="152"/>
      <c r="B3343" s="152"/>
      <c r="M3343" s="13">
        <v>1.608822E9</v>
      </c>
      <c r="N3343" s="13">
        <v>35716.0957</v>
      </c>
      <c r="P3343" s="152">
        <v>1.5900336E9</v>
      </c>
      <c r="Q3343" s="152">
        <v>152514.7015</v>
      </c>
      <c r="V3343" s="152">
        <v>1.5730992E9</v>
      </c>
      <c r="W3343" s="152">
        <v>89419.4893</v>
      </c>
      <c r="Y3343" s="152">
        <v>1.5671196E9</v>
      </c>
      <c r="Z3343" s="152">
        <v>90914.7612</v>
      </c>
      <c r="AG3343" s="153">
        <f>IFERROR(__xludf.DUMMYFUNCTION("TO_DATE(INT((AH3343/(60*60*24))+""1/1/1970""))"),43995.0)</f>
        <v>43995</v>
      </c>
      <c r="AH3343" s="152">
        <v>1.592066315E9</v>
      </c>
      <c r="AI3343" s="152">
        <v>133943.2777</v>
      </c>
    </row>
    <row r="3344">
      <c r="A3344" s="152"/>
      <c r="B3344" s="152"/>
      <c r="M3344" s="13">
        <v>1.6088328E9</v>
      </c>
      <c r="N3344" s="13">
        <v>35716.0957</v>
      </c>
      <c r="P3344" s="156">
        <v>1.5900732E9</v>
      </c>
      <c r="Q3344" s="156">
        <v>152514.7015</v>
      </c>
      <c r="V3344" s="156">
        <v>1.5731388E9</v>
      </c>
      <c r="W3344" s="156">
        <v>89790.0205</v>
      </c>
      <c r="Y3344" s="156">
        <v>1.5671268E9</v>
      </c>
      <c r="Z3344" s="156">
        <v>91129.7073</v>
      </c>
      <c r="AG3344" s="153">
        <f>IFERROR(__xludf.DUMMYFUNCTION("TO_DATE(INT((AH3344/(60*60*24))+""1/1/1970""))"),43995.0)</f>
        <v>43995</v>
      </c>
      <c r="AH3344" s="156">
        <v>1.592085423E9</v>
      </c>
      <c r="AI3344" s="156">
        <v>133943.2777</v>
      </c>
    </row>
    <row r="3345">
      <c r="A3345" s="152"/>
      <c r="B3345" s="152"/>
      <c r="M3345" s="13">
        <v>1.6088544E9</v>
      </c>
      <c r="N3345" s="13">
        <v>35627.4991</v>
      </c>
      <c r="P3345" s="152">
        <v>1.5900912E9</v>
      </c>
      <c r="Q3345" s="152">
        <v>152514.7015</v>
      </c>
      <c r="V3345" s="152">
        <v>1.5731676E9</v>
      </c>
      <c r="W3345" s="152">
        <v>89914.9069</v>
      </c>
      <c r="Y3345" s="152">
        <v>1.5671664E9</v>
      </c>
      <c r="Z3345" s="152">
        <v>91129.7073</v>
      </c>
      <c r="AG3345" s="153">
        <f>IFERROR(__xludf.DUMMYFUNCTION("TO_DATE(INT((AH3345/(60*60*24))+""1/1/1970""))"),43995.0)</f>
        <v>43995</v>
      </c>
      <c r="AH3345" s="152">
        <v>1.592089132E9</v>
      </c>
      <c r="AI3345" s="152">
        <v>133943.2777</v>
      </c>
    </row>
    <row r="3346">
      <c r="A3346" s="152"/>
      <c r="B3346" s="152"/>
      <c r="M3346" s="13">
        <v>1.6089408E9</v>
      </c>
      <c r="N3346" s="13">
        <v>35627.4991</v>
      </c>
      <c r="P3346" s="156">
        <v>1.59012E9</v>
      </c>
      <c r="Q3346" s="156">
        <v>152606.5607</v>
      </c>
      <c r="V3346" s="156">
        <v>1.5731784E9</v>
      </c>
      <c r="W3346" s="156">
        <v>89848.7517</v>
      </c>
      <c r="Y3346" s="156">
        <v>1.5671988E9</v>
      </c>
      <c r="Z3346" s="156">
        <v>91129.7073</v>
      </c>
      <c r="AG3346" s="153">
        <f>IFERROR(__xludf.DUMMYFUNCTION("TO_DATE(INT((AH3346/(60*60*24))+""1/1/1970""))"),43996.0)</f>
        <v>43996</v>
      </c>
      <c r="AH3346" s="156">
        <v>1.592101531E9</v>
      </c>
      <c r="AI3346" s="156">
        <v>133943.2777</v>
      </c>
    </row>
    <row r="3347">
      <c r="A3347" s="152"/>
      <c r="B3347" s="152"/>
      <c r="M3347" s="13">
        <v>1.6090272E9</v>
      </c>
      <c r="N3347" s="13">
        <v>35627.4991</v>
      </c>
      <c r="P3347" s="152">
        <v>1.5901596E9</v>
      </c>
      <c r="Q3347" s="152">
        <v>152606.5607</v>
      </c>
      <c r="V3347" s="152">
        <v>1.573218E9</v>
      </c>
      <c r="W3347" s="152">
        <v>89877.4603</v>
      </c>
      <c r="Y3347" s="152">
        <v>1.5672096E9</v>
      </c>
      <c r="Z3347" s="152">
        <v>91686.3004</v>
      </c>
      <c r="AG3347" s="153">
        <f>IFERROR(__xludf.DUMMYFUNCTION("TO_DATE(INT((AH3347/(60*60*24))+""1/1/1970""))"),43996.0)</f>
        <v>43996</v>
      </c>
      <c r="AH3347" s="152">
        <v>1.592117559E9</v>
      </c>
      <c r="AI3347" s="152">
        <v>133943.2777</v>
      </c>
    </row>
    <row r="3348">
      <c r="A3348" s="152"/>
      <c r="B3348" s="152"/>
      <c r="M3348" s="13">
        <v>1.6091136E9</v>
      </c>
      <c r="N3348" s="13">
        <v>35646.819</v>
      </c>
      <c r="P3348" s="156">
        <v>1.5901776E9</v>
      </c>
      <c r="Q3348" s="156">
        <v>152606.5607</v>
      </c>
      <c r="V3348" s="156">
        <v>1.5732504E9</v>
      </c>
      <c r="W3348" s="156">
        <v>89744.2364</v>
      </c>
      <c r="Y3348" s="156">
        <v>1.5673752E9</v>
      </c>
      <c r="Z3348" s="156">
        <v>91686.3004</v>
      </c>
      <c r="AG3348" s="153">
        <f>IFERROR(__xludf.DUMMYFUNCTION("TO_DATE(INT((AH3348/(60*60*24))+""1/1/1970""))"),43996.0)</f>
        <v>43996</v>
      </c>
      <c r="AH3348" s="156">
        <v>1.59213335E9</v>
      </c>
      <c r="AI3348" s="156">
        <v>133943.2777</v>
      </c>
    </row>
    <row r="3349">
      <c r="A3349" s="152"/>
      <c r="B3349" s="152"/>
      <c r="M3349" s="13">
        <v>1.6091676E9</v>
      </c>
      <c r="N3349" s="13">
        <v>35646.819</v>
      </c>
      <c r="P3349" s="152">
        <v>1.5902064E9</v>
      </c>
      <c r="Q3349" s="152">
        <v>152650.2033</v>
      </c>
      <c r="V3349" s="152">
        <v>1.5734268E9</v>
      </c>
      <c r="W3349" s="152">
        <v>89790.6563</v>
      </c>
      <c r="Y3349" s="152">
        <v>1.5673788E9</v>
      </c>
      <c r="Z3349" s="152">
        <v>91686.3004</v>
      </c>
      <c r="AG3349" s="153">
        <f>IFERROR(__xludf.DUMMYFUNCTION("TO_DATE(INT((AH3349/(60*60*24))+""1/1/1970""))"),43996.0)</f>
        <v>43996</v>
      </c>
      <c r="AH3349" s="152">
        <v>1.59214925E9</v>
      </c>
      <c r="AI3349" s="152">
        <v>133943.2777</v>
      </c>
    </row>
    <row r="3350">
      <c r="A3350" s="152"/>
      <c r="B3350" s="152"/>
      <c r="M3350" s="13">
        <v>1.6091892E9</v>
      </c>
      <c r="N3350" s="13">
        <v>35646.819</v>
      </c>
      <c r="P3350" s="156">
        <v>1.5905016E9</v>
      </c>
      <c r="Q3350" s="156">
        <v>152650.2033</v>
      </c>
      <c r="V3350" s="156">
        <v>1.5734664E9</v>
      </c>
      <c r="W3350" s="156">
        <v>89729.7453</v>
      </c>
      <c r="Y3350" s="156">
        <v>1.5674148E9</v>
      </c>
      <c r="Z3350" s="156">
        <v>91686.7052</v>
      </c>
      <c r="AG3350" s="153">
        <f>IFERROR(__xludf.DUMMYFUNCTION("TO_DATE(INT((AH3350/(60*60*24))+""1/1/1970""))"),43996.0)</f>
        <v>43996</v>
      </c>
      <c r="AH3350" s="156">
        <v>1.59216583E9</v>
      </c>
      <c r="AI3350" s="156">
        <v>133943.2777</v>
      </c>
    </row>
    <row r="3351">
      <c r="A3351" s="152"/>
      <c r="B3351" s="152"/>
      <c r="M3351" s="13">
        <v>1.609254E9</v>
      </c>
      <c r="N3351" s="13">
        <v>35462.1068</v>
      </c>
      <c r="P3351" s="152">
        <v>1.5905232E9</v>
      </c>
      <c r="Q3351" s="152">
        <v>152650.2033</v>
      </c>
      <c r="V3351" s="152">
        <v>1.573506E9</v>
      </c>
      <c r="W3351" s="152">
        <v>89929.2004</v>
      </c>
      <c r="Y3351" s="152">
        <v>1.5674544E9</v>
      </c>
      <c r="Z3351" s="152">
        <v>91686.7052</v>
      </c>
      <c r="AG3351" s="153">
        <f>IFERROR(__xludf.DUMMYFUNCTION("TO_DATE(INT((AH3351/(60*60*24))+""1/1/1970""))"),43996.0)</f>
        <v>43996</v>
      </c>
      <c r="AH3351" s="152">
        <v>1.592178613E9</v>
      </c>
      <c r="AI3351" s="152">
        <v>133943.2777</v>
      </c>
    </row>
    <row r="3352">
      <c r="A3352" s="152"/>
      <c r="B3352" s="152"/>
      <c r="M3352" s="13">
        <v>1.6092756E9</v>
      </c>
      <c r="N3352" s="13">
        <v>35462.1068</v>
      </c>
      <c r="P3352" s="156">
        <v>1.590552E9</v>
      </c>
      <c r="Q3352" s="156">
        <v>152538.3968</v>
      </c>
      <c r="V3352" s="156">
        <v>1.5735132E9</v>
      </c>
      <c r="W3352" s="156">
        <v>89943.3214</v>
      </c>
      <c r="Y3352" s="156">
        <v>1.5674652E9</v>
      </c>
      <c r="Z3352" s="156">
        <v>91686.7052</v>
      </c>
      <c r="AG3352" s="153">
        <f>IFERROR(__xludf.DUMMYFUNCTION("TO_DATE(INT((AH3352/(60*60*24))+""1/1/1970""))"),43997.0)</f>
        <v>43997</v>
      </c>
      <c r="AH3352" s="156">
        <v>1.592181679E9</v>
      </c>
      <c r="AI3352" s="156">
        <v>133943.2777</v>
      </c>
    </row>
    <row r="3353">
      <c r="A3353" s="152"/>
      <c r="B3353" s="152"/>
      <c r="M3353" s="13">
        <v>1.6093404E9</v>
      </c>
      <c r="N3353" s="13">
        <v>35422.6177</v>
      </c>
      <c r="P3353" s="152">
        <v>1.5905916E9</v>
      </c>
      <c r="Q3353" s="152">
        <v>152538.3968</v>
      </c>
      <c r="V3353" s="152">
        <v>1.5735456E9</v>
      </c>
      <c r="W3353" s="152">
        <v>89985.8084</v>
      </c>
      <c r="Y3353" s="152">
        <v>1.567494E9</v>
      </c>
      <c r="Z3353" s="152">
        <v>91898.413</v>
      </c>
      <c r="AG3353" s="153">
        <f>IFERROR(__xludf.DUMMYFUNCTION("TO_DATE(INT((AH3353/(60*60*24))+""1/1/1970""))"),43997.0)</f>
        <v>43997</v>
      </c>
      <c r="AH3353" s="152">
        <v>1.592197681E9</v>
      </c>
      <c r="AI3353" s="152">
        <v>133943.2777</v>
      </c>
    </row>
    <row r="3354">
      <c r="A3354" s="152"/>
      <c r="B3354" s="152"/>
      <c r="M3354" s="13">
        <v>1.609362E9</v>
      </c>
      <c r="N3354" s="13">
        <v>35422.6177</v>
      </c>
      <c r="P3354" s="156">
        <v>1.5906096E9</v>
      </c>
      <c r="Q3354" s="156">
        <v>152538.3968</v>
      </c>
      <c r="V3354" s="156">
        <v>1.5735852E9</v>
      </c>
      <c r="W3354" s="156">
        <v>89942.0059</v>
      </c>
      <c r="Y3354" s="156">
        <v>1.5675336E9</v>
      </c>
      <c r="Z3354" s="156">
        <v>91898.413</v>
      </c>
      <c r="AG3354" s="153">
        <f>IFERROR(__xludf.DUMMYFUNCTION("TO_DATE(INT((AH3354/(60*60*24))+""1/1/1970""))"),43997.0)</f>
        <v>43997</v>
      </c>
      <c r="AH3354" s="156">
        <v>1.592213471E9</v>
      </c>
      <c r="AI3354" s="156">
        <v>133943.2777</v>
      </c>
    </row>
    <row r="3355">
      <c r="A3355" s="152"/>
      <c r="B3355" s="152"/>
      <c r="M3355" s="13">
        <v>1.6094268E9</v>
      </c>
      <c r="N3355" s="13">
        <v>35488.1816</v>
      </c>
      <c r="P3355" s="152">
        <v>1.5906384E9</v>
      </c>
      <c r="Q3355" s="152">
        <v>152635.6557</v>
      </c>
      <c r="V3355" s="152">
        <v>1.5735996E9</v>
      </c>
      <c r="W3355" s="152">
        <v>89885.7123</v>
      </c>
      <c r="Y3355" s="152">
        <v>1.5675516E9</v>
      </c>
      <c r="Z3355" s="152">
        <v>91898.413</v>
      </c>
      <c r="AG3355" s="153">
        <f>IFERROR(__xludf.DUMMYFUNCTION("TO_DATE(INT((AH3355/(60*60*24))+""1/1/1970""))"),43997.0)</f>
        <v>43997</v>
      </c>
      <c r="AH3355" s="152">
        <v>1.5922293E9</v>
      </c>
      <c r="AI3355" s="152">
        <v>133943.2777</v>
      </c>
    </row>
    <row r="3356">
      <c r="A3356" s="152"/>
      <c r="B3356" s="152"/>
      <c r="M3356" s="13">
        <v>1.6094484E9</v>
      </c>
      <c r="N3356" s="13">
        <v>35488.1816</v>
      </c>
      <c r="P3356" s="156">
        <v>1.590678E9</v>
      </c>
      <c r="Q3356" s="156">
        <v>152635.6557</v>
      </c>
      <c r="V3356" s="156">
        <v>1.5736248E9</v>
      </c>
      <c r="W3356" s="156">
        <v>89919.0372</v>
      </c>
      <c r="Y3356" s="156">
        <v>1.5675732E9</v>
      </c>
      <c r="Z3356" s="156">
        <v>91829.5979</v>
      </c>
      <c r="AG3356" s="153">
        <f>IFERROR(__xludf.DUMMYFUNCTION("TO_DATE(INT((AH3356/(60*60*24))+""1/1/1970""))"),43997.0)</f>
        <v>43997</v>
      </c>
      <c r="AH3356" s="156">
        <v>1.59224514E9</v>
      </c>
      <c r="AI3356" s="156">
        <v>133943.2777</v>
      </c>
    </row>
    <row r="3357">
      <c r="A3357" s="152"/>
      <c r="B3357" s="152"/>
      <c r="P3357" s="152">
        <v>1.590696E9</v>
      </c>
      <c r="Q3357" s="152">
        <v>152635.6557</v>
      </c>
      <c r="V3357" s="152">
        <v>1.5736644E9</v>
      </c>
      <c r="W3357" s="152">
        <v>89780.0414</v>
      </c>
      <c r="Y3357" s="152">
        <v>1.5676128E9</v>
      </c>
      <c r="Z3357" s="152">
        <v>91829.5979</v>
      </c>
      <c r="AG3357" s="153">
        <f>IFERROR(__xludf.DUMMYFUNCTION("TO_DATE(INT((AH3357/(60*60*24))+""1/1/1970""))"),43997.0)</f>
        <v>43997</v>
      </c>
      <c r="AH3357" s="152">
        <v>1.592260952E9</v>
      </c>
      <c r="AI3357" s="152">
        <v>133943.2777</v>
      </c>
    </row>
    <row r="3358">
      <c r="A3358" s="152"/>
      <c r="B3358" s="152"/>
      <c r="P3358" s="156">
        <v>1.5907248E9</v>
      </c>
      <c r="Q3358" s="156">
        <v>152618.5248</v>
      </c>
      <c r="V3358" s="156">
        <v>1.573686E9</v>
      </c>
      <c r="W3358" s="156">
        <v>89810.3304</v>
      </c>
      <c r="Y3358" s="156">
        <v>1.567638E9</v>
      </c>
      <c r="Z3358" s="156">
        <v>91829.5979</v>
      </c>
      <c r="AG3358" s="153">
        <f>IFERROR(__xludf.DUMMYFUNCTION("TO_DATE(INT((AH3358/(60*60*24))+""1/1/1970""))"),43997.0)</f>
        <v>43997</v>
      </c>
      <c r="AH3358" s="156">
        <v>1.592265111E9</v>
      </c>
      <c r="AI3358" s="156">
        <v>133943.2777</v>
      </c>
    </row>
    <row r="3359">
      <c r="A3359" s="152"/>
      <c r="B3359" s="152"/>
      <c r="M3359" s="161"/>
      <c r="N3359" s="161"/>
      <c r="P3359" s="152">
        <v>1.5907644E9</v>
      </c>
      <c r="Q3359" s="152">
        <v>152618.5248</v>
      </c>
      <c r="V3359" s="152">
        <v>1.573704E9</v>
      </c>
      <c r="W3359" s="152">
        <v>89746.787</v>
      </c>
      <c r="Y3359" s="152">
        <v>1.5676524E9</v>
      </c>
      <c r="Z3359" s="152">
        <v>91326.8425</v>
      </c>
      <c r="AG3359" s="153">
        <f>IFERROR(__xludf.DUMMYFUNCTION("TO_DATE(INT((AH3359/(60*60*24))+""1/1/1970""))"),43998.0)</f>
        <v>43998</v>
      </c>
      <c r="AH3359" s="152">
        <v>1.592276902E9</v>
      </c>
      <c r="AI3359" s="152">
        <v>133943.2777</v>
      </c>
    </row>
    <row r="3360">
      <c r="A3360" s="152"/>
      <c r="B3360" s="152"/>
      <c r="M3360" s="161"/>
      <c r="N3360" s="161"/>
      <c r="P3360" s="156">
        <v>1.5907824E9</v>
      </c>
      <c r="Q3360" s="156">
        <v>152618.5248</v>
      </c>
      <c r="V3360" s="156">
        <v>1.5737436E9</v>
      </c>
      <c r="W3360" s="156">
        <v>89732.4356</v>
      </c>
      <c r="Y3360" s="156">
        <v>1.567692E9</v>
      </c>
      <c r="Z3360" s="156">
        <v>91326.8425</v>
      </c>
      <c r="AG3360" s="153">
        <f>IFERROR(__xludf.DUMMYFUNCTION("TO_DATE(INT((AH3360/(60*60*24))+""1/1/1970""))"),43998.0)</f>
        <v>43998</v>
      </c>
      <c r="AH3360" s="156">
        <v>1.592292754E9</v>
      </c>
      <c r="AI3360" s="156">
        <v>133943.2777</v>
      </c>
    </row>
    <row r="3361">
      <c r="A3361" s="152"/>
      <c r="B3361" s="152"/>
      <c r="M3361" s="161"/>
      <c r="N3361" s="161"/>
      <c r="P3361" s="152">
        <v>1.5908112E9</v>
      </c>
      <c r="Q3361" s="152">
        <v>152899.7349</v>
      </c>
      <c r="V3361" s="152">
        <v>1.5737724E9</v>
      </c>
      <c r="W3361" s="152">
        <v>89772.0622</v>
      </c>
      <c r="Y3361" s="152">
        <v>1.5677244E9</v>
      </c>
      <c r="Z3361" s="152">
        <v>91326.8425</v>
      </c>
      <c r="AG3361" s="153">
        <f>IFERROR(__xludf.DUMMYFUNCTION("TO_DATE(INT((AH3361/(60*60*24))+""1/1/1970""))"),43998.0)</f>
        <v>43998</v>
      </c>
      <c r="AH3361" s="152">
        <v>1.592308549E9</v>
      </c>
      <c r="AI3361" s="152">
        <v>133943.2777</v>
      </c>
    </row>
    <row r="3362">
      <c r="A3362" s="152"/>
      <c r="B3362" s="152"/>
      <c r="M3362" s="161"/>
      <c r="N3362" s="161"/>
      <c r="P3362" s="156">
        <v>1.590984E9</v>
      </c>
      <c r="Q3362" s="156">
        <v>152899.7349</v>
      </c>
      <c r="V3362" s="156">
        <v>1.5737832E9</v>
      </c>
      <c r="W3362" s="156">
        <v>89848.3417</v>
      </c>
      <c r="Y3362" s="156">
        <v>1.5677316E9</v>
      </c>
      <c r="Z3362" s="156">
        <v>91333.3192</v>
      </c>
      <c r="AG3362" s="153">
        <f>IFERROR(__xludf.DUMMYFUNCTION("TO_DATE(INT((AH3362/(60*60*24))+""1/1/1970""))"),43998.0)</f>
        <v>43998</v>
      </c>
      <c r="AH3362" s="156">
        <v>1.59232434E9</v>
      </c>
      <c r="AI3362" s="156">
        <v>133996.0077</v>
      </c>
    </row>
    <row r="3363">
      <c r="A3363" s="152"/>
      <c r="B3363" s="152"/>
      <c r="M3363" s="161"/>
      <c r="N3363" s="161"/>
      <c r="P3363" s="152">
        <v>1.5910236E9</v>
      </c>
      <c r="Q3363" s="152">
        <v>152899.7349</v>
      </c>
      <c r="V3363" s="152">
        <v>1.5738228E9</v>
      </c>
      <c r="W3363" s="152">
        <v>89799.1468</v>
      </c>
      <c r="Y3363" s="152">
        <v>1.5677712E9</v>
      </c>
      <c r="Z3363" s="152">
        <v>91333.3192</v>
      </c>
      <c r="AG3363" s="153">
        <f>IFERROR(__xludf.DUMMYFUNCTION("TO_DATE(INT((AH3363/(60*60*24))+""1/1/1970""))"),43998.0)</f>
        <v>43998</v>
      </c>
      <c r="AH3363" s="152">
        <v>1.592340152E9</v>
      </c>
      <c r="AI3363" s="152">
        <v>134009.5277</v>
      </c>
    </row>
    <row r="3364">
      <c r="A3364" s="152"/>
      <c r="B3364" s="152"/>
      <c r="M3364" s="161"/>
      <c r="N3364" s="161"/>
      <c r="P3364" s="156">
        <v>1.5910416E9</v>
      </c>
      <c r="Q3364" s="156">
        <v>152899.7349</v>
      </c>
      <c r="V3364" s="156">
        <v>1.5738552E9</v>
      </c>
      <c r="W3364" s="156">
        <v>89967.9071</v>
      </c>
      <c r="Y3364" s="156">
        <v>1.5678036E9</v>
      </c>
      <c r="Z3364" s="156">
        <v>91333.3192</v>
      </c>
      <c r="AG3364" s="153">
        <f>IFERROR(__xludf.DUMMYFUNCTION("TO_DATE(INT((AH3364/(60*60*24))+""1/1/1970""))"),43998.0)</f>
        <v>43998</v>
      </c>
      <c r="AH3364" s="156">
        <v>1.592351909E9</v>
      </c>
      <c r="AI3364" s="156">
        <v>134009.5277</v>
      </c>
    </row>
    <row r="3365">
      <c r="A3365" s="152"/>
      <c r="B3365" s="152"/>
      <c r="M3365" s="161"/>
      <c r="N3365" s="161"/>
      <c r="P3365" s="152">
        <v>1.5910704E9</v>
      </c>
      <c r="Q3365" s="152">
        <v>152828.9779</v>
      </c>
      <c r="V3365" s="152">
        <v>1.5740316E9</v>
      </c>
      <c r="W3365" s="152">
        <v>90061.6923</v>
      </c>
      <c r="Y3365" s="152">
        <v>1.5678144E9</v>
      </c>
      <c r="Z3365" s="152">
        <v>91384.3234</v>
      </c>
      <c r="AG3365" s="153">
        <f>IFERROR(__xludf.DUMMYFUNCTION("TO_DATE(INT((AH3365/(60*60*24))+""1/1/1970""))"),43999.0)</f>
        <v>43999</v>
      </c>
      <c r="AH3365" s="152">
        <v>1.592356118E9</v>
      </c>
      <c r="AI3365" s="152">
        <v>134009.5277</v>
      </c>
    </row>
    <row r="3366">
      <c r="A3366" s="152"/>
      <c r="B3366" s="152"/>
      <c r="M3366" s="161"/>
      <c r="N3366" s="161"/>
      <c r="P3366" s="156">
        <v>1.59111E9</v>
      </c>
      <c r="Q3366" s="156">
        <v>152828.9779</v>
      </c>
      <c r="V3366" s="156">
        <v>1.5740712E9</v>
      </c>
      <c r="W3366" s="156">
        <v>90371.9767</v>
      </c>
      <c r="Y3366" s="156">
        <v>1.56798E9</v>
      </c>
      <c r="Z3366" s="156">
        <v>91384.3234</v>
      </c>
      <c r="AG3366" s="153">
        <f>IFERROR(__xludf.DUMMYFUNCTION("TO_DATE(INT((AH3366/(60*60*24))+""1/1/1970""))"),43999.0)</f>
        <v>43999</v>
      </c>
      <c r="AH3366" s="156">
        <v>1.592372101E9</v>
      </c>
      <c r="AI3366" s="156">
        <v>134009.5277</v>
      </c>
    </row>
    <row r="3367">
      <c r="A3367" s="152"/>
      <c r="B3367" s="152"/>
      <c r="M3367" s="161"/>
      <c r="N3367" s="161"/>
      <c r="P3367" s="152">
        <v>1.591128E9</v>
      </c>
      <c r="Q3367" s="152">
        <v>152828.9779</v>
      </c>
      <c r="V3367" s="152">
        <v>1.5741108E9</v>
      </c>
      <c r="W3367" s="152">
        <v>90294.3588</v>
      </c>
      <c r="Y3367" s="152">
        <v>1.5679836E9</v>
      </c>
      <c r="Z3367" s="152">
        <v>91384.3234</v>
      </c>
      <c r="AG3367" s="153">
        <f>IFERROR(__xludf.DUMMYFUNCTION("TO_DATE(INT((AH3367/(60*60*24))+""1/1/1970""))"),43999.0)</f>
        <v>43999</v>
      </c>
      <c r="AH3367" s="152">
        <v>1.592387894E9</v>
      </c>
      <c r="AI3367" s="152">
        <v>134009.5277</v>
      </c>
    </row>
    <row r="3368">
      <c r="A3368" s="152"/>
      <c r="B3368" s="152"/>
      <c r="M3368" s="161"/>
      <c r="N3368" s="161"/>
      <c r="P3368" s="156">
        <v>1.5911568E9</v>
      </c>
      <c r="Q3368" s="156">
        <v>152913.6047</v>
      </c>
      <c r="V3368" s="156">
        <v>1.574118E9</v>
      </c>
      <c r="W3368" s="156">
        <v>90306.1059</v>
      </c>
      <c r="Y3368" s="156">
        <v>1.5680196E9</v>
      </c>
      <c r="Z3368" s="156">
        <v>91443.8282</v>
      </c>
      <c r="AG3368" s="153">
        <f>IFERROR(__xludf.DUMMYFUNCTION("TO_DATE(INT((AH3368/(60*60*24))+""1/1/1970""))"),43999.0)</f>
        <v>43999</v>
      </c>
      <c r="AH3368" s="156">
        <v>1.59240372E9</v>
      </c>
      <c r="AI3368" s="156">
        <v>134072.9877</v>
      </c>
    </row>
    <row r="3369">
      <c r="A3369" s="152"/>
      <c r="B3369" s="152"/>
      <c r="M3369" s="161"/>
      <c r="N3369" s="161"/>
      <c r="P3369" s="152">
        <v>1.5911964E9</v>
      </c>
      <c r="Q3369" s="152">
        <v>152913.6047</v>
      </c>
      <c r="V3369" s="152">
        <v>1.5741504E9</v>
      </c>
      <c r="W3369" s="152">
        <v>90334.5248</v>
      </c>
      <c r="Y3369" s="152">
        <v>1.5680592E9</v>
      </c>
      <c r="Z3369" s="152">
        <v>91443.8282</v>
      </c>
      <c r="AG3369" s="153">
        <f>IFERROR(__xludf.DUMMYFUNCTION("TO_DATE(INT((AH3369/(60*60*24))+""1/1/1970""))"),43999.0)</f>
        <v>43999</v>
      </c>
      <c r="AH3369" s="152">
        <v>1.59241956E9</v>
      </c>
      <c r="AI3369" s="152">
        <v>134072.9877</v>
      </c>
    </row>
    <row r="3370">
      <c r="A3370" s="152"/>
      <c r="B3370" s="152"/>
      <c r="M3370" s="161"/>
      <c r="N3370" s="161"/>
      <c r="P3370" s="156">
        <v>1.5912144E9</v>
      </c>
      <c r="Q3370" s="156">
        <v>152913.6047</v>
      </c>
      <c r="V3370" s="156">
        <v>1.57419E9</v>
      </c>
      <c r="W3370" s="156">
        <v>90127.7637</v>
      </c>
      <c r="Y3370" s="156">
        <v>1.56807E9</v>
      </c>
      <c r="Z3370" s="156">
        <v>91443.8282</v>
      </c>
      <c r="AG3370" s="153">
        <f>IFERROR(__xludf.DUMMYFUNCTION("TO_DATE(INT((AH3370/(60*60*24))+""1/1/1970""))"),43999.0)</f>
        <v>43999</v>
      </c>
      <c r="AH3370" s="156">
        <v>1.592435371E9</v>
      </c>
      <c r="AI3370" s="156">
        <v>134072.9877</v>
      </c>
    </row>
    <row r="3371">
      <c r="A3371" s="152"/>
      <c r="B3371" s="152"/>
      <c r="M3371" s="161"/>
      <c r="N3371" s="161"/>
      <c r="P3371" s="152">
        <v>1.5912432E9</v>
      </c>
      <c r="Q3371" s="152">
        <v>152669.95</v>
      </c>
      <c r="V3371" s="152">
        <v>1.5742044E9</v>
      </c>
      <c r="W3371" s="152">
        <v>90153.9535</v>
      </c>
      <c r="Y3371" s="152">
        <v>1.5680988E9</v>
      </c>
      <c r="Z3371" s="152">
        <v>91228.4773</v>
      </c>
      <c r="AG3371" s="153">
        <f>IFERROR(__xludf.DUMMYFUNCTION("TO_DATE(INT((AH3371/(60*60*24))+""1/1/1970""))"),43999.0)</f>
        <v>43999</v>
      </c>
      <c r="AH3371" s="152">
        <v>1.59243835E9</v>
      </c>
      <c r="AI3371" s="152">
        <v>134072.9877</v>
      </c>
    </row>
    <row r="3372">
      <c r="A3372" s="152"/>
      <c r="B3372" s="152"/>
      <c r="M3372" s="161"/>
      <c r="N3372" s="161"/>
      <c r="P3372" s="156">
        <v>1.5912828E9</v>
      </c>
      <c r="Q3372" s="156">
        <v>152669.95</v>
      </c>
      <c r="V3372" s="156">
        <v>1.5742296E9</v>
      </c>
      <c r="W3372" s="156">
        <v>90012.3942</v>
      </c>
      <c r="Y3372" s="156">
        <v>1.5681384E9</v>
      </c>
      <c r="Z3372" s="156">
        <v>91228.4773</v>
      </c>
      <c r="AG3372" s="153">
        <f>IFERROR(__xludf.DUMMYFUNCTION("TO_DATE(INT((AH3372/(60*60*24))+""1/1/1970""))"),44000.0)</f>
        <v>44000</v>
      </c>
      <c r="AH3372" s="156">
        <v>1.592451295E9</v>
      </c>
      <c r="AI3372" s="156">
        <v>134072.9877</v>
      </c>
    </row>
    <row r="3373">
      <c r="A3373" s="152"/>
      <c r="B3373" s="152"/>
      <c r="M3373" s="161"/>
      <c r="N3373" s="161"/>
      <c r="P3373" s="152">
        <v>1.5913008E9</v>
      </c>
      <c r="Q3373" s="152">
        <v>152669.95</v>
      </c>
      <c r="V3373" s="152">
        <v>1.5742692E9</v>
      </c>
      <c r="W3373" s="152">
        <v>90096.5435</v>
      </c>
      <c r="Y3373" s="152">
        <v>1.5681564E9</v>
      </c>
      <c r="Z3373" s="152">
        <v>91228.4773</v>
      </c>
      <c r="AG3373" s="153">
        <f>IFERROR(__xludf.DUMMYFUNCTION("TO_DATE(INT((AH3373/(60*60*24))+""1/1/1970""))"),44000.0)</f>
        <v>44000</v>
      </c>
      <c r="AH3373" s="152">
        <v>1.592467108E9</v>
      </c>
      <c r="AI3373" s="152">
        <v>134072.9877</v>
      </c>
    </row>
    <row r="3374">
      <c r="A3374" s="152"/>
      <c r="B3374" s="152"/>
      <c r="M3374" s="161"/>
      <c r="N3374" s="161"/>
      <c r="P3374" s="156">
        <v>1.5913296E9</v>
      </c>
      <c r="Q3374" s="156">
        <v>152394.3252</v>
      </c>
      <c r="V3374" s="156">
        <v>1.5742908E9</v>
      </c>
      <c r="W3374" s="156">
        <v>90155.4</v>
      </c>
      <c r="Y3374" s="156">
        <v>1.568178E9</v>
      </c>
      <c r="Z3374" s="156">
        <v>91202.5704</v>
      </c>
      <c r="AG3374" s="153">
        <f>IFERROR(__xludf.DUMMYFUNCTION("TO_DATE(INT((AH3374/(60*60*24))+""1/1/1970""))"),44000.0)</f>
        <v>44000</v>
      </c>
      <c r="AH3374" s="156">
        <v>1.592482898E9</v>
      </c>
      <c r="AI3374" s="156">
        <v>134072.9877</v>
      </c>
    </row>
    <row r="3375">
      <c r="A3375" s="152"/>
      <c r="B3375" s="152"/>
      <c r="M3375" s="161"/>
      <c r="N3375" s="161"/>
      <c r="P3375" s="152">
        <v>1.5913692E9</v>
      </c>
      <c r="Q3375" s="152">
        <v>152394.3252</v>
      </c>
      <c r="V3375" s="152">
        <v>1.5743088E9</v>
      </c>
      <c r="W3375" s="152">
        <v>90183.387</v>
      </c>
      <c r="Y3375" s="152">
        <v>1.5682176E9</v>
      </c>
      <c r="Z3375" s="152">
        <v>91202.5704</v>
      </c>
      <c r="AG3375" s="153">
        <f>IFERROR(__xludf.DUMMYFUNCTION("TO_DATE(INT((AH3375/(60*60*24))+""1/1/1970""))"),44000.0)</f>
        <v>44000</v>
      </c>
      <c r="AH3375" s="152">
        <v>1.592498693E9</v>
      </c>
      <c r="AI3375" s="152">
        <v>133822.1527</v>
      </c>
    </row>
    <row r="3376">
      <c r="A3376" s="152"/>
      <c r="B3376" s="152"/>
      <c r="M3376" s="161"/>
      <c r="N3376" s="161"/>
      <c r="P3376" s="156">
        <v>1.5913872E9</v>
      </c>
      <c r="Q3376" s="156">
        <v>152394.3252</v>
      </c>
      <c r="V3376" s="156">
        <v>1.5743484E9</v>
      </c>
      <c r="W3376" s="156">
        <v>90303.6477</v>
      </c>
      <c r="Y3376" s="156">
        <v>1.5682428E9</v>
      </c>
      <c r="Z3376" s="156">
        <v>91202.5704</v>
      </c>
      <c r="AG3376" s="153">
        <f>IFERROR(__xludf.DUMMYFUNCTION("TO_DATE(INT((AH3376/(60*60*24))+""1/1/1970""))"),44000.0)</f>
        <v>44000</v>
      </c>
      <c r="AH3376" s="156">
        <v>1.59251458E9</v>
      </c>
      <c r="AI3376" s="156">
        <v>133808.5327</v>
      </c>
    </row>
    <row r="3377">
      <c r="A3377" s="152"/>
      <c r="B3377" s="152"/>
      <c r="M3377" s="161"/>
      <c r="N3377" s="161"/>
      <c r="P3377" s="152">
        <v>1.591416E9</v>
      </c>
      <c r="Q3377" s="152">
        <v>152418.8904</v>
      </c>
      <c r="V3377" s="152">
        <v>1.5743772E9</v>
      </c>
      <c r="W3377" s="152">
        <v>90045.3893</v>
      </c>
      <c r="Y3377" s="152">
        <v>1.5682572E9</v>
      </c>
      <c r="Z3377" s="152">
        <v>91499.2852</v>
      </c>
      <c r="AG3377" s="153">
        <f>IFERROR(__xludf.DUMMYFUNCTION("TO_DATE(INT((AH3377/(60*60*24))+""1/1/1970""))"),44000.0)</f>
        <v>44000</v>
      </c>
      <c r="AH3377" s="152">
        <v>1.592524633E9</v>
      </c>
      <c r="AI3377" s="152">
        <v>133808.5327</v>
      </c>
    </row>
    <row r="3378">
      <c r="A3378" s="152"/>
      <c r="B3378" s="152"/>
      <c r="M3378" s="161"/>
      <c r="N3378" s="161"/>
      <c r="P3378" s="156">
        <v>1.5916248E9</v>
      </c>
      <c r="Q3378" s="156">
        <v>152418.8904</v>
      </c>
      <c r="V3378" s="156">
        <v>1.574388E9</v>
      </c>
      <c r="W3378" s="156">
        <v>90105.9719</v>
      </c>
      <c r="Y3378" s="156">
        <v>1.5682968E9</v>
      </c>
      <c r="Z3378" s="156">
        <v>91499.2852</v>
      </c>
      <c r="AG3378" s="153">
        <f>IFERROR(__xludf.DUMMYFUNCTION("TO_DATE(INT((AH3378/(60*60*24))+""1/1/1970""))"),44001.0)</f>
        <v>44001</v>
      </c>
      <c r="AH3378" s="156">
        <v>1.592531421E9</v>
      </c>
      <c r="AI3378" s="156">
        <v>133808.5327</v>
      </c>
    </row>
    <row r="3379">
      <c r="A3379" s="152"/>
      <c r="B3379" s="152"/>
      <c r="M3379" s="161"/>
      <c r="N3379" s="161"/>
      <c r="P3379" s="152">
        <v>1.5916464E9</v>
      </c>
      <c r="Q3379" s="152">
        <v>152418.8904</v>
      </c>
      <c r="V3379" s="152">
        <v>1.5744276E9</v>
      </c>
      <c r="W3379" s="152">
        <v>90091.8136</v>
      </c>
      <c r="Y3379" s="152">
        <v>1.5683292E9</v>
      </c>
      <c r="Z3379" s="152">
        <v>91499.2852</v>
      </c>
      <c r="AG3379" s="153">
        <f>IFERROR(__xludf.DUMMYFUNCTION("TO_DATE(INT((AH3379/(60*60*24))+""1/1/1970""))"),44001.0)</f>
        <v>44001</v>
      </c>
      <c r="AH3379" s="152">
        <v>1.592547242E9</v>
      </c>
      <c r="AI3379" s="152">
        <v>133808.5327</v>
      </c>
    </row>
    <row r="3380">
      <c r="A3380" s="152"/>
      <c r="B3380" s="152"/>
      <c r="M3380" s="161"/>
      <c r="N3380" s="161"/>
      <c r="P3380" s="156">
        <v>1.5916752E9</v>
      </c>
      <c r="Q3380" s="156">
        <v>152528.3176</v>
      </c>
      <c r="V3380" s="156">
        <v>1.57446E9</v>
      </c>
      <c r="W3380" s="156">
        <v>90104.7701</v>
      </c>
      <c r="Y3380" s="156">
        <v>1.5683364E9</v>
      </c>
      <c r="Z3380" s="156">
        <v>91153.5902</v>
      </c>
      <c r="AG3380" s="153">
        <f>IFERROR(__xludf.DUMMYFUNCTION("TO_DATE(INT((AH3380/(60*60*24))+""1/1/1970""))"),44001.0)</f>
        <v>44001</v>
      </c>
      <c r="AH3380" s="156">
        <v>1.592563035E9</v>
      </c>
      <c r="AI3380" s="156">
        <v>133808.5327</v>
      </c>
    </row>
    <row r="3381">
      <c r="A3381" s="152"/>
      <c r="B3381" s="152"/>
      <c r="M3381" s="161"/>
      <c r="N3381" s="161"/>
      <c r="P3381" s="152">
        <v>1.5917148E9</v>
      </c>
      <c r="Q3381" s="152">
        <v>152528.3176</v>
      </c>
      <c r="V3381" s="152">
        <v>1.5746364E9</v>
      </c>
      <c r="W3381" s="152">
        <v>90104.7416</v>
      </c>
      <c r="Y3381" s="152">
        <v>1.568376E9</v>
      </c>
      <c r="Z3381" s="152">
        <v>91153.5902</v>
      </c>
      <c r="AG3381" s="153">
        <f>IFERROR(__xludf.DUMMYFUNCTION("TO_DATE(INT((AH3381/(60*60*24))+""1/1/1970""))"),44001.0)</f>
        <v>44001</v>
      </c>
      <c r="AH3381" s="152">
        <v>1.592578836E9</v>
      </c>
      <c r="AI3381" s="152">
        <v>133615.5827</v>
      </c>
    </row>
    <row r="3382">
      <c r="A3382" s="152"/>
      <c r="B3382" s="152"/>
      <c r="M3382" s="161"/>
      <c r="N3382" s="161"/>
      <c r="P3382" s="156">
        <v>1.5917328E9</v>
      </c>
      <c r="Q3382" s="156">
        <v>152528.3176</v>
      </c>
      <c r="V3382" s="156">
        <v>1.574676E9</v>
      </c>
      <c r="W3382" s="156">
        <v>90093.7604</v>
      </c>
      <c r="Y3382" s="156">
        <v>1.5684084E9</v>
      </c>
      <c r="Z3382" s="156">
        <v>91153.5902</v>
      </c>
      <c r="AG3382" s="153">
        <f>IFERROR(__xludf.DUMMYFUNCTION("TO_DATE(INT((AH3382/(60*60*24))+""1/1/1970""))"),44001.0)</f>
        <v>44001</v>
      </c>
      <c r="AH3382" s="156">
        <v>1.59259464E9</v>
      </c>
      <c r="AI3382" s="156">
        <v>133356.8027</v>
      </c>
    </row>
    <row r="3383">
      <c r="A3383" s="152"/>
      <c r="B3383" s="152"/>
      <c r="M3383" s="161"/>
      <c r="N3383" s="161"/>
      <c r="P3383" s="152">
        <v>1.5917616E9</v>
      </c>
      <c r="Q3383" s="152">
        <v>152628.8118</v>
      </c>
      <c r="V3383" s="152">
        <v>1.5747156E9</v>
      </c>
      <c r="W3383" s="152">
        <v>90087.5579</v>
      </c>
      <c r="Y3383" s="152">
        <v>1.5684192E9</v>
      </c>
      <c r="Z3383" s="152">
        <v>91007.864</v>
      </c>
      <c r="AG3383" s="153">
        <f>IFERROR(__xludf.DUMMYFUNCTION("TO_DATE(INT((AH3383/(60*60*24))+""1/1/1970""))"),44001.0)</f>
        <v>44001</v>
      </c>
      <c r="AH3383" s="152">
        <v>1.592610639E9</v>
      </c>
      <c r="AI3383" s="152">
        <v>133150.2327</v>
      </c>
    </row>
    <row r="3384">
      <c r="A3384" s="152"/>
      <c r="B3384" s="152"/>
      <c r="M3384" s="161"/>
      <c r="N3384" s="161"/>
      <c r="P3384" s="156">
        <v>1.5918012E9</v>
      </c>
      <c r="Q3384" s="156">
        <v>152628.8118</v>
      </c>
      <c r="V3384" s="156">
        <v>1.5747228E9</v>
      </c>
      <c r="W3384" s="156">
        <v>90085.5531</v>
      </c>
      <c r="Y3384" s="156">
        <v>1.5685848E9</v>
      </c>
      <c r="Z3384" s="156">
        <v>91007.864</v>
      </c>
      <c r="AG3384" s="153">
        <f>IFERROR(__xludf.DUMMYFUNCTION("TO_DATE(INT((AH3384/(60*60*24))+""1/1/1970""))"),44001.0)</f>
        <v>44001</v>
      </c>
      <c r="AH3384" s="156">
        <v>1.592611026E9</v>
      </c>
      <c r="AI3384" s="156">
        <v>133150.2327</v>
      </c>
    </row>
    <row r="3385">
      <c r="A3385" s="152"/>
      <c r="B3385" s="152"/>
      <c r="M3385" s="161"/>
      <c r="N3385" s="161"/>
      <c r="P3385" s="152">
        <v>1.5918192E9</v>
      </c>
      <c r="Q3385" s="152">
        <v>152628.8118</v>
      </c>
      <c r="V3385" s="152">
        <v>1.5747552E9</v>
      </c>
      <c r="W3385" s="152">
        <v>90094.306</v>
      </c>
      <c r="Y3385" s="152">
        <v>1.5685884E9</v>
      </c>
      <c r="Z3385" s="152">
        <v>91007.864</v>
      </c>
      <c r="AG3385" s="153">
        <f>IFERROR(__xludf.DUMMYFUNCTION("TO_DATE(INT((AH3385/(60*60*24))+""1/1/1970""))"),44002.0)</f>
        <v>44002</v>
      </c>
      <c r="AH3385" s="152">
        <v>1.592626976E9</v>
      </c>
      <c r="AI3385" s="152">
        <v>133150.2327</v>
      </c>
    </row>
    <row r="3386">
      <c r="A3386" s="152"/>
      <c r="B3386" s="152"/>
      <c r="M3386" s="161"/>
      <c r="N3386" s="161"/>
      <c r="P3386" s="156">
        <v>1.591848E9</v>
      </c>
      <c r="Q3386" s="156">
        <v>153055.002</v>
      </c>
      <c r="V3386" s="156">
        <v>1.5747948E9</v>
      </c>
      <c r="W3386" s="156">
        <v>90079.798</v>
      </c>
      <c r="Y3386" s="156">
        <v>1.5686244E9</v>
      </c>
      <c r="Z3386" s="156">
        <v>90935.8105</v>
      </c>
      <c r="AG3386" s="153">
        <f>IFERROR(__xludf.DUMMYFUNCTION("TO_DATE(INT((AH3386/(60*60*24))+""1/1/1970""))"),44002.0)</f>
        <v>44002</v>
      </c>
      <c r="AH3386" s="156">
        <v>1.592643063E9</v>
      </c>
      <c r="AI3386" s="156">
        <v>133150.2327</v>
      </c>
    </row>
    <row r="3387">
      <c r="A3387" s="152"/>
      <c r="B3387" s="152"/>
      <c r="M3387" s="161"/>
      <c r="N3387" s="161"/>
      <c r="P3387" s="152">
        <v>1.5918876E9</v>
      </c>
      <c r="Q3387" s="152">
        <v>153055.002</v>
      </c>
      <c r="V3387" s="152">
        <v>1.5748092E9</v>
      </c>
      <c r="W3387" s="152">
        <v>90080.0457</v>
      </c>
      <c r="Y3387" s="152">
        <v>1.568664E9</v>
      </c>
      <c r="Z3387" s="152">
        <v>90935.8105</v>
      </c>
      <c r="AG3387" s="153">
        <f>IFERROR(__xludf.DUMMYFUNCTION("TO_DATE(INT((AH3387/(60*60*24))+""1/1/1970""))"),44002.0)</f>
        <v>44002</v>
      </c>
      <c r="AH3387" s="152">
        <v>1.592659007E9</v>
      </c>
      <c r="AI3387" s="152">
        <v>133150.2327</v>
      </c>
    </row>
    <row r="3388">
      <c r="A3388" s="152"/>
      <c r="B3388" s="152"/>
      <c r="M3388" s="161"/>
      <c r="N3388" s="161"/>
      <c r="P3388" s="156">
        <v>1.5919056E9</v>
      </c>
      <c r="Q3388" s="156">
        <v>153055.002</v>
      </c>
      <c r="V3388" s="156">
        <v>1.5748344E9</v>
      </c>
      <c r="W3388" s="156">
        <v>90079.2961</v>
      </c>
      <c r="Y3388" s="156">
        <v>1.5686748E9</v>
      </c>
      <c r="Z3388" s="156">
        <v>90935.8105</v>
      </c>
      <c r="AG3388" s="153">
        <f>IFERROR(__xludf.DUMMYFUNCTION("TO_DATE(INT((AH3388/(60*60*24))+""1/1/1970""))"),44002.0)</f>
        <v>44002</v>
      </c>
      <c r="AH3388" s="156">
        <v>1.592676584E9</v>
      </c>
      <c r="AI3388" s="156">
        <v>133150.2327</v>
      </c>
    </row>
    <row r="3389">
      <c r="A3389" s="152"/>
      <c r="B3389" s="152"/>
      <c r="M3389" s="161"/>
      <c r="N3389" s="161"/>
      <c r="P3389" s="152">
        <v>1.5919344E9</v>
      </c>
      <c r="Q3389" s="152">
        <v>152873.9946</v>
      </c>
      <c r="V3389" s="152">
        <v>1.574874E9</v>
      </c>
      <c r="W3389" s="152">
        <v>90075.0382</v>
      </c>
      <c r="Y3389" s="152">
        <v>1.5687036E9</v>
      </c>
      <c r="Z3389" s="152">
        <v>91583.4825</v>
      </c>
      <c r="AG3389" s="153">
        <f>IFERROR(__xludf.DUMMYFUNCTION("TO_DATE(INT((AH3389/(60*60*24))+""1/1/1970""))"),44002.0)</f>
        <v>44002</v>
      </c>
      <c r="AH3389" s="152">
        <v>1.592692788E9</v>
      </c>
      <c r="AI3389" s="152">
        <v>133150.2327</v>
      </c>
    </row>
    <row r="3390">
      <c r="A3390" s="152"/>
      <c r="B3390" s="152"/>
      <c r="M3390" s="161"/>
      <c r="N3390" s="161"/>
      <c r="P3390" s="156">
        <v>1.591974E9</v>
      </c>
      <c r="Q3390" s="156">
        <v>152873.9946</v>
      </c>
      <c r="V3390" s="156">
        <v>1.5748956E9</v>
      </c>
      <c r="W3390" s="156">
        <v>90063.7019</v>
      </c>
      <c r="Y3390" s="156">
        <v>1.5687432E9</v>
      </c>
      <c r="Z3390" s="156">
        <v>91583.4825</v>
      </c>
      <c r="AG3390" s="153">
        <f>IFERROR(__xludf.DUMMYFUNCTION("TO_DATE(INT((AH3390/(60*60*24))+""1/1/1970""))"),44002.0)</f>
        <v>44002</v>
      </c>
      <c r="AH3390" s="156">
        <v>1.59269722E9</v>
      </c>
      <c r="AI3390" s="156">
        <v>133150.2327</v>
      </c>
    </row>
    <row r="3391">
      <c r="A3391" s="152"/>
      <c r="B3391" s="152"/>
      <c r="M3391" s="161"/>
      <c r="N3391" s="161"/>
      <c r="P3391" s="152">
        <v>1.591992E9</v>
      </c>
      <c r="Q3391" s="152">
        <v>152873.9946</v>
      </c>
      <c r="V3391" s="152">
        <v>1.5749136E9</v>
      </c>
      <c r="W3391" s="152">
        <v>90069.111</v>
      </c>
      <c r="Y3391" s="152">
        <v>1.5687612E9</v>
      </c>
      <c r="Z3391" s="152">
        <v>91583.4825</v>
      </c>
      <c r="AG3391" s="153">
        <f>IFERROR(__xludf.DUMMYFUNCTION("TO_DATE(INT((AH3391/(60*60*24))+""1/1/1970""))"),44003.0)</f>
        <v>44003</v>
      </c>
      <c r="AH3391" s="152">
        <v>1.592708619E9</v>
      </c>
      <c r="AI3391" s="152">
        <v>133150.2327</v>
      </c>
    </row>
    <row r="3392">
      <c r="A3392" s="152"/>
      <c r="B3392" s="152"/>
      <c r="M3392" s="161"/>
      <c r="N3392" s="161"/>
      <c r="P3392" s="156">
        <v>1.5920208E9</v>
      </c>
      <c r="Q3392" s="156">
        <v>152979.0729</v>
      </c>
      <c r="V3392" s="156">
        <v>1.5749532E9</v>
      </c>
      <c r="W3392" s="156">
        <v>90064.2363</v>
      </c>
      <c r="Y3392" s="156">
        <v>1.5687828E9</v>
      </c>
      <c r="Z3392" s="156">
        <v>91011.5072</v>
      </c>
      <c r="AG3392" s="153">
        <f>IFERROR(__xludf.DUMMYFUNCTION("TO_DATE(INT((AH3392/(60*60*24))+""1/1/1970""))"),44003.0)</f>
        <v>44003</v>
      </c>
      <c r="AH3392" s="156">
        <v>1.59272441E9</v>
      </c>
      <c r="AI3392" s="156">
        <v>133150.2327</v>
      </c>
    </row>
    <row r="3393">
      <c r="A3393" s="152"/>
      <c r="B3393" s="152"/>
      <c r="M3393" s="161"/>
      <c r="N3393" s="161"/>
      <c r="P3393" s="152">
        <v>1.5921936E9</v>
      </c>
      <c r="Q3393" s="152">
        <v>152979.0729</v>
      </c>
      <c r="V3393" s="152">
        <v>1.574982E9</v>
      </c>
      <c r="W3393" s="152">
        <v>90062.3067</v>
      </c>
      <c r="Y3393" s="152">
        <v>1.5688224E9</v>
      </c>
      <c r="Z3393" s="152">
        <v>91011.5072</v>
      </c>
      <c r="AG3393" s="153">
        <f>IFERROR(__xludf.DUMMYFUNCTION("TO_DATE(INT((AH3393/(60*60*24))+""1/1/1970""))"),44003.0)</f>
        <v>44003</v>
      </c>
      <c r="AH3393" s="152">
        <v>1.592740215E9</v>
      </c>
      <c r="AI3393" s="152">
        <v>133150.2327</v>
      </c>
    </row>
    <row r="3394">
      <c r="A3394" s="152"/>
      <c r="B3394" s="152"/>
      <c r="M3394" s="161"/>
      <c r="N3394" s="161"/>
      <c r="P3394" s="156">
        <v>1.5922332E9</v>
      </c>
      <c r="Q3394" s="156">
        <v>152979.0729</v>
      </c>
      <c r="V3394" s="156">
        <v>1.5749928E9</v>
      </c>
      <c r="W3394" s="156">
        <v>90065.5596</v>
      </c>
      <c r="Y3394" s="156">
        <v>1.5688476E9</v>
      </c>
      <c r="Z3394" s="156">
        <v>91011.5072</v>
      </c>
      <c r="AG3394" s="153">
        <f>IFERROR(__xludf.DUMMYFUNCTION("TO_DATE(INT((AH3394/(60*60*24))+""1/1/1970""))"),44003.0)</f>
        <v>44003</v>
      </c>
      <c r="AH3394" s="156">
        <v>1.592756452E9</v>
      </c>
      <c r="AI3394" s="156">
        <v>133150.2327</v>
      </c>
    </row>
    <row r="3395">
      <c r="A3395" s="152"/>
      <c r="B3395" s="152"/>
      <c r="M3395" s="161"/>
      <c r="N3395" s="161"/>
      <c r="P3395" s="152">
        <v>1.5922512E9</v>
      </c>
      <c r="Q3395" s="152">
        <v>152979.0729</v>
      </c>
      <c r="V3395" s="152">
        <v>1.5750324E9</v>
      </c>
      <c r="W3395" s="152">
        <v>90178.2498</v>
      </c>
      <c r="Y3395" s="152">
        <v>1.568862E9</v>
      </c>
      <c r="Z3395" s="152">
        <v>91372.5843</v>
      </c>
      <c r="AG3395" s="153">
        <f>IFERROR(__xludf.DUMMYFUNCTION("TO_DATE(INT((AH3395/(60*60*24))+""1/1/1970""))"),44003.0)</f>
        <v>44003</v>
      </c>
      <c r="AH3395" s="152">
        <v>1.592772756E9</v>
      </c>
      <c r="AI3395" s="152">
        <v>133150.2327</v>
      </c>
    </row>
    <row r="3396">
      <c r="A3396" s="152"/>
      <c r="B3396" s="152"/>
      <c r="M3396" s="161"/>
      <c r="N3396" s="161"/>
      <c r="P3396" s="156">
        <v>1.59228E9</v>
      </c>
      <c r="Q3396" s="156">
        <v>153254.4625</v>
      </c>
      <c r="V3396" s="156">
        <v>1.5750648E9</v>
      </c>
      <c r="W3396" s="156">
        <v>89996.2102</v>
      </c>
      <c r="Y3396" s="156">
        <v>1.5689016E9</v>
      </c>
      <c r="Z3396" s="156">
        <v>91372.5843</v>
      </c>
      <c r="AG3396" s="153">
        <f>IFERROR(__xludf.DUMMYFUNCTION("TO_DATE(INT((AH3396/(60*60*24))+""1/1/1970""))"),44003.0)</f>
        <v>44003</v>
      </c>
      <c r="AH3396" s="156">
        <v>1.59278391E9</v>
      </c>
      <c r="AI3396" s="156">
        <v>133150.2327</v>
      </c>
    </row>
    <row r="3397">
      <c r="A3397" s="152"/>
      <c r="B3397" s="152"/>
      <c r="M3397" s="161"/>
      <c r="N3397" s="161"/>
      <c r="P3397" s="152">
        <v>1.5923196E9</v>
      </c>
      <c r="Q3397" s="152">
        <v>153254.4625</v>
      </c>
      <c r="V3397" s="152">
        <v>1.5752412E9</v>
      </c>
      <c r="W3397" s="152">
        <v>89976.936</v>
      </c>
      <c r="Y3397" s="152">
        <v>1.568934E9</v>
      </c>
      <c r="Z3397" s="152">
        <v>91372.5843</v>
      </c>
      <c r="AG3397" s="153">
        <f>IFERROR(__xludf.DUMMYFUNCTION("TO_DATE(INT((AH3397/(60*60*24))+""1/1/1970""))"),44004.0)</f>
        <v>44004</v>
      </c>
      <c r="AH3397" s="152">
        <v>1.592789068E9</v>
      </c>
      <c r="AI3397" s="152">
        <v>133150.2327</v>
      </c>
    </row>
    <row r="3398">
      <c r="A3398" s="152"/>
      <c r="B3398" s="152"/>
      <c r="M3398" s="161"/>
      <c r="N3398" s="161"/>
      <c r="P3398" s="156">
        <v>1.5923376E9</v>
      </c>
      <c r="Q3398" s="156">
        <v>153254.4625</v>
      </c>
      <c r="V3398" s="156">
        <v>1.5752808E9</v>
      </c>
      <c r="W3398" s="156">
        <v>90026.6404</v>
      </c>
      <c r="Y3398" s="156">
        <v>1.5689412E9</v>
      </c>
      <c r="Z3398" s="156">
        <v>91247.0979</v>
      </c>
      <c r="AG3398" s="153">
        <f>IFERROR(__xludf.DUMMYFUNCTION("TO_DATE(INT((AH3398/(60*60*24))+""1/1/1970""))"),44004.0)</f>
        <v>44004</v>
      </c>
      <c r="AH3398" s="156">
        <v>1.5928049E9</v>
      </c>
      <c r="AI3398" s="156">
        <v>133150.2327</v>
      </c>
    </row>
    <row r="3399">
      <c r="A3399" s="152"/>
      <c r="B3399" s="152"/>
      <c r="M3399" s="161"/>
      <c r="N3399" s="161"/>
      <c r="P3399" s="152">
        <v>1.5923664E9</v>
      </c>
      <c r="Q3399" s="152">
        <v>153089.7929</v>
      </c>
      <c r="V3399" s="152">
        <v>1.5753204E9</v>
      </c>
      <c r="W3399" s="152">
        <v>89446.0116</v>
      </c>
      <c r="Y3399" s="152">
        <v>1.5689808E9</v>
      </c>
      <c r="Z3399" s="152">
        <v>91247.0979</v>
      </c>
      <c r="AG3399" s="153">
        <f>IFERROR(__xludf.DUMMYFUNCTION("TO_DATE(INT((AH3399/(60*60*24))+""1/1/1970""))"),44004.0)</f>
        <v>44004</v>
      </c>
      <c r="AH3399" s="152">
        <v>1.592820693E9</v>
      </c>
      <c r="AI3399" s="152">
        <v>133150.2327</v>
      </c>
    </row>
    <row r="3400">
      <c r="A3400" s="152"/>
      <c r="B3400" s="152"/>
      <c r="M3400" s="161"/>
      <c r="N3400" s="161"/>
      <c r="P3400" s="156">
        <v>1.592406E9</v>
      </c>
      <c r="Q3400" s="156">
        <v>153089.7929</v>
      </c>
      <c r="V3400" s="156">
        <v>1.5753276E9</v>
      </c>
      <c r="W3400" s="156">
        <v>89508.7783</v>
      </c>
      <c r="Y3400" s="156">
        <v>1.5690132E9</v>
      </c>
      <c r="Z3400" s="156">
        <v>91247.0979</v>
      </c>
      <c r="AG3400" s="153">
        <f>IFERROR(__xludf.DUMMYFUNCTION("TO_DATE(INT((AH3400/(60*60*24))+""1/1/1970""))"),44004.0)</f>
        <v>44004</v>
      </c>
      <c r="AH3400" s="156">
        <v>1.5928365E9</v>
      </c>
      <c r="AI3400" s="156">
        <v>133183.1477</v>
      </c>
    </row>
    <row r="3401">
      <c r="A3401" s="152"/>
      <c r="B3401" s="152"/>
      <c r="M3401" s="161"/>
      <c r="N3401" s="161"/>
      <c r="P3401" s="152">
        <v>1.592424E9</v>
      </c>
      <c r="Q3401" s="152">
        <v>153089.7929</v>
      </c>
      <c r="V3401" s="152">
        <v>1.57536E9</v>
      </c>
      <c r="W3401" s="152">
        <v>89506.7268</v>
      </c>
      <c r="Y3401" s="152">
        <v>1.569024E9</v>
      </c>
      <c r="Z3401" s="152">
        <v>91462.044</v>
      </c>
      <c r="AG3401" s="153">
        <f>IFERROR(__xludf.DUMMYFUNCTION("TO_DATE(INT((AH3401/(60*60*24))+""1/1/1970""))"),44004.0)</f>
        <v>44004</v>
      </c>
      <c r="AH3401" s="152">
        <v>1.592852319E9</v>
      </c>
      <c r="AI3401" s="152">
        <v>133183.1477</v>
      </c>
    </row>
    <row r="3402">
      <c r="A3402" s="152"/>
      <c r="B3402" s="152"/>
      <c r="M3402" s="161"/>
      <c r="N3402" s="161"/>
      <c r="P3402" s="156">
        <v>1.5924528E9</v>
      </c>
      <c r="Q3402" s="156">
        <v>153058.058</v>
      </c>
      <c r="V3402" s="156">
        <v>1.5753996E9</v>
      </c>
      <c r="W3402" s="156">
        <v>89464.4612</v>
      </c>
      <c r="Y3402" s="156">
        <v>1.5691896E9</v>
      </c>
      <c r="Z3402" s="156">
        <v>91462.044</v>
      </c>
      <c r="AG3402" s="153">
        <f>IFERROR(__xludf.DUMMYFUNCTION("TO_DATE(INT((AH3402/(60*60*24))+""1/1/1970""))"),44004.0)</f>
        <v>44004</v>
      </c>
      <c r="AH3402" s="156">
        <v>1.592868217E9</v>
      </c>
      <c r="AI3402" s="156">
        <v>133183.1477</v>
      </c>
    </row>
    <row r="3403">
      <c r="A3403" s="152"/>
      <c r="B3403" s="152"/>
      <c r="M3403" s="161"/>
      <c r="N3403" s="161"/>
      <c r="P3403" s="152">
        <v>1.5924924E9</v>
      </c>
      <c r="Q3403" s="152">
        <v>153058.058</v>
      </c>
      <c r="V3403" s="152">
        <v>1.575414E9</v>
      </c>
      <c r="W3403" s="152">
        <v>89465.0633</v>
      </c>
      <c r="Y3403" s="152">
        <v>1.5691932E9</v>
      </c>
      <c r="Z3403" s="152">
        <v>91462.044</v>
      </c>
      <c r="AG3403" s="153">
        <f>IFERROR(__xludf.DUMMYFUNCTION("TO_DATE(INT((AH3403/(60*60*24))+""1/1/1970""))"),44004.0)</f>
        <v>44004</v>
      </c>
      <c r="AH3403" s="152">
        <v>1.592870377E9</v>
      </c>
      <c r="AI3403" s="152">
        <v>133183.1477</v>
      </c>
    </row>
    <row r="3404">
      <c r="A3404" s="152"/>
      <c r="B3404" s="152"/>
      <c r="M3404" s="161"/>
      <c r="N3404" s="161"/>
      <c r="P3404" s="156">
        <v>1.5925104E9</v>
      </c>
      <c r="Q3404" s="156">
        <v>153058.058</v>
      </c>
      <c r="V3404" s="156">
        <v>1.5754392E9</v>
      </c>
      <c r="W3404" s="156">
        <v>89524.5817</v>
      </c>
      <c r="Y3404" s="156">
        <v>1.5692292E9</v>
      </c>
      <c r="Z3404" s="156">
        <v>91458.4009</v>
      </c>
      <c r="AG3404" s="153">
        <f>IFERROR(__xludf.DUMMYFUNCTION("TO_DATE(INT((AH3404/(60*60*24))+""1/1/1970""))"),44005.0)</f>
        <v>44005</v>
      </c>
      <c r="AH3404" s="156">
        <v>1.5928848E9</v>
      </c>
      <c r="AI3404" s="156">
        <v>133183.1477</v>
      </c>
    </row>
    <row r="3405">
      <c r="A3405" s="152"/>
      <c r="B3405" s="152"/>
      <c r="M3405" s="161"/>
      <c r="N3405" s="161"/>
      <c r="P3405" s="152">
        <v>1.5925392E9</v>
      </c>
      <c r="Q3405" s="152">
        <v>153169.0132</v>
      </c>
      <c r="V3405" s="152">
        <v>1.5754788E9</v>
      </c>
      <c r="W3405" s="152">
        <v>89506.9341</v>
      </c>
      <c r="Y3405" s="152">
        <v>1.5692688E9</v>
      </c>
      <c r="Z3405" s="152">
        <v>91458.4009</v>
      </c>
      <c r="AG3405" s="153">
        <f>IFERROR(__xludf.DUMMYFUNCTION("TO_DATE(INT((AH3405/(60*60*24))+""1/1/1970""))"),44005.0)</f>
        <v>44005</v>
      </c>
      <c r="AH3405" s="152">
        <v>1.592900596E9</v>
      </c>
      <c r="AI3405" s="152">
        <v>133183.1477</v>
      </c>
    </row>
    <row r="3406">
      <c r="A3406" s="152"/>
      <c r="B3406" s="152"/>
      <c r="M3406" s="161"/>
      <c r="N3406" s="161"/>
      <c r="P3406" s="156">
        <v>1.5925788E9</v>
      </c>
      <c r="Q3406" s="156">
        <v>153169.0132</v>
      </c>
      <c r="V3406" s="156">
        <v>1.5755004E9</v>
      </c>
      <c r="W3406" s="156">
        <v>89479.033</v>
      </c>
      <c r="Y3406" s="156">
        <v>1.5692796E9</v>
      </c>
      <c r="Z3406" s="156">
        <v>91458.4009</v>
      </c>
      <c r="AG3406" s="153">
        <f>IFERROR(__xludf.DUMMYFUNCTION("TO_DATE(INT((AH3406/(60*60*24))+""1/1/1970""))"),44005.0)</f>
        <v>44005</v>
      </c>
      <c r="AH3406" s="156">
        <v>1.592916394E9</v>
      </c>
      <c r="AI3406" s="156">
        <v>133183.1477</v>
      </c>
    </row>
    <row r="3407">
      <c r="A3407" s="152"/>
      <c r="B3407" s="152"/>
      <c r="M3407" s="161"/>
      <c r="N3407" s="161"/>
      <c r="P3407" s="152">
        <v>1.5925968E9</v>
      </c>
      <c r="Q3407" s="152">
        <v>153169.0132</v>
      </c>
      <c r="V3407" s="152">
        <v>1.5755184E9</v>
      </c>
      <c r="W3407" s="152">
        <v>89415.9368</v>
      </c>
      <c r="Y3407" s="152">
        <v>1.5693084E9</v>
      </c>
      <c r="Z3407" s="152">
        <v>91658.7744</v>
      </c>
      <c r="AG3407" s="153">
        <f>IFERROR(__xludf.DUMMYFUNCTION("TO_DATE(INT((AH3407/(60*60*24))+""1/1/1970""))"),44005.0)</f>
        <v>44005</v>
      </c>
      <c r="AH3407" s="152">
        <v>1.5929322E9</v>
      </c>
      <c r="AI3407" s="152">
        <v>133183.1477</v>
      </c>
    </row>
    <row r="3408">
      <c r="A3408" s="152"/>
      <c r="B3408" s="152"/>
      <c r="M3408" s="161"/>
      <c r="N3408" s="161"/>
      <c r="P3408" s="156">
        <v>1.5926256E9</v>
      </c>
      <c r="Q3408" s="156">
        <v>153204.0393</v>
      </c>
      <c r="V3408" s="156">
        <v>1.575558E9</v>
      </c>
      <c r="W3408" s="156">
        <v>89302.1444</v>
      </c>
      <c r="Y3408" s="156">
        <v>1.569348E9</v>
      </c>
      <c r="Z3408" s="156">
        <v>91658.7744</v>
      </c>
      <c r="AG3408" s="153">
        <f>IFERROR(__xludf.DUMMYFUNCTION("TO_DATE(INT((AH3408/(60*60*24))+""1/1/1970""))"),44005.0)</f>
        <v>44005</v>
      </c>
      <c r="AH3408" s="156">
        <v>1.592948123E9</v>
      </c>
      <c r="AI3408" s="156">
        <v>133183.1477</v>
      </c>
    </row>
    <row r="3409">
      <c r="A3409" s="152"/>
      <c r="B3409" s="152"/>
      <c r="M3409" s="161"/>
      <c r="N3409" s="161"/>
      <c r="P3409" s="152">
        <v>1.5927984E9</v>
      </c>
      <c r="Q3409" s="152">
        <v>153204.0393</v>
      </c>
      <c r="V3409" s="152">
        <v>1.5755868E9</v>
      </c>
      <c r="W3409" s="152">
        <v>89265.3662</v>
      </c>
      <c r="Y3409" s="152">
        <v>1.569366E9</v>
      </c>
      <c r="Z3409" s="152">
        <v>91658.7744</v>
      </c>
      <c r="AG3409" s="153">
        <f>IFERROR(__xludf.DUMMYFUNCTION("TO_DATE(INT((AH3409/(60*60*24))+""1/1/1970""))"),44005.0)</f>
        <v>44005</v>
      </c>
      <c r="AH3409" s="152">
        <v>1.592956588E9</v>
      </c>
      <c r="AI3409" s="152">
        <v>133183.1477</v>
      </c>
    </row>
    <row r="3410">
      <c r="A3410" s="152"/>
      <c r="B3410" s="152"/>
      <c r="M3410" s="161"/>
      <c r="N3410" s="161"/>
      <c r="P3410" s="156">
        <v>1.592838E9</v>
      </c>
      <c r="Q3410" s="156">
        <v>153204.0393</v>
      </c>
      <c r="V3410" s="156">
        <v>1.5755976E9</v>
      </c>
      <c r="W3410" s="156">
        <v>89244.9833</v>
      </c>
      <c r="Y3410" s="156">
        <v>1.5693876E9</v>
      </c>
      <c r="Z3410" s="156">
        <v>91498.4756</v>
      </c>
      <c r="AG3410" s="153">
        <f>IFERROR(__xludf.DUMMYFUNCTION("TO_DATE(INT((AH3410/(60*60*24))+""1/1/1970""))"),44006.0)</f>
        <v>44006</v>
      </c>
      <c r="AH3410" s="156">
        <v>1.592964224E9</v>
      </c>
      <c r="AI3410" s="156">
        <v>133183.1477</v>
      </c>
    </row>
    <row r="3411">
      <c r="A3411" s="152"/>
      <c r="B3411" s="152"/>
      <c r="M3411" s="161"/>
      <c r="N3411" s="161"/>
      <c r="P3411" s="152">
        <v>1.592856E9</v>
      </c>
      <c r="Q3411" s="152">
        <v>153204.0393</v>
      </c>
      <c r="V3411" s="152">
        <v>1.5756372E9</v>
      </c>
      <c r="W3411" s="152">
        <v>89345.0132</v>
      </c>
      <c r="Y3411" s="152">
        <v>1.5694272E9</v>
      </c>
      <c r="Z3411" s="152">
        <v>91498.4756</v>
      </c>
      <c r="AG3411" s="153">
        <f>IFERROR(__xludf.DUMMYFUNCTION("TO_DATE(INT((AH3411/(60*60*24))+""1/1/1970""))"),44006.0)</f>
        <v>44006</v>
      </c>
      <c r="AH3411" s="152">
        <v>1.592980016E9</v>
      </c>
      <c r="AI3411" s="152">
        <v>133183.1477</v>
      </c>
    </row>
    <row r="3412">
      <c r="A3412" s="152"/>
      <c r="B3412" s="152"/>
      <c r="M3412" s="161"/>
      <c r="N3412" s="161"/>
      <c r="P3412" s="156">
        <v>1.5928848E9</v>
      </c>
      <c r="Q3412" s="156">
        <v>153173.3621</v>
      </c>
      <c r="V3412" s="156">
        <v>1.5756696E9</v>
      </c>
      <c r="W3412" s="156">
        <v>89507.1662</v>
      </c>
      <c r="Y3412" s="156">
        <v>1.5694524E9</v>
      </c>
      <c r="Z3412" s="156">
        <v>91498.4756</v>
      </c>
      <c r="AG3412" s="153">
        <f>IFERROR(__xludf.DUMMYFUNCTION("TO_DATE(INT((AH3412/(60*60*24))+""1/1/1970""))"),44006.0)</f>
        <v>44006</v>
      </c>
      <c r="AH3412" s="156">
        <v>1.59299582E9</v>
      </c>
      <c r="AI3412" s="156">
        <v>133183.1477</v>
      </c>
    </row>
    <row r="3413">
      <c r="A3413" s="152"/>
      <c r="B3413" s="152"/>
      <c r="M3413" s="161"/>
      <c r="N3413" s="161"/>
      <c r="P3413" s="152">
        <v>1.5929244E9</v>
      </c>
      <c r="Q3413" s="152">
        <v>153173.3621</v>
      </c>
      <c r="V3413" s="152">
        <v>1.575846E9</v>
      </c>
      <c r="W3413" s="152">
        <v>89528.6803</v>
      </c>
      <c r="Y3413" s="152">
        <v>1.5694668E9</v>
      </c>
      <c r="Z3413" s="152">
        <v>92004.0645</v>
      </c>
      <c r="AG3413" s="153">
        <f>IFERROR(__xludf.DUMMYFUNCTION("TO_DATE(INT((AH3413/(60*60*24))+""1/1/1970""))"),44006.0)</f>
        <v>44006</v>
      </c>
      <c r="AH3413" s="152">
        <v>1.593011611E9</v>
      </c>
      <c r="AI3413" s="152">
        <v>131857.8345</v>
      </c>
    </row>
    <row r="3414">
      <c r="A3414" s="152"/>
      <c r="B3414" s="152"/>
      <c r="M3414" s="161"/>
      <c r="N3414" s="161"/>
      <c r="P3414" s="156">
        <v>1.5929424E9</v>
      </c>
      <c r="Q3414" s="156">
        <v>153173.3621</v>
      </c>
      <c r="V3414" s="156">
        <v>1.5758856E9</v>
      </c>
      <c r="W3414" s="156">
        <v>89437.0114</v>
      </c>
      <c r="Y3414" s="156">
        <v>1.5695064E9</v>
      </c>
      <c r="Z3414" s="156">
        <v>92004.0645</v>
      </c>
      <c r="AG3414" s="153">
        <f>IFERROR(__xludf.DUMMYFUNCTION("TO_DATE(INT((AH3414/(60*60*24))+""1/1/1970""))"),44006.0)</f>
        <v>44006</v>
      </c>
      <c r="AH3414" s="156">
        <v>1.59302742E9</v>
      </c>
      <c r="AI3414" s="156">
        <v>130558.3385</v>
      </c>
    </row>
    <row r="3415">
      <c r="A3415" s="152"/>
      <c r="B3415" s="152"/>
      <c r="M3415" s="161"/>
      <c r="N3415" s="161"/>
      <c r="P3415" s="152">
        <v>1.5929712E9</v>
      </c>
      <c r="Q3415" s="152">
        <v>153141.1568</v>
      </c>
      <c r="V3415" s="152">
        <v>1.5759252E9</v>
      </c>
      <c r="W3415" s="152">
        <v>89434.7741</v>
      </c>
      <c r="Y3415" s="152">
        <v>1.5695388E9</v>
      </c>
      <c r="Z3415" s="152">
        <v>92004.0645</v>
      </c>
      <c r="AG3415" s="153">
        <f>IFERROR(__xludf.DUMMYFUNCTION("TO_DATE(INT((AH3415/(60*60*24))+""1/1/1970""))"),44006.0)</f>
        <v>44006</v>
      </c>
      <c r="AH3415" s="152">
        <v>1.593042995E9</v>
      </c>
      <c r="AI3415" s="152">
        <v>130841.2334</v>
      </c>
    </row>
    <row r="3416">
      <c r="A3416" s="152"/>
      <c r="B3416" s="152"/>
      <c r="M3416" s="161"/>
      <c r="N3416" s="161"/>
      <c r="P3416" s="156">
        <v>1.5930108E9</v>
      </c>
      <c r="Q3416" s="156">
        <v>153141.1568</v>
      </c>
      <c r="V3416" s="156">
        <v>1.5759324E9</v>
      </c>
      <c r="W3416" s="156">
        <v>89459.1387</v>
      </c>
      <c r="Y3416" s="156">
        <v>1.569546E9</v>
      </c>
      <c r="Z3416" s="156">
        <v>92237.6312</v>
      </c>
      <c r="AG3416" s="153">
        <f>IFERROR(__xludf.DUMMYFUNCTION("TO_DATE(INT((AH3416/(60*60*24))+""1/1/1970""))"),44007.0)</f>
        <v>44007</v>
      </c>
      <c r="AH3416" s="156">
        <v>1.593043408E9</v>
      </c>
      <c r="AI3416" s="156">
        <v>130841.2334</v>
      </c>
    </row>
    <row r="3417">
      <c r="A3417" s="152"/>
      <c r="B3417" s="152"/>
      <c r="M3417" s="161"/>
      <c r="N3417" s="161"/>
      <c r="P3417" s="152">
        <v>1.5930288E9</v>
      </c>
      <c r="Q3417" s="152">
        <v>153141.1568</v>
      </c>
      <c r="V3417" s="152">
        <v>1.5759648E9</v>
      </c>
      <c r="W3417" s="152">
        <v>89442.5739</v>
      </c>
      <c r="Y3417" s="152">
        <v>1.5695856E9</v>
      </c>
      <c r="Z3417" s="152">
        <v>92237.6312</v>
      </c>
      <c r="AG3417" s="153">
        <f>IFERROR(__xludf.DUMMYFUNCTION("TO_DATE(INT((AH3417/(60*60*24))+""1/1/1970""))"),44007.0)</f>
        <v>44007</v>
      </c>
      <c r="AH3417" s="152">
        <v>1.593059241E9</v>
      </c>
      <c r="AI3417" s="152">
        <v>130841.2334</v>
      </c>
    </row>
    <row r="3418">
      <c r="A3418" s="152"/>
      <c r="B3418" s="152"/>
      <c r="M3418" s="161"/>
      <c r="N3418" s="161"/>
      <c r="P3418" s="156">
        <v>1.5930576E9</v>
      </c>
      <c r="Q3418" s="156">
        <v>153138.336</v>
      </c>
      <c r="V3418" s="156">
        <v>1.5760044E9</v>
      </c>
      <c r="W3418" s="156">
        <v>89177.6573</v>
      </c>
      <c r="Y3418" s="156">
        <v>1.569618E9</v>
      </c>
      <c r="Z3418" s="156">
        <v>92237.6312</v>
      </c>
      <c r="AG3418" s="153">
        <f>IFERROR(__xludf.DUMMYFUNCTION("TO_DATE(INT((AH3418/(60*60*24))+""1/1/1970""))"),44007.0)</f>
        <v>44007</v>
      </c>
      <c r="AH3418" s="156">
        <v>1.593075056E9</v>
      </c>
      <c r="AI3418" s="156">
        <v>130841.2334</v>
      </c>
    </row>
    <row r="3419">
      <c r="A3419" s="152"/>
      <c r="B3419" s="152"/>
      <c r="M3419" s="161"/>
      <c r="N3419" s="161"/>
      <c r="P3419" s="152">
        <v>1.5930972E9</v>
      </c>
      <c r="Q3419" s="152">
        <v>153138.336</v>
      </c>
      <c r="V3419" s="152">
        <v>1.5760188E9</v>
      </c>
      <c r="W3419" s="152">
        <v>89384.7025</v>
      </c>
      <c r="Y3419" s="152">
        <v>1.5696288E9</v>
      </c>
      <c r="Z3419" s="152">
        <v>92091.905</v>
      </c>
      <c r="AG3419" s="153">
        <f>IFERROR(__xludf.DUMMYFUNCTION("TO_DATE(INT((AH3419/(60*60*24))+""1/1/1970""))"),44007.0)</f>
        <v>44007</v>
      </c>
      <c r="AH3419" s="152">
        <v>1.593090869E9</v>
      </c>
      <c r="AI3419" s="152">
        <v>130841.2334</v>
      </c>
    </row>
    <row r="3420">
      <c r="A3420" s="152"/>
      <c r="B3420" s="152"/>
      <c r="M3420" s="161"/>
      <c r="N3420" s="161"/>
      <c r="P3420" s="156">
        <v>1.5931152E9</v>
      </c>
      <c r="Q3420" s="156">
        <v>153138.336</v>
      </c>
      <c r="V3420" s="156">
        <v>1.576044E9</v>
      </c>
      <c r="W3420" s="156">
        <v>89356.6997</v>
      </c>
      <c r="Y3420" s="156">
        <v>1.5697944E9</v>
      </c>
      <c r="Z3420" s="156">
        <v>92091.905</v>
      </c>
      <c r="AG3420" s="153">
        <f>IFERROR(__xludf.DUMMYFUNCTION("TO_DATE(INT((AH3420/(60*60*24))+""1/1/1970""))"),44007.0)</f>
        <v>44007</v>
      </c>
      <c r="AH3420" s="156">
        <v>1.59310668E9</v>
      </c>
      <c r="AI3420" s="156">
        <v>131083.4947</v>
      </c>
    </row>
    <row r="3421">
      <c r="A3421" s="152"/>
      <c r="B3421" s="152"/>
      <c r="M3421" s="161"/>
      <c r="N3421" s="161"/>
      <c r="P3421" s="152">
        <v>1.593144E9</v>
      </c>
      <c r="Q3421" s="152">
        <v>153252.1121</v>
      </c>
      <c r="V3421" s="152">
        <v>1.5760836E9</v>
      </c>
      <c r="W3421" s="152">
        <v>89223.644</v>
      </c>
      <c r="Y3421" s="152">
        <v>1.569798E9</v>
      </c>
      <c r="Z3421" s="152">
        <v>92091.905</v>
      </c>
      <c r="AG3421" s="153">
        <f>IFERROR(__xludf.DUMMYFUNCTION("TO_DATE(INT((AH3421/(60*60*24))+""1/1/1970""))"),44007.0)</f>
        <v>44007</v>
      </c>
      <c r="AH3421" s="152">
        <v>1.593122745E9</v>
      </c>
      <c r="AI3421" s="152">
        <v>131453.0943</v>
      </c>
    </row>
    <row r="3422">
      <c r="A3422" s="152"/>
      <c r="B3422" s="152"/>
      <c r="M3422" s="161"/>
      <c r="N3422" s="161"/>
      <c r="P3422" s="156">
        <v>1.5931836E9</v>
      </c>
      <c r="Q3422" s="156">
        <v>153252.1121</v>
      </c>
      <c r="V3422" s="156">
        <v>1.5761052E9</v>
      </c>
      <c r="W3422" s="156">
        <v>88962.206</v>
      </c>
      <c r="Y3422" s="156">
        <v>1.569834E9</v>
      </c>
      <c r="Z3422" s="156">
        <v>92076.118</v>
      </c>
      <c r="AG3422" s="153">
        <f>IFERROR(__xludf.DUMMYFUNCTION("TO_DATE(INT((AH3422/(60*60*24))+""1/1/1970""))"),44007.0)</f>
        <v>44007</v>
      </c>
      <c r="AH3422" s="156">
        <v>1.593129454E9</v>
      </c>
      <c r="AI3422" s="156">
        <v>131453.0943</v>
      </c>
    </row>
    <row r="3423">
      <c r="A3423" s="152"/>
      <c r="B3423" s="152"/>
      <c r="M3423" s="161"/>
      <c r="N3423" s="161"/>
      <c r="P3423" s="152">
        <v>1.5932016E9</v>
      </c>
      <c r="Q3423" s="152">
        <v>153252.1121</v>
      </c>
      <c r="V3423" s="152">
        <v>1.5761232E9</v>
      </c>
      <c r="W3423" s="152">
        <v>88834.9586</v>
      </c>
      <c r="Y3423" s="152">
        <v>1.5698736E9</v>
      </c>
      <c r="Z3423" s="152">
        <v>92076.118</v>
      </c>
      <c r="AG3423" s="153">
        <f>IFERROR(__xludf.DUMMYFUNCTION("TO_DATE(INT((AH3423/(60*60*24))+""1/1/1970""))"),44008.0)</f>
        <v>44008</v>
      </c>
      <c r="AH3423" s="152">
        <v>1.593138559E9</v>
      </c>
      <c r="AI3423" s="152">
        <v>131453.0943</v>
      </c>
    </row>
    <row r="3424">
      <c r="A3424" s="152"/>
      <c r="B3424" s="152"/>
      <c r="M3424" s="161"/>
      <c r="N3424" s="161"/>
      <c r="P3424" s="156">
        <v>1.5932304E9</v>
      </c>
      <c r="Q3424" s="156">
        <v>153407.0263</v>
      </c>
      <c r="V3424" s="156">
        <v>1.5761628E9</v>
      </c>
      <c r="W3424" s="156">
        <v>89156.6163</v>
      </c>
      <c r="Y3424" s="156">
        <v>1.5698844E9</v>
      </c>
      <c r="Z3424" s="156">
        <v>92076.118</v>
      </c>
      <c r="AG3424" s="153">
        <f>IFERROR(__xludf.DUMMYFUNCTION("TO_DATE(INT((AH3424/(60*60*24))+""1/1/1970""))"),44008.0)</f>
        <v>44008</v>
      </c>
      <c r="AH3424" s="156">
        <v>1.593154375E9</v>
      </c>
      <c r="AI3424" s="156">
        <v>131453.0943</v>
      </c>
    </row>
    <row r="3425">
      <c r="A3425" s="152"/>
      <c r="B3425" s="152"/>
      <c r="M3425" s="161"/>
      <c r="N3425" s="161"/>
      <c r="P3425" s="152">
        <v>1.5934032E9</v>
      </c>
      <c r="Q3425" s="152">
        <v>153407.0263</v>
      </c>
      <c r="V3425" s="152">
        <v>1.5761916E9</v>
      </c>
      <c r="W3425" s="152">
        <v>87836.6563</v>
      </c>
      <c r="Y3425" s="152">
        <v>1.5699132E9</v>
      </c>
      <c r="Z3425" s="152">
        <v>92422.6226</v>
      </c>
      <c r="AG3425" s="153">
        <f>IFERROR(__xludf.DUMMYFUNCTION("TO_DATE(INT((AH3425/(60*60*24))+""1/1/1970""))"),44008.0)</f>
        <v>44008</v>
      </c>
      <c r="AH3425" s="152">
        <v>1.593170181E9</v>
      </c>
      <c r="AI3425" s="152">
        <v>131453.0943</v>
      </c>
    </row>
    <row r="3426">
      <c r="A3426" s="152"/>
      <c r="B3426" s="152"/>
      <c r="M3426" s="161"/>
      <c r="N3426" s="161"/>
      <c r="P3426" s="156">
        <v>1.5934428E9</v>
      </c>
      <c r="Q3426" s="156">
        <v>153407.0263</v>
      </c>
      <c r="V3426" s="156">
        <v>1.5762024E9</v>
      </c>
      <c r="W3426" s="156">
        <v>87754.7082</v>
      </c>
      <c r="Y3426" s="156">
        <v>1.5699528E9</v>
      </c>
      <c r="Z3426" s="156">
        <v>92422.6226</v>
      </c>
      <c r="AG3426" s="153">
        <f>IFERROR(__xludf.DUMMYFUNCTION("TO_DATE(INT((AH3426/(60*60*24))+""1/1/1970""))"),44008.0)</f>
        <v>44008</v>
      </c>
      <c r="AH3426" s="156">
        <v>1.593186E9</v>
      </c>
      <c r="AI3426" s="156">
        <v>130295.9513</v>
      </c>
    </row>
    <row r="3427">
      <c r="A3427" s="152"/>
      <c r="B3427" s="152"/>
      <c r="M3427" s="161"/>
      <c r="N3427" s="161"/>
      <c r="P3427" s="152">
        <v>1.5934608E9</v>
      </c>
      <c r="Q3427" s="152">
        <v>153407.0263</v>
      </c>
      <c r="V3427" s="152">
        <v>1.576242E9</v>
      </c>
      <c r="W3427" s="152">
        <v>88050.5679</v>
      </c>
      <c r="Y3427" s="152">
        <v>1.5699708E9</v>
      </c>
      <c r="Z3427" s="152">
        <v>92422.6226</v>
      </c>
      <c r="AG3427" s="153">
        <f>IFERROR(__xludf.DUMMYFUNCTION("TO_DATE(INT((AH3427/(60*60*24))+""1/1/1970""))"),44008.0)</f>
        <v>44008</v>
      </c>
      <c r="AH3427" s="152">
        <v>1.593201835E9</v>
      </c>
      <c r="AI3427" s="152">
        <v>129704.9038</v>
      </c>
    </row>
    <row r="3428">
      <c r="A3428" s="152"/>
      <c r="B3428" s="152"/>
      <c r="M3428" s="161"/>
      <c r="N3428" s="161"/>
      <c r="P3428" s="156">
        <v>1.5934896E9</v>
      </c>
      <c r="Q3428" s="156">
        <v>153485.7762</v>
      </c>
      <c r="V3428" s="156">
        <v>1.5762744E9</v>
      </c>
      <c r="W3428" s="156">
        <v>88363.3513</v>
      </c>
      <c r="Y3428" s="156">
        <v>1.5699924E9</v>
      </c>
      <c r="Z3428" s="156">
        <v>92143.314</v>
      </c>
      <c r="AG3428" s="153">
        <f>IFERROR(__xludf.DUMMYFUNCTION("TO_DATE(INT((AH3428/(60*60*24))+""1/1/1970""))"),44008.0)</f>
        <v>44008</v>
      </c>
      <c r="AH3428" s="156">
        <v>1.593215645E9</v>
      </c>
      <c r="AI3428" s="156">
        <v>129704.9038</v>
      </c>
    </row>
    <row r="3429">
      <c r="A3429" s="152"/>
      <c r="B3429" s="152"/>
      <c r="M3429" s="161"/>
      <c r="N3429" s="161"/>
      <c r="P3429" s="152">
        <v>1.5935292E9</v>
      </c>
      <c r="Q3429" s="152">
        <v>153485.7762</v>
      </c>
      <c r="V3429" s="152">
        <v>1.5764508E9</v>
      </c>
      <c r="W3429" s="152">
        <v>88314.3498</v>
      </c>
      <c r="Y3429" s="152">
        <v>1.570032E9</v>
      </c>
      <c r="Z3429" s="152">
        <v>92143.314</v>
      </c>
      <c r="AG3429" s="153">
        <f>IFERROR(__xludf.DUMMYFUNCTION("TO_DATE(INT((AH3429/(60*60*24))+""1/1/1970""))"),44009.0)</f>
        <v>44009</v>
      </c>
      <c r="AH3429" s="152">
        <v>1.593217626E9</v>
      </c>
      <c r="AI3429" s="152">
        <v>129704.9038</v>
      </c>
    </row>
    <row r="3430">
      <c r="A3430" s="152"/>
      <c r="B3430" s="152"/>
      <c r="M3430" s="161"/>
      <c r="N3430" s="161"/>
      <c r="P3430" s="156">
        <v>1.5935472E9</v>
      </c>
      <c r="Q3430" s="156">
        <v>153485.7762</v>
      </c>
      <c r="V3430" s="156">
        <v>1.5764904E9</v>
      </c>
      <c r="W3430" s="156">
        <v>88300.23</v>
      </c>
      <c r="Y3430" s="156">
        <v>1.5700572E9</v>
      </c>
      <c r="Z3430" s="156">
        <v>92143.314</v>
      </c>
      <c r="AG3430" s="153">
        <f>IFERROR(__xludf.DUMMYFUNCTION("TO_DATE(INT((AH3430/(60*60*24))+""1/1/1970""))"),44009.0)</f>
        <v>44009</v>
      </c>
      <c r="AH3430" s="156">
        <v>1.593234289E9</v>
      </c>
      <c r="AI3430" s="156">
        <v>129704.9038</v>
      </c>
    </row>
    <row r="3431">
      <c r="A3431" s="152"/>
      <c r="B3431" s="152"/>
      <c r="M3431" s="161"/>
      <c r="N3431" s="161"/>
      <c r="P3431" s="152">
        <v>1.593576E9</v>
      </c>
      <c r="Q3431" s="152">
        <v>153582.1568</v>
      </c>
      <c r="V3431" s="152">
        <v>1.57653E9</v>
      </c>
      <c r="W3431" s="152">
        <v>88197.4486</v>
      </c>
      <c r="Y3431" s="152">
        <v>1.5700716E9</v>
      </c>
      <c r="Z3431" s="152">
        <v>91929.1774</v>
      </c>
      <c r="AG3431" s="153">
        <f>IFERROR(__xludf.DUMMYFUNCTION("TO_DATE(INT((AH3431/(60*60*24))+""1/1/1970""))"),44009.0)</f>
        <v>44009</v>
      </c>
      <c r="AH3431" s="152">
        <v>1.593250079E9</v>
      </c>
      <c r="AI3431" s="152">
        <v>129704.9038</v>
      </c>
    </row>
    <row r="3432">
      <c r="A3432" s="152"/>
      <c r="B3432" s="152"/>
      <c r="M3432" s="161"/>
      <c r="N3432" s="161"/>
      <c r="P3432" s="156">
        <v>1.5936156E9</v>
      </c>
      <c r="Q3432" s="156">
        <v>153582.1568</v>
      </c>
      <c r="V3432" s="156">
        <v>1.5765372E9</v>
      </c>
      <c r="W3432" s="156">
        <v>88328.3651</v>
      </c>
      <c r="Y3432" s="156">
        <v>1.5701112E9</v>
      </c>
      <c r="Z3432" s="156">
        <v>91929.1774</v>
      </c>
      <c r="AG3432" s="153">
        <f>IFERROR(__xludf.DUMMYFUNCTION("TO_DATE(INT((AH3432/(60*60*24))+""1/1/1970""))"),44009.0)</f>
        <v>44009</v>
      </c>
      <c r="AH3432" s="156">
        <v>1.593266044E9</v>
      </c>
      <c r="AI3432" s="156">
        <v>129704.9038</v>
      </c>
    </row>
    <row r="3433">
      <c r="A3433" s="152"/>
      <c r="B3433" s="152"/>
      <c r="M3433" s="161"/>
      <c r="N3433" s="161"/>
      <c r="P3433" s="152">
        <v>1.5936336E9</v>
      </c>
      <c r="Q3433" s="152">
        <v>153582.1568</v>
      </c>
      <c r="V3433" s="152">
        <v>1.5765696E9</v>
      </c>
      <c r="W3433" s="152">
        <v>88400.8524</v>
      </c>
      <c r="Y3433" s="152">
        <v>1.5701436E9</v>
      </c>
      <c r="Z3433" s="152">
        <v>91929.1774</v>
      </c>
      <c r="AG3433" s="153">
        <f>IFERROR(__xludf.DUMMYFUNCTION("TO_DATE(INT((AH3433/(60*60*24))+""1/1/1970""))"),44009.0)</f>
        <v>44009</v>
      </c>
      <c r="AH3433" s="152">
        <v>1.593283503E9</v>
      </c>
      <c r="AI3433" s="152">
        <v>129704.9038</v>
      </c>
    </row>
    <row r="3434">
      <c r="A3434" s="152"/>
      <c r="B3434" s="152"/>
      <c r="M3434" s="161"/>
      <c r="N3434" s="161"/>
      <c r="P3434" s="156">
        <v>1.5936624E9</v>
      </c>
      <c r="Q3434" s="156">
        <v>153622.7386</v>
      </c>
      <c r="V3434" s="156">
        <v>1.5766092E9</v>
      </c>
      <c r="W3434" s="156">
        <v>88698.9996</v>
      </c>
      <c r="Y3434" s="156">
        <v>1.5701508E9</v>
      </c>
      <c r="Z3434" s="156">
        <v>91815.4301</v>
      </c>
      <c r="AG3434" s="153">
        <f>IFERROR(__xludf.DUMMYFUNCTION("TO_DATE(INT((AH3434/(60*60*24))+""1/1/1970""))"),44009.0)</f>
        <v>44009</v>
      </c>
      <c r="AH3434" s="156">
        <v>1.593299394E9</v>
      </c>
      <c r="AI3434" s="156">
        <v>129704.9038</v>
      </c>
    </row>
    <row r="3435">
      <c r="A3435" s="152"/>
      <c r="B3435" s="152"/>
      <c r="M3435" s="161"/>
      <c r="N3435" s="161"/>
      <c r="P3435" s="152">
        <v>1.593702E9</v>
      </c>
      <c r="Q3435" s="152">
        <v>153622.7386</v>
      </c>
      <c r="V3435" s="152">
        <v>1.5766236E9</v>
      </c>
      <c r="W3435" s="152">
        <v>88647.383</v>
      </c>
      <c r="Y3435" s="152">
        <v>1.5701904E9</v>
      </c>
      <c r="Z3435" s="152">
        <v>91815.4301</v>
      </c>
      <c r="AG3435" s="153">
        <f>IFERROR(__xludf.DUMMYFUNCTION("TO_DATE(INT((AH3435/(60*60*24))+""1/1/1970""))"),44009.0)</f>
        <v>44009</v>
      </c>
      <c r="AH3435" s="152">
        <v>1.593301483E9</v>
      </c>
      <c r="AI3435" s="152">
        <v>129704.9038</v>
      </c>
    </row>
    <row r="3436">
      <c r="A3436" s="152"/>
      <c r="B3436" s="152"/>
      <c r="M3436" s="161"/>
      <c r="N3436" s="161"/>
      <c r="P3436" s="156">
        <v>1.59372E9</v>
      </c>
      <c r="Q3436" s="156">
        <v>153622.7386</v>
      </c>
      <c r="V3436" s="156">
        <v>1.5766488E9</v>
      </c>
      <c r="W3436" s="156">
        <v>88754.7441</v>
      </c>
      <c r="Y3436" s="156">
        <v>1.5702228E9</v>
      </c>
      <c r="Z3436" s="156">
        <v>91815.4301</v>
      </c>
      <c r="AG3436" s="153">
        <f>IFERROR(__xludf.DUMMYFUNCTION("TO_DATE(INT((AH3436/(60*60*24))+""1/1/1970""))"),44010.0)</f>
        <v>44010</v>
      </c>
      <c r="AH3436" s="156">
        <v>1.59331636E9</v>
      </c>
      <c r="AI3436" s="156">
        <v>129704.9038</v>
      </c>
    </row>
    <row r="3437">
      <c r="A3437" s="152"/>
      <c r="B3437" s="152"/>
      <c r="M3437" s="161"/>
      <c r="N3437" s="161"/>
      <c r="P3437" s="152">
        <v>1.5937488E9</v>
      </c>
      <c r="Q3437" s="152">
        <v>153766.1656</v>
      </c>
      <c r="V3437" s="152">
        <v>1.5766884E9</v>
      </c>
      <c r="W3437" s="152">
        <v>88849.9305</v>
      </c>
      <c r="Y3437" s="152">
        <v>1.5702336E9</v>
      </c>
      <c r="Z3437" s="152">
        <v>91785.4752</v>
      </c>
      <c r="AG3437" s="153">
        <f>IFERROR(__xludf.DUMMYFUNCTION("TO_DATE(INT((AH3437/(60*60*24))+""1/1/1970""))"),44010.0)</f>
        <v>44010</v>
      </c>
      <c r="AH3437" s="152">
        <v>1.593332211E9</v>
      </c>
      <c r="AI3437" s="152">
        <v>129704.9038</v>
      </c>
    </row>
    <row r="3438">
      <c r="A3438" s="152"/>
      <c r="B3438" s="152"/>
      <c r="M3438" s="161"/>
      <c r="N3438" s="161"/>
      <c r="P3438" s="156">
        <v>1.594044E9</v>
      </c>
      <c r="Q3438" s="156">
        <v>153766.1656</v>
      </c>
      <c r="V3438" s="156">
        <v>1.57671E9</v>
      </c>
      <c r="W3438" s="156">
        <v>88824.4332</v>
      </c>
      <c r="Y3438" s="156">
        <v>1.5703992E9</v>
      </c>
      <c r="Z3438" s="156">
        <v>91785.4752</v>
      </c>
      <c r="AG3438" s="153">
        <f>IFERROR(__xludf.DUMMYFUNCTION("TO_DATE(INT((AH3438/(60*60*24))+""1/1/1970""))"),44010.0)</f>
        <v>44010</v>
      </c>
      <c r="AH3438" s="156">
        <v>1.593348001E9</v>
      </c>
      <c r="AI3438" s="156">
        <v>129704.9038</v>
      </c>
    </row>
    <row r="3439">
      <c r="A3439" s="152"/>
      <c r="B3439" s="152"/>
      <c r="M3439" s="161"/>
      <c r="N3439" s="161"/>
      <c r="P3439" s="152">
        <v>1.5940656E9</v>
      </c>
      <c r="Q3439" s="152">
        <v>153766.1656</v>
      </c>
      <c r="V3439" s="152">
        <v>1.576728E9</v>
      </c>
      <c r="W3439" s="152">
        <v>88777.6072</v>
      </c>
      <c r="Y3439" s="152">
        <v>1.5704028E9</v>
      </c>
      <c r="Z3439" s="152">
        <v>91785.4752</v>
      </c>
      <c r="AG3439" s="153">
        <f>IFERROR(__xludf.DUMMYFUNCTION("TO_DATE(INT((AH3439/(60*60*24))+""1/1/1970""))"),44010.0)</f>
        <v>44010</v>
      </c>
      <c r="AH3439" s="152">
        <v>1.593363831E9</v>
      </c>
      <c r="AI3439" s="152">
        <v>129704.9038</v>
      </c>
    </row>
    <row r="3440">
      <c r="A3440" s="152"/>
      <c r="B3440" s="152"/>
      <c r="M3440" s="161"/>
      <c r="N3440" s="161"/>
      <c r="P3440" s="156">
        <v>1.5940944E9</v>
      </c>
      <c r="Q3440" s="156">
        <v>153744.1454</v>
      </c>
      <c r="V3440" s="156">
        <v>1.5767676E9</v>
      </c>
      <c r="W3440" s="156">
        <v>88989.7323</v>
      </c>
      <c r="Y3440" s="156">
        <v>1.5704388E9</v>
      </c>
      <c r="Z3440" s="156">
        <v>91743.3765</v>
      </c>
      <c r="AG3440" s="153">
        <f>IFERROR(__xludf.DUMMYFUNCTION("TO_DATE(INT((AH3440/(60*60*24))+""1/1/1970""))"),44010.0)</f>
        <v>44010</v>
      </c>
      <c r="AH3440" s="156">
        <v>1.593379717E9</v>
      </c>
      <c r="AI3440" s="156">
        <v>129704.9038</v>
      </c>
    </row>
    <row r="3441">
      <c r="A3441" s="152"/>
      <c r="B3441" s="152"/>
      <c r="M3441" s="161"/>
      <c r="N3441" s="161"/>
      <c r="P3441" s="152">
        <v>1.594134E9</v>
      </c>
      <c r="Q3441" s="152">
        <v>153744.1454</v>
      </c>
      <c r="V3441" s="152">
        <v>1.5767964E9</v>
      </c>
      <c r="W3441" s="152">
        <v>89019.0958</v>
      </c>
      <c r="Y3441" s="152">
        <v>1.5704784E9</v>
      </c>
      <c r="Z3441" s="152">
        <v>91743.3765</v>
      </c>
      <c r="AG3441" s="153">
        <f>IFERROR(__xludf.DUMMYFUNCTION("TO_DATE(INT((AH3441/(60*60*24))+""1/1/1970""))"),44010.0)</f>
        <v>44010</v>
      </c>
      <c r="AH3441" s="152">
        <v>1.593388604E9</v>
      </c>
      <c r="AI3441" s="152">
        <v>129704.9038</v>
      </c>
    </row>
    <row r="3442">
      <c r="A3442" s="152"/>
      <c r="B3442" s="152"/>
      <c r="M3442" s="161"/>
      <c r="N3442" s="161"/>
      <c r="P3442" s="156">
        <v>1.594152E9</v>
      </c>
      <c r="Q3442" s="156">
        <v>153744.1454</v>
      </c>
      <c r="V3442" s="156">
        <v>1.5768072E9</v>
      </c>
      <c r="W3442" s="156">
        <v>89022.1459</v>
      </c>
      <c r="Y3442" s="156">
        <v>1.5704892E9</v>
      </c>
      <c r="Z3442" s="156">
        <v>91743.3765</v>
      </c>
      <c r="AG3442" s="153">
        <f>IFERROR(__xludf.DUMMYFUNCTION("TO_DATE(INT((AH3442/(60*60*24))+""1/1/1970""))"),44011.0)</f>
        <v>44011</v>
      </c>
      <c r="AH3442" s="156">
        <v>1.593395622E9</v>
      </c>
      <c r="AI3442" s="156">
        <v>129704.9038</v>
      </c>
    </row>
    <row r="3443">
      <c r="A3443" s="152"/>
      <c r="B3443" s="152"/>
      <c r="M3443" s="161"/>
      <c r="N3443" s="161"/>
      <c r="P3443" s="152">
        <v>1.5941808E9</v>
      </c>
      <c r="Q3443" s="152">
        <v>153905.0007</v>
      </c>
      <c r="V3443" s="152">
        <v>1.5768468E9</v>
      </c>
      <c r="W3443" s="152">
        <v>88969.1511</v>
      </c>
      <c r="Y3443" s="152">
        <v>1.570518E9</v>
      </c>
      <c r="Z3443" s="152">
        <v>91839.313</v>
      </c>
      <c r="AG3443" s="153">
        <f>IFERROR(__xludf.DUMMYFUNCTION("TO_DATE(INT((AH3443/(60*60*24))+""1/1/1970""))"),44011.0)</f>
        <v>44011</v>
      </c>
      <c r="AH3443" s="152">
        <v>1.593411855E9</v>
      </c>
      <c r="AI3443" s="152">
        <v>129704.9038</v>
      </c>
    </row>
    <row r="3444">
      <c r="A3444" s="152"/>
      <c r="B3444" s="152"/>
      <c r="M3444" s="161"/>
      <c r="N3444" s="161"/>
      <c r="P3444" s="156">
        <v>1.5942204E9</v>
      </c>
      <c r="Q3444" s="156">
        <v>153905.0007</v>
      </c>
      <c r="V3444" s="156">
        <v>1.5768792E9</v>
      </c>
      <c r="W3444" s="156">
        <v>89181.2287</v>
      </c>
      <c r="Y3444" s="156">
        <v>1.5705576E9</v>
      </c>
      <c r="Z3444" s="156">
        <v>91839.313</v>
      </c>
      <c r="AG3444" s="153">
        <f>IFERROR(__xludf.DUMMYFUNCTION("TO_DATE(INT((AH3444/(60*60*24))+""1/1/1970""))"),44011.0)</f>
        <v>44011</v>
      </c>
      <c r="AH3444" s="156">
        <v>1.593427844E9</v>
      </c>
      <c r="AI3444" s="156">
        <v>129704.9038</v>
      </c>
    </row>
    <row r="3445">
      <c r="A3445" s="152"/>
      <c r="B3445" s="152"/>
      <c r="M3445" s="161"/>
      <c r="N3445" s="161"/>
      <c r="P3445" s="152">
        <v>1.5942384E9</v>
      </c>
      <c r="Q3445" s="152">
        <v>153905.0007</v>
      </c>
      <c r="V3445" s="152">
        <v>1.5770556E9</v>
      </c>
      <c r="W3445" s="152">
        <v>89203.2429</v>
      </c>
      <c r="Y3445" s="152">
        <v>1.5705756E9</v>
      </c>
      <c r="Z3445" s="152">
        <v>91839.313</v>
      </c>
      <c r="AG3445" s="153">
        <f>IFERROR(__xludf.DUMMYFUNCTION("TO_DATE(INT((AH3445/(60*60*24))+""1/1/1970""))"),44011.0)</f>
        <v>44011</v>
      </c>
      <c r="AH3445" s="152">
        <v>1.59344364E9</v>
      </c>
      <c r="AI3445" s="152">
        <v>129893.3262</v>
      </c>
    </row>
    <row r="3446">
      <c r="A3446" s="152"/>
      <c r="B3446" s="152"/>
      <c r="M3446" s="161"/>
      <c r="N3446" s="161"/>
      <c r="P3446" s="156">
        <v>1.5942672E9</v>
      </c>
      <c r="Q3446" s="156">
        <v>153858.1339</v>
      </c>
      <c r="V3446" s="156">
        <v>1.5770952E9</v>
      </c>
      <c r="W3446" s="156">
        <v>89105.4442</v>
      </c>
      <c r="Y3446" s="156">
        <v>1.5705972E9</v>
      </c>
      <c r="Z3446" s="156">
        <v>91933.2254</v>
      </c>
      <c r="AG3446" s="153">
        <f>IFERROR(__xludf.DUMMYFUNCTION("TO_DATE(INT((AH3446/(60*60*24))+""1/1/1970""))"),44011.0)</f>
        <v>44011</v>
      </c>
      <c r="AH3446" s="156">
        <v>1.593459432E9</v>
      </c>
      <c r="AI3446" s="156">
        <v>129820.2345</v>
      </c>
    </row>
    <row r="3447">
      <c r="A3447" s="152"/>
      <c r="B3447" s="152"/>
      <c r="M3447" s="161"/>
      <c r="N3447" s="161"/>
      <c r="P3447" s="152">
        <v>1.5943068E9</v>
      </c>
      <c r="Q3447" s="152">
        <v>153858.1339</v>
      </c>
      <c r="V3447" s="152">
        <v>1.5771348E9</v>
      </c>
      <c r="W3447" s="152">
        <v>89566.8138</v>
      </c>
      <c r="Y3447" s="152">
        <v>1.5706368E9</v>
      </c>
      <c r="Z3447" s="152">
        <v>91933.2254</v>
      </c>
      <c r="AG3447" s="153">
        <f>IFERROR(__xludf.DUMMYFUNCTION("TO_DATE(INT((AH3447/(60*60*24))+""1/1/1970""))"),44011.0)</f>
        <v>44011</v>
      </c>
      <c r="AH3447" s="152">
        <v>1.593475096E9</v>
      </c>
      <c r="AI3447" s="152">
        <v>130487.3023</v>
      </c>
    </row>
    <row r="3448">
      <c r="A3448" s="152"/>
      <c r="B3448" s="152"/>
      <c r="M3448" s="161"/>
      <c r="N3448" s="161"/>
      <c r="P3448" s="156">
        <v>1.5943248E9</v>
      </c>
      <c r="Q3448" s="156">
        <v>153858.1339</v>
      </c>
      <c r="V3448" s="156">
        <v>1.577142E9</v>
      </c>
      <c r="W3448" s="156">
        <v>89584.4021</v>
      </c>
      <c r="Y3448" s="156">
        <v>1.570662E9</v>
      </c>
      <c r="Z3448" s="156">
        <v>91933.2254</v>
      </c>
      <c r="AG3448" s="153">
        <f>IFERROR(__xludf.DUMMYFUNCTION("TO_DATE(INT((AH3448/(60*60*24))+""1/1/1970""))"),44012.0)</f>
        <v>44012</v>
      </c>
      <c r="AH3448" s="156">
        <v>1.593475227E9</v>
      </c>
      <c r="AI3448" s="156">
        <v>130487.3023</v>
      </c>
    </row>
    <row r="3449">
      <c r="A3449" s="152"/>
      <c r="B3449" s="152"/>
      <c r="M3449" s="161"/>
      <c r="N3449" s="161"/>
      <c r="P3449" s="152">
        <v>1.5943536E9</v>
      </c>
      <c r="Q3449" s="152">
        <v>154134.5083</v>
      </c>
      <c r="V3449" s="152">
        <v>1.5771744E9</v>
      </c>
      <c r="W3449" s="152">
        <v>89689.9918</v>
      </c>
      <c r="Y3449" s="152">
        <v>1.5706764E9</v>
      </c>
      <c r="Z3449" s="152">
        <v>91737.3046</v>
      </c>
      <c r="AG3449" s="153">
        <f>IFERROR(__xludf.DUMMYFUNCTION("TO_DATE(INT((AH3449/(60*60*24))+""1/1/1970""))"),44012.0)</f>
        <v>44012</v>
      </c>
      <c r="AH3449" s="152">
        <v>1.593491077E9</v>
      </c>
      <c r="AI3449" s="152">
        <v>130487.3023</v>
      </c>
    </row>
    <row r="3450">
      <c r="A3450" s="152"/>
      <c r="B3450" s="152"/>
      <c r="M3450" s="161"/>
      <c r="N3450" s="161"/>
      <c r="P3450" s="156">
        <v>1.5943932E9</v>
      </c>
      <c r="Q3450" s="156">
        <v>154134.5083</v>
      </c>
      <c r="V3450" s="156">
        <v>1.577214E9</v>
      </c>
      <c r="W3450" s="156">
        <v>89456.2099</v>
      </c>
      <c r="Y3450" s="156">
        <v>1.57068E9</v>
      </c>
      <c r="Z3450" s="156">
        <v>91737.3046</v>
      </c>
      <c r="AG3450" s="153">
        <f>IFERROR(__xludf.DUMMYFUNCTION("TO_DATE(INT((AH3450/(60*60*24))+""1/1/1970""))"),44012.0)</f>
        <v>44012</v>
      </c>
      <c r="AH3450" s="156">
        <v>1.593507142E9</v>
      </c>
      <c r="AI3450" s="156">
        <v>130487.3023</v>
      </c>
    </row>
    <row r="3451">
      <c r="A3451" s="152"/>
      <c r="B3451" s="152"/>
      <c r="M3451" s="161"/>
      <c r="N3451" s="161"/>
      <c r="P3451" s="152">
        <v>1.5944112E9</v>
      </c>
      <c r="Q3451" s="152">
        <v>154134.5083</v>
      </c>
      <c r="V3451" s="152">
        <v>1.5772248E9</v>
      </c>
      <c r="W3451" s="152">
        <v>89559.5889</v>
      </c>
      <c r="Y3451" s="152">
        <v>1.570752E9</v>
      </c>
      <c r="Z3451" s="152">
        <v>91700.0635</v>
      </c>
      <c r="AG3451" s="153">
        <f>IFERROR(__xludf.DUMMYFUNCTION("TO_DATE(INT((AH3451/(60*60*24))+""1/1/1970""))"),44012.0)</f>
        <v>44012</v>
      </c>
      <c r="AH3451" s="152">
        <v>1.593522954E9</v>
      </c>
      <c r="AI3451" s="152">
        <v>130487.3023</v>
      </c>
    </row>
    <row r="3452">
      <c r="A3452" s="152"/>
      <c r="B3452" s="152"/>
      <c r="M3452" s="161"/>
      <c r="N3452" s="161"/>
      <c r="P3452" s="156">
        <v>1.59444E9</v>
      </c>
      <c r="Q3452" s="156">
        <v>154014.6321</v>
      </c>
      <c r="V3452" s="156">
        <v>1.577322E9</v>
      </c>
      <c r="W3452" s="156">
        <v>89345.9456</v>
      </c>
      <c r="Y3452" s="156">
        <v>1.5707916E9</v>
      </c>
      <c r="Z3452" s="156">
        <v>91700.0635</v>
      </c>
      <c r="AG3452" s="153">
        <f>IFERROR(__xludf.DUMMYFUNCTION("TO_DATE(INT((AH3452/(60*60*24))+""1/1/1970""))"),44012.0)</f>
        <v>44012</v>
      </c>
      <c r="AH3452" s="156">
        <v>1.593538791E9</v>
      </c>
      <c r="AI3452" s="156">
        <v>132848.9432</v>
      </c>
    </row>
    <row r="3453">
      <c r="A3453" s="152"/>
      <c r="B3453" s="152"/>
      <c r="M3453" s="161"/>
      <c r="N3453" s="161"/>
      <c r="P3453" s="152">
        <v>1.5946488E9</v>
      </c>
      <c r="Q3453" s="152">
        <v>154014.6321</v>
      </c>
      <c r="V3453" s="152">
        <v>1.5773616E9</v>
      </c>
      <c r="W3453" s="152">
        <v>89420.9872</v>
      </c>
      <c r="Y3453" s="152">
        <v>1.5708276E9</v>
      </c>
      <c r="Z3453" s="152">
        <v>91700.0635</v>
      </c>
      <c r="AG3453" s="153">
        <f>IFERROR(__xludf.DUMMYFUNCTION("TO_DATE(INT((AH3453/(60*60*24))+""1/1/1970""))"),44012.0)</f>
        <v>44012</v>
      </c>
      <c r="AH3453" s="152">
        <v>1.593554636E9</v>
      </c>
      <c r="AI3453" s="152">
        <v>134151.6976</v>
      </c>
    </row>
    <row r="3454">
      <c r="A3454" s="152"/>
      <c r="B3454" s="152"/>
      <c r="M3454" s="161"/>
      <c r="N3454" s="161"/>
      <c r="P3454" s="156">
        <v>1.5946704E9</v>
      </c>
      <c r="Q3454" s="156">
        <v>154014.6321</v>
      </c>
      <c r="V3454" s="156">
        <v>1.5774012E9</v>
      </c>
      <c r="W3454" s="156">
        <v>89191.7412</v>
      </c>
      <c r="Y3454" s="156">
        <v>1.5708384E9</v>
      </c>
      <c r="Z3454" s="156">
        <v>91298.5068</v>
      </c>
      <c r="AG3454" s="153">
        <f>IFERROR(__xludf.DUMMYFUNCTION("TO_DATE(INT((AH3454/(60*60*24))+""1/1/1970""))"),44012.0)</f>
        <v>44012</v>
      </c>
      <c r="AH3454" s="156">
        <v>1.593561301E9</v>
      </c>
      <c r="AI3454" s="156">
        <v>134151.6976</v>
      </c>
    </row>
    <row r="3455">
      <c r="A3455" s="152"/>
      <c r="B3455" s="152"/>
      <c r="M3455" s="161"/>
      <c r="N3455" s="161"/>
      <c r="P3455" s="152">
        <v>1.5946992E9</v>
      </c>
      <c r="Q3455" s="152">
        <v>154033.8259</v>
      </c>
      <c r="V3455" s="152">
        <v>1.5774408E9</v>
      </c>
      <c r="W3455" s="152">
        <v>88645.3488</v>
      </c>
      <c r="Y3455" s="152">
        <v>1.571004E9</v>
      </c>
      <c r="Z3455" s="152">
        <v>91298.5068</v>
      </c>
      <c r="AG3455" s="153">
        <f>IFERROR(__xludf.DUMMYFUNCTION("TO_DATE(INT((AH3455/(60*60*24))+""1/1/1970""))"),44013.0)</f>
        <v>44013</v>
      </c>
      <c r="AH3455" s="152">
        <v>1.593570704E9</v>
      </c>
      <c r="AI3455" s="152">
        <v>134151.6976</v>
      </c>
    </row>
    <row r="3456">
      <c r="A3456" s="152"/>
      <c r="B3456" s="152"/>
      <c r="M3456" s="161"/>
      <c r="N3456" s="161"/>
      <c r="P3456" s="156">
        <v>1.5947388E9</v>
      </c>
      <c r="Q3456" s="156">
        <v>154033.8259</v>
      </c>
      <c r="V3456" s="156">
        <v>1.5774804E9</v>
      </c>
      <c r="W3456" s="156">
        <v>88603.1945</v>
      </c>
      <c r="Y3456" s="156">
        <v>1.5710076E9</v>
      </c>
      <c r="Z3456" s="156">
        <v>91298.5068</v>
      </c>
      <c r="AG3456" s="153">
        <f>IFERROR(__xludf.DUMMYFUNCTION("TO_DATE(INT((AH3456/(60*60*24))+""1/1/1970""))"),44013.0)</f>
        <v>44013</v>
      </c>
      <c r="AH3456" s="156">
        <v>1.593586592E9</v>
      </c>
      <c r="AI3456" s="156">
        <v>134151.6976</v>
      </c>
    </row>
    <row r="3457">
      <c r="A3457" s="152"/>
      <c r="B3457" s="152"/>
      <c r="M3457" s="161"/>
      <c r="N3457" s="161"/>
      <c r="P3457" s="152">
        <v>1.5947568E9</v>
      </c>
      <c r="Q3457" s="152">
        <v>154033.8259</v>
      </c>
      <c r="V3457" s="152">
        <v>1.577484E9</v>
      </c>
      <c r="W3457" s="152">
        <v>88532.2625</v>
      </c>
      <c r="Y3457" s="152">
        <v>1.5710436E9</v>
      </c>
      <c r="Z3457" s="152">
        <v>91380.2754</v>
      </c>
      <c r="AG3457" s="153">
        <f>IFERROR(__xludf.DUMMYFUNCTION("TO_DATE(INT((AH3457/(60*60*24))+""1/1/1970""))"),44013.0)</f>
        <v>44013</v>
      </c>
      <c r="AH3457" s="152">
        <v>1.593602516E9</v>
      </c>
      <c r="AI3457" s="152">
        <v>134151.6976</v>
      </c>
    </row>
    <row r="3458">
      <c r="A3458" s="152"/>
      <c r="B3458" s="152"/>
      <c r="M3458" s="161"/>
      <c r="N3458" s="161"/>
      <c r="P3458" s="156">
        <v>1.5947856E9</v>
      </c>
      <c r="Q3458" s="156">
        <v>154181.3751</v>
      </c>
      <c r="V3458" s="156">
        <v>1.5776604E9</v>
      </c>
      <c r="W3458" s="156">
        <v>88580.596</v>
      </c>
      <c r="Y3458" s="156">
        <v>1.5710832E9</v>
      </c>
      <c r="Z3458" s="156">
        <v>91380.2754</v>
      </c>
      <c r="AG3458" s="153">
        <f>IFERROR(__xludf.DUMMYFUNCTION("TO_DATE(INT((AH3458/(60*60*24))+""1/1/1970""))"),44013.0)</f>
        <v>44013</v>
      </c>
      <c r="AH3458" s="156">
        <v>1.59361836E9</v>
      </c>
      <c r="AI3458" s="156">
        <v>135883.4578</v>
      </c>
    </row>
    <row r="3459">
      <c r="A3459" s="152"/>
      <c r="B3459" s="152"/>
      <c r="M3459" s="161"/>
      <c r="N3459" s="161"/>
      <c r="P3459" s="152">
        <v>1.5948252E9</v>
      </c>
      <c r="Q3459" s="152">
        <v>154181.3751</v>
      </c>
      <c r="V3459" s="152">
        <v>1.5777E9</v>
      </c>
      <c r="W3459" s="152">
        <v>88313.0564</v>
      </c>
      <c r="Y3459" s="152">
        <v>1.571094E9</v>
      </c>
      <c r="Z3459" s="152">
        <v>91380.2754</v>
      </c>
      <c r="AG3459" s="153">
        <f>IFERROR(__xludf.DUMMYFUNCTION("TO_DATE(INT((AH3459/(60*60*24))+""1/1/1970""))"),44013.0)</f>
        <v>44013</v>
      </c>
      <c r="AH3459" s="152">
        <v>1.593634233E9</v>
      </c>
      <c r="AI3459" s="152">
        <v>137878.0713</v>
      </c>
    </row>
    <row r="3460">
      <c r="A3460" s="152"/>
      <c r="B3460" s="152"/>
      <c r="M3460" s="161"/>
      <c r="N3460" s="161"/>
      <c r="P3460" s="156">
        <v>1.5948432E9</v>
      </c>
      <c r="Q3460" s="156">
        <v>154181.3751</v>
      </c>
      <c r="V3460" s="156">
        <v>1.5777396E9</v>
      </c>
      <c r="W3460" s="156">
        <v>88411.6589</v>
      </c>
      <c r="Y3460" s="156">
        <v>1.5711228E9</v>
      </c>
      <c r="Z3460" s="156">
        <v>91399.7056</v>
      </c>
      <c r="AG3460" s="153">
        <f>IFERROR(__xludf.DUMMYFUNCTION("TO_DATE(INT((AH3460/(60*60*24))+""1/1/1970""))"),44013.0)</f>
        <v>44013</v>
      </c>
      <c r="AH3460" s="156">
        <v>1.593647673E9</v>
      </c>
      <c r="AI3460" s="156">
        <v>137878.0713</v>
      </c>
    </row>
    <row r="3461">
      <c r="A3461" s="152"/>
      <c r="B3461" s="152"/>
      <c r="M3461" s="161"/>
      <c r="N3461" s="161"/>
      <c r="P3461" s="152">
        <v>1.594872E9</v>
      </c>
      <c r="Q3461" s="152">
        <v>154191.6199</v>
      </c>
      <c r="V3461" s="152">
        <v>1.5777468E9</v>
      </c>
      <c r="W3461" s="152">
        <v>88290.8718</v>
      </c>
      <c r="Y3461" s="152">
        <v>1.5711624E9</v>
      </c>
      <c r="Z3461" s="152">
        <v>91399.7056</v>
      </c>
      <c r="AG3461" s="153">
        <f>IFERROR(__xludf.DUMMYFUNCTION("TO_DATE(INT((AH3461/(60*60*24))+""1/1/1970""))"),44014.0)</f>
        <v>44014</v>
      </c>
      <c r="AH3461" s="152">
        <v>1.59365006E9</v>
      </c>
      <c r="AI3461" s="152">
        <v>137878.0713</v>
      </c>
    </row>
    <row r="3462">
      <c r="A3462" s="152"/>
      <c r="B3462" s="152"/>
      <c r="M3462" s="161"/>
      <c r="N3462" s="161"/>
      <c r="P3462" s="156">
        <v>1.5949116E9</v>
      </c>
      <c r="Q3462" s="156">
        <v>154191.6199</v>
      </c>
      <c r="V3462" s="156">
        <v>1.5777792E9</v>
      </c>
      <c r="W3462" s="156">
        <v>88180.061</v>
      </c>
      <c r="Y3462" s="156">
        <v>1.5711804E9</v>
      </c>
      <c r="Z3462" s="156">
        <v>91399.7056</v>
      </c>
      <c r="AG3462" s="153">
        <f>IFERROR(__xludf.DUMMYFUNCTION("TO_DATE(INT((AH3462/(60*60*24))+""1/1/1970""))"),44014.0)</f>
        <v>44014</v>
      </c>
      <c r="AH3462" s="156">
        <v>1.593665866E9</v>
      </c>
      <c r="AI3462" s="156">
        <v>137878.0713</v>
      </c>
    </row>
    <row r="3463">
      <c r="A3463" s="152"/>
      <c r="B3463" s="152"/>
      <c r="M3463" s="161"/>
      <c r="N3463" s="161"/>
      <c r="P3463" s="152">
        <v>1.5949296E9</v>
      </c>
      <c r="Q3463" s="152">
        <v>154191.6199</v>
      </c>
      <c r="V3463" s="152">
        <v>1.5778188E9</v>
      </c>
      <c r="W3463" s="152">
        <v>87385.7472</v>
      </c>
      <c r="Y3463" s="152">
        <v>1.571202E9</v>
      </c>
      <c r="Z3463" s="152">
        <v>91330.0808</v>
      </c>
      <c r="AG3463" s="153">
        <f>IFERROR(__xludf.DUMMYFUNCTION("TO_DATE(INT((AH3463/(60*60*24))+""1/1/1970""))"),44014.0)</f>
        <v>44014</v>
      </c>
      <c r="AH3463" s="152">
        <v>1.59368167E9</v>
      </c>
      <c r="AI3463" s="152">
        <v>137878.0713</v>
      </c>
    </row>
    <row r="3464">
      <c r="A3464" s="152"/>
      <c r="B3464" s="152"/>
      <c r="M3464" s="161"/>
      <c r="N3464" s="161"/>
      <c r="P3464" s="156">
        <v>1.5949584E9</v>
      </c>
      <c r="Q3464" s="156">
        <v>154261.8028</v>
      </c>
      <c r="V3464" s="156">
        <v>1.5778296E9</v>
      </c>
      <c r="W3464" s="156">
        <v>87333.0142</v>
      </c>
      <c r="Y3464" s="156">
        <v>1.5712416E9</v>
      </c>
      <c r="Z3464" s="156">
        <v>91330.0808</v>
      </c>
      <c r="AG3464" s="153">
        <f>IFERROR(__xludf.DUMMYFUNCTION("TO_DATE(INT((AH3464/(60*60*24))+""1/1/1970""))"),44014.0)</f>
        <v>44014</v>
      </c>
      <c r="AH3464" s="156">
        <v>1.593697481E9</v>
      </c>
      <c r="AI3464" s="156">
        <v>137878.0713</v>
      </c>
    </row>
    <row r="3465">
      <c r="A3465" s="152"/>
      <c r="B3465" s="152"/>
      <c r="M3465" s="161"/>
      <c r="N3465" s="161"/>
      <c r="P3465" s="152">
        <v>1.594998E9</v>
      </c>
      <c r="Q3465" s="152">
        <v>154261.8028</v>
      </c>
      <c r="V3465" s="152">
        <v>1.5779268E9</v>
      </c>
      <c r="W3465" s="152">
        <v>87354.3918</v>
      </c>
      <c r="Y3465" s="152">
        <v>1.5712668E9</v>
      </c>
      <c r="Z3465" s="152">
        <v>91330.0808</v>
      </c>
      <c r="AG3465" s="153">
        <f>IFERROR(__xludf.DUMMYFUNCTION("TO_DATE(INT((AH3465/(60*60*24))+""1/1/1970""))"),44014.0)</f>
        <v>44014</v>
      </c>
      <c r="AH3465" s="152">
        <v>1.59371328E9</v>
      </c>
      <c r="AI3465" s="152">
        <v>140459.5197</v>
      </c>
    </row>
    <row r="3466">
      <c r="A3466" s="152"/>
      <c r="B3466" s="152"/>
      <c r="M3466" s="161"/>
      <c r="N3466" s="161"/>
      <c r="P3466" s="156">
        <v>1.595016E9</v>
      </c>
      <c r="Q3466" s="156">
        <v>154261.8028</v>
      </c>
      <c r="V3466" s="156">
        <v>1.5779664E9</v>
      </c>
      <c r="W3466" s="156">
        <v>87757.3774</v>
      </c>
      <c r="Y3466" s="156">
        <v>1.5712812E9</v>
      </c>
      <c r="Z3466" s="156">
        <v>91011.5072</v>
      </c>
      <c r="AG3466" s="153">
        <f>IFERROR(__xludf.DUMMYFUNCTION("TO_DATE(INT((AH3466/(60*60*24))+""1/1/1970""))"),44014.0)</f>
        <v>44014</v>
      </c>
      <c r="AH3466" s="156">
        <v>1.593729258E9</v>
      </c>
      <c r="AI3466" s="156">
        <v>139862.6833</v>
      </c>
    </row>
    <row r="3467">
      <c r="A3467" s="152"/>
      <c r="B3467" s="152"/>
      <c r="M3467" s="161"/>
      <c r="N3467" s="161"/>
      <c r="P3467" s="152">
        <v>1.5950448E9</v>
      </c>
      <c r="Q3467" s="152">
        <v>154367.0771</v>
      </c>
      <c r="V3467" s="152">
        <v>1.578006E9</v>
      </c>
      <c r="W3467" s="152">
        <v>88172.201</v>
      </c>
      <c r="Y3467" s="152">
        <v>1.5713208E9</v>
      </c>
      <c r="Z3467" s="152">
        <v>91011.5072</v>
      </c>
      <c r="AG3467" s="153">
        <f>IFERROR(__xludf.DUMMYFUNCTION("TO_DATE(INT((AH3467/(60*60*24))+""1/1/1970""))"),44014.0)</f>
        <v>44014</v>
      </c>
      <c r="AH3467" s="152">
        <v>1.593734324E9</v>
      </c>
      <c r="AI3467" s="152">
        <v>139862.6833</v>
      </c>
    </row>
    <row r="3468">
      <c r="A3468" s="152"/>
      <c r="B3468" s="152"/>
      <c r="M3468" s="161"/>
      <c r="N3468" s="161"/>
      <c r="P3468" s="156">
        <v>1.5952536E9</v>
      </c>
      <c r="Q3468" s="156">
        <v>154367.0771</v>
      </c>
      <c r="V3468" s="156">
        <v>1.5780456E9</v>
      </c>
      <c r="W3468" s="156">
        <v>88662.6782</v>
      </c>
      <c r="Y3468" s="156">
        <v>1.5713532E9</v>
      </c>
      <c r="Z3468" s="156">
        <v>91011.5072</v>
      </c>
      <c r="AG3468" s="153">
        <f>IFERROR(__xludf.DUMMYFUNCTION("TO_DATE(INT((AH3468/(60*60*24))+""1/1/1970""))"),44015.0)</f>
        <v>44015</v>
      </c>
      <c r="AH3468" s="156">
        <v>1.593745193E9</v>
      </c>
      <c r="AI3468" s="156">
        <v>139862.6833</v>
      </c>
    </row>
    <row r="3469">
      <c r="A3469" s="152"/>
      <c r="B3469" s="152"/>
      <c r="M3469" s="161"/>
      <c r="N3469" s="161"/>
      <c r="P3469" s="152">
        <v>1.5952752E9</v>
      </c>
      <c r="Q3469" s="152">
        <v>154367.0771</v>
      </c>
      <c r="V3469" s="152">
        <v>1.5780852E9</v>
      </c>
      <c r="W3469" s="152">
        <v>88626.1272</v>
      </c>
      <c r="Y3469" s="152">
        <v>1.5713604E9</v>
      </c>
      <c r="Z3469" s="152">
        <v>90599.0211</v>
      </c>
      <c r="AG3469" s="153">
        <f>IFERROR(__xludf.DUMMYFUNCTION("TO_DATE(INT((AH3469/(60*60*24))+""1/1/1970""))"),44015.0)</f>
        <v>44015</v>
      </c>
      <c r="AH3469" s="152">
        <v>1.593761122E9</v>
      </c>
      <c r="AI3469" s="152">
        <v>139862.6833</v>
      </c>
    </row>
    <row r="3470">
      <c r="A3470" s="152"/>
      <c r="B3470" s="152"/>
      <c r="M3470" s="161"/>
      <c r="N3470" s="161"/>
      <c r="P3470" s="156">
        <v>1.595304E9</v>
      </c>
      <c r="Q3470" s="156">
        <v>154476.7085</v>
      </c>
      <c r="V3470" s="156">
        <v>1.5780888E9</v>
      </c>
      <c r="W3470" s="156">
        <v>88590.5822</v>
      </c>
      <c r="Y3470" s="156">
        <v>1.5714E9</v>
      </c>
      <c r="Z3470" s="156">
        <v>90599.0211</v>
      </c>
      <c r="AG3470" s="153">
        <f>IFERROR(__xludf.DUMMYFUNCTION("TO_DATE(INT((AH3470/(60*60*24))+""1/1/1970""))"),44015.0)</f>
        <v>44015</v>
      </c>
      <c r="AH3470" s="156">
        <v>1.593776947E9</v>
      </c>
      <c r="AI3470" s="156">
        <v>139862.6833</v>
      </c>
    </row>
    <row r="3471">
      <c r="A3471" s="152"/>
      <c r="B3471" s="152"/>
      <c r="M3471" s="161"/>
      <c r="N3471" s="161"/>
      <c r="P3471" s="152">
        <v>1.5953436E9</v>
      </c>
      <c r="Q3471" s="152">
        <v>154476.7085</v>
      </c>
      <c r="V3471" s="152">
        <v>1.5782652E9</v>
      </c>
      <c r="W3471" s="152">
        <v>88658.1512</v>
      </c>
      <c r="Y3471" s="152">
        <v>1.5714324E9</v>
      </c>
      <c r="Z3471" s="152">
        <v>90599.0211</v>
      </c>
      <c r="AG3471" s="153">
        <f>IFERROR(__xludf.DUMMYFUNCTION("TO_DATE(INT((AH3471/(60*60*24))+""1/1/1970""))"),44015.0)</f>
        <v>44015</v>
      </c>
      <c r="AH3471" s="152">
        <v>1.593792911E9</v>
      </c>
      <c r="AI3471" s="152">
        <v>139862.6833</v>
      </c>
    </row>
    <row r="3472">
      <c r="A3472" s="152"/>
      <c r="B3472" s="152"/>
      <c r="M3472" s="161"/>
      <c r="N3472" s="161"/>
      <c r="P3472" s="156">
        <v>1.5953616E9</v>
      </c>
      <c r="Q3472" s="156">
        <v>154476.7085</v>
      </c>
      <c r="V3472" s="156">
        <v>1.5783048E9</v>
      </c>
      <c r="W3472" s="156">
        <v>88156.2251</v>
      </c>
      <c r="Y3472" s="156">
        <v>1.5714432E9</v>
      </c>
      <c r="Z3472" s="156">
        <v>90226.6097</v>
      </c>
      <c r="AG3472" s="153">
        <f>IFERROR(__xludf.DUMMYFUNCTION("TO_DATE(INT((AH3472/(60*60*24))+""1/1/1970""))"),44015.0)</f>
        <v>44015</v>
      </c>
      <c r="AH3472" s="156">
        <v>1.593808801E9</v>
      </c>
      <c r="AI3472" s="156">
        <v>139862.6833</v>
      </c>
    </row>
    <row r="3473">
      <c r="A3473" s="152"/>
      <c r="B3473" s="152"/>
      <c r="M3473" s="161"/>
      <c r="N3473" s="161"/>
      <c r="P3473" s="152">
        <v>1.5953904E9</v>
      </c>
      <c r="Q3473" s="152">
        <v>154536.6466</v>
      </c>
      <c r="V3473" s="152">
        <v>1.5783444E9</v>
      </c>
      <c r="W3473" s="152">
        <v>87976.8226</v>
      </c>
      <c r="Y3473" s="152">
        <v>1.5716088E9</v>
      </c>
      <c r="Z3473" s="152">
        <v>90226.6097</v>
      </c>
      <c r="AG3473" s="153">
        <f>IFERROR(__xludf.DUMMYFUNCTION("TO_DATE(INT((AH3473/(60*60*24))+""1/1/1970""))"),44015.0)</f>
        <v>44015</v>
      </c>
      <c r="AH3473" s="152">
        <v>1.593820469E9</v>
      </c>
      <c r="AI3473" s="152">
        <v>139862.6833</v>
      </c>
    </row>
    <row r="3474">
      <c r="A3474" s="152"/>
      <c r="B3474" s="152"/>
      <c r="M3474" s="161"/>
      <c r="N3474" s="161"/>
      <c r="P3474" s="156">
        <v>1.59543E9</v>
      </c>
      <c r="Q3474" s="156">
        <v>154536.6466</v>
      </c>
      <c r="V3474" s="156">
        <v>1.5783516E9</v>
      </c>
      <c r="W3474" s="156">
        <v>87911.8153</v>
      </c>
      <c r="Y3474" s="156">
        <v>1.5716124E9</v>
      </c>
      <c r="Z3474" s="156">
        <v>90226.6097</v>
      </c>
      <c r="AG3474" s="153">
        <f>IFERROR(__xludf.DUMMYFUNCTION("TO_DATE(INT((AH3474/(60*60*24))+""1/1/1970""))"),44016.0)</f>
        <v>44016</v>
      </c>
      <c r="AH3474" s="156">
        <v>1.593825525E9</v>
      </c>
      <c r="AI3474" s="156">
        <v>139862.6833</v>
      </c>
    </row>
    <row r="3475">
      <c r="A3475" s="152"/>
      <c r="B3475" s="152"/>
      <c r="M3475" s="161"/>
      <c r="N3475" s="161"/>
      <c r="P3475" s="152">
        <v>1.595448E9</v>
      </c>
      <c r="Q3475" s="152">
        <v>154536.6466</v>
      </c>
      <c r="V3475" s="152">
        <v>1.578384E9</v>
      </c>
      <c r="W3475" s="152">
        <v>88140.3893</v>
      </c>
      <c r="Y3475" s="152">
        <v>1.5716484E9</v>
      </c>
      <c r="Z3475" s="152">
        <v>90346.0242</v>
      </c>
      <c r="AG3475" s="153">
        <f>IFERROR(__xludf.DUMMYFUNCTION("TO_DATE(INT((AH3475/(60*60*24))+""1/1/1970""))"),44016.0)</f>
        <v>44016</v>
      </c>
      <c r="AH3475" s="152">
        <v>1.593841383E9</v>
      </c>
      <c r="AI3475" s="152">
        <v>139862.6833</v>
      </c>
    </row>
    <row r="3476">
      <c r="A3476" s="152"/>
      <c r="B3476" s="152"/>
      <c r="M3476" s="161"/>
      <c r="N3476" s="161"/>
      <c r="P3476" s="156">
        <v>1.5954768E9</v>
      </c>
      <c r="Q3476" s="156">
        <v>154650.8699</v>
      </c>
      <c r="V3476" s="156">
        <v>1.5784236E9</v>
      </c>
      <c r="W3476" s="156">
        <v>88266.7054</v>
      </c>
      <c r="Y3476" s="156">
        <v>1.571688E9</v>
      </c>
      <c r="Z3476" s="156">
        <v>90346.0242</v>
      </c>
      <c r="AG3476" s="153">
        <f>IFERROR(__xludf.DUMMYFUNCTION("TO_DATE(INT((AH3476/(60*60*24))+""1/1/1970""))"),44016.0)</f>
        <v>44016</v>
      </c>
      <c r="AH3476" s="156">
        <v>1.593857196E9</v>
      </c>
      <c r="AI3476" s="156">
        <v>139862.6833</v>
      </c>
    </row>
    <row r="3477">
      <c r="A3477" s="152"/>
      <c r="B3477" s="152"/>
      <c r="M3477" s="161"/>
      <c r="N3477" s="161"/>
      <c r="P3477" s="152">
        <v>1.5955164E9</v>
      </c>
      <c r="Q3477" s="152">
        <v>154650.8699</v>
      </c>
      <c r="V3477" s="152">
        <v>1.578438E9</v>
      </c>
      <c r="W3477" s="152">
        <v>88309.0453</v>
      </c>
      <c r="Y3477" s="152">
        <v>1.5716988E9</v>
      </c>
      <c r="Z3477" s="152">
        <v>90346.0242</v>
      </c>
      <c r="AG3477" s="153">
        <f>IFERROR(__xludf.DUMMYFUNCTION("TO_DATE(INT((AH3477/(60*60*24))+""1/1/1970""))"),44016.0)</f>
        <v>44016</v>
      </c>
      <c r="AH3477" s="152">
        <v>1.593873194E9</v>
      </c>
      <c r="AI3477" s="152">
        <v>139862.6833</v>
      </c>
    </row>
    <row r="3478">
      <c r="A3478" s="152"/>
      <c r="B3478" s="152"/>
      <c r="M3478" s="161"/>
      <c r="N3478" s="161"/>
      <c r="P3478" s="156">
        <v>1.5955344E9</v>
      </c>
      <c r="Q3478" s="156">
        <v>154650.8699</v>
      </c>
      <c r="V3478" s="156">
        <v>1.5784632E9</v>
      </c>
      <c r="W3478" s="156">
        <v>88320.1963</v>
      </c>
      <c r="Y3478" s="156">
        <v>1.5717276E9</v>
      </c>
      <c r="Z3478" s="156">
        <v>90381.2414</v>
      </c>
      <c r="AG3478" s="153">
        <f>IFERROR(__xludf.DUMMYFUNCTION("TO_DATE(INT((AH3478/(60*60*24))+""1/1/1970""))"),44016.0)</f>
        <v>44016</v>
      </c>
      <c r="AH3478" s="156">
        <v>1.593889517E9</v>
      </c>
      <c r="AI3478" s="156">
        <v>139862.6833</v>
      </c>
    </row>
    <row r="3479">
      <c r="A3479" s="152"/>
      <c r="B3479" s="152"/>
      <c r="M3479" s="161"/>
      <c r="N3479" s="161"/>
      <c r="P3479" s="152">
        <v>1.5955632E9</v>
      </c>
      <c r="Q3479" s="152">
        <v>154758.9706</v>
      </c>
      <c r="V3479" s="152">
        <v>1.5785028E9</v>
      </c>
      <c r="W3479" s="152">
        <v>88357.9181</v>
      </c>
      <c r="Y3479" s="152">
        <v>1.5717672E9</v>
      </c>
      <c r="Z3479" s="152">
        <v>90381.2414</v>
      </c>
      <c r="AG3479" s="153">
        <f>IFERROR(__xludf.DUMMYFUNCTION("TO_DATE(INT((AH3479/(60*60*24))+""1/1/1970""))"),44016.0)</f>
        <v>44016</v>
      </c>
      <c r="AH3479" s="152">
        <v>1.593905808E9</v>
      </c>
      <c r="AI3479" s="152">
        <v>139862.6833</v>
      </c>
    </row>
    <row r="3480">
      <c r="A3480" s="152"/>
      <c r="B3480" s="152"/>
      <c r="M3480" s="161"/>
      <c r="N3480" s="161"/>
      <c r="P3480" s="156">
        <v>1.5956028E9</v>
      </c>
      <c r="Q3480" s="156">
        <v>154758.9706</v>
      </c>
      <c r="V3480" s="156">
        <v>1.5785244E9</v>
      </c>
      <c r="W3480" s="156">
        <v>88414.311</v>
      </c>
      <c r="Y3480" s="156">
        <v>1.5717852E9</v>
      </c>
      <c r="Z3480" s="156">
        <v>90381.2414</v>
      </c>
      <c r="AG3480" s="153">
        <f>IFERROR(__xludf.DUMMYFUNCTION("TO_DATE(INT((AH3480/(60*60*24))+""1/1/1970""))"),44016.0)</f>
        <v>44016</v>
      </c>
      <c r="AH3480" s="156">
        <v>1.593906441E9</v>
      </c>
      <c r="AI3480" s="156">
        <v>139862.6833</v>
      </c>
    </row>
    <row r="3481">
      <c r="A3481" s="152"/>
      <c r="B3481" s="152"/>
      <c r="M3481" s="161"/>
      <c r="N3481" s="161"/>
      <c r="P3481" s="152">
        <v>1.5956208E9</v>
      </c>
      <c r="Q3481" s="152">
        <v>154758.9706</v>
      </c>
      <c r="V3481" s="152">
        <v>1.5785424E9</v>
      </c>
      <c r="W3481" s="152">
        <v>88378.2001</v>
      </c>
      <c r="Y3481" s="152">
        <v>1.5718068E9</v>
      </c>
      <c r="Z3481" s="152">
        <v>90565.0183</v>
      </c>
      <c r="AG3481" s="153">
        <f>IFERROR(__xludf.DUMMYFUNCTION("TO_DATE(INT((AH3481/(60*60*24))+""1/1/1970""))"),44017.0)</f>
        <v>44017</v>
      </c>
      <c r="AH3481" s="152">
        <v>1.593925901E9</v>
      </c>
      <c r="AI3481" s="152">
        <v>139862.6833</v>
      </c>
    </row>
    <row r="3482">
      <c r="A3482" s="152"/>
      <c r="B3482" s="152"/>
      <c r="M3482" s="161"/>
      <c r="N3482" s="161"/>
      <c r="P3482" s="156">
        <v>1.5956496E9</v>
      </c>
      <c r="Q3482" s="156">
        <v>154729.7669</v>
      </c>
      <c r="V3482" s="156">
        <v>1.578582E9</v>
      </c>
      <c r="W3482" s="156">
        <v>88739.2727</v>
      </c>
      <c r="Y3482" s="156">
        <v>1.5718464E9</v>
      </c>
      <c r="Z3482" s="156">
        <v>90565.0183</v>
      </c>
      <c r="AG3482" s="153">
        <f>IFERROR(__xludf.DUMMYFUNCTION("TO_DATE(INT((AH3482/(60*60*24))+""1/1/1970""))"),44017.0)</f>
        <v>44017</v>
      </c>
      <c r="AH3482" s="156">
        <v>1.593941732E9</v>
      </c>
      <c r="AI3482" s="156">
        <v>139862.6833</v>
      </c>
    </row>
    <row r="3483">
      <c r="A3483" s="152"/>
      <c r="B3483" s="152"/>
      <c r="M3483" s="161"/>
      <c r="N3483" s="161"/>
      <c r="P3483" s="152">
        <v>1.5958584E9</v>
      </c>
      <c r="Q3483" s="152">
        <v>154729.7669</v>
      </c>
      <c r="V3483" s="152">
        <v>1.5786108E9</v>
      </c>
      <c r="W3483" s="152">
        <v>88613.8868</v>
      </c>
      <c r="Y3483" s="152">
        <v>1.5718716E9</v>
      </c>
      <c r="Z3483" s="152">
        <v>90565.0183</v>
      </c>
      <c r="AG3483" s="153">
        <f>IFERROR(__xludf.DUMMYFUNCTION("TO_DATE(INT((AH3483/(60*60*24))+""1/1/1970""))"),44017.0)</f>
        <v>44017</v>
      </c>
      <c r="AH3483" s="152">
        <v>1.593957537E9</v>
      </c>
      <c r="AI3483" s="152">
        <v>139862.6833</v>
      </c>
    </row>
    <row r="3484">
      <c r="A3484" s="152"/>
      <c r="B3484" s="152"/>
      <c r="M3484" s="161"/>
      <c r="N3484" s="161"/>
      <c r="P3484" s="156">
        <v>1.59588E9</v>
      </c>
      <c r="Q3484" s="156">
        <v>154729.7669</v>
      </c>
      <c r="V3484" s="156">
        <v>1.5786216E9</v>
      </c>
      <c r="W3484" s="156">
        <v>88645.7014</v>
      </c>
      <c r="Y3484" s="156">
        <v>1.571886E9</v>
      </c>
      <c r="Z3484" s="156">
        <v>90539.5162</v>
      </c>
      <c r="AG3484" s="153">
        <f>IFERROR(__xludf.DUMMYFUNCTION("TO_DATE(INT((AH3484/(60*60*24))+""1/1/1970""))"),44017.0)</f>
        <v>44017</v>
      </c>
      <c r="AH3484" s="156">
        <v>1.593974051E9</v>
      </c>
      <c r="AI3484" s="156">
        <v>139862.6833</v>
      </c>
    </row>
    <row r="3485">
      <c r="A3485" s="152"/>
      <c r="B3485" s="152"/>
      <c r="M3485" s="161"/>
      <c r="N3485" s="161"/>
      <c r="P3485" s="152">
        <v>1.5959088E9</v>
      </c>
      <c r="Q3485" s="152">
        <v>154659.584</v>
      </c>
      <c r="V3485" s="152">
        <v>1.5786612E9</v>
      </c>
      <c r="W3485" s="152">
        <v>88499.5804</v>
      </c>
      <c r="Y3485" s="152">
        <v>1.5719256E9</v>
      </c>
      <c r="Z3485" s="152">
        <v>90539.5162</v>
      </c>
      <c r="AG3485" s="153">
        <f>IFERROR(__xludf.DUMMYFUNCTION("TO_DATE(INT((AH3485/(60*60*24))+""1/1/1970""))"),44017.0)</f>
        <v>44017</v>
      </c>
      <c r="AH3485" s="152">
        <v>1.593990544E9</v>
      </c>
      <c r="AI3485" s="152">
        <v>139862.6833</v>
      </c>
    </row>
    <row r="3486">
      <c r="A3486" s="152"/>
      <c r="B3486" s="152"/>
      <c r="M3486" s="161"/>
      <c r="N3486" s="161"/>
      <c r="P3486" s="156">
        <v>1.5959484E9</v>
      </c>
      <c r="Q3486" s="156">
        <v>154659.584</v>
      </c>
      <c r="V3486" s="156">
        <v>1.5786936E9</v>
      </c>
      <c r="W3486" s="156">
        <v>88636.9556</v>
      </c>
      <c r="Y3486" s="156">
        <v>1.571958E9</v>
      </c>
      <c r="Z3486" s="156">
        <v>90539.5162</v>
      </c>
      <c r="AG3486" s="153">
        <f>IFERROR(__xludf.DUMMYFUNCTION("TO_DATE(INT((AH3486/(60*60*24))+""1/1/1970""))"),44017.0)</f>
        <v>44017</v>
      </c>
      <c r="AH3486" s="156">
        <v>1.593993052E9</v>
      </c>
      <c r="AI3486" s="156">
        <v>139862.6833</v>
      </c>
    </row>
    <row r="3487">
      <c r="A3487" s="152"/>
      <c r="B3487" s="152"/>
      <c r="M3487" s="161"/>
      <c r="N3487" s="161"/>
      <c r="P3487" s="152">
        <v>1.5959664E9</v>
      </c>
      <c r="Q3487" s="152">
        <v>154659.584</v>
      </c>
      <c r="V3487" s="152">
        <v>1.57887E9</v>
      </c>
      <c r="W3487" s="152">
        <v>88813.2346</v>
      </c>
      <c r="Y3487" s="152">
        <v>1.5719652E9</v>
      </c>
      <c r="Z3487" s="152">
        <v>90769.4398</v>
      </c>
      <c r="AG3487" s="153">
        <f>IFERROR(__xludf.DUMMYFUNCTION("TO_DATE(INT((AH3487/(60*60*24))+""1/1/1970""))"),44018.0)</f>
        <v>44018</v>
      </c>
      <c r="AH3487" s="152">
        <v>1.594006622E9</v>
      </c>
      <c r="AI3487" s="152">
        <v>139862.6833</v>
      </c>
    </row>
    <row r="3488">
      <c r="A3488" s="152"/>
      <c r="B3488" s="152"/>
      <c r="M3488" s="161"/>
      <c r="N3488" s="161"/>
      <c r="P3488" s="156">
        <v>1.5959952E9</v>
      </c>
      <c r="Q3488" s="156">
        <v>154717.9915</v>
      </c>
      <c r="V3488" s="156">
        <v>1.5789096E9</v>
      </c>
      <c r="W3488" s="156">
        <v>89229.1592</v>
      </c>
      <c r="Y3488" s="156">
        <v>1.5720048E9</v>
      </c>
      <c r="Z3488" s="156">
        <v>90769.4398</v>
      </c>
      <c r="AG3488" s="153">
        <f>IFERROR(__xludf.DUMMYFUNCTION("TO_DATE(INT((AH3488/(60*60*24))+""1/1/1970""))"),44018.0)</f>
        <v>44018</v>
      </c>
      <c r="AH3488" s="156">
        <v>1.594022578E9</v>
      </c>
      <c r="AI3488" s="156">
        <v>139862.6833</v>
      </c>
    </row>
    <row r="3489">
      <c r="A3489" s="152"/>
      <c r="B3489" s="152"/>
      <c r="M3489" s="161"/>
      <c r="N3489" s="161"/>
      <c r="P3489" s="152">
        <v>1.5960348E9</v>
      </c>
      <c r="Q3489" s="152">
        <v>154717.9915</v>
      </c>
      <c r="V3489" s="152">
        <v>1.5789492E9</v>
      </c>
      <c r="W3489" s="152">
        <v>89062.3305</v>
      </c>
      <c r="Y3489" s="152">
        <v>1.5720372E9</v>
      </c>
      <c r="Z3489" s="152">
        <v>90769.4398</v>
      </c>
      <c r="AG3489" s="153">
        <f>IFERROR(__xludf.DUMMYFUNCTION("TO_DATE(INT((AH3489/(60*60*24))+""1/1/1970""))"),44018.0)</f>
        <v>44018</v>
      </c>
      <c r="AH3489" s="152">
        <v>1.594038369E9</v>
      </c>
      <c r="AI3489" s="152">
        <v>139862.6833</v>
      </c>
    </row>
    <row r="3490">
      <c r="A3490" s="152"/>
      <c r="B3490" s="152"/>
      <c r="M3490" s="161"/>
      <c r="N3490" s="161"/>
      <c r="P3490" s="156">
        <v>1.5960528E9</v>
      </c>
      <c r="Q3490" s="156">
        <v>154717.9915</v>
      </c>
      <c r="V3490" s="156">
        <v>1.5789564E9</v>
      </c>
      <c r="W3490" s="156">
        <v>89088.3444</v>
      </c>
      <c r="Y3490" s="156">
        <v>1.572048E9</v>
      </c>
      <c r="Z3490" s="156">
        <v>90962.9318</v>
      </c>
      <c r="AG3490" s="153">
        <f>IFERROR(__xludf.DUMMYFUNCTION("TO_DATE(INT((AH3490/(60*60*24))+""1/1/1970""))"),44018.0)</f>
        <v>44018</v>
      </c>
      <c r="AH3490" s="156">
        <v>1.5940542E9</v>
      </c>
      <c r="AI3490" s="156">
        <v>144797.951</v>
      </c>
    </row>
    <row r="3491">
      <c r="A3491" s="152"/>
      <c r="B3491" s="152"/>
      <c r="M3491" s="161"/>
      <c r="N3491" s="161"/>
      <c r="P3491" s="152">
        <v>1.5960816E9</v>
      </c>
      <c r="Q3491" s="152">
        <v>154861.4185</v>
      </c>
      <c r="V3491" s="152">
        <v>1.5789888E9</v>
      </c>
      <c r="W3491" s="152">
        <v>89165.7081</v>
      </c>
      <c r="Y3491" s="152">
        <v>1.5722136E9</v>
      </c>
      <c r="Z3491" s="152">
        <v>90962.9318</v>
      </c>
      <c r="AG3491" s="153">
        <f>IFERROR(__xludf.DUMMYFUNCTION("TO_DATE(INT((AH3491/(60*60*24))+""1/1/1970""))"),44018.0)</f>
        <v>44018</v>
      </c>
      <c r="AH3491" s="152">
        <v>1.594069995E9</v>
      </c>
      <c r="AI3491" s="152">
        <v>146347.6776</v>
      </c>
    </row>
    <row r="3492">
      <c r="A3492" s="152"/>
      <c r="B3492" s="152"/>
      <c r="M3492" s="161"/>
      <c r="N3492" s="161"/>
      <c r="P3492" s="156">
        <v>1.5961212E9</v>
      </c>
      <c r="Q3492" s="156">
        <v>154861.4185</v>
      </c>
      <c r="V3492" s="156">
        <v>1.5790284E9</v>
      </c>
      <c r="W3492" s="156">
        <v>88830.0524</v>
      </c>
      <c r="Y3492" s="156">
        <v>1.5722172E9</v>
      </c>
      <c r="Z3492" s="156">
        <v>90962.9318</v>
      </c>
      <c r="AG3492" s="153">
        <f>IFERROR(__xludf.DUMMYFUNCTION("TO_DATE(INT((AH3492/(60*60*24))+""1/1/1970""))"),44018.0)</f>
        <v>44018</v>
      </c>
      <c r="AH3492" s="156">
        <v>1.594079931E9</v>
      </c>
      <c r="AI3492" s="156">
        <v>146347.6776</v>
      </c>
    </row>
    <row r="3493">
      <c r="A3493" s="152"/>
      <c r="B3493" s="152"/>
      <c r="M3493" s="161"/>
      <c r="N3493" s="161"/>
      <c r="P3493" s="152">
        <v>1.5961392E9</v>
      </c>
      <c r="Q3493" s="152">
        <v>154861.4185</v>
      </c>
      <c r="V3493" s="152">
        <v>1.5790428E9</v>
      </c>
      <c r="W3493" s="152">
        <v>88862.9774</v>
      </c>
      <c r="Y3493" s="152">
        <v>1.5722532E9</v>
      </c>
      <c r="Z3493" s="152">
        <v>90928.6224</v>
      </c>
      <c r="AG3493" s="153">
        <f>IFERROR(__xludf.DUMMYFUNCTION("TO_DATE(INT((AH3493/(60*60*24))+""1/1/1970""))"),44019.0)</f>
        <v>44019</v>
      </c>
      <c r="AH3493" s="152">
        <v>1.5940859E9</v>
      </c>
      <c r="AI3493" s="152">
        <v>146347.6776</v>
      </c>
    </row>
    <row r="3494">
      <c r="A3494" s="152"/>
      <c r="B3494" s="152"/>
      <c r="M3494" s="161"/>
      <c r="N3494" s="161"/>
      <c r="P3494" s="156">
        <v>1.596168E9</v>
      </c>
      <c r="Q3494" s="156">
        <v>154930.0707</v>
      </c>
      <c r="V3494" s="156">
        <v>1.579068E9</v>
      </c>
      <c r="W3494" s="156">
        <v>88791.0398</v>
      </c>
      <c r="Y3494" s="156">
        <v>1.5722928E9</v>
      </c>
      <c r="Z3494" s="156">
        <v>90928.6224</v>
      </c>
      <c r="AG3494" s="153">
        <f>IFERROR(__xludf.DUMMYFUNCTION("TO_DATE(INT((AH3494/(60*60*24))+""1/1/1970""))"),44019.0)</f>
        <v>44019</v>
      </c>
      <c r="AH3494" s="156">
        <v>1.594101693E9</v>
      </c>
      <c r="AI3494" s="156">
        <v>146347.6776</v>
      </c>
    </row>
    <row r="3495">
      <c r="A3495" s="152"/>
      <c r="B3495" s="152"/>
      <c r="M3495" s="161"/>
      <c r="N3495" s="161"/>
      <c r="P3495" s="152">
        <v>1.5962076E9</v>
      </c>
      <c r="Q3495" s="152">
        <v>154930.0707</v>
      </c>
      <c r="V3495" s="152">
        <v>1.5791076E9</v>
      </c>
      <c r="W3495" s="152">
        <v>88800.7324</v>
      </c>
      <c r="Y3495" s="152">
        <v>1.5723036E9</v>
      </c>
      <c r="Z3495" s="152">
        <v>90928.6224</v>
      </c>
      <c r="AG3495" s="153">
        <f>IFERROR(__xludf.DUMMYFUNCTION("TO_DATE(INT((AH3495/(60*60*24))+""1/1/1970""))"),44019.0)</f>
        <v>44019</v>
      </c>
      <c r="AH3495" s="152">
        <v>1.594117529E9</v>
      </c>
      <c r="AI3495" s="152">
        <v>146347.6776</v>
      </c>
    </row>
    <row r="3496">
      <c r="A3496" s="152"/>
      <c r="B3496" s="152"/>
      <c r="M3496" s="161"/>
      <c r="N3496" s="161"/>
      <c r="P3496" s="156">
        <v>1.5962256E9</v>
      </c>
      <c r="Q3496" s="156">
        <v>154930.0707</v>
      </c>
      <c r="V3496" s="156">
        <v>1.5791292E9</v>
      </c>
      <c r="W3496" s="156">
        <v>88690.6942</v>
      </c>
      <c r="Y3496" s="156">
        <v>1.5723324E9</v>
      </c>
      <c r="Z3496" s="156">
        <v>90811.5469</v>
      </c>
      <c r="AG3496" s="153">
        <f>IFERROR(__xludf.DUMMYFUNCTION("TO_DATE(INT((AH3496/(60*60*24))+""1/1/1970""))"),44019.0)</f>
        <v>44019</v>
      </c>
      <c r="AH3496" s="156">
        <v>1.59413334E9</v>
      </c>
      <c r="AI3496" s="156">
        <v>145108.1573</v>
      </c>
    </row>
    <row r="3497">
      <c r="A3497" s="152"/>
      <c r="B3497" s="152"/>
      <c r="M3497" s="161"/>
      <c r="N3497" s="161"/>
      <c r="P3497" s="152">
        <v>1.5962544E9</v>
      </c>
      <c r="Q3497" s="152">
        <v>155022.5086</v>
      </c>
      <c r="V3497" s="152">
        <v>1.5791472E9</v>
      </c>
      <c r="W3497" s="152">
        <v>88676.4199</v>
      </c>
      <c r="Y3497" s="152">
        <v>1.572372E9</v>
      </c>
      <c r="Z3497" s="152">
        <v>90811.5469</v>
      </c>
      <c r="AG3497" s="153">
        <f>IFERROR(__xludf.DUMMYFUNCTION("TO_DATE(INT((AH3497/(60*60*24))+""1/1/1970""))"),44019.0)</f>
        <v>44019</v>
      </c>
      <c r="AH3497" s="152">
        <v>1.59414918E9</v>
      </c>
      <c r="AI3497" s="152">
        <v>143227.3542</v>
      </c>
    </row>
    <row r="3498">
      <c r="A3498" s="152"/>
      <c r="B3498" s="152"/>
      <c r="M3498" s="161"/>
      <c r="N3498" s="161"/>
      <c r="P3498" s="156">
        <v>1.5964272E9</v>
      </c>
      <c r="Q3498" s="156">
        <v>155022.5086</v>
      </c>
      <c r="V3498" s="156">
        <v>1.5791868E9</v>
      </c>
      <c r="W3498" s="156">
        <v>88651.2223</v>
      </c>
      <c r="Y3498" s="156">
        <v>1.57239E9</v>
      </c>
      <c r="Z3498" s="156">
        <v>90811.5469</v>
      </c>
      <c r="AG3498" s="153">
        <f>IFERROR(__xludf.DUMMYFUNCTION("TO_DATE(INT((AH3498/(60*60*24))+""1/1/1970""))"),44019.0)</f>
        <v>44019</v>
      </c>
      <c r="AH3498" s="156">
        <v>1.594165209E9</v>
      </c>
      <c r="AI3498" s="156">
        <v>142318.9257</v>
      </c>
    </row>
    <row r="3499">
      <c r="A3499" s="152"/>
      <c r="B3499" s="152"/>
      <c r="M3499" s="161"/>
      <c r="N3499" s="161"/>
      <c r="P3499" s="152">
        <v>1.5964668E9</v>
      </c>
      <c r="Q3499" s="152">
        <v>155014.3036</v>
      </c>
      <c r="V3499" s="152">
        <v>1.5792156E9</v>
      </c>
      <c r="W3499" s="152">
        <v>88467.7415</v>
      </c>
      <c r="Y3499" s="152">
        <v>1.5724116E9</v>
      </c>
      <c r="Z3499" s="152">
        <v>90696.9275</v>
      </c>
      <c r="AG3499" s="153">
        <f>IFERROR(__xludf.DUMMYFUNCTION("TO_DATE(INT((AH3499/(60*60*24))+""1/1/1970""))"),44019.0)</f>
        <v>44019</v>
      </c>
      <c r="AH3499" s="152">
        <v>1.59416621E9</v>
      </c>
      <c r="AI3499" s="152">
        <v>142318.9257</v>
      </c>
    </row>
    <row r="3500">
      <c r="A3500" s="152"/>
      <c r="B3500" s="152"/>
      <c r="M3500" s="161"/>
      <c r="N3500" s="161"/>
      <c r="P3500" s="156">
        <v>1.5964848E9</v>
      </c>
      <c r="Q3500" s="156">
        <v>155014.3036</v>
      </c>
      <c r="V3500" s="156">
        <v>1.5792264E9</v>
      </c>
      <c r="W3500" s="156">
        <v>88530.7275</v>
      </c>
      <c r="Y3500" s="156">
        <v>1.5724512E9</v>
      </c>
      <c r="Z3500" s="156">
        <v>90696.9275</v>
      </c>
      <c r="AG3500" s="153">
        <f>IFERROR(__xludf.DUMMYFUNCTION("TO_DATE(INT((AH3500/(60*60*24))+""1/1/1970""))"),44020.0)</f>
        <v>44020</v>
      </c>
      <c r="AH3500" s="156">
        <v>1.594181164E9</v>
      </c>
      <c r="AI3500" s="156">
        <v>142318.9257</v>
      </c>
    </row>
    <row r="3501">
      <c r="A3501" s="152"/>
      <c r="B3501" s="152"/>
      <c r="M3501" s="161"/>
      <c r="N3501" s="161"/>
      <c r="P3501" s="152">
        <v>1.5965136E9</v>
      </c>
      <c r="Q3501" s="152">
        <v>156053.8809</v>
      </c>
      <c r="V3501" s="152">
        <v>1.579266E9</v>
      </c>
      <c r="W3501" s="152">
        <v>88534.2726</v>
      </c>
      <c r="Y3501" s="152">
        <v>1.5724764E9</v>
      </c>
      <c r="Z3501" s="152">
        <v>90696.9275</v>
      </c>
      <c r="AG3501" s="153">
        <f>IFERROR(__xludf.DUMMYFUNCTION("TO_DATE(INT((AH3501/(60*60*24))+""1/1/1970""))"),44020.0)</f>
        <v>44020</v>
      </c>
      <c r="AH3501" s="152">
        <v>1.594196969E9</v>
      </c>
      <c r="AI3501" s="152">
        <v>142318.9257</v>
      </c>
    </row>
    <row r="3502">
      <c r="A3502" s="152"/>
      <c r="B3502" s="152"/>
      <c r="M3502" s="161"/>
      <c r="N3502" s="161"/>
      <c r="P3502" s="156">
        <v>1.5965532E9</v>
      </c>
      <c r="Q3502" s="156">
        <v>156053.8809</v>
      </c>
      <c r="V3502" s="156">
        <v>1.5792984E9</v>
      </c>
      <c r="W3502" s="156">
        <v>88732.7173</v>
      </c>
      <c r="Y3502" s="156">
        <v>1.5724908E9</v>
      </c>
      <c r="Z3502" s="156">
        <v>90369.4435</v>
      </c>
      <c r="AG3502" s="153">
        <f>IFERROR(__xludf.DUMMYFUNCTION("TO_DATE(INT((AH3502/(60*60*24))+""1/1/1970""))"),44020.0)</f>
        <v>44020</v>
      </c>
      <c r="AH3502" s="156">
        <v>1.594212773E9</v>
      </c>
      <c r="AI3502" s="156">
        <v>142318.9257</v>
      </c>
    </row>
    <row r="3503">
      <c r="A3503" s="152"/>
      <c r="B3503" s="152"/>
      <c r="M3503" s="161"/>
      <c r="N3503" s="161"/>
      <c r="P3503" s="152">
        <v>1.5965712E9</v>
      </c>
      <c r="Q3503" s="152">
        <v>156053.8809</v>
      </c>
      <c r="V3503" s="152">
        <v>1.5794748E9</v>
      </c>
      <c r="W3503" s="152">
        <v>88733.7858</v>
      </c>
      <c r="Y3503" s="152">
        <v>1.5725304E9</v>
      </c>
      <c r="Z3503" s="152">
        <v>90369.4435</v>
      </c>
      <c r="AG3503" s="153">
        <f>IFERROR(__xludf.DUMMYFUNCTION("TO_DATE(INT((AH3503/(60*60*24))+""1/1/1970""))"),44020.0)</f>
        <v>44020</v>
      </c>
      <c r="AH3503" s="152">
        <v>1.594228582E9</v>
      </c>
      <c r="AI3503" s="152">
        <v>144470.6456</v>
      </c>
    </row>
    <row r="3504">
      <c r="A3504" s="152"/>
      <c r="B3504" s="152"/>
      <c r="M3504" s="161"/>
      <c r="N3504" s="161"/>
      <c r="P3504" s="156">
        <v>1.5966E9</v>
      </c>
      <c r="Q3504" s="156">
        <v>156657.519</v>
      </c>
      <c r="V3504" s="156">
        <v>1.5795144E9</v>
      </c>
      <c r="W3504" s="156">
        <v>88801.1861</v>
      </c>
      <c r="Y3504" s="156">
        <v>1.5725628E9</v>
      </c>
      <c r="Z3504" s="156">
        <v>90369.4435</v>
      </c>
      <c r="AG3504" s="153">
        <f>IFERROR(__xludf.DUMMYFUNCTION("TO_DATE(INT((AH3504/(60*60*24))+""1/1/1970""))"),44020.0)</f>
        <v>44020</v>
      </c>
      <c r="AH3504" s="156">
        <v>1.594244472E9</v>
      </c>
      <c r="AI3504" s="156">
        <v>146436.7233</v>
      </c>
    </row>
    <row r="3505">
      <c r="A3505" s="152"/>
      <c r="B3505" s="152"/>
      <c r="M3505" s="161"/>
      <c r="N3505" s="161"/>
      <c r="P3505" s="152">
        <v>1.5966396E9</v>
      </c>
      <c r="Q3505" s="152">
        <v>156657.519</v>
      </c>
      <c r="V3505" s="152">
        <v>1.579554E9</v>
      </c>
      <c r="W3505" s="152">
        <v>88731.07</v>
      </c>
      <c r="Y3505" s="152">
        <v>1.57257E9</v>
      </c>
      <c r="Z3505" s="152">
        <v>90337.5138</v>
      </c>
      <c r="AG3505" s="153">
        <f>IFERROR(__xludf.DUMMYFUNCTION("TO_DATE(INT((AH3505/(60*60*24))+""1/1/1970""))"),44020.0)</f>
        <v>44020</v>
      </c>
      <c r="AH3505" s="152">
        <v>1.59425265E9</v>
      </c>
      <c r="AI3505" s="152">
        <v>146436.7233</v>
      </c>
    </row>
    <row r="3506">
      <c r="A3506" s="152"/>
      <c r="B3506" s="152"/>
      <c r="M3506" s="161"/>
      <c r="N3506" s="161"/>
      <c r="P3506" s="156">
        <v>1.5966576E9</v>
      </c>
      <c r="Q3506" s="156">
        <v>156657.519</v>
      </c>
      <c r="V3506" s="156">
        <v>1.5795612E9</v>
      </c>
      <c r="W3506" s="156">
        <v>88737.2981</v>
      </c>
      <c r="Y3506" s="156">
        <v>1.5726096E9</v>
      </c>
      <c r="Z3506" s="156">
        <v>90337.5138</v>
      </c>
      <c r="AG3506" s="153">
        <f>IFERROR(__xludf.DUMMYFUNCTION("TO_DATE(INT((AH3506/(60*60*24))+""1/1/1970""))"),44021.0)</f>
        <v>44021</v>
      </c>
      <c r="AH3506" s="156">
        <v>1.594260362E9</v>
      </c>
      <c r="AI3506" s="156">
        <v>146436.7233</v>
      </c>
    </row>
    <row r="3507">
      <c r="A3507" s="152"/>
      <c r="B3507" s="152"/>
      <c r="M3507" s="161"/>
      <c r="N3507" s="161"/>
      <c r="P3507" s="152">
        <v>1.5966864E9</v>
      </c>
      <c r="Q3507" s="152">
        <v>157640.5288</v>
      </c>
      <c r="V3507" s="152">
        <v>1.5795936E9</v>
      </c>
      <c r="W3507" s="152">
        <v>88768.0465</v>
      </c>
      <c r="Y3507" s="152">
        <v>1.572642E9</v>
      </c>
      <c r="Z3507" s="152">
        <v>90337.5138</v>
      </c>
      <c r="AG3507" s="153">
        <f>IFERROR(__xludf.DUMMYFUNCTION("TO_DATE(INT((AH3507/(60*60*24))+""1/1/1970""))"),44021.0)</f>
        <v>44021</v>
      </c>
      <c r="AH3507" s="152">
        <v>1.594276254E9</v>
      </c>
      <c r="AI3507" s="152">
        <v>146436.7233</v>
      </c>
    </row>
    <row r="3508">
      <c r="A3508" s="152"/>
      <c r="B3508" s="152"/>
      <c r="M3508" s="161"/>
      <c r="N3508" s="161"/>
      <c r="P3508" s="156">
        <v>1.596726E9</v>
      </c>
      <c r="Q3508" s="156">
        <v>157640.5288</v>
      </c>
      <c r="V3508" s="156">
        <v>1.5796332E9</v>
      </c>
      <c r="W3508" s="156">
        <v>88658.8839</v>
      </c>
      <c r="Y3508" s="156">
        <v>1.5726528E9</v>
      </c>
      <c r="Z3508" s="156">
        <v>90262.1925</v>
      </c>
      <c r="AG3508" s="153">
        <f>IFERROR(__xludf.DUMMYFUNCTION("TO_DATE(INT((AH3508/(60*60*24))+""1/1/1970""))"),44021.0)</f>
        <v>44021</v>
      </c>
      <c r="AH3508" s="156">
        <v>1.59429211E9</v>
      </c>
      <c r="AI3508" s="156">
        <v>146436.7233</v>
      </c>
    </row>
    <row r="3509">
      <c r="A3509" s="152"/>
      <c r="B3509" s="152"/>
      <c r="M3509" s="161"/>
      <c r="N3509" s="161"/>
      <c r="P3509" s="152">
        <v>1.596744E9</v>
      </c>
      <c r="Q3509" s="152">
        <v>157640.5288</v>
      </c>
      <c r="V3509" s="152">
        <v>1.5796476E9</v>
      </c>
      <c r="W3509" s="152">
        <v>88719.9085</v>
      </c>
      <c r="Y3509" s="152">
        <v>1.572822E9</v>
      </c>
      <c r="Z3509" s="152">
        <v>90262.1925</v>
      </c>
      <c r="AG3509" s="153">
        <f>IFERROR(__xludf.DUMMYFUNCTION("TO_DATE(INT((AH3509/(60*60*24))+""1/1/1970""))"),44021.0)</f>
        <v>44021</v>
      </c>
      <c r="AH3509" s="152">
        <v>1.594307904E9</v>
      </c>
      <c r="AI3509" s="152">
        <v>145341.1639</v>
      </c>
    </row>
    <row r="3510">
      <c r="A3510" s="152"/>
      <c r="B3510" s="152"/>
      <c r="M3510" s="161"/>
      <c r="N3510" s="161"/>
      <c r="P3510" s="156">
        <v>1.5967728E9</v>
      </c>
      <c r="Q3510" s="156">
        <v>158688.1899</v>
      </c>
      <c r="V3510" s="156">
        <v>1.5796728E9</v>
      </c>
      <c r="W3510" s="156">
        <v>88743.272</v>
      </c>
      <c r="Y3510" s="156">
        <v>1.5728616E9</v>
      </c>
      <c r="Z3510" s="156">
        <v>90255.6428</v>
      </c>
      <c r="AG3510" s="153">
        <f>IFERROR(__xludf.DUMMYFUNCTION("TO_DATE(INT((AH3510/(60*60*24))+""1/1/1970""))"),44021.0)</f>
        <v>44021</v>
      </c>
      <c r="AH3510" s="156">
        <v>1.59432372E9</v>
      </c>
      <c r="AI3510" s="156">
        <v>149077.003</v>
      </c>
    </row>
    <row r="3511">
      <c r="A3511" s="152"/>
      <c r="B3511" s="152"/>
      <c r="M3511" s="161"/>
      <c r="N3511" s="161"/>
      <c r="P3511" s="152">
        <v>1.5968124E9</v>
      </c>
      <c r="Q3511" s="152">
        <v>158688.1899</v>
      </c>
      <c r="V3511" s="152">
        <v>1.5797124E9</v>
      </c>
      <c r="W3511" s="152">
        <v>88582.974</v>
      </c>
      <c r="Y3511" s="152">
        <v>1.5729012E9</v>
      </c>
      <c r="Z3511" s="152">
        <v>90255.6428</v>
      </c>
      <c r="AG3511" s="153">
        <f>IFERROR(__xludf.DUMMYFUNCTION("TO_DATE(INT((AH3511/(60*60*24))+""1/1/1970""))"),44021.0)</f>
        <v>44021</v>
      </c>
      <c r="AH3511" s="152">
        <v>1.594339077E9</v>
      </c>
      <c r="AI3511" s="152">
        <v>148810.4176</v>
      </c>
    </row>
    <row r="3512">
      <c r="A3512" s="152"/>
      <c r="B3512" s="152"/>
      <c r="M3512" s="161"/>
      <c r="N3512" s="161"/>
      <c r="P3512" s="156">
        <v>1.5968304E9</v>
      </c>
      <c r="Q3512" s="156">
        <v>158688.1899</v>
      </c>
      <c r="V3512" s="156">
        <v>1.579734E9</v>
      </c>
      <c r="W3512" s="156">
        <v>88515.1628</v>
      </c>
      <c r="Y3512" s="156">
        <v>1.5729084E9</v>
      </c>
      <c r="Z3512" s="156">
        <v>90255.6428</v>
      </c>
      <c r="AG3512" s="153">
        <f>IFERROR(__xludf.DUMMYFUNCTION("TO_DATE(INT((AH3512/(60*60*24))+""1/1/1970""))"),44022.0)</f>
        <v>44022</v>
      </c>
      <c r="AH3512" s="156">
        <v>1.594339567E9</v>
      </c>
      <c r="AI3512" s="156">
        <v>148810.4176</v>
      </c>
    </row>
    <row r="3513">
      <c r="A3513" s="152"/>
      <c r="B3513" s="152"/>
      <c r="M3513" s="161"/>
      <c r="N3513" s="161"/>
      <c r="P3513" s="152">
        <v>1.5968592E9</v>
      </c>
      <c r="Q3513" s="152">
        <v>158797.6601</v>
      </c>
      <c r="V3513" s="152">
        <v>1.579752E9</v>
      </c>
      <c r="W3513" s="152">
        <v>88369.0874</v>
      </c>
      <c r="Y3513" s="152">
        <v>1.5729408E9</v>
      </c>
      <c r="Z3513" s="152">
        <v>90567.9807</v>
      </c>
      <c r="AG3513" s="153">
        <f>IFERROR(__xludf.DUMMYFUNCTION("TO_DATE(INT((AH3513/(60*60*24))+""1/1/1970""))"),44022.0)</f>
        <v>44022</v>
      </c>
      <c r="AH3513" s="152">
        <v>1.594355517E9</v>
      </c>
      <c r="AI3513" s="152">
        <v>148810.4176</v>
      </c>
    </row>
    <row r="3514">
      <c r="A3514" s="152"/>
      <c r="B3514" s="152"/>
      <c r="M3514" s="161"/>
      <c r="N3514" s="161"/>
      <c r="P3514" s="156">
        <v>1.597068E9</v>
      </c>
      <c r="Q3514" s="156">
        <v>158797.6601</v>
      </c>
      <c r="V3514" s="156">
        <v>1.5797916E9</v>
      </c>
      <c r="W3514" s="156">
        <v>88373.5249</v>
      </c>
      <c r="Y3514" s="156">
        <v>1.5729804E9</v>
      </c>
      <c r="Z3514" s="156">
        <v>90567.9807</v>
      </c>
      <c r="AG3514" s="153">
        <f>IFERROR(__xludf.DUMMYFUNCTION("TO_DATE(INT((AH3514/(60*60*24))+""1/1/1970""))"),44022.0)</f>
        <v>44022</v>
      </c>
      <c r="AH3514" s="156">
        <v>1.594371393E9</v>
      </c>
      <c r="AI3514" s="156">
        <v>148810.4176</v>
      </c>
    </row>
    <row r="3515">
      <c r="A3515" s="152"/>
      <c r="B3515" s="152"/>
      <c r="M3515" s="161"/>
      <c r="N3515" s="161"/>
      <c r="P3515" s="152">
        <v>1.5970896E9</v>
      </c>
      <c r="Q3515" s="152">
        <v>158797.6601</v>
      </c>
      <c r="V3515" s="152">
        <v>1.5798204E9</v>
      </c>
      <c r="W3515" s="152">
        <v>88492.1693</v>
      </c>
      <c r="Y3515" s="152">
        <v>1.5729948E9</v>
      </c>
      <c r="Z3515" s="152">
        <v>90567.9807</v>
      </c>
      <c r="AG3515" s="153">
        <f>IFERROR(__xludf.DUMMYFUNCTION("TO_DATE(INT((AH3515/(60*60*24))+""1/1/1970""))"),44022.0)</f>
        <v>44022</v>
      </c>
      <c r="AH3515" s="152">
        <v>1.594387225E9</v>
      </c>
      <c r="AI3515" s="152">
        <v>148810.4176</v>
      </c>
    </row>
    <row r="3516">
      <c r="A3516" s="152"/>
      <c r="B3516" s="152"/>
      <c r="M3516" s="161"/>
      <c r="N3516" s="161"/>
      <c r="P3516" s="156">
        <v>1.5971184E9</v>
      </c>
      <c r="Q3516" s="156">
        <v>159277.8693</v>
      </c>
      <c r="V3516" s="156">
        <v>1.5798312E9</v>
      </c>
      <c r="W3516" s="156">
        <v>88490.7104</v>
      </c>
      <c r="Y3516" s="156">
        <v>1.57302E9</v>
      </c>
      <c r="Z3516" s="156">
        <v>91010.0841</v>
      </c>
      <c r="AG3516" s="153">
        <f>IFERROR(__xludf.DUMMYFUNCTION("TO_DATE(INT((AH3516/(60*60*24))+""1/1/1970""))"),44022.0)</f>
        <v>44022</v>
      </c>
      <c r="AH3516" s="156">
        <v>1.59440303E9</v>
      </c>
      <c r="AI3516" s="156">
        <v>150682.7047</v>
      </c>
    </row>
    <row r="3517">
      <c r="A3517" s="152"/>
      <c r="B3517" s="152"/>
      <c r="M3517" s="161"/>
      <c r="N3517" s="161"/>
      <c r="P3517" s="152">
        <v>1.597158E9</v>
      </c>
      <c r="Q3517" s="152">
        <v>159277.8693</v>
      </c>
      <c r="V3517" s="152">
        <v>1.5798708E9</v>
      </c>
      <c r="W3517" s="152">
        <v>88537.4242</v>
      </c>
      <c r="Y3517" s="152">
        <v>1.5730596E9</v>
      </c>
      <c r="Z3517" s="152">
        <v>91010.0841</v>
      </c>
      <c r="AG3517" s="153">
        <f>IFERROR(__xludf.DUMMYFUNCTION("TO_DATE(INT((AH3517/(60*60*24))+""1/1/1970""))"),44022.0)</f>
        <v>44022</v>
      </c>
      <c r="AH3517" s="152">
        <v>1.594418862E9</v>
      </c>
      <c r="AI3517" s="152">
        <v>152283.0143</v>
      </c>
    </row>
    <row r="3518">
      <c r="A3518" s="152"/>
      <c r="B3518" s="152"/>
      <c r="M3518" s="161"/>
      <c r="N3518" s="161"/>
      <c r="P3518" s="156">
        <v>1.597176E9</v>
      </c>
      <c r="Q3518" s="156">
        <v>159277.8693</v>
      </c>
      <c r="V3518" s="156">
        <v>1.5799032E9</v>
      </c>
      <c r="W3518" s="156">
        <v>88280.4898</v>
      </c>
      <c r="Y3518" s="156">
        <v>1.5730812E9</v>
      </c>
      <c r="Z3518" s="156">
        <v>91010.0841</v>
      </c>
      <c r="AG3518" s="153">
        <f>IFERROR(__xludf.DUMMYFUNCTION("TO_DATE(INT((AH3518/(60*60*24))+""1/1/1970""))"),44022.0)</f>
        <v>44022</v>
      </c>
      <c r="AH3518" s="156">
        <v>1.594425474E9</v>
      </c>
      <c r="AI3518" s="156">
        <v>152283.0143</v>
      </c>
    </row>
    <row r="3519">
      <c r="A3519" s="152"/>
      <c r="B3519" s="152"/>
      <c r="M3519" s="161"/>
      <c r="N3519" s="161"/>
      <c r="P3519" s="152">
        <v>1.5972048E9</v>
      </c>
      <c r="Q3519" s="152">
        <v>157977.0257</v>
      </c>
      <c r="V3519" s="152">
        <v>1.5800796E9</v>
      </c>
      <c r="W3519" s="152">
        <v>87997.9966</v>
      </c>
      <c r="Y3519" s="152">
        <v>1.5730992E9</v>
      </c>
      <c r="Z3519" s="152">
        <v>91042.4231</v>
      </c>
      <c r="AG3519" s="153">
        <f>IFERROR(__xludf.DUMMYFUNCTION("TO_DATE(INT((AH3519/(60*60*24))+""1/1/1970""))"),44023.0)</f>
        <v>44023</v>
      </c>
      <c r="AH3519" s="152">
        <v>1.594434669E9</v>
      </c>
      <c r="AI3519" s="152">
        <v>152283.0143</v>
      </c>
    </row>
    <row r="3520">
      <c r="A3520" s="152"/>
      <c r="B3520" s="152"/>
      <c r="M3520" s="161"/>
      <c r="N3520" s="161"/>
      <c r="P3520" s="156">
        <v>1.5972444E9</v>
      </c>
      <c r="Q3520" s="156">
        <v>157977.0257</v>
      </c>
      <c r="V3520" s="156">
        <v>1.5801192E9</v>
      </c>
      <c r="W3520" s="156">
        <v>87986.8382</v>
      </c>
      <c r="Y3520" s="156">
        <v>1.5731388E9</v>
      </c>
      <c r="Z3520" s="156">
        <v>91042.4231</v>
      </c>
      <c r="AG3520" s="153">
        <f>IFERROR(__xludf.DUMMYFUNCTION("TO_DATE(INT((AH3520/(60*60*24))+""1/1/1970""))"),44023.0)</f>
        <v>44023</v>
      </c>
      <c r="AH3520" s="156">
        <v>1.594450619E9</v>
      </c>
      <c r="AI3520" s="156">
        <v>152283.0143</v>
      </c>
    </row>
    <row r="3521">
      <c r="A3521" s="152"/>
      <c r="B3521" s="152"/>
      <c r="M3521" s="161"/>
      <c r="N3521" s="161"/>
      <c r="P3521" s="152">
        <v>1.5972624E9</v>
      </c>
      <c r="Q3521" s="152">
        <v>157977.0257</v>
      </c>
      <c r="V3521" s="152">
        <v>1.5801588E9</v>
      </c>
      <c r="W3521" s="152">
        <v>87984.1092</v>
      </c>
      <c r="Y3521" s="152">
        <v>1.5731676E9</v>
      </c>
      <c r="Z3521" s="152">
        <v>91042.4231</v>
      </c>
      <c r="AG3521" s="153">
        <f>IFERROR(__xludf.DUMMYFUNCTION("TO_DATE(INT((AH3521/(60*60*24))+""1/1/1970""))"),44023.0)</f>
        <v>44023</v>
      </c>
      <c r="AH3521" s="152">
        <v>1.594466419E9</v>
      </c>
      <c r="AI3521" s="152">
        <v>152283.0143</v>
      </c>
    </row>
    <row r="3522">
      <c r="A3522" s="152"/>
      <c r="B3522" s="152"/>
      <c r="M3522" s="161"/>
      <c r="N3522" s="161"/>
      <c r="P3522" s="156">
        <v>1.5972912E9</v>
      </c>
      <c r="Q3522" s="156">
        <v>160154.5573</v>
      </c>
      <c r="V3522" s="156">
        <v>1.580166E9</v>
      </c>
      <c r="W3522" s="156">
        <v>88004.2068</v>
      </c>
      <c r="Y3522" s="156">
        <v>1.5731784E9</v>
      </c>
      <c r="Z3522" s="156">
        <v>91186.9254</v>
      </c>
      <c r="AG3522" s="153">
        <f>IFERROR(__xludf.DUMMYFUNCTION("TO_DATE(INT((AH3522/(60*60*24))+""1/1/1970""))"),44023.0)</f>
        <v>44023</v>
      </c>
      <c r="AH3522" s="156">
        <v>1.594482437E9</v>
      </c>
      <c r="AI3522" s="156">
        <v>152283.0143</v>
      </c>
    </row>
    <row r="3523">
      <c r="A3523" s="152"/>
      <c r="B3523" s="152"/>
      <c r="M3523" s="161"/>
      <c r="N3523" s="161"/>
      <c r="P3523" s="152">
        <v>1.5973308E9</v>
      </c>
      <c r="Q3523" s="152">
        <v>160154.5573</v>
      </c>
      <c r="V3523" s="152">
        <v>1.5801984E9</v>
      </c>
      <c r="W3523" s="152">
        <v>88138.4836</v>
      </c>
      <c r="Y3523" s="152">
        <v>1.573218E9</v>
      </c>
      <c r="Z3523" s="152">
        <v>91186.9254</v>
      </c>
      <c r="AG3523" s="153">
        <f>IFERROR(__xludf.DUMMYFUNCTION("TO_DATE(INT((AH3523/(60*60*24))+""1/1/1970""))"),44023.0)</f>
        <v>44023</v>
      </c>
      <c r="AH3523" s="152">
        <v>1.594498432E9</v>
      </c>
      <c r="AI3523" s="152">
        <v>152283.0143</v>
      </c>
    </row>
    <row r="3524">
      <c r="A3524" s="152"/>
      <c r="B3524" s="152"/>
      <c r="M3524" s="161"/>
      <c r="N3524" s="161"/>
      <c r="P3524" s="156">
        <v>1.5973488E9</v>
      </c>
      <c r="Q3524" s="156">
        <v>160154.5573</v>
      </c>
      <c r="V3524" s="156">
        <v>1.580238E9</v>
      </c>
      <c r="W3524" s="156">
        <v>88182.8012</v>
      </c>
      <c r="Y3524" s="156">
        <v>1.5732504E9</v>
      </c>
      <c r="Z3524" s="156">
        <v>91186.9254</v>
      </c>
      <c r="AG3524" s="153">
        <f>IFERROR(__xludf.DUMMYFUNCTION("TO_DATE(INT((AH3524/(60*60*24))+""1/1/1970""))"),44023.0)</f>
        <v>44023</v>
      </c>
      <c r="AH3524" s="156">
        <v>1.594511428E9</v>
      </c>
      <c r="AI3524" s="156">
        <v>152283.0143</v>
      </c>
    </row>
    <row r="3525">
      <c r="A3525" s="152"/>
      <c r="B3525" s="152"/>
      <c r="M3525" s="161"/>
      <c r="N3525" s="161"/>
      <c r="P3525" s="152">
        <v>1.5973776E9</v>
      </c>
      <c r="Q3525" s="152">
        <v>159876.9746</v>
      </c>
      <c r="V3525" s="152">
        <v>1.5802524E9</v>
      </c>
      <c r="W3525" s="152">
        <v>88262.6638</v>
      </c>
      <c r="Y3525" s="152">
        <v>1.5732576E9</v>
      </c>
      <c r="Z3525" s="152">
        <v>91459.5559</v>
      </c>
      <c r="AG3525" s="153">
        <f>IFERROR(__xludf.DUMMYFUNCTION("TO_DATE(INT((AH3525/(60*60*24))+""1/1/1970""))"),44024.0)</f>
        <v>44024</v>
      </c>
      <c r="AH3525" s="152">
        <v>1.594516607E9</v>
      </c>
      <c r="AI3525" s="152">
        <v>152283.0143</v>
      </c>
    </row>
    <row r="3526">
      <c r="A3526" s="152"/>
      <c r="B3526" s="152"/>
      <c r="M3526" s="161"/>
      <c r="N3526" s="161"/>
      <c r="P3526" s="156">
        <v>1.5974172E9</v>
      </c>
      <c r="Q3526" s="156">
        <v>159876.9746</v>
      </c>
      <c r="V3526" s="156">
        <v>1.5802776E9</v>
      </c>
      <c r="W3526" s="156">
        <v>88181.0379</v>
      </c>
      <c r="Y3526" s="156">
        <v>1.5734268E9</v>
      </c>
      <c r="Z3526" s="156">
        <v>91459.5559</v>
      </c>
      <c r="AG3526" s="153">
        <f>IFERROR(__xludf.DUMMYFUNCTION("TO_DATE(INT((AH3526/(60*60*24))+""1/1/1970""))"),44024.0)</f>
        <v>44024</v>
      </c>
      <c r="AH3526" s="156">
        <v>1.594532478E9</v>
      </c>
      <c r="AI3526" s="156">
        <v>152283.0143</v>
      </c>
    </row>
    <row r="3527">
      <c r="A3527" s="152"/>
      <c r="B3527" s="152"/>
      <c r="M3527" s="161"/>
      <c r="N3527" s="161"/>
      <c r="P3527" s="152">
        <v>1.5974352E9</v>
      </c>
      <c r="Q3527" s="152">
        <v>159876.9746</v>
      </c>
      <c r="V3527" s="152">
        <v>1.5803172E9</v>
      </c>
      <c r="W3527" s="152">
        <v>88212.1285</v>
      </c>
      <c r="Y3527" s="152">
        <v>1.5734664E9</v>
      </c>
      <c r="Z3527" s="152">
        <v>91435.8133</v>
      </c>
      <c r="AG3527" s="153">
        <f>IFERROR(__xludf.DUMMYFUNCTION("TO_DATE(INT((AH3527/(60*60*24))+""1/1/1970""))"),44024.0)</f>
        <v>44024</v>
      </c>
      <c r="AH3527" s="152">
        <v>1.594548334E9</v>
      </c>
      <c r="AI3527" s="152">
        <v>152283.0143</v>
      </c>
    </row>
    <row r="3528">
      <c r="A3528" s="152"/>
      <c r="B3528" s="152"/>
      <c r="M3528" s="161"/>
      <c r="N3528" s="161"/>
      <c r="P3528" s="156">
        <v>1.597464E9</v>
      </c>
      <c r="Q3528" s="156">
        <v>159873.8346</v>
      </c>
      <c r="V3528" s="156">
        <v>1.5803388E9</v>
      </c>
      <c r="W3528" s="156">
        <v>88096.5839</v>
      </c>
      <c r="Y3528" s="156">
        <v>1.573506E9</v>
      </c>
      <c r="Z3528" s="156">
        <v>91435.8133</v>
      </c>
      <c r="AG3528" s="153">
        <f>IFERROR(__xludf.DUMMYFUNCTION("TO_DATE(INT((AH3528/(60*60*24))+""1/1/1970""))"),44024.0)</f>
        <v>44024</v>
      </c>
      <c r="AH3528" s="156">
        <v>1.59456419E9</v>
      </c>
      <c r="AI3528" s="156">
        <v>152283.0143</v>
      </c>
    </row>
    <row r="3529">
      <c r="A3529" s="152"/>
      <c r="B3529" s="152"/>
      <c r="M3529" s="161"/>
      <c r="N3529" s="161"/>
      <c r="P3529" s="152">
        <v>1.5976728E9</v>
      </c>
      <c r="Q3529" s="152">
        <v>159873.8346</v>
      </c>
      <c r="V3529" s="152">
        <v>1.5803568E9</v>
      </c>
      <c r="W3529" s="152">
        <v>87988.0722</v>
      </c>
      <c r="Y3529" s="152">
        <v>1.5735132E9</v>
      </c>
      <c r="Z3529" s="152">
        <v>91435.8133</v>
      </c>
      <c r="AG3529" s="153">
        <f>IFERROR(__xludf.DUMMYFUNCTION("TO_DATE(INT((AH3529/(60*60*24))+""1/1/1970""))"),44024.0)</f>
        <v>44024</v>
      </c>
      <c r="AH3529" s="152">
        <v>1.594580703E9</v>
      </c>
      <c r="AI3529" s="152">
        <v>152283.0143</v>
      </c>
    </row>
    <row r="3530">
      <c r="A3530" s="152"/>
      <c r="B3530" s="152"/>
      <c r="M3530" s="161"/>
      <c r="N3530" s="161"/>
      <c r="P3530" s="156">
        <v>1.5976944E9</v>
      </c>
      <c r="Q3530" s="156">
        <v>159873.8346</v>
      </c>
      <c r="V3530" s="156">
        <v>1.5803964E9</v>
      </c>
      <c r="W3530" s="156">
        <v>87998.7665</v>
      </c>
      <c r="Y3530" s="156">
        <v>1.5735456E9</v>
      </c>
      <c r="Z3530" s="156">
        <v>91331.0184</v>
      </c>
      <c r="AG3530" s="153">
        <f>IFERROR(__xludf.DUMMYFUNCTION("TO_DATE(INT((AH3530/(60*60*24))+""1/1/1970""))"),44024.0)</f>
        <v>44024</v>
      </c>
      <c r="AH3530" s="156">
        <v>1.594596764E9</v>
      </c>
      <c r="AI3530" s="156">
        <v>152283.0143</v>
      </c>
    </row>
    <row r="3531">
      <c r="A3531" s="152"/>
      <c r="B3531" s="152"/>
      <c r="M3531" s="161"/>
      <c r="N3531" s="161"/>
      <c r="P3531" s="152">
        <v>1.5977232E9</v>
      </c>
      <c r="Q3531" s="152">
        <v>160384.1714</v>
      </c>
      <c r="V3531" s="152">
        <v>1.5804252E9</v>
      </c>
      <c r="W3531" s="152">
        <v>88020.5064</v>
      </c>
      <c r="Y3531" s="152">
        <v>1.5735852E9</v>
      </c>
      <c r="Z3531" s="152">
        <v>91331.0184</v>
      </c>
      <c r="AG3531" s="153">
        <f>IFERROR(__xludf.DUMMYFUNCTION("TO_DATE(INT((AH3531/(60*60*24))+""1/1/1970""))"),44024.0)</f>
        <v>44024</v>
      </c>
      <c r="AH3531" s="152">
        <v>1.594598279E9</v>
      </c>
      <c r="AI3531" s="152">
        <v>152283.0143</v>
      </c>
    </row>
    <row r="3532">
      <c r="A3532" s="152"/>
      <c r="B3532" s="152"/>
      <c r="M3532" s="161"/>
      <c r="N3532" s="161"/>
      <c r="P3532" s="156">
        <v>1.5977628E9</v>
      </c>
      <c r="Q3532" s="156">
        <v>160384.1714</v>
      </c>
      <c r="V3532" s="156">
        <v>1.580436E9</v>
      </c>
      <c r="W3532" s="156">
        <v>88111.2694</v>
      </c>
      <c r="Y3532" s="156">
        <v>1.5735996E9</v>
      </c>
      <c r="Z3532" s="156">
        <v>91331.0184</v>
      </c>
      <c r="AG3532" s="153">
        <f>IFERROR(__xludf.DUMMYFUNCTION("TO_DATE(INT((AH3532/(60*60*24))+""1/1/1970""))"),44025.0)</f>
        <v>44025</v>
      </c>
      <c r="AH3532" s="156">
        <v>1.594612994E9</v>
      </c>
      <c r="AI3532" s="156">
        <v>152283.0143</v>
      </c>
    </row>
    <row r="3533">
      <c r="A3533" s="152"/>
      <c r="B3533" s="152"/>
      <c r="M3533" s="161"/>
      <c r="N3533" s="161"/>
      <c r="P3533" s="152">
        <v>1.5977808E9</v>
      </c>
      <c r="Q3533" s="152">
        <v>160384.1714</v>
      </c>
      <c r="V3533" s="152">
        <v>1.5804756E9</v>
      </c>
      <c r="W3533" s="152">
        <v>88139.2101</v>
      </c>
      <c r="Y3533" s="152">
        <v>1.5736248E9</v>
      </c>
      <c r="Z3533" s="152">
        <v>91517.2749</v>
      </c>
      <c r="AG3533" s="153">
        <f>IFERROR(__xludf.DUMMYFUNCTION("TO_DATE(INT((AH3533/(60*60*24))+""1/1/1970""))"),44025.0)</f>
        <v>44025</v>
      </c>
      <c r="AH3533" s="152">
        <v>1.594628794E9</v>
      </c>
      <c r="AI3533" s="152">
        <v>152283.0143</v>
      </c>
    </row>
    <row r="3534">
      <c r="A3534" s="152"/>
      <c r="B3534" s="152"/>
      <c r="M3534" s="161"/>
      <c r="N3534" s="161"/>
      <c r="P3534" s="156">
        <v>1.5978096E9</v>
      </c>
      <c r="Q3534" s="156">
        <v>160723.1191</v>
      </c>
      <c r="V3534" s="156">
        <v>1.580508E9</v>
      </c>
      <c r="W3534" s="156">
        <v>88103.1735</v>
      </c>
      <c r="Y3534" s="156">
        <v>1.5736644E9</v>
      </c>
      <c r="Z3534" s="156">
        <v>91517.2749</v>
      </c>
      <c r="AG3534" s="153">
        <f>IFERROR(__xludf.DUMMYFUNCTION("TO_DATE(INT((AH3534/(60*60*24))+""1/1/1970""))"),44025.0)</f>
        <v>44025</v>
      </c>
      <c r="AH3534" s="156">
        <v>1.594644592E9</v>
      </c>
      <c r="AI3534" s="156">
        <v>152283.0143</v>
      </c>
    </row>
    <row r="3535">
      <c r="A3535" s="152"/>
      <c r="B3535" s="152"/>
      <c r="M3535" s="161"/>
      <c r="N3535" s="161"/>
      <c r="P3535" s="152">
        <v>1.5978492E9</v>
      </c>
      <c r="Q3535" s="152">
        <v>160723.1191</v>
      </c>
      <c r="V3535" s="152">
        <v>1.5806844E9</v>
      </c>
      <c r="W3535" s="152">
        <v>88176.5443</v>
      </c>
      <c r="Y3535" s="152">
        <v>1.573686E9</v>
      </c>
      <c r="Z3535" s="152">
        <v>91517.2749</v>
      </c>
      <c r="AG3535" s="153">
        <f>IFERROR(__xludf.DUMMYFUNCTION("TO_DATE(INT((AH3535/(60*60*24))+""1/1/1970""))"),44025.0)</f>
        <v>44025</v>
      </c>
      <c r="AH3535" s="152">
        <v>1.594660433E9</v>
      </c>
      <c r="AI3535" s="152">
        <v>158447.4564</v>
      </c>
    </row>
    <row r="3536">
      <c r="A3536" s="152"/>
      <c r="B3536" s="152"/>
      <c r="M3536" s="161"/>
      <c r="N3536" s="161"/>
      <c r="P3536" s="156">
        <v>1.5978672E9</v>
      </c>
      <c r="Q3536" s="156">
        <v>160723.1191</v>
      </c>
      <c r="V3536" s="156">
        <v>1.580724E9</v>
      </c>
      <c r="W3536" s="156">
        <v>88484.8075</v>
      </c>
      <c r="Y3536" s="156">
        <v>1.573704E9</v>
      </c>
      <c r="Z3536" s="156">
        <v>91537.3333</v>
      </c>
      <c r="AG3536" s="153">
        <f>IFERROR(__xludf.DUMMYFUNCTION("TO_DATE(INT((AH3536/(60*60*24))+""1/1/1970""))"),44025.0)</f>
        <v>44025</v>
      </c>
      <c r="AH3536" s="156">
        <v>1.594676385E9</v>
      </c>
      <c r="AI3536" s="156">
        <v>149513.599</v>
      </c>
    </row>
    <row r="3537">
      <c r="A3537" s="152"/>
      <c r="B3537" s="152"/>
      <c r="M3537" s="161"/>
      <c r="N3537" s="161"/>
      <c r="P3537" s="152">
        <v>1.597896E9</v>
      </c>
      <c r="Q3537" s="152">
        <v>160059.0869</v>
      </c>
      <c r="V3537" s="152">
        <v>1.5807636E9</v>
      </c>
      <c r="W3537" s="152">
        <v>88696.9556</v>
      </c>
      <c r="Y3537" s="152">
        <v>1.5737436E9</v>
      </c>
      <c r="Z3537" s="152">
        <v>91537.3333</v>
      </c>
      <c r="AG3537" s="153">
        <f>IFERROR(__xludf.DUMMYFUNCTION("TO_DATE(INT((AH3537/(60*60*24))+""1/1/1970""))"),44025.0)</f>
        <v>44025</v>
      </c>
      <c r="AH3537" s="152">
        <v>1.594684602E9</v>
      </c>
      <c r="AI3537" s="152">
        <v>149513.599</v>
      </c>
    </row>
    <row r="3538">
      <c r="A3538" s="152"/>
      <c r="B3538" s="152"/>
      <c r="M3538" s="161"/>
      <c r="N3538" s="161"/>
      <c r="P3538" s="156">
        <v>1.5979356E9</v>
      </c>
      <c r="Q3538" s="156">
        <v>160059.0869</v>
      </c>
      <c r="V3538" s="156">
        <v>1.5807708E9</v>
      </c>
      <c r="W3538" s="156">
        <v>88685.4606</v>
      </c>
      <c r="Y3538" s="156">
        <v>1.5737724E9</v>
      </c>
      <c r="Z3538" s="156">
        <v>91537.3333</v>
      </c>
      <c r="AG3538" s="153">
        <f>IFERROR(__xludf.DUMMYFUNCTION("TO_DATE(INT((AH3538/(60*60*24))+""1/1/1970""))"),44026.0)</f>
        <v>44026</v>
      </c>
      <c r="AH3538" s="156">
        <v>1.594692274E9</v>
      </c>
      <c r="AI3538" s="156">
        <v>149513.599</v>
      </c>
    </row>
    <row r="3539">
      <c r="A3539" s="152"/>
      <c r="B3539" s="152"/>
      <c r="M3539" s="161"/>
      <c r="N3539" s="161"/>
      <c r="P3539" s="152">
        <v>1.5979536E9</v>
      </c>
      <c r="Q3539" s="152">
        <v>160059.0869</v>
      </c>
      <c r="V3539" s="152">
        <v>1.5808032E9</v>
      </c>
      <c r="W3539" s="152">
        <v>88751.3246</v>
      </c>
      <c r="Y3539" s="152">
        <v>1.5737832E9</v>
      </c>
      <c r="Z3539" s="152">
        <v>91453.4156</v>
      </c>
      <c r="AG3539" s="153">
        <f>IFERROR(__xludf.DUMMYFUNCTION("TO_DATE(INT((AH3539/(60*60*24))+""1/1/1970""))"),44026.0)</f>
        <v>44026</v>
      </c>
      <c r="AH3539" s="152">
        <v>1.594708475E9</v>
      </c>
      <c r="AI3539" s="152">
        <v>149513.599</v>
      </c>
    </row>
    <row r="3540">
      <c r="A3540" s="152"/>
      <c r="B3540" s="152"/>
      <c r="M3540" s="161"/>
      <c r="N3540" s="161"/>
      <c r="P3540" s="156">
        <v>1.5979824E9</v>
      </c>
      <c r="Q3540" s="156">
        <v>160555.0079</v>
      </c>
      <c r="V3540" s="156">
        <v>1.5808428E9</v>
      </c>
      <c r="W3540" s="156">
        <v>88353.5872</v>
      </c>
      <c r="Y3540" s="156">
        <v>1.5738228E9</v>
      </c>
      <c r="Z3540" s="156">
        <v>91453.4156</v>
      </c>
      <c r="AG3540" s="153">
        <f>IFERROR(__xludf.DUMMYFUNCTION("TO_DATE(INT((AH3540/(60*60*24))+""1/1/1970""))"),44026.0)</f>
        <v>44026</v>
      </c>
      <c r="AH3540" s="156">
        <v>1.594724274E9</v>
      </c>
      <c r="AI3540" s="156">
        <v>149513.599</v>
      </c>
    </row>
    <row r="3541">
      <c r="A3541" s="152"/>
      <c r="B3541" s="152"/>
      <c r="M3541" s="161"/>
      <c r="N3541" s="161"/>
      <c r="P3541" s="152">
        <v>1.598022E9</v>
      </c>
      <c r="Q3541" s="152">
        <v>160555.0079</v>
      </c>
      <c r="V3541" s="152">
        <v>1.5808572E9</v>
      </c>
      <c r="W3541" s="152">
        <v>88412.3899</v>
      </c>
      <c r="Y3541" s="152">
        <v>1.5738552E9</v>
      </c>
      <c r="Z3541" s="152">
        <v>91453.4156</v>
      </c>
      <c r="AG3541" s="153">
        <f>IFERROR(__xludf.DUMMYFUNCTION("TO_DATE(INT((AH3541/(60*60*24))+""1/1/1970""))"),44026.0)</f>
        <v>44026</v>
      </c>
      <c r="AH3541" s="152">
        <v>1.594740086E9</v>
      </c>
      <c r="AI3541" s="152">
        <v>148559.5553</v>
      </c>
    </row>
    <row r="3542">
      <c r="A3542" s="152"/>
      <c r="B3542" s="152"/>
      <c r="M3542" s="161"/>
      <c r="N3542" s="161"/>
      <c r="P3542" s="156">
        <v>1.59804E9</v>
      </c>
      <c r="Q3542" s="156">
        <v>160555.0079</v>
      </c>
      <c r="V3542" s="156">
        <v>1.5808824E9</v>
      </c>
      <c r="W3542" s="156">
        <v>88461.0239</v>
      </c>
      <c r="Y3542" s="156">
        <v>1.5738624E9</v>
      </c>
      <c r="Z3542" s="156">
        <v>91195.5219</v>
      </c>
      <c r="AG3542" s="153">
        <f>IFERROR(__xludf.DUMMYFUNCTION("TO_DATE(INT((AH3542/(60*60*24))+""1/1/1970""))"),44026.0)</f>
        <v>44026</v>
      </c>
      <c r="AH3542" s="156">
        <v>1.5947559E9</v>
      </c>
      <c r="AI3542" s="156">
        <v>150838.1663</v>
      </c>
    </row>
    <row r="3543">
      <c r="A3543" s="152"/>
      <c r="B3543" s="152"/>
      <c r="M3543" s="161"/>
      <c r="N3543" s="161"/>
      <c r="P3543" s="152">
        <v>1.5980688E9</v>
      </c>
      <c r="Q3543" s="152">
        <v>161120.2895</v>
      </c>
      <c r="V3543" s="152">
        <v>1.580922E9</v>
      </c>
      <c r="W3543" s="152">
        <v>88353.3163</v>
      </c>
      <c r="Y3543" s="152">
        <v>1.5740316E9</v>
      </c>
      <c r="Z3543" s="152">
        <v>91195.5219</v>
      </c>
      <c r="AG3543" s="153">
        <f>IFERROR(__xludf.DUMMYFUNCTION("TO_DATE(INT((AH3543/(60*60*24))+""1/1/1970""))"),44026.0)</f>
        <v>44026</v>
      </c>
      <c r="AH3543" s="152">
        <v>1.594771196E9</v>
      </c>
      <c r="AI3543" s="152">
        <v>152641.2775</v>
      </c>
    </row>
    <row r="3544">
      <c r="A3544" s="152"/>
      <c r="B3544" s="152"/>
      <c r="M3544" s="161"/>
      <c r="N3544" s="161"/>
      <c r="P3544" s="156">
        <v>1.5982776E9</v>
      </c>
      <c r="Q3544" s="156">
        <v>161120.2895</v>
      </c>
      <c r="V3544" s="156">
        <v>1.5809436E9</v>
      </c>
      <c r="W3544" s="156">
        <v>88320.1995</v>
      </c>
      <c r="Y3544" s="156">
        <v>1.5740712E9</v>
      </c>
      <c r="Z3544" s="156">
        <v>91174.2354</v>
      </c>
      <c r="AG3544" s="153">
        <f>IFERROR(__xludf.DUMMYFUNCTION("TO_DATE(INT((AH3544/(60*60*24))+""1/1/1970""))"),44027.0)</f>
        <v>44027</v>
      </c>
      <c r="AH3544" s="156">
        <v>1.59477169E9</v>
      </c>
      <c r="AI3544" s="156">
        <v>152641.2775</v>
      </c>
    </row>
    <row r="3545">
      <c r="A3545" s="152"/>
      <c r="B3545" s="152"/>
      <c r="M3545" s="161"/>
      <c r="N3545" s="161"/>
      <c r="P3545" s="152">
        <v>1.5982992E9</v>
      </c>
      <c r="Q3545" s="152">
        <v>161120.2895</v>
      </c>
      <c r="V3545" s="152">
        <v>1.5809616E9</v>
      </c>
      <c r="W3545" s="152">
        <v>88345.7492</v>
      </c>
      <c r="Y3545" s="152">
        <v>1.5741108E9</v>
      </c>
      <c r="Z3545" s="152">
        <v>91174.2354</v>
      </c>
      <c r="AG3545" s="153">
        <f>IFERROR(__xludf.DUMMYFUNCTION("TO_DATE(INT((AH3545/(60*60*24))+""1/1/1970""))"),44027.0)</f>
        <v>44027</v>
      </c>
      <c r="AH3545" s="152">
        <v>1.59478764E9</v>
      </c>
      <c r="AI3545" s="152">
        <v>152641.2775</v>
      </c>
    </row>
    <row r="3546">
      <c r="A3546" s="152"/>
      <c r="B3546" s="152"/>
      <c r="M3546" s="161"/>
      <c r="N3546" s="161"/>
      <c r="P3546" s="156">
        <v>1.598328E9</v>
      </c>
      <c r="Q3546" s="156">
        <v>162752.6377</v>
      </c>
      <c r="V3546" s="156">
        <v>1.5810012E9</v>
      </c>
      <c r="W3546" s="156">
        <v>88413.598</v>
      </c>
      <c r="Y3546" s="156">
        <v>1.574118E9</v>
      </c>
      <c r="Z3546" s="156">
        <v>91174.2354</v>
      </c>
      <c r="AG3546" s="153">
        <f>IFERROR(__xludf.DUMMYFUNCTION("TO_DATE(INT((AH3546/(60*60*24))+""1/1/1970""))"),44027.0)</f>
        <v>44027</v>
      </c>
      <c r="AH3546" s="156">
        <v>1.594803434E9</v>
      </c>
      <c r="AI3546" s="156">
        <v>152641.2775</v>
      </c>
    </row>
    <row r="3547">
      <c r="A3547" s="152"/>
      <c r="B3547" s="152"/>
      <c r="M3547" s="161"/>
      <c r="N3547" s="161"/>
      <c r="P3547" s="152">
        <v>1.5983676E9</v>
      </c>
      <c r="Q3547" s="152">
        <v>162752.6377</v>
      </c>
      <c r="V3547" s="152">
        <v>1.58103E9</v>
      </c>
      <c r="W3547" s="152">
        <v>88506.4283</v>
      </c>
      <c r="Y3547" s="152">
        <v>1.5741504E9</v>
      </c>
      <c r="Z3547" s="152">
        <v>91024.4115</v>
      </c>
      <c r="AG3547" s="153">
        <f>IFERROR(__xludf.DUMMYFUNCTION("TO_DATE(INT((AH3547/(60*60*24))+""1/1/1970""))"),44027.0)</f>
        <v>44027</v>
      </c>
      <c r="AH3547" s="152">
        <v>1.594819319E9</v>
      </c>
      <c r="AI3547" s="152">
        <v>152641.2775</v>
      </c>
    </row>
    <row r="3548">
      <c r="A3548" s="152"/>
      <c r="B3548" s="152"/>
      <c r="M3548" s="161"/>
      <c r="N3548" s="161"/>
      <c r="P3548" s="156">
        <v>1.5983856E9</v>
      </c>
      <c r="Q3548" s="156">
        <v>162752.6377</v>
      </c>
      <c r="V3548" s="156">
        <v>1.5810408E9</v>
      </c>
      <c r="W3548" s="156">
        <v>88499.63</v>
      </c>
      <c r="Y3548" s="156">
        <v>1.57419E9</v>
      </c>
      <c r="Z3548" s="156">
        <v>91024.4115</v>
      </c>
      <c r="AG3548" s="153">
        <f>IFERROR(__xludf.DUMMYFUNCTION("TO_DATE(INT((AH3548/(60*60*24))+""1/1/1970""))"),44027.0)</f>
        <v>44027</v>
      </c>
      <c r="AH3548" s="156">
        <v>1.594835115E9</v>
      </c>
      <c r="AI3548" s="156">
        <v>148797.6081</v>
      </c>
    </row>
    <row r="3549">
      <c r="A3549" s="152"/>
      <c r="B3549" s="152"/>
      <c r="M3549" s="161"/>
      <c r="N3549" s="161"/>
      <c r="P3549" s="152">
        <v>1.5984144E9</v>
      </c>
      <c r="Q3549" s="152">
        <v>163308.3568</v>
      </c>
      <c r="V3549" s="152">
        <v>1.5810804E9</v>
      </c>
      <c r="W3549" s="152">
        <v>88493.5645</v>
      </c>
      <c r="Y3549" s="152">
        <v>1.5742044E9</v>
      </c>
      <c r="Z3549" s="152">
        <v>91024.4115</v>
      </c>
      <c r="AG3549" s="153">
        <f>IFERROR(__xludf.DUMMYFUNCTION("TO_DATE(INT((AH3549/(60*60*24))+""1/1/1970""))"),44027.0)</f>
        <v>44027</v>
      </c>
      <c r="AH3549" s="152">
        <v>1.594850951E9</v>
      </c>
      <c r="AI3549" s="152">
        <v>149838.4871</v>
      </c>
    </row>
    <row r="3550">
      <c r="A3550" s="152"/>
      <c r="B3550" s="152"/>
      <c r="M3550" s="161"/>
      <c r="N3550" s="161"/>
      <c r="P3550" s="156">
        <v>1.598454E9</v>
      </c>
      <c r="Q3550" s="156">
        <v>163308.3568</v>
      </c>
      <c r="V3550" s="156">
        <v>1.5811128E9</v>
      </c>
      <c r="W3550" s="156">
        <v>88504.9759</v>
      </c>
      <c r="Y3550" s="156">
        <v>1.5742296E9</v>
      </c>
      <c r="Z3550" s="156">
        <v>90977.3357</v>
      </c>
      <c r="AG3550" s="153">
        <f>IFERROR(__xludf.DUMMYFUNCTION("TO_DATE(INT((AH3550/(60*60*24))+""1/1/1970""))"),44027.0)</f>
        <v>44027</v>
      </c>
      <c r="AH3550" s="156">
        <v>1.594857414E9</v>
      </c>
      <c r="AI3550" s="156">
        <v>149838.4871</v>
      </c>
    </row>
    <row r="3551">
      <c r="A3551" s="152"/>
      <c r="B3551" s="152"/>
      <c r="M3551" s="161"/>
      <c r="N3551" s="161"/>
      <c r="P3551" s="152">
        <v>1.598472E9</v>
      </c>
      <c r="Q3551" s="152">
        <v>163308.3568</v>
      </c>
      <c r="V3551" s="152">
        <v>1.5812892E9</v>
      </c>
      <c r="W3551" s="152">
        <v>88503.3238</v>
      </c>
      <c r="Y3551" s="152">
        <v>1.5742692E9</v>
      </c>
      <c r="Z3551" s="152">
        <v>90977.3357</v>
      </c>
      <c r="AG3551" s="153">
        <f>IFERROR(__xludf.DUMMYFUNCTION("TO_DATE(INT((AH3551/(60*60*24))+""1/1/1970""))"),44028.0)</f>
        <v>44028</v>
      </c>
      <c r="AH3551" s="152">
        <v>1.594866747E9</v>
      </c>
      <c r="AI3551" s="152">
        <v>149838.4871</v>
      </c>
    </row>
    <row r="3552">
      <c r="A3552" s="152"/>
      <c r="B3552" s="152"/>
      <c r="M3552" s="161"/>
      <c r="N3552" s="161"/>
      <c r="P3552" s="156">
        <v>1.5985008E9</v>
      </c>
      <c r="Q3552" s="156">
        <v>164954.1052</v>
      </c>
      <c r="V3552" s="156">
        <v>1.5813288E9</v>
      </c>
      <c r="W3552" s="156">
        <v>88504.1111</v>
      </c>
      <c r="Y3552" s="156">
        <v>1.5742908E9</v>
      </c>
      <c r="Z3552" s="156">
        <v>90977.3357</v>
      </c>
      <c r="AG3552" s="153">
        <f>IFERROR(__xludf.DUMMYFUNCTION("TO_DATE(INT((AH3552/(60*60*24))+""1/1/1970""))"),44028.0)</f>
        <v>44028</v>
      </c>
      <c r="AH3552" s="156">
        <v>1.594882555E9</v>
      </c>
      <c r="AI3552" s="156">
        <v>149838.4871</v>
      </c>
    </row>
    <row r="3553">
      <c r="A3553" s="152"/>
      <c r="B3553" s="152"/>
      <c r="M3553" s="161"/>
      <c r="N3553" s="161"/>
      <c r="P3553" s="152">
        <v>1.5985404E9</v>
      </c>
      <c r="Q3553" s="152">
        <v>164954.1052</v>
      </c>
      <c r="V3553" s="152">
        <v>1.5813684E9</v>
      </c>
      <c r="W3553" s="152">
        <v>88505.2712</v>
      </c>
      <c r="Y3553" s="152">
        <v>1.5743088E9</v>
      </c>
      <c r="Z3553" s="152">
        <v>90978.1544</v>
      </c>
      <c r="AG3553" s="153">
        <f>IFERROR(__xludf.DUMMYFUNCTION("TO_DATE(INT((AH3553/(60*60*24))+""1/1/1970""))"),44028.0)</f>
        <v>44028</v>
      </c>
      <c r="AH3553" s="152">
        <v>1.594898386E9</v>
      </c>
      <c r="AI3553" s="152">
        <v>149838.4871</v>
      </c>
    </row>
    <row r="3554">
      <c r="A3554" s="152"/>
      <c r="B3554" s="152"/>
      <c r="M3554" s="161"/>
      <c r="N3554" s="161"/>
      <c r="P3554" s="156">
        <v>1.5985584E9</v>
      </c>
      <c r="Q3554" s="156">
        <v>164954.1052</v>
      </c>
      <c r="V3554" s="156">
        <v>1.5813756E9</v>
      </c>
      <c r="W3554" s="156">
        <v>88503.9035</v>
      </c>
      <c r="Y3554" s="156">
        <v>1.5743484E9</v>
      </c>
      <c r="Z3554" s="156">
        <v>90978.1544</v>
      </c>
      <c r="AG3554" s="153">
        <f>IFERROR(__xludf.DUMMYFUNCTION("TO_DATE(INT((AH3554/(60*60*24))+""1/1/1970""))"),44028.0)</f>
        <v>44028</v>
      </c>
      <c r="AH3554" s="156">
        <v>1.59491418E9</v>
      </c>
      <c r="AI3554" s="156">
        <v>147133.1401</v>
      </c>
    </row>
    <row r="3555">
      <c r="A3555" s="152"/>
      <c r="B3555" s="152"/>
      <c r="M3555" s="161"/>
      <c r="N3555" s="161"/>
      <c r="P3555" s="152">
        <v>1.5985872E9</v>
      </c>
      <c r="Q3555" s="152">
        <v>165302.341</v>
      </c>
      <c r="V3555" s="152">
        <v>1.581408E9</v>
      </c>
      <c r="W3555" s="152">
        <v>88496.7726</v>
      </c>
      <c r="Y3555" s="152">
        <v>1.5743772E9</v>
      </c>
      <c r="Z3555" s="152">
        <v>90978.1544</v>
      </c>
      <c r="AG3555" s="153">
        <f>IFERROR(__xludf.DUMMYFUNCTION("TO_DATE(INT((AH3555/(60*60*24))+""1/1/1970""))"),44028.0)</f>
        <v>44028</v>
      </c>
      <c r="AH3555" s="152">
        <v>1.594930044E9</v>
      </c>
      <c r="AI3555" s="152">
        <v>149108.8347</v>
      </c>
    </row>
    <row r="3556">
      <c r="A3556" s="152"/>
      <c r="B3556" s="152"/>
      <c r="M3556" s="161"/>
      <c r="N3556" s="161"/>
      <c r="P3556" s="156">
        <v>1.5986268E9</v>
      </c>
      <c r="Q3556" s="156">
        <v>165302.341</v>
      </c>
      <c r="V3556" s="156">
        <v>1.5814476E9</v>
      </c>
      <c r="W3556" s="156">
        <v>88490.3027</v>
      </c>
      <c r="Y3556" s="156">
        <v>1.574388E9</v>
      </c>
      <c r="Z3556" s="156">
        <v>91078.4464</v>
      </c>
      <c r="AG3556" s="153">
        <f>IFERROR(__xludf.DUMMYFUNCTION("TO_DATE(INT((AH3556/(60*60*24))+""1/1/1970""))"),44028.0)</f>
        <v>44028</v>
      </c>
      <c r="AH3556" s="156">
        <v>1.594943641E9</v>
      </c>
      <c r="AI3556" s="156">
        <v>149108.8347</v>
      </c>
    </row>
    <row r="3557">
      <c r="A3557" s="152"/>
      <c r="B3557" s="152"/>
      <c r="M3557" s="161"/>
      <c r="N3557" s="161"/>
      <c r="P3557" s="152">
        <v>1.5986448E9</v>
      </c>
      <c r="Q3557" s="152">
        <v>165302.341</v>
      </c>
      <c r="V3557" s="152">
        <v>1.581462E9</v>
      </c>
      <c r="W3557" s="152">
        <v>88490.4362</v>
      </c>
      <c r="Y3557" s="152">
        <v>1.5744276E9</v>
      </c>
      <c r="Z3557" s="152">
        <v>91078.4464</v>
      </c>
      <c r="AG3557" s="153">
        <f>IFERROR(__xludf.DUMMYFUNCTION("TO_DATE(INT((AH3557/(60*60*24))+""1/1/1970""))"),44029.0)</f>
        <v>44029</v>
      </c>
      <c r="AH3557" s="152">
        <v>1.594945884E9</v>
      </c>
      <c r="AI3557" s="152">
        <v>149108.8347</v>
      </c>
    </row>
    <row r="3558">
      <c r="A3558" s="152"/>
      <c r="B3558" s="152"/>
      <c r="M3558" s="161"/>
      <c r="N3558" s="161"/>
      <c r="P3558" s="156">
        <v>1.5986736E9</v>
      </c>
      <c r="Q3558" s="156">
        <v>166363.4046</v>
      </c>
      <c r="V3558" s="156">
        <v>1.5814872E9</v>
      </c>
      <c r="W3558" s="156">
        <v>88486.8212</v>
      </c>
      <c r="Y3558" s="156">
        <v>1.57446E9</v>
      </c>
      <c r="Z3558" s="156">
        <v>91078.4464</v>
      </c>
      <c r="AG3558" s="153">
        <f>IFERROR(__xludf.DUMMYFUNCTION("TO_DATE(INT((AH3558/(60*60*24))+""1/1/1970""))"),44029.0)</f>
        <v>44029</v>
      </c>
      <c r="AH3558" s="156">
        <v>1.594962096E9</v>
      </c>
      <c r="AI3558" s="156">
        <v>149108.8347</v>
      </c>
    </row>
    <row r="3559">
      <c r="A3559" s="152"/>
      <c r="B3559" s="152"/>
      <c r="M3559" s="161"/>
      <c r="N3559" s="161"/>
      <c r="P3559" s="152">
        <v>1.5988824E9</v>
      </c>
      <c r="Q3559" s="152">
        <v>166363.4046</v>
      </c>
      <c r="V3559" s="152">
        <v>1.5815268E9</v>
      </c>
      <c r="W3559" s="152">
        <v>88479.4732</v>
      </c>
      <c r="Y3559" s="152">
        <v>1.5744672E9</v>
      </c>
      <c r="Z3559" s="152">
        <v>91452.1875</v>
      </c>
      <c r="AG3559" s="153">
        <f>IFERROR(__xludf.DUMMYFUNCTION("TO_DATE(INT((AH3559/(60*60*24))+""1/1/1970""))"),44029.0)</f>
        <v>44029</v>
      </c>
      <c r="AH3559" s="152">
        <v>1.594977906E9</v>
      </c>
      <c r="AI3559" s="152">
        <v>149108.8347</v>
      </c>
    </row>
    <row r="3560">
      <c r="A3560" s="152"/>
      <c r="B3560" s="152"/>
      <c r="M3560" s="161"/>
      <c r="N3560" s="161"/>
      <c r="P3560" s="156">
        <v>1.598904E9</v>
      </c>
      <c r="Q3560" s="156">
        <v>166363.4046</v>
      </c>
      <c r="V3560" s="156">
        <v>1.5815484E9</v>
      </c>
      <c r="W3560" s="156">
        <v>88484.9051</v>
      </c>
      <c r="Y3560" s="156">
        <v>1.5746364E9</v>
      </c>
      <c r="Z3560" s="156">
        <v>91452.1875</v>
      </c>
      <c r="AG3560" s="153">
        <f>IFERROR(__xludf.DUMMYFUNCTION("TO_DATE(INT((AH3560/(60*60*24))+""1/1/1970""))"),44029.0)</f>
        <v>44029</v>
      </c>
      <c r="AH3560" s="156">
        <v>1.594993707E9</v>
      </c>
      <c r="AI3560" s="156">
        <v>149108.8347</v>
      </c>
    </row>
    <row r="3561">
      <c r="A3561" s="152"/>
      <c r="B3561" s="152"/>
      <c r="M3561" s="161"/>
      <c r="N3561" s="161"/>
      <c r="P3561" s="152">
        <v>1.5989328E9</v>
      </c>
      <c r="Q3561" s="152">
        <v>165777.4189</v>
      </c>
      <c r="V3561" s="152">
        <v>1.5815664E9</v>
      </c>
      <c r="W3561" s="152">
        <v>88493.4224</v>
      </c>
      <c r="Y3561" s="152">
        <v>1.574676E9</v>
      </c>
      <c r="Z3561" s="152">
        <v>91431.3104</v>
      </c>
      <c r="AG3561" s="153">
        <f>IFERROR(__xludf.DUMMYFUNCTION("TO_DATE(INT((AH3561/(60*60*24))+""1/1/1970""))"),44029.0)</f>
        <v>44029</v>
      </c>
      <c r="AH3561" s="152">
        <v>1.59500952E9</v>
      </c>
      <c r="AI3561" s="152">
        <v>148077.2174</v>
      </c>
    </row>
    <row r="3562">
      <c r="A3562" s="152"/>
      <c r="B3562" s="152"/>
      <c r="M3562" s="161"/>
      <c r="N3562" s="161"/>
      <c r="P3562" s="156">
        <v>1.5989724E9</v>
      </c>
      <c r="Q3562" s="156">
        <v>165777.4189</v>
      </c>
      <c r="V3562" s="156">
        <v>1.581606E9</v>
      </c>
      <c r="W3562" s="156">
        <v>88500.0887</v>
      </c>
      <c r="Y3562" s="156">
        <v>1.5747156E9</v>
      </c>
      <c r="Z3562" s="156">
        <v>91431.3104</v>
      </c>
      <c r="AG3562" s="153">
        <f>IFERROR(__xludf.DUMMYFUNCTION("TO_DATE(INT((AH3562/(60*60*24))+""1/1/1970""))"),44029.0)</f>
        <v>44029</v>
      </c>
      <c r="AH3562" s="156">
        <v>1.595025471E9</v>
      </c>
      <c r="AI3562" s="156">
        <v>148890.4294</v>
      </c>
    </row>
    <row r="3563">
      <c r="A3563" s="152"/>
      <c r="B3563" s="152"/>
      <c r="M3563" s="161"/>
      <c r="N3563" s="161"/>
      <c r="P3563" s="152">
        <v>1.5989904E9</v>
      </c>
      <c r="Q3563" s="152">
        <v>165777.4189</v>
      </c>
      <c r="V3563" s="152">
        <v>1.5816348E9</v>
      </c>
      <c r="W3563" s="152">
        <v>88504.0488</v>
      </c>
      <c r="Y3563" s="152">
        <v>1.5747228E9</v>
      </c>
      <c r="Z3563" s="152">
        <v>91431.3104</v>
      </c>
      <c r="AG3563" s="153">
        <f>IFERROR(__xludf.DUMMYFUNCTION("TO_DATE(INT((AH3563/(60*60*24))+""1/1/1970""))"),44029.0)</f>
        <v>44029</v>
      </c>
      <c r="AH3563" s="152">
        <v>1.595029749E9</v>
      </c>
      <c r="AI3563" s="152">
        <v>148890.4294</v>
      </c>
    </row>
    <row r="3564">
      <c r="A3564" s="152"/>
      <c r="B3564" s="152"/>
      <c r="M3564" s="161"/>
      <c r="N3564" s="161"/>
      <c r="P3564" s="156">
        <v>1.5990192E9</v>
      </c>
      <c r="Q3564" s="156">
        <v>167324.1445</v>
      </c>
      <c r="V3564" s="156">
        <v>1.5816456E9</v>
      </c>
      <c r="W3564" s="156">
        <v>88506.5464</v>
      </c>
      <c r="Y3564" s="156">
        <v>1.5747552E9</v>
      </c>
      <c r="Z3564" s="156">
        <v>91530.3743</v>
      </c>
      <c r="AG3564" s="153">
        <f>IFERROR(__xludf.DUMMYFUNCTION("TO_DATE(INT((AH3564/(60*60*24))+""1/1/1970""))"),44030.0)</f>
        <v>44030</v>
      </c>
      <c r="AH3564" s="156">
        <v>1.595041291E9</v>
      </c>
      <c r="AI3564" s="156">
        <v>148890.4294</v>
      </c>
    </row>
    <row r="3565">
      <c r="A3565" s="152"/>
      <c r="B3565" s="152"/>
      <c r="M3565" s="161"/>
      <c r="N3565" s="161"/>
      <c r="P3565" s="152">
        <v>1.5990588E9</v>
      </c>
      <c r="Q3565" s="152">
        <v>167324.1445</v>
      </c>
      <c r="V3565" s="152">
        <v>1.5816852E9</v>
      </c>
      <c r="W3565" s="152">
        <v>88561.5202</v>
      </c>
      <c r="Y3565" s="152">
        <v>1.5747948E9</v>
      </c>
      <c r="Z3565" s="152">
        <v>91530.3743</v>
      </c>
      <c r="AG3565" s="153">
        <f>IFERROR(__xludf.DUMMYFUNCTION("TO_DATE(INT((AH3565/(60*60*24))+""1/1/1970""))"),44030.0)</f>
        <v>44030</v>
      </c>
      <c r="AH3565" s="152">
        <v>1.595057117E9</v>
      </c>
      <c r="AI3565" s="152">
        <v>148890.4294</v>
      </c>
    </row>
    <row r="3566">
      <c r="A3566" s="152"/>
      <c r="B3566" s="152"/>
      <c r="M3566" s="161"/>
      <c r="N3566" s="161"/>
      <c r="P3566" s="156">
        <v>1.5990768E9</v>
      </c>
      <c r="Q3566" s="156">
        <v>167324.1445</v>
      </c>
      <c r="V3566" s="156">
        <v>1.5817176E9</v>
      </c>
      <c r="W3566" s="156">
        <v>88504.5903</v>
      </c>
      <c r="Y3566" s="156">
        <v>1.5748092E9</v>
      </c>
      <c r="Z3566" s="156">
        <v>91530.3743</v>
      </c>
      <c r="AG3566" s="153">
        <f>IFERROR(__xludf.DUMMYFUNCTION("TO_DATE(INT((AH3566/(60*60*24))+""1/1/1970""))"),44030.0)</f>
        <v>44030</v>
      </c>
      <c r="AH3566" s="156">
        <v>1.59507292E9</v>
      </c>
      <c r="AI3566" s="156">
        <v>148890.4294</v>
      </c>
    </row>
    <row r="3567">
      <c r="A3567" s="152"/>
      <c r="B3567" s="152"/>
      <c r="M3567" s="161"/>
      <c r="N3567" s="161"/>
      <c r="P3567" s="152">
        <v>1.5991056E9</v>
      </c>
      <c r="Q3567" s="152">
        <v>169746.2585</v>
      </c>
      <c r="V3567" s="152">
        <v>1.581894E9</v>
      </c>
      <c r="W3567" s="152">
        <v>88536.9282</v>
      </c>
      <c r="Y3567" s="152">
        <v>1.5748344E9</v>
      </c>
      <c r="Z3567" s="152">
        <v>91435.4039</v>
      </c>
      <c r="AG3567" s="153">
        <f>IFERROR(__xludf.DUMMYFUNCTION("TO_DATE(INT((AH3567/(60*60*24))+""1/1/1970""))"),44030.0)</f>
        <v>44030</v>
      </c>
      <c r="AH3567" s="152">
        <v>1.595088803E9</v>
      </c>
      <c r="AI3567" s="152">
        <v>148890.4294</v>
      </c>
    </row>
    <row r="3568">
      <c r="A3568" s="152"/>
      <c r="B3568" s="152"/>
      <c r="M3568" s="161"/>
      <c r="N3568" s="161"/>
      <c r="P3568" s="156">
        <v>1.5991452E9</v>
      </c>
      <c r="Q3568" s="156">
        <v>169746.2585</v>
      </c>
      <c r="V3568" s="156">
        <v>1.5819336E9</v>
      </c>
      <c r="W3568" s="156">
        <v>88585.4031</v>
      </c>
      <c r="Y3568" s="156">
        <v>1.574874E9</v>
      </c>
      <c r="Z3568" s="156">
        <v>91435.4039</v>
      </c>
      <c r="AG3568" s="153">
        <f>IFERROR(__xludf.DUMMYFUNCTION("TO_DATE(INT((AH3568/(60*60*24))+""1/1/1970""))"),44030.0)</f>
        <v>44030</v>
      </c>
      <c r="AH3568" s="156">
        <v>1.595104683E9</v>
      </c>
      <c r="AI3568" s="156">
        <v>148890.4294</v>
      </c>
    </row>
    <row r="3569">
      <c r="A3569" s="152"/>
      <c r="B3569" s="152"/>
      <c r="M3569" s="161"/>
      <c r="N3569" s="161"/>
      <c r="P3569" s="152">
        <v>1.5991632E9</v>
      </c>
      <c r="Q3569" s="152">
        <v>169746.2585</v>
      </c>
      <c r="V3569" s="152">
        <v>1.5819732E9</v>
      </c>
      <c r="W3569" s="152">
        <v>88556.9224</v>
      </c>
      <c r="Y3569" s="152">
        <v>1.5748956E9</v>
      </c>
      <c r="Z3569" s="152">
        <v>91435.4039</v>
      </c>
      <c r="AG3569" s="153">
        <f>IFERROR(__xludf.DUMMYFUNCTION("TO_DATE(INT((AH3569/(60*60*24))+""1/1/1970""))"),44030.0)</f>
        <v>44030</v>
      </c>
      <c r="AH3569" s="152">
        <v>1.595115995E9</v>
      </c>
      <c r="AI3569" s="152">
        <v>148890.4294</v>
      </c>
    </row>
    <row r="3570">
      <c r="A3570" s="152"/>
      <c r="B3570" s="152"/>
      <c r="M3570" s="161"/>
      <c r="N3570" s="161"/>
      <c r="P3570" s="156">
        <v>1.599192E9</v>
      </c>
      <c r="Q3570" s="156">
        <v>163915.1772</v>
      </c>
      <c r="V3570" s="156">
        <v>1.5819804E9</v>
      </c>
      <c r="W3570" s="156">
        <v>88546.5814</v>
      </c>
      <c r="Y3570" s="156">
        <v>1.5749136E9</v>
      </c>
      <c r="Z3570" s="156">
        <v>91575.8127</v>
      </c>
      <c r="AG3570" s="153">
        <f>IFERROR(__xludf.DUMMYFUNCTION("TO_DATE(INT((AH3570/(60*60*24))+""1/1/1970""))"),44031.0)</f>
        <v>44031</v>
      </c>
      <c r="AH3570" s="156">
        <v>1.595124338E9</v>
      </c>
      <c r="AI3570" s="156">
        <v>148890.4294</v>
      </c>
    </row>
    <row r="3571">
      <c r="A3571" s="152"/>
      <c r="B3571" s="152"/>
      <c r="M3571" s="161"/>
      <c r="N3571" s="161"/>
      <c r="P3571" s="152">
        <v>1.5992316E9</v>
      </c>
      <c r="Q3571" s="152">
        <v>163915.1772</v>
      </c>
      <c r="V3571" s="152">
        <v>1.5820128E9</v>
      </c>
      <c r="W3571" s="152">
        <v>88474.3138</v>
      </c>
      <c r="Y3571" s="152">
        <v>1.5749532E9</v>
      </c>
      <c r="Z3571" s="152">
        <v>91575.8127</v>
      </c>
      <c r="AG3571" s="153">
        <f>IFERROR(__xludf.DUMMYFUNCTION("TO_DATE(INT((AH3571/(60*60*24))+""1/1/1970""))"),44031.0)</f>
        <v>44031</v>
      </c>
      <c r="AH3571" s="152">
        <v>1.595140132E9</v>
      </c>
      <c r="AI3571" s="152">
        <v>148890.4294</v>
      </c>
    </row>
    <row r="3572">
      <c r="A3572" s="152"/>
      <c r="B3572" s="152"/>
      <c r="M3572" s="161"/>
      <c r="N3572" s="161"/>
      <c r="P3572" s="156">
        <v>1.5992496E9</v>
      </c>
      <c r="Q3572" s="156">
        <v>163915.1772</v>
      </c>
      <c r="V3572" s="156">
        <v>1.5820524E9</v>
      </c>
      <c r="W3572" s="156">
        <v>88407.1048</v>
      </c>
      <c r="Y3572" s="156">
        <v>1.574982E9</v>
      </c>
      <c r="Z3572" s="156">
        <v>91575.8127</v>
      </c>
      <c r="AG3572" s="153">
        <f>IFERROR(__xludf.DUMMYFUNCTION("TO_DATE(INT((AH3572/(60*60*24))+""1/1/1970""))"),44031.0)</f>
        <v>44031</v>
      </c>
      <c r="AH3572" s="156">
        <v>1.595155954E9</v>
      </c>
      <c r="AI3572" s="156">
        <v>148890.4294</v>
      </c>
    </row>
    <row r="3573">
      <c r="A3573" s="152"/>
      <c r="B3573" s="152"/>
      <c r="M3573" s="161"/>
      <c r="N3573" s="161"/>
      <c r="P3573" s="152">
        <v>1.5992784E9</v>
      </c>
      <c r="Q3573" s="152">
        <v>162591.6443</v>
      </c>
      <c r="V3573" s="152">
        <v>1.5820668E9</v>
      </c>
      <c r="W3573" s="152">
        <v>88389.4876</v>
      </c>
      <c r="Y3573" s="152">
        <v>1.5749928E9</v>
      </c>
      <c r="Z3573" s="152">
        <v>91523.0059</v>
      </c>
      <c r="AG3573" s="153">
        <f>IFERROR(__xludf.DUMMYFUNCTION("TO_DATE(INT((AH3573/(60*60*24))+""1/1/1970""))"),44031.0)</f>
        <v>44031</v>
      </c>
      <c r="AH3573" s="152">
        <v>1.595171929E9</v>
      </c>
      <c r="AI3573" s="152">
        <v>148890.4294</v>
      </c>
    </row>
    <row r="3574">
      <c r="A3574" s="152"/>
      <c r="B3574" s="152"/>
      <c r="M3574" s="161"/>
      <c r="N3574" s="161"/>
      <c r="P3574" s="156">
        <v>1.5995736E9</v>
      </c>
      <c r="Q3574" s="156">
        <v>162591.6443</v>
      </c>
      <c r="V3574" s="156">
        <v>1.582092E9</v>
      </c>
      <c r="W3574" s="156">
        <v>88461.3646</v>
      </c>
      <c r="Y3574" s="156">
        <v>1.5750324E9</v>
      </c>
      <c r="Z3574" s="156">
        <v>91523.0059</v>
      </c>
      <c r="AG3574" s="153">
        <f>IFERROR(__xludf.DUMMYFUNCTION("TO_DATE(INT((AH3574/(60*60*24))+""1/1/1970""))"),44031.0)</f>
        <v>44031</v>
      </c>
      <c r="AH3574" s="156">
        <v>1.595188285E9</v>
      </c>
      <c r="AI3574" s="156">
        <v>148890.4294</v>
      </c>
    </row>
    <row r="3575">
      <c r="A3575" s="152"/>
      <c r="B3575" s="152"/>
      <c r="M3575" s="161"/>
      <c r="N3575" s="161"/>
      <c r="P3575" s="152">
        <v>1.5995952E9</v>
      </c>
      <c r="Q3575" s="152">
        <v>162591.6443</v>
      </c>
      <c r="V3575" s="152">
        <v>1.5821316E9</v>
      </c>
      <c r="W3575" s="152">
        <v>88847.6265</v>
      </c>
      <c r="Y3575" s="152">
        <v>1.5750648E9</v>
      </c>
      <c r="Z3575" s="152">
        <v>91523.0059</v>
      </c>
      <c r="AG3575" s="153">
        <f>IFERROR(__xludf.DUMMYFUNCTION("TO_DATE(INT((AH3575/(60*60*24))+""1/1/1970""))"),44031.0)</f>
        <v>44031</v>
      </c>
      <c r="AH3575" s="152">
        <v>1.595202982E9</v>
      </c>
      <c r="AI3575" s="152">
        <v>148890.4294</v>
      </c>
    </row>
    <row r="3576">
      <c r="A3576" s="152"/>
      <c r="B3576" s="152"/>
      <c r="M3576" s="161"/>
      <c r="N3576" s="161"/>
      <c r="P3576" s="156">
        <v>1.599624E9</v>
      </c>
      <c r="Q3576" s="156">
        <v>158173.1354</v>
      </c>
      <c r="V3576" s="156">
        <v>1.5821532E9</v>
      </c>
      <c r="W3576" s="156">
        <v>88929.5878</v>
      </c>
      <c r="Y3576" s="156">
        <v>1.575072E9</v>
      </c>
      <c r="Z3576" s="156">
        <v>91462.012</v>
      </c>
      <c r="AG3576" s="153">
        <f>IFERROR(__xludf.DUMMYFUNCTION("TO_DATE(INT((AH3576/(60*60*24))+""1/1/1970""))"),44032.0)</f>
        <v>44032</v>
      </c>
      <c r="AH3576" s="156">
        <v>1.595204255E9</v>
      </c>
      <c r="AI3576" s="156">
        <v>148890.4294</v>
      </c>
    </row>
    <row r="3577">
      <c r="A3577" s="152"/>
      <c r="B3577" s="152"/>
      <c r="M3577" s="161"/>
      <c r="N3577" s="161"/>
      <c r="P3577" s="152">
        <v>1.5996636E9</v>
      </c>
      <c r="Q3577" s="152">
        <v>158173.1354</v>
      </c>
      <c r="V3577" s="152">
        <v>1.5821712E9</v>
      </c>
      <c r="W3577" s="152">
        <v>88926.0021</v>
      </c>
      <c r="Y3577" s="152">
        <v>1.5752412E9</v>
      </c>
      <c r="Z3577" s="152">
        <v>91462.012</v>
      </c>
      <c r="AG3577" s="153">
        <f>IFERROR(__xludf.DUMMYFUNCTION("TO_DATE(INT((AH3577/(60*60*24))+""1/1/1970""))"),44032.0)</f>
        <v>44032</v>
      </c>
      <c r="AH3577" s="152">
        <v>1.5952204E9</v>
      </c>
      <c r="AI3577" s="152">
        <v>148890.4294</v>
      </c>
    </row>
    <row r="3578">
      <c r="A3578" s="152"/>
      <c r="B3578" s="152"/>
      <c r="M3578" s="161"/>
      <c r="N3578" s="161"/>
      <c r="P3578" s="156">
        <v>1.5996816E9</v>
      </c>
      <c r="Q3578" s="156">
        <v>158173.1354</v>
      </c>
      <c r="V3578" s="156">
        <v>1.5822108E9</v>
      </c>
      <c r="W3578" s="156">
        <v>89266.1967</v>
      </c>
      <c r="Y3578" s="156">
        <v>1.5752808E9</v>
      </c>
      <c r="Z3578" s="156">
        <v>91465.6962</v>
      </c>
      <c r="AG3578" s="153">
        <f>IFERROR(__xludf.DUMMYFUNCTION("TO_DATE(INT((AH3578/(60*60*24))+""1/1/1970""))"),44032.0)</f>
        <v>44032</v>
      </c>
      <c r="AH3578" s="156">
        <v>1.595236245E9</v>
      </c>
      <c r="AI3578" s="156">
        <v>148890.4294</v>
      </c>
    </row>
    <row r="3579">
      <c r="A3579" s="152"/>
      <c r="B3579" s="152"/>
      <c r="M3579" s="161"/>
      <c r="N3579" s="161"/>
      <c r="P3579" s="152">
        <v>1.5997104E9</v>
      </c>
      <c r="Q3579" s="152">
        <v>161268.7135</v>
      </c>
      <c r="V3579" s="152">
        <v>1.5822396E9</v>
      </c>
      <c r="W3579" s="152">
        <v>89128.1588</v>
      </c>
      <c r="Y3579" s="152">
        <v>1.5753204E9</v>
      </c>
      <c r="Z3579" s="152">
        <v>91465.6962</v>
      </c>
      <c r="AG3579" s="153">
        <f>IFERROR(__xludf.DUMMYFUNCTION("TO_DATE(INT((AH3579/(60*60*24))+""1/1/1970""))"),44032.0)</f>
        <v>44032</v>
      </c>
      <c r="AH3579" s="152">
        <v>1.59525204E9</v>
      </c>
      <c r="AI3579" s="152">
        <v>148890.4294</v>
      </c>
    </row>
    <row r="3580">
      <c r="A3580" s="152"/>
      <c r="B3580" s="152"/>
      <c r="M3580" s="161"/>
      <c r="N3580" s="161"/>
      <c r="P3580" s="156">
        <v>1.59975E9</v>
      </c>
      <c r="Q3580" s="156">
        <v>161268.7135</v>
      </c>
      <c r="V3580" s="156">
        <v>1.5822504E9</v>
      </c>
      <c r="W3580" s="156">
        <v>89131.8276</v>
      </c>
      <c r="Y3580" s="156">
        <v>1.5753276E9</v>
      </c>
      <c r="Z3580" s="156">
        <v>91465.6962</v>
      </c>
      <c r="AG3580" s="153">
        <f>IFERROR(__xludf.DUMMYFUNCTION("TO_DATE(INT((AH3580/(60*60*24))+""1/1/1970""))"),44032.0)</f>
        <v>44032</v>
      </c>
      <c r="AH3580" s="156">
        <v>1.595267838E9</v>
      </c>
      <c r="AI3580" s="156">
        <v>151840.1164</v>
      </c>
    </row>
    <row r="3581">
      <c r="A3581" s="152"/>
      <c r="B3581" s="152"/>
      <c r="M3581" s="161"/>
      <c r="N3581" s="161"/>
      <c r="P3581" s="152">
        <v>1.599768E9</v>
      </c>
      <c r="Q3581" s="152">
        <v>161268.7135</v>
      </c>
      <c r="V3581" s="152">
        <v>1.58229E9</v>
      </c>
      <c r="W3581" s="152">
        <v>89123.509</v>
      </c>
      <c r="Y3581" s="152">
        <v>1.57536E9</v>
      </c>
      <c r="Z3581" s="152">
        <v>90992.8912</v>
      </c>
      <c r="AG3581" s="153">
        <f>IFERROR(__xludf.DUMMYFUNCTION("TO_DATE(INT((AH3581/(60*60*24))+""1/1/1970""))"),44032.0)</f>
        <v>44032</v>
      </c>
      <c r="AH3581" s="152">
        <v>1.595283634E9</v>
      </c>
      <c r="AI3581" s="152">
        <v>151771.4672</v>
      </c>
    </row>
    <row r="3582">
      <c r="A3582" s="152"/>
      <c r="B3582" s="152"/>
      <c r="M3582" s="161"/>
      <c r="N3582" s="161"/>
      <c r="P3582" s="156">
        <v>1.5997968E9</v>
      </c>
      <c r="Q3582" s="156">
        <v>158471.8393</v>
      </c>
      <c r="V3582" s="156">
        <v>1.5823224E9</v>
      </c>
      <c r="W3582" s="156">
        <v>89194.8941</v>
      </c>
      <c r="Y3582" s="156">
        <v>1.5753996E9</v>
      </c>
      <c r="Z3582" s="156">
        <v>90992.8912</v>
      </c>
      <c r="AG3582" s="153">
        <f>IFERROR(__xludf.DUMMYFUNCTION("TO_DATE(INT((AH3582/(60*60*24))+""1/1/1970""))"),44032.0)</f>
        <v>44032</v>
      </c>
      <c r="AH3582" s="156">
        <v>1.595289591E9</v>
      </c>
      <c r="AI3582" s="156">
        <v>151771.4672</v>
      </c>
    </row>
    <row r="3583">
      <c r="A3583" s="152"/>
      <c r="B3583" s="152"/>
      <c r="M3583" s="161"/>
      <c r="N3583" s="161"/>
      <c r="P3583" s="152">
        <v>1.5998364E9</v>
      </c>
      <c r="Q3583" s="152">
        <v>158471.8393</v>
      </c>
      <c r="V3583" s="152">
        <v>1.5824988E9</v>
      </c>
      <c r="W3583" s="152">
        <v>89366.0447</v>
      </c>
      <c r="Y3583" s="152">
        <v>1.575414E9</v>
      </c>
      <c r="Z3583" s="152">
        <v>90992.8912</v>
      </c>
      <c r="AG3583" s="153">
        <f>IFERROR(__xludf.DUMMYFUNCTION("TO_DATE(INT((AH3583/(60*60*24))+""1/1/1970""))"),44033.0)</f>
        <v>44033</v>
      </c>
      <c r="AH3583" s="152">
        <v>1.595299547E9</v>
      </c>
      <c r="AI3583" s="152">
        <v>151771.4672</v>
      </c>
    </row>
    <row r="3584">
      <c r="A3584" s="152"/>
      <c r="B3584" s="152"/>
      <c r="M3584" s="161"/>
      <c r="N3584" s="161"/>
      <c r="P3584" s="156">
        <v>1.5998544E9</v>
      </c>
      <c r="Q3584" s="156">
        <v>158471.8393</v>
      </c>
      <c r="V3584" s="156">
        <v>1.5825384E9</v>
      </c>
      <c r="W3584" s="156">
        <v>89558.7645</v>
      </c>
      <c r="Y3584" s="156">
        <v>1.5754392E9</v>
      </c>
      <c r="Z3584" s="156">
        <v>90945.8154</v>
      </c>
      <c r="AG3584" s="153">
        <f>IFERROR(__xludf.DUMMYFUNCTION("TO_DATE(INT((AH3584/(60*60*24))+""1/1/1970""))"),44033.0)</f>
        <v>44033</v>
      </c>
      <c r="AH3584" s="156">
        <v>1.595315398E9</v>
      </c>
      <c r="AI3584" s="156">
        <v>151771.4672</v>
      </c>
    </row>
    <row r="3585">
      <c r="A3585" s="152"/>
      <c r="B3585" s="152"/>
      <c r="M3585" s="161"/>
      <c r="N3585" s="161"/>
      <c r="P3585" s="152">
        <v>1.5998832E9</v>
      </c>
      <c r="Q3585" s="152">
        <v>158563.0102</v>
      </c>
      <c r="V3585" s="152">
        <v>1.582578E9</v>
      </c>
      <c r="W3585" s="152">
        <v>89798.4622</v>
      </c>
      <c r="Y3585" s="152">
        <v>1.5754788E9</v>
      </c>
      <c r="Z3585" s="152">
        <v>90945.8154</v>
      </c>
      <c r="AG3585" s="153">
        <f>IFERROR(__xludf.DUMMYFUNCTION("TO_DATE(INT((AH3585/(60*60*24))+""1/1/1970""))"),44033.0)</f>
        <v>44033</v>
      </c>
      <c r="AH3585" s="152">
        <v>1.595331191E9</v>
      </c>
      <c r="AI3585" s="152">
        <v>151771.4672</v>
      </c>
    </row>
    <row r="3586">
      <c r="A3586" s="152"/>
      <c r="B3586" s="152"/>
      <c r="M3586" s="161"/>
      <c r="N3586" s="161"/>
      <c r="P3586" s="156">
        <v>1.600092E9</v>
      </c>
      <c r="Q3586" s="156">
        <v>158563.0102</v>
      </c>
      <c r="V3586" s="156">
        <v>1.5825852E9</v>
      </c>
      <c r="W3586" s="156">
        <v>89831.562</v>
      </c>
      <c r="Y3586" s="156">
        <v>1.5755004E9</v>
      </c>
      <c r="Z3586" s="156">
        <v>90945.8154</v>
      </c>
      <c r="AG3586" s="153">
        <f>IFERROR(__xludf.DUMMYFUNCTION("TO_DATE(INT((AH3586/(60*60*24))+""1/1/1970""))"),44033.0)</f>
        <v>44033</v>
      </c>
      <c r="AH3586" s="156">
        <v>1.59534702E9</v>
      </c>
      <c r="AI3586" s="156">
        <v>154561.5925</v>
      </c>
    </row>
    <row r="3587">
      <c r="A3587" s="152"/>
      <c r="B3587" s="152"/>
      <c r="M3587" s="161"/>
      <c r="N3587" s="161"/>
      <c r="P3587" s="152">
        <v>1.6001136E9</v>
      </c>
      <c r="Q3587" s="152">
        <v>158563.0102</v>
      </c>
      <c r="V3587" s="152">
        <v>1.5826176E9</v>
      </c>
      <c r="W3587" s="152">
        <v>89781.2398</v>
      </c>
      <c r="Y3587" s="152">
        <v>1.5755184E9</v>
      </c>
      <c r="Z3587" s="152">
        <v>90939.675</v>
      </c>
      <c r="AG3587" s="153">
        <f>IFERROR(__xludf.DUMMYFUNCTION("TO_DATE(INT((AH3587/(60*60*24))+""1/1/1970""))"),44033.0)</f>
        <v>44033</v>
      </c>
      <c r="AH3587" s="152">
        <v>1.595362847E9</v>
      </c>
      <c r="AI3587" s="152">
        <v>154125.9618</v>
      </c>
    </row>
    <row r="3588">
      <c r="A3588" s="152"/>
      <c r="B3588" s="152"/>
      <c r="M3588" s="161"/>
      <c r="N3588" s="161"/>
      <c r="P3588" s="156">
        <v>1.6001424E9</v>
      </c>
      <c r="Q3588" s="156">
        <v>160637.2148</v>
      </c>
      <c r="V3588" s="156">
        <v>1.5826572E9</v>
      </c>
      <c r="W3588" s="156">
        <v>90079.673</v>
      </c>
      <c r="Y3588" s="156">
        <v>1.575558E9</v>
      </c>
      <c r="Z3588" s="156">
        <v>90939.675</v>
      </c>
      <c r="AG3588" s="153">
        <f>IFERROR(__xludf.DUMMYFUNCTION("TO_DATE(INT((AH3588/(60*60*24))+""1/1/1970""))"),44033.0)</f>
        <v>44033</v>
      </c>
      <c r="AH3588" s="156">
        <v>1.595375973E9</v>
      </c>
      <c r="AI3588" s="156">
        <v>154125.9618</v>
      </c>
    </row>
    <row r="3589">
      <c r="A3589" s="152"/>
      <c r="B3589" s="152"/>
      <c r="M3589" s="161"/>
      <c r="N3589" s="161"/>
      <c r="P3589" s="152">
        <v>1.600182E9</v>
      </c>
      <c r="Q3589" s="152">
        <v>160637.2148</v>
      </c>
      <c r="V3589" s="152">
        <v>1.5826716E9</v>
      </c>
      <c r="W3589" s="152">
        <v>90013.5984</v>
      </c>
      <c r="Y3589" s="152">
        <v>1.5755868E9</v>
      </c>
      <c r="Z3589" s="152">
        <v>90939.675</v>
      </c>
      <c r="AG3589" s="153">
        <f>IFERROR(__xludf.DUMMYFUNCTION("TO_DATE(INT((AH3589/(60*60*24))+""1/1/1970""))"),44034.0)</f>
        <v>44034</v>
      </c>
      <c r="AH3589" s="152">
        <v>1.595378716E9</v>
      </c>
      <c r="AI3589" s="152">
        <v>154125.9618</v>
      </c>
    </row>
    <row r="3590">
      <c r="A3590" s="152"/>
      <c r="B3590" s="152"/>
      <c r="M3590" s="161"/>
      <c r="N3590" s="161"/>
      <c r="P3590" s="156">
        <v>1.6002E9</v>
      </c>
      <c r="Q3590" s="156">
        <v>160637.2148</v>
      </c>
      <c r="V3590" s="156">
        <v>1.5826968E9</v>
      </c>
      <c r="W3590" s="156">
        <v>89917.8754</v>
      </c>
      <c r="Y3590" s="156">
        <v>1.5755976E9</v>
      </c>
      <c r="Z3590" s="156">
        <v>90765.2898</v>
      </c>
      <c r="AG3590" s="153">
        <f>IFERROR(__xludf.DUMMYFUNCTION("TO_DATE(INT((AH3590/(60*60*24))+""1/1/1970""))"),44034.0)</f>
        <v>44034</v>
      </c>
      <c r="AH3590" s="156">
        <v>1.595394544E9</v>
      </c>
      <c r="AI3590" s="156">
        <v>154125.9618</v>
      </c>
    </row>
    <row r="3591">
      <c r="A3591" s="152"/>
      <c r="B3591" s="152"/>
      <c r="M3591" s="161"/>
      <c r="N3591" s="161"/>
      <c r="P3591" s="152">
        <v>1.6002288E9</v>
      </c>
      <c r="Q3591" s="152">
        <v>161451.2404</v>
      </c>
      <c r="V3591" s="152">
        <v>1.5827364E9</v>
      </c>
      <c r="W3591" s="152">
        <v>90062.8289</v>
      </c>
      <c r="Y3591" s="152">
        <v>1.5756372E9</v>
      </c>
      <c r="Z3591" s="152">
        <v>90765.2898</v>
      </c>
      <c r="AG3591" s="153">
        <f>IFERROR(__xludf.DUMMYFUNCTION("TO_DATE(INT((AH3591/(60*60*24))+""1/1/1970""))"),44034.0)</f>
        <v>44034</v>
      </c>
      <c r="AH3591" s="152">
        <v>1.595410345E9</v>
      </c>
      <c r="AI3591" s="152">
        <v>154125.9618</v>
      </c>
    </row>
    <row r="3592">
      <c r="A3592" s="152"/>
      <c r="B3592" s="152"/>
      <c r="M3592" s="161"/>
      <c r="N3592" s="161"/>
      <c r="P3592" s="156">
        <v>1.6002684E9</v>
      </c>
      <c r="Q3592" s="156">
        <v>161451.2404</v>
      </c>
      <c r="V3592" s="156">
        <v>1.582758E9</v>
      </c>
      <c r="W3592" s="156">
        <v>90093.0264</v>
      </c>
      <c r="Y3592" s="156">
        <v>1.5756696E9</v>
      </c>
      <c r="Z3592" s="156">
        <v>90765.2898</v>
      </c>
      <c r="AG3592" s="153">
        <f>IFERROR(__xludf.DUMMYFUNCTION("TO_DATE(INT((AH3592/(60*60*24))+""1/1/1970""))"),44034.0)</f>
        <v>44034</v>
      </c>
      <c r="AH3592" s="156">
        <v>1.595426158E9</v>
      </c>
      <c r="AI3592" s="156">
        <v>154125.9618</v>
      </c>
    </row>
    <row r="3593">
      <c r="A3593" s="152"/>
      <c r="B3593" s="152"/>
      <c r="M3593" s="161"/>
      <c r="N3593" s="161"/>
      <c r="P3593" s="152">
        <v>1.6002864E9</v>
      </c>
      <c r="Q3593" s="152">
        <v>161451.2404</v>
      </c>
      <c r="V3593" s="152">
        <v>1.582776E9</v>
      </c>
      <c r="W3593" s="152">
        <v>90176.812</v>
      </c>
      <c r="Y3593" s="152">
        <v>1.5756768E9</v>
      </c>
      <c r="Z3593" s="152">
        <v>91124.2941</v>
      </c>
      <c r="AG3593" s="153">
        <f>IFERROR(__xludf.DUMMYFUNCTION("TO_DATE(INT((AH3593/(60*60*24))+""1/1/1970""))"),44034.0)</f>
        <v>44034</v>
      </c>
      <c r="AH3593" s="152">
        <v>1.595441977E9</v>
      </c>
      <c r="AI3593" s="152">
        <v>154587.4949</v>
      </c>
    </row>
    <row r="3594">
      <c r="A3594" s="152"/>
      <c r="B3594" s="152"/>
      <c r="M3594" s="161"/>
      <c r="N3594" s="161"/>
      <c r="P3594" s="156">
        <v>1.6003152E9</v>
      </c>
      <c r="Q3594" s="156">
        <v>160810.0378</v>
      </c>
      <c r="V3594" s="156">
        <v>1.5828156E9</v>
      </c>
      <c r="W3594" s="156">
        <v>90365.644</v>
      </c>
      <c r="Y3594" s="156">
        <v>1.575846E9</v>
      </c>
      <c r="Z3594" s="156">
        <v>91124.2941</v>
      </c>
      <c r="AG3594" s="153">
        <f>IFERROR(__xludf.DUMMYFUNCTION("TO_DATE(INT((AH3594/(60*60*24))+""1/1/1970""))"),44034.0)</f>
        <v>44034</v>
      </c>
      <c r="AH3594" s="156">
        <v>1.595458035E9</v>
      </c>
      <c r="AI3594" s="156">
        <v>155421.0801</v>
      </c>
    </row>
    <row r="3595">
      <c r="A3595" s="152"/>
      <c r="B3595" s="152"/>
      <c r="M3595" s="161"/>
      <c r="N3595" s="161"/>
      <c r="P3595" s="152">
        <v>1.6003548E9</v>
      </c>
      <c r="Q3595" s="152">
        <v>160810.0378</v>
      </c>
      <c r="V3595" s="152">
        <v>1.5828444E9</v>
      </c>
      <c r="W3595" s="152">
        <v>90622.2787</v>
      </c>
      <c r="Y3595" s="152">
        <v>1.5758856E9</v>
      </c>
      <c r="Z3595" s="152">
        <v>91139.0309</v>
      </c>
      <c r="AG3595" s="153">
        <f>IFERROR(__xludf.DUMMYFUNCTION("TO_DATE(INT((AH3595/(60*60*24))+""1/1/1970""))"),44034.0)</f>
        <v>44034</v>
      </c>
      <c r="AH3595" s="152">
        <v>1.595462202E9</v>
      </c>
      <c r="AI3595" s="152">
        <v>155421.0801</v>
      </c>
    </row>
    <row r="3596">
      <c r="A3596" s="152"/>
      <c r="B3596" s="152"/>
      <c r="M3596" s="161"/>
      <c r="N3596" s="161"/>
      <c r="P3596" s="156">
        <v>1.6003728E9</v>
      </c>
      <c r="Q3596" s="156">
        <v>160810.0378</v>
      </c>
      <c r="V3596" s="156">
        <v>1.5828552E9</v>
      </c>
      <c r="W3596" s="156">
        <v>90794.6423</v>
      </c>
      <c r="Y3596" s="156">
        <v>1.5759252E9</v>
      </c>
      <c r="Z3596" s="156">
        <v>91139.0309</v>
      </c>
      <c r="AG3596" s="153">
        <f>IFERROR(__xludf.DUMMYFUNCTION("TO_DATE(INT((AH3596/(60*60*24))+""1/1/1970""))"),44035.0)</f>
        <v>44035</v>
      </c>
      <c r="AH3596" s="156">
        <v>1.595474046E9</v>
      </c>
      <c r="AI3596" s="156">
        <v>155421.0801</v>
      </c>
    </row>
    <row r="3597">
      <c r="A3597" s="152"/>
      <c r="B3597" s="152"/>
      <c r="M3597" s="161"/>
      <c r="N3597" s="161"/>
      <c r="P3597" s="152">
        <v>1.6004016E9</v>
      </c>
      <c r="Q3597" s="152">
        <v>159418.0184</v>
      </c>
      <c r="V3597" s="152">
        <v>1.5828948E9</v>
      </c>
      <c r="W3597" s="152">
        <v>91260.916</v>
      </c>
      <c r="Y3597" s="152">
        <v>1.5759324E9</v>
      </c>
      <c r="Z3597" s="152">
        <v>91139.0309</v>
      </c>
      <c r="AG3597" s="153">
        <f>IFERROR(__xludf.DUMMYFUNCTION("TO_DATE(INT((AH3597/(60*60*24))+""1/1/1970""))"),44035.0)</f>
        <v>44035</v>
      </c>
      <c r="AH3597" s="152">
        <v>1.595490024E9</v>
      </c>
      <c r="AI3597" s="152">
        <v>155421.0801</v>
      </c>
    </row>
    <row r="3598">
      <c r="A3598" s="152"/>
      <c r="B3598" s="152"/>
      <c r="M3598" s="161"/>
      <c r="N3598" s="161"/>
      <c r="P3598" s="156">
        <v>1.6004412E9</v>
      </c>
      <c r="Q3598" s="156">
        <v>159418.0184</v>
      </c>
      <c r="V3598" s="156">
        <v>1.5829272E9</v>
      </c>
      <c r="W3598" s="156">
        <v>91748.0705</v>
      </c>
      <c r="Y3598" s="156">
        <v>1.5759648E9</v>
      </c>
      <c r="Z3598" s="156">
        <v>91088.6802</v>
      </c>
      <c r="AG3598" s="153">
        <f>IFERROR(__xludf.DUMMYFUNCTION("TO_DATE(INT((AH3598/(60*60*24))+""1/1/1970""))"),44035.0)</f>
        <v>44035</v>
      </c>
      <c r="AH3598" s="156">
        <v>1.595505848E9</v>
      </c>
      <c r="AI3598" s="156">
        <v>155421.0801</v>
      </c>
    </row>
    <row r="3599">
      <c r="A3599" s="152"/>
      <c r="B3599" s="152"/>
      <c r="M3599" s="161"/>
      <c r="N3599" s="161"/>
      <c r="P3599" s="152">
        <v>1.6004592E9</v>
      </c>
      <c r="Q3599" s="152">
        <v>159418.0184</v>
      </c>
      <c r="V3599" s="152">
        <v>1.5831036E9</v>
      </c>
      <c r="W3599" s="152">
        <v>92146.1372</v>
      </c>
      <c r="Y3599" s="152">
        <v>1.5760044E9</v>
      </c>
      <c r="Z3599" s="152">
        <v>91088.6802</v>
      </c>
      <c r="AG3599" s="153">
        <f>IFERROR(__xludf.DUMMYFUNCTION("TO_DATE(INT((AH3599/(60*60*24))+""1/1/1970""))"),44035.0)</f>
        <v>44035</v>
      </c>
      <c r="AH3599" s="152">
        <v>1.595521657E9</v>
      </c>
      <c r="AI3599" s="152">
        <v>155124.3333</v>
      </c>
    </row>
    <row r="3600">
      <c r="A3600" s="152"/>
      <c r="B3600" s="152"/>
      <c r="M3600" s="161"/>
      <c r="N3600" s="161"/>
      <c r="P3600" s="156">
        <v>1.600488E9</v>
      </c>
      <c r="Q3600" s="156">
        <v>157576.2015</v>
      </c>
      <c r="V3600" s="156">
        <v>1.5831432E9</v>
      </c>
      <c r="W3600" s="156">
        <v>92026.8668</v>
      </c>
      <c r="Y3600" s="156">
        <v>1.5760188E9</v>
      </c>
      <c r="Z3600" s="156">
        <v>91088.6802</v>
      </c>
      <c r="AG3600" s="153">
        <f>IFERROR(__xludf.DUMMYFUNCTION("TO_DATE(INT((AH3600/(60*60*24))+""1/1/1970""))"),44035.0)</f>
        <v>44035</v>
      </c>
      <c r="AH3600" s="156">
        <v>1.595537459E9</v>
      </c>
      <c r="AI3600" s="156">
        <v>150448.4995</v>
      </c>
    </row>
    <row r="3601">
      <c r="A3601" s="152"/>
      <c r="B3601" s="152"/>
      <c r="M3601" s="161"/>
      <c r="N3601" s="161"/>
      <c r="P3601" s="152">
        <v>1.6006608E9</v>
      </c>
      <c r="Q3601" s="152">
        <v>157576.2015</v>
      </c>
      <c r="V3601" s="152">
        <v>1.5831828E9</v>
      </c>
      <c r="W3601" s="152">
        <v>91725.2324</v>
      </c>
      <c r="Y3601" s="152">
        <v>1.576044E9</v>
      </c>
      <c r="Z3601" s="152">
        <v>90859.4414</v>
      </c>
      <c r="AG3601" s="153">
        <f>IFERROR(__xludf.DUMMYFUNCTION("TO_DATE(INT((AH3601/(60*60*24))+""1/1/1970""))"),44035.0)</f>
        <v>44035</v>
      </c>
      <c r="AH3601" s="152">
        <v>1.595548665E9</v>
      </c>
      <c r="AI3601" s="152">
        <v>150448.4995</v>
      </c>
    </row>
    <row r="3602">
      <c r="A3602" s="152"/>
      <c r="B3602" s="152"/>
      <c r="M3602" s="161"/>
      <c r="N3602" s="161"/>
      <c r="P3602" s="156">
        <v>1.6007004E9</v>
      </c>
      <c r="Q3602" s="156">
        <v>157576.2015</v>
      </c>
      <c r="V3602" s="156">
        <v>1.58319E9</v>
      </c>
      <c r="W3602" s="156">
        <v>91828.6644</v>
      </c>
      <c r="Y3602" s="156">
        <v>1.5760836E9</v>
      </c>
      <c r="Z3602" s="156">
        <v>90859.4414</v>
      </c>
      <c r="AG3602" s="153">
        <f>IFERROR(__xludf.DUMMYFUNCTION("TO_DATE(INT((AH3602/(60*60*24))+""1/1/1970""))"),44036.0)</f>
        <v>44036</v>
      </c>
      <c r="AH3602" s="156">
        <v>1.59555332E9</v>
      </c>
      <c r="AI3602" s="156">
        <v>150448.4995</v>
      </c>
    </row>
    <row r="3603">
      <c r="A3603" s="152"/>
      <c r="B3603" s="152"/>
      <c r="M3603" s="161"/>
      <c r="N3603" s="161"/>
      <c r="P3603" s="152">
        <v>1.6007184E9</v>
      </c>
      <c r="Q3603" s="152">
        <v>157576.2015</v>
      </c>
      <c r="V3603" s="152">
        <v>1.5832224E9</v>
      </c>
      <c r="W3603" s="152">
        <v>91793.0189</v>
      </c>
      <c r="Y3603" s="152">
        <v>1.5761052E9</v>
      </c>
      <c r="Z3603" s="152">
        <v>90859.4414</v>
      </c>
      <c r="AG3603" s="153">
        <f>IFERROR(__xludf.DUMMYFUNCTION("TO_DATE(INT((AH3603/(60*60*24))+""1/1/1970""))"),44036.0)</f>
        <v>44036</v>
      </c>
      <c r="AH3603" s="152">
        <v>1.595569137E9</v>
      </c>
      <c r="AI3603" s="152">
        <v>150448.4995</v>
      </c>
    </row>
    <row r="3604">
      <c r="A3604" s="152"/>
      <c r="B3604" s="152"/>
      <c r="M3604" s="161"/>
      <c r="N3604" s="161"/>
      <c r="P3604" s="156">
        <v>1.6007472E9</v>
      </c>
      <c r="Q3604" s="156">
        <v>155846.8976</v>
      </c>
      <c r="V3604" s="156">
        <v>1.583262E9</v>
      </c>
      <c r="W3604" s="156">
        <v>92269.2591</v>
      </c>
      <c r="Y3604" s="156">
        <v>1.5761232E9</v>
      </c>
      <c r="Z3604" s="156">
        <v>90530.32</v>
      </c>
      <c r="AG3604" s="153">
        <f>IFERROR(__xludf.DUMMYFUNCTION("TO_DATE(INT((AH3604/(60*60*24))+""1/1/1970""))"),44036.0)</f>
        <v>44036</v>
      </c>
      <c r="AH3604" s="156">
        <v>1.595584962E9</v>
      </c>
      <c r="AI3604" s="156">
        <v>150448.4995</v>
      </c>
    </row>
    <row r="3605">
      <c r="A3605" s="152"/>
      <c r="B3605" s="152"/>
      <c r="M3605" s="161"/>
      <c r="N3605" s="161"/>
      <c r="P3605" s="152">
        <v>1.6007868E9</v>
      </c>
      <c r="Q3605" s="152">
        <v>155846.8976</v>
      </c>
      <c r="V3605" s="152">
        <v>1.5832764E9</v>
      </c>
      <c r="W3605" s="152">
        <v>92173.369</v>
      </c>
      <c r="Y3605" s="152">
        <v>1.5761628E9</v>
      </c>
      <c r="Z3605" s="152">
        <v>90530.32</v>
      </c>
      <c r="AG3605" s="153">
        <f>IFERROR(__xludf.DUMMYFUNCTION("TO_DATE(INT((AH3605/(60*60*24))+""1/1/1970""))"),44036.0)</f>
        <v>44036</v>
      </c>
      <c r="AH3605" s="152">
        <v>1.595600758E9</v>
      </c>
      <c r="AI3605" s="152">
        <v>147993.8287</v>
      </c>
    </row>
    <row r="3606">
      <c r="A3606" s="152"/>
      <c r="B3606" s="152"/>
      <c r="M3606" s="161"/>
      <c r="N3606" s="161"/>
      <c r="P3606" s="156">
        <v>1.6008048E9</v>
      </c>
      <c r="Q3606" s="156">
        <v>155846.8976</v>
      </c>
      <c r="V3606" s="156">
        <v>1.5833016E9</v>
      </c>
      <c r="W3606" s="156">
        <v>92052.543</v>
      </c>
      <c r="Y3606" s="156">
        <v>1.5761916E9</v>
      </c>
      <c r="Z3606" s="156">
        <v>90530.32</v>
      </c>
      <c r="AG3606" s="153">
        <f>IFERROR(__xludf.DUMMYFUNCTION("TO_DATE(INT((AH3606/(60*60*24))+""1/1/1970""))"),44036.0)</f>
        <v>44036</v>
      </c>
      <c r="AH3606" s="156">
        <v>1.595616548E9</v>
      </c>
      <c r="AI3606" s="156">
        <v>148375.2999</v>
      </c>
    </row>
    <row r="3607">
      <c r="A3607" s="152"/>
      <c r="B3607" s="152"/>
      <c r="M3607" s="161"/>
      <c r="N3607" s="161"/>
      <c r="P3607" s="152">
        <v>1.6008336E9</v>
      </c>
      <c r="Q3607" s="152">
        <v>157418.407</v>
      </c>
      <c r="V3607" s="152">
        <v>1.5833412E9</v>
      </c>
      <c r="W3607" s="152">
        <v>92000.1441</v>
      </c>
      <c r="Y3607" s="152">
        <v>1.5762024E9</v>
      </c>
      <c r="Z3607" s="152">
        <v>90114.8247</v>
      </c>
      <c r="AG3607" s="153">
        <f>IFERROR(__xludf.DUMMYFUNCTION("TO_DATE(INT((AH3607/(60*60*24))+""1/1/1970""))"),44036.0)</f>
        <v>44036</v>
      </c>
      <c r="AH3607" s="152">
        <v>1.595632417E9</v>
      </c>
      <c r="AI3607" s="152">
        <v>148587.2283</v>
      </c>
    </row>
    <row r="3608">
      <c r="A3608" s="152"/>
      <c r="B3608" s="152"/>
      <c r="M3608" s="161"/>
      <c r="N3608" s="161"/>
      <c r="P3608" s="156">
        <v>1.6008732E9</v>
      </c>
      <c r="Q3608" s="156">
        <v>157418.407</v>
      </c>
      <c r="V3608" s="156">
        <v>1.5833628E9</v>
      </c>
      <c r="W3608" s="156">
        <v>91790.8677</v>
      </c>
      <c r="Y3608" s="156">
        <v>1.576242E9</v>
      </c>
      <c r="Z3608" s="156">
        <v>90114.8247</v>
      </c>
      <c r="AG3608" s="153">
        <f>IFERROR(__xludf.DUMMYFUNCTION("TO_DATE(INT((AH3608/(60*60*24))+""1/1/1970""))"),44036.0)</f>
        <v>44036</v>
      </c>
      <c r="AH3608" s="156">
        <v>1.595634866E9</v>
      </c>
      <c r="AI3608" s="156">
        <v>148587.2283</v>
      </c>
    </row>
    <row r="3609">
      <c r="A3609" s="152"/>
      <c r="B3609" s="152"/>
      <c r="M3609" s="161"/>
      <c r="N3609" s="161"/>
      <c r="P3609" s="152">
        <v>1.6008912E9</v>
      </c>
      <c r="Q3609" s="152">
        <v>157418.407</v>
      </c>
      <c r="V3609" s="152">
        <v>1.5833808E9</v>
      </c>
      <c r="W3609" s="152">
        <v>91887.5442</v>
      </c>
      <c r="Y3609" s="152">
        <v>1.5762744E9</v>
      </c>
      <c r="Z3609" s="152">
        <v>90114.8247</v>
      </c>
      <c r="AG3609" s="153">
        <f>IFERROR(__xludf.DUMMYFUNCTION("TO_DATE(INT((AH3609/(60*60*24))+""1/1/1970""))"),44037.0)</f>
        <v>44037</v>
      </c>
      <c r="AH3609" s="152">
        <v>1.595648285E9</v>
      </c>
      <c r="AI3609" s="152">
        <v>148587.2283</v>
      </c>
    </row>
    <row r="3610">
      <c r="A3610" s="152"/>
      <c r="B3610" s="152"/>
      <c r="M3610" s="161"/>
      <c r="N3610" s="161"/>
      <c r="P3610" s="156">
        <v>1.60092E9</v>
      </c>
      <c r="Q3610" s="156">
        <v>153785.5234</v>
      </c>
      <c r="V3610" s="156">
        <v>1.5834204E9</v>
      </c>
      <c r="W3610" s="156">
        <v>91981.2812</v>
      </c>
      <c r="Y3610" s="156">
        <v>1.5762816E9</v>
      </c>
      <c r="Z3610" s="156">
        <v>90629.3839</v>
      </c>
      <c r="AG3610" s="153">
        <f>IFERROR(__xludf.DUMMYFUNCTION("TO_DATE(INT((AH3610/(60*60*24))+""1/1/1970""))"),44037.0)</f>
        <v>44037</v>
      </c>
      <c r="AH3610" s="156">
        <v>1.595664377E9</v>
      </c>
      <c r="AI3610" s="156">
        <v>148587.2283</v>
      </c>
    </row>
    <row r="3611">
      <c r="A3611" s="152"/>
      <c r="B3611" s="152"/>
      <c r="M3611" s="161"/>
      <c r="N3611" s="161"/>
      <c r="P3611" s="152">
        <v>1.6009596E9</v>
      </c>
      <c r="Q3611" s="152">
        <v>153785.5234</v>
      </c>
      <c r="V3611" s="152">
        <v>1.5834492E9</v>
      </c>
      <c r="W3611" s="152">
        <v>92120.7568</v>
      </c>
      <c r="Y3611" s="152">
        <v>1.5764508E9</v>
      </c>
      <c r="Z3611" s="152">
        <v>90629.3839</v>
      </c>
      <c r="AG3611" s="153">
        <f>IFERROR(__xludf.DUMMYFUNCTION("TO_DATE(INT((AH3611/(60*60*24))+""1/1/1970""))"),44037.0)</f>
        <v>44037</v>
      </c>
      <c r="AH3611" s="152">
        <v>1.595680175E9</v>
      </c>
      <c r="AI3611" s="152">
        <v>148587.2283</v>
      </c>
    </row>
    <row r="3612">
      <c r="A3612" s="152"/>
      <c r="B3612" s="152"/>
      <c r="M3612" s="161"/>
      <c r="N3612" s="161"/>
      <c r="P3612" s="156">
        <v>1.6009776E9</v>
      </c>
      <c r="Q3612" s="156">
        <v>153785.5234</v>
      </c>
      <c r="V3612" s="156">
        <v>1.58346E9</v>
      </c>
      <c r="W3612" s="156">
        <v>92182.9288</v>
      </c>
      <c r="Y3612" s="156">
        <v>1.5764904E9</v>
      </c>
      <c r="Z3612" s="156">
        <v>90598.273</v>
      </c>
      <c r="AG3612" s="153">
        <f>IFERROR(__xludf.DUMMYFUNCTION("TO_DATE(INT((AH3612/(60*60*24))+""1/1/1970""))"),44037.0)</f>
        <v>44037</v>
      </c>
      <c r="AH3612" s="156">
        <v>1.595696181E9</v>
      </c>
      <c r="AI3612" s="156">
        <v>148587.2283</v>
      </c>
    </row>
    <row r="3613">
      <c r="A3613" s="152"/>
      <c r="B3613" s="152"/>
      <c r="M3613" s="161"/>
      <c r="N3613" s="161"/>
      <c r="P3613" s="152">
        <v>1.6010064E9</v>
      </c>
      <c r="Q3613" s="152">
        <v>154195.5331</v>
      </c>
      <c r="V3613" s="152">
        <v>1.5834996E9</v>
      </c>
      <c r="W3613" s="152">
        <v>91770.9314</v>
      </c>
      <c r="Y3613" s="152">
        <v>1.57653E9</v>
      </c>
      <c r="Z3613" s="152">
        <v>90598.273</v>
      </c>
      <c r="AG3613" s="153">
        <f>IFERROR(__xludf.DUMMYFUNCTION("TO_DATE(INT((AH3613/(60*60*24))+""1/1/1970""))"),44037.0)</f>
        <v>44037</v>
      </c>
      <c r="AH3613" s="152">
        <v>1.595712221E9</v>
      </c>
      <c r="AI3613" s="152">
        <v>148587.2283</v>
      </c>
    </row>
    <row r="3614">
      <c r="A3614" s="152"/>
      <c r="B3614" s="152"/>
      <c r="M3614" s="161"/>
      <c r="N3614" s="161"/>
      <c r="P3614" s="156">
        <v>1.601046E9</v>
      </c>
      <c r="Q3614" s="156">
        <v>154195.5331</v>
      </c>
      <c r="V3614" s="156">
        <v>1.583532E9</v>
      </c>
      <c r="W3614" s="156">
        <v>91870.1374</v>
      </c>
      <c r="Y3614" s="156">
        <v>1.5765372E9</v>
      </c>
      <c r="Z3614" s="156">
        <v>90598.273</v>
      </c>
      <c r="AG3614" s="153">
        <f>IFERROR(__xludf.DUMMYFUNCTION("TO_DATE(INT((AH3614/(60*60*24))+""1/1/1970""))"),44037.0)</f>
        <v>44037</v>
      </c>
      <c r="AH3614" s="156">
        <v>1.595721035E9</v>
      </c>
      <c r="AI3614" s="156">
        <v>148587.2283</v>
      </c>
    </row>
    <row r="3615">
      <c r="A3615" s="152"/>
      <c r="B3615" s="152"/>
      <c r="M3615" s="161"/>
      <c r="N3615" s="161"/>
      <c r="P3615" s="152">
        <v>1.601064E9</v>
      </c>
      <c r="Q3615" s="152">
        <v>154195.5331</v>
      </c>
      <c r="V3615" s="152">
        <v>1.5837048E9</v>
      </c>
      <c r="W3615" s="152">
        <v>91098.9432</v>
      </c>
      <c r="Y3615" s="152">
        <v>1.5765696E9</v>
      </c>
      <c r="Z3615" s="152">
        <v>90504.94</v>
      </c>
      <c r="AG3615" s="153">
        <f>IFERROR(__xludf.DUMMYFUNCTION("TO_DATE(INT((AH3615/(60*60*24))+""1/1/1970""))"),44038.0)</f>
        <v>44038</v>
      </c>
      <c r="AH3615" s="152">
        <v>1.595728378E9</v>
      </c>
      <c r="AI3615" s="152">
        <v>148587.2283</v>
      </c>
    </row>
    <row r="3616">
      <c r="A3616" s="152"/>
      <c r="B3616" s="152"/>
      <c r="M3616" s="161"/>
      <c r="N3616" s="161"/>
      <c r="P3616" s="156">
        <v>1.6010928E9</v>
      </c>
      <c r="Q3616" s="156">
        <v>156671.1023</v>
      </c>
      <c r="V3616" s="156">
        <v>1.5837084E9</v>
      </c>
      <c r="W3616" s="156">
        <v>90852.7722</v>
      </c>
      <c r="Y3616" s="156">
        <v>1.5766092E9</v>
      </c>
      <c r="Z3616" s="156">
        <v>90504.94</v>
      </c>
      <c r="AG3616" s="153">
        <f>IFERROR(__xludf.DUMMYFUNCTION("TO_DATE(INT((AH3616/(60*60*24))+""1/1/1970""))"),44038.0)</f>
        <v>44038</v>
      </c>
      <c r="AH3616" s="156">
        <v>1.595744599E9</v>
      </c>
      <c r="AI3616" s="156">
        <v>148587.2283</v>
      </c>
    </row>
    <row r="3617">
      <c r="A3617" s="152"/>
      <c r="B3617" s="152"/>
      <c r="M3617" s="161"/>
      <c r="N3617" s="161"/>
      <c r="P3617" s="152">
        <v>1.6013016E9</v>
      </c>
      <c r="Q3617" s="152">
        <v>156671.1023</v>
      </c>
      <c r="V3617" s="152">
        <v>1.5837444E9</v>
      </c>
      <c r="W3617" s="152">
        <v>90939.3489</v>
      </c>
      <c r="Y3617" s="152">
        <v>1.5766236E9</v>
      </c>
      <c r="Z3617" s="152">
        <v>90504.94</v>
      </c>
      <c r="AG3617" s="153">
        <f>IFERROR(__xludf.DUMMYFUNCTION("TO_DATE(INT((AH3617/(60*60*24))+""1/1/1970""))"),44038.0)</f>
        <v>44038</v>
      </c>
      <c r="AH3617" s="152">
        <v>1.595760524E9</v>
      </c>
      <c r="AI3617" s="152">
        <v>148587.2283</v>
      </c>
    </row>
    <row r="3618">
      <c r="A3618" s="152"/>
      <c r="B3618" s="152"/>
      <c r="M3618" s="161"/>
      <c r="N3618" s="161"/>
      <c r="P3618" s="156">
        <v>1.6013232E9</v>
      </c>
      <c r="Q3618" s="156">
        <v>156671.1023</v>
      </c>
      <c r="V3618" s="156">
        <v>1.583784E9</v>
      </c>
      <c r="W3618" s="156">
        <v>90605.5444</v>
      </c>
      <c r="Y3618" s="156">
        <v>1.5766488E9</v>
      </c>
      <c r="Z3618" s="156">
        <v>90375.5838</v>
      </c>
      <c r="AG3618" s="153">
        <f>IFERROR(__xludf.DUMMYFUNCTION("TO_DATE(INT((AH3618/(60*60*24))+""1/1/1970""))"),44038.0)</f>
        <v>44038</v>
      </c>
      <c r="AH3618" s="156">
        <v>1.595776544E9</v>
      </c>
      <c r="AI3618" s="156">
        <v>148587.2283</v>
      </c>
    </row>
    <row r="3619">
      <c r="A3619" s="152"/>
      <c r="B3619" s="152"/>
      <c r="M3619" s="161"/>
      <c r="N3619" s="161"/>
      <c r="P3619" s="152">
        <v>1.601352E9</v>
      </c>
      <c r="Q3619" s="152">
        <v>159265.8102</v>
      </c>
      <c r="V3619" s="152">
        <v>1.5837948E9</v>
      </c>
      <c r="W3619" s="152">
        <v>90704.7777</v>
      </c>
      <c r="Y3619" s="152">
        <v>1.5766884E9</v>
      </c>
      <c r="Z3619" s="152">
        <v>90375.5838</v>
      </c>
      <c r="AG3619" s="153">
        <f>IFERROR(__xludf.DUMMYFUNCTION("TO_DATE(INT((AH3619/(60*60*24))+""1/1/1970""))"),44038.0)</f>
        <v>44038</v>
      </c>
      <c r="AH3619" s="152">
        <v>1.595792448E9</v>
      </c>
      <c r="AI3619" s="152">
        <v>148587.2283</v>
      </c>
    </row>
    <row r="3620">
      <c r="A3620" s="152"/>
      <c r="B3620" s="152"/>
      <c r="M3620" s="161"/>
      <c r="N3620" s="161"/>
      <c r="P3620" s="156">
        <v>1.6013916E9</v>
      </c>
      <c r="Q3620" s="156">
        <v>159265.8102</v>
      </c>
      <c r="V3620" s="156">
        <v>1.5838236E9</v>
      </c>
      <c r="W3620" s="156">
        <v>91132.379</v>
      </c>
      <c r="Y3620" s="156">
        <v>1.57671E9</v>
      </c>
      <c r="Z3620" s="156">
        <v>90375.5838</v>
      </c>
      <c r="AG3620" s="153">
        <f>IFERROR(__xludf.DUMMYFUNCTION("TO_DATE(INT((AH3620/(60*60*24))+""1/1/1970""))"),44038.0)</f>
        <v>44038</v>
      </c>
      <c r="AH3620" s="156">
        <v>1.595806898E9</v>
      </c>
      <c r="AI3620" s="156">
        <v>148587.2283</v>
      </c>
    </row>
    <row r="3621">
      <c r="A3621" s="152"/>
      <c r="B3621" s="152"/>
      <c r="M3621" s="161"/>
      <c r="N3621" s="161"/>
      <c r="P3621" s="152">
        <v>1.6014096E9</v>
      </c>
      <c r="Q3621" s="152">
        <v>159265.8102</v>
      </c>
      <c r="V3621" s="152">
        <v>1.5838632E9</v>
      </c>
      <c r="W3621" s="152">
        <v>90768.9385</v>
      </c>
      <c r="Y3621" s="152">
        <v>1.576728E9</v>
      </c>
      <c r="Z3621" s="152">
        <v>90670.3194</v>
      </c>
      <c r="AG3621" s="153">
        <f>IFERROR(__xludf.DUMMYFUNCTION("TO_DATE(INT((AH3621/(60*60*24))+""1/1/1970""))"),44039.0)</f>
        <v>44039</v>
      </c>
      <c r="AH3621" s="152">
        <v>1.595808273E9</v>
      </c>
      <c r="AI3621" s="152">
        <v>148587.2283</v>
      </c>
    </row>
    <row r="3622">
      <c r="A3622" s="152"/>
      <c r="B3622" s="152"/>
      <c r="M3622" s="161"/>
      <c r="N3622" s="161"/>
      <c r="P3622" s="156">
        <v>1.6014384E9</v>
      </c>
      <c r="Q3622" s="156">
        <v>158386.0063</v>
      </c>
      <c r="V3622" s="156">
        <v>1.5838812E9</v>
      </c>
      <c r="W3622" s="156">
        <v>90940.2836</v>
      </c>
      <c r="Y3622" s="156">
        <v>1.5767676E9</v>
      </c>
      <c r="Z3622" s="156">
        <v>90670.3194</v>
      </c>
      <c r="AG3622" s="153">
        <f>IFERROR(__xludf.DUMMYFUNCTION("TO_DATE(INT((AH3622/(60*60*24))+""1/1/1970""))"),44039.0)</f>
        <v>44039</v>
      </c>
      <c r="AH3622" s="156">
        <v>1.59582408E9</v>
      </c>
      <c r="AI3622" s="156">
        <v>148587.2283</v>
      </c>
    </row>
    <row r="3623">
      <c r="A3623" s="152"/>
      <c r="B3623" s="152"/>
      <c r="M3623" s="161"/>
      <c r="N3623" s="161"/>
      <c r="P3623" s="152">
        <v>1.601478E9</v>
      </c>
      <c r="Q3623" s="152">
        <v>158386.0063</v>
      </c>
      <c r="V3623" s="152">
        <v>1.5839028E9</v>
      </c>
      <c r="W3623" s="152">
        <v>90920.5254</v>
      </c>
      <c r="Y3623" s="152">
        <v>1.5767964E9</v>
      </c>
      <c r="Z3623" s="152">
        <v>90670.3194</v>
      </c>
      <c r="AG3623" s="153">
        <f>IFERROR(__xludf.DUMMYFUNCTION("TO_DATE(INT((AH3623/(60*60*24))+""1/1/1970""))"),44039.0)</f>
        <v>44039</v>
      </c>
      <c r="AH3623" s="152">
        <v>1.595840201E9</v>
      </c>
      <c r="AI3623" s="152">
        <v>148587.2283</v>
      </c>
    </row>
    <row r="3624">
      <c r="A3624" s="152"/>
      <c r="B3624" s="152"/>
      <c r="M3624" s="161"/>
      <c r="N3624" s="161"/>
      <c r="P3624" s="156">
        <v>1.601496E9</v>
      </c>
      <c r="Q3624" s="156">
        <v>158386.0063</v>
      </c>
      <c r="V3624" s="156">
        <v>1.5839424E9</v>
      </c>
      <c r="W3624" s="156">
        <v>90886.1364</v>
      </c>
      <c r="Y3624" s="156">
        <v>1.5768072E9</v>
      </c>
      <c r="Z3624" s="156">
        <v>90606.8694</v>
      </c>
      <c r="AG3624" s="153">
        <f>IFERROR(__xludf.DUMMYFUNCTION("TO_DATE(INT((AH3624/(60*60*24))+""1/1/1970""))"),44039.0)</f>
        <v>44039</v>
      </c>
      <c r="AH3624" s="156">
        <v>1.59585603E9</v>
      </c>
      <c r="AI3624" s="156">
        <v>148587.2283</v>
      </c>
    </row>
    <row r="3625">
      <c r="A3625" s="152"/>
      <c r="B3625" s="152"/>
      <c r="M3625" s="161"/>
      <c r="N3625" s="161"/>
      <c r="P3625" s="152">
        <v>1.6015248E9</v>
      </c>
      <c r="Q3625" s="152">
        <v>159589.4733</v>
      </c>
      <c r="V3625" s="152">
        <v>1.5839676E9</v>
      </c>
      <c r="W3625" s="152">
        <v>90891.9721</v>
      </c>
      <c r="Y3625" s="152">
        <v>1.5768468E9</v>
      </c>
      <c r="Z3625" s="152">
        <v>90606.8694</v>
      </c>
      <c r="AG3625" s="153">
        <f>IFERROR(__xludf.DUMMYFUNCTION("TO_DATE(INT((AH3625/(60*60*24))+""1/1/1970""))"),44039.0)</f>
        <v>44039</v>
      </c>
      <c r="AH3625" s="152">
        <v>1.595871827E9</v>
      </c>
      <c r="AI3625" s="152">
        <v>149575.162</v>
      </c>
    </row>
    <row r="3626">
      <c r="A3626" s="152"/>
      <c r="B3626" s="152"/>
      <c r="M3626" s="161"/>
      <c r="N3626" s="161"/>
      <c r="P3626" s="156">
        <v>1.6015644E9</v>
      </c>
      <c r="Q3626" s="156">
        <v>159589.4733</v>
      </c>
      <c r="V3626" s="156">
        <v>1.583982E9</v>
      </c>
      <c r="W3626" s="156">
        <v>90590.6464</v>
      </c>
      <c r="Y3626" s="156">
        <v>1.5768792E9</v>
      </c>
      <c r="Z3626" s="156">
        <v>90606.8694</v>
      </c>
      <c r="AG3626" s="153">
        <f>IFERROR(__xludf.DUMMYFUNCTION("TO_DATE(INT((AH3626/(60*60*24))+""1/1/1970""))"),44039.0)</f>
        <v>44039</v>
      </c>
      <c r="AH3626" s="156">
        <v>1.595887629E9</v>
      </c>
      <c r="AI3626" s="156">
        <v>149922.0326</v>
      </c>
    </row>
    <row r="3627">
      <c r="A3627" s="152"/>
      <c r="B3627" s="152"/>
      <c r="M3627" s="161"/>
      <c r="N3627" s="161"/>
      <c r="P3627" s="152">
        <v>1.6015824E9</v>
      </c>
      <c r="Q3627" s="152">
        <v>159589.4733</v>
      </c>
      <c r="V3627" s="152">
        <v>1.5840216E9</v>
      </c>
      <c r="W3627" s="152">
        <v>90832.904</v>
      </c>
      <c r="Y3627" s="152">
        <v>1.5768864E9</v>
      </c>
      <c r="Z3627" s="152">
        <v>90990.0257</v>
      </c>
      <c r="AG3627" s="153">
        <f>IFERROR(__xludf.DUMMYFUNCTION("TO_DATE(INT((AH3627/(60*60*24))+""1/1/1970""))"),44039.0)</f>
        <v>44039</v>
      </c>
      <c r="AH3627" s="152">
        <v>1.595894224E9</v>
      </c>
      <c r="AI3627" s="152">
        <v>149922.0326</v>
      </c>
    </row>
    <row r="3628">
      <c r="A3628" s="152"/>
      <c r="B3628" s="152"/>
      <c r="M3628" s="161"/>
      <c r="N3628" s="161"/>
      <c r="P3628" s="156">
        <v>1.6016112E9</v>
      </c>
      <c r="Q3628" s="156">
        <v>160607.4996</v>
      </c>
      <c r="V3628" s="156">
        <v>1.584054E9</v>
      </c>
      <c r="W3628" s="156">
        <v>90735.8766</v>
      </c>
      <c r="Y3628" s="156">
        <v>1.5770556E9</v>
      </c>
      <c r="Z3628" s="156">
        <v>90990.0257</v>
      </c>
      <c r="AG3628" s="153">
        <f>IFERROR(__xludf.DUMMYFUNCTION("TO_DATE(INT((AH3628/(60*60*24))+""1/1/1970""))"),44040.0)</f>
        <v>44040</v>
      </c>
      <c r="AH3628" s="156">
        <v>1.595903459E9</v>
      </c>
      <c r="AI3628" s="156">
        <v>149922.0326</v>
      </c>
    </row>
    <row r="3629">
      <c r="A3629" s="152"/>
      <c r="B3629" s="152"/>
      <c r="M3629" s="161"/>
      <c r="N3629" s="161"/>
      <c r="P3629" s="152">
        <v>1.6016508E9</v>
      </c>
      <c r="Q3629" s="152">
        <v>160607.4996</v>
      </c>
      <c r="V3629" s="152">
        <v>1.5840612E9</v>
      </c>
      <c r="W3629" s="152">
        <v>90707.8078</v>
      </c>
      <c r="Y3629" s="152">
        <v>1.5770952E9</v>
      </c>
      <c r="Z3629" s="152">
        <v>90957.6866</v>
      </c>
      <c r="AG3629" s="153">
        <f>IFERROR(__xludf.DUMMYFUNCTION("TO_DATE(INT((AH3629/(60*60*24))+""1/1/1970""))"),44040.0)</f>
        <v>44040</v>
      </c>
      <c r="AH3629" s="152">
        <v>1.595919289E9</v>
      </c>
      <c r="AI3629" s="152">
        <v>149922.0326</v>
      </c>
    </row>
    <row r="3630">
      <c r="A3630" s="152"/>
      <c r="B3630" s="152"/>
      <c r="M3630" s="161"/>
      <c r="N3630" s="161"/>
      <c r="P3630" s="156">
        <v>1.6016688E9</v>
      </c>
      <c r="Q3630" s="156">
        <v>160607.4996</v>
      </c>
      <c r="V3630" s="156">
        <v>1.5841008E9</v>
      </c>
      <c r="W3630" s="156">
        <v>90948.1176</v>
      </c>
      <c r="Y3630" s="156">
        <v>1.5771348E9</v>
      </c>
      <c r="Z3630" s="156">
        <v>90957.6866</v>
      </c>
      <c r="AG3630" s="153">
        <f>IFERROR(__xludf.DUMMYFUNCTION("TO_DATE(INT((AH3630/(60*60*24))+""1/1/1970""))"),44040.0)</f>
        <v>44040</v>
      </c>
      <c r="AH3630" s="156">
        <v>1.595935082E9</v>
      </c>
      <c r="AI3630" s="156">
        <v>149922.0326</v>
      </c>
    </row>
    <row r="3631">
      <c r="A3631" s="152"/>
      <c r="B3631" s="152"/>
      <c r="M3631" s="161"/>
      <c r="N3631" s="161"/>
      <c r="P3631" s="152">
        <v>1.6016976E9</v>
      </c>
      <c r="Q3631" s="152">
        <v>159104.7532</v>
      </c>
      <c r="V3631" s="152">
        <v>1.5841332E9</v>
      </c>
      <c r="W3631" s="152">
        <v>90578.4433</v>
      </c>
      <c r="Y3631" s="152">
        <v>1.577142E9</v>
      </c>
      <c r="Z3631" s="152">
        <v>90957.6866</v>
      </c>
      <c r="AG3631" s="153">
        <f>IFERROR(__xludf.DUMMYFUNCTION("TO_DATE(INT((AH3631/(60*60*24))+""1/1/1970""))"),44040.0)</f>
        <v>44040</v>
      </c>
      <c r="AH3631" s="152">
        <v>1.5959509E9</v>
      </c>
      <c r="AI3631" s="152">
        <v>149529.2321</v>
      </c>
    </row>
    <row r="3632">
      <c r="A3632" s="152"/>
      <c r="B3632" s="152"/>
      <c r="M3632" s="161"/>
      <c r="N3632" s="161"/>
      <c r="P3632" s="156">
        <v>1.6019064E9</v>
      </c>
      <c r="Q3632" s="156">
        <v>159104.7532</v>
      </c>
      <c r="V3632" s="156">
        <v>1.5843096E9</v>
      </c>
      <c r="W3632" s="156">
        <v>90622.6435</v>
      </c>
      <c r="Y3632" s="156">
        <v>1.5771744E9</v>
      </c>
      <c r="Z3632" s="156">
        <v>90863.535</v>
      </c>
      <c r="AG3632" s="153">
        <f>IFERROR(__xludf.DUMMYFUNCTION("TO_DATE(INT((AH3632/(60*60*24))+""1/1/1970""))"),44040.0)</f>
        <v>44040</v>
      </c>
      <c r="AH3632" s="156">
        <v>1.59596671E9</v>
      </c>
      <c r="AI3632" s="156">
        <v>148921.7039</v>
      </c>
    </row>
    <row r="3633">
      <c r="A3633" s="152"/>
      <c r="B3633" s="152"/>
      <c r="M3633" s="161"/>
      <c r="N3633" s="161"/>
      <c r="P3633" s="152">
        <v>1.601928E9</v>
      </c>
      <c r="Q3633" s="152">
        <v>159104.7532</v>
      </c>
      <c r="V3633" s="152">
        <v>1.5843132E9</v>
      </c>
      <c r="W3633" s="152">
        <v>90402.529</v>
      </c>
      <c r="Y3633" s="152">
        <v>1.577214E9</v>
      </c>
      <c r="Z3633" s="152">
        <v>90863.535</v>
      </c>
      <c r="AG3633" s="153">
        <f>IFERROR(__xludf.DUMMYFUNCTION("TO_DATE(INT((AH3633/(60*60*24))+""1/1/1970""))"),44040.0)</f>
        <v>44040</v>
      </c>
      <c r="AH3633" s="152">
        <v>1.59598078E9</v>
      </c>
      <c r="AI3633" s="152">
        <v>148921.7039</v>
      </c>
    </row>
    <row r="3634">
      <c r="A3634" s="152"/>
      <c r="B3634" s="152"/>
      <c r="M3634" s="161"/>
      <c r="N3634" s="161"/>
      <c r="P3634" s="156">
        <v>1.6019568E9</v>
      </c>
      <c r="Q3634" s="156">
        <v>161882.2028</v>
      </c>
      <c r="V3634" s="156">
        <v>1.5843492E9</v>
      </c>
      <c r="W3634" s="156">
        <v>90075.7117</v>
      </c>
      <c r="Y3634" s="156">
        <v>1.5772248E9</v>
      </c>
      <c r="Z3634" s="156">
        <v>90863.535</v>
      </c>
      <c r="AG3634" s="153">
        <f>IFERROR(__xludf.DUMMYFUNCTION("TO_DATE(INT((AH3634/(60*60*24))+""1/1/1970""))"),44041.0)</f>
        <v>44041</v>
      </c>
      <c r="AH3634" s="156">
        <v>1.59598252E9</v>
      </c>
      <c r="AI3634" s="156">
        <v>148921.7039</v>
      </c>
    </row>
    <row r="3635">
      <c r="A3635" s="152"/>
      <c r="B3635" s="152"/>
      <c r="M3635" s="161"/>
      <c r="N3635" s="161"/>
      <c r="P3635" s="152">
        <v>1.6019964E9</v>
      </c>
      <c r="Q3635" s="152">
        <v>161882.2028</v>
      </c>
      <c r="V3635" s="152">
        <v>1.5843888E9</v>
      </c>
      <c r="W3635" s="152">
        <v>89924.2473</v>
      </c>
      <c r="Y3635" s="152">
        <v>1.577232E9</v>
      </c>
      <c r="Z3635" s="152">
        <v>90893.4179</v>
      </c>
      <c r="AG3635" s="153">
        <f>IFERROR(__xludf.DUMMYFUNCTION("TO_DATE(INT((AH3635/(60*60*24))+""1/1/1970""))"),44041.0)</f>
        <v>44041</v>
      </c>
      <c r="AH3635" s="152">
        <v>1.59599866E9</v>
      </c>
      <c r="AI3635" s="152">
        <v>148921.7039</v>
      </c>
    </row>
    <row r="3636">
      <c r="A3636" s="152"/>
      <c r="B3636" s="152"/>
      <c r="M3636" s="161"/>
      <c r="N3636" s="161"/>
      <c r="P3636" s="156">
        <v>1.6020144E9</v>
      </c>
      <c r="Q3636" s="156">
        <v>161882.2028</v>
      </c>
      <c r="V3636" s="156">
        <v>1.5843996E9</v>
      </c>
      <c r="W3636" s="156">
        <v>89982.5481</v>
      </c>
      <c r="Y3636" s="156">
        <v>1.577322E9</v>
      </c>
      <c r="Z3636" s="156">
        <v>90893.4179</v>
      </c>
      <c r="AG3636" s="153">
        <f>IFERROR(__xludf.DUMMYFUNCTION("TO_DATE(INT((AH3636/(60*60*24))+""1/1/1970""))"),44041.0)</f>
        <v>44041</v>
      </c>
      <c r="AH3636" s="156">
        <v>1.59601452E9</v>
      </c>
      <c r="AI3636" s="156">
        <v>148921.7039</v>
      </c>
    </row>
    <row r="3637">
      <c r="A3637" s="152"/>
      <c r="B3637" s="152"/>
      <c r="M3637" s="161"/>
      <c r="N3637" s="161"/>
      <c r="P3637" s="152">
        <v>1.6020432E9</v>
      </c>
      <c r="Q3637" s="152">
        <v>159607.804</v>
      </c>
      <c r="V3637" s="152">
        <v>1.5844284E9</v>
      </c>
      <c r="W3637" s="152">
        <v>89895.2373</v>
      </c>
      <c r="Y3637" s="152">
        <v>1.5773616E9</v>
      </c>
      <c r="Z3637" s="152">
        <v>90893.4179</v>
      </c>
      <c r="AG3637" s="153">
        <f>IFERROR(__xludf.DUMMYFUNCTION("TO_DATE(INT((AH3637/(60*60*24))+""1/1/1970""))"),44041.0)</f>
        <v>44041</v>
      </c>
      <c r="AH3637" s="152">
        <v>1.596030316E9</v>
      </c>
      <c r="AI3637" s="152">
        <v>148921.7039</v>
      </c>
    </row>
    <row r="3638">
      <c r="A3638" s="152"/>
      <c r="B3638" s="152"/>
      <c r="M3638" s="161"/>
      <c r="N3638" s="161"/>
      <c r="P3638" s="156">
        <v>1.6020828E9</v>
      </c>
      <c r="Q3638" s="156">
        <v>159607.804</v>
      </c>
      <c r="V3638" s="156">
        <v>1.584468E9</v>
      </c>
      <c r="W3638" s="156">
        <v>89898.6294</v>
      </c>
      <c r="Y3638" s="156">
        <v>1.5774012E9</v>
      </c>
      <c r="Z3638" s="156">
        <v>90893.4179</v>
      </c>
      <c r="AG3638" s="153">
        <f>IFERROR(__xludf.DUMMYFUNCTION("TO_DATE(INT((AH3638/(60*60*24))+""1/1/1970""))"),44041.0)</f>
        <v>44041</v>
      </c>
      <c r="AH3638" s="156">
        <v>1.596046117E9</v>
      </c>
      <c r="AI3638" s="156">
        <v>148155.9174</v>
      </c>
    </row>
    <row r="3639">
      <c r="A3639" s="152"/>
      <c r="B3639" s="152"/>
      <c r="M3639" s="161"/>
      <c r="N3639" s="161"/>
      <c r="P3639" s="152">
        <v>1.6021008E9</v>
      </c>
      <c r="Q3639" s="152">
        <v>159607.804</v>
      </c>
      <c r="V3639" s="152">
        <v>1.584486E9</v>
      </c>
      <c r="W3639" s="152">
        <v>89744.2348</v>
      </c>
      <c r="Y3639" s="152">
        <v>1.5774408E9</v>
      </c>
      <c r="Z3639" s="152">
        <v>90786.9856</v>
      </c>
      <c r="AG3639" s="153">
        <f>IFERROR(__xludf.DUMMYFUNCTION("TO_DATE(INT((AH3639/(60*60*24))+""1/1/1970""))"),44041.0)</f>
        <v>44041</v>
      </c>
      <c r="AH3639" s="152">
        <v>1.596062037E9</v>
      </c>
      <c r="AI3639" s="152">
        <v>148718.0336</v>
      </c>
    </row>
    <row r="3640">
      <c r="A3640" s="152"/>
      <c r="B3640" s="152"/>
      <c r="M3640" s="161"/>
      <c r="N3640" s="161"/>
      <c r="P3640" s="156">
        <v>1.6021296E9</v>
      </c>
      <c r="Q3640" s="156">
        <v>162355.7379</v>
      </c>
      <c r="V3640" s="156">
        <v>1.5845076E9</v>
      </c>
      <c r="W3640" s="156">
        <v>89849.4598</v>
      </c>
      <c r="Y3640" s="156">
        <v>1.5774804E9</v>
      </c>
      <c r="Z3640" s="156">
        <v>90786.9856</v>
      </c>
      <c r="AG3640" s="153">
        <f>IFERROR(__xludf.DUMMYFUNCTION("TO_DATE(INT((AH3640/(60*60*24))+""1/1/1970""))"),44041.0)</f>
        <v>44041</v>
      </c>
      <c r="AH3640" s="156">
        <v>1.596067186E9</v>
      </c>
      <c r="AI3640" s="156">
        <v>148718.0336</v>
      </c>
    </row>
    <row r="3641">
      <c r="A3641" s="152"/>
      <c r="B3641" s="152"/>
      <c r="M3641" s="161"/>
      <c r="N3641" s="161"/>
      <c r="P3641" s="152">
        <v>1.6021692E9</v>
      </c>
      <c r="Q3641" s="152">
        <v>162355.7379</v>
      </c>
      <c r="V3641" s="152">
        <v>1.5845472E9</v>
      </c>
      <c r="W3641" s="152">
        <v>89308.1246</v>
      </c>
      <c r="Y3641" s="152">
        <v>1.577484E9</v>
      </c>
      <c r="Z3641" s="152">
        <v>90786.9856</v>
      </c>
      <c r="AG3641" s="153">
        <f>IFERROR(__xludf.DUMMYFUNCTION("TO_DATE(INT((AH3641/(60*60*24))+""1/1/1970""))"),44042.0)</f>
        <v>44042</v>
      </c>
      <c r="AH3641" s="152">
        <v>1.596078171E9</v>
      </c>
      <c r="AI3641" s="152">
        <v>148718.0336</v>
      </c>
    </row>
    <row r="3642">
      <c r="A3642" s="152"/>
      <c r="B3642" s="152"/>
      <c r="M3642" s="161"/>
      <c r="N3642" s="161"/>
      <c r="P3642" s="156">
        <v>1.6021872E9</v>
      </c>
      <c r="Q3642" s="156">
        <v>162355.7379</v>
      </c>
      <c r="V3642" s="156">
        <v>1.5845724E9</v>
      </c>
      <c r="W3642" s="156">
        <v>88855.1014</v>
      </c>
      <c r="Y3642" s="156">
        <v>1.5774912E9</v>
      </c>
      <c r="Z3642" s="156">
        <v>90177.0467</v>
      </c>
      <c r="AG3642" s="153">
        <f>IFERROR(__xludf.DUMMYFUNCTION("TO_DATE(INT((AH3642/(60*60*24))+""1/1/1970""))"),44042.0)</f>
        <v>44042</v>
      </c>
      <c r="AH3642" s="156">
        <v>1.596093964E9</v>
      </c>
      <c r="AI3642" s="156">
        <v>148718.0336</v>
      </c>
    </row>
    <row r="3643">
      <c r="A3643" s="152"/>
      <c r="B3643" s="152"/>
      <c r="M3643" s="161"/>
      <c r="N3643" s="161"/>
      <c r="P3643" s="152">
        <v>1.602216E9</v>
      </c>
      <c r="Q3643" s="152">
        <v>163793.838</v>
      </c>
      <c r="V3643" s="152">
        <v>1.5845868E9</v>
      </c>
      <c r="W3643" s="152">
        <v>88139.4671</v>
      </c>
      <c r="Y3643" s="152">
        <v>1.5776604E9</v>
      </c>
      <c r="Z3643" s="152">
        <v>90177.0467</v>
      </c>
      <c r="AG3643" s="153">
        <f>IFERROR(__xludf.DUMMYFUNCTION("TO_DATE(INT((AH3643/(60*60*24))+""1/1/1970""))"),44042.0)</f>
        <v>44042</v>
      </c>
      <c r="AH3643" s="152">
        <v>1.596109809E9</v>
      </c>
      <c r="AI3643" s="152">
        <v>148718.0336</v>
      </c>
    </row>
    <row r="3644">
      <c r="A3644" s="152"/>
      <c r="B3644" s="152"/>
      <c r="M3644" s="161"/>
      <c r="N3644" s="161"/>
      <c r="P3644" s="156">
        <v>1.6022556E9</v>
      </c>
      <c r="Q3644" s="156">
        <v>163793.838</v>
      </c>
      <c r="V3644" s="156">
        <v>1.5846264E9</v>
      </c>
      <c r="W3644" s="156">
        <v>89378.4273</v>
      </c>
      <c r="Y3644" s="156">
        <v>1.5777E9</v>
      </c>
      <c r="Z3644" s="156">
        <v>90132.0176</v>
      </c>
      <c r="AG3644" s="153">
        <f>IFERROR(__xludf.DUMMYFUNCTION("TO_DATE(INT((AH3644/(60*60*24))+""1/1/1970""))"),44042.0)</f>
        <v>44042</v>
      </c>
      <c r="AH3644" s="156">
        <v>1.596125605E9</v>
      </c>
      <c r="AI3644" s="156">
        <v>148613.1824</v>
      </c>
    </row>
    <row r="3645">
      <c r="A3645" s="152"/>
      <c r="B3645" s="152"/>
      <c r="M3645" s="161"/>
      <c r="N3645" s="161"/>
      <c r="P3645" s="152">
        <v>1.6022736E9</v>
      </c>
      <c r="Q3645" s="152">
        <v>163793.838</v>
      </c>
      <c r="V3645" s="152">
        <v>1.5846588E9</v>
      </c>
      <c r="W3645" s="152">
        <v>89214.6328</v>
      </c>
      <c r="Y3645" s="152">
        <v>1.5777396E9</v>
      </c>
      <c r="Z3645" s="152">
        <v>90132.0176</v>
      </c>
      <c r="AG3645" s="153">
        <f>IFERROR(__xludf.DUMMYFUNCTION("TO_DATE(INT((AH3645/(60*60*24))+""1/1/1970""))"),44042.0)</f>
        <v>44042</v>
      </c>
      <c r="AH3645" s="152">
        <v>1.596141408E9</v>
      </c>
      <c r="AI3645" s="152">
        <v>148935.7845</v>
      </c>
    </row>
    <row r="3646">
      <c r="A3646" s="152"/>
      <c r="B3646" s="152"/>
      <c r="M3646" s="161"/>
      <c r="N3646" s="161"/>
      <c r="P3646" s="156">
        <v>1.6023024E9</v>
      </c>
      <c r="Q3646" s="156">
        <v>165238.8075</v>
      </c>
      <c r="V3646" s="156">
        <v>1.584666E9</v>
      </c>
      <c r="W3646" s="156">
        <v>89639.8104</v>
      </c>
      <c r="Y3646" s="156">
        <v>1.5777468E9</v>
      </c>
      <c r="Z3646" s="156">
        <v>90132.0176</v>
      </c>
      <c r="AG3646" s="153">
        <f>IFERROR(__xludf.DUMMYFUNCTION("TO_DATE(INT((AH3646/(60*60*24))+""1/1/1970""))"),44042.0)</f>
        <v>44042</v>
      </c>
      <c r="AH3646" s="156">
        <v>1.596153512E9</v>
      </c>
      <c r="AI3646" s="156">
        <v>148935.7845</v>
      </c>
    </row>
    <row r="3647">
      <c r="A3647" s="152"/>
      <c r="B3647" s="152"/>
      <c r="M3647" s="161"/>
      <c r="N3647" s="161"/>
      <c r="P3647" s="152">
        <v>1.6025112E9</v>
      </c>
      <c r="Q3647" s="152">
        <v>165238.8075</v>
      </c>
      <c r="V3647" s="152">
        <v>1.5847056E9</v>
      </c>
      <c r="W3647" s="152">
        <v>90400.0402</v>
      </c>
      <c r="Y3647" s="152">
        <v>1.5777792E9</v>
      </c>
      <c r="Z3647" s="152">
        <v>89968.2756</v>
      </c>
      <c r="AG3647" s="153">
        <f>IFERROR(__xludf.DUMMYFUNCTION("TO_DATE(INT((AH3647/(60*60*24))+""1/1/1970""))"),44043.0)</f>
        <v>44043</v>
      </c>
      <c r="AH3647" s="152">
        <v>1.596157213E9</v>
      </c>
      <c r="AI3647" s="152">
        <v>148935.7845</v>
      </c>
    </row>
    <row r="3648">
      <c r="A3648" s="152"/>
      <c r="B3648" s="152"/>
      <c r="M3648" s="161"/>
      <c r="N3648" s="161"/>
      <c r="P3648" s="156">
        <v>1.6025328E9</v>
      </c>
      <c r="Q3648" s="156">
        <v>165238.8075</v>
      </c>
      <c r="V3648" s="156">
        <v>1.584738E9</v>
      </c>
      <c r="W3648" s="156">
        <v>89523.8146</v>
      </c>
      <c r="Y3648" s="156">
        <v>1.5778188E9</v>
      </c>
      <c r="Z3648" s="156">
        <v>89968.2756</v>
      </c>
      <c r="AG3648" s="153">
        <f>IFERROR(__xludf.DUMMYFUNCTION("TO_DATE(INT((AH3648/(60*60*24))+""1/1/1970""))"),44043.0)</f>
        <v>44043</v>
      </c>
      <c r="AH3648" s="156">
        <v>1.596173265E9</v>
      </c>
      <c r="AI3648" s="156">
        <v>148935.7845</v>
      </c>
    </row>
    <row r="3649">
      <c r="A3649" s="152"/>
      <c r="B3649" s="152"/>
      <c r="M3649" s="161"/>
      <c r="N3649" s="161"/>
      <c r="P3649" s="152">
        <v>1.6025616E9</v>
      </c>
      <c r="Q3649" s="152">
        <v>167898.0092</v>
      </c>
      <c r="V3649" s="152">
        <v>1.5849144E9</v>
      </c>
      <c r="W3649" s="152">
        <v>89575.4206</v>
      </c>
      <c r="Y3649" s="152">
        <v>1.5778296E9</v>
      </c>
      <c r="Z3649" s="152">
        <v>89968.2756</v>
      </c>
      <c r="AG3649" s="153">
        <f>IFERROR(__xludf.DUMMYFUNCTION("TO_DATE(INT((AH3649/(60*60*24))+""1/1/1970""))"),44043.0)</f>
        <v>44043</v>
      </c>
      <c r="AH3649" s="152">
        <v>1.596189082E9</v>
      </c>
      <c r="AI3649" s="152">
        <v>148935.7845</v>
      </c>
    </row>
    <row r="3650">
      <c r="A3650" s="152"/>
      <c r="B3650" s="152"/>
      <c r="M3650" s="161"/>
      <c r="N3650" s="161"/>
      <c r="P3650" s="156">
        <v>1.6026012E9</v>
      </c>
      <c r="Q3650" s="156">
        <v>167898.0092</v>
      </c>
      <c r="V3650" s="156">
        <v>1.584918E9</v>
      </c>
      <c r="W3650" s="156">
        <v>88529.9051</v>
      </c>
      <c r="Y3650" s="156">
        <v>1.5778368E9</v>
      </c>
      <c r="Z3650" s="156">
        <v>89879.8549</v>
      </c>
      <c r="AG3650" s="153">
        <f>IFERROR(__xludf.DUMMYFUNCTION("TO_DATE(INT((AH3650/(60*60*24))+""1/1/1970""))"),44043.0)</f>
        <v>44043</v>
      </c>
      <c r="AH3650" s="156">
        <v>1.596204878E9</v>
      </c>
      <c r="AI3650" s="156">
        <v>148486.9871</v>
      </c>
    </row>
    <row r="3651">
      <c r="A3651" s="152"/>
      <c r="B3651" s="152"/>
      <c r="M3651" s="161"/>
      <c r="N3651" s="161"/>
      <c r="P3651" s="152">
        <v>1.6026192E9</v>
      </c>
      <c r="Q3651" s="152">
        <v>167898.0092</v>
      </c>
      <c r="V3651" s="152">
        <v>1.584954E9</v>
      </c>
      <c r="W3651" s="152">
        <v>89088.7985</v>
      </c>
      <c r="Y3651" s="152">
        <v>1.5779268E9</v>
      </c>
      <c r="Z3651" s="152">
        <v>89879.8549</v>
      </c>
      <c r="AG3651" s="153">
        <f>IFERROR(__xludf.DUMMYFUNCTION("TO_DATE(INT((AH3651/(60*60*24))+""1/1/1970""))"),44043.0)</f>
        <v>44043</v>
      </c>
      <c r="AH3651" s="152">
        <v>1.59622068E9</v>
      </c>
      <c r="AI3651" s="152">
        <v>146212.7622</v>
      </c>
    </row>
    <row r="3652">
      <c r="A3652" s="152"/>
      <c r="B3652" s="152"/>
      <c r="M3652" s="161"/>
      <c r="N3652" s="161"/>
      <c r="P3652" s="156">
        <v>1.602648E9</v>
      </c>
      <c r="Q3652" s="156">
        <v>166816.7763</v>
      </c>
      <c r="V3652" s="156">
        <v>1.5849936E9</v>
      </c>
      <c r="W3652" s="156">
        <v>88579.5514</v>
      </c>
      <c r="Y3652" s="156">
        <v>1.5779664E9</v>
      </c>
      <c r="Z3652" s="156">
        <v>89879.8549</v>
      </c>
      <c r="AG3652" s="153">
        <f>IFERROR(__xludf.DUMMYFUNCTION("TO_DATE(INT((AH3652/(60*60*24))+""1/1/1970""))"),44043.0)</f>
        <v>44043</v>
      </c>
      <c r="AH3652" s="156">
        <v>1.596236473E9</v>
      </c>
      <c r="AI3652" s="156">
        <v>148150.8538</v>
      </c>
    </row>
    <row r="3653">
      <c r="A3653" s="152"/>
      <c r="B3653" s="152"/>
      <c r="M3653" s="161"/>
      <c r="N3653" s="161"/>
      <c r="P3653" s="152">
        <v>1.6026876E9</v>
      </c>
      <c r="Q3653" s="152">
        <v>166816.7763</v>
      </c>
      <c r="V3653" s="152">
        <v>1.5850044E9</v>
      </c>
      <c r="W3653" s="152">
        <v>89188.9652</v>
      </c>
      <c r="Y3653" s="152">
        <v>1.578006E9</v>
      </c>
      <c r="Z3653" s="152">
        <v>89879.8549</v>
      </c>
      <c r="AG3653" s="153">
        <f>IFERROR(__xludf.DUMMYFUNCTION("TO_DATE(INT((AH3653/(60*60*24))+""1/1/1970""))"),44043.0)</f>
        <v>44043</v>
      </c>
      <c r="AH3653" s="152">
        <v>1.596239688E9</v>
      </c>
      <c r="AI3653" s="152">
        <v>148150.8538</v>
      </c>
    </row>
    <row r="3654">
      <c r="A3654" s="152"/>
      <c r="B3654" s="152"/>
      <c r="M3654" s="161"/>
      <c r="N3654" s="161"/>
      <c r="P3654" s="156">
        <v>1.6027056E9</v>
      </c>
      <c r="Q3654" s="156">
        <v>166816.7763</v>
      </c>
      <c r="V3654" s="156">
        <v>1.5850332E9</v>
      </c>
      <c r="W3654" s="156">
        <v>90213.6836</v>
      </c>
      <c r="Y3654" s="156">
        <v>1.5780456E9</v>
      </c>
      <c r="Z3654" s="156">
        <v>90217.1634</v>
      </c>
      <c r="AG3654" s="153">
        <f>IFERROR(__xludf.DUMMYFUNCTION("TO_DATE(INT((AH3654/(60*60*24))+""1/1/1970""))"),44044.0)</f>
        <v>44044</v>
      </c>
      <c r="AH3654" s="156">
        <v>1.596252585E9</v>
      </c>
      <c r="AI3654" s="156">
        <v>148150.8538</v>
      </c>
    </row>
    <row r="3655">
      <c r="A3655" s="152"/>
      <c r="B3655" s="152"/>
      <c r="M3655" s="161"/>
      <c r="N3655" s="161"/>
      <c r="P3655" s="152">
        <v>1.6027344E9</v>
      </c>
      <c r="Q3655" s="152">
        <v>165777.4028</v>
      </c>
      <c r="V3655" s="152">
        <v>1.5850728E9</v>
      </c>
      <c r="W3655" s="152">
        <v>89828.6265</v>
      </c>
      <c r="Y3655" s="152">
        <v>1.5780852E9</v>
      </c>
      <c r="Z3655" s="152">
        <v>90217.1634</v>
      </c>
      <c r="AG3655" s="153">
        <f>IFERROR(__xludf.DUMMYFUNCTION("TO_DATE(INT((AH3655/(60*60*24))+""1/1/1970""))"),44044.0)</f>
        <v>44044</v>
      </c>
      <c r="AH3655" s="152">
        <v>1.596268495E9</v>
      </c>
      <c r="AI3655" s="152">
        <v>148150.8538</v>
      </c>
    </row>
    <row r="3656">
      <c r="A3656" s="152"/>
      <c r="B3656" s="152"/>
      <c r="M3656" s="161"/>
      <c r="N3656" s="161"/>
      <c r="P3656" s="156">
        <v>1.602774E9</v>
      </c>
      <c r="Q3656" s="156">
        <v>165777.4028</v>
      </c>
      <c r="V3656" s="156">
        <v>1.5850908E9</v>
      </c>
      <c r="W3656" s="156">
        <v>90529.0591</v>
      </c>
      <c r="Y3656" s="156">
        <v>1.5780888E9</v>
      </c>
      <c r="Z3656" s="156">
        <v>90217.1634</v>
      </c>
      <c r="AG3656" s="153">
        <f>IFERROR(__xludf.DUMMYFUNCTION("TO_DATE(INT((AH3656/(60*60*24))+""1/1/1970""))"),44044.0)</f>
        <v>44044</v>
      </c>
      <c r="AH3656" s="156">
        <v>1.596284297E9</v>
      </c>
      <c r="AI3656" s="156">
        <v>148150.8538</v>
      </c>
    </row>
    <row r="3657">
      <c r="A3657" s="152"/>
      <c r="B3657" s="152"/>
      <c r="M3657" s="161"/>
      <c r="N3657" s="161"/>
      <c r="P3657" s="152">
        <v>1.602792E9</v>
      </c>
      <c r="Q3657" s="152">
        <v>165777.4028</v>
      </c>
      <c r="V3657" s="152">
        <v>1.5851124E9</v>
      </c>
      <c r="W3657" s="152">
        <v>90803.1685</v>
      </c>
      <c r="Y3657" s="152">
        <v>1.578096E9</v>
      </c>
      <c r="Z3657" s="152">
        <v>90311.3151</v>
      </c>
      <c r="AG3657" s="153">
        <f>IFERROR(__xludf.DUMMYFUNCTION("TO_DATE(INT((AH3657/(60*60*24))+""1/1/1970""))"),44044.0)</f>
        <v>44044</v>
      </c>
      <c r="AH3657" s="152">
        <v>1.596300139E9</v>
      </c>
      <c r="AI3657" s="152">
        <v>148150.8538</v>
      </c>
    </row>
    <row r="3658">
      <c r="A3658" s="152"/>
      <c r="B3658" s="152"/>
      <c r="M3658" s="161"/>
      <c r="N3658" s="161"/>
      <c r="P3658" s="156">
        <v>1.6028208E9</v>
      </c>
      <c r="Q3658" s="156">
        <v>165576.461</v>
      </c>
      <c r="V3658" s="156">
        <v>1.585152E9</v>
      </c>
      <c r="W3658" s="156">
        <v>90487.5181</v>
      </c>
      <c r="Y3658" s="156">
        <v>1.5782652E9</v>
      </c>
      <c r="Z3658" s="156">
        <v>90311.3151</v>
      </c>
      <c r="AG3658" s="153">
        <f>IFERROR(__xludf.DUMMYFUNCTION("TO_DATE(INT((AH3658/(60*60*24))+""1/1/1970""))"),44044.0)</f>
        <v>44044</v>
      </c>
      <c r="AH3658" s="156">
        <v>1.596316051E9</v>
      </c>
      <c r="AI3658" s="156">
        <v>148150.8538</v>
      </c>
    </row>
    <row r="3659">
      <c r="A3659" s="152"/>
      <c r="B3659" s="152"/>
      <c r="M3659" s="161"/>
      <c r="N3659" s="161"/>
      <c r="P3659" s="152">
        <v>1.6028604E9</v>
      </c>
      <c r="Q3659" s="152">
        <v>165576.461</v>
      </c>
      <c r="V3659" s="152">
        <v>1.5851772E9</v>
      </c>
      <c r="W3659" s="152">
        <v>90609.3412</v>
      </c>
      <c r="Y3659" s="152">
        <v>1.5783048E9</v>
      </c>
      <c r="Z3659" s="152">
        <v>90301.8999</v>
      </c>
      <c r="AG3659" s="153">
        <f>IFERROR(__xludf.DUMMYFUNCTION("TO_DATE(INT((AH3659/(60*60*24))+""1/1/1970""))"),44044.0)</f>
        <v>44044</v>
      </c>
      <c r="AH3659" s="152">
        <v>1.596325004E9</v>
      </c>
      <c r="AI3659" s="152">
        <v>148150.8538</v>
      </c>
    </row>
    <row r="3660">
      <c r="A3660" s="152"/>
      <c r="B3660" s="152"/>
      <c r="M3660" s="161"/>
      <c r="N3660" s="161"/>
      <c r="P3660" s="156">
        <v>1.6028784E9</v>
      </c>
      <c r="Q3660" s="156">
        <v>165576.461</v>
      </c>
      <c r="V3660" s="156">
        <v>1.5851916E9</v>
      </c>
      <c r="W3660" s="156">
        <v>90665.5199</v>
      </c>
      <c r="Y3660" s="156">
        <v>1.5783444E9</v>
      </c>
      <c r="Z3660" s="156">
        <v>90301.8999</v>
      </c>
      <c r="AG3660" s="153">
        <f>IFERROR(__xludf.DUMMYFUNCTION("TO_DATE(INT((AH3660/(60*60*24))+""1/1/1970""))"),44045.0)</f>
        <v>44045</v>
      </c>
      <c r="AH3660" s="156">
        <v>1.596332743E9</v>
      </c>
      <c r="AI3660" s="156">
        <v>148150.8538</v>
      </c>
    </row>
    <row r="3661">
      <c r="A3661" s="152"/>
      <c r="B3661" s="152"/>
      <c r="M3661" s="161"/>
      <c r="N3661" s="161"/>
      <c r="P3661" s="152">
        <v>1.6029072E9</v>
      </c>
      <c r="Q3661" s="152">
        <v>165448.0557</v>
      </c>
      <c r="V3661" s="152">
        <v>1.5852312E9</v>
      </c>
      <c r="W3661" s="152">
        <v>92100.3637</v>
      </c>
      <c r="Y3661" s="152">
        <v>1.5783516E9</v>
      </c>
      <c r="Z3661" s="152">
        <v>90301.8999</v>
      </c>
      <c r="AG3661" s="153">
        <f>IFERROR(__xludf.DUMMYFUNCTION("TO_DATE(INT((AH3661/(60*60*24))+""1/1/1970""))"),44045.0)</f>
        <v>44045</v>
      </c>
      <c r="AH3661" s="152">
        <v>1.596348535E9</v>
      </c>
      <c r="AI3661" s="152">
        <v>148150.8538</v>
      </c>
    </row>
    <row r="3662">
      <c r="A3662" s="152"/>
      <c r="B3662" s="152"/>
      <c r="M3662" s="161"/>
      <c r="N3662" s="161"/>
      <c r="P3662" s="156">
        <v>1.603116E9</v>
      </c>
      <c r="Q3662" s="156">
        <v>165448.0557</v>
      </c>
      <c r="V3662" s="156">
        <v>1.5852636E9</v>
      </c>
      <c r="W3662" s="156">
        <v>92537.3659</v>
      </c>
      <c r="Y3662" s="156">
        <v>1.578384E9</v>
      </c>
      <c r="Z3662" s="156">
        <v>90015.7608</v>
      </c>
      <c r="AG3662" s="153">
        <f>IFERROR(__xludf.DUMMYFUNCTION("TO_DATE(INT((AH3662/(60*60*24))+""1/1/1970""))"),44045.0)</f>
        <v>44045</v>
      </c>
      <c r="AH3662" s="156">
        <v>1.596364342E9</v>
      </c>
      <c r="AI3662" s="156">
        <v>148150.8538</v>
      </c>
    </row>
    <row r="3663">
      <c r="A3663" s="152"/>
      <c r="B3663" s="152"/>
      <c r="M3663" s="161"/>
      <c r="N3663" s="161"/>
      <c r="P3663" s="152">
        <v>1.6031376E9</v>
      </c>
      <c r="Q3663" s="152">
        <v>165448.0557</v>
      </c>
      <c r="V3663" s="152">
        <v>1.5852708E9</v>
      </c>
      <c r="W3663" s="152">
        <v>92729.4298</v>
      </c>
      <c r="Y3663" s="152">
        <v>1.5784236E9</v>
      </c>
      <c r="Z3663" s="152">
        <v>90015.7608</v>
      </c>
      <c r="AG3663" s="153">
        <f>IFERROR(__xludf.DUMMYFUNCTION("TO_DATE(INT((AH3663/(60*60*24))+""1/1/1970""))"),44045.0)</f>
        <v>44045</v>
      </c>
      <c r="AH3663" s="152">
        <v>1.596380669E9</v>
      </c>
      <c r="AI3663" s="152">
        <v>148150.8538</v>
      </c>
    </row>
    <row r="3664">
      <c r="A3664" s="152"/>
      <c r="B3664" s="152"/>
      <c r="M3664" s="161"/>
      <c r="N3664" s="161"/>
      <c r="P3664" s="156">
        <v>1.6031664E9</v>
      </c>
      <c r="Q3664" s="156">
        <v>162962.1346</v>
      </c>
      <c r="V3664" s="156">
        <v>1.5853104E9</v>
      </c>
      <c r="W3664" s="156">
        <v>92885.7749</v>
      </c>
      <c r="Y3664" s="156">
        <v>1.578438E9</v>
      </c>
      <c r="Z3664" s="156">
        <v>90015.7608</v>
      </c>
      <c r="AG3664" s="153">
        <f>IFERROR(__xludf.DUMMYFUNCTION("TO_DATE(INT((AH3664/(60*60*24))+""1/1/1970""))"),44045.0)</f>
        <v>44045</v>
      </c>
      <c r="AH3664" s="156">
        <v>1.596396813E9</v>
      </c>
      <c r="AI3664" s="156">
        <v>148150.8538</v>
      </c>
    </row>
    <row r="3665">
      <c r="A3665" s="152"/>
      <c r="B3665" s="152"/>
      <c r="M3665" s="161"/>
      <c r="N3665" s="161"/>
      <c r="P3665" s="152">
        <v>1.603206E9</v>
      </c>
      <c r="Q3665" s="152">
        <v>162962.1346</v>
      </c>
      <c r="V3665" s="152">
        <v>1.5853428E9</v>
      </c>
      <c r="W3665" s="152">
        <v>94675.4688</v>
      </c>
      <c r="Y3665" s="152">
        <v>1.5784632E9</v>
      </c>
      <c r="Z3665" s="152">
        <v>90355.9348</v>
      </c>
      <c r="AG3665" s="153">
        <f>IFERROR(__xludf.DUMMYFUNCTION("TO_DATE(INT((AH3665/(60*60*24))+""1/1/1970""))"),44045.0)</f>
        <v>44045</v>
      </c>
      <c r="AH3665" s="152">
        <v>1.596412652E9</v>
      </c>
      <c r="AI3665" s="152">
        <v>148150.8538</v>
      </c>
    </row>
    <row r="3666">
      <c r="A3666" s="152"/>
      <c r="B3666" s="152"/>
      <c r="M3666" s="161"/>
      <c r="N3666" s="161"/>
      <c r="P3666" s="156">
        <v>1.603224E9</v>
      </c>
      <c r="Q3666" s="156">
        <v>162962.1346</v>
      </c>
      <c r="V3666" s="156">
        <v>1.5855192E9</v>
      </c>
      <c r="W3666" s="156">
        <v>94614.2465</v>
      </c>
      <c r="Y3666" s="156">
        <v>1.5785028E9</v>
      </c>
      <c r="Z3666" s="156">
        <v>90355.9348</v>
      </c>
      <c r="AG3666" s="153">
        <f>IFERROR(__xludf.DUMMYFUNCTION("TO_DATE(INT((AH3666/(60*60*24))+""1/1/1970""))"),44045.0)</f>
        <v>44045</v>
      </c>
      <c r="AH3666" s="156">
        <v>1.596412786E9</v>
      </c>
      <c r="AI3666" s="156">
        <v>148150.8538</v>
      </c>
    </row>
    <row r="3667">
      <c r="A3667" s="152"/>
      <c r="B3667" s="152"/>
      <c r="M3667" s="161"/>
      <c r="N3667" s="161"/>
      <c r="P3667" s="152">
        <v>1.6032528E9</v>
      </c>
      <c r="Q3667" s="152">
        <v>163604.2197</v>
      </c>
      <c r="V3667" s="152">
        <v>1.5855228E9</v>
      </c>
      <c r="W3667" s="152">
        <v>94307.1285</v>
      </c>
      <c r="Y3667" s="152">
        <v>1.5785244E9</v>
      </c>
      <c r="Z3667" s="152">
        <v>90355.9348</v>
      </c>
      <c r="AG3667" s="153">
        <f>IFERROR(__xludf.DUMMYFUNCTION("TO_DATE(INT((AH3667/(60*60*24))+""1/1/1970""))"),44046.0)</f>
        <v>44046</v>
      </c>
      <c r="AH3667" s="152">
        <v>1.596428943E9</v>
      </c>
      <c r="AI3667" s="152">
        <v>148150.8538</v>
      </c>
    </row>
    <row r="3668">
      <c r="A3668" s="152"/>
      <c r="B3668" s="152"/>
      <c r="M3668" s="161"/>
      <c r="N3668" s="161"/>
      <c r="P3668" s="156">
        <v>1.6032924E9</v>
      </c>
      <c r="Q3668" s="156">
        <v>163604.2197</v>
      </c>
      <c r="V3668" s="156">
        <v>1.5855588E9</v>
      </c>
      <c r="W3668" s="156">
        <v>94213.4471</v>
      </c>
      <c r="Y3668" s="156">
        <v>1.5785424E9</v>
      </c>
      <c r="Z3668" s="156">
        <v>90690.7872</v>
      </c>
      <c r="AG3668" s="153">
        <f>IFERROR(__xludf.DUMMYFUNCTION("TO_DATE(INT((AH3668/(60*60*24))+""1/1/1970""))"),44046.0)</f>
        <v>44046</v>
      </c>
      <c r="AH3668" s="156">
        <v>1.596444742E9</v>
      </c>
      <c r="AI3668" s="156">
        <v>148150.8538</v>
      </c>
    </row>
    <row r="3669">
      <c r="A3669" s="152"/>
      <c r="B3669" s="152"/>
      <c r="M3669" s="161"/>
      <c r="N3669" s="161"/>
      <c r="P3669" s="152">
        <v>1.6033104E9</v>
      </c>
      <c r="Q3669" s="152">
        <v>163604.2197</v>
      </c>
      <c r="V3669" s="152">
        <v>1.5855984E9</v>
      </c>
      <c r="W3669" s="152">
        <v>94466.392</v>
      </c>
      <c r="Y3669" s="152">
        <v>1.578582E9</v>
      </c>
      <c r="Z3669" s="152">
        <v>90690.7872</v>
      </c>
      <c r="AG3669" s="153">
        <f>IFERROR(__xludf.DUMMYFUNCTION("TO_DATE(INT((AH3669/(60*60*24))+""1/1/1970""))"),44046.0)</f>
        <v>44046</v>
      </c>
      <c r="AH3669" s="152">
        <v>1.596460603E9</v>
      </c>
      <c r="AI3669" s="152">
        <v>148150.8538</v>
      </c>
    </row>
    <row r="3670">
      <c r="A3670" s="152"/>
      <c r="B3670" s="152"/>
      <c r="M3670" s="161"/>
      <c r="N3670" s="161"/>
      <c r="P3670" s="156">
        <v>1.6033392E9</v>
      </c>
      <c r="Q3670" s="156">
        <v>163298.0738</v>
      </c>
      <c r="V3670" s="156">
        <v>1.5856092E9</v>
      </c>
      <c r="W3670" s="156">
        <v>94233.3209</v>
      </c>
      <c r="Y3670" s="156">
        <v>1.5786108E9</v>
      </c>
      <c r="Z3670" s="156">
        <v>90690.7872</v>
      </c>
      <c r="AG3670" s="153">
        <f>IFERROR(__xludf.DUMMYFUNCTION("TO_DATE(INT((AH3670/(60*60*24))+""1/1/1970""))"),44046.0)</f>
        <v>44046</v>
      </c>
      <c r="AH3670" s="156">
        <v>1.596476395E9</v>
      </c>
      <c r="AI3670" s="156">
        <v>148408.5941</v>
      </c>
    </row>
    <row r="3671">
      <c r="A3671" s="152"/>
      <c r="B3671" s="152"/>
      <c r="M3671" s="161"/>
      <c r="N3671" s="161"/>
      <c r="P3671" s="152">
        <v>1.6033788E9</v>
      </c>
      <c r="Q3671" s="152">
        <v>163298.0738</v>
      </c>
      <c r="V3671" s="152">
        <v>1.585638E9</v>
      </c>
      <c r="W3671" s="152">
        <v>93654.8736</v>
      </c>
      <c r="Y3671" s="152">
        <v>1.5786216E9</v>
      </c>
      <c r="Z3671" s="152">
        <v>90720.6701</v>
      </c>
      <c r="AG3671" s="153">
        <f>IFERROR(__xludf.DUMMYFUNCTION("TO_DATE(INT((AH3671/(60*60*24))+""1/1/1970""))"),44046.0)</f>
        <v>44046</v>
      </c>
      <c r="AH3671" s="152">
        <v>1.596492246E9</v>
      </c>
      <c r="AI3671" s="152">
        <v>148342.6608</v>
      </c>
    </row>
    <row r="3672">
      <c r="A3672" s="152"/>
      <c r="B3672" s="152"/>
      <c r="M3672" s="161"/>
      <c r="N3672" s="161"/>
      <c r="P3672" s="156">
        <v>1.6033968E9</v>
      </c>
      <c r="Q3672" s="156">
        <v>163298.0738</v>
      </c>
      <c r="V3672" s="156">
        <v>1.5856776E9</v>
      </c>
      <c r="W3672" s="156">
        <v>94407.9295</v>
      </c>
      <c r="Y3672" s="156">
        <v>1.5786612E9</v>
      </c>
      <c r="Z3672" s="156">
        <v>90720.6701</v>
      </c>
      <c r="AG3672" s="153">
        <f>IFERROR(__xludf.DUMMYFUNCTION("TO_DATE(INT((AH3672/(60*60*24))+""1/1/1970""))"),44046.0)</f>
        <v>44046</v>
      </c>
      <c r="AH3672" s="156">
        <v>1.59649912E9</v>
      </c>
      <c r="AI3672" s="156">
        <v>148342.6608</v>
      </c>
    </row>
    <row r="3673">
      <c r="A3673" s="152"/>
      <c r="B3673" s="152"/>
      <c r="M3673" s="161"/>
      <c r="N3673" s="161"/>
      <c r="P3673" s="152">
        <v>1.6034256E9</v>
      </c>
      <c r="Q3673" s="152">
        <v>164201.0102</v>
      </c>
      <c r="V3673" s="152">
        <v>1.5856956E9</v>
      </c>
      <c r="W3673" s="152">
        <v>94307.0846</v>
      </c>
      <c r="Y3673" s="152">
        <v>1.5786936E9</v>
      </c>
      <c r="Z3673" s="152">
        <v>90720.6701</v>
      </c>
      <c r="AG3673" s="153">
        <f>IFERROR(__xludf.DUMMYFUNCTION("TO_DATE(INT((AH3673/(60*60*24))+""1/1/1970""))"),44047.0)</f>
        <v>44047</v>
      </c>
      <c r="AH3673" s="152">
        <v>1.596508419E9</v>
      </c>
      <c r="AI3673" s="152">
        <v>148342.6608</v>
      </c>
    </row>
    <row r="3674">
      <c r="A3674" s="152"/>
      <c r="B3674" s="152"/>
      <c r="M3674" s="161"/>
      <c r="N3674" s="161"/>
      <c r="P3674" s="156">
        <v>1.6034652E9</v>
      </c>
      <c r="Q3674" s="156">
        <v>164201.0102</v>
      </c>
      <c r="V3674" s="156">
        <v>1.5857172E9</v>
      </c>
      <c r="W3674" s="156">
        <v>94161.7513</v>
      </c>
      <c r="Y3674" s="156">
        <v>1.5787008E9</v>
      </c>
      <c r="Z3674" s="156">
        <v>90628.1559</v>
      </c>
      <c r="AG3674" s="153">
        <f>IFERROR(__xludf.DUMMYFUNCTION("TO_DATE(INT((AH3674/(60*60*24))+""1/1/1970""))"),44047.0)</f>
        <v>44047</v>
      </c>
      <c r="AH3674" s="156">
        <v>1.596524232E9</v>
      </c>
      <c r="AI3674" s="156">
        <v>148342.6608</v>
      </c>
    </row>
    <row r="3675">
      <c r="A3675" s="152"/>
      <c r="B3675" s="152"/>
      <c r="M3675" s="161"/>
      <c r="N3675" s="161"/>
      <c r="P3675" s="152">
        <v>1.6034832E9</v>
      </c>
      <c r="Q3675" s="152">
        <v>164201.0102</v>
      </c>
      <c r="V3675" s="152">
        <v>1.5857568E9</v>
      </c>
      <c r="W3675" s="152">
        <v>94389.5808</v>
      </c>
      <c r="Y3675" s="152">
        <v>1.57887E9</v>
      </c>
      <c r="Z3675" s="152">
        <v>90628.1559</v>
      </c>
      <c r="AG3675" s="153">
        <f>IFERROR(__xludf.DUMMYFUNCTION("TO_DATE(INT((AH3675/(60*60*24))+""1/1/1970""))"),44047.0)</f>
        <v>44047</v>
      </c>
      <c r="AH3675" s="152">
        <v>1.596540023E9</v>
      </c>
      <c r="AI3675" s="152">
        <v>148342.6608</v>
      </c>
    </row>
    <row r="3676">
      <c r="A3676" s="152"/>
      <c r="B3676" s="152"/>
      <c r="M3676" s="161"/>
      <c r="N3676" s="161"/>
      <c r="P3676" s="156">
        <v>1.603512E9</v>
      </c>
      <c r="Q3676" s="156">
        <v>164744.6203</v>
      </c>
      <c r="V3676" s="156">
        <v>1.585782E9</v>
      </c>
      <c r="W3676" s="156">
        <v>94392.2782</v>
      </c>
      <c r="Y3676" s="156">
        <v>1.5789096E9</v>
      </c>
      <c r="Z3676" s="156">
        <v>90664.1791</v>
      </c>
      <c r="AG3676" s="153">
        <f>IFERROR(__xludf.DUMMYFUNCTION("TO_DATE(INT((AH3676/(60*60*24))+""1/1/1970""))"),44047.0)</f>
        <v>44047</v>
      </c>
      <c r="AH3676" s="156">
        <v>1.59655584E9</v>
      </c>
      <c r="AI3676" s="156">
        <v>148648.7796</v>
      </c>
    </row>
    <row r="3677">
      <c r="A3677" s="152"/>
      <c r="B3677" s="152"/>
      <c r="M3677" s="161"/>
      <c r="N3677" s="161"/>
      <c r="P3677" s="152">
        <v>1.6037208E9</v>
      </c>
      <c r="Q3677" s="152">
        <v>164744.6203</v>
      </c>
      <c r="V3677" s="152">
        <v>1.5857964E9</v>
      </c>
      <c r="W3677" s="152">
        <v>94282.9706</v>
      </c>
      <c r="Y3677" s="152">
        <v>1.5789492E9</v>
      </c>
      <c r="Z3677" s="152">
        <v>90664.1791</v>
      </c>
      <c r="AG3677" s="153">
        <f>IFERROR(__xludf.DUMMYFUNCTION("TO_DATE(INT((AH3677/(60*60*24))+""1/1/1970""))"),44047.0)</f>
        <v>44047</v>
      </c>
      <c r="AH3677" s="152">
        <v>1.596571908E9</v>
      </c>
      <c r="AI3677" s="152">
        <v>149138.5698</v>
      </c>
    </row>
    <row r="3678">
      <c r="A3678" s="152"/>
      <c r="B3678" s="152"/>
      <c r="M3678" s="161"/>
      <c r="N3678" s="161"/>
      <c r="P3678" s="156">
        <v>1.6037424E9</v>
      </c>
      <c r="Q3678" s="156">
        <v>164744.6203</v>
      </c>
      <c r="V3678" s="156">
        <v>1.585836E9</v>
      </c>
      <c r="W3678" s="156">
        <v>94216.8969</v>
      </c>
      <c r="Y3678" s="156">
        <v>1.5789564E9</v>
      </c>
      <c r="Z3678" s="156">
        <v>90664.1791</v>
      </c>
      <c r="AG3678" s="153">
        <f>IFERROR(__xludf.DUMMYFUNCTION("TO_DATE(INT((AH3678/(60*60*24))+""1/1/1970""))"),44047.0)</f>
        <v>44047</v>
      </c>
      <c r="AH3678" s="156">
        <v>1.596585444E9</v>
      </c>
      <c r="AI3678" s="156">
        <v>149138.5698</v>
      </c>
    </row>
    <row r="3679">
      <c r="A3679" s="152"/>
      <c r="B3679" s="152"/>
      <c r="M3679" s="161"/>
      <c r="N3679" s="161"/>
      <c r="P3679" s="152">
        <v>1.6037712E9</v>
      </c>
      <c r="Q3679" s="152">
        <v>161726.8312</v>
      </c>
      <c r="V3679" s="152">
        <v>1.5858684E9</v>
      </c>
      <c r="W3679" s="152">
        <v>94305.1451</v>
      </c>
      <c r="Y3679" s="152">
        <v>1.5789888E9</v>
      </c>
      <c r="Z3679" s="152">
        <v>90514.7645</v>
      </c>
      <c r="AG3679" s="153">
        <f>IFERROR(__xludf.DUMMYFUNCTION("TO_DATE(INT((AH3679/(60*60*24))+""1/1/1970""))"),44048.0)</f>
        <v>44048</v>
      </c>
      <c r="AH3679" s="152">
        <v>1.596587715E9</v>
      </c>
      <c r="AI3679" s="152">
        <v>149138.5698</v>
      </c>
    </row>
    <row r="3680">
      <c r="A3680" s="152"/>
      <c r="B3680" s="152"/>
      <c r="M3680" s="161"/>
      <c r="N3680" s="161"/>
      <c r="P3680" s="156">
        <v>1.6038108E9</v>
      </c>
      <c r="Q3680" s="156">
        <v>161726.8312</v>
      </c>
      <c r="V3680" s="156">
        <v>1.5858756E9</v>
      </c>
      <c r="W3680" s="156">
        <v>94271.3038</v>
      </c>
      <c r="Y3680" s="156">
        <v>1.5790284E9</v>
      </c>
      <c r="Z3680" s="156">
        <v>90514.7645</v>
      </c>
      <c r="AG3680" s="153">
        <f>IFERROR(__xludf.DUMMYFUNCTION("TO_DATE(INT((AH3680/(60*60*24))+""1/1/1970""))"),44048.0)</f>
        <v>44048</v>
      </c>
      <c r="AH3680" s="156">
        <v>1.596603659E9</v>
      </c>
      <c r="AI3680" s="156">
        <v>149138.5698</v>
      </c>
    </row>
    <row r="3681">
      <c r="A3681" s="152"/>
      <c r="B3681" s="152"/>
      <c r="M3681" s="161"/>
      <c r="N3681" s="161"/>
      <c r="P3681" s="152">
        <v>1.6038288E9</v>
      </c>
      <c r="Q3681" s="152">
        <v>161726.8312</v>
      </c>
      <c r="V3681" s="152">
        <v>1.5859152E9</v>
      </c>
      <c r="W3681" s="152">
        <v>94126.8159</v>
      </c>
      <c r="Y3681" s="152">
        <v>1.5790428E9</v>
      </c>
      <c r="Z3681" s="152">
        <v>90514.7645</v>
      </c>
      <c r="AG3681" s="153">
        <f>IFERROR(__xludf.DUMMYFUNCTION("TO_DATE(INT((AH3681/(60*60*24))+""1/1/1970""))"),44048.0)</f>
        <v>44048</v>
      </c>
      <c r="AH3681" s="152">
        <v>1.596619484E9</v>
      </c>
      <c r="AI3681" s="152">
        <v>149138.5698</v>
      </c>
    </row>
    <row r="3682">
      <c r="A3682" s="152"/>
      <c r="B3682" s="152"/>
      <c r="M3682" s="161"/>
      <c r="N3682" s="161"/>
      <c r="P3682" s="156">
        <v>1.6038576E9</v>
      </c>
      <c r="Q3682" s="156">
        <v>161182.3393</v>
      </c>
      <c r="V3682" s="156">
        <v>1.5859476E9</v>
      </c>
      <c r="W3682" s="156">
        <v>94131.0479</v>
      </c>
      <c r="Y3682" s="156">
        <v>1.579068E9</v>
      </c>
      <c r="Z3682" s="156">
        <v>90569.6181</v>
      </c>
      <c r="AG3682" s="153">
        <f>IFERROR(__xludf.DUMMYFUNCTION("TO_DATE(INT((AH3682/(60*60*24))+""1/1/1970""))"),44048.0)</f>
        <v>44048</v>
      </c>
      <c r="AH3682" s="156">
        <v>1.59663528E9</v>
      </c>
      <c r="AI3682" s="156">
        <v>149138.5698</v>
      </c>
    </row>
    <row r="3683">
      <c r="A3683" s="152"/>
      <c r="B3683" s="152"/>
      <c r="M3683" s="161"/>
      <c r="N3683" s="161"/>
      <c r="P3683" s="152">
        <v>1.6038972E9</v>
      </c>
      <c r="Q3683" s="152">
        <v>161182.3393</v>
      </c>
      <c r="V3683" s="152">
        <v>1.586124E9</v>
      </c>
      <c r="W3683" s="152">
        <v>94147.9295</v>
      </c>
      <c r="Y3683" s="152">
        <v>1.5791076E9</v>
      </c>
      <c r="Z3683" s="152">
        <v>90569.6181</v>
      </c>
      <c r="AG3683" s="153">
        <f>IFERROR(__xludf.DUMMYFUNCTION("TO_DATE(INT((AH3683/(60*60*24))+""1/1/1970""))"),44048.0)</f>
        <v>44048</v>
      </c>
      <c r="AH3683" s="152">
        <v>1.596651089E9</v>
      </c>
      <c r="AI3683" s="152">
        <v>148818.3224</v>
      </c>
    </row>
    <row r="3684">
      <c r="A3684" s="152"/>
      <c r="B3684" s="152"/>
      <c r="M3684" s="161"/>
      <c r="N3684" s="161"/>
      <c r="P3684" s="156">
        <v>1.6039152E9</v>
      </c>
      <c r="Q3684" s="156">
        <v>161182.3393</v>
      </c>
      <c r="V3684" s="156">
        <v>1.5861276E9</v>
      </c>
      <c r="W3684" s="156">
        <v>94139.4163</v>
      </c>
      <c r="Y3684" s="156">
        <v>1.5791292E9</v>
      </c>
      <c r="Z3684" s="156">
        <v>90569.6181</v>
      </c>
      <c r="AG3684" s="153">
        <f>IFERROR(__xludf.DUMMYFUNCTION("TO_DATE(INT((AH3684/(60*60*24))+""1/1/1970""))"),44048.0)</f>
        <v>44048</v>
      </c>
      <c r="AH3684" s="156">
        <v>1.596666898E9</v>
      </c>
      <c r="AI3684" s="156">
        <v>148954.8985</v>
      </c>
    </row>
    <row r="3685">
      <c r="A3685" s="152"/>
      <c r="B3685" s="152"/>
      <c r="M3685" s="161"/>
      <c r="N3685" s="161"/>
      <c r="P3685" s="152">
        <v>1.603944E9</v>
      </c>
      <c r="Q3685" s="152">
        <v>155698.726</v>
      </c>
      <c r="V3685" s="152">
        <v>1.5861636E9</v>
      </c>
      <c r="W3685" s="152">
        <v>94064.262</v>
      </c>
      <c r="Y3685" s="152">
        <v>1.5791472E9</v>
      </c>
      <c r="Z3685" s="152">
        <v>90368.2154</v>
      </c>
      <c r="AG3685" s="153">
        <f>IFERROR(__xludf.DUMMYFUNCTION("TO_DATE(INT((AH3685/(60*60*24))+""1/1/1970""))"),44048.0)</f>
        <v>44048</v>
      </c>
      <c r="AH3685" s="152">
        <v>1.596671934E9</v>
      </c>
      <c r="AI3685" s="152">
        <v>148954.8985</v>
      </c>
    </row>
    <row r="3686">
      <c r="A3686" s="152"/>
      <c r="B3686" s="152"/>
      <c r="M3686" s="161"/>
      <c r="N3686" s="161"/>
      <c r="P3686" s="156">
        <v>1.6039836E9</v>
      </c>
      <c r="Q3686" s="156">
        <v>155698.726</v>
      </c>
      <c r="V3686" s="156">
        <v>1.5862032E9</v>
      </c>
      <c r="W3686" s="156">
        <v>94064.7257</v>
      </c>
      <c r="Y3686" s="156">
        <v>1.5791868E9</v>
      </c>
      <c r="Z3686" s="156">
        <v>90368.2154</v>
      </c>
      <c r="AG3686" s="153">
        <f>IFERROR(__xludf.DUMMYFUNCTION("TO_DATE(INT((AH3686/(60*60*24))+""1/1/1970""))"),44049.0)</f>
        <v>44049</v>
      </c>
      <c r="AH3686" s="156">
        <v>1.596683076E9</v>
      </c>
      <c r="AI3686" s="156">
        <v>148954.8985</v>
      </c>
    </row>
    <row r="3687">
      <c r="A3687" s="152"/>
      <c r="B3687" s="152"/>
      <c r="M3687" s="161"/>
      <c r="N3687" s="161"/>
      <c r="P3687" s="152">
        <v>1.6040016E9</v>
      </c>
      <c r="Q3687" s="152">
        <v>155698.726</v>
      </c>
      <c r="V3687" s="152">
        <v>1.586214E9</v>
      </c>
      <c r="W3687" s="152">
        <v>94068.6534</v>
      </c>
      <c r="Y3687" s="152">
        <v>1.5792156E9</v>
      </c>
      <c r="Z3687" s="152">
        <v>90368.2154</v>
      </c>
      <c r="AG3687" s="153">
        <f>IFERROR(__xludf.DUMMYFUNCTION("TO_DATE(INT((AH3687/(60*60*24))+""1/1/1970""))"),44049.0)</f>
        <v>44049</v>
      </c>
      <c r="AH3687" s="152">
        <v>1.596699113E9</v>
      </c>
      <c r="AI3687" s="152">
        <v>148954.8985</v>
      </c>
    </row>
    <row r="3688">
      <c r="A3688" s="152"/>
      <c r="B3688" s="152"/>
      <c r="M3688" s="161"/>
      <c r="N3688" s="161"/>
      <c r="P3688" s="156">
        <v>1.6040304E9</v>
      </c>
      <c r="Q3688" s="156">
        <v>157281.1044</v>
      </c>
      <c r="V3688" s="156">
        <v>1.5862428E9</v>
      </c>
      <c r="W3688" s="156">
        <v>94057.2851</v>
      </c>
      <c r="Y3688" s="156">
        <v>1.5792264E9</v>
      </c>
      <c r="Z3688" s="156">
        <v>90494.2968</v>
      </c>
      <c r="AG3688" s="153">
        <f>IFERROR(__xludf.DUMMYFUNCTION("TO_DATE(INT((AH3688/(60*60*24))+""1/1/1970""))"),44049.0)</f>
        <v>44049</v>
      </c>
      <c r="AH3688" s="156">
        <v>1.59671497E9</v>
      </c>
      <c r="AI3688" s="156">
        <v>148954.8985</v>
      </c>
    </row>
    <row r="3689">
      <c r="A3689" s="152"/>
      <c r="B3689" s="152"/>
      <c r="M3689" s="161"/>
      <c r="N3689" s="161"/>
      <c r="P3689" s="152">
        <v>1.60407E9</v>
      </c>
      <c r="Q3689" s="152">
        <v>157281.1044</v>
      </c>
      <c r="V3689" s="152">
        <v>1.5862824E9</v>
      </c>
      <c r="W3689" s="152">
        <v>94020.229</v>
      </c>
      <c r="Y3689" s="152">
        <v>1.579266E9</v>
      </c>
      <c r="Z3689" s="152">
        <v>90494.2968</v>
      </c>
      <c r="AG3689" s="153">
        <f>IFERROR(__xludf.DUMMYFUNCTION("TO_DATE(INT((AH3689/(60*60*24))+""1/1/1970""))"),44049.0)</f>
        <v>44049</v>
      </c>
      <c r="AH3689" s="152">
        <v>1.596730773E9</v>
      </c>
      <c r="AI3689" s="152">
        <v>149463.5267</v>
      </c>
    </row>
    <row r="3690">
      <c r="A3690" s="152"/>
      <c r="B3690" s="152"/>
      <c r="M3690" s="161"/>
      <c r="N3690" s="161"/>
      <c r="P3690" s="156">
        <v>1.604088E9</v>
      </c>
      <c r="Q3690" s="156">
        <v>157281.1044</v>
      </c>
      <c r="V3690" s="156">
        <v>1.5863004E9</v>
      </c>
      <c r="W3690" s="156">
        <v>94038.524</v>
      </c>
      <c r="Y3690" s="156">
        <v>1.5792984E9</v>
      </c>
      <c r="Z3690" s="156">
        <v>90494.2968</v>
      </c>
      <c r="AG3690" s="153">
        <f>IFERROR(__xludf.DUMMYFUNCTION("TO_DATE(INT((AH3690/(60*60*24))+""1/1/1970""))"),44049.0)</f>
        <v>44049</v>
      </c>
      <c r="AH3690" s="156">
        <v>1.596746602E9</v>
      </c>
      <c r="AI3690" s="156">
        <v>149844.9979</v>
      </c>
    </row>
    <row r="3691">
      <c r="A3691" s="152"/>
      <c r="B3691" s="152"/>
      <c r="M3691" s="161"/>
      <c r="N3691" s="161"/>
      <c r="P3691" s="152">
        <v>1.6041168E9</v>
      </c>
      <c r="Q3691" s="152">
        <v>155595.8458</v>
      </c>
      <c r="V3691" s="152">
        <v>1.586322E9</v>
      </c>
      <c r="W3691" s="152">
        <v>94045.0454</v>
      </c>
      <c r="Y3691" s="152">
        <v>1.5793056E9</v>
      </c>
      <c r="Z3691" s="152">
        <v>90875.4063</v>
      </c>
      <c r="AG3691" s="153">
        <f>IFERROR(__xludf.DUMMYFUNCTION("TO_DATE(INT((AH3691/(60*60*24))+""1/1/1970""))"),44049.0)</f>
        <v>44049</v>
      </c>
      <c r="AH3691" s="152">
        <v>1.596758382E9</v>
      </c>
      <c r="AI3691" s="152">
        <v>149844.9979</v>
      </c>
    </row>
    <row r="3692">
      <c r="A3692" s="152"/>
      <c r="B3692" s="152"/>
      <c r="M3692" s="161"/>
      <c r="N3692" s="161"/>
      <c r="P3692" s="156">
        <v>1.6042932E9</v>
      </c>
      <c r="Q3692" s="156">
        <v>155595.8458</v>
      </c>
      <c r="V3692" s="156">
        <v>1.5863616E9</v>
      </c>
      <c r="W3692" s="156">
        <v>94053.2691</v>
      </c>
      <c r="Y3692" s="156">
        <v>1.5794748E9</v>
      </c>
      <c r="Z3692" s="156">
        <v>90875.4063</v>
      </c>
      <c r="AG3692" s="153">
        <f>IFERROR(__xludf.DUMMYFUNCTION("TO_DATE(INT((AH3692/(60*60*24))+""1/1/1970""))"),44050.0)</f>
        <v>44050</v>
      </c>
      <c r="AH3692" s="156">
        <v>1.596762414E9</v>
      </c>
      <c r="AI3692" s="156">
        <v>149844.9979</v>
      </c>
    </row>
    <row r="3693">
      <c r="A3693" s="152"/>
      <c r="B3693" s="152"/>
      <c r="M3693" s="161"/>
      <c r="N3693" s="161"/>
      <c r="P3693" s="152">
        <v>1.6043328E9</v>
      </c>
      <c r="Q3693" s="152">
        <v>155595.8458</v>
      </c>
      <c r="V3693" s="152">
        <v>1.5863868E9</v>
      </c>
      <c r="W3693" s="152">
        <v>94045.2777</v>
      </c>
      <c r="Y3693" s="152">
        <v>1.5795144E9</v>
      </c>
      <c r="Z3693" s="152">
        <v>90842.6579</v>
      </c>
      <c r="AG3693" s="153">
        <f>IFERROR(__xludf.DUMMYFUNCTION("TO_DATE(INT((AH3693/(60*60*24))+""1/1/1970""))"),44050.0)</f>
        <v>44050</v>
      </c>
      <c r="AH3693" s="152">
        <v>1.596778313E9</v>
      </c>
      <c r="AI3693" s="152">
        <v>149844.9979</v>
      </c>
    </row>
    <row r="3694">
      <c r="A3694" s="152"/>
      <c r="B3694" s="152"/>
      <c r="M3694" s="161"/>
      <c r="N3694" s="161"/>
      <c r="P3694" s="156">
        <v>1.6043508E9</v>
      </c>
      <c r="Q3694" s="156">
        <v>155595.8458</v>
      </c>
      <c r="V3694" s="156">
        <v>1.5864012E9</v>
      </c>
      <c r="W3694" s="156">
        <v>94039.3673</v>
      </c>
      <c r="Y3694" s="156">
        <v>1.579554E9</v>
      </c>
      <c r="Z3694" s="156">
        <v>90842.6579</v>
      </c>
      <c r="AG3694" s="153">
        <f>IFERROR(__xludf.DUMMYFUNCTION("TO_DATE(INT((AH3694/(60*60*24))+""1/1/1970""))"),44050.0)</f>
        <v>44050</v>
      </c>
      <c r="AH3694" s="156">
        <v>1.596794303E9</v>
      </c>
      <c r="AI3694" s="156">
        <v>149844.9979</v>
      </c>
    </row>
    <row r="3695">
      <c r="A3695" s="152"/>
      <c r="B3695" s="152"/>
      <c r="M3695" s="161"/>
      <c r="N3695" s="161"/>
      <c r="P3695" s="152">
        <v>1.6043796E9</v>
      </c>
      <c r="Q3695" s="152">
        <v>157362.6895</v>
      </c>
      <c r="V3695" s="152">
        <v>1.5864408E9</v>
      </c>
      <c r="W3695" s="152">
        <v>94037.5555</v>
      </c>
      <c r="Y3695" s="152">
        <v>1.5795612E9</v>
      </c>
      <c r="Z3695" s="152">
        <v>90842.6579</v>
      </c>
      <c r="AG3695" s="153">
        <f>IFERROR(__xludf.DUMMYFUNCTION("TO_DATE(INT((AH3695/(60*60*24))+""1/1/1970""))"),44050.0)</f>
        <v>44050</v>
      </c>
      <c r="AH3695" s="152">
        <v>1.596810097E9</v>
      </c>
      <c r="AI3695" s="152">
        <v>151863.0276</v>
      </c>
    </row>
    <row r="3696">
      <c r="A3696" s="152"/>
      <c r="B3696" s="152"/>
      <c r="M3696" s="161"/>
      <c r="N3696" s="161"/>
      <c r="P3696" s="156">
        <v>1.6044192E9</v>
      </c>
      <c r="Q3696" s="156">
        <v>157362.6895</v>
      </c>
      <c r="V3696" s="156">
        <v>1.5864732E9</v>
      </c>
      <c r="W3696" s="156">
        <v>94043.6424</v>
      </c>
      <c r="Y3696" s="156">
        <v>1.5795936E9</v>
      </c>
      <c r="Z3696" s="156">
        <v>90827.1024</v>
      </c>
      <c r="AG3696" s="153">
        <f>IFERROR(__xludf.DUMMYFUNCTION("TO_DATE(INT((AH3696/(60*60*24))+""1/1/1970""))"),44050.0)</f>
        <v>44050</v>
      </c>
      <c r="AH3696" s="156">
        <v>1.5968259E9</v>
      </c>
      <c r="AI3696" s="156">
        <v>150612.6498</v>
      </c>
    </row>
    <row r="3697">
      <c r="A3697" s="152"/>
      <c r="B3697" s="152"/>
      <c r="M3697" s="161"/>
      <c r="N3697" s="161"/>
      <c r="P3697" s="152">
        <v>1.6044372E9</v>
      </c>
      <c r="Q3697" s="152">
        <v>157362.6895</v>
      </c>
      <c r="V3697" s="152">
        <v>1.5864804E9</v>
      </c>
      <c r="W3697" s="152">
        <v>94046.1658</v>
      </c>
      <c r="Y3697" s="152">
        <v>1.5796332E9</v>
      </c>
      <c r="Z3697" s="152">
        <v>90827.1024</v>
      </c>
      <c r="AG3697" s="153">
        <f>IFERROR(__xludf.DUMMYFUNCTION("TO_DATE(INT((AH3697/(60*60*24))+""1/1/1970""))"),44050.0)</f>
        <v>44050</v>
      </c>
      <c r="AH3697" s="152">
        <v>1.596841784E9</v>
      </c>
      <c r="AI3697" s="152">
        <v>150914.0591</v>
      </c>
    </row>
    <row r="3698">
      <c r="A3698" s="152"/>
      <c r="B3698" s="152"/>
      <c r="M3698" s="161"/>
      <c r="N3698" s="161"/>
      <c r="P3698" s="156">
        <v>1.604466E9</v>
      </c>
      <c r="Q3698" s="156">
        <v>160135.2635</v>
      </c>
      <c r="V3698" s="156">
        <v>1.58652E9</v>
      </c>
      <c r="W3698" s="156">
        <v>94036.7544</v>
      </c>
      <c r="Y3698" s="156">
        <v>1.5796476E9</v>
      </c>
      <c r="Z3698" s="156">
        <v>90827.1024</v>
      </c>
      <c r="AG3698" s="153">
        <f>IFERROR(__xludf.DUMMYFUNCTION("TO_DATE(INT((AH3698/(60*60*24))+""1/1/1970""))"),44050.0)</f>
        <v>44050</v>
      </c>
      <c r="AH3698" s="156">
        <v>1.596844664E9</v>
      </c>
      <c r="AI3698" s="156">
        <v>150914.0591</v>
      </c>
    </row>
    <row r="3699">
      <c r="A3699" s="152"/>
      <c r="B3699" s="152"/>
      <c r="M3699" s="161"/>
      <c r="N3699" s="161"/>
      <c r="P3699" s="152">
        <v>1.6045056E9</v>
      </c>
      <c r="Q3699" s="152">
        <v>160135.2635</v>
      </c>
      <c r="V3699" s="152">
        <v>1.5865524E9</v>
      </c>
      <c r="W3699" s="152">
        <v>94039.7474</v>
      </c>
      <c r="Y3699" s="152">
        <v>1.5796728E9</v>
      </c>
      <c r="Z3699" s="152">
        <v>90919.2073</v>
      </c>
      <c r="AG3699" s="153">
        <f>IFERROR(__xludf.DUMMYFUNCTION("TO_DATE(INT((AH3699/(60*60*24))+""1/1/1970""))"),44051.0)</f>
        <v>44051</v>
      </c>
      <c r="AH3699" s="152">
        <v>1.596857658E9</v>
      </c>
      <c r="AI3699" s="152">
        <v>150914.0591</v>
      </c>
    </row>
    <row r="3700">
      <c r="A3700" s="152"/>
      <c r="B3700" s="152"/>
      <c r="M3700" s="161"/>
      <c r="N3700" s="161"/>
      <c r="P3700" s="156">
        <v>1.6045236E9</v>
      </c>
      <c r="Q3700" s="156">
        <v>160135.2635</v>
      </c>
      <c r="V3700" s="156">
        <v>1.5867288E9</v>
      </c>
      <c r="W3700" s="156">
        <v>94033.5177</v>
      </c>
      <c r="Y3700" s="156">
        <v>1.5797124E9</v>
      </c>
      <c r="Z3700" s="156">
        <v>90919.2073</v>
      </c>
      <c r="AG3700" s="153">
        <f>IFERROR(__xludf.DUMMYFUNCTION("TO_DATE(INT((AH3700/(60*60*24))+""1/1/1970""))"),44051.0)</f>
        <v>44051</v>
      </c>
      <c r="AH3700" s="156">
        <v>1.596873984E9</v>
      </c>
      <c r="AI3700" s="156">
        <v>150914.0591</v>
      </c>
    </row>
    <row r="3701">
      <c r="A3701" s="152"/>
      <c r="B3701" s="152"/>
      <c r="M3701" s="161"/>
      <c r="N3701" s="161"/>
      <c r="P3701" s="152">
        <v>1.6045524E9</v>
      </c>
      <c r="Q3701" s="152">
        <v>163689.0506</v>
      </c>
      <c r="V3701" s="152">
        <v>1.5867324E9</v>
      </c>
      <c r="W3701" s="152">
        <v>94052.9605</v>
      </c>
      <c r="Y3701" s="152">
        <v>1.579734E9</v>
      </c>
      <c r="Z3701" s="152">
        <v>90919.2073</v>
      </c>
      <c r="AG3701" s="153">
        <f>IFERROR(__xludf.DUMMYFUNCTION("TO_DATE(INT((AH3701/(60*60*24))+""1/1/1970""))"),44051.0)</f>
        <v>44051</v>
      </c>
      <c r="AH3701" s="152">
        <v>1.596889814E9</v>
      </c>
      <c r="AI3701" s="152">
        <v>150914.0591</v>
      </c>
    </row>
    <row r="3702">
      <c r="A3702" s="152"/>
      <c r="B3702" s="152"/>
      <c r="M3702" s="161"/>
      <c r="N3702" s="161"/>
      <c r="P3702" s="156">
        <v>1.604592E9</v>
      </c>
      <c r="Q3702" s="156">
        <v>163689.0506</v>
      </c>
      <c r="V3702" s="156">
        <v>1.5867684E9</v>
      </c>
      <c r="W3702" s="156">
        <v>94085.8513</v>
      </c>
      <c r="Y3702" s="156">
        <v>1.579752E9</v>
      </c>
      <c r="Z3702" s="156">
        <v>90832.0147</v>
      </c>
      <c r="AG3702" s="153">
        <f>IFERROR(__xludf.DUMMYFUNCTION("TO_DATE(INT((AH3702/(60*60*24))+""1/1/1970""))"),44051.0)</f>
        <v>44051</v>
      </c>
      <c r="AH3702" s="156">
        <v>1.596905746E9</v>
      </c>
      <c r="AI3702" s="156">
        <v>150914.0591</v>
      </c>
    </row>
    <row r="3703">
      <c r="A3703" s="152"/>
      <c r="B3703" s="152"/>
      <c r="M3703" s="161"/>
      <c r="N3703" s="161"/>
      <c r="P3703" s="152">
        <v>1.60461E9</v>
      </c>
      <c r="Q3703" s="152">
        <v>163689.0506</v>
      </c>
      <c r="V3703" s="152">
        <v>1.586808E9</v>
      </c>
      <c r="W3703" s="152">
        <v>94095.6208</v>
      </c>
      <c r="Y3703" s="152">
        <v>1.5797916E9</v>
      </c>
      <c r="Z3703" s="152">
        <v>90832.0147</v>
      </c>
      <c r="AG3703" s="153">
        <f>IFERROR(__xludf.DUMMYFUNCTION("TO_DATE(INT((AH3703/(60*60*24))+""1/1/1970""))"),44051.0)</f>
        <v>44051</v>
      </c>
      <c r="AH3703" s="152">
        <v>1.596922465E9</v>
      </c>
      <c r="AI3703" s="152">
        <v>150914.0591</v>
      </c>
    </row>
    <row r="3704">
      <c r="A3704" s="152"/>
      <c r="B3704" s="152"/>
      <c r="M3704" s="161"/>
      <c r="N3704" s="161"/>
      <c r="P3704" s="156">
        <v>1.6046388E9</v>
      </c>
      <c r="Q3704" s="156">
        <v>166870.7936</v>
      </c>
      <c r="V3704" s="156">
        <v>1.5868188E9</v>
      </c>
      <c r="W3704" s="156">
        <v>94097.0697</v>
      </c>
      <c r="Y3704" s="156">
        <v>1.5798204E9</v>
      </c>
      <c r="Z3704" s="156">
        <v>90832.0147</v>
      </c>
      <c r="AG3704" s="153">
        <f>IFERROR(__xludf.DUMMYFUNCTION("TO_DATE(INT((AH3704/(60*60*24))+""1/1/1970""))"),44051.0)</f>
        <v>44051</v>
      </c>
      <c r="AH3704" s="156">
        <v>1.596930113E9</v>
      </c>
      <c r="AI3704" s="156">
        <v>150914.0591</v>
      </c>
    </row>
    <row r="3705">
      <c r="A3705" s="152"/>
      <c r="B3705" s="152"/>
      <c r="M3705" s="161"/>
      <c r="N3705" s="161"/>
      <c r="P3705" s="152">
        <v>1.6046784E9</v>
      </c>
      <c r="Q3705" s="152">
        <v>166870.7936</v>
      </c>
      <c r="V3705" s="152">
        <v>1.5868476E9</v>
      </c>
      <c r="W3705" s="152">
        <v>94089.7728</v>
      </c>
      <c r="Y3705" s="152">
        <v>1.5798312E9</v>
      </c>
      <c r="Z3705" s="152">
        <v>91162.7735</v>
      </c>
      <c r="AG3705" s="153">
        <f>IFERROR(__xludf.DUMMYFUNCTION("TO_DATE(INT((AH3705/(60*60*24))+""1/1/1970""))"),44052.0)</f>
        <v>44052</v>
      </c>
      <c r="AH3705" s="152">
        <v>1.596938267E9</v>
      </c>
      <c r="AI3705" s="152">
        <v>150914.0591</v>
      </c>
    </row>
    <row r="3706">
      <c r="A3706" s="152"/>
      <c r="B3706" s="152"/>
      <c r="M3706" s="161"/>
      <c r="N3706" s="161"/>
      <c r="P3706" s="156">
        <v>1.6046964E9</v>
      </c>
      <c r="Q3706" s="156">
        <v>166870.7936</v>
      </c>
      <c r="V3706" s="156">
        <v>1.5868872E9</v>
      </c>
      <c r="W3706" s="156">
        <v>94129.7465</v>
      </c>
      <c r="Y3706" s="156">
        <v>1.5798708E9</v>
      </c>
      <c r="Z3706" s="156">
        <v>91162.7735</v>
      </c>
      <c r="AG3706" s="153">
        <f>IFERROR(__xludf.DUMMYFUNCTION("TO_DATE(INT((AH3706/(60*60*24))+""1/1/1970""))"),44052.0)</f>
        <v>44052</v>
      </c>
      <c r="AH3706" s="156">
        <v>1.596954096E9</v>
      </c>
      <c r="AI3706" s="156">
        <v>150914.0591</v>
      </c>
    </row>
    <row r="3707">
      <c r="A3707" s="152"/>
      <c r="B3707" s="152"/>
      <c r="M3707" s="161"/>
      <c r="N3707" s="161"/>
      <c r="P3707" s="152">
        <v>1.6047252E9</v>
      </c>
      <c r="Q3707" s="152">
        <v>166846.5681</v>
      </c>
      <c r="V3707" s="152">
        <v>1.5869052E9</v>
      </c>
      <c r="W3707" s="152">
        <v>94109.3427</v>
      </c>
      <c r="Y3707" s="152">
        <v>1.5799032E9</v>
      </c>
      <c r="Z3707" s="152">
        <v>91162.7735</v>
      </c>
      <c r="AG3707" s="153">
        <f>IFERROR(__xludf.DUMMYFUNCTION("TO_DATE(INT((AH3707/(60*60*24))+""1/1/1970""))"),44052.0)</f>
        <v>44052</v>
      </c>
      <c r="AH3707" s="152">
        <v>1.596970538E9</v>
      </c>
      <c r="AI3707" s="152">
        <v>150914.0591</v>
      </c>
    </row>
    <row r="3708">
      <c r="A3708" s="152"/>
      <c r="B3708" s="152"/>
      <c r="M3708" s="161"/>
      <c r="N3708" s="161"/>
      <c r="P3708" s="156">
        <v>1.604934E9</v>
      </c>
      <c r="Q3708" s="156">
        <v>166846.5681</v>
      </c>
      <c r="V3708" s="156">
        <v>1.5869268E9</v>
      </c>
      <c r="W3708" s="156">
        <v>94127.1547</v>
      </c>
      <c r="Y3708" s="156">
        <v>1.5799104E9</v>
      </c>
      <c r="Z3708" s="156">
        <v>91410.0239</v>
      </c>
      <c r="AG3708" s="153">
        <f>IFERROR(__xludf.DUMMYFUNCTION("TO_DATE(INT((AH3708/(60*60*24))+""1/1/1970""))"),44052.0)</f>
        <v>44052</v>
      </c>
      <c r="AH3708" s="156">
        <v>1.596986336E9</v>
      </c>
      <c r="AI3708" s="156">
        <v>150914.0591</v>
      </c>
    </row>
    <row r="3709">
      <c r="A3709" s="152"/>
      <c r="B3709" s="152"/>
      <c r="M3709" s="161"/>
      <c r="N3709" s="161"/>
      <c r="P3709" s="152">
        <v>1.6049556E9</v>
      </c>
      <c r="Q3709" s="152">
        <v>166846.5681</v>
      </c>
      <c r="V3709" s="152">
        <v>1.5869664E9</v>
      </c>
      <c r="W3709" s="152">
        <v>94151.7471</v>
      </c>
      <c r="Y3709" s="152">
        <v>1.5800796E9</v>
      </c>
      <c r="Z3709" s="152">
        <v>91410.0239</v>
      </c>
      <c r="AG3709" s="153">
        <f>IFERROR(__xludf.DUMMYFUNCTION("TO_DATE(INT((AH3709/(60*60*24))+""1/1/1970""))"),44052.0)</f>
        <v>44052</v>
      </c>
      <c r="AH3709" s="152">
        <v>1.597002146E9</v>
      </c>
      <c r="AI3709" s="152">
        <v>150914.0591</v>
      </c>
    </row>
    <row r="3710">
      <c r="A3710" s="152"/>
      <c r="B3710" s="152"/>
      <c r="M3710" s="161"/>
      <c r="N3710" s="161"/>
      <c r="P3710" s="156">
        <v>1.6049844E9</v>
      </c>
      <c r="Q3710" s="156">
        <v>168922.0206</v>
      </c>
      <c r="V3710" s="156">
        <v>1.5869916E9</v>
      </c>
      <c r="W3710" s="156">
        <v>94154.8392</v>
      </c>
      <c r="Y3710" s="156">
        <v>1.5801192E9</v>
      </c>
      <c r="Z3710" s="156">
        <v>91414.9362</v>
      </c>
      <c r="AG3710" s="153">
        <f>IFERROR(__xludf.DUMMYFUNCTION("TO_DATE(INT((AH3710/(60*60*24))+""1/1/1970""))"),44052.0)</f>
        <v>44052</v>
      </c>
      <c r="AH3710" s="156">
        <v>1.597017522E9</v>
      </c>
      <c r="AI3710" s="156">
        <v>150914.0591</v>
      </c>
    </row>
    <row r="3711">
      <c r="A3711" s="152"/>
      <c r="B3711" s="152"/>
      <c r="M3711" s="161"/>
      <c r="N3711" s="161"/>
      <c r="P3711" s="152">
        <v>1.605024E9</v>
      </c>
      <c r="Q3711" s="152">
        <v>168922.0206</v>
      </c>
      <c r="V3711" s="152">
        <v>1.587006E9</v>
      </c>
      <c r="W3711" s="152">
        <v>94127.4762</v>
      </c>
      <c r="Y3711" s="152">
        <v>1.5801588E9</v>
      </c>
      <c r="Z3711" s="152">
        <v>91414.9362</v>
      </c>
      <c r="AG3711" s="153">
        <f>IFERROR(__xludf.DUMMYFUNCTION("TO_DATE(INT((AH3711/(60*60*24))+""1/1/1970""))"),44053.0)</f>
        <v>44053</v>
      </c>
      <c r="AH3711" s="152">
        <v>1.597017953E9</v>
      </c>
      <c r="AI3711" s="152">
        <v>150914.0591</v>
      </c>
    </row>
    <row r="3712">
      <c r="A3712" s="152"/>
      <c r="B3712" s="152"/>
      <c r="M3712" s="161"/>
      <c r="N3712" s="161"/>
      <c r="P3712" s="156">
        <v>1.605042E9</v>
      </c>
      <c r="Q3712" s="156">
        <v>168922.0206</v>
      </c>
      <c r="V3712" s="156">
        <v>1.5870456E9</v>
      </c>
      <c r="W3712" s="156">
        <v>94157.6073</v>
      </c>
      <c r="Y3712" s="156">
        <v>1.580166E9</v>
      </c>
      <c r="Z3712" s="156">
        <v>91414.9362</v>
      </c>
      <c r="AG3712" s="153">
        <f>IFERROR(__xludf.DUMMYFUNCTION("TO_DATE(INT((AH3712/(60*60*24))+""1/1/1970""))"),44053.0)</f>
        <v>44053</v>
      </c>
      <c r="AH3712" s="156">
        <v>1.597033751E9</v>
      </c>
      <c r="AI3712" s="156">
        <v>150914.0591</v>
      </c>
    </row>
    <row r="3713">
      <c r="A3713" s="152"/>
      <c r="B3713" s="152"/>
      <c r="M3713" s="161"/>
      <c r="N3713" s="161"/>
      <c r="P3713" s="152">
        <v>1.6050708E9</v>
      </c>
      <c r="Q3713" s="152">
        <v>168695.2753</v>
      </c>
      <c r="V3713" s="152">
        <v>1.587078E9</v>
      </c>
      <c r="W3713" s="152">
        <v>94111.703</v>
      </c>
      <c r="Y3713" s="152">
        <v>1.5801984E9</v>
      </c>
      <c r="Z3713" s="152">
        <v>91457.5091</v>
      </c>
      <c r="AG3713" s="153">
        <f>IFERROR(__xludf.DUMMYFUNCTION("TO_DATE(INT((AH3713/(60*60*24))+""1/1/1970""))"),44053.0)</f>
        <v>44053</v>
      </c>
      <c r="AH3713" s="152">
        <v>1.597049649E9</v>
      </c>
      <c r="AI3713" s="152">
        <v>150914.0591</v>
      </c>
    </row>
    <row r="3714">
      <c r="A3714" s="152"/>
      <c r="B3714" s="152"/>
      <c r="M3714" s="161"/>
      <c r="N3714" s="161"/>
      <c r="P3714" s="156">
        <v>1.6051104E9</v>
      </c>
      <c r="Q3714" s="156">
        <v>168695.2753</v>
      </c>
      <c r="V3714" s="156">
        <v>1.5870852E9</v>
      </c>
      <c r="W3714" s="156">
        <v>94120.0471</v>
      </c>
      <c r="Y3714" s="156">
        <v>1.580238E9</v>
      </c>
      <c r="Z3714" s="156">
        <v>91457.5091</v>
      </c>
      <c r="AG3714" s="153">
        <f>IFERROR(__xludf.DUMMYFUNCTION("TO_DATE(INT((AH3714/(60*60*24))+""1/1/1970""))"),44053.0)</f>
        <v>44053</v>
      </c>
      <c r="AH3714" s="156">
        <v>1.597065531E9</v>
      </c>
      <c r="AI3714" s="156">
        <v>150914.0591</v>
      </c>
    </row>
    <row r="3715">
      <c r="A3715" s="152"/>
      <c r="B3715" s="152"/>
      <c r="M3715" s="161"/>
      <c r="N3715" s="161"/>
      <c r="P3715" s="152">
        <v>1.6051284E9</v>
      </c>
      <c r="Q3715" s="152">
        <v>168695.2753</v>
      </c>
      <c r="V3715" s="152">
        <v>1.5871248E9</v>
      </c>
      <c r="W3715" s="152">
        <v>94021.2896</v>
      </c>
      <c r="Y3715" s="152">
        <v>1.5802524E9</v>
      </c>
      <c r="Z3715" s="152">
        <v>91457.5091</v>
      </c>
      <c r="AG3715" s="153">
        <f>IFERROR(__xludf.DUMMYFUNCTION("TO_DATE(INT((AH3715/(60*60*24))+""1/1/1970""))"),44053.0)</f>
        <v>44053</v>
      </c>
      <c r="AH3715" s="152">
        <v>1.597081366E9</v>
      </c>
      <c r="AI3715" s="152">
        <v>151903.0585</v>
      </c>
    </row>
    <row r="3716">
      <c r="A3716" s="152"/>
      <c r="B3716" s="152"/>
      <c r="M3716" s="161"/>
      <c r="N3716" s="161"/>
      <c r="P3716" s="156">
        <v>1.6051572E9</v>
      </c>
      <c r="Q3716" s="156">
        <v>169907.3775</v>
      </c>
      <c r="V3716" s="156">
        <v>1.5871572E9</v>
      </c>
      <c r="W3716" s="156">
        <v>94187.4016</v>
      </c>
      <c r="Y3716" s="156">
        <v>1.5802776E9</v>
      </c>
      <c r="Z3716" s="156">
        <v>91434.5852</v>
      </c>
      <c r="AG3716" s="153">
        <f>IFERROR(__xludf.DUMMYFUNCTION("TO_DATE(INT((AH3716/(60*60*24))+""1/1/1970""))"),44053.0)</f>
        <v>44053</v>
      </c>
      <c r="AH3716" s="156">
        <v>1.597097156E9</v>
      </c>
      <c r="AI3716" s="156">
        <v>152369.3011</v>
      </c>
    </row>
    <row r="3717">
      <c r="A3717" s="152"/>
      <c r="B3717" s="152"/>
      <c r="M3717" s="161"/>
      <c r="N3717" s="161"/>
      <c r="P3717" s="152">
        <v>1.6051968E9</v>
      </c>
      <c r="Q3717" s="152">
        <v>169907.3775</v>
      </c>
      <c r="V3717" s="152">
        <v>1.5873336E9</v>
      </c>
      <c r="W3717" s="152">
        <v>94184.0665</v>
      </c>
      <c r="Y3717" s="152">
        <v>1.5803172E9</v>
      </c>
      <c r="Z3717" s="152">
        <v>91434.5852</v>
      </c>
      <c r="AG3717" s="153">
        <f>IFERROR(__xludf.DUMMYFUNCTION("TO_DATE(INT((AH3717/(60*60*24))+""1/1/1970""))"),44053.0)</f>
        <v>44053</v>
      </c>
      <c r="AH3717" s="152">
        <v>1.597103984E9</v>
      </c>
      <c r="AI3717" s="152">
        <v>152369.3011</v>
      </c>
    </row>
    <row r="3718">
      <c r="A3718" s="152"/>
      <c r="B3718" s="152"/>
      <c r="M3718" s="161"/>
      <c r="N3718" s="161"/>
      <c r="P3718" s="156">
        <v>1.6052148E9</v>
      </c>
      <c r="Q3718" s="156">
        <v>169907.3775</v>
      </c>
      <c r="V3718" s="156">
        <v>1.5873372E9</v>
      </c>
      <c r="W3718" s="156">
        <v>94121.9886</v>
      </c>
      <c r="Y3718" s="156">
        <v>1.5803388E9</v>
      </c>
      <c r="Z3718" s="156">
        <v>91434.5852</v>
      </c>
      <c r="AG3718" s="153">
        <f>IFERROR(__xludf.DUMMYFUNCTION("TO_DATE(INT((AH3718/(60*60*24))+""1/1/1970""))"),44054.0)</f>
        <v>44054</v>
      </c>
      <c r="AH3718" s="156">
        <v>1.597113526E9</v>
      </c>
      <c r="AI3718" s="156">
        <v>152369.3011</v>
      </c>
    </row>
    <row r="3719">
      <c r="A3719" s="152"/>
      <c r="B3719" s="152"/>
      <c r="M3719" s="161"/>
      <c r="N3719" s="161"/>
      <c r="P3719" s="152">
        <v>1.6052436E9</v>
      </c>
      <c r="Q3719" s="152">
        <v>168303.1377</v>
      </c>
      <c r="V3719" s="152">
        <v>1.5873732E9</v>
      </c>
      <c r="W3719" s="152">
        <v>93871.946</v>
      </c>
      <c r="Y3719" s="152">
        <v>1.5803568E9</v>
      </c>
      <c r="Z3719" s="152">
        <v>91502.9475</v>
      </c>
      <c r="AG3719" s="153">
        <f>IFERROR(__xludf.DUMMYFUNCTION("TO_DATE(INT((AH3719/(60*60*24))+""1/1/1970""))"),44054.0)</f>
        <v>44054</v>
      </c>
      <c r="AH3719" s="152">
        <v>1.597129339E9</v>
      </c>
      <c r="AI3719" s="152">
        <v>152369.3011</v>
      </c>
    </row>
    <row r="3720">
      <c r="A3720" s="152"/>
      <c r="B3720" s="152"/>
      <c r="M3720" s="161"/>
      <c r="N3720" s="161"/>
      <c r="P3720" s="156">
        <v>1.6052832E9</v>
      </c>
      <c r="Q3720" s="156">
        <v>168303.1377</v>
      </c>
      <c r="V3720" s="156">
        <v>1.5874128E9</v>
      </c>
      <c r="W3720" s="156">
        <v>93663.3869</v>
      </c>
      <c r="Y3720" s="156">
        <v>1.5803964E9</v>
      </c>
      <c r="Z3720" s="156">
        <v>91502.9475</v>
      </c>
      <c r="AG3720" s="153">
        <f>IFERROR(__xludf.DUMMYFUNCTION("TO_DATE(INT((AH3720/(60*60*24))+""1/1/1970""))"),44054.0)</f>
        <v>44054</v>
      </c>
      <c r="AH3720" s="156">
        <v>1.597145131E9</v>
      </c>
      <c r="AI3720" s="156">
        <v>152369.3011</v>
      </c>
    </row>
    <row r="3721">
      <c r="A3721" s="152"/>
      <c r="B3721" s="152"/>
      <c r="M3721" s="161"/>
      <c r="N3721" s="161"/>
      <c r="P3721" s="152">
        <v>1.6053012E9</v>
      </c>
      <c r="Q3721" s="152">
        <v>168303.1377</v>
      </c>
      <c r="V3721" s="152">
        <v>1.5874236E9</v>
      </c>
      <c r="W3721" s="152">
        <v>93748.0702</v>
      </c>
      <c r="Y3721" s="152">
        <v>1.5804252E9</v>
      </c>
      <c r="Z3721" s="152">
        <v>91502.9475</v>
      </c>
      <c r="AG3721" s="153">
        <f>IFERROR(__xludf.DUMMYFUNCTION("TO_DATE(INT((AH3721/(60*60*24))+""1/1/1970""))"),44054.0)</f>
        <v>44054</v>
      </c>
      <c r="AH3721" s="152">
        <v>1.59716094E9</v>
      </c>
      <c r="AI3721" s="152">
        <v>153720.9335</v>
      </c>
    </row>
    <row r="3722">
      <c r="A3722" s="152"/>
      <c r="B3722" s="152"/>
      <c r="M3722" s="161"/>
      <c r="N3722" s="161"/>
      <c r="P3722" s="156">
        <v>1.60533E9</v>
      </c>
      <c r="Q3722" s="156">
        <v>170592.4341</v>
      </c>
      <c r="V3722" s="156">
        <v>1.5874524E9</v>
      </c>
      <c r="W3722" s="156">
        <v>93579.924</v>
      </c>
      <c r="Y3722" s="156">
        <v>1.580436E9</v>
      </c>
      <c r="Z3722" s="156">
        <v>91380.5504</v>
      </c>
      <c r="AG3722" s="153">
        <f>IFERROR(__xludf.DUMMYFUNCTION("TO_DATE(INT((AH3722/(60*60*24))+""1/1/1970""))"),44054.0)</f>
        <v>44054</v>
      </c>
      <c r="AH3722" s="156">
        <v>1.597176785E9</v>
      </c>
      <c r="AI3722" s="156">
        <v>152458.782</v>
      </c>
    </row>
    <row r="3723">
      <c r="A3723" s="152"/>
      <c r="B3723" s="152"/>
      <c r="M3723" s="161"/>
      <c r="N3723" s="161"/>
      <c r="P3723" s="152">
        <v>1.6055388E9</v>
      </c>
      <c r="Q3723" s="152">
        <v>170592.4341</v>
      </c>
      <c r="V3723" s="152">
        <v>1.587492E9</v>
      </c>
      <c r="W3723" s="152">
        <v>92534.5454</v>
      </c>
      <c r="Y3723" s="152">
        <v>1.5804756E9</v>
      </c>
      <c r="Z3723" s="152">
        <v>91380.5504</v>
      </c>
      <c r="AG3723" s="153">
        <f>IFERROR(__xludf.DUMMYFUNCTION("TO_DATE(INT((AH3723/(60*60*24))+""1/1/1970""))"),44054.0)</f>
        <v>44054</v>
      </c>
      <c r="AH3723" s="152">
        <v>1.597190399E9</v>
      </c>
      <c r="AI3723" s="152">
        <v>152458.782</v>
      </c>
    </row>
    <row r="3724">
      <c r="A3724" s="152"/>
      <c r="B3724" s="152"/>
      <c r="M3724" s="161"/>
      <c r="N3724" s="161"/>
      <c r="P3724" s="156">
        <v>1.6055604E9</v>
      </c>
      <c r="Q3724" s="156">
        <v>170592.4341</v>
      </c>
      <c r="V3724" s="156">
        <v>1.58751E9</v>
      </c>
      <c r="W3724" s="156">
        <v>92677.6277</v>
      </c>
      <c r="Y3724" s="156">
        <v>1.580508E9</v>
      </c>
      <c r="Z3724" s="156">
        <v>91380.5504</v>
      </c>
      <c r="AG3724" s="153">
        <f>IFERROR(__xludf.DUMMYFUNCTION("TO_DATE(INT((AH3724/(60*60*24))+""1/1/1970""))"),44055.0)</f>
        <v>44055</v>
      </c>
      <c r="AH3724" s="156">
        <v>1.597192697E9</v>
      </c>
      <c r="AI3724" s="156">
        <v>152458.782</v>
      </c>
    </row>
    <row r="3725">
      <c r="A3725" s="152"/>
      <c r="B3725" s="152"/>
      <c r="M3725" s="161"/>
      <c r="N3725" s="161"/>
      <c r="P3725" s="152">
        <v>1.6055892E9</v>
      </c>
      <c r="Q3725" s="152">
        <v>172686.5433</v>
      </c>
      <c r="V3725" s="152">
        <v>1.5875316E9</v>
      </c>
      <c r="W3725" s="152">
        <v>92579.7987</v>
      </c>
      <c r="Y3725" s="152">
        <v>1.5805152E9</v>
      </c>
      <c r="Z3725" s="152">
        <v>90842.6579</v>
      </c>
      <c r="AG3725" s="153">
        <f>IFERROR(__xludf.DUMMYFUNCTION("TO_DATE(INT((AH3725/(60*60*24))+""1/1/1970""))"),44055.0)</f>
        <v>44055</v>
      </c>
      <c r="AH3725" s="152">
        <v>1.597208611E9</v>
      </c>
      <c r="AI3725" s="152">
        <v>152458.782</v>
      </c>
    </row>
    <row r="3726">
      <c r="A3726" s="152"/>
      <c r="B3726" s="152"/>
      <c r="M3726" s="161"/>
      <c r="N3726" s="161"/>
      <c r="P3726" s="156">
        <v>1.6056288E9</v>
      </c>
      <c r="Q3726" s="156">
        <v>172686.5433</v>
      </c>
      <c r="V3726" s="156">
        <v>1.5875712E9</v>
      </c>
      <c r="W3726" s="156">
        <v>92919.9351</v>
      </c>
      <c r="Y3726" s="156">
        <v>1.5806844E9</v>
      </c>
      <c r="Z3726" s="156">
        <v>90842.6579</v>
      </c>
      <c r="AG3726" s="153">
        <f>IFERROR(__xludf.DUMMYFUNCTION("TO_DATE(INT((AH3726/(60*60*24))+""1/1/1970""))"),44055.0)</f>
        <v>44055</v>
      </c>
      <c r="AH3726" s="156">
        <v>1.597224415E9</v>
      </c>
      <c r="AI3726" s="156">
        <v>152458.782</v>
      </c>
    </row>
    <row r="3727">
      <c r="A3727" s="152"/>
      <c r="B3727" s="152"/>
      <c r="M3727" s="161"/>
      <c r="N3727" s="161"/>
      <c r="P3727" s="152">
        <v>1.6056468E9</v>
      </c>
      <c r="Q3727" s="152">
        <v>172686.5433</v>
      </c>
      <c r="V3727" s="152">
        <v>1.5875964E9</v>
      </c>
      <c r="W3727" s="152">
        <v>93020.1152</v>
      </c>
      <c r="Y3727" s="152">
        <v>1.580724E9</v>
      </c>
      <c r="Z3727" s="152">
        <v>90886.4589</v>
      </c>
      <c r="AG3727" s="153">
        <f>IFERROR(__xludf.DUMMYFUNCTION("TO_DATE(INT((AH3727/(60*60*24))+""1/1/1970""))"),44055.0)</f>
        <v>44055</v>
      </c>
      <c r="AH3727" s="152">
        <v>1.59724024E9</v>
      </c>
      <c r="AI3727" s="152">
        <v>152458.782</v>
      </c>
    </row>
    <row r="3728">
      <c r="A3728" s="152"/>
      <c r="B3728" s="152"/>
      <c r="M3728" s="161"/>
      <c r="N3728" s="161"/>
      <c r="P3728" s="156">
        <v>1.6056756E9</v>
      </c>
      <c r="Q3728" s="156">
        <v>171801.9336</v>
      </c>
      <c r="V3728" s="156">
        <v>1.5876108E9</v>
      </c>
      <c r="W3728" s="156">
        <v>92950.6019</v>
      </c>
      <c r="Y3728" s="156">
        <v>1.5807636E9</v>
      </c>
      <c r="Z3728" s="156">
        <v>90886.4589</v>
      </c>
      <c r="AG3728" s="153">
        <f>IFERROR(__xludf.DUMMYFUNCTION("TO_DATE(INT((AH3728/(60*60*24))+""1/1/1970""))"),44055.0)</f>
        <v>44055</v>
      </c>
      <c r="AH3728" s="156">
        <v>1.59725604E9</v>
      </c>
      <c r="AI3728" s="156">
        <v>155698.9323</v>
      </c>
    </row>
    <row r="3729">
      <c r="A3729" s="152"/>
      <c r="B3729" s="152"/>
      <c r="M3729" s="161"/>
      <c r="N3729" s="161"/>
      <c r="P3729" s="152">
        <v>1.6057152E9</v>
      </c>
      <c r="Q3729" s="152">
        <v>171801.9336</v>
      </c>
      <c r="V3729" s="152">
        <v>1.5876504E9</v>
      </c>
      <c r="W3729" s="152">
        <v>93005.1136</v>
      </c>
      <c r="Y3729" s="152">
        <v>1.5807708E9</v>
      </c>
      <c r="Z3729" s="152">
        <v>90886.4589</v>
      </c>
      <c r="AG3729" s="153">
        <f>IFERROR(__xludf.DUMMYFUNCTION("TO_DATE(INT((AH3729/(60*60*24))+""1/1/1970""))"),44055.0)</f>
        <v>44055</v>
      </c>
      <c r="AH3729" s="152">
        <v>1.597271859E9</v>
      </c>
      <c r="AI3729" s="152">
        <v>155595.3228</v>
      </c>
    </row>
    <row r="3730">
      <c r="A3730" s="152"/>
      <c r="B3730" s="152"/>
      <c r="M3730" s="161"/>
      <c r="N3730" s="161"/>
      <c r="P3730" s="156">
        <v>1.6057332E9</v>
      </c>
      <c r="Q3730" s="156">
        <v>171801.9336</v>
      </c>
      <c r="V3730" s="156">
        <v>1.5876828E9</v>
      </c>
      <c r="W3730" s="156">
        <v>93123.76</v>
      </c>
      <c r="Y3730" s="156">
        <v>1.5808032E9</v>
      </c>
      <c r="Z3730" s="156">
        <v>91105.4638</v>
      </c>
      <c r="AG3730" s="153">
        <f>IFERROR(__xludf.DUMMYFUNCTION("TO_DATE(INT((AH3730/(60*60*24))+""1/1/1970""))"),44055.0)</f>
        <v>44055</v>
      </c>
      <c r="AH3730" s="156">
        <v>1.597276773E9</v>
      </c>
      <c r="AI3730" s="156">
        <v>155595.3228</v>
      </c>
    </row>
    <row r="3731">
      <c r="A3731" s="152"/>
      <c r="B3731" s="152"/>
      <c r="M3731" s="161"/>
      <c r="N3731" s="161"/>
      <c r="P3731" s="152">
        <v>1.605762E9</v>
      </c>
      <c r="Q3731" s="152">
        <v>169738.9659</v>
      </c>
      <c r="V3731" s="152">
        <v>1.58769E9</v>
      </c>
      <c r="W3731" s="152">
        <v>93108.5559</v>
      </c>
      <c r="Y3731" s="152">
        <v>1.5808428E9</v>
      </c>
      <c r="Z3731" s="152">
        <v>91105.4638</v>
      </c>
      <c r="AG3731" s="153">
        <f>IFERROR(__xludf.DUMMYFUNCTION("TO_DATE(INT((AH3731/(60*60*24))+""1/1/1970""))"),44056.0)</f>
        <v>44056</v>
      </c>
      <c r="AH3731" s="152">
        <v>1.597288067E9</v>
      </c>
      <c r="AI3731" s="152">
        <v>155595.3228</v>
      </c>
    </row>
    <row r="3732">
      <c r="A3732" s="152"/>
      <c r="B3732" s="152"/>
      <c r="M3732" s="161"/>
      <c r="N3732" s="161"/>
      <c r="P3732" s="156">
        <v>1.6058016E9</v>
      </c>
      <c r="Q3732" s="156">
        <v>169738.9659</v>
      </c>
      <c r="V3732" s="156">
        <v>1.5877296E9</v>
      </c>
      <c r="W3732" s="156">
        <v>93150.4333</v>
      </c>
      <c r="Y3732" s="156">
        <v>1.5808572E9</v>
      </c>
      <c r="Z3732" s="156">
        <v>91105.4638</v>
      </c>
      <c r="AG3732" s="153">
        <f>IFERROR(__xludf.DUMMYFUNCTION("TO_DATE(INT((AH3732/(60*60*24))+""1/1/1970""))"),44056.0)</f>
        <v>44056</v>
      </c>
      <c r="AH3732" s="156">
        <v>1.597303911E9</v>
      </c>
      <c r="AI3732" s="156">
        <v>155595.3228</v>
      </c>
    </row>
    <row r="3733">
      <c r="A3733" s="152"/>
      <c r="B3733" s="152"/>
      <c r="M3733" s="161"/>
      <c r="N3733" s="161"/>
      <c r="P3733" s="152">
        <v>1.6058196E9</v>
      </c>
      <c r="Q3733" s="152">
        <v>169738.9659</v>
      </c>
      <c r="V3733" s="152">
        <v>1.587762E9</v>
      </c>
      <c r="W3733" s="152">
        <v>93116.3514</v>
      </c>
      <c r="Y3733" s="152">
        <v>1.5808824E9</v>
      </c>
      <c r="Z3733" s="152">
        <v>91250.3755</v>
      </c>
      <c r="AG3733" s="153">
        <f>IFERROR(__xludf.DUMMYFUNCTION("TO_DATE(INT((AH3733/(60*60*24))+""1/1/1970""))"),44056.0)</f>
        <v>44056</v>
      </c>
      <c r="AH3733" s="152">
        <v>1.597319706E9</v>
      </c>
      <c r="AI3733" s="152">
        <v>155595.3228</v>
      </c>
    </row>
    <row r="3734">
      <c r="A3734" s="152"/>
      <c r="B3734" s="152"/>
      <c r="M3734" s="161"/>
      <c r="N3734" s="161"/>
      <c r="P3734" s="156">
        <v>1.6058484E9</v>
      </c>
      <c r="Q3734" s="156">
        <v>170439.663</v>
      </c>
      <c r="V3734" s="156">
        <v>1.5879384E9</v>
      </c>
      <c r="W3734" s="156">
        <v>93111.4825</v>
      </c>
      <c r="Y3734" s="156">
        <v>1.580922E9</v>
      </c>
      <c r="Z3734" s="156">
        <v>91250.3755</v>
      </c>
      <c r="AG3734" s="153">
        <f>IFERROR(__xludf.DUMMYFUNCTION("TO_DATE(INT((AH3734/(60*60*24))+""1/1/1970""))"),44056.0)</f>
        <v>44056</v>
      </c>
      <c r="AH3734" s="156">
        <v>1.59733554E9</v>
      </c>
      <c r="AI3734" s="156">
        <v>155675.3847</v>
      </c>
    </row>
    <row r="3735">
      <c r="A3735" s="152"/>
      <c r="B3735" s="152"/>
      <c r="M3735" s="161"/>
      <c r="N3735" s="161"/>
      <c r="P3735" s="152">
        <v>1.605888E9</v>
      </c>
      <c r="Q3735" s="152">
        <v>170439.663</v>
      </c>
      <c r="V3735" s="152">
        <v>1.587942E9</v>
      </c>
      <c r="W3735" s="152">
        <v>93106.6895</v>
      </c>
      <c r="Y3735" s="152">
        <v>1.5809436E9</v>
      </c>
      <c r="Z3735" s="152">
        <v>91250.3755</v>
      </c>
      <c r="AG3735" s="153">
        <f>IFERROR(__xludf.DUMMYFUNCTION("TO_DATE(INT((AH3735/(60*60*24))+""1/1/1970""))"),44056.0)</f>
        <v>44056</v>
      </c>
      <c r="AH3735" s="152">
        <v>1.597351362E9</v>
      </c>
      <c r="AI3735" s="152">
        <v>155632.999</v>
      </c>
    </row>
    <row r="3736">
      <c r="A3736" s="152"/>
      <c r="B3736" s="152"/>
      <c r="M3736" s="161"/>
      <c r="N3736" s="161"/>
      <c r="P3736" s="156">
        <v>1.605906E9</v>
      </c>
      <c r="Q3736" s="156">
        <v>170439.663</v>
      </c>
      <c r="V3736" s="156">
        <v>1.587978E9</v>
      </c>
      <c r="W3736" s="156">
        <v>93517.6728</v>
      </c>
      <c r="Y3736" s="156">
        <v>1.5809616E9</v>
      </c>
      <c r="Z3736" s="156">
        <v>91614.2921</v>
      </c>
      <c r="AG3736" s="153">
        <f>IFERROR(__xludf.DUMMYFUNCTION("TO_DATE(INT((AH3736/(60*60*24))+""1/1/1970""))"),44056.0)</f>
        <v>44056</v>
      </c>
      <c r="AH3736" s="156">
        <v>1.597362494E9</v>
      </c>
      <c r="AI3736" s="156">
        <v>155632.999</v>
      </c>
    </row>
    <row r="3737">
      <c r="A3737" s="152"/>
      <c r="B3737" s="152"/>
      <c r="M3737" s="161"/>
      <c r="N3737" s="161"/>
      <c r="P3737" s="152">
        <v>1.6059348E9</v>
      </c>
      <c r="Q3737" s="152">
        <v>169295.0842</v>
      </c>
      <c r="V3737" s="152">
        <v>1.5880176E9</v>
      </c>
      <c r="W3737" s="152">
        <v>93493.0428</v>
      </c>
      <c r="Y3737" s="152">
        <v>1.5810012E9</v>
      </c>
      <c r="Z3737" s="152">
        <v>91614.2921</v>
      </c>
      <c r="AG3737" s="153">
        <f>IFERROR(__xludf.DUMMYFUNCTION("TO_DATE(INT((AH3737/(60*60*24))+""1/1/1970""))"),44057.0)</f>
        <v>44057</v>
      </c>
      <c r="AH3737" s="152">
        <v>1.597367168E9</v>
      </c>
      <c r="AI3737" s="152">
        <v>155632.999</v>
      </c>
    </row>
    <row r="3738">
      <c r="A3738" s="152"/>
      <c r="B3738" s="152"/>
      <c r="M3738" s="161"/>
      <c r="N3738" s="161"/>
      <c r="P3738" s="156">
        <v>1.6061436E9</v>
      </c>
      <c r="Q3738" s="156">
        <v>169295.0842</v>
      </c>
      <c r="V3738" s="156">
        <v>1.5880284E9</v>
      </c>
      <c r="W3738" s="156">
        <v>93521.1649</v>
      </c>
      <c r="Y3738" s="156">
        <v>1.58103E9</v>
      </c>
      <c r="Z3738" s="156">
        <v>91614.2921</v>
      </c>
      <c r="AG3738" s="153">
        <f>IFERROR(__xludf.DUMMYFUNCTION("TO_DATE(INT((AH3738/(60*60*24))+""1/1/1970""))"),44057.0)</f>
        <v>44057</v>
      </c>
      <c r="AH3738" s="156">
        <v>1.59738312E9</v>
      </c>
      <c r="AI3738" s="156">
        <v>155632.999</v>
      </c>
    </row>
    <row r="3739">
      <c r="A3739" s="152"/>
      <c r="B3739" s="152"/>
      <c r="M3739" s="161"/>
      <c r="N3739" s="161"/>
      <c r="P3739" s="152">
        <v>1.6061652E9</v>
      </c>
      <c r="Q3739" s="152">
        <v>169295.0842</v>
      </c>
      <c r="V3739" s="152">
        <v>1.5880572E9</v>
      </c>
      <c r="W3739" s="152">
        <v>93436.7587</v>
      </c>
      <c r="Y3739" s="152">
        <v>1.5810408E9</v>
      </c>
      <c r="Z3739" s="152">
        <v>91773.5312</v>
      </c>
      <c r="AG3739" s="153">
        <f>IFERROR(__xludf.DUMMYFUNCTION("TO_DATE(INT((AH3739/(60*60*24))+""1/1/1970""))"),44057.0)</f>
        <v>44057</v>
      </c>
      <c r="AH3739" s="152">
        <v>1.597398936E9</v>
      </c>
      <c r="AI3739" s="152">
        <v>155632.999</v>
      </c>
    </row>
    <row r="3740">
      <c r="A3740" s="152"/>
      <c r="B3740" s="152"/>
      <c r="M3740" s="161"/>
      <c r="N3740" s="161"/>
      <c r="P3740" s="156">
        <v>1.606194E9</v>
      </c>
      <c r="Q3740" s="156">
        <v>170300.2096</v>
      </c>
      <c r="V3740" s="156">
        <v>1.5880968E9</v>
      </c>
      <c r="W3740" s="156">
        <v>93776.0587</v>
      </c>
      <c r="Y3740" s="156">
        <v>1.5810804E9</v>
      </c>
      <c r="Z3740" s="156">
        <v>91773.5312</v>
      </c>
      <c r="AG3740" s="153">
        <f>IFERROR(__xludf.DUMMYFUNCTION("TO_DATE(INT((AH3740/(60*60*24))+""1/1/1970""))"),44057.0)</f>
        <v>44057</v>
      </c>
      <c r="AH3740" s="156">
        <v>1.59741474E9</v>
      </c>
      <c r="AI3740" s="156">
        <v>154999.5684</v>
      </c>
    </row>
    <row r="3741">
      <c r="A3741" s="152"/>
      <c r="B3741" s="152"/>
      <c r="M3741" s="161"/>
      <c r="N3741" s="161"/>
      <c r="P3741" s="152">
        <v>1.6062336E9</v>
      </c>
      <c r="Q3741" s="152">
        <v>170300.2096</v>
      </c>
      <c r="V3741" s="152">
        <v>1.5881148E9</v>
      </c>
      <c r="W3741" s="152">
        <v>93727.6263</v>
      </c>
      <c r="Y3741" s="152">
        <v>1.5811128E9</v>
      </c>
      <c r="Z3741" s="152">
        <v>91773.5312</v>
      </c>
      <c r="AG3741" s="153">
        <f>IFERROR(__xludf.DUMMYFUNCTION("TO_DATE(INT((AH3741/(60*60*24))+""1/1/1970""))"),44057.0)</f>
        <v>44057</v>
      </c>
      <c r="AH3741" s="152">
        <v>1.59743058E9</v>
      </c>
      <c r="AI3741" s="152">
        <v>155275.0754</v>
      </c>
    </row>
    <row r="3742">
      <c r="A3742" s="152"/>
      <c r="B3742" s="152"/>
      <c r="M3742" s="161"/>
      <c r="N3742" s="161"/>
      <c r="P3742" s="156">
        <v>1.6062516E9</v>
      </c>
      <c r="Q3742" s="156">
        <v>170300.2096</v>
      </c>
      <c r="V3742" s="156">
        <v>1.5881364E9</v>
      </c>
      <c r="W3742" s="156">
        <v>94061.2215</v>
      </c>
      <c r="Y3742" s="156">
        <v>1.58112E9</v>
      </c>
      <c r="Z3742" s="156">
        <v>92055.9861</v>
      </c>
      <c r="AG3742" s="153">
        <f>IFERROR(__xludf.DUMMYFUNCTION("TO_DATE(INT((AH3742/(60*60*24))+""1/1/1970""))"),44057.0)</f>
        <v>44057</v>
      </c>
      <c r="AH3742" s="156">
        <v>1.597446552E9</v>
      </c>
      <c r="AI3742" s="156">
        <v>155110.2422</v>
      </c>
    </row>
    <row r="3743">
      <c r="A3743" s="152"/>
      <c r="B3743" s="152"/>
      <c r="M3743" s="161"/>
      <c r="N3743" s="161"/>
      <c r="P3743" s="152">
        <v>1.6062804E9</v>
      </c>
      <c r="Q3743" s="152">
        <v>173028.1874</v>
      </c>
      <c r="V3743" s="152">
        <v>1.588176E9</v>
      </c>
      <c r="W3743" s="152">
        <v>93930.1428</v>
      </c>
      <c r="Y3743" s="152">
        <v>1.5812892E9</v>
      </c>
      <c r="Z3743" s="152">
        <v>92055.9861</v>
      </c>
      <c r="AG3743" s="153">
        <f>IFERROR(__xludf.DUMMYFUNCTION("TO_DATE(INT((AH3743/(60*60*24))+""1/1/1970""))"),44057.0)</f>
        <v>44057</v>
      </c>
      <c r="AH3743" s="152">
        <v>1.597449543E9</v>
      </c>
      <c r="AI3743" s="152">
        <v>155110.2422</v>
      </c>
    </row>
    <row r="3744">
      <c r="A3744" s="152"/>
      <c r="B3744" s="152"/>
      <c r="M3744" s="161"/>
      <c r="N3744" s="161"/>
      <c r="P3744" s="156">
        <v>1.60632E9</v>
      </c>
      <c r="Q3744" s="156">
        <v>173028.1874</v>
      </c>
      <c r="V3744" s="156">
        <v>1.5882012E9</v>
      </c>
      <c r="W3744" s="156">
        <v>94182.7434</v>
      </c>
      <c r="Y3744" s="156">
        <v>1.5813288E9</v>
      </c>
      <c r="Z3744" s="156">
        <v>92031.8342</v>
      </c>
      <c r="AG3744" s="153">
        <f>IFERROR(__xludf.DUMMYFUNCTION("TO_DATE(INT((AH3744/(60*60*24))+""1/1/1970""))"),44058.0)</f>
        <v>44058</v>
      </c>
      <c r="AH3744" s="156">
        <v>1.597462779E9</v>
      </c>
      <c r="AI3744" s="156">
        <v>155110.2422</v>
      </c>
    </row>
    <row r="3745">
      <c r="A3745" s="152"/>
      <c r="B3745" s="152"/>
      <c r="M3745" s="161"/>
      <c r="N3745" s="161"/>
      <c r="P3745" s="152">
        <v>1.606338E9</v>
      </c>
      <c r="Q3745" s="152">
        <v>173028.1874</v>
      </c>
      <c r="V3745" s="152">
        <v>1.5882156E9</v>
      </c>
      <c r="W3745" s="152">
        <v>94098.9275</v>
      </c>
      <c r="Y3745" s="152">
        <v>1.5813684E9</v>
      </c>
      <c r="Z3745" s="152">
        <v>92031.8342</v>
      </c>
      <c r="AG3745" s="153">
        <f>IFERROR(__xludf.DUMMYFUNCTION("TO_DATE(INT((AH3745/(60*60*24))+""1/1/1970""))"),44058.0)</f>
        <v>44058</v>
      </c>
      <c r="AH3745" s="152">
        <v>1.59747857E9</v>
      </c>
      <c r="AI3745" s="152">
        <v>155110.2422</v>
      </c>
    </row>
    <row r="3746">
      <c r="A3746" s="152"/>
      <c r="B3746" s="152"/>
      <c r="M3746" s="161"/>
      <c r="N3746" s="161"/>
      <c r="P3746" s="156">
        <v>1.6063668E9</v>
      </c>
      <c r="Q3746" s="156">
        <v>172763.3438</v>
      </c>
      <c r="V3746" s="156">
        <v>1.5882552E9</v>
      </c>
      <c r="W3746" s="156">
        <v>94229.4841</v>
      </c>
      <c r="Y3746" s="156">
        <v>1.5813756E9</v>
      </c>
      <c r="Z3746" s="156">
        <v>92031.8342</v>
      </c>
      <c r="AG3746" s="153">
        <f>IFERROR(__xludf.DUMMYFUNCTION("TO_DATE(INT((AH3746/(60*60*24))+""1/1/1970""))"),44058.0)</f>
        <v>44058</v>
      </c>
      <c r="AH3746" s="156">
        <v>1.597494423E9</v>
      </c>
      <c r="AI3746" s="156">
        <v>155110.2422</v>
      </c>
    </row>
    <row r="3747">
      <c r="A3747" s="152"/>
      <c r="B3747" s="152"/>
      <c r="M3747" s="161"/>
      <c r="N3747" s="161"/>
      <c r="P3747" s="152">
        <v>1.6064892E9</v>
      </c>
      <c r="Q3747" s="152">
        <v>172763.3438</v>
      </c>
      <c r="V3747" s="152">
        <v>1.5882876E9</v>
      </c>
      <c r="W3747" s="152">
        <v>94071.3903</v>
      </c>
      <c r="Y3747" s="152">
        <v>1.581408E9</v>
      </c>
      <c r="Z3747" s="152">
        <v>92350.7217</v>
      </c>
      <c r="AG3747" s="153">
        <f>IFERROR(__xludf.DUMMYFUNCTION("TO_DATE(INT((AH3747/(60*60*24))+""1/1/1970""))"),44058.0)</f>
        <v>44058</v>
      </c>
      <c r="AH3747" s="152">
        <v>1.597510215E9</v>
      </c>
      <c r="AI3747" s="152">
        <v>155110.2422</v>
      </c>
    </row>
    <row r="3748">
      <c r="A3748" s="152"/>
      <c r="B3748" s="152"/>
      <c r="M3748" s="161"/>
      <c r="N3748" s="161"/>
      <c r="P3748" s="156">
        <v>1.6065E9</v>
      </c>
      <c r="Q3748" s="156">
        <v>172763.3438</v>
      </c>
      <c r="V3748" s="156">
        <v>1.5882948E9</v>
      </c>
      <c r="W3748" s="156">
        <v>93968.2519</v>
      </c>
      <c r="Y3748" s="156">
        <v>1.5814476E9</v>
      </c>
      <c r="Z3748" s="156">
        <v>92350.7217</v>
      </c>
      <c r="AG3748" s="153">
        <f>IFERROR(__xludf.DUMMYFUNCTION("TO_DATE(INT((AH3748/(60*60*24))+""1/1/1970""))"),44058.0)</f>
        <v>44058</v>
      </c>
      <c r="AH3748" s="156">
        <v>1.597526623E9</v>
      </c>
      <c r="AI3748" s="156">
        <v>155110.2422</v>
      </c>
    </row>
    <row r="3749">
      <c r="A3749" s="152"/>
      <c r="B3749" s="152"/>
      <c r="M3749" s="161"/>
      <c r="N3749" s="161"/>
      <c r="P3749" s="152">
        <v>1.6065396E9</v>
      </c>
      <c r="Q3749" s="152">
        <v>173242.03</v>
      </c>
      <c r="V3749" s="152">
        <v>1.5883344E9</v>
      </c>
      <c r="W3749" s="152">
        <v>93721.0815</v>
      </c>
      <c r="Y3749" s="152">
        <v>1.581462E9</v>
      </c>
      <c r="Z3749" s="152">
        <v>92350.7217</v>
      </c>
      <c r="AG3749" s="153">
        <f>IFERROR(__xludf.DUMMYFUNCTION("TO_DATE(INT((AH3749/(60*60*24))+""1/1/1970""))"),44058.0)</f>
        <v>44058</v>
      </c>
      <c r="AH3749" s="152">
        <v>1.597535161E9</v>
      </c>
      <c r="AI3749" s="152">
        <v>155110.2422</v>
      </c>
    </row>
    <row r="3750">
      <c r="A3750" s="152"/>
      <c r="B3750" s="152"/>
      <c r="M3750" s="161"/>
      <c r="N3750" s="161"/>
      <c r="P3750" s="156">
        <v>1.6067484E9</v>
      </c>
      <c r="Q3750" s="156">
        <v>173242.03</v>
      </c>
      <c r="V3750" s="156">
        <v>1.5883668E9</v>
      </c>
      <c r="W3750" s="156">
        <v>93603.3174</v>
      </c>
      <c r="Y3750" s="156">
        <v>1.5814872E9</v>
      </c>
      <c r="Z3750" s="156">
        <v>92278.6752</v>
      </c>
      <c r="AG3750" s="153">
        <f>IFERROR(__xludf.DUMMYFUNCTION("TO_DATE(INT((AH3750/(60*60*24))+""1/1/1970""))"),44059.0)</f>
        <v>44059</v>
      </c>
      <c r="AH3750" s="156">
        <v>1.597543381E9</v>
      </c>
      <c r="AI3750" s="156">
        <v>155110.2422</v>
      </c>
    </row>
    <row r="3751">
      <c r="A3751" s="152"/>
      <c r="B3751" s="152"/>
      <c r="M3751" s="161"/>
      <c r="N3751" s="161"/>
      <c r="P3751" s="152">
        <v>1.60677E9</v>
      </c>
      <c r="Q3751" s="152">
        <v>173242.03</v>
      </c>
      <c r="V3751" s="152">
        <v>1.5885432E9</v>
      </c>
      <c r="W3751" s="152">
        <v>93700.1707</v>
      </c>
      <c r="Y3751" s="152">
        <v>1.5815268E9</v>
      </c>
      <c r="Z3751" s="152">
        <v>92278.6752</v>
      </c>
      <c r="AG3751" s="153">
        <f>IFERROR(__xludf.DUMMYFUNCTION("TO_DATE(INT((AH3751/(60*60*24))+""1/1/1970""))"),44059.0)</f>
        <v>44059</v>
      </c>
      <c r="AH3751" s="152">
        <v>1.597559178E9</v>
      </c>
      <c r="AI3751" s="152">
        <v>155110.2422</v>
      </c>
    </row>
    <row r="3752">
      <c r="A3752" s="152"/>
      <c r="B3752" s="152"/>
      <c r="M3752" s="161"/>
      <c r="N3752" s="161"/>
      <c r="P3752" s="156">
        <v>1.6067988E9</v>
      </c>
      <c r="Q3752" s="156">
        <v>172468.5222</v>
      </c>
      <c r="V3752" s="156">
        <v>1.5885468E9</v>
      </c>
      <c r="W3752" s="156">
        <v>93813.5395</v>
      </c>
      <c r="Y3752" s="156">
        <v>1.5815484E9</v>
      </c>
      <c r="Z3752" s="156">
        <v>92278.6752</v>
      </c>
      <c r="AG3752" s="153">
        <f>IFERROR(__xludf.DUMMYFUNCTION("TO_DATE(INT((AH3752/(60*60*24))+""1/1/1970""))"),44059.0)</f>
        <v>44059</v>
      </c>
      <c r="AH3752" s="156">
        <v>1.597574974E9</v>
      </c>
      <c r="AI3752" s="156">
        <v>155110.2422</v>
      </c>
    </row>
    <row r="3753">
      <c r="A3753" s="152"/>
      <c r="B3753" s="152"/>
      <c r="M3753" s="161"/>
      <c r="N3753" s="161"/>
      <c r="P3753" s="152">
        <v>1.6068384E9</v>
      </c>
      <c r="Q3753" s="152">
        <v>172468.5222</v>
      </c>
      <c r="V3753" s="152">
        <v>1.5885828E9</v>
      </c>
      <c r="W3753" s="152">
        <v>93888.0843</v>
      </c>
      <c r="Y3753" s="152">
        <v>1.5815664E9</v>
      </c>
      <c r="Z3753" s="152">
        <v>92635.2234</v>
      </c>
      <c r="AG3753" s="153">
        <f>IFERROR(__xludf.DUMMYFUNCTION("TO_DATE(INT((AH3753/(60*60*24))+""1/1/1970""))"),44059.0)</f>
        <v>44059</v>
      </c>
      <c r="AH3753" s="152">
        <v>1.597590821E9</v>
      </c>
      <c r="AI3753" s="152">
        <v>155110.2422</v>
      </c>
    </row>
    <row r="3754">
      <c r="A3754" s="152"/>
      <c r="B3754" s="152"/>
      <c r="M3754" s="161"/>
      <c r="N3754" s="161"/>
      <c r="P3754" s="156">
        <v>1.6068564E9</v>
      </c>
      <c r="Q3754" s="156">
        <v>172468.5222</v>
      </c>
      <c r="V3754" s="156">
        <v>1.5886224E9</v>
      </c>
      <c r="W3754" s="156">
        <v>94216.66</v>
      </c>
      <c r="Y3754" s="156">
        <v>1.581606E9</v>
      </c>
      <c r="Z3754" s="156">
        <v>92635.2234</v>
      </c>
      <c r="AG3754" s="153">
        <f>IFERROR(__xludf.DUMMYFUNCTION("TO_DATE(INT((AH3754/(60*60*24))+""1/1/1970""))"),44059.0)</f>
        <v>44059</v>
      </c>
      <c r="AH3754" s="156">
        <v>1.597606736E9</v>
      </c>
      <c r="AI3754" s="156">
        <v>155110.2422</v>
      </c>
    </row>
    <row r="3755">
      <c r="A3755" s="152"/>
      <c r="B3755" s="152"/>
      <c r="M3755" s="161"/>
      <c r="N3755" s="161"/>
      <c r="P3755" s="152">
        <v>1.6068852E9</v>
      </c>
      <c r="Q3755" s="152">
        <v>174352.9164</v>
      </c>
      <c r="V3755" s="152">
        <v>1.5886332E9</v>
      </c>
      <c r="W3755" s="152">
        <v>94161.3443</v>
      </c>
      <c r="Y3755" s="152">
        <v>1.5816348E9</v>
      </c>
      <c r="Z3755" s="152">
        <v>92635.2234</v>
      </c>
      <c r="AG3755" s="153">
        <f>IFERROR(__xludf.DUMMYFUNCTION("TO_DATE(INT((AH3755/(60*60*24))+""1/1/1970""))"),44059.0)</f>
        <v>44059</v>
      </c>
      <c r="AH3755" s="152">
        <v>1.59762236E9</v>
      </c>
      <c r="AI3755" s="152">
        <v>155110.2422</v>
      </c>
    </row>
    <row r="3756">
      <c r="A3756" s="152"/>
      <c r="B3756" s="152"/>
      <c r="M3756" s="161"/>
      <c r="N3756" s="161"/>
      <c r="P3756" s="156">
        <v>1.6069248E9</v>
      </c>
      <c r="Q3756" s="156">
        <v>174352.9164</v>
      </c>
      <c r="V3756" s="156">
        <v>1.588662E9</v>
      </c>
      <c r="W3756" s="156">
        <v>94186.4828</v>
      </c>
      <c r="Y3756" s="156">
        <v>1.5816456E9</v>
      </c>
      <c r="Z3756" s="156">
        <v>92913.9942</v>
      </c>
      <c r="AG3756" s="153">
        <f>IFERROR(__xludf.DUMMYFUNCTION("TO_DATE(INT((AH3756/(60*60*24))+""1/1/1970""))"),44060.0)</f>
        <v>44060</v>
      </c>
      <c r="AH3756" s="156">
        <v>1.597622879E9</v>
      </c>
      <c r="AI3756" s="156">
        <v>155110.2422</v>
      </c>
    </row>
    <row r="3757">
      <c r="A3757" s="152"/>
      <c r="B3757" s="152"/>
      <c r="M3757" s="161"/>
      <c r="N3757" s="161"/>
      <c r="P3757" s="152">
        <v>1.6069428E9</v>
      </c>
      <c r="Q3757" s="152">
        <v>174352.9164</v>
      </c>
      <c r="V3757" s="152">
        <v>1.5887016E9</v>
      </c>
      <c r="W3757" s="152">
        <v>94792.757</v>
      </c>
      <c r="Y3757" s="152">
        <v>1.5816852E9</v>
      </c>
      <c r="Z3757" s="152">
        <v>92913.9942</v>
      </c>
      <c r="AG3757" s="153">
        <f>IFERROR(__xludf.DUMMYFUNCTION("TO_DATE(INT((AH3757/(60*60*24))+""1/1/1970""))"),44060.0)</f>
        <v>44060</v>
      </c>
      <c r="AH3757" s="152">
        <v>1.5976389E9</v>
      </c>
      <c r="AI3757" s="152">
        <v>155110.2422</v>
      </c>
    </row>
    <row r="3758">
      <c r="A3758" s="152"/>
      <c r="B3758" s="152"/>
      <c r="M3758" s="161"/>
      <c r="N3758" s="161"/>
      <c r="P3758" s="156">
        <v>1.6069716E9</v>
      </c>
      <c r="Q3758" s="156">
        <v>174719.3908</v>
      </c>
      <c r="V3758" s="156">
        <v>1.5887196E9</v>
      </c>
      <c r="W3758" s="156">
        <v>94816.0722</v>
      </c>
      <c r="Y3758" s="156">
        <v>1.5817176E9</v>
      </c>
      <c r="Z3758" s="156">
        <v>92913.9942</v>
      </c>
      <c r="AG3758" s="153">
        <f>IFERROR(__xludf.DUMMYFUNCTION("TO_DATE(INT((AH3758/(60*60*24))+""1/1/1970""))"),44060.0)</f>
        <v>44060</v>
      </c>
      <c r="AH3758" s="156">
        <v>1.597654802E9</v>
      </c>
      <c r="AI3758" s="156">
        <v>155110.2422</v>
      </c>
    </row>
    <row r="3759">
      <c r="A3759" s="152"/>
      <c r="B3759" s="152"/>
      <c r="M3759" s="161"/>
      <c r="N3759" s="161"/>
      <c r="P3759" s="152">
        <v>1.6070112E9</v>
      </c>
      <c r="Q3759" s="152">
        <v>174719.3908</v>
      </c>
      <c r="V3759" s="152">
        <v>1.5887412E9</v>
      </c>
      <c r="W3759" s="152">
        <v>94823.5233</v>
      </c>
      <c r="Y3759" s="152">
        <v>1.5817248E9</v>
      </c>
      <c r="Z3759" s="152">
        <v>93000.3681</v>
      </c>
      <c r="AG3759" s="153">
        <f>IFERROR(__xludf.DUMMYFUNCTION("TO_DATE(INT((AH3759/(60*60*24))+""1/1/1970""))"),44060.0)</f>
        <v>44060</v>
      </c>
      <c r="AH3759" s="152">
        <v>1.597670593E9</v>
      </c>
      <c r="AI3759" s="152">
        <v>155110.2422</v>
      </c>
    </row>
    <row r="3760">
      <c r="A3760" s="152"/>
      <c r="B3760" s="152"/>
      <c r="M3760" s="161"/>
      <c r="N3760" s="161"/>
      <c r="P3760" s="156">
        <v>1.6070292E9</v>
      </c>
      <c r="Q3760" s="156">
        <v>174719.3908</v>
      </c>
      <c r="V3760" s="156">
        <v>1.5887808E9</v>
      </c>
      <c r="W3760" s="156">
        <v>95128.0325</v>
      </c>
      <c r="Y3760" s="156">
        <v>1.581894E9</v>
      </c>
      <c r="Z3760" s="156">
        <v>93000.3681</v>
      </c>
      <c r="AG3760" s="153">
        <f>IFERROR(__xludf.DUMMYFUNCTION("TO_DATE(INT((AH3760/(60*60*24))+""1/1/1970""))"),44060.0)</f>
        <v>44060</v>
      </c>
      <c r="AH3760" s="156">
        <v>1.59768642E9</v>
      </c>
      <c r="AI3760" s="156">
        <v>158703.6066</v>
      </c>
    </row>
    <row r="3761">
      <c r="A3761" s="152"/>
      <c r="B3761" s="152"/>
      <c r="M3761" s="161"/>
      <c r="N3761" s="161"/>
      <c r="P3761" s="152">
        <v>1.607058E9</v>
      </c>
      <c r="Q3761" s="152">
        <v>174675.3969</v>
      </c>
      <c r="V3761" s="152">
        <v>1.588806E9</v>
      </c>
      <c r="W3761" s="152">
        <v>95190.3248</v>
      </c>
      <c r="Y3761" s="152">
        <v>1.5819336E9</v>
      </c>
      <c r="Z3761" s="152">
        <v>92915.2223</v>
      </c>
      <c r="AG3761" s="153">
        <f>IFERROR(__xludf.DUMMYFUNCTION("TO_DATE(INT((AH3761/(60*60*24))+""1/1/1970""))"),44060.0)</f>
        <v>44060</v>
      </c>
      <c r="AH3761" s="152">
        <v>1.597702317E9</v>
      </c>
      <c r="AI3761" s="152">
        <v>158731.8637</v>
      </c>
    </row>
    <row r="3762">
      <c r="A3762" s="152"/>
      <c r="B3762" s="152"/>
      <c r="M3762" s="161"/>
      <c r="N3762" s="161"/>
      <c r="P3762" s="156">
        <v>1.6070976E9</v>
      </c>
      <c r="Q3762" s="156">
        <v>174675.3969</v>
      </c>
      <c r="V3762" s="156">
        <v>1.5888204E9</v>
      </c>
      <c r="W3762" s="156">
        <v>95176.0916</v>
      </c>
      <c r="Y3762" s="156">
        <v>1.5819732E9</v>
      </c>
      <c r="Z3762" s="156">
        <v>92915.2223</v>
      </c>
      <c r="AG3762" s="153">
        <f>IFERROR(__xludf.DUMMYFUNCTION("TO_DATE(INT((AH3762/(60*60*24))+""1/1/1970""))"),44060.0)</f>
        <v>44060</v>
      </c>
      <c r="AH3762" s="156">
        <v>1.597708577E9</v>
      </c>
      <c r="AI3762" s="156">
        <v>158731.8637</v>
      </c>
    </row>
    <row r="3763">
      <c r="A3763" s="152"/>
      <c r="B3763" s="152"/>
      <c r="M3763" s="161"/>
      <c r="N3763" s="161"/>
      <c r="P3763" s="152">
        <v>1.6071156E9</v>
      </c>
      <c r="Q3763" s="152">
        <v>174675.3969</v>
      </c>
      <c r="V3763" s="152">
        <v>1.58886E9</v>
      </c>
      <c r="W3763" s="152">
        <v>95339.9145</v>
      </c>
      <c r="Y3763" s="152">
        <v>1.5819804E9</v>
      </c>
      <c r="Z3763" s="152">
        <v>92915.2223</v>
      </c>
      <c r="AG3763" s="153">
        <f>IFERROR(__xludf.DUMMYFUNCTION("TO_DATE(INT((AH3763/(60*60*24))+""1/1/1970""))"),44061.0)</f>
        <v>44061</v>
      </c>
      <c r="AH3763" s="152">
        <v>1.597718202E9</v>
      </c>
      <c r="AI3763" s="152">
        <v>158731.8637</v>
      </c>
    </row>
    <row r="3764">
      <c r="A3764" s="152"/>
      <c r="B3764" s="152"/>
      <c r="M3764" s="161"/>
      <c r="N3764" s="161"/>
      <c r="P3764" s="156">
        <v>1.6071444E9</v>
      </c>
      <c r="Q3764" s="156">
        <v>176170.5316</v>
      </c>
      <c r="V3764" s="156">
        <v>1.5888924E9</v>
      </c>
      <c r="W3764" s="156">
        <v>94848.5379</v>
      </c>
      <c r="Y3764" s="156">
        <v>1.5820128E9</v>
      </c>
      <c r="Z3764" s="156">
        <v>92952.8829</v>
      </c>
      <c r="AG3764" s="153">
        <f>IFERROR(__xludf.DUMMYFUNCTION("TO_DATE(INT((AH3764/(60*60*24))+""1/1/1970""))"),44061.0)</f>
        <v>44061</v>
      </c>
      <c r="AH3764" s="156">
        <v>1.597733995E9</v>
      </c>
      <c r="AI3764" s="156">
        <v>158731.8637</v>
      </c>
    </row>
    <row r="3765">
      <c r="A3765" s="152"/>
      <c r="B3765" s="152"/>
      <c r="M3765" s="161"/>
      <c r="N3765" s="161"/>
      <c r="P3765" s="152">
        <v>1.6073532E9</v>
      </c>
      <c r="Q3765" s="152">
        <v>176170.5316</v>
      </c>
      <c r="V3765" s="152">
        <v>1.5888996E9</v>
      </c>
      <c r="W3765" s="152">
        <v>94760.8936</v>
      </c>
      <c r="Y3765" s="152">
        <v>1.5820524E9</v>
      </c>
      <c r="Z3765" s="152">
        <v>92952.8829</v>
      </c>
      <c r="AG3765" s="153">
        <f>IFERROR(__xludf.DUMMYFUNCTION("TO_DATE(INT((AH3765/(60*60*24))+""1/1/1970""))"),44061.0)</f>
        <v>44061</v>
      </c>
      <c r="AH3765" s="152">
        <v>1.597749793E9</v>
      </c>
      <c r="AI3765" s="152">
        <v>158731.8637</v>
      </c>
    </row>
    <row r="3766">
      <c r="A3766" s="152"/>
      <c r="B3766" s="152"/>
      <c r="M3766" s="161"/>
      <c r="N3766" s="161"/>
      <c r="P3766" s="156">
        <v>1.6073748E9</v>
      </c>
      <c r="Q3766" s="156">
        <v>176170.5316</v>
      </c>
      <c r="V3766" s="156">
        <v>1.5889392E9</v>
      </c>
      <c r="W3766" s="156">
        <v>94530.3605</v>
      </c>
      <c r="Y3766" s="156">
        <v>1.5820668E9</v>
      </c>
      <c r="Z3766" s="156">
        <v>92952.8829</v>
      </c>
      <c r="AG3766" s="153">
        <f>IFERROR(__xludf.DUMMYFUNCTION("TO_DATE(INT((AH3766/(60*60*24))+""1/1/1970""))"),44061.0)</f>
        <v>44061</v>
      </c>
      <c r="AH3766" s="156">
        <v>1.59776562E9</v>
      </c>
      <c r="AI3766" s="156">
        <v>157276.6218</v>
      </c>
    </row>
    <row r="3767">
      <c r="A3767" s="152"/>
      <c r="B3767" s="152"/>
      <c r="M3767" s="161"/>
      <c r="N3767" s="161"/>
      <c r="P3767" s="152">
        <v>1.6074036E9</v>
      </c>
      <c r="Q3767" s="152">
        <v>175833.5699</v>
      </c>
      <c r="V3767" s="152">
        <v>1.5889716E9</v>
      </c>
      <c r="W3767" s="152">
        <v>94679.4137</v>
      </c>
      <c r="Y3767" s="152">
        <v>1.582092E9</v>
      </c>
      <c r="Z3767" s="152">
        <v>93299.1972</v>
      </c>
      <c r="AG3767" s="153">
        <f>IFERROR(__xludf.DUMMYFUNCTION("TO_DATE(INT((AH3767/(60*60*24))+""1/1/1970""))"),44061.0)</f>
        <v>44061</v>
      </c>
      <c r="AH3767" s="152">
        <v>1.597781413E9</v>
      </c>
      <c r="AI3767" s="152">
        <v>157205.9789</v>
      </c>
    </row>
    <row r="3768">
      <c r="A3768" s="152"/>
      <c r="B3768" s="152"/>
      <c r="M3768" s="161"/>
      <c r="N3768" s="161"/>
      <c r="P3768" s="156">
        <v>1.6074432E9</v>
      </c>
      <c r="Q3768" s="156">
        <v>175833.5699</v>
      </c>
      <c r="V3768" s="156">
        <v>1.589148E9</v>
      </c>
      <c r="W3768" s="156">
        <v>94546.579</v>
      </c>
      <c r="Y3768" s="156">
        <v>1.5821316E9</v>
      </c>
      <c r="Z3768" s="156">
        <v>93299.1972</v>
      </c>
      <c r="AG3768" s="153">
        <f>IFERROR(__xludf.DUMMYFUNCTION("TO_DATE(INT((AH3768/(60*60*24))+""1/1/1970""))"),44061.0)</f>
        <v>44061</v>
      </c>
      <c r="AH3768" s="156">
        <v>1.597795185E9</v>
      </c>
      <c r="AI3768" s="156">
        <v>157205.9789</v>
      </c>
    </row>
    <row r="3769">
      <c r="A3769" s="152"/>
      <c r="B3769" s="152"/>
      <c r="M3769" s="161"/>
      <c r="N3769" s="161"/>
      <c r="P3769" s="152">
        <v>1.6074612E9</v>
      </c>
      <c r="Q3769" s="152">
        <v>175833.5699</v>
      </c>
      <c r="V3769" s="152">
        <v>1.5891516E9</v>
      </c>
      <c r="W3769" s="152">
        <v>94567.9865</v>
      </c>
      <c r="Y3769" s="152">
        <v>1.5821532E9</v>
      </c>
      <c r="Z3769" s="152">
        <v>93299.1972</v>
      </c>
      <c r="AG3769" s="153">
        <f>IFERROR(__xludf.DUMMYFUNCTION("TO_DATE(INT((AH3769/(60*60*24))+""1/1/1970""))"),44062.0)</f>
        <v>44062</v>
      </c>
      <c r="AH3769" s="152">
        <v>1.597797215E9</v>
      </c>
      <c r="AI3769" s="152">
        <v>157205.9789</v>
      </c>
    </row>
    <row r="3770">
      <c r="A3770" s="152"/>
      <c r="B3770" s="152"/>
      <c r="M3770" s="161"/>
      <c r="N3770" s="161"/>
      <c r="P3770" s="156">
        <v>1.60749E9</v>
      </c>
      <c r="Q3770" s="156">
        <v>176334.7642</v>
      </c>
      <c r="V3770" s="156">
        <v>1.5891876E9</v>
      </c>
      <c r="W3770" s="156">
        <v>94371.238</v>
      </c>
      <c r="Y3770" s="156">
        <v>1.5821712E9</v>
      </c>
      <c r="Z3770" s="156">
        <v>93173.9346</v>
      </c>
      <c r="AG3770" s="153">
        <f>IFERROR(__xludf.DUMMYFUNCTION("TO_DATE(INT((AH3770/(60*60*24))+""1/1/1970""))"),44062.0)</f>
        <v>44062</v>
      </c>
      <c r="AH3770" s="156">
        <v>1.597813123E9</v>
      </c>
      <c r="AI3770" s="156">
        <v>157205.9789</v>
      </c>
    </row>
    <row r="3771">
      <c r="A3771" s="152"/>
      <c r="B3771" s="152"/>
      <c r="M3771" s="161"/>
      <c r="N3771" s="161"/>
      <c r="P3771" s="152">
        <v>1.6075296E9</v>
      </c>
      <c r="Q3771" s="152">
        <v>176334.7642</v>
      </c>
      <c r="V3771" s="152">
        <v>1.5892272E9</v>
      </c>
      <c r="W3771" s="152">
        <v>93977.4898</v>
      </c>
      <c r="Y3771" s="152">
        <v>1.5822108E9</v>
      </c>
      <c r="Z3771" s="152">
        <v>93173.9346</v>
      </c>
      <c r="AG3771" s="153">
        <f>IFERROR(__xludf.DUMMYFUNCTION("TO_DATE(INT((AH3771/(60*60*24))+""1/1/1970""))"),44062.0)</f>
        <v>44062</v>
      </c>
      <c r="AH3771" s="152">
        <v>1.597829015E9</v>
      </c>
      <c r="AI3771" s="152">
        <v>157205.9789</v>
      </c>
    </row>
    <row r="3772">
      <c r="A3772" s="152"/>
      <c r="B3772" s="152"/>
      <c r="M3772" s="161"/>
      <c r="N3772" s="161"/>
      <c r="P3772" s="156">
        <v>1.6075476E9</v>
      </c>
      <c r="Q3772" s="156">
        <v>176334.7642</v>
      </c>
      <c r="V3772" s="156">
        <v>1.589238E9</v>
      </c>
      <c r="W3772" s="156">
        <v>93963.0957</v>
      </c>
      <c r="Y3772" s="156">
        <v>1.5822396E9</v>
      </c>
      <c r="Z3772" s="156">
        <v>93173.9346</v>
      </c>
      <c r="AG3772" s="153">
        <f>IFERROR(__xludf.DUMMYFUNCTION("TO_DATE(INT((AH3772/(60*60*24))+""1/1/1970""))"),44062.0)</f>
        <v>44062</v>
      </c>
      <c r="AH3772" s="156">
        <v>1.597844807E9</v>
      </c>
      <c r="AI3772" s="156">
        <v>157205.9789</v>
      </c>
    </row>
    <row r="3773">
      <c r="A3773" s="152"/>
      <c r="B3773" s="152"/>
      <c r="M3773" s="161"/>
      <c r="N3773" s="161"/>
      <c r="P3773" s="152">
        <v>1.6075764E9</v>
      </c>
      <c r="Q3773" s="152">
        <v>174779.5779</v>
      </c>
      <c r="V3773" s="152">
        <v>1.5892668E9</v>
      </c>
      <c r="W3773" s="152">
        <v>93709.0012</v>
      </c>
      <c r="Y3773" s="152">
        <v>1.5822504E9</v>
      </c>
      <c r="Z3773" s="152">
        <v>93354.4602</v>
      </c>
      <c r="AG3773" s="153">
        <f>IFERROR(__xludf.DUMMYFUNCTION("TO_DATE(INT((AH3773/(60*60*24))+""1/1/1970""))"),44062.0)</f>
        <v>44062</v>
      </c>
      <c r="AH3773" s="152">
        <v>1.5978606E9</v>
      </c>
      <c r="AI3773" s="152">
        <v>156494.8413</v>
      </c>
    </row>
    <row r="3774">
      <c r="A3774" s="152"/>
      <c r="B3774" s="152"/>
      <c r="M3774" s="161"/>
      <c r="N3774" s="161"/>
      <c r="P3774" s="156">
        <v>1.607616E9</v>
      </c>
      <c r="Q3774" s="156">
        <v>174779.5779</v>
      </c>
      <c r="V3774" s="156">
        <v>1.5893064E9</v>
      </c>
      <c r="W3774" s="156">
        <v>94075.2887</v>
      </c>
      <c r="Y3774" s="156">
        <v>1.58229E9</v>
      </c>
      <c r="Z3774" s="156">
        <v>93354.4602</v>
      </c>
      <c r="AG3774" s="153">
        <f>IFERROR(__xludf.DUMMYFUNCTION("TO_DATE(INT((AH3774/(60*60*24))+""1/1/1970""))"),44062.0)</f>
        <v>44062</v>
      </c>
      <c r="AH3774" s="156">
        <v>1.597876572E9</v>
      </c>
      <c r="AI3774" s="156">
        <v>156198.1415</v>
      </c>
    </row>
    <row r="3775">
      <c r="A3775" s="152"/>
      <c r="B3775" s="152"/>
      <c r="M3775" s="161"/>
      <c r="N3775" s="161"/>
      <c r="P3775" s="152">
        <v>1.607634E9</v>
      </c>
      <c r="Q3775" s="152">
        <v>174779.5779</v>
      </c>
      <c r="V3775" s="152">
        <v>1.5893244E9</v>
      </c>
      <c r="W3775" s="152">
        <v>93851.8285</v>
      </c>
      <c r="Y3775" s="152">
        <v>1.5823224E9</v>
      </c>
      <c r="Z3775" s="152">
        <v>93354.4602</v>
      </c>
      <c r="AG3775" s="153">
        <f>IFERROR(__xludf.DUMMYFUNCTION("TO_DATE(INT((AH3775/(60*60*24))+""1/1/1970""))"),44062.0)</f>
        <v>44062</v>
      </c>
      <c r="AH3775" s="152">
        <v>1.597881365E9</v>
      </c>
      <c r="AI3775" s="152">
        <v>156198.1415</v>
      </c>
    </row>
    <row r="3776">
      <c r="A3776" s="152"/>
      <c r="B3776" s="152"/>
      <c r="M3776" s="161"/>
      <c r="N3776" s="161"/>
      <c r="P3776" s="156">
        <v>1.6076628E9</v>
      </c>
      <c r="Q3776" s="156">
        <v>174701.6161</v>
      </c>
      <c r="V3776" s="156">
        <v>1.589346E9</v>
      </c>
      <c r="W3776" s="156">
        <v>93821.2533</v>
      </c>
      <c r="Y3776" s="156">
        <v>1.5823296E9</v>
      </c>
      <c r="Z3776" s="156">
        <v>92866.0997</v>
      </c>
      <c r="AG3776" s="153">
        <f>IFERROR(__xludf.DUMMYFUNCTION("TO_DATE(INT((AH3776/(60*60*24))+""1/1/1970""))"),44063.0)</f>
        <v>44063</v>
      </c>
      <c r="AH3776" s="156">
        <v>1.597892374E9</v>
      </c>
      <c r="AI3776" s="156">
        <v>156198.1415</v>
      </c>
    </row>
    <row r="3777">
      <c r="A3777" s="152"/>
      <c r="B3777" s="152"/>
      <c r="M3777" s="161"/>
      <c r="N3777" s="161"/>
      <c r="P3777" s="152">
        <v>1.6077024E9</v>
      </c>
      <c r="Q3777" s="152">
        <v>174701.6161</v>
      </c>
      <c r="V3777" s="152">
        <v>1.5893856E9</v>
      </c>
      <c r="W3777" s="152">
        <v>93677.9322</v>
      </c>
      <c r="Y3777" s="152">
        <v>1.5824988E9</v>
      </c>
      <c r="Z3777" s="152">
        <v>92866.0997</v>
      </c>
      <c r="AG3777" s="153">
        <f>IFERROR(__xludf.DUMMYFUNCTION("TO_DATE(INT((AH3777/(60*60*24))+""1/1/1970""))"),44063.0)</f>
        <v>44063</v>
      </c>
      <c r="AH3777" s="152">
        <v>1.597908279E9</v>
      </c>
      <c r="AI3777" s="152">
        <v>156198.1415</v>
      </c>
    </row>
    <row r="3778">
      <c r="A3778" s="152"/>
      <c r="B3778" s="152"/>
      <c r="M3778" s="161"/>
      <c r="N3778" s="161"/>
      <c r="P3778" s="156">
        <v>1.6077204E9</v>
      </c>
      <c r="Q3778" s="156">
        <v>174701.6161</v>
      </c>
      <c r="V3778" s="156">
        <v>1.5894108E9</v>
      </c>
      <c r="W3778" s="156">
        <v>93519.9936</v>
      </c>
      <c r="Y3778" s="156">
        <v>1.5825384E9</v>
      </c>
      <c r="Z3778" s="156">
        <v>92937.7368</v>
      </c>
      <c r="AG3778" s="153">
        <f>IFERROR(__xludf.DUMMYFUNCTION("TO_DATE(INT((AH3778/(60*60*24))+""1/1/1970""))"),44063.0)</f>
        <v>44063</v>
      </c>
      <c r="AH3778" s="156">
        <v>1.597924071E9</v>
      </c>
      <c r="AI3778" s="156">
        <v>156198.1415</v>
      </c>
    </row>
    <row r="3779">
      <c r="A3779" s="152"/>
      <c r="B3779" s="152"/>
      <c r="M3779" s="161"/>
      <c r="N3779" s="161"/>
      <c r="P3779" s="152">
        <v>1.6077492E9</v>
      </c>
      <c r="Q3779" s="152">
        <v>174487.3568</v>
      </c>
      <c r="V3779" s="152">
        <v>1.5894252E9</v>
      </c>
      <c r="W3779" s="152">
        <v>93371.6405</v>
      </c>
      <c r="Y3779" s="152">
        <v>1.582578E9</v>
      </c>
      <c r="Z3779" s="152">
        <v>92937.7368</v>
      </c>
      <c r="AG3779" s="153">
        <f>IFERROR(__xludf.DUMMYFUNCTION("TO_DATE(INT((AH3779/(60*60*24))+""1/1/1970""))"),44063.0)</f>
        <v>44063</v>
      </c>
      <c r="AH3779" s="152">
        <v>1.597939888E9</v>
      </c>
      <c r="AI3779" s="152">
        <v>155279.7849</v>
      </c>
    </row>
    <row r="3780">
      <c r="A3780" s="152"/>
      <c r="B3780" s="152"/>
      <c r="M3780" s="161"/>
      <c r="N3780" s="161"/>
      <c r="P3780" s="156">
        <v>1.607922E9</v>
      </c>
      <c r="Q3780" s="156">
        <v>174487.3568</v>
      </c>
      <c r="V3780" s="156">
        <v>1.5894648E9</v>
      </c>
      <c r="W3780" s="156">
        <v>93011.7013</v>
      </c>
      <c r="Y3780" s="156">
        <v>1.5825852E9</v>
      </c>
      <c r="Z3780" s="156">
        <v>92937.7368</v>
      </c>
      <c r="AG3780" s="153">
        <f>IFERROR(__xludf.DUMMYFUNCTION("TO_DATE(INT((AH3780/(60*60*24))+""1/1/1970""))"),44063.0)</f>
        <v>44063</v>
      </c>
      <c r="AH3780" s="156">
        <v>1.59795581E9</v>
      </c>
      <c r="AI3780" s="156">
        <v>155171.466</v>
      </c>
    </row>
    <row r="3781">
      <c r="A3781" s="152"/>
      <c r="B3781" s="152"/>
      <c r="M3781" s="161"/>
      <c r="N3781" s="161"/>
      <c r="P3781" s="152">
        <v>1.6079616E9</v>
      </c>
      <c r="Q3781" s="152">
        <v>174487.3568</v>
      </c>
      <c r="V3781" s="152">
        <v>1.5894972E9</v>
      </c>
      <c r="W3781" s="152">
        <v>93555.5432</v>
      </c>
      <c r="Y3781" s="152">
        <v>1.5826176E9</v>
      </c>
      <c r="Z3781" s="152">
        <v>92842.5223</v>
      </c>
      <c r="AG3781" s="153">
        <f>IFERROR(__xludf.DUMMYFUNCTION("TO_DATE(INT((AH3781/(60*60*24))+""1/1/1970""))"),44063.0)</f>
        <v>44063</v>
      </c>
      <c r="AH3781" s="152">
        <v>1.597967992E9</v>
      </c>
      <c r="AI3781" s="152">
        <v>155171.466</v>
      </c>
    </row>
    <row r="3782">
      <c r="A3782" s="152"/>
      <c r="B3782" s="152"/>
      <c r="M3782" s="161"/>
      <c r="N3782" s="161"/>
      <c r="P3782" s="156">
        <v>1.6079796E9</v>
      </c>
      <c r="Q3782" s="156">
        <v>174487.3568</v>
      </c>
      <c r="V3782" s="156">
        <v>1.5895044E9</v>
      </c>
      <c r="W3782" s="156">
        <v>93641.4469</v>
      </c>
      <c r="Y3782" s="156">
        <v>1.5826572E9</v>
      </c>
      <c r="Z3782" s="156">
        <v>92842.5223</v>
      </c>
      <c r="AG3782" s="153">
        <f>IFERROR(__xludf.DUMMYFUNCTION("TO_DATE(INT((AH3782/(60*60*24))+""1/1/1970""))"),44064.0)</f>
        <v>44064</v>
      </c>
      <c r="AH3782" s="156">
        <v>1.597971908E9</v>
      </c>
      <c r="AI3782" s="156">
        <v>155171.466</v>
      </c>
    </row>
    <row r="3783">
      <c r="A3783" s="152"/>
      <c r="B3783" s="152"/>
      <c r="M3783" s="161"/>
      <c r="N3783" s="161"/>
      <c r="P3783" s="152">
        <v>1.6080084E9</v>
      </c>
      <c r="Q3783" s="152">
        <v>173701.1295</v>
      </c>
      <c r="V3783" s="152">
        <v>1.589544E9</v>
      </c>
      <c r="W3783" s="152">
        <v>93570.288</v>
      </c>
      <c r="Y3783" s="152">
        <v>1.5826716E9</v>
      </c>
      <c r="Z3783" s="152">
        <v>92842.5223</v>
      </c>
      <c r="AG3783" s="153">
        <f>IFERROR(__xludf.DUMMYFUNCTION("TO_DATE(INT((AH3783/(60*60*24))+""1/1/1970""))"),44064.0)</f>
        <v>44064</v>
      </c>
      <c r="AH3783" s="152">
        <v>1.597988339E9</v>
      </c>
      <c r="AI3783" s="152">
        <v>155171.466</v>
      </c>
    </row>
    <row r="3784">
      <c r="A3784" s="152"/>
      <c r="B3784" s="152"/>
      <c r="G3784" s="152"/>
      <c r="H3784" s="152"/>
      <c r="M3784" s="161"/>
      <c r="N3784" s="161"/>
      <c r="P3784" s="156">
        <v>1.608048E9</v>
      </c>
      <c r="Q3784" s="156">
        <v>173701.1295</v>
      </c>
      <c r="V3784" s="156">
        <v>1.5895764E9</v>
      </c>
      <c r="W3784" s="156">
        <v>93557.0086</v>
      </c>
      <c r="Y3784" s="156">
        <v>1.5826968E9</v>
      </c>
      <c r="Z3784" s="156">
        <v>93107.5589</v>
      </c>
      <c r="AG3784" s="153">
        <f>IFERROR(__xludf.DUMMYFUNCTION("TO_DATE(INT((AH3784/(60*60*24))+""1/1/1970""))"),44064.0)</f>
        <v>44064</v>
      </c>
      <c r="AH3784" s="156">
        <v>1.598004139E9</v>
      </c>
      <c r="AI3784" s="156">
        <v>155171.466</v>
      </c>
    </row>
    <row r="3785">
      <c r="A3785" s="152"/>
      <c r="B3785" s="152"/>
      <c r="G3785" s="152"/>
      <c r="H3785" s="152"/>
      <c r="M3785" s="161"/>
      <c r="N3785" s="161"/>
      <c r="P3785" s="152">
        <v>1.608066E9</v>
      </c>
      <c r="Q3785" s="152">
        <v>173701.1295</v>
      </c>
      <c r="V3785" s="152">
        <v>1.5897528E9</v>
      </c>
      <c r="W3785" s="152">
        <v>93553.3297</v>
      </c>
      <c r="Y3785" s="152">
        <v>1.5827364E9</v>
      </c>
      <c r="Z3785" s="152">
        <v>93107.5589</v>
      </c>
      <c r="AG3785" s="153">
        <f>IFERROR(__xludf.DUMMYFUNCTION("TO_DATE(INT((AH3785/(60*60*24))+""1/1/1970""))"),44064.0)</f>
        <v>44064</v>
      </c>
      <c r="AH3785" s="152">
        <v>1.598019952E9</v>
      </c>
      <c r="AI3785" s="152">
        <v>154450.9093</v>
      </c>
    </row>
    <row r="3786">
      <c r="A3786" s="152"/>
      <c r="B3786" s="152"/>
      <c r="G3786" s="152"/>
      <c r="H3786" s="152"/>
      <c r="M3786" s="161"/>
      <c r="N3786" s="161"/>
      <c r="P3786" s="156">
        <v>1.6080948E9</v>
      </c>
      <c r="Q3786" s="156">
        <v>176060.0409</v>
      </c>
      <c r="V3786" s="156">
        <v>1.5897564E9</v>
      </c>
      <c r="W3786" s="156">
        <v>93537.5126</v>
      </c>
      <c r="Y3786" s="156">
        <v>1.582758E9</v>
      </c>
      <c r="Z3786" s="156">
        <v>93107.5589</v>
      </c>
      <c r="AG3786" s="153">
        <f>IFERROR(__xludf.DUMMYFUNCTION("TO_DATE(INT((AH3786/(60*60*24))+""1/1/1970""))"),44064.0)</f>
        <v>44064</v>
      </c>
      <c r="AH3786" s="156">
        <v>1.598035764E9</v>
      </c>
      <c r="AI3786" s="156">
        <v>155687.1585</v>
      </c>
    </row>
    <row r="3787">
      <c r="A3787" s="152"/>
      <c r="B3787" s="152"/>
      <c r="G3787" s="152"/>
      <c r="H3787" s="152"/>
      <c r="M3787" s="161"/>
      <c r="N3787" s="161"/>
      <c r="P3787" s="152">
        <v>1.6081344E9</v>
      </c>
      <c r="Q3787" s="152">
        <v>176060.0409</v>
      </c>
      <c r="V3787" s="152">
        <v>1.5897924E9</v>
      </c>
      <c r="W3787" s="152">
        <v>93535.0681</v>
      </c>
      <c r="Y3787" s="152">
        <v>1.582776E9</v>
      </c>
      <c r="Z3787" s="152">
        <v>93163.8952</v>
      </c>
      <c r="AG3787" s="153">
        <f>IFERROR(__xludf.DUMMYFUNCTION("TO_DATE(INT((AH3787/(60*60*24))+""1/1/1970""))"),44064.0)</f>
        <v>44064</v>
      </c>
      <c r="AH3787" s="152">
        <v>1.598051924E9</v>
      </c>
      <c r="AI3787" s="152">
        <v>156372.3938</v>
      </c>
    </row>
    <row r="3788">
      <c r="A3788" s="152"/>
      <c r="B3788" s="152"/>
      <c r="G3788" s="152"/>
      <c r="H3788" s="152"/>
      <c r="M3788" s="161"/>
      <c r="N3788" s="161"/>
      <c r="P3788" s="156">
        <v>1.6081524E9</v>
      </c>
      <c r="Q3788" s="156">
        <v>176060.0409</v>
      </c>
      <c r="V3788" s="156">
        <v>1.589832E9</v>
      </c>
      <c r="W3788" s="156">
        <v>93509.4104</v>
      </c>
      <c r="Y3788" s="156">
        <v>1.5828156E9</v>
      </c>
      <c r="Z3788" s="156">
        <v>93163.8952</v>
      </c>
      <c r="AG3788" s="153">
        <f>IFERROR(__xludf.DUMMYFUNCTION("TO_DATE(INT((AH3788/(60*60*24))+""1/1/1970""))"),44064.0)</f>
        <v>44064</v>
      </c>
      <c r="AH3788" s="156">
        <v>1.598053603E9</v>
      </c>
      <c r="AI3788" s="156">
        <v>156372.3938</v>
      </c>
    </row>
    <row r="3789">
      <c r="A3789" s="152"/>
      <c r="B3789" s="152"/>
      <c r="G3789" s="152"/>
      <c r="H3789" s="152"/>
      <c r="M3789" s="161"/>
      <c r="N3789" s="161"/>
      <c r="P3789" s="152">
        <v>1.6081812E9</v>
      </c>
      <c r="Q3789" s="152">
        <v>176334.3435</v>
      </c>
      <c r="V3789" s="152">
        <v>1.5898428E9</v>
      </c>
      <c r="W3789" s="152">
        <v>93505.8861</v>
      </c>
      <c r="Y3789" s="152">
        <v>1.5828444E9</v>
      </c>
      <c r="Z3789" s="152">
        <v>93163.8952</v>
      </c>
      <c r="AG3789" s="153">
        <f>IFERROR(__xludf.DUMMYFUNCTION("TO_DATE(INT((AH3789/(60*60*24))+""1/1/1970""))"),44065.0)</f>
        <v>44065</v>
      </c>
      <c r="AH3789" s="152">
        <v>1.598067985E9</v>
      </c>
      <c r="AI3789" s="152">
        <v>156372.3938</v>
      </c>
    </row>
    <row r="3790">
      <c r="A3790" s="152"/>
      <c r="B3790" s="152"/>
      <c r="G3790" s="152"/>
      <c r="H3790" s="152"/>
      <c r="M3790" s="161"/>
      <c r="N3790" s="161"/>
      <c r="P3790" s="156">
        <v>1.6082208E9</v>
      </c>
      <c r="Q3790" s="156">
        <v>176334.3435</v>
      </c>
      <c r="V3790" s="156">
        <v>1.5898716E9</v>
      </c>
      <c r="W3790" s="156">
        <v>93486.7349</v>
      </c>
      <c r="Y3790" s="156">
        <v>1.5828552E9</v>
      </c>
      <c r="Z3790" s="156">
        <v>94103.26</v>
      </c>
      <c r="AG3790" s="153">
        <f>IFERROR(__xludf.DUMMYFUNCTION("TO_DATE(INT((AH3790/(60*60*24))+""1/1/1970""))"),44065.0)</f>
        <v>44065</v>
      </c>
      <c r="AH3790" s="156">
        <v>1.59808447E9</v>
      </c>
      <c r="AI3790" s="156">
        <v>156372.3938</v>
      </c>
    </row>
    <row r="3791">
      <c r="A3791" s="152"/>
      <c r="B3791" s="152"/>
      <c r="G3791" s="152"/>
      <c r="H3791" s="152"/>
      <c r="M3791" s="161"/>
      <c r="N3791" s="161"/>
      <c r="P3791" s="152">
        <v>1.6082388E9</v>
      </c>
      <c r="Q3791" s="152">
        <v>176334.3435</v>
      </c>
      <c r="V3791" s="152">
        <v>1.5899112E9</v>
      </c>
      <c r="W3791" s="152">
        <v>93451.2787</v>
      </c>
      <c r="Y3791" s="152">
        <v>1.5828948E9</v>
      </c>
      <c r="Z3791" s="152">
        <v>94103.26</v>
      </c>
      <c r="AG3791" s="153">
        <f>IFERROR(__xludf.DUMMYFUNCTION("TO_DATE(INT((AH3791/(60*60*24))+""1/1/1970""))"),44065.0)</f>
        <v>44065</v>
      </c>
      <c r="AH3791" s="152">
        <v>1.598100415E9</v>
      </c>
      <c r="AI3791" s="152">
        <v>156372.3938</v>
      </c>
    </row>
    <row r="3792">
      <c r="A3792" s="152"/>
      <c r="B3792" s="152"/>
      <c r="G3792" s="152"/>
      <c r="H3792" s="152"/>
      <c r="M3792" s="161"/>
      <c r="N3792" s="161"/>
      <c r="P3792" s="156">
        <v>1.6082676E9</v>
      </c>
      <c r="Q3792" s="156">
        <v>177305.0733</v>
      </c>
      <c r="V3792" s="156">
        <v>1.5899292E9</v>
      </c>
      <c r="W3792" s="156">
        <v>93459.3338</v>
      </c>
      <c r="Y3792" s="156">
        <v>1.5829272E9</v>
      </c>
      <c r="Z3792" s="156">
        <v>94103.26</v>
      </c>
      <c r="AG3792" s="153">
        <f>IFERROR(__xludf.DUMMYFUNCTION("TO_DATE(INT((AH3792/(60*60*24))+""1/1/1970""))"),44065.0)</f>
        <v>44065</v>
      </c>
      <c r="AH3792" s="156">
        <v>1.598116374E9</v>
      </c>
      <c r="AI3792" s="156">
        <v>156372.3938</v>
      </c>
    </row>
    <row r="3793">
      <c r="A3793" s="152"/>
      <c r="B3793" s="152"/>
      <c r="G3793" s="152"/>
      <c r="H3793" s="152"/>
      <c r="M3793" s="161"/>
      <c r="N3793" s="161"/>
      <c r="P3793" s="152">
        <v>1.6083072E9</v>
      </c>
      <c r="Q3793" s="152">
        <v>177305.0733</v>
      </c>
      <c r="V3793" s="152">
        <v>1.5899508E9</v>
      </c>
      <c r="W3793" s="152">
        <v>93457.6701</v>
      </c>
      <c r="Y3793" s="152">
        <v>1.5829344E9</v>
      </c>
      <c r="Z3793" s="152">
        <v>94369.577</v>
      </c>
      <c r="AG3793" s="153">
        <f>IFERROR(__xludf.DUMMYFUNCTION("TO_DATE(INT((AH3793/(60*60*24))+""1/1/1970""))"),44065.0)</f>
        <v>44065</v>
      </c>
      <c r="AH3793" s="152">
        <v>1.598132537E9</v>
      </c>
      <c r="AI3793" s="152">
        <v>156372.3938</v>
      </c>
    </row>
    <row r="3794">
      <c r="A3794" s="152"/>
      <c r="B3794" s="152"/>
      <c r="G3794" s="152"/>
      <c r="H3794" s="152"/>
      <c r="M3794" s="161"/>
      <c r="N3794" s="161"/>
      <c r="P3794" s="156">
        <v>1.6083252E9</v>
      </c>
      <c r="Q3794" s="156">
        <v>177305.0733</v>
      </c>
      <c r="V3794" s="156">
        <v>1.5899904E9</v>
      </c>
      <c r="W3794" s="156">
        <v>93460.2175</v>
      </c>
      <c r="Y3794" s="156">
        <v>1.5831036E9</v>
      </c>
      <c r="Z3794" s="156">
        <v>94369.577</v>
      </c>
      <c r="AG3794" s="153">
        <f>IFERROR(__xludf.DUMMYFUNCTION("TO_DATE(INT((AH3794/(60*60*24))+""1/1/1970""))"),44065.0)</f>
        <v>44065</v>
      </c>
      <c r="AH3794" s="156">
        <v>1.598140351E9</v>
      </c>
      <c r="AI3794" s="156">
        <v>156372.3938</v>
      </c>
    </row>
    <row r="3795">
      <c r="A3795" s="152"/>
      <c r="B3795" s="152"/>
      <c r="G3795" s="152"/>
      <c r="H3795" s="152"/>
      <c r="M3795" s="161"/>
      <c r="N3795" s="161"/>
      <c r="P3795" s="152">
        <v>1.608354E9</v>
      </c>
      <c r="Q3795" s="152">
        <v>176602.3599</v>
      </c>
      <c r="V3795" s="152">
        <v>1.5900156E9</v>
      </c>
      <c r="W3795" s="152">
        <v>93443.3338</v>
      </c>
      <c r="Y3795" s="152">
        <v>1.5831432E9</v>
      </c>
      <c r="Z3795" s="152">
        <v>94575.2897</v>
      </c>
      <c r="AG3795" s="153">
        <f>IFERROR(__xludf.DUMMYFUNCTION("TO_DATE(INT((AH3795/(60*60*24))+""1/1/1970""))"),44066.0)</f>
        <v>44066</v>
      </c>
      <c r="AH3795" s="152">
        <v>1.598151102E9</v>
      </c>
      <c r="AI3795" s="152">
        <v>156372.3938</v>
      </c>
    </row>
    <row r="3796">
      <c r="A3796" s="152"/>
      <c r="B3796" s="152"/>
      <c r="G3796" s="152"/>
      <c r="H3796" s="152"/>
      <c r="M3796" s="161"/>
      <c r="N3796" s="161"/>
      <c r="P3796" s="156">
        <v>1.6085268E9</v>
      </c>
      <c r="Q3796" s="156">
        <v>176602.3599</v>
      </c>
      <c r="V3796" s="156">
        <v>1.59003E9</v>
      </c>
      <c r="W3796" s="156">
        <v>93452.0753</v>
      </c>
      <c r="Y3796" s="156">
        <v>1.5831828E9</v>
      </c>
      <c r="Z3796" s="156">
        <v>94575.2897</v>
      </c>
      <c r="AG3796" s="153">
        <f>IFERROR(__xludf.DUMMYFUNCTION("TO_DATE(INT((AH3796/(60*60*24))+""1/1/1970""))"),44066.0)</f>
        <v>44066</v>
      </c>
      <c r="AH3796" s="156">
        <v>1.598166893E9</v>
      </c>
      <c r="AI3796" s="156">
        <v>156372.3938</v>
      </c>
    </row>
    <row r="3797">
      <c r="A3797" s="152"/>
      <c r="B3797" s="152"/>
      <c r="G3797" s="152"/>
      <c r="H3797" s="152"/>
      <c r="M3797" s="161"/>
      <c r="N3797" s="161"/>
      <c r="P3797" s="152">
        <v>1.6085664E9</v>
      </c>
      <c r="Q3797" s="152">
        <v>176602.3599</v>
      </c>
      <c r="V3797" s="152">
        <v>1.5900696E9</v>
      </c>
      <c r="W3797" s="152">
        <v>93447.6081</v>
      </c>
      <c r="Y3797" s="152">
        <v>1.58319E9</v>
      </c>
      <c r="Z3797" s="152">
        <v>94575.2897</v>
      </c>
      <c r="AG3797" s="153">
        <f>IFERROR(__xludf.DUMMYFUNCTION("TO_DATE(INT((AH3797/(60*60*24))+""1/1/1970""))"),44066.0)</f>
        <v>44066</v>
      </c>
      <c r="AH3797" s="152">
        <v>1.598182684E9</v>
      </c>
      <c r="AI3797" s="152">
        <v>156372.3938</v>
      </c>
    </row>
    <row r="3798">
      <c r="A3798" s="152"/>
      <c r="B3798" s="152"/>
      <c r="G3798" s="152"/>
      <c r="H3798" s="152"/>
      <c r="M3798" s="161"/>
      <c r="N3798" s="161"/>
      <c r="P3798" s="156">
        <v>1.6085844E9</v>
      </c>
      <c r="Q3798" s="156">
        <v>176602.3599</v>
      </c>
      <c r="V3798" s="156">
        <v>1.590102E9</v>
      </c>
      <c r="W3798" s="156">
        <v>93477.5434</v>
      </c>
      <c r="Y3798" s="156">
        <v>1.5832224E9</v>
      </c>
      <c r="Z3798" s="156">
        <v>95365.7048</v>
      </c>
      <c r="AG3798" s="153">
        <f>IFERROR(__xludf.DUMMYFUNCTION("TO_DATE(INT((AH3798/(60*60*24))+""1/1/1970""))"),44066.0)</f>
        <v>44066</v>
      </c>
      <c r="AH3798" s="156">
        <v>1.598198514E9</v>
      </c>
      <c r="AI3798" s="156">
        <v>156372.3938</v>
      </c>
    </row>
    <row r="3799">
      <c r="A3799" s="152"/>
      <c r="B3799" s="152"/>
      <c r="G3799" s="152"/>
      <c r="H3799" s="152"/>
      <c r="M3799" s="161"/>
      <c r="N3799" s="161"/>
      <c r="P3799" s="152">
        <v>1.6086132E9</v>
      </c>
      <c r="Q3799" s="152">
        <v>176019.5619</v>
      </c>
      <c r="V3799" s="152">
        <v>1.5901092E9</v>
      </c>
      <c r="W3799" s="152">
        <v>93468.6603</v>
      </c>
      <c r="Y3799" s="152">
        <v>1.583262E9</v>
      </c>
      <c r="Z3799" s="152">
        <v>95365.7048</v>
      </c>
      <c r="AG3799" s="153">
        <f>IFERROR(__xludf.DUMMYFUNCTION("TO_DATE(INT((AH3799/(60*60*24))+""1/1/1970""))"),44066.0)</f>
        <v>44066</v>
      </c>
      <c r="AH3799" s="152">
        <v>1.598215665E9</v>
      </c>
      <c r="AI3799" s="152">
        <v>156372.3938</v>
      </c>
    </row>
    <row r="3800">
      <c r="A3800" s="152"/>
      <c r="B3800" s="152"/>
      <c r="G3800" s="152"/>
      <c r="H3800" s="152"/>
      <c r="M3800" s="161"/>
      <c r="N3800" s="161"/>
      <c r="P3800" s="156">
        <v>1.6086528E9</v>
      </c>
      <c r="Q3800" s="156">
        <v>176019.5619</v>
      </c>
      <c r="V3800" s="156">
        <v>1.5901488E9</v>
      </c>
      <c r="W3800" s="156">
        <v>93601.323</v>
      </c>
      <c r="Y3800" s="156">
        <v>1.5832764E9</v>
      </c>
      <c r="Z3800" s="156">
        <v>95365.7048</v>
      </c>
      <c r="AG3800" s="153">
        <f>IFERROR(__xludf.DUMMYFUNCTION("TO_DATE(INT((AH3800/(60*60*24))+""1/1/1970""))"),44066.0)</f>
        <v>44066</v>
      </c>
      <c r="AH3800" s="156">
        <v>1.598226566E9</v>
      </c>
      <c r="AI3800" s="156">
        <v>156372.3938</v>
      </c>
    </row>
    <row r="3801">
      <c r="A3801" s="152"/>
      <c r="B3801" s="152"/>
      <c r="G3801" s="152"/>
      <c r="H3801" s="152"/>
      <c r="M3801" s="161"/>
      <c r="N3801" s="161"/>
      <c r="P3801" s="152">
        <v>1.6086708E9</v>
      </c>
      <c r="Q3801" s="152">
        <v>176019.5619</v>
      </c>
      <c r="V3801" s="152">
        <v>1.5901812E9</v>
      </c>
      <c r="W3801" s="152">
        <v>93595.6432</v>
      </c>
      <c r="Y3801" s="152">
        <v>1.5833016E9</v>
      </c>
      <c r="Z3801" s="152">
        <v>95640.9844</v>
      </c>
      <c r="AG3801" s="153">
        <f>IFERROR(__xludf.DUMMYFUNCTION("TO_DATE(INT((AH3801/(60*60*24))+""1/1/1970""))"),44067.0)</f>
        <v>44067</v>
      </c>
      <c r="AH3801" s="152">
        <v>1.598231878E9</v>
      </c>
      <c r="AI3801" s="152">
        <v>156372.3938</v>
      </c>
    </row>
    <row r="3802">
      <c r="A3802" s="152"/>
      <c r="B3802" s="152"/>
      <c r="G3802" s="152"/>
      <c r="H3802" s="152"/>
      <c r="M3802" s="161"/>
      <c r="N3802" s="161"/>
      <c r="P3802" s="156">
        <v>1.6086996E9</v>
      </c>
      <c r="Q3802" s="156">
        <v>175693.7924</v>
      </c>
      <c r="V3802" s="156">
        <v>1.5903576E9</v>
      </c>
      <c r="W3802" s="156">
        <v>93653.4579</v>
      </c>
      <c r="Y3802" s="156">
        <v>1.5833412E9</v>
      </c>
      <c r="Z3802" s="156">
        <v>95640.9844</v>
      </c>
      <c r="AG3802" s="153">
        <f>IFERROR(__xludf.DUMMYFUNCTION("TO_DATE(INT((AH3802/(60*60*24))+""1/1/1970""))"),44067.0)</f>
        <v>44067</v>
      </c>
      <c r="AH3802" s="156">
        <v>1.598247888E9</v>
      </c>
      <c r="AI3802" s="156">
        <v>156372.3938</v>
      </c>
    </row>
    <row r="3803">
      <c r="A3803" s="152"/>
      <c r="B3803" s="152"/>
      <c r="G3803" s="152"/>
      <c r="H3803" s="152"/>
      <c r="M3803" s="161"/>
      <c r="N3803" s="161"/>
      <c r="P3803" s="152">
        <v>1.6087392E9</v>
      </c>
      <c r="Q3803" s="152">
        <v>175693.7924</v>
      </c>
      <c r="V3803" s="152">
        <v>1.5903612E9</v>
      </c>
      <c r="W3803" s="152">
        <v>93602.0457</v>
      </c>
      <c r="Y3803" s="152">
        <v>1.5833628E9</v>
      </c>
      <c r="Z3803" s="152">
        <v>95640.9844</v>
      </c>
      <c r="AG3803" s="153">
        <f>IFERROR(__xludf.DUMMYFUNCTION("TO_DATE(INT((AH3803/(60*60*24))+""1/1/1970""))"),44067.0)</f>
        <v>44067</v>
      </c>
      <c r="AH3803" s="152">
        <v>1.598263687E9</v>
      </c>
      <c r="AI3803" s="152">
        <v>156372.3938</v>
      </c>
    </row>
    <row r="3804">
      <c r="A3804" s="152"/>
      <c r="B3804" s="152"/>
      <c r="G3804" s="152"/>
      <c r="H3804" s="152"/>
      <c r="M3804" s="161"/>
      <c r="N3804" s="161"/>
      <c r="P3804" s="156">
        <v>1.6087572E9</v>
      </c>
      <c r="Q3804" s="156">
        <v>175693.7924</v>
      </c>
      <c r="V3804" s="156">
        <v>1.5903972E9</v>
      </c>
      <c r="W3804" s="156">
        <v>93701.1668</v>
      </c>
      <c r="Y3804" s="156">
        <v>1.5833808E9</v>
      </c>
      <c r="Z3804" s="156">
        <v>95314.0632</v>
      </c>
      <c r="AG3804" s="153">
        <f>IFERROR(__xludf.DUMMYFUNCTION("TO_DATE(INT((AH3804/(60*60*24))+""1/1/1970""))"),44067.0)</f>
        <v>44067</v>
      </c>
      <c r="AH3804" s="156">
        <v>1.598279492E9</v>
      </c>
      <c r="AI3804" s="156">
        <v>157354.28</v>
      </c>
    </row>
    <row r="3805">
      <c r="A3805" s="152"/>
      <c r="B3805" s="152"/>
      <c r="G3805" s="152"/>
      <c r="H3805" s="152"/>
      <c r="M3805" s="161"/>
      <c r="N3805" s="161"/>
      <c r="P3805" s="152">
        <v>1.608786E9</v>
      </c>
      <c r="Q3805" s="152">
        <v>175843.3461</v>
      </c>
      <c r="V3805" s="152">
        <v>1.5904368E9</v>
      </c>
      <c r="W3805" s="152">
        <v>93615.5001</v>
      </c>
      <c r="Y3805" s="152">
        <v>1.5834204E9</v>
      </c>
      <c r="Z3805" s="152">
        <v>95314.0632</v>
      </c>
      <c r="AG3805" s="153">
        <f>IFERROR(__xludf.DUMMYFUNCTION("TO_DATE(INT((AH3805/(60*60*24))+""1/1/1970""))"),44067.0)</f>
        <v>44067</v>
      </c>
      <c r="AH3805" s="152">
        <v>1.59829529E9</v>
      </c>
      <c r="AI3805" s="152">
        <v>156486.5844</v>
      </c>
    </row>
    <row r="3806">
      <c r="A3806" s="152"/>
      <c r="B3806" s="152"/>
      <c r="G3806" s="152"/>
      <c r="H3806" s="152"/>
      <c r="M3806" s="161"/>
      <c r="N3806" s="161"/>
      <c r="P3806" s="156">
        <v>1.6088256E9</v>
      </c>
      <c r="Q3806" s="156">
        <v>175843.3461</v>
      </c>
      <c r="V3806" s="156">
        <v>1.5904476E9</v>
      </c>
      <c r="W3806" s="156">
        <v>93635.27</v>
      </c>
      <c r="Y3806" s="156">
        <v>1.5834492E9</v>
      </c>
      <c r="Z3806" s="156">
        <v>95314.0632</v>
      </c>
      <c r="AG3806" s="153">
        <f>IFERROR(__xludf.DUMMYFUNCTION("TO_DATE(INT((AH3806/(60*60*24))+""1/1/1970""))"),44067.0)</f>
        <v>44067</v>
      </c>
      <c r="AH3806" s="156">
        <v>1.59831108E9</v>
      </c>
      <c r="AI3806" s="156">
        <v>157581.3769</v>
      </c>
    </row>
    <row r="3807">
      <c r="A3807" s="152"/>
      <c r="B3807" s="152"/>
      <c r="G3807" s="152"/>
      <c r="H3807" s="152"/>
      <c r="M3807" s="161"/>
      <c r="N3807" s="161"/>
      <c r="P3807" s="152">
        <v>1.6088328E9</v>
      </c>
      <c r="Q3807" s="152">
        <v>175843.3461</v>
      </c>
      <c r="V3807" s="152">
        <v>1.5904764E9</v>
      </c>
      <c r="W3807" s="152">
        <v>93489.9191</v>
      </c>
      <c r="Y3807" s="152">
        <v>1.58346E9</v>
      </c>
      <c r="Z3807" s="152">
        <v>96034.4847</v>
      </c>
      <c r="AG3807" s="153">
        <f>IFERROR(__xludf.DUMMYFUNCTION("TO_DATE(INT((AH3807/(60*60*24))+""1/1/1970""))"),44067.0)</f>
        <v>44067</v>
      </c>
      <c r="AH3807" s="152">
        <v>1.598313557E9</v>
      </c>
      <c r="AI3807" s="152">
        <v>157581.3769</v>
      </c>
    </row>
    <row r="3808">
      <c r="A3808" s="152"/>
      <c r="B3808" s="152"/>
      <c r="G3808" s="152"/>
      <c r="H3808" s="152"/>
      <c r="M3808" s="161"/>
      <c r="N3808" s="161"/>
      <c r="P3808" s="156">
        <v>1.6088724E9</v>
      </c>
      <c r="Q3808" s="156">
        <v>176529.3097</v>
      </c>
      <c r="V3808" s="156">
        <v>1.590516E9</v>
      </c>
      <c r="W3808" s="156">
        <v>92953.9401</v>
      </c>
      <c r="Y3808" s="156">
        <v>1.5834996E9</v>
      </c>
      <c r="Z3808" s="156">
        <v>96034.4847</v>
      </c>
      <c r="AG3808" s="153">
        <f>IFERROR(__xludf.DUMMYFUNCTION("TO_DATE(INT((AH3808/(60*60*24))+""1/1/1970""))"),44068.0)</f>
        <v>44068</v>
      </c>
      <c r="AH3808" s="156">
        <v>1.598327046E9</v>
      </c>
      <c r="AI3808" s="156">
        <v>157581.3769</v>
      </c>
    </row>
    <row r="3809">
      <c r="A3809" s="152"/>
      <c r="B3809" s="152"/>
      <c r="G3809" s="152"/>
      <c r="H3809" s="152"/>
      <c r="M3809" s="161"/>
      <c r="N3809" s="161"/>
      <c r="P3809" s="152">
        <v>1.6091676E9</v>
      </c>
      <c r="Q3809" s="152">
        <v>176529.3097</v>
      </c>
      <c r="V3809" s="152">
        <v>1.590534E9</v>
      </c>
      <c r="W3809" s="152">
        <v>92929.3551</v>
      </c>
      <c r="Y3809" s="152">
        <v>1.583532E9</v>
      </c>
      <c r="Z3809" s="152">
        <v>96034.4847</v>
      </c>
      <c r="AG3809" s="153">
        <f>IFERROR(__xludf.DUMMYFUNCTION("TO_DATE(INT((AH3809/(60*60*24))+""1/1/1970""))"),44068.0)</f>
        <v>44068</v>
      </c>
      <c r="AH3809" s="152">
        <v>1.598343332E9</v>
      </c>
      <c r="AI3809" s="152">
        <v>157581.3769</v>
      </c>
    </row>
    <row r="3810">
      <c r="A3810" s="152"/>
      <c r="B3810" s="152"/>
      <c r="G3810" s="152"/>
      <c r="H3810" s="152"/>
      <c r="M3810" s="161"/>
      <c r="N3810" s="161"/>
      <c r="P3810" s="156">
        <v>1.6091892E9</v>
      </c>
      <c r="Q3810" s="156">
        <v>176529.3097</v>
      </c>
      <c r="V3810" s="156">
        <v>1.5905556E9</v>
      </c>
      <c r="W3810" s="156">
        <v>93127.1302</v>
      </c>
      <c r="Y3810" s="156">
        <v>1.5835392E9</v>
      </c>
      <c r="Z3810" s="156">
        <v>96554.315</v>
      </c>
      <c r="AG3810" s="153">
        <f>IFERROR(__xludf.DUMMYFUNCTION("TO_DATE(INT((AH3810/(60*60*24))+""1/1/1970""))"),44068.0)</f>
        <v>44068</v>
      </c>
      <c r="AH3810" s="156">
        <v>1.598359127E9</v>
      </c>
      <c r="AI3810" s="156">
        <v>157581.3769</v>
      </c>
    </row>
    <row r="3811">
      <c r="A3811" s="152"/>
      <c r="B3811" s="152"/>
      <c r="G3811" s="152"/>
      <c r="H3811" s="152"/>
      <c r="M3811" s="161"/>
      <c r="N3811" s="161"/>
      <c r="P3811" s="152">
        <v>1.609218E9</v>
      </c>
      <c r="Q3811" s="152">
        <v>178050.5116</v>
      </c>
      <c r="V3811" s="152">
        <v>1.5905952E9</v>
      </c>
      <c r="W3811" s="152">
        <v>93180.432</v>
      </c>
      <c r="Y3811" s="152">
        <v>1.5837048E9</v>
      </c>
      <c r="Z3811" s="152">
        <v>96554.315</v>
      </c>
      <c r="AG3811" s="153">
        <f>IFERROR(__xludf.DUMMYFUNCTION("TO_DATE(INT((AH3811/(60*60*24))+""1/1/1970""))"),44068.0)</f>
        <v>44068</v>
      </c>
      <c r="AH3811" s="152">
        <v>1.59837492E9</v>
      </c>
      <c r="AI3811" s="152">
        <v>157881.7544</v>
      </c>
    </row>
    <row r="3812">
      <c r="A3812" s="152"/>
      <c r="B3812" s="152"/>
      <c r="G3812" s="152"/>
      <c r="H3812" s="152"/>
      <c r="M3812" s="161"/>
      <c r="N3812" s="161"/>
      <c r="P3812" s="156">
        <v>1.6092576E9</v>
      </c>
      <c r="Q3812" s="156">
        <v>178050.5116</v>
      </c>
      <c r="V3812" s="156">
        <v>1.5906204E9</v>
      </c>
      <c r="W3812" s="156">
        <v>92907.1557</v>
      </c>
      <c r="Y3812" s="156">
        <v>1.5837084E9</v>
      </c>
      <c r="Z3812" s="156">
        <v>97442.8917</v>
      </c>
      <c r="AG3812" s="153">
        <f>IFERROR(__xludf.DUMMYFUNCTION("TO_DATE(INT((AH3812/(60*60*24))+""1/1/1970""))"),44068.0)</f>
        <v>44068</v>
      </c>
      <c r="AH3812" s="156">
        <v>1.598390788E9</v>
      </c>
      <c r="AI3812" s="156">
        <v>158501.3065</v>
      </c>
    </row>
    <row r="3813">
      <c r="A3813" s="152"/>
      <c r="B3813" s="152"/>
      <c r="G3813" s="152"/>
      <c r="H3813" s="152"/>
      <c r="M3813" s="161"/>
      <c r="N3813" s="161"/>
      <c r="P3813" s="152">
        <v>1.6092756E9</v>
      </c>
      <c r="Q3813" s="152">
        <v>178050.5116</v>
      </c>
      <c r="V3813" s="152">
        <v>1.5906348E9</v>
      </c>
      <c r="W3813" s="152">
        <v>92885.5462</v>
      </c>
      <c r="Y3813" s="152">
        <v>1.5837444E9</v>
      </c>
      <c r="Z3813" s="152">
        <v>97442.8917</v>
      </c>
      <c r="AG3813" s="153">
        <f>IFERROR(__xludf.DUMMYFUNCTION("TO_DATE(INT((AH3813/(60*60*24))+""1/1/1970""))"),44068.0)</f>
        <v>44068</v>
      </c>
      <c r="AH3813" s="152">
        <v>1.598399887E9</v>
      </c>
      <c r="AI3813" s="152">
        <v>158501.3065</v>
      </c>
    </row>
    <row r="3814">
      <c r="A3814" s="152"/>
      <c r="B3814" s="152"/>
      <c r="G3814" s="152"/>
      <c r="H3814" s="152"/>
      <c r="M3814" s="161"/>
      <c r="N3814" s="161"/>
      <c r="P3814" s="156">
        <v>1.6093044E9</v>
      </c>
      <c r="Q3814" s="156">
        <v>177699.7723</v>
      </c>
      <c r="V3814" s="156">
        <v>1.5906744E9</v>
      </c>
      <c r="W3814" s="156">
        <v>92798.718</v>
      </c>
      <c r="Y3814" s="156">
        <v>1.583784E9</v>
      </c>
      <c r="Z3814" s="156">
        <v>97442.8917</v>
      </c>
      <c r="AG3814" s="153">
        <f>IFERROR(__xludf.DUMMYFUNCTION("TO_DATE(INT((AH3814/(60*60*24))+""1/1/1970""))"),44069.0)</f>
        <v>44069</v>
      </c>
      <c r="AH3814" s="156">
        <v>1.59840668E9</v>
      </c>
      <c r="AI3814" s="156">
        <v>158501.3065</v>
      </c>
    </row>
    <row r="3815">
      <c r="A3815" s="152"/>
      <c r="B3815" s="152"/>
      <c r="G3815" s="152"/>
      <c r="H3815" s="152"/>
      <c r="M3815" s="161"/>
      <c r="N3815" s="161"/>
      <c r="P3815" s="152">
        <v>1.609344E9</v>
      </c>
      <c r="Q3815" s="152">
        <v>177699.7723</v>
      </c>
      <c r="V3815" s="152">
        <v>1.5907068E9</v>
      </c>
      <c r="W3815" s="152">
        <v>92459.2445</v>
      </c>
      <c r="Y3815" s="152">
        <v>1.5837948E9</v>
      </c>
      <c r="Z3815" s="152">
        <v>97442.8917</v>
      </c>
      <c r="AG3815" s="153">
        <f>IFERROR(__xludf.DUMMYFUNCTION("TO_DATE(INT((AH3815/(60*60*24))+""1/1/1970""))"),44069.0)</f>
        <v>44069</v>
      </c>
      <c r="AH3815" s="152">
        <v>1.598422596E9</v>
      </c>
      <c r="AI3815" s="152">
        <v>158501.3065</v>
      </c>
    </row>
    <row r="3816">
      <c r="A3816" s="152"/>
      <c r="B3816" s="152"/>
      <c r="G3816" s="152"/>
      <c r="H3816" s="152"/>
      <c r="M3816" s="161"/>
      <c r="N3816" s="161"/>
      <c r="P3816" s="156">
        <v>1.609362E9</v>
      </c>
      <c r="Q3816" s="156">
        <v>177699.7723</v>
      </c>
      <c r="V3816" s="156">
        <v>1.590714E9</v>
      </c>
      <c r="W3816" s="156">
        <v>92440.6869</v>
      </c>
      <c r="Y3816" s="156">
        <v>1.5838236E9</v>
      </c>
      <c r="Z3816" s="156">
        <v>97542.3338</v>
      </c>
      <c r="AG3816" s="153">
        <f>IFERROR(__xludf.DUMMYFUNCTION("TO_DATE(INT((AH3816/(60*60*24))+""1/1/1970""))"),44069.0)</f>
        <v>44069</v>
      </c>
      <c r="AH3816" s="156">
        <v>1.598438386E9</v>
      </c>
      <c r="AI3816" s="156">
        <v>158501.3065</v>
      </c>
    </row>
    <row r="3817">
      <c r="A3817" s="152"/>
      <c r="B3817" s="152"/>
      <c r="G3817" s="152"/>
      <c r="H3817" s="152"/>
      <c r="M3817" s="161"/>
      <c r="N3817" s="161"/>
      <c r="P3817" s="152">
        <v>1.6093908E9</v>
      </c>
      <c r="Q3817" s="152">
        <v>177940.7159</v>
      </c>
      <c r="V3817" s="152">
        <v>1.5907536E9</v>
      </c>
      <c r="W3817" s="152">
        <v>92111.6581</v>
      </c>
      <c r="Y3817" s="152">
        <v>1.5838632E9</v>
      </c>
      <c r="Z3817" s="152">
        <v>97542.3338</v>
      </c>
      <c r="AG3817" s="153">
        <f>IFERROR(__xludf.DUMMYFUNCTION("TO_DATE(INT((AH3817/(60*60*24))+""1/1/1970""))"),44069.0)</f>
        <v>44069</v>
      </c>
      <c r="AH3817" s="152">
        <v>1.59845418E9</v>
      </c>
      <c r="AI3817" s="152">
        <v>160227.7137</v>
      </c>
    </row>
    <row r="3818">
      <c r="A3818" s="152"/>
      <c r="B3818" s="152"/>
      <c r="G3818" s="152"/>
      <c r="H3818" s="152"/>
      <c r="M3818" s="161"/>
      <c r="N3818" s="161"/>
      <c r="P3818" s="156">
        <v>1.6094304E9</v>
      </c>
      <c r="Q3818" s="156">
        <v>177940.7159</v>
      </c>
      <c r="V3818" s="156">
        <v>1.590786E9</v>
      </c>
      <c r="W3818" s="156">
        <v>92140.7203</v>
      </c>
      <c r="Y3818" s="156">
        <v>1.5838812E9</v>
      </c>
      <c r="Z3818" s="156">
        <v>97542.3338</v>
      </c>
      <c r="AG3818" s="153">
        <f>IFERROR(__xludf.DUMMYFUNCTION("TO_DATE(INT((AH3818/(60*60*24))+""1/1/1970""))"),44069.0)</f>
        <v>44069</v>
      </c>
      <c r="AH3818" s="156">
        <v>1.59847002E9</v>
      </c>
      <c r="AI3818" s="156">
        <v>162803.2557</v>
      </c>
    </row>
    <row r="3819">
      <c r="A3819" s="152"/>
      <c r="B3819" s="152"/>
      <c r="G3819" s="152"/>
      <c r="H3819" s="152"/>
      <c r="M3819" s="161"/>
      <c r="N3819" s="161"/>
      <c r="P3819" s="152">
        <v>1.6094484E9</v>
      </c>
      <c r="Q3819" s="152">
        <v>177940.7159</v>
      </c>
      <c r="V3819" s="152">
        <v>1.5909624E9</v>
      </c>
      <c r="W3819" s="152">
        <v>92140.7203</v>
      </c>
      <c r="Y3819" s="152">
        <v>1.5839028E9</v>
      </c>
      <c r="Z3819" s="152">
        <v>96813.8033</v>
      </c>
      <c r="AG3819" s="153">
        <f>IFERROR(__xludf.DUMMYFUNCTION("TO_DATE(INT((AH3819/(60*60*24))+""1/1/1970""))"),44069.0)</f>
        <v>44069</v>
      </c>
      <c r="AH3819" s="152">
        <v>1.598485848E9</v>
      </c>
      <c r="AI3819" s="152">
        <v>164379.7086</v>
      </c>
    </row>
    <row r="3820">
      <c r="A3820" s="152"/>
      <c r="B3820" s="152"/>
      <c r="G3820" s="152"/>
      <c r="H3820" s="152"/>
      <c r="M3820" s="161"/>
      <c r="N3820" s="161"/>
      <c r="P3820" s="156">
        <v>1.6094772E9</v>
      </c>
      <c r="Q3820" s="156">
        <v>178888.6404</v>
      </c>
      <c r="V3820" s="156">
        <v>1.590966E9</v>
      </c>
      <c r="W3820" s="156">
        <v>92090.3893</v>
      </c>
      <c r="Y3820" s="156">
        <v>1.5839424E9</v>
      </c>
      <c r="Z3820" s="156">
        <v>96813.8033</v>
      </c>
      <c r="AG3820" s="153">
        <f>IFERROR(__xludf.DUMMYFUNCTION("TO_DATE(INT((AH3820/(60*60*24))+""1/1/1970""))"),44069.0)</f>
        <v>44069</v>
      </c>
      <c r="AH3820" s="156">
        <v>1.598486313E9</v>
      </c>
      <c r="AI3820" s="156">
        <v>164379.7086</v>
      </c>
    </row>
    <row r="3821">
      <c r="A3821" s="152"/>
      <c r="B3821" s="152"/>
      <c r="G3821" s="152"/>
      <c r="H3821" s="152"/>
      <c r="M3821" s="161"/>
      <c r="N3821" s="161"/>
      <c r="P3821" s="156"/>
      <c r="Q3821" s="156"/>
      <c r="V3821" s="152">
        <v>1.591002E9</v>
      </c>
      <c r="W3821" s="152">
        <v>91871.2253</v>
      </c>
      <c r="Y3821" s="152">
        <v>1.5839676E9</v>
      </c>
      <c r="Z3821" s="152">
        <v>96813.8033</v>
      </c>
      <c r="AG3821" s="153">
        <f>IFERROR(__xludf.DUMMYFUNCTION("TO_DATE(INT((AH3821/(60*60*24))+""1/1/1970""))"),44070.0)</f>
        <v>44070</v>
      </c>
      <c r="AH3821" s="152">
        <v>1.598501907E9</v>
      </c>
      <c r="AI3821" s="152">
        <v>164379.7086</v>
      </c>
    </row>
    <row r="3822">
      <c r="A3822" s="152"/>
      <c r="B3822" s="152"/>
      <c r="G3822" s="152"/>
      <c r="H3822" s="152"/>
      <c r="M3822" s="161"/>
      <c r="N3822" s="161"/>
      <c r="P3822" s="156"/>
      <c r="Q3822" s="156"/>
      <c r="V3822" s="156">
        <v>1.5910416E9</v>
      </c>
      <c r="W3822" s="156">
        <v>91994.2197</v>
      </c>
      <c r="Y3822" s="156">
        <v>1.583982E9</v>
      </c>
      <c r="Z3822" s="156">
        <v>96365.6738</v>
      </c>
      <c r="AG3822" s="153">
        <f>IFERROR(__xludf.DUMMYFUNCTION("TO_DATE(INT((AH3822/(60*60*24))+""1/1/1970""))"),44070.0)</f>
        <v>44070</v>
      </c>
      <c r="AH3822" s="156">
        <v>1.598517716E9</v>
      </c>
      <c r="AI3822" s="156">
        <v>164379.7086</v>
      </c>
    </row>
    <row r="3823">
      <c r="A3823" s="152"/>
      <c r="B3823" s="152"/>
      <c r="G3823" s="152"/>
      <c r="H3823" s="152"/>
      <c r="M3823" s="161"/>
      <c r="N3823" s="161"/>
      <c r="P3823" s="156"/>
      <c r="Q3823" s="156"/>
      <c r="V3823" s="152">
        <v>1.5910524E9</v>
      </c>
      <c r="W3823" s="152">
        <v>91991.3338</v>
      </c>
      <c r="Y3823" s="152">
        <v>1.5840216E9</v>
      </c>
      <c r="Z3823" s="152">
        <v>96365.6738</v>
      </c>
      <c r="AG3823" s="153">
        <f>IFERROR(__xludf.DUMMYFUNCTION("TO_DATE(INT((AH3823/(60*60*24))+""1/1/1970""))"),44070.0)</f>
        <v>44070</v>
      </c>
      <c r="AH3823" s="152">
        <v>1.598533508E9</v>
      </c>
      <c r="AI3823" s="152">
        <v>164379.7086</v>
      </c>
    </row>
    <row r="3824">
      <c r="A3824" s="152"/>
      <c r="B3824" s="152"/>
      <c r="G3824" s="152"/>
      <c r="H3824" s="152"/>
      <c r="M3824" s="161"/>
      <c r="N3824" s="161"/>
      <c r="P3824" s="156"/>
      <c r="Q3824" s="156"/>
      <c r="V3824" s="156">
        <v>1.5910812E9</v>
      </c>
      <c r="W3824" s="156">
        <v>92069.7786</v>
      </c>
      <c r="Y3824" s="156">
        <v>1.584054E9</v>
      </c>
      <c r="Z3824" s="156">
        <v>96365.6738</v>
      </c>
      <c r="AG3824" s="153">
        <f>IFERROR(__xludf.DUMMYFUNCTION("TO_DATE(INT((AH3824/(60*60*24))+""1/1/1970""))"),44070.0)</f>
        <v>44070</v>
      </c>
      <c r="AH3824" s="156">
        <v>1.598549298E9</v>
      </c>
      <c r="AI3824" s="156">
        <v>160462.7177</v>
      </c>
    </row>
    <row r="3825">
      <c r="A3825" s="152"/>
      <c r="B3825" s="152"/>
      <c r="G3825" s="152"/>
      <c r="H3825" s="152"/>
      <c r="M3825" s="161"/>
      <c r="N3825" s="161"/>
      <c r="P3825" s="156"/>
      <c r="Q3825" s="156"/>
      <c r="V3825" s="152">
        <v>1.5911208E9</v>
      </c>
      <c r="W3825" s="152">
        <v>91783.7926</v>
      </c>
      <c r="Y3825" s="152">
        <v>1.5840612E9</v>
      </c>
      <c r="Z3825" s="152">
        <v>95692.626</v>
      </c>
      <c r="AG3825" s="153">
        <f>IFERROR(__xludf.DUMMYFUNCTION("TO_DATE(INT((AH3825/(60*60*24))+""1/1/1970""))"),44070.0)</f>
        <v>44070</v>
      </c>
      <c r="AH3825" s="152">
        <v>1.598565131E9</v>
      </c>
      <c r="AI3825" s="152">
        <v>161444.5167</v>
      </c>
    </row>
    <row r="3826">
      <c r="A3826" s="152"/>
      <c r="B3826" s="152"/>
      <c r="G3826" s="152"/>
      <c r="H3826" s="152"/>
      <c r="M3826" s="161"/>
      <c r="N3826" s="161"/>
      <c r="P3826" s="156"/>
      <c r="Q3826" s="156"/>
      <c r="V3826" s="156">
        <v>1.5911388E9</v>
      </c>
      <c r="W3826" s="156">
        <v>91773.7895</v>
      </c>
      <c r="Y3826" s="156">
        <v>1.5841008E9</v>
      </c>
      <c r="Z3826" s="156">
        <v>95692.626</v>
      </c>
      <c r="AG3826" s="153">
        <f>IFERROR(__xludf.DUMMYFUNCTION("TO_DATE(INT((AH3826/(60*60*24))+""1/1/1970""))"),44070.0)</f>
        <v>44070</v>
      </c>
      <c r="AH3826" s="156">
        <v>1.598572288E9</v>
      </c>
      <c r="AI3826" s="156">
        <v>161444.5167</v>
      </c>
    </row>
    <row r="3827">
      <c r="A3827" s="152"/>
      <c r="B3827" s="152"/>
      <c r="G3827" s="152"/>
      <c r="H3827" s="152"/>
      <c r="M3827" s="161"/>
      <c r="N3827" s="161"/>
      <c r="P3827" s="156"/>
      <c r="Q3827" s="156"/>
      <c r="V3827" s="152">
        <v>1.5911604E9</v>
      </c>
      <c r="W3827" s="152">
        <v>91617.3356</v>
      </c>
      <c r="Y3827" s="152">
        <v>1.5841332E9</v>
      </c>
      <c r="Z3827" s="152">
        <v>95692.626</v>
      </c>
      <c r="AG3827" s="153">
        <f>IFERROR(__xludf.DUMMYFUNCTION("TO_DATE(INT((AH3827/(60*60*24))+""1/1/1970""))"),44071.0)</f>
        <v>44071</v>
      </c>
      <c r="AH3827" s="152">
        <v>1.598581175E9</v>
      </c>
      <c r="AI3827" s="152">
        <v>161444.5167</v>
      </c>
    </row>
    <row r="3828">
      <c r="A3828" s="152"/>
      <c r="B3828" s="152"/>
      <c r="G3828" s="152"/>
      <c r="H3828" s="152"/>
      <c r="M3828" s="161"/>
      <c r="N3828" s="161"/>
      <c r="P3828" s="156"/>
      <c r="Q3828" s="156"/>
      <c r="V3828" s="156">
        <v>1.5912E9</v>
      </c>
      <c r="W3828" s="156">
        <v>91410.3242</v>
      </c>
      <c r="Y3828" s="156">
        <v>1.584144E9</v>
      </c>
      <c r="Z3828" s="156">
        <v>95032.8086</v>
      </c>
      <c r="AG3828" s="153">
        <f>IFERROR(__xludf.DUMMYFUNCTION("TO_DATE(INT((AH3828/(60*60*24))+""1/1/1970""))"),44071.0)</f>
        <v>44071</v>
      </c>
      <c r="AH3828" s="156">
        <v>1.598596981E9</v>
      </c>
      <c r="AI3828" s="156">
        <v>161444.5167</v>
      </c>
    </row>
    <row r="3829">
      <c r="A3829" s="152"/>
      <c r="B3829" s="152"/>
      <c r="G3829" s="152"/>
      <c r="H3829" s="152"/>
      <c r="M3829" s="161"/>
      <c r="N3829" s="161"/>
      <c r="P3829" s="156"/>
      <c r="Q3829" s="156"/>
      <c r="V3829" s="152">
        <v>1.5912252E9</v>
      </c>
      <c r="W3829" s="152">
        <v>91459.868</v>
      </c>
      <c r="Y3829" s="152">
        <v>1.5843096E9</v>
      </c>
      <c r="Z3829" s="152">
        <v>95032.8086</v>
      </c>
      <c r="AG3829" s="153">
        <f>IFERROR(__xludf.DUMMYFUNCTION("TO_DATE(INT((AH3829/(60*60*24))+""1/1/1970""))"),44071.0)</f>
        <v>44071</v>
      </c>
      <c r="AH3829" s="152">
        <v>1.598612802E9</v>
      </c>
      <c r="AI3829" s="152">
        <v>161444.5167</v>
      </c>
    </row>
    <row r="3830">
      <c r="A3830" s="152"/>
      <c r="B3830" s="152"/>
      <c r="G3830" s="152"/>
      <c r="H3830" s="152"/>
      <c r="M3830" s="161"/>
      <c r="N3830" s="161"/>
      <c r="P3830" s="156"/>
      <c r="Q3830" s="156"/>
      <c r="V3830" s="156">
        <v>1.5912396E9</v>
      </c>
      <c r="W3830" s="156">
        <v>91547.707</v>
      </c>
      <c r="Y3830" s="156">
        <v>1.5843132E9</v>
      </c>
      <c r="Z3830" s="156">
        <v>95032.8086</v>
      </c>
      <c r="AG3830" s="153">
        <f>IFERROR(__xludf.DUMMYFUNCTION("TO_DATE(INT((AH3830/(60*60*24))+""1/1/1970""))"),44071.0)</f>
        <v>44071</v>
      </c>
      <c r="AH3830" s="156">
        <v>1.598628593E9</v>
      </c>
      <c r="AI3830" s="156">
        <v>160818.2997</v>
      </c>
    </row>
    <row r="3831">
      <c r="A3831" s="152"/>
      <c r="B3831" s="152"/>
      <c r="G3831" s="152"/>
      <c r="H3831" s="152"/>
      <c r="M3831" s="161"/>
      <c r="N3831" s="161"/>
      <c r="P3831" s="156"/>
      <c r="Q3831" s="156"/>
      <c r="V3831" s="152">
        <v>1.5912792E9</v>
      </c>
      <c r="W3831" s="152">
        <v>91190.217</v>
      </c>
      <c r="Y3831" s="152">
        <v>1.5843492E9</v>
      </c>
      <c r="Z3831" s="152">
        <v>95478.3774</v>
      </c>
      <c r="AG3831" s="153">
        <f>IFERROR(__xludf.DUMMYFUNCTION("TO_DATE(INT((AH3831/(60*60*24))+""1/1/1970""))"),44071.0)</f>
        <v>44071</v>
      </c>
      <c r="AH3831" s="152">
        <v>1.59864444E9</v>
      </c>
      <c r="AI3831" s="152">
        <v>160356.5788</v>
      </c>
    </row>
    <row r="3832">
      <c r="A3832" s="152"/>
      <c r="B3832" s="152"/>
      <c r="G3832" s="152"/>
      <c r="H3832" s="152"/>
      <c r="M3832" s="161"/>
      <c r="N3832" s="161"/>
      <c r="P3832" s="156"/>
      <c r="Q3832" s="156"/>
      <c r="V3832" s="156">
        <v>1.5913116E9</v>
      </c>
      <c r="W3832" s="156">
        <v>90692.7946</v>
      </c>
      <c r="Y3832" s="156">
        <v>1.5843888E9</v>
      </c>
      <c r="Z3832" s="156">
        <v>95478.3774</v>
      </c>
      <c r="AG3832" s="153">
        <f>IFERROR(__xludf.DUMMYFUNCTION("TO_DATE(INT((AH3832/(60*60*24))+""1/1/1970""))"),44071.0)</f>
        <v>44071</v>
      </c>
      <c r="AH3832" s="156">
        <v>1.598659131E9</v>
      </c>
      <c r="AI3832" s="156">
        <v>160401.8889</v>
      </c>
    </row>
    <row r="3833">
      <c r="A3833" s="152"/>
      <c r="B3833" s="152"/>
      <c r="G3833" s="152"/>
      <c r="H3833" s="152"/>
      <c r="M3833" s="161"/>
      <c r="N3833" s="161"/>
      <c r="P3833" s="156"/>
      <c r="Q3833" s="156"/>
      <c r="V3833" s="152">
        <v>1.5913188E9</v>
      </c>
      <c r="W3833" s="152">
        <v>90726.562</v>
      </c>
      <c r="Y3833" s="152">
        <v>1.5843996E9</v>
      </c>
      <c r="Z3833" s="152">
        <v>95478.3774</v>
      </c>
      <c r="AG3833" s="153">
        <f>IFERROR(__xludf.DUMMYFUNCTION("TO_DATE(INT((AH3833/(60*60*24))+""1/1/1970""))"),44072.0)</f>
        <v>44072</v>
      </c>
      <c r="AH3833" s="152">
        <v>1.598660312E9</v>
      </c>
      <c r="AI3833" s="152">
        <v>160401.8889</v>
      </c>
    </row>
    <row r="3834">
      <c r="A3834" s="152"/>
      <c r="B3834" s="152"/>
      <c r="G3834" s="152"/>
      <c r="H3834" s="152"/>
      <c r="M3834" s="161"/>
      <c r="N3834" s="161"/>
      <c r="P3834" s="156"/>
      <c r="Q3834" s="156"/>
      <c r="V3834" s="156">
        <v>1.5913584E9</v>
      </c>
      <c r="W3834" s="156">
        <v>90514.3825</v>
      </c>
      <c r="Y3834" s="156">
        <v>1.5844284E9</v>
      </c>
      <c r="Z3834" s="156">
        <v>95529.1654</v>
      </c>
      <c r="AG3834" s="153">
        <f>IFERROR(__xludf.DUMMYFUNCTION("TO_DATE(INT((AH3834/(60*60*24))+""1/1/1970""))"),44072.0)</f>
        <v>44072</v>
      </c>
      <c r="AH3834" s="156">
        <v>1.598676348E9</v>
      </c>
      <c r="AI3834" s="156">
        <v>160401.8889</v>
      </c>
    </row>
    <row r="3835">
      <c r="A3835" s="152"/>
      <c r="B3835" s="152"/>
      <c r="G3835" s="152"/>
      <c r="H3835" s="152"/>
      <c r="M3835" s="161"/>
      <c r="N3835" s="161"/>
      <c r="P3835" s="156"/>
      <c r="Q3835" s="156"/>
      <c r="V3835" s="152">
        <v>1.5913908E9</v>
      </c>
      <c r="W3835" s="152">
        <v>90511.311</v>
      </c>
      <c r="Y3835" s="152">
        <v>1.584468E9</v>
      </c>
      <c r="Z3835" s="152">
        <v>95529.1654</v>
      </c>
      <c r="AG3835" s="153">
        <f>IFERROR(__xludf.DUMMYFUNCTION("TO_DATE(INT((AH3835/(60*60*24))+""1/1/1970""))"),44072.0)</f>
        <v>44072</v>
      </c>
      <c r="AH3835" s="152">
        <v>1.59869214E9</v>
      </c>
      <c r="AI3835" s="152">
        <v>160401.8889</v>
      </c>
    </row>
    <row r="3836">
      <c r="A3836" s="152"/>
      <c r="B3836" s="152"/>
      <c r="G3836" s="152"/>
      <c r="H3836" s="152"/>
      <c r="M3836" s="161"/>
      <c r="N3836" s="161"/>
      <c r="P3836" s="156"/>
      <c r="Q3836" s="156"/>
      <c r="V3836" s="156">
        <v>1.5915672E9</v>
      </c>
      <c r="W3836" s="156">
        <v>90467.728</v>
      </c>
      <c r="Y3836" s="156">
        <v>1.584486E9</v>
      </c>
      <c r="Z3836" s="156">
        <v>95529.1654</v>
      </c>
      <c r="AG3836" s="153">
        <f>IFERROR(__xludf.DUMMYFUNCTION("TO_DATE(INT((AH3836/(60*60*24))+""1/1/1970""))"),44072.0)</f>
        <v>44072</v>
      </c>
      <c r="AH3836" s="156">
        <v>1.598708038E9</v>
      </c>
      <c r="AI3836" s="156">
        <v>160401.8889</v>
      </c>
    </row>
    <row r="3837">
      <c r="A3837" s="152"/>
      <c r="B3837" s="152"/>
      <c r="G3837" s="152"/>
      <c r="H3837" s="152"/>
      <c r="M3837" s="161"/>
      <c r="N3837" s="161"/>
      <c r="P3837" s="156"/>
      <c r="Q3837" s="156"/>
      <c r="V3837" s="152">
        <v>1.5915708E9</v>
      </c>
      <c r="W3837" s="152">
        <v>90411.7425</v>
      </c>
      <c r="Y3837" s="152">
        <v>1.5845076E9</v>
      </c>
      <c r="Z3837" s="152">
        <v>94273.5492</v>
      </c>
      <c r="AG3837" s="153">
        <f>IFERROR(__xludf.DUMMYFUNCTION("TO_DATE(INT((AH3837/(60*60*24))+""1/1/1970""))"),44072.0)</f>
        <v>44072</v>
      </c>
      <c r="AH3837" s="152">
        <v>1.598724222E9</v>
      </c>
      <c r="AI3837" s="152">
        <v>160401.8889</v>
      </c>
    </row>
    <row r="3838">
      <c r="A3838" s="152"/>
      <c r="B3838" s="152"/>
      <c r="G3838" s="152"/>
      <c r="H3838" s="152"/>
      <c r="M3838" s="161"/>
      <c r="N3838" s="161"/>
      <c r="P3838" s="156"/>
      <c r="Q3838" s="156"/>
      <c r="V3838" s="156">
        <v>1.5916068E9</v>
      </c>
      <c r="W3838" s="156">
        <v>90384.8252</v>
      </c>
      <c r="Y3838" s="156">
        <v>1.5845472E9</v>
      </c>
      <c r="Z3838" s="156">
        <v>94273.5492</v>
      </c>
      <c r="AG3838" s="153">
        <f>IFERROR(__xludf.DUMMYFUNCTION("TO_DATE(INT((AH3838/(60*60*24))+""1/1/1970""))"),44072.0)</f>
        <v>44072</v>
      </c>
      <c r="AH3838" s="156">
        <v>1.598740774E9</v>
      </c>
      <c r="AI3838" s="156">
        <v>160401.8889</v>
      </c>
    </row>
    <row r="3839">
      <c r="A3839" s="152"/>
      <c r="B3839" s="152"/>
      <c r="G3839" s="152"/>
      <c r="H3839" s="152"/>
      <c r="M3839" s="161"/>
      <c r="N3839" s="161"/>
      <c r="P3839" s="156"/>
      <c r="Q3839" s="156"/>
      <c r="V3839" s="152">
        <v>1.5916464E9</v>
      </c>
      <c r="W3839" s="152">
        <v>90522.8578</v>
      </c>
      <c r="Y3839" s="152">
        <v>1.5845724E9</v>
      </c>
      <c r="Z3839" s="152">
        <v>94273.5492</v>
      </c>
      <c r="AG3839" s="153">
        <f>IFERROR(__xludf.DUMMYFUNCTION("TO_DATE(INT((AH3839/(60*60*24))+""1/1/1970""))"),44072.0)</f>
        <v>44072</v>
      </c>
      <c r="AH3839" s="152">
        <v>1.598745344E9</v>
      </c>
      <c r="AI3839" s="152">
        <v>160401.8889</v>
      </c>
    </row>
    <row r="3840">
      <c r="A3840" s="152"/>
      <c r="B3840" s="152"/>
      <c r="G3840" s="152"/>
      <c r="H3840" s="152"/>
      <c r="M3840" s="161"/>
      <c r="N3840" s="161"/>
      <c r="P3840" s="156"/>
      <c r="Q3840" s="156"/>
      <c r="V3840" s="156">
        <v>1.5916572E9</v>
      </c>
      <c r="W3840" s="156">
        <v>90548.9817</v>
      </c>
      <c r="Y3840" s="156">
        <v>1.5845868E9</v>
      </c>
      <c r="Z3840" s="156">
        <v>93664.0931</v>
      </c>
      <c r="AG3840" s="153">
        <f>IFERROR(__xludf.DUMMYFUNCTION("TO_DATE(INT((AH3840/(60*60*24))+""1/1/1970""))"),44073.0)</f>
        <v>44073</v>
      </c>
      <c r="AH3840" s="156">
        <v>1.598757299E9</v>
      </c>
      <c r="AI3840" s="156">
        <v>160401.8889</v>
      </c>
    </row>
    <row r="3841">
      <c r="A3841" s="152"/>
      <c r="B3841" s="152"/>
      <c r="G3841" s="152"/>
      <c r="H3841" s="152"/>
      <c r="M3841" s="161"/>
      <c r="N3841" s="161"/>
      <c r="P3841" s="156"/>
      <c r="Q3841" s="156"/>
      <c r="V3841" s="152">
        <v>1.591686E9</v>
      </c>
      <c r="W3841" s="152">
        <v>91070.6488</v>
      </c>
      <c r="Y3841" s="152">
        <v>1.5846264E9</v>
      </c>
      <c r="Z3841" s="152">
        <v>93664.0931</v>
      </c>
      <c r="AG3841" s="153">
        <f>IFERROR(__xludf.DUMMYFUNCTION("TO_DATE(INT((AH3841/(60*60*24))+""1/1/1970""))"),44073.0)</f>
        <v>44073</v>
      </c>
      <c r="AH3841" s="152">
        <v>1.598773091E9</v>
      </c>
      <c r="AI3841" s="152">
        <v>160401.8889</v>
      </c>
    </row>
    <row r="3842">
      <c r="A3842" s="152"/>
      <c r="B3842" s="152"/>
      <c r="G3842" s="152"/>
      <c r="H3842" s="152"/>
      <c r="M3842" s="161"/>
      <c r="N3842" s="161"/>
      <c r="P3842" s="156"/>
      <c r="Q3842" s="156"/>
      <c r="V3842" s="156">
        <v>1.5917256E9</v>
      </c>
      <c r="W3842" s="156">
        <v>90846.8493</v>
      </c>
      <c r="Y3842" s="156">
        <v>1.5846588E9</v>
      </c>
      <c r="Z3842" s="156">
        <v>93664.0931</v>
      </c>
      <c r="AG3842" s="153">
        <f>IFERROR(__xludf.DUMMYFUNCTION("TO_DATE(INT((AH3842/(60*60*24))+""1/1/1970""))"),44073.0)</f>
        <v>44073</v>
      </c>
      <c r="AH3842" s="156">
        <v>1.598788881E9</v>
      </c>
      <c r="AI3842" s="156">
        <v>160401.8889</v>
      </c>
    </row>
    <row r="3843">
      <c r="A3843" s="152"/>
      <c r="B3843" s="152"/>
      <c r="G3843" s="152"/>
      <c r="H3843" s="152"/>
      <c r="M3843" s="161"/>
      <c r="N3843" s="161"/>
      <c r="P3843" s="156"/>
      <c r="Q3843" s="156"/>
      <c r="V3843" s="152">
        <v>1.5917436E9</v>
      </c>
      <c r="W3843" s="152">
        <v>90906.5477</v>
      </c>
      <c r="Y3843" s="152">
        <v>1.584666E9</v>
      </c>
      <c r="Z3843" s="152">
        <v>91186.5771</v>
      </c>
      <c r="AG3843" s="153">
        <f>IFERROR(__xludf.DUMMYFUNCTION("TO_DATE(INT((AH3843/(60*60*24))+""1/1/1970""))"),44073.0)</f>
        <v>44073</v>
      </c>
      <c r="AH3843" s="152">
        <v>1.59880488E9</v>
      </c>
      <c r="AI3843" s="152">
        <v>160401.8889</v>
      </c>
    </row>
    <row r="3844">
      <c r="A3844" s="152"/>
      <c r="B3844" s="152"/>
      <c r="G3844" s="152"/>
      <c r="H3844" s="152"/>
      <c r="M3844" s="161"/>
      <c r="N3844" s="161"/>
      <c r="P3844" s="156"/>
      <c r="Q3844" s="156"/>
      <c r="V3844" s="156">
        <v>1.5917652E9</v>
      </c>
      <c r="W3844" s="156">
        <v>90900.1122</v>
      </c>
      <c r="Y3844" s="156">
        <v>1.5847056E9</v>
      </c>
      <c r="Z3844" s="156">
        <v>91186.5771</v>
      </c>
      <c r="AG3844" s="153">
        <f>IFERROR(__xludf.DUMMYFUNCTION("TO_DATE(INT((AH3844/(60*60*24))+""1/1/1970""))"),44073.0)</f>
        <v>44073</v>
      </c>
      <c r="AH3844" s="156">
        <v>1.598821428E9</v>
      </c>
      <c r="AI3844" s="156">
        <v>160401.8889</v>
      </c>
    </row>
    <row r="3845">
      <c r="A3845" s="152"/>
      <c r="B3845" s="152"/>
      <c r="G3845" s="152"/>
      <c r="H3845" s="152"/>
      <c r="M3845" s="161"/>
      <c r="N3845" s="161"/>
      <c r="P3845" s="156"/>
      <c r="Q3845" s="156"/>
      <c r="V3845" s="152">
        <v>1.5918048E9</v>
      </c>
      <c r="W3845" s="152">
        <v>90824.0791</v>
      </c>
      <c r="Y3845" s="152">
        <v>1.584738E9</v>
      </c>
      <c r="Z3845" s="152">
        <v>91186.5771</v>
      </c>
      <c r="AG3845" s="153">
        <f>IFERROR(__xludf.DUMMYFUNCTION("TO_DATE(INT((AH3845/(60*60*24))+""1/1/1970""))"),44073.0)</f>
        <v>44073</v>
      </c>
      <c r="AH3845" s="152">
        <v>1.598831501E9</v>
      </c>
      <c r="AI3845" s="152">
        <v>160401.8889</v>
      </c>
    </row>
    <row r="3846">
      <c r="A3846" s="152"/>
      <c r="B3846" s="152"/>
      <c r="G3846" s="152"/>
      <c r="H3846" s="152"/>
      <c r="M3846" s="161"/>
      <c r="N3846" s="161"/>
      <c r="P3846" s="156"/>
      <c r="Q3846" s="156"/>
      <c r="V3846" s="156">
        <v>1.59183E9</v>
      </c>
      <c r="W3846" s="156">
        <v>90960.7927</v>
      </c>
      <c r="Y3846" s="156">
        <v>1.5847488E9</v>
      </c>
      <c r="Z3846" s="156">
        <v>91541.6664</v>
      </c>
      <c r="AG3846" s="153">
        <f>IFERROR(__xludf.DUMMYFUNCTION("TO_DATE(INT((AH3846/(60*60*24))+""1/1/1970""))"),44074.0)</f>
        <v>44074</v>
      </c>
      <c r="AH3846" s="156">
        <v>1.598837635E9</v>
      </c>
      <c r="AI3846" s="156">
        <v>160401.8889</v>
      </c>
    </row>
    <row r="3847">
      <c r="A3847" s="152"/>
      <c r="B3847" s="152"/>
      <c r="G3847" s="152"/>
      <c r="H3847" s="152"/>
      <c r="M3847" s="161"/>
      <c r="N3847" s="161"/>
      <c r="P3847" s="156"/>
      <c r="Q3847" s="156"/>
      <c r="V3847" s="152">
        <v>1.5918444E9</v>
      </c>
      <c r="W3847" s="152">
        <v>91003.2375</v>
      </c>
      <c r="Y3847" s="152">
        <v>1.5849144E9</v>
      </c>
      <c r="Z3847" s="152">
        <v>91541.6664</v>
      </c>
      <c r="AG3847" s="153">
        <f>IFERROR(__xludf.DUMMYFUNCTION("TO_DATE(INT((AH3847/(60*60*24))+""1/1/1970""))"),44074.0)</f>
        <v>44074</v>
      </c>
      <c r="AH3847" s="152">
        <v>1.59885347E9</v>
      </c>
      <c r="AI3847" s="152">
        <v>160401.8889</v>
      </c>
    </row>
    <row r="3848">
      <c r="A3848" s="152"/>
      <c r="B3848" s="152"/>
      <c r="G3848" s="152"/>
      <c r="H3848" s="152"/>
      <c r="M3848" s="161"/>
      <c r="N3848" s="161"/>
      <c r="P3848" s="156"/>
      <c r="Q3848" s="156"/>
      <c r="V3848" s="156">
        <v>1.591884E9</v>
      </c>
      <c r="W3848" s="156">
        <v>91375.816</v>
      </c>
      <c r="Y3848" s="156">
        <v>1.584918E9</v>
      </c>
      <c r="Z3848" s="156">
        <v>91541.6664</v>
      </c>
      <c r="AG3848" s="153">
        <f>IFERROR(__xludf.DUMMYFUNCTION("TO_DATE(INT((AH3848/(60*60*24))+""1/1/1970""))"),44074.0)</f>
        <v>44074</v>
      </c>
      <c r="AH3848" s="156">
        <v>1.598869263E9</v>
      </c>
      <c r="AI3848" s="156">
        <v>160401.8889</v>
      </c>
    </row>
    <row r="3849">
      <c r="A3849" s="152"/>
      <c r="B3849" s="152"/>
      <c r="G3849" s="152"/>
      <c r="H3849" s="152"/>
      <c r="M3849" s="161"/>
      <c r="N3849" s="161"/>
      <c r="P3849" s="156"/>
      <c r="Q3849" s="156"/>
      <c r="V3849" s="152">
        <v>1.5919164E9</v>
      </c>
      <c r="W3849" s="152">
        <v>92039.5873</v>
      </c>
      <c r="Y3849" s="152">
        <v>1.584954E9</v>
      </c>
      <c r="Z3849" s="152">
        <v>91481.0622</v>
      </c>
      <c r="AG3849" s="153">
        <f>IFERROR(__xludf.DUMMYFUNCTION("TO_DATE(INT((AH3849/(60*60*24))+""1/1/1970""))"),44074.0)</f>
        <v>44074</v>
      </c>
      <c r="AH3849" s="152">
        <v>1.598885055E9</v>
      </c>
      <c r="AI3849" s="152">
        <v>160443.5309</v>
      </c>
    </row>
    <row r="3850">
      <c r="A3850" s="152"/>
      <c r="B3850" s="152"/>
      <c r="G3850" s="152"/>
      <c r="H3850" s="152"/>
      <c r="M3850" s="161"/>
      <c r="N3850" s="161"/>
      <c r="P3850" s="156"/>
      <c r="Q3850" s="156"/>
      <c r="V3850" s="156">
        <v>1.5919236E9</v>
      </c>
      <c r="W3850" s="156">
        <v>92283.2688</v>
      </c>
      <c r="Y3850" s="156">
        <v>1.5849936E9</v>
      </c>
      <c r="Z3850" s="156">
        <v>91481.0622</v>
      </c>
      <c r="AG3850" s="153">
        <f>IFERROR(__xludf.DUMMYFUNCTION("TO_DATE(INT((AH3850/(60*60*24))+""1/1/1970""))"),44074.0)</f>
        <v>44074</v>
      </c>
      <c r="AH3850" s="156">
        <v>1.598900861E9</v>
      </c>
      <c r="AI3850" s="156">
        <v>161142.8948</v>
      </c>
    </row>
    <row r="3851">
      <c r="A3851" s="152"/>
      <c r="B3851" s="152"/>
      <c r="G3851" s="152"/>
      <c r="H3851" s="152"/>
      <c r="M3851" s="161"/>
      <c r="N3851" s="161"/>
      <c r="P3851" s="156"/>
      <c r="Q3851" s="156"/>
      <c r="V3851" s="152">
        <v>1.5919632E9</v>
      </c>
      <c r="W3851" s="152">
        <v>91887.1479</v>
      </c>
      <c r="Y3851" s="152">
        <v>1.5850044E9</v>
      </c>
      <c r="Z3851" s="152">
        <v>91481.0622</v>
      </c>
      <c r="AG3851" s="153">
        <f>IFERROR(__xludf.DUMMYFUNCTION("TO_DATE(INT((AH3851/(60*60*24))+""1/1/1970""))"),44074.0)</f>
        <v>44074</v>
      </c>
      <c r="AH3851" s="152">
        <v>1.598916928E9</v>
      </c>
      <c r="AI3851" s="152">
        <v>160857.9688</v>
      </c>
    </row>
    <row r="3852">
      <c r="A3852" s="152"/>
      <c r="B3852" s="152"/>
      <c r="G3852" s="152"/>
      <c r="H3852" s="152"/>
      <c r="M3852" s="161"/>
      <c r="N3852" s="161"/>
      <c r="P3852" s="156"/>
      <c r="Q3852" s="156"/>
      <c r="V3852" s="156">
        <v>1.5919956E9</v>
      </c>
      <c r="W3852" s="156">
        <v>92220.2989</v>
      </c>
      <c r="Y3852" s="156">
        <v>1.5850332E9</v>
      </c>
      <c r="Z3852" s="156">
        <v>92116.1258</v>
      </c>
      <c r="AG3852" s="153">
        <f>IFERROR(__xludf.DUMMYFUNCTION("TO_DATE(INT((AH3852/(60*60*24))+""1/1/1970""))"),44074.0)</f>
        <v>44074</v>
      </c>
      <c r="AH3852" s="156">
        <v>1.598918331E9</v>
      </c>
      <c r="AI3852" s="156">
        <v>160857.9688</v>
      </c>
    </row>
    <row r="3853">
      <c r="A3853" s="152"/>
      <c r="B3853" s="152"/>
      <c r="G3853" s="152"/>
      <c r="H3853" s="152"/>
      <c r="M3853" s="161"/>
      <c r="N3853" s="161"/>
      <c r="P3853" s="156"/>
      <c r="Q3853" s="156"/>
      <c r="V3853" s="152">
        <v>1.592172E9</v>
      </c>
      <c r="W3853" s="152">
        <v>92261.9516</v>
      </c>
      <c r="Y3853" s="152">
        <v>1.5850728E9</v>
      </c>
      <c r="Z3853" s="152">
        <v>92116.1258</v>
      </c>
      <c r="AG3853" s="153">
        <f>IFERROR(__xludf.DUMMYFUNCTION("TO_DATE(INT((AH3853/(60*60*24))+""1/1/1970""))"),44075.0)</f>
        <v>44075</v>
      </c>
      <c r="AH3853" s="152">
        <v>1.598932761E9</v>
      </c>
      <c r="AI3853" s="152">
        <v>160857.9688</v>
      </c>
    </row>
    <row r="3854">
      <c r="A3854" s="152"/>
      <c r="B3854" s="152"/>
      <c r="G3854" s="152"/>
      <c r="H3854" s="152"/>
      <c r="M3854" s="161"/>
      <c r="N3854" s="161"/>
      <c r="P3854" s="156"/>
      <c r="Q3854" s="156"/>
      <c r="V3854" s="156">
        <v>1.5921756E9</v>
      </c>
      <c r="W3854" s="156">
        <v>92178.4867</v>
      </c>
      <c r="Y3854" s="156">
        <v>1.5850908E9</v>
      </c>
      <c r="Z3854" s="156">
        <v>92116.1258</v>
      </c>
      <c r="AG3854" s="153">
        <f>IFERROR(__xludf.DUMMYFUNCTION("TO_DATE(INT((AH3854/(60*60*24))+""1/1/1970""))"),44075.0)</f>
        <v>44075</v>
      </c>
      <c r="AH3854" s="156">
        <v>1.598948571E9</v>
      </c>
      <c r="AI3854" s="156">
        <v>160857.9688</v>
      </c>
    </row>
    <row r="3855">
      <c r="A3855" s="152"/>
      <c r="B3855" s="152"/>
      <c r="G3855" s="152"/>
      <c r="H3855" s="152"/>
      <c r="M3855" s="161"/>
      <c r="N3855" s="161"/>
      <c r="P3855" s="156"/>
      <c r="Q3855" s="156"/>
      <c r="V3855" s="152">
        <v>1.5922116E9</v>
      </c>
      <c r="W3855" s="152">
        <v>92181.4228</v>
      </c>
      <c r="Y3855" s="152">
        <v>1.5851124E9</v>
      </c>
      <c r="Z3855" s="152">
        <v>92412.318</v>
      </c>
      <c r="AG3855" s="153">
        <f>IFERROR(__xludf.DUMMYFUNCTION("TO_DATE(INT((AH3855/(60*60*24))+""1/1/1970""))"),44075.0)</f>
        <v>44075</v>
      </c>
      <c r="AH3855" s="152">
        <v>1.598964385E9</v>
      </c>
      <c r="AI3855" s="152">
        <v>160857.9688</v>
      </c>
    </row>
    <row r="3856">
      <c r="A3856" s="152"/>
      <c r="B3856" s="152"/>
      <c r="G3856" s="152"/>
      <c r="H3856" s="152"/>
      <c r="M3856" s="161"/>
      <c r="N3856" s="161"/>
      <c r="P3856" s="156"/>
      <c r="Q3856" s="156"/>
      <c r="V3856" s="156">
        <v>1.5922512E9</v>
      </c>
      <c r="W3856" s="156">
        <v>92063.5166</v>
      </c>
      <c r="Y3856" s="156">
        <v>1.585152E9</v>
      </c>
      <c r="Z3856" s="156">
        <v>92412.318</v>
      </c>
      <c r="AG3856" s="153">
        <f>IFERROR(__xludf.DUMMYFUNCTION("TO_DATE(INT((AH3856/(60*60*24))+""1/1/1970""))"),44075.0)</f>
        <v>44075</v>
      </c>
      <c r="AH3856" s="156">
        <v>1.59898019E9</v>
      </c>
      <c r="AI3856" s="156">
        <v>160365.1455</v>
      </c>
    </row>
    <row r="3857">
      <c r="A3857" s="152"/>
      <c r="B3857" s="152"/>
      <c r="G3857" s="152"/>
      <c r="H3857" s="152"/>
      <c r="M3857" s="161"/>
      <c r="N3857" s="161"/>
      <c r="P3857" s="156"/>
      <c r="Q3857" s="156"/>
      <c r="V3857" s="152">
        <v>1.592262E9</v>
      </c>
      <c r="W3857" s="152">
        <v>91999.34</v>
      </c>
      <c r="Y3857" s="152">
        <v>1.5851772E9</v>
      </c>
      <c r="Z3857" s="152">
        <v>92412.318</v>
      </c>
      <c r="AG3857" s="153">
        <f>IFERROR(__xludf.DUMMYFUNCTION("TO_DATE(INT((AH3857/(60*60*24))+""1/1/1970""))"),44075.0)</f>
        <v>44075</v>
      </c>
      <c r="AH3857" s="152">
        <v>1.598996064E9</v>
      </c>
      <c r="AI3857" s="152">
        <v>160418.9055</v>
      </c>
    </row>
    <row r="3858">
      <c r="A3858" s="152"/>
      <c r="B3858" s="152"/>
      <c r="G3858" s="152"/>
      <c r="H3858" s="152"/>
      <c r="M3858" s="161"/>
      <c r="N3858" s="161"/>
      <c r="P3858" s="156"/>
      <c r="Q3858" s="156"/>
      <c r="V3858" s="156">
        <v>1.5922908E9</v>
      </c>
      <c r="W3858" s="156">
        <v>92019.2548</v>
      </c>
      <c r="Y3858" s="156">
        <v>1.5851916E9</v>
      </c>
      <c r="Z3858" s="156">
        <v>93180.9668</v>
      </c>
      <c r="AG3858" s="153">
        <f>IFERROR(__xludf.DUMMYFUNCTION("TO_DATE(INT((AH3858/(60*60*24))+""1/1/1970""))"),44075.0)</f>
        <v>44075</v>
      </c>
      <c r="AH3858" s="156">
        <v>1.599004782E9</v>
      </c>
      <c r="AI3858" s="156">
        <v>160418.9055</v>
      </c>
    </row>
    <row r="3859">
      <c r="A3859" s="152"/>
      <c r="B3859" s="152"/>
      <c r="G3859" s="152"/>
      <c r="H3859" s="152"/>
      <c r="M3859" s="161"/>
      <c r="N3859" s="161"/>
      <c r="P3859" s="156"/>
      <c r="Q3859" s="156"/>
      <c r="V3859" s="152">
        <v>1.5923304E9</v>
      </c>
      <c r="W3859" s="152">
        <v>92101.7204</v>
      </c>
      <c r="Y3859" s="152">
        <v>1.5852312E9</v>
      </c>
      <c r="Z3859" s="152">
        <v>93180.9668</v>
      </c>
      <c r="AG3859" s="153">
        <f>IFERROR(__xludf.DUMMYFUNCTION("TO_DATE(INT((AH3859/(60*60*24))+""1/1/1970""))"),44076.0)</f>
        <v>44076</v>
      </c>
      <c r="AH3859" s="152">
        <v>1.599011857E9</v>
      </c>
      <c r="AI3859" s="152">
        <v>160418.9055</v>
      </c>
    </row>
    <row r="3860">
      <c r="A3860" s="152"/>
      <c r="B3860" s="152"/>
      <c r="G3860" s="152"/>
      <c r="H3860" s="152"/>
      <c r="M3860" s="161"/>
      <c r="N3860" s="161"/>
      <c r="P3860" s="156"/>
      <c r="Q3860" s="156"/>
      <c r="V3860" s="156">
        <v>1.5923484E9</v>
      </c>
      <c r="W3860" s="156">
        <v>92162.499</v>
      </c>
      <c r="Y3860" s="156">
        <v>1.5852636E9</v>
      </c>
      <c r="Z3860" s="156">
        <v>93180.9668</v>
      </c>
      <c r="AG3860" s="153">
        <f>IFERROR(__xludf.DUMMYFUNCTION("TO_DATE(INT((AH3860/(60*60*24))+""1/1/1970""))"),44076.0)</f>
        <v>44076</v>
      </c>
      <c r="AH3860" s="156">
        <v>1.599027648E9</v>
      </c>
      <c r="AI3860" s="156">
        <v>160418.9055</v>
      </c>
    </row>
    <row r="3861">
      <c r="A3861" s="152"/>
      <c r="B3861" s="152"/>
      <c r="G3861" s="152"/>
      <c r="H3861" s="152"/>
      <c r="M3861" s="161"/>
      <c r="N3861" s="161"/>
      <c r="P3861" s="156"/>
      <c r="Q3861" s="156"/>
      <c r="V3861" s="152">
        <v>1.59237E9</v>
      </c>
      <c r="W3861" s="152">
        <v>92172.7744</v>
      </c>
      <c r="Y3861" s="152">
        <v>1.5852708E9</v>
      </c>
      <c r="Z3861" s="152">
        <v>94540.7187</v>
      </c>
      <c r="AG3861" s="153">
        <f>IFERROR(__xludf.DUMMYFUNCTION("TO_DATE(INT((AH3861/(60*60*24))+""1/1/1970""))"),44076.0)</f>
        <v>44076</v>
      </c>
      <c r="AH3861" s="152">
        <v>1.599043439E9</v>
      </c>
      <c r="AI3861" s="152">
        <v>160418.9055</v>
      </c>
    </row>
    <row r="3862">
      <c r="A3862" s="152"/>
      <c r="B3862" s="152"/>
      <c r="G3862" s="152"/>
      <c r="H3862" s="152"/>
      <c r="M3862" s="161"/>
      <c r="N3862" s="161"/>
      <c r="P3862" s="156"/>
      <c r="Q3862" s="156"/>
      <c r="V3862" s="156">
        <v>1.5924096E9</v>
      </c>
      <c r="W3862" s="156">
        <v>92216.1177</v>
      </c>
      <c r="Y3862" s="156">
        <v>1.5853104E9</v>
      </c>
      <c r="Z3862" s="156">
        <v>94540.7187</v>
      </c>
      <c r="AG3862" s="153">
        <f>IFERROR(__xludf.DUMMYFUNCTION("TO_DATE(INT((AH3862/(60*60*24))+""1/1/1970""))"),44076.0)</f>
        <v>44076</v>
      </c>
      <c r="AH3862" s="156">
        <v>1.599059236E9</v>
      </c>
      <c r="AI3862" s="156">
        <v>160824.9455</v>
      </c>
    </row>
    <row r="3863">
      <c r="A3863" s="152"/>
      <c r="B3863" s="152"/>
      <c r="G3863" s="152"/>
      <c r="H3863" s="152"/>
      <c r="M3863" s="161"/>
      <c r="N3863" s="161"/>
      <c r="P3863" s="156"/>
      <c r="Q3863" s="156"/>
      <c r="V3863" s="152">
        <v>1.5924348E9</v>
      </c>
      <c r="W3863" s="152">
        <v>92204.0383</v>
      </c>
      <c r="Y3863" s="152">
        <v>1.5853428E9</v>
      </c>
      <c r="Z3863" s="152">
        <v>94540.7187</v>
      </c>
      <c r="AG3863" s="153">
        <f>IFERROR(__xludf.DUMMYFUNCTION("TO_DATE(INT((AH3863/(60*60*24))+""1/1/1970""))"),44076.0)</f>
        <v>44076</v>
      </c>
      <c r="AH3863" s="152">
        <v>1.59907506E9</v>
      </c>
      <c r="AI3863" s="152">
        <v>160824.9455</v>
      </c>
    </row>
    <row r="3864">
      <c r="A3864" s="152"/>
      <c r="B3864" s="152"/>
      <c r="G3864" s="152"/>
      <c r="H3864" s="152"/>
      <c r="M3864" s="161"/>
      <c r="N3864" s="161"/>
      <c r="P3864" s="156"/>
      <c r="Q3864" s="156"/>
      <c r="V3864" s="156">
        <v>1.5924492E9</v>
      </c>
      <c r="W3864" s="156">
        <v>92345.7094</v>
      </c>
      <c r="Y3864" s="156">
        <v>1.5853536E9</v>
      </c>
      <c r="Z3864" s="156">
        <v>95340.8656</v>
      </c>
      <c r="AG3864" s="153">
        <f>IFERROR(__xludf.DUMMYFUNCTION("TO_DATE(INT((AH3864/(60*60*24))+""1/1/1970""))"),44076.0)</f>
        <v>44076</v>
      </c>
      <c r="AH3864" s="156">
        <v>1.59909089E9</v>
      </c>
      <c r="AI3864" s="156">
        <v>160824.9455</v>
      </c>
    </row>
    <row r="3865">
      <c r="A3865" s="152"/>
      <c r="B3865" s="152"/>
      <c r="G3865" s="152"/>
      <c r="H3865" s="152"/>
      <c r="M3865" s="161"/>
      <c r="N3865" s="161"/>
      <c r="P3865" s="156"/>
      <c r="Q3865" s="156"/>
      <c r="V3865" s="152">
        <v>1.5924888E9</v>
      </c>
      <c r="W3865" s="152">
        <v>92512.2309</v>
      </c>
      <c r="Y3865" s="152">
        <v>1.5855192E9</v>
      </c>
      <c r="Z3865" s="152">
        <v>95340.8656</v>
      </c>
      <c r="AG3865" s="153">
        <f>IFERROR(__xludf.DUMMYFUNCTION("TO_DATE(INT((AH3865/(60*60*24))+""1/1/1970""))"),44076.0)</f>
        <v>44076</v>
      </c>
      <c r="AH3865" s="152">
        <v>1.599091193E9</v>
      </c>
      <c r="AI3865" s="152">
        <v>160824.9455</v>
      </c>
    </row>
    <row r="3866">
      <c r="A3866" s="152"/>
      <c r="B3866" s="152"/>
      <c r="G3866" s="152"/>
      <c r="H3866" s="152"/>
      <c r="M3866" s="161"/>
      <c r="N3866" s="161"/>
      <c r="P3866" s="156"/>
      <c r="Q3866" s="156"/>
      <c r="V3866" s="156">
        <v>1.5925212E9</v>
      </c>
      <c r="W3866" s="156">
        <v>92408.8238</v>
      </c>
      <c r="Y3866" s="156">
        <v>1.5855228E9</v>
      </c>
      <c r="Z3866" s="156">
        <v>95340.8656</v>
      </c>
      <c r="AG3866" s="153">
        <f>IFERROR(__xludf.DUMMYFUNCTION("TO_DATE(INT((AH3866/(60*60*24))+""1/1/1970""))"),44077.0)</f>
        <v>44077</v>
      </c>
      <c r="AH3866" s="156">
        <v>1.599106682E9</v>
      </c>
      <c r="AI3866" s="156">
        <v>160824.9455</v>
      </c>
    </row>
    <row r="3867">
      <c r="A3867" s="152"/>
      <c r="B3867" s="152"/>
      <c r="G3867" s="152"/>
      <c r="H3867" s="152"/>
      <c r="M3867" s="161"/>
      <c r="N3867" s="161"/>
      <c r="P3867" s="156"/>
      <c r="Q3867" s="156"/>
      <c r="V3867" s="152">
        <v>1.5925284E9</v>
      </c>
      <c r="W3867" s="152">
        <v>92407.9903</v>
      </c>
      <c r="Y3867" s="152">
        <v>1.5855588E9</v>
      </c>
      <c r="Z3867" s="152">
        <v>95300.3248</v>
      </c>
      <c r="AG3867" s="153">
        <f>IFERROR(__xludf.DUMMYFUNCTION("TO_DATE(INT((AH3867/(60*60*24))+""1/1/1970""))"),44077.0)</f>
        <v>44077</v>
      </c>
      <c r="AH3867" s="152">
        <v>1.599122763E9</v>
      </c>
      <c r="AI3867" s="152">
        <v>160824.9455</v>
      </c>
    </row>
    <row r="3868">
      <c r="A3868" s="152"/>
      <c r="B3868" s="152"/>
      <c r="G3868" s="152"/>
      <c r="H3868" s="152"/>
      <c r="M3868" s="161"/>
      <c r="N3868" s="161"/>
      <c r="P3868" s="156"/>
      <c r="Q3868" s="156"/>
      <c r="V3868" s="156">
        <v>1.592568E9</v>
      </c>
      <c r="W3868" s="156">
        <v>92404.7359</v>
      </c>
      <c r="Y3868" s="156">
        <v>1.5855984E9</v>
      </c>
      <c r="Z3868" s="156">
        <v>95300.3248</v>
      </c>
      <c r="AG3868" s="153">
        <f>IFERROR(__xludf.DUMMYFUNCTION("TO_DATE(INT((AH3868/(60*60*24))+""1/1/1970""))"),44077.0)</f>
        <v>44077</v>
      </c>
      <c r="AH3868" s="156">
        <v>1.599138563E9</v>
      </c>
      <c r="AI3868" s="156">
        <v>160824.9455</v>
      </c>
    </row>
    <row r="3869">
      <c r="A3869" s="152"/>
      <c r="B3869" s="152"/>
      <c r="G3869" s="152"/>
      <c r="H3869" s="152"/>
      <c r="M3869" s="161"/>
      <c r="N3869" s="161"/>
      <c r="P3869" s="156"/>
      <c r="Q3869" s="156"/>
      <c r="V3869" s="152">
        <v>1.5926004E9</v>
      </c>
      <c r="W3869" s="152">
        <v>92394.1672</v>
      </c>
      <c r="Y3869" s="152">
        <v>1.5856092E9</v>
      </c>
      <c r="Z3869" s="152">
        <v>95300.3248</v>
      </c>
      <c r="AG3869" s="153">
        <f>IFERROR(__xludf.DUMMYFUNCTION("TO_DATE(INT((AH3869/(60*60*24))+""1/1/1970""))"),44077.0)</f>
        <v>44077</v>
      </c>
      <c r="AH3869" s="152">
        <v>1.59915438E9</v>
      </c>
      <c r="AI3869" s="152">
        <v>159776.8855</v>
      </c>
    </row>
    <row r="3870">
      <c r="A3870" s="152"/>
      <c r="B3870" s="152"/>
      <c r="G3870" s="152"/>
      <c r="H3870" s="152"/>
      <c r="M3870" s="161"/>
      <c r="N3870" s="161"/>
      <c r="P3870" s="156"/>
      <c r="Q3870" s="156"/>
      <c r="V3870" s="156">
        <v>1.5927768E9</v>
      </c>
      <c r="W3870" s="156">
        <v>92482.6727</v>
      </c>
      <c r="Y3870" s="156">
        <v>1.585638E9</v>
      </c>
      <c r="Z3870" s="156">
        <v>94382.3963</v>
      </c>
      <c r="AG3870" s="153">
        <f>IFERROR(__xludf.DUMMYFUNCTION("TO_DATE(INT((AH3870/(60*60*24))+""1/1/1970""))"),44077.0)</f>
        <v>44077</v>
      </c>
      <c r="AH3870" s="156">
        <v>1.599170275E9</v>
      </c>
      <c r="AI3870" s="156">
        <v>160087.5655</v>
      </c>
    </row>
    <row r="3871">
      <c r="A3871" s="152"/>
      <c r="B3871" s="152"/>
      <c r="G3871" s="152"/>
      <c r="H3871" s="152"/>
      <c r="M3871" s="161"/>
      <c r="N3871" s="161"/>
      <c r="P3871" s="156"/>
      <c r="Q3871" s="156"/>
      <c r="V3871" s="152">
        <v>1.5927804E9</v>
      </c>
      <c r="W3871" s="152">
        <v>92449.79</v>
      </c>
      <c r="Y3871" s="152">
        <v>1.5856776E9</v>
      </c>
      <c r="Z3871" s="152">
        <v>94382.3963</v>
      </c>
      <c r="AG3871" s="153">
        <f>IFERROR(__xludf.DUMMYFUNCTION("TO_DATE(INT((AH3871/(60*60*24))+""1/1/1970""))"),44077.0)</f>
        <v>44077</v>
      </c>
      <c r="AH3871" s="152">
        <v>1.599177568E9</v>
      </c>
      <c r="AI3871" s="152">
        <v>160087.5655</v>
      </c>
    </row>
    <row r="3872">
      <c r="A3872" s="152"/>
      <c r="B3872" s="152"/>
      <c r="G3872" s="152"/>
      <c r="H3872" s="152"/>
      <c r="M3872" s="161"/>
      <c r="N3872" s="161"/>
      <c r="P3872" s="156"/>
      <c r="Q3872" s="156"/>
      <c r="V3872" s="156">
        <v>1.5928164E9</v>
      </c>
      <c r="W3872" s="156">
        <v>92361.3941</v>
      </c>
      <c r="Y3872" s="156">
        <v>1.5856956E9</v>
      </c>
      <c r="Z3872" s="156">
        <v>94382.3963</v>
      </c>
      <c r="AG3872" s="153">
        <f>IFERROR(__xludf.DUMMYFUNCTION("TO_DATE(INT((AH3872/(60*60*24))+""1/1/1970""))"),44078.0)</f>
        <v>44078</v>
      </c>
      <c r="AH3872" s="156">
        <v>1.599186183E9</v>
      </c>
      <c r="AI3872" s="156">
        <v>160087.5655</v>
      </c>
    </row>
    <row r="3873">
      <c r="A3873" s="152"/>
      <c r="B3873" s="152"/>
      <c r="G3873" s="152"/>
      <c r="H3873" s="152"/>
      <c r="M3873" s="161"/>
      <c r="N3873" s="161"/>
      <c r="P3873" s="156"/>
      <c r="Q3873" s="156"/>
      <c r="V3873" s="152">
        <v>1.592856E9</v>
      </c>
      <c r="W3873" s="152">
        <v>92302.8586</v>
      </c>
      <c r="Y3873" s="152">
        <v>1.5857172E9</v>
      </c>
      <c r="Z3873" s="152">
        <v>94356.7916</v>
      </c>
      <c r="AG3873" s="153">
        <f>IFERROR(__xludf.DUMMYFUNCTION("TO_DATE(INT((AH3873/(60*60*24))+""1/1/1970""))"),44078.0)</f>
        <v>44078</v>
      </c>
      <c r="AH3873" s="152">
        <v>1.599202063E9</v>
      </c>
      <c r="AI3873" s="152">
        <v>160087.5655</v>
      </c>
    </row>
    <row r="3874">
      <c r="A3874" s="152"/>
      <c r="B3874" s="152"/>
      <c r="G3874" s="152"/>
      <c r="H3874" s="152"/>
      <c r="M3874" s="161"/>
      <c r="N3874" s="161"/>
      <c r="P3874" s="156"/>
      <c r="Q3874" s="156"/>
      <c r="V3874" s="156">
        <v>1.5928668E9</v>
      </c>
      <c r="W3874" s="156">
        <v>92332.3272</v>
      </c>
      <c r="Y3874" s="156">
        <v>1.5857568E9</v>
      </c>
      <c r="Z3874" s="156">
        <v>94356.7916</v>
      </c>
      <c r="AG3874" s="153">
        <f>IFERROR(__xludf.DUMMYFUNCTION("TO_DATE(INT((AH3874/(60*60*24))+""1/1/1970""))"),44078.0)</f>
        <v>44078</v>
      </c>
      <c r="AH3874" s="156">
        <v>1.599217881E9</v>
      </c>
      <c r="AI3874" s="156">
        <v>160087.5655</v>
      </c>
    </row>
    <row r="3875">
      <c r="A3875" s="152"/>
      <c r="B3875" s="152"/>
      <c r="G3875" s="152"/>
      <c r="H3875" s="152"/>
      <c r="M3875" s="161"/>
      <c r="N3875" s="161"/>
      <c r="P3875" s="156"/>
      <c r="Q3875" s="156"/>
      <c r="V3875" s="152">
        <v>1.5928956E9</v>
      </c>
      <c r="W3875" s="152">
        <v>92098.2925</v>
      </c>
      <c r="Y3875" s="152">
        <v>1.585782E9</v>
      </c>
      <c r="Z3875" s="152">
        <v>94356.7916</v>
      </c>
      <c r="AG3875" s="153">
        <f>IFERROR(__xludf.DUMMYFUNCTION("TO_DATE(INT((AH3875/(60*60*24))+""1/1/1970""))"),44078.0)</f>
        <v>44078</v>
      </c>
      <c r="AH3875" s="152">
        <v>1.599233684E9</v>
      </c>
      <c r="AI3875" s="152">
        <v>156724.8055</v>
      </c>
    </row>
    <row r="3876">
      <c r="A3876" s="152"/>
      <c r="B3876" s="152"/>
      <c r="G3876" s="152"/>
      <c r="H3876" s="152"/>
      <c r="M3876" s="161"/>
      <c r="N3876" s="161"/>
      <c r="P3876" s="156"/>
      <c r="Q3876" s="156"/>
      <c r="V3876" s="156">
        <v>1.5929352E9</v>
      </c>
      <c r="W3876" s="156">
        <v>92750.4072</v>
      </c>
      <c r="Y3876" s="156">
        <v>1.5857964E9</v>
      </c>
      <c r="Z3876" s="156">
        <v>93719.6613</v>
      </c>
      <c r="AG3876" s="153">
        <f>IFERROR(__xludf.DUMMYFUNCTION("TO_DATE(INT((AH3876/(60*60*24))+""1/1/1970""))"),44078.0)</f>
        <v>44078</v>
      </c>
      <c r="AH3876" s="156">
        <v>1.59924948E9</v>
      </c>
      <c r="AI3876" s="156">
        <v>158052.5655</v>
      </c>
    </row>
    <row r="3877">
      <c r="A3877" s="152"/>
      <c r="B3877" s="152"/>
      <c r="G3877" s="152"/>
      <c r="H3877" s="152"/>
      <c r="M3877" s="161"/>
      <c r="N3877" s="161"/>
      <c r="P3877" s="156"/>
      <c r="Q3877" s="156"/>
      <c r="V3877" s="152">
        <v>1.5929532E9</v>
      </c>
      <c r="W3877" s="152">
        <v>92754.5767</v>
      </c>
      <c r="Y3877" s="152">
        <v>1.585836E9</v>
      </c>
      <c r="Z3877" s="152">
        <v>93719.6613</v>
      </c>
      <c r="AG3877" s="153">
        <f>IFERROR(__xludf.DUMMYFUNCTION("TO_DATE(INT((AH3877/(60*60*24))+""1/1/1970""))"),44078.0)</f>
        <v>44078</v>
      </c>
      <c r="AH3877" s="152">
        <v>1.599263888E9</v>
      </c>
      <c r="AI3877" s="152">
        <v>158052.5655</v>
      </c>
    </row>
    <row r="3878">
      <c r="A3878" s="152"/>
      <c r="B3878" s="152"/>
      <c r="G3878" s="152"/>
      <c r="H3878" s="152"/>
      <c r="M3878" s="161"/>
      <c r="N3878" s="161"/>
      <c r="P3878" s="156"/>
      <c r="Q3878" s="156"/>
      <c r="V3878" s="156">
        <v>1.5929748E9</v>
      </c>
      <c r="W3878" s="156">
        <v>92647.1669</v>
      </c>
      <c r="Y3878" s="156">
        <v>1.5858684E9</v>
      </c>
      <c r="Z3878" s="156">
        <v>93719.6613</v>
      </c>
      <c r="AG3878" s="153">
        <f>IFERROR(__xludf.DUMMYFUNCTION("TO_DATE(INT((AH3878/(60*60*24))+""1/1/1970""))"),44079.0)</f>
        <v>44079</v>
      </c>
      <c r="AH3878" s="156">
        <v>1.599265543E9</v>
      </c>
      <c r="AI3878" s="156">
        <v>158052.5655</v>
      </c>
    </row>
    <row r="3879">
      <c r="A3879" s="152"/>
      <c r="B3879" s="152"/>
      <c r="G3879" s="152"/>
      <c r="H3879" s="152"/>
      <c r="M3879" s="161"/>
      <c r="N3879" s="161"/>
      <c r="P3879" s="156"/>
      <c r="Q3879" s="156"/>
      <c r="V3879" s="152">
        <v>1.5930144E9</v>
      </c>
      <c r="W3879" s="152">
        <v>92429.2997</v>
      </c>
      <c r="Y3879" s="152">
        <v>1.5858756E9</v>
      </c>
      <c r="Z3879" s="152">
        <v>92819.2294</v>
      </c>
      <c r="AG3879" s="153">
        <f>IFERROR(__xludf.DUMMYFUNCTION("TO_DATE(INT((AH3879/(60*60*24))+""1/1/1970""))"),44079.0)</f>
        <v>44079</v>
      </c>
      <c r="AH3879" s="152">
        <v>1.599282073E9</v>
      </c>
      <c r="AI3879" s="152">
        <v>158052.5655</v>
      </c>
    </row>
    <row r="3880">
      <c r="A3880" s="152"/>
      <c r="B3880" s="152"/>
      <c r="G3880" s="152"/>
      <c r="H3880" s="152"/>
      <c r="M3880" s="161"/>
      <c r="N3880" s="161"/>
      <c r="P3880" s="156"/>
      <c r="Q3880" s="156"/>
      <c r="V3880" s="156">
        <v>1.5930396E9</v>
      </c>
      <c r="W3880" s="156">
        <v>92225.8671</v>
      </c>
      <c r="Y3880" s="156">
        <v>1.5859152E9</v>
      </c>
      <c r="Z3880" s="156">
        <v>92819.2294</v>
      </c>
      <c r="AG3880" s="153">
        <f>IFERROR(__xludf.DUMMYFUNCTION("TO_DATE(INT((AH3880/(60*60*24))+""1/1/1970""))"),44079.0)</f>
        <v>44079</v>
      </c>
      <c r="AH3880" s="156">
        <v>1.599297896E9</v>
      </c>
      <c r="AI3880" s="156">
        <v>158052.5655</v>
      </c>
    </row>
    <row r="3881">
      <c r="A3881" s="152"/>
      <c r="B3881" s="152"/>
      <c r="G3881" s="152"/>
      <c r="H3881" s="152"/>
      <c r="M3881" s="161"/>
      <c r="N3881" s="161"/>
      <c r="P3881" s="156"/>
      <c r="Q3881" s="156"/>
      <c r="V3881" s="152">
        <v>1.593054E9</v>
      </c>
      <c r="W3881" s="152">
        <v>92090.0835</v>
      </c>
      <c r="Y3881" s="152">
        <v>1.5859476E9</v>
      </c>
      <c r="Z3881" s="152">
        <v>92819.2294</v>
      </c>
      <c r="AG3881" s="153">
        <f>IFERROR(__xludf.DUMMYFUNCTION("TO_DATE(INT((AH3881/(60*60*24))+""1/1/1970""))"),44079.0)</f>
        <v>44079</v>
      </c>
      <c r="AH3881" s="152">
        <v>1.599314005E9</v>
      </c>
      <c r="AI3881" s="152">
        <v>158052.5655</v>
      </c>
    </row>
    <row r="3882">
      <c r="A3882" s="152"/>
      <c r="B3882" s="152"/>
      <c r="G3882" s="152"/>
      <c r="H3882" s="152"/>
      <c r="M3882" s="161"/>
      <c r="N3882" s="161"/>
      <c r="P3882" s="156"/>
      <c r="Q3882" s="156"/>
      <c r="V3882" s="156">
        <v>1.5930936E9</v>
      </c>
      <c r="W3882" s="156">
        <v>92105.5369</v>
      </c>
      <c r="Y3882" s="156">
        <v>1.5859584E9</v>
      </c>
      <c r="Z3882" s="156">
        <v>92473.9927</v>
      </c>
      <c r="AG3882" s="153">
        <f>IFERROR(__xludf.DUMMYFUNCTION("TO_DATE(INT((AH3882/(60*60*24))+""1/1/1970""))"),44079.0)</f>
        <v>44079</v>
      </c>
      <c r="AH3882" s="156">
        <v>1.599329874E9</v>
      </c>
      <c r="AI3882" s="156">
        <v>158052.5655</v>
      </c>
    </row>
    <row r="3883">
      <c r="A3883" s="152"/>
      <c r="B3883" s="152"/>
      <c r="G3883" s="152"/>
      <c r="H3883" s="152"/>
      <c r="M3883" s="161"/>
      <c r="N3883" s="161"/>
      <c r="P3883" s="156"/>
      <c r="Q3883" s="156"/>
      <c r="V3883" s="152">
        <v>1.593126E9</v>
      </c>
      <c r="W3883" s="152">
        <v>92116.4532</v>
      </c>
      <c r="Y3883" s="152">
        <v>1.586124E9</v>
      </c>
      <c r="Z3883" s="152">
        <v>92473.9927</v>
      </c>
      <c r="AG3883" s="153">
        <f>IFERROR(__xludf.DUMMYFUNCTION("TO_DATE(INT((AH3883/(60*60*24))+""1/1/1970""))"),44079.0)</f>
        <v>44079</v>
      </c>
      <c r="AH3883" s="152">
        <v>1.599345694E9</v>
      </c>
      <c r="AI3883" s="152">
        <v>158052.5655</v>
      </c>
    </row>
    <row r="3884">
      <c r="A3884" s="152"/>
      <c r="B3884" s="152"/>
      <c r="G3884" s="152"/>
      <c r="H3884" s="152"/>
      <c r="M3884" s="161"/>
      <c r="N3884" s="161"/>
      <c r="P3884" s="156"/>
      <c r="Q3884" s="156"/>
      <c r="V3884" s="156">
        <v>1.5931332E9</v>
      </c>
      <c r="W3884" s="156">
        <v>92101.2422</v>
      </c>
      <c r="Y3884" s="156">
        <v>1.5861276E9</v>
      </c>
      <c r="Z3884" s="156">
        <v>92473.9927</v>
      </c>
      <c r="AG3884" s="153">
        <f>IFERROR(__xludf.DUMMYFUNCTION("TO_DATE(INT((AH3884/(60*60*24))+""1/1/1970""))"),44079.0)</f>
        <v>44079</v>
      </c>
      <c r="AH3884" s="156">
        <v>1.599348092E9</v>
      </c>
      <c r="AI3884" s="156">
        <v>158052.5655</v>
      </c>
    </row>
    <row r="3885">
      <c r="A3885" s="152"/>
      <c r="B3885" s="152"/>
      <c r="G3885" s="152"/>
      <c r="H3885" s="152"/>
      <c r="M3885" s="161"/>
      <c r="N3885" s="161"/>
      <c r="P3885" s="156"/>
      <c r="Q3885" s="156"/>
      <c r="V3885" s="152">
        <v>1.5931728E9</v>
      </c>
      <c r="W3885" s="152">
        <v>92047.5269</v>
      </c>
      <c r="Y3885" s="152">
        <v>1.5861636E9</v>
      </c>
      <c r="Z3885" s="152">
        <v>92473.1392</v>
      </c>
      <c r="AG3885" s="153">
        <f>IFERROR(__xludf.DUMMYFUNCTION("TO_DATE(INT((AH3885/(60*60*24))+""1/1/1970""))"),44080.0)</f>
        <v>44080</v>
      </c>
      <c r="AH3885" s="152">
        <v>1.599362272E9</v>
      </c>
      <c r="AI3885" s="152">
        <v>158052.5655</v>
      </c>
    </row>
    <row r="3886">
      <c r="A3886" s="152"/>
      <c r="B3886" s="152"/>
      <c r="G3886" s="152"/>
      <c r="H3886" s="152"/>
      <c r="M3886" s="161"/>
      <c r="N3886" s="161"/>
      <c r="P3886" s="156"/>
      <c r="Q3886" s="156"/>
      <c r="V3886" s="156">
        <v>1.5932052E9</v>
      </c>
      <c r="W3886" s="156">
        <v>91923.7773</v>
      </c>
      <c r="Y3886" s="156">
        <v>1.5862032E9</v>
      </c>
      <c r="Z3886" s="156">
        <v>92473.1392</v>
      </c>
      <c r="AG3886" s="153">
        <f>IFERROR(__xludf.DUMMYFUNCTION("TO_DATE(INT((AH3886/(60*60*24))+""1/1/1970""))"),44080.0)</f>
        <v>44080</v>
      </c>
      <c r="AH3886" s="156">
        <v>1.599378655E9</v>
      </c>
      <c r="AI3886" s="156">
        <v>158052.5655</v>
      </c>
    </row>
    <row r="3887">
      <c r="A3887" s="152"/>
      <c r="B3887" s="152"/>
      <c r="G3887" s="152"/>
      <c r="H3887" s="152"/>
      <c r="M3887" s="161"/>
      <c r="N3887" s="161"/>
      <c r="P3887" s="156"/>
      <c r="Q3887" s="156"/>
      <c r="V3887" s="152">
        <v>1.5933816E9</v>
      </c>
      <c r="W3887" s="152">
        <v>91911.8738</v>
      </c>
      <c r="Y3887" s="152">
        <v>1.586214E9</v>
      </c>
      <c r="Z3887" s="152">
        <v>92473.1392</v>
      </c>
      <c r="AG3887" s="153">
        <f>IFERROR(__xludf.DUMMYFUNCTION("TO_DATE(INT((AH3887/(60*60*24))+""1/1/1970""))"),44080.0)</f>
        <v>44080</v>
      </c>
      <c r="AH3887" s="152">
        <v>1.599394451E9</v>
      </c>
      <c r="AI3887" s="152">
        <v>158052.5655</v>
      </c>
    </row>
    <row r="3888">
      <c r="A3888" s="152"/>
      <c r="B3888" s="152"/>
      <c r="G3888" s="152"/>
      <c r="H3888" s="152"/>
      <c r="M3888" s="161"/>
      <c r="N3888" s="161"/>
      <c r="P3888" s="156"/>
      <c r="Q3888" s="156"/>
      <c r="V3888" s="156">
        <v>1.5933852E9</v>
      </c>
      <c r="W3888" s="156">
        <v>91941.8932</v>
      </c>
      <c r="Y3888" s="156">
        <v>1.5862428E9</v>
      </c>
      <c r="Z3888" s="156">
        <v>92416.8088</v>
      </c>
      <c r="AG3888" s="153">
        <f>IFERROR(__xludf.DUMMYFUNCTION("TO_DATE(INT((AH3888/(60*60*24))+""1/1/1970""))"),44080.0)</f>
        <v>44080</v>
      </c>
      <c r="AH3888" s="156">
        <v>1.599410256E9</v>
      </c>
      <c r="AI3888" s="156">
        <v>158052.5655</v>
      </c>
    </row>
    <row r="3889">
      <c r="A3889" s="152"/>
      <c r="B3889" s="152"/>
      <c r="G3889" s="152"/>
      <c r="H3889" s="152"/>
      <c r="M3889" s="161"/>
      <c r="N3889" s="161"/>
      <c r="P3889" s="156"/>
      <c r="Q3889" s="156"/>
      <c r="V3889" s="152">
        <v>1.5934212E9</v>
      </c>
      <c r="W3889" s="152">
        <v>92065.399</v>
      </c>
      <c r="Y3889" s="152">
        <v>1.5862824E9</v>
      </c>
      <c r="Z3889" s="152">
        <v>92416.8088</v>
      </c>
      <c r="AG3889" s="153">
        <f>IFERROR(__xludf.DUMMYFUNCTION("TO_DATE(INT((AH3889/(60*60*24))+""1/1/1970""))"),44080.0)</f>
        <v>44080</v>
      </c>
      <c r="AH3889" s="152">
        <v>1.599426337E9</v>
      </c>
      <c r="AI3889" s="152">
        <v>158052.5655</v>
      </c>
    </row>
    <row r="3890">
      <c r="A3890" s="152"/>
      <c r="B3890" s="152"/>
      <c r="G3890" s="152"/>
      <c r="H3890" s="152"/>
      <c r="M3890" s="161"/>
      <c r="N3890" s="161"/>
      <c r="P3890" s="156"/>
      <c r="Q3890" s="156"/>
      <c r="V3890" s="156">
        <v>1.5934608E9</v>
      </c>
      <c r="W3890" s="156">
        <v>91864.35</v>
      </c>
      <c r="Y3890" s="156">
        <v>1.5863004E9</v>
      </c>
      <c r="Z3890" s="156">
        <v>92416.8088</v>
      </c>
      <c r="AG3890" s="153">
        <f>IFERROR(__xludf.DUMMYFUNCTION("TO_DATE(INT((AH3890/(60*60*24))+""1/1/1970""))"),44080.0)</f>
        <v>44080</v>
      </c>
      <c r="AH3890" s="156">
        <v>1.599436306E9</v>
      </c>
      <c r="AI3890" s="156">
        <v>158052.5655</v>
      </c>
    </row>
    <row r="3891">
      <c r="A3891" s="152"/>
      <c r="B3891" s="152"/>
      <c r="G3891" s="152"/>
      <c r="H3891" s="152"/>
      <c r="M3891" s="161"/>
      <c r="N3891" s="161"/>
      <c r="P3891" s="156"/>
      <c r="Q3891" s="156"/>
      <c r="V3891" s="152">
        <v>1.5934716E9</v>
      </c>
      <c r="W3891" s="152">
        <v>91973.84</v>
      </c>
      <c r="Y3891" s="152">
        <v>1.586322E9</v>
      </c>
      <c r="Z3891" s="152">
        <v>93225.4906</v>
      </c>
      <c r="AG3891" s="153">
        <f>IFERROR(__xludf.DUMMYFUNCTION("TO_DATE(INT((AH3891/(60*60*24))+""1/1/1970""))"),44081.0)</f>
        <v>44081</v>
      </c>
      <c r="AH3891" s="152">
        <v>1.599442563E9</v>
      </c>
      <c r="AI3891" s="152">
        <v>158052.5655</v>
      </c>
    </row>
    <row r="3892">
      <c r="A3892" s="152"/>
      <c r="B3892" s="152"/>
      <c r="G3892" s="152"/>
      <c r="H3892" s="152"/>
      <c r="M3892" s="161"/>
      <c r="N3892" s="161"/>
      <c r="P3892" s="156"/>
      <c r="Q3892" s="156"/>
      <c r="V3892" s="156">
        <v>1.5935004E9</v>
      </c>
      <c r="W3892" s="156">
        <v>91784.9204</v>
      </c>
      <c r="Y3892" s="156">
        <v>1.5863616E9</v>
      </c>
      <c r="Z3892" s="156">
        <v>93225.4906</v>
      </c>
      <c r="AG3892" s="153">
        <f>IFERROR(__xludf.DUMMYFUNCTION("TO_DATE(INT((AH3892/(60*60*24))+""1/1/1970""))"),44081.0)</f>
        <v>44081</v>
      </c>
      <c r="AH3892" s="156">
        <v>1.599458468E9</v>
      </c>
      <c r="AI3892" s="156">
        <v>158052.5655</v>
      </c>
    </row>
    <row r="3893">
      <c r="A3893" s="152"/>
      <c r="B3893" s="152"/>
      <c r="G3893" s="152"/>
      <c r="H3893" s="152"/>
      <c r="M3893" s="161"/>
      <c r="N3893" s="161"/>
      <c r="P3893" s="156"/>
      <c r="Q3893" s="156"/>
      <c r="V3893" s="152">
        <v>1.59354E9</v>
      </c>
      <c r="W3893" s="152">
        <v>91966.5616</v>
      </c>
      <c r="Y3893" s="152">
        <v>1.5863868E9</v>
      </c>
      <c r="Z3893" s="152">
        <v>93225.4906</v>
      </c>
      <c r="AG3893" s="153">
        <f>IFERROR(__xludf.DUMMYFUNCTION("TO_DATE(INT((AH3893/(60*60*24))+""1/1/1970""))"),44081.0)</f>
        <v>44081</v>
      </c>
      <c r="AH3893" s="152">
        <v>1.599474278E9</v>
      </c>
      <c r="AI3893" s="152">
        <v>158052.5655</v>
      </c>
    </row>
    <row r="3894">
      <c r="A3894" s="152"/>
      <c r="B3894" s="152"/>
      <c r="G3894" s="152"/>
      <c r="H3894" s="152"/>
      <c r="M3894" s="161"/>
      <c r="N3894" s="161"/>
      <c r="P3894" s="156"/>
      <c r="Q3894" s="156"/>
      <c r="V3894" s="156">
        <v>1.593558E9</v>
      </c>
      <c r="W3894" s="156">
        <v>92024.2459</v>
      </c>
      <c r="Y3894" s="156">
        <v>1.5864012E9</v>
      </c>
      <c r="Z3894" s="156">
        <v>92939.1447</v>
      </c>
      <c r="AG3894" s="153">
        <f>IFERROR(__xludf.DUMMYFUNCTION("TO_DATE(INT((AH3894/(60*60*24))+""1/1/1970""))"),44081.0)</f>
        <v>44081</v>
      </c>
      <c r="AH3894" s="156">
        <v>1.599490298E9</v>
      </c>
      <c r="AI3894" s="156">
        <v>158052.5655</v>
      </c>
    </row>
    <row r="3895">
      <c r="A3895" s="152"/>
      <c r="B3895" s="152"/>
      <c r="G3895" s="152"/>
      <c r="H3895" s="152"/>
      <c r="M3895" s="161"/>
      <c r="N3895" s="161"/>
      <c r="P3895" s="156"/>
      <c r="Q3895" s="156"/>
      <c r="V3895" s="152">
        <v>1.5935796E9</v>
      </c>
      <c r="W3895" s="152">
        <v>92030.4102</v>
      </c>
      <c r="Y3895" s="152">
        <v>1.5864408E9</v>
      </c>
      <c r="Z3895" s="152">
        <v>92939.1447</v>
      </c>
      <c r="AG3895" s="153">
        <f>IFERROR(__xludf.DUMMYFUNCTION("TO_DATE(INT((AH3895/(60*60*24))+""1/1/1970""))"),44081.0)</f>
        <v>44081</v>
      </c>
      <c r="AH3895" s="152">
        <v>1.599506134E9</v>
      </c>
      <c r="AI3895" s="152">
        <v>158052.5655</v>
      </c>
    </row>
    <row r="3896">
      <c r="A3896" s="152"/>
      <c r="B3896" s="152"/>
      <c r="G3896" s="152"/>
      <c r="H3896" s="152"/>
      <c r="M3896" s="161"/>
      <c r="N3896" s="161"/>
      <c r="P3896" s="156"/>
      <c r="Q3896" s="156"/>
      <c r="V3896" s="156">
        <v>1.5936192E9</v>
      </c>
      <c r="W3896" s="156">
        <v>92241.3747</v>
      </c>
      <c r="Y3896" s="156">
        <v>1.5864732E9</v>
      </c>
      <c r="Z3896" s="156">
        <v>92939.1447</v>
      </c>
      <c r="AG3896" s="153">
        <f>IFERROR(__xludf.DUMMYFUNCTION("TO_DATE(INT((AH3896/(60*60*24))+""1/1/1970""))"),44081.0)</f>
        <v>44081</v>
      </c>
      <c r="AH3896" s="156">
        <v>1.599522035E9</v>
      </c>
      <c r="AI3896" s="156">
        <v>158052.5655</v>
      </c>
    </row>
    <row r="3897">
      <c r="A3897" s="152"/>
      <c r="B3897" s="152"/>
      <c r="G3897" s="152"/>
      <c r="H3897" s="152"/>
      <c r="M3897" s="161"/>
      <c r="N3897" s="161"/>
      <c r="P3897" s="156"/>
      <c r="Q3897" s="156"/>
      <c r="V3897" s="152">
        <v>1.5936444E9</v>
      </c>
      <c r="W3897" s="152">
        <v>92242.1979</v>
      </c>
      <c r="Y3897" s="152">
        <v>1.5864804E9</v>
      </c>
      <c r="Z3897" s="152">
        <v>93475.9899</v>
      </c>
      <c r="AG3897" s="153">
        <f>IFERROR(__xludf.DUMMYFUNCTION("TO_DATE(INT((AH3897/(60*60*24))+""1/1/1970""))"),44081.0)</f>
        <v>44081</v>
      </c>
      <c r="AH3897" s="152">
        <v>1.599523179E9</v>
      </c>
      <c r="AI3897" s="152">
        <v>158052.5655</v>
      </c>
    </row>
    <row r="3898">
      <c r="A3898" s="152"/>
      <c r="B3898" s="152"/>
      <c r="G3898" s="152"/>
      <c r="H3898" s="152"/>
      <c r="M3898" s="161"/>
      <c r="N3898" s="161"/>
      <c r="P3898" s="156"/>
      <c r="Q3898" s="156"/>
      <c r="V3898" s="156">
        <v>1.5936588E9</v>
      </c>
      <c r="W3898" s="156">
        <v>92223.4208</v>
      </c>
      <c r="Y3898" s="156">
        <v>1.58652E9</v>
      </c>
      <c r="Z3898" s="156">
        <v>93475.9899</v>
      </c>
      <c r="AG3898" s="153">
        <f>IFERROR(__xludf.DUMMYFUNCTION("TO_DATE(INT((AH3898/(60*60*24))+""1/1/1970""))"),44082.0)</f>
        <v>44082</v>
      </c>
      <c r="AH3898" s="156">
        <v>1.599537874E9</v>
      </c>
      <c r="AI3898" s="156">
        <v>158052.5655</v>
      </c>
    </row>
    <row r="3899">
      <c r="A3899" s="152"/>
      <c r="B3899" s="152"/>
      <c r="G3899" s="152"/>
      <c r="H3899" s="152"/>
      <c r="M3899" s="161"/>
      <c r="N3899" s="161"/>
      <c r="P3899" s="156"/>
      <c r="Q3899" s="156"/>
      <c r="V3899" s="152">
        <v>1.5936984E9</v>
      </c>
      <c r="W3899" s="152">
        <v>92368.0806</v>
      </c>
      <c r="Y3899" s="152">
        <v>1.5865524E9</v>
      </c>
      <c r="Z3899" s="152">
        <v>93475.9899</v>
      </c>
      <c r="AG3899" s="153">
        <f>IFERROR(__xludf.DUMMYFUNCTION("TO_DATE(INT((AH3899/(60*60*24))+""1/1/1970""))"),44082.0)</f>
        <v>44082</v>
      </c>
      <c r="AH3899" s="152">
        <v>1.599553684E9</v>
      </c>
      <c r="AI3899" s="152">
        <v>158052.5655</v>
      </c>
    </row>
    <row r="3900">
      <c r="A3900" s="152"/>
      <c r="B3900" s="152"/>
      <c r="G3900" s="152"/>
      <c r="H3900" s="152"/>
      <c r="M3900" s="161"/>
      <c r="N3900" s="161"/>
      <c r="P3900" s="156"/>
      <c r="Q3900" s="156"/>
      <c r="V3900" s="156">
        <v>1.5937308E9</v>
      </c>
      <c r="W3900" s="156">
        <v>92253.0714</v>
      </c>
      <c r="Y3900" s="156">
        <v>1.5865632E9</v>
      </c>
      <c r="Z3900" s="156">
        <v>93584.3832</v>
      </c>
      <c r="AG3900" s="153">
        <f>IFERROR(__xludf.DUMMYFUNCTION("TO_DATE(INT((AH3900/(60*60*24))+""1/1/1970""))"),44082.0)</f>
        <v>44082</v>
      </c>
      <c r="AH3900" s="156">
        <v>1.599569477E9</v>
      </c>
      <c r="AI3900" s="156">
        <v>158052.5655</v>
      </c>
    </row>
    <row r="3901">
      <c r="A3901" s="152"/>
      <c r="B3901" s="152"/>
      <c r="G3901" s="152"/>
      <c r="H3901" s="152"/>
      <c r="M3901" s="161"/>
      <c r="N3901" s="161"/>
      <c r="P3901" s="156"/>
      <c r="Q3901" s="156"/>
      <c r="V3901" s="152">
        <v>1.593738E9</v>
      </c>
      <c r="W3901" s="152">
        <v>92235.231</v>
      </c>
      <c r="Y3901" s="152">
        <v>1.5867288E9</v>
      </c>
      <c r="Z3901" s="152">
        <v>93584.3832</v>
      </c>
      <c r="AG3901" s="153">
        <f>IFERROR(__xludf.DUMMYFUNCTION("TO_DATE(INT((AH3901/(60*60*24))+""1/1/1970""))"),44082.0)</f>
        <v>44082</v>
      </c>
      <c r="AH3901" s="152">
        <v>1.59958528E9</v>
      </c>
      <c r="AI3901" s="152">
        <v>157654.8412</v>
      </c>
    </row>
    <row r="3902">
      <c r="A3902" s="152"/>
      <c r="B3902" s="152"/>
      <c r="G3902" s="152"/>
      <c r="H3902" s="152"/>
      <c r="M3902" s="161"/>
      <c r="N3902" s="161"/>
      <c r="P3902" s="156"/>
      <c r="Q3902" s="156"/>
      <c r="V3902" s="156">
        <v>1.5937776E9</v>
      </c>
      <c r="W3902" s="156">
        <v>92303.4686</v>
      </c>
      <c r="Y3902" s="156">
        <v>1.5867324E9</v>
      </c>
      <c r="Z3902" s="156">
        <v>93584.3832</v>
      </c>
      <c r="AG3902" s="153">
        <f>IFERROR(__xludf.DUMMYFUNCTION("TO_DATE(INT((AH3902/(60*60*24))+""1/1/1970""))"),44082.0)</f>
        <v>44082</v>
      </c>
      <c r="AH3902" s="156">
        <v>1.599601115E9</v>
      </c>
      <c r="AI3902" s="156">
        <v>156231.0566</v>
      </c>
    </row>
    <row r="3903">
      <c r="A3903" s="152"/>
      <c r="B3903" s="152"/>
      <c r="G3903" s="152"/>
      <c r="H3903" s="152"/>
      <c r="M3903" s="161"/>
      <c r="N3903" s="161"/>
      <c r="P3903" s="156"/>
      <c r="Q3903" s="156"/>
      <c r="V3903" s="152">
        <v>1.59381E9</v>
      </c>
      <c r="W3903" s="152">
        <v>92339.4179</v>
      </c>
      <c r="Y3903" s="152">
        <v>1.5867684E9</v>
      </c>
      <c r="Z3903" s="152">
        <v>93549.3901</v>
      </c>
      <c r="AG3903" s="153">
        <f>IFERROR(__xludf.DUMMYFUNCTION("TO_DATE(INT((AH3903/(60*60*24))+""1/1/1970""))"),44082.0)</f>
        <v>44082</v>
      </c>
      <c r="AH3903" s="152">
        <v>1.599609437E9</v>
      </c>
      <c r="AI3903" s="152">
        <v>156231.0566</v>
      </c>
    </row>
    <row r="3904">
      <c r="A3904" s="152"/>
      <c r="B3904" s="152"/>
      <c r="G3904" s="152"/>
      <c r="H3904" s="152"/>
      <c r="M3904" s="161"/>
      <c r="N3904" s="161"/>
      <c r="P3904" s="156"/>
      <c r="Q3904" s="156"/>
      <c r="V3904" s="156">
        <v>1.5939864E9</v>
      </c>
      <c r="W3904" s="156">
        <v>92279.4648</v>
      </c>
      <c r="Y3904" s="156">
        <v>1.586808E9</v>
      </c>
      <c r="Z3904" s="156">
        <v>93549.3901</v>
      </c>
      <c r="AG3904" s="153">
        <f>IFERROR(__xludf.DUMMYFUNCTION("TO_DATE(INT((AH3904/(60*60*24))+""1/1/1970""))"),44083.0)</f>
        <v>44083</v>
      </c>
      <c r="AH3904" s="156">
        <v>1.599617012E9</v>
      </c>
      <c r="AI3904" s="156">
        <v>156231.0566</v>
      </c>
    </row>
    <row r="3905">
      <c r="A3905" s="152"/>
      <c r="B3905" s="152"/>
      <c r="G3905" s="152"/>
      <c r="H3905" s="152"/>
      <c r="M3905" s="161"/>
      <c r="N3905" s="161"/>
      <c r="P3905" s="156"/>
      <c r="Q3905" s="156"/>
      <c r="V3905" s="152">
        <v>1.59399E9</v>
      </c>
      <c r="W3905" s="152">
        <v>92339.2363</v>
      </c>
      <c r="Y3905" s="152">
        <v>1.5868188E9</v>
      </c>
      <c r="Z3905" s="152">
        <v>93549.3901</v>
      </c>
      <c r="AG3905" s="153">
        <f>IFERROR(__xludf.DUMMYFUNCTION("TO_DATE(INT((AH3905/(60*60*24))+""1/1/1970""))"),44083.0)</f>
        <v>44083</v>
      </c>
      <c r="AH3905" s="152">
        <v>1.59963285E9</v>
      </c>
      <c r="AI3905" s="152">
        <v>156231.0566</v>
      </c>
    </row>
    <row r="3906">
      <c r="A3906" s="152"/>
      <c r="B3906" s="152"/>
      <c r="G3906" s="152"/>
      <c r="H3906" s="152"/>
      <c r="M3906" s="161"/>
      <c r="N3906" s="161"/>
      <c r="P3906" s="156"/>
      <c r="Q3906" s="156"/>
      <c r="V3906" s="156">
        <v>1.594026E9</v>
      </c>
      <c r="W3906" s="156">
        <v>92433.7712</v>
      </c>
      <c r="Y3906" s="156">
        <v>1.5868476E9</v>
      </c>
      <c r="Z3906" s="156">
        <v>93449.5317</v>
      </c>
      <c r="AG3906" s="153">
        <f>IFERROR(__xludf.DUMMYFUNCTION("TO_DATE(INT((AH3906/(60*60*24))+""1/1/1970""))"),44083.0)</f>
        <v>44083</v>
      </c>
      <c r="AH3906" s="156">
        <v>1.59964866E9</v>
      </c>
      <c r="AI3906" s="156">
        <v>156231.0566</v>
      </c>
    </row>
    <row r="3907">
      <c r="A3907" s="152"/>
      <c r="B3907" s="152"/>
      <c r="G3907" s="152"/>
      <c r="H3907" s="152"/>
      <c r="M3907" s="161"/>
      <c r="N3907" s="161"/>
      <c r="P3907" s="156"/>
      <c r="Q3907" s="156"/>
      <c r="V3907" s="152">
        <v>1.5940656E9</v>
      </c>
      <c r="W3907" s="152">
        <v>92601.3632</v>
      </c>
      <c r="Y3907" s="152">
        <v>1.5868872E9</v>
      </c>
      <c r="Z3907" s="152">
        <v>93449.5317</v>
      </c>
      <c r="AG3907" s="153">
        <f>IFERROR(__xludf.DUMMYFUNCTION("TO_DATE(INT((AH3907/(60*60*24))+""1/1/1970""))"),44083.0)</f>
        <v>44083</v>
      </c>
      <c r="AH3907" s="152">
        <v>1.599664484E9</v>
      </c>
      <c r="AI3907" s="152">
        <v>158851.6104</v>
      </c>
    </row>
    <row r="3908">
      <c r="A3908" s="152"/>
      <c r="B3908" s="152"/>
      <c r="G3908" s="152"/>
      <c r="H3908" s="152"/>
      <c r="M3908" s="161"/>
      <c r="N3908" s="161"/>
      <c r="P3908" s="156"/>
      <c r="Q3908" s="156"/>
      <c r="V3908" s="156">
        <v>1.5940764E9</v>
      </c>
      <c r="W3908" s="156">
        <v>92618.8998</v>
      </c>
      <c r="Y3908" s="156">
        <v>1.5869052E9</v>
      </c>
      <c r="Z3908" s="156">
        <v>93449.5317</v>
      </c>
      <c r="AG3908" s="153">
        <f>IFERROR(__xludf.DUMMYFUNCTION("TO_DATE(INT((AH3908/(60*60*24))+""1/1/1970""))"),44083.0)</f>
        <v>44083</v>
      </c>
      <c r="AH3908" s="156">
        <v>1.59968028E9</v>
      </c>
      <c r="AI3908" s="156">
        <v>158851.6104</v>
      </c>
    </row>
    <row r="3909">
      <c r="A3909" s="152"/>
      <c r="B3909" s="152"/>
      <c r="G3909" s="152"/>
      <c r="H3909" s="152"/>
      <c r="M3909" s="161"/>
      <c r="N3909" s="161"/>
      <c r="P3909" s="156"/>
      <c r="Q3909" s="156"/>
      <c r="V3909" s="152">
        <v>1.5941052E9</v>
      </c>
      <c r="W3909" s="152">
        <v>92310.2798</v>
      </c>
      <c r="Y3909" s="152">
        <v>1.5869268E9</v>
      </c>
      <c r="Z3909" s="152">
        <v>93990.6444</v>
      </c>
      <c r="AG3909" s="153">
        <f>IFERROR(__xludf.DUMMYFUNCTION("TO_DATE(INT((AH3909/(60*60*24))+""1/1/1970""))"),44083.0)</f>
        <v>44083</v>
      </c>
      <c r="AH3909" s="152">
        <v>1.599695474E9</v>
      </c>
      <c r="AI3909" s="152">
        <v>158851.6104</v>
      </c>
    </row>
    <row r="3910">
      <c r="A3910" s="152"/>
      <c r="B3910" s="152"/>
      <c r="G3910" s="152"/>
      <c r="H3910" s="152"/>
      <c r="M3910" s="161"/>
      <c r="N3910" s="161"/>
      <c r="P3910" s="156"/>
      <c r="Q3910" s="156"/>
      <c r="V3910" s="156">
        <v>1.5941448E9</v>
      </c>
      <c r="W3910" s="156">
        <v>92469.6524</v>
      </c>
      <c r="Y3910" s="156">
        <v>1.5869664E9</v>
      </c>
      <c r="Z3910" s="156">
        <v>93990.6444</v>
      </c>
      <c r="AG3910" s="153">
        <f>IFERROR(__xludf.DUMMYFUNCTION("TO_DATE(INT((AH3910/(60*60*24))+""1/1/1970""))"),44084.0)</f>
        <v>44084</v>
      </c>
      <c r="AH3910" s="156">
        <v>1.599696146E9</v>
      </c>
      <c r="AI3910" s="156">
        <v>158851.6104</v>
      </c>
    </row>
    <row r="3911">
      <c r="A3911" s="152"/>
      <c r="B3911" s="152"/>
      <c r="G3911" s="152"/>
      <c r="H3911" s="152"/>
      <c r="M3911" s="161"/>
      <c r="N3911" s="161"/>
      <c r="P3911" s="156"/>
      <c r="Q3911" s="156"/>
      <c r="V3911" s="152">
        <v>1.5941628E9</v>
      </c>
      <c r="W3911" s="152">
        <v>92340.4478</v>
      </c>
      <c r="Y3911" s="152">
        <v>1.5869916E9</v>
      </c>
      <c r="Z3911" s="152">
        <v>93990.6444</v>
      </c>
      <c r="AG3911" s="153">
        <f>IFERROR(__xludf.DUMMYFUNCTION("TO_DATE(INT((AH3911/(60*60*24))+""1/1/1970""))"),44084.0)</f>
        <v>44084</v>
      </c>
      <c r="AH3911" s="152">
        <v>1.599712001E9</v>
      </c>
      <c r="AI3911" s="152">
        <v>158851.6104</v>
      </c>
    </row>
    <row r="3912">
      <c r="A3912" s="152"/>
      <c r="B3912" s="152"/>
      <c r="G3912" s="152"/>
      <c r="H3912" s="152"/>
      <c r="M3912" s="161"/>
      <c r="N3912" s="161"/>
      <c r="P3912" s="156"/>
      <c r="Q3912" s="156"/>
      <c r="V3912" s="156">
        <v>1.5941844E9</v>
      </c>
      <c r="W3912" s="156">
        <v>92311.1805</v>
      </c>
      <c r="Y3912" s="156">
        <v>1.587006E9</v>
      </c>
      <c r="Z3912" s="156">
        <v>93311.6931</v>
      </c>
      <c r="AG3912" s="153">
        <f>IFERROR(__xludf.DUMMYFUNCTION("TO_DATE(INT((AH3912/(60*60*24))+""1/1/1970""))"),44084.0)</f>
        <v>44084</v>
      </c>
      <c r="AH3912" s="156">
        <v>1.599727819E9</v>
      </c>
      <c r="AI3912" s="156">
        <v>158851.6104</v>
      </c>
    </row>
    <row r="3913">
      <c r="A3913" s="152"/>
      <c r="B3913" s="152"/>
      <c r="G3913" s="152"/>
      <c r="H3913" s="152"/>
      <c r="M3913" s="161"/>
      <c r="N3913" s="161"/>
      <c r="P3913" s="156"/>
      <c r="Q3913" s="156"/>
      <c r="V3913" s="152">
        <v>1.594224E9</v>
      </c>
      <c r="W3913" s="152">
        <v>92531.5846</v>
      </c>
      <c r="Y3913" s="152">
        <v>1.5870456E9</v>
      </c>
      <c r="Z3913" s="152">
        <v>93311.6931</v>
      </c>
      <c r="AG3913" s="153">
        <f>IFERROR(__xludf.DUMMYFUNCTION("TO_DATE(INT((AH3913/(60*60*24))+""1/1/1970""))"),44084.0)</f>
        <v>44084</v>
      </c>
      <c r="AH3913" s="152">
        <v>1.599743668E9</v>
      </c>
      <c r="AI3913" s="152">
        <v>158851.6104</v>
      </c>
    </row>
    <row r="3914">
      <c r="A3914" s="152"/>
      <c r="B3914" s="152"/>
      <c r="G3914" s="152"/>
      <c r="H3914" s="152"/>
      <c r="M3914" s="161"/>
      <c r="N3914" s="161"/>
      <c r="P3914" s="156"/>
      <c r="Q3914" s="156"/>
      <c r="V3914" s="156">
        <v>1.5942492E9</v>
      </c>
      <c r="W3914" s="156">
        <v>92678.5634</v>
      </c>
      <c r="Y3914" s="156">
        <v>1.587078E9</v>
      </c>
      <c r="Z3914" s="156">
        <v>93311.6931</v>
      </c>
      <c r="AG3914" s="153">
        <f>IFERROR(__xludf.DUMMYFUNCTION("TO_DATE(INT((AH3914/(60*60*24))+""1/1/1970""))"),44084.0)</f>
        <v>44084</v>
      </c>
      <c r="AH3914" s="156">
        <v>1.59975948E9</v>
      </c>
      <c r="AI3914" s="156">
        <v>158851.6104</v>
      </c>
    </row>
    <row r="3915">
      <c r="A3915" s="152"/>
      <c r="B3915" s="152"/>
      <c r="G3915" s="152"/>
      <c r="H3915" s="152"/>
      <c r="M3915" s="161"/>
      <c r="N3915" s="161"/>
      <c r="P3915" s="156"/>
      <c r="Q3915" s="156"/>
      <c r="V3915" s="152">
        <v>1.5942636E9</v>
      </c>
      <c r="W3915" s="152">
        <v>92631.3187</v>
      </c>
      <c r="Y3915" s="152">
        <v>1.5870852E9</v>
      </c>
      <c r="Z3915" s="152">
        <v>92927.6226</v>
      </c>
      <c r="AG3915" s="153">
        <f>IFERROR(__xludf.DUMMYFUNCTION("TO_DATE(INT((AH3915/(60*60*24))+""1/1/1970""))"),44084.0)</f>
        <v>44084</v>
      </c>
      <c r="AH3915" s="152">
        <v>1.599775276E9</v>
      </c>
      <c r="AI3915" s="152">
        <v>158851.6104</v>
      </c>
    </row>
    <row r="3916">
      <c r="A3916" s="152"/>
      <c r="B3916" s="152"/>
      <c r="G3916" s="152"/>
      <c r="H3916" s="152"/>
      <c r="M3916" s="161"/>
      <c r="N3916" s="161"/>
      <c r="P3916" s="156"/>
      <c r="Q3916" s="156"/>
      <c r="V3916" s="156">
        <v>1.5943032E9</v>
      </c>
      <c r="W3916" s="156">
        <v>92797.1533</v>
      </c>
      <c r="Y3916" s="156">
        <v>1.5871248E9</v>
      </c>
      <c r="Z3916" s="156">
        <v>92927.6226</v>
      </c>
      <c r="AG3916" s="153">
        <f>IFERROR(__xludf.DUMMYFUNCTION("TO_DATE(INT((AH3916/(60*60*24))+""1/1/1970""))"),44084.0)</f>
        <v>44084</v>
      </c>
      <c r="AH3916" s="156">
        <v>1.599782312E9</v>
      </c>
      <c r="AI3916" s="156">
        <v>158851.6104</v>
      </c>
    </row>
    <row r="3917">
      <c r="A3917" s="152"/>
      <c r="B3917" s="152"/>
      <c r="G3917" s="152"/>
      <c r="H3917" s="152"/>
      <c r="M3917" s="161"/>
      <c r="N3917" s="161"/>
      <c r="P3917" s="156"/>
      <c r="Q3917" s="156"/>
      <c r="V3917" s="152">
        <v>1.5943356E9</v>
      </c>
      <c r="W3917" s="152">
        <v>92603.6588</v>
      </c>
      <c r="Y3917" s="152">
        <v>1.5871572E9</v>
      </c>
      <c r="Z3917" s="152">
        <v>92927.6226</v>
      </c>
      <c r="AG3917" s="153">
        <f>IFERROR(__xludf.DUMMYFUNCTION("TO_DATE(INT((AH3917/(60*60*24))+""1/1/1970""))"),44085.0)</f>
        <v>44085</v>
      </c>
      <c r="AH3917" s="152">
        <v>1.599791093E9</v>
      </c>
      <c r="AI3917" s="152">
        <v>158851.6104</v>
      </c>
    </row>
    <row r="3918">
      <c r="A3918" s="152"/>
      <c r="B3918" s="152"/>
      <c r="G3918" s="152"/>
      <c r="H3918" s="152"/>
      <c r="M3918" s="161"/>
      <c r="N3918" s="161"/>
      <c r="P3918" s="156"/>
      <c r="Q3918" s="156"/>
      <c r="V3918" s="156">
        <v>1.5943428E9</v>
      </c>
      <c r="W3918" s="156">
        <v>92568.1296</v>
      </c>
      <c r="Y3918" s="156">
        <v>1.587168E9</v>
      </c>
      <c r="Z3918" s="156">
        <v>93056.9263</v>
      </c>
      <c r="AG3918" s="153">
        <f>IFERROR(__xludf.DUMMYFUNCTION("TO_DATE(INT((AH3918/(60*60*24))+""1/1/1970""))"),44085.0)</f>
        <v>44085</v>
      </c>
      <c r="AH3918" s="156">
        <v>1.599806897E9</v>
      </c>
      <c r="AI3918" s="156">
        <v>158851.6104</v>
      </c>
    </row>
    <row r="3919">
      <c r="A3919" s="152"/>
      <c r="B3919" s="152"/>
      <c r="G3919" s="152"/>
      <c r="H3919" s="152"/>
      <c r="M3919" s="161"/>
      <c r="N3919" s="161"/>
      <c r="P3919" s="156"/>
      <c r="Q3919" s="156"/>
      <c r="V3919" s="152">
        <v>1.5943824E9</v>
      </c>
      <c r="W3919" s="152">
        <v>92649.1344</v>
      </c>
      <c r="Y3919" s="152">
        <v>1.5873336E9</v>
      </c>
      <c r="Z3919" s="152">
        <v>93056.9263</v>
      </c>
      <c r="AG3919" s="153">
        <f>IFERROR(__xludf.DUMMYFUNCTION("TO_DATE(INT((AH3919/(60*60*24))+""1/1/1970""))"),44085.0)</f>
        <v>44085</v>
      </c>
      <c r="AH3919" s="152">
        <v>1.599822689E9</v>
      </c>
      <c r="AI3919" s="152">
        <v>158851.6104</v>
      </c>
    </row>
    <row r="3920">
      <c r="A3920" s="152"/>
      <c r="B3920" s="152"/>
      <c r="G3920" s="152"/>
      <c r="H3920" s="152"/>
      <c r="M3920" s="161"/>
      <c r="N3920" s="161"/>
      <c r="P3920" s="156"/>
      <c r="Q3920" s="156"/>
      <c r="V3920" s="156">
        <v>1.5944148E9</v>
      </c>
      <c r="W3920" s="156">
        <v>92639.7878</v>
      </c>
      <c r="Y3920" s="156">
        <v>1.5873372E9</v>
      </c>
      <c r="Z3920" s="156">
        <v>93056.9263</v>
      </c>
      <c r="AG3920" s="153">
        <f>IFERROR(__xludf.DUMMYFUNCTION("TO_DATE(INT((AH3920/(60*60*24))+""1/1/1970""))"),44085.0)</f>
        <v>44085</v>
      </c>
      <c r="AH3920" s="156">
        <v>1.5998385E9</v>
      </c>
      <c r="AI3920" s="156">
        <v>158851.6104</v>
      </c>
    </row>
    <row r="3921">
      <c r="A3921" s="152"/>
      <c r="B3921" s="152"/>
      <c r="G3921" s="152"/>
      <c r="H3921" s="152"/>
      <c r="M3921" s="161"/>
      <c r="N3921" s="161"/>
      <c r="P3921" s="156"/>
      <c r="Q3921" s="156"/>
      <c r="V3921" s="152">
        <v>1.5945912E9</v>
      </c>
      <c r="W3921" s="152">
        <v>92638.7331</v>
      </c>
      <c r="Y3921" s="152">
        <v>1.5873732E9</v>
      </c>
      <c r="Z3921" s="152">
        <v>92971.5773</v>
      </c>
      <c r="AG3921" s="153">
        <f>IFERROR(__xludf.DUMMYFUNCTION("TO_DATE(INT((AH3921/(60*60*24))+""1/1/1970""))"),44085.0)</f>
        <v>44085</v>
      </c>
      <c r="AH3921" s="152">
        <v>1.599854293E9</v>
      </c>
      <c r="AI3921" s="152">
        <v>158851.6104</v>
      </c>
    </row>
    <row r="3922">
      <c r="A3922" s="152"/>
      <c r="B3922" s="152"/>
      <c r="G3922" s="152"/>
      <c r="H3922" s="152"/>
      <c r="M3922" s="161"/>
      <c r="N3922" s="161"/>
      <c r="P3922" s="156"/>
      <c r="Q3922" s="156"/>
      <c r="V3922" s="156">
        <v>1.5945948E9</v>
      </c>
      <c r="W3922" s="156">
        <v>92659.7471</v>
      </c>
      <c r="Y3922" s="156">
        <v>1.5874128E9</v>
      </c>
      <c r="Z3922" s="156">
        <v>92971.5773</v>
      </c>
      <c r="AG3922" s="153">
        <f>IFERROR(__xludf.DUMMYFUNCTION("TO_DATE(INT((AH3922/(60*60*24))+""1/1/1970""))"),44085.0)</f>
        <v>44085</v>
      </c>
      <c r="AH3922" s="156">
        <v>1.599868748E9</v>
      </c>
      <c r="AI3922" s="156">
        <v>158851.6104</v>
      </c>
    </row>
    <row r="3923">
      <c r="A3923" s="152"/>
      <c r="B3923" s="152"/>
      <c r="G3923" s="152"/>
      <c r="H3923" s="152"/>
      <c r="M3923" s="161"/>
      <c r="N3923" s="161"/>
      <c r="P3923" s="156"/>
      <c r="Q3923" s="156"/>
      <c r="V3923" s="152">
        <v>1.5946308E9</v>
      </c>
      <c r="W3923" s="152">
        <v>92504.2379</v>
      </c>
      <c r="Y3923" s="152">
        <v>1.5874236E9</v>
      </c>
      <c r="Z3923" s="152">
        <v>92971.5773</v>
      </c>
      <c r="AG3923" s="153">
        <f>IFERROR(__xludf.DUMMYFUNCTION("TO_DATE(INT((AH3923/(60*60*24))+""1/1/1970""))"),44086.0)</f>
        <v>44086</v>
      </c>
      <c r="AH3923" s="152">
        <v>1.599870106E9</v>
      </c>
      <c r="AI3923" s="152">
        <v>158851.6104</v>
      </c>
    </row>
    <row r="3924">
      <c r="A3924" s="152"/>
      <c r="B3924" s="152"/>
      <c r="G3924" s="152"/>
      <c r="H3924" s="152"/>
      <c r="M3924" s="161"/>
      <c r="N3924" s="161"/>
      <c r="P3924" s="156"/>
      <c r="Q3924" s="156"/>
      <c r="V3924" s="156">
        <v>1.5946704E9</v>
      </c>
      <c r="W3924" s="156">
        <v>92555.0122</v>
      </c>
      <c r="Y3924" s="156">
        <v>1.5874524E9</v>
      </c>
      <c r="Z3924" s="156">
        <v>92971.5773</v>
      </c>
      <c r="AG3924" s="153">
        <f>IFERROR(__xludf.DUMMYFUNCTION("TO_DATE(INT((AH3924/(60*60*24))+""1/1/1970""))"),44086.0)</f>
        <v>44086</v>
      </c>
      <c r="AH3924" s="156">
        <v>1.599886556E9</v>
      </c>
      <c r="AI3924" s="156">
        <v>158851.6104</v>
      </c>
    </row>
    <row r="3925">
      <c r="A3925" s="152"/>
      <c r="B3925" s="152"/>
      <c r="G3925" s="152"/>
      <c r="H3925" s="152"/>
      <c r="M3925" s="161"/>
      <c r="N3925" s="161"/>
      <c r="P3925" s="156"/>
      <c r="Q3925" s="156"/>
      <c r="V3925" s="152">
        <v>1.5946812E9</v>
      </c>
      <c r="W3925" s="152">
        <v>92516.3648</v>
      </c>
      <c r="Y3925" s="152">
        <v>1.587492E9</v>
      </c>
      <c r="Z3925" s="152">
        <v>92971.5773</v>
      </c>
      <c r="AG3925" s="153">
        <f>IFERROR(__xludf.DUMMYFUNCTION("TO_DATE(INT((AH3925/(60*60*24))+""1/1/1970""))"),44086.0)</f>
        <v>44086</v>
      </c>
      <c r="AH3925" s="152">
        <v>1.599902349E9</v>
      </c>
      <c r="AI3925" s="152">
        <v>158851.6104</v>
      </c>
    </row>
    <row r="3926">
      <c r="A3926" s="152"/>
      <c r="B3926" s="152"/>
      <c r="G3926" s="152"/>
      <c r="H3926" s="152"/>
      <c r="M3926" s="161"/>
      <c r="N3926" s="161"/>
      <c r="P3926" s="156"/>
      <c r="Q3926" s="156"/>
      <c r="V3926" s="156">
        <v>1.59471E9</v>
      </c>
      <c r="W3926" s="156">
        <v>92559.6974</v>
      </c>
      <c r="Y3926" s="156">
        <v>1.58751E9</v>
      </c>
      <c r="Z3926" s="156">
        <v>92971.5773</v>
      </c>
      <c r="AG3926" s="153">
        <f>IFERROR(__xludf.DUMMYFUNCTION("TO_DATE(INT((AH3926/(60*60*24))+""1/1/1970""))"),44086.0)</f>
        <v>44086</v>
      </c>
      <c r="AH3926" s="156">
        <v>1.599918217E9</v>
      </c>
      <c r="AI3926" s="156">
        <v>158851.6104</v>
      </c>
    </row>
    <row r="3927">
      <c r="A3927" s="152"/>
      <c r="B3927" s="152"/>
      <c r="G3927" s="152"/>
      <c r="H3927" s="152"/>
      <c r="M3927" s="161"/>
      <c r="N3927" s="161"/>
      <c r="P3927" s="156"/>
      <c r="Q3927" s="156"/>
      <c r="V3927" s="152">
        <v>1.5947496E9</v>
      </c>
      <c r="W3927" s="152">
        <v>92659.5764</v>
      </c>
      <c r="Y3927" s="152">
        <v>1.5875316E9</v>
      </c>
      <c r="Z3927" s="152">
        <v>92908.8458</v>
      </c>
      <c r="AG3927" s="153">
        <f>IFERROR(__xludf.DUMMYFUNCTION("TO_DATE(INT((AH3927/(60*60*24))+""1/1/1970""))"),44086.0)</f>
        <v>44086</v>
      </c>
      <c r="AH3927" s="152">
        <v>1.599934203E9</v>
      </c>
      <c r="AI3927" s="152">
        <v>158851.6104</v>
      </c>
    </row>
    <row r="3928">
      <c r="A3928" s="152"/>
      <c r="B3928" s="152"/>
      <c r="G3928" s="152"/>
      <c r="H3928" s="152"/>
      <c r="M3928" s="161"/>
      <c r="N3928" s="161"/>
      <c r="P3928" s="156"/>
      <c r="Q3928" s="156"/>
      <c r="V3928" s="156">
        <v>1.5947676E9</v>
      </c>
      <c r="W3928" s="156">
        <v>92573.6058</v>
      </c>
      <c r="Y3928" s="156">
        <v>1.5875712E9</v>
      </c>
      <c r="Z3928" s="156">
        <v>92908.8458</v>
      </c>
      <c r="AG3928" s="153">
        <f>IFERROR(__xludf.DUMMYFUNCTION("TO_DATE(INT((AH3928/(60*60*24))+""1/1/1970""))"),44086.0)</f>
        <v>44086</v>
      </c>
      <c r="AH3928" s="156">
        <v>1.599950311E9</v>
      </c>
      <c r="AI3928" s="156">
        <v>158851.6104</v>
      </c>
    </row>
    <row r="3929">
      <c r="A3929" s="152"/>
      <c r="B3929" s="152"/>
      <c r="G3929" s="152"/>
      <c r="H3929" s="152"/>
      <c r="M3929" s="161"/>
      <c r="N3929" s="161"/>
      <c r="P3929" s="156"/>
      <c r="Q3929" s="156"/>
      <c r="V3929" s="152">
        <v>1.5947892E9</v>
      </c>
      <c r="W3929" s="152">
        <v>92540.1952</v>
      </c>
      <c r="Y3929" s="152">
        <v>1.5875964E9</v>
      </c>
      <c r="Z3929" s="152">
        <v>92908.8458</v>
      </c>
      <c r="AG3929" s="153">
        <f>IFERROR(__xludf.DUMMYFUNCTION("TO_DATE(INT((AH3929/(60*60*24))+""1/1/1970""))"),44086.0)</f>
        <v>44086</v>
      </c>
      <c r="AH3929" s="152">
        <v>1.59995508E9</v>
      </c>
      <c r="AI3929" s="152">
        <v>158851.6104</v>
      </c>
    </row>
    <row r="3930">
      <c r="A3930" s="152"/>
      <c r="B3930" s="152"/>
      <c r="G3930" s="152"/>
      <c r="H3930" s="152"/>
      <c r="M3930" s="161"/>
      <c r="N3930" s="161"/>
      <c r="P3930" s="156"/>
      <c r="Q3930" s="156"/>
      <c r="V3930" s="156">
        <v>1.5948288E9</v>
      </c>
      <c r="W3930" s="156">
        <v>92392.4282</v>
      </c>
      <c r="Y3930" s="156">
        <v>1.5876108E9</v>
      </c>
      <c r="Z3930" s="156">
        <v>92479.9671</v>
      </c>
      <c r="AG3930" s="153">
        <f>IFERROR(__xludf.DUMMYFUNCTION("TO_DATE(INT((AH3930/(60*60*24))+""1/1/1970""))"),44087.0)</f>
        <v>44087</v>
      </c>
      <c r="AH3930" s="156">
        <v>1.599967603E9</v>
      </c>
      <c r="AI3930" s="156">
        <v>158851.6104</v>
      </c>
    </row>
    <row r="3931">
      <c r="A3931" s="152"/>
      <c r="B3931" s="152"/>
      <c r="G3931" s="152"/>
      <c r="H3931" s="152"/>
      <c r="M3931" s="161"/>
      <c r="N3931" s="161"/>
      <c r="P3931" s="156"/>
      <c r="Q3931" s="156"/>
      <c r="V3931" s="152">
        <v>1.594854E9</v>
      </c>
      <c r="W3931" s="152">
        <v>92344.3003</v>
      </c>
      <c r="Y3931" s="152">
        <v>1.5876504E9</v>
      </c>
      <c r="Z3931" s="152">
        <v>92479.9671</v>
      </c>
      <c r="AG3931" s="153">
        <f>IFERROR(__xludf.DUMMYFUNCTION("TO_DATE(INT((AH3931/(60*60*24))+""1/1/1970""))"),44087.0)</f>
        <v>44087</v>
      </c>
      <c r="AH3931" s="152">
        <v>1.599983432E9</v>
      </c>
      <c r="AI3931" s="152">
        <v>158851.6104</v>
      </c>
    </row>
    <row r="3932">
      <c r="A3932" s="152"/>
      <c r="B3932" s="152"/>
      <c r="G3932" s="152"/>
      <c r="H3932" s="152"/>
      <c r="M3932" s="161"/>
      <c r="N3932" s="161"/>
      <c r="P3932" s="156"/>
      <c r="Q3932" s="156"/>
      <c r="V3932" s="156">
        <v>1.5948684E9</v>
      </c>
      <c r="W3932" s="156">
        <v>92311.8744</v>
      </c>
      <c r="Y3932" s="156">
        <v>1.5876828E9</v>
      </c>
      <c r="Z3932" s="156">
        <v>92479.9671</v>
      </c>
      <c r="AG3932" s="153">
        <f>IFERROR(__xludf.DUMMYFUNCTION("TO_DATE(INT((AH3932/(60*60*24))+""1/1/1970""))"),44087.0)</f>
        <v>44087</v>
      </c>
      <c r="AH3932" s="156">
        <v>1.599999258E9</v>
      </c>
      <c r="AI3932" s="156">
        <v>158851.6104</v>
      </c>
    </row>
    <row r="3933">
      <c r="A3933" s="152"/>
      <c r="B3933" s="152"/>
      <c r="G3933" s="152"/>
      <c r="H3933" s="152"/>
      <c r="M3933" s="161"/>
      <c r="N3933" s="161"/>
      <c r="P3933" s="156"/>
      <c r="Q3933" s="156"/>
      <c r="V3933" s="152">
        <v>1.594908E9</v>
      </c>
      <c r="W3933" s="152">
        <v>92298.5354</v>
      </c>
      <c r="Y3933" s="152">
        <v>1.58769E9</v>
      </c>
      <c r="Z3933" s="152">
        <v>92208.5573</v>
      </c>
      <c r="AG3933" s="153">
        <f>IFERROR(__xludf.DUMMYFUNCTION("TO_DATE(INT((AH3933/(60*60*24))+""1/1/1970""))"),44087.0)</f>
        <v>44087</v>
      </c>
      <c r="AH3933" s="152">
        <v>1.600015267E9</v>
      </c>
      <c r="AI3933" s="152">
        <v>158851.6104</v>
      </c>
    </row>
    <row r="3934">
      <c r="A3934" s="152"/>
      <c r="B3934" s="152"/>
      <c r="G3934" s="152"/>
      <c r="H3934" s="152"/>
      <c r="M3934" s="161"/>
      <c r="N3934" s="161"/>
      <c r="P3934" s="156"/>
      <c r="Q3934" s="156"/>
      <c r="V3934" s="156">
        <v>1.5949404E9</v>
      </c>
      <c r="W3934" s="156">
        <v>92337.5056</v>
      </c>
      <c r="Y3934" s="156">
        <v>1.5877296E9</v>
      </c>
      <c r="Z3934" s="156">
        <v>92208.5573</v>
      </c>
      <c r="AG3934" s="153">
        <f>IFERROR(__xludf.DUMMYFUNCTION("TO_DATE(INT((AH3934/(60*60*24))+""1/1/1970""))"),44087.0)</f>
        <v>44087</v>
      </c>
      <c r="AH3934" s="156">
        <v>1.600031078E9</v>
      </c>
      <c r="AI3934" s="156">
        <v>158851.6104</v>
      </c>
    </row>
    <row r="3935">
      <c r="A3935" s="152"/>
      <c r="B3935" s="152"/>
      <c r="G3935" s="152"/>
      <c r="H3935" s="152"/>
      <c r="M3935" s="161"/>
      <c r="N3935" s="161"/>
      <c r="P3935" s="156"/>
      <c r="Q3935" s="156"/>
      <c r="V3935" s="152">
        <v>1.5949476E9</v>
      </c>
      <c r="W3935" s="152">
        <v>92342.8257</v>
      </c>
      <c r="Y3935" s="152">
        <v>1.587762E9</v>
      </c>
      <c r="Z3935" s="152">
        <v>92208.5573</v>
      </c>
      <c r="AG3935" s="153">
        <f>IFERROR(__xludf.DUMMYFUNCTION("TO_DATE(INT((AH3935/(60*60*24))+""1/1/1970""))"),44087.0)</f>
        <v>44087</v>
      </c>
      <c r="AH3935" s="152">
        <v>1.60004157E9</v>
      </c>
      <c r="AI3935" s="152">
        <v>158851.6104</v>
      </c>
    </row>
    <row r="3936">
      <c r="A3936" s="152"/>
      <c r="B3936" s="152"/>
      <c r="G3936" s="152"/>
      <c r="H3936" s="152"/>
      <c r="M3936" s="161"/>
      <c r="N3936" s="161"/>
      <c r="P3936" s="156"/>
      <c r="Q3936" s="156"/>
      <c r="V3936" s="156">
        <v>1.5949872E9</v>
      </c>
      <c r="W3936" s="156">
        <v>92117.694</v>
      </c>
      <c r="Y3936" s="156">
        <v>1.5877728E9</v>
      </c>
      <c r="Z3936" s="156">
        <v>92624.2069</v>
      </c>
      <c r="AG3936" s="153">
        <f>IFERROR(__xludf.DUMMYFUNCTION("TO_DATE(INT((AH3936/(60*60*24))+""1/1/1970""))"),44088.0)</f>
        <v>44088</v>
      </c>
      <c r="AH3936" s="156">
        <v>1.600047043E9</v>
      </c>
      <c r="AI3936" s="156">
        <v>158851.6104</v>
      </c>
    </row>
    <row r="3937">
      <c r="A3937" s="152"/>
      <c r="B3937" s="152"/>
      <c r="G3937" s="152"/>
      <c r="H3937" s="152"/>
      <c r="M3937" s="161"/>
      <c r="N3937" s="161"/>
      <c r="P3937" s="156"/>
      <c r="Q3937" s="156"/>
      <c r="V3937" s="152">
        <v>1.5950196E9</v>
      </c>
      <c r="W3937" s="152">
        <v>92067.6475</v>
      </c>
      <c r="Y3937" s="152">
        <v>1.5879384E9</v>
      </c>
      <c r="Z3937" s="152">
        <v>92624.2069</v>
      </c>
      <c r="AG3937" s="153">
        <f>IFERROR(__xludf.DUMMYFUNCTION("TO_DATE(INT((AH3937/(60*60*24))+""1/1/1970""))"),44088.0)</f>
        <v>44088</v>
      </c>
      <c r="AH3937" s="152">
        <v>1.600062881E9</v>
      </c>
      <c r="AI3937" s="152">
        <v>158851.6104</v>
      </c>
    </row>
    <row r="3938">
      <c r="A3938" s="152"/>
      <c r="B3938" s="152"/>
      <c r="G3938" s="152"/>
      <c r="H3938" s="152"/>
      <c r="M3938" s="161"/>
      <c r="N3938" s="161"/>
      <c r="P3938" s="156"/>
      <c r="Q3938" s="156"/>
      <c r="V3938" s="156">
        <v>1.595196E9</v>
      </c>
      <c r="W3938" s="156">
        <v>92147.108</v>
      </c>
      <c r="Y3938" s="156">
        <v>1.587942E9</v>
      </c>
      <c r="Z3938" s="156">
        <v>92624.2069</v>
      </c>
      <c r="AG3938" s="153">
        <f>IFERROR(__xludf.DUMMYFUNCTION("TO_DATE(INT((AH3938/(60*60*24))+""1/1/1970""))"),44088.0)</f>
        <v>44088</v>
      </c>
      <c r="AH3938" s="156">
        <v>1.600078673E9</v>
      </c>
      <c r="AI3938" s="156">
        <v>158851.6104</v>
      </c>
    </row>
    <row r="3939">
      <c r="A3939" s="152"/>
      <c r="B3939" s="152"/>
      <c r="G3939" s="152"/>
      <c r="H3939" s="152"/>
      <c r="M3939" s="161"/>
      <c r="N3939" s="161"/>
      <c r="P3939" s="156"/>
      <c r="Q3939" s="156"/>
      <c r="V3939" s="152">
        <v>1.5951996E9</v>
      </c>
      <c r="W3939" s="152">
        <v>92005.8419</v>
      </c>
      <c r="Y3939" s="152">
        <v>1.587978E9</v>
      </c>
      <c r="Z3939" s="152">
        <v>92603.2964</v>
      </c>
      <c r="AG3939" s="153">
        <f>IFERROR(__xludf.DUMMYFUNCTION("TO_DATE(INT((AH3939/(60*60*24))+""1/1/1970""))"),44088.0)</f>
        <v>44088</v>
      </c>
      <c r="AH3939" s="152">
        <v>1.600094477E9</v>
      </c>
      <c r="AI3939" s="152">
        <v>158210.3404</v>
      </c>
    </row>
    <row r="3940">
      <c r="A3940" s="152"/>
      <c r="B3940" s="152"/>
      <c r="G3940" s="152"/>
      <c r="H3940" s="152"/>
      <c r="M3940" s="161"/>
      <c r="N3940" s="161"/>
      <c r="P3940" s="156"/>
      <c r="Q3940" s="156"/>
      <c r="V3940" s="156">
        <v>1.5952356E9</v>
      </c>
      <c r="W3940" s="156">
        <v>91817.6146</v>
      </c>
      <c r="Y3940" s="156">
        <v>1.5880176E9</v>
      </c>
      <c r="Z3940" s="156">
        <v>92603.2964</v>
      </c>
      <c r="AG3940" s="153">
        <f>IFERROR(__xludf.DUMMYFUNCTION("TO_DATE(INT((AH3940/(60*60*24))+""1/1/1970""))"),44088.0)</f>
        <v>44088</v>
      </c>
      <c r="AH3940" s="156">
        <v>1.6001103E9</v>
      </c>
      <c r="AI3940" s="156">
        <v>156437.8804</v>
      </c>
    </row>
    <row r="3941">
      <c r="A3941" s="152"/>
      <c r="B3941" s="152"/>
      <c r="G3941" s="152"/>
      <c r="H3941" s="152"/>
      <c r="M3941" s="161"/>
      <c r="N3941" s="161"/>
      <c r="P3941" s="156"/>
      <c r="Q3941" s="156"/>
      <c r="V3941" s="152">
        <v>1.5952752E9</v>
      </c>
      <c r="W3941" s="152">
        <v>91876.3819</v>
      </c>
      <c r="Y3941" s="152">
        <v>1.5880284E9</v>
      </c>
      <c r="Z3941" s="152">
        <v>92603.2964</v>
      </c>
      <c r="AG3941" s="153">
        <f>IFERROR(__xludf.DUMMYFUNCTION("TO_DATE(INT((AH3941/(60*60*24))+""1/1/1970""))"),44088.0)</f>
        <v>44088</v>
      </c>
      <c r="AH3941" s="152">
        <v>1.600126189E9</v>
      </c>
      <c r="AI3941" s="152">
        <v>155796.3204</v>
      </c>
    </row>
    <row r="3942">
      <c r="A3942" s="152"/>
      <c r="B3942" s="152"/>
      <c r="G3942" s="152"/>
      <c r="H3942" s="152"/>
      <c r="M3942" s="161"/>
      <c r="N3942" s="161"/>
      <c r="P3942" s="156"/>
      <c r="Q3942" s="156"/>
      <c r="V3942" s="156">
        <v>1.595286E9</v>
      </c>
      <c r="W3942" s="156">
        <v>91896.1237</v>
      </c>
      <c r="Y3942" s="156">
        <v>1.5880572E9</v>
      </c>
      <c r="Z3942" s="156">
        <v>92636.5825</v>
      </c>
      <c r="AG3942" s="153">
        <f>IFERROR(__xludf.DUMMYFUNCTION("TO_DATE(INT((AH3942/(60*60*24))+""1/1/1970""))"),44088.0)</f>
        <v>44088</v>
      </c>
      <c r="AH3942" s="156">
        <v>1.600127999E9</v>
      </c>
      <c r="AI3942" s="156">
        <v>155796.3204</v>
      </c>
    </row>
    <row r="3943">
      <c r="A3943" s="152"/>
      <c r="B3943" s="152"/>
      <c r="G3943" s="152"/>
      <c r="H3943" s="152"/>
      <c r="M3943" s="161"/>
      <c r="N3943" s="161"/>
      <c r="P3943" s="156"/>
      <c r="Q3943" s="156"/>
      <c r="V3943" s="152">
        <v>1.5953148E9</v>
      </c>
      <c r="W3943" s="152">
        <v>91884.9248</v>
      </c>
      <c r="Y3943" s="152">
        <v>1.5880968E9</v>
      </c>
      <c r="Z3943" s="152">
        <v>92636.5825</v>
      </c>
      <c r="AG3943" s="153">
        <f>IFERROR(__xludf.DUMMYFUNCTION("TO_DATE(INT((AH3943/(60*60*24))+""1/1/1970""))"),44089.0)</f>
        <v>44089</v>
      </c>
      <c r="AH3943" s="152">
        <v>1.60014209E9</v>
      </c>
      <c r="AI3943" s="152">
        <v>155796.3204</v>
      </c>
    </row>
    <row r="3944">
      <c r="A3944" s="152"/>
      <c r="B3944" s="152"/>
      <c r="G3944" s="152"/>
      <c r="H3944" s="152"/>
      <c r="M3944" s="161"/>
      <c r="N3944" s="161"/>
      <c r="P3944" s="156"/>
      <c r="Q3944" s="156"/>
      <c r="V3944" s="156">
        <v>1.5953544E9</v>
      </c>
      <c r="W3944" s="156">
        <v>91187.9587</v>
      </c>
      <c r="Y3944" s="156">
        <v>1.5881148E9</v>
      </c>
      <c r="Z3944" s="156">
        <v>92636.5825</v>
      </c>
      <c r="AG3944" s="153">
        <f>IFERROR(__xludf.DUMMYFUNCTION("TO_DATE(INT((AH3944/(60*60*24))+""1/1/1970""))"),44089.0)</f>
        <v>44089</v>
      </c>
      <c r="AH3944" s="156">
        <v>1.600157908E9</v>
      </c>
      <c r="AI3944" s="156">
        <v>155796.3204</v>
      </c>
    </row>
    <row r="3945">
      <c r="A3945" s="152"/>
      <c r="B3945" s="152"/>
      <c r="G3945" s="152"/>
      <c r="H3945" s="152"/>
      <c r="M3945" s="161"/>
      <c r="N3945" s="161"/>
      <c r="P3945" s="156"/>
      <c r="Q3945" s="156"/>
      <c r="V3945" s="152">
        <v>1.5953724E9</v>
      </c>
      <c r="W3945" s="152">
        <v>91190.3397</v>
      </c>
      <c r="Y3945" s="152">
        <v>1.5881364E9</v>
      </c>
      <c r="Z3945" s="152">
        <v>92704.8617</v>
      </c>
      <c r="AG3945" s="153">
        <f>IFERROR(__xludf.DUMMYFUNCTION("TO_DATE(INT((AH3945/(60*60*24))+""1/1/1970""))"),44089.0)</f>
        <v>44089</v>
      </c>
      <c r="AH3945" s="152">
        <v>1.600173744E9</v>
      </c>
      <c r="AI3945" s="152">
        <v>155796.3204</v>
      </c>
    </row>
    <row r="3946">
      <c r="A3946" s="152"/>
      <c r="B3946" s="152"/>
      <c r="G3946" s="152"/>
      <c r="H3946" s="152"/>
      <c r="M3946" s="161"/>
      <c r="N3946" s="161"/>
      <c r="P3946" s="156"/>
      <c r="Q3946" s="156"/>
      <c r="V3946" s="156">
        <v>1.595394E9</v>
      </c>
      <c r="W3946" s="156">
        <v>91131.4445</v>
      </c>
      <c r="Y3946" s="156">
        <v>1.588176E9</v>
      </c>
      <c r="Z3946" s="156">
        <v>92704.8617</v>
      </c>
      <c r="AG3946" s="153">
        <f>IFERROR(__xludf.DUMMYFUNCTION("TO_DATE(INT((AH3946/(60*60*24))+""1/1/1970""))"),44089.0)</f>
        <v>44089</v>
      </c>
      <c r="AH3946" s="156">
        <v>1.600189538E9</v>
      </c>
      <c r="AI3946" s="156">
        <v>158033.6104</v>
      </c>
    </row>
    <row r="3947">
      <c r="A3947" s="152"/>
      <c r="B3947" s="152"/>
      <c r="G3947" s="152"/>
      <c r="H3947" s="152"/>
      <c r="M3947" s="161"/>
      <c r="N3947" s="161"/>
      <c r="P3947" s="156"/>
      <c r="Q3947" s="156"/>
      <c r="V3947" s="152">
        <v>1.5954336E9</v>
      </c>
      <c r="W3947" s="152">
        <v>90691.7542</v>
      </c>
      <c r="Y3947" s="152">
        <v>1.5882012E9</v>
      </c>
      <c r="Z3947" s="152">
        <v>92704.8617</v>
      </c>
      <c r="AG3947" s="153">
        <f>IFERROR(__xludf.DUMMYFUNCTION("TO_DATE(INT((AH3947/(60*60*24))+""1/1/1970""))"),44089.0)</f>
        <v>44089</v>
      </c>
      <c r="AH3947" s="152">
        <v>1.600205375E9</v>
      </c>
      <c r="AI3947" s="152">
        <v>158082.2004</v>
      </c>
    </row>
    <row r="3948">
      <c r="A3948" s="152"/>
      <c r="B3948" s="152"/>
      <c r="G3948" s="152"/>
      <c r="H3948" s="152"/>
      <c r="M3948" s="161"/>
      <c r="N3948" s="161"/>
      <c r="P3948" s="156"/>
      <c r="Q3948" s="156"/>
      <c r="V3948" s="156">
        <v>1.5954588E9</v>
      </c>
      <c r="W3948" s="156">
        <v>90836.68</v>
      </c>
      <c r="Y3948" s="156">
        <v>1.5882156E9</v>
      </c>
      <c r="Z3948" s="156">
        <v>93086.7985</v>
      </c>
      <c r="AG3948" s="153">
        <f>IFERROR(__xludf.DUMMYFUNCTION("TO_DATE(INT((AH3948/(60*60*24))+""1/1/1970""))"),44089.0)</f>
        <v>44089</v>
      </c>
      <c r="AH3948" s="156">
        <v>1.600214395E9</v>
      </c>
      <c r="AI3948" s="156">
        <v>158082.2004</v>
      </c>
    </row>
    <row r="3949">
      <c r="A3949" s="152"/>
      <c r="B3949" s="152"/>
      <c r="G3949" s="152"/>
      <c r="H3949" s="152"/>
      <c r="M3949" s="161"/>
      <c r="N3949" s="161"/>
      <c r="P3949" s="156"/>
      <c r="Q3949" s="156"/>
      <c r="V3949" s="152">
        <v>1.5954732E9</v>
      </c>
      <c r="W3949" s="152">
        <v>90852.0333</v>
      </c>
      <c r="Y3949" s="152">
        <v>1.5882552E9</v>
      </c>
      <c r="Z3949" s="152">
        <v>93086.7985</v>
      </c>
      <c r="AG3949" s="153">
        <f>IFERROR(__xludf.DUMMYFUNCTION("TO_DATE(INT((AH3949/(60*60*24))+""1/1/1970""))"),44090.0)</f>
        <v>44090</v>
      </c>
      <c r="AH3949" s="152">
        <v>1.600221229E9</v>
      </c>
      <c r="AI3949" s="152">
        <v>158082.2004</v>
      </c>
    </row>
    <row r="3950">
      <c r="A3950" s="152"/>
      <c r="B3950" s="152"/>
      <c r="G3950" s="152"/>
      <c r="H3950" s="152"/>
      <c r="M3950" s="161"/>
      <c r="N3950" s="161"/>
      <c r="P3950" s="156"/>
      <c r="Q3950" s="156"/>
      <c r="V3950" s="156">
        <v>1.5955128E9</v>
      </c>
      <c r="W3950" s="156">
        <v>90690.6631</v>
      </c>
      <c r="Y3950" s="156">
        <v>1.5882876E9</v>
      </c>
      <c r="Z3950" s="156">
        <v>93086.7985</v>
      </c>
      <c r="AG3950" s="153">
        <f>IFERROR(__xludf.DUMMYFUNCTION("TO_DATE(INT((AH3950/(60*60*24))+""1/1/1970""))"),44090.0)</f>
        <v>44090</v>
      </c>
      <c r="AH3950" s="156">
        <v>1.600237031E9</v>
      </c>
      <c r="AI3950" s="156">
        <v>158082.2004</v>
      </c>
    </row>
    <row r="3951">
      <c r="A3951" s="152"/>
      <c r="B3951" s="152"/>
      <c r="G3951" s="152"/>
      <c r="H3951" s="152"/>
      <c r="M3951" s="161"/>
      <c r="N3951" s="161"/>
      <c r="P3951" s="156"/>
      <c r="Q3951" s="156"/>
      <c r="V3951" s="152">
        <v>1.5955452E9</v>
      </c>
      <c r="W3951" s="152">
        <v>90576.2416</v>
      </c>
      <c r="Y3951" s="152">
        <v>1.5882948E9</v>
      </c>
      <c r="Z3951" s="152">
        <v>93663.331</v>
      </c>
      <c r="AG3951" s="153">
        <f>IFERROR(__xludf.DUMMYFUNCTION("TO_DATE(INT((AH3951/(60*60*24))+""1/1/1970""))"),44090.0)</f>
        <v>44090</v>
      </c>
      <c r="AH3951" s="152">
        <v>1.600252851E9</v>
      </c>
      <c r="AI3951" s="152">
        <v>158082.2004</v>
      </c>
    </row>
    <row r="3952">
      <c r="A3952" s="152"/>
      <c r="B3952" s="152"/>
      <c r="G3952" s="152"/>
      <c r="H3952" s="152"/>
      <c r="M3952" s="161"/>
      <c r="N3952" s="161"/>
      <c r="P3952" s="156"/>
      <c r="Q3952" s="156"/>
      <c r="V3952" s="156">
        <v>1.5955524E9</v>
      </c>
      <c r="W3952" s="156">
        <v>90502.2557</v>
      </c>
      <c r="Y3952" s="156">
        <v>1.5883344E9</v>
      </c>
      <c r="Z3952" s="156">
        <v>93663.331</v>
      </c>
      <c r="AG3952" s="153">
        <f>IFERROR(__xludf.DUMMYFUNCTION("TO_DATE(INT((AH3952/(60*60*24))+""1/1/1970""))"),44090.0)</f>
        <v>44090</v>
      </c>
      <c r="AH3952" s="156">
        <v>1.6002687E9</v>
      </c>
      <c r="AI3952" s="156">
        <v>157091.0504</v>
      </c>
    </row>
    <row r="3953">
      <c r="A3953" s="152"/>
      <c r="B3953" s="152"/>
      <c r="G3953" s="152"/>
      <c r="H3953" s="152"/>
      <c r="M3953" s="161"/>
      <c r="N3953" s="161"/>
      <c r="P3953" s="156"/>
      <c r="Q3953" s="156"/>
      <c r="V3953" s="152">
        <v>1.595592E9</v>
      </c>
      <c r="W3953" s="152">
        <v>90628.4984</v>
      </c>
      <c r="Y3953" s="152">
        <v>1.5883668E9</v>
      </c>
      <c r="Z3953" s="152">
        <v>93663.331</v>
      </c>
      <c r="AG3953" s="153">
        <f>IFERROR(__xludf.DUMMYFUNCTION("TO_DATE(INT((AH3953/(60*60*24))+""1/1/1970""))"),44090.0)</f>
        <v>44090</v>
      </c>
      <c r="AH3953" s="152">
        <v>1.60028454E9</v>
      </c>
      <c r="AI3953" s="152">
        <v>156888.5204</v>
      </c>
    </row>
    <row r="3954">
      <c r="A3954" s="152"/>
      <c r="B3954" s="152"/>
      <c r="G3954" s="152"/>
      <c r="H3954" s="152"/>
      <c r="M3954" s="161"/>
      <c r="N3954" s="161"/>
      <c r="P3954" s="156"/>
      <c r="Q3954" s="156"/>
      <c r="V3954" s="156">
        <v>1.5956244E9</v>
      </c>
      <c r="W3954" s="156">
        <v>90328.0912</v>
      </c>
      <c r="Y3954" s="156">
        <v>1.5883776E9</v>
      </c>
      <c r="Z3954" s="156">
        <v>93957.3583</v>
      </c>
      <c r="AG3954" s="153">
        <f>IFERROR(__xludf.DUMMYFUNCTION("TO_DATE(INT((AH3954/(60*60*24))+""1/1/1970""))"),44090.0)</f>
        <v>44090</v>
      </c>
      <c r="AH3954" s="156">
        <v>1.600300397E9</v>
      </c>
      <c r="AI3954" s="156">
        <v>154726.9104</v>
      </c>
    </row>
    <row r="3955">
      <c r="A3955" s="152"/>
      <c r="B3955" s="152"/>
      <c r="G3955" s="152"/>
      <c r="H3955" s="152"/>
      <c r="M3955" s="161"/>
      <c r="N3955" s="161"/>
      <c r="P3955" s="156"/>
      <c r="Q3955" s="156"/>
      <c r="V3955" s="152">
        <v>1.5958008E9</v>
      </c>
      <c r="W3955" s="152">
        <v>90420.5677</v>
      </c>
      <c r="Y3955" s="152">
        <v>1.5885432E9</v>
      </c>
      <c r="Z3955" s="152">
        <v>93957.3583</v>
      </c>
      <c r="AG3955" s="153">
        <f>IFERROR(__xludf.DUMMYFUNCTION("TO_DATE(INT((AH3955/(60*60*24))+""1/1/1970""))"),44091.0)</f>
        <v>44091</v>
      </c>
      <c r="AH3955" s="152">
        <v>1.600316281E9</v>
      </c>
      <c r="AI3955" s="152">
        <v>154726.9104</v>
      </c>
    </row>
    <row r="3956">
      <c r="A3956" s="152"/>
      <c r="B3956" s="152"/>
      <c r="G3956" s="152"/>
      <c r="H3956" s="152"/>
      <c r="M3956" s="161"/>
      <c r="N3956" s="161"/>
      <c r="P3956" s="156"/>
      <c r="Q3956" s="156"/>
      <c r="V3956" s="156">
        <v>1.5958044E9</v>
      </c>
      <c r="W3956" s="156">
        <v>90418.3824</v>
      </c>
      <c r="Y3956" s="156">
        <v>1.5885468E9</v>
      </c>
      <c r="Z3956" s="156">
        <v>93957.3583</v>
      </c>
      <c r="AG3956" s="153">
        <f>IFERROR(__xludf.DUMMYFUNCTION("TO_DATE(INT((AH3956/(60*60*24))+""1/1/1970""))"),44091.0)</f>
        <v>44091</v>
      </c>
      <c r="AH3956" s="156">
        <v>1.600332075E9</v>
      </c>
      <c r="AI3956" s="156">
        <v>154726.9104</v>
      </c>
    </row>
    <row r="3957">
      <c r="A3957" s="152"/>
      <c r="B3957" s="152"/>
      <c r="G3957" s="152"/>
      <c r="H3957" s="152"/>
      <c r="M3957" s="161"/>
      <c r="N3957" s="161"/>
      <c r="P3957" s="156"/>
      <c r="Q3957" s="156"/>
      <c r="V3957" s="152">
        <v>1.5958404E9</v>
      </c>
      <c r="W3957" s="152">
        <v>90211.2486</v>
      </c>
      <c r="Y3957" s="152">
        <v>1.5885828E9</v>
      </c>
      <c r="Z3957" s="152">
        <v>93799.4626</v>
      </c>
      <c r="AG3957" s="153">
        <f>IFERROR(__xludf.DUMMYFUNCTION("TO_DATE(INT((AH3957/(60*60*24))+""1/1/1970""))"),44091.0)</f>
        <v>44091</v>
      </c>
      <c r="AH3957" s="152">
        <v>1.600347866E9</v>
      </c>
      <c r="AI3957" s="152">
        <v>154726.9104</v>
      </c>
    </row>
    <row r="3958">
      <c r="A3958" s="152"/>
      <c r="B3958" s="152"/>
      <c r="G3958" s="152"/>
      <c r="H3958" s="152"/>
      <c r="M3958" s="161"/>
      <c r="N3958" s="161"/>
      <c r="P3958" s="156"/>
      <c r="Q3958" s="156"/>
      <c r="V3958" s="156">
        <v>1.59588E9</v>
      </c>
      <c r="W3958" s="156">
        <v>89994.6085</v>
      </c>
      <c r="Y3958" s="156">
        <v>1.5886224E9</v>
      </c>
      <c r="Z3958" s="156">
        <v>93799.4626</v>
      </c>
      <c r="AG3958" s="153">
        <f>IFERROR(__xludf.DUMMYFUNCTION("TO_DATE(INT((AH3958/(60*60*24))+""1/1/1970""))"),44091.0)</f>
        <v>44091</v>
      </c>
      <c r="AH3958" s="156">
        <v>1.60036366E9</v>
      </c>
      <c r="AI3958" s="156">
        <v>151122.6504</v>
      </c>
    </row>
    <row r="3959">
      <c r="A3959" s="152"/>
      <c r="B3959" s="152"/>
      <c r="G3959" s="152"/>
      <c r="H3959" s="152"/>
      <c r="M3959" s="161"/>
      <c r="N3959" s="161"/>
      <c r="P3959" s="156"/>
      <c r="Q3959" s="156"/>
      <c r="V3959" s="152">
        <v>1.5958908E9</v>
      </c>
      <c r="W3959" s="152">
        <v>89865.3529</v>
      </c>
      <c r="Y3959" s="152">
        <v>1.5886332E9</v>
      </c>
      <c r="Z3959" s="152">
        <v>93799.4626</v>
      </c>
      <c r="AG3959" s="153">
        <f>IFERROR(__xludf.DUMMYFUNCTION("TO_DATE(INT((AH3959/(60*60*24))+""1/1/1970""))"),44091.0)</f>
        <v>44091</v>
      </c>
      <c r="AH3959" s="152">
        <v>1.600379515E9</v>
      </c>
      <c r="AI3959" s="152">
        <v>151744.0004</v>
      </c>
    </row>
    <row r="3960">
      <c r="A3960" s="152"/>
      <c r="B3960" s="152"/>
      <c r="G3960" s="152"/>
      <c r="H3960" s="152"/>
      <c r="M3960" s="161"/>
      <c r="N3960" s="161"/>
      <c r="P3960" s="156"/>
      <c r="Q3960" s="156"/>
      <c r="V3960" s="156">
        <v>1.5959196E9</v>
      </c>
      <c r="W3960" s="156">
        <v>90076.3177</v>
      </c>
      <c r="Y3960" s="156">
        <v>1.588662E9</v>
      </c>
      <c r="Z3960" s="156">
        <v>93307.8524</v>
      </c>
      <c r="AG3960" s="153">
        <f>IFERROR(__xludf.DUMMYFUNCTION("TO_DATE(INT((AH3960/(60*60*24))+""1/1/1970""))"),44091.0)</f>
        <v>44091</v>
      </c>
      <c r="AH3960" s="156">
        <v>1.600386919E9</v>
      </c>
      <c r="AI3960" s="156">
        <v>151744.0004</v>
      </c>
    </row>
    <row r="3961">
      <c r="A3961" s="152"/>
      <c r="B3961" s="152"/>
      <c r="G3961" s="152"/>
      <c r="H3961" s="152"/>
      <c r="M3961" s="161"/>
      <c r="N3961" s="161"/>
      <c r="P3961" s="156"/>
      <c r="Q3961" s="156"/>
      <c r="V3961" s="152">
        <v>1.5959592E9</v>
      </c>
      <c r="W3961" s="152">
        <v>89891.2295</v>
      </c>
      <c r="Y3961" s="152">
        <v>1.5887016E9</v>
      </c>
      <c r="Z3961" s="152">
        <v>93307.8524</v>
      </c>
      <c r="AG3961" s="153">
        <f>IFERROR(__xludf.DUMMYFUNCTION("TO_DATE(INT((AH3961/(60*60*24))+""1/1/1970""))"),44092.0)</f>
        <v>44092</v>
      </c>
      <c r="AH3961" s="152">
        <v>1.600395494E9</v>
      </c>
      <c r="AI3961" s="152">
        <v>151744.0004</v>
      </c>
    </row>
    <row r="3962">
      <c r="A3962" s="152"/>
      <c r="B3962" s="152"/>
      <c r="G3962" s="152"/>
      <c r="H3962" s="152"/>
      <c r="M3962" s="161"/>
      <c r="N3962" s="161"/>
      <c r="P3962" s="156"/>
      <c r="Q3962" s="156"/>
      <c r="V3962" s="156">
        <v>1.5959772E9</v>
      </c>
      <c r="W3962" s="156">
        <v>90001.1034</v>
      </c>
      <c r="Y3962" s="156">
        <v>1.5887196E9</v>
      </c>
      <c r="Z3962" s="156">
        <v>93307.8524</v>
      </c>
      <c r="AG3962" s="153">
        <f>IFERROR(__xludf.DUMMYFUNCTION("TO_DATE(INT((AH3962/(60*60*24))+""1/1/1970""))"),44092.0)</f>
        <v>44092</v>
      </c>
      <c r="AH3962" s="156">
        <v>1.600411285E9</v>
      </c>
      <c r="AI3962" s="156">
        <v>151744.0004</v>
      </c>
    </row>
    <row r="3963">
      <c r="A3963" s="152"/>
      <c r="B3963" s="152"/>
      <c r="G3963" s="152"/>
      <c r="H3963" s="152"/>
      <c r="M3963" s="161"/>
      <c r="N3963" s="161"/>
      <c r="P3963" s="156"/>
      <c r="Q3963" s="156"/>
      <c r="V3963" s="152">
        <v>1.5959988E9</v>
      </c>
      <c r="W3963" s="152">
        <v>89947.3445</v>
      </c>
      <c r="Y3963" s="152">
        <v>1.5887412E9</v>
      </c>
      <c r="Z3963" s="152">
        <v>92757.3514</v>
      </c>
      <c r="AG3963" s="153">
        <f>IFERROR(__xludf.DUMMYFUNCTION("TO_DATE(INT((AH3963/(60*60*24))+""1/1/1970""))"),44092.0)</f>
        <v>44092</v>
      </c>
      <c r="AH3963" s="152">
        <v>1.60042709E9</v>
      </c>
      <c r="AI3963" s="152">
        <v>151744.0004</v>
      </c>
    </row>
    <row r="3964">
      <c r="A3964" s="152"/>
      <c r="B3964" s="152"/>
      <c r="G3964" s="152"/>
      <c r="H3964" s="152"/>
      <c r="M3964" s="161"/>
      <c r="N3964" s="161"/>
      <c r="P3964" s="156"/>
      <c r="Q3964" s="156"/>
      <c r="V3964" s="156">
        <v>1.5960384E9</v>
      </c>
      <c r="W3964" s="156">
        <v>89733.2769</v>
      </c>
      <c r="Y3964" s="156">
        <v>1.5887808E9</v>
      </c>
      <c r="Z3964" s="156">
        <v>92757.3514</v>
      </c>
      <c r="AG3964" s="153">
        <f>IFERROR(__xludf.DUMMYFUNCTION("TO_DATE(INT((AH3964/(60*60*24))+""1/1/1970""))"),44092.0)</f>
        <v>44092</v>
      </c>
      <c r="AH3964" s="156">
        <v>1.60044288E9</v>
      </c>
      <c r="AI3964" s="156">
        <v>149906.6104</v>
      </c>
    </row>
    <row r="3965">
      <c r="A3965" s="152"/>
      <c r="B3965" s="152"/>
      <c r="G3965" s="152"/>
      <c r="H3965" s="152"/>
      <c r="M3965" s="161"/>
      <c r="N3965" s="161"/>
      <c r="P3965" s="156"/>
      <c r="Q3965" s="156"/>
      <c r="V3965" s="152">
        <v>1.5960636E9</v>
      </c>
      <c r="W3965" s="152">
        <v>89515.7351</v>
      </c>
      <c r="Y3965" s="152">
        <v>1.588806E9</v>
      </c>
      <c r="Z3965" s="152">
        <v>92757.3514</v>
      </c>
      <c r="AG3965" s="153">
        <f>IFERROR(__xludf.DUMMYFUNCTION("TO_DATE(INT((AH3965/(60*60*24))+""1/1/1970""))"),44092.0)</f>
        <v>44092</v>
      </c>
      <c r="AH3965" s="152">
        <v>1.60045872E9</v>
      </c>
      <c r="AI3965" s="152">
        <v>148562.4304</v>
      </c>
    </row>
    <row r="3966">
      <c r="A3966" s="152"/>
      <c r="B3966" s="152"/>
      <c r="G3966" s="152"/>
      <c r="H3966" s="152"/>
      <c r="M3966" s="161"/>
      <c r="N3966" s="161"/>
      <c r="P3966" s="156"/>
      <c r="Q3966" s="156"/>
      <c r="V3966" s="156">
        <v>1.596078E9</v>
      </c>
      <c r="W3966" s="156">
        <v>89568.9556</v>
      </c>
      <c r="Y3966" s="156">
        <v>1.5888204E9</v>
      </c>
      <c r="Z3966" s="156">
        <v>92411.2612</v>
      </c>
      <c r="AG3966" s="153">
        <f>IFERROR(__xludf.DUMMYFUNCTION("TO_DATE(INT((AH3966/(60*60*24))+""1/1/1970""))"),44092.0)</f>
        <v>44092</v>
      </c>
      <c r="AH3966" s="156">
        <v>1.600473082E9</v>
      </c>
      <c r="AI3966" s="156">
        <v>149429.7404</v>
      </c>
    </row>
    <row r="3967">
      <c r="A3967" s="152"/>
      <c r="B3967" s="152"/>
      <c r="G3967" s="152"/>
      <c r="H3967" s="152"/>
      <c r="M3967" s="161"/>
      <c r="N3967" s="161"/>
      <c r="P3967" s="156"/>
      <c r="Q3967" s="156"/>
      <c r="V3967" s="152">
        <v>1.5961176E9</v>
      </c>
      <c r="W3967" s="152">
        <v>89805.7725</v>
      </c>
      <c r="Y3967" s="152">
        <v>1.58886E9</v>
      </c>
      <c r="Z3967" s="152">
        <v>92411.2612</v>
      </c>
      <c r="AG3967" s="153">
        <f>IFERROR(__xludf.DUMMYFUNCTION("TO_DATE(INT((AH3967/(60*60*24))+""1/1/1970""))"),44093.0)</f>
        <v>44093</v>
      </c>
      <c r="AH3967" s="152">
        <v>1.600488E9</v>
      </c>
      <c r="AI3967" s="152">
        <v>149429.7404</v>
      </c>
    </row>
    <row r="3968">
      <c r="A3968" s="152"/>
      <c r="B3968" s="152"/>
      <c r="G3968" s="152"/>
      <c r="H3968" s="152"/>
      <c r="M3968" s="161"/>
      <c r="N3968" s="161"/>
      <c r="P3968" s="156"/>
      <c r="Q3968" s="156"/>
      <c r="V3968" s="156">
        <v>1.59615E9</v>
      </c>
      <c r="W3968" s="156">
        <v>89461.1714</v>
      </c>
      <c r="Y3968" s="156">
        <v>1.5888924E9</v>
      </c>
      <c r="Z3968" s="156">
        <v>92411.2612</v>
      </c>
      <c r="AG3968" s="153">
        <f>IFERROR(__xludf.DUMMYFUNCTION("TO_DATE(INT((AH3968/(60*60*24))+""1/1/1970""))"),44094.0)</f>
        <v>44094</v>
      </c>
      <c r="AH3968" s="156">
        <v>1.600560033E9</v>
      </c>
      <c r="AI3968" s="156">
        <v>149429.7404</v>
      </c>
    </row>
    <row r="3969">
      <c r="A3969" s="152"/>
      <c r="B3969" s="152"/>
      <c r="G3969" s="152"/>
      <c r="H3969" s="152"/>
      <c r="M3969" s="161"/>
      <c r="N3969" s="161"/>
      <c r="P3969" s="156"/>
      <c r="Q3969" s="156"/>
      <c r="V3969" s="152">
        <v>1.5961572E9</v>
      </c>
      <c r="W3969" s="152">
        <v>89411.866</v>
      </c>
      <c r="Y3969" s="152">
        <v>1.5888996E9</v>
      </c>
      <c r="Z3969" s="152">
        <v>92735.5874</v>
      </c>
      <c r="AG3969" s="153">
        <f>IFERROR(__xludf.DUMMYFUNCTION("TO_DATE(INT((AH3969/(60*60*24))+""1/1/1970""))"),44094.0)</f>
        <v>44094</v>
      </c>
      <c r="AH3969" s="152">
        <v>1.600577525E9</v>
      </c>
      <c r="AI3969" s="152">
        <v>149429.7404</v>
      </c>
    </row>
    <row r="3970">
      <c r="A3970" s="152"/>
      <c r="B3970" s="152"/>
      <c r="G3970" s="152"/>
      <c r="H3970" s="152"/>
      <c r="M3970" s="161"/>
      <c r="N3970" s="161"/>
      <c r="P3970" s="156"/>
      <c r="Q3970" s="156"/>
      <c r="V3970" s="156">
        <v>1.5961968E9</v>
      </c>
      <c r="W3970" s="156">
        <v>89524.0281</v>
      </c>
      <c r="Y3970" s="156">
        <v>1.5889392E9</v>
      </c>
      <c r="Z3970" s="156">
        <v>92735.5874</v>
      </c>
      <c r="AG3970" s="153">
        <f>IFERROR(__xludf.DUMMYFUNCTION("TO_DATE(INT((AH3970/(60*60*24))+""1/1/1970""))"),44094.0)</f>
        <v>44094</v>
      </c>
      <c r="AH3970" s="156">
        <v>1.60059332E9</v>
      </c>
      <c r="AI3970" s="156">
        <v>149429.7404</v>
      </c>
    </row>
    <row r="3971">
      <c r="A3971" s="152"/>
      <c r="B3971" s="152"/>
      <c r="G3971" s="152"/>
      <c r="H3971" s="152"/>
      <c r="M3971" s="161"/>
      <c r="N3971" s="161"/>
      <c r="P3971" s="156"/>
      <c r="Q3971" s="156"/>
      <c r="V3971" s="152">
        <v>1.5962292E9</v>
      </c>
      <c r="W3971" s="152">
        <v>89966.5892</v>
      </c>
      <c r="Y3971" s="152">
        <v>1.5889716E9</v>
      </c>
      <c r="Z3971" s="152">
        <v>92735.5874</v>
      </c>
      <c r="AG3971" s="153">
        <f>IFERROR(__xludf.DUMMYFUNCTION("TO_DATE(INT((AH3971/(60*60*24))+""1/1/1970""))"),44094.0)</f>
        <v>44094</v>
      </c>
      <c r="AH3971" s="152">
        <v>1.60060911E9</v>
      </c>
      <c r="AI3971" s="152">
        <v>149429.7404</v>
      </c>
    </row>
    <row r="3972">
      <c r="A3972" s="152"/>
      <c r="B3972" s="152"/>
      <c r="G3972" s="152"/>
      <c r="H3972" s="152"/>
      <c r="M3972" s="161"/>
      <c r="N3972" s="161"/>
      <c r="P3972" s="156"/>
      <c r="Q3972" s="156"/>
      <c r="V3972" s="156">
        <v>1.5964056E9</v>
      </c>
      <c r="W3972" s="156">
        <v>89981.8536</v>
      </c>
      <c r="Y3972" s="156">
        <v>1.5889824E9</v>
      </c>
      <c r="Z3972" s="156">
        <v>92753.9374</v>
      </c>
      <c r="AG3972" s="153">
        <f>IFERROR(__xludf.DUMMYFUNCTION("TO_DATE(INT((AH3972/(60*60*24))+""1/1/1970""))"),44094.0)</f>
        <v>44094</v>
      </c>
      <c r="AH3972" s="156">
        <v>1.600625381E9</v>
      </c>
      <c r="AI3972" s="156">
        <v>149429.7404</v>
      </c>
    </row>
    <row r="3973">
      <c r="A3973" s="152"/>
      <c r="B3973" s="152"/>
      <c r="G3973" s="152"/>
      <c r="H3973" s="152"/>
      <c r="M3973" s="161"/>
      <c r="N3973" s="161"/>
      <c r="P3973" s="156"/>
      <c r="Q3973" s="156"/>
      <c r="V3973" s="152">
        <v>1.5964092E9</v>
      </c>
      <c r="W3973" s="152">
        <v>89893.8145</v>
      </c>
      <c r="Y3973" s="152">
        <v>1.589148E9</v>
      </c>
      <c r="Z3973" s="152">
        <v>92753.9374</v>
      </c>
      <c r="AG3973" s="153">
        <f>IFERROR(__xludf.DUMMYFUNCTION("TO_DATE(INT((AH3973/(60*60*24))+""1/1/1970""))"),44094.0)</f>
        <v>44094</v>
      </c>
      <c r="AH3973" s="152">
        <v>1.600641398E9</v>
      </c>
      <c r="AI3973" s="152">
        <v>149429.7404</v>
      </c>
    </row>
    <row r="3974">
      <c r="A3974" s="152"/>
      <c r="B3974" s="152"/>
      <c r="G3974" s="152"/>
      <c r="H3974" s="152"/>
      <c r="M3974" s="161"/>
      <c r="N3974" s="161"/>
      <c r="P3974" s="156"/>
      <c r="Q3974" s="156"/>
      <c r="V3974" s="156">
        <v>1.5964452E9</v>
      </c>
      <c r="W3974" s="156">
        <v>90018.5069</v>
      </c>
      <c r="Y3974" s="156">
        <v>1.5891516E9</v>
      </c>
      <c r="Z3974" s="156">
        <v>92753.9374</v>
      </c>
      <c r="AG3974" s="153">
        <f>IFERROR(__xludf.DUMMYFUNCTION("TO_DATE(INT((AH3974/(60*60*24))+""1/1/1970""))"),44094.0)</f>
        <v>44094</v>
      </c>
      <c r="AH3974" s="156">
        <v>1.600646278E9</v>
      </c>
      <c r="AI3974" s="156">
        <v>149429.7404</v>
      </c>
    </row>
    <row r="3975">
      <c r="A3975" s="152"/>
      <c r="B3975" s="152"/>
      <c r="G3975" s="152"/>
      <c r="H3975" s="152"/>
      <c r="M3975" s="161"/>
      <c r="N3975" s="161"/>
      <c r="P3975" s="156"/>
      <c r="Q3975" s="156"/>
      <c r="V3975" s="152">
        <v>1.5964848E9</v>
      </c>
      <c r="W3975" s="152">
        <v>90135.8382</v>
      </c>
      <c r="Y3975" s="152">
        <v>1.5891876E9</v>
      </c>
      <c r="Z3975" s="152">
        <v>92748.8164</v>
      </c>
      <c r="AG3975" s="153">
        <f>IFERROR(__xludf.DUMMYFUNCTION("TO_DATE(INT((AH3975/(60*60*24))+""1/1/1970""))"),44095.0)</f>
        <v>44095</v>
      </c>
      <c r="AH3975" s="152">
        <v>1.600657498E9</v>
      </c>
      <c r="AI3975" s="152">
        <v>149429.7404</v>
      </c>
    </row>
    <row r="3976">
      <c r="A3976" s="152"/>
      <c r="B3976" s="152"/>
      <c r="G3976" s="152"/>
      <c r="H3976" s="152"/>
      <c r="M3976" s="161"/>
      <c r="N3976" s="161"/>
      <c r="P3976" s="156"/>
      <c r="Q3976" s="156"/>
      <c r="V3976" s="156">
        <v>1.5964956E9</v>
      </c>
      <c r="W3976" s="156">
        <v>90159.1094</v>
      </c>
      <c r="Y3976" s="156">
        <v>1.5892272E9</v>
      </c>
      <c r="Z3976" s="156">
        <v>92748.8164</v>
      </c>
      <c r="AG3976" s="153">
        <f>IFERROR(__xludf.DUMMYFUNCTION("TO_DATE(INT((AH3976/(60*60*24))+""1/1/1970""))"),44095.0)</f>
        <v>44095</v>
      </c>
      <c r="AH3976" s="156">
        <v>1.600673319E9</v>
      </c>
      <c r="AI3976" s="156">
        <v>149429.7404</v>
      </c>
    </row>
    <row r="3977">
      <c r="A3977" s="152"/>
      <c r="B3977" s="152"/>
      <c r="G3977" s="152"/>
      <c r="H3977" s="152"/>
      <c r="M3977" s="161"/>
      <c r="N3977" s="161"/>
      <c r="P3977" s="156"/>
      <c r="Q3977" s="156"/>
      <c r="V3977" s="152">
        <v>1.5965244E9</v>
      </c>
      <c r="W3977" s="152">
        <v>90121.3086</v>
      </c>
      <c r="Y3977" s="152">
        <v>1.589238E9</v>
      </c>
      <c r="Z3977" s="152">
        <v>92748.8164</v>
      </c>
      <c r="AG3977" s="153">
        <f>IFERROR(__xludf.DUMMYFUNCTION("TO_DATE(INT((AH3977/(60*60*24))+""1/1/1970""))"),44095.0)</f>
        <v>44095</v>
      </c>
      <c r="AH3977" s="152">
        <v>1.600689111E9</v>
      </c>
      <c r="AI3977" s="152">
        <v>149429.7404</v>
      </c>
    </row>
    <row r="3978">
      <c r="A3978" s="152"/>
      <c r="B3978" s="152"/>
      <c r="G3978" s="152"/>
      <c r="H3978" s="152"/>
      <c r="M3978" s="161"/>
      <c r="N3978" s="161"/>
      <c r="P3978" s="156"/>
      <c r="Q3978" s="156"/>
      <c r="V3978" s="156">
        <v>1.596564E9</v>
      </c>
      <c r="W3978" s="156">
        <v>90020.6995</v>
      </c>
      <c r="Y3978" s="156">
        <v>1.5892668E9</v>
      </c>
      <c r="Z3978" s="156">
        <v>92505.9985</v>
      </c>
      <c r="AG3978" s="153">
        <f>IFERROR(__xludf.DUMMYFUNCTION("TO_DATE(INT((AH3978/(60*60*24))+""1/1/1970""))"),44095.0)</f>
        <v>44095</v>
      </c>
      <c r="AH3978" s="156">
        <v>1.600704909E9</v>
      </c>
      <c r="AI3978" s="156">
        <v>147240.6104</v>
      </c>
    </row>
    <row r="3979">
      <c r="A3979" s="152"/>
      <c r="B3979" s="152"/>
      <c r="G3979" s="152"/>
      <c r="H3979" s="152"/>
      <c r="M3979" s="161"/>
      <c r="N3979" s="161"/>
      <c r="P3979" s="156"/>
      <c r="Q3979" s="156"/>
      <c r="V3979" s="152">
        <v>1.596582E9</v>
      </c>
      <c r="W3979" s="152">
        <v>89933.0747</v>
      </c>
      <c r="Y3979" s="152">
        <v>1.5893064E9</v>
      </c>
      <c r="Z3979" s="152">
        <v>92505.9985</v>
      </c>
      <c r="AG3979" s="153">
        <f>IFERROR(__xludf.DUMMYFUNCTION("TO_DATE(INT((AH3979/(60*60*24))+""1/1/1970""))"),44095.0)</f>
        <v>44095</v>
      </c>
      <c r="AH3979" s="152">
        <v>1.600720726E9</v>
      </c>
      <c r="AI3979" s="152">
        <v>149668.8204</v>
      </c>
    </row>
    <row r="3980">
      <c r="A3980" s="152"/>
      <c r="B3980" s="152"/>
      <c r="G3980" s="152"/>
      <c r="H3980" s="152"/>
      <c r="M3980" s="161"/>
      <c r="N3980" s="161"/>
      <c r="P3980" s="156"/>
      <c r="Q3980" s="156"/>
      <c r="V3980" s="156">
        <v>1.5966036E9</v>
      </c>
      <c r="W3980" s="156">
        <v>89785.6313</v>
      </c>
      <c r="Y3980" s="156">
        <v>1.5893244E9</v>
      </c>
      <c r="Z3980" s="156">
        <v>92505.9985</v>
      </c>
      <c r="AG3980" s="153">
        <f>IFERROR(__xludf.DUMMYFUNCTION("TO_DATE(INT((AH3980/(60*60*24))+""1/1/1970""))"),44095.0)</f>
        <v>44095</v>
      </c>
      <c r="AH3980" s="156">
        <v>1.600732798E9</v>
      </c>
      <c r="AI3980" s="156">
        <v>149668.8204</v>
      </c>
    </row>
    <row r="3981">
      <c r="A3981" s="152"/>
      <c r="B3981" s="152"/>
      <c r="G3981" s="152"/>
      <c r="H3981" s="152"/>
      <c r="M3981" s="161"/>
      <c r="N3981" s="161"/>
      <c r="P3981" s="156"/>
      <c r="Q3981" s="156"/>
      <c r="V3981" s="152">
        <v>1.5966432E9</v>
      </c>
      <c r="W3981" s="152">
        <v>89332.4205</v>
      </c>
      <c r="Y3981" s="152">
        <v>1.589346E9</v>
      </c>
      <c r="Z3981" s="152">
        <v>92813.6817</v>
      </c>
      <c r="AG3981" s="153">
        <f>IFERROR(__xludf.DUMMYFUNCTION("TO_DATE(INT((AH3981/(60*60*24))+""1/1/1970""))"),44096.0)</f>
        <v>44096</v>
      </c>
      <c r="AH3981" s="152">
        <v>1.6007472E9</v>
      </c>
      <c r="AI3981" s="152">
        <v>149668.8204</v>
      </c>
    </row>
    <row r="3982">
      <c r="A3982" s="152"/>
      <c r="B3982" s="152"/>
      <c r="G3982" s="152"/>
      <c r="H3982" s="152"/>
      <c r="M3982" s="161"/>
      <c r="N3982" s="161"/>
      <c r="P3982" s="156"/>
      <c r="Q3982" s="156"/>
      <c r="V3982" s="156">
        <v>1.5966684E9</v>
      </c>
      <c r="W3982" s="156">
        <v>89504.928</v>
      </c>
      <c r="Y3982" s="156">
        <v>1.5893856E9</v>
      </c>
      <c r="Z3982" s="156">
        <v>92813.6817</v>
      </c>
      <c r="AG3982" s="153">
        <f>IFERROR(__xludf.DUMMYFUNCTION("TO_DATE(INT((AH3982/(60*60*24))+""1/1/1970""))"),44096.0)</f>
        <v>44096</v>
      </c>
      <c r="AH3982" s="156">
        <v>1.60078146E9</v>
      </c>
      <c r="AI3982" s="156">
        <v>149668.8204</v>
      </c>
    </row>
    <row r="3983">
      <c r="A3983" s="152"/>
      <c r="B3983" s="152"/>
      <c r="G3983" s="152"/>
      <c r="H3983" s="152"/>
      <c r="M3983" s="161"/>
      <c r="N3983" s="161"/>
      <c r="P3983" s="156"/>
      <c r="Q3983" s="156"/>
      <c r="V3983" s="152">
        <v>1.5966828E9</v>
      </c>
      <c r="W3983" s="152">
        <v>89541.4497</v>
      </c>
      <c r="Y3983" s="152">
        <v>1.5894108E9</v>
      </c>
      <c r="Z3983" s="152">
        <v>92813.6817</v>
      </c>
      <c r="AG3983" s="153">
        <f>IFERROR(__xludf.DUMMYFUNCTION("TO_DATE(INT((AH3983/(60*60*24))+""1/1/1970""))"),44096.0)</f>
        <v>44096</v>
      </c>
      <c r="AH3983" s="152">
        <v>1.6007973E9</v>
      </c>
      <c r="AI3983" s="152">
        <v>154420.7504</v>
      </c>
    </row>
    <row r="3984">
      <c r="A3984" s="152"/>
      <c r="B3984" s="152"/>
      <c r="G3984" s="152"/>
      <c r="H3984" s="152"/>
      <c r="M3984" s="161"/>
      <c r="N3984" s="161"/>
      <c r="P3984" s="156"/>
      <c r="Q3984" s="156"/>
      <c r="V3984" s="156">
        <v>1.5967224E9</v>
      </c>
      <c r="W3984" s="156">
        <v>89502.2389</v>
      </c>
      <c r="Y3984" s="156">
        <v>1.5894252E9</v>
      </c>
      <c r="Z3984" s="156">
        <v>92606.7104</v>
      </c>
      <c r="AG3984" s="153">
        <f>IFERROR(__xludf.DUMMYFUNCTION("TO_DATE(INT((AH3984/(60*60*24))+""1/1/1970""))"),44096.0)</f>
        <v>44096</v>
      </c>
      <c r="AH3984" s="156">
        <v>1.6008048E9</v>
      </c>
      <c r="AI3984" s="156">
        <v>156915.1804</v>
      </c>
    </row>
    <row r="3985">
      <c r="A3985" s="152"/>
      <c r="B3985" s="152"/>
      <c r="G3985" s="152"/>
      <c r="H3985" s="152"/>
      <c r="M3985" s="161"/>
      <c r="N3985" s="161"/>
      <c r="P3985" s="156"/>
      <c r="Q3985" s="156"/>
      <c r="V3985" s="152">
        <v>1.5967548E9</v>
      </c>
      <c r="W3985" s="152">
        <v>89505.3347</v>
      </c>
      <c r="Y3985" s="152">
        <v>1.5894648E9</v>
      </c>
      <c r="Z3985" s="152">
        <v>92606.7104</v>
      </c>
      <c r="AG3985" s="153">
        <f>IFERROR(__xludf.DUMMYFUNCTION("TO_DATE(INT((AH3985/(60*60*24))+""1/1/1970""))"),44097.0)</f>
        <v>44097</v>
      </c>
      <c r="AH3985" s="152">
        <v>1.600819234E9</v>
      </c>
      <c r="AI3985" s="152">
        <v>156915.1804</v>
      </c>
    </row>
    <row r="3986">
      <c r="A3986" s="152"/>
      <c r="B3986" s="152"/>
      <c r="G3986" s="152"/>
      <c r="H3986" s="152"/>
      <c r="M3986" s="161"/>
      <c r="N3986" s="161"/>
      <c r="P3986" s="156"/>
      <c r="Q3986" s="156"/>
      <c r="V3986" s="156">
        <v>1.596762E9</v>
      </c>
      <c r="W3986" s="156">
        <v>89555.1748</v>
      </c>
      <c r="Y3986" s="156">
        <v>1.5894972E9</v>
      </c>
      <c r="Z3986" s="156">
        <v>92606.7104</v>
      </c>
      <c r="AG3986" s="153">
        <f>IFERROR(__xludf.DUMMYFUNCTION("TO_DATE(INT((AH3986/(60*60*24))+""1/1/1970""))"),44097.0)</f>
        <v>44097</v>
      </c>
      <c r="AH3986" s="156">
        <v>1.600835104E9</v>
      </c>
      <c r="AI3986" s="156">
        <v>156915.1804</v>
      </c>
    </row>
    <row r="3987">
      <c r="A3987" s="152"/>
      <c r="B3987" s="152"/>
      <c r="G3987" s="152"/>
      <c r="H3987" s="152"/>
      <c r="M3987" s="161"/>
      <c r="N3987" s="161"/>
      <c r="P3987" s="156"/>
      <c r="Q3987" s="156"/>
      <c r="V3987" s="152">
        <v>1.5968016E9</v>
      </c>
      <c r="W3987" s="152">
        <v>89792.3979</v>
      </c>
      <c r="Y3987" s="152">
        <v>1.5895044E9</v>
      </c>
      <c r="Z3987" s="152">
        <v>92479.1136</v>
      </c>
      <c r="AG3987" s="153">
        <f>IFERROR(__xludf.DUMMYFUNCTION("TO_DATE(INT((AH3987/(60*60*24))+""1/1/1970""))"),44097.0)</f>
        <v>44097</v>
      </c>
      <c r="AH3987" s="152">
        <v>1.600850902E9</v>
      </c>
      <c r="AI3987" s="152">
        <v>156915.1804</v>
      </c>
    </row>
    <row r="3988">
      <c r="A3988" s="152"/>
      <c r="B3988" s="152"/>
      <c r="G3988" s="152"/>
      <c r="H3988" s="152"/>
      <c r="M3988" s="161"/>
      <c r="N3988" s="161"/>
      <c r="P3988" s="156"/>
      <c r="Q3988" s="156"/>
      <c r="V3988" s="156">
        <v>1.596834E9</v>
      </c>
      <c r="W3988" s="156">
        <v>89759.4246</v>
      </c>
      <c r="Y3988" s="156">
        <v>1.589544E9</v>
      </c>
      <c r="Z3988" s="156">
        <v>92479.1136</v>
      </c>
      <c r="AG3988" s="153">
        <f>IFERROR(__xludf.DUMMYFUNCTION("TO_DATE(INT((AH3988/(60*60*24))+""1/1/1970""))"),44097.0)</f>
        <v>44097</v>
      </c>
      <c r="AH3988" s="156">
        <v>1.600866704E9</v>
      </c>
      <c r="AI3988" s="156">
        <v>156915.1804</v>
      </c>
    </row>
    <row r="3989">
      <c r="A3989" s="152"/>
      <c r="B3989" s="152"/>
      <c r="G3989" s="152"/>
      <c r="H3989" s="152"/>
      <c r="M3989" s="161"/>
      <c r="N3989" s="161"/>
      <c r="P3989" s="156"/>
      <c r="Q3989" s="156"/>
      <c r="V3989" s="152">
        <v>1.5970104E9</v>
      </c>
      <c r="W3989" s="152">
        <v>89761.81</v>
      </c>
      <c r="Y3989" s="152">
        <v>1.5895764E9</v>
      </c>
      <c r="Z3989" s="152">
        <v>92479.1136</v>
      </c>
      <c r="AG3989" s="153">
        <f>IFERROR(__xludf.DUMMYFUNCTION("TO_DATE(INT((AH3989/(60*60*24))+""1/1/1970""))"),44097.0)</f>
        <v>44097</v>
      </c>
      <c r="AH3989" s="152">
        <v>1.6008825E9</v>
      </c>
      <c r="AI3989" s="152">
        <v>153808.9704</v>
      </c>
    </row>
    <row r="3990">
      <c r="A3990" s="152"/>
      <c r="B3990" s="152"/>
      <c r="G3990" s="152"/>
      <c r="H3990" s="152"/>
      <c r="M3990" s="161"/>
      <c r="N3990" s="161"/>
      <c r="P3990" s="156"/>
      <c r="Q3990" s="156"/>
      <c r="V3990" s="156">
        <v>1.597014E9</v>
      </c>
      <c r="W3990" s="156">
        <v>89765.1724</v>
      </c>
      <c r="Y3990" s="156">
        <v>1.5895872E9</v>
      </c>
      <c r="Z3990" s="156">
        <v>92594.3348</v>
      </c>
      <c r="AG3990" s="153">
        <f>IFERROR(__xludf.DUMMYFUNCTION("TO_DATE(INT((AH3990/(60*60*24))+""1/1/1970""))"),44097.0)</f>
        <v>44097</v>
      </c>
      <c r="AH3990" s="156">
        <v>1.60089834E9</v>
      </c>
      <c r="AI3990" s="156">
        <v>150495.5704</v>
      </c>
    </row>
    <row r="3991">
      <c r="A3991" s="152"/>
      <c r="B3991" s="152"/>
      <c r="G3991" s="152"/>
      <c r="H3991" s="152"/>
      <c r="M3991" s="161"/>
      <c r="N3991" s="161"/>
      <c r="P3991" s="156"/>
      <c r="Q3991" s="156"/>
      <c r="V3991" s="152">
        <v>1.59705E9</v>
      </c>
      <c r="W3991" s="152">
        <v>89773.8848</v>
      </c>
      <c r="Y3991" s="152">
        <v>1.5897528E9</v>
      </c>
      <c r="Z3991" s="152">
        <v>92594.3348</v>
      </c>
      <c r="AG3991" s="153">
        <f>IFERROR(__xludf.DUMMYFUNCTION("TO_DATE(INT((AH3991/(60*60*24))+""1/1/1970""))"),44097.0)</f>
        <v>44097</v>
      </c>
      <c r="AH3991" s="152">
        <v>1.600905568E9</v>
      </c>
      <c r="AI3991" s="152">
        <v>150495.5704</v>
      </c>
    </row>
    <row r="3992">
      <c r="A3992" s="152"/>
      <c r="B3992" s="152"/>
      <c r="G3992" s="152"/>
      <c r="H3992" s="152"/>
      <c r="M3992" s="161"/>
      <c r="N3992" s="161"/>
      <c r="P3992" s="156"/>
      <c r="Q3992" s="156"/>
      <c r="V3992" s="156">
        <v>1.5970896E9</v>
      </c>
      <c r="W3992" s="156">
        <v>89768.2389</v>
      </c>
      <c r="Y3992" s="156">
        <v>1.5897564E9</v>
      </c>
      <c r="Z3992" s="156">
        <v>92594.3348</v>
      </c>
      <c r="AG3992" s="153">
        <f>IFERROR(__xludf.DUMMYFUNCTION("TO_DATE(INT((AH3992/(60*60*24))+""1/1/1970""))"),44098.0)</f>
        <v>44098</v>
      </c>
      <c r="AH3992" s="156">
        <v>1.600914175E9</v>
      </c>
      <c r="AI3992" s="156">
        <v>150495.5704</v>
      </c>
    </row>
    <row r="3993">
      <c r="A3993" s="152"/>
      <c r="B3993" s="152"/>
      <c r="G3993" s="152"/>
      <c r="H3993" s="152"/>
      <c r="M3993" s="161"/>
      <c r="N3993" s="161"/>
      <c r="P3993" s="156"/>
      <c r="Q3993" s="156"/>
      <c r="V3993" s="152">
        <v>1.5971004E9</v>
      </c>
      <c r="W3993" s="152">
        <v>89769.7074</v>
      </c>
      <c r="Y3993" s="152">
        <v>1.5897924E9</v>
      </c>
      <c r="Z3993" s="152">
        <v>92584.5196</v>
      </c>
      <c r="AG3993" s="153">
        <f>IFERROR(__xludf.DUMMYFUNCTION("TO_DATE(INT((AH3993/(60*60*24))+""1/1/1970""))"),44098.0)</f>
        <v>44098</v>
      </c>
      <c r="AH3993" s="152">
        <v>1.600929996E9</v>
      </c>
      <c r="AI3993" s="152">
        <v>150495.5704</v>
      </c>
    </row>
    <row r="3994">
      <c r="A3994" s="152"/>
      <c r="B3994" s="152"/>
      <c r="G3994" s="152"/>
      <c r="H3994" s="152"/>
      <c r="M3994" s="161"/>
      <c r="N3994" s="161"/>
      <c r="P3994" s="156"/>
      <c r="Q3994" s="156"/>
      <c r="V3994" s="156">
        <v>1.5971292E9</v>
      </c>
      <c r="W3994" s="156">
        <v>89742.9251</v>
      </c>
      <c r="Y3994" s="156">
        <v>1.589832E9</v>
      </c>
      <c r="Z3994" s="156">
        <v>92584.5196</v>
      </c>
      <c r="AG3994" s="153">
        <f>IFERROR(__xludf.DUMMYFUNCTION("TO_DATE(INT((AH3994/(60*60*24))+""1/1/1970""))"),44098.0)</f>
        <v>44098</v>
      </c>
      <c r="AH3994" s="156">
        <v>1.600945807E9</v>
      </c>
      <c r="AI3994" s="156">
        <v>150495.5704</v>
      </c>
    </row>
    <row r="3995">
      <c r="A3995" s="152"/>
      <c r="B3995" s="152"/>
      <c r="G3995" s="152"/>
      <c r="H3995" s="152"/>
      <c r="M3995" s="161"/>
      <c r="N3995" s="161"/>
      <c r="P3995" s="156"/>
      <c r="Q3995" s="156"/>
      <c r="V3995" s="152">
        <v>1.5971688E9</v>
      </c>
      <c r="W3995" s="152">
        <v>89696.1725</v>
      </c>
      <c r="Y3995" s="152">
        <v>1.5898428E9</v>
      </c>
      <c r="Z3995" s="152">
        <v>92584.5196</v>
      </c>
      <c r="AG3995" s="153">
        <f>IFERROR(__xludf.DUMMYFUNCTION("TO_DATE(INT((AH3995/(60*60*24))+""1/1/1970""))"),44098.0)</f>
        <v>44098</v>
      </c>
      <c r="AH3995" s="152">
        <v>1.60096164E9</v>
      </c>
      <c r="AI3995" s="152">
        <v>154560.9104</v>
      </c>
    </row>
    <row r="3996">
      <c r="A3996" s="152"/>
      <c r="B3996" s="152"/>
      <c r="G3996" s="152"/>
      <c r="H3996" s="152"/>
      <c r="M3996" s="161"/>
      <c r="N3996" s="161"/>
      <c r="P3996" s="156"/>
      <c r="Q3996" s="156"/>
      <c r="V3996" s="156">
        <v>1.5971868E9</v>
      </c>
      <c r="W3996" s="156">
        <v>89716.3142</v>
      </c>
      <c r="Y3996" s="156">
        <v>1.5898716E9</v>
      </c>
      <c r="Z3996" s="156">
        <v>93399.1758</v>
      </c>
      <c r="AG3996" s="153">
        <f>IFERROR(__xludf.DUMMYFUNCTION("TO_DATE(INT((AH3996/(60*60*24))+""1/1/1970""))"),44098.0)</f>
        <v>44098</v>
      </c>
      <c r="AH3996" s="156">
        <v>1.600977474E9</v>
      </c>
      <c r="AI3996" s="156">
        <v>154817.2704</v>
      </c>
    </row>
    <row r="3997">
      <c r="A3997" s="152"/>
      <c r="B3997" s="152"/>
      <c r="G3997" s="152"/>
      <c r="H3997" s="152"/>
      <c r="M3997" s="161"/>
      <c r="N3997" s="161"/>
      <c r="P3997" s="156"/>
      <c r="Q3997" s="156"/>
      <c r="V3997" s="152">
        <v>1.5972084E9</v>
      </c>
      <c r="W3997" s="152">
        <v>89712.078</v>
      </c>
      <c r="Y3997" s="152">
        <v>1.5899112E9</v>
      </c>
      <c r="Z3997" s="152">
        <v>93399.1758</v>
      </c>
      <c r="AG3997" s="153">
        <f>IFERROR(__xludf.DUMMYFUNCTION("TO_DATE(INT((AH3997/(60*60*24))+""1/1/1970""))"),44098.0)</f>
        <v>44098</v>
      </c>
      <c r="AH3997" s="152">
        <v>1.600991994E9</v>
      </c>
      <c r="AI3997" s="152">
        <v>155195.2204</v>
      </c>
    </row>
    <row r="3998">
      <c r="A3998" s="152"/>
      <c r="B3998" s="152"/>
      <c r="G3998" s="152"/>
      <c r="H3998" s="152"/>
      <c r="M3998" s="161"/>
      <c r="N3998" s="161"/>
      <c r="P3998" s="156"/>
      <c r="Q3998" s="156"/>
      <c r="V3998" s="156">
        <v>1.597248E9</v>
      </c>
      <c r="W3998" s="156">
        <v>89638.5338</v>
      </c>
      <c r="Y3998" s="156">
        <v>1.5899292E9</v>
      </c>
      <c r="Z3998" s="156">
        <v>93399.1758</v>
      </c>
      <c r="AG3998" s="153">
        <f>IFERROR(__xludf.DUMMYFUNCTION("TO_DATE(INT((AH3998/(60*60*24))+""1/1/1970""))"),44099.0)</f>
        <v>44099</v>
      </c>
      <c r="AH3998" s="156">
        <v>1.600993705E9</v>
      </c>
      <c r="AI3998" s="156">
        <v>155195.2204</v>
      </c>
    </row>
    <row r="3999">
      <c r="A3999" s="152"/>
      <c r="B3999" s="152"/>
      <c r="G3999" s="152"/>
      <c r="H3999" s="152"/>
      <c r="M3999" s="161"/>
      <c r="N3999" s="161"/>
      <c r="P3999" s="156"/>
      <c r="Q3999" s="156"/>
      <c r="V3999" s="152">
        <v>1.5972732E9</v>
      </c>
      <c r="W3999" s="152">
        <v>89642.0494</v>
      </c>
      <c r="Y3999" s="152">
        <v>1.5899508E9</v>
      </c>
      <c r="Z3999" s="152">
        <v>93503.3016</v>
      </c>
      <c r="AG3999" s="153">
        <f>IFERROR(__xludf.DUMMYFUNCTION("TO_DATE(INT((AH3999/(60*60*24))+""1/1/1970""))"),44099.0)</f>
        <v>44099</v>
      </c>
      <c r="AH3999" s="152">
        <v>1.60100954E9</v>
      </c>
      <c r="AI3999" s="152">
        <v>155195.2204</v>
      </c>
    </row>
    <row r="4000">
      <c r="A4000" s="152"/>
      <c r="B4000" s="152"/>
      <c r="G4000" s="152"/>
      <c r="H4000" s="152"/>
      <c r="M4000" s="161"/>
      <c r="N4000" s="161"/>
      <c r="P4000" s="156"/>
      <c r="Q4000" s="156"/>
      <c r="V4000" s="156">
        <v>1.5972876E9</v>
      </c>
      <c r="W4000" s="156">
        <v>89646.9974</v>
      </c>
      <c r="Y4000" s="156">
        <v>1.5899904E9</v>
      </c>
      <c r="Z4000" s="156">
        <v>93503.3016</v>
      </c>
      <c r="AG4000" s="153">
        <f>IFERROR(__xludf.DUMMYFUNCTION("TO_DATE(INT((AH4000/(60*60*24))+""1/1/1970""))"),44099.0)</f>
        <v>44099</v>
      </c>
      <c r="AH4000" s="156">
        <v>1.601025382E9</v>
      </c>
      <c r="AI4000" s="156">
        <v>155195.2204</v>
      </c>
    </row>
    <row r="4001">
      <c r="A4001" s="152"/>
      <c r="B4001" s="152"/>
      <c r="G4001" s="152"/>
      <c r="H4001" s="152"/>
      <c r="M4001" s="161"/>
      <c r="N4001" s="161"/>
      <c r="P4001" s="156"/>
      <c r="Q4001" s="156"/>
      <c r="V4001" s="152">
        <v>1.5973272E9</v>
      </c>
      <c r="W4001" s="152">
        <v>89620.9187</v>
      </c>
      <c r="Y4001" s="152">
        <v>1.5900156E9</v>
      </c>
      <c r="Z4001" s="152">
        <v>93503.3016</v>
      </c>
      <c r="AG4001" s="153">
        <f>IFERROR(__xludf.DUMMYFUNCTION("TO_DATE(INT((AH4001/(60*60*24))+""1/1/1970""))"),44099.0)</f>
        <v>44099</v>
      </c>
      <c r="AH4001" s="152">
        <v>1.60104118E9</v>
      </c>
      <c r="AI4001" s="152">
        <v>155195.2204</v>
      </c>
    </row>
    <row r="4002">
      <c r="A4002" s="152"/>
      <c r="B4002" s="152"/>
      <c r="G4002" s="152"/>
      <c r="H4002" s="152"/>
      <c r="M4002" s="161"/>
      <c r="N4002" s="161"/>
      <c r="P4002" s="156"/>
      <c r="Q4002" s="156"/>
      <c r="V4002" s="156">
        <v>1.5973596E9</v>
      </c>
      <c r="W4002" s="156">
        <v>89615.6561</v>
      </c>
      <c r="Y4002" s="156">
        <v>1.59003E9</v>
      </c>
      <c r="Z4002" s="156">
        <v>93958.6385</v>
      </c>
      <c r="AG4002" s="153">
        <f>IFERROR(__xludf.DUMMYFUNCTION("TO_DATE(INT((AH4002/(60*60*24))+""1/1/1970""))"),44099.0)</f>
        <v>44099</v>
      </c>
      <c r="AH4002" s="156">
        <v>1.60105698E9</v>
      </c>
      <c r="AI4002" s="156">
        <v>157302.8704</v>
      </c>
    </row>
    <row r="4003">
      <c r="A4003" s="152"/>
      <c r="B4003" s="152"/>
      <c r="G4003" s="152"/>
      <c r="H4003" s="152"/>
      <c r="M4003" s="161"/>
      <c r="N4003" s="161"/>
      <c r="P4003" s="156"/>
      <c r="Q4003" s="156"/>
      <c r="V4003" s="152">
        <v>1.5973668E9</v>
      </c>
      <c r="W4003" s="152">
        <v>89618.5202</v>
      </c>
      <c r="Y4003" s="152">
        <v>1.5900696E9</v>
      </c>
      <c r="Z4003" s="152">
        <v>93958.6385</v>
      </c>
      <c r="AG4003" s="153">
        <f>IFERROR(__xludf.DUMMYFUNCTION("TO_DATE(INT((AH4003/(60*60*24))+""1/1/1970""))"),44099.0)</f>
        <v>44099</v>
      </c>
      <c r="AH4003" s="152">
        <v>1.601072779E9</v>
      </c>
      <c r="AI4003" s="152">
        <v>157477.6504</v>
      </c>
    </row>
    <row r="4004">
      <c r="A4004" s="152"/>
      <c r="B4004" s="152"/>
      <c r="G4004" s="152"/>
      <c r="H4004" s="152"/>
      <c r="M4004" s="161"/>
      <c r="N4004" s="161"/>
      <c r="P4004" s="156"/>
      <c r="Q4004" s="156"/>
      <c r="V4004" s="156">
        <v>1.5974064E9</v>
      </c>
      <c r="W4004" s="156">
        <v>89728.3354</v>
      </c>
      <c r="Y4004" s="156">
        <v>1.590102E9</v>
      </c>
      <c r="Z4004" s="156">
        <v>93958.6385</v>
      </c>
      <c r="AG4004" s="153">
        <f>IFERROR(__xludf.DUMMYFUNCTION("TO_DATE(INT((AH4004/(60*60*24))+""1/1/1970""))"),44099.0)</f>
        <v>44099</v>
      </c>
      <c r="AH4004" s="156">
        <v>1.601078254E9</v>
      </c>
      <c r="AI4004" s="156">
        <v>157477.6504</v>
      </c>
    </row>
    <row r="4005">
      <c r="A4005" s="152"/>
      <c r="B4005" s="152"/>
      <c r="G4005" s="152"/>
      <c r="H4005" s="152"/>
      <c r="M4005" s="161"/>
      <c r="N4005" s="161"/>
      <c r="P4005" s="156"/>
      <c r="Q4005" s="156"/>
      <c r="V4005" s="152">
        <v>1.5974388E9</v>
      </c>
      <c r="W4005" s="152">
        <v>89980.3703</v>
      </c>
      <c r="Y4005" s="152">
        <v>1.5901092E9</v>
      </c>
      <c r="Z4005" s="152">
        <v>93700.8845</v>
      </c>
      <c r="AG4005" s="153">
        <f>IFERROR(__xludf.DUMMYFUNCTION("TO_DATE(INT((AH4005/(60*60*24))+""1/1/1970""))"),44100.0)</f>
        <v>44100</v>
      </c>
      <c r="AH4005" s="152">
        <v>1.601089309E9</v>
      </c>
      <c r="AI4005" s="152">
        <v>157477.6504</v>
      </c>
    </row>
    <row r="4006">
      <c r="A4006" s="152"/>
      <c r="B4006" s="152"/>
      <c r="G4006" s="152"/>
      <c r="H4006" s="152"/>
      <c r="M4006" s="161"/>
      <c r="N4006" s="161"/>
      <c r="P4006" s="156"/>
      <c r="Q4006" s="156"/>
      <c r="V4006" s="156">
        <v>1.5976152E9</v>
      </c>
      <c r="W4006" s="156">
        <v>90001.3574</v>
      </c>
      <c r="Y4006" s="156">
        <v>1.5901488E9</v>
      </c>
      <c r="Z4006" s="156">
        <v>93700.8845</v>
      </c>
      <c r="AG4006" s="153">
        <f>IFERROR(__xludf.DUMMYFUNCTION("TO_DATE(INT((AH4006/(60*60*24))+""1/1/1970""))"),44100.0)</f>
        <v>44100</v>
      </c>
      <c r="AH4006" s="156">
        <v>1.60110517E9</v>
      </c>
      <c r="AI4006" s="156">
        <v>157477.6504</v>
      </c>
    </row>
    <row r="4007">
      <c r="A4007" s="152"/>
      <c r="B4007" s="152"/>
      <c r="G4007" s="152"/>
      <c r="H4007" s="152"/>
      <c r="M4007" s="161"/>
      <c r="N4007" s="161"/>
      <c r="P4007" s="156"/>
      <c r="Q4007" s="156"/>
      <c r="V4007" s="152">
        <v>1.5976188E9</v>
      </c>
      <c r="W4007" s="152">
        <v>90050.2482</v>
      </c>
      <c r="Y4007" s="152">
        <v>1.5901812E9</v>
      </c>
      <c r="Z4007" s="152">
        <v>93700.8845</v>
      </c>
      <c r="AG4007" s="153">
        <f>IFERROR(__xludf.DUMMYFUNCTION("TO_DATE(INT((AH4007/(60*60*24))+""1/1/1970""))"),44100.0)</f>
        <v>44100</v>
      </c>
      <c r="AH4007" s="152">
        <v>1.601121102E9</v>
      </c>
      <c r="AI4007" s="152">
        <v>157477.6504</v>
      </c>
    </row>
    <row r="4008">
      <c r="A4008" s="152"/>
      <c r="B4008" s="152"/>
      <c r="G4008" s="152"/>
      <c r="H4008" s="152"/>
      <c r="M4008" s="161"/>
      <c r="N4008" s="161"/>
      <c r="P4008" s="156"/>
      <c r="Q4008" s="156"/>
      <c r="V4008" s="156">
        <v>1.5976548E9</v>
      </c>
      <c r="W4008" s="156">
        <v>90094.9264</v>
      </c>
      <c r="Y4008" s="156">
        <v>1.590192E9</v>
      </c>
      <c r="Z4008" s="156">
        <v>93299.7442</v>
      </c>
      <c r="AG4008" s="153">
        <f>IFERROR(__xludf.DUMMYFUNCTION("TO_DATE(INT((AH4008/(60*60*24))+""1/1/1970""))"),44100.0)</f>
        <v>44100</v>
      </c>
      <c r="AH4008" s="156">
        <v>1.601138024E9</v>
      </c>
      <c r="AI4008" s="156">
        <v>157477.6504</v>
      </c>
    </row>
    <row r="4009">
      <c r="A4009" s="152"/>
      <c r="B4009" s="152"/>
      <c r="G4009" s="152"/>
      <c r="H4009" s="152"/>
      <c r="M4009" s="161"/>
      <c r="N4009" s="161"/>
      <c r="P4009" s="156"/>
      <c r="Q4009" s="156"/>
      <c r="V4009" s="152">
        <v>1.5976944E9</v>
      </c>
      <c r="W4009" s="152">
        <v>90607.1471</v>
      </c>
      <c r="Y4009" s="152">
        <v>1.5903576E9</v>
      </c>
      <c r="Z4009" s="152">
        <v>93299.7442</v>
      </c>
      <c r="AG4009" s="153">
        <f>IFERROR(__xludf.DUMMYFUNCTION("TO_DATE(INT((AH4009/(60*60*24))+""1/1/1970""))"),44100.0)</f>
        <v>44100</v>
      </c>
      <c r="AH4009" s="152">
        <v>1.601154107E9</v>
      </c>
      <c r="AI4009" s="152">
        <v>157477.6504</v>
      </c>
    </row>
    <row r="4010">
      <c r="A4010" s="152"/>
      <c r="B4010" s="152"/>
      <c r="G4010" s="152"/>
      <c r="H4010" s="152"/>
      <c r="M4010" s="161"/>
      <c r="N4010" s="161"/>
      <c r="P4010" s="156"/>
      <c r="Q4010" s="156"/>
      <c r="V4010" s="156">
        <v>1.5977052E9</v>
      </c>
      <c r="W4010" s="156">
        <v>90522.5752</v>
      </c>
      <c r="Y4010" s="156">
        <v>1.5903612E9</v>
      </c>
      <c r="Z4010" s="156">
        <v>93299.7442</v>
      </c>
      <c r="AG4010" s="153">
        <f>IFERROR(__xludf.DUMMYFUNCTION("TO_DATE(INT((AH4010/(60*60*24))+""1/1/1970""))"),44100.0)</f>
        <v>44100</v>
      </c>
      <c r="AH4010" s="156">
        <v>1.601164606E9</v>
      </c>
      <c r="AI4010" s="156">
        <v>157477.6504</v>
      </c>
    </row>
    <row r="4011">
      <c r="A4011" s="152"/>
      <c r="B4011" s="152"/>
      <c r="G4011" s="152"/>
      <c r="H4011" s="152"/>
      <c r="M4011" s="161"/>
      <c r="N4011" s="161"/>
      <c r="P4011" s="156"/>
      <c r="Q4011" s="156"/>
      <c r="V4011" s="152">
        <v>1.597734E9</v>
      </c>
      <c r="W4011" s="152">
        <v>90748.3602</v>
      </c>
      <c r="Y4011" s="152">
        <v>1.5903972E9</v>
      </c>
      <c r="Z4011" s="152">
        <v>93347.9664</v>
      </c>
      <c r="AG4011" s="153">
        <f>IFERROR(__xludf.DUMMYFUNCTION("TO_DATE(INT((AH4011/(60*60*24))+""1/1/1970""))"),44101.0)</f>
        <v>44101</v>
      </c>
      <c r="AH4011" s="152">
        <v>1.601170555E9</v>
      </c>
      <c r="AI4011" s="152">
        <v>157477.6504</v>
      </c>
    </row>
    <row r="4012">
      <c r="A4012" s="152"/>
      <c r="B4012" s="152"/>
      <c r="G4012" s="152"/>
      <c r="H4012" s="152"/>
      <c r="M4012" s="161"/>
      <c r="N4012" s="161"/>
      <c r="P4012" s="156"/>
      <c r="Q4012" s="156"/>
      <c r="V4012" s="156">
        <v>1.5977736E9</v>
      </c>
      <c r="W4012" s="156">
        <v>90891.5115</v>
      </c>
      <c r="Y4012" s="156">
        <v>1.5904368E9</v>
      </c>
      <c r="Z4012" s="156">
        <v>93347.9664</v>
      </c>
      <c r="AG4012" s="153">
        <f>IFERROR(__xludf.DUMMYFUNCTION("TO_DATE(INT((AH4012/(60*60*24))+""1/1/1970""))"),44101.0)</f>
        <v>44101</v>
      </c>
      <c r="AH4012" s="156">
        <v>1.601186427E9</v>
      </c>
      <c r="AI4012" s="156">
        <v>157477.6504</v>
      </c>
    </row>
    <row r="4013">
      <c r="A4013" s="152"/>
      <c r="B4013" s="152"/>
      <c r="G4013" s="152"/>
      <c r="H4013" s="152"/>
      <c r="M4013" s="161"/>
      <c r="N4013" s="161"/>
      <c r="P4013" s="156"/>
      <c r="Q4013" s="156"/>
      <c r="V4013" s="152">
        <v>1.5977916E9</v>
      </c>
      <c r="W4013" s="152">
        <v>90995.354</v>
      </c>
      <c r="Y4013" s="152">
        <v>1.5904476E9</v>
      </c>
      <c r="Z4013" s="152">
        <v>93347.9664</v>
      </c>
      <c r="AG4013" s="153">
        <f>IFERROR(__xludf.DUMMYFUNCTION("TO_DATE(INT((AH4013/(60*60*24))+""1/1/1970""))"),44101.0)</f>
        <v>44101</v>
      </c>
      <c r="AH4013" s="152">
        <v>1.601202238E9</v>
      </c>
      <c r="AI4013" s="152">
        <v>157477.6504</v>
      </c>
    </row>
    <row r="4014">
      <c r="A4014" s="152"/>
      <c r="B4014" s="152"/>
      <c r="G4014" s="152"/>
      <c r="H4014" s="152"/>
      <c r="M4014" s="161"/>
      <c r="N4014" s="161"/>
      <c r="P4014" s="156"/>
      <c r="Q4014" s="156"/>
      <c r="V4014" s="156">
        <v>1.5978132E9</v>
      </c>
      <c r="W4014" s="156">
        <v>90854.4323</v>
      </c>
      <c r="Y4014" s="156">
        <v>1.5904764E9</v>
      </c>
      <c r="Z4014" s="156">
        <v>93293.7698</v>
      </c>
      <c r="AG4014" s="153">
        <f>IFERROR(__xludf.DUMMYFUNCTION("TO_DATE(INT((AH4014/(60*60*24))+""1/1/1970""))"),44101.0)</f>
        <v>44101</v>
      </c>
      <c r="AH4014" s="156">
        <v>1.601218066E9</v>
      </c>
      <c r="AI4014" s="156">
        <v>157477.6504</v>
      </c>
    </row>
    <row r="4015">
      <c r="A4015" s="152"/>
      <c r="B4015" s="152"/>
      <c r="G4015" s="152"/>
      <c r="H4015" s="152"/>
      <c r="M4015" s="161"/>
      <c r="N4015" s="161"/>
      <c r="P4015" s="156"/>
      <c r="Q4015" s="156"/>
      <c r="V4015" s="152">
        <v>1.5978528E9</v>
      </c>
      <c r="W4015" s="152">
        <v>90851.4071</v>
      </c>
      <c r="Y4015" s="152">
        <v>1.590516E9</v>
      </c>
      <c r="Z4015" s="152">
        <v>93293.7698</v>
      </c>
      <c r="AG4015" s="153">
        <f>IFERROR(__xludf.DUMMYFUNCTION("TO_DATE(INT((AH4015/(60*60*24))+""1/1/1970""))"),44101.0)</f>
        <v>44101</v>
      </c>
      <c r="AH4015" s="152">
        <v>1.601234435E9</v>
      </c>
      <c r="AI4015" s="152">
        <v>157477.6504</v>
      </c>
    </row>
    <row r="4016">
      <c r="A4016" s="152"/>
      <c r="B4016" s="152"/>
      <c r="G4016" s="152"/>
      <c r="H4016" s="152"/>
      <c r="M4016" s="161"/>
      <c r="N4016" s="161"/>
      <c r="P4016" s="156"/>
      <c r="Q4016" s="156"/>
      <c r="V4016" s="156">
        <v>1.597878E9</v>
      </c>
      <c r="W4016" s="156">
        <v>90300.3376</v>
      </c>
      <c r="Y4016" s="156">
        <v>1.590534E9</v>
      </c>
      <c r="Z4016" s="156">
        <v>93293.7698</v>
      </c>
      <c r="AG4016" s="153">
        <f>IFERROR(__xludf.DUMMYFUNCTION("TO_DATE(INT((AH4016/(60*60*24))+""1/1/1970""))"),44101.0)</f>
        <v>44101</v>
      </c>
      <c r="AH4016" s="156">
        <v>1.601250861E9</v>
      </c>
      <c r="AI4016" s="156">
        <v>157477.6504</v>
      </c>
    </row>
    <row r="4017">
      <c r="A4017" s="152"/>
      <c r="B4017" s="152"/>
      <c r="G4017" s="152"/>
      <c r="H4017" s="152"/>
      <c r="M4017" s="161"/>
      <c r="N4017" s="161"/>
      <c r="P4017" s="156"/>
      <c r="Q4017" s="156"/>
      <c r="V4017" s="152">
        <v>1.5978924E9</v>
      </c>
      <c r="W4017" s="152">
        <v>90104.9829</v>
      </c>
      <c r="Y4017" s="152">
        <v>1.5905556E9</v>
      </c>
      <c r="Z4017" s="152">
        <v>93954.7978</v>
      </c>
      <c r="AG4017" s="153">
        <f>IFERROR(__xludf.DUMMYFUNCTION("TO_DATE(INT((AH4017/(60*60*24))+""1/1/1970""))"),44101.0)</f>
        <v>44101</v>
      </c>
      <c r="AH4017" s="152">
        <v>1.601251163E9</v>
      </c>
      <c r="AI4017" s="152">
        <v>157477.6504</v>
      </c>
    </row>
    <row r="4018">
      <c r="A4018" s="152"/>
      <c r="B4018" s="152"/>
      <c r="G4018" s="152"/>
      <c r="H4018" s="152"/>
      <c r="M4018" s="161"/>
      <c r="N4018" s="161"/>
      <c r="P4018" s="156"/>
      <c r="Q4018" s="156"/>
      <c r="V4018" s="156">
        <v>1.597932E9</v>
      </c>
      <c r="W4018" s="156">
        <v>89803.6937</v>
      </c>
      <c r="Y4018" s="156">
        <v>1.5905952E9</v>
      </c>
      <c r="Z4018" s="156">
        <v>93954.7978</v>
      </c>
      <c r="AG4018" s="153">
        <f>IFERROR(__xludf.DUMMYFUNCTION("TO_DATE(INT((AH4018/(60*60*24))+""1/1/1970""))"),44102.0)</f>
        <v>44102</v>
      </c>
      <c r="AH4018" s="156">
        <v>1.601266655E9</v>
      </c>
      <c r="AI4018" s="156">
        <v>157477.6504</v>
      </c>
    </row>
    <row r="4019">
      <c r="A4019" s="152"/>
      <c r="B4019" s="152"/>
      <c r="G4019" s="152"/>
      <c r="H4019" s="152"/>
      <c r="M4019" s="161"/>
      <c r="N4019" s="161"/>
      <c r="P4019" s="156"/>
      <c r="Q4019" s="156"/>
      <c r="V4019" s="152">
        <v>1.5979644E9</v>
      </c>
      <c r="W4019" s="152">
        <v>90387.0692</v>
      </c>
      <c r="Y4019" s="152">
        <v>1.5906204E9</v>
      </c>
      <c r="Z4019" s="152">
        <v>93954.7978</v>
      </c>
      <c r="AG4019" s="153">
        <f>IFERROR(__xludf.DUMMYFUNCTION("TO_DATE(INT((AH4019/(60*60*24))+""1/1/1970""))"),44102.0)</f>
        <v>44102</v>
      </c>
      <c r="AH4019" s="152">
        <v>1.60128246E9</v>
      </c>
      <c r="AI4019" s="152">
        <v>157477.6504</v>
      </c>
    </row>
    <row r="4020">
      <c r="A4020" s="152"/>
      <c r="B4020" s="152"/>
      <c r="G4020" s="152"/>
      <c r="H4020" s="152"/>
      <c r="M4020" s="161"/>
      <c r="N4020" s="161"/>
      <c r="P4020" s="156"/>
      <c r="Q4020" s="156"/>
      <c r="V4020" s="156">
        <v>1.5979716E9</v>
      </c>
      <c r="W4020" s="156">
        <v>90519.6085</v>
      </c>
      <c r="Y4020" s="156">
        <v>1.5906348E9</v>
      </c>
      <c r="Z4020" s="156">
        <v>94276.5636</v>
      </c>
      <c r="AG4020" s="153">
        <f>IFERROR(__xludf.DUMMYFUNCTION("TO_DATE(INT((AH4020/(60*60*24))+""1/1/1970""))"),44102.0)</f>
        <v>44102</v>
      </c>
      <c r="AH4020" s="156">
        <v>1.601298253E9</v>
      </c>
      <c r="AI4020" s="156">
        <v>157477.6504</v>
      </c>
    </row>
    <row r="4021">
      <c r="A4021" s="152"/>
      <c r="B4021" s="152"/>
      <c r="G4021" s="152"/>
      <c r="H4021" s="152"/>
      <c r="M4021" s="161"/>
      <c r="N4021" s="161"/>
      <c r="P4021" s="156"/>
      <c r="Q4021" s="156"/>
      <c r="V4021" s="152">
        <v>1.5980112E9</v>
      </c>
      <c r="W4021" s="152">
        <v>89759.7612</v>
      </c>
      <c r="Y4021" s="152">
        <v>1.5906744E9</v>
      </c>
      <c r="Z4021" s="152">
        <v>94276.5636</v>
      </c>
      <c r="AG4021" s="153">
        <f>IFERROR(__xludf.DUMMYFUNCTION("TO_DATE(INT((AH4021/(60*60*24))+""1/1/1970""))"),44102.0)</f>
        <v>44102</v>
      </c>
      <c r="AH4021" s="152">
        <v>1.601314045E9</v>
      </c>
      <c r="AI4021" s="152">
        <v>157617.978</v>
      </c>
    </row>
    <row r="4022">
      <c r="A4022" s="152"/>
      <c r="B4022" s="152"/>
      <c r="G4022" s="152"/>
      <c r="H4022" s="152"/>
      <c r="M4022" s="161"/>
      <c r="N4022" s="161"/>
      <c r="P4022" s="156"/>
      <c r="Q4022" s="156"/>
      <c r="V4022" s="156">
        <v>1.5980436E9</v>
      </c>
      <c r="W4022" s="156">
        <v>89770.2495</v>
      </c>
      <c r="Y4022" s="156">
        <v>1.5907068E9</v>
      </c>
      <c r="Z4022" s="156">
        <v>94276.5636</v>
      </c>
      <c r="AG4022" s="153">
        <f>IFERROR(__xludf.DUMMYFUNCTION("TO_DATE(INT((AH4022/(60*60*24))+""1/1/1970""))"),44102.0)</f>
        <v>44102</v>
      </c>
      <c r="AH4022" s="156">
        <v>1.601329915E9</v>
      </c>
      <c r="AI4022" s="156">
        <v>157681.4154</v>
      </c>
    </row>
    <row r="4023">
      <c r="A4023" s="152"/>
      <c r="B4023" s="152"/>
      <c r="G4023" s="152"/>
      <c r="H4023" s="152"/>
      <c r="M4023" s="161"/>
      <c r="N4023" s="161"/>
      <c r="P4023" s="156"/>
      <c r="Q4023" s="156"/>
      <c r="V4023" s="152">
        <v>1.59822E9</v>
      </c>
      <c r="W4023" s="152">
        <v>89774.698</v>
      </c>
      <c r="Y4023" s="152">
        <v>1.590714E9</v>
      </c>
      <c r="Z4023" s="152">
        <v>94801.0332</v>
      </c>
      <c r="AG4023" s="153">
        <f>IFERROR(__xludf.DUMMYFUNCTION("TO_DATE(INT((AH4023/(60*60*24))+""1/1/1970""))"),44102.0)</f>
        <v>44102</v>
      </c>
      <c r="AH4023" s="152">
        <v>1.601337553E9</v>
      </c>
      <c r="AI4023" s="152">
        <v>157681.4154</v>
      </c>
    </row>
    <row r="4024">
      <c r="A4024" s="152"/>
      <c r="B4024" s="152"/>
      <c r="G4024" s="152"/>
      <c r="H4024" s="152"/>
      <c r="M4024" s="161"/>
      <c r="N4024" s="161"/>
      <c r="P4024" s="156"/>
      <c r="Q4024" s="156"/>
      <c r="V4024" s="156">
        <v>1.5982236E9</v>
      </c>
      <c r="W4024" s="156">
        <v>89809.3218</v>
      </c>
      <c r="Y4024" s="156">
        <v>1.5907536E9</v>
      </c>
      <c r="Z4024" s="156">
        <v>94801.0332</v>
      </c>
      <c r="AG4024" s="153">
        <f>IFERROR(__xludf.DUMMYFUNCTION("TO_DATE(INT((AH4024/(60*60*24))+""1/1/1970""))"),44103.0)</f>
        <v>44103</v>
      </c>
      <c r="AH4024" s="156">
        <v>1.601345714E9</v>
      </c>
      <c r="AI4024" s="156">
        <v>157681.4154</v>
      </c>
    </row>
    <row r="4025">
      <c r="A4025" s="152"/>
      <c r="B4025" s="152"/>
      <c r="G4025" s="152"/>
      <c r="H4025" s="152"/>
      <c r="M4025" s="161"/>
      <c r="N4025" s="161"/>
      <c r="P4025" s="156"/>
      <c r="Q4025" s="156"/>
      <c r="V4025" s="152">
        <v>1.5982596E9</v>
      </c>
      <c r="W4025" s="152">
        <v>89925.8531</v>
      </c>
      <c r="Y4025" s="152">
        <v>1.590786E9</v>
      </c>
      <c r="Z4025" s="152">
        <v>94801.0332</v>
      </c>
      <c r="AG4025" s="153">
        <f>IFERROR(__xludf.DUMMYFUNCTION("TO_DATE(INT((AH4025/(60*60*24))+""1/1/1970""))"),44103.0)</f>
        <v>44103</v>
      </c>
      <c r="AH4025" s="152">
        <v>1.601361675E9</v>
      </c>
      <c r="AI4025" s="152">
        <v>157681.4154</v>
      </c>
    </row>
    <row r="4026">
      <c r="A4026" s="152"/>
      <c r="B4026" s="152"/>
      <c r="G4026" s="152"/>
      <c r="H4026" s="152"/>
      <c r="M4026" s="161"/>
      <c r="N4026" s="161"/>
      <c r="P4026" s="156"/>
      <c r="Q4026" s="156"/>
      <c r="V4026" s="156">
        <v>1.5982992E9</v>
      </c>
      <c r="W4026" s="156">
        <v>89729.0808</v>
      </c>
      <c r="Y4026" s="156">
        <v>1.5907968E9</v>
      </c>
      <c r="Z4026" s="156">
        <v>95031.9022</v>
      </c>
      <c r="AG4026" s="153">
        <f>IFERROR(__xludf.DUMMYFUNCTION("TO_DATE(INT((AH4026/(60*60*24))+""1/1/1970""))"),44103.0)</f>
        <v>44103</v>
      </c>
      <c r="AH4026" s="156">
        <v>1.601377475E9</v>
      </c>
      <c r="AI4026" s="156">
        <v>157681.4154</v>
      </c>
    </row>
    <row r="4027">
      <c r="A4027" s="152"/>
      <c r="B4027" s="152"/>
      <c r="G4027" s="152"/>
      <c r="H4027" s="152"/>
      <c r="M4027" s="161"/>
      <c r="N4027" s="161"/>
      <c r="P4027" s="156"/>
      <c r="Q4027" s="156"/>
      <c r="V4027" s="152">
        <v>1.59831E9</v>
      </c>
      <c r="W4027" s="152">
        <v>89734.6759</v>
      </c>
      <c r="Y4027" s="152">
        <v>1.590966E9</v>
      </c>
      <c r="Z4027" s="152">
        <v>95031.9022</v>
      </c>
      <c r="AG4027" s="153">
        <f>IFERROR(__xludf.DUMMYFUNCTION("TO_DATE(INT((AH4027/(60*60*24))+""1/1/1970""))"),44103.0)</f>
        <v>44103</v>
      </c>
      <c r="AH4027" s="152">
        <v>1.601393271E9</v>
      </c>
      <c r="AI4027" s="152">
        <v>157645.9559</v>
      </c>
    </row>
    <row r="4028">
      <c r="A4028" s="152"/>
      <c r="B4028" s="152"/>
      <c r="G4028" s="152"/>
      <c r="H4028" s="152"/>
      <c r="M4028" s="161"/>
      <c r="N4028" s="161"/>
      <c r="P4028" s="156"/>
      <c r="Q4028" s="156"/>
      <c r="V4028" s="156">
        <v>1.5983388E9</v>
      </c>
      <c r="W4028" s="156">
        <v>89765.5114</v>
      </c>
      <c r="Y4028" s="156">
        <v>1.5910056E9</v>
      </c>
      <c r="Z4028" s="156">
        <v>95121.5186</v>
      </c>
      <c r="AG4028" s="153">
        <f>IFERROR(__xludf.DUMMYFUNCTION("TO_DATE(INT((AH4028/(60*60*24))+""1/1/1970""))"),44103.0)</f>
        <v>44103</v>
      </c>
      <c r="AH4028" s="156">
        <v>1.60140912E9</v>
      </c>
      <c r="AI4028" s="156">
        <v>157645.9559</v>
      </c>
    </row>
    <row r="4029">
      <c r="A4029" s="152"/>
      <c r="B4029" s="152"/>
      <c r="G4029" s="152"/>
      <c r="H4029" s="152"/>
      <c r="M4029" s="161"/>
      <c r="N4029" s="161"/>
      <c r="P4029" s="156"/>
      <c r="Q4029" s="156"/>
      <c r="V4029" s="152">
        <v>1.5983784E9</v>
      </c>
      <c r="W4029" s="152">
        <v>89955.1601</v>
      </c>
      <c r="Y4029" s="152">
        <v>1.5910452E9</v>
      </c>
      <c r="Z4029" s="152">
        <v>95121.5186</v>
      </c>
      <c r="AG4029" s="153">
        <f>IFERROR(__xludf.DUMMYFUNCTION("TO_DATE(INT((AH4029/(60*60*24))+""1/1/1970""))"),44103.0)</f>
        <v>44103</v>
      </c>
      <c r="AH4029" s="152">
        <v>1.601423973E9</v>
      </c>
      <c r="AI4029" s="152">
        <v>157645.9559</v>
      </c>
    </row>
    <row r="4030">
      <c r="A4030" s="152"/>
      <c r="B4030" s="152"/>
      <c r="G4030" s="152"/>
      <c r="H4030" s="152"/>
      <c r="M4030" s="161"/>
      <c r="N4030" s="161"/>
      <c r="P4030" s="156"/>
      <c r="Q4030" s="156"/>
      <c r="V4030" s="156">
        <v>1.5983964E9</v>
      </c>
      <c r="W4030" s="156">
        <v>90050.3406</v>
      </c>
      <c r="Y4030" s="156">
        <v>1.5910524E9</v>
      </c>
      <c r="Z4030" s="156">
        <v>95121.5186</v>
      </c>
      <c r="AG4030" s="153">
        <f>IFERROR(__xludf.DUMMYFUNCTION("TO_DATE(INT((AH4030/(60*60*24))+""1/1/1970""))"),44104.0)</f>
        <v>44104</v>
      </c>
      <c r="AH4030" s="156">
        <v>1.601424983E9</v>
      </c>
      <c r="AI4030" s="156">
        <v>157645.9559</v>
      </c>
    </row>
    <row r="4031">
      <c r="A4031" s="152"/>
      <c r="B4031" s="152"/>
      <c r="G4031" s="152"/>
      <c r="H4031" s="152"/>
      <c r="M4031" s="161"/>
      <c r="N4031" s="161"/>
      <c r="P4031" s="156"/>
      <c r="Q4031" s="156"/>
      <c r="V4031" s="152">
        <v>1.598418E9</v>
      </c>
      <c r="W4031" s="152">
        <v>89970.3242</v>
      </c>
      <c r="Y4031" s="152">
        <v>1.5910848E9</v>
      </c>
      <c r="Z4031" s="152">
        <v>95203.4537</v>
      </c>
      <c r="AG4031" s="153">
        <f>IFERROR(__xludf.DUMMYFUNCTION("TO_DATE(INT((AH4031/(60*60*24))+""1/1/1970""))"),44104.0)</f>
        <v>44104</v>
      </c>
      <c r="AH4031" s="152">
        <v>1.601440831E9</v>
      </c>
      <c r="AI4031" s="152">
        <v>157645.9559</v>
      </c>
    </row>
    <row r="4032">
      <c r="A4032" s="152"/>
      <c r="B4032" s="152"/>
      <c r="G4032" s="152"/>
      <c r="H4032" s="152"/>
      <c r="M4032" s="161"/>
      <c r="N4032" s="161"/>
      <c r="P4032" s="156"/>
      <c r="Q4032" s="156"/>
      <c r="V4032" s="156">
        <v>1.5984576E9</v>
      </c>
      <c r="W4032" s="156">
        <v>90174.0713</v>
      </c>
      <c r="Y4032" s="156">
        <v>1.5911244E9</v>
      </c>
      <c r="Z4032" s="156">
        <v>95203.4537</v>
      </c>
      <c r="AG4032" s="153">
        <f>IFERROR(__xludf.DUMMYFUNCTION("TO_DATE(INT((AH4032/(60*60*24))+""1/1/1970""))"),44104.0)</f>
        <v>44104</v>
      </c>
      <c r="AH4032" s="156">
        <v>1.601456638E9</v>
      </c>
      <c r="AI4032" s="156">
        <v>157645.9559</v>
      </c>
    </row>
    <row r="4033">
      <c r="A4033" s="152"/>
      <c r="B4033" s="152"/>
      <c r="G4033" s="152"/>
      <c r="H4033" s="152"/>
      <c r="M4033" s="161"/>
      <c r="N4033" s="161"/>
      <c r="P4033" s="156"/>
      <c r="Q4033" s="156"/>
      <c r="V4033" s="152">
        <v>1.5984828E9</v>
      </c>
      <c r="W4033" s="152">
        <v>90368.6812</v>
      </c>
      <c r="Y4033" s="152">
        <v>1.5911388E9</v>
      </c>
      <c r="Z4033" s="152">
        <v>95203.4537</v>
      </c>
      <c r="AG4033" s="153">
        <f>IFERROR(__xludf.DUMMYFUNCTION("TO_DATE(INT((AH4033/(60*60*24))+""1/1/1970""))"),44104.0)</f>
        <v>44104</v>
      </c>
      <c r="AH4033" s="152">
        <v>1.601472436E9</v>
      </c>
      <c r="AI4033" s="152">
        <v>157645.9559</v>
      </c>
    </row>
    <row r="4034">
      <c r="A4034" s="152"/>
      <c r="B4034" s="152"/>
      <c r="G4034" s="152"/>
      <c r="H4034" s="152"/>
      <c r="M4034" s="161"/>
      <c r="N4034" s="161"/>
      <c r="P4034" s="156"/>
      <c r="Q4034" s="156"/>
      <c r="V4034" s="156">
        <v>1.5984972E9</v>
      </c>
      <c r="W4034" s="156">
        <v>90273.7013</v>
      </c>
      <c r="Y4034" s="156">
        <v>1.591164E9</v>
      </c>
      <c r="Z4034" s="156">
        <v>95717.6814</v>
      </c>
      <c r="AG4034" s="153">
        <f>IFERROR(__xludf.DUMMYFUNCTION("TO_DATE(INT((AH4034/(60*60*24))+""1/1/1970""))"),44104.0)</f>
        <v>44104</v>
      </c>
      <c r="AH4034" s="156">
        <v>1.601488246E9</v>
      </c>
      <c r="AI4034" s="156">
        <v>157645.9559</v>
      </c>
    </row>
    <row r="4035">
      <c r="A4035" s="152"/>
      <c r="B4035" s="152"/>
      <c r="G4035" s="152"/>
      <c r="H4035" s="152"/>
      <c r="M4035" s="161"/>
      <c r="N4035" s="161"/>
      <c r="P4035" s="156"/>
      <c r="Q4035" s="156"/>
      <c r="V4035" s="152">
        <v>1.5985368E9</v>
      </c>
      <c r="W4035" s="152">
        <v>90237.9704</v>
      </c>
      <c r="Y4035" s="152">
        <v>1.5912036E9</v>
      </c>
      <c r="Z4035" s="152">
        <v>95717.6814</v>
      </c>
      <c r="AG4035" s="153">
        <f>IFERROR(__xludf.DUMMYFUNCTION("TO_DATE(INT((AH4035/(60*60*24))+""1/1/1970""))"),44104.0)</f>
        <v>44104</v>
      </c>
      <c r="AH4035" s="152">
        <v>1.601504149E9</v>
      </c>
      <c r="AI4035" s="152">
        <v>157645.9559</v>
      </c>
    </row>
    <row r="4036">
      <c r="A4036" s="152"/>
      <c r="B4036" s="152"/>
      <c r="G4036" s="152"/>
      <c r="H4036" s="152"/>
      <c r="M4036" s="161"/>
      <c r="N4036" s="161"/>
      <c r="P4036" s="156"/>
      <c r="Q4036" s="156"/>
      <c r="V4036" s="156">
        <v>1.5985692E9</v>
      </c>
      <c r="W4036" s="156">
        <v>90253.6911</v>
      </c>
      <c r="Y4036" s="156">
        <v>1.5912252E9</v>
      </c>
      <c r="Z4036" s="156">
        <v>95717.6814</v>
      </c>
      <c r="AG4036" s="153">
        <f>IFERROR(__xludf.DUMMYFUNCTION("TO_DATE(INT((AH4036/(60*60*24))+""1/1/1970""))"),44104.0)</f>
        <v>44104</v>
      </c>
      <c r="AH4036" s="156">
        <v>1.601510345E9</v>
      </c>
      <c r="AI4036" s="156">
        <v>157645.9559</v>
      </c>
    </row>
    <row r="4037">
      <c r="A4037" s="152"/>
      <c r="B4037" s="152"/>
      <c r="G4037" s="152"/>
      <c r="H4037" s="152"/>
      <c r="M4037" s="161"/>
      <c r="N4037" s="161"/>
      <c r="P4037" s="156"/>
      <c r="Q4037" s="156"/>
      <c r="V4037" s="152">
        <v>1.5985764E9</v>
      </c>
      <c r="W4037" s="152">
        <v>90265.8512</v>
      </c>
      <c r="Y4037" s="152">
        <v>1.5912432E9</v>
      </c>
      <c r="Z4037" s="152">
        <v>96140.159</v>
      </c>
      <c r="AG4037" s="153">
        <f>IFERROR(__xludf.DUMMYFUNCTION("TO_DATE(INT((AH4037/(60*60*24))+""1/1/1970""))"),44105.0)</f>
        <v>44105</v>
      </c>
      <c r="AH4037" s="152">
        <v>1.601520026E9</v>
      </c>
      <c r="AI4037" s="152">
        <v>157645.9559</v>
      </c>
    </row>
    <row r="4038">
      <c r="A4038" s="152"/>
      <c r="B4038" s="152"/>
      <c r="G4038" s="152"/>
      <c r="H4038" s="152"/>
      <c r="M4038" s="161"/>
      <c r="N4038" s="161"/>
      <c r="P4038" s="156"/>
      <c r="Q4038" s="156"/>
      <c r="V4038" s="156">
        <v>1.598616E9</v>
      </c>
      <c r="W4038" s="156">
        <v>91071.4058</v>
      </c>
      <c r="Y4038" s="156">
        <v>1.5912828E9</v>
      </c>
      <c r="Z4038" s="156">
        <v>96140.159</v>
      </c>
      <c r="AG4038" s="153">
        <f>IFERROR(__xludf.DUMMYFUNCTION("TO_DATE(INT((AH4038/(60*60*24))+""1/1/1970""))"),44105.0)</f>
        <v>44105</v>
      </c>
      <c r="AH4038" s="156">
        <v>1.601535832E9</v>
      </c>
      <c r="AI4038" s="156">
        <v>157645.9559</v>
      </c>
    </row>
    <row r="4039">
      <c r="A4039" s="152"/>
      <c r="B4039" s="152"/>
      <c r="G4039" s="152"/>
      <c r="H4039" s="152"/>
      <c r="M4039" s="161"/>
      <c r="N4039" s="161"/>
      <c r="P4039" s="156"/>
      <c r="Q4039" s="156"/>
      <c r="V4039" s="152">
        <v>1.5986484E9</v>
      </c>
      <c r="W4039" s="152">
        <v>91358.3256</v>
      </c>
      <c r="Y4039" s="152">
        <v>1.5913116E9</v>
      </c>
      <c r="Z4039" s="152">
        <v>96140.159</v>
      </c>
      <c r="AG4039" s="153">
        <f>IFERROR(__xludf.DUMMYFUNCTION("TO_DATE(INT((AH4039/(60*60*24))+""1/1/1970""))"),44105.0)</f>
        <v>44105</v>
      </c>
      <c r="AH4039" s="152">
        <v>1.601551626E9</v>
      </c>
      <c r="AI4039" s="152">
        <v>157645.9559</v>
      </c>
    </row>
    <row r="4040">
      <c r="A4040" s="152"/>
      <c r="B4040" s="152"/>
      <c r="G4040" s="152"/>
      <c r="H4040" s="152"/>
      <c r="M4040" s="161"/>
      <c r="N4040" s="161"/>
      <c r="P4040" s="156"/>
      <c r="Q4040" s="156"/>
      <c r="V4040" s="156">
        <v>1.5988248E9</v>
      </c>
      <c r="W4040" s="156">
        <v>91339.8934</v>
      </c>
      <c r="Y4040" s="156">
        <v>1.5913224E9</v>
      </c>
      <c r="Z4040" s="156">
        <v>96998.7699</v>
      </c>
      <c r="AG4040" s="153">
        <f>IFERROR(__xludf.DUMMYFUNCTION("TO_DATE(INT((AH4040/(60*60*24))+""1/1/1970""))"),44105.0)</f>
        <v>44105</v>
      </c>
      <c r="AH4040" s="156">
        <v>1.601567429E9</v>
      </c>
      <c r="AI4040" s="156">
        <v>157645.9559</v>
      </c>
    </row>
    <row r="4041">
      <c r="A4041" s="152"/>
      <c r="B4041" s="152"/>
      <c r="G4041" s="152"/>
      <c r="H4041" s="152"/>
      <c r="M4041" s="161"/>
      <c r="N4041" s="161"/>
      <c r="P4041" s="156"/>
      <c r="Q4041" s="156"/>
      <c r="V4041" s="152">
        <v>1.5988284E9</v>
      </c>
      <c r="W4041" s="152">
        <v>91285.8484</v>
      </c>
      <c r="Y4041" s="152">
        <v>1.591362E9</v>
      </c>
      <c r="Z4041" s="152">
        <v>96998.7699</v>
      </c>
      <c r="AG4041" s="153">
        <f>IFERROR(__xludf.DUMMYFUNCTION("TO_DATE(INT((AH4041/(60*60*24))+""1/1/1970""))"),44105.0)</f>
        <v>44105</v>
      </c>
      <c r="AH4041" s="152">
        <v>1.601583232E9</v>
      </c>
      <c r="AI4041" s="152">
        <v>157645.9559</v>
      </c>
    </row>
    <row r="4042">
      <c r="A4042" s="152"/>
      <c r="B4042" s="152"/>
      <c r="G4042" s="152"/>
      <c r="H4042" s="152"/>
      <c r="M4042" s="161"/>
      <c r="N4042" s="161"/>
      <c r="P4042" s="156"/>
      <c r="Q4042" s="156"/>
      <c r="V4042" s="156">
        <v>1.5988644E9</v>
      </c>
      <c r="W4042" s="156">
        <v>91045.2709</v>
      </c>
      <c r="Y4042" s="156">
        <v>1.5913908E9</v>
      </c>
      <c r="Z4042" s="156">
        <v>96998.7699</v>
      </c>
      <c r="AG4042" s="153">
        <f>IFERROR(__xludf.DUMMYFUNCTION("TO_DATE(INT((AH4042/(60*60*24))+""1/1/1970""))"),44105.0)</f>
        <v>44105</v>
      </c>
      <c r="AH4042" s="156">
        <v>1.601596618E9</v>
      </c>
      <c r="AI4042" s="156">
        <v>157645.9559</v>
      </c>
    </row>
    <row r="4043">
      <c r="A4043" s="152"/>
      <c r="B4043" s="152"/>
      <c r="G4043" s="152"/>
      <c r="H4043" s="152"/>
      <c r="M4043" s="161"/>
      <c r="N4043" s="161"/>
      <c r="P4043" s="156"/>
      <c r="Q4043" s="156"/>
      <c r="V4043" s="152">
        <v>1.598904E9</v>
      </c>
      <c r="W4043" s="152">
        <v>91384.2548</v>
      </c>
      <c r="Y4043" s="152">
        <v>1.5914016E9</v>
      </c>
      <c r="Z4043" s="152">
        <v>96621.1006</v>
      </c>
      <c r="AG4043" s="153">
        <f>IFERROR(__xludf.DUMMYFUNCTION("TO_DATE(INT((AH4043/(60*60*24))+""1/1/1970""))"),44106.0)</f>
        <v>44106</v>
      </c>
      <c r="AH4043" s="152">
        <v>1.601599152E9</v>
      </c>
      <c r="AI4043" s="152">
        <v>157645.9559</v>
      </c>
    </row>
    <row r="4044">
      <c r="A4044" s="152"/>
      <c r="B4044" s="152"/>
      <c r="G4044" s="152"/>
      <c r="H4044" s="152"/>
      <c r="M4044" s="161"/>
      <c r="N4044" s="161"/>
      <c r="P4044" s="156"/>
      <c r="Q4044" s="156"/>
      <c r="V4044" s="156">
        <v>1.5989148E9</v>
      </c>
      <c r="W4044" s="156">
        <v>91388.6715</v>
      </c>
      <c r="Y4044" s="156">
        <v>1.5915672E9</v>
      </c>
      <c r="Z4044" s="156">
        <v>96621.1006</v>
      </c>
      <c r="AG4044" s="153">
        <f>IFERROR(__xludf.DUMMYFUNCTION("TO_DATE(INT((AH4044/(60*60*24))+""1/1/1970""))"),44106.0)</f>
        <v>44106</v>
      </c>
      <c r="AH4044" s="156">
        <v>1.601614955E9</v>
      </c>
      <c r="AI4044" s="156">
        <v>157645.9559</v>
      </c>
    </row>
    <row r="4045">
      <c r="A4045" s="152"/>
      <c r="B4045" s="152"/>
      <c r="G4045" s="152"/>
      <c r="H4045" s="152"/>
      <c r="M4045" s="161"/>
      <c r="N4045" s="161"/>
      <c r="P4045" s="156"/>
      <c r="Q4045" s="156"/>
      <c r="V4045" s="152">
        <v>1.5989436E9</v>
      </c>
      <c r="W4045" s="152">
        <v>91649.5857</v>
      </c>
      <c r="Y4045" s="152">
        <v>1.5915708E9</v>
      </c>
      <c r="Z4045" s="152">
        <v>96621.1006</v>
      </c>
      <c r="AG4045" s="153">
        <f>IFERROR(__xludf.DUMMYFUNCTION("TO_DATE(INT((AH4045/(60*60*24))+""1/1/1970""))"),44106.0)</f>
        <v>44106</v>
      </c>
      <c r="AH4045" s="152">
        <v>1.601630766E9</v>
      </c>
      <c r="AI4045" s="152">
        <v>157645.9559</v>
      </c>
    </row>
    <row r="4046">
      <c r="A4046" s="152"/>
      <c r="B4046" s="152"/>
      <c r="G4046" s="152"/>
      <c r="H4046" s="152"/>
      <c r="M4046" s="161"/>
      <c r="N4046" s="161"/>
      <c r="P4046" s="156"/>
      <c r="Q4046" s="156"/>
      <c r="V4046" s="156">
        <v>1.5989832E9</v>
      </c>
      <c r="W4046" s="156">
        <v>91554.7327</v>
      </c>
      <c r="Y4046" s="156">
        <v>1.5916068E9</v>
      </c>
      <c r="Z4046" s="156">
        <v>96829.7789</v>
      </c>
      <c r="AG4046" s="153">
        <f>IFERROR(__xludf.DUMMYFUNCTION("TO_DATE(INT((AH4046/(60*60*24))+""1/1/1970""))"),44106.0)</f>
        <v>44106</v>
      </c>
      <c r="AH4046" s="156">
        <v>1.6016466E9</v>
      </c>
      <c r="AI4046" s="156">
        <v>157645.9559</v>
      </c>
    </row>
    <row r="4047">
      <c r="A4047" s="152"/>
      <c r="B4047" s="152"/>
      <c r="G4047" s="152"/>
      <c r="H4047" s="152"/>
      <c r="M4047" s="161"/>
      <c r="N4047" s="161"/>
      <c r="P4047" s="156"/>
      <c r="Q4047" s="156"/>
      <c r="V4047" s="152">
        <v>1.5990012E9</v>
      </c>
      <c r="W4047" s="152">
        <v>91608.8479</v>
      </c>
      <c r="Y4047" s="152">
        <v>1.5916464E9</v>
      </c>
      <c r="Z4047" s="152">
        <v>96829.7789</v>
      </c>
      <c r="AG4047" s="153">
        <f>IFERROR(__xludf.DUMMYFUNCTION("TO_DATE(INT((AH4047/(60*60*24))+""1/1/1970""))"),44106.0)</f>
        <v>44106</v>
      </c>
      <c r="AH4047" s="152">
        <v>1.60166239E9</v>
      </c>
      <c r="AI4047" s="152">
        <v>157645.9559</v>
      </c>
    </row>
    <row r="4048">
      <c r="A4048" s="152"/>
      <c r="B4048" s="152"/>
      <c r="G4048" s="152"/>
      <c r="H4048" s="152"/>
      <c r="M4048" s="161"/>
      <c r="N4048" s="161"/>
      <c r="P4048" s="156"/>
      <c r="Q4048" s="156"/>
      <c r="V4048" s="156">
        <v>1.5990228E9</v>
      </c>
      <c r="W4048" s="156">
        <v>91516.9267</v>
      </c>
      <c r="Y4048" s="156">
        <v>1.5916572E9</v>
      </c>
      <c r="Z4048" s="156">
        <v>96829.7789</v>
      </c>
      <c r="AG4048" s="153">
        <f>IFERROR(__xludf.DUMMYFUNCTION("TO_DATE(INT((AH4048/(60*60*24))+""1/1/1970""))"),44106.0)</f>
        <v>44106</v>
      </c>
      <c r="AH4048" s="156">
        <v>1.601678184E9</v>
      </c>
      <c r="AI4048" s="156">
        <v>157645.9559</v>
      </c>
    </row>
    <row r="4049">
      <c r="A4049" s="152"/>
      <c r="B4049" s="152"/>
      <c r="G4049" s="152"/>
      <c r="H4049" s="152"/>
      <c r="M4049" s="161"/>
      <c r="N4049" s="161"/>
      <c r="P4049" s="156"/>
      <c r="Q4049" s="156"/>
      <c r="V4049" s="152">
        <v>1.5990624E9</v>
      </c>
      <c r="W4049" s="152">
        <v>91077.5103</v>
      </c>
      <c r="Y4049" s="152">
        <v>1.591686E9</v>
      </c>
      <c r="Z4049" s="152">
        <v>96730.3473</v>
      </c>
      <c r="AG4049" s="153">
        <f>IFERROR(__xludf.DUMMYFUNCTION("TO_DATE(INT((AH4049/(60*60*24))+""1/1/1970""))"),44106.0)</f>
        <v>44106</v>
      </c>
      <c r="AH4049" s="152">
        <v>1.601683198E9</v>
      </c>
      <c r="AI4049" s="152">
        <v>157645.9559</v>
      </c>
    </row>
    <row r="4050">
      <c r="A4050" s="152"/>
      <c r="B4050" s="152"/>
      <c r="G4050" s="152"/>
      <c r="H4050" s="152"/>
      <c r="M4050" s="161"/>
      <c r="N4050" s="161"/>
      <c r="P4050" s="156"/>
      <c r="Q4050" s="156"/>
      <c r="V4050" s="156">
        <v>1.5990876E9</v>
      </c>
      <c r="W4050" s="156">
        <v>91325.5854</v>
      </c>
      <c r="Y4050" s="156">
        <v>1.5917256E9</v>
      </c>
      <c r="Z4050" s="156">
        <v>96730.3473</v>
      </c>
      <c r="AG4050" s="153">
        <f>IFERROR(__xludf.DUMMYFUNCTION("TO_DATE(INT((AH4050/(60*60*24))+""1/1/1970""))"),44107.0)</f>
        <v>44107</v>
      </c>
      <c r="AH4050" s="156">
        <v>1.601694755E9</v>
      </c>
      <c r="AI4050" s="156">
        <v>157645.9559</v>
      </c>
    </row>
    <row r="4051">
      <c r="A4051" s="152"/>
      <c r="B4051" s="152"/>
      <c r="G4051" s="152"/>
      <c r="H4051" s="152"/>
      <c r="M4051" s="161"/>
      <c r="N4051" s="161"/>
      <c r="P4051" s="156"/>
      <c r="Q4051" s="156"/>
      <c r="V4051" s="152">
        <v>1.599102E9</v>
      </c>
      <c r="W4051" s="152">
        <v>91174.2117</v>
      </c>
      <c r="Y4051" s="152">
        <v>1.5917436E9</v>
      </c>
      <c r="Z4051" s="152">
        <v>96730.3473</v>
      </c>
      <c r="AG4051" s="153">
        <f>IFERROR(__xludf.DUMMYFUNCTION("TO_DATE(INT((AH4051/(60*60*24))+""1/1/1970""))"),44107.0)</f>
        <v>44107</v>
      </c>
      <c r="AH4051" s="152">
        <v>1.601710833E9</v>
      </c>
      <c r="AI4051" s="152">
        <v>157645.9559</v>
      </c>
    </row>
    <row r="4052">
      <c r="A4052" s="152"/>
      <c r="B4052" s="152"/>
      <c r="G4052" s="152"/>
      <c r="H4052" s="152"/>
      <c r="M4052" s="161"/>
      <c r="N4052" s="161"/>
      <c r="P4052" s="156"/>
      <c r="Q4052" s="156"/>
      <c r="V4052" s="156">
        <v>1.5991416E9</v>
      </c>
      <c r="W4052" s="156">
        <v>90895.3384</v>
      </c>
      <c r="Y4052" s="156">
        <v>1.5917652E9</v>
      </c>
      <c r="Z4052" s="156">
        <v>96967.6175</v>
      </c>
      <c r="AG4052" s="153">
        <f>IFERROR(__xludf.DUMMYFUNCTION("TO_DATE(INT((AH4052/(60*60*24))+""1/1/1970""))"),44107.0)</f>
        <v>44107</v>
      </c>
      <c r="AH4052" s="156">
        <v>1.601726696E9</v>
      </c>
      <c r="AI4052" s="156">
        <v>157645.9559</v>
      </c>
    </row>
    <row r="4053">
      <c r="A4053" s="152"/>
      <c r="B4053" s="152"/>
      <c r="G4053" s="152"/>
      <c r="H4053" s="152"/>
      <c r="M4053" s="161"/>
      <c r="N4053" s="161"/>
      <c r="P4053" s="156"/>
      <c r="Q4053" s="156"/>
      <c r="V4053" s="152">
        <v>1.599174E9</v>
      </c>
      <c r="W4053" s="152">
        <v>90783.3131</v>
      </c>
      <c r="Y4053" s="152">
        <v>1.5918048E9</v>
      </c>
      <c r="Z4053" s="152">
        <v>96967.6175</v>
      </c>
      <c r="AG4053" s="153">
        <f>IFERROR(__xludf.DUMMYFUNCTION("TO_DATE(INT((AH4053/(60*60*24))+""1/1/1970""))"),44107.0)</f>
        <v>44107</v>
      </c>
      <c r="AH4053" s="152">
        <v>1.601742517E9</v>
      </c>
      <c r="AI4053" s="152">
        <v>157645.9559</v>
      </c>
    </row>
    <row r="4054">
      <c r="A4054" s="152"/>
      <c r="B4054" s="152"/>
      <c r="G4054" s="152"/>
      <c r="H4054" s="152"/>
      <c r="M4054" s="161"/>
      <c r="N4054" s="161"/>
      <c r="P4054" s="156"/>
      <c r="Q4054" s="156"/>
      <c r="V4054" s="156">
        <v>1.5991812E9</v>
      </c>
      <c r="W4054" s="156">
        <v>90822.5033</v>
      </c>
      <c r="Y4054" s="156">
        <v>1.59183E9</v>
      </c>
      <c r="Z4054" s="156">
        <v>96967.6175</v>
      </c>
      <c r="AG4054" s="153">
        <f>IFERROR(__xludf.DUMMYFUNCTION("TO_DATE(INT((AH4054/(60*60*24))+""1/1/1970""))"),44107.0)</f>
        <v>44107</v>
      </c>
      <c r="AH4054" s="156">
        <v>1.60175879E9</v>
      </c>
      <c r="AI4054" s="156">
        <v>157645.9559</v>
      </c>
    </row>
    <row r="4055">
      <c r="A4055" s="152"/>
      <c r="B4055" s="152"/>
      <c r="G4055" s="152"/>
      <c r="H4055" s="152"/>
      <c r="M4055" s="161"/>
      <c r="N4055" s="161"/>
      <c r="P4055" s="156"/>
      <c r="Q4055" s="156"/>
      <c r="V4055" s="152">
        <v>1.5992208E9</v>
      </c>
      <c r="W4055" s="152">
        <v>90881.738</v>
      </c>
      <c r="Y4055" s="152">
        <v>1.5918444E9</v>
      </c>
      <c r="Z4055" s="152">
        <v>97264.2053</v>
      </c>
      <c r="AG4055" s="153">
        <f>IFERROR(__xludf.DUMMYFUNCTION("TO_DATE(INT((AH4055/(60*60*24))+""1/1/1970""))"),44107.0)</f>
        <v>44107</v>
      </c>
      <c r="AH4055" s="152">
        <v>1.601767959E9</v>
      </c>
      <c r="AI4055" s="152">
        <v>157645.9559</v>
      </c>
    </row>
    <row r="4056">
      <c r="A4056" s="152"/>
      <c r="B4056" s="152"/>
      <c r="G4056" s="152"/>
      <c r="H4056" s="152"/>
      <c r="M4056" s="161"/>
      <c r="N4056" s="161"/>
      <c r="P4056" s="156"/>
      <c r="Q4056" s="156"/>
      <c r="V4056" s="156">
        <v>1.5992532E9</v>
      </c>
      <c r="W4056" s="156">
        <v>90754.6013</v>
      </c>
      <c r="Y4056" s="156">
        <v>1.591884E9</v>
      </c>
      <c r="Z4056" s="156">
        <v>97264.2053</v>
      </c>
      <c r="AG4056" s="153">
        <f>IFERROR(__xludf.DUMMYFUNCTION("TO_DATE(INT((AH4056/(60*60*24))+""1/1/1970""))"),44108.0)</f>
        <v>44108</v>
      </c>
      <c r="AH4056" s="156">
        <v>1.601775123E9</v>
      </c>
      <c r="AI4056" s="156">
        <v>157645.9559</v>
      </c>
    </row>
    <row r="4057">
      <c r="A4057" s="152"/>
      <c r="B4057" s="152"/>
      <c r="G4057" s="152"/>
      <c r="H4057" s="152"/>
      <c r="M4057" s="161"/>
      <c r="N4057" s="161"/>
      <c r="P4057" s="156"/>
      <c r="Q4057" s="156"/>
      <c r="V4057" s="152">
        <v>1.5994296E9</v>
      </c>
      <c r="W4057" s="152">
        <v>90832.2227</v>
      </c>
      <c r="Y4057" s="152">
        <v>1.5919164E9</v>
      </c>
      <c r="Z4057" s="152">
        <v>97264.2053</v>
      </c>
      <c r="AG4057" s="153">
        <f>IFERROR(__xludf.DUMMYFUNCTION("TO_DATE(INT((AH4057/(60*60*24))+""1/1/1970""))"),44108.0)</f>
        <v>44108</v>
      </c>
      <c r="AH4057" s="152">
        <v>1.601791549E9</v>
      </c>
      <c r="AI4057" s="152">
        <v>157645.9559</v>
      </c>
    </row>
    <row r="4058">
      <c r="A4058" s="152"/>
      <c r="B4058" s="152"/>
      <c r="G4058" s="152"/>
      <c r="H4058" s="152"/>
      <c r="M4058" s="161"/>
      <c r="N4058" s="161"/>
      <c r="P4058" s="156"/>
      <c r="Q4058" s="156"/>
      <c r="V4058" s="156">
        <v>1.5994332E9</v>
      </c>
      <c r="W4058" s="156">
        <v>90852.9063</v>
      </c>
      <c r="Y4058" s="156">
        <v>1.5919236E9</v>
      </c>
      <c r="Z4058" s="156">
        <v>96590.8017</v>
      </c>
      <c r="AG4058" s="153">
        <f>IFERROR(__xludf.DUMMYFUNCTION("TO_DATE(INT((AH4058/(60*60*24))+""1/1/1970""))"),44108.0)</f>
        <v>44108</v>
      </c>
      <c r="AH4058" s="156">
        <v>1.601807341E9</v>
      </c>
      <c r="AI4058" s="156">
        <v>157645.9559</v>
      </c>
    </row>
    <row r="4059">
      <c r="A4059" s="152"/>
      <c r="B4059" s="152"/>
      <c r="G4059" s="152"/>
      <c r="H4059" s="152"/>
      <c r="M4059" s="161"/>
      <c r="N4059" s="161"/>
      <c r="P4059" s="156"/>
      <c r="Q4059" s="156"/>
      <c r="V4059" s="152">
        <v>1.5994692E9</v>
      </c>
      <c r="W4059" s="152">
        <v>91066.875</v>
      </c>
      <c r="Y4059" s="152">
        <v>1.5919632E9</v>
      </c>
      <c r="Z4059" s="152">
        <v>96590.8017</v>
      </c>
      <c r="AG4059" s="153">
        <f>IFERROR(__xludf.DUMMYFUNCTION("TO_DATE(INT((AH4059/(60*60*24))+""1/1/1970""))"),44108.0)</f>
        <v>44108</v>
      </c>
      <c r="AH4059" s="152">
        <v>1.60182346E9</v>
      </c>
      <c r="AI4059" s="152">
        <v>157645.9559</v>
      </c>
    </row>
    <row r="4060">
      <c r="A4060" s="152"/>
      <c r="B4060" s="152"/>
      <c r="G4060" s="152"/>
      <c r="H4060" s="152"/>
      <c r="M4060" s="161"/>
      <c r="N4060" s="161"/>
      <c r="P4060" s="156"/>
      <c r="Q4060" s="156"/>
      <c r="V4060" s="156">
        <v>1.5995088E9</v>
      </c>
      <c r="W4060" s="156">
        <v>91187.3281</v>
      </c>
      <c r="Y4060" s="156">
        <v>1.5919956E9</v>
      </c>
      <c r="Z4060" s="156">
        <v>96590.8017</v>
      </c>
      <c r="AG4060" s="153">
        <f>IFERROR(__xludf.DUMMYFUNCTION("TO_DATE(INT((AH4060/(60*60*24))+""1/1/1970""))"),44108.0)</f>
        <v>44108</v>
      </c>
      <c r="AH4060" s="156">
        <v>1.601839968E9</v>
      </c>
      <c r="AI4060" s="156">
        <v>157645.9559</v>
      </c>
    </row>
    <row r="4061">
      <c r="A4061" s="152"/>
      <c r="B4061" s="152"/>
      <c r="G4061" s="152"/>
      <c r="H4061" s="152"/>
      <c r="M4061" s="161"/>
      <c r="N4061" s="161"/>
      <c r="P4061" s="156"/>
      <c r="Q4061" s="156"/>
      <c r="V4061" s="152">
        <v>1.5995196E9</v>
      </c>
      <c r="W4061" s="152">
        <v>91172.9447</v>
      </c>
      <c r="Y4061" s="152">
        <v>1.5920064E9</v>
      </c>
      <c r="Z4061" s="152">
        <v>96312.9907</v>
      </c>
      <c r="AG4061" s="153">
        <f>IFERROR(__xludf.DUMMYFUNCTION("TO_DATE(INT((AH4061/(60*60*24))+""1/1/1970""))"),44108.0)</f>
        <v>44108</v>
      </c>
      <c r="AH4061" s="152">
        <v>1.601855576E9</v>
      </c>
      <c r="AI4061" s="152">
        <v>157645.9559</v>
      </c>
    </row>
    <row r="4062">
      <c r="A4062" s="152"/>
      <c r="B4062" s="152"/>
      <c r="G4062" s="152"/>
      <c r="H4062" s="152"/>
      <c r="M4062" s="161"/>
      <c r="N4062" s="161"/>
      <c r="P4062" s="156"/>
      <c r="Q4062" s="156"/>
      <c r="V4062" s="156">
        <v>1.5995484E9</v>
      </c>
      <c r="W4062" s="156">
        <v>91154.2798</v>
      </c>
      <c r="Y4062" s="156">
        <v>1.592172E9</v>
      </c>
      <c r="Z4062" s="156">
        <v>96312.9907</v>
      </c>
      <c r="AG4062" s="153">
        <f>IFERROR(__xludf.DUMMYFUNCTION("TO_DATE(INT((AH4062/(60*60*24))+""1/1/1970""))"),44109.0)</f>
        <v>44109</v>
      </c>
      <c r="AH4062" s="156">
        <v>1.601856471E9</v>
      </c>
      <c r="AI4062" s="156">
        <v>157645.9559</v>
      </c>
    </row>
    <row r="4063">
      <c r="A4063" s="152"/>
      <c r="B4063" s="152"/>
      <c r="G4063" s="152"/>
      <c r="H4063" s="152"/>
      <c r="M4063" s="161"/>
      <c r="N4063" s="161"/>
      <c r="P4063" s="156"/>
      <c r="Q4063" s="156"/>
      <c r="V4063" s="152">
        <v>1.599588E9</v>
      </c>
      <c r="W4063" s="152">
        <v>91986.5784</v>
      </c>
      <c r="Y4063" s="152">
        <v>1.5921756E9</v>
      </c>
      <c r="Z4063" s="152">
        <v>96312.9907</v>
      </c>
      <c r="AG4063" s="153">
        <f>IFERROR(__xludf.DUMMYFUNCTION("TO_DATE(INT((AH4063/(60*60*24))+""1/1/1970""))"),44109.0)</f>
        <v>44109</v>
      </c>
      <c r="AH4063" s="152">
        <v>1.601872724E9</v>
      </c>
      <c r="AI4063" s="152">
        <v>157645.9559</v>
      </c>
    </row>
    <row r="4064">
      <c r="A4064" s="152"/>
      <c r="B4064" s="152"/>
      <c r="G4064" s="152"/>
      <c r="H4064" s="152"/>
      <c r="M4064" s="161"/>
      <c r="N4064" s="161"/>
      <c r="P4064" s="156"/>
      <c r="Q4064" s="156"/>
      <c r="V4064" s="156">
        <v>1.599606E9</v>
      </c>
      <c r="W4064" s="156">
        <v>92398.3244</v>
      </c>
      <c r="Y4064" s="156">
        <v>1.5922116E9</v>
      </c>
      <c r="Z4064" s="156">
        <v>96281.8383</v>
      </c>
      <c r="AG4064" s="153">
        <f>IFERROR(__xludf.DUMMYFUNCTION("TO_DATE(INT((AH4064/(60*60*24))+""1/1/1970""))"),44109.0)</f>
        <v>44109</v>
      </c>
      <c r="AH4064" s="156">
        <v>1.601888526E9</v>
      </c>
      <c r="AI4064" s="156">
        <v>157645.9559</v>
      </c>
    </row>
    <row r="4065">
      <c r="A4065" s="152"/>
      <c r="B4065" s="152"/>
      <c r="G4065" s="152"/>
      <c r="H4065" s="152"/>
      <c r="M4065" s="161"/>
      <c r="N4065" s="161"/>
      <c r="P4065" s="156"/>
      <c r="Q4065" s="156"/>
      <c r="V4065" s="152">
        <v>1.5996276E9</v>
      </c>
      <c r="W4065" s="152">
        <v>92267.3826</v>
      </c>
      <c r="Y4065" s="152">
        <v>1.5922512E9</v>
      </c>
      <c r="Z4065" s="152">
        <v>96281.8383</v>
      </c>
      <c r="AG4065" s="153">
        <f>IFERROR(__xludf.DUMMYFUNCTION("TO_DATE(INT((AH4065/(60*60*24))+""1/1/1970""))"),44109.0)</f>
        <v>44109</v>
      </c>
      <c r="AH4065" s="152">
        <v>1.601904339E9</v>
      </c>
      <c r="AI4065" s="152">
        <v>157645.9559</v>
      </c>
    </row>
    <row r="4066">
      <c r="A4066" s="152"/>
      <c r="B4066" s="152"/>
      <c r="G4066" s="152"/>
      <c r="H4066" s="152"/>
      <c r="M4066" s="161"/>
      <c r="N4066" s="161"/>
      <c r="P4066" s="156"/>
      <c r="Q4066" s="156"/>
      <c r="V4066" s="156">
        <v>1.5996672E9</v>
      </c>
      <c r="W4066" s="156">
        <v>91733.7108</v>
      </c>
      <c r="Y4066" s="156">
        <v>1.592262E9</v>
      </c>
      <c r="Z4066" s="156">
        <v>96281.8383</v>
      </c>
      <c r="AG4066" s="153">
        <f>IFERROR(__xludf.DUMMYFUNCTION("TO_DATE(INT((AH4066/(60*60*24))+""1/1/1970""))"),44109.0)</f>
        <v>44109</v>
      </c>
      <c r="AH4066" s="156">
        <v>1.60192014E9</v>
      </c>
      <c r="AI4066" s="156">
        <v>159357.5959</v>
      </c>
    </row>
    <row r="4067">
      <c r="A4067" s="152"/>
      <c r="B4067" s="152"/>
      <c r="G4067" s="152"/>
      <c r="H4067" s="152"/>
      <c r="M4067" s="161"/>
      <c r="N4067" s="161"/>
      <c r="P4067" s="156"/>
      <c r="Q4067" s="156"/>
      <c r="V4067" s="152">
        <v>1.5996924E9</v>
      </c>
      <c r="W4067" s="152">
        <v>91687.6468</v>
      </c>
      <c r="Y4067" s="152">
        <v>1.5922908E9</v>
      </c>
      <c r="Z4067" s="152">
        <v>97015.8397</v>
      </c>
      <c r="AG4067" s="153">
        <f>IFERROR(__xludf.DUMMYFUNCTION("TO_DATE(INT((AH4067/(60*60*24))+""1/1/1970""))"),44109.0)</f>
        <v>44109</v>
      </c>
      <c r="AH4067" s="152">
        <v>1.60193599E9</v>
      </c>
      <c r="AI4067" s="152">
        <v>160217.7559</v>
      </c>
    </row>
    <row r="4068">
      <c r="A4068" s="152"/>
      <c r="B4068" s="152"/>
      <c r="G4068" s="152"/>
      <c r="H4068" s="152"/>
      <c r="M4068" s="161"/>
      <c r="N4068" s="161"/>
      <c r="P4068" s="156"/>
      <c r="Q4068" s="156"/>
      <c r="V4068" s="156">
        <v>1.5997068E9</v>
      </c>
      <c r="W4068" s="156">
        <v>91821.7299</v>
      </c>
      <c r="Y4068" s="156">
        <v>1.5923304E9</v>
      </c>
      <c r="Z4068" s="156">
        <v>97015.8397</v>
      </c>
      <c r="AG4068" s="153">
        <f>IFERROR(__xludf.DUMMYFUNCTION("TO_DATE(INT((AH4068/(60*60*24))+""1/1/1970""))"),44109.0)</f>
        <v>44109</v>
      </c>
      <c r="AH4068" s="156">
        <v>1.601942201E9</v>
      </c>
      <c r="AI4068" s="156">
        <v>160217.7559</v>
      </c>
    </row>
    <row r="4069">
      <c r="A4069" s="152"/>
      <c r="B4069" s="152"/>
      <c r="G4069" s="152"/>
      <c r="H4069" s="152"/>
      <c r="M4069" s="161"/>
      <c r="N4069" s="161"/>
      <c r="P4069" s="156"/>
      <c r="Q4069" s="156"/>
      <c r="V4069" s="152">
        <v>1.5997464E9</v>
      </c>
      <c r="W4069" s="152">
        <v>91671.1755</v>
      </c>
      <c r="Y4069" s="152">
        <v>1.5923484E9</v>
      </c>
      <c r="Z4069" s="152">
        <v>97015.8397</v>
      </c>
      <c r="AG4069" s="153">
        <f>IFERROR(__xludf.DUMMYFUNCTION("TO_DATE(INT((AH4069/(60*60*24))+""1/1/1970""))"),44110.0)</f>
        <v>44110</v>
      </c>
      <c r="AH4069" s="152">
        <v>1.601951897E9</v>
      </c>
      <c r="AI4069" s="152">
        <v>160217.7559</v>
      </c>
    </row>
    <row r="4070">
      <c r="A4070" s="152"/>
      <c r="B4070" s="152"/>
      <c r="G4070" s="152"/>
      <c r="H4070" s="152"/>
      <c r="M4070" s="161"/>
      <c r="N4070" s="161"/>
      <c r="P4070" s="156"/>
      <c r="Q4070" s="156"/>
      <c r="V4070" s="156">
        <v>1.5997788E9</v>
      </c>
      <c r="W4070" s="156">
        <v>92439.3041</v>
      </c>
      <c r="Y4070" s="156">
        <v>1.59237E9</v>
      </c>
      <c r="Z4070" s="156">
        <v>96395.3525</v>
      </c>
      <c r="AG4070" s="153">
        <f>IFERROR(__xludf.DUMMYFUNCTION("TO_DATE(INT((AH4070/(60*60*24))+""1/1/1970""))"),44110.0)</f>
        <v>44110</v>
      </c>
      <c r="AH4070" s="156">
        <v>1.601967827E9</v>
      </c>
      <c r="AI4070" s="156">
        <v>160217.7559</v>
      </c>
    </row>
    <row r="4071">
      <c r="A4071" s="152"/>
      <c r="B4071" s="152"/>
      <c r="G4071" s="152"/>
      <c r="H4071" s="152"/>
      <c r="M4071" s="161"/>
      <c r="N4071" s="161"/>
      <c r="P4071" s="156"/>
      <c r="Q4071" s="156"/>
      <c r="V4071" s="152">
        <v>1.599786E9</v>
      </c>
      <c r="W4071" s="152">
        <v>92465.7362</v>
      </c>
      <c r="Y4071" s="152">
        <v>1.5924096E9</v>
      </c>
      <c r="Z4071" s="152">
        <v>96395.3525</v>
      </c>
      <c r="AG4071" s="153">
        <f>IFERROR(__xludf.DUMMYFUNCTION("TO_DATE(INT((AH4071/(60*60*24))+""1/1/1970""))"),44110.0)</f>
        <v>44110</v>
      </c>
      <c r="AH4071" s="152">
        <v>1.601983621E9</v>
      </c>
      <c r="AI4071" s="152">
        <v>160217.7559</v>
      </c>
    </row>
    <row r="4072">
      <c r="A4072" s="152"/>
      <c r="B4072" s="152"/>
      <c r="G4072" s="152"/>
      <c r="H4072" s="152"/>
      <c r="M4072" s="161"/>
      <c r="N4072" s="161"/>
      <c r="P4072" s="156"/>
      <c r="Q4072" s="156"/>
      <c r="V4072" s="156">
        <v>1.5998256E9</v>
      </c>
      <c r="W4072" s="156">
        <v>92330.8773</v>
      </c>
      <c r="Y4072" s="156">
        <v>1.5924348E9</v>
      </c>
      <c r="Z4072" s="156">
        <v>96395.3525</v>
      </c>
      <c r="AG4072" s="153">
        <f>IFERROR(__xludf.DUMMYFUNCTION("TO_DATE(INT((AH4072/(60*60*24))+""1/1/1970""))"),44110.0)</f>
        <v>44110</v>
      </c>
      <c r="AH4072" s="156">
        <v>1.601999412E9</v>
      </c>
      <c r="AI4072" s="156">
        <v>158150.3959</v>
      </c>
    </row>
    <row r="4073">
      <c r="A4073" s="152"/>
      <c r="B4073" s="152"/>
      <c r="G4073" s="152"/>
      <c r="H4073" s="152"/>
      <c r="M4073" s="161"/>
      <c r="N4073" s="161"/>
      <c r="P4073" s="156"/>
      <c r="Q4073" s="156"/>
      <c r="V4073" s="152">
        <v>1.599858E9</v>
      </c>
      <c r="W4073" s="152">
        <v>92327.9209</v>
      </c>
      <c r="Y4073" s="152">
        <v>1.5924492E9</v>
      </c>
      <c r="Z4073" s="152">
        <v>96197.7695</v>
      </c>
      <c r="AG4073" s="153">
        <f>IFERROR(__xludf.DUMMYFUNCTION("TO_DATE(INT((AH4073/(60*60*24))+""1/1/1970""))"),44110.0)</f>
        <v>44110</v>
      </c>
      <c r="AH4073" s="152">
        <v>1.602015209E9</v>
      </c>
      <c r="AI4073" s="152">
        <v>155454.2359</v>
      </c>
    </row>
    <row r="4074">
      <c r="A4074" s="152"/>
      <c r="B4074" s="152"/>
      <c r="G4074" s="152"/>
      <c r="H4074" s="152"/>
      <c r="M4074" s="161"/>
      <c r="N4074" s="161"/>
      <c r="P4074" s="156"/>
      <c r="Q4074" s="156"/>
      <c r="V4074" s="156">
        <v>1.6000344E9</v>
      </c>
      <c r="W4074" s="156">
        <v>92335.6579</v>
      </c>
      <c r="Y4074" s="156">
        <v>1.5924888E9</v>
      </c>
      <c r="Z4074" s="156">
        <v>96197.7695</v>
      </c>
      <c r="AG4074" s="153">
        <f>IFERROR(__xludf.DUMMYFUNCTION("TO_DATE(INT((AH4074/(60*60*24))+""1/1/1970""))"),44110.0)</f>
        <v>44110</v>
      </c>
      <c r="AH4074" s="156">
        <v>1.602028756E9</v>
      </c>
      <c r="AI4074" s="156">
        <v>155454.2359</v>
      </c>
    </row>
    <row r="4075">
      <c r="A4075" s="152"/>
      <c r="B4075" s="152"/>
      <c r="G4075" s="152"/>
      <c r="H4075" s="152"/>
      <c r="M4075" s="161"/>
      <c r="N4075" s="161"/>
      <c r="P4075" s="156"/>
      <c r="Q4075" s="156"/>
      <c r="V4075" s="152">
        <v>1.600038E9</v>
      </c>
      <c r="W4075" s="152">
        <v>92333.3434</v>
      </c>
      <c r="Y4075" s="152">
        <v>1.5925212E9</v>
      </c>
      <c r="Z4075" s="152">
        <v>96197.7695</v>
      </c>
      <c r="AG4075" s="153">
        <f>IFERROR(__xludf.DUMMYFUNCTION("TO_DATE(INT((AH4075/(60*60*24))+""1/1/1970""))"),44111.0)</f>
        <v>44111</v>
      </c>
      <c r="AH4075" s="152">
        <v>1.602031197E9</v>
      </c>
      <c r="AI4075" s="152">
        <v>155454.2359</v>
      </c>
    </row>
    <row r="4076">
      <c r="A4076" s="152"/>
      <c r="B4076" s="152"/>
      <c r="G4076" s="152"/>
      <c r="H4076" s="152"/>
      <c r="M4076" s="161"/>
      <c r="N4076" s="161"/>
      <c r="P4076" s="156"/>
      <c r="Q4076" s="156"/>
      <c r="V4076" s="156">
        <v>1.600074E9</v>
      </c>
      <c r="W4076" s="156">
        <v>92337.9896</v>
      </c>
      <c r="Y4076" s="156">
        <v>1.5925284E9</v>
      </c>
      <c r="Z4076" s="156">
        <v>95909.2899</v>
      </c>
      <c r="AG4076" s="153">
        <f>IFERROR(__xludf.DUMMYFUNCTION("TO_DATE(INT((AH4076/(60*60*24))+""1/1/1970""))"),44111.0)</f>
        <v>44111</v>
      </c>
      <c r="AH4076" s="156">
        <v>1.602047032E9</v>
      </c>
      <c r="AI4076" s="156">
        <v>155454.2359</v>
      </c>
    </row>
    <row r="4077">
      <c r="A4077" s="152"/>
      <c r="B4077" s="152"/>
      <c r="G4077" s="152"/>
      <c r="H4077" s="152"/>
      <c r="M4077" s="161"/>
      <c r="N4077" s="161"/>
      <c r="P4077" s="156"/>
      <c r="Q4077" s="156"/>
      <c r="V4077" s="152">
        <v>1.6001136E9</v>
      </c>
      <c r="W4077" s="152">
        <v>92369.9052</v>
      </c>
      <c r="Y4077" s="152">
        <v>1.592568E9</v>
      </c>
      <c r="Z4077" s="152">
        <v>95909.2899</v>
      </c>
      <c r="AG4077" s="153">
        <f>IFERROR(__xludf.DUMMYFUNCTION("TO_DATE(INT((AH4077/(60*60*24))+""1/1/1970""))"),44111.0)</f>
        <v>44111</v>
      </c>
      <c r="AH4077" s="152">
        <v>1.602062825E9</v>
      </c>
      <c r="AI4077" s="152">
        <v>155454.2359</v>
      </c>
    </row>
    <row r="4078">
      <c r="A4078" s="152"/>
      <c r="B4078" s="152"/>
      <c r="G4078" s="152"/>
      <c r="H4078" s="152"/>
      <c r="M4078" s="161"/>
      <c r="N4078" s="161"/>
      <c r="P4078" s="156"/>
      <c r="Q4078" s="156"/>
      <c r="V4078" s="156">
        <v>1.6001244E9</v>
      </c>
      <c r="W4078" s="156">
        <v>92367.9459</v>
      </c>
      <c r="Y4078" s="156">
        <v>1.5926004E9</v>
      </c>
      <c r="Z4078" s="156">
        <v>95909.2899</v>
      </c>
      <c r="AG4078" s="153">
        <f>IFERROR(__xludf.DUMMYFUNCTION("TO_DATE(INT((AH4078/(60*60*24))+""1/1/1970""))"),44111.0)</f>
        <v>44111</v>
      </c>
      <c r="AH4078" s="156">
        <v>1.602078654E9</v>
      </c>
      <c r="AI4078" s="156">
        <v>155454.2359</v>
      </c>
    </row>
    <row r="4079">
      <c r="A4079" s="152"/>
      <c r="B4079" s="152"/>
      <c r="G4079" s="152"/>
      <c r="H4079" s="152"/>
      <c r="M4079" s="161"/>
      <c r="N4079" s="161"/>
      <c r="P4079" s="156"/>
      <c r="Q4079" s="156"/>
      <c r="V4079" s="152">
        <v>1.6001532E9</v>
      </c>
      <c r="W4079" s="152">
        <v>92353.5256</v>
      </c>
      <c r="Y4079" s="152">
        <v>1.5926112E9</v>
      </c>
      <c r="Z4079" s="152">
        <v>95648.9755</v>
      </c>
      <c r="AG4079" s="153">
        <f>IFERROR(__xludf.DUMMYFUNCTION("TO_DATE(INT((AH4079/(60*60*24))+""1/1/1970""))"),44111.0)</f>
        <v>44111</v>
      </c>
      <c r="AH4079" s="152">
        <v>1.602094446E9</v>
      </c>
      <c r="AI4079" s="152">
        <v>159111.3559</v>
      </c>
    </row>
    <row r="4080">
      <c r="A4080" s="152"/>
      <c r="B4080" s="152"/>
      <c r="G4080" s="152"/>
      <c r="H4080" s="152"/>
      <c r="M4080" s="161"/>
      <c r="N4080" s="161"/>
      <c r="P4080" s="156"/>
      <c r="Q4080" s="156"/>
      <c r="V4080" s="156">
        <v>1.6001928E9</v>
      </c>
      <c r="W4080" s="156">
        <v>92388.6121</v>
      </c>
      <c r="Y4080" s="156">
        <v>1.5927768E9</v>
      </c>
      <c r="Z4080" s="156">
        <v>95648.9755</v>
      </c>
      <c r="AG4080" s="153">
        <f>IFERROR(__xludf.DUMMYFUNCTION("TO_DATE(INT((AH4080/(60*60*24))+""1/1/1970""))"),44111.0)</f>
        <v>44111</v>
      </c>
      <c r="AH4080" s="156">
        <v>1.602110244E9</v>
      </c>
      <c r="AI4080" s="156">
        <v>160049.2759</v>
      </c>
    </row>
    <row r="4081">
      <c r="A4081" s="152"/>
      <c r="B4081" s="152"/>
      <c r="G4081" s="152"/>
      <c r="H4081" s="152"/>
      <c r="M4081" s="161"/>
      <c r="N4081" s="161"/>
      <c r="P4081" s="156"/>
      <c r="Q4081" s="156"/>
      <c r="V4081" s="152">
        <v>1.6002108E9</v>
      </c>
      <c r="W4081" s="152">
        <v>92398.4181</v>
      </c>
      <c r="Y4081" s="152">
        <v>1.5927804E9</v>
      </c>
      <c r="Z4081" s="152">
        <v>95648.9755</v>
      </c>
      <c r="AG4081" s="153">
        <f>IFERROR(__xludf.DUMMYFUNCTION("TO_DATE(INT((AH4081/(60*60*24))+""1/1/1970""))"),44111.0)</f>
        <v>44111</v>
      </c>
      <c r="AH4081" s="152">
        <v>1.602115005E9</v>
      </c>
      <c r="AI4081" s="152">
        <v>160049.2759</v>
      </c>
    </row>
    <row r="4082">
      <c r="A4082" s="152"/>
      <c r="B4082" s="152"/>
      <c r="G4082" s="152"/>
      <c r="H4082" s="152"/>
      <c r="M4082" s="161"/>
      <c r="N4082" s="161"/>
      <c r="P4082" s="156"/>
      <c r="Q4082" s="156"/>
      <c r="V4082" s="156">
        <v>1.6002324E9</v>
      </c>
      <c r="W4082" s="156">
        <v>92406.1007</v>
      </c>
      <c r="Y4082" s="156">
        <v>1.5928164E9</v>
      </c>
      <c r="Z4082" s="156">
        <v>95641.2941</v>
      </c>
      <c r="AG4082" s="153">
        <f>IFERROR(__xludf.DUMMYFUNCTION("TO_DATE(INT((AH4082/(60*60*24))+""1/1/1970""))"),44112.0)</f>
        <v>44112</v>
      </c>
      <c r="AH4082" s="156">
        <v>1.602126039E9</v>
      </c>
      <c r="AI4082" s="156">
        <v>160049.2759</v>
      </c>
    </row>
    <row r="4083">
      <c r="A4083" s="152"/>
      <c r="B4083" s="152"/>
      <c r="G4083" s="152"/>
      <c r="H4083" s="152"/>
      <c r="M4083" s="161"/>
      <c r="N4083" s="161"/>
      <c r="P4083" s="156"/>
      <c r="Q4083" s="156"/>
      <c r="V4083" s="152">
        <v>1.600272E9</v>
      </c>
      <c r="W4083" s="152">
        <v>92442.0152</v>
      </c>
      <c r="Y4083" s="152">
        <v>1.592856E9</v>
      </c>
      <c r="Z4083" s="152">
        <v>95641.2941</v>
      </c>
      <c r="AG4083" s="153">
        <f>IFERROR(__xludf.DUMMYFUNCTION("TO_DATE(INT((AH4083/(60*60*24))+""1/1/1970""))"),44112.0)</f>
        <v>44112</v>
      </c>
      <c r="AH4083" s="152">
        <v>1.602141881E9</v>
      </c>
      <c r="AI4083" s="152">
        <v>160049.2759</v>
      </c>
    </row>
    <row r="4084">
      <c r="A4084" s="152"/>
      <c r="B4084" s="152"/>
      <c r="G4084" s="152"/>
      <c r="H4084" s="152"/>
      <c r="M4084" s="161"/>
      <c r="N4084" s="161"/>
      <c r="P4084" s="156"/>
      <c r="Q4084" s="156"/>
      <c r="V4084" s="156">
        <v>1.6002972E9</v>
      </c>
      <c r="W4084" s="156">
        <v>92447.5847</v>
      </c>
      <c r="Y4084" s="156">
        <v>1.5928668E9</v>
      </c>
      <c r="Z4084" s="156">
        <v>95641.2941</v>
      </c>
      <c r="AG4084" s="153">
        <f>IFERROR(__xludf.DUMMYFUNCTION("TO_DATE(INT((AH4084/(60*60*24))+""1/1/1970""))"),44112.0)</f>
        <v>44112</v>
      </c>
      <c r="AH4084" s="156">
        <v>1.60215769E9</v>
      </c>
      <c r="AI4084" s="156">
        <v>160049.2759</v>
      </c>
    </row>
    <row r="4085">
      <c r="A4085" s="152"/>
      <c r="B4085" s="152"/>
      <c r="G4085" s="152"/>
      <c r="H4085" s="152"/>
      <c r="M4085" s="161"/>
      <c r="N4085" s="161"/>
      <c r="P4085" s="156"/>
      <c r="Q4085" s="156"/>
      <c r="V4085" s="152">
        <v>1.6003116E9</v>
      </c>
      <c r="W4085" s="152">
        <v>92465.5906</v>
      </c>
      <c r="Y4085" s="152">
        <v>1.5928956E9</v>
      </c>
      <c r="Z4085" s="152">
        <v>96504.1724</v>
      </c>
      <c r="AG4085" s="153">
        <f>IFERROR(__xludf.DUMMYFUNCTION("TO_DATE(INT((AH4085/(60*60*24))+""1/1/1970""))"),44112.0)</f>
        <v>44112</v>
      </c>
      <c r="AH4085" s="152">
        <v>1.602173491E9</v>
      </c>
      <c r="AI4085" s="152">
        <v>159715.9159</v>
      </c>
    </row>
    <row r="4086">
      <c r="A4086" s="152"/>
      <c r="B4086" s="152"/>
      <c r="G4086" s="152"/>
      <c r="H4086" s="152"/>
      <c r="M4086" s="161"/>
      <c r="N4086" s="161"/>
      <c r="P4086" s="156"/>
      <c r="Q4086" s="156"/>
      <c r="V4086" s="156">
        <v>1.6003512E9</v>
      </c>
      <c r="W4086" s="156">
        <v>92485.0461</v>
      </c>
      <c r="Y4086" s="156">
        <v>1.5929352E9</v>
      </c>
      <c r="Z4086" s="156">
        <v>96504.1724</v>
      </c>
      <c r="AG4086" s="153">
        <f>IFERROR(__xludf.DUMMYFUNCTION("TO_DATE(INT((AH4086/(60*60*24))+""1/1/1970""))"),44112.0)</f>
        <v>44112</v>
      </c>
      <c r="AH4086" s="156">
        <v>1.602189301E9</v>
      </c>
      <c r="AI4086" s="156">
        <v>159802.5559</v>
      </c>
    </row>
    <row r="4087">
      <c r="A4087" s="152"/>
      <c r="B4087" s="152"/>
      <c r="G4087" s="152"/>
      <c r="H4087" s="152"/>
      <c r="M4087" s="161"/>
      <c r="N4087" s="161"/>
      <c r="P4087" s="156"/>
      <c r="Q4087" s="156"/>
      <c r="V4087" s="152">
        <v>1.6003836E9</v>
      </c>
      <c r="W4087" s="152">
        <v>92460.0998</v>
      </c>
      <c r="Y4087" s="152">
        <v>1.5929532E9</v>
      </c>
      <c r="Z4087" s="152">
        <v>96504.1724</v>
      </c>
      <c r="AG4087" s="153">
        <f>IFERROR(__xludf.DUMMYFUNCTION("TO_DATE(INT((AH4087/(60*60*24))+""1/1/1970""))"),44112.0)</f>
        <v>44112</v>
      </c>
      <c r="AH4087" s="152">
        <v>1.602201591E9</v>
      </c>
      <c r="AI4087" s="152">
        <v>159802.5559</v>
      </c>
    </row>
    <row r="4088">
      <c r="A4088" s="152"/>
      <c r="B4088" s="152"/>
      <c r="G4088" s="152"/>
      <c r="H4088" s="152"/>
      <c r="M4088" s="161"/>
      <c r="N4088" s="161"/>
      <c r="P4088" s="156"/>
      <c r="Q4088" s="156"/>
      <c r="V4088" s="156">
        <v>1.6003908E9</v>
      </c>
      <c r="W4088" s="156">
        <v>92460.0565</v>
      </c>
      <c r="Y4088" s="156">
        <v>1.5929748E9</v>
      </c>
      <c r="Z4088" s="156">
        <v>96801.187</v>
      </c>
      <c r="AG4088" s="153">
        <f>IFERROR(__xludf.DUMMYFUNCTION("TO_DATE(INT((AH4088/(60*60*24))+""1/1/1970""))"),44113.0)</f>
        <v>44113</v>
      </c>
      <c r="AH4088" s="156">
        <v>1.602205406E9</v>
      </c>
      <c r="AI4088" s="156">
        <v>159802.5559</v>
      </c>
    </row>
    <row r="4089">
      <c r="A4089" s="152"/>
      <c r="B4089" s="152"/>
      <c r="G4089" s="152"/>
      <c r="H4089" s="152"/>
      <c r="M4089" s="161"/>
      <c r="N4089" s="161"/>
      <c r="P4089" s="156"/>
      <c r="Q4089" s="156"/>
      <c r="V4089" s="152">
        <v>1.6004304E9</v>
      </c>
      <c r="W4089" s="152">
        <v>92344.6136</v>
      </c>
      <c r="Y4089" s="152">
        <v>1.5930144E9</v>
      </c>
      <c r="Z4089" s="152">
        <v>96801.187</v>
      </c>
      <c r="AG4089" s="153">
        <f>IFERROR(__xludf.DUMMYFUNCTION("TO_DATE(INT((AH4089/(60*60*24))+""1/1/1970""))"),44113.0)</f>
        <v>44113</v>
      </c>
      <c r="AH4089" s="152">
        <v>1.602221282E9</v>
      </c>
      <c r="AI4089" s="152">
        <v>159802.5559</v>
      </c>
    </row>
    <row r="4090">
      <c r="A4090" s="152"/>
      <c r="B4090" s="152"/>
      <c r="G4090" s="152"/>
      <c r="H4090" s="152"/>
      <c r="M4090" s="161"/>
      <c r="N4090" s="161"/>
      <c r="P4090" s="156"/>
      <c r="Q4090" s="156"/>
      <c r="V4090" s="156">
        <v>1.6004628E9</v>
      </c>
      <c r="W4090" s="156">
        <v>92434.3722</v>
      </c>
      <c r="Y4090" s="156">
        <v>1.5930396E9</v>
      </c>
      <c r="Z4090" s="156">
        <v>96801.187</v>
      </c>
      <c r="AG4090" s="153">
        <f>IFERROR(__xludf.DUMMYFUNCTION("TO_DATE(INT((AH4090/(60*60*24))+""1/1/1970""))"),44113.0)</f>
        <v>44113</v>
      </c>
      <c r="AH4090" s="156">
        <v>1.602237092E9</v>
      </c>
      <c r="AI4090" s="156">
        <v>159802.5559</v>
      </c>
    </row>
    <row r="4091">
      <c r="A4091" s="152"/>
      <c r="B4091" s="152"/>
      <c r="G4091" s="152"/>
      <c r="H4091" s="152"/>
      <c r="M4091" s="161"/>
      <c r="N4091" s="161"/>
      <c r="P4091" s="156"/>
      <c r="Q4091" s="156"/>
      <c r="V4091" s="152">
        <v>1.6006392E9</v>
      </c>
      <c r="W4091" s="152">
        <v>92414.051</v>
      </c>
      <c r="Y4091" s="152">
        <v>1.593054E9</v>
      </c>
      <c r="Z4091" s="152">
        <v>96268.1825</v>
      </c>
      <c r="AG4091" s="153">
        <f>IFERROR(__xludf.DUMMYFUNCTION("TO_DATE(INT((AH4091/(60*60*24))+""1/1/1970""))"),44113.0)</f>
        <v>44113</v>
      </c>
      <c r="AH4091" s="152">
        <v>1.6022529E9</v>
      </c>
      <c r="AI4091" s="152">
        <v>162372.4759</v>
      </c>
    </row>
    <row r="4092">
      <c r="A4092" s="152"/>
      <c r="B4092" s="152"/>
      <c r="G4092" s="152"/>
      <c r="H4092" s="152"/>
      <c r="M4092" s="161"/>
      <c r="N4092" s="161"/>
      <c r="P4092" s="156"/>
      <c r="Q4092" s="156"/>
      <c r="V4092" s="156">
        <v>1.6006428E9</v>
      </c>
      <c r="W4092" s="156">
        <v>92369.4148</v>
      </c>
      <c r="Y4092" s="156">
        <v>1.5930936E9</v>
      </c>
      <c r="Z4092" s="156">
        <v>96268.1825</v>
      </c>
      <c r="AG4092" s="153">
        <f>IFERROR(__xludf.DUMMYFUNCTION("TO_DATE(INT((AH4092/(60*60*24))+""1/1/1970""))"),44113.0)</f>
        <v>44113</v>
      </c>
      <c r="AH4092" s="156">
        <v>1.60226874E9</v>
      </c>
      <c r="AI4092" s="156">
        <v>164139.8359</v>
      </c>
    </row>
    <row r="4093">
      <c r="A4093" s="152"/>
      <c r="B4093" s="152"/>
      <c r="G4093" s="152"/>
      <c r="H4093" s="152"/>
      <c r="M4093" s="161"/>
      <c r="N4093" s="161"/>
      <c r="P4093" s="156"/>
      <c r="Q4093" s="156"/>
      <c r="V4093" s="152">
        <v>1.6006788E9</v>
      </c>
      <c r="W4093" s="152">
        <v>92443.75</v>
      </c>
      <c r="Y4093" s="152">
        <v>1.593126E9</v>
      </c>
      <c r="Z4093" s="152">
        <v>96268.1825</v>
      </c>
      <c r="AG4093" s="153">
        <f>IFERROR(__xludf.DUMMYFUNCTION("TO_DATE(INT((AH4093/(60*60*24))+""1/1/1970""))"),44113.0)</f>
        <v>44113</v>
      </c>
      <c r="AH4093" s="152">
        <v>1.602284847E9</v>
      </c>
      <c r="AI4093" s="152">
        <v>164415.3559</v>
      </c>
    </row>
    <row r="4094">
      <c r="A4094" s="152"/>
      <c r="B4094" s="152"/>
      <c r="G4094" s="152"/>
      <c r="H4094" s="152"/>
      <c r="M4094" s="161"/>
      <c r="N4094" s="161"/>
      <c r="P4094" s="156"/>
      <c r="Q4094" s="156"/>
      <c r="V4094" s="156">
        <v>1.6007184E9</v>
      </c>
      <c r="W4094" s="156">
        <v>92820.6209</v>
      </c>
      <c r="Y4094" s="156">
        <v>1.5931332E9</v>
      </c>
      <c r="Z4094" s="156">
        <v>95994.2122</v>
      </c>
      <c r="AG4094" s="153">
        <f>IFERROR(__xludf.DUMMYFUNCTION("TO_DATE(INT((AH4094/(60*60*24))+""1/1/1970""))"),44113.0)</f>
        <v>44113</v>
      </c>
      <c r="AH4094" s="156">
        <v>1.602287995E9</v>
      </c>
      <c r="AI4094" s="156">
        <v>164415.3559</v>
      </c>
    </row>
    <row r="4095">
      <c r="A4095" s="152"/>
      <c r="B4095" s="152"/>
      <c r="G4095" s="152"/>
      <c r="H4095" s="152"/>
      <c r="M4095" s="161"/>
      <c r="N4095" s="161"/>
      <c r="P4095" s="156"/>
      <c r="Q4095" s="156"/>
      <c r="V4095" s="152">
        <v>1.6007292E9</v>
      </c>
      <c r="W4095" s="152">
        <v>92801.6912</v>
      </c>
      <c r="Y4095" s="152">
        <v>1.5931728E9</v>
      </c>
      <c r="Z4095" s="152">
        <v>95994.2122</v>
      </c>
      <c r="AG4095" s="153">
        <f>IFERROR(__xludf.DUMMYFUNCTION("TO_DATE(INT((AH4095/(60*60*24))+""1/1/1970""))"),44114.0)</f>
        <v>44114</v>
      </c>
      <c r="AH4095" s="152">
        <v>1.60230091E9</v>
      </c>
      <c r="AI4095" s="152">
        <v>164415.3559</v>
      </c>
    </row>
    <row r="4096">
      <c r="A4096" s="152"/>
      <c r="B4096" s="152"/>
      <c r="G4096" s="152"/>
      <c r="H4096" s="152"/>
      <c r="M4096" s="161"/>
      <c r="N4096" s="161"/>
      <c r="P4096" s="156"/>
      <c r="Q4096" s="156"/>
      <c r="V4096" s="156">
        <v>1.600758E9</v>
      </c>
      <c r="W4096" s="156">
        <v>92847.0517</v>
      </c>
      <c r="Y4096" s="156">
        <v>1.5932052E9</v>
      </c>
      <c r="Z4096" s="156">
        <v>95994.2122</v>
      </c>
      <c r="AG4096" s="153">
        <f>IFERROR(__xludf.DUMMYFUNCTION("TO_DATE(INT((AH4096/(60*60*24))+""1/1/1970""))"),44114.0)</f>
        <v>44114</v>
      </c>
      <c r="AH4096" s="156">
        <v>1.602316785E9</v>
      </c>
      <c r="AI4096" s="156">
        <v>164415.3559</v>
      </c>
    </row>
    <row r="4097">
      <c r="A4097" s="152"/>
      <c r="B4097" s="152"/>
      <c r="G4097" s="152"/>
      <c r="H4097" s="152"/>
      <c r="M4097" s="161"/>
      <c r="N4097" s="161"/>
      <c r="P4097" s="156"/>
      <c r="Q4097" s="156"/>
      <c r="V4097" s="152">
        <v>1.6007976E9</v>
      </c>
      <c r="W4097" s="152">
        <v>93148.2625</v>
      </c>
      <c r="Y4097" s="152">
        <v>1.593216E9</v>
      </c>
      <c r="Z4097" s="152">
        <v>95997.6261</v>
      </c>
      <c r="AG4097" s="153">
        <f>IFERROR(__xludf.DUMMYFUNCTION("TO_DATE(INT((AH4097/(60*60*24))+""1/1/1970""))"),44114.0)</f>
        <v>44114</v>
      </c>
      <c r="AH4097" s="152">
        <v>1.602332718E9</v>
      </c>
      <c r="AI4097" s="152">
        <v>164415.3559</v>
      </c>
    </row>
    <row r="4098">
      <c r="A4098" s="152"/>
      <c r="B4098" s="152"/>
      <c r="G4098" s="152"/>
      <c r="H4098" s="152"/>
      <c r="M4098" s="161"/>
      <c r="N4098" s="161"/>
      <c r="P4098" s="156"/>
      <c r="Q4098" s="156"/>
      <c r="V4098" s="156">
        <v>1.6008156E9</v>
      </c>
      <c r="W4098" s="156">
        <v>93149.7278</v>
      </c>
      <c r="Y4098" s="156">
        <v>1.5933816E9</v>
      </c>
      <c r="Z4098" s="156">
        <v>95997.6261</v>
      </c>
      <c r="AG4098" s="153">
        <f>IFERROR(__xludf.DUMMYFUNCTION("TO_DATE(INT((AH4098/(60*60*24))+""1/1/1970""))"),44114.0)</f>
        <v>44114</v>
      </c>
      <c r="AH4098" s="156">
        <v>1.602348659E9</v>
      </c>
      <c r="AI4098" s="156">
        <v>164415.3559</v>
      </c>
    </row>
    <row r="4099">
      <c r="A4099" s="152"/>
      <c r="B4099" s="152"/>
      <c r="G4099" s="152"/>
      <c r="H4099" s="152"/>
      <c r="M4099" s="161"/>
      <c r="N4099" s="161"/>
      <c r="P4099" s="156"/>
      <c r="Q4099" s="156"/>
      <c r="V4099" s="152">
        <v>1.6008372E9</v>
      </c>
      <c r="W4099" s="152">
        <v>93309.7655</v>
      </c>
      <c r="Y4099" s="152">
        <v>1.5933852E9</v>
      </c>
      <c r="Z4099" s="152">
        <v>95997.6261</v>
      </c>
      <c r="AG4099" s="153">
        <f>IFERROR(__xludf.DUMMYFUNCTION("TO_DATE(INT((AH4099/(60*60*24))+""1/1/1970""))"),44114.0)</f>
        <v>44114</v>
      </c>
      <c r="AH4099" s="152">
        <v>1.602365376E9</v>
      </c>
      <c r="AI4099" s="152">
        <v>164415.3559</v>
      </c>
    </row>
    <row r="4100">
      <c r="A4100" s="152"/>
      <c r="B4100" s="152"/>
      <c r="G4100" s="152"/>
      <c r="H4100" s="152"/>
      <c r="M4100" s="161"/>
      <c r="N4100" s="161"/>
      <c r="P4100" s="156"/>
      <c r="Q4100" s="156"/>
      <c r="V4100" s="156">
        <v>1.6008768E9</v>
      </c>
      <c r="W4100" s="156">
        <v>93423.9326</v>
      </c>
      <c r="Y4100" s="156">
        <v>1.5934212E9</v>
      </c>
      <c r="Z4100" s="156">
        <v>96027.925</v>
      </c>
      <c r="AG4100" s="153">
        <f>IFERROR(__xludf.DUMMYFUNCTION("TO_DATE(INT((AH4100/(60*60*24))+""1/1/1970""))"),44114.0)</f>
        <v>44114</v>
      </c>
      <c r="AH4100" s="156">
        <v>1.602374084E9</v>
      </c>
      <c r="AI4100" s="156">
        <v>164415.3559</v>
      </c>
    </row>
    <row r="4101">
      <c r="A4101" s="152"/>
      <c r="B4101" s="152"/>
      <c r="G4101" s="152"/>
      <c r="H4101" s="152"/>
      <c r="M4101" s="161"/>
      <c r="N4101" s="161"/>
      <c r="P4101" s="156"/>
      <c r="Q4101" s="156"/>
      <c r="V4101" s="152">
        <v>1.600902E9</v>
      </c>
      <c r="W4101" s="152">
        <v>93490.5385</v>
      </c>
      <c r="Y4101" s="152">
        <v>1.5934608E9</v>
      </c>
      <c r="Z4101" s="152">
        <v>96027.925</v>
      </c>
      <c r="AG4101" s="153">
        <f>IFERROR(__xludf.DUMMYFUNCTION("TO_DATE(INT((AH4101/(60*60*24))+""1/1/1970""))"),44115.0)</f>
        <v>44115</v>
      </c>
      <c r="AH4101" s="152">
        <v>1.602381195E9</v>
      </c>
      <c r="AI4101" s="152">
        <v>164415.3559</v>
      </c>
    </row>
    <row r="4102">
      <c r="A4102" s="152"/>
      <c r="B4102" s="152"/>
      <c r="G4102" s="152"/>
      <c r="H4102" s="152"/>
      <c r="M4102" s="161"/>
      <c r="N4102" s="161"/>
      <c r="P4102" s="156"/>
      <c r="Q4102" s="156"/>
      <c r="V4102" s="156">
        <v>1.6009164E9</v>
      </c>
      <c r="W4102" s="156">
        <v>93510.5941</v>
      </c>
      <c r="Y4102" s="156">
        <v>1.5934716E9</v>
      </c>
      <c r="Z4102" s="156">
        <v>96027.925</v>
      </c>
      <c r="AG4102" s="153">
        <f>IFERROR(__xludf.DUMMYFUNCTION("TO_DATE(INT((AH4102/(60*60*24))+""1/1/1970""))"),44115.0)</f>
        <v>44115</v>
      </c>
      <c r="AH4102" s="156">
        <v>1.602396999E9</v>
      </c>
      <c r="AI4102" s="156">
        <v>164415.3559</v>
      </c>
    </row>
    <row r="4103">
      <c r="A4103" s="152"/>
      <c r="B4103" s="152"/>
      <c r="G4103" s="152"/>
      <c r="H4103" s="152"/>
      <c r="M4103" s="161"/>
      <c r="N4103" s="161"/>
      <c r="P4103" s="156"/>
      <c r="Q4103" s="156"/>
      <c r="V4103" s="152">
        <v>1.600956E9</v>
      </c>
      <c r="W4103" s="152">
        <v>93634.0914</v>
      </c>
      <c r="Y4103" s="152">
        <v>1.5935004E9</v>
      </c>
      <c r="Z4103" s="152">
        <v>96239.1638</v>
      </c>
      <c r="AG4103" s="153">
        <f>IFERROR(__xludf.DUMMYFUNCTION("TO_DATE(INT((AH4103/(60*60*24))+""1/1/1970""))"),44115.0)</f>
        <v>44115</v>
      </c>
      <c r="AH4103" s="152">
        <v>1.602412811E9</v>
      </c>
      <c r="AI4103" s="152">
        <v>164415.3559</v>
      </c>
    </row>
    <row r="4104">
      <c r="A4104" s="152"/>
      <c r="B4104" s="152"/>
      <c r="G4104" s="152"/>
      <c r="H4104" s="152"/>
      <c r="M4104" s="161"/>
      <c r="N4104" s="161"/>
      <c r="P4104" s="156"/>
      <c r="Q4104" s="156"/>
      <c r="V4104" s="156">
        <v>1.6009884E9</v>
      </c>
      <c r="W4104" s="156">
        <v>93484.6875</v>
      </c>
      <c r="Y4104" s="156">
        <v>1.59354E9</v>
      </c>
      <c r="Z4104" s="156">
        <v>96239.1638</v>
      </c>
      <c r="AG4104" s="153">
        <f>IFERROR(__xludf.DUMMYFUNCTION("TO_DATE(INT((AH4104/(60*60*24))+""1/1/1970""))"),44115.0)</f>
        <v>44115</v>
      </c>
      <c r="AH4104" s="156">
        <v>1.602428628E9</v>
      </c>
      <c r="AI4104" s="156">
        <v>164415.3559</v>
      </c>
    </row>
    <row r="4105">
      <c r="A4105" s="152"/>
      <c r="B4105" s="152"/>
      <c r="G4105" s="152"/>
      <c r="H4105" s="152"/>
      <c r="M4105" s="161"/>
      <c r="N4105" s="161"/>
      <c r="P4105" s="156"/>
      <c r="Q4105" s="156"/>
      <c r="V4105" s="152">
        <v>1.6009956E9</v>
      </c>
      <c r="W4105" s="152">
        <v>93534.8124</v>
      </c>
      <c r="Y4105" s="152">
        <v>1.593558E9</v>
      </c>
      <c r="Z4105" s="152">
        <v>96239.1638</v>
      </c>
      <c r="AG4105" s="153">
        <f>IFERROR(__xludf.DUMMYFUNCTION("TO_DATE(INT((AH4105/(60*60*24))+""1/1/1970""))"),44115.0)</f>
        <v>44115</v>
      </c>
      <c r="AH4105" s="152">
        <v>1.602444724E9</v>
      </c>
      <c r="AI4105" s="152">
        <v>164415.3559</v>
      </c>
    </row>
    <row r="4106">
      <c r="A4106" s="152"/>
      <c r="B4106" s="152"/>
      <c r="G4106" s="152"/>
      <c r="H4106" s="152"/>
      <c r="M4106" s="161"/>
      <c r="N4106" s="161"/>
      <c r="P4106" s="156"/>
      <c r="Q4106" s="156"/>
      <c r="V4106" s="156">
        <v>1.6010352E9</v>
      </c>
      <c r="W4106" s="156">
        <v>93342.7677</v>
      </c>
      <c r="Y4106" s="156">
        <v>1.5935796E9</v>
      </c>
      <c r="Z4106" s="156">
        <v>96128.6368</v>
      </c>
      <c r="AG4106" s="153">
        <f>IFERROR(__xludf.DUMMYFUNCTION("TO_DATE(INT((AH4106/(60*60*24))+""1/1/1970""))"),44115.0)</f>
        <v>44115</v>
      </c>
      <c r="AH4106" s="156">
        <v>1.602460519E9</v>
      </c>
      <c r="AI4106" s="156">
        <v>164415.3559</v>
      </c>
    </row>
    <row r="4107">
      <c r="A4107" s="152"/>
      <c r="B4107" s="152"/>
      <c r="G4107" s="152"/>
      <c r="H4107" s="152"/>
      <c r="M4107" s="161"/>
      <c r="N4107" s="161"/>
      <c r="P4107" s="156"/>
      <c r="Q4107" s="156"/>
      <c r="V4107" s="152">
        <v>1.6010676E9</v>
      </c>
      <c r="W4107" s="152">
        <v>93319.5006</v>
      </c>
      <c r="Y4107" s="152">
        <v>1.5936192E9</v>
      </c>
      <c r="Z4107" s="152">
        <v>96128.6368</v>
      </c>
      <c r="AG4107" s="153">
        <f>IFERROR(__xludf.DUMMYFUNCTION("TO_DATE(INT((AH4107/(60*60*24))+""1/1/1970""))"),44115.0)</f>
        <v>44115</v>
      </c>
      <c r="AH4107" s="152">
        <v>1.60246079E9</v>
      </c>
      <c r="AI4107" s="152">
        <v>164415.3559</v>
      </c>
    </row>
    <row r="4108">
      <c r="A4108" s="152"/>
      <c r="B4108" s="152"/>
      <c r="G4108" s="152"/>
      <c r="H4108" s="152"/>
      <c r="M4108" s="161"/>
      <c r="N4108" s="161"/>
      <c r="P4108" s="156"/>
      <c r="Q4108" s="156"/>
      <c r="V4108" s="156">
        <v>1.601244E9</v>
      </c>
      <c r="W4108" s="156">
        <v>93325.5798</v>
      </c>
      <c r="Y4108" s="156">
        <v>1.5936444E9</v>
      </c>
      <c r="Z4108" s="156">
        <v>96128.6368</v>
      </c>
      <c r="AG4108" s="153">
        <f>IFERROR(__xludf.DUMMYFUNCTION("TO_DATE(INT((AH4108/(60*60*24))+""1/1/1970""))"),44116.0)</f>
        <v>44116</v>
      </c>
      <c r="AH4108" s="156">
        <v>1.60247671E9</v>
      </c>
      <c r="AI4108" s="156">
        <v>164415.3559</v>
      </c>
    </row>
    <row r="4109">
      <c r="A4109" s="152"/>
      <c r="B4109" s="152"/>
      <c r="G4109" s="152"/>
      <c r="H4109" s="152"/>
      <c r="M4109" s="161"/>
      <c r="N4109" s="161"/>
      <c r="P4109" s="156"/>
      <c r="Q4109" s="156"/>
      <c r="V4109" s="152">
        <v>1.6012476E9</v>
      </c>
      <c r="W4109" s="152">
        <v>93353.662</v>
      </c>
      <c r="Y4109" s="152">
        <v>1.5936588E9</v>
      </c>
      <c r="Z4109" s="152">
        <v>96280.1313</v>
      </c>
      <c r="AG4109" s="153">
        <f>IFERROR(__xludf.DUMMYFUNCTION("TO_DATE(INT((AH4109/(60*60*24))+""1/1/1970""))"),44116.0)</f>
        <v>44116</v>
      </c>
      <c r="AH4109" s="152">
        <v>1.602492503E9</v>
      </c>
      <c r="AI4109" s="152">
        <v>164415.3559</v>
      </c>
    </row>
    <row r="4110">
      <c r="A4110" s="152"/>
      <c r="B4110" s="152"/>
      <c r="G4110" s="152"/>
      <c r="H4110" s="152"/>
      <c r="M4110" s="161"/>
      <c r="N4110" s="161"/>
      <c r="P4110" s="156"/>
      <c r="Q4110" s="156"/>
      <c r="V4110" s="156">
        <v>1.6012836E9</v>
      </c>
      <c r="W4110" s="156">
        <v>93361.2198</v>
      </c>
      <c r="Y4110" s="156">
        <v>1.5936984E9</v>
      </c>
      <c r="Z4110" s="156">
        <v>96280.1313</v>
      </c>
      <c r="AG4110" s="153">
        <f>IFERROR(__xludf.DUMMYFUNCTION("TO_DATE(INT((AH4110/(60*60*24))+""1/1/1970""))"),44116.0)</f>
        <v>44116</v>
      </c>
      <c r="AH4110" s="156">
        <v>1.602508351E9</v>
      </c>
      <c r="AI4110" s="156">
        <v>164415.3559</v>
      </c>
    </row>
    <row r="4111">
      <c r="A4111" s="152"/>
      <c r="B4111" s="152"/>
      <c r="G4111" s="152"/>
      <c r="H4111" s="152"/>
      <c r="M4111" s="161"/>
      <c r="N4111" s="161"/>
      <c r="P4111" s="156"/>
      <c r="Q4111" s="156"/>
      <c r="V4111" s="152">
        <v>1.6013232E9</v>
      </c>
      <c r="W4111" s="152">
        <v>93553.5802</v>
      </c>
      <c r="Y4111" s="152">
        <v>1.5937308E9</v>
      </c>
      <c r="Z4111" s="152">
        <v>96280.1313</v>
      </c>
      <c r="AG4111" s="153">
        <f>IFERROR(__xludf.DUMMYFUNCTION("TO_DATE(INT((AH4111/(60*60*24))+""1/1/1970""))"),44116.0)</f>
        <v>44116</v>
      </c>
      <c r="AH4111" s="152">
        <v>1.602524142E9</v>
      </c>
      <c r="AI4111" s="152">
        <v>172605.5959</v>
      </c>
    </row>
    <row r="4112">
      <c r="A4112" s="152"/>
      <c r="B4112" s="152"/>
      <c r="G4112" s="152"/>
      <c r="H4112" s="152"/>
      <c r="M4112" s="161"/>
      <c r="N4112" s="161"/>
      <c r="P4112" s="156"/>
      <c r="Q4112" s="156"/>
      <c r="V4112" s="156">
        <v>1.601334E9</v>
      </c>
      <c r="W4112" s="156">
        <v>93587.5131</v>
      </c>
      <c r="Y4112" s="156">
        <v>1.593738E9</v>
      </c>
      <c r="Z4112" s="156">
        <v>96159.7892</v>
      </c>
      <c r="AG4112" s="153">
        <f>IFERROR(__xludf.DUMMYFUNCTION("TO_DATE(INT((AH4112/(60*60*24))+""1/1/1970""))"),44116.0)</f>
        <v>44116</v>
      </c>
      <c r="AH4112" s="156">
        <v>1.602540103E9</v>
      </c>
      <c r="AI4112" s="156">
        <v>171916.7959</v>
      </c>
    </row>
    <row r="4113">
      <c r="A4113" s="152"/>
      <c r="B4113" s="152"/>
      <c r="G4113" s="152"/>
      <c r="H4113" s="152"/>
      <c r="M4113" s="161"/>
      <c r="N4113" s="161"/>
      <c r="P4113" s="156"/>
      <c r="Q4113" s="156"/>
      <c r="V4113" s="152">
        <v>1.6013628E9</v>
      </c>
      <c r="W4113" s="152">
        <v>93638.3909</v>
      </c>
      <c r="Y4113" s="152">
        <v>1.5937776E9</v>
      </c>
      <c r="Z4113" s="152">
        <v>96159.7892</v>
      </c>
      <c r="AG4113" s="153">
        <f>IFERROR(__xludf.DUMMYFUNCTION("TO_DATE(INT((AH4113/(60*60*24))+""1/1/1970""))"),44116.0)</f>
        <v>44116</v>
      </c>
      <c r="AH4113" s="152">
        <v>1.602547077E9</v>
      </c>
      <c r="AI4113" s="152">
        <v>171916.7959</v>
      </c>
    </row>
    <row r="4114">
      <c r="A4114" s="152"/>
      <c r="B4114" s="152"/>
      <c r="G4114" s="152"/>
      <c r="H4114" s="152"/>
      <c r="M4114" s="161"/>
      <c r="N4114" s="161"/>
      <c r="P4114" s="156"/>
      <c r="Q4114" s="156"/>
      <c r="V4114" s="156">
        <v>1.6014024E9</v>
      </c>
      <c r="W4114" s="156">
        <v>93880.8268</v>
      </c>
      <c r="Y4114" s="156">
        <v>1.59381E9</v>
      </c>
      <c r="Z4114" s="156">
        <v>96159.7892</v>
      </c>
      <c r="AG4114" s="153">
        <f>IFERROR(__xludf.DUMMYFUNCTION("TO_DATE(INT((AH4114/(60*60*24))+""1/1/1970""))"),44117.0)</f>
        <v>44117</v>
      </c>
      <c r="AH4114" s="156">
        <v>1.602555942E9</v>
      </c>
      <c r="AI4114" s="156">
        <v>171916.7959</v>
      </c>
    </row>
    <row r="4115">
      <c r="A4115" s="152"/>
      <c r="B4115" s="152"/>
      <c r="G4115" s="152"/>
      <c r="H4115" s="152"/>
      <c r="M4115" s="161"/>
      <c r="N4115" s="161"/>
      <c r="P4115" s="156"/>
      <c r="Q4115" s="156"/>
      <c r="V4115" s="152">
        <v>1.6014204E9</v>
      </c>
      <c r="W4115" s="152">
        <v>93944.5728</v>
      </c>
      <c r="Y4115" s="152">
        <v>1.5938208E9</v>
      </c>
      <c r="Z4115" s="152">
        <v>96248.9789</v>
      </c>
      <c r="AG4115" s="153">
        <f>IFERROR(__xludf.DUMMYFUNCTION("TO_DATE(INT((AH4115/(60*60*24))+""1/1/1970""))"),44117.0)</f>
        <v>44117</v>
      </c>
      <c r="AH4115" s="152">
        <v>1.602571804E9</v>
      </c>
      <c r="AI4115" s="152">
        <v>171916.7959</v>
      </c>
    </row>
    <row r="4116">
      <c r="A4116" s="152"/>
      <c r="B4116" s="152"/>
      <c r="G4116" s="152"/>
      <c r="H4116" s="152"/>
      <c r="M4116" s="161"/>
      <c r="N4116" s="161"/>
      <c r="P4116" s="156"/>
      <c r="Q4116" s="156"/>
      <c r="V4116" s="156">
        <v>1.601442E9</v>
      </c>
      <c r="W4116" s="156">
        <v>93787.8555</v>
      </c>
      <c r="Y4116" s="156">
        <v>1.5939864E9</v>
      </c>
      <c r="Z4116" s="156">
        <v>96248.9789</v>
      </c>
      <c r="AG4116" s="153">
        <f>IFERROR(__xludf.DUMMYFUNCTION("TO_DATE(INT((AH4116/(60*60*24))+""1/1/1970""))"),44117.0)</f>
        <v>44117</v>
      </c>
      <c r="AH4116" s="156">
        <v>1.602587621E9</v>
      </c>
      <c r="AI4116" s="156">
        <v>171916.7959</v>
      </c>
    </row>
    <row r="4117">
      <c r="A4117" s="152"/>
      <c r="B4117" s="152"/>
      <c r="G4117" s="152"/>
      <c r="H4117" s="152"/>
      <c r="M4117" s="161"/>
      <c r="N4117" s="161"/>
      <c r="P4117" s="156"/>
      <c r="Q4117" s="156"/>
      <c r="V4117" s="152">
        <v>1.6014816E9</v>
      </c>
      <c r="W4117" s="152">
        <v>94022.4475</v>
      </c>
      <c r="Y4117" s="152">
        <v>1.59399E9</v>
      </c>
      <c r="Z4117" s="152">
        <v>96248.9789</v>
      </c>
      <c r="AG4117" s="153">
        <f>IFERROR(__xludf.DUMMYFUNCTION("TO_DATE(INT((AH4117/(60*60*24))+""1/1/1970""))"),44117.0)</f>
        <v>44117</v>
      </c>
      <c r="AH4117" s="152">
        <v>1.602603411E9</v>
      </c>
      <c r="AI4117" s="152">
        <v>173150.0259</v>
      </c>
    </row>
    <row r="4118">
      <c r="A4118" s="152"/>
      <c r="B4118" s="152"/>
      <c r="G4118" s="152"/>
      <c r="H4118" s="152"/>
      <c r="M4118" s="161"/>
      <c r="N4118" s="161"/>
      <c r="P4118" s="156"/>
      <c r="Q4118" s="156"/>
      <c r="V4118" s="156">
        <v>1.6015068E9</v>
      </c>
      <c r="W4118" s="156">
        <v>94043.0636</v>
      </c>
      <c r="Y4118" s="156">
        <v>1.594026E9</v>
      </c>
      <c r="Z4118" s="156">
        <v>96239.5906</v>
      </c>
      <c r="AG4118" s="153">
        <f>IFERROR(__xludf.DUMMYFUNCTION("TO_DATE(INT((AH4118/(60*60*24))+""1/1/1970""))"),44117.0)</f>
        <v>44117</v>
      </c>
      <c r="AH4118" s="156">
        <v>1.602619239E9</v>
      </c>
      <c r="AI4118" s="156">
        <v>172958.1759</v>
      </c>
    </row>
    <row r="4119">
      <c r="A4119" s="152"/>
      <c r="B4119" s="152"/>
      <c r="G4119" s="152"/>
      <c r="H4119" s="152"/>
      <c r="M4119" s="161"/>
      <c r="N4119" s="161"/>
      <c r="P4119" s="156"/>
      <c r="Q4119" s="156"/>
      <c r="V4119" s="152">
        <v>1.6015212E9</v>
      </c>
      <c r="W4119" s="152">
        <v>94129.1168</v>
      </c>
      <c r="Y4119" s="152">
        <v>1.5940656E9</v>
      </c>
      <c r="Z4119" s="152">
        <v>96239.5906</v>
      </c>
      <c r="AG4119" s="153">
        <f>IFERROR(__xludf.DUMMYFUNCTION("TO_DATE(INT((AH4119/(60*60*24))+""1/1/1970""))"),44117.0)</f>
        <v>44117</v>
      </c>
      <c r="AH4119" s="152">
        <v>1.602633588E9</v>
      </c>
      <c r="AI4119" s="152">
        <v>172958.1759</v>
      </c>
    </row>
    <row r="4120">
      <c r="A4120" s="152"/>
      <c r="B4120" s="152"/>
      <c r="G4120" s="152"/>
      <c r="H4120" s="152"/>
      <c r="M4120" s="161"/>
      <c r="N4120" s="161"/>
      <c r="P4120" s="156"/>
      <c r="Q4120" s="156"/>
      <c r="V4120" s="156">
        <v>1.6015608E9</v>
      </c>
      <c r="W4120" s="156">
        <v>94155.9454</v>
      </c>
      <c r="Y4120" s="156">
        <v>1.5940764E9</v>
      </c>
      <c r="Z4120" s="156">
        <v>96239.5906</v>
      </c>
      <c r="AG4120" s="153">
        <f>IFERROR(__xludf.DUMMYFUNCTION("TO_DATE(INT((AH4120/(60*60*24))+""1/1/1970""))"),44118.0)</f>
        <v>44118</v>
      </c>
      <c r="AH4120" s="156">
        <v>1.602635038E9</v>
      </c>
      <c r="AI4120" s="156">
        <v>172958.1759</v>
      </c>
    </row>
    <row r="4121">
      <c r="A4121" s="152"/>
      <c r="B4121" s="152"/>
      <c r="G4121" s="152"/>
      <c r="H4121" s="152"/>
      <c r="M4121" s="161"/>
      <c r="N4121" s="161"/>
      <c r="P4121" s="156"/>
      <c r="Q4121" s="156"/>
      <c r="V4121" s="152">
        <v>1.6015932E9</v>
      </c>
      <c r="W4121" s="152">
        <v>94175.5597</v>
      </c>
      <c r="Y4121" s="152">
        <v>1.5941052E9</v>
      </c>
      <c r="Z4121" s="152">
        <v>96801.187</v>
      </c>
      <c r="AG4121" s="153">
        <f>IFERROR(__xludf.DUMMYFUNCTION("TO_DATE(INT((AH4121/(60*60*24))+""1/1/1970""))"),44118.0)</f>
        <v>44118</v>
      </c>
      <c r="AH4121" s="152">
        <v>1.60265086E9</v>
      </c>
      <c r="AI4121" s="152">
        <v>172958.1759</v>
      </c>
    </row>
    <row r="4122">
      <c r="A4122" s="152"/>
      <c r="B4122" s="152"/>
      <c r="G4122" s="152"/>
      <c r="H4122" s="152"/>
      <c r="M4122" s="161"/>
      <c r="N4122" s="161"/>
      <c r="P4122" s="156"/>
      <c r="Q4122" s="156"/>
      <c r="V4122" s="156">
        <v>1.6016004E9</v>
      </c>
      <c r="W4122" s="156">
        <v>94081.7172</v>
      </c>
      <c r="Y4122" s="156">
        <v>1.5941448E9</v>
      </c>
      <c r="Z4122" s="156">
        <v>96801.187</v>
      </c>
      <c r="AG4122" s="153">
        <f>IFERROR(__xludf.DUMMYFUNCTION("TO_DATE(INT((AH4122/(60*60*24))+""1/1/1970""))"),44118.0)</f>
        <v>44118</v>
      </c>
      <c r="AH4122" s="156">
        <v>1.602666652E9</v>
      </c>
      <c r="AI4122" s="156">
        <v>172958.1759</v>
      </c>
    </row>
    <row r="4123">
      <c r="A4123" s="152"/>
      <c r="B4123" s="152"/>
      <c r="G4123" s="152"/>
      <c r="H4123" s="152"/>
      <c r="M4123" s="161"/>
      <c r="N4123" s="161"/>
      <c r="P4123" s="156"/>
      <c r="Q4123" s="156"/>
      <c r="V4123" s="152">
        <v>1.60164E9</v>
      </c>
      <c r="W4123" s="152">
        <v>93761.3807</v>
      </c>
      <c r="Y4123" s="152">
        <v>1.5941628E9</v>
      </c>
      <c r="Z4123" s="152">
        <v>96801.187</v>
      </c>
      <c r="AG4123" s="153">
        <f>IFERROR(__xludf.DUMMYFUNCTION("TO_DATE(INT((AH4123/(60*60*24))+""1/1/1970""))"),44118.0)</f>
        <v>44118</v>
      </c>
      <c r="AH4123" s="152">
        <v>1.602682442E9</v>
      </c>
      <c r="AI4123" s="152">
        <v>172958.1759</v>
      </c>
    </row>
    <row r="4124">
      <c r="A4124" s="152"/>
      <c r="B4124" s="152"/>
      <c r="G4124" s="152"/>
      <c r="H4124" s="152"/>
      <c r="M4124" s="161"/>
      <c r="N4124" s="161"/>
      <c r="P4124" s="156"/>
      <c r="Q4124" s="156"/>
      <c r="V4124" s="156">
        <v>1.6016724E9</v>
      </c>
      <c r="W4124" s="156">
        <v>93788.7879</v>
      </c>
      <c r="Y4124" s="156">
        <v>1.5941844E9</v>
      </c>
      <c r="Z4124" s="156">
        <v>96477.7143</v>
      </c>
      <c r="AG4124" s="153">
        <f>IFERROR(__xludf.DUMMYFUNCTION("TO_DATE(INT((AH4124/(60*60*24))+""1/1/1970""))"),44118.0)</f>
        <v>44118</v>
      </c>
      <c r="AH4124" s="156">
        <v>1.60269828E9</v>
      </c>
      <c r="AI4124" s="156">
        <v>170618.5477</v>
      </c>
    </row>
    <row r="4125">
      <c r="A4125" s="152"/>
      <c r="B4125" s="152"/>
      <c r="G4125" s="152"/>
      <c r="H4125" s="152"/>
      <c r="M4125" s="161"/>
      <c r="N4125" s="161"/>
      <c r="P4125" s="156"/>
      <c r="Q4125" s="156"/>
      <c r="V4125" s="152">
        <v>1.6018488E9</v>
      </c>
      <c r="W4125" s="152">
        <v>93855.5879</v>
      </c>
      <c r="Y4125" s="152">
        <v>1.594224E9</v>
      </c>
      <c r="Z4125" s="152">
        <v>96477.7143</v>
      </c>
      <c r="AG4125" s="153">
        <f>IFERROR(__xludf.DUMMYFUNCTION("TO_DATE(INT((AH4125/(60*60*24))+""1/1/1970""))"),44118.0)</f>
        <v>44118</v>
      </c>
      <c r="AH4125" s="152">
        <v>1.602714072E9</v>
      </c>
      <c r="AI4125" s="152">
        <v>171280.8068</v>
      </c>
    </row>
    <row r="4126">
      <c r="A4126" s="152"/>
      <c r="B4126" s="152"/>
      <c r="G4126" s="152"/>
      <c r="H4126" s="152"/>
      <c r="M4126" s="161"/>
      <c r="N4126" s="161"/>
      <c r="P4126" s="156"/>
      <c r="Q4126" s="156"/>
      <c r="V4126" s="156">
        <v>1.6018524E9</v>
      </c>
      <c r="W4126" s="156">
        <v>93798.1872</v>
      </c>
      <c r="Y4126" s="156">
        <v>1.5942492E9</v>
      </c>
      <c r="Z4126" s="156">
        <v>96477.7143</v>
      </c>
      <c r="AG4126" s="153">
        <f>IFERROR(__xludf.DUMMYFUNCTION("TO_DATE(INT((AH4126/(60*60*24))+""1/1/1970""))"),44118.0)</f>
        <v>44118</v>
      </c>
      <c r="AH4126" s="156">
        <v>1.602719849E9</v>
      </c>
      <c r="AI4126" s="156">
        <v>171280.8068</v>
      </c>
    </row>
    <row r="4127">
      <c r="A4127" s="152"/>
      <c r="B4127" s="152"/>
      <c r="G4127" s="152"/>
      <c r="H4127" s="152"/>
      <c r="M4127" s="161"/>
      <c r="N4127" s="161"/>
      <c r="P4127" s="156"/>
      <c r="Q4127" s="156"/>
      <c r="V4127" s="152">
        <v>1.6018884E9</v>
      </c>
      <c r="W4127" s="152">
        <v>93789.0215</v>
      </c>
      <c r="Y4127" s="152">
        <v>1.5942636E9</v>
      </c>
      <c r="Z4127" s="152">
        <v>97012.8525</v>
      </c>
      <c r="AG4127" s="153">
        <f>IFERROR(__xludf.DUMMYFUNCTION("TO_DATE(INT((AH4127/(60*60*24))+""1/1/1970""))"),44119.0)</f>
        <v>44119</v>
      </c>
      <c r="AH4127" s="152">
        <v>1.602729889E9</v>
      </c>
      <c r="AI4127" s="152">
        <v>171280.8068</v>
      </c>
    </row>
    <row r="4128">
      <c r="A4128" s="152"/>
      <c r="B4128" s="152"/>
      <c r="G4128" s="152"/>
      <c r="H4128" s="152"/>
      <c r="M4128" s="161"/>
      <c r="N4128" s="161"/>
      <c r="P4128" s="156"/>
      <c r="Q4128" s="156"/>
      <c r="V4128" s="156">
        <v>1.601928E9</v>
      </c>
      <c r="W4128" s="156">
        <v>93676.1073</v>
      </c>
      <c r="Y4128" s="156">
        <v>1.5943032E9</v>
      </c>
      <c r="Z4128" s="156">
        <v>97012.8525</v>
      </c>
      <c r="AG4128" s="153">
        <f>IFERROR(__xludf.DUMMYFUNCTION("TO_DATE(INT((AH4128/(60*60*24))+""1/1/1970""))"),44119.0)</f>
        <v>44119</v>
      </c>
      <c r="AH4128" s="156">
        <v>1.60274568E9</v>
      </c>
      <c r="AI4128" s="156">
        <v>171280.8068</v>
      </c>
    </row>
    <row r="4129">
      <c r="A4129" s="152"/>
      <c r="B4129" s="152"/>
      <c r="G4129" s="152"/>
      <c r="H4129" s="152"/>
      <c r="M4129" s="161"/>
      <c r="N4129" s="161"/>
      <c r="P4129" s="156"/>
      <c r="Q4129" s="156"/>
      <c r="V4129" s="152">
        <v>1.6019388E9</v>
      </c>
      <c r="W4129" s="152">
        <v>93706.4542</v>
      </c>
      <c r="Y4129" s="152">
        <v>1.5943356E9</v>
      </c>
      <c r="Z4129" s="152">
        <v>97012.8525</v>
      </c>
      <c r="AG4129" s="153">
        <f>IFERROR(__xludf.DUMMYFUNCTION("TO_DATE(INT((AH4129/(60*60*24))+""1/1/1970""))"),44119.0)</f>
        <v>44119</v>
      </c>
      <c r="AH4129" s="152">
        <v>1.602761507E9</v>
      </c>
      <c r="AI4129" s="152">
        <v>171280.8068</v>
      </c>
    </row>
    <row r="4130">
      <c r="A4130" s="152"/>
      <c r="B4130" s="152"/>
      <c r="G4130" s="152"/>
      <c r="H4130" s="152"/>
      <c r="M4130" s="161"/>
      <c r="N4130" s="161"/>
      <c r="P4130" s="156"/>
      <c r="Q4130" s="156"/>
      <c r="V4130" s="156">
        <v>1.6019676E9</v>
      </c>
      <c r="W4130" s="156">
        <v>93507.968</v>
      </c>
      <c r="Y4130" s="156">
        <v>1.5943428E9</v>
      </c>
      <c r="Z4130" s="156">
        <v>96594.2156</v>
      </c>
      <c r="AG4130" s="153">
        <f>IFERROR(__xludf.DUMMYFUNCTION("TO_DATE(INT((AH4130/(60*60*24))+""1/1/1970""))"),44119.0)</f>
        <v>44119</v>
      </c>
      <c r="AH4130" s="156">
        <v>1.6027773E9</v>
      </c>
      <c r="AI4130" s="156">
        <v>170068.8917</v>
      </c>
    </row>
    <row r="4131">
      <c r="A4131" s="152"/>
      <c r="B4131" s="152"/>
      <c r="G4131" s="152"/>
      <c r="H4131" s="152"/>
      <c r="M4131" s="161"/>
      <c r="N4131" s="161"/>
      <c r="P4131" s="156"/>
      <c r="Q4131" s="156"/>
      <c r="V4131" s="152">
        <v>1.6020072E9</v>
      </c>
      <c r="W4131" s="152">
        <v>93600.6329</v>
      </c>
      <c r="Y4131" s="152">
        <v>1.5943824E9</v>
      </c>
      <c r="Z4131" s="152">
        <v>96594.2156</v>
      </c>
      <c r="AG4131" s="153">
        <f>IFERROR(__xludf.DUMMYFUNCTION("TO_DATE(INT((AH4131/(60*60*24))+""1/1/1970""))"),44119.0)</f>
        <v>44119</v>
      </c>
      <c r="AH4131" s="152">
        <v>1.602793092E9</v>
      </c>
      <c r="AI4131" s="152">
        <v>170068.8917</v>
      </c>
    </row>
    <row r="4132">
      <c r="A4132" s="152"/>
      <c r="B4132" s="152"/>
      <c r="G4132" s="152"/>
      <c r="H4132" s="152"/>
      <c r="M4132" s="161"/>
      <c r="N4132" s="161"/>
      <c r="P4132" s="156"/>
      <c r="Q4132" s="156"/>
      <c r="V4132" s="156">
        <v>1.6020252E9</v>
      </c>
      <c r="W4132" s="156">
        <v>93551.6896</v>
      </c>
      <c r="Y4132" s="156">
        <v>1.5944148E9</v>
      </c>
      <c r="Z4132" s="156">
        <v>96594.2156</v>
      </c>
      <c r="AG4132" s="153">
        <f>IFERROR(__xludf.DUMMYFUNCTION("TO_DATE(INT((AH4132/(60*60*24))+""1/1/1970""))"),44119.0)</f>
        <v>44119</v>
      </c>
      <c r="AH4132" s="156">
        <v>1.602806196E9</v>
      </c>
      <c r="AI4132" s="156">
        <v>170068.8917</v>
      </c>
    </row>
    <row r="4133">
      <c r="A4133" s="152"/>
      <c r="B4133" s="152"/>
      <c r="G4133" s="152"/>
      <c r="H4133" s="152"/>
      <c r="M4133" s="161"/>
      <c r="N4133" s="161"/>
      <c r="P4133" s="156"/>
      <c r="Q4133" s="156"/>
      <c r="V4133" s="152">
        <v>1.6020468E9</v>
      </c>
      <c r="W4133" s="152">
        <v>93657.5899</v>
      </c>
      <c r="Y4133" s="152">
        <v>1.5944256E9</v>
      </c>
      <c r="Z4133" s="152">
        <v>96695.781</v>
      </c>
      <c r="AG4133" s="153">
        <f>IFERROR(__xludf.DUMMYFUNCTION("TO_DATE(INT((AH4133/(60*60*24))+""1/1/1970""))"),44120.0)</f>
        <v>44120</v>
      </c>
      <c r="AH4133" s="152">
        <v>1.602809036E9</v>
      </c>
      <c r="AI4133" s="152">
        <v>170068.8917</v>
      </c>
    </row>
    <row r="4134">
      <c r="A4134" s="152"/>
      <c r="B4134" s="152"/>
      <c r="G4134" s="152"/>
      <c r="H4134" s="152"/>
      <c r="M4134" s="161"/>
      <c r="N4134" s="161"/>
      <c r="P4134" s="156"/>
      <c r="Q4134" s="156"/>
      <c r="V4134" s="156">
        <v>1.6020864E9</v>
      </c>
      <c r="W4134" s="156">
        <v>93635.5423</v>
      </c>
      <c r="Y4134" s="156">
        <v>1.5945912E9</v>
      </c>
      <c r="Z4134" s="156">
        <v>96695.781</v>
      </c>
      <c r="AG4134" s="153">
        <f>IFERROR(__xludf.DUMMYFUNCTION("TO_DATE(INT((AH4134/(60*60*24))+""1/1/1970""))"),44120.0)</f>
        <v>44120</v>
      </c>
      <c r="AH4134" s="156">
        <v>1.60282581E9</v>
      </c>
      <c r="AI4134" s="156">
        <v>170068.8917</v>
      </c>
    </row>
    <row r="4135">
      <c r="A4135" s="152"/>
      <c r="B4135" s="152"/>
      <c r="G4135" s="152"/>
      <c r="H4135" s="152"/>
      <c r="M4135" s="161"/>
      <c r="N4135" s="161"/>
      <c r="P4135" s="156"/>
      <c r="Q4135" s="156"/>
      <c r="V4135" s="152">
        <v>1.6021116E9</v>
      </c>
      <c r="W4135" s="152">
        <v>93598.4119</v>
      </c>
      <c r="Y4135" s="152">
        <v>1.5945948E9</v>
      </c>
      <c r="Z4135" s="152">
        <v>96695.781</v>
      </c>
      <c r="AG4135" s="153">
        <f>IFERROR(__xludf.DUMMYFUNCTION("TO_DATE(INT((AH4135/(60*60*24))+""1/1/1970""))"),44120.0)</f>
        <v>44120</v>
      </c>
      <c r="AH4135" s="152">
        <v>1.602841633E9</v>
      </c>
      <c r="AI4135" s="152">
        <v>170068.8917</v>
      </c>
    </row>
    <row r="4136">
      <c r="A4136" s="152"/>
      <c r="B4136" s="152"/>
      <c r="G4136" s="152"/>
      <c r="H4136" s="152"/>
      <c r="M4136" s="161"/>
      <c r="N4136" s="161"/>
      <c r="P4136" s="156"/>
      <c r="Q4136" s="156"/>
      <c r="V4136" s="156">
        <v>1.602126E9</v>
      </c>
      <c r="W4136" s="156">
        <v>93564.2458</v>
      </c>
      <c r="Y4136" s="156">
        <v>1.5946308E9</v>
      </c>
      <c r="Z4136" s="156">
        <v>96767.0474</v>
      </c>
      <c r="AG4136" s="153">
        <f>IFERROR(__xludf.DUMMYFUNCTION("TO_DATE(INT((AH4136/(60*60*24))+""1/1/1970""))"),44120.0)</f>
        <v>44120</v>
      </c>
      <c r="AH4136" s="156">
        <v>1.60285746E9</v>
      </c>
      <c r="AI4136" s="156">
        <v>170068.8917</v>
      </c>
    </row>
    <row r="4137">
      <c r="A4137" s="152"/>
      <c r="B4137" s="152"/>
      <c r="G4137" s="152"/>
      <c r="H4137" s="152"/>
      <c r="M4137" s="161"/>
      <c r="N4137" s="161"/>
      <c r="P4137" s="156"/>
      <c r="Q4137" s="156"/>
      <c r="V4137" s="152">
        <v>1.6021656E9</v>
      </c>
      <c r="W4137" s="152">
        <v>93701.4174</v>
      </c>
      <c r="Y4137" s="152">
        <v>1.5946704E9</v>
      </c>
      <c r="Z4137" s="152">
        <v>96767.0474</v>
      </c>
      <c r="AG4137" s="153">
        <f>IFERROR(__xludf.DUMMYFUNCTION("TO_DATE(INT((AH4137/(60*60*24))+""1/1/1970""))"),44120.0)</f>
        <v>44120</v>
      </c>
      <c r="AH4137" s="152">
        <v>1.602873252E9</v>
      </c>
      <c r="AI4137" s="152">
        <v>170068.8917</v>
      </c>
    </row>
    <row r="4138">
      <c r="A4138" s="152"/>
      <c r="B4138" s="152"/>
      <c r="G4138" s="152"/>
      <c r="H4138" s="152"/>
      <c r="M4138" s="161"/>
      <c r="N4138" s="161"/>
      <c r="P4138" s="156"/>
      <c r="Q4138" s="156"/>
      <c r="V4138" s="156">
        <v>1.602198E9</v>
      </c>
      <c r="W4138" s="156">
        <v>93747.0651</v>
      </c>
      <c r="Y4138" s="156">
        <v>1.5946812E9</v>
      </c>
      <c r="Z4138" s="156">
        <v>96767.0474</v>
      </c>
      <c r="AG4138" s="153">
        <f>IFERROR(__xludf.DUMMYFUNCTION("TO_DATE(INT((AH4138/(60*60*24))+""1/1/1970""))"),44120.0)</f>
        <v>44120</v>
      </c>
      <c r="AH4138" s="156">
        <v>1.602889133E9</v>
      </c>
      <c r="AI4138" s="156">
        <v>170068.8917</v>
      </c>
    </row>
    <row r="4139">
      <c r="A4139" s="152"/>
      <c r="B4139" s="152"/>
      <c r="G4139" s="152"/>
      <c r="H4139" s="152"/>
      <c r="M4139" s="161"/>
      <c r="N4139" s="161"/>
      <c r="P4139" s="156"/>
      <c r="Q4139" s="156"/>
      <c r="V4139" s="152">
        <v>1.6022052E9</v>
      </c>
      <c r="W4139" s="152">
        <v>93736.6848</v>
      </c>
      <c r="Y4139" s="152">
        <v>1.59471E9</v>
      </c>
      <c r="Z4139" s="152">
        <v>97076.8642</v>
      </c>
      <c r="AG4139" s="153">
        <f>IFERROR(__xludf.DUMMYFUNCTION("TO_DATE(INT((AH4139/(60*60*24))+""1/1/1970""))"),44120.0)</f>
        <v>44120</v>
      </c>
      <c r="AH4139" s="152">
        <v>1.60289276E9</v>
      </c>
      <c r="AI4139" s="152">
        <v>170068.8917</v>
      </c>
    </row>
    <row r="4140">
      <c r="A4140" s="152"/>
      <c r="B4140" s="152"/>
      <c r="G4140" s="152"/>
      <c r="H4140" s="152"/>
      <c r="M4140" s="161"/>
      <c r="N4140" s="161"/>
      <c r="P4140" s="156"/>
      <c r="Q4140" s="156"/>
      <c r="V4140" s="156">
        <v>1.6022448E9</v>
      </c>
      <c r="W4140" s="156">
        <v>93795.2806</v>
      </c>
      <c r="Y4140" s="156">
        <v>1.5947496E9</v>
      </c>
      <c r="Z4140" s="156">
        <v>97076.8642</v>
      </c>
      <c r="AG4140" s="153">
        <f>IFERROR(__xludf.DUMMYFUNCTION("TO_DATE(INT((AH4140/(60*60*24))+""1/1/1970""))"),44121.0)</f>
        <v>44121</v>
      </c>
      <c r="AH4140" s="156">
        <v>1.6029072E9</v>
      </c>
      <c r="AI4140" s="156">
        <v>170068.8917</v>
      </c>
    </row>
    <row r="4141">
      <c r="A4141" s="152"/>
      <c r="B4141" s="152"/>
      <c r="G4141" s="152"/>
      <c r="H4141" s="152"/>
      <c r="M4141" s="161"/>
      <c r="N4141" s="161"/>
      <c r="P4141" s="156"/>
      <c r="Q4141" s="156"/>
      <c r="V4141" s="152">
        <v>1.6022772E9</v>
      </c>
      <c r="W4141" s="152">
        <v>93054.2006</v>
      </c>
      <c r="Y4141" s="152">
        <v>1.5947676E9</v>
      </c>
      <c r="Z4141" s="152">
        <v>97076.8642</v>
      </c>
      <c r="AG4141" s="153">
        <f>IFERROR(__xludf.DUMMYFUNCTION("TO_DATE(INT((AH4141/(60*60*24))+""1/1/1970""))"),44121.0)</f>
        <v>44121</v>
      </c>
      <c r="AH4141" s="152">
        <v>1.602923041E9</v>
      </c>
      <c r="AI4141" s="152">
        <v>170068.8917</v>
      </c>
    </row>
    <row r="4142">
      <c r="A4142" s="152"/>
      <c r="B4142" s="152"/>
      <c r="G4142" s="152"/>
      <c r="H4142" s="152"/>
      <c r="M4142" s="161"/>
      <c r="N4142" s="161"/>
      <c r="P4142" s="156"/>
      <c r="Q4142" s="156"/>
      <c r="V4142" s="156">
        <v>1.6024536E9</v>
      </c>
      <c r="W4142" s="156">
        <v>93166.923</v>
      </c>
      <c r="Y4142" s="156">
        <v>1.5947892E9</v>
      </c>
      <c r="Z4142" s="156">
        <v>97635.9002</v>
      </c>
      <c r="AG4142" s="153">
        <f>IFERROR(__xludf.DUMMYFUNCTION("TO_DATE(INT((AH4142/(60*60*24))+""1/1/1970""))"),44121.0)</f>
        <v>44121</v>
      </c>
      <c r="AH4142" s="156">
        <v>1.602938907E9</v>
      </c>
      <c r="AI4142" s="156">
        <v>170068.8917</v>
      </c>
    </row>
    <row r="4143">
      <c r="A4143" s="152"/>
      <c r="B4143" s="152"/>
      <c r="G4143" s="152"/>
      <c r="H4143" s="152"/>
      <c r="M4143" s="161"/>
      <c r="N4143" s="161"/>
      <c r="P4143" s="156"/>
      <c r="Q4143" s="156"/>
      <c r="V4143" s="152">
        <v>1.6024572E9</v>
      </c>
      <c r="W4143" s="152">
        <v>93140.205</v>
      </c>
      <c r="Y4143" s="152">
        <v>1.5948288E9</v>
      </c>
      <c r="Z4143" s="152">
        <v>97635.9002</v>
      </c>
      <c r="AG4143" s="153">
        <f>IFERROR(__xludf.DUMMYFUNCTION("TO_DATE(INT((AH4143/(60*60*24))+""1/1/1970""))"),44121.0)</f>
        <v>44121</v>
      </c>
      <c r="AH4143" s="152">
        <v>1.602954973E9</v>
      </c>
      <c r="AI4143" s="152">
        <v>170068.8917</v>
      </c>
    </row>
    <row r="4144">
      <c r="A4144" s="152"/>
      <c r="B4144" s="152"/>
      <c r="G4144" s="152"/>
      <c r="H4144" s="152"/>
      <c r="M4144" s="161"/>
      <c r="N4144" s="161"/>
      <c r="P4144" s="156"/>
      <c r="Q4144" s="156"/>
      <c r="V4144" s="156">
        <v>1.6024932E9</v>
      </c>
      <c r="W4144" s="156">
        <v>93291.9651</v>
      </c>
      <c r="Y4144" s="156">
        <v>1.594854E9</v>
      </c>
      <c r="Z4144" s="156">
        <v>97635.9002</v>
      </c>
      <c r="AG4144" s="153">
        <f>IFERROR(__xludf.DUMMYFUNCTION("TO_DATE(INT((AH4144/(60*60*24))+""1/1/1970""))"),44121.0)</f>
        <v>44121</v>
      </c>
      <c r="AH4144" s="156">
        <v>1.602971949E9</v>
      </c>
      <c r="AI4144" s="156">
        <v>170068.8917</v>
      </c>
    </row>
    <row r="4145">
      <c r="A4145" s="152"/>
      <c r="B4145" s="152"/>
      <c r="G4145" s="152"/>
      <c r="H4145" s="152"/>
      <c r="M4145" s="161"/>
      <c r="N4145" s="161"/>
      <c r="P4145" s="156"/>
      <c r="Q4145" s="156"/>
      <c r="V4145" s="152">
        <v>1.6025328E9</v>
      </c>
      <c r="W4145" s="152">
        <v>92940.9489</v>
      </c>
      <c r="Y4145" s="152">
        <v>1.5948684E9</v>
      </c>
      <c r="Z4145" s="152">
        <v>97696.0712</v>
      </c>
      <c r="AG4145" s="153">
        <f>IFERROR(__xludf.DUMMYFUNCTION("TO_DATE(INT((AH4145/(60*60*24))+""1/1/1970""))"),44121.0)</f>
        <v>44121</v>
      </c>
      <c r="AH4145" s="152">
        <v>1.602977792E9</v>
      </c>
      <c r="AI4145" s="152">
        <v>170068.8917</v>
      </c>
    </row>
    <row r="4146">
      <c r="A4146" s="152"/>
      <c r="B4146" s="152"/>
      <c r="G4146" s="152"/>
      <c r="H4146" s="152"/>
      <c r="M4146" s="161"/>
      <c r="N4146" s="161"/>
      <c r="P4146" s="156"/>
      <c r="Q4146" s="156"/>
      <c r="V4146" s="156">
        <v>1.6025436E9</v>
      </c>
      <c r="W4146" s="156">
        <v>92940.1389</v>
      </c>
      <c r="Y4146" s="156">
        <v>1.594908E9</v>
      </c>
      <c r="Z4146" s="156">
        <v>97696.0712</v>
      </c>
      <c r="AG4146" s="153">
        <f>IFERROR(__xludf.DUMMYFUNCTION("TO_DATE(INT((AH4146/(60*60*24))+""1/1/1970""))"),44122.0)</f>
        <v>44122</v>
      </c>
      <c r="AH4146" s="156">
        <v>1.602988301E9</v>
      </c>
      <c r="AI4146" s="156">
        <v>170068.8917</v>
      </c>
    </row>
    <row r="4147">
      <c r="A4147" s="152"/>
      <c r="B4147" s="152"/>
      <c r="G4147" s="152"/>
      <c r="H4147" s="152"/>
      <c r="M4147" s="161"/>
      <c r="N4147" s="161"/>
      <c r="P4147" s="156"/>
      <c r="Q4147" s="156"/>
      <c r="V4147" s="152">
        <v>1.6025724E9</v>
      </c>
      <c r="W4147" s="152">
        <v>93084.8403</v>
      </c>
      <c r="Y4147" s="152">
        <v>1.5949404E9</v>
      </c>
      <c r="Z4147" s="152">
        <v>97696.0712</v>
      </c>
      <c r="AG4147" s="153">
        <f>IFERROR(__xludf.DUMMYFUNCTION("TO_DATE(INT((AH4147/(60*60*24))+""1/1/1970""))"),44122.0)</f>
        <v>44122</v>
      </c>
      <c r="AH4147" s="152">
        <v>1.603004099E9</v>
      </c>
      <c r="AI4147" s="152">
        <v>170068.8917</v>
      </c>
    </row>
    <row r="4148">
      <c r="A4148" s="152"/>
      <c r="B4148" s="152"/>
      <c r="G4148" s="152"/>
      <c r="H4148" s="152"/>
      <c r="M4148" s="161"/>
      <c r="N4148" s="161"/>
      <c r="P4148" s="156"/>
      <c r="Q4148" s="156"/>
      <c r="V4148" s="156">
        <v>1.602612E9</v>
      </c>
      <c r="W4148" s="156">
        <v>93888.3961</v>
      </c>
      <c r="Y4148" s="156">
        <v>1.5949476E9</v>
      </c>
      <c r="Z4148" s="156">
        <v>97445.1452</v>
      </c>
      <c r="AG4148" s="153">
        <f>IFERROR(__xludf.DUMMYFUNCTION("TO_DATE(INT((AH4148/(60*60*24))+""1/1/1970""))"),44122.0)</f>
        <v>44122</v>
      </c>
      <c r="AH4148" s="156">
        <v>1.6030201E9</v>
      </c>
      <c r="AI4148" s="156">
        <v>170068.8917</v>
      </c>
    </row>
    <row r="4149">
      <c r="A4149" s="152"/>
      <c r="B4149" s="152"/>
      <c r="G4149" s="152"/>
      <c r="H4149" s="152"/>
      <c r="M4149" s="161"/>
      <c r="N4149" s="161"/>
      <c r="P4149" s="156"/>
      <c r="Q4149" s="156"/>
      <c r="V4149" s="152">
        <v>1.60263E9</v>
      </c>
      <c r="W4149" s="152">
        <v>93901.9598</v>
      </c>
      <c r="Y4149" s="152">
        <v>1.5949872E9</v>
      </c>
      <c r="Z4149" s="152">
        <v>97445.1452</v>
      </c>
      <c r="AG4149" s="153">
        <f>IFERROR(__xludf.DUMMYFUNCTION("TO_DATE(INT((AH4149/(60*60*24))+""1/1/1970""))"),44122.0)</f>
        <v>44122</v>
      </c>
      <c r="AH4149" s="152">
        <v>1.60303666E9</v>
      </c>
      <c r="AI4149" s="152">
        <v>170068.8917</v>
      </c>
    </row>
    <row r="4150">
      <c r="A4150" s="152"/>
      <c r="B4150" s="152"/>
      <c r="G4150" s="152"/>
      <c r="H4150" s="152"/>
      <c r="M4150" s="161"/>
      <c r="N4150" s="161"/>
      <c r="P4150" s="156"/>
      <c r="Q4150" s="156"/>
      <c r="V4150" s="156">
        <v>1.6026516E9</v>
      </c>
      <c r="W4150" s="156">
        <v>93994.5903</v>
      </c>
      <c r="Y4150" s="156">
        <v>1.5950196E9</v>
      </c>
      <c r="Z4150" s="156">
        <v>97445.1452</v>
      </c>
      <c r="AG4150" s="153">
        <f>IFERROR(__xludf.DUMMYFUNCTION("TO_DATE(INT((AH4150/(60*60*24))+""1/1/1970""))"),44122.0)</f>
        <v>44122</v>
      </c>
      <c r="AH4150" s="156">
        <v>1.603052707E9</v>
      </c>
      <c r="AI4150" s="156">
        <v>170068.8917</v>
      </c>
    </row>
    <row r="4151">
      <c r="A4151" s="152"/>
      <c r="B4151" s="152"/>
      <c r="G4151" s="152"/>
      <c r="H4151" s="152"/>
      <c r="M4151" s="161"/>
      <c r="N4151" s="161"/>
      <c r="P4151" s="156"/>
      <c r="Q4151" s="156"/>
      <c r="V4151" s="152">
        <v>1.6026912E9</v>
      </c>
      <c r="W4151" s="152">
        <v>93305.2913</v>
      </c>
      <c r="Y4151" s="152">
        <v>1.5950304E9</v>
      </c>
      <c r="Z4151" s="152">
        <v>97787.8214</v>
      </c>
      <c r="AG4151" s="153">
        <f>IFERROR(__xludf.DUMMYFUNCTION("TO_DATE(INT((AH4151/(60*60*24))+""1/1/1970""))"),44122.0)</f>
        <v>44122</v>
      </c>
      <c r="AH4151" s="152">
        <v>1.603065115E9</v>
      </c>
      <c r="AI4151" s="152">
        <v>170068.8917</v>
      </c>
    </row>
    <row r="4152">
      <c r="A4152" s="152"/>
      <c r="B4152" s="152"/>
      <c r="G4152" s="152"/>
      <c r="H4152" s="152"/>
      <c r="M4152" s="161"/>
      <c r="N4152" s="161"/>
      <c r="P4152" s="156"/>
      <c r="Q4152" s="156"/>
      <c r="V4152" s="156">
        <v>1.6027164E9</v>
      </c>
      <c r="W4152" s="156">
        <v>93393.151</v>
      </c>
      <c r="Y4152" s="156">
        <v>1.595196E9</v>
      </c>
      <c r="Z4152" s="156">
        <v>97787.8214</v>
      </c>
      <c r="AG4152" s="153">
        <f>IFERROR(__xludf.DUMMYFUNCTION("TO_DATE(INT((AH4152/(60*60*24))+""1/1/1970""))"),44123.0)</f>
        <v>44123</v>
      </c>
      <c r="AH4152" s="156">
        <v>1.603069322E9</v>
      </c>
      <c r="AI4152" s="156">
        <v>170068.8917</v>
      </c>
    </row>
    <row r="4153">
      <c r="A4153" s="152"/>
      <c r="B4153" s="152"/>
      <c r="G4153" s="152"/>
      <c r="H4153" s="152"/>
      <c r="M4153" s="161"/>
      <c r="N4153" s="161"/>
      <c r="P4153" s="156"/>
      <c r="Q4153" s="156"/>
      <c r="V4153" s="152">
        <v>1.6027308E9</v>
      </c>
      <c r="W4153" s="152">
        <v>93373.575</v>
      </c>
      <c r="Y4153" s="152">
        <v>1.5951996E9</v>
      </c>
      <c r="Z4153" s="152">
        <v>97787.8214</v>
      </c>
      <c r="AG4153" s="153">
        <f>IFERROR(__xludf.DUMMYFUNCTION("TO_DATE(INT((AH4153/(60*60*24))+""1/1/1970""))"),44123.0)</f>
        <v>44123</v>
      </c>
      <c r="AH4153" s="152">
        <v>1.603085543E9</v>
      </c>
      <c r="AI4153" s="152">
        <v>170068.8917</v>
      </c>
    </row>
    <row r="4154">
      <c r="A4154" s="152"/>
      <c r="B4154" s="152"/>
      <c r="G4154" s="152"/>
      <c r="H4154" s="152"/>
      <c r="M4154" s="161"/>
      <c r="N4154" s="161"/>
      <c r="P4154" s="156"/>
      <c r="Q4154" s="156"/>
      <c r="V4154" s="156">
        <v>1.6027704E9</v>
      </c>
      <c r="W4154" s="156">
        <v>93871.7932</v>
      </c>
      <c r="Y4154" s="156">
        <v>1.5952356E9</v>
      </c>
      <c r="Z4154" s="156">
        <v>97907.31</v>
      </c>
      <c r="AG4154" s="153">
        <f>IFERROR(__xludf.DUMMYFUNCTION("TO_DATE(INT((AH4154/(60*60*24))+""1/1/1970""))"),44123.0)</f>
        <v>44123</v>
      </c>
      <c r="AH4154" s="156">
        <v>1.603101336E9</v>
      </c>
      <c r="AI4154" s="156">
        <v>170068.8917</v>
      </c>
    </row>
    <row r="4155">
      <c r="A4155" s="152"/>
      <c r="B4155" s="152"/>
      <c r="G4155" s="152"/>
      <c r="H4155" s="152"/>
      <c r="M4155" s="161"/>
      <c r="N4155" s="161"/>
      <c r="P4155" s="156"/>
      <c r="Q4155" s="156"/>
      <c r="V4155" s="152">
        <v>1.6028028E9</v>
      </c>
      <c r="W4155" s="152">
        <v>94164.159</v>
      </c>
      <c r="Y4155" s="152">
        <v>1.5952752E9</v>
      </c>
      <c r="Z4155" s="152">
        <v>97907.31</v>
      </c>
      <c r="AG4155" s="153">
        <f>IFERROR(__xludf.DUMMYFUNCTION("TO_DATE(INT((AH4155/(60*60*24))+""1/1/1970""))"),44123.0)</f>
        <v>44123</v>
      </c>
      <c r="AH4155" s="152">
        <v>1.60311714E9</v>
      </c>
      <c r="AI4155" s="152">
        <v>170558.3404</v>
      </c>
    </row>
    <row r="4156">
      <c r="A4156" s="152"/>
      <c r="B4156" s="152"/>
      <c r="G4156" s="152"/>
      <c r="H4156" s="152"/>
      <c r="M4156" s="161"/>
      <c r="N4156" s="161"/>
      <c r="P4156" s="156"/>
      <c r="Q4156" s="156"/>
      <c r="V4156" s="156">
        <v>1.60281E9</v>
      </c>
      <c r="W4156" s="156">
        <v>94138.3888</v>
      </c>
      <c r="Y4156" s="156">
        <v>1.595286E9</v>
      </c>
      <c r="Z4156" s="156">
        <v>97907.31</v>
      </c>
      <c r="AG4156" s="153">
        <f>IFERROR(__xludf.DUMMYFUNCTION("TO_DATE(INT((AH4156/(60*60*24))+""1/1/1970""))"),44123.0)</f>
        <v>44123</v>
      </c>
      <c r="AH4156" s="156">
        <v>1.603132962E9</v>
      </c>
      <c r="AI4156" s="156">
        <v>167834.7816</v>
      </c>
    </row>
    <row r="4157">
      <c r="A4157" s="152"/>
      <c r="B4157" s="152"/>
      <c r="G4157" s="152"/>
      <c r="H4157" s="152"/>
      <c r="M4157" s="161"/>
      <c r="N4157" s="161"/>
      <c r="P4157" s="156"/>
      <c r="Q4157" s="156"/>
      <c r="V4157" s="152">
        <v>1.6028496E9</v>
      </c>
      <c r="W4157" s="152">
        <v>94214.6294</v>
      </c>
      <c r="Y4157" s="152">
        <v>1.5953148E9</v>
      </c>
      <c r="Z4157" s="152">
        <v>98024.6649</v>
      </c>
      <c r="AG4157" s="153">
        <f>IFERROR(__xludf.DUMMYFUNCTION("TO_DATE(INT((AH4157/(60*60*24))+""1/1/1970""))"),44123.0)</f>
        <v>44123</v>
      </c>
      <c r="AH4157" s="152">
        <v>1.603148924E9</v>
      </c>
      <c r="AI4157" s="152">
        <v>166529.6166</v>
      </c>
    </row>
    <row r="4158">
      <c r="A4158" s="152"/>
      <c r="B4158" s="152"/>
      <c r="G4158" s="152"/>
      <c r="H4158" s="152"/>
      <c r="M4158" s="161"/>
      <c r="N4158" s="161"/>
      <c r="P4158" s="156"/>
      <c r="Q4158" s="156"/>
      <c r="V4158" s="156">
        <v>1.602882E9</v>
      </c>
      <c r="W4158" s="156">
        <v>94203.6485</v>
      </c>
      <c r="Y4158" s="156">
        <v>1.5953544E9</v>
      </c>
      <c r="Z4158" s="156">
        <v>98024.6649</v>
      </c>
      <c r="AG4158" s="153">
        <f>IFERROR(__xludf.DUMMYFUNCTION("TO_DATE(INT((AH4158/(60*60*24))+""1/1/1970""))"),44123.0)</f>
        <v>44123</v>
      </c>
      <c r="AH4158" s="156">
        <v>1.603151974E9</v>
      </c>
      <c r="AI4158" s="156">
        <v>166529.6166</v>
      </c>
    </row>
    <row r="4159">
      <c r="A4159" s="152"/>
      <c r="B4159" s="152"/>
      <c r="G4159" s="152"/>
      <c r="H4159" s="152"/>
      <c r="M4159" s="161"/>
      <c r="N4159" s="161"/>
      <c r="P4159" s="156"/>
      <c r="Q4159" s="156"/>
      <c r="V4159" s="152">
        <v>1.6030584E9</v>
      </c>
      <c r="W4159" s="152">
        <v>94205.8649</v>
      </c>
      <c r="Y4159" s="152">
        <v>1.5953724E9</v>
      </c>
      <c r="Z4159" s="152">
        <v>98024.6649</v>
      </c>
      <c r="AG4159" s="153">
        <f>IFERROR(__xludf.DUMMYFUNCTION("TO_DATE(INT((AH4159/(60*60*24))+""1/1/1970""))"),44124.0)</f>
        <v>44124</v>
      </c>
      <c r="AH4159" s="152">
        <v>1.603164964E9</v>
      </c>
      <c r="AI4159" s="152">
        <v>166529.6166</v>
      </c>
    </row>
    <row r="4160">
      <c r="A4160" s="152"/>
      <c r="B4160" s="152"/>
      <c r="G4160" s="152"/>
      <c r="H4160" s="152"/>
      <c r="M4160" s="161"/>
      <c r="N4160" s="161"/>
      <c r="P4160" s="156"/>
      <c r="Q4160" s="156"/>
      <c r="V4160" s="156">
        <v>1.603062E9</v>
      </c>
      <c r="W4160" s="156">
        <v>94205.9101</v>
      </c>
      <c r="Y4160" s="156">
        <v>1.595394E9</v>
      </c>
      <c r="Z4160" s="156">
        <v>98699.3487</v>
      </c>
      <c r="AG4160" s="153">
        <f>IFERROR(__xludf.DUMMYFUNCTION("TO_DATE(INT((AH4160/(60*60*24))+""1/1/1970""))"),44124.0)</f>
        <v>44124</v>
      </c>
      <c r="AH4160" s="156">
        <v>1.60318076E9</v>
      </c>
      <c r="AI4160" s="156">
        <v>166529.6166</v>
      </c>
    </row>
    <row r="4161">
      <c r="A4161" s="152"/>
      <c r="B4161" s="152"/>
      <c r="G4161" s="152"/>
      <c r="H4161" s="152"/>
      <c r="M4161" s="161"/>
      <c r="N4161" s="161"/>
      <c r="P4161" s="156"/>
      <c r="Q4161" s="156"/>
      <c r="V4161" s="152">
        <v>1.603098E9</v>
      </c>
      <c r="W4161" s="152">
        <v>94199.2896</v>
      </c>
      <c r="Y4161" s="152">
        <v>1.5954336E9</v>
      </c>
      <c r="Z4161" s="152">
        <v>98699.3487</v>
      </c>
      <c r="AG4161" s="153">
        <f>IFERROR(__xludf.DUMMYFUNCTION("TO_DATE(INT((AH4161/(60*60*24))+""1/1/1970""))"),44124.0)</f>
        <v>44124</v>
      </c>
      <c r="AH4161" s="152">
        <v>1.603196564E9</v>
      </c>
      <c r="AI4161" s="152">
        <v>166529.6166</v>
      </c>
    </row>
    <row r="4162">
      <c r="A4162" s="152"/>
      <c r="B4162" s="152"/>
      <c r="G4162" s="152"/>
      <c r="H4162" s="152"/>
      <c r="M4162" s="161"/>
      <c r="N4162" s="161"/>
      <c r="P4162" s="156"/>
      <c r="Q4162" s="156"/>
      <c r="V4162" s="156">
        <v>1.6031376E9</v>
      </c>
      <c r="W4162" s="156">
        <v>94177.1362</v>
      </c>
      <c r="Y4162" s="156">
        <v>1.5954588E9</v>
      </c>
      <c r="Z4162" s="156">
        <v>98699.3487</v>
      </c>
      <c r="AG4162" s="153">
        <f>IFERROR(__xludf.DUMMYFUNCTION("TO_DATE(INT((AH4162/(60*60*24))+""1/1/1970""))"),44124.0)</f>
        <v>44124</v>
      </c>
      <c r="AH4162" s="156">
        <v>1.60321236E9</v>
      </c>
      <c r="AI4162" s="156">
        <v>167940.0936</v>
      </c>
    </row>
    <row r="4163">
      <c r="A4163" s="152"/>
      <c r="B4163" s="152"/>
      <c r="G4163" s="152"/>
      <c r="H4163" s="152"/>
      <c r="M4163" s="161"/>
      <c r="N4163" s="161"/>
      <c r="P4163" s="156"/>
      <c r="Q4163" s="156"/>
      <c r="V4163" s="152">
        <v>1.6031484E9</v>
      </c>
      <c r="W4163" s="152">
        <v>94174.0043</v>
      </c>
      <c r="Y4163" s="152">
        <v>1.5954732E9</v>
      </c>
      <c r="Z4163" s="152">
        <v>98953.262</v>
      </c>
      <c r="AG4163" s="153">
        <f>IFERROR(__xludf.DUMMYFUNCTION("TO_DATE(INT((AH4163/(60*60*24))+""1/1/1970""))"),44124.0)</f>
        <v>44124</v>
      </c>
      <c r="AH4163" s="152">
        <v>1.603228297E9</v>
      </c>
      <c r="AI4163" s="152">
        <v>167659.7144</v>
      </c>
    </row>
    <row r="4164">
      <c r="A4164" s="152"/>
      <c r="B4164" s="152"/>
      <c r="G4164" s="152"/>
      <c r="H4164" s="152"/>
      <c r="M4164" s="161"/>
      <c r="N4164" s="161"/>
      <c r="P4164" s="156"/>
      <c r="Q4164" s="156"/>
      <c r="V4164" s="156">
        <v>1.6031772E9</v>
      </c>
      <c r="W4164" s="156">
        <v>94168.4684</v>
      </c>
      <c r="Y4164" s="156">
        <v>1.5955128E9</v>
      </c>
      <c r="Z4164" s="156">
        <v>98953.262</v>
      </c>
      <c r="AG4164" s="153">
        <f>IFERROR(__xludf.DUMMYFUNCTION("TO_DATE(INT((AH4164/(60*60*24))+""1/1/1970""))"),44124.0)</f>
        <v>44124</v>
      </c>
      <c r="AH4164" s="156">
        <v>1.603238345E9</v>
      </c>
      <c r="AI4164" s="156">
        <v>167659.7144</v>
      </c>
    </row>
    <row r="4165">
      <c r="A4165" s="152"/>
      <c r="B4165" s="152"/>
      <c r="G4165" s="152"/>
      <c r="H4165" s="152"/>
      <c r="M4165" s="161"/>
      <c r="N4165" s="161"/>
      <c r="P4165" s="156"/>
      <c r="Q4165" s="156"/>
      <c r="V4165" s="152">
        <v>1.6032168E9</v>
      </c>
      <c r="W4165" s="152">
        <v>94138.4325</v>
      </c>
      <c r="Y4165" s="152">
        <v>1.5955452E9</v>
      </c>
      <c r="Z4165" s="152">
        <v>98953.262</v>
      </c>
      <c r="AG4165" s="153">
        <f>IFERROR(__xludf.DUMMYFUNCTION("TO_DATE(INT((AH4165/(60*60*24))+""1/1/1970""))"),44125.0)</f>
        <v>44125</v>
      </c>
      <c r="AH4165" s="152">
        <v>1.603244462E9</v>
      </c>
      <c r="AI4165" s="152">
        <v>167659.7144</v>
      </c>
    </row>
    <row r="4166">
      <c r="A4166" s="152"/>
      <c r="B4166" s="152"/>
      <c r="G4166" s="152"/>
      <c r="H4166" s="152"/>
      <c r="M4166" s="161"/>
      <c r="N4166" s="161"/>
      <c r="P4166" s="156"/>
      <c r="Q4166" s="156"/>
      <c r="V4166" s="156">
        <v>1.6032348E9</v>
      </c>
      <c r="W4166" s="156">
        <v>94138.4134</v>
      </c>
      <c r="Y4166" s="156">
        <v>1.5955524E9</v>
      </c>
      <c r="Z4166" s="156">
        <v>99213.1497</v>
      </c>
      <c r="AG4166" s="153">
        <f>IFERROR(__xludf.DUMMYFUNCTION("TO_DATE(INT((AH4166/(60*60*24))+""1/1/1970""))"),44125.0)</f>
        <v>44125</v>
      </c>
      <c r="AH4166" s="156">
        <v>1.603260276E9</v>
      </c>
      <c r="AI4166" s="156">
        <v>167659.7144</v>
      </c>
    </row>
    <row r="4167">
      <c r="A4167" s="152"/>
      <c r="B4167" s="152"/>
      <c r="G4167" s="152"/>
      <c r="H4167" s="152"/>
      <c r="M4167" s="161"/>
      <c r="N4167" s="161"/>
      <c r="P4167" s="156"/>
      <c r="Q4167" s="156"/>
      <c r="V4167" s="152">
        <v>1.6032564E9</v>
      </c>
      <c r="W4167" s="152">
        <v>94147.3652</v>
      </c>
      <c r="Y4167" s="152">
        <v>1.595592E9</v>
      </c>
      <c r="Z4167" s="152">
        <v>99213.1497</v>
      </c>
      <c r="AG4167" s="153">
        <f>IFERROR(__xludf.DUMMYFUNCTION("TO_DATE(INT((AH4167/(60*60*24))+""1/1/1970""))"),44125.0)</f>
        <v>44125</v>
      </c>
      <c r="AH4167" s="152">
        <v>1.603276117E9</v>
      </c>
      <c r="AI4167" s="152">
        <v>167659.7144</v>
      </c>
    </row>
    <row r="4168">
      <c r="A4168" s="152"/>
      <c r="B4168" s="152"/>
      <c r="G4168" s="152"/>
      <c r="H4168" s="152"/>
      <c r="M4168" s="161"/>
      <c r="N4168" s="161"/>
      <c r="P4168" s="156"/>
      <c r="Q4168" s="156"/>
      <c r="V4168" s="156">
        <v>1.603296E9</v>
      </c>
      <c r="W4168" s="156">
        <v>94217.8941</v>
      </c>
      <c r="Y4168" s="156">
        <v>1.5956244E9</v>
      </c>
      <c r="Z4168" s="156">
        <v>99213.1497</v>
      </c>
      <c r="AG4168" s="153">
        <f>IFERROR(__xludf.DUMMYFUNCTION("TO_DATE(INT((AH4168/(60*60*24))+""1/1/1970""))"),44125.0)</f>
        <v>44125</v>
      </c>
      <c r="AH4168" s="156">
        <v>1.603291909E9</v>
      </c>
      <c r="AI4168" s="156">
        <v>168400.6719</v>
      </c>
    </row>
    <row r="4169">
      <c r="A4169" s="152"/>
      <c r="B4169" s="152"/>
      <c r="G4169" s="152"/>
      <c r="H4169" s="152"/>
      <c r="M4169" s="161"/>
      <c r="N4169" s="161"/>
      <c r="P4169" s="156"/>
      <c r="Q4169" s="156"/>
      <c r="V4169" s="152">
        <v>1.6033212E9</v>
      </c>
      <c r="W4169" s="152">
        <v>94228.3431</v>
      </c>
      <c r="Y4169" s="152">
        <v>1.5956352E9</v>
      </c>
      <c r="Z4169" s="152">
        <v>99730.7914</v>
      </c>
      <c r="AG4169" s="153">
        <f>IFERROR(__xludf.DUMMYFUNCTION("TO_DATE(INT((AH4169/(60*60*24))+""1/1/1970""))"),44125.0)</f>
        <v>44125</v>
      </c>
      <c r="AH4169" s="152">
        <v>1.6033077E9</v>
      </c>
      <c r="AI4169" s="152">
        <v>168214.6317</v>
      </c>
    </row>
    <row r="4170">
      <c r="A4170" s="152"/>
      <c r="B4170" s="152"/>
      <c r="G4170" s="152"/>
      <c r="H4170" s="152"/>
      <c r="M4170" s="161"/>
      <c r="N4170" s="161"/>
      <c r="P4170" s="156"/>
      <c r="Q4170" s="156"/>
      <c r="V4170" s="156">
        <v>1.6033356E9</v>
      </c>
      <c r="W4170" s="156">
        <v>94223.3492</v>
      </c>
      <c r="Y4170" s="156">
        <v>1.5958008E9</v>
      </c>
      <c r="Z4170" s="156">
        <v>99730.7914</v>
      </c>
      <c r="AG4170" s="153">
        <f>IFERROR(__xludf.DUMMYFUNCTION("TO_DATE(INT((AH4170/(60*60*24))+""1/1/1970""))"),44125.0)</f>
        <v>44125</v>
      </c>
      <c r="AH4170" s="156">
        <v>1.603323496E9</v>
      </c>
      <c r="AI4170" s="156">
        <v>167255.0558</v>
      </c>
    </row>
    <row r="4171">
      <c r="A4171" s="152"/>
      <c r="B4171" s="152"/>
      <c r="G4171" s="152"/>
      <c r="H4171" s="152"/>
      <c r="M4171" s="161"/>
      <c r="N4171" s="161"/>
      <c r="P4171" s="156"/>
      <c r="Q4171" s="156"/>
      <c r="V4171" s="152">
        <v>1.6033752E9</v>
      </c>
      <c r="W4171" s="152">
        <v>94224.6665</v>
      </c>
      <c r="Y4171" s="152">
        <v>1.5958044E9</v>
      </c>
      <c r="Z4171" s="152">
        <v>99730.7914</v>
      </c>
      <c r="AG4171" s="153">
        <f>IFERROR(__xludf.DUMMYFUNCTION("TO_DATE(INT((AH4171/(60*60*24))+""1/1/1970""))"),44125.0)</f>
        <v>44125</v>
      </c>
      <c r="AH4171" s="152">
        <v>1.603324794E9</v>
      </c>
      <c r="AI4171" s="152">
        <v>167255.0558</v>
      </c>
    </row>
    <row r="4172">
      <c r="A4172" s="152"/>
      <c r="B4172" s="152"/>
      <c r="G4172" s="152"/>
      <c r="H4172" s="152"/>
      <c r="M4172" s="161"/>
      <c r="N4172" s="161"/>
      <c r="P4172" s="156"/>
      <c r="Q4172" s="156"/>
      <c r="V4172" s="156">
        <v>1.6034076E9</v>
      </c>
      <c r="W4172" s="156">
        <v>94202.8423</v>
      </c>
      <c r="Y4172" s="156">
        <v>1.5958404E9</v>
      </c>
      <c r="Z4172" s="156">
        <v>99679.1552</v>
      </c>
      <c r="AG4172" s="153">
        <f>IFERROR(__xludf.DUMMYFUNCTION("TO_DATE(INT((AH4172/(60*60*24))+""1/1/1970""))"),44126.0)</f>
        <v>44126</v>
      </c>
      <c r="AH4172" s="156">
        <v>1.603339584E9</v>
      </c>
      <c r="AI4172" s="156">
        <v>167255.0558</v>
      </c>
    </row>
    <row r="4173">
      <c r="A4173" s="152"/>
      <c r="B4173" s="152"/>
      <c r="G4173" s="152"/>
      <c r="H4173" s="152"/>
      <c r="M4173" s="161"/>
      <c r="N4173" s="161"/>
      <c r="P4173" s="156"/>
      <c r="Q4173" s="156"/>
      <c r="V4173" s="152">
        <v>1.6034148E9</v>
      </c>
      <c r="W4173" s="152">
        <v>94226.7224</v>
      </c>
      <c r="Y4173" s="152">
        <v>1.59588E9</v>
      </c>
      <c r="Z4173" s="152">
        <v>99679.1552</v>
      </c>
      <c r="AG4173" s="153">
        <f>IFERROR(__xludf.DUMMYFUNCTION("TO_DATE(INT((AH4173/(60*60*24))+""1/1/1970""))"),44126.0)</f>
        <v>44126</v>
      </c>
      <c r="AH4173" s="152">
        <v>1.603355478E9</v>
      </c>
      <c r="AI4173" s="152">
        <v>167255.0558</v>
      </c>
    </row>
    <row r="4174">
      <c r="A4174" s="152"/>
      <c r="B4174" s="152"/>
      <c r="G4174" s="152"/>
      <c r="H4174" s="152"/>
      <c r="M4174" s="161"/>
      <c r="N4174" s="161"/>
      <c r="P4174" s="156"/>
      <c r="Q4174" s="156"/>
      <c r="V4174" s="156">
        <v>1.6034544E9</v>
      </c>
      <c r="W4174" s="156">
        <v>94243.717</v>
      </c>
      <c r="Y4174" s="156">
        <v>1.5958908E9</v>
      </c>
      <c r="Z4174" s="156">
        <v>99679.1552</v>
      </c>
      <c r="AG4174" s="153">
        <f>IFERROR(__xludf.DUMMYFUNCTION("TO_DATE(INT((AH4174/(60*60*24))+""1/1/1970""))"),44126.0)</f>
        <v>44126</v>
      </c>
      <c r="AH4174" s="156">
        <v>1.603371288E9</v>
      </c>
      <c r="AI4174" s="156">
        <v>167255.0558</v>
      </c>
    </row>
    <row r="4175">
      <c r="A4175" s="152"/>
      <c r="B4175" s="152"/>
      <c r="G4175" s="152"/>
      <c r="H4175" s="152"/>
      <c r="M4175" s="161"/>
      <c r="N4175" s="161"/>
      <c r="P4175" s="156"/>
      <c r="Q4175" s="156"/>
      <c r="V4175" s="152">
        <v>1.6034868E9</v>
      </c>
      <c r="W4175" s="152">
        <v>94187.2911</v>
      </c>
      <c r="Y4175" s="152">
        <v>1.5959196E9</v>
      </c>
      <c r="Z4175" s="152">
        <v>100692.2479</v>
      </c>
      <c r="AG4175" s="153">
        <f>IFERROR(__xludf.DUMMYFUNCTION("TO_DATE(INT((AH4175/(60*60*24))+""1/1/1970""))"),44126.0)</f>
        <v>44126</v>
      </c>
      <c r="AH4175" s="152">
        <v>1.60338708E9</v>
      </c>
      <c r="AI4175" s="152">
        <v>167068.8276</v>
      </c>
    </row>
    <row r="4176">
      <c r="A4176" s="152"/>
      <c r="B4176" s="152"/>
      <c r="G4176" s="152"/>
      <c r="H4176" s="152"/>
      <c r="M4176" s="161"/>
      <c r="N4176" s="161"/>
      <c r="P4176" s="156"/>
      <c r="Q4176" s="156"/>
      <c r="V4176" s="156">
        <v>1.6036632E9</v>
      </c>
      <c r="W4176" s="156">
        <v>94191.9341</v>
      </c>
      <c r="Y4176" s="156">
        <v>1.5959592E9</v>
      </c>
      <c r="Z4176" s="156">
        <v>100692.2479</v>
      </c>
      <c r="AG4176" s="153">
        <f>IFERROR(__xludf.DUMMYFUNCTION("TO_DATE(INT((AH4176/(60*60*24))+""1/1/1970""))"),44126.0)</f>
        <v>44126</v>
      </c>
      <c r="AH4176" s="156">
        <v>1.603403072E9</v>
      </c>
      <c r="AI4176" s="156">
        <v>166430.5765</v>
      </c>
    </row>
    <row r="4177">
      <c r="A4177" s="152"/>
      <c r="B4177" s="152"/>
      <c r="G4177" s="152"/>
      <c r="H4177" s="152"/>
      <c r="M4177" s="161"/>
      <c r="N4177" s="161"/>
      <c r="P4177" s="156"/>
      <c r="Q4177" s="156"/>
      <c r="V4177" s="152">
        <v>1.6036668E9</v>
      </c>
      <c r="W4177" s="152">
        <v>94192.5889</v>
      </c>
      <c r="Y4177" s="152">
        <v>1.5959772E9</v>
      </c>
      <c r="Z4177" s="152">
        <v>100692.2479</v>
      </c>
      <c r="AG4177" s="153">
        <f>IFERROR(__xludf.DUMMYFUNCTION("TO_DATE(INT((AH4177/(60*60*24))+""1/1/1970""))"),44126.0)</f>
        <v>44126</v>
      </c>
      <c r="AH4177" s="152">
        <v>1.603411198E9</v>
      </c>
      <c r="AI4177" s="152">
        <v>166430.5765</v>
      </c>
    </row>
    <row r="4178">
      <c r="A4178" s="152"/>
      <c r="B4178" s="152"/>
      <c r="G4178" s="152"/>
      <c r="H4178" s="152"/>
      <c r="M4178" s="161"/>
      <c r="N4178" s="161"/>
      <c r="P4178" s="156"/>
      <c r="Q4178" s="156"/>
      <c r="V4178" s="156">
        <v>1.6037028E9</v>
      </c>
      <c r="W4178" s="156">
        <v>94367.2318</v>
      </c>
      <c r="Y4178" s="156">
        <v>1.5959988E9</v>
      </c>
      <c r="Z4178" s="156">
        <v>100267.6366</v>
      </c>
      <c r="AG4178" s="153">
        <f>IFERROR(__xludf.DUMMYFUNCTION("TO_DATE(INT((AH4178/(60*60*24))+""1/1/1970""))"),44127.0)</f>
        <v>44127</v>
      </c>
      <c r="AH4178" s="156">
        <v>1.603418866E9</v>
      </c>
      <c r="AI4178" s="156">
        <v>166430.5765</v>
      </c>
    </row>
    <row r="4179">
      <c r="A4179" s="152"/>
      <c r="B4179" s="152"/>
      <c r="G4179" s="152"/>
      <c r="H4179" s="152"/>
      <c r="M4179" s="161"/>
      <c r="N4179" s="161"/>
      <c r="P4179" s="156"/>
      <c r="Q4179" s="156"/>
      <c r="V4179" s="152">
        <v>1.6037424E9</v>
      </c>
      <c r="W4179" s="152">
        <v>94337.724</v>
      </c>
      <c r="Y4179" s="152">
        <v>1.5960384E9</v>
      </c>
      <c r="Z4179" s="152">
        <v>100267.6366</v>
      </c>
      <c r="AG4179" s="153">
        <f>IFERROR(__xludf.DUMMYFUNCTION("TO_DATE(INT((AH4179/(60*60*24))+""1/1/1970""))"),44127.0)</f>
        <v>44127</v>
      </c>
      <c r="AH4179" s="152">
        <v>1.603434656E9</v>
      </c>
      <c r="AI4179" s="152">
        <v>166430.5765</v>
      </c>
    </row>
    <row r="4180">
      <c r="A4180" s="152"/>
      <c r="B4180" s="152"/>
      <c r="G4180" s="152"/>
      <c r="H4180" s="152"/>
      <c r="M4180" s="161"/>
      <c r="N4180" s="161"/>
      <c r="P4180" s="156"/>
      <c r="Q4180" s="156"/>
      <c r="V4180" s="156">
        <v>1.6037532E9</v>
      </c>
      <c r="W4180" s="156">
        <v>94364.5422</v>
      </c>
      <c r="Y4180" s="156">
        <v>1.5960636E9</v>
      </c>
      <c r="Z4180" s="156">
        <v>100267.6366</v>
      </c>
      <c r="AG4180" s="153">
        <f>IFERROR(__xludf.DUMMYFUNCTION("TO_DATE(INT((AH4180/(60*60*24))+""1/1/1970""))"),44127.0)</f>
        <v>44127</v>
      </c>
      <c r="AH4180" s="156">
        <v>1.603450451E9</v>
      </c>
      <c r="AI4180" s="156">
        <v>166430.5765</v>
      </c>
    </row>
    <row r="4181">
      <c r="A4181" s="152"/>
      <c r="B4181" s="152"/>
      <c r="G4181" s="152"/>
      <c r="H4181" s="152"/>
      <c r="M4181" s="161"/>
      <c r="N4181" s="161"/>
      <c r="P4181" s="156"/>
      <c r="Q4181" s="156"/>
      <c r="V4181" s="152">
        <v>1.603782E9</v>
      </c>
      <c r="W4181" s="152">
        <v>94267.4647</v>
      </c>
      <c r="Y4181" s="152">
        <v>1.596078E9</v>
      </c>
      <c r="Z4181" s="152">
        <v>100797.2272</v>
      </c>
      <c r="AG4181" s="153">
        <f>IFERROR(__xludf.DUMMYFUNCTION("TO_DATE(INT((AH4181/(60*60*24))+""1/1/1970""))"),44127.0)</f>
        <v>44127</v>
      </c>
      <c r="AH4181" s="152">
        <v>1.603466241E9</v>
      </c>
      <c r="AI4181" s="152">
        <v>166503.6962</v>
      </c>
    </row>
    <row r="4182">
      <c r="A4182" s="152"/>
      <c r="B4182" s="152"/>
      <c r="G4182" s="152"/>
      <c r="H4182" s="152"/>
      <c r="M4182" s="161"/>
      <c r="N4182" s="161"/>
      <c r="P4182" s="156"/>
      <c r="Q4182" s="156"/>
      <c r="V4182" s="156">
        <v>1.6038216E9</v>
      </c>
      <c r="W4182" s="156">
        <v>93976.3101</v>
      </c>
      <c r="Y4182" s="156">
        <v>1.5961176E9</v>
      </c>
      <c r="Z4182" s="156">
        <v>100797.2272</v>
      </c>
      <c r="AG4182" s="153">
        <f>IFERROR(__xludf.DUMMYFUNCTION("TO_DATE(INT((AH4182/(60*60*24))+""1/1/1970""))"),44127.0)</f>
        <v>44127</v>
      </c>
      <c r="AH4182" s="156">
        <v>1.603482043E9</v>
      </c>
      <c r="AI4182" s="156">
        <v>166425.3635</v>
      </c>
    </row>
    <row r="4183">
      <c r="A4183" s="152"/>
      <c r="B4183" s="152"/>
      <c r="G4183" s="152"/>
      <c r="H4183" s="152"/>
      <c r="M4183" s="161"/>
      <c r="N4183" s="161"/>
      <c r="P4183" s="156"/>
      <c r="Q4183" s="156"/>
      <c r="V4183" s="152">
        <v>1.6038396E9</v>
      </c>
      <c r="W4183" s="152">
        <v>94069.2</v>
      </c>
      <c r="Y4183" s="152">
        <v>1.59615E9</v>
      </c>
      <c r="Z4183" s="152">
        <v>100797.2272</v>
      </c>
      <c r="AG4183" s="153">
        <f>IFERROR(__xludf.DUMMYFUNCTION("TO_DATE(INT((AH4183/(60*60*24))+""1/1/1970""))"),44127.0)</f>
        <v>44127</v>
      </c>
      <c r="AH4183" s="152">
        <v>1.603497588E9</v>
      </c>
      <c r="AI4183" s="152">
        <v>166787.6524</v>
      </c>
    </row>
    <row r="4184">
      <c r="A4184" s="152"/>
      <c r="B4184" s="152"/>
      <c r="G4184" s="152"/>
      <c r="H4184" s="152"/>
      <c r="M4184" s="161"/>
      <c r="N4184" s="161"/>
      <c r="P4184" s="156"/>
      <c r="Q4184" s="156"/>
      <c r="V4184" s="156">
        <v>1.6038612E9</v>
      </c>
      <c r="W4184" s="156">
        <v>93853.6196</v>
      </c>
      <c r="Y4184" s="156">
        <v>1.5961572E9</v>
      </c>
      <c r="Z4184" s="156">
        <v>101577.7438</v>
      </c>
      <c r="AG4184" s="153">
        <f>IFERROR(__xludf.DUMMYFUNCTION("TO_DATE(INT((AH4184/(60*60*24))+""1/1/1970""))"),44128.0)</f>
        <v>44128</v>
      </c>
      <c r="AH4184" s="156">
        <v>1.603497941E9</v>
      </c>
      <c r="AI4184" s="156">
        <v>166787.6524</v>
      </c>
    </row>
    <row r="4185">
      <c r="A4185" s="152"/>
      <c r="B4185" s="152"/>
      <c r="G4185" s="152"/>
      <c r="H4185" s="152"/>
      <c r="M4185" s="161"/>
      <c r="N4185" s="161"/>
      <c r="P4185" s="156"/>
      <c r="Q4185" s="156"/>
      <c r="V4185" s="152">
        <v>1.6039008E9</v>
      </c>
      <c r="W4185" s="152">
        <v>93951.0032</v>
      </c>
      <c r="Y4185" s="152">
        <v>1.5961968E9</v>
      </c>
      <c r="Z4185" s="152">
        <v>101577.7438</v>
      </c>
      <c r="AG4185" s="153">
        <f>IFERROR(__xludf.DUMMYFUNCTION("TO_DATE(INT((AH4185/(60*60*24))+""1/1/1970""))"),44128.0)</f>
        <v>44128</v>
      </c>
      <c r="AH4185" s="152">
        <v>1.603514522E9</v>
      </c>
      <c r="AI4185" s="152">
        <v>166787.6524</v>
      </c>
    </row>
    <row r="4186">
      <c r="A4186" s="152"/>
      <c r="B4186" s="152"/>
      <c r="G4186" s="152"/>
      <c r="H4186" s="152"/>
      <c r="M4186" s="161"/>
      <c r="N4186" s="161"/>
      <c r="P4186" s="156"/>
      <c r="Q4186" s="156"/>
      <c r="V4186" s="156">
        <v>1.603926E9</v>
      </c>
      <c r="W4186" s="156">
        <v>93927.1646</v>
      </c>
      <c r="Y4186" s="156">
        <v>1.5962292E9</v>
      </c>
      <c r="Z4186" s="156">
        <v>101577.7438</v>
      </c>
      <c r="AG4186" s="153">
        <f>IFERROR(__xludf.DUMMYFUNCTION("TO_DATE(INT((AH4186/(60*60*24))+""1/1/1970""))"),44128.0)</f>
        <v>44128</v>
      </c>
      <c r="AH4186" s="156">
        <v>1.603530332E9</v>
      </c>
      <c r="AI4186" s="156">
        <v>166787.6524</v>
      </c>
    </row>
    <row r="4187">
      <c r="A4187" s="152"/>
      <c r="B4187" s="152"/>
      <c r="G4187" s="152"/>
      <c r="H4187" s="152"/>
      <c r="M4187" s="161"/>
      <c r="N4187" s="161"/>
      <c r="P4187" s="156"/>
      <c r="Q4187" s="156"/>
      <c r="V4187" s="152">
        <v>1.6039404E9</v>
      </c>
      <c r="W4187" s="152">
        <v>94046.4539</v>
      </c>
      <c r="Y4187" s="152">
        <v>1.59624E9</v>
      </c>
      <c r="Z4187" s="152">
        <v>100781.4376</v>
      </c>
      <c r="AG4187" s="153">
        <f>IFERROR(__xludf.DUMMYFUNCTION("TO_DATE(INT((AH4187/(60*60*24))+""1/1/1970""))"),44128.0)</f>
        <v>44128</v>
      </c>
      <c r="AH4187" s="152">
        <v>1.603546239E9</v>
      </c>
      <c r="AI4187" s="152">
        <v>166787.6524</v>
      </c>
    </row>
    <row r="4188">
      <c r="A4188" s="152"/>
      <c r="B4188" s="152"/>
      <c r="G4188" s="152"/>
      <c r="H4188" s="152"/>
      <c r="M4188" s="161"/>
      <c r="N4188" s="161"/>
      <c r="P4188" s="156"/>
      <c r="Q4188" s="156"/>
      <c r="V4188" s="156">
        <v>1.60398E9</v>
      </c>
      <c r="W4188" s="156">
        <v>93993.8508</v>
      </c>
      <c r="Y4188" s="156">
        <v>1.5964056E9</v>
      </c>
      <c r="Z4188" s="156">
        <v>100781.4376</v>
      </c>
      <c r="AG4188" s="153">
        <f>IFERROR(__xludf.DUMMYFUNCTION("TO_DATE(INT((AH4188/(60*60*24))+""1/1/1970""))"),44128.0)</f>
        <v>44128</v>
      </c>
      <c r="AH4188" s="156">
        <v>1.603562742E9</v>
      </c>
      <c r="AI4188" s="156">
        <v>166787.6524</v>
      </c>
    </row>
    <row r="4189">
      <c r="A4189" s="152"/>
      <c r="B4189" s="152"/>
      <c r="G4189" s="152"/>
      <c r="H4189" s="152"/>
      <c r="M4189" s="161"/>
      <c r="N4189" s="161"/>
      <c r="P4189" s="156"/>
      <c r="Q4189" s="156"/>
      <c r="V4189" s="152">
        <v>1.6040124E9</v>
      </c>
      <c r="W4189" s="152">
        <v>94217.0795</v>
      </c>
      <c r="Y4189" s="152">
        <v>1.5964092E9</v>
      </c>
      <c r="Z4189" s="152">
        <v>100781.4376</v>
      </c>
      <c r="AG4189" s="153">
        <f>IFERROR(__xludf.DUMMYFUNCTION("TO_DATE(INT((AH4189/(60*60*24))+""1/1/1970""))"),44128.0)</f>
        <v>44128</v>
      </c>
      <c r="AH4189" s="152">
        <v>1.603578551E9</v>
      </c>
      <c r="AI4189" s="152">
        <v>166787.6524</v>
      </c>
    </row>
    <row r="4190">
      <c r="A4190" s="152"/>
      <c r="B4190" s="152"/>
      <c r="G4190" s="152"/>
      <c r="H4190" s="152"/>
      <c r="M4190" s="161"/>
      <c r="N4190" s="161"/>
      <c r="P4190" s="156"/>
      <c r="Q4190" s="156"/>
      <c r="V4190" s="156">
        <v>1.6040196E9</v>
      </c>
      <c r="W4190" s="156">
        <v>94158.0554</v>
      </c>
      <c r="Y4190" s="156">
        <v>1.5964452E9</v>
      </c>
      <c r="Z4190" s="156">
        <v>100802.3481</v>
      </c>
      <c r="AG4190" s="153">
        <f>IFERROR(__xludf.DUMMYFUNCTION("TO_DATE(INT((AH4190/(60*60*24))+""1/1/1970""))"),44128.0)</f>
        <v>44128</v>
      </c>
      <c r="AH4190" s="156">
        <v>1.603583154E9</v>
      </c>
      <c r="AI4190" s="156">
        <v>166787.6524</v>
      </c>
    </row>
    <row r="4191">
      <c r="A4191" s="152"/>
      <c r="B4191" s="152"/>
      <c r="G4191" s="152"/>
      <c r="H4191" s="152"/>
      <c r="M4191" s="161"/>
      <c r="N4191" s="161"/>
      <c r="P4191" s="156"/>
      <c r="Q4191" s="156"/>
      <c r="V4191" s="152">
        <v>1.6040592E9</v>
      </c>
      <c r="W4191" s="152">
        <v>94068.4055</v>
      </c>
      <c r="Y4191" s="152">
        <v>1.5964848E9</v>
      </c>
      <c r="Z4191" s="152">
        <v>100802.3481</v>
      </c>
      <c r="AG4191" s="153">
        <f>IFERROR(__xludf.DUMMYFUNCTION("TO_DATE(INT((AH4191/(60*60*24))+""1/1/1970""))"),44129.0)</f>
        <v>44129</v>
      </c>
      <c r="AH4191" s="152">
        <v>1.603595096E9</v>
      </c>
      <c r="AI4191" s="152">
        <v>166787.6524</v>
      </c>
    </row>
    <row r="4192">
      <c r="A4192" s="152"/>
      <c r="B4192" s="152"/>
      <c r="G4192" s="152"/>
      <c r="H4192" s="152"/>
      <c r="M4192" s="161"/>
      <c r="N4192" s="161"/>
      <c r="P4192" s="156"/>
      <c r="Q4192" s="156"/>
      <c r="V4192" s="156">
        <v>1.6040916E9</v>
      </c>
      <c r="W4192" s="156">
        <v>94211.6003</v>
      </c>
      <c r="Y4192" s="156">
        <v>1.5964956E9</v>
      </c>
      <c r="Z4192" s="156">
        <v>100802.3481</v>
      </c>
      <c r="AG4192" s="153">
        <f>IFERROR(__xludf.DUMMYFUNCTION("TO_DATE(INT((AH4192/(60*60*24))+""1/1/1970""))"),44129.0)</f>
        <v>44129</v>
      </c>
      <c r="AH4192" s="156">
        <v>1.603611108E9</v>
      </c>
      <c r="AI4192" s="156">
        <v>166787.6524</v>
      </c>
    </row>
    <row r="4193">
      <c r="A4193" s="152"/>
      <c r="B4193" s="152"/>
      <c r="G4193" s="152"/>
      <c r="H4193" s="152"/>
      <c r="M4193" s="161"/>
      <c r="N4193" s="161"/>
      <c r="P4193" s="156"/>
      <c r="Q4193" s="156"/>
      <c r="V4193" s="152">
        <v>1.6042716E9</v>
      </c>
      <c r="W4193" s="152">
        <v>94222.0395</v>
      </c>
      <c r="Y4193" s="152">
        <v>1.5965244E9</v>
      </c>
      <c r="Z4193" s="152">
        <v>100621.835</v>
      </c>
      <c r="AG4193" s="153">
        <f>IFERROR(__xludf.DUMMYFUNCTION("TO_DATE(INT((AH4193/(60*60*24))+""1/1/1970""))"),44129.0)</f>
        <v>44129</v>
      </c>
      <c r="AH4193" s="152">
        <v>1.603626906E9</v>
      </c>
      <c r="AI4193" s="152">
        <v>166787.6524</v>
      </c>
    </row>
    <row r="4194">
      <c r="A4194" s="152"/>
      <c r="B4194" s="152"/>
      <c r="G4194" s="152"/>
      <c r="H4194" s="152"/>
      <c r="M4194" s="161"/>
      <c r="N4194" s="161"/>
      <c r="P4194" s="156"/>
      <c r="Q4194" s="156"/>
      <c r="V4194" s="156">
        <v>1.6043112E9</v>
      </c>
      <c r="W4194" s="156">
        <v>94359.0707</v>
      </c>
      <c r="Y4194" s="156">
        <v>1.596564E9</v>
      </c>
      <c r="Z4194" s="156">
        <v>100621.835</v>
      </c>
      <c r="AG4194" s="153">
        <f>IFERROR(__xludf.DUMMYFUNCTION("TO_DATE(INT((AH4194/(60*60*24))+""1/1/1970""))"),44129.0)</f>
        <v>44129</v>
      </c>
      <c r="AH4194" s="156">
        <v>1.603642842E9</v>
      </c>
      <c r="AI4194" s="156">
        <v>166787.6524</v>
      </c>
    </row>
    <row r="4195">
      <c r="A4195" s="152"/>
      <c r="B4195" s="152"/>
      <c r="G4195" s="152"/>
      <c r="H4195" s="152"/>
      <c r="M4195" s="161"/>
      <c r="N4195" s="161"/>
      <c r="P4195" s="156"/>
      <c r="Q4195" s="156"/>
      <c r="V4195" s="152">
        <v>1.6043508E9</v>
      </c>
      <c r="W4195" s="152">
        <v>94355.2484</v>
      </c>
      <c r="Y4195" s="152">
        <v>1.596582E9</v>
      </c>
      <c r="Z4195" s="152">
        <v>100621.835</v>
      </c>
      <c r="AG4195" s="153">
        <f>IFERROR(__xludf.DUMMYFUNCTION("TO_DATE(INT((AH4195/(60*60*24))+""1/1/1970""))"),44129.0)</f>
        <v>44129</v>
      </c>
      <c r="AH4195" s="152">
        <v>1.603658949E9</v>
      </c>
      <c r="AI4195" s="152">
        <v>166787.6524</v>
      </c>
    </row>
    <row r="4196">
      <c r="A4196" s="152"/>
      <c r="B4196" s="152"/>
      <c r="G4196" s="152"/>
      <c r="H4196" s="152"/>
      <c r="M4196" s="161"/>
      <c r="N4196" s="161"/>
      <c r="P4196" s="156"/>
      <c r="Q4196" s="156"/>
      <c r="V4196" s="156">
        <v>1.604358E9</v>
      </c>
      <c r="W4196" s="156">
        <v>94309.2692</v>
      </c>
      <c r="Y4196" s="156">
        <v>1.5966036E9</v>
      </c>
      <c r="Z4196" s="156">
        <v>101079.7323</v>
      </c>
      <c r="AG4196" s="153">
        <f>IFERROR(__xludf.DUMMYFUNCTION("TO_DATE(INT((AH4196/(60*60*24))+""1/1/1970""))"),44129.0)</f>
        <v>44129</v>
      </c>
      <c r="AH4196" s="156">
        <v>1.603670301E9</v>
      </c>
      <c r="AI4196" s="156">
        <v>166787.6524</v>
      </c>
    </row>
    <row r="4197">
      <c r="A4197" s="152"/>
      <c r="B4197" s="152"/>
      <c r="G4197" s="152"/>
      <c r="H4197" s="152"/>
      <c r="M4197" s="161"/>
      <c r="N4197" s="161"/>
      <c r="P4197" s="156"/>
      <c r="Q4197" s="156"/>
      <c r="V4197" s="152">
        <v>1.6043904E9</v>
      </c>
      <c r="W4197" s="152">
        <v>94153.692</v>
      </c>
      <c r="Y4197" s="152">
        <v>1.5966432E9</v>
      </c>
      <c r="Z4197" s="152">
        <v>101079.7323</v>
      </c>
      <c r="AG4197" s="153">
        <f>IFERROR(__xludf.DUMMYFUNCTION("TO_DATE(INT((AH4197/(60*60*24))+""1/1/1970""))"),44130.0)</f>
        <v>44130</v>
      </c>
      <c r="AH4197" s="152">
        <v>1.603674753E9</v>
      </c>
      <c r="AI4197" s="152">
        <v>166787.6524</v>
      </c>
    </row>
    <row r="4198">
      <c r="A4198" s="152"/>
      <c r="B4198" s="152"/>
      <c r="G4198" s="152"/>
      <c r="H4198" s="152"/>
      <c r="M4198" s="161"/>
      <c r="N4198" s="161"/>
      <c r="P4198" s="156"/>
      <c r="Q4198" s="156"/>
      <c r="V4198" s="156">
        <v>1.60443E9</v>
      </c>
      <c r="W4198" s="156">
        <v>94136.6342</v>
      </c>
      <c r="Y4198" s="156">
        <v>1.5966684E9</v>
      </c>
      <c r="Z4198" s="156">
        <v>101079.7323</v>
      </c>
      <c r="AG4198" s="153">
        <f>IFERROR(__xludf.DUMMYFUNCTION("TO_DATE(INT((AH4198/(60*60*24))+""1/1/1970""))"),44130.0)</f>
        <v>44130</v>
      </c>
      <c r="AH4198" s="156">
        <v>1.603690659E9</v>
      </c>
      <c r="AI4198" s="156">
        <v>166787.6524</v>
      </c>
    </row>
    <row r="4199">
      <c r="A4199" s="152"/>
      <c r="B4199" s="152"/>
      <c r="G4199" s="152"/>
      <c r="H4199" s="152"/>
      <c r="M4199" s="161"/>
      <c r="N4199" s="161"/>
      <c r="P4199" s="156"/>
      <c r="Q4199" s="156"/>
      <c r="V4199" s="152">
        <v>1.6044444E9</v>
      </c>
      <c r="W4199" s="152">
        <v>94141.1995</v>
      </c>
      <c r="Y4199" s="152">
        <v>1.5966828E9</v>
      </c>
      <c r="Z4199" s="152">
        <v>101576.4635</v>
      </c>
      <c r="AG4199" s="153">
        <f>IFERROR(__xludf.DUMMYFUNCTION("TO_DATE(INT((AH4199/(60*60*24))+""1/1/1970""))"),44130.0)</f>
        <v>44130</v>
      </c>
      <c r="AH4199" s="152">
        <v>1.603706454E9</v>
      </c>
      <c r="AI4199" s="152">
        <v>166787.6524</v>
      </c>
    </row>
    <row r="4200">
      <c r="A4200" s="152"/>
      <c r="B4200" s="152"/>
      <c r="G4200" s="152"/>
      <c r="H4200" s="152"/>
      <c r="M4200" s="161"/>
      <c r="N4200" s="161"/>
      <c r="P4200" s="156"/>
      <c r="Q4200" s="156"/>
      <c r="V4200" s="156">
        <v>1.6044696E9</v>
      </c>
      <c r="W4200" s="156">
        <v>94445.4445</v>
      </c>
      <c r="Y4200" s="156">
        <v>1.5967224E9</v>
      </c>
      <c r="Z4200" s="156">
        <v>101576.4635</v>
      </c>
      <c r="AG4200" s="153">
        <f>IFERROR(__xludf.DUMMYFUNCTION("TO_DATE(INT((AH4200/(60*60*24))+""1/1/1970""))"),44130.0)</f>
        <v>44130</v>
      </c>
      <c r="AH4200" s="156">
        <v>1.603722255E9</v>
      </c>
      <c r="AI4200" s="156">
        <v>166121.8242</v>
      </c>
    </row>
    <row r="4201">
      <c r="A4201" s="152"/>
      <c r="B4201" s="152"/>
      <c r="G4201" s="152"/>
      <c r="H4201" s="152"/>
      <c r="M4201" s="161"/>
      <c r="N4201" s="161"/>
      <c r="P4201" s="156"/>
      <c r="Q4201" s="156"/>
      <c r="V4201" s="152">
        <v>1.6045092E9</v>
      </c>
      <c r="W4201" s="152">
        <v>93963.8145</v>
      </c>
      <c r="Y4201" s="152">
        <v>1.5967548E9</v>
      </c>
      <c r="Z4201" s="152">
        <v>101576.4635</v>
      </c>
      <c r="AG4201" s="153">
        <f>IFERROR(__xludf.DUMMYFUNCTION("TO_DATE(INT((AH4201/(60*60*24))+""1/1/1970""))"),44130.0)</f>
        <v>44130</v>
      </c>
      <c r="AH4201" s="152">
        <v>1.60373808E9</v>
      </c>
      <c r="AI4201" s="152">
        <v>164248.1153</v>
      </c>
    </row>
    <row r="4202">
      <c r="A4202" s="152"/>
      <c r="B4202" s="152"/>
      <c r="G4202" s="152"/>
      <c r="H4202" s="152"/>
      <c r="M4202" s="161"/>
      <c r="N4202" s="161"/>
      <c r="P4202" s="156"/>
      <c r="Q4202" s="156"/>
      <c r="V4202" s="156">
        <v>1.6045308E9</v>
      </c>
      <c r="W4202" s="156">
        <v>94073.4391</v>
      </c>
      <c r="Y4202" s="156">
        <v>1.596762E9</v>
      </c>
      <c r="Z4202" s="156">
        <v>101606.7624</v>
      </c>
      <c r="AG4202" s="153">
        <f>IFERROR(__xludf.DUMMYFUNCTION("TO_DATE(INT((AH4202/(60*60*24))+""1/1/1970""))"),44130.0)</f>
        <v>44130</v>
      </c>
      <c r="AH4202" s="156">
        <v>1.603753893E9</v>
      </c>
      <c r="AI4202" s="156">
        <v>165285.7737</v>
      </c>
    </row>
    <row r="4203">
      <c r="A4203" s="152"/>
      <c r="B4203" s="152"/>
      <c r="G4203" s="152"/>
      <c r="H4203" s="152"/>
      <c r="M4203" s="161"/>
      <c r="N4203" s="161"/>
      <c r="P4203" s="156"/>
      <c r="Q4203" s="156"/>
      <c r="V4203" s="152">
        <v>1.6045488E9</v>
      </c>
      <c r="W4203" s="152">
        <v>93878.8958</v>
      </c>
      <c r="Y4203" s="152">
        <v>1.5968016E9</v>
      </c>
      <c r="Z4203" s="152">
        <v>101606.7624</v>
      </c>
      <c r="AG4203" s="153">
        <f>IFERROR(__xludf.DUMMYFUNCTION("TO_DATE(INT((AH4203/(60*60*24))+""1/1/1970""))"),44130.0)</f>
        <v>44130</v>
      </c>
      <c r="AH4203" s="152">
        <v>1.603756704E9</v>
      </c>
      <c r="AI4203" s="152">
        <v>165285.7737</v>
      </c>
    </row>
    <row r="4204">
      <c r="A4204" s="152"/>
      <c r="B4204" s="152"/>
      <c r="G4204" s="152"/>
      <c r="H4204" s="152"/>
      <c r="M4204" s="161"/>
      <c r="N4204" s="161"/>
      <c r="P4204" s="156"/>
      <c r="Q4204" s="156"/>
      <c r="V4204" s="156">
        <v>1.6045884E9</v>
      </c>
      <c r="W4204" s="156">
        <v>93341.4278</v>
      </c>
      <c r="Y4204" s="156">
        <v>1.596834E9</v>
      </c>
      <c r="Z4204" s="156">
        <v>101606.7624</v>
      </c>
      <c r="AG4204" s="153">
        <f>IFERROR(__xludf.DUMMYFUNCTION("TO_DATE(INT((AH4204/(60*60*24))+""1/1/1970""))"),44131.0)</f>
        <v>44131</v>
      </c>
      <c r="AH4204" s="156">
        <v>1.6037697E9</v>
      </c>
      <c r="AI4204" s="156">
        <v>165285.7737</v>
      </c>
    </row>
    <row r="4205">
      <c r="A4205" s="152"/>
      <c r="B4205" s="152"/>
      <c r="G4205" s="152"/>
      <c r="H4205" s="152"/>
      <c r="M4205" s="161"/>
      <c r="N4205" s="161"/>
      <c r="P4205" s="156"/>
      <c r="Q4205" s="156"/>
      <c r="V4205" s="152">
        <v>1.6046172E9</v>
      </c>
      <c r="W4205" s="152">
        <v>93293.8604</v>
      </c>
      <c r="Y4205" s="152">
        <v>1.5968448E9</v>
      </c>
      <c r="Z4205" s="152">
        <v>100841.6086</v>
      </c>
      <c r="AG4205" s="153">
        <f>IFERROR(__xludf.DUMMYFUNCTION("TO_DATE(INT((AH4205/(60*60*24))+""1/1/1970""))"),44131.0)</f>
        <v>44131</v>
      </c>
      <c r="AH4205" s="152">
        <v>1.603785519E9</v>
      </c>
      <c r="AI4205" s="152">
        <v>165285.7737</v>
      </c>
    </row>
    <row r="4206">
      <c r="A4206" s="152"/>
      <c r="B4206" s="152"/>
      <c r="G4206" s="152"/>
      <c r="H4206" s="152"/>
      <c r="M4206" s="161"/>
      <c r="N4206" s="161"/>
      <c r="P4206" s="156"/>
      <c r="Q4206" s="156"/>
      <c r="V4206" s="156">
        <v>1.604628E9</v>
      </c>
      <c r="W4206" s="156">
        <v>93296.1469</v>
      </c>
      <c r="Y4206" s="156">
        <v>1.5970104E9</v>
      </c>
      <c r="Z4206" s="156">
        <v>100841.6086</v>
      </c>
      <c r="AG4206" s="153">
        <f>IFERROR(__xludf.DUMMYFUNCTION("TO_DATE(INT((AH4206/(60*60*24))+""1/1/1970""))"),44131.0)</f>
        <v>44131</v>
      </c>
      <c r="AH4206" s="156">
        <v>1.60380131E9</v>
      </c>
      <c r="AI4206" s="156">
        <v>165285.7737</v>
      </c>
    </row>
    <row r="4207">
      <c r="A4207" s="152"/>
      <c r="B4207" s="152"/>
      <c r="G4207" s="152"/>
      <c r="H4207" s="152"/>
      <c r="M4207" s="161"/>
      <c r="N4207" s="161"/>
      <c r="P4207" s="156"/>
      <c r="Q4207" s="156"/>
      <c r="V4207" s="152">
        <v>1.6046676E9</v>
      </c>
      <c r="W4207" s="152">
        <v>93159.1159</v>
      </c>
      <c r="Y4207" s="152">
        <v>1.597014E9</v>
      </c>
      <c r="Z4207" s="152">
        <v>100841.6086</v>
      </c>
      <c r="AG4207" s="153">
        <f>IFERROR(__xludf.DUMMYFUNCTION("TO_DATE(INT((AH4207/(60*60*24))+""1/1/1970""))"),44131.0)</f>
        <v>44131</v>
      </c>
      <c r="AH4207" s="152">
        <v>1.6038171E9</v>
      </c>
      <c r="AI4207" s="152">
        <v>165078.8053</v>
      </c>
    </row>
    <row r="4208">
      <c r="A4208" s="152"/>
      <c r="B4208" s="152"/>
      <c r="G4208" s="152"/>
      <c r="H4208" s="152"/>
      <c r="M4208" s="161"/>
      <c r="N4208" s="161"/>
      <c r="P4208" s="156"/>
      <c r="Q4208" s="156"/>
      <c r="V4208" s="156">
        <v>1.6047E9</v>
      </c>
      <c r="W4208" s="156">
        <v>92897.8925</v>
      </c>
      <c r="Y4208" s="156">
        <v>1.59705E9</v>
      </c>
      <c r="Z4208" s="156">
        <v>100800.6411</v>
      </c>
      <c r="AG4208" s="153">
        <f>IFERROR(__xludf.DUMMYFUNCTION("TO_DATE(INT((AH4208/(60*60*24))+""1/1/1970""))"),44131.0)</f>
        <v>44131</v>
      </c>
      <c r="AH4208" s="156">
        <v>1.603832904E9</v>
      </c>
      <c r="AI4208" s="156">
        <v>165441.0942</v>
      </c>
    </row>
    <row r="4209">
      <c r="A4209" s="152"/>
      <c r="B4209" s="152"/>
      <c r="G4209" s="152"/>
      <c r="H4209" s="152"/>
      <c r="M4209" s="161"/>
      <c r="N4209" s="161"/>
      <c r="P4209" s="156"/>
      <c r="Q4209" s="156"/>
      <c r="V4209" s="152">
        <v>1.6048764E9</v>
      </c>
      <c r="W4209" s="152">
        <v>92843.6106</v>
      </c>
      <c r="Y4209" s="152">
        <v>1.5970896E9</v>
      </c>
      <c r="Z4209" s="152">
        <v>100800.6411</v>
      </c>
      <c r="AG4209" s="153">
        <f>IFERROR(__xludf.DUMMYFUNCTION("TO_DATE(INT((AH4209/(60*60*24))+""1/1/1970""))"),44131.0)</f>
        <v>44131</v>
      </c>
      <c r="AH4209" s="152">
        <v>1.603843033E9</v>
      </c>
      <c r="AI4209" s="152">
        <v>165441.0942</v>
      </c>
    </row>
    <row r="4210">
      <c r="A4210" s="152"/>
      <c r="B4210" s="152"/>
      <c r="G4210" s="152"/>
      <c r="H4210" s="152"/>
      <c r="M4210" s="161"/>
      <c r="N4210" s="161"/>
      <c r="P4210" s="156"/>
      <c r="Q4210" s="156"/>
      <c r="V4210" s="156">
        <v>1.604916E9</v>
      </c>
      <c r="W4210" s="156">
        <v>93056.5962</v>
      </c>
      <c r="Y4210" s="156">
        <v>1.5971004E9</v>
      </c>
      <c r="Z4210" s="156">
        <v>100800.6411</v>
      </c>
      <c r="AG4210" s="153">
        <f>IFERROR(__xludf.DUMMYFUNCTION("TO_DATE(INT((AH4210/(60*60*24))+""1/1/1970""))"),44132.0)</f>
        <v>44132</v>
      </c>
      <c r="AH4210" s="156">
        <v>1.603848753E9</v>
      </c>
      <c r="AI4210" s="156">
        <v>165441.0942</v>
      </c>
    </row>
    <row r="4211">
      <c r="A4211" s="152"/>
      <c r="B4211" s="152"/>
      <c r="G4211" s="152"/>
      <c r="H4211" s="152"/>
      <c r="M4211" s="161"/>
      <c r="N4211" s="161"/>
      <c r="P4211" s="156"/>
      <c r="Q4211" s="156"/>
      <c r="V4211" s="152">
        <v>1.6049556E9</v>
      </c>
      <c r="W4211" s="152">
        <v>92751.9909</v>
      </c>
      <c r="Y4211" s="152">
        <v>1.5971292E9</v>
      </c>
      <c r="Z4211" s="152">
        <v>100416.9974</v>
      </c>
      <c r="AG4211" s="153">
        <f>IFERROR(__xludf.DUMMYFUNCTION("TO_DATE(INT((AH4211/(60*60*24))+""1/1/1970""))"),44132.0)</f>
        <v>44132</v>
      </c>
      <c r="AH4211" s="152">
        <v>1.60386456E9</v>
      </c>
      <c r="AI4211" s="152">
        <v>165441.0942</v>
      </c>
    </row>
    <row r="4212">
      <c r="A4212" s="152"/>
      <c r="B4212" s="152"/>
      <c r="G4212" s="152"/>
      <c r="H4212" s="152"/>
      <c r="M4212" s="161"/>
      <c r="N4212" s="161"/>
      <c r="P4212" s="156"/>
      <c r="Q4212" s="156"/>
      <c r="V4212" s="156">
        <v>1.6049628E9</v>
      </c>
      <c r="W4212" s="156">
        <v>92765.047</v>
      </c>
      <c r="Y4212" s="156">
        <v>1.5971688E9</v>
      </c>
      <c r="Z4212" s="156">
        <v>100416.9974</v>
      </c>
      <c r="AG4212" s="153">
        <f>IFERROR(__xludf.DUMMYFUNCTION("TO_DATE(INT((AH4212/(60*60*24))+""1/1/1970""))"),44132.0)</f>
        <v>44132</v>
      </c>
      <c r="AH4212" s="156">
        <v>1.603880356E9</v>
      </c>
      <c r="AI4212" s="156">
        <v>165441.0942</v>
      </c>
    </row>
    <row r="4213">
      <c r="A4213" s="152"/>
      <c r="B4213" s="152"/>
      <c r="G4213" s="152"/>
      <c r="H4213" s="152"/>
      <c r="M4213" s="161"/>
      <c r="N4213" s="161"/>
      <c r="P4213" s="156"/>
      <c r="Q4213" s="156"/>
      <c r="V4213" s="152">
        <v>1.6049952E9</v>
      </c>
      <c r="W4213" s="152">
        <v>92691.5154</v>
      </c>
      <c r="Y4213" s="152">
        <v>1.5971868E9</v>
      </c>
      <c r="Z4213" s="152">
        <v>100416.9974</v>
      </c>
      <c r="AG4213" s="153">
        <f>IFERROR(__xludf.DUMMYFUNCTION("TO_DATE(INT((AH4213/(60*60*24))+""1/1/1970""))"),44132.0)</f>
        <v>44132</v>
      </c>
      <c r="AH4213" s="152">
        <v>1.60389618E9</v>
      </c>
      <c r="AI4213" s="152">
        <v>163580.4603</v>
      </c>
    </row>
    <row r="4214">
      <c r="A4214" s="152"/>
      <c r="B4214" s="152"/>
      <c r="G4214" s="152"/>
      <c r="H4214" s="152"/>
      <c r="M4214" s="161"/>
      <c r="N4214" s="161"/>
      <c r="P4214" s="156"/>
      <c r="Q4214" s="156"/>
      <c r="V4214" s="156">
        <v>1.6050348E9</v>
      </c>
      <c r="W4214" s="156">
        <v>92148.7339</v>
      </c>
      <c r="Y4214" s="156">
        <v>1.5972084E9</v>
      </c>
      <c r="Z4214" s="156">
        <v>100406.3287</v>
      </c>
      <c r="AG4214" s="153">
        <f>IFERROR(__xludf.DUMMYFUNCTION("TO_DATE(INT((AH4214/(60*60*24))+""1/1/1970""))"),44132.0)</f>
        <v>44132</v>
      </c>
      <c r="AH4214" s="156">
        <v>1.60391198E9</v>
      </c>
      <c r="AI4214" s="156">
        <v>162884.0935</v>
      </c>
    </row>
    <row r="4215">
      <c r="A4215" s="152"/>
      <c r="B4215" s="152"/>
      <c r="G4215" s="152"/>
      <c r="H4215" s="152"/>
      <c r="M4215" s="161"/>
      <c r="N4215" s="161"/>
      <c r="P4215" s="156"/>
      <c r="Q4215" s="156"/>
      <c r="V4215" s="152">
        <v>1.6050492E9</v>
      </c>
      <c r="W4215" s="152">
        <v>91989.8792</v>
      </c>
      <c r="Y4215" s="152">
        <v>1.597248E9</v>
      </c>
      <c r="Z4215" s="152">
        <v>100406.3287</v>
      </c>
      <c r="AG4215" s="153">
        <f>IFERROR(__xludf.DUMMYFUNCTION("TO_DATE(INT((AH4215/(60*60*24))+""1/1/1970""))"),44132.0)</f>
        <v>44132</v>
      </c>
      <c r="AH4215" s="152">
        <v>1.603927779E9</v>
      </c>
      <c r="AI4215" s="152">
        <v>162217.2992</v>
      </c>
    </row>
    <row r="4216">
      <c r="A4216" s="152"/>
      <c r="B4216" s="152"/>
      <c r="G4216" s="152"/>
      <c r="H4216" s="152"/>
      <c r="M4216" s="161"/>
      <c r="N4216" s="161"/>
      <c r="P4216" s="156"/>
      <c r="Q4216" s="156"/>
      <c r="V4216" s="156">
        <v>1.6050744E9</v>
      </c>
      <c r="W4216" s="156">
        <v>92055.4053</v>
      </c>
      <c r="Y4216" s="156">
        <v>1.5972732E9</v>
      </c>
      <c r="Z4216" s="156">
        <v>100406.3287</v>
      </c>
      <c r="AG4216" s="153">
        <f>IFERROR(__xludf.DUMMYFUNCTION("TO_DATE(INT((AH4216/(60*60*24))+""1/1/1970""))"),44132.0)</f>
        <v>44132</v>
      </c>
      <c r="AH4216" s="156">
        <v>1.603929521E9</v>
      </c>
      <c r="AI4216" s="156">
        <v>162217.2992</v>
      </c>
    </row>
    <row r="4217">
      <c r="A4217" s="152"/>
      <c r="B4217" s="152"/>
      <c r="G4217" s="152"/>
      <c r="H4217" s="152"/>
      <c r="M4217" s="161"/>
      <c r="N4217" s="161"/>
      <c r="P4217" s="156"/>
      <c r="Q4217" s="156"/>
      <c r="V4217" s="152">
        <v>1.605114E9</v>
      </c>
      <c r="W4217" s="152">
        <v>92464.1003</v>
      </c>
      <c r="Y4217" s="152">
        <v>1.5972876E9</v>
      </c>
      <c r="Z4217" s="152">
        <v>100912.0216</v>
      </c>
      <c r="AG4217" s="153">
        <f>IFERROR(__xludf.DUMMYFUNCTION("TO_DATE(INT((AH4217/(60*60*24))+""1/1/1970""))"),44133.0)</f>
        <v>44133</v>
      </c>
      <c r="AH4217" s="152">
        <v>1.603943748E9</v>
      </c>
      <c r="AI4217" s="152">
        <v>162217.2992</v>
      </c>
    </row>
    <row r="4218">
      <c r="A4218" s="152"/>
      <c r="B4218" s="152"/>
      <c r="G4218" s="152"/>
      <c r="H4218" s="152"/>
      <c r="M4218" s="161"/>
      <c r="N4218" s="161"/>
      <c r="P4218" s="156"/>
      <c r="Q4218" s="156"/>
      <c r="V4218" s="156">
        <v>1.6051356E9</v>
      </c>
      <c r="W4218" s="156">
        <v>92329.3369</v>
      </c>
      <c r="Y4218" s="156">
        <v>1.5973272E9</v>
      </c>
      <c r="Z4218" s="156">
        <v>100912.0216</v>
      </c>
      <c r="AG4218" s="153">
        <f>IFERROR(__xludf.DUMMYFUNCTION("TO_DATE(INT((AH4218/(60*60*24))+""1/1/1970""))"),44133.0)</f>
        <v>44133</v>
      </c>
      <c r="AH4218" s="156">
        <v>1.603959558E9</v>
      </c>
      <c r="AI4218" s="156">
        <v>162217.2992</v>
      </c>
    </row>
    <row r="4219">
      <c r="A4219" s="152"/>
      <c r="B4219" s="152"/>
      <c r="G4219" s="152"/>
      <c r="H4219" s="152"/>
      <c r="M4219" s="161"/>
      <c r="N4219" s="161"/>
      <c r="P4219" s="156"/>
      <c r="Q4219" s="156"/>
      <c r="V4219" s="152">
        <v>1.6051536E9</v>
      </c>
      <c r="W4219" s="152">
        <v>92403.4872</v>
      </c>
      <c r="Y4219" s="152">
        <v>1.5973596E9</v>
      </c>
      <c r="Z4219" s="152">
        <v>100912.0216</v>
      </c>
      <c r="AG4219" s="153">
        <f>IFERROR(__xludf.DUMMYFUNCTION("TO_DATE(INT((AH4219/(60*60*24))+""1/1/1970""))"),44133.0)</f>
        <v>44133</v>
      </c>
      <c r="AH4219" s="152">
        <v>1.603975364E9</v>
      </c>
      <c r="AI4219" s="152">
        <v>162217.2992</v>
      </c>
    </row>
    <row r="4220">
      <c r="A4220" s="152"/>
      <c r="B4220" s="152"/>
      <c r="G4220" s="152"/>
      <c r="H4220" s="152"/>
      <c r="M4220" s="161"/>
      <c r="N4220" s="161"/>
      <c r="P4220" s="156"/>
      <c r="Q4220" s="156"/>
      <c r="V4220" s="156">
        <v>1.6051932E9</v>
      </c>
      <c r="W4220" s="156">
        <v>92830.9523</v>
      </c>
      <c r="Y4220" s="156">
        <v>1.5973668E9</v>
      </c>
      <c r="Z4220" s="156">
        <v>101095.5219</v>
      </c>
      <c r="AG4220" s="153">
        <f>IFERROR(__xludf.DUMMYFUNCTION("TO_DATE(INT((AH4220/(60*60*24))+""1/1/1970""))"),44133.0)</f>
        <v>44133</v>
      </c>
      <c r="AH4220" s="156">
        <v>1.60399116E9</v>
      </c>
      <c r="AI4220" s="156">
        <v>164382.5566</v>
      </c>
    </row>
    <row r="4221">
      <c r="A4221" s="152"/>
      <c r="B4221" s="152"/>
      <c r="G4221" s="152"/>
      <c r="H4221" s="152"/>
      <c r="M4221" s="161"/>
      <c r="N4221" s="161"/>
      <c r="P4221" s="156"/>
      <c r="Q4221" s="156"/>
      <c r="V4221" s="152">
        <v>1.605222E9</v>
      </c>
      <c r="W4221" s="152">
        <v>93097.3607</v>
      </c>
      <c r="Y4221" s="152">
        <v>1.5974064E9</v>
      </c>
      <c r="Z4221" s="152">
        <v>101095.5219</v>
      </c>
      <c r="AG4221" s="153">
        <f>IFERROR(__xludf.DUMMYFUNCTION("TO_DATE(INT((AH4221/(60*60*24))+""1/1/1970""))"),44133.0)</f>
        <v>44133</v>
      </c>
      <c r="AH4221" s="152">
        <v>1.60400695E9</v>
      </c>
      <c r="AI4221" s="152">
        <v>164717.549</v>
      </c>
    </row>
    <row r="4222">
      <c r="A4222" s="152"/>
      <c r="B4222" s="152"/>
      <c r="G4222" s="152"/>
      <c r="H4222" s="152"/>
      <c r="M4222" s="161"/>
      <c r="N4222" s="161"/>
      <c r="P4222" s="156"/>
      <c r="Q4222" s="156"/>
      <c r="V4222" s="156">
        <v>1.6052328E9</v>
      </c>
      <c r="W4222" s="156">
        <v>93119.4008</v>
      </c>
      <c r="Y4222" s="156">
        <v>1.5974388E9</v>
      </c>
      <c r="Z4222" s="156">
        <v>101095.5219</v>
      </c>
      <c r="AG4222" s="153">
        <f>IFERROR(__xludf.DUMMYFUNCTION("TO_DATE(INT((AH4222/(60*60*24))+""1/1/1970""))"),44133.0)</f>
        <v>44133</v>
      </c>
      <c r="AH4222" s="156">
        <v>1.604015995E9</v>
      </c>
      <c r="AI4222" s="156">
        <v>164717.549</v>
      </c>
    </row>
    <row r="4223">
      <c r="A4223" s="152"/>
      <c r="B4223" s="152"/>
      <c r="G4223" s="152"/>
      <c r="H4223" s="152"/>
      <c r="M4223" s="161"/>
      <c r="N4223" s="161"/>
      <c r="P4223" s="156"/>
      <c r="Q4223" s="156"/>
      <c r="V4223" s="152">
        <v>1.6052724E9</v>
      </c>
      <c r="W4223" s="152">
        <v>93044.1009</v>
      </c>
      <c r="Y4223" s="152">
        <v>1.5974496E9</v>
      </c>
      <c r="Z4223" s="152">
        <v>101324.684</v>
      </c>
      <c r="AG4223" s="153">
        <f>IFERROR(__xludf.DUMMYFUNCTION("TO_DATE(INT((AH4223/(60*60*24))+""1/1/1970""))"),44134.0)</f>
        <v>44134</v>
      </c>
      <c r="AH4223" s="152">
        <v>1.604022885E9</v>
      </c>
      <c r="AI4223" s="152">
        <v>164717.549</v>
      </c>
    </row>
    <row r="4224">
      <c r="A4224" s="152"/>
      <c r="B4224" s="152"/>
      <c r="G4224" s="152"/>
      <c r="H4224" s="152"/>
      <c r="M4224" s="161"/>
      <c r="N4224" s="161"/>
      <c r="P4224" s="156"/>
      <c r="Q4224" s="156"/>
      <c r="V4224" s="156">
        <v>1.6053048E9</v>
      </c>
      <c r="W4224" s="156">
        <v>92840.5277</v>
      </c>
      <c r="Y4224" s="156">
        <v>1.5976152E9</v>
      </c>
      <c r="Z4224" s="156">
        <v>101324.684</v>
      </c>
      <c r="AG4224" s="153">
        <f>IFERROR(__xludf.DUMMYFUNCTION("TO_DATE(INT((AH4224/(60*60*24))+""1/1/1970""))"),44134.0)</f>
        <v>44134</v>
      </c>
      <c r="AH4224" s="156">
        <v>1.604038683E9</v>
      </c>
      <c r="AI4224" s="156">
        <v>164717.549</v>
      </c>
    </row>
    <row r="4225">
      <c r="A4225" s="152"/>
      <c r="B4225" s="152"/>
      <c r="G4225" s="152"/>
      <c r="H4225" s="152"/>
      <c r="M4225" s="161"/>
      <c r="N4225" s="161"/>
      <c r="P4225" s="156"/>
      <c r="Q4225" s="156"/>
      <c r="V4225" s="152">
        <v>1.6054812E9</v>
      </c>
      <c r="W4225" s="152">
        <v>92856.1337</v>
      </c>
      <c r="Y4225" s="152">
        <v>1.5976188E9</v>
      </c>
      <c r="Z4225" s="152">
        <v>101324.684</v>
      </c>
      <c r="AG4225" s="153">
        <f>IFERROR(__xludf.DUMMYFUNCTION("TO_DATE(INT((AH4225/(60*60*24))+""1/1/1970""))"),44134.0)</f>
        <v>44134</v>
      </c>
      <c r="AH4225" s="152">
        <v>1.604054487E9</v>
      </c>
      <c r="AI4225" s="152">
        <v>164717.549</v>
      </c>
    </row>
    <row r="4226">
      <c r="A4226" s="152"/>
      <c r="B4226" s="152"/>
      <c r="G4226" s="152"/>
      <c r="H4226" s="152"/>
      <c r="M4226" s="161"/>
      <c r="N4226" s="161"/>
      <c r="P4226" s="156"/>
      <c r="Q4226" s="156"/>
      <c r="V4226" s="156">
        <v>1.6055208E9</v>
      </c>
      <c r="W4226" s="156">
        <v>92753.1667</v>
      </c>
      <c r="Y4226" s="156">
        <v>1.5976548E9</v>
      </c>
      <c r="Z4226" s="156">
        <v>101404.912</v>
      </c>
      <c r="AG4226" s="153">
        <f>IFERROR(__xludf.DUMMYFUNCTION("TO_DATE(INT((AH4226/(60*60*24))+""1/1/1970""))"),44134.0)</f>
        <v>44134</v>
      </c>
      <c r="AH4226" s="156">
        <v>1.60407028E9</v>
      </c>
      <c r="AI4226" s="156">
        <v>158260.0527</v>
      </c>
    </row>
    <row r="4227">
      <c r="A4227" s="152"/>
      <c r="B4227" s="152"/>
      <c r="G4227" s="152"/>
      <c r="H4227" s="152"/>
      <c r="M4227" s="161"/>
      <c r="N4227" s="161"/>
      <c r="P4227" s="156"/>
      <c r="Q4227" s="156"/>
      <c r="V4227" s="152">
        <v>1.6055604E9</v>
      </c>
      <c r="W4227" s="152">
        <v>92771.7056</v>
      </c>
      <c r="Y4227" s="152">
        <v>1.5976944E9</v>
      </c>
      <c r="Z4227" s="152">
        <v>101404.912</v>
      </c>
      <c r="AG4227" s="153">
        <f>IFERROR(__xludf.DUMMYFUNCTION("TO_DATE(INT((AH4227/(60*60*24))+""1/1/1970""))"),44134.0)</f>
        <v>44134</v>
      </c>
      <c r="AH4227" s="152">
        <v>1.60408608E9</v>
      </c>
      <c r="AI4227" s="152">
        <v>158746.5337</v>
      </c>
    </row>
    <row r="4228">
      <c r="A4228" s="152"/>
      <c r="B4228" s="152"/>
      <c r="G4228" s="152"/>
      <c r="H4228" s="152"/>
      <c r="M4228" s="161"/>
      <c r="N4228" s="161"/>
      <c r="P4228" s="156"/>
      <c r="Q4228" s="156"/>
      <c r="V4228" s="156">
        <v>1.6055676E9</v>
      </c>
      <c r="W4228" s="156">
        <v>92783.0504</v>
      </c>
      <c r="Y4228" s="156">
        <v>1.5977052E9</v>
      </c>
      <c r="Z4228" s="156">
        <v>101404.912</v>
      </c>
      <c r="AG4228" s="153">
        <f>IFERROR(__xludf.DUMMYFUNCTION("TO_DATE(INT((AH4228/(60*60*24))+""1/1/1970""))"),44134.0)</f>
        <v>44134</v>
      </c>
      <c r="AH4228" s="156">
        <v>1.604101977E9</v>
      </c>
      <c r="AI4228" s="156">
        <v>159948.8021</v>
      </c>
    </row>
    <row r="4229">
      <c r="A4229" s="152"/>
      <c r="B4229" s="152"/>
      <c r="G4229" s="152"/>
      <c r="H4229" s="152"/>
      <c r="M4229" s="161"/>
      <c r="N4229" s="161"/>
      <c r="P4229" s="156"/>
      <c r="Q4229" s="156"/>
      <c r="V4229" s="152">
        <v>1.6056E9</v>
      </c>
      <c r="W4229" s="152">
        <v>92699.9803</v>
      </c>
      <c r="Y4229" s="152">
        <v>1.597734E9</v>
      </c>
      <c r="Z4229" s="152">
        <v>101598.6543</v>
      </c>
      <c r="AG4229" s="153">
        <f>IFERROR(__xludf.DUMMYFUNCTION("TO_DATE(INT((AH4229/(60*60*24))+""1/1/1970""))"),44134.0)</f>
        <v>44134</v>
      </c>
      <c r="AH4229" s="152">
        <v>1.604102325E9</v>
      </c>
      <c r="AI4229" s="152">
        <v>159948.8021</v>
      </c>
    </row>
    <row r="4230">
      <c r="A4230" s="152"/>
      <c r="B4230" s="152"/>
      <c r="G4230" s="152"/>
      <c r="H4230" s="152"/>
      <c r="M4230" s="161"/>
      <c r="N4230" s="161"/>
      <c r="P4230" s="156"/>
      <c r="Q4230" s="156"/>
      <c r="V4230" s="156">
        <v>1.6056396E9</v>
      </c>
      <c r="W4230" s="156">
        <v>92473.4145</v>
      </c>
      <c r="Y4230" s="156">
        <v>1.5977736E9</v>
      </c>
      <c r="Z4230" s="156">
        <v>101598.6543</v>
      </c>
      <c r="AG4230" s="153">
        <f>IFERROR(__xludf.DUMMYFUNCTION("TO_DATE(INT((AH4230/(60*60*24))+""1/1/1970""))"),44135.0)</f>
        <v>44135</v>
      </c>
      <c r="AH4230" s="156">
        <v>1.604118361E9</v>
      </c>
      <c r="AI4230" s="156">
        <v>159948.8021</v>
      </c>
    </row>
    <row r="4231">
      <c r="A4231" s="152"/>
      <c r="B4231" s="152"/>
      <c r="G4231" s="152"/>
      <c r="H4231" s="152"/>
      <c r="M4231" s="161"/>
      <c r="N4231" s="161"/>
      <c r="P4231" s="156"/>
      <c r="Q4231" s="156"/>
      <c r="V4231" s="152">
        <v>1.605654E9</v>
      </c>
      <c r="W4231" s="152">
        <v>92467.161</v>
      </c>
      <c r="Y4231" s="152">
        <v>1.5977916E9</v>
      </c>
      <c r="Z4231" s="152">
        <v>101598.6543</v>
      </c>
      <c r="AG4231" s="153">
        <f>IFERROR(__xludf.DUMMYFUNCTION("TO_DATE(INT((AH4231/(60*60*24))+""1/1/1970""))"),44135.0)</f>
        <v>44135</v>
      </c>
      <c r="AH4231" s="152">
        <v>1.604134151E9</v>
      </c>
      <c r="AI4231" s="152">
        <v>159948.8021</v>
      </c>
    </row>
    <row r="4232">
      <c r="A4232" s="152"/>
      <c r="B4232" s="152"/>
      <c r="G4232" s="152"/>
      <c r="H4232" s="152"/>
      <c r="M4232" s="161"/>
      <c r="N4232" s="161"/>
      <c r="P4232" s="156"/>
      <c r="Q4232" s="156"/>
      <c r="V4232" s="156">
        <v>1.6056792E9</v>
      </c>
      <c r="W4232" s="156">
        <v>92306.0151</v>
      </c>
      <c r="Y4232" s="156">
        <v>1.5978132E9</v>
      </c>
      <c r="Z4232" s="156">
        <v>102212.3136</v>
      </c>
      <c r="AG4232" s="153">
        <f>IFERROR(__xludf.DUMMYFUNCTION("TO_DATE(INT((AH4232/(60*60*24))+""1/1/1970""))"),44135.0)</f>
        <v>44135</v>
      </c>
      <c r="AH4232" s="156">
        <v>1.60414996E9</v>
      </c>
      <c r="AI4232" s="156">
        <v>159948.8021</v>
      </c>
    </row>
    <row r="4233">
      <c r="A4233" s="152"/>
      <c r="B4233" s="152"/>
      <c r="G4233" s="152"/>
      <c r="H4233" s="152"/>
      <c r="M4233" s="161"/>
      <c r="N4233" s="161"/>
      <c r="P4233" s="156"/>
      <c r="Q4233" s="156"/>
      <c r="V4233" s="152">
        <v>1.6057188E9</v>
      </c>
      <c r="W4233" s="152">
        <v>92069.1857</v>
      </c>
      <c r="Y4233" s="152">
        <v>1.5978528E9</v>
      </c>
      <c r="Z4233" s="152">
        <v>102212.3136</v>
      </c>
      <c r="AG4233" s="153">
        <f>IFERROR(__xludf.DUMMYFUNCTION("TO_DATE(INT((AH4233/(60*60*24))+""1/1/1970""))"),44135.0)</f>
        <v>44135</v>
      </c>
      <c r="AH4233" s="152">
        <v>1.604165873E9</v>
      </c>
      <c r="AI4233" s="152">
        <v>159948.8021</v>
      </c>
    </row>
    <row r="4234">
      <c r="A4234" s="152"/>
      <c r="B4234" s="152"/>
      <c r="G4234" s="152"/>
      <c r="H4234" s="152"/>
      <c r="M4234" s="161"/>
      <c r="N4234" s="161"/>
      <c r="P4234" s="156"/>
      <c r="Q4234" s="156"/>
      <c r="V4234" s="156">
        <v>1.6057404E9</v>
      </c>
      <c r="W4234" s="156">
        <v>92168.8909</v>
      </c>
      <c r="Y4234" s="156">
        <v>1.597878E9</v>
      </c>
      <c r="Z4234" s="156">
        <v>102212.3136</v>
      </c>
      <c r="AG4234" s="153">
        <f>IFERROR(__xludf.DUMMYFUNCTION("TO_DATE(INT((AH4234/(60*60*24))+""1/1/1970""))"),44135.0)</f>
        <v>44135</v>
      </c>
      <c r="AH4234" s="156">
        <v>1.604182375E9</v>
      </c>
      <c r="AI4234" s="156">
        <v>159948.8021</v>
      </c>
    </row>
    <row r="4235">
      <c r="A4235" s="152"/>
      <c r="B4235" s="152"/>
      <c r="G4235" s="152"/>
      <c r="H4235" s="152"/>
      <c r="M4235" s="161"/>
      <c r="N4235" s="161"/>
      <c r="P4235" s="156"/>
      <c r="Q4235" s="156"/>
      <c r="V4235" s="152">
        <v>1.6057584E9</v>
      </c>
      <c r="W4235" s="152">
        <v>92112.603</v>
      </c>
      <c r="Y4235" s="152">
        <v>1.5978924E9</v>
      </c>
      <c r="Z4235" s="152">
        <v>101335.3526</v>
      </c>
      <c r="AG4235" s="153">
        <f>IFERROR(__xludf.DUMMYFUNCTION("TO_DATE(INT((AH4235/(60*60*24))+""1/1/1970""))"),44135.0)</f>
        <v>44135</v>
      </c>
      <c r="AH4235" s="152">
        <v>1.604188791E9</v>
      </c>
      <c r="AI4235" s="152">
        <v>159948.8021</v>
      </c>
    </row>
    <row r="4236">
      <c r="A4236" s="152"/>
      <c r="B4236" s="152"/>
      <c r="G4236" s="152"/>
      <c r="H4236" s="152"/>
      <c r="M4236" s="161"/>
      <c r="N4236" s="161"/>
      <c r="P4236" s="156"/>
      <c r="Q4236" s="156"/>
      <c r="V4236" s="156">
        <v>1.605798E9</v>
      </c>
      <c r="W4236" s="156">
        <v>92309.2207</v>
      </c>
      <c r="Y4236" s="156">
        <v>1.597932E9</v>
      </c>
      <c r="Z4236" s="156">
        <v>101335.3526</v>
      </c>
      <c r="AG4236" s="153">
        <f>IFERROR(__xludf.DUMMYFUNCTION("TO_DATE(INT((AH4236/(60*60*24))+""1/1/1970""))"),44136.0)</f>
        <v>44136</v>
      </c>
      <c r="AH4236" s="156">
        <v>1.604199881E9</v>
      </c>
      <c r="AI4236" s="156">
        <v>159948.8021</v>
      </c>
    </row>
    <row r="4237">
      <c r="A4237" s="152"/>
      <c r="B4237" s="152"/>
      <c r="G4237" s="152"/>
      <c r="H4237" s="152"/>
      <c r="M4237" s="161"/>
      <c r="N4237" s="161"/>
      <c r="P4237" s="156"/>
      <c r="Q4237" s="156"/>
      <c r="V4237" s="152">
        <v>1.6058268E9</v>
      </c>
      <c r="W4237" s="152">
        <v>92131.7761</v>
      </c>
      <c r="Y4237" s="152">
        <v>1.5979644E9</v>
      </c>
      <c r="Z4237" s="152">
        <v>101335.3526</v>
      </c>
      <c r="AG4237" s="153">
        <f>IFERROR(__xludf.DUMMYFUNCTION("TO_DATE(INT((AH4237/(60*60*24))+""1/1/1970""))"),44136.0)</f>
        <v>44136</v>
      </c>
      <c r="AH4237" s="152">
        <v>1.604215673E9</v>
      </c>
      <c r="AI4237" s="152">
        <v>159948.8021</v>
      </c>
    </row>
    <row r="4238">
      <c r="A4238" s="152"/>
      <c r="B4238" s="152"/>
      <c r="G4238" s="152"/>
      <c r="H4238" s="152"/>
      <c r="M4238" s="161"/>
      <c r="N4238" s="161"/>
      <c r="P4238" s="156"/>
      <c r="Q4238" s="156"/>
      <c r="V4238" s="156">
        <v>1.6058376E9</v>
      </c>
      <c r="W4238" s="156">
        <v>92198.4365</v>
      </c>
      <c r="Y4238" s="156">
        <v>1.5979716E9</v>
      </c>
      <c r="Z4238" s="156">
        <v>101555.1263</v>
      </c>
      <c r="AG4238" s="153">
        <f>IFERROR(__xludf.DUMMYFUNCTION("TO_DATE(INT((AH4238/(60*60*24))+""1/1/1970""))"),44136.0)</f>
        <v>44136</v>
      </c>
      <c r="AH4238" s="156">
        <v>1.604231486E9</v>
      </c>
      <c r="AI4238" s="156">
        <v>159948.8021</v>
      </c>
    </row>
    <row r="4239">
      <c r="A4239" s="152"/>
      <c r="B4239" s="152"/>
      <c r="G4239" s="152"/>
      <c r="H4239" s="152"/>
      <c r="M4239" s="161"/>
      <c r="N4239" s="161"/>
      <c r="P4239" s="156"/>
      <c r="Q4239" s="156"/>
      <c r="V4239" s="152">
        <v>1.6058772E9</v>
      </c>
      <c r="W4239" s="152">
        <v>92174.2681</v>
      </c>
      <c r="Y4239" s="152">
        <v>1.5980112E9</v>
      </c>
      <c r="Z4239" s="152">
        <v>101555.1263</v>
      </c>
      <c r="AG4239" s="153">
        <f>IFERROR(__xludf.DUMMYFUNCTION("TO_DATE(INT((AH4239/(60*60*24))+""1/1/1970""))"),44136.0)</f>
        <v>44136</v>
      </c>
      <c r="AH4239" s="152">
        <v>1.60424735E9</v>
      </c>
      <c r="AI4239" s="152">
        <v>159948.8021</v>
      </c>
    </row>
    <row r="4240">
      <c r="A4240" s="152"/>
      <c r="B4240" s="152"/>
      <c r="G4240" s="152"/>
      <c r="H4240" s="152"/>
      <c r="M4240" s="161"/>
      <c r="N4240" s="161"/>
      <c r="P4240" s="156"/>
      <c r="Q4240" s="156"/>
      <c r="V4240" s="156">
        <v>1.6059096E9</v>
      </c>
      <c r="W4240" s="156">
        <v>92060.4332</v>
      </c>
      <c r="Y4240" s="156">
        <v>1.5980436E9</v>
      </c>
      <c r="Z4240" s="156">
        <v>101555.1263</v>
      </c>
      <c r="AG4240" s="153">
        <f>IFERROR(__xludf.DUMMYFUNCTION("TO_DATE(INT((AH4240/(60*60*24))+""1/1/1970""))"),44136.0)</f>
        <v>44136</v>
      </c>
      <c r="AH4240" s="156">
        <v>1.6042635E9</v>
      </c>
      <c r="AI4240" s="156">
        <v>159948.8021</v>
      </c>
    </row>
    <row r="4241">
      <c r="A4241" s="152"/>
      <c r="B4241" s="152"/>
      <c r="G4241" s="152"/>
      <c r="H4241" s="152"/>
      <c r="M4241" s="161"/>
      <c r="N4241" s="161"/>
      <c r="P4241" s="156"/>
      <c r="Q4241" s="156"/>
      <c r="V4241" s="152">
        <v>1.606086E9</v>
      </c>
      <c r="W4241" s="152">
        <v>92062.7561</v>
      </c>
      <c r="Y4241" s="152">
        <v>1.5980544E9</v>
      </c>
      <c r="Z4241" s="152">
        <v>100928.6646</v>
      </c>
      <c r="AG4241" s="153">
        <f>IFERROR(__xludf.DUMMYFUNCTION("TO_DATE(INT((AH4241/(60*60*24))+""1/1/1970""))"),44136.0)</f>
        <v>44136</v>
      </c>
      <c r="AH4241" s="152">
        <v>1.604275092E9</v>
      </c>
      <c r="AI4241" s="152">
        <v>159948.8021</v>
      </c>
    </row>
    <row r="4242">
      <c r="A4242" s="152"/>
      <c r="B4242" s="152"/>
      <c r="G4242" s="152"/>
      <c r="H4242" s="152"/>
      <c r="M4242" s="161"/>
      <c r="N4242" s="161"/>
      <c r="P4242" s="156"/>
      <c r="Q4242" s="156"/>
      <c r="V4242" s="156">
        <v>1.6061256E9</v>
      </c>
      <c r="W4242" s="156">
        <v>92188.4831</v>
      </c>
      <c r="Y4242" s="156">
        <v>1.59822E9</v>
      </c>
      <c r="Z4242" s="156">
        <v>100928.6646</v>
      </c>
      <c r="AG4242" s="153">
        <f>IFERROR(__xludf.DUMMYFUNCTION("TO_DATE(INT((AH4242/(60*60*24))+""1/1/1970""))"),44137.0)</f>
        <v>44137</v>
      </c>
      <c r="AH4242" s="156">
        <v>1.6042793E9</v>
      </c>
      <c r="AI4242" s="156">
        <v>159948.8021</v>
      </c>
    </row>
    <row r="4243">
      <c r="A4243" s="152"/>
      <c r="B4243" s="152"/>
      <c r="G4243" s="152"/>
      <c r="H4243" s="152"/>
      <c r="M4243" s="161"/>
      <c r="N4243" s="161"/>
      <c r="P4243" s="156"/>
      <c r="Q4243" s="156"/>
      <c r="V4243" s="152">
        <v>1.6061652E9</v>
      </c>
      <c r="W4243" s="152">
        <v>92039.3479</v>
      </c>
      <c r="Y4243" s="152">
        <v>1.5982236E9</v>
      </c>
      <c r="Z4243" s="152">
        <v>100928.6646</v>
      </c>
      <c r="AG4243" s="153">
        <f>IFERROR(__xludf.DUMMYFUNCTION("TO_DATE(INT((AH4243/(60*60*24))+""1/1/1970""))"),44137.0)</f>
        <v>44137</v>
      </c>
      <c r="AH4243" s="152">
        <v>1.604295104E9</v>
      </c>
      <c r="AI4243" s="152">
        <v>159948.8021</v>
      </c>
    </row>
    <row r="4244">
      <c r="A4244" s="152"/>
      <c r="B4244" s="152"/>
      <c r="G4244" s="152"/>
      <c r="H4244" s="152"/>
      <c r="M4244" s="161"/>
      <c r="N4244" s="161"/>
      <c r="P4244" s="156"/>
      <c r="Q4244" s="156"/>
      <c r="V4244" s="156">
        <v>1.6061724E9</v>
      </c>
      <c r="W4244" s="156">
        <v>92034.9369</v>
      </c>
      <c r="Y4244" s="156">
        <v>1.5982596E9</v>
      </c>
      <c r="Z4244" s="156">
        <v>100947.0146</v>
      </c>
      <c r="AG4244" s="153">
        <f>IFERROR(__xludf.DUMMYFUNCTION("TO_DATE(INT((AH4244/(60*60*24))+""1/1/1970""))"),44137.0)</f>
        <v>44137</v>
      </c>
      <c r="AH4244" s="156">
        <v>1.604310935E9</v>
      </c>
      <c r="AI4244" s="156">
        <v>159948.8021</v>
      </c>
    </row>
    <row r="4245">
      <c r="A4245" s="152"/>
      <c r="B4245" s="152"/>
      <c r="G4245" s="152"/>
      <c r="H4245" s="152"/>
      <c r="M4245" s="161"/>
      <c r="N4245" s="161"/>
      <c r="P4245" s="156"/>
      <c r="Q4245" s="156"/>
      <c r="V4245" s="152">
        <v>1.6062048E9</v>
      </c>
      <c r="W4245" s="152">
        <v>92120.4106</v>
      </c>
      <c r="Y4245" s="152">
        <v>1.5982992E9</v>
      </c>
      <c r="Z4245" s="152">
        <v>100947.0146</v>
      </c>
      <c r="AG4245" s="153">
        <f>IFERROR(__xludf.DUMMYFUNCTION("TO_DATE(INT((AH4245/(60*60*24))+""1/1/1970""))"),44137.0)</f>
        <v>44137</v>
      </c>
      <c r="AH4245" s="152">
        <v>1.604326727E9</v>
      </c>
      <c r="AI4245" s="152">
        <v>159948.8021</v>
      </c>
    </row>
    <row r="4246">
      <c r="A4246" s="152"/>
      <c r="B4246" s="152"/>
      <c r="G4246" s="152"/>
      <c r="H4246" s="152"/>
      <c r="M4246" s="161"/>
      <c r="N4246" s="161"/>
      <c r="P4246" s="156"/>
      <c r="Q4246" s="156"/>
      <c r="V4246" s="156">
        <v>1.6062444E9</v>
      </c>
      <c r="W4246" s="156">
        <v>92253.7473</v>
      </c>
      <c r="Y4246" s="156">
        <v>1.59831E9</v>
      </c>
      <c r="Z4246" s="156">
        <v>100947.0146</v>
      </c>
      <c r="AG4246" s="153">
        <f>IFERROR(__xludf.DUMMYFUNCTION("TO_DATE(INT((AH4246/(60*60*24))+""1/1/1970""))"),44137.0)</f>
        <v>44137</v>
      </c>
      <c r="AH4246" s="156">
        <v>1.60434252E9</v>
      </c>
      <c r="AI4246" s="156">
        <v>158213.2597</v>
      </c>
    </row>
    <row r="4247">
      <c r="A4247" s="152"/>
      <c r="B4247" s="152"/>
      <c r="G4247" s="152"/>
      <c r="H4247" s="152"/>
      <c r="M4247" s="161"/>
      <c r="N4247" s="161"/>
      <c r="P4247" s="156"/>
      <c r="Q4247" s="156"/>
      <c r="V4247" s="152">
        <v>1.6062588E9</v>
      </c>
      <c r="W4247" s="152">
        <v>92302.3137</v>
      </c>
      <c r="Y4247" s="152">
        <v>1.5983388E9</v>
      </c>
      <c r="Z4247" s="152">
        <v>100907.3274</v>
      </c>
      <c r="AG4247" s="153">
        <f>IFERROR(__xludf.DUMMYFUNCTION("TO_DATE(INT((AH4247/(60*60*24))+""1/1/1970""))"),44137.0)</f>
        <v>44137</v>
      </c>
      <c r="AH4247" s="152">
        <v>1.604358327E9</v>
      </c>
      <c r="AI4247" s="152">
        <v>159969.1556</v>
      </c>
    </row>
    <row r="4248">
      <c r="A4248" s="152"/>
      <c r="B4248" s="152"/>
      <c r="G4248" s="152"/>
      <c r="H4248" s="152"/>
      <c r="M4248" s="161"/>
      <c r="N4248" s="161"/>
      <c r="P4248" s="156"/>
      <c r="Q4248" s="156"/>
      <c r="V4248" s="156">
        <v>1.606284E9</v>
      </c>
      <c r="W4248" s="156">
        <v>92280.1149</v>
      </c>
      <c r="Y4248" s="156">
        <v>1.5983784E9</v>
      </c>
      <c r="Z4248" s="156">
        <v>100907.3274</v>
      </c>
      <c r="AG4248" s="153">
        <f>IFERROR(__xludf.DUMMYFUNCTION("TO_DATE(INT((AH4248/(60*60*24))+""1/1/1970""))"),44137.0)</f>
        <v>44137</v>
      </c>
      <c r="AH4248" s="156">
        <v>1.604361577E9</v>
      </c>
      <c r="AI4248" s="156">
        <v>159969.1556</v>
      </c>
    </row>
    <row r="4249">
      <c r="A4249" s="152"/>
      <c r="B4249" s="152"/>
      <c r="G4249" s="152"/>
      <c r="H4249" s="152"/>
      <c r="M4249" s="161"/>
      <c r="N4249" s="161"/>
      <c r="P4249" s="156"/>
      <c r="Q4249" s="156"/>
      <c r="V4249" s="152">
        <v>1.6063236E9</v>
      </c>
      <c r="W4249" s="152">
        <v>92272.2466</v>
      </c>
      <c r="Y4249" s="152">
        <v>1.5983964E9</v>
      </c>
      <c r="Z4249" s="152">
        <v>100907.3274</v>
      </c>
      <c r="AG4249" s="153">
        <f>IFERROR(__xludf.DUMMYFUNCTION("TO_DATE(INT((AH4249/(60*60*24))+""1/1/1970""))"),44138.0)</f>
        <v>44138</v>
      </c>
      <c r="AH4249" s="152">
        <v>1.60437437E9</v>
      </c>
      <c r="AI4249" s="152">
        <v>159969.1556</v>
      </c>
    </row>
    <row r="4250">
      <c r="A4250" s="152"/>
      <c r="B4250" s="152"/>
      <c r="G4250" s="152"/>
      <c r="H4250" s="152"/>
      <c r="M4250" s="161"/>
      <c r="N4250" s="161"/>
      <c r="P4250" s="156"/>
      <c r="Q4250" s="156"/>
      <c r="V4250" s="156">
        <v>1.6063452E9</v>
      </c>
      <c r="W4250" s="156">
        <v>92249.2391</v>
      </c>
      <c r="Y4250" s="156">
        <v>1.598418E9</v>
      </c>
      <c r="Z4250" s="156">
        <v>101253.8443</v>
      </c>
      <c r="AG4250" s="153">
        <f>IFERROR(__xludf.DUMMYFUNCTION("TO_DATE(INT((AH4250/(60*60*24))+""1/1/1970""))"),44138.0)</f>
        <v>44138</v>
      </c>
      <c r="AH4250" s="156">
        <v>1.604390163E9</v>
      </c>
      <c r="AI4250" s="156">
        <v>159969.1556</v>
      </c>
    </row>
    <row r="4251">
      <c r="A4251" s="152"/>
      <c r="B4251" s="152"/>
      <c r="G4251" s="152"/>
      <c r="H4251" s="152"/>
      <c r="M4251" s="161"/>
      <c r="N4251" s="161"/>
      <c r="P4251" s="156"/>
      <c r="Q4251" s="156"/>
      <c r="V4251" s="152">
        <v>1.6063632E9</v>
      </c>
      <c r="W4251" s="152">
        <v>92235.9702</v>
      </c>
      <c r="Y4251" s="152">
        <v>1.5984576E9</v>
      </c>
      <c r="Z4251" s="152">
        <v>101253.8443</v>
      </c>
      <c r="AG4251" s="153">
        <f>IFERROR(__xludf.DUMMYFUNCTION("TO_DATE(INT((AH4251/(60*60*24))+""1/1/1970""))"),44138.0)</f>
        <v>44138</v>
      </c>
      <c r="AH4251" s="152">
        <v>1.604405969E9</v>
      </c>
      <c r="AI4251" s="152">
        <v>159969.1556</v>
      </c>
    </row>
    <row r="4252">
      <c r="A4252" s="152"/>
      <c r="B4252" s="152"/>
      <c r="G4252" s="152"/>
      <c r="H4252" s="152"/>
      <c r="M4252" s="161"/>
      <c r="N4252" s="161"/>
      <c r="P4252" s="156"/>
      <c r="Q4252" s="156"/>
      <c r="V4252" s="156">
        <v>1.6064028E9</v>
      </c>
      <c r="W4252" s="156">
        <v>92192.5114</v>
      </c>
      <c r="Y4252" s="156">
        <v>1.5984828E9</v>
      </c>
      <c r="Z4252" s="156">
        <v>101253.8443</v>
      </c>
      <c r="AG4252" s="153">
        <f>IFERROR(__xludf.DUMMYFUNCTION("TO_DATE(INT((AH4252/(60*60*24))+""1/1/1970""))"),44138.0)</f>
        <v>44138</v>
      </c>
      <c r="AH4252" s="156">
        <v>1.60442178E9</v>
      </c>
      <c r="AI4252" s="156">
        <v>162813.7715</v>
      </c>
    </row>
    <row r="4253">
      <c r="A4253" s="152"/>
      <c r="B4253" s="152"/>
      <c r="G4253" s="152"/>
      <c r="H4253" s="152"/>
      <c r="M4253" s="161"/>
      <c r="N4253" s="161"/>
      <c r="P4253" s="156"/>
      <c r="Q4253" s="156"/>
      <c r="V4253" s="152">
        <v>1.6064316E9</v>
      </c>
      <c r="W4253" s="152">
        <v>92146.1326</v>
      </c>
      <c r="Y4253" s="152">
        <v>1.5984972E9</v>
      </c>
      <c r="Z4253" s="152">
        <v>101303.7735</v>
      </c>
      <c r="AG4253" s="153">
        <f>IFERROR(__xludf.DUMMYFUNCTION("TO_DATE(INT((AH4253/(60*60*24))+""1/1/1970""))"),44138.0)</f>
        <v>44138</v>
      </c>
      <c r="AH4253" s="152">
        <v>1.604437578E9</v>
      </c>
      <c r="AI4253" s="152">
        <v>162500.4406</v>
      </c>
    </row>
    <row r="4254">
      <c r="A4254" s="152"/>
      <c r="B4254" s="152"/>
      <c r="G4254" s="152"/>
      <c r="H4254" s="152"/>
      <c r="M4254" s="161"/>
      <c r="N4254" s="161"/>
      <c r="P4254" s="156"/>
      <c r="Q4254" s="156"/>
      <c r="V4254" s="156">
        <v>1.6064424E9</v>
      </c>
      <c r="W4254" s="156">
        <v>92157.1985</v>
      </c>
      <c r="Y4254" s="156">
        <v>1.5985368E9</v>
      </c>
      <c r="Z4254" s="156">
        <v>101303.7735</v>
      </c>
      <c r="AG4254" s="153">
        <f>IFERROR(__xludf.DUMMYFUNCTION("TO_DATE(INT((AH4254/(60*60*24))+""1/1/1970""))"),44138.0)</f>
        <v>44138</v>
      </c>
      <c r="AH4254" s="156">
        <v>1.604447626E9</v>
      </c>
      <c r="AI4254" s="156">
        <v>162500.4406</v>
      </c>
    </row>
    <row r="4255">
      <c r="A4255" s="152"/>
      <c r="B4255" s="152"/>
      <c r="G4255" s="152"/>
      <c r="H4255" s="152"/>
      <c r="M4255" s="161"/>
      <c r="N4255" s="161"/>
      <c r="P4255" s="156"/>
      <c r="Q4255" s="156"/>
      <c r="V4255" s="152">
        <v>1.606482E9</v>
      </c>
      <c r="W4255" s="152">
        <v>92235.1074</v>
      </c>
      <c r="Y4255" s="152">
        <v>1.5985692E9</v>
      </c>
      <c r="Z4255" s="152">
        <v>101303.7735</v>
      </c>
      <c r="AG4255" s="153">
        <f>IFERROR(__xludf.DUMMYFUNCTION("TO_DATE(INT((AH4255/(60*60*24))+""1/1/1970""))"),44139.0)</f>
        <v>44139</v>
      </c>
      <c r="AH4255" s="152">
        <v>1.604453608E9</v>
      </c>
      <c r="AI4255" s="152">
        <v>162500.4406</v>
      </c>
    </row>
    <row r="4256">
      <c r="A4256" s="152"/>
      <c r="B4256" s="152"/>
      <c r="G4256" s="152"/>
      <c r="H4256" s="152"/>
      <c r="M4256" s="161"/>
      <c r="N4256" s="161"/>
      <c r="P4256" s="156"/>
      <c r="Q4256" s="156"/>
      <c r="V4256" s="156">
        <v>1.6065144E9</v>
      </c>
      <c r="W4256" s="156">
        <v>92376.8256</v>
      </c>
      <c r="Y4256" s="156">
        <v>1.5985764E9</v>
      </c>
      <c r="Z4256" s="156">
        <v>101137.3429</v>
      </c>
      <c r="AG4256" s="153">
        <f>IFERROR(__xludf.DUMMYFUNCTION("TO_DATE(INT((AH4256/(60*60*24))+""1/1/1970""))"),44139.0)</f>
        <v>44139</v>
      </c>
      <c r="AH4256" s="156">
        <v>1.60446958E9</v>
      </c>
      <c r="AI4256" s="156">
        <v>162500.4406</v>
      </c>
    </row>
    <row r="4257">
      <c r="A4257" s="152"/>
      <c r="B4257" s="152"/>
      <c r="G4257" s="152"/>
      <c r="H4257" s="152"/>
      <c r="M4257" s="161"/>
      <c r="N4257" s="161"/>
      <c r="P4257" s="156"/>
      <c r="Q4257" s="156"/>
      <c r="V4257" s="152">
        <v>1.6066908E9</v>
      </c>
      <c r="W4257" s="152">
        <v>92406.9537</v>
      </c>
      <c r="Y4257" s="152">
        <v>1.598616E9</v>
      </c>
      <c r="Z4257" s="152">
        <v>101137.3429</v>
      </c>
      <c r="AG4257" s="153">
        <f>IFERROR(__xludf.DUMMYFUNCTION("TO_DATE(INT((AH4257/(60*60*24))+""1/1/1970""))"),44139.0)</f>
        <v>44139</v>
      </c>
      <c r="AH4257" s="152">
        <v>1.604485373E9</v>
      </c>
      <c r="AI4257" s="152">
        <v>162500.4406</v>
      </c>
    </row>
    <row r="4258">
      <c r="A4258" s="152"/>
      <c r="B4258" s="152"/>
      <c r="G4258" s="152"/>
      <c r="H4258" s="152"/>
      <c r="M4258" s="161"/>
      <c r="N4258" s="161"/>
      <c r="P4258" s="156"/>
      <c r="Q4258" s="156"/>
      <c r="V4258" s="156">
        <v>1.6067304E9</v>
      </c>
      <c r="W4258" s="156">
        <v>92510.4365</v>
      </c>
      <c r="Y4258" s="156">
        <v>1.5986484E9</v>
      </c>
      <c r="Z4258" s="156">
        <v>101137.3429</v>
      </c>
      <c r="AG4258" s="153">
        <f>IFERROR(__xludf.DUMMYFUNCTION("TO_DATE(INT((AH4258/(60*60*24))+""1/1/1970""))"),44139.0)</f>
        <v>44139</v>
      </c>
      <c r="AH4258" s="156">
        <v>1.604501171E9</v>
      </c>
      <c r="AI4258" s="156">
        <v>162500.4406</v>
      </c>
    </row>
    <row r="4259">
      <c r="A4259" s="152"/>
      <c r="B4259" s="152"/>
      <c r="G4259" s="152"/>
      <c r="H4259" s="152"/>
      <c r="M4259" s="161"/>
      <c r="N4259" s="161"/>
      <c r="P4259" s="156"/>
      <c r="Q4259" s="156"/>
      <c r="V4259" s="152">
        <v>1.60677E9</v>
      </c>
      <c r="W4259" s="152">
        <v>92247.603</v>
      </c>
      <c r="Y4259" s="152">
        <v>1.5986592E9</v>
      </c>
      <c r="Z4259" s="152">
        <v>101853.8478</v>
      </c>
      <c r="AG4259" s="153">
        <f>IFERROR(__xludf.DUMMYFUNCTION("TO_DATE(INT((AH4259/(60*60*24))+""1/1/1970""))"),44139.0)</f>
        <v>44139</v>
      </c>
      <c r="AH4259" s="152">
        <v>1.604516969E9</v>
      </c>
      <c r="AI4259" s="152">
        <v>164478.3419</v>
      </c>
    </row>
    <row r="4260">
      <c r="A4260" s="152"/>
      <c r="B4260" s="152"/>
      <c r="G4260" s="152"/>
      <c r="H4260" s="152"/>
      <c r="M4260" s="161"/>
      <c r="N4260" s="161"/>
      <c r="P4260" s="156"/>
      <c r="Q4260" s="156"/>
      <c r="V4260" s="156">
        <v>1.6067772E9</v>
      </c>
      <c r="W4260" s="156">
        <v>92203.0163</v>
      </c>
      <c r="Y4260" s="156">
        <v>1.5988248E9</v>
      </c>
      <c r="Z4260" s="156">
        <v>101853.8478</v>
      </c>
      <c r="AG4260" s="153">
        <f>IFERROR(__xludf.DUMMYFUNCTION("TO_DATE(INT((AH4260/(60*60*24))+""1/1/1970""))"),44139.0)</f>
        <v>44139</v>
      </c>
      <c r="AH4260" s="156">
        <v>1.604532761E9</v>
      </c>
      <c r="AI4260" s="156">
        <v>164223.7606</v>
      </c>
    </row>
    <row r="4261">
      <c r="A4261" s="152"/>
      <c r="B4261" s="152"/>
      <c r="G4261" s="152"/>
      <c r="H4261" s="152"/>
      <c r="M4261" s="161"/>
      <c r="N4261" s="161"/>
      <c r="P4261" s="156"/>
      <c r="Q4261" s="156"/>
      <c r="V4261" s="152">
        <v>1.6068096E9</v>
      </c>
      <c r="W4261" s="152">
        <v>92499.7496</v>
      </c>
      <c r="Y4261" s="152">
        <v>1.5988284E9</v>
      </c>
      <c r="Z4261" s="152">
        <v>101853.8478</v>
      </c>
      <c r="AG4261" s="153">
        <f>IFERROR(__xludf.DUMMYFUNCTION("TO_DATE(INT((AH4261/(60*60*24))+""1/1/1970""))"),44139.0)</f>
        <v>44139</v>
      </c>
      <c r="AH4261" s="152">
        <v>1.604534397E9</v>
      </c>
      <c r="AI4261" s="152">
        <v>164223.7606</v>
      </c>
    </row>
    <row r="4262">
      <c r="A4262" s="152"/>
      <c r="B4262" s="152"/>
      <c r="G4262" s="152"/>
      <c r="H4262" s="152"/>
      <c r="M4262" s="161"/>
      <c r="N4262" s="161"/>
      <c r="P4262" s="156"/>
      <c r="Q4262" s="156"/>
      <c r="V4262" s="156">
        <v>1.6068492E9</v>
      </c>
      <c r="W4262" s="156">
        <v>92795.1906</v>
      </c>
      <c r="Y4262" s="156">
        <v>1.5988644E9</v>
      </c>
      <c r="Z4262" s="156">
        <v>101960.9608</v>
      </c>
      <c r="AG4262" s="153">
        <f>IFERROR(__xludf.DUMMYFUNCTION("TO_DATE(INT((AH4262/(60*60*24))+""1/1/1970""))"),44140.0)</f>
        <v>44140</v>
      </c>
      <c r="AH4262" s="156">
        <v>1.604548561E9</v>
      </c>
      <c r="AI4262" s="156">
        <v>164223.7606</v>
      </c>
    </row>
    <row r="4263">
      <c r="A4263" s="152"/>
      <c r="B4263" s="152"/>
      <c r="G4263" s="152"/>
      <c r="H4263" s="152"/>
      <c r="M4263" s="161"/>
      <c r="N4263" s="161"/>
      <c r="P4263" s="156"/>
      <c r="Q4263" s="156"/>
      <c r="V4263" s="152">
        <v>1.6068636E9</v>
      </c>
      <c r="W4263" s="152">
        <v>92929.2171</v>
      </c>
      <c r="Y4263" s="152">
        <v>1.598904E9</v>
      </c>
      <c r="Z4263" s="152">
        <v>101960.9608</v>
      </c>
      <c r="AG4263" s="153">
        <f>IFERROR(__xludf.DUMMYFUNCTION("TO_DATE(INT((AH4263/(60*60*24))+""1/1/1970""))"),44140.0)</f>
        <v>44140</v>
      </c>
      <c r="AH4263" s="152">
        <v>1.604564355E9</v>
      </c>
      <c r="AI4263" s="152">
        <v>164223.7606</v>
      </c>
    </row>
    <row r="4264">
      <c r="A4264" s="152"/>
      <c r="B4264" s="152"/>
      <c r="G4264" s="152"/>
      <c r="H4264" s="152"/>
      <c r="M4264" s="161"/>
      <c r="N4264" s="161"/>
      <c r="P4264" s="156"/>
      <c r="Q4264" s="156"/>
      <c r="V4264" s="156">
        <v>1.6068888E9</v>
      </c>
      <c r="W4264" s="156">
        <v>92876.1635</v>
      </c>
      <c r="Y4264" s="156">
        <v>1.5989148E9</v>
      </c>
      <c r="Z4264" s="156">
        <v>101960.9608</v>
      </c>
      <c r="AG4264" s="153">
        <f>IFERROR(__xludf.DUMMYFUNCTION("TO_DATE(INT((AH4264/(60*60*24))+""1/1/1970""))"),44140.0)</f>
        <v>44140</v>
      </c>
      <c r="AH4264" s="156">
        <v>1.604580146E9</v>
      </c>
      <c r="AI4264" s="156">
        <v>164223.7606</v>
      </c>
    </row>
    <row r="4265">
      <c r="A4265" s="152"/>
      <c r="B4265" s="152"/>
      <c r="G4265" s="152"/>
      <c r="H4265" s="152"/>
      <c r="M4265" s="161"/>
      <c r="N4265" s="161"/>
      <c r="P4265" s="156"/>
      <c r="Q4265" s="156"/>
      <c r="V4265" s="152">
        <v>1.6069284E9</v>
      </c>
      <c r="W4265" s="152">
        <v>92978.2365</v>
      </c>
      <c r="Y4265" s="152">
        <v>1.5989436E9</v>
      </c>
      <c r="Z4265" s="152">
        <v>102128.6716</v>
      </c>
      <c r="AG4265" s="153">
        <f>IFERROR(__xludf.DUMMYFUNCTION("TO_DATE(INT((AH4265/(60*60*24))+""1/1/1970""))"),44140.0)</f>
        <v>44140</v>
      </c>
      <c r="AH4265" s="152">
        <v>1.60459596E9</v>
      </c>
      <c r="AI4265" s="152">
        <v>164976.7131</v>
      </c>
    </row>
    <row r="4266">
      <c r="A4266" s="152"/>
      <c r="B4266" s="152"/>
      <c r="G4266" s="152"/>
      <c r="H4266" s="152"/>
      <c r="M4266" s="161"/>
      <c r="N4266" s="161"/>
      <c r="P4266" s="156"/>
      <c r="Q4266" s="156"/>
      <c r="V4266" s="156">
        <v>1.60695E9</v>
      </c>
      <c r="W4266" s="156">
        <v>93107.3848</v>
      </c>
      <c r="Y4266" s="156">
        <v>1.5989832E9</v>
      </c>
      <c r="Z4266" s="156">
        <v>102128.6716</v>
      </c>
      <c r="AG4266" s="153">
        <f>IFERROR(__xludf.DUMMYFUNCTION("TO_DATE(INT((AH4266/(60*60*24))+""1/1/1970""))"),44140.0)</f>
        <v>44140</v>
      </c>
      <c r="AH4266" s="156">
        <v>1.604611892E9</v>
      </c>
      <c r="AI4266" s="156">
        <v>164794.6165</v>
      </c>
    </row>
    <row r="4267">
      <c r="A4267" s="152"/>
      <c r="B4267" s="152"/>
      <c r="G4267" s="152"/>
      <c r="H4267" s="152"/>
      <c r="M4267" s="161"/>
      <c r="N4267" s="161"/>
      <c r="P4267" s="156"/>
      <c r="Q4267" s="156"/>
      <c r="V4267" s="152">
        <v>1.606968E9</v>
      </c>
      <c r="W4267" s="152">
        <v>93139.0411</v>
      </c>
      <c r="Y4267" s="152">
        <v>1.5990012E9</v>
      </c>
      <c r="Z4267" s="152">
        <v>102128.6716</v>
      </c>
      <c r="AG4267" s="153">
        <f>IFERROR(__xludf.DUMMYFUNCTION("TO_DATE(INT((AH4267/(60*60*24))+""1/1/1970""))"),44140.0)</f>
        <v>44140</v>
      </c>
      <c r="AH4267" s="152">
        <v>1.604620621E9</v>
      </c>
      <c r="AI4267" s="152">
        <v>164794.6165</v>
      </c>
    </row>
    <row r="4268">
      <c r="A4268" s="152"/>
      <c r="B4268" s="152"/>
      <c r="G4268" s="152"/>
      <c r="H4268" s="152"/>
      <c r="M4268" s="161"/>
      <c r="N4268" s="161"/>
      <c r="P4268" s="156"/>
      <c r="Q4268" s="156"/>
      <c r="V4268" s="156">
        <v>1.6070076E9</v>
      </c>
      <c r="W4268" s="156">
        <v>93387.567</v>
      </c>
      <c r="Y4268" s="156">
        <v>1.5990228E9</v>
      </c>
      <c r="Z4268" s="156">
        <v>102008.7562</v>
      </c>
      <c r="AG4268" s="153">
        <f>IFERROR(__xludf.DUMMYFUNCTION("TO_DATE(INT((AH4268/(60*60*24))+""1/1/1970""))"),44141.0)</f>
        <v>44141</v>
      </c>
      <c r="AH4268" s="156">
        <v>1.604627688E9</v>
      </c>
      <c r="AI4268" s="156">
        <v>164794.6165</v>
      </c>
    </row>
    <row r="4269">
      <c r="A4269" s="152"/>
      <c r="B4269" s="152"/>
      <c r="G4269" s="152"/>
      <c r="H4269" s="152"/>
      <c r="M4269" s="161"/>
      <c r="N4269" s="161"/>
      <c r="P4269" s="156"/>
      <c r="Q4269" s="156"/>
      <c r="V4269" s="152">
        <v>1.6070364E9</v>
      </c>
      <c r="W4269" s="152">
        <v>93444.6077</v>
      </c>
      <c r="Y4269" s="152">
        <v>1.5990624E9</v>
      </c>
      <c r="Z4269" s="152">
        <v>102008.7562</v>
      </c>
      <c r="AG4269" s="153">
        <f>IFERROR(__xludf.DUMMYFUNCTION("TO_DATE(INT((AH4269/(60*60*24))+""1/1/1970""))"),44141.0)</f>
        <v>44141</v>
      </c>
      <c r="AH4269" s="152">
        <v>1.604643514E9</v>
      </c>
      <c r="AI4269" s="152">
        <v>164794.6165</v>
      </c>
    </row>
    <row r="4270">
      <c r="A4270" s="152"/>
      <c r="B4270" s="152"/>
      <c r="G4270" s="152"/>
      <c r="H4270" s="152"/>
      <c r="M4270" s="161"/>
      <c r="N4270" s="161"/>
      <c r="P4270" s="156"/>
      <c r="Q4270" s="156"/>
      <c r="V4270" s="156">
        <v>1.6070472E9</v>
      </c>
      <c r="W4270" s="156">
        <v>93430.0177</v>
      </c>
      <c r="Y4270" s="156">
        <v>1.5990876E9</v>
      </c>
      <c r="Z4270" s="156">
        <v>102008.7562</v>
      </c>
      <c r="AG4270" s="153">
        <f>IFERROR(__xludf.DUMMYFUNCTION("TO_DATE(INT((AH4270/(60*60*24))+""1/1/1970""))"),44141.0)</f>
        <v>44141</v>
      </c>
      <c r="AH4270" s="156">
        <v>1.604659316E9</v>
      </c>
      <c r="AI4270" s="156">
        <v>164794.6165</v>
      </c>
    </row>
    <row r="4271">
      <c r="A4271" s="152"/>
      <c r="B4271" s="152"/>
      <c r="G4271" s="152"/>
      <c r="H4271" s="152"/>
      <c r="M4271" s="161"/>
      <c r="N4271" s="161"/>
      <c r="P4271" s="156"/>
      <c r="Q4271" s="156"/>
      <c r="V4271" s="152">
        <v>1.6070868E9</v>
      </c>
      <c r="W4271" s="152">
        <v>93375.7323</v>
      </c>
      <c r="Y4271" s="152">
        <v>1.599102E9</v>
      </c>
      <c r="Z4271" s="152">
        <v>101351.9956</v>
      </c>
      <c r="AG4271" s="153">
        <f>IFERROR(__xludf.DUMMYFUNCTION("TO_DATE(INT((AH4271/(60*60*24))+""1/1/1970""))"),44141.0)</f>
        <v>44141</v>
      </c>
      <c r="AH4271" s="152">
        <v>1.604675134E9</v>
      </c>
      <c r="AI4271" s="152">
        <v>160739.1163</v>
      </c>
    </row>
    <row r="4272">
      <c r="A4272" s="152"/>
      <c r="B4272" s="152"/>
      <c r="G4272" s="152"/>
      <c r="H4272" s="152"/>
      <c r="M4272" s="161"/>
      <c r="N4272" s="161"/>
      <c r="P4272" s="156"/>
      <c r="Q4272" s="156"/>
      <c r="V4272" s="156">
        <v>1.6071192E9</v>
      </c>
      <c r="W4272" s="156">
        <v>93548.9246</v>
      </c>
      <c r="Y4272" s="156">
        <v>1.5991416E9</v>
      </c>
      <c r="Z4272" s="156">
        <v>101351.9956</v>
      </c>
      <c r="AG4272" s="153">
        <f>IFERROR(__xludf.DUMMYFUNCTION("TO_DATE(INT((AH4272/(60*60*24))+""1/1/1970""))"),44141.0)</f>
        <v>44141</v>
      </c>
      <c r="AH4272" s="156">
        <v>1.60469094E9</v>
      </c>
      <c r="AI4272" s="156">
        <v>162598.9849</v>
      </c>
    </row>
    <row r="4273">
      <c r="A4273" s="152"/>
      <c r="B4273" s="152"/>
      <c r="G4273" s="152"/>
      <c r="H4273" s="152"/>
      <c r="M4273" s="161"/>
      <c r="N4273" s="161"/>
      <c r="P4273" s="156"/>
      <c r="Q4273" s="156"/>
      <c r="V4273" s="152">
        <v>1.6072956E9</v>
      </c>
      <c r="W4273" s="152">
        <v>93513.6042</v>
      </c>
      <c r="Y4273" s="152">
        <v>1.599174E9</v>
      </c>
      <c r="Z4273" s="152">
        <v>101351.9956</v>
      </c>
      <c r="AG4273" s="153">
        <f>IFERROR(__xludf.DUMMYFUNCTION("TO_DATE(INT((AH4273/(60*60*24))+""1/1/1970""))"),44141.0)</f>
        <v>44141</v>
      </c>
      <c r="AH4273" s="152">
        <v>1.604706786E9</v>
      </c>
      <c r="AI4273" s="152">
        <v>163568.3524</v>
      </c>
    </row>
    <row r="4274">
      <c r="A4274" s="152"/>
      <c r="B4274" s="152"/>
      <c r="G4274" s="152"/>
      <c r="H4274" s="152"/>
      <c r="M4274" s="161"/>
      <c r="N4274" s="161"/>
      <c r="P4274" s="156"/>
      <c r="Q4274" s="156"/>
      <c r="V4274" s="156">
        <v>1.6073352E9</v>
      </c>
      <c r="W4274" s="156">
        <v>93099.6655</v>
      </c>
      <c r="Y4274" s="156">
        <v>1.5991812E9</v>
      </c>
      <c r="Z4274" s="156">
        <v>101315.2956</v>
      </c>
      <c r="AG4274" s="153">
        <f>IFERROR(__xludf.DUMMYFUNCTION("TO_DATE(INT((AH4274/(60*60*24))+""1/1/1970""))"),44141.0)</f>
        <v>44141</v>
      </c>
      <c r="AH4274" s="156">
        <v>1.604707181E9</v>
      </c>
      <c r="AI4274" s="156">
        <v>163568.3524</v>
      </c>
    </row>
    <row r="4275">
      <c r="A4275" s="152"/>
      <c r="B4275" s="152"/>
      <c r="G4275" s="152"/>
      <c r="H4275" s="152"/>
      <c r="M4275" s="161"/>
      <c r="N4275" s="161"/>
      <c r="P4275" s="156"/>
      <c r="Q4275" s="156"/>
      <c r="V4275" s="152">
        <v>1.6073748E9</v>
      </c>
      <c r="W4275" s="152">
        <v>93389.0737</v>
      </c>
      <c r="Y4275" s="152">
        <v>1.5992208E9</v>
      </c>
      <c r="Z4275" s="152">
        <v>101315.2956</v>
      </c>
      <c r="AG4275" s="153">
        <f>IFERROR(__xludf.DUMMYFUNCTION("TO_DATE(INT((AH4275/(60*60*24))+""1/1/1970""))"),44142.0)</f>
        <v>44142</v>
      </c>
      <c r="AH4275" s="152">
        <v>1.604722835E9</v>
      </c>
      <c r="AI4275" s="152">
        <v>163568.3524</v>
      </c>
    </row>
    <row r="4276">
      <c r="A4276" s="152"/>
      <c r="B4276" s="152"/>
      <c r="G4276" s="152"/>
      <c r="H4276" s="152"/>
      <c r="M4276" s="161"/>
      <c r="N4276" s="161"/>
      <c r="P4276" s="156"/>
      <c r="Q4276" s="156"/>
      <c r="V4276" s="156">
        <v>1.607382E9</v>
      </c>
      <c r="W4276" s="156">
        <v>93348.4453</v>
      </c>
      <c r="Y4276" s="156">
        <v>1.5992532E9</v>
      </c>
      <c r="Z4276" s="156">
        <v>101315.2956</v>
      </c>
      <c r="AG4276" s="153">
        <f>IFERROR(__xludf.DUMMYFUNCTION("TO_DATE(INT((AH4276/(60*60*24))+""1/1/1970""))"),44142.0)</f>
        <v>44142</v>
      </c>
      <c r="AH4276" s="156">
        <v>1.60473883E9</v>
      </c>
      <c r="AI4276" s="156">
        <v>163568.3524</v>
      </c>
    </row>
    <row r="4277">
      <c r="A4277" s="152"/>
      <c r="B4277" s="152"/>
      <c r="G4277" s="152"/>
      <c r="H4277" s="152"/>
      <c r="M4277" s="161"/>
      <c r="N4277" s="161"/>
      <c r="P4277" s="156"/>
      <c r="Q4277" s="156"/>
      <c r="V4277" s="152">
        <v>1.6074144E9</v>
      </c>
      <c r="W4277" s="152">
        <v>93326.0422</v>
      </c>
      <c r="Y4277" s="152">
        <v>1.599264E9</v>
      </c>
      <c r="Z4277" s="152">
        <v>101287.9839</v>
      </c>
      <c r="AG4277" s="153">
        <f>IFERROR(__xludf.DUMMYFUNCTION("TO_DATE(INT((AH4277/(60*60*24))+""1/1/1970""))"),44142.0)</f>
        <v>44142</v>
      </c>
      <c r="AH4277" s="152">
        <v>1.604754674E9</v>
      </c>
      <c r="AI4277" s="152">
        <v>163568.3524</v>
      </c>
    </row>
    <row r="4278">
      <c r="A4278" s="152"/>
      <c r="B4278" s="152"/>
      <c r="G4278" s="152"/>
      <c r="H4278" s="152"/>
      <c r="M4278" s="161"/>
      <c r="N4278" s="161"/>
      <c r="P4278" s="156"/>
      <c r="Q4278" s="156"/>
      <c r="V4278" s="156">
        <v>1.607454E9</v>
      </c>
      <c r="W4278" s="156">
        <v>93214.1992</v>
      </c>
      <c r="Y4278" s="156">
        <v>1.5994296E9</v>
      </c>
      <c r="Z4278" s="156">
        <v>101287.9839</v>
      </c>
      <c r="AG4278" s="153">
        <f>IFERROR(__xludf.DUMMYFUNCTION("TO_DATE(INT((AH4278/(60*60*24))+""1/1/1970""))"),44142.0)</f>
        <v>44142</v>
      </c>
      <c r="AH4278" s="156">
        <v>1.604770472E9</v>
      </c>
      <c r="AI4278" s="156">
        <v>163568.3524</v>
      </c>
    </row>
    <row r="4279">
      <c r="A4279" s="152"/>
      <c r="B4279" s="152"/>
      <c r="G4279" s="152"/>
      <c r="H4279" s="152"/>
      <c r="M4279" s="161"/>
      <c r="N4279" s="161"/>
      <c r="P4279" s="156"/>
      <c r="Q4279" s="156"/>
      <c r="V4279" s="152">
        <v>1.6074684E9</v>
      </c>
      <c r="W4279" s="152">
        <v>93219.5757</v>
      </c>
      <c r="Y4279" s="152">
        <v>1.5994332E9</v>
      </c>
      <c r="Z4279" s="152">
        <v>101287.9839</v>
      </c>
      <c r="AG4279" s="153">
        <f>IFERROR(__xludf.DUMMYFUNCTION("TO_DATE(INT((AH4279/(60*60*24))+""1/1/1970""))"),44142.0)</f>
        <v>44142</v>
      </c>
      <c r="AH4279" s="152">
        <v>1.604786692E9</v>
      </c>
      <c r="AI4279" s="152">
        <v>163568.3524</v>
      </c>
    </row>
    <row r="4280">
      <c r="A4280" s="152"/>
      <c r="B4280" s="152"/>
      <c r="G4280" s="152"/>
      <c r="H4280" s="152"/>
      <c r="M4280" s="161"/>
      <c r="N4280" s="161"/>
      <c r="P4280" s="156"/>
      <c r="Q4280" s="156"/>
      <c r="V4280" s="156">
        <v>1.6074936E9</v>
      </c>
      <c r="W4280" s="156">
        <v>93337.7114</v>
      </c>
      <c r="Y4280" s="156">
        <v>1.5994692E9</v>
      </c>
      <c r="Z4280" s="156">
        <v>101255.1245</v>
      </c>
      <c r="AG4280" s="153">
        <f>IFERROR(__xludf.DUMMYFUNCTION("TO_DATE(INT((AH4280/(60*60*24))+""1/1/1970""))"),44142.0)</f>
        <v>44142</v>
      </c>
      <c r="AH4280" s="156">
        <v>1.604793474E9</v>
      </c>
      <c r="AI4280" s="156">
        <v>163568.3524</v>
      </c>
    </row>
    <row r="4281">
      <c r="A4281" s="152"/>
      <c r="B4281" s="152"/>
      <c r="G4281" s="152"/>
      <c r="H4281" s="152"/>
      <c r="M4281" s="161"/>
      <c r="N4281" s="161"/>
      <c r="P4281" s="156"/>
      <c r="Q4281" s="156"/>
      <c r="V4281" s="152">
        <v>1.6075332E9</v>
      </c>
      <c r="W4281" s="152">
        <v>93467.324</v>
      </c>
      <c r="Y4281" s="152">
        <v>1.5995088E9</v>
      </c>
      <c r="Z4281" s="152">
        <v>101255.1245</v>
      </c>
      <c r="AG4281" s="153">
        <f>IFERROR(__xludf.DUMMYFUNCTION("TO_DATE(INT((AH4281/(60*60*24))+""1/1/1970""))"),44143.0)</f>
        <v>44143</v>
      </c>
      <c r="AH4281" s="152">
        <v>1.6048038E9</v>
      </c>
      <c r="AI4281" s="152">
        <v>163568.3524</v>
      </c>
    </row>
    <row r="4282">
      <c r="A4282" s="152"/>
      <c r="B4282" s="152"/>
      <c r="G4282" s="152"/>
      <c r="H4282" s="152"/>
      <c r="M4282" s="161"/>
      <c r="N4282" s="161"/>
      <c r="P4282" s="156"/>
      <c r="Q4282" s="156"/>
      <c r="V4282" s="156">
        <v>1.6075548E9</v>
      </c>
      <c r="W4282" s="156">
        <v>93283.989</v>
      </c>
      <c r="Y4282" s="156">
        <v>1.5995196E9</v>
      </c>
      <c r="Z4282" s="156">
        <v>101255.1245</v>
      </c>
      <c r="AG4282" s="153">
        <f>IFERROR(__xludf.DUMMYFUNCTION("TO_DATE(INT((AH4282/(60*60*24))+""1/1/1970""))"),44143.0)</f>
        <v>44143</v>
      </c>
      <c r="AH4282" s="156">
        <v>1.604819636E9</v>
      </c>
      <c r="AI4282" s="156">
        <v>163568.3524</v>
      </c>
    </row>
    <row r="4283">
      <c r="A4283" s="152"/>
      <c r="B4283" s="152"/>
      <c r="G4283" s="152"/>
      <c r="H4283" s="152"/>
      <c r="M4283" s="161"/>
      <c r="N4283" s="161"/>
      <c r="P4283" s="156"/>
      <c r="Q4283" s="156"/>
      <c r="V4283" s="152">
        <v>1.6075728E9</v>
      </c>
      <c r="W4283" s="152">
        <v>93424.2632</v>
      </c>
      <c r="Y4283" s="152">
        <v>1.5995484E9</v>
      </c>
      <c r="Z4283" s="152">
        <v>101121.9801</v>
      </c>
      <c r="AG4283" s="153">
        <f>IFERROR(__xludf.DUMMYFUNCTION("TO_DATE(INT((AH4283/(60*60*24))+""1/1/1970""))"),44143.0)</f>
        <v>44143</v>
      </c>
      <c r="AH4283" s="152">
        <v>1.604835499E9</v>
      </c>
      <c r="AI4283" s="152">
        <v>163568.3524</v>
      </c>
    </row>
    <row r="4284">
      <c r="A4284" s="152"/>
      <c r="B4284" s="152"/>
      <c r="G4284" s="152"/>
      <c r="H4284" s="152"/>
      <c r="M4284" s="161"/>
      <c r="N4284" s="161"/>
      <c r="P4284" s="156"/>
      <c r="Q4284" s="156"/>
      <c r="V4284" s="156">
        <v>1.6076124E9</v>
      </c>
      <c r="W4284" s="156">
        <v>93507.324</v>
      </c>
      <c r="Y4284" s="156">
        <v>1.599588E9</v>
      </c>
      <c r="Z4284" s="156">
        <v>101121.9801</v>
      </c>
      <c r="AG4284" s="153">
        <f>IFERROR(__xludf.DUMMYFUNCTION("TO_DATE(INT((AH4284/(60*60*24))+""1/1/1970""))"),44143.0)</f>
        <v>44143</v>
      </c>
      <c r="AH4284" s="156">
        <v>1.604851353E9</v>
      </c>
      <c r="AI4284" s="156">
        <v>163568.3524</v>
      </c>
    </row>
    <row r="4285">
      <c r="A4285" s="152"/>
      <c r="B4285" s="152"/>
      <c r="G4285" s="152"/>
      <c r="H4285" s="152"/>
      <c r="M4285" s="161"/>
      <c r="N4285" s="161"/>
      <c r="P4285" s="156"/>
      <c r="Q4285" s="156"/>
      <c r="V4285" s="152">
        <v>1.6076412E9</v>
      </c>
      <c r="W4285" s="152">
        <v>93513.9916</v>
      </c>
      <c r="Y4285" s="152">
        <v>1.599606E9</v>
      </c>
      <c r="Z4285" s="152">
        <v>101121.9801</v>
      </c>
      <c r="AG4285" s="153">
        <f>IFERROR(__xludf.DUMMYFUNCTION("TO_DATE(INT((AH4285/(60*60*24))+""1/1/1970""))"),44143.0)</f>
        <v>44143</v>
      </c>
      <c r="AH4285" s="152">
        <v>1.604867705E9</v>
      </c>
      <c r="AI4285" s="152">
        <v>163568.3524</v>
      </c>
    </row>
    <row r="4286">
      <c r="A4286" s="152"/>
      <c r="B4286" s="152"/>
      <c r="G4286" s="152"/>
      <c r="H4286" s="152"/>
      <c r="M4286" s="161"/>
      <c r="N4286" s="161"/>
      <c r="P4286" s="156"/>
      <c r="Q4286" s="156"/>
      <c r="V4286" s="156">
        <v>1.607652E9</v>
      </c>
      <c r="W4286" s="156">
        <v>93641.0278</v>
      </c>
      <c r="Y4286" s="156">
        <v>1.5996276E9</v>
      </c>
      <c r="Z4286" s="156">
        <v>100678.1653</v>
      </c>
      <c r="AG4286" s="153">
        <f>IFERROR(__xludf.DUMMYFUNCTION("TO_DATE(INT((AH4286/(60*60*24))+""1/1/1970""))"),44143.0)</f>
        <v>44143</v>
      </c>
      <c r="AH4286" s="156">
        <v>1.604879809E9</v>
      </c>
      <c r="AI4286" s="156">
        <v>163568.3524</v>
      </c>
    </row>
    <row r="4287">
      <c r="A4287" s="152"/>
      <c r="B4287" s="152"/>
      <c r="G4287" s="152"/>
      <c r="H4287" s="152"/>
      <c r="M4287" s="161"/>
      <c r="N4287" s="161"/>
      <c r="P4287" s="156"/>
      <c r="Q4287" s="156"/>
      <c r="V4287" s="152">
        <v>1.6076916E9</v>
      </c>
      <c r="W4287" s="152">
        <v>93967.0732</v>
      </c>
      <c r="Y4287" s="152">
        <v>1.5996672E9</v>
      </c>
      <c r="Z4287" s="152">
        <v>100678.1653</v>
      </c>
      <c r="AG4287" s="153">
        <f>IFERROR(__xludf.DUMMYFUNCTION("TO_DATE(INT((AH4287/(60*60*24))+""1/1/1970""))"),44144.0)</f>
        <v>44144</v>
      </c>
      <c r="AH4287" s="152">
        <v>1.604883581E9</v>
      </c>
      <c r="AI4287" s="152">
        <v>163568.3524</v>
      </c>
    </row>
    <row r="4288">
      <c r="A4288" s="152"/>
      <c r="B4288" s="152"/>
      <c r="G4288" s="152"/>
      <c r="H4288" s="152"/>
      <c r="M4288" s="161"/>
      <c r="N4288" s="161"/>
      <c r="P4288" s="156"/>
      <c r="Q4288" s="156"/>
      <c r="V4288" s="156">
        <v>1.607724E9</v>
      </c>
      <c r="W4288" s="156">
        <v>94041.5947</v>
      </c>
      <c r="Y4288" s="156">
        <v>1.5996924E9</v>
      </c>
      <c r="Z4288" s="156">
        <v>100678.1653</v>
      </c>
      <c r="AG4288" s="153">
        <f>IFERROR(__xludf.DUMMYFUNCTION("TO_DATE(INT((AH4288/(60*60*24))+""1/1/1970""))"),44144.0)</f>
        <v>44144</v>
      </c>
      <c r="AH4288" s="156">
        <v>1.60489949E9</v>
      </c>
      <c r="AI4288" s="156">
        <v>163568.3524</v>
      </c>
    </row>
    <row r="4289">
      <c r="A4289" s="152"/>
      <c r="B4289" s="152"/>
      <c r="G4289" s="152"/>
      <c r="H4289" s="152"/>
      <c r="M4289" s="161"/>
      <c r="N4289" s="161"/>
      <c r="P4289" s="156"/>
      <c r="Q4289" s="156"/>
      <c r="V4289" s="152">
        <v>1.6079004E9</v>
      </c>
      <c r="W4289" s="152">
        <v>93864.5279</v>
      </c>
      <c r="Y4289" s="152">
        <v>1.5997068E9</v>
      </c>
      <c r="Z4289" s="152">
        <v>100993.1031</v>
      </c>
      <c r="AG4289" s="153">
        <f>IFERROR(__xludf.DUMMYFUNCTION("TO_DATE(INT((AH4289/(60*60*24))+""1/1/1970""))"),44144.0)</f>
        <v>44144</v>
      </c>
      <c r="AH4289" s="152">
        <v>1.604915285E9</v>
      </c>
      <c r="AI4289" s="152">
        <v>163568.3524</v>
      </c>
    </row>
    <row r="4290">
      <c r="A4290" s="152"/>
      <c r="B4290" s="152"/>
      <c r="G4290" s="152"/>
      <c r="H4290" s="152"/>
      <c r="M4290" s="161"/>
      <c r="N4290" s="161"/>
      <c r="P4290" s="156"/>
      <c r="Q4290" s="156"/>
      <c r="V4290" s="156">
        <v>1.60794E9</v>
      </c>
      <c r="W4290" s="156">
        <v>93873.4173</v>
      </c>
      <c r="Y4290" s="156">
        <v>1.5997464E9</v>
      </c>
      <c r="Z4290" s="156">
        <v>100993.1031</v>
      </c>
      <c r="AG4290" s="153">
        <f>IFERROR(__xludf.DUMMYFUNCTION("TO_DATE(INT((AH4290/(60*60*24))+""1/1/1970""))"),44144.0)</f>
        <v>44144</v>
      </c>
      <c r="AH4290" s="156">
        <v>1.604931084E9</v>
      </c>
      <c r="AI4290" s="156">
        <v>163568.3524</v>
      </c>
    </row>
    <row r="4291">
      <c r="A4291" s="152"/>
      <c r="B4291" s="152"/>
      <c r="G4291" s="152"/>
      <c r="H4291" s="152"/>
      <c r="M4291" s="161"/>
      <c r="N4291" s="161"/>
      <c r="P4291" s="156"/>
      <c r="Q4291" s="156"/>
      <c r="V4291" s="152">
        <v>1.6079796E9</v>
      </c>
      <c r="W4291" s="152">
        <v>93904.531</v>
      </c>
      <c r="Y4291" s="152">
        <v>1.5997788E9</v>
      </c>
      <c r="Z4291" s="152">
        <v>100993.1031</v>
      </c>
      <c r="AG4291" s="153">
        <f>IFERROR(__xludf.DUMMYFUNCTION("TO_DATE(INT((AH4291/(60*60*24))+""1/1/1970""))"),44144.0)</f>
        <v>44144</v>
      </c>
      <c r="AH4291" s="152">
        <v>1.6049469E9</v>
      </c>
      <c r="AI4291" s="152">
        <v>162755.6503</v>
      </c>
    </row>
    <row r="4292">
      <c r="A4292" s="152"/>
      <c r="B4292" s="152"/>
      <c r="G4292" s="152"/>
      <c r="H4292" s="152"/>
      <c r="M4292" s="161"/>
      <c r="N4292" s="161"/>
      <c r="P4292" s="156"/>
      <c r="Q4292" s="156"/>
      <c r="V4292" s="156">
        <v>1.6079868E9</v>
      </c>
      <c r="W4292" s="156">
        <v>93895.8189</v>
      </c>
      <c r="Y4292" s="156">
        <v>1.599786E9</v>
      </c>
      <c r="Z4292" s="156">
        <v>101161.2406</v>
      </c>
      <c r="AG4292" s="153">
        <f>IFERROR(__xludf.DUMMYFUNCTION("TO_DATE(INT((AH4292/(60*60*24))+""1/1/1970""))"),44144.0)</f>
        <v>44144</v>
      </c>
      <c r="AH4292" s="156">
        <v>1.604962787E9</v>
      </c>
      <c r="AI4292" s="156">
        <v>161237.9538</v>
      </c>
    </row>
    <row r="4293">
      <c r="A4293" s="152"/>
      <c r="B4293" s="152"/>
      <c r="G4293" s="152"/>
      <c r="H4293" s="152"/>
      <c r="M4293" s="161"/>
      <c r="N4293" s="161"/>
      <c r="P4293" s="156"/>
      <c r="Q4293" s="156"/>
      <c r="V4293" s="152">
        <v>1.6080192E9</v>
      </c>
      <c r="W4293" s="152">
        <v>93907.8371</v>
      </c>
      <c r="Y4293" s="152">
        <v>1.5998256E9</v>
      </c>
      <c r="Z4293" s="152">
        <v>101161.2406</v>
      </c>
      <c r="AG4293" s="153">
        <f>IFERROR(__xludf.DUMMYFUNCTION("TO_DATE(INT((AH4293/(60*60*24))+""1/1/1970""))"),44144.0)</f>
        <v>44144</v>
      </c>
      <c r="AH4293" s="152">
        <v>1.604966225E9</v>
      </c>
      <c r="AI4293" s="152">
        <v>161237.9538</v>
      </c>
    </row>
    <row r="4294">
      <c r="A4294" s="152"/>
      <c r="B4294" s="152"/>
      <c r="G4294" s="152"/>
      <c r="H4294" s="152"/>
      <c r="M4294" s="161"/>
      <c r="N4294" s="161"/>
      <c r="P4294" s="156"/>
      <c r="Q4294" s="156"/>
      <c r="V4294" s="156">
        <v>1.6080588E9</v>
      </c>
      <c r="W4294" s="156">
        <v>93459.9121</v>
      </c>
      <c r="Y4294" s="156">
        <v>1.599858E9</v>
      </c>
      <c r="Z4294" s="156">
        <v>101161.2406</v>
      </c>
      <c r="AG4294" s="153">
        <f>IFERROR(__xludf.DUMMYFUNCTION("TO_DATE(INT((AH4294/(60*60*24))+""1/1/1970""))"),44145.0)</f>
        <v>44145</v>
      </c>
      <c r="AH4294" s="156">
        <v>1.604978792E9</v>
      </c>
      <c r="AI4294" s="156">
        <v>161237.9538</v>
      </c>
    </row>
    <row r="4295">
      <c r="A4295" s="152"/>
      <c r="B4295" s="152"/>
      <c r="G4295" s="152"/>
      <c r="H4295" s="152"/>
      <c r="M4295" s="161"/>
      <c r="N4295" s="161"/>
      <c r="P4295" s="156"/>
      <c r="Q4295" s="156"/>
      <c r="V4295" s="152">
        <v>1.6080732E9</v>
      </c>
      <c r="W4295" s="152">
        <v>93474.5467</v>
      </c>
      <c r="Y4295" s="152">
        <v>1.5998688E9</v>
      </c>
      <c r="Z4295" s="152">
        <v>101360.9573</v>
      </c>
      <c r="AG4295" s="153">
        <f>IFERROR(__xludf.DUMMYFUNCTION("TO_DATE(INT((AH4295/(60*60*24))+""1/1/1970""))"),44145.0)</f>
        <v>44145</v>
      </c>
      <c r="AH4295" s="152">
        <v>1.60499463E9</v>
      </c>
      <c r="AI4295" s="152">
        <v>161237.9538</v>
      </c>
    </row>
    <row r="4296">
      <c r="A4296" s="152"/>
      <c r="B4296" s="152"/>
      <c r="G4296" s="152"/>
      <c r="H4296" s="152"/>
      <c r="M4296" s="161"/>
      <c r="N4296" s="161"/>
      <c r="P4296" s="156"/>
      <c r="Q4296" s="156"/>
      <c r="V4296" s="156">
        <v>1.6080984E9</v>
      </c>
      <c r="W4296" s="156">
        <v>93748.4199</v>
      </c>
      <c r="Y4296" s="156">
        <v>1.6000344E9</v>
      </c>
      <c r="Z4296" s="156">
        <v>101360.9573</v>
      </c>
      <c r="AG4296" s="153">
        <f>IFERROR(__xludf.DUMMYFUNCTION("TO_DATE(INT((AH4296/(60*60*24))+""1/1/1970""))"),44145.0)</f>
        <v>44145</v>
      </c>
      <c r="AH4296" s="156">
        <v>1.605010422E9</v>
      </c>
      <c r="AI4296" s="156">
        <v>161237.9538</v>
      </c>
    </row>
    <row r="4297">
      <c r="A4297" s="152"/>
      <c r="B4297" s="152"/>
      <c r="G4297" s="152"/>
      <c r="H4297" s="152"/>
      <c r="M4297" s="161"/>
      <c r="N4297" s="161"/>
      <c r="P4297" s="156"/>
      <c r="Q4297" s="156"/>
      <c r="V4297" s="152">
        <v>1.608138E9</v>
      </c>
      <c r="W4297" s="152">
        <v>93902.6974</v>
      </c>
      <c r="Y4297" s="152">
        <v>1.600038E9</v>
      </c>
      <c r="Z4297" s="152">
        <v>101360.9573</v>
      </c>
      <c r="AG4297" s="153">
        <f>IFERROR(__xludf.DUMMYFUNCTION("TO_DATE(INT((AH4297/(60*60*24))+""1/1/1970""))"),44145.0)</f>
        <v>44145</v>
      </c>
      <c r="AH4297" s="152">
        <v>1.60502622E9</v>
      </c>
      <c r="AI4297" s="152">
        <v>159367.7599</v>
      </c>
    </row>
    <row r="4298">
      <c r="A4298" s="152"/>
      <c r="B4298" s="152"/>
      <c r="G4298" s="152"/>
      <c r="H4298" s="152"/>
      <c r="M4298" s="161"/>
      <c r="N4298" s="161"/>
      <c r="P4298" s="156"/>
      <c r="Q4298" s="156"/>
      <c r="V4298" s="156">
        <v>1.6081596E9</v>
      </c>
      <c r="W4298" s="156">
        <v>93820.019</v>
      </c>
      <c r="Y4298" s="156">
        <v>1.600074E9</v>
      </c>
      <c r="Z4298" s="156">
        <v>101307.6142</v>
      </c>
      <c r="AG4298" s="153">
        <f>IFERROR(__xludf.DUMMYFUNCTION("TO_DATE(INT((AH4298/(60*60*24))+""1/1/1970""))"),44145.0)</f>
        <v>44145</v>
      </c>
      <c r="AH4298" s="156">
        <v>1.60504202E9</v>
      </c>
      <c r="AI4298" s="156">
        <v>159896.5058</v>
      </c>
    </row>
    <row r="4299">
      <c r="A4299" s="152"/>
      <c r="B4299" s="152"/>
      <c r="G4299" s="152"/>
      <c r="H4299" s="152"/>
      <c r="M4299" s="161"/>
      <c r="N4299" s="161"/>
      <c r="P4299" s="156"/>
      <c r="Q4299" s="156"/>
      <c r="V4299" s="152">
        <v>1.6081776E9</v>
      </c>
      <c r="W4299" s="152">
        <v>93703.9885</v>
      </c>
      <c r="Y4299" s="152">
        <v>1.6001136E9</v>
      </c>
      <c r="Z4299" s="152">
        <v>101307.6142</v>
      </c>
      <c r="AG4299" s="153">
        <f>IFERROR(__xludf.DUMMYFUNCTION("TO_DATE(INT((AH4299/(60*60*24))+""1/1/1970""))"),44145.0)</f>
        <v>44145</v>
      </c>
      <c r="AH4299" s="152">
        <v>1.605052775E9</v>
      </c>
      <c r="AI4299" s="152">
        <v>159896.5058</v>
      </c>
    </row>
    <row r="4300">
      <c r="A4300" s="152"/>
      <c r="B4300" s="152"/>
      <c r="G4300" s="152"/>
      <c r="H4300" s="152"/>
      <c r="M4300" s="161"/>
      <c r="N4300" s="161"/>
      <c r="P4300" s="156"/>
      <c r="Q4300" s="156"/>
      <c r="V4300" s="156">
        <v>1.6082172E9</v>
      </c>
      <c r="W4300" s="156">
        <v>93506.5373</v>
      </c>
      <c r="Y4300" s="156">
        <v>1.6001244E9</v>
      </c>
      <c r="Z4300" s="156">
        <v>101307.6142</v>
      </c>
      <c r="AG4300" s="153">
        <f>IFERROR(__xludf.DUMMYFUNCTION("TO_DATE(INT((AH4300/(60*60*24))+""1/1/1970""))"),44146.0)</f>
        <v>44146</v>
      </c>
      <c r="AH4300" s="156">
        <v>1.605057823E9</v>
      </c>
      <c r="AI4300" s="156">
        <v>159896.5058</v>
      </c>
    </row>
    <row r="4301">
      <c r="A4301" s="152"/>
      <c r="B4301" s="152"/>
      <c r="G4301" s="152"/>
      <c r="H4301" s="152"/>
      <c r="M4301" s="161"/>
      <c r="N4301" s="161"/>
      <c r="P4301" s="156"/>
      <c r="Q4301" s="156"/>
      <c r="V4301" s="152">
        <v>1.608246E9</v>
      </c>
      <c r="W4301" s="152">
        <v>93697.1537</v>
      </c>
      <c r="Y4301" s="152">
        <v>1.6001532E9</v>
      </c>
      <c r="Z4301" s="152">
        <v>101535.496</v>
      </c>
      <c r="AG4301" s="153">
        <f>IFERROR(__xludf.DUMMYFUNCTION("TO_DATE(INT((AH4301/(60*60*24))+""1/1/1970""))"),44146.0)</f>
        <v>44146</v>
      </c>
      <c r="AH4301" s="152">
        <v>1.605073966E9</v>
      </c>
      <c r="AI4301" s="152">
        <v>159896.5058</v>
      </c>
    </row>
    <row r="4302">
      <c r="A4302" s="152"/>
      <c r="B4302" s="152"/>
      <c r="G4302" s="152"/>
      <c r="H4302" s="152"/>
      <c r="M4302" s="161"/>
      <c r="N4302" s="161"/>
      <c r="P4302" s="156"/>
      <c r="Q4302" s="156"/>
      <c r="V4302" s="156">
        <v>1.6082568E9</v>
      </c>
      <c r="W4302" s="156">
        <v>93801.9935</v>
      </c>
      <c r="Y4302" s="156">
        <v>1.6001928E9</v>
      </c>
      <c r="Z4302" s="156">
        <v>101535.496</v>
      </c>
      <c r="AG4302" s="153">
        <f>IFERROR(__xludf.DUMMYFUNCTION("TO_DATE(INT((AH4302/(60*60*24))+""1/1/1970""))"),44146.0)</f>
        <v>44146</v>
      </c>
      <c r="AH4302" s="156">
        <v>1.605089764E9</v>
      </c>
      <c r="AI4302" s="156">
        <v>159896.5058</v>
      </c>
    </row>
    <row r="4303">
      <c r="A4303" s="152"/>
      <c r="B4303" s="152"/>
      <c r="G4303" s="152"/>
      <c r="H4303" s="152"/>
      <c r="M4303" s="161"/>
      <c r="N4303" s="161"/>
      <c r="P4303" s="156"/>
      <c r="Q4303" s="156"/>
      <c r="V4303" s="152">
        <v>1.6082964E9</v>
      </c>
      <c r="W4303" s="152">
        <v>93691.716</v>
      </c>
      <c r="Y4303" s="152">
        <v>1.6002108E9</v>
      </c>
      <c r="Z4303" s="152">
        <v>101535.496</v>
      </c>
      <c r="AG4303" s="153">
        <f>IFERROR(__xludf.DUMMYFUNCTION("TO_DATE(INT((AH4303/(60*60*24))+""1/1/1970""))"),44146.0)</f>
        <v>44146</v>
      </c>
      <c r="AH4303" s="152">
        <v>1.605105569E9</v>
      </c>
      <c r="AI4303" s="152">
        <v>159896.5058</v>
      </c>
    </row>
    <row r="4304">
      <c r="A4304" s="152"/>
      <c r="B4304" s="152"/>
      <c r="G4304" s="152"/>
      <c r="H4304" s="152"/>
      <c r="M4304" s="161"/>
      <c r="N4304" s="161"/>
      <c r="P4304" s="156"/>
      <c r="Q4304" s="156"/>
      <c r="V4304" s="156">
        <v>1.6083288E9</v>
      </c>
      <c r="W4304" s="156">
        <v>93717.6447</v>
      </c>
      <c r="Y4304" s="156">
        <v>1.6002324E9</v>
      </c>
      <c r="Z4304" s="156">
        <v>101320.4165</v>
      </c>
      <c r="AG4304" s="153">
        <f>IFERROR(__xludf.DUMMYFUNCTION("TO_DATE(INT((AH4304/(60*60*24))+""1/1/1970""))"),44146.0)</f>
        <v>44146</v>
      </c>
      <c r="AH4304" s="156">
        <v>1.60512138E9</v>
      </c>
      <c r="AI4304" s="156">
        <v>162980.8569</v>
      </c>
    </row>
    <row r="4305">
      <c r="A4305" s="152"/>
      <c r="B4305" s="152"/>
      <c r="G4305" s="152"/>
      <c r="H4305" s="152"/>
      <c r="M4305" s="161"/>
      <c r="N4305" s="161"/>
      <c r="P4305" s="156"/>
      <c r="Q4305" s="156"/>
      <c r="V4305" s="152">
        <v>1.6085052E9</v>
      </c>
      <c r="W4305" s="152">
        <v>93796.6373</v>
      </c>
      <c r="Y4305" s="152">
        <v>1.600272E9</v>
      </c>
      <c r="Z4305" s="152">
        <v>101320.4165</v>
      </c>
      <c r="AG4305" s="153">
        <f>IFERROR(__xludf.DUMMYFUNCTION("TO_DATE(INT((AH4305/(60*60*24))+""1/1/1970""))"),44146.0)</f>
        <v>44146</v>
      </c>
      <c r="AH4305" s="152">
        <v>1.605137186E9</v>
      </c>
      <c r="AI4305" s="152">
        <v>163049.3981</v>
      </c>
    </row>
    <row r="4306">
      <c r="A4306" s="152"/>
      <c r="B4306" s="152"/>
      <c r="G4306" s="152"/>
      <c r="H4306" s="152"/>
      <c r="M4306" s="161"/>
      <c r="N4306" s="161"/>
      <c r="P4306" s="156"/>
      <c r="Q4306" s="156"/>
      <c r="V4306" s="156">
        <v>1.6085448E9</v>
      </c>
      <c r="W4306" s="156">
        <v>94116.2929</v>
      </c>
      <c r="Y4306" s="156">
        <v>1.6002972E9</v>
      </c>
      <c r="Z4306" s="156">
        <v>101320.4165</v>
      </c>
      <c r="AG4306" s="153">
        <f>IFERROR(__xludf.DUMMYFUNCTION("TO_DATE(INT((AH4306/(60*60*24))+""1/1/1970""))"),44146.0)</f>
        <v>44146</v>
      </c>
      <c r="AH4306" s="156">
        <v>1.605139156E9</v>
      </c>
      <c r="AI4306" s="156">
        <v>163049.3981</v>
      </c>
    </row>
    <row r="4307">
      <c r="A4307" s="152"/>
      <c r="B4307" s="152"/>
      <c r="G4307" s="152"/>
      <c r="H4307" s="152"/>
      <c r="M4307" s="161"/>
      <c r="N4307" s="161"/>
      <c r="P4307" s="156"/>
      <c r="Q4307" s="156"/>
      <c r="V4307" s="152">
        <v>1.6085844E9</v>
      </c>
      <c r="W4307" s="152">
        <v>93757.1274</v>
      </c>
      <c r="Y4307" s="152">
        <v>1.6003116E9</v>
      </c>
      <c r="Z4307" s="152">
        <v>100999.0775</v>
      </c>
      <c r="AG4307" s="153">
        <f>IFERROR(__xludf.DUMMYFUNCTION("TO_DATE(INT((AH4307/(60*60*24))+""1/1/1970""))"),44147.0)</f>
        <v>44147</v>
      </c>
      <c r="AH4307" s="152">
        <v>1.605153199E9</v>
      </c>
      <c r="AI4307" s="152">
        <v>163049.3981</v>
      </c>
    </row>
    <row r="4308">
      <c r="A4308" s="152"/>
      <c r="B4308" s="152"/>
      <c r="G4308" s="152"/>
      <c r="H4308" s="152"/>
      <c r="M4308" s="161"/>
      <c r="N4308" s="161"/>
      <c r="P4308" s="156"/>
      <c r="Q4308" s="156"/>
      <c r="V4308" s="156">
        <v>1.6085916E9</v>
      </c>
      <c r="W4308" s="156">
        <v>93768.4058</v>
      </c>
      <c r="Y4308" s="156">
        <v>1.6003512E9</v>
      </c>
      <c r="Z4308" s="156">
        <v>100999.0775</v>
      </c>
      <c r="AG4308" s="153">
        <f>IFERROR(__xludf.DUMMYFUNCTION("TO_DATE(INT((AH4308/(60*60*24))+""1/1/1970""))"),44147.0)</f>
        <v>44147</v>
      </c>
      <c r="AH4308" s="156">
        <v>1.605169028E9</v>
      </c>
      <c r="AI4308" s="156">
        <v>163049.3981</v>
      </c>
    </row>
    <row r="4309">
      <c r="A4309" s="152"/>
      <c r="B4309" s="152"/>
      <c r="G4309" s="152"/>
      <c r="H4309" s="152"/>
      <c r="M4309" s="161"/>
      <c r="N4309" s="161"/>
      <c r="P4309" s="156"/>
      <c r="Q4309" s="156"/>
      <c r="V4309" s="152">
        <v>1.608624E9</v>
      </c>
      <c r="W4309" s="152">
        <v>93842.702</v>
      </c>
      <c r="Y4309" s="152">
        <v>1.6003836E9</v>
      </c>
      <c r="Z4309" s="152">
        <v>100999.0775</v>
      </c>
      <c r="AG4309" s="153">
        <f>IFERROR(__xludf.DUMMYFUNCTION("TO_DATE(INT((AH4309/(60*60*24))+""1/1/1970""))"),44147.0)</f>
        <v>44147</v>
      </c>
      <c r="AH4309" s="152">
        <v>1.605184822E9</v>
      </c>
      <c r="AI4309" s="152">
        <v>163049.3981</v>
      </c>
    </row>
    <row r="4310">
      <c r="A4310" s="152"/>
      <c r="B4310" s="152"/>
      <c r="G4310" s="152"/>
      <c r="H4310" s="152"/>
      <c r="M4310" s="161"/>
      <c r="N4310" s="161"/>
      <c r="P4310" s="156"/>
      <c r="Q4310" s="156"/>
      <c r="V4310" s="156">
        <v>1.6086636E9</v>
      </c>
      <c r="W4310" s="156">
        <v>94082.7039</v>
      </c>
      <c r="Y4310" s="156">
        <v>1.6003908E9</v>
      </c>
      <c r="Z4310" s="156">
        <v>101362.2375</v>
      </c>
      <c r="AG4310" s="153">
        <f>IFERROR(__xludf.DUMMYFUNCTION("TO_DATE(INT((AH4310/(60*60*24))+""1/1/1970""))"),44147.0)</f>
        <v>44147</v>
      </c>
      <c r="AH4310" s="156">
        <v>1.605200618E9</v>
      </c>
      <c r="AI4310" s="156">
        <v>163166.8971</v>
      </c>
    </row>
    <row r="4311">
      <c r="A4311" s="152"/>
      <c r="B4311" s="152"/>
      <c r="G4311" s="152"/>
      <c r="H4311" s="152"/>
      <c r="M4311" s="161"/>
      <c r="N4311" s="161"/>
      <c r="P4311" s="156"/>
      <c r="Q4311" s="156"/>
      <c r="V4311" s="152">
        <v>1.608678E9</v>
      </c>
      <c r="W4311" s="152">
        <v>94032.0731</v>
      </c>
      <c r="Y4311" s="152">
        <v>1.6004304E9</v>
      </c>
      <c r="Z4311" s="152">
        <v>101362.2375</v>
      </c>
      <c r="AG4311" s="153">
        <f>IFERROR(__xludf.DUMMYFUNCTION("TO_DATE(INT((AH4311/(60*60*24))+""1/1/1970""))"),44147.0)</f>
        <v>44147</v>
      </c>
      <c r="AH4311" s="152">
        <v>1.605216494E9</v>
      </c>
      <c r="AI4311" s="152">
        <v>162011.4894</v>
      </c>
    </row>
    <row r="4312">
      <c r="A4312" s="152"/>
      <c r="B4312" s="152"/>
      <c r="G4312" s="152"/>
      <c r="H4312" s="152"/>
      <c r="M4312" s="161"/>
      <c r="N4312" s="161"/>
      <c r="P4312" s="156"/>
      <c r="Q4312" s="156"/>
      <c r="V4312" s="156">
        <v>1.6087032E9</v>
      </c>
      <c r="W4312" s="156">
        <v>93860.8636</v>
      </c>
      <c r="Y4312" s="156">
        <v>1.6004628E9</v>
      </c>
      <c r="Z4312" s="156">
        <v>101362.2375</v>
      </c>
      <c r="AG4312" s="153">
        <f>IFERROR(__xludf.DUMMYFUNCTION("TO_DATE(INT((AH4312/(60*60*24))+""1/1/1970""))"),44147.0)</f>
        <v>44147</v>
      </c>
      <c r="AH4312" s="156">
        <v>1.605225505E9</v>
      </c>
      <c r="AI4312" s="156">
        <v>162011.4894</v>
      </c>
    </row>
    <row r="4313">
      <c r="A4313" s="152"/>
      <c r="B4313" s="152"/>
      <c r="G4313" s="152"/>
      <c r="H4313" s="152"/>
      <c r="M4313" s="161"/>
      <c r="N4313" s="161"/>
      <c r="P4313" s="156"/>
      <c r="Q4313" s="156"/>
      <c r="V4313" s="152">
        <v>1.6087428E9</v>
      </c>
      <c r="W4313" s="152">
        <v>93938.4075</v>
      </c>
      <c r="Y4313" s="152">
        <v>1.6004736E9</v>
      </c>
      <c r="Z4313" s="152">
        <v>101302.0665</v>
      </c>
      <c r="AG4313" s="153">
        <f>IFERROR(__xludf.DUMMYFUNCTION("TO_DATE(INT((AH4313/(60*60*24))+""1/1/1970""))"),44148.0)</f>
        <v>44148</v>
      </c>
      <c r="AH4313" s="152">
        <v>1.605232302E9</v>
      </c>
      <c r="AI4313" s="152">
        <v>162011.4894</v>
      </c>
    </row>
    <row r="4314">
      <c r="A4314" s="152"/>
      <c r="B4314" s="152"/>
      <c r="G4314" s="152"/>
      <c r="H4314" s="152"/>
      <c r="M4314" s="161"/>
      <c r="N4314" s="161"/>
      <c r="P4314" s="156"/>
      <c r="Q4314" s="156"/>
      <c r="V4314" s="156">
        <v>1.6087644E9</v>
      </c>
      <c r="W4314" s="156">
        <v>93954.2769</v>
      </c>
      <c r="Y4314" s="156">
        <v>1.6006392E9</v>
      </c>
      <c r="Z4314" s="156">
        <v>101302.0665</v>
      </c>
      <c r="AG4314" s="153">
        <f>IFERROR(__xludf.DUMMYFUNCTION("TO_DATE(INT((AH4314/(60*60*24))+""1/1/1970""))"),44148.0)</f>
        <v>44148</v>
      </c>
      <c r="AH4314" s="156">
        <v>1.6052483E9</v>
      </c>
      <c r="AI4314" s="156">
        <v>162011.4894</v>
      </c>
    </row>
    <row r="4315">
      <c r="A4315" s="152"/>
      <c r="B4315" s="152"/>
      <c r="G4315" s="152"/>
      <c r="H4315" s="152"/>
      <c r="M4315" s="161"/>
      <c r="N4315" s="161"/>
      <c r="P4315" s="156"/>
      <c r="Q4315" s="156"/>
      <c r="V4315" s="152">
        <v>1.6087824E9</v>
      </c>
      <c r="W4315" s="152">
        <v>93935.3513</v>
      </c>
      <c r="Y4315" s="152">
        <v>1.6006428E9</v>
      </c>
      <c r="Z4315" s="152">
        <v>101302.0665</v>
      </c>
      <c r="AG4315" s="153">
        <f>IFERROR(__xludf.DUMMYFUNCTION("TO_DATE(INT((AH4315/(60*60*24))+""1/1/1970""))"),44148.0)</f>
        <v>44148</v>
      </c>
      <c r="AH4315" s="152">
        <v>1.605264092E9</v>
      </c>
      <c r="AI4315" s="152">
        <v>162011.4894</v>
      </c>
    </row>
    <row r="4316">
      <c r="A4316" s="152"/>
      <c r="B4316" s="152"/>
      <c r="G4316" s="152"/>
      <c r="H4316" s="152"/>
      <c r="M4316" s="161"/>
      <c r="N4316" s="161"/>
      <c r="P4316" s="156"/>
      <c r="Q4316" s="156"/>
      <c r="V4316" s="156">
        <v>1.608822E9</v>
      </c>
      <c r="W4316" s="156">
        <v>94091.6692</v>
      </c>
      <c r="Y4316" s="156">
        <v>1.6006788E9</v>
      </c>
      <c r="Z4316" s="156">
        <v>101350.7154</v>
      </c>
      <c r="AG4316" s="153">
        <f>IFERROR(__xludf.DUMMYFUNCTION("TO_DATE(INT((AH4316/(60*60*24))+""1/1/1970""))"),44148.0)</f>
        <v>44148</v>
      </c>
      <c r="AH4316" s="156">
        <v>1.6052799E9</v>
      </c>
      <c r="AI4316" s="156">
        <v>165125.2153</v>
      </c>
    </row>
    <row r="4317">
      <c r="A4317" s="152"/>
      <c r="B4317" s="152"/>
      <c r="G4317" s="152"/>
      <c r="H4317" s="152"/>
      <c r="M4317" s="161"/>
      <c r="N4317" s="161"/>
      <c r="P4317" s="156"/>
      <c r="Q4317" s="156"/>
      <c r="V4317" s="152">
        <v>1.6088472E9</v>
      </c>
      <c r="W4317" s="152">
        <v>94077.5688</v>
      </c>
      <c r="Y4317" s="152">
        <v>1.6007184E9</v>
      </c>
      <c r="Z4317" s="152">
        <v>101350.7154</v>
      </c>
      <c r="AG4317" s="153">
        <f>IFERROR(__xludf.DUMMYFUNCTION("TO_DATE(INT((AH4317/(60*60*24))+""1/1/1970""))"),44148.0)</f>
        <v>44148</v>
      </c>
      <c r="AH4317" s="152">
        <v>1.605295696E9</v>
      </c>
      <c r="AI4317" s="152">
        <v>164760.0522</v>
      </c>
    </row>
    <row r="4318">
      <c r="A4318" s="152"/>
      <c r="B4318" s="152"/>
      <c r="G4318" s="152"/>
      <c r="H4318" s="152"/>
      <c r="M4318" s="161"/>
      <c r="N4318" s="161"/>
      <c r="P4318" s="156"/>
      <c r="Q4318" s="156"/>
      <c r="V4318" s="156">
        <v>1.60911E9</v>
      </c>
      <c r="W4318" s="156">
        <v>93855.8412</v>
      </c>
      <c r="Y4318" s="156">
        <v>1.6007292E9</v>
      </c>
      <c r="Z4318" s="156">
        <v>101350.7154</v>
      </c>
      <c r="AG4318" s="153">
        <f>IFERROR(__xludf.DUMMYFUNCTION("TO_DATE(INT((AH4318/(60*60*24))+""1/1/1970""))"),44148.0)</f>
        <v>44148</v>
      </c>
      <c r="AH4318" s="156">
        <v>1.605311726E9</v>
      </c>
      <c r="AI4318" s="156">
        <v>165442.0201</v>
      </c>
    </row>
    <row r="4319">
      <c r="A4319" s="152"/>
      <c r="B4319" s="152"/>
      <c r="G4319" s="152"/>
      <c r="H4319" s="152"/>
      <c r="M4319" s="161"/>
      <c r="N4319" s="161"/>
      <c r="P4319" s="156"/>
      <c r="Q4319" s="156"/>
      <c r="V4319" s="152">
        <v>1.6091496E9</v>
      </c>
      <c r="W4319" s="152">
        <v>93977.0082</v>
      </c>
      <c r="Y4319" s="152">
        <v>1.600758E9</v>
      </c>
      <c r="Z4319" s="152">
        <v>100644.8792</v>
      </c>
      <c r="AG4319" s="153">
        <f>IFERROR(__xludf.DUMMYFUNCTION("TO_DATE(INT((AH4319/(60*60*24))+""1/1/1970""))"),44148.0)</f>
        <v>44148</v>
      </c>
      <c r="AH4319" s="152">
        <v>1.605311915E9</v>
      </c>
      <c r="AI4319" s="152">
        <v>165442.0201</v>
      </c>
    </row>
    <row r="4320">
      <c r="A4320" s="152"/>
      <c r="B4320" s="152"/>
      <c r="G4320" s="152"/>
      <c r="H4320" s="152"/>
      <c r="M4320" s="161"/>
      <c r="N4320" s="161"/>
      <c r="P4320" s="156"/>
      <c r="Q4320" s="156"/>
      <c r="V4320" s="156">
        <v>1.6091892E9</v>
      </c>
      <c r="W4320" s="156">
        <v>93916.2483</v>
      </c>
      <c r="Y4320" s="156">
        <v>1.6007976E9</v>
      </c>
      <c r="Z4320" s="156">
        <v>100644.8792</v>
      </c>
      <c r="AG4320" s="153">
        <f>IFERROR(__xludf.DUMMYFUNCTION("TO_DATE(INT((AH4320/(60*60*24))+""1/1/1970""))"),44149.0)</f>
        <v>44149</v>
      </c>
      <c r="AH4320" s="156">
        <v>1.605327728E9</v>
      </c>
      <c r="AI4320" s="156">
        <v>165442.0201</v>
      </c>
    </row>
    <row r="4321">
      <c r="A4321" s="152"/>
      <c r="B4321" s="152"/>
      <c r="G4321" s="152"/>
      <c r="H4321" s="152"/>
      <c r="M4321" s="161"/>
      <c r="N4321" s="161"/>
      <c r="P4321" s="156"/>
      <c r="Q4321" s="156"/>
      <c r="V4321" s="152">
        <v>1.6091964E9</v>
      </c>
      <c r="W4321" s="152">
        <v>93894.2315</v>
      </c>
      <c r="Y4321" s="152">
        <v>1.6008156E9</v>
      </c>
      <c r="Z4321" s="152">
        <v>100644.8792</v>
      </c>
      <c r="AG4321" s="153">
        <f>IFERROR(__xludf.DUMMYFUNCTION("TO_DATE(INT((AH4321/(60*60*24))+""1/1/1970""))"),44149.0)</f>
        <v>44149</v>
      </c>
      <c r="AH4321" s="152">
        <v>1.605343586E9</v>
      </c>
      <c r="AI4321" s="152">
        <v>165442.0201</v>
      </c>
    </row>
    <row r="4322">
      <c r="A4322" s="152"/>
      <c r="B4322" s="152"/>
      <c r="G4322" s="152"/>
      <c r="H4322" s="152"/>
      <c r="M4322" s="161"/>
      <c r="N4322" s="161"/>
      <c r="P4322" s="156"/>
      <c r="Q4322" s="156"/>
      <c r="V4322" s="156">
        <v>1.6092288E9</v>
      </c>
      <c r="W4322" s="156">
        <v>94196.5709</v>
      </c>
      <c r="Y4322" s="156">
        <v>1.6008372E9</v>
      </c>
      <c r="Z4322" s="156">
        <v>100159.6701</v>
      </c>
      <c r="AG4322" s="153">
        <f>IFERROR(__xludf.DUMMYFUNCTION("TO_DATE(INT((AH4322/(60*60*24))+""1/1/1970""))"),44149.0)</f>
        <v>44149</v>
      </c>
      <c r="AH4322" s="156">
        <v>1.60535948E9</v>
      </c>
      <c r="AI4322" s="156">
        <v>165442.0201</v>
      </c>
    </row>
    <row r="4323">
      <c r="A4323" s="152"/>
      <c r="B4323" s="152"/>
      <c r="G4323" s="152"/>
      <c r="H4323" s="152"/>
      <c r="M4323" s="161"/>
      <c r="N4323" s="161"/>
      <c r="P4323" s="156"/>
      <c r="Q4323" s="156"/>
      <c r="V4323" s="152">
        <v>1.6092684E9</v>
      </c>
      <c r="W4323" s="152">
        <v>94369.5863</v>
      </c>
      <c r="Y4323" s="152">
        <v>1.6008768E9</v>
      </c>
      <c r="Z4323" s="152">
        <v>100159.6701</v>
      </c>
      <c r="AG4323" s="153">
        <f>IFERROR(__xludf.DUMMYFUNCTION("TO_DATE(INT((AH4323/(60*60*24))+""1/1/1970""))"),44149.0)</f>
        <v>44149</v>
      </c>
      <c r="AH4323" s="152">
        <v>1.605375414E9</v>
      </c>
      <c r="AI4323" s="152">
        <v>165442.0201</v>
      </c>
    </row>
    <row r="4324">
      <c r="A4324" s="152"/>
      <c r="B4324" s="152"/>
      <c r="G4324" s="152"/>
      <c r="H4324" s="152"/>
      <c r="M4324" s="161"/>
      <c r="N4324" s="161"/>
      <c r="P4324" s="156"/>
      <c r="Q4324" s="156"/>
      <c r="V4324" s="156">
        <v>1.6092828E9</v>
      </c>
      <c r="W4324" s="156">
        <v>94464.7198</v>
      </c>
      <c r="Y4324" s="156">
        <v>1.600902E9</v>
      </c>
      <c r="Z4324" s="156">
        <v>100159.6701</v>
      </c>
      <c r="AG4324" s="153">
        <f>IFERROR(__xludf.DUMMYFUNCTION("TO_DATE(INT((AH4324/(60*60*24))+""1/1/1970""))"),44149.0)</f>
        <v>44149</v>
      </c>
      <c r="AH4324" s="156">
        <v>1.605391601E9</v>
      </c>
      <c r="AI4324" s="156">
        <v>165442.0201</v>
      </c>
    </row>
    <row r="4325">
      <c r="A4325" s="152"/>
      <c r="B4325" s="152"/>
      <c r="G4325" s="152"/>
      <c r="H4325" s="152"/>
      <c r="M4325" s="161"/>
      <c r="N4325" s="161"/>
      <c r="P4325" s="156"/>
      <c r="Q4325" s="156"/>
      <c r="V4325" s="152">
        <v>1.609308E9</v>
      </c>
      <c r="W4325" s="152">
        <v>94663.821</v>
      </c>
      <c r="Y4325" s="152">
        <v>1.6009164E9</v>
      </c>
      <c r="Z4325" s="152">
        <v>99739.753</v>
      </c>
      <c r="AG4325" s="153">
        <f>IFERROR(__xludf.DUMMYFUNCTION("TO_DATE(INT((AH4325/(60*60*24))+""1/1/1970""))"),44149.0)</f>
        <v>44149</v>
      </c>
      <c r="AH4325" s="152">
        <v>1.605398239E9</v>
      </c>
      <c r="AI4325" s="152">
        <v>165442.0201</v>
      </c>
    </row>
    <row r="4326">
      <c r="A4326" s="152"/>
      <c r="B4326" s="152"/>
      <c r="G4326" s="152"/>
      <c r="H4326" s="152"/>
      <c r="M4326" s="161"/>
      <c r="N4326" s="161"/>
      <c r="P4326" s="156"/>
      <c r="Q4326" s="156"/>
      <c r="V4326" s="156">
        <v>1.6093476E9</v>
      </c>
      <c r="W4326" s="156">
        <v>94534.4362</v>
      </c>
      <c r="Y4326" s="156">
        <v>1.600956E9</v>
      </c>
      <c r="Z4326" s="156">
        <v>99739.753</v>
      </c>
      <c r="AG4326" s="153">
        <f>IFERROR(__xludf.DUMMYFUNCTION("TO_DATE(INT((AH4326/(60*60*24))+""1/1/1970""))"),44150.0)</f>
        <v>44150</v>
      </c>
      <c r="AH4326" s="156">
        <v>1.605407557E9</v>
      </c>
      <c r="AI4326" s="156">
        <v>165442.0201</v>
      </c>
    </row>
    <row r="4327">
      <c r="A4327" s="152"/>
      <c r="B4327" s="152"/>
      <c r="G4327" s="152"/>
      <c r="H4327" s="152"/>
      <c r="M4327" s="161"/>
      <c r="N4327" s="161"/>
      <c r="P4327" s="156"/>
      <c r="Q4327" s="156"/>
      <c r="V4327" s="152">
        <v>1.6093692E9</v>
      </c>
      <c r="W4327" s="152">
        <v>94726.9409</v>
      </c>
      <c r="Y4327" s="152">
        <v>1.6009884E9</v>
      </c>
      <c r="Z4327" s="152">
        <v>99739.753</v>
      </c>
      <c r="AG4327" s="153">
        <f>IFERROR(__xludf.DUMMYFUNCTION("TO_DATE(INT((AH4327/(60*60*24))+""1/1/1970""))"),44150.0)</f>
        <v>44150</v>
      </c>
      <c r="AH4327" s="152">
        <v>1.60542335E9</v>
      </c>
      <c r="AI4327" s="152">
        <v>165442.0201</v>
      </c>
    </row>
    <row r="4328">
      <c r="A4328" s="152"/>
      <c r="B4328" s="152"/>
      <c r="G4328" s="152"/>
      <c r="H4328" s="152"/>
      <c r="M4328" s="161"/>
      <c r="N4328" s="161"/>
      <c r="P4328" s="156"/>
      <c r="Q4328" s="156"/>
      <c r="V4328" s="156">
        <v>1.6093872E9</v>
      </c>
      <c r="W4328" s="156">
        <v>94687.2232</v>
      </c>
      <c r="Y4328" s="156">
        <v>1.6009956E9</v>
      </c>
      <c r="Z4328" s="156">
        <v>99884.4196</v>
      </c>
      <c r="AG4328" s="153">
        <f>IFERROR(__xludf.DUMMYFUNCTION("TO_DATE(INT((AH4328/(60*60*24))+""1/1/1970""))"),44150.0)</f>
        <v>44150</v>
      </c>
      <c r="AH4328" s="156">
        <v>1.605439145E9</v>
      </c>
      <c r="AI4328" s="156">
        <v>165442.0201</v>
      </c>
    </row>
    <row r="4329">
      <c r="A4329" s="152"/>
      <c r="B4329" s="152"/>
      <c r="G4329" s="152"/>
      <c r="H4329" s="152"/>
      <c r="M4329" s="161"/>
      <c r="N4329" s="161"/>
      <c r="P4329" s="156"/>
      <c r="Q4329" s="156"/>
      <c r="V4329" s="152">
        <v>1.6094268E9</v>
      </c>
      <c r="W4329" s="152">
        <v>94834.1092</v>
      </c>
      <c r="Y4329" s="152">
        <v>1.6010352E9</v>
      </c>
      <c r="Z4329" s="152">
        <v>99884.4196</v>
      </c>
      <c r="AG4329" s="153">
        <f>IFERROR(__xludf.DUMMYFUNCTION("TO_DATE(INT((AH4329/(60*60*24))+""1/1/1970""))"),44150.0)</f>
        <v>44150</v>
      </c>
      <c r="AH4329" s="152">
        <v>1.605455053E9</v>
      </c>
      <c r="AI4329" s="152">
        <v>165442.0201</v>
      </c>
    </row>
    <row r="4330">
      <c r="A4330" s="152"/>
      <c r="B4330" s="152"/>
      <c r="G4330" s="152"/>
      <c r="H4330" s="152"/>
      <c r="M4330" s="161"/>
      <c r="N4330" s="161"/>
      <c r="P4330" s="156"/>
      <c r="Q4330" s="156"/>
      <c r="V4330" s="156">
        <v>1.609452E9</v>
      </c>
      <c r="W4330" s="156">
        <v>94372.7522</v>
      </c>
      <c r="Y4330" s="156">
        <v>1.6010676E9</v>
      </c>
      <c r="Z4330" s="156">
        <v>99884.4196</v>
      </c>
      <c r="AG4330" s="153">
        <f>IFERROR(__xludf.DUMMYFUNCTION("TO_DATE(INT((AH4330/(60*60*24))+""1/1/1970""))"),44150.0)</f>
        <v>44150</v>
      </c>
      <c r="AH4330" s="156">
        <v>1.605471161E9</v>
      </c>
      <c r="AI4330" s="156">
        <v>165442.0201</v>
      </c>
    </row>
    <row r="4331">
      <c r="A4331" s="152"/>
      <c r="B4331" s="152"/>
      <c r="G4331" s="152"/>
      <c r="H4331" s="152"/>
      <c r="M4331" s="161"/>
      <c r="N4331" s="161"/>
      <c r="P4331" s="156"/>
      <c r="Q4331" s="156"/>
      <c r="V4331" s="156"/>
      <c r="W4331" s="156"/>
      <c r="Y4331" s="152">
        <v>1.6010784E9</v>
      </c>
      <c r="Z4331" s="152">
        <v>99522.9666</v>
      </c>
      <c r="AG4331" s="153">
        <f>IFERROR(__xludf.DUMMYFUNCTION("TO_DATE(INT((AH4331/(60*60*24))+""1/1/1970""))"),44150.0)</f>
        <v>44150</v>
      </c>
      <c r="AH4331" s="152">
        <v>1.605484437E9</v>
      </c>
      <c r="AI4331" s="152">
        <v>165442.0201</v>
      </c>
    </row>
    <row r="4332">
      <c r="A4332" s="152"/>
      <c r="B4332" s="152"/>
      <c r="G4332" s="152"/>
      <c r="H4332" s="152"/>
      <c r="M4332" s="161"/>
      <c r="N4332" s="161"/>
      <c r="P4332" s="156"/>
      <c r="Q4332" s="156"/>
      <c r="V4332" s="156"/>
      <c r="W4332" s="156"/>
      <c r="Y4332" s="156">
        <v>1.601244E9</v>
      </c>
      <c r="Z4332" s="156">
        <v>99522.9666</v>
      </c>
      <c r="AG4332" s="153">
        <f>IFERROR(__xludf.DUMMYFUNCTION("TO_DATE(INT((AH4332/(60*60*24))+""1/1/1970""))"),44151.0)</f>
        <v>44151</v>
      </c>
      <c r="AH4332" s="156">
        <v>1.605487119E9</v>
      </c>
      <c r="AI4332" s="156">
        <v>165442.0201</v>
      </c>
    </row>
    <row r="4333">
      <c r="A4333" s="152"/>
      <c r="B4333" s="152"/>
      <c r="G4333" s="152"/>
      <c r="H4333" s="152"/>
      <c r="M4333" s="161"/>
      <c r="N4333" s="161"/>
      <c r="P4333" s="156"/>
      <c r="Q4333" s="156"/>
      <c r="V4333" s="156"/>
      <c r="W4333" s="156"/>
      <c r="Y4333" s="152">
        <v>1.6012476E9</v>
      </c>
      <c r="Z4333" s="152">
        <v>99522.9666</v>
      </c>
      <c r="AG4333" s="153">
        <f>IFERROR(__xludf.DUMMYFUNCTION("TO_DATE(INT((AH4333/(60*60*24))+""1/1/1970""))"),44151.0)</f>
        <v>44151</v>
      </c>
      <c r="AH4333" s="152">
        <v>1.605503332E9</v>
      </c>
      <c r="AI4333" s="152">
        <v>165442.0201</v>
      </c>
    </row>
    <row r="4334">
      <c r="A4334" s="152"/>
      <c r="B4334" s="152"/>
      <c r="G4334" s="152"/>
      <c r="H4334" s="152"/>
      <c r="M4334" s="161"/>
      <c r="N4334" s="161"/>
      <c r="P4334" s="156"/>
      <c r="Q4334" s="156"/>
      <c r="V4334" s="156"/>
      <c r="W4334" s="156"/>
      <c r="Y4334" s="156">
        <v>1.6012836E9</v>
      </c>
      <c r="Z4334" s="156">
        <v>99546.8643</v>
      </c>
      <c r="AG4334" s="153">
        <f>IFERROR(__xludf.DUMMYFUNCTION("TO_DATE(INT((AH4334/(60*60*24))+""1/1/1970""))"),44151.0)</f>
        <v>44151</v>
      </c>
      <c r="AH4334" s="156">
        <v>1.605519149E9</v>
      </c>
      <c r="AI4334" s="156">
        <v>165442.0201</v>
      </c>
    </row>
    <row r="4335">
      <c r="A4335" s="152"/>
      <c r="B4335" s="152"/>
      <c r="G4335" s="152"/>
      <c r="H4335" s="152"/>
      <c r="M4335" s="161"/>
      <c r="N4335" s="161"/>
      <c r="P4335" s="156"/>
      <c r="Q4335" s="156"/>
      <c r="V4335" s="156"/>
      <c r="W4335" s="156"/>
      <c r="Y4335" s="152">
        <v>1.6013232E9</v>
      </c>
      <c r="Z4335" s="152">
        <v>99546.8643</v>
      </c>
      <c r="AG4335" s="153">
        <f>IFERROR(__xludf.DUMMYFUNCTION("TO_DATE(INT((AH4335/(60*60*24))+""1/1/1970""))"),44151.0)</f>
        <v>44151</v>
      </c>
      <c r="AH4335" s="152">
        <v>1.605534947E9</v>
      </c>
      <c r="AI4335" s="152">
        <v>165442.0201</v>
      </c>
    </row>
    <row r="4336">
      <c r="A4336" s="152"/>
      <c r="B4336" s="152"/>
      <c r="G4336" s="152"/>
      <c r="H4336" s="152"/>
      <c r="M4336" s="161"/>
      <c r="N4336" s="161"/>
      <c r="P4336" s="156"/>
      <c r="Q4336" s="156"/>
      <c r="V4336" s="156"/>
      <c r="W4336" s="156"/>
      <c r="Y4336" s="156">
        <v>1.601334E9</v>
      </c>
      <c r="Z4336" s="156">
        <v>99546.8643</v>
      </c>
      <c r="AG4336" s="153">
        <f>IFERROR(__xludf.DUMMYFUNCTION("TO_DATE(INT((AH4336/(60*60*24))+""1/1/1970""))"),44151.0)</f>
        <v>44151</v>
      </c>
      <c r="AH4336" s="156">
        <v>1.60555074E9</v>
      </c>
      <c r="AI4336" s="156">
        <v>174578.3915</v>
      </c>
    </row>
    <row r="4337">
      <c r="A4337" s="152"/>
      <c r="B4337" s="152"/>
      <c r="G4337" s="152"/>
      <c r="H4337" s="152"/>
      <c r="M4337" s="161"/>
      <c r="N4337" s="161"/>
      <c r="P4337" s="156"/>
      <c r="Q4337" s="156"/>
      <c r="V4337" s="156"/>
      <c r="W4337" s="156"/>
      <c r="Y4337" s="152">
        <v>1.6013628E9</v>
      </c>
      <c r="Z4337" s="152">
        <v>99912.158</v>
      </c>
      <c r="AG4337" s="153">
        <f>IFERROR(__xludf.DUMMYFUNCTION("TO_DATE(INT((AH4337/(60*60*24))+""1/1/1970""))"),44151.0)</f>
        <v>44151</v>
      </c>
      <c r="AH4337" s="152">
        <v>1.60556655E9</v>
      </c>
      <c r="AI4337" s="152">
        <v>173473.117</v>
      </c>
    </row>
    <row r="4338">
      <c r="A4338" s="152"/>
      <c r="B4338" s="152"/>
      <c r="G4338" s="152"/>
      <c r="H4338" s="152"/>
      <c r="M4338" s="161"/>
      <c r="N4338" s="161"/>
      <c r="P4338" s="156"/>
      <c r="Q4338" s="156"/>
      <c r="V4338" s="156"/>
      <c r="W4338" s="156"/>
      <c r="Y4338" s="156">
        <v>1.6014024E9</v>
      </c>
      <c r="Z4338" s="156">
        <v>99912.158</v>
      </c>
      <c r="AG4338" s="153">
        <f>IFERROR(__xludf.DUMMYFUNCTION("TO_DATE(INT((AH4338/(60*60*24))+""1/1/1970""))"),44151.0)</f>
        <v>44151</v>
      </c>
      <c r="AH4338" s="156">
        <v>1.605571016E9</v>
      </c>
      <c r="AI4338" s="156">
        <v>173473.117</v>
      </c>
    </row>
    <row r="4339">
      <c r="A4339" s="152"/>
      <c r="B4339" s="152"/>
      <c r="G4339" s="152"/>
      <c r="H4339" s="152"/>
      <c r="M4339" s="161"/>
      <c r="N4339" s="161"/>
      <c r="P4339" s="156"/>
      <c r="Q4339" s="156"/>
      <c r="V4339" s="156"/>
      <c r="W4339" s="156"/>
      <c r="Y4339" s="152">
        <v>1.6014204E9</v>
      </c>
      <c r="Z4339" s="152">
        <v>99912.158</v>
      </c>
      <c r="AG4339" s="153">
        <f>IFERROR(__xludf.DUMMYFUNCTION("TO_DATE(INT((AH4339/(60*60*24))+""1/1/1970""))"),44152.0)</f>
        <v>44152</v>
      </c>
      <c r="AH4339" s="152">
        <v>1.605582406E9</v>
      </c>
      <c r="AI4339" s="152">
        <v>173473.117</v>
      </c>
    </row>
    <row r="4340">
      <c r="A4340" s="152"/>
      <c r="B4340" s="152"/>
      <c r="G4340" s="152"/>
      <c r="H4340" s="152"/>
      <c r="M4340" s="161"/>
      <c r="N4340" s="161"/>
      <c r="P4340" s="156"/>
      <c r="Q4340" s="156"/>
      <c r="V4340" s="156"/>
      <c r="W4340" s="156"/>
      <c r="Y4340" s="156">
        <v>1.601442E9</v>
      </c>
      <c r="Z4340" s="156">
        <v>100466.073</v>
      </c>
      <c r="AG4340" s="153">
        <f>IFERROR(__xludf.DUMMYFUNCTION("TO_DATE(INT((AH4340/(60*60*24))+""1/1/1970""))"),44152.0)</f>
        <v>44152</v>
      </c>
      <c r="AH4340" s="156">
        <v>1.605598202E9</v>
      </c>
      <c r="AI4340" s="156">
        <v>173473.117</v>
      </c>
    </row>
    <row r="4341">
      <c r="A4341" s="152"/>
      <c r="B4341" s="152"/>
      <c r="G4341" s="152"/>
      <c r="H4341" s="152"/>
      <c r="M4341" s="161"/>
      <c r="N4341" s="161"/>
      <c r="P4341" s="156"/>
      <c r="Q4341" s="156"/>
      <c r="V4341" s="156"/>
      <c r="W4341" s="156"/>
      <c r="Y4341" s="152">
        <v>1.6014816E9</v>
      </c>
      <c r="Z4341" s="152">
        <v>100466.073</v>
      </c>
      <c r="AG4341" s="153">
        <f>IFERROR(__xludf.DUMMYFUNCTION("TO_DATE(INT((AH4341/(60*60*24))+""1/1/1970""))"),44152.0)</f>
        <v>44152</v>
      </c>
      <c r="AH4341" s="152">
        <v>1.605614034E9</v>
      </c>
      <c r="AI4341" s="152">
        <v>173473.117</v>
      </c>
    </row>
    <row r="4342">
      <c r="A4342" s="152"/>
      <c r="B4342" s="152"/>
      <c r="G4342" s="152"/>
      <c r="H4342" s="152"/>
      <c r="M4342" s="161"/>
      <c r="N4342" s="161"/>
      <c r="P4342" s="156"/>
      <c r="Q4342" s="156"/>
      <c r="V4342" s="156"/>
      <c r="W4342" s="156"/>
      <c r="Y4342" s="156">
        <v>1.6015068E9</v>
      </c>
      <c r="Z4342" s="156">
        <v>100466.073</v>
      </c>
      <c r="AG4342" s="153">
        <f>IFERROR(__xludf.DUMMYFUNCTION("TO_DATE(INT((AH4342/(60*60*24))+""1/1/1970""))"),44152.0)</f>
        <v>44152</v>
      </c>
      <c r="AH4342" s="156">
        <v>1.605629834E9</v>
      </c>
      <c r="AI4342" s="156">
        <v>169681.6615</v>
      </c>
    </row>
    <row r="4343">
      <c r="A4343" s="152"/>
      <c r="B4343" s="152"/>
      <c r="G4343" s="152"/>
      <c r="H4343" s="152"/>
      <c r="M4343" s="161"/>
      <c r="N4343" s="161"/>
      <c r="P4343" s="156"/>
      <c r="Q4343" s="156"/>
      <c r="V4343" s="156"/>
      <c r="W4343" s="156"/>
      <c r="Y4343" s="152">
        <v>1.6015212E9</v>
      </c>
      <c r="Z4343" s="152">
        <v>100307.3239</v>
      </c>
      <c r="AG4343" s="153">
        <f>IFERROR(__xludf.DUMMYFUNCTION("TO_DATE(INT((AH4343/(60*60*24))+""1/1/1970""))"),44152.0)</f>
        <v>44152</v>
      </c>
      <c r="AH4343" s="152">
        <v>1.60564566E9</v>
      </c>
      <c r="AI4343" s="152">
        <v>169560.0214</v>
      </c>
    </row>
    <row r="4344">
      <c r="A4344" s="152"/>
      <c r="B4344" s="152"/>
      <c r="G4344" s="152"/>
      <c r="H4344" s="152"/>
      <c r="M4344" s="161"/>
      <c r="N4344" s="161"/>
      <c r="P4344" s="156"/>
      <c r="Q4344" s="156"/>
      <c r="V4344" s="156"/>
      <c r="W4344" s="156"/>
      <c r="Y4344" s="156">
        <v>1.6015608E9</v>
      </c>
      <c r="Z4344" s="156">
        <v>100307.3239</v>
      </c>
      <c r="AG4344" s="153">
        <f>IFERROR(__xludf.DUMMYFUNCTION("TO_DATE(INT((AH4344/(60*60*24))+""1/1/1970""))"),44152.0)</f>
        <v>44152</v>
      </c>
      <c r="AH4344" s="156">
        <v>1.605657537E9</v>
      </c>
      <c r="AI4344" s="156">
        <v>168525.7219</v>
      </c>
    </row>
    <row r="4345">
      <c r="A4345" s="152"/>
      <c r="B4345" s="152"/>
      <c r="G4345" s="152"/>
      <c r="H4345" s="152"/>
      <c r="M4345" s="161"/>
      <c r="N4345" s="161"/>
      <c r="P4345" s="156"/>
      <c r="Q4345" s="156"/>
      <c r="V4345" s="156"/>
      <c r="W4345" s="156"/>
      <c r="Y4345" s="152">
        <v>1.6015932E9</v>
      </c>
      <c r="Z4345" s="152">
        <v>100307.3239</v>
      </c>
      <c r="AG4345" s="153">
        <f>IFERROR(__xludf.DUMMYFUNCTION("TO_DATE(INT((AH4345/(60*60*24))+""1/1/1970""))"),44153.0)</f>
        <v>44153</v>
      </c>
      <c r="AH4345" s="152">
        <v>1.605661481E9</v>
      </c>
      <c r="AI4345" s="152">
        <v>168525.7219</v>
      </c>
    </row>
    <row r="4346">
      <c r="A4346" s="152"/>
      <c r="B4346" s="152"/>
      <c r="G4346" s="152"/>
      <c r="H4346" s="152"/>
      <c r="M4346" s="161"/>
      <c r="N4346" s="161"/>
      <c r="P4346" s="156"/>
      <c r="Q4346" s="156"/>
      <c r="V4346" s="156"/>
      <c r="W4346" s="156"/>
      <c r="Y4346" s="156">
        <v>1.6016004E9</v>
      </c>
      <c r="Z4346" s="156">
        <v>100483.9963</v>
      </c>
      <c r="AG4346" s="153">
        <f>IFERROR(__xludf.DUMMYFUNCTION("TO_DATE(INT((AH4346/(60*60*24))+""1/1/1970""))"),44153.0)</f>
        <v>44153</v>
      </c>
      <c r="AH4346" s="156">
        <v>1.605677331E9</v>
      </c>
      <c r="AI4346" s="156">
        <v>168525.7219</v>
      </c>
    </row>
    <row r="4347">
      <c r="A4347" s="152"/>
      <c r="B4347" s="152"/>
      <c r="G4347" s="152"/>
      <c r="H4347" s="152"/>
      <c r="M4347" s="161"/>
      <c r="N4347" s="161"/>
      <c r="P4347" s="156"/>
      <c r="Q4347" s="156"/>
      <c r="V4347" s="156"/>
      <c r="W4347" s="156"/>
      <c r="Y4347" s="152">
        <v>1.60164E9</v>
      </c>
      <c r="Z4347" s="152">
        <v>100483.9963</v>
      </c>
      <c r="AG4347" s="153">
        <f>IFERROR(__xludf.DUMMYFUNCTION("TO_DATE(INT((AH4347/(60*60*24))+""1/1/1970""))"),44153.0)</f>
        <v>44153</v>
      </c>
      <c r="AH4347" s="152">
        <v>1.605693193E9</v>
      </c>
      <c r="AI4347" s="152">
        <v>168525.7219</v>
      </c>
    </row>
    <row r="4348">
      <c r="A4348" s="152"/>
      <c r="B4348" s="152"/>
      <c r="G4348" s="152"/>
      <c r="H4348" s="152"/>
      <c r="M4348" s="161"/>
      <c r="N4348" s="161"/>
      <c r="P4348" s="156"/>
      <c r="Q4348" s="156"/>
      <c r="V4348" s="156"/>
      <c r="W4348" s="156"/>
      <c r="Y4348" s="156">
        <v>1.6016724E9</v>
      </c>
      <c r="Z4348" s="156">
        <v>100483.9963</v>
      </c>
      <c r="AG4348" s="153">
        <f>IFERROR(__xludf.DUMMYFUNCTION("TO_DATE(INT((AH4348/(60*60*24))+""1/1/1970""))"),44153.0)</f>
        <v>44153</v>
      </c>
      <c r="AH4348" s="156">
        <v>1.605708985E9</v>
      </c>
      <c r="AI4348" s="156">
        <v>168525.7219</v>
      </c>
    </row>
    <row r="4349">
      <c r="A4349" s="152"/>
      <c r="B4349" s="152"/>
      <c r="G4349" s="152"/>
      <c r="H4349" s="152"/>
      <c r="M4349" s="161"/>
      <c r="N4349" s="161"/>
      <c r="P4349" s="156"/>
      <c r="Q4349" s="156"/>
      <c r="V4349" s="156"/>
      <c r="W4349" s="156"/>
      <c r="Y4349" s="152">
        <v>1.6016832E9</v>
      </c>
      <c r="Z4349" s="152">
        <v>100250.1401</v>
      </c>
      <c r="AG4349" s="153">
        <f>IFERROR(__xludf.DUMMYFUNCTION("TO_DATE(INT((AH4349/(60*60*24))+""1/1/1970""))"),44153.0)</f>
        <v>44153</v>
      </c>
      <c r="AH4349" s="152">
        <v>1.6057248E9</v>
      </c>
      <c r="AI4349" s="152">
        <v>170680.4694</v>
      </c>
    </row>
    <row r="4350">
      <c r="A4350" s="152"/>
      <c r="B4350" s="152"/>
      <c r="G4350" s="152"/>
      <c r="H4350" s="152"/>
      <c r="M4350" s="161"/>
      <c r="N4350" s="161"/>
      <c r="P4350" s="156"/>
      <c r="Q4350" s="156"/>
      <c r="V4350" s="156"/>
      <c r="W4350" s="156"/>
      <c r="Y4350" s="156">
        <v>1.6018488E9</v>
      </c>
      <c r="Z4350" s="156">
        <v>100250.1401</v>
      </c>
      <c r="AG4350" s="153">
        <f>IFERROR(__xludf.DUMMYFUNCTION("TO_DATE(INT((AH4350/(60*60*24))+""1/1/1970""))"),44153.0)</f>
        <v>44153</v>
      </c>
      <c r="AH4350" s="156">
        <v>1.605740689E9</v>
      </c>
      <c r="AI4350" s="156">
        <v>169613.186</v>
      </c>
    </row>
    <row r="4351">
      <c r="A4351" s="152"/>
      <c r="B4351" s="152"/>
      <c r="G4351" s="152"/>
      <c r="H4351" s="152"/>
      <c r="M4351" s="161"/>
      <c r="N4351" s="161"/>
      <c r="P4351" s="156"/>
      <c r="Q4351" s="156"/>
      <c r="V4351" s="156"/>
      <c r="W4351" s="156"/>
      <c r="Y4351" s="152">
        <v>1.6018524E9</v>
      </c>
      <c r="Z4351" s="152">
        <v>100250.1401</v>
      </c>
      <c r="AG4351" s="153">
        <f>IFERROR(__xludf.DUMMYFUNCTION("TO_DATE(INT((AH4351/(60*60*24))+""1/1/1970""))"),44153.0)</f>
        <v>44153</v>
      </c>
      <c r="AH4351" s="152">
        <v>1.605743769E9</v>
      </c>
      <c r="AI4351" s="152">
        <v>169613.186</v>
      </c>
    </row>
    <row r="4352">
      <c r="A4352" s="152"/>
      <c r="B4352" s="152"/>
      <c r="G4352" s="152"/>
      <c r="H4352" s="152"/>
      <c r="M4352" s="161"/>
      <c r="N4352" s="161"/>
      <c r="P4352" s="156"/>
      <c r="Q4352" s="156"/>
      <c r="V4352" s="156"/>
      <c r="W4352" s="156"/>
      <c r="Y4352" s="156">
        <v>1.6018884E9</v>
      </c>
      <c r="Z4352" s="156">
        <v>100275.318</v>
      </c>
      <c r="AG4352" s="153">
        <f>IFERROR(__xludf.DUMMYFUNCTION("TO_DATE(INT((AH4352/(60*60*24))+""1/1/1970""))"),44154.0)</f>
        <v>44154</v>
      </c>
      <c r="AH4352" s="156">
        <v>1.605756571E9</v>
      </c>
      <c r="AI4352" s="156">
        <v>169613.186</v>
      </c>
    </row>
    <row r="4353">
      <c r="A4353" s="152"/>
      <c r="B4353" s="152"/>
      <c r="G4353" s="152"/>
      <c r="H4353" s="152"/>
      <c r="M4353" s="161"/>
      <c r="N4353" s="161"/>
      <c r="P4353" s="156"/>
      <c r="Q4353" s="156"/>
      <c r="V4353" s="156"/>
      <c r="W4353" s="156"/>
      <c r="Y4353" s="152">
        <v>1.601928E9</v>
      </c>
      <c r="Z4353" s="152">
        <v>100275.318</v>
      </c>
      <c r="AG4353" s="153">
        <f>IFERROR(__xludf.DUMMYFUNCTION("TO_DATE(INT((AH4353/(60*60*24))+""1/1/1970""))"),44154.0)</f>
        <v>44154</v>
      </c>
      <c r="AH4353" s="152">
        <v>1.605772437E9</v>
      </c>
      <c r="AI4353" s="152">
        <v>169613.186</v>
      </c>
    </row>
    <row r="4354">
      <c r="A4354" s="152"/>
      <c r="B4354" s="152"/>
      <c r="G4354" s="152"/>
      <c r="H4354" s="152"/>
      <c r="M4354" s="161"/>
      <c r="N4354" s="161"/>
      <c r="P4354" s="156"/>
      <c r="Q4354" s="156"/>
      <c r="V4354" s="156"/>
      <c r="W4354" s="156"/>
      <c r="Y4354" s="156">
        <v>1.6019388E9</v>
      </c>
      <c r="Z4354" s="156">
        <v>100275.318</v>
      </c>
      <c r="AG4354" s="153">
        <f>IFERROR(__xludf.DUMMYFUNCTION("TO_DATE(INT((AH4354/(60*60*24))+""1/1/1970""))"),44154.0)</f>
        <v>44154</v>
      </c>
      <c r="AH4354" s="156">
        <v>1.605788259E9</v>
      </c>
      <c r="AI4354" s="156">
        <v>169613.186</v>
      </c>
    </row>
    <row r="4355">
      <c r="A4355" s="152"/>
      <c r="B4355" s="152"/>
      <c r="G4355" s="152"/>
      <c r="H4355" s="152"/>
      <c r="M4355" s="161"/>
      <c r="N4355" s="161"/>
      <c r="P4355" s="156"/>
      <c r="Q4355" s="156"/>
      <c r="V4355" s="156"/>
      <c r="W4355" s="156"/>
      <c r="Y4355" s="152">
        <v>1.6019676E9</v>
      </c>
      <c r="Z4355" s="152">
        <v>100867.6401</v>
      </c>
      <c r="AG4355" s="153">
        <f>IFERROR(__xludf.DUMMYFUNCTION("TO_DATE(INT((AH4355/(60*60*24))+""1/1/1970""))"),44154.0)</f>
        <v>44154</v>
      </c>
      <c r="AH4355" s="152">
        <v>1.605804059E9</v>
      </c>
      <c r="AI4355" s="152">
        <v>168672.0121</v>
      </c>
    </row>
    <row r="4356">
      <c r="A4356" s="152"/>
      <c r="B4356" s="152"/>
      <c r="G4356" s="152"/>
      <c r="H4356" s="152"/>
      <c r="M4356" s="161"/>
      <c r="N4356" s="161"/>
      <c r="P4356" s="156"/>
      <c r="Q4356" s="156"/>
      <c r="V4356" s="156"/>
      <c r="W4356" s="156"/>
      <c r="Y4356" s="156">
        <v>1.6020072E9</v>
      </c>
      <c r="Z4356" s="156">
        <v>100867.6401</v>
      </c>
      <c r="AG4356" s="153">
        <f>IFERROR(__xludf.DUMMYFUNCTION("TO_DATE(INT((AH4356/(60*60*24))+""1/1/1970""))"),44154.0)</f>
        <v>44154</v>
      </c>
      <c r="AH4356" s="156">
        <v>1.605819862E9</v>
      </c>
      <c r="AI4356" s="156">
        <v>170149.3474</v>
      </c>
    </row>
    <row r="4357">
      <c r="A4357" s="152"/>
      <c r="B4357" s="152"/>
      <c r="G4357" s="152"/>
      <c r="H4357" s="152"/>
      <c r="M4357" s="161"/>
      <c r="N4357" s="161"/>
      <c r="P4357" s="156"/>
      <c r="Q4357" s="156"/>
      <c r="V4357" s="156"/>
      <c r="W4357" s="156"/>
      <c r="Y4357" s="152">
        <v>1.6020252E9</v>
      </c>
      <c r="Z4357" s="152">
        <v>100867.6401</v>
      </c>
      <c r="AG4357" s="153">
        <f>IFERROR(__xludf.DUMMYFUNCTION("TO_DATE(INT((AH4357/(60*60*24))+""1/1/1970""))"),44154.0)</f>
        <v>44154</v>
      </c>
      <c r="AH4357" s="152">
        <v>1.605830216E9</v>
      </c>
      <c r="AI4357" s="152">
        <v>170149.3474</v>
      </c>
    </row>
    <row r="4358">
      <c r="A4358" s="152"/>
      <c r="B4358" s="152"/>
      <c r="G4358" s="152"/>
      <c r="H4358" s="152"/>
      <c r="M4358" s="161"/>
      <c r="N4358" s="161"/>
      <c r="P4358" s="156"/>
      <c r="Q4358" s="156"/>
      <c r="V4358" s="156"/>
      <c r="W4358" s="156"/>
      <c r="Y4358" s="156">
        <v>1.6020468E9</v>
      </c>
      <c r="Z4358" s="156">
        <v>100425.5323</v>
      </c>
      <c r="AG4358" s="153">
        <f>IFERROR(__xludf.DUMMYFUNCTION("TO_DATE(INT((AH4358/(60*60*24))+""1/1/1970""))"),44155.0)</f>
        <v>44155</v>
      </c>
      <c r="AH4358" s="156">
        <v>1.605835896E9</v>
      </c>
      <c r="AI4358" s="156">
        <v>170149.3474</v>
      </c>
    </row>
    <row r="4359">
      <c r="A4359" s="152"/>
      <c r="B4359" s="152"/>
      <c r="G4359" s="152"/>
      <c r="H4359" s="152"/>
      <c r="M4359" s="161"/>
      <c r="N4359" s="161"/>
      <c r="P4359" s="156"/>
      <c r="Q4359" s="156"/>
      <c r="V4359" s="156"/>
      <c r="W4359" s="156"/>
      <c r="Y4359" s="152">
        <v>1.6020864E9</v>
      </c>
      <c r="Z4359" s="152">
        <v>100425.5323</v>
      </c>
      <c r="AG4359" s="153">
        <f>IFERROR(__xludf.DUMMYFUNCTION("TO_DATE(INT((AH4359/(60*60*24))+""1/1/1970""))"),44155.0)</f>
        <v>44155</v>
      </c>
      <c r="AH4359" s="152">
        <v>1.605851873E9</v>
      </c>
      <c r="AI4359" s="152">
        <v>170149.3474</v>
      </c>
    </row>
    <row r="4360">
      <c r="A4360" s="152"/>
      <c r="B4360" s="152"/>
      <c r="G4360" s="152"/>
      <c r="H4360" s="152"/>
      <c r="M4360" s="161"/>
      <c r="N4360" s="161"/>
      <c r="P4360" s="156"/>
      <c r="Q4360" s="156"/>
      <c r="V4360" s="156"/>
      <c r="W4360" s="156"/>
      <c r="Y4360" s="156">
        <v>1.6021116E9</v>
      </c>
      <c r="Z4360" s="156">
        <v>100425.5323</v>
      </c>
      <c r="AG4360" s="153">
        <f>IFERROR(__xludf.DUMMYFUNCTION("TO_DATE(INT((AH4360/(60*60*24))+""1/1/1970""))"),44155.0)</f>
        <v>44155</v>
      </c>
      <c r="AH4360" s="156">
        <v>1.605867685E9</v>
      </c>
      <c r="AI4360" s="156">
        <v>170149.3474</v>
      </c>
    </row>
    <row r="4361">
      <c r="A4361" s="152"/>
      <c r="B4361" s="152"/>
      <c r="G4361" s="152"/>
      <c r="H4361" s="152"/>
      <c r="M4361" s="161"/>
      <c r="N4361" s="161"/>
      <c r="P4361" s="156"/>
      <c r="Q4361" s="156"/>
      <c r="V4361" s="156"/>
      <c r="W4361" s="156"/>
      <c r="Y4361" s="152">
        <v>1.602126E9</v>
      </c>
      <c r="Z4361" s="152">
        <v>100669.2036</v>
      </c>
      <c r="AG4361" s="153">
        <f>IFERROR(__xludf.DUMMYFUNCTION("TO_DATE(INT((AH4361/(60*60*24))+""1/1/1970""))"),44155.0)</f>
        <v>44155</v>
      </c>
      <c r="AH4361" s="152">
        <v>1.605883475E9</v>
      </c>
      <c r="AI4361" s="152">
        <v>170149.3474</v>
      </c>
    </row>
    <row r="4362">
      <c r="A4362" s="152"/>
      <c r="B4362" s="152"/>
      <c r="G4362" s="152"/>
      <c r="H4362" s="152"/>
      <c r="M4362" s="161"/>
      <c r="N4362" s="161"/>
      <c r="P4362" s="156"/>
      <c r="Q4362" s="156"/>
      <c r="V4362" s="156"/>
      <c r="W4362" s="156"/>
      <c r="Y4362" s="156">
        <v>1.6021656E9</v>
      </c>
      <c r="Z4362" s="156">
        <v>100669.2036</v>
      </c>
      <c r="AG4362" s="153">
        <f>IFERROR(__xludf.DUMMYFUNCTION("TO_DATE(INT((AH4362/(60*60*24))+""1/1/1970""))"),44155.0)</f>
        <v>44155</v>
      </c>
      <c r="AH4362" s="156">
        <v>1.60589928E9</v>
      </c>
      <c r="AI4362" s="156">
        <v>169349.6261</v>
      </c>
    </row>
    <row r="4363">
      <c r="A4363" s="152"/>
      <c r="B4363" s="152"/>
      <c r="G4363" s="152"/>
      <c r="H4363" s="152"/>
      <c r="M4363" s="161"/>
      <c r="N4363" s="161"/>
      <c r="P4363" s="156"/>
      <c r="Q4363" s="156"/>
      <c r="V4363" s="156"/>
      <c r="W4363" s="156"/>
      <c r="Y4363" s="152">
        <v>1.602198E9</v>
      </c>
      <c r="Z4363" s="152">
        <v>100669.2036</v>
      </c>
      <c r="AG4363" s="153">
        <f>IFERROR(__xludf.DUMMYFUNCTION("TO_DATE(INT((AH4363/(60*60*24))+""1/1/1970""))"),44155.0)</f>
        <v>44155</v>
      </c>
      <c r="AH4363" s="152">
        <v>1.605915078E9</v>
      </c>
      <c r="AI4363" s="152">
        <v>168801.2971</v>
      </c>
    </row>
    <row r="4364">
      <c r="A4364" s="152"/>
      <c r="B4364" s="152"/>
      <c r="G4364" s="152"/>
      <c r="H4364" s="152"/>
      <c r="M4364" s="161"/>
      <c r="N4364" s="161"/>
      <c r="P4364" s="156"/>
      <c r="Q4364" s="156"/>
      <c r="V4364" s="156"/>
      <c r="W4364" s="156"/>
      <c r="Y4364" s="156">
        <v>1.6022052E9</v>
      </c>
      <c r="Z4364" s="156">
        <v>100679.4455</v>
      </c>
      <c r="AG4364" s="153">
        <f>IFERROR(__xludf.DUMMYFUNCTION("TO_DATE(INT((AH4364/(60*60*24))+""1/1/1970""))"),44155.0)</f>
        <v>44155</v>
      </c>
      <c r="AH4364" s="156">
        <v>1.605916667E9</v>
      </c>
      <c r="AI4364" s="156">
        <v>168801.2971</v>
      </c>
    </row>
    <row r="4365">
      <c r="A4365" s="152"/>
      <c r="B4365" s="152"/>
      <c r="G4365" s="152"/>
      <c r="H4365" s="152"/>
      <c r="M4365" s="161"/>
      <c r="N4365" s="161"/>
      <c r="P4365" s="156"/>
      <c r="Q4365" s="156"/>
      <c r="V4365" s="156"/>
      <c r="W4365" s="156"/>
      <c r="Y4365" s="152">
        <v>1.6022448E9</v>
      </c>
      <c r="Z4365" s="152">
        <v>100679.4455</v>
      </c>
      <c r="AG4365" s="153">
        <f>IFERROR(__xludf.DUMMYFUNCTION("TO_DATE(INT((AH4365/(60*60*24))+""1/1/1970""))"),44156.0)</f>
        <v>44156</v>
      </c>
      <c r="AH4365" s="152">
        <v>1.60593087E9</v>
      </c>
      <c r="AI4365" s="152">
        <v>168801.2971</v>
      </c>
    </row>
    <row r="4366">
      <c r="A4366" s="152"/>
      <c r="B4366" s="152"/>
      <c r="G4366" s="152"/>
      <c r="H4366" s="152"/>
      <c r="M4366" s="161"/>
      <c r="N4366" s="161"/>
      <c r="P4366" s="156"/>
      <c r="Q4366" s="156"/>
      <c r="V4366" s="156"/>
      <c r="W4366" s="156"/>
      <c r="Y4366" s="156">
        <v>1.6022772E9</v>
      </c>
      <c r="Z4366" s="156">
        <v>100679.4455</v>
      </c>
      <c r="AG4366" s="153">
        <f>IFERROR(__xludf.DUMMYFUNCTION("TO_DATE(INT((AH4366/(60*60*24))+""1/1/1970""))"),44156.0)</f>
        <v>44156</v>
      </c>
      <c r="AH4366" s="156">
        <v>1.605946679E9</v>
      </c>
      <c r="AI4366" s="156">
        <v>168801.2971</v>
      </c>
    </row>
    <row r="4367">
      <c r="A4367" s="152"/>
      <c r="B4367" s="152"/>
      <c r="G4367" s="152"/>
      <c r="H4367" s="152"/>
      <c r="M4367" s="161"/>
      <c r="N4367" s="161"/>
      <c r="P4367" s="156"/>
      <c r="Q4367" s="156"/>
      <c r="V4367" s="156"/>
      <c r="W4367" s="156"/>
      <c r="Y4367" s="152">
        <v>1.602288E9</v>
      </c>
      <c r="Z4367" s="152">
        <v>101202.6349</v>
      </c>
      <c r="AG4367" s="153">
        <f>IFERROR(__xludf.DUMMYFUNCTION("TO_DATE(INT((AH4367/(60*60*24))+""1/1/1970""))"),44156.0)</f>
        <v>44156</v>
      </c>
      <c r="AH4367" s="152">
        <v>1.605962472E9</v>
      </c>
      <c r="AI4367" s="152">
        <v>168801.2971</v>
      </c>
    </row>
    <row r="4368">
      <c r="A4368" s="152"/>
      <c r="B4368" s="152"/>
      <c r="G4368" s="152"/>
      <c r="H4368" s="152"/>
      <c r="M4368" s="161"/>
      <c r="N4368" s="161"/>
      <c r="P4368" s="156"/>
      <c r="Q4368" s="156"/>
      <c r="V4368" s="156"/>
      <c r="W4368" s="156"/>
      <c r="Y4368" s="156">
        <v>1.6024536E9</v>
      </c>
      <c r="Z4368" s="156">
        <v>101202.6349</v>
      </c>
      <c r="AG4368" s="153">
        <f>IFERROR(__xludf.DUMMYFUNCTION("TO_DATE(INT((AH4368/(60*60*24))+""1/1/1970""))"),44156.0)</f>
        <v>44156</v>
      </c>
      <c r="AH4368" s="156">
        <v>1.605978278E9</v>
      </c>
      <c r="AI4368" s="156">
        <v>168801.2971</v>
      </c>
    </row>
    <row r="4369">
      <c r="A4369" s="152"/>
      <c r="B4369" s="152"/>
      <c r="G4369" s="152"/>
      <c r="H4369" s="152"/>
      <c r="M4369" s="161"/>
      <c r="N4369" s="161"/>
      <c r="P4369" s="156"/>
      <c r="Q4369" s="156"/>
      <c r="V4369" s="156"/>
      <c r="W4369" s="156"/>
      <c r="Y4369" s="152">
        <v>1.6024572E9</v>
      </c>
      <c r="Z4369" s="152">
        <v>101202.6349</v>
      </c>
      <c r="AG4369" s="153">
        <f>IFERROR(__xludf.DUMMYFUNCTION("TO_DATE(INT((AH4369/(60*60*24))+""1/1/1970""))"),44156.0)</f>
        <v>44156</v>
      </c>
      <c r="AH4369" s="152">
        <v>1.605994431E9</v>
      </c>
      <c r="AI4369" s="152">
        <v>168801.2971</v>
      </c>
    </row>
    <row r="4370">
      <c r="A4370" s="152"/>
      <c r="B4370" s="152"/>
      <c r="G4370" s="152"/>
      <c r="H4370" s="152"/>
      <c r="M4370" s="161"/>
      <c r="N4370" s="161"/>
      <c r="P4370" s="156"/>
      <c r="Q4370" s="156"/>
      <c r="V4370" s="156"/>
      <c r="W4370" s="156"/>
      <c r="Y4370" s="156">
        <v>1.6024932E9</v>
      </c>
      <c r="Z4370" s="156">
        <v>101095.9486</v>
      </c>
      <c r="AG4370" s="153">
        <f>IFERROR(__xludf.DUMMYFUNCTION("TO_DATE(INT((AH4370/(60*60*24))+""1/1/1970""))"),44156.0)</f>
        <v>44156</v>
      </c>
      <c r="AH4370" s="156">
        <v>1.606002892E9</v>
      </c>
      <c r="AI4370" s="156">
        <v>168801.2971</v>
      </c>
    </row>
    <row r="4371">
      <c r="A4371" s="152"/>
      <c r="B4371" s="152"/>
      <c r="G4371" s="152"/>
      <c r="H4371" s="152"/>
      <c r="M4371" s="161"/>
      <c r="N4371" s="161"/>
      <c r="P4371" s="156"/>
      <c r="Q4371" s="156"/>
      <c r="V4371" s="156"/>
      <c r="W4371" s="156"/>
      <c r="Y4371" s="152">
        <v>1.6025328E9</v>
      </c>
      <c r="Z4371" s="152">
        <v>101095.9486</v>
      </c>
      <c r="AG4371" s="153">
        <f>IFERROR(__xludf.DUMMYFUNCTION("TO_DATE(INT((AH4371/(60*60*24))+""1/1/1970""))"),44157.0)</f>
        <v>44157</v>
      </c>
      <c r="AH4371" s="152">
        <v>1.606010339E9</v>
      </c>
      <c r="AI4371" s="152">
        <v>168801.2971</v>
      </c>
    </row>
    <row r="4372">
      <c r="A4372" s="152"/>
      <c r="B4372" s="152"/>
      <c r="G4372" s="152"/>
      <c r="H4372" s="152"/>
      <c r="M4372" s="161"/>
      <c r="N4372" s="161"/>
      <c r="P4372" s="156"/>
      <c r="Q4372" s="156"/>
      <c r="V4372" s="156"/>
      <c r="W4372" s="156"/>
      <c r="Y4372" s="156">
        <v>1.6025436E9</v>
      </c>
      <c r="Z4372" s="156">
        <v>101095.9486</v>
      </c>
      <c r="AG4372" s="153">
        <f>IFERROR(__xludf.DUMMYFUNCTION("TO_DATE(INT((AH4372/(60*60*24))+""1/1/1970""))"),44157.0)</f>
        <v>44157</v>
      </c>
      <c r="AH4372" s="156">
        <v>1.606026825E9</v>
      </c>
      <c r="AI4372" s="156">
        <v>168801.2971</v>
      </c>
    </row>
    <row r="4373">
      <c r="A4373" s="152"/>
      <c r="B4373" s="152"/>
      <c r="G4373" s="152"/>
      <c r="H4373" s="152"/>
      <c r="M4373" s="161"/>
      <c r="N4373" s="161"/>
      <c r="P4373" s="156"/>
      <c r="Q4373" s="156"/>
      <c r="V4373" s="156"/>
      <c r="W4373" s="156"/>
      <c r="Y4373" s="152">
        <v>1.6025724E9</v>
      </c>
      <c r="Z4373" s="152">
        <v>101072.0509</v>
      </c>
      <c r="AG4373" s="153">
        <f>IFERROR(__xludf.DUMMYFUNCTION("TO_DATE(INT((AH4373/(60*60*24))+""1/1/1970""))"),44157.0)</f>
        <v>44157</v>
      </c>
      <c r="AH4373" s="152">
        <v>1.606042646E9</v>
      </c>
      <c r="AI4373" s="152">
        <v>168801.2971</v>
      </c>
    </row>
    <row r="4374">
      <c r="A4374" s="152"/>
      <c r="B4374" s="152"/>
      <c r="G4374" s="152"/>
      <c r="H4374" s="152"/>
      <c r="M4374" s="161"/>
      <c r="N4374" s="161"/>
      <c r="P4374" s="156"/>
      <c r="Q4374" s="156"/>
      <c r="V4374" s="156"/>
      <c r="W4374" s="156"/>
      <c r="Y4374" s="156">
        <v>1.602612E9</v>
      </c>
      <c r="Z4374" s="156">
        <v>101072.0509</v>
      </c>
      <c r="AG4374" s="153">
        <f>IFERROR(__xludf.DUMMYFUNCTION("TO_DATE(INT((AH4374/(60*60*24))+""1/1/1970""))"),44157.0)</f>
        <v>44157</v>
      </c>
      <c r="AH4374" s="156">
        <v>1.606058436E9</v>
      </c>
      <c r="AI4374" s="156">
        <v>168801.2971</v>
      </c>
    </row>
    <row r="4375">
      <c r="A4375" s="152"/>
      <c r="B4375" s="152"/>
      <c r="G4375" s="152"/>
      <c r="H4375" s="152"/>
      <c r="M4375" s="161"/>
      <c r="N4375" s="161"/>
      <c r="P4375" s="156"/>
      <c r="Q4375" s="156"/>
      <c r="V4375" s="156"/>
      <c r="W4375" s="156"/>
      <c r="Y4375" s="152">
        <v>1.60263E9</v>
      </c>
      <c r="Z4375" s="152">
        <v>101072.0509</v>
      </c>
      <c r="AG4375" s="153">
        <f>IFERROR(__xludf.DUMMYFUNCTION("TO_DATE(INT((AH4375/(60*60*24))+""1/1/1970""))"),44157.0)</f>
        <v>44157</v>
      </c>
      <c r="AH4375" s="152">
        <v>1.606074276E9</v>
      </c>
      <c r="AI4375" s="152">
        <v>168801.2971</v>
      </c>
    </row>
    <row r="4376">
      <c r="A4376" s="152"/>
      <c r="B4376" s="152"/>
      <c r="G4376" s="152"/>
      <c r="H4376" s="152"/>
      <c r="M4376" s="161"/>
      <c r="N4376" s="161"/>
      <c r="P4376" s="156"/>
      <c r="Q4376" s="156"/>
      <c r="V4376" s="156"/>
      <c r="W4376" s="156"/>
      <c r="Y4376" s="156">
        <v>1.6026516E9</v>
      </c>
      <c r="Z4376" s="156">
        <v>100469.0602</v>
      </c>
      <c r="AG4376" s="153">
        <f>IFERROR(__xludf.DUMMYFUNCTION("TO_DATE(INT((AH4376/(60*60*24))+""1/1/1970""))"),44157.0)</f>
        <v>44157</v>
      </c>
      <c r="AH4376" s="156">
        <v>1.606089343E9</v>
      </c>
      <c r="AI4376" s="156">
        <v>168801.2971</v>
      </c>
    </row>
    <row r="4377">
      <c r="A4377" s="152"/>
      <c r="B4377" s="152"/>
      <c r="G4377" s="152"/>
      <c r="H4377" s="152"/>
      <c r="M4377" s="161"/>
      <c r="N4377" s="161"/>
      <c r="P4377" s="156"/>
      <c r="Q4377" s="156"/>
      <c r="V4377" s="156"/>
      <c r="W4377" s="156"/>
      <c r="Y4377" s="152">
        <v>1.6026912E9</v>
      </c>
      <c r="Z4377" s="152">
        <v>100469.0602</v>
      </c>
      <c r="AG4377" s="153">
        <f>IFERROR(__xludf.DUMMYFUNCTION("TO_DATE(INT((AH4377/(60*60*24))+""1/1/1970""))"),44158.0)</f>
        <v>44158</v>
      </c>
      <c r="AH4377" s="152">
        <v>1.606090075E9</v>
      </c>
      <c r="AI4377" s="152">
        <v>168801.2971</v>
      </c>
    </row>
    <row r="4378">
      <c r="A4378" s="152"/>
      <c r="B4378" s="152"/>
      <c r="G4378" s="152"/>
      <c r="H4378" s="152"/>
      <c r="M4378" s="161"/>
      <c r="N4378" s="161"/>
      <c r="P4378" s="156"/>
      <c r="Q4378" s="156"/>
      <c r="V4378" s="156"/>
      <c r="W4378" s="156"/>
      <c r="Y4378" s="156">
        <v>1.6027164E9</v>
      </c>
      <c r="Z4378" s="156">
        <v>100469.0602</v>
      </c>
      <c r="AG4378" s="153">
        <f>IFERROR(__xludf.DUMMYFUNCTION("TO_DATE(INT((AH4378/(60*60*24))+""1/1/1970""))"),44158.0)</f>
        <v>44158</v>
      </c>
      <c r="AH4378" s="156">
        <v>1.606105866E9</v>
      </c>
      <c r="AI4378" s="156">
        <v>168801.2971</v>
      </c>
    </row>
    <row r="4379">
      <c r="A4379" s="152"/>
      <c r="B4379" s="152"/>
      <c r="G4379" s="152"/>
      <c r="H4379" s="152"/>
      <c r="M4379" s="161"/>
      <c r="N4379" s="161"/>
      <c r="P4379" s="156"/>
      <c r="Q4379" s="156"/>
      <c r="V4379" s="156"/>
      <c r="W4379" s="156"/>
      <c r="Y4379" s="152">
        <v>1.6027308E9</v>
      </c>
      <c r="Z4379" s="152">
        <v>100488.6905</v>
      </c>
      <c r="AG4379" s="153">
        <f>IFERROR(__xludf.DUMMYFUNCTION("TO_DATE(INT((AH4379/(60*60*24))+""1/1/1970""))"),44158.0)</f>
        <v>44158</v>
      </c>
      <c r="AH4379" s="152">
        <v>1.606121698E9</v>
      </c>
      <c r="AI4379" s="152">
        <v>168801.2971</v>
      </c>
    </row>
    <row r="4380">
      <c r="A4380" s="152"/>
      <c r="B4380" s="152"/>
      <c r="G4380" s="152"/>
      <c r="H4380" s="152"/>
      <c r="M4380" s="161"/>
      <c r="N4380" s="161"/>
      <c r="P4380" s="156"/>
      <c r="Q4380" s="156"/>
      <c r="V4380" s="156"/>
      <c r="W4380" s="156"/>
      <c r="Y4380" s="156">
        <v>1.6027704E9</v>
      </c>
      <c r="Z4380" s="156">
        <v>100488.6905</v>
      </c>
      <c r="AG4380" s="153">
        <f>IFERROR(__xludf.DUMMYFUNCTION("TO_DATE(INT((AH4380/(60*60*24))+""1/1/1970""))"),44158.0)</f>
        <v>44158</v>
      </c>
      <c r="AH4380" s="156">
        <v>1.606137493E9</v>
      </c>
      <c r="AI4380" s="156">
        <v>168801.2971</v>
      </c>
    </row>
    <row r="4381">
      <c r="A4381" s="152"/>
      <c r="B4381" s="152"/>
      <c r="G4381" s="152"/>
      <c r="H4381" s="152"/>
      <c r="M4381" s="161"/>
      <c r="N4381" s="161"/>
      <c r="P4381" s="156"/>
      <c r="Q4381" s="156"/>
      <c r="V4381" s="156"/>
      <c r="W4381" s="156"/>
      <c r="Y4381" s="152">
        <v>1.6028028E9</v>
      </c>
      <c r="Z4381" s="152">
        <v>100488.6905</v>
      </c>
      <c r="AG4381" s="153">
        <f>IFERROR(__xludf.DUMMYFUNCTION("TO_DATE(INT((AH4381/(60*60*24))+""1/1/1970""))"),44158.0)</f>
        <v>44158</v>
      </c>
      <c r="AH4381" s="152">
        <v>1.60615332E9</v>
      </c>
      <c r="AI4381" s="152">
        <v>170334.0264</v>
      </c>
    </row>
    <row r="4382">
      <c r="A4382" s="152"/>
      <c r="B4382" s="152"/>
      <c r="G4382" s="152"/>
      <c r="H4382" s="152"/>
      <c r="M4382" s="161"/>
      <c r="N4382" s="161"/>
      <c r="P4382" s="156"/>
      <c r="Q4382" s="156"/>
      <c r="V4382" s="156"/>
      <c r="W4382" s="156"/>
      <c r="Y4382" s="156">
        <v>1.60281E9</v>
      </c>
      <c r="Z4382" s="156">
        <v>100164.3643</v>
      </c>
      <c r="AG4382" s="153">
        <f>IFERROR(__xludf.DUMMYFUNCTION("TO_DATE(INT((AH4382/(60*60*24))+""1/1/1970""))"),44158.0)</f>
        <v>44158</v>
      </c>
      <c r="AH4382" s="156">
        <v>1.606169171E9</v>
      </c>
      <c r="AI4382" s="156">
        <v>171704.2501</v>
      </c>
    </row>
    <row r="4383">
      <c r="A4383" s="152"/>
      <c r="B4383" s="152"/>
      <c r="G4383" s="152"/>
      <c r="H4383" s="152"/>
      <c r="M4383" s="161"/>
      <c r="N4383" s="161"/>
      <c r="P4383" s="156"/>
      <c r="Q4383" s="156"/>
      <c r="V4383" s="156"/>
      <c r="W4383" s="156"/>
      <c r="Y4383" s="152">
        <v>1.6028496E9</v>
      </c>
      <c r="Z4383" s="152">
        <v>100164.3643</v>
      </c>
      <c r="AG4383" s="153">
        <f>IFERROR(__xludf.DUMMYFUNCTION("TO_DATE(INT((AH4383/(60*60*24))+""1/1/1970""))"),44158.0)</f>
        <v>44158</v>
      </c>
      <c r="AH4383" s="152">
        <v>1.606175891E9</v>
      </c>
      <c r="AI4383" s="152">
        <v>171704.2501</v>
      </c>
    </row>
    <row r="4384">
      <c r="A4384" s="152"/>
      <c r="B4384" s="152"/>
      <c r="G4384" s="152"/>
      <c r="H4384" s="152"/>
      <c r="M4384" s="161"/>
      <c r="N4384" s="161"/>
      <c r="P4384" s="156"/>
      <c r="Q4384" s="156"/>
      <c r="V4384" s="156"/>
      <c r="W4384" s="156"/>
      <c r="Y4384" s="156">
        <v>1.602882E9</v>
      </c>
      <c r="Z4384" s="156">
        <v>100164.3643</v>
      </c>
      <c r="AG4384" s="153">
        <f>IFERROR(__xludf.DUMMYFUNCTION("TO_DATE(INT((AH4384/(60*60*24))+""1/1/1970""))"),44159.0)</f>
        <v>44159</v>
      </c>
      <c r="AH4384" s="156">
        <v>1.606185061E9</v>
      </c>
      <c r="AI4384" s="156">
        <v>171704.2501</v>
      </c>
    </row>
    <row r="4385">
      <c r="A4385" s="152"/>
      <c r="B4385" s="152"/>
      <c r="G4385" s="152"/>
      <c r="H4385" s="152"/>
      <c r="M4385" s="161"/>
      <c r="N4385" s="161"/>
      <c r="P4385" s="156"/>
      <c r="Q4385" s="156"/>
      <c r="V4385" s="156"/>
      <c r="W4385" s="156"/>
      <c r="Y4385" s="152">
        <v>1.6028928E9</v>
      </c>
      <c r="Z4385" s="152">
        <v>100253.554</v>
      </c>
      <c r="AG4385" s="153">
        <f>IFERROR(__xludf.DUMMYFUNCTION("TO_DATE(INT((AH4385/(60*60*24))+""1/1/1970""))"),44159.0)</f>
        <v>44159</v>
      </c>
      <c r="AH4385" s="152">
        <v>1.606200864E9</v>
      </c>
      <c r="AI4385" s="152">
        <v>171704.2501</v>
      </c>
    </row>
    <row r="4386">
      <c r="A4386" s="152"/>
      <c r="B4386" s="152"/>
      <c r="G4386" s="152"/>
      <c r="H4386" s="152"/>
      <c r="M4386" s="161"/>
      <c r="N4386" s="161"/>
      <c r="P4386" s="156"/>
      <c r="Q4386" s="156"/>
      <c r="V4386" s="156"/>
      <c r="W4386" s="156"/>
      <c r="Y4386" s="156">
        <v>1.6030584E9</v>
      </c>
      <c r="Z4386" s="156">
        <v>100253.554</v>
      </c>
      <c r="AG4386" s="153">
        <f>IFERROR(__xludf.DUMMYFUNCTION("TO_DATE(INT((AH4386/(60*60*24))+""1/1/1970""))"),44159.0)</f>
        <v>44159</v>
      </c>
      <c r="AH4386" s="156">
        <v>1.606216742E9</v>
      </c>
      <c r="AI4386" s="156">
        <v>171704.2501</v>
      </c>
    </row>
    <row r="4387">
      <c r="A4387" s="152"/>
      <c r="B4387" s="152"/>
      <c r="G4387" s="152"/>
      <c r="H4387" s="152"/>
      <c r="M4387" s="161"/>
      <c r="N4387" s="161"/>
      <c r="P4387" s="156"/>
      <c r="Q4387" s="156"/>
      <c r="V4387" s="156"/>
      <c r="W4387" s="156"/>
      <c r="Y4387" s="152">
        <v>1.603062E9</v>
      </c>
      <c r="Z4387" s="152">
        <v>100253.554</v>
      </c>
      <c r="AG4387" s="153">
        <f>IFERROR(__xludf.DUMMYFUNCTION("TO_DATE(INT((AH4387/(60*60*24))+""1/1/1970""))"),44159.0)</f>
        <v>44159</v>
      </c>
      <c r="AH4387" s="152">
        <v>1.606232579E9</v>
      </c>
      <c r="AI4387" s="152">
        <v>173185.5816</v>
      </c>
    </row>
    <row r="4388">
      <c r="A4388" s="152"/>
      <c r="B4388" s="152"/>
      <c r="G4388" s="152"/>
      <c r="H4388" s="152"/>
      <c r="M4388" s="161"/>
      <c r="N4388" s="161"/>
      <c r="P4388" s="156"/>
      <c r="Q4388" s="156"/>
      <c r="V4388" s="156"/>
      <c r="W4388" s="156"/>
      <c r="Y4388" s="156">
        <v>1.603098E9</v>
      </c>
      <c r="Z4388" s="156">
        <v>100240.7517</v>
      </c>
      <c r="AG4388" s="153">
        <f>IFERROR(__xludf.DUMMYFUNCTION("TO_DATE(INT((AH4388/(60*60*24))+""1/1/1970""))"),44159.0)</f>
        <v>44159</v>
      </c>
      <c r="AH4388" s="156">
        <v>1.606248377E9</v>
      </c>
      <c r="AI4388" s="156">
        <v>174594.4209</v>
      </c>
    </row>
    <row r="4389">
      <c r="A4389" s="152"/>
      <c r="B4389" s="152"/>
      <c r="G4389" s="152"/>
      <c r="H4389" s="152"/>
      <c r="M4389" s="161"/>
      <c r="N4389" s="161"/>
      <c r="P4389" s="156"/>
      <c r="Q4389" s="156"/>
      <c r="V4389" s="156"/>
      <c r="W4389" s="156"/>
      <c r="Y4389" s="152">
        <v>1.6031376E9</v>
      </c>
      <c r="Z4389" s="152">
        <v>100240.7517</v>
      </c>
      <c r="AG4389" s="153">
        <f>IFERROR(__xludf.DUMMYFUNCTION("TO_DATE(INT((AH4389/(60*60*24))+""1/1/1970""))"),44159.0)</f>
        <v>44159</v>
      </c>
      <c r="AH4389" s="152">
        <v>1.606262382E9</v>
      </c>
      <c r="AI4389" s="152">
        <v>175157.7376</v>
      </c>
    </row>
    <row r="4390">
      <c r="A4390" s="152"/>
      <c r="B4390" s="152"/>
      <c r="G4390" s="152"/>
      <c r="H4390" s="152"/>
      <c r="M4390" s="161"/>
      <c r="N4390" s="161"/>
      <c r="P4390" s="156"/>
      <c r="Q4390" s="156"/>
      <c r="V4390" s="156"/>
      <c r="W4390" s="156"/>
      <c r="Y4390" s="156">
        <v>1.6031484E9</v>
      </c>
      <c r="Z4390" s="156">
        <v>100240.7517</v>
      </c>
      <c r="AG4390" s="153">
        <f>IFERROR(__xludf.DUMMYFUNCTION("TO_DATE(INT((AH4390/(60*60*24))+""1/1/1970""))"),44160.0)</f>
        <v>44160</v>
      </c>
      <c r="AH4390" s="156">
        <v>1.606264168E9</v>
      </c>
      <c r="AI4390" s="156">
        <v>175157.7376</v>
      </c>
    </row>
    <row r="4391">
      <c r="A4391" s="152"/>
      <c r="B4391" s="152"/>
      <c r="G4391" s="152"/>
      <c r="H4391" s="152"/>
      <c r="M4391" s="161"/>
      <c r="N4391" s="161"/>
      <c r="P4391" s="156"/>
      <c r="Q4391" s="156"/>
      <c r="V4391" s="156"/>
      <c r="W4391" s="156"/>
      <c r="Y4391" s="152">
        <v>1.6031772E9</v>
      </c>
      <c r="Z4391" s="152">
        <v>100691.3944</v>
      </c>
      <c r="AG4391" s="153">
        <f>IFERROR(__xludf.DUMMYFUNCTION("TO_DATE(INT((AH4391/(60*60*24))+""1/1/1970""))"),44160.0)</f>
        <v>44160</v>
      </c>
      <c r="AH4391" s="152">
        <v>1.606279966E9</v>
      </c>
      <c r="AI4391" s="152">
        <v>175157.7376</v>
      </c>
    </row>
    <row r="4392">
      <c r="A4392" s="152"/>
      <c r="B4392" s="152"/>
      <c r="G4392" s="152"/>
      <c r="H4392" s="152"/>
      <c r="M4392" s="161"/>
      <c r="N4392" s="161"/>
      <c r="P4392" s="156"/>
      <c r="Q4392" s="156"/>
      <c r="V4392" s="156"/>
      <c r="W4392" s="156"/>
      <c r="Y4392" s="156">
        <v>1.6032168E9</v>
      </c>
      <c r="Z4392" s="156">
        <v>100691.3944</v>
      </c>
      <c r="AG4392" s="153">
        <f>IFERROR(__xludf.DUMMYFUNCTION("TO_DATE(INT((AH4392/(60*60*24))+""1/1/1970""))"),44160.0)</f>
        <v>44160</v>
      </c>
      <c r="AH4392" s="156">
        <v>1.606295816E9</v>
      </c>
      <c r="AI4392" s="156">
        <v>175157.7376</v>
      </c>
    </row>
    <row r="4393">
      <c r="A4393" s="152"/>
      <c r="B4393" s="152"/>
      <c r="G4393" s="152"/>
      <c r="H4393" s="152"/>
      <c r="M4393" s="161"/>
      <c r="N4393" s="161"/>
      <c r="P4393" s="156"/>
      <c r="Q4393" s="156"/>
      <c r="V4393" s="156"/>
      <c r="W4393" s="156"/>
      <c r="Y4393" s="152">
        <v>1.6032348E9</v>
      </c>
      <c r="Z4393" s="152">
        <v>100691.3944</v>
      </c>
      <c r="AG4393" s="153">
        <f>IFERROR(__xludf.DUMMYFUNCTION("TO_DATE(INT((AH4393/(60*60*24))+""1/1/1970""))"),44160.0)</f>
        <v>44160</v>
      </c>
      <c r="AH4393" s="152">
        <v>1.60631161E9</v>
      </c>
      <c r="AI4393" s="152">
        <v>175157.7376</v>
      </c>
    </row>
    <row r="4394">
      <c r="A4394" s="152"/>
      <c r="B4394" s="152"/>
      <c r="G4394" s="152"/>
      <c r="H4394" s="152"/>
      <c r="M4394" s="161"/>
      <c r="N4394" s="161"/>
      <c r="P4394" s="156"/>
      <c r="Q4394" s="156"/>
      <c r="V4394" s="156"/>
      <c r="W4394" s="156"/>
      <c r="Y4394" s="156">
        <v>1.6032564E9</v>
      </c>
      <c r="Z4394" s="156">
        <v>101209.8896</v>
      </c>
      <c r="AG4394" s="153">
        <f>IFERROR(__xludf.DUMMYFUNCTION("TO_DATE(INT((AH4394/(60*60*24))+""1/1/1970""))"),44160.0)</f>
        <v>44160</v>
      </c>
      <c r="AH4394" s="156">
        <v>1.606327439E9</v>
      </c>
      <c r="AI4394" s="156">
        <v>177940.9308</v>
      </c>
    </row>
    <row r="4395">
      <c r="A4395" s="152"/>
      <c r="B4395" s="152"/>
      <c r="G4395" s="152"/>
      <c r="H4395" s="152"/>
      <c r="M4395" s="161"/>
      <c r="N4395" s="161"/>
      <c r="P4395" s="156"/>
      <c r="Q4395" s="156"/>
      <c r="V4395" s="156"/>
      <c r="W4395" s="156"/>
      <c r="Y4395" s="152">
        <v>1.603296E9</v>
      </c>
      <c r="Z4395" s="152">
        <v>101209.8896</v>
      </c>
      <c r="AG4395" s="153">
        <f>IFERROR(__xludf.DUMMYFUNCTION("TO_DATE(INT((AH4395/(60*60*24))+""1/1/1970""))"),44160.0)</f>
        <v>44160</v>
      </c>
      <c r="AH4395" s="152">
        <v>1.60634327E9</v>
      </c>
      <c r="AI4395" s="152">
        <v>178123.8915</v>
      </c>
    </row>
    <row r="4396">
      <c r="A4396" s="152"/>
      <c r="B4396" s="152"/>
      <c r="G4396" s="152"/>
      <c r="H4396" s="152"/>
      <c r="M4396" s="161"/>
      <c r="N4396" s="161"/>
      <c r="P4396" s="156"/>
      <c r="Q4396" s="156"/>
      <c r="V4396" s="156"/>
      <c r="W4396" s="156"/>
      <c r="Y4396" s="156">
        <v>1.6033212E9</v>
      </c>
      <c r="Z4396" s="156">
        <v>101209.8896</v>
      </c>
      <c r="AG4396" s="153">
        <f>IFERROR(__xludf.DUMMYFUNCTION("TO_DATE(INT((AH4396/(60*60*24))+""1/1/1970""))"),44160.0)</f>
        <v>44160</v>
      </c>
      <c r="AH4396" s="156">
        <v>1.606348746E9</v>
      </c>
      <c r="AI4396" s="156">
        <v>178123.8915</v>
      </c>
    </row>
    <row r="4397">
      <c r="A4397" s="152"/>
      <c r="B4397" s="152"/>
      <c r="G4397" s="152"/>
      <c r="H4397" s="152"/>
      <c r="M4397" s="161"/>
      <c r="N4397" s="161"/>
      <c r="P4397" s="156"/>
      <c r="Q4397" s="156"/>
      <c r="V4397" s="156"/>
      <c r="W4397" s="156"/>
      <c r="Y4397" s="152">
        <v>1.6033356E9</v>
      </c>
      <c r="Z4397" s="152">
        <v>101401.4981</v>
      </c>
      <c r="AG4397" s="153">
        <f>IFERROR(__xludf.DUMMYFUNCTION("TO_DATE(INT((AH4397/(60*60*24))+""1/1/1970""))"),44161.0)</f>
        <v>44161</v>
      </c>
      <c r="AH4397" s="152">
        <v>1.606359525E9</v>
      </c>
      <c r="AI4397" s="152">
        <v>178123.8915</v>
      </c>
    </row>
    <row r="4398">
      <c r="A4398" s="152"/>
      <c r="B4398" s="152"/>
      <c r="G4398" s="152"/>
      <c r="H4398" s="152"/>
      <c r="M4398" s="161"/>
      <c r="N4398" s="161"/>
      <c r="P4398" s="156"/>
      <c r="Q4398" s="156"/>
      <c r="V4398" s="156"/>
      <c r="W4398" s="156"/>
      <c r="Y4398" s="156">
        <v>1.6033752E9</v>
      </c>
      <c r="Z4398" s="156">
        <v>101401.4981</v>
      </c>
      <c r="AG4398" s="153">
        <f>IFERROR(__xludf.DUMMYFUNCTION("TO_DATE(INT((AH4398/(60*60*24))+""1/1/1970""))"),44161.0)</f>
        <v>44161</v>
      </c>
      <c r="AH4398" s="156">
        <v>1.606375361E9</v>
      </c>
      <c r="AI4398" s="156">
        <v>178123.8915</v>
      </c>
    </row>
    <row r="4399">
      <c r="A4399" s="152"/>
      <c r="B4399" s="152"/>
      <c r="G4399" s="152"/>
      <c r="H4399" s="152"/>
      <c r="M4399" s="161"/>
      <c r="N4399" s="161"/>
      <c r="P4399" s="156"/>
      <c r="Q4399" s="156"/>
      <c r="V4399" s="156"/>
      <c r="W4399" s="156"/>
      <c r="Y4399" s="152">
        <v>1.6034076E9</v>
      </c>
      <c r="Z4399" s="152">
        <v>101401.4981</v>
      </c>
      <c r="AG4399" s="153">
        <f>IFERROR(__xludf.DUMMYFUNCTION("TO_DATE(INT((AH4399/(60*60*24))+""1/1/1970""))"),44161.0)</f>
        <v>44161</v>
      </c>
      <c r="AH4399" s="152">
        <v>1.606391156E9</v>
      </c>
      <c r="AI4399" s="152">
        <v>178123.8915</v>
      </c>
    </row>
    <row r="4400">
      <c r="A4400" s="152"/>
      <c r="B4400" s="152"/>
      <c r="G4400" s="152"/>
      <c r="H4400" s="152"/>
      <c r="M4400" s="161"/>
      <c r="N4400" s="161"/>
      <c r="P4400" s="156"/>
      <c r="Q4400" s="156"/>
      <c r="V4400" s="156"/>
      <c r="W4400" s="156"/>
      <c r="Y4400" s="156">
        <v>1.6034148E9</v>
      </c>
      <c r="Z4400" s="156">
        <v>101087.8405</v>
      </c>
      <c r="AG4400" s="153">
        <f>IFERROR(__xludf.DUMMYFUNCTION("TO_DATE(INT((AH4400/(60*60*24))+""1/1/1970""))"),44161.0)</f>
        <v>44161</v>
      </c>
      <c r="AH4400" s="156">
        <v>1.606406965E9</v>
      </c>
      <c r="AI4400" s="156">
        <v>178123.8915</v>
      </c>
    </row>
    <row r="4401">
      <c r="A4401" s="152"/>
      <c r="B4401" s="152"/>
      <c r="G4401" s="152"/>
      <c r="H4401" s="152"/>
      <c r="M4401" s="161"/>
      <c r="N4401" s="161"/>
      <c r="P4401" s="156"/>
      <c r="Q4401" s="156"/>
      <c r="V4401" s="156"/>
      <c r="W4401" s="156"/>
      <c r="Y4401" s="152">
        <v>1.6034544E9</v>
      </c>
      <c r="Z4401" s="152">
        <v>101087.8405</v>
      </c>
      <c r="AG4401" s="153">
        <f>IFERROR(__xludf.DUMMYFUNCTION("TO_DATE(INT((AH4401/(60*60*24))+""1/1/1970""))"),44161.0)</f>
        <v>44161</v>
      </c>
      <c r="AH4401" s="152">
        <v>1.606422956E9</v>
      </c>
      <c r="AI4401" s="152">
        <v>178123.8915</v>
      </c>
    </row>
    <row r="4402">
      <c r="A4402" s="152"/>
      <c r="B4402" s="152"/>
      <c r="G4402" s="152"/>
      <c r="H4402" s="152"/>
      <c r="M4402" s="161"/>
      <c r="N4402" s="161"/>
      <c r="P4402" s="156"/>
      <c r="Q4402" s="156"/>
      <c r="V4402" s="156"/>
      <c r="W4402" s="156"/>
      <c r="Y4402" s="156">
        <v>1.6034868E9</v>
      </c>
      <c r="Z4402" s="156">
        <v>101087.8405</v>
      </c>
      <c r="AG4402" s="153">
        <f>IFERROR(__xludf.DUMMYFUNCTION("TO_DATE(INT((AH4402/(60*60*24))+""1/1/1970""))"),44161.0)</f>
        <v>44161</v>
      </c>
      <c r="AH4402" s="156">
        <v>1.606435119E9</v>
      </c>
      <c r="AI4402" s="156">
        <v>178123.8915</v>
      </c>
    </row>
    <row r="4403">
      <c r="A4403" s="152"/>
      <c r="B4403" s="152"/>
      <c r="G4403" s="152"/>
      <c r="H4403" s="152"/>
      <c r="M4403" s="161"/>
      <c r="N4403" s="161"/>
      <c r="P4403" s="156"/>
      <c r="Q4403" s="156"/>
      <c r="V4403" s="156"/>
      <c r="W4403" s="156"/>
      <c r="Y4403" s="152">
        <v>1.6034976E9</v>
      </c>
      <c r="Z4403" s="152">
        <v>101482.5796</v>
      </c>
      <c r="AG4403" s="153">
        <f>IFERROR(__xludf.DUMMYFUNCTION("TO_DATE(INT((AH4403/(60*60*24))+""1/1/1970""))"),44162.0)</f>
        <v>44162</v>
      </c>
      <c r="AH4403" s="152">
        <v>1.606438999E9</v>
      </c>
      <c r="AI4403" s="152">
        <v>178123.8915</v>
      </c>
    </row>
    <row r="4404">
      <c r="A4404" s="152"/>
      <c r="B4404" s="152"/>
      <c r="G4404" s="152"/>
      <c r="H4404" s="152"/>
      <c r="M4404" s="161"/>
      <c r="N4404" s="161"/>
      <c r="P4404" s="156"/>
      <c r="Q4404" s="156"/>
      <c r="V4404" s="156"/>
      <c r="W4404" s="156"/>
      <c r="Y4404" s="156">
        <v>1.6036632E9</v>
      </c>
      <c r="Z4404" s="156">
        <v>101482.5796</v>
      </c>
      <c r="AG4404" s="153">
        <f>IFERROR(__xludf.DUMMYFUNCTION("TO_DATE(INT((AH4404/(60*60*24))+""1/1/1970""))"),44162.0)</f>
        <v>44162</v>
      </c>
      <c r="AH4404" s="156">
        <v>1.606454951E9</v>
      </c>
      <c r="AI4404" s="156">
        <v>178123.8915</v>
      </c>
    </row>
    <row r="4405">
      <c r="A4405" s="152"/>
      <c r="B4405" s="152"/>
      <c r="G4405" s="152"/>
      <c r="H4405" s="152"/>
      <c r="M4405" s="161"/>
      <c r="N4405" s="161"/>
      <c r="P4405" s="156"/>
      <c r="Q4405" s="156"/>
      <c r="V4405" s="156"/>
      <c r="W4405" s="156"/>
      <c r="Y4405" s="152">
        <v>1.6036668E9</v>
      </c>
      <c r="Z4405" s="152">
        <v>101482.5796</v>
      </c>
      <c r="AG4405" s="153">
        <f>IFERROR(__xludf.DUMMYFUNCTION("TO_DATE(INT((AH4405/(60*60*24))+""1/1/1970""))"),44162.0)</f>
        <v>44162</v>
      </c>
      <c r="AH4405" s="152">
        <v>1.606470755E9</v>
      </c>
      <c r="AI4405" s="152">
        <v>178123.8915</v>
      </c>
    </row>
    <row r="4406">
      <c r="A4406" s="152"/>
      <c r="B4406" s="152"/>
      <c r="G4406" s="152"/>
      <c r="H4406" s="152"/>
      <c r="M4406" s="161"/>
      <c r="N4406" s="161"/>
      <c r="P4406" s="156"/>
      <c r="Q4406" s="156"/>
      <c r="V4406" s="156"/>
      <c r="W4406" s="156"/>
      <c r="Y4406" s="156">
        <v>1.6037028E9</v>
      </c>
      <c r="Z4406" s="156">
        <v>101372.9062</v>
      </c>
      <c r="AG4406" s="153">
        <f>IFERROR(__xludf.DUMMYFUNCTION("TO_DATE(INT((AH4406/(60*60*24))+""1/1/1970""))"),44162.0)</f>
        <v>44162</v>
      </c>
      <c r="AH4406" s="156">
        <v>1.606486558E9</v>
      </c>
      <c r="AI4406" s="156">
        <v>178123.8915</v>
      </c>
    </row>
    <row r="4407">
      <c r="A4407" s="152"/>
      <c r="B4407" s="152"/>
      <c r="G4407" s="152"/>
      <c r="H4407" s="152"/>
      <c r="M4407" s="161"/>
      <c r="N4407" s="161"/>
      <c r="P4407" s="156"/>
      <c r="Q4407" s="156"/>
      <c r="V4407" s="156"/>
      <c r="W4407" s="156"/>
      <c r="Y4407" s="152">
        <v>1.6037424E9</v>
      </c>
      <c r="Z4407" s="152">
        <v>101372.9062</v>
      </c>
      <c r="AG4407" s="153">
        <f>IFERROR(__xludf.DUMMYFUNCTION("TO_DATE(INT((AH4407/(60*60*24))+""1/1/1970""))"),44162.0)</f>
        <v>44162</v>
      </c>
      <c r="AH4407" s="152">
        <v>1.606502442E9</v>
      </c>
      <c r="AI4407" s="152">
        <v>179224.6332</v>
      </c>
    </row>
    <row r="4408">
      <c r="A4408" s="152"/>
      <c r="B4408" s="152"/>
      <c r="G4408" s="152"/>
      <c r="H4408" s="152"/>
      <c r="M4408" s="161"/>
      <c r="N4408" s="161"/>
      <c r="P4408" s="156"/>
      <c r="Q4408" s="156"/>
      <c r="V4408" s="156"/>
      <c r="W4408" s="156"/>
      <c r="Y4408" s="156">
        <v>1.6037532E9</v>
      </c>
      <c r="Z4408" s="156">
        <v>101372.9062</v>
      </c>
      <c r="AG4408" s="153">
        <f>IFERROR(__xludf.DUMMYFUNCTION("TO_DATE(INT((AH4408/(60*60*24))+""1/1/1970""))"),44162.0)</f>
        <v>44162</v>
      </c>
      <c r="AH4408" s="156">
        <v>1.606518274E9</v>
      </c>
      <c r="AI4408" s="156">
        <v>179224.6332</v>
      </c>
    </row>
    <row r="4409">
      <c r="A4409" s="152"/>
      <c r="B4409" s="152"/>
      <c r="G4409" s="152"/>
      <c r="H4409" s="152"/>
      <c r="M4409" s="161"/>
      <c r="N4409" s="161"/>
      <c r="P4409" s="156"/>
      <c r="Q4409" s="156"/>
      <c r="V4409" s="156"/>
      <c r="W4409" s="156"/>
      <c r="Y4409" s="152">
        <v>1.603782E9</v>
      </c>
      <c r="Z4409" s="152">
        <v>101039.6183</v>
      </c>
      <c r="AG4409" s="153">
        <f>IFERROR(__xludf.DUMMYFUNCTION("TO_DATE(INT((AH4409/(60*60*24))+""1/1/1970""))"),44162.0)</f>
        <v>44162</v>
      </c>
      <c r="AH4409" s="152">
        <v>1.606521586E9</v>
      </c>
      <c r="AI4409" s="152">
        <v>179224.6332</v>
      </c>
    </row>
    <row r="4410">
      <c r="A4410" s="152"/>
      <c r="B4410" s="152"/>
      <c r="G4410" s="152"/>
      <c r="H4410" s="152"/>
      <c r="M4410" s="161"/>
      <c r="N4410" s="161"/>
      <c r="P4410" s="156"/>
      <c r="Q4410" s="156"/>
      <c r="V4410" s="156"/>
      <c r="W4410" s="156"/>
      <c r="Y4410" s="156">
        <v>1.6038216E9</v>
      </c>
      <c r="Z4410" s="156">
        <v>101039.6183</v>
      </c>
      <c r="AG4410" s="153">
        <f>IFERROR(__xludf.DUMMYFUNCTION("TO_DATE(INT((AH4410/(60*60*24))+""1/1/1970""))"),44163.0)</f>
        <v>44163</v>
      </c>
      <c r="AH4410" s="156">
        <v>1.606534655E9</v>
      </c>
      <c r="AI4410" s="156">
        <v>179224.6332</v>
      </c>
    </row>
    <row r="4411">
      <c r="A4411" s="152"/>
      <c r="B4411" s="152"/>
      <c r="G4411" s="152"/>
      <c r="H4411" s="152"/>
      <c r="M4411" s="161"/>
      <c r="N4411" s="161"/>
      <c r="P4411" s="156"/>
      <c r="Q4411" s="156"/>
      <c r="V4411" s="156"/>
      <c r="W4411" s="156"/>
      <c r="Y4411" s="152">
        <v>1.6038396E9</v>
      </c>
      <c r="Z4411" s="152">
        <v>101039.6183</v>
      </c>
      <c r="AG4411" s="153">
        <f>IFERROR(__xludf.DUMMYFUNCTION("TO_DATE(INT((AH4411/(60*60*24))+""1/1/1970""))"),44163.0)</f>
        <v>44163</v>
      </c>
      <c r="AH4411" s="152">
        <v>1.60655048E9</v>
      </c>
      <c r="AI4411" s="152">
        <v>179224.6332</v>
      </c>
    </row>
    <row r="4412">
      <c r="A4412" s="152"/>
      <c r="B4412" s="152"/>
      <c r="G4412" s="152"/>
      <c r="H4412" s="152"/>
      <c r="M4412" s="161"/>
      <c r="N4412" s="161"/>
      <c r="P4412" s="156"/>
      <c r="Q4412" s="156"/>
      <c r="V4412" s="156"/>
      <c r="W4412" s="156"/>
      <c r="Y4412" s="156">
        <v>1.6038612E9</v>
      </c>
      <c r="Z4412" s="156">
        <v>100804.9086</v>
      </c>
      <c r="AG4412" s="153">
        <f>IFERROR(__xludf.DUMMYFUNCTION("TO_DATE(INT((AH4412/(60*60*24))+""1/1/1970""))"),44163.0)</f>
        <v>44163</v>
      </c>
      <c r="AH4412" s="156">
        <v>1.606566292E9</v>
      </c>
      <c r="AI4412" s="156">
        <v>179224.6332</v>
      </c>
    </row>
    <row r="4413">
      <c r="A4413" s="152"/>
      <c r="B4413" s="152"/>
      <c r="G4413" s="152"/>
      <c r="H4413" s="152"/>
      <c r="M4413" s="161"/>
      <c r="N4413" s="161"/>
      <c r="P4413" s="156"/>
      <c r="Q4413" s="156"/>
      <c r="V4413" s="156"/>
      <c r="W4413" s="156"/>
      <c r="Y4413" s="152">
        <v>1.6039008E9</v>
      </c>
      <c r="Z4413" s="152">
        <v>100804.9086</v>
      </c>
      <c r="AG4413" s="153">
        <f>IFERROR(__xludf.DUMMYFUNCTION("TO_DATE(INT((AH4413/(60*60*24))+""1/1/1970""))"),44163.0)</f>
        <v>44163</v>
      </c>
      <c r="AH4413" s="152">
        <v>1.606582172E9</v>
      </c>
      <c r="AI4413" s="152">
        <v>179224.6332</v>
      </c>
    </row>
    <row r="4414">
      <c r="A4414" s="152"/>
      <c r="B4414" s="152"/>
      <c r="G4414" s="152"/>
      <c r="H4414" s="152"/>
      <c r="M4414" s="161"/>
      <c r="N4414" s="161"/>
      <c r="P4414" s="156"/>
      <c r="Q4414" s="156"/>
      <c r="V4414" s="156"/>
      <c r="W4414" s="156"/>
      <c r="Y4414" s="156">
        <v>1.603926E9</v>
      </c>
      <c r="Z4414" s="156">
        <v>100804.9086</v>
      </c>
      <c r="AG4414" s="153">
        <f>IFERROR(__xludf.DUMMYFUNCTION("TO_DATE(INT((AH4414/(60*60*24))+""1/1/1970""))"),44163.0)</f>
        <v>44163</v>
      </c>
      <c r="AH4414" s="156">
        <v>1.606598036E9</v>
      </c>
      <c r="AI4414" s="156">
        <v>179224.6332</v>
      </c>
    </row>
    <row r="4415">
      <c r="A4415" s="152"/>
      <c r="B4415" s="152"/>
      <c r="G4415" s="152"/>
      <c r="H4415" s="152"/>
      <c r="M4415" s="161"/>
      <c r="N4415" s="161"/>
      <c r="P4415" s="156"/>
      <c r="Q4415" s="156"/>
      <c r="V4415" s="156"/>
      <c r="W4415" s="156"/>
      <c r="Y4415" s="152">
        <v>1.6039404E9</v>
      </c>
      <c r="Z4415" s="152">
        <v>100521.1231</v>
      </c>
      <c r="AG4415" s="153">
        <f>IFERROR(__xludf.DUMMYFUNCTION("TO_DATE(INT((AH4415/(60*60*24))+""1/1/1970""))"),44163.0)</f>
        <v>44163</v>
      </c>
      <c r="AH4415" s="152">
        <v>1.606607926E9</v>
      </c>
      <c r="AI4415" s="152">
        <v>179224.6332</v>
      </c>
    </row>
    <row r="4416">
      <c r="A4416" s="152"/>
      <c r="B4416" s="152"/>
      <c r="G4416" s="152"/>
      <c r="H4416" s="152"/>
      <c r="M4416" s="161"/>
      <c r="N4416" s="161"/>
      <c r="P4416" s="156"/>
      <c r="Q4416" s="156"/>
      <c r="V4416" s="156"/>
      <c r="W4416" s="156"/>
      <c r="Y4416" s="156">
        <v>1.60398E9</v>
      </c>
      <c r="Z4416" s="156">
        <v>100521.1231</v>
      </c>
      <c r="AG4416" s="153">
        <f>IFERROR(__xludf.DUMMYFUNCTION("TO_DATE(INT((AH4416/(60*60*24))+""1/1/1970""))"),44164.0)</f>
        <v>44164</v>
      </c>
      <c r="AH4416" s="156">
        <v>1.606614535E9</v>
      </c>
      <c r="AI4416" s="156">
        <v>179224.6332</v>
      </c>
    </row>
    <row r="4417">
      <c r="A4417" s="152"/>
      <c r="B4417" s="152"/>
      <c r="G4417" s="152"/>
      <c r="H4417" s="152"/>
      <c r="M4417" s="161"/>
      <c r="N4417" s="161"/>
      <c r="P4417" s="156"/>
      <c r="Q4417" s="156"/>
      <c r="V4417" s="156"/>
      <c r="W4417" s="156"/>
      <c r="Y4417" s="152">
        <v>1.6040124E9</v>
      </c>
      <c r="Z4417" s="152">
        <v>100521.1231</v>
      </c>
      <c r="AG4417" s="153">
        <f>IFERROR(__xludf.DUMMYFUNCTION("TO_DATE(INT((AH4417/(60*60*24))+""1/1/1970""))"),44164.0)</f>
        <v>44164</v>
      </c>
      <c r="AH4417" s="152">
        <v>1.606630333E9</v>
      </c>
      <c r="AI4417" s="152">
        <v>179224.6332</v>
      </c>
    </row>
    <row r="4418">
      <c r="A4418" s="152"/>
      <c r="B4418" s="152"/>
      <c r="G4418" s="152"/>
      <c r="H4418" s="152"/>
      <c r="M4418" s="161"/>
      <c r="N4418" s="161"/>
      <c r="P4418" s="156"/>
      <c r="Q4418" s="156"/>
      <c r="V4418" s="156"/>
      <c r="W4418" s="156"/>
      <c r="Y4418" s="156">
        <v>1.6040196E9</v>
      </c>
      <c r="Z4418" s="156">
        <v>99923.2534</v>
      </c>
      <c r="AG4418" s="153">
        <f>IFERROR(__xludf.DUMMYFUNCTION("TO_DATE(INT((AH4418/(60*60*24))+""1/1/1970""))"),44164.0)</f>
        <v>44164</v>
      </c>
      <c r="AH4418" s="156">
        <v>1.60664613E9</v>
      </c>
      <c r="AI4418" s="156">
        <v>179224.6332</v>
      </c>
    </row>
    <row r="4419">
      <c r="A4419" s="152"/>
      <c r="B4419" s="152"/>
      <c r="G4419" s="152"/>
      <c r="H4419" s="152"/>
      <c r="M4419" s="161"/>
      <c r="N4419" s="161"/>
      <c r="P4419" s="156"/>
      <c r="Q4419" s="156"/>
      <c r="V4419" s="156"/>
      <c r="W4419" s="156"/>
      <c r="Y4419" s="152">
        <v>1.6040592E9</v>
      </c>
      <c r="Z4419" s="152">
        <v>99923.2534</v>
      </c>
      <c r="AG4419" s="153">
        <f>IFERROR(__xludf.DUMMYFUNCTION("TO_DATE(INT((AH4419/(60*60*24))+""1/1/1970""))"),44164.0)</f>
        <v>44164</v>
      </c>
      <c r="AH4419" s="152">
        <v>1.606661926E9</v>
      </c>
      <c r="AI4419" s="152">
        <v>179224.6332</v>
      </c>
    </row>
    <row r="4420">
      <c r="A4420" s="152"/>
      <c r="B4420" s="152"/>
      <c r="G4420" s="152"/>
      <c r="H4420" s="152"/>
      <c r="M4420" s="161"/>
      <c r="N4420" s="161"/>
      <c r="P4420" s="156"/>
      <c r="Q4420" s="156"/>
      <c r="V4420" s="156"/>
      <c r="W4420" s="156"/>
      <c r="Y4420" s="156">
        <v>1.6040916E9</v>
      </c>
      <c r="Z4420" s="156">
        <v>99923.2534</v>
      </c>
      <c r="AG4420" s="153">
        <f>IFERROR(__xludf.DUMMYFUNCTION("TO_DATE(INT((AH4420/(60*60*24))+""1/1/1970""))"),44164.0)</f>
        <v>44164</v>
      </c>
      <c r="AH4420" s="156">
        <v>1.606677765E9</v>
      </c>
      <c r="AI4420" s="156">
        <v>179224.6332</v>
      </c>
    </row>
    <row r="4421">
      <c r="A4421" s="152"/>
      <c r="B4421" s="152"/>
      <c r="G4421" s="152"/>
      <c r="H4421" s="152"/>
      <c r="M4421" s="161"/>
      <c r="N4421" s="161"/>
      <c r="P4421" s="156"/>
      <c r="Q4421" s="156"/>
      <c r="V4421" s="156"/>
      <c r="W4421" s="156"/>
      <c r="Y4421" s="152">
        <v>1.6041024E9</v>
      </c>
      <c r="Z4421" s="152">
        <v>99660.3785</v>
      </c>
      <c r="AG4421" s="153">
        <f>IFERROR(__xludf.DUMMYFUNCTION("TO_DATE(INT((AH4421/(60*60*24))+""1/1/1970""))"),44164.0)</f>
        <v>44164</v>
      </c>
      <c r="AH4421" s="152">
        <v>1.606693617E9</v>
      </c>
      <c r="AI4421" s="152">
        <v>179224.6332</v>
      </c>
    </row>
    <row r="4422">
      <c r="A4422" s="152"/>
      <c r="B4422" s="152"/>
      <c r="G4422" s="152"/>
      <c r="H4422" s="152"/>
      <c r="M4422" s="161"/>
      <c r="N4422" s="161"/>
      <c r="P4422" s="156"/>
      <c r="Q4422" s="156"/>
      <c r="V4422" s="156"/>
      <c r="W4422" s="156"/>
      <c r="Y4422" s="156">
        <v>1.6042716E9</v>
      </c>
      <c r="Z4422" s="156">
        <v>99660.3785</v>
      </c>
      <c r="AG4422" s="153">
        <f>IFERROR(__xludf.DUMMYFUNCTION("TO_DATE(INT((AH4422/(60*60*24))+""1/1/1970""))"),44164.0)</f>
        <v>44164</v>
      </c>
      <c r="AH4422" s="156">
        <v>1.606694146E9</v>
      </c>
      <c r="AI4422" s="156">
        <v>179224.6332</v>
      </c>
    </row>
    <row r="4423">
      <c r="A4423" s="152"/>
      <c r="B4423" s="152"/>
      <c r="G4423" s="152"/>
      <c r="H4423" s="152"/>
      <c r="M4423" s="161"/>
      <c r="N4423" s="161"/>
      <c r="P4423" s="156"/>
      <c r="Q4423" s="156"/>
      <c r="V4423" s="156"/>
      <c r="W4423" s="156"/>
      <c r="Y4423" s="152">
        <v>1.6043112E9</v>
      </c>
      <c r="Z4423" s="152">
        <v>99608.7423</v>
      </c>
      <c r="AG4423" s="153">
        <f>IFERROR(__xludf.DUMMYFUNCTION("TO_DATE(INT((AH4423/(60*60*24))+""1/1/1970""))"),44165.0)</f>
        <v>44165</v>
      </c>
      <c r="AH4423" s="152">
        <v>1.606709716E9</v>
      </c>
      <c r="AI4423" s="152">
        <v>179224.6332</v>
      </c>
    </row>
    <row r="4424">
      <c r="A4424" s="152"/>
      <c r="B4424" s="152"/>
      <c r="G4424" s="152"/>
      <c r="H4424" s="152"/>
      <c r="M4424" s="161"/>
      <c r="N4424" s="161"/>
      <c r="P4424" s="156"/>
      <c r="Q4424" s="156"/>
      <c r="V4424" s="156"/>
      <c r="W4424" s="156"/>
      <c r="Y4424" s="156">
        <v>1.6043508E9</v>
      </c>
      <c r="Z4424" s="156">
        <v>99608.7423</v>
      </c>
      <c r="AG4424" s="153">
        <f>IFERROR(__xludf.DUMMYFUNCTION("TO_DATE(INT((AH4424/(60*60*24))+""1/1/1970""))"),44165.0)</f>
        <v>44165</v>
      </c>
      <c r="AH4424" s="156">
        <v>1.606725613E9</v>
      </c>
      <c r="AI4424" s="156">
        <v>179224.6332</v>
      </c>
    </row>
    <row r="4425">
      <c r="A4425" s="152"/>
      <c r="B4425" s="152"/>
      <c r="G4425" s="152"/>
      <c r="H4425" s="152"/>
      <c r="M4425" s="161"/>
      <c r="N4425" s="161"/>
      <c r="P4425" s="156"/>
      <c r="Q4425" s="156"/>
      <c r="V4425" s="156"/>
      <c r="W4425" s="156"/>
      <c r="Y4425" s="152">
        <v>1.604358E9</v>
      </c>
      <c r="Z4425" s="152">
        <v>99608.7423</v>
      </c>
      <c r="AG4425" s="153">
        <f>IFERROR(__xludf.DUMMYFUNCTION("TO_DATE(INT((AH4425/(60*60*24))+""1/1/1970""))"),44165.0)</f>
        <v>44165</v>
      </c>
      <c r="AH4425" s="152">
        <v>1.606741404E9</v>
      </c>
      <c r="AI4425" s="152">
        <v>179224.6332</v>
      </c>
    </row>
    <row r="4426">
      <c r="A4426" s="152"/>
      <c r="B4426" s="152"/>
      <c r="G4426" s="152"/>
      <c r="H4426" s="152"/>
      <c r="M4426" s="161"/>
      <c r="N4426" s="161"/>
      <c r="P4426" s="156"/>
      <c r="Q4426" s="156"/>
      <c r="V4426" s="156"/>
      <c r="W4426" s="156"/>
      <c r="Y4426" s="156">
        <v>1.6043904E9</v>
      </c>
      <c r="Z4426" s="156">
        <v>99600.6342</v>
      </c>
      <c r="AG4426" s="153">
        <f>IFERROR(__xludf.DUMMYFUNCTION("TO_DATE(INT((AH4426/(60*60*24))+""1/1/1970""))"),44165.0)</f>
        <v>44165</v>
      </c>
      <c r="AH4426" s="156">
        <v>1.606757214E9</v>
      </c>
      <c r="AI4426" s="156">
        <v>173035.6632</v>
      </c>
    </row>
    <row r="4427">
      <c r="A4427" s="152"/>
      <c r="B4427" s="152"/>
      <c r="G4427" s="152"/>
      <c r="H4427" s="152"/>
      <c r="M4427" s="161"/>
      <c r="N4427" s="161"/>
      <c r="P4427" s="156"/>
      <c r="Q4427" s="156"/>
      <c r="V4427" s="156"/>
      <c r="W4427" s="156"/>
      <c r="Y4427" s="152">
        <v>1.60443E9</v>
      </c>
      <c r="Z4427" s="152">
        <v>99600.6342</v>
      </c>
      <c r="AG4427" s="153">
        <f>IFERROR(__xludf.DUMMYFUNCTION("TO_DATE(INT((AH4427/(60*60*24))+""1/1/1970""))"),44165.0)</f>
        <v>44165</v>
      </c>
      <c r="AH4427" s="152">
        <v>1.606773008E9</v>
      </c>
      <c r="AI4427" s="152">
        <v>173771.517</v>
      </c>
    </row>
    <row r="4428">
      <c r="A4428" s="152"/>
      <c r="B4428" s="152"/>
      <c r="G4428" s="152"/>
      <c r="H4428" s="152"/>
      <c r="M4428" s="161"/>
      <c r="N4428" s="161"/>
      <c r="P4428" s="156"/>
      <c r="Q4428" s="156"/>
      <c r="V4428" s="156"/>
      <c r="W4428" s="156"/>
      <c r="Y4428" s="156">
        <v>1.6044444E9</v>
      </c>
      <c r="Z4428" s="156">
        <v>99600.6342</v>
      </c>
      <c r="AG4428" s="153">
        <f>IFERROR(__xludf.DUMMYFUNCTION("TO_DATE(INT((AH4428/(60*60*24))+""1/1/1970""))"),44165.0)</f>
        <v>44165</v>
      </c>
      <c r="AH4428" s="156">
        <v>1.606780721E9</v>
      </c>
      <c r="AI4428" s="156">
        <v>173771.517</v>
      </c>
    </row>
    <row r="4429">
      <c r="A4429" s="152"/>
      <c r="B4429" s="152"/>
      <c r="G4429" s="152"/>
      <c r="H4429" s="152"/>
      <c r="M4429" s="161"/>
      <c r="N4429" s="161"/>
      <c r="P4429" s="156"/>
      <c r="Q4429" s="156"/>
      <c r="V4429" s="156"/>
      <c r="W4429" s="156"/>
      <c r="Y4429" s="152">
        <v>1.6044696E9</v>
      </c>
      <c r="Z4429" s="152">
        <v>100636.771</v>
      </c>
      <c r="AG4429" s="153">
        <f>IFERROR(__xludf.DUMMYFUNCTION("TO_DATE(INT((AH4429/(60*60*24))+""1/1/1970""))"),44166.0)</f>
        <v>44166</v>
      </c>
      <c r="AH4429" s="152">
        <v>1.606788832E9</v>
      </c>
      <c r="AI4429" s="152">
        <v>173771.517</v>
      </c>
    </row>
    <row r="4430">
      <c r="A4430" s="152"/>
      <c r="B4430" s="152"/>
      <c r="G4430" s="152"/>
      <c r="H4430" s="152"/>
      <c r="M4430" s="161"/>
      <c r="N4430" s="161"/>
      <c r="P4430" s="156"/>
      <c r="Q4430" s="156"/>
      <c r="V4430" s="156"/>
      <c r="W4430" s="156"/>
      <c r="Y4430" s="156">
        <v>1.6045092E9</v>
      </c>
      <c r="Z4430" s="156">
        <v>100636.771</v>
      </c>
      <c r="AG4430" s="153">
        <f>IFERROR(__xludf.DUMMYFUNCTION("TO_DATE(INT((AH4430/(60*60*24))+""1/1/1970""))"),44166.0)</f>
        <v>44166</v>
      </c>
      <c r="AH4430" s="156">
        <v>1.606804624E9</v>
      </c>
      <c r="AI4430" s="156">
        <v>173771.517</v>
      </c>
    </row>
    <row r="4431">
      <c r="A4431" s="152"/>
      <c r="B4431" s="152"/>
      <c r="G4431" s="152"/>
      <c r="H4431" s="152"/>
      <c r="M4431" s="161"/>
      <c r="N4431" s="161"/>
      <c r="P4431" s="156"/>
      <c r="Q4431" s="156"/>
      <c r="V4431" s="156"/>
      <c r="W4431" s="156"/>
      <c r="Y4431" s="152">
        <v>1.6045308E9</v>
      </c>
      <c r="Z4431" s="152">
        <v>100636.771</v>
      </c>
      <c r="AG4431" s="153">
        <f>IFERROR(__xludf.DUMMYFUNCTION("TO_DATE(INT((AH4431/(60*60*24))+""1/1/1970""))"),44166.0)</f>
        <v>44166</v>
      </c>
      <c r="AH4431" s="152">
        <v>1.606820429E9</v>
      </c>
      <c r="AI4431" s="152">
        <v>173771.517</v>
      </c>
    </row>
    <row r="4432">
      <c r="A4432" s="152"/>
      <c r="B4432" s="152"/>
      <c r="G4432" s="152"/>
      <c r="H4432" s="152"/>
      <c r="M4432" s="161"/>
      <c r="N4432" s="161"/>
      <c r="P4432" s="156"/>
      <c r="Q4432" s="156"/>
      <c r="V4432" s="156"/>
      <c r="W4432" s="156"/>
      <c r="Y4432" s="156">
        <v>1.6045488E9</v>
      </c>
      <c r="Z4432" s="156">
        <v>100383.7112</v>
      </c>
      <c r="AG4432" s="153">
        <f>IFERROR(__xludf.DUMMYFUNCTION("TO_DATE(INT((AH4432/(60*60*24))+""1/1/1970""))"),44166.0)</f>
        <v>44166</v>
      </c>
      <c r="AH4432" s="156">
        <v>1.60683624E9</v>
      </c>
      <c r="AI4432" s="156">
        <v>179926.6627</v>
      </c>
    </row>
    <row r="4433">
      <c r="A4433" s="152"/>
      <c r="B4433" s="152"/>
      <c r="G4433" s="152"/>
      <c r="H4433" s="152"/>
      <c r="M4433" s="161"/>
      <c r="N4433" s="161"/>
      <c r="P4433" s="156"/>
      <c r="Q4433" s="156"/>
      <c r="V4433" s="156"/>
      <c r="W4433" s="156"/>
      <c r="Y4433" s="152">
        <v>1.6045884E9</v>
      </c>
      <c r="Z4433" s="152">
        <v>100383.7112</v>
      </c>
      <c r="AG4433" s="153">
        <f>IFERROR(__xludf.DUMMYFUNCTION("TO_DATE(INT((AH4433/(60*60*24))+""1/1/1970""))"),44166.0)</f>
        <v>44166</v>
      </c>
      <c r="AH4433" s="152">
        <v>1.60685208E9</v>
      </c>
      <c r="AI4433" s="152">
        <v>181743.1591</v>
      </c>
    </row>
    <row r="4434">
      <c r="A4434" s="152"/>
      <c r="B4434" s="152"/>
      <c r="G4434" s="152"/>
      <c r="H4434" s="152"/>
      <c r="M4434" s="161"/>
      <c r="N4434" s="161"/>
      <c r="P4434" s="156"/>
      <c r="Q4434" s="156"/>
      <c r="V4434" s="156"/>
      <c r="W4434" s="156"/>
      <c r="Y4434" s="156">
        <v>1.6046172E9</v>
      </c>
      <c r="Z4434" s="156">
        <v>100383.7112</v>
      </c>
      <c r="AG4434" s="153">
        <f>IFERROR(__xludf.DUMMYFUNCTION("TO_DATE(INT((AH4434/(60*60*24))+""1/1/1970""))"),44166.0)</f>
        <v>44166</v>
      </c>
      <c r="AH4434" s="156">
        <v>1.606867197E9</v>
      </c>
      <c r="AI4434" s="156">
        <v>180119.7373</v>
      </c>
    </row>
    <row r="4435">
      <c r="A4435" s="152"/>
      <c r="B4435" s="152"/>
      <c r="G4435" s="152"/>
      <c r="H4435" s="152"/>
      <c r="M4435" s="161"/>
      <c r="N4435" s="161"/>
      <c r="P4435" s="156"/>
      <c r="Q4435" s="156"/>
      <c r="V4435" s="156"/>
      <c r="W4435" s="156"/>
      <c r="Y4435" s="152">
        <v>1.604628E9</v>
      </c>
      <c r="Z4435" s="152">
        <v>101106.6173</v>
      </c>
      <c r="AG4435" s="153">
        <f>IFERROR(__xludf.DUMMYFUNCTION("TO_DATE(INT((AH4435/(60*60*24))+""1/1/1970""))"),44167.0)</f>
        <v>44167</v>
      </c>
      <c r="AH4435" s="152">
        <v>1.606867954E9</v>
      </c>
      <c r="AI4435" s="152">
        <v>180119.7373</v>
      </c>
    </row>
    <row r="4436">
      <c r="A4436" s="152"/>
      <c r="B4436" s="152"/>
      <c r="G4436" s="152"/>
      <c r="H4436" s="152"/>
      <c r="M4436" s="161"/>
      <c r="N4436" s="161"/>
      <c r="P4436" s="156"/>
      <c r="Q4436" s="156"/>
      <c r="V4436" s="156"/>
      <c r="W4436" s="156"/>
      <c r="Y4436" s="156">
        <v>1.6046676E9</v>
      </c>
      <c r="Z4436" s="156">
        <v>101106.6173</v>
      </c>
      <c r="AG4436" s="153">
        <f>IFERROR(__xludf.DUMMYFUNCTION("TO_DATE(INT((AH4436/(60*60*24))+""1/1/1970""))"),44167.0)</f>
        <v>44167</v>
      </c>
      <c r="AH4436" s="156">
        <v>1.606883985E9</v>
      </c>
      <c r="AI4436" s="156">
        <v>180119.7373</v>
      </c>
    </row>
    <row r="4437">
      <c r="A4437" s="152"/>
      <c r="B4437" s="152"/>
      <c r="G4437" s="152"/>
      <c r="H4437" s="152"/>
      <c r="M4437" s="161"/>
      <c r="N4437" s="161"/>
      <c r="P4437" s="156"/>
      <c r="Q4437" s="156"/>
      <c r="V4437" s="156"/>
      <c r="W4437" s="156"/>
      <c r="Y4437" s="152">
        <v>1.6047E9</v>
      </c>
      <c r="Z4437" s="152">
        <v>101106.6173</v>
      </c>
      <c r="AG4437" s="153">
        <f>IFERROR(__xludf.DUMMYFUNCTION("TO_DATE(INT((AH4437/(60*60*24))+""1/1/1970""))"),44167.0)</f>
        <v>44167</v>
      </c>
      <c r="AH4437" s="152">
        <v>1.606899929E9</v>
      </c>
      <c r="AI4437" s="152">
        <v>180119.7373</v>
      </c>
    </row>
    <row r="4438">
      <c r="A4438" s="152"/>
      <c r="B4438" s="152"/>
      <c r="G4438" s="152"/>
      <c r="H4438" s="152"/>
      <c r="M4438" s="161"/>
      <c r="N4438" s="161"/>
      <c r="P4438" s="156"/>
      <c r="Q4438" s="156"/>
      <c r="V4438" s="156"/>
      <c r="W4438" s="156"/>
      <c r="Y4438" s="156">
        <v>1.6047072E9</v>
      </c>
      <c r="Z4438" s="156">
        <v>101590.1194</v>
      </c>
      <c r="AG4438" s="153">
        <f>IFERROR(__xludf.DUMMYFUNCTION("TO_DATE(INT((AH4438/(60*60*24))+""1/1/1970""))"),44167.0)</f>
        <v>44167</v>
      </c>
      <c r="AH4438" s="156">
        <v>1.606915732E9</v>
      </c>
      <c r="AI4438" s="156">
        <v>180119.7373</v>
      </c>
    </row>
    <row r="4439">
      <c r="A4439" s="152"/>
      <c r="B4439" s="152"/>
      <c r="G4439" s="152"/>
      <c r="H4439" s="152"/>
      <c r="M4439" s="161"/>
      <c r="N4439" s="161"/>
      <c r="P4439" s="156"/>
      <c r="Q4439" s="156"/>
      <c r="V4439" s="156"/>
      <c r="W4439" s="156"/>
      <c r="Y4439" s="152">
        <v>1.6048764E9</v>
      </c>
      <c r="Z4439" s="152">
        <v>101590.1194</v>
      </c>
      <c r="AG4439" s="153">
        <f>IFERROR(__xludf.DUMMYFUNCTION("TO_DATE(INT((AH4439/(60*60*24))+""1/1/1970""))"),44167.0)</f>
        <v>44167</v>
      </c>
      <c r="AH4439" s="152">
        <v>1.606931574E9</v>
      </c>
      <c r="AI4439" s="152">
        <v>180403.6712</v>
      </c>
    </row>
    <row r="4440">
      <c r="A4440" s="152"/>
      <c r="B4440" s="152"/>
      <c r="G4440" s="152"/>
      <c r="H4440" s="152"/>
      <c r="M4440" s="161"/>
      <c r="N4440" s="161"/>
      <c r="P4440" s="156"/>
      <c r="Q4440" s="156"/>
      <c r="V4440" s="156"/>
      <c r="W4440" s="156"/>
      <c r="Y4440" s="156">
        <v>1.604916E9</v>
      </c>
      <c r="Z4440" s="156">
        <v>101751.8557</v>
      </c>
      <c r="AG4440" s="153">
        <f>IFERROR(__xludf.DUMMYFUNCTION("TO_DATE(INT((AH4440/(60*60*24))+""1/1/1970""))"),44167.0)</f>
        <v>44167</v>
      </c>
      <c r="AH4440" s="156">
        <v>1.606947432E9</v>
      </c>
      <c r="AI4440" s="156">
        <v>180373.3225</v>
      </c>
    </row>
    <row r="4441">
      <c r="A4441" s="152"/>
      <c r="B4441" s="152"/>
      <c r="G4441" s="152"/>
      <c r="H4441" s="152"/>
      <c r="M4441" s="161"/>
      <c r="N4441" s="161"/>
      <c r="P4441" s="156"/>
      <c r="Q4441" s="156"/>
      <c r="V4441" s="156"/>
      <c r="W4441" s="156"/>
      <c r="Y4441" s="152">
        <v>1.6049556E9</v>
      </c>
      <c r="Z4441" s="152">
        <v>101751.8557</v>
      </c>
      <c r="AG4441" s="153">
        <f>IFERROR(__xludf.DUMMYFUNCTION("TO_DATE(INT((AH4441/(60*60*24))+""1/1/1970""))"),44167.0)</f>
        <v>44167</v>
      </c>
      <c r="AH4441" s="152">
        <v>1.606953482E9</v>
      </c>
      <c r="AI4441" s="152">
        <v>180373.3225</v>
      </c>
    </row>
    <row r="4442">
      <c r="A4442" s="152"/>
      <c r="B4442" s="152"/>
      <c r="G4442" s="152"/>
      <c r="H4442" s="152"/>
      <c r="M4442" s="161"/>
      <c r="N4442" s="161"/>
      <c r="P4442" s="156"/>
      <c r="Q4442" s="156"/>
      <c r="V4442" s="156"/>
      <c r="W4442" s="156"/>
      <c r="Y4442" s="156">
        <v>1.6049628E9</v>
      </c>
      <c r="Z4442" s="156">
        <v>101751.8557</v>
      </c>
      <c r="AG4442" s="153">
        <f>IFERROR(__xludf.DUMMYFUNCTION("TO_DATE(INT((AH4442/(60*60*24))+""1/1/1970""))"),44168.0)</f>
        <v>44168</v>
      </c>
      <c r="AH4442" s="156">
        <v>1.606963669E9</v>
      </c>
      <c r="AI4442" s="156">
        <v>180373.3225</v>
      </c>
    </row>
    <row r="4443">
      <c r="A4443" s="152"/>
      <c r="B4443" s="152"/>
      <c r="G4443" s="152"/>
      <c r="H4443" s="152"/>
      <c r="M4443" s="161"/>
      <c r="N4443" s="161"/>
      <c r="P4443" s="156"/>
      <c r="Q4443" s="156"/>
      <c r="V4443" s="156"/>
      <c r="W4443" s="156"/>
      <c r="Y4443" s="152">
        <v>1.6049952E9</v>
      </c>
      <c r="Z4443" s="152">
        <v>101168.922</v>
      </c>
      <c r="AG4443" s="153">
        <f>IFERROR(__xludf.DUMMYFUNCTION("TO_DATE(INT((AH4443/(60*60*24))+""1/1/1970""))"),44168.0)</f>
        <v>44168</v>
      </c>
      <c r="AH4443" s="152">
        <v>1.606979485E9</v>
      </c>
      <c r="AI4443" s="152">
        <v>180373.3225</v>
      </c>
    </row>
    <row r="4444">
      <c r="A4444" s="152"/>
      <c r="B4444" s="152"/>
      <c r="G4444" s="152"/>
      <c r="H4444" s="152"/>
      <c r="M4444" s="161"/>
      <c r="N4444" s="161"/>
      <c r="P4444" s="156"/>
      <c r="Q4444" s="156"/>
      <c r="V4444" s="156"/>
      <c r="W4444" s="156"/>
      <c r="Y4444" s="156">
        <v>1.6050348E9</v>
      </c>
      <c r="Z4444" s="156">
        <v>101168.922</v>
      </c>
      <c r="AG4444" s="153">
        <f>IFERROR(__xludf.DUMMYFUNCTION("TO_DATE(INT((AH4444/(60*60*24))+""1/1/1970""))"),44168.0)</f>
        <v>44168</v>
      </c>
      <c r="AH4444" s="156">
        <v>1.60699528E9</v>
      </c>
      <c r="AI4444" s="156">
        <v>180373.3225</v>
      </c>
    </row>
    <row r="4445">
      <c r="A4445" s="152"/>
      <c r="B4445" s="152"/>
      <c r="G4445" s="152"/>
      <c r="H4445" s="152"/>
      <c r="M4445" s="161"/>
      <c r="N4445" s="161"/>
      <c r="P4445" s="156"/>
      <c r="Q4445" s="156"/>
      <c r="V4445" s="156"/>
      <c r="W4445" s="156"/>
      <c r="Y4445" s="152">
        <v>1.6050492E9</v>
      </c>
      <c r="Z4445" s="152">
        <v>101168.922</v>
      </c>
      <c r="AG4445" s="153">
        <f>IFERROR(__xludf.DUMMYFUNCTION("TO_DATE(INT((AH4445/(60*60*24))+""1/1/1970""))"),44168.0)</f>
        <v>44168</v>
      </c>
      <c r="AH4445" s="152">
        <v>1.60701108E9</v>
      </c>
      <c r="AI4445" s="152">
        <v>181639.8973</v>
      </c>
    </row>
    <row r="4446">
      <c r="A4446" s="152"/>
      <c r="B4446" s="152"/>
      <c r="G4446" s="152"/>
      <c r="H4446" s="152"/>
      <c r="M4446" s="161"/>
      <c r="N4446" s="161"/>
      <c r="P4446" s="156"/>
      <c r="Q4446" s="156"/>
      <c r="V4446" s="156"/>
      <c r="W4446" s="156"/>
      <c r="Y4446" s="156">
        <v>1.6050744E9</v>
      </c>
      <c r="Z4446" s="156">
        <v>101118.9929</v>
      </c>
      <c r="AG4446" s="153">
        <f>IFERROR(__xludf.DUMMYFUNCTION("TO_DATE(INT((AH4446/(60*60*24))+""1/1/1970""))"),44168.0)</f>
        <v>44168</v>
      </c>
      <c r="AH4446" s="156">
        <v>1.607026871E9</v>
      </c>
      <c r="AI4446" s="156">
        <v>181209.4075</v>
      </c>
    </row>
    <row r="4447">
      <c r="A4447" s="152"/>
      <c r="B4447" s="152"/>
      <c r="G4447" s="152"/>
      <c r="H4447" s="152"/>
      <c r="M4447" s="161"/>
      <c r="N4447" s="161"/>
      <c r="P4447" s="156"/>
      <c r="Q4447" s="156"/>
      <c r="V4447" s="156"/>
      <c r="W4447" s="156"/>
      <c r="Y4447" s="152">
        <v>1.605114E9</v>
      </c>
      <c r="Z4447" s="152">
        <v>101118.9929</v>
      </c>
      <c r="AG4447" s="153">
        <f>IFERROR(__xludf.DUMMYFUNCTION("TO_DATE(INT((AH4447/(60*60*24))+""1/1/1970""))"),44168.0)</f>
        <v>44168</v>
      </c>
      <c r="AH4447" s="152">
        <v>1.607039732E9</v>
      </c>
      <c r="AI4447" s="152">
        <v>180335.1255</v>
      </c>
    </row>
    <row r="4448">
      <c r="A4448" s="152"/>
      <c r="B4448" s="152"/>
      <c r="G4448" s="152"/>
      <c r="H4448" s="152"/>
      <c r="M4448" s="161"/>
      <c r="N4448" s="161"/>
      <c r="P4448" s="156"/>
      <c r="Q4448" s="156"/>
      <c r="V4448" s="156"/>
      <c r="W4448" s="156"/>
      <c r="Y4448" s="156">
        <v>1.6051356E9</v>
      </c>
      <c r="Z4448" s="156">
        <v>101118.9929</v>
      </c>
      <c r="AG4448" s="153">
        <f>IFERROR(__xludf.DUMMYFUNCTION("TO_DATE(INT((AH4448/(60*60*24))+""1/1/1970""))"),44169.0)</f>
        <v>44169</v>
      </c>
      <c r="AH4448" s="156">
        <v>1.607042851E9</v>
      </c>
      <c r="AI4448" s="156">
        <v>180335.1255</v>
      </c>
    </row>
    <row r="4449">
      <c r="A4449" s="152"/>
      <c r="B4449" s="152"/>
      <c r="G4449" s="152"/>
      <c r="H4449" s="152"/>
      <c r="M4449" s="161"/>
      <c r="N4449" s="161"/>
      <c r="P4449" s="156"/>
      <c r="Q4449" s="156"/>
      <c r="V4449" s="156"/>
      <c r="W4449" s="156"/>
      <c r="Y4449" s="152">
        <v>1.6051536E9</v>
      </c>
      <c r="Z4449" s="152">
        <v>100786.5585</v>
      </c>
      <c r="AG4449" s="153">
        <f>IFERROR(__xludf.DUMMYFUNCTION("TO_DATE(INT((AH4449/(60*60*24))+""1/1/1970""))"),44169.0)</f>
        <v>44169</v>
      </c>
      <c r="AH4449" s="152">
        <v>1.607059128E9</v>
      </c>
      <c r="AI4449" s="152">
        <v>180335.1255</v>
      </c>
    </row>
    <row r="4450">
      <c r="A4450" s="152"/>
      <c r="B4450" s="152"/>
      <c r="G4450" s="152"/>
      <c r="H4450" s="152"/>
      <c r="M4450" s="161"/>
      <c r="N4450" s="161"/>
      <c r="P4450" s="156"/>
      <c r="Q4450" s="156"/>
      <c r="V4450" s="156"/>
      <c r="W4450" s="156"/>
      <c r="Y4450" s="156">
        <v>1.6051932E9</v>
      </c>
      <c r="Z4450" s="156">
        <v>100786.5585</v>
      </c>
      <c r="AG4450" s="153">
        <f>IFERROR(__xludf.DUMMYFUNCTION("TO_DATE(INT((AH4450/(60*60*24))+""1/1/1970""))"),44169.0)</f>
        <v>44169</v>
      </c>
      <c r="AH4450" s="156">
        <v>1.607074922E9</v>
      </c>
      <c r="AI4450" s="156">
        <v>180335.1255</v>
      </c>
    </row>
    <row r="4451">
      <c r="A4451" s="152"/>
      <c r="B4451" s="152"/>
      <c r="G4451" s="152"/>
      <c r="H4451" s="152"/>
      <c r="M4451" s="161"/>
      <c r="N4451" s="161"/>
      <c r="P4451" s="156"/>
      <c r="Q4451" s="156"/>
      <c r="V4451" s="156"/>
      <c r="W4451" s="156"/>
      <c r="Y4451" s="152">
        <v>1.605222E9</v>
      </c>
      <c r="Z4451" s="152">
        <v>100786.5585</v>
      </c>
      <c r="AG4451" s="153">
        <f>IFERROR(__xludf.DUMMYFUNCTION("TO_DATE(INT((AH4451/(60*60*24))+""1/1/1970""))"),44169.0)</f>
        <v>44169</v>
      </c>
      <c r="AH4451" s="152">
        <v>1.607090715E9</v>
      </c>
      <c r="AI4451" s="152">
        <v>180335.1255</v>
      </c>
    </row>
    <row r="4452">
      <c r="A4452" s="152"/>
      <c r="B4452" s="152"/>
      <c r="G4452" s="152"/>
      <c r="H4452" s="152"/>
      <c r="M4452" s="161"/>
      <c r="N4452" s="161"/>
      <c r="P4452" s="156"/>
      <c r="Q4452" s="156"/>
      <c r="V4452" s="156"/>
      <c r="W4452" s="156"/>
      <c r="Y4452" s="156">
        <v>1.6052328E9</v>
      </c>
      <c r="Z4452" s="156">
        <v>100996.0903</v>
      </c>
      <c r="AG4452" s="153">
        <f>IFERROR(__xludf.DUMMYFUNCTION("TO_DATE(INT((AH4452/(60*60*24))+""1/1/1970""))"),44169.0)</f>
        <v>44169</v>
      </c>
      <c r="AH4452" s="156">
        <v>1.60710654E9</v>
      </c>
      <c r="AI4452" s="156">
        <v>185109.2755</v>
      </c>
    </row>
    <row r="4453">
      <c r="A4453" s="152"/>
      <c r="B4453" s="152"/>
      <c r="G4453" s="152"/>
      <c r="H4453" s="152"/>
      <c r="M4453" s="161"/>
      <c r="N4453" s="161"/>
      <c r="P4453" s="156"/>
      <c r="Q4453" s="156"/>
      <c r="V4453" s="156"/>
      <c r="W4453" s="156"/>
      <c r="Y4453" s="152">
        <v>1.6052724E9</v>
      </c>
      <c r="Z4453" s="152">
        <v>100996.0903</v>
      </c>
      <c r="AG4453" s="153">
        <f>IFERROR(__xludf.DUMMYFUNCTION("TO_DATE(INT((AH4453/(60*60*24))+""1/1/1970""))"),44169.0)</f>
        <v>44169</v>
      </c>
      <c r="AH4453" s="152">
        <v>1.607122597E9</v>
      </c>
      <c r="AI4453" s="152">
        <v>185360.3047</v>
      </c>
    </row>
    <row r="4454">
      <c r="A4454" s="152"/>
      <c r="B4454" s="152"/>
      <c r="G4454" s="152"/>
      <c r="H4454" s="152"/>
      <c r="M4454" s="161"/>
      <c r="N4454" s="161"/>
      <c r="P4454" s="156"/>
      <c r="Q4454" s="156"/>
      <c r="V4454" s="156"/>
      <c r="W4454" s="156"/>
      <c r="Y4454" s="156">
        <v>1.6053048E9</v>
      </c>
      <c r="Z4454" s="156">
        <v>100996.0903</v>
      </c>
      <c r="AG4454" s="153">
        <f>IFERROR(__xludf.DUMMYFUNCTION("TO_DATE(INT((AH4454/(60*60*24))+""1/1/1970""))"),44169.0)</f>
        <v>44169</v>
      </c>
      <c r="AH4454" s="156">
        <v>1.607126389E9</v>
      </c>
      <c r="AI4454" s="156">
        <v>185360.3047</v>
      </c>
    </row>
    <row r="4455">
      <c r="A4455" s="152"/>
      <c r="B4455" s="152"/>
      <c r="G4455" s="152"/>
      <c r="H4455" s="152"/>
      <c r="M4455" s="161"/>
      <c r="N4455" s="161"/>
      <c r="P4455" s="156"/>
      <c r="Q4455" s="156"/>
      <c r="V4455" s="156"/>
      <c r="W4455" s="156"/>
      <c r="Y4455" s="152">
        <v>1.605312E9</v>
      </c>
      <c r="Z4455" s="152">
        <v>101258.5385</v>
      </c>
      <c r="AG4455" s="153">
        <f>IFERROR(__xludf.DUMMYFUNCTION("TO_DATE(INT((AH4455/(60*60*24))+""1/1/1970""))"),44170.0)</f>
        <v>44170</v>
      </c>
      <c r="AH4455" s="152">
        <v>1.607138535E9</v>
      </c>
      <c r="AI4455" s="152">
        <v>185360.3047</v>
      </c>
    </row>
    <row r="4456">
      <c r="A4456" s="152"/>
      <c r="B4456" s="152"/>
      <c r="G4456" s="152"/>
      <c r="H4456" s="152"/>
      <c r="M4456" s="161"/>
      <c r="N4456" s="161"/>
      <c r="P4456" s="156"/>
      <c r="Q4456" s="156"/>
      <c r="V4456" s="156"/>
      <c r="W4456" s="156"/>
      <c r="Y4456" s="156">
        <v>1.6054812E9</v>
      </c>
      <c r="Z4456" s="156">
        <v>101258.5385</v>
      </c>
      <c r="AG4456" s="153">
        <f>IFERROR(__xludf.DUMMYFUNCTION("TO_DATE(INT((AH4456/(60*60*24))+""1/1/1970""))"),44170.0)</f>
        <v>44170</v>
      </c>
      <c r="AH4456" s="156">
        <v>1.60715454E9</v>
      </c>
      <c r="AI4456" s="156">
        <v>185360.3047</v>
      </c>
    </row>
    <row r="4457">
      <c r="A4457" s="152"/>
      <c r="B4457" s="152"/>
      <c r="G4457" s="152"/>
      <c r="H4457" s="152"/>
      <c r="M4457" s="161"/>
      <c r="N4457" s="161"/>
      <c r="P4457" s="156"/>
      <c r="Q4457" s="156"/>
      <c r="V4457" s="156"/>
      <c r="W4457" s="156"/>
      <c r="Y4457" s="152">
        <v>1.6055208E9</v>
      </c>
      <c r="Z4457" s="152">
        <v>101343.8875</v>
      </c>
      <c r="AG4457" s="153">
        <f>IFERROR(__xludf.DUMMYFUNCTION("TO_DATE(INT((AH4457/(60*60*24))+""1/1/1970""))"),44170.0)</f>
        <v>44170</v>
      </c>
      <c r="AH4457" s="152">
        <v>1.607170421E9</v>
      </c>
      <c r="AI4457" s="152">
        <v>185360.3047</v>
      </c>
    </row>
    <row r="4458">
      <c r="A4458" s="152"/>
      <c r="B4458" s="152"/>
      <c r="G4458" s="152"/>
      <c r="H4458" s="152"/>
      <c r="M4458" s="161"/>
      <c r="N4458" s="161"/>
      <c r="P4458" s="156"/>
      <c r="Q4458" s="156"/>
      <c r="V4458" s="156"/>
      <c r="W4458" s="156"/>
      <c r="Y4458" s="156">
        <v>1.6055604E9</v>
      </c>
      <c r="Z4458" s="156">
        <v>101343.8875</v>
      </c>
      <c r="AG4458" s="153">
        <f>IFERROR(__xludf.DUMMYFUNCTION("TO_DATE(INT((AH4458/(60*60*24))+""1/1/1970""))"),44170.0)</f>
        <v>44170</v>
      </c>
      <c r="AH4458" s="156">
        <v>1.607186284E9</v>
      </c>
      <c r="AI4458" s="156">
        <v>185360.3047</v>
      </c>
    </row>
    <row r="4459">
      <c r="A4459" s="152"/>
      <c r="B4459" s="152"/>
      <c r="G4459" s="152"/>
      <c r="H4459" s="152"/>
      <c r="M4459" s="161"/>
      <c r="N4459" s="161"/>
      <c r="P4459" s="156"/>
      <c r="Q4459" s="156"/>
      <c r="V4459" s="156"/>
      <c r="W4459" s="156"/>
      <c r="Y4459" s="152">
        <v>1.6055676E9</v>
      </c>
      <c r="Z4459" s="152">
        <v>101343.8875</v>
      </c>
      <c r="AG4459" s="153">
        <f>IFERROR(__xludf.DUMMYFUNCTION("TO_DATE(INT((AH4459/(60*60*24))+""1/1/1970""))"),44170.0)</f>
        <v>44170</v>
      </c>
      <c r="AH4459" s="152">
        <v>1.607202174E9</v>
      </c>
      <c r="AI4459" s="152">
        <v>185360.3047</v>
      </c>
    </row>
    <row r="4460">
      <c r="A4460" s="152"/>
      <c r="B4460" s="152"/>
      <c r="G4460" s="152"/>
      <c r="H4460" s="152"/>
      <c r="M4460" s="161"/>
      <c r="N4460" s="161"/>
      <c r="P4460" s="156"/>
      <c r="Q4460" s="156"/>
      <c r="V4460" s="156"/>
      <c r="W4460" s="156"/>
      <c r="Y4460" s="156">
        <v>1.6056E9</v>
      </c>
      <c r="Z4460" s="156">
        <v>101468.0703</v>
      </c>
      <c r="AG4460" s="153">
        <f>IFERROR(__xludf.DUMMYFUNCTION("TO_DATE(INT((AH4460/(60*60*24))+""1/1/1970""))"),44170.0)</f>
        <v>44170</v>
      </c>
      <c r="AH4460" s="156">
        <v>1.607212113E9</v>
      </c>
      <c r="AI4460" s="156">
        <v>185360.3047</v>
      </c>
    </row>
    <row r="4461">
      <c r="A4461" s="152"/>
      <c r="B4461" s="152"/>
      <c r="G4461" s="152"/>
      <c r="H4461" s="152"/>
      <c r="M4461" s="161"/>
      <c r="N4461" s="161"/>
      <c r="P4461" s="156"/>
      <c r="Q4461" s="156"/>
      <c r="V4461" s="156"/>
      <c r="W4461" s="156"/>
      <c r="Y4461" s="152">
        <v>1.6056396E9</v>
      </c>
      <c r="Z4461" s="152">
        <v>101468.0703</v>
      </c>
      <c r="AG4461" s="153">
        <f>IFERROR(__xludf.DUMMYFUNCTION("TO_DATE(INT((AH4461/(60*60*24))+""1/1/1970""))"),44171.0)</f>
        <v>44171</v>
      </c>
      <c r="AH4461" s="152">
        <v>1.607218619E9</v>
      </c>
      <c r="AI4461" s="152">
        <v>185360.3047</v>
      </c>
    </row>
    <row r="4462">
      <c r="A4462" s="152"/>
      <c r="B4462" s="152"/>
      <c r="G4462" s="152"/>
      <c r="H4462" s="152"/>
      <c r="M4462" s="161"/>
      <c r="N4462" s="161"/>
      <c r="P4462" s="156"/>
      <c r="Q4462" s="156"/>
      <c r="V4462" s="156"/>
      <c r="W4462" s="156"/>
      <c r="Y4462" s="156">
        <v>1.605654E9</v>
      </c>
      <c r="Z4462" s="156">
        <v>101468.0703</v>
      </c>
      <c r="AG4462" s="153">
        <f>IFERROR(__xludf.DUMMYFUNCTION("TO_DATE(INT((AH4462/(60*60*24))+""1/1/1970""))"),44171.0)</f>
        <v>44171</v>
      </c>
      <c r="AH4462" s="156">
        <v>1.607234674E9</v>
      </c>
      <c r="AI4462" s="156">
        <v>185360.3047</v>
      </c>
    </row>
    <row r="4463">
      <c r="A4463" s="152"/>
      <c r="B4463" s="152"/>
      <c r="G4463" s="152"/>
      <c r="H4463" s="152"/>
      <c r="M4463" s="161"/>
      <c r="N4463" s="161"/>
      <c r="P4463" s="156"/>
      <c r="Q4463" s="156"/>
      <c r="V4463" s="156"/>
      <c r="W4463" s="156"/>
      <c r="Y4463" s="152">
        <v>1.6056792E9</v>
      </c>
      <c r="Z4463" s="152">
        <v>101504.7704</v>
      </c>
      <c r="AG4463" s="153">
        <f>IFERROR(__xludf.DUMMYFUNCTION("TO_DATE(INT((AH4463/(60*60*24))+""1/1/1970""))"),44171.0)</f>
        <v>44171</v>
      </c>
      <c r="AH4463" s="152">
        <v>1.607250494E9</v>
      </c>
      <c r="AI4463" s="152">
        <v>185360.3047</v>
      </c>
    </row>
    <row r="4464">
      <c r="A4464" s="152"/>
      <c r="B4464" s="152"/>
      <c r="G4464" s="152"/>
      <c r="H4464" s="152"/>
      <c r="M4464" s="161"/>
      <c r="N4464" s="161"/>
      <c r="P4464" s="156"/>
      <c r="Q4464" s="156"/>
      <c r="V4464" s="156"/>
      <c r="W4464" s="156"/>
      <c r="Y4464" s="156">
        <v>1.6057188E9</v>
      </c>
      <c r="Z4464" s="156">
        <v>101504.7704</v>
      </c>
      <c r="AG4464" s="153">
        <f>IFERROR(__xludf.DUMMYFUNCTION("TO_DATE(INT((AH4464/(60*60*24))+""1/1/1970""))"),44171.0)</f>
        <v>44171</v>
      </c>
      <c r="AH4464" s="156">
        <v>1.607266685E9</v>
      </c>
      <c r="AI4464" s="156">
        <v>185360.3047</v>
      </c>
    </row>
    <row r="4465">
      <c r="A4465" s="152"/>
      <c r="B4465" s="152"/>
      <c r="G4465" s="152"/>
      <c r="H4465" s="152"/>
      <c r="M4465" s="161"/>
      <c r="N4465" s="161"/>
      <c r="P4465" s="156"/>
      <c r="Q4465" s="156"/>
      <c r="V4465" s="156"/>
      <c r="W4465" s="156"/>
      <c r="Y4465" s="152">
        <v>1.6057404E9</v>
      </c>
      <c r="Z4465" s="152">
        <v>101504.7704</v>
      </c>
      <c r="AG4465" s="153">
        <f>IFERROR(__xludf.DUMMYFUNCTION("TO_DATE(INT((AH4465/(60*60*24))+""1/1/1970""))"),44171.0)</f>
        <v>44171</v>
      </c>
      <c r="AH4465" s="152">
        <v>1.607282482E9</v>
      </c>
      <c r="AI4465" s="152">
        <v>185360.3047</v>
      </c>
    </row>
    <row r="4466">
      <c r="A4466" s="152"/>
      <c r="B4466" s="152"/>
      <c r="G4466" s="152"/>
      <c r="H4466" s="152"/>
      <c r="M4466" s="161"/>
      <c r="N4466" s="161"/>
      <c r="P4466" s="156"/>
      <c r="Q4466" s="156"/>
      <c r="V4466" s="156"/>
      <c r="W4466" s="156"/>
      <c r="Y4466" s="156">
        <v>1.6057584E9</v>
      </c>
      <c r="Z4466" s="156">
        <v>101347.3015</v>
      </c>
      <c r="AG4466" s="153">
        <f>IFERROR(__xludf.DUMMYFUNCTION("TO_DATE(INT((AH4466/(60*60*24))+""1/1/1970""))"),44171.0)</f>
        <v>44171</v>
      </c>
      <c r="AH4466" s="156">
        <v>1.607298456E9</v>
      </c>
      <c r="AI4466" s="156">
        <v>185360.3047</v>
      </c>
    </row>
    <row r="4467">
      <c r="A4467" s="152"/>
      <c r="B4467" s="152"/>
      <c r="G4467" s="152"/>
      <c r="H4467" s="152"/>
      <c r="M4467" s="161"/>
      <c r="N4467" s="161"/>
      <c r="P4467" s="156"/>
      <c r="Q4467" s="156"/>
      <c r="V4467" s="156"/>
      <c r="W4467" s="156"/>
      <c r="Y4467" s="152">
        <v>1.605798E9</v>
      </c>
      <c r="Z4467" s="152">
        <v>101347.3015</v>
      </c>
      <c r="AG4467" s="153">
        <f>IFERROR(__xludf.DUMMYFUNCTION("TO_DATE(INT((AH4467/(60*60*24))+""1/1/1970""))"),44171.0)</f>
        <v>44171</v>
      </c>
      <c r="AH4467" s="152">
        <v>1.607298957E9</v>
      </c>
      <c r="AI4467" s="152">
        <v>185360.3047</v>
      </c>
    </row>
    <row r="4468">
      <c r="A4468" s="152"/>
      <c r="B4468" s="152"/>
      <c r="G4468" s="152"/>
      <c r="H4468" s="152"/>
      <c r="M4468" s="161"/>
      <c r="N4468" s="161"/>
      <c r="P4468" s="156"/>
      <c r="Q4468" s="156"/>
      <c r="V4468" s="156"/>
      <c r="W4468" s="156"/>
      <c r="Y4468" s="156">
        <v>1.6058268E9</v>
      </c>
      <c r="Z4468" s="156">
        <v>101347.3015</v>
      </c>
      <c r="AG4468" s="153">
        <f>IFERROR(__xludf.DUMMYFUNCTION("TO_DATE(INT((AH4468/(60*60*24))+""1/1/1970""))"),44172.0)</f>
        <v>44172</v>
      </c>
      <c r="AH4468" s="156">
        <v>1.607314431E9</v>
      </c>
      <c r="AI4468" s="156">
        <v>185360.3047</v>
      </c>
    </row>
    <row r="4469">
      <c r="A4469" s="152"/>
      <c r="B4469" s="152"/>
      <c r="G4469" s="152"/>
      <c r="H4469" s="152"/>
      <c r="M4469" s="161"/>
      <c r="N4469" s="161"/>
      <c r="P4469" s="156"/>
      <c r="Q4469" s="156"/>
      <c r="V4469" s="156"/>
      <c r="W4469" s="156"/>
      <c r="Y4469" s="152">
        <v>1.6058376E9</v>
      </c>
      <c r="Z4469" s="152">
        <v>101520.1332</v>
      </c>
      <c r="AG4469" s="153">
        <f>IFERROR(__xludf.DUMMYFUNCTION("TO_DATE(INT((AH4469/(60*60*24))+""1/1/1970""))"),44172.0)</f>
        <v>44172</v>
      </c>
      <c r="AH4469" s="152">
        <v>1.607330373E9</v>
      </c>
      <c r="AI4469" s="152">
        <v>185360.3047</v>
      </c>
    </row>
    <row r="4470">
      <c r="A4470" s="152"/>
      <c r="B4470" s="152"/>
      <c r="G4470" s="152"/>
      <c r="H4470" s="152"/>
      <c r="M4470" s="161"/>
      <c r="N4470" s="161"/>
      <c r="P4470" s="156"/>
      <c r="Q4470" s="156"/>
      <c r="V4470" s="156"/>
      <c r="W4470" s="156"/>
      <c r="Y4470" s="156">
        <v>1.6058772E9</v>
      </c>
      <c r="Z4470" s="156">
        <v>101520.1332</v>
      </c>
      <c r="AG4470" s="153">
        <f>IFERROR(__xludf.DUMMYFUNCTION("TO_DATE(INT((AH4470/(60*60*24))+""1/1/1970""))"),44172.0)</f>
        <v>44172</v>
      </c>
      <c r="AH4470" s="156">
        <v>1.607346262E9</v>
      </c>
      <c r="AI4470" s="156">
        <v>185360.3047</v>
      </c>
    </row>
    <row r="4471">
      <c r="A4471" s="152"/>
      <c r="B4471" s="152"/>
      <c r="G4471" s="152"/>
      <c r="H4471" s="152"/>
      <c r="M4471" s="161"/>
      <c r="N4471" s="161"/>
      <c r="P4471" s="156"/>
      <c r="Q4471" s="156"/>
      <c r="V4471" s="156"/>
      <c r="W4471" s="156"/>
      <c r="Y4471" s="152">
        <v>1.6059096E9</v>
      </c>
      <c r="Z4471" s="152">
        <v>101520.1332</v>
      </c>
      <c r="AG4471" s="153">
        <f>IFERROR(__xludf.DUMMYFUNCTION("TO_DATE(INT((AH4471/(60*60*24))+""1/1/1970""))"),44172.0)</f>
        <v>44172</v>
      </c>
      <c r="AH4471" s="152">
        <v>1.607362062E9</v>
      </c>
      <c r="AI4471" s="152">
        <v>186913.6527</v>
      </c>
    </row>
    <row r="4472">
      <c r="A4472" s="152"/>
      <c r="B4472" s="152"/>
      <c r="G4472" s="152"/>
      <c r="H4472" s="152"/>
      <c r="M4472" s="161"/>
      <c r="N4472" s="161"/>
      <c r="P4472" s="156"/>
      <c r="Q4472" s="156"/>
      <c r="V4472" s="156"/>
      <c r="W4472" s="156"/>
      <c r="Y4472" s="156">
        <v>1.6059168E9</v>
      </c>
      <c r="Z4472" s="156">
        <v>101442.4656</v>
      </c>
      <c r="AG4472" s="153">
        <f>IFERROR(__xludf.DUMMYFUNCTION("TO_DATE(INT((AH4472/(60*60*24))+""1/1/1970""))"),44172.0)</f>
        <v>44172</v>
      </c>
      <c r="AH4472" s="156">
        <v>1.607377885E9</v>
      </c>
      <c r="AI4472" s="156">
        <v>187029.8354</v>
      </c>
    </row>
    <row r="4473">
      <c r="A4473" s="152"/>
      <c r="B4473" s="152"/>
      <c r="G4473" s="152"/>
      <c r="H4473" s="152"/>
      <c r="M4473" s="161"/>
      <c r="N4473" s="161"/>
      <c r="P4473" s="156"/>
      <c r="Q4473" s="156"/>
      <c r="V4473" s="156"/>
      <c r="W4473" s="156"/>
      <c r="Y4473" s="152">
        <v>1.606086E9</v>
      </c>
      <c r="Z4473" s="152">
        <v>101442.4656</v>
      </c>
      <c r="AG4473" s="153">
        <f>IFERROR(__xludf.DUMMYFUNCTION("TO_DATE(INT((AH4473/(60*60*24))+""1/1/1970""))"),44172.0)</f>
        <v>44172</v>
      </c>
      <c r="AH4473" s="152">
        <v>1.607385424E9</v>
      </c>
      <c r="AI4473" s="152">
        <v>187029.8354</v>
      </c>
    </row>
    <row r="4474">
      <c r="A4474" s="152"/>
      <c r="B4474" s="152"/>
      <c r="G4474" s="152"/>
      <c r="H4474" s="152"/>
      <c r="M4474" s="161"/>
      <c r="N4474" s="161"/>
      <c r="P4474" s="156"/>
      <c r="Q4474" s="156"/>
      <c r="V4474" s="156"/>
      <c r="W4474" s="156"/>
      <c r="Y4474" s="156">
        <v>1.6061256E9</v>
      </c>
      <c r="Z4474" s="156">
        <v>101520.9867</v>
      </c>
      <c r="AG4474" s="153">
        <f>IFERROR(__xludf.DUMMYFUNCTION("TO_DATE(INT((AH4474/(60*60*24))+""1/1/1970""))"),44173.0)</f>
        <v>44173</v>
      </c>
      <c r="AH4474" s="156">
        <v>1.607393678E9</v>
      </c>
      <c r="AI4474" s="156">
        <v>187029.8354</v>
      </c>
    </row>
    <row r="4475">
      <c r="A4475" s="152"/>
      <c r="B4475" s="152"/>
      <c r="G4475" s="152"/>
      <c r="H4475" s="152"/>
      <c r="M4475" s="161"/>
      <c r="N4475" s="161"/>
      <c r="P4475" s="156"/>
      <c r="Q4475" s="156"/>
      <c r="V4475" s="156"/>
      <c r="W4475" s="156"/>
      <c r="Y4475" s="152">
        <v>1.6061652E9</v>
      </c>
      <c r="Z4475" s="152">
        <v>101520.9867</v>
      </c>
      <c r="AG4475" s="153">
        <f>IFERROR(__xludf.DUMMYFUNCTION("TO_DATE(INT((AH4475/(60*60*24))+""1/1/1970""))"),44173.0)</f>
        <v>44173</v>
      </c>
      <c r="AH4475" s="152">
        <v>1.60740954E9</v>
      </c>
      <c r="AI4475" s="152">
        <v>187029.8354</v>
      </c>
    </row>
    <row r="4476">
      <c r="A4476" s="152"/>
      <c r="B4476" s="152"/>
      <c r="G4476" s="152"/>
      <c r="H4476" s="152"/>
      <c r="M4476" s="161"/>
      <c r="N4476" s="161"/>
      <c r="P4476" s="156"/>
      <c r="Q4476" s="156"/>
      <c r="V4476" s="156"/>
      <c r="W4476" s="156"/>
      <c r="Y4476" s="156">
        <v>1.6061724E9</v>
      </c>
      <c r="Z4476" s="156">
        <v>101520.9867</v>
      </c>
      <c r="AG4476" s="153">
        <f>IFERROR(__xludf.DUMMYFUNCTION("TO_DATE(INT((AH4476/(60*60*24))+""1/1/1970""))"),44173.0)</f>
        <v>44173</v>
      </c>
      <c r="AH4476" s="156">
        <v>1.607425338E9</v>
      </c>
      <c r="AI4476" s="156">
        <v>187029.8354</v>
      </c>
    </row>
    <row r="4477">
      <c r="A4477" s="152"/>
      <c r="B4477" s="152"/>
      <c r="G4477" s="152"/>
      <c r="H4477" s="152"/>
      <c r="M4477" s="161"/>
      <c r="N4477" s="161"/>
      <c r="P4477" s="156"/>
      <c r="Q4477" s="156"/>
      <c r="V4477" s="156"/>
      <c r="W4477" s="156"/>
      <c r="Y4477" s="152">
        <v>1.6062048E9</v>
      </c>
      <c r="Z4477" s="152">
        <v>101322.977</v>
      </c>
      <c r="AG4477" s="153">
        <f>IFERROR(__xludf.DUMMYFUNCTION("TO_DATE(INT((AH4477/(60*60*24))+""1/1/1970""))"),44173.0)</f>
        <v>44173</v>
      </c>
      <c r="AH4477" s="152">
        <v>1.607441129E9</v>
      </c>
      <c r="AI4477" s="152">
        <v>186521.6389</v>
      </c>
    </row>
    <row r="4478">
      <c r="A4478" s="152"/>
      <c r="B4478" s="152"/>
      <c r="G4478" s="152"/>
      <c r="H4478" s="152"/>
      <c r="M4478" s="161"/>
      <c r="N4478" s="161"/>
      <c r="P4478" s="156"/>
      <c r="Q4478" s="156"/>
      <c r="V4478" s="156"/>
      <c r="W4478" s="156"/>
      <c r="Y4478" s="156">
        <v>1.6062444E9</v>
      </c>
      <c r="Z4478" s="156">
        <v>101322.977</v>
      </c>
      <c r="AG4478" s="153">
        <f>IFERROR(__xludf.DUMMYFUNCTION("TO_DATE(INT((AH4478/(60*60*24))+""1/1/1970""))"),44173.0)</f>
        <v>44173</v>
      </c>
      <c r="AH4478" s="156">
        <v>1.607456932E9</v>
      </c>
      <c r="AI4478" s="156">
        <v>187179.2837</v>
      </c>
    </row>
    <row r="4479">
      <c r="A4479" s="152"/>
      <c r="B4479" s="152"/>
      <c r="G4479" s="152"/>
      <c r="H4479" s="152"/>
      <c r="M4479" s="161"/>
      <c r="N4479" s="161"/>
      <c r="P4479" s="156"/>
      <c r="Q4479" s="156"/>
      <c r="V4479" s="156"/>
      <c r="W4479" s="156"/>
      <c r="Y4479" s="152">
        <v>1.6062588E9</v>
      </c>
      <c r="Z4479" s="152">
        <v>101322.977</v>
      </c>
      <c r="AG4479" s="153">
        <f>IFERROR(__xludf.DUMMYFUNCTION("TO_DATE(INT((AH4479/(60*60*24))+""1/1/1970""))"),44173.0)</f>
        <v>44173</v>
      </c>
      <c r="AH4479" s="152">
        <v>1.60747199E9</v>
      </c>
      <c r="AI4479" s="152">
        <v>186383.7072</v>
      </c>
    </row>
    <row r="4480">
      <c r="A4480" s="152"/>
      <c r="B4480" s="152"/>
      <c r="G4480" s="152"/>
      <c r="H4480" s="152"/>
      <c r="M4480" s="161"/>
      <c r="N4480" s="161"/>
      <c r="P4480" s="156"/>
      <c r="Q4480" s="156"/>
      <c r="V4480" s="156"/>
      <c r="W4480" s="156"/>
      <c r="Y4480" s="156">
        <v>1.606284E9</v>
      </c>
      <c r="Z4480" s="156">
        <v>101794.5302</v>
      </c>
      <c r="AG4480" s="153">
        <f>IFERROR(__xludf.DUMMYFUNCTION("TO_DATE(INT((AH4480/(60*60*24))+""1/1/1970""))"),44174.0)</f>
        <v>44174</v>
      </c>
      <c r="AH4480" s="156">
        <v>1.607472775E9</v>
      </c>
      <c r="AI4480" s="156">
        <v>186383.7072</v>
      </c>
    </row>
    <row r="4481">
      <c r="A4481" s="152"/>
      <c r="B4481" s="152"/>
      <c r="G4481" s="152"/>
      <c r="H4481" s="152"/>
      <c r="M4481" s="161"/>
      <c r="N4481" s="161"/>
      <c r="P4481" s="156"/>
      <c r="Q4481" s="156"/>
      <c r="V4481" s="156"/>
      <c r="W4481" s="156"/>
      <c r="Y4481" s="152">
        <v>1.6063236E9</v>
      </c>
      <c r="Z4481" s="152">
        <v>101794.5302</v>
      </c>
      <c r="AG4481" s="153">
        <f>IFERROR(__xludf.DUMMYFUNCTION("TO_DATE(INT((AH4481/(60*60*24))+""1/1/1970""))"),44174.0)</f>
        <v>44174</v>
      </c>
      <c r="AH4481" s="152">
        <v>1.607488943E9</v>
      </c>
      <c r="AI4481" s="152">
        <v>186383.7072</v>
      </c>
    </row>
    <row r="4482">
      <c r="A4482" s="152"/>
      <c r="B4482" s="152"/>
      <c r="G4482" s="152"/>
      <c r="H4482" s="152"/>
      <c r="M4482" s="161"/>
      <c r="N4482" s="161"/>
      <c r="P4482" s="156"/>
      <c r="Q4482" s="156"/>
      <c r="V4482" s="156"/>
      <c r="W4482" s="156"/>
      <c r="Y4482" s="156">
        <v>1.6063452E9</v>
      </c>
      <c r="Z4482" s="156">
        <v>101794.5302</v>
      </c>
      <c r="AG4482" s="153">
        <f>IFERROR(__xludf.DUMMYFUNCTION("TO_DATE(INT((AH4482/(60*60*24))+""1/1/1970""))"),44174.0)</f>
        <v>44174</v>
      </c>
      <c r="AH4482" s="156">
        <v>1.607504737E9</v>
      </c>
      <c r="AI4482" s="156">
        <v>186383.7072</v>
      </c>
    </row>
    <row r="4483">
      <c r="A4483" s="152"/>
      <c r="B4483" s="152"/>
      <c r="G4483" s="152"/>
      <c r="H4483" s="152"/>
      <c r="M4483" s="161"/>
      <c r="N4483" s="161"/>
      <c r="P4483" s="156"/>
      <c r="Q4483" s="156"/>
      <c r="V4483" s="156"/>
      <c r="W4483" s="156"/>
      <c r="Y4483" s="152">
        <v>1.6063632E9</v>
      </c>
      <c r="Z4483" s="152">
        <v>101955.4131</v>
      </c>
      <c r="AG4483" s="153">
        <f>IFERROR(__xludf.DUMMYFUNCTION("TO_DATE(INT((AH4483/(60*60*24))+""1/1/1970""))"),44174.0)</f>
        <v>44174</v>
      </c>
      <c r="AH4483" s="152">
        <v>1.607520633E9</v>
      </c>
      <c r="AI4483" s="152">
        <v>186383.7072</v>
      </c>
    </row>
    <row r="4484">
      <c r="A4484" s="152"/>
      <c r="B4484" s="152"/>
      <c r="G4484" s="152"/>
      <c r="H4484" s="152"/>
      <c r="M4484" s="161"/>
      <c r="N4484" s="161"/>
      <c r="P4484" s="156"/>
      <c r="Q4484" s="156"/>
      <c r="V4484" s="156"/>
      <c r="W4484" s="156"/>
      <c r="Y4484" s="156">
        <v>1.6064028E9</v>
      </c>
      <c r="Z4484" s="156">
        <v>101955.4131</v>
      </c>
      <c r="AG4484" s="153">
        <f>IFERROR(__xludf.DUMMYFUNCTION("TO_DATE(INT((AH4484/(60*60*24))+""1/1/1970""))"),44174.0)</f>
        <v>44174</v>
      </c>
      <c r="AH4484" s="156">
        <v>1.60753644E9</v>
      </c>
      <c r="AI4484" s="156">
        <v>186174.8285</v>
      </c>
    </row>
    <row r="4485">
      <c r="A4485" s="152"/>
      <c r="B4485" s="152"/>
      <c r="G4485" s="152"/>
      <c r="H4485" s="152"/>
      <c r="M4485" s="161"/>
      <c r="N4485" s="161"/>
      <c r="P4485" s="156"/>
      <c r="Q4485" s="156"/>
      <c r="V4485" s="156"/>
      <c r="W4485" s="156"/>
      <c r="Y4485" s="152">
        <v>1.6064316E9</v>
      </c>
      <c r="Z4485" s="152">
        <v>101955.4131</v>
      </c>
      <c r="AG4485" s="153">
        <f>IFERROR(__xludf.DUMMYFUNCTION("TO_DATE(INT((AH4485/(60*60*24))+""1/1/1970""))"),44174.0)</f>
        <v>44174</v>
      </c>
      <c r="AH4485" s="152">
        <v>1.607552278E9</v>
      </c>
      <c r="AI4485" s="152">
        <v>184490.5581</v>
      </c>
    </row>
    <row r="4486">
      <c r="A4486" s="152"/>
      <c r="B4486" s="152"/>
      <c r="G4486" s="152"/>
      <c r="H4486" s="152"/>
      <c r="M4486" s="161"/>
      <c r="N4486" s="161"/>
      <c r="P4486" s="156"/>
      <c r="Q4486" s="156"/>
      <c r="V4486" s="156"/>
      <c r="W4486" s="156"/>
      <c r="Y4486" s="156">
        <v>1.6064424E9</v>
      </c>
      <c r="Z4486" s="156">
        <v>101908.0444</v>
      </c>
      <c r="AG4486" s="153">
        <f>IFERROR(__xludf.DUMMYFUNCTION("TO_DATE(INT((AH4486/(60*60*24))+""1/1/1970""))"),44174.0)</f>
        <v>44174</v>
      </c>
      <c r="AH4486" s="156">
        <v>1.607558281E9</v>
      </c>
      <c r="AI4486" s="156">
        <v>184490.5581</v>
      </c>
    </row>
    <row r="4487">
      <c r="A4487" s="152"/>
      <c r="B4487" s="152"/>
      <c r="G4487" s="152"/>
      <c r="H4487" s="152"/>
      <c r="M4487" s="161"/>
      <c r="N4487" s="161"/>
      <c r="P4487" s="156"/>
      <c r="Q4487" s="156"/>
      <c r="V4487" s="156"/>
      <c r="W4487" s="156"/>
      <c r="Y4487" s="152">
        <v>1.606482E9</v>
      </c>
      <c r="Z4487" s="152">
        <v>101908.0444</v>
      </c>
      <c r="AG4487" s="153">
        <f>IFERROR(__xludf.DUMMYFUNCTION("TO_DATE(INT((AH4487/(60*60*24))+""1/1/1970""))"),44175.0)</f>
        <v>44175</v>
      </c>
      <c r="AH4487" s="152">
        <v>1.607568414E9</v>
      </c>
      <c r="AI4487" s="152">
        <v>184490.5581</v>
      </c>
    </row>
    <row r="4488">
      <c r="A4488" s="152"/>
      <c r="B4488" s="152"/>
      <c r="G4488" s="152"/>
      <c r="H4488" s="152"/>
      <c r="M4488" s="161"/>
      <c r="N4488" s="161"/>
      <c r="P4488" s="156"/>
      <c r="Q4488" s="156"/>
      <c r="V4488" s="156"/>
      <c r="W4488" s="156"/>
      <c r="Y4488" s="156">
        <v>1.6065144E9</v>
      </c>
      <c r="Z4488" s="156">
        <v>101908.0444</v>
      </c>
      <c r="AG4488" s="153">
        <f>IFERROR(__xludf.DUMMYFUNCTION("TO_DATE(INT((AH4488/(60*60*24))+""1/1/1970""))"),44175.0)</f>
        <v>44175</v>
      </c>
      <c r="AH4488" s="156">
        <v>1.607584212E9</v>
      </c>
      <c r="AI4488" s="156">
        <v>184490.5581</v>
      </c>
    </row>
    <row r="4489">
      <c r="A4489" s="152"/>
      <c r="B4489" s="152"/>
      <c r="G4489" s="152"/>
      <c r="H4489" s="152"/>
      <c r="M4489" s="161"/>
      <c r="N4489" s="161"/>
      <c r="P4489" s="156"/>
      <c r="Q4489" s="156"/>
      <c r="V4489" s="156"/>
      <c r="W4489" s="156"/>
      <c r="Y4489" s="152">
        <v>1.6065216E9</v>
      </c>
      <c r="Z4489" s="152">
        <v>102356.1266</v>
      </c>
      <c r="AG4489" s="153">
        <f>IFERROR(__xludf.DUMMYFUNCTION("TO_DATE(INT((AH4489/(60*60*24))+""1/1/1970""))"),44175.0)</f>
        <v>44175</v>
      </c>
      <c r="AH4489" s="152">
        <v>1.607600003E9</v>
      </c>
      <c r="AI4489" s="152">
        <v>184490.5581</v>
      </c>
    </row>
    <row r="4490">
      <c r="A4490" s="152"/>
      <c r="B4490" s="152"/>
      <c r="G4490" s="152"/>
      <c r="H4490" s="152"/>
      <c r="M4490" s="161"/>
      <c r="N4490" s="161"/>
      <c r="P4490" s="156"/>
      <c r="Q4490" s="156"/>
      <c r="V4490" s="156"/>
      <c r="W4490" s="156"/>
      <c r="Y4490" s="156">
        <v>1.6066908E9</v>
      </c>
      <c r="Z4490" s="156">
        <v>102356.1266</v>
      </c>
      <c r="AG4490" s="153">
        <f>IFERROR(__xludf.DUMMYFUNCTION("TO_DATE(INT((AH4490/(60*60*24))+""1/1/1970""))"),44175.0)</f>
        <v>44175</v>
      </c>
      <c r="AH4490" s="156">
        <v>1.60761582E9</v>
      </c>
      <c r="AI4490" s="156">
        <v>183116.4801</v>
      </c>
    </row>
    <row r="4491">
      <c r="A4491" s="152"/>
      <c r="B4491" s="152"/>
      <c r="G4491" s="152"/>
      <c r="H4491" s="152"/>
      <c r="M4491" s="161"/>
      <c r="N4491" s="161"/>
      <c r="P4491" s="156"/>
      <c r="Q4491" s="156"/>
      <c r="V4491" s="156"/>
      <c r="W4491" s="156"/>
      <c r="Y4491" s="152">
        <v>1.6067304E9</v>
      </c>
      <c r="Z4491" s="152">
        <v>102429.5268</v>
      </c>
      <c r="AG4491" s="153">
        <f>IFERROR(__xludf.DUMMYFUNCTION("TO_DATE(INT((AH4491/(60*60*24))+""1/1/1970""))"),44175.0)</f>
        <v>44175</v>
      </c>
      <c r="AH4491" s="152">
        <v>1.60763166E9</v>
      </c>
      <c r="AI4491" s="152">
        <v>183767.3679</v>
      </c>
    </row>
    <row r="4492">
      <c r="A4492" s="152"/>
      <c r="B4492" s="152"/>
      <c r="G4492" s="152"/>
      <c r="H4492" s="152"/>
      <c r="M4492" s="161"/>
      <c r="N4492" s="161"/>
      <c r="P4492" s="156"/>
      <c r="Q4492" s="156"/>
      <c r="V4492" s="156"/>
      <c r="W4492" s="156"/>
      <c r="Y4492" s="156">
        <v>1.60677E9</v>
      </c>
      <c r="Z4492" s="156">
        <v>102429.5268</v>
      </c>
      <c r="AG4492" s="153">
        <f>IFERROR(__xludf.DUMMYFUNCTION("TO_DATE(INT((AH4492/(60*60*24))+""1/1/1970""))"),44175.0)</f>
        <v>44175</v>
      </c>
      <c r="AH4492" s="156">
        <v>1.607644788E9</v>
      </c>
      <c r="AI4492" s="156">
        <v>183730.951</v>
      </c>
    </row>
    <row r="4493">
      <c r="A4493" s="152"/>
      <c r="B4493" s="152"/>
      <c r="G4493" s="152"/>
      <c r="H4493" s="152"/>
      <c r="M4493" s="161"/>
      <c r="N4493" s="161"/>
      <c r="P4493" s="156"/>
      <c r="Q4493" s="156"/>
      <c r="V4493" s="156"/>
      <c r="W4493" s="156"/>
      <c r="Y4493" s="152">
        <v>1.6067772E9</v>
      </c>
      <c r="Z4493" s="152">
        <v>102429.5268</v>
      </c>
      <c r="AG4493" s="153">
        <f>IFERROR(__xludf.DUMMYFUNCTION("TO_DATE(INT((AH4493/(60*60*24))+""1/1/1970""))"),44176.0)</f>
        <v>44176</v>
      </c>
      <c r="AH4493" s="152">
        <v>1.60764789E9</v>
      </c>
      <c r="AI4493" s="152">
        <v>183730.951</v>
      </c>
    </row>
    <row r="4494">
      <c r="A4494" s="152"/>
      <c r="B4494" s="152"/>
      <c r="G4494" s="152"/>
      <c r="H4494" s="152"/>
      <c r="M4494" s="161"/>
      <c r="N4494" s="161"/>
      <c r="P4494" s="156"/>
      <c r="Q4494" s="156"/>
      <c r="V4494" s="156"/>
      <c r="W4494" s="156"/>
      <c r="Y4494" s="156">
        <v>1.6068096E9</v>
      </c>
      <c r="Z4494" s="156">
        <v>102134.646</v>
      </c>
      <c r="AG4494" s="153">
        <f>IFERROR(__xludf.DUMMYFUNCTION("TO_DATE(INT((AH4494/(60*60*24))+""1/1/1970""))"),44176.0)</f>
        <v>44176</v>
      </c>
      <c r="AH4494" s="156">
        <v>1.607663682E9</v>
      </c>
      <c r="AI4494" s="156">
        <v>183730.951</v>
      </c>
    </row>
    <row r="4495">
      <c r="A4495" s="152"/>
      <c r="B4495" s="152"/>
      <c r="G4495" s="152"/>
      <c r="H4495" s="152"/>
      <c r="M4495" s="161"/>
      <c r="N4495" s="161"/>
      <c r="P4495" s="156"/>
      <c r="Q4495" s="156"/>
      <c r="V4495" s="156"/>
      <c r="W4495" s="156"/>
      <c r="Y4495" s="152">
        <v>1.6068492E9</v>
      </c>
      <c r="Z4495" s="152">
        <v>102134.646</v>
      </c>
      <c r="AG4495" s="153">
        <f>IFERROR(__xludf.DUMMYFUNCTION("TO_DATE(INT((AH4495/(60*60*24))+""1/1/1970""))"),44176.0)</f>
        <v>44176</v>
      </c>
      <c r="AH4495" s="152">
        <v>1.607679639E9</v>
      </c>
      <c r="AI4495" s="152">
        <v>183730.951</v>
      </c>
    </row>
    <row r="4496">
      <c r="A4496" s="152"/>
      <c r="B4496" s="152"/>
      <c r="G4496" s="152"/>
      <c r="H4496" s="152"/>
      <c r="M4496" s="161"/>
      <c r="N4496" s="161"/>
      <c r="P4496" s="156"/>
      <c r="Q4496" s="156"/>
      <c r="V4496" s="156"/>
      <c r="W4496" s="156"/>
      <c r="Y4496" s="156">
        <v>1.6068636E9</v>
      </c>
      <c r="Z4496" s="156">
        <v>102134.646</v>
      </c>
      <c r="AG4496" s="153">
        <f>IFERROR(__xludf.DUMMYFUNCTION("TO_DATE(INT((AH4496/(60*60*24))+""1/1/1970""))"),44176.0)</f>
        <v>44176</v>
      </c>
      <c r="AH4496" s="156">
        <v>1.60769545E9</v>
      </c>
      <c r="AI4496" s="156">
        <v>183730.951</v>
      </c>
    </row>
    <row r="4497">
      <c r="A4497" s="152"/>
      <c r="B4497" s="152"/>
      <c r="G4497" s="152"/>
      <c r="H4497" s="152"/>
      <c r="M4497" s="161"/>
      <c r="N4497" s="161"/>
      <c r="P4497" s="156"/>
      <c r="Q4497" s="156"/>
      <c r="V4497" s="156"/>
      <c r="W4497" s="156"/>
      <c r="Y4497" s="152">
        <v>1.6068888E9</v>
      </c>
      <c r="Z4497" s="152">
        <v>103271.4947</v>
      </c>
      <c r="AG4497" s="153">
        <f>IFERROR(__xludf.DUMMYFUNCTION("TO_DATE(INT((AH4497/(60*60*24))+""1/1/1970""))"),44176.0)</f>
        <v>44176</v>
      </c>
      <c r="AH4497" s="152">
        <v>1.60771128E9</v>
      </c>
      <c r="AI4497" s="152">
        <v>182836.5053</v>
      </c>
    </row>
    <row r="4498">
      <c r="A4498" s="152"/>
      <c r="B4498" s="152"/>
      <c r="G4498" s="152"/>
      <c r="H4498" s="152"/>
      <c r="M4498" s="161"/>
      <c r="N4498" s="161"/>
      <c r="P4498" s="156"/>
      <c r="Q4498" s="156"/>
      <c r="V4498" s="156"/>
      <c r="W4498" s="156"/>
      <c r="Y4498" s="156">
        <v>1.6069284E9</v>
      </c>
      <c r="Z4498" s="156">
        <v>103271.4947</v>
      </c>
      <c r="AG4498" s="153">
        <f>IFERROR(__xludf.DUMMYFUNCTION("TO_DATE(INT((AH4498/(60*60*24))+""1/1/1970""))"),44176.0)</f>
        <v>44176</v>
      </c>
      <c r="AH4498" s="156">
        <v>1.607727171E9</v>
      </c>
      <c r="AI4498" s="156">
        <v>183013.0263</v>
      </c>
    </row>
    <row r="4499">
      <c r="A4499" s="152"/>
      <c r="B4499" s="152"/>
      <c r="G4499" s="152"/>
      <c r="H4499" s="152"/>
      <c r="M4499" s="161"/>
      <c r="N4499" s="161"/>
      <c r="P4499" s="156"/>
      <c r="Q4499" s="156"/>
      <c r="V4499" s="156"/>
      <c r="W4499" s="156"/>
      <c r="Y4499" s="152">
        <v>1.60695E9</v>
      </c>
      <c r="Z4499" s="152">
        <v>103271.4947</v>
      </c>
      <c r="AG4499" s="153">
        <f>IFERROR(__xludf.DUMMYFUNCTION("TO_DATE(INT((AH4499/(60*60*24))+""1/1/1970""))"),44176.0)</f>
        <v>44176</v>
      </c>
      <c r="AH4499" s="152">
        <v>1.607730995E9</v>
      </c>
      <c r="AI4499" s="152">
        <v>183013.0263</v>
      </c>
    </row>
    <row r="4500">
      <c r="A4500" s="152"/>
      <c r="B4500" s="152"/>
      <c r="G4500" s="152"/>
      <c r="H4500" s="152"/>
      <c r="M4500" s="161"/>
      <c r="N4500" s="161"/>
      <c r="P4500" s="156"/>
      <c r="Q4500" s="156"/>
      <c r="V4500" s="156"/>
      <c r="W4500" s="156"/>
      <c r="Y4500" s="156">
        <v>1.606968E9</v>
      </c>
      <c r="Z4500" s="156">
        <v>103641.9093</v>
      </c>
      <c r="AG4500" s="153">
        <f>IFERROR(__xludf.DUMMYFUNCTION("TO_DATE(INT((AH4500/(60*60*24))+""1/1/1970""))"),44177.0)</f>
        <v>44177</v>
      </c>
      <c r="AH4500" s="156">
        <v>1.607743595E9</v>
      </c>
      <c r="AI4500" s="156">
        <v>183013.0263</v>
      </c>
    </row>
    <row r="4501">
      <c r="A4501" s="152"/>
      <c r="B4501" s="152"/>
      <c r="G4501" s="152"/>
      <c r="H4501" s="152"/>
      <c r="M4501" s="161"/>
      <c r="N4501" s="161"/>
      <c r="P4501" s="156"/>
      <c r="Q4501" s="156"/>
      <c r="V4501" s="156"/>
      <c r="W4501" s="156"/>
      <c r="Y4501" s="152">
        <v>1.6070076E9</v>
      </c>
      <c r="Z4501" s="152">
        <v>103641.9093</v>
      </c>
      <c r="AG4501" s="153">
        <f>IFERROR(__xludf.DUMMYFUNCTION("TO_DATE(INT((AH4501/(60*60*24))+""1/1/1970""))"),44177.0)</f>
        <v>44177</v>
      </c>
      <c r="AH4501" s="152">
        <v>1.607759433E9</v>
      </c>
      <c r="AI4501" s="152">
        <v>183013.0263</v>
      </c>
    </row>
    <row r="4502">
      <c r="A4502" s="152"/>
      <c r="B4502" s="152"/>
      <c r="G4502" s="152"/>
      <c r="H4502" s="152"/>
      <c r="M4502" s="161"/>
      <c r="N4502" s="161"/>
      <c r="P4502" s="156"/>
      <c r="Q4502" s="156"/>
      <c r="V4502" s="156"/>
      <c r="W4502" s="156"/>
      <c r="Y4502" s="156">
        <v>1.6070364E9</v>
      </c>
      <c r="Z4502" s="156">
        <v>103641.9093</v>
      </c>
      <c r="AG4502" s="153">
        <f>IFERROR(__xludf.DUMMYFUNCTION("TO_DATE(INT((AH4502/(60*60*24))+""1/1/1970""))"),44177.0)</f>
        <v>44177</v>
      </c>
      <c r="AH4502" s="156">
        <v>1.607775516E9</v>
      </c>
      <c r="AI4502" s="156">
        <v>183013.0263</v>
      </c>
    </row>
    <row r="4503">
      <c r="A4503" s="152"/>
      <c r="B4503" s="152"/>
      <c r="G4503" s="152"/>
      <c r="H4503" s="152"/>
      <c r="M4503" s="161"/>
      <c r="N4503" s="161"/>
      <c r="P4503" s="156"/>
      <c r="Q4503" s="156"/>
      <c r="V4503" s="156"/>
      <c r="W4503" s="156"/>
      <c r="Y4503" s="152">
        <v>1.6070472E9</v>
      </c>
      <c r="Z4503" s="152">
        <v>103907.3447</v>
      </c>
      <c r="AG4503" s="153">
        <f>IFERROR(__xludf.DUMMYFUNCTION("TO_DATE(INT((AH4503/(60*60*24))+""1/1/1970""))"),44177.0)</f>
        <v>44177</v>
      </c>
      <c r="AH4503" s="152">
        <v>1.607791604E9</v>
      </c>
      <c r="AI4503" s="152">
        <v>183013.0263</v>
      </c>
    </row>
    <row r="4504">
      <c r="A4504" s="152"/>
      <c r="B4504" s="152"/>
      <c r="G4504" s="152"/>
      <c r="H4504" s="152"/>
      <c r="M4504" s="161"/>
      <c r="N4504" s="161"/>
      <c r="P4504" s="156"/>
      <c r="Q4504" s="156"/>
      <c r="V4504" s="156"/>
      <c r="W4504" s="156"/>
      <c r="Y4504" s="156">
        <v>1.6070868E9</v>
      </c>
      <c r="Z4504" s="156">
        <v>103907.3447</v>
      </c>
      <c r="AG4504" s="153">
        <f>IFERROR(__xludf.DUMMYFUNCTION("TO_DATE(INT((AH4504/(60*60*24))+""1/1/1970""))"),44177.0)</f>
        <v>44177</v>
      </c>
      <c r="AH4504" s="156">
        <v>1.60780768E9</v>
      </c>
      <c r="AI4504" s="156">
        <v>183013.0263</v>
      </c>
    </row>
    <row r="4505">
      <c r="A4505" s="152"/>
      <c r="B4505" s="152"/>
      <c r="G4505" s="152"/>
      <c r="H4505" s="152"/>
      <c r="M4505" s="161"/>
      <c r="N4505" s="161"/>
      <c r="P4505" s="156"/>
      <c r="Q4505" s="156"/>
      <c r="V4505" s="156"/>
      <c r="W4505" s="156"/>
      <c r="Y4505" s="152">
        <v>1.6071192E9</v>
      </c>
      <c r="Z4505" s="152">
        <v>103907.3447</v>
      </c>
      <c r="AG4505" s="153">
        <f>IFERROR(__xludf.DUMMYFUNCTION("TO_DATE(INT((AH4505/(60*60*24))+""1/1/1970""))"),44177.0)</f>
        <v>44177</v>
      </c>
      <c r="AH4505" s="152">
        <v>1.607817249E9</v>
      </c>
      <c r="AI4505" s="152">
        <v>183013.0263</v>
      </c>
    </row>
    <row r="4506">
      <c r="A4506" s="152"/>
      <c r="B4506" s="152"/>
      <c r="G4506" s="152"/>
      <c r="H4506" s="152"/>
      <c r="M4506" s="161"/>
      <c r="N4506" s="161"/>
      <c r="P4506" s="156"/>
      <c r="Q4506" s="156"/>
      <c r="V4506" s="156"/>
      <c r="W4506" s="156"/>
      <c r="Y4506" s="156">
        <v>1.6071264E9</v>
      </c>
      <c r="Z4506" s="156">
        <v>103706.3478</v>
      </c>
      <c r="AG4506" s="153">
        <f>IFERROR(__xludf.DUMMYFUNCTION("TO_DATE(INT((AH4506/(60*60*24))+""1/1/1970""))"),44178.0)</f>
        <v>44178</v>
      </c>
      <c r="AH4506" s="156">
        <v>1.607824947E9</v>
      </c>
      <c r="AI4506" s="156">
        <v>183013.0263</v>
      </c>
    </row>
    <row r="4507">
      <c r="A4507" s="152"/>
      <c r="B4507" s="152"/>
      <c r="G4507" s="152"/>
      <c r="H4507" s="152"/>
      <c r="M4507" s="161"/>
      <c r="N4507" s="161"/>
      <c r="P4507" s="156"/>
      <c r="Q4507" s="156"/>
      <c r="V4507" s="156"/>
      <c r="W4507" s="156"/>
      <c r="Y4507" s="152">
        <v>1.6072956E9</v>
      </c>
      <c r="Z4507" s="152">
        <v>103706.3478</v>
      </c>
      <c r="AG4507" s="153">
        <f>IFERROR(__xludf.DUMMYFUNCTION("TO_DATE(INT((AH4507/(60*60*24))+""1/1/1970""))"),44178.0)</f>
        <v>44178</v>
      </c>
      <c r="AH4507" s="152">
        <v>1.607840752E9</v>
      </c>
      <c r="AI4507" s="152">
        <v>183013.0263</v>
      </c>
    </row>
    <row r="4508">
      <c r="A4508" s="152"/>
      <c r="B4508" s="152"/>
      <c r="G4508" s="152"/>
      <c r="H4508" s="152"/>
      <c r="M4508" s="161"/>
      <c r="N4508" s="161"/>
      <c r="P4508" s="156"/>
      <c r="Q4508" s="156"/>
      <c r="V4508" s="156"/>
      <c r="W4508" s="156"/>
      <c r="Y4508" s="156">
        <v>1.6073352E9</v>
      </c>
      <c r="Z4508" s="156">
        <v>103693.9722</v>
      </c>
      <c r="AG4508" s="153">
        <f>IFERROR(__xludf.DUMMYFUNCTION("TO_DATE(INT((AH4508/(60*60*24))+""1/1/1970""))"),44178.0)</f>
        <v>44178</v>
      </c>
      <c r="AH4508" s="156">
        <v>1.607856603E9</v>
      </c>
      <c r="AI4508" s="156">
        <v>183013.0263</v>
      </c>
    </row>
    <row r="4509">
      <c r="A4509" s="152"/>
      <c r="B4509" s="152"/>
      <c r="G4509" s="152"/>
      <c r="H4509" s="152"/>
      <c r="M4509" s="161"/>
      <c r="N4509" s="161"/>
      <c r="P4509" s="156"/>
      <c r="Q4509" s="156"/>
      <c r="V4509" s="156"/>
      <c r="W4509" s="156"/>
      <c r="Y4509" s="152">
        <v>1.6073748E9</v>
      </c>
      <c r="Z4509" s="152">
        <v>103693.9722</v>
      </c>
      <c r="AG4509" s="153">
        <f>IFERROR(__xludf.DUMMYFUNCTION("TO_DATE(INT((AH4509/(60*60*24))+""1/1/1970""))"),44178.0)</f>
        <v>44178</v>
      </c>
      <c r="AH4509" s="152">
        <v>1.607872547E9</v>
      </c>
      <c r="AI4509" s="152">
        <v>183013.0263</v>
      </c>
    </row>
    <row r="4510">
      <c r="A4510" s="152"/>
      <c r="B4510" s="152"/>
      <c r="G4510" s="152"/>
      <c r="H4510" s="152"/>
      <c r="M4510" s="161"/>
      <c r="N4510" s="161"/>
      <c r="P4510" s="156"/>
      <c r="Q4510" s="156"/>
      <c r="V4510" s="156"/>
      <c r="W4510" s="156"/>
      <c r="Y4510" s="156">
        <v>1.607382E9</v>
      </c>
      <c r="Z4510" s="156">
        <v>103693.9722</v>
      </c>
      <c r="AG4510" s="153">
        <f>IFERROR(__xludf.DUMMYFUNCTION("TO_DATE(INT((AH4510/(60*60*24))+""1/1/1970""))"),44178.0)</f>
        <v>44178</v>
      </c>
      <c r="AH4510" s="156">
        <v>1.607888664E9</v>
      </c>
      <c r="AI4510" s="156">
        <v>183013.0263</v>
      </c>
    </row>
    <row r="4511">
      <c r="A4511" s="152"/>
      <c r="B4511" s="152"/>
      <c r="G4511" s="152"/>
      <c r="H4511" s="152"/>
      <c r="M4511" s="161"/>
      <c r="N4511" s="161"/>
      <c r="P4511" s="156"/>
      <c r="Q4511" s="156"/>
      <c r="V4511" s="156"/>
      <c r="W4511" s="156"/>
      <c r="Y4511" s="152">
        <v>1.6074144E9</v>
      </c>
      <c r="Z4511" s="152">
        <v>103602.6488</v>
      </c>
      <c r="AG4511" s="153">
        <f>IFERROR(__xludf.DUMMYFUNCTION("TO_DATE(INT((AH4511/(60*60*24))+""1/1/1970""))"),44178.0)</f>
        <v>44178</v>
      </c>
      <c r="AH4511" s="152">
        <v>1.607903792E9</v>
      </c>
      <c r="AI4511" s="152">
        <v>183013.0263</v>
      </c>
    </row>
    <row r="4512">
      <c r="A4512" s="152"/>
      <c r="B4512" s="152"/>
      <c r="G4512" s="152"/>
      <c r="H4512" s="152"/>
      <c r="M4512" s="161"/>
      <c r="N4512" s="161"/>
      <c r="P4512" s="156"/>
      <c r="Q4512" s="156"/>
      <c r="V4512" s="156"/>
      <c r="W4512" s="156"/>
      <c r="Y4512" s="156">
        <v>1.607454E9</v>
      </c>
      <c r="Z4512" s="156">
        <v>103602.6488</v>
      </c>
      <c r="AG4512" s="153">
        <f>IFERROR(__xludf.DUMMYFUNCTION("TO_DATE(INT((AH4512/(60*60*24))+""1/1/1970""))"),44179.0)</f>
        <v>44179</v>
      </c>
      <c r="AH4512" s="156">
        <v>1.607904515E9</v>
      </c>
      <c r="AI4512" s="156">
        <v>183013.0263</v>
      </c>
    </row>
    <row r="4513">
      <c r="A4513" s="152"/>
      <c r="B4513" s="152"/>
      <c r="G4513" s="152"/>
      <c r="H4513" s="152"/>
      <c r="M4513" s="161"/>
      <c r="N4513" s="161"/>
      <c r="P4513" s="156"/>
      <c r="Q4513" s="156"/>
      <c r="V4513" s="156"/>
      <c r="W4513" s="156"/>
      <c r="Y4513" s="152">
        <v>1.6074684E9</v>
      </c>
      <c r="Z4513" s="152">
        <v>103602.6488</v>
      </c>
      <c r="AG4513" s="153">
        <f>IFERROR(__xludf.DUMMYFUNCTION("TO_DATE(INT((AH4513/(60*60*24))+""1/1/1970""))"),44179.0)</f>
        <v>44179</v>
      </c>
      <c r="AH4513" s="152">
        <v>1.607920311E9</v>
      </c>
      <c r="AI4513" s="152">
        <v>183013.0263</v>
      </c>
    </row>
    <row r="4514">
      <c r="A4514" s="152"/>
      <c r="B4514" s="152"/>
      <c r="G4514" s="152"/>
      <c r="H4514" s="152"/>
      <c r="M4514" s="161"/>
      <c r="N4514" s="161"/>
      <c r="P4514" s="156"/>
      <c r="Q4514" s="156"/>
      <c r="V4514" s="156"/>
      <c r="W4514" s="156"/>
      <c r="Y4514" s="156">
        <v>1.6074936E9</v>
      </c>
      <c r="Z4514" s="156">
        <v>103603.5023</v>
      </c>
      <c r="AG4514" s="153">
        <f>IFERROR(__xludf.DUMMYFUNCTION("TO_DATE(INT((AH4514/(60*60*24))+""1/1/1970""))"),44179.0)</f>
        <v>44179</v>
      </c>
      <c r="AH4514" s="156">
        <v>1.607936132E9</v>
      </c>
      <c r="AI4514" s="156">
        <v>183013.0263</v>
      </c>
    </row>
    <row r="4515">
      <c r="A4515" s="152"/>
      <c r="B4515" s="152"/>
      <c r="G4515" s="152"/>
      <c r="H4515" s="152"/>
      <c r="M4515" s="161"/>
      <c r="N4515" s="161"/>
      <c r="P4515" s="156"/>
      <c r="Q4515" s="156"/>
      <c r="V4515" s="156"/>
      <c r="W4515" s="156"/>
      <c r="Y4515" s="152">
        <v>1.6075332E9</v>
      </c>
      <c r="Z4515" s="152">
        <v>103603.5023</v>
      </c>
      <c r="AG4515" s="153">
        <f>IFERROR(__xludf.DUMMYFUNCTION("TO_DATE(INT((AH4515/(60*60*24))+""1/1/1970""))"),44179.0)</f>
        <v>44179</v>
      </c>
      <c r="AH4515" s="152">
        <v>1.607951925E9</v>
      </c>
      <c r="AI4515" s="152">
        <v>183013.0263</v>
      </c>
    </row>
    <row r="4516">
      <c r="A4516" s="152"/>
      <c r="B4516" s="152"/>
      <c r="G4516" s="152"/>
      <c r="H4516" s="152"/>
      <c r="M4516" s="161"/>
      <c r="N4516" s="161"/>
      <c r="P4516" s="156"/>
      <c r="Q4516" s="156"/>
      <c r="V4516" s="156"/>
      <c r="W4516" s="156"/>
      <c r="Y4516" s="156">
        <v>1.6075548E9</v>
      </c>
      <c r="Z4516" s="156">
        <v>103603.5023</v>
      </c>
      <c r="AG4516" s="153">
        <f>IFERROR(__xludf.DUMMYFUNCTION("TO_DATE(INT((AH4516/(60*60*24))+""1/1/1970""))"),44179.0)</f>
        <v>44179</v>
      </c>
      <c r="AH4516" s="156">
        <v>1.607967715E9</v>
      </c>
      <c r="AI4516" s="156">
        <v>184043.9871</v>
      </c>
    </row>
    <row r="4517">
      <c r="A4517" s="152"/>
      <c r="B4517" s="152"/>
      <c r="G4517" s="152"/>
      <c r="H4517" s="152"/>
      <c r="M4517" s="161"/>
      <c r="N4517" s="161"/>
      <c r="P4517" s="156"/>
      <c r="Q4517" s="156"/>
      <c r="V4517" s="156"/>
      <c r="W4517" s="156"/>
      <c r="Y4517" s="152">
        <v>1.6075728E9</v>
      </c>
      <c r="Z4517" s="152">
        <v>103338.4936</v>
      </c>
      <c r="AG4517" s="153">
        <f>IFERROR(__xludf.DUMMYFUNCTION("TO_DATE(INT((AH4517/(60*60*24))+""1/1/1970""))"),44179.0)</f>
        <v>44179</v>
      </c>
      <c r="AH4517" s="152">
        <v>1.607983515E9</v>
      </c>
      <c r="AI4517" s="152">
        <v>184043.9871</v>
      </c>
    </row>
    <row r="4518">
      <c r="A4518" s="152"/>
      <c r="B4518" s="152"/>
      <c r="G4518" s="152"/>
      <c r="H4518" s="152"/>
      <c r="M4518" s="161"/>
      <c r="N4518" s="161"/>
      <c r="P4518" s="156"/>
      <c r="Q4518" s="156"/>
      <c r="V4518" s="156"/>
      <c r="W4518" s="156"/>
      <c r="Y4518" s="156">
        <v>1.6076124E9</v>
      </c>
      <c r="Z4518" s="156">
        <v>103338.4936</v>
      </c>
      <c r="AG4518" s="153">
        <f>IFERROR(__xludf.DUMMYFUNCTION("TO_DATE(INT((AH4518/(60*60*24))+""1/1/1970""))"),44179.0)</f>
        <v>44179</v>
      </c>
      <c r="AH4518" s="156">
        <v>1.607990378E9</v>
      </c>
      <c r="AI4518" s="156">
        <v>184043.9871</v>
      </c>
    </row>
    <row r="4519">
      <c r="A4519" s="152"/>
      <c r="B4519" s="152"/>
      <c r="G4519" s="152"/>
      <c r="H4519" s="152"/>
      <c r="M4519" s="161"/>
      <c r="N4519" s="161"/>
      <c r="P4519" s="156"/>
      <c r="Q4519" s="156"/>
      <c r="V4519" s="156"/>
      <c r="W4519" s="156"/>
      <c r="Y4519" s="152">
        <v>1.6076412E9</v>
      </c>
      <c r="Z4519" s="152">
        <v>103338.4936</v>
      </c>
      <c r="AG4519" s="153">
        <f>IFERROR(__xludf.DUMMYFUNCTION("TO_DATE(INT((AH4519/(60*60*24))+""1/1/1970""))"),44180.0)</f>
        <v>44180</v>
      </c>
      <c r="AH4519" s="152">
        <v>1.607999362E9</v>
      </c>
      <c r="AI4519" s="152">
        <v>184043.9871</v>
      </c>
    </row>
    <row r="4520">
      <c r="A4520" s="152"/>
      <c r="B4520" s="152"/>
      <c r="G4520" s="152"/>
      <c r="H4520" s="152"/>
      <c r="M4520" s="161"/>
      <c r="N4520" s="161"/>
      <c r="P4520" s="156"/>
      <c r="Q4520" s="156"/>
      <c r="V4520" s="156"/>
      <c r="W4520" s="156"/>
      <c r="Y4520" s="156">
        <v>1.607652E9</v>
      </c>
      <c r="Z4520" s="156">
        <v>103893.2621</v>
      </c>
      <c r="AG4520" s="153">
        <f>IFERROR(__xludf.DUMMYFUNCTION("TO_DATE(INT((AH4520/(60*60*24))+""1/1/1970""))"),44180.0)</f>
        <v>44180</v>
      </c>
      <c r="AH4520" s="156">
        <v>1.608015359E9</v>
      </c>
      <c r="AI4520" s="156">
        <v>184043.9871</v>
      </c>
    </row>
    <row r="4521">
      <c r="A4521" s="152"/>
      <c r="B4521" s="152"/>
      <c r="G4521" s="152"/>
      <c r="H4521" s="152"/>
      <c r="M4521" s="161"/>
      <c r="N4521" s="161"/>
      <c r="P4521" s="156"/>
      <c r="Q4521" s="156"/>
      <c r="V4521" s="156"/>
      <c r="W4521" s="156"/>
      <c r="Y4521" s="152">
        <v>1.6076916E9</v>
      </c>
      <c r="Z4521" s="152">
        <v>103893.2621</v>
      </c>
      <c r="AG4521" s="153">
        <f>IFERROR(__xludf.DUMMYFUNCTION("TO_DATE(INT((AH4521/(60*60*24))+""1/1/1970""))"),44180.0)</f>
        <v>44180</v>
      </c>
      <c r="AH4521" s="152">
        <v>1.60803115E9</v>
      </c>
      <c r="AI4521" s="152">
        <v>184043.9871</v>
      </c>
    </row>
    <row r="4522">
      <c r="A4522" s="152"/>
      <c r="B4522" s="152"/>
      <c r="G4522" s="152"/>
      <c r="H4522" s="152"/>
      <c r="M4522" s="161"/>
      <c r="N4522" s="161"/>
      <c r="P4522" s="156"/>
      <c r="Q4522" s="156"/>
      <c r="V4522" s="156"/>
      <c r="W4522" s="156"/>
      <c r="Y4522" s="156">
        <v>1.607724E9</v>
      </c>
      <c r="Z4522" s="156">
        <v>103893.2621</v>
      </c>
      <c r="AG4522" s="153">
        <f>IFERROR(__xludf.DUMMYFUNCTION("TO_DATE(INT((AH4522/(60*60*24))+""1/1/1970""))"),44180.0)</f>
        <v>44180</v>
      </c>
      <c r="AH4522" s="156">
        <v>1.608046945E9</v>
      </c>
      <c r="AI4522" s="156">
        <v>184043.9871</v>
      </c>
    </row>
    <row r="4523">
      <c r="A4523" s="152"/>
      <c r="B4523" s="152"/>
      <c r="G4523" s="152"/>
      <c r="H4523" s="152"/>
      <c r="M4523" s="161"/>
      <c r="N4523" s="161"/>
      <c r="P4523" s="156"/>
      <c r="Q4523" s="156"/>
      <c r="V4523" s="156"/>
      <c r="W4523" s="156"/>
      <c r="Y4523" s="152">
        <v>1.6077312E9</v>
      </c>
      <c r="Z4523" s="152">
        <v>103625.693</v>
      </c>
      <c r="AG4523" s="153">
        <f>IFERROR(__xludf.DUMMYFUNCTION("TO_DATE(INT((AH4523/(60*60*24))+""1/1/1970""))"),44180.0)</f>
        <v>44180</v>
      </c>
      <c r="AH4523" s="152">
        <v>1.608062742E9</v>
      </c>
      <c r="AI4523" s="152">
        <v>184043.9871</v>
      </c>
    </row>
    <row r="4524">
      <c r="A4524" s="152"/>
      <c r="B4524" s="152"/>
      <c r="G4524" s="152"/>
      <c r="H4524" s="152"/>
      <c r="M4524" s="161"/>
      <c r="N4524" s="161"/>
      <c r="P4524" s="156"/>
      <c r="Q4524" s="156"/>
      <c r="V4524" s="156"/>
      <c r="W4524" s="156"/>
      <c r="Y4524" s="156">
        <v>1.6079004E9</v>
      </c>
      <c r="Z4524" s="156">
        <v>103625.693</v>
      </c>
      <c r="AG4524" s="153">
        <f>IFERROR(__xludf.DUMMYFUNCTION("TO_DATE(INT((AH4524/(60*60*24))+""1/1/1970""))"),44180.0)</f>
        <v>44180</v>
      </c>
      <c r="AH4524" s="156">
        <v>1.60807669E9</v>
      </c>
      <c r="AI4524" s="156">
        <v>184043.9871</v>
      </c>
    </row>
    <row r="4525">
      <c r="A4525" s="152"/>
      <c r="B4525" s="152"/>
      <c r="G4525" s="152"/>
      <c r="H4525" s="152"/>
      <c r="M4525" s="161"/>
      <c r="N4525" s="161"/>
      <c r="P4525" s="156"/>
      <c r="Q4525" s="156"/>
      <c r="V4525" s="156"/>
      <c r="W4525" s="156"/>
      <c r="Y4525" s="152">
        <v>1.60794E9</v>
      </c>
      <c r="Z4525" s="152">
        <v>103804.9259</v>
      </c>
      <c r="AG4525" s="153">
        <f>IFERROR(__xludf.DUMMYFUNCTION("TO_DATE(INT((AH4525/(60*60*24))+""1/1/1970""))"),44181.0)</f>
        <v>44181</v>
      </c>
      <c r="AH4525" s="152">
        <v>1.608078596E9</v>
      </c>
      <c r="AI4525" s="152">
        <v>184043.9871</v>
      </c>
    </row>
    <row r="4526">
      <c r="A4526" s="152"/>
      <c r="B4526" s="152"/>
      <c r="G4526" s="152"/>
      <c r="H4526" s="152"/>
      <c r="M4526" s="161"/>
      <c r="N4526" s="161"/>
      <c r="P4526" s="156"/>
      <c r="Q4526" s="156"/>
      <c r="V4526" s="156"/>
      <c r="W4526" s="156"/>
      <c r="Y4526" s="156">
        <v>1.6079796E9</v>
      </c>
      <c r="Z4526" s="156">
        <v>103804.9259</v>
      </c>
      <c r="AG4526" s="153">
        <f>IFERROR(__xludf.DUMMYFUNCTION("TO_DATE(INT((AH4526/(60*60*24))+""1/1/1970""))"),44181.0)</f>
        <v>44181</v>
      </c>
      <c r="AH4526" s="156">
        <v>1.608094693E9</v>
      </c>
      <c r="AI4526" s="156">
        <v>184043.9871</v>
      </c>
    </row>
    <row r="4527">
      <c r="A4527" s="152"/>
      <c r="B4527" s="152"/>
      <c r="G4527" s="152"/>
      <c r="H4527" s="152"/>
      <c r="M4527" s="161"/>
      <c r="N4527" s="161"/>
      <c r="P4527" s="156"/>
      <c r="Q4527" s="156"/>
      <c r="V4527" s="156"/>
      <c r="W4527" s="156"/>
      <c r="Y4527" s="152">
        <v>1.6079868E9</v>
      </c>
      <c r="Z4527" s="152">
        <v>103804.9259</v>
      </c>
      <c r="AG4527" s="153">
        <f>IFERROR(__xludf.DUMMYFUNCTION("TO_DATE(INT((AH4527/(60*60*24))+""1/1/1970""))"),44181.0)</f>
        <v>44181</v>
      </c>
      <c r="AH4527" s="152">
        <v>1.608110486E9</v>
      </c>
      <c r="AI4527" s="152">
        <v>184043.9871</v>
      </c>
    </row>
    <row r="4528">
      <c r="A4528" s="152"/>
      <c r="B4528" s="152"/>
      <c r="G4528" s="152"/>
      <c r="H4528" s="152"/>
      <c r="M4528" s="161"/>
      <c r="N4528" s="161"/>
      <c r="P4528" s="156"/>
      <c r="Q4528" s="156"/>
      <c r="V4528" s="156"/>
      <c r="W4528" s="156"/>
      <c r="Y4528" s="156">
        <v>1.6080192E9</v>
      </c>
      <c r="Z4528" s="156">
        <v>103938.4971</v>
      </c>
      <c r="AG4528" s="153">
        <f>IFERROR(__xludf.DUMMYFUNCTION("TO_DATE(INT((AH4528/(60*60*24))+""1/1/1970""))"),44181.0)</f>
        <v>44181</v>
      </c>
      <c r="AH4528" s="156">
        <v>1.608126307E9</v>
      </c>
      <c r="AI4528" s="156">
        <v>184043.9871</v>
      </c>
    </row>
    <row r="4529">
      <c r="A4529" s="152"/>
      <c r="B4529" s="152"/>
      <c r="G4529" s="152"/>
      <c r="H4529" s="152"/>
      <c r="M4529" s="161"/>
      <c r="N4529" s="161"/>
      <c r="P4529" s="156"/>
      <c r="Q4529" s="156"/>
      <c r="V4529" s="156"/>
      <c r="W4529" s="156"/>
      <c r="Y4529" s="152">
        <v>1.6080588E9</v>
      </c>
      <c r="Z4529" s="152">
        <v>103938.4971</v>
      </c>
      <c r="AG4529" s="153">
        <f>IFERROR(__xludf.DUMMYFUNCTION("TO_DATE(INT((AH4529/(60*60*24))+""1/1/1970""))"),44181.0)</f>
        <v>44181</v>
      </c>
      <c r="AH4529" s="152">
        <v>1.608142128E9</v>
      </c>
      <c r="AI4529" s="152">
        <v>184043.9871</v>
      </c>
    </row>
    <row r="4530">
      <c r="A4530" s="152"/>
      <c r="B4530" s="152"/>
      <c r="G4530" s="152"/>
      <c r="H4530" s="152"/>
      <c r="M4530" s="161"/>
      <c r="N4530" s="161"/>
      <c r="P4530" s="156"/>
      <c r="Q4530" s="156"/>
      <c r="V4530" s="156"/>
      <c r="W4530" s="156"/>
      <c r="Y4530" s="156">
        <v>1.6080732E9</v>
      </c>
      <c r="Z4530" s="156">
        <v>103938.4971</v>
      </c>
      <c r="AG4530" s="153">
        <f>IFERROR(__xludf.DUMMYFUNCTION("TO_DATE(INT((AH4530/(60*60*24))+""1/1/1970""))"),44181.0)</f>
        <v>44181</v>
      </c>
      <c r="AH4530" s="156">
        <v>1.608158031E9</v>
      </c>
      <c r="AI4530" s="156">
        <v>184043.9871</v>
      </c>
    </row>
    <row r="4531">
      <c r="A4531" s="152"/>
      <c r="B4531" s="152"/>
      <c r="G4531" s="152"/>
      <c r="H4531" s="152"/>
      <c r="M4531" s="161"/>
      <c r="N4531" s="161"/>
      <c r="P4531" s="156"/>
      <c r="Q4531" s="156"/>
      <c r="V4531" s="156"/>
      <c r="W4531" s="156"/>
      <c r="Y4531" s="152">
        <v>1.6080984E9</v>
      </c>
      <c r="Z4531" s="152">
        <v>103986.2925</v>
      </c>
      <c r="AG4531" s="153">
        <f>IFERROR(__xludf.DUMMYFUNCTION("TO_DATE(INT((AH4531/(60*60*24))+""1/1/1970""))"),44181.0)</f>
        <v>44181</v>
      </c>
      <c r="AH4531" s="152">
        <v>1.608163198E9</v>
      </c>
      <c r="AI4531" s="152">
        <v>184043.9871</v>
      </c>
    </row>
    <row r="4532">
      <c r="A4532" s="152"/>
      <c r="B4532" s="152"/>
      <c r="G4532" s="152"/>
      <c r="H4532" s="152"/>
      <c r="M4532" s="161"/>
      <c r="N4532" s="161"/>
      <c r="P4532" s="156"/>
      <c r="Q4532" s="156"/>
      <c r="V4532" s="156"/>
      <c r="W4532" s="156"/>
      <c r="Y4532" s="156">
        <v>1.608138E9</v>
      </c>
      <c r="Z4532" s="156">
        <v>103986.2925</v>
      </c>
      <c r="AG4532" s="153">
        <f>IFERROR(__xludf.DUMMYFUNCTION("TO_DATE(INT((AH4532/(60*60*24))+""1/1/1970""))"),44182.0)</f>
        <v>44182</v>
      </c>
      <c r="AH4532" s="156">
        <v>1.60817405E9</v>
      </c>
      <c r="AI4532" s="156">
        <v>184043.9871</v>
      </c>
    </row>
    <row r="4533">
      <c r="A4533" s="152"/>
      <c r="B4533" s="152"/>
      <c r="G4533" s="152"/>
      <c r="H4533" s="152"/>
      <c r="M4533" s="161"/>
      <c r="N4533" s="161"/>
      <c r="P4533" s="156"/>
      <c r="Q4533" s="156"/>
      <c r="V4533" s="156"/>
      <c r="W4533" s="156"/>
      <c r="Y4533" s="152">
        <v>1.6081596E9</v>
      </c>
      <c r="Z4533" s="152">
        <v>103986.2925</v>
      </c>
      <c r="AG4533" s="153">
        <f>IFERROR(__xludf.DUMMYFUNCTION("TO_DATE(INT((AH4533/(60*60*24))+""1/1/1970""))"),44182.0)</f>
        <v>44182</v>
      </c>
      <c r="AH4533" s="152">
        <v>1.608189974E9</v>
      </c>
      <c r="AI4533" s="152">
        <v>184043.9871</v>
      </c>
    </row>
    <row r="4534">
      <c r="A4534" s="152"/>
      <c r="B4534" s="152"/>
      <c r="G4534" s="152"/>
      <c r="H4534" s="152"/>
      <c r="M4534" s="161"/>
      <c r="N4534" s="161"/>
      <c r="P4534" s="156"/>
      <c r="Q4534" s="156"/>
      <c r="V4534" s="156"/>
      <c r="W4534" s="156"/>
      <c r="Y4534" s="156">
        <v>1.6081776E9</v>
      </c>
      <c r="Z4534" s="156">
        <v>104343.0514</v>
      </c>
      <c r="AG4534" s="153">
        <f>IFERROR(__xludf.DUMMYFUNCTION("TO_DATE(INT((AH4534/(60*60*24))+""1/1/1970""))"),44182.0)</f>
        <v>44182</v>
      </c>
      <c r="AH4534" s="156">
        <v>1.608205778E9</v>
      </c>
      <c r="AI4534" s="156">
        <v>184043.9871</v>
      </c>
    </row>
    <row r="4535">
      <c r="A4535" s="152"/>
      <c r="B4535" s="152"/>
      <c r="G4535" s="152"/>
      <c r="H4535" s="152"/>
      <c r="M4535" s="161"/>
      <c r="N4535" s="161"/>
      <c r="P4535" s="156"/>
      <c r="Q4535" s="156"/>
      <c r="V4535" s="156"/>
      <c r="W4535" s="156"/>
      <c r="Y4535" s="152">
        <v>1.6082172E9</v>
      </c>
      <c r="Z4535" s="152">
        <v>104343.0514</v>
      </c>
      <c r="AG4535" s="153">
        <f>IFERROR(__xludf.DUMMYFUNCTION("TO_DATE(INT((AH4535/(60*60*24))+""1/1/1970""))"),44182.0)</f>
        <v>44182</v>
      </c>
      <c r="AH4535" s="152">
        <v>1.608221573E9</v>
      </c>
      <c r="AI4535" s="152">
        <v>184043.9871</v>
      </c>
    </row>
    <row r="4536">
      <c r="A4536" s="152"/>
      <c r="B4536" s="152"/>
      <c r="G4536" s="152"/>
      <c r="H4536" s="152"/>
      <c r="M4536" s="161"/>
      <c r="N4536" s="161"/>
      <c r="P4536" s="156"/>
      <c r="Q4536" s="156"/>
      <c r="V4536" s="156"/>
      <c r="W4536" s="156"/>
      <c r="Y4536" s="156">
        <v>1.608246E9</v>
      </c>
      <c r="Z4536" s="156">
        <v>104343.0514</v>
      </c>
      <c r="AG4536" s="153">
        <f>IFERROR(__xludf.DUMMYFUNCTION("TO_DATE(INT((AH4536/(60*60*24))+""1/1/1970""))"),44182.0)</f>
        <v>44182</v>
      </c>
      <c r="AH4536" s="156">
        <v>1.60823742E9</v>
      </c>
      <c r="AI4536" s="156">
        <v>184043.9871</v>
      </c>
    </row>
    <row r="4537">
      <c r="A4537" s="152"/>
      <c r="B4537" s="152"/>
      <c r="G4537" s="152"/>
      <c r="H4537" s="152"/>
      <c r="M4537" s="161"/>
      <c r="N4537" s="161"/>
      <c r="P4537" s="156"/>
      <c r="Q4537" s="156"/>
      <c r="V4537" s="156"/>
      <c r="W4537" s="156"/>
      <c r="Y4537" s="152">
        <v>1.6082568E9</v>
      </c>
      <c r="Z4537" s="152">
        <v>104900.8071</v>
      </c>
      <c r="AG4537" s="153">
        <f>IFERROR(__xludf.DUMMYFUNCTION("TO_DATE(INT((AH4537/(60*60*24))+""1/1/1970""))"),44182.0)</f>
        <v>44182</v>
      </c>
      <c r="AH4537" s="152">
        <v>1.608249406E9</v>
      </c>
      <c r="AI4537" s="152">
        <v>184043.9871</v>
      </c>
    </row>
    <row r="4538">
      <c r="A4538" s="152"/>
      <c r="B4538" s="152"/>
      <c r="G4538" s="152"/>
      <c r="H4538" s="152"/>
      <c r="M4538" s="161"/>
      <c r="N4538" s="161"/>
      <c r="P4538" s="156"/>
      <c r="Q4538" s="156"/>
      <c r="V4538" s="156"/>
      <c r="W4538" s="156"/>
      <c r="Y4538" s="156">
        <v>1.6082964E9</v>
      </c>
      <c r="Z4538" s="156">
        <v>104900.8071</v>
      </c>
      <c r="AG4538" s="153">
        <f>IFERROR(__xludf.DUMMYFUNCTION("TO_DATE(INT((AH4538/(60*60*24))+""1/1/1970""))"),44183.0)</f>
        <v>44183</v>
      </c>
      <c r="AH4538" s="156">
        <v>1.608253315E9</v>
      </c>
      <c r="AI4538" s="156">
        <v>184043.9871</v>
      </c>
    </row>
    <row r="4539">
      <c r="A4539" s="152"/>
      <c r="B4539" s="152"/>
      <c r="G4539" s="152"/>
      <c r="H4539" s="152"/>
      <c r="M4539" s="161"/>
      <c r="N4539" s="161"/>
      <c r="P4539" s="156"/>
      <c r="Q4539" s="156"/>
      <c r="V4539" s="156"/>
      <c r="W4539" s="156"/>
      <c r="Y4539" s="152">
        <v>1.6083288E9</v>
      </c>
      <c r="Z4539" s="152">
        <v>104900.8071</v>
      </c>
      <c r="AG4539" s="153">
        <f>IFERROR(__xludf.DUMMYFUNCTION("TO_DATE(INT((AH4539/(60*60*24))+""1/1/1970""))"),44183.0)</f>
        <v>44183</v>
      </c>
      <c r="AH4539" s="152">
        <v>1.60826937E9</v>
      </c>
      <c r="AI4539" s="152">
        <v>184043.9871</v>
      </c>
    </row>
    <row r="4540">
      <c r="A4540" s="152"/>
      <c r="B4540" s="152"/>
      <c r="G4540" s="152"/>
      <c r="H4540" s="152"/>
      <c r="M4540" s="161"/>
      <c r="N4540" s="161"/>
      <c r="P4540" s="156"/>
      <c r="Q4540" s="156"/>
      <c r="V4540" s="156"/>
      <c r="W4540" s="156"/>
      <c r="Y4540" s="156">
        <v>1.608336E9</v>
      </c>
      <c r="Z4540" s="156">
        <v>104855.5721</v>
      </c>
      <c r="AG4540" s="153">
        <f>IFERROR(__xludf.DUMMYFUNCTION("TO_DATE(INT((AH4540/(60*60*24))+""1/1/1970""))"),44183.0)</f>
        <v>44183</v>
      </c>
      <c r="AH4540" s="156">
        <v>1.60828516E9</v>
      </c>
      <c r="AI4540" s="156">
        <v>184043.9871</v>
      </c>
    </row>
    <row r="4541">
      <c r="A4541" s="152"/>
      <c r="B4541" s="152"/>
      <c r="G4541" s="152"/>
      <c r="H4541" s="152"/>
      <c r="M4541" s="161"/>
      <c r="N4541" s="161"/>
      <c r="P4541" s="156"/>
      <c r="Q4541" s="156"/>
      <c r="V4541" s="156"/>
      <c r="W4541" s="156"/>
      <c r="Y4541" s="152">
        <v>1.6085052E9</v>
      </c>
      <c r="Z4541" s="152">
        <v>104855.5721</v>
      </c>
      <c r="AG4541" s="153">
        <f>IFERROR(__xludf.DUMMYFUNCTION("TO_DATE(INT((AH4541/(60*60*24))+""1/1/1970""))"),44183.0)</f>
        <v>44183</v>
      </c>
      <c r="AH4541" s="152">
        <v>1.608300962E9</v>
      </c>
      <c r="AI4541" s="152">
        <v>184043.9871</v>
      </c>
    </row>
    <row r="4542">
      <c r="A4542" s="152"/>
      <c r="B4542" s="152"/>
      <c r="G4542" s="152"/>
      <c r="H4542" s="152"/>
      <c r="M4542" s="161"/>
      <c r="N4542" s="161"/>
      <c r="P4542" s="156"/>
      <c r="Q4542" s="156"/>
      <c r="V4542" s="156"/>
      <c r="W4542" s="156"/>
      <c r="Y4542" s="156">
        <v>1.6085448E9</v>
      </c>
      <c r="Z4542" s="156">
        <v>104476.6225</v>
      </c>
      <c r="AG4542" s="153">
        <f>IFERROR(__xludf.DUMMYFUNCTION("TO_DATE(INT((AH4542/(60*60*24))+""1/1/1970""))"),44183.0)</f>
        <v>44183</v>
      </c>
      <c r="AH4542" s="156">
        <v>1.60831678E9</v>
      </c>
      <c r="AI4542" s="156">
        <v>182005.7871</v>
      </c>
    </row>
    <row r="4543">
      <c r="A4543" s="152"/>
      <c r="B4543" s="152"/>
      <c r="G4543" s="152"/>
      <c r="H4543" s="152"/>
      <c r="M4543" s="161"/>
      <c r="N4543" s="161"/>
      <c r="P4543" s="156"/>
      <c r="Q4543" s="156"/>
      <c r="V4543" s="156"/>
      <c r="W4543" s="156"/>
      <c r="Y4543" s="152">
        <v>1.6085844E9</v>
      </c>
      <c r="Z4543" s="152">
        <v>104476.6225</v>
      </c>
      <c r="AG4543" s="153">
        <f>IFERROR(__xludf.DUMMYFUNCTION("TO_DATE(INT((AH4543/(60*60*24))+""1/1/1970""))"),44183.0)</f>
        <v>44183</v>
      </c>
      <c r="AH4543" s="152">
        <v>1.608332576E9</v>
      </c>
      <c r="AI4543" s="152">
        <v>182132.1871</v>
      </c>
    </row>
    <row r="4544">
      <c r="A4544" s="152"/>
      <c r="B4544" s="152"/>
      <c r="G4544" s="152"/>
      <c r="H4544" s="152"/>
      <c r="M4544" s="161"/>
      <c r="N4544" s="161"/>
      <c r="P4544" s="156"/>
      <c r="Q4544" s="156"/>
      <c r="V4544" s="156"/>
      <c r="W4544" s="156"/>
      <c r="Y4544" s="156">
        <v>1.6085916E9</v>
      </c>
      <c r="Z4544" s="156">
        <v>104476.6225</v>
      </c>
      <c r="AG4544" s="153">
        <f>IFERROR(__xludf.DUMMYFUNCTION("TO_DATE(INT((AH4544/(60*60*24))+""1/1/1970""))"),44183.0)</f>
        <v>44183</v>
      </c>
      <c r="AH4544" s="156">
        <v>1.60833598E9</v>
      </c>
      <c r="AI4544" s="156">
        <v>182132.1871</v>
      </c>
    </row>
    <row r="4545">
      <c r="A4545" s="152"/>
      <c r="B4545" s="152"/>
      <c r="G4545" s="152"/>
      <c r="H4545" s="152"/>
      <c r="M4545" s="161"/>
      <c r="N4545" s="161"/>
      <c r="P4545" s="156"/>
      <c r="Q4545" s="156"/>
      <c r="V4545" s="156"/>
      <c r="W4545" s="156"/>
      <c r="Y4545" s="152">
        <v>1.608624E9</v>
      </c>
      <c r="Z4545" s="152">
        <v>104673.7787</v>
      </c>
      <c r="AG4545" s="153">
        <f>IFERROR(__xludf.DUMMYFUNCTION("TO_DATE(INT((AH4545/(60*60*24))+""1/1/1970""))"),44184.0)</f>
        <v>44184</v>
      </c>
      <c r="AH4545" s="152">
        <v>1.608348583E9</v>
      </c>
      <c r="AI4545" s="152">
        <v>182132.1871</v>
      </c>
    </row>
    <row r="4546">
      <c r="A4546" s="152"/>
      <c r="B4546" s="152"/>
      <c r="G4546" s="152"/>
      <c r="H4546" s="152"/>
      <c r="M4546" s="161"/>
      <c r="N4546" s="161"/>
      <c r="P4546" s="156"/>
      <c r="Q4546" s="156"/>
      <c r="V4546" s="156"/>
      <c r="W4546" s="156"/>
      <c r="Y4546" s="156">
        <v>1.6086636E9</v>
      </c>
      <c r="Z4546" s="156">
        <v>104673.7787</v>
      </c>
      <c r="AG4546" s="153">
        <f>IFERROR(__xludf.DUMMYFUNCTION("TO_DATE(INT((AH4546/(60*60*24))+""1/1/1970""))"),44184.0)</f>
        <v>44184</v>
      </c>
      <c r="AH4546" s="156">
        <v>1.608365008E9</v>
      </c>
      <c r="AI4546" s="156">
        <v>182132.1871</v>
      </c>
    </row>
    <row r="4547">
      <c r="A4547" s="152"/>
      <c r="B4547" s="152"/>
      <c r="G4547" s="152"/>
      <c r="H4547" s="152"/>
      <c r="M4547" s="161"/>
      <c r="N4547" s="161"/>
      <c r="P4547" s="156"/>
      <c r="Q4547" s="156"/>
      <c r="V4547" s="156"/>
      <c r="W4547" s="156"/>
      <c r="Y4547" s="152">
        <v>1.608678E9</v>
      </c>
      <c r="Z4547" s="152">
        <v>104673.7787</v>
      </c>
      <c r="AG4547" s="153">
        <f>IFERROR(__xludf.DUMMYFUNCTION("TO_DATE(INT((AH4547/(60*60*24))+""1/1/1970""))"),44184.0)</f>
        <v>44184</v>
      </c>
      <c r="AH4547" s="152">
        <v>1.608380913E9</v>
      </c>
      <c r="AI4547" s="152">
        <v>182132.1871</v>
      </c>
    </row>
    <row r="4548">
      <c r="A4548" s="152"/>
      <c r="B4548" s="152"/>
      <c r="G4548" s="152"/>
      <c r="H4548" s="152"/>
      <c r="M4548" s="161"/>
      <c r="N4548" s="161"/>
      <c r="P4548" s="156"/>
      <c r="Q4548" s="156"/>
      <c r="V4548" s="156"/>
      <c r="W4548" s="156"/>
      <c r="Y4548" s="156">
        <v>1.6087032E9</v>
      </c>
      <c r="Z4548" s="156">
        <v>104265.8105</v>
      </c>
      <c r="AG4548" s="153">
        <f>IFERROR(__xludf.DUMMYFUNCTION("TO_DATE(INT((AH4548/(60*60*24))+""1/1/1970""))"),44184.0)</f>
        <v>44184</v>
      </c>
      <c r="AH4548" s="156">
        <v>1.608397065E9</v>
      </c>
      <c r="AI4548" s="156">
        <v>182132.1871</v>
      </c>
    </row>
    <row r="4549">
      <c r="A4549" s="152"/>
      <c r="B4549" s="152"/>
      <c r="G4549" s="152"/>
      <c r="H4549" s="152"/>
      <c r="M4549" s="161"/>
      <c r="N4549" s="161"/>
      <c r="P4549" s="156"/>
      <c r="Q4549" s="156"/>
      <c r="V4549" s="156"/>
      <c r="W4549" s="156"/>
      <c r="Y4549" s="152">
        <v>1.6087428E9</v>
      </c>
      <c r="Z4549" s="152">
        <v>104265.8105</v>
      </c>
      <c r="AG4549" s="153">
        <f>IFERROR(__xludf.DUMMYFUNCTION("TO_DATE(INT((AH4549/(60*60*24))+""1/1/1970""))"),44184.0)</f>
        <v>44184</v>
      </c>
      <c r="AH4549" s="152">
        <v>1.608413503E9</v>
      </c>
      <c r="AI4549" s="152">
        <v>182132.1871</v>
      </c>
    </row>
    <row r="4550">
      <c r="A4550" s="152"/>
      <c r="B4550" s="152"/>
      <c r="G4550" s="152"/>
      <c r="H4550" s="152"/>
      <c r="M4550" s="161"/>
      <c r="N4550" s="161"/>
      <c r="P4550" s="156"/>
      <c r="Q4550" s="156"/>
      <c r="V4550" s="156"/>
      <c r="W4550" s="156"/>
      <c r="Y4550" s="156">
        <v>1.6087644E9</v>
      </c>
      <c r="Z4550" s="156">
        <v>104265.8105</v>
      </c>
      <c r="AG4550" s="153">
        <f>IFERROR(__xludf.DUMMYFUNCTION("TO_DATE(INT((AH4550/(60*60*24))+""1/1/1970""))"),44184.0)</f>
        <v>44184</v>
      </c>
      <c r="AH4550" s="156">
        <v>1.608422246E9</v>
      </c>
      <c r="AI4550" s="156">
        <v>182132.1871</v>
      </c>
    </row>
    <row r="4551">
      <c r="A4551" s="152"/>
      <c r="B4551" s="152"/>
      <c r="G4551" s="152"/>
      <c r="H4551" s="152"/>
      <c r="M4551" s="161"/>
      <c r="N4551" s="161"/>
      <c r="P4551" s="156"/>
      <c r="Q4551" s="156"/>
      <c r="V4551" s="156"/>
      <c r="W4551" s="156"/>
      <c r="Y4551" s="152">
        <v>1.6087824E9</v>
      </c>
      <c r="Z4551" s="152">
        <v>104325.5548</v>
      </c>
      <c r="AG4551" s="153">
        <f>IFERROR(__xludf.DUMMYFUNCTION("TO_DATE(INT((AH4551/(60*60*24))+""1/1/1970""))"),44185.0)</f>
        <v>44185</v>
      </c>
      <c r="AH4551" s="152">
        <v>1.608429588E9</v>
      </c>
      <c r="AI4551" s="152">
        <v>182132.1871</v>
      </c>
    </row>
    <row r="4552">
      <c r="A4552" s="152"/>
      <c r="B4552" s="152"/>
      <c r="G4552" s="152"/>
      <c r="H4552" s="152"/>
      <c r="M4552" s="161"/>
      <c r="N4552" s="161"/>
      <c r="P4552" s="156"/>
      <c r="Q4552" s="156"/>
      <c r="V4552" s="156"/>
      <c r="W4552" s="156"/>
      <c r="Y4552" s="156">
        <v>1.608822E9</v>
      </c>
      <c r="Z4552" s="156">
        <v>104325.5548</v>
      </c>
      <c r="AG4552" s="153">
        <f>IFERROR(__xludf.DUMMYFUNCTION("TO_DATE(INT((AH4552/(60*60*24))+""1/1/1970""))"),44185.0)</f>
        <v>44185</v>
      </c>
      <c r="AH4552" s="156">
        <v>1.60844592E9</v>
      </c>
      <c r="AI4552" s="156">
        <v>182132.1871</v>
      </c>
    </row>
    <row r="4553">
      <c r="A4553" s="152"/>
      <c r="B4553" s="152"/>
      <c r="G4553" s="152"/>
      <c r="H4553" s="152"/>
      <c r="M4553" s="161"/>
      <c r="N4553" s="161"/>
      <c r="P4553" s="156"/>
      <c r="Q4553" s="156"/>
      <c r="V4553" s="156"/>
      <c r="W4553" s="156"/>
      <c r="Y4553" s="152">
        <v>1.6088472E9</v>
      </c>
      <c r="Z4553" s="152">
        <v>104325.5548</v>
      </c>
      <c r="AG4553" s="153">
        <f>IFERROR(__xludf.DUMMYFUNCTION("TO_DATE(INT((AH4553/(60*60*24))+""1/1/1970""))"),44185.0)</f>
        <v>44185</v>
      </c>
      <c r="AH4553" s="152">
        <v>1.608461766E9</v>
      </c>
      <c r="AI4553" s="152">
        <v>182132.1871</v>
      </c>
    </row>
    <row r="4554">
      <c r="A4554" s="152"/>
      <c r="B4554" s="152"/>
      <c r="G4554" s="152"/>
      <c r="H4554" s="152"/>
      <c r="M4554" s="161"/>
      <c r="N4554" s="161"/>
      <c r="P4554" s="156"/>
      <c r="Q4554" s="156"/>
      <c r="V4554" s="156"/>
      <c r="W4554" s="156"/>
      <c r="Y4554" s="156">
        <v>1.6088544E9</v>
      </c>
      <c r="Z4554" s="156">
        <v>104246.1802</v>
      </c>
      <c r="AG4554" s="153">
        <f>IFERROR(__xludf.DUMMYFUNCTION("TO_DATE(INT((AH4554/(60*60*24))+""1/1/1970""))"),44185.0)</f>
        <v>44185</v>
      </c>
      <c r="AH4554" s="156">
        <v>1.608477834E9</v>
      </c>
      <c r="AI4554" s="156">
        <v>182132.1871</v>
      </c>
    </row>
    <row r="4555">
      <c r="A4555" s="152"/>
      <c r="B4555" s="152"/>
      <c r="G4555" s="152"/>
      <c r="H4555" s="152"/>
      <c r="M4555" s="161"/>
      <c r="N4555" s="161"/>
      <c r="P4555" s="156"/>
      <c r="Q4555" s="156"/>
      <c r="V4555" s="156"/>
      <c r="W4555" s="156"/>
      <c r="Y4555" s="152">
        <v>1.60911E9</v>
      </c>
      <c r="Z4555" s="152">
        <v>104246.1802</v>
      </c>
      <c r="AG4555" s="153">
        <f>IFERROR(__xludf.DUMMYFUNCTION("TO_DATE(INT((AH4555/(60*60*24))+""1/1/1970""))"),44185.0)</f>
        <v>44185</v>
      </c>
      <c r="AH4555" s="152">
        <v>1.608493883E9</v>
      </c>
      <c r="AI4555" s="152">
        <v>182132.1871</v>
      </c>
    </row>
    <row r="4556">
      <c r="A4556" s="152"/>
      <c r="B4556" s="152"/>
      <c r="G4556" s="152"/>
      <c r="H4556" s="152"/>
      <c r="M4556" s="161"/>
      <c r="N4556" s="161"/>
      <c r="P4556" s="156"/>
      <c r="Q4556" s="156"/>
      <c r="V4556" s="156"/>
      <c r="W4556" s="156"/>
      <c r="Y4556" s="156">
        <v>1.6091496E9</v>
      </c>
      <c r="Z4556" s="156">
        <v>104047.3192</v>
      </c>
      <c r="AG4556" s="153">
        <f>IFERROR(__xludf.DUMMYFUNCTION("TO_DATE(INT((AH4556/(60*60*24))+""1/1/1970""))"),44185.0)</f>
        <v>44185</v>
      </c>
      <c r="AH4556" s="156">
        <v>1.608508594E9</v>
      </c>
      <c r="AI4556" s="156">
        <v>182132.1871</v>
      </c>
    </row>
    <row r="4557">
      <c r="A4557" s="152"/>
      <c r="B4557" s="152"/>
      <c r="G4557" s="152"/>
      <c r="H4557" s="152"/>
      <c r="M4557" s="161"/>
      <c r="N4557" s="161"/>
      <c r="P4557" s="156"/>
      <c r="Q4557" s="156"/>
      <c r="V4557" s="156"/>
      <c r="W4557" s="156"/>
      <c r="Y4557" s="152">
        <v>1.6091892E9</v>
      </c>
      <c r="Z4557" s="152">
        <v>104047.3192</v>
      </c>
      <c r="AG4557" s="153">
        <f>IFERROR(__xludf.DUMMYFUNCTION("TO_DATE(INT((AH4557/(60*60*24))+""1/1/1970""))"),44186.0)</f>
        <v>44186</v>
      </c>
      <c r="AH4557" s="152">
        <v>1.608509817E9</v>
      </c>
      <c r="AI4557" s="152">
        <v>182132.1871</v>
      </c>
    </row>
    <row r="4558">
      <c r="A4558" s="152"/>
      <c r="B4558" s="152"/>
      <c r="G4558" s="152"/>
      <c r="H4558" s="152"/>
      <c r="M4558" s="161"/>
      <c r="N4558" s="161"/>
      <c r="P4558" s="156"/>
      <c r="Q4558" s="156"/>
      <c r="V4558" s="156"/>
      <c r="W4558" s="156"/>
      <c r="Y4558" s="156">
        <v>1.6091964E9</v>
      </c>
      <c r="Z4558" s="156">
        <v>104047.3192</v>
      </c>
      <c r="AG4558" s="153">
        <f>IFERROR(__xludf.DUMMYFUNCTION("TO_DATE(INT((AH4558/(60*60*24))+""1/1/1970""))"),44186.0)</f>
        <v>44186</v>
      </c>
      <c r="AH4558" s="156">
        <v>1.608525998E9</v>
      </c>
      <c r="AI4558" s="156">
        <v>182132.1871</v>
      </c>
    </row>
    <row r="4559">
      <c r="A4559" s="152"/>
      <c r="B4559" s="152"/>
      <c r="G4559" s="152"/>
      <c r="H4559" s="152"/>
      <c r="M4559" s="161"/>
      <c r="N4559" s="161"/>
      <c r="P4559" s="156"/>
      <c r="Q4559" s="156"/>
      <c r="V4559" s="156"/>
      <c r="W4559" s="156"/>
      <c r="Y4559" s="152">
        <v>1.6092288E9</v>
      </c>
      <c r="Z4559" s="152">
        <v>103913.3228</v>
      </c>
      <c r="AG4559" s="153">
        <f>IFERROR(__xludf.DUMMYFUNCTION("TO_DATE(INT((AH4559/(60*60*24))+""1/1/1970""))"),44186.0)</f>
        <v>44186</v>
      </c>
      <c r="AH4559" s="152">
        <v>1.608541834E9</v>
      </c>
      <c r="AI4559" s="152">
        <v>182132.1871</v>
      </c>
    </row>
    <row r="4560">
      <c r="A4560" s="152"/>
      <c r="B4560" s="152"/>
      <c r="G4560" s="152"/>
      <c r="H4560" s="152"/>
      <c r="M4560" s="161"/>
      <c r="N4560" s="161"/>
      <c r="P4560" s="156"/>
      <c r="Q4560" s="156"/>
      <c r="V4560" s="156"/>
      <c r="W4560" s="156"/>
      <c r="Y4560" s="156">
        <v>1.6092684E9</v>
      </c>
      <c r="Z4560" s="156">
        <v>103913.3228</v>
      </c>
      <c r="AG4560" s="153">
        <f>IFERROR(__xludf.DUMMYFUNCTION("TO_DATE(INT((AH4560/(60*60*24))+""1/1/1970""))"),44186.0)</f>
        <v>44186</v>
      </c>
      <c r="AH4560" s="156">
        <v>1.608557632E9</v>
      </c>
      <c r="AI4560" s="156">
        <v>182132.1871</v>
      </c>
    </row>
    <row r="4561">
      <c r="A4561" s="152"/>
      <c r="B4561" s="152"/>
      <c r="G4561" s="152"/>
      <c r="H4561" s="152"/>
      <c r="M4561" s="161"/>
      <c r="N4561" s="161"/>
      <c r="P4561" s="156"/>
      <c r="Q4561" s="156"/>
      <c r="V4561" s="156"/>
      <c r="W4561" s="156"/>
      <c r="Y4561" s="152">
        <v>1.6092828E9</v>
      </c>
      <c r="Z4561" s="152">
        <v>103913.3228</v>
      </c>
      <c r="AG4561" s="153">
        <f>IFERROR(__xludf.DUMMYFUNCTION("TO_DATE(INT((AH4561/(60*60*24))+""1/1/1970""))"),44186.0)</f>
        <v>44186</v>
      </c>
      <c r="AH4561" s="152">
        <v>1.608573451E9</v>
      </c>
      <c r="AI4561" s="152">
        <v>182075.1871</v>
      </c>
    </row>
    <row r="4562">
      <c r="A4562" s="152"/>
      <c r="B4562" s="152"/>
      <c r="G4562" s="152"/>
      <c r="H4562" s="152"/>
      <c r="M4562" s="161"/>
      <c r="N4562" s="161"/>
      <c r="P4562" s="156"/>
      <c r="Q4562" s="156"/>
      <c r="V4562" s="156"/>
      <c r="W4562" s="156"/>
      <c r="Y4562" s="156">
        <v>1.609308E9</v>
      </c>
      <c r="Z4562" s="156">
        <v>103635.0884</v>
      </c>
      <c r="AG4562" s="153">
        <f>IFERROR(__xludf.DUMMYFUNCTION("TO_DATE(INT((AH4562/(60*60*24))+""1/1/1970""))"),44186.0)</f>
        <v>44186</v>
      </c>
      <c r="AH4562" s="156">
        <v>1.608589278E9</v>
      </c>
      <c r="AI4562" s="156">
        <v>182075.1871</v>
      </c>
    </row>
    <row r="4563">
      <c r="A4563" s="152"/>
      <c r="B4563" s="152"/>
      <c r="G4563" s="152"/>
      <c r="H4563" s="152"/>
      <c r="M4563" s="161"/>
      <c r="N4563" s="161"/>
      <c r="P4563" s="156"/>
      <c r="Q4563" s="156"/>
      <c r="V4563" s="156"/>
      <c r="W4563" s="156"/>
      <c r="Y4563" s="152">
        <v>1.6093476E9</v>
      </c>
      <c r="Z4563" s="152">
        <v>103635.0884</v>
      </c>
      <c r="AG4563" s="153">
        <f>IFERROR(__xludf.DUMMYFUNCTION("TO_DATE(INT((AH4563/(60*60*24))+""1/1/1970""))"),44186.0)</f>
        <v>44186</v>
      </c>
      <c r="AH4563" s="152">
        <v>1.608595052E9</v>
      </c>
      <c r="AI4563" s="152">
        <v>182075.1871</v>
      </c>
    </row>
    <row r="4564">
      <c r="A4564" s="152"/>
      <c r="B4564" s="152"/>
      <c r="G4564" s="152"/>
      <c r="H4564" s="152"/>
      <c r="M4564" s="161"/>
      <c r="N4564" s="161"/>
      <c r="P4564" s="156"/>
      <c r="Q4564" s="156"/>
      <c r="V4564" s="156"/>
      <c r="W4564" s="156"/>
      <c r="Y4564" s="156">
        <v>1.6093692E9</v>
      </c>
      <c r="Z4564" s="156">
        <v>103635.0884</v>
      </c>
      <c r="AG4564" s="153">
        <f>IFERROR(__xludf.DUMMYFUNCTION("TO_DATE(INT((AH4564/(60*60*24))+""1/1/1970""))"),44187.0)</f>
        <v>44187</v>
      </c>
      <c r="AH4564" s="156">
        <v>1.608605111E9</v>
      </c>
      <c r="AI4564" s="156">
        <v>182075.1871</v>
      </c>
    </row>
    <row r="4565">
      <c r="A4565" s="152"/>
      <c r="B4565" s="152"/>
      <c r="G4565" s="152"/>
      <c r="H4565" s="152"/>
      <c r="M4565" s="161"/>
      <c r="N4565" s="161"/>
      <c r="P4565" s="156"/>
      <c r="Q4565" s="156"/>
      <c r="V4565" s="156"/>
      <c r="W4565" s="156"/>
      <c r="Y4565" s="152">
        <v>1.6093872E9</v>
      </c>
      <c r="Z4565" s="152">
        <v>103239.5004</v>
      </c>
      <c r="AG4565" s="153">
        <f>IFERROR(__xludf.DUMMYFUNCTION("TO_DATE(INT((AH4565/(60*60*24))+""1/1/1970""))"),44187.0)</f>
        <v>44187</v>
      </c>
      <c r="AH4565" s="152">
        <v>1.608620923E9</v>
      </c>
      <c r="AI4565" s="152">
        <v>182075.1871</v>
      </c>
    </row>
    <row r="4566">
      <c r="A4566" s="152"/>
      <c r="B4566" s="152"/>
      <c r="G4566" s="152"/>
      <c r="H4566" s="152"/>
      <c r="M4566" s="161"/>
      <c r="N4566" s="161"/>
      <c r="P4566" s="156"/>
      <c r="Q4566" s="156"/>
      <c r="V4566" s="156"/>
      <c r="W4566" s="156"/>
      <c r="Y4566" s="156">
        <v>1.6094268E9</v>
      </c>
      <c r="Z4566" s="156">
        <v>103239.5004</v>
      </c>
      <c r="AG4566" s="153">
        <f>IFERROR(__xludf.DUMMYFUNCTION("TO_DATE(INT((AH4566/(60*60*24))+""1/1/1970""))"),44187.0)</f>
        <v>44187</v>
      </c>
      <c r="AH4566" s="156">
        <v>1.608636736E9</v>
      </c>
      <c r="AI4566" s="156">
        <v>182075.1871</v>
      </c>
    </row>
    <row r="4567">
      <c r="A4567" s="152"/>
      <c r="B4567" s="152"/>
      <c r="G4567" s="152"/>
      <c r="H4567" s="152"/>
      <c r="M4567" s="161"/>
      <c r="N4567" s="161"/>
      <c r="P4567" s="156"/>
      <c r="Q4567" s="156"/>
      <c r="V4567" s="156"/>
      <c r="W4567" s="156"/>
      <c r="Y4567" s="152">
        <v>1.609452E9</v>
      </c>
      <c r="Z4567" s="152">
        <v>103239.5004</v>
      </c>
      <c r="AG4567" s="153">
        <f>IFERROR(__xludf.DUMMYFUNCTION("TO_DATE(INT((AH4567/(60*60*24))+""1/1/1970""))"),44187.0)</f>
        <v>44187</v>
      </c>
      <c r="AH4567" s="152">
        <v>1.608652533E9</v>
      </c>
      <c r="AI4567" s="152">
        <v>182075.1871</v>
      </c>
    </row>
    <row r="4568">
      <c r="A4568" s="152"/>
      <c r="B4568" s="152"/>
      <c r="G4568" s="152"/>
      <c r="H4568" s="152"/>
      <c r="M4568" s="161"/>
      <c r="N4568" s="161"/>
      <c r="P4568" s="156"/>
      <c r="Q4568" s="156"/>
      <c r="V4568" s="156"/>
      <c r="W4568" s="156"/>
      <c r="Y4568" s="156">
        <v>1.6094592E9</v>
      </c>
      <c r="Z4568" s="156">
        <v>103948.7422</v>
      </c>
      <c r="AG4568" s="153">
        <f>IFERROR(__xludf.DUMMYFUNCTION("TO_DATE(INT((AH4568/(60*60*24))+""1/1/1970""))"),44187.0)</f>
        <v>44187</v>
      </c>
      <c r="AH4568" s="156">
        <v>1.608668332E9</v>
      </c>
      <c r="AI4568" s="156">
        <v>182075.1871</v>
      </c>
    </row>
    <row r="4569">
      <c r="A4569" s="152"/>
      <c r="B4569" s="152"/>
      <c r="G4569" s="152"/>
      <c r="H4569" s="152"/>
      <c r="M4569" s="161"/>
      <c r="N4569" s="161"/>
      <c r="P4569" s="156"/>
      <c r="Q4569" s="156"/>
      <c r="V4569" s="156"/>
      <c r="W4569" s="156"/>
      <c r="Y4569" s="156"/>
      <c r="Z4569" s="156"/>
      <c r="AG4569" s="153">
        <f>IFERROR(__xludf.DUMMYFUNCTION("TO_DATE(INT((AH4569/(60*60*24))+""1/1/1970""))"),44187.0)</f>
        <v>44187</v>
      </c>
      <c r="AH4569" s="152">
        <v>1.608681594E9</v>
      </c>
      <c r="AI4569" s="152">
        <v>182075.1871</v>
      </c>
    </row>
    <row r="4570">
      <c r="A4570" s="152"/>
      <c r="B4570" s="152"/>
      <c r="G4570" s="152"/>
      <c r="H4570" s="152"/>
      <c r="M4570" s="161"/>
      <c r="N4570" s="161"/>
      <c r="P4570" s="156"/>
      <c r="Q4570" s="156"/>
      <c r="V4570" s="156"/>
      <c r="W4570" s="156"/>
      <c r="Y4570" s="156"/>
      <c r="Z4570" s="156"/>
      <c r="AG4570" s="153">
        <f>IFERROR(__xludf.DUMMYFUNCTION("TO_DATE(INT((AH4570/(60*60*24))+""1/1/1970""))"),44188.0)</f>
        <v>44188</v>
      </c>
      <c r="AH4570" s="156">
        <v>1.608684129E9</v>
      </c>
      <c r="AI4570" s="156">
        <v>182075.1871</v>
      </c>
    </row>
    <row r="4571">
      <c r="A4571" s="152"/>
      <c r="B4571" s="152"/>
      <c r="G4571" s="152"/>
      <c r="H4571" s="152"/>
      <c r="M4571" s="161"/>
      <c r="N4571" s="161"/>
      <c r="P4571" s="156"/>
      <c r="Q4571" s="156"/>
      <c r="V4571" s="156"/>
      <c r="W4571" s="156"/>
      <c r="Y4571" s="156"/>
      <c r="Z4571" s="156"/>
      <c r="AG4571" s="153">
        <f>IFERROR(__xludf.DUMMYFUNCTION("TO_DATE(INT((AH4571/(60*60*24))+""1/1/1970""))"),44188.0)</f>
        <v>44188</v>
      </c>
      <c r="AH4571" s="152">
        <v>1.608700333E9</v>
      </c>
      <c r="AI4571" s="152">
        <v>182075.1871</v>
      </c>
    </row>
    <row r="4572">
      <c r="A4572" s="152"/>
      <c r="B4572" s="152"/>
      <c r="G4572" s="152"/>
      <c r="H4572" s="152"/>
      <c r="M4572" s="161"/>
      <c r="N4572" s="161"/>
      <c r="P4572" s="156"/>
      <c r="Q4572" s="156"/>
      <c r="V4572" s="156"/>
      <c r="W4572" s="156"/>
      <c r="Y4572" s="156"/>
      <c r="Z4572" s="156"/>
      <c r="AG4572" s="153">
        <f>IFERROR(__xludf.DUMMYFUNCTION("TO_DATE(INT((AH4572/(60*60*24))+""1/1/1970""))"),44188.0)</f>
        <v>44188</v>
      </c>
      <c r="AH4572" s="156">
        <v>1.608716332E9</v>
      </c>
      <c r="AI4572" s="156">
        <v>182075.1871</v>
      </c>
    </row>
    <row r="4573">
      <c r="A4573" s="152"/>
      <c r="B4573" s="152"/>
      <c r="G4573" s="152"/>
      <c r="H4573" s="152"/>
      <c r="M4573" s="161"/>
      <c r="N4573" s="161"/>
      <c r="P4573" s="156"/>
      <c r="Q4573" s="156"/>
      <c r="V4573" s="156"/>
      <c r="W4573" s="156"/>
      <c r="Y4573" s="156"/>
      <c r="Z4573" s="156"/>
      <c r="AG4573" s="153">
        <f>IFERROR(__xludf.DUMMYFUNCTION("TO_DATE(INT((AH4573/(60*60*24))+""1/1/1970""))"),44188.0)</f>
        <v>44188</v>
      </c>
      <c r="AH4573" s="152">
        <v>1.608732127E9</v>
      </c>
      <c r="AI4573" s="152">
        <v>182075.1871</v>
      </c>
    </row>
    <row r="4574">
      <c r="A4574" s="152"/>
      <c r="B4574" s="152"/>
      <c r="G4574" s="152"/>
      <c r="H4574" s="152"/>
      <c r="M4574" s="161"/>
      <c r="N4574" s="161"/>
      <c r="P4574" s="156"/>
      <c r="Q4574" s="156"/>
      <c r="V4574" s="156"/>
      <c r="W4574" s="156"/>
      <c r="Y4574" s="156"/>
      <c r="Z4574" s="156"/>
      <c r="AG4574" s="153">
        <f>IFERROR(__xludf.DUMMYFUNCTION("TO_DATE(INT((AH4574/(60*60*24))+""1/1/1970""))"),44188.0)</f>
        <v>44188</v>
      </c>
      <c r="AH4574" s="156">
        <v>1.60874792E9</v>
      </c>
      <c r="AI4574" s="156">
        <v>182170.8271</v>
      </c>
    </row>
    <row r="4575">
      <c r="A4575" s="152"/>
      <c r="B4575" s="152"/>
      <c r="G4575" s="152"/>
      <c r="H4575" s="152"/>
      <c r="M4575" s="161"/>
      <c r="N4575" s="161"/>
      <c r="P4575" s="156"/>
      <c r="Q4575" s="156"/>
      <c r="V4575" s="156"/>
      <c r="W4575" s="156"/>
      <c r="Y4575" s="156"/>
      <c r="Z4575" s="156"/>
      <c r="AG4575" s="153">
        <f>IFERROR(__xludf.DUMMYFUNCTION("TO_DATE(INT((AH4575/(60*60*24))+""1/1/1970""))"),44188.0)</f>
        <v>44188</v>
      </c>
      <c r="AH4575" s="152">
        <v>1.608763879E9</v>
      </c>
      <c r="AI4575" s="152">
        <v>181896.1071</v>
      </c>
    </row>
    <row r="4576">
      <c r="A4576" s="152"/>
      <c r="B4576" s="152"/>
      <c r="G4576" s="152"/>
      <c r="H4576" s="152"/>
      <c r="M4576" s="161"/>
      <c r="N4576" s="161"/>
      <c r="P4576" s="156"/>
      <c r="Q4576" s="156"/>
      <c r="V4576" s="156"/>
      <c r="W4576" s="156"/>
      <c r="Y4576" s="156"/>
      <c r="Z4576" s="156"/>
      <c r="AG4576" s="153">
        <f>IFERROR(__xludf.DUMMYFUNCTION("TO_DATE(INT((AH4576/(60*60*24))+""1/1/1970""))"),44188.0)</f>
        <v>44188</v>
      </c>
      <c r="AH4576" s="156">
        <v>1.608767945E9</v>
      </c>
      <c r="AI4576" s="156">
        <v>181896.1071</v>
      </c>
    </row>
    <row r="4577">
      <c r="A4577" s="152"/>
      <c r="B4577" s="152"/>
      <c r="G4577" s="152"/>
      <c r="H4577" s="152"/>
      <c r="M4577" s="161"/>
      <c r="N4577" s="161"/>
      <c r="P4577" s="156"/>
      <c r="Q4577" s="156"/>
      <c r="V4577" s="156"/>
      <c r="W4577" s="156"/>
      <c r="Y4577" s="156"/>
      <c r="Z4577" s="156"/>
      <c r="AG4577" s="153">
        <f>IFERROR(__xludf.DUMMYFUNCTION("TO_DATE(INT((AH4577/(60*60*24))+""1/1/1970""))"),44189.0)</f>
        <v>44189</v>
      </c>
      <c r="AH4577" s="152">
        <v>1.608780092E9</v>
      </c>
      <c r="AI4577" s="152">
        <v>181896.1071</v>
      </c>
    </row>
    <row r="4578">
      <c r="A4578" s="152"/>
      <c r="B4578" s="152"/>
      <c r="G4578" s="152"/>
      <c r="H4578" s="152"/>
      <c r="M4578" s="161"/>
      <c r="N4578" s="161"/>
      <c r="P4578" s="156"/>
      <c r="Q4578" s="156"/>
      <c r="V4578" s="156"/>
      <c r="W4578" s="156"/>
      <c r="Y4578" s="156"/>
      <c r="Z4578" s="156"/>
      <c r="AG4578" s="153">
        <f>IFERROR(__xludf.DUMMYFUNCTION("TO_DATE(INT((AH4578/(60*60*24))+""1/1/1970""))"),44189.0)</f>
        <v>44189</v>
      </c>
      <c r="AH4578" s="156">
        <v>1.608795927E9</v>
      </c>
      <c r="AI4578" s="156">
        <v>181896.1071</v>
      </c>
    </row>
    <row r="4579">
      <c r="A4579" s="152"/>
      <c r="B4579" s="152"/>
      <c r="G4579" s="152"/>
      <c r="H4579" s="152"/>
      <c r="M4579" s="161"/>
      <c r="N4579" s="161"/>
      <c r="P4579" s="156"/>
      <c r="Q4579" s="156"/>
      <c r="V4579" s="156"/>
      <c r="W4579" s="156"/>
      <c r="Y4579" s="156"/>
      <c r="Z4579" s="156"/>
      <c r="AG4579" s="153">
        <f>IFERROR(__xludf.DUMMYFUNCTION("TO_DATE(INT((AH4579/(60*60*24))+""1/1/1970""))"),44189.0)</f>
        <v>44189</v>
      </c>
      <c r="AH4579" s="152">
        <v>1.608811722E9</v>
      </c>
      <c r="AI4579" s="152">
        <v>181896.1071</v>
      </c>
    </row>
    <row r="4580">
      <c r="A4580" s="152"/>
      <c r="B4580" s="152"/>
      <c r="G4580" s="152"/>
      <c r="H4580" s="152"/>
      <c r="M4580" s="161"/>
      <c r="N4580" s="161"/>
      <c r="P4580" s="156"/>
      <c r="Q4580" s="156"/>
      <c r="V4580" s="156"/>
      <c r="W4580" s="156"/>
      <c r="Y4580" s="156"/>
      <c r="Z4580" s="156"/>
      <c r="AG4580" s="153">
        <f>IFERROR(__xludf.DUMMYFUNCTION("TO_DATE(INT((AH4580/(60*60*24))+""1/1/1970""))"),44189.0)</f>
        <v>44189</v>
      </c>
      <c r="AH4580" s="156">
        <v>1.60882752E9</v>
      </c>
      <c r="AI4580" s="156">
        <v>181840.3065</v>
      </c>
    </row>
    <row r="4581">
      <c r="A4581" s="152"/>
      <c r="B4581" s="152"/>
      <c r="G4581" s="152"/>
      <c r="H4581" s="152"/>
      <c r="M4581" s="161"/>
      <c r="N4581" s="161"/>
      <c r="P4581" s="156"/>
      <c r="Q4581" s="156"/>
      <c r="V4581" s="156"/>
      <c r="W4581" s="156"/>
      <c r="Y4581" s="156"/>
      <c r="Z4581" s="156"/>
      <c r="AG4581" s="153">
        <f>IFERROR(__xludf.DUMMYFUNCTION("TO_DATE(INT((AH4581/(60*60*24))+""1/1/1970""))"),44189.0)</f>
        <v>44189</v>
      </c>
      <c r="AH4581" s="152">
        <v>1.608844245E9</v>
      </c>
      <c r="AI4581" s="152">
        <v>181988.7041</v>
      </c>
    </row>
    <row r="4582">
      <c r="A4582" s="152"/>
      <c r="B4582" s="152"/>
      <c r="G4582" s="152"/>
      <c r="H4582" s="152"/>
      <c r="M4582" s="161"/>
      <c r="N4582" s="161"/>
      <c r="P4582" s="156"/>
      <c r="Q4582" s="156"/>
      <c r="V4582" s="156"/>
      <c r="W4582" s="156"/>
      <c r="Y4582" s="156"/>
      <c r="Z4582" s="156"/>
      <c r="AG4582" s="153">
        <f>IFERROR(__xludf.DUMMYFUNCTION("TO_DATE(INT((AH4582/(60*60*24))+""1/1/1970""))"),44189.0)</f>
        <v>44189</v>
      </c>
      <c r="AH4582" s="156">
        <v>1.608854012E9</v>
      </c>
      <c r="AI4582" s="156">
        <v>181988.7041</v>
      </c>
    </row>
    <row r="4583">
      <c r="A4583" s="152"/>
      <c r="B4583" s="152"/>
      <c r="G4583" s="152"/>
      <c r="H4583" s="152"/>
      <c r="M4583" s="161"/>
      <c r="N4583" s="161"/>
      <c r="P4583" s="156"/>
      <c r="Q4583" s="156"/>
      <c r="V4583" s="156"/>
      <c r="W4583" s="156"/>
      <c r="Y4583" s="156"/>
      <c r="Z4583" s="156"/>
      <c r="AG4583" s="153">
        <f>IFERROR(__xludf.DUMMYFUNCTION("TO_DATE(INT((AH4583/(60*60*24))+""1/1/1970""))"),44190.0)</f>
        <v>44190</v>
      </c>
      <c r="AH4583" s="152">
        <v>1.608860807E9</v>
      </c>
      <c r="AI4583" s="152">
        <v>181988.7041</v>
      </c>
    </row>
    <row r="4584">
      <c r="A4584" s="152"/>
      <c r="B4584" s="152"/>
      <c r="G4584" s="152"/>
      <c r="H4584" s="152"/>
      <c r="M4584" s="161"/>
      <c r="N4584" s="161"/>
      <c r="P4584" s="156"/>
      <c r="Q4584" s="156"/>
      <c r="V4584" s="156"/>
      <c r="W4584" s="156"/>
      <c r="Y4584" s="156"/>
      <c r="Z4584" s="156"/>
      <c r="AG4584" s="153">
        <f>IFERROR(__xludf.DUMMYFUNCTION("TO_DATE(INT((AH4584/(60*60*24))+""1/1/1970""))"),44190.0)</f>
        <v>44190</v>
      </c>
      <c r="AH4584" s="156">
        <v>1.608877335E9</v>
      </c>
      <c r="AI4584" s="156">
        <v>181988.7041</v>
      </c>
    </row>
    <row r="4585">
      <c r="A4585" s="152"/>
      <c r="B4585" s="152"/>
      <c r="G4585" s="152"/>
      <c r="H4585" s="152"/>
      <c r="M4585" s="161"/>
      <c r="N4585" s="161"/>
      <c r="P4585" s="156"/>
      <c r="Q4585" s="156"/>
      <c r="V4585" s="156"/>
      <c r="W4585" s="156"/>
      <c r="Y4585" s="156"/>
      <c r="Z4585" s="156"/>
      <c r="AG4585" s="153">
        <f>IFERROR(__xludf.DUMMYFUNCTION("TO_DATE(INT((AH4585/(60*60*24))+""1/1/1970""))"),44190.0)</f>
        <v>44190</v>
      </c>
      <c r="AH4585" s="152">
        <v>1.608893133E9</v>
      </c>
      <c r="AI4585" s="152">
        <v>181988.7041</v>
      </c>
    </row>
    <row r="4586">
      <c r="A4586" s="152"/>
      <c r="B4586" s="152"/>
      <c r="G4586" s="152"/>
      <c r="H4586" s="152"/>
      <c r="M4586" s="161"/>
      <c r="N4586" s="161"/>
      <c r="P4586" s="156"/>
      <c r="Q4586" s="156"/>
      <c r="V4586" s="156"/>
      <c r="W4586" s="156"/>
      <c r="Y4586" s="156"/>
      <c r="Z4586" s="156"/>
      <c r="AG4586" s="153">
        <f>IFERROR(__xludf.DUMMYFUNCTION("TO_DATE(INT((AH4586/(60*60*24))+""1/1/1970""))"),44190.0)</f>
        <v>44190</v>
      </c>
      <c r="AH4586" s="156">
        <v>1.608908972E9</v>
      </c>
      <c r="AI4586" s="156">
        <v>181988.7041</v>
      </c>
    </row>
    <row r="4587">
      <c r="A4587" s="152"/>
      <c r="B4587" s="152"/>
      <c r="G4587" s="152"/>
      <c r="H4587" s="152"/>
      <c r="M4587" s="161"/>
      <c r="N4587" s="161"/>
      <c r="P4587" s="156"/>
      <c r="Q4587" s="156"/>
      <c r="V4587" s="156"/>
      <c r="W4587" s="156"/>
      <c r="Y4587" s="156"/>
      <c r="Z4587" s="156"/>
      <c r="AG4587" s="153">
        <f>IFERROR(__xludf.DUMMYFUNCTION("TO_DATE(INT((AH4587/(60*60*24))+""1/1/1970""))"),44190.0)</f>
        <v>44190</v>
      </c>
      <c r="AH4587" s="152">
        <v>1.608924768E9</v>
      </c>
      <c r="AI4587" s="152">
        <v>181988.7041</v>
      </c>
    </row>
    <row r="4588">
      <c r="A4588" s="152"/>
      <c r="B4588" s="152"/>
      <c r="G4588" s="152"/>
      <c r="H4588" s="152"/>
      <c r="M4588" s="161"/>
      <c r="N4588" s="161"/>
      <c r="P4588" s="156"/>
      <c r="Q4588" s="156"/>
      <c r="V4588" s="156"/>
      <c r="W4588" s="156"/>
      <c r="Y4588" s="156"/>
      <c r="Z4588" s="156"/>
      <c r="AG4588" s="153">
        <f>IFERROR(__xludf.DUMMYFUNCTION("TO_DATE(INT((AH4588/(60*60*24))+""1/1/1970""))"),44190.0)</f>
        <v>44190</v>
      </c>
      <c r="AH4588" s="156">
        <v>1.608940576E9</v>
      </c>
      <c r="AI4588" s="156">
        <v>181988.7041</v>
      </c>
    </row>
    <row r="4589">
      <c r="A4589" s="152"/>
      <c r="B4589" s="152"/>
      <c r="G4589" s="152"/>
      <c r="H4589" s="152"/>
      <c r="M4589" s="161"/>
      <c r="N4589" s="161"/>
      <c r="P4589" s="156"/>
      <c r="Q4589" s="156"/>
      <c r="V4589" s="156"/>
      <c r="W4589" s="156"/>
      <c r="Y4589" s="156"/>
      <c r="Z4589" s="156"/>
      <c r="AG4589" s="153">
        <f>IFERROR(__xludf.DUMMYFUNCTION("TO_DATE(INT((AH4589/(60*60*24))+""1/1/1970""))"),44190.0)</f>
        <v>44190</v>
      </c>
      <c r="AH4589" s="152">
        <v>1.608940797E9</v>
      </c>
      <c r="AI4589" s="152">
        <v>181988.7041</v>
      </c>
    </row>
    <row r="4590">
      <c r="A4590" s="152"/>
      <c r="B4590" s="152"/>
      <c r="G4590" s="152"/>
      <c r="H4590" s="152"/>
      <c r="M4590" s="161"/>
      <c r="N4590" s="161"/>
      <c r="P4590" s="156"/>
      <c r="Q4590" s="156"/>
      <c r="V4590" s="156"/>
      <c r="W4590" s="156"/>
      <c r="Y4590" s="156"/>
      <c r="Z4590" s="156"/>
      <c r="AG4590" s="153">
        <f>IFERROR(__xludf.DUMMYFUNCTION("TO_DATE(INT((AH4590/(60*60*24))+""1/1/1970""))"),44191.0)</f>
        <v>44191</v>
      </c>
      <c r="AH4590" s="156">
        <v>1.608956428E9</v>
      </c>
      <c r="AI4590" s="156">
        <v>181988.7041</v>
      </c>
    </row>
    <row r="4591">
      <c r="A4591" s="152"/>
      <c r="B4591" s="152"/>
      <c r="G4591" s="152"/>
      <c r="H4591" s="152"/>
      <c r="M4591" s="161"/>
      <c r="N4591" s="161"/>
      <c r="P4591" s="156"/>
      <c r="Q4591" s="156"/>
      <c r="V4591" s="156"/>
      <c r="W4591" s="156"/>
      <c r="Y4591" s="156"/>
      <c r="Z4591" s="156"/>
      <c r="AG4591" s="153">
        <f>IFERROR(__xludf.DUMMYFUNCTION("TO_DATE(INT((AH4591/(60*60*24))+""1/1/1970""))"),44191.0)</f>
        <v>44191</v>
      </c>
      <c r="AH4591" s="152">
        <v>1.608972874E9</v>
      </c>
      <c r="AI4591" s="152">
        <v>181988.7041</v>
      </c>
    </row>
    <row r="4592">
      <c r="A4592" s="152"/>
      <c r="B4592" s="152"/>
      <c r="G4592" s="152"/>
      <c r="H4592" s="152"/>
      <c r="M4592" s="161"/>
      <c r="N4592" s="161"/>
      <c r="P4592" s="156"/>
      <c r="Q4592" s="156"/>
      <c r="V4592" s="156"/>
      <c r="W4592" s="156"/>
      <c r="Y4592" s="156"/>
      <c r="Z4592" s="156"/>
      <c r="AG4592" s="153">
        <f>IFERROR(__xludf.DUMMYFUNCTION("TO_DATE(INT((AH4592/(60*60*24))+""1/1/1970""))"),44191.0)</f>
        <v>44191</v>
      </c>
      <c r="AH4592" s="156">
        <v>1.608988782E9</v>
      </c>
      <c r="AI4592" s="156">
        <v>181988.7041</v>
      </c>
    </row>
    <row r="4593">
      <c r="A4593" s="152"/>
      <c r="B4593" s="152"/>
      <c r="G4593" s="152"/>
      <c r="H4593" s="152"/>
      <c r="M4593" s="161"/>
      <c r="N4593" s="161"/>
      <c r="P4593" s="156"/>
      <c r="Q4593" s="156"/>
      <c r="V4593" s="156"/>
      <c r="W4593" s="156"/>
      <c r="Y4593" s="156"/>
      <c r="Z4593" s="156"/>
      <c r="AG4593" s="153">
        <f>IFERROR(__xludf.DUMMYFUNCTION("TO_DATE(INT((AH4593/(60*60*24))+""1/1/1970""))"),44191.0)</f>
        <v>44191</v>
      </c>
      <c r="AH4593" s="152">
        <v>1.609004991E9</v>
      </c>
      <c r="AI4593" s="152">
        <v>181988.7041</v>
      </c>
    </row>
    <row r="4594">
      <c r="A4594" s="152"/>
      <c r="B4594" s="152"/>
      <c r="G4594" s="152"/>
      <c r="H4594" s="152"/>
      <c r="M4594" s="161"/>
      <c r="N4594" s="161"/>
      <c r="P4594" s="156"/>
      <c r="Q4594" s="156"/>
      <c r="V4594" s="156"/>
      <c r="W4594" s="156"/>
      <c r="Y4594" s="156"/>
      <c r="Z4594" s="156"/>
      <c r="AG4594" s="153">
        <f>IFERROR(__xludf.DUMMYFUNCTION("TO_DATE(INT((AH4594/(60*60*24))+""1/1/1970""))"),44191.0)</f>
        <v>44191</v>
      </c>
      <c r="AH4594" s="156">
        <v>1.609020784E9</v>
      </c>
      <c r="AI4594" s="156">
        <v>181988.7041</v>
      </c>
    </row>
    <row r="4595">
      <c r="A4595" s="152"/>
      <c r="B4595" s="152"/>
      <c r="G4595" s="152"/>
      <c r="H4595" s="152"/>
      <c r="M4595" s="161"/>
      <c r="N4595" s="161"/>
      <c r="P4595" s="156"/>
      <c r="Q4595" s="156"/>
      <c r="V4595" s="156"/>
      <c r="W4595" s="156"/>
      <c r="Y4595" s="156"/>
      <c r="Z4595" s="156"/>
      <c r="AG4595" s="153">
        <f>IFERROR(__xludf.DUMMYFUNCTION("TO_DATE(INT((AH4595/(60*60*24))+""1/1/1970""))"),44191.0)</f>
        <v>44191</v>
      </c>
      <c r="AH4595" s="152">
        <v>1.609026825E9</v>
      </c>
      <c r="AI4595" s="152">
        <v>181988.7041</v>
      </c>
    </row>
    <row r="4596">
      <c r="A4596" s="152"/>
      <c r="B4596" s="152"/>
      <c r="G4596" s="152"/>
      <c r="H4596" s="152"/>
      <c r="M4596" s="161"/>
      <c r="N4596" s="161"/>
      <c r="P4596" s="156"/>
      <c r="Q4596" s="156"/>
      <c r="V4596" s="156"/>
      <c r="W4596" s="156"/>
      <c r="Y4596" s="156"/>
      <c r="Z4596" s="156"/>
      <c r="AG4596" s="153">
        <f>IFERROR(__xludf.DUMMYFUNCTION("TO_DATE(INT((AH4596/(60*60*24))+""1/1/1970""))"),44192.0)</f>
        <v>44192</v>
      </c>
      <c r="AH4596" s="156">
        <v>1.609037195E9</v>
      </c>
      <c r="AI4596" s="156">
        <v>181988.7041</v>
      </c>
    </row>
    <row r="4597">
      <c r="A4597" s="152"/>
      <c r="B4597" s="152"/>
      <c r="G4597" s="152"/>
      <c r="H4597" s="152"/>
      <c r="M4597" s="161"/>
      <c r="N4597" s="161"/>
      <c r="P4597" s="156"/>
      <c r="Q4597" s="156"/>
      <c r="V4597" s="156"/>
      <c r="W4597" s="156"/>
      <c r="Y4597" s="156"/>
      <c r="Z4597" s="156"/>
      <c r="AG4597" s="153">
        <f>IFERROR(__xludf.DUMMYFUNCTION("TO_DATE(INT((AH4597/(60*60*24))+""1/1/1970""))"),44192.0)</f>
        <v>44192</v>
      </c>
      <c r="AH4597" s="152">
        <v>1.609053171E9</v>
      </c>
      <c r="AI4597" s="152">
        <v>181988.7041</v>
      </c>
    </row>
    <row r="4598">
      <c r="A4598" s="152"/>
      <c r="B4598" s="152"/>
      <c r="G4598" s="152"/>
      <c r="H4598" s="152"/>
      <c r="M4598" s="161"/>
      <c r="N4598" s="161"/>
      <c r="P4598" s="156"/>
      <c r="Q4598" s="156"/>
      <c r="V4598" s="156"/>
      <c r="W4598" s="156"/>
      <c r="Y4598" s="156"/>
      <c r="Z4598" s="156"/>
      <c r="AG4598" s="153">
        <f>IFERROR(__xludf.DUMMYFUNCTION("TO_DATE(INT((AH4598/(60*60*24))+""1/1/1970""))"),44192.0)</f>
        <v>44192</v>
      </c>
      <c r="AH4598" s="156">
        <v>1.609068963E9</v>
      </c>
      <c r="AI4598" s="156">
        <v>181988.7041</v>
      </c>
    </row>
    <row r="4599">
      <c r="A4599" s="152"/>
      <c r="B4599" s="152"/>
      <c r="G4599" s="152"/>
      <c r="H4599" s="152"/>
      <c r="M4599" s="161"/>
      <c r="N4599" s="161"/>
      <c r="P4599" s="156"/>
      <c r="Q4599" s="156"/>
      <c r="V4599" s="156"/>
      <c r="W4599" s="156"/>
      <c r="Y4599" s="156"/>
      <c r="Z4599" s="156"/>
      <c r="AG4599" s="153">
        <f>IFERROR(__xludf.DUMMYFUNCTION("TO_DATE(INT((AH4599/(60*60*24))+""1/1/1970""))"),44192.0)</f>
        <v>44192</v>
      </c>
      <c r="AH4599" s="152">
        <v>1.609084854E9</v>
      </c>
      <c r="AI4599" s="152">
        <v>181988.7041</v>
      </c>
    </row>
    <row r="4600">
      <c r="A4600" s="152"/>
      <c r="B4600" s="152"/>
      <c r="G4600" s="152"/>
      <c r="H4600" s="152"/>
      <c r="M4600" s="161"/>
      <c r="N4600" s="161"/>
      <c r="P4600" s="156"/>
      <c r="Q4600" s="156"/>
      <c r="V4600" s="156"/>
      <c r="W4600" s="156"/>
      <c r="Y4600" s="156"/>
      <c r="Z4600" s="156"/>
      <c r="AG4600" s="153">
        <f>IFERROR(__xludf.DUMMYFUNCTION("TO_DATE(INT((AH4600/(60*60*24))+""1/1/1970""))"),44192.0)</f>
        <v>44192</v>
      </c>
      <c r="AH4600" s="156">
        <v>1.609100798E9</v>
      </c>
      <c r="AI4600" s="156">
        <v>181988.7041</v>
      </c>
    </row>
    <row r="4601">
      <c r="A4601" s="152"/>
      <c r="B4601" s="152"/>
      <c r="G4601" s="152"/>
      <c r="H4601" s="152"/>
      <c r="M4601" s="161"/>
      <c r="N4601" s="161"/>
      <c r="P4601" s="156"/>
      <c r="Q4601" s="156"/>
      <c r="V4601" s="156"/>
      <c r="W4601" s="156"/>
      <c r="Y4601" s="156"/>
      <c r="Z4601" s="156"/>
      <c r="AG4601" s="153">
        <f>IFERROR(__xludf.DUMMYFUNCTION("TO_DATE(INT((AH4601/(60*60*24))+""1/1/1970""))"),44192.0)</f>
        <v>44192</v>
      </c>
      <c r="AH4601" s="152">
        <v>1.609113111E9</v>
      </c>
      <c r="AI4601" s="152">
        <v>181988.7041</v>
      </c>
    </row>
    <row r="4602">
      <c r="A4602" s="152"/>
      <c r="B4602" s="152"/>
      <c r="G4602" s="152"/>
      <c r="H4602" s="152"/>
      <c r="M4602" s="161"/>
      <c r="N4602" s="161"/>
      <c r="P4602" s="156"/>
      <c r="Q4602" s="156"/>
      <c r="V4602" s="156"/>
      <c r="W4602" s="156"/>
      <c r="Y4602" s="156"/>
      <c r="Z4602" s="156"/>
      <c r="AG4602" s="153">
        <f>IFERROR(__xludf.DUMMYFUNCTION("TO_DATE(INT((AH4602/(60*60*24))+""1/1/1970""))"),44193.0)</f>
        <v>44193</v>
      </c>
      <c r="AH4602" s="156">
        <v>1.609116599E9</v>
      </c>
      <c r="AI4602" s="156">
        <v>181988.7041</v>
      </c>
    </row>
    <row r="4603">
      <c r="A4603" s="152"/>
      <c r="B4603" s="152"/>
      <c r="G4603" s="152"/>
      <c r="H4603" s="152"/>
      <c r="M4603" s="161"/>
      <c r="N4603" s="161"/>
      <c r="P4603" s="156"/>
      <c r="Q4603" s="156"/>
      <c r="V4603" s="156"/>
      <c r="W4603" s="156"/>
      <c r="Y4603" s="156"/>
      <c r="Z4603" s="156"/>
      <c r="AG4603" s="153">
        <f>IFERROR(__xludf.DUMMYFUNCTION("TO_DATE(INT((AH4603/(60*60*24))+""1/1/1970""))"),44193.0)</f>
        <v>44193</v>
      </c>
      <c r="AH4603" s="152">
        <v>1.609133081E9</v>
      </c>
      <c r="AI4603" s="152">
        <v>181988.7041</v>
      </c>
    </row>
    <row r="4604">
      <c r="A4604" s="152"/>
      <c r="B4604" s="152"/>
      <c r="G4604" s="152"/>
      <c r="H4604" s="152"/>
      <c r="M4604" s="161"/>
      <c r="N4604" s="161"/>
      <c r="P4604" s="156"/>
      <c r="Q4604" s="156"/>
      <c r="V4604" s="156"/>
      <c r="W4604" s="156"/>
      <c r="Y4604" s="156"/>
      <c r="Z4604" s="156"/>
      <c r="AG4604" s="153">
        <f>IFERROR(__xludf.DUMMYFUNCTION("TO_DATE(INT((AH4604/(60*60*24))+""1/1/1970""))"),44193.0)</f>
        <v>44193</v>
      </c>
      <c r="AH4604" s="156">
        <v>1.609148871E9</v>
      </c>
      <c r="AI4604" s="156">
        <v>181988.7041</v>
      </c>
    </row>
    <row r="4605">
      <c r="A4605" s="152"/>
      <c r="B4605" s="152"/>
      <c r="G4605" s="152"/>
      <c r="H4605" s="152"/>
      <c r="M4605" s="161"/>
      <c r="N4605" s="161"/>
      <c r="P4605" s="156"/>
      <c r="Q4605" s="156"/>
      <c r="V4605" s="156"/>
      <c r="W4605" s="156"/>
      <c r="Y4605" s="156"/>
      <c r="Z4605" s="156"/>
      <c r="AG4605" s="153">
        <f>IFERROR(__xludf.DUMMYFUNCTION("TO_DATE(INT((AH4605/(60*60*24))+""1/1/1970""))"),44193.0)</f>
        <v>44193</v>
      </c>
      <c r="AH4605" s="152">
        <v>1.609164781E9</v>
      </c>
      <c r="AI4605" s="152">
        <v>181988.7041</v>
      </c>
    </row>
    <row r="4606">
      <c r="A4606" s="152"/>
      <c r="B4606" s="152"/>
      <c r="G4606" s="152"/>
      <c r="H4606" s="152"/>
      <c r="M4606" s="161"/>
      <c r="N4606" s="161"/>
      <c r="P4606" s="156"/>
      <c r="Q4606" s="156"/>
      <c r="V4606" s="156"/>
      <c r="W4606" s="156"/>
      <c r="Y4606" s="156"/>
      <c r="Z4606" s="156"/>
      <c r="AG4606" s="153">
        <f>IFERROR(__xludf.DUMMYFUNCTION("TO_DATE(INT((AH4606/(60*60*24))+""1/1/1970""))"),44193.0)</f>
        <v>44193</v>
      </c>
      <c r="AH4606" s="156">
        <v>1.609180592E9</v>
      </c>
      <c r="AI4606" s="156">
        <v>183810.0183</v>
      </c>
    </row>
    <row r="4607">
      <c r="A4607" s="152"/>
      <c r="B4607" s="152"/>
      <c r="G4607" s="152"/>
      <c r="H4607" s="152"/>
      <c r="M4607" s="161"/>
      <c r="N4607" s="161"/>
      <c r="P4607" s="156"/>
      <c r="Q4607" s="156"/>
      <c r="V4607" s="156"/>
      <c r="W4607" s="156"/>
      <c r="Y4607" s="156"/>
      <c r="Z4607" s="156"/>
      <c r="AG4607" s="153">
        <f>IFERROR(__xludf.DUMMYFUNCTION("TO_DATE(INT((AH4607/(60*60*24))+""1/1/1970""))"),44193.0)</f>
        <v>44193</v>
      </c>
      <c r="AH4607" s="152">
        <v>1.60919639E9</v>
      </c>
      <c r="AI4607" s="152">
        <v>183810.0183</v>
      </c>
    </row>
    <row r="4608">
      <c r="A4608" s="152"/>
      <c r="B4608" s="152"/>
      <c r="G4608" s="152"/>
      <c r="H4608" s="152"/>
      <c r="M4608" s="161"/>
      <c r="N4608" s="161"/>
      <c r="P4608" s="156"/>
      <c r="Q4608" s="156"/>
      <c r="V4608" s="156"/>
      <c r="W4608" s="156"/>
      <c r="Y4608" s="156"/>
      <c r="Z4608" s="156"/>
      <c r="AG4608" s="153">
        <f>IFERROR(__xludf.DUMMYFUNCTION("TO_DATE(INT((AH4608/(60*60*24))+""1/1/1970""))"),44193.0)</f>
        <v>44193</v>
      </c>
      <c r="AH4608" s="156">
        <v>1.609199987E9</v>
      </c>
      <c r="AI4608" s="156">
        <v>183810.0183</v>
      </c>
    </row>
    <row r="4609">
      <c r="A4609" s="152"/>
      <c r="B4609" s="152"/>
      <c r="G4609" s="152"/>
      <c r="H4609" s="152"/>
      <c r="M4609" s="161"/>
      <c r="N4609" s="161"/>
      <c r="P4609" s="156"/>
      <c r="Q4609" s="156"/>
      <c r="V4609" s="156"/>
      <c r="W4609" s="156"/>
      <c r="Y4609" s="156"/>
      <c r="Z4609" s="156"/>
      <c r="AG4609" s="153">
        <f>IFERROR(__xludf.DUMMYFUNCTION("TO_DATE(INT((AH4609/(60*60*24))+""1/1/1970""))"),44194.0)</f>
        <v>44194</v>
      </c>
      <c r="AH4609" s="152">
        <v>1.60921225E9</v>
      </c>
      <c r="AI4609" s="152">
        <v>183810.0183</v>
      </c>
    </row>
    <row r="4610">
      <c r="A4610" s="152"/>
      <c r="B4610" s="152"/>
      <c r="G4610" s="152"/>
      <c r="H4610" s="152"/>
      <c r="M4610" s="161"/>
      <c r="N4610" s="161"/>
      <c r="P4610" s="156"/>
      <c r="Q4610" s="156"/>
      <c r="V4610" s="156"/>
      <c r="W4610" s="156"/>
      <c r="Y4610" s="156"/>
      <c r="Z4610" s="156"/>
      <c r="AG4610" s="153">
        <f>IFERROR(__xludf.DUMMYFUNCTION("TO_DATE(INT((AH4610/(60*60*24))+""1/1/1970""))"),44194.0)</f>
        <v>44194</v>
      </c>
      <c r="AH4610" s="156">
        <v>1.609228078E9</v>
      </c>
      <c r="AI4610" s="156">
        <v>183810.0183</v>
      </c>
    </row>
    <row r="4611">
      <c r="A4611" s="152"/>
      <c r="B4611" s="152"/>
      <c r="G4611" s="152"/>
      <c r="H4611" s="152"/>
      <c r="M4611" s="161"/>
      <c r="N4611" s="161"/>
      <c r="P4611" s="156"/>
      <c r="Q4611" s="156"/>
      <c r="V4611" s="156"/>
      <c r="W4611" s="156"/>
      <c r="Y4611" s="156"/>
      <c r="Z4611" s="156"/>
      <c r="AG4611" s="153">
        <f>IFERROR(__xludf.DUMMYFUNCTION("TO_DATE(INT((AH4611/(60*60*24))+""1/1/1970""))"),44194.0)</f>
        <v>44194</v>
      </c>
      <c r="AH4611" s="152">
        <v>1.609243889E9</v>
      </c>
      <c r="AI4611" s="152">
        <v>183810.0183</v>
      </c>
    </row>
    <row r="4612">
      <c r="A4612" s="152"/>
      <c r="B4612" s="152"/>
      <c r="G4612" s="152"/>
      <c r="H4612" s="152"/>
      <c r="M4612" s="161"/>
      <c r="N4612" s="161"/>
      <c r="P4612" s="156"/>
      <c r="Q4612" s="156"/>
      <c r="V4612" s="156"/>
      <c r="W4612" s="156"/>
      <c r="Y4612" s="156"/>
      <c r="Z4612" s="156"/>
      <c r="AG4612" s="153">
        <f>IFERROR(__xludf.DUMMYFUNCTION("TO_DATE(INT((AH4612/(60*60*24))+""1/1/1970""))"),44194.0)</f>
        <v>44194</v>
      </c>
      <c r="AH4612" s="156">
        <v>1.6092597E9</v>
      </c>
      <c r="AI4612" s="156">
        <v>183810.0183</v>
      </c>
    </row>
    <row r="4613">
      <c r="A4613" s="152"/>
      <c r="B4613" s="152"/>
      <c r="G4613" s="152"/>
      <c r="H4613" s="152"/>
      <c r="M4613" s="161"/>
      <c r="N4613" s="161"/>
      <c r="P4613" s="156"/>
      <c r="Q4613" s="156"/>
      <c r="V4613" s="156"/>
      <c r="W4613" s="156"/>
      <c r="Y4613" s="156"/>
      <c r="Z4613" s="156"/>
      <c r="AG4613" s="153">
        <f>IFERROR(__xludf.DUMMYFUNCTION("TO_DATE(INT((AH4613/(60*60*24))+""1/1/1970""))"),44194.0)</f>
        <v>44194</v>
      </c>
      <c r="AH4613" s="152">
        <v>1.609275503E9</v>
      </c>
      <c r="AI4613" s="152">
        <v>183810.0183</v>
      </c>
    </row>
    <row r="4614">
      <c r="A4614" s="152"/>
      <c r="B4614" s="152"/>
      <c r="G4614" s="152"/>
      <c r="H4614" s="152"/>
      <c r="M4614" s="161"/>
      <c r="N4614" s="161"/>
      <c r="P4614" s="156"/>
      <c r="Q4614" s="156"/>
      <c r="V4614" s="156"/>
      <c r="W4614" s="156"/>
      <c r="Y4614" s="156"/>
      <c r="Z4614" s="156"/>
      <c r="AG4614" s="153">
        <f>IFERROR(__xludf.DUMMYFUNCTION("TO_DATE(INT((AH4614/(60*60*24))+""1/1/1970""))"),44194.0)</f>
        <v>44194</v>
      </c>
      <c r="AH4614" s="156">
        <v>1.609286232E9</v>
      </c>
      <c r="AI4614" s="156">
        <v>183810.0183</v>
      </c>
    </row>
    <row r="4615">
      <c r="A4615" s="152"/>
      <c r="B4615" s="152"/>
      <c r="G4615" s="152"/>
      <c r="H4615" s="152"/>
      <c r="M4615" s="161"/>
      <c r="N4615" s="161"/>
      <c r="P4615" s="156"/>
      <c r="Q4615" s="156"/>
      <c r="V4615" s="156"/>
      <c r="W4615" s="156"/>
      <c r="Y4615" s="156"/>
      <c r="Z4615" s="156"/>
      <c r="AG4615" s="153">
        <f>IFERROR(__xludf.DUMMYFUNCTION("TO_DATE(INT((AH4615/(60*60*24))+""1/1/1970""))"),44195.0)</f>
        <v>44195</v>
      </c>
      <c r="AH4615" s="152">
        <v>1.609291428E9</v>
      </c>
      <c r="AI4615" s="152">
        <v>183810.0183</v>
      </c>
    </row>
    <row r="4616">
      <c r="A4616" s="152"/>
      <c r="B4616" s="152"/>
      <c r="G4616" s="152"/>
      <c r="H4616" s="152"/>
      <c r="M4616" s="161"/>
      <c r="N4616" s="161"/>
      <c r="P4616" s="156"/>
      <c r="Q4616" s="156"/>
      <c r="V4616" s="156"/>
      <c r="W4616" s="156"/>
      <c r="Y4616" s="156"/>
      <c r="Z4616" s="156"/>
      <c r="AG4616" s="153">
        <f>IFERROR(__xludf.DUMMYFUNCTION("TO_DATE(INT((AH4616/(60*60*24))+""1/1/1970""))"),44195.0)</f>
        <v>44195</v>
      </c>
      <c r="AH4616" s="156">
        <v>1.609307377E9</v>
      </c>
      <c r="AI4616" s="156">
        <v>183810.0183</v>
      </c>
    </row>
    <row r="4617">
      <c r="A4617" s="152"/>
      <c r="B4617" s="152"/>
      <c r="G4617" s="152"/>
      <c r="H4617" s="152"/>
      <c r="M4617" s="161"/>
      <c r="N4617" s="161"/>
      <c r="P4617" s="156"/>
      <c r="Q4617" s="156"/>
      <c r="V4617" s="156"/>
      <c r="W4617" s="156"/>
      <c r="Y4617" s="156"/>
      <c r="Z4617" s="156"/>
      <c r="AG4617" s="153">
        <f>IFERROR(__xludf.DUMMYFUNCTION("TO_DATE(INT((AH4617/(60*60*24))+""1/1/1970""))"),44195.0)</f>
        <v>44195</v>
      </c>
      <c r="AH4617" s="152">
        <v>1.609323246E9</v>
      </c>
      <c r="AI4617" s="152">
        <v>183810.0183</v>
      </c>
    </row>
    <row r="4618">
      <c r="A4618" s="152"/>
      <c r="B4618" s="152"/>
      <c r="G4618" s="152"/>
      <c r="H4618" s="152"/>
      <c r="M4618" s="161"/>
      <c r="N4618" s="161"/>
      <c r="P4618" s="156"/>
      <c r="Q4618" s="156"/>
      <c r="V4618" s="156"/>
      <c r="W4618" s="156"/>
      <c r="Y4618" s="156"/>
      <c r="Z4618" s="156"/>
      <c r="AG4618" s="153">
        <f>IFERROR(__xludf.DUMMYFUNCTION("TO_DATE(INT((AH4618/(60*60*24))+""1/1/1970""))"),44195.0)</f>
        <v>44195</v>
      </c>
      <c r="AH4618" s="156">
        <v>1.60933908E9</v>
      </c>
      <c r="AI4618" s="156">
        <v>183810.0183</v>
      </c>
    </row>
    <row r="4619">
      <c r="A4619" s="152"/>
      <c r="B4619" s="152"/>
      <c r="G4619" s="152"/>
      <c r="H4619" s="152"/>
      <c r="M4619" s="161"/>
      <c r="N4619" s="161"/>
      <c r="P4619" s="156"/>
      <c r="Q4619" s="156"/>
      <c r="V4619" s="156"/>
      <c r="W4619" s="156"/>
      <c r="Y4619" s="156"/>
      <c r="Z4619" s="156"/>
      <c r="AG4619" s="153">
        <f>IFERROR(__xludf.DUMMYFUNCTION("TO_DATE(INT((AH4619/(60*60*24))+""1/1/1970""))"),44195.0)</f>
        <v>44195</v>
      </c>
      <c r="AH4619" s="152">
        <v>1.60935492E9</v>
      </c>
      <c r="AI4619" s="152">
        <v>182917.3564</v>
      </c>
    </row>
    <row r="4620">
      <c r="A4620" s="152"/>
      <c r="B4620" s="152"/>
      <c r="G4620" s="152"/>
      <c r="H4620" s="152"/>
      <c r="M4620" s="161"/>
      <c r="N4620" s="161"/>
      <c r="P4620" s="156"/>
      <c r="Q4620" s="156"/>
      <c r="V4620" s="156"/>
      <c r="W4620" s="156"/>
      <c r="Y4620" s="156"/>
      <c r="Z4620" s="156"/>
      <c r="AG4620" s="153">
        <f>IFERROR(__xludf.DUMMYFUNCTION("TO_DATE(INT((AH4620/(60*60*24))+""1/1/1970""))"),44195.0)</f>
        <v>44195</v>
      </c>
      <c r="AH4620" s="156">
        <v>1.609370937E9</v>
      </c>
      <c r="AI4620" s="156">
        <v>182172.7358</v>
      </c>
    </row>
    <row r="4621">
      <c r="A4621" s="152"/>
      <c r="B4621" s="152"/>
      <c r="G4621" s="152"/>
      <c r="H4621" s="152"/>
      <c r="M4621" s="161"/>
      <c r="N4621" s="161"/>
      <c r="P4621" s="156"/>
      <c r="Q4621" s="156"/>
      <c r="V4621" s="156"/>
      <c r="W4621" s="156"/>
      <c r="Y4621" s="156"/>
      <c r="Z4621" s="156"/>
      <c r="AG4621" s="153">
        <f>IFERROR(__xludf.DUMMYFUNCTION("TO_DATE(INT((AH4621/(60*60*24))+""1/1/1970""))"),44195.0)</f>
        <v>44195</v>
      </c>
      <c r="AH4621" s="152">
        <v>1.60937278E9</v>
      </c>
      <c r="AI4621" s="152">
        <v>182172.7358</v>
      </c>
    </row>
    <row r="4622">
      <c r="A4622" s="152"/>
      <c r="B4622" s="152"/>
      <c r="G4622" s="152"/>
      <c r="H4622" s="152"/>
      <c r="M4622" s="161"/>
      <c r="N4622" s="161"/>
      <c r="P4622" s="156"/>
      <c r="Q4622" s="156"/>
      <c r="V4622" s="156"/>
      <c r="W4622" s="156"/>
      <c r="Y4622" s="156"/>
      <c r="Z4622" s="156"/>
      <c r="AG4622" s="153">
        <f>IFERROR(__xludf.DUMMYFUNCTION("TO_DATE(INT((AH4622/(60*60*24))+""1/1/1970""))"),44196.0)</f>
        <v>44196</v>
      </c>
      <c r="AH4622" s="156">
        <v>1.609387473E9</v>
      </c>
      <c r="AI4622" s="156">
        <v>182172.7358</v>
      </c>
    </row>
    <row r="4623">
      <c r="A4623" s="152"/>
      <c r="B4623" s="152"/>
      <c r="G4623" s="152"/>
      <c r="H4623" s="152"/>
      <c r="M4623" s="161"/>
      <c r="N4623" s="161"/>
      <c r="P4623" s="156"/>
      <c r="Q4623" s="156"/>
      <c r="V4623" s="156"/>
      <c r="W4623" s="156"/>
      <c r="Y4623" s="156"/>
      <c r="Z4623" s="156"/>
      <c r="AG4623" s="153">
        <f>IFERROR(__xludf.DUMMYFUNCTION("TO_DATE(INT((AH4623/(60*60*24))+""1/1/1970""))"),44196.0)</f>
        <v>44196</v>
      </c>
      <c r="AH4623" s="152">
        <v>1.609403326E9</v>
      </c>
      <c r="AI4623" s="152">
        <v>182172.7358</v>
      </c>
    </row>
    <row r="4624">
      <c r="A4624" s="152"/>
      <c r="B4624" s="152"/>
      <c r="G4624" s="152"/>
      <c r="H4624" s="152"/>
      <c r="M4624" s="161"/>
      <c r="N4624" s="161"/>
      <c r="P4624" s="156"/>
      <c r="Q4624" s="156"/>
      <c r="V4624" s="156"/>
      <c r="W4624" s="156"/>
      <c r="Y4624" s="156"/>
      <c r="Z4624" s="156"/>
      <c r="AG4624" s="153">
        <f>IFERROR(__xludf.DUMMYFUNCTION("TO_DATE(INT((AH4624/(60*60*24))+""1/1/1970""))"),44196.0)</f>
        <v>44196</v>
      </c>
      <c r="AH4624" s="156">
        <v>1.609419165E9</v>
      </c>
      <c r="AI4624" s="156">
        <v>182172.7358</v>
      </c>
    </row>
    <row r="4625">
      <c r="A4625" s="152"/>
      <c r="B4625" s="152"/>
      <c r="G4625" s="152"/>
      <c r="H4625" s="152"/>
      <c r="M4625" s="161"/>
      <c r="N4625" s="161"/>
      <c r="P4625" s="156"/>
      <c r="Q4625" s="156"/>
      <c r="V4625" s="156"/>
      <c r="W4625" s="156"/>
      <c r="Y4625" s="156"/>
      <c r="Z4625" s="156"/>
      <c r="AG4625" s="153">
        <f>IFERROR(__xludf.DUMMYFUNCTION("TO_DATE(INT((AH4625/(60*60*24))+""1/1/1970""))"),44196.0)</f>
        <v>44196</v>
      </c>
      <c r="AH4625" s="152">
        <v>1.60943496E9</v>
      </c>
      <c r="AI4625" s="152">
        <v>180169.4605</v>
      </c>
    </row>
    <row r="4626">
      <c r="A4626" s="152"/>
      <c r="B4626" s="152"/>
      <c r="G4626" s="152"/>
      <c r="H4626" s="152"/>
      <c r="M4626" s="161"/>
      <c r="N4626" s="161"/>
      <c r="P4626" s="156"/>
      <c r="Q4626" s="156"/>
      <c r="V4626" s="156"/>
      <c r="W4626" s="156"/>
      <c r="Y4626" s="156"/>
      <c r="Z4626" s="156"/>
      <c r="AG4626" s="153">
        <f>IFERROR(__xludf.DUMMYFUNCTION("TO_DATE(INT((AH4626/(60*60*24))+""1/1/1970""))"),44196.0)</f>
        <v>44196</v>
      </c>
      <c r="AH4626" s="156">
        <v>1.609450796E9</v>
      </c>
      <c r="AI4626" s="156">
        <v>182019.5148</v>
      </c>
    </row>
    <row r="4627">
      <c r="A4627" s="152"/>
      <c r="B4627" s="152"/>
      <c r="G4627" s="152"/>
      <c r="H4627" s="152"/>
      <c r="M4627" s="161"/>
      <c r="N4627" s="161"/>
      <c r="P4627" s="156"/>
      <c r="Q4627" s="156"/>
      <c r="V4627" s="156"/>
      <c r="W4627" s="156"/>
      <c r="Y4627" s="156"/>
      <c r="Z4627" s="156"/>
      <c r="AG4627" s="153">
        <f>IFERROR(__xludf.DUMMYFUNCTION("TO_DATE(INT((AH4627/(60*60*24))+""1/1/1970""))"),44196.0)</f>
        <v>44196</v>
      </c>
      <c r="AH4627" s="152">
        <v>1.609458997E9</v>
      </c>
      <c r="AI4627" s="152">
        <v>182019.5148</v>
      </c>
    </row>
    <row r="4628">
      <c r="A4628" s="152"/>
      <c r="B4628" s="152"/>
      <c r="G4628" s="152"/>
      <c r="H4628" s="152"/>
      <c r="M4628" s="161"/>
      <c r="N4628" s="161"/>
      <c r="P4628" s="156"/>
      <c r="Q4628" s="156"/>
      <c r="V4628" s="156"/>
      <c r="W4628" s="156"/>
      <c r="Y4628" s="156"/>
      <c r="Z4628" s="156"/>
      <c r="AH4628" s="156"/>
      <c r="AI4628" s="156"/>
    </row>
    <row r="4629">
      <c r="A4629" s="152"/>
      <c r="B4629" s="152"/>
      <c r="G4629" s="152"/>
      <c r="H4629" s="152"/>
      <c r="M4629" s="161"/>
      <c r="N4629" s="161"/>
      <c r="P4629" s="156"/>
      <c r="Q4629" s="156"/>
      <c r="V4629" s="156"/>
      <c r="W4629" s="156"/>
      <c r="Y4629" s="156"/>
      <c r="Z4629" s="156"/>
      <c r="AH4629" s="152"/>
      <c r="AI4629" s="152"/>
    </row>
  </sheetData>
  <mergeCells count="1">
    <mergeCell ref="A1:B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9.71"/>
    <col customWidth="1" min="8" max="8" width="10.71"/>
    <col customWidth="1" min="11" max="11" width="8.57"/>
    <col customWidth="1" min="15" max="16" width="19.29"/>
    <col customWidth="1" min="30" max="34" width="14.86"/>
  </cols>
  <sheetData>
    <row r="1">
      <c r="A1" s="147" t="s">
        <v>282</v>
      </c>
      <c r="B1" s="148"/>
      <c r="E1" s="13" t="s">
        <v>283</v>
      </c>
      <c r="F1" s="13" t="s">
        <v>284</v>
      </c>
      <c r="G1" s="13"/>
      <c r="H1" s="13"/>
      <c r="I1" s="13" t="s">
        <v>285</v>
      </c>
      <c r="J1" s="13" t="s">
        <v>284</v>
      </c>
      <c r="L1" s="13" t="s">
        <v>286</v>
      </c>
      <c r="M1" s="13" t="s">
        <v>284</v>
      </c>
      <c r="N1" s="13"/>
      <c r="O1" s="13"/>
      <c r="P1" s="13" t="s">
        <v>287</v>
      </c>
      <c r="Q1" s="13" t="s">
        <v>284</v>
      </c>
      <c r="S1" s="13"/>
      <c r="T1" s="13" t="s">
        <v>288</v>
      </c>
      <c r="U1" s="13" t="s">
        <v>284</v>
      </c>
      <c r="W1" s="13"/>
      <c r="X1" s="13" t="s">
        <v>289</v>
      </c>
      <c r="AA1" s="13"/>
      <c r="AB1" s="13" t="s">
        <v>290</v>
      </c>
      <c r="AF1" s="13" t="s">
        <v>291</v>
      </c>
      <c r="AJ1" s="13" t="s">
        <v>298</v>
      </c>
      <c r="AK1" s="13" t="s">
        <v>283</v>
      </c>
      <c r="AL1" s="13" t="s">
        <v>285</v>
      </c>
      <c r="AM1" s="13" t="s">
        <v>286</v>
      </c>
      <c r="AN1" s="13" t="s">
        <v>287</v>
      </c>
      <c r="AO1" s="13" t="s">
        <v>288</v>
      </c>
      <c r="AP1" s="13" t="s">
        <v>289</v>
      </c>
      <c r="AQ1" s="13" t="s">
        <v>290</v>
      </c>
      <c r="AR1" s="13" t="s">
        <v>291</v>
      </c>
    </row>
    <row r="2">
      <c r="A2" s="150" t="s">
        <v>295</v>
      </c>
      <c r="B2" s="150" t="s">
        <v>296</v>
      </c>
      <c r="E2" s="150" t="s">
        <v>295</v>
      </c>
      <c r="F2" s="150" t="s">
        <v>296</v>
      </c>
      <c r="I2" s="150" t="s">
        <v>295</v>
      </c>
      <c r="J2" s="150" t="s">
        <v>296</v>
      </c>
      <c r="L2" s="150" t="s">
        <v>295</v>
      </c>
      <c r="M2" s="150" t="s">
        <v>296</v>
      </c>
      <c r="O2" s="151"/>
      <c r="P2" s="151" t="s">
        <v>295</v>
      </c>
      <c r="Q2" s="151" t="s">
        <v>296</v>
      </c>
      <c r="S2" s="150"/>
      <c r="T2" s="150" t="s">
        <v>295</v>
      </c>
      <c r="U2" s="150" t="s">
        <v>296</v>
      </c>
      <c r="W2" s="150"/>
      <c r="X2" s="150" t="s">
        <v>295</v>
      </c>
      <c r="Y2" s="150" t="s">
        <v>296</v>
      </c>
      <c r="AA2" s="150"/>
      <c r="AB2" s="150" t="s">
        <v>295</v>
      </c>
      <c r="AC2" s="150" t="s">
        <v>296</v>
      </c>
      <c r="AF2" s="150" t="s">
        <v>295</v>
      </c>
      <c r="AG2" s="150" t="s">
        <v>296</v>
      </c>
      <c r="AH2" s="162"/>
      <c r="AJ2" s="150" t="s">
        <v>295</v>
      </c>
      <c r="AK2" s="150" t="s">
        <v>296</v>
      </c>
      <c r="AL2" s="150" t="s">
        <v>296</v>
      </c>
      <c r="AM2" s="150" t="s">
        <v>296</v>
      </c>
      <c r="AN2" s="150" t="s">
        <v>296</v>
      </c>
      <c r="AO2" s="150" t="s">
        <v>296</v>
      </c>
      <c r="AP2" s="150" t="s">
        <v>296</v>
      </c>
      <c r="AQ2" s="150" t="s">
        <v>296</v>
      </c>
      <c r="AR2" s="150" t="s">
        <v>296</v>
      </c>
    </row>
    <row r="3">
      <c r="A3" s="152">
        <v>1.4516244E9</v>
      </c>
      <c r="B3" s="152">
        <v>100000.0</v>
      </c>
      <c r="D3" s="153">
        <f>IFERROR(__xludf.DUMMYFUNCTION("TO_DATE(INT((E3/(60*60*24))+""1/1/1970""))"),42370.0)</f>
        <v>42370</v>
      </c>
      <c r="E3" s="152">
        <v>1.4516244E9</v>
      </c>
      <c r="F3" s="152">
        <v>100000.0</v>
      </c>
      <c r="H3" s="153">
        <f>IFERROR(__xludf.DUMMYFUNCTION("TO_DATE(INT((I3/(60*60*24))+""1/1/1970""))"),42370.0)</f>
        <v>42370</v>
      </c>
      <c r="I3" s="152">
        <v>1.4516244E9</v>
      </c>
      <c r="J3" s="152">
        <v>100000.0</v>
      </c>
      <c r="L3" s="158">
        <v>42370.0</v>
      </c>
      <c r="M3" s="160">
        <v>100000.0</v>
      </c>
      <c r="O3" s="153">
        <f>IFERROR(__xludf.DUMMYFUNCTION("TO_DATE(INT((P3/(60*60*24))+""1/1/1970""))"),42370.0)</f>
        <v>42370</v>
      </c>
      <c r="P3" s="13">
        <v>1.4516244E9</v>
      </c>
      <c r="Q3" s="13">
        <v>25000.0</v>
      </c>
      <c r="S3" s="153">
        <f>IFERROR(__xludf.DUMMYFUNCTION("TO_DATE(INT((T3/(60*60*24))+""1/1/1970""))"),42370.0)</f>
        <v>42370</v>
      </c>
      <c r="T3" s="152">
        <v>1.4516244E9</v>
      </c>
      <c r="U3" s="152">
        <v>100000.0</v>
      </c>
      <c r="W3" s="153">
        <f>IFERROR(__xludf.DUMMYFUNCTION("TO_DATE(INT((X3/(60*60*24))+""1/1/1970""))"),42370.0)</f>
        <v>42370</v>
      </c>
      <c r="X3" s="152">
        <v>1.4516244E9</v>
      </c>
      <c r="Y3" s="152">
        <v>10000.0</v>
      </c>
      <c r="AA3" s="153">
        <f>IFERROR(__xludf.DUMMYFUNCTION("TO_DATE(INT((AB3/(60*60*24))+""1/1/1970""))"),42370.0)</f>
        <v>42370</v>
      </c>
      <c r="AB3" s="152">
        <v>1.4516244E9</v>
      </c>
      <c r="AC3" s="152">
        <v>100000.0</v>
      </c>
      <c r="AE3" s="153">
        <f>IFERROR(__xludf.DUMMYFUNCTION("TO_DATE(INT((AF3/(60*60*24))+""1/1/1970""))"),42370.0)</f>
        <v>42370</v>
      </c>
      <c r="AF3" s="152">
        <v>1.4516244E9</v>
      </c>
      <c r="AG3" s="152">
        <v>100000.0</v>
      </c>
      <c r="AH3" s="156"/>
      <c r="AI3" s="153">
        <f>IFERROR(__xludf.DUMMYFUNCTION("TO_DATE(INT((AJ3/(60*60*24))+""1/1/1970""))"),42370.0)</f>
        <v>42370</v>
      </c>
      <c r="AJ3" s="152">
        <v>1.4516244E9</v>
      </c>
      <c r="AK3" s="152">
        <v>100000.0</v>
      </c>
      <c r="AL3" s="152">
        <v>100000.0</v>
      </c>
      <c r="AM3" s="160">
        <v>100000.0</v>
      </c>
      <c r="AN3" s="152">
        <f t="shared" ref="AN3:AN1536" si="1">IFNA(INDEX($Q$3:$Q$1823, MATCH(AI3,$O$3:$O$1823,0)),AN2)</f>
        <v>25000</v>
      </c>
      <c r="AO3" s="152">
        <f t="shared" ref="AO3:AO1536" si="2">IFNA(INDEX($U$3:$U$1823, MATCH($AI3,$S$3:$S$1823,0)),AO2)</f>
        <v>100000</v>
      </c>
      <c r="AP3" s="152">
        <f t="shared" ref="AP3:AP1536" si="3">IFNA(INDEX($Y$3:$Y$1823, MATCH($AI3,$W$3:$W$1823,0)),AP2)</f>
        <v>10000</v>
      </c>
      <c r="AQ3" s="152">
        <f t="shared" ref="AQ3:AQ1536" si="4">IFNA(INDEX($AC$3:$AC$1823, MATCH($AI3,$AA$3:$AA$1823,0)),AQ2)</f>
        <v>100000</v>
      </c>
      <c r="AR3" s="152">
        <f t="shared" ref="AR3:AR1536" si="5">IFNA(INDEX($AG$3:$AG$1823, MATCH($AI3,$AE$3:$AE$1823,0)),AR2)</f>
        <v>100000</v>
      </c>
    </row>
    <row r="4">
      <c r="A4" s="156">
        <v>1.45191786E9</v>
      </c>
      <c r="B4" s="156">
        <v>100000.0</v>
      </c>
      <c r="D4" s="153">
        <f>IFERROR(__xludf.DUMMYFUNCTION("TO_DATE(INT((E4/(60*60*24))+""1/1/1970""))"),42373.0)</f>
        <v>42373</v>
      </c>
      <c r="E4" s="156">
        <v>1.4519196E9</v>
      </c>
      <c r="F4" s="156">
        <v>100000.0</v>
      </c>
      <c r="H4" s="153">
        <f>IFERROR(__xludf.DUMMYFUNCTION("TO_DATE(INT((I4/(60*60*24))+""1/1/1970""))"),42373.0)</f>
        <v>42373</v>
      </c>
      <c r="I4" s="156">
        <v>1.4519196E9</v>
      </c>
      <c r="J4" s="156">
        <v>100000.0</v>
      </c>
      <c r="L4" s="158">
        <v>42373.0</v>
      </c>
      <c r="M4" s="159">
        <v>99995.635</v>
      </c>
      <c r="O4" s="153">
        <f>IFERROR(__xludf.DUMMYFUNCTION("TO_DATE(INT((P4/(60*60*24))+""1/1/1970""))"),42373.0)</f>
        <v>42373</v>
      </c>
      <c r="P4" s="13">
        <v>1.4518656E9</v>
      </c>
      <c r="Q4" s="13">
        <v>25000.0</v>
      </c>
      <c r="S4" s="153">
        <f>IFERROR(__xludf.DUMMYFUNCTION("TO_DATE(INT((T4/(60*60*24))+""1/1/1970""))"),42373.0)</f>
        <v>42373</v>
      </c>
      <c r="T4" s="156">
        <v>1.4519196E9</v>
      </c>
      <c r="U4" s="156">
        <v>99987.61</v>
      </c>
      <c r="W4" s="153">
        <f>IFERROR(__xludf.DUMMYFUNCTION("TO_DATE(INT((X4/(60*60*24))+""1/1/1970""))"),42373.0)</f>
        <v>42373</v>
      </c>
      <c r="X4" s="156">
        <v>1.4518656E9</v>
      </c>
      <c r="Y4" s="156">
        <v>10000.0</v>
      </c>
      <c r="AA4" s="153">
        <f>IFERROR(__xludf.DUMMYFUNCTION("TO_DATE(INT((AB4/(60*60*24))+""1/1/1970""))"),42372.0)</f>
        <v>42372</v>
      </c>
      <c r="AB4" s="156">
        <v>1.451862E9</v>
      </c>
      <c r="AC4" s="156">
        <v>99967.0308</v>
      </c>
      <c r="AE4" s="153">
        <f>IFERROR(__xludf.DUMMYFUNCTION("TO_DATE(INT((AF4/(60*60*24))+""1/1/1970""))"),42372.0)</f>
        <v>42372</v>
      </c>
      <c r="AF4" s="156">
        <v>1.451862E9</v>
      </c>
      <c r="AG4" s="156">
        <v>100000.0</v>
      </c>
      <c r="AH4" s="156"/>
      <c r="AI4" s="153">
        <f>IFERROR(__xludf.DUMMYFUNCTION("TO_DATE(INT((AJ4/(60*60*24))+""1/1/1970""))"),42373.0)</f>
        <v>42373</v>
      </c>
      <c r="AJ4" s="156">
        <v>1.4519196E9</v>
      </c>
      <c r="AK4" s="156">
        <v>100000.0</v>
      </c>
      <c r="AL4" s="156">
        <v>100000.0</v>
      </c>
      <c r="AM4" s="159">
        <v>99995.635</v>
      </c>
      <c r="AN4" s="152">
        <f t="shared" si="1"/>
        <v>25000</v>
      </c>
      <c r="AO4" s="152">
        <f t="shared" si="2"/>
        <v>99987.61</v>
      </c>
      <c r="AP4" s="152">
        <f t="shared" si="3"/>
        <v>10000</v>
      </c>
      <c r="AQ4" s="152">
        <f t="shared" si="4"/>
        <v>100554.2626</v>
      </c>
      <c r="AR4" s="152">
        <f t="shared" si="5"/>
        <v>100000</v>
      </c>
    </row>
    <row r="5">
      <c r="A5" s="152">
        <v>1.4519412E9</v>
      </c>
      <c r="B5" s="152">
        <v>100000.0</v>
      </c>
      <c r="D5" s="153">
        <f>IFERROR(__xludf.DUMMYFUNCTION("TO_DATE(INT((E5/(60*60*24))+""1/1/1970""))"),42374.0)</f>
        <v>42374</v>
      </c>
      <c r="E5" s="156">
        <v>1.45197E9</v>
      </c>
      <c r="F5" s="156">
        <v>100231.8395</v>
      </c>
      <c r="H5" s="153">
        <f>IFERROR(__xludf.DUMMYFUNCTION("TO_DATE(INT((I5/(60*60*24))+""1/1/1970""))"),42374.0)</f>
        <v>42374</v>
      </c>
      <c r="I5" s="156">
        <v>1.45197E9</v>
      </c>
      <c r="J5" s="156">
        <v>99088.1437</v>
      </c>
      <c r="L5" s="158">
        <v>42374.0</v>
      </c>
      <c r="M5" s="159">
        <v>99649.925</v>
      </c>
      <c r="O5" s="153">
        <f>IFERROR(__xludf.DUMMYFUNCTION("TO_DATE(INT((P5/(60*60*24))+""1/1/1970""))"),42374.0)</f>
        <v>42374</v>
      </c>
      <c r="P5" s="13">
        <v>1.452006E9</v>
      </c>
      <c r="Q5" s="13">
        <v>25000.0</v>
      </c>
      <c r="S5" s="153">
        <f>IFERROR(__xludf.DUMMYFUNCTION("TO_DATE(INT((T5/(60*60*24))+""1/1/1970""))"),42374.0)</f>
        <v>42374</v>
      </c>
      <c r="T5" s="156">
        <v>1.45197E9</v>
      </c>
      <c r="U5" s="156">
        <v>99414.1953</v>
      </c>
      <c r="W5" s="153">
        <f>IFERROR(__xludf.DUMMYFUNCTION("TO_DATE(INT((X5/(60*60*24))+""1/1/1970""))"),42374.0)</f>
        <v>42374</v>
      </c>
      <c r="X5" s="152">
        <v>1.452006E9</v>
      </c>
      <c r="Y5" s="152">
        <v>10000.0</v>
      </c>
      <c r="AA5" s="153">
        <f>IFERROR(__xludf.DUMMYFUNCTION("TO_DATE(INT((AB5/(60*60*24))+""1/1/1970""))"),42373.0)</f>
        <v>42373</v>
      </c>
      <c r="AB5" s="152">
        <v>1.4519016E9</v>
      </c>
      <c r="AC5" s="152">
        <v>100554.2626</v>
      </c>
      <c r="AE5" s="153">
        <f>IFERROR(__xludf.DUMMYFUNCTION("TO_DATE(INT((AF5/(60*60*24))+""1/1/1970""))"),42373.0)</f>
        <v>42373</v>
      </c>
      <c r="AF5" s="152">
        <v>1.4519016E9</v>
      </c>
      <c r="AG5" s="152">
        <v>100000.0</v>
      </c>
      <c r="AH5" s="156"/>
      <c r="AI5" s="153">
        <f>IFERROR(__xludf.DUMMYFUNCTION("TO_DATE(INT((AJ5/(60*60*24))+""1/1/1970""))"),42374.0)</f>
        <v>42374</v>
      </c>
      <c r="AJ5" s="156">
        <v>1.45197E9</v>
      </c>
      <c r="AK5" s="156">
        <v>100231.8395</v>
      </c>
      <c r="AL5" s="156">
        <v>99088.1437</v>
      </c>
      <c r="AM5" s="159">
        <v>99649.925</v>
      </c>
      <c r="AN5" s="152">
        <f t="shared" si="1"/>
        <v>25000</v>
      </c>
      <c r="AO5" s="152">
        <f t="shared" si="2"/>
        <v>99414.1953</v>
      </c>
      <c r="AP5" s="152">
        <f t="shared" si="3"/>
        <v>10000</v>
      </c>
      <c r="AQ5" s="152">
        <f t="shared" si="4"/>
        <v>99509.8373</v>
      </c>
      <c r="AR5" s="152">
        <f t="shared" si="5"/>
        <v>100000</v>
      </c>
    </row>
    <row r="6">
      <c r="A6" s="156">
        <v>1.45200426E9</v>
      </c>
      <c r="B6" s="156">
        <v>100000.0</v>
      </c>
      <c r="D6" s="153">
        <f>IFERROR(__xludf.DUMMYFUNCTION("TO_DATE(INT((E6/(60*60*24))+""1/1/1970""))"),42375.0)</f>
        <v>42375</v>
      </c>
      <c r="E6" s="152">
        <v>1.4520564E9</v>
      </c>
      <c r="F6" s="152">
        <v>100414.8165</v>
      </c>
      <c r="H6" s="153">
        <f>IFERROR(__xludf.DUMMYFUNCTION("TO_DATE(INT((I6/(60*60*24))+""1/1/1970""))"),42375.0)</f>
        <v>42375</v>
      </c>
      <c r="I6" s="152">
        <v>1.4520564E9</v>
      </c>
      <c r="J6" s="152">
        <v>99110.7742</v>
      </c>
      <c r="L6" s="158">
        <v>42375.0</v>
      </c>
      <c r="M6" s="160">
        <v>99615.215</v>
      </c>
      <c r="O6" s="153">
        <f>IFERROR(__xludf.DUMMYFUNCTION("TO_DATE(INT((P6/(60*60*24))+""1/1/1970""))"),42375.0)</f>
        <v>42375</v>
      </c>
      <c r="P6" s="13">
        <v>1.4520924E9</v>
      </c>
      <c r="Q6" s="13">
        <v>25000.0</v>
      </c>
      <c r="S6" s="153">
        <f>IFERROR(__xludf.DUMMYFUNCTION("TO_DATE(INT((T6/(60*60*24))+""1/1/1970""))"),42375.0)</f>
        <v>42375</v>
      </c>
      <c r="T6" s="152">
        <v>1.4520564E9</v>
      </c>
      <c r="U6" s="152">
        <v>99831.0607</v>
      </c>
      <c r="W6" s="153">
        <f>IFERROR(__xludf.DUMMYFUNCTION("TO_DATE(INT((X6/(60*60*24))+""1/1/1970""))"),42375.0)</f>
        <v>42375</v>
      </c>
      <c r="X6" s="152">
        <v>1.4520924E9</v>
      </c>
      <c r="Y6" s="152">
        <v>9999.6519</v>
      </c>
      <c r="AA6" s="153">
        <f>IFERROR(__xludf.DUMMYFUNCTION("TO_DATE(INT((AB6/(60*60*24))+""1/1/1970""))"),42374.0)</f>
        <v>42374</v>
      </c>
      <c r="AB6" s="156">
        <v>1.4519808E9</v>
      </c>
      <c r="AC6" s="156">
        <v>99509.8373</v>
      </c>
      <c r="AE6" s="153">
        <f>IFERROR(__xludf.DUMMYFUNCTION("TO_DATE(INT((AF6/(60*60*24))+""1/1/1970""))"),42374.0)</f>
        <v>42374</v>
      </c>
      <c r="AF6" s="156">
        <v>1.4519808E9</v>
      </c>
      <c r="AG6" s="156">
        <v>100000.0</v>
      </c>
      <c r="AH6" s="156"/>
      <c r="AI6" s="153">
        <f>IFERROR(__xludf.DUMMYFUNCTION("TO_DATE(INT((AJ6/(60*60*24))+""1/1/1970""))"),42375.0)</f>
        <v>42375</v>
      </c>
      <c r="AJ6" s="152">
        <v>1.4520564E9</v>
      </c>
      <c r="AK6" s="152">
        <v>100414.8165</v>
      </c>
      <c r="AL6" s="152">
        <v>99110.7742</v>
      </c>
      <c r="AM6" s="160">
        <v>99615.215</v>
      </c>
      <c r="AN6" s="152">
        <f t="shared" si="1"/>
        <v>25000</v>
      </c>
      <c r="AO6" s="152">
        <f t="shared" si="2"/>
        <v>99831.0607</v>
      </c>
      <c r="AP6" s="152">
        <f t="shared" si="3"/>
        <v>9999.6519</v>
      </c>
      <c r="AQ6" s="152">
        <f t="shared" si="4"/>
        <v>98924.0366</v>
      </c>
      <c r="AR6" s="152">
        <f t="shared" si="5"/>
        <v>100000</v>
      </c>
    </row>
    <row r="7">
      <c r="A7" s="152">
        <v>1.4520276E9</v>
      </c>
      <c r="B7" s="152">
        <v>100000.0</v>
      </c>
      <c r="D7" s="153">
        <f>IFERROR(__xludf.DUMMYFUNCTION("TO_DATE(INT((E7/(60*60*24))+""1/1/1970""))"),42376.0)</f>
        <v>42376</v>
      </c>
      <c r="E7" s="156">
        <v>1.4521428E9</v>
      </c>
      <c r="F7" s="156">
        <v>100414.8165</v>
      </c>
      <c r="H7" s="153">
        <f>IFERROR(__xludf.DUMMYFUNCTION("TO_DATE(INT((I7/(60*60*24))+""1/1/1970""))"),42376.0)</f>
        <v>42376</v>
      </c>
      <c r="I7" s="156">
        <v>1.4521428E9</v>
      </c>
      <c r="J7" s="156">
        <v>98699.7846</v>
      </c>
      <c r="L7" s="158">
        <v>42376.0</v>
      </c>
      <c r="M7" s="159">
        <v>99773.825</v>
      </c>
      <c r="O7" s="153">
        <f>IFERROR(__xludf.DUMMYFUNCTION("TO_DATE(INT((P7/(60*60*24))+""1/1/1970""))"),42376.0)</f>
        <v>42376</v>
      </c>
      <c r="P7" s="13">
        <v>1.4521788E9</v>
      </c>
      <c r="Q7" s="13">
        <v>25000.0</v>
      </c>
      <c r="S7" s="153">
        <f>IFERROR(__xludf.DUMMYFUNCTION("TO_DATE(INT((T7/(60*60*24))+""1/1/1970""))"),42376.0)</f>
        <v>42376</v>
      </c>
      <c r="T7" s="156">
        <v>1.4521428E9</v>
      </c>
      <c r="U7" s="156">
        <v>99895.3575</v>
      </c>
      <c r="W7" s="153">
        <f>IFERROR(__xludf.DUMMYFUNCTION("TO_DATE(INT((X7/(60*60*24))+""1/1/1970""))"),42376.0)</f>
        <v>42376</v>
      </c>
      <c r="X7" s="152">
        <v>1.4521788E9</v>
      </c>
      <c r="Y7" s="152">
        <v>10007.4106</v>
      </c>
      <c r="AA7" s="153">
        <f>IFERROR(__xludf.DUMMYFUNCTION("TO_DATE(INT((AB7/(60*60*24))+""1/1/1970""))"),42375.0)</f>
        <v>42375</v>
      </c>
      <c r="AB7" s="152">
        <v>1.45206E9</v>
      </c>
      <c r="AC7" s="152">
        <v>98924.0366</v>
      </c>
      <c r="AE7" s="153">
        <f>IFERROR(__xludf.DUMMYFUNCTION("TO_DATE(INT((AF7/(60*60*24))+""1/1/1970""))"),42375.0)</f>
        <v>42375</v>
      </c>
      <c r="AF7" s="152">
        <v>1.45206E9</v>
      </c>
      <c r="AG7" s="152">
        <v>100000.0</v>
      </c>
      <c r="AH7" s="156"/>
      <c r="AI7" s="153">
        <f>IFERROR(__xludf.DUMMYFUNCTION("TO_DATE(INT((AJ7/(60*60*24))+""1/1/1970""))"),42376.0)</f>
        <v>42376</v>
      </c>
      <c r="AJ7" s="156">
        <v>1.4521428E9</v>
      </c>
      <c r="AK7" s="156">
        <v>100414.8165</v>
      </c>
      <c r="AL7" s="156">
        <v>98699.7846</v>
      </c>
      <c r="AM7" s="159">
        <v>99773.825</v>
      </c>
      <c r="AN7" s="152">
        <f t="shared" si="1"/>
        <v>25000</v>
      </c>
      <c r="AO7" s="152">
        <f t="shared" si="2"/>
        <v>99895.3575</v>
      </c>
      <c r="AP7" s="152">
        <f t="shared" si="3"/>
        <v>10007.4106</v>
      </c>
      <c r="AQ7" s="152">
        <f t="shared" si="4"/>
        <v>99578.252</v>
      </c>
      <c r="AR7" s="152">
        <f t="shared" si="5"/>
        <v>100000</v>
      </c>
    </row>
    <row r="8">
      <c r="A8" s="156">
        <v>1.45209066E9</v>
      </c>
      <c r="B8" s="156">
        <v>100000.0</v>
      </c>
      <c r="D8" s="153">
        <f>IFERROR(__xludf.DUMMYFUNCTION("TO_DATE(INT((E8/(60*60*24))+""1/1/1970""))"),42377.0)</f>
        <v>42377</v>
      </c>
      <c r="E8" s="152">
        <v>1.4522292E9</v>
      </c>
      <c r="F8" s="152">
        <v>100414.8165</v>
      </c>
      <c r="H8" s="153">
        <f>IFERROR(__xludf.DUMMYFUNCTION("TO_DATE(INT((I8/(60*60*24))+""1/1/1970""))"),42377.0)</f>
        <v>42377</v>
      </c>
      <c r="I8" s="152">
        <v>1.4522292E9</v>
      </c>
      <c r="J8" s="152">
        <v>98857.7089</v>
      </c>
      <c r="L8" s="158">
        <v>42377.0</v>
      </c>
      <c r="M8" s="160">
        <v>98842.425</v>
      </c>
      <c r="O8" s="153">
        <f>IFERROR(__xludf.DUMMYFUNCTION("TO_DATE(INT((P8/(60*60*24))+""1/1/1970""))"),42377.0)</f>
        <v>42377</v>
      </c>
      <c r="P8" s="13">
        <v>1.4522652E9</v>
      </c>
      <c r="Q8" s="13">
        <v>25000.0</v>
      </c>
      <c r="S8" s="153">
        <f>IFERROR(__xludf.DUMMYFUNCTION("TO_DATE(INT((T8/(60*60*24))+""1/1/1970""))"),42377.0)</f>
        <v>42377</v>
      </c>
      <c r="T8" s="152">
        <v>1.4522292E9</v>
      </c>
      <c r="U8" s="152">
        <v>99391.2199</v>
      </c>
      <c r="W8" s="153">
        <f>IFERROR(__xludf.DUMMYFUNCTION("TO_DATE(INT((X8/(60*60*24))+""1/1/1970""))"),42377.0)</f>
        <v>42377</v>
      </c>
      <c r="X8" s="152">
        <v>1.4522652E9</v>
      </c>
      <c r="Y8" s="152">
        <v>9989.0066</v>
      </c>
      <c r="AA8" s="153">
        <f>IFERROR(__xludf.DUMMYFUNCTION("TO_DATE(INT((AB8/(60*60*24))+""1/1/1970""))"),42376.0)</f>
        <v>42376</v>
      </c>
      <c r="AB8" s="156">
        <v>1.4521392E9</v>
      </c>
      <c r="AC8" s="156">
        <v>99578.252</v>
      </c>
      <c r="AE8" s="153">
        <f>IFERROR(__xludf.DUMMYFUNCTION("TO_DATE(INT((AF8/(60*60*24))+""1/1/1970""))"),42376.0)</f>
        <v>42376</v>
      </c>
      <c r="AF8" s="156">
        <v>1.4521392E9</v>
      </c>
      <c r="AG8" s="156">
        <v>100000.0</v>
      </c>
      <c r="AH8" s="156"/>
      <c r="AI8" s="153">
        <f>IFERROR(__xludf.DUMMYFUNCTION("TO_DATE(INT((AJ8/(60*60*24))+""1/1/1970""))"),42377.0)</f>
        <v>42377</v>
      </c>
      <c r="AJ8" s="152">
        <v>1.4522292E9</v>
      </c>
      <c r="AK8" s="152">
        <v>100414.8165</v>
      </c>
      <c r="AL8" s="152">
        <v>98857.7089</v>
      </c>
      <c r="AM8" s="160">
        <v>98842.425</v>
      </c>
      <c r="AN8" s="152">
        <f t="shared" si="1"/>
        <v>25000</v>
      </c>
      <c r="AO8" s="152">
        <f t="shared" si="2"/>
        <v>99391.2199</v>
      </c>
      <c r="AP8" s="152">
        <f t="shared" si="3"/>
        <v>9989.0066</v>
      </c>
      <c r="AQ8" s="152">
        <f t="shared" si="4"/>
        <v>100197.8933</v>
      </c>
      <c r="AR8" s="152">
        <f t="shared" si="5"/>
        <v>100000</v>
      </c>
    </row>
    <row r="9">
      <c r="A9" s="152">
        <v>1.452114E9</v>
      </c>
      <c r="B9" s="152">
        <v>100000.0</v>
      </c>
      <c r="D9" s="153">
        <f>IFERROR(__xludf.DUMMYFUNCTION("TO_DATE(INT((E9/(60*60*24))+""1/1/1970""))"),42378.0)</f>
        <v>42378</v>
      </c>
      <c r="E9" s="156">
        <v>1.4523156E9</v>
      </c>
      <c r="F9" s="156">
        <v>100414.8165</v>
      </c>
      <c r="H9" s="153">
        <f>IFERROR(__xludf.DUMMYFUNCTION("TO_DATE(INT((I9/(60*60*24))+""1/1/1970""))"),42378.0)</f>
        <v>42378</v>
      </c>
      <c r="I9" s="156">
        <v>1.4523156E9</v>
      </c>
      <c r="J9" s="156">
        <v>98929.2556</v>
      </c>
      <c r="L9" s="158">
        <v>42378.0</v>
      </c>
      <c r="M9" s="159">
        <v>98394.595</v>
      </c>
      <c r="O9" s="153">
        <f>IFERROR(__xludf.DUMMYFUNCTION("TO_DATE(INT((P9/(60*60*24))+""1/1/1970""))"),42378.0)</f>
        <v>42378</v>
      </c>
      <c r="P9" s="13">
        <v>1.4522976E9</v>
      </c>
      <c r="Q9" s="13">
        <v>25000.0</v>
      </c>
      <c r="S9" s="153">
        <f>IFERROR(__xludf.DUMMYFUNCTION("TO_DATE(INT((T9/(60*60*24))+""1/1/1970""))"),42378.0)</f>
        <v>42378</v>
      </c>
      <c r="T9" s="156">
        <v>1.4523156E9</v>
      </c>
      <c r="U9" s="156">
        <v>98978.7387</v>
      </c>
      <c r="W9" s="153">
        <f>IFERROR(__xludf.DUMMYFUNCTION("TO_DATE(INT((X9/(60*60*24))+""1/1/1970""))"),42378.0)</f>
        <v>42378</v>
      </c>
      <c r="X9" s="152">
        <v>1.4522976E9</v>
      </c>
      <c r="Y9" s="152">
        <v>9998.5219</v>
      </c>
      <c r="AA9" s="153">
        <f>IFERROR(__xludf.DUMMYFUNCTION("TO_DATE(INT((AB9/(60*60*24))+""1/1/1970""))"),42377.0)</f>
        <v>42377</v>
      </c>
      <c r="AB9" s="152">
        <v>1.4522184E9</v>
      </c>
      <c r="AC9" s="152">
        <v>100197.8933</v>
      </c>
      <c r="AE9" s="153">
        <f>IFERROR(__xludf.DUMMYFUNCTION("TO_DATE(INT((AF9/(60*60*24))+""1/1/1970""))"),42377.0)</f>
        <v>42377</v>
      </c>
      <c r="AF9" s="152">
        <v>1.4522184E9</v>
      </c>
      <c r="AG9" s="152">
        <v>100000.0</v>
      </c>
      <c r="AH9" s="156"/>
      <c r="AI9" s="153">
        <f>IFERROR(__xludf.DUMMYFUNCTION("TO_DATE(INT((AJ9/(60*60*24))+""1/1/1970""))"),42378.0)</f>
        <v>42378</v>
      </c>
      <c r="AJ9" s="156">
        <v>1.4523156E9</v>
      </c>
      <c r="AK9" s="156">
        <v>100414.8165</v>
      </c>
      <c r="AL9" s="156">
        <v>98929.2556</v>
      </c>
      <c r="AM9" s="159">
        <v>98394.595</v>
      </c>
      <c r="AN9" s="152">
        <f t="shared" si="1"/>
        <v>25000</v>
      </c>
      <c r="AO9" s="152">
        <f t="shared" si="2"/>
        <v>98978.7387</v>
      </c>
      <c r="AP9" s="152">
        <f t="shared" si="3"/>
        <v>9998.5219</v>
      </c>
      <c r="AQ9" s="152">
        <f t="shared" si="4"/>
        <v>100197.8933</v>
      </c>
      <c r="AR9" s="152">
        <f t="shared" si="5"/>
        <v>100000</v>
      </c>
    </row>
    <row r="10">
      <c r="A10" s="156">
        <v>1.45217706E9</v>
      </c>
      <c r="B10" s="156">
        <v>100000.0</v>
      </c>
      <c r="D10" s="153">
        <f>IFERROR(__xludf.DUMMYFUNCTION("TO_DATE(INT((E10/(60*60*24))+""1/1/1970""))"),42380.0)</f>
        <v>42380</v>
      </c>
      <c r="E10" s="152">
        <v>1.4525244E9</v>
      </c>
      <c r="F10" s="152">
        <v>100414.8165</v>
      </c>
      <c r="H10" s="153">
        <f>IFERROR(__xludf.DUMMYFUNCTION("TO_DATE(INT((I10/(60*60*24))+""1/1/1970""))"),42380.0)</f>
        <v>42380</v>
      </c>
      <c r="I10" s="152">
        <v>1.4525244E9</v>
      </c>
      <c r="J10" s="152">
        <v>98929.2556</v>
      </c>
      <c r="L10" s="158">
        <v>42380.0</v>
      </c>
      <c r="M10" s="160">
        <v>98394.595</v>
      </c>
      <c r="O10" s="153">
        <f>IFERROR(__xludf.DUMMYFUNCTION("TO_DATE(INT((P10/(60*60*24))+""1/1/1970""))"),42380.0)</f>
        <v>42380</v>
      </c>
      <c r="P10" s="13">
        <v>1.4524704E9</v>
      </c>
      <c r="Q10" s="13">
        <v>25000.0</v>
      </c>
      <c r="S10" s="153">
        <f>IFERROR(__xludf.DUMMYFUNCTION("TO_DATE(INT((T10/(60*60*24))+""1/1/1970""))"),42380.0)</f>
        <v>42380</v>
      </c>
      <c r="T10" s="152">
        <v>1.4525244E9</v>
      </c>
      <c r="U10" s="152">
        <v>98978.7387</v>
      </c>
      <c r="W10" s="153">
        <f>IFERROR(__xludf.DUMMYFUNCTION("TO_DATE(INT((X10/(60*60*24))+""1/1/1970""))"),42380.0)</f>
        <v>42380</v>
      </c>
      <c r="X10" s="156">
        <v>1.4524704E9</v>
      </c>
      <c r="Y10" s="156">
        <v>9996.6206</v>
      </c>
      <c r="AA10" s="153">
        <f>IFERROR(__xludf.DUMMYFUNCTION("TO_DATE(INT((AB10/(60*60*24))+""1/1/1970""))"),42379.0)</f>
        <v>42379</v>
      </c>
      <c r="AB10" s="156">
        <v>1.4524668E9</v>
      </c>
      <c r="AC10" s="156">
        <v>99892.7352</v>
      </c>
      <c r="AE10" s="153">
        <f>IFERROR(__xludf.DUMMYFUNCTION("TO_DATE(INT((AF10/(60*60*24))+""1/1/1970""))"),42378.0)</f>
        <v>42378</v>
      </c>
      <c r="AF10" s="156">
        <v>1.4522976E9</v>
      </c>
      <c r="AG10" s="156">
        <v>100000.0</v>
      </c>
      <c r="AH10" s="156"/>
      <c r="AI10" s="153">
        <f>IFERROR(__xludf.DUMMYFUNCTION("TO_DATE(INT((AJ10/(60*60*24))+""1/1/1970""))"),42380.0)</f>
        <v>42380</v>
      </c>
      <c r="AJ10" s="152">
        <v>1.4525244E9</v>
      </c>
      <c r="AK10" s="152">
        <v>100414.8165</v>
      </c>
      <c r="AL10" s="152">
        <v>98929.2556</v>
      </c>
      <c r="AM10" s="160">
        <v>98394.595</v>
      </c>
      <c r="AN10" s="152">
        <f t="shared" si="1"/>
        <v>25000</v>
      </c>
      <c r="AO10" s="152">
        <f t="shared" si="2"/>
        <v>98978.7387</v>
      </c>
      <c r="AP10" s="152">
        <f t="shared" si="3"/>
        <v>9996.6206</v>
      </c>
      <c r="AQ10" s="152">
        <f t="shared" si="4"/>
        <v>99925.408</v>
      </c>
      <c r="AR10" s="152">
        <f t="shared" si="5"/>
        <v>100000</v>
      </c>
    </row>
    <row r="11">
      <c r="A11" s="152">
        <v>1.4522004E9</v>
      </c>
      <c r="B11" s="152">
        <v>100000.0</v>
      </c>
      <c r="D11" s="153">
        <f>IFERROR(__xludf.DUMMYFUNCTION("TO_DATE(INT((E11/(60*60*24))+""1/1/1970""))"),42381.0)</f>
        <v>42381</v>
      </c>
      <c r="E11" s="152">
        <v>1.4525748E9</v>
      </c>
      <c r="F11" s="152">
        <v>100414.8165</v>
      </c>
      <c r="H11" s="153">
        <f>IFERROR(__xludf.DUMMYFUNCTION("TO_DATE(INT((I11/(60*60*24))+""1/1/1970""))"),42381.0)</f>
        <v>42381</v>
      </c>
      <c r="I11" s="152">
        <v>1.4525748E9</v>
      </c>
      <c r="J11" s="152">
        <v>98343.0847</v>
      </c>
      <c r="L11" s="158">
        <v>42381.0</v>
      </c>
      <c r="M11" s="160">
        <v>97980.875</v>
      </c>
      <c r="O11" s="153">
        <f>IFERROR(__xludf.DUMMYFUNCTION("TO_DATE(INT((P11/(60*60*24))+""1/1/1970""))"),42381.0)</f>
        <v>42381</v>
      </c>
      <c r="P11" s="13">
        <v>1.4526108E9</v>
      </c>
      <c r="Q11" s="13">
        <v>25000.0</v>
      </c>
      <c r="S11" s="153">
        <f>IFERROR(__xludf.DUMMYFUNCTION("TO_DATE(INT((T11/(60*60*24))+""1/1/1970""))"),42381.0)</f>
        <v>42381</v>
      </c>
      <c r="T11" s="152">
        <v>1.4525748E9</v>
      </c>
      <c r="U11" s="152">
        <v>98941.0743</v>
      </c>
      <c r="W11" s="153">
        <f>IFERROR(__xludf.DUMMYFUNCTION("TO_DATE(INT((X11/(60*60*24))+""1/1/1970""))"),42381.0)</f>
        <v>42381</v>
      </c>
      <c r="X11" s="152">
        <v>1.4526108E9</v>
      </c>
      <c r="Y11" s="152">
        <v>9988.4272</v>
      </c>
      <c r="AA11" s="153">
        <f>IFERROR(__xludf.DUMMYFUNCTION("TO_DATE(INT((AB11/(60*60*24))+""1/1/1970""))"),42380.0)</f>
        <v>42380</v>
      </c>
      <c r="AB11" s="152">
        <v>1.4525064E9</v>
      </c>
      <c r="AC11" s="152">
        <v>99925.408</v>
      </c>
      <c r="AE11" s="153">
        <f>IFERROR(__xludf.DUMMYFUNCTION("TO_DATE(INT((AF11/(60*60*24))+""1/1/1970""))"),42379.0)</f>
        <v>42379</v>
      </c>
      <c r="AF11" s="152">
        <v>1.4524668E9</v>
      </c>
      <c r="AG11" s="152">
        <v>100000.0</v>
      </c>
      <c r="AH11" s="156"/>
      <c r="AI11" s="153">
        <f>IFERROR(__xludf.DUMMYFUNCTION("TO_DATE(INT((AJ11/(60*60*24))+""1/1/1970""))"),42381.0)</f>
        <v>42381</v>
      </c>
      <c r="AJ11" s="152">
        <v>1.4525748E9</v>
      </c>
      <c r="AK11" s="152">
        <v>100414.8165</v>
      </c>
      <c r="AL11" s="152">
        <v>98343.0847</v>
      </c>
      <c r="AM11" s="160">
        <v>97980.875</v>
      </c>
      <c r="AN11" s="152">
        <f t="shared" si="1"/>
        <v>25000</v>
      </c>
      <c r="AO11" s="152">
        <f t="shared" si="2"/>
        <v>98941.0743</v>
      </c>
      <c r="AP11" s="152">
        <f t="shared" si="3"/>
        <v>9988.4272</v>
      </c>
      <c r="AQ11" s="152">
        <f t="shared" si="4"/>
        <v>99946.3821</v>
      </c>
      <c r="AR11" s="152">
        <f t="shared" si="5"/>
        <v>100000</v>
      </c>
    </row>
    <row r="12">
      <c r="A12" s="156">
        <v>1.45226346E9</v>
      </c>
      <c r="B12" s="156">
        <v>100000.0</v>
      </c>
      <c r="D12" s="153">
        <f>IFERROR(__xludf.DUMMYFUNCTION("TO_DATE(INT((E12/(60*60*24))+""1/1/1970""))"),42382.0)</f>
        <v>42382</v>
      </c>
      <c r="E12" s="156">
        <v>1.4526612E9</v>
      </c>
      <c r="F12" s="156">
        <v>100414.8165</v>
      </c>
      <c r="H12" s="153">
        <f>IFERROR(__xludf.DUMMYFUNCTION("TO_DATE(INT((I12/(60*60*24))+""1/1/1970""))"),42382.0)</f>
        <v>42382</v>
      </c>
      <c r="I12" s="156">
        <v>1.4526612E9</v>
      </c>
      <c r="J12" s="156">
        <v>98364.6854</v>
      </c>
      <c r="L12" s="158">
        <v>42382.0</v>
      </c>
      <c r="M12" s="159">
        <v>98671.305</v>
      </c>
      <c r="O12" s="153">
        <f>IFERROR(__xludf.DUMMYFUNCTION("TO_DATE(INT((P12/(60*60*24))+""1/1/1970""))"),42382.0)</f>
        <v>42382</v>
      </c>
      <c r="P12" s="13">
        <v>1.4526972E9</v>
      </c>
      <c r="Q12" s="13">
        <v>25000.0</v>
      </c>
      <c r="S12" s="153">
        <f>IFERROR(__xludf.DUMMYFUNCTION("TO_DATE(INT((T12/(60*60*24))+""1/1/1970""))"),42382.0)</f>
        <v>42382</v>
      </c>
      <c r="T12" s="156">
        <v>1.4526612E9</v>
      </c>
      <c r="U12" s="156">
        <v>98952.302</v>
      </c>
      <c r="W12" s="153">
        <f>IFERROR(__xludf.DUMMYFUNCTION("TO_DATE(INT((X12/(60*60*24))+""1/1/1970""))"),42382.0)</f>
        <v>42382</v>
      </c>
      <c r="X12" s="152">
        <v>1.4526972E9</v>
      </c>
      <c r="Y12" s="152">
        <v>9988.2187</v>
      </c>
      <c r="AA12" s="153">
        <f>IFERROR(__xludf.DUMMYFUNCTION("TO_DATE(INT((AB12/(60*60*24))+""1/1/1970""))"),42381.0)</f>
        <v>42381</v>
      </c>
      <c r="AB12" s="156">
        <v>1.4525856E9</v>
      </c>
      <c r="AC12" s="156">
        <v>99946.3821</v>
      </c>
      <c r="AE12" s="153">
        <f>IFERROR(__xludf.DUMMYFUNCTION("TO_DATE(INT((AF12/(60*60*24))+""1/1/1970""))"),42380.0)</f>
        <v>42380</v>
      </c>
      <c r="AF12" s="156">
        <v>1.4525064E9</v>
      </c>
      <c r="AG12" s="156">
        <v>100000.0</v>
      </c>
      <c r="AH12" s="156"/>
      <c r="AI12" s="153">
        <f>IFERROR(__xludf.DUMMYFUNCTION("TO_DATE(INT((AJ12/(60*60*24))+""1/1/1970""))"),42382.0)</f>
        <v>42382</v>
      </c>
      <c r="AJ12" s="156">
        <v>1.4526612E9</v>
      </c>
      <c r="AK12" s="156">
        <v>100414.8165</v>
      </c>
      <c r="AL12" s="156">
        <v>98364.6854</v>
      </c>
      <c r="AM12" s="159">
        <v>98671.305</v>
      </c>
      <c r="AN12" s="152">
        <f t="shared" si="1"/>
        <v>25000</v>
      </c>
      <c r="AO12" s="152">
        <f t="shared" si="2"/>
        <v>98952.302</v>
      </c>
      <c r="AP12" s="152">
        <f t="shared" si="3"/>
        <v>9988.2187</v>
      </c>
      <c r="AQ12" s="152">
        <f t="shared" si="4"/>
        <v>100075.0771</v>
      </c>
      <c r="AR12" s="152">
        <f t="shared" si="5"/>
        <v>100000</v>
      </c>
    </row>
    <row r="13">
      <c r="A13" s="152">
        <v>1.4522868E9</v>
      </c>
      <c r="B13" s="152">
        <v>100000.0</v>
      </c>
      <c r="D13" s="153">
        <f>IFERROR(__xludf.DUMMYFUNCTION("TO_DATE(INT((E13/(60*60*24))+""1/1/1970""))"),42383.0)</f>
        <v>42383</v>
      </c>
      <c r="E13" s="152">
        <v>1.4527476E9</v>
      </c>
      <c r="F13" s="152">
        <v>100414.8165</v>
      </c>
      <c r="H13" s="153">
        <f>IFERROR(__xludf.DUMMYFUNCTION("TO_DATE(INT((I13/(60*60*24))+""1/1/1970""))"),42383.0)</f>
        <v>42383</v>
      </c>
      <c r="I13" s="152">
        <v>1.4527476E9</v>
      </c>
      <c r="J13" s="152">
        <v>96973.8111</v>
      </c>
      <c r="L13" s="158">
        <v>42383.0</v>
      </c>
      <c r="M13" s="160">
        <v>97655.115</v>
      </c>
      <c r="O13" s="153">
        <f>IFERROR(__xludf.DUMMYFUNCTION("TO_DATE(INT((P13/(60*60*24))+""1/1/1970""))"),42383.0)</f>
        <v>42383</v>
      </c>
      <c r="P13" s="13">
        <v>1.4527836E9</v>
      </c>
      <c r="Q13" s="13">
        <v>25000.0</v>
      </c>
      <c r="S13" s="153">
        <f>IFERROR(__xludf.DUMMYFUNCTION("TO_DATE(INT((T13/(60*60*24))+""1/1/1970""))"),42383.0)</f>
        <v>42383</v>
      </c>
      <c r="T13" s="152">
        <v>1.4527476E9</v>
      </c>
      <c r="U13" s="152">
        <v>98755.9785</v>
      </c>
      <c r="W13" s="153">
        <f>IFERROR(__xludf.DUMMYFUNCTION("TO_DATE(INT((X13/(60*60*24))+""1/1/1970""))"),42383.0)</f>
        <v>42383</v>
      </c>
      <c r="X13" s="152">
        <v>1.4527836E9</v>
      </c>
      <c r="Y13" s="152">
        <v>9993.9646</v>
      </c>
      <c r="AA13" s="153">
        <f>IFERROR(__xludf.DUMMYFUNCTION("TO_DATE(INT((AB13/(60*60*24))+""1/1/1970""))"),42382.0)</f>
        <v>42382</v>
      </c>
      <c r="AB13" s="152">
        <v>1.4526648E9</v>
      </c>
      <c r="AC13" s="152">
        <v>100075.0771</v>
      </c>
      <c r="AE13" s="153">
        <f>IFERROR(__xludf.DUMMYFUNCTION("TO_DATE(INT((AF13/(60*60*24))+""1/1/1970""))"),42381.0)</f>
        <v>42381</v>
      </c>
      <c r="AF13" s="152">
        <v>1.4525856E9</v>
      </c>
      <c r="AG13" s="152">
        <v>100000.0</v>
      </c>
      <c r="AH13" s="156"/>
      <c r="AI13" s="153">
        <f>IFERROR(__xludf.DUMMYFUNCTION("TO_DATE(INT((AJ13/(60*60*24))+""1/1/1970""))"),42383.0)</f>
        <v>42383</v>
      </c>
      <c r="AJ13" s="152">
        <v>1.4527476E9</v>
      </c>
      <c r="AK13" s="152">
        <v>100414.8165</v>
      </c>
      <c r="AL13" s="152">
        <v>96973.8111</v>
      </c>
      <c r="AM13" s="160">
        <v>97655.115</v>
      </c>
      <c r="AN13" s="152">
        <f t="shared" si="1"/>
        <v>25000</v>
      </c>
      <c r="AO13" s="152">
        <f t="shared" si="2"/>
        <v>98755.9785</v>
      </c>
      <c r="AP13" s="152">
        <f t="shared" si="3"/>
        <v>9993.9646</v>
      </c>
      <c r="AQ13" s="152">
        <f t="shared" si="4"/>
        <v>99891.1089</v>
      </c>
      <c r="AR13" s="152">
        <f t="shared" si="5"/>
        <v>100000</v>
      </c>
    </row>
    <row r="14">
      <c r="A14" s="156">
        <v>1.45252266E9</v>
      </c>
      <c r="B14" s="156">
        <v>100000.0</v>
      </c>
      <c r="D14" s="153">
        <f>IFERROR(__xludf.DUMMYFUNCTION("TO_DATE(INT((E14/(60*60*24))+""1/1/1970""))"),42384.0)</f>
        <v>42384</v>
      </c>
      <c r="E14" s="156">
        <v>1.452834E9</v>
      </c>
      <c r="F14" s="156">
        <v>100414.8165</v>
      </c>
      <c r="H14" s="153">
        <f>IFERROR(__xludf.DUMMYFUNCTION("TO_DATE(INT((I14/(60*60*24))+""1/1/1970""))"),42384.0)</f>
        <v>42384</v>
      </c>
      <c r="I14" s="156">
        <v>1.452834E9</v>
      </c>
      <c r="J14" s="156">
        <v>97891.3368</v>
      </c>
      <c r="L14" s="158">
        <v>42384.0</v>
      </c>
      <c r="M14" s="159">
        <v>97849.835</v>
      </c>
      <c r="N14" s="13" t="s">
        <v>297</v>
      </c>
      <c r="O14" s="153">
        <f>IFERROR(__xludf.DUMMYFUNCTION("TO_DATE(INT((P14/(60*60*24))+""1/1/1970""))"),42384.0)</f>
        <v>42384</v>
      </c>
      <c r="P14" s="13">
        <v>1.45287E9</v>
      </c>
      <c r="Q14" s="13">
        <v>25000.0</v>
      </c>
      <c r="S14" s="153">
        <f>IFERROR(__xludf.DUMMYFUNCTION("TO_DATE(INT((T14/(60*60*24))+""1/1/1970""))"),42384.0)</f>
        <v>42384</v>
      </c>
      <c r="T14" s="156">
        <v>1.452834E9</v>
      </c>
      <c r="U14" s="156">
        <v>98816.0952</v>
      </c>
      <c r="W14" s="153">
        <f>IFERROR(__xludf.DUMMYFUNCTION("TO_DATE(INT((X14/(60*60*24))+""1/1/1970""))"),42384.0)</f>
        <v>42384</v>
      </c>
      <c r="X14" s="152">
        <v>1.45287E9</v>
      </c>
      <c r="Y14" s="152">
        <v>9987.4753</v>
      </c>
      <c r="AA14" s="153">
        <f>IFERROR(__xludf.DUMMYFUNCTION("TO_DATE(INT((AB14/(60*60*24))+""1/1/1970""))"),42383.0)</f>
        <v>42383</v>
      </c>
      <c r="AB14" s="156">
        <v>1.452744E9</v>
      </c>
      <c r="AC14" s="156">
        <v>99891.1089</v>
      </c>
      <c r="AE14" s="153">
        <f>IFERROR(__xludf.DUMMYFUNCTION("TO_DATE(INT((AF14/(60*60*24))+""1/1/1970""))"),42382.0)</f>
        <v>42382</v>
      </c>
      <c r="AF14" s="156">
        <v>1.4526648E9</v>
      </c>
      <c r="AG14" s="156">
        <v>100000.0</v>
      </c>
      <c r="AH14" s="156"/>
      <c r="AI14" s="153">
        <f>IFERROR(__xludf.DUMMYFUNCTION("TO_DATE(INT((AJ14/(60*60*24))+""1/1/1970""))"),42384.0)</f>
        <v>42384</v>
      </c>
      <c r="AJ14" s="156">
        <v>1.452834E9</v>
      </c>
      <c r="AK14" s="156">
        <v>100414.8165</v>
      </c>
      <c r="AL14" s="156">
        <v>97891.3368</v>
      </c>
      <c r="AM14" s="159">
        <v>97849.835</v>
      </c>
      <c r="AN14" s="152">
        <f t="shared" si="1"/>
        <v>25000</v>
      </c>
      <c r="AO14" s="152">
        <f t="shared" si="2"/>
        <v>98816.0952</v>
      </c>
      <c r="AP14" s="152">
        <f t="shared" si="3"/>
        <v>9987.4753</v>
      </c>
      <c r="AQ14" s="152">
        <f t="shared" si="4"/>
        <v>100110.9546</v>
      </c>
      <c r="AR14" s="152">
        <f t="shared" si="5"/>
        <v>100000</v>
      </c>
    </row>
    <row r="15">
      <c r="A15" s="152">
        <v>1.452546E9</v>
      </c>
      <c r="B15" s="152">
        <v>100000.0</v>
      </c>
      <c r="D15" s="153">
        <f>IFERROR(__xludf.DUMMYFUNCTION("TO_DATE(INT((E15/(60*60*24))+""1/1/1970""))"),42385.0)</f>
        <v>42385</v>
      </c>
      <c r="E15" s="152">
        <v>1.4529204E9</v>
      </c>
      <c r="F15" s="152">
        <v>100414.8165</v>
      </c>
      <c r="H15" s="153">
        <f>IFERROR(__xludf.DUMMYFUNCTION("TO_DATE(INT((I15/(60*60*24))+""1/1/1970""))"),42385.0)</f>
        <v>42385</v>
      </c>
      <c r="I15" s="152">
        <v>1.4529204E9</v>
      </c>
      <c r="J15" s="152">
        <v>97228.8053</v>
      </c>
      <c r="L15" s="158">
        <v>42385.0</v>
      </c>
      <c r="M15" s="160">
        <v>97294.735</v>
      </c>
      <c r="O15" s="153">
        <f>IFERROR(__xludf.DUMMYFUNCTION("TO_DATE(INT((P15/(60*60*24))+""1/1/1970""))"),42385.0)</f>
        <v>42385</v>
      </c>
      <c r="P15" s="13">
        <v>1.4529024E9</v>
      </c>
      <c r="Q15" s="13">
        <v>25000.0</v>
      </c>
      <c r="S15" s="153">
        <f>IFERROR(__xludf.DUMMYFUNCTION("TO_DATE(INT((T15/(60*60*24))+""1/1/1970""))"),42385.0)</f>
        <v>42385</v>
      </c>
      <c r="T15" s="152">
        <v>1.4529204E9</v>
      </c>
      <c r="U15" s="152">
        <v>98413.3993</v>
      </c>
      <c r="W15" s="153">
        <f>IFERROR(__xludf.DUMMYFUNCTION("TO_DATE(INT((X15/(60*60*24))+""1/1/1970""))"),42385.0)</f>
        <v>42385</v>
      </c>
      <c r="X15" s="152">
        <v>1.4529024E9</v>
      </c>
      <c r="Y15" s="152">
        <v>9996.456</v>
      </c>
      <c r="AA15" s="153">
        <f>IFERROR(__xludf.DUMMYFUNCTION("TO_DATE(INT((AB15/(60*60*24))+""1/1/1970""))"),42384.0)</f>
        <v>42384</v>
      </c>
      <c r="AB15" s="152">
        <v>1.4528232E9</v>
      </c>
      <c r="AC15" s="152">
        <v>100110.9546</v>
      </c>
      <c r="AE15" s="153">
        <f>IFERROR(__xludf.DUMMYFUNCTION("TO_DATE(INT((AF15/(60*60*24))+""1/1/1970""))"),42383.0)</f>
        <v>42383</v>
      </c>
      <c r="AF15" s="152">
        <v>1.452744E9</v>
      </c>
      <c r="AG15" s="152">
        <v>100000.0</v>
      </c>
      <c r="AH15" s="156"/>
      <c r="AI15" s="153">
        <f>IFERROR(__xludf.DUMMYFUNCTION("TO_DATE(INT((AJ15/(60*60*24))+""1/1/1970""))"),42385.0)</f>
        <v>42385</v>
      </c>
      <c r="AJ15" s="152">
        <v>1.4529204E9</v>
      </c>
      <c r="AK15" s="152">
        <v>100414.8165</v>
      </c>
      <c r="AL15" s="152">
        <v>97228.8053</v>
      </c>
      <c r="AM15" s="160">
        <v>97294.735</v>
      </c>
      <c r="AN15" s="152">
        <f t="shared" si="1"/>
        <v>25000</v>
      </c>
      <c r="AO15" s="152">
        <f t="shared" si="2"/>
        <v>98413.3993</v>
      </c>
      <c r="AP15" s="152">
        <f t="shared" si="3"/>
        <v>9996.456</v>
      </c>
      <c r="AQ15" s="152">
        <f t="shared" si="4"/>
        <v>100110.9546</v>
      </c>
      <c r="AR15" s="152">
        <f t="shared" si="5"/>
        <v>100000</v>
      </c>
    </row>
    <row r="16">
      <c r="A16" s="156">
        <v>1.45260906E9</v>
      </c>
      <c r="B16" s="156">
        <v>100000.0</v>
      </c>
      <c r="D16" s="153">
        <f>IFERROR(__xludf.DUMMYFUNCTION("TO_DATE(INT((E16/(60*60*24))+""1/1/1970""))"),42388.0)</f>
        <v>42388</v>
      </c>
      <c r="E16" s="156">
        <v>1.4532156E9</v>
      </c>
      <c r="F16" s="156">
        <v>100414.8165</v>
      </c>
      <c r="H16" s="153">
        <f>IFERROR(__xludf.DUMMYFUNCTION("TO_DATE(INT((I16/(60*60*24))+""1/1/1970""))"),42388.0)</f>
        <v>42388</v>
      </c>
      <c r="I16" s="156">
        <v>1.4532156E9</v>
      </c>
      <c r="J16" s="156">
        <v>97228.8053</v>
      </c>
      <c r="L16" s="158">
        <v>42388.0</v>
      </c>
      <c r="M16" s="159">
        <v>97294.735</v>
      </c>
      <c r="O16" s="153">
        <f>IFERROR(__xludf.DUMMYFUNCTION("TO_DATE(INT((P16/(60*60*24))+""1/1/1970""))"),42387.0)</f>
        <v>42387</v>
      </c>
      <c r="P16" s="13">
        <v>1.4530752E9</v>
      </c>
      <c r="Q16" s="13">
        <v>25000.0</v>
      </c>
      <c r="S16" s="153">
        <f>IFERROR(__xludf.DUMMYFUNCTION("TO_DATE(INT((T16/(60*60*24))+""1/1/1970""))"),42388.0)</f>
        <v>42388</v>
      </c>
      <c r="T16" s="156">
        <v>1.4532156E9</v>
      </c>
      <c r="U16" s="156">
        <v>98413.3993</v>
      </c>
      <c r="W16" s="153">
        <f>IFERROR(__xludf.DUMMYFUNCTION("TO_DATE(INT((X16/(60*60*24))+""1/1/1970""))"),42387.0)</f>
        <v>42387</v>
      </c>
      <c r="X16" s="156">
        <v>1.4530752E9</v>
      </c>
      <c r="Y16" s="156">
        <v>9997.4218</v>
      </c>
      <c r="AA16" s="153">
        <f>IFERROR(__xludf.DUMMYFUNCTION("TO_DATE(INT((AB16/(60*60*24))+""1/1/1970""))"),42386.0)</f>
        <v>42386</v>
      </c>
      <c r="AB16" s="156">
        <v>1.4530716E9</v>
      </c>
      <c r="AC16" s="156">
        <v>98686.5915</v>
      </c>
      <c r="AE16" s="153">
        <f>IFERROR(__xludf.DUMMYFUNCTION("TO_DATE(INT((AF16/(60*60*24))+""1/1/1970""))"),42384.0)</f>
        <v>42384</v>
      </c>
      <c r="AF16" s="156">
        <v>1.4528232E9</v>
      </c>
      <c r="AG16" s="156">
        <v>100000.0</v>
      </c>
      <c r="AH16" s="156"/>
      <c r="AI16" s="153">
        <f>IFERROR(__xludf.DUMMYFUNCTION("TO_DATE(INT((AJ16/(60*60*24))+""1/1/1970""))"),42388.0)</f>
        <v>42388</v>
      </c>
      <c r="AJ16" s="156">
        <v>1.4532156E9</v>
      </c>
      <c r="AK16" s="156">
        <v>100414.8165</v>
      </c>
      <c r="AL16" s="156">
        <v>97228.8053</v>
      </c>
      <c r="AM16" s="159">
        <v>97294.735</v>
      </c>
      <c r="AN16" s="152">
        <f t="shared" si="1"/>
        <v>25000</v>
      </c>
      <c r="AO16" s="152">
        <f t="shared" si="2"/>
        <v>98413.3993</v>
      </c>
      <c r="AP16" s="152">
        <f t="shared" si="3"/>
        <v>10001.0179</v>
      </c>
      <c r="AQ16" s="152">
        <f t="shared" si="4"/>
        <v>99604.1813</v>
      </c>
      <c r="AR16" s="152">
        <f t="shared" si="5"/>
        <v>100000</v>
      </c>
    </row>
    <row r="17">
      <c r="A17" s="152">
        <v>1.4526324E9</v>
      </c>
      <c r="B17" s="152">
        <v>100000.0</v>
      </c>
      <c r="D17" s="153">
        <f>IFERROR(__xludf.DUMMYFUNCTION("TO_DATE(INT((E17/(60*60*24))+""1/1/1970""))"),42389.0)</f>
        <v>42389</v>
      </c>
      <c r="E17" s="156">
        <v>1.453266E9</v>
      </c>
      <c r="F17" s="156">
        <v>99404.5734</v>
      </c>
      <c r="H17" s="153">
        <f>IFERROR(__xludf.DUMMYFUNCTION("TO_DATE(INT((I17/(60*60*24))+""1/1/1970""))"),42389.0)</f>
        <v>42389</v>
      </c>
      <c r="I17" s="156">
        <v>1.453266E9</v>
      </c>
      <c r="J17" s="156">
        <v>97283.5575</v>
      </c>
      <c r="L17" s="158">
        <v>42389.0</v>
      </c>
      <c r="M17" s="159">
        <v>97264.735</v>
      </c>
      <c r="O17" s="153">
        <f>IFERROR(__xludf.DUMMYFUNCTION("TO_DATE(INT((P17/(60*60*24))+""1/1/1970""))"),42388.0)</f>
        <v>42388</v>
      </c>
      <c r="P17" s="13">
        <v>1.4531616E9</v>
      </c>
      <c r="Q17" s="13">
        <v>25000.0</v>
      </c>
      <c r="S17" s="153">
        <f>IFERROR(__xludf.DUMMYFUNCTION("TO_DATE(INT((T17/(60*60*24))+""1/1/1970""))"),42389.0)</f>
        <v>42389</v>
      </c>
      <c r="T17" s="156">
        <v>1.453266E9</v>
      </c>
      <c r="U17" s="156">
        <v>98493.1417</v>
      </c>
      <c r="W17" s="153">
        <f>IFERROR(__xludf.DUMMYFUNCTION("TO_DATE(INT((X17/(60*60*24))+""1/1/1970""))"),42388.0)</f>
        <v>42388</v>
      </c>
      <c r="X17" s="152">
        <v>1.4531616E9</v>
      </c>
      <c r="Y17" s="152">
        <v>10001.0179</v>
      </c>
      <c r="AA17" s="153">
        <f>IFERROR(__xludf.DUMMYFUNCTION("TO_DATE(INT((AB17/(60*60*24))+""1/1/1970""))"),42387.0)</f>
        <v>42387</v>
      </c>
      <c r="AB17" s="152">
        <v>1.4531112E9</v>
      </c>
      <c r="AC17" s="152">
        <v>99032.8645</v>
      </c>
      <c r="AE17" s="153">
        <f>IFERROR(__xludf.DUMMYFUNCTION("TO_DATE(INT((AF17/(60*60*24))+""1/1/1970""))"),42385.0)</f>
        <v>42385</v>
      </c>
      <c r="AF17" s="152">
        <v>1.4529024E9</v>
      </c>
      <c r="AG17" s="152">
        <v>100000.0</v>
      </c>
      <c r="AH17" s="156"/>
      <c r="AI17" s="153">
        <f>IFERROR(__xludf.DUMMYFUNCTION("TO_DATE(INT((AJ17/(60*60*24))+""1/1/1970""))"),42389.0)</f>
        <v>42389</v>
      </c>
      <c r="AJ17" s="156">
        <v>1.453266E9</v>
      </c>
      <c r="AK17" s="156">
        <v>99404.5734</v>
      </c>
      <c r="AL17" s="156">
        <v>97283.5575</v>
      </c>
      <c r="AM17" s="159">
        <v>97264.735</v>
      </c>
      <c r="AN17" s="152">
        <f t="shared" si="1"/>
        <v>25000</v>
      </c>
      <c r="AO17" s="152">
        <f t="shared" si="2"/>
        <v>98493.1417</v>
      </c>
      <c r="AP17" s="152">
        <f t="shared" si="3"/>
        <v>9992.1817</v>
      </c>
      <c r="AQ17" s="152">
        <f t="shared" si="4"/>
        <v>98819.3344</v>
      </c>
      <c r="AR17" s="152">
        <f t="shared" si="5"/>
        <v>100000</v>
      </c>
    </row>
    <row r="18">
      <c r="A18" s="156">
        <v>1.45269546E9</v>
      </c>
      <c r="B18" s="156">
        <v>100000.0</v>
      </c>
      <c r="D18" s="153">
        <f>IFERROR(__xludf.DUMMYFUNCTION("TO_DATE(INT((E18/(60*60*24))+""1/1/1970""))"),42390.0)</f>
        <v>42390</v>
      </c>
      <c r="E18" s="152">
        <v>1.4533524E9</v>
      </c>
      <c r="F18" s="152">
        <v>97770.7649</v>
      </c>
      <c r="H18" s="153">
        <f>IFERROR(__xludf.DUMMYFUNCTION("TO_DATE(INT((I18/(60*60*24))+""1/1/1970""))"),42390.0)</f>
        <v>42390</v>
      </c>
      <c r="I18" s="152">
        <v>1.4533524E9</v>
      </c>
      <c r="J18" s="152">
        <v>97355.4306</v>
      </c>
      <c r="L18" s="158">
        <v>42390.0</v>
      </c>
      <c r="M18" s="160">
        <v>97542.125</v>
      </c>
      <c r="O18" s="153">
        <f>IFERROR(__xludf.DUMMYFUNCTION("TO_DATE(INT((P18/(60*60*24))+""1/1/1970""))"),42389.0)</f>
        <v>42389</v>
      </c>
      <c r="P18" s="13">
        <v>1.453302E9</v>
      </c>
      <c r="Q18" s="13">
        <v>25000.0</v>
      </c>
      <c r="S18" s="153">
        <f>IFERROR(__xludf.DUMMYFUNCTION("TO_DATE(INT((T18/(60*60*24))+""1/1/1970""))"),42390.0)</f>
        <v>42390</v>
      </c>
      <c r="T18" s="152">
        <v>1.4533524E9</v>
      </c>
      <c r="U18" s="152">
        <v>98009.0424</v>
      </c>
      <c r="W18" s="153">
        <f>IFERROR(__xludf.DUMMYFUNCTION("TO_DATE(INT((X18/(60*60*24))+""1/1/1970""))"),42389.0)</f>
        <v>42389</v>
      </c>
      <c r="X18" s="156">
        <v>1.453302E9</v>
      </c>
      <c r="Y18" s="156">
        <v>9992.1817</v>
      </c>
      <c r="AA18" s="153">
        <f>IFERROR(__xludf.DUMMYFUNCTION("TO_DATE(INT((AB18/(60*60*24))+""1/1/1970""))"),42388.0)</f>
        <v>42388</v>
      </c>
      <c r="AB18" s="156">
        <v>1.4531904E9</v>
      </c>
      <c r="AC18" s="156">
        <v>99604.1813</v>
      </c>
      <c r="AE18" s="153">
        <f>IFERROR(__xludf.DUMMYFUNCTION("TO_DATE(INT((AF18/(60*60*24))+""1/1/1970""))"),42386.0)</f>
        <v>42386</v>
      </c>
      <c r="AF18" s="156">
        <v>1.4530716E9</v>
      </c>
      <c r="AG18" s="156">
        <v>100000.0</v>
      </c>
      <c r="AH18" s="156"/>
      <c r="AI18" s="153">
        <f>IFERROR(__xludf.DUMMYFUNCTION("TO_DATE(INT((AJ18/(60*60*24))+""1/1/1970""))"),42390.0)</f>
        <v>42390</v>
      </c>
      <c r="AJ18" s="152">
        <v>1.4533524E9</v>
      </c>
      <c r="AK18" s="152">
        <v>97770.7649</v>
      </c>
      <c r="AL18" s="152">
        <v>97355.4306</v>
      </c>
      <c r="AM18" s="160">
        <v>97542.125</v>
      </c>
      <c r="AN18" s="152">
        <f t="shared" si="1"/>
        <v>25000</v>
      </c>
      <c r="AO18" s="152">
        <f t="shared" si="2"/>
        <v>98009.0424</v>
      </c>
      <c r="AP18" s="152">
        <f t="shared" si="3"/>
        <v>9987.3199</v>
      </c>
      <c r="AQ18" s="152">
        <f t="shared" si="4"/>
        <v>99508.9694</v>
      </c>
      <c r="AR18" s="152">
        <f t="shared" si="5"/>
        <v>100000</v>
      </c>
    </row>
    <row r="19">
      <c r="A19" s="152">
        <v>1.4527188E9</v>
      </c>
      <c r="B19" s="152">
        <v>100000.0</v>
      </c>
      <c r="D19" s="153">
        <f>IFERROR(__xludf.DUMMYFUNCTION("TO_DATE(INT((E19/(60*60*24))+""1/1/1970""))"),42391.0)</f>
        <v>42391</v>
      </c>
      <c r="E19" s="156">
        <v>1.4534388E9</v>
      </c>
      <c r="F19" s="156">
        <v>97770.7649</v>
      </c>
      <c r="H19" s="153">
        <f>IFERROR(__xludf.DUMMYFUNCTION("TO_DATE(INT((I19/(60*60*24))+""1/1/1970""))"),42391.0)</f>
        <v>42391</v>
      </c>
      <c r="I19" s="156">
        <v>1.4534388E9</v>
      </c>
      <c r="J19" s="156">
        <v>97344.2414</v>
      </c>
      <c r="L19" s="158">
        <v>42391.0</v>
      </c>
      <c r="M19" s="159">
        <v>97518.965</v>
      </c>
      <c r="O19" s="153">
        <f>IFERROR(__xludf.DUMMYFUNCTION("TO_DATE(INT((P19/(60*60*24))+""1/1/1970""))"),42390.0)</f>
        <v>42390</v>
      </c>
      <c r="P19" s="13">
        <v>1.4533884E9</v>
      </c>
      <c r="Q19" s="13">
        <v>25000.0</v>
      </c>
      <c r="S19" s="153">
        <f>IFERROR(__xludf.DUMMYFUNCTION("TO_DATE(INT((T19/(60*60*24))+""1/1/1970""))"),42391.0)</f>
        <v>42391</v>
      </c>
      <c r="T19" s="156">
        <v>1.4534388E9</v>
      </c>
      <c r="U19" s="156">
        <v>98213.8705</v>
      </c>
      <c r="W19" s="153">
        <f>IFERROR(__xludf.DUMMYFUNCTION("TO_DATE(INT((X19/(60*60*24))+""1/1/1970""))"),42390.0)</f>
        <v>42390</v>
      </c>
      <c r="X19" s="156">
        <v>1.4533884E9</v>
      </c>
      <c r="Y19" s="156">
        <v>9987.3199</v>
      </c>
      <c r="AA19" s="153">
        <f>IFERROR(__xludf.DUMMYFUNCTION("TO_DATE(INT((AB19/(60*60*24))+""1/1/1970""))"),42389.0)</f>
        <v>42389</v>
      </c>
      <c r="AB19" s="152">
        <v>1.4532696E9</v>
      </c>
      <c r="AC19" s="152">
        <v>98819.3344</v>
      </c>
      <c r="AE19" s="153">
        <f>IFERROR(__xludf.DUMMYFUNCTION("TO_DATE(INT((AF19/(60*60*24))+""1/1/1970""))"),42387.0)</f>
        <v>42387</v>
      </c>
      <c r="AF19" s="152">
        <v>1.4531112E9</v>
      </c>
      <c r="AG19" s="152">
        <v>100000.0</v>
      </c>
      <c r="AH19" s="156"/>
      <c r="AI19" s="153">
        <f>IFERROR(__xludf.DUMMYFUNCTION("TO_DATE(INT((AJ19/(60*60*24))+""1/1/1970""))"),42391.0)</f>
        <v>42391</v>
      </c>
      <c r="AJ19" s="156">
        <v>1.4534388E9</v>
      </c>
      <c r="AK19" s="156">
        <v>97770.7649</v>
      </c>
      <c r="AL19" s="156">
        <v>97344.2414</v>
      </c>
      <c r="AM19" s="159">
        <v>97518.965</v>
      </c>
      <c r="AN19" s="152">
        <f t="shared" si="1"/>
        <v>25000</v>
      </c>
      <c r="AO19" s="152">
        <f t="shared" si="2"/>
        <v>98213.8705</v>
      </c>
      <c r="AP19" s="152">
        <f t="shared" si="3"/>
        <v>9977.472</v>
      </c>
      <c r="AQ19" s="152">
        <f t="shared" si="4"/>
        <v>100664.1634</v>
      </c>
      <c r="AR19" s="152">
        <f t="shared" si="5"/>
        <v>100000</v>
      </c>
    </row>
    <row r="20">
      <c r="A20" s="156">
        <v>1.45278186E9</v>
      </c>
      <c r="B20" s="156">
        <v>100000.0</v>
      </c>
      <c r="D20" s="153">
        <f>IFERROR(__xludf.DUMMYFUNCTION("TO_DATE(INT((E20/(60*60*24))+""1/1/1970""))"),42392.0)</f>
        <v>42392</v>
      </c>
      <c r="E20" s="152">
        <v>1.4535252E9</v>
      </c>
      <c r="F20" s="152">
        <v>97770.7649</v>
      </c>
      <c r="H20" s="153">
        <f>IFERROR(__xludf.DUMMYFUNCTION("TO_DATE(INT((I20/(60*60*24))+""1/1/1970""))"),42392.0)</f>
        <v>42392</v>
      </c>
      <c r="I20" s="152">
        <v>1.4535252E9</v>
      </c>
      <c r="J20" s="152">
        <v>97889.3667</v>
      </c>
      <c r="L20" s="158">
        <v>42392.0</v>
      </c>
      <c r="M20" s="160">
        <v>98417.975</v>
      </c>
      <c r="O20" s="153">
        <f>IFERROR(__xludf.DUMMYFUNCTION("TO_DATE(INT((P20/(60*60*24))+""1/1/1970""))"),42391.0)</f>
        <v>42391</v>
      </c>
      <c r="P20" s="13">
        <v>1.4534748E9</v>
      </c>
      <c r="Q20" s="13">
        <v>25000.0</v>
      </c>
      <c r="S20" s="153">
        <f>IFERROR(__xludf.DUMMYFUNCTION("TO_DATE(INT((T20/(60*60*24))+""1/1/1970""))"),42392.0)</f>
        <v>42392</v>
      </c>
      <c r="T20" s="152">
        <v>1.4535252E9</v>
      </c>
      <c r="U20" s="152">
        <v>98792.1858</v>
      </c>
      <c r="W20" s="153">
        <f>IFERROR(__xludf.DUMMYFUNCTION("TO_DATE(INT((X20/(60*60*24))+""1/1/1970""))"),42391.0)</f>
        <v>42391</v>
      </c>
      <c r="X20" s="156">
        <v>1.4534748E9</v>
      </c>
      <c r="Y20" s="156">
        <v>9977.472</v>
      </c>
      <c r="AA20" s="153">
        <f>IFERROR(__xludf.DUMMYFUNCTION("TO_DATE(INT((AB20/(60*60*24))+""1/1/1970""))"),42390.0)</f>
        <v>42390</v>
      </c>
      <c r="AB20" s="156">
        <v>1.4533488E9</v>
      </c>
      <c r="AC20" s="156">
        <v>99508.9694</v>
      </c>
      <c r="AE20" s="153">
        <f>IFERROR(__xludf.DUMMYFUNCTION("TO_DATE(INT((AF20/(60*60*24))+""1/1/1970""))"),42388.0)</f>
        <v>42388</v>
      </c>
      <c r="AF20" s="156">
        <v>1.4531904E9</v>
      </c>
      <c r="AG20" s="156">
        <v>100000.0</v>
      </c>
      <c r="AH20" s="156"/>
      <c r="AI20" s="153">
        <f>IFERROR(__xludf.DUMMYFUNCTION("TO_DATE(INT((AJ20/(60*60*24))+""1/1/1970""))"),42392.0)</f>
        <v>42392</v>
      </c>
      <c r="AJ20" s="152">
        <v>1.4535252E9</v>
      </c>
      <c r="AK20" s="152">
        <v>97770.7649</v>
      </c>
      <c r="AL20" s="152">
        <v>97889.3667</v>
      </c>
      <c r="AM20" s="160">
        <v>98417.975</v>
      </c>
      <c r="AN20" s="152">
        <f t="shared" si="1"/>
        <v>25000</v>
      </c>
      <c r="AO20" s="152">
        <f t="shared" si="2"/>
        <v>98792.1858</v>
      </c>
      <c r="AP20" s="152">
        <f t="shared" si="3"/>
        <v>9981.8957</v>
      </c>
      <c r="AQ20" s="152">
        <f t="shared" si="4"/>
        <v>100664.1634</v>
      </c>
      <c r="AR20" s="152">
        <f t="shared" si="5"/>
        <v>100000</v>
      </c>
    </row>
    <row r="21">
      <c r="A21" s="152">
        <v>1.4528052E9</v>
      </c>
      <c r="B21" s="152">
        <v>100000.0</v>
      </c>
      <c r="D21" s="153">
        <f>IFERROR(__xludf.DUMMYFUNCTION("TO_DATE(INT((E21/(60*60*24))+""1/1/1970""))"),42394.0)</f>
        <v>42394</v>
      </c>
      <c r="E21" s="156">
        <v>1.453734E9</v>
      </c>
      <c r="F21" s="156">
        <v>97770.7649</v>
      </c>
      <c r="H21" s="153">
        <f>IFERROR(__xludf.DUMMYFUNCTION("TO_DATE(INT((I21/(60*60*24))+""1/1/1970""))"),42394.0)</f>
        <v>42394</v>
      </c>
      <c r="I21" s="156">
        <v>1.453734E9</v>
      </c>
      <c r="J21" s="156">
        <v>97889.3667</v>
      </c>
      <c r="L21" s="158">
        <v>42394.0</v>
      </c>
      <c r="M21" s="159">
        <v>98417.975</v>
      </c>
      <c r="O21" s="153">
        <f>IFERROR(__xludf.DUMMYFUNCTION("TO_DATE(INT((P21/(60*60*24))+""1/1/1970""))"),42392.0)</f>
        <v>42392</v>
      </c>
      <c r="P21" s="13">
        <v>1.4535072E9</v>
      </c>
      <c r="Q21" s="13">
        <v>25000.0</v>
      </c>
      <c r="S21" s="153">
        <f>IFERROR(__xludf.DUMMYFUNCTION("TO_DATE(INT((T21/(60*60*24))+""1/1/1970""))"),42394.0)</f>
        <v>42394</v>
      </c>
      <c r="T21" s="156">
        <v>1.453734E9</v>
      </c>
      <c r="U21" s="156">
        <v>98792.1858</v>
      </c>
      <c r="W21" s="153">
        <f>IFERROR(__xludf.DUMMYFUNCTION("TO_DATE(INT((X21/(60*60*24))+""1/1/1970""))"),42392.0)</f>
        <v>42392</v>
      </c>
      <c r="X21" s="156">
        <v>1.4535072E9</v>
      </c>
      <c r="Y21" s="156">
        <v>9981.8957</v>
      </c>
      <c r="AA21" s="153">
        <f>IFERROR(__xludf.DUMMYFUNCTION("TO_DATE(INT((AB21/(60*60*24))+""1/1/1970""))"),42391.0)</f>
        <v>42391</v>
      </c>
      <c r="AB21" s="152">
        <v>1.453428E9</v>
      </c>
      <c r="AC21" s="152">
        <v>100664.1634</v>
      </c>
      <c r="AE21" s="153">
        <f>IFERROR(__xludf.DUMMYFUNCTION("TO_DATE(INT((AF21/(60*60*24))+""1/1/1970""))"),42389.0)</f>
        <v>42389</v>
      </c>
      <c r="AF21" s="152">
        <v>1.4532696E9</v>
      </c>
      <c r="AG21" s="152">
        <v>100000.0</v>
      </c>
      <c r="AH21" s="156"/>
      <c r="AI21" s="153">
        <f>IFERROR(__xludf.DUMMYFUNCTION("TO_DATE(INT((AJ21/(60*60*24))+""1/1/1970""))"),42394.0)</f>
        <v>42394</v>
      </c>
      <c r="AJ21" s="156">
        <v>1.453734E9</v>
      </c>
      <c r="AK21" s="156">
        <v>97770.7649</v>
      </c>
      <c r="AL21" s="156">
        <v>97889.3667</v>
      </c>
      <c r="AM21" s="159">
        <v>98417.975</v>
      </c>
      <c r="AN21" s="152">
        <f t="shared" si="1"/>
        <v>25000</v>
      </c>
      <c r="AO21" s="152">
        <f t="shared" si="2"/>
        <v>98792.1858</v>
      </c>
      <c r="AP21" s="152">
        <f t="shared" si="3"/>
        <v>9982.5204</v>
      </c>
      <c r="AQ21" s="152">
        <f t="shared" si="4"/>
        <v>100847.592</v>
      </c>
      <c r="AR21" s="152">
        <f t="shared" si="5"/>
        <v>100000</v>
      </c>
    </row>
    <row r="22">
      <c r="A22" s="156">
        <v>1.45286826E9</v>
      </c>
      <c r="B22" s="156">
        <v>100000.0</v>
      </c>
      <c r="D22" s="153">
        <f>IFERROR(__xludf.DUMMYFUNCTION("TO_DATE(INT((E22/(60*60*24))+""1/1/1970""))"),42395.0)</f>
        <v>42395</v>
      </c>
      <c r="E22" s="156">
        <v>1.4537844E9</v>
      </c>
      <c r="F22" s="156">
        <v>97770.7649</v>
      </c>
      <c r="H22" s="153">
        <f>IFERROR(__xludf.DUMMYFUNCTION("TO_DATE(INT((I22/(60*60*24))+""1/1/1970""))"),42395.0)</f>
        <v>42395</v>
      </c>
      <c r="I22" s="156">
        <v>1.4537844E9</v>
      </c>
      <c r="J22" s="156">
        <v>97715.1295</v>
      </c>
      <c r="L22" s="158">
        <v>42395.0</v>
      </c>
      <c r="M22" s="159">
        <v>98118.355</v>
      </c>
      <c r="O22" s="153">
        <f>IFERROR(__xludf.DUMMYFUNCTION("TO_DATE(INT((P22/(60*60*24))+""1/1/1970""))"),42394.0)</f>
        <v>42394</v>
      </c>
      <c r="P22" s="13">
        <v>1.45368E9</v>
      </c>
      <c r="Q22" s="13">
        <v>25000.0</v>
      </c>
      <c r="S22" s="153">
        <f>IFERROR(__xludf.DUMMYFUNCTION("TO_DATE(INT((T22/(60*60*24))+""1/1/1970""))"),42395.0)</f>
        <v>42395</v>
      </c>
      <c r="T22" s="156">
        <v>1.4537844E9</v>
      </c>
      <c r="U22" s="156">
        <v>98514.5692</v>
      </c>
      <c r="W22" s="153">
        <f>IFERROR(__xludf.DUMMYFUNCTION("TO_DATE(INT((X22/(60*60*24))+""1/1/1970""))"),42394.0)</f>
        <v>42394</v>
      </c>
      <c r="X22" s="152">
        <v>1.45368E9</v>
      </c>
      <c r="Y22" s="152">
        <v>9982.5204</v>
      </c>
      <c r="AA22" s="153">
        <f>IFERROR(__xludf.DUMMYFUNCTION("TO_DATE(INT((AB22/(60*60*24))+""1/1/1970""))"),42393.0)</f>
        <v>42393</v>
      </c>
      <c r="AB22" s="156">
        <v>1.4536764E9</v>
      </c>
      <c r="AC22" s="156">
        <v>100850.5227</v>
      </c>
      <c r="AE22" s="153">
        <f>IFERROR(__xludf.DUMMYFUNCTION("TO_DATE(INT((AF22/(60*60*24))+""1/1/1970""))"),42390.0)</f>
        <v>42390</v>
      </c>
      <c r="AF22" s="156">
        <v>1.4533488E9</v>
      </c>
      <c r="AG22" s="156">
        <v>100000.0</v>
      </c>
      <c r="AH22" s="156"/>
      <c r="AI22" s="153">
        <f>IFERROR(__xludf.DUMMYFUNCTION("TO_DATE(INT((AJ22/(60*60*24))+""1/1/1970""))"),42395.0)</f>
        <v>42395</v>
      </c>
      <c r="AJ22" s="156">
        <v>1.4537844E9</v>
      </c>
      <c r="AK22" s="156">
        <v>97770.7649</v>
      </c>
      <c r="AL22" s="156">
        <v>97715.1295</v>
      </c>
      <c r="AM22" s="159">
        <v>98118.355</v>
      </c>
      <c r="AN22" s="152">
        <f t="shared" si="1"/>
        <v>25000</v>
      </c>
      <c r="AO22" s="152">
        <f t="shared" si="2"/>
        <v>98514.5692</v>
      </c>
      <c r="AP22" s="152">
        <f t="shared" si="3"/>
        <v>9992.3332</v>
      </c>
      <c r="AQ22" s="152">
        <f t="shared" si="4"/>
        <v>100841.801</v>
      </c>
      <c r="AR22" s="152">
        <f t="shared" si="5"/>
        <v>100000</v>
      </c>
    </row>
    <row r="23">
      <c r="A23" s="152">
        <v>1.4528916E9</v>
      </c>
      <c r="B23" s="152">
        <v>100000.0</v>
      </c>
      <c r="D23" s="153">
        <f>IFERROR(__xludf.DUMMYFUNCTION("TO_DATE(INT((E23/(60*60*24))+""1/1/1970""))"),42396.0)</f>
        <v>42396</v>
      </c>
      <c r="E23" s="152">
        <v>1.4538708E9</v>
      </c>
      <c r="F23" s="152">
        <v>97770.7649</v>
      </c>
      <c r="H23" s="153">
        <f>IFERROR(__xludf.DUMMYFUNCTION("TO_DATE(INT((I23/(60*60*24))+""1/1/1970""))"),42396.0)</f>
        <v>42396</v>
      </c>
      <c r="I23" s="152">
        <v>1.4538708E9</v>
      </c>
      <c r="J23" s="152">
        <v>97701.3125</v>
      </c>
      <c r="L23" s="158">
        <v>42396.0</v>
      </c>
      <c r="M23" s="160">
        <v>98951.495</v>
      </c>
      <c r="O23" s="153">
        <f>IFERROR(__xludf.DUMMYFUNCTION("TO_DATE(INT((P23/(60*60*24))+""1/1/1970""))"),42395.0)</f>
        <v>42395</v>
      </c>
      <c r="P23" s="13">
        <v>1.4538204E9</v>
      </c>
      <c r="Q23" s="13">
        <v>25000.0</v>
      </c>
      <c r="S23" s="153">
        <f>IFERROR(__xludf.DUMMYFUNCTION("TO_DATE(INT((T23/(60*60*24))+""1/1/1970""))"),42396.0)</f>
        <v>42396</v>
      </c>
      <c r="T23" s="152">
        <v>1.4538708E9</v>
      </c>
      <c r="U23" s="152">
        <v>99252.8273</v>
      </c>
      <c r="W23" s="153">
        <f>IFERROR(__xludf.DUMMYFUNCTION("TO_DATE(INT((X23/(60*60*24))+""1/1/1970""))"),42395.0)</f>
        <v>42395</v>
      </c>
      <c r="X23" s="156">
        <v>1.4538204E9</v>
      </c>
      <c r="Y23" s="156">
        <v>9992.3332</v>
      </c>
      <c r="AA23" s="153">
        <f>IFERROR(__xludf.DUMMYFUNCTION("TO_DATE(INT((AB23/(60*60*24))+""1/1/1970""))"),42394.0)</f>
        <v>42394</v>
      </c>
      <c r="AB23" s="152">
        <v>1.453716E9</v>
      </c>
      <c r="AC23" s="152">
        <v>100847.592</v>
      </c>
      <c r="AE23" s="153">
        <f>IFERROR(__xludf.DUMMYFUNCTION("TO_DATE(INT((AF23/(60*60*24))+""1/1/1970""))"),42391.0)</f>
        <v>42391</v>
      </c>
      <c r="AF23" s="152">
        <v>1.453428E9</v>
      </c>
      <c r="AG23" s="152">
        <v>100000.0</v>
      </c>
      <c r="AH23" s="156"/>
      <c r="AI23" s="153">
        <f>IFERROR(__xludf.DUMMYFUNCTION("TO_DATE(INT((AJ23/(60*60*24))+""1/1/1970""))"),42396.0)</f>
        <v>42396</v>
      </c>
      <c r="AJ23" s="152">
        <v>1.4538708E9</v>
      </c>
      <c r="AK23" s="152">
        <v>97770.7649</v>
      </c>
      <c r="AL23" s="152">
        <v>97701.3125</v>
      </c>
      <c r="AM23" s="160">
        <v>98951.495</v>
      </c>
      <c r="AN23" s="152">
        <f t="shared" si="1"/>
        <v>25000</v>
      </c>
      <c r="AO23" s="152">
        <f t="shared" si="2"/>
        <v>99252.8273</v>
      </c>
      <c r="AP23" s="152">
        <f t="shared" si="3"/>
        <v>9988.4434</v>
      </c>
      <c r="AQ23" s="152">
        <f t="shared" si="4"/>
        <v>100853.1917</v>
      </c>
      <c r="AR23" s="152">
        <f t="shared" si="5"/>
        <v>100000</v>
      </c>
    </row>
    <row r="24">
      <c r="A24" s="156">
        <v>1.45321386E9</v>
      </c>
      <c r="B24" s="156">
        <v>100000.0</v>
      </c>
      <c r="D24" s="153">
        <f>IFERROR(__xludf.DUMMYFUNCTION("TO_DATE(INT((E24/(60*60*24))+""1/1/1970""))"),42397.0)</f>
        <v>42397</v>
      </c>
      <c r="E24" s="156">
        <v>1.4539572E9</v>
      </c>
      <c r="F24" s="156">
        <v>97770.7649</v>
      </c>
      <c r="H24" s="153">
        <f>IFERROR(__xludf.DUMMYFUNCTION("TO_DATE(INT((I24/(60*60*24))+""1/1/1970""))"),42397.0)</f>
        <v>42397</v>
      </c>
      <c r="I24" s="156">
        <v>1.4539572E9</v>
      </c>
      <c r="J24" s="156">
        <v>96904.5798</v>
      </c>
      <c r="L24" s="158">
        <v>42397.0</v>
      </c>
      <c r="M24" s="159">
        <v>98214.905</v>
      </c>
      <c r="O24" s="153">
        <f>IFERROR(__xludf.DUMMYFUNCTION("TO_DATE(INT((P24/(60*60*24))+""1/1/1970""))"),42396.0)</f>
        <v>42396</v>
      </c>
      <c r="P24" s="13">
        <v>1.4539068E9</v>
      </c>
      <c r="Q24" s="13">
        <v>25000.0</v>
      </c>
      <c r="S24" s="153">
        <f>IFERROR(__xludf.DUMMYFUNCTION("TO_DATE(INT((T24/(60*60*24))+""1/1/1970""))"),42397.0)</f>
        <v>42397</v>
      </c>
      <c r="T24" s="156">
        <v>1.4539572E9</v>
      </c>
      <c r="U24" s="156">
        <v>98793.2932</v>
      </c>
      <c r="W24" s="153">
        <f>IFERROR(__xludf.DUMMYFUNCTION("TO_DATE(INT((X24/(60*60*24))+""1/1/1970""))"),42396.0)</f>
        <v>42396</v>
      </c>
      <c r="X24" s="156">
        <v>1.4539068E9</v>
      </c>
      <c r="Y24" s="156">
        <v>9988.4434</v>
      </c>
      <c r="AA24" s="153">
        <f>IFERROR(__xludf.DUMMYFUNCTION("TO_DATE(INT((AB24/(60*60*24))+""1/1/1970""))"),42395.0)</f>
        <v>42395</v>
      </c>
      <c r="AB24" s="156">
        <v>1.4537952E9</v>
      </c>
      <c r="AC24" s="156">
        <v>100841.801</v>
      </c>
      <c r="AE24" s="153">
        <f>IFERROR(__xludf.DUMMYFUNCTION("TO_DATE(INT((AF24/(60*60*24))+""1/1/1970""))"),42392.0)</f>
        <v>42392</v>
      </c>
      <c r="AF24" s="156">
        <v>1.4535072E9</v>
      </c>
      <c r="AG24" s="156">
        <v>100000.0</v>
      </c>
      <c r="AH24" s="156"/>
      <c r="AI24" s="153">
        <f>IFERROR(__xludf.DUMMYFUNCTION("TO_DATE(INT((AJ24/(60*60*24))+""1/1/1970""))"),42397.0)</f>
        <v>42397</v>
      </c>
      <c r="AJ24" s="156">
        <v>1.4539572E9</v>
      </c>
      <c r="AK24" s="156">
        <v>97770.7649</v>
      </c>
      <c r="AL24" s="156">
        <v>96904.5798</v>
      </c>
      <c r="AM24" s="159">
        <v>98214.905</v>
      </c>
      <c r="AN24" s="152">
        <f t="shared" si="1"/>
        <v>25000</v>
      </c>
      <c r="AO24" s="152">
        <f t="shared" si="2"/>
        <v>98793.2932</v>
      </c>
      <c r="AP24" s="152">
        <f t="shared" si="3"/>
        <v>9988.8273</v>
      </c>
      <c r="AQ24" s="152">
        <f t="shared" si="4"/>
        <v>100851.8926</v>
      </c>
      <c r="AR24" s="152">
        <f t="shared" si="5"/>
        <v>99992.2229</v>
      </c>
    </row>
    <row r="25">
      <c r="A25" s="152">
        <v>1.4532372E9</v>
      </c>
      <c r="B25" s="152">
        <v>100000.0</v>
      </c>
      <c r="D25" s="153">
        <f>IFERROR(__xludf.DUMMYFUNCTION("TO_DATE(INT((E25/(60*60*24))+""1/1/1970""))"),42398.0)</f>
        <v>42398</v>
      </c>
      <c r="E25" s="152">
        <v>1.4540436E9</v>
      </c>
      <c r="F25" s="152">
        <v>97770.7649</v>
      </c>
      <c r="H25" s="153">
        <f>IFERROR(__xludf.DUMMYFUNCTION("TO_DATE(INT((I25/(60*60*24))+""1/1/1970""))"),42398.0)</f>
        <v>42398</v>
      </c>
      <c r="I25" s="152">
        <v>1.4540436E9</v>
      </c>
      <c r="J25" s="152">
        <v>96624.4624</v>
      </c>
      <c r="L25" s="158">
        <v>42398.0</v>
      </c>
      <c r="M25" s="160">
        <v>98415.255</v>
      </c>
      <c r="O25" s="153">
        <f>IFERROR(__xludf.DUMMYFUNCTION("TO_DATE(INT((P25/(60*60*24))+""1/1/1970""))"),42397.0)</f>
        <v>42397</v>
      </c>
      <c r="P25" s="13">
        <v>1.4539932E9</v>
      </c>
      <c r="Q25" s="13">
        <v>25000.0</v>
      </c>
      <c r="S25" s="153">
        <f>IFERROR(__xludf.DUMMYFUNCTION("TO_DATE(INT((T25/(60*60*24))+""1/1/1970""))"),42398.0)</f>
        <v>42398</v>
      </c>
      <c r="T25" s="152">
        <v>1.4540436E9</v>
      </c>
      <c r="U25" s="152">
        <v>98762.5402</v>
      </c>
      <c r="W25" s="153">
        <f>IFERROR(__xludf.DUMMYFUNCTION("TO_DATE(INT((X25/(60*60*24))+""1/1/1970""))"),42397.0)</f>
        <v>42397</v>
      </c>
      <c r="X25" s="156">
        <v>1.4539932E9</v>
      </c>
      <c r="Y25" s="156">
        <v>9988.8273</v>
      </c>
      <c r="AA25" s="153">
        <f>IFERROR(__xludf.DUMMYFUNCTION("TO_DATE(INT((AB25/(60*60*24))+""1/1/1970""))"),42396.0)</f>
        <v>42396</v>
      </c>
      <c r="AB25" s="152">
        <v>1.4538744E9</v>
      </c>
      <c r="AC25" s="152">
        <v>100853.1917</v>
      </c>
      <c r="AE25" s="153">
        <f>IFERROR(__xludf.DUMMYFUNCTION("TO_DATE(INT((AF25/(60*60*24))+""1/1/1970""))"),42393.0)</f>
        <v>42393</v>
      </c>
      <c r="AF25" s="152">
        <v>1.4536764E9</v>
      </c>
      <c r="AG25" s="152">
        <v>100000.0</v>
      </c>
      <c r="AH25" s="156"/>
      <c r="AI25" s="153">
        <f>IFERROR(__xludf.DUMMYFUNCTION("TO_DATE(INT((AJ25/(60*60*24))+""1/1/1970""))"),42398.0)</f>
        <v>42398</v>
      </c>
      <c r="AJ25" s="152">
        <v>1.4540436E9</v>
      </c>
      <c r="AK25" s="152">
        <v>97770.7649</v>
      </c>
      <c r="AL25" s="152">
        <v>96624.4624</v>
      </c>
      <c r="AM25" s="160">
        <v>98415.255</v>
      </c>
      <c r="AN25" s="152">
        <f t="shared" si="1"/>
        <v>25000</v>
      </c>
      <c r="AO25" s="152">
        <f t="shared" si="2"/>
        <v>98762.5402</v>
      </c>
      <c r="AP25" s="152">
        <f t="shared" si="3"/>
        <v>9981.2814</v>
      </c>
      <c r="AQ25" s="152">
        <f t="shared" si="4"/>
        <v>100855.8846</v>
      </c>
      <c r="AR25" s="152">
        <f t="shared" si="5"/>
        <v>100296.9013</v>
      </c>
    </row>
    <row r="26">
      <c r="A26" s="156">
        <v>1.45330026E9</v>
      </c>
      <c r="B26" s="156">
        <v>100000.0</v>
      </c>
      <c r="D26" s="153">
        <f>IFERROR(__xludf.DUMMYFUNCTION("TO_DATE(INT((E26/(60*60*24))+""1/1/1970""))"),42399.0)</f>
        <v>42399</v>
      </c>
      <c r="E26" s="156">
        <v>1.45413E9</v>
      </c>
      <c r="F26" s="156">
        <v>97770.7649</v>
      </c>
      <c r="H26" s="153">
        <f>IFERROR(__xludf.DUMMYFUNCTION("TO_DATE(INT((I26/(60*60*24))+""1/1/1970""))"),42399.0)</f>
        <v>42399</v>
      </c>
      <c r="I26" s="156">
        <v>1.45413E9</v>
      </c>
      <c r="J26" s="156">
        <v>97354.2553</v>
      </c>
      <c r="L26" s="158">
        <v>42399.0</v>
      </c>
      <c r="M26" s="159">
        <v>99823.975</v>
      </c>
      <c r="O26" s="153">
        <f>IFERROR(__xludf.DUMMYFUNCTION("TO_DATE(INT((P26/(60*60*24))+""1/1/1970""))"),42398.0)</f>
        <v>42398</v>
      </c>
      <c r="P26" s="13">
        <v>1.4540796E9</v>
      </c>
      <c r="Q26" s="13">
        <v>25000.0</v>
      </c>
      <c r="S26" s="153">
        <f>IFERROR(__xludf.DUMMYFUNCTION("TO_DATE(INT((T26/(60*60*24))+""1/1/1970""))"),42399.0)</f>
        <v>42399</v>
      </c>
      <c r="T26" s="156">
        <v>1.45413E9</v>
      </c>
      <c r="U26" s="156">
        <v>99566.0326</v>
      </c>
      <c r="W26" s="153">
        <f>IFERROR(__xludf.DUMMYFUNCTION("TO_DATE(INT((X26/(60*60*24))+""1/1/1970""))"),42398.0)</f>
        <v>42398</v>
      </c>
      <c r="X26" s="156">
        <v>1.4540796E9</v>
      </c>
      <c r="Y26" s="156">
        <v>9981.2814</v>
      </c>
      <c r="AA26" s="153">
        <f>IFERROR(__xludf.DUMMYFUNCTION("TO_DATE(INT((AB26/(60*60*24))+""1/1/1970""))"),42397.0)</f>
        <v>42397</v>
      </c>
      <c r="AB26" s="156">
        <v>1.4539536E9</v>
      </c>
      <c r="AC26" s="156">
        <v>100851.8926</v>
      </c>
      <c r="AE26" s="153">
        <f>IFERROR(__xludf.DUMMYFUNCTION("TO_DATE(INT((AF26/(60*60*24))+""1/1/1970""))"),42394.0)</f>
        <v>42394</v>
      </c>
      <c r="AF26" s="156">
        <v>1.453716E9</v>
      </c>
      <c r="AG26" s="156">
        <v>100000.0</v>
      </c>
      <c r="AH26" s="156"/>
      <c r="AI26" s="153">
        <f>IFERROR(__xludf.DUMMYFUNCTION("TO_DATE(INT((AJ26/(60*60*24))+""1/1/1970""))"),42399.0)</f>
        <v>42399</v>
      </c>
      <c r="AJ26" s="156">
        <v>1.45413E9</v>
      </c>
      <c r="AK26" s="156">
        <v>97770.7649</v>
      </c>
      <c r="AL26" s="156">
        <v>97354.2553</v>
      </c>
      <c r="AM26" s="159">
        <v>99823.975</v>
      </c>
      <c r="AN26" s="152">
        <f t="shared" si="1"/>
        <v>25000</v>
      </c>
      <c r="AO26" s="152">
        <f t="shared" si="2"/>
        <v>99566.0326</v>
      </c>
      <c r="AP26" s="152">
        <f t="shared" si="3"/>
        <v>9980.5195</v>
      </c>
      <c r="AQ26" s="152">
        <f t="shared" si="4"/>
        <v>100855.8846</v>
      </c>
      <c r="AR26" s="152">
        <f t="shared" si="5"/>
        <v>99338.4912</v>
      </c>
    </row>
    <row r="27">
      <c r="A27" s="152">
        <v>1.4533236E9</v>
      </c>
      <c r="B27" s="152">
        <v>100000.0</v>
      </c>
      <c r="D27" s="153">
        <f>IFERROR(__xludf.DUMMYFUNCTION("TO_DATE(INT((E27/(60*60*24))+""1/1/1970""))"),42401.0)</f>
        <v>42401</v>
      </c>
      <c r="E27" s="152">
        <v>1.4543388E9</v>
      </c>
      <c r="F27" s="152">
        <v>97770.7649</v>
      </c>
      <c r="H27" s="153">
        <f>IFERROR(__xludf.DUMMYFUNCTION("TO_DATE(INT((I27/(60*60*24))+""1/1/1970""))"),42401.0)</f>
        <v>42401</v>
      </c>
      <c r="I27" s="152">
        <v>1.4543388E9</v>
      </c>
      <c r="J27" s="152">
        <v>97354.2553</v>
      </c>
      <c r="L27" s="158">
        <v>42401.0</v>
      </c>
      <c r="M27" s="160">
        <v>99823.975</v>
      </c>
      <c r="O27" s="153">
        <f>IFERROR(__xludf.DUMMYFUNCTION("TO_DATE(INT((P27/(60*60*24))+""1/1/1970""))"),42399.0)</f>
        <v>42399</v>
      </c>
      <c r="P27" s="13">
        <v>1.454112E9</v>
      </c>
      <c r="Q27" s="13">
        <v>25000.0</v>
      </c>
      <c r="S27" s="153">
        <f>IFERROR(__xludf.DUMMYFUNCTION("TO_DATE(INT((T27/(60*60*24))+""1/1/1970""))"),42401.0)</f>
        <v>42401</v>
      </c>
      <c r="T27" s="152">
        <v>1.4543028E9</v>
      </c>
      <c r="U27" s="152">
        <v>99566.0326</v>
      </c>
      <c r="W27" s="153">
        <f>IFERROR(__xludf.DUMMYFUNCTION("TO_DATE(INT((X27/(60*60*24))+""1/1/1970""))"),42399.0)</f>
        <v>42399</v>
      </c>
      <c r="X27" s="156">
        <v>1.454112E9</v>
      </c>
      <c r="Y27" s="156">
        <v>9980.5195</v>
      </c>
      <c r="AA27" s="153">
        <f>IFERROR(__xludf.DUMMYFUNCTION("TO_DATE(INT((AB27/(60*60*24))+""1/1/1970""))"),42398.0)</f>
        <v>42398</v>
      </c>
      <c r="AB27" s="152">
        <v>1.4540328E9</v>
      </c>
      <c r="AC27" s="152">
        <v>100855.8846</v>
      </c>
      <c r="AE27" s="153">
        <f>IFERROR(__xludf.DUMMYFUNCTION("TO_DATE(INT((AF27/(60*60*24))+""1/1/1970""))"),42395.0)</f>
        <v>42395</v>
      </c>
      <c r="AF27" s="152">
        <v>1.4537952E9</v>
      </c>
      <c r="AG27" s="152">
        <v>100000.0</v>
      </c>
      <c r="AH27" s="156"/>
      <c r="AI27" s="153">
        <f>IFERROR(__xludf.DUMMYFUNCTION("TO_DATE(INT((AJ27/(60*60*24))+""1/1/1970""))"),42401.0)</f>
        <v>42401</v>
      </c>
      <c r="AJ27" s="152">
        <v>1.4543388E9</v>
      </c>
      <c r="AK27" s="152">
        <v>97770.7649</v>
      </c>
      <c r="AL27" s="152">
        <v>97354.2553</v>
      </c>
      <c r="AM27" s="160">
        <v>99823.975</v>
      </c>
      <c r="AN27" s="152">
        <f t="shared" si="1"/>
        <v>25000</v>
      </c>
      <c r="AO27" s="152">
        <f t="shared" si="2"/>
        <v>99566.0326</v>
      </c>
      <c r="AP27" s="152">
        <f t="shared" si="3"/>
        <v>9983.2442</v>
      </c>
      <c r="AQ27" s="152">
        <f t="shared" si="4"/>
        <v>100856.2976</v>
      </c>
      <c r="AR27" s="152">
        <f t="shared" si="5"/>
        <v>99292.7436</v>
      </c>
    </row>
    <row r="28">
      <c r="A28" s="156">
        <v>1.45338666E9</v>
      </c>
      <c r="B28" s="156">
        <v>100000.0</v>
      </c>
      <c r="D28" s="153">
        <f>IFERROR(__xludf.DUMMYFUNCTION("TO_DATE(INT((E28/(60*60*24))+""1/1/1970""))"),42402.0)</f>
        <v>42402</v>
      </c>
      <c r="E28" s="152">
        <v>1.4543892E9</v>
      </c>
      <c r="F28" s="152">
        <v>97770.7649</v>
      </c>
      <c r="H28" s="153">
        <f>IFERROR(__xludf.DUMMYFUNCTION("TO_DATE(INT((I28/(60*60*24))+""1/1/1970""))"),42402.0)</f>
        <v>42402</v>
      </c>
      <c r="I28" s="152">
        <v>1.4543892E9</v>
      </c>
      <c r="J28" s="152">
        <v>97664.3752</v>
      </c>
      <c r="L28" s="158">
        <v>42402.0</v>
      </c>
      <c r="M28" s="159">
        <v>100058.89</v>
      </c>
      <c r="O28" s="153">
        <f>IFERROR(__xludf.DUMMYFUNCTION("TO_DATE(INT((P28/(60*60*24))+""1/1/1970""))"),42401.0)</f>
        <v>42401</v>
      </c>
      <c r="P28" s="13">
        <v>1.4542848E9</v>
      </c>
      <c r="Q28" s="13">
        <v>25000.0</v>
      </c>
      <c r="S28" s="153">
        <f>IFERROR(__xludf.DUMMYFUNCTION("TO_DATE(INT((T28/(60*60*24))+""1/1/1970""))"),42402.0)</f>
        <v>42402</v>
      </c>
      <c r="T28" s="156">
        <v>1.4543892E9</v>
      </c>
      <c r="U28" s="156">
        <v>99468.1931</v>
      </c>
      <c r="W28" s="153">
        <f>IFERROR(__xludf.DUMMYFUNCTION("TO_DATE(INT((X28/(60*60*24))+""1/1/1970""))"),42401.0)</f>
        <v>42401</v>
      </c>
      <c r="X28" s="152">
        <v>1.4542848E9</v>
      </c>
      <c r="Y28" s="152">
        <v>9983.2442</v>
      </c>
      <c r="AA28" s="153">
        <f>IFERROR(__xludf.DUMMYFUNCTION("TO_DATE(INT((AB28/(60*60*24))+""1/1/1970""))"),42400.0)</f>
        <v>42400</v>
      </c>
      <c r="AB28" s="156">
        <v>1.4542812E9</v>
      </c>
      <c r="AC28" s="156">
        <v>100859.7551</v>
      </c>
      <c r="AE28" s="153">
        <f>IFERROR(__xludf.DUMMYFUNCTION("TO_DATE(INT((AF28/(60*60*24))+""1/1/1970""))"),42396.0)</f>
        <v>42396</v>
      </c>
      <c r="AF28" s="156">
        <v>1.4538744E9</v>
      </c>
      <c r="AG28" s="156">
        <v>100000.0</v>
      </c>
      <c r="AH28" s="156"/>
      <c r="AI28" s="153">
        <f>IFERROR(__xludf.DUMMYFUNCTION("TO_DATE(INT((AJ28/(60*60*24))+""1/1/1970""))"),42402.0)</f>
        <v>42402</v>
      </c>
      <c r="AJ28" s="152">
        <v>1.4543892E9</v>
      </c>
      <c r="AK28" s="152">
        <v>97770.7649</v>
      </c>
      <c r="AL28" s="152">
        <v>97664.3752</v>
      </c>
      <c r="AM28" s="159">
        <v>100058.89</v>
      </c>
      <c r="AN28" s="152">
        <f t="shared" si="1"/>
        <v>24988.7676</v>
      </c>
      <c r="AO28" s="152">
        <f t="shared" si="2"/>
        <v>99468.1931</v>
      </c>
      <c r="AP28" s="152">
        <f t="shared" si="3"/>
        <v>9980.7965</v>
      </c>
      <c r="AQ28" s="152">
        <f t="shared" si="4"/>
        <v>100857.8401</v>
      </c>
      <c r="AR28" s="152">
        <f t="shared" si="5"/>
        <v>99935.0386</v>
      </c>
    </row>
    <row r="29">
      <c r="A29" s="152">
        <v>1.45341E9</v>
      </c>
      <c r="B29" s="152">
        <v>100000.0</v>
      </c>
      <c r="D29" s="153">
        <f>IFERROR(__xludf.DUMMYFUNCTION("TO_DATE(INT((E29/(60*60*24))+""1/1/1970""))"),42403.0)</f>
        <v>42403</v>
      </c>
      <c r="E29" s="156">
        <v>1.4544756E9</v>
      </c>
      <c r="F29" s="156">
        <v>97770.7649</v>
      </c>
      <c r="H29" s="153">
        <f>IFERROR(__xludf.DUMMYFUNCTION("TO_DATE(INT((I29/(60*60*24))+""1/1/1970""))"),42403.0)</f>
        <v>42403</v>
      </c>
      <c r="I29" s="156">
        <v>1.4544756E9</v>
      </c>
      <c r="J29" s="156">
        <v>95916.0667</v>
      </c>
      <c r="L29" s="158">
        <v>42403.0</v>
      </c>
      <c r="M29" s="160">
        <v>97466.45</v>
      </c>
      <c r="O29" s="153">
        <f>IFERROR(__xludf.DUMMYFUNCTION("TO_DATE(INT((P29/(60*60*24))+""1/1/1970""))"),42402.0)</f>
        <v>42402</v>
      </c>
      <c r="P29" s="13">
        <v>1.4544252E9</v>
      </c>
      <c r="Q29" s="13">
        <v>24988.7676</v>
      </c>
      <c r="S29" s="153">
        <f>IFERROR(__xludf.DUMMYFUNCTION("TO_DATE(INT((T29/(60*60*24))+""1/1/1970""))"),42403.0)</f>
        <v>42403</v>
      </c>
      <c r="T29" s="152">
        <v>1.4544756E9</v>
      </c>
      <c r="U29" s="152">
        <v>99689.3837</v>
      </c>
      <c r="W29" s="153">
        <f>IFERROR(__xludf.DUMMYFUNCTION("TO_DATE(INT((X29/(60*60*24))+""1/1/1970""))"),42402.0)</f>
        <v>42402</v>
      </c>
      <c r="X29" s="156">
        <v>1.4544252E9</v>
      </c>
      <c r="Y29" s="156">
        <v>9980.7965</v>
      </c>
      <c r="AA29" s="153">
        <f>IFERROR(__xludf.DUMMYFUNCTION("TO_DATE(INT((AB29/(60*60*24))+""1/1/1970""))"),42401.0)</f>
        <v>42401</v>
      </c>
      <c r="AB29" s="152">
        <v>1.4543208E9</v>
      </c>
      <c r="AC29" s="152">
        <v>100856.2976</v>
      </c>
      <c r="AE29" s="153">
        <f>IFERROR(__xludf.DUMMYFUNCTION("TO_DATE(INT((AF29/(60*60*24))+""1/1/1970""))"),42397.0)</f>
        <v>42397</v>
      </c>
      <c r="AF29" s="152">
        <v>1.4539536E9</v>
      </c>
      <c r="AG29" s="152">
        <v>99992.2229</v>
      </c>
      <c r="AH29" s="156"/>
      <c r="AI29" s="153">
        <f>IFERROR(__xludf.DUMMYFUNCTION("TO_DATE(INT((AJ29/(60*60*24))+""1/1/1970""))"),42403.0)</f>
        <v>42403</v>
      </c>
      <c r="AJ29" s="156">
        <v>1.4544756E9</v>
      </c>
      <c r="AK29" s="156">
        <v>97770.7649</v>
      </c>
      <c r="AL29" s="156">
        <v>95916.0667</v>
      </c>
      <c r="AM29" s="160">
        <v>97466.45</v>
      </c>
      <c r="AN29" s="152">
        <f t="shared" si="1"/>
        <v>25020.5297</v>
      </c>
      <c r="AO29" s="152">
        <f t="shared" si="2"/>
        <v>99689.3837</v>
      </c>
      <c r="AP29" s="152">
        <f t="shared" si="3"/>
        <v>9985.4708</v>
      </c>
      <c r="AQ29" s="152">
        <f t="shared" si="4"/>
        <v>100853.7949</v>
      </c>
      <c r="AR29" s="152">
        <f t="shared" si="5"/>
        <v>100142.2747</v>
      </c>
    </row>
    <row r="30">
      <c r="A30" s="156">
        <v>1.45347306E9</v>
      </c>
      <c r="B30" s="156">
        <v>100000.0</v>
      </c>
      <c r="D30" s="153">
        <f>IFERROR(__xludf.DUMMYFUNCTION("TO_DATE(INT((E30/(60*60*24))+""1/1/1970""))"),42404.0)</f>
        <v>42404</v>
      </c>
      <c r="E30" s="152">
        <v>1.454562E9</v>
      </c>
      <c r="F30" s="152">
        <v>97770.7649</v>
      </c>
      <c r="H30" s="153">
        <f>IFERROR(__xludf.DUMMYFUNCTION("TO_DATE(INT((I30/(60*60*24))+""1/1/1970""))"),42404.0)</f>
        <v>42404</v>
      </c>
      <c r="I30" s="152">
        <v>1.454562E9</v>
      </c>
      <c r="J30" s="152">
        <v>95180.2894</v>
      </c>
      <c r="L30" s="158">
        <v>42404.0</v>
      </c>
      <c r="M30" s="159">
        <v>97134.65</v>
      </c>
      <c r="O30" s="153">
        <f>IFERROR(__xludf.DUMMYFUNCTION("TO_DATE(INT((P30/(60*60*24))+""1/1/1970""))"),42403.0)</f>
        <v>42403</v>
      </c>
      <c r="P30" s="13">
        <v>1.4545116E9</v>
      </c>
      <c r="Q30" s="13">
        <v>25020.5297</v>
      </c>
      <c r="S30" s="153">
        <f>IFERROR(__xludf.DUMMYFUNCTION("TO_DATE(INT((T30/(60*60*24))+""1/1/1970""))"),42404.0)</f>
        <v>42404</v>
      </c>
      <c r="T30" s="156">
        <v>1.454562E9</v>
      </c>
      <c r="U30" s="156">
        <v>99698.6668</v>
      </c>
      <c r="W30" s="153">
        <f>IFERROR(__xludf.DUMMYFUNCTION("TO_DATE(INT((X30/(60*60*24))+""1/1/1970""))"),42403.0)</f>
        <v>42403</v>
      </c>
      <c r="X30" s="156">
        <v>1.4545116E9</v>
      </c>
      <c r="Y30" s="156">
        <v>9985.4708</v>
      </c>
      <c r="AA30" s="153">
        <f>IFERROR(__xludf.DUMMYFUNCTION("TO_DATE(INT((AB30/(60*60*24))+""1/1/1970""))"),42402.0)</f>
        <v>42402</v>
      </c>
      <c r="AB30" s="156">
        <v>1.4544E9</v>
      </c>
      <c r="AC30" s="156">
        <v>100857.8401</v>
      </c>
      <c r="AE30" s="153">
        <f>IFERROR(__xludf.DUMMYFUNCTION("TO_DATE(INT((AF30/(60*60*24))+""1/1/1970""))"),42398.0)</f>
        <v>42398</v>
      </c>
      <c r="AF30" s="156">
        <v>1.4540328E9</v>
      </c>
      <c r="AG30" s="156">
        <v>100296.9013</v>
      </c>
      <c r="AH30" s="156"/>
      <c r="AI30" s="153">
        <f>IFERROR(__xludf.DUMMYFUNCTION("TO_DATE(INT((AJ30/(60*60*24))+""1/1/1970""))"),42404.0)</f>
        <v>42404</v>
      </c>
      <c r="AJ30" s="152">
        <v>1.454562E9</v>
      </c>
      <c r="AK30" s="152">
        <v>97770.7649</v>
      </c>
      <c r="AL30" s="152">
        <v>95180.2894</v>
      </c>
      <c r="AM30" s="159">
        <v>97134.65</v>
      </c>
      <c r="AN30" s="152">
        <f t="shared" si="1"/>
        <v>24850.9334</v>
      </c>
      <c r="AO30" s="152">
        <f t="shared" si="2"/>
        <v>99698.6668</v>
      </c>
      <c r="AP30" s="152">
        <f t="shared" si="3"/>
        <v>9989.2518</v>
      </c>
      <c r="AQ30" s="152">
        <f t="shared" si="4"/>
        <v>100869.5902</v>
      </c>
      <c r="AR30" s="152">
        <f t="shared" si="5"/>
        <v>101737.0326</v>
      </c>
    </row>
    <row r="31">
      <c r="A31" s="152">
        <v>1.4534964E9</v>
      </c>
      <c r="B31" s="152">
        <v>100000.0</v>
      </c>
      <c r="D31" s="153">
        <f>IFERROR(__xludf.DUMMYFUNCTION("TO_DATE(INT((E31/(60*60*24))+""1/1/1970""))"),42405.0)</f>
        <v>42405</v>
      </c>
      <c r="E31" s="156">
        <v>1.4546484E9</v>
      </c>
      <c r="F31" s="156">
        <v>97770.7649</v>
      </c>
      <c r="H31" s="153">
        <f>IFERROR(__xludf.DUMMYFUNCTION("TO_DATE(INT((I31/(60*60*24))+""1/1/1970""))"),42405.0)</f>
        <v>42405</v>
      </c>
      <c r="I31" s="156">
        <v>1.4546484E9</v>
      </c>
      <c r="J31" s="156">
        <v>93784.646</v>
      </c>
      <c r="L31" s="158">
        <v>42405.0</v>
      </c>
      <c r="M31" s="160">
        <v>97161.69</v>
      </c>
      <c r="O31" s="153">
        <f>IFERROR(__xludf.DUMMYFUNCTION("TO_DATE(INT((P31/(60*60*24))+""1/1/1970""))"),42404.0)</f>
        <v>42404</v>
      </c>
      <c r="P31" s="13">
        <v>1.454598E9</v>
      </c>
      <c r="Q31" s="13">
        <v>24850.9334</v>
      </c>
      <c r="S31" s="153">
        <f>IFERROR(__xludf.DUMMYFUNCTION("TO_DATE(INT((T31/(60*60*24))+""1/1/1970""))"),42405.0)</f>
        <v>42405</v>
      </c>
      <c r="T31" s="152">
        <v>1.4546484E9</v>
      </c>
      <c r="U31" s="152">
        <v>99769.6494</v>
      </c>
      <c r="W31" s="153">
        <f>IFERROR(__xludf.DUMMYFUNCTION("TO_DATE(INT((X31/(60*60*24))+""1/1/1970""))"),42404.0)</f>
        <v>42404</v>
      </c>
      <c r="X31" s="156">
        <v>1.454598E9</v>
      </c>
      <c r="Y31" s="156">
        <v>9989.2518</v>
      </c>
      <c r="AA31" s="153">
        <f>IFERROR(__xludf.DUMMYFUNCTION("TO_DATE(INT((AB31/(60*60*24))+""1/1/1970""))"),42403.0)</f>
        <v>42403</v>
      </c>
      <c r="AB31" s="152">
        <v>1.4544792E9</v>
      </c>
      <c r="AC31" s="152">
        <v>100853.7949</v>
      </c>
      <c r="AE31" s="153">
        <f>IFERROR(__xludf.DUMMYFUNCTION("TO_DATE(INT((AF31/(60*60*24))+""1/1/1970""))"),42399.0)</f>
        <v>42399</v>
      </c>
      <c r="AF31" s="152">
        <v>1.454112E9</v>
      </c>
      <c r="AG31" s="152">
        <v>99338.4912</v>
      </c>
      <c r="AH31" s="156"/>
      <c r="AI31" s="153">
        <f>IFERROR(__xludf.DUMMYFUNCTION("TO_DATE(INT((AJ31/(60*60*24))+""1/1/1970""))"),42405.0)</f>
        <v>42405</v>
      </c>
      <c r="AJ31" s="156">
        <v>1.4546484E9</v>
      </c>
      <c r="AK31" s="156">
        <v>97770.7649</v>
      </c>
      <c r="AL31" s="156">
        <v>93784.646</v>
      </c>
      <c r="AM31" s="160">
        <v>97161.69</v>
      </c>
      <c r="AN31" s="152">
        <f t="shared" si="1"/>
        <v>24842.8122</v>
      </c>
      <c r="AO31" s="152">
        <f t="shared" si="2"/>
        <v>99769.6494</v>
      </c>
      <c r="AP31" s="152">
        <f t="shared" si="3"/>
        <v>9983.4486</v>
      </c>
      <c r="AQ31" s="152">
        <f t="shared" si="4"/>
        <v>100868.4526</v>
      </c>
      <c r="AR31" s="152">
        <f t="shared" si="5"/>
        <v>102711.4543</v>
      </c>
    </row>
    <row r="32">
      <c r="A32" s="156">
        <v>1.45373226E9</v>
      </c>
      <c r="B32" s="156">
        <v>100000.0</v>
      </c>
      <c r="D32" s="153">
        <f>IFERROR(__xludf.DUMMYFUNCTION("TO_DATE(INT((E32/(60*60*24))+""1/1/1970""))"),42406.0)</f>
        <v>42406</v>
      </c>
      <c r="E32" s="152">
        <v>1.4547348E9</v>
      </c>
      <c r="F32" s="152">
        <v>97770.7649</v>
      </c>
      <c r="H32" s="153">
        <f>IFERROR(__xludf.DUMMYFUNCTION("TO_DATE(INT((I32/(60*60*24))+""1/1/1970""))"),42406.0)</f>
        <v>42406</v>
      </c>
      <c r="I32" s="152">
        <v>1.4547348E9</v>
      </c>
      <c r="J32" s="152">
        <v>91397.048</v>
      </c>
      <c r="L32" s="158">
        <v>42406.0</v>
      </c>
      <c r="M32" s="159">
        <v>93353.91</v>
      </c>
      <c r="O32" s="153">
        <f>IFERROR(__xludf.DUMMYFUNCTION("TO_DATE(INT((P32/(60*60*24))+""1/1/1970""))"),42405.0)</f>
        <v>42405</v>
      </c>
      <c r="P32" s="13">
        <v>1.4546844E9</v>
      </c>
      <c r="Q32" s="13">
        <v>24842.8122</v>
      </c>
      <c r="S32" s="153">
        <f>IFERROR(__xludf.DUMMYFUNCTION("TO_DATE(INT((T32/(60*60*24))+""1/1/1970""))"),42406.0)</f>
        <v>42406</v>
      </c>
      <c r="T32" s="156">
        <v>1.4547348E9</v>
      </c>
      <c r="U32" s="156">
        <v>99701.7477</v>
      </c>
      <c r="W32" s="153">
        <f>IFERROR(__xludf.DUMMYFUNCTION("TO_DATE(INT((X32/(60*60*24))+""1/1/1970""))"),42405.0)</f>
        <v>42405</v>
      </c>
      <c r="X32" s="156">
        <v>1.4546844E9</v>
      </c>
      <c r="Y32" s="156">
        <v>9983.4486</v>
      </c>
      <c r="AA32" s="153">
        <f>IFERROR(__xludf.DUMMYFUNCTION("TO_DATE(INT((AB32/(60*60*24))+""1/1/1970""))"),42404.0)</f>
        <v>42404</v>
      </c>
      <c r="AB32" s="156">
        <v>1.4545584E9</v>
      </c>
      <c r="AC32" s="156">
        <v>100869.5902</v>
      </c>
      <c r="AE32" s="153">
        <f>IFERROR(__xludf.DUMMYFUNCTION("TO_DATE(INT((AF32/(60*60*24))+""1/1/1970""))"),42400.0)</f>
        <v>42400</v>
      </c>
      <c r="AF32" s="156">
        <v>1.4542812E9</v>
      </c>
      <c r="AG32" s="156">
        <v>99338.4912</v>
      </c>
      <c r="AH32" s="156"/>
      <c r="AI32" s="153">
        <f>IFERROR(__xludf.DUMMYFUNCTION("TO_DATE(INT((AJ32/(60*60*24))+""1/1/1970""))"),42406.0)</f>
        <v>42406</v>
      </c>
      <c r="AJ32" s="152">
        <v>1.4547348E9</v>
      </c>
      <c r="AK32" s="152">
        <v>97770.7649</v>
      </c>
      <c r="AL32" s="152">
        <v>91397.048</v>
      </c>
      <c r="AM32" s="159">
        <v>93353.91</v>
      </c>
      <c r="AN32" s="152">
        <f t="shared" si="1"/>
        <v>24860.3841</v>
      </c>
      <c r="AO32" s="152">
        <f t="shared" si="2"/>
        <v>99701.7477</v>
      </c>
      <c r="AP32" s="152">
        <f t="shared" si="3"/>
        <v>9983.6798</v>
      </c>
      <c r="AQ32" s="152">
        <f t="shared" si="4"/>
        <v>100868.4526</v>
      </c>
      <c r="AR32" s="152">
        <f t="shared" si="5"/>
        <v>102334.4949</v>
      </c>
    </row>
    <row r="33">
      <c r="A33" s="152">
        <v>1.4537556E9</v>
      </c>
      <c r="B33" s="152">
        <v>100000.0</v>
      </c>
      <c r="D33" s="153">
        <f>IFERROR(__xludf.DUMMYFUNCTION("TO_DATE(INT((E33/(60*60*24))+""1/1/1970""))"),42408.0)</f>
        <v>42408</v>
      </c>
      <c r="E33" s="156">
        <v>1.4549436E9</v>
      </c>
      <c r="F33" s="156">
        <v>97770.7649</v>
      </c>
      <c r="H33" s="153">
        <f>IFERROR(__xludf.DUMMYFUNCTION("TO_DATE(INT((I33/(60*60*24))+""1/1/1970""))"),42408.0)</f>
        <v>42408</v>
      </c>
      <c r="I33" s="156">
        <v>1.4549436E9</v>
      </c>
      <c r="J33" s="156">
        <v>91397.048</v>
      </c>
      <c r="L33" s="158">
        <v>42408.0</v>
      </c>
      <c r="M33" s="160">
        <v>93353.91</v>
      </c>
      <c r="O33" s="153">
        <f>IFERROR(__xludf.DUMMYFUNCTION("TO_DATE(INT((P33/(60*60*24))+""1/1/1970""))"),42406.0)</f>
        <v>42406</v>
      </c>
      <c r="P33" s="13">
        <v>1.4547168E9</v>
      </c>
      <c r="Q33" s="13">
        <v>24860.3841</v>
      </c>
      <c r="S33" s="153">
        <f>IFERROR(__xludf.DUMMYFUNCTION("TO_DATE(INT((T33/(60*60*24))+""1/1/1970""))"),42408.0)</f>
        <v>42408</v>
      </c>
      <c r="T33" s="152">
        <v>1.4549436E9</v>
      </c>
      <c r="U33" s="152">
        <v>99701.7477</v>
      </c>
      <c r="W33" s="153">
        <f>IFERROR(__xludf.DUMMYFUNCTION("TO_DATE(INT((X33/(60*60*24))+""1/1/1970""))"),42406.0)</f>
        <v>42406</v>
      </c>
      <c r="X33" s="156">
        <v>1.4547168E9</v>
      </c>
      <c r="Y33" s="156">
        <v>9983.6798</v>
      </c>
      <c r="AA33" s="153">
        <f>IFERROR(__xludf.DUMMYFUNCTION("TO_DATE(INT((AB33/(60*60*24))+""1/1/1970""))"),42405.0)</f>
        <v>42405</v>
      </c>
      <c r="AB33" s="152">
        <v>1.4546376E9</v>
      </c>
      <c r="AC33" s="152">
        <v>100868.4526</v>
      </c>
      <c r="AE33" s="153">
        <f>IFERROR(__xludf.DUMMYFUNCTION("TO_DATE(INT((AF33/(60*60*24))+""1/1/1970""))"),42401.0)</f>
        <v>42401</v>
      </c>
      <c r="AF33" s="152">
        <v>1.4543208E9</v>
      </c>
      <c r="AG33" s="152">
        <v>99292.7436</v>
      </c>
      <c r="AH33" s="156"/>
      <c r="AI33" s="153">
        <f>IFERROR(__xludf.DUMMYFUNCTION("TO_DATE(INT((AJ33/(60*60*24))+""1/1/1970""))"),42408.0)</f>
        <v>42408</v>
      </c>
      <c r="AJ33" s="156">
        <v>1.4549436E9</v>
      </c>
      <c r="AK33" s="156">
        <v>97770.7649</v>
      </c>
      <c r="AL33" s="156">
        <v>91397.048</v>
      </c>
      <c r="AM33" s="160">
        <v>93353.91</v>
      </c>
      <c r="AN33" s="152">
        <f t="shared" si="1"/>
        <v>24866.9934</v>
      </c>
      <c r="AO33" s="152">
        <f t="shared" si="2"/>
        <v>99701.7477</v>
      </c>
      <c r="AP33" s="152">
        <f t="shared" si="3"/>
        <v>9978.8306</v>
      </c>
      <c r="AQ33" s="152">
        <f t="shared" si="4"/>
        <v>101348.7033</v>
      </c>
      <c r="AR33" s="152">
        <f t="shared" si="5"/>
        <v>102204.572</v>
      </c>
    </row>
    <row r="34">
      <c r="A34" s="156">
        <v>1.45381866E9</v>
      </c>
      <c r="B34" s="156">
        <v>100000.0</v>
      </c>
      <c r="D34" s="153">
        <f>IFERROR(__xludf.DUMMYFUNCTION("TO_DATE(INT((E34/(60*60*24))+""1/1/1970""))"),42409.0)</f>
        <v>42409</v>
      </c>
      <c r="E34" s="156">
        <v>1.454994E9</v>
      </c>
      <c r="F34" s="156">
        <v>97770.7649</v>
      </c>
      <c r="H34" s="153">
        <f>IFERROR(__xludf.DUMMYFUNCTION("TO_DATE(INT((I34/(60*60*24))+""1/1/1970""))"),42409.0)</f>
        <v>42409</v>
      </c>
      <c r="I34" s="156">
        <v>1.454994E9</v>
      </c>
      <c r="J34" s="156">
        <v>90953.6886</v>
      </c>
      <c r="L34" s="158">
        <v>42409.0</v>
      </c>
      <c r="M34" s="160">
        <v>91599.05</v>
      </c>
      <c r="O34" s="153">
        <f>IFERROR(__xludf.DUMMYFUNCTION("TO_DATE(INT((P34/(60*60*24))+""1/1/1970""))"),42407.0)</f>
        <v>42407</v>
      </c>
      <c r="P34" s="13">
        <v>1.4548032E9</v>
      </c>
      <c r="Q34" s="13">
        <v>24860.3841</v>
      </c>
      <c r="S34" s="153">
        <f>IFERROR(__xludf.DUMMYFUNCTION("TO_DATE(INT((T34/(60*60*24))+""1/1/1970""))"),42409.0)</f>
        <v>42409</v>
      </c>
      <c r="T34" s="152">
        <v>1.454994E9</v>
      </c>
      <c r="U34" s="152">
        <v>99979.5164</v>
      </c>
      <c r="W34" s="153">
        <f>IFERROR(__xludf.DUMMYFUNCTION("TO_DATE(INT((X34/(60*60*24))+""1/1/1970""))"),42408.0)</f>
        <v>42408</v>
      </c>
      <c r="X34" s="152">
        <v>1.4548896E9</v>
      </c>
      <c r="Y34" s="152">
        <v>9978.8306</v>
      </c>
      <c r="AA34" s="153">
        <f>IFERROR(__xludf.DUMMYFUNCTION("TO_DATE(INT((AB34/(60*60*24))+""1/1/1970""))"),42407.0)</f>
        <v>42407</v>
      </c>
      <c r="AB34" s="156">
        <v>1.454886E9</v>
      </c>
      <c r="AC34" s="156">
        <v>101467.9321</v>
      </c>
      <c r="AE34" s="153">
        <f>IFERROR(__xludf.DUMMYFUNCTION("TO_DATE(INT((AF34/(60*60*24))+""1/1/1970""))"),42402.0)</f>
        <v>42402</v>
      </c>
      <c r="AF34" s="156">
        <v>1.4544E9</v>
      </c>
      <c r="AG34" s="156">
        <v>99935.0386</v>
      </c>
      <c r="AH34" s="156"/>
      <c r="AI34" s="153">
        <f>IFERROR(__xludf.DUMMYFUNCTION("TO_DATE(INT((AJ34/(60*60*24))+""1/1/1970""))"),42409.0)</f>
        <v>42409</v>
      </c>
      <c r="AJ34" s="156">
        <v>1.454994E9</v>
      </c>
      <c r="AK34" s="156">
        <v>97770.7649</v>
      </c>
      <c r="AL34" s="156">
        <v>90953.6886</v>
      </c>
      <c r="AM34" s="160">
        <v>91599.05</v>
      </c>
      <c r="AN34" s="152">
        <f t="shared" si="1"/>
        <v>24987.4548</v>
      </c>
      <c r="AO34" s="152">
        <f t="shared" si="2"/>
        <v>99979.5164</v>
      </c>
      <c r="AP34" s="152">
        <f t="shared" si="3"/>
        <v>9992.5659</v>
      </c>
      <c r="AQ34" s="152">
        <f t="shared" si="4"/>
        <v>101932.3566</v>
      </c>
      <c r="AR34" s="152">
        <f t="shared" si="5"/>
        <v>102617.672</v>
      </c>
    </row>
    <row r="35">
      <c r="A35" s="152">
        <v>1.453842E9</v>
      </c>
      <c r="B35" s="152">
        <v>100000.0</v>
      </c>
      <c r="D35" s="153">
        <f>IFERROR(__xludf.DUMMYFUNCTION("TO_DATE(INT((E35/(60*60*24))+""1/1/1970""))"),42410.0)</f>
        <v>42410</v>
      </c>
      <c r="E35" s="152">
        <v>1.4550804E9</v>
      </c>
      <c r="F35" s="152">
        <v>97770.7649</v>
      </c>
      <c r="H35" s="153">
        <f>IFERROR(__xludf.DUMMYFUNCTION("TO_DATE(INT((I35/(60*60*24))+""1/1/1970""))"),42410.0)</f>
        <v>42410</v>
      </c>
      <c r="I35" s="152">
        <v>1.4550804E9</v>
      </c>
      <c r="J35" s="152">
        <v>91107.0536</v>
      </c>
      <c r="L35" s="158">
        <v>42410.0</v>
      </c>
      <c r="M35" s="159">
        <v>91312.25</v>
      </c>
      <c r="O35" s="153">
        <f>IFERROR(__xludf.DUMMYFUNCTION("TO_DATE(INT((P35/(60*60*24))+""1/1/1970""))"),42408.0)</f>
        <v>42408</v>
      </c>
      <c r="P35" s="13">
        <v>1.4548896E9</v>
      </c>
      <c r="Q35" s="13">
        <v>24866.9934</v>
      </c>
      <c r="S35" s="153">
        <f>IFERROR(__xludf.DUMMYFUNCTION("TO_DATE(INT((T35/(60*60*24))+""1/1/1970""))"),42410.0)</f>
        <v>42410</v>
      </c>
      <c r="T35" s="156">
        <v>1.4550804E9</v>
      </c>
      <c r="U35" s="156">
        <v>99959.95</v>
      </c>
      <c r="W35" s="153">
        <f>IFERROR(__xludf.DUMMYFUNCTION("TO_DATE(INT((X35/(60*60*24))+""1/1/1970""))"),42409.0)</f>
        <v>42409</v>
      </c>
      <c r="X35" s="156">
        <v>1.45503E9</v>
      </c>
      <c r="Y35" s="156">
        <v>9992.5659</v>
      </c>
      <c r="AA35" s="153">
        <f>IFERROR(__xludf.DUMMYFUNCTION("TO_DATE(INT((AB35/(60*60*24))+""1/1/1970""))"),42408.0)</f>
        <v>42408</v>
      </c>
      <c r="AB35" s="152">
        <v>1.4549256E9</v>
      </c>
      <c r="AC35" s="152">
        <v>101348.7033</v>
      </c>
      <c r="AE35" s="153">
        <f>IFERROR(__xludf.DUMMYFUNCTION("TO_DATE(INT((AF35/(60*60*24))+""1/1/1970""))"),42403.0)</f>
        <v>42403</v>
      </c>
      <c r="AF35" s="152">
        <v>1.4544792E9</v>
      </c>
      <c r="AG35" s="152">
        <v>100142.2747</v>
      </c>
      <c r="AH35" s="156"/>
      <c r="AI35" s="153">
        <f>IFERROR(__xludf.DUMMYFUNCTION("TO_DATE(INT((AJ35/(60*60*24))+""1/1/1970""))"),42410.0)</f>
        <v>42410</v>
      </c>
      <c r="AJ35" s="152">
        <v>1.4550804E9</v>
      </c>
      <c r="AK35" s="152">
        <v>97770.7649</v>
      </c>
      <c r="AL35" s="152">
        <v>91107.0536</v>
      </c>
      <c r="AM35" s="159">
        <v>91312.25</v>
      </c>
      <c r="AN35" s="152">
        <f t="shared" si="1"/>
        <v>24959.0133</v>
      </c>
      <c r="AO35" s="152">
        <f t="shared" si="2"/>
        <v>99959.95</v>
      </c>
      <c r="AP35" s="152">
        <f t="shared" si="3"/>
        <v>10026.0291</v>
      </c>
      <c r="AQ35" s="152">
        <f t="shared" si="4"/>
        <v>101826.636</v>
      </c>
      <c r="AR35" s="152">
        <f t="shared" si="5"/>
        <v>103526.2173</v>
      </c>
    </row>
    <row r="36">
      <c r="A36" s="156">
        <v>1.45390506E9</v>
      </c>
      <c r="B36" s="156">
        <v>100000.0</v>
      </c>
      <c r="D36" s="153">
        <f>IFERROR(__xludf.DUMMYFUNCTION("TO_DATE(INT((E36/(60*60*24))+""1/1/1970""))"),42411.0)</f>
        <v>42411</v>
      </c>
      <c r="E36" s="156">
        <v>1.4551668E9</v>
      </c>
      <c r="F36" s="156">
        <v>97770.7649</v>
      </c>
      <c r="H36" s="153">
        <f>IFERROR(__xludf.DUMMYFUNCTION("TO_DATE(INT((I36/(60*60*24))+""1/1/1970""))"),42411.0)</f>
        <v>42411</v>
      </c>
      <c r="I36" s="156">
        <v>1.4551668E9</v>
      </c>
      <c r="J36" s="156">
        <v>90257.1199</v>
      </c>
      <c r="L36" s="158">
        <v>42411.0</v>
      </c>
      <c r="M36" s="160">
        <v>91661.09</v>
      </c>
      <c r="O36" s="153">
        <f>IFERROR(__xludf.DUMMYFUNCTION("TO_DATE(INT((P36/(60*60*24))+""1/1/1970""))"),42409.0)</f>
        <v>42409</v>
      </c>
      <c r="P36" s="13">
        <v>1.45503E9</v>
      </c>
      <c r="Q36" s="13">
        <v>24987.4548</v>
      </c>
      <c r="S36" s="153">
        <f>IFERROR(__xludf.DUMMYFUNCTION("TO_DATE(INT((T36/(60*60*24))+""1/1/1970""))"),42411.0)</f>
        <v>42411</v>
      </c>
      <c r="T36" s="152">
        <v>1.4551668E9</v>
      </c>
      <c r="U36" s="152">
        <v>100117.3201</v>
      </c>
      <c r="W36" s="153">
        <f>IFERROR(__xludf.DUMMYFUNCTION("TO_DATE(INT((X36/(60*60*24))+""1/1/1970""))"),42410.0)</f>
        <v>42410</v>
      </c>
      <c r="X36" s="156">
        <v>1.4551164E9</v>
      </c>
      <c r="Y36" s="156">
        <v>10026.0291</v>
      </c>
      <c r="AA36" s="153">
        <f>IFERROR(__xludf.DUMMYFUNCTION("TO_DATE(INT((AB36/(60*60*24))+""1/1/1970""))"),42409.0)</f>
        <v>42409</v>
      </c>
      <c r="AB36" s="156">
        <v>1.4550048E9</v>
      </c>
      <c r="AC36" s="156">
        <v>101932.3566</v>
      </c>
      <c r="AE36" s="153">
        <f>IFERROR(__xludf.DUMMYFUNCTION("TO_DATE(INT((AF36/(60*60*24))+""1/1/1970""))"),42404.0)</f>
        <v>42404</v>
      </c>
      <c r="AF36" s="156">
        <v>1.4545584E9</v>
      </c>
      <c r="AG36" s="156">
        <v>101737.0326</v>
      </c>
      <c r="AH36" s="156"/>
      <c r="AI36" s="153">
        <f>IFERROR(__xludf.DUMMYFUNCTION("TO_DATE(INT((AJ36/(60*60*24))+""1/1/1970""))"),42411.0)</f>
        <v>42411</v>
      </c>
      <c r="AJ36" s="156">
        <v>1.4551668E9</v>
      </c>
      <c r="AK36" s="156">
        <v>97770.7649</v>
      </c>
      <c r="AL36" s="156">
        <v>90257.1199</v>
      </c>
      <c r="AM36" s="160">
        <v>91661.09</v>
      </c>
      <c r="AN36" s="152">
        <f t="shared" si="1"/>
        <v>24873.9838</v>
      </c>
      <c r="AO36" s="152">
        <f t="shared" si="2"/>
        <v>100117.3201</v>
      </c>
      <c r="AP36" s="152">
        <f t="shared" si="3"/>
        <v>10030.5067</v>
      </c>
      <c r="AQ36" s="152">
        <f t="shared" si="4"/>
        <v>102168.6881</v>
      </c>
      <c r="AR36" s="152">
        <f t="shared" si="5"/>
        <v>103488.7044</v>
      </c>
    </row>
    <row r="37">
      <c r="A37" s="152">
        <v>1.4539284E9</v>
      </c>
      <c r="B37" s="152">
        <v>100000.0</v>
      </c>
      <c r="D37" s="153">
        <f>IFERROR(__xludf.DUMMYFUNCTION("TO_DATE(INT((E37/(60*60*24))+""1/1/1970""))"),42412.0)</f>
        <v>42412</v>
      </c>
      <c r="E37" s="152">
        <v>1.4552532E9</v>
      </c>
      <c r="F37" s="152">
        <v>97770.7649</v>
      </c>
      <c r="H37" s="153">
        <f>IFERROR(__xludf.DUMMYFUNCTION("TO_DATE(INT((I37/(60*60*24))+""1/1/1970""))"),42412.0)</f>
        <v>42412</v>
      </c>
      <c r="I37" s="152">
        <v>1.4552532E9</v>
      </c>
      <c r="J37" s="152">
        <v>90691.7894</v>
      </c>
      <c r="L37" s="158">
        <v>42412.0</v>
      </c>
      <c r="M37" s="159">
        <v>91249.09</v>
      </c>
      <c r="O37" s="153">
        <f>IFERROR(__xludf.DUMMYFUNCTION("TO_DATE(INT((P37/(60*60*24))+""1/1/1970""))"),42410.0)</f>
        <v>42410</v>
      </c>
      <c r="P37" s="13">
        <v>1.4551164E9</v>
      </c>
      <c r="Q37" s="13">
        <v>24959.0133</v>
      </c>
      <c r="S37" s="153">
        <f>IFERROR(__xludf.DUMMYFUNCTION("TO_DATE(INT((T37/(60*60*24))+""1/1/1970""))"),42412.0)</f>
        <v>42412</v>
      </c>
      <c r="T37" s="156">
        <v>1.4552532E9</v>
      </c>
      <c r="U37" s="156">
        <v>100163.6148</v>
      </c>
      <c r="W37" s="153">
        <f>IFERROR(__xludf.DUMMYFUNCTION("TO_DATE(INT((X37/(60*60*24))+""1/1/1970""))"),42411.0)</f>
        <v>42411</v>
      </c>
      <c r="X37" s="156">
        <v>1.4552028E9</v>
      </c>
      <c r="Y37" s="156">
        <v>10030.5067</v>
      </c>
      <c r="AA37" s="153">
        <f>IFERROR(__xludf.DUMMYFUNCTION("TO_DATE(INT((AB37/(60*60*24))+""1/1/1970""))"),42410.0)</f>
        <v>42410</v>
      </c>
      <c r="AB37" s="152">
        <v>1.455084E9</v>
      </c>
      <c r="AC37" s="152">
        <v>101826.636</v>
      </c>
      <c r="AE37" s="153">
        <f>IFERROR(__xludf.DUMMYFUNCTION("TO_DATE(INT((AF37/(60*60*24))+""1/1/1970""))"),42405.0)</f>
        <v>42405</v>
      </c>
      <c r="AF37" s="152">
        <v>1.4546376E9</v>
      </c>
      <c r="AG37" s="152">
        <v>102711.4543</v>
      </c>
      <c r="AH37" s="156"/>
      <c r="AI37" s="153">
        <f>IFERROR(__xludf.DUMMYFUNCTION("TO_DATE(INT((AJ37/(60*60*24))+""1/1/1970""))"),42412.0)</f>
        <v>42412</v>
      </c>
      <c r="AJ37" s="152">
        <v>1.4552532E9</v>
      </c>
      <c r="AK37" s="152">
        <v>97770.7649</v>
      </c>
      <c r="AL37" s="152">
        <v>90691.7894</v>
      </c>
      <c r="AM37" s="159">
        <v>91249.09</v>
      </c>
      <c r="AN37" s="152">
        <f t="shared" si="1"/>
        <v>24927.6203</v>
      </c>
      <c r="AO37" s="152">
        <f t="shared" si="2"/>
        <v>100163.6148</v>
      </c>
      <c r="AP37" s="152">
        <f t="shared" si="3"/>
        <v>10041.533</v>
      </c>
      <c r="AQ37" s="152">
        <f t="shared" si="4"/>
        <v>102154.5982</v>
      </c>
      <c r="AR37" s="152">
        <f t="shared" si="5"/>
        <v>103782.4033</v>
      </c>
    </row>
    <row r="38">
      <c r="A38" s="156">
        <v>1.45399146E9</v>
      </c>
      <c r="B38" s="156">
        <v>100000.0</v>
      </c>
      <c r="D38" s="153">
        <f>IFERROR(__xludf.DUMMYFUNCTION("TO_DATE(INT((E38/(60*60*24))+""1/1/1970""))"),42413.0)</f>
        <v>42413</v>
      </c>
      <c r="E38" s="156">
        <v>1.4553396E9</v>
      </c>
      <c r="F38" s="156">
        <v>97770.7649</v>
      </c>
      <c r="H38" s="153">
        <f>IFERROR(__xludf.DUMMYFUNCTION("TO_DATE(INT((I38/(60*60*24))+""1/1/1970""))"),42413.0)</f>
        <v>42413</v>
      </c>
      <c r="I38" s="156">
        <v>1.4553396E9</v>
      </c>
      <c r="J38" s="156">
        <v>90458.6849</v>
      </c>
      <c r="L38" s="158">
        <v>42413.0</v>
      </c>
      <c r="M38" s="160">
        <v>93096.05</v>
      </c>
      <c r="O38" s="153">
        <f>IFERROR(__xludf.DUMMYFUNCTION("TO_DATE(INT((P38/(60*60*24))+""1/1/1970""))"),42411.0)</f>
        <v>42411</v>
      </c>
      <c r="P38" s="13">
        <v>1.4552028E9</v>
      </c>
      <c r="Q38" s="13">
        <v>24873.9838</v>
      </c>
      <c r="S38" s="153">
        <f>IFERROR(__xludf.DUMMYFUNCTION("TO_DATE(INT((T38/(60*60*24))+""1/1/1970""))"),42413.0)</f>
        <v>42413</v>
      </c>
      <c r="T38" s="152">
        <v>1.4553396E9</v>
      </c>
      <c r="U38" s="152">
        <v>99964.0312</v>
      </c>
      <c r="W38" s="153">
        <f>IFERROR(__xludf.DUMMYFUNCTION("TO_DATE(INT((X38/(60*60*24))+""1/1/1970""))"),42412.0)</f>
        <v>42412</v>
      </c>
      <c r="X38" s="156">
        <v>1.4552892E9</v>
      </c>
      <c r="Y38" s="156">
        <v>10041.533</v>
      </c>
      <c r="AA38" s="153">
        <f>IFERROR(__xludf.DUMMYFUNCTION("TO_DATE(INT((AB38/(60*60*24))+""1/1/1970""))"),42411.0)</f>
        <v>42411</v>
      </c>
      <c r="AB38" s="156">
        <v>1.4551632E9</v>
      </c>
      <c r="AC38" s="156">
        <v>102168.6881</v>
      </c>
      <c r="AE38" s="153">
        <f>IFERROR(__xludf.DUMMYFUNCTION("TO_DATE(INT((AF38/(60*60*24))+""1/1/1970""))"),42406.0)</f>
        <v>42406</v>
      </c>
      <c r="AF38" s="156">
        <v>1.4547168E9</v>
      </c>
      <c r="AG38" s="156">
        <v>102334.4949</v>
      </c>
      <c r="AH38" s="156"/>
      <c r="AI38" s="153">
        <f>IFERROR(__xludf.DUMMYFUNCTION("TO_DATE(INT((AJ38/(60*60*24))+""1/1/1970""))"),42413.0)</f>
        <v>42413</v>
      </c>
      <c r="AJ38" s="156">
        <v>1.4553396E9</v>
      </c>
      <c r="AK38" s="156">
        <v>97770.7649</v>
      </c>
      <c r="AL38" s="156">
        <v>90458.6849</v>
      </c>
      <c r="AM38" s="160">
        <v>93096.05</v>
      </c>
      <c r="AN38" s="152">
        <f t="shared" si="1"/>
        <v>24901.5463</v>
      </c>
      <c r="AO38" s="152">
        <f t="shared" si="2"/>
        <v>99964.0312</v>
      </c>
      <c r="AP38" s="152">
        <f t="shared" si="3"/>
        <v>10030.0612</v>
      </c>
      <c r="AQ38" s="152">
        <f t="shared" si="4"/>
        <v>102154.5982</v>
      </c>
      <c r="AR38" s="152">
        <f t="shared" si="5"/>
        <v>103227.0286</v>
      </c>
    </row>
    <row r="39">
      <c r="A39" s="152">
        <v>1.4540148E9</v>
      </c>
      <c r="B39" s="152">
        <v>100000.0</v>
      </c>
      <c r="D39" s="153">
        <f>IFERROR(__xludf.DUMMYFUNCTION("TO_DATE(INT((E39/(60*60*24))+""1/1/1970""))"),42416.0)</f>
        <v>42416</v>
      </c>
      <c r="E39" s="152">
        <v>1.4556348E9</v>
      </c>
      <c r="F39" s="152">
        <v>97770.7649</v>
      </c>
      <c r="H39" s="153">
        <f>IFERROR(__xludf.DUMMYFUNCTION("TO_DATE(INT((I39/(60*60*24))+""1/1/1970""))"),42416.0)</f>
        <v>42416</v>
      </c>
      <c r="I39" s="152">
        <v>1.4556348E9</v>
      </c>
      <c r="J39" s="152">
        <v>90458.6849</v>
      </c>
      <c r="L39" s="158">
        <v>42416.0</v>
      </c>
      <c r="M39" s="159">
        <v>93096.05</v>
      </c>
      <c r="O39" s="153">
        <f>IFERROR(__xludf.DUMMYFUNCTION("TO_DATE(INT((P39/(60*60*24))+""1/1/1970""))"),42412.0)</f>
        <v>42412</v>
      </c>
      <c r="P39" s="13">
        <v>1.4552892E9</v>
      </c>
      <c r="Q39" s="13">
        <v>24927.6203</v>
      </c>
      <c r="S39" s="153">
        <f>IFERROR(__xludf.DUMMYFUNCTION("TO_DATE(INT((T39/(60*60*24))+""1/1/1970""))"),42416.0)</f>
        <v>42416</v>
      </c>
      <c r="T39" s="156">
        <v>1.4556348E9</v>
      </c>
      <c r="U39" s="156">
        <v>99964.0312</v>
      </c>
      <c r="W39" s="153">
        <f>IFERROR(__xludf.DUMMYFUNCTION("TO_DATE(INT((X39/(60*60*24))+""1/1/1970""))"),42413.0)</f>
        <v>42413</v>
      </c>
      <c r="X39" s="156">
        <v>1.4553216E9</v>
      </c>
      <c r="Y39" s="156">
        <v>10030.0612</v>
      </c>
      <c r="AA39" s="153">
        <f>IFERROR(__xludf.DUMMYFUNCTION("TO_DATE(INT((AB39/(60*60*24))+""1/1/1970""))"),42412.0)</f>
        <v>42412</v>
      </c>
      <c r="AB39" s="152">
        <v>1.4552424E9</v>
      </c>
      <c r="AC39" s="152">
        <v>102154.5982</v>
      </c>
      <c r="AE39" s="153">
        <f>IFERROR(__xludf.DUMMYFUNCTION("TO_DATE(INT((AF39/(60*60*24))+""1/1/1970""))"),42407.0)</f>
        <v>42407</v>
      </c>
      <c r="AF39" s="152">
        <v>1.454886E9</v>
      </c>
      <c r="AG39" s="152">
        <v>102334.4949</v>
      </c>
      <c r="AH39" s="156"/>
      <c r="AI39" s="153">
        <f>IFERROR(__xludf.DUMMYFUNCTION("TO_DATE(INT((AJ39/(60*60*24))+""1/1/1970""))"),42416.0)</f>
        <v>42416</v>
      </c>
      <c r="AJ39" s="152">
        <v>1.4556348E9</v>
      </c>
      <c r="AK39" s="152">
        <v>97770.7649</v>
      </c>
      <c r="AL39" s="152">
        <v>90458.6849</v>
      </c>
      <c r="AM39" s="159">
        <v>93096.05</v>
      </c>
      <c r="AN39" s="152">
        <f t="shared" si="1"/>
        <v>24997.3788</v>
      </c>
      <c r="AO39" s="152">
        <f t="shared" si="2"/>
        <v>99964.0312</v>
      </c>
      <c r="AP39" s="152">
        <f t="shared" si="3"/>
        <v>10003.9111</v>
      </c>
      <c r="AQ39" s="152">
        <f t="shared" si="4"/>
        <v>103430.2438</v>
      </c>
      <c r="AR39" s="152">
        <f t="shared" si="5"/>
        <v>102499.6434</v>
      </c>
    </row>
    <row r="40">
      <c r="A40" s="156">
        <v>1.45407786E9</v>
      </c>
      <c r="B40" s="156">
        <v>100000.0</v>
      </c>
      <c r="D40" s="153">
        <f>IFERROR(__xludf.DUMMYFUNCTION("TO_DATE(INT((E40/(60*60*24))+""1/1/1970""))"),42417.0)</f>
        <v>42417</v>
      </c>
      <c r="E40" s="152">
        <v>1.4556852E9</v>
      </c>
      <c r="F40" s="152">
        <v>98305.6466</v>
      </c>
      <c r="H40" s="153">
        <f>IFERROR(__xludf.DUMMYFUNCTION("TO_DATE(INT((I40/(60*60*24))+""1/1/1970""))"),42417.0)</f>
        <v>42417</v>
      </c>
      <c r="I40" s="152">
        <v>1.4556852E9</v>
      </c>
      <c r="J40" s="152">
        <v>89918.2516</v>
      </c>
      <c r="L40" s="158">
        <v>42417.0</v>
      </c>
      <c r="M40" s="159">
        <v>95594.33</v>
      </c>
      <c r="O40" s="153">
        <f>IFERROR(__xludf.DUMMYFUNCTION("TO_DATE(INT((P40/(60*60*24))+""1/1/1970""))"),42413.0)</f>
        <v>42413</v>
      </c>
      <c r="P40" s="13">
        <v>1.4553216E9</v>
      </c>
      <c r="Q40" s="13">
        <v>24901.5463</v>
      </c>
      <c r="S40" s="153">
        <f>IFERROR(__xludf.DUMMYFUNCTION("TO_DATE(INT((T40/(60*60*24))+""1/1/1970""))"),42417.0)</f>
        <v>42417</v>
      </c>
      <c r="T40" s="156">
        <v>1.4556852E9</v>
      </c>
      <c r="U40" s="156">
        <v>99831.3892</v>
      </c>
      <c r="W40" s="153">
        <f>IFERROR(__xludf.DUMMYFUNCTION("TO_DATE(INT((X40/(60*60*24))+""1/1/1970""))"),42415.0)</f>
        <v>42415</v>
      </c>
      <c r="X40" s="152">
        <v>1.4554944E9</v>
      </c>
      <c r="Y40" s="152">
        <v>10020.5716</v>
      </c>
      <c r="AA40" s="153">
        <f>IFERROR(__xludf.DUMMYFUNCTION("TO_DATE(INT((AB40/(60*60*24))+""1/1/1970""))"),42414.0)</f>
        <v>42414</v>
      </c>
      <c r="AB40" s="156">
        <v>1.4554908E9</v>
      </c>
      <c r="AC40" s="156">
        <v>102544.9943</v>
      </c>
      <c r="AE40" s="153">
        <f>IFERROR(__xludf.DUMMYFUNCTION("TO_DATE(INT((AF40/(60*60*24))+""1/1/1970""))"),42408.0)</f>
        <v>42408</v>
      </c>
      <c r="AF40" s="156">
        <v>1.4549256E9</v>
      </c>
      <c r="AG40" s="156">
        <v>102204.572</v>
      </c>
      <c r="AH40" s="156"/>
      <c r="AI40" s="153">
        <f>IFERROR(__xludf.DUMMYFUNCTION("TO_DATE(INT((AJ40/(60*60*24))+""1/1/1970""))"),42417.0)</f>
        <v>42417</v>
      </c>
      <c r="AJ40" s="152">
        <v>1.4556852E9</v>
      </c>
      <c r="AK40" s="152">
        <v>98305.6466</v>
      </c>
      <c r="AL40" s="152">
        <v>89918.2516</v>
      </c>
      <c r="AM40" s="159">
        <v>95594.33</v>
      </c>
      <c r="AN40" s="152">
        <f t="shared" si="1"/>
        <v>25119.0427</v>
      </c>
      <c r="AO40" s="152">
        <f t="shared" si="2"/>
        <v>99831.3892</v>
      </c>
      <c r="AP40" s="152">
        <f t="shared" si="3"/>
        <v>10012.3671</v>
      </c>
      <c r="AQ40" s="152">
        <f t="shared" si="4"/>
        <v>103336.2622</v>
      </c>
      <c r="AR40" s="152">
        <f t="shared" si="5"/>
        <v>102198.1674</v>
      </c>
    </row>
    <row r="41">
      <c r="A41" s="152">
        <v>1.4541012E9</v>
      </c>
      <c r="B41" s="152">
        <v>100000.0</v>
      </c>
      <c r="D41" s="153">
        <f>IFERROR(__xludf.DUMMYFUNCTION("TO_DATE(INT((E41/(60*60*24))+""1/1/1970""))"),42418.0)</f>
        <v>42418</v>
      </c>
      <c r="E41" s="156">
        <v>1.4557716E9</v>
      </c>
      <c r="F41" s="156">
        <v>98986.7174</v>
      </c>
      <c r="H41" s="153">
        <f>IFERROR(__xludf.DUMMYFUNCTION("TO_DATE(INT((I41/(60*60*24))+""1/1/1970""))"),42418.0)</f>
        <v>42418</v>
      </c>
      <c r="I41" s="156">
        <v>1.4557716E9</v>
      </c>
      <c r="J41" s="156">
        <v>89500.3673</v>
      </c>
      <c r="L41" s="158">
        <v>42418.0</v>
      </c>
      <c r="M41" s="160">
        <v>98137.77</v>
      </c>
      <c r="O41" s="153">
        <f>IFERROR(__xludf.DUMMYFUNCTION("TO_DATE(INT((P41/(60*60*24))+""1/1/1970""))"),42414.0)</f>
        <v>42414</v>
      </c>
      <c r="P41" s="13">
        <v>1.455408E9</v>
      </c>
      <c r="Q41" s="13">
        <v>24901.5463</v>
      </c>
      <c r="S41" s="153">
        <f>IFERROR(__xludf.DUMMYFUNCTION("TO_DATE(INT((T41/(60*60*24))+""1/1/1970""))"),42418.0)</f>
        <v>42418</v>
      </c>
      <c r="T41" s="152">
        <v>1.4557716E9</v>
      </c>
      <c r="U41" s="152">
        <v>99792.2967</v>
      </c>
      <c r="W41" s="153">
        <f>IFERROR(__xludf.DUMMYFUNCTION("TO_DATE(INT((X41/(60*60*24))+""1/1/1970""))"),42416.0)</f>
        <v>42416</v>
      </c>
      <c r="X41" s="156">
        <v>1.4555808E9</v>
      </c>
      <c r="Y41" s="156">
        <v>10003.9111</v>
      </c>
      <c r="AA41" s="153">
        <f>IFERROR(__xludf.DUMMYFUNCTION("TO_DATE(INT((AB41/(60*60*24))+""1/1/1970""))"),42415.0)</f>
        <v>42415</v>
      </c>
      <c r="AB41" s="152">
        <v>1.4555304E9</v>
      </c>
      <c r="AC41" s="152">
        <v>102916.1342</v>
      </c>
      <c r="AE41" s="153">
        <f>IFERROR(__xludf.DUMMYFUNCTION("TO_DATE(INT((AF41/(60*60*24))+""1/1/1970""))"),42409.0)</f>
        <v>42409</v>
      </c>
      <c r="AF41" s="152">
        <v>1.4550048E9</v>
      </c>
      <c r="AG41" s="152">
        <v>102617.672</v>
      </c>
      <c r="AH41" s="156"/>
      <c r="AI41" s="153">
        <f>IFERROR(__xludf.DUMMYFUNCTION("TO_DATE(INT((AJ41/(60*60*24))+""1/1/1970""))"),42418.0)</f>
        <v>42418</v>
      </c>
      <c r="AJ41" s="156">
        <v>1.4557716E9</v>
      </c>
      <c r="AK41" s="156">
        <v>98986.7174</v>
      </c>
      <c r="AL41" s="156">
        <v>89500.3673</v>
      </c>
      <c r="AM41" s="160">
        <v>98137.77</v>
      </c>
      <c r="AN41" s="152">
        <f t="shared" si="1"/>
        <v>25030.0857</v>
      </c>
      <c r="AO41" s="152">
        <f t="shared" si="2"/>
        <v>99792.2967</v>
      </c>
      <c r="AP41" s="152">
        <f t="shared" si="3"/>
        <v>10011.7312</v>
      </c>
      <c r="AQ41" s="152">
        <f t="shared" si="4"/>
        <v>103720.876</v>
      </c>
      <c r="AR41" s="152">
        <f t="shared" si="5"/>
        <v>101991.3887</v>
      </c>
    </row>
    <row r="42">
      <c r="A42" s="156">
        <v>1.45433706E9</v>
      </c>
      <c r="B42" s="156">
        <v>100000.0</v>
      </c>
      <c r="D42" s="153">
        <f>IFERROR(__xludf.DUMMYFUNCTION("TO_DATE(INT((E42/(60*60*24))+""1/1/1970""))"),42419.0)</f>
        <v>42419</v>
      </c>
      <c r="E42" s="152">
        <v>1.455858E9</v>
      </c>
      <c r="F42" s="152">
        <v>98986.7174</v>
      </c>
      <c r="H42" s="153">
        <f>IFERROR(__xludf.DUMMYFUNCTION("TO_DATE(INT((I42/(60*60*24))+""1/1/1970""))"),42419.0)</f>
        <v>42419</v>
      </c>
      <c r="I42" s="152">
        <v>1.455858E9</v>
      </c>
      <c r="J42" s="152">
        <v>89892.1911</v>
      </c>
      <c r="L42" s="158">
        <v>42419.0</v>
      </c>
      <c r="M42" s="159">
        <v>96919.21</v>
      </c>
      <c r="O42" s="153">
        <f>IFERROR(__xludf.DUMMYFUNCTION("TO_DATE(INT((P42/(60*60*24))+""1/1/1970""))"),42415.0)</f>
        <v>42415</v>
      </c>
      <c r="P42" s="13">
        <v>1.4554944E9</v>
      </c>
      <c r="Q42" s="13">
        <v>24941.2674</v>
      </c>
      <c r="S42" s="153">
        <f>IFERROR(__xludf.DUMMYFUNCTION("TO_DATE(INT((T42/(60*60*24))+""1/1/1970""))"),42419.0)</f>
        <v>42419</v>
      </c>
      <c r="T42" s="156">
        <v>1.455858E9</v>
      </c>
      <c r="U42" s="156">
        <v>100009.366</v>
      </c>
      <c r="W42" s="153">
        <f>IFERROR(__xludf.DUMMYFUNCTION("TO_DATE(INT((X42/(60*60*24))+""1/1/1970""))"),42417.0)</f>
        <v>42417</v>
      </c>
      <c r="X42" s="152">
        <v>1.4557212E9</v>
      </c>
      <c r="Y42" s="152">
        <v>10012.3671</v>
      </c>
      <c r="AA42" s="153">
        <f>IFERROR(__xludf.DUMMYFUNCTION("TO_DATE(INT((AB42/(60*60*24))+""1/1/1970""))"),42416.0)</f>
        <v>42416</v>
      </c>
      <c r="AB42" s="156">
        <v>1.4556096E9</v>
      </c>
      <c r="AC42" s="156">
        <v>103430.2438</v>
      </c>
      <c r="AE42" s="153">
        <f>IFERROR(__xludf.DUMMYFUNCTION("TO_DATE(INT((AF42/(60*60*24))+""1/1/1970""))"),42410.0)</f>
        <v>42410</v>
      </c>
      <c r="AF42" s="156">
        <v>1.455084E9</v>
      </c>
      <c r="AG42" s="156">
        <v>103526.2173</v>
      </c>
      <c r="AH42" s="156"/>
      <c r="AI42" s="153">
        <f>IFERROR(__xludf.DUMMYFUNCTION("TO_DATE(INT((AJ42/(60*60*24))+""1/1/1970""))"),42419.0)</f>
        <v>42419</v>
      </c>
      <c r="AJ42" s="152">
        <v>1.455858E9</v>
      </c>
      <c r="AK42" s="152">
        <v>98986.7174</v>
      </c>
      <c r="AL42" s="152">
        <v>89892.1911</v>
      </c>
      <c r="AM42" s="159">
        <v>96919.21</v>
      </c>
      <c r="AN42" s="152">
        <f t="shared" si="1"/>
        <v>25078.064</v>
      </c>
      <c r="AO42" s="152">
        <f t="shared" si="2"/>
        <v>100009.366</v>
      </c>
      <c r="AP42" s="152">
        <f t="shared" si="3"/>
        <v>10015.0436</v>
      </c>
      <c r="AQ42" s="152">
        <f t="shared" si="4"/>
        <v>103799.5405</v>
      </c>
      <c r="AR42" s="152">
        <f t="shared" si="5"/>
        <v>101871.9877</v>
      </c>
    </row>
    <row r="43">
      <c r="A43" s="152">
        <v>1.4543604E9</v>
      </c>
      <c r="B43" s="152">
        <v>100000.0</v>
      </c>
      <c r="D43" s="153">
        <f>IFERROR(__xludf.DUMMYFUNCTION("TO_DATE(INT((E43/(60*60*24))+""1/1/1970""))"),42420.0)</f>
        <v>42420</v>
      </c>
      <c r="E43" s="156">
        <v>1.4559444E9</v>
      </c>
      <c r="F43" s="156">
        <v>98986.7174</v>
      </c>
      <c r="H43" s="153">
        <f>IFERROR(__xludf.DUMMYFUNCTION("TO_DATE(INT((I43/(60*60*24))+""1/1/1970""))"),42420.0)</f>
        <v>42420</v>
      </c>
      <c r="I43" s="156">
        <v>1.4559444E9</v>
      </c>
      <c r="J43" s="156">
        <v>90038.5351</v>
      </c>
      <c r="L43" s="158">
        <v>42420.0</v>
      </c>
      <c r="M43" s="160">
        <v>97199.91</v>
      </c>
      <c r="O43" s="153">
        <f>IFERROR(__xludf.DUMMYFUNCTION("TO_DATE(INT((P43/(60*60*24))+""1/1/1970""))"),42416.0)</f>
        <v>42416</v>
      </c>
      <c r="P43" s="13">
        <v>1.4555808E9</v>
      </c>
      <c r="Q43" s="13">
        <v>24997.3788</v>
      </c>
      <c r="S43" s="153">
        <f>IFERROR(__xludf.DUMMYFUNCTION("TO_DATE(INT((T43/(60*60*24))+""1/1/1970""))"),42420.0)</f>
        <v>42420</v>
      </c>
      <c r="T43" s="152">
        <v>1.4559444E9</v>
      </c>
      <c r="U43" s="152">
        <v>99970.1931</v>
      </c>
      <c r="W43" s="153">
        <f>IFERROR(__xludf.DUMMYFUNCTION("TO_DATE(INT((X43/(60*60*24))+""1/1/1970""))"),42418.0)</f>
        <v>42418</v>
      </c>
      <c r="X43" s="152">
        <v>1.4558076E9</v>
      </c>
      <c r="Y43" s="152">
        <v>10011.7312</v>
      </c>
      <c r="AA43" s="153">
        <f>IFERROR(__xludf.DUMMYFUNCTION("TO_DATE(INT((AB43/(60*60*24))+""1/1/1970""))"),42417.0)</f>
        <v>42417</v>
      </c>
      <c r="AB43" s="152">
        <v>1.4556888E9</v>
      </c>
      <c r="AC43" s="152">
        <v>103336.2622</v>
      </c>
      <c r="AE43" s="153">
        <f>IFERROR(__xludf.DUMMYFUNCTION("TO_DATE(INT((AF43/(60*60*24))+""1/1/1970""))"),42411.0)</f>
        <v>42411</v>
      </c>
      <c r="AF43" s="152">
        <v>1.4551632E9</v>
      </c>
      <c r="AG43" s="152">
        <v>103488.7044</v>
      </c>
      <c r="AH43" s="156"/>
      <c r="AI43" s="153">
        <f>IFERROR(__xludf.DUMMYFUNCTION("TO_DATE(INT((AJ43/(60*60*24))+""1/1/1970""))"),42420.0)</f>
        <v>42420</v>
      </c>
      <c r="AJ43" s="156">
        <v>1.4559444E9</v>
      </c>
      <c r="AK43" s="156">
        <v>98986.7174</v>
      </c>
      <c r="AL43" s="156">
        <v>90038.5351</v>
      </c>
      <c r="AM43" s="160">
        <v>97199.91</v>
      </c>
      <c r="AN43" s="152">
        <f t="shared" si="1"/>
        <v>25010.8957</v>
      </c>
      <c r="AO43" s="152">
        <f t="shared" si="2"/>
        <v>99970.1931</v>
      </c>
      <c r="AP43" s="152">
        <f t="shared" si="3"/>
        <v>10019.6121</v>
      </c>
      <c r="AQ43" s="152">
        <f t="shared" si="4"/>
        <v>103799.5405</v>
      </c>
      <c r="AR43" s="152">
        <f t="shared" si="5"/>
        <v>102078.3089</v>
      </c>
    </row>
    <row r="44">
      <c r="A44" s="156">
        <v>1.45442346E9</v>
      </c>
      <c r="B44" s="156">
        <v>100000.0</v>
      </c>
      <c r="D44" s="153">
        <f>IFERROR(__xludf.DUMMYFUNCTION("TO_DATE(INT((E44/(60*60*24))+""1/1/1970""))"),42422.0)</f>
        <v>42422</v>
      </c>
      <c r="E44" s="152">
        <v>1.4561532E9</v>
      </c>
      <c r="F44" s="152">
        <v>98986.7174</v>
      </c>
      <c r="H44" s="153">
        <f>IFERROR(__xludf.DUMMYFUNCTION("TO_DATE(INT((I44/(60*60*24))+""1/1/1970""))"),42422.0)</f>
        <v>42422</v>
      </c>
      <c r="I44" s="152">
        <v>1.4561532E9</v>
      </c>
      <c r="J44" s="152">
        <v>90038.5351</v>
      </c>
      <c r="L44" s="158">
        <v>42422.0</v>
      </c>
      <c r="M44" s="159">
        <v>97199.91</v>
      </c>
      <c r="O44" s="153">
        <f>IFERROR(__xludf.DUMMYFUNCTION("TO_DATE(INT((P44/(60*60*24))+""1/1/1970""))"),42417.0)</f>
        <v>42417</v>
      </c>
      <c r="P44" s="13">
        <v>1.4557212E9</v>
      </c>
      <c r="Q44" s="13">
        <v>25119.0427</v>
      </c>
      <c r="S44" s="153">
        <f>IFERROR(__xludf.DUMMYFUNCTION("TO_DATE(INT((T44/(60*60*24))+""1/1/1970""))"),42422.0)</f>
        <v>42422</v>
      </c>
      <c r="T44" s="156">
        <v>1.4561532E9</v>
      </c>
      <c r="U44" s="156">
        <v>99970.1931</v>
      </c>
      <c r="W44" s="153">
        <f>IFERROR(__xludf.DUMMYFUNCTION("TO_DATE(INT((X44/(60*60*24))+""1/1/1970""))"),42419.0)</f>
        <v>42419</v>
      </c>
      <c r="X44" s="152">
        <v>1.455894E9</v>
      </c>
      <c r="Y44" s="152">
        <v>10015.0436</v>
      </c>
      <c r="AA44" s="153">
        <f>IFERROR(__xludf.DUMMYFUNCTION("TO_DATE(INT((AB44/(60*60*24))+""1/1/1970""))"),42418.0)</f>
        <v>42418</v>
      </c>
      <c r="AB44" s="156">
        <v>1.455768E9</v>
      </c>
      <c r="AC44" s="156">
        <v>103720.876</v>
      </c>
      <c r="AE44" s="153">
        <f>IFERROR(__xludf.DUMMYFUNCTION("TO_DATE(INT((AF44/(60*60*24))+""1/1/1970""))"),42412.0)</f>
        <v>42412</v>
      </c>
      <c r="AF44" s="156">
        <v>1.4552424E9</v>
      </c>
      <c r="AG44" s="156">
        <v>103782.4033</v>
      </c>
      <c r="AH44" s="156"/>
      <c r="AI44" s="153">
        <f>IFERROR(__xludf.DUMMYFUNCTION("TO_DATE(INT((AJ44/(60*60*24))+""1/1/1970""))"),42422.0)</f>
        <v>42422</v>
      </c>
      <c r="AJ44" s="152">
        <v>1.4561532E9</v>
      </c>
      <c r="AK44" s="152">
        <v>98986.7174</v>
      </c>
      <c r="AL44" s="152">
        <v>90038.5351</v>
      </c>
      <c r="AM44" s="159">
        <v>97199.91</v>
      </c>
      <c r="AN44" s="152">
        <f t="shared" si="1"/>
        <v>25010.8746</v>
      </c>
      <c r="AO44" s="152">
        <f t="shared" si="2"/>
        <v>99970.1931</v>
      </c>
      <c r="AP44" s="152">
        <f t="shared" si="3"/>
        <v>10027.0831</v>
      </c>
      <c r="AQ44" s="152">
        <f t="shared" si="4"/>
        <v>103793.6623</v>
      </c>
      <c r="AR44" s="152">
        <f t="shared" si="5"/>
        <v>102006.4854</v>
      </c>
    </row>
    <row r="45">
      <c r="A45" s="152">
        <v>1.4544468E9</v>
      </c>
      <c r="B45" s="152">
        <v>100000.0</v>
      </c>
      <c r="D45" s="153">
        <f>IFERROR(__xludf.DUMMYFUNCTION("TO_DATE(INT((E45/(60*60*24))+""1/1/1970""))"),42423.0)</f>
        <v>42423</v>
      </c>
      <c r="E45" s="152">
        <v>1.4562036E9</v>
      </c>
      <c r="F45" s="152">
        <v>98986.7174</v>
      </c>
      <c r="H45" s="153">
        <f>IFERROR(__xludf.DUMMYFUNCTION("TO_DATE(INT((I45/(60*60*24))+""1/1/1970""))"),42423.0)</f>
        <v>42423</v>
      </c>
      <c r="I45" s="152">
        <v>1.4562036E9</v>
      </c>
      <c r="J45" s="152">
        <v>90413.1777</v>
      </c>
      <c r="L45" s="158">
        <v>42423.0</v>
      </c>
      <c r="M45" s="159">
        <v>99122.57</v>
      </c>
      <c r="O45" s="153">
        <f>IFERROR(__xludf.DUMMYFUNCTION("TO_DATE(INT((P45/(60*60*24))+""1/1/1970""))"),42418.0)</f>
        <v>42418</v>
      </c>
      <c r="P45" s="13">
        <v>1.4558076E9</v>
      </c>
      <c r="Q45" s="13">
        <v>25030.0857</v>
      </c>
      <c r="S45" s="153">
        <f>IFERROR(__xludf.DUMMYFUNCTION("TO_DATE(INT((T45/(60*60*24))+""1/1/1970""))"),42423.0)</f>
        <v>42423</v>
      </c>
      <c r="T45" s="156">
        <v>1.4562036E9</v>
      </c>
      <c r="U45" s="156">
        <v>100006.2046</v>
      </c>
      <c r="W45" s="153">
        <f>IFERROR(__xludf.DUMMYFUNCTION("TO_DATE(INT((X45/(60*60*24))+""1/1/1970""))"),42420.0)</f>
        <v>42420</v>
      </c>
      <c r="X45" s="152">
        <v>1.4559264E9</v>
      </c>
      <c r="Y45" s="152">
        <v>10019.6121</v>
      </c>
      <c r="AA45" s="153">
        <f>IFERROR(__xludf.DUMMYFUNCTION("TO_DATE(INT((AB45/(60*60*24))+""1/1/1970""))"),42419.0)</f>
        <v>42419</v>
      </c>
      <c r="AB45" s="152">
        <v>1.4558472E9</v>
      </c>
      <c r="AC45" s="152">
        <v>103799.5405</v>
      </c>
      <c r="AE45" s="153">
        <f>IFERROR(__xludf.DUMMYFUNCTION("TO_DATE(INT((AF45/(60*60*24))+""1/1/1970""))"),42413.0)</f>
        <v>42413</v>
      </c>
      <c r="AF45" s="152">
        <v>1.4553216E9</v>
      </c>
      <c r="AG45" s="152">
        <v>103227.0286</v>
      </c>
      <c r="AH45" s="156"/>
      <c r="AI45" s="153">
        <f>IFERROR(__xludf.DUMMYFUNCTION("TO_DATE(INT((AJ45/(60*60*24))+""1/1/1970""))"),42423.0)</f>
        <v>42423</v>
      </c>
      <c r="AJ45" s="152">
        <v>1.4562036E9</v>
      </c>
      <c r="AK45" s="152">
        <v>98986.7174</v>
      </c>
      <c r="AL45" s="152">
        <v>90413.1777</v>
      </c>
      <c r="AM45" s="159">
        <v>99122.57</v>
      </c>
      <c r="AN45" s="152">
        <f t="shared" si="1"/>
        <v>24944.6372</v>
      </c>
      <c r="AO45" s="152">
        <f t="shared" si="2"/>
        <v>100006.2046</v>
      </c>
      <c r="AP45" s="152">
        <f t="shared" si="3"/>
        <v>10007.1965</v>
      </c>
      <c r="AQ45" s="152">
        <f t="shared" si="4"/>
        <v>103998.9942</v>
      </c>
      <c r="AR45" s="152">
        <f t="shared" si="5"/>
        <v>101117.154</v>
      </c>
    </row>
    <row r="46">
      <c r="A46" s="156">
        <v>1.45450986E9</v>
      </c>
      <c r="B46" s="156">
        <v>100000.0</v>
      </c>
      <c r="D46" s="153">
        <f>IFERROR(__xludf.DUMMYFUNCTION("TO_DATE(INT((E46/(60*60*24))+""1/1/1970""))"),42424.0)</f>
        <v>42424</v>
      </c>
      <c r="E46" s="156">
        <v>1.45629E9</v>
      </c>
      <c r="F46" s="156">
        <v>98986.7174</v>
      </c>
      <c r="H46" s="153">
        <f>IFERROR(__xludf.DUMMYFUNCTION("TO_DATE(INT((I46/(60*60*24))+""1/1/1970""))"),42424.0)</f>
        <v>42424</v>
      </c>
      <c r="I46" s="156">
        <v>1.45629E9</v>
      </c>
      <c r="J46" s="156">
        <v>90642.896</v>
      </c>
      <c r="L46" s="158">
        <v>42424.0</v>
      </c>
      <c r="M46" s="160">
        <v>97192.37</v>
      </c>
      <c r="O46" s="153">
        <f>IFERROR(__xludf.DUMMYFUNCTION("TO_DATE(INT((P46/(60*60*24))+""1/1/1970""))"),42419.0)</f>
        <v>42419</v>
      </c>
      <c r="P46" s="13">
        <v>1.455894E9</v>
      </c>
      <c r="Q46" s="13">
        <v>25078.064</v>
      </c>
      <c r="S46" s="153">
        <f>IFERROR(__xludf.DUMMYFUNCTION("TO_DATE(INT((T46/(60*60*24))+""1/1/1970""))"),42424.0)</f>
        <v>42424</v>
      </c>
      <c r="T46" s="152">
        <v>1.45629E9</v>
      </c>
      <c r="U46" s="152">
        <v>100026.8113</v>
      </c>
      <c r="W46" s="153">
        <f>IFERROR(__xludf.DUMMYFUNCTION("TO_DATE(INT((X46/(60*60*24))+""1/1/1970""))"),42422.0)</f>
        <v>42422</v>
      </c>
      <c r="X46" s="156">
        <v>1.4560992E9</v>
      </c>
      <c r="Y46" s="156">
        <v>10027.0831</v>
      </c>
      <c r="AA46" s="153">
        <f>IFERROR(__xludf.DUMMYFUNCTION("TO_DATE(INT((AB46/(60*60*24))+""1/1/1970""))"),42421.0)</f>
        <v>42421</v>
      </c>
      <c r="AB46" s="156">
        <v>1.4560956E9</v>
      </c>
      <c r="AC46" s="156">
        <v>103584.6649</v>
      </c>
      <c r="AE46" s="153">
        <f>IFERROR(__xludf.DUMMYFUNCTION("TO_DATE(INT((AF46/(60*60*24))+""1/1/1970""))"),42414.0)</f>
        <v>42414</v>
      </c>
      <c r="AF46" s="156">
        <v>1.4554908E9</v>
      </c>
      <c r="AG46" s="156">
        <v>103227.0286</v>
      </c>
      <c r="AH46" s="156"/>
      <c r="AI46" s="153">
        <f>IFERROR(__xludf.DUMMYFUNCTION("TO_DATE(INT((AJ46/(60*60*24))+""1/1/1970""))"),42424.0)</f>
        <v>42424</v>
      </c>
      <c r="AJ46" s="156">
        <v>1.45629E9</v>
      </c>
      <c r="AK46" s="156">
        <v>98986.7174</v>
      </c>
      <c r="AL46" s="156">
        <v>90642.896</v>
      </c>
      <c r="AM46" s="160">
        <v>97192.37</v>
      </c>
      <c r="AN46" s="152">
        <f t="shared" si="1"/>
        <v>24971.4883</v>
      </c>
      <c r="AO46" s="152">
        <f t="shared" si="2"/>
        <v>100026.8113</v>
      </c>
      <c r="AP46" s="152">
        <f t="shared" si="3"/>
        <v>10033.1492</v>
      </c>
      <c r="AQ46" s="152">
        <f t="shared" si="4"/>
        <v>103455.9848</v>
      </c>
      <c r="AR46" s="152">
        <f t="shared" si="5"/>
        <v>101099.7699</v>
      </c>
    </row>
    <row r="47">
      <c r="A47" s="152">
        <v>1.4545332E9</v>
      </c>
      <c r="B47" s="152">
        <v>100000.0</v>
      </c>
      <c r="D47" s="153">
        <f>IFERROR(__xludf.DUMMYFUNCTION("TO_DATE(INT((E47/(60*60*24))+""1/1/1970""))"),42425.0)</f>
        <v>42425</v>
      </c>
      <c r="E47" s="152">
        <v>1.4563764E9</v>
      </c>
      <c r="F47" s="152">
        <v>98986.7174</v>
      </c>
      <c r="H47" s="153">
        <f>IFERROR(__xludf.DUMMYFUNCTION("TO_DATE(INT((I47/(60*60*24))+""1/1/1970""))"),42425.0)</f>
        <v>42425</v>
      </c>
      <c r="I47" s="152">
        <v>1.4563764E9</v>
      </c>
      <c r="J47" s="152">
        <v>90883.1874</v>
      </c>
      <c r="L47" s="158">
        <v>42425.0</v>
      </c>
      <c r="M47" s="159">
        <v>98229.49</v>
      </c>
      <c r="O47" s="153">
        <f>IFERROR(__xludf.DUMMYFUNCTION("TO_DATE(INT((P47/(60*60*24))+""1/1/1970""))"),42420.0)</f>
        <v>42420</v>
      </c>
      <c r="P47" s="13">
        <v>1.4559264E9</v>
      </c>
      <c r="Q47" s="13">
        <v>25010.8957</v>
      </c>
      <c r="S47" s="153">
        <f>IFERROR(__xludf.DUMMYFUNCTION("TO_DATE(INT((T47/(60*60*24))+""1/1/1970""))"),42425.0)</f>
        <v>42425</v>
      </c>
      <c r="T47" s="156">
        <v>1.4563764E9</v>
      </c>
      <c r="U47" s="156">
        <v>100051.4992</v>
      </c>
      <c r="W47" s="153">
        <f>IFERROR(__xludf.DUMMYFUNCTION("TO_DATE(INT((X47/(60*60*24))+""1/1/1970""))"),42423.0)</f>
        <v>42423</v>
      </c>
      <c r="X47" s="152">
        <v>1.4562396E9</v>
      </c>
      <c r="Y47" s="152">
        <v>10007.1965</v>
      </c>
      <c r="AA47" s="153">
        <f>IFERROR(__xludf.DUMMYFUNCTION("TO_DATE(INT((AB47/(60*60*24))+""1/1/1970""))"),42422.0)</f>
        <v>42422</v>
      </c>
      <c r="AB47" s="152">
        <v>1.4561352E9</v>
      </c>
      <c r="AC47" s="152">
        <v>103793.6623</v>
      </c>
      <c r="AE47" s="153">
        <f>IFERROR(__xludf.DUMMYFUNCTION("TO_DATE(INT((AF47/(60*60*24))+""1/1/1970""))"),42415.0)</f>
        <v>42415</v>
      </c>
      <c r="AF47" s="152">
        <v>1.4555304E9</v>
      </c>
      <c r="AG47" s="152">
        <v>102931.4998</v>
      </c>
      <c r="AH47" s="156"/>
      <c r="AI47" s="153">
        <f>IFERROR(__xludf.DUMMYFUNCTION("TO_DATE(INT((AJ47/(60*60*24))+""1/1/1970""))"),42425.0)</f>
        <v>42425</v>
      </c>
      <c r="AJ47" s="152">
        <v>1.4563764E9</v>
      </c>
      <c r="AK47" s="152">
        <v>98986.7174</v>
      </c>
      <c r="AL47" s="152">
        <v>90883.1874</v>
      </c>
      <c r="AM47" s="159">
        <v>98229.49</v>
      </c>
      <c r="AN47" s="152">
        <f t="shared" si="1"/>
        <v>24942.6539</v>
      </c>
      <c r="AO47" s="152">
        <f t="shared" si="2"/>
        <v>100051.4992</v>
      </c>
      <c r="AP47" s="152">
        <f t="shared" si="3"/>
        <v>10045.4153</v>
      </c>
      <c r="AQ47" s="152">
        <f t="shared" si="4"/>
        <v>104049.3942</v>
      </c>
      <c r="AR47" s="152">
        <f t="shared" si="5"/>
        <v>101020.1692</v>
      </c>
    </row>
    <row r="48">
      <c r="A48" s="156">
        <v>1.45459626E9</v>
      </c>
      <c r="B48" s="156">
        <v>100000.0</v>
      </c>
      <c r="D48" s="153">
        <f>IFERROR(__xludf.DUMMYFUNCTION("TO_DATE(INT((E48/(60*60*24))+""1/1/1970""))"),42426.0)</f>
        <v>42426</v>
      </c>
      <c r="E48" s="156">
        <v>1.4564628E9</v>
      </c>
      <c r="F48" s="156">
        <v>98986.7174</v>
      </c>
      <c r="H48" s="153">
        <f>IFERROR(__xludf.DUMMYFUNCTION("TO_DATE(INT((I48/(60*60*24))+""1/1/1970""))"),42426.0)</f>
        <v>42426</v>
      </c>
      <c r="I48" s="156">
        <v>1.4564628E9</v>
      </c>
      <c r="J48" s="156">
        <v>91299.2129</v>
      </c>
      <c r="L48" s="158">
        <v>42426.0</v>
      </c>
      <c r="M48" s="160">
        <v>99478.09</v>
      </c>
      <c r="O48" s="153">
        <f>IFERROR(__xludf.DUMMYFUNCTION("TO_DATE(INT((P48/(60*60*24))+""1/1/1970""))"),42421.0)</f>
        <v>42421</v>
      </c>
      <c r="P48" s="13">
        <v>1.4560128E9</v>
      </c>
      <c r="Q48" s="13">
        <v>25010.8957</v>
      </c>
      <c r="S48" s="153">
        <f>IFERROR(__xludf.DUMMYFUNCTION("TO_DATE(INT((T48/(60*60*24))+""1/1/1970""))"),42426.0)</f>
        <v>42426</v>
      </c>
      <c r="T48" s="152">
        <v>1.4564628E9</v>
      </c>
      <c r="U48" s="152">
        <v>100199.5861</v>
      </c>
      <c r="W48" s="153">
        <f>IFERROR(__xludf.DUMMYFUNCTION("TO_DATE(INT((X48/(60*60*24))+""1/1/1970""))"),42424.0)</f>
        <v>42424</v>
      </c>
      <c r="X48" s="152">
        <v>1.456326E9</v>
      </c>
      <c r="Y48" s="152">
        <v>10033.1492</v>
      </c>
      <c r="AA48" s="153">
        <f>IFERROR(__xludf.DUMMYFUNCTION("TO_DATE(INT((AB48/(60*60*24))+""1/1/1970""))"),42423.0)</f>
        <v>42423</v>
      </c>
      <c r="AB48" s="156">
        <v>1.4562144E9</v>
      </c>
      <c r="AC48" s="156">
        <v>103998.9942</v>
      </c>
      <c r="AE48" s="153">
        <f>IFERROR(__xludf.DUMMYFUNCTION("TO_DATE(INT((AF48/(60*60*24))+""1/1/1970""))"),42416.0)</f>
        <v>42416</v>
      </c>
      <c r="AF48" s="156">
        <v>1.4556096E9</v>
      </c>
      <c r="AG48" s="156">
        <v>102499.6434</v>
      </c>
      <c r="AH48" s="156"/>
      <c r="AI48" s="153">
        <f>IFERROR(__xludf.DUMMYFUNCTION("TO_DATE(INT((AJ48/(60*60*24))+""1/1/1970""))"),42426.0)</f>
        <v>42426</v>
      </c>
      <c r="AJ48" s="156">
        <v>1.4564628E9</v>
      </c>
      <c r="AK48" s="156">
        <v>98986.7174</v>
      </c>
      <c r="AL48" s="156">
        <v>91299.2129</v>
      </c>
      <c r="AM48" s="160">
        <v>99478.09</v>
      </c>
      <c r="AN48" s="152">
        <f t="shared" si="1"/>
        <v>24910.2568</v>
      </c>
      <c r="AO48" s="152">
        <f t="shared" si="2"/>
        <v>100199.5861</v>
      </c>
      <c r="AP48" s="152">
        <f t="shared" si="3"/>
        <v>10038.6362</v>
      </c>
      <c r="AQ48" s="152">
        <f t="shared" si="4"/>
        <v>105466.8971</v>
      </c>
      <c r="AR48" s="152">
        <f t="shared" si="5"/>
        <v>101100.2274</v>
      </c>
    </row>
    <row r="49">
      <c r="A49" s="152">
        <v>1.4546196E9</v>
      </c>
      <c r="B49" s="152">
        <v>100000.0</v>
      </c>
      <c r="D49" s="153">
        <f>IFERROR(__xludf.DUMMYFUNCTION("TO_DATE(INT((E49/(60*60*24))+""1/1/1970""))"),42427.0)</f>
        <v>42427</v>
      </c>
      <c r="E49" s="152">
        <v>1.4565492E9</v>
      </c>
      <c r="F49" s="152">
        <v>98986.7174</v>
      </c>
      <c r="H49" s="153">
        <f>IFERROR(__xludf.DUMMYFUNCTION("TO_DATE(INT((I49/(60*60*24))+""1/1/1970""))"),42427.0)</f>
        <v>42427</v>
      </c>
      <c r="I49" s="152">
        <v>1.4565492E9</v>
      </c>
      <c r="J49" s="152">
        <v>91025.8301</v>
      </c>
      <c r="L49" s="158">
        <v>42427.0</v>
      </c>
      <c r="M49" s="159">
        <v>99298.91</v>
      </c>
      <c r="O49" s="153">
        <f>IFERROR(__xludf.DUMMYFUNCTION("TO_DATE(INT((P49/(60*60*24))+""1/1/1970""))"),42422.0)</f>
        <v>42422</v>
      </c>
      <c r="P49" s="13">
        <v>1.4560992E9</v>
      </c>
      <c r="Q49" s="13">
        <v>25010.8746</v>
      </c>
      <c r="S49" s="153">
        <f>IFERROR(__xludf.DUMMYFUNCTION("TO_DATE(INT((T49/(60*60*24))+""1/1/1970""))"),42427.0)</f>
        <v>42427</v>
      </c>
      <c r="T49" s="156">
        <v>1.4565492E9</v>
      </c>
      <c r="U49" s="156">
        <v>100092.6322</v>
      </c>
      <c r="W49" s="153">
        <f>IFERROR(__xludf.DUMMYFUNCTION("TO_DATE(INT((X49/(60*60*24))+""1/1/1970""))"),42425.0)</f>
        <v>42425</v>
      </c>
      <c r="X49" s="152">
        <v>1.4564124E9</v>
      </c>
      <c r="Y49" s="152">
        <v>10045.4153</v>
      </c>
      <c r="AA49" s="153">
        <f>IFERROR(__xludf.DUMMYFUNCTION("TO_DATE(INT((AB49/(60*60*24))+""1/1/1970""))"),42424.0)</f>
        <v>42424</v>
      </c>
      <c r="AB49" s="152">
        <v>1.4562936E9</v>
      </c>
      <c r="AC49" s="152">
        <v>103455.9848</v>
      </c>
      <c r="AE49" s="153">
        <f>IFERROR(__xludf.DUMMYFUNCTION("TO_DATE(INT((AF49/(60*60*24))+""1/1/1970""))"),42417.0)</f>
        <v>42417</v>
      </c>
      <c r="AF49" s="152">
        <v>1.4556888E9</v>
      </c>
      <c r="AG49" s="152">
        <v>102198.1674</v>
      </c>
      <c r="AH49" s="156"/>
      <c r="AI49" s="153">
        <f>IFERROR(__xludf.DUMMYFUNCTION("TO_DATE(INT((AJ49/(60*60*24))+""1/1/1970""))"),42427.0)</f>
        <v>42427</v>
      </c>
      <c r="AJ49" s="152">
        <v>1.4565492E9</v>
      </c>
      <c r="AK49" s="152">
        <v>98986.7174</v>
      </c>
      <c r="AL49" s="152">
        <v>91025.8301</v>
      </c>
      <c r="AM49" s="159">
        <v>99298.91</v>
      </c>
      <c r="AN49" s="152">
        <f t="shared" si="1"/>
        <v>25169.8556</v>
      </c>
      <c r="AO49" s="152">
        <f t="shared" si="2"/>
        <v>100092.6322</v>
      </c>
      <c r="AP49" s="152">
        <f t="shared" si="3"/>
        <v>10040.7079</v>
      </c>
      <c r="AQ49" s="152">
        <f t="shared" si="4"/>
        <v>105466.8971</v>
      </c>
      <c r="AR49" s="152">
        <f t="shared" si="5"/>
        <v>100269.9102</v>
      </c>
    </row>
    <row r="50">
      <c r="A50" s="156">
        <v>1.45468266E9</v>
      </c>
      <c r="B50" s="156">
        <v>100000.0</v>
      </c>
      <c r="D50" s="153">
        <f>IFERROR(__xludf.DUMMYFUNCTION("TO_DATE(INT((E50/(60*60*24))+""1/1/1970""))"),42429.0)</f>
        <v>42429</v>
      </c>
      <c r="E50" s="156">
        <v>1.456758E9</v>
      </c>
      <c r="F50" s="156">
        <v>98986.7174</v>
      </c>
      <c r="H50" s="153">
        <f>IFERROR(__xludf.DUMMYFUNCTION("TO_DATE(INT((I50/(60*60*24))+""1/1/1970""))"),42429.0)</f>
        <v>42429</v>
      </c>
      <c r="I50" s="156">
        <v>1.456758E9</v>
      </c>
      <c r="J50" s="156">
        <v>91025.8301</v>
      </c>
      <c r="L50" s="158">
        <v>42429.0</v>
      </c>
      <c r="M50" s="160">
        <v>99298.91</v>
      </c>
      <c r="O50" s="153">
        <f>IFERROR(__xludf.DUMMYFUNCTION("TO_DATE(INT((P50/(60*60*24))+""1/1/1970""))"),42423.0)</f>
        <v>42423</v>
      </c>
      <c r="P50" s="13">
        <v>1.4562396E9</v>
      </c>
      <c r="Q50" s="13">
        <v>24944.6372</v>
      </c>
      <c r="S50" s="153">
        <f>IFERROR(__xludf.DUMMYFUNCTION("TO_DATE(INT((T50/(60*60*24))+""1/1/1970""))"),42429.0)</f>
        <v>42429</v>
      </c>
      <c r="T50" s="152">
        <v>1.456758E9</v>
      </c>
      <c r="U50" s="152">
        <v>100092.6322</v>
      </c>
      <c r="W50" s="153">
        <f>IFERROR(__xludf.DUMMYFUNCTION("TO_DATE(INT((X50/(60*60*24))+""1/1/1970""))"),42426.0)</f>
        <v>42426</v>
      </c>
      <c r="X50" s="152">
        <v>1.4564988E9</v>
      </c>
      <c r="Y50" s="152">
        <v>10038.6362</v>
      </c>
      <c r="AA50" s="153">
        <f>IFERROR(__xludf.DUMMYFUNCTION("TO_DATE(INT((AB50/(60*60*24))+""1/1/1970""))"),42425.0)</f>
        <v>42425</v>
      </c>
      <c r="AB50" s="156">
        <v>1.4563728E9</v>
      </c>
      <c r="AC50" s="156">
        <v>104049.3942</v>
      </c>
      <c r="AE50" s="153">
        <f>IFERROR(__xludf.DUMMYFUNCTION("TO_DATE(INT((AF50/(60*60*24))+""1/1/1970""))"),42418.0)</f>
        <v>42418</v>
      </c>
      <c r="AF50" s="156">
        <v>1.455768E9</v>
      </c>
      <c r="AG50" s="156">
        <v>101991.3887</v>
      </c>
      <c r="AH50" s="156"/>
      <c r="AI50" s="153">
        <f>IFERROR(__xludf.DUMMYFUNCTION("TO_DATE(INT((AJ50/(60*60*24))+""1/1/1970""))"),42429.0)</f>
        <v>42429</v>
      </c>
      <c r="AJ50" s="156">
        <v>1.456758E9</v>
      </c>
      <c r="AK50" s="156">
        <v>98986.7174</v>
      </c>
      <c r="AL50" s="156">
        <v>91025.8301</v>
      </c>
      <c r="AM50" s="160">
        <v>99298.91</v>
      </c>
      <c r="AN50" s="152">
        <f t="shared" si="1"/>
        <v>25168.9096</v>
      </c>
      <c r="AO50" s="152">
        <f t="shared" si="2"/>
        <v>100092.6322</v>
      </c>
      <c r="AP50" s="152">
        <f t="shared" si="3"/>
        <v>10040.1296</v>
      </c>
      <c r="AQ50" s="152">
        <f t="shared" si="4"/>
        <v>104509.6619</v>
      </c>
      <c r="AR50" s="152">
        <f t="shared" si="5"/>
        <v>100197.6292</v>
      </c>
    </row>
    <row r="51">
      <c r="A51" s="152">
        <v>1.454706E9</v>
      </c>
      <c r="B51" s="152">
        <v>100000.0</v>
      </c>
      <c r="D51" s="153">
        <f>IFERROR(__xludf.DUMMYFUNCTION("TO_DATE(INT((E51/(60*60*24))+""1/1/1970""))"),42430.0)</f>
        <v>42430</v>
      </c>
      <c r="E51" s="156">
        <v>1.4568084E9</v>
      </c>
      <c r="F51" s="156">
        <v>98986.7174</v>
      </c>
      <c r="H51" s="153">
        <f>IFERROR(__xludf.DUMMYFUNCTION("TO_DATE(INT((I51/(60*60*24))+""1/1/1970""))"),42430.0)</f>
        <v>42430</v>
      </c>
      <c r="I51" s="156">
        <v>1.4568084E9</v>
      </c>
      <c r="J51" s="156">
        <v>91538.2503</v>
      </c>
      <c r="L51" s="158">
        <v>42430.0</v>
      </c>
      <c r="M51" s="160">
        <v>98221.95</v>
      </c>
      <c r="O51" s="153">
        <f>IFERROR(__xludf.DUMMYFUNCTION("TO_DATE(INT((P51/(60*60*24))+""1/1/1970""))"),42424.0)</f>
        <v>42424</v>
      </c>
      <c r="P51" s="13">
        <v>1.456326E9</v>
      </c>
      <c r="Q51" s="13">
        <v>24971.4883</v>
      </c>
      <c r="S51" s="153">
        <f>IFERROR(__xludf.DUMMYFUNCTION("TO_DATE(INT((T51/(60*60*24))+""1/1/1970""))"),42430.0)</f>
        <v>42430</v>
      </c>
      <c r="T51" s="152">
        <v>1.4568084E9</v>
      </c>
      <c r="U51" s="152">
        <v>100157.4127</v>
      </c>
      <c r="W51" s="153">
        <f>IFERROR(__xludf.DUMMYFUNCTION("TO_DATE(INT((X51/(60*60*24))+""1/1/1970""))"),42427.0)</f>
        <v>42427</v>
      </c>
      <c r="X51" s="152">
        <v>1.4565312E9</v>
      </c>
      <c r="Y51" s="152">
        <v>10040.7079</v>
      </c>
      <c r="AA51" s="153">
        <f>IFERROR(__xludf.DUMMYFUNCTION("TO_DATE(INT((AB51/(60*60*24))+""1/1/1970""))"),42426.0)</f>
        <v>42426</v>
      </c>
      <c r="AB51" s="152">
        <v>1.456452E9</v>
      </c>
      <c r="AC51" s="152">
        <v>105466.8971</v>
      </c>
      <c r="AE51" s="153">
        <f>IFERROR(__xludf.DUMMYFUNCTION("TO_DATE(INT((AF51/(60*60*24))+""1/1/1970""))"),42419.0)</f>
        <v>42419</v>
      </c>
      <c r="AF51" s="152">
        <v>1.4558472E9</v>
      </c>
      <c r="AG51" s="152">
        <v>101871.9877</v>
      </c>
      <c r="AH51" s="156"/>
      <c r="AI51" s="153">
        <f>IFERROR(__xludf.DUMMYFUNCTION("TO_DATE(INT((AJ51/(60*60*24))+""1/1/1970""))"),42430.0)</f>
        <v>42430</v>
      </c>
      <c r="AJ51" s="156">
        <v>1.4568084E9</v>
      </c>
      <c r="AK51" s="156">
        <v>98986.7174</v>
      </c>
      <c r="AL51" s="156">
        <v>91538.2503</v>
      </c>
      <c r="AM51" s="160">
        <v>98221.95</v>
      </c>
      <c r="AN51" s="152">
        <f t="shared" si="1"/>
        <v>25059.9429</v>
      </c>
      <c r="AO51" s="152">
        <f t="shared" si="2"/>
        <v>100157.4127</v>
      </c>
      <c r="AP51" s="152">
        <f t="shared" si="3"/>
        <v>10042.0091</v>
      </c>
      <c r="AQ51" s="152">
        <f t="shared" si="4"/>
        <v>105246.3843</v>
      </c>
      <c r="AR51" s="152">
        <f t="shared" si="5"/>
        <v>99844.001</v>
      </c>
    </row>
    <row r="52">
      <c r="A52" s="156">
        <v>1.45494186E9</v>
      </c>
      <c r="B52" s="156">
        <v>100000.0</v>
      </c>
      <c r="D52" s="153">
        <f>IFERROR(__xludf.DUMMYFUNCTION("TO_DATE(INT((E52/(60*60*24))+""1/1/1970""))"),42431.0)</f>
        <v>42431</v>
      </c>
      <c r="E52" s="152">
        <v>1.4568948E9</v>
      </c>
      <c r="F52" s="152">
        <v>98986.7174</v>
      </c>
      <c r="H52" s="153">
        <f>IFERROR(__xludf.DUMMYFUNCTION("TO_DATE(INT((I52/(60*60*24))+""1/1/1970""))"),42431.0)</f>
        <v>42431</v>
      </c>
      <c r="I52" s="152">
        <v>1.4568948E9</v>
      </c>
      <c r="J52" s="152">
        <v>90787.3369</v>
      </c>
      <c r="L52" s="158">
        <v>42431.0</v>
      </c>
      <c r="M52" s="159">
        <v>101934.49</v>
      </c>
      <c r="O52" s="153">
        <f>IFERROR(__xludf.DUMMYFUNCTION("TO_DATE(INT((P52/(60*60*24))+""1/1/1970""))"),42425.0)</f>
        <v>42425</v>
      </c>
      <c r="P52" s="13">
        <v>1.4564124E9</v>
      </c>
      <c r="Q52" s="13">
        <v>24942.6539</v>
      </c>
      <c r="S52" s="153">
        <f>IFERROR(__xludf.DUMMYFUNCTION("TO_DATE(INT((T52/(60*60*24))+""1/1/1970""))"),42431.0)</f>
        <v>42431</v>
      </c>
      <c r="T52" s="156">
        <v>1.4568948E9</v>
      </c>
      <c r="U52" s="156">
        <v>102232.4193</v>
      </c>
      <c r="W52" s="153">
        <f>IFERROR(__xludf.DUMMYFUNCTION("TO_DATE(INT((X52/(60*60*24))+""1/1/1970""))"),42429.0)</f>
        <v>42429</v>
      </c>
      <c r="X52" s="156">
        <v>1.456704E9</v>
      </c>
      <c r="Y52" s="156">
        <v>10040.1296</v>
      </c>
      <c r="AA52" s="153">
        <f>IFERROR(__xludf.DUMMYFUNCTION("TO_DATE(INT((AB52/(60*60*24))+""1/1/1970""))"),42428.0)</f>
        <v>42428</v>
      </c>
      <c r="AB52" s="156">
        <v>1.4567004E9</v>
      </c>
      <c r="AC52" s="156">
        <v>104472.3777</v>
      </c>
      <c r="AE52" s="153">
        <f>IFERROR(__xludf.DUMMYFUNCTION("TO_DATE(INT((AF52/(60*60*24))+""1/1/1970""))"),42420.0)</f>
        <v>42420</v>
      </c>
      <c r="AF52" s="156">
        <v>1.4559264E9</v>
      </c>
      <c r="AG52" s="156">
        <v>102078.3089</v>
      </c>
      <c r="AH52" s="156"/>
      <c r="AI52" s="153">
        <f>IFERROR(__xludf.DUMMYFUNCTION("TO_DATE(INT((AJ52/(60*60*24))+""1/1/1970""))"),42431.0)</f>
        <v>42431</v>
      </c>
      <c r="AJ52" s="152">
        <v>1.4568948E9</v>
      </c>
      <c r="AK52" s="152">
        <v>98986.7174</v>
      </c>
      <c r="AL52" s="152">
        <v>90787.3369</v>
      </c>
      <c r="AM52" s="159">
        <v>101934.49</v>
      </c>
      <c r="AN52" s="152">
        <f t="shared" si="1"/>
        <v>24945.8611</v>
      </c>
      <c r="AO52" s="152">
        <f t="shared" si="2"/>
        <v>102232.4193</v>
      </c>
      <c r="AP52" s="152">
        <f t="shared" si="3"/>
        <v>10029.1079</v>
      </c>
      <c r="AQ52" s="152">
        <f t="shared" si="4"/>
        <v>105298.1689</v>
      </c>
      <c r="AR52" s="152">
        <f t="shared" si="5"/>
        <v>99757.0808</v>
      </c>
    </row>
    <row r="53">
      <c r="A53" s="152">
        <v>1.4549652E9</v>
      </c>
      <c r="B53" s="152">
        <v>100000.0</v>
      </c>
      <c r="D53" s="153">
        <f>IFERROR(__xludf.DUMMYFUNCTION("TO_DATE(INT((E53/(60*60*24))+""1/1/1970""))"),42432.0)</f>
        <v>42432</v>
      </c>
      <c r="E53" s="156">
        <v>1.4569812E9</v>
      </c>
      <c r="F53" s="156">
        <v>98986.7174</v>
      </c>
      <c r="H53" s="153">
        <f>IFERROR(__xludf.DUMMYFUNCTION("TO_DATE(INT((I53/(60*60*24))+""1/1/1970""))"),42432.0)</f>
        <v>42432</v>
      </c>
      <c r="I53" s="156">
        <v>1.4569812E9</v>
      </c>
      <c r="J53" s="156">
        <v>90328.892</v>
      </c>
      <c r="L53" s="158">
        <v>42432.0</v>
      </c>
      <c r="M53" s="160">
        <v>102072.77</v>
      </c>
      <c r="O53" s="153">
        <f>IFERROR(__xludf.DUMMYFUNCTION("TO_DATE(INT((P53/(60*60*24))+""1/1/1970""))"),42426.0)</f>
        <v>42426</v>
      </c>
      <c r="P53" s="13">
        <v>1.4564988E9</v>
      </c>
      <c r="Q53" s="13">
        <v>24910.2568</v>
      </c>
      <c r="S53" s="153">
        <f>IFERROR(__xludf.DUMMYFUNCTION("TO_DATE(INT((T53/(60*60*24))+""1/1/1970""))"),42432.0)</f>
        <v>42432</v>
      </c>
      <c r="T53" s="152">
        <v>1.4569812E9</v>
      </c>
      <c r="U53" s="152">
        <v>102889.5504</v>
      </c>
      <c r="W53" s="153">
        <f>IFERROR(__xludf.DUMMYFUNCTION("TO_DATE(INT((X53/(60*60*24))+""1/1/1970""))"),42430.0)</f>
        <v>42430</v>
      </c>
      <c r="X53" s="152">
        <v>1.4568444E9</v>
      </c>
      <c r="Y53" s="152">
        <v>10042.0091</v>
      </c>
      <c r="AA53" s="153">
        <f>IFERROR(__xludf.DUMMYFUNCTION("TO_DATE(INT((AB53/(60*60*24))+""1/1/1970""))"),42429.0)</f>
        <v>42429</v>
      </c>
      <c r="AB53" s="152">
        <v>1.45674E9</v>
      </c>
      <c r="AC53" s="152">
        <v>104509.6619</v>
      </c>
      <c r="AE53" s="153">
        <f>IFERROR(__xludf.DUMMYFUNCTION("TO_DATE(INT((AF53/(60*60*24))+""1/1/1970""))"),42421.0)</f>
        <v>42421</v>
      </c>
      <c r="AF53" s="152">
        <v>1.4560956E9</v>
      </c>
      <c r="AG53" s="152">
        <v>102078.3089</v>
      </c>
      <c r="AH53" s="156"/>
      <c r="AI53" s="153">
        <f>IFERROR(__xludf.DUMMYFUNCTION("TO_DATE(INT((AJ53/(60*60*24))+""1/1/1970""))"),42432.0)</f>
        <v>42432</v>
      </c>
      <c r="AJ53" s="156">
        <v>1.4569812E9</v>
      </c>
      <c r="AK53" s="156">
        <v>98986.7174</v>
      </c>
      <c r="AL53" s="156">
        <v>90328.892</v>
      </c>
      <c r="AM53" s="160">
        <v>102072.77</v>
      </c>
      <c r="AN53" s="152">
        <f t="shared" si="1"/>
        <v>24942.2917</v>
      </c>
      <c r="AO53" s="152">
        <f t="shared" si="2"/>
        <v>102889.5504</v>
      </c>
      <c r="AP53" s="152">
        <f t="shared" si="3"/>
        <v>10009.4381</v>
      </c>
      <c r="AQ53" s="152">
        <f t="shared" si="4"/>
        <v>106118.2117</v>
      </c>
      <c r="AR53" s="152">
        <f t="shared" si="5"/>
        <v>99691.6618</v>
      </c>
    </row>
    <row r="54">
      <c r="A54" s="156">
        <v>1.45502826E9</v>
      </c>
      <c r="B54" s="156">
        <v>100000.0</v>
      </c>
      <c r="D54" s="153">
        <f>IFERROR(__xludf.DUMMYFUNCTION("TO_DATE(INT((E54/(60*60*24))+""1/1/1970""))"),42433.0)</f>
        <v>42433</v>
      </c>
      <c r="E54" s="152">
        <v>1.4570676E9</v>
      </c>
      <c r="F54" s="152">
        <v>98986.7174</v>
      </c>
      <c r="H54" s="153">
        <f>IFERROR(__xludf.DUMMYFUNCTION("TO_DATE(INT((I54/(60*60*24))+""1/1/1970""))"),42433.0)</f>
        <v>42433</v>
      </c>
      <c r="I54" s="152">
        <v>1.4570676E9</v>
      </c>
      <c r="J54" s="152">
        <v>90851.193</v>
      </c>
      <c r="L54" s="158">
        <v>42433.0</v>
      </c>
      <c r="M54" s="159">
        <v>101971.85</v>
      </c>
      <c r="O54" s="153">
        <f>IFERROR(__xludf.DUMMYFUNCTION("TO_DATE(INT((P54/(60*60*24))+""1/1/1970""))"),42427.0)</f>
        <v>42427</v>
      </c>
      <c r="P54" s="13">
        <v>1.4565312E9</v>
      </c>
      <c r="Q54" s="13">
        <v>25169.8556</v>
      </c>
      <c r="S54" s="153">
        <f>IFERROR(__xludf.DUMMYFUNCTION("TO_DATE(INT((T54/(60*60*24))+""1/1/1970""))"),42433.0)</f>
        <v>42433</v>
      </c>
      <c r="T54" s="156">
        <v>1.4570676E9</v>
      </c>
      <c r="U54" s="156">
        <v>103362.8072</v>
      </c>
      <c r="W54" s="153">
        <f>IFERROR(__xludf.DUMMYFUNCTION("TO_DATE(INT((X54/(60*60*24))+""1/1/1970""))"),42431.0)</f>
        <v>42431</v>
      </c>
      <c r="X54" s="152">
        <v>1.4569308E9</v>
      </c>
      <c r="Y54" s="152">
        <v>10029.1079</v>
      </c>
      <c r="AA54" s="153">
        <f>IFERROR(__xludf.DUMMYFUNCTION("TO_DATE(INT((AB54/(60*60*24))+""1/1/1970""))"),42430.0)</f>
        <v>42430</v>
      </c>
      <c r="AB54" s="156">
        <v>1.4568192E9</v>
      </c>
      <c r="AC54" s="156">
        <v>105246.3843</v>
      </c>
      <c r="AE54" s="153">
        <f>IFERROR(__xludf.DUMMYFUNCTION("TO_DATE(INT((AF54/(60*60*24))+""1/1/1970""))"),42422.0)</f>
        <v>42422</v>
      </c>
      <c r="AF54" s="156">
        <v>1.4561352E9</v>
      </c>
      <c r="AG54" s="156">
        <v>102006.4854</v>
      </c>
      <c r="AH54" s="156"/>
      <c r="AI54" s="153">
        <f>IFERROR(__xludf.DUMMYFUNCTION("TO_DATE(INT((AJ54/(60*60*24))+""1/1/1970""))"),42433.0)</f>
        <v>42433</v>
      </c>
      <c r="AJ54" s="152">
        <v>1.4570676E9</v>
      </c>
      <c r="AK54" s="152">
        <v>98986.7174</v>
      </c>
      <c r="AL54" s="152">
        <v>90851.193</v>
      </c>
      <c r="AM54" s="159">
        <v>101971.85</v>
      </c>
      <c r="AN54" s="152">
        <f t="shared" si="1"/>
        <v>24855.0073</v>
      </c>
      <c r="AO54" s="152">
        <f t="shared" si="2"/>
        <v>103362.8072</v>
      </c>
      <c r="AP54" s="152">
        <f t="shared" si="3"/>
        <v>10003.9052</v>
      </c>
      <c r="AQ54" s="152">
        <f t="shared" si="4"/>
        <v>106773.1467</v>
      </c>
      <c r="AR54" s="152">
        <f t="shared" si="5"/>
        <v>100392.0561</v>
      </c>
    </row>
    <row r="55">
      <c r="A55" s="152">
        <v>1.4550516E9</v>
      </c>
      <c r="B55" s="152">
        <v>100000.0</v>
      </c>
      <c r="D55" s="153">
        <f>IFERROR(__xludf.DUMMYFUNCTION("TO_DATE(INT((E55/(60*60*24))+""1/1/1970""))"),42434.0)</f>
        <v>42434</v>
      </c>
      <c r="E55" s="156">
        <v>1.457154E9</v>
      </c>
      <c r="F55" s="156">
        <v>98986.7174</v>
      </c>
      <c r="H55" s="153">
        <f>IFERROR(__xludf.DUMMYFUNCTION("TO_DATE(INT((I55/(60*60*24))+""1/1/1970""))"),42434.0)</f>
        <v>42434</v>
      </c>
      <c r="I55" s="156">
        <v>1.457154E9</v>
      </c>
      <c r="J55" s="156">
        <v>91286.8657</v>
      </c>
      <c r="L55" s="158">
        <v>42434.0</v>
      </c>
      <c r="M55" s="160">
        <v>102082.07</v>
      </c>
      <c r="O55" s="153">
        <f>IFERROR(__xludf.DUMMYFUNCTION("TO_DATE(INT((P55/(60*60*24))+""1/1/1970""))"),42428.0)</f>
        <v>42428</v>
      </c>
      <c r="P55" s="13">
        <v>1.4566176E9</v>
      </c>
      <c r="Q55" s="13">
        <v>25169.8556</v>
      </c>
      <c r="S55" s="153">
        <f>IFERROR(__xludf.DUMMYFUNCTION("TO_DATE(INT((T55/(60*60*24))+""1/1/1970""))"),42434.0)</f>
        <v>42434</v>
      </c>
      <c r="T55" s="152">
        <v>1.457154E9</v>
      </c>
      <c r="U55" s="152">
        <v>103534.6766</v>
      </c>
      <c r="W55" s="153">
        <f>IFERROR(__xludf.DUMMYFUNCTION("TO_DATE(INT((X55/(60*60*24))+""1/1/1970""))"),42432.0)</f>
        <v>42432</v>
      </c>
      <c r="X55" s="152">
        <v>1.4570172E9</v>
      </c>
      <c r="Y55" s="152">
        <v>10009.4381</v>
      </c>
      <c r="AA55" s="153">
        <f>IFERROR(__xludf.DUMMYFUNCTION("TO_DATE(INT((AB55/(60*60*24))+""1/1/1970""))"),42431.0)</f>
        <v>42431</v>
      </c>
      <c r="AB55" s="152">
        <v>1.4568984E9</v>
      </c>
      <c r="AC55" s="152">
        <v>105298.1689</v>
      </c>
      <c r="AE55" s="153">
        <f>IFERROR(__xludf.DUMMYFUNCTION("TO_DATE(INT((AF55/(60*60*24))+""1/1/1970""))"),42423.0)</f>
        <v>42423</v>
      </c>
      <c r="AF55" s="152">
        <v>1.4562144E9</v>
      </c>
      <c r="AG55" s="152">
        <v>101117.154</v>
      </c>
      <c r="AH55" s="156"/>
      <c r="AI55" s="153">
        <f>IFERROR(__xludf.DUMMYFUNCTION("TO_DATE(INT((AJ55/(60*60*24))+""1/1/1970""))"),42434.0)</f>
        <v>42434</v>
      </c>
      <c r="AJ55" s="156">
        <v>1.457154E9</v>
      </c>
      <c r="AK55" s="156">
        <v>98986.7174</v>
      </c>
      <c r="AL55" s="156">
        <v>91286.8657</v>
      </c>
      <c r="AM55" s="160">
        <v>102082.07</v>
      </c>
      <c r="AN55" s="152">
        <f t="shared" si="1"/>
        <v>24822.041</v>
      </c>
      <c r="AO55" s="152">
        <f t="shared" si="2"/>
        <v>103534.6766</v>
      </c>
      <c r="AP55" s="152">
        <f t="shared" si="3"/>
        <v>9999.8517</v>
      </c>
      <c r="AQ55" s="152">
        <f t="shared" si="4"/>
        <v>106773.1467</v>
      </c>
      <c r="AR55" s="152">
        <f t="shared" si="5"/>
        <v>100937.8238</v>
      </c>
    </row>
    <row r="56">
      <c r="A56" s="156">
        <v>1.45511466E9</v>
      </c>
      <c r="B56" s="156">
        <v>100000.0</v>
      </c>
      <c r="D56" s="153">
        <f>IFERROR(__xludf.DUMMYFUNCTION("TO_DATE(INT((E56/(60*60*24))+""1/1/1970""))"),42436.0)</f>
        <v>42436</v>
      </c>
      <c r="E56" s="152">
        <v>1.4573628E9</v>
      </c>
      <c r="F56" s="152">
        <v>98986.7174</v>
      </c>
      <c r="H56" s="153">
        <f>IFERROR(__xludf.DUMMYFUNCTION("TO_DATE(INT((I56/(60*60*24))+""1/1/1970""))"),42436.0)</f>
        <v>42436</v>
      </c>
      <c r="I56" s="152">
        <v>1.4573628E9</v>
      </c>
      <c r="J56" s="152">
        <v>91286.8657</v>
      </c>
      <c r="L56" s="158">
        <v>42436.0</v>
      </c>
      <c r="M56" s="159">
        <v>102082.07</v>
      </c>
      <c r="O56" s="153">
        <f>IFERROR(__xludf.DUMMYFUNCTION("TO_DATE(INT((P56/(60*60*24))+""1/1/1970""))"),42429.0)</f>
        <v>42429</v>
      </c>
      <c r="P56" s="13">
        <v>1.456704E9</v>
      </c>
      <c r="Q56" s="13">
        <v>25168.9096</v>
      </c>
      <c r="S56" s="153">
        <f>IFERROR(__xludf.DUMMYFUNCTION("TO_DATE(INT((T56/(60*60*24))+""1/1/1970""))"),42436.0)</f>
        <v>42436</v>
      </c>
      <c r="T56" s="156">
        <v>1.4573628E9</v>
      </c>
      <c r="U56" s="156">
        <v>103534.6766</v>
      </c>
      <c r="W56" s="153">
        <f>IFERROR(__xludf.DUMMYFUNCTION("TO_DATE(INT((X56/(60*60*24))+""1/1/1970""))"),42433.0)</f>
        <v>42433</v>
      </c>
      <c r="X56" s="152">
        <v>1.4571036E9</v>
      </c>
      <c r="Y56" s="152">
        <v>10003.9052</v>
      </c>
      <c r="AA56" s="153">
        <f>IFERROR(__xludf.DUMMYFUNCTION("TO_DATE(INT((AB56/(60*60*24))+""1/1/1970""))"),42432.0)</f>
        <v>42432</v>
      </c>
      <c r="AB56" s="156">
        <v>1.4569776E9</v>
      </c>
      <c r="AC56" s="156">
        <v>106118.2117</v>
      </c>
      <c r="AE56" s="153">
        <f>IFERROR(__xludf.DUMMYFUNCTION("TO_DATE(INT((AF56/(60*60*24))+""1/1/1970""))"),42424.0)</f>
        <v>42424</v>
      </c>
      <c r="AF56" s="156">
        <v>1.4562936E9</v>
      </c>
      <c r="AG56" s="156">
        <v>101099.7699</v>
      </c>
      <c r="AH56" s="156"/>
      <c r="AI56" s="153">
        <f>IFERROR(__xludf.DUMMYFUNCTION("TO_DATE(INT((AJ56/(60*60*24))+""1/1/1970""))"),42436.0)</f>
        <v>42436</v>
      </c>
      <c r="AJ56" s="152">
        <v>1.4573628E9</v>
      </c>
      <c r="AK56" s="152">
        <v>98986.7174</v>
      </c>
      <c r="AL56" s="152">
        <v>91286.8657</v>
      </c>
      <c r="AM56" s="159">
        <v>102082.07</v>
      </c>
      <c r="AN56" s="152">
        <f t="shared" si="1"/>
        <v>24820.087</v>
      </c>
      <c r="AO56" s="152">
        <f t="shared" si="2"/>
        <v>103534.6766</v>
      </c>
      <c r="AP56" s="152">
        <f t="shared" si="3"/>
        <v>10000.974</v>
      </c>
      <c r="AQ56" s="152">
        <f t="shared" si="4"/>
        <v>106356.7882</v>
      </c>
      <c r="AR56" s="152">
        <f t="shared" si="5"/>
        <v>100808.3583</v>
      </c>
    </row>
    <row r="57">
      <c r="A57" s="152">
        <v>1.455138E9</v>
      </c>
      <c r="B57" s="152">
        <v>100000.0</v>
      </c>
      <c r="D57" s="153">
        <f>IFERROR(__xludf.DUMMYFUNCTION("TO_DATE(INT((E57/(60*60*24))+""1/1/1970""))"),42437.0)</f>
        <v>42437</v>
      </c>
      <c r="E57" s="152">
        <v>1.4574132E9</v>
      </c>
      <c r="F57" s="152">
        <v>98986.7174</v>
      </c>
      <c r="H57" s="153">
        <f>IFERROR(__xludf.DUMMYFUNCTION("TO_DATE(INT((I57/(60*60*24))+""1/1/1970""))"),42437.0)</f>
        <v>42437</v>
      </c>
      <c r="I57" s="152">
        <v>1.4574132E9</v>
      </c>
      <c r="J57" s="152">
        <v>90991.1578</v>
      </c>
      <c r="L57" s="158">
        <v>42437.0</v>
      </c>
      <c r="M57" s="159">
        <v>101493.61</v>
      </c>
      <c r="O57" s="153">
        <f>IFERROR(__xludf.DUMMYFUNCTION("TO_DATE(INT((P57/(60*60*24))+""1/1/1970""))"),42430.0)</f>
        <v>42430</v>
      </c>
      <c r="P57" s="13">
        <v>1.4568444E9</v>
      </c>
      <c r="Q57" s="13">
        <v>25059.9429</v>
      </c>
      <c r="S57" s="153">
        <f>IFERROR(__xludf.DUMMYFUNCTION("TO_DATE(INT((T57/(60*60*24))+""1/1/1970""))"),42437.0)</f>
        <v>42437</v>
      </c>
      <c r="T57" s="156">
        <v>1.4574132E9</v>
      </c>
      <c r="U57" s="156">
        <v>103549.729</v>
      </c>
      <c r="W57" s="153">
        <f>IFERROR(__xludf.DUMMYFUNCTION("TO_DATE(INT((X57/(60*60*24))+""1/1/1970""))"),42434.0)</f>
        <v>42434</v>
      </c>
      <c r="X57" s="152">
        <v>1.457136E9</v>
      </c>
      <c r="Y57" s="152">
        <v>9999.8517</v>
      </c>
      <c r="AA57" s="153">
        <f>IFERROR(__xludf.DUMMYFUNCTION("TO_DATE(INT((AB57/(60*60*24))+""1/1/1970""))"),42433.0)</f>
        <v>42433</v>
      </c>
      <c r="AB57" s="152">
        <v>1.4570568E9</v>
      </c>
      <c r="AC57" s="152">
        <v>106773.1467</v>
      </c>
      <c r="AE57" s="153">
        <f>IFERROR(__xludf.DUMMYFUNCTION("TO_DATE(INT((AF57/(60*60*24))+""1/1/1970""))"),42425.0)</f>
        <v>42425</v>
      </c>
      <c r="AF57" s="152">
        <v>1.4563728E9</v>
      </c>
      <c r="AG57" s="152">
        <v>101020.1692</v>
      </c>
      <c r="AH57" s="156"/>
      <c r="AI57" s="153">
        <f>IFERROR(__xludf.DUMMYFUNCTION("TO_DATE(INT((AJ57/(60*60*24))+""1/1/1970""))"),42437.0)</f>
        <v>42437</v>
      </c>
      <c r="AJ57" s="152">
        <v>1.4574132E9</v>
      </c>
      <c r="AK57" s="152">
        <v>98986.7174</v>
      </c>
      <c r="AL57" s="152">
        <v>90991.1578</v>
      </c>
      <c r="AM57" s="159">
        <v>101493.61</v>
      </c>
      <c r="AN57" s="152">
        <f t="shared" si="1"/>
        <v>24907.8005</v>
      </c>
      <c r="AO57" s="152">
        <f t="shared" si="2"/>
        <v>103549.729</v>
      </c>
      <c r="AP57" s="152">
        <f t="shared" si="3"/>
        <v>9997.7325</v>
      </c>
      <c r="AQ57" s="152">
        <f t="shared" si="4"/>
        <v>106680.8759</v>
      </c>
      <c r="AR57" s="152">
        <f t="shared" si="5"/>
        <v>101003.2427</v>
      </c>
    </row>
    <row r="58">
      <c r="A58" s="156">
        <v>1.45520106E9</v>
      </c>
      <c r="B58" s="156">
        <v>100000.0</v>
      </c>
      <c r="D58" s="153">
        <f>IFERROR(__xludf.DUMMYFUNCTION("TO_DATE(INT((E58/(60*60*24))+""1/1/1970""))"),42438.0)</f>
        <v>42438</v>
      </c>
      <c r="E58" s="156">
        <v>1.4574996E9</v>
      </c>
      <c r="F58" s="156">
        <v>98986.7174</v>
      </c>
      <c r="H58" s="153">
        <f>IFERROR(__xludf.DUMMYFUNCTION("TO_DATE(INT((I58/(60*60*24))+""1/1/1970""))"),42438.0)</f>
        <v>42438</v>
      </c>
      <c r="I58" s="156">
        <v>1.4574996E9</v>
      </c>
      <c r="J58" s="156">
        <v>90919.7657</v>
      </c>
      <c r="L58" s="158">
        <v>42438.0</v>
      </c>
      <c r="M58" s="160">
        <v>100384.95</v>
      </c>
      <c r="O58" s="153">
        <f>IFERROR(__xludf.DUMMYFUNCTION("TO_DATE(INT((P58/(60*60*24))+""1/1/1970""))"),42431.0)</f>
        <v>42431</v>
      </c>
      <c r="P58" s="13">
        <v>1.4569308E9</v>
      </c>
      <c r="Q58" s="13">
        <v>24945.8611</v>
      </c>
      <c r="S58" s="153">
        <f>IFERROR(__xludf.DUMMYFUNCTION("TO_DATE(INT((T58/(60*60*24))+""1/1/1970""))"),42438.0)</f>
        <v>42438</v>
      </c>
      <c r="T58" s="152">
        <v>1.4574996E9</v>
      </c>
      <c r="U58" s="152">
        <v>103013.7115</v>
      </c>
      <c r="W58" s="153">
        <f>IFERROR(__xludf.DUMMYFUNCTION("TO_DATE(INT((X58/(60*60*24))+""1/1/1970""))"),42436.0)</f>
        <v>42436</v>
      </c>
      <c r="X58" s="156">
        <v>1.4573088E9</v>
      </c>
      <c r="Y58" s="156">
        <v>10000.974</v>
      </c>
      <c r="AA58" s="153">
        <f>IFERROR(__xludf.DUMMYFUNCTION("TO_DATE(INT((AB58/(60*60*24))+""1/1/1970""))"),42435.0)</f>
        <v>42435</v>
      </c>
      <c r="AB58" s="156">
        <v>1.4573052E9</v>
      </c>
      <c r="AC58" s="156">
        <v>106328.1834</v>
      </c>
      <c r="AE58" s="153">
        <f>IFERROR(__xludf.DUMMYFUNCTION("TO_DATE(INT((AF58/(60*60*24))+""1/1/1970""))"),42426.0)</f>
        <v>42426</v>
      </c>
      <c r="AF58" s="156">
        <v>1.456452E9</v>
      </c>
      <c r="AG58" s="156">
        <v>101100.2274</v>
      </c>
      <c r="AH58" s="156"/>
      <c r="AI58" s="153">
        <f>IFERROR(__xludf.DUMMYFUNCTION("TO_DATE(INT((AJ58/(60*60*24))+""1/1/1970""))"),42438.0)</f>
        <v>42438</v>
      </c>
      <c r="AJ58" s="156">
        <v>1.4574996E9</v>
      </c>
      <c r="AK58" s="156">
        <v>98986.7174</v>
      </c>
      <c r="AL58" s="156">
        <v>90919.7657</v>
      </c>
      <c r="AM58" s="160">
        <v>100384.95</v>
      </c>
      <c r="AN58" s="152">
        <f t="shared" si="1"/>
        <v>24977.3037</v>
      </c>
      <c r="AO58" s="152">
        <f t="shared" si="2"/>
        <v>103013.7115</v>
      </c>
      <c r="AP58" s="152">
        <f t="shared" si="3"/>
        <v>10000.2196</v>
      </c>
      <c r="AQ58" s="152">
        <f t="shared" si="4"/>
        <v>106540.1445</v>
      </c>
      <c r="AR58" s="152">
        <f t="shared" si="5"/>
        <v>100892.0762</v>
      </c>
    </row>
    <row r="59">
      <c r="A59" s="152">
        <v>1.4552244E9</v>
      </c>
      <c r="B59" s="152">
        <v>100000.0</v>
      </c>
      <c r="D59" s="153">
        <f>IFERROR(__xludf.DUMMYFUNCTION("TO_DATE(INT((E59/(60*60*24))+""1/1/1970""))"),42439.0)</f>
        <v>42439</v>
      </c>
      <c r="E59" s="152">
        <v>1.457586E9</v>
      </c>
      <c r="F59" s="152">
        <v>98986.7174</v>
      </c>
      <c r="H59" s="153">
        <f>IFERROR(__xludf.DUMMYFUNCTION("TO_DATE(INT((I59/(60*60*24))+""1/1/1970""))"),42439.0)</f>
        <v>42439</v>
      </c>
      <c r="I59" s="152">
        <v>1.457586E9</v>
      </c>
      <c r="J59" s="152">
        <v>91531.7306</v>
      </c>
      <c r="L59" s="158">
        <v>42439.0</v>
      </c>
      <c r="M59" s="159">
        <v>101153.57</v>
      </c>
      <c r="O59" s="153">
        <f>IFERROR(__xludf.DUMMYFUNCTION("TO_DATE(INT((P59/(60*60*24))+""1/1/1970""))"),42432.0)</f>
        <v>42432</v>
      </c>
      <c r="P59" s="13">
        <v>1.4570172E9</v>
      </c>
      <c r="Q59" s="13">
        <v>24942.2917</v>
      </c>
      <c r="S59" s="153">
        <f>IFERROR(__xludf.DUMMYFUNCTION("TO_DATE(INT((T59/(60*60*24))+""1/1/1970""))"),42439.0)</f>
        <v>42439</v>
      </c>
      <c r="T59" s="156">
        <v>1.457586E9</v>
      </c>
      <c r="U59" s="156">
        <v>103602.0618</v>
      </c>
      <c r="W59" s="153">
        <f>IFERROR(__xludf.DUMMYFUNCTION("TO_DATE(INT((X59/(60*60*24))+""1/1/1970""))"),42437.0)</f>
        <v>42437</v>
      </c>
      <c r="X59" s="152">
        <v>1.4574492E9</v>
      </c>
      <c r="Y59" s="152">
        <v>9997.7325</v>
      </c>
      <c r="AA59" s="153">
        <f>IFERROR(__xludf.DUMMYFUNCTION("TO_DATE(INT((AB59/(60*60*24))+""1/1/1970""))"),42436.0)</f>
        <v>42436</v>
      </c>
      <c r="AB59" s="152">
        <v>1.4573448E9</v>
      </c>
      <c r="AC59" s="152">
        <v>106356.7882</v>
      </c>
      <c r="AE59" s="153">
        <f>IFERROR(__xludf.DUMMYFUNCTION("TO_DATE(INT((AF59/(60*60*24))+""1/1/1970""))"),42427.0)</f>
        <v>42427</v>
      </c>
      <c r="AF59" s="152">
        <v>1.4565312E9</v>
      </c>
      <c r="AG59" s="152">
        <v>100269.9102</v>
      </c>
      <c r="AH59" s="156"/>
      <c r="AI59" s="153">
        <f>IFERROR(__xludf.DUMMYFUNCTION("TO_DATE(INT((AJ59/(60*60*24))+""1/1/1970""))"),42439.0)</f>
        <v>42439</v>
      </c>
      <c r="AJ59" s="152">
        <v>1.457586E9</v>
      </c>
      <c r="AK59" s="152">
        <v>98986.7174</v>
      </c>
      <c r="AL59" s="152">
        <v>91531.7306</v>
      </c>
      <c r="AM59" s="159">
        <v>101153.57</v>
      </c>
      <c r="AN59" s="152">
        <f t="shared" si="1"/>
        <v>24830.4463</v>
      </c>
      <c r="AO59" s="152">
        <f t="shared" si="2"/>
        <v>103602.0618</v>
      </c>
      <c r="AP59" s="152">
        <f t="shared" si="3"/>
        <v>10000.7826</v>
      </c>
      <c r="AQ59" s="152">
        <f t="shared" si="4"/>
        <v>105963.2809</v>
      </c>
      <c r="AR59" s="152">
        <f t="shared" si="5"/>
        <v>100760.7809</v>
      </c>
    </row>
    <row r="60">
      <c r="A60" s="156">
        <v>1.45528746E9</v>
      </c>
      <c r="B60" s="156">
        <v>100000.0</v>
      </c>
      <c r="D60" s="153">
        <f>IFERROR(__xludf.DUMMYFUNCTION("TO_DATE(INT((E60/(60*60*24))+""1/1/1970""))"),42440.0)</f>
        <v>42440</v>
      </c>
      <c r="E60" s="156">
        <v>1.4576724E9</v>
      </c>
      <c r="F60" s="156">
        <v>98986.7174</v>
      </c>
      <c r="H60" s="153">
        <f>IFERROR(__xludf.DUMMYFUNCTION("TO_DATE(INT((I60/(60*60*24))+""1/1/1970""))"),42440.0)</f>
        <v>42440</v>
      </c>
      <c r="I60" s="156">
        <v>1.4576724E9</v>
      </c>
      <c r="J60" s="156">
        <v>90830.7734</v>
      </c>
      <c r="L60" s="158">
        <v>42440.0</v>
      </c>
      <c r="M60" s="160">
        <v>101016.47</v>
      </c>
      <c r="O60" s="153">
        <f>IFERROR(__xludf.DUMMYFUNCTION("TO_DATE(INT((P60/(60*60*24))+""1/1/1970""))"),42433.0)</f>
        <v>42433</v>
      </c>
      <c r="P60" s="13">
        <v>1.4571036E9</v>
      </c>
      <c r="Q60" s="13">
        <v>24855.0073</v>
      </c>
      <c r="S60" s="153">
        <f>IFERROR(__xludf.DUMMYFUNCTION("TO_DATE(INT((T60/(60*60*24))+""1/1/1970""))"),42440.0)</f>
        <v>42440</v>
      </c>
      <c r="T60" s="152">
        <v>1.4576724E9</v>
      </c>
      <c r="U60" s="152">
        <v>103425.2532</v>
      </c>
      <c r="W60" s="153">
        <f>IFERROR(__xludf.DUMMYFUNCTION("TO_DATE(INT((X60/(60*60*24))+""1/1/1970""))"),42438.0)</f>
        <v>42438</v>
      </c>
      <c r="X60" s="152">
        <v>1.4575356E9</v>
      </c>
      <c r="Y60" s="152">
        <v>10000.2196</v>
      </c>
      <c r="AA60" s="153">
        <f>IFERROR(__xludf.DUMMYFUNCTION("TO_DATE(INT((AB60/(60*60*24))+""1/1/1970""))"),42437.0)</f>
        <v>42437</v>
      </c>
      <c r="AB60" s="156">
        <v>1.457424E9</v>
      </c>
      <c r="AC60" s="156">
        <v>106680.8759</v>
      </c>
      <c r="AE60" s="153">
        <f>IFERROR(__xludf.DUMMYFUNCTION("TO_DATE(INT((AF60/(60*60*24))+""1/1/1970""))"),42428.0)</f>
        <v>42428</v>
      </c>
      <c r="AF60" s="156">
        <v>1.4567004E9</v>
      </c>
      <c r="AG60" s="156">
        <v>100269.9102</v>
      </c>
      <c r="AH60" s="156"/>
      <c r="AI60" s="153">
        <f>IFERROR(__xludf.DUMMYFUNCTION("TO_DATE(INT((AJ60/(60*60*24))+""1/1/1970""))"),42440.0)</f>
        <v>42440</v>
      </c>
      <c r="AJ60" s="156">
        <v>1.4576724E9</v>
      </c>
      <c r="AK60" s="156">
        <v>98986.7174</v>
      </c>
      <c r="AL60" s="156">
        <v>90830.7734</v>
      </c>
      <c r="AM60" s="160">
        <v>101016.47</v>
      </c>
      <c r="AN60" s="152">
        <f t="shared" si="1"/>
        <v>24870.8663</v>
      </c>
      <c r="AO60" s="152">
        <f t="shared" si="2"/>
        <v>103425.2532</v>
      </c>
      <c r="AP60" s="152">
        <f t="shared" si="3"/>
        <v>10023.7383</v>
      </c>
      <c r="AQ60" s="152">
        <f t="shared" si="4"/>
        <v>106656.7516</v>
      </c>
      <c r="AR60" s="152">
        <f t="shared" si="5"/>
        <v>102503.3032</v>
      </c>
    </row>
    <row r="61">
      <c r="A61" s="152">
        <v>1.4553108E9</v>
      </c>
      <c r="B61" s="152">
        <v>100000.0</v>
      </c>
      <c r="D61" s="153">
        <f>IFERROR(__xludf.DUMMYFUNCTION("TO_DATE(INT((E61/(60*60*24))+""1/1/1970""))"),42441.0)</f>
        <v>42441</v>
      </c>
      <c r="E61" s="152">
        <v>1.4577588E9</v>
      </c>
      <c r="F61" s="152">
        <v>98986.7174</v>
      </c>
      <c r="H61" s="153">
        <f>IFERROR(__xludf.DUMMYFUNCTION("TO_DATE(INT((I61/(60*60*24))+""1/1/1970""))"),42441.0)</f>
        <v>42441</v>
      </c>
      <c r="I61" s="152">
        <v>1.4577588E9</v>
      </c>
      <c r="J61" s="152">
        <v>91156.4236</v>
      </c>
      <c r="L61" s="158">
        <v>42441.0</v>
      </c>
      <c r="M61" s="159">
        <v>103158.79</v>
      </c>
      <c r="O61" s="153">
        <f>IFERROR(__xludf.DUMMYFUNCTION("TO_DATE(INT((P61/(60*60*24))+""1/1/1970""))"),42434.0)</f>
        <v>42434</v>
      </c>
      <c r="P61" s="13">
        <v>1.457136E9</v>
      </c>
      <c r="Q61" s="13">
        <v>24822.041</v>
      </c>
      <c r="S61" s="153">
        <f>IFERROR(__xludf.DUMMYFUNCTION("TO_DATE(INT((T61/(60*60*24))+""1/1/1970""))"),42441.0)</f>
        <v>42441</v>
      </c>
      <c r="T61" s="156">
        <v>1.4577588E9</v>
      </c>
      <c r="U61" s="156">
        <v>105690.5851</v>
      </c>
      <c r="W61" s="153">
        <f>IFERROR(__xludf.DUMMYFUNCTION("TO_DATE(INT((X61/(60*60*24))+""1/1/1970""))"),42439.0)</f>
        <v>42439</v>
      </c>
      <c r="X61" s="152">
        <v>1.457622E9</v>
      </c>
      <c r="Y61" s="152">
        <v>10000.7826</v>
      </c>
      <c r="AA61" s="153">
        <f>IFERROR(__xludf.DUMMYFUNCTION("TO_DATE(INT((AB61/(60*60*24))+""1/1/1970""))"),42438.0)</f>
        <v>42438</v>
      </c>
      <c r="AB61" s="152">
        <v>1.4575032E9</v>
      </c>
      <c r="AC61" s="152">
        <v>106540.1445</v>
      </c>
      <c r="AE61" s="153">
        <f>IFERROR(__xludf.DUMMYFUNCTION("TO_DATE(INT((AF61/(60*60*24))+""1/1/1970""))"),42429.0)</f>
        <v>42429</v>
      </c>
      <c r="AF61" s="152">
        <v>1.45674E9</v>
      </c>
      <c r="AG61" s="152">
        <v>100197.6292</v>
      </c>
      <c r="AH61" s="156"/>
      <c r="AI61" s="153">
        <f>IFERROR(__xludf.DUMMYFUNCTION("TO_DATE(INT((AJ61/(60*60*24))+""1/1/1970""))"),42441.0)</f>
        <v>42441</v>
      </c>
      <c r="AJ61" s="152">
        <v>1.4577588E9</v>
      </c>
      <c r="AK61" s="152">
        <v>98986.7174</v>
      </c>
      <c r="AL61" s="152">
        <v>91156.4236</v>
      </c>
      <c r="AM61" s="159">
        <v>103158.79</v>
      </c>
      <c r="AN61" s="152">
        <f t="shared" si="1"/>
        <v>24652.1037</v>
      </c>
      <c r="AO61" s="152">
        <f t="shared" si="2"/>
        <v>105690.5851</v>
      </c>
      <c r="AP61" s="152">
        <f t="shared" si="3"/>
        <v>10002.1856</v>
      </c>
      <c r="AQ61" s="152">
        <f t="shared" si="4"/>
        <v>106656.7516</v>
      </c>
      <c r="AR61" s="152">
        <f t="shared" si="5"/>
        <v>102250.777</v>
      </c>
    </row>
    <row r="62">
      <c r="A62" s="156">
        <v>1.45563306E9</v>
      </c>
      <c r="B62" s="156">
        <v>100000.0</v>
      </c>
      <c r="D62" s="153">
        <f>IFERROR(__xludf.DUMMYFUNCTION("TO_DATE(INT((E62/(60*60*24))+""1/1/1970""))"),42443.0)</f>
        <v>42443</v>
      </c>
      <c r="E62" s="156">
        <v>1.457964E9</v>
      </c>
      <c r="F62" s="156">
        <v>98986.7174</v>
      </c>
      <c r="H62" s="153">
        <f>IFERROR(__xludf.DUMMYFUNCTION("TO_DATE(INT((I62/(60*60*24))+""1/1/1970""))"),42443.0)</f>
        <v>42443</v>
      </c>
      <c r="I62" s="156">
        <v>1.457964E9</v>
      </c>
      <c r="J62" s="156">
        <v>91156.4236</v>
      </c>
      <c r="L62" s="158">
        <v>42443.0</v>
      </c>
      <c r="M62" s="160">
        <v>103158.79</v>
      </c>
      <c r="O62" s="153">
        <f>IFERROR(__xludf.DUMMYFUNCTION("TO_DATE(INT((P62/(60*60*24))+""1/1/1970""))"),42435.0)</f>
        <v>42435</v>
      </c>
      <c r="P62" s="13">
        <v>1.4572224E9</v>
      </c>
      <c r="Q62" s="13">
        <v>24822.041</v>
      </c>
      <c r="S62" s="153">
        <f>IFERROR(__xludf.DUMMYFUNCTION("TO_DATE(INT((T62/(60*60*24))+""1/1/1970""))"),42443.0)</f>
        <v>42443</v>
      </c>
      <c r="T62" s="152">
        <v>1.457964E9</v>
      </c>
      <c r="U62" s="152">
        <v>105690.5851</v>
      </c>
      <c r="W62" s="153">
        <f>IFERROR(__xludf.DUMMYFUNCTION("TO_DATE(INT((X62/(60*60*24))+""1/1/1970""))"),42440.0)</f>
        <v>42440</v>
      </c>
      <c r="X62" s="152">
        <v>1.4577084E9</v>
      </c>
      <c r="Y62" s="152">
        <v>10023.7383</v>
      </c>
      <c r="AA62" s="153">
        <f>IFERROR(__xludf.DUMMYFUNCTION("TO_DATE(INT((AB62/(60*60*24))+""1/1/1970""))"),42439.0)</f>
        <v>42439</v>
      </c>
      <c r="AB62" s="156">
        <v>1.4575824E9</v>
      </c>
      <c r="AC62" s="156">
        <v>105963.2809</v>
      </c>
      <c r="AE62" s="153">
        <f>IFERROR(__xludf.DUMMYFUNCTION("TO_DATE(INT((AF62/(60*60*24))+""1/1/1970""))"),42430.0)</f>
        <v>42430</v>
      </c>
      <c r="AF62" s="156">
        <v>1.4568192E9</v>
      </c>
      <c r="AG62" s="156">
        <v>99844.001</v>
      </c>
      <c r="AH62" s="156"/>
      <c r="AI62" s="153">
        <f>IFERROR(__xludf.DUMMYFUNCTION("TO_DATE(INT((AJ62/(60*60*24))+""1/1/1970""))"),42443.0)</f>
        <v>42443</v>
      </c>
      <c r="AJ62" s="156">
        <v>1.457964E9</v>
      </c>
      <c r="AK62" s="156">
        <v>98986.7174</v>
      </c>
      <c r="AL62" s="156">
        <v>91156.4236</v>
      </c>
      <c r="AM62" s="160">
        <v>103158.79</v>
      </c>
      <c r="AN62" s="152">
        <f t="shared" si="1"/>
        <v>24680.2364</v>
      </c>
      <c r="AO62" s="152">
        <f t="shared" si="2"/>
        <v>105690.5851</v>
      </c>
      <c r="AP62" s="152">
        <f t="shared" si="3"/>
        <v>10002.8187</v>
      </c>
      <c r="AQ62" s="152">
        <f t="shared" si="4"/>
        <v>106267.5196</v>
      </c>
      <c r="AR62" s="152">
        <f t="shared" si="5"/>
        <v>102401.2863</v>
      </c>
    </row>
    <row r="63">
      <c r="A63" s="152">
        <v>1.4556564E9</v>
      </c>
      <c r="B63" s="152">
        <v>100000.0</v>
      </c>
      <c r="D63" s="153">
        <f>IFERROR(__xludf.DUMMYFUNCTION("TO_DATE(INT((E63/(60*60*24))+""1/1/1970""))"),42444.0)</f>
        <v>42444</v>
      </c>
      <c r="E63" s="156">
        <v>1.4580144E9</v>
      </c>
      <c r="F63" s="156">
        <v>98986.7174</v>
      </c>
      <c r="H63" s="153">
        <f>IFERROR(__xludf.DUMMYFUNCTION("TO_DATE(INT((I63/(60*60*24))+""1/1/1970""))"),42444.0)</f>
        <v>42444</v>
      </c>
      <c r="I63" s="156">
        <v>1.4580144E9</v>
      </c>
      <c r="J63" s="156">
        <v>91564.1502</v>
      </c>
      <c r="L63" s="158">
        <v>42444.0</v>
      </c>
      <c r="M63" s="160">
        <v>103302.81</v>
      </c>
      <c r="O63" s="153">
        <f>IFERROR(__xludf.DUMMYFUNCTION("TO_DATE(INT((P63/(60*60*24))+""1/1/1970""))"),42436.0)</f>
        <v>42436</v>
      </c>
      <c r="P63" s="13">
        <v>1.4573088E9</v>
      </c>
      <c r="Q63" s="13">
        <v>24820.087</v>
      </c>
      <c r="S63" s="153">
        <f>IFERROR(__xludf.DUMMYFUNCTION("TO_DATE(INT((T63/(60*60*24))+""1/1/1970""))"),42444.0)</f>
        <v>42444</v>
      </c>
      <c r="T63" s="152">
        <v>1.4580144E9</v>
      </c>
      <c r="U63" s="152">
        <v>105444.3848</v>
      </c>
      <c r="W63" s="153">
        <f>IFERROR(__xludf.DUMMYFUNCTION("TO_DATE(INT((X63/(60*60*24))+""1/1/1970""))"),42441.0)</f>
        <v>42441</v>
      </c>
      <c r="X63" s="152">
        <v>1.4577408E9</v>
      </c>
      <c r="Y63" s="152">
        <v>10002.1856</v>
      </c>
      <c r="AA63" s="153">
        <f>IFERROR(__xludf.DUMMYFUNCTION("TO_DATE(INT((AB63/(60*60*24))+""1/1/1970""))"),42440.0)</f>
        <v>42440</v>
      </c>
      <c r="AB63" s="152">
        <v>1.4576616E9</v>
      </c>
      <c r="AC63" s="152">
        <v>106656.7516</v>
      </c>
      <c r="AE63" s="153">
        <f>IFERROR(__xludf.DUMMYFUNCTION("TO_DATE(INT((AF63/(60*60*24))+""1/1/1970""))"),42431.0)</f>
        <v>42431</v>
      </c>
      <c r="AF63" s="152">
        <v>1.4568984E9</v>
      </c>
      <c r="AG63" s="152">
        <v>99757.0808</v>
      </c>
      <c r="AH63" s="156"/>
      <c r="AI63" s="153">
        <f>IFERROR(__xludf.DUMMYFUNCTION("TO_DATE(INT((AJ63/(60*60*24))+""1/1/1970""))"),42444.0)</f>
        <v>42444</v>
      </c>
      <c r="AJ63" s="156">
        <v>1.4580144E9</v>
      </c>
      <c r="AK63" s="156">
        <v>98986.7174</v>
      </c>
      <c r="AL63" s="156">
        <v>91564.1502</v>
      </c>
      <c r="AM63" s="160">
        <v>103302.81</v>
      </c>
      <c r="AN63" s="152">
        <f t="shared" si="1"/>
        <v>24668.7833</v>
      </c>
      <c r="AO63" s="152">
        <f t="shared" si="2"/>
        <v>105444.3848</v>
      </c>
      <c r="AP63" s="152">
        <f t="shared" si="3"/>
        <v>9988.4645</v>
      </c>
      <c r="AQ63" s="152">
        <f t="shared" si="4"/>
        <v>106511.6381</v>
      </c>
      <c r="AR63" s="152">
        <f t="shared" si="5"/>
        <v>101803.3664</v>
      </c>
    </row>
    <row r="64">
      <c r="A64" s="156">
        <v>1.45571946E9</v>
      </c>
      <c r="B64" s="156">
        <v>100000.0</v>
      </c>
      <c r="D64" s="153">
        <f>IFERROR(__xludf.DUMMYFUNCTION("TO_DATE(INT((E64/(60*60*24))+""1/1/1970""))"),42445.0)</f>
        <v>42445</v>
      </c>
      <c r="E64" s="152">
        <v>1.4581008E9</v>
      </c>
      <c r="F64" s="152">
        <v>98986.7174</v>
      </c>
      <c r="H64" s="153">
        <f>IFERROR(__xludf.DUMMYFUNCTION("TO_DATE(INT((I64/(60*60*24))+""1/1/1970""))"),42445.0)</f>
        <v>42445</v>
      </c>
      <c r="I64" s="152">
        <v>1.4581008E9</v>
      </c>
      <c r="J64" s="152">
        <v>91942.8702</v>
      </c>
      <c r="L64" s="158">
        <v>42445.0</v>
      </c>
      <c r="M64" s="159">
        <v>103224.31</v>
      </c>
      <c r="O64" s="153">
        <f>IFERROR(__xludf.DUMMYFUNCTION("TO_DATE(INT((P64/(60*60*24))+""1/1/1970""))"),42437.0)</f>
        <v>42437</v>
      </c>
      <c r="P64" s="13">
        <v>1.4574492E9</v>
      </c>
      <c r="Q64" s="13">
        <v>24907.8005</v>
      </c>
      <c r="S64" s="153">
        <f>IFERROR(__xludf.DUMMYFUNCTION("TO_DATE(INT((T64/(60*60*24))+""1/1/1970""))"),42445.0)</f>
        <v>42445</v>
      </c>
      <c r="T64" s="156">
        <v>1.4581008E9</v>
      </c>
      <c r="U64" s="156">
        <v>105347.8974</v>
      </c>
      <c r="W64" s="153">
        <f>IFERROR(__xludf.DUMMYFUNCTION("TO_DATE(INT((X64/(60*60*24))+""1/1/1970""))"),42442.0)</f>
        <v>42442</v>
      </c>
      <c r="X64" s="156">
        <v>1.45791E9</v>
      </c>
      <c r="Y64" s="156">
        <v>10002.8187</v>
      </c>
      <c r="AA64" s="153">
        <f>IFERROR(__xludf.DUMMYFUNCTION("TO_DATE(INT((AB64/(60*60*24))+""1/1/1970""))"),42442.0)</f>
        <v>42442</v>
      </c>
      <c r="AB64" s="156">
        <v>1.4579064E9</v>
      </c>
      <c r="AC64" s="156">
        <v>105941.0877</v>
      </c>
      <c r="AE64" s="153">
        <f>IFERROR(__xludf.DUMMYFUNCTION("TO_DATE(INT((AF64/(60*60*24))+""1/1/1970""))"),42432.0)</f>
        <v>42432</v>
      </c>
      <c r="AF64" s="156">
        <v>1.4569776E9</v>
      </c>
      <c r="AG64" s="156">
        <v>99691.6618</v>
      </c>
      <c r="AH64" s="156"/>
      <c r="AI64" s="153">
        <f>IFERROR(__xludf.DUMMYFUNCTION("TO_DATE(INT((AJ64/(60*60*24))+""1/1/1970""))"),42445.0)</f>
        <v>42445</v>
      </c>
      <c r="AJ64" s="152">
        <v>1.4581008E9</v>
      </c>
      <c r="AK64" s="152">
        <v>98986.7174</v>
      </c>
      <c r="AL64" s="152">
        <v>91942.8702</v>
      </c>
      <c r="AM64" s="159">
        <v>103224.31</v>
      </c>
      <c r="AN64" s="152">
        <f t="shared" si="1"/>
        <v>24862.8674</v>
      </c>
      <c r="AO64" s="152">
        <f t="shared" si="2"/>
        <v>105347.8974</v>
      </c>
      <c r="AP64" s="152">
        <f t="shared" si="3"/>
        <v>9988.4598</v>
      </c>
      <c r="AQ64" s="152">
        <f t="shared" si="4"/>
        <v>106681.7426</v>
      </c>
      <c r="AR64" s="152">
        <f t="shared" si="5"/>
        <v>101868.3279</v>
      </c>
    </row>
    <row r="65">
      <c r="A65" s="152">
        <v>1.4557428E9</v>
      </c>
      <c r="B65" s="152">
        <v>100000.0</v>
      </c>
      <c r="D65" s="153">
        <f>IFERROR(__xludf.DUMMYFUNCTION("TO_DATE(INT((E65/(60*60*24))+""1/1/1970""))"),42446.0)</f>
        <v>42446</v>
      </c>
      <c r="E65" s="156">
        <v>1.4581872E9</v>
      </c>
      <c r="F65" s="156">
        <v>98986.7174</v>
      </c>
      <c r="H65" s="153">
        <f>IFERROR(__xludf.DUMMYFUNCTION("TO_DATE(INT((I65/(60*60*24))+""1/1/1970""))"),42446.0)</f>
        <v>42446</v>
      </c>
      <c r="I65" s="156">
        <v>1.4581872E9</v>
      </c>
      <c r="J65" s="156">
        <v>93434.2466</v>
      </c>
      <c r="L65" s="158">
        <v>42446.0</v>
      </c>
      <c r="M65" s="160">
        <v>104277.69</v>
      </c>
      <c r="O65" s="153">
        <f>IFERROR(__xludf.DUMMYFUNCTION("TO_DATE(INT((P65/(60*60*24))+""1/1/1970""))"),42438.0)</f>
        <v>42438</v>
      </c>
      <c r="P65" s="13">
        <v>1.4575356E9</v>
      </c>
      <c r="Q65" s="13">
        <v>24977.3037</v>
      </c>
      <c r="S65" s="153">
        <f>IFERROR(__xludf.DUMMYFUNCTION("TO_DATE(INT((T65/(60*60*24))+""1/1/1970""))"),42446.0)</f>
        <v>42446</v>
      </c>
      <c r="T65" s="152">
        <v>1.4581872E9</v>
      </c>
      <c r="U65" s="152">
        <v>107013.5217</v>
      </c>
      <c r="W65" s="153">
        <f>IFERROR(__xludf.DUMMYFUNCTION("TO_DATE(INT((X65/(60*60*24))+""1/1/1970""))"),42443.0)</f>
        <v>42443</v>
      </c>
      <c r="X65" s="152">
        <v>1.457964E9</v>
      </c>
      <c r="Y65" s="152">
        <v>10002.8187</v>
      </c>
      <c r="AA65" s="153">
        <f>IFERROR(__xludf.DUMMYFUNCTION("TO_DATE(INT((AB65/(60*60*24))+""1/1/1970""))"),42443.0)</f>
        <v>42443</v>
      </c>
      <c r="AB65" s="156">
        <v>1.457946E9</v>
      </c>
      <c r="AC65" s="156">
        <v>106267.5196</v>
      </c>
      <c r="AE65" s="153">
        <f>IFERROR(__xludf.DUMMYFUNCTION("TO_DATE(INT((AF65/(60*60*24))+""1/1/1970""))"),42433.0)</f>
        <v>42433</v>
      </c>
      <c r="AF65" s="152">
        <v>1.4570568E9</v>
      </c>
      <c r="AG65" s="152">
        <v>100392.0561</v>
      </c>
      <c r="AH65" s="156"/>
      <c r="AI65" s="153">
        <f>IFERROR(__xludf.DUMMYFUNCTION("TO_DATE(INT((AJ65/(60*60*24))+""1/1/1970""))"),42446.0)</f>
        <v>42446</v>
      </c>
      <c r="AJ65" s="156">
        <v>1.4581872E9</v>
      </c>
      <c r="AK65" s="156">
        <v>98986.7174</v>
      </c>
      <c r="AL65" s="156">
        <v>93434.2466</v>
      </c>
      <c r="AM65" s="160">
        <v>104277.69</v>
      </c>
      <c r="AN65" s="152">
        <f t="shared" si="1"/>
        <v>24777.0471</v>
      </c>
      <c r="AO65" s="152">
        <f t="shared" si="2"/>
        <v>107013.5217</v>
      </c>
      <c r="AP65" s="152">
        <f t="shared" si="3"/>
        <v>10024.2452</v>
      </c>
      <c r="AQ65" s="152">
        <f t="shared" si="4"/>
        <v>105947.258</v>
      </c>
      <c r="AR65" s="152">
        <f t="shared" si="5"/>
        <v>102866.9958</v>
      </c>
    </row>
    <row r="66">
      <c r="A66" s="156">
        <v>1.45580586E9</v>
      </c>
      <c r="B66" s="156">
        <v>100000.0</v>
      </c>
      <c r="D66" s="153">
        <f>IFERROR(__xludf.DUMMYFUNCTION("TO_DATE(INT((E66/(60*60*24))+""1/1/1970""))"),42447.0)</f>
        <v>42447</v>
      </c>
      <c r="E66" s="152">
        <v>1.4582736E9</v>
      </c>
      <c r="F66" s="152">
        <v>98986.7174</v>
      </c>
      <c r="H66" s="153">
        <f>IFERROR(__xludf.DUMMYFUNCTION("TO_DATE(INT((I66/(60*60*24))+""1/1/1970""))"),42447.0)</f>
        <v>42447</v>
      </c>
      <c r="I66" s="152">
        <v>1.4582736E9</v>
      </c>
      <c r="J66" s="152">
        <v>93440.7028</v>
      </c>
      <c r="L66" s="158">
        <v>42447.0</v>
      </c>
      <c r="M66" s="159">
        <v>104825.15</v>
      </c>
      <c r="O66" s="153">
        <f>IFERROR(__xludf.DUMMYFUNCTION("TO_DATE(INT((P66/(60*60*24))+""1/1/1970""))"),42439.0)</f>
        <v>42439</v>
      </c>
      <c r="P66" s="13">
        <v>1.457622E9</v>
      </c>
      <c r="Q66" s="13">
        <v>24830.4463</v>
      </c>
      <c r="S66" s="153">
        <f>IFERROR(__xludf.DUMMYFUNCTION("TO_DATE(INT((T66/(60*60*24))+""1/1/1970""))"),42447.0)</f>
        <v>42447</v>
      </c>
      <c r="T66" s="156">
        <v>1.4582736E9</v>
      </c>
      <c r="U66" s="156">
        <v>108747.2707</v>
      </c>
      <c r="W66" s="153">
        <f>IFERROR(__xludf.DUMMYFUNCTION("TO_DATE(INT((X66/(60*60*24))+""1/1/1970""))"),42444.0)</f>
        <v>42444</v>
      </c>
      <c r="X66" s="152">
        <v>1.4580504E9</v>
      </c>
      <c r="Y66" s="152">
        <v>9988.4645</v>
      </c>
      <c r="AA66" s="153">
        <f>IFERROR(__xludf.DUMMYFUNCTION("TO_DATE(INT((AB66/(60*60*24))+""1/1/1970""))"),42444.0)</f>
        <v>42444</v>
      </c>
      <c r="AB66" s="152">
        <v>1.4580252E9</v>
      </c>
      <c r="AC66" s="152">
        <v>106511.6381</v>
      </c>
      <c r="AE66" s="153">
        <f>IFERROR(__xludf.DUMMYFUNCTION("TO_DATE(INT((AF66/(60*60*24))+""1/1/1970""))"),42434.0)</f>
        <v>42434</v>
      </c>
      <c r="AF66" s="156">
        <v>1.457136E9</v>
      </c>
      <c r="AG66" s="156">
        <v>100937.8238</v>
      </c>
      <c r="AH66" s="156"/>
      <c r="AI66" s="153">
        <f>IFERROR(__xludf.DUMMYFUNCTION("TO_DATE(INT((AJ66/(60*60*24))+""1/1/1970""))"),42447.0)</f>
        <v>42447</v>
      </c>
      <c r="AJ66" s="152">
        <v>1.4582736E9</v>
      </c>
      <c r="AK66" s="152">
        <v>98986.7174</v>
      </c>
      <c r="AL66" s="152">
        <v>93440.7028</v>
      </c>
      <c r="AM66" s="159">
        <v>104825.15</v>
      </c>
      <c r="AN66" s="152">
        <f t="shared" si="1"/>
        <v>24824.9267</v>
      </c>
      <c r="AO66" s="152">
        <f t="shared" si="2"/>
        <v>108747.2707</v>
      </c>
      <c r="AP66" s="152">
        <f t="shared" si="3"/>
        <v>10037.7734</v>
      </c>
      <c r="AQ66" s="152">
        <f t="shared" si="4"/>
        <v>105857.4012</v>
      </c>
      <c r="AR66" s="152">
        <f t="shared" si="5"/>
        <v>103774.6262</v>
      </c>
    </row>
    <row r="67">
      <c r="A67" s="152">
        <v>1.4558292E9</v>
      </c>
      <c r="B67" s="152">
        <v>100000.0</v>
      </c>
      <c r="D67" s="153">
        <f>IFERROR(__xludf.DUMMYFUNCTION("TO_DATE(INT((E67/(60*60*24))+""1/1/1970""))"),42448.0)</f>
        <v>42448</v>
      </c>
      <c r="E67" s="156">
        <v>1.45836E9</v>
      </c>
      <c r="F67" s="156">
        <v>98986.7174</v>
      </c>
      <c r="H67" s="153">
        <f>IFERROR(__xludf.DUMMYFUNCTION("TO_DATE(INT((I67/(60*60*24))+""1/1/1970""))"),42448.0)</f>
        <v>42448</v>
      </c>
      <c r="I67" s="156">
        <v>1.45836E9</v>
      </c>
      <c r="J67" s="156">
        <v>93892.4139</v>
      </c>
      <c r="L67" s="158">
        <v>42448.0</v>
      </c>
      <c r="M67" s="160">
        <v>104648.81</v>
      </c>
      <c r="O67" s="153">
        <f>IFERROR(__xludf.DUMMYFUNCTION("TO_DATE(INT((P67/(60*60*24))+""1/1/1970""))"),42440.0)</f>
        <v>42440</v>
      </c>
      <c r="P67" s="13">
        <v>1.4577084E9</v>
      </c>
      <c r="Q67" s="13">
        <v>24870.8663</v>
      </c>
      <c r="S67" s="153">
        <f>IFERROR(__xludf.DUMMYFUNCTION("TO_DATE(INT((T67/(60*60*24))+""1/1/1970""))"),42448.0)</f>
        <v>42448</v>
      </c>
      <c r="T67" s="152">
        <v>1.45836E9</v>
      </c>
      <c r="U67" s="152">
        <v>108844.8007</v>
      </c>
      <c r="W67" s="153">
        <f>IFERROR(__xludf.DUMMYFUNCTION("TO_DATE(INT((X67/(60*60*24))+""1/1/1970""))"),42445.0)</f>
        <v>42445</v>
      </c>
      <c r="X67" s="152">
        <v>1.4581368E9</v>
      </c>
      <c r="Y67" s="152">
        <v>9988.4598</v>
      </c>
      <c r="AA67" s="153">
        <f>IFERROR(__xludf.DUMMYFUNCTION("TO_DATE(INT((AB67/(60*60*24))+""1/1/1970""))"),42445.0)</f>
        <v>42445</v>
      </c>
      <c r="AB67" s="156">
        <v>1.4581044E9</v>
      </c>
      <c r="AC67" s="156">
        <v>106681.7426</v>
      </c>
      <c r="AE67" s="153">
        <f>IFERROR(__xludf.DUMMYFUNCTION("TO_DATE(INT((AF67/(60*60*24))+""1/1/1970""))"),42435.0)</f>
        <v>42435</v>
      </c>
      <c r="AF67" s="152">
        <v>1.4573052E9</v>
      </c>
      <c r="AG67" s="152">
        <v>100937.8238</v>
      </c>
      <c r="AH67" s="156"/>
      <c r="AI67" s="153">
        <f>IFERROR(__xludf.DUMMYFUNCTION("TO_DATE(INT((AJ67/(60*60*24))+""1/1/1970""))"),42448.0)</f>
        <v>42448</v>
      </c>
      <c r="AJ67" s="156">
        <v>1.45836E9</v>
      </c>
      <c r="AK67" s="156">
        <v>98986.7174</v>
      </c>
      <c r="AL67" s="156">
        <v>93892.4139</v>
      </c>
      <c r="AM67" s="160">
        <v>104648.81</v>
      </c>
      <c r="AN67" s="152">
        <f t="shared" si="1"/>
        <v>24905.9138</v>
      </c>
      <c r="AO67" s="152">
        <f t="shared" si="2"/>
        <v>108844.8007</v>
      </c>
      <c r="AP67" s="152">
        <f t="shared" si="3"/>
        <v>10034.5532</v>
      </c>
      <c r="AQ67" s="152">
        <f t="shared" si="4"/>
        <v>105857.4012</v>
      </c>
      <c r="AR67" s="152">
        <f t="shared" si="5"/>
        <v>103362.8987</v>
      </c>
    </row>
    <row r="68">
      <c r="A68" s="156">
        <v>1.45589226E9</v>
      </c>
      <c r="B68" s="156">
        <v>100000.0</v>
      </c>
      <c r="D68" s="153">
        <f>IFERROR(__xludf.DUMMYFUNCTION("TO_DATE(INT((E68/(60*60*24))+""1/1/1970""))"),42450.0)</f>
        <v>42450</v>
      </c>
      <c r="E68" s="152">
        <v>1.4585688E9</v>
      </c>
      <c r="F68" s="152">
        <v>98986.7174</v>
      </c>
      <c r="H68" s="153">
        <f>IFERROR(__xludf.DUMMYFUNCTION("TO_DATE(INT((I68/(60*60*24))+""1/1/1970""))"),42450.0)</f>
        <v>42450</v>
      </c>
      <c r="I68" s="152">
        <v>1.4585688E9</v>
      </c>
      <c r="J68" s="152">
        <v>93892.4139</v>
      </c>
      <c r="L68" s="158">
        <v>42450.0</v>
      </c>
      <c r="M68" s="159">
        <v>104648.81</v>
      </c>
      <c r="O68" s="153">
        <f>IFERROR(__xludf.DUMMYFUNCTION("TO_DATE(INT((P68/(60*60*24))+""1/1/1970""))"),42441.0)</f>
        <v>42441</v>
      </c>
      <c r="P68" s="13">
        <v>1.4577408E9</v>
      </c>
      <c r="Q68" s="13">
        <v>24652.1037</v>
      </c>
      <c r="S68" s="153">
        <f>IFERROR(__xludf.DUMMYFUNCTION("TO_DATE(INT((T68/(60*60*24))+""1/1/1970""))"),42450.0)</f>
        <v>42450</v>
      </c>
      <c r="T68" s="156">
        <v>1.4585328E9</v>
      </c>
      <c r="U68" s="156">
        <v>108844.8007</v>
      </c>
      <c r="W68" s="153">
        <f>IFERROR(__xludf.DUMMYFUNCTION("TO_DATE(INT((X68/(60*60*24))+""1/1/1970""))"),42446.0)</f>
        <v>42446</v>
      </c>
      <c r="X68" s="152">
        <v>1.4582232E9</v>
      </c>
      <c r="Y68" s="152">
        <v>10024.2452</v>
      </c>
      <c r="AA68" s="153">
        <f>IFERROR(__xludf.DUMMYFUNCTION("TO_DATE(INT((AB68/(60*60*24))+""1/1/1970""))"),42446.0)</f>
        <v>42446</v>
      </c>
      <c r="AB68" s="152">
        <v>1.4581836E9</v>
      </c>
      <c r="AC68" s="152">
        <v>105947.258</v>
      </c>
      <c r="AE68" s="153">
        <f>IFERROR(__xludf.DUMMYFUNCTION("TO_DATE(INT((AF68/(60*60*24))+""1/1/1970""))"),42436.0)</f>
        <v>42436</v>
      </c>
      <c r="AF68" s="156">
        <v>1.4573448E9</v>
      </c>
      <c r="AG68" s="156">
        <v>100808.3583</v>
      </c>
      <c r="AH68" s="156"/>
      <c r="AI68" s="153">
        <f>IFERROR(__xludf.DUMMYFUNCTION("TO_DATE(INT((AJ68/(60*60*24))+""1/1/1970""))"),42450.0)</f>
        <v>42450</v>
      </c>
      <c r="AJ68" s="152">
        <v>1.4585688E9</v>
      </c>
      <c r="AK68" s="152">
        <v>98986.7174</v>
      </c>
      <c r="AL68" s="152">
        <v>93892.4139</v>
      </c>
      <c r="AM68" s="159">
        <v>104648.81</v>
      </c>
      <c r="AN68" s="152">
        <f t="shared" si="1"/>
        <v>24936.8426</v>
      </c>
      <c r="AO68" s="152">
        <f t="shared" si="2"/>
        <v>108844.8007</v>
      </c>
      <c r="AP68" s="152">
        <f t="shared" si="3"/>
        <v>10034.1327</v>
      </c>
      <c r="AQ68" s="152">
        <f t="shared" si="4"/>
        <v>106090.4736</v>
      </c>
      <c r="AR68" s="152">
        <f t="shared" si="5"/>
        <v>103399.9542</v>
      </c>
    </row>
    <row r="69">
      <c r="A69" s="152">
        <v>1.4559156E9</v>
      </c>
      <c r="B69" s="152">
        <v>100000.0</v>
      </c>
      <c r="D69" s="153">
        <f>IFERROR(__xludf.DUMMYFUNCTION("TO_DATE(INT((E69/(60*60*24))+""1/1/1970""))"),42451.0)</f>
        <v>42451</v>
      </c>
      <c r="E69" s="152">
        <v>1.4586192E9</v>
      </c>
      <c r="F69" s="152">
        <v>98986.7174</v>
      </c>
      <c r="H69" s="153">
        <f>IFERROR(__xludf.DUMMYFUNCTION("TO_DATE(INT((I69/(60*60*24))+""1/1/1970""))"),42451.0)</f>
        <v>42451</v>
      </c>
      <c r="I69" s="152">
        <v>1.4586192E9</v>
      </c>
      <c r="J69" s="152">
        <v>94517.1936</v>
      </c>
      <c r="L69" s="158">
        <v>42451.0</v>
      </c>
      <c r="M69" s="159">
        <v>105071.07</v>
      </c>
      <c r="O69" s="153">
        <f>IFERROR(__xludf.DUMMYFUNCTION("TO_DATE(INT((P69/(60*60*24))+""1/1/1970""))"),42442.0)</f>
        <v>42442</v>
      </c>
      <c r="P69" s="13">
        <v>1.4578272E9</v>
      </c>
      <c r="Q69" s="13">
        <v>24652.1037</v>
      </c>
      <c r="S69" s="153">
        <f>IFERROR(__xludf.DUMMYFUNCTION("TO_DATE(INT((T69/(60*60*24))+""1/1/1970""))"),42451.0)</f>
        <v>42451</v>
      </c>
      <c r="T69" s="152">
        <v>1.4586192E9</v>
      </c>
      <c r="U69" s="152">
        <v>107569.5292</v>
      </c>
      <c r="W69" s="153">
        <f>IFERROR(__xludf.DUMMYFUNCTION("TO_DATE(INT((X69/(60*60*24))+""1/1/1970""))"),42447.0)</f>
        <v>42447</v>
      </c>
      <c r="X69" s="152">
        <v>1.4583096E9</v>
      </c>
      <c r="Y69" s="152">
        <v>10037.7734</v>
      </c>
      <c r="AA69" s="153">
        <f>IFERROR(__xludf.DUMMYFUNCTION("TO_DATE(INT((AB69/(60*60*24))+""1/1/1970""))"),42447.0)</f>
        <v>42447</v>
      </c>
      <c r="AB69" s="156">
        <v>1.4582628E9</v>
      </c>
      <c r="AC69" s="156">
        <v>105857.4012</v>
      </c>
      <c r="AE69" s="153">
        <f>IFERROR(__xludf.DUMMYFUNCTION("TO_DATE(INT((AF69/(60*60*24))+""1/1/1970""))"),42437.0)</f>
        <v>42437</v>
      </c>
      <c r="AF69" s="152">
        <v>1.457424E9</v>
      </c>
      <c r="AG69" s="152">
        <v>101003.2427</v>
      </c>
      <c r="AH69" s="156"/>
      <c r="AI69" s="153">
        <f>IFERROR(__xludf.DUMMYFUNCTION("TO_DATE(INT((AJ69/(60*60*24))+""1/1/1970""))"),42451.0)</f>
        <v>42451</v>
      </c>
      <c r="AJ69" s="152">
        <v>1.4586192E9</v>
      </c>
      <c r="AK69" s="152">
        <v>98986.7174</v>
      </c>
      <c r="AL69" s="152">
        <v>94517.1936</v>
      </c>
      <c r="AM69" s="159">
        <v>105071.07</v>
      </c>
      <c r="AN69" s="152">
        <f t="shared" si="1"/>
        <v>24820.7979</v>
      </c>
      <c r="AO69" s="152">
        <f t="shared" si="2"/>
        <v>107569.5292</v>
      </c>
      <c r="AP69" s="152">
        <f t="shared" si="3"/>
        <v>10029.4146</v>
      </c>
      <c r="AQ69" s="152">
        <f t="shared" si="4"/>
        <v>106268.1344</v>
      </c>
      <c r="AR69" s="152">
        <f t="shared" si="5"/>
        <v>103039.9214</v>
      </c>
    </row>
    <row r="70">
      <c r="A70" s="156">
        <v>1.45615146E9</v>
      </c>
      <c r="B70" s="156">
        <v>100000.0</v>
      </c>
      <c r="D70" s="153">
        <f>IFERROR(__xludf.DUMMYFUNCTION("TO_DATE(INT((E70/(60*60*24))+""1/1/1970""))"),42452.0)</f>
        <v>42452</v>
      </c>
      <c r="E70" s="156">
        <v>1.4587056E9</v>
      </c>
      <c r="F70" s="156">
        <v>98986.7174</v>
      </c>
      <c r="H70" s="153">
        <f>IFERROR(__xludf.DUMMYFUNCTION("TO_DATE(INT((I70/(60*60*24))+""1/1/1970""))"),42452.0)</f>
        <v>42452</v>
      </c>
      <c r="I70" s="156">
        <v>1.4587056E9</v>
      </c>
      <c r="J70" s="156">
        <v>94370.8673</v>
      </c>
      <c r="L70" s="158">
        <v>42452.0</v>
      </c>
      <c r="M70" s="160">
        <v>105378.01</v>
      </c>
      <c r="O70" s="153">
        <f>IFERROR(__xludf.DUMMYFUNCTION("TO_DATE(INT((P70/(60*60*24))+""1/1/1970""))"),42443.0)</f>
        <v>42443</v>
      </c>
      <c r="P70" s="13">
        <v>1.457964E9</v>
      </c>
      <c r="Q70" s="13">
        <v>24680.2364</v>
      </c>
      <c r="S70" s="153">
        <f>IFERROR(__xludf.DUMMYFUNCTION("TO_DATE(INT((T70/(60*60*24))+""1/1/1970""))"),42452.0)</f>
        <v>42452</v>
      </c>
      <c r="T70" s="156">
        <v>1.4587056E9</v>
      </c>
      <c r="U70" s="156">
        <v>107573.2744</v>
      </c>
      <c r="W70" s="153">
        <f>IFERROR(__xludf.DUMMYFUNCTION("TO_DATE(INT((X70/(60*60*24))+""1/1/1970""))"),42448.0)</f>
        <v>42448</v>
      </c>
      <c r="X70" s="152">
        <v>1.4583456E9</v>
      </c>
      <c r="Y70" s="152">
        <v>10034.5532</v>
      </c>
      <c r="AA70" s="153">
        <f>IFERROR(__xludf.DUMMYFUNCTION("TO_DATE(INT((AB70/(60*60*24))+""1/1/1970""))"),42449.0)</f>
        <v>42449</v>
      </c>
      <c r="AB70" s="152">
        <v>1.4585112E9</v>
      </c>
      <c r="AC70" s="152">
        <v>106061.1816</v>
      </c>
      <c r="AE70" s="153">
        <f>IFERROR(__xludf.DUMMYFUNCTION("TO_DATE(INT((AF70/(60*60*24))+""1/1/1970""))"),42438.0)</f>
        <v>42438</v>
      </c>
      <c r="AF70" s="156">
        <v>1.4575032E9</v>
      </c>
      <c r="AG70" s="156">
        <v>100892.0762</v>
      </c>
      <c r="AH70" s="156"/>
      <c r="AI70" s="153">
        <f>IFERROR(__xludf.DUMMYFUNCTION("TO_DATE(INT((AJ70/(60*60*24))+""1/1/1970""))"),42452.0)</f>
        <v>42452</v>
      </c>
      <c r="AJ70" s="156">
        <v>1.4587056E9</v>
      </c>
      <c r="AK70" s="156">
        <v>98986.7174</v>
      </c>
      <c r="AL70" s="156">
        <v>94370.8673</v>
      </c>
      <c r="AM70" s="160">
        <v>105378.01</v>
      </c>
      <c r="AN70" s="152">
        <f t="shared" si="1"/>
        <v>24828.5495</v>
      </c>
      <c r="AO70" s="152">
        <f t="shared" si="2"/>
        <v>107573.2744</v>
      </c>
      <c r="AP70" s="152">
        <f t="shared" si="3"/>
        <v>10031.4851</v>
      </c>
      <c r="AQ70" s="152">
        <f t="shared" si="4"/>
        <v>106680.9957</v>
      </c>
      <c r="AR70" s="152">
        <f t="shared" si="5"/>
        <v>102912.2858</v>
      </c>
    </row>
    <row r="71">
      <c r="A71" s="152">
        <v>1.4561748E9</v>
      </c>
      <c r="B71" s="152">
        <v>100155.9366</v>
      </c>
      <c r="D71" s="153">
        <f>IFERROR(__xludf.DUMMYFUNCTION("TO_DATE(INT((E71/(60*60*24))+""1/1/1970""))"),42453.0)</f>
        <v>42453</v>
      </c>
      <c r="E71" s="152">
        <v>1.458792E9</v>
      </c>
      <c r="F71" s="152">
        <v>98555.0457</v>
      </c>
      <c r="H71" s="153">
        <f>IFERROR(__xludf.DUMMYFUNCTION("TO_DATE(INT((I71/(60*60*24))+""1/1/1970""))"),42453.0)</f>
        <v>42453</v>
      </c>
      <c r="I71" s="152">
        <v>1.458792E9</v>
      </c>
      <c r="J71" s="152">
        <v>92996.803</v>
      </c>
      <c r="L71" s="158">
        <v>42453.0</v>
      </c>
      <c r="M71" s="159">
        <v>104356.37</v>
      </c>
      <c r="O71" s="153">
        <f>IFERROR(__xludf.DUMMYFUNCTION("TO_DATE(INT((P71/(60*60*24))+""1/1/1970""))"),42444.0)</f>
        <v>42444</v>
      </c>
      <c r="P71" s="13">
        <v>1.4580504E9</v>
      </c>
      <c r="Q71" s="13">
        <v>24668.7833</v>
      </c>
      <c r="S71" s="153">
        <f>IFERROR(__xludf.DUMMYFUNCTION("TO_DATE(INT((T71/(60*60*24))+""1/1/1970""))"),42453.0)</f>
        <v>42453</v>
      </c>
      <c r="T71" s="152">
        <v>1.458792E9</v>
      </c>
      <c r="U71" s="152">
        <v>106766.2341</v>
      </c>
      <c r="W71" s="153">
        <f>IFERROR(__xludf.DUMMYFUNCTION("TO_DATE(INT((X71/(60*60*24))+""1/1/1970""))"),42450.0)</f>
        <v>42450</v>
      </c>
      <c r="X71" s="156">
        <v>1.4585184E9</v>
      </c>
      <c r="Y71" s="156">
        <v>10034.1327</v>
      </c>
      <c r="AA71" s="153">
        <f>IFERROR(__xludf.DUMMYFUNCTION("TO_DATE(INT((AB71/(60*60*24))+""1/1/1970""))"),42450.0)</f>
        <v>42450</v>
      </c>
      <c r="AB71" s="152">
        <v>1.4585508E9</v>
      </c>
      <c r="AC71" s="152">
        <v>106090.4736</v>
      </c>
      <c r="AE71" s="153">
        <f>IFERROR(__xludf.DUMMYFUNCTION("TO_DATE(INT((AF71/(60*60*24))+""1/1/1970""))"),42439.0)</f>
        <v>42439</v>
      </c>
      <c r="AF71" s="152">
        <v>1.4575824E9</v>
      </c>
      <c r="AG71" s="152">
        <v>100760.7809</v>
      </c>
      <c r="AH71" s="156"/>
      <c r="AI71" s="153">
        <f>IFERROR(__xludf.DUMMYFUNCTION("TO_DATE(INT((AJ71/(60*60*24))+""1/1/1970""))"),42453.0)</f>
        <v>42453</v>
      </c>
      <c r="AJ71" s="152">
        <v>1.458792E9</v>
      </c>
      <c r="AK71" s="152">
        <v>98555.0457</v>
      </c>
      <c r="AL71" s="152">
        <v>92996.803</v>
      </c>
      <c r="AM71" s="159">
        <v>104356.37</v>
      </c>
      <c r="AN71" s="152">
        <f t="shared" si="1"/>
        <v>24850.3996</v>
      </c>
      <c r="AO71" s="152">
        <f t="shared" si="2"/>
        <v>106766.2341</v>
      </c>
      <c r="AP71" s="152">
        <f t="shared" si="3"/>
        <v>10030.269</v>
      </c>
      <c r="AQ71" s="152">
        <f t="shared" si="4"/>
        <v>106885.1635</v>
      </c>
      <c r="AR71" s="152">
        <f t="shared" si="5"/>
        <v>102518.3999</v>
      </c>
    </row>
    <row r="72">
      <c r="A72" s="156">
        <v>1.45623786E9</v>
      </c>
      <c r="B72" s="156">
        <v>99720.6089</v>
      </c>
      <c r="D72" s="153">
        <f>IFERROR(__xludf.DUMMYFUNCTION("TO_DATE(INT((E72/(60*60*24))+""1/1/1970""))"),42454.0)</f>
        <v>42454</v>
      </c>
      <c r="E72" s="156">
        <v>1.4588784E9</v>
      </c>
      <c r="F72" s="156">
        <v>98502.0206</v>
      </c>
      <c r="H72" s="153">
        <f>IFERROR(__xludf.DUMMYFUNCTION("TO_DATE(INT((I72/(60*60*24))+""1/1/1970""))"),42454.0)</f>
        <v>42454</v>
      </c>
      <c r="I72" s="156">
        <v>1.4588784E9</v>
      </c>
      <c r="J72" s="156">
        <v>93257.2369</v>
      </c>
      <c r="L72" s="158">
        <v>42454.0</v>
      </c>
      <c r="M72" s="160">
        <v>104371.63</v>
      </c>
      <c r="O72" s="153">
        <f>IFERROR(__xludf.DUMMYFUNCTION("TO_DATE(INT((P72/(60*60*24))+""1/1/1970""))"),42445.0)</f>
        <v>42445</v>
      </c>
      <c r="P72" s="13">
        <v>1.4581368E9</v>
      </c>
      <c r="Q72" s="13">
        <v>24862.8674</v>
      </c>
      <c r="S72" s="153">
        <f>IFERROR(__xludf.DUMMYFUNCTION("TO_DATE(INT((T72/(60*60*24))+""1/1/1970""))"),42454.0)</f>
        <v>42454</v>
      </c>
      <c r="T72" s="156">
        <v>1.4588784E9</v>
      </c>
      <c r="U72" s="156">
        <v>106662.9966</v>
      </c>
      <c r="W72" s="153">
        <f>IFERROR(__xludf.DUMMYFUNCTION("TO_DATE(INT((X72/(60*60*24))+""1/1/1970""))"),42451.0)</f>
        <v>42451</v>
      </c>
      <c r="X72" s="152">
        <v>1.4586552E9</v>
      </c>
      <c r="Y72" s="152">
        <v>10029.4146</v>
      </c>
      <c r="AA72" s="153">
        <f>IFERROR(__xludf.DUMMYFUNCTION("TO_DATE(INT((AB72/(60*60*24))+""1/1/1970""))"),42451.0)</f>
        <v>42451</v>
      </c>
      <c r="AB72" s="156">
        <v>1.45863E9</v>
      </c>
      <c r="AC72" s="156">
        <v>106268.1344</v>
      </c>
      <c r="AE72" s="153">
        <f>IFERROR(__xludf.DUMMYFUNCTION("TO_DATE(INT((AF72/(60*60*24))+""1/1/1970""))"),42440.0)</f>
        <v>42440</v>
      </c>
      <c r="AF72" s="156">
        <v>1.4576616E9</v>
      </c>
      <c r="AG72" s="156">
        <v>102503.3032</v>
      </c>
      <c r="AH72" s="156"/>
      <c r="AI72" s="153">
        <f>IFERROR(__xludf.DUMMYFUNCTION("TO_DATE(INT((AJ72/(60*60*24))+""1/1/1970""))"),42454.0)</f>
        <v>42454</v>
      </c>
      <c r="AJ72" s="156">
        <v>1.4588784E9</v>
      </c>
      <c r="AK72" s="156">
        <v>98502.0206</v>
      </c>
      <c r="AL72" s="156">
        <v>93257.2369</v>
      </c>
      <c r="AM72" s="160">
        <v>104371.63</v>
      </c>
      <c r="AN72" s="152">
        <f t="shared" si="1"/>
        <v>24805.3232</v>
      </c>
      <c r="AO72" s="152">
        <f t="shared" si="2"/>
        <v>106662.9966</v>
      </c>
      <c r="AP72" s="152">
        <f t="shared" si="3"/>
        <v>10021.4809</v>
      </c>
      <c r="AQ72" s="152">
        <f t="shared" si="4"/>
        <v>107131.1079</v>
      </c>
      <c r="AR72" s="152">
        <f t="shared" si="5"/>
        <v>102389.8494</v>
      </c>
    </row>
    <row r="73">
      <c r="A73" s="152">
        <v>1.4562612E9</v>
      </c>
      <c r="B73" s="152">
        <v>98875.5611</v>
      </c>
      <c r="D73" s="153">
        <f>IFERROR(__xludf.DUMMYFUNCTION("TO_DATE(INT((E73/(60*60*24))+""1/1/1970""))"),42457.0)</f>
        <v>42457</v>
      </c>
      <c r="E73" s="152">
        <v>1.4591736E9</v>
      </c>
      <c r="F73" s="152">
        <v>98502.0206</v>
      </c>
      <c r="H73" s="153">
        <f>IFERROR(__xludf.DUMMYFUNCTION("TO_DATE(INT((I73/(60*60*24))+""1/1/1970""))"),42457.0)</f>
        <v>42457</v>
      </c>
      <c r="I73" s="152">
        <v>1.4591736E9</v>
      </c>
      <c r="J73" s="152">
        <v>93257.2369</v>
      </c>
      <c r="L73" s="158">
        <v>42457.0</v>
      </c>
      <c r="M73" s="159">
        <v>104371.63</v>
      </c>
      <c r="O73" s="153">
        <f>IFERROR(__xludf.DUMMYFUNCTION("TO_DATE(INT((P73/(60*60*24))+""1/1/1970""))"),42446.0)</f>
        <v>42446</v>
      </c>
      <c r="P73" s="13">
        <v>1.4582232E9</v>
      </c>
      <c r="Q73" s="13">
        <v>24777.0471</v>
      </c>
      <c r="S73" s="153">
        <f>IFERROR(__xludf.DUMMYFUNCTION("TO_DATE(INT((T73/(60*60*24))+""1/1/1970""))"),42457.0)</f>
        <v>42457</v>
      </c>
      <c r="T73" s="152">
        <v>1.4591736E9</v>
      </c>
      <c r="U73" s="152">
        <v>106662.9966</v>
      </c>
      <c r="W73" s="153">
        <f>IFERROR(__xludf.DUMMYFUNCTION("TO_DATE(INT((X73/(60*60*24))+""1/1/1970""))"),42452.0)</f>
        <v>42452</v>
      </c>
      <c r="X73" s="152">
        <v>1.4587416E9</v>
      </c>
      <c r="Y73" s="152">
        <v>10031.4851</v>
      </c>
      <c r="AA73" s="153">
        <f>IFERROR(__xludf.DUMMYFUNCTION("TO_DATE(INT((AB73/(60*60*24))+""1/1/1970""))"),42452.0)</f>
        <v>42452</v>
      </c>
      <c r="AB73" s="152">
        <v>1.4587092E9</v>
      </c>
      <c r="AC73" s="152">
        <v>106680.9957</v>
      </c>
      <c r="AE73" s="153">
        <f>IFERROR(__xludf.DUMMYFUNCTION("TO_DATE(INT((AF73/(60*60*24))+""1/1/1970""))"),42441.0)</f>
        <v>42441</v>
      </c>
      <c r="AF73" s="152">
        <v>1.4577408E9</v>
      </c>
      <c r="AG73" s="152">
        <v>102250.777</v>
      </c>
      <c r="AH73" s="156"/>
      <c r="AI73" s="153">
        <f>IFERROR(__xludf.DUMMYFUNCTION("TO_DATE(INT((AJ73/(60*60*24))+""1/1/1970""))"),42457.0)</f>
        <v>42457</v>
      </c>
      <c r="AJ73" s="152">
        <v>1.4591736E9</v>
      </c>
      <c r="AK73" s="152">
        <v>98502.0206</v>
      </c>
      <c r="AL73" s="152">
        <v>93257.2369</v>
      </c>
      <c r="AM73" s="159">
        <v>104371.63</v>
      </c>
      <c r="AN73" s="152">
        <f t="shared" si="1"/>
        <v>24732.8815</v>
      </c>
      <c r="AO73" s="152">
        <f t="shared" si="2"/>
        <v>106662.9966</v>
      </c>
      <c r="AP73" s="152">
        <f t="shared" si="3"/>
        <v>10014.1218</v>
      </c>
      <c r="AQ73" s="152">
        <f t="shared" si="4"/>
        <v>107101.8132</v>
      </c>
      <c r="AR73" s="152">
        <f t="shared" si="5"/>
        <v>102328.5478</v>
      </c>
    </row>
    <row r="74">
      <c r="A74" s="156">
        <v>1.45632426E9</v>
      </c>
      <c r="B74" s="156">
        <v>97958.8122</v>
      </c>
      <c r="D74" s="153">
        <f>IFERROR(__xludf.DUMMYFUNCTION("TO_DATE(INT((E74/(60*60*24))+""1/1/1970""))"),42458.0)</f>
        <v>42458</v>
      </c>
      <c r="E74" s="152">
        <v>1.459224E9</v>
      </c>
      <c r="F74" s="152">
        <v>98579.1481</v>
      </c>
      <c r="H74" s="153">
        <f>IFERROR(__xludf.DUMMYFUNCTION("TO_DATE(INT((I74/(60*60*24))+""1/1/1970""))"),42458.0)</f>
        <v>42458</v>
      </c>
      <c r="I74" s="152">
        <v>1.459224E9</v>
      </c>
      <c r="J74" s="152">
        <v>93752.4787</v>
      </c>
      <c r="L74" s="158">
        <v>42458.0</v>
      </c>
      <c r="M74" s="159">
        <v>104247.75</v>
      </c>
      <c r="O74" s="153">
        <f>IFERROR(__xludf.DUMMYFUNCTION("TO_DATE(INT((P74/(60*60*24))+""1/1/1970""))"),42447.0)</f>
        <v>42447</v>
      </c>
      <c r="P74" s="13">
        <v>1.4583096E9</v>
      </c>
      <c r="Q74" s="13">
        <v>24824.9267</v>
      </c>
      <c r="S74" s="153">
        <f>IFERROR(__xludf.DUMMYFUNCTION("TO_DATE(INT((T74/(60*60*24))+""1/1/1970""))"),42458.0)</f>
        <v>42458</v>
      </c>
      <c r="T74" s="152">
        <v>1.459224E9</v>
      </c>
      <c r="U74" s="152">
        <v>107277.9221</v>
      </c>
      <c r="W74" s="153">
        <f>IFERROR(__xludf.DUMMYFUNCTION("TO_DATE(INT((X74/(60*60*24))+""1/1/1970""))"),42453.0)</f>
        <v>42453</v>
      </c>
      <c r="X74" s="152">
        <v>1.458828E9</v>
      </c>
      <c r="Y74" s="152">
        <v>10030.269</v>
      </c>
      <c r="AA74" s="153">
        <f>IFERROR(__xludf.DUMMYFUNCTION("TO_DATE(INT((AB74/(60*60*24))+""1/1/1970""))"),42453.0)</f>
        <v>42453</v>
      </c>
      <c r="AB74" s="156">
        <v>1.4587884E9</v>
      </c>
      <c r="AC74" s="156">
        <v>106885.1635</v>
      </c>
      <c r="AE74" s="153">
        <f>IFERROR(__xludf.DUMMYFUNCTION("TO_DATE(INT((AF74/(60*60*24))+""1/1/1970""))"),42442.0)</f>
        <v>42442</v>
      </c>
      <c r="AF74" s="156">
        <v>1.4579064E9</v>
      </c>
      <c r="AG74" s="156">
        <v>102250.777</v>
      </c>
      <c r="AH74" s="156"/>
      <c r="AI74" s="153">
        <f>IFERROR(__xludf.DUMMYFUNCTION("TO_DATE(INT((AJ74/(60*60*24))+""1/1/1970""))"),42458.0)</f>
        <v>42458</v>
      </c>
      <c r="AJ74" s="152">
        <v>1.459224E9</v>
      </c>
      <c r="AK74" s="152">
        <v>98579.1481</v>
      </c>
      <c r="AL74" s="152">
        <v>93752.4787</v>
      </c>
      <c r="AM74" s="159">
        <v>104247.75</v>
      </c>
      <c r="AN74" s="152">
        <f t="shared" si="1"/>
        <v>24708.2862</v>
      </c>
      <c r="AO74" s="152">
        <f t="shared" si="2"/>
        <v>107277.9221</v>
      </c>
      <c r="AP74" s="152">
        <f t="shared" si="3"/>
        <v>10015.0729</v>
      </c>
      <c r="AQ74" s="152">
        <f t="shared" si="4"/>
        <v>107106.2589</v>
      </c>
      <c r="AR74" s="152">
        <f t="shared" si="5"/>
        <v>102725.1786</v>
      </c>
    </row>
    <row r="75">
      <c r="A75" s="152">
        <v>1.4563476E9</v>
      </c>
      <c r="B75" s="152">
        <v>99336.4962</v>
      </c>
      <c r="D75" s="153">
        <f>IFERROR(__xludf.DUMMYFUNCTION("TO_DATE(INT((E75/(60*60*24))+""1/1/1970""))"),42459.0)</f>
        <v>42459</v>
      </c>
      <c r="E75" s="156">
        <v>1.4593104E9</v>
      </c>
      <c r="F75" s="156">
        <v>98325.8337</v>
      </c>
      <c r="H75" s="153">
        <f>IFERROR(__xludf.DUMMYFUNCTION("TO_DATE(INT((I75/(60*60*24))+""1/1/1970""))"),42459.0)</f>
        <v>42459</v>
      </c>
      <c r="I75" s="156">
        <v>1.4593104E9</v>
      </c>
      <c r="J75" s="156">
        <v>94449.2848</v>
      </c>
      <c r="L75" s="158">
        <v>42459.0</v>
      </c>
      <c r="M75" s="160">
        <v>106131.19</v>
      </c>
      <c r="O75" s="153">
        <f>IFERROR(__xludf.DUMMYFUNCTION("TO_DATE(INT((P75/(60*60*24))+""1/1/1970""))"),42448.0)</f>
        <v>42448</v>
      </c>
      <c r="P75" s="13">
        <v>1.4583456E9</v>
      </c>
      <c r="Q75" s="13">
        <v>24905.9138</v>
      </c>
      <c r="S75" s="153">
        <f>IFERROR(__xludf.DUMMYFUNCTION("TO_DATE(INT((T75/(60*60*24))+""1/1/1970""))"),42459.0)</f>
        <v>42459</v>
      </c>
      <c r="T75" s="156">
        <v>1.4593104E9</v>
      </c>
      <c r="U75" s="156">
        <v>109555.0401</v>
      </c>
      <c r="W75" s="153">
        <f>IFERROR(__xludf.DUMMYFUNCTION("TO_DATE(INT((X75/(60*60*24))+""1/1/1970""))"),42454.0)</f>
        <v>42454</v>
      </c>
      <c r="X75" s="152">
        <v>1.458864E9</v>
      </c>
      <c r="Y75" s="152">
        <v>10021.4809</v>
      </c>
      <c r="AA75" s="153">
        <f>IFERROR(__xludf.DUMMYFUNCTION("TO_DATE(INT((AB75/(60*60*24))+""1/1/1970""))"),42454.0)</f>
        <v>42454</v>
      </c>
      <c r="AB75" s="152">
        <v>1.4588676E9</v>
      </c>
      <c r="AC75" s="152">
        <v>107131.1079</v>
      </c>
      <c r="AE75" s="153">
        <f>IFERROR(__xludf.DUMMYFUNCTION("TO_DATE(INT((AF75/(60*60*24))+""1/1/1970""))"),42443.0)</f>
        <v>42443</v>
      </c>
      <c r="AF75" s="156">
        <v>1.457946E9</v>
      </c>
      <c r="AG75" s="156">
        <v>102401.2863</v>
      </c>
      <c r="AH75" s="156"/>
      <c r="AI75" s="153">
        <f>IFERROR(__xludf.DUMMYFUNCTION("TO_DATE(INT((AJ75/(60*60*24))+""1/1/1970""))"),42459.0)</f>
        <v>42459</v>
      </c>
      <c r="AJ75" s="156">
        <v>1.4593104E9</v>
      </c>
      <c r="AK75" s="156">
        <v>98325.8337</v>
      </c>
      <c r="AL75" s="156">
        <v>94449.2848</v>
      </c>
      <c r="AM75" s="160">
        <v>106131.19</v>
      </c>
      <c r="AN75" s="152">
        <f t="shared" si="1"/>
        <v>24659.1809</v>
      </c>
      <c r="AO75" s="152">
        <f t="shared" si="2"/>
        <v>109555.0401</v>
      </c>
      <c r="AP75" s="152">
        <f t="shared" si="3"/>
        <v>10012.8913</v>
      </c>
      <c r="AQ75" s="152">
        <f t="shared" si="4"/>
        <v>107165.5715</v>
      </c>
      <c r="AR75" s="152">
        <f t="shared" si="5"/>
        <v>103536.2818</v>
      </c>
    </row>
    <row r="76">
      <c r="A76" s="156">
        <v>1.45641066E9</v>
      </c>
      <c r="B76" s="156">
        <v>99659.1509</v>
      </c>
      <c r="D76" s="153">
        <f>IFERROR(__xludf.DUMMYFUNCTION("TO_DATE(INT((E76/(60*60*24))+""1/1/1970""))"),42460.0)</f>
        <v>42460</v>
      </c>
      <c r="E76" s="152">
        <v>1.4593968E9</v>
      </c>
      <c r="F76" s="152">
        <v>98325.8337</v>
      </c>
      <c r="H76" s="153">
        <f>IFERROR(__xludf.DUMMYFUNCTION("TO_DATE(INT((I76/(60*60*24))+""1/1/1970""))"),42460.0)</f>
        <v>42460</v>
      </c>
      <c r="I76" s="152">
        <v>1.4593968E9</v>
      </c>
      <c r="J76" s="152">
        <v>93952.0485</v>
      </c>
      <c r="L76" s="158">
        <v>42460.0</v>
      </c>
      <c r="M76" s="159">
        <v>106744.01</v>
      </c>
      <c r="O76" s="153">
        <f>IFERROR(__xludf.DUMMYFUNCTION("TO_DATE(INT((P76/(60*60*24))+""1/1/1970""))"),42449.0)</f>
        <v>42449</v>
      </c>
      <c r="P76" s="13">
        <v>1.458432E9</v>
      </c>
      <c r="Q76" s="13">
        <v>24905.9138</v>
      </c>
      <c r="S76" s="153">
        <f>IFERROR(__xludf.DUMMYFUNCTION("TO_DATE(INT((T76/(60*60*24))+""1/1/1970""))"),42460.0)</f>
        <v>42460</v>
      </c>
      <c r="T76" s="152">
        <v>1.4593968E9</v>
      </c>
      <c r="U76" s="152">
        <v>109728.4113</v>
      </c>
      <c r="W76" s="153">
        <f>IFERROR(__xludf.DUMMYFUNCTION("TO_DATE(INT((X76/(60*60*24))+""1/1/1970""))"),42455.0)</f>
        <v>42455</v>
      </c>
      <c r="X76" s="156">
        <v>1.4589504E9</v>
      </c>
      <c r="Y76" s="156">
        <v>10019.1172</v>
      </c>
      <c r="AA76" s="153">
        <f>IFERROR(__xludf.DUMMYFUNCTION("TO_DATE(INT((AB76/(60*60*24))+""1/1/1970""))"),42456.0)</f>
        <v>42456</v>
      </c>
      <c r="AB76" s="156">
        <v>1.459116E9</v>
      </c>
      <c r="AC76" s="156">
        <v>107095.4033</v>
      </c>
      <c r="AE76" s="153">
        <f>IFERROR(__xludf.DUMMYFUNCTION("TO_DATE(INT((AF76/(60*60*24))+""1/1/1970""))"),42444.0)</f>
        <v>42444</v>
      </c>
      <c r="AF76" s="152">
        <v>1.4580252E9</v>
      </c>
      <c r="AG76" s="152">
        <v>101803.3664</v>
      </c>
      <c r="AH76" s="156"/>
      <c r="AI76" s="153">
        <f>IFERROR(__xludf.DUMMYFUNCTION("TO_DATE(INT((AJ76/(60*60*24))+""1/1/1970""))"),42460.0)</f>
        <v>42460</v>
      </c>
      <c r="AJ76" s="152">
        <v>1.4593968E9</v>
      </c>
      <c r="AK76" s="152">
        <v>98325.8337</v>
      </c>
      <c r="AL76" s="152">
        <v>93952.0485</v>
      </c>
      <c r="AM76" s="159">
        <v>106744.01</v>
      </c>
      <c r="AN76" s="152">
        <f t="shared" si="1"/>
        <v>24666.2773</v>
      </c>
      <c r="AO76" s="152">
        <f t="shared" si="2"/>
        <v>109728.4113</v>
      </c>
      <c r="AP76" s="152">
        <f t="shared" si="3"/>
        <v>10018.7986</v>
      </c>
      <c r="AQ76" s="152">
        <f t="shared" si="4"/>
        <v>107185.015</v>
      </c>
      <c r="AR76" s="152">
        <f t="shared" si="5"/>
        <v>103935.2</v>
      </c>
    </row>
    <row r="77">
      <c r="A77" s="152">
        <v>1.456434E9</v>
      </c>
      <c r="B77" s="152">
        <v>100524.6847</v>
      </c>
      <c r="D77" s="153">
        <f>IFERROR(__xludf.DUMMYFUNCTION("TO_DATE(INT((E77/(60*60*24))+""1/1/1970""))"),42461.0)</f>
        <v>42461</v>
      </c>
      <c r="E77" s="156">
        <v>1.4594832E9</v>
      </c>
      <c r="F77" s="156">
        <v>98325.8337</v>
      </c>
      <c r="H77" s="153">
        <f>IFERROR(__xludf.DUMMYFUNCTION("TO_DATE(INT((I77/(60*60*24))+""1/1/1970""))"),42461.0)</f>
        <v>42461</v>
      </c>
      <c r="I77" s="156">
        <v>1.4594832E9</v>
      </c>
      <c r="J77" s="156">
        <v>94382.487</v>
      </c>
      <c r="L77" s="158">
        <v>42461.0</v>
      </c>
      <c r="M77" s="160">
        <v>106525.17</v>
      </c>
      <c r="O77" s="153">
        <f>IFERROR(__xludf.DUMMYFUNCTION("TO_DATE(INT((P77/(60*60*24))+""1/1/1970""))"),42450.0)</f>
        <v>42450</v>
      </c>
      <c r="P77" s="13">
        <v>1.4585184E9</v>
      </c>
      <c r="Q77" s="13">
        <v>24936.8426</v>
      </c>
      <c r="S77" s="153">
        <f>IFERROR(__xludf.DUMMYFUNCTION("TO_DATE(INT((T77/(60*60*24))+""1/1/1970""))"),42461.0)</f>
        <v>42461</v>
      </c>
      <c r="T77" s="156">
        <v>1.4594832E9</v>
      </c>
      <c r="U77" s="156">
        <v>110107.8763</v>
      </c>
      <c r="W77" s="153">
        <f>IFERROR(__xludf.DUMMYFUNCTION("TO_DATE(INT((X77/(60*60*24))+""1/1/1970""))"),42457.0)</f>
        <v>42457</v>
      </c>
      <c r="X77" s="152">
        <v>1.4591232E9</v>
      </c>
      <c r="Y77" s="152">
        <v>10014.1218</v>
      </c>
      <c r="AA77" s="153">
        <f>IFERROR(__xludf.DUMMYFUNCTION("TO_DATE(INT((AB77/(60*60*24))+""1/1/1970""))"),42457.0)</f>
        <v>42457</v>
      </c>
      <c r="AB77" s="156">
        <v>1.4591556E9</v>
      </c>
      <c r="AC77" s="156">
        <v>107101.8132</v>
      </c>
      <c r="AE77" s="153">
        <f>IFERROR(__xludf.DUMMYFUNCTION("TO_DATE(INT((AF77/(60*60*24))+""1/1/1970""))"),42445.0)</f>
        <v>42445</v>
      </c>
      <c r="AF77" s="156">
        <v>1.4581044E9</v>
      </c>
      <c r="AG77" s="156">
        <v>101868.3279</v>
      </c>
      <c r="AH77" s="156"/>
      <c r="AI77" s="153">
        <f>IFERROR(__xludf.DUMMYFUNCTION("TO_DATE(INT((AJ77/(60*60*24))+""1/1/1970""))"),42461.0)</f>
        <v>42461</v>
      </c>
      <c r="AJ77" s="156">
        <v>1.4594832E9</v>
      </c>
      <c r="AK77" s="156">
        <v>98325.8337</v>
      </c>
      <c r="AL77" s="156">
        <v>94382.487</v>
      </c>
      <c r="AM77" s="160">
        <v>106525.17</v>
      </c>
      <c r="AN77" s="152">
        <f t="shared" si="1"/>
        <v>24568.3757</v>
      </c>
      <c r="AO77" s="152">
        <f t="shared" si="2"/>
        <v>110107.8763</v>
      </c>
      <c r="AP77" s="152">
        <f t="shared" si="3"/>
        <v>10025.2151</v>
      </c>
      <c r="AQ77" s="152">
        <f t="shared" si="4"/>
        <v>107198.5084</v>
      </c>
      <c r="AR77" s="152">
        <f t="shared" si="5"/>
        <v>104352.8746</v>
      </c>
    </row>
    <row r="78">
      <c r="A78" s="156">
        <v>1.45649706E9</v>
      </c>
      <c r="B78" s="156">
        <v>101067.5639</v>
      </c>
      <c r="D78" s="153">
        <f>IFERROR(__xludf.DUMMYFUNCTION("TO_DATE(INT((E78/(60*60*24))+""1/1/1970""))"),42462.0)</f>
        <v>42462</v>
      </c>
      <c r="E78" s="152">
        <v>1.4595696E9</v>
      </c>
      <c r="F78" s="152">
        <v>98325.8337</v>
      </c>
      <c r="H78" s="153">
        <f>IFERROR(__xludf.DUMMYFUNCTION("TO_DATE(INT((I78/(60*60*24))+""1/1/1970""))"),42462.0)</f>
        <v>42462</v>
      </c>
      <c r="I78" s="152">
        <v>1.4595696E9</v>
      </c>
      <c r="J78" s="152">
        <v>95183.4811</v>
      </c>
      <c r="L78" s="158">
        <v>42462.0</v>
      </c>
      <c r="M78" s="159">
        <v>107648.37</v>
      </c>
      <c r="O78" s="153">
        <f>IFERROR(__xludf.DUMMYFUNCTION("TO_DATE(INT((P78/(60*60*24))+""1/1/1970""))"),42451.0)</f>
        <v>42451</v>
      </c>
      <c r="P78" s="13">
        <v>1.4586552E9</v>
      </c>
      <c r="Q78" s="13">
        <v>24820.7979</v>
      </c>
      <c r="S78" s="153">
        <f>IFERROR(__xludf.DUMMYFUNCTION("TO_DATE(INT((T78/(60*60*24))+""1/1/1970""))"),42462.0)</f>
        <v>42462</v>
      </c>
      <c r="T78" s="152">
        <v>1.4595696E9</v>
      </c>
      <c r="U78" s="152">
        <v>110778.3018</v>
      </c>
      <c r="W78" s="153">
        <f>IFERROR(__xludf.DUMMYFUNCTION("TO_DATE(INT((X78/(60*60*24))+""1/1/1970""))"),42458.0)</f>
        <v>42458</v>
      </c>
      <c r="X78" s="156">
        <v>1.45926E9</v>
      </c>
      <c r="Y78" s="156">
        <v>10015.0729</v>
      </c>
      <c r="AA78" s="153">
        <f>IFERROR(__xludf.DUMMYFUNCTION("TO_DATE(INT((AB78/(60*60*24))+""1/1/1970""))"),42458.0)</f>
        <v>42458</v>
      </c>
      <c r="AB78" s="152">
        <v>1.4592348E9</v>
      </c>
      <c r="AC78" s="152">
        <v>107106.2589</v>
      </c>
      <c r="AE78" s="153">
        <f>IFERROR(__xludf.DUMMYFUNCTION("TO_DATE(INT((AF78/(60*60*24))+""1/1/1970""))"),42446.0)</f>
        <v>42446</v>
      </c>
      <c r="AF78" s="152">
        <v>1.4581836E9</v>
      </c>
      <c r="AG78" s="152">
        <v>102866.9958</v>
      </c>
      <c r="AH78" s="156"/>
      <c r="AI78" s="153">
        <f>IFERROR(__xludf.DUMMYFUNCTION("TO_DATE(INT((AJ78/(60*60*24))+""1/1/1970""))"),42462.0)</f>
        <v>42462</v>
      </c>
      <c r="AJ78" s="152">
        <v>1.4595696E9</v>
      </c>
      <c r="AK78" s="152">
        <v>98325.8337</v>
      </c>
      <c r="AL78" s="152">
        <v>95183.4811</v>
      </c>
      <c r="AM78" s="159">
        <v>107648.37</v>
      </c>
      <c r="AN78" s="152">
        <f t="shared" si="1"/>
        <v>24679.118</v>
      </c>
      <c r="AO78" s="152">
        <f t="shared" si="2"/>
        <v>110778.3018</v>
      </c>
      <c r="AP78" s="152">
        <f t="shared" si="3"/>
        <v>10009.9891</v>
      </c>
      <c r="AQ78" s="152">
        <f t="shared" si="4"/>
        <v>107198.5084</v>
      </c>
      <c r="AR78" s="152">
        <f t="shared" si="5"/>
        <v>104471.3606</v>
      </c>
    </row>
    <row r="79">
      <c r="A79" s="152">
        <v>1.4565204E9</v>
      </c>
      <c r="B79" s="152">
        <v>100294.2171</v>
      </c>
      <c r="D79" s="153">
        <f>IFERROR(__xludf.DUMMYFUNCTION("TO_DATE(INT((E79/(60*60*24))+""1/1/1970""))"),42464.0)</f>
        <v>42464</v>
      </c>
      <c r="E79" s="156">
        <v>1.4597784E9</v>
      </c>
      <c r="F79" s="156">
        <v>98325.8337</v>
      </c>
      <c r="H79" s="153">
        <f>IFERROR(__xludf.DUMMYFUNCTION("TO_DATE(INT((I79/(60*60*24))+""1/1/1970""))"),42464.0)</f>
        <v>42464</v>
      </c>
      <c r="I79" s="156">
        <v>1.4597784E9</v>
      </c>
      <c r="J79" s="156">
        <v>95183.4811</v>
      </c>
      <c r="L79" s="158">
        <v>42464.0</v>
      </c>
      <c r="M79" s="160">
        <v>107648.37</v>
      </c>
      <c r="O79" s="153">
        <f>IFERROR(__xludf.DUMMYFUNCTION("TO_DATE(INT((P79/(60*60*24))+""1/1/1970""))"),42452.0)</f>
        <v>42452</v>
      </c>
      <c r="P79" s="13">
        <v>1.4587416E9</v>
      </c>
      <c r="Q79" s="13">
        <v>24828.5495</v>
      </c>
      <c r="S79" s="153">
        <f>IFERROR(__xludf.DUMMYFUNCTION("TO_DATE(INT((T79/(60*60*24))+""1/1/1970""))"),42464.0)</f>
        <v>42464</v>
      </c>
      <c r="T79" s="156">
        <v>1.4597784E9</v>
      </c>
      <c r="U79" s="156">
        <v>110778.3018</v>
      </c>
      <c r="W79" s="153">
        <f>IFERROR(__xludf.DUMMYFUNCTION("TO_DATE(INT((X79/(60*60*24))+""1/1/1970""))"),42459.0)</f>
        <v>42459</v>
      </c>
      <c r="X79" s="156">
        <v>1.4593464E9</v>
      </c>
      <c r="Y79" s="156">
        <v>10012.8913</v>
      </c>
      <c r="AA79" s="153">
        <f>IFERROR(__xludf.DUMMYFUNCTION("TO_DATE(INT((AB79/(60*60*24))+""1/1/1970""))"),42459.0)</f>
        <v>42459</v>
      </c>
      <c r="AB79" s="156">
        <v>1.459314E9</v>
      </c>
      <c r="AC79" s="156">
        <v>107165.5715</v>
      </c>
      <c r="AE79" s="153">
        <f>IFERROR(__xludf.DUMMYFUNCTION("TO_DATE(INT((AF79/(60*60*24))+""1/1/1970""))"),42447.0)</f>
        <v>42447</v>
      </c>
      <c r="AF79" s="156">
        <v>1.4582628E9</v>
      </c>
      <c r="AG79" s="156">
        <v>103774.6262</v>
      </c>
      <c r="AH79" s="156"/>
      <c r="AI79" s="153">
        <f>IFERROR(__xludf.DUMMYFUNCTION("TO_DATE(INT((AJ79/(60*60*24))+""1/1/1970""))"),42464.0)</f>
        <v>42464</v>
      </c>
      <c r="AJ79" s="156">
        <v>1.4597784E9</v>
      </c>
      <c r="AK79" s="156">
        <v>98325.8337</v>
      </c>
      <c r="AL79" s="156">
        <v>95183.4811</v>
      </c>
      <c r="AM79" s="160">
        <v>107648.37</v>
      </c>
      <c r="AN79" s="152">
        <f t="shared" si="1"/>
        <v>24692.7873</v>
      </c>
      <c r="AO79" s="152">
        <f t="shared" si="2"/>
        <v>110778.3018</v>
      </c>
      <c r="AP79" s="152">
        <f t="shared" si="3"/>
        <v>10008.67</v>
      </c>
      <c r="AQ79" s="152">
        <f t="shared" si="4"/>
        <v>106782.3145</v>
      </c>
      <c r="AR79" s="152">
        <f t="shared" si="5"/>
        <v>104499.2666</v>
      </c>
    </row>
    <row r="80">
      <c r="A80" s="156">
        <v>1.45675626E9</v>
      </c>
      <c r="B80" s="156">
        <v>100232.7591</v>
      </c>
      <c r="D80" s="153">
        <f>IFERROR(__xludf.DUMMYFUNCTION("TO_DATE(INT((E80/(60*60*24))+""1/1/1970""))"),42465.0)</f>
        <v>42465</v>
      </c>
      <c r="E80" s="156">
        <v>1.4598288E9</v>
      </c>
      <c r="F80" s="156">
        <v>98325.8337</v>
      </c>
      <c r="H80" s="153">
        <f>IFERROR(__xludf.DUMMYFUNCTION("TO_DATE(INT((I80/(60*60*24))+""1/1/1970""))"),42465.0)</f>
        <v>42465</v>
      </c>
      <c r="I80" s="156">
        <v>1.4598288E9</v>
      </c>
      <c r="J80" s="156">
        <v>96028.7501</v>
      </c>
      <c r="L80" s="158">
        <v>42465.0</v>
      </c>
      <c r="M80" s="160">
        <v>107240.97</v>
      </c>
      <c r="O80" s="153">
        <f>IFERROR(__xludf.DUMMYFUNCTION("TO_DATE(INT((P80/(60*60*24))+""1/1/1970""))"),42453.0)</f>
        <v>42453</v>
      </c>
      <c r="P80" s="13">
        <v>1.458828E9</v>
      </c>
      <c r="Q80" s="13">
        <v>24850.3996</v>
      </c>
      <c r="S80" s="153">
        <f>IFERROR(__xludf.DUMMYFUNCTION("TO_DATE(INT((T80/(60*60*24))+""1/1/1970""))"),42465.0)</f>
        <v>42465</v>
      </c>
      <c r="T80" s="156">
        <v>1.4598288E9</v>
      </c>
      <c r="U80" s="156">
        <v>110435.608</v>
      </c>
      <c r="W80" s="153">
        <f>IFERROR(__xludf.DUMMYFUNCTION("TO_DATE(INT((X80/(60*60*24))+""1/1/1970""))"),42460.0)</f>
        <v>42460</v>
      </c>
      <c r="X80" s="156">
        <v>1.4594328E9</v>
      </c>
      <c r="Y80" s="156">
        <v>10018.7986</v>
      </c>
      <c r="AA80" s="153">
        <f>IFERROR(__xludf.DUMMYFUNCTION("TO_DATE(INT((AB80/(60*60*24))+""1/1/1970""))"),42460.0)</f>
        <v>42460</v>
      </c>
      <c r="AB80" s="152">
        <v>1.4593932E9</v>
      </c>
      <c r="AC80" s="152">
        <v>107185.015</v>
      </c>
      <c r="AE80" s="153">
        <f>IFERROR(__xludf.DUMMYFUNCTION("TO_DATE(INT((AF80/(60*60*24))+""1/1/1970""))"),42448.0)</f>
        <v>42448</v>
      </c>
      <c r="AF80" s="152">
        <v>1.4583456E9</v>
      </c>
      <c r="AG80" s="152">
        <v>103362.8987</v>
      </c>
      <c r="AH80" s="156"/>
      <c r="AI80" s="153">
        <f>IFERROR(__xludf.DUMMYFUNCTION("TO_DATE(INT((AJ80/(60*60*24))+""1/1/1970""))"),42465.0)</f>
        <v>42465</v>
      </c>
      <c r="AJ80" s="156">
        <v>1.4598288E9</v>
      </c>
      <c r="AK80" s="156">
        <v>98325.8337</v>
      </c>
      <c r="AL80" s="156">
        <v>96028.7501</v>
      </c>
      <c r="AM80" s="160">
        <v>107240.97</v>
      </c>
      <c r="AN80" s="152">
        <f t="shared" si="1"/>
        <v>24691.0025</v>
      </c>
      <c r="AO80" s="152">
        <f t="shared" si="2"/>
        <v>110435.608</v>
      </c>
      <c r="AP80" s="152">
        <f t="shared" si="3"/>
        <v>10012.5616</v>
      </c>
      <c r="AQ80" s="152">
        <f t="shared" si="4"/>
        <v>106451.524</v>
      </c>
      <c r="AR80" s="152">
        <f t="shared" si="5"/>
        <v>104424.6982</v>
      </c>
    </row>
    <row r="81">
      <c r="A81" s="152">
        <v>1.4567796E9</v>
      </c>
      <c r="B81" s="152">
        <v>99505.5058</v>
      </c>
      <c r="D81" s="153">
        <f>IFERROR(__xludf.DUMMYFUNCTION("TO_DATE(INT((E81/(60*60*24))+""1/1/1970""))"),42466.0)</f>
        <v>42466</v>
      </c>
      <c r="E81" s="152">
        <v>1.4599152E9</v>
      </c>
      <c r="F81" s="152">
        <v>98325.8337</v>
      </c>
      <c r="H81" s="153">
        <f>IFERROR(__xludf.DUMMYFUNCTION("TO_DATE(INT((I81/(60*60*24))+""1/1/1970""))"),42466.0)</f>
        <v>42466</v>
      </c>
      <c r="I81" s="152">
        <v>1.4599152E9</v>
      </c>
      <c r="J81" s="152">
        <v>95524.5809</v>
      </c>
      <c r="L81" s="158">
        <v>42466.0</v>
      </c>
      <c r="M81" s="159">
        <v>106212.77</v>
      </c>
      <c r="O81" s="153">
        <f>IFERROR(__xludf.DUMMYFUNCTION("TO_DATE(INT((P81/(60*60*24))+""1/1/1970""))"),42454.0)</f>
        <v>42454</v>
      </c>
      <c r="P81" s="13">
        <v>1.458864E9</v>
      </c>
      <c r="Q81" s="13">
        <v>24805.3232</v>
      </c>
      <c r="S81" s="153">
        <f>IFERROR(__xludf.DUMMYFUNCTION("TO_DATE(INT((T81/(60*60*24))+""1/1/1970""))"),42466.0)</f>
        <v>42466</v>
      </c>
      <c r="T81" s="152">
        <v>1.4599152E9</v>
      </c>
      <c r="U81" s="152">
        <v>109324.0296</v>
      </c>
      <c r="W81" s="153">
        <f>IFERROR(__xludf.DUMMYFUNCTION("TO_DATE(INT((X81/(60*60*24))+""1/1/1970""))"),42461.0)</f>
        <v>42461</v>
      </c>
      <c r="X81" s="156">
        <v>1.4595192E9</v>
      </c>
      <c r="Y81" s="156">
        <v>10025.2151</v>
      </c>
      <c r="AA81" s="153">
        <f>IFERROR(__xludf.DUMMYFUNCTION("TO_DATE(INT((AB81/(60*60*24))+""1/1/1970""))"),42461.0)</f>
        <v>42461</v>
      </c>
      <c r="AB81" s="156">
        <v>1.4594724E9</v>
      </c>
      <c r="AC81" s="156">
        <v>107198.5084</v>
      </c>
      <c r="AE81" s="153">
        <f>IFERROR(__xludf.DUMMYFUNCTION("TO_DATE(INT((AF81/(60*60*24))+""1/1/1970""))"),42449.0)</f>
        <v>42449</v>
      </c>
      <c r="AF81" s="156">
        <v>1.4585112E9</v>
      </c>
      <c r="AG81" s="156">
        <v>103362.8987</v>
      </c>
      <c r="AH81" s="156"/>
      <c r="AI81" s="153">
        <f>IFERROR(__xludf.DUMMYFUNCTION("TO_DATE(INT((AJ81/(60*60*24))+""1/1/1970""))"),42466.0)</f>
        <v>42466</v>
      </c>
      <c r="AJ81" s="152">
        <v>1.4599152E9</v>
      </c>
      <c r="AK81" s="152">
        <v>98325.8337</v>
      </c>
      <c r="AL81" s="152">
        <v>95524.5809</v>
      </c>
      <c r="AM81" s="159">
        <v>106212.77</v>
      </c>
      <c r="AN81" s="152">
        <f t="shared" si="1"/>
        <v>24882.7022</v>
      </c>
      <c r="AO81" s="152">
        <f t="shared" si="2"/>
        <v>109324.0296</v>
      </c>
      <c r="AP81" s="152">
        <f t="shared" si="3"/>
        <v>10001.5773</v>
      </c>
      <c r="AQ81" s="152">
        <f t="shared" si="4"/>
        <v>105947.342</v>
      </c>
      <c r="AR81" s="152">
        <f t="shared" si="5"/>
        <v>104370.2587</v>
      </c>
    </row>
    <row r="82">
      <c r="A82" s="156">
        <v>1.45684266E9</v>
      </c>
      <c r="B82" s="156">
        <v>100350.5536</v>
      </c>
      <c r="D82" s="153">
        <f>IFERROR(__xludf.DUMMYFUNCTION("TO_DATE(INT((E82/(60*60*24))+""1/1/1970""))"),42467.0)</f>
        <v>42467</v>
      </c>
      <c r="E82" s="156">
        <v>1.4600016E9</v>
      </c>
      <c r="F82" s="156">
        <v>98325.8337</v>
      </c>
      <c r="H82" s="153">
        <f>IFERROR(__xludf.DUMMYFUNCTION("TO_DATE(INT((I82/(60*60*24))+""1/1/1970""))"),42467.0)</f>
        <v>42467</v>
      </c>
      <c r="I82" s="156">
        <v>1.4600016E9</v>
      </c>
      <c r="J82" s="156">
        <v>97237.0862</v>
      </c>
      <c r="L82" s="158">
        <v>42467.0</v>
      </c>
      <c r="M82" s="160">
        <v>107949.07</v>
      </c>
      <c r="O82" s="153">
        <f>IFERROR(__xludf.DUMMYFUNCTION("TO_DATE(INT((P82/(60*60*24))+""1/1/1970""))"),42455.0)</f>
        <v>42455</v>
      </c>
      <c r="P82" s="13">
        <v>1.4589504E9</v>
      </c>
      <c r="Q82" s="13">
        <v>24772.6575</v>
      </c>
      <c r="S82" s="153">
        <f>IFERROR(__xludf.DUMMYFUNCTION("TO_DATE(INT((T82/(60*60*24))+""1/1/1970""))"),42467.0)</f>
        <v>42467</v>
      </c>
      <c r="T82" s="156">
        <v>1.4600016E9</v>
      </c>
      <c r="U82" s="156">
        <v>110522.5493</v>
      </c>
      <c r="W82" s="153">
        <f>IFERROR(__xludf.DUMMYFUNCTION("TO_DATE(INT((X82/(60*60*24))+""1/1/1970""))"),42462.0)</f>
        <v>42462</v>
      </c>
      <c r="X82" s="156">
        <v>1.4595552E9</v>
      </c>
      <c r="Y82" s="156">
        <v>10009.9891</v>
      </c>
      <c r="AA82" s="153">
        <f>IFERROR(__xludf.DUMMYFUNCTION("TO_DATE(INT((AB82/(60*60*24))+""1/1/1970""))"),42463.0)</f>
        <v>42463</v>
      </c>
      <c r="AB82" s="152">
        <v>1.4597208E9</v>
      </c>
      <c r="AC82" s="152">
        <v>107592.4751</v>
      </c>
      <c r="AE82" s="153">
        <f>IFERROR(__xludf.DUMMYFUNCTION("TO_DATE(INT((AF82/(60*60*24))+""1/1/1970""))"),42450.0)</f>
        <v>42450</v>
      </c>
      <c r="AF82" s="156">
        <v>1.4585508E9</v>
      </c>
      <c r="AG82" s="156">
        <v>103399.9542</v>
      </c>
      <c r="AH82" s="156"/>
      <c r="AI82" s="153">
        <f>IFERROR(__xludf.DUMMYFUNCTION("TO_DATE(INT((AJ82/(60*60*24))+""1/1/1970""))"),42467.0)</f>
        <v>42467</v>
      </c>
      <c r="AJ82" s="156">
        <v>1.4600016E9</v>
      </c>
      <c r="AK82" s="156">
        <v>98325.8337</v>
      </c>
      <c r="AL82" s="156">
        <v>97237.0862</v>
      </c>
      <c r="AM82" s="160">
        <v>107949.07</v>
      </c>
      <c r="AN82" s="152">
        <f t="shared" si="1"/>
        <v>24997.2002</v>
      </c>
      <c r="AO82" s="152">
        <f t="shared" si="2"/>
        <v>110522.5493</v>
      </c>
      <c r="AP82" s="152">
        <f t="shared" si="3"/>
        <v>9992.076</v>
      </c>
      <c r="AQ82" s="152">
        <f t="shared" si="4"/>
        <v>106636.4016</v>
      </c>
      <c r="AR82" s="152">
        <f t="shared" si="5"/>
        <v>104550.9613</v>
      </c>
    </row>
    <row r="83">
      <c r="A83" s="152">
        <v>1.456866E9</v>
      </c>
      <c r="B83" s="152">
        <v>101887.0042</v>
      </c>
      <c r="D83" s="153">
        <f>IFERROR(__xludf.DUMMYFUNCTION("TO_DATE(INT((E83/(60*60*24))+""1/1/1970""))"),42468.0)</f>
        <v>42468</v>
      </c>
      <c r="E83" s="152">
        <v>1.460088E9</v>
      </c>
      <c r="F83" s="152">
        <v>98325.8337</v>
      </c>
      <c r="H83" s="153">
        <f>IFERROR(__xludf.DUMMYFUNCTION("TO_DATE(INT((I83/(60*60*24))+""1/1/1970""))"),42468.0)</f>
        <v>42468</v>
      </c>
      <c r="I83" s="152">
        <v>1.460088E9</v>
      </c>
      <c r="J83" s="152">
        <v>96320.0778</v>
      </c>
      <c r="L83" s="158">
        <v>42468.0</v>
      </c>
      <c r="M83" s="159">
        <v>106406.77</v>
      </c>
      <c r="O83" s="153">
        <f>IFERROR(__xludf.DUMMYFUNCTION("TO_DATE(INT((P83/(60*60*24))+""1/1/1970""))"),42456.0)</f>
        <v>42456</v>
      </c>
      <c r="P83" s="13">
        <v>1.4590368E9</v>
      </c>
      <c r="Q83" s="13">
        <v>24772.6575</v>
      </c>
      <c r="S83" s="153">
        <f>IFERROR(__xludf.DUMMYFUNCTION("TO_DATE(INT((T83/(60*60*24))+""1/1/1970""))"),42468.0)</f>
        <v>42468</v>
      </c>
      <c r="T83" s="152">
        <v>1.460088E9</v>
      </c>
      <c r="U83" s="152">
        <v>109193.6214</v>
      </c>
      <c r="W83" s="153">
        <f>IFERROR(__xludf.DUMMYFUNCTION("TO_DATE(INT((X83/(60*60*24))+""1/1/1970""))"),42464.0)</f>
        <v>42464</v>
      </c>
      <c r="X83" s="152">
        <v>1.459728E9</v>
      </c>
      <c r="Y83" s="152">
        <v>10008.67</v>
      </c>
      <c r="AA83" s="153">
        <f>IFERROR(__xludf.DUMMYFUNCTION("TO_DATE(INT((AB83/(60*60*24))+""1/1/1970""))"),42464.0)</f>
        <v>42464</v>
      </c>
      <c r="AB83" s="152">
        <v>1.4597604E9</v>
      </c>
      <c r="AC83" s="152">
        <v>106782.3145</v>
      </c>
      <c r="AE83" s="153">
        <f>IFERROR(__xludf.DUMMYFUNCTION("TO_DATE(INT((AF83/(60*60*24))+""1/1/1970""))"),42451.0)</f>
        <v>42451</v>
      </c>
      <c r="AF83" s="152">
        <v>1.45863E9</v>
      </c>
      <c r="AG83" s="152">
        <v>103039.9214</v>
      </c>
      <c r="AH83" s="156"/>
      <c r="AI83" s="153">
        <f>IFERROR(__xludf.DUMMYFUNCTION("TO_DATE(INT((AJ83/(60*60*24))+""1/1/1970""))"),42468.0)</f>
        <v>42468</v>
      </c>
      <c r="AJ83" s="152">
        <v>1.460088E9</v>
      </c>
      <c r="AK83" s="152">
        <v>98325.8337</v>
      </c>
      <c r="AL83" s="152">
        <v>96320.0778</v>
      </c>
      <c r="AM83" s="159">
        <v>106406.77</v>
      </c>
      <c r="AN83" s="152">
        <f t="shared" si="1"/>
        <v>25244.9513</v>
      </c>
      <c r="AO83" s="152">
        <f t="shared" si="2"/>
        <v>109193.6214</v>
      </c>
      <c r="AP83" s="152">
        <f t="shared" si="3"/>
        <v>9991.0282</v>
      </c>
      <c r="AQ83" s="152">
        <f t="shared" si="4"/>
        <v>105445.1192</v>
      </c>
      <c r="AR83" s="152">
        <f t="shared" si="5"/>
        <v>104244.453</v>
      </c>
    </row>
    <row r="84">
      <c r="A84" s="156">
        <v>1.45692906E9</v>
      </c>
      <c r="B84" s="156">
        <v>101630.9291</v>
      </c>
      <c r="D84" s="153">
        <f>IFERROR(__xludf.DUMMYFUNCTION("TO_DATE(INT((E84/(60*60*24))+""1/1/1970""))"),42469.0)</f>
        <v>42469</v>
      </c>
      <c r="E84" s="156">
        <v>1.4601744E9</v>
      </c>
      <c r="F84" s="156">
        <v>98325.8337</v>
      </c>
      <c r="H84" s="153">
        <f>IFERROR(__xludf.DUMMYFUNCTION("TO_DATE(INT((I84/(60*60*24))+""1/1/1970""))"),42469.0)</f>
        <v>42469</v>
      </c>
      <c r="I84" s="156">
        <v>1.4601744E9</v>
      </c>
      <c r="J84" s="156">
        <v>95094.7401</v>
      </c>
      <c r="L84" s="158">
        <v>42469.0</v>
      </c>
      <c r="M84" s="160">
        <v>106329.17</v>
      </c>
      <c r="O84" s="153">
        <f>IFERROR(__xludf.DUMMYFUNCTION("TO_DATE(INT((P84/(60*60*24))+""1/1/1970""))"),42457.0)</f>
        <v>42457</v>
      </c>
      <c r="P84" s="13">
        <v>1.4591232E9</v>
      </c>
      <c r="Q84" s="13">
        <v>24732.8815</v>
      </c>
      <c r="S84" s="153">
        <f>IFERROR(__xludf.DUMMYFUNCTION("TO_DATE(INT((T84/(60*60*24))+""1/1/1970""))"),42469.0)</f>
        <v>42469</v>
      </c>
      <c r="T84" s="156">
        <v>1.4601744E9</v>
      </c>
      <c r="U84" s="156">
        <v>109502.8031</v>
      </c>
      <c r="W84" s="153">
        <f>IFERROR(__xludf.DUMMYFUNCTION("TO_DATE(INT((X84/(60*60*24))+""1/1/1970""))"),42465.0)</f>
        <v>42465</v>
      </c>
      <c r="X84" s="156">
        <v>1.4598648E9</v>
      </c>
      <c r="Y84" s="156">
        <v>10012.5616</v>
      </c>
      <c r="AA84" s="153">
        <f>IFERROR(__xludf.DUMMYFUNCTION("TO_DATE(INT((AB84/(60*60*24))+""1/1/1970""))"),42465.0)</f>
        <v>42465</v>
      </c>
      <c r="AB84" s="156">
        <v>1.4598396E9</v>
      </c>
      <c r="AC84" s="156">
        <v>106451.524</v>
      </c>
      <c r="AE84" s="153">
        <f>IFERROR(__xludf.DUMMYFUNCTION("TO_DATE(INT((AF84/(60*60*24))+""1/1/1970""))"),42452.0)</f>
        <v>42452</v>
      </c>
      <c r="AF84" s="156">
        <v>1.4587092E9</v>
      </c>
      <c r="AG84" s="156">
        <v>102912.2858</v>
      </c>
      <c r="AH84" s="156"/>
      <c r="AI84" s="153">
        <f>IFERROR(__xludf.DUMMYFUNCTION("TO_DATE(INT((AJ84/(60*60*24))+""1/1/1970""))"),42469.0)</f>
        <v>42469</v>
      </c>
      <c r="AJ84" s="156">
        <v>1.4601744E9</v>
      </c>
      <c r="AK84" s="156">
        <v>98325.8337</v>
      </c>
      <c r="AL84" s="156">
        <v>95094.7401</v>
      </c>
      <c r="AM84" s="160">
        <v>106329.17</v>
      </c>
      <c r="AN84" s="152">
        <f t="shared" si="1"/>
        <v>25228.338</v>
      </c>
      <c r="AO84" s="152">
        <f t="shared" si="2"/>
        <v>109502.8031</v>
      </c>
      <c r="AP84" s="152">
        <f t="shared" si="3"/>
        <v>9994.4874</v>
      </c>
      <c r="AQ84" s="152">
        <f t="shared" si="4"/>
        <v>105445.1192</v>
      </c>
      <c r="AR84" s="152">
        <f t="shared" si="5"/>
        <v>104528.0876</v>
      </c>
    </row>
    <row r="85">
      <c r="A85" s="152">
        <v>1.4569524E9</v>
      </c>
      <c r="B85" s="152">
        <v>102306.9674</v>
      </c>
      <c r="D85" s="153">
        <f>IFERROR(__xludf.DUMMYFUNCTION("TO_DATE(INT((E85/(60*60*24))+""1/1/1970""))"),42471.0)</f>
        <v>42471</v>
      </c>
      <c r="E85" s="152">
        <v>1.4603832E9</v>
      </c>
      <c r="F85" s="152">
        <v>98325.8337</v>
      </c>
      <c r="H85" s="153">
        <f>IFERROR(__xludf.DUMMYFUNCTION("TO_DATE(INT((I85/(60*60*24))+""1/1/1970""))"),42471.0)</f>
        <v>42471</v>
      </c>
      <c r="I85" s="152">
        <v>1.4603832E9</v>
      </c>
      <c r="J85" s="152">
        <v>95094.7401</v>
      </c>
      <c r="L85" s="158">
        <v>42471.0</v>
      </c>
      <c r="M85" s="159">
        <v>106329.17</v>
      </c>
      <c r="O85" s="153">
        <f>IFERROR(__xludf.DUMMYFUNCTION("TO_DATE(INT((P85/(60*60*24))+""1/1/1970""))"),42458.0)</f>
        <v>42458</v>
      </c>
      <c r="P85" s="13">
        <v>1.45926E9</v>
      </c>
      <c r="Q85" s="13">
        <v>24708.2862</v>
      </c>
      <c r="S85" s="153">
        <f>IFERROR(__xludf.DUMMYFUNCTION("TO_DATE(INT((T85/(60*60*24))+""1/1/1970""))"),42471.0)</f>
        <v>42471</v>
      </c>
      <c r="T85" s="152">
        <v>1.4603832E9</v>
      </c>
      <c r="U85" s="152">
        <v>109502.8031</v>
      </c>
      <c r="W85" s="153">
        <f>IFERROR(__xludf.DUMMYFUNCTION("TO_DATE(INT((X85/(60*60*24))+""1/1/1970""))"),42466.0)</f>
        <v>42466</v>
      </c>
      <c r="X85" s="156">
        <v>1.4599512E9</v>
      </c>
      <c r="Y85" s="156">
        <v>10001.5773</v>
      </c>
      <c r="AA85" s="153">
        <f>IFERROR(__xludf.DUMMYFUNCTION("TO_DATE(INT((AB85/(60*60*24))+""1/1/1970""))"),42466.0)</f>
        <v>42466</v>
      </c>
      <c r="AB85" s="152">
        <v>1.4599188E9</v>
      </c>
      <c r="AC85" s="152">
        <v>105947.342</v>
      </c>
      <c r="AE85" s="153">
        <f>IFERROR(__xludf.DUMMYFUNCTION("TO_DATE(INT((AF85/(60*60*24))+""1/1/1970""))"),42453.0)</f>
        <v>42453</v>
      </c>
      <c r="AF85" s="152">
        <v>1.4587884E9</v>
      </c>
      <c r="AG85" s="152">
        <v>102518.3999</v>
      </c>
      <c r="AH85" s="156"/>
      <c r="AI85" s="153">
        <f>IFERROR(__xludf.DUMMYFUNCTION("TO_DATE(INT((AJ85/(60*60*24))+""1/1/1970""))"),42471.0)</f>
        <v>42471</v>
      </c>
      <c r="AJ85" s="152">
        <v>1.4603832E9</v>
      </c>
      <c r="AK85" s="152">
        <v>98325.8337</v>
      </c>
      <c r="AL85" s="152">
        <v>95094.7401</v>
      </c>
      <c r="AM85" s="159">
        <v>106329.17</v>
      </c>
      <c r="AN85" s="152">
        <f t="shared" si="1"/>
        <v>25205.98</v>
      </c>
      <c r="AO85" s="152">
        <f t="shared" si="2"/>
        <v>109502.8031</v>
      </c>
      <c r="AP85" s="152">
        <f t="shared" si="3"/>
        <v>9996.7858</v>
      </c>
      <c r="AQ85" s="152">
        <f t="shared" si="4"/>
        <v>105148.9072</v>
      </c>
      <c r="AR85" s="152">
        <f t="shared" si="5"/>
        <v>104593.049</v>
      </c>
    </row>
    <row r="86">
      <c r="A86" s="156">
        <v>1.45701546E9</v>
      </c>
      <c r="B86" s="156">
        <v>102117.4718</v>
      </c>
      <c r="D86" s="153">
        <f>IFERROR(__xludf.DUMMYFUNCTION("TO_DATE(INT((E86/(60*60*24))+""1/1/1970""))"),42472.0)</f>
        <v>42472</v>
      </c>
      <c r="E86" s="152">
        <v>1.4604336E9</v>
      </c>
      <c r="F86" s="152">
        <v>98325.8337</v>
      </c>
      <c r="H86" s="153">
        <f>IFERROR(__xludf.DUMMYFUNCTION("TO_DATE(INT((I86/(60*60*24))+""1/1/1970""))"),42472.0)</f>
        <v>42472</v>
      </c>
      <c r="I86" s="152">
        <v>1.4604336E9</v>
      </c>
      <c r="J86" s="152">
        <v>94105.948</v>
      </c>
      <c r="L86" s="158">
        <v>42472.0</v>
      </c>
      <c r="M86" s="159">
        <v>105941.17</v>
      </c>
      <c r="O86" s="153">
        <f>IFERROR(__xludf.DUMMYFUNCTION("TO_DATE(INT((P86/(60*60*24))+""1/1/1970""))"),42459.0)</f>
        <v>42459</v>
      </c>
      <c r="P86" s="13">
        <v>1.4593464E9</v>
      </c>
      <c r="Q86" s="13">
        <v>24659.1809</v>
      </c>
      <c r="S86" s="153">
        <f>IFERROR(__xludf.DUMMYFUNCTION("TO_DATE(INT((T86/(60*60*24))+""1/1/1970""))"),42472.0)</f>
        <v>42472</v>
      </c>
      <c r="T86" s="152">
        <v>1.4604336E9</v>
      </c>
      <c r="U86" s="152">
        <v>109218.5918</v>
      </c>
      <c r="W86" s="153">
        <f>IFERROR(__xludf.DUMMYFUNCTION("TO_DATE(INT((X86/(60*60*24))+""1/1/1970""))"),42467.0)</f>
        <v>42467</v>
      </c>
      <c r="X86" s="156">
        <v>1.4600376E9</v>
      </c>
      <c r="Y86" s="156">
        <v>9992.076</v>
      </c>
      <c r="AA86" s="153">
        <f>IFERROR(__xludf.DUMMYFUNCTION("TO_DATE(INT((AB86/(60*60*24))+""1/1/1970""))"),42467.0)</f>
        <v>42467</v>
      </c>
      <c r="AB86" s="156">
        <v>1.459998E9</v>
      </c>
      <c r="AC86" s="156">
        <v>106636.4016</v>
      </c>
      <c r="AE86" s="153">
        <f>IFERROR(__xludf.DUMMYFUNCTION("TO_DATE(INT((AF86/(60*60*24))+""1/1/1970""))"),42454.0)</f>
        <v>42454</v>
      </c>
      <c r="AF86" s="156">
        <v>1.4588676E9</v>
      </c>
      <c r="AG86" s="156">
        <v>102389.8494</v>
      </c>
      <c r="AH86" s="156"/>
      <c r="AI86" s="153">
        <f>IFERROR(__xludf.DUMMYFUNCTION("TO_DATE(INT((AJ86/(60*60*24))+""1/1/1970""))"),42472.0)</f>
        <v>42472</v>
      </c>
      <c r="AJ86" s="152">
        <v>1.4604336E9</v>
      </c>
      <c r="AK86" s="152">
        <v>98325.8337</v>
      </c>
      <c r="AL86" s="152">
        <v>94105.948</v>
      </c>
      <c r="AM86" s="159">
        <v>105941.17</v>
      </c>
      <c r="AN86" s="152">
        <f t="shared" si="1"/>
        <v>25156.8758</v>
      </c>
      <c r="AO86" s="152">
        <f t="shared" si="2"/>
        <v>109218.5918</v>
      </c>
      <c r="AP86" s="152">
        <f t="shared" si="3"/>
        <v>9987.7861</v>
      </c>
      <c r="AQ86" s="152">
        <f t="shared" si="4"/>
        <v>105372.4495</v>
      </c>
      <c r="AR86" s="152">
        <f t="shared" si="5"/>
        <v>104642.9138</v>
      </c>
    </row>
    <row r="87">
      <c r="A87" s="152">
        <v>1.4570388E9</v>
      </c>
      <c r="B87" s="152">
        <v>102685.9585</v>
      </c>
      <c r="D87" s="153">
        <f>IFERROR(__xludf.DUMMYFUNCTION("TO_DATE(INT((E87/(60*60*24))+""1/1/1970""))"),42473.0)</f>
        <v>42473</v>
      </c>
      <c r="E87" s="156">
        <v>1.46052E9</v>
      </c>
      <c r="F87" s="156">
        <v>98325.8337</v>
      </c>
      <c r="H87" s="153">
        <f>IFERROR(__xludf.DUMMYFUNCTION("TO_DATE(INT((I87/(60*60*24))+""1/1/1970""))"),42473.0)</f>
        <v>42473</v>
      </c>
      <c r="I87" s="156">
        <v>1.46052E9</v>
      </c>
      <c r="J87" s="156">
        <v>93531.8645</v>
      </c>
      <c r="L87" s="158">
        <v>42473.0</v>
      </c>
      <c r="M87" s="160">
        <v>106823.87</v>
      </c>
      <c r="O87" s="153">
        <f>IFERROR(__xludf.DUMMYFUNCTION("TO_DATE(INT((P87/(60*60*24))+""1/1/1970""))"),42460.0)</f>
        <v>42460</v>
      </c>
      <c r="P87" s="13">
        <v>1.4594328E9</v>
      </c>
      <c r="Q87" s="13">
        <v>24666.2773</v>
      </c>
      <c r="S87" s="153">
        <f>IFERROR(__xludf.DUMMYFUNCTION("TO_DATE(INT((T87/(60*60*24))+""1/1/1970""))"),42473.0)</f>
        <v>42473</v>
      </c>
      <c r="T87" s="156">
        <v>1.46052E9</v>
      </c>
      <c r="U87" s="156">
        <v>110282.4401</v>
      </c>
      <c r="W87" s="153">
        <f>IFERROR(__xludf.DUMMYFUNCTION("TO_DATE(INT((X87/(60*60*24))+""1/1/1970""))"),42468.0)</f>
        <v>42468</v>
      </c>
      <c r="X87" s="156">
        <v>1.460124E9</v>
      </c>
      <c r="Y87" s="156">
        <v>9991.0282</v>
      </c>
      <c r="AA87" s="153">
        <f>IFERROR(__xludf.DUMMYFUNCTION("TO_DATE(INT((AB87/(60*60*24))+""1/1/1970""))"),42468.0)</f>
        <v>42468</v>
      </c>
      <c r="AB87" s="152">
        <v>1.4600772E9</v>
      </c>
      <c r="AC87" s="152">
        <v>105445.1192</v>
      </c>
      <c r="AE87" s="153">
        <f>IFERROR(__xludf.DUMMYFUNCTION("TO_DATE(INT((AF87/(60*60*24))+""1/1/1970""))"),42455.0)</f>
        <v>42455</v>
      </c>
      <c r="AF87" s="152">
        <v>1.4589504E9</v>
      </c>
      <c r="AG87" s="152">
        <v>102418.2128</v>
      </c>
      <c r="AH87" s="156"/>
      <c r="AI87" s="153">
        <f>IFERROR(__xludf.DUMMYFUNCTION("TO_DATE(INT((AJ87/(60*60*24))+""1/1/1970""))"),42473.0)</f>
        <v>42473</v>
      </c>
      <c r="AJ87" s="156">
        <v>1.46052E9</v>
      </c>
      <c r="AK87" s="156">
        <v>98325.8337</v>
      </c>
      <c r="AL87" s="156">
        <v>93531.8645</v>
      </c>
      <c r="AM87" s="160">
        <v>106823.87</v>
      </c>
      <c r="AN87" s="152">
        <f t="shared" si="1"/>
        <v>25088.0543</v>
      </c>
      <c r="AO87" s="152">
        <f t="shared" si="2"/>
        <v>110282.4401</v>
      </c>
      <c r="AP87" s="152">
        <f t="shared" si="3"/>
        <v>9987.7632</v>
      </c>
      <c r="AQ87" s="152">
        <f t="shared" si="4"/>
        <v>105914.8469</v>
      </c>
      <c r="AR87" s="152">
        <f t="shared" si="5"/>
        <v>104393.5899</v>
      </c>
    </row>
    <row r="88">
      <c r="A88" s="156">
        <v>1.45710186E9</v>
      </c>
      <c r="B88" s="156">
        <v>102854.9681</v>
      </c>
      <c r="D88" s="153">
        <f>IFERROR(__xludf.DUMMYFUNCTION("TO_DATE(INT((E88/(60*60*24))+""1/1/1970""))"),42474.0)</f>
        <v>42474</v>
      </c>
      <c r="E88" s="152">
        <v>1.4606064E9</v>
      </c>
      <c r="F88" s="152">
        <v>98325.8337</v>
      </c>
      <c r="H88" s="153">
        <f>IFERROR(__xludf.DUMMYFUNCTION("TO_DATE(INT((I88/(60*60*24))+""1/1/1970""))"),42474.0)</f>
        <v>42474</v>
      </c>
      <c r="I88" s="152">
        <v>1.4606064E9</v>
      </c>
      <c r="J88" s="152">
        <v>93814.3604</v>
      </c>
      <c r="L88" s="158">
        <v>42474.0</v>
      </c>
      <c r="M88" s="159">
        <v>108181.87</v>
      </c>
      <c r="O88" s="153">
        <f>IFERROR(__xludf.DUMMYFUNCTION("TO_DATE(INT((P88/(60*60*24))+""1/1/1970""))"),42461.0)</f>
        <v>42461</v>
      </c>
      <c r="P88" s="13">
        <v>1.4595192E9</v>
      </c>
      <c r="Q88" s="13">
        <v>24568.3757</v>
      </c>
      <c r="S88" s="153">
        <f>IFERROR(__xludf.DUMMYFUNCTION("TO_DATE(INT((T88/(60*60*24))+""1/1/1970""))"),42474.0)</f>
        <v>42474</v>
      </c>
      <c r="T88" s="152">
        <v>1.4606064E9</v>
      </c>
      <c r="U88" s="152">
        <v>111379.3058</v>
      </c>
      <c r="W88" s="153">
        <f>IFERROR(__xludf.DUMMYFUNCTION("TO_DATE(INT((X88/(60*60*24))+""1/1/1970""))"),42469.0)</f>
        <v>42469</v>
      </c>
      <c r="X88" s="156">
        <v>1.46016E9</v>
      </c>
      <c r="Y88" s="156">
        <v>9994.4874</v>
      </c>
      <c r="AA88" s="153">
        <f>IFERROR(__xludf.DUMMYFUNCTION("TO_DATE(INT((AB88/(60*60*24))+""1/1/1970""))"),42470.0)</f>
        <v>42470</v>
      </c>
      <c r="AB88" s="156">
        <v>1.4603256E9</v>
      </c>
      <c r="AC88" s="156">
        <v>105105.7829</v>
      </c>
      <c r="AE88" s="153">
        <f>IFERROR(__xludf.DUMMYFUNCTION("TO_DATE(INT((AF88/(60*60*24))+""1/1/1970""))"),42456.0)</f>
        <v>42456</v>
      </c>
      <c r="AF88" s="156">
        <v>1.459116E9</v>
      </c>
      <c r="AG88" s="156">
        <v>102418.2128</v>
      </c>
      <c r="AH88" s="156"/>
      <c r="AI88" s="153">
        <f>IFERROR(__xludf.DUMMYFUNCTION("TO_DATE(INT((AJ88/(60*60*24))+""1/1/1970""))"),42474.0)</f>
        <v>42474</v>
      </c>
      <c r="AJ88" s="152">
        <v>1.4606064E9</v>
      </c>
      <c r="AK88" s="152">
        <v>98325.8337</v>
      </c>
      <c r="AL88" s="152">
        <v>93814.3604</v>
      </c>
      <c r="AM88" s="159">
        <v>108181.87</v>
      </c>
      <c r="AN88" s="152">
        <f t="shared" si="1"/>
        <v>25050.6184</v>
      </c>
      <c r="AO88" s="152">
        <f t="shared" si="2"/>
        <v>111379.3058</v>
      </c>
      <c r="AP88" s="152">
        <f t="shared" si="3"/>
        <v>9978.2792</v>
      </c>
      <c r="AQ88" s="152">
        <f t="shared" si="4"/>
        <v>106323.428</v>
      </c>
      <c r="AR88" s="152">
        <f t="shared" si="5"/>
        <v>103431.52</v>
      </c>
    </row>
    <row r="89">
      <c r="A89" s="152">
        <v>1.4571252E9</v>
      </c>
      <c r="B89" s="152">
        <v>102988.1271</v>
      </c>
      <c r="D89" s="153">
        <f>IFERROR(__xludf.DUMMYFUNCTION("TO_DATE(INT((E89/(60*60*24))+""1/1/1970""))"),42475.0)</f>
        <v>42475</v>
      </c>
      <c r="E89" s="156">
        <v>1.4606928E9</v>
      </c>
      <c r="F89" s="156">
        <v>98325.8337</v>
      </c>
      <c r="H89" s="153">
        <f>IFERROR(__xludf.DUMMYFUNCTION("TO_DATE(INT((I89/(60*60*24))+""1/1/1970""))"),42475.0)</f>
        <v>42475</v>
      </c>
      <c r="I89" s="156">
        <v>1.4606928E9</v>
      </c>
      <c r="J89" s="156">
        <v>93015.2466</v>
      </c>
      <c r="L89" s="158">
        <v>42475.0</v>
      </c>
      <c r="M89" s="160">
        <v>108191.57</v>
      </c>
      <c r="O89" s="153">
        <f>IFERROR(__xludf.DUMMYFUNCTION("TO_DATE(INT((P89/(60*60*24))+""1/1/1970""))"),42462.0)</f>
        <v>42462</v>
      </c>
      <c r="P89" s="13">
        <v>1.4595552E9</v>
      </c>
      <c r="Q89" s="13">
        <v>24679.118</v>
      </c>
      <c r="S89" s="153">
        <f>IFERROR(__xludf.DUMMYFUNCTION("TO_DATE(INT((T89/(60*60*24))+""1/1/1970""))"),42475.0)</f>
        <v>42475</v>
      </c>
      <c r="T89" s="156">
        <v>1.4606928E9</v>
      </c>
      <c r="U89" s="156">
        <v>111375.4191</v>
      </c>
      <c r="W89" s="153">
        <f>IFERROR(__xludf.DUMMYFUNCTION("TO_DATE(INT((X89/(60*60*24))+""1/1/1970""))"),42471.0)</f>
        <v>42471</v>
      </c>
      <c r="X89" s="152">
        <v>1.4603328E9</v>
      </c>
      <c r="Y89" s="152">
        <v>9996.7858</v>
      </c>
      <c r="AA89" s="153">
        <f>IFERROR(__xludf.DUMMYFUNCTION("TO_DATE(INT((AB89/(60*60*24))+""1/1/1970""))"),42471.0)</f>
        <v>42471</v>
      </c>
      <c r="AB89" s="156">
        <v>1.4603652E9</v>
      </c>
      <c r="AC89" s="156">
        <v>105148.9072</v>
      </c>
      <c r="AE89" s="153">
        <f>IFERROR(__xludf.DUMMYFUNCTION("TO_DATE(INT((AF89/(60*60*24))+""1/1/1970""))"),42457.0)</f>
        <v>42457</v>
      </c>
      <c r="AF89" s="156">
        <v>1.4591556E9</v>
      </c>
      <c r="AG89" s="156">
        <v>102328.5478</v>
      </c>
      <c r="AH89" s="156"/>
      <c r="AI89" s="153">
        <f>IFERROR(__xludf.DUMMYFUNCTION("TO_DATE(INT((AJ89/(60*60*24))+""1/1/1970""))"),42475.0)</f>
        <v>42475</v>
      </c>
      <c r="AJ89" s="156">
        <v>1.4606928E9</v>
      </c>
      <c r="AK89" s="156">
        <v>98325.8337</v>
      </c>
      <c r="AL89" s="156">
        <v>93015.2466</v>
      </c>
      <c r="AM89" s="160">
        <v>108191.57</v>
      </c>
      <c r="AN89" s="152">
        <f t="shared" si="1"/>
        <v>25085.165</v>
      </c>
      <c r="AO89" s="152">
        <f t="shared" si="2"/>
        <v>111375.4191</v>
      </c>
      <c r="AP89" s="152">
        <f t="shared" si="3"/>
        <v>9973.3818</v>
      </c>
      <c r="AQ89" s="152">
        <f t="shared" si="4"/>
        <v>106588.1134</v>
      </c>
      <c r="AR89" s="152">
        <f t="shared" si="5"/>
        <v>103314.4064</v>
      </c>
    </row>
    <row r="90">
      <c r="A90" s="156">
        <v>1.45736106E9</v>
      </c>
      <c r="B90" s="156">
        <v>102475.9769</v>
      </c>
      <c r="D90" s="153">
        <f>IFERROR(__xludf.DUMMYFUNCTION("TO_DATE(INT((E90/(60*60*24))+""1/1/1970""))"),42476.0)</f>
        <v>42476</v>
      </c>
      <c r="E90" s="152">
        <v>1.4607792E9</v>
      </c>
      <c r="F90" s="152">
        <v>98325.8337</v>
      </c>
      <c r="H90" s="153">
        <f>IFERROR(__xludf.DUMMYFUNCTION("TO_DATE(INT((I90/(60*60*24))+""1/1/1970""))"),42476.0)</f>
        <v>42476</v>
      </c>
      <c r="I90" s="152">
        <v>1.4607792E9</v>
      </c>
      <c r="J90" s="152">
        <v>93367.5831</v>
      </c>
      <c r="L90" s="158">
        <v>42476.0</v>
      </c>
      <c r="M90" s="159">
        <v>107919.97</v>
      </c>
      <c r="O90" s="153">
        <f>IFERROR(__xludf.DUMMYFUNCTION("TO_DATE(INT((P90/(60*60*24))+""1/1/1970""))"),42463.0)</f>
        <v>42463</v>
      </c>
      <c r="P90" s="13">
        <v>1.4596416E9</v>
      </c>
      <c r="Q90" s="13">
        <v>24679.118</v>
      </c>
      <c r="S90" s="153">
        <f>IFERROR(__xludf.DUMMYFUNCTION("TO_DATE(INT((T90/(60*60*24))+""1/1/1970""))"),42476.0)</f>
        <v>42476</v>
      </c>
      <c r="T90" s="152">
        <v>1.4607792E9</v>
      </c>
      <c r="U90" s="152">
        <v>111248.0559</v>
      </c>
      <c r="W90" s="153">
        <f>IFERROR(__xludf.DUMMYFUNCTION("TO_DATE(INT((X90/(60*60*24))+""1/1/1970""))"),42472.0)</f>
        <v>42472</v>
      </c>
      <c r="X90" s="156">
        <v>1.4604696E9</v>
      </c>
      <c r="Y90" s="156">
        <v>9987.7861</v>
      </c>
      <c r="AA90" s="153">
        <f>IFERROR(__xludf.DUMMYFUNCTION("TO_DATE(INT((AB90/(60*60*24))+""1/1/1970""))"),42472.0)</f>
        <v>42472</v>
      </c>
      <c r="AB90" s="152">
        <v>1.4604444E9</v>
      </c>
      <c r="AC90" s="152">
        <v>105372.4495</v>
      </c>
      <c r="AE90" s="153">
        <f>IFERROR(__xludf.DUMMYFUNCTION("TO_DATE(INT((AF90/(60*60*24))+""1/1/1970""))"),42458.0)</f>
        <v>42458</v>
      </c>
      <c r="AF90" s="152">
        <v>1.4592348E9</v>
      </c>
      <c r="AG90" s="152">
        <v>102725.1786</v>
      </c>
      <c r="AH90" s="156"/>
      <c r="AI90" s="153">
        <f>IFERROR(__xludf.DUMMYFUNCTION("TO_DATE(INT((AJ90/(60*60*24))+""1/1/1970""))"),42476.0)</f>
        <v>42476</v>
      </c>
      <c r="AJ90" s="152">
        <v>1.4607792E9</v>
      </c>
      <c r="AK90" s="152">
        <v>98325.8337</v>
      </c>
      <c r="AL90" s="152">
        <v>93367.5831</v>
      </c>
      <c r="AM90" s="159">
        <v>107919.97</v>
      </c>
      <c r="AN90" s="152">
        <f t="shared" si="1"/>
        <v>25171.2467</v>
      </c>
      <c r="AO90" s="152">
        <f t="shared" si="2"/>
        <v>111248.0559</v>
      </c>
      <c r="AP90" s="152">
        <f t="shared" si="3"/>
        <v>9961.025</v>
      </c>
      <c r="AQ90" s="152">
        <f t="shared" si="4"/>
        <v>106588.1134</v>
      </c>
      <c r="AR90" s="152">
        <f t="shared" si="5"/>
        <v>103481.3848</v>
      </c>
    </row>
    <row r="91">
      <c r="A91" s="152">
        <v>1.4573844E9</v>
      </c>
      <c r="B91" s="152">
        <v>103126.4077</v>
      </c>
      <c r="D91" s="153">
        <f>IFERROR(__xludf.DUMMYFUNCTION("TO_DATE(INT((E91/(60*60*24))+""1/1/1970""))"),42478.0)</f>
        <v>42478</v>
      </c>
      <c r="E91" s="156">
        <v>1.460988E9</v>
      </c>
      <c r="F91" s="156">
        <v>98325.8337</v>
      </c>
      <c r="H91" s="153">
        <f>IFERROR(__xludf.DUMMYFUNCTION("TO_DATE(INT((I91/(60*60*24))+""1/1/1970""))"),42478.0)</f>
        <v>42478</v>
      </c>
      <c r="I91" s="156">
        <v>1.460988E9</v>
      </c>
      <c r="J91" s="156">
        <v>93367.5831</v>
      </c>
      <c r="L91" s="158">
        <v>42478.0</v>
      </c>
      <c r="M91" s="160">
        <v>107919.97</v>
      </c>
      <c r="O91" s="153">
        <f>IFERROR(__xludf.DUMMYFUNCTION("TO_DATE(INT((P91/(60*60*24))+""1/1/1970""))"),42464.0)</f>
        <v>42464</v>
      </c>
      <c r="P91" s="13">
        <v>1.459728E9</v>
      </c>
      <c r="Q91" s="13">
        <v>24692.7873</v>
      </c>
      <c r="S91" s="153">
        <f>IFERROR(__xludf.DUMMYFUNCTION("TO_DATE(INT((T91/(60*60*24))+""1/1/1970""))"),42478.0)</f>
        <v>42478</v>
      </c>
      <c r="T91" s="156">
        <v>1.460988E9</v>
      </c>
      <c r="U91" s="156">
        <v>111248.0559</v>
      </c>
      <c r="W91" s="153">
        <f>IFERROR(__xludf.DUMMYFUNCTION("TO_DATE(INT((X91/(60*60*24))+""1/1/1970""))"),42473.0)</f>
        <v>42473</v>
      </c>
      <c r="X91" s="156">
        <v>1.460556E9</v>
      </c>
      <c r="Y91" s="156">
        <v>9987.7632</v>
      </c>
      <c r="AA91" s="153">
        <f>IFERROR(__xludf.DUMMYFUNCTION("TO_DATE(INT((AB91/(60*60*24))+""1/1/1970""))"),42473.0)</f>
        <v>42473</v>
      </c>
      <c r="AB91" s="156">
        <v>1.4605236E9</v>
      </c>
      <c r="AC91" s="156">
        <v>105914.8469</v>
      </c>
      <c r="AE91" s="153">
        <f>IFERROR(__xludf.DUMMYFUNCTION("TO_DATE(INT((AF91/(60*60*24))+""1/1/1970""))"),42459.0)</f>
        <v>42459</v>
      </c>
      <c r="AF91" s="156">
        <v>1.459314E9</v>
      </c>
      <c r="AG91" s="156">
        <v>103536.2818</v>
      </c>
      <c r="AH91" s="156"/>
      <c r="AI91" s="153">
        <f>IFERROR(__xludf.DUMMYFUNCTION("TO_DATE(INT((AJ91/(60*60*24))+""1/1/1970""))"),42478.0)</f>
        <v>42478</v>
      </c>
      <c r="AJ91" s="156">
        <v>1.460988E9</v>
      </c>
      <c r="AK91" s="156">
        <v>98325.8337</v>
      </c>
      <c r="AL91" s="156">
        <v>93367.5831</v>
      </c>
      <c r="AM91" s="160">
        <v>107919.97</v>
      </c>
      <c r="AN91" s="152">
        <f t="shared" si="1"/>
        <v>25253.9261</v>
      </c>
      <c r="AO91" s="152">
        <f t="shared" si="2"/>
        <v>111248.0559</v>
      </c>
      <c r="AP91" s="152">
        <f t="shared" si="3"/>
        <v>9956.9711</v>
      </c>
      <c r="AQ91" s="152">
        <f t="shared" si="4"/>
        <v>106597.8968</v>
      </c>
      <c r="AR91" s="152">
        <f t="shared" si="5"/>
        <v>103610.8502</v>
      </c>
    </row>
    <row r="92">
      <c r="A92" s="156">
        <v>1.45744746E9</v>
      </c>
      <c r="B92" s="156">
        <v>102414.5189</v>
      </c>
      <c r="D92" s="153">
        <f>IFERROR(__xludf.DUMMYFUNCTION("TO_DATE(INT((E92/(60*60*24))+""1/1/1970""))"),42479.0)</f>
        <v>42479</v>
      </c>
      <c r="E92" s="156">
        <v>1.4610384E9</v>
      </c>
      <c r="F92" s="156">
        <v>98325.8337</v>
      </c>
      <c r="H92" s="153">
        <f>IFERROR(__xludf.DUMMYFUNCTION("TO_DATE(INT((I92/(60*60*24))+""1/1/1970""))"),42479.0)</f>
        <v>42479</v>
      </c>
      <c r="I92" s="156">
        <v>1.4610384E9</v>
      </c>
      <c r="J92" s="156">
        <v>93140.674</v>
      </c>
      <c r="L92" s="158">
        <v>42479.0</v>
      </c>
      <c r="M92" s="160">
        <v>108492.27</v>
      </c>
      <c r="O92" s="153">
        <f>IFERROR(__xludf.DUMMYFUNCTION("TO_DATE(INT((P92/(60*60*24))+""1/1/1970""))"),42465.0)</f>
        <v>42465</v>
      </c>
      <c r="P92" s="13">
        <v>1.4598648E9</v>
      </c>
      <c r="Q92" s="13">
        <v>24691.0025</v>
      </c>
      <c r="S92" s="153">
        <f>IFERROR(__xludf.DUMMYFUNCTION("TO_DATE(INT((T92/(60*60*24))+""1/1/1970""))"),42479.0)</f>
        <v>42479</v>
      </c>
      <c r="T92" s="156">
        <v>1.4610384E9</v>
      </c>
      <c r="U92" s="156">
        <v>112032.0303</v>
      </c>
      <c r="W92" s="153">
        <f>IFERROR(__xludf.DUMMYFUNCTION("TO_DATE(INT((X92/(60*60*24))+""1/1/1970""))"),42474.0)</f>
        <v>42474</v>
      </c>
      <c r="X92" s="156">
        <v>1.4606424E9</v>
      </c>
      <c r="Y92" s="156">
        <v>9978.2792</v>
      </c>
      <c r="AA92" s="153">
        <f>IFERROR(__xludf.DUMMYFUNCTION("TO_DATE(INT((AB92/(60*60*24))+""1/1/1970""))"),42474.0)</f>
        <v>42474</v>
      </c>
      <c r="AB92" s="152">
        <v>1.4606028E9</v>
      </c>
      <c r="AC92" s="152">
        <v>106323.428</v>
      </c>
      <c r="AE92" s="153">
        <f>IFERROR(__xludf.DUMMYFUNCTION("TO_DATE(INT((AF92/(60*60*24))+""1/1/1970""))"),42460.0)</f>
        <v>42460</v>
      </c>
      <c r="AF92" s="152">
        <v>1.4593932E9</v>
      </c>
      <c r="AG92" s="152">
        <v>103935.2</v>
      </c>
      <c r="AH92" s="156"/>
      <c r="AI92" s="153">
        <f>IFERROR(__xludf.DUMMYFUNCTION("TO_DATE(INT((AJ92/(60*60*24))+""1/1/1970""))"),42479.0)</f>
        <v>42479</v>
      </c>
      <c r="AJ92" s="156">
        <v>1.4610384E9</v>
      </c>
      <c r="AK92" s="156">
        <v>98325.8337</v>
      </c>
      <c r="AL92" s="156">
        <v>93140.674</v>
      </c>
      <c r="AM92" s="160">
        <v>108492.27</v>
      </c>
      <c r="AN92" s="152">
        <f t="shared" si="1"/>
        <v>25065.5265</v>
      </c>
      <c r="AO92" s="152">
        <f t="shared" si="2"/>
        <v>112032.0303</v>
      </c>
      <c r="AP92" s="152">
        <f t="shared" si="3"/>
        <v>9961.7213</v>
      </c>
      <c r="AQ92" s="152">
        <f t="shared" si="4"/>
        <v>106614.0374</v>
      </c>
      <c r="AR92" s="152">
        <f t="shared" si="5"/>
        <v>103705.5475</v>
      </c>
    </row>
    <row r="93">
      <c r="A93" s="152">
        <v>1.4574708E9</v>
      </c>
      <c r="B93" s="152">
        <v>101963.8267</v>
      </c>
      <c r="D93" s="153">
        <f>IFERROR(__xludf.DUMMYFUNCTION("TO_DATE(INT((E93/(60*60*24))+""1/1/1970""))"),42480.0)</f>
        <v>42480</v>
      </c>
      <c r="E93" s="152">
        <v>1.4611248E9</v>
      </c>
      <c r="F93" s="152">
        <v>98325.8337</v>
      </c>
      <c r="H93" s="153">
        <f>IFERROR(__xludf.DUMMYFUNCTION("TO_DATE(INT((I93/(60*60*24))+""1/1/1970""))"),42480.0)</f>
        <v>42480</v>
      </c>
      <c r="I93" s="152">
        <v>1.4611248E9</v>
      </c>
      <c r="J93" s="152">
        <v>92308.2476</v>
      </c>
      <c r="L93" s="158">
        <v>42480.0</v>
      </c>
      <c r="M93" s="159">
        <v>107832.67</v>
      </c>
      <c r="O93" s="153">
        <f>IFERROR(__xludf.DUMMYFUNCTION("TO_DATE(INT((P93/(60*60*24))+""1/1/1970""))"),42466.0)</f>
        <v>42466</v>
      </c>
      <c r="P93" s="13">
        <v>1.4599512E9</v>
      </c>
      <c r="Q93" s="13">
        <v>24882.7022</v>
      </c>
      <c r="S93" s="153">
        <f>IFERROR(__xludf.DUMMYFUNCTION("TO_DATE(INT((T93/(60*60*24))+""1/1/1970""))"),42480.0)</f>
        <v>42480</v>
      </c>
      <c r="T93" s="152">
        <v>1.4611248E9</v>
      </c>
      <c r="U93" s="152">
        <v>112370.7116</v>
      </c>
      <c r="W93" s="153">
        <f>IFERROR(__xludf.DUMMYFUNCTION("TO_DATE(INT((X93/(60*60*24))+""1/1/1970""))"),42475.0)</f>
        <v>42475</v>
      </c>
      <c r="X93" s="156">
        <v>1.4607288E9</v>
      </c>
      <c r="Y93" s="156">
        <v>9973.3818</v>
      </c>
      <c r="AA93" s="153">
        <f>IFERROR(__xludf.DUMMYFUNCTION("TO_DATE(INT((AB93/(60*60*24))+""1/1/1970""))"),42475.0)</f>
        <v>42475</v>
      </c>
      <c r="AB93" s="156">
        <v>1.460682E9</v>
      </c>
      <c r="AC93" s="156">
        <v>106588.1134</v>
      </c>
      <c r="AE93" s="153">
        <f>IFERROR(__xludf.DUMMYFUNCTION("TO_DATE(INT((AF93/(60*60*24))+""1/1/1970""))"),42461.0)</f>
        <v>42461</v>
      </c>
      <c r="AF93" s="156">
        <v>1.4594724E9</v>
      </c>
      <c r="AG93" s="156">
        <v>104352.8746</v>
      </c>
      <c r="AH93" s="156"/>
      <c r="AI93" s="153">
        <f>IFERROR(__xludf.DUMMYFUNCTION("TO_DATE(INT((AJ93/(60*60*24))+""1/1/1970""))"),42480.0)</f>
        <v>42480</v>
      </c>
      <c r="AJ93" s="152">
        <v>1.4611248E9</v>
      </c>
      <c r="AK93" s="152">
        <v>98325.8337</v>
      </c>
      <c r="AL93" s="152">
        <v>92308.2476</v>
      </c>
      <c r="AM93" s="159">
        <v>107832.67</v>
      </c>
      <c r="AN93" s="152">
        <f t="shared" si="1"/>
        <v>25009.5618</v>
      </c>
      <c r="AO93" s="152">
        <f t="shared" si="2"/>
        <v>112370.7116</v>
      </c>
      <c r="AP93" s="152">
        <f t="shared" si="3"/>
        <v>9965.4745</v>
      </c>
      <c r="AQ93" s="152">
        <f t="shared" si="4"/>
        <v>106620.1743</v>
      </c>
      <c r="AR93" s="152">
        <f t="shared" si="5"/>
        <v>104168.0547</v>
      </c>
    </row>
    <row r="94">
      <c r="A94" s="156">
        <v>1.45753386E9</v>
      </c>
      <c r="B94" s="156">
        <v>102506.706</v>
      </c>
      <c r="D94" s="153">
        <f>IFERROR(__xludf.DUMMYFUNCTION("TO_DATE(INT((E94/(60*60*24))+""1/1/1970""))"),42481.0)</f>
        <v>42481</v>
      </c>
      <c r="E94" s="156">
        <v>1.4612112E9</v>
      </c>
      <c r="F94" s="156">
        <v>98325.8337</v>
      </c>
      <c r="H94" s="153">
        <f>IFERROR(__xludf.DUMMYFUNCTION("TO_DATE(INT((I94/(60*60*24))+""1/1/1970""))"),42481.0)</f>
        <v>42481</v>
      </c>
      <c r="I94" s="156">
        <v>1.4612112E9</v>
      </c>
      <c r="J94" s="156">
        <v>92380.437</v>
      </c>
      <c r="L94" s="158">
        <v>42481.0</v>
      </c>
      <c r="M94" s="160">
        <v>107919.97</v>
      </c>
      <c r="O94" s="153">
        <f>IFERROR(__xludf.DUMMYFUNCTION("TO_DATE(INT((P94/(60*60*24))+""1/1/1970""))"),42467.0)</f>
        <v>42467</v>
      </c>
      <c r="P94" s="13">
        <v>1.4600376E9</v>
      </c>
      <c r="Q94" s="13">
        <v>24997.2002</v>
      </c>
      <c r="S94" s="153">
        <f>IFERROR(__xludf.DUMMYFUNCTION("TO_DATE(INT((T94/(60*60*24))+""1/1/1970""))"),42481.0)</f>
        <v>42481</v>
      </c>
      <c r="T94" s="156">
        <v>1.4612112E9</v>
      </c>
      <c r="U94" s="156">
        <v>112452.5167</v>
      </c>
      <c r="W94" s="153">
        <f>IFERROR(__xludf.DUMMYFUNCTION("TO_DATE(INT((X94/(60*60*24))+""1/1/1970""))"),42476.0)</f>
        <v>42476</v>
      </c>
      <c r="X94" s="156">
        <v>1.4607648E9</v>
      </c>
      <c r="Y94" s="156">
        <v>9961.025</v>
      </c>
      <c r="AA94" s="153">
        <f>IFERROR(__xludf.DUMMYFUNCTION("TO_DATE(INT((AB94/(60*60*24))+""1/1/1970""))"),42477.0)</f>
        <v>42477</v>
      </c>
      <c r="AB94" s="152">
        <v>1.4609304E9</v>
      </c>
      <c r="AC94" s="152">
        <v>106597.0577</v>
      </c>
      <c r="AE94" s="153">
        <f>IFERROR(__xludf.DUMMYFUNCTION("TO_DATE(INT((AF94/(60*60*24))+""1/1/1970""))"),42462.0)</f>
        <v>42462</v>
      </c>
      <c r="AF94" s="152">
        <v>1.4595552E9</v>
      </c>
      <c r="AG94" s="152">
        <v>104471.3606</v>
      </c>
      <c r="AH94" s="156"/>
      <c r="AI94" s="153">
        <f>IFERROR(__xludf.DUMMYFUNCTION("TO_DATE(INT((AJ94/(60*60*24))+""1/1/1970""))"),42481.0)</f>
        <v>42481</v>
      </c>
      <c r="AJ94" s="156">
        <v>1.4612112E9</v>
      </c>
      <c r="AK94" s="156">
        <v>98325.8337</v>
      </c>
      <c r="AL94" s="156">
        <v>92380.437</v>
      </c>
      <c r="AM94" s="160">
        <v>107919.97</v>
      </c>
      <c r="AN94" s="152">
        <f t="shared" si="1"/>
        <v>24848.7987</v>
      </c>
      <c r="AO94" s="152">
        <f t="shared" si="2"/>
        <v>112452.5167</v>
      </c>
      <c r="AP94" s="152">
        <f t="shared" si="3"/>
        <v>9957.2701</v>
      </c>
      <c r="AQ94" s="152">
        <f t="shared" si="4"/>
        <v>106602.9304</v>
      </c>
      <c r="AR94" s="152">
        <f t="shared" si="5"/>
        <v>103653.8528</v>
      </c>
    </row>
    <row r="95">
      <c r="A95" s="152">
        <v>1.4575572E9</v>
      </c>
      <c r="B95" s="152">
        <v>102501.5844</v>
      </c>
      <c r="D95" s="153">
        <f>IFERROR(__xludf.DUMMYFUNCTION("TO_DATE(INT((E95/(60*60*24))+""1/1/1970""))"),42482.0)</f>
        <v>42482</v>
      </c>
      <c r="E95" s="152">
        <v>1.4612976E9</v>
      </c>
      <c r="F95" s="152">
        <v>98325.8337</v>
      </c>
      <c r="H95" s="153">
        <f>IFERROR(__xludf.DUMMYFUNCTION("TO_DATE(INT((I95/(60*60*24))+""1/1/1970""))"),42482.0)</f>
        <v>42482</v>
      </c>
      <c r="I95" s="152">
        <v>1.4612976E9</v>
      </c>
      <c r="J95" s="152">
        <v>92843.4507</v>
      </c>
      <c r="L95" s="158">
        <v>42482.0</v>
      </c>
      <c r="M95" s="159">
        <v>107929.67</v>
      </c>
      <c r="O95" s="153">
        <f>IFERROR(__xludf.DUMMYFUNCTION("TO_DATE(INT((P95/(60*60*24))+""1/1/1970""))"),42468.0)</f>
        <v>42468</v>
      </c>
      <c r="P95" s="13">
        <v>1.460124E9</v>
      </c>
      <c r="Q95" s="13">
        <v>25244.9513</v>
      </c>
      <c r="S95" s="153">
        <f>IFERROR(__xludf.DUMMYFUNCTION("TO_DATE(INT((T95/(60*60*24))+""1/1/1970""))"),42482.0)</f>
        <v>42482</v>
      </c>
      <c r="T95" s="152">
        <v>1.4612976E9</v>
      </c>
      <c r="U95" s="152">
        <v>111860.1446</v>
      </c>
      <c r="W95" s="153">
        <f>IFERROR(__xludf.DUMMYFUNCTION("TO_DATE(INT((X95/(60*60*24))+""1/1/1970""))"),42478.0)</f>
        <v>42478</v>
      </c>
      <c r="X95" s="152">
        <v>1.4609376E9</v>
      </c>
      <c r="Y95" s="152">
        <v>9956.9711</v>
      </c>
      <c r="AA95" s="153">
        <f>IFERROR(__xludf.DUMMYFUNCTION("TO_DATE(INT((AB95/(60*60*24))+""1/1/1970""))"),42478.0)</f>
        <v>42478</v>
      </c>
      <c r="AB95" s="152">
        <v>1.46097E9</v>
      </c>
      <c r="AC95" s="152">
        <v>106597.8968</v>
      </c>
      <c r="AE95" s="153">
        <f>IFERROR(__xludf.DUMMYFUNCTION("TO_DATE(INT((AF95/(60*60*24))+""1/1/1970""))"),42463.0)</f>
        <v>42463</v>
      </c>
      <c r="AF95" s="156">
        <v>1.4597208E9</v>
      </c>
      <c r="AG95" s="156">
        <v>104471.3606</v>
      </c>
      <c r="AH95" s="156"/>
      <c r="AI95" s="153">
        <f>IFERROR(__xludf.DUMMYFUNCTION("TO_DATE(INT((AJ95/(60*60*24))+""1/1/1970""))"),42482.0)</f>
        <v>42482</v>
      </c>
      <c r="AJ95" s="152">
        <v>1.4612976E9</v>
      </c>
      <c r="AK95" s="152">
        <v>98325.8337</v>
      </c>
      <c r="AL95" s="152">
        <v>92843.4507</v>
      </c>
      <c r="AM95" s="159">
        <v>107929.67</v>
      </c>
      <c r="AN95" s="152">
        <f t="shared" si="1"/>
        <v>24987.7213</v>
      </c>
      <c r="AO95" s="152">
        <f t="shared" si="2"/>
        <v>111860.1446</v>
      </c>
      <c r="AP95" s="152">
        <f t="shared" si="3"/>
        <v>9948.9193</v>
      </c>
      <c r="AQ95" s="152">
        <f t="shared" si="4"/>
        <v>106599.363</v>
      </c>
      <c r="AR95" s="152">
        <f t="shared" si="5"/>
        <v>103544.9738</v>
      </c>
    </row>
    <row r="96">
      <c r="A96" s="156">
        <v>1.45762026E9</v>
      </c>
      <c r="B96" s="156">
        <v>102670.594</v>
      </c>
      <c r="D96" s="153">
        <f>IFERROR(__xludf.DUMMYFUNCTION("TO_DATE(INT((E96/(60*60*24))+""1/1/1970""))"),42483.0)</f>
        <v>42483</v>
      </c>
      <c r="E96" s="156">
        <v>1.461384E9</v>
      </c>
      <c r="F96" s="156">
        <v>98325.8337</v>
      </c>
      <c r="H96" s="153">
        <f>IFERROR(__xludf.DUMMYFUNCTION("TO_DATE(INT((I96/(60*60*24))+""1/1/1970""))"),42483.0)</f>
        <v>42483</v>
      </c>
      <c r="I96" s="156">
        <v>1.461384E9</v>
      </c>
      <c r="J96" s="156">
        <v>93043.3143</v>
      </c>
      <c r="L96" s="158">
        <v>42483.0</v>
      </c>
      <c r="M96" s="160">
        <v>106309.77</v>
      </c>
      <c r="O96" s="153">
        <f>IFERROR(__xludf.DUMMYFUNCTION("TO_DATE(INT((P96/(60*60*24))+""1/1/1970""))"),42469.0)</f>
        <v>42469</v>
      </c>
      <c r="P96" s="13">
        <v>1.46016E9</v>
      </c>
      <c r="Q96" s="13">
        <v>25228.338</v>
      </c>
      <c r="S96" s="153">
        <f>IFERROR(__xludf.DUMMYFUNCTION("TO_DATE(INT((T96/(60*60*24))+""1/1/1970""))"),42483.0)</f>
        <v>42483</v>
      </c>
      <c r="T96" s="156">
        <v>1.461384E9</v>
      </c>
      <c r="U96" s="156">
        <v>111875.1675</v>
      </c>
      <c r="W96" s="153">
        <f>IFERROR(__xludf.DUMMYFUNCTION("TO_DATE(INT((X96/(60*60*24))+""1/1/1970""))"),42479.0)</f>
        <v>42479</v>
      </c>
      <c r="X96" s="156">
        <v>1.4610744E9</v>
      </c>
      <c r="Y96" s="156">
        <v>9961.7213</v>
      </c>
      <c r="AA96" s="153">
        <f>IFERROR(__xludf.DUMMYFUNCTION("TO_DATE(INT((AB96/(60*60*24))+""1/1/1970""))"),42479.0)</f>
        <v>42479</v>
      </c>
      <c r="AB96" s="156">
        <v>1.4610492E9</v>
      </c>
      <c r="AC96" s="156">
        <v>106614.0374</v>
      </c>
      <c r="AE96" s="153">
        <f>IFERROR(__xludf.DUMMYFUNCTION("TO_DATE(INT((AF96/(60*60*24))+""1/1/1970""))"),42464.0)</f>
        <v>42464</v>
      </c>
      <c r="AF96" s="156">
        <v>1.4597604E9</v>
      </c>
      <c r="AG96" s="156">
        <v>104499.2666</v>
      </c>
      <c r="AH96" s="156"/>
      <c r="AI96" s="153">
        <f>IFERROR(__xludf.DUMMYFUNCTION("TO_DATE(INT((AJ96/(60*60*24))+""1/1/1970""))"),42483.0)</f>
        <v>42483</v>
      </c>
      <c r="AJ96" s="156">
        <v>1.461384E9</v>
      </c>
      <c r="AK96" s="156">
        <v>98325.8337</v>
      </c>
      <c r="AL96" s="156">
        <v>93043.3143</v>
      </c>
      <c r="AM96" s="160">
        <v>106309.77</v>
      </c>
      <c r="AN96" s="152">
        <f t="shared" si="1"/>
        <v>24797.211</v>
      </c>
      <c r="AO96" s="152">
        <f t="shared" si="2"/>
        <v>111875.1675</v>
      </c>
      <c r="AP96" s="152">
        <f t="shared" si="3"/>
        <v>9975.6361</v>
      </c>
      <c r="AQ96" s="152">
        <f t="shared" si="4"/>
        <v>106599.363</v>
      </c>
      <c r="AR96" s="152">
        <f t="shared" si="5"/>
        <v>102941.5642</v>
      </c>
    </row>
    <row r="97">
      <c r="A97" s="152">
        <v>1.4576436E9</v>
      </c>
      <c r="B97" s="152">
        <v>102568.164</v>
      </c>
      <c r="D97" s="153">
        <f>IFERROR(__xludf.DUMMYFUNCTION("TO_DATE(INT((E97/(60*60*24))+""1/1/1970""))"),42485.0)</f>
        <v>42485</v>
      </c>
      <c r="E97" s="152">
        <v>1.4615928E9</v>
      </c>
      <c r="F97" s="152">
        <v>98325.8337</v>
      </c>
      <c r="H97" s="153">
        <f>IFERROR(__xludf.DUMMYFUNCTION("TO_DATE(INT((I97/(60*60*24))+""1/1/1970""))"),42485.0)</f>
        <v>42485</v>
      </c>
      <c r="I97" s="152">
        <v>1.4615928E9</v>
      </c>
      <c r="J97" s="152">
        <v>93043.3143</v>
      </c>
      <c r="L97" s="158">
        <v>42485.0</v>
      </c>
      <c r="M97" s="159">
        <v>106309.77</v>
      </c>
      <c r="O97" s="153">
        <f>IFERROR(__xludf.DUMMYFUNCTION("TO_DATE(INT((P97/(60*60*24))+""1/1/1970""))"),42470.0)</f>
        <v>42470</v>
      </c>
      <c r="P97" s="13">
        <v>1.4602464E9</v>
      </c>
      <c r="Q97" s="13">
        <v>25228.338</v>
      </c>
      <c r="S97" s="153">
        <f>IFERROR(__xludf.DUMMYFUNCTION("TO_DATE(INT((T97/(60*60*24))+""1/1/1970""))"),42485.0)</f>
        <v>42485</v>
      </c>
      <c r="T97" s="152">
        <v>1.4615928E9</v>
      </c>
      <c r="U97" s="152">
        <v>111875.1675</v>
      </c>
      <c r="W97" s="153">
        <f>IFERROR(__xludf.DUMMYFUNCTION("TO_DATE(INT((X97/(60*60*24))+""1/1/1970""))"),42480.0)</f>
        <v>42480</v>
      </c>
      <c r="X97" s="156">
        <v>1.4611608E9</v>
      </c>
      <c r="Y97" s="156">
        <v>9965.4745</v>
      </c>
      <c r="AA97" s="153">
        <f>IFERROR(__xludf.DUMMYFUNCTION("TO_DATE(INT((AB97/(60*60*24))+""1/1/1970""))"),42480.0)</f>
        <v>42480</v>
      </c>
      <c r="AB97" s="152">
        <v>1.4611284E9</v>
      </c>
      <c r="AC97" s="152">
        <v>106620.1743</v>
      </c>
      <c r="AE97" s="153">
        <f>IFERROR(__xludf.DUMMYFUNCTION("TO_DATE(INT((AF97/(60*60*24))+""1/1/1970""))"),42465.0)</f>
        <v>42465</v>
      </c>
      <c r="AF97" s="152">
        <v>1.4598396E9</v>
      </c>
      <c r="AG97" s="152">
        <v>104424.6982</v>
      </c>
      <c r="AH97" s="156"/>
      <c r="AI97" s="153">
        <f>IFERROR(__xludf.DUMMYFUNCTION("TO_DATE(INT((AJ97/(60*60*24))+""1/1/1970""))"),42485.0)</f>
        <v>42485</v>
      </c>
      <c r="AJ97" s="152">
        <v>1.4615928E9</v>
      </c>
      <c r="AK97" s="152">
        <v>98325.8337</v>
      </c>
      <c r="AL97" s="152">
        <v>93043.3143</v>
      </c>
      <c r="AM97" s="159">
        <v>106309.77</v>
      </c>
      <c r="AN97" s="152">
        <f t="shared" si="1"/>
        <v>24833.6605</v>
      </c>
      <c r="AO97" s="152">
        <f t="shared" si="2"/>
        <v>111875.1675</v>
      </c>
      <c r="AP97" s="152">
        <f t="shared" si="3"/>
        <v>9975.78</v>
      </c>
      <c r="AQ97" s="152">
        <f t="shared" si="4"/>
        <v>106538.4061</v>
      </c>
      <c r="AR97" s="152">
        <f t="shared" si="5"/>
        <v>103006.5257</v>
      </c>
    </row>
    <row r="98">
      <c r="A98" s="156">
        <v>1.45770666E9</v>
      </c>
      <c r="B98" s="156">
        <v>103515.6418</v>
      </c>
      <c r="D98" s="153">
        <f>IFERROR(__xludf.DUMMYFUNCTION("TO_DATE(INT((E98/(60*60*24))+""1/1/1970""))"),42486.0)</f>
        <v>42486</v>
      </c>
      <c r="E98" s="152">
        <v>1.4616432E9</v>
      </c>
      <c r="F98" s="152">
        <v>98325.8337</v>
      </c>
      <c r="H98" s="153">
        <f>IFERROR(__xludf.DUMMYFUNCTION("TO_DATE(INT((I98/(60*60*24))+""1/1/1970""))"),42486.0)</f>
        <v>42486</v>
      </c>
      <c r="I98" s="152">
        <v>1.4616432E9</v>
      </c>
      <c r="J98" s="152">
        <v>93546.8807</v>
      </c>
      <c r="L98" s="158">
        <v>42486.0</v>
      </c>
      <c r="M98" s="159">
        <v>106309.77</v>
      </c>
      <c r="O98" s="153">
        <f>IFERROR(__xludf.DUMMYFUNCTION("TO_DATE(INT((P98/(60*60*24))+""1/1/1970""))"),42471.0)</f>
        <v>42471</v>
      </c>
      <c r="P98" s="13">
        <v>1.4603328E9</v>
      </c>
      <c r="Q98" s="13">
        <v>25205.98</v>
      </c>
      <c r="S98" s="153">
        <f>IFERROR(__xludf.DUMMYFUNCTION("TO_DATE(INT((T98/(60*60*24))+""1/1/1970""))"),42486.0)</f>
        <v>42486</v>
      </c>
      <c r="T98" s="152">
        <v>1.4616432E9</v>
      </c>
      <c r="U98" s="152">
        <v>111684.1782</v>
      </c>
      <c r="W98" s="153">
        <f>IFERROR(__xludf.DUMMYFUNCTION("TO_DATE(INT((X98/(60*60*24))+""1/1/1970""))"),42481.0)</f>
        <v>42481</v>
      </c>
      <c r="X98" s="156">
        <v>1.4612472E9</v>
      </c>
      <c r="Y98" s="156">
        <v>9957.2701</v>
      </c>
      <c r="AA98" s="153">
        <f>IFERROR(__xludf.DUMMYFUNCTION("TO_DATE(INT((AB98/(60*60*24))+""1/1/1970""))"),42481.0)</f>
        <v>42481</v>
      </c>
      <c r="AB98" s="156">
        <v>1.4612076E9</v>
      </c>
      <c r="AC98" s="156">
        <v>106602.9304</v>
      </c>
      <c r="AE98" s="153">
        <f>IFERROR(__xludf.DUMMYFUNCTION("TO_DATE(INT((AF98/(60*60*24))+""1/1/1970""))"),42466.0)</f>
        <v>42466</v>
      </c>
      <c r="AF98" s="156">
        <v>1.4599188E9</v>
      </c>
      <c r="AG98" s="156">
        <v>104370.2587</v>
      </c>
      <c r="AH98" s="156"/>
      <c r="AI98" s="153">
        <f>IFERROR(__xludf.DUMMYFUNCTION("TO_DATE(INT((AJ98/(60*60*24))+""1/1/1970""))"),42486.0)</f>
        <v>42486</v>
      </c>
      <c r="AJ98" s="152">
        <v>1.4616432E9</v>
      </c>
      <c r="AK98" s="152">
        <v>98325.8337</v>
      </c>
      <c r="AL98" s="152">
        <v>93546.8807</v>
      </c>
      <c r="AM98" s="159">
        <v>106309.77</v>
      </c>
      <c r="AN98" s="152">
        <f t="shared" si="1"/>
        <v>24848.8095</v>
      </c>
      <c r="AO98" s="152">
        <f t="shared" si="2"/>
        <v>111684.1782</v>
      </c>
      <c r="AP98" s="152">
        <f t="shared" si="3"/>
        <v>9974.8364</v>
      </c>
      <c r="AQ98" s="152">
        <f t="shared" si="4"/>
        <v>106554.0629</v>
      </c>
      <c r="AR98" s="152">
        <f t="shared" si="5"/>
        <v>103325.3858</v>
      </c>
    </row>
    <row r="99">
      <c r="A99" s="152">
        <v>1.45773E9</v>
      </c>
      <c r="B99" s="152">
        <v>104217.2876</v>
      </c>
      <c r="D99" s="153">
        <f>IFERROR(__xludf.DUMMYFUNCTION("TO_DATE(INT((E99/(60*60*24))+""1/1/1970""))"),42487.0)</f>
        <v>42487</v>
      </c>
      <c r="E99" s="156">
        <v>1.4617296E9</v>
      </c>
      <c r="F99" s="156">
        <v>98325.8337</v>
      </c>
      <c r="H99" s="153">
        <f>IFERROR(__xludf.DUMMYFUNCTION("TO_DATE(INT((I99/(60*60*24))+""1/1/1970""))"),42487.0)</f>
        <v>42487</v>
      </c>
      <c r="I99" s="156">
        <v>1.4617296E9</v>
      </c>
      <c r="J99" s="156">
        <v>93828.6931</v>
      </c>
      <c r="L99" s="158">
        <v>42487.0</v>
      </c>
      <c r="M99" s="160">
        <v>105795.67</v>
      </c>
      <c r="O99" s="153">
        <f>IFERROR(__xludf.DUMMYFUNCTION("TO_DATE(INT((P99/(60*60*24))+""1/1/1970""))"),42472.0)</f>
        <v>42472</v>
      </c>
      <c r="P99" s="13">
        <v>1.4604696E9</v>
      </c>
      <c r="Q99" s="13">
        <v>25156.8758</v>
      </c>
      <c r="S99" s="153">
        <f>IFERROR(__xludf.DUMMYFUNCTION("TO_DATE(INT((T99/(60*60*24))+""1/1/1970""))"),42487.0)</f>
        <v>42487</v>
      </c>
      <c r="T99" s="156">
        <v>1.4617296E9</v>
      </c>
      <c r="U99" s="156">
        <v>111895.3045</v>
      </c>
      <c r="W99" s="153">
        <f>IFERROR(__xludf.DUMMYFUNCTION("TO_DATE(INT((X99/(60*60*24))+""1/1/1970""))"),42482.0)</f>
        <v>42482</v>
      </c>
      <c r="X99" s="156">
        <v>1.4613336E9</v>
      </c>
      <c r="Y99" s="156">
        <v>9948.9193</v>
      </c>
      <c r="AA99" s="153">
        <f>IFERROR(__xludf.DUMMYFUNCTION("TO_DATE(INT((AB99/(60*60*24))+""1/1/1970""))"),42482.0)</f>
        <v>42482</v>
      </c>
      <c r="AB99" s="152">
        <v>1.4612868E9</v>
      </c>
      <c r="AC99" s="152">
        <v>106599.363</v>
      </c>
      <c r="AE99" s="153">
        <f>IFERROR(__xludf.DUMMYFUNCTION("TO_DATE(INT((AF99/(60*60*24))+""1/1/1970""))"),42467.0)</f>
        <v>42467</v>
      </c>
      <c r="AF99" s="152">
        <v>1.459998E9</v>
      </c>
      <c r="AG99" s="152">
        <v>104550.9613</v>
      </c>
      <c r="AH99" s="156"/>
      <c r="AI99" s="153">
        <f>IFERROR(__xludf.DUMMYFUNCTION("TO_DATE(INT((AJ99/(60*60*24))+""1/1/1970""))"),42487.0)</f>
        <v>42487</v>
      </c>
      <c r="AJ99" s="156">
        <v>1.4617296E9</v>
      </c>
      <c r="AK99" s="156">
        <v>98325.8337</v>
      </c>
      <c r="AL99" s="156">
        <v>93828.6931</v>
      </c>
      <c r="AM99" s="160">
        <v>105795.67</v>
      </c>
      <c r="AN99" s="152">
        <f t="shared" si="1"/>
        <v>24736.6317</v>
      </c>
      <c r="AO99" s="152">
        <f t="shared" si="2"/>
        <v>111895.3045</v>
      </c>
      <c r="AP99" s="152">
        <f t="shared" si="3"/>
        <v>9981.6846</v>
      </c>
      <c r="AQ99" s="152">
        <f t="shared" si="4"/>
        <v>106560.7901</v>
      </c>
      <c r="AR99" s="152">
        <f t="shared" si="5"/>
        <v>103595.7535</v>
      </c>
    </row>
    <row r="100">
      <c r="A100" s="156">
        <v>1.45796226E9</v>
      </c>
      <c r="B100" s="156">
        <v>103940.7265</v>
      </c>
      <c r="D100" s="153">
        <f>IFERROR(__xludf.DUMMYFUNCTION("TO_DATE(INT((E100/(60*60*24))+""1/1/1970""))"),42488.0)</f>
        <v>42488</v>
      </c>
      <c r="E100" s="152">
        <v>1.461816E9</v>
      </c>
      <c r="F100" s="152">
        <v>98325.8337</v>
      </c>
      <c r="H100" s="153">
        <f>IFERROR(__xludf.DUMMYFUNCTION("TO_DATE(INT((I100/(60*60*24))+""1/1/1970""))"),42488.0)</f>
        <v>42488</v>
      </c>
      <c r="I100" s="152">
        <v>1.461816E9</v>
      </c>
      <c r="J100" s="152">
        <v>92935.8992</v>
      </c>
      <c r="L100" s="158">
        <v>42488.0</v>
      </c>
      <c r="M100" s="159">
        <v>104951.77</v>
      </c>
      <c r="O100" s="153">
        <f>IFERROR(__xludf.DUMMYFUNCTION("TO_DATE(INT((P100/(60*60*24))+""1/1/1970""))"),42473.0)</f>
        <v>42473</v>
      </c>
      <c r="P100" s="13">
        <v>1.460556E9</v>
      </c>
      <c r="Q100" s="13">
        <v>25088.0543</v>
      </c>
      <c r="S100" s="153">
        <f>IFERROR(__xludf.DUMMYFUNCTION("TO_DATE(INT((T100/(60*60*24))+""1/1/1970""))"),42488.0)</f>
        <v>42488</v>
      </c>
      <c r="T100" s="152">
        <v>1.461816E9</v>
      </c>
      <c r="U100" s="152">
        <v>112086.6407</v>
      </c>
      <c r="W100" s="153">
        <f>IFERROR(__xludf.DUMMYFUNCTION("TO_DATE(INT((X100/(60*60*24))+""1/1/1970""))"),42483.0)</f>
        <v>42483</v>
      </c>
      <c r="X100" s="156">
        <v>1.4613696E9</v>
      </c>
      <c r="Y100" s="156">
        <v>9975.6361</v>
      </c>
      <c r="AA100" s="153">
        <f>IFERROR(__xludf.DUMMYFUNCTION("TO_DATE(INT((AB100/(60*60*24))+""1/1/1970""))"),42484.0)</f>
        <v>42484</v>
      </c>
      <c r="AB100" s="156">
        <v>1.4615352E9</v>
      </c>
      <c r="AC100" s="156">
        <v>106522.4982</v>
      </c>
      <c r="AE100" s="153">
        <f>IFERROR(__xludf.DUMMYFUNCTION("TO_DATE(INT((AF100/(60*60*24))+""1/1/1970""))"),42468.0)</f>
        <v>42468</v>
      </c>
      <c r="AF100" s="156">
        <v>1.4600772E9</v>
      </c>
      <c r="AG100" s="156">
        <v>104244.453</v>
      </c>
      <c r="AH100" s="156"/>
      <c r="AI100" s="153">
        <f>IFERROR(__xludf.DUMMYFUNCTION("TO_DATE(INT((AJ100/(60*60*24))+""1/1/1970""))"),42488.0)</f>
        <v>42488</v>
      </c>
      <c r="AJ100" s="152">
        <v>1.461816E9</v>
      </c>
      <c r="AK100" s="152">
        <v>98325.8337</v>
      </c>
      <c r="AL100" s="152">
        <v>92935.8992</v>
      </c>
      <c r="AM100" s="159">
        <v>104951.77</v>
      </c>
      <c r="AN100" s="152">
        <f t="shared" si="1"/>
        <v>24691.8348</v>
      </c>
      <c r="AO100" s="152">
        <f t="shared" si="2"/>
        <v>112086.6407</v>
      </c>
      <c r="AP100" s="152">
        <f t="shared" si="3"/>
        <v>10004.4624</v>
      </c>
      <c r="AQ100" s="152">
        <f t="shared" si="4"/>
        <v>106544.6486</v>
      </c>
      <c r="AR100" s="152">
        <f t="shared" si="5"/>
        <v>103874.8132</v>
      </c>
    </row>
    <row r="101">
      <c r="A101" s="152">
        <v>1.4579856E9</v>
      </c>
      <c r="B101" s="152">
        <v>104099.4931</v>
      </c>
      <c r="D101" s="153">
        <f>IFERROR(__xludf.DUMMYFUNCTION("TO_DATE(INT((E101/(60*60*24))+""1/1/1970""))"),42489.0)</f>
        <v>42489</v>
      </c>
      <c r="E101" s="156">
        <v>1.4619024E9</v>
      </c>
      <c r="F101" s="156">
        <v>98325.8337</v>
      </c>
      <c r="H101" s="153">
        <f>IFERROR(__xludf.DUMMYFUNCTION("TO_DATE(INT((I101/(60*60*24))+""1/1/1970""))"),42489.0)</f>
        <v>42489</v>
      </c>
      <c r="I101" s="156">
        <v>1.4619024E9</v>
      </c>
      <c r="J101" s="156">
        <v>92996.9346</v>
      </c>
      <c r="L101" s="158">
        <v>42489.0</v>
      </c>
      <c r="M101" s="160">
        <v>103690.77</v>
      </c>
      <c r="O101" s="153">
        <f>IFERROR(__xludf.DUMMYFUNCTION("TO_DATE(INT((P101/(60*60*24))+""1/1/1970""))"),42474.0)</f>
        <v>42474</v>
      </c>
      <c r="P101" s="13">
        <v>1.4606424E9</v>
      </c>
      <c r="Q101" s="13">
        <v>25050.6184</v>
      </c>
      <c r="S101" s="153">
        <f>IFERROR(__xludf.DUMMYFUNCTION("TO_DATE(INT((T101/(60*60*24))+""1/1/1970""))"),42489.0)</f>
        <v>42489</v>
      </c>
      <c r="T101" s="156">
        <v>1.4619024E9</v>
      </c>
      <c r="U101" s="156">
        <v>111082.6355</v>
      </c>
      <c r="W101" s="153">
        <f>IFERROR(__xludf.DUMMYFUNCTION("TO_DATE(INT((X101/(60*60*24))+""1/1/1970""))"),42485.0)</f>
        <v>42485</v>
      </c>
      <c r="X101" s="152">
        <v>1.4615424E9</v>
      </c>
      <c r="Y101" s="152">
        <v>9975.78</v>
      </c>
      <c r="AA101" s="153">
        <f>IFERROR(__xludf.DUMMYFUNCTION("TO_DATE(INT((AB101/(60*60*24))+""1/1/1970""))"),42485.0)</f>
        <v>42485</v>
      </c>
      <c r="AB101" s="156">
        <v>1.4615748E9</v>
      </c>
      <c r="AC101" s="156">
        <v>106538.4061</v>
      </c>
      <c r="AE101" s="153">
        <f>IFERROR(__xludf.DUMMYFUNCTION("TO_DATE(INT((AF101/(60*60*24))+""1/1/1970""))"),42469.0)</f>
        <v>42469</v>
      </c>
      <c r="AF101" s="152">
        <v>1.46016E9</v>
      </c>
      <c r="AG101" s="152">
        <v>104528.0876</v>
      </c>
      <c r="AH101" s="156"/>
      <c r="AI101" s="153">
        <f>IFERROR(__xludf.DUMMYFUNCTION("TO_DATE(INT((AJ101/(60*60*24))+""1/1/1970""))"),42489.0)</f>
        <v>42489</v>
      </c>
      <c r="AJ101" s="156">
        <v>1.4619024E9</v>
      </c>
      <c r="AK101" s="156">
        <v>98325.8337</v>
      </c>
      <c r="AL101" s="156">
        <v>92996.9346</v>
      </c>
      <c r="AM101" s="160">
        <v>103690.77</v>
      </c>
      <c r="AN101" s="152">
        <f t="shared" si="1"/>
        <v>25060.6542</v>
      </c>
      <c r="AO101" s="152">
        <f t="shared" si="2"/>
        <v>111082.6355</v>
      </c>
      <c r="AP101" s="152">
        <f t="shared" si="3"/>
        <v>9979.0016</v>
      </c>
      <c r="AQ101" s="152">
        <f t="shared" si="4"/>
        <v>106698.303</v>
      </c>
      <c r="AR101" s="152">
        <f t="shared" si="5"/>
        <v>104156.1604</v>
      </c>
    </row>
    <row r="102">
      <c r="A102" s="156">
        <v>1.45804866E9</v>
      </c>
      <c r="B102" s="156">
        <v>103495.1558</v>
      </c>
      <c r="D102" s="153">
        <f>IFERROR(__xludf.DUMMYFUNCTION("TO_DATE(INT((E102/(60*60*24))+""1/1/1970""))"),42490.0)</f>
        <v>42490</v>
      </c>
      <c r="E102" s="152">
        <v>1.4619888E9</v>
      </c>
      <c r="F102" s="152">
        <v>98325.8337</v>
      </c>
      <c r="H102" s="153">
        <f>IFERROR(__xludf.DUMMYFUNCTION("TO_DATE(INT((I102/(60*60*24))+""1/1/1970""))"),42490.0)</f>
        <v>42490</v>
      </c>
      <c r="I102" s="152">
        <v>1.4619888E9</v>
      </c>
      <c r="J102" s="152">
        <v>92745.0226</v>
      </c>
      <c r="L102" s="158">
        <v>42490.0</v>
      </c>
      <c r="M102" s="159">
        <v>103147.57</v>
      </c>
      <c r="O102" s="153">
        <f>IFERROR(__xludf.DUMMYFUNCTION("TO_DATE(INT((P102/(60*60*24))+""1/1/1970""))"),42475.0)</f>
        <v>42475</v>
      </c>
      <c r="P102" s="13">
        <v>1.4607288E9</v>
      </c>
      <c r="Q102" s="13">
        <v>25085.165</v>
      </c>
      <c r="S102" s="153">
        <f>IFERROR(__xludf.DUMMYFUNCTION("TO_DATE(INT((T102/(60*60*24))+""1/1/1970""))"),42490.0)</f>
        <v>42490</v>
      </c>
      <c r="T102" s="152">
        <v>1.4619888E9</v>
      </c>
      <c r="U102" s="152">
        <v>110461.1915</v>
      </c>
      <c r="W102" s="153">
        <f>IFERROR(__xludf.DUMMYFUNCTION("TO_DATE(INT((X102/(60*60*24))+""1/1/1970""))"),42486.0)</f>
        <v>42486</v>
      </c>
      <c r="X102" s="156">
        <v>1.4616792E9</v>
      </c>
      <c r="Y102" s="156">
        <v>9974.8364</v>
      </c>
      <c r="AA102" s="153">
        <f>IFERROR(__xludf.DUMMYFUNCTION("TO_DATE(INT((AB102/(60*60*24))+""1/1/1970""))"),42486.0)</f>
        <v>42486</v>
      </c>
      <c r="AB102" s="152">
        <v>1.461654E9</v>
      </c>
      <c r="AC102" s="152">
        <v>106554.0629</v>
      </c>
      <c r="AE102" s="153">
        <f>IFERROR(__xludf.DUMMYFUNCTION("TO_DATE(INT((AF102/(60*60*24))+""1/1/1970""))"),42470.0)</f>
        <v>42470</v>
      </c>
      <c r="AF102" s="156">
        <v>1.4603256E9</v>
      </c>
      <c r="AG102" s="156">
        <v>104528.0876</v>
      </c>
      <c r="AH102" s="156"/>
      <c r="AI102" s="153">
        <f>IFERROR(__xludf.DUMMYFUNCTION("TO_DATE(INT((AJ102/(60*60*24))+""1/1/1970""))"),42490.0)</f>
        <v>42490</v>
      </c>
      <c r="AJ102" s="152">
        <v>1.4619888E9</v>
      </c>
      <c r="AK102" s="152">
        <v>98325.8337</v>
      </c>
      <c r="AL102" s="152">
        <v>92745.0226</v>
      </c>
      <c r="AM102" s="159">
        <v>103147.57</v>
      </c>
      <c r="AN102" s="152">
        <f t="shared" si="1"/>
        <v>25195.266</v>
      </c>
      <c r="AO102" s="152">
        <f t="shared" si="2"/>
        <v>110461.1915</v>
      </c>
      <c r="AP102" s="152">
        <f t="shared" si="3"/>
        <v>9964.6551</v>
      </c>
      <c r="AQ102" s="152">
        <f t="shared" si="4"/>
        <v>106698.303</v>
      </c>
      <c r="AR102" s="152">
        <f t="shared" si="5"/>
        <v>104993.7971</v>
      </c>
    </row>
    <row r="103">
      <c r="A103" s="152">
        <v>1.458072E9</v>
      </c>
      <c r="B103" s="152">
        <v>103930.4835</v>
      </c>
      <c r="D103" s="153">
        <f>IFERROR(__xludf.DUMMYFUNCTION("TO_DATE(INT((E103/(60*60*24))+""1/1/1970""))"),42492.0)</f>
        <v>42492</v>
      </c>
      <c r="E103" s="156">
        <v>1.4621976E9</v>
      </c>
      <c r="F103" s="156">
        <v>98325.8337</v>
      </c>
      <c r="H103" s="153">
        <f>IFERROR(__xludf.DUMMYFUNCTION("TO_DATE(INT((I103/(60*60*24))+""1/1/1970""))"),42492.0)</f>
        <v>42492</v>
      </c>
      <c r="I103" s="156">
        <v>1.4621976E9</v>
      </c>
      <c r="J103" s="156">
        <v>92745.0226</v>
      </c>
      <c r="L103" s="158">
        <v>42492.0</v>
      </c>
      <c r="M103" s="160">
        <v>103147.57</v>
      </c>
      <c r="O103" s="153">
        <f>IFERROR(__xludf.DUMMYFUNCTION("TO_DATE(INT((P103/(60*60*24))+""1/1/1970""))"),42476.0)</f>
        <v>42476</v>
      </c>
      <c r="P103" s="13">
        <v>1.4607648E9</v>
      </c>
      <c r="Q103" s="13">
        <v>25171.2467</v>
      </c>
      <c r="S103" s="153">
        <f>IFERROR(__xludf.DUMMYFUNCTION("TO_DATE(INT((T103/(60*60*24))+""1/1/1970""))"),42492.0)</f>
        <v>42492</v>
      </c>
      <c r="T103" s="156">
        <v>1.4621616E9</v>
      </c>
      <c r="U103" s="156">
        <v>110461.1915</v>
      </c>
      <c r="W103" s="153">
        <f>IFERROR(__xludf.DUMMYFUNCTION("TO_DATE(INT((X103/(60*60*24))+""1/1/1970""))"),42487.0)</f>
        <v>42487</v>
      </c>
      <c r="X103" s="156">
        <v>1.4617656E9</v>
      </c>
      <c r="Y103" s="156">
        <v>9981.6846</v>
      </c>
      <c r="AA103" s="153">
        <f>IFERROR(__xludf.DUMMYFUNCTION("TO_DATE(INT((AB103/(60*60*24))+""1/1/1970""))"),42487.0)</f>
        <v>42487</v>
      </c>
      <c r="AB103" s="156">
        <v>1.4617332E9</v>
      </c>
      <c r="AC103" s="156">
        <v>106560.7901</v>
      </c>
      <c r="AE103" s="153">
        <f>IFERROR(__xludf.DUMMYFUNCTION("TO_DATE(INT((AF103/(60*60*24))+""1/1/1970""))"),42471.0)</f>
        <v>42471</v>
      </c>
      <c r="AF103" s="156">
        <v>1.4603652E9</v>
      </c>
      <c r="AG103" s="156">
        <v>104593.049</v>
      </c>
      <c r="AH103" s="156"/>
      <c r="AI103" s="153">
        <f>IFERROR(__xludf.DUMMYFUNCTION("TO_DATE(INT((AJ103/(60*60*24))+""1/1/1970""))"),42492.0)</f>
        <v>42492</v>
      </c>
      <c r="AJ103" s="156">
        <v>1.4621976E9</v>
      </c>
      <c r="AK103" s="156">
        <v>98325.8337</v>
      </c>
      <c r="AL103" s="156">
        <v>92745.0226</v>
      </c>
      <c r="AM103" s="160">
        <v>103147.57</v>
      </c>
      <c r="AN103" s="152">
        <f t="shared" si="1"/>
        <v>25174.4652</v>
      </c>
      <c r="AO103" s="152">
        <f t="shared" si="2"/>
        <v>110461.1915</v>
      </c>
      <c r="AP103" s="152">
        <f t="shared" si="3"/>
        <v>9964.0831</v>
      </c>
      <c r="AQ103" s="152">
        <f t="shared" si="4"/>
        <v>106750.0649</v>
      </c>
      <c r="AR103" s="152">
        <f t="shared" si="5"/>
        <v>105105.8785</v>
      </c>
    </row>
    <row r="104">
      <c r="A104" s="156">
        <v>1.45813506E9</v>
      </c>
      <c r="B104" s="156">
        <v>103725.6234</v>
      </c>
      <c r="D104" s="153">
        <f>IFERROR(__xludf.DUMMYFUNCTION("TO_DATE(INT((E104/(60*60*24))+""1/1/1970""))"),42493.0)</f>
        <v>42493</v>
      </c>
      <c r="E104" s="156">
        <v>1.462248E9</v>
      </c>
      <c r="F104" s="156">
        <v>98325.8337</v>
      </c>
      <c r="H104" s="153">
        <f>IFERROR(__xludf.DUMMYFUNCTION("TO_DATE(INT((I104/(60*60*24))+""1/1/1970""))"),42493.0)</f>
        <v>42493</v>
      </c>
      <c r="I104" s="156">
        <v>1.462248E9</v>
      </c>
      <c r="J104" s="156">
        <v>92716.7172</v>
      </c>
      <c r="L104" s="158">
        <v>42493.0</v>
      </c>
      <c r="M104" s="159">
        <v>104117.57</v>
      </c>
      <c r="O104" s="153">
        <f>IFERROR(__xludf.DUMMYFUNCTION("TO_DATE(INT((P104/(60*60*24))+""1/1/1970""))"),42477.0)</f>
        <v>42477</v>
      </c>
      <c r="P104" s="13">
        <v>1.4608512E9</v>
      </c>
      <c r="Q104" s="13">
        <v>25171.2467</v>
      </c>
      <c r="S104" s="153">
        <f>IFERROR(__xludf.DUMMYFUNCTION("TO_DATE(INT((T104/(60*60*24))+""1/1/1970""))"),42493.0)</f>
        <v>42493</v>
      </c>
      <c r="T104" s="152">
        <v>1.462248E9</v>
      </c>
      <c r="U104" s="152">
        <v>110669.1308</v>
      </c>
      <c r="W104" s="153">
        <f>IFERROR(__xludf.DUMMYFUNCTION("TO_DATE(INT((X104/(60*60*24))+""1/1/1970""))"),42488.0)</f>
        <v>42488</v>
      </c>
      <c r="X104" s="156">
        <v>1.461852E9</v>
      </c>
      <c r="Y104" s="156">
        <v>10004.4624</v>
      </c>
      <c r="AA104" s="153">
        <f>IFERROR(__xludf.DUMMYFUNCTION("TO_DATE(INT((AB104/(60*60*24))+""1/1/1970""))"),42488.0)</f>
        <v>42488</v>
      </c>
      <c r="AB104" s="152">
        <v>1.4618124E9</v>
      </c>
      <c r="AC104" s="152">
        <v>106544.6486</v>
      </c>
      <c r="AE104" s="153">
        <f>IFERROR(__xludf.DUMMYFUNCTION("TO_DATE(INT((AF104/(60*60*24))+""1/1/1970""))"),42472.0)</f>
        <v>42472</v>
      </c>
      <c r="AF104" s="152">
        <v>1.4604444E9</v>
      </c>
      <c r="AG104" s="152">
        <v>104642.9138</v>
      </c>
      <c r="AH104" s="156"/>
      <c r="AI104" s="153">
        <f>IFERROR(__xludf.DUMMYFUNCTION("TO_DATE(INT((AJ104/(60*60*24))+""1/1/1970""))"),42493.0)</f>
        <v>42493</v>
      </c>
      <c r="AJ104" s="156">
        <v>1.462248E9</v>
      </c>
      <c r="AK104" s="156">
        <v>98325.8337</v>
      </c>
      <c r="AL104" s="156">
        <v>92716.7172</v>
      </c>
      <c r="AM104" s="159">
        <v>104117.57</v>
      </c>
      <c r="AN104" s="152">
        <f t="shared" si="1"/>
        <v>25228.3056</v>
      </c>
      <c r="AO104" s="152">
        <f t="shared" si="2"/>
        <v>110669.1308</v>
      </c>
      <c r="AP104" s="152">
        <f t="shared" si="3"/>
        <v>9960.3972</v>
      </c>
      <c r="AQ104" s="152">
        <f t="shared" si="4"/>
        <v>106796.3487</v>
      </c>
      <c r="AR104" s="152">
        <f t="shared" si="5"/>
        <v>105677.7222</v>
      </c>
    </row>
    <row r="105">
      <c r="A105" s="152">
        <v>1.4581584E9</v>
      </c>
      <c r="B105" s="152">
        <v>104539.9422</v>
      </c>
      <c r="D105" s="153">
        <f>IFERROR(__xludf.DUMMYFUNCTION("TO_DATE(INT((E105/(60*60*24))+""1/1/1970""))"),42494.0)</f>
        <v>42494</v>
      </c>
      <c r="E105" s="152">
        <v>1.4623344E9</v>
      </c>
      <c r="F105" s="152">
        <v>98325.8337</v>
      </c>
      <c r="H105" s="153">
        <f>IFERROR(__xludf.DUMMYFUNCTION("TO_DATE(INT((I105/(60*60*24))+""1/1/1970""))"),42494.0)</f>
        <v>42494</v>
      </c>
      <c r="I105" s="152">
        <v>1.4623344E9</v>
      </c>
      <c r="J105" s="152">
        <v>92228.629</v>
      </c>
      <c r="L105" s="158">
        <v>42494.0</v>
      </c>
      <c r="M105" s="160">
        <v>103157.27</v>
      </c>
      <c r="O105" s="153">
        <f>IFERROR(__xludf.DUMMYFUNCTION("TO_DATE(INT((P105/(60*60*24))+""1/1/1970""))"),42478.0)</f>
        <v>42478</v>
      </c>
      <c r="P105" s="13">
        <v>1.4609376E9</v>
      </c>
      <c r="Q105" s="13">
        <v>25253.9261</v>
      </c>
      <c r="S105" s="153">
        <f>IFERROR(__xludf.DUMMYFUNCTION("TO_DATE(INT((T105/(60*60*24))+""1/1/1970""))"),42494.0)</f>
        <v>42494</v>
      </c>
      <c r="T105" s="156">
        <v>1.4623344E9</v>
      </c>
      <c r="U105" s="156">
        <v>110312.8402</v>
      </c>
      <c r="W105" s="153">
        <f>IFERROR(__xludf.DUMMYFUNCTION("TO_DATE(INT((X105/(60*60*24))+""1/1/1970""))"),42489.0)</f>
        <v>42489</v>
      </c>
      <c r="X105" s="156">
        <v>1.4619384E9</v>
      </c>
      <c r="Y105" s="156">
        <v>9979.0016</v>
      </c>
      <c r="AA105" s="153">
        <f>IFERROR(__xludf.DUMMYFUNCTION("TO_DATE(INT((AB105/(60*60*24))+""1/1/1970""))"),42489.0)</f>
        <v>42489</v>
      </c>
      <c r="AB105" s="156">
        <v>1.4618916E9</v>
      </c>
      <c r="AC105" s="156">
        <v>106698.303</v>
      </c>
      <c r="AE105" s="153">
        <f>IFERROR(__xludf.DUMMYFUNCTION("TO_DATE(INT((AF105/(60*60*24))+""1/1/1970""))"),42473.0)</f>
        <v>42473</v>
      </c>
      <c r="AF105" s="156">
        <v>1.4605236E9</v>
      </c>
      <c r="AG105" s="156">
        <v>104393.5899</v>
      </c>
      <c r="AH105" s="156"/>
      <c r="AI105" s="153">
        <f>IFERROR(__xludf.DUMMYFUNCTION("TO_DATE(INT((AJ105/(60*60*24))+""1/1/1970""))"),42494.0)</f>
        <v>42494</v>
      </c>
      <c r="AJ105" s="152">
        <v>1.4623344E9</v>
      </c>
      <c r="AK105" s="152">
        <v>98325.8337</v>
      </c>
      <c r="AL105" s="152">
        <v>92228.629</v>
      </c>
      <c r="AM105" s="160">
        <v>103157.27</v>
      </c>
      <c r="AN105" s="152">
        <f t="shared" si="1"/>
        <v>25386.3889</v>
      </c>
      <c r="AO105" s="152">
        <f t="shared" si="2"/>
        <v>110312.8402</v>
      </c>
      <c r="AP105" s="152">
        <f t="shared" si="3"/>
        <v>9966.7181</v>
      </c>
      <c r="AQ105" s="152">
        <f t="shared" si="4"/>
        <v>106690.1717</v>
      </c>
      <c r="AR105" s="152">
        <f t="shared" si="5"/>
        <v>105472.316</v>
      </c>
    </row>
    <row r="106">
      <c r="A106" s="156">
        <v>1.45822146E9</v>
      </c>
      <c r="B106" s="156">
        <v>104452.8767</v>
      </c>
      <c r="D106" s="153">
        <f>IFERROR(__xludf.DUMMYFUNCTION("TO_DATE(INT((E106/(60*60*24))+""1/1/1970""))"),42495.0)</f>
        <v>42495</v>
      </c>
      <c r="E106" s="156">
        <v>1.4624208E9</v>
      </c>
      <c r="F106" s="156">
        <v>98325.8337</v>
      </c>
      <c r="H106" s="153">
        <f>IFERROR(__xludf.DUMMYFUNCTION("TO_DATE(INT((I106/(60*60*24))+""1/1/1970""))"),42495.0)</f>
        <v>42495</v>
      </c>
      <c r="I106" s="156">
        <v>1.4624208E9</v>
      </c>
      <c r="J106" s="156">
        <v>91768.834</v>
      </c>
      <c r="L106" s="158">
        <v>42495.0</v>
      </c>
      <c r="M106" s="159">
        <v>102497.67</v>
      </c>
      <c r="O106" s="153">
        <f>IFERROR(__xludf.DUMMYFUNCTION("TO_DATE(INT((P106/(60*60*24))+""1/1/1970""))"),42479.0)</f>
        <v>42479</v>
      </c>
      <c r="P106" s="13">
        <v>1.4610744E9</v>
      </c>
      <c r="Q106" s="13">
        <v>25065.5265</v>
      </c>
      <c r="S106" s="153">
        <f>IFERROR(__xludf.DUMMYFUNCTION("TO_DATE(INT((T106/(60*60*24))+""1/1/1970""))"),42495.0)</f>
        <v>42495</v>
      </c>
      <c r="T106" s="152">
        <v>1.4624208E9</v>
      </c>
      <c r="U106" s="152">
        <v>110080.5604</v>
      </c>
      <c r="W106" s="153">
        <f>IFERROR(__xludf.DUMMYFUNCTION("TO_DATE(INT((X106/(60*60*24))+""1/1/1970""))"),42490.0)</f>
        <v>42490</v>
      </c>
      <c r="X106" s="156">
        <v>1.4619744E9</v>
      </c>
      <c r="Y106" s="156">
        <v>9964.6551</v>
      </c>
      <c r="AA106" s="153">
        <f>IFERROR(__xludf.DUMMYFUNCTION("TO_DATE(INT((AB106/(60*60*24))+""1/1/1970""))"),42491.0)</f>
        <v>42491</v>
      </c>
      <c r="AB106" s="152">
        <v>1.46214E9</v>
      </c>
      <c r="AC106" s="152">
        <v>106756.5914</v>
      </c>
      <c r="AE106" s="153">
        <f>IFERROR(__xludf.DUMMYFUNCTION("TO_DATE(INT((AF106/(60*60*24))+""1/1/1970""))"),42474.0)</f>
        <v>42474</v>
      </c>
      <c r="AF106" s="152">
        <v>1.4606028E9</v>
      </c>
      <c r="AG106" s="152">
        <v>103431.52</v>
      </c>
      <c r="AH106" s="156"/>
      <c r="AI106" s="153">
        <f>IFERROR(__xludf.DUMMYFUNCTION("TO_DATE(INT((AJ106/(60*60*24))+""1/1/1970""))"),42495.0)</f>
        <v>42495</v>
      </c>
      <c r="AJ106" s="156">
        <v>1.4624208E9</v>
      </c>
      <c r="AK106" s="156">
        <v>98325.8337</v>
      </c>
      <c r="AL106" s="156">
        <v>91768.834</v>
      </c>
      <c r="AM106" s="159">
        <v>102497.67</v>
      </c>
      <c r="AN106" s="152">
        <f t="shared" si="1"/>
        <v>25835.5717</v>
      </c>
      <c r="AO106" s="152">
        <f t="shared" si="2"/>
        <v>110080.5604</v>
      </c>
      <c r="AP106" s="152">
        <f t="shared" si="3"/>
        <v>9954.6278</v>
      </c>
      <c r="AQ106" s="152">
        <f t="shared" si="4"/>
        <v>106663.4599</v>
      </c>
      <c r="AR106" s="152">
        <f t="shared" si="5"/>
        <v>105378.991</v>
      </c>
    </row>
    <row r="107">
      <c r="A107" s="152">
        <v>1.4582448E9</v>
      </c>
      <c r="B107" s="152">
        <v>105256.9525</v>
      </c>
      <c r="D107" s="153">
        <f>IFERROR(__xludf.DUMMYFUNCTION("TO_DATE(INT((E107/(60*60*24))+""1/1/1970""))"),42496.0)</f>
        <v>42496</v>
      </c>
      <c r="E107" s="152">
        <v>1.4625072E9</v>
      </c>
      <c r="F107" s="152">
        <v>98325.8337</v>
      </c>
      <c r="H107" s="153">
        <f>IFERROR(__xludf.DUMMYFUNCTION("TO_DATE(INT((I107/(60*60*24))+""1/1/1970""))"),42496.0)</f>
        <v>42496</v>
      </c>
      <c r="I107" s="152">
        <v>1.4625072E9</v>
      </c>
      <c r="J107" s="152">
        <v>90696.1185</v>
      </c>
      <c r="L107" s="158">
        <v>42496.0</v>
      </c>
      <c r="M107" s="160">
        <v>102468.57</v>
      </c>
      <c r="O107" s="153">
        <f>IFERROR(__xludf.DUMMYFUNCTION("TO_DATE(INT((P107/(60*60*24))+""1/1/1970""))"),42480.0)</f>
        <v>42480</v>
      </c>
      <c r="P107" s="13">
        <v>1.4611608E9</v>
      </c>
      <c r="Q107" s="13">
        <v>25009.5618</v>
      </c>
      <c r="S107" s="153">
        <f>IFERROR(__xludf.DUMMYFUNCTION("TO_DATE(INT((T107/(60*60*24))+""1/1/1970""))"),42496.0)</f>
        <v>42496</v>
      </c>
      <c r="T107" s="156">
        <v>1.4625072E9</v>
      </c>
      <c r="U107" s="156">
        <v>110230.7442</v>
      </c>
      <c r="W107" s="153">
        <f>IFERROR(__xludf.DUMMYFUNCTION("TO_DATE(INT((X107/(60*60*24))+""1/1/1970""))"),42492.0)</f>
        <v>42492</v>
      </c>
      <c r="X107" s="152">
        <v>1.4621472E9</v>
      </c>
      <c r="Y107" s="152">
        <v>9964.0831</v>
      </c>
      <c r="AA107" s="153">
        <f>IFERROR(__xludf.DUMMYFUNCTION("TO_DATE(INT((AB107/(60*60*24))+""1/1/1970""))"),42492.0)</f>
        <v>42492</v>
      </c>
      <c r="AB107" s="152">
        <v>1.4621796E9</v>
      </c>
      <c r="AC107" s="152">
        <v>106750.0649</v>
      </c>
      <c r="AE107" s="153">
        <f>IFERROR(__xludf.DUMMYFUNCTION("TO_DATE(INT((AF107/(60*60*24))+""1/1/1970""))"),42475.0)</f>
        <v>42475</v>
      </c>
      <c r="AF107" s="156">
        <v>1.460682E9</v>
      </c>
      <c r="AG107" s="156">
        <v>103314.4064</v>
      </c>
      <c r="AH107" s="156"/>
      <c r="AI107" s="153">
        <f>IFERROR(__xludf.DUMMYFUNCTION("TO_DATE(INT((AJ107/(60*60*24))+""1/1/1970""))"),42496.0)</f>
        <v>42496</v>
      </c>
      <c r="AJ107" s="152">
        <v>1.4625072E9</v>
      </c>
      <c r="AK107" s="152">
        <v>98325.8337</v>
      </c>
      <c r="AL107" s="152">
        <v>90696.1185</v>
      </c>
      <c r="AM107" s="160">
        <v>102468.57</v>
      </c>
      <c r="AN107" s="152">
        <f t="shared" si="1"/>
        <v>25667.0521</v>
      </c>
      <c r="AO107" s="152">
        <f t="shared" si="2"/>
        <v>110230.7442</v>
      </c>
      <c r="AP107" s="152">
        <f t="shared" si="3"/>
        <v>9953.4425</v>
      </c>
      <c r="AQ107" s="152">
        <f t="shared" si="4"/>
        <v>106642.5466</v>
      </c>
      <c r="AR107" s="152">
        <f t="shared" si="5"/>
        <v>104550.9613</v>
      </c>
    </row>
    <row r="108">
      <c r="A108" s="156">
        <v>1.4582736E9</v>
      </c>
      <c r="B108" s="156">
        <v>105256.9525</v>
      </c>
      <c r="D108" s="153">
        <f>IFERROR(__xludf.DUMMYFUNCTION("TO_DATE(INT((E108/(60*60*24))+""1/1/1970""))"),42497.0)</f>
        <v>42497</v>
      </c>
      <c r="E108" s="156">
        <v>1.4625936E9</v>
      </c>
      <c r="F108" s="156">
        <v>98325.8337</v>
      </c>
      <c r="H108" s="153">
        <f>IFERROR(__xludf.DUMMYFUNCTION("TO_DATE(INT((I108/(60*60*24))+""1/1/1970""))"),42497.0)</f>
        <v>42497</v>
      </c>
      <c r="I108" s="156">
        <v>1.4625936E9</v>
      </c>
      <c r="J108" s="156">
        <v>90925.2269</v>
      </c>
      <c r="L108" s="158">
        <v>42497.0</v>
      </c>
      <c r="M108" s="159">
        <v>103011.77</v>
      </c>
      <c r="O108" s="153">
        <f>IFERROR(__xludf.DUMMYFUNCTION("TO_DATE(INT((P108/(60*60*24))+""1/1/1970""))"),42481.0)</f>
        <v>42481</v>
      </c>
      <c r="P108" s="13">
        <v>1.4612472E9</v>
      </c>
      <c r="Q108" s="13">
        <v>24848.7987</v>
      </c>
      <c r="S108" s="153">
        <f>IFERROR(__xludf.DUMMYFUNCTION("TO_DATE(INT((T108/(60*60*24))+""1/1/1970""))"),42497.0)</f>
        <v>42497</v>
      </c>
      <c r="T108" s="152">
        <v>1.4625936E9</v>
      </c>
      <c r="U108" s="152">
        <v>110120.9654</v>
      </c>
      <c r="W108" s="153">
        <f>IFERROR(__xludf.DUMMYFUNCTION("TO_DATE(INT((X108/(60*60*24))+""1/1/1970""))"),42493.0)</f>
        <v>42493</v>
      </c>
      <c r="X108" s="156">
        <v>1.462284E9</v>
      </c>
      <c r="Y108" s="156">
        <v>9960.3972</v>
      </c>
      <c r="AA108" s="153">
        <f>IFERROR(__xludf.DUMMYFUNCTION("TO_DATE(INT((AB108/(60*60*24))+""1/1/1970""))"),42493.0)</f>
        <v>42493</v>
      </c>
      <c r="AB108" s="156">
        <v>1.4622588E9</v>
      </c>
      <c r="AC108" s="156">
        <v>106796.3487</v>
      </c>
      <c r="AE108" s="153">
        <f>IFERROR(__xludf.DUMMYFUNCTION("TO_DATE(INT((AF108/(60*60*24))+""1/1/1970""))"),42476.0)</f>
        <v>42476</v>
      </c>
      <c r="AF108" s="152">
        <v>1.4607648E9</v>
      </c>
      <c r="AG108" s="152">
        <v>103481.3848</v>
      </c>
      <c r="AH108" s="156"/>
      <c r="AI108" s="153">
        <f>IFERROR(__xludf.DUMMYFUNCTION("TO_DATE(INT((AJ108/(60*60*24))+""1/1/1970""))"),42497.0)</f>
        <v>42497</v>
      </c>
      <c r="AJ108" s="156">
        <v>1.4625936E9</v>
      </c>
      <c r="AK108" s="156">
        <v>98325.8337</v>
      </c>
      <c r="AL108" s="156">
        <v>90925.2269</v>
      </c>
      <c r="AM108" s="159">
        <v>103011.77</v>
      </c>
      <c r="AN108" s="152">
        <f t="shared" si="1"/>
        <v>25691.6325</v>
      </c>
      <c r="AO108" s="152">
        <f t="shared" si="2"/>
        <v>110120.9654</v>
      </c>
      <c r="AP108" s="152">
        <f t="shared" si="3"/>
        <v>9952.834</v>
      </c>
      <c r="AQ108" s="152">
        <f t="shared" si="4"/>
        <v>106642.5466</v>
      </c>
      <c r="AR108" s="152">
        <f t="shared" si="5"/>
        <v>104587.5593</v>
      </c>
    </row>
    <row r="109">
      <c r="A109" s="152">
        <v>1.45831308E9</v>
      </c>
      <c r="B109" s="152">
        <v>105622.4524</v>
      </c>
      <c r="D109" s="153">
        <f>IFERROR(__xludf.DUMMYFUNCTION("TO_DATE(INT((E109/(60*60*24))+""1/1/1970""))"),42499.0)</f>
        <v>42499</v>
      </c>
      <c r="E109" s="152">
        <v>1.4628024E9</v>
      </c>
      <c r="F109" s="152">
        <v>98325.8337</v>
      </c>
      <c r="H109" s="153">
        <f>IFERROR(__xludf.DUMMYFUNCTION("TO_DATE(INT((I109/(60*60*24))+""1/1/1970""))"),42499.0)</f>
        <v>42499</v>
      </c>
      <c r="I109" s="152">
        <v>1.4628024E9</v>
      </c>
      <c r="J109" s="152">
        <v>90925.2269</v>
      </c>
      <c r="L109" s="158">
        <v>42499.0</v>
      </c>
      <c r="M109" s="160">
        <v>103011.77</v>
      </c>
      <c r="O109" s="153">
        <f>IFERROR(__xludf.DUMMYFUNCTION("TO_DATE(INT((P109/(60*60*24))+""1/1/1970""))"),42482.0)</f>
        <v>42482</v>
      </c>
      <c r="P109" s="13">
        <v>1.4613336E9</v>
      </c>
      <c r="Q109" s="13">
        <v>24987.7213</v>
      </c>
      <c r="S109" s="153">
        <f>IFERROR(__xludf.DUMMYFUNCTION("TO_DATE(INT((T109/(60*60*24))+""1/1/1970""))"),42499.0)</f>
        <v>42499</v>
      </c>
      <c r="T109" s="156">
        <v>1.4628024E9</v>
      </c>
      <c r="U109" s="156">
        <v>110120.9654</v>
      </c>
      <c r="W109" s="153">
        <f>IFERROR(__xludf.DUMMYFUNCTION("TO_DATE(INT((X109/(60*60*24))+""1/1/1970""))"),42494.0)</f>
        <v>42494</v>
      </c>
      <c r="X109" s="156">
        <v>1.4623704E9</v>
      </c>
      <c r="Y109" s="156">
        <v>9966.7181</v>
      </c>
      <c r="AA109" s="153">
        <f>IFERROR(__xludf.DUMMYFUNCTION("TO_DATE(INT((AB109/(60*60*24))+""1/1/1970""))"),42494.0)</f>
        <v>42494</v>
      </c>
      <c r="AB109" s="152">
        <v>1.462338E9</v>
      </c>
      <c r="AC109" s="152">
        <v>106690.1717</v>
      </c>
      <c r="AE109" s="153">
        <f>IFERROR(__xludf.DUMMYFUNCTION("TO_DATE(INT((AF109/(60*60*24))+""1/1/1970""))"),42477.0)</f>
        <v>42477</v>
      </c>
      <c r="AF109" s="156">
        <v>1.4609304E9</v>
      </c>
      <c r="AG109" s="156">
        <v>103481.3848</v>
      </c>
      <c r="AH109" s="156"/>
      <c r="AI109" s="153">
        <f>IFERROR(__xludf.DUMMYFUNCTION("TO_DATE(INT((AJ109/(60*60*24))+""1/1/1970""))"),42499.0)</f>
        <v>42499</v>
      </c>
      <c r="AJ109" s="152">
        <v>1.4628024E9</v>
      </c>
      <c r="AK109" s="152">
        <v>98325.8337</v>
      </c>
      <c r="AL109" s="152">
        <v>90925.2269</v>
      </c>
      <c r="AM109" s="160">
        <v>103011.77</v>
      </c>
      <c r="AN109" s="152">
        <f t="shared" si="1"/>
        <v>25656.1931</v>
      </c>
      <c r="AO109" s="152">
        <f t="shared" si="2"/>
        <v>110120.9654</v>
      </c>
      <c r="AP109" s="152">
        <f t="shared" si="3"/>
        <v>9953.2431</v>
      </c>
      <c r="AQ109" s="152">
        <f t="shared" si="4"/>
        <v>106608.7974</v>
      </c>
      <c r="AR109" s="152">
        <f t="shared" si="5"/>
        <v>104415.5487</v>
      </c>
    </row>
    <row r="110">
      <c r="A110" s="156">
        <v>1.4583312E9</v>
      </c>
      <c r="B110" s="156">
        <v>105658.4877</v>
      </c>
      <c r="D110" s="153">
        <f>IFERROR(__xludf.DUMMYFUNCTION("TO_DATE(INT((E110/(60*60*24))+""1/1/1970""))"),42500.0)</f>
        <v>42500</v>
      </c>
      <c r="E110" s="152">
        <v>1.4628528E9</v>
      </c>
      <c r="F110" s="152">
        <v>98325.8337</v>
      </c>
      <c r="H110" s="153">
        <f>IFERROR(__xludf.DUMMYFUNCTION("TO_DATE(INT((I110/(60*60*24))+""1/1/1970""))"),42500.0)</f>
        <v>42500</v>
      </c>
      <c r="I110" s="152">
        <v>1.4628528E9</v>
      </c>
      <c r="J110" s="152">
        <v>90690.3335</v>
      </c>
      <c r="L110" s="158">
        <v>42500.0</v>
      </c>
      <c r="M110" s="160">
        <v>103302.77</v>
      </c>
      <c r="O110" s="153">
        <f>IFERROR(__xludf.DUMMYFUNCTION("TO_DATE(INT((P110/(60*60*24))+""1/1/1970""))"),42483.0)</f>
        <v>42483</v>
      </c>
      <c r="P110" s="13">
        <v>1.4613696E9</v>
      </c>
      <c r="Q110" s="13">
        <v>24797.211</v>
      </c>
      <c r="S110" s="153">
        <f>IFERROR(__xludf.DUMMYFUNCTION("TO_DATE(INT((T110/(60*60*24))+""1/1/1970""))"),42500.0)</f>
        <v>42500</v>
      </c>
      <c r="T110" s="156">
        <v>1.4628528E9</v>
      </c>
      <c r="U110" s="156">
        <v>110132.6946</v>
      </c>
      <c r="W110" s="153">
        <f>IFERROR(__xludf.DUMMYFUNCTION("TO_DATE(INT((X110/(60*60*24))+""1/1/1970""))"),42495.0)</f>
        <v>42495</v>
      </c>
      <c r="X110" s="156">
        <v>1.4624568E9</v>
      </c>
      <c r="Y110" s="156">
        <v>9954.6278</v>
      </c>
      <c r="AA110" s="153">
        <f>IFERROR(__xludf.DUMMYFUNCTION("TO_DATE(INT((AB110/(60*60*24))+""1/1/1970""))"),42495.0)</f>
        <v>42495</v>
      </c>
      <c r="AB110" s="156">
        <v>1.4624172E9</v>
      </c>
      <c r="AC110" s="156">
        <v>106663.4599</v>
      </c>
      <c r="AE110" s="153">
        <f>IFERROR(__xludf.DUMMYFUNCTION("TO_DATE(INT((AF110/(60*60*24))+""1/1/1970""))"),42478.0)</f>
        <v>42478</v>
      </c>
      <c r="AF110" s="156">
        <v>1.46097E9</v>
      </c>
      <c r="AG110" s="156">
        <v>103610.8502</v>
      </c>
      <c r="AH110" s="156"/>
      <c r="AI110" s="153">
        <f>IFERROR(__xludf.DUMMYFUNCTION("TO_DATE(INT((AJ110/(60*60*24))+""1/1/1970""))"),42500.0)</f>
        <v>42500</v>
      </c>
      <c r="AJ110" s="152">
        <v>1.4628528E9</v>
      </c>
      <c r="AK110" s="152">
        <v>98325.8337</v>
      </c>
      <c r="AL110" s="152">
        <v>90690.3335</v>
      </c>
      <c r="AM110" s="160">
        <v>103302.77</v>
      </c>
      <c r="AN110" s="152">
        <f t="shared" si="1"/>
        <v>25609.8376</v>
      </c>
      <c r="AO110" s="152">
        <f t="shared" si="2"/>
        <v>110132.6946</v>
      </c>
      <c r="AP110" s="152">
        <f t="shared" si="3"/>
        <v>9970.2449</v>
      </c>
      <c r="AQ110" s="152">
        <f t="shared" si="4"/>
        <v>106573.8564</v>
      </c>
      <c r="AR110" s="152">
        <f t="shared" si="5"/>
        <v>104395.8773</v>
      </c>
    </row>
    <row r="111">
      <c r="A111" s="152">
        <v>1.45856706E9</v>
      </c>
      <c r="B111" s="152">
        <v>105452.5719</v>
      </c>
      <c r="D111" s="153">
        <f>IFERROR(__xludf.DUMMYFUNCTION("TO_DATE(INT((E111/(60*60*24))+""1/1/1970""))"),42501.0)</f>
        <v>42501</v>
      </c>
      <c r="E111" s="156">
        <v>1.4629392E9</v>
      </c>
      <c r="F111" s="156">
        <v>98325.8337</v>
      </c>
      <c r="H111" s="153">
        <f>IFERROR(__xludf.DUMMYFUNCTION("TO_DATE(INT((I111/(60*60*24))+""1/1/1970""))"),42501.0)</f>
        <v>42501</v>
      </c>
      <c r="I111" s="156">
        <v>1.4629392E9</v>
      </c>
      <c r="J111" s="156">
        <v>90979.2426</v>
      </c>
      <c r="L111" s="158">
        <v>42501.0</v>
      </c>
      <c r="M111" s="159">
        <v>104709.27</v>
      </c>
      <c r="O111" s="153">
        <f>IFERROR(__xludf.DUMMYFUNCTION("TO_DATE(INT((P111/(60*60*24))+""1/1/1970""))"),42484.0)</f>
        <v>42484</v>
      </c>
      <c r="P111" s="13">
        <v>1.461456E9</v>
      </c>
      <c r="Q111" s="13">
        <v>24797.211</v>
      </c>
      <c r="S111" s="153">
        <f>IFERROR(__xludf.DUMMYFUNCTION("TO_DATE(INT((T111/(60*60*24))+""1/1/1970""))"),42501.0)</f>
        <v>42501</v>
      </c>
      <c r="T111" s="152">
        <v>1.4629392E9</v>
      </c>
      <c r="U111" s="152">
        <v>110653.2028</v>
      </c>
      <c r="W111" s="153">
        <f>IFERROR(__xludf.DUMMYFUNCTION("TO_DATE(INT((X111/(60*60*24))+""1/1/1970""))"),42496.0)</f>
        <v>42496</v>
      </c>
      <c r="X111" s="156">
        <v>1.4625432E9</v>
      </c>
      <c r="Y111" s="156">
        <v>9953.4425</v>
      </c>
      <c r="AA111" s="153">
        <f>IFERROR(__xludf.DUMMYFUNCTION("TO_DATE(INT((AB111/(60*60*24))+""1/1/1970""))"),42496.0)</f>
        <v>42496</v>
      </c>
      <c r="AB111" s="152">
        <v>1.4624964E9</v>
      </c>
      <c r="AC111" s="152">
        <v>106642.5466</v>
      </c>
      <c r="AE111" s="153">
        <f>IFERROR(__xludf.DUMMYFUNCTION("TO_DATE(INT((AF111/(60*60*24))+""1/1/1970""))"),42479.0)</f>
        <v>42479</v>
      </c>
      <c r="AF111" s="152">
        <v>1.4610492E9</v>
      </c>
      <c r="AG111" s="152">
        <v>103705.5475</v>
      </c>
      <c r="AH111" s="156"/>
      <c r="AI111" s="153">
        <f>IFERROR(__xludf.DUMMYFUNCTION("TO_DATE(INT((AJ111/(60*60*24))+""1/1/1970""))"),42501.0)</f>
        <v>42501</v>
      </c>
      <c r="AJ111" s="156">
        <v>1.4629392E9</v>
      </c>
      <c r="AK111" s="156">
        <v>98325.8337</v>
      </c>
      <c r="AL111" s="156">
        <v>90979.2426</v>
      </c>
      <c r="AM111" s="159">
        <v>104709.27</v>
      </c>
      <c r="AN111" s="152">
        <f t="shared" si="1"/>
        <v>25530.3284</v>
      </c>
      <c r="AO111" s="152">
        <f t="shared" si="2"/>
        <v>110653.2028</v>
      </c>
      <c r="AP111" s="152">
        <f t="shared" si="3"/>
        <v>9975.4625</v>
      </c>
      <c r="AQ111" s="152">
        <f t="shared" si="4"/>
        <v>106570.6722</v>
      </c>
      <c r="AR111" s="152">
        <f t="shared" si="5"/>
        <v>104303.4673</v>
      </c>
    </row>
    <row r="112">
      <c r="A112" s="156">
        <v>1.4585904E9</v>
      </c>
      <c r="B112" s="156">
        <v>105746.0019</v>
      </c>
      <c r="D112" s="153">
        <f>IFERROR(__xludf.DUMMYFUNCTION("TO_DATE(INT((E112/(60*60*24))+""1/1/1970""))"),42502.0)</f>
        <v>42502</v>
      </c>
      <c r="E112" s="152">
        <v>1.4630256E9</v>
      </c>
      <c r="F112" s="152">
        <v>98325.8337</v>
      </c>
      <c r="H112" s="153">
        <f>IFERROR(__xludf.DUMMYFUNCTION("TO_DATE(INT((I112/(60*60*24))+""1/1/1970""))"),42502.0)</f>
        <v>42502</v>
      </c>
      <c r="I112" s="152">
        <v>1.4630256E9</v>
      </c>
      <c r="J112" s="152">
        <v>90972.9799</v>
      </c>
      <c r="L112" s="158">
        <v>42502.0</v>
      </c>
      <c r="M112" s="160">
        <v>103768.37</v>
      </c>
      <c r="O112" s="153">
        <f>IFERROR(__xludf.DUMMYFUNCTION("TO_DATE(INT((P112/(60*60*24))+""1/1/1970""))"),42485.0)</f>
        <v>42485</v>
      </c>
      <c r="P112" s="13">
        <v>1.4615424E9</v>
      </c>
      <c r="Q112" s="13">
        <v>24833.6605</v>
      </c>
      <c r="S112" s="153">
        <f>IFERROR(__xludf.DUMMYFUNCTION("TO_DATE(INT((T112/(60*60*24))+""1/1/1970""))"),42502.0)</f>
        <v>42502</v>
      </c>
      <c r="T112" s="156">
        <v>1.4630256E9</v>
      </c>
      <c r="U112" s="156">
        <v>110198.2899</v>
      </c>
      <c r="W112" s="153">
        <f>IFERROR(__xludf.DUMMYFUNCTION("TO_DATE(INT((X112/(60*60*24))+""1/1/1970""))"),42497.0)</f>
        <v>42497</v>
      </c>
      <c r="X112" s="156">
        <v>1.4625792E9</v>
      </c>
      <c r="Y112" s="156">
        <v>9952.834</v>
      </c>
      <c r="AA112" s="153">
        <f>IFERROR(__xludf.DUMMYFUNCTION("TO_DATE(INT((AB112/(60*60*24))+""1/1/1970""))"),42498.0)</f>
        <v>42498</v>
      </c>
      <c r="AB112" s="156">
        <v>1.4627448E9</v>
      </c>
      <c r="AC112" s="156">
        <v>106628.6206</v>
      </c>
      <c r="AE112" s="153">
        <f>IFERROR(__xludf.DUMMYFUNCTION("TO_DATE(INT((AF112/(60*60*24))+""1/1/1970""))"),42480.0)</f>
        <v>42480</v>
      </c>
      <c r="AF112" s="156">
        <v>1.4611284E9</v>
      </c>
      <c r="AG112" s="156">
        <v>104168.0547</v>
      </c>
      <c r="AH112" s="156"/>
      <c r="AI112" s="153">
        <f>IFERROR(__xludf.DUMMYFUNCTION("TO_DATE(INT((AJ112/(60*60*24))+""1/1/1970""))"),42502.0)</f>
        <v>42502</v>
      </c>
      <c r="AJ112" s="152">
        <v>1.4630256E9</v>
      </c>
      <c r="AK112" s="152">
        <v>98325.8337</v>
      </c>
      <c r="AL112" s="152">
        <v>90972.9799</v>
      </c>
      <c r="AM112" s="160">
        <v>103768.37</v>
      </c>
      <c r="AN112" s="152">
        <f t="shared" si="1"/>
        <v>25644.2351</v>
      </c>
      <c r="AO112" s="152">
        <f t="shared" si="2"/>
        <v>110198.2899</v>
      </c>
      <c r="AP112" s="152">
        <f t="shared" si="3"/>
        <v>9956.3281</v>
      </c>
      <c r="AQ112" s="152">
        <f t="shared" si="4"/>
        <v>106596.5887</v>
      </c>
      <c r="AR112" s="152">
        <f t="shared" si="5"/>
        <v>104768.7194</v>
      </c>
    </row>
    <row r="113">
      <c r="A113" s="152">
        <v>1.45865346E9</v>
      </c>
      <c r="B113" s="152">
        <v>105267.2476</v>
      </c>
      <c r="D113" s="153">
        <f>IFERROR(__xludf.DUMMYFUNCTION("TO_DATE(INT((E113/(60*60*24))+""1/1/1970""))"),42503.0)</f>
        <v>42503</v>
      </c>
      <c r="E113" s="156">
        <v>1.463112E9</v>
      </c>
      <c r="F113" s="156">
        <v>98325.8337</v>
      </c>
      <c r="H113" s="153">
        <f>IFERROR(__xludf.DUMMYFUNCTION("TO_DATE(INT((I113/(60*60*24))+""1/1/1970""))"),42503.0)</f>
        <v>42503</v>
      </c>
      <c r="I113" s="156">
        <v>1.463112E9</v>
      </c>
      <c r="J113" s="156">
        <v>90319.5091</v>
      </c>
      <c r="L113" s="158">
        <v>42503.0</v>
      </c>
      <c r="M113" s="159">
        <v>103312.47</v>
      </c>
      <c r="O113" s="153">
        <f>IFERROR(__xludf.DUMMYFUNCTION("TO_DATE(INT((P113/(60*60*24))+""1/1/1970""))"),42486.0)</f>
        <v>42486</v>
      </c>
      <c r="P113" s="13">
        <v>1.4616792E9</v>
      </c>
      <c r="Q113" s="13">
        <v>24848.8095</v>
      </c>
      <c r="S113" s="153">
        <f>IFERROR(__xludf.DUMMYFUNCTION("TO_DATE(INT((T113/(60*60*24))+""1/1/1970""))"),42503.0)</f>
        <v>42503</v>
      </c>
      <c r="T113" s="152">
        <v>1.463112E9</v>
      </c>
      <c r="U113" s="152">
        <v>109981.5487</v>
      </c>
      <c r="W113" s="153">
        <f>IFERROR(__xludf.DUMMYFUNCTION("TO_DATE(INT((X113/(60*60*24))+""1/1/1970""))"),42499.0)</f>
        <v>42499</v>
      </c>
      <c r="X113" s="152">
        <v>1.462752E9</v>
      </c>
      <c r="Y113" s="152">
        <v>9953.2431</v>
      </c>
      <c r="AA113" s="153">
        <f>IFERROR(__xludf.DUMMYFUNCTION("TO_DATE(INT((AB113/(60*60*24))+""1/1/1970""))"),42499.0)</f>
        <v>42499</v>
      </c>
      <c r="AB113" s="156">
        <v>1.4627844E9</v>
      </c>
      <c r="AC113" s="156">
        <v>106608.7974</v>
      </c>
      <c r="AE113" s="153">
        <f>IFERROR(__xludf.DUMMYFUNCTION("TO_DATE(INT((AF113/(60*60*24))+""1/1/1970""))"),42481.0)</f>
        <v>42481</v>
      </c>
      <c r="AF113" s="152">
        <v>1.4612076E9</v>
      </c>
      <c r="AG113" s="152">
        <v>103653.8528</v>
      </c>
      <c r="AH113" s="156"/>
      <c r="AI113" s="153">
        <f>IFERROR(__xludf.DUMMYFUNCTION("TO_DATE(INT((AJ113/(60*60*24))+""1/1/1970""))"),42503.0)</f>
        <v>42503</v>
      </c>
      <c r="AJ113" s="156">
        <v>1.463112E9</v>
      </c>
      <c r="AK113" s="156">
        <v>98325.8337</v>
      </c>
      <c r="AL113" s="156">
        <v>90319.5091</v>
      </c>
      <c r="AM113" s="159">
        <v>103312.47</v>
      </c>
      <c r="AN113" s="152">
        <f t="shared" si="1"/>
        <v>25601.3224</v>
      </c>
      <c r="AO113" s="152">
        <f t="shared" si="2"/>
        <v>109981.5487</v>
      </c>
      <c r="AP113" s="152">
        <f t="shared" si="3"/>
        <v>9971.466</v>
      </c>
      <c r="AQ113" s="152">
        <f t="shared" si="4"/>
        <v>106587.9555</v>
      </c>
      <c r="AR113" s="152">
        <f t="shared" si="5"/>
        <v>104310.7869</v>
      </c>
    </row>
    <row r="114">
      <c r="A114" s="156">
        <v>1.4586768E9</v>
      </c>
      <c r="B114" s="156">
        <v>105709.9667</v>
      </c>
      <c r="D114" s="153">
        <f>IFERROR(__xludf.DUMMYFUNCTION("TO_DATE(INT((E114/(60*60*24))+""1/1/1970""))"),42504.0)</f>
        <v>42504</v>
      </c>
      <c r="E114" s="152">
        <v>1.4631984E9</v>
      </c>
      <c r="F114" s="152">
        <v>98325.8337</v>
      </c>
      <c r="H114" s="153">
        <f>IFERROR(__xludf.DUMMYFUNCTION("TO_DATE(INT((I114/(60*60*24))+""1/1/1970""))"),42504.0)</f>
        <v>42504</v>
      </c>
      <c r="I114" s="152">
        <v>1.4631984E9</v>
      </c>
      <c r="J114" s="152">
        <v>90936.5189</v>
      </c>
      <c r="L114" s="158">
        <v>42504.0</v>
      </c>
      <c r="M114" s="160">
        <v>102934.17</v>
      </c>
      <c r="O114" s="153">
        <f>IFERROR(__xludf.DUMMYFUNCTION("TO_DATE(INT((P114/(60*60*24))+""1/1/1970""))"),42487.0)</f>
        <v>42487</v>
      </c>
      <c r="P114" s="13">
        <v>1.4617656E9</v>
      </c>
      <c r="Q114" s="13">
        <v>24736.6317</v>
      </c>
      <c r="S114" s="153">
        <f>IFERROR(__xludf.DUMMYFUNCTION("TO_DATE(INT((T114/(60*60*24))+""1/1/1970""))"),42504.0)</f>
        <v>42504</v>
      </c>
      <c r="T114" s="156">
        <v>1.4631984E9</v>
      </c>
      <c r="U114" s="156">
        <v>109804.1012</v>
      </c>
      <c r="W114" s="153">
        <f>IFERROR(__xludf.DUMMYFUNCTION("TO_DATE(INT((X114/(60*60*24))+""1/1/1970""))"),42500.0)</f>
        <v>42500</v>
      </c>
      <c r="X114" s="156">
        <v>1.4628888E9</v>
      </c>
      <c r="Y114" s="156">
        <v>9970.2449</v>
      </c>
      <c r="AA114" s="153">
        <f>IFERROR(__xludf.DUMMYFUNCTION("TO_DATE(INT((AB114/(60*60*24))+""1/1/1970""))"),42500.0)</f>
        <v>42500</v>
      </c>
      <c r="AB114" s="152">
        <v>1.4628636E9</v>
      </c>
      <c r="AC114" s="152">
        <v>106573.8564</v>
      </c>
      <c r="AE114" s="153">
        <f>IFERROR(__xludf.DUMMYFUNCTION("TO_DATE(INT((AF114/(60*60*24))+""1/1/1970""))"),42482.0)</f>
        <v>42482</v>
      </c>
      <c r="AF114" s="156">
        <v>1.4612868E9</v>
      </c>
      <c r="AG114" s="156">
        <v>103544.9738</v>
      </c>
      <c r="AH114" s="156"/>
      <c r="AI114" s="153">
        <f>IFERROR(__xludf.DUMMYFUNCTION("TO_DATE(INT((AJ114/(60*60*24))+""1/1/1970""))"),42504.0)</f>
        <v>42504</v>
      </c>
      <c r="AJ114" s="152">
        <v>1.4631984E9</v>
      </c>
      <c r="AK114" s="152">
        <v>98325.8337</v>
      </c>
      <c r="AL114" s="152">
        <v>90936.5189</v>
      </c>
      <c r="AM114" s="160">
        <v>102934.17</v>
      </c>
      <c r="AN114" s="152">
        <f t="shared" si="1"/>
        <v>25685.8181</v>
      </c>
      <c r="AO114" s="152">
        <f t="shared" si="2"/>
        <v>109804.1012</v>
      </c>
      <c r="AP114" s="152">
        <f t="shared" si="3"/>
        <v>9985.2785</v>
      </c>
      <c r="AQ114" s="152">
        <f t="shared" si="4"/>
        <v>106587.9555</v>
      </c>
      <c r="AR114" s="152">
        <f t="shared" si="5"/>
        <v>103706.4624</v>
      </c>
    </row>
    <row r="115">
      <c r="A115" s="152">
        <v>1.45873986E9</v>
      </c>
      <c r="B115" s="152">
        <v>105359.9097</v>
      </c>
      <c r="D115" s="153">
        <f>IFERROR(__xludf.DUMMYFUNCTION("TO_DATE(INT((E115/(60*60*24))+""1/1/1970""))"),42506.0)</f>
        <v>42506</v>
      </c>
      <c r="E115" s="156">
        <v>1.4634072E9</v>
      </c>
      <c r="F115" s="156">
        <v>98325.8337</v>
      </c>
      <c r="H115" s="153">
        <f>IFERROR(__xludf.DUMMYFUNCTION("TO_DATE(INT((I115/(60*60*24))+""1/1/1970""))"),42506.0)</f>
        <v>42506</v>
      </c>
      <c r="I115" s="156">
        <v>1.4634072E9</v>
      </c>
      <c r="J115" s="156">
        <v>90936.5189</v>
      </c>
      <c r="L115" s="158">
        <v>42506.0</v>
      </c>
      <c r="M115" s="159">
        <v>102934.17</v>
      </c>
      <c r="O115" s="153">
        <f>IFERROR(__xludf.DUMMYFUNCTION("TO_DATE(INT((P115/(60*60*24))+""1/1/1970""))"),42488.0)</f>
        <v>42488</v>
      </c>
      <c r="P115" s="13">
        <v>1.461852E9</v>
      </c>
      <c r="Q115" s="13">
        <v>24691.8348</v>
      </c>
      <c r="S115" s="153">
        <f>IFERROR(__xludf.DUMMYFUNCTION("TO_DATE(INT((T115/(60*60*24))+""1/1/1970""))"),42506.0)</f>
        <v>42506</v>
      </c>
      <c r="T115" s="152">
        <v>1.4634072E9</v>
      </c>
      <c r="U115" s="152">
        <v>109804.1012</v>
      </c>
      <c r="W115" s="153">
        <f>IFERROR(__xludf.DUMMYFUNCTION("TO_DATE(INT((X115/(60*60*24))+""1/1/1970""))"),42501.0)</f>
        <v>42501</v>
      </c>
      <c r="X115" s="156">
        <v>1.4629752E9</v>
      </c>
      <c r="Y115" s="156">
        <v>9975.4625</v>
      </c>
      <c r="AA115" s="153">
        <f>IFERROR(__xludf.DUMMYFUNCTION("TO_DATE(INT((AB115/(60*60*24))+""1/1/1970""))"),42501.0)</f>
        <v>42501</v>
      </c>
      <c r="AB115" s="156">
        <v>1.4629428E9</v>
      </c>
      <c r="AC115" s="156">
        <v>106570.6722</v>
      </c>
      <c r="AE115" s="153">
        <f>IFERROR(__xludf.DUMMYFUNCTION("TO_DATE(INT((AF115/(60*60*24))+""1/1/1970""))"),42483.0)</f>
        <v>42483</v>
      </c>
      <c r="AF115" s="152">
        <v>1.4613696E9</v>
      </c>
      <c r="AG115" s="152">
        <v>102941.5642</v>
      </c>
      <c r="AH115" s="156"/>
      <c r="AI115" s="153">
        <f>IFERROR(__xludf.DUMMYFUNCTION("TO_DATE(INT((AJ115/(60*60*24))+""1/1/1970""))"),42506.0)</f>
        <v>42506</v>
      </c>
      <c r="AJ115" s="156">
        <v>1.4634072E9</v>
      </c>
      <c r="AK115" s="156">
        <v>98325.8337</v>
      </c>
      <c r="AL115" s="156">
        <v>90936.5189</v>
      </c>
      <c r="AM115" s="159">
        <v>102934.17</v>
      </c>
      <c r="AN115" s="152">
        <f t="shared" si="1"/>
        <v>25695.5892</v>
      </c>
      <c r="AO115" s="152">
        <f t="shared" si="2"/>
        <v>109804.1012</v>
      </c>
      <c r="AP115" s="152">
        <f t="shared" si="3"/>
        <v>9984.821</v>
      </c>
      <c r="AQ115" s="152">
        <f t="shared" si="4"/>
        <v>106573.3725</v>
      </c>
      <c r="AR115" s="152">
        <f t="shared" si="5"/>
        <v>103793.3827</v>
      </c>
    </row>
    <row r="116">
      <c r="A116" s="156">
        <v>1.4587632E9</v>
      </c>
      <c r="B116" s="156">
        <v>104989.2612</v>
      </c>
      <c r="D116" s="153">
        <f>IFERROR(__xludf.DUMMYFUNCTION("TO_DATE(INT((E116/(60*60*24))+""1/1/1970""))"),42507.0)</f>
        <v>42507</v>
      </c>
      <c r="E116" s="156">
        <v>1.4634576E9</v>
      </c>
      <c r="F116" s="156">
        <v>98325.8337</v>
      </c>
      <c r="H116" s="153">
        <f>IFERROR(__xludf.DUMMYFUNCTION("TO_DATE(INT((I116/(60*60*24))+""1/1/1970""))"),42507.0)</f>
        <v>42507</v>
      </c>
      <c r="I116" s="156">
        <v>1.4634576E9</v>
      </c>
      <c r="J116" s="156">
        <v>90088.9024</v>
      </c>
      <c r="L116" s="158">
        <v>42507.0</v>
      </c>
      <c r="M116" s="159">
        <v>104214.57</v>
      </c>
      <c r="O116" s="153">
        <f>IFERROR(__xludf.DUMMYFUNCTION("TO_DATE(INT((P116/(60*60*24))+""1/1/1970""))"),42489.0)</f>
        <v>42489</v>
      </c>
      <c r="P116" s="13">
        <v>1.4619384E9</v>
      </c>
      <c r="Q116" s="13">
        <v>25060.6542</v>
      </c>
      <c r="S116" s="153">
        <f>IFERROR(__xludf.DUMMYFUNCTION("TO_DATE(INT((T116/(60*60*24))+""1/1/1970""))"),42507.0)</f>
        <v>42507</v>
      </c>
      <c r="T116" s="152">
        <v>1.4634576E9</v>
      </c>
      <c r="U116" s="152">
        <v>109966.1838</v>
      </c>
      <c r="W116" s="153">
        <f>IFERROR(__xludf.DUMMYFUNCTION("TO_DATE(INT((X116/(60*60*24))+""1/1/1970""))"),42502.0)</f>
        <v>42502</v>
      </c>
      <c r="X116" s="156">
        <v>1.4630616E9</v>
      </c>
      <c r="Y116" s="156">
        <v>9956.3281</v>
      </c>
      <c r="AA116" s="153">
        <f>IFERROR(__xludf.DUMMYFUNCTION("TO_DATE(INT((AB116/(60*60*24))+""1/1/1970""))"),42502.0)</f>
        <v>42502</v>
      </c>
      <c r="AB116" s="152">
        <v>1.463022E9</v>
      </c>
      <c r="AC116" s="152">
        <v>106596.5887</v>
      </c>
      <c r="AE116" s="153">
        <f>IFERROR(__xludf.DUMMYFUNCTION("TO_DATE(INT((AF116/(60*60*24))+""1/1/1970""))"),42484.0)</f>
        <v>42484</v>
      </c>
      <c r="AF116" s="156">
        <v>1.4615352E9</v>
      </c>
      <c r="AG116" s="156">
        <v>102941.5642</v>
      </c>
      <c r="AH116" s="156"/>
      <c r="AI116" s="153">
        <f>IFERROR(__xludf.DUMMYFUNCTION("TO_DATE(INT((AJ116/(60*60*24))+""1/1/1970""))"),42507.0)</f>
        <v>42507</v>
      </c>
      <c r="AJ116" s="156">
        <v>1.4634576E9</v>
      </c>
      <c r="AK116" s="156">
        <v>98325.8337</v>
      </c>
      <c r="AL116" s="156">
        <v>90088.9024</v>
      </c>
      <c r="AM116" s="159">
        <v>104214.57</v>
      </c>
      <c r="AN116" s="152">
        <f t="shared" si="1"/>
        <v>25655.8726</v>
      </c>
      <c r="AO116" s="152">
        <f t="shared" si="2"/>
        <v>109966.1838</v>
      </c>
      <c r="AP116" s="152">
        <f t="shared" si="3"/>
        <v>9992.3558</v>
      </c>
      <c r="AQ116" s="152">
        <f t="shared" si="4"/>
        <v>106567.3782</v>
      </c>
      <c r="AR116" s="152">
        <f t="shared" si="5"/>
        <v>103770.9664</v>
      </c>
    </row>
    <row r="117">
      <c r="A117" s="152">
        <v>1.45882626E9</v>
      </c>
      <c r="B117" s="152">
        <v>104330.3305</v>
      </c>
      <c r="D117" s="153">
        <f>IFERROR(__xludf.DUMMYFUNCTION("TO_DATE(INT((E117/(60*60*24))+""1/1/1970""))"),42508.0)</f>
        <v>42508</v>
      </c>
      <c r="E117" s="152">
        <v>1.463544E9</v>
      </c>
      <c r="F117" s="152">
        <v>98325.8337</v>
      </c>
      <c r="H117" s="153">
        <f>IFERROR(__xludf.DUMMYFUNCTION("TO_DATE(INT((I117/(60*60*24))+""1/1/1970""))"),42508.0)</f>
        <v>42508</v>
      </c>
      <c r="I117" s="152">
        <v>1.463544E9</v>
      </c>
      <c r="J117" s="152">
        <v>90381.7496</v>
      </c>
      <c r="L117" s="158">
        <v>42508.0</v>
      </c>
      <c r="M117" s="160">
        <v>102914.77</v>
      </c>
      <c r="O117" s="153">
        <f>IFERROR(__xludf.DUMMYFUNCTION("TO_DATE(INT((P117/(60*60*24))+""1/1/1970""))"),42490.0)</f>
        <v>42490</v>
      </c>
      <c r="P117" s="13">
        <v>1.4619744E9</v>
      </c>
      <c r="Q117" s="13">
        <v>25195.266</v>
      </c>
      <c r="S117" s="153">
        <f>IFERROR(__xludf.DUMMYFUNCTION("TO_DATE(INT((T117/(60*60*24))+""1/1/1970""))"),42508.0)</f>
        <v>42508</v>
      </c>
      <c r="T117" s="156">
        <v>1.463544E9</v>
      </c>
      <c r="U117" s="156">
        <v>109773.5166</v>
      </c>
      <c r="W117" s="153">
        <f>IFERROR(__xludf.DUMMYFUNCTION("TO_DATE(INT((X117/(60*60*24))+""1/1/1970""))"),42503.0)</f>
        <v>42503</v>
      </c>
      <c r="X117" s="156">
        <v>1.463148E9</v>
      </c>
      <c r="Y117" s="156">
        <v>9971.466</v>
      </c>
      <c r="AA117" s="153">
        <f>IFERROR(__xludf.DUMMYFUNCTION("TO_DATE(INT((AB117/(60*60*24))+""1/1/1970""))"),42503.0)</f>
        <v>42503</v>
      </c>
      <c r="AB117" s="156">
        <v>1.4631012E9</v>
      </c>
      <c r="AC117" s="156">
        <v>106587.9555</v>
      </c>
      <c r="AE117" s="153">
        <f>IFERROR(__xludf.DUMMYFUNCTION("TO_DATE(INT((AF117/(60*60*24))+""1/1/1970""))"),42485.0)</f>
        <v>42485</v>
      </c>
      <c r="AF117" s="156">
        <v>1.4615748E9</v>
      </c>
      <c r="AG117" s="156">
        <v>103006.5257</v>
      </c>
      <c r="AH117" s="156"/>
      <c r="AI117" s="153">
        <f>IFERROR(__xludf.DUMMYFUNCTION("TO_DATE(INT((AJ117/(60*60*24))+""1/1/1970""))"),42508.0)</f>
        <v>42508</v>
      </c>
      <c r="AJ117" s="152">
        <v>1.463544E9</v>
      </c>
      <c r="AK117" s="152">
        <v>98325.8337</v>
      </c>
      <c r="AL117" s="152">
        <v>90381.7496</v>
      </c>
      <c r="AM117" s="160">
        <v>102914.77</v>
      </c>
      <c r="AN117" s="152">
        <f t="shared" si="1"/>
        <v>25635.1339</v>
      </c>
      <c r="AO117" s="152">
        <f t="shared" si="2"/>
        <v>109773.5166</v>
      </c>
      <c r="AP117" s="152">
        <f t="shared" si="3"/>
        <v>9990.9923</v>
      </c>
      <c r="AQ117" s="152">
        <f t="shared" si="4"/>
        <v>106554.529</v>
      </c>
      <c r="AR117" s="152">
        <f t="shared" si="5"/>
        <v>103762.7319</v>
      </c>
    </row>
    <row r="118">
      <c r="A118" s="156">
        <v>1.4588496E9</v>
      </c>
      <c r="B118" s="156">
        <v>104932.6343</v>
      </c>
      <c r="D118" s="153">
        <f>IFERROR(__xludf.DUMMYFUNCTION("TO_DATE(INT((E118/(60*60*24))+""1/1/1970""))"),42509.0)</f>
        <v>42509</v>
      </c>
      <c r="E118" s="156">
        <v>1.4636304E9</v>
      </c>
      <c r="F118" s="156">
        <v>98325.8337</v>
      </c>
      <c r="H118" s="153">
        <f>IFERROR(__xludf.DUMMYFUNCTION("TO_DATE(INT((I118/(60*60*24))+""1/1/1970""))"),42509.0)</f>
        <v>42509</v>
      </c>
      <c r="I118" s="156">
        <v>1.4636304E9</v>
      </c>
      <c r="J118" s="156">
        <v>90779.2401</v>
      </c>
      <c r="L118" s="158">
        <v>42509.0</v>
      </c>
      <c r="M118" s="159">
        <v>103283.37</v>
      </c>
      <c r="O118" s="153">
        <f>IFERROR(__xludf.DUMMYFUNCTION("TO_DATE(INT((P118/(60*60*24))+""1/1/1970""))"),42491.0)</f>
        <v>42491</v>
      </c>
      <c r="P118" s="13">
        <v>1.4620608E9</v>
      </c>
      <c r="Q118" s="13">
        <v>25195.266</v>
      </c>
      <c r="S118" s="153">
        <f>IFERROR(__xludf.DUMMYFUNCTION("TO_DATE(INT((T118/(60*60*24))+""1/1/1970""))"),42509.0)</f>
        <v>42509</v>
      </c>
      <c r="T118" s="152">
        <v>1.4636304E9</v>
      </c>
      <c r="U118" s="152">
        <v>109340.6919</v>
      </c>
      <c r="W118" s="153">
        <f>IFERROR(__xludf.DUMMYFUNCTION("TO_DATE(INT((X118/(60*60*24))+""1/1/1970""))"),42504.0)</f>
        <v>42504</v>
      </c>
      <c r="X118" s="156">
        <v>1.463184E9</v>
      </c>
      <c r="Y118" s="156">
        <v>9985.2785</v>
      </c>
      <c r="AA118" s="153">
        <f>IFERROR(__xludf.DUMMYFUNCTION("TO_DATE(INT((AB118/(60*60*24))+""1/1/1970""))"),42505.0)</f>
        <v>42505</v>
      </c>
      <c r="AB118" s="152">
        <v>1.4633496E9</v>
      </c>
      <c r="AC118" s="152">
        <v>106571.7385</v>
      </c>
      <c r="AE118" s="153">
        <f>IFERROR(__xludf.DUMMYFUNCTION("TO_DATE(INT((AF118/(60*60*24))+""1/1/1970""))"),42486.0)</f>
        <v>42486</v>
      </c>
      <c r="AF118" s="152">
        <v>1.461654E9</v>
      </c>
      <c r="AG118" s="152">
        <v>103325.3858</v>
      </c>
      <c r="AH118" s="156"/>
      <c r="AI118" s="153">
        <f>IFERROR(__xludf.DUMMYFUNCTION("TO_DATE(INT((AJ118/(60*60*24))+""1/1/1970""))"),42509.0)</f>
        <v>42509</v>
      </c>
      <c r="AJ118" s="156">
        <v>1.4636304E9</v>
      </c>
      <c r="AK118" s="156">
        <v>98325.8337</v>
      </c>
      <c r="AL118" s="156">
        <v>90779.2401</v>
      </c>
      <c r="AM118" s="159">
        <v>103283.37</v>
      </c>
      <c r="AN118" s="152">
        <f t="shared" si="1"/>
        <v>25583.5901</v>
      </c>
      <c r="AO118" s="152">
        <f t="shared" si="2"/>
        <v>109340.6919</v>
      </c>
      <c r="AP118" s="152">
        <f t="shared" si="3"/>
        <v>10049.0996</v>
      </c>
      <c r="AQ118" s="152">
        <f t="shared" si="4"/>
        <v>106492.6506</v>
      </c>
      <c r="AR118" s="152">
        <f t="shared" si="5"/>
        <v>102900.3915</v>
      </c>
    </row>
    <row r="119">
      <c r="A119" s="152">
        <v>1.45917186E9</v>
      </c>
      <c r="B119" s="152">
        <v>105205.4728</v>
      </c>
      <c r="D119" s="153">
        <f>IFERROR(__xludf.DUMMYFUNCTION("TO_DATE(INT((E119/(60*60*24))+""1/1/1970""))"),42510.0)</f>
        <v>42510</v>
      </c>
      <c r="E119" s="152">
        <v>1.4637168E9</v>
      </c>
      <c r="F119" s="152">
        <v>98325.8337</v>
      </c>
      <c r="H119" s="153">
        <f>IFERROR(__xludf.DUMMYFUNCTION("TO_DATE(INT((I119/(60*60*24))+""1/1/1970""))"),42510.0)</f>
        <v>42510</v>
      </c>
      <c r="I119" s="152">
        <v>1.4637168E9</v>
      </c>
      <c r="J119" s="152">
        <v>90744.8901</v>
      </c>
      <c r="L119" s="158">
        <v>42510.0</v>
      </c>
      <c r="M119" s="160">
        <v>102749.87</v>
      </c>
      <c r="O119" s="153">
        <f>IFERROR(__xludf.DUMMYFUNCTION("TO_DATE(INT((P119/(60*60*24))+""1/1/1970""))"),42492.0)</f>
        <v>42492</v>
      </c>
      <c r="P119" s="13">
        <v>1.4621472E9</v>
      </c>
      <c r="Q119" s="13">
        <v>25174.4652</v>
      </c>
      <c r="S119" s="153">
        <f>IFERROR(__xludf.DUMMYFUNCTION("TO_DATE(INT((T119/(60*60*24))+""1/1/1970""))"),42510.0)</f>
        <v>42510</v>
      </c>
      <c r="T119" s="156">
        <v>1.4637168E9</v>
      </c>
      <c r="U119" s="156">
        <v>109045.3773</v>
      </c>
      <c r="W119" s="153">
        <f>IFERROR(__xludf.DUMMYFUNCTION("TO_DATE(INT((X119/(60*60*24))+""1/1/1970""))"),42506.0)</f>
        <v>42506</v>
      </c>
      <c r="X119" s="152">
        <v>1.4633568E9</v>
      </c>
      <c r="Y119" s="152">
        <v>9984.821</v>
      </c>
      <c r="AA119" s="153">
        <f>IFERROR(__xludf.DUMMYFUNCTION("TO_DATE(INT((AB119/(60*60*24))+""1/1/1970""))"),42506.0)</f>
        <v>42506</v>
      </c>
      <c r="AB119" s="152">
        <v>1.4633892E9</v>
      </c>
      <c r="AC119" s="152">
        <v>106573.3725</v>
      </c>
      <c r="AE119" s="153">
        <f>IFERROR(__xludf.DUMMYFUNCTION("TO_DATE(INT((AF119/(60*60*24))+""1/1/1970""))"),42487.0)</f>
        <v>42487</v>
      </c>
      <c r="AF119" s="156">
        <v>1.4617332E9</v>
      </c>
      <c r="AG119" s="156">
        <v>103595.7535</v>
      </c>
      <c r="AH119" s="156"/>
      <c r="AI119" s="153">
        <f>IFERROR(__xludf.DUMMYFUNCTION("TO_DATE(INT((AJ119/(60*60*24))+""1/1/1970""))"),42510.0)</f>
        <v>42510</v>
      </c>
      <c r="AJ119" s="152">
        <v>1.4637168E9</v>
      </c>
      <c r="AK119" s="152">
        <v>98325.8337</v>
      </c>
      <c r="AL119" s="152">
        <v>90744.8901</v>
      </c>
      <c r="AM119" s="160">
        <v>102749.87</v>
      </c>
      <c r="AN119" s="152">
        <f t="shared" si="1"/>
        <v>25610.0006</v>
      </c>
      <c r="AO119" s="152">
        <f t="shared" si="2"/>
        <v>109045.3773</v>
      </c>
      <c r="AP119" s="152">
        <f t="shared" si="3"/>
        <v>10054.4214</v>
      </c>
      <c r="AQ119" s="152">
        <f t="shared" si="4"/>
        <v>106483.3278</v>
      </c>
      <c r="AR119" s="152">
        <f t="shared" si="5"/>
        <v>102737.9879</v>
      </c>
    </row>
    <row r="120">
      <c r="A120" s="156">
        <v>1.4591952E9</v>
      </c>
      <c r="B120" s="156">
        <v>105015.0007</v>
      </c>
      <c r="D120" s="153">
        <f>IFERROR(__xludf.DUMMYFUNCTION("TO_DATE(INT((E120/(60*60*24))+""1/1/1970""))"),42511.0)</f>
        <v>42511</v>
      </c>
      <c r="E120" s="156">
        <v>1.4638032E9</v>
      </c>
      <c r="F120" s="156">
        <v>98325.8337</v>
      </c>
      <c r="H120" s="153">
        <f>IFERROR(__xludf.DUMMYFUNCTION("TO_DATE(INT((I120/(60*60*24))+""1/1/1970""))"),42511.0)</f>
        <v>42511</v>
      </c>
      <c r="I120" s="156">
        <v>1.4638032E9</v>
      </c>
      <c r="J120" s="156">
        <v>91493.8301</v>
      </c>
      <c r="L120" s="158">
        <v>42511.0</v>
      </c>
      <c r="M120" s="159">
        <v>103875.07</v>
      </c>
      <c r="O120" s="153">
        <f>IFERROR(__xludf.DUMMYFUNCTION("TO_DATE(INT((P120/(60*60*24))+""1/1/1970""))"),42493.0)</f>
        <v>42493</v>
      </c>
      <c r="P120" s="13">
        <v>1.462284E9</v>
      </c>
      <c r="Q120" s="13">
        <v>25228.3056</v>
      </c>
      <c r="S120" s="153">
        <f>IFERROR(__xludf.DUMMYFUNCTION("TO_DATE(INT((T120/(60*60*24))+""1/1/1970""))"),42511.0)</f>
        <v>42511</v>
      </c>
      <c r="T120" s="152">
        <v>1.4638032E9</v>
      </c>
      <c r="U120" s="152">
        <v>109426.9343</v>
      </c>
      <c r="W120" s="153">
        <f>IFERROR(__xludf.DUMMYFUNCTION("TO_DATE(INT((X120/(60*60*24))+""1/1/1970""))"),42507.0)</f>
        <v>42507</v>
      </c>
      <c r="X120" s="156">
        <v>1.4634936E9</v>
      </c>
      <c r="Y120" s="156">
        <v>9992.3558</v>
      </c>
      <c r="AA120" s="153">
        <f>IFERROR(__xludf.DUMMYFUNCTION("TO_DATE(INT((AB120/(60*60*24))+""1/1/1970""))"),42507.0)</f>
        <v>42507</v>
      </c>
      <c r="AB120" s="156">
        <v>1.4634684E9</v>
      </c>
      <c r="AC120" s="156">
        <v>106567.3782</v>
      </c>
      <c r="AE120" s="153">
        <f>IFERROR(__xludf.DUMMYFUNCTION("TO_DATE(INT((AF120/(60*60*24))+""1/1/1970""))"),42488.0)</f>
        <v>42488</v>
      </c>
      <c r="AF120" s="152">
        <v>1.4618124E9</v>
      </c>
      <c r="AG120" s="152">
        <v>103874.8132</v>
      </c>
      <c r="AH120" s="156"/>
      <c r="AI120" s="153">
        <f>IFERROR(__xludf.DUMMYFUNCTION("TO_DATE(INT((AJ120/(60*60*24))+""1/1/1970""))"),42511.0)</f>
        <v>42511</v>
      </c>
      <c r="AJ120" s="156">
        <v>1.4638032E9</v>
      </c>
      <c r="AK120" s="156">
        <v>98325.8337</v>
      </c>
      <c r="AL120" s="156">
        <v>91493.8301</v>
      </c>
      <c r="AM120" s="159">
        <v>103875.07</v>
      </c>
      <c r="AN120" s="152">
        <f t="shared" si="1"/>
        <v>25535.3157</v>
      </c>
      <c r="AO120" s="152">
        <f t="shared" si="2"/>
        <v>109426.9343</v>
      </c>
      <c r="AP120" s="152">
        <f t="shared" si="3"/>
        <v>10049.8978</v>
      </c>
      <c r="AQ120" s="152">
        <f t="shared" si="4"/>
        <v>106483.3278</v>
      </c>
      <c r="AR120" s="152">
        <f t="shared" si="5"/>
        <v>102929.2124</v>
      </c>
    </row>
    <row r="121">
      <c r="A121" s="152">
        <v>1.45925826E9</v>
      </c>
      <c r="B121" s="152">
        <v>104731.8664</v>
      </c>
      <c r="D121" s="153">
        <f>IFERROR(__xludf.DUMMYFUNCTION("TO_DATE(INT((E121/(60*60*24))+""1/1/1970""))"),42513.0)</f>
        <v>42513</v>
      </c>
      <c r="E121" s="152">
        <v>1.464012E9</v>
      </c>
      <c r="F121" s="152">
        <v>98325.8337</v>
      </c>
      <c r="H121" s="153">
        <f>IFERROR(__xludf.DUMMYFUNCTION("TO_DATE(INT((I121/(60*60*24))+""1/1/1970""))"),42513.0)</f>
        <v>42513</v>
      </c>
      <c r="I121" s="152">
        <v>1.464012E9</v>
      </c>
      <c r="J121" s="152">
        <v>91493.8301</v>
      </c>
      <c r="L121" s="158">
        <v>42513.0</v>
      </c>
      <c r="M121" s="160">
        <v>103875.07</v>
      </c>
      <c r="O121" s="153">
        <f>IFERROR(__xludf.DUMMYFUNCTION("TO_DATE(INT((P121/(60*60*24))+""1/1/1970""))"),42494.0)</f>
        <v>42494</v>
      </c>
      <c r="P121" s="13">
        <v>1.4623704E9</v>
      </c>
      <c r="Q121" s="13">
        <v>25386.3889</v>
      </c>
      <c r="S121" s="153">
        <f>IFERROR(__xludf.DUMMYFUNCTION("TO_DATE(INT((T121/(60*60*24))+""1/1/1970""))"),42513.0)</f>
        <v>42513</v>
      </c>
      <c r="T121" s="156">
        <v>1.464012E9</v>
      </c>
      <c r="U121" s="156">
        <v>109426.9343</v>
      </c>
      <c r="W121" s="153">
        <f>IFERROR(__xludf.DUMMYFUNCTION("TO_DATE(INT((X121/(60*60*24))+""1/1/1970""))"),42508.0)</f>
        <v>42508</v>
      </c>
      <c r="X121" s="156">
        <v>1.46358E9</v>
      </c>
      <c r="Y121" s="156">
        <v>9990.9923</v>
      </c>
      <c r="AA121" s="153">
        <f>IFERROR(__xludf.DUMMYFUNCTION("TO_DATE(INT((AB121/(60*60*24))+""1/1/1970""))"),42508.0)</f>
        <v>42508</v>
      </c>
      <c r="AB121" s="152">
        <v>1.4635476E9</v>
      </c>
      <c r="AC121" s="152">
        <v>106554.529</v>
      </c>
      <c r="AE121" s="153">
        <f>IFERROR(__xludf.DUMMYFUNCTION("TO_DATE(INT((AF121/(60*60*24))+""1/1/1970""))"),42489.0)</f>
        <v>42489</v>
      </c>
      <c r="AF121" s="156">
        <v>1.4618916E9</v>
      </c>
      <c r="AG121" s="156">
        <v>104156.1604</v>
      </c>
      <c r="AH121" s="156"/>
      <c r="AI121" s="153">
        <f>IFERROR(__xludf.DUMMYFUNCTION("TO_DATE(INT((AJ121/(60*60*24))+""1/1/1970""))"),42513.0)</f>
        <v>42513</v>
      </c>
      <c r="AJ121" s="152">
        <v>1.464012E9</v>
      </c>
      <c r="AK121" s="152">
        <v>98325.8337</v>
      </c>
      <c r="AL121" s="152">
        <v>91493.8301</v>
      </c>
      <c r="AM121" s="160">
        <v>103875.07</v>
      </c>
      <c r="AN121" s="152">
        <f t="shared" si="1"/>
        <v>25549.1091</v>
      </c>
      <c r="AO121" s="152">
        <f t="shared" si="2"/>
        <v>109426.9343</v>
      </c>
      <c r="AP121" s="152">
        <f t="shared" si="3"/>
        <v>10050.1495</v>
      </c>
      <c r="AQ121" s="152">
        <f t="shared" si="4"/>
        <v>106488.8722</v>
      </c>
      <c r="AR121" s="152">
        <f t="shared" si="5"/>
        <v>102905.4237</v>
      </c>
    </row>
    <row r="122">
      <c r="A122" s="156">
        <v>1.4592816E9</v>
      </c>
      <c r="B122" s="156">
        <v>106023.9883</v>
      </c>
      <c r="D122" s="153">
        <f>IFERROR(__xludf.DUMMYFUNCTION("TO_DATE(INT((E122/(60*60*24))+""1/1/1970""))"),42514.0)</f>
        <v>42514</v>
      </c>
      <c r="E122" s="152">
        <v>1.4640624E9</v>
      </c>
      <c r="F122" s="152">
        <v>98325.8337</v>
      </c>
      <c r="H122" s="153">
        <f>IFERROR(__xludf.DUMMYFUNCTION("TO_DATE(INT((I122/(60*60*24))+""1/1/1970""))"),42514.0)</f>
        <v>42514</v>
      </c>
      <c r="I122" s="152">
        <v>1.4640624E9</v>
      </c>
      <c r="J122" s="152">
        <v>91430.5401</v>
      </c>
      <c r="L122" s="158">
        <v>42514.0</v>
      </c>
      <c r="M122" s="160">
        <v>103739.27</v>
      </c>
      <c r="O122" s="153">
        <f>IFERROR(__xludf.DUMMYFUNCTION("TO_DATE(INT((P122/(60*60*24))+""1/1/1970""))"),42495.0)</f>
        <v>42495</v>
      </c>
      <c r="P122" s="13">
        <v>1.4624568E9</v>
      </c>
      <c r="Q122" s="13">
        <v>25835.5717</v>
      </c>
      <c r="S122" s="153">
        <f>IFERROR(__xludf.DUMMYFUNCTION("TO_DATE(INT((T122/(60*60*24))+""1/1/1970""))"),42514.0)</f>
        <v>42514</v>
      </c>
      <c r="T122" s="156">
        <v>1.4640624E9</v>
      </c>
      <c r="U122" s="156">
        <v>109326.0549</v>
      </c>
      <c r="W122" s="153">
        <f>IFERROR(__xludf.DUMMYFUNCTION("TO_DATE(INT((X122/(60*60*24))+""1/1/1970""))"),42509.0)</f>
        <v>42509</v>
      </c>
      <c r="X122" s="156">
        <v>1.4636664E9</v>
      </c>
      <c r="Y122" s="156">
        <v>10049.0996</v>
      </c>
      <c r="AA122" s="153">
        <f>IFERROR(__xludf.DUMMYFUNCTION("TO_DATE(INT((AB122/(60*60*24))+""1/1/1970""))"),42509.0)</f>
        <v>42509</v>
      </c>
      <c r="AB122" s="156">
        <v>1.4636268E9</v>
      </c>
      <c r="AC122" s="156">
        <v>106492.6506</v>
      </c>
      <c r="AE122" s="153">
        <f>IFERROR(__xludf.DUMMYFUNCTION("TO_DATE(INT((AF122/(60*60*24))+""1/1/1970""))"),42490.0)</f>
        <v>42490</v>
      </c>
      <c r="AF122" s="152">
        <v>1.4619744E9</v>
      </c>
      <c r="AG122" s="152">
        <v>104993.7971</v>
      </c>
      <c r="AH122" s="156"/>
      <c r="AI122" s="153">
        <f>IFERROR(__xludf.DUMMYFUNCTION("TO_DATE(INT((AJ122/(60*60*24))+""1/1/1970""))"),42514.0)</f>
        <v>42514</v>
      </c>
      <c r="AJ122" s="152">
        <v>1.4640624E9</v>
      </c>
      <c r="AK122" s="152">
        <v>98325.8337</v>
      </c>
      <c r="AL122" s="152">
        <v>91430.5401</v>
      </c>
      <c r="AM122" s="160">
        <v>103739.27</v>
      </c>
      <c r="AN122" s="152">
        <f t="shared" si="1"/>
        <v>25703.9907</v>
      </c>
      <c r="AO122" s="152">
        <f t="shared" si="2"/>
        <v>109326.0549</v>
      </c>
      <c r="AP122" s="152">
        <f t="shared" si="3"/>
        <v>10044.9967</v>
      </c>
      <c r="AQ122" s="152">
        <f t="shared" si="4"/>
        <v>106484.529</v>
      </c>
      <c r="AR122" s="152">
        <f t="shared" si="5"/>
        <v>102838.1749</v>
      </c>
    </row>
    <row r="123">
      <c r="A123" s="152">
        <v>1.45934466E9</v>
      </c>
      <c r="B123" s="152">
        <v>106533.6301</v>
      </c>
      <c r="D123" s="153">
        <f>IFERROR(__xludf.DUMMYFUNCTION("TO_DATE(INT((E123/(60*60*24))+""1/1/1970""))"),42515.0)</f>
        <v>42515</v>
      </c>
      <c r="E123" s="156">
        <v>1.4641488E9</v>
      </c>
      <c r="F123" s="156">
        <v>98325.8337</v>
      </c>
      <c r="H123" s="153">
        <f>IFERROR(__xludf.DUMMYFUNCTION("TO_DATE(INT((I123/(60*60*24))+""1/1/1970""))"),42515.0)</f>
        <v>42515</v>
      </c>
      <c r="I123" s="156">
        <v>1.4641488E9</v>
      </c>
      <c r="J123" s="156">
        <v>91444.9301</v>
      </c>
      <c r="L123" s="158">
        <v>42515.0</v>
      </c>
      <c r="M123" s="159">
        <v>105805.37</v>
      </c>
      <c r="O123" s="153">
        <f>IFERROR(__xludf.DUMMYFUNCTION("TO_DATE(INT((P123/(60*60*24))+""1/1/1970""))"),42496.0)</f>
        <v>42496</v>
      </c>
      <c r="P123" s="13">
        <v>1.4625432E9</v>
      </c>
      <c r="Q123" s="13">
        <v>25667.0521</v>
      </c>
      <c r="S123" s="153">
        <f>IFERROR(__xludf.DUMMYFUNCTION("TO_DATE(INT((T123/(60*60*24))+""1/1/1970""))"),42515.0)</f>
        <v>42515</v>
      </c>
      <c r="T123" s="152">
        <v>1.4641488E9</v>
      </c>
      <c r="U123" s="152">
        <v>109651.5677</v>
      </c>
      <c r="W123" s="153">
        <f>IFERROR(__xludf.DUMMYFUNCTION("TO_DATE(INT((X123/(60*60*24))+""1/1/1970""))"),42510.0)</f>
        <v>42510</v>
      </c>
      <c r="X123" s="156">
        <v>1.4637528E9</v>
      </c>
      <c r="Y123" s="156">
        <v>10054.4214</v>
      </c>
      <c r="AA123" s="153">
        <f>IFERROR(__xludf.DUMMYFUNCTION("TO_DATE(INT((AB123/(60*60*24))+""1/1/1970""))"),42510.0)</f>
        <v>42510</v>
      </c>
      <c r="AB123" s="152">
        <v>1.463706E9</v>
      </c>
      <c r="AC123" s="152">
        <v>106483.3278</v>
      </c>
      <c r="AE123" s="153">
        <f>IFERROR(__xludf.DUMMYFUNCTION("TO_DATE(INT((AF123/(60*60*24))+""1/1/1970""))"),42491.0)</f>
        <v>42491</v>
      </c>
      <c r="AF123" s="156">
        <v>1.46214E9</v>
      </c>
      <c r="AG123" s="156">
        <v>104993.7971</v>
      </c>
      <c r="AH123" s="156"/>
      <c r="AI123" s="153">
        <f>IFERROR(__xludf.DUMMYFUNCTION("TO_DATE(INT((AJ123/(60*60*24))+""1/1/1970""))"),42515.0)</f>
        <v>42515</v>
      </c>
      <c r="AJ123" s="156">
        <v>1.4641488E9</v>
      </c>
      <c r="AK123" s="156">
        <v>98325.8337</v>
      </c>
      <c r="AL123" s="156">
        <v>91444.9301</v>
      </c>
      <c r="AM123" s="159">
        <v>105805.37</v>
      </c>
      <c r="AN123" s="152">
        <f t="shared" si="1"/>
        <v>25413.4338</v>
      </c>
      <c r="AO123" s="152">
        <f t="shared" si="2"/>
        <v>109651.5677</v>
      </c>
      <c r="AP123" s="152">
        <f t="shared" si="3"/>
        <v>10074.438</v>
      </c>
      <c r="AQ123" s="152">
        <f t="shared" si="4"/>
        <v>106477.4648</v>
      </c>
      <c r="AR123" s="152">
        <f t="shared" si="5"/>
        <v>102126.8013</v>
      </c>
    </row>
    <row r="124">
      <c r="A124" s="156">
        <v>1.459368E9</v>
      </c>
      <c r="B124" s="156">
        <v>106471.8553</v>
      </c>
      <c r="D124" s="153">
        <f>IFERROR(__xludf.DUMMYFUNCTION("TO_DATE(INT((E124/(60*60*24))+""1/1/1970""))"),42516.0)</f>
        <v>42516</v>
      </c>
      <c r="E124" s="152">
        <v>1.4642352E9</v>
      </c>
      <c r="F124" s="152">
        <v>98325.8337</v>
      </c>
      <c r="H124" s="153">
        <f>IFERROR(__xludf.DUMMYFUNCTION("TO_DATE(INT((I124/(60*60*24))+""1/1/1970""))"),42516.0)</f>
        <v>42516</v>
      </c>
      <c r="I124" s="152">
        <v>1.4642352E9</v>
      </c>
      <c r="J124" s="152">
        <v>91382.0001</v>
      </c>
      <c r="L124" s="158">
        <v>42516.0</v>
      </c>
      <c r="M124" s="160">
        <v>106561.97</v>
      </c>
      <c r="O124" s="153">
        <f>IFERROR(__xludf.DUMMYFUNCTION("TO_DATE(INT((P124/(60*60*24))+""1/1/1970""))"),42497.0)</f>
        <v>42497</v>
      </c>
      <c r="P124" s="13">
        <v>1.4625792E9</v>
      </c>
      <c r="Q124" s="13">
        <v>25691.6325</v>
      </c>
      <c r="S124" s="153">
        <f>IFERROR(__xludf.DUMMYFUNCTION("TO_DATE(INT((T124/(60*60*24))+""1/1/1970""))"),42516.0)</f>
        <v>42516</v>
      </c>
      <c r="T124" s="156">
        <v>1.4642352E9</v>
      </c>
      <c r="U124" s="156">
        <v>109748.0179</v>
      </c>
      <c r="W124" s="153">
        <f>IFERROR(__xludf.DUMMYFUNCTION("TO_DATE(INT((X124/(60*60*24))+""1/1/1970""))"),42511.0)</f>
        <v>42511</v>
      </c>
      <c r="X124" s="156">
        <v>1.4637888E9</v>
      </c>
      <c r="Y124" s="156">
        <v>10049.8978</v>
      </c>
      <c r="AA124" s="153">
        <f>IFERROR(__xludf.DUMMYFUNCTION("TO_DATE(INT((AB124/(60*60*24))+""1/1/1970""))"),42512.0)</f>
        <v>42512</v>
      </c>
      <c r="AB124" s="156">
        <v>1.4639544E9</v>
      </c>
      <c r="AC124" s="156">
        <v>106472.876</v>
      </c>
      <c r="AE124" s="153">
        <f>IFERROR(__xludf.DUMMYFUNCTION("TO_DATE(INT((AF124/(60*60*24))+""1/1/1970""))"),42492.0)</f>
        <v>42492</v>
      </c>
      <c r="AF124" s="156">
        <v>1.4621796E9</v>
      </c>
      <c r="AG124" s="156">
        <v>105105.8785</v>
      </c>
      <c r="AH124" s="156"/>
      <c r="AI124" s="153">
        <f>IFERROR(__xludf.DUMMYFUNCTION("TO_DATE(INT((AJ124/(60*60*24))+""1/1/1970""))"),42516.0)</f>
        <v>42516</v>
      </c>
      <c r="AJ124" s="152">
        <v>1.4642352E9</v>
      </c>
      <c r="AK124" s="152">
        <v>98325.8337</v>
      </c>
      <c r="AL124" s="152">
        <v>91382.0001</v>
      </c>
      <c r="AM124" s="160">
        <v>106561.97</v>
      </c>
      <c r="AN124" s="152">
        <f t="shared" si="1"/>
        <v>25376.0572</v>
      </c>
      <c r="AO124" s="152">
        <f t="shared" si="2"/>
        <v>109748.0179</v>
      </c>
      <c r="AP124" s="152">
        <f t="shared" si="3"/>
        <v>10070.121</v>
      </c>
      <c r="AQ124" s="152">
        <f t="shared" si="4"/>
        <v>106517.5008</v>
      </c>
      <c r="AR124" s="152">
        <f t="shared" si="5"/>
        <v>102306.589</v>
      </c>
    </row>
    <row r="125">
      <c r="A125" s="152">
        <v>1.45943106E9</v>
      </c>
      <c r="B125" s="152">
        <v>106368.8974</v>
      </c>
      <c r="D125" s="153">
        <f>IFERROR(__xludf.DUMMYFUNCTION("TO_DATE(INT((E125/(60*60*24))+""1/1/1970""))"),42517.0)</f>
        <v>42517</v>
      </c>
      <c r="E125" s="156">
        <v>1.4643216E9</v>
      </c>
      <c r="F125" s="156">
        <v>98325.8337</v>
      </c>
      <c r="H125" s="153">
        <f>IFERROR(__xludf.DUMMYFUNCTION("TO_DATE(INT((I125/(60*60*24))+""1/1/1970""))"),42517.0)</f>
        <v>42517</v>
      </c>
      <c r="I125" s="156">
        <v>1.4643216E9</v>
      </c>
      <c r="J125" s="156">
        <v>91305.7501</v>
      </c>
      <c r="L125" s="158">
        <v>42517.0</v>
      </c>
      <c r="M125" s="159">
        <v>106872.37</v>
      </c>
      <c r="O125" s="153">
        <f>IFERROR(__xludf.DUMMYFUNCTION("TO_DATE(INT((P125/(60*60*24))+""1/1/1970""))"),42498.0)</f>
        <v>42498</v>
      </c>
      <c r="P125" s="13">
        <v>1.4626656E9</v>
      </c>
      <c r="Q125" s="13">
        <v>25691.6325</v>
      </c>
      <c r="S125" s="153">
        <f>IFERROR(__xludf.DUMMYFUNCTION("TO_DATE(INT((T125/(60*60*24))+""1/1/1970""))"),42517.0)</f>
        <v>42517</v>
      </c>
      <c r="T125" s="152">
        <v>1.4643216E9</v>
      </c>
      <c r="U125" s="152">
        <v>109915.5309</v>
      </c>
      <c r="W125" s="153">
        <f>IFERROR(__xludf.DUMMYFUNCTION("TO_DATE(INT((X125/(60*60*24))+""1/1/1970""))"),42513.0)</f>
        <v>42513</v>
      </c>
      <c r="X125" s="152">
        <v>1.4639616E9</v>
      </c>
      <c r="Y125" s="152">
        <v>10050.1495</v>
      </c>
      <c r="AA125" s="153">
        <f>IFERROR(__xludf.DUMMYFUNCTION("TO_DATE(INT((AB125/(60*60*24))+""1/1/1970""))"),42513.0)</f>
        <v>42513</v>
      </c>
      <c r="AB125" s="156">
        <v>1.463994E9</v>
      </c>
      <c r="AC125" s="156">
        <v>106488.8722</v>
      </c>
      <c r="AE125" s="153">
        <f>IFERROR(__xludf.DUMMYFUNCTION("TO_DATE(INT((AF125/(60*60*24))+""1/1/1970""))"),42493.0)</f>
        <v>42493</v>
      </c>
      <c r="AF125" s="152">
        <v>1.4622588E9</v>
      </c>
      <c r="AG125" s="152">
        <v>105677.7222</v>
      </c>
      <c r="AH125" s="156"/>
      <c r="AI125" s="153">
        <f>IFERROR(__xludf.DUMMYFUNCTION("TO_DATE(INT((AJ125/(60*60*24))+""1/1/1970""))"),42517.0)</f>
        <v>42517</v>
      </c>
      <c r="AJ125" s="156">
        <v>1.4643216E9</v>
      </c>
      <c r="AK125" s="156">
        <v>98325.8337</v>
      </c>
      <c r="AL125" s="156">
        <v>91305.7501</v>
      </c>
      <c r="AM125" s="159">
        <v>106872.37</v>
      </c>
      <c r="AN125" s="152">
        <f t="shared" si="1"/>
        <v>25421.8588</v>
      </c>
      <c r="AO125" s="152">
        <f t="shared" si="2"/>
        <v>109915.5309</v>
      </c>
      <c r="AP125" s="152">
        <f t="shared" si="3"/>
        <v>10049.557</v>
      </c>
      <c r="AQ125" s="152">
        <f t="shared" si="4"/>
        <v>106515.3484</v>
      </c>
      <c r="AR125" s="152">
        <f t="shared" si="5"/>
        <v>102638.7158</v>
      </c>
    </row>
    <row r="126">
      <c r="A126" s="156">
        <v>1.4594544E9</v>
      </c>
      <c r="B126" s="156">
        <v>106193.8689</v>
      </c>
      <c r="D126" s="153">
        <f>IFERROR(__xludf.DUMMYFUNCTION("TO_DATE(INT((E126/(60*60*24))+""1/1/1970""))"),42518.0)</f>
        <v>42518</v>
      </c>
      <c r="E126" s="152">
        <v>1.464408E9</v>
      </c>
      <c r="F126" s="152">
        <v>98325.8337</v>
      </c>
      <c r="H126" s="153">
        <f>IFERROR(__xludf.DUMMYFUNCTION("TO_DATE(INT((I126/(60*60*24))+""1/1/1970""))"),42518.0)</f>
        <v>42518</v>
      </c>
      <c r="I126" s="152">
        <v>1.464408E9</v>
      </c>
      <c r="J126" s="152">
        <v>91467.6701</v>
      </c>
      <c r="L126" s="158">
        <v>42518.0</v>
      </c>
      <c r="M126" s="160">
        <v>107425.27</v>
      </c>
      <c r="O126" s="153">
        <f>IFERROR(__xludf.DUMMYFUNCTION("TO_DATE(INT((P126/(60*60*24))+""1/1/1970""))"),42499.0)</f>
        <v>42499</v>
      </c>
      <c r="P126" s="13">
        <v>1.462752E9</v>
      </c>
      <c r="Q126" s="13">
        <v>25656.1931</v>
      </c>
      <c r="S126" s="153">
        <f>IFERROR(__xludf.DUMMYFUNCTION("TO_DATE(INT((T126/(60*60*24))+""1/1/1970""))"),42518.0)</f>
        <v>42518</v>
      </c>
      <c r="T126" s="156">
        <v>1.464408E9</v>
      </c>
      <c r="U126" s="156">
        <v>109801.5192</v>
      </c>
      <c r="W126" s="153">
        <f>IFERROR(__xludf.DUMMYFUNCTION("TO_DATE(INT((X126/(60*60*24))+""1/1/1970""))"),42514.0)</f>
        <v>42514</v>
      </c>
      <c r="X126" s="156">
        <v>1.4640984E9</v>
      </c>
      <c r="Y126" s="156">
        <v>10044.9967</v>
      </c>
      <c r="AA126" s="153">
        <f>IFERROR(__xludf.DUMMYFUNCTION("TO_DATE(INT((AB126/(60*60*24))+""1/1/1970""))"),42514.0)</f>
        <v>42514</v>
      </c>
      <c r="AB126" s="152">
        <v>1.4640732E9</v>
      </c>
      <c r="AC126" s="152">
        <v>106484.529</v>
      </c>
      <c r="AE126" s="153">
        <f>IFERROR(__xludf.DUMMYFUNCTION("TO_DATE(INT((AF126/(60*60*24))+""1/1/1970""))"),42494.0)</f>
        <v>42494</v>
      </c>
      <c r="AF126" s="156">
        <v>1.462338E9</v>
      </c>
      <c r="AG126" s="156">
        <v>105472.316</v>
      </c>
      <c r="AH126" s="156"/>
      <c r="AI126" s="153">
        <f>IFERROR(__xludf.DUMMYFUNCTION("TO_DATE(INT((AJ126/(60*60*24))+""1/1/1970""))"),42518.0)</f>
        <v>42518</v>
      </c>
      <c r="AJ126" s="152">
        <v>1.464408E9</v>
      </c>
      <c r="AK126" s="152">
        <v>98325.8337</v>
      </c>
      <c r="AL126" s="152">
        <v>91467.6701</v>
      </c>
      <c r="AM126" s="160">
        <v>107425.27</v>
      </c>
      <c r="AN126" s="152">
        <f t="shared" si="1"/>
        <v>25451.6106</v>
      </c>
      <c r="AO126" s="152">
        <f t="shared" si="2"/>
        <v>109801.5192</v>
      </c>
      <c r="AP126" s="152">
        <f t="shared" si="3"/>
        <v>10073.1374</v>
      </c>
      <c r="AQ126" s="152">
        <f t="shared" si="4"/>
        <v>106515.3484</v>
      </c>
      <c r="AR126" s="152">
        <f t="shared" si="5"/>
        <v>101927.7996</v>
      </c>
    </row>
    <row r="127">
      <c r="A127" s="152">
        <v>1.45951746E9</v>
      </c>
      <c r="B127" s="152">
        <v>105565.8256</v>
      </c>
      <c r="D127" s="153">
        <f>IFERROR(__xludf.DUMMYFUNCTION("TO_DATE(INT((E127/(60*60*24))+""1/1/1970""))"),42521.0)</f>
        <v>42521</v>
      </c>
      <c r="E127" s="156">
        <v>1.4647032E9</v>
      </c>
      <c r="F127" s="156">
        <v>98325.8337</v>
      </c>
      <c r="H127" s="153">
        <f>IFERROR(__xludf.DUMMYFUNCTION("TO_DATE(INT((I127/(60*60*24))+""1/1/1970""))"),42521.0)</f>
        <v>42521</v>
      </c>
      <c r="I127" s="156">
        <v>1.4647032E9</v>
      </c>
      <c r="J127" s="156">
        <v>91467.6701</v>
      </c>
      <c r="L127" s="158">
        <v>42521.0</v>
      </c>
      <c r="M127" s="159">
        <v>107425.27</v>
      </c>
      <c r="O127" s="153">
        <f>IFERROR(__xludf.DUMMYFUNCTION("TO_DATE(INT((P127/(60*60*24))+""1/1/1970""))"),42500.0)</f>
        <v>42500</v>
      </c>
      <c r="P127" s="13">
        <v>1.4628888E9</v>
      </c>
      <c r="Q127" s="13">
        <v>25609.8376</v>
      </c>
      <c r="S127" s="153">
        <f>IFERROR(__xludf.DUMMYFUNCTION("TO_DATE(INT((T127/(60*60*24))+""1/1/1970""))"),42521.0)</f>
        <v>42521</v>
      </c>
      <c r="T127" s="152">
        <v>1.4647032E9</v>
      </c>
      <c r="U127" s="152">
        <v>109801.5192</v>
      </c>
      <c r="W127" s="153">
        <f>IFERROR(__xludf.DUMMYFUNCTION("TO_DATE(INT((X127/(60*60*24))+""1/1/1970""))"),42515.0)</f>
        <v>42515</v>
      </c>
      <c r="X127" s="156">
        <v>1.4641848E9</v>
      </c>
      <c r="Y127" s="156">
        <v>10074.438</v>
      </c>
      <c r="AA127" s="153">
        <f>IFERROR(__xludf.DUMMYFUNCTION("TO_DATE(INT((AB127/(60*60*24))+""1/1/1970""))"),42515.0)</f>
        <v>42515</v>
      </c>
      <c r="AB127" s="156">
        <v>1.4641524E9</v>
      </c>
      <c r="AC127" s="156">
        <v>106477.4648</v>
      </c>
      <c r="AE127" s="153">
        <f>IFERROR(__xludf.DUMMYFUNCTION("TO_DATE(INT((AF127/(60*60*24))+""1/1/1970""))"),42495.0)</f>
        <v>42495</v>
      </c>
      <c r="AF127" s="152">
        <v>1.4624172E9</v>
      </c>
      <c r="AG127" s="152">
        <v>105378.991</v>
      </c>
      <c r="AH127" s="156"/>
      <c r="AI127" s="153">
        <f>IFERROR(__xludf.DUMMYFUNCTION("TO_DATE(INT((AJ127/(60*60*24))+""1/1/1970""))"),42521.0)</f>
        <v>42521</v>
      </c>
      <c r="AJ127" s="156">
        <v>1.4647032E9</v>
      </c>
      <c r="AK127" s="156">
        <v>98325.8337</v>
      </c>
      <c r="AL127" s="156">
        <v>91467.6701</v>
      </c>
      <c r="AM127" s="159">
        <v>107425.27</v>
      </c>
      <c r="AN127" s="152">
        <f t="shared" si="1"/>
        <v>25361.043</v>
      </c>
      <c r="AO127" s="152">
        <f t="shared" si="2"/>
        <v>109801.5192</v>
      </c>
      <c r="AP127" s="152">
        <f t="shared" si="3"/>
        <v>10072.4869</v>
      </c>
      <c r="AQ127" s="152">
        <f t="shared" si="4"/>
        <v>106451.4686</v>
      </c>
      <c r="AR127" s="152">
        <f t="shared" si="5"/>
        <v>102238.8826</v>
      </c>
    </row>
    <row r="128">
      <c r="A128" s="156">
        <v>1.4595408E9</v>
      </c>
      <c r="B128" s="156">
        <v>106888.8349</v>
      </c>
      <c r="D128" s="153">
        <f>IFERROR(__xludf.DUMMYFUNCTION("TO_DATE(INT((E128/(60*60*24))+""1/1/1970""))"),42522.0)</f>
        <v>42522</v>
      </c>
      <c r="E128" s="156">
        <v>1.4647536E9</v>
      </c>
      <c r="F128" s="156">
        <v>98113.7198</v>
      </c>
      <c r="H128" s="153">
        <f>IFERROR(__xludf.DUMMYFUNCTION("TO_DATE(INT((I128/(60*60*24))+""1/1/1970""))"),42522.0)</f>
        <v>42522</v>
      </c>
      <c r="I128" s="156">
        <v>1.4647536E9</v>
      </c>
      <c r="J128" s="156">
        <v>91339.7301</v>
      </c>
      <c r="L128" s="158">
        <v>42522.0</v>
      </c>
      <c r="M128" s="159">
        <v>107628.97</v>
      </c>
      <c r="O128" s="153">
        <f>IFERROR(__xludf.DUMMYFUNCTION("TO_DATE(INT((P128/(60*60*24))+""1/1/1970""))"),42501.0)</f>
        <v>42501</v>
      </c>
      <c r="P128" s="13">
        <v>1.4629752E9</v>
      </c>
      <c r="Q128" s="13">
        <v>25530.3284</v>
      </c>
      <c r="S128" s="153">
        <f>IFERROR(__xludf.DUMMYFUNCTION("TO_DATE(INT((T128/(60*60*24))+""1/1/1970""))"),42522.0)</f>
        <v>42522</v>
      </c>
      <c r="T128" s="152">
        <v>1.4647536E9</v>
      </c>
      <c r="U128" s="152">
        <v>109839.9784</v>
      </c>
      <c r="W128" s="153">
        <f>IFERROR(__xludf.DUMMYFUNCTION("TO_DATE(INT((X128/(60*60*24))+""1/1/1970""))"),42516.0)</f>
        <v>42516</v>
      </c>
      <c r="X128" s="156">
        <v>1.4642712E9</v>
      </c>
      <c r="Y128" s="156">
        <v>10070.121</v>
      </c>
      <c r="AA128" s="153">
        <f>IFERROR(__xludf.DUMMYFUNCTION("TO_DATE(INT((AB128/(60*60*24))+""1/1/1970""))"),42516.0)</f>
        <v>42516</v>
      </c>
      <c r="AB128" s="152">
        <v>1.4642316E9</v>
      </c>
      <c r="AC128" s="152">
        <v>106517.5008</v>
      </c>
      <c r="AE128" s="153">
        <f>IFERROR(__xludf.DUMMYFUNCTION("TO_DATE(INT((AF128/(60*60*24))+""1/1/1970""))"),42496.0)</f>
        <v>42496</v>
      </c>
      <c r="AF128" s="156">
        <v>1.4624964E9</v>
      </c>
      <c r="AG128" s="156">
        <v>104550.9613</v>
      </c>
      <c r="AH128" s="156"/>
      <c r="AI128" s="153">
        <f>IFERROR(__xludf.DUMMYFUNCTION("TO_DATE(INT((AJ128/(60*60*24))+""1/1/1970""))"),42522.0)</f>
        <v>42522</v>
      </c>
      <c r="AJ128" s="156">
        <v>1.4647536E9</v>
      </c>
      <c r="AK128" s="156">
        <v>98113.7198</v>
      </c>
      <c r="AL128" s="156">
        <v>91339.7301</v>
      </c>
      <c r="AM128" s="159">
        <v>107628.97</v>
      </c>
      <c r="AN128" s="152">
        <f t="shared" si="1"/>
        <v>25358.2861</v>
      </c>
      <c r="AO128" s="152">
        <f t="shared" si="2"/>
        <v>109839.9784</v>
      </c>
      <c r="AP128" s="152">
        <f t="shared" si="3"/>
        <v>10059.5914</v>
      </c>
      <c r="AQ128" s="152">
        <f t="shared" si="4"/>
        <v>106468.5421</v>
      </c>
      <c r="AR128" s="152">
        <f t="shared" si="5"/>
        <v>102115.8219</v>
      </c>
    </row>
    <row r="129">
      <c r="A129" s="152">
        <v>1.45977666E9</v>
      </c>
      <c r="B129" s="152">
        <v>106816.7644</v>
      </c>
      <c r="D129" s="153">
        <f>IFERROR(__xludf.DUMMYFUNCTION("TO_DATE(INT((E129/(60*60*24))+""1/1/1970""))"),42523.0)</f>
        <v>42523</v>
      </c>
      <c r="E129" s="152">
        <v>1.46484E9</v>
      </c>
      <c r="F129" s="152">
        <v>97678.0816</v>
      </c>
      <c r="H129" s="153">
        <f>IFERROR(__xludf.DUMMYFUNCTION("TO_DATE(INT((I129/(60*60*24))+""1/1/1970""))"),42523.0)</f>
        <v>42523</v>
      </c>
      <c r="I129" s="152">
        <v>1.46484E9</v>
      </c>
      <c r="J129" s="152">
        <v>91258.5301</v>
      </c>
      <c r="L129" s="158">
        <v>42523.0</v>
      </c>
      <c r="M129" s="160">
        <v>107638.67</v>
      </c>
      <c r="O129" s="153">
        <f>IFERROR(__xludf.DUMMYFUNCTION("TO_DATE(INT((P129/(60*60*24))+""1/1/1970""))"),42502.0)</f>
        <v>42502</v>
      </c>
      <c r="P129" s="13">
        <v>1.4630616E9</v>
      </c>
      <c r="Q129" s="13">
        <v>25644.2351</v>
      </c>
      <c r="S129" s="153">
        <f>IFERROR(__xludf.DUMMYFUNCTION("TO_DATE(INT((T129/(60*60*24))+""1/1/1970""))"),42523.0)</f>
        <v>42523</v>
      </c>
      <c r="T129" s="156">
        <v>1.46484E9</v>
      </c>
      <c r="U129" s="156">
        <v>109955.239</v>
      </c>
      <c r="W129" s="153">
        <f>IFERROR(__xludf.DUMMYFUNCTION("TO_DATE(INT((X129/(60*60*24))+""1/1/1970""))"),42517.0)</f>
        <v>42517</v>
      </c>
      <c r="X129" s="156">
        <v>1.4643576E9</v>
      </c>
      <c r="Y129" s="156">
        <v>10049.557</v>
      </c>
      <c r="AA129" s="153">
        <f>IFERROR(__xludf.DUMMYFUNCTION("TO_DATE(INT((AB129/(60*60*24))+""1/1/1970""))"),42517.0)</f>
        <v>42517</v>
      </c>
      <c r="AB129" s="156">
        <v>1.4643108E9</v>
      </c>
      <c r="AC129" s="156">
        <v>106515.3484</v>
      </c>
      <c r="AE129" s="153">
        <f>IFERROR(__xludf.DUMMYFUNCTION("TO_DATE(INT((AF129/(60*60*24))+""1/1/1970""))"),42497.0)</f>
        <v>42497</v>
      </c>
      <c r="AF129" s="152">
        <v>1.4625792E9</v>
      </c>
      <c r="AG129" s="152">
        <v>104587.5593</v>
      </c>
      <c r="AH129" s="156"/>
      <c r="AI129" s="153">
        <f>IFERROR(__xludf.DUMMYFUNCTION("TO_DATE(INT((AJ129/(60*60*24))+""1/1/1970""))"),42523.0)</f>
        <v>42523</v>
      </c>
      <c r="AJ129" s="152">
        <v>1.46484E9</v>
      </c>
      <c r="AK129" s="152">
        <v>97678.0816</v>
      </c>
      <c r="AL129" s="152">
        <v>91258.5301</v>
      </c>
      <c r="AM129" s="160">
        <v>107638.67</v>
      </c>
      <c r="AN129" s="152">
        <f t="shared" si="1"/>
        <v>25472.0113</v>
      </c>
      <c r="AO129" s="152">
        <f t="shared" si="2"/>
        <v>109955.239</v>
      </c>
      <c r="AP129" s="152">
        <f t="shared" si="3"/>
        <v>10033.4161</v>
      </c>
      <c r="AQ129" s="152">
        <f t="shared" si="4"/>
        <v>106525.5878</v>
      </c>
      <c r="AR129" s="152">
        <f t="shared" si="5"/>
        <v>102605.3201</v>
      </c>
    </row>
    <row r="130">
      <c r="A130" s="156">
        <v>1.4598E9</v>
      </c>
      <c r="B130" s="156">
        <v>106569.6653</v>
      </c>
      <c r="D130" s="153">
        <f>IFERROR(__xludf.DUMMYFUNCTION("TO_DATE(INT((E130/(60*60*24))+""1/1/1970""))"),42524.0)</f>
        <v>42524</v>
      </c>
      <c r="E130" s="156">
        <v>1.4649264E9</v>
      </c>
      <c r="F130" s="156">
        <v>97678.0816</v>
      </c>
      <c r="H130" s="153">
        <f>IFERROR(__xludf.DUMMYFUNCTION("TO_DATE(INT((I130/(60*60*24))+""1/1/1970""))"),42524.0)</f>
        <v>42524</v>
      </c>
      <c r="I130" s="156">
        <v>1.4649264E9</v>
      </c>
      <c r="J130" s="156">
        <v>91471.7601</v>
      </c>
      <c r="L130" s="158">
        <v>42524.0</v>
      </c>
      <c r="M130" s="159">
        <v>107861.77</v>
      </c>
      <c r="O130" s="153">
        <f>IFERROR(__xludf.DUMMYFUNCTION("TO_DATE(INT((P130/(60*60*24))+""1/1/1970""))"),42503.0)</f>
        <v>42503</v>
      </c>
      <c r="P130" s="13">
        <v>1.463148E9</v>
      </c>
      <c r="Q130" s="13">
        <v>25601.3224</v>
      </c>
      <c r="S130" s="153">
        <f>IFERROR(__xludf.DUMMYFUNCTION("TO_DATE(INT((T130/(60*60*24))+""1/1/1970""))"),42524.0)</f>
        <v>42524</v>
      </c>
      <c r="T130" s="152">
        <v>1.4649264E9</v>
      </c>
      <c r="U130" s="152">
        <v>110391.815</v>
      </c>
      <c r="W130" s="153">
        <f>IFERROR(__xludf.DUMMYFUNCTION("TO_DATE(INT((X130/(60*60*24))+""1/1/1970""))"),42518.0)</f>
        <v>42518</v>
      </c>
      <c r="X130" s="156">
        <v>1.4643936E9</v>
      </c>
      <c r="Y130" s="156">
        <v>10073.1374</v>
      </c>
      <c r="AA130" s="153">
        <f>IFERROR(__xludf.DUMMYFUNCTION("TO_DATE(INT((AB130/(60*60*24))+""1/1/1970""))"),42519.0)</f>
        <v>42519</v>
      </c>
      <c r="AB130" s="152">
        <v>1.4645592E9</v>
      </c>
      <c r="AC130" s="152">
        <v>106477.2611</v>
      </c>
      <c r="AE130" s="153">
        <f>IFERROR(__xludf.DUMMYFUNCTION("TO_DATE(INT((AF130/(60*60*24))+""1/1/1970""))"),42498.0)</f>
        <v>42498</v>
      </c>
      <c r="AF130" s="156">
        <v>1.4627448E9</v>
      </c>
      <c r="AG130" s="156">
        <v>104587.5593</v>
      </c>
      <c r="AH130" s="156"/>
      <c r="AI130" s="153">
        <f>IFERROR(__xludf.DUMMYFUNCTION("TO_DATE(INT((AJ130/(60*60*24))+""1/1/1970""))"),42524.0)</f>
        <v>42524</v>
      </c>
      <c r="AJ130" s="156">
        <v>1.4649264E9</v>
      </c>
      <c r="AK130" s="156">
        <v>97678.0816</v>
      </c>
      <c r="AL130" s="156">
        <v>91471.7601</v>
      </c>
      <c r="AM130" s="159">
        <v>107861.77</v>
      </c>
      <c r="AN130" s="152">
        <f t="shared" si="1"/>
        <v>25572.0593</v>
      </c>
      <c r="AO130" s="152">
        <f t="shared" si="2"/>
        <v>110391.815</v>
      </c>
      <c r="AP130" s="152">
        <f t="shared" si="3"/>
        <v>10036.0596</v>
      </c>
      <c r="AQ130" s="152">
        <f t="shared" si="4"/>
        <v>106513.8685</v>
      </c>
      <c r="AR130" s="152">
        <f t="shared" si="5"/>
        <v>102274.1082</v>
      </c>
    </row>
    <row r="131">
      <c r="A131" s="152">
        <v>1.45986306E9</v>
      </c>
      <c r="B131" s="152">
        <v>105807.7767</v>
      </c>
      <c r="D131" s="153">
        <f>IFERROR(__xludf.DUMMYFUNCTION("TO_DATE(INT((E131/(60*60*24))+""1/1/1970""))"),42525.0)</f>
        <v>42525</v>
      </c>
      <c r="E131" s="152">
        <v>1.4650128E9</v>
      </c>
      <c r="F131" s="152">
        <v>97678.0816</v>
      </c>
      <c r="H131" s="153">
        <f>IFERROR(__xludf.DUMMYFUNCTION("TO_DATE(INT((I131/(60*60*24))+""1/1/1970""))"),42525.0)</f>
        <v>42525</v>
      </c>
      <c r="I131" s="152">
        <v>1.4650128E9</v>
      </c>
      <c r="J131" s="152">
        <v>91110.9001</v>
      </c>
      <c r="L131" s="158">
        <v>42525.0</v>
      </c>
      <c r="M131" s="160">
        <v>107357.37</v>
      </c>
      <c r="O131" s="153">
        <f>IFERROR(__xludf.DUMMYFUNCTION("TO_DATE(INT((P131/(60*60*24))+""1/1/1970""))"),42504.0)</f>
        <v>42504</v>
      </c>
      <c r="P131" s="13">
        <v>1.463184E9</v>
      </c>
      <c r="Q131" s="13">
        <v>25685.8181</v>
      </c>
      <c r="S131" s="153">
        <f>IFERROR(__xludf.DUMMYFUNCTION("TO_DATE(INT((T131/(60*60*24))+""1/1/1970""))"),42525.0)</f>
        <v>42525</v>
      </c>
      <c r="T131" s="156">
        <v>1.4650128E9</v>
      </c>
      <c r="U131" s="156">
        <v>110240.2783</v>
      </c>
      <c r="W131" s="153">
        <f>IFERROR(__xludf.DUMMYFUNCTION("TO_DATE(INT((X131/(60*60*24))+""1/1/1970""))"),42520.0)</f>
        <v>42520</v>
      </c>
      <c r="X131" s="152">
        <v>1.4645664E9</v>
      </c>
      <c r="Y131" s="152">
        <v>10080.608</v>
      </c>
      <c r="AA131" s="153">
        <f>IFERROR(__xludf.DUMMYFUNCTION("TO_DATE(INT((AB131/(60*60*24))+""1/1/1970""))"),42520.0)</f>
        <v>42520</v>
      </c>
      <c r="AB131" s="152">
        <v>1.4645988E9</v>
      </c>
      <c r="AC131" s="152">
        <v>106448.0627</v>
      </c>
      <c r="AE131" s="153">
        <f>IFERROR(__xludf.DUMMYFUNCTION("TO_DATE(INT((AF131/(60*60*24))+""1/1/1970""))"),42499.0)</f>
        <v>42499</v>
      </c>
      <c r="AF131" s="156">
        <v>1.4627844E9</v>
      </c>
      <c r="AG131" s="156">
        <v>104415.5487</v>
      </c>
      <c r="AH131" s="156"/>
      <c r="AI131" s="153">
        <f>IFERROR(__xludf.DUMMYFUNCTION("TO_DATE(INT((AJ131/(60*60*24))+""1/1/1970""))"),42525.0)</f>
        <v>42525</v>
      </c>
      <c r="AJ131" s="152">
        <v>1.4650128E9</v>
      </c>
      <c r="AK131" s="152">
        <v>97678.0816</v>
      </c>
      <c r="AL131" s="152">
        <v>91110.9001</v>
      </c>
      <c r="AM131" s="160">
        <v>107357.37</v>
      </c>
      <c r="AN131" s="152">
        <f t="shared" si="1"/>
        <v>25660.4799</v>
      </c>
      <c r="AO131" s="152">
        <f t="shared" si="2"/>
        <v>110240.2783</v>
      </c>
      <c r="AP131" s="152">
        <f t="shared" si="3"/>
        <v>9941.9193</v>
      </c>
      <c r="AQ131" s="152">
        <f t="shared" si="4"/>
        <v>106513.8685</v>
      </c>
      <c r="AR131" s="152">
        <f t="shared" si="5"/>
        <v>104243.0806</v>
      </c>
    </row>
    <row r="132">
      <c r="A132" s="156">
        <v>1.4598864E9</v>
      </c>
      <c r="B132" s="156">
        <v>105462.8677</v>
      </c>
      <c r="D132" s="153">
        <f>IFERROR(__xludf.DUMMYFUNCTION("TO_DATE(INT((E132/(60*60*24))+""1/1/1970""))"),42527.0)</f>
        <v>42527</v>
      </c>
      <c r="E132" s="156">
        <v>1.4652216E9</v>
      </c>
      <c r="F132" s="156">
        <v>97678.0816</v>
      </c>
      <c r="H132" s="153">
        <f>IFERROR(__xludf.DUMMYFUNCTION("TO_DATE(INT((I132/(60*60*24))+""1/1/1970""))"),42527.0)</f>
        <v>42527</v>
      </c>
      <c r="I132" s="156">
        <v>1.4652216E9</v>
      </c>
      <c r="J132" s="156">
        <v>91110.9001</v>
      </c>
      <c r="L132" s="158">
        <v>42527.0</v>
      </c>
      <c r="M132" s="159">
        <v>107357.37</v>
      </c>
      <c r="O132" s="153">
        <f>IFERROR(__xludf.DUMMYFUNCTION("TO_DATE(INT((P132/(60*60*24))+""1/1/1970""))"),42505.0)</f>
        <v>42505</v>
      </c>
      <c r="P132" s="13">
        <v>1.4632704E9</v>
      </c>
      <c r="Q132" s="13">
        <v>25685.8181</v>
      </c>
      <c r="S132" s="153">
        <f>IFERROR(__xludf.DUMMYFUNCTION("TO_DATE(INT((T132/(60*60*24))+""1/1/1970""))"),42527.0)</f>
        <v>42527</v>
      </c>
      <c r="T132" s="152">
        <v>1.4652216E9</v>
      </c>
      <c r="U132" s="152">
        <v>110240.2783</v>
      </c>
      <c r="W132" s="153">
        <f>IFERROR(__xludf.DUMMYFUNCTION("TO_DATE(INT((X132/(60*60*24))+""1/1/1970""))"),42521.0)</f>
        <v>42521</v>
      </c>
      <c r="X132" s="156">
        <v>1.4646528E9</v>
      </c>
      <c r="Y132" s="156">
        <v>10072.4869</v>
      </c>
      <c r="AA132" s="153">
        <f>IFERROR(__xludf.DUMMYFUNCTION("TO_DATE(INT((AB132/(60*60*24))+""1/1/1970""))"),42521.0)</f>
        <v>42521</v>
      </c>
      <c r="AB132" s="156">
        <v>1.464678E9</v>
      </c>
      <c r="AC132" s="156">
        <v>106451.4686</v>
      </c>
      <c r="AE132" s="153">
        <f>IFERROR(__xludf.DUMMYFUNCTION("TO_DATE(INT((AF132/(60*60*24))+""1/1/1970""))"),42500.0)</f>
        <v>42500</v>
      </c>
      <c r="AF132" s="152">
        <v>1.4628636E9</v>
      </c>
      <c r="AG132" s="152">
        <v>104395.8773</v>
      </c>
      <c r="AH132" s="156"/>
      <c r="AI132" s="153">
        <f>IFERROR(__xludf.DUMMYFUNCTION("TO_DATE(INT((AJ132/(60*60*24))+""1/1/1970""))"),42527.0)</f>
        <v>42527</v>
      </c>
      <c r="AJ132" s="156">
        <v>1.4652216E9</v>
      </c>
      <c r="AK132" s="156">
        <v>97678.0816</v>
      </c>
      <c r="AL132" s="156">
        <v>91110.9001</v>
      </c>
      <c r="AM132" s="159">
        <v>107357.37</v>
      </c>
      <c r="AN132" s="152">
        <f t="shared" si="1"/>
        <v>25667.9342</v>
      </c>
      <c r="AO132" s="152">
        <f t="shared" si="2"/>
        <v>110240.2783</v>
      </c>
      <c r="AP132" s="152">
        <f t="shared" si="3"/>
        <v>9955.0557</v>
      </c>
      <c r="AQ132" s="152">
        <f t="shared" si="4"/>
        <v>105129.3224</v>
      </c>
      <c r="AR132" s="152">
        <f t="shared" si="5"/>
        <v>104099.891</v>
      </c>
    </row>
    <row r="133">
      <c r="A133" s="152">
        <v>1.45994946E9</v>
      </c>
      <c r="B133" s="152">
        <v>105601.8609</v>
      </c>
      <c r="D133" s="153">
        <f>IFERROR(__xludf.DUMMYFUNCTION("TO_DATE(INT((E133/(60*60*24))+""1/1/1970""))"),42528.0)</f>
        <v>42528</v>
      </c>
      <c r="E133" s="156">
        <v>1.465272E9</v>
      </c>
      <c r="F133" s="156">
        <v>97678.0816</v>
      </c>
      <c r="H133" s="153">
        <f>IFERROR(__xludf.DUMMYFUNCTION("TO_DATE(INT((I133/(60*60*24))+""1/1/1970""))"),42528.0)</f>
        <v>42528</v>
      </c>
      <c r="I133" s="156">
        <v>1.465272E9</v>
      </c>
      <c r="J133" s="156">
        <v>90717.6501</v>
      </c>
      <c r="L133" s="158">
        <v>42528.0</v>
      </c>
      <c r="M133" s="159">
        <v>107745.37</v>
      </c>
      <c r="O133" s="153">
        <f>IFERROR(__xludf.DUMMYFUNCTION("TO_DATE(INT((P133/(60*60*24))+""1/1/1970""))"),42506.0)</f>
        <v>42506</v>
      </c>
      <c r="P133" s="13">
        <v>1.4633568E9</v>
      </c>
      <c r="Q133" s="13">
        <v>25695.5892</v>
      </c>
      <c r="S133" s="153">
        <f>IFERROR(__xludf.DUMMYFUNCTION("TO_DATE(INT((T133/(60*60*24))+""1/1/1970""))"),42528.0)</f>
        <v>42528</v>
      </c>
      <c r="T133" s="152">
        <v>1.465272E9</v>
      </c>
      <c r="U133" s="152">
        <v>110782.8053</v>
      </c>
      <c r="W133" s="153">
        <f>IFERROR(__xludf.DUMMYFUNCTION("TO_DATE(INT((X133/(60*60*24))+""1/1/1970""))"),42522.0)</f>
        <v>42522</v>
      </c>
      <c r="X133" s="152">
        <v>1.4647896E9</v>
      </c>
      <c r="Y133" s="152">
        <v>10059.5914</v>
      </c>
      <c r="AA133" s="153">
        <f>IFERROR(__xludf.DUMMYFUNCTION("TO_DATE(INT((AB133/(60*60*24))+""1/1/1970""))"),42522.0)</f>
        <v>42522</v>
      </c>
      <c r="AB133" s="152">
        <v>1.4647572E9</v>
      </c>
      <c r="AC133" s="152">
        <v>106468.5421</v>
      </c>
      <c r="AE133" s="153">
        <f>IFERROR(__xludf.DUMMYFUNCTION("TO_DATE(INT((AF133/(60*60*24))+""1/1/1970""))"),42501.0)</f>
        <v>42501</v>
      </c>
      <c r="AF133" s="156">
        <v>1.4629428E9</v>
      </c>
      <c r="AG133" s="156">
        <v>104303.4673</v>
      </c>
      <c r="AH133" s="156"/>
      <c r="AI133" s="153">
        <f>IFERROR(__xludf.DUMMYFUNCTION("TO_DATE(INT((AJ133/(60*60*24))+""1/1/1970""))"),42528.0)</f>
        <v>42528</v>
      </c>
      <c r="AJ133" s="156">
        <v>1.465272E9</v>
      </c>
      <c r="AK133" s="156">
        <v>97678.0816</v>
      </c>
      <c r="AL133" s="156">
        <v>90717.6501</v>
      </c>
      <c r="AM133" s="159">
        <v>107745.37</v>
      </c>
      <c r="AN133" s="152">
        <f t="shared" si="1"/>
        <v>25558.0637</v>
      </c>
      <c r="AO133" s="152">
        <f t="shared" si="2"/>
        <v>110782.8053</v>
      </c>
      <c r="AP133" s="152">
        <f t="shared" si="3"/>
        <v>9922.0097</v>
      </c>
      <c r="AQ133" s="152">
        <f t="shared" si="4"/>
        <v>104016.2698</v>
      </c>
      <c r="AR133" s="152">
        <f t="shared" si="5"/>
        <v>104208.77</v>
      </c>
    </row>
    <row r="134">
      <c r="A134" s="156">
        <v>1.4599728E9</v>
      </c>
      <c r="B134" s="156">
        <v>106657.1796</v>
      </c>
      <c r="D134" s="153">
        <f>IFERROR(__xludf.DUMMYFUNCTION("TO_DATE(INT((E134/(60*60*24))+""1/1/1970""))"),42529.0)</f>
        <v>42529</v>
      </c>
      <c r="E134" s="152">
        <v>1.4653584E9</v>
      </c>
      <c r="F134" s="152">
        <v>97678.0816</v>
      </c>
      <c r="H134" s="153">
        <f>IFERROR(__xludf.DUMMYFUNCTION("TO_DATE(INT((I134/(60*60*24))+""1/1/1970""))"),42529.0)</f>
        <v>42529</v>
      </c>
      <c r="I134" s="152">
        <v>1.4653584E9</v>
      </c>
      <c r="J134" s="152">
        <v>91034.5151</v>
      </c>
      <c r="L134" s="158">
        <v>42529.0</v>
      </c>
      <c r="M134" s="160">
        <v>107473.77</v>
      </c>
      <c r="O134" s="153">
        <f>IFERROR(__xludf.DUMMYFUNCTION("TO_DATE(INT((P134/(60*60*24))+""1/1/1970""))"),42507.0)</f>
        <v>42507</v>
      </c>
      <c r="P134" s="13">
        <v>1.4634936E9</v>
      </c>
      <c r="Q134" s="13">
        <v>25655.8726</v>
      </c>
      <c r="S134" s="153">
        <f>IFERROR(__xludf.DUMMYFUNCTION("TO_DATE(INT((T134/(60*60*24))+""1/1/1970""))"),42529.0)</f>
        <v>42529</v>
      </c>
      <c r="T134" s="156">
        <v>1.4653584E9</v>
      </c>
      <c r="U134" s="156">
        <v>110961.506</v>
      </c>
      <c r="W134" s="153">
        <f>IFERROR(__xludf.DUMMYFUNCTION("TO_DATE(INT((X134/(60*60*24))+""1/1/1970""))"),42523.0)</f>
        <v>42523</v>
      </c>
      <c r="X134" s="152">
        <v>1.464876E9</v>
      </c>
      <c r="Y134" s="152">
        <v>10033.4161</v>
      </c>
      <c r="AA134" s="153">
        <f>IFERROR(__xludf.DUMMYFUNCTION("TO_DATE(INT((AB134/(60*60*24))+""1/1/1970""))"),42523.0)</f>
        <v>42523</v>
      </c>
      <c r="AB134" s="156">
        <v>1.4648364E9</v>
      </c>
      <c r="AC134" s="156">
        <v>106525.5878</v>
      </c>
      <c r="AE134" s="153">
        <f>IFERROR(__xludf.DUMMYFUNCTION("TO_DATE(INT((AF134/(60*60*24))+""1/1/1970""))"),42502.0)</f>
        <v>42502</v>
      </c>
      <c r="AF134" s="152">
        <v>1.463022E9</v>
      </c>
      <c r="AG134" s="152">
        <v>104768.7194</v>
      </c>
      <c r="AH134" s="156"/>
      <c r="AI134" s="153">
        <f>IFERROR(__xludf.DUMMYFUNCTION("TO_DATE(INT((AJ134/(60*60*24))+""1/1/1970""))"),42529.0)</f>
        <v>42529</v>
      </c>
      <c r="AJ134" s="152">
        <v>1.4653584E9</v>
      </c>
      <c r="AK134" s="152">
        <v>97678.0816</v>
      </c>
      <c r="AL134" s="152">
        <v>91034.5151</v>
      </c>
      <c r="AM134" s="160">
        <v>107473.77</v>
      </c>
      <c r="AN134" s="152">
        <f t="shared" si="1"/>
        <v>25536.1842</v>
      </c>
      <c r="AO134" s="152">
        <f t="shared" si="2"/>
        <v>110961.506</v>
      </c>
      <c r="AP134" s="152">
        <f t="shared" si="3"/>
        <v>9897.4458</v>
      </c>
      <c r="AQ134" s="152">
        <f t="shared" si="4"/>
        <v>103481.9126</v>
      </c>
      <c r="AR134" s="152">
        <f t="shared" si="5"/>
        <v>104143.8086</v>
      </c>
    </row>
    <row r="135">
      <c r="A135" s="152">
        <v>1.46003586E9</v>
      </c>
      <c r="B135" s="152">
        <v>105957.0657</v>
      </c>
      <c r="D135" s="153">
        <f>IFERROR(__xludf.DUMMYFUNCTION("TO_DATE(INT((E135/(60*60*24))+""1/1/1970""))"),42530.0)</f>
        <v>42530</v>
      </c>
      <c r="E135" s="156">
        <v>1.4654448E9</v>
      </c>
      <c r="F135" s="156">
        <v>97678.0816</v>
      </c>
      <c r="H135" s="153">
        <f>IFERROR(__xludf.DUMMYFUNCTION("TO_DATE(INT((I135/(60*60*24))+""1/1/1970""))"),42530.0)</f>
        <v>42530</v>
      </c>
      <c r="I135" s="156">
        <v>1.4654448E9</v>
      </c>
      <c r="J135" s="156">
        <v>90823.8311</v>
      </c>
      <c r="L135" s="158">
        <v>42530.0</v>
      </c>
      <c r="M135" s="159">
        <v>107658.07</v>
      </c>
      <c r="O135" s="153">
        <f>IFERROR(__xludf.DUMMYFUNCTION("TO_DATE(INT((P135/(60*60*24))+""1/1/1970""))"),42508.0)</f>
        <v>42508</v>
      </c>
      <c r="P135" s="13">
        <v>1.46358E9</v>
      </c>
      <c r="Q135" s="13">
        <v>25635.1339</v>
      </c>
      <c r="S135" s="153">
        <f>IFERROR(__xludf.DUMMYFUNCTION("TO_DATE(INT((T135/(60*60*24))+""1/1/1970""))"),42530.0)</f>
        <v>42530</v>
      </c>
      <c r="T135" s="152">
        <v>1.4654448E9</v>
      </c>
      <c r="U135" s="152">
        <v>111330.7096</v>
      </c>
      <c r="W135" s="153">
        <f>IFERROR(__xludf.DUMMYFUNCTION("TO_DATE(INT((X135/(60*60*24))+""1/1/1970""))"),42524.0)</f>
        <v>42524</v>
      </c>
      <c r="X135" s="152">
        <v>1.4649624E9</v>
      </c>
      <c r="Y135" s="152">
        <v>10036.0596</v>
      </c>
      <c r="AA135" s="153">
        <f>IFERROR(__xludf.DUMMYFUNCTION("TO_DATE(INT((AB135/(60*60*24))+""1/1/1970""))"),42524.0)</f>
        <v>42524</v>
      </c>
      <c r="AB135" s="152">
        <v>1.4649156E9</v>
      </c>
      <c r="AC135" s="152">
        <v>106513.8685</v>
      </c>
      <c r="AE135" s="153">
        <f>IFERROR(__xludf.DUMMYFUNCTION("TO_DATE(INT((AF135/(60*60*24))+""1/1/1970""))"),42503.0)</f>
        <v>42503</v>
      </c>
      <c r="AF135" s="156">
        <v>1.4631012E9</v>
      </c>
      <c r="AG135" s="156">
        <v>104310.7869</v>
      </c>
      <c r="AH135" s="156"/>
      <c r="AI135" s="153">
        <f>IFERROR(__xludf.DUMMYFUNCTION("TO_DATE(INT((AJ135/(60*60*24))+""1/1/1970""))"),42530.0)</f>
        <v>42530</v>
      </c>
      <c r="AJ135" s="156">
        <v>1.4654448E9</v>
      </c>
      <c r="AK135" s="156">
        <v>97678.0816</v>
      </c>
      <c r="AL135" s="156">
        <v>90823.8311</v>
      </c>
      <c r="AM135" s="159">
        <v>107658.07</v>
      </c>
      <c r="AN135" s="152">
        <f t="shared" si="1"/>
        <v>25580.0604</v>
      </c>
      <c r="AO135" s="152">
        <f t="shared" si="2"/>
        <v>111330.7096</v>
      </c>
      <c r="AP135" s="152">
        <f t="shared" si="3"/>
        <v>9913.0462</v>
      </c>
      <c r="AQ135" s="152">
        <f t="shared" si="4"/>
        <v>103190.1459</v>
      </c>
      <c r="AR135" s="152">
        <f t="shared" si="5"/>
        <v>104571.0902</v>
      </c>
    </row>
    <row r="136">
      <c r="A136" s="156">
        <v>1.4600592E9</v>
      </c>
      <c r="B136" s="156">
        <v>105334.1703</v>
      </c>
      <c r="D136" s="153">
        <f>IFERROR(__xludf.DUMMYFUNCTION("TO_DATE(INT((E136/(60*60*24))+""1/1/1970""))"),42531.0)</f>
        <v>42531</v>
      </c>
      <c r="E136" s="152">
        <v>1.4655312E9</v>
      </c>
      <c r="F136" s="152">
        <v>97678.0816</v>
      </c>
      <c r="H136" s="153">
        <f>IFERROR(__xludf.DUMMYFUNCTION("TO_DATE(INT((I136/(60*60*24))+""1/1/1970""))"),42531.0)</f>
        <v>42531</v>
      </c>
      <c r="I136" s="152">
        <v>1.4655312E9</v>
      </c>
      <c r="J136" s="152">
        <v>89972.8791</v>
      </c>
      <c r="L136" s="158">
        <v>42531.0</v>
      </c>
      <c r="M136" s="160">
        <v>107483.47</v>
      </c>
      <c r="O136" s="153">
        <f>IFERROR(__xludf.DUMMYFUNCTION("TO_DATE(INT((P136/(60*60*24))+""1/1/1970""))"),42509.0)</f>
        <v>42509</v>
      </c>
      <c r="P136" s="13">
        <v>1.4636664E9</v>
      </c>
      <c r="Q136" s="13">
        <v>25583.5901</v>
      </c>
      <c r="S136" s="153">
        <f>IFERROR(__xludf.DUMMYFUNCTION("TO_DATE(INT((T136/(60*60*24))+""1/1/1970""))"),42531.0)</f>
        <v>42531</v>
      </c>
      <c r="T136" s="156">
        <v>1.4655312E9</v>
      </c>
      <c r="U136" s="156">
        <v>111180.5964</v>
      </c>
      <c r="W136" s="153">
        <f>IFERROR(__xludf.DUMMYFUNCTION("TO_DATE(INT((X136/(60*60*24))+""1/1/1970""))"),42525.0)</f>
        <v>42525</v>
      </c>
      <c r="X136" s="152">
        <v>1.4649984E9</v>
      </c>
      <c r="Y136" s="152">
        <v>9941.9193</v>
      </c>
      <c r="AA136" s="153">
        <f>IFERROR(__xludf.DUMMYFUNCTION("TO_DATE(INT((AB136/(60*60*24))+""1/1/1970""))"),42526.0)</f>
        <v>42526</v>
      </c>
      <c r="AB136" s="156">
        <v>1.465164E9</v>
      </c>
      <c r="AC136" s="156">
        <v>105091.1141</v>
      </c>
      <c r="AE136" s="153">
        <f>IFERROR(__xludf.DUMMYFUNCTION("TO_DATE(INT((AF136/(60*60*24))+""1/1/1970""))"),42504.0)</f>
        <v>42504</v>
      </c>
      <c r="AF136" s="152">
        <v>1.463184E9</v>
      </c>
      <c r="AG136" s="152">
        <v>103706.4624</v>
      </c>
      <c r="AH136" s="156"/>
      <c r="AI136" s="153">
        <f>IFERROR(__xludf.DUMMYFUNCTION("TO_DATE(INT((AJ136/(60*60*24))+""1/1/1970""))"),42531.0)</f>
        <v>42531</v>
      </c>
      <c r="AJ136" s="152">
        <v>1.4655312E9</v>
      </c>
      <c r="AK136" s="152">
        <v>97678.0816</v>
      </c>
      <c r="AL136" s="152">
        <v>89972.8791</v>
      </c>
      <c r="AM136" s="160">
        <v>107483.47</v>
      </c>
      <c r="AN136" s="152">
        <f t="shared" si="1"/>
        <v>25552.9462</v>
      </c>
      <c r="AO136" s="152">
        <f t="shared" si="2"/>
        <v>111180.5964</v>
      </c>
      <c r="AP136" s="152">
        <f t="shared" si="3"/>
        <v>9898.0007</v>
      </c>
      <c r="AQ136" s="152">
        <f t="shared" si="4"/>
        <v>103887.687</v>
      </c>
      <c r="AR136" s="152">
        <f t="shared" si="5"/>
        <v>103724.7614</v>
      </c>
    </row>
    <row r="137">
      <c r="A137" s="152">
        <v>1.46012226E9</v>
      </c>
      <c r="B137" s="152">
        <v>106075.4673</v>
      </c>
      <c r="D137" s="153">
        <f>IFERROR(__xludf.DUMMYFUNCTION("TO_DATE(INT((E137/(60*60*24))+""1/1/1970""))"),42532.0)</f>
        <v>42532</v>
      </c>
      <c r="E137" s="156">
        <v>1.4656176E9</v>
      </c>
      <c r="F137" s="156">
        <v>97678.0816</v>
      </c>
      <c r="H137" s="153">
        <f>IFERROR(__xludf.DUMMYFUNCTION("TO_DATE(INT((I137/(60*60*24))+""1/1/1970""))"),42532.0)</f>
        <v>42532</v>
      </c>
      <c r="I137" s="156">
        <v>1.4656176E9</v>
      </c>
      <c r="J137" s="156">
        <v>88877.3451</v>
      </c>
      <c r="L137" s="158">
        <v>42532.0</v>
      </c>
      <c r="M137" s="159">
        <v>106270.97</v>
      </c>
      <c r="O137" s="153">
        <f>IFERROR(__xludf.DUMMYFUNCTION("TO_DATE(INT((P137/(60*60*24))+""1/1/1970""))"),42510.0)</f>
        <v>42510</v>
      </c>
      <c r="P137" s="13">
        <v>1.4637528E9</v>
      </c>
      <c r="Q137" s="13">
        <v>25610.0006</v>
      </c>
      <c r="S137" s="153">
        <f>IFERROR(__xludf.DUMMYFUNCTION("TO_DATE(INT((T137/(60*60*24))+""1/1/1970""))"),42532.0)</f>
        <v>42532</v>
      </c>
      <c r="T137" s="152">
        <v>1.4656176E9</v>
      </c>
      <c r="U137" s="152">
        <v>110206.76</v>
      </c>
      <c r="W137" s="153">
        <f>IFERROR(__xludf.DUMMYFUNCTION("TO_DATE(INT((X137/(60*60*24))+""1/1/1970""))"),42527.0)</f>
        <v>42527</v>
      </c>
      <c r="X137" s="156">
        <v>1.4651712E9</v>
      </c>
      <c r="Y137" s="156">
        <v>9955.0557</v>
      </c>
      <c r="AA137" s="153">
        <f>IFERROR(__xludf.DUMMYFUNCTION("TO_DATE(INT((AB137/(60*60*24))+""1/1/1970""))"),42527.0)</f>
        <v>42527</v>
      </c>
      <c r="AB137" s="156">
        <v>1.4652036E9</v>
      </c>
      <c r="AC137" s="156">
        <v>105129.3224</v>
      </c>
      <c r="AE137" s="153">
        <f>IFERROR(__xludf.DUMMYFUNCTION("TO_DATE(INT((AF137/(60*60*24))+""1/1/1970""))"),42505.0)</f>
        <v>42505</v>
      </c>
      <c r="AF137" s="156">
        <v>1.4633496E9</v>
      </c>
      <c r="AG137" s="156">
        <v>103706.4624</v>
      </c>
      <c r="AH137" s="156"/>
      <c r="AI137" s="153">
        <f>IFERROR(__xludf.DUMMYFUNCTION("TO_DATE(INT((AJ137/(60*60*24))+""1/1/1970""))"),42532.0)</f>
        <v>42532</v>
      </c>
      <c r="AJ137" s="156">
        <v>1.4656176E9</v>
      </c>
      <c r="AK137" s="156">
        <v>97678.0816</v>
      </c>
      <c r="AL137" s="156">
        <v>88877.3451</v>
      </c>
      <c r="AM137" s="159">
        <v>106270.97</v>
      </c>
      <c r="AN137" s="152">
        <f t="shared" si="1"/>
        <v>25725.1229</v>
      </c>
      <c r="AO137" s="152">
        <f t="shared" si="2"/>
        <v>110206.76</v>
      </c>
      <c r="AP137" s="152">
        <f t="shared" si="3"/>
        <v>9899.384</v>
      </c>
      <c r="AQ137" s="152">
        <f t="shared" si="4"/>
        <v>103887.687</v>
      </c>
      <c r="AR137" s="152">
        <f t="shared" si="5"/>
        <v>103187.6858</v>
      </c>
    </row>
    <row r="138">
      <c r="A138" s="156">
        <v>1.4601456E9</v>
      </c>
      <c r="B138" s="156">
        <v>105637.8961</v>
      </c>
      <c r="D138" s="153">
        <f>IFERROR(__xludf.DUMMYFUNCTION("TO_DATE(INT((E138/(60*60*24))+""1/1/1970""))"),42534.0)</f>
        <v>42534</v>
      </c>
      <c r="E138" s="152">
        <v>1.4658264E9</v>
      </c>
      <c r="F138" s="152">
        <v>97678.0816</v>
      </c>
      <c r="H138" s="153">
        <f>IFERROR(__xludf.DUMMYFUNCTION("TO_DATE(INT((I138/(60*60*24))+""1/1/1970""))"),42534.0)</f>
        <v>42534</v>
      </c>
      <c r="I138" s="152">
        <v>1.4658264E9</v>
      </c>
      <c r="J138" s="152">
        <v>88877.3451</v>
      </c>
      <c r="L138" s="158">
        <v>42534.0</v>
      </c>
      <c r="M138" s="160">
        <v>106270.97</v>
      </c>
      <c r="O138" s="153">
        <f>IFERROR(__xludf.DUMMYFUNCTION("TO_DATE(INT((P138/(60*60*24))+""1/1/1970""))"),42511.0)</f>
        <v>42511</v>
      </c>
      <c r="P138" s="13">
        <v>1.4637888E9</v>
      </c>
      <c r="Q138" s="13">
        <v>25535.3157</v>
      </c>
      <c r="S138" s="153">
        <f>IFERROR(__xludf.DUMMYFUNCTION("TO_DATE(INT((T138/(60*60*24))+""1/1/1970""))"),42534.0)</f>
        <v>42534</v>
      </c>
      <c r="T138" s="156">
        <v>1.4658264E9</v>
      </c>
      <c r="U138" s="156">
        <v>110206.76</v>
      </c>
      <c r="W138" s="153">
        <f>IFERROR(__xludf.DUMMYFUNCTION("TO_DATE(INT((X138/(60*60*24))+""1/1/1970""))"),42528.0)</f>
        <v>42528</v>
      </c>
      <c r="X138" s="152">
        <v>1.465308E9</v>
      </c>
      <c r="Y138" s="152">
        <v>9922.0097</v>
      </c>
      <c r="AA138" s="153">
        <f>IFERROR(__xludf.DUMMYFUNCTION("TO_DATE(INT((AB138/(60*60*24))+""1/1/1970""))"),42528.0)</f>
        <v>42528</v>
      </c>
      <c r="AB138" s="152">
        <v>1.4652828E9</v>
      </c>
      <c r="AC138" s="152">
        <v>104016.2698</v>
      </c>
      <c r="AE138" s="153">
        <f>IFERROR(__xludf.DUMMYFUNCTION("TO_DATE(INT((AF138/(60*60*24))+""1/1/1970""))"),42506.0)</f>
        <v>42506</v>
      </c>
      <c r="AF138" s="156">
        <v>1.4633892E9</v>
      </c>
      <c r="AG138" s="156">
        <v>103793.3827</v>
      </c>
      <c r="AH138" s="156"/>
      <c r="AI138" s="153">
        <f>IFERROR(__xludf.DUMMYFUNCTION("TO_DATE(INT((AJ138/(60*60*24))+""1/1/1970""))"),42534.0)</f>
        <v>42534</v>
      </c>
      <c r="AJ138" s="152">
        <v>1.4658264E9</v>
      </c>
      <c r="AK138" s="152">
        <v>97678.0816</v>
      </c>
      <c r="AL138" s="152">
        <v>88877.3451</v>
      </c>
      <c r="AM138" s="160">
        <v>106270.97</v>
      </c>
      <c r="AN138" s="152">
        <f t="shared" si="1"/>
        <v>25790.7984</v>
      </c>
      <c r="AO138" s="152">
        <f t="shared" si="2"/>
        <v>110206.76</v>
      </c>
      <c r="AP138" s="152">
        <f t="shared" si="3"/>
        <v>9907.0229</v>
      </c>
      <c r="AQ138" s="152">
        <f t="shared" si="4"/>
        <v>103878.8769</v>
      </c>
      <c r="AR138" s="152">
        <f t="shared" si="5"/>
        <v>103068.7423</v>
      </c>
    </row>
    <row r="139">
      <c r="A139" s="152">
        <v>1.46038146E9</v>
      </c>
      <c r="B139" s="152">
        <v>106142.39</v>
      </c>
      <c r="D139" s="153">
        <f>IFERROR(__xludf.DUMMYFUNCTION("TO_DATE(INT((E139/(60*60*24))+""1/1/1970""))"),42535.0)</f>
        <v>42535</v>
      </c>
      <c r="E139" s="152">
        <v>1.4658768E9</v>
      </c>
      <c r="F139" s="152">
        <v>97678.0816</v>
      </c>
      <c r="H139" s="153">
        <f>IFERROR(__xludf.DUMMYFUNCTION("TO_DATE(INT((I139/(60*60*24))+""1/1/1970""))"),42535.0)</f>
        <v>42535</v>
      </c>
      <c r="I139" s="152">
        <v>1.4658768E9</v>
      </c>
      <c r="J139" s="152">
        <v>88961.1611</v>
      </c>
      <c r="L139" s="158">
        <v>42535.0</v>
      </c>
      <c r="M139" s="160">
        <v>105388.27</v>
      </c>
      <c r="O139" s="153">
        <f>IFERROR(__xludf.DUMMYFUNCTION("TO_DATE(INT((P139/(60*60*24))+""1/1/1970""))"),42512.0)</f>
        <v>42512</v>
      </c>
      <c r="P139" s="13">
        <v>1.4638752E9</v>
      </c>
      <c r="Q139" s="13">
        <v>25535.3157</v>
      </c>
      <c r="S139" s="153">
        <f>IFERROR(__xludf.DUMMYFUNCTION("TO_DATE(INT((T139/(60*60*24))+""1/1/1970""))"),42535.0)</f>
        <v>42535</v>
      </c>
      <c r="T139" s="156">
        <v>1.4658768E9</v>
      </c>
      <c r="U139" s="156">
        <v>109384.5189</v>
      </c>
      <c r="W139" s="153">
        <f>IFERROR(__xludf.DUMMYFUNCTION("TO_DATE(INT((X139/(60*60*24))+""1/1/1970""))"),42529.0)</f>
        <v>42529</v>
      </c>
      <c r="X139" s="152">
        <v>1.4653944E9</v>
      </c>
      <c r="Y139" s="152">
        <v>9897.4458</v>
      </c>
      <c r="AA139" s="153">
        <f>IFERROR(__xludf.DUMMYFUNCTION("TO_DATE(INT((AB139/(60*60*24))+""1/1/1970""))"),42529.0)</f>
        <v>42529</v>
      </c>
      <c r="AB139" s="156">
        <v>1.465362E9</v>
      </c>
      <c r="AC139" s="156">
        <v>103481.9126</v>
      </c>
      <c r="AE139" s="153">
        <f>IFERROR(__xludf.DUMMYFUNCTION("TO_DATE(INT((AF139/(60*60*24))+""1/1/1970""))"),42507.0)</f>
        <v>42507</v>
      </c>
      <c r="AF139" s="152">
        <v>1.4634684E9</v>
      </c>
      <c r="AG139" s="152">
        <v>103770.9664</v>
      </c>
      <c r="AH139" s="156"/>
      <c r="AI139" s="153">
        <f>IFERROR(__xludf.DUMMYFUNCTION("TO_DATE(INT((AJ139/(60*60*24))+""1/1/1970""))"),42535.0)</f>
        <v>42535</v>
      </c>
      <c r="AJ139" s="152">
        <v>1.4658768E9</v>
      </c>
      <c r="AK139" s="152">
        <v>97678.0816</v>
      </c>
      <c r="AL139" s="152">
        <v>88961.1611</v>
      </c>
      <c r="AM139" s="160">
        <v>105388.27</v>
      </c>
      <c r="AN139" s="152">
        <f t="shared" si="1"/>
        <v>25792.5875</v>
      </c>
      <c r="AO139" s="152">
        <f t="shared" si="2"/>
        <v>109384.5189</v>
      </c>
      <c r="AP139" s="152">
        <f t="shared" si="3"/>
        <v>9898.4958</v>
      </c>
      <c r="AQ139" s="152">
        <f t="shared" si="4"/>
        <v>103883.6834</v>
      </c>
      <c r="AR139" s="152">
        <f t="shared" si="5"/>
        <v>103519.8126</v>
      </c>
    </row>
    <row r="140">
      <c r="A140" s="156">
        <v>1.4604048E9</v>
      </c>
      <c r="B140" s="156">
        <v>105385.6492</v>
      </c>
      <c r="D140" s="153">
        <f>IFERROR(__xludf.DUMMYFUNCTION("TO_DATE(INT((E140/(60*60*24))+""1/1/1970""))"),42536.0)</f>
        <v>42536</v>
      </c>
      <c r="E140" s="156">
        <v>1.4659632E9</v>
      </c>
      <c r="F140" s="156">
        <v>97678.0816</v>
      </c>
      <c r="H140" s="153">
        <f>IFERROR(__xludf.DUMMYFUNCTION("TO_DATE(INT((I140/(60*60*24))+""1/1/1970""))"),42536.0)</f>
        <v>42536</v>
      </c>
      <c r="I140" s="156">
        <v>1.4659632E9</v>
      </c>
      <c r="J140" s="156">
        <v>88814.1991</v>
      </c>
      <c r="L140" s="158">
        <v>42536.0</v>
      </c>
      <c r="M140" s="159">
        <v>105388.27</v>
      </c>
      <c r="O140" s="153">
        <f>IFERROR(__xludf.DUMMYFUNCTION("TO_DATE(INT((P140/(60*60*24))+""1/1/1970""))"),42513.0)</f>
        <v>42513</v>
      </c>
      <c r="P140" s="13">
        <v>1.4639616E9</v>
      </c>
      <c r="Q140" s="13">
        <v>25549.1091</v>
      </c>
      <c r="S140" s="153">
        <f>IFERROR(__xludf.DUMMYFUNCTION("TO_DATE(INT((T140/(60*60*24))+""1/1/1970""))"),42536.0)</f>
        <v>42536</v>
      </c>
      <c r="T140" s="152">
        <v>1.4659632E9</v>
      </c>
      <c r="U140" s="152">
        <v>109180.8869</v>
      </c>
      <c r="W140" s="153">
        <f>IFERROR(__xludf.DUMMYFUNCTION("TO_DATE(INT((X140/(60*60*24))+""1/1/1970""))"),42530.0)</f>
        <v>42530</v>
      </c>
      <c r="X140" s="152">
        <v>1.4654808E9</v>
      </c>
      <c r="Y140" s="152">
        <v>9913.0462</v>
      </c>
      <c r="AA140" s="153">
        <f>IFERROR(__xludf.DUMMYFUNCTION("TO_DATE(INT((AB140/(60*60*24))+""1/1/1970""))"),42530.0)</f>
        <v>42530</v>
      </c>
      <c r="AB140" s="152">
        <v>1.4654412E9</v>
      </c>
      <c r="AC140" s="152">
        <v>103190.1459</v>
      </c>
      <c r="AE140" s="153">
        <f>IFERROR(__xludf.DUMMYFUNCTION("TO_DATE(INT((AF140/(60*60*24))+""1/1/1970""))"),42508.0)</f>
        <v>42508</v>
      </c>
      <c r="AF140" s="156">
        <v>1.4635476E9</v>
      </c>
      <c r="AG140" s="156">
        <v>103762.7319</v>
      </c>
      <c r="AH140" s="156"/>
      <c r="AI140" s="153">
        <f>IFERROR(__xludf.DUMMYFUNCTION("TO_DATE(INT((AJ140/(60*60*24))+""1/1/1970""))"),42536.0)</f>
        <v>42536</v>
      </c>
      <c r="AJ140" s="156">
        <v>1.4659632E9</v>
      </c>
      <c r="AK140" s="156">
        <v>97678.0816</v>
      </c>
      <c r="AL140" s="156">
        <v>88814.1991</v>
      </c>
      <c r="AM140" s="159">
        <v>105388.27</v>
      </c>
      <c r="AN140" s="152">
        <f t="shared" si="1"/>
        <v>25863.1882</v>
      </c>
      <c r="AO140" s="152">
        <f t="shared" si="2"/>
        <v>109180.8869</v>
      </c>
      <c r="AP140" s="152">
        <f t="shared" si="3"/>
        <v>9907.7139</v>
      </c>
      <c r="AQ140" s="152">
        <f t="shared" si="4"/>
        <v>103866.613</v>
      </c>
      <c r="AR140" s="152">
        <f t="shared" si="5"/>
        <v>102812.5563</v>
      </c>
    </row>
    <row r="141">
      <c r="A141" s="152">
        <v>1.46046786E9</v>
      </c>
      <c r="B141" s="152">
        <v>105586.4172</v>
      </c>
      <c r="D141" s="153">
        <f>IFERROR(__xludf.DUMMYFUNCTION("TO_DATE(INT((E141/(60*60*24))+""1/1/1970""))"),42537.0)</f>
        <v>42537</v>
      </c>
      <c r="E141" s="152">
        <v>1.4660496E9</v>
      </c>
      <c r="F141" s="152">
        <v>97678.0816</v>
      </c>
      <c r="H141" s="153">
        <f>IFERROR(__xludf.DUMMYFUNCTION("TO_DATE(INT((I141/(60*60*24))+""1/1/1970""))"),42537.0)</f>
        <v>42537</v>
      </c>
      <c r="I141" s="152">
        <v>1.4660496E9</v>
      </c>
      <c r="J141" s="152">
        <v>89281.6871</v>
      </c>
      <c r="L141" s="158">
        <v>42537.0</v>
      </c>
      <c r="M141" s="160">
        <v>105087.57</v>
      </c>
      <c r="O141" s="153">
        <f>IFERROR(__xludf.DUMMYFUNCTION("TO_DATE(INT((P141/(60*60*24))+""1/1/1970""))"),42514.0)</f>
        <v>42514</v>
      </c>
      <c r="P141" s="13">
        <v>1.4640984E9</v>
      </c>
      <c r="Q141" s="13">
        <v>25703.9907</v>
      </c>
      <c r="S141" s="153">
        <f>IFERROR(__xludf.DUMMYFUNCTION("TO_DATE(INT((T141/(60*60*24))+""1/1/1970""))"),42537.0)</f>
        <v>42537</v>
      </c>
      <c r="T141" s="156">
        <v>1.4660496E9</v>
      </c>
      <c r="U141" s="156">
        <v>109086.5058</v>
      </c>
      <c r="W141" s="153">
        <f>IFERROR(__xludf.DUMMYFUNCTION("TO_DATE(INT((X141/(60*60*24))+""1/1/1970""))"),42531.0)</f>
        <v>42531</v>
      </c>
      <c r="X141" s="152">
        <v>1.4655672E9</v>
      </c>
      <c r="Y141" s="152">
        <v>9898.0007</v>
      </c>
      <c r="AA141" s="153">
        <f>IFERROR(__xludf.DUMMYFUNCTION("TO_DATE(INT((AB141/(60*60*24))+""1/1/1970""))"),42531.0)</f>
        <v>42531</v>
      </c>
      <c r="AB141" s="156">
        <v>1.4655204E9</v>
      </c>
      <c r="AC141" s="156">
        <v>103887.687</v>
      </c>
      <c r="AE141" s="153">
        <f>IFERROR(__xludf.DUMMYFUNCTION("TO_DATE(INT((AF141/(60*60*24))+""1/1/1970""))"),42509.0)</f>
        <v>42509</v>
      </c>
      <c r="AF141" s="152">
        <v>1.4636268E9</v>
      </c>
      <c r="AG141" s="152">
        <v>102900.3915</v>
      </c>
      <c r="AH141" s="156"/>
      <c r="AI141" s="153">
        <f>IFERROR(__xludf.DUMMYFUNCTION("TO_DATE(INT((AJ141/(60*60*24))+""1/1/1970""))"),42537.0)</f>
        <v>42537</v>
      </c>
      <c r="AJ141" s="152">
        <v>1.4660496E9</v>
      </c>
      <c r="AK141" s="152">
        <v>97678.0816</v>
      </c>
      <c r="AL141" s="152">
        <v>89281.6871</v>
      </c>
      <c r="AM141" s="160">
        <v>105087.57</v>
      </c>
      <c r="AN141" s="152">
        <f t="shared" si="1"/>
        <v>25831.4203</v>
      </c>
      <c r="AO141" s="152">
        <f t="shared" si="2"/>
        <v>109086.5058</v>
      </c>
      <c r="AP141" s="152">
        <f t="shared" si="3"/>
        <v>9901.0642</v>
      </c>
      <c r="AQ141" s="152">
        <f t="shared" si="4"/>
        <v>103911.5449</v>
      </c>
      <c r="AR141" s="152">
        <f t="shared" si="5"/>
        <v>103276.8934</v>
      </c>
    </row>
    <row r="142">
      <c r="A142" s="156">
        <v>1.4604912E9</v>
      </c>
      <c r="B142" s="156">
        <v>106415.2285</v>
      </c>
      <c r="D142" s="153">
        <f>IFERROR(__xludf.DUMMYFUNCTION("TO_DATE(INT((E142/(60*60*24))+""1/1/1970""))"),42538.0)</f>
        <v>42538</v>
      </c>
      <c r="E142" s="156">
        <v>1.466136E9</v>
      </c>
      <c r="F142" s="156">
        <v>97678.0816</v>
      </c>
      <c r="H142" s="153">
        <f>IFERROR(__xludf.DUMMYFUNCTION("TO_DATE(INT((I142/(60*60*24))+""1/1/1970""))"),42538.0)</f>
        <v>42538</v>
      </c>
      <c r="I142" s="156">
        <v>1.466136E9</v>
      </c>
      <c r="J142" s="156">
        <v>89308.6931</v>
      </c>
      <c r="L142" s="158">
        <v>42538.0</v>
      </c>
      <c r="M142" s="159">
        <v>105679.27</v>
      </c>
      <c r="O142" s="153">
        <f>IFERROR(__xludf.DUMMYFUNCTION("TO_DATE(INT((P142/(60*60*24))+""1/1/1970""))"),42515.0)</f>
        <v>42515</v>
      </c>
      <c r="P142" s="13">
        <v>1.4641848E9</v>
      </c>
      <c r="Q142" s="13">
        <v>25413.4338</v>
      </c>
      <c r="S142" s="153">
        <f>IFERROR(__xludf.DUMMYFUNCTION("TO_DATE(INT((T142/(60*60*24))+""1/1/1970""))"),42538.0)</f>
        <v>42538</v>
      </c>
      <c r="T142" s="152">
        <v>1.466136E9</v>
      </c>
      <c r="U142" s="152">
        <v>109450.0213</v>
      </c>
      <c r="W142" s="153">
        <f>IFERROR(__xludf.DUMMYFUNCTION("TO_DATE(INT((X142/(60*60*24))+""1/1/1970""))"),42532.0)</f>
        <v>42532</v>
      </c>
      <c r="X142" s="152">
        <v>1.4656032E9</v>
      </c>
      <c r="Y142" s="152">
        <v>9899.384</v>
      </c>
      <c r="AA142" s="153">
        <f>IFERROR(__xludf.DUMMYFUNCTION("TO_DATE(INT((AB142/(60*60*24))+""1/1/1970""))"),42533.0)</f>
        <v>42533</v>
      </c>
      <c r="AB142" s="152">
        <v>1.4657688E9</v>
      </c>
      <c r="AC142" s="152">
        <v>103848.733</v>
      </c>
      <c r="AE142" s="153">
        <f>IFERROR(__xludf.DUMMYFUNCTION("TO_DATE(INT((AF142/(60*60*24))+""1/1/1970""))"),42510.0)</f>
        <v>42510</v>
      </c>
      <c r="AF142" s="156">
        <v>1.463706E9</v>
      </c>
      <c r="AG142" s="156">
        <v>102737.9879</v>
      </c>
      <c r="AH142" s="156"/>
      <c r="AI142" s="153">
        <f>IFERROR(__xludf.DUMMYFUNCTION("TO_DATE(INT((AJ142/(60*60*24))+""1/1/1970""))"),42538.0)</f>
        <v>42538</v>
      </c>
      <c r="AJ142" s="156">
        <v>1.466136E9</v>
      </c>
      <c r="AK142" s="156">
        <v>97678.0816</v>
      </c>
      <c r="AL142" s="156">
        <v>89308.6931</v>
      </c>
      <c r="AM142" s="159">
        <v>105679.27</v>
      </c>
      <c r="AN142" s="152">
        <f t="shared" si="1"/>
        <v>26006.332</v>
      </c>
      <c r="AO142" s="152">
        <f t="shared" si="2"/>
        <v>109450.0213</v>
      </c>
      <c r="AP142" s="152">
        <f t="shared" si="3"/>
        <v>9904.679</v>
      </c>
      <c r="AQ142" s="152">
        <f t="shared" si="4"/>
        <v>103913.6111</v>
      </c>
      <c r="AR142" s="152">
        <f t="shared" si="5"/>
        <v>103373.8781</v>
      </c>
    </row>
    <row r="143">
      <c r="A143" s="152">
        <v>1.46055426E9</v>
      </c>
      <c r="B143" s="152">
        <v>106960.9055</v>
      </c>
      <c r="D143" s="153">
        <f>IFERROR(__xludf.DUMMYFUNCTION("TO_DATE(INT((E143/(60*60*24))+""1/1/1970""))"),42539.0)</f>
        <v>42539</v>
      </c>
      <c r="E143" s="152">
        <v>1.4662224E9</v>
      </c>
      <c r="F143" s="152">
        <v>97678.0816</v>
      </c>
      <c r="H143" s="153">
        <f>IFERROR(__xludf.DUMMYFUNCTION("TO_DATE(INT((I143/(60*60*24))+""1/1/1970""))"),42539.0)</f>
        <v>42539</v>
      </c>
      <c r="I143" s="152">
        <v>1.4662224E9</v>
      </c>
      <c r="J143" s="152">
        <v>88763.2611</v>
      </c>
      <c r="L143" s="158">
        <v>42539.0</v>
      </c>
      <c r="M143" s="160">
        <v>104175.77</v>
      </c>
      <c r="O143" s="153">
        <f>IFERROR(__xludf.DUMMYFUNCTION("TO_DATE(INT((P143/(60*60*24))+""1/1/1970""))"),42516.0)</f>
        <v>42516</v>
      </c>
      <c r="P143" s="13">
        <v>1.4642712E9</v>
      </c>
      <c r="Q143" s="13">
        <v>25376.0572</v>
      </c>
      <c r="S143" s="153">
        <f>IFERROR(__xludf.DUMMYFUNCTION("TO_DATE(INT((T143/(60*60*24))+""1/1/1970""))"),42539.0)</f>
        <v>42539</v>
      </c>
      <c r="T143" s="156">
        <v>1.4662224E9</v>
      </c>
      <c r="U143" s="156">
        <v>109022.391</v>
      </c>
      <c r="W143" s="153">
        <f>IFERROR(__xludf.DUMMYFUNCTION("TO_DATE(INT((X143/(60*60*24))+""1/1/1970""))"),42534.0)</f>
        <v>42534</v>
      </c>
      <c r="X143" s="156">
        <v>1.465776E9</v>
      </c>
      <c r="Y143" s="156">
        <v>9907.0229</v>
      </c>
      <c r="AA143" s="153">
        <f>IFERROR(__xludf.DUMMYFUNCTION("TO_DATE(INT((AB143/(60*60*24))+""1/1/1970""))"),42534.0)</f>
        <v>42534</v>
      </c>
      <c r="AB143" s="152">
        <v>1.4658084E9</v>
      </c>
      <c r="AC143" s="152">
        <v>103878.8769</v>
      </c>
      <c r="AE143" s="153">
        <f>IFERROR(__xludf.DUMMYFUNCTION("TO_DATE(INT((AF143/(60*60*24))+""1/1/1970""))"),42511.0)</f>
        <v>42511</v>
      </c>
      <c r="AF143" s="152">
        <v>1.4637888E9</v>
      </c>
      <c r="AG143" s="152">
        <v>102929.2124</v>
      </c>
      <c r="AH143" s="156"/>
      <c r="AI143" s="153">
        <f>IFERROR(__xludf.DUMMYFUNCTION("TO_DATE(INT((AJ143/(60*60*24))+""1/1/1970""))"),42539.0)</f>
        <v>42539</v>
      </c>
      <c r="AJ143" s="152">
        <v>1.4662224E9</v>
      </c>
      <c r="AK143" s="152">
        <v>97678.0816</v>
      </c>
      <c r="AL143" s="152">
        <v>88763.2611</v>
      </c>
      <c r="AM143" s="160">
        <v>104175.77</v>
      </c>
      <c r="AN143" s="152">
        <f t="shared" si="1"/>
        <v>26078.6375</v>
      </c>
      <c r="AO143" s="152">
        <f t="shared" si="2"/>
        <v>109022.391</v>
      </c>
      <c r="AP143" s="152">
        <f t="shared" si="3"/>
        <v>9901.9824</v>
      </c>
      <c r="AQ143" s="152">
        <f t="shared" si="4"/>
        <v>103913.6111</v>
      </c>
      <c r="AR143" s="152">
        <f t="shared" si="5"/>
        <v>103415.9658</v>
      </c>
    </row>
    <row r="144">
      <c r="A144" s="156">
        <v>1.4605776E9</v>
      </c>
      <c r="B144" s="156">
        <v>107470.5472</v>
      </c>
      <c r="D144" s="153">
        <f>IFERROR(__xludf.DUMMYFUNCTION("TO_DATE(INT((E144/(60*60*24))+""1/1/1970""))"),42541.0)</f>
        <v>42541</v>
      </c>
      <c r="E144" s="156">
        <v>1.4664312E9</v>
      </c>
      <c r="F144" s="156">
        <v>97678.0816</v>
      </c>
      <c r="H144" s="153">
        <f>IFERROR(__xludf.DUMMYFUNCTION("TO_DATE(INT((I144/(60*60*24))+""1/1/1970""))"),42541.0)</f>
        <v>42541</v>
      </c>
      <c r="I144" s="156">
        <v>1.4664312E9</v>
      </c>
      <c r="J144" s="156">
        <v>88763.2611</v>
      </c>
      <c r="L144" s="158">
        <v>42541.0</v>
      </c>
      <c r="M144" s="159">
        <v>104175.77</v>
      </c>
      <c r="O144" s="153">
        <f>IFERROR(__xludf.DUMMYFUNCTION("TO_DATE(INT((P144/(60*60*24))+""1/1/1970""))"),42517.0)</f>
        <v>42517</v>
      </c>
      <c r="P144" s="13">
        <v>1.4643576E9</v>
      </c>
      <c r="Q144" s="13">
        <v>25421.8588</v>
      </c>
      <c r="S144" s="153">
        <f>IFERROR(__xludf.DUMMYFUNCTION("TO_DATE(INT((T144/(60*60*24))+""1/1/1970""))"),42541.0)</f>
        <v>42541</v>
      </c>
      <c r="T144" s="152">
        <v>1.4664312E9</v>
      </c>
      <c r="U144" s="152">
        <v>109022.391</v>
      </c>
      <c r="W144" s="153">
        <f>IFERROR(__xludf.DUMMYFUNCTION("TO_DATE(INT((X144/(60*60*24))+""1/1/1970""))"),42535.0)</f>
        <v>42535</v>
      </c>
      <c r="X144" s="152">
        <v>1.4659128E9</v>
      </c>
      <c r="Y144" s="152">
        <v>9898.4958</v>
      </c>
      <c r="AA144" s="153">
        <f>IFERROR(__xludf.DUMMYFUNCTION("TO_DATE(INT((AB144/(60*60*24))+""1/1/1970""))"),42535.0)</f>
        <v>42535</v>
      </c>
      <c r="AB144" s="156">
        <v>1.4658876E9</v>
      </c>
      <c r="AC144" s="156">
        <v>103883.6834</v>
      </c>
      <c r="AE144" s="153">
        <f>IFERROR(__xludf.DUMMYFUNCTION("TO_DATE(INT((AF144/(60*60*24))+""1/1/1970""))"),42512.0)</f>
        <v>42512</v>
      </c>
      <c r="AF144" s="156">
        <v>1.4639544E9</v>
      </c>
      <c r="AG144" s="156">
        <v>102929.2124</v>
      </c>
      <c r="AH144" s="156"/>
      <c r="AI144" s="153">
        <f>IFERROR(__xludf.DUMMYFUNCTION("TO_DATE(INT((AJ144/(60*60*24))+""1/1/1970""))"),42541.0)</f>
        <v>42541</v>
      </c>
      <c r="AJ144" s="156">
        <v>1.4664312E9</v>
      </c>
      <c r="AK144" s="156">
        <v>97678.0816</v>
      </c>
      <c r="AL144" s="156">
        <v>88763.2611</v>
      </c>
      <c r="AM144" s="159">
        <v>104175.77</v>
      </c>
      <c r="AN144" s="152">
        <f t="shared" si="1"/>
        <v>25952.2006</v>
      </c>
      <c r="AO144" s="152">
        <f t="shared" si="2"/>
        <v>109022.391</v>
      </c>
      <c r="AP144" s="152">
        <f t="shared" si="3"/>
        <v>9883.5047</v>
      </c>
      <c r="AQ144" s="152">
        <f t="shared" si="4"/>
        <v>103935.5455</v>
      </c>
      <c r="AR144" s="152">
        <f t="shared" si="5"/>
        <v>104064.2079</v>
      </c>
    </row>
    <row r="145">
      <c r="A145" s="152">
        <v>1.46064066E9</v>
      </c>
      <c r="B145" s="152">
        <v>107485.9909</v>
      </c>
      <c r="D145" s="153">
        <f>IFERROR(__xludf.DUMMYFUNCTION("TO_DATE(INT((E145/(60*60*24))+""1/1/1970""))"),42542.0)</f>
        <v>42542</v>
      </c>
      <c r="E145" s="156">
        <v>1.4664816E9</v>
      </c>
      <c r="F145" s="156">
        <v>97678.0816</v>
      </c>
      <c r="H145" s="153">
        <f>IFERROR(__xludf.DUMMYFUNCTION("TO_DATE(INT((I145/(60*60*24))+""1/1/1970""))"),42542.0)</f>
        <v>42542</v>
      </c>
      <c r="I145" s="156">
        <v>1.4664816E9</v>
      </c>
      <c r="J145" s="156">
        <v>88609.3871</v>
      </c>
      <c r="L145" s="158">
        <v>42542.0</v>
      </c>
      <c r="M145" s="159">
        <v>104825.67</v>
      </c>
      <c r="O145" s="153">
        <f>IFERROR(__xludf.DUMMYFUNCTION("TO_DATE(INT((P145/(60*60*24))+""1/1/1970""))"),42518.0)</f>
        <v>42518</v>
      </c>
      <c r="P145" s="13">
        <v>1.4643936E9</v>
      </c>
      <c r="Q145" s="13">
        <v>25451.6106</v>
      </c>
      <c r="S145" s="153">
        <f>IFERROR(__xludf.DUMMYFUNCTION("TO_DATE(INT((T145/(60*60*24))+""1/1/1970""))"),42542.0)</f>
        <v>42542</v>
      </c>
      <c r="T145" s="152">
        <v>1.4664816E9</v>
      </c>
      <c r="U145" s="152">
        <v>109639.1242</v>
      </c>
      <c r="W145" s="153">
        <f>IFERROR(__xludf.DUMMYFUNCTION("TO_DATE(INT((X145/(60*60*24))+""1/1/1970""))"),42536.0)</f>
        <v>42536</v>
      </c>
      <c r="X145" s="152">
        <v>1.4659992E9</v>
      </c>
      <c r="Y145" s="152">
        <v>9907.7139</v>
      </c>
      <c r="AA145" s="153">
        <f>IFERROR(__xludf.DUMMYFUNCTION("TO_DATE(INT((AB145/(60*60*24))+""1/1/1970""))"),42536.0)</f>
        <v>42536</v>
      </c>
      <c r="AB145" s="152">
        <v>1.4659668E9</v>
      </c>
      <c r="AC145" s="152">
        <v>103866.613</v>
      </c>
      <c r="AE145" s="153">
        <f>IFERROR(__xludf.DUMMYFUNCTION("TO_DATE(INT((AF145/(60*60*24))+""1/1/1970""))"),42513.0)</f>
        <v>42513</v>
      </c>
      <c r="AF145" s="156">
        <v>1.463994E9</v>
      </c>
      <c r="AG145" s="156">
        <v>102905.4237</v>
      </c>
      <c r="AH145" s="156"/>
      <c r="AI145" s="153">
        <f>IFERROR(__xludf.DUMMYFUNCTION("TO_DATE(INT((AJ145/(60*60*24))+""1/1/1970""))"),42542.0)</f>
        <v>42542</v>
      </c>
      <c r="AJ145" s="156">
        <v>1.4664816E9</v>
      </c>
      <c r="AK145" s="156">
        <v>97678.0816</v>
      </c>
      <c r="AL145" s="156">
        <v>88609.3871</v>
      </c>
      <c r="AM145" s="159">
        <v>104825.67</v>
      </c>
      <c r="AN145" s="152">
        <f t="shared" si="1"/>
        <v>26012.6915</v>
      </c>
      <c r="AO145" s="152">
        <f t="shared" si="2"/>
        <v>109639.1242</v>
      </c>
      <c r="AP145" s="152">
        <f t="shared" si="3"/>
        <v>9892.6527</v>
      </c>
      <c r="AQ145" s="152">
        <f t="shared" si="4"/>
        <v>103942.0442</v>
      </c>
      <c r="AR145" s="152">
        <f t="shared" si="5"/>
        <v>103830.8956</v>
      </c>
    </row>
    <row r="146">
      <c r="A146" s="156">
        <v>1.460664E9</v>
      </c>
      <c r="B146" s="156">
        <v>107460.2514</v>
      </c>
      <c r="D146" s="153">
        <f>IFERROR(__xludf.DUMMYFUNCTION("TO_DATE(INT((E146/(60*60*24))+""1/1/1970""))"),42543.0)</f>
        <v>42543</v>
      </c>
      <c r="E146" s="152">
        <v>1.466568E9</v>
      </c>
      <c r="F146" s="152">
        <v>97678.0816</v>
      </c>
      <c r="H146" s="153">
        <f>IFERROR(__xludf.DUMMYFUNCTION("TO_DATE(INT((I146/(60*60*24))+""1/1/1970""))"),42543.0)</f>
        <v>42543</v>
      </c>
      <c r="I146" s="152">
        <v>1.466568E9</v>
      </c>
      <c r="J146" s="152">
        <v>88153.8091</v>
      </c>
      <c r="L146" s="158">
        <v>42543.0</v>
      </c>
      <c r="M146" s="160">
        <v>105155.47</v>
      </c>
      <c r="O146" s="153">
        <f>IFERROR(__xludf.DUMMYFUNCTION("TO_DATE(INT((P146/(60*60*24))+""1/1/1970""))"),42519.0)</f>
        <v>42519</v>
      </c>
      <c r="P146" s="13">
        <v>1.46448E9</v>
      </c>
      <c r="Q146" s="13">
        <v>25451.6106</v>
      </c>
      <c r="S146" s="153">
        <f>IFERROR(__xludf.DUMMYFUNCTION("TO_DATE(INT((T146/(60*60*24))+""1/1/1970""))"),42543.0)</f>
        <v>42543</v>
      </c>
      <c r="T146" s="156">
        <v>1.466568E9</v>
      </c>
      <c r="U146" s="156">
        <v>109878.1637</v>
      </c>
      <c r="W146" s="153">
        <f>IFERROR(__xludf.DUMMYFUNCTION("TO_DATE(INT((X146/(60*60*24))+""1/1/1970""))"),42537.0)</f>
        <v>42537</v>
      </c>
      <c r="X146" s="152">
        <v>1.4660856E9</v>
      </c>
      <c r="Y146" s="152">
        <v>9901.0642</v>
      </c>
      <c r="AA146" s="153">
        <f>IFERROR(__xludf.DUMMYFUNCTION("TO_DATE(INT((AB146/(60*60*24))+""1/1/1970""))"),42537.0)</f>
        <v>42537</v>
      </c>
      <c r="AB146" s="156">
        <v>1.466046E9</v>
      </c>
      <c r="AC146" s="156">
        <v>103911.5449</v>
      </c>
      <c r="AE146" s="153">
        <f>IFERROR(__xludf.DUMMYFUNCTION("TO_DATE(INT((AF146/(60*60*24))+""1/1/1970""))"),42514.0)</f>
        <v>42514</v>
      </c>
      <c r="AF146" s="152">
        <v>1.4640732E9</v>
      </c>
      <c r="AG146" s="152">
        <v>102838.1749</v>
      </c>
      <c r="AH146" s="156"/>
      <c r="AI146" s="153">
        <f>IFERROR(__xludf.DUMMYFUNCTION("TO_DATE(INT((AJ146/(60*60*24))+""1/1/1970""))"),42543.0)</f>
        <v>42543</v>
      </c>
      <c r="AJ146" s="152">
        <v>1.466568E9</v>
      </c>
      <c r="AK146" s="152">
        <v>97678.0816</v>
      </c>
      <c r="AL146" s="152">
        <v>88153.8091</v>
      </c>
      <c r="AM146" s="160">
        <v>105155.47</v>
      </c>
      <c r="AN146" s="152">
        <f t="shared" si="1"/>
        <v>25938.9142</v>
      </c>
      <c r="AO146" s="152">
        <f t="shared" si="2"/>
        <v>109878.1637</v>
      </c>
      <c r="AP146" s="152">
        <f t="shared" si="3"/>
        <v>9876.483</v>
      </c>
      <c r="AQ146" s="152">
        <f t="shared" si="4"/>
        <v>103935.097</v>
      </c>
      <c r="AR146" s="152">
        <f t="shared" si="5"/>
        <v>103157.493</v>
      </c>
    </row>
    <row r="147">
      <c r="A147" s="152">
        <v>1.46072706E9</v>
      </c>
      <c r="B147" s="152">
        <v>107449.9556</v>
      </c>
      <c r="D147" s="153">
        <f>IFERROR(__xludf.DUMMYFUNCTION("TO_DATE(INT((E147/(60*60*24))+""1/1/1970""))"),42544.0)</f>
        <v>42544</v>
      </c>
      <c r="E147" s="156">
        <v>1.4666544E9</v>
      </c>
      <c r="F147" s="156">
        <v>97678.0816</v>
      </c>
      <c r="H147" s="153">
        <f>IFERROR(__xludf.DUMMYFUNCTION("TO_DATE(INT((I147/(60*60*24))+""1/1/1970""))"),42544.0)</f>
        <v>42544</v>
      </c>
      <c r="I147" s="156">
        <v>1.4666544E9</v>
      </c>
      <c r="J147" s="156">
        <v>86235.7591</v>
      </c>
      <c r="L147" s="158">
        <v>42544.0</v>
      </c>
      <c r="M147" s="159">
        <v>104903.27</v>
      </c>
      <c r="O147" s="153">
        <f>IFERROR(__xludf.DUMMYFUNCTION("TO_DATE(INT((P147/(60*60*24))+""1/1/1970""))"),42520.0)</f>
        <v>42520</v>
      </c>
      <c r="P147" s="13">
        <v>1.4645664E9</v>
      </c>
      <c r="Q147" s="13">
        <v>25393.8319</v>
      </c>
      <c r="S147" s="153">
        <f>IFERROR(__xludf.DUMMYFUNCTION("TO_DATE(INT((T147/(60*60*24))+""1/1/1970""))"),42544.0)</f>
        <v>42544</v>
      </c>
      <c r="T147" s="152">
        <v>1.4666544E9</v>
      </c>
      <c r="U147" s="152">
        <v>109702.9671</v>
      </c>
      <c r="W147" s="153">
        <f>IFERROR(__xludf.DUMMYFUNCTION("TO_DATE(INT((X147/(60*60*24))+""1/1/1970""))"),42538.0)</f>
        <v>42538</v>
      </c>
      <c r="X147" s="152">
        <v>1.466172E9</v>
      </c>
      <c r="Y147" s="152">
        <v>9904.679</v>
      </c>
      <c r="AA147" s="153">
        <f>IFERROR(__xludf.DUMMYFUNCTION("TO_DATE(INT((AB147/(60*60*24))+""1/1/1970""))"),42538.0)</f>
        <v>42538</v>
      </c>
      <c r="AB147" s="152">
        <v>1.4661252E9</v>
      </c>
      <c r="AC147" s="152">
        <v>103913.6111</v>
      </c>
      <c r="AE147" s="153">
        <f>IFERROR(__xludf.DUMMYFUNCTION("TO_DATE(INT((AF147/(60*60*24))+""1/1/1970""))"),42515.0)</f>
        <v>42515</v>
      </c>
      <c r="AF147" s="156">
        <v>1.4641524E9</v>
      </c>
      <c r="AG147" s="156">
        <v>102126.8013</v>
      </c>
      <c r="AH147" s="156"/>
      <c r="AI147" s="153">
        <f>IFERROR(__xludf.DUMMYFUNCTION("TO_DATE(INT((AJ147/(60*60*24))+""1/1/1970""))"),42544.0)</f>
        <v>42544</v>
      </c>
      <c r="AJ147" s="156">
        <v>1.4666544E9</v>
      </c>
      <c r="AK147" s="156">
        <v>97678.0816</v>
      </c>
      <c r="AL147" s="156">
        <v>86235.7591</v>
      </c>
      <c r="AM147" s="159">
        <v>104903.27</v>
      </c>
      <c r="AN147" s="152">
        <f t="shared" si="1"/>
        <v>25845.5559</v>
      </c>
      <c r="AO147" s="152">
        <f t="shared" si="2"/>
        <v>109702.9671</v>
      </c>
      <c r="AP147" s="152">
        <f t="shared" si="3"/>
        <v>9896.0756</v>
      </c>
      <c r="AQ147" s="152">
        <f t="shared" si="4"/>
        <v>103933.2387</v>
      </c>
      <c r="AR147" s="152">
        <f t="shared" si="5"/>
        <v>102460.3544</v>
      </c>
    </row>
    <row r="148">
      <c r="A148" s="156">
        <v>1.4607504E9</v>
      </c>
      <c r="B148" s="156">
        <v>107346.9977</v>
      </c>
      <c r="D148" s="153">
        <f>IFERROR(__xludf.DUMMYFUNCTION("TO_DATE(INT((E148/(60*60*24))+""1/1/1970""))"),42545.0)</f>
        <v>42545</v>
      </c>
      <c r="E148" s="152">
        <v>1.4667408E9</v>
      </c>
      <c r="F148" s="152">
        <v>97678.0816</v>
      </c>
      <c r="H148" s="153">
        <f>IFERROR(__xludf.DUMMYFUNCTION("TO_DATE(INT((I148/(60*60*24))+""1/1/1970""))"),42545.0)</f>
        <v>42545</v>
      </c>
      <c r="I148" s="152">
        <v>1.4667408E9</v>
      </c>
      <c r="J148" s="152">
        <v>86153.4801</v>
      </c>
      <c r="L148" s="158">
        <v>42545.0</v>
      </c>
      <c r="M148" s="160">
        <v>106387.37</v>
      </c>
      <c r="O148" s="153">
        <f>IFERROR(__xludf.DUMMYFUNCTION("TO_DATE(INT((P148/(60*60*24))+""1/1/1970""))"),42521.0)</f>
        <v>42521</v>
      </c>
      <c r="P148" s="13">
        <v>1.4646528E9</v>
      </c>
      <c r="Q148" s="13">
        <v>25361.043</v>
      </c>
      <c r="S148" s="153">
        <f>IFERROR(__xludf.DUMMYFUNCTION("TO_DATE(INT((T148/(60*60*24))+""1/1/1970""))"),42545.0)</f>
        <v>42545</v>
      </c>
      <c r="T148" s="156">
        <v>1.4667408E9</v>
      </c>
      <c r="U148" s="156">
        <v>111104.6712</v>
      </c>
      <c r="W148" s="153">
        <f>IFERROR(__xludf.DUMMYFUNCTION("TO_DATE(INT((X148/(60*60*24))+""1/1/1970""))"),42539.0)</f>
        <v>42539</v>
      </c>
      <c r="X148" s="152">
        <v>1.466208E9</v>
      </c>
      <c r="Y148" s="152">
        <v>9901.9824</v>
      </c>
      <c r="AA148" s="153">
        <f>IFERROR(__xludf.DUMMYFUNCTION("TO_DATE(INT((AB148/(60*60*24))+""1/1/1970""))"),42540.0)</f>
        <v>42540</v>
      </c>
      <c r="AB148" s="156">
        <v>1.4663736E9</v>
      </c>
      <c r="AC148" s="156">
        <v>103921.7411</v>
      </c>
      <c r="AE148" s="153">
        <f>IFERROR(__xludf.DUMMYFUNCTION("TO_DATE(INT((AF148/(60*60*24))+""1/1/1970""))"),42516.0)</f>
        <v>42516</v>
      </c>
      <c r="AF148" s="152">
        <v>1.4642316E9</v>
      </c>
      <c r="AG148" s="152">
        <v>102306.589</v>
      </c>
      <c r="AH148" s="156"/>
      <c r="AI148" s="153">
        <f>IFERROR(__xludf.DUMMYFUNCTION("TO_DATE(INT((AJ148/(60*60*24))+""1/1/1970""))"),42545.0)</f>
        <v>42545</v>
      </c>
      <c r="AJ148" s="152">
        <v>1.4667408E9</v>
      </c>
      <c r="AK148" s="152">
        <v>97678.0816</v>
      </c>
      <c r="AL148" s="152">
        <v>86153.4801</v>
      </c>
      <c r="AM148" s="160">
        <v>106387.37</v>
      </c>
      <c r="AN148" s="152">
        <f t="shared" si="1"/>
        <v>25714.6633</v>
      </c>
      <c r="AO148" s="152">
        <f t="shared" si="2"/>
        <v>111104.6712</v>
      </c>
      <c r="AP148" s="152">
        <f t="shared" si="3"/>
        <v>9885.0564</v>
      </c>
      <c r="AQ148" s="152">
        <f t="shared" si="4"/>
        <v>103906.0025</v>
      </c>
      <c r="AR148" s="152">
        <f t="shared" si="5"/>
        <v>102394.9405</v>
      </c>
    </row>
    <row r="149">
      <c r="A149" s="152">
        <v>1.46098626E9</v>
      </c>
      <c r="B149" s="152">
        <v>106950.6097</v>
      </c>
      <c r="D149" s="153">
        <f>IFERROR(__xludf.DUMMYFUNCTION("TO_DATE(INT((E149/(60*60*24))+""1/1/1970""))"),42546.0)</f>
        <v>42546</v>
      </c>
      <c r="E149" s="156">
        <v>1.4668272E9</v>
      </c>
      <c r="F149" s="156">
        <v>97678.0816</v>
      </c>
      <c r="H149" s="153">
        <f>IFERROR(__xludf.DUMMYFUNCTION("TO_DATE(INT((I149/(60*60*24))+""1/1/1970""))"),42546.0)</f>
        <v>42546</v>
      </c>
      <c r="I149" s="156">
        <v>1.4668272E9</v>
      </c>
      <c r="J149" s="156">
        <v>86063.3601</v>
      </c>
      <c r="L149" s="158">
        <v>42546.0</v>
      </c>
      <c r="M149" s="159">
        <v>102041.77</v>
      </c>
      <c r="O149" s="153">
        <f>IFERROR(__xludf.DUMMYFUNCTION("TO_DATE(INT((P149/(60*60*24))+""1/1/1970""))"),42522.0)</f>
        <v>42522</v>
      </c>
      <c r="P149" s="13">
        <v>1.4647896E9</v>
      </c>
      <c r="Q149" s="13">
        <v>25358.2861</v>
      </c>
      <c r="S149" s="153">
        <f>IFERROR(__xludf.DUMMYFUNCTION("TO_DATE(INT((T149/(60*60*24))+""1/1/1970""))"),42546.0)</f>
        <v>42546</v>
      </c>
      <c r="T149" s="152">
        <v>1.4668272E9</v>
      </c>
      <c r="U149" s="152">
        <v>107315.4021</v>
      </c>
      <c r="W149" s="153">
        <f>IFERROR(__xludf.DUMMYFUNCTION("TO_DATE(INT((X149/(60*60*24))+""1/1/1970""))"),42541.0)</f>
        <v>42541</v>
      </c>
      <c r="X149" s="156">
        <v>1.4663808E9</v>
      </c>
      <c r="Y149" s="156">
        <v>9883.5047</v>
      </c>
      <c r="AA149" s="153">
        <f>IFERROR(__xludf.DUMMYFUNCTION("TO_DATE(INT((AB149/(60*60*24))+""1/1/1970""))"),42541.0)</f>
        <v>42541</v>
      </c>
      <c r="AB149" s="156">
        <v>1.4664132E9</v>
      </c>
      <c r="AC149" s="156">
        <v>103935.5455</v>
      </c>
      <c r="AE149" s="153">
        <f>IFERROR(__xludf.DUMMYFUNCTION("TO_DATE(INT((AF149/(60*60*24))+""1/1/1970""))"),42517.0)</f>
        <v>42517</v>
      </c>
      <c r="AF149" s="156">
        <v>1.4643108E9</v>
      </c>
      <c r="AG149" s="156">
        <v>102638.7158</v>
      </c>
      <c r="AH149" s="156"/>
      <c r="AI149" s="153">
        <f>IFERROR(__xludf.DUMMYFUNCTION("TO_DATE(INT((AJ149/(60*60*24))+""1/1/1970""))"),42546.0)</f>
        <v>42546</v>
      </c>
      <c r="AJ149" s="156">
        <v>1.4668272E9</v>
      </c>
      <c r="AK149" s="156">
        <v>97678.0816</v>
      </c>
      <c r="AL149" s="156">
        <v>86063.3601</v>
      </c>
      <c r="AM149" s="159">
        <v>102041.77</v>
      </c>
      <c r="AN149" s="152">
        <f t="shared" si="1"/>
        <v>26344.2071</v>
      </c>
      <c r="AO149" s="152">
        <f t="shared" si="2"/>
        <v>107315.4021</v>
      </c>
      <c r="AP149" s="152">
        <f t="shared" si="3"/>
        <v>9819.6162</v>
      </c>
      <c r="AQ149" s="152">
        <f t="shared" si="4"/>
        <v>103906.0025</v>
      </c>
      <c r="AR149" s="152">
        <f t="shared" si="5"/>
        <v>104448.3887</v>
      </c>
    </row>
    <row r="150">
      <c r="A150" s="156">
        <v>1.4610096E9</v>
      </c>
      <c r="B150" s="156">
        <v>108093.4426</v>
      </c>
      <c r="D150" s="153">
        <f>IFERROR(__xludf.DUMMYFUNCTION("TO_DATE(INT((E150/(60*60*24))+""1/1/1970""))"),42548.0)</f>
        <v>42548</v>
      </c>
      <c r="E150" s="152">
        <v>1.467036E9</v>
      </c>
      <c r="F150" s="152">
        <v>97678.0816</v>
      </c>
      <c r="H150" s="153">
        <f>IFERROR(__xludf.DUMMYFUNCTION("TO_DATE(INT((I150/(60*60*24))+""1/1/1970""))"),42548.0)</f>
        <v>42548</v>
      </c>
      <c r="I150" s="152">
        <v>1.467036E9</v>
      </c>
      <c r="J150" s="152">
        <v>86063.3601</v>
      </c>
      <c r="L150" s="158">
        <v>42548.0</v>
      </c>
      <c r="M150" s="160">
        <v>102041.77</v>
      </c>
      <c r="O150" s="153">
        <f>IFERROR(__xludf.DUMMYFUNCTION("TO_DATE(INT((P150/(60*60*24))+""1/1/1970""))"),42523.0)</f>
        <v>42523</v>
      </c>
      <c r="P150" s="13">
        <v>1.464876E9</v>
      </c>
      <c r="Q150" s="13">
        <v>25472.0113</v>
      </c>
      <c r="S150" s="153">
        <f>IFERROR(__xludf.DUMMYFUNCTION("TO_DATE(INT((T150/(60*60*24))+""1/1/1970""))"),42548.0)</f>
        <v>42548</v>
      </c>
      <c r="T150" s="156">
        <v>1.467036E9</v>
      </c>
      <c r="U150" s="156">
        <v>107315.4021</v>
      </c>
      <c r="W150" s="153">
        <f>IFERROR(__xludf.DUMMYFUNCTION("TO_DATE(INT((X150/(60*60*24))+""1/1/1970""))"),42542.0)</f>
        <v>42542</v>
      </c>
      <c r="X150" s="152">
        <v>1.4665176E9</v>
      </c>
      <c r="Y150" s="152">
        <v>9892.6527</v>
      </c>
      <c r="AA150" s="153">
        <f>IFERROR(__xludf.DUMMYFUNCTION("TO_DATE(INT((AB150/(60*60*24))+""1/1/1970""))"),42542.0)</f>
        <v>42542</v>
      </c>
      <c r="AB150" s="152">
        <v>1.4664924E9</v>
      </c>
      <c r="AC150" s="152">
        <v>103942.0442</v>
      </c>
      <c r="AE150" s="153">
        <f>IFERROR(__xludf.DUMMYFUNCTION("TO_DATE(INT((AF150/(60*60*24))+""1/1/1970""))"),42518.0)</f>
        <v>42518</v>
      </c>
      <c r="AF150" s="152">
        <v>1.4643936E9</v>
      </c>
      <c r="AG150" s="152">
        <v>101927.7996</v>
      </c>
      <c r="AH150" s="156"/>
      <c r="AI150" s="153">
        <f>IFERROR(__xludf.DUMMYFUNCTION("TO_DATE(INT((AJ150/(60*60*24))+""1/1/1970""))"),42548.0)</f>
        <v>42548</v>
      </c>
      <c r="AJ150" s="152">
        <v>1.467036E9</v>
      </c>
      <c r="AK150" s="152">
        <v>97678.0816</v>
      </c>
      <c r="AL150" s="152">
        <v>86063.3601</v>
      </c>
      <c r="AM150" s="160">
        <v>102041.77</v>
      </c>
      <c r="AN150" s="152">
        <f t="shared" si="1"/>
        <v>26406.5763</v>
      </c>
      <c r="AO150" s="152">
        <f t="shared" si="2"/>
        <v>107315.4021</v>
      </c>
      <c r="AP150" s="152">
        <f t="shared" si="3"/>
        <v>9830.1411</v>
      </c>
      <c r="AQ150" s="152">
        <f t="shared" si="4"/>
        <v>104004.4245</v>
      </c>
      <c r="AR150" s="152">
        <f t="shared" si="5"/>
        <v>105079.1984</v>
      </c>
    </row>
    <row r="151">
      <c r="A151" s="152">
        <v>1.46107266E9</v>
      </c>
      <c r="B151" s="152">
        <v>108309.6543</v>
      </c>
      <c r="D151" s="153">
        <f>IFERROR(__xludf.DUMMYFUNCTION("TO_DATE(INT((E151/(60*60*24))+""1/1/1970""))"),42549.0)</f>
        <v>42549</v>
      </c>
      <c r="E151" s="152">
        <v>1.4670864E9</v>
      </c>
      <c r="F151" s="152">
        <v>97678.0816</v>
      </c>
      <c r="H151" s="153">
        <f>IFERROR(__xludf.DUMMYFUNCTION("TO_DATE(INT((I151/(60*60*24))+""1/1/1970""))"),42549.0)</f>
        <v>42549</v>
      </c>
      <c r="I151" s="152">
        <v>1.4670864E9</v>
      </c>
      <c r="J151" s="152">
        <v>86110.4601</v>
      </c>
      <c r="L151" s="158">
        <v>42549.0</v>
      </c>
      <c r="M151" s="160">
        <v>100033.87</v>
      </c>
      <c r="O151" s="153">
        <f>IFERROR(__xludf.DUMMYFUNCTION("TO_DATE(INT((P151/(60*60*24))+""1/1/1970""))"),42524.0)</f>
        <v>42524</v>
      </c>
      <c r="P151" s="13">
        <v>1.4649624E9</v>
      </c>
      <c r="Q151" s="13">
        <v>25572.0593</v>
      </c>
      <c r="S151" s="153">
        <f>IFERROR(__xludf.DUMMYFUNCTION("TO_DATE(INT((T151/(60*60*24))+""1/1/1970""))"),42549.0)</f>
        <v>42549</v>
      </c>
      <c r="T151" s="156">
        <v>1.4670864E9</v>
      </c>
      <c r="U151" s="156">
        <v>105534.1706</v>
      </c>
      <c r="W151" s="153">
        <f>IFERROR(__xludf.DUMMYFUNCTION("TO_DATE(INT((X151/(60*60*24))+""1/1/1970""))"),42543.0)</f>
        <v>42543</v>
      </c>
      <c r="X151" s="152">
        <v>1.466604E9</v>
      </c>
      <c r="Y151" s="152">
        <v>9876.483</v>
      </c>
      <c r="AA151" s="153">
        <f>IFERROR(__xludf.DUMMYFUNCTION("TO_DATE(INT((AB151/(60*60*24))+""1/1/1970""))"),42543.0)</f>
        <v>42543</v>
      </c>
      <c r="AB151" s="156">
        <v>1.4665716E9</v>
      </c>
      <c r="AC151" s="156">
        <v>103935.097</v>
      </c>
      <c r="AE151" s="153">
        <f>IFERROR(__xludf.DUMMYFUNCTION("TO_DATE(INT((AF151/(60*60*24))+""1/1/1970""))"),42519.0)</f>
        <v>42519</v>
      </c>
      <c r="AF151" s="156">
        <v>1.4645592E9</v>
      </c>
      <c r="AG151" s="156">
        <v>101927.7996</v>
      </c>
      <c r="AH151" s="156"/>
      <c r="AI151" s="153">
        <f>IFERROR(__xludf.DUMMYFUNCTION("TO_DATE(INT((AJ151/(60*60*24))+""1/1/1970""))"),42549.0)</f>
        <v>42549</v>
      </c>
      <c r="AJ151" s="152">
        <v>1.4670864E9</v>
      </c>
      <c r="AK151" s="152">
        <v>97678.0816</v>
      </c>
      <c r="AL151" s="152">
        <v>86110.4601</v>
      </c>
      <c r="AM151" s="160">
        <v>100033.87</v>
      </c>
      <c r="AN151" s="152">
        <f t="shared" si="1"/>
        <v>26439.3087</v>
      </c>
      <c r="AO151" s="152">
        <f t="shared" si="2"/>
        <v>105534.1706</v>
      </c>
      <c r="AP151" s="152">
        <f t="shared" si="3"/>
        <v>9844.5575</v>
      </c>
      <c r="AQ151" s="152">
        <f t="shared" si="4"/>
        <v>104001.1644</v>
      </c>
      <c r="AR151" s="152">
        <f t="shared" si="5"/>
        <v>105316.1524</v>
      </c>
    </row>
    <row r="152">
      <c r="A152" s="156">
        <v>1.461096E9</v>
      </c>
      <c r="B152" s="156">
        <v>108433.2038</v>
      </c>
      <c r="D152" s="153">
        <f>IFERROR(__xludf.DUMMYFUNCTION("TO_DATE(INT((E152/(60*60*24))+""1/1/1970""))"),42550.0)</f>
        <v>42550</v>
      </c>
      <c r="E152" s="156">
        <v>1.4671728E9</v>
      </c>
      <c r="F152" s="156">
        <v>97678.0816</v>
      </c>
      <c r="H152" s="153">
        <f>IFERROR(__xludf.DUMMYFUNCTION("TO_DATE(INT((I152/(60*60*24))+""1/1/1970""))"),42550.0)</f>
        <v>42550</v>
      </c>
      <c r="I152" s="156">
        <v>1.4671728E9</v>
      </c>
      <c r="J152" s="156">
        <v>85997.1401</v>
      </c>
      <c r="L152" s="158">
        <v>42550.0</v>
      </c>
      <c r="M152" s="159">
        <v>102206.67</v>
      </c>
      <c r="O152" s="153">
        <f>IFERROR(__xludf.DUMMYFUNCTION("TO_DATE(INT((P152/(60*60*24))+""1/1/1970""))"),42525.0)</f>
        <v>42525</v>
      </c>
      <c r="P152" s="13">
        <v>1.4649984E9</v>
      </c>
      <c r="Q152" s="13">
        <v>25660.4799</v>
      </c>
      <c r="S152" s="153">
        <f>IFERROR(__xludf.DUMMYFUNCTION("TO_DATE(INT((T152/(60*60*24))+""1/1/1970""))"),42550.0)</f>
        <v>42550</v>
      </c>
      <c r="T152" s="152">
        <v>1.4671728E9</v>
      </c>
      <c r="U152" s="152">
        <v>107504.922</v>
      </c>
      <c r="W152" s="153">
        <f>IFERROR(__xludf.DUMMYFUNCTION("TO_DATE(INT((X152/(60*60*24))+""1/1/1970""))"),42544.0)</f>
        <v>42544</v>
      </c>
      <c r="X152" s="152">
        <v>1.4666904E9</v>
      </c>
      <c r="Y152" s="152">
        <v>9896.0756</v>
      </c>
      <c r="AA152" s="153">
        <f>IFERROR(__xludf.DUMMYFUNCTION("TO_DATE(INT((AB152/(60*60*24))+""1/1/1970""))"),42544.0)</f>
        <v>42544</v>
      </c>
      <c r="AB152" s="152">
        <v>1.4666508E9</v>
      </c>
      <c r="AC152" s="152">
        <v>103933.2387</v>
      </c>
      <c r="AE152" s="153">
        <f>IFERROR(__xludf.DUMMYFUNCTION("TO_DATE(INT((AF152/(60*60*24))+""1/1/1970""))"),42520.0)</f>
        <v>42520</v>
      </c>
      <c r="AF152" s="156">
        <v>1.4645988E9</v>
      </c>
      <c r="AG152" s="156">
        <v>101880.2222</v>
      </c>
      <c r="AH152" s="156"/>
      <c r="AI152" s="153">
        <f>IFERROR(__xludf.DUMMYFUNCTION("TO_DATE(INT((AJ152/(60*60*24))+""1/1/1970""))"),42550.0)</f>
        <v>42550</v>
      </c>
      <c r="AJ152" s="156">
        <v>1.4671728E9</v>
      </c>
      <c r="AK152" s="156">
        <v>97678.0816</v>
      </c>
      <c r="AL152" s="156">
        <v>85997.1401</v>
      </c>
      <c r="AM152" s="159">
        <v>102206.67</v>
      </c>
      <c r="AN152" s="152">
        <f t="shared" si="1"/>
        <v>26182.746</v>
      </c>
      <c r="AO152" s="152">
        <f t="shared" si="2"/>
        <v>107504.922</v>
      </c>
      <c r="AP152" s="152">
        <f t="shared" si="3"/>
        <v>9833.1786</v>
      </c>
      <c r="AQ152" s="152">
        <f t="shared" si="4"/>
        <v>103985.3538</v>
      </c>
      <c r="AR152" s="152">
        <f t="shared" si="5"/>
        <v>104749.8416</v>
      </c>
    </row>
    <row r="153">
      <c r="A153" s="152">
        <v>1.46115906E9</v>
      </c>
      <c r="B153" s="152">
        <v>108479.5348</v>
      </c>
      <c r="D153" s="153">
        <f>IFERROR(__xludf.DUMMYFUNCTION("TO_DATE(INT((E153/(60*60*24))+""1/1/1970""))"),42551.0)</f>
        <v>42551</v>
      </c>
      <c r="E153" s="152">
        <v>1.4672592E9</v>
      </c>
      <c r="F153" s="152">
        <v>97678.0816</v>
      </c>
      <c r="H153" s="153">
        <f>IFERROR(__xludf.DUMMYFUNCTION("TO_DATE(INT((I153/(60*60*24))+""1/1/1970""))"),42551.0)</f>
        <v>42551</v>
      </c>
      <c r="I153" s="152">
        <v>1.4672592E9</v>
      </c>
      <c r="J153" s="152">
        <v>85835.9001</v>
      </c>
      <c r="L153" s="158">
        <v>42551.0</v>
      </c>
      <c r="M153" s="160">
        <v>104001.17</v>
      </c>
      <c r="O153" s="153">
        <f>IFERROR(__xludf.DUMMYFUNCTION("TO_DATE(INT((P153/(60*60*24))+""1/1/1970""))"),42526.0)</f>
        <v>42526</v>
      </c>
      <c r="P153" s="13">
        <v>1.4650848E9</v>
      </c>
      <c r="Q153" s="13">
        <v>25660.4799</v>
      </c>
      <c r="S153" s="153">
        <f>IFERROR(__xludf.DUMMYFUNCTION("TO_DATE(INT((T153/(60*60*24))+""1/1/1970""))"),42551.0)</f>
        <v>42551</v>
      </c>
      <c r="T153" s="156">
        <v>1.4672592E9</v>
      </c>
      <c r="U153" s="156">
        <v>109290.3858</v>
      </c>
      <c r="W153" s="153">
        <f>IFERROR(__xludf.DUMMYFUNCTION("TO_DATE(INT((X153/(60*60*24))+""1/1/1970""))"),42545.0)</f>
        <v>42545</v>
      </c>
      <c r="X153" s="152">
        <v>1.4667768E9</v>
      </c>
      <c r="Y153" s="152">
        <v>9885.0564</v>
      </c>
      <c r="AA153" s="153">
        <f>IFERROR(__xludf.DUMMYFUNCTION("TO_DATE(INT((AB153/(60*60*24))+""1/1/1970""))"),42545.0)</f>
        <v>42545</v>
      </c>
      <c r="AB153" s="156">
        <v>1.46673E9</v>
      </c>
      <c r="AC153" s="156">
        <v>103906.0025</v>
      </c>
      <c r="AE153" s="153">
        <f>IFERROR(__xludf.DUMMYFUNCTION("TO_DATE(INT((AF153/(60*60*24))+""1/1/1970""))"),42521.0)</f>
        <v>42521</v>
      </c>
      <c r="AF153" s="152">
        <v>1.464678E9</v>
      </c>
      <c r="AG153" s="152">
        <v>102238.8826</v>
      </c>
      <c r="AH153" s="156"/>
      <c r="AI153" s="153">
        <f>IFERROR(__xludf.DUMMYFUNCTION("TO_DATE(INT((AJ153/(60*60*24))+""1/1/1970""))"),42551.0)</f>
        <v>42551</v>
      </c>
      <c r="AJ153" s="152">
        <v>1.4672592E9</v>
      </c>
      <c r="AK153" s="152">
        <v>97678.0816</v>
      </c>
      <c r="AL153" s="152">
        <v>85835.9001</v>
      </c>
      <c r="AM153" s="160">
        <v>104001.17</v>
      </c>
      <c r="AN153" s="152">
        <f t="shared" si="1"/>
        <v>26099.0016</v>
      </c>
      <c r="AO153" s="152">
        <f t="shared" si="2"/>
        <v>109290.3858</v>
      </c>
      <c r="AP153" s="152">
        <f t="shared" si="3"/>
        <v>9835.5485</v>
      </c>
      <c r="AQ153" s="152">
        <f t="shared" si="4"/>
        <v>103975.0203</v>
      </c>
      <c r="AR153" s="152">
        <f t="shared" si="5"/>
        <v>104323.0501</v>
      </c>
    </row>
    <row r="154">
      <c r="A154" s="156">
        <v>1.4611824E9</v>
      </c>
      <c r="B154" s="156">
        <v>108515.5701</v>
      </c>
      <c r="D154" s="153">
        <f>IFERROR(__xludf.DUMMYFUNCTION("TO_DATE(INT((E154/(60*60*24))+""1/1/1970""))"),42552.0)</f>
        <v>42552</v>
      </c>
      <c r="E154" s="156">
        <v>1.4673456E9</v>
      </c>
      <c r="F154" s="156">
        <v>97678.0816</v>
      </c>
      <c r="H154" s="153">
        <f>IFERROR(__xludf.DUMMYFUNCTION("TO_DATE(INT((I154/(60*60*24))+""1/1/1970""))"),42552.0)</f>
        <v>42552</v>
      </c>
      <c r="I154" s="156">
        <v>1.4673456E9</v>
      </c>
      <c r="J154" s="156">
        <v>85441.4801</v>
      </c>
      <c r="L154" s="158">
        <v>42552.0</v>
      </c>
      <c r="M154" s="159">
        <v>105194.27</v>
      </c>
      <c r="O154" s="153">
        <f>IFERROR(__xludf.DUMMYFUNCTION("TO_DATE(INT((P154/(60*60*24))+""1/1/1970""))"),42527.0)</f>
        <v>42527</v>
      </c>
      <c r="P154" s="13">
        <v>1.4651712E9</v>
      </c>
      <c r="Q154" s="13">
        <v>25667.9342</v>
      </c>
      <c r="S154" s="153">
        <f>IFERROR(__xludf.DUMMYFUNCTION("TO_DATE(INT((T154/(60*60*24))+""1/1/1970""))"),42552.0)</f>
        <v>42552</v>
      </c>
      <c r="T154" s="152">
        <v>1.4673456E9</v>
      </c>
      <c r="U154" s="152">
        <v>110843.5726</v>
      </c>
      <c r="W154" s="153">
        <f>IFERROR(__xludf.DUMMYFUNCTION("TO_DATE(INT((X154/(60*60*24))+""1/1/1970""))"),42546.0)</f>
        <v>42546</v>
      </c>
      <c r="X154" s="152">
        <v>1.4668128E9</v>
      </c>
      <c r="Y154" s="152">
        <v>9819.6162</v>
      </c>
      <c r="AA154" s="153">
        <f>IFERROR(__xludf.DUMMYFUNCTION("TO_DATE(INT((AB154/(60*60*24))+""1/1/1970""))"),42547.0)</f>
        <v>42547</v>
      </c>
      <c r="AB154" s="152">
        <v>1.4669784E9</v>
      </c>
      <c r="AC154" s="152">
        <v>104007.554</v>
      </c>
      <c r="AE154" s="153">
        <f>IFERROR(__xludf.DUMMYFUNCTION("TO_DATE(INT((AF154/(60*60*24))+""1/1/1970""))"),42522.0)</f>
        <v>42522</v>
      </c>
      <c r="AF154" s="156">
        <v>1.4647572E9</v>
      </c>
      <c r="AG154" s="156">
        <v>102115.8219</v>
      </c>
      <c r="AH154" s="156"/>
      <c r="AI154" s="153">
        <f>IFERROR(__xludf.DUMMYFUNCTION("TO_DATE(INT((AJ154/(60*60*24))+""1/1/1970""))"),42552.0)</f>
        <v>42552</v>
      </c>
      <c r="AJ154" s="156">
        <v>1.4673456E9</v>
      </c>
      <c r="AK154" s="156">
        <v>97678.0816</v>
      </c>
      <c r="AL154" s="156">
        <v>85441.4801</v>
      </c>
      <c r="AM154" s="159">
        <v>105194.27</v>
      </c>
      <c r="AN154" s="152">
        <f t="shared" si="1"/>
        <v>26018.2586</v>
      </c>
      <c r="AO154" s="152">
        <f t="shared" si="2"/>
        <v>110843.5726</v>
      </c>
      <c r="AP154" s="152">
        <f t="shared" si="3"/>
        <v>9834.9778</v>
      </c>
      <c r="AQ154" s="152">
        <f t="shared" si="4"/>
        <v>103971.7439</v>
      </c>
      <c r="AR154" s="152">
        <f t="shared" si="5"/>
        <v>104497.7922</v>
      </c>
    </row>
    <row r="155">
      <c r="A155" s="152">
        <v>1.46124546E9</v>
      </c>
      <c r="B155" s="152">
        <v>108546.4575</v>
      </c>
      <c r="D155" s="153">
        <f>IFERROR(__xludf.DUMMYFUNCTION("TO_DATE(INT((E155/(60*60*24))+""1/1/1970""))"),42553.0)</f>
        <v>42553</v>
      </c>
      <c r="E155" s="152">
        <v>1.467432E9</v>
      </c>
      <c r="F155" s="152">
        <v>97678.0816</v>
      </c>
      <c r="H155" s="153">
        <f>IFERROR(__xludf.DUMMYFUNCTION("TO_DATE(INT((I155/(60*60*24))+""1/1/1970""))"),42553.0)</f>
        <v>42553</v>
      </c>
      <c r="I155" s="152">
        <v>1.467432E9</v>
      </c>
      <c r="J155" s="152">
        <v>85695.3801</v>
      </c>
      <c r="L155" s="158">
        <v>42553.0</v>
      </c>
      <c r="M155" s="160">
        <v>105718.07</v>
      </c>
      <c r="O155" s="153">
        <f>IFERROR(__xludf.DUMMYFUNCTION("TO_DATE(INT((P155/(60*60*24))+""1/1/1970""))"),42528.0)</f>
        <v>42528</v>
      </c>
      <c r="P155" s="13">
        <v>1.465308E9</v>
      </c>
      <c r="Q155" s="13">
        <v>25558.0637</v>
      </c>
      <c r="S155" s="153">
        <f>IFERROR(__xludf.DUMMYFUNCTION("TO_DATE(INT((T155/(60*60*24))+""1/1/1970""))"),42553.0)</f>
        <v>42553</v>
      </c>
      <c r="T155" s="156">
        <v>1.467432E9</v>
      </c>
      <c r="U155" s="156">
        <v>111099.9764</v>
      </c>
      <c r="W155" s="153">
        <f>IFERROR(__xludf.DUMMYFUNCTION("TO_DATE(INT((X155/(60*60*24))+""1/1/1970""))"),42548.0)</f>
        <v>42548</v>
      </c>
      <c r="X155" s="156">
        <v>1.4669856E9</v>
      </c>
      <c r="Y155" s="156">
        <v>9830.1411</v>
      </c>
      <c r="AA155" s="153">
        <f>IFERROR(__xludf.DUMMYFUNCTION("TO_DATE(INT((AB155/(60*60*24))+""1/1/1970""))"),42548.0)</f>
        <v>42548</v>
      </c>
      <c r="AB155" s="152">
        <v>1.467018E9</v>
      </c>
      <c r="AC155" s="152">
        <v>104004.4245</v>
      </c>
      <c r="AE155" s="153">
        <f>IFERROR(__xludf.DUMMYFUNCTION("TO_DATE(INT((AF155/(60*60*24))+""1/1/1970""))"),42523.0)</f>
        <v>42523</v>
      </c>
      <c r="AF155" s="152">
        <v>1.4648364E9</v>
      </c>
      <c r="AG155" s="152">
        <v>102605.3201</v>
      </c>
      <c r="AH155" s="156"/>
      <c r="AI155" s="153">
        <f>IFERROR(__xludf.DUMMYFUNCTION("TO_DATE(INT((AJ155/(60*60*24))+""1/1/1970""))"),42553.0)</f>
        <v>42553</v>
      </c>
      <c r="AJ155" s="152">
        <v>1.467432E9</v>
      </c>
      <c r="AK155" s="152">
        <v>97678.0816</v>
      </c>
      <c r="AL155" s="152">
        <v>85695.3801</v>
      </c>
      <c r="AM155" s="160">
        <v>105718.07</v>
      </c>
      <c r="AN155" s="152">
        <f t="shared" si="1"/>
        <v>26187.266</v>
      </c>
      <c r="AO155" s="152">
        <f t="shared" si="2"/>
        <v>111099.9764</v>
      </c>
      <c r="AP155" s="152">
        <f t="shared" si="3"/>
        <v>9849.5489</v>
      </c>
      <c r="AQ155" s="152">
        <f t="shared" si="4"/>
        <v>103971.7439</v>
      </c>
      <c r="AR155" s="152">
        <f t="shared" si="5"/>
        <v>104175.7544</v>
      </c>
    </row>
    <row r="156">
      <c r="A156" s="156">
        <v>1.4612688E9</v>
      </c>
      <c r="B156" s="156">
        <v>107913.2663</v>
      </c>
      <c r="D156" s="153">
        <f>IFERROR(__xludf.DUMMYFUNCTION("TO_DATE(INT((E156/(60*60*24))+""1/1/1970""))"),42556.0)</f>
        <v>42556</v>
      </c>
      <c r="E156" s="156">
        <v>1.4677272E9</v>
      </c>
      <c r="F156" s="156">
        <v>97678.0816</v>
      </c>
      <c r="H156" s="153">
        <f>IFERROR(__xludf.DUMMYFUNCTION("TO_DATE(INT((I156/(60*60*24))+""1/1/1970""))"),42556.0)</f>
        <v>42556</v>
      </c>
      <c r="I156" s="156">
        <v>1.4677272E9</v>
      </c>
      <c r="J156" s="156">
        <v>85695.3801</v>
      </c>
      <c r="L156" s="158">
        <v>42556.0</v>
      </c>
      <c r="M156" s="159">
        <v>105718.07</v>
      </c>
      <c r="O156" s="153">
        <f>IFERROR(__xludf.DUMMYFUNCTION("TO_DATE(INT((P156/(60*60*24))+""1/1/1970""))"),42529.0)</f>
        <v>42529</v>
      </c>
      <c r="P156" s="13">
        <v>1.4653944E9</v>
      </c>
      <c r="Q156" s="13">
        <v>25536.1842</v>
      </c>
      <c r="S156" s="153">
        <f>IFERROR(__xludf.DUMMYFUNCTION("TO_DATE(INT((T156/(60*60*24))+""1/1/1970""))"),42556.0)</f>
        <v>42556</v>
      </c>
      <c r="T156" s="152">
        <v>1.4677272E9</v>
      </c>
      <c r="U156" s="152">
        <v>111099.9764</v>
      </c>
      <c r="W156" s="153">
        <f>IFERROR(__xludf.DUMMYFUNCTION("TO_DATE(INT((X156/(60*60*24))+""1/1/1970""))"),42549.0)</f>
        <v>42549</v>
      </c>
      <c r="X156" s="152">
        <v>1.4671224E9</v>
      </c>
      <c r="Y156" s="152">
        <v>9844.5575</v>
      </c>
      <c r="AA156" s="153">
        <f>IFERROR(__xludf.DUMMYFUNCTION("TO_DATE(INT((AB156/(60*60*24))+""1/1/1970""))"),42549.0)</f>
        <v>42549</v>
      </c>
      <c r="AB156" s="156">
        <v>1.4670972E9</v>
      </c>
      <c r="AC156" s="156">
        <v>104001.1644</v>
      </c>
      <c r="AE156" s="153">
        <f>IFERROR(__xludf.DUMMYFUNCTION("TO_DATE(INT((AF156/(60*60*24))+""1/1/1970""))"),42524.0)</f>
        <v>42524</v>
      </c>
      <c r="AF156" s="156">
        <v>1.4649156E9</v>
      </c>
      <c r="AG156" s="156">
        <v>102274.1082</v>
      </c>
      <c r="AH156" s="156"/>
      <c r="AI156" s="153">
        <f>IFERROR(__xludf.DUMMYFUNCTION("TO_DATE(INT((AJ156/(60*60*24))+""1/1/1970""))"),42556.0)</f>
        <v>42556</v>
      </c>
      <c r="AJ156" s="156">
        <v>1.4677272E9</v>
      </c>
      <c r="AK156" s="156">
        <v>97678.0816</v>
      </c>
      <c r="AL156" s="156">
        <v>85695.3801</v>
      </c>
      <c r="AM156" s="159">
        <v>105718.07</v>
      </c>
      <c r="AN156" s="152">
        <f t="shared" si="1"/>
        <v>26209.8729</v>
      </c>
      <c r="AO156" s="152">
        <f t="shared" si="2"/>
        <v>111099.9764</v>
      </c>
      <c r="AP156" s="152">
        <f t="shared" si="3"/>
        <v>9852.7445</v>
      </c>
      <c r="AQ156" s="152">
        <f t="shared" si="4"/>
        <v>103997.1114</v>
      </c>
      <c r="AR156" s="152">
        <f t="shared" si="5"/>
        <v>104119.4893</v>
      </c>
    </row>
    <row r="157">
      <c r="A157" s="152">
        <v>1.46133186E9</v>
      </c>
      <c r="B157" s="152">
        <v>107763.9773</v>
      </c>
      <c r="D157" s="153">
        <f>IFERROR(__xludf.DUMMYFUNCTION("TO_DATE(INT((E157/(60*60*24))+""1/1/1970""))"),42557.0)</f>
        <v>42557</v>
      </c>
      <c r="E157" s="156">
        <v>1.4677776E9</v>
      </c>
      <c r="F157" s="156">
        <v>97439.1461</v>
      </c>
      <c r="H157" s="153">
        <f>IFERROR(__xludf.DUMMYFUNCTION("TO_DATE(INT((I157/(60*60*24))+""1/1/1970""))"),42557.0)</f>
        <v>42557</v>
      </c>
      <c r="I157" s="156">
        <v>1.4677776E9</v>
      </c>
      <c r="J157" s="156">
        <v>85797.4201</v>
      </c>
      <c r="L157" s="158">
        <v>42557.0</v>
      </c>
      <c r="M157" s="159">
        <v>105077.87</v>
      </c>
      <c r="O157" s="153">
        <f>IFERROR(__xludf.DUMMYFUNCTION("TO_DATE(INT((P157/(60*60*24))+""1/1/1970""))"),42530.0)</f>
        <v>42530</v>
      </c>
      <c r="P157" s="13">
        <v>1.4654808E9</v>
      </c>
      <c r="Q157" s="13">
        <v>25580.0604</v>
      </c>
      <c r="S157" s="153">
        <f>IFERROR(__xludf.DUMMYFUNCTION("TO_DATE(INT((T157/(60*60*24))+""1/1/1970""))"),42557.0)</f>
        <v>42557</v>
      </c>
      <c r="T157" s="152">
        <v>1.4677776E9</v>
      </c>
      <c r="U157" s="152">
        <v>110468.687</v>
      </c>
      <c r="W157" s="153">
        <f>IFERROR(__xludf.DUMMYFUNCTION("TO_DATE(INT((X157/(60*60*24))+""1/1/1970""))"),42550.0)</f>
        <v>42550</v>
      </c>
      <c r="X157" s="152">
        <v>1.4672088E9</v>
      </c>
      <c r="Y157" s="152">
        <v>9833.1786</v>
      </c>
      <c r="AA157" s="153">
        <f>IFERROR(__xludf.DUMMYFUNCTION("TO_DATE(INT((AB157/(60*60*24))+""1/1/1970""))"),42550.0)</f>
        <v>42550</v>
      </c>
      <c r="AB157" s="152">
        <v>1.4671764E9</v>
      </c>
      <c r="AC157" s="152">
        <v>103985.3538</v>
      </c>
      <c r="AE157" s="153">
        <f>IFERROR(__xludf.DUMMYFUNCTION("TO_DATE(INT((AF157/(60*60*24))+""1/1/1970""))"),42525.0)</f>
        <v>42525</v>
      </c>
      <c r="AF157" s="152">
        <v>1.4649984E9</v>
      </c>
      <c r="AG157" s="152">
        <v>104243.0806</v>
      </c>
      <c r="AH157" s="156"/>
      <c r="AI157" s="153">
        <f>IFERROR(__xludf.DUMMYFUNCTION("TO_DATE(INT((AJ157/(60*60*24))+""1/1/1970""))"),42557.0)</f>
        <v>42557</v>
      </c>
      <c r="AJ157" s="156">
        <v>1.4677776E9</v>
      </c>
      <c r="AK157" s="156">
        <v>97439.1461</v>
      </c>
      <c r="AL157" s="156">
        <v>85797.4201</v>
      </c>
      <c r="AM157" s="159">
        <v>105077.87</v>
      </c>
      <c r="AN157" s="152">
        <f t="shared" si="1"/>
        <v>26498.6373</v>
      </c>
      <c r="AO157" s="152">
        <f t="shared" si="2"/>
        <v>110468.687</v>
      </c>
      <c r="AP157" s="152">
        <f t="shared" si="3"/>
        <v>9880.293</v>
      </c>
      <c r="AQ157" s="152">
        <f t="shared" si="4"/>
        <v>102730.0545</v>
      </c>
      <c r="AR157" s="152">
        <f t="shared" si="5"/>
        <v>104856.8826</v>
      </c>
    </row>
    <row r="158">
      <c r="A158" s="156">
        <v>1.4613552E9</v>
      </c>
      <c r="B158" s="156">
        <v>107944.1536</v>
      </c>
      <c r="D158" s="153">
        <f>IFERROR(__xludf.DUMMYFUNCTION("TO_DATE(INT((E158/(60*60*24))+""1/1/1970""))"),42558.0)</f>
        <v>42558</v>
      </c>
      <c r="E158" s="152">
        <v>1.467864E9</v>
      </c>
      <c r="F158" s="152">
        <v>97195.5752</v>
      </c>
      <c r="H158" s="153">
        <f>IFERROR(__xludf.DUMMYFUNCTION("TO_DATE(INT((I158/(60*60*24))+""1/1/1970""))"),42558.0)</f>
        <v>42558</v>
      </c>
      <c r="I158" s="152">
        <v>1.467864E9</v>
      </c>
      <c r="J158" s="152">
        <v>85792.8401</v>
      </c>
      <c r="L158" s="158">
        <v>42558.0</v>
      </c>
      <c r="M158" s="160">
        <v>105931.47</v>
      </c>
      <c r="O158" s="153">
        <f>IFERROR(__xludf.DUMMYFUNCTION("TO_DATE(INT((P158/(60*60*24))+""1/1/1970""))"),42531.0)</f>
        <v>42531</v>
      </c>
      <c r="P158" s="13">
        <v>1.4655672E9</v>
      </c>
      <c r="Q158" s="13">
        <v>25552.9462</v>
      </c>
      <c r="S158" s="153">
        <f>IFERROR(__xludf.DUMMYFUNCTION("TO_DATE(INT((T158/(60*60*24))+""1/1/1970""))"),42558.0)</f>
        <v>42558</v>
      </c>
      <c r="T158" s="156">
        <v>1.467864E9</v>
      </c>
      <c r="U158" s="156">
        <v>111240.9062</v>
      </c>
      <c r="W158" s="153">
        <f>IFERROR(__xludf.DUMMYFUNCTION("TO_DATE(INT((X158/(60*60*24))+""1/1/1970""))"),42551.0)</f>
        <v>42551</v>
      </c>
      <c r="X158" s="152">
        <v>1.4672952E9</v>
      </c>
      <c r="Y158" s="152">
        <v>9835.5485</v>
      </c>
      <c r="AA158" s="153">
        <f>IFERROR(__xludf.DUMMYFUNCTION("TO_DATE(INT((AB158/(60*60*24))+""1/1/1970""))"),42551.0)</f>
        <v>42551</v>
      </c>
      <c r="AB158" s="156">
        <v>1.4672556E9</v>
      </c>
      <c r="AC158" s="156">
        <v>103975.0203</v>
      </c>
      <c r="AE158" s="153">
        <f>IFERROR(__xludf.DUMMYFUNCTION("TO_DATE(INT((AF158/(60*60*24))+""1/1/1970""))"),42526.0)</f>
        <v>42526</v>
      </c>
      <c r="AF158" s="156">
        <v>1.465164E9</v>
      </c>
      <c r="AG158" s="156">
        <v>104243.0806</v>
      </c>
      <c r="AH158" s="156"/>
      <c r="AI158" s="153">
        <f>IFERROR(__xludf.DUMMYFUNCTION("TO_DATE(INT((AJ158/(60*60*24))+""1/1/1970""))"),42558.0)</f>
        <v>42558</v>
      </c>
      <c r="AJ158" s="152">
        <v>1.467864E9</v>
      </c>
      <c r="AK158" s="152">
        <v>97195.5752</v>
      </c>
      <c r="AL158" s="152">
        <v>85792.8401</v>
      </c>
      <c r="AM158" s="160">
        <v>105931.47</v>
      </c>
      <c r="AN158" s="152">
        <f t="shared" si="1"/>
        <v>26549.7909</v>
      </c>
      <c r="AO158" s="152">
        <f t="shared" si="2"/>
        <v>111240.9062</v>
      </c>
      <c r="AP158" s="152">
        <f t="shared" si="3"/>
        <v>9891.2784</v>
      </c>
      <c r="AQ158" s="152">
        <f t="shared" si="4"/>
        <v>103287.3949</v>
      </c>
      <c r="AR158" s="152">
        <f t="shared" si="5"/>
        <v>104554.0573</v>
      </c>
    </row>
    <row r="159">
      <c r="A159" s="152">
        <v>1.46159106E9</v>
      </c>
      <c r="B159" s="152">
        <v>107604.3925</v>
      </c>
      <c r="D159" s="153">
        <f>IFERROR(__xludf.DUMMYFUNCTION("TO_DATE(INT((E159/(60*60*24))+""1/1/1970""))"),42559.0)</f>
        <v>42559</v>
      </c>
      <c r="E159" s="156">
        <v>1.4679504E9</v>
      </c>
      <c r="F159" s="156">
        <v>97195.5752</v>
      </c>
      <c r="H159" s="153">
        <f>IFERROR(__xludf.DUMMYFUNCTION("TO_DATE(INT((I159/(60*60*24))+""1/1/1970""))"),42559.0)</f>
        <v>42559</v>
      </c>
      <c r="I159" s="156">
        <v>1.4679504E9</v>
      </c>
      <c r="J159" s="156">
        <v>85969.7601</v>
      </c>
      <c r="L159" s="158">
        <v>42559.0</v>
      </c>
      <c r="M159" s="159">
        <v>106241.87</v>
      </c>
      <c r="O159" s="153">
        <f>IFERROR(__xludf.DUMMYFUNCTION("TO_DATE(INT((P159/(60*60*24))+""1/1/1970""))"),42532.0)</f>
        <v>42532</v>
      </c>
      <c r="P159" s="13">
        <v>1.4656032E9</v>
      </c>
      <c r="Q159" s="13">
        <v>25725.1229</v>
      </c>
      <c r="S159" s="153">
        <f>IFERROR(__xludf.DUMMYFUNCTION("TO_DATE(INT((T159/(60*60*24))+""1/1/1970""))"),42559.0)</f>
        <v>42559</v>
      </c>
      <c r="T159" s="152">
        <v>1.4679504E9</v>
      </c>
      <c r="U159" s="152">
        <v>111075.9447</v>
      </c>
      <c r="W159" s="153">
        <f>IFERROR(__xludf.DUMMYFUNCTION("TO_DATE(INT((X159/(60*60*24))+""1/1/1970""))"),42552.0)</f>
        <v>42552</v>
      </c>
      <c r="X159" s="152">
        <v>1.4673816E9</v>
      </c>
      <c r="Y159" s="152">
        <v>9834.9778</v>
      </c>
      <c r="AA159" s="153">
        <f>IFERROR(__xludf.DUMMYFUNCTION("TO_DATE(INT((AB159/(60*60*24))+""1/1/1970""))"),42552.0)</f>
        <v>42552</v>
      </c>
      <c r="AB159" s="152">
        <v>1.4673348E9</v>
      </c>
      <c r="AC159" s="152">
        <v>103971.7439</v>
      </c>
      <c r="AE159" s="153">
        <f>IFERROR(__xludf.DUMMYFUNCTION("TO_DATE(INT((AF159/(60*60*24))+""1/1/1970""))"),42527.0)</f>
        <v>42527</v>
      </c>
      <c r="AF159" s="156">
        <v>1.4652036E9</v>
      </c>
      <c r="AG159" s="156">
        <v>104099.891</v>
      </c>
      <c r="AH159" s="156"/>
      <c r="AI159" s="153">
        <f>IFERROR(__xludf.DUMMYFUNCTION("TO_DATE(INT((AJ159/(60*60*24))+""1/1/1970""))"),42559.0)</f>
        <v>42559</v>
      </c>
      <c r="AJ159" s="156">
        <v>1.4679504E9</v>
      </c>
      <c r="AK159" s="156">
        <v>97195.5752</v>
      </c>
      <c r="AL159" s="156">
        <v>85969.7601</v>
      </c>
      <c r="AM159" s="159">
        <v>106241.87</v>
      </c>
      <c r="AN159" s="152">
        <f t="shared" si="1"/>
        <v>26597.7199</v>
      </c>
      <c r="AO159" s="152">
        <f t="shared" si="2"/>
        <v>111075.9447</v>
      </c>
      <c r="AP159" s="152">
        <f t="shared" si="3"/>
        <v>9902.0317</v>
      </c>
      <c r="AQ159" s="152">
        <f t="shared" si="4"/>
        <v>103138.3655</v>
      </c>
      <c r="AR159" s="152">
        <f t="shared" si="5"/>
        <v>104859.1698</v>
      </c>
    </row>
    <row r="160">
      <c r="A160" s="156">
        <v>1.4616144E9</v>
      </c>
      <c r="B160" s="156">
        <v>107753.6815</v>
      </c>
      <c r="D160" s="153">
        <f>IFERROR(__xludf.DUMMYFUNCTION("TO_DATE(INT((E160/(60*60*24))+""1/1/1970""))"),42560.0)</f>
        <v>42560</v>
      </c>
      <c r="E160" s="152">
        <v>1.4680368E9</v>
      </c>
      <c r="F160" s="152">
        <v>97195.5752</v>
      </c>
      <c r="H160" s="153">
        <f>IFERROR(__xludf.DUMMYFUNCTION("TO_DATE(INT((I160/(60*60*24))+""1/1/1970""))"),42560.0)</f>
        <v>42560</v>
      </c>
      <c r="I160" s="152">
        <v>1.4680368E9</v>
      </c>
      <c r="J160" s="152">
        <v>85671.9338</v>
      </c>
      <c r="L160" s="158">
        <v>42560.0</v>
      </c>
      <c r="M160" s="160">
        <v>107871.47</v>
      </c>
      <c r="O160" s="153">
        <f>IFERROR(__xludf.DUMMYFUNCTION("TO_DATE(INT((P160/(60*60*24))+""1/1/1970""))"),42533.0)</f>
        <v>42533</v>
      </c>
      <c r="P160" s="13">
        <v>1.4656896E9</v>
      </c>
      <c r="Q160" s="13">
        <v>25725.1229</v>
      </c>
      <c r="S160" s="153">
        <f>IFERROR(__xludf.DUMMYFUNCTION("TO_DATE(INT((T160/(60*60*24))+""1/1/1970""))"),42560.0)</f>
        <v>42560</v>
      </c>
      <c r="T160" s="156">
        <v>1.4680368E9</v>
      </c>
      <c r="U160" s="156">
        <v>112793.0392</v>
      </c>
      <c r="W160" s="153">
        <f>IFERROR(__xludf.DUMMYFUNCTION("TO_DATE(INT((X160/(60*60*24))+""1/1/1970""))"),42553.0)</f>
        <v>42553</v>
      </c>
      <c r="X160" s="152">
        <v>1.4674176E9</v>
      </c>
      <c r="Y160" s="152">
        <v>9849.5489</v>
      </c>
      <c r="AA160" s="153">
        <f>IFERROR(__xludf.DUMMYFUNCTION("TO_DATE(INT((AB160/(60*60*24))+""1/1/1970""))"),42554.0)</f>
        <v>42554</v>
      </c>
      <c r="AB160" s="156">
        <v>1.4675832E9</v>
      </c>
      <c r="AC160" s="156">
        <v>103936.3476</v>
      </c>
      <c r="AE160" s="153">
        <f>IFERROR(__xludf.DUMMYFUNCTION("TO_DATE(INT((AF160/(60*60*24))+""1/1/1970""))"),42528.0)</f>
        <v>42528</v>
      </c>
      <c r="AF160" s="152">
        <v>1.4652828E9</v>
      </c>
      <c r="AG160" s="152">
        <v>104208.77</v>
      </c>
      <c r="AH160" s="156"/>
      <c r="AI160" s="153">
        <f>IFERROR(__xludf.DUMMYFUNCTION("TO_DATE(INT((AJ160/(60*60*24))+""1/1/1970""))"),42560.0)</f>
        <v>42560</v>
      </c>
      <c r="AJ160" s="152">
        <v>1.4680368E9</v>
      </c>
      <c r="AK160" s="152">
        <v>97195.5752</v>
      </c>
      <c r="AL160" s="152">
        <v>85671.9338</v>
      </c>
      <c r="AM160" s="160">
        <v>107871.47</v>
      </c>
      <c r="AN160" s="152">
        <f t="shared" si="1"/>
        <v>26422.5079</v>
      </c>
      <c r="AO160" s="152">
        <f t="shared" si="2"/>
        <v>112793.0392</v>
      </c>
      <c r="AP160" s="152">
        <f t="shared" si="3"/>
        <v>9920.1753</v>
      </c>
      <c r="AQ160" s="152">
        <f t="shared" si="4"/>
        <v>103138.3655</v>
      </c>
      <c r="AR160" s="152">
        <f t="shared" si="5"/>
        <v>104981.7637</v>
      </c>
    </row>
    <row r="161">
      <c r="A161" s="152">
        <v>1.46167746E9</v>
      </c>
      <c r="B161" s="152">
        <v>107959.5973</v>
      </c>
      <c r="D161" s="153">
        <f>IFERROR(__xludf.DUMMYFUNCTION("TO_DATE(INT((E161/(60*60*24))+""1/1/1970""))"),42562.0)</f>
        <v>42562</v>
      </c>
      <c r="E161" s="156">
        <v>1.4682456E9</v>
      </c>
      <c r="F161" s="156">
        <v>97195.5752</v>
      </c>
      <c r="H161" s="153">
        <f>IFERROR(__xludf.DUMMYFUNCTION("TO_DATE(INT((I161/(60*60*24))+""1/1/1970""))"),42562.0)</f>
        <v>42562</v>
      </c>
      <c r="I161" s="156">
        <v>1.4682456E9</v>
      </c>
      <c r="J161" s="156">
        <v>85671.9338</v>
      </c>
      <c r="L161" s="158">
        <v>42562.0</v>
      </c>
      <c r="M161" s="159">
        <v>107871.47</v>
      </c>
      <c r="O161" s="153">
        <f>IFERROR(__xludf.DUMMYFUNCTION("TO_DATE(INT((P161/(60*60*24))+""1/1/1970""))"),42534.0)</f>
        <v>42534</v>
      </c>
      <c r="P161" s="13">
        <v>1.465776E9</v>
      </c>
      <c r="Q161" s="13">
        <v>25790.7984</v>
      </c>
      <c r="S161" s="153">
        <f>IFERROR(__xludf.DUMMYFUNCTION("TO_DATE(INT((T161/(60*60*24))+""1/1/1970""))"),42562.0)</f>
        <v>42562</v>
      </c>
      <c r="T161" s="152">
        <v>1.4682456E9</v>
      </c>
      <c r="U161" s="152">
        <v>112793.0392</v>
      </c>
      <c r="W161" s="153">
        <f>IFERROR(__xludf.DUMMYFUNCTION("TO_DATE(INT((X161/(60*60*24))+""1/1/1970""))"),42555.0)</f>
        <v>42555</v>
      </c>
      <c r="X161" s="156">
        <v>1.4675904E9</v>
      </c>
      <c r="Y161" s="156">
        <v>9846.1353</v>
      </c>
      <c r="AA161" s="153">
        <f>IFERROR(__xludf.DUMMYFUNCTION("TO_DATE(INT((AB161/(60*60*24))+""1/1/1970""))"),42555.0)</f>
        <v>42555</v>
      </c>
      <c r="AB161" s="156">
        <v>1.4676228E9</v>
      </c>
      <c r="AC161" s="156">
        <v>104018.2339</v>
      </c>
      <c r="AE161" s="153">
        <f>IFERROR(__xludf.DUMMYFUNCTION("TO_DATE(INT((AF161/(60*60*24))+""1/1/1970""))"),42529.0)</f>
        <v>42529</v>
      </c>
      <c r="AF161" s="156">
        <v>1.465362E9</v>
      </c>
      <c r="AG161" s="156">
        <v>104143.8086</v>
      </c>
      <c r="AH161" s="156"/>
      <c r="AI161" s="153">
        <f>IFERROR(__xludf.DUMMYFUNCTION("TO_DATE(INT((AJ161/(60*60*24))+""1/1/1970""))"),42562.0)</f>
        <v>42562</v>
      </c>
      <c r="AJ161" s="156">
        <v>1.4682456E9</v>
      </c>
      <c r="AK161" s="156">
        <v>97195.5752</v>
      </c>
      <c r="AL161" s="156">
        <v>85671.9338</v>
      </c>
      <c r="AM161" s="159">
        <v>107871.47</v>
      </c>
      <c r="AN161" s="152">
        <f t="shared" si="1"/>
        <v>26414.723</v>
      </c>
      <c r="AO161" s="152">
        <f t="shared" si="2"/>
        <v>112793.0392</v>
      </c>
      <c r="AP161" s="152">
        <f t="shared" si="3"/>
        <v>9918.8972</v>
      </c>
      <c r="AQ161" s="152">
        <f t="shared" si="4"/>
        <v>103122.2216</v>
      </c>
      <c r="AR161" s="152">
        <f t="shared" si="5"/>
        <v>105038.0288</v>
      </c>
    </row>
    <row r="162">
      <c r="A162" s="156">
        <v>1.4617008E9</v>
      </c>
      <c r="B162" s="156">
        <v>107964.7452</v>
      </c>
      <c r="D162" s="153">
        <f>IFERROR(__xludf.DUMMYFUNCTION("TO_DATE(INT((E162/(60*60*24))+""1/1/1970""))"),42563.0)</f>
        <v>42563</v>
      </c>
      <c r="E162" s="156">
        <v>1.468296E9</v>
      </c>
      <c r="F162" s="156">
        <v>97195.5752</v>
      </c>
      <c r="H162" s="153">
        <f>IFERROR(__xludf.DUMMYFUNCTION("TO_DATE(INT((I162/(60*60*24))+""1/1/1970""))"),42563.0)</f>
        <v>42563</v>
      </c>
      <c r="I162" s="156">
        <v>1.468296E9</v>
      </c>
      <c r="J162" s="156">
        <v>85932.4873</v>
      </c>
      <c r="L162" s="158">
        <v>42563.0</v>
      </c>
      <c r="M162" s="159">
        <v>108482.57</v>
      </c>
      <c r="O162" s="153">
        <f>IFERROR(__xludf.DUMMYFUNCTION("TO_DATE(INT((P162/(60*60*24))+""1/1/1970""))"),42535.0)</f>
        <v>42535</v>
      </c>
      <c r="P162" s="13">
        <v>1.4659128E9</v>
      </c>
      <c r="Q162" s="13">
        <v>25792.5875</v>
      </c>
      <c r="S162" s="153">
        <f>IFERROR(__xludf.DUMMYFUNCTION("TO_DATE(INT((T162/(60*60*24))+""1/1/1970""))"),42563.0)</f>
        <v>42563</v>
      </c>
      <c r="T162" s="152">
        <v>1.468296E9</v>
      </c>
      <c r="U162" s="152">
        <v>113103.154</v>
      </c>
      <c r="W162" s="153">
        <f>IFERROR(__xludf.DUMMYFUNCTION("TO_DATE(INT((X162/(60*60*24))+""1/1/1970""))"),42556.0)</f>
        <v>42556</v>
      </c>
      <c r="X162" s="152">
        <v>1.4676768E9</v>
      </c>
      <c r="Y162" s="152">
        <v>9852.7445</v>
      </c>
      <c r="AA162" s="153">
        <f>IFERROR(__xludf.DUMMYFUNCTION("TO_DATE(INT((AB162/(60*60*24))+""1/1/1970""))"),42556.0)</f>
        <v>42556</v>
      </c>
      <c r="AB162" s="152">
        <v>1.467702E9</v>
      </c>
      <c r="AC162" s="152">
        <v>103997.1114</v>
      </c>
      <c r="AE162" s="153">
        <f>IFERROR(__xludf.DUMMYFUNCTION("TO_DATE(INT((AF162/(60*60*24))+""1/1/1970""))"),42530.0)</f>
        <v>42530</v>
      </c>
      <c r="AF162" s="152">
        <v>1.4654412E9</v>
      </c>
      <c r="AG162" s="152">
        <v>104571.0902</v>
      </c>
      <c r="AH162" s="156"/>
      <c r="AI162" s="153">
        <f>IFERROR(__xludf.DUMMYFUNCTION("TO_DATE(INT((AJ162/(60*60*24))+""1/1/1970""))"),42563.0)</f>
        <v>42563</v>
      </c>
      <c r="AJ162" s="156">
        <v>1.468296E9</v>
      </c>
      <c r="AK162" s="156">
        <v>97195.5752</v>
      </c>
      <c r="AL162" s="156">
        <v>85932.4873</v>
      </c>
      <c r="AM162" s="159">
        <v>108482.57</v>
      </c>
      <c r="AN162" s="152">
        <f t="shared" si="1"/>
        <v>26198.6468</v>
      </c>
      <c r="AO162" s="152">
        <f t="shared" si="2"/>
        <v>113103.154</v>
      </c>
      <c r="AP162" s="152">
        <f t="shared" si="3"/>
        <v>9898.8068</v>
      </c>
      <c r="AQ162" s="152">
        <f t="shared" si="4"/>
        <v>103078.1027</v>
      </c>
      <c r="AR162" s="152">
        <f t="shared" si="5"/>
        <v>104921.8391</v>
      </c>
    </row>
    <row r="163">
      <c r="A163" s="152">
        <v>1.46176386E9</v>
      </c>
      <c r="B163" s="152">
        <v>107794.8646</v>
      </c>
      <c r="D163" s="153">
        <f>IFERROR(__xludf.DUMMYFUNCTION("TO_DATE(INT((E163/(60*60*24))+""1/1/1970""))"),42564.0)</f>
        <v>42564</v>
      </c>
      <c r="E163" s="152">
        <v>1.4683824E9</v>
      </c>
      <c r="F163" s="152">
        <v>97195.5752</v>
      </c>
      <c r="H163" s="153">
        <f>IFERROR(__xludf.DUMMYFUNCTION("TO_DATE(INT((I163/(60*60*24))+""1/1/1970""))"),42564.0)</f>
        <v>42564</v>
      </c>
      <c r="I163" s="152">
        <v>1.4683824E9</v>
      </c>
      <c r="J163" s="152">
        <v>85902.0546</v>
      </c>
      <c r="L163" s="158">
        <v>42564.0</v>
      </c>
      <c r="M163" s="160">
        <v>109025.77</v>
      </c>
      <c r="O163" s="153">
        <f>IFERROR(__xludf.DUMMYFUNCTION("TO_DATE(INT((P163/(60*60*24))+""1/1/1970""))"),42536.0)</f>
        <v>42536</v>
      </c>
      <c r="P163" s="13">
        <v>1.4659992E9</v>
      </c>
      <c r="Q163" s="13">
        <v>25863.1882</v>
      </c>
      <c r="S163" s="153">
        <f>IFERROR(__xludf.DUMMYFUNCTION("TO_DATE(INT((T163/(60*60*24))+""1/1/1970""))"),42564.0)</f>
        <v>42564</v>
      </c>
      <c r="T163" s="156">
        <v>1.4683824E9</v>
      </c>
      <c r="U163" s="156">
        <v>113772.41</v>
      </c>
      <c r="W163" s="153">
        <f>IFERROR(__xludf.DUMMYFUNCTION("TO_DATE(INT((X163/(60*60*24))+""1/1/1970""))"),42557.0)</f>
        <v>42557</v>
      </c>
      <c r="X163" s="156">
        <v>1.4678136E9</v>
      </c>
      <c r="Y163" s="156">
        <v>9880.293</v>
      </c>
      <c r="AA163" s="153">
        <f>IFERROR(__xludf.DUMMYFUNCTION("TO_DATE(INT((AB163/(60*60*24))+""1/1/1970""))"),42557.0)</f>
        <v>42557</v>
      </c>
      <c r="AB163" s="156">
        <v>1.4677812E9</v>
      </c>
      <c r="AC163" s="156">
        <v>102730.0545</v>
      </c>
      <c r="AE163" s="153">
        <f>IFERROR(__xludf.DUMMYFUNCTION("TO_DATE(INT((AF163/(60*60*24))+""1/1/1970""))"),42531.0)</f>
        <v>42531</v>
      </c>
      <c r="AF163" s="156">
        <v>1.4655204E9</v>
      </c>
      <c r="AG163" s="156">
        <v>103724.7614</v>
      </c>
      <c r="AH163" s="156"/>
      <c r="AI163" s="153">
        <f>IFERROR(__xludf.DUMMYFUNCTION("TO_DATE(INT((AJ163/(60*60*24))+""1/1/1970""))"),42564.0)</f>
        <v>42564</v>
      </c>
      <c r="AJ163" s="152">
        <v>1.4683824E9</v>
      </c>
      <c r="AK163" s="152">
        <v>97195.5752</v>
      </c>
      <c r="AL163" s="152">
        <v>85902.0546</v>
      </c>
      <c r="AM163" s="160">
        <v>109025.77</v>
      </c>
      <c r="AN163" s="152">
        <f t="shared" si="1"/>
        <v>25819.586</v>
      </c>
      <c r="AO163" s="152">
        <f t="shared" si="2"/>
        <v>113772.41</v>
      </c>
      <c r="AP163" s="152">
        <f t="shared" si="3"/>
        <v>9867.6871</v>
      </c>
      <c r="AQ163" s="152">
        <f t="shared" si="4"/>
        <v>103040.2462</v>
      </c>
      <c r="AR163" s="152">
        <f t="shared" si="5"/>
        <v>104891.648</v>
      </c>
    </row>
    <row r="164">
      <c r="A164" s="156">
        <v>1.4617872E9</v>
      </c>
      <c r="B164" s="156">
        <v>108160.3653</v>
      </c>
      <c r="D164" s="153">
        <f>IFERROR(__xludf.DUMMYFUNCTION("TO_DATE(INT((E164/(60*60*24))+""1/1/1970""))"),42565.0)</f>
        <v>42565</v>
      </c>
      <c r="E164" s="156">
        <v>1.4684688E9</v>
      </c>
      <c r="F164" s="156">
        <v>97195.5752</v>
      </c>
      <c r="H164" s="153">
        <f>IFERROR(__xludf.DUMMYFUNCTION("TO_DATE(INT((I164/(60*60*24))+""1/1/1970""))"),42565.0)</f>
        <v>42565</v>
      </c>
      <c r="I164" s="156">
        <v>1.4684688E9</v>
      </c>
      <c r="J164" s="156">
        <v>85922.8411</v>
      </c>
      <c r="L164" s="158">
        <v>42565.0</v>
      </c>
      <c r="M164" s="159">
        <v>108763.87</v>
      </c>
      <c r="O164" s="153">
        <f>IFERROR(__xludf.DUMMYFUNCTION("TO_DATE(INT((P164/(60*60*24))+""1/1/1970""))"),42537.0)</f>
        <v>42537</v>
      </c>
      <c r="P164" s="13">
        <v>1.4660856E9</v>
      </c>
      <c r="Q164" s="13">
        <v>25831.4203</v>
      </c>
      <c r="S164" s="153">
        <f>IFERROR(__xludf.DUMMYFUNCTION("TO_DATE(INT((T164/(60*60*24))+""1/1/1970""))"),42565.0)</f>
        <v>42565</v>
      </c>
      <c r="T164" s="152">
        <v>1.4684688E9</v>
      </c>
      <c r="U164" s="152">
        <v>113818.7372</v>
      </c>
      <c r="W164" s="153">
        <f>IFERROR(__xludf.DUMMYFUNCTION("TO_DATE(INT((X164/(60*60*24))+""1/1/1970""))"),42558.0)</f>
        <v>42558</v>
      </c>
      <c r="X164" s="156">
        <v>1.4679E9</v>
      </c>
      <c r="Y164" s="156">
        <v>9891.2784</v>
      </c>
      <c r="AA164" s="153">
        <f>IFERROR(__xludf.DUMMYFUNCTION("TO_DATE(INT((AB164/(60*60*24))+""1/1/1970""))"),42558.0)</f>
        <v>42558</v>
      </c>
      <c r="AB164" s="152">
        <v>1.4678604E9</v>
      </c>
      <c r="AC164" s="152">
        <v>103287.3949</v>
      </c>
      <c r="AE164" s="153">
        <f>IFERROR(__xludf.DUMMYFUNCTION("TO_DATE(INT((AF164/(60*60*24))+""1/1/1970""))"),42532.0)</f>
        <v>42532</v>
      </c>
      <c r="AF164" s="152">
        <v>1.4656032E9</v>
      </c>
      <c r="AG164" s="152">
        <v>103187.6858</v>
      </c>
      <c r="AH164" s="156"/>
      <c r="AI164" s="153">
        <f>IFERROR(__xludf.DUMMYFUNCTION("TO_DATE(INT((AJ164/(60*60*24))+""1/1/1970""))"),42565.0)</f>
        <v>42565</v>
      </c>
      <c r="AJ164" s="156">
        <v>1.4684688E9</v>
      </c>
      <c r="AK164" s="156">
        <v>97195.5752</v>
      </c>
      <c r="AL164" s="156">
        <v>85922.8411</v>
      </c>
      <c r="AM164" s="159">
        <v>108763.87</v>
      </c>
      <c r="AN164" s="152">
        <f t="shared" si="1"/>
        <v>25965.8963</v>
      </c>
      <c r="AO164" s="152">
        <f t="shared" si="2"/>
        <v>113818.7372</v>
      </c>
      <c r="AP164" s="152">
        <f t="shared" si="3"/>
        <v>9869.9907</v>
      </c>
      <c r="AQ164" s="152">
        <f t="shared" si="4"/>
        <v>103040.4644</v>
      </c>
      <c r="AR164" s="152">
        <f t="shared" si="5"/>
        <v>104571.44</v>
      </c>
    </row>
    <row r="165">
      <c r="A165" s="152">
        <v>1.46185026E9</v>
      </c>
      <c r="B165" s="152">
        <v>107594.0967</v>
      </c>
      <c r="D165" s="153">
        <f>IFERROR(__xludf.DUMMYFUNCTION("TO_DATE(INT((E165/(60*60*24))+""1/1/1970""))"),42566.0)</f>
        <v>42566</v>
      </c>
      <c r="E165" s="152">
        <v>1.4685552E9</v>
      </c>
      <c r="F165" s="152">
        <v>97195.5752</v>
      </c>
      <c r="H165" s="153">
        <f>IFERROR(__xludf.DUMMYFUNCTION("TO_DATE(INT((I165/(60*60*24))+""1/1/1970""))"),42566.0)</f>
        <v>42566</v>
      </c>
      <c r="I165" s="152">
        <v>1.4685552E9</v>
      </c>
      <c r="J165" s="152">
        <v>86460.8811</v>
      </c>
      <c r="L165" s="158">
        <v>42566.0</v>
      </c>
      <c r="M165" s="160">
        <v>109501.07</v>
      </c>
      <c r="O165" s="153">
        <f>IFERROR(__xludf.DUMMYFUNCTION("TO_DATE(INT((P165/(60*60*24))+""1/1/1970""))"),42538.0)</f>
        <v>42538</v>
      </c>
      <c r="P165" s="13">
        <v>1.466172E9</v>
      </c>
      <c r="Q165" s="13">
        <v>26006.332</v>
      </c>
      <c r="S165" s="153">
        <f>IFERROR(__xludf.DUMMYFUNCTION("TO_DATE(INT((T165/(60*60*24))+""1/1/1970""))"),42566.0)</f>
        <v>42566</v>
      </c>
      <c r="T165" s="156">
        <v>1.4685552E9</v>
      </c>
      <c r="U165" s="156">
        <v>114396.4492</v>
      </c>
      <c r="W165" s="153">
        <f>IFERROR(__xludf.DUMMYFUNCTION("TO_DATE(INT((X165/(60*60*24))+""1/1/1970""))"),42559.0)</f>
        <v>42559</v>
      </c>
      <c r="X165" s="156">
        <v>1.4679864E9</v>
      </c>
      <c r="Y165" s="156">
        <v>9902.0317</v>
      </c>
      <c r="AA165" s="153">
        <f>IFERROR(__xludf.DUMMYFUNCTION("TO_DATE(INT((AB165/(60*60*24))+""1/1/1970""))"),42559.0)</f>
        <v>42559</v>
      </c>
      <c r="AB165" s="156">
        <v>1.4679396E9</v>
      </c>
      <c r="AC165" s="156">
        <v>103138.3655</v>
      </c>
      <c r="AE165" s="153">
        <f>IFERROR(__xludf.DUMMYFUNCTION("TO_DATE(INT((AF165/(60*60*24))+""1/1/1970""))"),42533.0)</f>
        <v>42533</v>
      </c>
      <c r="AF165" s="156">
        <v>1.4657688E9</v>
      </c>
      <c r="AG165" s="156">
        <v>103187.6858</v>
      </c>
      <c r="AH165" s="156"/>
      <c r="AI165" s="153">
        <f>IFERROR(__xludf.DUMMYFUNCTION("TO_DATE(INT((AJ165/(60*60*24))+""1/1/1970""))"),42566.0)</f>
        <v>42566</v>
      </c>
      <c r="AJ165" s="152">
        <v>1.4685552E9</v>
      </c>
      <c r="AK165" s="152">
        <v>97195.5752</v>
      </c>
      <c r="AL165" s="152">
        <v>86460.8811</v>
      </c>
      <c r="AM165" s="160">
        <v>109501.07</v>
      </c>
      <c r="AN165" s="152">
        <f t="shared" si="1"/>
        <v>25745.1118</v>
      </c>
      <c r="AO165" s="152">
        <f t="shared" si="2"/>
        <v>114396.4492</v>
      </c>
      <c r="AP165" s="152">
        <f t="shared" si="3"/>
        <v>9836.68</v>
      </c>
      <c r="AQ165" s="152">
        <f t="shared" si="4"/>
        <v>103013.1486</v>
      </c>
      <c r="AR165" s="152">
        <f t="shared" si="5"/>
        <v>104468.9735</v>
      </c>
    </row>
    <row r="166">
      <c r="A166" s="156">
        <v>1.4618736E9</v>
      </c>
      <c r="B166" s="156">
        <v>107151.3776</v>
      </c>
      <c r="D166" s="153">
        <f>IFERROR(__xludf.DUMMYFUNCTION("TO_DATE(INT((E166/(60*60*24))+""1/1/1970""))"),42567.0)</f>
        <v>42567</v>
      </c>
      <c r="E166" s="156">
        <v>1.4686416E9</v>
      </c>
      <c r="F166" s="156">
        <v>97195.5752</v>
      </c>
      <c r="H166" s="153">
        <f>IFERROR(__xludf.DUMMYFUNCTION("TO_DATE(INT((I166/(60*60*24))+""1/1/1970""))"),42567.0)</f>
        <v>42567</v>
      </c>
      <c r="I166" s="156">
        <v>1.4686416E9</v>
      </c>
      <c r="J166" s="156">
        <v>86123.0223</v>
      </c>
      <c r="L166" s="158">
        <v>42567.0</v>
      </c>
      <c r="M166" s="159">
        <v>109326.47</v>
      </c>
      <c r="O166" s="153">
        <f>IFERROR(__xludf.DUMMYFUNCTION("TO_DATE(INT((P166/(60*60*24))+""1/1/1970""))"),42539.0)</f>
        <v>42539</v>
      </c>
      <c r="P166" s="13">
        <v>1.466208E9</v>
      </c>
      <c r="Q166" s="13">
        <v>26078.6375</v>
      </c>
      <c r="S166" s="153">
        <f>IFERROR(__xludf.DUMMYFUNCTION("TO_DATE(INT((T166/(60*60*24))+""1/1/1970""))"),42567.0)</f>
        <v>42567</v>
      </c>
      <c r="T166" s="152">
        <v>1.4686416E9</v>
      </c>
      <c r="U166" s="152">
        <v>114113.8793</v>
      </c>
      <c r="W166" s="153">
        <f>IFERROR(__xludf.DUMMYFUNCTION("TO_DATE(INT((X166/(60*60*24))+""1/1/1970""))"),42560.0)</f>
        <v>42560</v>
      </c>
      <c r="X166" s="156">
        <v>1.4680224E9</v>
      </c>
      <c r="Y166" s="156">
        <v>9920.1753</v>
      </c>
      <c r="AA166" s="153">
        <f>IFERROR(__xludf.DUMMYFUNCTION("TO_DATE(INT((AB166/(60*60*24))+""1/1/1970""))"),42561.0)</f>
        <v>42561</v>
      </c>
      <c r="AB166" s="152">
        <v>1.468188E9</v>
      </c>
      <c r="AC166" s="152">
        <v>103189.9991</v>
      </c>
      <c r="AE166" s="153">
        <f>IFERROR(__xludf.DUMMYFUNCTION("TO_DATE(INT((AF166/(60*60*24))+""1/1/1970""))"),42534.0)</f>
        <v>42534</v>
      </c>
      <c r="AF166" s="156">
        <v>1.4658084E9</v>
      </c>
      <c r="AG166" s="156">
        <v>103068.7423</v>
      </c>
      <c r="AH166" s="156"/>
      <c r="AI166" s="153">
        <f>IFERROR(__xludf.DUMMYFUNCTION("TO_DATE(INT((AJ166/(60*60*24))+""1/1/1970""))"),42567.0)</f>
        <v>42567</v>
      </c>
      <c r="AJ166" s="156">
        <v>1.4686416E9</v>
      </c>
      <c r="AK166" s="156">
        <v>97195.5752</v>
      </c>
      <c r="AL166" s="156">
        <v>86123.0223</v>
      </c>
      <c r="AM166" s="159">
        <v>109326.47</v>
      </c>
      <c r="AN166" s="152">
        <f t="shared" si="1"/>
        <v>26377.2612</v>
      </c>
      <c r="AO166" s="152">
        <f t="shared" si="2"/>
        <v>114113.8793</v>
      </c>
      <c r="AP166" s="152">
        <f t="shared" si="3"/>
        <v>9858.3738</v>
      </c>
      <c r="AQ166" s="152">
        <f t="shared" si="4"/>
        <v>103013.1486</v>
      </c>
      <c r="AR166" s="152">
        <f t="shared" si="5"/>
        <v>105118.9957</v>
      </c>
    </row>
    <row r="167">
      <c r="A167" s="152">
        <v>1.46193666E9</v>
      </c>
      <c r="B167" s="152">
        <v>106883.687</v>
      </c>
      <c r="D167" s="153">
        <f>IFERROR(__xludf.DUMMYFUNCTION("TO_DATE(INT((E167/(60*60*24))+""1/1/1970""))"),42569.0)</f>
        <v>42569</v>
      </c>
      <c r="E167" s="152">
        <v>1.4688504E9</v>
      </c>
      <c r="F167" s="152">
        <v>97195.5752</v>
      </c>
      <c r="H167" s="153">
        <f>IFERROR(__xludf.DUMMYFUNCTION("TO_DATE(INT((I167/(60*60*24))+""1/1/1970""))"),42569.0)</f>
        <v>42569</v>
      </c>
      <c r="I167" s="152">
        <v>1.4688504E9</v>
      </c>
      <c r="J167" s="152">
        <v>86123.0223</v>
      </c>
      <c r="L167" s="158">
        <v>42569.0</v>
      </c>
      <c r="M167" s="160">
        <v>109326.47</v>
      </c>
      <c r="O167" s="153">
        <f>IFERROR(__xludf.DUMMYFUNCTION("TO_DATE(INT((P167/(60*60*24))+""1/1/1970""))"),42540.0)</f>
        <v>42540</v>
      </c>
      <c r="P167" s="13">
        <v>1.4662944E9</v>
      </c>
      <c r="Q167" s="13">
        <v>26078.6375</v>
      </c>
      <c r="S167" s="153">
        <f>IFERROR(__xludf.DUMMYFUNCTION("TO_DATE(INT((T167/(60*60*24))+""1/1/1970""))"),42569.0)</f>
        <v>42569</v>
      </c>
      <c r="T167" s="156">
        <v>1.4688504E9</v>
      </c>
      <c r="U167" s="156">
        <v>114113.8793</v>
      </c>
      <c r="W167" s="153">
        <f>IFERROR(__xludf.DUMMYFUNCTION("TO_DATE(INT((X167/(60*60*24))+""1/1/1970""))"),42562.0)</f>
        <v>42562</v>
      </c>
      <c r="X167" s="152">
        <v>1.4681952E9</v>
      </c>
      <c r="Y167" s="152">
        <v>9918.8972</v>
      </c>
      <c r="AA167" s="153">
        <f>IFERROR(__xludf.DUMMYFUNCTION("TO_DATE(INT((AB167/(60*60*24))+""1/1/1970""))"),42562.0)</f>
        <v>42562</v>
      </c>
      <c r="AB167" s="152">
        <v>1.4682276E9</v>
      </c>
      <c r="AC167" s="152">
        <v>103122.2216</v>
      </c>
      <c r="AE167" s="153">
        <f>IFERROR(__xludf.DUMMYFUNCTION("TO_DATE(INT((AF167/(60*60*24))+""1/1/1970""))"),42535.0)</f>
        <v>42535</v>
      </c>
      <c r="AF167" s="152">
        <v>1.4658876E9</v>
      </c>
      <c r="AG167" s="152">
        <v>103519.8126</v>
      </c>
      <c r="AH167" s="156"/>
      <c r="AI167" s="153">
        <f>IFERROR(__xludf.DUMMYFUNCTION("TO_DATE(INT((AJ167/(60*60*24))+""1/1/1970""))"),42569.0)</f>
        <v>42569</v>
      </c>
      <c r="AJ167" s="152">
        <v>1.4688504E9</v>
      </c>
      <c r="AK167" s="152">
        <v>97195.5752</v>
      </c>
      <c r="AL167" s="152">
        <v>86123.0223</v>
      </c>
      <c r="AM167" s="160">
        <v>109326.47</v>
      </c>
      <c r="AN167" s="152">
        <f t="shared" si="1"/>
        <v>26080.7391</v>
      </c>
      <c r="AO167" s="152">
        <f t="shared" si="2"/>
        <v>114113.8793</v>
      </c>
      <c r="AP167" s="152">
        <f t="shared" si="3"/>
        <v>9859.2131</v>
      </c>
      <c r="AQ167" s="152">
        <f t="shared" si="4"/>
        <v>103000.5863</v>
      </c>
      <c r="AR167" s="152">
        <f t="shared" si="5"/>
        <v>104929.6156</v>
      </c>
    </row>
    <row r="168">
      <c r="A168" s="156">
        <v>1.46196E9</v>
      </c>
      <c r="B168" s="156">
        <v>106574.8132</v>
      </c>
      <c r="D168" s="153">
        <f>IFERROR(__xludf.DUMMYFUNCTION("TO_DATE(INT((E168/(60*60*24))+""1/1/1970""))"),42570.0)</f>
        <v>42570</v>
      </c>
      <c r="E168" s="152">
        <v>1.4689008E9</v>
      </c>
      <c r="F168" s="152">
        <v>97195.5752</v>
      </c>
      <c r="H168" s="153">
        <f>IFERROR(__xludf.DUMMYFUNCTION("TO_DATE(INT((I168/(60*60*24))+""1/1/1970""))"),42570.0)</f>
        <v>42570</v>
      </c>
      <c r="I168" s="152">
        <v>1.4689008E9</v>
      </c>
      <c r="J168" s="152">
        <v>86609.5166</v>
      </c>
      <c r="L168" s="158">
        <v>42570.0</v>
      </c>
      <c r="M168" s="160">
        <v>110044.27</v>
      </c>
      <c r="O168" s="153">
        <f>IFERROR(__xludf.DUMMYFUNCTION("TO_DATE(INT((P168/(60*60*24))+""1/1/1970""))"),42541.0)</f>
        <v>42541</v>
      </c>
      <c r="P168" s="13">
        <v>1.4663808E9</v>
      </c>
      <c r="Q168" s="13">
        <v>25952.2006</v>
      </c>
      <c r="S168" s="153">
        <f>IFERROR(__xludf.DUMMYFUNCTION("TO_DATE(INT((T168/(60*60*24))+""1/1/1970""))"),42570.0)</f>
        <v>42570</v>
      </c>
      <c r="T168" s="156">
        <v>1.4689008E9</v>
      </c>
      <c r="U168" s="156">
        <v>114445.9573</v>
      </c>
      <c r="W168" s="153">
        <f>IFERROR(__xludf.DUMMYFUNCTION("TO_DATE(INT((X168/(60*60*24))+""1/1/1970""))"),42563.0)</f>
        <v>42563</v>
      </c>
      <c r="X168" s="156">
        <v>1.468332E9</v>
      </c>
      <c r="Y168" s="156">
        <v>9898.8068</v>
      </c>
      <c r="AA168" s="153">
        <f>IFERROR(__xludf.DUMMYFUNCTION("TO_DATE(INT((AB168/(60*60*24))+""1/1/1970""))"),42563.0)</f>
        <v>42563</v>
      </c>
      <c r="AB168" s="156">
        <v>1.4683068E9</v>
      </c>
      <c r="AC168" s="156">
        <v>103078.1027</v>
      </c>
      <c r="AE168" s="153">
        <f>IFERROR(__xludf.DUMMYFUNCTION("TO_DATE(INT((AF168/(60*60*24))+""1/1/1970""))"),42536.0)</f>
        <v>42536</v>
      </c>
      <c r="AF168" s="156">
        <v>1.4659668E9</v>
      </c>
      <c r="AG168" s="156">
        <v>102812.5563</v>
      </c>
      <c r="AH168" s="156"/>
      <c r="AI168" s="153">
        <f>IFERROR(__xludf.DUMMYFUNCTION("TO_DATE(INT((AJ168/(60*60*24))+""1/1/1970""))"),42570.0)</f>
        <v>42570</v>
      </c>
      <c r="AJ168" s="152">
        <v>1.4689008E9</v>
      </c>
      <c r="AK168" s="152">
        <v>97195.5752</v>
      </c>
      <c r="AL168" s="152">
        <v>86609.5166</v>
      </c>
      <c r="AM168" s="160">
        <v>110044.27</v>
      </c>
      <c r="AN168" s="152">
        <f t="shared" si="1"/>
        <v>26040.3402</v>
      </c>
      <c r="AO168" s="152">
        <f t="shared" si="2"/>
        <v>114445.9573</v>
      </c>
      <c r="AP168" s="152">
        <f t="shared" si="3"/>
        <v>9860.6713</v>
      </c>
      <c r="AQ168" s="152">
        <f t="shared" si="4"/>
        <v>102987.1965</v>
      </c>
      <c r="AR168" s="152">
        <f t="shared" si="5"/>
        <v>104816.6279</v>
      </c>
    </row>
    <row r="169">
      <c r="A169" s="152">
        <v>1.46219586E9</v>
      </c>
      <c r="B169" s="152">
        <v>106837.3559</v>
      </c>
      <c r="D169" s="153">
        <f>IFERROR(__xludf.DUMMYFUNCTION("TO_DATE(INT((E169/(60*60*24))+""1/1/1970""))"),42571.0)</f>
        <v>42571</v>
      </c>
      <c r="E169" s="156">
        <v>1.4689872E9</v>
      </c>
      <c r="F169" s="156">
        <v>97195.5752</v>
      </c>
      <c r="H169" s="153">
        <f>IFERROR(__xludf.DUMMYFUNCTION("TO_DATE(INT((I169/(60*60*24))+""1/1/1970""))"),42571.0)</f>
        <v>42571</v>
      </c>
      <c r="I169" s="156">
        <v>1.4689872E9</v>
      </c>
      <c r="J169" s="156">
        <v>84456.664</v>
      </c>
      <c r="L169" s="158">
        <v>42571.0</v>
      </c>
      <c r="M169" s="159">
        <v>109646.57</v>
      </c>
      <c r="O169" s="153">
        <f>IFERROR(__xludf.DUMMYFUNCTION("TO_DATE(INT((P169/(60*60*24))+""1/1/1970""))"),42542.0)</f>
        <v>42542</v>
      </c>
      <c r="P169" s="13">
        <v>1.4665176E9</v>
      </c>
      <c r="Q169" s="13">
        <v>26012.6915</v>
      </c>
      <c r="S169" s="153">
        <f>IFERROR(__xludf.DUMMYFUNCTION("TO_DATE(INT((T169/(60*60*24))+""1/1/1970""))"),42571.0)</f>
        <v>42571</v>
      </c>
      <c r="T169" s="152">
        <v>1.4689872E9</v>
      </c>
      <c r="U169" s="152">
        <v>114379.7874</v>
      </c>
      <c r="W169" s="153">
        <f>IFERROR(__xludf.DUMMYFUNCTION("TO_DATE(INT((X169/(60*60*24))+""1/1/1970""))"),42564.0)</f>
        <v>42564</v>
      </c>
      <c r="X169" s="156">
        <v>1.4684184E9</v>
      </c>
      <c r="Y169" s="156">
        <v>9867.6871</v>
      </c>
      <c r="AA169" s="153">
        <f>IFERROR(__xludf.DUMMYFUNCTION("TO_DATE(INT((AB169/(60*60*24))+""1/1/1970""))"),42564.0)</f>
        <v>42564</v>
      </c>
      <c r="AB169" s="152">
        <v>1.468386E9</v>
      </c>
      <c r="AC169" s="152">
        <v>103040.2462</v>
      </c>
      <c r="AE169" s="153">
        <f>IFERROR(__xludf.DUMMYFUNCTION("TO_DATE(INT((AF169/(60*60*24))+""1/1/1970""))"),42537.0)</f>
        <v>42537</v>
      </c>
      <c r="AF169" s="152">
        <v>1.466046E9</v>
      </c>
      <c r="AG169" s="152">
        <v>103276.8934</v>
      </c>
      <c r="AH169" s="156"/>
      <c r="AI169" s="153">
        <f>IFERROR(__xludf.DUMMYFUNCTION("TO_DATE(INT((AJ169/(60*60*24))+""1/1/1970""))"),42571.0)</f>
        <v>42571</v>
      </c>
      <c r="AJ169" s="156">
        <v>1.4689872E9</v>
      </c>
      <c r="AK169" s="156">
        <v>97195.5752</v>
      </c>
      <c r="AL169" s="156">
        <v>84456.664</v>
      </c>
      <c r="AM169" s="159">
        <v>109646.57</v>
      </c>
      <c r="AN169" s="152">
        <f t="shared" si="1"/>
        <v>26320.4219</v>
      </c>
      <c r="AO169" s="152">
        <f t="shared" si="2"/>
        <v>114379.7874</v>
      </c>
      <c r="AP169" s="152">
        <f t="shared" si="3"/>
        <v>9875.4357</v>
      </c>
      <c r="AQ169" s="152">
        <f t="shared" si="4"/>
        <v>102977.6621</v>
      </c>
      <c r="AR169" s="152">
        <f t="shared" si="5"/>
        <v>105317.5247</v>
      </c>
    </row>
    <row r="170">
      <c r="A170" s="156">
        <v>1.4622192E9</v>
      </c>
      <c r="B170" s="156">
        <v>107465.3993</v>
      </c>
      <c r="D170" s="153">
        <f>IFERROR(__xludf.DUMMYFUNCTION("TO_DATE(INT((E170/(60*60*24))+""1/1/1970""))"),42572.0)</f>
        <v>42572</v>
      </c>
      <c r="E170" s="152">
        <v>1.4690736E9</v>
      </c>
      <c r="F170" s="152">
        <v>97195.5752</v>
      </c>
      <c r="H170" s="153">
        <f>IFERROR(__xludf.DUMMYFUNCTION("TO_DATE(INT((I170/(60*60*24))+""1/1/1970""))"),42572.0)</f>
        <v>42572</v>
      </c>
      <c r="I170" s="152">
        <v>1.4690736E9</v>
      </c>
      <c r="J170" s="152">
        <v>85158.4434</v>
      </c>
      <c r="L170" s="158">
        <v>42572.0</v>
      </c>
      <c r="M170" s="160">
        <v>110917.27</v>
      </c>
      <c r="O170" s="153">
        <f>IFERROR(__xludf.DUMMYFUNCTION("TO_DATE(INT((P170/(60*60*24))+""1/1/1970""))"),42543.0)</f>
        <v>42543</v>
      </c>
      <c r="P170" s="13">
        <v>1.466604E9</v>
      </c>
      <c r="Q170" s="13">
        <v>25938.9142</v>
      </c>
      <c r="S170" s="153">
        <f>IFERROR(__xludf.DUMMYFUNCTION("TO_DATE(INT((T170/(60*60*24))+""1/1/1970""))"),42572.0)</f>
        <v>42572</v>
      </c>
      <c r="T170" s="156">
        <v>1.4690736E9</v>
      </c>
      <c r="U170" s="156">
        <v>114834.7883</v>
      </c>
      <c r="W170" s="153">
        <f>IFERROR(__xludf.DUMMYFUNCTION("TO_DATE(INT((X170/(60*60*24))+""1/1/1970""))"),42565.0)</f>
        <v>42565</v>
      </c>
      <c r="X170" s="156">
        <v>1.4685048E9</v>
      </c>
      <c r="Y170" s="156">
        <v>9869.9907</v>
      </c>
      <c r="AA170" s="153">
        <f>IFERROR(__xludf.DUMMYFUNCTION("TO_DATE(INT((AB170/(60*60*24))+""1/1/1970""))"),42565.0)</f>
        <v>42565</v>
      </c>
      <c r="AB170" s="156">
        <v>1.4684652E9</v>
      </c>
      <c r="AC170" s="156">
        <v>103040.4644</v>
      </c>
      <c r="AE170" s="153">
        <f>IFERROR(__xludf.DUMMYFUNCTION("TO_DATE(INT((AF170/(60*60*24))+""1/1/1970""))"),42538.0)</f>
        <v>42538</v>
      </c>
      <c r="AF170" s="156">
        <v>1.4661252E9</v>
      </c>
      <c r="AG170" s="156">
        <v>103373.8781</v>
      </c>
      <c r="AH170" s="156"/>
      <c r="AI170" s="153">
        <f>IFERROR(__xludf.DUMMYFUNCTION("TO_DATE(INT((AJ170/(60*60*24))+""1/1/1970""))"),42572.0)</f>
        <v>42572</v>
      </c>
      <c r="AJ170" s="152">
        <v>1.4690736E9</v>
      </c>
      <c r="AK170" s="152">
        <v>97195.5752</v>
      </c>
      <c r="AL170" s="152">
        <v>85158.4434</v>
      </c>
      <c r="AM170" s="160">
        <v>110917.27</v>
      </c>
      <c r="AN170" s="152">
        <f t="shared" si="1"/>
        <v>26354.1118</v>
      </c>
      <c r="AO170" s="152">
        <f t="shared" si="2"/>
        <v>114834.7883</v>
      </c>
      <c r="AP170" s="152">
        <f t="shared" si="3"/>
        <v>9872.8706</v>
      </c>
      <c r="AQ170" s="152">
        <f t="shared" si="4"/>
        <v>102932.6616</v>
      </c>
      <c r="AR170" s="152">
        <f t="shared" si="5"/>
        <v>105288.706</v>
      </c>
    </row>
    <row r="171">
      <c r="A171" s="152">
        <v>1.46228226E9</v>
      </c>
      <c r="B171" s="152">
        <v>106672.6233</v>
      </c>
      <c r="D171" s="153">
        <f>IFERROR(__xludf.DUMMYFUNCTION("TO_DATE(INT((E171/(60*60*24))+""1/1/1970""))"),42573.0)</f>
        <v>42573</v>
      </c>
      <c r="E171" s="156">
        <v>1.46916E9</v>
      </c>
      <c r="F171" s="156">
        <v>97195.5752</v>
      </c>
      <c r="H171" s="153">
        <f>IFERROR(__xludf.DUMMYFUNCTION("TO_DATE(INT((I171/(60*60*24))+""1/1/1970""))"),42573.0)</f>
        <v>42573</v>
      </c>
      <c r="I171" s="156">
        <v>1.46916E9</v>
      </c>
      <c r="J171" s="156">
        <v>84611.4415</v>
      </c>
      <c r="L171" s="158">
        <v>42573.0</v>
      </c>
      <c r="M171" s="159">
        <v>110665.07</v>
      </c>
      <c r="O171" s="153">
        <f>IFERROR(__xludf.DUMMYFUNCTION("TO_DATE(INT((P171/(60*60*24))+""1/1/1970""))"),42544.0)</f>
        <v>42544</v>
      </c>
      <c r="P171" s="13">
        <v>1.4666904E9</v>
      </c>
      <c r="Q171" s="13">
        <v>25845.5559</v>
      </c>
      <c r="S171" s="153">
        <f>IFERROR(__xludf.DUMMYFUNCTION("TO_DATE(INT((T171/(60*60*24))+""1/1/1970""))"),42573.0)</f>
        <v>42573</v>
      </c>
      <c r="T171" s="152">
        <v>1.46916E9</v>
      </c>
      <c r="U171" s="152">
        <v>114424.1392</v>
      </c>
      <c r="W171" s="153">
        <f>IFERROR(__xludf.DUMMYFUNCTION("TO_DATE(INT((X171/(60*60*24))+""1/1/1970""))"),42566.0)</f>
        <v>42566</v>
      </c>
      <c r="X171" s="156">
        <v>1.4685912E9</v>
      </c>
      <c r="Y171" s="156">
        <v>9836.68</v>
      </c>
      <c r="AA171" s="153">
        <f>IFERROR(__xludf.DUMMYFUNCTION("TO_DATE(INT((AB171/(60*60*24))+""1/1/1970""))"),42566.0)</f>
        <v>42566</v>
      </c>
      <c r="AB171" s="152">
        <v>1.4685444E9</v>
      </c>
      <c r="AC171" s="152">
        <v>103013.1486</v>
      </c>
      <c r="AE171" s="153">
        <f>IFERROR(__xludf.DUMMYFUNCTION("TO_DATE(INT((AF171/(60*60*24))+""1/1/1970""))"),42539.0)</f>
        <v>42539</v>
      </c>
      <c r="AF171" s="152">
        <v>1.466208E9</v>
      </c>
      <c r="AG171" s="152">
        <v>103415.9658</v>
      </c>
      <c r="AH171" s="156"/>
      <c r="AI171" s="153">
        <f>IFERROR(__xludf.DUMMYFUNCTION("TO_DATE(INT((AJ171/(60*60*24))+""1/1/1970""))"),42573.0)</f>
        <v>42573</v>
      </c>
      <c r="AJ171" s="156">
        <v>1.46916E9</v>
      </c>
      <c r="AK171" s="156">
        <v>97195.5752</v>
      </c>
      <c r="AL171" s="156">
        <v>84611.4415</v>
      </c>
      <c r="AM171" s="159">
        <v>110665.07</v>
      </c>
      <c r="AN171" s="152">
        <f t="shared" si="1"/>
        <v>26456.1669</v>
      </c>
      <c r="AO171" s="152">
        <f t="shared" si="2"/>
        <v>114424.1392</v>
      </c>
      <c r="AP171" s="152">
        <f t="shared" si="3"/>
        <v>9863.189</v>
      </c>
      <c r="AQ171" s="152">
        <f t="shared" si="4"/>
        <v>102983.235</v>
      </c>
      <c r="AR171" s="152">
        <f t="shared" si="5"/>
        <v>105147.8144</v>
      </c>
    </row>
    <row r="172">
      <c r="A172" s="156">
        <v>1.4623056E9</v>
      </c>
      <c r="B172" s="156">
        <v>106487.299</v>
      </c>
      <c r="D172" s="153">
        <f>IFERROR(__xludf.DUMMYFUNCTION("TO_DATE(INT((E172/(60*60*24))+""1/1/1970""))"),42574.0)</f>
        <v>42574</v>
      </c>
      <c r="E172" s="152">
        <v>1.4692464E9</v>
      </c>
      <c r="F172" s="152">
        <v>97195.5752</v>
      </c>
      <c r="H172" s="153">
        <f>IFERROR(__xludf.DUMMYFUNCTION("TO_DATE(INT((I172/(60*60*24))+""1/1/1970""))"),42574.0)</f>
        <v>42574</v>
      </c>
      <c r="I172" s="152">
        <v>1.4692464E9</v>
      </c>
      <c r="J172" s="152">
        <v>84892.2499</v>
      </c>
      <c r="L172" s="158">
        <v>42574.0</v>
      </c>
      <c r="M172" s="160">
        <v>111120.97</v>
      </c>
      <c r="O172" s="153">
        <f>IFERROR(__xludf.DUMMYFUNCTION("TO_DATE(INT((P172/(60*60*24))+""1/1/1970""))"),42545.0)</f>
        <v>42545</v>
      </c>
      <c r="P172" s="13">
        <v>1.4667768E9</v>
      </c>
      <c r="Q172" s="13">
        <v>25714.6633</v>
      </c>
      <c r="S172" s="153">
        <f>IFERROR(__xludf.DUMMYFUNCTION("TO_DATE(INT((T172/(60*60*24))+""1/1/1970""))"),42574.0)</f>
        <v>42574</v>
      </c>
      <c r="T172" s="156">
        <v>1.4692464E9</v>
      </c>
      <c r="U172" s="156">
        <v>114947.7912</v>
      </c>
      <c r="W172" s="153">
        <f>IFERROR(__xludf.DUMMYFUNCTION("TO_DATE(INT((X172/(60*60*24))+""1/1/1970""))"),42567.0)</f>
        <v>42567</v>
      </c>
      <c r="X172" s="156">
        <v>1.4686272E9</v>
      </c>
      <c r="Y172" s="156">
        <v>9858.3738</v>
      </c>
      <c r="AA172" s="153">
        <f>IFERROR(__xludf.DUMMYFUNCTION("TO_DATE(INT((AB172/(60*60*24))+""1/1/1970""))"),42568.0)</f>
        <v>42568</v>
      </c>
      <c r="AB172" s="156">
        <v>1.4687928E9</v>
      </c>
      <c r="AC172" s="156">
        <v>103007.6823</v>
      </c>
      <c r="AE172" s="153">
        <f>IFERROR(__xludf.DUMMYFUNCTION("TO_DATE(INT((AF172/(60*60*24))+""1/1/1970""))"),42540.0)</f>
        <v>42540</v>
      </c>
      <c r="AF172" s="156">
        <v>1.4663736E9</v>
      </c>
      <c r="AG172" s="156">
        <v>103415.9658</v>
      </c>
      <c r="AH172" s="156"/>
      <c r="AI172" s="153">
        <f>IFERROR(__xludf.DUMMYFUNCTION("TO_DATE(INT((AJ172/(60*60*24))+""1/1/1970""))"),42574.0)</f>
        <v>42574</v>
      </c>
      <c r="AJ172" s="152">
        <v>1.4692464E9</v>
      </c>
      <c r="AK172" s="152">
        <v>97195.5752</v>
      </c>
      <c r="AL172" s="152">
        <v>84892.2499</v>
      </c>
      <c r="AM172" s="160">
        <v>111120.97</v>
      </c>
      <c r="AN172" s="152">
        <f t="shared" si="1"/>
        <v>26420.0274</v>
      </c>
      <c r="AO172" s="152">
        <f t="shared" si="2"/>
        <v>114947.7912</v>
      </c>
      <c r="AP172" s="152">
        <f t="shared" si="3"/>
        <v>9881.1146</v>
      </c>
      <c r="AQ172" s="152">
        <f t="shared" si="4"/>
        <v>102983.235</v>
      </c>
      <c r="AR172" s="152">
        <f t="shared" si="5"/>
        <v>105657.86</v>
      </c>
    </row>
    <row r="173">
      <c r="A173" s="152">
        <v>1.46236866E9</v>
      </c>
      <c r="B173" s="152">
        <v>105921.0304</v>
      </c>
      <c r="D173" s="153">
        <f>IFERROR(__xludf.DUMMYFUNCTION("TO_DATE(INT((E173/(60*60*24))+""1/1/1970""))"),42576.0)</f>
        <v>42576</v>
      </c>
      <c r="E173" s="156">
        <v>1.4694552E9</v>
      </c>
      <c r="F173" s="156">
        <v>97195.5752</v>
      </c>
      <c r="H173" s="153">
        <f>IFERROR(__xludf.DUMMYFUNCTION("TO_DATE(INT((I173/(60*60*24))+""1/1/1970""))"),42576.0)</f>
        <v>42576</v>
      </c>
      <c r="I173" s="156">
        <v>1.4694552E9</v>
      </c>
      <c r="J173" s="156">
        <v>84892.2499</v>
      </c>
      <c r="L173" s="158">
        <v>42576.0</v>
      </c>
      <c r="M173" s="159">
        <v>111120.97</v>
      </c>
      <c r="O173" s="153">
        <f>IFERROR(__xludf.DUMMYFUNCTION("TO_DATE(INT((P173/(60*60*24))+""1/1/1970""))"),42546.0)</f>
        <v>42546</v>
      </c>
      <c r="P173" s="13">
        <v>1.4668128E9</v>
      </c>
      <c r="Q173" s="13">
        <v>26344.2071</v>
      </c>
      <c r="S173" s="153">
        <f>IFERROR(__xludf.DUMMYFUNCTION("TO_DATE(INT((T173/(60*60*24))+""1/1/1970""))"),42576.0)</f>
        <v>42576</v>
      </c>
      <c r="T173" s="152">
        <v>1.4694552E9</v>
      </c>
      <c r="U173" s="152">
        <v>114947.7912</v>
      </c>
      <c r="W173" s="153">
        <f>IFERROR(__xludf.DUMMYFUNCTION("TO_DATE(INT((X173/(60*60*24))+""1/1/1970""))"),42569.0)</f>
        <v>42569</v>
      </c>
      <c r="X173" s="152">
        <v>1.4688E9</v>
      </c>
      <c r="Y173" s="152">
        <v>9859.2131</v>
      </c>
      <c r="AA173" s="153">
        <f>IFERROR(__xludf.DUMMYFUNCTION("TO_DATE(INT((AB173/(60*60*24))+""1/1/1970""))"),42569.0)</f>
        <v>42569</v>
      </c>
      <c r="AB173" s="156">
        <v>1.4688324E9</v>
      </c>
      <c r="AC173" s="156">
        <v>103000.5863</v>
      </c>
      <c r="AE173" s="153">
        <f>IFERROR(__xludf.DUMMYFUNCTION("TO_DATE(INT((AF173/(60*60*24))+""1/1/1970""))"),42541.0)</f>
        <v>42541</v>
      </c>
      <c r="AF173" s="156">
        <v>1.4664132E9</v>
      </c>
      <c r="AG173" s="156">
        <v>104064.2079</v>
      </c>
      <c r="AH173" s="156"/>
      <c r="AI173" s="153">
        <f>IFERROR(__xludf.DUMMYFUNCTION("TO_DATE(INT((AJ173/(60*60*24))+""1/1/1970""))"),42576.0)</f>
        <v>42576</v>
      </c>
      <c r="AJ173" s="156">
        <v>1.4694552E9</v>
      </c>
      <c r="AK173" s="156">
        <v>97195.5752</v>
      </c>
      <c r="AL173" s="156">
        <v>84892.2499</v>
      </c>
      <c r="AM173" s="159">
        <v>111120.97</v>
      </c>
      <c r="AN173" s="152">
        <f t="shared" si="1"/>
        <v>26351.4222</v>
      </c>
      <c r="AO173" s="152">
        <f t="shared" si="2"/>
        <v>114947.7912</v>
      </c>
      <c r="AP173" s="152">
        <f t="shared" si="3"/>
        <v>9884.7647</v>
      </c>
      <c r="AQ173" s="152">
        <f t="shared" si="4"/>
        <v>103266.0323</v>
      </c>
      <c r="AR173" s="152">
        <f t="shared" si="5"/>
        <v>105727.3909</v>
      </c>
    </row>
    <row r="174">
      <c r="A174" s="156">
        <v>1.462392E9</v>
      </c>
      <c r="B174" s="156">
        <v>105884.9951</v>
      </c>
      <c r="D174" s="153">
        <f>IFERROR(__xludf.DUMMYFUNCTION("TO_DATE(INT((E174/(60*60*24))+""1/1/1970""))"),42577.0)</f>
        <v>42577</v>
      </c>
      <c r="E174" s="156">
        <v>1.4695056E9</v>
      </c>
      <c r="F174" s="156">
        <v>97195.5752</v>
      </c>
      <c r="H174" s="153">
        <f>IFERROR(__xludf.DUMMYFUNCTION("TO_DATE(INT((I174/(60*60*24))+""1/1/1970""))"),42577.0)</f>
        <v>42577</v>
      </c>
      <c r="I174" s="156">
        <v>1.4695056E9</v>
      </c>
      <c r="J174" s="156">
        <v>85517.804</v>
      </c>
      <c r="L174" s="158">
        <v>42577.0</v>
      </c>
      <c r="M174" s="159">
        <v>111130.67</v>
      </c>
      <c r="O174" s="153">
        <f>IFERROR(__xludf.DUMMYFUNCTION("TO_DATE(INT((P174/(60*60*24))+""1/1/1970""))"),42547.0)</f>
        <v>42547</v>
      </c>
      <c r="P174" s="13">
        <v>1.4668992E9</v>
      </c>
      <c r="Q174" s="13">
        <v>26344.2071</v>
      </c>
      <c r="S174" s="153">
        <f>IFERROR(__xludf.DUMMYFUNCTION("TO_DATE(INT((T174/(60*60*24))+""1/1/1970""))"),42577.0)</f>
        <v>42577</v>
      </c>
      <c r="T174" s="152">
        <v>1.4695056E9</v>
      </c>
      <c r="U174" s="152">
        <v>114602.3787</v>
      </c>
      <c r="W174" s="153">
        <f>IFERROR(__xludf.DUMMYFUNCTION("TO_DATE(INT((X174/(60*60*24))+""1/1/1970""))"),42570.0)</f>
        <v>42570</v>
      </c>
      <c r="X174" s="156">
        <v>1.4689368E9</v>
      </c>
      <c r="Y174" s="156">
        <v>9860.6713</v>
      </c>
      <c r="AA174" s="153">
        <f>IFERROR(__xludf.DUMMYFUNCTION("TO_DATE(INT((AB174/(60*60*24))+""1/1/1970""))"),42570.0)</f>
        <v>42570</v>
      </c>
      <c r="AB174" s="152">
        <v>1.4689116E9</v>
      </c>
      <c r="AC174" s="152">
        <v>102987.1965</v>
      </c>
      <c r="AE174" s="153">
        <f>IFERROR(__xludf.DUMMYFUNCTION("TO_DATE(INT((AF174/(60*60*24))+""1/1/1970""))"),42542.0)</f>
        <v>42542</v>
      </c>
      <c r="AF174" s="152">
        <v>1.4664924E9</v>
      </c>
      <c r="AG174" s="152">
        <v>103830.8956</v>
      </c>
      <c r="AH174" s="156"/>
      <c r="AI174" s="153">
        <f>IFERROR(__xludf.DUMMYFUNCTION("TO_DATE(INT((AJ174/(60*60*24))+""1/1/1970""))"),42577.0)</f>
        <v>42577</v>
      </c>
      <c r="AJ174" s="156">
        <v>1.4695056E9</v>
      </c>
      <c r="AK174" s="156">
        <v>97195.5752</v>
      </c>
      <c r="AL174" s="156">
        <v>85517.804</v>
      </c>
      <c r="AM174" s="159">
        <v>111130.67</v>
      </c>
      <c r="AN174" s="152">
        <f t="shared" si="1"/>
        <v>26352.9177</v>
      </c>
      <c r="AO174" s="152">
        <f t="shared" si="2"/>
        <v>114602.3787</v>
      </c>
      <c r="AP174" s="152">
        <f t="shared" si="3"/>
        <v>9881.2929</v>
      </c>
      <c r="AQ174" s="152">
        <f t="shared" si="4"/>
        <v>103444.8799</v>
      </c>
      <c r="AR174" s="152">
        <f t="shared" si="5"/>
        <v>105539.8405</v>
      </c>
    </row>
    <row r="175">
      <c r="A175" s="152">
        <v>1.46245506E9</v>
      </c>
      <c r="B175" s="152">
        <v>106199.0168</v>
      </c>
      <c r="D175" s="153">
        <f>IFERROR(__xludf.DUMMYFUNCTION("TO_DATE(INT((E175/(60*60*24))+""1/1/1970""))"),42578.0)</f>
        <v>42578</v>
      </c>
      <c r="E175" s="152">
        <v>1.469592E9</v>
      </c>
      <c r="F175" s="152">
        <v>97195.5752</v>
      </c>
      <c r="H175" s="153">
        <f>IFERROR(__xludf.DUMMYFUNCTION("TO_DATE(INT((I175/(60*60*24))+""1/1/1970""))"),42578.0)</f>
        <v>42578</v>
      </c>
      <c r="I175" s="152">
        <v>1.469592E9</v>
      </c>
      <c r="J175" s="152">
        <v>85696.4546</v>
      </c>
      <c r="L175" s="158">
        <v>42578.0</v>
      </c>
      <c r="M175" s="160">
        <v>111256.77</v>
      </c>
      <c r="O175" s="153">
        <f>IFERROR(__xludf.DUMMYFUNCTION("TO_DATE(INT((P175/(60*60*24))+""1/1/1970""))"),42548.0)</f>
        <v>42548</v>
      </c>
      <c r="P175" s="13">
        <v>1.4669856E9</v>
      </c>
      <c r="Q175" s="13">
        <v>26406.5763</v>
      </c>
      <c r="S175" s="153">
        <f>IFERROR(__xludf.DUMMYFUNCTION("TO_DATE(INT((T175/(60*60*24))+""1/1/1970""))"),42578.0)</f>
        <v>42578</v>
      </c>
      <c r="T175" s="156">
        <v>1.469592E9</v>
      </c>
      <c r="U175" s="156">
        <v>114651.2795</v>
      </c>
      <c r="W175" s="153">
        <f>IFERROR(__xludf.DUMMYFUNCTION("TO_DATE(INT((X175/(60*60*24))+""1/1/1970""))"),42571.0)</f>
        <v>42571</v>
      </c>
      <c r="X175" s="156">
        <v>1.4690232E9</v>
      </c>
      <c r="Y175" s="156">
        <v>9875.4357</v>
      </c>
      <c r="AA175" s="153">
        <f>IFERROR(__xludf.DUMMYFUNCTION("TO_DATE(INT((AB175/(60*60*24))+""1/1/1970""))"),42571.0)</f>
        <v>42571</v>
      </c>
      <c r="AB175" s="156">
        <v>1.4689908E9</v>
      </c>
      <c r="AC175" s="156">
        <v>102977.6621</v>
      </c>
      <c r="AE175" s="153">
        <f>IFERROR(__xludf.DUMMYFUNCTION("TO_DATE(INT((AF175/(60*60*24))+""1/1/1970""))"),42543.0)</f>
        <v>42543</v>
      </c>
      <c r="AF175" s="156">
        <v>1.4665716E9</v>
      </c>
      <c r="AG175" s="156">
        <v>103157.493</v>
      </c>
      <c r="AH175" s="156"/>
      <c r="AI175" s="153">
        <f>IFERROR(__xludf.DUMMYFUNCTION("TO_DATE(INT((AJ175/(60*60*24))+""1/1/1970""))"),42578.0)</f>
        <v>42578</v>
      </c>
      <c r="AJ175" s="152">
        <v>1.469592E9</v>
      </c>
      <c r="AK175" s="152">
        <v>97195.5752</v>
      </c>
      <c r="AL175" s="152">
        <v>85696.4546</v>
      </c>
      <c r="AM175" s="160">
        <v>111256.77</v>
      </c>
      <c r="AN175" s="152">
        <f t="shared" si="1"/>
        <v>26471.2906</v>
      </c>
      <c r="AO175" s="152">
        <f t="shared" si="2"/>
        <v>114651.2795</v>
      </c>
      <c r="AP175" s="152">
        <f t="shared" si="3"/>
        <v>9879.152</v>
      </c>
      <c r="AQ175" s="152">
        <f t="shared" si="4"/>
        <v>103494.6062</v>
      </c>
      <c r="AR175" s="152">
        <f t="shared" si="5"/>
        <v>105559.9679</v>
      </c>
    </row>
    <row r="176">
      <c r="A176" s="156">
        <v>1.4624784E9</v>
      </c>
      <c r="B176" s="156">
        <v>105879.8473</v>
      </c>
      <c r="D176" s="153">
        <f>IFERROR(__xludf.DUMMYFUNCTION("TO_DATE(INT((E176/(60*60*24))+""1/1/1970""))"),42579.0)</f>
        <v>42579</v>
      </c>
      <c r="E176" s="156">
        <v>1.4696784E9</v>
      </c>
      <c r="F176" s="156">
        <v>97195.5752</v>
      </c>
      <c r="H176" s="153">
        <f>IFERROR(__xludf.DUMMYFUNCTION("TO_DATE(INT((I176/(60*60*24))+""1/1/1970""))"),42579.0)</f>
        <v>42579</v>
      </c>
      <c r="I176" s="156">
        <v>1.4696784E9</v>
      </c>
      <c r="J176" s="156">
        <v>85722.654</v>
      </c>
      <c r="L176" s="158">
        <v>42579.0</v>
      </c>
      <c r="M176" s="159">
        <v>112023.07</v>
      </c>
      <c r="O176" s="153">
        <f>IFERROR(__xludf.DUMMYFUNCTION("TO_DATE(INT((P176/(60*60*24))+""1/1/1970""))"),42549.0)</f>
        <v>42549</v>
      </c>
      <c r="P176" s="13">
        <v>1.4671224E9</v>
      </c>
      <c r="Q176" s="13">
        <v>26439.3087</v>
      </c>
      <c r="S176" s="153">
        <f>IFERROR(__xludf.DUMMYFUNCTION("TO_DATE(INT((T176/(60*60*24))+""1/1/1970""))"),42579.0)</f>
        <v>42579</v>
      </c>
      <c r="T176" s="152">
        <v>1.4696784E9</v>
      </c>
      <c r="U176" s="152">
        <v>114640.9243</v>
      </c>
      <c r="W176" s="153">
        <f>IFERROR(__xludf.DUMMYFUNCTION("TO_DATE(INT((X176/(60*60*24))+""1/1/1970""))"),42572.0)</f>
        <v>42572</v>
      </c>
      <c r="X176" s="156">
        <v>1.4691096E9</v>
      </c>
      <c r="Y176" s="156">
        <v>9872.8706</v>
      </c>
      <c r="AA176" s="153">
        <f>IFERROR(__xludf.DUMMYFUNCTION("TO_DATE(INT((AB176/(60*60*24))+""1/1/1970""))"),42572.0)</f>
        <v>42572</v>
      </c>
      <c r="AB176" s="152">
        <v>1.46907E9</v>
      </c>
      <c r="AC176" s="152">
        <v>102932.6616</v>
      </c>
      <c r="AE176" s="153">
        <f>IFERROR(__xludf.DUMMYFUNCTION("TO_DATE(INT((AF176/(60*60*24))+""1/1/1970""))"),42544.0)</f>
        <v>42544</v>
      </c>
      <c r="AF176" s="152">
        <v>1.4666508E9</v>
      </c>
      <c r="AG176" s="152">
        <v>102460.3544</v>
      </c>
      <c r="AH176" s="156"/>
      <c r="AI176" s="153">
        <f>IFERROR(__xludf.DUMMYFUNCTION("TO_DATE(INT((AJ176/(60*60*24))+""1/1/1970""))"),42579.0)</f>
        <v>42579</v>
      </c>
      <c r="AJ176" s="156">
        <v>1.4696784E9</v>
      </c>
      <c r="AK176" s="156">
        <v>97195.5752</v>
      </c>
      <c r="AL176" s="156">
        <v>85722.654</v>
      </c>
      <c r="AM176" s="159">
        <v>112023.07</v>
      </c>
      <c r="AN176" s="152">
        <f t="shared" si="1"/>
        <v>26356.3686</v>
      </c>
      <c r="AO176" s="152">
        <f t="shared" si="2"/>
        <v>114640.9243</v>
      </c>
      <c r="AP176" s="152">
        <f t="shared" si="3"/>
        <v>9856.692</v>
      </c>
      <c r="AQ176" s="152">
        <f t="shared" si="4"/>
        <v>102873.6237</v>
      </c>
      <c r="AR176" s="152">
        <f t="shared" si="5"/>
        <v>104826.6916</v>
      </c>
    </row>
    <row r="177">
      <c r="A177" s="152">
        <v>1.46254146E9</v>
      </c>
      <c r="B177" s="152">
        <v>105442.2761</v>
      </c>
      <c r="D177" s="153">
        <f>IFERROR(__xludf.DUMMYFUNCTION("TO_DATE(INT((E177/(60*60*24))+""1/1/1970""))"),42580.0)</f>
        <v>42580</v>
      </c>
      <c r="E177" s="152">
        <v>1.4697648E9</v>
      </c>
      <c r="F177" s="152">
        <v>97195.5752</v>
      </c>
      <c r="H177" s="153">
        <f>IFERROR(__xludf.DUMMYFUNCTION("TO_DATE(INT((I177/(60*60*24))+""1/1/1970""))"),42580.0)</f>
        <v>42580</v>
      </c>
      <c r="I177" s="152">
        <v>1.4697648E9</v>
      </c>
      <c r="J177" s="152">
        <v>85712.6285</v>
      </c>
      <c r="L177" s="158">
        <v>42580.0</v>
      </c>
      <c r="M177" s="160">
        <v>112411.07</v>
      </c>
      <c r="O177" s="153">
        <f>IFERROR(__xludf.DUMMYFUNCTION("TO_DATE(INT((P177/(60*60*24))+""1/1/1970""))"),42550.0)</f>
        <v>42550</v>
      </c>
      <c r="P177" s="13">
        <v>1.4672088E9</v>
      </c>
      <c r="Q177" s="13">
        <v>26182.746</v>
      </c>
      <c r="S177" s="153">
        <f>IFERROR(__xludf.DUMMYFUNCTION("TO_DATE(INT((T177/(60*60*24))+""1/1/1970""))"),42580.0)</f>
        <v>42580</v>
      </c>
      <c r="T177" s="156">
        <v>1.4697648E9</v>
      </c>
      <c r="U177" s="156">
        <v>114781.2124</v>
      </c>
      <c r="W177" s="153">
        <f>IFERROR(__xludf.DUMMYFUNCTION("TO_DATE(INT((X177/(60*60*24))+""1/1/1970""))"),42573.0)</f>
        <v>42573</v>
      </c>
      <c r="X177" s="156">
        <v>1.469196E9</v>
      </c>
      <c r="Y177" s="156">
        <v>9863.189</v>
      </c>
      <c r="AA177" s="153">
        <f>IFERROR(__xludf.DUMMYFUNCTION("TO_DATE(INT((AB177/(60*60*24))+""1/1/1970""))"),42573.0)</f>
        <v>42573</v>
      </c>
      <c r="AB177" s="156">
        <v>1.4691492E9</v>
      </c>
      <c r="AC177" s="156">
        <v>102983.235</v>
      </c>
      <c r="AE177" s="153">
        <f>IFERROR(__xludf.DUMMYFUNCTION("TO_DATE(INT((AF177/(60*60*24))+""1/1/1970""))"),42545.0)</f>
        <v>42545</v>
      </c>
      <c r="AF177" s="156">
        <v>1.46673E9</v>
      </c>
      <c r="AG177" s="156">
        <v>102394.9405</v>
      </c>
      <c r="AH177" s="156"/>
      <c r="AI177" s="153">
        <f>IFERROR(__xludf.DUMMYFUNCTION("TO_DATE(INT((AJ177/(60*60*24))+""1/1/1970""))"),42580.0)</f>
        <v>42580</v>
      </c>
      <c r="AJ177" s="152">
        <v>1.4697648E9</v>
      </c>
      <c r="AK177" s="152">
        <v>97195.5752</v>
      </c>
      <c r="AL177" s="152">
        <v>85712.6285</v>
      </c>
      <c r="AM177" s="160">
        <v>112411.07</v>
      </c>
      <c r="AN177" s="152">
        <f t="shared" si="1"/>
        <v>26355.6938</v>
      </c>
      <c r="AO177" s="152">
        <f t="shared" si="2"/>
        <v>114781.2124</v>
      </c>
      <c r="AP177" s="152">
        <f t="shared" si="3"/>
        <v>9855.9801</v>
      </c>
      <c r="AQ177" s="152">
        <f t="shared" si="4"/>
        <v>102747.9243</v>
      </c>
      <c r="AR177" s="152">
        <f t="shared" si="5"/>
        <v>104687.6298</v>
      </c>
    </row>
    <row r="178">
      <c r="A178" s="156">
        <v>1.4625648E9</v>
      </c>
      <c r="B178" s="156">
        <v>106265.9395</v>
      </c>
      <c r="D178" s="153">
        <f>IFERROR(__xludf.DUMMYFUNCTION("TO_DATE(INT((E178/(60*60*24))+""1/1/1970""))"),42581.0)</f>
        <v>42581</v>
      </c>
      <c r="E178" s="156">
        <v>1.4698512E9</v>
      </c>
      <c r="F178" s="156">
        <v>97195.5752</v>
      </c>
      <c r="H178" s="153">
        <f>IFERROR(__xludf.DUMMYFUNCTION("TO_DATE(INT((I178/(60*60*24))+""1/1/1970""))"),42581.0)</f>
        <v>42581</v>
      </c>
      <c r="I178" s="156">
        <v>1.4698512E9</v>
      </c>
      <c r="J178" s="156">
        <v>85659.5489</v>
      </c>
      <c r="L178" s="158">
        <v>42581.0</v>
      </c>
      <c r="M178" s="159">
        <v>112653.57</v>
      </c>
      <c r="O178" s="153">
        <f>IFERROR(__xludf.DUMMYFUNCTION("TO_DATE(INT((P178/(60*60*24))+""1/1/1970""))"),42551.0)</f>
        <v>42551</v>
      </c>
      <c r="P178" s="13">
        <v>1.4672952E9</v>
      </c>
      <c r="Q178" s="13">
        <v>26099.0016</v>
      </c>
      <c r="S178" s="153">
        <f>IFERROR(__xludf.DUMMYFUNCTION("TO_DATE(INT((T178/(60*60*24))+""1/1/1970""))"),42581.0)</f>
        <v>42581</v>
      </c>
      <c r="T178" s="152">
        <v>1.4698512E9</v>
      </c>
      <c r="U178" s="152">
        <v>115054.0483</v>
      </c>
      <c r="W178" s="153">
        <f>IFERROR(__xludf.DUMMYFUNCTION("TO_DATE(INT((X178/(60*60*24))+""1/1/1970""))"),42574.0)</f>
        <v>42574</v>
      </c>
      <c r="X178" s="156">
        <v>1.469232E9</v>
      </c>
      <c r="Y178" s="156">
        <v>9881.1146</v>
      </c>
      <c r="AA178" s="153">
        <f>IFERROR(__xludf.DUMMYFUNCTION("TO_DATE(INT((AB178/(60*60*24))+""1/1/1970""))"),42575.0)</f>
        <v>42575</v>
      </c>
      <c r="AB178" s="152">
        <v>1.4693976E9</v>
      </c>
      <c r="AC178" s="152">
        <v>103448.5326</v>
      </c>
      <c r="AE178" s="153">
        <f>IFERROR(__xludf.DUMMYFUNCTION("TO_DATE(INT((AF178/(60*60*24))+""1/1/1970""))"),42546.0)</f>
        <v>42546</v>
      </c>
      <c r="AF178" s="152">
        <v>1.4668128E9</v>
      </c>
      <c r="AG178" s="152">
        <v>104448.3887</v>
      </c>
      <c r="AH178" s="156"/>
      <c r="AI178" s="153">
        <f>IFERROR(__xludf.DUMMYFUNCTION("TO_DATE(INT((AJ178/(60*60*24))+""1/1/1970""))"),42581.0)</f>
        <v>42581</v>
      </c>
      <c r="AJ178" s="156">
        <v>1.4698512E9</v>
      </c>
      <c r="AK178" s="156">
        <v>97195.5752</v>
      </c>
      <c r="AL178" s="156">
        <v>85659.5489</v>
      </c>
      <c r="AM178" s="159">
        <v>112653.57</v>
      </c>
      <c r="AN178" s="152">
        <f t="shared" si="1"/>
        <v>26633.5248</v>
      </c>
      <c r="AO178" s="152">
        <f t="shared" si="2"/>
        <v>115054.0483</v>
      </c>
      <c r="AP178" s="152">
        <f t="shared" si="3"/>
        <v>9785.6637</v>
      </c>
      <c r="AQ178" s="152">
        <f t="shared" si="4"/>
        <v>102747.9243</v>
      </c>
      <c r="AR178" s="152">
        <f t="shared" si="5"/>
        <v>103844.5679</v>
      </c>
    </row>
    <row r="179">
      <c r="A179" s="152">
        <v>1.46280066E9</v>
      </c>
      <c r="B179" s="152">
        <v>106168.1294</v>
      </c>
      <c r="D179" s="153">
        <f>IFERROR(__xludf.DUMMYFUNCTION("TO_DATE(INT((E179/(60*60*24))+""1/1/1970""))"),42583.0)</f>
        <v>42583</v>
      </c>
      <c r="E179" s="152">
        <v>1.47006E9</v>
      </c>
      <c r="F179" s="152">
        <v>97195.5752</v>
      </c>
      <c r="H179" s="153">
        <f>IFERROR(__xludf.DUMMYFUNCTION("TO_DATE(INT((I179/(60*60*24))+""1/1/1970""))"),42583.0)</f>
        <v>42583</v>
      </c>
      <c r="I179" s="152">
        <v>1.47006E9</v>
      </c>
      <c r="J179" s="152">
        <v>85659.5489</v>
      </c>
      <c r="L179" s="158">
        <v>42583.0</v>
      </c>
      <c r="M179" s="160">
        <v>112653.57</v>
      </c>
      <c r="O179" s="153">
        <f>IFERROR(__xludf.DUMMYFUNCTION("TO_DATE(INT((P179/(60*60*24))+""1/1/1970""))"),42552.0)</f>
        <v>42552</v>
      </c>
      <c r="P179" s="13">
        <v>1.4673816E9</v>
      </c>
      <c r="Q179" s="13">
        <v>26018.2586</v>
      </c>
      <c r="S179" s="153">
        <f>IFERROR(__xludf.DUMMYFUNCTION("TO_DATE(INT((T179/(60*60*24))+""1/1/1970""))"),42583.0)</f>
        <v>42583</v>
      </c>
      <c r="T179" s="156">
        <v>1.470024E9</v>
      </c>
      <c r="U179" s="156">
        <v>115054.0483</v>
      </c>
      <c r="W179" s="153">
        <f>IFERROR(__xludf.DUMMYFUNCTION("TO_DATE(INT((X179/(60*60*24))+""1/1/1970""))"),42576.0)</f>
        <v>42576</v>
      </c>
      <c r="X179" s="152">
        <v>1.4694048E9</v>
      </c>
      <c r="Y179" s="152">
        <v>9884.7647</v>
      </c>
      <c r="AA179" s="153">
        <f>IFERROR(__xludf.DUMMYFUNCTION("TO_DATE(INT((AB179/(60*60*24))+""1/1/1970""))"),42576.0)</f>
        <v>42576</v>
      </c>
      <c r="AB179" s="152">
        <v>1.4694372E9</v>
      </c>
      <c r="AC179" s="152">
        <v>103266.0323</v>
      </c>
      <c r="AE179" s="153">
        <f>IFERROR(__xludf.DUMMYFUNCTION("TO_DATE(INT((AF179/(60*60*24))+""1/1/1970""))"),42547.0)</f>
        <v>42547</v>
      </c>
      <c r="AF179" s="156">
        <v>1.4669784E9</v>
      </c>
      <c r="AG179" s="156">
        <v>104448.3887</v>
      </c>
      <c r="AH179" s="156"/>
      <c r="AI179" s="153">
        <f>IFERROR(__xludf.DUMMYFUNCTION("TO_DATE(INT((AJ179/(60*60*24))+""1/1/1970""))"),42583.0)</f>
        <v>42583</v>
      </c>
      <c r="AJ179" s="152">
        <v>1.47006E9</v>
      </c>
      <c r="AK179" s="152">
        <v>97195.5752</v>
      </c>
      <c r="AL179" s="152">
        <v>85659.5489</v>
      </c>
      <c r="AM179" s="160">
        <v>112653.57</v>
      </c>
      <c r="AN179" s="152">
        <f t="shared" si="1"/>
        <v>26589.2643</v>
      </c>
      <c r="AO179" s="152">
        <f t="shared" si="2"/>
        <v>115054.0483</v>
      </c>
      <c r="AP179" s="152">
        <f t="shared" si="3"/>
        <v>9792.4579</v>
      </c>
      <c r="AQ179" s="152">
        <f t="shared" si="4"/>
        <v>102709.8078</v>
      </c>
      <c r="AR179" s="152">
        <f t="shared" si="5"/>
        <v>103912.7264</v>
      </c>
    </row>
    <row r="180">
      <c r="A180" s="156">
        <v>1.462824E9</v>
      </c>
      <c r="B180" s="156">
        <v>106363.7495</v>
      </c>
      <c r="D180" s="153">
        <f>IFERROR(__xludf.DUMMYFUNCTION("TO_DATE(INT((E180/(60*60*24))+""1/1/1970""))"),42584.0)</f>
        <v>42584</v>
      </c>
      <c r="E180" s="152">
        <v>1.4701104E9</v>
      </c>
      <c r="F180" s="152">
        <v>97195.5752</v>
      </c>
      <c r="H180" s="153">
        <f>IFERROR(__xludf.DUMMYFUNCTION("TO_DATE(INT((I180/(60*60*24))+""1/1/1970""))"),42584.0)</f>
        <v>42584</v>
      </c>
      <c r="I180" s="152">
        <v>1.4701104E9</v>
      </c>
      <c r="J180" s="152">
        <v>85785.4179</v>
      </c>
      <c r="L180" s="158">
        <v>42584.0</v>
      </c>
      <c r="M180" s="159">
        <v>113245.27</v>
      </c>
      <c r="O180" s="153">
        <f>IFERROR(__xludf.DUMMYFUNCTION("TO_DATE(INT((P180/(60*60*24))+""1/1/1970""))"),42553.0)</f>
        <v>42553</v>
      </c>
      <c r="P180" s="13">
        <v>1.4674176E9</v>
      </c>
      <c r="Q180" s="13">
        <v>26187.266</v>
      </c>
      <c r="S180" s="153">
        <f>IFERROR(__xludf.DUMMYFUNCTION("TO_DATE(INT((T180/(60*60*24))+""1/1/1970""))"),42584.0)</f>
        <v>42584</v>
      </c>
      <c r="T180" s="152">
        <v>1.4701104E9</v>
      </c>
      <c r="U180" s="152">
        <v>114801.8078</v>
      </c>
      <c r="W180" s="153">
        <f>IFERROR(__xludf.DUMMYFUNCTION("TO_DATE(INT((X180/(60*60*24))+""1/1/1970""))"),42577.0)</f>
        <v>42577</v>
      </c>
      <c r="X180" s="156">
        <v>1.4695416E9</v>
      </c>
      <c r="Y180" s="156">
        <v>9881.2929</v>
      </c>
      <c r="AA180" s="153">
        <f>IFERROR(__xludf.DUMMYFUNCTION("TO_DATE(INT((AB180/(60*60*24))+""1/1/1970""))"),42577.0)</f>
        <v>42577</v>
      </c>
      <c r="AB180" s="156">
        <v>1.4695164E9</v>
      </c>
      <c r="AC180" s="156">
        <v>103444.8799</v>
      </c>
      <c r="AE180" s="153">
        <f>IFERROR(__xludf.DUMMYFUNCTION("TO_DATE(INT((AF180/(60*60*24))+""1/1/1970""))"),42548.0)</f>
        <v>42548</v>
      </c>
      <c r="AF180" s="156">
        <v>1.467018E9</v>
      </c>
      <c r="AG180" s="156">
        <v>105079.1984</v>
      </c>
      <c r="AH180" s="156"/>
      <c r="AI180" s="153">
        <f>IFERROR(__xludf.DUMMYFUNCTION("TO_DATE(INT((AJ180/(60*60*24))+""1/1/1970""))"),42584.0)</f>
        <v>42584</v>
      </c>
      <c r="AJ180" s="152">
        <v>1.4701104E9</v>
      </c>
      <c r="AK180" s="152">
        <v>97195.5752</v>
      </c>
      <c r="AL180" s="152">
        <v>85785.4179</v>
      </c>
      <c r="AM180" s="159">
        <v>113245.27</v>
      </c>
      <c r="AN180" s="152">
        <f t="shared" si="1"/>
        <v>26607.2003</v>
      </c>
      <c r="AO180" s="152">
        <f t="shared" si="2"/>
        <v>114801.8078</v>
      </c>
      <c r="AP180" s="152">
        <f t="shared" si="3"/>
        <v>9808.1018</v>
      </c>
      <c r="AQ180" s="152">
        <f t="shared" si="4"/>
        <v>102703.6689</v>
      </c>
      <c r="AR180" s="152">
        <f t="shared" si="5"/>
        <v>103912.269</v>
      </c>
    </row>
    <row r="181">
      <c r="A181" s="152">
        <v>1.46288706E9</v>
      </c>
      <c r="B181" s="152">
        <v>106801.3207</v>
      </c>
      <c r="D181" s="153">
        <f>IFERROR(__xludf.DUMMYFUNCTION("TO_DATE(INT((E181/(60*60*24))+""1/1/1970""))"),42585.0)</f>
        <v>42585</v>
      </c>
      <c r="E181" s="156">
        <v>1.4701968E9</v>
      </c>
      <c r="F181" s="156">
        <v>97195.5752</v>
      </c>
      <c r="H181" s="153">
        <f>IFERROR(__xludf.DUMMYFUNCTION("TO_DATE(INT((I181/(60*60*24))+""1/1/1970""))"),42585.0)</f>
        <v>42585</v>
      </c>
      <c r="I181" s="156">
        <v>1.4701968E9</v>
      </c>
      <c r="J181" s="156">
        <v>86269.1499</v>
      </c>
      <c r="L181" s="158">
        <v>42585.0</v>
      </c>
      <c r="M181" s="160">
        <v>112391.67</v>
      </c>
      <c r="O181" s="153">
        <f>IFERROR(__xludf.DUMMYFUNCTION("TO_DATE(INT((P181/(60*60*24))+""1/1/1970""))"),42554.0)</f>
        <v>42554</v>
      </c>
      <c r="P181" s="13">
        <v>1.467504E9</v>
      </c>
      <c r="Q181" s="13">
        <v>26187.266</v>
      </c>
      <c r="S181" s="153">
        <f>IFERROR(__xludf.DUMMYFUNCTION("TO_DATE(INT((T181/(60*60*24))+""1/1/1970""))"),42585.0)</f>
        <v>42585</v>
      </c>
      <c r="T181" s="156">
        <v>1.4701968E9</v>
      </c>
      <c r="U181" s="156">
        <v>113383.2191</v>
      </c>
      <c r="W181" s="153">
        <f>IFERROR(__xludf.DUMMYFUNCTION("TO_DATE(INT((X181/(60*60*24))+""1/1/1970""))"),42578.0)</f>
        <v>42578</v>
      </c>
      <c r="X181" s="156">
        <v>1.469628E9</v>
      </c>
      <c r="Y181" s="156">
        <v>9879.152</v>
      </c>
      <c r="AA181" s="153">
        <f>IFERROR(__xludf.DUMMYFUNCTION("TO_DATE(INT((AB181/(60*60*24))+""1/1/1970""))"),42578.0)</f>
        <v>42578</v>
      </c>
      <c r="AB181" s="152">
        <v>1.4695956E9</v>
      </c>
      <c r="AC181" s="152">
        <v>103494.6062</v>
      </c>
      <c r="AE181" s="153">
        <f>IFERROR(__xludf.DUMMYFUNCTION("TO_DATE(INT((AF181/(60*60*24))+""1/1/1970""))"),42549.0)</f>
        <v>42549</v>
      </c>
      <c r="AF181" s="152">
        <v>1.4670972E9</v>
      </c>
      <c r="AG181" s="152">
        <v>105316.1524</v>
      </c>
      <c r="AH181" s="156"/>
      <c r="AI181" s="153">
        <f>IFERROR(__xludf.DUMMYFUNCTION("TO_DATE(INT((AJ181/(60*60*24))+""1/1/1970""))"),42585.0)</f>
        <v>42585</v>
      </c>
      <c r="AJ181" s="156">
        <v>1.4701968E9</v>
      </c>
      <c r="AK181" s="156">
        <v>97195.5752</v>
      </c>
      <c r="AL181" s="156">
        <v>86269.1499</v>
      </c>
      <c r="AM181" s="160">
        <v>112391.67</v>
      </c>
      <c r="AN181" s="152">
        <f t="shared" si="1"/>
        <v>26796.4149</v>
      </c>
      <c r="AO181" s="152">
        <f t="shared" si="2"/>
        <v>113383.2191</v>
      </c>
      <c r="AP181" s="152">
        <f t="shared" si="3"/>
        <v>9781.9111</v>
      </c>
      <c r="AQ181" s="152">
        <f t="shared" si="4"/>
        <v>102753.4429</v>
      </c>
      <c r="AR181" s="152">
        <f t="shared" si="5"/>
        <v>103448.4248</v>
      </c>
    </row>
    <row r="182">
      <c r="A182" s="156">
        <v>1.4629104E9</v>
      </c>
      <c r="B182" s="156">
        <v>107686.7588</v>
      </c>
      <c r="D182" s="153">
        <f>IFERROR(__xludf.DUMMYFUNCTION("TO_DATE(INT((E182/(60*60*24))+""1/1/1970""))"),42586.0)</f>
        <v>42586</v>
      </c>
      <c r="E182" s="152">
        <v>1.4702832E9</v>
      </c>
      <c r="F182" s="152">
        <v>97195.5752</v>
      </c>
      <c r="H182" s="153">
        <f>IFERROR(__xludf.DUMMYFUNCTION("TO_DATE(INT((I182/(60*60*24))+""1/1/1970""))"),42586.0)</f>
        <v>42586</v>
      </c>
      <c r="I182" s="152">
        <v>1.4702832E9</v>
      </c>
      <c r="J182" s="152">
        <v>86381.1215</v>
      </c>
      <c r="L182" s="158">
        <v>42586.0</v>
      </c>
      <c r="M182" s="159">
        <v>112760.27</v>
      </c>
      <c r="O182" s="153">
        <f>IFERROR(__xludf.DUMMYFUNCTION("TO_DATE(INT((P182/(60*60*24))+""1/1/1970""))"),42555.0)</f>
        <v>42555</v>
      </c>
      <c r="P182" s="13">
        <v>1.4675904E9</v>
      </c>
      <c r="Q182" s="13">
        <v>26195.6644</v>
      </c>
      <c r="S182" s="153">
        <f>IFERROR(__xludf.DUMMYFUNCTION("TO_DATE(INT((T182/(60*60*24))+""1/1/1970""))"),42586.0)</f>
        <v>42586</v>
      </c>
      <c r="T182" s="152">
        <v>1.4702832E9</v>
      </c>
      <c r="U182" s="152">
        <v>114063.7437</v>
      </c>
      <c r="W182" s="153">
        <f>IFERROR(__xludf.DUMMYFUNCTION("TO_DATE(INT((X182/(60*60*24))+""1/1/1970""))"),42579.0)</f>
        <v>42579</v>
      </c>
      <c r="X182" s="156">
        <v>1.4697144E9</v>
      </c>
      <c r="Y182" s="156">
        <v>9856.692</v>
      </c>
      <c r="AA182" s="153">
        <f>IFERROR(__xludf.DUMMYFUNCTION("TO_DATE(INT((AB182/(60*60*24))+""1/1/1970""))"),42579.0)</f>
        <v>42579</v>
      </c>
      <c r="AB182" s="156">
        <v>1.4696748E9</v>
      </c>
      <c r="AC182" s="156">
        <v>102873.6237</v>
      </c>
      <c r="AE182" s="153">
        <f>IFERROR(__xludf.DUMMYFUNCTION("TO_DATE(INT((AF182/(60*60*24))+""1/1/1970""))"),42550.0)</f>
        <v>42550</v>
      </c>
      <c r="AF182" s="156">
        <v>1.4671764E9</v>
      </c>
      <c r="AG182" s="156">
        <v>104749.8416</v>
      </c>
      <c r="AH182" s="156"/>
      <c r="AI182" s="153">
        <f>IFERROR(__xludf.DUMMYFUNCTION("TO_DATE(INT((AJ182/(60*60*24))+""1/1/1970""))"),42586.0)</f>
        <v>42586</v>
      </c>
      <c r="AJ182" s="152">
        <v>1.4702832E9</v>
      </c>
      <c r="AK182" s="152">
        <v>97195.5752</v>
      </c>
      <c r="AL182" s="152">
        <v>86381.1215</v>
      </c>
      <c r="AM182" s="159">
        <v>112760.27</v>
      </c>
      <c r="AN182" s="152">
        <f t="shared" si="1"/>
        <v>26850.3155</v>
      </c>
      <c r="AO182" s="152">
        <f t="shared" si="2"/>
        <v>114063.7437</v>
      </c>
      <c r="AP182" s="152">
        <f t="shared" si="3"/>
        <v>9770.6785</v>
      </c>
      <c r="AQ182" s="152">
        <f t="shared" si="4"/>
        <v>102754.5925</v>
      </c>
      <c r="AR182" s="152">
        <f t="shared" si="5"/>
        <v>104065.9688</v>
      </c>
    </row>
    <row r="183">
      <c r="A183" s="152">
        <v>1.46297346E9</v>
      </c>
      <c r="B183" s="152">
        <v>107434.5119</v>
      </c>
      <c r="D183" s="153">
        <f>IFERROR(__xludf.DUMMYFUNCTION("TO_DATE(INT((E183/(60*60*24))+""1/1/1970""))"),42587.0)</f>
        <v>42587</v>
      </c>
      <c r="E183" s="156">
        <v>1.4703696E9</v>
      </c>
      <c r="F183" s="156">
        <v>97195.5752</v>
      </c>
      <c r="H183" s="153">
        <f>IFERROR(__xludf.DUMMYFUNCTION("TO_DATE(INT((I183/(60*60*24))+""1/1/1970""))"),42587.0)</f>
        <v>42587</v>
      </c>
      <c r="I183" s="156">
        <v>1.4703696E9</v>
      </c>
      <c r="J183" s="156">
        <v>86648.704</v>
      </c>
      <c r="L183" s="158">
        <v>42587.0</v>
      </c>
      <c r="M183" s="160">
        <v>113080.37</v>
      </c>
      <c r="O183" s="153">
        <f>IFERROR(__xludf.DUMMYFUNCTION("TO_DATE(INT((P183/(60*60*24))+""1/1/1970""))"),42556.0)</f>
        <v>42556</v>
      </c>
      <c r="P183" s="13">
        <v>1.4676768E9</v>
      </c>
      <c r="Q183" s="13">
        <v>26209.8729</v>
      </c>
      <c r="S183" s="153">
        <f>IFERROR(__xludf.DUMMYFUNCTION("TO_DATE(INT((T183/(60*60*24))+""1/1/1970""))"),42587.0)</f>
        <v>42587</v>
      </c>
      <c r="T183" s="156">
        <v>1.4703696E9</v>
      </c>
      <c r="U183" s="156">
        <v>114277.5216</v>
      </c>
      <c r="W183" s="153">
        <f>IFERROR(__xludf.DUMMYFUNCTION("TO_DATE(INT((X183/(60*60*24))+""1/1/1970""))"),42580.0)</f>
        <v>42580</v>
      </c>
      <c r="X183" s="156">
        <v>1.4698008E9</v>
      </c>
      <c r="Y183" s="156">
        <v>9855.9801</v>
      </c>
      <c r="AA183" s="153">
        <f>IFERROR(__xludf.DUMMYFUNCTION("TO_DATE(INT((AB183/(60*60*24))+""1/1/1970""))"),42580.0)</f>
        <v>42580</v>
      </c>
      <c r="AB183" s="152">
        <v>1.469754E9</v>
      </c>
      <c r="AC183" s="152">
        <v>102747.9243</v>
      </c>
      <c r="AE183" s="153">
        <f>IFERROR(__xludf.DUMMYFUNCTION("TO_DATE(INT((AF183/(60*60*24))+""1/1/1970""))"),42551.0)</f>
        <v>42551</v>
      </c>
      <c r="AF183" s="152">
        <v>1.4672556E9</v>
      </c>
      <c r="AG183" s="152">
        <v>104323.0501</v>
      </c>
      <c r="AH183" s="156"/>
      <c r="AI183" s="153">
        <f>IFERROR(__xludf.DUMMYFUNCTION("TO_DATE(INT((AJ183/(60*60*24))+""1/1/1970""))"),42587.0)</f>
        <v>42587</v>
      </c>
      <c r="AJ183" s="156">
        <v>1.4703696E9</v>
      </c>
      <c r="AK183" s="156">
        <v>97195.5752</v>
      </c>
      <c r="AL183" s="156">
        <v>86648.704</v>
      </c>
      <c r="AM183" s="160">
        <v>113080.37</v>
      </c>
      <c r="AN183" s="152">
        <f t="shared" si="1"/>
        <v>26861.0562</v>
      </c>
      <c r="AO183" s="152">
        <f t="shared" si="2"/>
        <v>114277.5216</v>
      </c>
      <c r="AP183" s="152">
        <f t="shared" si="3"/>
        <v>9770.2924</v>
      </c>
      <c r="AQ183" s="152">
        <f t="shared" si="4"/>
        <v>102750.0568</v>
      </c>
      <c r="AR183" s="152">
        <f t="shared" si="5"/>
        <v>104206.8604</v>
      </c>
    </row>
    <row r="184">
      <c r="A184" s="156">
        <v>1.4629968E9</v>
      </c>
      <c r="B184" s="156">
        <v>106677.7712</v>
      </c>
      <c r="D184" s="153">
        <f>IFERROR(__xludf.DUMMYFUNCTION("TO_DATE(INT((E184/(60*60*24))+""1/1/1970""))"),42588.0)</f>
        <v>42588</v>
      </c>
      <c r="E184" s="152">
        <v>1.470456E9</v>
      </c>
      <c r="F184" s="152">
        <v>97195.5752</v>
      </c>
      <c r="H184" s="153">
        <f>IFERROR(__xludf.DUMMYFUNCTION("TO_DATE(INT((I184/(60*60*24))+""1/1/1970""))"),42588.0)</f>
        <v>42588</v>
      </c>
      <c r="I184" s="152">
        <v>1.470456E9</v>
      </c>
      <c r="J184" s="152">
        <v>86675.4144</v>
      </c>
      <c r="L184" s="158">
        <v>42588.0</v>
      </c>
      <c r="M184" s="159">
        <v>114157.07</v>
      </c>
      <c r="O184" s="153">
        <f>IFERROR(__xludf.DUMMYFUNCTION("TO_DATE(INT((P184/(60*60*24))+""1/1/1970""))"),42557.0)</f>
        <v>42557</v>
      </c>
      <c r="P184" s="13">
        <v>1.4678136E9</v>
      </c>
      <c r="Q184" s="13">
        <v>26498.6373</v>
      </c>
      <c r="S184" s="153">
        <f>IFERROR(__xludf.DUMMYFUNCTION("TO_DATE(INT((T184/(60*60*24))+""1/1/1970""))"),42588.0)</f>
        <v>42588</v>
      </c>
      <c r="T184" s="152">
        <v>1.470456E9</v>
      </c>
      <c r="U184" s="152">
        <v>116093.83</v>
      </c>
      <c r="W184" s="153">
        <f>IFERROR(__xludf.DUMMYFUNCTION("TO_DATE(INT((X184/(60*60*24))+""1/1/1970""))"),42581.0)</f>
        <v>42581</v>
      </c>
      <c r="X184" s="156">
        <v>1.4698368E9</v>
      </c>
      <c r="Y184" s="156">
        <v>9785.6637</v>
      </c>
      <c r="AA184" s="153">
        <f>IFERROR(__xludf.DUMMYFUNCTION("TO_DATE(INT((AB184/(60*60*24))+""1/1/1970""))"),42582.0)</f>
        <v>42582</v>
      </c>
      <c r="AB184" s="156">
        <v>1.4700024E9</v>
      </c>
      <c r="AC184" s="156">
        <v>102714.0152</v>
      </c>
      <c r="AE184" s="153">
        <f>IFERROR(__xludf.DUMMYFUNCTION("TO_DATE(INT((AF184/(60*60*24))+""1/1/1970""))"),42552.0)</f>
        <v>42552</v>
      </c>
      <c r="AF184" s="156">
        <v>1.4673348E9</v>
      </c>
      <c r="AG184" s="156">
        <v>104497.7922</v>
      </c>
      <c r="AH184" s="156"/>
      <c r="AI184" s="153">
        <f>IFERROR(__xludf.DUMMYFUNCTION("TO_DATE(INT((AJ184/(60*60*24))+""1/1/1970""))"),42588.0)</f>
        <v>42588</v>
      </c>
      <c r="AJ184" s="152">
        <v>1.470456E9</v>
      </c>
      <c r="AK184" s="152">
        <v>97195.5752</v>
      </c>
      <c r="AL184" s="152">
        <v>86675.4144</v>
      </c>
      <c r="AM184" s="159">
        <v>114157.07</v>
      </c>
      <c r="AN184" s="152">
        <f t="shared" si="1"/>
        <v>26714.8549</v>
      </c>
      <c r="AO184" s="152">
        <f t="shared" si="2"/>
        <v>116093.83</v>
      </c>
      <c r="AP184" s="152">
        <f t="shared" si="3"/>
        <v>9783.4416</v>
      </c>
      <c r="AQ184" s="152">
        <f t="shared" si="4"/>
        <v>102750.0568</v>
      </c>
      <c r="AR184" s="152">
        <f t="shared" si="5"/>
        <v>104643.7156</v>
      </c>
    </row>
    <row r="185">
      <c r="A185" s="152">
        <v>1.46305986E9</v>
      </c>
      <c r="B185" s="152">
        <v>107079.3071</v>
      </c>
      <c r="D185" s="153">
        <f>IFERROR(__xludf.DUMMYFUNCTION("TO_DATE(INT((E185/(60*60*24))+""1/1/1970""))"),42590.0)</f>
        <v>42590</v>
      </c>
      <c r="E185" s="156">
        <v>1.4706648E9</v>
      </c>
      <c r="F185" s="156">
        <v>97195.5752</v>
      </c>
      <c r="H185" s="153">
        <f>IFERROR(__xludf.DUMMYFUNCTION("TO_DATE(INT((I185/(60*60*24))+""1/1/1970""))"),42590.0)</f>
        <v>42590</v>
      </c>
      <c r="I185" s="156">
        <v>1.4706648E9</v>
      </c>
      <c r="J185" s="156">
        <v>86675.4144</v>
      </c>
      <c r="L185" s="158">
        <v>42590.0</v>
      </c>
      <c r="M185" s="160">
        <v>114157.07</v>
      </c>
      <c r="O185" s="153">
        <f>IFERROR(__xludf.DUMMYFUNCTION("TO_DATE(INT((P185/(60*60*24))+""1/1/1970""))"),42558.0)</f>
        <v>42558</v>
      </c>
      <c r="P185" s="13">
        <v>1.4679E9</v>
      </c>
      <c r="Q185" s="13">
        <v>26549.7909</v>
      </c>
      <c r="S185" s="153">
        <f>IFERROR(__xludf.DUMMYFUNCTION("TO_DATE(INT((T185/(60*60*24))+""1/1/1970""))"),42590.0)</f>
        <v>42590</v>
      </c>
      <c r="T185" s="156">
        <v>1.4706648E9</v>
      </c>
      <c r="U185" s="156">
        <v>116093.83</v>
      </c>
      <c r="W185" s="153">
        <f>IFERROR(__xludf.DUMMYFUNCTION("TO_DATE(INT((X185/(60*60*24))+""1/1/1970""))"),42583.0)</f>
        <v>42583</v>
      </c>
      <c r="X185" s="152">
        <v>1.4700096E9</v>
      </c>
      <c r="Y185" s="152">
        <v>9792.4579</v>
      </c>
      <c r="AA185" s="153">
        <f>IFERROR(__xludf.DUMMYFUNCTION("TO_DATE(INT((AB185/(60*60*24))+""1/1/1970""))"),42583.0)</f>
        <v>42583</v>
      </c>
      <c r="AB185" s="156">
        <v>1.470042E9</v>
      </c>
      <c r="AC185" s="156">
        <v>102709.8078</v>
      </c>
      <c r="AE185" s="153">
        <f>IFERROR(__xludf.DUMMYFUNCTION("TO_DATE(INT((AF185/(60*60*24))+""1/1/1970""))"),42553.0)</f>
        <v>42553</v>
      </c>
      <c r="AF185" s="152">
        <v>1.4674176E9</v>
      </c>
      <c r="AG185" s="152">
        <v>104175.7544</v>
      </c>
      <c r="AH185" s="156"/>
      <c r="AI185" s="153">
        <f>IFERROR(__xludf.DUMMYFUNCTION("TO_DATE(INT((AJ185/(60*60*24))+""1/1/1970""))"),42590.0)</f>
        <v>42590</v>
      </c>
      <c r="AJ185" s="156">
        <v>1.4706648E9</v>
      </c>
      <c r="AK185" s="156">
        <v>97195.5752</v>
      </c>
      <c r="AL185" s="156">
        <v>86675.4144</v>
      </c>
      <c r="AM185" s="160">
        <v>114157.07</v>
      </c>
      <c r="AN185" s="152">
        <f t="shared" si="1"/>
        <v>26671.3077</v>
      </c>
      <c r="AO185" s="152">
        <f t="shared" si="2"/>
        <v>116093.83</v>
      </c>
      <c r="AP185" s="152">
        <f t="shared" si="3"/>
        <v>9787.64</v>
      </c>
      <c r="AQ185" s="152">
        <f t="shared" si="4"/>
        <v>102692.2537</v>
      </c>
      <c r="AR185" s="152">
        <f t="shared" si="5"/>
        <v>104645.0879</v>
      </c>
    </row>
    <row r="186">
      <c r="A186" s="156">
        <v>1.4630832E9</v>
      </c>
      <c r="B186" s="156">
        <v>106703.5106</v>
      </c>
      <c r="D186" s="153">
        <f>IFERROR(__xludf.DUMMYFUNCTION("TO_DATE(INT((E186/(60*60*24))+""1/1/1970""))"),42591.0)</f>
        <v>42591</v>
      </c>
      <c r="E186" s="156">
        <v>1.4707152E9</v>
      </c>
      <c r="F186" s="156">
        <v>97195.5752</v>
      </c>
      <c r="H186" s="153">
        <f>IFERROR(__xludf.DUMMYFUNCTION("TO_DATE(INT((I186/(60*60*24))+""1/1/1970""))"),42591.0)</f>
        <v>42591</v>
      </c>
      <c r="I186" s="156">
        <v>1.4707152E9</v>
      </c>
      <c r="J186" s="156">
        <v>86279.6278</v>
      </c>
      <c r="L186" s="158">
        <v>42591.0</v>
      </c>
      <c r="M186" s="160">
        <v>114030.97</v>
      </c>
      <c r="O186" s="153">
        <f>IFERROR(__xludf.DUMMYFUNCTION("TO_DATE(INT((P186/(60*60*24))+""1/1/1970""))"),42559.0)</f>
        <v>42559</v>
      </c>
      <c r="P186" s="13">
        <v>1.4679864E9</v>
      </c>
      <c r="Q186" s="13">
        <v>26597.7199</v>
      </c>
      <c r="S186" s="153">
        <f>IFERROR(__xludf.DUMMYFUNCTION("TO_DATE(INT((T186/(60*60*24))+""1/1/1970""))"),42591.0)</f>
        <v>42591</v>
      </c>
      <c r="T186" s="156">
        <v>1.4707152E9</v>
      </c>
      <c r="U186" s="156">
        <v>115984.0714</v>
      </c>
      <c r="W186" s="153">
        <f>IFERROR(__xludf.DUMMYFUNCTION("TO_DATE(INT((X186/(60*60*24))+""1/1/1970""))"),42584.0)</f>
        <v>42584</v>
      </c>
      <c r="X186" s="156">
        <v>1.4701464E9</v>
      </c>
      <c r="Y186" s="156">
        <v>9808.1018</v>
      </c>
      <c r="AA186" s="153">
        <f>IFERROR(__xludf.DUMMYFUNCTION("TO_DATE(INT((AB186/(60*60*24))+""1/1/1970""))"),42584.0)</f>
        <v>42584</v>
      </c>
      <c r="AB186" s="152">
        <v>1.4701212E9</v>
      </c>
      <c r="AC186" s="152">
        <v>102703.6689</v>
      </c>
      <c r="AE186" s="153">
        <f>IFERROR(__xludf.DUMMYFUNCTION("TO_DATE(INT((AF186/(60*60*24))+""1/1/1970""))"),42554.0)</f>
        <v>42554</v>
      </c>
      <c r="AF186" s="156">
        <v>1.4675832E9</v>
      </c>
      <c r="AG186" s="156">
        <v>104175.7544</v>
      </c>
      <c r="AH186" s="156"/>
      <c r="AI186" s="153">
        <f>IFERROR(__xludf.DUMMYFUNCTION("TO_DATE(INT((AJ186/(60*60*24))+""1/1/1970""))"),42591.0)</f>
        <v>42591</v>
      </c>
      <c r="AJ186" s="156">
        <v>1.4707152E9</v>
      </c>
      <c r="AK186" s="156">
        <v>97195.5752</v>
      </c>
      <c r="AL186" s="156">
        <v>86279.6278</v>
      </c>
      <c r="AM186" s="160">
        <v>114030.97</v>
      </c>
      <c r="AN186" s="152">
        <f t="shared" si="1"/>
        <v>26573.2316</v>
      </c>
      <c r="AO186" s="152">
        <f t="shared" si="2"/>
        <v>115984.0714</v>
      </c>
      <c r="AP186" s="152">
        <f t="shared" si="3"/>
        <v>9782.2554</v>
      </c>
      <c r="AQ186" s="152">
        <f t="shared" si="4"/>
        <v>102684.6989</v>
      </c>
      <c r="AR186" s="152">
        <f t="shared" si="5"/>
        <v>104664.7578</v>
      </c>
    </row>
    <row r="187">
      <c r="A187" s="152">
        <v>1.46314626E9</v>
      </c>
      <c r="B187" s="152">
        <v>106528.4822</v>
      </c>
      <c r="D187" s="153">
        <f>IFERROR(__xludf.DUMMYFUNCTION("TO_DATE(INT((E187/(60*60*24))+""1/1/1970""))"),42592.0)</f>
        <v>42592</v>
      </c>
      <c r="E187" s="152">
        <v>1.4708016E9</v>
      </c>
      <c r="F187" s="152">
        <v>97195.5752</v>
      </c>
      <c r="H187" s="153">
        <f>IFERROR(__xludf.DUMMYFUNCTION("TO_DATE(INT((I187/(60*60*24))+""1/1/1970""))"),42592.0)</f>
        <v>42592</v>
      </c>
      <c r="I187" s="152">
        <v>1.4708016E9</v>
      </c>
      <c r="J187" s="152">
        <v>87595.7514</v>
      </c>
      <c r="L187" s="158">
        <v>42592.0</v>
      </c>
      <c r="M187" s="159">
        <v>114292.87</v>
      </c>
      <c r="O187" s="153">
        <f>IFERROR(__xludf.DUMMYFUNCTION("TO_DATE(INT((P187/(60*60*24))+""1/1/1970""))"),42560.0)</f>
        <v>42560</v>
      </c>
      <c r="P187" s="13">
        <v>1.4680224E9</v>
      </c>
      <c r="Q187" s="13">
        <v>26422.5079</v>
      </c>
      <c r="S187" s="153">
        <f>IFERROR(__xludf.DUMMYFUNCTION("TO_DATE(INT((T187/(60*60*24))+""1/1/1970""))"),42592.0)</f>
        <v>42592</v>
      </c>
      <c r="T187" s="152">
        <v>1.4708016E9</v>
      </c>
      <c r="U187" s="152">
        <v>116139.8338</v>
      </c>
      <c r="W187" s="153">
        <f>IFERROR(__xludf.DUMMYFUNCTION("TO_DATE(INT((X187/(60*60*24))+""1/1/1970""))"),42585.0)</f>
        <v>42585</v>
      </c>
      <c r="X187" s="156">
        <v>1.4702328E9</v>
      </c>
      <c r="Y187" s="156">
        <v>9781.9111</v>
      </c>
      <c r="AA187" s="153">
        <f>IFERROR(__xludf.DUMMYFUNCTION("TO_DATE(INT((AB187/(60*60*24))+""1/1/1970""))"),42585.0)</f>
        <v>42585</v>
      </c>
      <c r="AB187" s="156">
        <v>1.4702004E9</v>
      </c>
      <c r="AC187" s="156">
        <v>102753.4429</v>
      </c>
      <c r="AE187" s="153">
        <f>IFERROR(__xludf.DUMMYFUNCTION("TO_DATE(INT((AF187/(60*60*24))+""1/1/1970""))"),42555.0)</f>
        <v>42555</v>
      </c>
      <c r="AF187" s="156">
        <v>1.4676228E9</v>
      </c>
      <c r="AG187" s="156">
        <v>104271.8168</v>
      </c>
      <c r="AH187" s="156"/>
      <c r="AI187" s="153">
        <f>IFERROR(__xludf.DUMMYFUNCTION("TO_DATE(INT((AJ187/(60*60*24))+""1/1/1970""))"),42592.0)</f>
        <v>42592</v>
      </c>
      <c r="AJ187" s="152">
        <v>1.4708016E9</v>
      </c>
      <c r="AK187" s="152">
        <v>97195.5752</v>
      </c>
      <c r="AL187" s="152">
        <v>87595.7514</v>
      </c>
      <c r="AM187" s="159">
        <v>114292.87</v>
      </c>
      <c r="AN187" s="152">
        <f t="shared" si="1"/>
        <v>26567.7606</v>
      </c>
      <c r="AO187" s="152">
        <f t="shared" si="2"/>
        <v>116139.8338</v>
      </c>
      <c r="AP187" s="152">
        <f t="shared" si="3"/>
        <v>9781.1889</v>
      </c>
      <c r="AQ187" s="152">
        <f t="shared" si="4"/>
        <v>102742.2413</v>
      </c>
      <c r="AR187" s="152">
        <f t="shared" si="5"/>
        <v>104364.2197</v>
      </c>
    </row>
    <row r="188">
      <c r="A188" s="156">
        <v>1.4631696E9</v>
      </c>
      <c r="B188" s="156">
        <v>105761.4456</v>
      </c>
      <c r="D188" s="153">
        <f>IFERROR(__xludf.DUMMYFUNCTION("TO_DATE(INT((E188/(60*60*24))+""1/1/1970""))"),42593.0)</f>
        <v>42593</v>
      </c>
      <c r="E188" s="156">
        <v>1.470888E9</v>
      </c>
      <c r="F188" s="156">
        <v>97195.5752</v>
      </c>
      <c r="H188" s="153">
        <f>IFERROR(__xludf.DUMMYFUNCTION("TO_DATE(INT((I188/(60*60*24))+""1/1/1970""))"),42593.0)</f>
        <v>42593</v>
      </c>
      <c r="I188" s="156">
        <v>1.470888E9</v>
      </c>
      <c r="J188" s="156">
        <v>86901.398</v>
      </c>
      <c r="L188" s="158">
        <v>42593.0</v>
      </c>
      <c r="M188" s="160">
        <v>114001.87</v>
      </c>
      <c r="O188" s="153">
        <f>IFERROR(__xludf.DUMMYFUNCTION("TO_DATE(INT((P188/(60*60*24))+""1/1/1970""))"),42561.0)</f>
        <v>42561</v>
      </c>
      <c r="P188" s="13">
        <v>1.4681088E9</v>
      </c>
      <c r="Q188" s="13">
        <v>26422.5079</v>
      </c>
      <c r="S188" s="153">
        <f>IFERROR(__xludf.DUMMYFUNCTION("TO_DATE(INT((T188/(60*60*24))+""1/1/1970""))"),42593.0)</f>
        <v>42593</v>
      </c>
      <c r="T188" s="156">
        <v>1.470888E9</v>
      </c>
      <c r="U188" s="156">
        <v>115551.2861</v>
      </c>
      <c r="W188" s="153">
        <f>IFERROR(__xludf.DUMMYFUNCTION("TO_DATE(INT((X188/(60*60*24))+""1/1/1970""))"),42586.0)</f>
        <v>42586</v>
      </c>
      <c r="X188" s="156">
        <v>1.4703192E9</v>
      </c>
      <c r="Y188" s="156">
        <v>9770.6785</v>
      </c>
      <c r="AA188" s="153">
        <f>IFERROR(__xludf.DUMMYFUNCTION("TO_DATE(INT((AB188/(60*60*24))+""1/1/1970""))"),42586.0)</f>
        <v>42586</v>
      </c>
      <c r="AB188" s="152">
        <v>1.4702796E9</v>
      </c>
      <c r="AC188" s="152">
        <v>102754.5925</v>
      </c>
      <c r="AE188" s="153">
        <f>IFERROR(__xludf.DUMMYFUNCTION("TO_DATE(INT((AF188/(60*60*24))+""1/1/1970""))"),42556.0)</f>
        <v>42556</v>
      </c>
      <c r="AF188" s="152">
        <v>1.467702E9</v>
      </c>
      <c r="AG188" s="152">
        <v>104119.4893</v>
      </c>
      <c r="AH188" s="156"/>
      <c r="AI188" s="153">
        <f>IFERROR(__xludf.DUMMYFUNCTION("TO_DATE(INT((AJ188/(60*60*24))+""1/1/1970""))"),42593.0)</f>
        <v>42593</v>
      </c>
      <c r="AJ188" s="156">
        <v>1.470888E9</v>
      </c>
      <c r="AK188" s="156">
        <v>97195.5752</v>
      </c>
      <c r="AL188" s="156">
        <v>86901.398</v>
      </c>
      <c r="AM188" s="160">
        <v>114001.87</v>
      </c>
      <c r="AN188" s="152">
        <f t="shared" si="1"/>
        <v>26629.9769</v>
      </c>
      <c r="AO188" s="152">
        <f t="shared" si="2"/>
        <v>115551.2861</v>
      </c>
      <c r="AP188" s="152">
        <f t="shared" si="3"/>
        <v>9775.322</v>
      </c>
      <c r="AQ188" s="152">
        <f t="shared" si="4"/>
        <v>102747.4401</v>
      </c>
      <c r="AR188" s="152">
        <f t="shared" si="5"/>
        <v>103746.6757</v>
      </c>
    </row>
    <row r="189">
      <c r="A189" s="152">
        <v>1.46340546E9</v>
      </c>
      <c r="B189" s="152">
        <v>105890.143</v>
      </c>
      <c r="D189" s="153">
        <f>IFERROR(__xludf.DUMMYFUNCTION("TO_DATE(INT((E189/(60*60*24))+""1/1/1970""))"),42594.0)</f>
        <v>42594</v>
      </c>
      <c r="E189" s="152">
        <v>1.4709744E9</v>
      </c>
      <c r="F189" s="152">
        <v>97195.5752</v>
      </c>
      <c r="H189" s="153">
        <f>IFERROR(__xludf.DUMMYFUNCTION("TO_DATE(INT((I189/(60*60*24))+""1/1/1970""))"),42594.0)</f>
        <v>42594</v>
      </c>
      <c r="I189" s="152">
        <v>1.4709744E9</v>
      </c>
      <c r="J189" s="152">
        <v>87517.0242</v>
      </c>
      <c r="L189" s="158">
        <v>42594.0</v>
      </c>
      <c r="M189" s="159">
        <v>114486.87</v>
      </c>
      <c r="O189" s="153">
        <f>IFERROR(__xludf.DUMMYFUNCTION("TO_DATE(INT((P189/(60*60*24))+""1/1/1970""))"),42562.0)</f>
        <v>42562</v>
      </c>
      <c r="P189" s="13">
        <v>1.4681952E9</v>
      </c>
      <c r="Q189" s="13">
        <v>26414.723</v>
      </c>
      <c r="S189" s="153">
        <f>IFERROR(__xludf.DUMMYFUNCTION("TO_DATE(INT((T189/(60*60*24))+""1/1/1970""))"),42594.0)</f>
        <v>42594</v>
      </c>
      <c r="T189" s="152">
        <v>1.4709744E9</v>
      </c>
      <c r="U189" s="152">
        <v>116653.1204</v>
      </c>
      <c r="W189" s="153">
        <f>IFERROR(__xludf.DUMMYFUNCTION("TO_DATE(INT((X189/(60*60*24))+""1/1/1970""))"),42587.0)</f>
        <v>42587</v>
      </c>
      <c r="X189" s="156">
        <v>1.4704056E9</v>
      </c>
      <c r="Y189" s="156">
        <v>9770.2924</v>
      </c>
      <c r="AA189" s="153">
        <f>IFERROR(__xludf.DUMMYFUNCTION("TO_DATE(INT((AB189/(60*60*24))+""1/1/1970""))"),42587.0)</f>
        <v>42587</v>
      </c>
      <c r="AB189" s="156">
        <v>1.4703588E9</v>
      </c>
      <c r="AC189" s="156">
        <v>102750.0568</v>
      </c>
      <c r="AE189" s="153">
        <f>IFERROR(__xludf.DUMMYFUNCTION("TO_DATE(INT((AF189/(60*60*24))+""1/1/1970""))"),42557.0)</f>
        <v>42557</v>
      </c>
      <c r="AF189" s="156">
        <v>1.4677812E9</v>
      </c>
      <c r="AG189" s="156">
        <v>104856.8826</v>
      </c>
      <c r="AH189" s="156"/>
      <c r="AI189" s="153">
        <f>IFERROR(__xludf.DUMMYFUNCTION("TO_DATE(INT((AJ189/(60*60*24))+""1/1/1970""))"),42594.0)</f>
        <v>42594</v>
      </c>
      <c r="AJ189" s="152">
        <v>1.4709744E9</v>
      </c>
      <c r="AK189" s="152">
        <v>97195.5752</v>
      </c>
      <c r="AL189" s="152">
        <v>87517.0242</v>
      </c>
      <c r="AM189" s="159">
        <v>114486.87</v>
      </c>
      <c r="AN189" s="152">
        <f t="shared" si="1"/>
        <v>26540.8276</v>
      </c>
      <c r="AO189" s="152">
        <f t="shared" si="2"/>
        <v>116653.1204</v>
      </c>
      <c r="AP189" s="152">
        <f t="shared" si="3"/>
        <v>9779.4002</v>
      </c>
      <c r="AQ189" s="152">
        <f t="shared" si="4"/>
        <v>102715.9477</v>
      </c>
      <c r="AR189" s="152">
        <f t="shared" si="5"/>
        <v>104175.7544</v>
      </c>
    </row>
    <row r="190">
      <c r="A190" s="156">
        <v>1.4634288E9</v>
      </c>
      <c r="B190" s="156">
        <v>106837.3559</v>
      </c>
      <c r="D190" s="153">
        <f>IFERROR(__xludf.DUMMYFUNCTION("TO_DATE(INT((E190/(60*60*24))+""1/1/1970""))"),42595.0)</f>
        <v>42595</v>
      </c>
      <c r="E190" s="156">
        <v>1.4710608E9</v>
      </c>
      <c r="F190" s="156">
        <v>97195.5752</v>
      </c>
      <c r="H190" s="153">
        <f>IFERROR(__xludf.DUMMYFUNCTION("TO_DATE(INT((I190/(60*60*24))+""1/1/1970""))"),42595.0)</f>
        <v>42595</v>
      </c>
      <c r="I190" s="156">
        <v>1.4710608E9</v>
      </c>
      <c r="J190" s="156">
        <v>88114.1116</v>
      </c>
      <c r="L190" s="158">
        <v>42595.0</v>
      </c>
      <c r="M190" s="160">
        <v>114564.47</v>
      </c>
      <c r="O190" s="153">
        <f>IFERROR(__xludf.DUMMYFUNCTION("TO_DATE(INT((P190/(60*60*24))+""1/1/1970""))"),42563.0)</f>
        <v>42563</v>
      </c>
      <c r="P190" s="13">
        <v>1.468332E9</v>
      </c>
      <c r="Q190" s="13">
        <v>26198.6468</v>
      </c>
      <c r="S190" s="153">
        <f>IFERROR(__xludf.DUMMYFUNCTION("TO_DATE(INT((T190/(60*60*24))+""1/1/1970""))"),42595.0)</f>
        <v>42595</v>
      </c>
      <c r="T190" s="156">
        <v>1.4710608E9</v>
      </c>
      <c r="U190" s="156">
        <v>116420.4986</v>
      </c>
      <c r="W190" s="153">
        <f>IFERROR(__xludf.DUMMYFUNCTION("TO_DATE(INT((X190/(60*60*24))+""1/1/1970""))"),42588.0)</f>
        <v>42588</v>
      </c>
      <c r="X190" s="156">
        <v>1.4704416E9</v>
      </c>
      <c r="Y190" s="156">
        <v>9783.4416</v>
      </c>
      <c r="AA190" s="153">
        <f>IFERROR(__xludf.DUMMYFUNCTION("TO_DATE(INT((AB190/(60*60*24))+""1/1/1970""))"),42589.0)</f>
        <v>42589</v>
      </c>
      <c r="AB190" s="152">
        <v>1.4706072E9</v>
      </c>
      <c r="AC190" s="152">
        <v>102704.9957</v>
      </c>
      <c r="AE190" s="153">
        <f>IFERROR(__xludf.DUMMYFUNCTION("TO_DATE(INT((AF190/(60*60*24))+""1/1/1970""))"),42558.0)</f>
        <v>42558</v>
      </c>
      <c r="AF190" s="152">
        <v>1.4678604E9</v>
      </c>
      <c r="AG190" s="152">
        <v>104554.0573</v>
      </c>
      <c r="AH190" s="156"/>
      <c r="AI190" s="153">
        <f>IFERROR(__xludf.DUMMYFUNCTION("TO_DATE(INT((AJ190/(60*60*24))+""1/1/1970""))"),42595.0)</f>
        <v>42595</v>
      </c>
      <c r="AJ190" s="156">
        <v>1.4710608E9</v>
      </c>
      <c r="AK190" s="156">
        <v>97195.5752</v>
      </c>
      <c r="AL190" s="156">
        <v>88114.1116</v>
      </c>
      <c r="AM190" s="160">
        <v>114564.47</v>
      </c>
      <c r="AN190" s="152">
        <f t="shared" si="1"/>
        <v>26613.2308</v>
      </c>
      <c r="AO190" s="152">
        <f t="shared" si="2"/>
        <v>116420.4986</v>
      </c>
      <c r="AP190" s="152">
        <f t="shared" si="3"/>
        <v>9781.9318</v>
      </c>
      <c r="AQ190" s="152">
        <f t="shared" si="4"/>
        <v>102715.9477</v>
      </c>
      <c r="AR190" s="152">
        <f t="shared" si="5"/>
        <v>103958.9279</v>
      </c>
    </row>
    <row r="191">
      <c r="A191" s="152">
        <v>1.46349186E9</v>
      </c>
      <c r="B191" s="152">
        <v>106652.0317</v>
      </c>
      <c r="D191" s="153">
        <f>IFERROR(__xludf.DUMMYFUNCTION("TO_DATE(INT((E191/(60*60*24))+""1/1/1970""))"),42597.0)</f>
        <v>42597</v>
      </c>
      <c r="E191" s="152">
        <v>1.4712696E9</v>
      </c>
      <c r="F191" s="152">
        <v>97195.5752</v>
      </c>
      <c r="H191" s="153">
        <f>IFERROR(__xludf.DUMMYFUNCTION("TO_DATE(INT((I191/(60*60*24))+""1/1/1970""))"),42597.0)</f>
        <v>42597</v>
      </c>
      <c r="I191" s="152">
        <v>1.4712696E9</v>
      </c>
      <c r="J191" s="152">
        <v>88114.1116</v>
      </c>
      <c r="L191" s="158">
        <v>42597.0</v>
      </c>
      <c r="M191" s="159">
        <v>114564.47</v>
      </c>
      <c r="O191" s="153">
        <f>IFERROR(__xludf.DUMMYFUNCTION("TO_DATE(INT((P191/(60*60*24))+""1/1/1970""))"),42564.0)</f>
        <v>42564</v>
      </c>
      <c r="P191" s="13">
        <v>1.4684184E9</v>
      </c>
      <c r="Q191" s="13">
        <v>25819.586</v>
      </c>
      <c r="S191" s="153">
        <f>IFERROR(__xludf.DUMMYFUNCTION("TO_DATE(INT((T191/(60*60*24))+""1/1/1970""))"),42597.0)</f>
        <v>42597</v>
      </c>
      <c r="T191" s="152">
        <v>1.4712696E9</v>
      </c>
      <c r="U191" s="152">
        <v>116420.4986</v>
      </c>
      <c r="W191" s="153">
        <f>IFERROR(__xludf.DUMMYFUNCTION("TO_DATE(INT((X191/(60*60*24))+""1/1/1970""))"),42590.0)</f>
        <v>42590</v>
      </c>
      <c r="X191" s="152">
        <v>1.4706144E9</v>
      </c>
      <c r="Y191" s="152">
        <v>9787.64</v>
      </c>
      <c r="AA191" s="153">
        <f>IFERROR(__xludf.DUMMYFUNCTION("TO_DATE(INT((AB191/(60*60*24))+""1/1/1970""))"),42590.0)</f>
        <v>42590</v>
      </c>
      <c r="AB191" s="152">
        <v>1.4706468E9</v>
      </c>
      <c r="AC191" s="152">
        <v>102692.2537</v>
      </c>
      <c r="AE191" s="153">
        <f>IFERROR(__xludf.DUMMYFUNCTION("TO_DATE(INT((AF191/(60*60*24))+""1/1/1970""))"),42559.0)</f>
        <v>42559</v>
      </c>
      <c r="AF191" s="156">
        <v>1.4679396E9</v>
      </c>
      <c r="AG191" s="156">
        <v>104859.1698</v>
      </c>
      <c r="AH191" s="156"/>
      <c r="AI191" s="153">
        <f>IFERROR(__xludf.DUMMYFUNCTION("TO_DATE(INT((AJ191/(60*60*24))+""1/1/1970""))"),42597.0)</f>
        <v>42597</v>
      </c>
      <c r="AJ191" s="152">
        <v>1.4712696E9</v>
      </c>
      <c r="AK191" s="152">
        <v>97195.5752</v>
      </c>
      <c r="AL191" s="152">
        <v>88114.1116</v>
      </c>
      <c r="AM191" s="159">
        <v>114564.47</v>
      </c>
      <c r="AN191" s="152">
        <f t="shared" si="1"/>
        <v>26626.994</v>
      </c>
      <c r="AO191" s="152">
        <f t="shared" si="2"/>
        <v>116420.4986</v>
      </c>
      <c r="AP191" s="152">
        <f t="shared" si="3"/>
        <v>9780.8011</v>
      </c>
      <c r="AQ191" s="152">
        <f t="shared" si="4"/>
        <v>102747.5495</v>
      </c>
      <c r="AR191" s="152">
        <f t="shared" si="5"/>
        <v>103936.5133</v>
      </c>
    </row>
    <row r="192">
      <c r="A192" s="156">
        <v>1.4635152E9</v>
      </c>
      <c r="B192" s="156">
        <v>105812.9246</v>
      </c>
      <c r="D192" s="153">
        <f>IFERROR(__xludf.DUMMYFUNCTION("TO_DATE(INT((E192/(60*60*24))+""1/1/1970""))"),42598.0)</f>
        <v>42598</v>
      </c>
      <c r="E192" s="152">
        <v>1.47132E9</v>
      </c>
      <c r="F192" s="152">
        <v>97195.5752</v>
      </c>
      <c r="H192" s="153">
        <f>IFERROR(__xludf.DUMMYFUNCTION("TO_DATE(INT((I192/(60*60*24))+""1/1/1970""))"),42598.0)</f>
        <v>42598</v>
      </c>
      <c r="I192" s="152">
        <v>1.47132E9</v>
      </c>
      <c r="J192" s="152">
        <v>87891.2895</v>
      </c>
      <c r="L192" s="158">
        <v>42598.0</v>
      </c>
      <c r="M192" s="159">
        <v>115049.47</v>
      </c>
      <c r="O192" s="153">
        <f>IFERROR(__xludf.DUMMYFUNCTION("TO_DATE(INT((P192/(60*60*24))+""1/1/1970""))"),42565.0)</f>
        <v>42565</v>
      </c>
      <c r="P192" s="13">
        <v>1.4685048E9</v>
      </c>
      <c r="Q192" s="13">
        <v>25965.8963</v>
      </c>
      <c r="S192" s="153">
        <f>IFERROR(__xludf.DUMMYFUNCTION("TO_DATE(INT((T192/(60*60*24))+""1/1/1970""))"),42598.0)</f>
        <v>42598</v>
      </c>
      <c r="T192" s="152">
        <v>1.47132E9</v>
      </c>
      <c r="U192" s="152">
        <v>117104.1478</v>
      </c>
      <c r="W192" s="153">
        <f>IFERROR(__xludf.DUMMYFUNCTION("TO_DATE(INT((X192/(60*60*24))+""1/1/1970""))"),42591.0)</f>
        <v>42591</v>
      </c>
      <c r="X192" s="156">
        <v>1.4707512E9</v>
      </c>
      <c r="Y192" s="156">
        <v>9782.2554</v>
      </c>
      <c r="AA192" s="153">
        <f>IFERROR(__xludf.DUMMYFUNCTION("TO_DATE(INT((AB192/(60*60*24))+""1/1/1970""))"),42591.0)</f>
        <v>42591</v>
      </c>
      <c r="AB192" s="156">
        <v>1.470726E9</v>
      </c>
      <c r="AC192" s="156">
        <v>102684.6989</v>
      </c>
      <c r="AE192" s="153">
        <f>IFERROR(__xludf.DUMMYFUNCTION("TO_DATE(INT((AF192/(60*60*24))+""1/1/1970""))"),42560.0)</f>
        <v>42560</v>
      </c>
      <c r="AF192" s="152">
        <v>1.4680224E9</v>
      </c>
      <c r="AG192" s="152">
        <v>104981.7637</v>
      </c>
      <c r="AH192" s="156"/>
      <c r="AI192" s="153">
        <f>IFERROR(__xludf.DUMMYFUNCTION("TO_DATE(INT((AJ192/(60*60*24))+""1/1/1970""))"),42598.0)</f>
        <v>42598</v>
      </c>
      <c r="AJ192" s="152">
        <v>1.47132E9</v>
      </c>
      <c r="AK192" s="152">
        <v>97195.5752</v>
      </c>
      <c r="AL192" s="152">
        <v>87891.2895</v>
      </c>
      <c r="AM192" s="159">
        <v>115049.47</v>
      </c>
      <c r="AN192" s="152">
        <f t="shared" si="1"/>
        <v>26546.2672</v>
      </c>
      <c r="AO192" s="152">
        <f t="shared" si="2"/>
        <v>117104.1478</v>
      </c>
      <c r="AP192" s="152">
        <f t="shared" si="3"/>
        <v>9785.558</v>
      </c>
      <c r="AQ192" s="152">
        <f t="shared" si="4"/>
        <v>102059.8268</v>
      </c>
      <c r="AR192" s="152">
        <f t="shared" si="5"/>
        <v>103776.8668</v>
      </c>
    </row>
    <row r="193">
      <c r="A193" s="152">
        <v>1.46357826E9</v>
      </c>
      <c r="B193" s="152">
        <v>105643.044</v>
      </c>
      <c r="D193" s="153">
        <f>IFERROR(__xludf.DUMMYFUNCTION("TO_DATE(INT((E193/(60*60*24))+""1/1/1970""))"),42599.0)</f>
        <v>42599</v>
      </c>
      <c r="E193" s="156">
        <v>1.4714064E9</v>
      </c>
      <c r="F193" s="156">
        <v>97195.5752</v>
      </c>
      <c r="H193" s="153">
        <f>IFERROR(__xludf.DUMMYFUNCTION("TO_DATE(INT((I193/(60*60*24))+""1/1/1970""))"),42599.0)</f>
        <v>42599</v>
      </c>
      <c r="I193" s="156">
        <v>1.4714064E9</v>
      </c>
      <c r="J193" s="156">
        <v>87444.2009</v>
      </c>
      <c r="L193" s="158">
        <v>42599.0</v>
      </c>
      <c r="M193" s="160">
        <v>114418.97</v>
      </c>
      <c r="O193" s="153">
        <f>IFERROR(__xludf.DUMMYFUNCTION("TO_DATE(INT((P193/(60*60*24))+""1/1/1970""))"),42566.0)</f>
        <v>42566</v>
      </c>
      <c r="P193" s="13">
        <v>1.4685912E9</v>
      </c>
      <c r="Q193" s="13">
        <v>25745.1118</v>
      </c>
      <c r="S193" s="153">
        <f>IFERROR(__xludf.DUMMYFUNCTION("TO_DATE(INT((T193/(60*60*24))+""1/1/1970""))"),42599.0)</f>
        <v>42599</v>
      </c>
      <c r="T193" s="156">
        <v>1.4714064E9</v>
      </c>
      <c r="U193" s="156">
        <v>115918.1886</v>
      </c>
      <c r="W193" s="153">
        <f>IFERROR(__xludf.DUMMYFUNCTION("TO_DATE(INT((X193/(60*60*24))+""1/1/1970""))"),42592.0)</f>
        <v>42592</v>
      </c>
      <c r="X193" s="156">
        <v>1.4708376E9</v>
      </c>
      <c r="Y193" s="156">
        <v>9781.1889</v>
      </c>
      <c r="AA193" s="153">
        <f>IFERROR(__xludf.DUMMYFUNCTION("TO_DATE(INT((AB193/(60*60*24))+""1/1/1970""))"),42592.0)</f>
        <v>42592</v>
      </c>
      <c r="AB193" s="152">
        <v>1.4708052E9</v>
      </c>
      <c r="AC193" s="152">
        <v>102742.2413</v>
      </c>
      <c r="AE193" s="153">
        <f>IFERROR(__xludf.DUMMYFUNCTION("TO_DATE(INT((AF193/(60*60*24))+""1/1/1970""))"),42561.0)</f>
        <v>42561</v>
      </c>
      <c r="AF193" s="156">
        <v>1.468188E9</v>
      </c>
      <c r="AG193" s="156">
        <v>104981.7637</v>
      </c>
      <c r="AH193" s="156"/>
      <c r="AI193" s="153">
        <f>IFERROR(__xludf.DUMMYFUNCTION("TO_DATE(INT((AJ193/(60*60*24))+""1/1/1970""))"),42599.0)</f>
        <v>42599</v>
      </c>
      <c r="AJ193" s="156">
        <v>1.4714064E9</v>
      </c>
      <c r="AK193" s="156">
        <v>97195.5752</v>
      </c>
      <c r="AL193" s="156">
        <v>87444.2009</v>
      </c>
      <c r="AM193" s="160">
        <v>114418.97</v>
      </c>
      <c r="AN193" s="152">
        <f t="shared" si="1"/>
        <v>26647.327</v>
      </c>
      <c r="AO193" s="152">
        <f t="shared" si="2"/>
        <v>115918.1886</v>
      </c>
      <c r="AP193" s="152">
        <f t="shared" si="3"/>
        <v>9785.3542</v>
      </c>
      <c r="AQ193" s="152">
        <f t="shared" si="4"/>
        <v>101542.7668</v>
      </c>
      <c r="AR193" s="152">
        <f t="shared" si="5"/>
        <v>102915.5072</v>
      </c>
    </row>
    <row r="194">
      <c r="A194" s="156">
        <v>1.4636016E9</v>
      </c>
      <c r="B194" s="156">
        <v>105815.2425</v>
      </c>
      <c r="D194" s="153">
        <f>IFERROR(__xludf.DUMMYFUNCTION("TO_DATE(INT((E194/(60*60*24))+""1/1/1970""))"),42600.0)</f>
        <v>42600</v>
      </c>
      <c r="E194" s="152">
        <v>1.4714928E9</v>
      </c>
      <c r="F194" s="152">
        <v>97195.5752</v>
      </c>
      <c r="H194" s="153">
        <f>IFERROR(__xludf.DUMMYFUNCTION("TO_DATE(INT((I194/(60*60*24))+""1/1/1970""))"),42600.0)</f>
        <v>42600</v>
      </c>
      <c r="I194" s="152">
        <v>1.4714928E9</v>
      </c>
      <c r="J194" s="152">
        <v>87418.173</v>
      </c>
      <c r="L194" s="158">
        <v>42600.0</v>
      </c>
      <c r="M194" s="159">
        <v>114622.67</v>
      </c>
      <c r="O194" s="153">
        <f>IFERROR(__xludf.DUMMYFUNCTION("TO_DATE(INT((P194/(60*60*24))+""1/1/1970""))"),42567.0)</f>
        <v>42567</v>
      </c>
      <c r="P194" s="13">
        <v>1.4686272E9</v>
      </c>
      <c r="Q194" s="13">
        <v>26377.2612</v>
      </c>
      <c r="S194" s="153">
        <f>IFERROR(__xludf.DUMMYFUNCTION("TO_DATE(INT((T194/(60*60*24))+""1/1/1970""))"),42600.0)</f>
        <v>42600</v>
      </c>
      <c r="T194" s="152">
        <v>1.4714928E9</v>
      </c>
      <c r="U194" s="152">
        <v>116311.7717</v>
      </c>
      <c r="W194" s="153">
        <f>IFERROR(__xludf.DUMMYFUNCTION("TO_DATE(INT((X194/(60*60*24))+""1/1/1970""))"),42593.0)</f>
        <v>42593</v>
      </c>
      <c r="X194" s="156">
        <v>1.470924E9</v>
      </c>
      <c r="Y194" s="156">
        <v>9775.322</v>
      </c>
      <c r="AA194" s="153">
        <f>IFERROR(__xludf.DUMMYFUNCTION("TO_DATE(INT((AB194/(60*60*24))+""1/1/1970""))"),42593.0)</f>
        <v>42593</v>
      </c>
      <c r="AB194" s="156">
        <v>1.4708844E9</v>
      </c>
      <c r="AC194" s="156">
        <v>102747.4401</v>
      </c>
      <c r="AE194" s="153">
        <f>IFERROR(__xludf.DUMMYFUNCTION("TO_DATE(INT((AF194/(60*60*24))+""1/1/1970""))"),42562.0)</f>
        <v>42562</v>
      </c>
      <c r="AF194" s="156">
        <v>1.4682276E9</v>
      </c>
      <c r="AG194" s="156">
        <v>105038.0288</v>
      </c>
      <c r="AH194" s="156"/>
      <c r="AI194" s="153">
        <f>IFERROR(__xludf.DUMMYFUNCTION("TO_DATE(INT((AJ194/(60*60*24))+""1/1/1970""))"),42600.0)</f>
        <v>42600</v>
      </c>
      <c r="AJ194" s="152">
        <v>1.4714928E9</v>
      </c>
      <c r="AK194" s="152">
        <v>97195.5752</v>
      </c>
      <c r="AL194" s="152">
        <v>87418.173</v>
      </c>
      <c r="AM194" s="159">
        <v>114622.67</v>
      </c>
      <c r="AN194" s="152">
        <f t="shared" si="1"/>
        <v>26643.3953</v>
      </c>
      <c r="AO194" s="152">
        <f t="shared" si="2"/>
        <v>116311.7717</v>
      </c>
      <c r="AP194" s="152">
        <f t="shared" si="3"/>
        <v>9789.7744</v>
      </c>
      <c r="AQ194" s="152">
        <f t="shared" si="4"/>
        <v>101353.9006</v>
      </c>
      <c r="AR194" s="152">
        <f t="shared" si="5"/>
        <v>102705.5423</v>
      </c>
    </row>
    <row r="195">
      <c r="A195" s="152">
        <v>1.46366466E9</v>
      </c>
      <c r="B195" s="152">
        <v>105815.2425</v>
      </c>
      <c r="D195" s="153">
        <f>IFERROR(__xludf.DUMMYFUNCTION("TO_DATE(INT((E195/(60*60*24))+""1/1/1970""))"),42601.0)</f>
        <v>42601</v>
      </c>
      <c r="E195" s="156">
        <v>1.4715792E9</v>
      </c>
      <c r="F195" s="156">
        <v>97195.5752</v>
      </c>
      <c r="H195" s="153">
        <f>IFERROR(__xludf.DUMMYFUNCTION("TO_DATE(INT((I195/(60*60*24))+""1/1/1970""))"),42601.0)</f>
        <v>42601</v>
      </c>
      <c r="I195" s="156">
        <v>1.4715792E9</v>
      </c>
      <c r="J195" s="156">
        <v>86950.3505</v>
      </c>
      <c r="L195" s="158">
        <v>42601.0</v>
      </c>
      <c r="M195" s="160">
        <v>114651.77</v>
      </c>
      <c r="O195" s="153">
        <f>IFERROR(__xludf.DUMMYFUNCTION("TO_DATE(INT((P195/(60*60*24))+""1/1/1970""))"),42568.0)</f>
        <v>42568</v>
      </c>
      <c r="P195" s="13">
        <v>1.4687136E9</v>
      </c>
      <c r="Q195" s="13">
        <v>26377.2612</v>
      </c>
      <c r="S195" s="153">
        <f>IFERROR(__xludf.DUMMYFUNCTION("TO_DATE(INT((T195/(60*60*24))+""1/1/1970""))"),42601.0)</f>
        <v>42601</v>
      </c>
      <c r="T195" s="156">
        <v>1.4715792E9</v>
      </c>
      <c r="U195" s="156">
        <v>116867.3588</v>
      </c>
      <c r="W195" s="153">
        <f>IFERROR(__xludf.DUMMYFUNCTION("TO_DATE(INT((X195/(60*60*24))+""1/1/1970""))"),42594.0)</f>
        <v>42594</v>
      </c>
      <c r="X195" s="156">
        <v>1.4710104E9</v>
      </c>
      <c r="Y195" s="156">
        <v>9779.4002</v>
      </c>
      <c r="AA195" s="153">
        <f>IFERROR(__xludf.DUMMYFUNCTION("TO_DATE(INT((AB195/(60*60*24))+""1/1/1970""))"),42594.0)</f>
        <v>42594</v>
      </c>
      <c r="AB195" s="152">
        <v>1.4709636E9</v>
      </c>
      <c r="AC195" s="152">
        <v>102715.9477</v>
      </c>
      <c r="AE195" s="153">
        <f>IFERROR(__xludf.DUMMYFUNCTION("TO_DATE(INT((AF195/(60*60*24))+""1/1/1970""))"),42563.0)</f>
        <v>42563</v>
      </c>
      <c r="AF195" s="152">
        <v>1.4683068E9</v>
      </c>
      <c r="AG195" s="152">
        <v>104921.8391</v>
      </c>
      <c r="AH195" s="156"/>
      <c r="AI195" s="153">
        <f>IFERROR(__xludf.DUMMYFUNCTION("TO_DATE(INT((AJ195/(60*60*24))+""1/1/1970""))"),42601.0)</f>
        <v>42601</v>
      </c>
      <c r="AJ195" s="156">
        <v>1.4715792E9</v>
      </c>
      <c r="AK195" s="156">
        <v>97195.5752</v>
      </c>
      <c r="AL195" s="156">
        <v>86950.3505</v>
      </c>
      <c r="AM195" s="160">
        <v>114651.77</v>
      </c>
      <c r="AN195" s="152">
        <f t="shared" si="1"/>
        <v>26647.8922</v>
      </c>
      <c r="AO195" s="152">
        <f t="shared" si="2"/>
        <v>116867.3588</v>
      </c>
      <c r="AP195" s="152">
        <f t="shared" si="3"/>
        <v>9798.3488</v>
      </c>
      <c r="AQ195" s="152">
        <f t="shared" si="4"/>
        <v>100697.5577</v>
      </c>
      <c r="AR195" s="152">
        <f t="shared" si="5"/>
        <v>102263.1978</v>
      </c>
    </row>
    <row r="196">
      <c r="A196" s="156">
        <v>1.463688E9</v>
      </c>
      <c r="B196" s="156">
        <v>105815.2425</v>
      </c>
      <c r="D196" s="153">
        <f>IFERROR(__xludf.DUMMYFUNCTION("TO_DATE(INT((E196/(60*60*24))+""1/1/1970""))"),42602.0)</f>
        <v>42602</v>
      </c>
      <c r="E196" s="152">
        <v>1.4716656E9</v>
      </c>
      <c r="F196" s="152">
        <v>97195.5752</v>
      </c>
      <c r="H196" s="153">
        <f>IFERROR(__xludf.DUMMYFUNCTION("TO_DATE(INT((I196/(60*60*24))+""1/1/1970""))"),42602.0)</f>
        <v>42602</v>
      </c>
      <c r="I196" s="152">
        <v>1.4716656E9</v>
      </c>
      <c r="J196" s="152">
        <v>86617.6087</v>
      </c>
      <c r="L196" s="158">
        <v>42602.0</v>
      </c>
      <c r="M196" s="159">
        <v>114622.67</v>
      </c>
      <c r="O196" s="153">
        <f>IFERROR(__xludf.DUMMYFUNCTION("TO_DATE(INT((P196/(60*60*24))+""1/1/1970""))"),42569.0)</f>
        <v>42569</v>
      </c>
      <c r="P196" s="13">
        <v>1.4688E9</v>
      </c>
      <c r="Q196" s="13">
        <v>26080.7391</v>
      </c>
      <c r="S196" s="153">
        <f>IFERROR(__xludf.DUMMYFUNCTION("TO_DATE(INT((T196/(60*60*24))+""1/1/1970""))"),42602.0)</f>
        <v>42602</v>
      </c>
      <c r="T196" s="152">
        <v>1.4716656E9</v>
      </c>
      <c r="U196" s="152">
        <v>116522.9271</v>
      </c>
      <c r="W196" s="153">
        <f>IFERROR(__xludf.DUMMYFUNCTION("TO_DATE(INT((X196/(60*60*24))+""1/1/1970""))"),42595.0)</f>
        <v>42595</v>
      </c>
      <c r="X196" s="156">
        <v>1.4710464E9</v>
      </c>
      <c r="Y196" s="156">
        <v>9781.9318</v>
      </c>
      <c r="AA196" s="153">
        <f>IFERROR(__xludf.DUMMYFUNCTION("TO_DATE(INT((AB196/(60*60*24))+""1/1/1970""))"),42596.0)</f>
        <v>42596</v>
      </c>
      <c r="AB196" s="156">
        <v>1.471212E9</v>
      </c>
      <c r="AC196" s="156">
        <v>102724.5505</v>
      </c>
      <c r="AE196" s="153">
        <f>IFERROR(__xludf.DUMMYFUNCTION("TO_DATE(INT((AF196/(60*60*24))+""1/1/1970""))"),42564.0)</f>
        <v>42564</v>
      </c>
      <c r="AF196" s="156">
        <v>1.468386E9</v>
      </c>
      <c r="AG196" s="156">
        <v>104891.648</v>
      </c>
      <c r="AH196" s="156"/>
      <c r="AI196" s="153">
        <f>IFERROR(__xludf.DUMMYFUNCTION("TO_DATE(INT((AJ196/(60*60*24))+""1/1/1970""))"),42602.0)</f>
        <v>42602</v>
      </c>
      <c r="AJ196" s="152">
        <v>1.4716656E9</v>
      </c>
      <c r="AK196" s="152">
        <v>97195.5752</v>
      </c>
      <c r="AL196" s="152">
        <v>86617.6087</v>
      </c>
      <c r="AM196" s="159">
        <v>114622.67</v>
      </c>
      <c r="AN196" s="152">
        <f t="shared" si="1"/>
        <v>26640.6361</v>
      </c>
      <c r="AO196" s="152">
        <f t="shared" si="2"/>
        <v>116522.9271</v>
      </c>
      <c r="AP196" s="152">
        <f t="shared" si="3"/>
        <v>9797.2674</v>
      </c>
      <c r="AQ196" s="152">
        <f t="shared" si="4"/>
        <v>100697.5577</v>
      </c>
      <c r="AR196" s="152">
        <f t="shared" si="5"/>
        <v>102466.3012</v>
      </c>
    </row>
    <row r="197">
      <c r="A197" s="152">
        <v>1.46375106E9</v>
      </c>
      <c r="B197" s="152">
        <v>105815.2425</v>
      </c>
      <c r="D197" s="153">
        <f>IFERROR(__xludf.DUMMYFUNCTION("TO_DATE(INT((E197/(60*60*24))+""1/1/1970""))"),42604.0)</f>
        <v>42604</v>
      </c>
      <c r="E197" s="156">
        <v>1.4718744E9</v>
      </c>
      <c r="F197" s="156">
        <v>97195.5752</v>
      </c>
      <c r="H197" s="153">
        <f>IFERROR(__xludf.DUMMYFUNCTION("TO_DATE(INT((I197/(60*60*24))+""1/1/1970""))"),42604.0)</f>
        <v>42604</v>
      </c>
      <c r="I197" s="156">
        <v>1.4718744E9</v>
      </c>
      <c r="J197" s="156">
        <v>86617.6087</v>
      </c>
      <c r="L197" s="158">
        <v>42604.0</v>
      </c>
      <c r="M197" s="160">
        <v>114622.67</v>
      </c>
      <c r="O197" s="153">
        <f>IFERROR(__xludf.DUMMYFUNCTION("TO_DATE(INT((P197/(60*60*24))+""1/1/1970""))"),42570.0)</f>
        <v>42570</v>
      </c>
      <c r="P197" s="13">
        <v>1.4689368E9</v>
      </c>
      <c r="Q197" s="13">
        <v>26040.3402</v>
      </c>
      <c r="S197" s="153">
        <f>IFERROR(__xludf.DUMMYFUNCTION("TO_DATE(INT((T197/(60*60*24))+""1/1/1970""))"),42604.0)</f>
        <v>42604</v>
      </c>
      <c r="T197" s="156">
        <v>1.4718744E9</v>
      </c>
      <c r="U197" s="156">
        <v>116522.9271</v>
      </c>
      <c r="W197" s="153">
        <f>IFERROR(__xludf.DUMMYFUNCTION("TO_DATE(INT((X197/(60*60*24))+""1/1/1970""))"),42597.0)</f>
        <v>42597</v>
      </c>
      <c r="X197" s="152">
        <v>1.4712192E9</v>
      </c>
      <c r="Y197" s="152">
        <v>9780.8011</v>
      </c>
      <c r="AA197" s="153">
        <f>IFERROR(__xludf.DUMMYFUNCTION("TO_DATE(INT((AB197/(60*60*24))+""1/1/1970""))"),42597.0)</f>
        <v>42597</v>
      </c>
      <c r="AB197" s="156">
        <v>1.4712516E9</v>
      </c>
      <c r="AC197" s="156">
        <v>102747.5495</v>
      </c>
      <c r="AE197" s="153">
        <f>IFERROR(__xludf.DUMMYFUNCTION("TO_DATE(INT((AF197/(60*60*24))+""1/1/1970""))"),42565.0)</f>
        <v>42565</v>
      </c>
      <c r="AF197" s="152">
        <v>1.4684652E9</v>
      </c>
      <c r="AG197" s="152">
        <v>104571.44</v>
      </c>
      <c r="AH197" s="156"/>
      <c r="AI197" s="153">
        <f>IFERROR(__xludf.DUMMYFUNCTION("TO_DATE(INT((AJ197/(60*60*24))+""1/1/1970""))"),42604.0)</f>
        <v>42604</v>
      </c>
      <c r="AJ197" s="156">
        <v>1.4718744E9</v>
      </c>
      <c r="AK197" s="156">
        <v>97195.5752</v>
      </c>
      <c r="AL197" s="156">
        <v>86617.6087</v>
      </c>
      <c r="AM197" s="160">
        <v>114622.67</v>
      </c>
      <c r="AN197" s="152">
        <f t="shared" si="1"/>
        <v>26614.8147</v>
      </c>
      <c r="AO197" s="152">
        <f t="shared" si="2"/>
        <v>116522.9271</v>
      </c>
      <c r="AP197" s="152">
        <f t="shared" si="3"/>
        <v>9798.6818</v>
      </c>
      <c r="AQ197" s="152">
        <f t="shared" si="4"/>
        <v>101477.6175</v>
      </c>
      <c r="AR197" s="152">
        <f t="shared" si="5"/>
        <v>102716.5208</v>
      </c>
    </row>
    <row r="198">
      <c r="A198" s="156">
        <v>1.4637744E9</v>
      </c>
      <c r="B198" s="156">
        <v>105815.2425</v>
      </c>
      <c r="D198" s="153">
        <f>IFERROR(__xludf.DUMMYFUNCTION("TO_DATE(INT((E198/(60*60*24))+""1/1/1970""))"),42605.0)</f>
        <v>42605</v>
      </c>
      <c r="E198" s="156">
        <v>1.4719248E9</v>
      </c>
      <c r="F198" s="156">
        <v>97195.5752</v>
      </c>
      <c r="H198" s="153">
        <f>IFERROR(__xludf.DUMMYFUNCTION("TO_DATE(INT((I198/(60*60*24))+""1/1/1970""))"),42605.0)</f>
        <v>42605</v>
      </c>
      <c r="I198" s="156">
        <v>1.4719248E9</v>
      </c>
      <c r="J198" s="156">
        <v>86804.4121</v>
      </c>
      <c r="L198" s="158">
        <v>42605.0</v>
      </c>
      <c r="M198" s="160">
        <v>114709.97</v>
      </c>
      <c r="O198" s="153">
        <f>IFERROR(__xludf.DUMMYFUNCTION("TO_DATE(INT((P198/(60*60*24))+""1/1/1970""))"),42571.0)</f>
        <v>42571</v>
      </c>
      <c r="P198" s="13">
        <v>1.4690232E9</v>
      </c>
      <c r="Q198" s="13">
        <v>26320.4219</v>
      </c>
      <c r="S198" s="153">
        <f>IFERROR(__xludf.DUMMYFUNCTION("TO_DATE(INT((T198/(60*60*24))+""1/1/1970""))"),42605.0)</f>
        <v>42605</v>
      </c>
      <c r="T198" s="156">
        <v>1.4719248E9</v>
      </c>
      <c r="U198" s="156">
        <v>116485.8486</v>
      </c>
      <c r="W198" s="153">
        <f>IFERROR(__xludf.DUMMYFUNCTION("TO_DATE(INT((X198/(60*60*24))+""1/1/1970""))"),42598.0)</f>
        <v>42598</v>
      </c>
      <c r="X198" s="156">
        <v>1.471356E9</v>
      </c>
      <c r="Y198" s="156">
        <v>9785.558</v>
      </c>
      <c r="AA198" s="153">
        <f>IFERROR(__xludf.DUMMYFUNCTION("TO_DATE(INT((AB198/(60*60*24))+""1/1/1970""))"),42598.0)</f>
        <v>42598</v>
      </c>
      <c r="AB198" s="152">
        <v>1.4713308E9</v>
      </c>
      <c r="AC198" s="152">
        <v>102059.8268</v>
      </c>
      <c r="AE198" s="153">
        <f>IFERROR(__xludf.DUMMYFUNCTION("TO_DATE(INT((AF198/(60*60*24))+""1/1/1970""))"),42566.0)</f>
        <v>42566</v>
      </c>
      <c r="AF198" s="156">
        <v>1.4685444E9</v>
      </c>
      <c r="AG198" s="156">
        <v>104468.9735</v>
      </c>
      <c r="AH198" s="156"/>
      <c r="AI198" s="153">
        <f>IFERROR(__xludf.DUMMYFUNCTION("TO_DATE(INT((AJ198/(60*60*24))+""1/1/1970""))"),42605.0)</f>
        <v>42605</v>
      </c>
      <c r="AJ198" s="156">
        <v>1.4719248E9</v>
      </c>
      <c r="AK198" s="156">
        <v>97195.5752</v>
      </c>
      <c r="AL198" s="156">
        <v>86804.4121</v>
      </c>
      <c r="AM198" s="160">
        <v>114709.97</v>
      </c>
      <c r="AN198" s="152">
        <f t="shared" si="1"/>
        <v>26691.3312</v>
      </c>
      <c r="AO198" s="152">
        <f t="shared" si="2"/>
        <v>116485.8486</v>
      </c>
      <c r="AP198" s="152">
        <f t="shared" si="3"/>
        <v>9783.9597</v>
      </c>
      <c r="AQ198" s="152">
        <f t="shared" si="4"/>
        <v>101256.1039</v>
      </c>
      <c r="AR198" s="152">
        <f t="shared" si="5"/>
        <v>102536.2895</v>
      </c>
    </row>
    <row r="199">
      <c r="A199" s="152">
        <v>1.46401026E9</v>
      </c>
      <c r="B199" s="152">
        <v>105815.2425</v>
      </c>
      <c r="D199" s="153">
        <f>IFERROR(__xludf.DUMMYFUNCTION("TO_DATE(INT((E199/(60*60*24))+""1/1/1970""))"),42606.0)</f>
        <v>42606</v>
      </c>
      <c r="E199" s="152">
        <v>1.4720112E9</v>
      </c>
      <c r="F199" s="152">
        <v>97195.5752</v>
      </c>
      <c r="H199" s="153">
        <f>IFERROR(__xludf.DUMMYFUNCTION("TO_DATE(INT((I199/(60*60*24))+""1/1/1970""))"),42606.0)</f>
        <v>42606</v>
      </c>
      <c r="I199" s="152">
        <v>1.4720112E9</v>
      </c>
      <c r="J199" s="152">
        <v>86903.8962</v>
      </c>
      <c r="L199" s="158">
        <v>42606.0</v>
      </c>
      <c r="M199" s="159">
        <v>114913.67</v>
      </c>
      <c r="O199" s="153">
        <f>IFERROR(__xludf.DUMMYFUNCTION("TO_DATE(INT((P199/(60*60*24))+""1/1/1970""))"),42572.0)</f>
        <v>42572</v>
      </c>
      <c r="P199" s="13">
        <v>1.4691096E9</v>
      </c>
      <c r="Q199" s="13">
        <v>26354.1118</v>
      </c>
      <c r="S199" s="153">
        <f>IFERROR(__xludf.DUMMYFUNCTION("TO_DATE(INT((T199/(60*60*24))+""1/1/1970""))"),42606.0)</f>
        <v>42606</v>
      </c>
      <c r="T199" s="152">
        <v>1.4720112E9</v>
      </c>
      <c r="U199" s="152">
        <v>116915.4862</v>
      </c>
      <c r="W199" s="153">
        <f>IFERROR(__xludf.DUMMYFUNCTION("TO_DATE(INT((X199/(60*60*24))+""1/1/1970""))"),42599.0)</f>
        <v>42599</v>
      </c>
      <c r="X199" s="156">
        <v>1.4714424E9</v>
      </c>
      <c r="Y199" s="156">
        <v>9785.3542</v>
      </c>
      <c r="AA199" s="153">
        <f>IFERROR(__xludf.DUMMYFUNCTION("TO_DATE(INT((AB199/(60*60*24))+""1/1/1970""))"),42599.0)</f>
        <v>42599</v>
      </c>
      <c r="AB199" s="156">
        <v>1.47141E9</v>
      </c>
      <c r="AC199" s="156">
        <v>101542.7668</v>
      </c>
      <c r="AE199" s="153">
        <f>IFERROR(__xludf.DUMMYFUNCTION("TO_DATE(INT((AF199/(60*60*24))+""1/1/1970""))"),42567.0)</f>
        <v>42567</v>
      </c>
      <c r="AF199" s="152">
        <v>1.4686272E9</v>
      </c>
      <c r="AG199" s="152">
        <v>105118.9957</v>
      </c>
      <c r="AH199" s="156"/>
      <c r="AI199" s="153">
        <f>IFERROR(__xludf.DUMMYFUNCTION("TO_DATE(INT((AJ199/(60*60*24))+""1/1/1970""))"),42606.0)</f>
        <v>42606</v>
      </c>
      <c r="AJ199" s="152">
        <v>1.4720112E9</v>
      </c>
      <c r="AK199" s="152">
        <v>97195.5752</v>
      </c>
      <c r="AL199" s="152">
        <v>86903.8962</v>
      </c>
      <c r="AM199" s="159">
        <v>114913.67</v>
      </c>
      <c r="AN199" s="152">
        <f t="shared" si="1"/>
        <v>26722.6997</v>
      </c>
      <c r="AO199" s="152">
        <f t="shared" si="2"/>
        <v>116915.4862</v>
      </c>
      <c r="AP199" s="152">
        <f t="shared" si="3"/>
        <v>9781.9303</v>
      </c>
      <c r="AQ199" s="152">
        <f t="shared" si="4"/>
        <v>101576.0468</v>
      </c>
      <c r="AR199" s="152">
        <f t="shared" si="5"/>
        <v>102680.8405</v>
      </c>
    </row>
    <row r="200">
      <c r="A200" s="156">
        <v>1.4640336E9</v>
      </c>
      <c r="B200" s="156">
        <v>105815.2425</v>
      </c>
      <c r="D200" s="153">
        <f>IFERROR(__xludf.DUMMYFUNCTION("TO_DATE(INT((E200/(60*60*24))+""1/1/1970""))"),42607.0)</f>
        <v>42607</v>
      </c>
      <c r="E200" s="156">
        <v>1.4720976E9</v>
      </c>
      <c r="F200" s="156">
        <v>97195.5752</v>
      </c>
      <c r="H200" s="153">
        <f>IFERROR(__xludf.DUMMYFUNCTION("TO_DATE(INT((I200/(60*60*24))+""1/1/1970""))"),42607.0)</f>
        <v>42607</v>
      </c>
      <c r="I200" s="156">
        <v>1.4720976E9</v>
      </c>
      <c r="J200" s="156">
        <v>86192.0789</v>
      </c>
      <c r="L200" s="158">
        <v>42607.0</v>
      </c>
      <c r="M200" s="160">
        <v>114176.47</v>
      </c>
      <c r="O200" s="153">
        <f>IFERROR(__xludf.DUMMYFUNCTION("TO_DATE(INT((P200/(60*60*24))+""1/1/1970""))"),42573.0)</f>
        <v>42573</v>
      </c>
      <c r="P200" s="13">
        <v>1.469196E9</v>
      </c>
      <c r="Q200" s="13">
        <v>26456.1669</v>
      </c>
      <c r="S200" s="153">
        <f>IFERROR(__xludf.DUMMYFUNCTION("TO_DATE(INT((T200/(60*60*24))+""1/1/1970""))"),42607.0)</f>
        <v>42607</v>
      </c>
      <c r="T200" s="156">
        <v>1.4720976E9</v>
      </c>
      <c r="U200" s="156">
        <v>115824.6209</v>
      </c>
      <c r="W200" s="153">
        <f>IFERROR(__xludf.DUMMYFUNCTION("TO_DATE(INT((X200/(60*60*24))+""1/1/1970""))"),42600.0)</f>
        <v>42600</v>
      </c>
      <c r="X200" s="156">
        <v>1.4715288E9</v>
      </c>
      <c r="Y200" s="156">
        <v>9789.7744</v>
      </c>
      <c r="AA200" s="153">
        <f>IFERROR(__xludf.DUMMYFUNCTION("TO_DATE(INT((AB200/(60*60*24))+""1/1/1970""))"),42600.0)</f>
        <v>42600</v>
      </c>
      <c r="AB200" s="152">
        <v>1.4714892E9</v>
      </c>
      <c r="AC200" s="152">
        <v>101353.9006</v>
      </c>
      <c r="AE200" s="153">
        <f>IFERROR(__xludf.DUMMYFUNCTION("TO_DATE(INT((AF200/(60*60*24))+""1/1/1970""))"),42568.0)</f>
        <v>42568</v>
      </c>
      <c r="AF200" s="156">
        <v>1.4687928E9</v>
      </c>
      <c r="AG200" s="156">
        <v>105118.9957</v>
      </c>
      <c r="AH200" s="156"/>
      <c r="AI200" s="153">
        <f>IFERROR(__xludf.DUMMYFUNCTION("TO_DATE(INT((AJ200/(60*60*24))+""1/1/1970""))"),42607.0)</f>
        <v>42607</v>
      </c>
      <c r="AJ200" s="156">
        <v>1.4720976E9</v>
      </c>
      <c r="AK200" s="156">
        <v>97195.5752</v>
      </c>
      <c r="AL200" s="156">
        <v>86192.0789</v>
      </c>
      <c r="AM200" s="160">
        <v>114176.47</v>
      </c>
      <c r="AN200" s="152">
        <f t="shared" si="1"/>
        <v>26690.9202</v>
      </c>
      <c r="AO200" s="152">
        <f t="shared" si="2"/>
        <v>115824.6209</v>
      </c>
      <c r="AP200" s="152">
        <f t="shared" si="3"/>
        <v>9774.0813</v>
      </c>
      <c r="AQ200" s="152">
        <f t="shared" si="4"/>
        <v>101889.8053</v>
      </c>
      <c r="AR200" s="152">
        <f t="shared" si="5"/>
        <v>103055.4839</v>
      </c>
    </row>
    <row r="201">
      <c r="A201" s="152">
        <v>1.46409666E9</v>
      </c>
      <c r="B201" s="152">
        <v>105815.2425</v>
      </c>
      <c r="D201" s="153">
        <f>IFERROR(__xludf.DUMMYFUNCTION("TO_DATE(INT((E201/(60*60*24))+""1/1/1970""))"),42608.0)</f>
        <v>42608</v>
      </c>
      <c r="E201" s="152">
        <v>1.472184E9</v>
      </c>
      <c r="F201" s="152">
        <v>97195.5752</v>
      </c>
      <c r="H201" s="153">
        <f>IFERROR(__xludf.DUMMYFUNCTION("TO_DATE(INT((I201/(60*60*24))+""1/1/1970""))"),42608.0)</f>
        <v>42608</v>
      </c>
      <c r="I201" s="152">
        <v>1.472184E9</v>
      </c>
      <c r="J201" s="152">
        <v>86297.4786</v>
      </c>
      <c r="L201" s="158">
        <v>42608.0</v>
      </c>
      <c r="M201" s="159">
        <v>113992.17</v>
      </c>
      <c r="O201" s="153">
        <f>IFERROR(__xludf.DUMMYFUNCTION("TO_DATE(INT((P201/(60*60*24))+""1/1/1970""))"),42574.0)</f>
        <v>42574</v>
      </c>
      <c r="P201" s="13">
        <v>1.469232E9</v>
      </c>
      <c r="Q201" s="13">
        <v>26420.0274</v>
      </c>
      <c r="S201" s="153">
        <f>IFERROR(__xludf.DUMMYFUNCTION("TO_DATE(INT((T201/(60*60*24))+""1/1/1970""))"),42608.0)</f>
        <v>42608</v>
      </c>
      <c r="T201" s="152">
        <v>1.472184E9</v>
      </c>
      <c r="U201" s="152">
        <v>115539.7997</v>
      </c>
      <c r="W201" s="153">
        <f>IFERROR(__xludf.DUMMYFUNCTION("TO_DATE(INT((X201/(60*60*24))+""1/1/1970""))"),42601.0)</f>
        <v>42601</v>
      </c>
      <c r="X201" s="156">
        <v>1.4716152E9</v>
      </c>
      <c r="Y201" s="156">
        <v>9798.3488</v>
      </c>
      <c r="AA201" s="153">
        <f>IFERROR(__xludf.DUMMYFUNCTION("TO_DATE(INT((AB201/(60*60*24))+""1/1/1970""))"),42601.0)</f>
        <v>42601</v>
      </c>
      <c r="AB201" s="156">
        <v>1.4715684E9</v>
      </c>
      <c r="AC201" s="156">
        <v>100697.5577</v>
      </c>
      <c r="AE201" s="153">
        <f>IFERROR(__xludf.DUMMYFUNCTION("TO_DATE(INT((AF201/(60*60*24))+""1/1/1970""))"),42569.0)</f>
        <v>42569</v>
      </c>
      <c r="AF201" s="156">
        <v>1.4688324E9</v>
      </c>
      <c r="AG201" s="156">
        <v>104929.6156</v>
      </c>
      <c r="AH201" s="156"/>
      <c r="AI201" s="153">
        <f>IFERROR(__xludf.DUMMYFUNCTION("TO_DATE(INT((AJ201/(60*60*24))+""1/1/1970""))"),42608.0)</f>
        <v>42608</v>
      </c>
      <c r="AJ201" s="152">
        <v>1.472184E9</v>
      </c>
      <c r="AK201" s="152">
        <v>97195.5752</v>
      </c>
      <c r="AL201" s="152">
        <v>86297.4786</v>
      </c>
      <c r="AM201" s="159">
        <v>113992.17</v>
      </c>
      <c r="AN201" s="152">
        <f t="shared" si="1"/>
        <v>26614.5545</v>
      </c>
      <c r="AO201" s="152">
        <f t="shared" si="2"/>
        <v>115539.7997</v>
      </c>
      <c r="AP201" s="152">
        <f t="shared" si="3"/>
        <v>9778.9108</v>
      </c>
      <c r="AQ201" s="152">
        <f t="shared" si="4"/>
        <v>101899.9046</v>
      </c>
      <c r="AR201" s="152">
        <f t="shared" si="5"/>
        <v>102818.0725</v>
      </c>
    </row>
    <row r="202">
      <c r="A202" s="156">
        <v>1.46412E9</v>
      </c>
      <c r="B202" s="156">
        <v>105815.2425</v>
      </c>
      <c r="D202" s="153">
        <f>IFERROR(__xludf.DUMMYFUNCTION("TO_DATE(INT((E202/(60*60*24))+""1/1/1970""))"),42609.0)</f>
        <v>42609</v>
      </c>
      <c r="E202" s="156">
        <v>1.4722704E9</v>
      </c>
      <c r="F202" s="156">
        <v>97195.5752</v>
      </c>
      <c r="H202" s="153">
        <f>IFERROR(__xludf.DUMMYFUNCTION("TO_DATE(INT((I202/(60*60*24))+""1/1/1970""))"),42609.0)</f>
        <v>42609</v>
      </c>
      <c r="I202" s="156">
        <v>1.4722704E9</v>
      </c>
      <c r="J202" s="156">
        <v>86306.6097</v>
      </c>
      <c r="L202" s="158">
        <v>42609.0</v>
      </c>
      <c r="M202" s="160">
        <v>114157.07</v>
      </c>
      <c r="O202" s="153">
        <f>IFERROR(__xludf.DUMMYFUNCTION("TO_DATE(INT((P202/(60*60*24))+""1/1/1970""))"),42575.0)</f>
        <v>42575</v>
      </c>
      <c r="P202" s="13">
        <v>1.4693184E9</v>
      </c>
      <c r="Q202" s="13">
        <v>26420.0274</v>
      </c>
      <c r="S202" s="153">
        <f>IFERROR(__xludf.DUMMYFUNCTION("TO_DATE(INT((T202/(60*60*24))+""1/1/1970""))"),42609.0)</f>
        <v>42609</v>
      </c>
      <c r="T202" s="156">
        <v>1.4722704E9</v>
      </c>
      <c r="U202" s="156">
        <v>115184.3684</v>
      </c>
      <c r="W202" s="153">
        <f>IFERROR(__xludf.DUMMYFUNCTION("TO_DATE(INT((X202/(60*60*24))+""1/1/1970""))"),42602.0)</f>
        <v>42602</v>
      </c>
      <c r="X202" s="156">
        <v>1.4716512E9</v>
      </c>
      <c r="Y202" s="156">
        <v>9797.2674</v>
      </c>
      <c r="AA202" s="153">
        <f>IFERROR(__xludf.DUMMYFUNCTION("TO_DATE(INT((AB202/(60*60*24))+""1/1/1970""))"),42603.0)</f>
        <v>42603</v>
      </c>
      <c r="AB202" s="152">
        <v>1.4718168E9</v>
      </c>
      <c r="AC202" s="152">
        <v>101245.26</v>
      </c>
      <c r="AE202" s="153">
        <f>IFERROR(__xludf.DUMMYFUNCTION("TO_DATE(INT((AF202/(60*60*24))+""1/1/1970""))"),42570.0)</f>
        <v>42570</v>
      </c>
      <c r="AF202" s="152">
        <v>1.4689116E9</v>
      </c>
      <c r="AG202" s="152">
        <v>104816.6279</v>
      </c>
      <c r="AH202" s="156"/>
      <c r="AI202" s="153">
        <f>IFERROR(__xludf.DUMMYFUNCTION("TO_DATE(INT((AJ202/(60*60*24))+""1/1/1970""))"),42609.0)</f>
        <v>42609</v>
      </c>
      <c r="AJ202" s="156">
        <v>1.4722704E9</v>
      </c>
      <c r="AK202" s="156">
        <v>97195.5752</v>
      </c>
      <c r="AL202" s="156">
        <v>86306.6097</v>
      </c>
      <c r="AM202" s="160">
        <v>114157.07</v>
      </c>
      <c r="AN202" s="152">
        <f t="shared" si="1"/>
        <v>26513.9045</v>
      </c>
      <c r="AO202" s="152">
        <f t="shared" si="2"/>
        <v>115184.3684</v>
      </c>
      <c r="AP202" s="152">
        <f t="shared" si="3"/>
        <v>9778.3184</v>
      </c>
      <c r="AQ202" s="152">
        <f t="shared" si="4"/>
        <v>101899.9046</v>
      </c>
      <c r="AR202" s="152">
        <f t="shared" si="5"/>
        <v>103642.8368</v>
      </c>
    </row>
    <row r="203">
      <c r="A203" s="152">
        <v>1.46418306E9</v>
      </c>
      <c r="B203" s="152">
        <v>105815.2425</v>
      </c>
      <c r="D203" s="153">
        <f>IFERROR(__xludf.DUMMYFUNCTION("TO_DATE(INT((E203/(60*60*24))+""1/1/1970""))"),42611.0)</f>
        <v>42611</v>
      </c>
      <c r="E203" s="152">
        <v>1.4724792E9</v>
      </c>
      <c r="F203" s="152">
        <v>97195.5752</v>
      </c>
      <c r="H203" s="153">
        <f>IFERROR(__xludf.DUMMYFUNCTION("TO_DATE(INT((I203/(60*60*24))+""1/1/1970""))"),42611.0)</f>
        <v>42611</v>
      </c>
      <c r="I203" s="152">
        <v>1.4724792E9</v>
      </c>
      <c r="J203" s="152">
        <v>86306.6097</v>
      </c>
      <c r="L203" s="158">
        <v>42611.0</v>
      </c>
      <c r="M203" s="159">
        <v>114157.07</v>
      </c>
      <c r="O203" s="153">
        <f>IFERROR(__xludf.DUMMYFUNCTION("TO_DATE(INT((P203/(60*60*24))+""1/1/1970""))"),42576.0)</f>
        <v>42576</v>
      </c>
      <c r="P203" s="13">
        <v>1.4694048E9</v>
      </c>
      <c r="Q203" s="13">
        <v>26351.4222</v>
      </c>
      <c r="S203" s="153">
        <f>IFERROR(__xludf.DUMMYFUNCTION("TO_DATE(INT((T203/(60*60*24))+""1/1/1970""))"),42611.0)</f>
        <v>42611</v>
      </c>
      <c r="T203" s="152">
        <v>1.4724792E9</v>
      </c>
      <c r="U203" s="152">
        <v>115184.3684</v>
      </c>
      <c r="W203" s="153">
        <f>IFERROR(__xludf.DUMMYFUNCTION("TO_DATE(INT((X203/(60*60*24))+""1/1/1970""))"),42604.0)</f>
        <v>42604</v>
      </c>
      <c r="X203" s="152">
        <v>1.471824E9</v>
      </c>
      <c r="Y203" s="152">
        <v>9798.6818</v>
      </c>
      <c r="AA203" s="153">
        <f>IFERROR(__xludf.DUMMYFUNCTION("TO_DATE(INT((AB203/(60*60*24))+""1/1/1970""))"),42604.0)</f>
        <v>42604</v>
      </c>
      <c r="AB203" s="152">
        <v>1.4718564E9</v>
      </c>
      <c r="AC203" s="152">
        <v>101477.6175</v>
      </c>
      <c r="AE203" s="153">
        <f>IFERROR(__xludf.DUMMYFUNCTION("TO_DATE(INT((AF203/(60*60*24))+""1/1/1970""))"),42571.0)</f>
        <v>42571</v>
      </c>
      <c r="AF203" s="156">
        <v>1.4689908E9</v>
      </c>
      <c r="AG203" s="156">
        <v>105317.5247</v>
      </c>
      <c r="AH203" s="156"/>
      <c r="AI203" s="153">
        <f>IFERROR(__xludf.DUMMYFUNCTION("TO_DATE(INT((AJ203/(60*60*24))+""1/1/1970""))"),42611.0)</f>
        <v>42611</v>
      </c>
      <c r="AJ203" s="152">
        <v>1.4724792E9</v>
      </c>
      <c r="AK203" s="152">
        <v>97195.5752</v>
      </c>
      <c r="AL203" s="152">
        <v>86306.6097</v>
      </c>
      <c r="AM203" s="159">
        <v>114157.07</v>
      </c>
      <c r="AN203" s="152">
        <f t="shared" si="1"/>
        <v>26506.928</v>
      </c>
      <c r="AO203" s="152">
        <f t="shared" si="2"/>
        <v>115184.3684</v>
      </c>
      <c r="AP203" s="152">
        <f t="shared" si="3"/>
        <v>9782.1732</v>
      </c>
      <c r="AQ203" s="152">
        <f t="shared" si="4"/>
        <v>100440.4469</v>
      </c>
      <c r="AR203" s="152">
        <f t="shared" si="5"/>
        <v>103635.0604</v>
      </c>
    </row>
    <row r="204">
      <c r="A204" s="156">
        <v>1.4642064E9</v>
      </c>
      <c r="B204" s="156">
        <v>105832.6275</v>
      </c>
      <c r="D204" s="153">
        <f>IFERROR(__xludf.DUMMYFUNCTION("TO_DATE(INT((E204/(60*60*24))+""1/1/1970""))"),42612.0)</f>
        <v>42612</v>
      </c>
      <c r="E204" s="152">
        <v>1.4725296E9</v>
      </c>
      <c r="F204" s="152">
        <v>97195.5752</v>
      </c>
      <c r="H204" s="153">
        <f>IFERROR(__xludf.DUMMYFUNCTION("TO_DATE(INT((I204/(60*60*24))+""1/1/1970""))"),42612.0)</f>
        <v>42612</v>
      </c>
      <c r="I204" s="152">
        <v>1.4725296E9</v>
      </c>
      <c r="J204" s="152">
        <v>85785.8853</v>
      </c>
      <c r="L204" s="158">
        <v>42612.0</v>
      </c>
      <c r="M204" s="159">
        <v>114312.27</v>
      </c>
      <c r="O204" s="153">
        <f>IFERROR(__xludf.DUMMYFUNCTION("TO_DATE(INT((P204/(60*60*24))+""1/1/1970""))"),42577.0)</f>
        <v>42577</v>
      </c>
      <c r="P204" s="13">
        <v>1.4695416E9</v>
      </c>
      <c r="Q204" s="13">
        <v>26352.9177</v>
      </c>
      <c r="S204" s="153">
        <f>IFERROR(__xludf.DUMMYFUNCTION("TO_DATE(INT((T204/(60*60*24))+""1/1/1970""))"),42612.0)</f>
        <v>42612</v>
      </c>
      <c r="T204" s="152">
        <v>1.4725296E9</v>
      </c>
      <c r="U204" s="152">
        <v>116327.479</v>
      </c>
      <c r="W204" s="153">
        <f>IFERROR(__xludf.DUMMYFUNCTION("TO_DATE(INT((X204/(60*60*24))+""1/1/1970""))"),42605.0)</f>
        <v>42605</v>
      </c>
      <c r="X204" s="156">
        <v>1.4719608E9</v>
      </c>
      <c r="Y204" s="156">
        <v>9783.9597</v>
      </c>
      <c r="AA204" s="153">
        <f>IFERROR(__xludf.DUMMYFUNCTION("TO_DATE(INT((AB204/(60*60*24))+""1/1/1970""))"),42605.0)</f>
        <v>42605</v>
      </c>
      <c r="AB204" s="156">
        <v>1.4719356E9</v>
      </c>
      <c r="AC204" s="156">
        <v>101256.1039</v>
      </c>
      <c r="AE204" s="153">
        <f>IFERROR(__xludf.DUMMYFUNCTION("TO_DATE(INT((AF204/(60*60*24))+""1/1/1970""))"),42572.0)</f>
        <v>42572</v>
      </c>
      <c r="AF204" s="152">
        <v>1.46907E9</v>
      </c>
      <c r="AG204" s="152">
        <v>105288.706</v>
      </c>
      <c r="AH204" s="156"/>
      <c r="AI204" s="153">
        <f>IFERROR(__xludf.DUMMYFUNCTION("TO_DATE(INT((AJ204/(60*60*24))+""1/1/1970""))"),42612.0)</f>
        <v>42612</v>
      </c>
      <c r="AJ204" s="152">
        <v>1.4725296E9</v>
      </c>
      <c r="AK204" s="152">
        <v>97195.5752</v>
      </c>
      <c r="AL204" s="152">
        <v>85785.8853</v>
      </c>
      <c r="AM204" s="159">
        <v>114312.27</v>
      </c>
      <c r="AN204" s="152">
        <f t="shared" si="1"/>
        <v>26506.4271</v>
      </c>
      <c r="AO204" s="152">
        <f t="shared" si="2"/>
        <v>116327.479</v>
      </c>
      <c r="AP204" s="152">
        <f t="shared" si="3"/>
        <v>9777.6755</v>
      </c>
      <c r="AQ204" s="152">
        <f t="shared" si="4"/>
        <v>100416.4907</v>
      </c>
      <c r="AR204" s="152">
        <f t="shared" si="5"/>
        <v>103698.6445</v>
      </c>
    </row>
    <row r="205">
      <c r="A205" s="152">
        <v>1.46426946E9</v>
      </c>
      <c r="B205" s="152">
        <v>105993.8676</v>
      </c>
      <c r="D205" s="153">
        <f>IFERROR(__xludf.DUMMYFUNCTION("TO_DATE(INT((E205/(60*60*24))+""1/1/1970""))"),42613.0)</f>
        <v>42613</v>
      </c>
      <c r="E205" s="156">
        <v>1.472616E9</v>
      </c>
      <c r="F205" s="156">
        <v>97195.5752</v>
      </c>
      <c r="H205" s="153">
        <f>IFERROR(__xludf.DUMMYFUNCTION("TO_DATE(INT((I205/(60*60*24))+""1/1/1970""))"),42613.0)</f>
        <v>42613</v>
      </c>
      <c r="I205" s="156">
        <v>1.472616E9</v>
      </c>
      <c r="J205" s="156">
        <v>85494.1613</v>
      </c>
      <c r="L205" s="158">
        <v>42613.0</v>
      </c>
      <c r="M205" s="160">
        <v>113943.67</v>
      </c>
      <c r="O205" s="153">
        <f>IFERROR(__xludf.DUMMYFUNCTION("TO_DATE(INT((P205/(60*60*24))+""1/1/1970""))"),42578.0)</f>
        <v>42578</v>
      </c>
      <c r="P205" s="13">
        <v>1.469628E9</v>
      </c>
      <c r="Q205" s="13">
        <v>26471.2906</v>
      </c>
      <c r="S205" s="153">
        <f>IFERROR(__xludf.DUMMYFUNCTION("TO_DATE(INT((T205/(60*60*24))+""1/1/1970""))"),42613.0)</f>
        <v>42613</v>
      </c>
      <c r="T205" s="156">
        <v>1.472616E9</v>
      </c>
      <c r="U205" s="156">
        <v>115920.8111</v>
      </c>
      <c r="W205" s="153">
        <f>IFERROR(__xludf.DUMMYFUNCTION("TO_DATE(INT((X205/(60*60*24))+""1/1/1970""))"),42606.0)</f>
        <v>42606</v>
      </c>
      <c r="X205" s="156">
        <v>1.4720472E9</v>
      </c>
      <c r="Y205" s="156">
        <v>9781.9303</v>
      </c>
      <c r="AA205" s="153">
        <f>IFERROR(__xludf.DUMMYFUNCTION("TO_DATE(INT((AB205/(60*60*24))+""1/1/1970""))"),42606.0)</f>
        <v>42606</v>
      </c>
      <c r="AB205" s="152">
        <v>1.4720148E9</v>
      </c>
      <c r="AC205" s="152">
        <v>101576.0468</v>
      </c>
      <c r="AE205" s="153">
        <f>IFERROR(__xludf.DUMMYFUNCTION("TO_DATE(INT((AF205/(60*60*24))+""1/1/1970""))"),42573.0)</f>
        <v>42573</v>
      </c>
      <c r="AF205" s="156">
        <v>1.4691492E9</v>
      </c>
      <c r="AG205" s="156">
        <v>105147.8144</v>
      </c>
      <c r="AH205" s="156"/>
      <c r="AI205" s="153">
        <f>IFERROR(__xludf.DUMMYFUNCTION("TO_DATE(INT((AJ205/(60*60*24))+""1/1/1970""))"),42613.0)</f>
        <v>42613</v>
      </c>
      <c r="AJ205" s="156">
        <v>1.472616E9</v>
      </c>
      <c r="AK205" s="156">
        <v>97195.5752</v>
      </c>
      <c r="AL205" s="156">
        <v>85494.1613</v>
      </c>
      <c r="AM205" s="160">
        <v>113943.67</v>
      </c>
      <c r="AN205" s="152">
        <f t="shared" si="1"/>
        <v>26409.93</v>
      </c>
      <c r="AO205" s="152">
        <f t="shared" si="2"/>
        <v>115920.8111</v>
      </c>
      <c r="AP205" s="152">
        <f t="shared" si="3"/>
        <v>9791.96</v>
      </c>
      <c r="AQ205" s="152">
        <f t="shared" si="4"/>
        <v>99841.1514</v>
      </c>
      <c r="AR205" s="152">
        <f t="shared" si="5"/>
        <v>104068.7135</v>
      </c>
    </row>
    <row r="206">
      <c r="A206" s="156">
        <v>1.4642928E9</v>
      </c>
      <c r="B206" s="156">
        <v>105872.9375</v>
      </c>
      <c r="D206" s="153">
        <f>IFERROR(__xludf.DUMMYFUNCTION("TO_DATE(INT((E206/(60*60*24))+""1/1/1970""))"),42614.0)</f>
        <v>42614</v>
      </c>
      <c r="E206" s="152">
        <v>1.4727024E9</v>
      </c>
      <c r="F206" s="152">
        <v>97195.5752</v>
      </c>
      <c r="H206" s="153">
        <f>IFERROR(__xludf.DUMMYFUNCTION("TO_DATE(INT((I206/(60*60*24))+""1/1/1970""))"),42614.0)</f>
        <v>42614</v>
      </c>
      <c r="I206" s="152">
        <v>1.4727024E9</v>
      </c>
      <c r="J206" s="152">
        <v>85646.5942</v>
      </c>
      <c r="L206" s="158">
        <v>42614.0</v>
      </c>
      <c r="M206" s="159">
        <v>113827.27</v>
      </c>
      <c r="O206" s="153">
        <f>IFERROR(__xludf.DUMMYFUNCTION("TO_DATE(INT((P206/(60*60*24))+""1/1/1970""))"),42579.0)</f>
        <v>42579</v>
      </c>
      <c r="P206" s="13">
        <v>1.4697144E9</v>
      </c>
      <c r="Q206" s="13">
        <v>26356.3686</v>
      </c>
      <c r="S206" s="153">
        <f>IFERROR(__xludf.DUMMYFUNCTION("TO_DATE(INT((T206/(60*60*24))+""1/1/1970""))"),42614.0)</f>
        <v>42614</v>
      </c>
      <c r="T206" s="152">
        <v>1.4727024E9</v>
      </c>
      <c r="U206" s="152">
        <v>115343.8112</v>
      </c>
      <c r="W206" s="153">
        <f>IFERROR(__xludf.DUMMYFUNCTION("TO_DATE(INT((X206/(60*60*24))+""1/1/1970""))"),42607.0)</f>
        <v>42607</v>
      </c>
      <c r="X206" s="156">
        <v>1.4721336E9</v>
      </c>
      <c r="Y206" s="156">
        <v>9774.0813</v>
      </c>
      <c r="AA206" s="153">
        <f>IFERROR(__xludf.DUMMYFUNCTION("TO_DATE(INT((AB206/(60*60*24))+""1/1/1970""))"),42607.0)</f>
        <v>42607</v>
      </c>
      <c r="AB206" s="156">
        <v>1.472094E9</v>
      </c>
      <c r="AC206" s="156">
        <v>101889.8053</v>
      </c>
      <c r="AE206" s="153">
        <f>IFERROR(__xludf.DUMMYFUNCTION("TO_DATE(INT((AF206/(60*60*24))+""1/1/1970""))"),42574.0)</f>
        <v>42574</v>
      </c>
      <c r="AF206" s="152">
        <v>1.469232E9</v>
      </c>
      <c r="AG206" s="152">
        <v>105657.86</v>
      </c>
      <c r="AH206" s="156"/>
      <c r="AI206" s="153">
        <f>IFERROR(__xludf.DUMMYFUNCTION("TO_DATE(INT((AJ206/(60*60*24))+""1/1/1970""))"),42614.0)</f>
        <v>42614</v>
      </c>
      <c r="AJ206" s="152">
        <v>1.4727024E9</v>
      </c>
      <c r="AK206" s="152">
        <v>97195.5752</v>
      </c>
      <c r="AL206" s="152">
        <v>85646.5942</v>
      </c>
      <c r="AM206" s="159">
        <v>113827.27</v>
      </c>
      <c r="AN206" s="152">
        <f t="shared" si="1"/>
        <v>26320.8343</v>
      </c>
      <c r="AO206" s="152">
        <f t="shared" si="2"/>
        <v>115343.8112</v>
      </c>
      <c r="AP206" s="152">
        <f t="shared" si="3"/>
        <v>9796.635</v>
      </c>
      <c r="AQ206" s="152">
        <f t="shared" si="4"/>
        <v>99747.7775</v>
      </c>
      <c r="AR206" s="152">
        <f t="shared" si="5"/>
        <v>104010.1612</v>
      </c>
    </row>
    <row r="207">
      <c r="A207" s="152">
        <v>1.46435586E9</v>
      </c>
      <c r="B207" s="152">
        <v>105943.4801</v>
      </c>
      <c r="D207" s="153">
        <f>IFERROR(__xludf.DUMMYFUNCTION("TO_DATE(INT((E207/(60*60*24))+""1/1/1970""))"),42615.0)</f>
        <v>42615</v>
      </c>
      <c r="E207" s="156">
        <v>1.4727888E9</v>
      </c>
      <c r="F207" s="156">
        <v>97195.5752</v>
      </c>
      <c r="H207" s="153">
        <f>IFERROR(__xludf.DUMMYFUNCTION("TO_DATE(INT((I207/(60*60*24))+""1/1/1970""))"),42615.0)</f>
        <v>42615</v>
      </c>
      <c r="I207" s="156">
        <v>1.4727888E9</v>
      </c>
      <c r="J207" s="156">
        <v>85647.5511</v>
      </c>
      <c r="L207" s="158">
        <v>42615.0</v>
      </c>
      <c r="M207" s="160">
        <v>114118.27</v>
      </c>
      <c r="O207" s="153">
        <f>IFERROR(__xludf.DUMMYFUNCTION("TO_DATE(INT((P207/(60*60*24))+""1/1/1970""))"),42580.0)</f>
        <v>42580</v>
      </c>
      <c r="P207" s="13">
        <v>1.4698008E9</v>
      </c>
      <c r="Q207" s="13">
        <v>26355.6938</v>
      </c>
      <c r="S207" s="153">
        <f>IFERROR(__xludf.DUMMYFUNCTION("TO_DATE(INT((T207/(60*60*24))+""1/1/1970""))"),42615.0)</f>
        <v>42615</v>
      </c>
      <c r="T207" s="156">
        <v>1.4727888E9</v>
      </c>
      <c r="U207" s="156">
        <v>115307.7031</v>
      </c>
      <c r="W207" s="153">
        <f>IFERROR(__xludf.DUMMYFUNCTION("TO_DATE(INT((X207/(60*60*24))+""1/1/1970""))"),42608.0)</f>
        <v>42608</v>
      </c>
      <c r="X207" s="156">
        <v>1.47222E9</v>
      </c>
      <c r="Y207" s="156">
        <v>9778.9108</v>
      </c>
      <c r="AA207" s="153">
        <f>IFERROR(__xludf.DUMMYFUNCTION("TO_DATE(INT((AB207/(60*60*24))+""1/1/1970""))"),42608.0)</f>
        <v>42608</v>
      </c>
      <c r="AB207" s="152">
        <v>1.4721732E9</v>
      </c>
      <c r="AC207" s="152">
        <v>101899.9046</v>
      </c>
      <c r="AE207" s="153">
        <f>IFERROR(__xludf.DUMMYFUNCTION("TO_DATE(INT((AF207/(60*60*24))+""1/1/1970""))"),42575.0)</f>
        <v>42575</v>
      </c>
      <c r="AF207" s="156">
        <v>1.4693976E9</v>
      </c>
      <c r="AG207" s="156">
        <v>105657.86</v>
      </c>
      <c r="AH207" s="156"/>
      <c r="AI207" s="153">
        <f>IFERROR(__xludf.DUMMYFUNCTION("TO_DATE(INT((AJ207/(60*60*24))+""1/1/1970""))"),42615.0)</f>
        <v>42615</v>
      </c>
      <c r="AJ207" s="156">
        <v>1.4727888E9</v>
      </c>
      <c r="AK207" s="156">
        <v>97195.5752</v>
      </c>
      <c r="AL207" s="156">
        <v>85647.5511</v>
      </c>
      <c r="AM207" s="160">
        <v>114118.27</v>
      </c>
      <c r="AN207" s="152">
        <f t="shared" si="1"/>
        <v>26349.1847</v>
      </c>
      <c r="AO207" s="152">
        <f t="shared" si="2"/>
        <v>115307.7031</v>
      </c>
      <c r="AP207" s="152">
        <f t="shared" si="3"/>
        <v>9780.2633</v>
      </c>
      <c r="AQ207" s="152">
        <f t="shared" si="4"/>
        <v>99831.0581</v>
      </c>
      <c r="AR207" s="152">
        <f t="shared" si="5"/>
        <v>103622.252</v>
      </c>
    </row>
    <row r="208">
      <c r="A208" s="156">
        <v>1.4643792E9</v>
      </c>
      <c r="B208" s="156">
        <v>106311.3091</v>
      </c>
      <c r="D208" s="153">
        <f>IFERROR(__xludf.DUMMYFUNCTION("TO_DATE(INT((E208/(60*60*24))+""1/1/1970""))"),42616.0)</f>
        <v>42616</v>
      </c>
      <c r="E208" s="152">
        <v>1.4728752E9</v>
      </c>
      <c r="F208" s="152">
        <v>97195.5752</v>
      </c>
      <c r="H208" s="153">
        <f>IFERROR(__xludf.DUMMYFUNCTION("TO_DATE(INT((I208/(60*60*24))+""1/1/1970""))"),42616.0)</f>
        <v>42616</v>
      </c>
      <c r="I208" s="152">
        <v>1.4728752E9</v>
      </c>
      <c r="J208" s="152">
        <v>85522.8395</v>
      </c>
      <c r="L208" s="158">
        <v>42616.0</v>
      </c>
      <c r="M208" s="159">
        <v>114486.87</v>
      </c>
      <c r="O208" s="153">
        <f>IFERROR(__xludf.DUMMYFUNCTION("TO_DATE(INT((P208/(60*60*24))+""1/1/1970""))"),42581.0)</f>
        <v>42581</v>
      </c>
      <c r="P208" s="13">
        <v>1.4698368E9</v>
      </c>
      <c r="Q208" s="13">
        <v>26633.5248</v>
      </c>
      <c r="S208" s="153">
        <f>IFERROR(__xludf.DUMMYFUNCTION("TO_DATE(INT((T208/(60*60*24))+""1/1/1970""))"),42616.0)</f>
        <v>42616</v>
      </c>
      <c r="T208" s="152">
        <v>1.4728752E9</v>
      </c>
      <c r="U208" s="152">
        <v>116329.0206</v>
      </c>
      <c r="W208" s="153">
        <f>IFERROR(__xludf.DUMMYFUNCTION("TO_DATE(INT((X208/(60*60*24))+""1/1/1970""))"),42609.0)</f>
        <v>42609</v>
      </c>
      <c r="X208" s="156">
        <v>1.472256E9</v>
      </c>
      <c r="Y208" s="156">
        <v>9778.3184</v>
      </c>
      <c r="AA208" s="153">
        <f>IFERROR(__xludf.DUMMYFUNCTION("TO_DATE(INT((AB208/(60*60*24))+""1/1/1970""))"),42610.0)</f>
        <v>42610</v>
      </c>
      <c r="AB208" s="156">
        <v>1.4724216E9</v>
      </c>
      <c r="AC208" s="156">
        <v>100569.5908</v>
      </c>
      <c r="AE208" s="153">
        <f>IFERROR(__xludf.DUMMYFUNCTION("TO_DATE(INT((AF208/(60*60*24))+""1/1/1970""))"),42576.0)</f>
        <v>42576</v>
      </c>
      <c r="AF208" s="156">
        <v>1.4694372E9</v>
      </c>
      <c r="AG208" s="156">
        <v>105727.3909</v>
      </c>
      <c r="AH208" s="156"/>
      <c r="AI208" s="153">
        <f>IFERROR(__xludf.DUMMYFUNCTION("TO_DATE(INT((AJ208/(60*60*24))+""1/1/1970""))"),42616.0)</f>
        <v>42616</v>
      </c>
      <c r="AJ208" s="152">
        <v>1.4728752E9</v>
      </c>
      <c r="AK208" s="152">
        <v>97195.5752</v>
      </c>
      <c r="AL208" s="152">
        <v>85522.8395</v>
      </c>
      <c r="AM208" s="159">
        <v>114486.87</v>
      </c>
      <c r="AN208" s="152">
        <f t="shared" si="1"/>
        <v>26200.8288</v>
      </c>
      <c r="AO208" s="152">
        <f t="shared" si="2"/>
        <v>116329.0206</v>
      </c>
      <c r="AP208" s="152">
        <f t="shared" si="3"/>
        <v>9771.879</v>
      </c>
      <c r="AQ208" s="152">
        <f t="shared" si="4"/>
        <v>99831.0581</v>
      </c>
      <c r="AR208" s="152">
        <f t="shared" si="5"/>
        <v>104020.6823</v>
      </c>
    </row>
    <row r="209">
      <c r="A209" s="152">
        <v>1.46470146E9</v>
      </c>
      <c r="B209" s="152">
        <v>106477.588</v>
      </c>
      <c r="D209" s="153">
        <f>IFERROR(__xludf.DUMMYFUNCTION("TO_DATE(INT((E209/(60*60*24))+""1/1/1970""))"),42619.0)</f>
        <v>42619</v>
      </c>
      <c r="E209" s="156">
        <v>1.4731704E9</v>
      </c>
      <c r="F209" s="156">
        <v>97195.5752</v>
      </c>
      <c r="H209" s="153">
        <f>IFERROR(__xludf.DUMMYFUNCTION("TO_DATE(INT((I209/(60*60*24))+""1/1/1970""))"),42619.0)</f>
        <v>42619</v>
      </c>
      <c r="I209" s="156">
        <v>1.4731704E9</v>
      </c>
      <c r="J209" s="156">
        <v>85522.8395</v>
      </c>
      <c r="L209" s="158">
        <v>42619.0</v>
      </c>
      <c r="M209" s="160">
        <v>114486.87</v>
      </c>
      <c r="O209" s="153">
        <f>IFERROR(__xludf.DUMMYFUNCTION("TO_DATE(INT((P209/(60*60*24))+""1/1/1970""))"),42582.0)</f>
        <v>42582</v>
      </c>
      <c r="P209" s="13">
        <v>1.4699232E9</v>
      </c>
      <c r="Q209" s="13">
        <v>26633.5248</v>
      </c>
      <c r="S209" s="153">
        <f>IFERROR(__xludf.DUMMYFUNCTION("TO_DATE(INT((T209/(60*60*24))+""1/1/1970""))"),42619.0)</f>
        <v>42619</v>
      </c>
      <c r="T209" s="156">
        <v>1.4731704E9</v>
      </c>
      <c r="U209" s="156">
        <v>116329.0206</v>
      </c>
      <c r="W209" s="153">
        <f>IFERROR(__xludf.DUMMYFUNCTION("TO_DATE(INT((X209/(60*60*24))+""1/1/1970""))"),42611.0)</f>
        <v>42611</v>
      </c>
      <c r="X209" s="152">
        <v>1.4724288E9</v>
      </c>
      <c r="Y209" s="152">
        <v>9782.1732</v>
      </c>
      <c r="AA209" s="153">
        <f>IFERROR(__xludf.DUMMYFUNCTION("TO_DATE(INT((AB209/(60*60*24))+""1/1/1970""))"),42611.0)</f>
        <v>42611</v>
      </c>
      <c r="AB209" s="156">
        <v>1.4724612E9</v>
      </c>
      <c r="AC209" s="156">
        <v>100440.4469</v>
      </c>
      <c r="AE209" s="153">
        <f>IFERROR(__xludf.DUMMYFUNCTION("TO_DATE(INT((AF209/(60*60*24))+""1/1/1970""))"),42577.0)</f>
        <v>42577</v>
      </c>
      <c r="AF209" s="152">
        <v>1.4695164E9</v>
      </c>
      <c r="AG209" s="152">
        <v>105539.8405</v>
      </c>
      <c r="AH209" s="156"/>
      <c r="AI209" s="153">
        <f>IFERROR(__xludf.DUMMYFUNCTION("TO_DATE(INT((AJ209/(60*60*24))+""1/1/1970""))"),42619.0)</f>
        <v>42619</v>
      </c>
      <c r="AJ209" s="156">
        <v>1.4731704E9</v>
      </c>
      <c r="AK209" s="156">
        <v>97195.5752</v>
      </c>
      <c r="AL209" s="156">
        <v>85522.8395</v>
      </c>
      <c r="AM209" s="160">
        <v>114486.87</v>
      </c>
      <c r="AN209" s="152">
        <f t="shared" si="1"/>
        <v>26242.3157</v>
      </c>
      <c r="AO209" s="152">
        <f t="shared" si="2"/>
        <v>116329.0206</v>
      </c>
      <c r="AP209" s="152">
        <f t="shared" si="3"/>
        <v>9758.9402</v>
      </c>
      <c r="AQ209" s="152">
        <f t="shared" si="4"/>
        <v>99847.6776</v>
      </c>
      <c r="AR209" s="152">
        <f t="shared" si="5"/>
        <v>104065.054</v>
      </c>
    </row>
    <row r="210">
      <c r="A210" s="156">
        <v>1.4647248E9</v>
      </c>
      <c r="B210" s="156">
        <v>106245.8053</v>
      </c>
      <c r="D210" s="153">
        <f>IFERROR(__xludf.DUMMYFUNCTION("TO_DATE(INT((E210/(60*60*24))+""1/1/1970""))"),42620.0)</f>
        <v>42620</v>
      </c>
      <c r="E210" s="156">
        <v>1.4732208E9</v>
      </c>
      <c r="F210" s="156">
        <v>97357.2144</v>
      </c>
      <c r="H210" s="153">
        <f>IFERROR(__xludf.DUMMYFUNCTION("TO_DATE(INT((I210/(60*60*24))+""1/1/1970""))"),42620.0)</f>
        <v>42620</v>
      </c>
      <c r="I210" s="156">
        <v>1.4732208E9</v>
      </c>
      <c r="J210" s="156">
        <v>86437.6204</v>
      </c>
      <c r="L210" s="158">
        <v>42620.0</v>
      </c>
      <c r="M210" s="160">
        <v>115194.97</v>
      </c>
      <c r="O210" s="153">
        <f>IFERROR(__xludf.DUMMYFUNCTION("TO_DATE(INT((P210/(60*60*24))+""1/1/1970""))"),42583.0)</f>
        <v>42583</v>
      </c>
      <c r="P210" s="13">
        <v>1.4700096E9</v>
      </c>
      <c r="Q210" s="13">
        <v>26589.2643</v>
      </c>
      <c r="S210" s="153">
        <f>IFERROR(__xludf.DUMMYFUNCTION("TO_DATE(INT((T210/(60*60*24))+""1/1/1970""))"),42620.0)</f>
        <v>42620</v>
      </c>
      <c r="T210" s="156">
        <v>1.4732208E9</v>
      </c>
      <c r="U210" s="156">
        <v>117075.3743</v>
      </c>
      <c r="W210" s="153">
        <f>IFERROR(__xludf.DUMMYFUNCTION("TO_DATE(INT((X210/(60*60*24))+""1/1/1970""))"),42612.0)</f>
        <v>42612</v>
      </c>
      <c r="X210" s="156">
        <v>1.4725656E9</v>
      </c>
      <c r="Y210" s="156">
        <v>9777.6755</v>
      </c>
      <c r="AA210" s="153">
        <f>IFERROR(__xludf.DUMMYFUNCTION("TO_DATE(INT((AB210/(60*60*24))+""1/1/1970""))"),42612.0)</f>
        <v>42612</v>
      </c>
      <c r="AB210" s="152">
        <v>1.4725404E9</v>
      </c>
      <c r="AC210" s="152">
        <v>100416.4907</v>
      </c>
      <c r="AE210" s="153">
        <f>IFERROR(__xludf.DUMMYFUNCTION("TO_DATE(INT((AF210/(60*60*24))+""1/1/1970""))"),42578.0)</f>
        <v>42578</v>
      </c>
      <c r="AF210" s="156">
        <v>1.4695956E9</v>
      </c>
      <c r="AG210" s="156">
        <v>105559.9679</v>
      </c>
      <c r="AH210" s="156"/>
      <c r="AI210" s="153">
        <f>IFERROR(__xludf.DUMMYFUNCTION("TO_DATE(INT((AJ210/(60*60*24))+""1/1/1970""))"),42620.0)</f>
        <v>42620</v>
      </c>
      <c r="AJ210" s="156">
        <v>1.4732208E9</v>
      </c>
      <c r="AK210" s="156">
        <v>97357.2144</v>
      </c>
      <c r="AL210" s="156">
        <v>86437.6204</v>
      </c>
      <c r="AM210" s="160">
        <v>115194.97</v>
      </c>
      <c r="AN210" s="152">
        <f t="shared" si="1"/>
        <v>26409.6808</v>
      </c>
      <c r="AO210" s="152">
        <f t="shared" si="2"/>
        <v>117075.3743</v>
      </c>
      <c r="AP210" s="152">
        <f t="shared" si="3"/>
        <v>9712.2855</v>
      </c>
      <c r="AQ210" s="152">
        <f t="shared" si="4"/>
        <v>99900.3555</v>
      </c>
      <c r="AR210" s="152">
        <f t="shared" si="5"/>
        <v>103192.2584</v>
      </c>
    </row>
    <row r="211">
      <c r="A211" s="152">
        <v>1.46478786E9</v>
      </c>
      <c r="B211" s="152">
        <v>105767.1237</v>
      </c>
      <c r="D211" s="153">
        <f>IFERROR(__xludf.DUMMYFUNCTION("TO_DATE(INT((E211/(60*60*24))+""1/1/1970""))"),42621.0)</f>
        <v>42621</v>
      </c>
      <c r="E211" s="152">
        <v>1.4733072E9</v>
      </c>
      <c r="F211" s="152">
        <v>97243.9352</v>
      </c>
      <c r="H211" s="153">
        <f>IFERROR(__xludf.DUMMYFUNCTION("TO_DATE(INT((I211/(60*60*24))+""1/1/1970""))"),42621.0)</f>
        <v>42621</v>
      </c>
      <c r="I211" s="152">
        <v>1.4733072E9</v>
      </c>
      <c r="J211" s="152">
        <v>86371.8404</v>
      </c>
      <c r="L211" s="158">
        <v>42621.0</v>
      </c>
      <c r="M211" s="159">
        <v>115262.87</v>
      </c>
      <c r="O211" s="153">
        <f>IFERROR(__xludf.DUMMYFUNCTION("TO_DATE(INT((P211/(60*60*24))+""1/1/1970""))"),42584.0)</f>
        <v>42584</v>
      </c>
      <c r="P211" s="13">
        <v>1.4701464E9</v>
      </c>
      <c r="Q211" s="13">
        <v>26607.2003</v>
      </c>
      <c r="S211" s="153">
        <f>IFERROR(__xludf.DUMMYFUNCTION("TO_DATE(INT((T211/(60*60*24))+""1/1/1970""))"),42621.0)</f>
        <v>42621</v>
      </c>
      <c r="T211" s="152">
        <v>1.4733072E9</v>
      </c>
      <c r="U211" s="152">
        <v>117038.2728</v>
      </c>
      <c r="W211" s="153">
        <f>IFERROR(__xludf.DUMMYFUNCTION("TO_DATE(INT((X211/(60*60*24))+""1/1/1970""))"),42613.0)</f>
        <v>42613</v>
      </c>
      <c r="X211" s="156">
        <v>1.472652E9</v>
      </c>
      <c r="Y211" s="156">
        <v>9791.96</v>
      </c>
      <c r="AA211" s="153">
        <f>IFERROR(__xludf.DUMMYFUNCTION("TO_DATE(INT((AB211/(60*60*24))+""1/1/1970""))"),42613.0)</f>
        <v>42613</v>
      </c>
      <c r="AB211" s="156">
        <v>1.4726196E9</v>
      </c>
      <c r="AC211" s="156">
        <v>99841.1514</v>
      </c>
      <c r="AE211" s="153">
        <f>IFERROR(__xludf.DUMMYFUNCTION("TO_DATE(INT((AF211/(60*60*24))+""1/1/1970""))"),42579.0)</f>
        <v>42579</v>
      </c>
      <c r="AF211" s="152">
        <v>1.4696748E9</v>
      </c>
      <c r="AG211" s="152">
        <v>104826.6916</v>
      </c>
      <c r="AH211" s="156"/>
      <c r="AI211" s="153">
        <f>IFERROR(__xludf.DUMMYFUNCTION("TO_DATE(INT((AJ211/(60*60*24))+""1/1/1970""))"),42621.0)</f>
        <v>42621</v>
      </c>
      <c r="AJ211" s="152">
        <v>1.4733072E9</v>
      </c>
      <c r="AK211" s="152">
        <v>97243.9352</v>
      </c>
      <c r="AL211" s="152">
        <v>86371.8404</v>
      </c>
      <c r="AM211" s="159">
        <v>115262.87</v>
      </c>
      <c r="AN211" s="152">
        <f t="shared" si="1"/>
        <v>26427.1164</v>
      </c>
      <c r="AO211" s="152">
        <f t="shared" si="2"/>
        <v>117038.2728</v>
      </c>
      <c r="AP211" s="152">
        <f t="shared" si="3"/>
        <v>9719.9272</v>
      </c>
      <c r="AQ211" s="152">
        <f t="shared" si="4"/>
        <v>99892.0694</v>
      </c>
      <c r="AR211" s="152">
        <f t="shared" si="5"/>
        <v>103260.8744</v>
      </c>
    </row>
    <row r="212">
      <c r="A212" s="156">
        <v>1.4648112E9</v>
      </c>
      <c r="B212" s="156">
        <v>106356.6579</v>
      </c>
      <c r="D212" s="153">
        <f>IFERROR(__xludf.DUMMYFUNCTION("TO_DATE(INT((E212/(60*60*24))+""1/1/1970""))"),42622.0)</f>
        <v>42622</v>
      </c>
      <c r="E212" s="156">
        <v>1.4733936E9</v>
      </c>
      <c r="F212" s="156">
        <v>97243.9352</v>
      </c>
      <c r="H212" s="153">
        <f>IFERROR(__xludf.DUMMYFUNCTION("TO_DATE(INT((I212/(60*60*24))+""1/1/1970""))"),42622.0)</f>
        <v>42622</v>
      </c>
      <c r="I212" s="156">
        <v>1.4733936E9</v>
      </c>
      <c r="J212" s="156">
        <v>86084.8812</v>
      </c>
      <c r="L212" s="158">
        <v>42622.0</v>
      </c>
      <c r="M212" s="160">
        <v>114593.57</v>
      </c>
      <c r="O212" s="153">
        <f>IFERROR(__xludf.DUMMYFUNCTION("TO_DATE(INT((P212/(60*60*24))+""1/1/1970""))"),42585.0)</f>
        <v>42585</v>
      </c>
      <c r="P212" s="13">
        <v>1.4702328E9</v>
      </c>
      <c r="Q212" s="13">
        <v>26796.4149</v>
      </c>
      <c r="S212" s="153">
        <f>IFERROR(__xludf.DUMMYFUNCTION("TO_DATE(INT((T212/(60*60*24))+""1/1/1970""))"),42622.0)</f>
        <v>42622</v>
      </c>
      <c r="T212" s="156">
        <v>1.4733936E9</v>
      </c>
      <c r="U212" s="156">
        <v>116501.4913</v>
      </c>
      <c r="W212" s="153">
        <f>IFERROR(__xludf.DUMMYFUNCTION("TO_DATE(INT((X212/(60*60*24))+""1/1/1970""))"),42614.0)</f>
        <v>42614</v>
      </c>
      <c r="X212" s="156">
        <v>1.4727384E9</v>
      </c>
      <c r="Y212" s="156">
        <v>9796.635</v>
      </c>
      <c r="AA212" s="153">
        <f>IFERROR(__xludf.DUMMYFUNCTION("TO_DATE(INT((AB212/(60*60*24))+""1/1/1970""))"),42614.0)</f>
        <v>42614</v>
      </c>
      <c r="AB212" s="152">
        <v>1.4726988E9</v>
      </c>
      <c r="AC212" s="152">
        <v>99747.7775</v>
      </c>
      <c r="AE212" s="153">
        <f>IFERROR(__xludf.DUMMYFUNCTION("TO_DATE(INT((AF212/(60*60*24))+""1/1/1970""))"),42580.0)</f>
        <v>42580</v>
      </c>
      <c r="AF212" s="156">
        <v>1.469754E9</v>
      </c>
      <c r="AG212" s="156">
        <v>104687.6298</v>
      </c>
      <c r="AH212" s="156"/>
      <c r="AI212" s="153">
        <f>IFERROR(__xludf.DUMMYFUNCTION("TO_DATE(INT((AJ212/(60*60*24))+""1/1/1970""))"),42622.0)</f>
        <v>42622</v>
      </c>
      <c r="AJ212" s="156">
        <v>1.4733936E9</v>
      </c>
      <c r="AK212" s="156">
        <v>97243.9352</v>
      </c>
      <c r="AL212" s="156">
        <v>86084.8812</v>
      </c>
      <c r="AM212" s="160">
        <v>114593.57</v>
      </c>
      <c r="AN212" s="152">
        <f t="shared" si="1"/>
        <v>26439.5672</v>
      </c>
      <c r="AO212" s="152">
        <f t="shared" si="2"/>
        <v>116501.4913</v>
      </c>
      <c r="AP212" s="152">
        <f t="shared" si="3"/>
        <v>9732.0281</v>
      </c>
      <c r="AQ212" s="152">
        <f t="shared" si="4"/>
        <v>99872.7735</v>
      </c>
      <c r="AR212" s="152">
        <f t="shared" si="5"/>
        <v>102986.8679</v>
      </c>
    </row>
    <row r="213">
      <c r="A213" s="152">
        <v>1.46487426E9</v>
      </c>
      <c r="B213" s="152">
        <v>106044.2552</v>
      </c>
      <c r="D213" s="153">
        <f>IFERROR(__xludf.DUMMYFUNCTION("TO_DATE(INT((E213/(60*60*24))+""1/1/1970""))"),42623.0)</f>
        <v>42623</v>
      </c>
      <c r="E213" s="152">
        <v>1.47348E9</v>
      </c>
      <c r="F213" s="152">
        <v>97243.9352</v>
      </c>
      <c r="H213" s="153">
        <f>IFERROR(__xludf.DUMMYFUNCTION("TO_DATE(INT((I213/(60*60*24))+""1/1/1970""))"),42623.0)</f>
        <v>42623</v>
      </c>
      <c r="I213" s="152">
        <v>1.47348E9</v>
      </c>
      <c r="J213" s="152">
        <v>85242.0508</v>
      </c>
      <c r="L213" s="158">
        <v>42623.0</v>
      </c>
      <c r="M213" s="159">
        <v>111732.07</v>
      </c>
      <c r="O213" s="153">
        <f>IFERROR(__xludf.DUMMYFUNCTION("TO_DATE(INT((P213/(60*60*24))+""1/1/1970""))"),42586.0)</f>
        <v>42586</v>
      </c>
      <c r="P213" s="13">
        <v>1.4703192E9</v>
      </c>
      <c r="Q213" s="13">
        <v>26850.3155</v>
      </c>
      <c r="S213" s="153">
        <f>IFERROR(__xludf.DUMMYFUNCTION("TO_DATE(INT((T213/(60*60*24))+""1/1/1970""))"),42623.0)</f>
        <v>42623</v>
      </c>
      <c r="T213" s="152">
        <v>1.47348E9</v>
      </c>
      <c r="U213" s="152">
        <v>110985.1802</v>
      </c>
      <c r="W213" s="153">
        <f>IFERROR(__xludf.DUMMYFUNCTION("TO_DATE(INT((X213/(60*60*24))+""1/1/1970""))"),42615.0)</f>
        <v>42615</v>
      </c>
      <c r="X213" s="156">
        <v>1.4728248E9</v>
      </c>
      <c r="Y213" s="156">
        <v>9780.2633</v>
      </c>
      <c r="AA213" s="153">
        <f>IFERROR(__xludf.DUMMYFUNCTION("TO_DATE(INT((AB213/(60*60*24))+""1/1/1970""))"),42615.0)</f>
        <v>42615</v>
      </c>
      <c r="AB213" s="156">
        <v>1.472778E9</v>
      </c>
      <c r="AC213" s="156">
        <v>99831.0581</v>
      </c>
      <c r="AE213" s="153">
        <f>IFERROR(__xludf.DUMMYFUNCTION("TO_DATE(INT((AF213/(60*60*24))+""1/1/1970""))"),42581.0)</f>
        <v>42581</v>
      </c>
      <c r="AF213" s="152">
        <v>1.4698368E9</v>
      </c>
      <c r="AG213" s="152">
        <v>103844.5679</v>
      </c>
      <c r="AH213" s="156"/>
      <c r="AI213" s="153">
        <f>IFERROR(__xludf.DUMMYFUNCTION("TO_DATE(INT((AJ213/(60*60*24))+""1/1/1970""))"),42623.0)</f>
        <v>42623</v>
      </c>
      <c r="AJ213" s="152">
        <v>1.47348E9</v>
      </c>
      <c r="AK213" s="152">
        <v>97243.9352</v>
      </c>
      <c r="AL213" s="152">
        <v>85242.0508</v>
      </c>
      <c r="AM213" s="159">
        <v>111732.07</v>
      </c>
      <c r="AN213" s="152">
        <f t="shared" si="1"/>
        <v>26454.0905</v>
      </c>
      <c r="AO213" s="152">
        <f t="shared" si="2"/>
        <v>110985.1802</v>
      </c>
      <c r="AP213" s="152">
        <f t="shared" si="3"/>
        <v>9727.6319</v>
      </c>
      <c r="AQ213" s="152">
        <f t="shared" si="4"/>
        <v>99872.7735</v>
      </c>
      <c r="AR213" s="152">
        <f t="shared" si="5"/>
        <v>103313.48</v>
      </c>
    </row>
    <row r="214">
      <c r="A214" s="156">
        <v>1.4648976E9</v>
      </c>
      <c r="B214" s="156">
        <v>106669.0606</v>
      </c>
      <c r="D214" s="153">
        <f>IFERROR(__xludf.DUMMYFUNCTION("TO_DATE(INT((E214/(60*60*24))+""1/1/1970""))"),42625.0)</f>
        <v>42625</v>
      </c>
      <c r="E214" s="156">
        <v>1.4736888E9</v>
      </c>
      <c r="F214" s="156">
        <v>97243.9352</v>
      </c>
      <c r="H214" s="153">
        <f>IFERROR(__xludf.DUMMYFUNCTION("TO_DATE(INT((I214/(60*60*24))+""1/1/1970""))"),42625.0)</f>
        <v>42625</v>
      </c>
      <c r="I214" s="156">
        <v>1.4736888E9</v>
      </c>
      <c r="J214" s="156">
        <v>85242.0508</v>
      </c>
      <c r="L214" s="158">
        <v>42625.0</v>
      </c>
      <c r="M214" s="160">
        <v>111732.07</v>
      </c>
      <c r="O214" s="153">
        <f>IFERROR(__xludf.DUMMYFUNCTION("TO_DATE(INT((P214/(60*60*24))+""1/1/1970""))"),42587.0)</f>
        <v>42587</v>
      </c>
      <c r="P214" s="13">
        <v>1.4704056E9</v>
      </c>
      <c r="Q214" s="13">
        <v>26861.0562</v>
      </c>
      <c r="S214" s="153">
        <f>IFERROR(__xludf.DUMMYFUNCTION("TO_DATE(INT((T214/(60*60*24))+""1/1/1970""))"),42625.0)</f>
        <v>42625</v>
      </c>
      <c r="T214" s="156">
        <v>1.4736888E9</v>
      </c>
      <c r="U214" s="156">
        <v>110985.1802</v>
      </c>
      <c r="W214" s="153">
        <f>IFERROR(__xludf.DUMMYFUNCTION("TO_DATE(INT((X214/(60*60*24))+""1/1/1970""))"),42616.0)</f>
        <v>42616</v>
      </c>
      <c r="X214" s="156">
        <v>1.4728608E9</v>
      </c>
      <c r="Y214" s="156">
        <v>9771.879</v>
      </c>
      <c r="AA214" s="153">
        <f>IFERROR(__xludf.DUMMYFUNCTION("TO_DATE(INT((AB214/(60*60*24))+""1/1/1970""))"),42617.0)</f>
        <v>42617</v>
      </c>
      <c r="AB214" s="152">
        <v>1.4730264E9</v>
      </c>
      <c r="AC214" s="152">
        <v>99823.6482</v>
      </c>
      <c r="AE214" s="153">
        <f>IFERROR(__xludf.DUMMYFUNCTION("TO_DATE(INT((AF214/(60*60*24))+""1/1/1970""))"),42582.0)</f>
        <v>42582</v>
      </c>
      <c r="AF214" s="156">
        <v>1.4700024E9</v>
      </c>
      <c r="AG214" s="156">
        <v>103844.5679</v>
      </c>
      <c r="AH214" s="156"/>
      <c r="AI214" s="153">
        <f>IFERROR(__xludf.DUMMYFUNCTION("TO_DATE(INT((AJ214/(60*60*24))+""1/1/1970""))"),42625.0)</f>
        <v>42625</v>
      </c>
      <c r="AJ214" s="156">
        <v>1.4736888E9</v>
      </c>
      <c r="AK214" s="156">
        <v>97243.9352</v>
      </c>
      <c r="AL214" s="156">
        <v>85242.0508</v>
      </c>
      <c r="AM214" s="160">
        <v>111732.07</v>
      </c>
      <c r="AN214" s="152">
        <f t="shared" si="1"/>
        <v>26490.4913</v>
      </c>
      <c r="AO214" s="152">
        <f t="shared" si="2"/>
        <v>110985.1802</v>
      </c>
      <c r="AP214" s="152">
        <f t="shared" si="3"/>
        <v>9726.1575</v>
      </c>
      <c r="AQ214" s="152">
        <f t="shared" si="4"/>
        <v>99861.4001</v>
      </c>
      <c r="AR214" s="152">
        <f t="shared" si="5"/>
        <v>103240.7471</v>
      </c>
    </row>
    <row r="215">
      <c r="A215" s="152">
        <v>1.46496066E9</v>
      </c>
      <c r="B215" s="152">
        <v>106326.4254</v>
      </c>
      <c r="D215" s="153">
        <f>IFERROR(__xludf.DUMMYFUNCTION("TO_DATE(INT((E215/(60*60*24))+""1/1/1970""))"),42626.0)</f>
        <v>42626</v>
      </c>
      <c r="E215" s="156">
        <v>1.4737392E9</v>
      </c>
      <c r="F215" s="156">
        <v>97243.9352</v>
      </c>
      <c r="H215" s="153">
        <f>IFERROR(__xludf.DUMMYFUNCTION("TO_DATE(INT((I215/(60*60*24))+""1/1/1970""))"),42626.0)</f>
        <v>42626</v>
      </c>
      <c r="I215" s="156">
        <v>1.4737392E9</v>
      </c>
      <c r="J215" s="156">
        <v>86250.4763</v>
      </c>
      <c r="L215" s="158">
        <v>42626.0</v>
      </c>
      <c r="M215" s="160">
        <v>113720.57</v>
      </c>
      <c r="O215" s="153">
        <f>IFERROR(__xludf.DUMMYFUNCTION("TO_DATE(INT((P215/(60*60*24))+""1/1/1970""))"),42588.0)</f>
        <v>42588</v>
      </c>
      <c r="P215" s="13">
        <v>1.4704416E9</v>
      </c>
      <c r="Q215" s="13">
        <v>26714.8549</v>
      </c>
      <c r="S215" s="153">
        <f>IFERROR(__xludf.DUMMYFUNCTION("TO_DATE(INT((T215/(60*60*24))+""1/1/1970""))"),42626.0)</f>
        <v>42626</v>
      </c>
      <c r="T215" s="156">
        <v>1.4737392E9</v>
      </c>
      <c r="U215" s="156">
        <v>114181.385</v>
      </c>
      <c r="W215" s="153">
        <f>IFERROR(__xludf.DUMMYFUNCTION("TO_DATE(INT((X215/(60*60*24))+""1/1/1970""))"),42618.0)</f>
        <v>42618</v>
      </c>
      <c r="X215" s="152">
        <v>1.4730336E9</v>
      </c>
      <c r="Y215" s="152">
        <v>9773.2567</v>
      </c>
      <c r="AA215" s="153">
        <f>IFERROR(__xludf.DUMMYFUNCTION("TO_DATE(INT((AB215/(60*60*24))+""1/1/1970""))"),42618.0)</f>
        <v>42618</v>
      </c>
      <c r="AB215" s="152">
        <v>1.473066E9</v>
      </c>
      <c r="AC215" s="152">
        <v>99847.2356</v>
      </c>
      <c r="AE215" s="153">
        <f>IFERROR(__xludf.DUMMYFUNCTION("TO_DATE(INT((AF215/(60*60*24))+""1/1/1970""))"),42583.0)</f>
        <v>42583</v>
      </c>
      <c r="AF215" s="156">
        <v>1.470042E9</v>
      </c>
      <c r="AG215" s="156">
        <v>103912.7264</v>
      </c>
      <c r="AH215" s="156"/>
      <c r="AI215" s="153">
        <f>IFERROR(__xludf.DUMMYFUNCTION("TO_DATE(INT((AJ215/(60*60*24))+""1/1/1970""))"),42626.0)</f>
        <v>42626</v>
      </c>
      <c r="AJ215" s="156">
        <v>1.4737392E9</v>
      </c>
      <c r="AK215" s="156">
        <v>97243.9352</v>
      </c>
      <c r="AL215" s="156">
        <v>86250.4763</v>
      </c>
      <c r="AM215" s="160">
        <v>113720.57</v>
      </c>
      <c r="AN215" s="152">
        <f t="shared" si="1"/>
        <v>26601.8797</v>
      </c>
      <c r="AO215" s="152">
        <f t="shared" si="2"/>
        <v>114181.385</v>
      </c>
      <c r="AP215" s="152">
        <f t="shared" si="3"/>
        <v>9706.2445</v>
      </c>
      <c r="AQ215" s="152">
        <f t="shared" si="4"/>
        <v>99869.0928</v>
      </c>
      <c r="AR215" s="152">
        <f t="shared" si="5"/>
        <v>103240.7471</v>
      </c>
    </row>
    <row r="216">
      <c r="A216" s="156">
        <v>1.464984E9</v>
      </c>
      <c r="B216" s="156">
        <v>106346.5804</v>
      </c>
      <c r="D216" s="153">
        <f>IFERROR(__xludf.DUMMYFUNCTION("TO_DATE(INT((E216/(60*60*24))+""1/1/1970""))"),42627.0)</f>
        <v>42627</v>
      </c>
      <c r="E216" s="152">
        <v>1.4738256E9</v>
      </c>
      <c r="F216" s="152">
        <v>97243.9352</v>
      </c>
      <c r="H216" s="153">
        <f>IFERROR(__xludf.DUMMYFUNCTION("TO_DATE(INT((I216/(60*60*24))+""1/1/1970""))"),42627.0)</f>
        <v>42627</v>
      </c>
      <c r="I216" s="152">
        <v>1.4738256E9</v>
      </c>
      <c r="J216" s="152">
        <v>85458.9916</v>
      </c>
      <c r="L216" s="158">
        <v>42627.0</v>
      </c>
      <c r="M216" s="159">
        <v>112711.77</v>
      </c>
      <c r="O216" s="153">
        <f>IFERROR(__xludf.DUMMYFUNCTION("TO_DATE(INT((P216/(60*60*24))+""1/1/1970""))"),42589.0)</f>
        <v>42589</v>
      </c>
      <c r="P216" s="13">
        <v>1.470528E9</v>
      </c>
      <c r="Q216" s="13">
        <v>26714.8549</v>
      </c>
      <c r="S216" s="153">
        <f>IFERROR(__xludf.DUMMYFUNCTION("TO_DATE(INT((T216/(60*60*24))+""1/1/1970""))"),42627.0)</f>
        <v>42627</v>
      </c>
      <c r="T216" s="152">
        <v>1.4738256E9</v>
      </c>
      <c r="U216" s="152">
        <v>110932.9734</v>
      </c>
      <c r="W216" s="153">
        <f>IFERROR(__xludf.DUMMYFUNCTION("TO_DATE(INT((X216/(60*60*24))+""1/1/1970""))"),42619.0)</f>
        <v>42619</v>
      </c>
      <c r="X216" s="156">
        <v>1.47312E9</v>
      </c>
      <c r="Y216" s="156">
        <v>9758.9402</v>
      </c>
      <c r="AA216" s="153">
        <f>IFERROR(__xludf.DUMMYFUNCTION("TO_DATE(INT((AB216/(60*60*24))+""1/1/1970""))"),42619.0)</f>
        <v>42619</v>
      </c>
      <c r="AB216" s="156">
        <v>1.4731452E9</v>
      </c>
      <c r="AC216" s="156">
        <v>99847.6776</v>
      </c>
      <c r="AE216" s="153">
        <f>IFERROR(__xludf.DUMMYFUNCTION("TO_DATE(INT((AF216/(60*60*24))+""1/1/1970""))"),42584.0)</f>
        <v>42584</v>
      </c>
      <c r="AF216" s="152">
        <v>1.4701212E9</v>
      </c>
      <c r="AG216" s="152">
        <v>103912.269</v>
      </c>
      <c r="AH216" s="156"/>
      <c r="AI216" s="153">
        <f>IFERROR(__xludf.DUMMYFUNCTION("TO_DATE(INT((AJ216/(60*60*24))+""1/1/1970""))"),42627.0)</f>
        <v>42627</v>
      </c>
      <c r="AJ216" s="152">
        <v>1.4738256E9</v>
      </c>
      <c r="AK216" s="152">
        <v>97243.9352</v>
      </c>
      <c r="AL216" s="152">
        <v>85458.9916</v>
      </c>
      <c r="AM216" s="159">
        <v>112711.77</v>
      </c>
      <c r="AN216" s="152">
        <f t="shared" si="1"/>
        <v>26551.635</v>
      </c>
      <c r="AO216" s="152">
        <f t="shared" si="2"/>
        <v>110932.9734</v>
      </c>
      <c r="AP216" s="152">
        <f t="shared" si="3"/>
        <v>9749.8175</v>
      </c>
      <c r="AQ216" s="152">
        <f t="shared" si="4"/>
        <v>99836.4113</v>
      </c>
      <c r="AR216" s="152">
        <f t="shared" si="5"/>
        <v>103435.6165</v>
      </c>
    </row>
    <row r="217">
      <c r="A217" s="152">
        <v>1.46521986E9</v>
      </c>
      <c r="B217" s="152">
        <v>106548.1305</v>
      </c>
      <c r="D217" s="153">
        <f>IFERROR(__xludf.DUMMYFUNCTION("TO_DATE(INT((E217/(60*60*24))+""1/1/1970""))"),42628.0)</f>
        <v>42628</v>
      </c>
      <c r="E217" s="156">
        <v>1.473912E9</v>
      </c>
      <c r="F217" s="156">
        <v>97243.9352</v>
      </c>
      <c r="H217" s="153">
        <f>IFERROR(__xludf.DUMMYFUNCTION("TO_DATE(INT((I217/(60*60*24))+""1/1/1970""))"),42628.0)</f>
        <v>42628</v>
      </c>
      <c r="I217" s="156">
        <v>1.473912E9</v>
      </c>
      <c r="J217" s="156">
        <v>85473.6836</v>
      </c>
      <c r="L217" s="158">
        <v>42628.0</v>
      </c>
      <c r="M217" s="160">
        <v>113245.27</v>
      </c>
      <c r="O217" s="153">
        <f>IFERROR(__xludf.DUMMYFUNCTION("TO_DATE(INT((P217/(60*60*24))+""1/1/1970""))"),42590.0)</f>
        <v>42590</v>
      </c>
      <c r="P217" s="13">
        <v>1.4706144E9</v>
      </c>
      <c r="Q217" s="13">
        <v>26671.3077</v>
      </c>
      <c r="S217" s="153">
        <f>IFERROR(__xludf.DUMMYFUNCTION("TO_DATE(INT((T217/(60*60*24))+""1/1/1970""))"),42628.0)</f>
        <v>42628</v>
      </c>
      <c r="T217" s="156">
        <v>1.473912E9</v>
      </c>
      <c r="U217" s="156">
        <v>110808.7872</v>
      </c>
      <c r="W217" s="153">
        <f>IFERROR(__xludf.DUMMYFUNCTION("TO_DATE(INT((X217/(60*60*24))+""1/1/1970""))"),42620.0)</f>
        <v>42620</v>
      </c>
      <c r="X217" s="152">
        <v>1.4732568E9</v>
      </c>
      <c r="Y217" s="152">
        <v>9712.2855</v>
      </c>
      <c r="AA217" s="153">
        <f>IFERROR(__xludf.DUMMYFUNCTION("TO_DATE(INT((AB217/(60*60*24))+""1/1/1970""))"),42620.0)</f>
        <v>42620</v>
      </c>
      <c r="AB217" s="152">
        <v>1.4732244E9</v>
      </c>
      <c r="AC217" s="152">
        <v>99900.3555</v>
      </c>
      <c r="AE217" s="153">
        <f>IFERROR(__xludf.DUMMYFUNCTION("TO_DATE(INT((AF217/(60*60*24))+""1/1/1970""))"),42585.0)</f>
        <v>42585</v>
      </c>
      <c r="AF217" s="156">
        <v>1.4702004E9</v>
      </c>
      <c r="AG217" s="156">
        <v>103448.4248</v>
      </c>
      <c r="AH217" s="156"/>
      <c r="AI217" s="153">
        <f>IFERROR(__xludf.DUMMYFUNCTION("TO_DATE(INT((AJ217/(60*60*24))+""1/1/1970""))"),42628.0)</f>
        <v>42628</v>
      </c>
      <c r="AJ217" s="156">
        <v>1.473912E9</v>
      </c>
      <c r="AK217" s="156">
        <v>97243.9352</v>
      </c>
      <c r="AL217" s="156">
        <v>85473.6836</v>
      </c>
      <c r="AM217" s="160">
        <v>113245.27</v>
      </c>
      <c r="AN217" s="152">
        <f t="shared" si="1"/>
        <v>26526.509</v>
      </c>
      <c r="AO217" s="152">
        <f t="shared" si="2"/>
        <v>110808.7872</v>
      </c>
      <c r="AP217" s="152">
        <f t="shared" si="3"/>
        <v>9744.4803</v>
      </c>
      <c r="AQ217" s="152">
        <f t="shared" si="4"/>
        <v>99850.7147</v>
      </c>
      <c r="AR217" s="152">
        <f t="shared" si="5"/>
        <v>103197.7477</v>
      </c>
    </row>
    <row r="218">
      <c r="A218" s="156">
        <v>1.4652432E9</v>
      </c>
      <c r="B218" s="156">
        <v>106905.882</v>
      </c>
      <c r="D218" s="153">
        <f>IFERROR(__xludf.DUMMYFUNCTION("TO_DATE(INT((E218/(60*60*24))+""1/1/1970""))"),42629.0)</f>
        <v>42629</v>
      </c>
      <c r="E218" s="152">
        <v>1.4739984E9</v>
      </c>
      <c r="F218" s="152">
        <v>97243.9352</v>
      </c>
      <c r="H218" s="153">
        <f>IFERROR(__xludf.DUMMYFUNCTION("TO_DATE(INT((I218/(60*60*24))+""1/1/1970""))"),42629.0)</f>
        <v>42629</v>
      </c>
      <c r="I218" s="152">
        <v>1.4739984E9</v>
      </c>
      <c r="J218" s="152">
        <v>85750.7086</v>
      </c>
      <c r="L218" s="158">
        <v>42629.0</v>
      </c>
      <c r="M218" s="159">
        <v>115272.57</v>
      </c>
      <c r="O218" s="153">
        <f>IFERROR(__xludf.DUMMYFUNCTION("TO_DATE(INT((P218/(60*60*24))+""1/1/1970""))"),42591.0)</f>
        <v>42591</v>
      </c>
      <c r="P218" s="13">
        <v>1.4707512E9</v>
      </c>
      <c r="Q218" s="13">
        <v>26573.2316</v>
      </c>
      <c r="S218" s="153">
        <f>IFERROR(__xludf.DUMMYFUNCTION("TO_DATE(INT((T218/(60*60*24))+""1/1/1970""))"),42629.0)</f>
        <v>42629</v>
      </c>
      <c r="T218" s="152">
        <v>1.4739984E9</v>
      </c>
      <c r="U218" s="152">
        <v>113087.61</v>
      </c>
      <c r="W218" s="153">
        <f>IFERROR(__xludf.DUMMYFUNCTION("TO_DATE(INT((X218/(60*60*24))+""1/1/1970""))"),42621.0)</f>
        <v>42621</v>
      </c>
      <c r="X218" s="152">
        <v>1.4733432E9</v>
      </c>
      <c r="Y218" s="152">
        <v>9719.9272</v>
      </c>
      <c r="AA218" s="153">
        <f>IFERROR(__xludf.DUMMYFUNCTION("TO_DATE(INT((AB218/(60*60*24))+""1/1/1970""))"),42621.0)</f>
        <v>42621</v>
      </c>
      <c r="AB218" s="156">
        <v>1.4733036E9</v>
      </c>
      <c r="AC218" s="156">
        <v>99892.0694</v>
      </c>
      <c r="AE218" s="153">
        <f>IFERROR(__xludf.DUMMYFUNCTION("TO_DATE(INT((AF218/(60*60*24))+""1/1/1970""))"),42586.0)</f>
        <v>42586</v>
      </c>
      <c r="AF218" s="152">
        <v>1.4702796E9</v>
      </c>
      <c r="AG218" s="152">
        <v>104065.9688</v>
      </c>
      <c r="AH218" s="156"/>
      <c r="AI218" s="153">
        <f>IFERROR(__xludf.DUMMYFUNCTION("TO_DATE(INT((AJ218/(60*60*24))+""1/1/1970""))"),42629.0)</f>
        <v>42629</v>
      </c>
      <c r="AJ218" s="152">
        <v>1.4739984E9</v>
      </c>
      <c r="AK218" s="152">
        <v>97243.9352</v>
      </c>
      <c r="AL218" s="152">
        <v>85750.7086</v>
      </c>
      <c r="AM218" s="159">
        <v>115272.57</v>
      </c>
      <c r="AN218" s="152">
        <f t="shared" si="1"/>
        <v>26552.5001</v>
      </c>
      <c r="AO218" s="152">
        <f t="shared" si="2"/>
        <v>113087.61</v>
      </c>
      <c r="AP218" s="152">
        <f t="shared" si="3"/>
        <v>9731.5031</v>
      </c>
      <c r="AQ218" s="152">
        <f t="shared" si="4"/>
        <v>99857.807</v>
      </c>
      <c r="AR218" s="152">
        <f t="shared" si="5"/>
        <v>103180.365</v>
      </c>
    </row>
    <row r="219">
      <c r="A219" s="152">
        <v>1.46530626E9</v>
      </c>
      <c r="B219" s="152">
        <v>106971.3858</v>
      </c>
      <c r="D219" s="153">
        <f>IFERROR(__xludf.DUMMYFUNCTION("TO_DATE(INT((E219/(60*60*24))+""1/1/1970""))"),42630.0)</f>
        <v>42630</v>
      </c>
      <c r="E219" s="156">
        <v>1.4740848E9</v>
      </c>
      <c r="F219" s="156">
        <v>97243.9352</v>
      </c>
      <c r="H219" s="153">
        <f>IFERROR(__xludf.DUMMYFUNCTION("TO_DATE(INT((I219/(60*60*24))+""1/1/1970""))"),42630.0)</f>
        <v>42630</v>
      </c>
      <c r="I219" s="156">
        <v>1.4740848E9</v>
      </c>
      <c r="J219" s="156">
        <v>87139.8258</v>
      </c>
      <c r="L219" s="158">
        <v>42630.0</v>
      </c>
      <c r="M219" s="160">
        <v>114933.07</v>
      </c>
      <c r="O219" s="153">
        <f>IFERROR(__xludf.DUMMYFUNCTION("TO_DATE(INT((P219/(60*60*24))+""1/1/1970""))"),42592.0)</f>
        <v>42592</v>
      </c>
      <c r="P219" s="13">
        <v>1.4708376E9</v>
      </c>
      <c r="Q219" s="13">
        <v>26567.7606</v>
      </c>
      <c r="S219" s="153">
        <f>IFERROR(__xludf.DUMMYFUNCTION("TO_DATE(INT((T219/(60*60*24))+""1/1/1970""))"),42630.0)</f>
        <v>42630</v>
      </c>
      <c r="T219" s="156">
        <v>1.4740848E9</v>
      </c>
      <c r="U219" s="156">
        <v>112192.3548</v>
      </c>
      <c r="W219" s="153">
        <f>IFERROR(__xludf.DUMMYFUNCTION("TO_DATE(INT((X219/(60*60*24))+""1/1/1970""))"),42622.0)</f>
        <v>42622</v>
      </c>
      <c r="X219" s="152">
        <v>1.4734296E9</v>
      </c>
      <c r="Y219" s="152">
        <v>9732.0281</v>
      </c>
      <c r="AA219" s="153">
        <f>IFERROR(__xludf.DUMMYFUNCTION("TO_DATE(INT((AB219/(60*60*24))+""1/1/1970""))"),42622.0)</f>
        <v>42622</v>
      </c>
      <c r="AB219" s="152">
        <v>1.4733828E9</v>
      </c>
      <c r="AC219" s="152">
        <v>99872.7735</v>
      </c>
      <c r="AE219" s="153">
        <f>IFERROR(__xludf.DUMMYFUNCTION("TO_DATE(INT((AF219/(60*60*24))+""1/1/1970""))"),42587.0)</f>
        <v>42587</v>
      </c>
      <c r="AF219" s="156">
        <v>1.4703588E9</v>
      </c>
      <c r="AG219" s="156">
        <v>104206.8604</v>
      </c>
      <c r="AH219" s="156"/>
      <c r="AI219" s="153">
        <f>IFERROR(__xludf.DUMMYFUNCTION("TO_DATE(INT((AJ219/(60*60*24))+""1/1/1970""))"),42630.0)</f>
        <v>42630</v>
      </c>
      <c r="AJ219" s="156">
        <v>1.4740848E9</v>
      </c>
      <c r="AK219" s="156">
        <v>97243.9352</v>
      </c>
      <c r="AL219" s="156">
        <v>87139.8258</v>
      </c>
      <c r="AM219" s="160">
        <v>114933.07</v>
      </c>
      <c r="AN219" s="152">
        <f t="shared" si="1"/>
        <v>26572.0563</v>
      </c>
      <c r="AO219" s="152">
        <f t="shared" si="2"/>
        <v>112192.3548</v>
      </c>
      <c r="AP219" s="152">
        <f t="shared" si="3"/>
        <v>9759.5673</v>
      </c>
      <c r="AQ219" s="152">
        <f t="shared" si="4"/>
        <v>99857.807</v>
      </c>
      <c r="AR219" s="152">
        <f t="shared" si="5"/>
        <v>104000.0975</v>
      </c>
    </row>
    <row r="220">
      <c r="A220" s="156">
        <v>1.4653296E9</v>
      </c>
      <c r="B220" s="156">
        <v>107062.0834</v>
      </c>
      <c r="D220" s="153">
        <f>IFERROR(__xludf.DUMMYFUNCTION("TO_DATE(INT((E220/(60*60*24))+""1/1/1970""))"),42632.0)</f>
        <v>42632</v>
      </c>
      <c r="E220" s="152">
        <v>1.4742936E9</v>
      </c>
      <c r="F220" s="152">
        <v>97243.9352</v>
      </c>
      <c r="H220" s="153">
        <f>IFERROR(__xludf.DUMMYFUNCTION("TO_DATE(INT((I220/(60*60*24))+""1/1/1970""))"),42632.0)</f>
        <v>42632</v>
      </c>
      <c r="I220" s="152">
        <v>1.4742936E9</v>
      </c>
      <c r="J220" s="152">
        <v>87139.8258</v>
      </c>
      <c r="L220" s="158">
        <v>42632.0</v>
      </c>
      <c r="M220" s="159">
        <v>114933.07</v>
      </c>
      <c r="O220" s="153">
        <f>IFERROR(__xludf.DUMMYFUNCTION("TO_DATE(INT((P220/(60*60*24))+""1/1/1970""))"),42593.0)</f>
        <v>42593</v>
      </c>
      <c r="P220" s="13">
        <v>1.470924E9</v>
      </c>
      <c r="Q220" s="13">
        <v>26629.9769</v>
      </c>
      <c r="S220" s="153">
        <f>IFERROR(__xludf.DUMMYFUNCTION("TO_DATE(INT((T220/(60*60*24))+""1/1/1970""))"),42632.0)</f>
        <v>42632</v>
      </c>
      <c r="T220" s="152">
        <v>1.4742936E9</v>
      </c>
      <c r="U220" s="152">
        <v>112192.3548</v>
      </c>
      <c r="W220" s="153">
        <f>IFERROR(__xludf.DUMMYFUNCTION("TO_DATE(INT((X220/(60*60*24))+""1/1/1970""))"),42623.0)</f>
        <v>42623</v>
      </c>
      <c r="X220" s="152">
        <v>1.4734656E9</v>
      </c>
      <c r="Y220" s="152">
        <v>9727.6319</v>
      </c>
      <c r="AA220" s="153">
        <f>IFERROR(__xludf.DUMMYFUNCTION("TO_DATE(INT((AB220/(60*60*24))+""1/1/1970""))"),42624.0)</f>
        <v>42624</v>
      </c>
      <c r="AB220" s="156">
        <v>1.4736312E9</v>
      </c>
      <c r="AC220" s="156">
        <v>99855.0697</v>
      </c>
      <c r="AE220" s="153">
        <f>IFERROR(__xludf.DUMMYFUNCTION("TO_DATE(INT((AF220/(60*60*24))+""1/1/1970""))"),42588.0)</f>
        <v>42588</v>
      </c>
      <c r="AF220" s="152">
        <v>1.4704416E9</v>
      </c>
      <c r="AG220" s="152">
        <v>104643.7156</v>
      </c>
      <c r="AH220" s="156"/>
      <c r="AI220" s="153">
        <f>IFERROR(__xludf.DUMMYFUNCTION("TO_DATE(INT((AJ220/(60*60*24))+""1/1/1970""))"),42632.0)</f>
        <v>42632</v>
      </c>
      <c r="AJ220" s="152">
        <v>1.4742936E9</v>
      </c>
      <c r="AK220" s="152">
        <v>97243.9352</v>
      </c>
      <c r="AL220" s="152">
        <v>87139.8258</v>
      </c>
      <c r="AM220" s="159">
        <v>114933.07</v>
      </c>
      <c r="AN220" s="152">
        <f t="shared" si="1"/>
        <v>26555.629</v>
      </c>
      <c r="AO220" s="152">
        <f t="shared" si="2"/>
        <v>112192.3548</v>
      </c>
      <c r="AP220" s="152">
        <f t="shared" si="3"/>
        <v>9756.9585</v>
      </c>
      <c r="AQ220" s="152">
        <f t="shared" si="4"/>
        <v>99866.1529</v>
      </c>
      <c r="AR220" s="152">
        <f t="shared" si="5"/>
        <v>103995.5231</v>
      </c>
    </row>
    <row r="221">
      <c r="A221" s="152">
        <v>1.46539266E9</v>
      </c>
      <c r="B221" s="152">
        <v>107183.0135</v>
      </c>
      <c r="D221" s="153">
        <f>IFERROR(__xludf.DUMMYFUNCTION("TO_DATE(INT((E221/(60*60*24))+""1/1/1970""))"),42633.0)</f>
        <v>42633</v>
      </c>
      <c r="E221" s="152">
        <v>1.474344E9</v>
      </c>
      <c r="F221" s="152">
        <v>97243.9352</v>
      </c>
      <c r="H221" s="153">
        <f>IFERROR(__xludf.DUMMYFUNCTION("TO_DATE(INT((I221/(60*60*24))+""1/1/1970""))"),42633.0)</f>
        <v>42633</v>
      </c>
      <c r="I221" s="152">
        <v>1.474344E9</v>
      </c>
      <c r="J221" s="152">
        <v>87220.8133</v>
      </c>
      <c r="L221" s="158">
        <v>42633.0</v>
      </c>
      <c r="M221" s="159">
        <v>114438.37</v>
      </c>
      <c r="O221" s="153">
        <f>IFERROR(__xludf.DUMMYFUNCTION("TO_DATE(INT((P221/(60*60*24))+""1/1/1970""))"),42594.0)</f>
        <v>42594</v>
      </c>
      <c r="P221" s="13">
        <v>1.4710104E9</v>
      </c>
      <c r="Q221" s="13">
        <v>26540.8276</v>
      </c>
      <c r="S221" s="153">
        <f>IFERROR(__xludf.DUMMYFUNCTION("TO_DATE(INT((T221/(60*60*24))+""1/1/1970""))"),42633.0)</f>
        <v>42633</v>
      </c>
      <c r="T221" s="152">
        <v>1.474344E9</v>
      </c>
      <c r="U221" s="152">
        <v>112266.2294</v>
      </c>
      <c r="W221" s="153">
        <f>IFERROR(__xludf.DUMMYFUNCTION("TO_DATE(INT((X221/(60*60*24))+""1/1/1970""))"),42625.0)</f>
        <v>42625</v>
      </c>
      <c r="X221" s="156">
        <v>1.4736384E9</v>
      </c>
      <c r="Y221" s="156">
        <v>9726.1575</v>
      </c>
      <c r="AA221" s="153">
        <f>IFERROR(__xludf.DUMMYFUNCTION("TO_DATE(INT((AB221/(60*60*24))+""1/1/1970""))"),42625.0)</f>
        <v>42625</v>
      </c>
      <c r="AB221" s="156">
        <v>1.4736708E9</v>
      </c>
      <c r="AC221" s="156">
        <v>99861.4001</v>
      </c>
      <c r="AE221" s="153">
        <f>IFERROR(__xludf.DUMMYFUNCTION("TO_DATE(INT((AF221/(60*60*24))+""1/1/1970""))"),42589.0)</f>
        <v>42589</v>
      </c>
      <c r="AF221" s="156">
        <v>1.4706072E9</v>
      </c>
      <c r="AG221" s="156">
        <v>104643.7156</v>
      </c>
      <c r="AH221" s="156"/>
      <c r="AI221" s="153">
        <f>IFERROR(__xludf.DUMMYFUNCTION("TO_DATE(INT((AJ221/(60*60*24))+""1/1/1970""))"),42633.0)</f>
        <v>42633</v>
      </c>
      <c r="AJ221" s="152">
        <v>1.474344E9</v>
      </c>
      <c r="AK221" s="152">
        <v>97243.9352</v>
      </c>
      <c r="AL221" s="152">
        <v>87220.8133</v>
      </c>
      <c r="AM221" s="159">
        <v>114438.37</v>
      </c>
      <c r="AN221" s="152">
        <f t="shared" si="1"/>
        <v>26602.5376</v>
      </c>
      <c r="AO221" s="152">
        <f t="shared" si="2"/>
        <v>112266.2294</v>
      </c>
      <c r="AP221" s="152">
        <f t="shared" si="3"/>
        <v>9748.2239</v>
      </c>
      <c r="AQ221" s="152">
        <f t="shared" si="4"/>
        <v>99869.6512</v>
      </c>
      <c r="AR221" s="152">
        <f t="shared" si="5"/>
        <v>103821.2384</v>
      </c>
    </row>
    <row r="222">
      <c r="A222" s="156">
        <v>1.465416E9</v>
      </c>
      <c r="B222" s="156">
        <v>107409.7574</v>
      </c>
      <c r="D222" s="153">
        <f>IFERROR(__xludf.DUMMYFUNCTION("TO_DATE(INT((E222/(60*60*24))+""1/1/1970""))"),42634.0)</f>
        <v>42634</v>
      </c>
      <c r="E222" s="156">
        <v>1.4744304E9</v>
      </c>
      <c r="F222" s="156">
        <v>97243.9352</v>
      </c>
      <c r="H222" s="153">
        <f>IFERROR(__xludf.DUMMYFUNCTION("TO_DATE(INT((I222/(60*60*24))+""1/1/1970""))"),42634.0)</f>
        <v>42634</v>
      </c>
      <c r="I222" s="156">
        <v>1.4744304E9</v>
      </c>
      <c r="J222" s="156">
        <v>86986.0542</v>
      </c>
      <c r="L222" s="158">
        <v>42634.0</v>
      </c>
      <c r="M222" s="160">
        <v>114651.77</v>
      </c>
      <c r="O222" s="153">
        <f>IFERROR(__xludf.DUMMYFUNCTION("TO_DATE(INT((P222/(60*60*24))+""1/1/1970""))"),42595.0)</f>
        <v>42595</v>
      </c>
      <c r="P222" s="13">
        <v>1.4710464E9</v>
      </c>
      <c r="Q222" s="13">
        <v>26613.2308</v>
      </c>
      <c r="S222" s="153">
        <f>IFERROR(__xludf.DUMMYFUNCTION("TO_DATE(INT((T222/(60*60*24))+""1/1/1970""))"),42634.0)</f>
        <v>42634</v>
      </c>
      <c r="T222" s="156">
        <v>1.4744304E9</v>
      </c>
      <c r="U222" s="156">
        <v>112285.633</v>
      </c>
      <c r="W222" s="153">
        <f>IFERROR(__xludf.DUMMYFUNCTION("TO_DATE(INT((X222/(60*60*24))+""1/1/1970""))"),42626.0)</f>
        <v>42626</v>
      </c>
      <c r="X222" s="152">
        <v>1.4737752E9</v>
      </c>
      <c r="Y222" s="152">
        <v>9706.2445</v>
      </c>
      <c r="AA222" s="153">
        <f>IFERROR(__xludf.DUMMYFUNCTION("TO_DATE(INT((AB222/(60*60*24))+""1/1/1970""))"),42626.0)</f>
        <v>42626</v>
      </c>
      <c r="AB222" s="152">
        <v>1.47375E9</v>
      </c>
      <c r="AC222" s="152">
        <v>99869.0928</v>
      </c>
      <c r="AE222" s="153">
        <f>IFERROR(__xludf.DUMMYFUNCTION("TO_DATE(INT((AF222/(60*60*24))+""1/1/1970""))"),42590.0)</f>
        <v>42590</v>
      </c>
      <c r="AF222" s="156">
        <v>1.4706468E9</v>
      </c>
      <c r="AG222" s="156">
        <v>104645.0879</v>
      </c>
      <c r="AH222" s="156"/>
      <c r="AI222" s="153">
        <f>IFERROR(__xludf.DUMMYFUNCTION("TO_DATE(INT((AJ222/(60*60*24))+""1/1/1970""))"),42634.0)</f>
        <v>42634</v>
      </c>
      <c r="AJ222" s="156">
        <v>1.4744304E9</v>
      </c>
      <c r="AK222" s="156">
        <v>97243.9352</v>
      </c>
      <c r="AL222" s="156">
        <v>86986.0542</v>
      </c>
      <c r="AM222" s="160">
        <v>114651.77</v>
      </c>
      <c r="AN222" s="152">
        <f t="shared" si="1"/>
        <v>26647.841</v>
      </c>
      <c r="AO222" s="152">
        <f t="shared" si="2"/>
        <v>112285.633</v>
      </c>
      <c r="AP222" s="152">
        <f t="shared" si="3"/>
        <v>9742.859</v>
      </c>
      <c r="AQ222" s="152">
        <f t="shared" si="4"/>
        <v>99842.3234</v>
      </c>
      <c r="AR222" s="152">
        <f t="shared" si="5"/>
        <v>104039.8948</v>
      </c>
    </row>
    <row r="223">
      <c r="A223" s="152">
        <v>1.46547906E9</v>
      </c>
      <c r="B223" s="152">
        <v>106966.3471</v>
      </c>
      <c r="D223" s="153">
        <f>IFERROR(__xludf.DUMMYFUNCTION("TO_DATE(INT((E223/(60*60*24))+""1/1/1970""))"),42635.0)</f>
        <v>42635</v>
      </c>
      <c r="E223" s="152">
        <v>1.4745168E9</v>
      </c>
      <c r="F223" s="152">
        <v>97243.9352</v>
      </c>
      <c r="H223" s="153">
        <f>IFERROR(__xludf.DUMMYFUNCTION("TO_DATE(INT((I223/(60*60*24))+""1/1/1970""))"),42635.0)</f>
        <v>42635</v>
      </c>
      <c r="I223" s="152">
        <v>1.4745168E9</v>
      </c>
      <c r="J223" s="152">
        <v>87532.3735</v>
      </c>
      <c r="L223" s="158">
        <v>42635.0</v>
      </c>
      <c r="M223" s="159">
        <v>115767.27</v>
      </c>
      <c r="O223" s="153">
        <f>IFERROR(__xludf.DUMMYFUNCTION("TO_DATE(INT((P223/(60*60*24))+""1/1/1970""))"),42596.0)</f>
        <v>42596</v>
      </c>
      <c r="P223" s="13">
        <v>1.4711328E9</v>
      </c>
      <c r="Q223" s="13">
        <v>26613.2308</v>
      </c>
      <c r="S223" s="153">
        <f>IFERROR(__xludf.DUMMYFUNCTION("TO_DATE(INT((T223/(60*60*24))+""1/1/1970""))"),42635.0)</f>
        <v>42635</v>
      </c>
      <c r="T223" s="152">
        <v>1.4745168E9</v>
      </c>
      <c r="U223" s="152">
        <v>114816.4323</v>
      </c>
      <c r="W223" s="153">
        <f>IFERROR(__xludf.DUMMYFUNCTION("TO_DATE(INT((X223/(60*60*24))+""1/1/1970""))"),42627.0)</f>
        <v>42627</v>
      </c>
      <c r="X223" s="152">
        <v>1.4738616E9</v>
      </c>
      <c r="Y223" s="152">
        <v>9749.8175</v>
      </c>
      <c r="AA223" s="153">
        <f>IFERROR(__xludf.DUMMYFUNCTION("TO_DATE(INT((AB223/(60*60*24))+""1/1/1970""))"),42627.0)</f>
        <v>42627</v>
      </c>
      <c r="AB223" s="156">
        <v>1.4738292E9</v>
      </c>
      <c r="AC223" s="156">
        <v>99836.4113</v>
      </c>
      <c r="AE223" s="153">
        <f>IFERROR(__xludf.DUMMYFUNCTION("TO_DATE(INT((AF223/(60*60*24))+""1/1/1970""))"),42591.0)</f>
        <v>42591</v>
      </c>
      <c r="AF223" s="152">
        <v>1.470726E9</v>
      </c>
      <c r="AG223" s="152">
        <v>104664.7578</v>
      </c>
      <c r="AH223" s="156"/>
      <c r="AI223" s="153">
        <f>IFERROR(__xludf.DUMMYFUNCTION("TO_DATE(INT((AJ223/(60*60*24))+""1/1/1970""))"),42635.0)</f>
        <v>42635</v>
      </c>
      <c r="AJ223" s="152">
        <v>1.4745168E9</v>
      </c>
      <c r="AK223" s="152">
        <v>97243.9352</v>
      </c>
      <c r="AL223" s="152">
        <v>87532.3735</v>
      </c>
      <c r="AM223" s="159">
        <v>115767.27</v>
      </c>
      <c r="AN223" s="152">
        <f t="shared" si="1"/>
        <v>26728.3559</v>
      </c>
      <c r="AO223" s="152">
        <f t="shared" si="2"/>
        <v>114816.4323</v>
      </c>
      <c r="AP223" s="152">
        <f t="shared" si="3"/>
        <v>9707.1038</v>
      </c>
      <c r="AQ223" s="152">
        <f t="shared" si="4"/>
        <v>99907.6711</v>
      </c>
      <c r="AR223" s="152">
        <f t="shared" si="5"/>
        <v>103710.0805</v>
      </c>
    </row>
    <row r="224">
      <c r="A224" s="156">
        <v>1.4655024E9</v>
      </c>
      <c r="B224" s="156">
        <v>107233.401</v>
      </c>
      <c r="D224" s="153">
        <f>IFERROR(__xludf.DUMMYFUNCTION("TO_DATE(INT((E224/(60*60*24))+""1/1/1970""))"),42636.0)</f>
        <v>42636</v>
      </c>
      <c r="E224" s="156">
        <v>1.4746032E9</v>
      </c>
      <c r="F224" s="156">
        <v>97243.9352</v>
      </c>
      <c r="H224" s="153">
        <f>IFERROR(__xludf.DUMMYFUNCTION("TO_DATE(INT((I224/(60*60*24))+""1/1/1970""))"),42636.0)</f>
        <v>42636</v>
      </c>
      <c r="I224" s="156">
        <v>1.4746032E9</v>
      </c>
      <c r="J224" s="156">
        <v>88780.7343</v>
      </c>
      <c r="L224" s="158">
        <v>42636.0</v>
      </c>
      <c r="M224" s="160">
        <v>116679.07</v>
      </c>
      <c r="O224" s="153">
        <f>IFERROR(__xludf.DUMMYFUNCTION("TO_DATE(INT((P224/(60*60*24))+""1/1/1970""))"),42597.0)</f>
        <v>42597</v>
      </c>
      <c r="P224" s="13">
        <v>1.4712192E9</v>
      </c>
      <c r="Q224" s="13">
        <v>26626.994</v>
      </c>
      <c r="S224" s="153">
        <f>IFERROR(__xludf.DUMMYFUNCTION("TO_DATE(INT((T224/(60*60*24))+""1/1/1970""))"),42636.0)</f>
        <v>42636</v>
      </c>
      <c r="T224" s="156">
        <v>1.4746032E9</v>
      </c>
      <c r="U224" s="156">
        <v>116211.1034</v>
      </c>
      <c r="W224" s="153">
        <f>IFERROR(__xludf.DUMMYFUNCTION("TO_DATE(INT((X224/(60*60*24))+""1/1/1970""))"),42628.0)</f>
        <v>42628</v>
      </c>
      <c r="X224" s="152">
        <v>1.473948E9</v>
      </c>
      <c r="Y224" s="152">
        <v>9744.4803</v>
      </c>
      <c r="AA224" s="153">
        <f>IFERROR(__xludf.DUMMYFUNCTION("TO_DATE(INT((AB224/(60*60*24))+""1/1/1970""))"),42628.0)</f>
        <v>42628</v>
      </c>
      <c r="AB224" s="152">
        <v>1.4739084E9</v>
      </c>
      <c r="AC224" s="152">
        <v>99850.7147</v>
      </c>
      <c r="AE224" s="153">
        <f>IFERROR(__xludf.DUMMYFUNCTION("TO_DATE(INT((AF224/(60*60*24))+""1/1/1970""))"),42592.0)</f>
        <v>42592</v>
      </c>
      <c r="AF224" s="156">
        <v>1.4708052E9</v>
      </c>
      <c r="AG224" s="156">
        <v>104364.2197</v>
      </c>
      <c r="AH224" s="156"/>
      <c r="AI224" s="153">
        <f>IFERROR(__xludf.DUMMYFUNCTION("TO_DATE(INT((AJ224/(60*60*24))+""1/1/1970""))"),42636.0)</f>
        <v>42636</v>
      </c>
      <c r="AJ224" s="156">
        <v>1.4746032E9</v>
      </c>
      <c r="AK224" s="156">
        <v>97243.9352</v>
      </c>
      <c r="AL224" s="156">
        <v>88780.7343</v>
      </c>
      <c r="AM224" s="160">
        <v>116679.07</v>
      </c>
      <c r="AN224" s="152">
        <f t="shared" si="1"/>
        <v>26606.9875</v>
      </c>
      <c r="AO224" s="152">
        <f t="shared" si="2"/>
        <v>116211.1034</v>
      </c>
      <c r="AP224" s="152">
        <f t="shared" si="3"/>
        <v>9700.9558</v>
      </c>
      <c r="AQ224" s="152">
        <f t="shared" si="4"/>
        <v>99891.5277</v>
      </c>
      <c r="AR224" s="152">
        <f t="shared" si="5"/>
        <v>103537.1682</v>
      </c>
    </row>
    <row r="225">
      <c r="A225" s="152">
        <v>1.46556546E9</v>
      </c>
      <c r="B225" s="152">
        <v>106467.5105</v>
      </c>
      <c r="D225" s="153">
        <f>IFERROR(__xludf.DUMMYFUNCTION("TO_DATE(INT((E225/(60*60*24))+""1/1/1970""))"),42637.0)</f>
        <v>42637</v>
      </c>
      <c r="E225" s="152">
        <v>1.4746896E9</v>
      </c>
      <c r="F225" s="152">
        <v>97243.9352</v>
      </c>
      <c r="H225" s="153">
        <f>IFERROR(__xludf.DUMMYFUNCTION("TO_DATE(INT((I225/(60*60*24))+""1/1/1970""))"),42637.0)</f>
        <v>42637</v>
      </c>
      <c r="I225" s="152">
        <v>1.4746896E9</v>
      </c>
      <c r="J225" s="152">
        <v>88649.9186</v>
      </c>
      <c r="L225" s="158">
        <v>42637.0</v>
      </c>
      <c r="M225" s="159">
        <v>115941.87</v>
      </c>
      <c r="O225" s="153">
        <f>IFERROR(__xludf.DUMMYFUNCTION("TO_DATE(INT((P225/(60*60*24))+""1/1/1970""))"),42598.0)</f>
        <v>42598</v>
      </c>
      <c r="P225" s="13">
        <v>1.471356E9</v>
      </c>
      <c r="Q225" s="13">
        <v>26546.2672</v>
      </c>
      <c r="S225" s="153">
        <f>IFERROR(__xludf.DUMMYFUNCTION("TO_DATE(INT((T225/(60*60*24))+""1/1/1970""))"),42637.0)</f>
        <v>42637</v>
      </c>
      <c r="T225" s="152">
        <v>1.4746896E9</v>
      </c>
      <c r="U225" s="152">
        <v>114980.0129</v>
      </c>
      <c r="W225" s="153">
        <f>IFERROR(__xludf.DUMMYFUNCTION("TO_DATE(INT((X225/(60*60*24))+""1/1/1970""))"),42629.0)</f>
        <v>42629</v>
      </c>
      <c r="X225" s="152">
        <v>1.4740344E9</v>
      </c>
      <c r="Y225" s="152">
        <v>9731.5031</v>
      </c>
      <c r="AA225" s="153">
        <f>IFERROR(__xludf.DUMMYFUNCTION("TO_DATE(INT((AB225/(60*60*24))+""1/1/1970""))"),42629.0)</f>
        <v>42629</v>
      </c>
      <c r="AB225" s="156">
        <v>1.4739876E9</v>
      </c>
      <c r="AC225" s="156">
        <v>99857.807</v>
      </c>
      <c r="AE225" s="153">
        <f>IFERROR(__xludf.DUMMYFUNCTION("TO_DATE(INT((AF225/(60*60*24))+""1/1/1970""))"),42593.0)</f>
        <v>42593</v>
      </c>
      <c r="AF225" s="152">
        <v>1.4708844E9</v>
      </c>
      <c r="AG225" s="152">
        <v>103746.6757</v>
      </c>
      <c r="AH225" s="156"/>
      <c r="AI225" s="153">
        <f>IFERROR(__xludf.DUMMYFUNCTION("TO_DATE(INT((AJ225/(60*60*24))+""1/1/1970""))"),42637.0)</f>
        <v>42637</v>
      </c>
      <c r="AJ225" s="152">
        <v>1.4746896E9</v>
      </c>
      <c r="AK225" s="152">
        <v>97243.9352</v>
      </c>
      <c r="AL225" s="152">
        <v>88649.9186</v>
      </c>
      <c r="AM225" s="159">
        <v>115941.87</v>
      </c>
      <c r="AN225" s="152">
        <f t="shared" si="1"/>
        <v>26695.889</v>
      </c>
      <c r="AO225" s="152">
        <f t="shared" si="2"/>
        <v>114980.0129</v>
      </c>
      <c r="AP225" s="152">
        <f t="shared" si="3"/>
        <v>9725.1644</v>
      </c>
      <c r="AQ225" s="152">
        <f t="shared" si="4"/>
        <v>99891.5277</v>
      </c>
      <c r="AR225" s="152">
        <f t="shared" si="5"/>
        <v>103377.9791</v>
      </c>
    </row>
    <row r="226">
      <c r="A226" s="156">
        <v>1.4655888E9</v>
      </c>
      <c r="B226" s="156">
        <v>106220.6115</v>
      </c>
      <c r="D226" s="153">
        <f>IFERROR(__xludf.DUMMYFUNCTION("TO_DATE(INT((E226/(60*60*24))+""1/1/1970""))"),42639.0)</f>
        <v>42639</v>
      </c>
      <c r="E226" s="156">
        <v>1.4748984E9</v>
      </c>
      <c r="F226" s="156">
        <v>97243.9352</v>
      </c>
      <c r="H226" s="153">
        <f>IFERROR(__xludf.DUMMYFUNCTION("TO_DATE(INT((I226/(60*60*24))+""1/1/1970""))"),42639.0)</f>
        <v>42639</v>
      </c>
      <c r="I226" s="156">
        <v>1.4748984E9</v>
      </c>
      <c r="J226" s="156">
        <v>88649.9186</v>
      </c>
      <c r="L226" s="158">
        <v>42639.0</v>
      </c>
      <c r="M226" s="160">
        <v>115941.87</v>
      </c>
      <c r="O226" s="153">
        <f>IFERROR(__xludf.DUMMYFUNCTION("TO_DATE(INT((P226/(60*60*24))+""1/1/1970""))"),42599.0)</f>
        <v>42599</v>
      </c>
      <c r="P226" s="13">
        <v>1.4714424E9</v>
      </c>
      <c r="Q226" s="13">
        <v>26647.327</v>
      </c>
      <c r="S226" s="153">
        <f>IFERROR(__xludf.DUMMYFUNCTION("TO_DATE(INT((T226/(60*60*24))+""1/1/1970""))"),42639.0)</f>
        <v>42639</v>
      </c>
      <c r="T226" s="156">
        <v>1.4748624E9</v>
      </c>
      <c r="U226" s="156">
        <v>114980.0129</v>
      </c>
      <c r="W226" s="153">
        <f>IFERROR(__xludf.DUMMYFUNCTION("TO_DATE(INT((X226/(60*60*24))+""1/1/1970""))"),42630.0)</f>
        <v>42630</v>
      </c>
      <c r="X226" s="152">
        <v>1.4740704E9</v>
      </c>
      <c r="Y226" s="152">
        <v>9759.5673</v>
      </c>
      <c r="AA226" s="153">
        <f>IFERROR(__xludf.DUMMYFUNCTION("TO_DATE(INT((AB226/(60*60*24))+""1/1/1970""))"),42631.0)</f>
        <v>42631</v>
      </c>
      <c r="AB226" s="152">
        <v>1.474236E9</v>
      </c>
      <c r="AC226" s="152">
        <v>99849.2157</v>
      </c>
      <c r="AE226" s="153">
        <f>IFERROR(__xludf.DUMMYFUNCTION("TO_DATE(INT((AF226/(60*60*24))+""1/1/1970""))"),42594.0)</f>
        <v>42594</v>
      </c>
      <c r="AF226" s="156">
        <v>1.4709636E9</v>
      </c>
      <c r="AG226" s="156">
        <v>104175.7544</v>
      </c>
      <c r="AH226" s="156"/>
      <c r="AI226" s="153">
        <f>IFERROR(__xludf.DUMMYFUNCTION("TO_DATE(INT((AJ226/(60*60*24))+""1/1/1970""))"),42639.0)</f>
        <v>42639</v>
      </c>
      <c r="AJ226" s="156">
        <v>1.4748984E9</v>
      </c>
      <c r="AK226" s="156">
        <v>97243.9352</v>
      </c>
      <c r="AL226" s="156">
        <v>88649.9186</v>
      </c>
      <c r="AM226" s="160">
        <v>115941.87</v>
      </c>
      <c r="AN226" s="152">
        <f t="shared" si="1"/>
        <v>26799.8689</v>
      </c>
      <c r="AO226" s="152">
        <f t="shared" si="2"/>
        <v>114980.0129</v>
      </c>
      <c r="AP226" s="152">
        <f t="shared" si="3"/>
        <v>9723.3965</v>
      </c>
      <c r="AQ226" s="152">
        <f t="shared" si="4"/>
        <v>99890.7192</v>
      </c>
      <c r="AR226" s="152">
        <f t="shared" si="5"/>
        <v>103411.6705</v>
      </c>
    </row>
    <row r="227">
      <c r="A227" s="152">
        <v>1.46582466E9</v>
      </c>
      <c r="B227" s="152">
        <v>105953.5576</v>
      </c>
      <c r="D227" s="153">
        <f>IFERROR(__xludf.DUMMYFUNCTION("TO_DATE(INT((E227/(60*60*24))+""1/1/1970""))"),42640.0)</f>
        <v>42640</v>
      </c>
      <c r="E227" s="156">
        <v>1.4749488E9</v>
      </c>
      <c r="F227" s="156">
        <v>97243.9352</v>
      </c>
      <c r="H227" s="153">
        <f>IFERROR(__xludf.DUMMYFUNCTION("TO_DATE(INT((I227/(60*60*24))+""1/1/1970""))"),42640.0)</f>
        <v>42640</v>
      </c>
      <c r="I227" s="156">
        <v>1.4749488E9</v>
      </c>
      <c r="J227" s="156">
        <v>88673.532</v>
      </c>
      <c r="L227" s="158">
        <v>42640.0</v>
      </c>
      <c r="M227" s="160">
        <v>114981.57</v>
      </c>
      <c r="O227" s="153">
        <f>IFERROR(__xludf.DUMMYFUNCTION("TO_DATE(INT((P227/(60*60*24))+""1/1/1970""))"),42600.0)</f>
        <v>42600</v>
      </c>
      <c r="P227" s="13">
        <v>1.4715288E9</v>
      </c>
      <c r="Q227" s="13">
        <v>26643.3953</v>
      </c>
      <c r="S227" s="153">
        <f>IFERROR(__xludf.DUMMYFUNCTION("TO_DATE(INT((T227/(60*60*24))+""1/1/1970""))"),42640.0)</f>
        <v>42640</v>
      </c>
      <c r="T227" s="152">
        <v>1.4749488E9</v>
      </c>
      <c r="U227" s="152">
        <v>113137.7009</v>
      </c>
      <c r="W227" s="153">
        <f>IFERROR(__xludf.DUMMYFUNCTION("TO_DATE(INT((X227/(60*60*24))+""1/1/1970""))"),42632.0)</f>
        <v>42632</v>
      </c>
      <c r="X227" s="156">
        <v>1.4742432E9</v>
      </c>
      <c r="Y227" s="156">
        <v>9756.9585</v>
      </c>
      <c r="AA227" s="153">
        <f>IFERROR(__xludf.DUMMYFUNCTION("TO_DATE(INT((AB227/(60*60*24))+""1/1/1970""))"),42632.0)</f>
        <v>42632</v>
      </c>
      <c r="AB227" s="152">
        <v>1.4742756E9</v>
      </c>
      <c r="AC227" s="152">
        <v>99866.1529</v>
      </c>
      <c r="AE227" s="153">
        <f>IFERROR(__xludf.DUMMYFUNCTION("TO_DATE(INT((AF227/(60*60*24))+""1/1/1970""))"),42595.0)</f>
        <v>42595</v>
      </c>
      <c r="AF227" s="152">
        <v>1.4710464E9</v>
      </c>
      <c r="AG227" s="152">
        <v>103958.9279</v>
      </c>
      <c r="AH227" s="156"/>
      <c r="AI227" s="153">
        <f>IFERROR(__xludf.DUMMYFUNCTION("TO_DATE(INT((AJ227/(60*60*24))+""1/1/1970""))"),42640.0)</f>
        <v>42640</v>
      </c>
      <c r="AJ227" s="156">
        <v>1.4749488E9</v>
      </c>
      <c r="AK227" s="156">
        <v>97243.9352</v>
      </c>
      <c r="AL227" s="156">
        <v>88673.532</v>
      </c>
      <c r="AM227" s="160">
        <v>114981.57</v>
      </c>
      <c r="AN227" s="152">
        <f t="shared" si="1"/>
        <v>26847.3296</v>
      </c>
      <c r="AO227" s="152">
        <f t="shared" si="2"/>
        <v>113137.7009</v>
      </c>
      <c r="AP227" s="152">
        <f t="shared" si="3"/>
        <v>9722.6534</v>
      </c>
      <c r="AQ227" s="152">
        <f t="shared" si="4"/>
        <v>99887.9768</v>
      </c>
      <c r="AR227" s="152">
        <f t="shared" si="5"/>
        <v>103526.0462</v>
      </c>
    </row>
    <row r="228">
      <c r="A228" s="156">
        <v>1.465848E9</v>
      </c>
      <c r="B228" s="156">
        <v>105409.3722</v>
      </c>
      <c r="D228" s="153">
        <f>IFERROR(__xludf.DUMMYFUNCTION("TO_DATE(INT((E228/(60*60*24))+""1/1/1970""))"),42641.0)</f>
        <v>42641</v>
      </c>
      <c r="E228" s="152">
        <v>1.4750352E9</v>
      </c>
      <c r="F228" s="152">
        <v>97243.9352</v>
      </c>
      <c r="H228" s="153">
        <f>IFERROR(__xludf.DUMMYFUNCTION("TO_DATE(INT((I228/(60*60*24))+""1/1/1970""))"),42641.0)</f>
        <v>42641</v>
      </c>
      <c r="I228" s="152">
        <v>1.4750352E9</v>
      </c>
      <c r="J228" s="152">
        <v>89808.7944</v>
      </c>
      <c r="L228" s="158">
        <v>42641.0</v>
      </c>
      <c r="M228" s="159">
        <v>116106.77</v>
      </c>
      <c r="O228" s="153">
        <f>IFERROR(__xludf.DUMMYFUNCTION("TO_DATE(INT((P228/(60*60*24))+""1/1/1970""))"),42601.0)</f>
        <v>42601</v>
      </c>
      <c r="P228" s="13">
        <v>1.4716152E9</v>
      </c>
      <c r="Q228" s="13">
        <v>26647.8922</v>
      </c>
      <c r="S228" s="153">
        <f>IFERROR(__xludf.DUMMYFUNCTION("TO_DATE(INT((T228/(60*60*24))+""1/1/1970""))"),42641.0)</f>
        <v>42641</v>
      </c>
      <c r="T228" s="156">
        <v>1.4750352E9</v>
      </c>
      <c r="U228" s="156">
        <v>114524.192</v>
      </c>
      <c r="W228" s="153">
        <f>IFERROR(__xludf.DUMMYFUNCTION("TO_DATE(INT((X228/(60*60*24))+""1/1/1970""))"),42633.0)</f>
        <v>42633</v>
      </c>
      <c r="X228" s="152">
        <v>1.47438E9</v>
      </c>
      <c r="Y228" s="152">
        <v>9748.2239</v>
      </c>
      <c r="AA228" s="153">
        <f>IFERROR(__xludf.DUMMYFUNCTION("TO_DATE(INT((AB228/(60*60*24))+""1/1/1970""))"),42633.0)</f>
        <v>42633</v>
      </c>
      <c r="AB228" s="156">
        <v>1.4743548E9</v>
      </c>
      <c r="AC228" s="156">
        <v>99869.6512</v>
      </c>
      <c r="AE228" s="153">
        <f>IFERROR(__xludf.DUMMYFUNCTION("TO_DATE(INT((AF228/(60*60*24))+""1/1/1970""))"),42596.0)</f>
        <v>42596</v>
      </c>
      <c r="AF228" s="156">
        <v>1.471212E9</v>
      </c>
      <c r="AG228" s="156">
        <v>103958.9279</v>
      </c>
      <c r="AH228" s="156"/>
      <c r="AI228" s="153">
        <f>IFERROR(__xludf.DUMMYFUNCTION("TO_DATE(INT((AJ228/(60*60*24))+""1/1/1970""))"),42641.0)</f>
        <v>42641</v>
      </c>
      <c r="AJ228" s="152">
        <v>1.4750352E9</v>
      </c>
      <c r="AK228" s="152">
        <v>97243.9352</v>
      </c>
      <c r="AL228" s="152">
        <v>89808.7944</v>
      </c>
      <c r="AM228" s="159">
        <v>116106.77</v>
      </c>
      <c r="AN228" s="152">
        <f t="shared" si="1"/>
        <v>26798.839</v>
      </c>
      <c r="AO228" s="152">
        <f t="shared" si="2"/>
        <v>114524.192</v>
      </c>
      <c r="AP228" s="152">
        <f t="shared" si="3"/>
        <v>9713.361</v>
      </c>
      <c r="AQ228" s="152">
        <f t="shared" si="4"/>
        <v>99888.5136</v>
      </c>
      <c r="AR228" s="152">
        <f t="shared" si="5"/>
        <v>103221.9631</v>
      </c>
    </row>
    <row r="229">
      <c r="A229" s="152">
        <v>1.46591106E9</v>
      </c>
      <c r="B229" s="152">
        <v>105243.0933</v>
      </c>
      <c r="D229" s="153">
        <f>IFERROR(__xludf.DUMMYFUNCTION("TO_DATE(INT((E229/(60*60*24))+""1/1/1970""))"),42642.0)</f>
        <v>42642</v>
      </c>
      <c r="E229" s="156">
        <v>1.4751216E9</v>
      </c>
      <c r="F229" s="156">
        <v>97243.9352</v>
      </c>
      <c r="H229" s="153">
        <f>IFERROR(__xludf.DUMMYFUNCTION("TO_DATE(INT((I229/(60*60*24))+""1/1/1970""))"),42642.0)</f>
        <v>42642</v>
      </c>
      <c r="I229" s="156">
        <v>1.4751216E9</v>
      </c>
      <c r="J229" s="156">
        <v>90228.044</v>
      </c>
      <c r="L229" s="158">
        <v>42642.0</v>
      </c>
      <c r="M229" s="160">
        <v>116300.77</v>
      </c>
      <c r="O229" s="153">
        <f>IFERROR(__xludf.DUMMYFUNCTION("TO_DATE(INT((P229/(60*60*24))+""1/1/1970""))"),42602.0)</f>
        <v>42602</v>
      </c>
      <c r="P229" s="13">
        <v>1.4716512E9</v>
      </c>
      <c r="Q229" s="13">
        <v>26640.6361</v>
      </c>
      <c r="S229" s="153">
        <f>IFERROR(__xludf.DUMMYFUNCTION("TO_DATE(INT((T229/(60*60*24))+""1/1/1970""))"),42642.0)</f>
        <v>42642</v>
      </c>
      <c r="T229" s="152">
        <v>1.4751216E9</v>
      </c>
      <c r="U229" s="152">
        <v>115722.6569</v>
      </c>
      <c r="W229" s="153">
        <f>IFERROR(__xludf.DUMMYFUNCTION("TO_DATE(INT((X229/(60*60*24))+""1/1/1970""))"),42634.0)</f>
        <v>42634</v>
      </c>
      <c r="X229" s="152">
        <v>1.4744664E9</v>
      </c>
      <c r="Y229" s="152">
        <v>9742.859</v>
      </c>
      <c r="AA229" s="153">
        <f>IFERROR(__xludf.DUMMYFUNCTION("TO_DATE(INT((AB229/(60*60*24))+""1/1/1970""))"),42634.0)</f>
        <v>42634</v>
      </c>
      <c r="AB229" s="152">
        <v>1.474434E9</v>
      </c>
      <c r="AC229" s="152">
        <v>99842.3234</v>
      </c>
      <c r="AE229" s="153">
        <f>IFERROR(__xludf.DUMMYFUNCTION("TO_DATE(INT((AF229/(60*60*24))+""1/1/1970""))"),42597.0)</f>
        <v>42597</v>
      </c>
      <c r="AF229" s="156">
        <v>1.4712516E9</v>
      </c>
      <c r="AG229" s="156">
        <v>103936.5133</v>
      </c>
      <c r="AH229" s="156"/>
      <c r="AI229" s="153">
        <f>IFERROR(__xludf.DUMMYFUNCTION("TO_DATE(INT((AJ229/(60*60*24))+""1/1/1970""))"),42642.0)</f>
        <v>42642</v>
      </c>
      <c r="AJ229" s="156">
        <v>1.4751216E9</v>
      </c>
      <c r="AK229" s="156">
        <v>97243.9352</v>
      </c>
      <c r="AL229" s="156">
        <v>90228.044</v>
      </c>
      <c r="AM229" s="160">
        <v>116300.77</v>
      </c>
      <c r="AN229" s="152">
        <f t="shared" si="1"/>
        <v>26752.1723</v>
      </c>
      <c r="AO229" s="152">
        <f t="shared" si="2"/>
        <v>115722.6569</v>
      </c>
      <c r="AP229" s="152">
        <f t="shared" si="3"/>
        <v>9703.0879</v>
      </c>
      <c r="AQ229" s="152">
        <f t="shared" si="4"/>
        <v>99882.8135</v>
      </c>
      <c r="AR229" s="152">
        <f t="shared" si="5"/>
        <v>103280.7586</v>
      </c>
    </row>
    <row r="230">
      <c r="A230" s="156">
        <v>1.4659344E9</v>
      </c>
      <c r="B230" s="156">
        <v>105243.0933</v>
      </c>
      <c r="D230" s="153">
        <f>IFERROR(__xludf.DUMMYFUNCTION("TO_DATE(INT((E230/(60*60*24))+""1/1/1970""))"),42643.0)</f>
        <v>42643</v>
      </c>
      <c r="E230" s="152">
        <v>1.475208E9</v>
      </c>
      <c r="F230" s="152">
        <v>97243.9352</v>
      </c>
      <c r="H230" s="153">
        <f>IFERROR(__xludf.DUMMYFUNCTION("TO_DATE(INT((I230/(60*60*24))+""1/1/1970""))"),42643.0)</f>
        <v>42643</v>
      </c>
      <c r="I230" s="152">
        <v>1.475208E9</v>
      </c>
      <c r="J230" s="152">
        <v>90224.4643</v>
      </c>
      <c r="L230" s="158">
        <v>42643.0</v>
      </c>
      <c r="M230" s="159">
        <v>115466.57</v>
      </c>
      <c r="O230" s="153">
        <f>IFERROR(__xludf.DUMMYFUNCTION("TO_DATE(INT((P230/(60*60*24))+""1/1/1970""))"),42603.0)</f>
        <v>42603</v>
      </c>
      <c r="P230" s="13">
        <v>1.4717376E9</v>
      </c>
      <c r="Q230" s="13">
        <v>26640.6361</v>
      </c>
      <c r="S230" s="153">
        <f>IFERROR(__xludf.DUMMYFUNCTION("TO_DATE(INT((T230/(60*60*24))+""1/1/1970""))"),42643.0)</f>
        <v>42643</v>
      </c>
      <c r="T230" s="156">
        <v>1.475208E9</v>
      </c>
      <c r="U230" s="156">
        <v>113612.9643</v>
      </c>
      <c r="W230" s="153">
        <f>IFERROR(__xludf.DUMMYFUNCTION("TO_DATE(INT((X230/(60*60*24))+""1/1/1970""))"),42635.0)</f>
        <v>42635</v>
      </c>
      <c r="X230" s="152">
        <v>1.4745528E9</v>
      </c>
      <c r="Y230" s="152">
        <v>9707.1038</v>
      </c>
      <c r="AA230" s="153">
        <f>IFERROR(__xludf.DUMMYFUNCTION("TO_DATE(INT((AB230/(60*60*24))+""1/1/1970""))"),42635.0)</f>
        <v>42635</v>
      </c>
      <c r="AB230" s="156">
        <v>1.4745132E9</v>
      </c>
      <c r="AC230" s="156">
        <v>99907.6711</v>
      </c>
      <c r="AE230" s="153">
        <f>IFERROR(__xludf.DUMMYFUNCTION("TO_DATE(INT((AF230/(60*60*24))+""1/1/1970""))"),42598.0)</f>
        <v>42598</v>
      </c>
      <c r="AF230" s="152">
        <v>1.4713308E9</v>
      </c>
      <c r="AG230" s="152">
        <v>103776.8668</v>
      </c>
      <c r="AH230" s="156"/>
      <c r="AI230" s="153">
        <f>IFERROR(__xludf.DUMMYFUNCTION("TO_DATE(INT((AJ230/(60*60*24))+""1/1/1970""))"),42643.0)</f>
        <v>42643</v>
      </c>
      <c r="AJ230" s="152">
        <v>1.475208E9</v>
      </c>
      <c r="AK230" s="152">
        <v>97243.9352</v>
      </c>
      <c r="AL230" s="152">
        <v>90224.4643</v>
      </c>
      <c r="AM230" s="159">
        <v>115466.57</v>
      </c>
      <c r="AN230" s="152">
        <f t="shared" si="1"/>
        <v>26798.5467</v>
      </c>
      <c r="AO230" s="152">
        <f t="shared" si="2"/>
        <v>113612.9643</v>
      </c>
      <c r="AP230" s="152">
        <f t="shared" si="3"/>
        <v>9720.4589</v>
      </c>
      <c r="AQ230" s="152">
        <f t="shared" si="4"/>
        <v>99879.9269</v>
      </c>
      <c r="AR230" s="152">
        <f t="shared" si="5"/>
        <v>103238.9587</v>
      </c>
    </row>
    <row r="231">
      <c r="A231" s="152">
        <v>1.46599746E9</v>
      </c>
      <c r="B231" s="152">
        <v>105449.6822</v>
      </c>
      <c r="D231" s="153">
        <f>IFERROR(__xludf.DUMMYFUNCTION("TO_DATE(INT((E231/(60*60*24))+""1/1/1970""))"),42644.0)</f>
        <v>42644</v>
      </c>
      <c r="E231" s="156">
        <v>1.4752944E9</v>
      </c>
      <c r="F231" s="156">
        <v>97243.9352</v>
      </c>
      <c r="H231" s="153">
        <f>IFERROR(__xludf.DUMMYFUNCTION("TO_DATE(INT((I231/(60*60*24))+""1/1/1970""))"),42644.0)</f>
        <v>42644</v>
      </c>
      <c r="I231" s="156">
        <v>1.4752944E9</v>
      </c>
      <c r="J231" s="156">
        <v>89772.5427</v>
      </c>
      <c r="L231" s="158">
        <v>42644.0</v>
      </c>
      <c r="M231" s="160">
        <v>116320.17</v>
      </c>
      <c r="O231" s="153">
        <f>IFERROR(__xludf.DUMMYFUNCTION("TO_DATE(INT((P231/(60*60*24))+""1/1/1970""))"),42604.0)</f>
        <v>42604</v>
      </c>
      <c r="P231" s="13">
        <v>1.471824E9</v>
      </c>
      <c r="Q231" s="13">
        <v>26614.8147</v>
      </c>
      <c r="S231" s="153">
        <f>IFERROR(__xludf.DUMMYFUNCTION("TO_DATE(INT((T231/(60*60*24))+""1/1/1970""))"),42644.0)</f>
        <v>42644</v>
      </c>
      <c r="T231" s="152">
        <v>1.4752944E9</v>
      </c>
      <c r="U231" s="152">
        <v>115376.5681</v>
      </c>
      <c r="W231" s="153">
        <f>IFERROR(__xludf.DUMMYFUNCTION("TO_DATE(INT((X231/(60*60*24))+""1/1/1970""))"),42636.0)</f>
        <v>42636</v>
      </c>
      <c r="X231" s="152">
        <v>1.4746392E9</v>
      </c>
      <c r="Y231" s="152">
        <v>9700.9558</v>
      </c>
      <c r="AA231" s="153">
        <f>IFERROR(__xludf.DUMMYFUNCTION("TO_DATE(INT((AB231/(60*60*24))+""1/1/1970""))"),42636.0)</f>
        <v>42636</v>
      </c>
      <c r="AB231" s="152">
        <v>1.4745924E9</v>
      </c>
      <c r="AC231" s="152">
        <v>99891.5277</v>
      </c>
      <c r="AE231" s="153">
        <f>IFERROR(__xludf.DUMMYFUNCTION("TO_DATE(INT((AF231/(60*60*24))+""1/1/1970""))"),42599.0)</f>
        <v>42599</v>
      </c>
      <c r="AF231" s="156">
        <v>1.47141E9</v>
      </c>
      <c r="AG231" s="156">
        <v>102915.5072</v>
      </c>
      <c r="AH231" s="156"/>
      <c r="AI231" s="153">
        <f>IFERROR(__xludf.DUMMYFUNCTION("TO_DATE(INT((AJ231/(60*60*24))+""1/1/1970""))"),42644.0)</f>
        <v>42644</v>
      </c>
      <c r="AJ231" s="156">
        <v>1.4752944E9</v>
      </c>
      <c r="AK231" s="156">
        <v>97243.9352</v>
      </c>
      <c r="AL231" s="156">
        <v>89772.5427</v>
      </c>
      <c r="AM231" s="160">
        <v>116320.17</v>
      </c>
      <c r="AN231" s="152">
        <f t="shared" si="1"/>
        <v>26787.9838</v>
      </c>
      <c r="AO231" s="152">
        <f t="shared" si="2"/>
        <v>115376.5681</v>
      </c>
      <c r="AP231" s="152">
        <f t="shared" si="3"/>
        <v>9722.8198</v>
      </c>
      <c r="AQ231" s="152">
        <f t="shared" si="4"/>
        <v>99879.9269</v>
      </c>
      <c r="AR231" s="152">
        <f t="shared" si="5"/>
        <v>103454.3891</v>
      </c>
    </row>
    <row r="232">
      <c r="A232" s="156">
        <v>1.4660208E9</v>
      </c>
      <c r="B232" s="156">
        <v>105086.892</v>
      </c>
      <c r="D232" s="153">
        <f>IFERROR(__xludf.DUMMYFUNCTION("TO_DATE(INT((E232/(60*60*24))+""1/1/1970""))"),42646.0)</f>
        <v>42646</v>
      </c>
      <c r="E232" s="152">
        <v>1.4755032E9</v>
      </c>
      <c r="F232" s="152">
        <v>97243.9352</v>
      </c>
      <c r="H232" s="153">
        <f>IFERROR(__xludf.DUMMYFUNCTION("TO_DATE(INT((I232/(60*60*24))+""1/1/1970""))"),42646.0)</f>
        <v>42646</v>
      </c>
      <c r="I232" s="152">
        <v>1.4755032E9</v>
      </c>
      <c r="J232" s="152">
        <v>89772.5427</v>
      </c>
      <c r="L232" s="158">
        <v>42646.0</v>
      </c>
      <c r="M232" s="159">
        <v>116320.17</v>
      </c>
      <c r="O232" s="153">
        <f>IFERROR(__xludf.DUMMYFUNCTION("TO_DATE(INT((P232/(60*60*24))+""1/1/1970""))"),42605.0)</f>
        <v>42605</v>
      </c>
      <c r="P232" s="13">
        <v>1.4719608E9</v>
      </c>
      <c r="Q232" s="13">
        <v>26691.3312</v>
      </c>
      <c r="S232" s="153">
        <f>IFERROR(__xludf.DUMMYFUNCTION("TO_DATE(INT((T232/(60*60*24))+""1/1/1970""))"),42646.0)</f>
        <v>42646</v>
      </c>
      <c r="T232" s="156">
        <v>1.4754672E9</v>
      </c>
      <c r="U232" s="156">
        <v>115376.5681</v>
      </c>
      <c r="W232" s="153">
        <f>IFERROR(__xludf.DUMMYFUNCTION("TO_DATE(INT((X232/(60*60*24))+""1/1/1970""))"),42637.0)</f>
        <v>42637</v>
      </c>
      <c r="X232" s="152">
        <v>1.4746752E9</v>
      </c>
      <c r="Y232" s="152">
        <v>9725.1644</v>
      </c>
      <c r="AA232" s="153">
        <f>IFERROR(__xludf.DUMMYFUNCTION("TO_DATE(INT((AB232/(60*60*24))+""1/1/1970""))"),42638.0)</f>
        <v>42638</v>
      </c>
      <c r="AB232" s="156">
        <v>1.4748408E9</v>
      </c>
      <c r="AC232" s="156">
        <v>99882.5054</v>
      </c>
      <c r="AE232" s="153">
        <f>IFERROR(__xludf.DUMMYFUNCTION("TO_DATE(INT((AF232/(60*60*24))+""1/1/1970""))"),42600.0)</f>
        <v>42600</v>
      </c>
      <c r="AF232" s="152">
        <v>1.4714892E9</v>
      </c>
      <c r="AG232" s="152">
        <v>102705.5423</v>
      </c>
      <c r="AH232" s="156"/>
      <c r="AI232" s="153">
        <f>IFERROR(__xludf.DUMMYFUNCTION("TO_DATE(INT((AJ232/(60*60*24))+""1/1/1970""))"),42646.0)</f>
        <v>42646</v>
      </c>
      <c r="AJ232" s="152">
        <v>1.4755032E9</v>
      </c>
      <c r="AK232" s="152">
        <v>97243.9352</v>
      </c>
      <c r="AL232" s="152">
        <v>89772.5427</v>
      </c>
      <c r="AM232" s="159">
        <v>116320.17</v>
      </c>
      <c r="AN232" s="152">
        <f t="shared" si="1"/>
        <v>26766.0189</v>
      </c>
      <c r="AO232" s="152">
        <f t="shared" si="2"/>
        <v>115376.5681</v>
      </c>
      <c r="AP232" s="152">
        <f t="shared" si="3"/>
        <v>9731.1872</v>
      </c>
      <c r="AQ232" s="152">
        <f t="shared" si="4"/>
        <v>99878.5316</v>
      </c>
      <c r="AR232" s="152">
        <f t="shared" si="5"/>
        <v>103368.9519</v>
      </c>
    </row>
    <row r="233">
      <c r="A233" s="152">
        <v>1.46608386E9</v>
      </c>
      <c r="B233" s="152">
        <v>104603.1716</v>
      </c>
      <c r="D233" s="153">
        <f>IFERROR(__xludf.DUMMYFUNCTION("TO_DATE(INT((E233/(60*60*24))+""1/1/1970""))"),42647.0)</f>
        <v>42647</v>
      </c>
      <c r="E233" s="152">
        <v>1.4755536E9</v>
      </c>
      <c r="F233" s="152">
        <v>97243.9352</v>
      </c>
      <c r="H233" s="153">
        <f>IFERROR(__xludf.DUMMYFUNCTION("TO_DATE(INT((I233/(60*60*24))+""1/1/1970""))"),42647.0)</f>
        <v>42647</v>
      </c>
      <c r="I233" s="152">
        <v>1.4755536E9</v>
      </c>
      <c r="J233" s="152">
        <v>90986.7139</v>
      </c>
      <c r="L233" s="158">
        <v>42647.0</v>
      </c>
      <c r="M233" s="160">
        <v>116155.27</v>
      </c>
      <c r="O233" s="153">
        <f>IFERROR(__xludf.DUMMYFUNCTION("TO_DATE(INT((P233/(60*60*24))+""1/1/1970""))"),42606.0)</f>
        <v>42606</v>
      </c>
      <c r="P233" s="13">
        <v>1.4720472E9</v>
      </c>
      <c r="Q233" s="13">
        <v>26722.6997</v>
      </c>
      <c r="S233" s="153">
        <f>IFERROR(__xludf.DUMMYFUNCTION("TO_DATE(INT((T233/(60*60*24))+""1/1/1970""))"),42647.0)</f>
        <v>42647</v>
      </c>
      <c r="T233" s="152">
        <v>1.4755536E9</v>
      </c>
      <c r="U233" s="152">
        <v>114700.1573</v>
      </c>
      <c r="W233" s="153">
        <f>IFERROR(__xludf.DUMMYFUNCTION("TO_DATE(INT((X233/(60*60*24))+""1/1/1970""))"),42639.0)</f>
        <v>42639</v>
      </c>
      <c r="X233" s="156">
        <v>1.474848E9</v>
      </c>
      <c r="Y233" s="156">
        <v>9723.3965</v>
      </c>
      <c r="AA233" s="153">
        <f>IFERROR(__xludf.DUMMYFUNCTION("TO_DATE(INT((AB233/(60*60*24))+""1/1/1970""))"),42639.0)</f>
        <v>42639</v>
      </c>
      <c r="AB233" s="156">
        <v>1.4748804E9</v>
      </c>
      <c r="AC233" s="156">
        <v>99890.7192</v>
      </c>
      <c r="AE233" s="153">
        <f>IFERROR(__xludf.DUMMYFUNCTION("TO_DATE(INT((AF233/(60*60*24))+""1/1/1970""))"),42601.0)</f>
        <v>42601</v>
      </c>
      <c r="AF233" s="156">
        <v>1.4715684E9</v>
      </c>
      <c r="AG233" s="156">
        <v>102263.1978</v>
      </c>
      <c r="AH233" s="156"/>
      <c r="AI233" s="153">
        <f>IFERROR(__xludf.DUMMYFUNCTION("TO_DATE(INT((AJ233/(60*60*24))+""1/1/1970""))"),42647.0)</f>
        <v>42647</v>
      </c>
      <c r="AJ233" s="152">
        <v>1.4755536E9</v>
      </c>
      <c r="AK233" s="152">
        <v>97243.9352</v>
      </c>
      <c r="AL233" s="152">
        <v>90986.7139</v>
      </c>
      <c r="AM233" s="160">
        <v>116155.27</v>
      </c>
      <c r="AN233" s="152">
        <f t="shared" si="1"/>
        <v>26801.7347</v>
      </c>
      <c r="AO233" s="152">
        <f t="shared" si="2"/>
        <v>114700.1573</v>
      </c>
      <c r="AP233" s="152">
        <f t="shared" si="3"/>
        <v>9737.2204</v>
      </c>
      <c r="AQ233" s="152">
        <f t="shared" si="4"/>
        <v>99850.7133</v>
      </c>
      <c r="AR233" s="152">
        <f t="shared" si="5"/>
        <v>103151.2247</v>
      </c>
    </row>
    <row r="234">
      <c r="A234" s="156">
        <v>1.4661072E9</v>
      </c>
      <c r="B234" s="156">
        <v>105374.1009</v>
      </c>
      <c r="D234" s="153">
        <f>IFERROR(__xludf.DUMMYFUNCTION("TO_DATE(INT((E234/(60*60*24))+""1/1/1970""))"),42648.0)</f>
        <v>42648</v>
      </c>
      <c r="E234" s="156">
        <v>1.47564E9</v>
      </c>
      <c r="F234" s="156">
        <v>97243.9352</v>
      </c>
      <c r="H234" s="153">
        <f>IFERROR(__xludf.DUMMYFUNCTION("TO_DATE(INT((I234/(60*60*24))+""1/1/1970""))"),42648.0)</f>
        <v>42648</v>
      </c>
      <c r="I234" s="156">
        <v>1.47564E9</v>
      </c>
      <c r="J234" s="156">
        <v>90123.1801</v>
      </c>
      <c r="L234" s="158">
        <v>42648.0</v>
      </c>
      <c r="M234" s="159">
        <v>115980.67</v>
      </c>
      <c r="O234" s="153">
        <f>IFERROR(__xludf.DUMMYFUNCTION("TO_DATE(INT((P234/(60*60*24))+""1/1/1970""))"),42607.0)</f>
        <v>42607</v>
      </c>
      <c r="P234" s="13">
        <v>1.4721336E9</v>
      </c>
      <c r="Q234" s="13">
        <v>26690.9202</v>
      </c>
      <c r="S234" s="153">
        <f>IFERROR(__xludf.DUMMYFUNCTION("TO_DATE(INT((T234/(60*60*24))+""1/1/1970""))"),42648.0)</f>
        <v>42648</v>
      </c>
      <c r="T234" s="156">
        <v>1.47564E9</v>
      </c>
      <c r="U234" s="156">
        <v>113630.3062</v>
      </c>
      <c r="W234" s="153">
        <f>IFERROR(__xludf.DUMMYFUNCTION("TO_DATE(INT((X234/(60*60*24))+""1/1/1970""))"),42640.0)</f>
        <v>42640</v>
      </c>
      <c r="X234" s="152">
        <v>1.4749848E9</v>
      </c>
      <c r="Y234" s="152">
        <v>9722.6534</v>
      </c>
      <c r="AA234" s="153">
        <f>IFERROR(__xludf.DUMMYFUNCTION("TO_DATE(INT((AB234/(60*60*24))+""1/1/1970""))"),42640.0)</f>
        <v>42640</v>
      </c>
      <c r="AB234" s="152">
        <v>1.4749596E9</v>
      </c>
      <c r="AC234" s="152">
        <v>99887.9768</v>
      </c>
      <c r="AE234" s="153">
        <f>IFERROR(__xludf.DUMMYFUNCTION("TO_DATE(INT((AF234/(60*60*24))+""1/1/1970""))"),42602.0)</f>
        <v>42602</v>
      </c>
      <c r="AF234" s="152">
        <v>1.4716512E9</v>
      </c>
      <c r="AG234" s="152">
        <v>102466.3012</v>
      </c>
      <c r="AH234" s="156"/>
      <c r="AI234" s="153">
        <f>IFERROR(__xludf.DUMMYFUNCTION("TO_DATE(INT((AJ234/(60*60*24))+""1/1/1970""))"),42648.0)</f>
        <v>42648</v>
      </c>
      <c r="AJ234" s="156">
        <v>1.47564E9</v>
      </c>
      <c r="AK234" s="156">
        <v>97243.9352</v>
      </c>
      <c r="AL234" s="156">
        <v>90123.1801</v>
      </c>
      <c r="AM234" s="159">
        <v>115980.67</v>
      </c>
      <c r="AN234" s="152">
        <f t="shared" si="1"/>
        <v>26821.9709</v>
      </c>
      <c r="AO234" s="152">
        <f t="shared" si="2"/>
        <v>113630.3062</v>
      </c>
      <c r="AP234" s="152">
        <f t="shared" si="3"/>
        <v>9776.4497</v>
      </c>
      <c r="AQ234" s="152">
        <f t="shared" si="4"/>
        <v>99835.7063</v>
      </c>
      <c r="AR234" s="152">
        <f t="shared" si="5"/>
        <v>103150.7654</v>
      </c>
    </row>
    <row r="235">
      <c r="A235" s="152">
        <v>1.466136E9</v>
      </c>
      <c r="B235" s="152">
        <v>105374.1009</v>
      </c>
      <c r="D235" s="153">
        <f>IFERROR(__xludf.DUMMYFUNCTION("TO_DATE(INT((E235/(60*60*24))+""1/1/1970""))"),42649.0)</f>
        <v>42649</v>
      </c>
      <c r="E235" s="152">
        <v>1.4757264E9</v>
      </c>
      <c r="F235" s="152">
        <v>97243.9352</v>
      </c>
      <c r="H235" s="153">
        <f>IFERROR(__xludf.DUMMYFUNCTION("TO_DATE(INT((I235/(60*60*24))+""1/1/1970""))"),42649.0)</f>
        <v>42649</v>
      </c>
      <c r="I235" s="152">
        <v>1.4757264E9</v>
      </c>
      <c r="J235" s="152">
        <v>90461.5037</v>
      </c>
      <c r="L235" s="158">
        <v>42649.0</v>
      </c>
      <c r="M235" s="160">
        <v>116388.07</v>
      </c>
      <c r="O235" s="153">
        <f>IFERROR(__xludf.DUMMYFUNCTION("TO_DATE(INT((P235/(60*60*24))+""1/1/1970""))"),42608.0)</f>
        <v>42608</v>
      </c>
      <c r="P235" s="13">
        <v>1.47222E9</v>
      </c>
      <c r="Q235" s="13">
        <v>26614.5545</v>
      </c>
      <c r="S235" s="153">
        <f>IFERROR(__xludf.DUMMYFUNCTION("TO_DATE(INT((T235/(60*60*24))+""1/1/1970""))"),42649.0)</f>
        <v>42649</v>
      </c>
      <c r="T235" s="152">
        <v>1.4757264E9</v>
      </c>
      <c r="U235" s="152">
        <v>114602.9296</v>
      </c>
      <c r="W235" s="153">
        <f>IFERROR(__xludf.DUMMYFUNCTION("TO_DATE(INT((X235/(60*60*24))+""1/1/1970""))"),42641.0)</f>
        <v>42641</v>
      </c>
      <c r="X235" s="152">
        <v>1.4750712E9</v>
      </c>
      <c r="Y235" s="152">
        <v>9713.361</v>
      </c>
      <c r="AA235" s="153">
        <f>IFERROR(__xludf.DUMMYFUNCTION("TO_DATE(INT((AB235/(60*60*24))+""1/1/1970""))"),42641.0)</f>
        <v>42641</v>
      </c>
      <c r="AB235" s="156">
        <v>1.4750388E9</v>
      </c>
      <c r="AC235" s="156">
        <v>99888.5136</v>
      </c>
      <c r="AE235" s="153">
        <f>IFERROR(__xludf.DUMMYFUNCTION("TO_DATE(INT((AF235/(60*60*24))+""1/1/1970""))"),42603.0)</f>
        <v>42603</v>
      </c>
      <c r="AF235" s="156">
        <v>1.4718168E9</v>
      </c>
      <c r="AG235" s="156">
        <v>102466.3012</v>
      </c>
      <c r="AH235" s="156"/>
      <c r="AI235" s="153">
        <f>IFERROR(__xludf.DUMMYFUNCTION("TO_DATE(INT((AJ235/(60*60*24))+""1/1/1970""))"),42649.0)</f>
        <v>42649</v>
      </c>
      <c r="AJ235" s="152">
        <v>1.4757264E9</v>
      </c>
      <c r="AK235" s="152">
        <v>97243.9352</v>
      </c>
      <c r="AL235" s="152">
        <v>90461.5037</v>
      </c>
      <c r="AM235" s="160">
        <v>116388.07</v>
      </c>
      <c r="AN235" s="152">
        <f t="shared" si="1"/>
        <v>26710.8892</v>
      </c>
      <c r="AO235" s="152">
        <f t="shared" si="2"/>
        <v>114602.9296</v>
      </c>
      <c r="AP235" s="152">
        <f t="shared" si="3"/>
        <v>9773.8181</v>
      </c>
      <c r="AQ235" s="152">
        <f t="shared" si="4"/>
        <v>99819.2095</v>
      </c>
      <c r="AR235" s="152">
        <f t="shared" si="5"/>
        <v>103119.5303</v>
      </c>
    </row>
    <row r="236">
      <c r="A236" s="156">
        <v>1.46617548E9</v>
      </c>
      <c r="B236" s="156">
        <v>104903.0492</v>
      </c>
      <c r="D236" s="153">
        <f>IFERROR(__xludf.DUMMYFUNCTION("TO_DATE(INT((E236/(60*60*24))+""1/1/1970""))"),42650.0)</f>
        <v>42650</v>
      </c>
      <c r="E236" s="156">
        <v>1.4758128E9</v>
      </c>
      <c r="F236" s="156">
        <v>97243.9352</v>
      </c>
      <c r="H236" s="153">
        <f>IFERROR(__xludf.DUMMYFUNCTION("TO_DATE(INT((I236/(60*60*24))+""1/1/1970""))"),42650.0)</f>
        <v>42650</v>
      </c>
      <c r="I236" s="156">
        <v>1.4758128E9</v>
      </c>
      <c r="J236" s="156">
        <v>89198.2581</v>
      </c>
      <c r="L236" s="158">
        <v>42650.0</v>
      </c>
      <c r="M236" s="159">
        <v>116329.87</v>
      </c>
      <c r="O236" s="153">
        <f>IFERROR(__xludf.DUMMYFUNCTION("TO_DATE(INT((P236/(60*60*24))+""1/1/1970""))"),42609.0)</f>
        <v>42609</v>
      </c>
      <c r="P236" s="13">
        <v>1.472256E9</v>
      </c>
      <c r="Q236" s="13">
        <v>26513.9045</v>
      </c>
      <c r="S236" s="153">
        <f>IFERROR(__xludf.DUMMYFUNCTION("TO_DATE(INT((T236/(60*60*24))+""1/1/1970""))"),42650.0)</f>
        <v>42650</v>
      </c>
      <c r="T236" s="156">
        <v>1.4758128E9</v>
      </c>
      <c r="U236" s="156">
        <v>114830.335</v>
      </c>
      <c r="W236" s="153">
        <f>IFERROR(__xludf.DUMMYFUNCTION("TO_DATE(INT((X236/(60*60*24))+""1/1/1970""))"),42642.0)</f>
        <v>42642</v>
      </c>
      <c r="X236" s="152">
        <v>1.4751576E9</v>
      </c>
      <c r="Y236" s="152">
        <v>9703.0879</v>
      </c>
      <c r="AA236" s="153">
        <f>IFERROR(__xludf.DUMMYFUNCTION("TO_DATE(INT((AB236/(60*60*24))+""1/1/1970""))"),42642.0)</f>
        <v>42642</v>
      </c>
      <c r="AB236" s="152">
        <v>1.475118E9</v>
      </c>
      <c r="AC236" s="152">
        <v>99882.8135</v>
      </c>
      <c r="AE236" s="153">
        <f>IFERROR(__xludf.DUMMYFUNCTION("TO_DATE(INT((AF236/(60*60*24))+""1/1/1970""))"),42604.0)</f>
        <v>42604</v>
      </c>
      <c r="AF236" s="156">
        <v>1.4718564E9</v>
      </c>
      <c r="AG236" s="156">
        <v>102716.5208</v>
      </c>
      <c r="AH236" s="156"/>
      <c r="AI236" s="153">
        <f>IFERROR(__xludf.DUMMYFUNCTION("TO_DATE(INT((AJ236/(60*60*24))+""1/1/1970""))"),42650.0)</f>
        <v>42650</v>
      </c>
      <c r="AJ236" s="156">
        <v>1.4758128E9</v>
      </c>
      <c r="AK236" s="156">
        <v>97243.9352</v>
      </c>
      <c r="AL236" s="156">
        <v>89198.2581</v>
      </c>
      <c r="AM236" s="159">
        <v>116329.87</v>
      </c>
      <c r="AN236" s="152">
        <f t="shared" si="1"/>
        <v>26618.7819</v>
      </c>
      <c r="AO236" s="152">
        <f t="shared" si="2"/>
        <v>114830.335</v>
      </c>
      <c r="AP236" s="152">
        <f t="shared" si="3"/>
        <v>9823.9705</v>
      </c>
      <c r="AQ236" s="152">
        <f t="shared" si="4"/>
        <v>99811.2346</v>
      </c>
      <c r="AR236" s="152">
        <f t="shared" si="5"/>
        <v>102532.0344</v>
      </c>
    </row>
    <row r="237">
      <c r="A237" s="152">
        <v>1.4661936E9</v>
      </c>
      <c r="B237" s="152">
        <v>104999.2843</v>
      </c>
      <c r="D237" s="153">
        <f>IFERROR(__xludf.DUMMYFUNCTION("TO_DATE(INT((E237/(60*60*24))+""1/1/1970""))"),42651.0)</f>
        <v>42651</v>
      </c>
      <c r="E237" s="152">
        <v>1.4758992E9</v>
      </c>
      <c r="F237" s="152">
        <v>97243.9352</v>
      </c>
      <c r="H237" s="153">
        <f>IFERROR(__xludf.DUMMYFUNCTION("TO_DATE(INT((I237/(60*60*24))+""1/1/1970""))"),42651.0)</f>
        <v>42651</v>
      </c>
      <c r="I237" s="152">
        <v>1.4758992E9</v>
      </c>
      <c r="J237" s="152">
        <v>89021.9659</v>
      </c>
      <c r="L237" s="158">
        <v>42651.0</v>
      </c>
      <c r="M237" s="160">
        <v>116077.67</v>
      </c>
      <c r="O237" s="153">
        <f>IFERROR(__xludf.DUMMYFUNCTION("TO_DATE(INT((P237/(60*60*24))+""1/1/1970""))"),42610.0)</f>
        <v>42610</v>
      </c>
      <c r="P237" s="13">
        <v>1.4723424E9</v>
      </c>
      <c r="Q237" s="13">
        <v>26513.9045</v>
      </c>
      <c r="S237" s="153">
        <f>IFERROR(__xludf.DUMMYFUNCTION("TO_DATE(INT((T237/(60*60*24))+""1/1/1970""))"),42651.0)</f>
        <v>42651</v>
      </c>
      <c r="T237" s="152">
        <v>1.4758992E9</v>
      </c>
      <c r="U237" s="152">
        <v>113991.1317</v>
      </c>
      <c r="W237" s="153">
        <f>IFERROR(__xludf.DUMMYFUNCTION("TO_DATE(INT((X237/(60*60*24))+""1/1/1970""))"),42643.0)</f>
        <v>42643</v>
      </c>
      <c r="X237" s="152">
        <v>1.475244E9</v>
      </c>
      <c r="Y237" s="152">
        <v>9720.4589</v>
      </c>
      <c r="AA237" s="153">
        <f>IFERROR(__xludf.DUMMYFUNCTION("TO_DATE(INT((AB237/(60*60*24))+""1/1/1970""))"),42643.0)</f>
        <v>42643</v>
      </c>
      <c r="AB237" s="156">
        <v>1.4751972E9</v>
      </c>
      <c r="AC237" s="156">
        <v>99879.9269</v>
      </c>
      <c r="AE237" s="153">
        <f>IFERROR(__xludf.DUMMYFUNCTION("TO_DATE(INT((AF237/(60*60*24))+""1/1/1970""))"),42605.0)</f>
        <v>42605</v>
      </c>
      <c r="AF237" s="152">
        <v>1.4719356E9</v>
      </c>
      <c r="AG237" s="152">
        <v>102536.2895</v>
      </c>
      <c r="AH237" s="156"/>
      <c r="AI237" s="153">
        <f>IFERROR(__xludf.DUMMYFUNCTION("TO_DATE(INT((AJ237/(60*60*24))+""1/1/1970""))"),42651.0)</f>
        <v>42651</v>
      </c>
      <c r="AJ237" s="152">
        <v>1.4758992E9</v>
      </c>
      <c r="AK237" s="152">
        <v>97243.9352</v>
      </c>
      <c r="AL237" s="152">
        <v>89021.9659</v>
      </c>
      <c r="AM237" s="160">
        <v>116077.67</v>
      </c>
      <c r="AN237" s="152">
        <f t="shared" si="1"/>
        <v>26779.756</v>
      </c>
      <c r="AO237" s="152">
        <f t="shared" si="2"/>
        <v>113991.1317</v>
      </c>
      <c r="AP237" s="152">
        <f t="shared" si="3"/>
        <v>9807.4412</v>
      </c>
      <c r="AQ237" s="152">
        <f t="shared" si="4"/>
        <v>99811.2346</v>
      </c>
      <c r="AR237" s="152">
        <f t="shared" si="5"/>
        <v>103077.7303</v>
      </c>
    </row>
    <row r="238">
      <c r="A238" s="156">
        <v>1.46642946E9</v>
      </c>
      <c r="B238" s="156">
        <v>106230.0813</v>
      </c>
      <c r="D238" s="153">
        <f>IFERROR(__xludf.DUMMYFUNCTION("TO_DATE(INT((E238/(60*60*24))+""1/1/1970""))"),42653.0)</f>
        <v>42653</v>
      </c>
      <c r="E238" s="156">
        <v>1.476108E9</v>
      </c>
      <c r="F238" s="156">
        <v>97243.9352</v>
      </c>
      <c r="H238" s="153">
        <f>IFERROR(__xludf.DUMMYFUNCTION("TO_DATE(INT((I238/(60*60*24))+""1/1/1970""))"),42653.0)</f>
        <v>42653</v>
      </c>
      <c r="I238" s="156">
        <v>1.476108E9</v>
      </c>
      <c r="J238" s="156">
        <v>89021.9659</v>
      </c>
      <c r="L238" s="158">
        <v>42653.0</v>
      </c>
      <c r="M238" s="159">
        <v>116077.67</v>
      </c>
      <c r="O238" s="153">
        <f>IFERROR(__xludf.DUMMYFUNCTION("TO_DATE(INT((P238/(60*60*24))+""1/1/1970""))"),42611.0)</f>
        <v>42611</v>
      </c>
      <c r="P238" s="13">
        <v>1.4724288E9</v>
      </c>
      <c r="Q238" s="13">
        <v>26506.928</v>
      </c>
      <c r="S238" s="153">
        <f>IFERROR(__xludf.DUMMYFUNCTION("TO_DATE(INT((T238/(60*60*24))+""1/1/1970""))"),42653.0)</f>
        <v>42653</v>
      </c>
      <c r="T238" s="156">
        <v>1.476108E9</v>
      </c>
      <c r="U238" s="156">
        <v>113991.1317</v>
      </c>
      <c r="W238" s="153">
        <f>IFERROR(__xludf.DUMMYFUNCTION("TO_DATE(INT((X238/(60*60*24))+""1/1/1970""))"),42644.0)</f>
        <v>42644</v>
      </c>
      <c r="X238" s="152">
        <v>1.47528E9</v>
      </c>
      <c r="Y238" s="152">
        <v>9722.8198</v>
      </c>
      <c r="AA238" s="153">
        <f>IFERROR(__xludf.DUMMYFUNCTION("TO_DATE(INT((AB238/(60*60*24))+""1/1/1970""))"),42645.0)</f>
        <v>42645</v>
      </c>
      <c r="AB238" s="152">
        <v>1.4754456E9</v>
      </c>
      <c r="AC238" s="152">
        <v>99878.7256</v>
      </c>
      <c r="AE238" s="153">
        <f>IFERROR(__xludf.DUMMYFUNCTION("TO_DATE(INT((AF238/(60*60*24))+""1/1/1970""))"),42606.0)</f>
        <v>42606</v>
      </c>
      <c r="AF238" s="156">
        <v>1.4720148E9</v>
      </c>
      <c r="AG238" s="156">
        <v>102680.8405</v>
      </c>
      <c r="AH238" s="156"/>
      <c r="AI238" s="153">
        <f>IFERROR(__xludf.DUMMYFUNCTION("TO_DATE(INT((AJ238/(60*60*24))+""1/1/1970""))"),42653.0)</f>
        <v>42653</v>
      </c>
      <c r="AJ238" s="156">
        <v>1.476108E9</v>
      </c>
      <c r="AK238" s="156">
        <v>97243.9352</v>
      </c>
      <c r="AL238" s="156">
        <v>89021.9659</v>
      </c>
      <c r="AM238" s="159">
        <v>116077.67</v>
      </c>
      <c r="AN238" s="152">
        <f t="shared" si="1"/>
        <v>26756.1817</v>
      </c>
      <c r="AO238" s="152">
        <f t="shared" si="2"/>
        <v>113991.1317</v>
      </c>
      <c r="AP238" s="152">
        <f t="shared" si="3"/>
        <v>9804.5453</v>
      </c>
      <c r="AQ238" s="152">
        <f t="shared" si="4"/>
        <v>99828.9962</v>
      </c>
      <c r="AR238" s="152">
        <f t="shared" si="5"/>
        <v>103018.0161</v>
      </c>
    </row>
    <row r="239">
      <c r="A239" s="152">
        <v>1.4664528E9</v>
      </c>
      <c r="B239" s="152">
        <v>105698.2555</v>
      </c>
      <c r="D239" s="153">
        <f>IFERROR(__xludf.DUMMYFUNCTION("TO_DATE(INT((E239/(60*60*24))+""1/1/1970""))"),42654.0)</f>
        <v>42654</v>
      </c>
      <c r="E239" s="156">
        <v>1.4761584E9</v>
      </c>
      <c r="F239" s="156">
        <v>97250.4906</v>
      </c>
      <c r="H239" s="153">
        <f>IFERROR(__xludf.DUMMYFUNCTION("TO_DATE(INT((I239/(60*60*24))+""1/1/1970""))"),42654.0)</f>
        <v>42654</v>
      </c>
      <c r="I239" s="156">
        <v>1.4761584E9</v>
      </c>
      <c r="J239" s="156">
        <v>88113.9419</v>
      </c>
      <c r="L239" s="158">
        <v>42654.0</v>
      </c>
      <c r="M239" s="159">
        <v>116805.17</v>
      </c>
      <c r="O239" s="153">
        <f>IFERROR(__xludf.DUMMYFUNCTION("TO_DATE(INT((P239/(60*60*24))+""1/1/1970""))"),42612.0)</f>
        <v>42612</v>
      </c>
      <c r="P239" s="13">
        <v>1.4725656E9</v>
      </c>
      <c r="Q239" s="13">
        <v>26506.4271</v>
      </c>
      <c r="S239" s="153">
        <f>IFERROR(__xludf.DUMMYFUNCTION("TO_DATE(INT((T239/(60*60*24))+""1/1/1970""))"),42654.0)</f>
        <v>42654</v>
      </c>
      <c r="T239" s="156">
        <v>1.4761584E9</v>
      </c>
      <c r="U239" s="156">
        <v>115097.1447</v>
      </c>
      <c r="W239" s="153">
        <f>IFERROR(__xludf.DUMMYFUNCTION("TO_DATE(INT((X239/(60*60*24))+""1/1/1970""))"),42646.0)</f>
        <v>42646</v>
      </c>
      <c r="X239" s="156">
        <v>1.4754528E9</v>
      </c>
      <c r="Y239" s="156">
        <v>9731.1872</v>
      </c>
      <c r="AA239" s="153">
        <f>IFERROR(__xludf.DUMMYFUNCTION("TO_DATE(INT((AB239/(60*60*24))+""1/1/1970""))"),42646.0)</f>
        <v>42646</v>
      </c>
      <c r="AB239" s="152">
        <v>1.4754852E9</v>
      </c>
      <c r="AC239" s="152">
        <v>99878.5316</v>
      </c>
      <c r="AE239" s="153">
        <f>IFERROR(__xludf.DUMMYFUNCTION("TO_DATE(INT((AF239/(60*60*24))+""1/1/1970""))"),42607.0)</f>
        <v>42607</v>
      </c>
      <c r="AF239" s="152">
        <v>1.472094E9</v>
      </c>
      <c r="AG239" s="152">
        <v>103055.4839</v>
      </c>
      <c r="AH239" s="156"/>
      <c r="AI239" s="153">
        <f>IFERROR(__xludf.DUMMYFUNCTION("TO_DATE(INT((AJ239/(60*60*24))+""1/1/1970""))"),42654.0)</f>
        <v>42654</v>
      </c>
      <c r="AJ239" s="156">
        <v>1.4761584E9</v>
      </c>
      <c r="AK239" s="156">
        <v>97250.4906</v>
      </c>
      <c r="AL239" s="156">
        <v>88113.9419</v>
      </c>
      <c r="AM239" s="159">
        <v>116805.17</v>
      </c>
      <c r="AN239" s="152">
        <f t="shared" si="1"/>
        <v>26750.081</v>
      </c>
      <c r="AO239" s="152">
        <f t="shared" si="2"/>
        <v>115097.1447</v>
      </c>
      <c r="AP239" s="152">
        <f t="shared" si="3"/>
        <v>9821.3256</v>
      </c>
      <c r="AQ239" s="152">
        <f t="shared" si="4"/>
        <v>99054.8605</v>
      </c>
      <c r="AR239" s="152">
        <f t="shared" si="5"/>
        <v>102520.5509</v>
      </c>
    </row>
    <row r="240">
      <c r="A240" s="156">
        <v>1.46651586E9</v>
      </c>
      <c r="B240" s="156">
        <v>105860.3357</v>
      </c>
      <c r="D240" s="153">
        <f>IFERROR(__xludf.DUMMYFUNCTION("TO_DATE(INT((E240/(60*60*24))+""1/1/1970""))"),42655.0)</f>
        <v>42655</v>
      </c>
      <c r="E240" s="152">
        <v>1.4762448E9</v>
      </c>
      <c r="F240" s="152">
        <v>97013.9013</v>
      </c>
      <c r="H240" s="153">
        <f>IFERROR(__xludf.DUMMYFUNCTION("TO_DATE(INT((I240/(60*60*24))+""1/1/1970""))"),42655.0)</f>
        <v>42655</v>
      </c>
      <c r="I240" s="152">
        <v>1.4762448E9</v>
      </c>
      <c r="J240" s="152">
        <v>87511.338</v>
      </c>
      <c r="L240" s="158">
        <v>42655.0</v>
      </c>
      <c r="M240" s="160">
        <v>115156.17</v>
      </c>
      <c r="O240" s="153">
        <f>IFERROR(__xludf.DUMMYFUNCTION("TO_DATE(INT((P240/(60*60*24))+""1/1/1970""))"),42613.0)</f>
        <v>42613</v>
      </c>
      <c r="P240" s="13">
        <v>1.472652E9</v>
      </c>
      <c r="Q240" s="13">
        <v>26409.93</v>
      </c>
      <c r="S240" s="153">
        <f>IFERROR(__xludf.DUMMYFUNCTION("TO_DATE(INT((T240/(60*60*24))+""1/1/1970""))"),42655.0)</f>
        <v>42655</v>
      </c>
      <c r="T240" s="152">
        <v>1.4762448E9</v>
      </c>
      <c r="U240" s="152">
        <v>112284.2624</v>
      </c>
      <c r="W240" s="153">
        <f>IFERROR(__xludf.DUMMYFUNCTION("TO_DATE(INT((X240/(60*60*24))+""1/1/1970""))"),42647.0)</f>
        <v>42647</v>
      </c>
      <c r="X240" s="152">
        <v>1.4755896E9</v>
      </c>
      <c r="Y240" s="152">
        <v>9737.2204</v>
      </c>
      <c r="AA240" s="153">
        <f>IFERROR(__xludf.DUMMYFUNCTION("TO_DATE(INT((AB240/(60*60*24))+""1/1/1970""))"),42647.0)</f>
        <v>42647</v>
      </c>
      <c r="AB240" s="156">
        <v>1.4755644E9</v>
      </c>
      <c r="AC240" s="156">
        <v>99850.7133</v>
      </c>
      <c r="AE240" s="153">
        <f>IFERROR(__xludf.DUMMYFUNCTION("TO_DATE(INT((AF240/(60*60*24))+""1/1/1970""))"),42608.0)</f>
        <v>42608</v>
      </c>
      <c r="AF240" s="156">
        <v>1.4721732E9</v>
      </c>
      <c r="AG240" s="156">
        <v>102818.0725</v>
      </c>
      <c r="AH240" s="156"/>
      <c r="AI240" s="153">
        <f>IFERROR(__xludf.DUMMYFUNCTION("TO_DATE(INT((AJ240/(60*60*24))+""1/1/1970""))"),42655.0)</f>
        <v>42655</v>
      </c>
      <c r="AJ240" s="152">
        <v>1.4762448E9</v>
      </c>
      <c r="AK240" s="152">
        <v>97013.9013</v>
      </c>
      <c r="AL240" s="152">
        <v>87511.338</v>
      </c>
      <c r="AM240" s="160">
        <v>115156.17</v>
      </c>
      <c r="AN240" s="152">
        <f t="shared" si="1"/>
        <v>26847.6296</v>
      </c>
      <c r="AO240" s="152">
        <f t="shared" si="2"/>
        <v>112284.2624</v>
      </c>
      <c r="AP240" s="152">
        <f t="shared" si="3"/>
        <v>9845.7648</v>
      </c>
      <c r="AQ240" s="152">
        <f t="shared" si="4"/>
        <v>99165.7868</v>
      </c>
      <c r="AR240" s="152">
        <f t="shared" si="5"/>
        <v>101755.7498</v>
      </c>
    </row>
    <row r="241">
      <c r="A241" s="152">
        <v>1.4665392E9</v>
      </c>
      <c r="B241" s="152">
        <v>105951.5059</v>
      </c>
      <c r="D241" s="153">
        <f>IFERROR(__xludf.DUMMYFUNCTION("TO_DATE(INT((E241/(60*60*24))+""1/1/1970""))"),42656.0)</f>
        <v>42656</v>
      </c>
      <c r="E241" s="156">
        <v>1.4763312E9</v>
      </c>
      <c r="F241" s="156">
        <v>97013.9013</v>
      </c>
      <c r="H241" s="153">
        <f>IFERROR(__xludf.DUMMYFUNCTION("TO_DATE(INT((I241/(60*60*24))+""1/1/1970""))"),42656.0)</f>
        <v>42656</v>
      </c>
      <c r="I241" s="156">
        <v>1.4763312E9</v>
      </c>
      <c r="J241" s="156">
        <v>87458.8166</v>
      </c>
      <c r="L241" s="158">
        <v>42656.0</v>
      </c>
      <c r="M241" s="159">
        <v>115059.17</v>
      </c>
      <c r="O241" s="153">
        <f>IFERROR(__xludf.DUMMYFUNCTION("TO_DATE(INT((P241/(60*60*24))+""1/1/1970""))"),42614.0)</f>
        <v>42614</v>
      </c>
      <c r="P241" s="13">
        <v>1.4727384E9</v>
      </c>
      <c r="Q241" s="13">
        <v>26320.8343</v>
      </c>
      <c r="S241" s="153">
        <f>IFERROR(__xludf.DUMMYFUNCTION("TO_DATE(INT((T241/(60*60*24))+""1/1/1970""))"),42656.0)</f>
        <v>42656</v>
      </c>
      <c r="T241" s="156">
        <v>1.4763312E9</v>
      </c>
      <c r="U241" s="156">
        <v>112573.117</v>
      </c>
      <c r="W241" s="153">
        <f>IFERROR(__xludf.DUMMYFUNCTION("TO_DATE(INT((X241/(60*60*24))+""1/1/1970""))"),42648.0)</f>
        <v>42648</v>
      </c>
      <c r="X241" s="152">
        <v>1.475676E9</v>
      </c>
      <c r="Y241" s="152">
        <v>9776.4497</v>
      </c>
      <c r="AA241" s="153">
        <f>IFERROR(__xludf.DUMMYFUNCTION("TO_DATE(INT((AB241/(60*60*24))+""1/1/1970""))"),42648.0)</f>
        <v>42648</v>
      </c>
      <c r="AB241" s="152">
        <v>1.4756436E9</v>
      </c>
      <c r="AC241" s="152">
        <v>99835.7063</v>
      </c>
      <c r="AE241" s="153">
        <f>IFERROR(__xludf.DUMMYFUNCTION("TO_DATE(INT((AF241/(60*60*24))+""1/1/1970""))"),42609.0)</f>
        <v>42609</v>
      </c>
      <c r="AF241" s="152">
        <v>1.472256E9</v>
      </c>
      <c r="AG241" s="152">
        <v>103642.8368</v>
      </c>
      <c r="AH241" s="156"/>
      <c r="AI241" s="153">
        <f>IFERROR(__xludf.DUMMYFUNCTION("TO_DATE(INT((AJ241/(60*60*24))+""1/1/1970""))"),42656.0)</f>
        <v>42656</v>
      </c>
      <c r="AJ241" s="156">
        <v>1.4763312E9</v>
      </c>
      <c r="AK241" s="156">
        <v>97013.9013</v>
      </c>
      <c r="AL241" s="156">
        <v>87458.8166</v>
      </c>
      <c r="AM241" s="159">
        <v>115059.17</v>
      </c>
      <c r="AN241" s="152">
        <f t="shared" si="1"/>
        <v>26728.0563</v>
      </c>
      <c r="AO241" s="152">
        <f t="shared" si="2"/>
        <v>112573.117</v>
      </c>
      <c r="AP241" s="152">
        <f t="shared" si="3"/>
        <v>9871.4267</v>
      </c>
      <c r="AQ241" s="152">
        <f t="shared" si="4"/>
        <v>98997.9865</v>
      </c>
      <c r="AR241" s="152">
        <f t="shared" si="5"/>
        <v>101325.3482</v>
      </c>
    </row>
    <row r="242">
      <c r="A242" s="156">
        <v>1.46660226E9</v>
      </c>
      <c r="B242" s="156">
        <v>106078.1311</v>
      </c>
      <c r="D242" s="153">
        <f>IFERROR(__xludf.DUMMYFUNCTION("TO_DATE(INT((E242/(60*60*24))+""1/1/1970""))"),42657.0)</f>
        <v>42657</v>
      </c>
      <c r="E242" s="152">
        <v>1.4764176E9</v>
      </c>
      <c r="F242" s="152">
        <v>97013.9013</v>
      </c>
      <c r="H242" s="153">
        <f>IFERROR(__xludf.DUMMYFUNCTION("TO_DATE(INT((I242/(60*60*24))+""1/1/1970""))"),42657.0)</f>
        <v>42657</v>
      </c>
      <c r="I242" s="152">
        <v>1.4764176E9</v>
      </c>
      <c r="J242" s="152">
        <v>87359.3868</v>
      </c>
      <c r="L242" s="158">
        <v>42657.0</v>
      </c>
      <c r="M242" s="160">
        <v>114651.77</v>
      </c>
      <c r="O242" s="153">
        <f>IFERROR(__xludf.DUMMYFUNCTION("TO_DATE(INT((P242/(60*60*24))+""1/1/1970""))"),42615.0)</f>
        <v>42615</v>
      </c>
      <c r="P242" s="13">
        <v>1.4728248E9</v>
      </c>
      <c r="Q242" s="13">
        <v>26349.1847</v>
      </c>
      <c r="S242" s="153">
        <f>IFERROR(__xludf.DUMMYFUNCTION("TO_DATE(INT((T242/(60*60*24))+""1/1/1970""))"),42657.0)</f>
        <v>42657</v>
      </c>
      <c r="T242" s="152">
        <v>1.4764176E9</v>
      </c>
      <c r="U242" s="152">
        <v>111852.0209</v>
      </c>
      <c r="W242" s="153">
        <f>IFERROR(__xludf.DUMMYFUNCTION("TO_DATE(INT((X242/(60*60*24))+""1/1/1970""))"),42649.0)</f>
        <v>42649</v>
      </c>
      <c r="X242" s="152">
        <v>1.4757624E9</v>
      </c>
      <c r="Y242" s="152">
        <v>9773.8181</v>
      </c>
      <c r="AA242" s="153">
        <f>IFERROR(__xludf.DUMMYFUNCTION("TO_DATE(INT((AB242/(60*60*24))+""1/1/1970""))"),42649.0)</f>
        <v>42649</v>
      </c>
      <c r="AB242" s="156">
        <v>1.4757228E9</v>
      </c>
      <c r="AC242" s="156">
        <v>99819.2095</v>
      </c>
      <c r="AE242" s="153">
        <f>IFERROR(__xludf.DUMMYFUNCTION("TO_DATE(INT((AF242/(60*60*24))+""1/1/1970""))"),42610.0)</f>
        <v>42610</v>
      </c>
      <c r="AF242" s="156">
        <v>1.4724216E9</v>
      </c>
      <c r="AG242" s="156">
        <v>103642.8368</v>
      </c>
      <c r="AH242" s="156"/>
      <c r="AI242" s="153">
        <f>IFERROR(__xludf.DUMMYFUNCTION("TO_DATE(INT((AJ242/(60*60*24))+""1/1/1970""))"),42657.0)</f>
        <v>42657</v>
      </c>
      <c r="AJ242" s="152">
        <v>1.4764176E9</v>
      </c>
      <c r="AK242" s="152">
        <v>97013.9013</v>
      </c>
      <c r="AL242" s="152">
        <v>87359.3868</v>
      </c>
      <c r="AM242" s="160">
        <v>114651.77</v>
      </c>
      <c r="AN242" s="152">
        <f t="shared" si="1"/>
        <v>26804.2514</v>
      </c>
      <c r="AO242" s="152">
        <f t="shared" si="2"/>
        <v>111852.0209</v>
      </c>
      <c r="AP242" s="152">
        <f t="shared" si="3"/>
        <v>9849.7151</v>
      </c>
      <c r="AQ242" s="152">
        <f t="shared" si="4"/>
        <v>98861.2724</v>
      </c>
      <c r="AR242" s="152">
        <f t="shared" si="5"/>
        <v>101670.7719</v>
      </c>
    </row>
    <row r="243">
      <c r="A243" s="152">
        <v>1.4666256E9</v>
      </c>
      <c r="B243" s="152">
        <v>105759.0356</v>
      </c>
      <c r="D243" s="153">
        <f>IFERROR(__xludf.DUMMYFUNCTION("TO_DATE(INT((E243/(60*60*24))+""1/1/1970""))"),42658.0)</f>
        <v>42658</v>
      </c>
      <c r="E243" s="156">
        <v>1.476504E9</v>
      </c>
      <c r="F243" s="156">
        <v>97013.9013</v>
      </c>
      <c r="H243" s="153">
        <f>IFERROR(__xludf.DUMMYFUNCTION("TO_DATE(INT((I243/(60*60*24))+""1/1/1970""))"),42658.0)</f>
        <v>42658</v>
      </c>
      <c r="I243" s="156">
        <v>1.476504E9</v>
      </c>
      <c r="J243" s="156">
        <v>86832.2351</v>
      </c>
      <c r="L243" s="158">
        <v>42658.0</v>
      </c>
      <c r="M243" s="159">
        <v>114787.57</v>
      </c>
      <c r="O243" s="153">
        <f>IFERROR(__xludf.DUMMYFUNCTION("TO_DATE(INT((P243/(60*60*24))+""1/1/1970""))"),42616.0)</f>
        <v>42616</v>
      </c>
      <c r="P243" s="13">
        <v>1.4728608E9</v>
      </c>
      <c r="Q243" s="13">
        <v>26200.8288</v>
      </c>
      <c r="S243" s="153">
        <f>IFERROR(__xludf.DUMMYFUNCTION("TO_DATE(INT((T243/(60*60*24))+""1/1/1970""))"),42658.0)</f>
        <v>42658</v>
      </c>
      <c r="T243" s="156">
        <v>1.476504E9</v>
      </c>
      <c r="U243" s="156">
        <v>111915.074</v>
      </c>
      <c r="W243" s="153">
        <f>IFERROR(__xludf.DUMMYFUNCTION("TO_DATE(INT((X243/(60*60*24))+""1/1/1970""))"),42650.0)</f>
        <v>42650</v>
      </c>
      <c r="X243" s="152">
        <v>1.4758488E9</v>
      </c>
      <c r="Y243" s="152">
        <v>9823.9705</v>
      </c>
      <c r="AA243" s="153">
        <f>IFERROR(__xludf.DUMMYFUNCTION("TO_DATE(INT((AB243/(60*60*24))+""1/1/1970""))"),42650.0)</f>
        <v>42650</v>
      </c>
      <c r="AB243" s="152">
        <v>1.475802E9</v>
      </c>
      <c r="AC243" s="152">
        <v>99811.2346</v>
      </c>
      <c r="AE243" s="153">
        <f>IFERROR(__xludf.DUMMYFUNCTION("TO_DATE(INT((AF243/(60*60*24))+""1/1/1970""))"),42611.0)</f>
        <v>42611</v>
      </c>
      <c r="AF243" s="156">
        <v>1.4724612E9</v>
      </c>
      <c r="AG243" s="156">
        <v>103635.0604</v>
      </c>
      <c r="AH243" s="156"/>
      <c r="AI243" s="153">
        <f>IFERROR(__xludf.DUMMYFUNCTION("TO_DATE(INT((AJ243/(60*60*24))+""1/1/1970""))"),42658.0)</f>
        <v>42658</v>
      </c>
      <c r="AJ243" s="156">
        <v>1.476504E9</v>
      </c>
      <c r="AK243" s="156">
        <v>97013.9013</v>
      </c>
      <c r="AL243" s="156">
        <v>86832.2351</v>
      </c>
      <c r="AM243" s="159">
        <v>114787.57</v>
      </c>
      <c r="AN243" s="152">
        <f t="shared" si="1"/>
        <v>26764.7763</v>
      </c>
      <c r="AO243" s="152">
        <f t="shared" si="2"/>
        <v>111915.074</v>
      </c>
      <c r="AP243" s="152">
        <f t="shared" si="3"/>
        <v>9855.525</v>
      </c>
      <c r="AQ243" s="152">
        <f t="shared" si="4"/>
        <v>98861.2724</v>
      </c>
      <c r="AR243" s="152">
        <f t="shared" si="5"/>
        <v>100963.8476</v>
      </c>
    </row>
    <row r="244">
      <c r="A244" s="156">
        <v>1.46668866E9</v>
      </c>
      <c r="B244" s="156">
        <v>106706.1921</v>
      </c>
      <c r="D244" s="153">
        <f>IFERROR(__xludf.DUMMYFUNCTION("TO_DATE(INT((E244/(60*60*24))+""1/1/1970""))"),42660.0)</f>
        <v>42660</v>
      </c>
      <c r="E244" s="152">
        <v>1.4767128E9</v>
      </c>
      <c r="F244" s="152">
        <v>97013.9013</v>
      </c>
      <c r="H244" s="153">
        <f>IFERROR(__xludf.DUMMYFUNCTION("TO_DATE(INT((I244/(60*60*24))+""1/1/1970""))"),42660.0)</f>
        <v>42660</v>
      </c>
      <c r="I244" s="152">
        <v>1.4767128E9</v>
      </c>
      <c r="J244" s="152">
        <v>86832.2351</v>
      </c>
      <c r="L244" s="158">
        <v>42660.0</v>
      </c>
      <c r="M244" s="160">
        <v>114787.57</v>
      </c>
      <c r="O244" s="153">
        <f>IFERROR(__xludf.DUMMYFUNCTION("TO_DATE(INT((P244/(60*60*24))+""1/1/1970""))"),42617.0)</f>
        <v>42617</v>
      </c>
      <c r="P244" s="13">
        <v>1.4729472E9</v>
      </c>
      <c r="Q244" s="13">
        <v>26200.8288</v>
      </c>
      <c r="S244" s="153">
        <f>IFERROR(__xludf.DUMMYFUNCTION("TO_DATE(INT((T244/(60*60*24))+""1/1/1970""))"),42660.0)</f>
        <v>42660</v>
      </c>
      <c r="T244" s="152">
        <v>1.4767128E9</v>
      </c>
      <c r="U244" s="152">
        <v>111915.074</v>
      </c>
      <c r="W244" s="153">
        <f>IFERROR(__xludf.DUMMYFUNCTION("TO_DATE(INT((X244/(60*60*24))+""1/1/1970""))"),42651.0)</f>
        <v>42651</v>
      </c>
      <c r="X244" s="152">
        <v>1.4758848E9</v>
      </c>
      <c r="Y244" s="152">
        <v>9807.4412</v>
      </c>
      <c r="AA244" s="153">
        <f>IFERROR(__xludf.DUMMYFUNCTION("TO_DATE(INT((AB244/(60*60*24))+""1/1/1970""))"),42652.0)</f>
        <v>42652</v>
      </c>
      <c r="AB244" s="156">
        <v>1.4760504E9</v>
      </c>
      <c r="AC244" s="156">
        <v>99890.3185</v>
      </c>
      <c r="AE244" s="153">
        <f>IFERROR(__xludf.DUMMYFUNCTION("TO_DATE(INT((AF244/(60*60*24))+""1/1/1970""))"),42612.0)</f>
        <v>42612</v>
      </c>
      <c r="AF244" s="152">
        <v>1.4725404E9</v>
      </c>
      <c r="AG244" s="152">
        <v>103698.6445</v>
      </c>
      <c r="AH244" s="156"/>
      <c r="AI244" s="153">
        <f>IFERROR(__xludf.DUMMYFUNCTION("TO_DATE(INT((AJ244/(60*60*24))+""1/1/1970""))"),42660.0)</f>
        <v>42660</v>
      </c>
      <c r="AJ244" s="152">
        <v>1.4767128E9</v>
      </c>
      <c r="AK244" s="152">
        <v>97013.9013</v>
      </c>
      <c r="AL244" s="152">
        <v>86832.2351</v>
      </c>
      <c r="AM244" s="160">
        <v>114787.57</v>
      </c>
      <c r="AN244" s="152">
        <f t="shared" si="1"/>
        <v>26793.3248</v>
      </c>
      <c r="AO244" s="152">
        <f t="shared" si="2"/>
        <v>111915.074</v>
      </c>
      <c r="AP244" s="152">
        <f t="shared" si="3"/>
        <v>9858.9574</v>
      </c>
      <c r="AQ244" s="152">
        <f t="shared" si="4"/>
        <v>98487.7632</v>
      </c>
      <c r="AR244" s="152">
        <f t="shared" si="5"/>
        <v>100912.8609</v>
      </c>
    </row>
    <row r="245">
      <c r="A245" s="152">
        <v>1.466712E9</v>
      </c>
      <c r="B245" s="152">
        <v>107197.4979</v>
      </c>
      <c r="D245" s="153">
        <f>IFERROR(__xludf.DUMMYFUNCTION("TO_DATE(INT((E245/(60*60*24))+""1/1/1970""))"),42661.0)</f>
        <v>42661</v>
      </c>
      <c r="E245" s="152">
        <v>1.4767632E9</v>
      </c>
      <c r="F245" s="152">
        <v>97013.9013</v>
      </c>
      <c r="H245" s="153">
        <f>IFERROR(__xludf.DUMMYFUNCTION("TO_DATE(INT((I245/(60*60*24))+""1/1/1970""))"),42661.0)</f>
        <v>42661</v>
      </c>
      <c r="I245" s="152">
        <v>1.4767632E9</v>
      </c>
      <c r="J245" s="152">
        <v>86112.583</v>
      </c>
      <c r="L245" s="158">
        <v>42661.0</v>
      </c>
      <c r="M245" s="160">
        <v>114477.17</v>
      </c>
      <c r="O245" s="153">
        <f>IFERROR(__xludf.DUMMYFUNCTION("TO_DATE(INT((P245/(60*60*24))+""1/1/1970""))"),42618.0)</f>
        <v>42618</v>
      </c>
      <c r="P245" s="13">
        <v>1.4730336E9</v>
      </c>
      <c r="Q245" s="13">
        <v>26206.3218</v>
      </c>
      <c r="S245" s="153">
        <f>IFERROR(__xludf.DUMMYFUNCTION("TO_DATE(INT((T245/(60*60*24))+""1/1/1970""))"),42661.0)</f>
        <v>42661</v>
      </c>
      <c r="T245" s="152">
        <v>1.4767632E9</v>
      </c>
      <c r="U245" s="152">
        <v>111199.2665</v>
      </c>
      <c r="W245" s="153">
        <f>IFERROR(__xludf.DUMMYFUNCTION("TO_DATE(INT((X245/(60*60*24))+""1/1/1970""))"),42653.0)</f>
        <v>42653</v>
      </c>
      <c r="X245" s="156">
        <v>1.4760576E9</v>
      </c>
      <c r="Y245" s="156">
        <v>9804.5453</v>
      </c>
      <c r="AA245" s="153">
        <f>IFERROR(__xludf.DUMMYFUNCTION("TO_DATE(INT((AB245/(60*60*24))+""1/1/1970""))"),42653.0)</f>
        <v>42653</v>
      </c>
      <c r="AB245" s="156">
        <v>1.47609E9</v>
      </c>
      <c r="AC245" s="156">
        <v>99828.9962</v>
      </c>
      <c r="AE245" s="153">
        <f>IFERROR(__xludf.DUMMYFUNCTION("TO_DATE(INT((AF245/(60*60*24))+""1/1/1970""))"),42613.0)</f>
        <v>42613</v>
      </c>
      <c r="AF245" s="156">
        <v>1.4726196E9</v>
      </c>
      <c r="AG245" s="156">
        <v>104068.7135</v>
      </c>
      <c r="AH245" s="156"/>
      <c r="AI245" s="153">
        <f>IFERROR(__xludf.DUMMYFUNCTION("TO_DATE(INT((AJ245/(60*60*24))+""1/1/1970""))"),42661.0)</f>
        <v>42661</v>
      </c>
      <c r="AJ245" s="152">
        <v>1.4767632E9</v>
      </c>
      <c r="AK245" s="152">
        <v>97013.9013</v>
      </c>
      <c r="AL245" s="152">
        <v>86112.583</v>
      </c>
      <c r="AM245" s="160">
        <v>114477.17</v>
      </c>
      <c r="AN245" s="152">
        <f t="shared" si="1"/>
        <v>26831.638</v>
      </c>
      <c r="AO245" s="152">
        <f t="shared" si="2"/>
        <v>111199.2665</v>
      </c>
      <c r="AP245" s="152">
        <f t="shared" si="3"/>
        <v>9840.2482</v>
      </c>
      <c r="AQ245" s="152">
        <f t="shared" si="4"/>
        <v>98795.8934</v>
      </c>
      <c r="AR245" s="152">
        <f t="shared" si="5"/>
        <v>101328.5636</v>
      </c>
    </row>
    <row r="246">
      <c r="A246" s="156">
        <v>1.46677506E9</v>
      </c>
      <c r="B246" s="156">
        <v>103530.432</v>
      </c>
      <c r="D246" s="153">
        <f>IFERROR(__xludf.DUMMYFUNCTION("TO_DATE(INT((E246/(60*60*24))+""1/1/1970""))"),42662.0)</f>
        <v>42662</v>
      </c>
      <c r="E246" s="156">
        <v>1.4768496E9</v>
      </c>
      <c r="F246" s="156">
        <v>97013.9013</v>
      </c>
      <c r="H246" s="153">
        <f>IFERROR(__xludf.DUMMYFUNCTION("TO_DATE(INT((I246/(60*60*24))+""1/1/1970""))"),42662.0)</f>
        <v>42662</v>
      </c>
      <c r="I246" s="156">
        <v>1.4768496E9</v>
      </c>
      <c r="J246" s="156">
        <v>89141.4568</v>
      </c>
      <c r="L246" s="158">
        <v>42662.0</v>
      </c>
      <c r="M246" s="159">
        <v>115485.97</v>
      </c>
      <c r="O246" s="153">
        <f>IFERROR(__xludf.DUMMYFUNCTION("TO_DATE(INT((P246/(60*60*24))+""1/1/1970""))"),42619.0)</f>
        <v>42619</v>
      </c>
      <c r="P246" s="13">
        <v>1.47312E9</v>
      </c>
      <c r="Q246" s="13">
        <v>26242.3157</v>
      </c>
      <c r="S246" s="153">
        <f>IFERROR(__xludf.DUMMYFUNCTION("TO_DATE(INT((T246/(60*60*24))+""1/1/1970""))"),42662.0)</f>
        <v>42662</v>
      </c>
      <c r="T246" s="156">
        <v>1.4768496E9</v>
      </c>
      <c r="U246" s="156">
        <v>112559.475</v>
      </c>
      <c r="W246" s="153">
        <f>IFERROR(__xludf.DUMMYFUNCTION("TO_DATE(INT((X246/(60*60*24))+""1/1/1970""))"),42654.0)</f>
        <v>42654</v>
      </c>
      <c r="X246" s="152">
        <v>1.4761944E9</v>
      </c>
      <c r="Y246" s="152">
        <v>9821.3256</v>
      </c>
      <c r="AA246" s="153">
        <f>IFERROR(__xludf.DUMMYFUNCTION("TO_DATE(INT((AB246/(60*60*24))+""1/1/1970""))"),42654.0)</f>
        <v>42654</v>
      </c>
      <c r="AB246" s="152">
        <v>1.4761692E9</v>
      </c>
      <c r="AC246" s="152">
        <v>99054.8605</v>
      </c>
      <c r="AE246" s="153">
        <f>IFERROR(__xludf.DUMMYFUNCTION("TO_DATE(INT((AF246/(60*60*24))+""1/1/1970""))"),42614.0)</f>
        <v>42614</v>
      </c>
      <c r="AF246" s="152">
        <v>1.4726988E9</v>
      </c>
      <c r="AG246" s="152">
        <v>104010.1612</v>
      </c>
      <c r="AH246" s="156"/>
      <c r="AI246" s="153">
        <f>IFERROR(__xludf.DUMMYFUNCTION("TO_DATE(INT((AJ246/(60*60*24))+""1/1/1970""))"),42662.0)</f>
        <v>42662</v>
      </c>
      <c r="AJ246" s="156">
        <v>1.4768496E9</v>
      </c>
      <c r="AK246" s="156">
        <v>97013.9013</v>
      </c>
      <c r="AL246" s="156">
        <v>89141.4568</v>
      </c>
      <c r="AM246" s="159">
        <v>115485.97</v>
      </c>
      <c r="AN246" s="152">
        <f t="shared" si="1"/>
        <v>26827.4786</v>
      </c>
      <c r="AO246" s="152">
        <f t="shared" si="2"/>
        <v>112559.475</v>
      </c>
      <c r="AP246" s="152">
        <f t="shared" si="3"/>
        <v>9834.6443</v>
      </c>
      <c r="AQ246" s="152">
        <f t="shared" si="4"/>
        <v>98736.2051</v>
      </c>
      <c r="AR246" s="152">
        <f t="shared" si="5"/>
        <v>100996.4608</v>
      </c>
    </row>
    <row r="247">
      <c r="A247" s="152">
        <v>1.4667984E9</v>
      </c>
      <c r="B247" s="152">
        <v>103277.1816</v>
      </c>
      <c r="D247" s="153">
        <f>IFERROR(__xludf.DUMMYFUNCTION("TO_DATE(INT((E247/(60*60*24))+""1/1/1970""))"),42663.0)</f>
        <v>42663</v>
      </c>
      <c r="E247" s="152">
        <v>1.476936E9</v>
      </c>
      <c r="F247" s="152">
        <v>97013.9013</v>
      </c>
      <c r="H247" s="153">
        <f>IFERROR(__xludf.DUMMYFUNCTION("TO_DATE(INT((I247/(60*60*24))+""1/1/1970""))"),42663.0)</f>
        <v>42663</v>
      </c>
      <c r="I247" s="152">
        <v>1.476936E9</v>
      </c>
      <c r="J247" s="152">
        <v>89965.4976</v>
      </c>
      <c r="L247" s="158">
        <v>42663.0</v>
      </c>
      <c r="M247" s="160">
        <v>115476.27</v>
      </c>
      <c r="O247" s="153">
        <f>IFERROR(__xludf.DUMMYFUNCTION("TO_DATE(INT((P247/(60*60*24))+""1/1/1970""))"),42620.0)</f>
        <v>42620</v>
      </c>
      <c r="P247" s="13">
        <v>1.4732568E9</v>
      </c>
      <c r="Q247" s="13">
        <v>26409.6808</v>
      </c>
      <c r="S247" s="153">
        <f>IFERROR(__xludf.DUMMYFUNCTION("TO_DATE(INT((T247/(60*60*24))+""1/1/1970""))"),42663.0)</f>
        <v>42663</v>
      </c>
      <c r="T247" s="152">
        <v>1.476936E9</v>
      </c>
      <c r="U247" s="152">
        <v>113160.3143</v>
      </c>
      <c r="W247" s="153">
        <f>IFERROR(__xludf.DUMMYFUNCTION("TO_DATE(INT((X247/(60*60*24))+""1/1/1970""))"),42655.0)</f>
        <v>42655</v>
      </c>
      <c r="X247" s="152">
        <v>1.4762808E9</v>
      </c>
      <c r="Y247" s="152">
        <v>9845.7648</v>
      </c>
      <c r="AA247" s="153">
        <f>IFERROR(__xludf.DUMMYFUNCTION("TO_DATE(INT((AB247/(60*60*24))+""1/1/1970""))"),42655.0)</f>
        <v>42655</v>
      </c>
      <c r="AB247" s="156">
        <v>1.4762484E9</v>
      </c>
      <c r="AC247" s="156">
        <v>99165.7868</v>
      </c>
      <c r="AE247" s="153">
        <f>IFERROR(__xludf.DUMMYFUNCTION("TO_DATE(INT((AF247/(60*60*24))+""1/1/1970""))"),42615.0)</f>
        <v>42615</v>
      </c>
      <c r="AF247" s="156">
        <v>1.472778E9</v>
      </c>
      <c r="AG247" s="156">
        <v>103622.252</v>
      </c>
      <c r="AH247" s="156"/>
      <c r="AI247" s="153">
        <f>IFERROR(__xludf.DUMMYFUNCTION("TO_DATE(INT((AJ247/(60*60*24))+""1/1/1970""))"),42663.0)</f>
        <v>42663</v>
      </c>
      <c r="AJ247" s="152">
        <v>1.476936E9</v>
      </c>
      <c r="AK247" s="152">
        <v>97013.9013</v>
      </c>
      <c r="AL247" s="152">
        <v>89965.4976</v>
      </c>
      <c r="AM247" s="160">
        <v>115476.27</v>
      </c>
      <c r="AN247" s="152">
        <f t="shared" si="1"/>
        <v>26747.7399</v>
      </c>
      <c r="AO247" s="152">
        <f t="shared" si="2"/>
        <v>113160.3143</v>
      </c>
      <c r="AP247" s="152">
        <f t="shared" si="3"/>
        <v>9820.7196</v>
      </c>
      <c r="AQ247" s="152">
        <f t="shared" si="4"/>
        <v>98818.325</v>
      </c>
      <c r="AR247" s="152">
        <f t="shared" si="5"/>
        <v>100996.0014</v>
      </c>
    </row>
    <row r="248">
      <c r="A248" s="156">
        <v>1.46703426E9</v>
      </c>
      <c r="B248" s="156">
        <v>102279.375</v>
      </c>
      <c r="D248" s="153">
        <f>IFERROR(__xludf.DUMMYFUNCTION("TO_DATE(INT((E248/(60*60*24))+""1/1/1970""))"),42664.0)</f>
        <v>42664</v>
      </c>
      <c r="E248" s="156">
        <v>1.4770224E9</v>
      </c>
      <c r="F248" s="156">
        <v>97013.9013</v>
      </c>
      <c r="H248" s="153">
        <f>IFERROR(__xludf.DUMMYFUNCTION("TO_DATE(INT((I248/(60*60*24))+""1/1/1970""))"),42664.0)</f>
        <v>42664</v>
      </c>
      <c r="I248" s="156">
        <v>1.4770224E9</v>
      </c>
      <c r="J248" s="156">
        <v>90058.2819</v>
      </c>
      <c r="L248" s="158">
        <v>42664.0</v>
      </c>
      <c r="M248" s="159">
        <v>115340.47</v>
      </c>
      <c r="O248" s="153">
        <f>IFERROR(__xludf.DUMMYFUNCTION("TO_DATE(INT((P248/(60*60*24))+""1/1/1970""))"),42621.0)</f>
        <v>42621</v>
      </c>
      <c r="P248" s="13">
        <v>1.4733432E9</v>
      </c>
      <c r="Q248" s="13">
        <v>26427.1164</v>
      </c>
      <c r="S248" s="153">
        <f>IFERROR(__xludf.DUMMYFUNCTION("TO_DATE(INT((T248/(60*60*24))+""1/1/1970""))"),42664.0)</f>
        <v>42664</v>
      </c>
      <c r="T248" s="156">
        <v>1.4770224E9</v>
      </c>
      <c r="U248" s="156">
        <v>112773.2537</v>
      </c>
      <c r="W248" s="153">
        <f>IFERROR(__xludf.DUMMYFUNCTION("TO_DATE(INT((X248/(60*60*24))+""1/1/1970""))"),42656.0)</f>
        <v>42656</v>
      </c>
      <c r="X248" s="152">
        <v>1.4763672E9</v>
      </c>
      <c r="Y248" s="152">
        <v>9871.4267</v>
      </c>
      <c r="AA248" s="153">
        <f>IFERROR(__xludf.DUMMYFUNCTION("TO_DATE(INT((AB248/(60*60*24))+""1/1/1970""))"),42656.0)</f>
        <v>42656</v>
      </c>
      <c r="AB248" s="152">
        <v>1.4763276E9</v>
      </c>
      <c r="AC248" s="152">
        <v>98997.9865</v>
      </c>
      <c r="AE248" s="153">
        <f>IFERROR(__xludf.DUMMYFUNCTION("TO_DATE(INT((AF248/(60*60*24))+""1/1/1970""))"),42616.0)</f>
        <v>42616</v>
      </c>
      <c r="AF248" s="152">
        <v>1.4728608E9</v>
      </c>
      <c r="AG248" s="152">
        <v>104020.6823</v>
      </c>
      <c r="AH248" s="156"/>
      <c r="AI248" s="153">
        <f>IFERROR(__xludf.DUMMYFUNCTION("TO_DATE(INT((AJ248/(60*60*24))+""1/1/1970""))"),42664.0)</f>
        <v>42664</v>
      </c>
      <c r="AJ248" s="156">
        <v>1.4770224E9</v>
      </c>
      <c r="AK248" s="156">
        <v>97013.9013</v>
      </c>
      <c r="AL248" s="156">
        <v>90058.2819</v>
      </c>
      <c r="AM248" s="159">
        <v>115340.47</v>
      </c>
      <c r="AN248" s="152">
        <f t="shared" si="1"/>
        <v>26650.0435</v>
      </c>
      <c r="AO248" s="152">
        <f t="shared" si="2"/>
        <v>112773.2537</v>
      </c>
      <c r="AP248" s="152">
        <f t="shared" si="3"/>
        <v>9842.6637</v>
      </c>
      <c r="AQ248" s="152">
        <f t="shared" si="4"/>
        <v>98317.1125</v>
      </c>
      <c r="AR248" s="152">
        <f t="shared" si="5"/>
        <v>100580.2988</v>
      </c>
    </row>
    <row r="249">
      <c r="A249" s="152">
        <v>1.4670576E9</v>
      </c>
      <c r="B249" s="152">
        <v>101922.0544</v>
      </c>
      <c r="D249" s="153">
        <f>IFERROR(__xludf.DUMMYFUNCTION("TO_DATE(INT((E249/(60*60*24))+""1/1/1970""))"),42665.0)</f>
        <v>42665</v>
      </c>
      <c r="E249" s="152">
        <v>1.4771088E9</v>
      </c>
      <c r="F249" s="152">
        <v>97013.9013</v>
      </c>
      <c r="H249" s="153">
        <f>IFERROR(__xludf.DUMMYFUNCTION("TO_DATE(INT((I249/(60*60*24))+""1/1/1970""))"),42665.0)</f>
        <v>42665</v>
      </c>
      <c r="I249" s="152">
        <v>1.4771088E9</v>
      </c>
      <c r="J249" s="152">
        <v>90946.4538</v>
      </c>
      <c r="L249" s="158">
        <v>42665.0</v>
      </c>
      <c r="M249" s="160">
        <v>115767.27</v>
      </c>
      <c r="O249" s="153">
        <f>IFERROR(__xludf.DUMMYFUNCTION("TO_DATE(INT((P249/(60*60*24))+""1/1/1970""))"),42622.0)</f>
        <v>42622</v>
      </c>
      <c r="P249" s="13">
        <v>1.4734296E9</v>
      </c>
      <c r="Q249" s="13">
        <v>26439.5672</v>
      </c>
      <c r="S249" s="153">
        <f>IFERROR(__xludf.DUMMYFUNCTION("TO_DATE(INT((T249/(60*60*24))+""1/1/1970""))"),42665.0)</f>
        <v>42665</v>
      </c>
      <c r="T249" s="152">
        <v>1.4771088E9</v>
      </c>
      <c r="U249" s="152">
        <v>112854.6423</v>
      </c>
      <c r="W249" s="153">
        <f>IFERROR(__xludf.DUMMYFUNCTION("TO_DATE(INT((X249/(60*60*24))+""1/1/1970""))"),42657.0)</f>
        <v>42657</v>
      </c>
      <c r="X249" s="152">
        <v>1.4764536E9</v>
      </c>
      <c r="Y249" s="152">
        <v>9849.7151</v>
      </c>
      <c r="AA249" s="153">
        <f>IFERROR(__xludf.DUMMYFUNCTION("TO_DATE(INT((AB249/(60*60*24))+""1/1/1970""))"),42657.0)</f>
        <v>42657</v>
      </c>
      <c r="AB249" s="156">
        <v>1.4764068E9</v>
      </c>
      <c r="AC249" s="156">
        <v>98861.2724</v>
      </c>
      <c r="AE249" s="153">
        <f>IFERROR(__xludf.DUMMYFUNCTION("TO_DATE(INT((AF249/(60*60*24))+""1/1/1970""))"),42617.0)</f>
        <v>42617</v>
      </c>
      <c r="AF249" s="156">
        <v>1.4730264E9</v>
      </c>
      <c r="AG249" s="156">
        <v>104020.6823</v>
      </c>
      <c r="AH249" s="156"/>
      <c r="AI249" s="153">
        <f>IFERROR(__xludf.DUMMYFUNCTION("TO_DATE(INT((AJ249/(60*60*24))+""1/1/1970""))"),42665.0)</f>
        <v>42665</v>
      </c>
      <c r="AJ249" s="152">
        <v>1.4771088E9</v>
      </c>
      <c r="AK249" s="152">
        <v>97013.9013</v>
      </c>
      <c r="AL249" s="152">
        <v>90946.4538</v>
      </c>
      <c r="AM249" s="160">
        <v>115767.27</v>
      </c>
      <c r="AN249" s="152">
        <f t="shared" si="1"/>
        <v>26772.5235</v>
      </c>
      <c r="AO249" s="152">
        <f t="shared" si="2"/>
        <v>112854.6423</v>
      </c>
      <c r="AP249" s="152">
        <f t="shared" si="3"/>
        <v>9841.4299</v>
      </c>
      <c r="AQ249" s="152">
        <f t="shared" si="4"/>
        <v>98317.1125</v>
      </c>
      <c r="AR249" s="152">
        <f t="shared" si="5"/>
        <v>100161.84</v>
      </c>
    </row>
    <row r="250">
      <c r="A250" s="156">
        <v>1.46712066E9</v>
      </c>
      <c r="B250" s="156">
        <v>101922.0544</v>
      </c>
      <c r="D250" s="153">
        <f>IFERROR(__xludf.DUMMYFUNCTION("TO_DATE(INT((E250/(60*60*24))+""1/1/1970""))"),42667.0)</f>
        <v>42667</v>
      </c>
      <c r="E250" s="156">
        <v>1.4773176E9</v>
      </c>
      <c r="F250" s="156">
        <v>97013.9013</v>
      </c>
      <c r="H250" s="153">
        <f>IFERROR(__xludf.DUMMYFUNCTION("TO_DATE(INT((I250/(60*60*24))+""1/1/1970""))"),42667.0)</f>
        <v>42667</v>
      </c>
      <c r="I250" s="156">
        <v>1.4773176E9</v>
      </c>
      <c r="J250" s="156">
        <v>90946.4538</v>
      </c>
      <c r="L250" s="158">
        <v>42667.0</v>
      </c>
      <c r="M250" s="159">
        <v>115767.27</v>
      </c>
      <c r="O250" s="153">
        <f>IFERROR(__xludf.DUMMYFUNCTION("TO_DATE(INT((P250/(60*60*24))+""1/1/1970""))"),42623.0)</f>
        <v>42623</v>
      </c>
      <c r="P250" s="13">
        <v>1.4734656E9</v>
      </c>
      <c r="Q250" s="13">
        <v>26454.0905</v>
      </c>
      <c r="S250" s="153">
        <f>IFERROR(__xludf.DUMMYFUNCTION("TO_DATE(INT((T250/(60*60*24))+""1/1/1970""))"),42667.0)</f>
        <v>42667</v>
      </c>
      <c r="T250" s="156">
        <v>1.4773176E9</v>
      </c>
      <c r="U250" s="156">
        <v>112854.6423</v>
      </c>
      <c r="W250" s="153">
        <f>IFERROR(__xludf.DUMMYFUNCTION("TO_DATE(INT((X250/(60*60*24))+""1/1/1970""))"),42658.0)</f>
        <v>42658</v>
      </c>
      <c r="X250" s="152">
        <v>1.4764896E9</v>
      </c>
      <c r="Y250" s="152">
        <v>9855.525</v>
      </c>
      <c r="AA250" s="153">
        <f>IFERROR(__xludf.DUMMYFUNCTION("TO_DATE(INT((AB250/(60*60*24))+""1/1/1970""))"),42659.0)</f>
        <v>42659</v>
      </c>
      <c r="AB250" s="152">
        <v>1.4766552E9</v>
      </c>
      <c r="AC250" s="152">
        <v>98382.3316</v>
      </c>
      <c r="AE250" s="153">
        <f>IFERROR(__xludf.DUMMYFUNCTION("TO_DATE(INT((AF250/(60*60*24))+""1/1/1970""))"),42618.0)</f>
        <v>42618</v>
      </c>
      <c r="AF250" s="156">
        <v>1.473066E9</v>
      </c>
      <c r="AG250" s="156">
        <v>103993.6933</v>
      </c>
      <c r="AH250" s="156"/>
      <c r="AI250" s="153">
        <f>IFERROR(__xludf.DUMMYFUNCTION("TO_DATE(INT((AJ250/(60*60*24))+""1/1/1970""))"),42667.0)</f>
        <v>42667</v>
      </c>
      <c r="AJ250" s="156">
        <v>1.4773176E9</v>
      </c>
      <c r="AK250" s="156">
        <v>97013.9013</v>
      </c>
      <c r="AL250" s="156">
        <v>90946.4538</v>
      </c>
      <c r="AM250" s="159">
        <v>115767.27</v>
      </c>
      <c r="AN250" s="152">
        <f t="shared" si="1"/>
        <v>26761.3509</v>
      </c>
      <c r="AO250" s="152">
        <f t="shared" si="2"/>
        <v>112854.6423</v>
      </c>
      <c r="AP250" s="152">
        <f t="shared" si="3"/>
        <v>9843.9133</v>
      </c>
      <c r="AQ250" s="152">
        <f t="shared" si="4"/>
        <v>98078.6253</v>
      </c>
      <c r="AR250" s="152">
        <f t="shared" si="5"/>
        <v>100128.7675</v>
      </c>
    </row>
    <row r="251">
      <c r="A251" s="152">
        <v>1.467144E9</v>
      </c>
      <c r="B251" s="152">
        <v>101922.0544</v>
      </c>
      <c r="D251" s="153">
        <f>IFERROR(__xludf.DUMMYFUNCTION("TO_DATE(INT((E251/(60*60*24))+""1/1/1970""))"),42668.0)</f>
        <v>42668</v>
      </c>
      <c r="E251" s="156">
        <v>1.477368E9</v>
      </c>
      <c r="F251" s="156">
        <v>97013.9013</v>
      </c>
      <c r="H251" s="153">
        <f>IFERROR(__xludf.DUMMYFUNCTION("TO_DATE(INT((I251/(60*60*24))+""1/1/1970""))"),42668.0)</f>
        <v>42668</v>
      </c>
      <c r="I251" s="156">
        <v>1.477368E9</v>
      </c>
      <c r="J251" s="156">
        <v>91295.6723</v>
      </c>
      <c r="L251" s="158">
        <v>42668.0</v>
      </c>
      <c r="M251" s="159">
        <v>117144.67</v>
      </c>
      <c r="O251" s="153">
        <f>IFERROR(__xludf.DUMMYFUNCTION("TO_DATE(INT((P251/(60*60*24))+""1/1/1970""))"),42624.0)</f>
        <v>42624</v>
      </c>
      <c r="P251" s="13">
        <v>1.473552E9</v>
      </c>
      <c r="Q251" s="13">
        <v>26454.0905</v>
      </c>
      <c r="S251" s="153">
        <f>IFERROR(__xludf.DUMMYFUNCTION("TO_DATE(INT((T251/(60*60*24))+""1/1/1970""))"),42668.0)</f>
        <v>42668</v>
      </c>
      <c r="T251" s="156">
        <v>1.477368E9</v>
      </c>
      <c r="U251" s="156">
        <v>113805.192</v>
      </c>
      <c r="W251" s="153">
        <f>IFERROR(__xludf.DUMMYFUNCTION("TO_DATE(INT((X251/(60*60*24))+""1/1/1970""))"),42660.0)</f>
        <v>42660</v>
      </c>
      <c r="X251" s="156">
        <v>1.4766624E9</v>
      </c>
      <c r="Y251" s="156">
        <v>9858.9574</v>
      </c>
      <c r="AA251" s="153">
        <f>IFERROR(__xludf.DUMMYFUNCTION("TO_DATE(INT((AB251/(60*60*24))+""1/1/1970""))"),42660.0)</f>
        <v>42660</v>
      </c>
      <c r="AB251" s="152">
        <v>1.4766948E9</v>
      </c>
      <c r="AC251" s="152">
        <v>98487.7632</v>
      </c>
      <c r="AE251" s="153">
        <f>IFERROR(__xludf.DUMMYFUNCTION("TO_DATE(INT((AF251/(60*60*24))+""1/1/1970""))"),42619.0)</f>
        <v>42619</v>
      </c>
      <c r="AF251" s="152">
        <v>1.4731452E9</v>
      </c>
      <c r="AG251" s="152">
        <v>104065.054</v>
      </c>
      <c r="AH251" s="156"/>
      <c r="AI251" s="153">
        <f>IFERROR(__xludf.DUMMYFUNCTION("TO_DATE(INT((AJ251/(60*60*24))+""1/1/1970""))"),42668.0)</f>
        <v>42668</v>
      </c>
      <c r="AJ251" s="156">
        <v>1.477368E9</v>
      </c>
      <c r="AK251" s="156">
        <v>97013.9013</v>
      </c>
      <c r="AL251" s="156">
        <v>91295.6723</v>
      </c>
      <c r="AM251" s="159">
        <v>117144.67</v>
      </c>
      <c r="AN251" s="152">
        <f t="shared" si="1"/>
        <v>26709.7152</v>
      </c>
      <c r="AO251" s="152">
        <f t="shared" si="2"/>
        <v>113805.192</v>
      </c>
      <c r="AP251" s="152">
        <f t="shared" si="3"/>
        <v>9849.2713</v>
      </c>
      <c r="AQ251" s="152">
        <f t="shared" si="4"/>
        <v>97940.531</v>
      </c>
      <c r="AR251" s="152">
        <f t="shared" si="5"/>
        <v>100062.6226</v>
      </c>
    </row>
    <row r="252">
      <c r="A252" s="156">
        <v>1.46720706E9</v>
      </c>
      <c r="B252" s="156">
        <v>101922.0544</v>
      </c>
      <c r="D252" s="153">
        <f>IFERROR(__xludf.DUMMYFUNCTION("TO_DATE(INT((E252/(60*60*24))+""1/1/1970""))"),42669.0)</f>
        <v>42669</v>
      </c>
      <c r="E252" s="152">
        <v>1.4774544E9</v>
      </c>
      <c r="F252" s="152">
        <v>97013.9013</v>
      </c>
      <c r="H252" s="153">
        <f>IFERROR(__xludf.DUMMYFUNCTION("TO_DATE(INT((I252/(60*60*24))+""1/1/1970""))"),42669.0)</f>
        <v>42669</v>
      </c>
      <c r="I252" s="152">
        <v>1.4774544E9</v>
      </c>
      <c r="J252" s="152">
        <v>91087.3002</v>
      </c>
      <c r="L252" s="158">
        <v>42669.0</v>
      </c>
      <c r="M252" s="160">
        <v>116776.07</v>
      </c>
      <c r="O252" s="153">
        <f>IFERROR(__xludf.DUMMYFUNCTION("TO_DATE(INT((P252/(60*60*24))+""1/1/1970""))"),42625.0)</f>
        <v>42625</v>
      </c>
      <c r="P252" s="13">
        <v>1.4736384E9</v>
      </c>
      <c r="Q252" s="13">
        <v>26490.4913</v>
      </c>
      <c r="S252" s="153">
        <f>IFERROR(__xludf.DUMMYFUNCTION("TO_DATE(INT((T252/(60*60*24))+""1/1/1970""))"),42669.0)</f>
        <v>42669</v>
      </c>
      <c r="T252" s="152">
        <v>1.4774544E9</v>
      </c>
      <c r="U252" s="152">
        <v>113111.4429</v>
      </c>
      <c r="W252" s="153">
        <f>IFERROR(__xludf.DUMMYFUNCTION("TO_DATE(INT((X252/(60*60*24))+""1/1/1970""))"),42661.0)</f>
        <v>42661</v>
      </c>
      <c r="X252" s="152">
        <v>1.4767992E9</v>
      </c>
      <c r="Y252" s="152">
        <v>9840.2482</v>
      </c>
      <c r="AA252" s="153">
        <f>IFERROR(__xludf.DUMMYFUNCTION("TO_DATE(INT((AB252/(60*60*24))+""1/1/1970""))"),42661.0)</f>
        <v>42661</v>
      </c>
      <c r="AB252" s="156">
        <v>1.476774E9</v>
      </c>
      <c r="AC252" s="156">
        <v>98795.8934</v>
      </c>
      <c r="AE252" s="153">
        <f>IFERROR(__xludf.DUMMYFUNCTION("TO_DATE(INT((AF252/(60*60*24))+""1/1/1970""))"),42620.0)</f>
        <v>42620</v>
      </c>
      <c r="AF252" s="156">
        <v>1.4732244E9</v>
      </c>
      <c r="AG252" s="156">
        <v>103192.2584</v>
      </c>
      <c r="AH252" s="156"/>
      <c r="AI252" s="153">
        <f>IFERROR(__xludf.DUMMYFUNCTION("TO_DATE(INT((AJ252/(60*60*24))+""1/1/1970""))"),42669.0)</f>
        <v>42669</v>
      </c>
      <c r="AJ252" s="152">
        <v>1.4774544E9</v>
      </c>
      <c r="AK252" s="152">
        <v>97013.9013</v>
      </c>
      <c r="AL252" s="152">
        <v>91087.3002</v>
      </c>
      <c r="AM252" s="160">
        <v>116776.07</v>
      </c>
      <c r="AN252" s="152">
        <f t="shared" si="1"/>
        <v>26684.417</v>
      </c>
      <c r="AO252" s="152">
        <f t="shared" si="2"/>
        <v>113111.4429</v>
      </c>
      <c r="AP252" s="152">
        <f t="shared" si="3"/>
        <v>9843.0369</v>
      </c>
      <c r="AQ252" s="152">
        <f t="shared" si="4"/>
        <v>98030.8038</v>
      </c>
      <c r="AR252" s="152">
        <f t="shared" si="5"/>
        <v>100183.429</v>
      </c>
    </row>
    <row r="253">
      <c r="A253" s="152">
        <v>1.4672304E9</v>
      </c>
      <c r="B253" s="152">
        <v>101922.0544</v>
      </c>
      <c r="D253" s="153">
        <f>IFERROR(__xludf.DUMMYFUNCTION("TO_DATE(INT((E253/(60*60*24))+""1/1/1970""))"),42670.0)</f>
        <v>42670</v>
      </c>
      <c r="E253" s="156">
        <v>1.4775408E9</v>
      </c>
      <c r="F253" s="156">
        <v>97013.9013</v>
      </c>
      <c r="H253" s="153">
        <f>IFERROR(__xludf.DUMMYFUNCTION("TO_DATE(INT((I253/(60*60*24))+""1/1/1970""))"),42670.0)</f>
        <v>42670</v>
      </c>
      <c r="I253" s="156">
        <v>1.4775408E9</v>
      </c>
      <c r="J253" s="156">
        <v>91446.6094</v>
      </c>
      <c r="L253" s="158">
        <v>42670.0</v>
      </c>
      <c r="M253" s="159">
        <v>115990.37</v>
      </c>
      <c r="O253" s="153">
        <f>IFERROR(__xludf.DUMMYFUNCTION("TO_DATE(INT((P253/(60*60*24))+""1/1/1970""))"),42626.0)</f>
        <v>42626</v>
      </c>
      <c r="P253" s="13">
        <v>1.4737752E9</v>
      </c>
      <c r="Q253" s="13">
        <v>26601.8797</v>
      </c>
      <c r="S253" s="153">
        <f>IFERROR(__xludf.DUMMYFUNCTION("TO_DATE(INT((T253/(60*60*24))+""1/1/1970""))"),42670.0)</f>
        <v>42670</v>
      </c>
      <c r="T253" s="156">
        <v>1.4775408E9</v>
      </c>
      <c r="U253" s="156">
        <v>112626.1668</v>
      </c>
      <c r="W253" s="153">
        <f>IFERROR(__xludf.DUMMYFUNCTION("TO_DATE(INT((X253/(60*60*24))+""1/1/1970""))"),42662.0)</f>
        <v>42662</v>
      </c>
      <c r="X253" s="152">
        <v>1.4768856E9</v>
      </c>
      <c r="Y253" s="152">
        <v>9834.6443</v>
      </c>
      <c r="AA253" s="153">
        <f>IFERROR(__xludf.DUMMYFUNCTION("TO_DATE(INT((AB253/(60*60*24))+""1/1/1970""))"),42662.0)</f>
        <v>42662</v>
      </c>
      <c r="AB253" s="152">
        <v>1.4768532E9</v>
      </c>
      <c r="AC253" s="152">
        <v>98736.2051</v>
      </c>
      <c r="AE253" s="153">
        <f>IFERROR(__xludf.DUMMYFUNCTION("TO_DATE(INT((AF253/(60*60*24))+""1/1/1970""))"),42621.0)</f>
        <v>42621</v>
      </c>
      <c r="AF253" s="152">
        <v>1.4733036E9</v>
      </c>
      <c r="AG253" s="152">
        <v>103260.8744</v>
      </c>
      <c r="AH253" s="156"/>
      <c r="AI253" s="153">
        <f>IFERROR(__xludf.DUMMYFUNCTION("TO_DATE(INT((AJ253/(60*60*24))+""1/1/1970""))"),42670.0)</f>
        <v>42670</v>
      </c>
      <c r="AJ253" s="156">
        <v>1.4775408E9</v>
      </c>
      <c r="AK253" s="156">
        <v>97013.9013</v>
      </c>
      <c r="AL253" s="156">
        <v>91446.6094</v>
      </c>
      <c r="AM253" s="159">
        <v>115990.37</v>
      </c>
      <c r="AN253" s="152">
        <f t="shared" si="1"/>
        <v>26672.0952</v>
      </c>
      <c r="AO253" s="152">
        <f t="shared" si="2"/>
        <v>112626.1668</v>
      </c>
      <c r="AP253" s="152">
        <f t="shared" si="3"/>
        <v>9837.8612</v>
      </c>
      <c r="AQ253" s="152">
        <f t="shared" si="4"/>
        <v>98111.0848</v>
      </c>
      <c r="AR253" s="152">
        <f t="shared" si="5"/>
        <v>100401.1562</v>
      </c>
    </row>
    <row r="254">
      <c r="A254" s="156">
        <v>1.46729346E9</v>
      </c>
      <c r="B254" s="156">
        <v>101922.0544</v>
      </c>
      <c r="D254" s="153">
        <f>IFERROR(__xludf.DUMMYFUNCTION("TO_DATE(INT((E254/(60*60*24))+""1/1/1970""))"),42671.0)</f>
        <v>42671</v>
      </c>
      <c r="E254" s="152">
        <v>1.4776272E9</v>
      </c>
      <c r="F254" s="152">
        <v>97013.9013</v>
      </c>
      <c r="H254" s="153">
        <f>IFERROR(__xludf.DUMMYFUNCTION("TO_DATE(INT((I254/(60*60*24))+""1/1/1970""))"),42671.0)</f>
        <v>42671</v>
      </c>
      <c r="I254" s="152">
        <v>1.4776272E9</v>
      </c>
      <c r="J254" s="152">
        <v>91115.1682</v>
      </c>
      <c r="L254" s="158">
        <v>42671.0</v>
      </c>
      <c r="M254" s="160">
        <v>115466.57</v>
      </c>
      <c r="O254" s="153">
        <f>IFERROR(__xludf.DUMMYFUNCTION("TO_DATE(INT((P254/(60*60*24))+""1/1/1970""))"),42627.0)</f>
        <v>42627</v>
      </c>
      <c r="P254" s="13">
        <v>1.4738616E9</v>
      </c>
      <c r="Q254" s="13">
        <v>26551.635</v>
      </c>
      <c r="S254" s="153">
        <f>IFERROR(__xludf.DUMMYFUNCTION("TO_DATE(INT((T254/(60*60*24))+""1/1/1970""))"),42671.0)</f>
        <v>42671</v>
      </c>
      <c r="T254" s="152">
        <v>1.4776272E9</v>
      </c>
      <c r="U254" s="152">
        <v>112021.1661</v>
      </c>
      <c r="W254" s="153">
        <f>IFERROR(__xludf.DUMMYFUNCTION("TO_DATE(INT((X254/(60*60*24))+""1/1/1970""))"),42663.0)</f>
        <v>42663</v>
      </c>
      <c r="X254" s="152">
        <v>1.476972E9</v>
      </c>
      <c r="Y254" s="152">
        <v>9820.7196</v>
      </c>
      <c r="AA254" s="153">
        <f>IFERROR(__xludf.DUMMYFUNCTION("TO_DATE(INT((AB254/(60*60*24))+""1/1/1970""))"),42663.0)</f>
        <v>42663</v>
      </c>
      <c r="AB254" s="156">
        <v>1.4769324E9</v>
      </c>
      <c r="AC254" s="156">
        <v>98818.325</v>
      </c>
      <c r="AE254" s="153">
        <f>IFERROR(__xludf.DUMMYFUNCTION("TO_DATE(INT((AF254/(60*60*24))+""1/1/1970""))"),42622.0)</f>
        <v>42622</v>
      </c>
      <c r="AF254" s="156">
        <v>1.4733828E9</v>
      </c>
      <c r="AG254" s="156">
        <v>102986.8679</v>
      </c>
      <c r="AH254" s="156"/>
      <c r="AI254" s="153">
        <f>IFERROR(__xludf.DUMMYFUNCTION("TO_DATE(INT((AJ254/(60*60*24))+""1/1/1970""))"),42671.0)</f>
        <v>42671</v>
      </c>
      <c r="AJ254" s="152">
        <v>1.4776272E9</v>
      </c>
      <c r="AK254" s="152">
        <v>97013.9013</v>
      </c>
      <c r="AL254" s="152">
        <v>91115.1682</v>
      </c>
      <c r="AM254" s="160">
        <v>115466.57</v>
      </c>
      <c r="AN254" s="152">
        <f t="shared" si="1"/>
        <v>26708.4867</v>
      </c>
      <c r="AO254" s="152">
        <f t="shared" si="2"/>
        <v>112021.1661</v>
      </c>
      <c r="AP254" s="152">
        <f t="shared" si="3"/>
        <v>9856.8585</v>
      </c>
      <c r="AQ254" s="152">
        <f t="shared" si="4"/>
        <v>98133.9685</v>
      </c>
      <c r="AR254" s="152">
        <f t="shared" si="5"/>
        <v>100284.9431</v>
      </c>
    </row>
    <row r="255">
      <c r="A255" s="152">
        <v>1.4673168E9</v>
      </c>
      <c r="B255" s="152">
        <v>101922.0544</v>
      </c>
      <c r="D255" s="153">
        <f>IFERROR(__xludf.DUMMYFUNCTION("TO_DATE(INT((E255/(60*60*24))+""1/1/1970""))"),42672.0)</f>
        <v>42672</v>
      </c>
      <c r="E255" s="156">
        <v>1.4777136E9</v>
      </c>
      <c r="F255" s="156">
        <v>97013.9013</v>
      </c>
      <c r="H255" s="153">
        <f>IFERROR(__xludf.DUMMYFUNCTION("TO_DATE(INT((I255/(60*60*24))+""1/1/1970""))"),42672.0)</f>
        <v>42672</v>
      </c>
      <c r="I255" s="156">
        <v>1.4777136E9</v>
      </c>
      <c r="J255" s="156">
        <v>91212.1765</v>
      </c>
      <c r="L255" s="158">
        <v>42672.0</v>
      </c>
      <c r="M255" s="159">
        <v>114748.77</v>
      </c>
      <c r="O255" s="153">
        <f>IFERROR(__xludf.DUMMYFUNCTION("TO_DATE(INT((P255/(60*60*24))+""1/1/1970""))"),42628.0)</f>
        <v>42628</v>
      </c>
      <c r="P255" s="13">
        <v>1.473948E9</v>
      </c>
      <c r="Q255" s="13">
        <v>26526.509</v>
      </c>
      <c r="S255" s="153">
        <f>IFERROR(__xludf.DUMMYFUNCTION("TO_DATE(INT((T255/(60*60*24))+""1/1/1970""))"),42672.0)</f>
        <v>42672</v>
      </c>
      <c r="T255" s="156">
        <v>1.4777136E9</v>
      </c>
      <c r="U255" s="156">
        <v>111332.1087</v>
      </c>
      <c r="W255" s="153">
        <f>IFERROR(__xludf.DUMMYFUNCTION("TO_DATE(INT((X255/(60*60*24))+""1/1/1970""))"),42664.0)</f>
        <v>42664</v>
      </c>
      <c r="X255" s="152">
        <v>1.4770584E9</v>
      </c>
      <c r="Y255" s="152">
        <v>9842.6637</v>
      </c>
      <c r="AA255" s="153">
        <f>IFERROR(__xludf.DUMMYFUNCTION("TO_DATE(INT((AB255/(60*60*24))+""1/1/1970""))"),42664.0)</f>
        <v>42664</v>
      </c>
      <c r="AB255" s="152">
        <v>1.4770116E9</v>
      </c>
      <c r="AC255" s="152">
        <v>98317.1125</v>
      </c>
      <c r="AE255" s="153">
        <f>IFERROR(__xludf.DUMMYFUNCTION("TO_DATE(INT((AF255/(60*60*24))+""1/1/1970""))"),42623.0)</f>
        <v>42623</v>
      </c>
      <c r="AF255" s="152">
        <v>1.4734656E9</v>
      </c>
      <c r="AG255" s="152">
        <v>103313.48</v>
      </c>
      <c r="AH255" s="156"/>
      <c r="AI255" s="153">
        <f>IFERROR(__xludf.DUMMYFUNCTION("TO_DATE(INT((AJ255/(60*60*24))+""1/1/1970""))"),42672.0)</f>
        <v>42672</v>
      </c>
      <c r="AJ255" s="156">
        <v>1.4777136E9</v>
      </c>
      <c r="AK255" s="156">
        <v>97013.9013</v>
      </c>
      <c r="AL255" s="156">
        <v>91212.1765</v>
      </c>
      <c r="AM255" s="159">
        <v>114748.77</v>
      </c>
      <c r="AN255" s="152">
        <f t="shared" si="1"/>
        <v>26754.7569</v>
      </c>
      <c r="AO255" s="152">
        <f t="shared" si="2"/>
        <v>111332.1087</v>
      </c>
      <c r="AP255" s="152">
        <f t="shared" si="3"/>
        <v>9834.9828</v>
      </c>
      <c r="AQ255" s="152">
        <f t="shared" si="4"/>
        <v>98133.9685</v>
      </c>
      <c r="AR255" s="152">
        <f t="shared" si="5"/>
        <v>101114.0518</v>
      </c>
    </row>
    <row r="256">
      <c r="A256" s="156">
        <v>1.46737986E9</v>
      </c>
      <c r="B256" s="156">
        <v>101922.0544</v>
      </c>
      <c r="D256" s="153">
        <f>IFERROR(__xludf.DUMMYFUNCTION("TO_DATE(INT((E256/(60*60*24))+""1/1/1970""))"),42674.0)</f>
        <v>42674</v>
      </c>
      <c r="E256" s="152">
        <v>1.4779224E9</v>
      </c>
      <c r="F256" s="152">
        <v>97013.9013</v>
      </c>
      <c r="H256" s="153">
        <f>IFERROR(__xludf.DUMMYFUNCTION("TO_DATE(INT((I256/(60*60*24))+""1/1/1970""))"),42674.0)</f>
        <v>42674</v>
      </c>
      <c r="I256" s="152">
        <v>1.4779224E9</v>
      </c>
      <c r="J256" s="152">
        <v>91212.1765</v>
      </c>
      <c r="L256" s="158">
        <v>42674.0</v>
      </c>
      <c r="M256" s="160">
        <v>114748.77</v>
      </c>
      <c r="O256" s="153">
        <f>IFERROR(__xludf.DUMMYFUNCTION("TO_DATE(INT((P256/(60*60*24))+""1/1/1970""))"),42629.0)</f>
        <v>42629</v>
      </c>
      <c r="P256" s="13">
        <v>1.4740344E9</v>
      </c>
      <c r="Q256" s="13">
        <v>26552.5001</v>
      </c>
      <c r="S256" s="153">
        <f>IFERROR(__xludf.DUMMYFUNCTION("TO_DATE(INT((T256/(60*60*24))+""1/1/1970""))"),42674.0)</f>
        <v>42674</v>
      </c>
      <c r="T256" s="152">
        <v>1.4779224E9</v>
      </c>
      <c r="U256" s="152">
        <v>111332.1087</v>
      </c>
      <c r="W256" s="153">
        <f>IFERROR(__xludf.DUMMYFUNCTION("TO_DATE(INT((X256/(60*60*24))+""1/1/1970""))"),42665.0)</f>
        <v>42665</v>
      </c>
      <c r="X256" s="152">
        <v>1.4770944E9</v>
      </c>
      <c r="Y256" s="152">
        <v>9841.4299</v>
      </c>
      <c r="AA256" s="153">
        <f>IFERROR(__xludf.DUMMYFUNCTION("TO_DATE(INT((AB256/(60*60*24))+""1/1/1970""))"),42666.0)</f>
        <v>42666</v>
      </c>
      <c r="AB256" s="156">
        <v>1.47726E9</v>
      </c>
      <c r="AC256" s="156">
        <v>97983.2072</v>
      </c>
      <c r="AE256" s="153">
        <f>IFERROR(__xludf.DUMMYFUNCTION("TO_DATE(INT((AF256/(60*60*24))+""1/1/1970""))"),42624.0)</f>
        <v>42624</v>
      </c>
      <c r="AF256" s="156">
        <v>1.4736312E9</v>
      </c>
      <c r="AG256" s="156">
        <v>103313.48</v>
      </c>
      <c r="AH256" s="156"/>
      <c r="AI256" s="153">
        <f>IFERROR(__xludf.DUMMYFUNCTION("TO_DATE(INT((AJ256/(60*60*24))+""1/1/1970""))"),42674.0)</f>
        <v>42674</v>
      </c>
      <c r="AJ256" s="152">
        <v>1.4779224E9</v>
      </c>
      <c r="AK256" s="152">
        <v>97013.9013</v>
      </c>
      <c r="AL256" s="152">
        <v>91212.1765</v>
      </c>
      <c r="AM256" s="160">
        <v>114748.77</v>
      </c>
      <c r="AN256" s="152">
        <f t="shared" si="1"/>
        <v>26787.8654</v>
      </c>
      <c r="AO256" s="152">
        <f t="shared" si="2"/>
        <v>111332.1087</v>
      </c>
      <c r="AP256" s="152">
        <f t="shared" si="3"/>
        <v>9832.3715</v>
      </c>
      <c r="AQ256" s="152">
        <f t="shared" si="4"/>
        <v>98189.6259</v>
      </c>
      <c r="AR256" s="152">
        <f t="shared" si="5"/>
        <v>101067.6585</v>
      </c>
    </row>
    <row r="257">
      <c r="A257" s="152">
        <v>1.4674032E9</v>
      </c>
      <c r="B257" s="152">
        <v>101798.4983</v>
      </c>
      <c r="D257" s="153">
        <f>IFERROR(__xludf.DUMMYFUNCTION("TO_DATE(INT((E257/(60*60*24))+""1/1/1970""))"),42675.0)</f>
        <v>42675</v>
      </c>
      <c r="E257" s="152">
        <v>1.4779728E9</v>
      </c>
      <c r="F257" s="152">
        <v>97013.9013</v>
      </c>
      <c r="H257" s="153">
        <f>IFERROR(__xludf.DUMMYFUNCTION("TO_DATE(INT((I257/(60*60*24))+""1/1/1970""))"),42675.0)</f>
        <v>42675</v>
      </c>
      <c r="I257" s="152">
        <v>1.4779728E9</v>
      </c>
      <c r="J257" s="152">
        <v>90981.6907</v>
      </c>
      <c r="L257" s="158">
        <v>42675.0</v>
      </c>
      <c r="M257" s="160">
        <v>114642.07</v>
      </c>
      <c r="O257" s="153">
        <f>IFERROR(__xludf.DUMMYFUNCTION("TO_DATE(INT((P257/(60*60*24))+""1/1/1970""))"),42630.0)</f>
        <v>42630</v>
      </c>
      <c r="P257" s="13">
        <v>1.4740704E9</v>
      </c>
      <c r="Q257" s="13">
        <v>26572.0563</v>
      </c>
      <c r="S257" s="153">
        <f>IFERROR(__xludf.DUMMYFUNCTION("TO_DATE(INT((T257/(60*60*24))+""1/1/1970""))"),42675.0)</f>
        <v>42675</v>
      </c>
      <c r="T257" s="152">
        <v>1.4779728E9</v>
      </c>
      <c r="U257" s="152">
        <v>111319.0141</v>
      </c>
      <c r="W257" s="153">
        <f>IFERROR(__xludf.DUMMYFUNCTION("TO_DATE(INT((X257/(60*60*24))+""1/1/1970""))"),42667.0)</f>
        <v>42667</v>
      </c>
      <c r="X257" s="156">
        <v>1.4772672E9</v>
      </c>
      <c r="Y257" s="156">
        <v>9843.9133</v>
      </c>
      <c r="AA257" s="153">
        <f>IFERROR(__xludf.DUMMYFUNCTION("TO_DATE(INT((AB257/(60*60*24))+""1/1/1970""))"),42667.0)</f>
        <v>42667</v>
      </c>
      <c r="AB257" s="156">
        <v>1.4772996E9</v>
      </c>
      <c r="AC257" s="156">
        <v>98078.6253</v>
      </c>
      <c r="AE257" s="153">
        <f>IFERROR(__xludf.DUMMYFUNCTION("TO_DATE(INT((AF257/(60*60*24))+""1/1/1970""))"),42625.0)</f>
        <v>42625</v>
      </c>
      <c r="AF257" s="156">
        <v>1.4736708E9</v>
      </c>
      <c r="AG257" s="156">
        <v>103240.7471</v>
      </c>
      <c r="AH257" s="156"/>
      <c r="AI257" s="153">
        <f>IFERROR(__xludf.DUMMYFUNCTION("TO_DATE(INT((AJ257/(60*60*24))+""1/1/1970""))"),42675.0)</f>
        <v>42675</v>
      </c>
      <c r="AJ257" s="152">
        <v>1.4779728E9</v>
      </c>
      <c r="AK257" s="152">
        <v>97013.9013</v>
      </c>
      <c r="AL257" s="152">
        <v>90981.6907</v>
      </c>
      <c r="AM257" s="160">
        <v>114642.07</v>
      </c>
      <c r="AN257" s="152">
        <f t="shared" si="1"/>
        <v>26698.1683</v>
      </c>
      <c r="AO257" s="152">
        <f t="shared" si="2"/>
        <v>111319.0141</v>
      </c>
      <c r="AP257" s="152">
        <f t="shared" si="3"/>
        <v>9832.841</v>
      </c>
      <c r="AQ257" s="152">
        <f t="shared" si="4"/>
        <v>98191.0704</v>
      </c>
      <c r="AR257" s="152">
        <f t="shared" si="5"/>
        <v>100960.6323</v>
      </c>
    </row>
    <row r="258">
      <c r="A258" s="156">
        <v>1.46772546E9</v>
      </c>
      <c r="B258" s="156">
        <v>101401.91</v>
      </c>
      <c r="D258" s="153">
        <f>IFERROR(__xludf.DUMMYFUNCTION("TO_DATE(INT((E258/(60*60*24))+""1/1/1970""))"),42676.0)</f>
        <v>42676</v>
      </c>
      <c r="E258" s="156">
        <v>1.4780592E9</v>
      </c>
      <c r="F258" s="156">
        <v>97013.9013</v>
      </c>
      <c r="H258" s="153">
        <f>IFERROR(__xludf.DUMMYFUNCTION("TO_DATE(INT((I258/(60*60*24))+""1/1/1970""))"),42676.0)</f>
        <v>42676</v>
      </c>
      <c r="I258" s="156">
        <v>1.4780592E9</v>
      </c>
      <c r="J258" s="156">
        <v>90087.0964</v>
      </c>
      <c r="L258" s="158">
        <v>42676.0</v>
      </c>
      <c r="M258" s="159">
        <v>113788.47</v>
      </c>
      <c r="O258" s="153">
        <f>IFERROR(__xludf.DUMMYFUNCTION("TO_DATE(INT((P258/(60*60*24))+""1/1/1970""))"),42631.0)</f>
        <v>42631</v>
      </c>
      <c r="P258" s="13">
        <v>1.4741568E9</v>
      </c>
      <c r="Q258" s="13">
        <v>26572.0563</v>
      </c>
      <c r="S258" s="153">
        <f>IFERROR(__xludf.DUMMYFUNCTION("TO_DATE(INT((T258/(60*60*24))+""1/1/1970""))"),42676.0)</f>
        <v>42676</v>
      </c>
      <c r="T258" s="156">
        <v>1.4780592E9</v>
      </c>
      <c r="U258" s="156">
        <v>109745.5362</v>
      </c>
      <c r="W258" s="153">
        <f>IFERROR(__xludf.DUMMYFUNCTION("TO_DATE(INT((X258/(60*60*24))+""1/1/1970""))"),42668.0)</f>
        <v>42668</v>
      </c>
      <c r="X258" s="152">
        <v>1.477404E9</v>
      </c>
      <c r="Y258" s="152">
        <v>9849.2713</v>
      </c>
      <c r="AA258" s="153">
        <f>IFERROR(__xludf.DUMMYFUNCTION("TO_DATE(INT((AB258/(60*60*24))+""1/1/1970""))"),42668.0)</f>
        <v>42668</v>
      </c>
      <c r="AB258" s="152">
        <v>1.4773788E9</v>
      </c>
      <c r="AC258" s="152">
        <v>97940.531</v>
      </c>
      <c r="AE258" s="153">
        <f>IFERROR(__xludf.DUMMYFUNCTION("TO_DATE(INT((AF258/(60*60*24))+""1/1/1970""))"),42626.0)</f>
        <v>42626</v>
      </c>
      <c r="AF258" s="152">
        <v>1.47375E9</v>
      </c>
      <c r="AG258" s="152">
        <v>103240.7471</v>
      </c>
      <c r="AH258" s="156"/>
      <c r="AI258" s="153">
        <f>IFERROR(__xludf.DUMMYFUNCTION("TO_DATE(INT((AJ258/(60*60*24))+""1/1/1970""))"),42676.0)</f>
        <v>42676</v>
      </c>
      <c r="AJ258" s="156">
        <v>1.4780592E9</v>
      </c>
      <c r="AK258" s="156">
        <v>97013.9013</v>
      </c>
      <c r="AL258" s="156">
        <v>90087.0964</v>
      </c>
      <c r="AM258" s="159">
        <v>113788.47</v>
      </c>
      <c r="AN258" s="152">
        <f t="shared" si="1"/>
        <v>26875.2265</v>
      </c>
      <c r="AO258" s="152">
        <f t="shared" si="2"/>
        <v>109745.5362</v>
      </c>
      <c r="AP258" s="152">
        <f t="shared" si="3"/>
        <v>9800.968</v>
      </c>
      <c r="AQ258" s="152">
        <f t="shared" si="4"/>
        <v>98210.1054</v>
      </c>
      <c r="AR258" s="152">
        <f t="shared" si="5"/>
        <v>101738.2949</v>
      </c>
    </row>
    <row r="259">
      <c r="A259" s="152">
        <v>1.4677488E9</v>
      </c>
      <c r="B259" s="152">
        <v>101121.3963</v>
      </c>
      <c r="D259" s="153">
        <f>IFERROR(__xludf.DUMMYFUNCTION("TO_DATE(INT((E259/(60*60*24))+""1/1/1970""))"),42677.0)</f>
        <v>42677</v>
      </c>
      <c r="E259" s="152">
        <v>1.4781456E9</v>
      </c>
      <c r="F259" s="152">
        <v>97013.9013</v>
      </c>
      <c r="H259" s="153">
        <f>IFERROR(__xludf.DUMMYFUNCTION("TO_DATE(INT((I259/(60*60*24))+""1/1/1970""))"),42677.0)</f>
        <v>42677</v>
      </c>
      <c r="I259" s="152">
        <v>1.4781456E9</v>
      </c>
      <c r="J259" s="152">
        <v>89433.4053</v>
      </c>
      <c r="L259" s="158">
        <v>42677.0</v>
      </c>
      <c r="M259" s="160">
        <v>112886.37</v>
      </c>
      <c r="O259" s="153">
        <f>IFERROR(__xludf.DUMMYFUNCTION("TO_DATE(INT((P259/(60*60*24))+""1/1/1970""))"),42632.0)</f>
        <v>42632</v>
      </c>
      <c r="P259" s="13">
        <v>1.4742432E9</v>
      </c>
      <c r="Q259" s="13">
        <v>26555.629</v>
      </c>
      <c r="S259" s="153">
        <f>IFERROR(__xludf.DUMMYFUNCTION("TO_DATE(INT((T259/(60*60*24))+""1/1/1970""))"),42677.0)</f>
        <v>42677</v>
      </c>
      <c r="T259" s="152">
        <v>1.4781456E9</v>
      </c>
      <c r="U259" s="152">
        <v>108323.3276</v>
      </c>
      <c r="W259" s="153">
        <f>IFERROR(__xludf.DUMMYFUNCTION("TO_DATE(INT((X259/(60*60*24))+""1/1/1970""))"),42669.0)</f>
        <v>42669</v>
      </c>
      <c r="X259" s="152">
        <v>1.4774904E9</v>
      </c>
      <c r="Y259" s="152">
        <v>9843.0369</v>
      </c>
      <c r="AA259" s="153">
        <f>IFERROR(__xludf.DUMMYFUNCTION("TO_DATE(INT((AB259/(60*60*24))+""1/1/1970""))"),42669.0)</f>
        <v>42669</v>
      </c>
      <c r="AB259" s="156">
        <v>1.477458E9</v>
      </c>
      <c r="AC259" s="156">
        <v>98030.8038</v>
      </c>
      <c r="AE259" s="153">
        <f>IFERROR(__xludf.DUMMYFUNCTION("TO_DATE(INT((AF259/(60*60*24))+""1/1/1970""))"),42627.0)</f>
        <v>42627</v>
      </c>
      <c r="AF259" s="156">
        <v>1.4738292E9</v>
      </c>
      <c r="AG259" s="156">
        <v>103435.6165</v>
      </c>
      <c r="AH259" s="156"/>
      <c r="AI259" s="153">
        <f>IFERROR(__xludf.DUMMYFUNCTION("TO_DATE(INT((AJ259/(60*60*24))+""1/1/1970""))"),42677.0)</f>
        <v>42677</v>
      </c>
      <c r="AJ259" s="152">
        <v>1.4781456E9</v>
      </c>
      <c r="AK259" s="152">
        <v>97013.9013</v>
      </c>
      <c r="AL259" s="152">
        <v>89433.4053</v>
      </c>
      <c r="AM259" s="160">
        <v>112886.37</v>
      </c>
      <c r="AN259" s="152">
        <f t="shared" si="1"/>
        <v>26969.9869</v>
      </c>
      <c r="AO259" s="152">
        <f t="shared" si="2"/>
        <v>108323.3276</v>
      </c>
      <c r="AP259" s="152">
        <f t="shared" si="3"/>
        <v>9782.6913</v>
      </c>
      <c r="AQ259" s="152">
        <f t="shared" si="4"/>
        <v>98229.9199</v>
      </c>
      <c r="AR259" s="152">
        <f t="shared" si="5"/>
        <v>102093.3647</v>
      </c>
    </row>
    <row r="260">
      <c r="A260" s="156">
        <v>1.46781186E9</v>
      </c>
      <c r="B260" s="156">
        <v>100782.8453</v>
      </c>
      <c r="D260" s="153">
        <f>IFERROR(__xludf.DUMMYFUNCTION("TO_DATE(INT((E260/(60*60*24))+""1/1/1970""))"),42678.0)</f>
        <v>42678</v>
      </c>
      <c r="E260" s="156">
        <v>1.478232E9</v>
      </c>
      <c r="F260" s="156">
        <v>97013.9013</v>
      </c>
      <c r="H260" s="153">
        <f>IFERROR(__xludf.DUMMYFUNCTION("TO_DATE(INT((I260/(60*60*24))+""1/1/1970""))"),42678.0)</f>
        <v>42678</v>
      </c>
      <c r="I260" s="156">
        <v>1.478232E9</v>
      </c>
      <c r="J260" s="156">
        <v>89234.5074</v>
      </c>
      <c r="L260" s="158">
        <v>42678.0</v>
      </c>
      <c r="M260" s="159">
        <v>111790.27</v>
      </c>
      <c r="O260" s="153">
        <f>IFERROR(__xludf.DUMMYFUNCTION("TO_DATE(INT((P260/(60*60*24))+""1/1/1970""))"),42633.0)</f>
        <v>42633</v>
      </c>
      <c r="P260" s="13">
        <v>1.47438E9</v>
      </c>
      <c r="Q260" s="13">
        <v>26602.5376</v>
      </c>
      <c r="S260" s="153">
        <f>IFERROR(__xludf.DUMMYFUNCTION("TO_DATE(INT((T260/(60*60*24))+""1/1/1970""))"),42678.0)</f>
        <v>42678</v>
      </c>
      <c r="T260" s="156">
        <v>1.478232E9</v>
      </c>
      <c r="U260" s="156">
        <v>107406.8837</v>
      </c>
      <c r="W260" s="153">
        <f>IFERROR(__xludf.DUMMYFUNCTION("TO_DATE(INT((X260/(60*60*24))+""1/1/1970""))"),42670.0)</f>
        <v>42670</v>
      </c>
      <c r="X260" s="152">
        <v>1.4775768E9</v>
      </c>
      <c r="Y260" s="152">
        <v>9837.8612</v>
      </c>
      <c r="AA260" s="153">
        <f>IFERROR(__xludf.DUMMYFUNCTION("TO_DATE(INT((AB260/(60*60*24))+""1/1/1970""))"),42670.0)</f>
        <v>42670</v>
      </c>
      <c r="AB260" s="152">
        <v>1.4775372E9</v>
      </c>
      <c r="AC260" s="152">
        <v>98111.0848</v>
      </c>
      <c r="AE260" s="153">
        <f>IFERROR(__xludf.DUMMYFUNCTION("TO_DATE(INT((AF260/(60*60*24))+""1/1/1970""))"),42628.0)</f>
        <v>42628</v>
      </c>
      <c r="AF260" s="152">
        <v>1.4739084E9</v>
      </c>
      <c r="AG260" s="152">
        <v>103197.7477</v>
      </c>
      <c r="AH260" s="156"/>
      <c r="AI260" s="153">
        <f>IFERROR(__xludf.DUMMYFUNCTION("TO_DATE(INT((AJ260/(60*60*24))+""1/1/1970""))"),42678.0)</f>
        <v>42678</v>
      </c>
      <c r="AJ260" s="156">
        <v>1.478232E9</v>
      </c>
      <c r="AK260" s="156">
        <v>97013.9013</v>
      </c>
      <c r="AL260" s="156">
        <v>89234.5074</v>
      </c>
      <c r="AM260" s="159">
        <v>111790.27</v>
      </c>
      <c r="AN260" s="152">
        <f t="shared" si="1"/>
        <v>27025.3873</v>
      </c>
      <c r="AO260" s="152">
        <f t="shared" si="2"/>
        <v>107406.8837</v>
      </c>
      <c r="AP260" s="152">
        <f t="shared" si="3"/>
        <v>9762.151</v>
      </c>
      <c r="AQ260" s="152">
        <f t="shared" si="4"/>
        <v>98230.2378</v>
      </c>
      <c r="AR260" s="152">
        <f t="shared" si="5"/>
        <v>102144.8108</v>
      </c>
    </row>
    <row r="261">
      <c r="A261" s="152">
        <v>1.4678352E9</v>
      </c>
      <c r="B261" s="152">
        <v>101788.8254</v>
      </c>
      <c r="D261" s="153">
        <f>IFERROR(__xludf.DUMMYFUNCTION("TO_DATE(INT((E261/(60*60*24))+""1/1/1970""))"),42679.0)</f>
        <v>42679</v>
      </c>
      <c r="E261" s="152">
        <v>1.4783184E9</v>
      </c>
      <c r="F261" s="152">
        <v>97013.9013</v>
      </c>
      <c r="H261" s="153">
        <f>IFERROR(__xludf.DUMMYFUNCTION("TO_DATE(INT((I261/(60*60*24))+""1/1/1970""))"),42679.0)</f>
        <v>42679</v>
      </c>
      <c r="I261" s="152">
        <v>1.4783184E9</v>
      </c>
      <c r="J261" s="152">
        <v>89522.9888</v>
      </c>
      <c r="L261" s="158">
        <v>42679.0</v>
      </c>
      <c r="M261" s="160">
        <v>111402.27</v>
      </c>
      <c r="O261" s="153">
        <f>IFERROR(__xludf.DUMMYFUNCTION("TO_DATE(INT((P261/(60*60*24))+""1/1/1970""))"),42634.0)</f>
        <v>42634</v>
      </c>
      <c r="P261" s="13">
        <v>1.4744664E9</v>
      </c>
      <c r="Q261" s="13">
        <v>26647.841</v>
      </c>
      <c r="S261" s="153">
        <f>IFERROR(__xludf.DUMMYFUNCTION("TO_DATE(INT((T261/(60*60*24))+""1/1/1970""))"),42679.0)</f>
        <v>42679</v>
      </c>
      <c r="T261" s="152">
        <v>1.4783184E9</v>
      </c>
      <c r="U261" s="152">
        <v>107104.4254</v>
      </c>
      <c r="W261" s="153">
        <f>IFERROR(__xludf.DUMMYFUNCTION("TO_DATE(INT((X261/(60*60*24))+""1/1/1970""))"),42671.0)</f>
        <v>42671</v>
      </c>
      <c r="X261" s="152">
        <v>1.4776632E9</v>
      </c>
      <c r="Y261" s="152">
        <v>9856.8585</v>
      </c>
      <c r="AA261" s="153">
        <f>IFERROR(__xludf.DUMMYFUNCTION("TO_DATE(INT((AB261/(60*60*24))+""1/1/1970""))"),42671.0)</f>
        <v>42671</v>
      </c>
      <c r="AB261" s="156">
        <v>1.4776164E9</v>
      </c>
      <c r="AC261" s="156">
        <v>98133.9685</v>
      </c>
      <c r="AE261" s="153">
        <f>IFERROR(__xludf.DUMMYFUNCTION("TO_DATE(INT((AF261/(60*60*24))+""1/1/1970""))"),42629.0)</f>
        <v>42629</v>
      </c>
      <c r="AF261" s="156">
        <v>1.4739876E9</v>
      </c>
      <c r="AG261" s="156">
        <v>103180.365</v>
      </c>
      <c r="AH261" s="156"/>
      <c r="AI261" s="153">
        <f>IFERROR(__xludf.DUMMYFUNCTION("TO_DATE(INT((AJ261/(60*60*24))+""1/1/1970""))"),42679.0)</f>
        <v>42679</v>
      </c>
      <c r="AJ261" s="152">
        <v>1.4783184E9</v>
      </c>
      <c r="AK261" s="152">
        <v>97013.9013</v>
      </c>
      <c r="AL261" s="152">
        <v>89522.9888</v>
      </c>
      <c r="AM261" s="160">
        <v>111402.27</v>
      </c>
      <c r="AN261" s="152">
        <f t="shared" si="1"/>
        <v>27181.3304</v>
      </c>
      <c r="AO261" s="152">
        <f t="shared" si="2"/>
        <v>107104.4254</v>
      </c>
      <c r="AP261" s="152">
        <f t="shared" si="3"/>
        <v>9762.1092</v>
      </c>
      <c r="AQ261" s="152">
        <f t="shared" si="4"/>
        <v>98230.2378</v>
      </c>
      <c r="AR261" s="152">
        <f t="shared" si="5"/>
        <v>102509.9861</v>
      </c>
    </row>
    <row r="262">
      <c r="A262" s="156">
        <v>1.46789826E9</v>
      </c>
      <c r="B262" s="156">
        <v>101890.3907</v>
      </c>
      <c r="D262" s="153">
        <f>IFERROR(__xludf.DUMMYFUNCTION("TO_DATE(INT((E262/(60*60*24))+""1/1/1970""))"),42681.0)</f>
        <v>42681</v>
      </c>
      <c r="E262" s="156">
        <v>1.4785308E9</v>
      </c>
      <c r="F262" s="156">
        <v>97013.9013</v>
      </c>
      <c r="H262" s="153">
        <f>IFERROR(__xludf.DUMMYFUNCTION("TO_DATE(INT((I262/(60*60*24))+""1/1/1970""))"),42681.0)</f>
        <v>42681</v>
      </c>
      <c r="I262" s="156">
        <v>1.4785308E9</v>
      </c>
      <c r="J262" s="156">
        <v>89522.9888</v>
      </c>
      <c r="L262" s="158">
        <v>42681.0</v>
      </c>
      <c r="M262" s="159">
        <v>111402.27</v>
      </c>
      <c r="O262" s="153">
        <f>IFERROR(__xludf.DUMMYFUNCTION("TO_DATE(INT((P262/(60*60*24))+""1/1/1970""))"),42635.0)</f>
        <v>42635</v>
      </c>
      <c r="P262" s="13">
        <v>1.4745528E9</v>
      </c>
      <c r="Q262" s="13">
        <v>26728.3559</v>
      </c>
      <c r="S262" s="153">
        <f>IFERROR(__xludf.DUMMYFUNCTION("TO_DATE(INT((T262/(60*60*24))+""1/1/1970""))"),42681.0)</f>
        <v>42681</v>
      </c>
      <c r="T262" s="156">
        <v>1.4785308E9</v>
      </c>
      <c r="U262" s="156">
        <v>107104.4254</v>
      </c>
      <c r="W262" s="153">
        <f>IFERROR(__xludf.DUMMYFUNCTION("TO_DATE(INT((X262/(60*60*24))+""1/1/1970""))"),42672.0)</f>
        <v>42672</v>
      </c>
      <c r="X262" s="152">
        <v>1.4776992E9</v>
      </c>
      <c r="Y262" s="152">
        <v>9834.9828</v>
      </c>
      <c r="AA262" s="153">
        <f>IFERROR(__xludf.DUMMYFUNCTION("TO_DATE(INT((AB262/(60*60*24))+""1/1/1970""))"),42673.0)</f>
        <v>42673</v>
      </c>
      <c r="AB262" s="152">
        <v>1.4778648E9</v>
      </c>
      <c r="AC262" s="152">
        <v>98196.2948</v>
      </c>
      <c r="AE262" s="153">
        <f>IFERROR(__xludf.DUMMYFUNCTION("TO_DATE(INT((AF262/(60*60*24))+""1/1/1970""))"),42630.0)</f>
        <v>42630</v>
      </c>
      <c r="AF262" s="152">
        <v>1.4740704E9</v>
      </c>
      <c r="AG262" s="152">
        <v>104000.0975</v>
      </c>
      <c r="AH262" s="156"/>
      <c r="AI262" s="153">
        <f>IFERROR(__xludf.DUMMYFUNCTION("TO_DATE(INT((AJ262/(60*60*24))+""1/1/1970""))"),42681.0)</f>
        <v>42681</v>
      </c>
      <c r="AJ262" s="156">
        <v>1.4785308E9</v>
      </c>
      <c r="AK262" s="156">
        <v>97013.9013</v>
      </c>
      <c r="AL262" s="156">
        <v>89522.9888</v>
      </c>
      <c r="AM262" s="159">
        <v>111402.27</v>
      </c>
      <c r="AN262" s="152">
        <f t="shared" si="1"/>
        <v>27181.3304</v>
      </c>
      <c r="AO262" s="152">
        <f t="shared" si="2"/>
        <v>107104.4254</v>
      </c>
      <c r="AP262" s="152">
        <f t="shared" si="3"/>
        <v>9766.5052</v>
      </c>
      <c r="AQ262" s="152">
        <f t="shared" si="4"/>
        <v>99171.2481</v>
      </c>
      <c r="AR262" s="152">
        <f t="shared" si="5"/>
        <v>102099.3361</v>
      </c>
    </row>
    <row r="263">
      <c r="A263" s="152">
        <v>1.4679216E9</v>
      </c>
      <c r="B263" s="152">
        <v>101677.5872</v>
      </c>
      <c r="D263" s="153">
        <f>IFERROR(__xludf.DUMMYFUNCTION("TO_DATE(INT((E263/(60*60*24))+""1/1/1970""))"),42682.0)</f>
        <v>42682</v>
      </c>
      <c r="E263" s="156">
        <v>1.4785812E9</v>
      </c>
      <c r="F263" s="156">
        <v>97013.9013</v>
      </c>
      <c r="H263" s="153">
        <f>IFERROR(__xludf.DUMMYFUNCTION("TO_DATE(INT((I263/(60*60*24))+""1/1/1970""))"),42682.0)</f>
        <v>42682</v>
      </c>
      <c r="I263" s="156">
        <v>1.4785812E9</v>
      </c>
      <c r="J263" s="156">
        <v>89868.9173</v>
      </c>
      <c r="L263" s="158">
        <v>42682.0</v>
      </c>
      <c r="M263" s="159">
        <v>114021.27</v>
      </c>
      <c r="O263" s="153">
        <f>IFERROR(__xludf.DUMMYFUNCTION("TO_DATE(INT((P263/(60*60*24))+""1/1/1970""))"),42636.0)</f>
        <v>42636</v>
      </c>
      <c r="P263" s="13">
        <v>1.4746392E9</v>
      </c>
      <c r="Q263" s="13">
        <v>26606.9875</v>
      </c>
      <c r="S263" s="153">
        <f>IFERROR(__xludf.DUMMYFUNCTION("TO_DATE(INT((T263/(60*60*24))+""1/1/1970""))"),42682.0)</f>
        <v>42682</v>
      </c>
      <c r="T263" s="156">
        <v>1.4785812E9</v>
      </c>
      <c r="U263" s="156">
        <v>111959.7228</v>
      </c>
      <c r="W263" s="153">
        <f>IFERROR(__xludf.DUMMYFUNCTION("TO_DATE(INT((X263/(60*60*24))+""1/1/1970""))"),42674.0)</f>
        <v>42674</v>
      </c>
      <c r="X263" s="156">
        <v>1.477872E9</v>
      </c>
      <c r="Y263" s="156">
        <v>9832.3715</v>
      </c>
      <c r="AA263" s="153">
        <f>IFERROR(__xludf.DUMMYFUNCTION("TO_DATE(INT((AB263/(60*60*24))+""1/1/1970""))"),42674.0)</f>
        <v>42674</v>
      </c>
      <c r="AB263" s="152">
        <v>1.4779044E9</v>
      </c>
      <c r="AC263" s="152">
        <v>98189.6259</v>
      </c>
      <c r="AE263" s="153">
        <f>IFERROR(__xludf.DUMMYFUNCTION("TO_DATE(INT((AF263/(60*60*24))+""1/1/1970""))"),42631.0)</f>
        <v>42631</v>
      </c>
      <c r="AF263" s="156">
        <v>1.474236E9</v>
      </c>
      <c r="AG263" s="156">
        <v>104000.0975</v>
      </c>
      <c r="AH263" s="156"/>
      <c r="AI263" s="153">
        <f>IFERROR(__xludf.DUMMYFUNCTION("TO_DATE(INT((AJ263/(60*60*24))+""1/1/1970""))"),42682.0)</f>
        <v>42682</v>
      </c>
      <c r="AJ263" s="156">
        <v>1.4785812E9</v>
      </c>
      <c r="AK263" s="156">
        <v>97013.9013</v>
      </c>
      <c r="AL263" s="156">
        <v>89868.9173</v>
      </c>
      <c r="AM263" s="159">
        <v>114021.27</v>
      </c>
      <c r="AN263" s="152">
        <f t="shared" si="1"/>
        <v>27040.8887</v>
      </c>
      <c r="AO263" s="152">
        <f t="shared" si="2"/>
        <v>111959.7228</v>
      </c>
      <c r="AP263" s="152">
        <f t="shared" si="3"/>
        <v>9765.9563</v>
      </c>
      <c r="AQ263" s="152">
        <f t="shared" si="4"/>
        <v>99003.3381</v>
      </c>
      <c r="AR263" s="152">
        <f t="shared" si="5"/>
        <v>101680.418</v>
      </c>
    </row>
    <row r="264">
      <c r="A264" s="156">
        <v>1.46798466E9</v>
      </c>
      <c r="B264" s="156">
        <v>102383.7079</v>
      </c>
      <c r="D264" s="153">
        <f>IFERROR(__xludf.DUMMYFUNCTION("TO_DATE(INT((E264/(60*60*24))+""1/1/1970""))"),42683.0)</f>
        <v>42683</v>
      </c>
      <c r="E264" s="152">
        <v>1.4786676E9</v>
      </c>
      <c r="F264" s="152">
        <v>97013.9013</v>
      </c>
      <c r="H264" s="153">
        <f>IFERROR(__xludf.DUMMYFUNCTION("TO_DATE(INT((I264/(60*60*24))+""1/1/1970""))"),42683.0)</f>
        <v>42683</v>
      </c>
      <c r="I264" s="152">
        <v>1.4786676E9</v>
      </c>
      <c r="J264" s="152">
        <v>90233.2279</v>
      </c>
      <c r="L264" s="158">
        <v>42683.0</v>
      </c>
      <c r="M264" s="160">
        <v>114758.47</v>
      </c>
      <c r="O264" s="153">
        <f>IFERROR(__xludf.DUMMYFUNCTION("TO_DATE(INT((P264/(60*60*24))+""1/1/1970""))"),42637.0)</f>
        <v>42637</v>
      </c>
      <c r="P264" s="13">
        <v>1.4746752E9</v>
      </c>
      <c r="Q264" s="13">
        <v>26695.889</v>
      </c>
      <c r="S264" s="153">
        <f>IFERROR(__xludf.DUMMYFUNCTION("TO_DATE(INT((T264/(60*60*24))+""1/1/1970""))"),42683.0)</f>
        <v>42683</v>
      </c>
      <c r="T264" s="152">
        <v>1.4786676E9</v>
      </c>
      <c r="U264" s="152">
        <v>112991.7012</v>
      </c>
      <c r="W264" s="153">
        <f>IFERROR(__xludf.DUMMYFUNCTION("TO_DATE(INT((X264/(60*60*24))+""1/1/1970""))"),42675.0)</f>
        <v>42675</v>
      </c>
      <c r="X264" s="152">
        <v>1.4780088E9</v>
      </c>
      <c r="Y264" s="152">
        <v>9832.841</v>
      </c>
      <c r="AA264" s="153">
        <f>IFERROR(__xludf.DUMMYFUNCTION("TO_DATE(INT((AB264/(60*60*24))+""1/1/1970""))"),42675.0)</f>
        <v>42675</v>
      </c>
      <c r="AB264" s="156">
        <v>1.4779836E9</v>
      </c>
      <c r="AC264" s="156">
        <v>98191.0704</v>
      </c>
      <c r="AE264" s="153">
        <f>IFERROR(__xludf.DUMMYFUNCTION("TO_DATE(INT((AF264/(60*60*24))+""1/1/1970""))"),42632.0)</f>
        <v>42632</v>
      </c>
      <c r="AF264" s="156">
        <v>1.4742756E9</v>
      </c>
      <c r="AG264" s="156">
        <v>103995.5231</v>
      </c>
      <c r="AH264" s="156"/>
      <c r="AI264" s="153">
        <f>IFERROR(__xludf.DUMMYFUNCTION("TO_DATE(INT((AJ264/(60*60*24))+""1/1/1970""))"),42683.0)</f>
        <v>42683</v>
      </c>
      <c r="AJ264" s="152">
        <v>1.4786676E9</v>
      </c>
      <c r="AK264" s="152">
        <v>97013.9013</v>
      </c>
      <c r="AL264" s="152">
        <v>90233.2279</v>
      </c>
      <c r="AM264" s="160">
        <v>114758.47</v>
      </c>
      <c r="AN264" s="152">
        <f t="shared" si="1"/>
        <v>26948.5641</v>
      </c>
      <c r="AO264" s="152">
        <f t="shared" si="2"/>
        <v>112991.7012</v>
      </c>
      <c r="AP264" s="152">
        <f t="shared" si="3"/>
        <v>9766.2672</v>
      </c>
      <c r="AQ264" s="152">
        <f t="shared" si="4"/>
        <v>97487.9533</v>
      </c>
      <c r="AR264" s="152">
        <f t="shared" si="5"/>
        <v>101395.1679</v>
      </c>
    </row>
    <row r="265">
      <c r="A265" s="152">
        <v>1.468008E9</v>
      </c>
      <c r="B265" s="152">
        <v>103205.9032</v>
      </c>
      <c r="D265" s="153">
        <f>IFERROR(__xludf.DUMMYFUNCTION("TO_DATE(INT((E265/(60*60*24))+""1/1/1970""))"),42684.0)</f>
        <v>42684</v>
      </c>
      <c r="E265" s="156">
        <v>1.478754E9</v>
      </c>
      <c r="F265" s="156">
        <v>98802.6578</v>
      </c>
      <c r="H265" s="153">
        <f>IFERROR(__xludf.DUMMYFUNCTION("TO_DATE(INT((I265/(60*60*24))+""1/1/1970""))"),42684.0)</f>
        <v>42684</v>
      </c>
      <c r="I265" s="156">
        <v>1.478754E9</v>
      </c>
      <c r="J265" s="156">
        <v>89574.6206</v>
      </c>
      <c r="L265" s="158">
        <v>42684.0</v>
      </c>
      <c r="M265" s="159">
        <v>115282.27</v>
      </c>
      <c r="O265" s="153">
        <f>IFERROR(__xludf.DUMMYFUNCTION("TO_DATE(INT((P265/(60*60*24))+""1/1/1970""))"),42638.0)</f>
        <v>42638</v>
      </c>
      <c r="P265" s="13">
        <v>1.4747616E9</v>
      </c>
      <c r="Q265" s="13">
        <v>26695.889</v>
      </c>
      <c r="S265" s="153">
        <f>IFERROR(__xludf.DUMMYFUNCTION("TO_DATE(INT((T265/(60*60*24))+""1/1/1970""))"),42684.0)</f>
        <v>42684</v>
      </c>
      <c r="T265" s="156">
        <v>1.478754E9</v>
      </c>
      <c r="U265" s="156">
        <v>115441.6466</v>
      </c>
      <c r="W265" s="153">
        <f>IFERROR(__xludf.DUMMYFUNCTION("TO_DATE(INT((X265/(60*60*24))+""1/1/1970""))"),42676.0)</f>
        <v>42676</v>
      </c>
      <c r="X265" s="152">
        <v>1.4780952E9</v>
      </c>
      <c r="Y265" s="152">
        <v>9800.968</v>
      </c>
      <c r="AA265" s="153">
        <f>IFERROR(__xludf.DUMMYFUNCTION("TO_DATE(INT((AB265/(60*60*24))+""1/1/1970""))"),42676.0)</f>
        <v>42676</v>
      </c>
      <c r="AB265" s="152">
        <v>1.4780628E9</v>
      </c>
      <c r="AC265" s="152">
        <v>98210.1054</v>
      </c>
      <c r="AE265" s="153">
        <f>IFERROR(__xludf.DUMMYFUNCTION("TO_DATE(INT((AF265/(60*60*24))+""1/1/1970""))"),42633.0)</f>
        <v>42633</v>
      </c>
      <c r="AF265" s="152">
        <v>1.4743548E9</v>
      </c>
      <c r="AG265" s="152">
        <v>103821.2384</v>
      </c>
      <c r="AH265" s="156"/>
      <c r="AI265" s="153">
        <f>IFERROR(__xludf.DUMMYFUNCTION("TO_DATE(INT((AJ265/(60*60*24))+""1/1/1970""))"),42684.0)</f>
        <v>42684</v>
      </c>
      <c r="AJ265" s="156">
        <v>1.478754E9</v>
      </c>
      <c r="AK265" s="156">
        <v>98802.6578</v>
      </c>
      <c r="AL265" s="156">
        <v>89574.6206</v>
      </c>
      <c r="AM265" s="159">
        <v>115282.27</v>
      </c>
      <c r="AN265" s="152">
        <f t="shared" si="1"/>
        <v>27015.7051</v>
      </c>
      <c r="AO265" s="152">
        <f t="shared" si="2"/>
        <v>115441.6466</v>
      </c>
      <c r="AP265" s="152">
        <f t="shared" si="3"/>
        <v>9761.9632</v>
      </c>
      <c r="AQ265" s="152">
        <f t="shared" si="4"/>
        <v>99399.4626</v>
      </c>
      <c r="AR265" s="152">
        <f t="shared" si="5"/>
        <v>100490.2681</v>
      </c>
    </row>
    <row r="266">
      <c r="A266" s="156">
        <v>1.46824386E9</v>
      </c>
      <c r="B266" s="156">
        <v>103500.9262</v>
      </c>
      <c r="D266" s="153">
        <f>IFERROR(__xludf.DUMMYFUNCTION("TO_DATE(INT((E266/(60*60*24))+""1/1/1970""))"),42685.0)</f>
        <v>42685</v>
      </c>
      <c r="E266" s="152">
        <v>1.4788404E9</v>
      </c>
      <c r="F266" s="152">
        <v>99019.2274</v>
      </c>
      <c r="H266" s="153">
        <f>IFERROR(__xludf.DUMMYFUNCTION("TO_DATE(INT((I266/(60*60*24))+""1/1/1970""))"),42685.0)</f>
        <v>42685</v>
      </c>
      <c r="I266" s="152">
        <v>1.4788404E9</v>
      </c>
      <c r="J266" s="152">
        <v>87115.2761</v>
      </c>
      <c r="L266" s="158">
        <v>42685.0</v>
      </c>
      <c r="M266" s="160">
        <v>113439.27</v>
      </c>
      <c r="O266" s="153">
        <f>IFERROR(__xludf.DUMMYFUNCTION("TO_DATE(INT((P266/(60*60*24))+""1/1/1970""))"),42639.0)</f>
        <v>42639</v>
      </c>
      <c r="P266" s="13">
        <v>1.474848E9</v>
      </c>
      <c r="Q266" s="13">
        <v>26799.8689</v>
      </c>
      <c r="S266" s="153">
        <f>IFERROR(__xludf.DUMMYFUNCTION("TO_DATE(INT((T266/(60*60*24))+""1/1/1970""))"),42685.0)</f>
        <v>42685</v>
      </c>
      <c r="T266" s="152">
        <v>1.4788404E9</v>
      </c>
      <c r="U266" s="152">
        <v>115946.3835</v>
      </c>
      <c r="W266" s="153">
        <f>IFERROR(__xludf.DUMMYFUNCTION("TO_DATE(INT((X266/(60*60*24))+""1/1/1970""))"),42677.0)</f>
        <v>42677</v>
      </c>
      <c r="X266" s="152">
        <v>1.4781816E9</v>
      </c>
      <c r="Y266" s="152">
        <v>9782.6913</v>
      </c>
      <c r="AA266" s="153">
        <f>IFERROR(__xludf.DUMMYFUNCTION("TO_DATE(INT((AB266/(60*60*24))+""1/1/1970""))"),42677.0)</f>
        <v>42677</v>
      </c>
      <c r="AB266" s="156">
        <v>1.478142E9</v>
      </c>
      <c r="AC266" s="156">
        <v>98229.9199</v>
      </c>
      <c r="AE266" s="153">
        <f>IFERROR(__xludf.DUMMYFUNCTION("TO_DATE(INT((AF266/(60*60*24))+""1/1/1970""))"),42634.0)</f>
        <v>42634</v>
      </c>
      <c r="AF266" s="156">
        <v>1.474434E9</v>
      </c>
      <c r="AG266" s="156">
        <v>104039.8948</v>
      </c>
      <c r="AH266" s="156"/>
      <c r="AI266" s="153">
        <f>IFERROR(__xludf.DUMMYFUNCTION("TO_DATE(INT((AJ266/(60*60*24))+""1/1/1970""))"),42685.0)</f>
        <v>42685</v>
      </c>
      <c r="AJ266" s="152">
        <v>1.4788404E9</v>
      </c>
      <c r="AK266" s="152">
        <v>99019.2274</v>
      </c>
      <c r="AL266" s="152">
        <v>87115.2761</v>
      </c>
      <c r="AM266" s="160">
        <v>113439.27</v>
      </c>
      <c r="AN266" s="152">
        <f t="shared" si="1"/>
        <v>27028.3781</v>
      </c>
      <c r="AO266" s="152">
        <f t="shared" si="2"/>
        <v>115946.3835</v>
      </c>
      <c r="AP266" s="152">
        <f t="shared" si="3"/>
        <v>9757.207</v>
      </c>
      <c r="AQ266" s="152">
        <f t="shared" si="4"/>
        <v>99555.2244</v>
      </c>
      <c r="AR266" s="152">
        <f t="shared" si="5"/>
        <v>100193.0751</v>
      </c>
    </row>
    <row r="267">
      <c r="A267" s="152">
        <v>1.4682672E9</v>
      </c>
      <c r="B267" s="152">
        <v>103568.6364</v>
      </c>
      <c r="D267" s="153">
        <f>IFERROR(__xludf.DUMMYFUNCTION("TO_DATE(INT((E267/(60*60*24))+""1/1/1970""))"),42686.0)</f>
        <v>42686</v>
      </c>
      <c r="E267" s="156">
        <v>1.4789268E9</v>
      </c>
      <c r="F267" s="156">
        <v>98793.634</v>
      </c>
      <c r="H267" s="153">
        <f>IFERROR(__xludf.DUMMYFUNCTION("TO_DATE(INT((I267/(60*60*24))+""1/1/1970""))"),42686.0)</f>
        <v>42686</v>
      </c>
      <c r="I267" s="156">
        <v>1.4789268E9</v>
      </c>
      <c r="J267" s="156">
        <v>87710.3008</v>
      </c>
      <c r="L267" s="158">
        <v>42686.0</v>
      </c>
      <c r="M267" s="159">
        <v>113487.77</v>
      </c>
      <c r="O267" s="153">
        <f>IFERROR(__xludf.DUMMYFUNCTION("TO_DATE(INT((P267/(60*60*24))+""1/1/1970""))"),42640.0)</f>
        <v>42640</v>
      </c>
      <c r="P267" s="13">
        <v>1.4749848E9</v>
      </c>
      <c r="Q267" s="13">
        <v>26847.3296</v>
      </c>
      <c r="S267" s="153">
        <f>IFERROR(__xludf.DUMMYFUNCTION("TO_DATE(INT((T267/(60*60*24))+""1/1/1970""))"),42686.0)</f>
        <v>42686</v>
      </c>
      <c r="T267" s="156">
        <v>1.4789268E9</v>
      </c>
      <c r="U267" s="156">
        <v>115498.8979</v>
      </c>
      <c r="W267" s="153">
        <f>IFERROR(__xludf.DUMMYFUNCTION("TO_DATE(INT((X267/(60*60*24))+""1/1/1970""))"),42678.0)</f>
        <v>42678</v>
      </c>
      <c r="X267" s="152">
        <v>1.478268E9</v>
      </c>
      <c r="Y267" s="152">
        <v>9762.151</v>
      </c>
      <c r="AA267" s="153">
        <f>IFERROR(__xludf.DUMMYFUNCTION("TO_DATE(INT((AB267/(60*60*24))+""1/1/1970""))"),42678.0)</f>
        <v>42678</v>
      </c>
      <c r="AB267" s="152">
        <v>1.4782212E9</v>
      </c>
      <c r="AC267" s="152">
        <v>98230.2378</v>
      </c>
      <c r="AE267" s="153">
        <f>IFERROR(__xludf.DUMMYFUNCTION("TO_DATE(INT((AF267/(60*60*24))+""1/1/1970""))"),42635.0)</f>
        <v>42635</v>
      </c>
      <c r="AF267" s="152">
        <v>1.4745132E9</v>
      </c>
      <c r="AG267" s="152">
        <v>103710.0805</v>
      </c>
      <c r="AH267" s="156"/>
      <c r="AI267" s="153">
        <f>IFERROR(__xludf.DUMMYFUNCTION("TO_DATE(INT((AJ267/(60*60*24))+""1/1/1970""))"),42686.0)</f>
        <v>42686</v>
      </c>
      <c r="AJ267" s="156">
        <v>1.4789268E9</v>
      </c>
      <c r="AK267" s="156">
        <v>98793.634</v>
      </c>
      <c r="AL267" s="156">
        <v>87710.3008</v>
      </c>
      <c r="AM267" s="159">
        <v>113487.77</v>
      </c>
      <c r="AN267" s="152">
        <f t="shared" si="1"/>
        <v>27046.7806</v>
      </c>
      <c r="AO267" s="152">
        <f t="shared" si="2"/>
        <v>115498.8979</v>
      </c>
      <c r="AP267" s="152">
        <f t="shared" si="3"/>
        <v>9759.4393</v>
      </c>
      <c r="AQ267" s="152">
        <f t="shared" si="4"/>
        <v>99555.2244</v>
      </c>
      <c r="AR267" s="152">
        <f t="shared" si="5"/>
        <v>99911.0404</v>
      </c>
    </row>
    <row r="268">
      <c r="A268" s="156">
        <v>1.46833026E9</v>
      </c>
      <c r="B268" s="156">
        <v>104129.6637</v>
      </c>
      <c r="D268" s="153">
        <f>IFERROR(__xludf.DUMMYFUNCTION("TO_DATE(INT((E268/(60*60*24))+""1/1/1970""))"),42688.0)</f>
        <v>42688</v>
      </c>
      <c r="E268" s="152">
        <v>1.4791356E9</v>
      </c>
      <c r="F268" s="152">
        <v>98793.634</v>
      </c>
      <c r="H268" s="153">
        <f>IFERROR(__xludf.DUMMYFUNCTION("TO_DATE(INT((I268/(60*60*24))+""1/1/1970""))"),42688.0)</f>
        <v>42688</v>
      </c>
      <c r="I268" s="152">
        <v>1.4791356E9</v>
      </c>
      <c r="J268" s="152">
        <v>87710.3008</v>
      </c>
      <c r="L268" s="158">
        <v>42688.0</v>
      </c>
      <c r="M268" s="160">
        <v>113487.77</v>
      </c>
      <c r="O268" s="153">
        <f>IFERROR(__xludf.DUMMYFUNCTION("TO_DATE(INT((P268/(60*60*24))+""1/1/1970""))"),42641.0)</f>
        <v>42641</v>
      </c>
      <c r="P268" s="13">
        <v>1.4750712E9</v>
      </c>
      <c r="Q268" s="13">
        <v>26798.839</v>
      </c>
      <c r="S268" s="153">
        <f>IFERROR(__xludf.DUMMYFUNCTION("TO_DATE(INT((T268/(60*60*24))+""1/1/1970""))"),42688.0)</f>
        <v>42688</v>
      </c>
      <c r="T268" s="152">
        <v>1.4791356E9</v>
      </c>
      <c r="U268" s="152">
        <v>115498.8979</v>
      </c>
      <c r="W268" s="153">
        <f>IFERROR(__xludf.DUMMYFUNCTION("TO_DATE(INT((X268/(60*60*24))+""1/1/1970""))"),42679.0)</f>
        <v>42679</v>
      </c>
      <c r="X268" s="152">
        <v>1.478304E9</v>
      </c>
      <c r="Y268" s="152">
        <v>9762.1092</v>
      </c>
      <c r="AA268" s="153">
        <f>IFERROR(__xludf.DUMMYFUNCTION("TO_DATE(INT((AB268/(60*60*24))+""1/1/1970""))"),42680.0)</f>
        <v>42680</v>
      </c>
      <c r="AB268" s="156">
        <v>1.4784732E9</v>
      </c>
      <c r="AC268" s="156">
        <v>98578.642</v>
      </c>
      <c r="AE268" s="153">
        <f>IFERROR(__xludf.DUMMYFUNCTION("TO_DATE(INT((AF268/(60*60*24))+""1/1/1970""))"),42636.0)</f>
        <v>42636</v>
      </c>
      <c r="AF268" s="156">
        <v>1.4745924E9</v>
      </c>
      <c r="AG268" s="156">
        <v>103537.1682</v>
      </c>
      <c r="AH268" s="156"/>
      <c r="AI268" s="153">
        <f>IFERROR(__xludf.DUMMYFUNCTION("TO_DATE(INT((AJ268/(60*60*24))+""1/1/1970""))"),42688.0)</f>
        <v>42688</v>
      </c>
      <c r="AJ268" s="152">
        <v>1.4791356E9</v>
      </c>
      <c r="AK268" s="152">
        <v>98793.634</v>
      </c>
      <c r="AL268" s="152">
        <v>87710.3008</v>
      </c>
      <c r="AM268" s="160">
        <v>113487.77</v>
      </c>
      <c r="AN268" s="152">
        <f t="shared" si="1"/>
        <v>27005.2473</v>
      </c>
      <c r="AO268" s="152">
        <f t="shared" si="2"/>
        <v>115498.8979</v>
      </c>
      <c r="AP268" s="152">
        <f t="shared" si="3"/>
        <v>9757.6429</v>
      </c>
      <c r="AQ268" s="152">
        <f t="shared" si="4"/>
        <v>99360.3869</v>
      </c>
      <c r="AR268" s="152">
        <f t="shared" si="5"/>
        <v>99602.3639</v>
      </c>
    </row>
    <row r="269">
      <c r="A269" s="152">
        <v>1.4683536E9</v>
      </c>
      <c r="B269" s="152">
        <v>104318.285</v>
      </c>
      <c r="D269" s="153">
        <f>IFERROR(__xludf.DUMMYFUNCTION("TO_DATE(INT((E269/(60*60*24))+""1/1/1970""))"),42689.0)</f>
        <v>42689</v>
      </c>
      <c r="E269" s="152">
        <v>1.479186E9</v>
      </c>
      <c r="F269" s="152">
        <v>99048.3555</v>
      </c>
      <c r="H269" s="153">
        <f>IFERROR(__xludf.DUMMYFUNCTION("TO_DATE(INT((I269/(60*60*24))+""1/1/1970""))"),42689.0)</f>
        <v>42689</v>
      </c>
      <c r="I269" s="152">
        <v>1.479186E9</v>
      </c>
      <c r="J269" s="152">
        <v>87077.8356</v>
      </c>
      <c r="L269" s="158">
        <v>42689.0</v>
      </c>
      <c r="M269" s="160">
        <v>112352.87</v>
      </c>
      <c r="O269" s="153">
        <f>IFERROR(__xludf.DUMMYFUNCTION("TO_DATE(INT((P269/(60*60*24))+""1/1/1970""))"),42642.0)</f>
        <v>42642</v>
      </c>
      <c r="P269" s="13">
        <v>1.4751576E9</v>
      </c>
      <c r="Q269" s="13">
        <v>26752.1723</v>
      </c>
      <c r="S269" s="153">
        <f>IFERROR(__xludf.DUMMYFUNCTION("TO_DATE(INT((T269/(60*60*24))+""1/1/1970""))"),42689.0)</f>
        <v>42689</v>
      </c>
      <c r="T269" s="152">
        <v>1.479186E9</v>
      </c>
      <c r="U269" s="152">
        <v>115576.6401</v>
      </c>
      <c r="W269" s="153">
        <f>IFERROR(__xludf.DUMMYFUNCTION("TO_DATE(INT((X269/(60*60*24))+""1/1/1970""))"),42681.0)</f>
        <v>42681</v>
      </c>
      <c r="X269" s="156">
        <v>1.4784804E9</v>
      </c>
      <c r="Y269" s="156">
        <v>9766.5052</v>
      </c>
      <c r="AA269" s="153">
        <f>IFERROR(__xludf.DUMMYFUNCTION("TO_DATE(INT((AB269/(60*60*24))+""1/1/1970""))"),42681.0)</f>
        <v>42681</v>
      </c>
      <c r="AB269" s="152">
        <v>1.4785128E9</v>
      </c>
      <c r="AC269" s="152">
        <v>99171.2481</v>
      </c>
      <c r="AE269" s="153">
        <f>IFERROR(__xludf.DUMMYFUNCTION("TO_DATE(INT((AF269/(60*60*24))+""1/1/1970""))"),42637.0)</f>
        <v>42637</v>
      </c>
      <c r="AF269" s="152">
        <v>1.4746752E9</v>
      </c>
      <c r="AG269" s="152">
        <v>103377.9791</v>
      </c>
      <c r="AH269" s="156"/>
      <c r="AI269" s="153">
        <f>IFERROR(__xludf.DUMMYFUNCTION("TO_DATE(INT((AJ269/(60*60*24))+""1/1/1970""))"),42689.0)</f>
        <v>42689</v>
      </c>
      <c r="AJ269" s="152">
        <v>1.479186E9</v>
      </c>
      <c r="AK269" s="152">
        <v>99048.3555</v>
      </c>
      <c r="AL269" s="152">
        <v>87077.8356</v>
      </c>
      <c r="AM269" s="160">
        <v>112352.87</v>
      </c>
      <c r="AN269" s="152">
        <f t="shared" si="1"/>
        <v>27006.0663</v>
      </c>
      <c r="AO269" s="152">
        <f t="shared" si="2"/>
        <v>115576.6401</v>
      </c>
      <c r="AP269" s="152">
        <f t="shared" si="3"/>
        <v>9763.0315</v>
      </c>
      <c r="AQ269" s="152">
        <f t="shared" si="4"/>
        <v>99277.4085</v>
      </c>
      <c r="AR269" s="152">
        <f t="shared" si="5"/>
        <v>98891.3056</v>
      </c>
    </row>
    <row r="270">
      <c r="A270" s="156">
        <v>1.46841666E9</v>
      </c>
      <c r="B270" s="156">
        <v>104497.2334</v>
      </c>
      <c r="D270" s="153">
        <f>IFERROR(__xludf.DUMMYFUNCTION("TO_DATE(INT((E270/(60*60*24))+""1/1/1970""))"),42690.0)</f>
        <v>42690</v>
      </c>
      <c r="E270" s="156">
        <v>1.4792724E9</v>
      </c>
      <c r="F270" s="156">
        <v>99048.3555</v>
      </c>
      <c r="H270" s="153">
        <f>IFERROR(__xludf.DUMMYFUNCTION("TO_DATE(INT((I270/(60*60*24))+""1/1/1970""))"),42690.0)</f>
        <v>42690</v>
      </c>
      <c r="I270" s="156">
        <v>1.4792724E9</v>
      </c>
      <c r="J270" s="156">
        <v>87794.742</v>
      </c>
      <c r="L270" s="158">
        <v>42690.0</v>
      </c>
      <c r="M270" s="159">
        <v>113895.17</v>
      </c>
      <c r="O270" s="153">
        <f>IFERROR(__xludf.DUMMYFUNCTION("TO_DATE(INT((P270/(60*60*24))+""1/1/1970""))"),42643.0)</f>
        <v>42643</v>
      </c>
      <c r="P270" s="13">
        <v>1.475244E9</v>
      </c>
      <c r="Q270" s="13">
        <v>26798.5467</v>
      </c>
      <c r="S270" s="153">
        <f>IFERROR(__xludf.DUMMYFUNCTION("TO_DATE(INT((T270/(60*60*24))+""1/1/1970""))"),42690.0)</f>
        <v>42690</v>
      </c>
      <c r="T270" s="156">
        <v>1.4792724E9</v>
      </c>
      <c r="U270" s="156">
        <v>117404.8074</v>
      </c>
      <c r="W270" s="153">
        <f>IFERROR(__xludf.DUMMYFUNCTION("TO_DATE(INT((X270/(60*60*24))+""1/1/1970""))"),42682.0)</f>
        <v>42682</v>
      </c>
      <c r="X270" s="152">
        <v>1.4786172E9</v>
      </c>
      <c r="Y270" s="152">
        <v>9765.9563</v>
      </c>
      <c r="AA270" s="153">
        <f>IFERROR(__xludf.DUMMYFUNCTION("TO_DATE(INT((AB270/(60*60*24))+""1/1/1970""))"),42682.0)</f>
        <v>42682</v>
      </c>
      <c r="AB270" s="156">
        <v>1.478592E9</v>
      </c>
      <c r="AC270" s="156">
        <v>99003.3381</v>
      </c>
      <c r="AE270" s="153">
        <f>IFERROR(__xludf.DUMMYFUNCTION("TO_DATE(INT((AF270/(60*60*24))+""1/1/1970""))"),42638.0)</f>
        <v>42638</v>
      </c>
      <c r="AF270" s="156">
        <v>1.4748408E9</v>
      </c>
      <c r="AG270" s="156">
        <v>103377.9791</v>
      </c>
      <c r="AH270" s="156"/>
      <c r="AI270" s="153">
        <f>IFERROR(__xludf.DUMMYFUNCTION("TO_DATE(INT((AJ270/(60*60*24))+""1/1/1970""))"),42690.0)</f>
        <v>42690</v>
      </c>
      <c r="AJ270" s="156">
        <v>1.4792724E9</v>
      </c>
      <c r="AK270" s="156">
        <v>99048.3555</v>
      </c>
      <c r="AL270" s="156">
        <v>87794.742</v>
      </c>
      <c r="AM270" s="159">
        <v>113895.17</v>
      </c>
      <c r="AN270" s="152">
        <f t="shared" si="1"/>
        <v>26891.7568</v>
      </c>
      <c r="AO270" s="152">
        <f t="shared" si="2"/>
        <v>117404.8074</v>
      </c>
      <c r="AP270" s="152">
        <f t="shared" si="3"/>
        <v>9775.3756</v>
      </c>
      <c r="AQ270" s="152">
        <f t="shared" si="4"/>
        <v>98971.8658</v>
      </c>
      <c r="AR270" s="152">
        <f t="shared" si="5"/>
        <v>98697.0048</v>
      </c>
    </row>
    <row r="271">
      <c r="A271" s="152">
        <v>1.46844E9</v>
      </c>
      <c r="B271" s="152">
        <v>104284.4299</v>
      </c>
      <c r="D271" s="153">
        <f>IFERROR(__xludf.DUMMYFUNCTION("TO_DATE(INT((E271/(60*60*24))+""1/1/1970""))"),42691.0)</f>
        <v>42691</v>
      </c>
      <c r="E271" s="152">
        <v>1.4793588E9</v>
      </c>
      <c r="F271" s="152">
        <v>99048.3555</v>
      </c>
      <c r="H271" s="153">
        <f>IFERROR(__xludf.DUMMYFUNCTION("TO_DATE(INT((I271/(60*60*24))+""1/1/1970""))"),42691.0)</f>
        <v>42691</v>
      </c>
      <c r="I271" s="152">
        <v>1.4793588E9</v>
      </c>
      <c r="J271" s="152">
        <v>88414.6762</v>
      </c>
      <c r="L271" s="158">
        <v>42691.0</v>
      </c>
      <c r="M271" s="160">
        <v>114564.47</v>
      </c>
      <c r="O271" s="153">
        <f>IFERROR(__xludf.DUMMYFUNCTION("TO_DATE(INT((P271/(60*60*24))+""1/1/1970""))"),42644.0)</f>
        <v>42644</v>
      </c>
      <c r="P271" s="13">
        <v>1.47528E9</v>
      </c>
      <c r="Q271" s="13">
        <v>26787.9838</v>
      </c>
      <c r="S271" s="153">
        <f>IFERROR(__xludf.DUMMYFUNCTION("TO_DATE(INT((T271/(60*60*24))+""1/1/1970""))"),42691.0)</f>
        <v>42691</v>
      </c>
      <c r="T271" s="152">
        <v>1.4793588E9</v>
      </c>
      <c r="U271" s="152">
        <v>117027.1415</v>
      </c>
      <c r="W271" s="153">
        <f>IFERROR(__xludf.DUMMYFUNCTION("TO_DATE(INT((X271/(60*60*24))+""1/1/1970""))"),42683.0)</f>
        <v>42683</v>
      </c>
      <c r="X271" s="152">
        <v>1.4787036E9</v>
      </c>
      <c r="Y271" s="152">
        <v>9766.2672</v>
      </c>
      <c r="AA271" s="153">
        <f>IFERROR(__xludf.DUMMYFUNCTION("TO_DATE(INT((AB271/(60*60*24))+""1/1/1970""))"),42683.0)</f>
        <v>42683</v>
      </c>
      <c r="AB271" s="152">
        <v>1.4786712E9</v>
      </c>
      <c r="AC271" s="152">
        <v>97487.9533</v>
      </c>
      <c r="AE271" s="153">
        <f>IFERROR(__xludf.DUMMYFUNCTION("TO_DATE(INT((AF271/(60*60*24))+""1/1/1970""))"),42639.0)</f>
        <v>42639</v>
      </c>
      <c r="AF271" s="156">
        <v>1.4748804E9</v>
      </c>
      <c r="AG271" s="156">
        <v>103411.6705</v>
      </c>
      <c r="AH271" s="156"/>
      <c r="AI271" s="153">
        <f>IFERROR(__xludf.DUMMYFUNCTION("TO_DATE(INT((AJ271/(60*60*24))+""1/1/1970""))"),42691.0)</f>
        <v>42691</v>
      </c>
      <c r="AJ271" s="152">
        <v>1.4793588E9</v>
      </c>
      <c r="AK271" s="152">
        <v>99048.3555</v>
      </c>
      <c r="AL271" s="152">
        <v>88414.6762</v>
      </c>
      <c r="AM271" s="160">
        <v>114564.47</v>
      </c>
      <c r="AN271" s="152">
        <f t="shared" si="1"/>
        <v>27035.2839</v>
      </c>
      <c r="AO271" s="152">
        <f t="shared" si="2"/>
        <v>117027.1415</v>
      </c>
      <c r="AP271" s="152">
        <f t="shared" si="3"/>
        <v>9780.414</v>
      </c>
      <c r="AQ271" s="152">
        <f t="shared" si="4"/>
        <v>99493.9762</v>
      </c>
      <c r="AR271" s="152">
        <f t="shared" si="5"/>
        <v>98531.6424</v>
      </c>
    </row>
    <row r="272">
      <c r="A272" s="156">
        <v>1.46850306E9</v>
      </c>
      <c r="B272" s="156">
        <v>105019.5692</v>
      </c>
      <c r="D272" s="153">
        <f>IFERROR(__xludf.DUMMYFUNCTION("TO_DATE(INT((E272/(60*60*24))+""1/1/1970""))"),42692.0)</f>
        <v>42692</v>
      </c>
      <c r="E272" s="156">
        <v>1.4794452E9</v>
      </c>
      <c r="F272" s="156">
        <v>99048.3555</v>
      </c>
      <c r="H272" s="153">
        <f>IFERROR(__xludf.DUMMYFUNCTION("TO_DATE(INT((I272/(60*60*24))+""1/1/1970""))"),42692.0)</f>
        <v>42692</v>
      </c>
      <c r="I272" s="156">
        <v>1.4794452E9</v>
      </c>
      <c r="J272" s="156">
        <v>88543.8354</v>
      </c>
      <c r="L272" s="158">
        <v>42692.0</v>
      </c>
      <c r="M272" s="159">
        <v>115388.97</v>
      </c>
      <c r="O272" s="153">
        <f>IFERROR(__xludf.DUMMYFUNCTION("TO_DATE(INT((P272/(60*60*24))+""1/1/1970""))"),42645.0)</f>
        <v>42645</v>
      </c>
      <c r="P272" s="13">
        <v>1.4753664E9</v>
      </c>
      <c r="Q272" s="13">
        <v>26787.9838</v>
      </c>
      <c r="S272" s="153">
        <f>IFERROR(__xludf.DUMMYFUNCTION("TO_DATE(INT((T272/(60*60*24))+""1/1/1970""))"),42692.0)</f>
        <v>42692</v>
      </c>
      <c r="T272" s="156">
        <v>1.4794452E9</v>
      </c>
      <c r="U272" s="156">
        <v>118130.0725</v>
      </c>
      <c r="W272" s="153">
        <f>IFERROR(__xludf.DUMMYFUNCTION("TO_DATE(INT((X272/(60*60*24))+""1/1/1970""))"),42684.0)</f>
        <v>42684</v>
      </c>
      <c r="X272" s="152">
        <v>1.47879E9</v>
      </c>
      <c r="Y272" s="152">
        <v>9761.9632</v>
      </c>
      <c r="AA272" s="153">
        <f>IFERROR(__xludf.DUMMYFUNCTION("TO_DATE(INT((AB272/(60*60*24))+""1/1/1970""))"),42684.0)</f>
        <v>42684</v>
      </c>
      <c r="AB272" s="156">
        <v>1.4787504E9</v>
      </c>
      <c r="AC272" s="156">
        <v>99399.4626</v>
      </c>
      <c r="AE272" s="153">
        <f>IFERROR(__xludf.DUMMYFUNCTION("TO_DATE(INT((AF272/(60*60*24))+""1/1/1970""))"),42640.0)</f>
        <v>42640</v>
      </c>
      <c r="AF272" s="152">
        <v>1.4749596E9</v>
      </c>
      <c r="AG272" s="152">
        <v>103526.0462</v>
      </c>
      <c r="AH272" s="156"/>
      <c r="AI272" s="153">
        <f>IFERROR(__xludf.DUMMYFUNCTION("TO_DATE(INT((AJ272/(60*60*24))+""1/1/1970""))"),42692.0)</f>
        <v>42692</v>
      </c>
      <c r="AJ272" s="156">
        <v>1.4794452E9</v>
      </c>
      <c r="AK272" s="156">
        <v>99048.3555</v>
      </c>
      <c r="AL272" s="156">
        <v>88543.8354</v>
      </c>
      <c r="AM272" s="159">
        <v>115388.97</v>
      </c>
      <c r="AN272" s="152">
        <f t="shared" si="1"/>
        <v>27044.1482</v>
      </c>
      <c r="AO272" s="152">
        <f t="shared" si="2"/>
        <v>118130.0725</v>
      </c>
      <c r="AP272" s="152">
        <f t="shared" si="3"/>
        <v>9794.0885</v>
      </c>
      <c r="AQ272" s="152">
        <f t="shared" si="4"/>
        <v>99370.8272</v>
      </c>
      <c r="AR272" s="152">
        <f t="shared" si="5"/>
        <v>97758.1138</v>
      </c>
    </row>
    <row r="273">
      <c r="A273" s="152">
        <v>1.4685264E9</v>
      </c>
      <c r="B273" s="152">
        <v>104855.1302</v>
      </c>
      <c r="D273" s="153">
        <f>IFERROR(__xludf.DUMMYFUNCTION("TO_DATE(INT((E273/(60*60*24))+""1/1/1970""))"),42693.0)</f>
        <v>42693</v>
      </c>
      <c r="E273" s="152">
        <v>1.4795316E9</v>
      </c>
      <c r="F273" s="152">
        <v>99048.3555</v>
      </c>
      <c r="H273" s="153">
        <f>IFERROR(__xludf.DUMMYFUNCTION("TO_DATE(INT((I273/(60*60*24))+""1/1/1970""))"),42693.0)</f>
        <v>42693</v>
      </c>
      <c r="I273" s="152">
        <v>1.4795316E9</v>
      </c>
      <c r="J273" s="152">
        <v>88680.3181</v>
      </c>
      <c r="L273" s="158">
        <v>42693.0</v>
      </c>
      <c r="M273" s="160">
        <v>114962.17</v>
      </c>
      <c r="O273" s="153">
        <f>IFERROR(__xludf.DUMMYFUNCTION("TO_DATE(INT((P273/(60*60*24))+""1/1/1970""))"),42646.0)</f>
        <v>42646</v>
      </c>
      <c r="P273" s="13">
        <v>1.4754528E9</v>
      </c>
      <c r="Q273" s="13">
        <v>26766.0189</v>
      </c>
      <c r="S273" s="153">
        <f>IFERROR(__xludf.DUMMYFUNCTION("TO_DATE(INT((T273/(60*60*24))+""1/1/1970""))"),42693.0)</f>
        <v>42693</v>
      </c>
      <c r="T273" s="152">
        <v>1.4795316E9</v>
      </c>
      <c r="U273" s="152">
        <v>117677.8934</v>
      </c>
      <c r="W273" s="153">
        <f>IFERROR(__xludf.DUMMYFUNCTION("TO_DATE(INT((X273/(60*60*24))+""1/1/1970""))"),42685.0)</f>
        <v>42685</v>
      </c>
      <c r="X273" s="152">
        <v>1.4788764E9</v>
      </c>
      <c r="Y273" s="152">
        <v>9757.207</v>
      </c>
      <c r="AA273" s="153">
        <f>IFERROR(__xludf.DUMMYFUNCTION("TO_DATE(INT((AB273/(60*60*24))+""1/1/1970""))"),42685.0)</f>
        <v>42685</v>
      </c>
      <c r="AB273" s="152">
        <v>1.4788296E9</v>
      </c>
      <c r="AC273" s="152">
        <v>99555.2244</v>
      </c>
      <c r="AE273" s="153">
        <f>IFERROR(__xludf.DUMMYFUNCTION("TO_DATE(INT((AF273/(60*60*24))+""1/1/1970""))"),42641.0)</f>
        <v>42641</v>
      </c>
      <c r="AF273" s="156">
        <v>1.4750388E9</v>
      </c>
      <c r="AG273" s="156">
        <v>103221.9631</v>
      </c>
      <c r="AH273" s="156"/>
      <c r="AI273" s="153">
        <f>IFERROR(__xludf.DUMMYFUNCTION("TO_DATE(INT((AJ273/(60*60*24))+""1/1/1970""))"),42693.0)</f>
        <v>42693</v>
      </c>
      <c r="AJ273" s="152">
        <v>1.4795316E9</v>
      </c>
      <c r="AK273" s="152">
        <v>99048.3555</v>
      </c>
      <c r="AL273" s="152">
        <v>88680.3181</v>
      </c>
      <c r="AM273" s="160">
        <v>114962.17</v>
      </c>
      <c r="AN273" s="152">
        <f t="shared" si="1"/>
        <v>26933.1594</v>
      </c>
      <c r="AO273" s="152">
        <f t="shared" si="2"/>
        <v>117677.8934</v>
      </c>
      <c r="AP273" s="152">
        <f t="shared" si="3"/>
        <v>9805.01</v>
      </c>
      <c r="AQ273" s="152">
        <f t="shared" si="4"/>
        <v>99370.8272</v>
      </c>
      <c r="AR273" s="152">
        <f t="shared" si="5"/>
        <v>97458.1648</v>
      </c>
    </row>
    <row r="274">
      <c r="A274" s="156">
        <v>1.46858946E9</v>
      </c>
      <c r="B274" s="156">
        <v>105164.6625</v>
      </c>
      <c r="D274" s="153">
        <f>IFERROR(__xludf.DUMMYFUNCTION("TO_DATE(INT((E274/(60*60*24))+""1/1/1970""))"),42695.0)</f>
        <v>42695</v>
      </c>
      <c r="E274" s="156">
        <v>1.4797404E9</v>
      </c>
      <c r="F274" s="156">
        <v>99048.3555</v>
      </c>
      <c r="H274" s="153">
        <f>IFERROR(__xludf.DUMMYFUNCTION("TO_DATE(INT((I274/(60*60*24))+""1/1/1970""))"),42695.0)</f>
        <v>42695</v>
      </c>
      <c r="I274" s="156">
        <v>1.4797404E9</v>
      </c>
      <c r="J274" s="156">
        <v>88680.3181</v>
      </c>
      <c r="L274" s="158">
        <v>42695.0</v>
      </c>
      <c r="M274" s="159">
        <v>114962.17</v>
      </c>
      <c r="O274" s="153">
        <f>IFERROR(__xludf.DUMMYFUNCTION("TO_DATE(INT((P274/(60*60*24))+""1/1/1970""))"),42647.0)</f>
        <v>42647</v>
      </c>
      <c r="P274" s="13">
        <v>1.4755896E9</v>
      </c>
      <c r="Q274" s="13">
        <v>26801.7347</v>
      </c>
      <c r="S274" s="153">
        <f>IFERROR(__xludf.DUMMYFUNCTION("TO_DATE(INT((T274/(60*60*24))+""1/1/1970""))"),42695.0)</f>
        <v>42695</v>
      </c>
      <c r="T274" s="156">
        <v>1.4797404E9</v>
      </c>
      <c r="U274" s="156">
        <v>117677.8934</v>
      </c>
      <c r="W274" s="153">
        <f>IFERROR(__xludf.DUMMYFUNCTION("TO_DATE(INT((X274/(60*60*24))+""1/1/1970""))"),42686.0)</f>
        <v>42686</v>
      </c>
      <c r="X274" s="152">
        <v>1.4789088E9</v>
      </c>
      <c r="Y274" s="152">
        <v>9759.4393</v>
      </c>
      <c r="AA274" s="153">
        <f>IFERROR(__xludf.DUMMYFUNCTION("TO_DATE(INT((AB274/(60*60*24))+""1/1/1970""))"),42687.0)</f>
        <v>42687</v>
      </c>
      <c r="AB274" s="156">
        <v>1.479078E9</v>
      </c>
      <c r="AC274" s="156">
        <v>99468.2527</v>
      </c>
      <c r="AE274" s="153">
        <f>IFERROR(__xludf.DUMMYFUNCTION("TO_DATE(INT((AF274/(60*60*24))+""1/1/1970""))"),42642.0)</f>
        <v>42642</v>
      </c>
      <c r="AF274" s="152">
        <v>1.475118E9</v>
      </c>
      <c r="AG274" s="152">
        <v>103280.7586</v>
      </c>
      <c r="AH274" s="156"/>
      <c r="AI274" s="153">
        <f>IFERROR(__xludf.DUMMYFUNCTION("TO_DATE(INT((AJ274/(60*60*24))+""1/1/1970""))"),42695.0)</f>
        <v>42695</v>
      </c>
      <c r="AJ274" s="156">
        <v>1.4797404E9</v>
      </c>
      <c r="AK274" s="156">
        <v>99048.3555</v>
      </c>
      <c r="AL274" s="156">
        <v>88680.3181</v>
      </c>
      <c r="AM274" s="159">
        <v>114962.17</v>
      </c>
      <c r="AN274" s="152">
        <f t="shared" si="1"/>
        <v>26970.2446</v>
      </c>
      <c r="AO274" s="152">
        <f t="shared" si="2"/>
        <v>117677.8934</v>
      </c>
      <c r="AP274" s="152">
        <f t="shared" si="3"/>
        <v>9805.4454</v>
      </c>
      <c r="AQ274" s="152">
        <f t="shared" si="4"/>
        <v>99126.0592</v>
      </c>
      <c r="AR274" s="152">
        <f t="shared" si="5"/>
        <v>97396.6132</v>
      </c>
    </row>
    <row r="275">
      <c r="A275" s="152">
        <v>1.4686128E9</v>
      </c>
      <c r="B275" s="152">
        <v>104724.5462</v>
      </c>
      <c r="D275" s="153">
        <f>IFERROR(__xludf.DUMMYFUNCTION("TO_DATE(INT((E275/(60*60*24))+""1/1/1970""))"),42696.0)</f>
        <v>42696</v>
      </c>
      <c r="E275" s="156">
        <v>1.4797908E9</v>
      </c>
      <c r="F275" s="156">
        <v>99048.3555</v>
      </c>
      <c r="H275" s="153">
        <f>IFERROR(__xludf.DUMMYFUNCTION("TO_DATE(INT((I275/(60*60*24))+""1/1/1970""))"),42696.0)</f>
        <v>42696</v>
      </c>
      <c r="I275" s="156">
        <v>1.4797908E9</v>
      </c>
      <c r="J275" s="156">
        <v>89079.9686</v>
      </c>
      <c r="L275" s="158">
        <v>42696.0</v>
      </c>
      <c r="M275" s="159">
        <v>116145.57</v>
      </c>
      <c r="O275" s="153">
        <f>IFERROR(__xludf.DUMMYFUNCTION("TO_DATE(INT((P275/(60*60*24))+""1/1/1970""))"),42648.0)</f>
        <v>42648</v>
      </c>
      <c r="P275" s="13">
        <v>1.475676E9</v>
      </c>
      <c r="Q275" s="13">
        <v>26821.9709</v>
      </c>
      <c r="S275" s="153">
        <f>IFERROR(__xludf.DUMMYFUNCTION("TO_DATE(INT((T275/(60*60*24))+""1/1/1970""))"),42696.0)</f>
        <v>42696</v>
      </c>
      <c r="T275" s="156">
        <v>1.4797908E9</v>
      </c>
      <c r="U275" s="156">
        <v>119386.3343</v>
      </c>
      <c r="W275" s="153">
        <f>IFERROR(__xludf.DUMMYFUNCTION("TO_DATE(INT((X275/(60*60*24))+""1/1/1970""))"),42688.0)</f>
        <v>42688</v>
      </c>
      <c r="X275" s="156">
        <v>1.4790816E9</v>
      </c>
      <c r="Y275" s="156">
        <v>9757.6429</v>
      </c>
      <c r="AA275" s="153">
        <f>IFERROR(__xludf.DUMMYFUNCTION("TO_DATE(INT((AB275/(60*60*24))+""1/1/1970""))"),42688.0)</f>
        <v>42688</v>
      </c>
      <c r="AB275" s="152">
        <v>1.4791176E9</v>
      </c>
      <c r="AC275" s="152">
        <v>99360.3869</v>
      </c>
      <c r="AE275" s="153">
        <f>IFERROR(__xludf.DUMMYFUNCTION("TO_DATE(INT((AF275/(60*60*24))+""1/1/1970""))"),42643.0)</f>
        <v>42643</v>
      </c>
      <c r="AF275" s="156">
        <v>1.4751972E9</v>
      </c>
      <c r="AG275" s="156">
        <v>103238.9587</v>
      </c>
      <c r="AH275" s="156"/>
      <c r="AI275" s="153">
        <f>IFERROR(__xludf.DUMMYFUNCTION("TO_DATE(INT((AJ275/(60*60*24))+""1/1/1970""))"),42696.0)</f>
        <v>42696</v>
      </c>
      <c r="AJ275" s="156">
        <v>1.4797908E9</v>
      </c>
      <c r="AK275" s="156">
        <v>99048.3555</v>
      </c>
      <c r="AL275" s="156">
        <v>89079.9686</v>
      </c>
      <c r="AM275" s="159">
        <v>116145.57</v>
      </c>
      <c r="AN275" s="152">
        <f t="shared" si="1"/>
        <v>26929.7181</v>
      </c>
      <c r="AO275" s="152">
        <f t="shared" si="2"/>
        <v>119386.3343</v>
      </c>
      <c r="AP275" s="152">
        <f t="shared" si="3"/>
        <v>9817.9329</v>
      </c>
      <c r="AQ275" s="152">
        <f t="shared" si="4"/>
        <v>99240.4135</v>
      </c>
      <c r="AR275" s="152">
        <f t="shared" si="5"/>
        <v>97901.8872</v>
      </c>
    </row>
    <row r="276">
      <c r="A276" s="156">
        <v>1.46884866E9</v>
      </c>
      <c r="B276" s="156">
        <v>104782.5835</v>
      </c>
      <c r="D276" s="153">
        <f>IFERROR(__xludf.DUMMYFUNCTION("TO_DATE(INT((E276/(60*60*24))+""1/1/1970""))"),42697.0)</f>
        <v>42697</v>
      </c>
      <c r="E276" s="152">
        <v>1.4798772E9</v>
      </c>
      <c r="F276" s="152">
        <v>99086.2742</v>
      </c>
      <c r="H276" s="153">
        <f>IFERROR(__xludf.DUMMYFUNCTION("TO_DATE(INT((I276/(60*60*24))+""1/1/1970""))"),42697.0)</f>
        <v>42697</v>
      </c>
      <c r="I276" s="152">
        <v>1.4798772E9</v>
      </c>
      <c r="J276" s="152">
        <v>87554.1143</v>
      </c>
      <c r="L276" s="158">
        <v>42697.0</v>
      </c>
      <c r="M276" s="160">
        <v>116494.77</v>
      </c>
      <c r="O276" s="153">
        <f>IFERROR(__xludf.DUMMYFUNCTION("TO_DATE(INT((P276/(60*60*24))+""1/1/1970""))"),42649.0)</f>
        <v>42649</v>
      </c>
      <c r="P276" s="13">
        <v>1.4757624E9</v>
      </c>
      <c r="Q276" s="13">
        <v>26710.8892</v>
      </c>
      <c r="S276" s="153">
        <f>IFERROR(__xludf.DUMMYFUNCTION("TO_DATE(INT((T276/(60*60*24))+""1/1/1970""))"),42697.0)</f>
        <v>42697</v>
      </c>
      <c r="T276" s="152">
        <v>1.4798772E9</v>
      </c>
      <c r="U276" s="152">
        <v>119810.1823</v>
      </c>
      <c r="W276" s="153">
        <f>IFERROR(__xludf.DUMMYFUNCTION("TO_DATE(INT((X276/(60*60*24))+""1/1/1970""))"),42689.0)</f>
        <v>42689</v>
      </c>
      <c r="X276" s="152">
        <v>1.479222E9</v>
      </c>
      <c r="Y276" s="152">
        <v>9763.0315</v>
      </c>
      <c r="AA276" s="153">
        <f>IFERROR(__xludf.DUMMYFUNCTION("TO_DATE(INT((AB276/(60*60*24))+""1/1/1970""))"),42689.0)</f>
        <v>42689</v>
      </c>
      <c r="AB276" s="156">
        <v>1.4791968E9</v>
      </c>
      <c r="AC276" s="156">
        <v>99277.4085</v>
      </c>
      <c r="AE276" s="153">
        <f>IFERROR(__xludf.DUMMYFUNCTION("TO_DATE(INT((AF276/(60*60*24))+""1/1/1970""))"),42644.0)</f>
        <v>42644</v>
      </c>
      <c r="AF276" s="152">
        <v>1.47528E9</v>
      </c>
      <c r="AG276" s="152">
        <v>103454.3891</v>
      </c>
      <c r="AH276" s="156"/>
      <c r="AI276" s="153">
        <f>IFERROR(__xludf.DUMMYFUNCTION("TO_DATE(INT((AJ276/(60*60*24))+""1/1/1970""))"),42697.0)</f>
        <v>42697</v>
      </c>
      <c r="AJ276" s="152">
        <v>1.4798772E9</v>
      </c>
      <c r="AK276" s="152">
        <v>99086.2742</v>
      </c>
      <c r="AL276" s="152">
        <v>87554.1143</v>
      </c>
      <c r="AM276" s="160">
        <v>116494.77</v>
      </c>
      <c r="AN276" s="152">
        <f t="shared" si="1"/>
        <v>26979.4942</v>
      </c>
      <c r="AO276" s="152">
        <f t="shared" si="2"/>
        <v>119810.1823</v>
      </c>
      <c r="AP276" s="152">
        <f t="shared" si="3"/>
        <v>9812.2558</v>
      </c>
      <c r="AQ276" s="152">
        <f t="shared" si="4"/>
        <v>99437.9123</v>
      </c>
      <c r="AR276" s="152">
        <f t="shared" si="5"/>
        <v>97859.1686</v>
      </c>
    </row>
    <row r="277">
      <c r="A277" s="152">
        <v>1.468872E9</v>
      </c>
      <c r="B277" s="152">
        <v>105000.2235</v>
      </c>
      <c r="D277" s="153">
        <f>IFERROR(__xludf.DUMMYFUNCTION("TO_DATE(INT((E277/(60*60*24))+""1/1/1970""))"),42698.0)</f>
        <v>42698</v>
      </c>
      <c r="E277" s="156">
        <v>1.4799636E9</v>
      </c>
      <c r="F277" s="156">
        <v>99140.0858</v>
      </c>
      <c r="H277" s="153">
        <f>IFERROR(__xludf.DUMMYFUNCTION("TO_DATE(INT((I277/(60*60*24))+""1/1/1970""))"),42698.0)</f>
        <v>42698</v>
      </c>
      <c r="I277" s="156">
        <v>1.4799636E9</v>
      </c>
      <c r="J277" s="156">
        <v>87702.9868</v>
      </c>
      <c r="L277" s="158">
        <v>42698.0</v>
      </c>
      <c r="M277" s="159">
        <v>116029.17</v>
      </c>
      <c r="O277" s="153">
        <f>IFERROR(__xludf.DUMMYFUNCTION("TO_DATE(INT((P277/(60*60*24))+""1/1/1970""))"),42650.0)</f>
        <v>42650</v>
      </c>
      <c r="P277" s="13">
        <v>1.4758488E9</v>
      </c>
      <c r="Q277" s="13">
        <v>26618.7819</v>
      </c>
      <c r="S277" s="153">
        <f>IFERROR(__xludf.DUMMYFUNCTION("TO_DATE(INT((T277/(60*60*24))+""1/1/1970""))"),42698.0)</f>
        <v>42698</v>
      </c>
      <c r="T277" s="156">
        <v>1.4799636E9</v>
      </c>
      <c r="U277" s="156">
        <v>120008.6616</v>
      </c>
      <c r="W277" s="153">
        <f>IFERROR(__xludf.DUMMYFUNCTION("TO_DATE(INT((X277/(60*60*24))+""1/1/1970""))"),42690.0)</f>
        <v>42690</v>
      </c>
      <c r="X277" s="152">
        <v>1.4793084E9</v>
      </c>
      <c r="Y277" s="152">
        <v>9775.3756</v>
      </c>
      <c r="AA277" s="153">
        <f>IFERROR(__xludf.DUMMYFUNCTION("TO_DATE(INT((AB277/(60*60*24))+""1/1/1970""))"),42690.0)</f>
        <v>42690</v>
      </c>
      <c r="AB277" s="152">
        <v>1.479276E9</v>
      </c>
      <c r="AC277" s="152">
        <v>98971.8658</v>
      </c>
      <c r="AE277" s="153">
        <f>IFERROR(__xludf.DUMMYFUNCTION("TO_DATE(INT((AF277/(60*60*24))+""1/1/1970""))"),42645.0)</f>
        <v>42645</v>
      </c>
      <c r="AF277" s="156">
        <v>1.4754456E9</v>
      </c>
      <c r="AG277" s="156">
        <v>103454.3891</v>
      </c>
      <c r="AH277" s="156"/>
      <c r="AI277" s="153">
        <f>IFERROR(__xludf.DUMMYFUNCTION("TO_DATE(INT((AJ277/(60*60*24))+""1/1/1970""))"),42698.0)</f>
        <v>42698</v>
      </c>
      <c r="AJ277" s="156">
        <v>1.4799636E9</v>
      </c>
      <c r="AK277" s="156">
        <v>99140.0858</v>
      </c>
      <c r="AL277" s="156">
        <v>87702.9868</v>
      </c>
      <c r="AM277" s="159">
        <v>116029.17</v>
      </c>
      <c r="AN277" s="152">
        <f t="shared" si="1"/>
        <v>26834.6746</v>
      </c>
      <c r="AO277" s="152">
        <f t="shared" si="2"/>
        <v>120008.6616</v>
      </c>
      <c r="AP277" s="152">
        <f t="shared" si="3"/>
        <v>9823.9745</v>
      </c>
      <c r="AQ277" s="152">
        <f t="shared" si="4"/>
        <v>98307.9557</v>
      </c>
      <c r="AR277" s="152">
        <f t="shared" si="5"/>
        <v>97021.3324</v>
      </c>
    </row>
    <row r="278">
      <c r="A278" s="156">
        <v>1.46893506E9</v>
      </c>
      <c r="B278" s="156">
        <v>104768.0742</v>
      </c>
      <c r="D278" s="153">
        <f>IFERROR(__xludf.DUMMYFUNCTION("TO_DATE(INT((E278/(60*60*24))+""1/1/1970""))"),42699.0)</f>
        <v>42699</v>
      </c>
      <c r="E278" s="152">
        <v>1.480086E9</v>
      </c>
      <c r="F278" s="152">
        <v>99140.0858</v>
      </c>
      <c r="H278" s="153">
        <f>IFERROR(__xludf.DUMMYFUNCTION("TO_DATE(INT((I278/(60*60*24))+""1/1/1970""))"),42699.0)</f>
        <v>42699</v>
      </c>
      <c r="I278" s="152">
        <v>1.480086E9</v>
      </c>
      <c r="J278" s="152">
        <v>87702.9868</v>
      </c>
      <c r="L278" s="158">
        <v>42699.0</v>
      </c>
      <c r="M278" s="160">
        <v>116029.17</v>
      </c>
      <c r="O278" s="153">
        <f>IFERROR(__xludf.DUMMYFUNCTION("TO_DATE(INT((P278/(60*60*24))+""1/1/1970""))"),42651.0)</f>
        <v>42651</v>
      </c>
      <c r="P278" s="13">
        <v>1.4758848E9</v>
      </c>
      <c r="Q278" s="13">
        <v>26779.756</v>
      </c>
      <c r="S278" s="153">
        <f>IFERROR(__xludf.DUMMYFUNCTION("TO_DATE(INT((T278/(60*60*24))+""1/1/1970""))"),42699.0)</f>
        <v>42699</v>
      </c>
      <c r="T278" s="152">
        <v>1.480086E9</v>
      </c>
      <c r="U278" s="152">
        <v>120008.6616</v>
      </c>
      <c r="W278" s="153">
        <f>IFERROR(__xludf.DUMMYFUNCTION("TO_DATE(INT((X278/(60*60*24))+""1/1/1970""))"),42691.0)</f>
        <v>42691</v>
      </c>
      <c r="X278" s="152">
        <v>1.4793948E9</v>
      </c>
      <c r="Y278" s="152">
        <v>9780.414</v>
      </c>
      <c r="AA278" s="153">
        <f>IFERROR(__xludf.DUMMYFUNCTION("TO_DATE(INT((AB278/(60*60*24))+""1/1/1970""))"),42691.0)</f>
        <v>42691</v>
      </c>
      <c r="AB278" s="156">
        <v>1.4793552E9</v>
      </c>
      <c r="AC278" s="156">
        <v>99493.9762</v>
      </c>
      <c r="AE278" s="153">
        <f>IFERROR(__xludf.DUMMYFUNCTION("TO_DATE(INT((AF278/(60*60*24))+""1/1/1970""))"),42646.0)</f>
        <v>42646</v>
      </c>
      <c r="AF278" s="156">
        <v>1.4754852E9</v>
      </c>
      <c r="AG278" s="156">
        <v>103368.9519</v>
      </c>
      <c r="AH278" s="156"/>
      <c r="AI278" s="153">
        <f>IFERROR(__xludf.DUMMYFUNCTION("TO_DATE(INT((AJ278/(60*60*24))+""1/1/1970""))"),42699.0)</f>
        <v>42699</v>
      </c>
      <c r="AJ278" s="152">
        <v>1.480086E9</v>
      </c>
      <c r="AK278" s="152">
        <v>99140.0858</v>
      </c>
      <c r="AL278" s="152">
        <v>87702.9868</v>
      </c>
      <c r="AM278" s="160">
        <v>116029.17</v>
      </c>
      <c r="AN278" s="152">
        <f t="shared" si="1"/>
        <v>26976.318</v>
      </c>
      <c r="AO278" s="152">
        <f t="shared" si="2"/>
        <v>120008.6616</v>
      </c>
      <c r="AP278" s="152">
        <f t="shared" si="3"/>
        <v>9827.7654</v>
      </c>
      <c r="AQ278" s="152">
        <f t="shared" si="4"/>
        <v>98329.1819</v>
      </c>
      <c r="AR278" s="152">
        <f t="shared" si="5"/>
        <v>97186.2355</v>
      </c>
    </row>
    <row r="279">
      <c r="A279" s="152">
        <v>1.4689584E9</v>
      </c>
      <c r="B279" s="152">
        <v>104888.9853</v>
      </c>
      <c r="D279" s="153">
        <f>IFERROR(__xludf.DUMMYFUNCTION("TO_DATE(INT((E279/(60*60*24))+""1/1/1970""))"),42700.0)</f>
        <v>42700</v>
      </c>
      <c r="E279" s="152">
        <v>1.4801364E9</v>
      </c>
      <c r="F279" s="152">
        <v>99507.7984</v>
      </c>
      <c r="H279" s="153">
        <f>IFERROR(__xludf.DUMMYFUNCTION("TO_DATE(INT((I279/(60*60*24))+""1/1/1970""))"),42700.0)</f>
        <v>42700</v>
      </c>
      <c r="I279" s="152">
        <v>1.4801364E9</v>
      </c>
      <c r="J279" s="152">
        <v>87761.6031</v>
      </c>
      <c r="L279" s="158">
        <v>42700.0</v>
      </c>
      <c r="M279" s="160">
        <v>116397.77</v>
      </c>
      <c r="O279" s="153">
        <f>IFERROR(__xludf.DUMMYFUNCTION("TO_DATE(INT((P279/(60*60*24))+""1/1/1970""))"),42652.0)</f>
        <v>42652</v>
      </c>
      <c r="P279" s="13">
        <v>1.4759712E9</v>
      </c>
      <c r="Q279" s="13">
        <v>26779.756</v>
      </c>
      <c r="S279" s="153">
        <f>IFERROR(__xludf.DUMMYFUNCTION("TO_DATE(INT((T279/(60*60*24))+""1/1/1970""))"),42700.0)</f>
        <v>42700</v>
      </c>
      <c r="T279" s="152">
        <v>1.4801364E9</v>
      </c>
      <c r="U279" s="152">
        <v>120904.6529</v>
      </c>
      <c r="W279" s="153">
        <f>IFERROR(__xludf.DUMMYFUNCTION("TO_DATE(INT((X279/(60*60*24))+""1/1/1970""))"),42692.0)</f>
        <v>42692</v>
      </c>
      <c r="X279" s="152">
        <v>1.4794812E9</v>
      </c>
      <c r="Y279" s="152">
        <v>9794.0885</v>
      </c>
      <c r="AA279" s="153">
        <f>IFERROR(__xludf.DUMMYFUNCTION("TO_DATE(INT((AB279/(60*60*24))+""1/1/1970""))"),42692.0)</f>
        <v>42692</v>
      </c>
      <c r="AB279" s="152">
        <v>1.4794344E9</v>
      </c>
      <c r="AC279" s="152">
        <v>99370.8272</v>
      </c>
      <c r="AE279" s="153">
        <f>IFERROR(__xludf.DUMMYFUNCTION("TO_DATE(INT((AF279/(60*60*24))+""1/1/1970""))"),42647.0)</f>
        <v>42647</v>
      </c>
      <c r="AF279" s="152">
        <v>1.4755644E9</v>
      </c>
      <c r="AG279" s="152">
        <v>103151.2247</v>
      </c>
      <c r="AH279" s="156"/>
      <c r="AI279" s="153">
        <f>IFERROR(__xludf.DUMMYFUNCTION("TO_DATE(INT((AJ279/(60*60*24))+""1/1/1970""))"),42700.0)</f>
        <v>42700</v>
      </c>
      <c r="AJ279" s="152">
        <v>1.4801364E9</v>
      </c>
      <c r="AK279" s="152">
        <v>99507.7984</v>
      </c>
      <c r="AL279" s="152">
        <v>87761.6031</v>
      </c>
      <c r="AM279" s="160">
        <v>116397.77</v>
      </c>
      <c r="AN279" s="152">
        <f t="shared" si="1"/>
        <v>26928.2042</v>
      </c>
      <c r="AO279" s="152">
        <f t="shared" si="2"/>
        <v>120904.6529</v>
      </c>
      <c r="AP279" s="152">
        <f t="shared" si="3"/>
        <v>9824.2674</v>
      </c>
      <c r="AQ279" s="152">
        <f t="shared" si="4"/>
        <v>98329.1819</v>
      </c>
      <c r="AR279" s="152">
        <f t="shared" si="5"/>
        <v>97494.912</v>
      </c>
    </row>
    <row r="280">
      <c r="A280" s="156">
        <v>1.46902146E9</v>
      </c>
      <c r="B280" s="156">
        <v>105154.9896</v>
      </c>
      <c r="D280" s="153">
        <f>IFERROR(__xludf.DUMMYFUNCTION("TO_DATE(INT((E280/(60*60*24))+""1/1/1970""))"),42702.0)</f>
        <v>42702</v>
      </c>
      <c r="E280" s="156">
        <v>1.4803452E9</v>
      </c>
      <c r="F280" s="156">
        <v>99507.7984</v>
      </c>
      <c r="H280" s="153">
        <f>IFERROR(__xludf.DUMMYFUNCTION("TO_DATE(INT((I280/(60*60*24))+""1/1/1970""))"),42702.0)</f>
        <v>42702</v>
      </c>
      <c r="I280" s="156">
        <v>1.4803452E9</v>
      </c>
      <c r="J280" s="156">
        <v>87761.6031</v>
      </c>
      <c r="L280" s="158">
        <v>42702.0</v>
      </c>
      <c r="M280" s="159">
        <v>116397.77</v>
      </c>
      <c r="O280" s="153">
        <f>IFERROR(__xludf.DUMMYFUNCTION("TO_DATE(INT((P280/(60*60*24))+""1/1/1970""))"),42653.0)</f>
        <v>42653</v>
      </c>
      <c r="P280" s="13">
        <v>1.4760576E9</v>
      </c>
      <c r="Q280" s="13">
        <v>26756.1817</v>
      </c>
      <c r="S280" s="153">
        <f>IFERROR(__xludf.DUMMYFUNCTION("TO_DATE(INT((T280/(60*60*24))+""1/1/1970""))"),42702.0)</f>
        <v>42702</v>
      </c>
      <c r="T280" s="156">
        <v>1.4803452E9</v>
      </c>
      <c r="U280" s="156">
        <v>120904.6529</v>
      </c>
      <c r="W280" s="153">
        <f>IFERROR(__xludf.DUMMYFUNCTION("TO_DATE(INT((X280/(60*60*24))+""1/1/1970""))"),42693.0)</f>
        <v>42693</v>
      </c>
      <c r="X280" s="152">
        <v>1.4795136E9</v>
      </c>
      <c r="Y280" s="152">
        <v>9805.01</v>
      </c>
      <c r="AA280" s="153">
        <f>IFERROR(__xludf.DUMMYFUNCTION("TO_DATE(INT((AB280/(60*60*24))+""1/1/1970""))"),42694.0)</f>
        <v>42694</v>
      </c>
      <c r="AB280" s="156">
        <v>1.4796828E9</v>
      </c>
      <c r="AC280" s="156">
        <v>98882.029</v>
      </c>
      <c r="AE280" s="153">
        <f>IFERROR(__xludf.DUMMYFUNCTION("TO_DATE(INT((AF280/(60*60*24))+""1/1/1970""))"),42648.0)</f>
        <v>42648</v>
      </c>
      <c r="AF280" s="156">
        <v>1.4756436E9</v>
      </c>
      <c r="AG280" s="156">
        <v>103150.7654</v>
      </c>
      <c r="AH280" s="156"/>
      <c r="AI280" s="153">
        <f>IFERROR(__xludf.DUMMYFUNCTION("TO_DATE(INT((AJ280/(60*60*24))+""1/1/1970""))"),42702.0)</f>
        <v>42702</v>
      </c>
      <c r="AJ280" s="156">
        <v>1.4803452E9</v>
      </c>
      <c r="AK280" s="156">
        <v>99507.7984</v>
      </c>
      <c r="AL280" s="156">
        <v>87761.6031</v>
      </c>
      <c r="AM280" s="159">
        <v>116397.77</v>
      </c>
      <c r="AN280" s="152">
        <f t="shared" si="1"/>
        <v>27011.0726</v>
      </c>
      <c r="AO280" s="152">
        <f t="shared" si="2"/>
        <v>120904.6529</v>
      </c>
      <c r="AP280" s="152">
        <f t="shared" si="3"/>
        <v>9819.5319</v>
      </c>
      <c r="AQ280" s="152">
        <f t="shared" si="4"/>
        <v>99304.3817</v>
      </c>
      <c r="AR280" s="152">
        <f t="shared" si="5"/>
        <v>97636.3887</v>
      </c>
    </row>
    <row r="281">
      <c r="A281" s="152">
        <v>1.4690448E9</v>
      </c>
      <c r="B281" s="152">
        <v>105348.4473</v>
      </c>
      <c r="D281" s="153">
        <f>IFERROR(__xludf.DUMMYFUNCTION("TO_DATE(INT((E281/(60*60*24))+""1/1/1970""))"),42703.0)</f>
        <v>42703</v>
      </c>
      <c r="E281" s="156">
        <v>1.4803956E9</v>
      </c>
      <c r="F281" s="156">
        <v>99357.3765</v>
      </c>
      <c r="H281" s="153">
        <f>IFERROR(__xludf.DUMMYFUNCTION("TO_DATE(INT((I281/(60*60*24))+""1/1/1970""))"),42703.0)</f>
        <v>42703</v>
      </c>
      <c r="I281" s="156">
        <v>1.4803956E9</v>
      </c>
      <c r="J281" s="156">
        <v>87818.3902</v>
      </c>
      <c r="L281" s="158">
        <v>42703.0</v>
      </c>
      <c r="M281" s="159">
        <v>116135.87</v>
      </c>
      <c r="O281" s="153">
        <f>IFERROR(__xludf.DUMMYFUNCTION("TO_DATE(INT((P281/(60*60*24))+""1/1/1970""))"),42654.0)</f>
        <v>42654</v>
      </c>
      <c r="P281" s="13">
        <v>1.4761944E9</v>
      </c>
      <c r="Q281" s="13">
        <v>26750.081</v>
      </c>
      <c r="S281" s="153">
        <f>IFERROR(__xludf.DUMMYFUNCTION("TO_DATE(INT((T281/(60*60*24))+""1/1/1970""))"),42703.0)</f>
        <v>42703</v>
      </c>
      <c r="T281" s="156">
        <v>1.4803956E9</v>
      </c>
      <c r="U281" s="156">
        <v>119819.5864</v>
      </c>
      <c r="W281" s="153">
        <f>IFERROR(__xludf.DUMMYFUNCTION("TO_DATE(INT((X281/(60*60*24))+""1/1/1970""))"),42695.0)</f>
        <v>42695</v>
      </c>
      <c r="X281" s="156">
        <v>1.4796864E9</v>
      </c>
      <c r="Y281" s="156">
        <v>9805.4454</v>
      </c>
      <c r="AA281" s="153">
        <f>IFERROR(__xludf.DUMMYFUNCTION("TO_DATE(INT((AB281/(60*60*24))+""1/1/1970""))"),42695.0)</f>
        <v>42695</v>
      </c>
      <c r="AB281" s="152">
        <v>1.4797224E9</v>
      </c>
      <c r="AC281" s="152">
        <v>99126.0592</v>
      </c>
      <c r="AE281" s="153">
        <f>IFERROR(__xludf.DUMMYFUNCTION("TO_DATE(INT((AF281/(60*60*24))+""1/1/1970""))"),42649.0)</f>
        <v>42649</v>
      </c>
      <c r="AF281" s="152">
        <v>1.4757228E9</v>
      </c>
      <c r="AG281" s="152">
        <v>103119.5303</v>
      </c>
      <c r="AH281" s="156"/>
      <c r="AI281" s="153">
        <f>IFERROR(__xludf.DUMMYFUNCTION("TO_DATE(INT((AJ281/(60*60*24))+""1/1/1970""))"),42703.0)</f>
        <v>42703</v>
      </c>
      <c r="AJ281" s="156">
        <v>1.4803956E9</v>
      </c>
      <c r="AK281" s="156">
        <v>99357.3765</v>
      </c>
      <c r="AL281" s="156">
        <v>87818.3902</v>
      </c>
      <c r="AM281" s="159">
        <v>116135.87</v>
      </c>
      <c r="AN281" s="152">
        <f t="shared" si="1"/>
        <v>26991.962</v>
      </c>
      <c r="AO281" s="152">
        <f t="shared" si="2"/>
        <v>119819.5864</v>
      </c>
      <c r="AP281" s="152">
        <f t="shared" si="3"/>
        <v>9808.2761</v>
      </c>
      <c r="AQ281" s="152">
        <f t="shared" si="4"/>
        <v>99272.0884</v>
      </c>
      <c r="AR281" s="152">
        <f t="shared" si="5"/>
        <v>97727.7974</v>
      </c>
    </row>
    <row r="282">
      <c r="A282" s="156">
        <v>1.46910786E9</v>
      </c>
      <c r="B282" s="156">
        <v>105271.0643</v>
      </c>
      <c r="D282" s="153">
        <f>IFERROR(__xludf.DUMMYFUNCTION("TO_DATE(INT((E282/(60*60*24))+""1/1/1970""))"),42704.0)</f>
        <v>42704</v>
      </c>
      <c r="E282" s="152">
        <v>1.480482E9</v>
      </c>
      <c r="F282" s="152">
        <v>99357.3765</v>
      </c>
      <c r="H282" s="153">
        <f>IFERROR(__xludf.DUMMYFUNCTION("TO_DATE(INT((I282/(60*60*24))+""1/1/1970""))"),42704.0)</f>
        <v>42704</v>
      </c>
      <c r="I282" s="152">
        <v>1.480482E9</v>
      </c>
      <c r="J282" s="152">
        <v>87872.0899</v>
      </c>
      <c r="L282" s="158">
        <v>42704.0</v>
      </c>
      <c r="M282" s="160">
        <v>116533.57</v>
      </c>
      <c r="O282" s="153">
        <f>IFERROR(__xludf.DUMMYFUNCTION("TO_DATE(INT((P282/(60*60*24))+""1/1/1970""))"),42655.0)</f>
        <v>42655</v>
      </c>
      <c r="P282" s="13">
        <v>1.4762808E9</v>
      </c>
      <c r="Q282" s="13">
        <v>26847.6296</v>
      </c>
      <c r="S282" s="153">
        <f>IFERROR(__xludf.DUMMYFUNCTION("TO_DATE(INT((T282/(60*60*24))+""1/1/1970""))"),42704.0)</f>
        <v>42704</v>
      </c>
      <c r="T282" s="152">
        <v>1.480482E9</v>
      </c>
      <c r="U282" s="152">
        <v>120211.9108</v>
      </c>
      <c r="W282" s="153">
        <f>IFERROR(__xludf.DUMMYFUNCTION("TO_DATE(INT((X282/(60*60*24))+""1/1/1970""))"),42696.0)</f>
        <v>42696</v>
      </c>
      <c r="X282" s="152">
        <v>1.4798268E9</v>
      </c>
      <c r="Y282" s="152">
        <v>9817.9329</v>
      </c>
      <c r="AA282" s="153">
        <f>IFERROR(__xludf.DUMMYFUNCTION("TO_DATE(INT((AB282/(60*60*24))+""1/1/1970""))"),42696.0)</f>
        <v>42696</v>
      </c>
      <c r="AB282" s="156">
        <v>1.4798016E9</v>
      </c>
      <c r="AC282" s="156">
        <v>99240.4135</v>
      </c>
      <c r="AE282" s="153">
        <f>IFERROR(__xludf.DUMMYFUNCTION("TO_DATE(INT((AF282/(60*60*24))+""1/1/1970""))"),42650.0)</f>
        <v>42650</v>
      </c>
      <c r="AF282" s="156">
        <v>1.475802E9</v>
      </c>
      <c r="AG282" s="156">
        <v>102532.0344</v>
      </c>
      <c r="AH282" s="156"/>
      <c r="AI282" s="153">
        <f>IFERROR(__xludf.DUMMYFUNCTION("TO_DATE(INT((AJ282/(60*60*24))+""1/1/1970""))"),42704.0)</f>
        <v>42704</v>
      </c>
      <c r="AJ282" s="152">
        <v>1.480482E9</v>
      </c>
      <c r="AK282" s="152">
        <v>99357.3765</v>
      </c>
      <c r="AL282" s="152">
        <v>87872.0899</v>
      </c>
      <c r="AM282" s="160">
        <v>116533.57</v>
      </c>
      <c r="AN282" s="152">
        <f t="shared" si="1"/>
        <v>26890.9092</v>
      </c>
      <c r="AO282" s="152">
        <f t="shared" si="2"/>
        <v>120211.9108</v>
      </c>
      <c r="AP282" s="152">
        <f t="shared" si="3"/>
        <v>9822.3246</v>
      </c>
      <c r="AQ282" s="152">
        <f t="shared" si="4"/>
        <v>99054.4256</v>
      </c>
      <c r="AR282" s="152">
        <f t="shared" si="5"/>
        <v>97988.7025</v>
      </c>
    </row>
    <row r="283">
      <c r="A283" s="152">
        <v>1.4691312E9</v>
      </c>
      <c r="B283" s="152">
        <v>104908.331</v>
      </c>
      <c r="D283" s="153">
        <f>IFERROR(__xludf.DUMMYFUNCTION("TO_DATE(INT((E283/(60*60*24))+""1/1/1970""))"),42705.0)</f>
        <v>42705</v>
      </c>
      <c r="E283" s="156">
        <v>1.4805684E9</v>
      </c>
      <c r="F283" s="156">
        <v>99357.3765</v>
      </c>
      <c r="H283" s="153">
        <f>IFERROR(__xludf.DUMMYFUNCTION("TO_DATE(INT((I283/(60*60*24))+""1/1/1970""))"),42705.0)</f>
        <v>42705</v>
      </c>
      <c r="I283" s="156">
        <v>1.4805684E9</v>
      </c>
      <c r="J283" s="156">
        <v>87438.6394</v>
      </c>
      <c r="L283" s="158">
        <v>42705.0</v>
      </c>
      <c r="M283" s="159">
        <v>115136.77</v>
      </c>
      <c r="O283" s="153">
        <f>IFERROR(__xludf.DUMMYFUNCTION("TO_DATE(INT((P283/(60*60*24))+""1/1/1970""))"),42656.0)</f>
        <v>42656</v>
      </c>
      <c r="P283" s="13">
        <v>1.4763672E9</v>
      </c>
      <c r="Q283" s="13">
        <v>26728.0563</v>
      </c>
      <c r="S283" s="153">
        <f>IFERROR(__xludf.DUMMYFUNCTION("TO_DATE(INT((T283/(60*60*24))+""1/1/1970""))"),42705.0)</f>
        <v>42705</v>
      </c>
      <c r="T283" s="156">
        <v>1.4805684E9</v>
      </c>
      <c r="U283" s="156">
        <v>119633.7632</v>
      </c>
      <c r="W283" s="153">
        <f>IFERROR(__xludf.DUMMYFUNCTION("TO_DATE(INT((X283/(60*60*24))+""1/1/1970""))"),42697.0)</f>
        <v>42697</v>
      </c>
      <c r="X283" s="152">
        <v>1.4799132E9</v>
      </c>
      <c r="Y283" s="152">
        <v>9812.2558</v>
      </c>
      <c r="AA283" s="153">
        <f>IFERROR(__xludf.DUMMYFUNCTION("TO_DATE(INT((AB283/(60*60*24))+""1/1/1970""))"),42697.0)</f>
        <v>42697</v>
      </c>
      <c r="AB283" s="152">
        <v>1.4798808E9</v>
      </c>
      <c r="AC283" s="152">
        <v>99437.9123</v>
      </c>
      <c r="AE283" s="153">
        <f>IFERROR(__xludf.DUMMYFUNCTION("TO_DATE(INT((AF283/(60*60*24))+""1/1/1970""))"),42651.0)</f>
        <v>42651</v>
      </c>
      <c r="AF283" s="152">
        <v>1.4758848E9</v>
      </c>
      <c r="AG283" s="152">
        <v>103077.7303</v>
      </c>
      <c r="AH283" s="156"/>
      <c r="AI283" s="153">
        <f>IFERROR(__xludf.DUMMYFUNCTION("TO_DATE(INT((AJ283/(60*60*24))+""1/1/1970""))"),42705.0)</f>
        <v>42705</v>
      </c>
      <c r="AJ283" s="156">
        <v>1.4805684E9</v>
      </c>
      <c r="AK283" s="156">
        <v>99357.3765</v>
      </c>
      <c r="AL283" s="156">
        <v>87438.6394</v>
      </c>
      <c r="AM283" s="159">
        <v>115136.77</v>
      </c>
      <c r="AN283" s="152">
        <f t="shared" si="1"/>
        <v>26718.8137</v>
      </c>
      <c r="AO283" s="152">
        <f t="shared" si="2"/>
        <v>119633.7632</v>
      </c>
      <c r="AP283" s="152">
        <f t="shared" si="3"/>
        <v>9855.4341</v>
      </c>
      <c r="AQ283" s="152">
        <f t="shared" si="4"/>
        <v>97927.301</v>
      </c>
      <c r="AR283" s="152">
        <f t="shared" si="5"/>
        <v>97464.1362</v>
      </c>
    </row>
    <row r="284">
      <c r="A284" s="156">
        <v>1.46919426E9</v>
      </c>
      <c r="B284" s="156">
        <v>104990.5506</v>
      </c>
      <c r="D284" s="153">
        <f>IFERROR(__xludf.DUMMYFUNCTION("TO_DATE(INT((E284/(60*60*24))+""1/1/1970""))"),42706.0)</f>
        <v>42706</v>
      </c>
      <c r="E284" s="152">
        <v>1.4806548E9</v>
      </c>
      <c r="F284" s="152">
        <v>99357.3765</v>
      </c>
      <c r="H284" s="153">
        <f>IFERROR(__xludf.DUMMYFUNCTION("TO_DATE(INT((I284/(60*60*24))+""1/1/1970""))"),42706.0)</f>
        <v>42706</v>
      </c>
      <c r="I284" s="152">
        <v>1.4806548E9</v>
      </c>
      <c r="J284" s="152">
        <v>87026.619</v>
      </c>
      <c r="L284" s="158">
        <v>42706.0</v>
      </c>
      <c r="M284" s="160">
        <v>113304.73</v>
      </c>
      <c r="O284" s="153">
        <f>IFERROR(__xludf.DUMMYFUNCTION("TO_DATE(INT((P284/(60*60*24))+""1/1/1970""))"),42657.0)</f>
        <v>42657</v>
      </c>
      <c r="P284" s="13">
        <v>1.4764536E9</v>
      </c>
      <c r="Q284" s="13">
        <v>26804.2514</v>
      </c>
      <c r="S284" s="153">
        <f>IFERROR(__xludf.DUMMYFUNCTION("TO_DATE(INT((T284/(60*60*24))+""1/1/1970""))"),42706.0)</f>
        <v>42706</v>
      </c>
      <c r="T284" s="152">
        <v>1.4806548E9</v>
      </c>
      <c r="U284" s="152">
        <v>118754.5817</v>
      </c>
      <c r="W284" s="153">
        <f>IFERROR(__xludf.DUMMYFUNCTION("TO_DATE(INT((X284/(60*60*24))+""1/1/1970""))"),42698.0)</f>
        <v>42698</v>
      </c>
      <c r="X284" s="152">
        <v>1.4799456E9</v>
      </c>
      <c r="Y284" s="152">
        <v>9823.9745</v>
      </c>
      <c r="AA284" s="153">
        <f>IFERROR(__xludf.DUMMYFUNCTION("TO_DATE(INT((AB284/(60*60*24))+""1/1/1970""))"),42698.0)</f>
        <v>42698</v>
      </c>
      <c r="AB284" s="156">
        <v>1.47996E9</v>
      </c>
      <c r="AC284" s="156">
        <v>98307.9557</v>
      </c>
      <c r="AE284" s="153">
        <f>IFERROR(__xludf.DUMMYFUNCTION("TO_DATE(INT((AF284/(60*60*24))+""1/1/1970""))"),42652.0)</f>
        <v>42652</v>
      </c>
      <c r="AF284" s="156">
        <v>1.4760504E9</v>
      </c>
      <c r="AG284" s="156">
        <v>103077.7303</v>
      </c>
      <c r="AH284" s="156"/>
      <c r="AI284" s="153">
        <f>IFERROR(__xludf.DUMMYFUNCTION("TO_DATE(INT((AJ284/(60*60*24))+""1/1/1970""))"),42706.0)</f>
        <v>42706</v>
      </c>
      <c r="AJ284" s="152">
        <v>1.4806548E9</v>
      </c>
      <c r="AK284" s="152">
        <v>99357.3765</v>
      </c>
      <c r="AL284" s="152">
        <v>87026.619</v>
      </c>
      <c r="AM284" s="160">
        <v>113304.73</v>
      </c>
      <c r="AN284" s="152">
        <f t="shared" si="1"/>
        <v>27019.1834</v>
      </c>
      <c r="AO284" s="152">
        <f t="shared" si="2"/>
        <v>118754.5817</v>
      </c>
      <c r="AP284" s="152">
        <f t="shared" si="3"/>
        <v>9859.3456</v>
      </c>
      <c r="AQ284" s="152">
        <f t="shared" si="4"/>
        <v>98228.5197</v>
      </c>
      <c r="AR284" s="152">
        <f t="shared" si="5"/>
        <v>98127.8825</v>
      </c>
    </row>
    <row r="285">
      <c r="A285" s="152">
        <v>1.4692176E9</v>
      </c>
      <c r="B285" s="152">
        <v>105406.4846</v>
      </c>
      <c r="D285" s="153">
        <f>IFERROR(__xludf.DUMMYFUNCTION("TO_DATE(INT((E285/(60*60*24))+""1/1/1970""))"),42707.0)</f>
        <v>42707</v>
      </c>
      <c r="E285" s="156">
        <v>1.4807412E9</v>
      </c>
      <c r="F285" s="156">
        <v>99357.3765</v>
      </c>
      <c r="H285" s="153">
        <f>IFERROR(__xludf.DUMMYFUNCTION("TO_DATE(INT((I285/(60*60*24))+""1/1/1970""))"),42707.0)</f>
        <v>42707</v>
      </c>
      <c r="I285" s="156">
        <v>1.4807412E9</v>
      </c>
      <c r="J285" s="156">
        <v>87557.0073</v>
      </c>
      <c r="L285" s="158">
        <v>42707.0</v>
      </c>
      <c r="M285" s="159">
        <v>113674.88</v>
      </c>
      <c r="O285" s="153">
        <f>IFERROR(__xludf.DUMMYFUNCTION("TO_DATE(INT((P285/(60*60*24))+""1/1/1970""))"),42658.0)</f>
        <v>42658</v>
      </c>
      <c r="P285" s="13">
        <v>1.4764896E9</v>
      </c>
      <c r="Q285" s="13">
        <v>26764.7763</v>
      </c>
      <c r="S285" s="153">
        <f>IFERROR(__xludf.DUMMYFUNCTION("TO_DATE(INT((T285/(60*60*24))+""1/1/1970""))"),42707.0)</f>
        <v>42707</v>
      </c>
      <c r="T285" s="156">
        <v>1.4807412E9</v>
      </c>
      <c r="U285" s="156">
        <v>118911.5877</v>
      </c>
      <c r="W285" s="153">
        <f>IFERROR(__xludf.DUMMYFUNCTION("TO_DATE(INT((X285/(60*60*24))+""1/1/1970""))"),42699.0)</f>
        <v>42699</v>
      </c>
      <c r="X285" s="156">
        <v>1.480032E9</v>
      </c>
      <c r="Y285" s="156">
        <v>9827.7654</v>
      </c>
      <c r="AA285" s="153">
        <f>IFERROR(__xludf.DUMMYFUNCTION("TO_DATE(INT((AB285/(60*60*24))+""1/1/1970""))"),42699.0)</f>
        <v>42699</v>
      </c>
      <c r="AB285" s="152">
        <v>1.4800392E9</v>
      </c>
      <c r="AC285" s="152">
        <v>98329.1819</v>
      </c>
      <c r="AE285" s="153">
        <f>IFERROR(__xludf.DUMMYFUNCTION("TO_DATE(INT((AF285/(60*60*24))+""1/1/1970""))"),42653.0)</f>
        <v>42653</v>
      </c>
      <c r="AF285" s="156">
        <v>1.47609E9</v>
      </c>
      <c r="AG285" s="156">
        <v>103018.0161</v>
      </c>
      <c r="AH285" s="156"/>
      <c r="AI285" s="153">
        <f>IFERROR(__xludf.DUMMYFUNCTION("TO_DATE(INT((AJ285/(60*60*24))+""1/1/1970""))"),42707.0)</f>
        <v>42707</v>
      </c>
      <c r="AJ285" s="156">
        <v>1.4807412E9</v>
      </c>
      <c r="AK285" s="156">
        <v>99357.3765</v>
      </c>
      <c r="AL285" s="156">
        <v>87557.0073</v>
      </c>
      <c r="AM285" s="159">
        <v>113674.88</v>
      </c>
      <c r="AN285" s="152">
        <f t="shared" si="1"/>
        <v>27137.2871</v>
      </c>
      <c r="AO285" s="152">
        <f t="shared" si="2"/>
        <v>118911.5877</v>
      </c>
      <c r="AP285" s="152">
        <f t="shared" si="3"/>
        <v>9864.5244</v>
      </c>
      <c r="AQ285" s="152">
        <f t="shared" si="4"/>
        <v>98228.5197</v>
      </c>
      <c r="AR285" s="152">
        <f t="shared" si="5"/>
        <v>98162.7923</v>
      </c>
    </row>
    <row r="286">
      <c r="A286" s="156">
        <v>1.46945346E9</v>
      </c>
      <c r="B286" s="156">
        <v>105242.0456</v>
      </c>
      <c r="D286" s="153">
        <f>IFERROR(__xludf.DUMMYFUNCTION("TO_DATE(INT((E286/(60*60*24))+""1/1/1970""))"),42709.0)</f>
        <v>42709</v>
      </c>
      <c r="E286" s="152">
        <v>1.48095E9</v>
      </c>
      <c r="F286" s="152">
        <v>99357.3765</v>
      </c>
      <c r="H286" s="153">
        <f>IFERROR(__xludf.DUMMYFUNCTION("TO_DATE(INT((I286/(60*60*24))+""1/1/1970""))"),42709.0)</f>
        <v>42709</v>
      </c>
      <c r="I286" s="152">
        <v>1.48095E9</v>
      </c>
      <c r="J286" s="152">
        <v>87557.0073</v>
      </c>
      <c r="L286" s="158">
        <v>42709.0</v>
      </c>
      <c r="M286" s="160">
        <v>113674.88</v>
      </c>
      <c r="O286" s="153">
        <f>IFERROR(__xludf.DUMMYFUNCTION("TO_DATE(INT((P286/(60*60*24))+""1/1/1970""))"),42659.0)</f>
        <v>42659</v>
      </c>
      <c r="P286" s="13">
        <v>1.476576E9</v>
      </c>
      <c r="Q286" s="13">
        <v>26764.7763</v>
      </c>
      <c r="S286" s="153">
        <f>IFERROR(__xludf.DUMMYFUNCTION("TO_DATE(INT((T286/(60*60*24))+""1/1/1970""))"),42709.0)</f>
        <v>42709</v>
      </c>
      <c r="T286" s="152">
        <v>1.48095E9</v>
      </c>
      <c r="U286" s="152">
        <v>118911.5877</v>
      </c>
      <c r="W286" s="153">
        <f>IFERROR(__xludf.DUMMYFUNCTION("TO_DATE(INT((X286/(60*60*24))+""1/1/1970""))"),42700.0)</f>
        <v>42700</v>
      </c>
      <c r="X286" s="152">
        <v>1.4801184E9</v>
      </c>
      <c r="Y286" s="152">
        <v>9824.2674</v>
      </c>
      <c r="AA286" s="153">
        <f>IFERROR(__xludf.DUMMYFUNCTION("TO_DATE(INT((AB286/(60*60*24))+""1/1/1970""))"),42701.0)</f>
        <v>42701</v>
      </c>
      <c r="AB286" s="156">
        <v>1.4802876E9</v>
      </c>
      <c r="AC286" s="156">
        <v>98783.566</v>
      </c>
      <c r="AE286" s="153">
        <f>IFERROR(__xludf.DUMMYFUNCTION("TO_DATE(INT((AF286/(60*60*24))+""1/1/1970""))"),42654.0)</f>
        <v>42654</v>
      </c>
      <c r="AF286" s="152">
        <v>1.4761692E9</v>
      </c>
      <c r="AG286" s="152">
        <v>102520.5509</v>
      </c>
      <c r="AH286" s="156"/>
      <c r="AI286" s="153">
        <f>IFERROR(__xludf.DUMMYFUNCTION("TO_DATE(INT((AJ286/(60*60*24))+""1/1/1970""))"),42709.0)</f>
        <v>42709</v>
      </c>
      <c r="AJ286" s="152">
        <v>1.48095E9</v>
      </c>
      <c r="AK286" s="152">
        <v>99357.3765</v>
      </c>
      <c r="AL286" s="152">
        <v>87557.0073</v>
      </c>
      <c r="AM286" s="160">
        <v>113674.88</v>
      </c>
      <c r="AN286" s="152">
        <f t="shared" si="1"/>
        <v>27209.11</v>
      </c>
      <c r="AO286" s="152">
        <f t="shared" si="2"/>
        <v>118911.5877</v>
      </c>
      <c r="AP286" s="152">
        <f t="shared" si="3"/>
        <v>9854.407</v>
      </c>
      <c r="AQ286" s="152">
        <f t="shared" si="4"/>
        <v>98860.9959</v>
      </c>
      <c r="AR286" s="152">
        <f t="shared" si="5"/>
        <v>97254.2178</v>
      </c>
    </row>
    <row r="287">
      <c r="A287" s="152">
        <v>1.4694768E9</v>
      </c>
      <c r="B287" s="152">
        <v>105111.4616</v>
      </c>
      <c r="D287" s="153">
        <f>IFERROR(__xludf.DUMMYFUNCTION("TO_DATE(INT((E287/(60*60*24))+""1/1/1970""))"),42710.0)</f>
        <v>42710</v>
      </c>
      <c r="E287" s="152">
        <v>1.4810004E9</v>
      </c>
      <c r="F287" s="152">
        <v>99357.3765</v>
      </c>
      <c r="H287" s="153">
        <f>IFERROR(__xludf.DUMMYFUNCTION("TO_DATE(INT((I287/(60*60*24))+""1/1/1970""))"),42710.0)</f>
        <v>42710</v>
      </c>
      <c r="I287" s="152">
        <v>1.4810004E9</v>
      </c>
      <c r="J287" s="152">
        <v>86800.5094</v>
      </c>
      <c r="L287" s="158">
        <v>42710.0</v>
      </c>
      <c r="M287" s="160">
        <v>114299.79</v>
      </c>
      <c r="O287" s="153">
        <f>IFERROR(__xludf.DUMMYFUNCTION("TO_DATE(INT((P287/(60*60*24))+""1/1/1970""))"),42660.0)</f>
        <v>42660</v>
      </c>
      <c r="P287" s="13">
        <v>1.4766624E9</v>
      </c>
      <c r="Q287" s="13">
        <v>26793.3248</v>
      </c>
      <c r="S287" s="153">
        <f>IFERROR(__xludf.DUMMYFUNCTION("TO_DATE(INT((T287/(60*60*24))+""1/1/1970""))"),42710.0)</f>
        <v>42710</v>
      </c>
      <c r="T287" s="152">
        <v>1.4810004E9</v>
      </c>
      <c r="U287" s="152">
        <v>120264.4668</v>
      </c>
      <c r="W287" s="153">
        <f>IFERROR(__xludf.DUMMYFUNCTION("TO_DATE(INT((X287/(60*60*24))+""1/1/1970""))"),42702.0)</f>
        <v>42702</v>
      </c>
      <c r="X287" s="156">
        <v>1.4802912E9</v>
      </c>
      <c r="Y287" s="156">
        <v>9819.5319</v>
      </c>
      <c r="AA287" s="153">
        <f>IFERROR(__xludf.DUMMYFUNCTION("TO_DATE(INT((AB287/(60*60*24))+""1/1/1970""))"),42702.0)</f>
        <v>42702</v>
      </c>
      <c r="AB287" s="152">
        <v>1.4803272E9</v>
      </c>
      <c r="AC287" s="152">
        <v>99304.3817</v>
      </c>
      <c r="AE287" s="153">
        <f>IFERROR(__xludf.DUMMYFUNCTION("TO_DATE(INT((AF287/(60*60*24))+""1/1/1970""))"),42655.0)</f>
        <v>42655</v>
      </c>
      <c r="AF287" s="156">
        <v>1.4762484E9</v>
      </c>
      <c r="AG287" s="156">
        <v>101755.7498</v>
      </c>
      <c r="AH287" s="156"/>
      <c r="AI287" s="153">
        <f>IFERROR(__xludf.DUMMYFUNCTION("TO_DATE(INT((AJ287/(60*60*24))+""1/1/1970""))"),42710.0)</f>
        <v>42710</v>
      </c>
      <c r="AJ287" s="152">
        <v>1.4810004E9</v>
      </c>
      <c r="AK287" s="152">
        <v>99357.3765</v>
      </c>
      <c r="AL287" s="152">
        <v>86800.5094</v>
      </c>
      <c r="AM287" s="160">
        <v>114299.79</v>
      </c>
      <c r="AN287" s="152">
        <f t="shared" si="1"/>
        <v>27099.7107</v>
      </c>
      <c r="AO287" s="152">
        <f t="shared" si="2"/>
        <v>120264.4668</v>
      </c>
      <c r="AP287" s="152">
        <f t="shared" si="3"/>
        <v>9870.4032</v>
      </c>
      <c r="AQ287" s="152">
        <f t="shared" si="4"/>
        <v>99241.7286</v>
      </c>
      <c r="AR287" s="152">
        <f t="shared" si="5"/>
        <v>98994.1977</v>
      </c>
    </row>
    <row r="288">
      <c r="A288" s="156">
        <v>1.46953986E9</v>
      </c>
      <c r="B288" s="156">
        <v>105087.2794</v>
      </c>
      <c r="D288" s="153">
        <f>IFERROR(__xludf.DUMMYFUNCTION("TO_DATE(INT((E288/(60*60*24))+""1/1/1970""))"),42711.0)</f>
        <v>42711</v>
      </c>
      <c r="E288" s="156">
        <v>1.4810868E9</v>
      </c>
      <c r="F288" s="156">
        <v>99357.3765</v>
      </c>
      <c r="H288" s="153">
        <f>IFERROR(__xludf.DUMMYFUNCTION("TO_DATE(INT((I288/(60*60*24))+""1/1/1970""))"),42711.0)</f>
        <v>42711</v>
      </c>
      <c r="I288" s="156">
        <v>1.4810868E9</v>
      </c>
      <c r="J288" s="156">
        <v>87526.0941</v>
      </c>
      <c r="L288" s="158">
        <v>42711.0</v>
      </c>
      <c r="M288" s="159">
        <v>114482.66</v>
      </c>
      <c r="O288" s="153">
        <f>IFERROR(__xludf.DUMMYFUNCTION("TO_DATE(INT((P288/(60*60*24))+""1/1/1970""))"),42661.0)</f>
        <v>42661</v>
      </c>
      <c r="P288" s="13">
        <v>1.4767992E9</v>
      </c>
      <c r="Q288" s="13">
        <v>26831.638</v>
      </c>
      <c r="S288" s="153">
        <f>IFERROR(__xludf.DUMMYFUNCTION("TO_DATE(INT((T288/(60*60*24))+""1/1/1970""))"),42711.0)</f>
        <v>42711</v>
      </c>
      <c r="T288" s="156">
        <v>1.4810868E9</v>
      </c>
      <c r="U288" s="156">
        <v>121068.4942</v>
      </c>
      <c r="W288" s="153">
        <f>IFERROR(__xludf.DUMMYFUNCTION("TO_DATE(INT((X288/(60*60*24))+""1/1/1970""))"),42703.0)</f>
        <v>42703</v>
      </c>
      <c r="X288" s="152">
        <v>1.4804316E9</v>
      </c>
      <c r="Y288" s="152">
        <v>9808.2761</v>
      </c>
      <c r="AA288" s="153">
        <f>IFERROR(__xludf.DUMMYFUNCTION("TO_DATE(INT((AB288/(60*60*24))+""1/1/1970""))"),42703.0)</f>
        <v>42703</v>
      </c>
      <c r="AB288" s="156">
        <v>1.4804064E9</v>
      </c>
      <c r="AC288" s="156">
        <v>99272.0884</v>
      </c>
      <c r="AE288" s="153">
        <f>IFERROR(__xludf.DUMMYFUNCTION("TO_DATE(INT((AF288/(60*60*24))+""1/1/1970""))"),42656.0)</f>
        <v>42656</v>
      </c>
      <c r="AF288" s="152">
        <v>1.4763276E9</v>
      </c>
      <c r="AG288" s="152">
        <v>101325.3482</v>
      </c>
      <c r="AH288" s="156"/>
      <c r="AI288" s="153">
        <f>IFERROR(__xludf.DUMMYFUNCTION("TO_DATE(INT((AJ288/(60*60*24))+""1/1/1970""))"),42711.0)</f>
        <v>42711</v>
      </c>
      <c r="AJ288" s="156">
        <v>1.4810868E9</v>
      </c>
      <c r="AK288" s="156">
        <v>99357.3765</v>
      </c>
      <c r="AL288" s="156">
        <v>87526.0941</v>
      </c>
      <c r="AM288" s="159">
        <v>114482.66</v>
      </c>
      <c r="AN288" s="152">
        <f t="shared" si="1"/>
        <v>26824.9469</v>
      </c>
      <c r="AO288" s="152">
        <f t="shared" si="2"/>
        <v>121068.4942</v>
      </c>
      <c r="AP288" s="152">
        <f t="shared" si="3"/>
        <v>9866.9201</v>
      </c>
      <c r="AQ288" s="152">
        <f t="shared" si="4"/>
        <v>98500.749</v>
      </c>
      <c r="AR288" s="152">
        <f t="shared" si="5"/>
        <v>98646.018</v>
      </c>
    </row>
    <row r="289">
      <c r="A289" s="152">
        <v>1.4695632E9</v>
      </c>
      <c r="B289" s="152">
        <v>105164.6625</v>
      </c>
      <c r="D289" s="153">
        <f>IFERROR(__xludf.DUMMYFUNCTION("TO_DATE(INT((E289/(60*60*24))+""1/1/1970""))"),42712.0)</f>
        <v>42712</v>
      </c>
      <c r="E289" s="152">
        <v>1.4811732E9</v>
      </c>
      <c r="F289" s="152">
        <v>99357.3765</v>
      </c>
      <c r="H289" s="153">
        <f>IFERROR(__xludf.DUMMYFUNCTION("TO_DATE(INT((I289/(60*60*24))+""1/1/1970""))"),42712.0)</f>
        <v>42712</v>
      </c>
      <c r="I289" s="152">
        <v>1.4811732E9</v>
      </c>
      <c r="J289" s="152">
        <v>87063.3257</v>
      </c>
      <c r="L289" s="158">
        <v>42712.0</v>
      </c>
      <c r="M289" s="160">
        <v>115797.76</v>
      </c>
      <c r="O289" s="153">
        <f>IFERROR(__xludf.DUMMYFUNCTION("TO_DATE(INT((P289/(60*60*24))+""1/1/1970""))"),42662.0)</f>
        <v>42662</v>
      </c>
      <c r="P289" s="13">
        <v>1.4768856E9</v>
      </c>
      <c r="Q289" s="13">
        <v>26827.4786</v>
      </c>
      <c r="S289" s="153">
        <f>IFERROR(__xludf.DUMMYFUNCTION("TO_DATE(INT((T289/(60*60*24))+""1/1/1970""))"),42712.0)</f>
        <v>42712</v>
      </c>
      <c r="T289" s="152">
        <v>1.4811732E9</v>
      </c>
      <c r="U289" s="152">
        <v>124076.7338</v>
      </c>
      <c r="W289" s="153">
        <f>IFERROR(__xludf.DUMMYFUNCTION("TO_DATE(INT((X289/(60*60*24))+""1/1/1970""))"),42704.0)</f>
        <v>42704</v>
      </c>
      <c r="X289" s="152">
        <v>1.480518E9</v>
      </c>
      <c r="Y289" s="152">
        <v>9822.3246</v>
      </c>
      <c r="AA289" s="153">
        <f>IFERROR(__xludf.DUMMYFUNCTION("TO_DATE(INT((AB289/(60*60*24))+""1/1/1970""))"),42704.0)</f>
        <v>42704</v>
      </c>
      <c r="AB289" s="152">
        <v>1.4804856E9</v>
      </c>
      <c r="AC289" s="152">
        <v>99054.4256</v>
      </c>
      <c r="AE289" s="153">
        <f>IFERROR(__xludf.DUMMYFUNCTION("TO_DATE(INT((AF289/(60*60*24))+""1/1/1970""))"),42657.0)</f>
        <v>42657</v>
      </c>
      <c r="AF289" s="156">
        <v>1.4764068E9</v>
      </c>
      <c r="AG289" s="156">
        <v>101670.7719</v>
      </c>
      <c r="AH289" s="156"/>
      <c r="AI289" s="153">
        <f>IFERROR(__xludf.DUMMYFUNCTION("TO_DATE(INT((AJ289/(60*60*24))+""1/1/1970""))"),42712.0)</f>
        <v>42712</v>
      </c>
      <c r="AJ289" s="152">
        <v>1.4811732E9</v>
      </c>
      <c r="AK289" s="152">
        <v>99357.3765</v>
      </c>
      <c r="AL289" s="152">
        <v>87063.3257</v>
      </c>
      <c r="AM289" s="160">
        <v>115797.76</v>
      </c>
      <c r="AN289" s="152">
        <f t="shared" si="1"/>
        <v>26664.3333</v>
      </c>
      <c r="AO289" s="152">
        <f t="shared" si="2"/>
        <v>124076.7338</v>
      </c>
      <c r="AP289" s="152">
        <f t="shared" si="3"/>
        <v>9863.594</v>
      </c>
      <c r="AQ289" s="152">
        <f t="shared" si="4"/>
        <v>98422.4633</v>
      </c>
      <c r="AR289" s="152">
        <f t="shared" si="5"/>
        <v>99014.868</v>
      </c>
    </row>
    <row r="290">
      <c r="A290" s="156">
        <v>1.46962626E9</v>
      </c>
      <c r="B290" s="156">
        <v>105411.3211</v>
      </c>
      <c r="D290" s="153">
        <f>IFERROR(__xludf.DUMMYFUNCTION("TO_DATE(INT((E290/(60*60*24))+""1/1/1970""))"),42713.0)</f>
        <v>42713</v>
      </c>
      <c r="E290" s="156">
        <v>1.4812596E9</v>
      </c>
      <c r="F290" s="156">
        <v>99357.3765</v>
      </c>
      <c r="H290" s="153">
        <f>IFERROR(__xludf.DUMMYFUNCTION("TO_DATE(INT((I290/(60*60*24))+""1/1/1970""))"),42713.0)</f>
        <v>42713</v>
      </c>
      <c r="I290" s="156">
        <v>1.4812596E9</v>
      </c>
      <c r="J290" s="156">
        <v>85826.2411</v>
      </c>
      <c r="L290" s="158">
        <v>42713.0</v>
      </c>
      <c r="M290" s="159">
        <v>115619.78</v>
      </c>
      <c r="O290" s="153">
        <f>IFERROR(__xludf.DUMMYFUNCTION("TO_DATE(INT((P290/(60*60*24))+""1/1/1970""))"),42663.0)</f>
        <v>42663</v>
      </c>
      <c r="P290" s="13">
        <v>1.476972E9</v>
      </c>
      <c r="Q290" s="13">
        <v>26747.7399</v>
      </c>
      <c r="S290" s="153">
        <f>IFERROR(__xludf.DUMMYFUNCTION("TO_DATE(INT((T290/(60*60*24))+""1/1/1970""))"),42713.0)</f>
        <v>42713</v>
      </c>
      <c r="T290" s="156">
        <v>1.4812596E9</v>
      </c>
      <c r="U290" s="156">
        <v>124674.9374</v>
      </c>
      <c r="W290" s="153">
        <f>IFERROR(__xludf.DUMMYFUNCTION("TO_DATE(INT((X290/(60*60*24))+""1/1/1970""))"),42705.0)</f>
        <v>42705</v>
      </c>
      <c r="X290" s="152">
        <v>1.4806044E9</v>
      </c>
      <c r="Y290" s="152">
        <v>9855.4341</v>
      </c>
      <c r="AA290" s="153">
        <f>IFERROR(__xludf.DUMMYFUNCTION("TO_DATE(INT((AB290/(60*60*24))+""1/1/1970""))"),42705.0)</f>
        <v>42705</v>
      </c>
      <c r="AB290" s="156">
        <v>1.4805648E9</v>
      </c>
      <c r="AC290" s="156">
        <v>97927.301</v>
      </c>
      <c r="AE290" s="153">
        <f>IFERROR(__xludf.DUMMYFUNCTION("TO_DATE(INT((AF290/(60*60*24))+""1/1/1970""))"),42658.0)</f>
        <v>42658</v>
      </c>
      <c r="AF290" s="152">
        <v>1.4764896E9</v>
      </c>
      <c r="AG290" s="152">
        <v>100963.8476</v>
      </c>
      <c r="AH290" s="156"/>
      <c r="AI290" s="153">
        <f>IFERROR(__xludf.DUMMYFUNCTION("TO_DATE(INT((AJ290/(60*60*24))+""1/1/1970""))"),42713.0)</f>
        <v>42713</v>
      </c>
      <c r="AJ290" s="156">
        <v>1.4812596E9</v>
      </c>
      <c r="AK290" s="156">
        <v>99357.3765</v>
      </c>
      <c r="AL290" s="156">
        <v>85826.2411</v>
      </c>
      <c r="AM290" s="159">
        <v>115619.78</v>
      </c>
      <c r="AN290" s="152">
        <f t="shared" si="1"/>
        <v>26841.6624</v>
      </c>
      <c r="AO290" s="152">
        <f t="shared" si="2"/>
        <v>124674.9374</v>
      </c>
      <c r="AP290" s="152">
        <f t="shared" si="3"/>
        <v>9865.6249</v>
      </c>
      <c r="AQ290" s="152">
        <f t="shared" si="4"/>
        <v>97834.1373</v>
      </c>
      <c r="AR290" s="152">
        <f t="shared" si="5"/>
        <v>97748.4676</v>
      </c>
    </row>
    <row r="291">
      <c r="A291" s="152">
        <v>1.4696496E9</v>
      </c>
      <c r="B291" s="152">
        <v>105048.5879</v>
      </c>
      <c r="D291" s="153">
        <f>IFERROR(__xludf.DUMMYFUNCTION("TO_DATE(INT((E291/(60*60*24))+""1/1/1970""))"),42714.0)</f>
        <v>42714</v>
      </c>
      <c r="E291" s="152">
        <v>1.481346E9</v>
      </c>
      <c r="F291" s="152">
        <v>99357.3765</v>
      </c>
      <c r="H291" s="153">
        <f>IFERROR(__xludf.DUMMYFUNCTION("TO_DATE(INT((I291/(60*60*24))+""1/1/1970""))"),42714.0)</f>
        <v>42714</v>
      </c>
      <c r="I291" s="152">
        <v>1.481346E9</v>
      </c>
      <c r="J291" s="152">
        <v>85710.6787</v>
      </c>
      <c r="L291" s="158">
        <v>42714.0</v>
      </c>
      <c r="M291" s="160">
        <v>115951.98</v>
      </c>
      <c r="O291" s="153">
        <f>IFERROR(__xludf.DUMMYFUNCTION("TO_DATE(INT((P291/(60*60*24))+""1/1/1970""))"),42664.0)</f>
        <v>42664</v>
      </c>
      <c r="P291" s="13">
        <v>1.4770584E9</v>
      </c>
      <c r="Q291" s="13">
        <v>26650.0435</v>
      </c>
      <c r="S291" s="153">
        <f>IFERROR(__xludf.DUMMYFUNCTION("TO_DATE(INT((T291/(60*60*24))+""1/1/1970""))"),42714.0)</f>
        <v>42714</v>
      </c>
      <c r="T291" s="152">
        <v>1.481346E9</v>
      </c>
      <c r="U291" s="152">
        <v>126138.0624</v>
      </c>
      <c r="W291" s="153">
        <f>IFERROR(__xludf.DUMMYFUNCTION("TO_DATE(INT((X291/(60*60*24))+""1/1/1970""))"),42706.0)</f>
        <v>42706</v>
      </c>
      <c r="X291" s="152">
        <v>1.4806908E9</v>
      </c>
      <c r="Y291" s="152">
        <v>9859.3456</v>
      </c>
      <c r="AA291" s="153">
        <f>IFERROR(__xludf.DUMMYFUNCTION("TO_DATE(INT((AB291/(60*60*24))+""1/1/1970""))"),42706.0)</f>
        <v>42706</v>
      </c>
      <c r="AB291" s="152">
        <v>1.480644E9</v>
      </c>
      <c r="AC291" s="152">
        <v>98228.5197</v>
      </c>
      <c r="AE291" s="153">
        <f>IFERROR(__xludf.DUMMYFUNCTION("TO_DATE(INT((AF291/(60*60*24))+""1/1/1970""))"),42659.0)</f>
        <v>42659</v>
      </c>
      <c r="AF291" s="156">
        <v>1.4766552E9</v>
      </c>
      <c r="AG291" s="156">
        <v>100963.8476</v>
      </c>
      <c r="AH291" s="156"/>
      <c r="AI291" s="153">
        <f>IFERROR(__xludf.DUMMYFUNCTION("TO_DATE(INT((AJ291/(60*60*24))+""1/1/1970""))"),42714.0)</f>
        <v>42714</v>
      </c>
      <c r="AJ291" s="152">
        <v>1.481346E9</v>
      </c>
      <c r="AK291" s="152">
        <v>99357.3765</v>
      </c>
      <c r="AL291" s="152">
        <v>85710.6787</v>
      </c>
      <c r="AM291" s="160">
        <v>115951.98</v>
      </c>
      <c r="AN291" s="152">
        <f t="shared" si="1"/>
        <v>26777.4744</v>
      </c>
      <c r="AO291" s="152">
        <f t="shared" si="2"/>
        <v>126138.0624</v>
      </c>
      <c r="AP291" s="152">
        <f t="shared" si="3"/>
        <v>9873.5304</v>
      </c>
      <c r="AQ291" s="152">
        <f t="shared" si="4"/>
        <v>97834.1373</v>
      </c>
      <c r="AR291" s="152">
        <f t="shared" si="5"/>
        <v>97196.341</v>
      </c>
    </row>
    <row r="292">
      <c r="A292" s="156">
        <v>1.46971266E9</v>
      </c>
      <c r="B292" s="156">
        <v>104971.2048</v>
      </c>
      <c r="D292" s="153">
        <f>IFERROR(__xludf.DUMMYFUNCTION("TO_DATE(INT((E292/(60*60*24))+""1/1/1970""))"),42716.0)</f>
        <v>42716</v>
      </c>
      <c r="E292" s="156">
        <v>1.4815548E9</v>
      </c>
      <c r="F292" s="156">
        <v>99357.3765</v>
      </c>
      <c r="H292" s="153">
        <f>IFERROR(__xludf.DUMMYFUNCTION("TO_DATE(INT((I292/(60*60*24))+""1/1/1970""))"),42716.0)</f>
        <v>42716</v>
      </c>
      <c r="I292" s="156">
        <v>1.4815548E9</v>
      </c>
      <c r="J292" s="156">
        <v>85710.6787</v>
      </c>
      <c r="L292" s="158">
        <v>42716.0</v>
      </c>
      <c r="M292" s="159">
        <v>115951.98</v>
      </c>
      <c r="O292" s="153">
        <f>IFERROR(__xludf.DUMMYFUNCTION("TO_DATE(INT((P292/(60*60*24))+""1/1/1970""))"),42665.0)</f>
        <v>42665</v>
      </c>
      <c r="P292" s="13">
        <v>1.4770944E9</v>
      </c>
      <c r="Q292" s="13">
        <v>26772.5235</v>
      </c>
      <c r="S292" s="153">
        <f>IFERROR(__xludf.DUMMYFUNCTION("TO_DATE(INT((T292/(60*60*24))+""1/1/1970""))"),42716.0)</f>
        <v>42716</v>
      </c>
      <c r="T292" s="156">
        <v>1.4815548E9</v>
      </c>
      <c r="U292" s="156">
        <v>126138.0624</v>
      </c>
      <c r="W292" s="153">
        <f>IFERROR(__xludf.DUMMYFUNCTION("TO_DATE(INT((X292/(60*60*24))+""1/1/1970""))"),42707.0)</f>
        <v>42707</v>
      </c>
      <c r="X292" s="152">
        <v>1.4807232E9</v>
      </c>
      <c r="Y292" s="152">
        <v>9864.5244</v>
      </c>
      <c r="AA292" s="153">
        <f>IFERROR(__xludf.DUMMYFUNCTION("TO_DATE(INT((AB292/(60*60*24))+""1/1/1970""))"),42708.0)</f>
        <v>42708</v>
      </c>
      <c r="AB292" s="156">
        <v>1.4808924E9</v>
      </c>
      <c r="AC292" s="156">
        <v>98306.3637</v>
      </c>
      <c r="AE292" s="153">
        <f>IFERROR(__xludf.DUMMYFUNCTION("TO_DATE(INT((AF292/(60*60*24))+""1/1/1970""))"),42660.0)</f>
        <v>42660</v>
      </c>
      <c r="AF292" s="156">
        <v>1.4766948E9</v>
      </c>
      <c r="AG292" s="156">
        <v>100912.8609</v>
      </c>
      <c r="AH292" s="156"/>
      <c r="AI292" s="153">
        <f>IFERROR(__xludf.DUMMYFUNCTION("TO_DATE(INT((AJ292/(60*60*24))+""1/1/1970""))"),42716.0)</f>
        <v>42716</v>
      </c>
      <c r="AJ292" s="156">
        <v>1.4815548E9</v>
      </c>
      <c r="AK292" s="156">
        <v>99357.3765</v>
      </c>
      <c r="AL292" s="156">
        <v>85710.6787</v>
      </c>
      <c r="AM292" s="159">
        <v>115951.98</v>
      </c>
      <c r="AN292" s="152">
        <f t="shared" si="1"/>
        <v>26777.4744</v>
      </c>
      <c r="AO292" s="152">
        <f t="shared" si="2"/>
        <v>126138.0624</v>
      </c>
      <c r="AP292" s="152">
        <f t="shared" si="3"/>
        <v>9873.5304</v>
      </c>
      <c r="AQ292" s="152">
        <f t="shared" si="4"/>
        <v>98106.4792</v>
      </c>
      <c r="AR292" s="152">
        <f t="shared" si="5"/>
        <v>97196.341</v>
      </c>
    </row>
    <row r="293">
      <c r="A293" s="152">
        <v>1.469736E9</v>
      </c>
      <c r="B293" s="152">
        <v>105188.8447</v>
      </c>
      <c r="D293" s="153">
        <f>IFERROR(__xludf.DUMMYFUNCTION("TO_DATE(INT((E293/(60*60*24))+""1/1/1970""))"),42717.0)</f>
        <v>42717</v>
      </c>
      <c r="E293" s="156">
        <v>1.4816052E9</v>
      </c>
      <c r="F293" s="156">
        <v>99357.3765</v>
      </c>
      <c r="H293" s="153">
        <f>IFERROR(__xludf.DUMMYFUNCTION("TO_DATE(INT((I293/(60*60*24))+""1/1/1970""))"),42717.0)</f>
        <v>42717</v>
      </c>
      <c r="I293" s="156">
        <v>1.4816052E9</v>
      </c>
      <c r="J293" s="156">
        <v>85536.7328</v>
      </c>
      <c r="L293" s="158">
        <v>42717.0</v>
      </c>
      <c r="M293" s="159">
        <v>115610.12</v>
      </c>
      <c r="O293" s="153">
        <f>IFERROR(__xludf.DUMMYFUNCTION("TO_DATE(INT((P293/(60*60*24))+""1/1/1970""))"),42666.0)</f>
        <v>42666</v>
      </c>
      <c r="P293" s="13">
        <v>1.4771808E9</v>
      </c>
      <c r="Q293" s="13">
        <v>26772.5235</v>
      </c>
      <c r="S293" s="153">
        <f>IFERROR(__xludf.DUMMYFUNCTION("TO_DATE(INT((T293/(60*60*24))+""1/1/1970""))"),42717.0)</f>
        <v>42717</v>
      </c>
      <c r="T293" s="156">
        <v>1.4816052E9</v>
      </c>
      <c r="U293" s="156">
        <v>125863.4049</v>
      </c>
      <c r="W293" s="153">
        <f>IFERROR(__xludf.DUMMYFUNCTION("TO_DATE(INT((X293/(60*60*24))+""1/1/1970""))"),42709.0)</f>
        <v>42709</v>
      </c>
      <c r="X293" s="156">
        <v>1.480896E9</v>
      </c>
      <c r="Y293" s="156">
        <v>9854.407</v>
      </c>
      <c r="AA293" s="153">
        <f>IFERROR(__xludf.DUMMYFUNCTION("TO_DATE(INT((AB293/(60*60*24))+""1/1/1970""))"),42709.0)</f>
        <v>42709</v>
      </c>
      <c r="AB293" s="152">
        <v>1.480932E9</v>
      </c>
      <c r="AC293" s="152">
        <v>98860.9959</v>
      </c>
      <c r="AE293" s="153">
        <f>IFERROR(__xludf.DUMMYFUNCTION("TO_DATE(INT((AF293/(60*60*24))+""1/1/1970""))"),42661.0)</f>
        <v>42661</v>
      </c>
      <c r="AF293" s="152">
        <v>1.476774E9</v>
      </c>
      <c r="AG293" s="152">
        <v>101328.5636</v>
      </c>
      <c r="AH293" s="156"/>
      <c r="AI293" s="153">
        <f>IFERROR(__xludf.DUMMYFUNCTION("TO_DATE(INT((AJ293/(60*60*24))+""1/1/1970""))"),42717.0)</f>
        <v>42717</v>
      </c>
      <c r="AJ293" s="156">
        <v>1.4816052E9</v>
      </c>
      <c r="AK293" s="156">
        <v>99357.3765</v>
      </c>
      <c r="AL293" s="156">
        <v>85536.7328</v>
      </c>
      <c r="AM293" s="159">
        <v>115610.12</v>
      </c>
      <c r="AN293" s="152">
        <f t="shared" si="1"/>
        <v>26777.4744</v>
      </c>
      <c r="AO293" s="152">
        <f t="shared" si="2"/>
        <v>125863.4049</v>
      </c>
      <c r="AP293" s="152">
        <f t="shared" si="3"/>
        <v>9873.5304</v>
      </c>
      <c r="AQ293" s="152">
        <f t="shared" si="4"/>
        <v>98106.4792</v>
      </c>
      <c r="AR293" s="152">
        <f t="shared" si="5"/>
        <v>97196.341</v>
      </c>
    </row>
    <row r="294">
      <c r="A294" s="156">
        <v>1.46979906E9</v>
      </c>
      <c r="B294" s="156">
        <v>105106.6252</v>
      </c>
      <c r="D294" s="153">
        <f>IFERROR(__xludf.DUMMYFUNCTION("TO_DATE(INT((E294/(60*60*24))+""1/1/1970""))"),42718.0)</f>
        <v>42718</v>
      </c>
      <c r="E294" s="152">
        <v>1.4816916E9</v>
      </c>
      <c r="F294" s="152">
        <v>99357.3765</v>
      </c>
      <c r="H294" s="153">
        <f>IFERROR(__xludf.DUMMYFUNCTION("TO_DATE(INT((I294/(60*60*24))+""1/1/1970""))"),42718.0)</f>
        <v>42718</v>
      </c>
      <c r="I294" s="152">
        <v>1.4816916E9</v>
      </c>
      <c r="J294" s="152">
        <v>86003.3352</v>
      </c>
      <c r="L294" s="158">
        <v>42718.0</v>
      </c>
      <c r="M294" s="160">
        <v>116799.98</v>
      </c>
      <c r="O294" s="153">
        <f>IFERROR(__xludf.DUMMYFUNCTION("TO_DATE(INT((P294/(60*60*24))+""1/1/1970""))"),42667.0)</f>
        <v>42667</v>
      </c>
      <c r="P294" s="13">
        <v>1.4772672E9</v>
      </c>
      <c r="Q294" s="13">
        <v>26761.3509</v>
      </c>
      <c r="S294" s="153">
        <f>IFERROR(__xludf.DUMMYFUNCTION("TO_DATE(INT((T294/(60*60*24))+""1/1/1970""))"),42718.0)</f>
        <v>42718</v>
      </c>
      <c r="T294" s="152">
        <v>1.4816916E9</v>
      </c>
      <c r="U294" s="152">
        <v>127468.9232</v>
      </c>
      <c r="W294" s="153">
        <f>IFERROR(__xludf.DUMMYFUNCTION("TO_DATE(INT((X294/(60*60*24))+""1/1/1970""))"),42710.0)</f>
        <v>42710</v>
      </c>
      <c r="X294" s="152">
        <v>1.4810364E9</v>
      </c>
      <c r="Y294" s="152">
        <v>9870.4032</v>
      </c>
      <c r="AA294" s="153">
        <f>IFERROR(__xludf.DUMMYFUNCTION("TO_DATE(INT((AB294/(60*60*24))+""1/1/1970""))"),42710.0)</f>
        <v>42710</v>
      </c>
      <c r="AB294" s="156">
        <v>1.4810112E9</v>
      </c>
      <c r="AC294" s="156">
        <v>99241.7286</v>
      </c>
      <c r="AE294" s="153">
        <f>IFERROR(__xludf.DUMMYFUNCTION("TO_DATE(INT((AF294/(60*60*24))+""1/1/1970""))"),42662.0)</f>
        <v>42662</v>
      </c>
      <c r="AF294" s="156">
        <v>1.4768532E9</v>
      </c>
      <c r="AG294" s="156">
        <v>100996.4608</v>
      </c>
      <c r="AH294" s="156"/>
      <c r="AI294" s="153">
        <f>IFERROR(__xludf.DUMMYFUNCTION("TO_DATE(INT((AJ294/(60*60*24))+""1/1/1970""))"),42718.0)</f>
        <v>42718</v>
      </c>
      <c r="AJ294" s="152">
        <v>1.4816916E9</v>
      </c>
      <c r="AK294" s="152">
        <v>99357.3765</v>
      </c>
      <c r="AL294" s="152">
        <v>86003.3352</v>
      </c>
      <c r="AM294" s="160">
        <v>116799.98</v>
      </c>
      <c r="AN294" s="152">
        <f t="shared" si="1"/>
        <v>26777.4744</v>
      </c>
      <c r="AO294" s="152">
        <f t="shared" si="2"/>
        <v>127468.9232</v>
      </c>
      <c r="AP294" s="152">
        <f t="shared" si="3"/>
        <v>9873.5304</v>
      </c>
      <c r="AQ294" s="152">
        <f t="shared" si="4"/>
        <v>98106.4792</v>
      </c>
      <c r="AR294" s="152">
        <f t="shared" si="5"/>
        <v>97196.341</v>
      </c>
    </row>
    <row r="295">
      <c r="A295" s="152">
        <v>1.4698224E9</v>
      </c>
      <c r="B295" s="152">
        <v>105358.1202</v>
      </c>
      <c r="D295" s="153">
        <f>IFERROR(__xludf.DUMMYFUNCTION("TO_DATE(INT((E295/(60*60*24))+""1/1/1970""))"),42719.0)</f>
        <v>42719</v>
      </c>
      <c r="E295" s="156">
        <v>1.481778E9</v>
      </c>
      <c r="F295" s="156">
        <v>99357.3765</v>
      </c>
      <c r="H295" s="153">
        <f>IFERROR(__xludf.DUMMYFUNCTION("TO_DATE(INT((I295/(60*60*24))+""1/1/1970""))"),42719.0)</f>
        <v>42719</v>
      </c>
      <c r="I295" s="156">
        <v>1.481778E9</v>
      </c>
      <c r="J295" s="156">
        <v>85681.2859</v>
      </c>
      <c r="L295" s="158">
        <v>42719.0</v>
      </c>
      <c r="M295" s="159">
        <v>116310.42</v>
      </c>
      <c r="O295" s="153">
        <f>IFERROR(__xludf.DUMMYFUNCTION("TO_DATE(INT((P295/(60*60*24))+""1/1/1970""))"),42668.0)</f>
        <v>42668</v>
      </c>
      <c r="P295" s="13">
        <v>1.477404E9</v>
      </c>
      <c r="Q295" s="13">
        <v>26709.7152</v>
      </c>
      <c r="S295" s="153">
        <f>IFERROR(__xludf.DUMMYFUNCTION("TO_DATE(INT((T295/(60*60*24))+""1/1/1970""))"),42719.0)</f>
        <v>42719</v>
      </c>
      <c r="T295" s="156">
        <v>1.481778E9</v>
      </c>
      <c r="U295" s="156">
        <v>125521.4546</v>
      </c>
      <c r="W295" s="153">
        <f>IFERROR(__xludf.DUMMYFUNCTION("TO_DATE(INT((X295/(60*60*24))+""1/1/1970""))"),42711.0)</f>
        <v>42711</v>
      </c>
      <c r="X295" s="152">
        <v>1.4811228E9</v>
      </c>
      <c r="Y295" s="152">
        <v>9866.9201</v>
      </c>
      <c r="AA295" s="153">
        <f>IFERROR(__xludf.DUMMYFUNCTION("TO_DATE(INT((AB295/(60*60*24))+""1/1/1970""))"),42711.0)</f>
        <v>42711</v>
      </c>
      <c r="AB295" s="152">
        <v>1.4810904E9</v>
      </c>
      <c r="AC295" s="152">
        <v>98500.749</v>
      </c>
      <c r="AE295" s="153">
        <f>IFERROR(__xludf.DUMMYFUNCTION("TO_DATE(INT((AF295/(60*60*24))+""1/1/1970""))"),42663.0)</f>
        <v>42663</v>
      </c>
      <c r="AF295" s="152">
        <v>1.4769324E9</v>
      </c>
      <c r="AG295" s="152">
        <v>100996.0014</v>
      </c>
      <c r="AH295" s="156"/>
      <c r="AI295" s="153">
        <f>IFERROR(__xludf.DUMMYFUNCTION("TO_DATE(INT((AJ295/(60*60*24))+""1/1/1970""))"),42719.0)</f>
        <v>42719</v>
      </c>
      <c r="AJ295" s="156">
        <v>1.481778E9</v>
      </c>
      <c r="AK295" s="156">
        <v>99357.3765</v>
      </c>
      <c r="AL295" s="156">
        <v>85681.2859</v>
      </c>
      <c r="AM295" s="159">
        <v>116310.42</v>
      </c>
      <c r="AN295" s="152">
        <f t="shared" si="1"/>
        <v>26777.4744</v>
      </c>
      <c r="AO295" s="152">
        <f t="shared" si="2"/>
        <v>125521.4546</v>
      </c>
      <c r="AP295" s="152">
        <f t="shared" si="3"/>
        <v>9873.5304</v>
      </c>
      <c r="AQ295" s="152">
        <f t="shared" si="4"/>
        <v>98106.4792</v>
      </c>
      <c r="AR295" s="152">
        <f t="shared" si="5"/>
        <v>97196.341</v>
      </c>
    </row>
    <row r="296">
      <c r="A296" s="156">
        <v>1.47005826E9</v>
      </c>
      <c r="B296" s="156">
        <v>105401.6482</v>
      </c>
      <c r="D296" s="153">
        <f>IFERROR(__xludf.DUMMYFUNCTION("TO_DATE(INT((E296/(60*60*24))+""1/1/1970""))"),42720.0)</f>
        <v>42720</v>
      </c>
      <c r="E296" s="152">
        <v>1.4818644E9</v>
      </c>
      <c r="F296" s="152">
        <v>99357.3765</v>
      </c>
      <c r="H296" s="153">
        <f>IFERROR(__xludf.DUMMYFUNCTION("TO_DATE(INT((I296/(60*60*24))+""1/1/1970""))"),42720.0)</f>
        <v>42720</v>
      </c>
      <c r="I296" s="152">
        <v>1.4818644E9</v>
      </c>
      <c r="J296" s="152">
        <v>86026.1015</v>
      </c>
      <c r="L296" s="158">
        <v>42720.0</v>
      </c>
      <c r="M296" s="160">
        <v>116841.01</v>
      </c>
      <c r="O296" s="153">
        <f>IFERROR(__xludf.DUMMYFUNCTION("TO_DATE(INT((P296/(60*60*24))+""1/1/1970""))"),42669.0)</f>
        <v>42669</v>
      </c>
      <c r="P296" s="13">
        <v>1.4774904E9</v>
      </c>
      <c r="Q296" s="13">
        <v>26684.417</v>
      </c>
      <c r="S296" s="153">
        <f>IFERROR(__xludf.DUMMYFUNCTION("TO_DATE(INT((T296/(60*60*24))+""1/1/1970""))"),42720.0)</f>
        <v>42720</v>
      </c>
      <c r="T296" s="152">
        <v>1.4818644E9</v>
      </c>
      <c r="U296" s="152">
        <v>126410.1301</v>
      </c>
      <c r="W296" s="153">
        <f>IFERROR(__xludf.DUMMYFUNCTION("TO_DATE(INT((X296/(60*60*24))+""1/1/1970""))"),42712.0)</f>
        <v>42712</v>
      </c>
      <c r="X296" s="152">
        <v>1.4812092E9</v>
      </c>
      <c r="Y296" s="152">
        <v>9863.594</v>
      </c>
      <c r="AA296" s="153">
        <f>IFERROR(__xludf.DUMMYFUNCTION("TO_DATE(INT((AB296/(60*60*24))+""1/1/1970""))"),42712.0)</f>
        <v>42712</v>
      </c>
      <c r="AB296" s="156">
        <v>1.4811696E9</v>
      </c>
      <c r="AC296" s="156">
        <v>98422.4633</v>
      </c>
      <c r="AE296" s="153">
        <f>IFERROR(__xludf.DUMMYFUNCTION("TO_DATE(INT((AF296/(60*60*24))+""1/1/1970""))"),42664.0)</f>
        <v>42664</v>
      </c>
      <c r="AF296" s="156">
        <v>1.4770116E9</v>
      </c>
      <c r="AG296" s="156">
        <v>100580.2988</v>
      </c>
      <c r="AH296" s="156"/>
      <c r="AI296" s="153">
        <f>IFERROR(__xludf.DUMMYFUNCTION("TO_DATE(INT((AJ296/(60*60*24))+""1/1/1970""))"),42720.0)</f>
        <v>42720</v>
      </c>
      <c r="AJ296" s="152">
        <v>1.4818644E9</v>
      </c>
      <c r="AK296" s="152">
        <v>99357.3765</v>
      </c>
      <c r="AL296" s="152">
        <v>86026.1015</v>
      </c>
      <c r="AM296" s="160">
        <v>116841.01</v>
      </c>
      <c r="AN296" s="152">
        <f t="shared" si="1"/>
        <v>26777.4744</v>
      </c>
      <c r="AO296" s="152">
        <f t="shared" si="2"/>
        <v>126410.1301</v>
      </c>
      <c r="AP296" s="152">
        <f t="shared" si="3"/>
        <v>9873.5304</v>
      </c>
      <c r="AQ296" s="152">
        <f t="shared" si="4"/>
        <v>98106.4792</v>
      </c>
      <c r="AR296" s="152">
        <f t="shared" si="5"/>
        <v>97196.341</v>
      </c>
    </row>
    <row r="297">
      <c r="A297" s="152">
        <v>1.4700816E9</v>
      </c>
      <c r="B297" s="152">
        <v>105251.7185</v>
      </c>
      <c r="D297" s="153">
        <f>IFERROR(__xludf.DUMMYFUNCTION("TO_DATE(INT((E297/(60*60*24))+""1/1/1970""))"),42721.0)</f>
        <v>42721</v>
      </c>
      <c r="E297" s="156">
        <v>1.4819508E9</v>
      </c>
      <c r="F297" s="156">
        <v>99357.3765</v>
      </c>
      <c r="H297" s="153">
        <f>IFERROR(__xludf.DUMMYFUNCTION("TO_DATE(INT((I297/(60*60*24))+""1/1/1970""))"),42721.0)</f>
        <v>42721</v>
      </c>
      <c r="I297" s="156">
        <v>1.4819508E9</v>
      </c>
      <c r="J297" s="156">
        <v>85893.9922</v>
      </c>
      <c r="L297" s="158">
        <v>42721.0</v>
      </c>
      <c r="M297" s="159">
        <v>116195.7</v>
      </c>
      <c r="O297" s="153">
        <f>IFERROR(__xludf.DUMMYFUNCTION("TO_DATE(INT((P297/(60*60*24))+""1/1/1970""))"),42670.0)</f>
        <v>42670</v>
      </c>
      <c r="P297" s="13">
        <v>1.4775768E9</v>
      </c>
      <c r="Q297" s="13">
        <v>26672.0952</v>
      </c>
      <c r="S297" s="153">
        <f>IFERROR(__xludf.DUMMYFUNCTION("TO_DATE(INT((T297/(60*60*24))+""1/1/1970""))"),42721.0)</f>
        <v>42721</v>
      </c>
      <c r="T297" s="156">
        <v>1.4819508E9</v>
      </c>
      <c r="U297" s="156">
        <v>125993.9973</v>
      </c>
      <c r="W297" s="153">
        <f>IFERROR(__xludf.DUMMYFUNCTION("TO_DATE(INT((X297/(60*60*24))+""1/1/1970""))"),42713.0)</f>
        <v>42713</v>
      </c>
      <c r="X297" s="152">
        <v>1.4812956E9</v>
      </c>
      <c r="Y297" s="152">
        <v>9865.6249</v>
      </c>
      <c r="AA297" s="153">
        <f>IFERROR(__xludf.DUMMYFUNCTION("TO_DATE(INT((AB297/(60*60*24))+""1/1/1970""))"),42713.0)</f>
        <v>42713</v>
      </c>
      <c r="AB297" s="152">
        <v>1.4812488E9</v>
      </c>
      <c r="AC297" s="152">
        <v>97834.1373</v>
      </c>
      <c r="AE297" s="153">
        <f>IFERROR(__xludf.DUMMYFUNCTION("TO_DATE(INT((AF297/(60*60*24))+""1/1/1970""))"),42665.0)</f>
        <v>42665</v>
      </c>
      <c r="AF297" s="152">
        <v>1.4770944E9</v>
      </c>
      <c r="AG297" s="152">
        <v>100161.84</v>
      </c>
      <c r="AH297" s="156"/>
      <c r="AI297" s="153">
        <f>IFERROR(__xludf.DUMMYFUNCTION("TO_DATE(INT((AJ297/(60*60*24))+""1/1/1970""))"),42721.0)</f>
        <v>42721</v>
      </c>
      <c r="AJ297" s="156">
        <v>1.4819508E9</v>
      </c>
      <c r="AK297" s="156">
        <v>99357.3765</v>
      </c>
      <c r="AL297" s="156">
        <v>85893.9922</v>
      </c>
      <c r="AM297" s="159">
        <v>116195.7</v>
      </c>
      <c r="AN297" s="152">
        <f t="shared" si="1"/>
        <v>26577.6109</v>
      </c>
      <c r="AO297" s="152">
        <f t="shared" si="2"/>
        <v>125993.9973</v>
      </c>
      <c r="AP297" s="152">
        <f t="shared" si="3"/>
        <v>9893.1043</v>
      </c>
      <c r="AQ297" s="152">
        <f t="shared" si="4"/>
        <v>98106.4792</v>
      </c>
      <c r="AR297" s="152">
        <f t="shared" si="5"/>
        <v>96186.7116</v>
      </c>
    </row>
    <row r="298">
      <c r="A298" s="156">
        <v>1.47014466E9</v>
      </c>
      <c r="B298" s="156">
        <v>105106.6252</v>
      </c>
      <c r="D298" s="153">
        <f>IFERROR(__xludf.DUMMYFUNCTION("TO_DATE(INT((E298/(60*60*24))+""1/1/1970""))"),42723.0)</f>
        <v>42723</v>
      </c>
      <c r="E298" s="152">
        <v>1.4821596E9</v>
      </c>
      <c r="F298" s="152">
        <v>99357.3765</v>
      </c>
      <c r="H298" s="153">
        <f>IFERROR(__xludf.DUMMYFUNCTION("TO_DATE(INT((I298/(60*60*24))+""1/1/1970""))"),42723.0)</f>
        <v>42723</v>
      </c>
      <c r="I298" s="152">
        <v>1.4821596E9</v>
      </c>
      <c r="J298" s="152">
        <v>85893.9922</v>
      </c>
      <c r="L298" s="158">
        <v>42723.0</v>
      </c>
      <c r="M298" s="160">
        <v>116195.7</v>
      </c>
      <c r="O298" s="153">
        <f>IFERROR(__xludf.DUMMYFUNCTION("TO_DATE(INT((P298/(60*60*24))+""1/1/1970""))"),42671.0)</f>
        <v>42671</v>
      </c>
      <c r="P298" s="13">
        <v>1.4776632E9</v>
      </c>
      <c r="Q298" s="13">
        <v>26708.4867</v>
      </c>
      <c r="S298" s="153">
        <f>IFERROR(__xludf.DUMMYFUNCTION("TO_DATE(INT((T298/(60*60*24))+""1/1/1970""))"),42723.0)</f>
        <v>42723</v>
      </c>
      <c r="T298" s="152">
        <v>1.4821596E9</v>
      </c>
      <c r="U298" s="152">
        <v>125993.9973</v>
      </c>
      <c r="W298" s="153">
        <f>IFERROR(__xludf.DUMMYFUNCTION("TO_DATE(INT((X298/(60*60*24))+""1/1/1970""))"),42714.0)</f>
        <v>42714</v>
      </c>
      <c r="X298" s="152">
        <v>1.481328E9</v>
      </c>
      <c r="Y298" s="152">
        <v>9873.5304</v>
      </c>
      <c r="AA298" s="153">
        <f>IFERROR(__xludf.DUMMYFUNCTION("TO_DATE(INT((AB298/(60*60*24))+""1/1/1970""))"),42715.0)</f>
        <v>42715</v>
      </c>
      <c r="AB298" s="156">
        <v>1.4814972E9</v>
      </c>
      <c r="AC298" s="156">
        <v>98106.4792</v>
      </c>
      <c r="AE298" s="153">
        <f>IFERROR(__xludf.DUMMYFUNCTION("TO_DATE(INT((AF298/(60*60*24))+""1/1/1970""))"),42666.0)</f>
        <v>42666</v>
      </c>
      <c r="AF298" s="156">
        <v>1.47726E9</v>
      </c>
      <c r="AG298" s="156">
        <v>100161.84</v>
      </c>
      <c r="AH298" s="156"/>
      <c r="AI298" s="153">
        <f>IFERROR(__xludf.DUMMYFUNCTION("TO_DATE(INT((AJ298/(60*60*24))+""1/1/1970""))"),42723.0)</f>
        <v>42723</v>
      </c>
      <c r="AJ298" s="152">
        <v>1.4821596E9</v>
      </c>
      <c r="AK298" s="152">
        <v>99357.3765</v>
      </c>
      <c r="AL298" s="152">
        <v>85893.9922</v>
      </c>
      <c r="AM298" s="160">
        <v>116195.7</v>
      </c>
      <c r="AN298" s="152">
        <f t="shared" si="1"/>
        <v>26571.7445</v>
      </c>
      <c r="AO298" s="152">
        <f t="shared" si="2"/>
        <v>125993.9973</v>
      </c>
      <c r="AP298" s="152">
        <f t="shared" si="3"/>
        <v>9893.7922</v>
      </c>
      <c r="AQ298" s="152">
        <f t="shared" si="4"/>
        <v>98960.8785</v>
      </c>
      <c r="AR298" s="152">
        <f t="shared" si="5"/>
        <v>96145.371</v>
      </c>
    </row>
    <row r="299">
      <c r="A299" s="152">
        <v>1.470168E9</v>
      </c>
      <c r="B299" s="152">
        <v>104569.78</v>
      </c>
      <c r="D299" s="153">
        <f>IFERROR(__xludf.DUMMYFUNCTION("TO_DATE(INT((E299/(60*60*24))+""1/1/1970""))"),42724.0)</f>
        <v>42724</v>
      </c>
      <c r="E299" s="152">
        <v>1.48221E9</v>
      </c>
      <c r="F299" s="152">
        <v>99357.3765</v>
      </c>
      <c r="H299" s="153">
        <f>IFERROR(__xludf.DUMMYFUNCTION("TO_DATE(INT((I299/(60*60*24))+""1/1/1970""))"),42724.0)</f>
        <v>42724</v>
      </c>
      <c r="I299" s="152">
        <v>1.48221E9</v>
      </c>
      <c r="J299" s="152">
        <v>85949.2494</v>
      </c>
      <c r="L299" s="158">
        <v>42724.0</v>
      </c>
      <c r="M299" s="160">
        <v>116846.0</v>
      </c>
      <c r="O299" s="153">
        <f>IFERROR(__xludf.DUMMYFUNCTION("TO_DATE(INT((P299/(60*60*24))+""1/1/1970""))"),42672.0)</f>
        <v>42672</v>
      </c>
      <c r="P299" s="13">
        <v>1.4776992E9</v>
      </c>
      <c r="Q299" s="13">
        <v>26754.7569</v>
      </c>
      <c r="S299" s="153">
        <f>IFERROR(__xludf.DUMMYFUNCTION("TO_DATE(INT((T299/(60*60*24))+""1/1/1970""))"),42724.0)</f>
        <v>42724</v>
      </c>
      <c r="T299" s="152">
        <v>1.48221E9</v>
      </c>
      <c r="U299" s="152">
        <v>126505.2821</v>
      </c>
      <c r="W299" s="153">
        <f>IFERROR(__xludf.DUMMYFUNCTION("TO_DATE(INT((X299/(60*60*24))+""1/1/1970""))"),42716.0)</f>
        <v>42716</v>
      </c>
      <c r="X299" s="156">
        <v>1.4815008E9</v>
      </c>
      <c r="Y299" s="156">
        <v>9873.5304</v>
      </c>
      <c r="AA299" s="153">
        <f>IFERROR(__xludf.DUMMYFUNCTION("TO_DATE(INT((AB299/(60*60*24))+""1/1/1970""))"),42716.0)</f>
        <v>42716</v>
      </c>
      <c r="AB299" s="152">
        <v>1.4815368E9</v>
      </c>
      <c r="AC299" s="152">
        <v>98106.4792</v>
      </c>
      <c r="AE299" s="153">
        <f>IFERROR(__xludf.DUMMYFUNCTION("TO_DATE(INT((AF299/(60*60*24))+""1/1/1970""))"),42667.0)</f>
        <v>42667</v>
      </c>
      <c r="AF299" s="156">
        <v>1.4772996E9</v>
      </c>
      <c r="AG299" s="156">
        <v>100128.7675</v>
      </c>
      <c r="AH299" s="156"/>
      <c r="AI299" s="153">
        <f>IFERROR(__xludf.DUMMYFUNCTION("TO_DATE(INT((AJ299/(60*60*24))+""1/1/1970""))"),42724.0)</f>
        <v>42724</v>
      </c>
      <c r="AJ299" s="152">
        <v>1.48221E9</v>
      </c>
      <c r="AK299" s="152">
        <v>99357.3765</v>
      </c>
      <c r="AL299" s="152">
        <v>85949.2494</v>
      </c>
      <c r="AM299" s="160">
        <v>116846.0</v>
      </c>
      <c r="AN299" s="152">
        <f t="shared" si="1"/>
        <v>26768.5118</v>
      </c>
      <c r="AO299" s="152">
        <f t="shared" si="2"/>
        <v>126505.2821</v>
      </c>
      <c r="AP299" s="152">
        <f t="shared" si="3"/>
        <v>9876.3906</v>
      </c>
      <c r="AQ299" s="152">
        <f t="shared" si="4"/>
        <v>99298.4083</v>
      </c>
      <c r="AR299" s="152">
        <f t="shared" si="5"/>
        <v>95741.6112</v>
      </c>
    </row>
    <row r="300">
      <c r="A300" s="156">
        <v>1.47023106E9</v>
      </c>
      <c r="B300" s="156">
        <v>104545.5978</v>
      </c>
      <c r="D300" s="153">
        <f>IFERROR(__xludf.DUMMYFUNCTION("TO_DATE(INT((E300/(60*60*24))+""1/1/1970""))"),42725.0)</f>
        <v>42725</v>
      </c>
      <c r="E300" s="156">
        <v>1.4822964E9</v>
      </c>
      <c r="F300" s="156">
        <v>99357.3765</v>
      </c>
      <c r="H300" s="153">
        <f>IFERROR(__xludf.DUMMYFUNCTION("TO_DATE(INT((I300/(60*60*24))+""1/1/1970""))"),42725.0)</f>
        <v>42725</v>
      </c>
      <c r="I300" s="156">
        <v>1.4822964E9</v>
      </c>
      <c r="J300" s="156">
        <v>85858.8747</v>
      </c>
      <c r="L300" s="158">
        <v>42725.0</v>
      </c>
      <c r="M300" s="159">
        <v>117043.41</v>
      </c>
      <c r="O300" s="153">
        <f>IFERROR(__xludf.DUMMYFUNCTION("TO_DATE(INT((P300/(60*60*24))+""1/1/1970""))"),42673.0)</f>
        <v>42673</v>
      </c>
      <c r="P300" s="13">
        <v>1.4777856E9</v>
      </c>
      <c r="Q300" s="13">
        <v>26754.7569</v>
      </c>
      <c r="S300" s="153">
        <f>IFERROR(__xludf.DUMMYFUNCTION("TO_DATE(INT((T300/(60*60*24))+""1/1/1970""))"),42725.0)</f>
        <v>42725</v>
      </c>
      <c r="T300" s="156">
        <v>1.4822964E9</v>
      </c>
      <c r="U300" s="156">
        <v>127433.5659</v>
      </c>
      <c r="W300" s="153">
        <f>IFERROR(__xludf.DUMMYFUNCTION("TO_DATE(INT((X300/(60*60*24))+""1/1/1970""))"),42717.0)</f>
        <v>42717</v>
      </c>
      <c r="X300" s="152">
        <v>1.4816412E9</v>
      </c>
      <c r="Y300" s="152">
        <v>9873.5304</v>
      </c>
      <c r="AA300" s="153">
        <f>IFERROR(__xludf.DUMMYFUNCTION("TO_DATE(INT((AB300/(60*60*24))+""1/1/1970""))"),42717.0)</f>
        <v>42717</v>
      </c>
      <c r="AB300" s="156">
        <v>1.481616E9</v>
      </c>
      <c r="AC300" s="156">
        <v>98106.4792</v>
      </c>
      <c r="AE300" s="153">
        <f>IFERROR(__xludf.DUMMYFUNCTION("TO_DATE(INT((AF300/(60*60*24))+""1/1/1970""))"),42668.0)</f>
        <v>42668</v>
      </c>
      <c r="AF300" s="152">
        <v>1.4773788E9</v>
      </c>
      <c r="AG300" s="152">
        <v>100062.6226</v>
      </c>
      <c r="AH300" s="156"/>
      <c r="AI300" s="153">
        <f>IFERROR(__xludf.DUMMYFUNCTION("TO_DATE(INT((AJ300/(60*60*24))+""1/1/1970""))"),42725.0)</f>
        <v>42725</v>
      </c>
      <c r="AJ300" s="156">
        <v>1.4822964E9</v>
      </c>
      <c r="AK300" s="156">
        <v>99357.3765</v>
      </c>
      <c r="AL300" s="156">
        <v>85858.8747</v>
      </c>
      <c r="AM300" s="159">
        <v>117043.41</v>
      </c>
      <c r="AN300" s="152">
        <f t="shared" si="1"/>
        <v>26643.7728</v>
      </c>
      <c r="AO300" s="152">
        <f t="shared" si="2"/>
        <v>127433.5659</v>
      </c>
      <c r="AP300" s="152">
        <f t="shared" si="3"/>
        <v>9885.5183</v>
      </c>
      <c r="AQ300" s="152">
        <f t="shared" si="4"/>
        <v>99257.7893</v>
      </c>
      <c r="AR300" s="152">
        <f t="shared" si="5"/>
        <v>95632.7476</v>
      </c>
    </row>
    <row r="301">
      <c r="A301" s="152">
        <v>1.4702544E9</v>
      </c>
      <c r="B301" s="152">
        <v>104913.1675</v>
      </c>
      <c r="D301" s="153">
        <f>IFERROR(__xludf.DUMMYFUNCTION("TO_DATE(INT((E301/(60*60*24))+""1/1/1970""))"),42726.0)</f>
        <v>42726</v>
      </c>
      <c r="E301" s="152">
        <v>1.4823828E9</v>
      </c>
      <c r="F301" s="152">
        <v>99357.3765</v>
      </c>
      <c r="H301" s="153">
        <f>IFERROR(__xludf.DUMMYFUNCTION("TO_DATE(INT((I301/(60*60*24))+""1/1/1970""))"),42726.0)</f>
        <v>42726</v>
      </c>
      <c r="I301" s="152">
        <v>1.4823828E9</v>
      </c>
      <c r="J301" s="152">
        <v>86169.8916</v>
      </c>
      <c r="L301" s="158">
        <v>42726.0</v>
      </c>
      <c r="M301" s="160">
        <v>117171.28</v>
      </c>
      <c r="O301" s="153">
        <f>IFERROR(__xludf.DUMMYFUNCTION("TO_DATE(INT((P301/(60*60*24))+""1/1/1970""))"),42674.0)</f>
        <v>42674</v>
      </c>
      <c r="P301" s="13">
        <v>1.477872E9</v>
      </c>
      <c r="Q301" s="13">
        <v>26787.8654</v>
      </c>
      <c r="S301" s="153">
        <f>IFERROR(__xludf.DUMMYFUNCTION("TO_DATE(INT((T301/(60*60*24))+""1/1/1970""))"),42726.0)</f>
        <v>42726</v>
      </c>
      <c r="T301" s="152">
        <v>1.4823828E9</v>
      </c>
      <c r="U301" s="152">
        <v>126789.9298</v>
      </c>
      <c r="W301" s="153">
        <f>IFERROR(__xludf.DUMMYFUNCTION("TO_DATE(INT((X301/(60*60*24))+""1/1/1970""))"),42718.0)</f>
        <v>42718</v>
      </c>
      <c r="X301" s="152">
        <v>1.4817276E9</v>
      </c>
      <c r="Y301" s="152">
        <v>9873.5304</v>
      </c>
      <c r="AA301" s="153">
        <f>IFERROR(__xludf.DUMMYFUNCTION("TO_DATE(INT((AB301/(60*60*24))+""1/1/1970""))"),42718.0)</f>
        <v>42718</v>
      </c>
      <c r="AB301" s="152">
        <v>1.4816952E9</v>
      </c>
      <c r="AC301" s="152">
        <v>98106.4792</v>
      </c>
      <c r="AE301" s="153">
        <f>IFERROR(__xludf.DUMMYFUNCTION("TO_DATE(INT((AF301/(60*60*24))+""1/1/1970""))"),42669.0)</f>
        <v>42669</v>
      </c>
      <c r="AF301" s="156">
        <v>1.477458E9</v>
      </c>
      <c r="AG301" s="156">
        <v>100183.429</v>
      </c>
      <c r="AH301" s="156"/>
      <c r="AI301" s="153">
        <f>IFERROR(__xludf.DUMMYFUNCTION("TO_DATE(INT((AJ301/(60*60*24))+""1/1/1970""))"),42726.0)</f>
        <v>42726</v>
      </c>
      <c r="AJ301" s="152">
        <v>1.4823828E9</v>
      </c>
      <c r="AK301" s="152">
        <v>99357.3765</v>
      </c>
      <c r="AL301" s="152">
        <v>86169.8916</v>
      </c>
      <c r="AM301" s="160">
        <v>117171.28</v>
      </c>
      <c r="AN301" s="152">
        <f t="shared" si="1"/>
        <v>26626.0968</v>
      </c>
      <c r="AO301" s="152">
        <f t="shared" si="2"/>
        <v>126789.9298</v>
      </c>
      <c r="AP301" s="152">
        <f t="shared" si="3"/>
        <v>9885.3195</v>
      </c>
      <c r="AQ301" s="152">
        <f t="shared" si="4"/>
        <v>98949.1235</v>
      </c>
      <c r="AR301" s="152">
        <f t="shared" si="5"/>
        <v>95959.7977</v>
      </c>
    </row>
    <row r="302">
      <c r="A302" s="156">
        <v>1.47031746E9</v>
      </c>
      <c r="B302" s="156">
        <v>105000.2235</v>
      </c>
      <c r="D302" s="153">
        <f>IFERROR(__xludf.DUMMYFUNCTION("TO_DATE(INT((E302/(60*60*24))+""1/1/1970""))"),42727.0)</f>
        <v>42727</v>
      </c>
      <c r="E302" s="156">
        <v>1.4824692E9</v>
      </c>
      <c r="F302" s="156">
        <v>99357.3765</v>
      </c>
      <c r="H302" s="153">
        <f>IFERROR(__xludf.DUMMYFUNCTION("TO_DATE(INT((I302/(60*60*24))+""1/1/1970""))"),42727.0)</f>
        <v>42727</v>
      </c>
      <c r="I302" s="156">
        <v>1.4824692E9</v>
      </c>
      <c r="J302" s="156">
        <v>85729.5715</v>
      </c>
      <c r="L302" s="158">
        <v>42727.0</v>
      </c>
      <c r="M302" s="159">
        <v>116802.6</v>
      </c>
      <c r="O302" s="153">
        <f>IFERROR(__xludf.DUMMYFUNCTION("TO_DATE(INT((P302/(60*60*24))+""1/1/1970""))"),42675.0)</f>
        <v>42675</v>
      </c>
      <c r="P302" s="13">
        <v>1.4780088E9</v>
      </c>
      <c r="Q302" s="13">
        <v>26698.1683</v>
      </c>
      <c r="S302" s="153">
        <f>IFERROR(__xludf.DUMMYFUNCTION("TO_DATE(INT((T302/(60*60*24))+""1/1/1970""))"),42727.0)</f>
        <v>42727</v>
      </c>
      <c r="T302" s="156">
        <v>1.4824692E9</v>
      </c>
      <c r="U302" s="156">
        <v>126448.6197</v>
      </c>
      <c r="W302" s="153">
        <f>IFERROR(__xludf.DUMMYFUNCTION("TO_DATE(INT((X302/(60*60*24))+""1/1/1970""))"),42719.0)</f>
        <v>42719</v>
      </c>
      <c r="X302" s="152">
        <v>1.481814E9</v>
      </c>
      <c r="Y302" s="152">
        <v>9873.5304</v>
      </c>
      <c r="AA302" s="153">
        <f>IFERROR(__xludf.DUMMYFUNCTION("TO_DATE(INT((AB302/(60*60*24))+""1/1/1970""))"),42719.0)</f>
        <v>42719</v>
      </c>
      <c r="AB302" s="156">
        <v>1.4817744E9</v>
      </c>
      <c r="AC302" s="156">
        <v>98106.4792</v>
      </c>
      <c r="AE302" s="153">
        <f>IFERROR(__xludf.DUMMYFUNCTION("TO_DATE(INT((AF302/(60*60*24))+""1/1/1970""))"),42670.0)</f>
        <v>42670</v>
      </c>
      <c r="AF302" s="152">
        <v>1.4775372E9</v>
      </c>
      <c r="AG302" s="152">
        <v>100401.1562</v>
      </c>
      <c r="AH302" s="156"/>
      <c r="AI302" s="153">
        <f>IFERROR(__xludf.DUMMYFUNCTION("TO_DATE(INT((AJ302/(60*60*24))+""1/1/1970""))"),42727.0)</f>
        <v>42727</v>
      </c>
      <c r="AJ302" s="156">
        <v>1.4824692E9</v>
      </c>
      <c r="AK302" s="156">
        <v>99357.3765</v>
      </c>
      <c r="AL302" s="156">
        <v>85729.5715</v>
      </c>
      <c r="AM302" s="159">
        <v>116802.6</v>
      </c>
      <c r="AN302" s="152">
        <f t="shared" si="1"/>
        <v>26636.0245</v>
      </c>
      <c r="AO302" s="152">
        <f t="shared" si="2"/>
        <v>126448.6197</v>
      </c>
      <c r="AP302" s="152">
        <f t="shared" si="3"/>
        <v>9888.1966</v>
      </c>
      <c r="AQ302" s="152">
        <f t="shared" si="4"/>
        <v>98918.7037</v>
      </c>
      <c r="AR302" s="152">
        <f t="shared" si="5"/>
        <v>96064.5272</v>
      </c>
    </row>
    <row r="303">
      <c r="A303" s="152">
        <v>1.4703408E9</v>
      </c>
      <c r="B303" s="152">
        <v>105009.8963</v>
      </c>
      <c r="D303" s="153">
        <f>IFERROR(__xludf.DUMMYFUNCTION("TO_DATE(INT((E303/(60*60*24))+""1/1/1970""))"),42728.0)</f>
        <v>42728</v>
      </c>
      <c r="E303" s="152">
        <v>1.4825556E9</v>
      </c>
      <c r="F303" s="152">
        <v>99357.3765</v>
      </c>
      <c r="H303" s="153">
        <f>IFERROR(__xludf.DUMMYFUNCTION("TO_DATE(INT((I303/(60*60*24))+""1/1/1970""))"),42728.0)</f>
        <v>42728</v>
      </c>
      <c r="I303" s="152">
        <v>1.4825556E9</v>
      </c>
      <c r="J303" s="152">
        <v>87095.2925</v>
      </c>
      <c r="L303" s="158">
        <v>42728.0</v>
      </c>
      <c r="M303" s="160">
        <v>116916.76</v>
      </c>
      <c r="O303" s="153">
        <f>IFERROR(__xludf.DUMMYFUNCTION("TO_DATE(INT((P303/(60*60*24))+""1/1/1970""))"),42676.0)</f>
        <v>42676</v>
      </c>
      <c r="P303" s="13">
        <v>1.4780952E9</v>
      </c>
      <c r="Q303" s="13">
        <v>26875.2265</v>
      </c>
      <c r="S303" s="153">
        <f>IFERROR(__xludf.DUMMYFUNCTION("TO_DATE(INT((T303/(60*60*24))+""1/1/1970""))"),42728.0)</f>
        <v>42728</v>
      </c>
      <c r="T303" s="152">
        <v>1.4825556E9</v>
      </c>
      <c r="U303" s="152">
        <v>126680.0952</v>
      </c>
      <c r="W303" s="153">
        <f>IFERROR(__xludf.DUMMYFUNCTION("TO_DATE(INT((X303/(60*60*24))+""1/1/1970""))"),42720.0)</f>
        <v>42720</v>
      </c>
      <c r="X303" s="152">
        <v>1.4819004E9</v>
      </c>
      <c r="Y303" s="152">
        <v>9873.5304</v>
      </c>
      <c r="AA303" s="153">
        <f>IFERROR(__xludf.DUMMYFUNCTION("TO_DATE(INT((AB303/(60*60*24))+""1/1/1970""))"),42720.0)</f>
        <v>42720</v>
      </c>
      <c r="AB303" s="152">
        <v>1.4818536E9</v>
      </c>
      <c r="AC303" s="152">
        <v>98106.4792</v>
      </c>
      <c r="AE303" s="153">
        <f>IFERROR(__xludf.DUMMYFUNCTION("TO_DATE(INT((AF303/(60*60*24))+""1/1/1970""))"),42671.0)</f>
        <v>42671</v>
      </c>
      <c r="AF303" s="156">
        <v>1.4776164E9</v>
      </c>
      <c r="AG303" s="156">
        <v>100284.9431</v>
      </c>
      <c r="AH303" s="156"/>
      <c r="AI303" s="153">
        <f>IFERROR(__xludf.DUMMYFUNCTION("TO_DATE(INT((AJ303/(60*60*24))+""1/1/1970""))"),42728.0)</f>
        <v>42728</v>
      </c>
      <c r="AJ303" s="152">
        <v>1.4825556E9</v>
      </c>
      <c r="AK303" s="152">
        <v>99357.3765</v>
      </c>
      <c r="AL303" s="152">
        <v>87095.2925</v>
      </c>
      <c r="AM303" s="160">
        <v>116916.76</v>
      </c>
      <c r="AN303" s="152">
        <f t="shared" si="1"/>
        <v>26675.7383</v>
      </c>
      <c r="AO303" s="152">
        <f t="shared" si="2"/>
        <v>126680.0952</v>
      </c>
      <c r="AP303" s="152">
        <f t="shared" si="3"/>
        <v>9890.5291</v>
      </c>
      <c r="AQ303" s="152">
        <f t="shared" si="4"/>
        <v>98918.7037</v>
      </c>
      <c r="AR303" s="152">
        <f t="shared" si="5"/>
        <v>96223.4588</v>
      </c>
    </row>
    <row r="304">
      <c r="A304" s="156">
        <v>1.47040386E9</v>
      </c>
      <c r="B304" s="156">
        <v>105396.8118</v>
      </c>
      <c r="D304" s="153">
        <f>IFERROR(__xludf.DUMMYFUNCTION("TO_DATE(INT((E304/(60*60*24))+""1/1/1970""))"),42731.0)</f>
        <v>42731</v>
      </c>
      <c r="E304" s="156">
        <v>1.4828508E9</v>
      </c>
      <c r="F304" s="156">
        <v>99357.3765</v>
      </c>
      <c r="H304" s="153">
        <f>IFERROR(__xludf.DUMMYFUNCTION("TO_DATE(INT((I304/(60*60*24))+""1/1/1970""))"),42731.0)</f>
        <v>42731</v>
      </c>
      <c r="I304" s="156">
        <v>1.4828508E9</v>
      </c>
      <c r="J304" s="156">
        <v>87095.2925</v>
      </c>
      <c r="L304" s="158">
        <v>42731.0</v>
      </c>
      <c r="M304" s="159">
        <v>116916.76</v>
      </c>
      <c r="O304" s="153">
        <f>IFERROR(__xludf.DUMMYFUNCTION("TO_DATE(INT((P304/(60*60*24))+""1/1/1970""))"),42677.0)</f>
        <v>42677</v>
      </c>
      <c r="P304" s="13">
        <v>1.4781816E9</v>
      </c>
      <c r="Q304" s="13">
        <v>26969.9869</v>
      </c>
      <c r="S304" s="153">
        <f>IFERROR(__xludf.DUMMYFUNCTION("TO_DATE(INT((T304/(60*60*24))+""1/1/1970""))"),42731.0)</f>
        <v>42731</v>
      </c>
      <c r="T304" s="156">
        <v>1.4828508E9</v>
      </c>
      <c r="U304" s="156">
        <v>126680.0952</v>
      </c>
      <c r="W304" s="153">
        <f>IFERROR(__xludf.DUMMYFUNCTION("TO_DATE(INT((X304/(60*60*24))+""1/1/1970""))"),42721.0)</f>
        <v>42721</v>
      </c>
      <c r="X304" s="152">
        <v>1.4819328E9</v>
      </c>
      <c r="Y304" s="152">
        <v>9893.1043</v>
      </c>
      <c r="AA304" s="153">
        <f>IFERROR(__xludf.DUMMYFUNCTION("TO_DATE(INT((AB304/(60*60*24))+""1/1/1970""))"),42722.0)</f>
        <v>42722</v>
      </c>
      <c r="AB304" s="156">
        <v>1.482102E9</v>
      </c>
      <c r="AC304" s="156">
        <v>98999.644</v>
      </c>
      <c r="AE304" s="153">
        <f>IFERROR(__xludf.DUMMYFUNCTION("TO_DATE(INT((AF304/(60*60*24))+""1/1/1970""))"),42672.0)</f>
        <v>42672</v>
      </c>
      <c r="AF304" s="152">
        <v>1.4776992E9</v>
      </c>
      <c r="AG304" s="152">
        <v>101114.0518</v>
      </c>
      <c r="AH304" s="156"/>
      <c r="AI304" s="153">
        <f>IFERROR(__xludf.DUMMYFUNCTION("TO_DATE(INT((AJ304/(60*60*24))+""1/1/1970""))"),42731.0)</f>
        <v>42731</v>
      </c>
      <c r="AJ304" s="156">
        <v>1.4828508E9</v>
      </c>
      <c r="AK304" s="156">
        <v>99357.3765</v>
      </c>
      <c r="AL304" s="156">
        <v>87095.2925</v>
      </c>
      <c r="AM304" s="159">
        <v>116916.76</v>
      </c>
      <c r="AN304" s="152">
        <f t="shared" si="1"/>
        <v>26681.5614</v>
      </c>
      <c r="AO304" s="152">
        <f t="shared" si="2"/>
        <v>126680.0952</v>
      </c>
      <c r="AP304" s="152">
        <f t="shared" si="3"/>
        <v>9891.0594</v>
      </c>
      <c r="AQ304" s="152">
        <f t="shared" si="4"/>
        <v>98877.0051</v>
      </c>
      <c r="AR304" s="152">
        <f t="shared" si="5"/>
        <v>96214.272</v>
      </c>
    </row>
    <row r="305">
      <c r="A305" s="152">
        <v>1.4704272E9</v>
      </c>
      <c r="B305" s="152">
        <v>105836.9281</v>
      </c>
      <c r="D305" s="153">
        <f>IFERROR(__xludf.DUMMYFUNCTION("TO_DATE(INT((E305/(60*60*24))+""1/1/1970""))"),42732.0)</f>
        <v>42732</v>
      </c>
      <c r="E305" s="156">
        <v>1.4829012E9</v>
      </c>
      <c r="F305" s="156">
        <v>99473.5474</v>
      </c>
      <c r="H305" s="153">
        <f>IFERROR(__xludf.DUMMYFUNCTION("TO_DATE(INT((I305/(60*60*24))+""1/1/1970""))"),42732.0)</f>
        <v>42732</v>
      </c>
      <c r="I305" s="156">
        <v>1.4829012E9</v>
      </c>
      <c r="J305" s="156">
        <v>87799.9496</v>
      </c>
      <c r="L305" s="158">
        <v>42732.0</v>
      </c>
      <c r="M305" s="159">
        <v>117279.58</v>
      </c>
      <c r="O305" s="153">
        <f>IFERROR(__xludf.DUMMYFUNCTION("TO_DATE(INT((P305/(60*60*24))+""1/1/1970""))"),42678.0)</f>
        <v>42678</v>
      </c>
      <c r="P305" s="13">
        <v>1.478268E9</v>
      </c>
      <c r="Q305" s="13">
        <v>27025.3873</v>
      </c>
      <c r="S305" s="153">
        <f>IFERROR(__xludf.DUMMYFUNCTION("TO_DATE(INT((T305/(60*60*24))+""1/1/1970""))"),42732.0)</f>
        <v>42732</v>
      </c>
      <c r="T305" s="156">
        <v>1.4829012E9</v>
      </c>
      <c r="U305" s="156">
        <v>127293.4712</v>
      </c>
      <c r="W305" s="153">
        <f>IFERROR(__xludf.DUMMYFUNCTION("TO_DATE(INT((X305/(60*60*24))+""1/1/1970""))"),42723.0)</f>
        <v>42723</v>
      </c>
      <c r="X305" s="156">
        <v>1.4821056E9</v>
      </c>
      <c r="Y305" s="156">
        <v>9893.7922</v>
      </c>
      <c r="AA305" s="153">
        <f>IFERROR(__xludf.DUMMYFUNCTION("TO_DATE(INT((AB305/(60*60*24))+""1/1/1970""))"),42723.0)</f>
        <v>42723</v>
      </c>
      <c r="AB305" s="152">
        <v>1.4821416E9</v>
      </c>
      <c r="AC305" s="152">
        <v>98960.8785</v>
      </c>
      <c r="AE305" s="153">
        <f>IFERROR(__xludf.DUMMYFUNCTION("TO_DATE(INT((AF305/(60*60*24))+""1/1/1970""))"),42673.0)</f>
        <v>42673</v>
      </c>
      <c r="AF305" s="156">
        <v>1.4778648E9</v>
      </c>
      <c r="AG305" s="156">
        <v>101114.0518</v>
      </c>
      <c r="AH305" s="156"/>
      <c r="AI305" s="153">
        <f>IFERROR(__xludf.DUMMYFUNCTION("TO_DATE(INT((AJ305/(60*60*24))+""1/1/1970""))"),42732.0)</f>
        <v>42732</v>
      </c>
      <c r="AJ305" s="156">
        <v>1.4829012E9</v>
      </c>
      <c r="AK305" s="156">
        <v>99473.5474</v>
      </c>
      <c r="AL305" s="156">
        <v>87799.9496</v>
      </c>
      <c r="AM305" s="159">
        <v>117279.58</v>
      </c>
      <c r="AN305" s="152">
        <f t="shared" si="1"/>
        <v>26681.9703</v>
      </c>
      <c r="AO305" s="152">
        <f t="shared" si="2"/>
        <v>127293.4712</v>
      </c>
      <c r="AP305" s="152">
        <f t="shared" si="3"/>
        <v>9889.7533</v>
      </c>
      <c r="AQ305" s="152">
        <f t="shared" si="4"/>
        <v>98871.6557</v>
      </c>
      <c r="AR305" s="152">
        <f t="shared" si="5"/>
        <v>96279.039</v>
      </c>
    </row>
    <row r="306">
      <c r="A306" s="156">
        <v>1.47066306E9</v>
      </c>
      <c r="B306" s="156">
        <v>105938.4934</v>
      </c>
      <c r="D306" s="153">
        <f>IFERROR(__xludf.DUMMYFUNCTION("TO_DATE(INT((E306/(60*60*24))+""1/1/1970""))"),42733.0)</f>
        <v>42733</v>
      </c>
      <c r="E306" s="152">
        <v>1.4829876E9</v>
      </c>
      <c r="F306" s="152">
        <v>99611.6712</v>
      </c>
      <c r="H306" s="153">
        <f>IFERROR(__xludf.DUMMYFUNCTION("TO_DATE(INT((I306/(60*60*24))+""1/1/1970""))"),42733.0)</f>
        <v>42733</v>
      </c>
      <c r="I306" s="152">
        <v>1.4829876E9</v>
      </c>
      <c r="J306" s="152">
        <v>87439.7348</v>
      </c>
      <c r="L306" s="158">
        <v>42733.0</v>
      </c>
      <c r="M306" s="160">
        <v>116795.64</v>
      </c>
      <c r="O306" s="153">
        <f>IFERROR(__xludf.DUMMYFUNCTION("TO_DATE(INT((P306/(60*60*24))+""1/1/1970""))"),42679.0)</f>
        <v>42679</v>
      </c>
      <c r="P306" s="13">
        <v>1.478304E9</v>
      </c>
      <c r="Q306" s="13">
        <v>27181.3304</v>
      </c>
      <c r="S306" s="153">
        <f>IFERROR(__xludf.DUMMYFUNCTION("TO_DATE(INT((T306/(60*60*24))+""1/1/1970""))"),42733.0)</f>
        <v>42733</v>
      </c>
      <c r="T306" s="152">
        <v>1.4829876E9</v>
      </c>
      <c r="U306" s="152">
        <v>125352.3065</v>
      </c>
      <c r="W306" s="153">
        <f>IFERROR(__xludf.DUMMYFUNCTION("TO_DATE(INT((X306/(60*60*24))+""1/1/1970""))"),42724.0)</f>
        <v>42724</v>
      </c>
      <c r="X306" s="152">
        <v>1.482246E9</v>
      </c>
      <c r="Y306" s="152">
        <v>9876.3906</v>
      </c>
      <c r="AA306" s="153">
        <f>IFERROR(__xludf.DUMMYFUNCTION("TO_DATE(INT((AB306/(60*60*24))+""1/1/1970""))"),42724.0)</f>
        <v>42724</v>
      </c>
      <c r="AB306" s="156">
        <v>1.4822208E9</v>
      </c>
      <c r="AC306" s="156">
        <v>99298.4083</v>
      </c>
      <c r="AE306" s="153">
        <f>IFERROR(__xludf.DUMMYFUNCTION("TO_DATE(INT((AF306/(60*60*24))+""1/1/1970""))"),42674.0)</f>
        <v>42674</v>
      </c>
      <c r="AF306" s="156">
        <v>1.4779044E9</v>
      </c>
      <c r="AG306" s="156">
        <v>101067.6585</v>
      </c>
      <c r="AH306" s="156"/>
      <c r="AI306" s="153">
        <f>IFERROR(__xludf.DUMMYFUNCTION("TO_DATE(INT((AJ306/(60*60*24))+""1/1/1970""))"),42733.0)</f>
        <v>42733</v>
      </c>
      <c r="AJ306" s="152">
        <v>1.4829876E9</v>
      </c>
      <c r="AK306" s="152">
        <v>99611.6712</v>
      </c>
      <c r="AL306" s="152">
        <v>87439.7348</v>
      </c>
      <c r="AM306" s="160">
        <v>116795.64</v>
      </c>
      <c r="AN306" s="152">
        <f t="shared" si="1"/>
        <v>26775.1555</v>
      </c>
      <c r="AO306" s="152">
        <f t="shared" si="2"/>
        <v>125352.3065</v>
      </c>
      <c r="AP306" s="152">
        <f t="shared" si="3"/>
        <v>9890.1409</v>
      </c>
      <c r="AQ306" s="152">
        <f t="shared" si="4"/>
        <v>98880.2347</v>
      </c>
      <c r="AR306" s="152">
        <f t="shared" si="5"/>
        <v>95848.1781</v>
      </c>
    </row>
    <row r="307">
      <c r="A307" s="152">
        <v>1.4706864E9</v>
      </c>
      <c r="B307" s="152">
        <v>105793.4001</v>
      </c>
      <c r="D307" s="153">
        <f>IFERROR(__xludf.DUMMYFUNCTION("TO_DATE(INT((E307/(60*60*24))+""1/1/1970""))"),42734.0)</f>
        <v>42734</v>
      </c>
      <c r="E307" s="156">
        <v>1.483074E9</v>
      </c>
      <c r="F307" s="156">
        <v>99611.6712</v>
      </c>
      <c r="H307" s="153">
        <f>IFERROR(__xludf.DUMMYFUNCTION("TO_DATE(INT((I307/(60*60*24))+""1/1/1970""))"),42734.0)</f>
        <v>42734</v>
      </c>
      <c r="I307" s="156">
        <v>1.483074E9</v>
      </c>
      <c r="J307" s="156">
        <v>87129.3805</v>
      </c>
      <c r="L307" s="158">
        <v>42734.0</v>
      </c>
      <c r="M307" s="159">
        <v>116769.74</v>
      </c>
      <c r="O307" s="153">
        <f>IFERROR(__xludf.DUMMYFUNCTION("TO_DATE(INT((P307/(60*60*24))+""1/1/1970""))"),42680.0)</f>
        <v>42680</v>
      </c>
      <c r="P307" s="13">
        <v>1.4783904E9</v>
      </c>
      <c r="Q307" s="13">
        <v>27181.3304</v>
      </c>
      <c r="S307" s="153">
        <f>IFERROR(__xludf.DUMMYFUNCTION("TO_DATE(INT((T307/(60*60*24))+""1/1/1970""))"),42734.0)</f>
        <v>42734</v>
      </c>
      <c r="T307" s="156">
        <v>1.483074E9</v>
      </c>
      <c r="U307" s="156">
        <v>125310.5499</v>
      </c>
      <c r="W307" s="153">
        <f>IFERROR(__xludf.DUMMYFUNCTION("TO_DATE(INT((X307/(60*60*24))+""1/1/1970""))"),42725.0)</f>
        <v>42725</v>
      </c>
      <c r="X307" s="152">
        <v>1.4823324E9</v>
      </c>
      <c r="Y307" s="152">
        <v>9885.5183</v>
      </c>
      <c r="AA307" s="153">
        <f>IFERROR(__xludf.DUMMYFUNCTION("TO_DATE(INT((AB307/(60*60*24))+""1/1/1970""))"),42725.0)</f>
        <v>42725</v>
      </c>
      <c r="AB307" s="152">
        <v>1.4823E9</v>
      </c>
      <c r="AC307" s="152">
        <v>99257.7893</v>
      </c>
      <c r="AE307" s="153">
        <f>IFERROR(__xludf.DUMMYFUNCTION("TO_DATE(INT((AF307/(60*60*24))+""1/1/1970""))"),42675.0)</f>
        <v>42675</v>
      </c>
      <c r="AF307" s="152">
        <v>1.4779836E9</v>
      </c>
      <c r="AG307" s="152">
        <v>100960.6323</v>
      </c>
      <c r="AH307" s="156"/>
      <c r="AI307" s="153">
        <f>IFERROR(__xludf.DUMMYFUNCTION("TO_DATE(INT((AJ307/(60*60*24))+""1/1/1970""))"),42734.0)</f>
        <v>42734</v>
      </c>
      <c r="AJ307" s="156">
        <v>1.483074E9</v>
      </c>
      <c r="AK307" s="156">
        <v>99611.6712</v>
      </c>
      <c r="AL307" s="156">
        <v>87129.3805</v>
      </c>
      <c r="AM307" s="159">
        <v>116769.74</v>
      </c>
      <c r="AN307" s="152">
        <f t="shared" si="1"/>
        <v>26800.4231</v>
      </c>
      <c r="AO307" s="152">
        <f t="shared" si="2"/>
        <v>125310.5499</v>
      </c>
      <c r="AP307" s="152">
        <f t="shared" si="3"/>
        <v>9880.1088</v>
      </c>
      <c r="AQ307" s="152">
        <f t="shared" si="4"/>
        <v>98882.7549</v>
      </c>
      <c r="AR307" s="152">
        <f t="shared" si="5"/>
        <v>97241.3563</v>
      </c>
    </row>
    <row r="308">
      <c r="A308" s="156">
        <v>1.47074946E9</v>
      </c>
      <c r="B308" s="156">
        <v>105817.5823</v>
      </c>
      <c r="D308" s="153">
        <f>IFERROR(__xludf.DUMMYFUNCTION("TO_DATE(INT((E308/(60*60*24))+""1/1/1970""))"),42735.0)</f>
        <v>42735</v>
      </c>
      <c r="E308" s="152">
        <v>1.4831604E9</v>
      </c>
      <c r="F308" s="152">
        <v>99611.6712</v>
      </c>
      <c r="H308" s="153">
        <f>IFERROR(__xludf.DUMMYFUNCTION("TO_DATE(INT((I308/(60*60*24))+""1/1/1970""))"),42735.0)</f>
        <v>42735</v>
      </c>
      <c r="I308" s="152">
        <v>1.4831604E9</v>
      </c>
      <c r="J308" s="152">
        <v>86665.6402</v>
      </c>
      <c r="L308" s="158">
        <v>42735.0</v>
      </c>
      <c r="M308" s="160">
        <v>115916.24</v>
      </c>
      <c r="O308" s="153">
        <f>IFERROR(__xludf.DUMMYFUNCTION("TO_DATE(INT((P308/(60*60*24))+""1/1/1970""))"),42681.0)</f>
        <v>42681</v>
      </c>
      <c r="P308" s="13">
        <v>1.4784768E9</v>
      </c>
      <c r="Q308" s="13">
        <v>27181.3304</v>
      </c>
      <c r="S308" s="153">
        <f>IFERROR(__xludf.DUMMYFUNCTION("TO_DATE(INT((T308/(60*60*24))+""1/1/1970""))"),42735.0)</f>
        <v>42735</v>
      </c>
      <c r="T308" s="152">
        <v>1.4831604E9</v>
      </c>
      <c r="U308" s="152">
        <v>124480.4763</v>
      </c>
      <c r="W308" s="153">
        <f>IFERROR(__xludf.DUMMYFUNCTION("TO_DATE(INT((X308/(60*60*24))+""1/1/1970""))"),42726.0)</f>
        <v>42726</v>
      </c>
      <c r="X308" s="152">
        <v>1.4824188E9</v>
      </c>
      <c r="Y308" s="152">
        <v>9885.3195</v>
      </c>
      <c r="AA308" s="153">
        <f>IFERROR(__xludf.DUMMYFUNCTION("TO_DATE(INT((AB308/(60*60*24))+""1/1/1970""))"),42726.0)</f>
        <v>42726</v>
      </c>
      <c r="AB308" s="156">
        <v>1.4823792E9</v>
      </c>
      <c r="AC308" s="156">
        <v>98949.1235</v>
      </c>
      <c r="AE308" s="153">
        <f>IFERROR(__xludf.DUMMYFUNCTION("TO_DATE(INT((AF308/(60*60*24))+""1/1/1970""))"),42676.0)</f>
        <v>42676</v>
      </c>
      <c r="AF308" s="156">
        <v>1.4780628E9</v>
      </c>
      <c r="AG308" s="156">
        <v>101738.2949</v>
      </c>
      <c r="AH308" s="156"/>
      <c r="AI308" s="153">
        <f>IFERROR(__xludf.DUMMYFUNCTION("TO_DATE(INT((AJ308/(60*60*24))+""1/1/1970""))"),42735.0)</f>
        <v>42735</v>
      </c>
      <c r="AJ308" s="152">
        <v>1.4831604E9</v>
      </c>
      <c r="AK308" s="152">
        <v>99611.6712</v>
      </c>
      <c r="AL308" s="152">
        <v>86665.6402</v>
      </c>
      <c r="AM308" s="160">
        <v>115916.24</v>
      </c>
      <c r="AN308" s="152">
        <f t="shared" si="1"/>
        <v>26754.7185</v>
      </c>
      <c r="AO308" s="152">
        <f t="shared" si="2"/>
        <v>124480.4763</v>
      </c>
      <c r="AP308" s="152">
        <f t="shared" si="3"/>
        <v>9885.1017</v>
      </c>
      <c r="AQ308" s="152">
        <f t="shared" si="4"/>
        <v>98882.7549</v>
      </c>
      <c r="AR308" s="152">
        <f t="shared" si="5"/>
        <v>96886.2865</v>
      </c>
    </row>
    <row r="309">
      <c r="A309" s="152">
        <v>1.4707728E9</v>
      </c>
      <c r="B309" s="152">
        <v>105875.6196</v>
      </c>
      <c r="D309" s="153">
        <f>IFERROR(__xludf.DUMMYFUNCTION("TO_DATE(INT((E309/(60*60*24))+""1/1/1970""))"),42738.0)</f>
        <v>42738</v>
      </c>
      <c r="E309" s="156">
        <v>1.4834556E9</v>
      </c>
      <c r="F309" s="156">
        <v>99611.6712</v>
      </c>
      <c r="H309" s="153">
        <f>IFERROR(__xludf.DUMMYFUNCTION("TO_DATE(INT((I309/(60*60*24))+""1/1/1970""))"),42738.0)</f>
        <v>42738</v>
      </c>
      <c r="I309" s="156">
        <v>1.4834556E9</v>
      </c>
      <c r="J309" s="156">
        <v>86665.6402</v>
      </c>
      <c r="L309" s="158">
        <v>42738.0</v>
      </c>
      <c r="M309" s="159">
        <v>115912.7</v>
      </c>
      <c r="O309" s="153">
        <f>IFERROR(__xludf.DUMMYFUNCTION("TO_DATE(INT((P309/(60*60*24))+""1/1/1970""))"),42682.0)</f>
        <v>42682</v>
      </c>
      <c r="P309" s="13">
        <v>1.4786172E9</v>
      </c>
      <c r="Q309" s="13">
        <v>27040.8887</v>
      </c>
      <c r="S309" s="153">
        <f>IFERROR(__xludf.DUMMYFUNCTION("TO_DATE(INT((T309/(60*60*24))+""1/1/1970""))"),42738.0)</f>
        <v>42738</v>
      </c>
      <c r="T309" s="156">
        <v>1.4834556E9</v>
      </c>
      <c r="U309" s="156">
        <v>124480.4763</v>
      </c>
      <c r="W309" s="153">
        <f>IFERROR(__xludf.DUMMYFUNCTION("TO_DATE(INT((X309/(60*60*24))+""1/1/1970""))"),42727.0)</f>
        <v>42727</v>
      </c>
      <c r="X309" s="152">
        <v>1.4825052E9</v>
      </c>
      <c r="Y309" s="152">
        <v>9888.1966</v>
      </c>
      <c r="AA309" s="153">
        <f>IFERROR(__xludf.DUMMYFUNCTION("TO_DATE(INT((AB309/(60*60*24))+""1/1/1970""))"),42727.0)</f>
        <v>42727</v>
      </c>
      <c r="AB309" s="152">
        <v>1.4824584E9</v>
      </c>
      <c r="AC309" s="152">
        <v>98918.7037</v>
      </c>
      <c r="AE309" s="153">
        <f>IFERROR(__xludf.DUMMYFUNCTION("TO_DATE(INT((AF309/(60*60*24))+""1/1/1970""))"),42677.0)</f>
        <v>42677</v>
      </c>
      <c r="AF309" s="152">
        <v>1.478142E9</v>
      </c>
      <c r="AG309" s="152">
        <v>102093.3647</v>
      </c>
      <c r="AH309" s="156"/>
      <c r="AI309" s="153">
        <f>IFERROR(__xludf.DUMMYFUNCTION("TO_DATE(INT((AJ309/(60*60*24))+""1/1/1970""))"),42738.0)</f>
        <v>42738</v>
      </c>
      <c r="AJ309" s="156">
        <v>1.4834556E9</v>
      </c>
      <c r="AK309" s="156">
        <v>99611.6712</v>
      </c>
      <c r="AL309" s="156">
        <v>86665.6402</v>
      </c>
      <c r="AM309" s="159">
        <v>115912.7</v>
      </c>
      <c r="AN309" s="152">
        <f t="shared" si="1"/>
        <v>26752.1181</v>
      </c>
      <c r="AO309" s="152">
        <f t="shared" si="2"/>
        <v>124480.4763</v>
      </c>
      <c r="AP309" s="152">
        <f t="shared" si="3"/>
        <v>9894.3882</v>
      </c>
      <c r="AQ309" s="152">
        <f t="shared" si="4"/>
        <v>98885.3893</v>
      </c>
      <c r="AR309" s="152">
        <f t="shared" si="5"/>
        <v>96245.0478</v>
      </c>
    </row>
    <row r="310">
      <c r="A310" s="156">
        <v>1.47083586E9</v>
      </c>
      <c r="B310" s="156">
        <v>105928.8205</v>
      </c>
      <c r="D310" s="153">
        <f>IFERROR(__xludf.DUMMYFUNCTION("TO_DATE(INT((E310/(60*60*24))+""1/1/1970""))"),42739.0)</f>
        <v>42739</v>
      </c>
      <c r="E310" s="156">
        <v>1.483506E9</v>
      </c>
      <c r="F310" s="156">
        <v>99684.6969</v>
      </c>
      <c r="H310" s="153">
        <f>IFERROR(__xludf.DUMMYFUNCTION("TO_DATE(INT((I310/(60*60*24))+""1/1/1970""))"),42739.0)</f>
        <v>42739</v>
      </c>
      <c r="I310" s="156">
        <v>1.483506E9</v>
      </c>
      <c r="J310" s="156">
        <v>87833.548</v>
      </c>
      <c r="L310" s="158">
        <v>42739.0</v>
      </c>
      <c r="M310" s="159">
        <v>116772.28</v>
      </c>
      <c r="O310" s="153">
        <f>IFERROR(__xludf.DUMMYFUNCTION("TO_DATE(INT((P310/(60*60*24))+""1/1/1970""))"),42683.0)</f>
        <v>42683</v>
      </c>
      <c r="P310" s="13">
        <v>1.4787036E9</v>
      </c>
      <c r="Q310" s="13">
        <v>26948.5641</v>
      </c>
      <c r="S310" s="153">
        <f>IFERROR(__xludf.DUMMYFUNCTION("TO_DATE(INT((T310/(60*60*24))+""1/1/1970""))"),42739.0)</f>
        <v>42739</v>
      </c>
      <c r="T310" s="156">
        <v>1.483506E9</v>
      </c>
      <c r="U310" s="156">
        <v>126183.3942</v>
      </c>
      <c r="W310" s="153">
        <f>IFERROR(__xludf.DUMMYFUNCTION("TO_DATE(INT((X310/(60*60*24))+""1/1/1970""))"),42728.0)</f>
        <v>42728</v>
      </c>
      <c r="X310" s="152">
        <v>1.4825376E9</v>
      </c>
      <c r="Y310" s="152">
        <v>9890.5291</v>
      </c>
      <c r="AA310" s="153">
        <f>IFERROR(__xludf.DUMMYFUNCTION("TO_DATE(INT((AB310/(60*60*24))+""1/1/1970""))"),42730.0)</f>
        <v>42730</v>
      </c>
      <c r="AB310" s="156">
        <v>1.482732E9</v>
      </c>
      <c r="AC310" s="156">
        <v>98877.7454</v>
      </c>
      <c r="AE310" s="153">
        <f>IFERROR(__xludf.DUMMYFUNCTION("TO_DATE(INT((AF310/(60*60*24))+""1/1/1970""))"),42678.0)</f>
        <v>42678</v>
      </c>
      <c r="AF310" s="156">
        <v>1.4782212E9</v>
      </c>
      <c r="AG310" s="156">
        <v>102144.8108</v>
      </c>
      <c r="AH310" s="156"/>
      <c r="AI310" s="153">
        <f>IFERROR(__xludf.DUMMYFUNCTION("TO_DATE(INT((AJ310/(60*60*24))+""1/1/1970""))"),42739.0)</f>
        <v>42739</v>
      </c>
      <c r="AJ310" s="156">
        <v>1.483506E9</v>
      </c>
      <c r="AK310" s="156">
        <v>99684.6969</v>
      </c>
      <c r="AL310" s="156">
        <v>87833.548</v>
      </c>
      <c r="AM310" s="159">
        <v>116772.28</v>
      </c>
      <c r="AN310" s="152">
        <f t="shared" si="1"/>
        <v>26883.5746</v>
      </c>
      <c r="AO310" s="152">
        <f t="shared" si="2"/>
        <v>126183.3942</v>
      </c>
      <c r="AP310" s="152">
        <f t="shared" si="3"/>
        <v>9894.2703</v>
      </c>
      <c r="AQ310" s="152">
        <f t="shared" si="4"/>
        <v>98874.6278</v>
      </c>
      <c r="AR310" s="152">
        <f t="shared" si="5"/>
        <v>95878.0352</v>
      </c>
    </row>
    <row r="311">
      <c r="A311" s="152">
        <v>1.4708592E9</v>
      </c>
      <c r="B311" s="152">
        <v>105590.2695</v>
      </c>
      <c r="D311" s="153">
        <f>IFERROR(__xludf.DUMMYFUNCTION("TO_DATE(INT((E311/(60*60*24))+""1/1/1970""))"),42740.0)</f>
        <v>42740</v>
      </c>
      <c r="E311" s="152">
        <v>1.4835924E9</v>
      </c>
      <c r="F311" s="152">
        <v>99859.7691</v>
      </c>
      <c r="H311" s="153">
        <f>IFERROR(__xludf.DUMMYFUNCTION("TO_DATE(INT((I311/(60*60*24))+""1/1/1970""))"),42740.0)</f>
        <v>42740</v>
      </c>
      <c r="I311" s="152">
        <v>1.4835924E9</v>
      </c>
      <c r="J311" s="152">
        <v>89016.0965</v>
      </c>
      <c r="L311" s="158">
        <v>42740.0</v>
      </c>
      <c r="M311" s="160">
        <v>117298.01</v>
      </c>
      <c r="O311" s="153">
        <f>IFERROR(__xludf.DUMMYFUNCTION("TO_DATE(INT((P311/(60*60*24))+""1/1/1970""))"),42684.0)</f>
        <v>42684</v>
      </c>
      <c r="P311" s="13">
        <v>1.47879E9</v>
      </c>
      <c r="Q311" s="13">
        <v>27015.7051</v>
      </c>
      <c r="S311" s="153">
        <f>IFERROR(__xludf.DUMMYFUNCTION("TO_DATE(INT((T311/(60*60*24))+""1/1/1970""))"),42740.0)</f>
        <v>42740</v>
      </c>
      <c r="T311" s="152">
        <v>1.4835924E9</v>
      </c>
      <c r="U311" s="152">
        <v>127608.363</v>
      </c>
      <c r="W311" s="153">
        <f>IFERROR(__xludf.DUMMYFUNCTION("TO_DATE(INT((X311/(60*60*24))+""1/1/1970""))"),42731.0)</f>
        <v>42731</v>
      </c>
      <c r="X311" s="156">
        <v>1.4827968E9</v>
      </c>
      <c r="Y311" s="156">
        <v>9891.0594</v>
      </c>
      <c r="AA311" s="153">
        <f>IFERROR(__xludf.DUMMYFUNCTION("TO_DATE(INT((AB311/(60*60*24))+""1/1/1970""))"),42731.0)</f>
        <v>42731</v>
      </c>
      <c r="AB311" s="152">
        <v>1.4828112E9</v>
      </c>
      <c r="AC311" s="152">
        <v>98877.0051</v>
      </c>
      <c r="AE311" s="153">
        <f>IFERROR(__xludf.DUMMYFUNCTION("TO_DATE(INT((AF311/(60*60*24))+""1/1/1970""))"),42679.0)</f>
        <v>42679</v>
      </c>
      <c r="AF311" s="152">
        <v>1.478304E9</v>
      </c>
      <c r="AG311" s="152">
        <v>102509.9861</v>
      </c>
      <c r="AH311" s="156"/>
      <c r="AI311" s="153">
        <f>IFERROR(__xludf.DUMMYFUNCTION("TO_DATE(INT((AJ311/(60*60*24))+""1/1/1970""))"),42740.0)</f>
        <v>42740</v>
      </c>
      <c r="AJ311" s="152">
        <v>1.4835924E9</v>
      </c>
      <c r="AK311" s="152">
        <v>99859.7691</v>
      </c>
      <c r="AL311" s="152">
        <v>89016.0965</v>
      </c>
      <c r="AM311" s="160">
        <v>117298.01</v>
      </c>
      <c r="AN311" s="152">
        <f t="shared" si="1"/>
        <v>26872.5071</v>
      </c>
      <c r="AO311" s="152">
        <f t="shared" si="2"/>
        <v>127608.363</v>
      </c>
      <c r="AP311" s="152">
        <f t="shared" si="3"/>
        <v>9886.936</v>
      </c>
      <c r="AQ311" s="152">
        <f t="shared" si="4"/>
        <v>98896.6378</v>
      </c>
      <c r="AR311" s="152">
        <f t="shared" si="5"/>
        <v>96608.8451</v>
      </c>
    </row>
    <row r="312">
      <c r="A312" s="156">
        <v>1.47092226E9</v>
      </c>
      <c r="B312" s="156">
        <v>105948.1662</v>
      </c>
      <c r="D312" s="153">
        <f>IFERROR(__xludf.DUMMYFUNCTION("TO_DATE(INT((E312/(60*60*24))+""1/1/1970""))"),42741.0)</f>
        <v>42741</v>
      </c>
      <c r="E312" s="156">
        <v>1.4836788E9</v>
      </c>
      <c r="F312" s="156">
        <v>99859.7691</v>
      </c>
      <c r="H312" s="153">
        <f>IFERROR(__xludf.DUMMYFUNCTION("TO_DATE(INT((I312/(60*60*24))+""1/1/1970""))"),42741.0)</f>
        <v>42741</v>
      </c>
      <c r="I312" s="156">
        <v>1.4836788E9</v>
      </c>
      <c r="J312" s="156">
        <v>89715.6568</v>
      </c>
      <c r="L312" s="158">
        <v>42741.0</v>
      </c>
      <c r="M312" s="159">
        <v>118523.17</v>
      </c>
      <c r="O312" s="153">
        <f>IFERROR(__xludf.DUMMYFUNCTION("TO_DATE(INT((P312/(60*60*24))+""1/1/1970""))"),42685.0)</f>
        <v>42685</v>
      </c>
      <c r="P312" s="13">
        <v>1.4788764E9</v>
      </c>
      <c r="Q312" s="13">
        <v>27028.3781</v>
      </c>
      <c r="S312" s="153">
        <f>IFERROR(__xludf.DUMMYFUNCTION("TO_DATE(INT((T312/(60*60*24))+""1/1/1970""))"),42741.0)</f>
        <v>42741</v>
      </c>
      <c r="T312" s="156">
        <v>1.4836788E9</v>
      </c>
      <c r="U312" s="156">
        <v>127412.3621</v>
      </c>
      <c r="W312" s="153">
        <f>IFERROR(__xludf.DUMMYFUNCTION("TO_DATE(INT((X312/(60*60*24))+""1/1/1970""))"),42732.0)</f>
        <v>42732</v>
      </c>
      <c r="X312" s="152">
        <v>1.4829372E9</v>
      </c>
      <c r="Y312" s="152">
        <v>9889.7533</v>
      </c>
      <c r="AA312" s="153">
        <f>IFERROR(__xludf.DUMMYFUNCTION("TO_DATE(INT((AB312/(60*60*24))+""1/1/1970""))"),42732.0)</f>
        <v>42732</v>
      </c>
      <c r="AB312" s="156">
        <v>1.4828904E9</v>
      </c>
      <c r="AC312" s="156">
        <v>98871.6557</v>
      </c>
      <c r="AE312" s="153">
        <f>IFERROR(__xludf.DUMMYFUNCTION("TO_DATE(INT((AF312/(60*60*24))+""1/1/1970""))"),42680.0)</f>
        <v>42680</v>
      </c>
      <c r="AF312" s="156">
        <v>1.4784732E9</v>
      </c>
      <c r="AG312" s="156">
        <v>102509.9861</v>
      </c>
      <c r="AH312" s="156"/>
      <c r="AI312" s="153">
        <f>IFERROR(__xludf.DUMMYFUNCTION("TO_DATE(INT((AJ312/(60*60*24))+""1/1/1970""))"),42741.0)</f>
        <v>42741</v>
      </c>
      <c r="AJ312" s="156">
        <v>1.4836788E9</v>
      </c>
      <c r="AK312" s="156">
        <v>99859.7691</v>
      </c>
      <c r="AL312" s="156">
        <v>89715.6568</v>
      </c>
      <c r="AM312" s="159">
        <v>118523.17</v>
      </c>
      <c r="AN312" s="152">
        <f t="shared" si="1"/>
        <v>27141.7169</v>
      </c>
      <c r="AO312" s="152">
        <f t="shared" si="2"/>
        <v>127412.3621</v>
      </c>
      <c r="AP312" s="152">
        <f t="shared" si="3"/>
        <v>9863.1649</v>
      </c>
      <c r="AQ312" s="152">
        <f t="shared" si="4"/>
        <v>98912.0335</v>
      </c>
      <c r="AR312" s="152">
        <f t="shared" si="5"/>
        <v>97589.536</v>
      </c>
    </row>
    <row r="313">
      <c r="A313" s="152">
        <v>1.4709456E9</v>
      </c>
      <c r="B313" s="152">
        <v>106098.096</v>
      </c>
      <c r="D313" s="153">
        <f>IFERROR(__xludf.DUMMYFUNCTION("TO_DATE(INT((E313/(60*60*24))+""1/1/1970""))"),42742.0)</f>
        <v>42742</v>
      </c>
      <c r="E313" s="152">
        <v>1.4837652E9</v>
      </c>
      <c r="F313" s="152">
        <v>99859.7691</v>
      </c>
      <c r="H313" s="153">
        <f>IFERROR(__xludf.DUMMYFUNCTION("TO_DATE(INT((I313/(60*60*24))+""1/1/1970""))"),42742.0)</f>
        <v>42742</v>
      </c>
      <c r="I313" s="152">
        <v>1.4837652E9</v>
      </c>
      <c r="J313" s="152">
        <v>90355.4623</v>
      </c>
      <c r="L313" s="158">
        <v>42742.0</v>
      </c>
      <c r="M313" s="160">
        <v>118553.6</v>
      </c>
      <c r="O313" s="153">
        <f>IFERROR(__xludf.DUMMYFUNCTION("TO_DATE(INT((P313/(60*60*24))+""1/1/1970""))"),42686.0)</f>
        <v>42686</v>
      </c>
      <c r="P313" s="13">
        <v>1.4789088E9</v>
      </c>
      <c r="Q313" s="13">
        <v>27046.7806</v>
      </c>
      <c r="S313" s="153">
        <f>IFERROR(__xludf.DUMMYFUNCTION("TO_DATE(INT((T313/(60*60*24))+""1/1/1970""))"),42742.0)</f>
        <v>42742</v>
      </c>
      <c r="T313" s="152">
        <v>1.4837652E9</v>
      </c>
      <c r="U313" s="152">
        <v>128334.8583</v>
      </c>
      <c r="W313" s="153">
        <f>IFERROR(__xludf.DUMMYFUNCTION("TO_DATE(INT((X313/(60*60*24))+""1/1/1970""))"),42733.0)</f>
        <v>42733</v>
      </c>
      <c r="X313" s="152">
        <v>1.4830236E9</v>
      </c>
      <c r="Y313" s="152">
        <v>9890.1409</v>
      </c>
      <c r="AA313" s="153">
        <f>IFERROR(__xludf.DUMMYFUNCTION("TO_DATE(INT((AB313/(60*60*24))+""1/1/1970""))"),42733.0)</f>
        <v>42733</v>
      </c>
      <c r="AB313" s="152">
        <v>1.4829696E9</v>
      </c>
      <c r="AC313" s="152">
        <v>98880.2347</v>
      </c>
      <c r="AE313" s="153">
        <f>IFERROR(__xludf.DUMMYFUNCTION("TO_DATE(INT((AF313/(60*60*24))+""1/1/1970""))"),42681.0)</f>
        <v>42681</v>
      </c>
      <c r="AF313" s="152">
        <v>1.4785128E9</v>
      </c>
      <c r="AG313" s="152">
        <v>102099.3361</v>
      </c>
      <c r="AH313" s="156"/>
      <c r="AI313" s="153">
        <f>IFERROR(__xludf.DUMMYFUNCTION("TO_DATE(INT((AJ313/(60*60*24))+""1/1/1970""))"),42742.0)</f>
        <v>42742</v>
      </c>
      <c r="AJ313" s="152">
        <v>1.4837652E9</v>
      </c>
      <c r="AK313" s="152">
        <v>99859.7691</v>
      </c>
      <c r="AL313" s="152">
        <v>90355.4623</v>
      </c>
      <c r="AM313" s="160">
        <v>118553.6</v>
      </c>
      <c r="AN313" s="152">
        <f t="shared" si="1"/>
        <v>27110.9483</v>
      </c>
      <c r="AO313" s="152">
        <f t="shared" si="2"/>
        <v>128334.8583</v>
      </c>
      <c r="AP313" s="152">
        <f t="shared" si="3"/>
        <v>9893.0048</v>
      </c>
      <c r="AQ313" s="152">
        <f t="shared" si="4"/>
        <v>98912.0335</v>
      </c>
      <c r="AR313" s="152">
        <f t="shared" si="5"/>
        <v>96926.249</v>
      </c>
    </row>
    <row r="314">
      <c r="A314" s="156">
        <v>1.47100866E9</v>
      </c>
      <c r="B314" s="156">
        <v>105836.9281</v>
      </c>
      <c r="D314" s="153">
        <f>IFERROR(__xludf.DUMMYFUNCTION("TO_DATE(INT((E314/(60*60*24))+""1/1/1970""))"),42744.0)</f>
        <v>42744</v>
      </c>
      <c r="E314" s="156">
        <v>1.483974E9</v>
      </c>
      <c r="F314" s="156">
        <v>99859.7691</v>
      </c>
      <c r="H314" s="153">
        <f>IFERROR(__xludf.DUMMYFUNCTION("TO_DATE(INT((I314/(60*60*24))+""1/1/1970""))"),42744.0)</f>
        <v>42744</v>
      </c>
      <c r="I314" s="156">
        <v>1.483974E9</v>
      </c>
      <c r="J314" s="156">
        <v>90355.4623</v>
      </c>
      <c r="L314" s="158">
        <v>42744.0</v>
      </c>
      <c r="M314" s="159">
        <v>118553.6</v>
      </c>
      <c r="O314" s="153">
        <f>IFERROR(__xludf.DUMMYFUNCTION("TO_DATE(INT((P314/(60*60*24))+""1/1/1970""))"),42687.0)</f>
        <v>42687</v>
      </c>
      <c r="P314" s="13">
        <v>1.4789952E9</v>
      </c>
      <c r="Q314" s="13">
        <v>27046.7806</v>
      </c>
      <c r="S314" s="153">
        <f>IFERROR(__xludf.DUMMYFUNCTION("TO_DATE(INT((T314/(60*60*24))+""1/1/1970""))"),42744.0)</f>
        <v>42744</v>
      </c>
      <c r="T314" s="156">
        <v>1.483974E9</v>
      </c>
      <c r="U314" s="156">
        <v>128334.8583</v>
      </c>
      <c r="W314" s="153">
        <f>IFERROR(__xludf.DUMMYFUNCTION("TO_DATE(INT((X314/(60*60*24))+""1/1/1970""))"),42734.0)</f>
        <v>42734</v>
      </c>
      <c r="X314" s="152">
        <v>1.48311E9</v>
      </c>
      <c r="Y314" s="152">
        <v>9880.1088</v>
      </c>
      <c r="AA314" s="153">
        <f>IFERROR(__xludf.DUMMYFUNCTION("TO_DATE(INT((AB314/(60*60*24))+""1/1/1970""))"),42734.0)</f>
        <v>42734</v>
      </c>
      <c r="AB314" s="152">
        <v>1.4830884E9</v>
      </c>
      <c r="AC314" s="152">
        <v>98882.7549</v>
      </c>
      <c r="AE314" s="153">
        <f>IFERROR(__xludf.DUMMYFUNCTION("TO_DATE(INT((AF314/(60*60*24))+""1/1/1970""))"),42682.0)</f>
        <v>42682</v>
      </c>
      <c r="AF314" s="156">
        <v>1.478592E9</v>
      </c>
      <c r="AG314" s="156">
        <v>101680.418</v>
      </c>
      <c r="AH314" s="156"/>
      <c r="AI314" s="153">
        <f>IFERROR(__xludf.DUMMYFUNCTION("TO_DATE(INT((AJ314/(60*60*24))+""1/1/1970""))"),42744.0)</f>
        <v>42744</v>
      </c>
      <c r="AJ314" s="156">
        <v>1.483974E9</v>
      </c>
      <c r="AK314" s="156">
        <v>99859.7691</v>
      </c>
      <c r="AL314" s="156">
        <v>90355.4623</v>
      </c>
      <c r="AM314" s="159">
        <v>118553.6</v>
      </c>
      <c r="AN314" s="152">
        <f t="shared" si="1"/>
        <v>27090.0423</v>
      </c>
      <c r="AO314" s="152">
        <f t="shared" si="2"/>
        <v>128334.8583</v>
      </c>
      <c r="AP314" s="152">
        <f t="shared" si="3"/>
        <v>9893.4831</v>
      </c>
      <c r="AQ314" s="152">
        <f t="shared" si="4"/>
        <v>98900.6703</v>
      </c>
      <c r="AR314" s="152">
        <f t="shared" si="5"/>
        <v>96907.8754</v>
      </c>
    </row>
    <row r="315">
      <c r="A315" s="152">
        <v>1.471032E9</v>
      </c>
      <c r="B315" s="152">
        <v>105967.512</v>
      </c>
      <c r="D315" s="153">
        <f>IFERROR(__xludf.DUMMYFUNCTION("TO_DATE(INT((E315/(60*60*24))+""1/1/1970""))"),42745.0)</f>
        <v>42745</v>
      </c>
      <c r="E315" s="156">
        <v>1.4840244E9</v>
      </c>
      <c r="F315" s="156">
        <v>99859.7691</v>
      </c>
      <c r="H315" s="153">
        <f>IFERROR(__xludf.DUMMYFUNCTION("TO_DATE(INT((I315/(60*60*24))+""1/1/1970""))"),42745.0)</f>
        <v>42745</v>
      </c>
      <c r="I315" s="156">
        <v>1.4840244E9</v>
      </c>
      <c r="J315" s="156">
        <v>90656.2616</v>
      </c>
      <c r="L315" s="158">
        <v>42745.0</v>
      </c>
      <c r="M315" s="159">
        <v>119218.08</v>
      </c>
      <c r="O315" s="153">
        <f>IFERROR(__xludf.DUMMYFUNCTION("TO_DATE(INT((P315/(60*60*24))+""1/1/1970""))"),42688.0)</f>
        <v>42688</v>
      </c>
      <c r="P315" s="13">
        <v>1.4790816E9</v>
      </c>
      <c r="Q315" s="13">
        <v>27005.2473</v>
      </c>
      <c r="S315" s="153">
        <f>IFERROR(__xludf.DUMMYFUNCTION("TO_DATE(INT((T315/(60*60*24))+""1/1/1970""))"),42745.0)</f>
        <v>42745</v>
      </c>
      <c r="T315" s="156">
        <v>1.4840244E9</v>
      </c>
      <c r="U315" s="156">
        <v>127557.6453</v>
      </c>
      <c r="W315" s="153">
        <f>IFERROR(__xludf.DUMMYFUNCTION("TO_DATE(INT((X315/(60*60*24))+""1/1/1970""))"),42735.0)</f>
        <v>42735</v>
      </c>
      <c r="X315" s="152">
        <v>1.4831424E9</v>
      </c>
      <c r="Y315" s="152">
        <v>9885.1017</v>
      </c>
      <c r="AA315" s="153">
        <f>IFERROR(__xludf.DUMMYFUNCTION("TO_DATE(INT((AB315/(60*60*24))+""1/1/1970""))"),42737.0)</f>
        <v>42737</v>
      </c>
      <c r="AB315" s="156">
        <v>1.4833368E9</v>
      </c>
      <c r="AC315" s="156">
        <v>98890.363</v>
      </c>
      <c r="AE315" s="153">
        <f>IFERROR(__xludf.DUMMYFUNCTION("TO_DATE(INT((AF315/(60*60*24))+""1/1/1970""))"),42683.0)</f>
        <v>42683</v>
      </c>
      <c r="AF315" s="152">
        <v>1.4786712E9</v>
      </c>
      <c r="AG315" s="152">
        <v>101395.1679</v>
      </c>
      <c r="AH315" s="156"/>
      <c r="AI315" s="153">
        <f>IFERROR(__xludf.DUMMYFUNCTION("TO_DATE(INT((AJ315/(60*60*24))+""1/1/1970""))"),42745.0)</f>
        <v>42745</v>
      </c>
      <c r="AJ315" s="156">
        <v>1.4840244E9</v>
      </c>
      <c r="AK315" s="156">
        <v>99859.7691</v>
      </c>
      <c r="AL315" s="156">
        <v>90656.2616</v>
      </c>
      <c r="AM315" s="159">
        <v>119218.08</v>
      </c>
      <c r="AN315" s="152">
        <f t="shared" si="1"/>
        <v>27422.4884</v>
      </c>
      <c r="AO315" s="152">
        <f t="shared" si="2"/>
        <v>127557.6453</v>
      </c>
      <c r="AP315" s="152">
        <f t="shared" si="3"/>
        <v>9895.4846</v>
      </c>
      <c r="AQ315" s="152">
        <f t="shared" si="4"/>
        <v>98917.7074</v>
      </c>
      <c r="AR315" s="152">
        <f t="shared" si="5"/>
        <v>97424.1736</v>
      </c>
    </row>
    <row r="316">
      <c r="A316" s="156">
        <v>1.47126786E9</v>
      </c>
      <c r="B316" s="156">
        <v>106252.8621</v>
      </c>
      <c r="D316" s="153">
        <f>IFERROR(__xludf.DUMMYFUNCTION("TO_DATE(INT((E316/(60*60*24))+""1/1/1970""))"),42746.0)</f>
        <v>42746</v>
      </c>
      <c r="E316" s="152">
        <v>1.4841108E9</v>
      </c>
      <c r="F316" s="152">
        <v>99859.7691</v>
      </c>
      <c r="H316" s="153">
        <f>IFERROR(__xludf.DUMMYFUNCTION("TO_DATE(INT((I316/(60*60*24))+""1/1/1970""))"),42746.0)</f>
        <v>42746</v>
      </c>
      <c r="I316" s="152">
        <v>1.4841108E9</v>
      </c>
      <c r="J316" s="152">
        <v>90613.9157</v>
      </c>
      <c r="L316" s="158">
        <v>42746.0</v>
      </c>
      <c r="M316" s="160">
        <v>119456.12</v>
      </c>
      <c r="O316" s="153">
        <f>IFERROR(__xludf.DUMMYFUNCTION("TO_DATE(INT((P316/(60*60*24))+""1/1/1970""))"),42689.0)</f>
        <v>42689</v>
      </c>
      <c r="P316" s="13">
        <v>1.479222E9</v>
      </c>
      <c r="Q316" s="13">
        <v>27006.0663</v>
      </c>
      <c r="S316" s="153">
        <f>IFERROR(__xludf.DUMMYFUNCTION("TO_DATE(INT((T316/(60*60*24))+""1/1/1970""))"),42746.0)</f>
        <v>42746</v>
      </c>
      <c r="T316" s="152">
        <v>1.4841108E9</v>
      </c>
      <c r="U316" s="152">
        <v>127513.8395</v>
      </c>
      <c r="W316" s="153">
        <f>IFERROR(__xludf.DUMMYFUNCTION("TO_DATE(INT((X316/(60*60*24))+""1/1/1970""))"),42738.0)</f>
        <v>42738</v>
      </c>
      <c r="X316" s="156">
        <v>1.4834016E9</v>
      </c>
      <c r="Y316" s="156">
        <v>9894.3882</v>
      </c>
      <c r="AA316" s="153">
        <f>IFERROR(__xludf.DUMMYFUNCTION("TO_DATE(INT((AB316/(60*60*24))+""1/1/1970""))"),42738.0)</f>
        <v>42738</v>
      </c>
      <c r="AB316" s="152">
        <v>1.483416E9</v>
      </c>
      <c r="AC316" s="152">
        <v>98885.3893</v>
      </c>
      <c r="AE316" s="153">
        <f>IFERROR(__xludf.DUMMYFUNCTION("TO_DATE(INT((AF316/(60*60*24))+""1/1/1970""))"),42684.0)</f>
        <v>42684</v>
      </c>
      <c r="AF316" s="156">
        <v>1.4787504E9</v>
      </c>
      <c r="AG316" s="156">
        <v>100490.2681</v>
      </c>
      <c r="AH316" s="156"/>
      <c r="AI316" s="153">
        <f>IFERROR(__xludf.DUMMYFUNCTION("TO_DATE(INT((AJ316/(60*60*24))+""1/1/1970""))"),42746.0)</f>
        <v>42746</v>
      </c>
      <c r="AJ316" s="152">
        <v>1.4841108E9</v>
      </c>
      <c r="AK316" s="152">
        <v>99859.7691</v>
      </c>
      <c r="AL316" s="152">
        <v>90613.9157</v>
      </c>
      <c r="AM316" s="160">
        <v>119456.12</v>
      </c>
      <c r="AN316" s="152">
        <f t="shared" si="1"/>
        <v>27674.2176</v>
      </c>
      <c r="AO316" s="152">
        <f t="shared" si="2"/>
        <v>127513.8395</v>
      </c>
      <c r="AP316" s="152">
        <f t="shared" si="3"/>
        <v>9886.326</v>
      </c>
      <c r="AQ316" s="152">
        <f t="shared" si="4"/>
        <v>98915.8182</v>
      </c>
      <c r="AR316" s="152">
        <f t="shared" si="5"/>
        <v>97115.0378</v>
      </c>
    </row>
    <row r="317">
      <c r="A317" s="152">
        <v>1.4712912E9</v>
      </c>
      <c r="B317" s="152">
        <v>106296.3901</v>
      </c>
      <c r="D317" s="153">
        <f>IFERROR(__xludf.DUMMYFUNCTION("TO_DATE(INT((E317/(60*60*24))+""1/1/1970""))"),42747.0)</f>
        <v>42747</v>
      </c>
      <c r="E317" s="156">
        <v>1.4841972E9</v>
      </c>
      <c r="F317" s="156">
        <v>99859.7691</v>
      </c>
      <c r="H317" s="153">
        <f>IFERROR(__xludf.DUMMYFUNCTION("TO_DATE(INT((I317/(60*60*24))+""1/1/1970""))"),42747.0)</f>
        <v>42747</v>
      </c>
      <c r="I317" s="156">
        <v>1.4841972E9</v>
      </c>
      <c r="J317" s="156">
        <v>91171.3364</v>
      </c>
      <c r="L317" s="158">
        <v>42747.0</v>
      </c>
      <c r="M317" s="159">
        <v>119804.65</v>
      </c>
      <c r="O317" s="153">
        <f>IFERROR(__xludf.DUMMYFUNCTION("TO_DATE(INT((P317/(60*60*24))+""1/1/1970""))"),42690.0)</f>
        <v>42690</v>
      </c>
      <c r="P317" s="13">
        <v>1.4793084E9</v>
      </c>
      <c r="Q317" s="13">
        <v>26891.7568</v>
      </c>
      <c r="S317" s="153">
        <f>IFERROR(__xludf.DUMMYFUNCTION("TO_DATE(INT((T317/(60*60*24))+""1/1/1970""))"),42747.0)</f>
        <v>42747</v>
      </c>
      <c r="T317" s="156">
        <v>1.4841972E9</v>
      </c>
      <c r="U317" s="156">
        <v>128186.9929</v>
      </c>
      <c r="W317" s="153">
        <f>IFERROR(__xludf.DUMMYFUNCTION("TO_DATE(INT((X317/(60*60*24))+""1/1/1970""))"),42739.0)</f>
        <v>42739</v>
      </c>
      <c r="X317" s="152">
        <v>1.483542E9</v>
      </c>
      <c r="Y317" s="152">
        <v>9894.2703</v>
      </c>
      <c r="AA317" s="153">
        <f>IFERROR(__xludf.DUMMYFUNCTION("TO_DATE(INT((AB317/(60*60*24))+""1/1/1970""))"),42739.0)</f>
        <v>42739</v>
      </c>
      <c r="AB317" s="156">
        <v>1.4834952E9</v>
      </c>
      <c r="AC317" s="156">
        <v>98874.6278</v>
      </c>
      <c r="AE317" s="153">
        <f>IFERROR(__xludf.DUMMYFUNCTION("TO_DATE(INT((AF317/(60*60*24))+""1/1/1970""))"),42685.0)</f>
        <v>42685</v>
      </c>
      <c r="AF317" s="152">
        <v>1.4788296E9</v>
      </c>
      <c r="AG317" s="152">
        <v>100193.0751</v>
      </c>
      <c r="AH317" s="156"/>
      <c r="AI317" s="153">
        <f>IFERROR(__xludf.DUMMYFUNCTION("TO_DATE(INT((AJ317/(60*60*24))+""1/1/1970""))"),42747.0)</f>
        <v>42747</v>
      </c>
      <c r="AJ317" s="156">
        <v>1.4841972E9</v>
      </c>
      <c r="AK317" s="156">
        <v>99859.7691</v>
      </c>
      <c r="AL317" s="156">
        <v>91171.3364</v>
      </c>
      <c r="AM317" s="159">
        <v>119804.65</v>
      </c>
      <c r="AN317" s="152">
        <f t="shared" si="1"/>
        <v>27962.4719</v>
      </c>
      <c r="AO317" s="152">
        <f t="shared" si="2"/>
        <v>128186.9929</v>
      </c>
      <c r="AP317" s="152">
        <f t="shared" si="3"/>
        <v>9879.5321</v>
      </c>
      <c r="AQ317" s="152">
        <f t="shared" si="4"/>
        <v>98943.5295</v>
      </c>
      <c r="AR317" s="152">
        <f t="shared" si="5"/>
        <v>97504.0988</v>
      </c>
    </row>
    <row r="318">
      <c r="A318" s="156">
        <v>1.47135426E9</v>
      </c>
      <c r="B318" s="156">
        <v>106054.568</v>
      </c>
      <c r="D318" s="153">
        <f>IFERROR(__xludf.DUMMYFUNCTION("TO_DATE(INT((E318/(60*60*24))+""1/1/1970""))"),42748.0)</f>
        <v>42748</v>
      </c>
      <c r="E318" s="152">
        <v>1.4842836E9</v>
      </c>
      <c r="F318" s="152">
        <v>99859.7691</v>
      </c>
      <c r="H318" s="153">
        <f>IFERROR(__xludf.DUMMYFUNCTION("TO_DATE(INT((I318/(60*60*24))+""1/1/1970""))"),42748.0)</f>
        <v>42748</v>
      </c>
      <c r="I318" s="152">
        <v>1.4842836E9</v>
      </c>
      <c r="J318" s="152">
        <v>90877.788</v>
      </c>
      <c r="L318" s="158">
        <v>42748.0</v>
      </c>
      <c r="M318" s="160">
        <v>119756.8</v>
      </c>
      <c r="O318" s="153">
        <f>IFERROR(__xludf.DUMMYFUNCTION("TO_DATE(INT((P318/(60*60*24))+""1/1/1970""))"),42691.0)</f>
        <v>42691</v>
      </c>
      <c r="P318" s="13">
        <v>1.4793948E9</v>
      </c>
      <c r="Q318" s="13">
        <v>27035.2839</v>
      </c>
      <c r="S318" s="153">
        <f>IFERROR(__xludf.DUMMYFUNCTION("TO_DATE(INT((T318/(60*60*24))+""1/1/1970""))"),42748.0)</f>
        <v>42748</v>
      </c>
      <c r="T318" s="152">
        <v>1.4842836E9</v>
      </c>
      <c r="U318" s="152">
        <v>127652.7681</v>
      </c>
      <c r="W318" s="153">
        <f>IFERROR(__xludf.DUMMYFUNCTION("TO_DATE(INT((X318/(60*60*24))+""1/1/1970""))"),42740.0)</f>
        <v>42740</v>
      </c>
      <c r="X318" s="152">
        <v>1.4836284E9</v>
      </c>
      <c r="Y318" s="152">
        <v>9886.936</v>
      </c>
      <c r="AA318" s="153">
        <f>IFERROR(__xludf.DUMMYFUNCTION("TO_DATE(INT((AB318/(60*60*24))+""1/1/1970""))"),42740.0)</f>
        <v>42740</v>
      </c>
      <c r="AB318" s="152">
        <v>1.4835744E9</v>
      </c>
      <c r="AC318" s="152">
        <v>98896.6378</v>
      </c>
      <c r="AE318" s="153">
        <f>IFERROR(__xludf.DUMMYFUNCTION("TO_DATE(INT((AF318/(60*60*24))+""1/1/1970""))"),42686.0)</f>
        <v>42686</v>
      </c>
      <c r="AF318" s="156">
        <v>1.4789088E9</v>
      </c>
      <c r="AG318" s="156">
        <v>99911.0404</v>
      </c>
      <c r="AH318" s="156"/>
      <c r="AI318" s="153">
        <f>IFERROR(__xludf.DUMMYFUNCTION("TO_DATE(INT((AJ318/(60*60*24))+""1/1/1970""))"),42748.0)</f>
        <v>42748</v>
      </c>
      <c r="AJ318" s="152">
        <v>1.4842836E9</v>
      </c>
      <c r="AK318" s="152">
        <v>99859.7691</v>
      </c>
      <c r="AL318" s="152">
        <v>90877.788</v>
      </c>
      <c r="AM318" s="160">
        <v>119756.8</v>
      </c>
      <c r="AN318" s="152">
        <f t="shared" si="1"/>
        <v>27713.6148</v>
      </c>
      <c r="AO318" s="152">
        <f t="shared" si="2"/>
        <v>127652.7681</v>
      </c>
      <c r="AP318" s="152">
        <f t="shared" si="3"/>
        <v>9879.5465</v>
      </c>
      <c r="AQ318" s="152">
        <f t="shared" si="4"/>
        <v>98935.3238</v>
      </c>
      <c r="AR318" s="152">
        <f t="shared" si="5"/>
        <v>97700.237</v>
      </c>
    </row>
    <row r="319">
      <c r="A319" s="152">
        <v>1.4713776E9</v>
      </c>
      <c r="B319" s="152">
        <v>105749.8721</v>
      </c>
      <c r="D319" s="153">
        <f>IFERROR(__xludf.DUMMYFUNCTION("TO_DATE(INT((E319/(60*60*24))+""1/1/1970""))"),42749.0)</f>
        <v>42749</v>
      </c>
      <c r="E319" s="156">
        <v>1.48437E9</v>
      </c>
      <c r="F319" s="156">
        <v>99859.7691</v>
      </c>
      <c r="H319" s="153">
        <f>IFERROR(__xludf.DUMMYFUNCTION("TO_DATE(INT((I319/(60*60*24))+""1/1/1970""))"),42749.0)</f>
        <v>42749</v>
      </c>
      <c r="I319" s="156">
        <v>1.48437E9</v>
      </c>
      <c r="J319" s="156">
        <v>91957.9112</v>
      </c>
      <c r="L319" s="158">
        <v>42749.0</v>
      </c>
      <c r="M319" s="159">
        <v>119902.1</v>
      </c>
      <c r="O319" s="153">
        <f>IFERROR(__xludf.DUMMYFUNCTION("TO_DATE(INT((P319/(60*60*24))+""1/1/1970""))"),42692.0)</f>
        <v>42692</v>
      </c>
      <c r="P319" s="13">
        <v>1.4794812E9</v>
      </c>
      <c r="Q319" s="13">
        <v>27044.1482</v>
      </c>
      <c r="S319" s="153">
        <f>IFERROR(__xludf.DUMMYFUNCTION("TO_DATE(INT((T319/(60*60*24))+""1/1/1970""))"),42749.0)</f>
        <v>42749</v>
      </c>
      <c r="T319" s="156">
        <v>1.48437E9</v>
      </c>
      <c r="U319" s="156">
        <v>128139.4194</v>
      </c>
      <c r="W319" s="153">
        <f>IFERROR(__xludf.DUMMYFUNCTION("TO_DATE(INT((X319/(60*60*24))+""1/1/1970""))"),42741.0)</f>
        <v>42741</v>
      </c>
      <c r="X319" s="152">
        <v>1.4837148E9</v>
      </c>
      <c r="Y319" s="152">
        <v>9863.1649</v>
      </c>
      <c r="AA319" s="153">
        <f>IFERROR(__xludf.DUMMYFUNCTION("TO_DATE(INT((AB319/(60*60*24))+""1/1/1970""))"),42741.0)</f>
        <v>42741</v>
      </c>
      <c r="AB319" s="152">
        <v>1.4836932E9</v>
      </c>
      <c r="AC319" s="152">
        <v>98912.0335</v>
      </c>
      <c r="AE319" s="153">
        <f>IFERROR(__xludf.DUMMYFUNCTION("TO_DATE(INT((AF319/(60*60*24))+""1/1/1970""))"),42687.0)</f>
        <v>42687</v>
      </c>
      <c r="AF319" s="152">
        <v>1.479078E9</v>
      </c>
      <c r="AG319" s="152">
        <v>99911.0404</v>
      </c>
      <c r="AH319" s="156"/>
      <c r="AI319" s="153">
        <f>IFERROR(__xludf.DUMMYFUNCTION("TO_DATE(INT((AJ319/(60*60*24))+""1/1/1970""))"),42749.0)</f>
        <v>42749</v>
      </c>
      <c r="AJ319" s="156">
        <v>1.48437E9</v>
      </c>
      <c r="AK319" s="156">
        <v>99859.7691</v>
      </c>
      <c r="AL319" s="156">
        <v>91957.9112</v>
      </c>
      <c r="AM319" s="159">
        <v>119902.1</v>
      </c>
      <c r="AN319" s="152">
        <f t="shared" si="1"/>
        <v>27619.191</v>
      </c>
      <c r="AO319" s="152">
        <f t="shared" si="2"/>
        <v>128139.4194</v>
      </c>
      <c r="AP319" s="152">
        <f t="shared" si="3"/>
        <v>9884.6471</v>
      </c>
      <c r="AQ319" s="152">
        <f t="shared" si="4"/>
        <v>98935.3238</v>
      </c>
      <c r="AR319" s="152">
        <f t="shared" si="5"/>
        <v>97951.4959</v>
      </c>
    </row>
    <row r="320">
      <c r="A320" s="156">
        <v>1.47144066E9</v>
      </c>
      <c r="B320" s="156">
        <v>105764.3814</v>
      </c>
      <c r="D320" s="153">
        <f>IFERROR(__xludf.DUMMYFUNCTION("TO_DATE(INT((E320/(60*60*24))+""1/1/1970""))"),42752.0)</f>
        <v>42752</v>
      </c>
      <c r="E320" s="152">
        <v>1.4846652E9</v>
      </c>
      <c r="F320" s="152">
        <v>99859.7691</v>
      </c>
      <c r="H320" s="153">
        <f>IFERROR(__xludf.DUMMYFUNCTION("TO_DATE(INT((I320/(60*60*24))+""1/1/1970""))"),42752.0)</f>
        <v>42752</v>
      </c>
      <c r="I320" s="152">
        <v>1.4846652E9</v>
      </c>
      <c r="J320" s="152">
        <v>91957.9112</v>
      </c>
      <c r="L320" s="158">
        <v>42752.0</v>
      </c>
      <c r="M320" s="160">
        <v>119902.1</v>
      </c>
      <c r="O320" s="153">
        <f>IFERROR(__xludf.DUMMYFUNCTION("TO_DATE(INT((P320/(60*60*24))+""1/1/1970""))"),42693.0)</f>
        <v>42693</v>
      </c>
      <c r="P320" s="13">
        <v>1.4795136E9</v>
      </c>
      <c r="Q320" s="13">
        <v>26933.1594</v>
      </c>
      <c r="S320" s="153">
        <f>IFERROR(__xludf.DUMMYFUNCTION("TO_DATE(INT((T320/(60*60*24))+""1/1/1970""))"),42752.0)</f>
        <v>42752</v>
      </c>
      <c r="T320" s="152">
        <v>1.4846652E9</v>
      </c>
      <c r="U320" s="152">
        <v>128139.4194</v>
      </c>
      <c r="W320" s="153">
        <f>IFERROR(__xludf.DUMMYFUNCTION("TO_DATE(INT((X320/(60*60*24))+""1/1/1970""))"),42742.0)</f>
        <v>42742</v>
      </c>
      <c r="X320" s="152">
        <v>1.4837472E9</v>
      </c>
      <c r="Y320" s="152">
        <v>9893.0048</v>
      </c>
      <c r="AA320" s="153">
        <f>IFERROR(__xludf.DUMMYFUNCTION("TO_DATE(INT((AB320/(60*60*24))+""1/1/1970""))"),42743.0)</f>
        <v>42743</v>
      </c>
      <c r="AB320" s="156">
        <v>1.4839164E9</v>
      </c>
      <c r="AC320" s="156">
        <v>98898.9802</v>
      </c>
      <c r="AE320" s="153">
        <f>IFERROR(__xludf.DUMMYFUNCTION("TO_DATE(INT((AF320/(60*60*24))+""1/1/1970""))"),42688.0)</f>
        <v>42688</v>
      </c>
      <c r="AF320" s="156">
        <v>1.4791176E9</v>
      </c>
      <c r="AG320" s="156">
        <v>99602.3639</v>
      </c>
      <c r="AH320" s="156"/>
      <c r="AI320" s="153">
        <f>IFERROR(__xludf.DUMMYFUNCTION("TO_DATE(INT((AJ320/(60*60*24))+""1/1/1970""))"),42752.0)</f>
        <v>42752</v>
      </c>
      <c r="AJ320" s="152">
        <v>1.4846652E9</v>
      </c>
      <c r="AK320" s="152">
        <v>99859.7691</v>
      </c>
      <c r="AL320" s="152">
        <v>91957.9112</v>
      </c>
      <c r="AM320" s="160">
        <v>119902.1</v>
      </c>
      <c r="AN320" s="152">
        <f t="shared" si="1"/>
        <v>27901.3447</v>
      </c>
      <c r="AO320" s="152">
        <f t="shared" si="2"/>
        <v>128139.4194</v>
      </c>
      <c r="AP320" s="152">
        <f t="shared" si="3"/>
        <v>9892.7001</v>
      </c>
      <c r="AQ320" s="152">
        <f t="shared" si="4"/>
        <v>98484.8494</v>
      </c>
      <c r="AR320" s="152">
        <f t="shared" si="5"/>
        <v>97575.7558</v>
      </c>
    </row>
    <row r="321">
      <c r="A321" s="152">
        <v>1.471464E9</v>
      </c>
      <c r="B321" s="152">
        <v>105953.0027</v>
      </c>
      <c r="D321" s="153">
        <f>IFERROR(__xludf.DUMMYFUNCTION("TO_DATE(INT((E321/(60*60*24))+""1/1/1970""))"),42753.0)</f>
        <v>42753</v>
      </c>
      <c r="E321" s="152">
        <v>1.4847156E9</v>
      </c>
      <c r="F321" s="152">
        <v>99835.4923</v>
      </c>
      <c r="H321" s="153">
        <f>IFERROR(__xludf.DUMMYFUNCTION("TO_DATE(INT((I321/(60*60*24))+""1/1/1970""))"),42753.0)</f>
        <v>42753</v>
      </c>
      <c r="I321" s="152">
        <v>1.4847156E9</v>
      </c>
      <c r="J321" s="152">
        <v>91017.0217</v>
      </c>
      <c r="L321" s="158">
        <v>42753.0</v>
      </c>
      <c r="M321" s="160">
        <v>120454.06</v>
      </c>
      <c r="O321" s="153">
        <f>IFERROR(__xludf.DUMMYFUNCTION("TO_DATE(INT((P321/(60*60*24))+""1/1/1970""))"),42694.0)</f>
        <v>42694</v>
      </c>
      <c r="P321" s="13">
        <v>1.4796E9</v>
      </c>
      <c r="Q321" s="13">
        <v>26933.1594</v>
      </c>
      <c r="S321" s="153">
        <f>IFERROR(__xludf.DUMMYFUNCTION("TO_DATE(INT((T321/(60*60*24))+""1/1/1970""))"),42753.0)</f>
        <v>42753</v>
      </c>
      <c r="T321" s="152">
        <v>1.4847156E9</v>
      </c>
      <c r="U321" s="152">
        <v>127299.8178</v>
      </c>
      <c r="W321" s="153">
        <f>IFERROR(__xludf.DUMMYFUNCTION("TO_DATE(INT((X321/(60*60*24))+""1/1/1970""))"),42744.0)</f>
        <v>42744</v>
      </c>
      <c r="X321" s="156">
        <v>1.48392E9</v>
      </c>
      <c r="Y321" s="156">
        <v>9893.4831</v>
      </c>
      <c r="AA321" s="153">
        <f>IFERROR(__xludf.DUMMYFUNCTION("TO_DATE(INT((AB321/(60*60*24))+""1/1/1970""))"),42744.0)</f>
        <v>42744</v>
      </c>
      <c r="AB321" s="152">
        <v>1.483956E9</v>
      </c>
      <c r="AC321" s="152">
        <v>98900.6703</v>
      </c>
      <c r="AE321" s="153">
        <f>IFERROR(__xludf.DUMMYFUNCTION("TO_DATE(INT((AF321/(60*60*24))+""1/1/1970""))"),42689.0)</f>
        <v>42689</v>
      </c>
      <c r="AF321" s="152">
        <v>1.4791968E9</v>
      </c>
      <c r="AG321" s="152">
        <v>98891.3056</v>
      </c>
      <c r="AH321" s="156"/>
      <c r="AI321" s="153">
        <f>IFERROR(__xludf.DUMMYFUNCTION("TO_DATE(INT((AJ321/(60*60*24))+""1/1/1970""))"),42753.0)</f>
        <v>42753</v>
      </c>
      <c r="AJ321" s="152">
        <v>1.4847156E9</v>
      </c>
      <c r="AK321" s="152">
        <v>99835.4923</v>
      </c>
      <c r="AL321" s="152">
        <v>91017.0217</v>
      </c>
      <c r="AM321" s="160">
        <v>120454.06</v>
      </c>
      <c r="AN321" s="152">
        <f t="shared" si="1"/>
        <v>27913.3323</v>
      </c>
      <c r="AO321" s="152">
        <f t="shared" si="2"/>
        <v>127299.8178</v>
      </c>
      <c r="AP321" s="152">
        <f t="shared" si="3"/>
        <v>9891.7108</v>
      </c>
      <c r="AQ321" s="152">
        <f t="shared" si="4"/>
        <v>97815.6702</v>
      </c>
      <c r="AR321" s="152">
        <f t="shared" si="5"/>
        <v>98442.9897</v>
      </c>
    </row>
    <row r="322">
      <c r="A322" s="156">
        <v>1.47152706E9</v>
      </c>
      <c r="B322" s="156">
        <v>105986.8578</v>
      </c>
      <c r="D322" s="153">
        <f>IFERROR(__xludf.DUMMYFUNCTION("TO_DATE(INT((E322/(60*60*24))+""1/1/1970""))"),42754.0)</f>
        <v>42754</v>
      </c>
      <c r="E322" s="156">
        <v>1.484802E9</v>
      </c>
      <c r="F322" s="156">
        <v>99951.4186</v>
      </c>
      <c r="H322" s="153">
        <f>IFERROR(__xludf.DUMMYFUNCTION("TO_DATE(INT((I322/(60*60*24))+""1/1/1970""))"),42754.0)</f>
        <v>42754</v>
      </c>
      <c r="I322" s="156">
        <v>1.484802E9</v>
      </c>
      <c r="J322" s="156">
        <v>91514.6456</v>
      </c>
      <c r="L322" s="158">
        <v>42754.0</v>
      </c>
      <c r="M322" s="159">
        <v>119946.8</v>
      </c>
      <c r="O322" s="153">
        <f>IFERROR(__xludf.DUMMYFUNCTION("TO_DATE(INT((P322/(60*60*24))+""1/1/1970""))"),42695.0)</f>
        <v>42695</v>
      </c>
      <c r="P322" s="13">
        <v>1.4796864E9</v>
      </c>
      <c r="Q322" s="13">
        <v>26970.2446</v>
      </c>
      <c r="S322" s="153">
        <f>IFERROR(__xludf.DUMMYFUNCTION("TO_DATE(INT((T322/(60*60*24))+""1/1/1970""))"),42754.0)</f>
        <v>42754</v>
      </c>
      <c r="T322" s="156">
        <v>1.484802E9</v>
      </c>
      <c r="U322" s="156">
        <v>127803.9037</v>
      </c>
      <c r="W322" s="153">
        <f>IFERROR(__xludf.DUMMYFUNCTION("TO_DATE(INT((X322/(60*60*24))+""1/1/1970""))"),42745.0)</f>
        <v>42745</v>
      </c>
      <c r="X322" s="152">
        <v>1.4840604E9</v>
      </c>
      <c r="Y322" s="152">
        <v>9895.4846</v>
      </c>
      <c r="AA322" s="153">
        <f>IFERROR(__xludf.DUMMYFUNCTION("TO_DATE(INT((AB322/(60*60*24))+""1/1/1970""))"),42745.0)</f>
        <v>42745</v>
      </c>
      <c r="AB322" s="156">
        <v>1.4840352E9</v>
      </c>
      <c r="AC322" s="156">
        <v>98917.7074</v>
      </c>
      <c r="AE322" s="153">
        <f>IFERROR(__xludf.DUMMYFUNCTION("TO_DATE(INT((AF322/(60*60*24))+""1/1/1970""))"),42690.0)</f>
        <v>42690</v>
      </c>
      <c r="AF322" s="156">
        <v>1.479276E9</v>
      </c>
      <c r="AG322" s="156">
        <v>98697.0048</v>
      </c>
      <c r="AH322" s="156"/>
      <c r="AI322" s="153">
        <f>IFERROR(__xludf.DUMMYFUNCTION("TO_DATE(INT((AJ322/(60*60*24))+""1/1/1970""))"),42754.0)</f>
        <v>42754</v>
      </c>
      <c r="AJ322" s="156">
        <v>1.484802E9</v>
      </c>
      <c r="AK322" s="156">
        <v>99951.4186</v>
      </c>
      <c r="AL322" s="156">
        <v>91514.6456</v>
      </c>
      <c r="AM322" s="159">
        <v>119946.8</v>
      </c>
      <c r="AN322" s="152">
        <f t="shared" si="1"/>
        <v>27828.5881</v>
      </c>
      <c r="AO322" s="152">
        <f t="shared" si="2"/>
        <v>127803.9037</v>
      </c>
      <c r="AP322" s="152">
        <f t="shared" si="3"/>
        <v>9863.8719</v>
      </c>
      <c r="AQ322" s="152">
        <f t="shared" si="4"/>
        <v>98460.4785</v>
      </c>
      <c r="AR322" s="152">
        <f t="shared" si="5"/>
        <v>97811.3972</v>
      </c>
    </row>
    <row r="323">
      <c r="A323" s="152">
        <v>1.4715504E9</v>
      </c>
      <c r="B323" s="152">
        <v>106204.4977</v>
      </c>
      <c r="D323" s="153">
        <f>IFERROR(__xludf.DUMMYFUNCTION("TO_DATE(INT((E323/(60*60*24))+""1/1/1970""))"),42755.0)</f>
        <v>42755</v>
      </c>
      <c r="E323" s="152">
        <v>1.4848884E9</v>
      </c>
      <c r="F323" s="152">
        <v>99951.4186</v>
      </c>
      <c r="H323" s="153">
        <f>IFERROR(__xludf.DUMMYFUNCTION("TO_DATE(INT((I323/(60*60*24))+""1/1/1970""))"),42755.0)</f>
        <v>42755</v>
      </c>
      <c r="I323" s="152">
        <v>1.4848884E9</v>
      </c>
      <c r="J323" s="152">
        <v>92192.438</v>
      </c>
      <c r="L323" s="158">
        <v>42755.0</v>
      </c>
      <c r="M323" s="160">
        <v>119695.58</v>
      </c>
      <c r="O323" s="153">
        <f>IFERROR(__xludf.DUMMYFUNCTION("TO_DATE(INT((P323/(60*60*24))+""1/1/1970""))"),42696.0)</f>
        <v>42696</v>
      </c>
      <c r="P323" s="13">
        <v>1.4798268E9</v>
      </c>
      <c r="Q323" s="13">
        <v>26929.7181</v>
      </c>
      <c r="S323" s="153">
        <f>IFERROR(__xludf.DUMMYFUNCTION("TO_DATE(INT((T323/(60*60*24))+""1/1/1970""))"),42755.0)</f>
        <v>42755</v>
      </c>
      <c r="T323" s="152">
        <v>1.4848884E9</v>
      </c>
      <c r="U323" s="152">
        <v>126982.2663</v>
      </c>
      <c r="W323" s="153">
        <f>IFERROR(__xludf.DUMMYFUNCTION("TO_DATE(INT((X323/(60*60*24))+""1/1/1970""))"),42746.0)</f>
        <v>42746</v>
      </c>
      <c r="X323" s="152">
        <v>1.4841468E9</v>
      </c>
      <c r="Y323" s="152">
        <v>9886.326</v>
      </c>
      <c r="AA323" s="153">
        <f>IFERROR(__xludf.DUMMYFUNCTION("TO_DATE(INT((AB323/(60*60*24))+""1/1/1970""))"),42746.0)</f>
        <v>42746</v>
      </c>
      <c r="AB323" s="152">
        <v>1.4841144E9</v>
      </c>
      <c r="AC323" s="152">
        <v>98915.8182</v>
      </c>
      <c r="AE323" s="153">
        <f>IFERROR(__xludf.DUMMYFUNCTION("TO_DATE(INT((AF323/(60*60*24))+""1/1/1970""))"),42691.0)</f>
        <v>42691</v>
      </c>
      <c r="AF323" s="152">
        <v>1.4793552E9</v>
      </c>
      <c r="AG323" s="152">
        <v>98531.6424</v>
      </c>
      <c r="AH323" s="156"/>
      <c r="AI323" s="153">
        <f>IFERROR(__xludf.DUMMYFUNCTION("TO_DATE(INT((AJ323/(60*60*24))+""1/1/1970""))"),42755.0)</f>
        <v>42755</v>
      </c>
      <c r="AJ323" s="152">
        <v>1.4848884E9</v>
      </c>
      <c r="AK323" s="152">
        <v>99951.4186</v>
      </c>
      <c r="AL323" s="152">
        <v>92192.438</v>
      </c>
      <c r="AM323" s="160">
        <v>119695.58</v>
      </c>
      <c r="AN323" s="152">
        <f t="shared" si="1"/>
        <v>27860.1523</v>
      </c>
      <c r="AO323" s="152">
        <f t="shared" si="2"/>
        <v>126982.2663</v>
      </c>
      <c r="AP323" s="152">
        <f t="shared" si="3"/>
        <v>9848.1607</v>
      </c>
      <c r="AQ323" s="152">
        <f t="shared" si="4"/>
        <v>98112.7146</v>
      </c>
      <c r="AR323" s="152">
        <f t="shared" si="5"/>
        <v>98099.4034</v>
      </c>
    </row>
    <row r="324">
      <c r="A324" s="156">
        <v>1.47161346E9</v>
      </c>
      <c r="B324" s="156">
        <v>105890.1289</v>
      </c>
      <c r="D324" s="153">
        <f>IFERROR(__xludf.DUMMYFUNCTION("TO_DATE(INT((E324/(60*60*24))+""1/1/1970""))"),42756.0)</f>
        <v>42756</v>
      </c>
      <c r="E324" s="156">
        <v>1.4849748E9</v>
      </c>
      <c r="F324" s="156">
        <v>99951.4186</v>
      </c>
      <c r="H324" s="153">
        <f>IFERROR(__xludf.DUMMYFUNCTION("TO_DATE(INT((I324/(60*60*24))+""1/1/1970""))"),42756.0)</f>
        <v>42756</v>
      </c>
      <c r="I324" s="156">
        <v>1.4849748E9</v>
      </c>
      <c r="J324" s="156">
        <v>91870.7247</v>
      </c>
      <c r="L324" s="158">
        <v>42756.0</v>
      </c>
      <c r="M324" s="159">
        <v>119843.26</v>
      </c>
      <c r="O324" s="153">
        <f>IFERROR(__xludf.DUMMYFUNCTION("TO_DATE(INT((P324/(60*60*24))+""1/1/1970""))"),42697.0)</f>
        <v>42697</v>
      </c>
      <c r="P324" s="13">
        <v>1.4799132E9</v>
      </c>
      <c r="Q324" s="13">
        <v>26979.4942</v>
      </c>
      <c r="S324" s="153">
        <f>IFERROR(__xludf.DUMMYFUNCTION("TO_DATE(INT((T324/(60*60*24))+""1/1/1970""))"),42756.0)</f>
        <v>42756</v>
      </c>
      <c r="T324" s="156">
        <v>1.4849748E9</v>
      </c>
      <c r="U324" s="156">
        <v>127789.0805</v>
      </c>
      <c r="W324" s="153">
        <f>IFERROR(__xludf.DUMMYFUNCTION("TO_DATE(INT((X324/(60*60*24))+""1/1/1970""))"),42747.0)</f>
        <v>42747</v>
      </c>
      <c r="X324" s="152">
        <v>1.4842332E9</v>
      </c>
      <c r="Y324" s="152">
        <v>9879.5321</v>
      </c>
      <c r="AA324" s="153">
        <f>IFERROR(__xludf.DUMMYFUNCTION("TO_DATE(INT((AB324/(60*60*24))+""1/1/1970""))"),42747.0)</f>
        <v>42747</v>
      </c>
      <c r="AB324" s="156">
        <v>1.4841936E9</v>
      </c>
      <c r="AC324" s="156">
        <v>98943.5295</v>
      </c>
      <c r="AE324" s="153">
        <f>IFERROR(__xludf.DUMMYFUNCTION("TO_DATE(INT((AF324/(60*60*24))+""1/1/1970""))"),42692.0)</f>
        <v>42692</v>
      </c>
      <c r="AF324" s="156">
        <v>1.4794344E9</v>
      </c>
      <c r="AG324" s="156">
        <v>97758.1138</v>
      </c>
      <c r="AH324" s="156"/>
      <c r="AI324" s="153">
        <f>IFERROR(__xludf.DUMMYFUNCTION("TO_DATE(INT((AJ324/(60*60*24))+""1/1/1970""))"),42756.0)</f>
        <v>42756</v>
      </c>
      <c r="AJ324" s="156">
        <v>1.4849748E9</v>
      </c>
      <c r="AK324" s="156">
        <v>99951.4186</v>
      </c>
      <c r="AL324" s="156">
        <v>91870.7247</v>
      </c>
      <c r="AM324" s="159">
        <v>119843.26</v>
      </c>
      <c r="AN324" s="152">
        <f t="shared" si="1"/>
        <v>27732.7378</v>
      </c>
      <c r="AO324" s="152">
        <f t="shared" si="2"/>
        <v>127789.0805</v>
      </c>
      <c r="AP324" s="152">
        <f t="shared" si="3"/>
        <v>9857.8606</v>
      </c>
      <c r="AQ324" s="152">
        <f t="shared" si="4"/>
        <v>98112.7146</v>
      </c>
      <c r="AR324" s="152">
        <f t="shared" si="5"/>
        <v>98482.9523</v>
      </c>
    </row>
    <row r="325">
      <c r="A325" s="152">
        <v>1.4716368E9</v>
      </c>
      <c r="B325" s="152">
        <v>106040.0587</v>
      </c>
      <c r="D325" s="153">
        <f>IFERROR(__xludf.DUMMYFUNCTION("TO_DATE(INT((E325/(60*60*24))+""1/1/1970""))"),42758.0)</f>
        <v>42758</v>
      </c>
      <c r="E325" s="152">
        <v>1.4851836E9</v>
      </c>
      <c r="F325" s="152">
        <v>99951.4186</v>
      </c>
      <c r="H325" s="153">
        <f>IFERROR(__xludf.DUMMYFUNCTION("TO_DATE(INT((I325/(60*60*24))+""1/1/1970""))"),42758.0)</f>
        <v>42758</v>
      </c>
      <c r="I325" s="152">
        <v>1.4851836E9</v>
      </c>
      <c r="J325" s="152">
        <v>91870.7247</v>
      </c>
      <c r="L325" s="158">
        <v>42758.0</v>
      </c>
      <c r="M325" s="160">
        <v>119843.26</v>
      </c>
      <c r="O325" s="153">
        <f>IFERROR(__xludf.DUMMYFUNCTION("TO_DATE(INT((P325/(60*60*24))+""1/1/1970""))"),42698.0)</f>
        <v>42698</v>
      </c>
      <c r="P325" s="13">
        <v>1.4799456E9</v>
      </c>
      <c r="Q325" s="13">
        <v>26834.6746</v>
      </c>
      <c r="S325" s="153">
        <f>IFERROR(__xludf.DUMMYFUNCTION("TO_DATE(INT((T325/(60*60*24))+""1/1/1970""))"),42758.0)</f>
        <v>42758</v>
      </c>
      <c r="T325" s="152">
        <v>1.4851836E9</v>
      </c>
      <c r="U325" s="152">
        <v>127789.0805</v>
      </c>
      <c r="W325" s="153">
        <f>IFERROR(__xludf.DUMMYFUNCTION("TO_DATE(INT((X325/(60*60*24))+""1/1/1970""))"),42748.0)</f>
        <v>42748</v>
      </c>
      <c r="X325" s="152">
        <v>1.4843196E9</v>
      </c>
      <c r="Y325" s="152">
        <v>9879.5465</v>
      </c>
      <c r="AA325" s="153">
        <f>IFERROR(__xludf.DUMMYFUNCTION("TO_DATE(INT((AB325/(60*60*24))+""1/1/1970""))"),42748.0)</f>
        <v>42748</v>
      </c>
      <c r="AB325" s="152">
        <v>1.4842728E9</v>
      </c>
      <c r="AC325" s="152">
        <v>98935.3238</v>
      </c>
      <c r="AE325" s="153">
        <f>IFERROR(__xludf.DUMMYFUNCTION("TO_DATE(INT((AF325/(60*60*24))+""1/1/1970""))"),42693.0)</f>
        <v>42693</v>
      </c>
      <c r="AF325" s="152">
        <v>1.4795136E9</v>
      </c>
      <c r="AG325" s="152">
        <v>97458.1648</v>
      </c>
      <c r="AH325" s="156"/>
      <c r="AI325" s="153">
        <f>IFERROR(__xludf.DUMMYFUNCTION("TO_DATE(INT((AJ325/(60*60*24))+""1/1/1970""))"),42758.0)</f>
        <v>42758</v>
      </c>
      <c r="AJ325" s="152">
        <v>1.4851836E9</v>
      </c>
      <c r="AK325" s="152">
        <v>99951.4186</v>
      </c>
      <c r="AL325" s="152">
        <v>91870.7247</v>
      </c>
      <c r="AM325" s="160">
        <v>119843.26</v>
      </c>
      <c r="AN325" s="152">
        <f t="shared" si="1"/>
        <v>27834.7767</v>
      </c>
      <c r="AO325" s="152">
        <f t="shared" si="2"/>
        <v>127789.0805</v>
      </c>
      <c r="AP325" s="152">
        <f t="shared" si="3"/>
        <v>9864.8827</v>
      </c>
      <c r="AQ325" s="152">
        <f t="shared" si="4"/>
        <v>97215.7631</v>
      </c>
      <c r="AR325" s="152">
        <f t="shared" si="5"/>
        <v>98589.9785</v>
      </c>
    </row>
    <row r="326">
      <c r="A326" s="156">
        <v>1.47187266E9</v>
      </c>
      <c r="B326" s="156">
        <v>105793.4001</v>
      </c>
      <c r="D326" s="153">
        <f>IFERROR(__xludf.DUMMYFUNCTION("TO_DATE(INT((E326/(60*60*24))+""1/1/1970""))"),42759.0)</f>
        <v>42759</v>
      </c>
      <c r="E326" s="152">
        <v>1.485234E9</v>
      </c>
      <c r="F326" s="152">
        <v>99951.4186</v>
      </c>
      <c r="H326" s="153">
        <f>IFERROR(__xludf.DUMMYFUNCTION("TO_DATE(INT((I326/(60*60*24))+""1/1/1970""))"),42759.0)</f>
        <v>42759</v>
      </c>
      <c r="I326" s="152">
        <v>1.485234E9</v>
      </c>
      <c r="J326" s="152">
        <v>92194.9676</v>
      </c>
      <c r="L326" s="158">
        <v>42759.0</v>
      </c>
      <c r="M326" s="160">
        <v>120369.48</v>
      </c>
      <c r="O326" s="153">
        <f>IFERROR(__xludf.DUMMYFUNCTION("TO_DATE(INT((P326/(60*60*24))+""1/1/1970""))"),42699.0)</f>
        <v>42699</v>
      </c>
      <c r="P326" s="13">
        <v>1.480032E9</v>
      </c>
      <c r="Q326" s="13">
        <v>26976.318</v>
      </c>
      <c r="S326" s="153">
        <f>IFERROR(__xludf.DUMMYFUNCTION("TO_DATE(INT((T326/(60*60*24))+""1/1/1970""))"),42759.0)</f>
        <v>42759</v>
      </c>
      <c r="T326" s="152">
        <v>1.485234E9</v>
      </c>
      <c r="U326" s="152">
        <v>127214.215</v>
      </c>
      <c r="W326" s="153">
        <f>IFERROR(__xludf.DUMMYFUNCTION("TO_DATE(INT((X326/(60*60*24))+""1/1/1970""))"),42749.0)</f>
        <v>42749</v>
      </c>
      <c r="X326" s="152">
        <v>1.484352E9</v>
      </c>
      <c r="Y326" s="152">
        <v>9884.6471</v>
      </c>
      <c r="AA326" s="153">
        <f>IFERROR(__xludf.DUMMYFUNCTION("TO_DATE(INT((AB326/(60*60*24))+""1/1/1970""))"),42750.0)</f>
        <v>42750</v>
      </c>
      <c r="AB326" s="156">
        <v>1.4845212E9</v>
      </c>
      <c r="AC326" s="156">
        <v>99093.9806</v>
      </c>
      <c r="AE326" s="153">
        <f>IFERROR(__xludf.DUMMYFUNCTION("TO_DATE(INT((AF326/(60*60*24))+""1/1/1970""))"),42694.0)</f>
        <v>42694</v>
      </c>
      <c r="AF326" s="156">
        <v>1.4796828E9</v>
      </c>
      <c r="AG326" s="156">
        <v>97458.1648</v>
      </c>
      <c r="AH326" s="156"/>
      <c r="AI326" s="153">
        <f>IFERROR(__xludf.DUMMYFUNCTION("TO_DATE(INT((AJ326/(60*60*24))+""1/1/1970""))"),42759.0)</f>
        <v>42759</v>
      </c>
      <c r="AJ326" s="152">
        <v>1.485234E9</v>
      </c>
      <c r="AK326" s="152">
        <v>99951.4186</v>
      </c>
      <c r="AL326" s="152">
        <v>92194.9676</v>
      </c>
      <c r="AM326" s="160">
        <v>120369.48</v>
      </c>
      <c r="AN326" s="152">
        <f t="shared" si="1"/>
        <v>27909.2933</v>
      </c>
      <c r="AO326" s="152">
        <f t="shared" si="2"/>
        <v>127214.215</v>
      </c>
      <c r="AP326" s="152">
        <f t="shared" si="3"/>
        <v>9865.9344</v>
      </c>
      <c r="AQ326" s="152">
        <f t="shared" si="4"/>
        <v>96988.1242</v>
      </c>
      <c r="AR326" s="152">
        <f t="shared" si="5"/>
        <v>99017.6241</v>
      </c>
    </row>
    <row r="327">
      <c r="A327" s="152">
        <v>1.471896E9</v>
      </c>
      <c r="B327" s="152">
        <v>106015.8764</v>
      </c>
      <c r="D327" s="153">
        <f>IFERROR(__xludf.DUMMYFUNCTION("TO_DATE(INT((E327/(60*60*24))+""1/1/1970""))"),42760.0)</f>
        <v>42760</v>
      </c>
      <c r="E327" s="156">
        <v>1.4853204E9</v>
      </c>
      <c r="F327" s="156">
        <v>99951.4186</v>
      </c>
      <c r="H327" s="153">
        <f>IFERROR(__xludf.DUMMYFUNCTION("TO_DATE(INT((I327/(60*60*24))+""1/1/1970""))"),42760.0)</f>
        <v>42760</v>
      </c>
      <c r="I327" s="156">
        <v>1.4853204E9</v>
      </c>
      <c r="J327" s="156">
        <v>93105.7473</v>
      </c>
      <c r="L327" s="158">
        <v>42760.0</v>
      </c>
      <c r="M327" s="159">
        <v>120438.56</v>
      </c>
      <c r="O327" s="153">
        <f>IFERROR(__xludf.DUMMYFUNCTION("TO_DATE(INT((P327/(60*60*24))+""1/1/1970""))"),42700.0)</f>
        <v>42700</v>
      </c>
      <c r="P327" s="13">
        <v>1.4801184E9</v>
      </c>
      <c r="Q327" s="13">
        <v>26928.2042</v>
      </c>
      <c r="S327" s="153">
        <f>IFERROR(__xludf.DUMMYFUNCTION("TO_DATE(INT((T327/(60*60*24))+""1/1/1970""))"),42760.0)</f>
        <v>42760</v>
      </c>
      <c r="T327" s="156">
        <v>1.4853204E9</v>
      </c>
      <c r="U327" s="156">
        <v>128731.7032</v>
      </c>
      <c r="W327" s="153">
        <f>IFERROR(__xludf.DUMMYFUNCTION("TO_DATE(INT((X327/(60*60*24))+""1/1/1970""))"),42751.0)</f>
        <v>42751</v>
      </c>
      <c r="X327" s="156">
        <v>1.4845248E9</v>
      </c>
      <c r="Y327" s="156">
        <v>9895.9361</v>
      </c>
      <c r="AA327" s="153">
        <f>IFERROR(__xludf.DUMMYFUNCTION("TO_DATE(INT((AB327/(60*60*24))+""1/1/1970""))"),42751.0)</f>
        <v>42751</v>
      </c>
      <c r="AB327" s="152">
        <v>1.4845608E9</v>
      </c>
      <c r="AC327" s="152">
        <v>99103.4592</v>
      </c>
      <c r="AE327" s="153">
        <f>IFERROR(__xludf.DUMMYFUNCTION("TO_DATE(INT((AF327/(60*60*24))+""1/1/1970""))"),42695.0)</f>
        <v>42695</v>
      </c>
      <c r="AF327" s="152">
        <v>1.4797224E9</v>
      </c>
      <c r="AG327" s="152">
        <v>97396.6132</v>
      </c>
      <c r="AH327" s="156"/>
      <c r="AI327" s="153">
        <f>IFERROR(__xludf.DUMMYFUNCTION("TO_DATE(INT((AJ327/(60*60*24))+""1/1/1970""))"),42760.0)</f>
        <v>42760</v>
      </c>
      <c r="AJ327" s="156">
        <v>1.4853204E9</v>
      </c>
      <c r="AK327" s="156">
        <v>99951.4186</v>
      </c>
      <c r="AL327" s="156">
        <v>93105.7473</v>
      </c>
      <c r="AM327" s="159">
        <v>120438.56</v>
      </c>
      <c r="AN327" s="152">
        <f t="shared" si="1"/>
        <v>27861.8354</v>
      </c>
      <c r="AO327" s="152">
        <f t="shared" si="2"/>
        <v>128731.7032</v>
      </c>
      <c r="AP327" s="152">
        <f t="shared" si="3"/>
        <v>9840.9862</v>
      </c>
      <c r="AQ327" s="152">
        <f t="shared" si="4"/>
        <v>97220.9089</v>
      </c>
      <c r="AR327" s="152">
        <f t="shared" si="5"/>
        <v>98734.2113</v>
      </c>
    </row>
    <row r="328">
      <c r="A328" s="156">
        <v>1.47195906E9</v>
      </c>
      <c r="B328" s="156">
        <v>106426.9741</v>
      </c>
      <c r="D328" s="153">
        <f>IFERROR(__xludf.DUMMYFUNCTION("TO_DATE(INT((E328/(60*60*24))+""1/1/1970""))"),42761.0)</f>
        <v>42761</v>
      </c>
      <c r="E328" s="152">
        <v>1.4854068E9</v>
      </c>
      <c r="F328" s="152">
        <v>99951.4186</v>
      </c>
      <c r="H328" s="153">
        <f>IFERROR(__xludf.DUMMYFUNCTION("TO_DATE(INT((I328/(60*60*24))+""1/1/1970""))"),42761.0)</f>
        <v>42761</v>
      </c>
      <c r="I328" s="152">
        <v>1.4854068E9</v>
      </c>
      <c r="J328" s="152">
        <v>94538.5262</v>
      </c>
      <c r="L328" s="158">
        <v>42761.0</v>
      </c>
      <c r="M328" s="160">
        <v>120437.35</v>
      </c>
      <c r="O328" s="153">
        <f>IFERROR(__xludf.DUMMYFUNCTION("TO_DATE(INT((P328/(60*60*24))+""1/1/1970""))"),42701.0)</f>
        <v>42701</v>
      </c>
      <c r="P328" s="13">
        <v>1.4802048E9</v>
      </c>
      <c r="Q328" s="13">
        <v>26928.2042</v>
      </c>
      <c r="S328" s="153">
        <f>IFERROR(__xludf.DUMMYFUNCTION("TO_DATE(INT((T328/(60*60*24))+""1/1/1970""))"),42761.0)</f>
        <v>42761</v>
      </c>
      <c r="T328" s="152">
        <v>1.4854068E9</v>
      </c>
      <c r="U328" s="152">
        <v>130754.8373</v>
      </c>
      <c r="W328" s="153">
        <f>IFERROR(__xludf.DUMMYFUNCTION("TO_DATE(INT((X328/(60*60*24))+""1/1/1970""))"),42752.0)</f>
        <v>42752</v>
      </c>
      <c r="X328" s="152">
        <v>1.4846112E9</v>
      </c>
      <c r="Y328" s="152">
        <v>9892.7001</v>
      </c>
      <c r="AA328" s="153">
        <f>IFERROR(__xludf.DUMMYFUNCTION("TO_DATE(INT((AB328/(60*60*24))+""1/1/1970""))"),42752.0)</f>
        <v>42752</v>
      </c>
      <c r="AB328" s="156">
        <v>1.48464E9</v>
      </c>
      <c r="AC328" s="156">
        <v>98484.8494</v>
      </c>
      <c r="AE328" s="153">
        <f>IFERROR(__xludf.DUMMYFUNCTION("TO_DATE(INT((AF328/(60*60*24))+""1/1/1970""))"),42696.0)</f>
        <v>42696</v>
      </c>
      <c r="AF328" s="156">
        <v>1.4798016E9</v>
      </c>
      <c r="AG328" s="156">
        <v>97901.8872</v>
      </c>
      <c r="AH328" s="156"/>
      <c r="AI328" s="153">
        <f>IFERROR(__xludf.DUMMYFUNCTION("TO_DATE(INT((AJ328/(60*60*24))+""1/1/1970""))"),42761.0)</f>
        <v>42761</v>
      </c>
      <c r="AJ328" s="152">
        <v>1.4854068E9</v>
      </c>
      <c r="AK328" s="152">
        <v>99951.4186</v>
      </c>
      <c r="AL328" s="152">
        <v>94538.5262</v>
      </c>
      <c r="AM328" s="160">
        <v>120437.35</v>
      </c>
      <c r="AN328" s="152">
        <f t="shared" si="1"/>
        <v>28062.7944</v>
      </c>
      <c r="AO328" s="152">
        <f t="shared" si="2"/>
        <v>130754.8373</v>
      </c>
      <c r="AP328" s="152">
        <f t="shared" si="3"/>
        <v>9838.2169</v>
      </c>
      <c r="AQ328" s="152">
        <f t="shared" si="4"/>
        <v>96999.6144</v>
      </c>
      <c r="AR328" s="152">
        <f t="shared" si="5"/>
        <v>98955.1538</v>
      </c>
    </row>
    <row r="329">
      <c r="A329" s="152">
        <v>1.4719824E9</v>
      </c>
      <c r="B329" s="152">
        <v>106219.007</v>
      </c>
      <c r="D329" s="153">
        <f>IFERROR(__xludf.DUMMYFUNCTION("TO_DATE(INT((E329/(60*60*24))+""1/1/1970""))"),42762.0)</f>
        <v>42762</v>
      </c>
      <c r="E329" s="156">
        <v>1.4854932E9</v>
      </c>
      <c r="F329" s="156">
        <v>99951.4186</v>
      </c>
      <c r="H329" s="153">
        <f>IFERROR(__xludf.DUMMYFUNCTION("TO_DATE(INT((I329/(60*60*24))+""1/1/1970""))"),42762.0)</f>
        <v>42762</v>
      </c>
      <c r="I329" s="156">
        <v>1.4854932E9</v>
      </c>
      <c r="J329" s="156">
        <v>94252.5688</v>
      </c>
      <c r="L329" s="158">
        <v>42762.0</v>
      </c>
      <c r="M329" s="159">
        <v>120315.89</v>
      </c>
      <c r="O329" s="153">
        <f>IFERROR(__xludf.DUMMYFUNCTION("TO_DATE(INT((P329/(60*60*24))+""1/1/1970""))"),42702.0)</f>
        <v>42702</v>
      </c>
      <c r="P329" s="13">
        <v>1.4802912E9</v>
      </c>
      <c r="Q329" s="13">
        <v>27011.0726</v>
      </c>
      <c r="S329" s="153">
        <f>IFERROR(__xludf.DUMMYFUNCTION("TO_DATE(INT((T329/(60*60*24))+""1/1/1970""))"),42762.0)</f>
        <v>42762</v>
      </c>
      <c r="T329" s="156">
        <v>1.4854932E9</v>
      </c>
      <c r="U329" s="156">
        <v>130579.8721</v>
      </c>
      <c r="W329" s="153">
        <f>IFERROR(__xludf.DUMMYFUNCTION("TO_DATE(INT((X329/(60*60*24))+""1/1/1970""))"),42753.0)</f>
        <v>42753</v>
      </c>
      <c r="X329" s="156">
        <v>1.4847516E9</v>
      </c>
      <c r="Y329" s="156">
        <v>9891.7108</v>
      </c>
      <c r="AA329" s="153">
        <f>IFERROR(__xludf.DUMMYFUNCTION("TO_DATE(INT((AB329/(60*60*24))+""1/1/1970""))"),42753.0)</f>
        <v>42753</v>
      </c>
      <c r="AB329" s="152">
        <v>1.4847192E9</v>
      </c>
      <c r="AC329" s="152">
        <v>97815.6702</v>
      </c>
      <c r="AE329" s="153">
        <f>IFERROR(__xludf.DUMMYFUNCTION("TO_DATE(INT((AF329/(60*60*24))+""1/1/1970""))"),42697.0)</f>
        <v>42697</v>
      </c>
      <c r="AF329" s="152">
        <v>1.4798808E9</v>
      </c>
      <c r="AG329" s="152">
        <v>97859.1686</v>
      </c>
      <c r="AH329" s="156"/>
      <c r="AI329" s="153">
        <f>IFERROR(__xludf.DUMMYFUNCTION("TO_DATE(INT((AJ329/(60*60*24))+""1/1/1970""))"),42762.0)</f>
        <v>42762</v>
      </c>
      <c r="AJ329" s="156">
        <v>1.4854932E9</v>
      </c>
      <c r="AK329" s="156">
        <v>99951.4186</v>
      </c>
      <c r="AL329" s="156">
        <v>94252.5688</v>
      </c>
      <c r="AM329" s="159">
        <v>120315.89</v>
      </c>
      <c r="AN329" s="152">
        <f t="shared" si="1"/>
        <v>28005.3563</v>
      </c>
      <c r="AO329" s="152">
        <f t="shared" si="2"/>
        <v>130579.8721</v>
      </c>
      <c r="AP329" s="152">
        <f t="shared" si="3"/>
        <v>9830.8313</v>
      </c>
      <c r="AQ329" s="152">
        <f t="shared" si="4"/>
        <v>98286.3701</v>
      </c>
      <c r="AR329" s="152">
        <f t="shared" si="5"/>
        <v>98321.2646</v>
      </c>
    </row>
    <row r="330">
      <c r="A330" s="156">
        <v>1.47204546E9</v>
      </c>
      <c r="B330" s="156">
        <v>106117.4417</v>
      </c>
      <c r="D330" s="153">
        <f>IFERROR(__xludf.DUMMYFUNCTION("TO_DATE(INT((E330/(60*60*24))+""1/1/1970""))"),42763.0)</f>
        <v>42763</v>
      </c>
      <c r="E330" s="152">
        <v>1.4855796E9</v>
      </c>
      <c r="F330" s="152">
        <v>99951.4186</v>
      </c>
      <c r="H330" s="153">
        <f>IFERROR(__xludf.DUMMYFUNCTION("TO_DATE(INT((I330/(60*60*24))+""1/1/1970""))"),42763.0)</f>
        <v>42763</v>
      </c>
      <c r="I330" s="152">
        <v>1.4855796E9</v>
      </c>
      <c r="J330" s="152">
        <v>94424.2248</v>
      </c>
      <c r="L330" s="158">
        <v>42763.0</v>
      </c>
      <c r="M330" s="160">
        <v>120594.02</v>
      </c>
      <c r="O330" s="153">
        <f>IFERROR(__xludf.DUMMYFUNCTION("TO_DATE(INT((P330/(60*60*24))+""1/1/1970""))"),42703.0)</f>
        <v>42703</v>
      </c>
      <c r="P330" s="13">
        <v>1.4804316E9</v>
      </c>
      <c r="Q330" s="13">
        <v>26991.962</v>
      </c>
      <c r="S330" s="153">
        <f>IFERROR(__xludf.DUMMYFUNCTION("TO_DATE(INT((T330/(60*60*24))+""1/1/1970""))"),42763.0)</f>
        <v>42763</v>
      </c>
      <c r="T330" s="152">
        <v>1.4855796E9</v>
      </c>
      <c r="U330" s="152">
        <v>130217.9528</v>
      </c>
      <c r="W330" s="153">
        <f>IFERROR(__xludf.DUMMYFUNCTION("TO_DATE(INT((X330/(60*60*24))+""1/1/1970""))"),42754.0)</f>
        <v>42754</v>
      </c>
      <c r="X330" s="156">
        <v>1.484838E9</v>
      </c>
      <c r="Y330" s="156">
        <v>9863.8719</v>
      </c>
      <c r="AA330" s="153">
        <f>IFERROR(__xludf.DUMMYFUNCTION("TO_DATE(INT((AB330/(60*60*24))+""1/1/1970""))"),42754.0)</f>
        <v>42754</v>
      </c>
      <c r="AB330" s="156">
        <v>1.4847984E9</v>
      </c>
      <c r="AC330" s="156">
        <v>98460.4785</v>
      </c>
      <c r="AE330" s="153">
        <f>IFERROR(__xludf.DUMMYFUNCTION("TO_DATE(INT((AF330/(60*60*24))+""1/1/1970""))"),42698.0)</f>
        <v>42698</v>
      </c>
      <c r="AF330" s="156">
        <v>1.47996E9</v>
      </c>
      <c r="AG330" s="156">
        <v>97021.3324</v>
      </c>
      <c r="AH330" s="156"/>
      <c r="AI330" s="153">
        <f>IFERROR(__xludf.DUMMYFUNCTION("TO_DATE(INT((AJ330/(60*60*24))+""1/1/1970""))"),42763.0)</f>
        <v>42763</v>
      </c>
      <c r="AJ330" s="152">
        <v>1.4855796E9</v>
      </c>
      <c r="AK330" s="152">
        <v>99951.4186</v>
      </c>
      <c r="AL330" s="152">
        <v>94424.2248</v>
      </c>
      <c r="AM330" s="160">
        <v>120594.02</v>
      </c>
      <c r="AN330" s="152">
        <f t="shared" si="1"/>
        <v>27951.5334</v>
      </c>
      <c r="AO330" s="152">
        <f t="shared" si="2"/>
        <v>130217.9528</v>
      </c>
      <c r="AP330" s="152">
        <f t="shared" si="3"/>
        <v>9832.7365</v>
      </c>
      <c r="AQ330" s="152">
        <f t="shared" si="4"/>
        <v>98286.3701</v>
      </c>
      <c r="AR330" s="152">
        <f t="shared" si="5"/>
        <v>98452.1765</v>
      </c>
    </row>
    <row r="331">
      <c r="A331" s="152">
        <v>1.4720688E9</v>
      </c>
      <c r="B331" s="152">
        <v>105711.1805</v>
      </c>
      <c r="D331" s="153">
        <f>IFERROR(__xludf.DUMMYFUNCTION("TO_DATE(INT((E331/(60*60*24))+""1/1/1970""))"),42765.0)</f>
        <v>42765</v>
      </c>
      <c r="E331" s="156">
        <v>1.4857884E9</v>
      </c>
      <c r="F331" s="156">
        <v>99951.4186</v>
      </c>
      <c r="H331" s="153">
        <f>IFERROR(__xludf.DUMMYFUNCTION("TO_DATE(INT((I331/(60*60*24))+""1/1/1970""))"),42765.0)</f>
        <v>42765</v>
      </c>
      <c r="I331" s="156">
        <v>1.4857884E9</v>
      </c>
      <c r="J331" s="156">
        <v>94424.2248</v>
      </c>
      <c r="L331" s="158">
        <v>42765.0</v>
      </c>
      <c r="M331" s="159">
        <v>120594.02</v>
      </c>
      <c r="O331" s="153">
        <f>IFERROR(__xludf.DUMMYFUNCTION("TO_DATE(INT((P331/(60*60*24))+""1/1/1970""))"),42704.0)</f>
        <v>42704</v>
      </c>
      <c r="P331" s="13">
        <v>1.480518E9</v>
      </c>
      <c r="Q331" s="13">
        <v>26890.9092</v>
      </c>
      <c r="S331" s="153">
        <f>IFERROR(__xludf.DUMMYFUNCTION("TO_DATE(INT((T331/(60*60*24))+""1/1/1970""))"),42765.0)</f>
        <v>42765</v>
      </c>
      <c r="T331" s="156">
        <v>1.4857884E9</v>
      </c>
      <c r="U331" s="156">
        <v>130217.9528</v>
      </c>
      <c r="W331" s="153">
        <f>IFERROR(__xludf.DUMMYFUNCTION("TO_DATE(INT((X331/(60*60*24))+""1/1/1970""))"),42755.0)</f>
        <v>42755</v>
      </c>
      <c r="X331" s="156">
        <v>1.4849244E9</v>
      </c>
      <c r="Y331" s="156">
        <v>9848.1607</v>
      </c>
      <c r="AA331" s="153">
        <f>IFERROR(__xludf.DUMMYFUNCTION("TO_DATE(INT((AB331/(60*60*24))+""1/1/1970""))"),42755.0)</f>
        <v>42755</v>
      </c>
      <c r="AB331" s="152">
        <v>1.4848776E9</v>
      </c>
      <c r="AC331" s="152">
        <v>98112.7146</v>
      </c>
      <c r="AE331" s="153">
        <f>IFERROR(__xludf.DUMMYFUNCTION("TO_DATE(INT((AF331/(60*60*24))+""1/1/1970""))"),42699.0)</f>
        <v>42699</v>
      </c>
      <c r="AF331" s="152">
        <v>1.4800392E9</v>
      </c>
      <c r="AG331" s="152">
        <v>97186.2355</v>
      </c>
      <c r="AH331" s="156"/>
      <c r="AI331" s="153">
        <f>IFERROR(__xludf.DUMMYFUNCTION("TO_DATE(INT((AJ331/(60*60*24))+""1/1/1970""))"),42765.0)</f>
        <v>42765</v>
      </c>
      <c r="AJ331" s="156">
        <v>1.4857884E9</v>
      </c>
      <c r="AK331" s="156">
        <v>99951.4186</v>
      </c>
      <c r="AL331" s="156">
        <v>94424.2248</v>
      </c>
      <c r="AM331" s="159">
        <v>120594.02</v>
      </c>
      <c r="AN331" s="152">
        <f t="shared" si="1"/>
        <v>27999.3779</v>
      </c>
      <c r="AO331" s="152">
        <f t="shared" si="2"/>
        <v>130217.9528</v>
      </c>
      <c r="AP331" s="152">
        <f t="shared" si="3"/>
        <v>9834.1558</v>
      </c>
      <c r="AQ331" s="152">
        <f t="shared" si="4"/>
        <v>98314.4089</v>
      </c>
      <c r="AR331" s="152">
        <f t="shared" si="5"/>
        <v>98630.4004</v>
      </c>
    </row>
    <row r="332">
      <c r="A332" s="156">
        <v>1.47213186E9</v>
      </c>
      <c r="B332" s="156">
        <v>105469.3584</v>
      </c>
      <c r="D332" s="153">
        <f>IFERROR(__xludf.DUMMYFUNCTION("TO_DATE(INT((E332/(60*60*24))+""1/1/1970""))"),42766.0)</f>
        <v>42766</v>
      </c>
      <c r="E332" s="156">
        <v>1.4858388E9</v>
      </c>
      <c r="F332" s="156">
        <v>99951.4186</v>
      </c>
      <c r="H332" s="153">
        <f>IFERROR(__xludf.DUMMYFUNCTION("TO_DATE(INT((I332/(60*60*24))+""1/1/1970""))"),42766.0)</f>
        <v>42766</v>
      </c>
      <c r="I332" s="156">
        <v>1.4858388E9</v>
      </c>
      <c r="J332" s="156">
        <v>93929.8067</v>
      </c>
      <c r="L332" s="158">
        <v>42766.0</v>
      </c>
      <c r="M332" s="159">
        <v>120160.98</v>
      </c>
      <c r="O332" s="153">
        <f>IFERROR(__xludf.DUMMYFUNCTION("TO_DATE(INT((P332/(60*60*24))+""1/1/1970""))"),42705.0)</f>
        <v>42705</v>
      </c>
      <c r="P332" s="13">
        <v>1.4806044E9</v>
      </c>
      <c r="Q332" s="13">
        <v>26718.8137</v>
      </c>
      <c r="S332" s="153">
        <f>IFERROR(__xludf.DUMMYFUNCTION("TO_DATE(INT((T332/(60*60*24))+""1/1/1970""))"),42766.0)</f>
        <v>42766</v>
      </c>
      <c r="T332" s="156">
        <v>1.4858388E9</v>
      </c>
      <c r="U332" s="156">
        <v>128742.7508</v>
      </c>
      <c r="W332" s="153">
        <f>IFERROR(__xludf.DUMMYFUNCTION("TO_DATE(INT((X332/(60*60*24))+""1/1/1970""))"),42756.0)</f>
        <v>42756</v>
      </c>
      <c r="X332" s="156">
        <v>1.4849568E9</v>
      </c>
      <c r="Y332" s="156">
        <v>9857.8606</v>
      </c>
      <c r="AA332" s="153">
        <f>IFERROR(__xludf.DUMMYFUNCTION("TO_DATE(INT((AB332/(60*60*24))+""1/1/1970""))"),42757.0)</f>
        <v>42757</v>
      </c>
      <c r="AB332" s="156">
        <v>1.485126E9</v>
      </c>
      <c r="AC332" s="156">
        <v>97865.6867</v>
      </c>
      <c r="AE332" s="153">
        <f>IFERROR(__xludf.DUMMYFUNCTION("TO_DATE(INT((AF332/(60*60*24))+""1/1/1970""))"),42700.0)</f>
        <v>42700</v>
      </c>
      <c r="AF332" s="156">
        <v>1.4801184E9</v>
      </c>
      <c r="AG332" s="156">
        <v>97494.912</v>
      </c>
      <c r="AH332" s="156"/>
      <c r="AI332" s="153">
        <f>IFERROR(__xludf.DUMMYFUNCTION("TO_DATE(INT((AJ332/(60*60*24))+""1/1/1970""))"),42766.0)</f>
        <v>42766</v>
      </c>
      <c r="AJ332" s="156">
        <v>1.4858388E9</v>
      </c>
      <c r="AK332" s="156">
        <v>99951.4186</v>
      </c>
      <c r="AL332" s="156">
        <v>93929.8067</v>
      </c>
      <c r="AM332" s="159">
        <v>120160.98</v>
      </c>
      <c r="AN332" s="152">
        <f t="shared" si="1"/>
        <v>27868.1716</v>
      </c>
      <c r="AO332" s="152">
        <f t="shared" si="2"/>
        <v>128742.7508</v>
      </c>
      <c r="AP332" s="152">
        <f t="shared" si="3"/>
        <v>9849.2103</v>
      </c>
      <c r="AQ332" s="152">
        <f t="shared" si="4"/>
        <v>98334.4507</v>
      </c>
      <c r="AR332" s="152">
        <f t="shared" si="5"/>
        <v>98542.2072</v>
      </c>
    </row>
    <row r="333">
      <c r="A333" s="152">
        <v>1.4721552E9</v>
      </c>
      <c r="B333" s="152">
        <v>105604.7788</v>
      </c>
      <c r="D333" s="153">
        <f>IFERROR(__xludf.DUMMYFUNCTION("TO_DATE(INT((E333/(60*60*24))+""1/1/1970""))"),42767.0)</f>
        <v>42767</v>
      </c>
      <c r="E333" s="152">
        <v>1.4859252E9</v>
      </c>
      <c r="F333" s="152">
        <v>99951.4186</v>
      </c>
      <c r="H333" s="153">
        <f>IFERROR(__xludf.DUMMYFUNCTION("TO_DATE(INT((I333/(60*60*24))+""1/1/1970""))"),42767.0)</f>
        <v>42767</v>
      </c>
      <c r="I333" s="152">
        <v>1.4859252E9</v>
      </c>
      <c r="J333" s="152">
        <v>94516.528</v>
      </c>
      <c r="L333" s="158">
        <v>42767.0</v>
      </c>
      <c r="M333" s="160">
        <v>120712.76</v>
      </c>
      <c r="O333" s="153">
        <f>IFERROR(__xludf.DUMMYFUNCTION("TO_DATE(INT((P333/(60*60*24))+""1/1/1970""))"),42706.0)</f>
        <v>42706</v>
      </c>
      <c r="P333" s="13">
        <v>1.4806908E9</v>
      </c>
      <c r="Q333" s="13">
        <v>27019.1834</v>
      </c>
      <c r="S333" s="153">
        <f>IFERROR(__xludf.DUMMYFUNCTION("TO_DATE(INT((T333/(60*60*24))+""1/1/1970""))"),42767.0)</f>
        <v>42767</v>
      </c>
      <c r="T333" s="152">
        <v>1.4859252E9</v>
      </c>
      <c r="U333" s="152">
        <v>128705.2915</v>
      </c>
      <c r="W333" s="153">
        <f>IFERROR(__xludf.DUMMYFUNCTION("TO_DATE(INT((X333/(60*60*24))+""1/1/1970""))"),42758.0)</f>
        <v>42758</v>
      </c>
      <c r="X333" s="152">
        <v>1.4851296E9</v>
      </c>
      <c r="Y333" s="152">
        <v>9864.8827</v>
      </c>
      <c r="AA333" s="153">
        <f>IFERROR(__xludf.DUMMYFUNCTION("TO_DATE(INT((AB333/(60*60*24))+""1/1/1970""))"),42758.0)</f>
        <v>42758</v>
      </c>
      <c r="AB333" s="152">
        <v>1.4851656E9</v>
      </c>
      <c r="AC333" s="152">
        <v>97215.7631</v>
      </c>
      <c r="AE333" s="153">
        <f>IFERROR(__xludf.DUMMYFUNCTION("TO_DATE(INT((AF333/(60*60*24))+""1/1/1970""))"),42701.0)</f>
        <v>42701</v>
      </c>
      <c r="AF333" s="152">
        <v>1.4802876E9</v>
      </c>
      <c r="AG333" s="152">
        <v>97494.912</v>
      </c>
      <c r="AH333" s="156"/>
      <c r="AI333" s="153">
        <f>IFERROR(__xludf.DUMMYFUNCTION("TO_DATE(INT((AJ333/(60*60*24))+""1/1/1970""))"),42767.0)</f>
        <v>42767</v>
      </c>
      <c r="AJ333" s="152">
        <v>1.4859252E9</v>
      </c>
      <c r="AK333" s="152">
        <v>99951.4186</v>
      </c>
      <c r="AL333" s="152">
        <v>94516.528</v>
      </c>
      <c r="AM333" s="160">
        <v>120712.76</v>
      </c>
      <c r="AN333" s="152">
        <f t="shared" si="1"/>
        <v>27961.777</v>
      </c>
      <c r="AO333" s="152">
        <f t="shared" si="2"/>
        <v>128705.2915</v>
      </c>
      <c r="AP333" s="152">
        <f t="shared" si="3"/>
        <v>9858.0064</v>
      </c>
      <c r="AQ333" s="152">
        <f t="shared" si="4"/>
        <v>98339.8806</v>
      </c>
      <c r="AR333" s="152">
        <f t="shared" si="5"/>
        <v>99401.6323</v>
      </c>
    </row>
    <row r="334">
      <c r="A334" s="156">
        <v>1.47221826E9</v>
      </c>
      <c r="B334" s="156">
        <v>105827.2552</v>
      </c>
      <c r="D334" s="153">
        <f>IFERROR(__xludf.DUMMYFUNCTION("TO_DATE(INT((E334/(60*60*24))+""1/1/1970""))"),42768.0)</f>
        <v>42768</v>
      </c>
      <c r="E334" s="156">
        <v>1.4860116E9</v>
      </c>
      <c r="F334" s="156">
        <v>99951.4186</v>
      </c>
      <c r="H334" s="153">
        <f>IFERROR(__xludf.DUMMYFUNCTION("TO_DATE(INT((I334/(60*60*24))+""1/1/1970""))"),42768.0)</f>
        <v>42768</v>
      </c>
      <c r="I334" s="156">
        <v>1.4860116E9</v>
      </c>
      <c r="J334" s="156">
        <v>94305.2717</v>
      </c>
      <c r="L334" s="158">
        <v>42768.0</v>
      </c>
      <c r="M334" s="159">
        <v>120814.67</v>
      </c>
      <c r="O334" s="153">
        <f>IFERROR(__xludf.DUMMYFUNCTION("TO_DATE(INT((P334/(60*60*24))+""1/1/1970""))"),42707.0)</f>
        <v>42707</v>
      </c>
      <c r="P334" s="13">
        <v>1.4807232E9</v>
      </c>
      <c r="Q334" s="13">
        <v>27137.2871</v>
      </c>
      <c r="S334" s="153">
        <f>IFERROR(__xludf.DUMMYFUNCTION("TO_DATE(INT((T334/(60*60*24))+""1/1/1970""))"),42768.0)</f>
        <v>42768</v>
      </c>
      <c r="T334" s="156">
        <v>1.4860116E9</v>
      </c>
      <c r="U334" s="156">
        <v>128778.1608</v>
      </c>
      <c r="W334" s="153">
        <f>IFERROR(__xludf.DUMMYFUNCTION("TO_DATE(INT((X334/(60*60*24))+""1/1/1970""))"),42759.0)</f>
        <v>42759</v>
      </c>
      <c r="X334" s="156">
        <v>1.48527E9</v>
      </c>
      <c r="Y334" s="156">
        <v>9865.9344</v>
      </c>
      <c r="AA334" s="153">
        <f>IFERROR(__xludf.DUMMYFUNCTION("TO_DATE(INT((AB334/(60*60*24))+""1/1/1970""))"),42759.0)</f>
        <v>42759</v>
      </c>
      <c r="AB334" s="156">
        <v>1.4852448E9</v>
      </c>
      <c r="AC334" s="156">
        <v>96988.1242</v>
      </c>
      <c r="AE334" s="153">
        <f>IFERROR(__xludf.DUMMYFUNCTION("TO_DATE(INT((AF334/(60*60*24))+""1/1/1970""))"),42702.0)</f>
        <v>42702</v>
      </c>
      <c r="AF334" s="156">
        <v>1.4803272E9</v>
      </c>
      <c r="AG334" s="156">
        <v>97636.3887</v>
      </c>
      <c r="AH334" s="156"/>
      <c r="AI334" s="153">
        <f>IFERROR(__xludf.DUMMYFUNCTION("TO_DATE(INT((AJ334/(60*60*24))+""1/1/1970""))"),42768.0)</f>
        <v>42768</v>
      </c>
      <c r="AJ334" s="156">
        <v>1.4860116E9</v>
      </c>
      <c r="AK334" s="156">
        <v>99951.4186</v>
      </c>
      <c r="AL334" s="156">
        <v>94305.2717</v>
      </c>
      <c r="AM334" s="159">
        <v>120814.67</v>
      </c>
      <c r="AN334" s="152">
        <f t="shared" si="1"/>
        <v>27896.1349</v>
      </c>
      <c r="AO334" s="152">
        <f t="shared" si="2"/>
        <v>128778.1608</v>
      </c>
      <c r="AP334" s="152">
        <f t="shared" si="3"/>
        <v>9840.2667</v>
      </c>
      <c r="AQ334" s="152">
        <f t="shared" si="4"/>
        <v>98351.8315</v>
      </c>
      <c r="AR334" s="152">
        <f t="shared" si="5"/>
        <v>99074.5822</v>
      </c>
    </row>
    <row r="335">
      <c r="A335" s="152">
        <v>1.4722416E9</v>
      </c>
      <c r="B335" s="152">
        <v>105420.994</v>
      </c>
      <c r="D335" s="153">
        <f>IFERROR(__xludf.DUMMYFUNCTION("TO_DATE(INT((E335/(60*60*24))+""1/1/1970""))"),42769.0)</f>
        <v>42769</v>
      </c>
      <c r="E335" s="152">
        <v>1.486098E9</v>
      </c>
      <c r="F335" s="152">
        <v>99951.4186</v>
      </c>
      <c r="H335" s="153">
        <f>IFERROR(__xludf.DUMMYFUNCTION("TO_DATE(INT((I335/(60*60*24))+""1/1/1970""))"),42769.0)</f>
        <v>42769</v>
      </c>
      <c r="I335" s="152">
        <v>1.486098E9</v>
      </c>
      <c r="J335" s="152">
        <v>94483.2205</v>
      </c>
      <c r="L335" s="158">
        <v>42769.0</v>
      </c>
      <c r="M335" s="160">
        <v>120955.17</v>
      </c>
      <c r="O335" s="153">
        <f>IFERROR(__xludf.DUMMYFUNCTION("TO_DATE(INT((P335/(60*60*24))+""1/1/1970""))"),42708.0)</f>
        <v>42708</v>
      </c>
      <c r="P335" s="13">
        <v>1.4808096E9</v>
      </c>
      <c r="Q335" s="13">
        <v>27137.2871</v>
      </c>
      <c r="S335" s="153">
        <f>IFERROR(__xludf.DUMMYFUNCTION("TO_DATE(INT((T335/(60*60*24))+""1/1/1970""))"),42769.0)</f>
        <v>42769</v>
      </c>
      <c r="T335" s="152">
        <v>1.486098E9</v>
      </c>
      <c r="U335" s="152">
        <v>128891.2509</v>
      </c>
      <c r="W335" s="153">
        <f>IFERROR(__xludf.DUMMYFUNCTION("TO_DATE(INT((X335/(60*60*24))+""1/1/1970""))"),42760.0)</f>
        <v>42760</v>
      </c>
      <c r="X335" s="156">
        <v>1.4853564E9</v>
      </c>
      <c r="Y335" s="156">
        <v>9840.9862</v>
      </c>
      <c r="AA335" s="153">
        <f>IFERROR(__xludf.DUMMYFUNCTION("TO_DATE(INT((AB335/(60*60*24))+""1/1/1970""))"),42760.0)</f>
        <v>42760</v>
      </c>
      <c r="AB335" s="152">
        <v>1.485324E9</v>
      </c>
      <c r="AC335" s="152">
        <v>97220.9089</v>
      </c>
      <c r="AE335" s="153">
        <f>IFERROR(__xludf.DUMMYFUNCTION("TO_DATE(INT((AF335/(60*60*24))+""1/1/1970""))"),42703.0)</f>
        <v>42703</v>
      </c>
      <c r="AF335" s="152">
        <v>1.4804064E9</v>
      </c>
      <c r="AG335" s="152">
        <v>97727.7974</v>
      </c>
      <c r="AH335" s="156"/>
      <c r="AI335" s="153">
        <f>IFERROR(__xludf.DUMMYFUNCTION("TO_DATE(INT((AJ335/(60*60*24))+""1/1/1970""))"),42769.0)</f>
        <v>42769</v>
      </c>
      <c r="AJ335" s="152">
        <v>1.486098E9</v>
      </c>
      <c r="AK335" s="152">
        <v>99951.4186</v>
      </c>
      <c r="AL335" s="152">
        <v>94483.2205</v>
      </c>
      <c r="AM335" s="160">
        <v>120955.17</v>
      </c>
      <c r="AN335" s="152">
        <f t="shared" si="1"/>
        <v>27857.6293</v>
      </c>
      <c r="AO335" s="152">
        <f t="shared" si="2"/>
        <v>128891.2509</v>
      </c>
      <c r="AP335" s="152">
        <f t="shared" si="3"/>
        <v>9845.6345</v>
      </c>
      <c r="AQ335" s="152">
        <f t="shared" si="4"/>
        <v>98353.5071</v>
      </c>
      <c r="AR335" s="152">
        <f t="shared" si="5"/>
        <v>99041.5098</v>
      </c>
    </row>
    <row r="336">
      <c r="A336" s="156">
        <v>1.47247746E9</v>
      </c>
      <c r="B336" s="156">
        <v>105595.1059</v>
      </c>
      <c r="D336" s="153">
        <f>IFERROR(__xludf.DUMMYFUNCTION("TO_DATE(INT((E336/(60*60*24))+""1/1/1970""))"),42770.0)</f>
        <v>42770</v>
      </c>
      <c r="E336" s="156">
        <v>1.4861844E9</v>
      </c>
      <c r="F336" s="156">
        <v>99951.4186</v>
      </c>
      <c r="H336" s="153">
        <f>IFERROR(__xludf.DUMMYFUNCTION("TO_DATE(INT((I336/(60*60*24))+""1/1/1970""))"),42770.0)</f>
        <v>42770</v>
      </c>
      <c r="I336" s="156">
        <v>1.4861844E9</v>
      </c>
      <c r="J336" s="156">
        <v>95678.6116</v>
      </c>
      <c r="L336" s="158">
        <v>42770.0</v>
      </c>
      <c r="M336" s="159">
        <v>121599.58</v>
      </c>
      <c r="O336" s="153">
        <f>IFERROR(__xludf.DUMMYFUNCTION("TO_DATE(INT((P336/(60*60*24))+""1/1/1970""))"),42709.0)</f>
        <v>42709</v>
      </c>
      <c r="P336" s="13">
        <v>1.480896E9</v>
      </c>
      <c r="Q336" s="13">
        <v>27209.11</v>
      </c>
      <c r="S336" s="153">
        <f>IFERROR(__xludf.DUMMYFUNCTION("TO_DATE(INT((T336/(60*60*24))+""1/1/1970""))"),42770.0)</f>
        <v>42770</v>
      </c>
      <c r="T336" s="156">
        <v>1.4861844E9</v>
      </c>
      <c r="U336" s="156">
        <v>130645.4098</v>
      </c>
      <c r="W336" s="153">
        <f>IFERROR(__xludf.DUMMYFUNCTION("TO_DATE(INT((X336/(60*60*24))+""1/1/1970""))"),42761.0)</f>
        <v>42761</v>
      </c>
      <c r="X336" s="156">
        <v>1.4854428E9</v>
      </c>
      <c r="Y336" s="156">
        <v>9838.2169</v>
      </c>
      <c r="AA336" s="153">
        <f>IFERROR(__xludf.DUMMYFUNCTION("TO_DATE(INT((AB336/(60*60*24))+""1/1/1970""))"),42761.0)</f>
        <v>42761</v>
      </c>
      <c r="AB336" s="156">
        <v>1.4854032E9</v>
      </c>
      <c r="AC336" s="156">
        <v>96999.6144</v>
      </c>
      <c r="AE336" s="153">
        <f>IFERROR(__xludf.DUMMYFUNCTION("TO_DATE(INT((AF336/(60*60*24))+""1/1/1970""))"),42704.0)</f>
        <v>42704</v>
      </c>
      <c r="AF336" s="156">
        <v>1.4804856E9</v>
      </c>
      <c r="AG336" s="156">
        <v>97988.7025</v>
      </c>
      <c r="AH336" s="156"/>
      <c r="AI336" s="153">
        <f>IFERROR(__xludf.DUMMYFUNCTION("TO_DATE(INT((AJ336/(60*60*24))+""1/1/1970""))"),42770.0)</f>
        <v>42770</v>
      </c>
      <c r="AJ336" s="156">
        <v>1.4861844E9</v>
      </c>
      <c r="AK336" s="156">
        <v>99951.4186</v>
      </c>
      <c r="AL336" s="156">
        <v>95678.6116</v>
      </c>
      <c r="AM336" s="159">
        <v>121599.58</v>
      </c>
      <c r="AN336" s="152">
        <f t="shared" si="1"/>
        <v>27752.6426</v>
      </c>
      <c r="AO336" s="152">
        <f t="shared" si="2"/>
        <v>130645.4098</v>
      </c>
      <c r="AP336" s="152">
        <f t="shared" si="3"/>
        <v>9848.1698</v>
      </c>
      <c r="AQ336" s="152">
        <f t="shared" si="4"/>
        <v>98353.5071</v>
      </c>
      <c r="AR336" s="152">
        <f t="shared" si="5"/>
        <v>99258.7776</v>
      </c>
    </row>
    <row r="337">
      <c r="A337" s="152">
        <v>1.4725008E9</v>
      </c>
      <c r="B337" s="152">
        <v>105933.6569</v>
      </c>
      <c r="D337" s="153">
        <f>IFERROR(__xludf.DUMMYFUNCTION("TO_DATE(INT((E337/(60*60*24))+""1/1/1970""))"),42772.0)</f>
        <v>42772</v>
      </c>
      <c r="E337" s="152">
        <v>1.4863932E9</v>
      </c>
      <c r="F337" s="152">
        <v>99951.4186</v>
      </c>
      <c r="H337" s="153">
        <f>IFERROR(__xludf.DUMMYFUNCTION("TO_DATE(INT((I337/(60*60*24))+""1/1/1970""))"),42772.0)</f>
        <v>42772</v>
      </c>
      <c r="I337" s="152">
        <v>1.4863932E9</v>
      </c>
      <c r="J337" s="152">
        <v>95678.6116</v>
      </c>
      <c r="L337" s="158">
        <v>42772.0</v>
      </c>
      <c r="M337" s="160">
        <v>121599.58</v>
      </c>
      <c r="O337" s="153">
        <f>IFERROR(__xludf.DUMMYFUNCTION("TO_DATE(INT((P337/(60*60*24))+""1/1/1970""))"),42710.0)</f>
        <v>42710</v>
      </c>
      <c r="P337" s="13">
        <v>1.4810364E9</v>
      </c>
      <c r="Q337" s="13">
        <v>27099.7107</v>
      </c>
      <c r="S337" s="153">
        <f>IFERROR(__xludf.DUMMYFUNCTION("TO_DATE(INT((T337/(60*60*24))+""1/1/1970""))"),42772.0)</f>
        <v>42772</v>
      </c>
      <c r="T337" s="152">
        <v>1.4863932E9</v>
      </c>
      <c r="U337" s="152">
        <v>130645.4098</v>
      </c>
      <c r="W337" s="153">
        <f>IFERROR(__xludf.DUMMYFUNCTION("TO_DATE(INT((X337/(60*60*24))+""1/1/1970""))"),42762.0)</f>
        <v>42762</v>
      </c>
      <c r="X337" s="156">
        <v>1.4855292E9</v>
      </c>
      <c r="Y337" s="156">
        <v>9830.8313</v>
      </c>
      <c r="AA337" s="153">
        <f>IFERROR(__xludf.DUMMYFUNCTION("TO_DATE(INT((AB337/(60*60*24))+""1/1/1970""))"),42762.0)</f>
        <v>42762</v>
      </c>
      <c r="AB337" s="152">
        <v>1.4854824E9</v>
      </c>
      <c r="AC337" s="152">
        <v>98286.3701</v>
      </c>
      <c r="AE337" s="153">
        <f>IFERROR(__xludf.DUMMYFUNCTION("TO_DATE(INT((AF337/(60*60*24))+""1/1/1970""))"),42705.0)</f>
        <v>42705</v>
      </c>
      <c r="AF337" s="152">
        <v>1.4805648E9</v>
      </c>
      <c r="AG337" s="152">
        <v>97464.1362</v>
      </c>
      <c r="AH337" s="156"/>
      <c r="AI337" s="153">
        <f>IFERROR(__xludf.DUMMYFUNCTION("TO_DATE(INT((AJ337/(60*60*24))+""1/1/1970""))"),42772.0)</f>
        <v>42772</v>
      </c>
      <c r="AJ337" s="152">
        <v>1.4863932E9</v>
      </c>
      <c r="AK337" s="152">
        <v>99951.4186</v>
      </c>
      <c r="AL337" s="152">
        <v>95678.6116</v>
      </c>
      <c r="AM337" s="160">
        <v>121599.58</v>
      </c>
      <c r="AN337" s="152">
        <f t="shared" si="1"/>
        <v>27775.7962</v>
      </c>
      <c r="AO337" s="152">
        <f t="shared" si="2"/>
        <v>130645.4098</v>
      </c>
      <c r="AP337" s="152">
        <f t="shared" si="3"/>
        <v>9848.7015</v>
      </c>
      <c r="AQ337" s="152">
        <f t="shared" si="4"/>
        <v>98500.8241</v>
      </c>
      <c r="AR337" s="152">
        <f t="shared" si="5"/>
        <v>99230.2985</v>
      </c>
    </row>
    <row r="338">
      <c r="A338" s="156">
        <v>1.47256386E9</v>
      </c>
      <c r="B338" s="156">
        <v>106020.7129</v>
      </c>
      <c r="D338" s="153">
        <f>IFERROR(__xludf.DUMMYFUNCTION("TO_DATE(INT((E338/(60*60*24))+""1/1/1970""))"),42773.0)</f>
        <v>42773</v>
      </c>
      <c r="E338" s="152">
        <v>1.4864436E9</v>
      </c>
      <c r="F338" s="152">
        <v>99951.4186</v>
      </c>
      <c r="H338" s="153">
        <f>IFERROR(__xludf.DUMMYFUNCTION("TO_DATE(INT((I338/(60*60*24))+""1/1/1970""))"),42773.0)</f>
        <v>42773</v>
      </c>
      <c r="I338" s="152">
        <v>1.4864436E9</v>
      </c>
      <c r="J338" s="152">
        <v>96149.8156</v>
      </c>
      <c r="L338" s="158">
        <v>42773.0</v>
      </c>
      <c r="M338" s="160">
        <v>122150.72</v>
      </c>
      <c r="O338" s="153">
        <f>IFERROR(__xludf.DUMMYFUNCTION("TO_DATE(INT((P338/(60*60*24))+""1/1/1970""))"),42711.0)</f>
        <v>42711</v>
      </c>
      <c r="P338" s="13">
        <v>1.4811228E9</v>
      </c>
      <c r="Q338" s="13">
        <v>26824.9469</v>
      </c>
      <c r="S338" s="153">
        <f>IFERROR(__xludf.DUMMYFUNCTION("TO_DATE(INT((T338/(60*60*24))+""1/1/1970""))"),42773.0)</f>
        <v>42773</v>
      </c>
      <c r="T338" s="152">
        <v>1.4864436E9</v>
      </c>
      <c r="U338" s="152">
        <v>130173.0229</v>
      </c>
      <c r="W338" s="153">
        <f>IFERROR(__xludf.DUMMYFUNCTION("TO_DATE(INT((X338/(60*60*24))+""1/1/1970""))"),42763.0)</f>
        <v>42763</v>
      </c>
      <c r="X338" s="156">
        <v>1.4855616E9</v>
      </c>
      <c r="Y338" s="156">
        <v>9832.7365</v>
      </c>
      <c r="AA338" s="153">
        <f>IFERROR(__xludf.DUMMYFUNCTION("TO_DATE(INT((AB338/(60*60*24))+""1/1/1970""))"),42764.0)</f>
        <v>42764</v>
      </c>
      <c r="AB338" s="156">
        <v>1.4857308E9</v>
      </c>
      <c r="AC338" s="156">
        <v>98312.4438</v>
      </c>
      <c r="AE338" s="153">
        <f>IFERROR(__xludf.DUMMYFUNCTION("TO_DATE(INT((AF338/(60*60*24))+""1/1/1970""))"),42706.0)</f>
        <v>42706</v>
      </c>
      <c r="AF338" s="156">
        <v>1.480644E9</v>
      </c>
      <c r="AG338" s="156">
        <v>98127.8825</v>
      </c>
      <c r="AH338" s="156"/>
      <c r="AI338" s="153">
        <f>IFERROR(__xludf.DUMMYFUNCTION("TO_DATE(INT((AJ338/(60*60*24))+""1/1/1970""))"),42773.0)</f>
        <v>42773</v>
      </c>
      <c r="AJ338" s="152">
        <v>1.4864436E9</v>
      </c>
      <c r="AK338" s="152">
        <v>99951.4186</v>
      </c>
      <c r="AL338" s="152">
        <v>96149.8156</v>
      </c>
      <c r="AM338" s="160">
        <v>122150.72</v>
      </c>
      <c r="AN338" s="152">
        <f t="shared" si="1"/>
        <v>27827.5937</v>
      </c>
      <c r="AO338" s="152">
        <f t="shared" si="2"/>
        <v>130173.0229</v>
      </c>
      <c r="AP338" s="152">
        <f t="shared" si="3"/>
        <v>9863.919</v>
      </c>
      <c r="AQ338" s="152">
        <f t="shared" si="4"/>
        <v>98161.8014</v>
      </c>
      <c r="AR338" s="152">
        <f t="shared" si="5"/>
        <v>98870.1759</v>
      </c>
    </row>
    <row r="339">
      <c r="A339" s="152">
        <v>1.4725872E9</v>
      </c>
      <c r="B339" s="152">
        <v>105759.545</v>
      </c>
      <c r="D339" s="153">
        <f>IFERROR(__xludf.DUMMYFUNCTION("TO_DATE(INT((E339/(60*60*24))+""1/1/1970""))"),42774.0)</f>
        <v>42774</v>
      </c>
      <c r="E339" s="156">
        <v>1.48653E9</v>
      </c>
      <c r="F339" s="156">
        <v>99951.4186</v>
      </c>
      <c r="H339" s="153">
        <f>IFERROR(__xludf.DUMMYFUNCTION("TO_DATE(INT((I339/(60*60*24))+""1/1/1970""))"),42774.0)</f>
        <v>42774</v>
      </c>
      <c r="I339" s="156">
        <v>1.48653E9</v>
      </c>
      <c r="J339" s="156">
        <v>96540.6838</v>
      </c>
      <c r="L339" s="158">
        <v>42774.0</v>
      </c>
      <c r="M339" s="159">
        <v>122527.15</v>
      </c>
      <c r="O339" s="153">
        <f>IFERROR(__xludf.DUMMYFUNCTION("TO_DATE(INT((P339/(60*60*24))+""1/1/1970""))"),42712.0)</f>
        <v>42712</v>
      </c>
      <c r="P339" s="13">
        <v>1.4812092E9</v>
      </c>
      <c r="Q339" s="13">
        <v>26664.3333</v>
      </c>
      <c r="S339" s="153">
        <f>IFERROR(__xludf.DUMMYFUNCTION("TO_DATE(INT((T339/(60*60*24))+""1/1/1970""))"),42774.0)</f>
        <v>42774</v>
      </c>
      <c r="T339" s="156">
        <v>1.48653E9</v>
      </c>
      <c r="U339" s="156">
        <v>130202.1154</v>
      </c>
      <c r="W339" s="153">
        <f>IFERROR(__xludf.DUMMYFUNCTION("TO_DATE(INT((X339/(60*60*24))+""1/1/1970""))"),42765.0)</f>
        <v>42765</v>
      </c>
      <c r="X339" s="152">
        <v>1.4857344E9</v>
      </c>
      <c r="Y339" s="152">
        <v>9834.1558</v>
      </c>
      <c r="AA339" s="153">
        <f>IFERROR(__xludf.DUMMYFUNCTION("TO_DATE(INT((AB339/(60*60*24))+""1/1/1970""))"),42765.0)</f>
        <v>42765</v>
      </c>
      <c r="AB339" s="152">
        <v>1.4857704E9</v>
      </c>
      <c r="AC339" s="152">
        <v>98314.4089</v>
      </c>
      <c r="AE339" s="153">
        <f>IFERROR(__xludf.DUMMYFUNCTION("TO_DATE(INT((AF339/(60*60*24))+""1/1/1970""))"),42707.0)</f>
        <v>42707</v>
      </c>
      <c r="AF339" s="152">
        <v>1.4807232E9</v>
      </c>
      <c r="AG339" s="152">
        <v>98162.7923</v>
      </c>
      <c r="AH339" s="156"/>
      <c r="AI339" s="153">
        <f>IFERROR(__xludf.DUMMYFUNCTION("TO_DATE(INT((AJ339/(60*60*24))+""1/1/1970""))"),42774.0)</f>
        <v>42774</v>
      </c>
      <c r="AJ339" s="156">
        <v>1.48653E9</v>
      </c>
      <c r="AK339" s="156">
        <v>99951.4186</v>
      </c>
      <c r="AL339" s="156">
        <v>96540.6838</v>
      </c>
      <c r="AM339" s="159">
        <v>122527.15</v>
      </c>
      <c r="AN339" s="152">
        <f t="shared" si="1"/>
        <v>27920.788</v>
      </c>
      <c r="AO339" s="152">
        <f t="shared" si="2"/>
        <v>130202.1154</v>
      </c>
      <c r="AP339" s="152">
        <f t="shared" si="3"/>
        <v>9855.5164</v>
      </c>
      <c r="AQ339" s="152">
        <f t="shared" si="4"/>
        <v>98071.4505</v>
      </c>
      <c r="AR339" s="152">
        <f t="shared" si="5"/>
        <v>98278.0867</v>
      </c>
    </row>
    <row r="340">
      <c r="A340" s="156">
        <v>1.47265026E9</v>
      </c>
      <c r="B340" s="156">
        <v>105614.4517</v>
      </c>
      <c r="D340" s="153">
        <f>IFERROR(__xludf.DUMMYFUNCTION("TO_DATE(INT((E340/(60*60*24))+""1/1/1970""))"),42775.0)</f>
        <v>42775</v>
      </c>
      <c r="E340" s="152">
        <v>1.4866164E9</v>
      </c>
      <c r="F340" s="152">
        <v>99951.4186</v>
      </c>
      <c r="H340" s="153">
        <f>IFERROR(__xludf.DUMMYFUNCTION("TO_DATE(INT((I340/(60*60*24))+""1/1/1970""))"),42775.0)</f>
        <v>42775</v>
      </c>
      <c r="I340" s="152">
        <v>1.4866164E9</v>
      </c>
      <c r="J340" s="152">
        <v>97091.346</v>
      </c>
      <c r="L340" s="158">
        <v>42775.0</v>
      </c>
      <c r="M340" s="160">
        <v>123295.54</v>
      </c>
      <c r="O340" s="153">
        <f>IFERROR(__xludf.DUMMYFUNCTION("TO_DATE(INT((P340/(60*60*24))+""1/1/1970""))"),42713.0)</f>
        <v>42713</v>
      </c>
      <c r="P340" s="13">
        <v>1.4812956E9</v>
      </c>
      <c r="Q340" s="13">
        <v>26841.6624</v>
      </c>
      <c r="S340" s="153">
        <f>IFERROR(__xludf.DUMMYFUNCTION("TO_DATE(INT((T340/(60*60*24))+""1/1/1970""))"),42775.0)</f>
        <v>42775</v>
      </c>
      <c r="T340" s="152">
        <v>1.4866164E9</v>
      </c>
      <c r="U340" s="152">
        <v>130512.2739</v>
      </c>
      <c r="W340" s="153">
        <f>IFERROR(__xludf.DUMMYFUNCTION("TO_DATE(INT((X340/(60*60*24))+""1/1/1970""))"),42766.0)</f>
        <v>42766</v>
      </c>
      <c r="X340" s="156">
        <v>1.4858748E9</v>
      </c>
      <c r="Y340" s="156">
        <v>9849.2103</v>
      </c>
      <c r="AA340" s="153">
        <f>IFERROR(__xludf.DUMMYFUNCTION("TO_DATE(INT((AB340/(60*60*24))+""1/1/1970""))"),42766.0)</f>
        <v>42766</v>
      </c>
      <c r="AB340" s="156">
        <v>1.4858496E9</v>
      </c>
      <c r="AC340" s="156">
        <v>98334.4507</v>
      </c>
      <c r="AE340" s="153">
        <f>IFERROR(__xludf.DUMMYFUNCTION("TO_DATE(INT((AF340/(60*60*24))+""1/1/1970""))"),42708.0)</f>
        <v>42708</v>
      </c>
      <c r="AF340" s="156">
        <v>1.4808924E9</v>
      </c>
      <c r="AG340" s="156">
        <v>98162.7923</v>
      </c>
      <c r="AH340" s="156"/>
      <c r="AI340" s="153">
        <f>IFERROR(__xludf.DUMMYFUNCTION("TO_DATE(INT((AJ340/(60*60*24))+""1/1/1970""))"),42775.0)</f>
        <v>42775</v>
      </c>
      <c r="AJ340" s="152">
        <v>1.4866164E9</v>
      </c>
      <c r="AK340" s="152">
        <v>99951.4186</v>
      </c>
      <c r="AL340" s="152">
        <v>97091.346</v>
      </c>
      <c r="AM340" s="160">
        <v>123295.54</v>
      </c>
      <c r="AN340" s="152">
        <f t="shared" si="1"/>
        <v>27880.2199</v>
      </c>
      <c r="AO340" s="152">
        <f t="shared" si="2"/>
        <v>130512.2739</v>
      </c>
      <c r="AP340" s="152">
        <f t="shared" si="3"/>
        <v>9856.1412</v>
      </c>
      <c r="AQ340" s="152">
        <f t="shared" si="4"/>
        <v>97954.9974</v>
      </c>
      <c r="AR340" s="152">
        <f t="shared" si="5"/>
        <v>98392.9217</v>
      </c>
    </row>
    <row r="341">
      <c r="A341" s="152">
        <v>1.4726736E9</v>
      </c>
      <c r="B341" s="152">
        <v>105498.3771</v>
      </c>
      <c r="D341" s="153">
        <f>IFERROR(__xludf.DUMMYFUNCTION("TO_DATE(INT((E341/(60*60*24))+""1/1/1970""))"),42776.0)</f>
        <v>42776</v>
      </c>
      <c r="E341" s="156">
        <v>1.4867028E9</v>
      </c>
      <c r="F341" s="156">
        <v>99951.4186</v>
      </c>
      <c r="H341" s="153">
        <f>IFERROR(__xludf.DUMMYFUNCTION("TO_DATE(INT((I341/(60*60*24))+""1/1/1970""))"),42776.0)</f>
        <v>42776</v>
      </c>
      <c r="I341" s="156">
        <v>1.4867028E9</v>
      </c>
      <c r="J341" s="156">
        <v>98142.63</v>
      </c>
      <c r="L341" s="158">
        <v>42776.0</v>
      </c>
      <c r="M341" s="159">
        <v>123292.89</v>
      </c>
      <c r="O341" s="153">
        <f>IFERROR(__xludf.DUMMYFUNCTION("TO_DATE(INT((P341/(60*60*24))+""1/1/1970""))"),42714.0)</f>
        <v>42714</v>
      </c>
      <c r="P341" s="13">
        <v>1.481328E9</v>
      </c>
      <c r="Q341" s="13">
        <v>26777.4744</v>
      </c>
      <c r="S341" s="153">
        <f>IFERROR(__xludf.DUMMYFUNCTION("TO_DATE(INT((T341/(60*60*24))+""1/1/1970""))"),42776.0)</f>
        <v>42776</v>
      </c>
      <c r="T341" s="156">
        <v>1.4867028E9</v>
      </c>
      <c r="U341" s="156">
        <v>131925.625</v>
      </c>
      <c r="W341" s="153">
        <f>IFERROR(__xludf.DUMMYFUNCTION("TO_DATE(INT((X341/(60*60*24))+""1/1/1970""))"),42767.0)</f>
        <v>42767</v>
      </c>
      <c r="X341" s="156">
        <v>1.4859612E9</v>
      </c>
      <c r="Y341" s="156">
        <v>9858.0064</v>
      </c>
      <c r="AA341" s="153">
        <f>IFERROR(__xludf.DUMMYFUNCTION("TO_DATE(INT((AB341/(60*60*24))+""1/1/1970""))"),42767.0)</f>
        <v>42767</v>
      </c>
      <c r="AB341" s="152">
        <v>1.4859288E9</v>
      </c>
      <c r="AC341" s="152">
        <v>98339.8806</v>
      </c>
      <c r="AE341" s="153">
        <f>IFERROR(__xludf.DUMMYFUNCTION("TO_DATE(INT((AF341/(60*60*24))+""1/1/1970""))"),42709.0)</f>
        <v>42709</v>
      </c>
      <c r="AF341" s="152">
        <v>1.480932E9</v>
      </c>
      <c r="AG341" s="152">
        <v>97254.2178</v>
      </c>
      <c r="AH341" s="156"/>
      <c r="AI341" s="153">
        <f>IFERROR(__xludf.DUMMYFUNCTION("TO_DATE(INT((AJ341/(60*60*24))+""1/1/1970""))"),42776.0)</f>
        <v>42776</v>
      </c>
      <c r="AJ341" s="156">
        <v>1.4867028E9</v>
      </c>
      <c r="AK341" s="156">
        <v>99951.4186</v>
      </c>
      <c r="AL341" s="156">
        <v>98142.63</v>
      </c>
      <c r="AM341" s="159">
        <v>123292.89</v>
      </c>
      <c r="AN341" s="152">
        <f t="shared" si="1"/>
        <v>27616.9177</v>
      </c>
      <c r="AO341" s="152">
        <f t="shared" si="2"/>
        <v>131925.625</v>
      </c>
      <c r="AP341" s="152">
        <f t="shared" si="3"/>
        <v>9835.8472</v>
      </c>
      <c r="AQ341" s="152">
        <f t="shared" si="4"/>
        <v>98108.6163</v>
      </c>
      <c r="AR341" s="152">
        <f t="shared" si="5"/>
        <v>98081.4892</v>
      </c>
    </row>
    <row r="342">
      <c r="A342" s="156">
        <v>1.47273666E9</v>
      </c>
      <c r="B342" s="156">
        <v>105532.2322</v>
      </c>
      <c r="D342" s="153">
        <f>IFERROR(__xludf.DUMMYFUNCTION("TO_DATE(INT((E342/(60*60*24))+""1/1/1970""))"),42777.0)</f>
        <v>42777</v>
      </c>
      <c r="E342" s="152">
        <v>1.4867892E9</v>
      </c>
      <c r="F342" s="152">
        <v>99951.4186</v>
      </c>
      <c r="H342" s="153">
        <f>IFERROR(__xludf.DUMMYFUNCTION("TO_DATE(INT((I342/(60*60*24))+""1/1/1970""))"),42777.0)</f>
        <v>42777</v>
      </c>
      <c r="I342" s="152">
        <v>1.4867892E9</v>
      </c>
      <c r="J342" s="152">
        <v>97750.4474</v>
      </c>
      <c r="L342" s="158">
        <v>42777.0</v>
      </c>
      <c r="M342" s="160">
        <v>123795.76</v>
      </c>
      <c r="O342" s="153">
        <f>IFERROR(__xludf.DUMMYFUNCTION("TO_DATE(INT((P342/(60*60*24))+""1/1/1970""))"),42715.0)</f>
        <v>42715</v>
      </c>
      <c r="P342" s="13">
        <v>1.4814144E9</v>
      </c>
      <c r="Q342" s="13">
        <v>26777.4744</v>
      </c>
      <c r="S342" s="153">
        <f>IFERROR(__xludf.DUMMYFUNCTION("TO_DATE(INT((T342/(60*60*24))+""1/1/1970""))"),42777.0)</f>
        <v>42777</v>
      </c>
      <c r="T342" s="152">
        <v>1.4867892E9</v>
      </c>
      <c r="U342" s="152">
        <v>132900.4603</v>
      </c>
      <c r="W342" s="153">
        <f>IFERROR(__xludf.DUMMYFUNCTION("TO_DATE(INT((X342/(60*60*24))+""1/1/1970""))"),42768.0)</f>
        <v>42768</v>
      </c>
      <c r="X342" s="156">
        <v>1.4860476E9</v>
      </c>
      <c r="Y342" s="156">
        <v>9840.2667</v>
      </c>
      <c r="AA342" s="153">
        <f>IFERROR(__xludf.DUMMYFUNCTION("TO_DATE(INT((AB342/(60*60*24))+""1/1/1970""))"),42768.0)</f>
        <v>42768</v>
      </c>
      <c r="AB342" s="156">
        <v>1.486008E9</v>
      </c>
      <c r="AC342" s="156">
        <v>98351.8315</v>
      </c>
      <c r="AE342" s="153">
        <f>IFERROR(__xludf.DUMMYFUNCTION("TO_DATE(INT((AF342/(60*60*24))+""1/1/1970""))"),42710.0)</f>
        <v>42710</v>
      </c>
      <c r="AF342" s="156">
        <v>1.4810112E9</v>
      </c>
      <c r="AG342" s="156">
        <v>98994.1977</v>
      </c>
      <c r="AH342" s="156"/>
      <c r="AI342" s="153">
        <f>IFERROR(__xludf.DUMMYFUNCTION("TO_DATE(INT((AJ342/(60*60*24))+""1/1/1970""))"),42777.0)</f>
        <v>42777</v>
      </c>
      <c r="AJ342" s="152">
        <v>1.4867892E9</v>
      </c>
      <c r="AK342" s="152">
        <v>99951.4186</v>
      </c>
      <c r="AL342" s="152">
        <v>97750.4474</v>
      </c>
      <c r="AM342" s="160">
        <v>123795.76</v>
      </c>
      <c r="AN342" s="152">
        <f t="shared" si="1"/>
        <v>27681.5422</v>
      </c>
      <c r="AO342" s="152">
        <f t="shared" si="2"/>
        <v>132900.4603</v>
      </c>
      <c r="AP342" s="152">
        <f t="shared" si="3"/>
        <v>9825.1534</v>
      </c>
      <c r="AQ342" s="152">
        <f t="shared" si="4"/>
        <v>98108.6163</v>
      </c>
      <c r="AR342" s="152">
        <f t="shared" si="5"/>
        <v>97928.9883</v>
      </c>
    </row>
    <row r="343">
      <c r="A343" s="152">
        <v>1.47276E9</v>
      </c>
      <c r="B343" s="152">
        <v>105464.522</v>
      </c>
      <c r="D343" s="153">
        <f>IFERROR(__xludf.DUMMYFUNCTION("TO_DATE(INT((E343/(60*60*24))+""1/1/1970""))"),42779.0)</f>
        <v>42779</v>
      </c>
      <c r="E343" s="156">
        <v>1.486998E9</v>
      </c>
      <c r="F343" s="156">
        <v>99951.4186</v>
      </c>
      <c r="H343" s="153">
        <f>IFERROR(__xludf.DUMMYFUNCTION("TO_DATE(INT((I343/(60*60*24))+""1/1/1970""))"),42779.0)</f>
        <v>42779</v>
      </c>
      <c r="I343" s="156">
        <v>1.486998E9</v>
      </c>
      <c r="J343" s="156">
        <v>97750.4474</v>
      </c>
      <c r="L343" s="158">
        <v>42779.0</v>
      </c>
      <c r="M343" s="159">
        <v>123795.76</v>
      </c>
      <c r="O343" s="153">
        <f>IFERROR(__xludf.DUMMYFUNCTION("TO_DATE(INT((P343/(60*60*24))+""1/1/1970""))"),42716.0)</f>
        <v>42716</v>
      </c>
      <c r="P343" s="13">
        <v>1.4815008E9</v>
      </c>
      <c r="Q343" s="13">
        <v>26777.4744</v>
      </c>
      <c r="S343" s="153">
        <f>IFERROR(__xludf.DUMMYFUNCTION("TO_DATE(INT((T343/(60*60*24))+""1/1/1970""))"),42779.0)</f>
        <v>42779</v>
      </c>
      <c r="T343" s="156">
        <v>1.486998E9</v>
      </c>
      <c r="U343" s="156">
        <v>132900.4603</v>
      </c>
      <c r="W343" s="153">
        <f>IFERROR(__xludf.DUMMYFUNCTION("TO_DATE(INT((X343/(60*60*24))+""1/1/1970""))"),42769.0)</f>
        <v>42769</v>
      </c>
      <c r="X343" s="156">
        <v>1.486134E9</v>
      </c>
      <c r="Y343" s="156">
        <v>9845.6345</v>
      </c>
      <c r="AA343" s="153">
        <f>IFERROR(__xludf.DUMMYFUNCTION("TO_DATE(INT((AB343/(60*60*24))+""1/1/1970""))"),42769.0)</f>
        <v>42769</v>
      </c>
      <c r="AB343" s="152">
        <v>1.4860872E9</v>
      </c>
      <c r="AC343" s="152">
        <v>98353.5071</v>
      </c>
      <c r="AE343" s="153">
        <f>IFERROR(__xludf.DUMMYFUNCTION("TO_DATE(INT((AF343/(60*60*24))+""1/1/1970""))"),42711.0)</f>
        <v>42711</v>
      </c>
      <c r="AF343" s="152">
        <v>1.4810904E9</v>
      </c>
      <c r="AG343" s="152">
        <v>98646.018</v>
      </c>
      <c r="AH343" s="156"/>
      <c r="AI343" s="153">
        <f>IFERROR(__xludf.DUMMYFUNCTION("TO_DATE(INT((AJ343/(60*60*24))+""1/1/1970""))"),42779.0)</f>
        <v>42779</v>
      </c>
      <c r="AJ343" s="156">
        <v>1.486998E9</v>
      </c>
      <c r="AK343" s="156">
        <v>99951.4186</v>
      </c>
      <c r="AL343" s="156">
        <v>97750.4474</v>
      </c>
      <c r="AM343" s="159">
        <v>123795.76</v>
      </c>
      <c r="AN343" s="152">
        <f t="shared" si="1"/>
        <v>27584.1157</v>
      </c>
      <c r="AO343" s="152">
        <f t="shared" si="2"/>
        <v>132900.4603</v>
      </c>
      <c r="AP343" s="152">
        <f t="shared" si="3"/>
        <v>9818.6295</v>
      </c>
      <c r="AQ343" s="152">
        <f t="shared" si="4"/>
        <v>98498.6105</v>
      </c>
      <c r="AR343" s="152">
        <f t="shared" si="5"/>
        <v>97727.7974</v>
      </c>
    </row>
    <row r="344">
      <c r="A344" s="156">
        <v>1.47282306E9</v>
      </c>
      <c r="B344" s="156">
        <v>106006.2036</v>
      </c>
      <c r="D344" s="153">
        <f>IFERROR(__xludf.DUMMYFUNCTION("TO_DATE(INT((E344/(60*60*24))+""1/1/1970""))"),42780.0)</f>
        <v>42780</v>
      </c>
      <c r="E344" s="156">
        <v>1.4870484E9</v>
      </c>
      <c r="F344" s="156">
        <v>99951.4186</v>
      </c>
      <c r="H344" s="153">
        <f>IFERROR(__xludf.DUMMYFUNCTION("TO_DATE(INT((I344/(60*60*24))+""1/1/1970""))"),42780.0)</f>
        <v>42780</v>
      </c>
      <c r="I344" s="156">
        <v>1.4870484E9</v>
      </c>
      <c r="J344" s="156">
        <v>98237.0062</v>
      </c>
      <c r="L344" s="158">
        <v>42780.0</v>
      </c>
      <c r="M344" s="159">
        <v>124169.44</v>
      </c>
      <c r="O344" s="153">
        <f>IFERROR(__xludf.DUMMYFUNCTION("TO_DATE(INT((P344/(60*60*24))+""1/1/1970""))"),42717.0)</f>
        <v>42717</v>
      </c>
      <c r="P344" s="13">
        <v>1.4816412E9</v>
      </c>
      <c r="Q344" s="13">
        <v>26777.4744</v>
      </c>
      <c r="S344" s="153">
        <f>IFERROR(__xludf.DUMMYFUNCTION("TO_DATE(INT((T344/(60*60*24))+""1/1/1970""))"),42780.0)</f>
        <v>42780</v>
      </c>
      <c r="T344" s="156">
        <v>1.4870484E9</v>
      </c>
      <c r="U344" s="156">
        <v>134230.8441</v>
      </c>
      <c r="W344" s="153">
        <f>IFERROR(__xludf.DUMMYFUNCTION("TO_DATE(INT((X344/(60*60*24))+""1/1/1970""))"),42770.0)</f>
        <v>42770</v>
      </c>
      <c r="X344" s="156">
        <v>1.4861664E9</v>
      </c>
      <c r="Y344" s="156">
        <v>9848.1698</v>
      </c>
      <c r="AA344" s="153">
        <f>IFERROR(__xludf.DUMMYFUNCTION("TO_DATE(INT((AB344/(60*60*24))+""1/1/1970""))"),42771.0)</f>
        <v>42771</v>
      </c>
      <c r="AB344" s="156">
        <v>1.4863356E9</v>
      </c>
      <c r="AC344" s="156">
        <v>98646.4008</v>
      </c>
      <c r="AE344" s="153">
        <f>IFERROR(__xludf.DUMMYFUNCTION("TO_DATE(INT((AF344/(60*60*24))+""1/1/1970""))"),42712.0)</f>
        <v>42712</v>
      </c>
      <c r="AF344" s="156">
        <v>1.4811696E9</v>
      </c>
      <c r="AG344" s="156">
        <v>99014.868</v>
      </c>
      <c r="AH344" s="156"/>
      <c r="AI344" s="153">
        <f>IFERROR(__xludf.DUMMYFUNCTION("TO_DATE(INT((AJ344/(60*60*24))+""1/1/1970""))"),42780.0)</f>
        <v>42780</v>
      </c>
      <c r="AJ344" s="156">
        <v>1.4870484E9</v>
      </c>
      <c r="AK344" s="156">
        <v>99951.4186</v>
      </c>
      <c r="AL344" s="156">
        <v>98237.0062</v>
      </c>
      <c r="AM344" s="159">
        <v>124169.44</v>
      </c>
      <c r="AN344" s="152">
        <f t="shared" si="1"/>
        <v>27547.6788</v>
      </c>
      <c r="AO344" s="152">
        <f t="shared" si="2"/>
        <v>134230.8441</v>
      </c>
      <c r="AP344" s="152">
        <f t="shared" si="3"/>
        <v>9815.1507</v>
      </c>
      <c r="AQ344" s="152">
        <f t="shared" si="4"/>
        <v>98580.4014</v>
      </c>
      <c r="AR344" s="152">
        <f t="shared" si="5"/>
        <v>97545.4394</v>
      </c>
    </row>
    <row r="345">
      <c r="A345" s="152">
        <v>1.4728464E9</v>
      </c>
      <c r="B345" s="152">
        <v>105943.3298</v>
      </c>
      <c r="D345" s="153">
        <f>IFERROR(__xludf.DUMMYFUNCTION("TO_DATE(INT((E345/(60*60*24))+""1/1/1970""))"),42781.0)</f>
        <v>42781</v>
      </c>
      <c r="E345" s="152">
        <v>1.4871348E9</v>
      </c>
      <c r="F345" s="152">
        <v>99951.4186</v>
      </c>
      <c r="H345" s="153">
        <f>IFERROR(__xludf.DUMMYFUNCTION("TO_DATE(INT((I345/(60*60*24))+""1/1/1970""))"),42781.0)</f>
        <v>42781</v>
      </c>
      <c r="I345" s="152">
        <v>1.4871348E9</v>
      </c>
      <c r="J345" s="152">
        <v>97913.8676</v>
      </c>
      <c r="L345" s="158">
        <v>42781.0</v>
      </c>
      <c r="M345" s="160">
        <v>124440.95</v>
      </c>
      <c r="O345" s="153">
        <f>IFERROR(__xludf.DUMMYFUNCTION("TO_DATE(INT((P345/(60*60*24))+""1/1/1970""))"),42718.0)</f>
        <v>42718</v>
      </c>
      <c r="P345" s="13">
        <v>1.4817276E9</v>
      </c>
      <c r="Q345" s="13">
        <v>26777.4744</v>
      </c>
      <c r="S345" s="153">
        <f>IFERROR(__xludf.DUMMYFUNCTION("TO_DATE(INT((T345/(60*60*24))+""1/1/1970""))"),42781.0)</f>
        <v>42781</v>
      </c>
      <c r="T345" s="152">
        <v>1.4871348E9</v>
      </c>
      <c r="U345" s="152">
        <v>135242.1406</v>
      </c>
      <c r="W345" s="153">
        <f>IFERROR(__xludf.DUMMYFUNCTION("TO_DATE(INT((X345/(60*60*24))+""1/1/1970""))"),42772.0)</f>
        <v>42772</v>
      </c>
      <c r="X345" s="152">
        <v>1.4863392E9</v>
      </c>
      <c r="Y345" s="152">
        <v>9848.7015</v>
      </c>
      <c r="AA345" s="153">
        <f>IFERROR(__xludf.DUMMYFUNCTION("TO_DATE(INT((AB345/(60*60*24))+""1/1/1970""))"),42772.0)</f>
        <v>42772</v>
      </c>
      <c r="AB345" s="152">
        <v>1.4863752E9</v>
      </c>
      <c r="AC345" s="152">
        <v>98500.8241</v>
      </c>
      <c r="AE345" s="153">
        <f>IFERROR(__xludf.DUMMYFUNCTION("TO_DATE(INT((AF345/(60*60*24))+""1/1/1970""))"),42713.0)</f>
        <v>42713</v>
      </c>
      <c r="AF345" s="152">
        <v>1.4812488E9</v>
      </c>
      <c r="AG345" s="152">
        <v>97748.4676</v>
      </c>
      <c r="AH345" s="156"/>
      <c r="AI345" s="153">
        <f>IFERROR(__xludf.DUMMYFUNCTION("TO_DATE(INT((AJ345/(60*60*24))+""1/1/1970""))"),42781.0)</f>
        <v>42781</v>
      </c>
      <c r="AJ345" s="152">
        <v>1.4871348E9</v>
      </c>
      <c r="AK345" s="152">
        <v>99951.4186</v>
      </c>
      <c r="AL345" s="152">
        <v>97913.8676</v>
      </c>
      <c r="AM345" s="160">
        <v>124440.95</v>
      </c>
      <c r="AN345" s="152">
        <f t="shared" si="1"/>
        <v>27414.8666</v>
      </c>
      <c r="AO345" s="152">
        <f t="shared" si="2"/>
        <v>135242.1406</v>
      </c>
      <c r="AP345" s="152">
        <f t="shared" si="3"/>
        <v>9808.3291</v>
      </c>
      <c r="AQ345" s="152">
        <f t="shared" si="4"/>
        <v>98513.2955</v>
      </c>
      <c r="AR345" s="152">
        <f t="shared" si="5"/>
        <v>97354.8133</v>
      </c>
    </row>
    <row r="346">
      <c r="A346" s="156">
        <v>1.47316866E9</v>
      </c>
      <c r="B346" s="156">
        <v>106122.2782</v>
      </c>
      <c r="D346" s="153">
        <f>IFERROR(__xludf.DUMMYFUNCTION("TO_DATE(INT((E346/(60*60*24))+""1/1/1970""))"),42782.0)</f>
        <v>42782</v>
      </c>
      <c r="E346" s="156">
        <v>1.4872212E9</v>
      </c>
      <c r="F346" s="156">
        <v>99951.4186</v>
      </c>
      <c r="H346" s="153">
        <f>IFERROR(__xludf.DUMMYFUNCTION("TO_DATE(INT((I346/(60*60*24))+""1/1/1970""))"),42782.0)</f>
        <v>42782</v>
      </c>
      <c r="I346" s="156">
        <v>1.4872212E9</v>
      </c>
      <c r="J346" s="156">
        <v>97322.0921</v>
      </c>
      <c r="L346" s="158">
        <v>42782.0</v>
      </c>
      <c r="M346" s="159">
        <v>125126.84</v>
      </c>
      <c r="O346" s="153">
        <f>IFERROR(__xludf.DUMMYFUNCTION("TO_DATE(INT((P346/(60*60*24))+""1/1/1970""))"),42719.0)</f>
        <v>42719</v>
      </c>
      <c r="P346" s="13">
        <v>1.481814E9</v>
      </c>
      <c r="Q346" s="13">
        <v>26777.4744</v>
      </c>
      <c r="S346" s="153">
        <f>IFERROR(__xludf.DUMMYFUNCTION("TO_DATE(INT((T346/(60*60*24))+""1/1/1970""))"),42782.0)</f>
        <v>42782</v>
      </c>
      <c r="T346" s="156">
        <v>1.4872212E9</v>
      </c>
      <c r="U346" s="156">
        <v>136514.9628</v>
      </c>
      <c r="W346" s="153">
        <f>IFERROR(__xludf.DUMMYFUNCTION("TO_DATE(INT((X346/(60*60*24))+""1/1/1970""))"),42773.0)</f>
        <v>42773</v>
      </c>
      <c r="X346" s="156">
        <v>1.4864796E9</v>
      </c>
      <c r="Y346" s="156">
        <v>9863.919</v>
      </c>
      <c r="AA346" s="153">
        <f>IFERROR(__xludf.DUMMYFUNCTION("TO_DATE(INT((AB346/(60*60*24))+""1/1/1970""))"),42773.0)</f>
        <v>42773</v>
      </c>
      <c r="AB346" s="156">
        <v>1.4864544E9</v>
      </c>
      <c r="AC346" s="156">
        <v>98161.8014</v>
      </c>
      <c r="AE346" s="153">
        <f>IFERROR(__xludf.DUMMYFUNCTION("TO_DATE(INT((AF346/(60*60*24))+""1/1/1970""))"),42714.0)</f>
        <v>42714</v>
      </c>
      <c r="AF346" s="156">
        <v>1.481328E9</v>
      </c>
      <c r="AG346" s="156">
        <v>97196.341</v>
      </c>
      <c r="AH346" s="156"/>
      <c r="AI346" s="153">
        <f>IFERROR(__xludf.DUMMYFUNCTION("TO_DATE(INT((AJ346/(60*60*24))+""1/1/1970""))"),42782.0)</f>
        <v>42782</v>
      </c>
      <c r="AJ346" s="156">
        <v>1.4872212E9</v>
      </c>
      <c r="AK346" s="156">
        <v>99951.4186</v>
      </c>
      <c r="AL346" s="156">
        <v>97322.0921</v>
      </c>
      <c r="AM346" s="159">
        <v>125126.84</v>
      </c>
      <c r="AN346" s="152">
        <f t="shared" si="1"/>
        <v>27451.2734</v>
      </c>
      <c r="AO346" s="152">
        <f t="shared" si="2"/>
        <v>136514.9628</v>
      </c>
      <c r="AP346" s="152">
        <f t="shared" si="3"/>
        <v>9805.7811</v>
      </c>
      <c r="AQ346" s="152">
        <f t="shared" si="4"/>
        <v>99042.0765</v>
      </c>
      <c r="AR346" s="152">
        <f t="shared" si="5"/>
        <v>97583.5646</v>
      </c>
    </row>
    <row r="347">
      <c r="A347" s="152">
        <v>1.473192E9</v>
      </c>
      <c r="B347" s="152">
        <v>106296.3901</v>
      </c>
      <c r="D347" s="153">
        <f>IFERROR(__xludf.DUMMYFUNCTION("TO_DATE(INT((E347/(60*60*24))+""1/1/1970""))"),42783.0)</f>
        <v>42783</v>
      </c>
      <c r="E347" s="152">
        <v>1.4873076E9</v>
      </c>
      <c r="F347" s="152">
        <v>99951.4186</v>
      </c>
      <c r="H347" s="153">
        <f>IFERROR(__xludf.DUMMYFUNCTION("TO_DATE(INT((I347/(60*60*24))+""1/1/1970""))"),42783.0)</f>
        <v>42783</v>
      </c>
      <c r="I347" s="152">
        <v>1.4873076E9</v>
      </c>
      <c r="J347" s="152">
        <v>96147.204</v>
      </c>
      <c r="L347" s="158">
        <v>42783.0</v>
      </c>
      <c r="M347" s="160">
        <v>125378.06</v>
      </c>
      <c r="O347" s="153">
        <f>IFERROR(__xludf.DUMMYFUNCTION("TO_DATE(INT((P347/(60*60*24))+""1/1/1970""))"),42720.0)</f>
        <v>42720</v>
      </c>
      <c r="P347" s="13">
        <v>1.4819004E9</v>
      </c>
      <c r="Q347" s="13">
        <v>26777.4744</v>
      </c>
      <c r="S347" s="153">
        <f>IFERROR(__xludf.DUMMYFUNCTION("TO_DATE(INT((T347/(60*60*24))+""1/1/1970""))"),42783.0)</f>
        <v>42783</v>
      </c>
      <c r="T347" s="152">
        <v>1.4873076E9</v>
      </c>
      <c r="U347" s="152">
        <v>136331.5775</v>
      </c>
      <c r="W347" s="153">
        <f>IFERROR(__xludf.DUMMYFUNCTION("TO_DATE(INT((X347/(60*60*24))+""1/1/1970""))"),42774.0)</f>
        <v>42774</v>
      </c>
      <c r="X347" s="156">
        <v>1.486566E9</v>
      </c>
      <c r="Y347" s="156">
        <v>9855.5164</v>
      </c>
      <c r="AA347" s="153">
        <f>IFERROR(__xludf.DUMMYFUNCTION("TO_DATE(INT((AB347/(60*60*24))+""1/1/1970""))"),42774.0)</f>
        <v>42774</v>
      </c>
      <c r="AB347" s="152">
        <v>1.4865336E9</v>
      </c>
      <c r="AC347" s="152">
        <v>98071.4505</v>
      </c>
      <c r="AE347" s="153">
        <f>IFERROR(__xludf.DUMMYFUNCTION("TO_DATE(INT((AF347/(60*60*24))+""1/1/1970""))"),42716.0)</f>
        <v>42716</v>
      </c>
      <c r="AF347" s="152">
        <v>1.4815008E9</v>
      </c>
      <c r="AG347" s="152">
        <v>97196.341</v>
      </c>
      <c r="AH347" s="156"/>
      <c r="AI347" s="153">
        <f>IFERROR(__xludf.DUMMYFUNCTION("TO_DATE(INT((AJ347/(60*60*24))+""1/1/1970""))"),42783.0)</f>
        <v>42783</v>
      </c>
      <c r="AJ347" s="152">
        <v>1.4873076E9</v>
      </c>
      <c r="AK347" s="152">
        <v>99951.4186</v>
      </c>
      <c r="AL347" s="152">
        <v>96147.204</v>
      </c>
      <c r="AM347" s="160">
        <v>125378.06</v>
      </c>
      <c r="AN347" s="152">
        <f t="shared" si="1"/>
        <v>27578.0946</v>
      </c>
      <c r="AO347" s="152">
        <f t="shared" si="2"/>
        <v>136331.5775</v>
      </c>
      <c r="AP347" s="152">
        <f t="shared" si="3"/>
        <v>9813.6</v>
      </c>
      <c r="AQ347" s="152">
        <f t="shared" si="4"/>
        <v>99008.521</v>
      </c>
      <c r="AR347" s="152">
        <f t="shared" si="5"/>
        <v>98207.8076</v>
      </c>
    </row>
    <row r="348">
      <c r="A348" s="156">
        <v>1.47325506E9</v>
      </c>
      <c r="B348" s="156">
        <v>106151.2968</v>
      </c>
      <c r="D348" s="153">
        <f>IFERROR(__xludf.DUMMYFUNCTION("TO_DATE(INT((E348/(60*60*24))+""1/1/1970""))"),42784.0)</f>
        <v>42784</v>
      </c>
      <c r="E348" s="156">
        <v>1.487394E9</v>
      </c>
      <c r="F348" s="156">
        <v>99951.4186</v>
      </c>
      <c r="H348" s="153">
        <f>IFERROR(__xludf.DUMMYFUNCTION("TO_DATE(INT((I348/(60*60*24))+""1/1/1970""))"),42784.0)</f>
        <v>42784</v>
      </c>
      <c r="I348" s="156">
        <v>1.487394E9</v>
      </c>
      <c r="J348" s="156">
        <v>95866.2099</v>
      </c>
      <c r="L348" s="158">
        <v>42784.0</v>
      </c>
      <c r="M348" s="159">
        <v>125813.06</v>
      </c>
      <c r="O348" s="153">
        <f>IFERROR(__xludf.DUMMYFUNCTION("TO_DATE(INT((P348/(60*60*24))+""1/1/1970""))"),42721.0)</f>
        <v>42721</v>
      </c>
      <c r="P348" s="13">
        <v>1.4819328E9</v>
      </c>
      <c r="Q348" s="13">
        <v>26577.6109</v>
      </c>
      <c r="S348" s="153">
        <f>IFERROR(__xludf.DUMMYFUNCTION("TO_DATE(INT((T348/(60*60*24))+""1/1/1970""))"),42784.0)</f>
        <v>42784</v>
      </c>
      <c r="T348" s="156">
        <v>1.487394E9</v>
      </c>
      <c r="U348" s="156">
        <v>136692.507</v>
      </c>
      <c r="W348" s="153">
        <f>IFERROR(__xludf.DUMMYFUNCTION("TO_DATE(INT((X348/(60*60*24))+""1/1/1970""))"),42775.0)</f>
        <v>42775</v>
      </c>
      <c r="X348" s="156">
        <v>1.4866524E9</v>
      </c>
      <c r="Y348" s="156">
        <v>9856.1412</v>
      </c>
      <c r="AA348" s="153">
        <f>IFERROR(__xludf.DUMMYFUNCTION("TO_DATE(INT((AB348/(60*60*24))+""1/1/1970""))"),42775.0)</f>
        <v>42775</v>
      </c>
      <c r="AB348" s="156">
        <v>1.4866128E9</v>
      </c>
      <c r="AC348" s="156">
        <v>97954.9974</v>
      </c>
      <c r="AE348" s="153">
        <f>IFERROR(__xludf.DUMMYFUNCTION("TO_DATE(INT((AF348/(60*60*24))+""1/1/1970""))"),42717.0)</f>
        <v>42717</v>
      </c>
      <c r="AF348" s="156">
        <v>1.4815872E9</v>
      </c>
      <c r="AG348" s="156">
        <v>97196.341</v>
      </c>
      <c r="AH348" s="156"/>
      <c r="AI348" s="153">
        <f>IFERROR(__xludf.DUMMYFUNCTION("TO_DATE(INT((AJ348/(60*60*24))+""1/1/1970""))"),42784.0)</f>
        <v>42784</v>
      </c>
      <c r="AJ348" s="156">
        <v>1.487394E9</v>
      </c>
      <c r="AK348" s="156">
        <v>99951.4186</v>
      </c>
      <c r="AL348" s="156">
        <v>95866.2099</v>
      </c>
      <c r="AM348" s="159">
        <v>125813.06</v>
      </c>
      <c r="AN348" s="152">
        <f t="shared" si="1"/>
        <v>27530.0947</v>
      </c>
      <c r="AO348" s="152">
        <f t="shared" si="2"/>
        <v>136692.507</v>
      </c>
      <c r="AP348" s="152">
        <f t="shared" si="3"/>
        <v>9830.7716</v>
      </c>
      <c r="AQ348" s="152">
        <f t="shared" si="4"/>
        <v>99008.521</v>
      </c>
      <c r="AR348" s="152">
        <f t="shared" si="5"/>
        <v>97702.5336</v>
      </c>
    </row>
    <row r="349">
      <c r="A349" s="152">
        <v>1.4732784E9</v>
      </c>
      <c r="B349" s="152">
        <v>106257.6986</v>
      </c>
      <c r="D349" s="153">
        <f>IFERROR(__xludf.DUMMYFUNCTION("TO_DATE(INT((E349/(60*60*24))+""1/1/1970""))"),42787.0)</f>
        <v>42787</v>
      </c>
      <c r="E349" s="152">
        <v>1.4876892E9</v>
      </c>
      <c r="F349" s="152">
        <v>99951.4186</v>
      </c>
      <c r="H349" s="153">
        <f>IFERROR(__xludf.DUMMYFUNCTION("TO_DATE(INT((I349/(60*60*24))+""1/1/1970""))"),42787.0)</f>
        <v>42787</v>
      </c>
      <c r="I349" s="152">
        <v>1.4876892E9</v>
      </c>
      <c r="J349" s="152">
        <v>95866.2099</v>
      </c>
      <c r="L349" s="158">
        <v>42787.0</v>
      </c>
      <c r="M349" s="160">
        <v>125813.06</v>
      </c>
      <c r="O349" s="153">
        <f>IFERROR(__xludf.DUMMYFUNCTION("TO_DATE(INT((P349/(60*60*24))+""1/1/1970""))"),42722.0)</f>
        <v>42722</v>
      </c>
      <c r="P349" s="13">
        <v>1.4820192E9</v>
      </c>
      <c r="Q349" s="13">
        <v>26577.6109</v>
      </c>
      <c r="S349" s="153">
        <f>IFERROR(__xludf.DUMMYFUNCTION("TO_DATE(INT((T349/(60*60*24))+""1/1/1970""))"),42787.0)</f>
        <v>42787</v>
      </c>
      <c r="T349" s="152">
        <v>1.4876892E9</v>
      </c>
      <c r="U349" s="152">
        <v>136692.507</v>
      </c>
      <c r="W349" s="153">
        <f>IFERROR(__xludf.DUMMYFUNCTION("TO_DATE(INT((X349/(60*60*24))+""1/1/1970""))"),42776.0)</f>
        <v>42776</v>
      </c>
      <c r="X349" s="156">
        <v>1.4867388E9</v>
      </c>
      <c r="Y349" s="156">
        <v>9835.8472</v>
      </c>
      <c r="AA349" s="153">
        <f>IFERROR(__xludf.DUMMYFUNCTION("TO_DATE(INT((AB349/(60*60*24))+""1/1/1970""))"),42776.0)</f>
        <v>42776</v>
      </c>
      <c r="AB349" s="152">
        <v>1.486692E9</v>
      </c>
      <c r="AC349" s="152">
        <v>98108.6163</v>
      </c>
      <c r="AE349" s="153">
        <f>IFERROR(__xludf.DUMMYFUNCTION("TO_DATE(INT((AF349/(60*60*24))+""1/1/1970""))"),42718.0)</f>
        <v>42718</v>
      </c>
      <c r="AF349" s="152">
        <v>1.4816736E9</v>
      </c>
      <c r="AG349" s="152">
        <v>97196.341</v>
      </c>
      <c r="AH349" s="156"/>
      <c r="AI349" s="153">
        <f>IFERROR(__xludf.DUMMYFUNCTION("TO_DATE(INT((AJ349/(60*60*24))+""1/1/1970""))"),42787.0)</f>
        <v>42787</v>
      </c>
      <c r="AJ349" s="152">
        <v>1.4876892E9</v>
      </c>
      <c r="AK349" s="152">
        <v>99951.4186</v>
      </c>
      <c r="AL349" s="152">
        <v>95866.2099</v>
      </c>
      <c r="AM349" s="160">
        <v>125813.06</v>
      </c>
      <c r="AN349" s="152">
        <f t="shared" si="1"/>
        <v>27451.2487</v>
      </c>
      <c r="AO349" s="152">
        <f t="shared" si="2"/>
        <v>136692.507</v>
      </c>
      <c r="AP349" s="152">
        <f t="shared" si="3"/>
        <v>9818.9917</v>
      </c>
      <c r="AQ349" s="152">
        <f t="shared" si="4"/>
        <v>98406.1779</v>
      </c>
      <c r="AR349" s="152">
        <f t="shared" si="5"/>
        <v>97635.47</v>
      </c>
    </row>
    <row r="350">
      <c r="A350" s="156">
        <v>1.47334146E9</v>
      </c>
      <c r="B350" s="156">
        <v>106025.5493</v>
      </c>
      <c r="D350" s="153">
        <f>IFERROR(__xludf.DUMMYFUNCTION("TO_DATE(INT((E350/(60*60*24))+""1/1/1970""))"),42788.0)</f>
        <v>42788</v>
      </c>
      <c r="E350" s="152">
        <v>1.4877396E9</v>
      </c>
      <c r="F350" s="152">
        <v>100364.0069</v>
      </c>
      <c r="H350" s="153">
        <f>IFERROR(__xludf.DUMMYFUNCTION("TO_DATE(INT((I350/(60*60*24))+""1/1/1970""))"),42788.0)</f>
        <v>42788</v>
      </c>
      <c r="I350" s="152">
        <v>1.4877396E9</v>
      </c>
      <c r="J350" s="152">
        <v>95505.6554</v>
      </c>
      <c r="L350" s="158">
        <v>42788.0</v>
      </c>
      <c r="M350" s="160">
        <v>126452.66</v>
      </c>
      <c r="O350" s="153">
        <f>IFERROR(__xludf.DUMMYFUNCTION("TO_DATE(INT((P350/(60*60*24))+""1/1/1970""))"),42723.0)</f>
        <v>42723</v>
      </c>
      <c r="P350" s="13">
        <v>1.4821056E9</v>
      </c>
      <c r="Q350" s="13">
        <v>26571.7445</v>
      </c>
      <c r="S350" s="153">
        <f>IFERROR(__xludf.DUMMYFUNCTION("TO_DATE(INT((T350/(60*60*24))+""1/1/1970""))"),42788.0)</f>
        <v>42788</v>
      </c>
      <c r="T350" s="152">
        <v>1.4877396E9</v>
      </c>
      <c r="U350" s="152">
        <v>138178.2349</v>
      </c>
      <c r="W350" s="153">
        <f>IFERROR(__xludf.DUMMYFUNCTION("TO_DATE(INT((X350/(60*60*24))+""1/1/1970""))"),42777.0)</f>
        <v>42777</v>
      </c>
      <c r="X350" s="156">
        <v>1.4867712E9</v>
      </c>
      <c r="Y350" s="156">
        <v>9825.1534</v>
      </c>
      <c r="AA350" s="153">
        <f>IFERROR(__xludf.DUMMYFUNCTION("TO_DATE(INT((AB350/(60*60*24))+""1/1/1970""))"),42778.0)</f>
        <v>42778</v>
      </c>
      <c r="AB350" s="156">
        <v>1.4869404E9</v>
      </c>
      <c r="AC350" s="156">
        <v>98459.3263</v>
      </c>
      <c r="AE350" s="153">
        <f>IFERROR(__xludf.DUMMYFUNCTION("TO_DATE(INT((AF350/(60*60*24))+""1/1/1970""))"),42719.0)</f>
        <v>42719</v>
      </c>
      <c r="AF350" s="156">
        <v>1.48176E9</v>
      </c>
      <c r="AG350" s="156">
        <v>97196.341</v>
      </c>
      <c r="AH350" s="156"/>
      <c r="AI350" s="153">
        <f>IFERROR(__xludf.DUMMYFUNCTION("TO_DATE(INT((AJ350/(60*60*24))+""1/1/1970""))"),42788.0)</f>
        <v>42788</v>
      </c>
      <c r="AJ350" s="152">
        <v>1.4877396E9</v>
      </c>
      <c r="AK350" s="152">
        <v>100364.0069</v>
      </c>
      <c r="AL350" s="152">
        <v>95505.6554</v>
      </c>
      <c r="AM350" s="160">
        <v>126452.66</v>
      </c>
      <c r="AN350" s="152">
        <f t="shared" si="1"/>
        <v>27405.6117</v>
      </c>
      <c r="AO350" s="152">
        <f t="shared" si="2"/>
        <v>138178.2349</v>
      </c>
      <c r="AP350" s="152">
        <f t="shared" si="3"/>
        <v>9818.7807</v>
      </c>
      <c r="AQ350" s="152">
        <f t="shared" si="4"/>
        <v>98770.593</v>
      </c>
      <c r="AR350" s="152">
        <f t="shared" si="5"/>
        <v>97014.9017</v>
      </c>
    </row>
    <row r="351">
      <c r="A351" s="152">
        <v>1.4733648E9</v>
      </c>
      <c r="B351" s="152">
        <v>106015.8764</v>
      </c>
      <c r="D351" s="153">
        <f>IFERROR(__xludf.DUMMYFUNCTION("TO_DATE(INT((E351/(60*60*24))+""1/1/1970""))"),42789.0)</f>
        <v>42789</v>
      </c>
      <c r="E351" s="156">
        <v>1.487826E9</v>
      </c>
      <c r="F351" s="156">
        <v>100162.7447</v>
      </c>
      <c r="H351" s="153">
        <f>IFERROR(__xludf.DUMMYFUNCTION("TO_DATE(INT((I351/(60*60*24))+""1/1/1970""))"),42789.0)</f>
        <v>42789</v>
      </c>
      <c r="I351" s="156">
        <v>1.487826E9</v>
      </c>
      <c r="J351" s="156">
        <v>95533.8093</v>
      </c>
      <c r="L351" s="158">
        <v>42789.0</v>
      </c>
      <c r="M351" s="159">
        <v>126512.83</v>
      </c>
      <c r="O351" s="153">
        <f>IFERROR(__xludf.DUMMYFUNCTION("TO_DATE(INT((P351/(60*60*24))+""1/1/1970""))"),42724.0)</f>
        <v>42724</v>
      </c>
      <c r="P351" s="13">
        <v>1.482246E9</v>
      </c>
      <c r="Q351" s="13">
        <v>26768.5118</v>
      </c>
      <c r="S351" s="153">
        <f>IFERROR(__xludf.DUMMYFUNCTION("TO_DATE(INT((T351/(60*60*24))+""1/1/1970""))"),42789.0)</f>
        <v>42789</v>
      </c>
      <c r="T351" s="156">
        <v>1.487826E9</v>
      </c>
      <c r="U351" s="156">
        <v>138027.6532</v>
      </c>
      <c r="W351" s="153">
        <f>IFERROR(__xludf.DUMMYFUNCTION("TO_DATE(INT((X351/(60*60*24))+""1/1/1970""))"),42779.0)</f>
        <v>42779</v>
      </c>
      <c r="X351" s="152">
        <v>1.486944E9</v>
      </c>
      <c r="Y351" s="152">
        <v>9818.6295</v>
      </c>
      <c r="AA351" s="153">
        <f>IFERROR(__xludf.DUMMYFUNCTION("TO_DATE(INT((AB351/(60*60*24))+""1/1/1970""))"),42779.0)</f>
        <v>42779</v>
      </c>
      <c r="AB351" s="152">
        <v>1.48698E9</v>
      </c>
      <c r="AC351" s="152">
        <v>98498.6105</v>
      </c>
      <c r="AE351" s="153">
        <f>IFERROR(__xludf.DUMMYFUNCTION("TO_DATE(INT((AF351/(60*60*24))+""1/1/1970""))"),42720.0)</f>
        <v>42720</v>
      </c>
      <c r="AF351" s="152">
        <v>1.4818464E9</v>
      </c>
      <c r="AG351" s="152">
        <v>97196.341</v>
      </c>
      <c r="AH351" s="156"/>
      <c r="AI351" s="153">
        <f>IFERROR(__xludf.DUMMYFUNCTION("TO_DATE(INT((AJ351/(60*60*24))+""1/1/1970""))"),42789.0)</f>
        <v>42789</v>
      </c>
      <c r="AJ351" s="156">
        <v>1.487826E9</v>
      </c>
      <c r="AK351" s="156">
        <v>100162.7447</v>
      </c>
      <c r="AL351" s="156">
        <v>95533.8093</v>
      </c>
      <c r="AM351" s="159">
        <v>126512.83</v>
      </c>
      <c r="AN351" s="152">
        <f t="shared" si="1"/>
        <v>27301.5818</v>
      </c>
      <c r="AO351" s="152">
        <f t="shared" si="2"/>
        <v>138027.6532</v>
      </c>
      <c r="AP351" s="152">
        <f t="shared" si="3"/>
        <v>9825.3302</v>
      </c>
      <c r="AQ351" s="152">
        <f t="shared" si="4"/>
        <v>98499.3732</v>
      </c>
      <c r="AR351" s="152">
        <f t="shared" si="5"/>
        <v>97100.3389</v>
      </c>
    </row>
    <row r="352">
      <c r="A352" s="156">
        <v>1.47342786E9</v>
      </c>
      <c r="B352" s="156">
        <v>105237.2092</v>
      </c>
      <c r="D352" s="153">
        <f>IFERROR(__xludf.DUMMYFUNCTION("TO_DATE(INT((E352/(60*60*24))+""1/1/1970""))"),42790.0)</f>
        <v>42790</v>
      </c>
      <c r="E352" s="152">
        <v>1.4879124E9</v>
      </c>
      <c r="F352" s="152">
        <v>100162.7447</v>
      </c>
      <c r="H352" s="153">
        <f>IFERROR(__xludf.DUMMYFUNCTION("TO_DATE(INT((I352/(60*60*24))+""1/1/1970""))"),42790.0)</f>
        <v>42790</v>
      </c>
      <c r="I352" s="152">
        <v>1.4879124E9</v>
      </c>
      <c r="J352" s="152">
        <v>93640.668</v>
      </c>
      <c r="L352" s="158">
        <v>42790.0</v>
      </c>
      <c r="M352" s="160">
        <v>126673.42</v>
      </c>
      <c r="O352" s="153">
        <f>IFERROR(__xludf.DUMMYFUNCTION("TO_DATE(INT((P352/(60*60*24))+""1/1/1970""))"),42725.0)</f>
        <v>42725</v>
      </c>
      <c r="P352" s="13">
        <v>1.4823324E9</v>
      </c>
      <c r="Q352" s="13">
        <v>26643.7728</v>
      </c>
      <c r="S352" s="153">
        <f>IFERROR(__xludf.DUMMYFUNCTION("TO_DATE(INT((T352/(60*60*24))+""1/1/1970""))"),42790.0)</f>
        <v>42790</v>
      </c>
      <c r="T352" s="152">
        <v>1.4879124E9</v>
      </c>
      <c r="U352" s="152">
        <v>138189.8283</v>
      </c>
      <c r="W352" s="153">
        <f>IFERROR(__xludf.DUMMYFUNCTION("TO_DATE(INT((X352/(60*60*24))+""1/1/1970""))"),42780.0)</f>
        <v>42780</v>
      </c>
      <c r="X352" s="156">
        <v>1.4870844E9</v>
      </c>
      <c r="Y352" s="156">
        <v>9815.1507</v>
      </c>
      <c r="AA352" s="153">
        <f>IFERROR(__xludf.DUMMYFUNCTION("TO_DATE(INT((AB352/(60*60*24))+""1/1/1970""))"),42780.0)</f>
        <v>42780</v>
      </c>
      <c r="AB352" s="156">
        <v>1.4870592E9</v>
      </c>
      <c r="AC352" s="156">
        <v>98580.4014</v>
      </c>
      <c r="AE352" s="153">
        <f>IFERROR(__xludf.DUMMYFUNCTION("TO_DATE(INT((AF352/(60*60*24))+""1/1/1970""))"),42721.0)</f>
        <v>42721</v>
      </c>
      <c r="AF352" s="156">
        <v>1.4819328E9</v>
      </c>
      <c r="AG352" s="156">
        <v>96186.7116</v>
      </c>
      <c r="AH352" s="156"/>
      <c r="AI352" s="153">
        <f>IFERROR(__xludf.DUMMYFUNCTION("TO_DATE(INT((AJ352/(60*60*24))+""1/1/1970""))"),42790.0)</f>
        <v>42790</v>
      </c>
      <c r="AJ352" s="152">
        <v>1.4879124E9</v>
      </c>
      <c r="AK352" s="152">
        <v>100162.7447</v>
      </c>
      <c r="AL352" s="152">
        <v>93640.668</v>
      </c>
      <c r="AM352" s="160">
        <v>126673.42</v>
      </c>
      <c r="AN352" s="152">
        <f t="shared" si="1"/>
        <v>27345.3189</v>
      </c>
      <c r="AO352" s="152">
        <f t="shared" si="2"/>
        <v>138189.8283</v>
      </c>
      <c r="AP352" s="152">
        <f t="shared" si="3"/>
        <v>9815.3304</v>
      </c>
      <c r="AQ352" s="152">
        <f t="shared" si="4"/>
        <v>98982.2539</v>
      </c>
      <c r="AR352" s="152">
        <f t="shared" si="5"/>
        <v>97407.178</v>
      </c>
    </row>
    <row r="353">
      <c r="A353" s="152">
        <v>1.4734512E9</v>
      </c>
      <c r="B353" s="152">
        <v>105045.9429</v>
      </c>
      <c r="D353" s="153">
        <f>IFERROR(__xludf.DUMMYFUNCTION("TO_DATE(INT((E353/(60*60*24))+""1/1/1970""))"),42791.0)</f>
        <v>42791</v>
      </c>
      <c r="E353" s="156">
        <v>1.4879988E9</v>
      </c>
      <c r="F353" s="156">
        <v>100162.7447</v>
      </c>
      <c r="H353" s="153">
        <f>IFERROR(__xludf.DUMMYFUNCTION("TO_DATE(INT((I353/(60*60*24))+""1/1/1970""))"),42791.0)</f>
        <v>42791</v>
      </c>
      <c r="I353" s="156">
        <v>1.4879988E9</v>
      </c>
      <c r="J353" s="156">
        <v>94023.7147</v>
      </c>
      <c r="L353" s="158">
        <v>42791.0</v>
      </c>
      <c r="M353" s="159">
        <v>127396.1</v>
      </c>
      <c r="O353" s="153">
        <f>IFERROR(__xludf.DUMMYFUNCTION("TO_DATE(INT((P353/(60*60*24))+""1/1/1970""))"),42726.0)</f>
        <v>42726</v>
      </c>
      <c r="P353" s="13">
        <v>1.4824188E9</v>
      </c>
      <c r="Q353" s="13">
        <v>26626.0968</v>
      </c>
      <c r="S353" s="153">
        <f>IFERROR(__xludf.DUMMYFUNCTION("TO_DATE(INT((T353/(60*60*24))+""1/1/1970""))"),42791.0)</f>
        <v>42791</v>
      </c>
      <c r="T353" s="156">
        <v>1.4879988E9</v>
      </c>
      <c r="U353" s="156">
        <v>138496.8054</v>
      </c>
      <c r="W353" s="153">
        <f>IFERROR(__xludf.DUMMYFUNCTION("TO_DATE(INT((X353/(60*60*24))+""1/1/1970""))"),42781.0)</f>
        <v>42781</v>
      </c>
      <c r="X353" s="156">
        <v>1.4871708E9</v>
      </c>
      <c r="Y353" s="156">
        <v>9808.3291</v>
      </c>
      <c r="AA353" s="153">
        <f>IFERROR(__xludf.DUMMYFUNCTION("TO_DATE(INT((AB353/(60*60*24))+""1/1/1970""))"),42781.0)</f>
        <v>42781</v>
      </c>
      <c r="AB353" s="152">
        <v>1.4871384E9</v>
      </c>
      <c r="AC353" s="152">
        <v>98513.2955</v>
      </c>
      <c r="AE353" s="153">
        <f>IFERROR(__xludf.DUMMYFUNCTION("TO_DATE(INT((AF353/(60*60*24))+""1/1/1970""))"),42722.0)</f>
        <v>42722</v>
      </c>
      <c r="AF353" s="152">
        <v>1.482102E9</v>
      </c>
      <c r="AG353" s="152">
        <v>96186.7116</v>
      </c>
      <c r="AH353" s="156"/>
      <c r="AI353" s="153">
        <f>IFERROR(__xludf.DUMMYFUNCTION("TO_DATE(INT((AJ353/(60*60*24))+""1/1/1970""))"),42791.0)</f>
        <v>42791</v>
      </c>
      <c r="AJ353" s="156">
        <v>1.4879988E9</v>
      </c>
      <c r="AK353" s="156">
        <v>100162.7447</v>
      </c>
      <c r="AL353" s="156">
        <v>94023.7147</v>
      </c>
      <c r="AM353" s="159">
        <v>127396.1</v>
      </c>
      <c r="AN353" s="152">
        <f t="shared" si="1"/>
        <v>27542.9249</v>
      </c>
      <c r="AO353" s="152">
        <f t="shared" si="2"/>
        <v>138496.8054</v>
      </c>
      <c r="AP353" s="152">
        <f t="shared" si="3"/>
        <v>9832.2267</v>
      </c>
      <c r="AQ353" s="152">
        <f t="shared" si="4"/>
        <v>98982.2539</v>
      </c>
      <c r="AR353" s="152">
        <f t="shared" si="5"/>
        <v>97194.963</v>
      </c>
    </row>
    <row r="354">
      <c r="A354" s="156">
        <v>1.47368706E9</v>
      </c>
      <c r="B354" s="156">
        <v>105045.9429</v>
      </c>
      <c r="D354" s="153">
        <f>IFERROR(__xludf.DUMMYFUNCTION("TO_DATE(INT((E354/(60*60*24))+""1/1/1970""))"),42793.0)</f>
        <v>42793</v>
      </c>
      <c r="E354" s="152">
        <v>1.4882076E9</v>
      </c>
      <c r="F354" s="152">
        <v>100162.7447</v>
      </c>
      <c r="H354" s="153">
        <f>IFERROR(__xludf.DUMMYFUNCTION("TO_DATE(INT((I354/(60*60*24))+""1/1/1970""))"),42793.0)</f>
        <v>42793</v>
      </c>
      <c r="I354" s="152">
        <v>1.4882076E9</v>
      </c>
      <c r="J354" s="152">
        <v>94023.7147</v>
      </c>
      <c r="L354" s="158">
        <v>42793.0</v>
      </c>
      <c r="M354" s="160">
        <v>127396.1</v>
      </c>
      <c r="O354" s="153">
        <f>IFERROR(__xludf.DUMMYFUNCTION("TO_DATE(INT((P354/(60*60*24))+""1/1/1970""))"),42727.0)</f>
        <v>42727</v>
      </c>
      <c r="P354" s="13">
        <v>1.4825052E9</v>
      </c>
      <c r="Q354" s="13">
        <v>26636.0245</v>
      </c>
      <c r="S354" s="153">
        <f>IFERROR(__xludf.DUMMYFUNCTION("TO_DATE(INT((T354/(60*60*24))+""1/1/1970""))"),42793.0)</f>
        <v>42793</v>
      </c>
      <c r="T354" s="152">
        <v>1.4882076E9</v>
      </c>
      <c r="U354" s="152">
        <v>138496.8054</v>
      </c>
      <c r="W354" s="153">
        <f>IFERROR(__xludf.DUMMYFUNCTION("TO_DATE(INT((X354/(60*60*24))+""1/1/1970""))"),42782.0)</f>
        <v>42782</v>
      </c>
      <c r="X354" s="156">
        <v>1.4872572E9</v>
      </c>
      <c r="Y354" s="156">
        <v>9805.7811</v>
      </c>
      <c r="AA354" s="153">
        <f>IFERROR(__xludf.DUMMYFUNCTION("TO_DATE(INT((AB354/(60*60*24))+""1/1/1970""))"),42782.0)</f>
        <v>42782</v>
      </c>
      <c r="AB354" s="156">
        <v>1.4872176E9</v>
      </c>
      <c r="AC354" s="156">
        <v>99042.0765</v>
      </c>
      <c r="AE354" s="153">
        <f>IFERROR(__xludf.DUMMYFUNCTION("TO_DATE(INT((AF354/(60*60*24))+""1/1/1970""))"),42723.0)</f>
        <v>42723</v>
      </c>
      <c r="AF354" s="156">
        <v>1.4821416E9</v>
      </c>
      <c r="AG354" s="156">
        <v>96145.371</v>
      </c>
      <c r="AH354" s="156"/>
      <c r="AI354" s="153">
        <f>IFERROR(__xludf.DUMMYFUNCTION("TO_DATE(INT((AJ354/(60*60*24))+""1/1/1970""))"),42793.0)</f>
        <v>42793</v>
      </c>
      <c r="AJ354" s="152">
        <v>1.4882076E9</v>
      </c>
      <c r="AK354" s="152">
        <v>100162.7447</v>
      </c>
      <c r="AL354" s="152">
        <v>94023.7147</v>
      </c>
      <c r="AM354" s="160">
        <v>127396.1</v>
      </c>
      <c r="AN354" s="152">
        <f t="shared" si="1"/>
        <v>27510.4089</v>
      </c>
      <c r="AO354" s="152">
        <f t="shared" si="2"/>
        <v>138496.8054</v>
      </c>
      <c r="AP354" s="152">
        <f t="shared" si="3"/>
        <v>9839.4663</v>
      </c>
      <c r="AQ354" s="152">
        <f t="shared" si="4"/>
        <v>98940.5283</v>
      </c>
      <c r="AR354" s="152">
        <f t="shared" si="5"/>
        <v>97115.0378</v>
      </c>
    </row>
    <row r="355">
      <c r="A355" s="152">
        <v>1.4737104E9</v>
      </c>
      <c r="B355" s="152">
        <v>105045.9429</v>
      </c>
      <c r="D355" s="153">
        <f>IFERROR(__xludf.DUMMYFUNCTION("TO_DATE(INT((E355/(60*60*24))+""1/1/1970""))"),42794.0)</f>
        <v>42794</v>
      </c>
      <c r="E355" s="152">
        <v>1.488258E9</v>
      </c>
      <c r="F355" s="152">
        <v>100162.7447</v>
      </c>
      <c r="H355" s="153">
        <f>IFERROR(__xludf.DUMMYFUNCTION("TO_DATE(INT((I355/(60*60*24))+""1/1/1970""))"),42794.0)</f>
        <v>42794</v>
      </c>
      <c r="I355" s="152">
        <v>1.488258E9</v>
      </c>
      <c r="J355" s="152">
        <v>93852.344</v>
      </c>
      <c r="L355" s="158">
        <v>42794.0</v>
      </c>
      <c r="M355" s="160">
        <v>127243.03</v>
      </c>
      <c r="O355" s="153">
        <f>IFERROR(__xludf.DUMMYFUNCTION("TO_DATE(INT((P355/(60*60*24))+""1/1/1970""))"),42728.0)</f>
        <v>42728</v>
      </c>
      <c r="P355" s="13">
        <v>1.4825376E9</v>
      </c>
      <c r="Q355" s="13">
        <v>26675.7383</v>
      </c>
      <c r="S355" s="153">
        <f>IFERROR(__xludf.DUMMYFUNCTION("TO_DATE(INT((T355/(60*60*24))+""1/1/1970""))"),42794.0)</f>
        <v>42794</v>
      </c>
      <c r="T355" s="152">
        <v>1.488258E9</v>
      </c>
      <c r="U355" s="152">
        <v>138878.2732</v>
      </c>
      <c r="W355" s="153">
        <f>IFERROR(__xludf.DUMMYFUNCTION("TO_DATE(INT((X355/(60*60*24))+""1/1/1970""))"),42783.0)</f>
        <v>42783</v>
      </c>
      <c r="X355" s="156">
        <v>1.4873436E9</v>
      </c>
      <c r="Y355" s="156">
        <v>9813.6</v>
      </c>
      <c r="AA355" s="153">
        <f>IFERROR(__xludf.DUMMYFUNCTION("TO_DATE(INT((AB355/(60*60*24))+""1/1/1970""))"),42783.0)</f>
        <v>42783</v>
      </c>
      <c r="AB355" s="152">
        <v>1.4872968E9</v>
      </c>
      <c r="AC355" s="152">
        <v>99008.521</v>
      </c>
      <c r="AE355" s="153">
        <f>IFERROR(__xludf.DUMMYFUNCTION("TO_DATE(INT((AF355/(60*60*24))+""1/1/1970""))"),42724.0)</f>
        <v>42724</v>
      </c>
      <c r="AF355" s="152">
        <v>1.4822208E9</v>
      </c>
      <c r="AG355" s="152">
        <v>95741.6112</v>
      </c>
      <c r="AH355" s="156"/>
      <c r="AI355" s="153">
        <f>IFERROR(__xludf.DUMMYFUNCTION("TO_DATE(INT((AJ355/(60*60*24))+""1/1/1970""))"),42794.0)</f>
        <v>42794</v>
      </c>
      <c r="AJ355" s="152">
        <v>1.488258E9</v>
      </c>
      <c r="AK355" s="152">
        <v>100162.7447</v>
      </c>
      <c r="AL355" s="152">
        <v>93852.344</v>
      </c>
      <c r="AM355" s="160">
        <v>127243.03</v>
      </c>
      <c r="AN355" s="152">
        <f t="shared" si="1"/>
        <v>27463.0285</v>
      </c>
      <c r="AO355" s="152">
        <f t="shared" si="2"/>
        <v>138878.2732</v>
      </c>
      <c r="AP355" s="152">
        <f t="shared" si="3"/>
        <v>9838.3974</v>
      </c>
      <c r="AQ355" s="152">
        <f t="shared" si="4"/>
        <v>98511.3651</v>
      </c>
      <c r="AR355" s="152">
        <f t="shared" si="5"/>
        <v>97408.0967</v>
      </c>
    </row>
    <row r="356">
      <c r="A356" s="156">
        <v>1.47377346E9</v>
      </c>
      <c r="B356" s="156">
        <v>105045.9429</v>
      </c>
      <c r="D356" s="153">
        <f>IFERROR(__xludf.DUMMYFUNCTION("TO_DATE(INT((E356/(60*60*24))+""1/1/1970""))"),42795.0)</f>
        <v>42795</v>
      </c>
      <c r="E356" s="156">
        <v>1.4883444E9</v>
      </c>
      <c r="F356" s="156">
        <v>100162.7447</v>
      </c>
      <c r="H356" s="153">
        <f>IFERROR(__xludf.DUMMYFUNCTION("TO_DATE(INT((I356/(60*60*24))+""1/1/1970""))"),42795.0)</f>
        <v>42795</v>
      </c>
      <c r="I356" s="156">
        <v>1.4883444E9</v>
      </c>
      <c r="J356" s="156">
        <v>93441.7031</v>
      </c>
      <c r="L356" s="158">
        <v>42795.0</v>
      </c>
      <c r="M356" s="159">
        <v>127077.62</v>
      </c>
      <c r="O356" s="153">
        <f>IFERROR(__xludf.DUMMYFUNCTION("TO_DATE(INT((P356/(60*60*24))+""1/1/1970""))"),42729.0)</f>
        <v>42729</v>
      </c>
      <c r="P356" s="13">
        <v>1.482624E9</v>
      </c>
      <c r="Q356" s="13">
        <v>26675.7383</v>
      </c>
      <c r="S356" s="153">
        <f>IFERROR(__xludf.DUMMYFUNCTION("TO_DATE(INT((T356/(60*60*24))+""1/1/1970""))"),42795.0)</f>
        <v>42795</v>
      </c>
      <c r="T356" s="156">
        <v>1.4883444E9</v>
      </c>
      <c r="U356" s="156">
        <v>138178.6709</v>
      </c>
      <c r="W356" s="153">
        <f>IFERROR(__xludf.DUMMYFUNCTION("TO_DATE(INT((X356/(60*60*24))+""1/1/1970""))"),42784.0)</f>
        <v>42784</v>
      </c>
      <c r="X356" s="156">
        <v>1.487376E9</v>
      </c>
      <c r="Y356" s="156">
        <v>9830.7716</v>
      </c>
      <c r="AA356" s="153">
        <f>IFERROR(__xludf.DUMMYFUNCTION("TO_DATE(INT((AB356/(60*60*24))+""1/1/1970""))"),42785.0)</f>
        <v>42785</v>
      </c>
      <c r="AB356" s="156">
        <v>1.4875452E9</v>
      </c>
      <c r="AC356" s="156">
        <v>98558.9125</v>
      </c>
      <c r="AE356" s="153">
        <f>IFERROR(__xludf.DUMMYFUNCTION("TO_DATE(INT((AF356/(60*60*24))+""1/1/1970""))"),42725.0)</f>
        <v>42725</v>
      </c>
      <c r="AF356" s="156">
        <v>1.4823E9</v>
      </c>
      <c r="AG356" s="156">
        <v>95632.7476</v>
      </c>
      <c r="AH356" s="156"/>
      <c r="AI356" s="153">
        <f>IFERROR(__xludf.DUMMYFUNCTION("TO_DATE(INT((AJ356/(60*60*24))+""1/1/1970""))"),42795.0)</f>
        <v>42795</v>
      </c>
      <c r="AJ356" s="156">
        <v>1.4883444E9</v>
      </c>
      <c r="AK356" s="156">
        <v>100162.7447</v>
      </c>
      <c r="AL356" s="156">
        <v>93441.7031</v>
      </c>
      <c r="AM356" s="159">
        <v>127077.62</v>
      </c>
      <c r="AN356" s="152">
        <f t="shared" si="1"/>
        <v>27535.108</v>
      </c>
      <c r="AO356" s="152">
        <f t="shared" si="2"/>
        <v>138178.6709</v>
      </c>
      <c r="AP356" s="152">
        <f t="shared" si="3"/>
        <v>9830.5411</v>
      </c>
      <c r="AQ356" s="152">
        <f t="shared" si="4"/>
        <v>97406.8007</v>
      </c>
      <c r="AR356" s="152">
        <f t="shared" si="5"/>
        <v>97271.2134</v>
      </c>
    </row>
    <row r="357">
      <c r="A357" s="152">
        <v>1.4737968E9</v>
      </c>
      <c r="B357" s="152">
        <v>105045.9429</v>
      </c>
      <c r="D357" s="153">
        <f>IFERROR(__xludf.DUMMYFUNCTION("TO_DATE(INT((E357/(60*60*24))+""1/1/1970""))"),42796.0)</f>
        <v>42796</v>
      </c>
      <c r="E357" s="152">
        <v>1.4884308E9</v>
      </c>
      <c r="F357" s="152">
        <v>100162.7447</v>
      </c>
      <c r="H357" s="153">
        <f>IFERROR(__xludf.DUMMYFUNCTION("TO_DATE(INT((I357/(60*60*24))+""1/1/1970""))"),42796.0)</f>
        <v>42796</v>
      </c>
      <c r="I357" s="152">
        <v>1.4884308E9</v>
      </c>
      <c r="J357" s="152">
        <v>93532.1975</v>
      </c>
      <c r="L357" s="158">
        <v>42796.0</v>
      </c>
      <c r="M357" s="160">
        <v>127325.64</v>
      </c>
      <c r="O357" s="153">
        <f>IFERROR(__xludf.DUMMYFUNCTION("TO_DATE(INT((P357/(60*60*24))+""1/1/1970""))"),42730.0)</f>
        <v>42730</v>
      </c>
      <c r="P357" s="13">
        <v>1.4827104E9</v>
      </c>
      <c r="Q357" s="13">
        <v>26675.7383</v>
      </c>
      <c r="S357" s="153">
        <f>IFERROR(__xludf.DUMMYFUNCTION("TO_DATE(INT((T357/(60*60*24))+""1/1/1970""))"),42796.0)</f>
        <v>42796</v>
      </c>
      <c r="T357" s="152">
        <v>1.4884308E9</v>
      </c>
      <c r="U357" s="152">
        <v>141686.0343</v>
      </c>
      <c r="W357" s="153">
        <f>IFERROR(__xludf.DUMMYFUNCTION("TO_DATE(INT((X357/(60*60*24))+""1/1/1970""))"),42786.0)</f>
        <v>42786</v>
      </c>
      <c r="X357" s="152">
        <v>1.4875488E9</v>
      </c>
      <c r="Y357" s="152">
        <v>9827.8161</v>
      </c>
      <c r="AA357" s="153">
        <f>IFERROR(__xludf.DUMMYFUNCTION("TO_DATE(INT((AB357/(60*60*24))+""1/1/1970""))"),42786.0)</f>
        <v>42786</v>
      </c>
      <c r="AB357" s="152">
        <v>1.4875848E9</v>
      </c>
      <c r="AC357" s="152">
        <v>98733.2745</v>
      </c>
      <c r="AE357" s="153">
        <f>IFERROR(__xludf.DUMMYFUNCTION("TO_DATE(INT((AF357/(60*60*24))+""1/1/1970""))"),42726.0)</f>
        <v>42726</v>
      </c>
      <c r="AF357" s="152">
        <v>1.4823792E9</v>
      </c>
      <c r="AG357" s="152">
        <v>95959.7977</v>
      </c>
      <c r="AH357" s="156"/>
      <c r="AI357" s="153">
        <f>IFERROR(__xludf.DUMMYFUNCTION("TO_DATE(INT((AJ357/(60*60*24))+""1/1/1970""))"),42796.0)</f>
        <v>42796</v>
      </c>
      <c r="AJ357" s="152">
        <v>1.4884308E9</v>
      </c>
      <c r="AK357" s="152">
        <v>100162.7447</v>
      </c>
      <c r="AL357" s="152">
        <v>93532.1975</v>
      </c>
      <c r="AM357" s="160">
        <v>127325.64</v>
      </c>
      <c r="AN357" s="152">
        <f t="shared" si="1"/>
        <v>27431.6591</v>
      </c>
      <c r="AO357" s="152">
        <f t="shared" si="2"/>
        <v>141686.0343</v>
      </c>
      <c r="AP357" s="152">
        <f t="shared" si="3"/>
        <v>9825.0372</v>
      </c>
      <c r="AQ357" s="152">
        <f t="shared" si="4"/>
        <v>97179.8665</v>
      </c>
      <c r="AR357" s="152">
        <f t="shared" si="5"/>
        <v>96966.2116</v>
      </c>
    </row>
    <row r="358">
      <c r="A358" s="156">
        <v>1.47385986E9</v>
      </c>
      <c r="B358" s="156">
        <v>105045.9429</v>
      </c>
      <c r="D358" s="153">
        <f>IFERROR(__xludf.DUMMYFUNCTION("TO_DATE(INT((E358/(60*60*24))+""1/1/1970""))"),42797.0)</f>
        <v>42797</v>
      </c>
      <c r="E358" s="156">
        <v>1.4885172E9</v>
      </c>
      <c r="F358" s="156">
        <v>100162.7447</v>
      </c>
      <c r="H358" s="153">
        <f>IFERROR(__xludf.DUMMYFUNCTION("TO_DATE(INT((I358/(60*60*24))+""1/1/1970""))"),42797.0)</f>
        <v>42797</v>
      </c>
      <c r="I358" s="156">
        <v>1.4885172E9</v>
      </c>
      <c r="J358" s="156">
        <v>92479.3931</v>
      </c>
      <c r="L358" s="158">
        <v>42797.0</v>
      </c>
      <c r="M358" s="159">
        <v>126427.95</v>
      </c>
      <c r="O358" s="153">
        <f>IFERROR(__xludf.DUMMYFUNCTION("TO_DATE(INT((P358/(60*60*24))+""1/1/1970""))"),42731.0)</f>
        <v>42731</v>
      </c>
      <c r="P358" s="13">
        <v>1.4827968E9</v>
      </c>
      <c r="Q358" s="13">
        <v>26681.5614</v>
      </c>
      <c r="S358" s="153">
        <f>IFERROR(__xludf.DUMMYFUNCTION("TO_DATE(INT((T358/(60*60*24))+""1/1/1970""))"),42797.0)</f>
        <v>42797</v>
      </c>
      <c r="T358" s="156">
        <v>1.4885172E9</v>
      </c>
      <c r="U358" s="156">
        <v>140170.1351</v>
      </c>
      <c r="W358" s="153">
        <f>IFERROR(__xludf.DUMMYFUNCTION("TO_DATE(INT((X358/(60*60*24))+""1/1/1970""))"),42787.0)</f>
        <v>42787</v>
      </c>
      <c r="X358" s="156">
        <v>1.4876352E9</v>
      </c>
      <c r="Y358" s="156">
        <v>9818.9917</v>
      </c>
      <c r="AA358" s="153">
        <f>IFERROR(__xludf.DUMMYFUNCTION("TO_DATE(INT((AB358/(60*60*24))+""1/1/1970""))"),42787.0)</f>
        <v>42787</v>
      </c>
      <c r="AB358" s="156">
        <v>1.487664E9</v>
      </c>
      <c r="AC358" s="156">
        <v>98406.1779</v>
      </c>
      <c r="AE358" s="153">
        <f>IFERROR(__xludf.DUMMYFUNCTION("TO_DATE(INT((AF358/(60*60*24))+""1/1/1970""))"),42727.0)</f>
        <v>42727</v>
      </c>
      <c r="AF358" s="156">
        <v>1.4824584E9</v>
      </c>
      <c r="AG358" s="156">
        <v>96064.5272</v>
      </c>
      <c r="AH358" s="156"/>
      <c r="AI358" s="153">
        <f>IFERROR(__xludf.DUMMYFUNCTION("TO_DATE(INT((AJ358/(60*60*24))+""1/1/1970""))"),42797.0)</f>
        <v>42797</v>
      </c>
      <c r="AJ358" s="156">
        <v>1.4885172E9</v>
      </c>
      <c r="AK358" s="156">
        <v>100162.7447</v>
      </c>
      <c r="AL358" s="156">
        <v>92479.3931</v>
      </c>
      <c r="AM358" s="159">
        <v>126427.95</v>
      </c>
      <c r="AN358" s="152">
        <f t="shared" si="1"/>
        <v>27634.2965</v>
      </c>
      <c r="AO358" s="152">
        <f t="shared" si="2"/>
        <v>140170.1351</v>
      </c>
      <c r="AP358" s="152">
        <f t="shared" si="3"/>
        <v>9831.3681</v>
      </c>
      <c r="AQ358" s="152">
        <f t="shared" si="4"/>
        <v>96885.3311</v>
      </c>
      <c r="AR358" s="152">
        <f t="shared" si="5"/>
        <v>96698.8758</v>
      </c>
    </row>
    <row r="359">
      <c r="A359" s="152">
        <v>1.4738832E9</v>
      </c>
      <c r="B359" s="152">
        <v>105045.9429</v>
      </c>
      <c r="D359" s="153">
        <f>IFERROR(__xludf.DUMMYFUNCTION("TO_DATE(INT((E359/(60*60*24))+""1/1/1970""))"),42798.0)</f>
        <v>42798</v>
      </c>
      <c r="E359" s="152">
        <v>1.4886036E9</v>
      </c>
      <c r="F359" s="152">
        <v>100162.7447</v>
      </c>
      <c r="H359" s="153">
        <f>IFERROR(__xludf.DUMMYFUNCTION("TO_DATE(INT((I359/(60*60*24))+""1/1/1970""))"),42798.0)</f>
        <v>42798</v>
      </c>
      <c r="I359" s="152">
        <v>1.4886036E9</v>
      </c>
      <c r="J359" s="152">
        <v>91730.0006</v>
      </c>
      <c r="L359" s="158">
        <v>42798.0</v>
      </c>
      <c r="M359" s="160">
        <v>126526.97</v>
      </c>
      <c r="O359" s="153">
        <f>IFERROR(__xludf.DUMMYFUNCTION("TO_DATE(INT((P359/(60*60*24))+""1/1/1970""))"),42732.0)</f>
        <v>42732</v>
      </c>
      <c r="P359" s="13">
        <v>1.4829372E9</v>
      </c>
      <c r="Q359" s="13">
        <v>26681.9703</v>
      </c>
      <c r="S359" s="153">
        <f>IFERROR(__xludf.DUMMYFUNCTION("TO_DATE(INT((T359/(60*60*24))+""1/1/1970""))"),42798.0)</f>
        <v>42798</v>
      </c>
      <c r="T359" s="152">
        <v>1.4886036E9</v>
      </c>
      <c r="U359" s="152">
        <v>140316.4891</v>
      </c>
      <c r="W359" s="153">
        <f>IFERROR(__xludf.DUMMYFUNCTION("TO_DATE(INT((X359/(60*60*24))+""1/1/1970""))"),42788.0)</f>
        <v>42788</v>
      </c>
      <c r="X359" s="152">
        <v>1.4877756E9</v>
      </c>
      <c r="Y359" s="152">
        <v>9818.7807</v>
      </c>
      <c r="AA359" s="153">
        <f>IFERROR(__xludf.DUMMYFUNCTION("TO_DATE(INT((AB359/(60*60*24))+""1/1/1970""))"),42788.0)</f>
        <v>42788</v>
      </c>
      <c r="AB359" s="152">
        <v>1.4877432E9</v>
      </c>
      <c r="AC359" s="152">
        <v>98770.593</v>
      </c>
      <c r="AE359" s="153">
        <f>IFERROR(__xludf.DUMMYFUNCTION("TO_DATE(INT((AF359/(60*60*24))+""1/1/1970""))"),42728.0)</f>
        <v>42728</v>
      </c>
      <c r="AF359" s="152">
        <v>1.4825376E9</v>
      </c>
      <c r="AG359" s="152">
        <v>96223.4588</v>
      </c>
      <c r="AH359" s="156"/>
      <c r="AI359" s="153">
        <f>IFERROR(__xludf.DUMMYFUNCTION("TO_DATE(INT((AJ359/(60*60*24))+""1/1/1970""))"),42798.0)</f>
        <v>42798</v>
      </c>
      <c r="AJ359" s="152">
        <v>1.4886036E9</v>
      </c>
      <c r="AK359" s="152">
        <v>100162.7447</v>
      </c>
      <c r="AL359" s="152">
        <v>91730.0006</v>
      </c>
      <c r="AM359" s="160">
        <v>126526.97</v>
      </c>
      <c r="AN359" s="152">
        <f t="shared" si="1"/>
        <v>27602.5263</v>
      </c>
      <c r="AO359" s="152">
        <f t="shared" si="2"/>
        <v>140316.4891</v>
      </c>
      <c r="AP359" s="152">
        <f t="shared" si="3"/>
        <v>9828.9455</v>
      </c>
      <c r="AQ359" s="152">
        <f t="shared" si="4"/>
        <v>96885.3311</v>
      </c>
      <c r="AR359" s="152">
        <f t="shared" si="5"/>
        <v>97756.2764</v>
      </c>
    </row>
    <row r="360">
      <c r="A360" s="156">
        <v>1.47394626E9</v>
      </c>
      <c r="B360" s="156">
        <v>105045.9429</v>
      </c>
      <c r="D360" s="153">
        <f>IFERROR(__xludf.DUMMYFUNCTION("TO_DATE(INT((E360/(60*60*24))+""1/1/1970""))"),42800.0)</f>
        <v>42800</v>
      </c>
      <c r="E360" s="156">
        <v>1.4888124E9</v>
      </c>
      <c r="F360" s="156">
        <v>100162.7447</v>
      </c>
      <c r="H360" s="153">
        <f>IFERROR(__xludf.DUMMYFUNCTION("TO_DATE(INT((I360/(60*60*24))+""1/1/1970""))"),42800.0)</f>
        <v>42800</v>
      </c>
      <c r="I360" s="156">
        <v>1.4888124E9</v>
      </c>
      <c r="J360" s="156">
        <v>91730.0006</v>
      </c>
      <c r="L360" s="158">
        <v>42800.0</v>
      </c>
      <c r="M360" s="159">
        <v>126526.97</v>
      </c>
      <c r="O360" s="153">
        <f>IFERROR(__xludf.DUMMYFUNCTION("TO_DATE(INT((P360/(60*60*24))+""1/1/1970""))"),42733.0)</f>
        <v>42733</v>
      </c>
      <c r="P360" s="13">
        <v>1.4830236E9</v>
      </c>
      <c r="Q360" s="13">
        <v>26775.1555</v>
      </c>
      <c r="S360" s="153">
        <f>IFERROR(__xludf.DUMMYFUNCTION("TO_DATE(INT((T360/(60*60*24))+""1/1/1970""))"),42800.0)</f>
        <v>42800</v>
      </c>
      <c r="T360" s="156">
        <v>1.4888124E9</v>
      </c>
      <c r="U360" s="156">
        <v>140316.4891</v>
      </c>
      <c r="W360" s="153">
        <f>IFERROR(__xludf.DUMMYFUNCTION("TO_DATE(INT((X360/(60*60*24))+""1/1/1970""))"),42789.0)</f>
        <v>42789</v>
      </c>
      <c r="X360" s="152">
        <v>1.487862E9</v>
      </c>
      <c r="Y360" s="152">
        <v>9825.3302</v>
      </c>
      <c r="AA360" s="153">
        <f>IFERROR(__xludf.DUMMYFUNCTION("TO_DATE(INT((AB360/(60*60*24))+""1/1/1970""))"),42789.0)</f>
        <v>42789</v>
      </c>
      <c r="AB360" s="156">
        <v>1.4878224E9</v>
      </c>
      <c r="AC360" s="156">
        <v>98499.3732</v>
      </c>
      <c r="AE360" s="153">
        <f>IFERROR(__xludf.DUMMYFUNCTION("TO_DATE(INT((AF360/(60*60*24))+""1/1/1970""))"),42731.0)</f>
        <v>42731</v>
      </c>
      <c r="AF360" s="156">
        <v>1.4827968E9</v>
      </c>
      <c r="AG360" s="156">
        <v>96214.272</v>
      </c>
      <c r="AH360" s="156"/>
      <c r="AI360" s="153">
        <f>IFERROR(__xludf.DUMMYFUNCTION("TO_DATE(INT((AJ360/(60*60*24))+""1/1/1970""))"),42800.0)</f>
        <v>42800</v>
      </c>
      <c r="AJ360" s="156">
        <v>1.4888124E9</v>
      </c>
      <c r="AK360" s="156">
        <v>100162.7447</v>
      </c>
      <c r="AL360" s="156">
        <v>91730.0006</v>
      </c>
      <c r="AM360" s="159">
        <v>126526.97</v>
      </c>
      <c r="AN360" s="152">
        <f t="shared" si="1"/>
        <v>27654.0484</v>
      </c>
      <c r="AO360" s="152">
        <f t="shared" si="2"/>
        <v>140316.4891</v>
      </c>
      <c r="AP360" s="152">
        <f t="shared" si="3"/>
        <v>9827.2569</v>
      </c>
      <c r="AQ360" s="152">
        <f t="shared" si="4"/>
        <v>97150.8511</v>
      </c>
      <c r="AR360" s="152">
        <f t="shared" si="5"/>
        <v>97745.6846</v>
      </c>
    </row>
    <row r="361">
      <c r="A361" s="152">
        <v>1.4739696E9</v>
      </c>
      <c r="B361" s="152">
        <v>105045.9429</v>
      </c>
      <c r="D361" s="153">
        <f>IFERROR(__xludf.DUMMYFUNCTION("TO_DATE(INT((E361/(60*60*24))+""1/1/1970""))"),42801.0)</f>
        <v>42801</v>
      </c>
      <c r="E361" s="156">
        <v>1.4888628E9</v>
      </c>
      <c r="F361" s="156">
        <v>100162.7447</v>
      </c>
      <c r="H361" s="153">
        <f>IFERROR(__xludf.DUMMYFUNCTION("TO_DATE(INT((I361/(60*60*24))+""1/1/1970""))"),42801.0)</f>
        <v>42801</v>
      </c>
      <c r="I361" s="156">
        <v>1.4888628E9</v>
      </c>
      <c r="J361" s="156">
        <v>92769.7442</v>
      </c>
      <c r="L361" s="158">
        <v>42801.0</v>
      </c>
      <c r="M361" s="159">
        <v>125987.25</v>
      </c>
      <c r="O361" s="153">
        <f>IFERROR(__xludf.DUMMYFUNCTION("TO_DATE(INT((P361/(60*60*24))+""1/1/1970""))"),42734.0)</f>
        <v>42734</v>
      </c>
      <c r="P361" s="13">
        <v>1.48311E9</v>
      </c>
      <c r="Q361" s="13">
        <v>26800.4231</v>
      </c>
      <c r="S361" s="153">
        <f>IFERROR(__xludf.DUMMYFUNCTION("TO_DATE(INT((T361/(60*60*24))+""1/1/1970""))"),42801.0)</f>
        <v>42801</v>
      </c>
      <c r="T361" s="156">
        <v>1.4888628E9</v>
      </c>
      <c r="U361" s="156">
        <v>139548.7588</v>
      </c>
      <c r="W361" s="153">
        <f>IFERROR(__xludf.DUMMYFUNCTION("TO_DATE(INT((X361/(60*60*24))+""1/1/1970""))"),42790.0)</f>
        <v>42790</v>
      </c>
      <c r="X361" s="152">
        <v>1.4879484E9</v>
      </c>
      <c r="Y361" s="152">
        <v>9815.3304</v>
      </c>
      <c r="AA361" s="153">
        <f>IFERROR(__xludf.DUMMYFUNCTION("TO_DATE(INT((AB361/(60*60*24))+""1/1/1970""))"),42790.0)</f>
        <v>42790</v>
      </c>
      <c r="AB361" s="152">
        <v>1.4879016E9</v>
      </c>
      <c r="AC361" s="152">
        <v>98982.2539</v>
      </c>
      <c r="AE361" s="153">
        <f>IFERROR(__xludf.DUMMYFUNCTION("TO_DATE(INT((AF361/(60*60*24))+""1/1/1970""))"),42732.0)</f>
        <v>42732</v>
      </c>
      <c r="AF361" s="156">
        <v>1.4829156E9</v>
      </c>
      <c r="AG361" s="156">
        <v>96279.039</v>
      </c>
      <c r="AH361" s="156"/>
      <c r="AI361" s="153">
        <f>IFERROR(__xludf.DUMMYFUNCTION("TO_DATE(INT((AJ361/(60*60*24))+""1/1/1970""))"),42801.0)</f>
        <v>42801</v>
      </c>
      <c r="AJ361" s="156">
        <v>1.4888628E9</v>
      </c>
      <c r="AK361" s="156">
        <v>100162.7447</v>
      </c>
      <c r="AL361" s="156">
        <v>92769.7442</v>
      </c>
      <c r="AM361" s="159">
        <v>125987.25</v>
      </c>
      <c r="AN361" s="152">
        <f t="shared" si="1"/>
        <v>27648.4007</v>
      </c>
      <c r="AO361" s="152">
        <f t="shared" si="2"/>
        <v>139548.7588</v>
      </c>
      <c r="AP361" s="152">
        <f t="shared" si="3"/>
        <v>9832.4771</v>
      </c>
      <c r="AQ361" s="152">
        <f t="shared" si="4"/>
        <v>97187.021</v>
      </c>
      <c r="AR361" s="152">
        <f t="shared" si="5"/>
        <v>97363.8091</v>
      </c>
    </row>
    <row r="362">
      <c r="A362" s="156">
        <v>1.4739984E9</v>
      </c>
      <c r="B362" s="156">
        <v>105045.9429</v>
      </c>
      <c r="D362" s="153">
        <f>IFERROR(__xludf.DUMMYFUNCTION("TO_DATE(INT((E362/(60*60*24))+""1/1/1970""))"),42802.0)</f>
        <v>42802</v>
      </c>
      <c r="E362" s="152">
        <v>1.4889492E9</v>
      </c>
      <c r="F362" s="152">
        <v>100162.7447</v>
      </c>
      <c r="H362" s="153">
        <f>IFERROR(__xludf.DUMMYFUNCTION("TO_DATE(INT((I362/(60*60*24))+""1/1/1970""))"),42802.0)</f>
        <v>42802</v>
      </c>
      <c r="I362" s="152">
        <v>1.4889492E9</v>
      </c>
      <c r="J362" s="152">
        <v>92713.9146</v>
      </c>
      <c r="L362" s="158">
        <v>42802.0</v>
      </c>
      <c r="M362" s="160">
        <v>125460.7</v>
      </c>
      <c r="O362" s="153">
        <f>IFERROR(__xludf.DUMMYFUNCTION("TO_DATE(INT((P362/(60*60*24))+""1/1/1970""))"),42735.0)</f>
        <v>42735</v>
      </c>
      <c r="P362" s="13">
        <v>1.4831424E9</v>
      </c>
      <c r="Q362" s="13">
        <v>26754.7185</v>
      </c>
      <c r="S362" s="153">
        <f>IFERROR(__xludf.DUMMYFUNCTION("TO_DATE(INT((T362/(60*60*24))+""1/1/1970""))"),42802.0)</f>
        <v>42802</v>
      </c>
      <c r="T362" s="152">
        <v>1.4889492E9</v>
      </c>
      <c r="U362" s="152">
        <v>138792.6623</v>
      </c>
      <c r="W362" s="153">
        <f>IFERROR(__xludf.DUMMYFUNCTION("TO_DATE(INT((X362/(60*60*24))+""1/1/1970""))"),42791.0)</f>
        <v>42791</v>
      </c>
      <c r="X362" s="152">
        <v>1.4879808E9</v>
      </c>
      <c r="Y362" s="152">
        <v>9832.2267</v>
      </c>
      <c r="AA362" s="153">
        <f>IFERROR(__xludf.DUMMYFUNCTION("TO_DATE(INT((AB362/(60*60*24))+""1/1/1970""))"),42792.0)</f>
        <v>42792</v>
      </c>
      <c r="AB362" s="156">
        <v>1.48815E9</v>
      </c>
      <c r="AC362" s="156">
        <v>99046.2687</v>
      </c>
      <c r="AE362" s="153">
        <f>IFERROR(__xludf.DUMMYFUNCTION("TO_DATE(INT((AF362/(60*60*24))+""1/1/1970""))"),42733.0)</f>
        <v>42733</v>
      </c>
      <c r="AF362" s="152">
        <v>1.4829948E9</v>
      </c>
      <c r="AG362" s="152">
        <v>95848.1781</v>
      </c>
      <c r="AH362" s="156"/>
      <c r="AI362" s="153">
        <f>IFERROR(__xludf.DUMMYFUNCTION("TO_DATE(INT((AJ362/(60*60*24))+""1/1/1970""))"),42802.0)</f>
        <v>42802</v>
      </c>
      <c r="AJ362" s="152">
        <v>1.4889492E9</v>
      </c>
      <c r="AK362" s="152">
        <v>100162.7447</v>
      </c>
      <c r="AL362" s="152">
        <v>92713.9146</v>
      </c>
      <c r="AM362" s="160">
        <v>125460.7</v>
      </c>
      <c r="AN362" s="152">
        <f t="shared" si="1"/>
        <v>27539.8685</v>
      </c>
      <c r="AO362" s="152">
        <f t="shared" si="2"/>
        <v>138792.6623</v>
      </c>
      <c r="AP362" s="152">
        <f t="shared" si="3"/>
        <v>9834.6435</v>
      </c>
      <c r="AQ362" s="152">
        <f t="shared" si="4"/>
        <v>97023.9718</v>
      </c>
      <c r="AR362" s="152">
        <f t="shared" si="5"/>
        <v>97272.9301</v>
      </c>
    </row>
    <row r="363">
      <c r="A363" s="152">
        <v>1.47403788E9</v>
      </c>
      <c r="B363" s="152">
        <v>105045.9429</v>
      </c>
      <c r="D363" s="153">
        <f>IFERROR(__xludf.DUMMYFUNCTION("TO_DATE(INT((E363/(60*60*24))+""1/1/1970""))"),42803.0)</f>
        <v>42803</v>
      </c>
      <c r="E363" s="156">
        <v>1.4890356E9</v>
      </c>
      <c r="F363" s="156">
        <v>100162.7447</v>
      </c>
      <c r="H363" s="153">
        <f>IFERROR(__xludf.DUMMYFUNCTION("TO_DATE(INT((I363/(60*60*24))+""1/1/1970""))"),42803.0)</f>
        <v>42803</v>
      </c>
      <c r="I363" s="156">
        <v>1.4890356E9</v>
      </c>
      <c r="J363" s="156">
        <v>92418.4103</v>
      </c>
      <c r="L363" s="158">
        <v>42803.0</v>
      </c>
      <c r="M363" s="159">
        <v>124992.9</v>
      </c>
      <c r="O363" s="153">
        <f>IFERROR(__xludf.DUMMYFUNCTION("TO_DATE(INT((P363/(60*60*24))+""1/1/1970""))"),42736.0)</f>
        <v>42736</v>
      </c>
      <c r="P363" s="13">
        <v>1.4832288E9</v>
      </c>
      <c r="Q363" s="13">
        <v>26754.7185</v>
      </c>
      <c r="S363" s="153">
        <f>IFERROR(__xludf.DUMMYFUNCTION("TO_DATE(INT((T363/(60*60*24))+""1/1/1970""))"),42803.0)</f>
        <v>42803</v>
      </c>
      <c r="T363" s="156">
        <v>1.4890356E9</v>
      </c>
      <c r="U363" s="156">
        <v>138282.2621</v>
      </c>
      <c r="W363" s="153">
        <f>IFERROR(__xludf.DUMMYFUNCTION("TO_DATE(INT((X363/(60*60*24))+""1/1/1970""))"),42793.0)</f>
        <v>42793</v>
      </c>
      <c r="X363" s="156">
        <v>1.4881536E9</v>
      </c>
      <c r="Y363" s="156">
        <v>9839.4663</v>
      </c>
      <c r="AA363" s="153">
        <f>IFERROR(__xludf.DUMMYFUNCTION("TO_DATE(INT((AB363/(60*60*24))+""1/1/1970""))"),42793.0)</f>
        <v>42793</v>
      </c>
      <c r="AB363" s="152">
        <v>1.4881896E9</v>
      </c>
      <c r="AC363" s="152">
        <v>98940.5283</v>
      </c>
      <c r="AE363" s="153">
        <f>IFERROR(__xludf.DUMMYFUNCTION("TO_DATE(INT((AF363/(60*60*24))+""1/1/1970""))"),42734.0)</f>
        <v>42734</v>
      </c>
      <c r="AF363" s="156">
        <v>1.483074E9</v>
      </c>
      <c r="AG363" s="156">
        <v>97241.3563</v>
      </c>
      <c r="AH363" s="156"/>
      <c r="AI363" s="153">
        <f>IFERROR(__xludf.DUMMYFUNCTION("TO_DATE(INT((AJ363/(60*60*24))+""1/1/1970""))"),42803.0)</f>
        <v>42803</v>
      </c>
      <c r="AJ363" s="156">
        <v>1.4890356E9</v>
      </c>
      <c r="AK363" s="156">
        <v>100162.7447</v>
      </c>
      <c r="AL363" s="156">
        <v>92418.4103</v>
      </c>
      <c r="AM363" s="159">
        <v>124992.9</v>
      </c>
      <c r="AN363" s="152">
        <f t="shared" si="1"/>
        <v>27676.2164</v>
      </c>
      <c r="AO363" s="152">
        <f t="shared" si="2"/>
        <v>138282.2621</v>
      </c>
      <c r="AP363" s="152">
        <f t="shared" si="3"/>
        <v>9842.8533</v>
      </c>
      <c r="AQ363" s="152">
        <f t="shared" si="4"/>
        <v>96179.242</v>
      </c>
      <c r="AR363" s="152">
        <f t="shared" si="5"/>
        <v>97035.1759</v>
      </c>
    </row>
    <row r="364">
      <c r="A364" s="156">
        <v>1.474056E9</v>
      </c>
      <c r="B364" s="156">
        <v>105045.9429</v>
      </c>
      <c r="D364" s="153">
        <f>IFERROR(__xludf.DUMMYFUNCTION("TO_DATE(INT((E364/(60*60*24))+""1/1/1970""))"),42804.0)</f>
        <v>42804</v>
      </c>
      <c r="E364" s="152">
        <v>1.489122E9</v>
      </c>
      <c r="F364" s="152">
        <v>100162.7447</v>
      </c>
      <c r="H364" s="153">
        <f>IFERROR(__xludf.DUMMYFUNCTION("TO_DATE(INT((I364/(60*60*24))+""1/1/1970""))"),42804.0)</f>
        <v>42804</v>
      </c>
      <c r="I364" s="152">
        <v>1.489122E9</v>
      </c>
      <c r="J364" s="152">
        <v>92720.4516</v>
      </c>
      <c r="L364" s="158">
        <v>42804.0</v>
      </c>
      <c r="M364" s="160">
        <v>124678.57</v>
      </c>
      <c r="O364" s="153">
        <f>IFERROR(__xludf.DUMMYFUNCTION("TO_DATE(INT((P364/(60*60*24))+""1/1/1970""))"),42737.0)</f>
        <v>42737</v>
      </c>
      <c r="P364" s="13">
        <v>1.4833152E9</v>
      </c>
      <c r="Q364" s="13">
        <v>26754.7185</v>
      </c>
      <c r="S364" s="153">
        <f>IFERROR(__xludf.DUMMYFUNCTION("TO_DATE(INT((T364/(60*60*24))+""1/1/1970""))"),42804.0)</f>
        <v>42804</v>
      </c>
      <c r="T364" s="152">
        <v>1.489122E9</v>
      </c>
      <c r="U364" s="152">
        <v>138555.9755</v>
      </c>
      <c r="W364" s="153">
        <f>IFERROR(__xludf.DUMMYFUNCTION("TO_DATE(INT((X364/(60*60*24))+""1/1/1970""))"),42794.0)</f>
        <v>42794</v>
      </c>
      <c r="X364" s="152">
        <v>1.488294E9</v>
      </c>
      <c r="Y364" s="152">
        <v>9838.3974</v>
      </c>
      <c r="AA364" s="153">
        <f>IFERROR(__xludf.DUMMYFUNCTION("TO_DATE(INT((AB364/(60*60*24))+""1/1/1970""))"),42794.0)</f>
        <v>42794</v>
      </c>
      <c r="AB364" s="156">
        <v>1.4882688E9</v>
      </c>
      <c r="AC364" s="156">
        <v>98511.3651</v>
      </c>
      <c r="AE364" s="153">
        <f>IFERROR(__xludf.DUMMYFUNCTION("TO_DATE(INT((AF364/(60*60*24))+""1/1/1970""))"),42735.0)</f>
        <v>42735</v>
      </c>
      <c r="AF364" s="152">
        <v>1.4831424E9</v>
      </c>
      <c r="AG364" s="152">
        <v>96886.2865</v>
      </c>
      <c r="AH364" s="156"/>
      <c r="AI364" s="153">
        <f>IFERROR(__xludf.DUMMYFUNCTION("TO_DATE(INT((AJ364/(60*60*24))+""1/1/1970""))"),42804.0)</f>
        <v>42804</v>
      </c>
      <c r="AJ364" s="152">
        <v>1.489122E9</v>
      </c>
      <c r="AK364" s="152">
        <v>100162.7447</v>
      </c>
      <c r="AL364" s="152">
        <v>92720.4516</v>
      </c>
      <c r="AM364" s="160">
        <v>124678.57</v>
      </c>
      <c r="AN364" s="152">
        <f t="shared" si="1"/>
        <v>27672.4216</v>
      </c>
      <c r="AO364" s="152">
        <f t="shared" si="2"/>
        <v>138555.9755</v>
      </c>
      <c r="AP364" s="152">
        <f t="shared" si="3"/>
        <v>9852.2251</v>
      </c>
      <c r="AQ364" s="152">
        <f t="shared" si="4"/>
        <v>96188.6055</v>
      </c>
      <c r="AR364" s="152">
        <f t="shared" si="5"/>
        <v>96715.7258</v>
      </c>
    </row>
    <row r="365">
      <c r="A365" s="152">
        <v>1.47429186E9</v>
      </c>
      <c r="B365" s="152">
        <v>105045.9429</v>
      </c>
      <c r="D365" s="153">
        <f>IFERROR(__xludf.DUMMYFUNCTION("TO_DATE(INT((E365/(60*60*24))+""1/1/1970""))"),42805.0)</f>
        <v>42805</v>
      </c>
      <c r="E365" s="156">
        <v>1.4892084E9</v>
      </c>
      <c r="F365" s="156">
        <v>100162.7447</v>
      </c>
      <c r="H365" s="153">
        <f>IFERROR(__xludf.DUMMYFUNCTION("TO_DATE(INT((I365/(60*60*24))+""1/1/1970""))"),42805.0)</f>
        <v>42805</v>
      </c>
      <c r="I365" s="156">
        <v>1.4892084E9</v>
      </c>
      <c r="J365" s="156">
        <v>92646.8688</v>
      </c>
      <c r="L365" s="158">
        <v>42805.0</v>
      </c>
      <c r="M365" s="159">
        <v>125066.43</v>
      </c>
      <c r="O365" s="153">
        <f>IFERROR(__xludf.DUMMYFUNCTION("TO_DATE(INT((P365/(60*60*24))+""1/1/1970""))"),42738.0)</f>
        <v>42738</v>
      </c>
      <c r="P365" s="13">
        <v>1.4834016E9</v>
      </c>
      <c r="Q365" s="13">
        <v>26752.1181</v>
      </c>
      <c r="S365" s="153">
        <f>IFERROR(__xludf.DUMMYFUNCTION("TO_DATE(INT((T365/(60*60*24))+""1/1/1970""))"),42805.0)</f>
        <v>42805</v>
      </c>
      <c r="T365" s="156">
        <v>1.4892084E9</v>
      </c>
      <c r="U365" s="156">
        <v>139436.2258</v>
      </c>
      <c r="W365" s="153">
        <f>IFERROR(__xludf.DUMMYFUNCTION("TO_DATE(INT((X365/(60*60*24))+""1/1/1970""))"),42795.0)</f>
        <v>42795</v>
      </c>
      <c r="X365" s="152">
        <v>1.4883804E9</v>
      </c>
      <c r="Y365" s="152">
        <v>9830.5411</v>
      </c>
      <c r="AA365" s="153">
        <f>IFERROR(__xludf.DUMMYFUNCTION("TO_DATE(INT((AB365/(60*60*24))+""1/1/1970""))"),42795.0)</f>
        <v>42795</v>
      </c>
      <c r="AB365" s="152">
        <v>1.488348E9</v>
      </c>
      <c r="AC365" s="152">
        <v>97406.8007</v>
      </c>
      <c r="AE365" s="153">
        <f>IFERROR(__xludf.DUMMYFUNCTION("TO_DATE(INT((AF365/(60*60*24))+""1/1/1970""))"),42738.0)</f>
        <v>42738</v>
      </c>
      <c r="AF365" s="156">
        <v>1.4834016E9</v>
      </c>
      <c r="AG365" s="156">
        <v>96245.0478</v>
      </c>
      <c r="AH365" s="156"/>
      <c r="AI365" s="153">
        <f>IFERROR(__xludf.DUMMYFUNCTION("TO_DATE(INT((AJ365/(60*60*24))+""1/1/1970""))"),42805.0)</f>
        <v>42805</v>
      </c>
      <c r="AJ365" s="156">
        <v>1.4892084E9</v>
      </c>
      <c r="AK365" s="156">
        <v>100162.7447</v>
      </c>
      <c r="AL365" s="156">
        <v>92646.8688</v>
      </c>
      <c r="AM365" s="159">
        <v>125066.43</v>
      </c>
      <c r="AN365" s="152">
        <f t="shared" si="1"/>
        <v>27588.9167</v>
      </c>
      <c r="AO365" s="152">
        <f t="shared" si="2"/>
        <v>139436.2258</v>
      </c>
      <c r="AP365" s="152">
        <f t="shared" si="3"/>
        <v>9853.6393</v>
      </c>
      <c r="AQ365" s="152">
        <f t="shared" si="4"/>
        <v>96188.6055</v>
      </c>
      <c r="AR365" s="152">
        <f t="shared" si="5"/>
        <v>95853.7614</v>
      </c>
    </row>
    <row r="366">
      <c r="A366" s="156">
        <v>1.4743152E9</v>
      </c>
      <c r="B366" s="156">
        <v>105045.9429</v>
      </c>
      <c r="D366" s="153">
        <f>IFERROR(__xludf.DUMMYFUNCTION("TO_DATE(INT((E366/(60*60*24))+""1/1/1970""))"),42807.0)</f>
        <v>42807</v>
      </c>
      <c r="E366" s="152">
        <v>1.4894136E9</v>
      </c>
      <c r="F366" s="152">
        <v>100162.7447</v>
      </c>
      <c r="H366" s="153">
        <f>IFERROR(__xludf.DUMMYFUNCTION("TO_DATE(INT((I366/(60*60*24))+""1/1/1970""))"),42807.0)</f>
        <v>42807</v>
      </c>
      <c r="I366" s="152">
        <v>1.4894136E9</v>
      </c>
      <c r="J366" s="152">
        <v>92646.8688</v>
      </c>
      <c r="L366" s="158">
        <v>42807.0</v>
      </c>
      <c r="M366" s="160">
        <v>125066.43</v>
      </c>
      <c r="O366" s="153">
        <f>IFERROR(__xludf.DUMMYFUNCTION("TO_DATE(INT((P366/(60*60*24))+""1/1/1970""))"),42739.0)</f>
        <v>42739</v>
      </c>
      <c r="P366" s="13">
        <v>1.483542E9</v>
      </c>
      <c r="Q366" s="13">
        <v>26883.5746</v>
      </c>
      <c r="S366" s="153">
        <f>IFERROR(__xludf.DUMMYFUNCTION("TO_DATE(INT((T366/(60*60*24))+""1/1/1970""))"),42807.0)</f>
        <v>42807</v>
      </c>
      <c r="T366" s="152">
        <v>1.4894136E9</v>
      </c>
      <c r="U366" s="152">
        <v>139436.2258</v>
      </c>
      <c r="W366" s="153">
        <f>IFERROR(__xludf.DUMMYFUNCTION("TO_DATE(INT((X366/(60*60*24))+""1/1/1970""))"),42796.0)</f>
        <v>42796</v>
      </c>
      <c r="X366" s="152">
        <v>1.4884668E9</v>
      </c>
      <c r="Y366" s="152">
        <v>9825.0372</v>
      </c>
      <c r="AA366" s="153">
        <f>IFERROR(__xludf.DUMMYFUNCTION("TO_DATE(INT((AB366/(60*60*24))+""1/1/1970""))"),42796.0)</f>
        <v>42796</v>
      </c>
      <c r="AB366" s="156">
        <v>1.4884272E9</v>
      </c>
      <c r="AC366" s="156">
        <v>97179.8665</v>
      </c>
      <c r="AE366" s="153">
        <f>IFERROR(__xludf.DUMMYFUNCTION("TO_DATE(INT((AF366/(60*60*24))+""1/1/1970""))"),42739.0)</f>
        <v>42739</v>
      </c>
      <c r="AF366" s="156">
        <v>1.4835204E9</v>
      </c>
      <c r="AG366" s="156">
        <v>95878.0352</v>
      </c>
      <c r="AH366" s="156"/>
      <c r="AI366" s="153">
        <f>IFERROR(__xludf.DUMMYFUNCTION("TO_DATE(INT((AJ366/(60*60*24))+""1/1/1970""))"),42807.0)</f>
        <v>42807</v>
      </c>
      <c r="AJ366" s="152">
        <v>1.4894136E9</v>
      </c>
      <c r="AK366" s="152">
        <v>100162.7447</v>
      </c>
      <c r="AL366" s="152">
        <v>92646.8688</v>
      </c>
      <c r="AM366" s="160">
        <v>125066.43</v>
      </c>
      <c r="AN366" s="152">
        <f t="shared" si="1"/>
        <v>27622.8624</v>
      </c>
      <c r="AO366" s="152">
        <f t="shared" si="2"/>
        <v>139436.2258</v>
      </c>
      <c r="AP366" s="152">
        <f t="shared" si="3"/>
        <v>9854.1251</v>
      </c>
      <c r="AQ366" s="152">
        <f t="shared" si="4"/>
        <v>96311.9245</v>
      </c>
      <c r="AR366" s="152">
        <f t="shared" si="5"/>
        <v>95706.4288</v>
      </c>
    </row>
    <row r="367">
      <c r="A367" s="152">
        <v>1.47437826E9</v>
      </c>
      <c r="B367" s="152">
        <v>105045.9429</v>
      </c>
      <c r="D367" s="153">
        <f>IFERROR(__xludf.DUMMYFUNCTION("TO_DATE(INT((E367/(60*60*24))+""1/1/1970""))"),42808.0)</f>
        <v>42808</v>
      </c>
      <c r="E367" s="152">
        <v>1.489464E9</v>
      </c>
      <c r="F367" s="152">
        <v>100162.7447</v>
      </c>
      <c r="H367" s="153">
        <f>IFERROR(__xludf.DUMMYFUNCTION("TO_DATE(INT((I367/(60*60*24))+""1/1/1970""))"),42808.0)</f>
        <v>42808</v>
      </c>
      <c r="I367" s="152">
        <v>1.489464E9</v>
      </c>
      <c r="J367" s="152">
        <v>93530.0289</v>
      </c>
      <c r="L367" s="158">
        <v>42808.0</v>
      </c>
      <c r="M367" s="160">
        <v>124916.81</v>
      </c>
      <c r="O367" s="153">
        <f>IFERROR(__xludf.DUMMYFUNCTION("TO_DATE(INT((P367/(60*60*24))+""1/1/1970""))"),42740.0)</f>
        <v>42740</v>
      </c>
      <c r="P367" s="13">
        <v>1.4836284E9</v>
      </c>
      <c r="Q367" s="13">
        <v>26872.5071</v>
      </c>
      <c r="S367" s="153">
        <f>IFERROR(__xludf.DUMMYFUNCTION("TO_DATE(INT((T367/(60*60*24))+""1/1/1970""))"),42808.0)</f>
        <v>42808</v>
      </c>
      <c r="T367" s="152">
        <v>1.489464E9</v>
      </c>
      <c r="U367" s="152">
        <v>139580.4658</v>
      </c>
      <c r="W367" s="153">
        <f>IFERROR(__xludf.DUMMYFUNCTION("TO_DATE(INT((X367/(60*60*24))+""1/1/1970""))"),42797.0)</f>
        <v>42797</v>
      </c>
      <c r="X367" s="152">
        <v>1.4885532E9</v>
      </c>
      <c r="Y367" s="152">
        <v>9831.3681</v>
      </c>
      <c r="AA367" s="153">
        <f>IFERROR(__xludf.DUMMYFUNCTION("TO_DATE(INT((AB367/(60*60*24))+""1/1/1970""))"),42797.0)</f>
        <v>42797</v>
      </c>
      <c r="AB367" s="152">
        <v>1.4885064E9</v>
      </c>
      <c r="AC367" s="152">
        <v>96885.3311</v>
      </c>
      <c r="AE367" s="153">
        <f>IFERROR(__xludf.DUMMYFUNCTION("TO_DATE(INT((AF367/(60*60*24))+""1/1/1970""))"),42740.0)</f>
        <v>42740</v>
      </c>
      <c r="AF367" s="152">
        <v>1.4835996E9</v>
      </c>
      <c r="AG367" s="152">
        <v>96608.8451</v>
      </c>
      <c r="AH367" s="156"/>
      <c r="AI367" s="153">
        <f>IFERROR(__xludf.DUMMYFUNCTION("TO_DATE(INT((AJ367/(60*60*24))+""1/1/1970""))"),42808.0)</f>
        <v>42808</v>
      </c>
      <c r="AJ367" s="152">
        <v>1.489464E9</v>
      </c>
      <c r="AK367" s="152">
        <v>100162.7447</v>
      </c>
      <c r="AL367" s="152">
        <v>93530.0289</v>
      </c>
      <c r="AM367" s="160">
        <v>124916.81</v>
      </c>
      <c r="AN367" s="152">
        <f t="shared" si="1"/>
        <v>27607.1138</v>
      </c>
      <c r="AO367" s="152">
        <f t="shared" si="2"/>
        <v>139580.4658</v>
      </c>
      <c r="AP367" s="152">
        <f t="shared" si="3"/>
        <v>9844.6031</v>
      </c>
      <c r="AQ367" s="152">
        <f t="shared" si="4"/>
        <v>96196.4157</v>
      </c>
      <c r="AR367" s="152">
        <f t="shared" si="5"/>
        <v>96061.2204</v>
      </c>
    </row>
    <row r="368">
      <c r="A368" s="156">
        <v>1.4744016E9</v>
      </c>
      <c r="B368" s="156">
        <v>105045.9429</v>
      </c>
      <c r="D368" s="153">
        <f>IFERROR(__xludf.DUMMYFUNCTION("TO_DATE(INT((E368/(60*60*24))+""1/1/1970""))"),42809.0)</f>
        <v>42809</v>
      </c>
      <c r="E368" s="156">
        <v>1.4895504E9</v>
      </c>
      <c r="F368" s="156">
        <v>100162.7447</v>
      </c>
      <c r="H368" s="153">
        <f>IFERROR(__xludf.DUMMYFUNCTION("TO_DATE(INT((I368/(60*60*24))+""1/1/1970""))"),42809.0)</f>
        <v>42809</v>
      </c>
      <c r="I368" s="156">
        <v>1.4895504E9</v>
      </c>
      <c r="J368" s="156">
        <v>93490.8253</v>
      </c>
      <c r="L368" s="158">
        <v>42809.0</v>
      </c>
      <c r="M368" s="159">
        <v>124654.3</v>
      </c>
      <c r="O368" s="153">
        <f>IFERROR(__xludf.DUMMYFUNCTION("TO_DATE(INT((P368/(60*60*24))+""1/1/1970""))"),42741.0)</f>
        <v>42741</v>
      </c>
      <c r="P368" s="13">
        <v>1.4837148E9</v>
      </c>
      <c r="Q368" s="13">
        <v>27141.7169</v>
      </c>
      <c r="S368" s="153">
        <f>IFERROR(__xludf.DUMMYFUNCTION("TO_DATE(INT((T368/(60*60*24))+""1/1/1970""))"),42809.0)</f>
        <v>42809</v>
      </c>
      <c r="T368" s="156">
        <v>1.4895504E9</v>
      </c>
      <c r="U368" s="156">
        <v>138685.4294</v>
      </c>
      <c r="W368" s="153">
        <f>IFERROR(__xludf.DUMMYFUNCTION("TO_DATE(INT((X368/(60*60*24))+""1/1/1970""))"),42798.0)</f>
        <v>42798</v>
      </c>
      <c r="X368" s="152">
        <v>1.4885856E9</v>
      </c>
      <c r="Y368" s="152">
        <v>9828.9455</v>
      </c>
      <c r="AA368" s="153">
        <f>IFERROR(__xludf.DUMMYFUNCTION("TO_DATE(INT((AB368/(60*60*24))+""1/1/1970""))"),42799.0)</f>
        <v>42799</v>
      </c>
      <c r="AB368" s="156">
        <v>1.4887548E9</v>
      </c>
      <c r="AC368" s="156">
        <v>97063.7749</v>
      </c>
      <c r="AE368" s="153">
        <f>IFERROR(__xludf.DUMMYFUNCTION("TO_DATE(INT((AF368/(60*60*24))+""1/1/1970""))"),42741.0)</f>
        <v>42741</v>
      </c>
      <c r="AF368" s="156">
        <v>1.4836788E9</v>
      </c>
      <c r="AG368" s="156">
        <v>97589.536</v>
      </c>
      <c r="AH368" s="156"/>
      <c r="AI368" s="153">
        <f>IFERROR(__xludf.DUMMYFUNCTION("TO_DATE(INT((AJ368/(60*60*24))+""1/1/1970""))"),42809.0)</f>
        <v>42809</v>
      </c>
      <c r="AJ368" s="156">
        <v>1.4895504E9</v>
      </c>
      <c r="AK368" s="156">
        <v>100162.7447</v>
      </c>
      <c r="AL368" s="156">
        <v>93490.8253</v>
      </c>
      <c r="AM368" s="159">
        <v>124654.3</v>
      </c>
      <c r="AN368" s="152">
        <f t="shared" si="1"/>
        <v>27636.1707</v>
      </c>
      <c r="AO368" s="152">
        <f t="shared" si="2"/>
        <v>138685.4294</v>
      </c>
      <c r="AP368" s="152">
        <f t="shared" si="3"/>
        <v>9843.5034</v>
      </c>
      <c r="AQ368" s="152">
        <f t="shared" si="4"/>
        <v>96290.8452</v>
      </c>
      <c r="AR368" s="152">
        <f t="shared" si="5"/>
        <v>96420.6017</v>
      </c>
    </row>
    <row r="369">
      <c r="A369" s="152">
        <v>1.47446466E9</v>
      </c>
      <c r="B369" s="152">
        <v>105045.9429</v>
      </c>
      <c r="D369" s="153">
        <f>IFERROR(__xludf.DUMMYFUNCTION("TO_DATE(INT((E369/(60*60*24))+""1/1/1970""))"),42810.0)</f>
        <v>42810</v>
      </c>
      <c r="E369" s="152">
        <v>1.4896368E9</v>
      </c>
      <c r="F369" s="152">
        <v>100162.7447</v>
      </c>
      <c r="H369" s="153">
        <f>IFERROR(__xludf.DUMMYFUNCTION("TO_DATE(INT((I369/(60*60*24))+""1/1/1970""))"),42810.0)</f>
        <v>42810</v>
      </c>
      <c r="I369" s="152">
        <v>1.4896368E9</v>
      </c>
      <c r="J369" s="152">
        <v>93505.0269</v>
      </c>
      <c r="L369" s="158">
        <v>42810.0</v>
      </c>
      <c r="M369" s="160">
        <v>126118.26</v>
      </c>
      <c r="O369" s="153">
        <f>IFERROR(__xludf.DUMMYFUNCTION("TO_DATE(INT((P369/(60*60*24))+""1/1/1970""))"),42742.0)</f>
        <v>42742</v>
      </c>
      <c r="P369" s="13">
        <v>1.4837472E9</v>
      </c>
      <c r="Q369" s="13">
        <v>27110.9483</v>
      </c>
      <c r="S369" s="153">
        <f>IFERROR(__xludf.DUMMYFUNCTION("TO_DATE(INT((T369/(60*60*24))+""1/1/1970""))"),42810.0)</f>
        <v>42810</v>
      </c>
      <c r="T369" s="152">
        <v>1.4896368E9</v>
      </c>
      <c r="U369" s="152">
        <v>140794.1502</v>
      </c>
      <c r="W369" s="153">
        <f>IFERROR(__xludf.DUMMYFUNCTION("TO_DATE(INT((X369/(60*60*24))+""1/1/1970""))"),42800.0)</f>
        <v>42800</v>
      </c>
      <c r="X369" s="156">
        <v>1.4887584E9</v>
      </c>
      <c r="Y369" s="156">
        <v>9827.2569</v>
      </c>
      <c r="AA369" s="153">
        <f>IFERROR(__xludf.DUMMYFUNCTION("TO_DATE(INT((AB369/(60*60*24))+""1/1/1970""))"),42800.0)</f>
        <v>42800</v>
      </c>
      <c r="AB369" s="152">
        <v>1.4887944E9</v>
      </c>
      <c r="AC369" s="152">
        <v>97150.8511</v>
      </c>
      <c r="AE369" s="153">
        <f>IFERROR(__xludf.DUMMYFUNCTION("TO_DATE(INT((AF369/(60*60*24))+""1/1/1970""))"),42742.0)</f>
        <v>42742</v>
      </c>
      <c r="AF369" s="152">
        <v>1.4837472E9</v>
      </c>
      <c r="AG369" s="152">
        <v>96926.249</v>
      </c>
      <c r="AH369" s="156"/>
      <c r="AI369" s="153">
        <f>IFERROR(__xludf.DUMMYFUNCTION("TO_DATE(INT((AJ369/(60*60*24))+""1/1/1970""))"),42810.0)</f>
        <v>42810</v>
      </c>
      <c r="AJ369" s="152">
        <v>1.4896368E9</v>
      </c>
      <c r="AK369" s="152">
        <v>100162.7447</v>
      </c>
      <c r="AL369" s="152">
        <v>93505.0269</v>
      </c>
      <c r="AM369" s="160">
        <v>126118.26</v>
      </c>
      <c r="AN369" s="152">
        <f t="shared" si="1"/>
        <v>27592.5024</v>
      </c>
      <c r="AO369" s="152">
        <f t="shared" si="2"/>
        <v>140794.1502</v>
      </c>
      <c r="AP369" s="152">
        <f t="shared" si="3"/>
        <v>9819.7741</v>
      </c>
      <c r="AQ369" s="152">
        <f t="shared" si="4"/>
        <v>96616.6398</v>
      </c>
      <c r="AR369" s="152">
        <f t="shared" si="5"/>
        <v>95267.6439</v>
      </c>
    </row>
    <row r="370">
      <c r="A370" s="156">
        <v>1.474488E9</v>
      </c>
      <c r="B370" s="156">
        <v>105045.9429</v>
      </c>
      <c r="D370" s="153">
        <f>IFERROR(__xludf.DUMMYFUNCTION("TO_DATE(INT((E370/(60*60*24))+""1/1/1970""))"),42811.0)</f>
        <v>42811</v>
      </c>
      <c r="E370" s="156">
        <v>1.4897232E9</v>
      </c>
      <c r="F370" s="156">
        <v>100162.7447</v>
      </c>
      <c r="H370" s="153">
        <f>IFERROR(__xludf.DUMMYFUNCTION("TO_DATE(INT((I370/(60*60*24))+""1/1/1970""))"),42811.0)</f>
        <v>42811</v>
      </c>
      <c r="I370" s="156">
        <v>1.4897232E9</v>
      </c>
      <c r="J370" s="156">
        <v>94114.4046</v>
      </c>
      <c r="L370" s="158">
        <v>42811.0</v>
      </c>
      <c r="M370" s="159">
        <v>126244.17</v>
      </c>
      <c r="O370" s="153">
        <f>IFERROR(__xludf.DUMMYFUNCTION("TO_DATE(INT((P370/(60*60*24))+""1/1/1970""))"),42743.0)</f>
        <v>42743</v>
      </c>
      <c r="P370" s="13">
        <v>1.4838336E9</v>
      </c>
      <c r="Q370" s="13">
        <v>27110.9483</v>
      </c>
      <c r="S370" s="153">
        <f>IFERROR(__xludf.DUMMYFUNCTION("TO_DATE(INT((T370/(60*60*24))+""1/1/1970""))"),42811.0)</f>
        <v>42811</v>
      </c>
      <c r="T370" s="156">
        <v>1.4897232E9</v>
      </c>
      <c r="U370" s="156">
        <v>140372.9751</v>
      </c>
      <c r="W370" s="153">
        <f>IFERROR(__xludf.DUMMYFUNCTION("TO_DATE(INT((X370/(60*60*24))+""1/1/1970""))"),42801.0)</f>
        <v>42801</v>
      </c>
      <c r="X370" s="152">
        <v>1.4888988E9</v>
      </c>
      <c r="Y370" s="152">
        <v>9832.4771</v>
      </c>
      <c r="AA370" s="153">
        <f>IFERROR(__xludf.DUMMYFUNCTION("TO_DATE(INT((AB370/(60*60*24))+""1/1/1970""))"),42801.0)</f>
        <v>42801</v>
      </c>
      <c r="AB370" s="156">
        <v>1.4888736E9</v>
      </c>
      <c r="AC370" s="156">
        <v>97187.021</v>
      </c>
      <c r="AE370" s="153">
        <f>IFERROR(__xludf.DUMMYFUNCTION("TO_DATE(INT((AF370/(60*60*24))+""1/1/1970""))"),42743.0)</f>
        <v>42743</v>
      </c>
      <c r="AF370" s="156">
        <v>1.4839164E9</v>
      </c>
      <c r="AG370" s="156">
        <v>96926.249</v>
      </c>
      <c r="AH370" s="156"/>
      <c r="AI370" s="153">
        <f>IFERROR(__xludf.DUMMYFUNCTION("TO_DATE(INT((AJ370/(60*60*24))+""1/1/1970""))"),42811.0)</f>
        <v>42811</v>
      </c>
      <c r="AJ370" s="156">
        <v>1.4897232E9</v>
      </c>
      <c r="AK370" s="156">
        <v>100162.7447</v>
      </c>
      <c r="AL370" s="156">
        <v>94114.4046</v>
      </c>
      <c r="AM370" s="159">
        <v>126244.17</v>
      </c>
      <c r="AN370" s="152">
        <f t="shared" si="1"/>
        <v>27453.1918</v>
      </c>
      <c r="AO370" s="152">
        <f t="shared" si="2"/>
        <v>140372.9751</v>
      </c>
      <c r="AP370" s="152">
        <f t="shared" si="3"/>
        <v>9815.5489</v>
      </c>
      <c r="AQ370" s="152">
        <f t="shared" si="4"/>
        <v>96531.028</v>
      </c>
      <c r="AR370" s="152">
        <f t="shared" si="5"/>
        <v>94952.7837</v>
      </c>
    </row>
    <row r="371">
      <c r="A371" s="152">
        <v>1.47455106E9</v>
      </c>
      <c r="B371" s="152">
        <v>105045.9429</v>
      </c>
      <c r="D371" s="153">
        <f>IFERROR(__xludf.DUMMYFUNCTION("TO_DATE(INT((E371/(60*60*24))+""1/1/1970""))"),42812.0)</f>
        <v>42812</v>
      </c>
      <c r="E371" s="152">
        <v>1.4898096E9</v>
      </c>
      <c r="F371" s="152">
        <v>100162.7447</v>
      </c>
      <c r="H371" s="153">
        <f>IFERROR(__xludf.DUMMYFUNCTION("TO_DATE(INT((I371/(60*60*24))+""1/1/1970""))"),42812.0)</f>
        <v>42812</v>
      </c>
      <c r="I371" s="152">
        <v>1.4898096E9</v>
      </c>
      <c r="J371" s="152">
        <v>94185.1226</v>
      </c>
      <c r="L371" s="158">
        <v>42812.0</v>
      </c>
      <c r="M371" s="160">
        <v>126118.2</v>
      </c>
      <c r="O371" s="153">
        <f>IFERROR(__xludf.DUMMYFUNCTION("TO_DATE(INT((P371/(60*60*24))+""1/1/1970""))"),42744.0)</f>
        <v>42744</v>
      </c>
      <c r="P371" s="13">
        <v>1.48392E9</v>
      </c>
      <c r="Q371" s="13">
        <v>27090.0423</v>
      </c>
      <c r="S371" s="153">
        <f>IFERROR(__xludf.DUMMYFUNCTION("TO_DATE(INT((T371/(60*60*24))+""1/1/1970""))"),42812.0)</f>
        <v>42812</v>
      </c>
      <c r="T371" s="152">
        <v>1.4898096E9</v>
      </c>
      <c r="U371" s="152">
        <v>139879.027</v>
      </c>
      <c r="W371" s="153">
        <f>IFERROR(__xludf.DUMMYFUNCTION("TO_DATE(INT((X371/(60*60*24))+""1/1/1970""))"),42802.0)</f>
        <v>42802</v>
      </c>
      <c r="X371" s="152">
        <v>1.4889852E9</v>
      </c>
      <c r="Y371" s="152">
        <v>9834.6435</v>
      </c>
      <c r="AA371" s="153">
        <f>IFERROR(__xludf.DUMMYFUNCTION("TO_DATE(INT((AB371/(60*60*24))+""1/1/1970""))"),42802.0)</f>
        <v>42802</v>
      </c>
      <c r="AB371" s="152">
        <v>1.4889528E9</v>
      </c>
      <c r="AC371" s="152">
        <v>97023.9718</v>
      </c>
      <c r="AE371" s="153">
        <f>IFERROR(__xludf.DUMMYFUNCTION("TO_DATE(INT((AF371/(60*60*24))+""1/1/1970""))"),42744.0)</f>
        <v>42744</v>
      </c>
      <c r="AF371" s="152">
        <v>1.483956E9</v>
      </c>
      <c r="AG371" s="152">
        <v>96907.8754</v>
      </c>
      <c r="AH371" s="156"/>
      <c r="AI371" s="153">
        <f>IFERROR(__xludf.DUMMYFUNCTION("TO_DATE(INT((AJ371/(60*60*24))+""1/1/1970""))"),42812.0)</f>
        <v>42812</v>
      </c>
      <c r="AJ371" s="152">
        <v>1.4898096E9</v>
      </c>
      <c r="AK371" s="152">
        <v>100162.7447</v>
      </c>
      <c r="AL371" s="152">
        <v>94185.1226</v>
      </c>
      <c r="AM371" s="160">
        <v>126118.2</v>
      </c>
      <c r="AN371" s="152">
        <f t="shared" si="1"/>
        <v>27550.5324</v>
      </c>
      <c r="AO371" s="152">
        <f t="shared" si="2"/>
        <v>139879.027</v>
      </c>
      <c r="AP371" s="152">
        <f t="shared" si="3"/>
        <v>9795.0136</v>
      </c>
      <c r="AQ371" s="152">
        <f t="shared" si="4"/>
        <v>96531.028</v>
      </c>
      <c r="AR371" s="152">
        <f t="shared" si="5"/>
        <v>95261.2182</v>
      </c>
    </row>
    <row r="372">
      <c r="A372" s="156">
        <v>1.4745744E9</v>
      </c>
      <c r="B372" s="156">
        <v>105045.9429</v>
      </c>
      <c r="D372" s="153">
        <f>IFERROR(__xludf.DUMMYFUNCTION("TO_DATE(INT((E372/(60*60*24))+""1/1/1970""))"),42814.0)</f>
        <v>42814</v>
      </c>
      <c r="E372" s="156">
        <v>1.4900184E9</v>
      </c>
      <c r="F372" s="156">
        <v>100162.7447</v>
      </c>
      <c r="H372" s="153">
        <f>IFERROR(__xludf.DUMMYFUNCTION("TO_DATE(INT((I372/(60*60*24))+""1/1/1970""))"),42814.0)</f>
        <v>42814</v>
      </c>
      <c r="I372" s="156">
        <v>1.4900184E9</v>
      </c>
      <c r="J372" s="156">
        <v>94185.1226</v>
      </c>
      <c r="L372" s="158">
        <v>42814.0</v>
      </c>
      <c r="M372" s="159">
        <v>126118.2</v>
      </c>
      <c r="O372" s="153">
        <f>IFERROR(__xludf.DUMMYFUNCTION("TO_DATE(INT((P372/(60*60*24))+""1/1/1970""))"),42745.0)</f>
        <v>42745</v>
      </c>
      <c r="P372" s="13">
        <v>1.4840604E9</v>
      </c>
      <c r="Q372" s="13">
        <v>27422.4884</v>
      </c>
      <c r="S372" s="153">
        <f>IFERROR(__xludf.DUMMYFUNCTION("TO_DATE(INT((T372/(60*60*24))+""1/1/1970""))"),42814.0)</f>
        <v>42814</v>
      </c>
      <c r="T372" s="156">
        <v>1.4900184E9</v>
      </c>
      <c r="U372" s="156">
        <v>139879.027</v>
      </c>
      <c r="W372" s="153">
        <f>IFERROR(__xludf.DUMMYFUNCTION("TO_DATE(INT((X372/(60*60*24))+""1/1/1970""))"),42803.0)</f>
        <v>42803</v>
      </c>
      <c r="X372" s="152">
        <v>1.4890716E9</v>
      </c>
      <c r="Y372" s="152">
        <v>9842.8533</v>
      </c>
      <c r="AA372" s="153">
        <f>IFERROR(__xludf.DUMMYFUNCTION("TO_DATE(INT((AB372/(60*60*24))+""1/1/1970""))"),42803.0)</f>
        <v>42803</v>
      </c>
      <c r="AB372" s="156">
        <v>1.489032E9</v>
      </c>
      <c r="AC372" s="156">
        <v>96179.242</v>
      </c>
      <c r="AE372" s="153">
        <f>IFERROR(__xludf.DUMMYFUNCTION("TO_DATE(INT((AF372/(60*60*24))+""1/1/1970""))"),42745.0)</f>
        <v>42745</v>
      </c>
      <c r="AF372" s="156">
        <v>1.4840352E9</v>
      </c>
      <c r="AG372" s="156">
        <v>97424.1736</v>
      </c>
      <c r="AH372" s="156"/>
      <c r="AI372" s="153">
        <f>IFERROR(__xludf.DUMMYFUNCTION("TO_DATE(INT((AJ372/(60*60*24))+""1/1/1970""))"),42814.0)</f>
        <v>42814</v>
      </c>
      <c r="AJ372" s="156">
        <v>1.4900184E9</v>
      </c>
      <c r="AK372" s="156">
        <v>100162.7447</v>
      </c>
      <c r="AL372" s="156">
        <v>94185.1226</v>
      </c>
      <c r="AM372" s="159">
        <v>126118.2</v>
      </c>
      <c r="AN372" s="152">
        <f t="shared" si="1"/>
        <v>27538.2377</v>
      </c>
      <c r="AO372" s="152">
        <f t="shared" si="2"/>
        <v>139879.027</v>
      </c>
      <c r="AP372" s="152">
        <f t="shared" si="3"/>
        <v>9798.0905</v>
      </c>
      <c r="AQ372" s="152">
        <f t="shared" si="4"/>
        <v>96637.2663</v>
      </c>
      <c r="AR372" s="152">
        <f t="shared" si="5"/>
        <v>95221.7459</v>
      </c>
    </row>
    <row r="373">
      <c r="A373" s="152">
        <v>1.47463746E9</v>
      </c>
      <c r="B373" s="152">
        <v>105045.9429</v>
      </c>
      <c r="D373" s="153">
        <f>IFERROR(__xludf.DUMMYFUNCTION("TO_DATE(INT((E373/(60*60*24))+""1/1/1970""))"),42815.0)</f>
        <v>42815</v>
      </c>
      <c r="E373" s="156">
        <v>1.4900688E9</v>
      </c>
      <c r="F373" s="156">
        <v>100162.7447</v>
      </c>
      <c r="H373" s="153">
        <f>IFERROR(__xludf.DUMMYFUNCTION("TO_DATE(INT((I373/(60*60*24))+""1/1/1970""))"),42815.0)</f>
        <v>42815</v>
      </c>
      <c r="I373" s="156">
        <v>1.4900688E9</v>
      </c>
      <c r="J373" s="156">
        <v>94540.4</v>
      </c>
      <c r="L373" s="158">
        <v>42815.0</v>
      </c>
      <c r="M373" s="159">
        <v>126332.04</v>
      </c>
      <c r="O373" s="153">
        <f>IFERROR(__xludf.DUMMYFUNCTION("TO_DATE(INT((P373/(60*60*24))+""1/1/1970""))"),42746.0)</f>
        <v>42746</v>
      </c>
      <c r="P373" s="13">
        <v>1.4841468E9</v>
      </c>
      <c r="Q373" s="13">
        <v>27674.2176</v>
      </c>
      <c r="S373" s="153">
        <f>IFERROR(__xludf.DUMMYFUNCTION("TO_DATE(INT((T373/(60*60*24))+""1/1/1970""))"),42815.0)</f>
        <v>42815</v>
      </c>
      <c r="T373" s="156">
        <v>1.4900688E9</v>
      </c>
      <c r="U373" s="156">
        <v>139560.1473</v>
      </c>
      <c r="W373" s="153">
        <f>IFERROR(__xludf.DUMMYFUNCTION("TO_DATE(INT((X373/(60*60*24))+""1/1/1970""))"),42804.0)</f>
        <v>42804</v>
      </c>
      <c r="X373" s="152">
        <v>1.489158E9</v>
      </c>
      <c r="Y373" s="152">
        <v>9852.2251</v>
      </c>
      <c r="AA373" s="153">
        <f>IFERROR(__xludf.DUMMYFUNCTION("TO_DATE(INT((AB373/(60*60*24))+""1/1/1970""))"),42804.0)</f>
        <v>42804</v>
      </c>
      <c r="AB373" s="152">
        <v>1.4891112E9</v>
      </c>
      <c r="AC373" s="152">
        <v>96188.6055</v>
      </c>
      <c r="AE373" s="153">
        <f>IFERROR(__xludf.DUMMYFUNCTION("TO_DATE(INT((AF373/(60*60*24))+""1/1/1970""))"),42746.0)</f>
        <v>42746</v>
      </c>
      <c r="AF373" s="152">
        <v>1.4841144E9</v>
      </c>
      <c r="AG373" s="152">
        <v>97115.0378</v>
      </c>
      <c r="AH373" s="156"/>
      <c r="AI373" s="153">
        <f>IFERROR(__xludf.DUMMYFUNCTION("TO_DATE(INT((AJ373/(60*60*24))+""1/1/1970""))"),42815.0)</f>
        <v>42815</v>
      </c>
      <c r="AJ373" s="156">
        <v>1.4900688E9</v>
      </c>
      <c r="AK373" s="156">
        <v>100162.7447</v>
      </c>
      <c r="AL373" s="156">
        <v>94540.4</v>
      </c>
      <c r="AM373" s="159">
        <v>126332.04</v>
      </c>
      <c r="AN373" s="152">
        <f t="shared" si="1"/>
        <v>27534.1072</v>
      </c>
      <c r="AO373" s="152">
        <f t="shared" si="2"/>
        <v>139560.1473</v>
      </c>
      <c r="AP373" s="152">
        <f t="shared" si="3"/>
        <v>9793.3499</v>
      </c>
      <c r="AQ373" s="152">
        <f t="shared" si="4"/>
        <v>96556.2834</v>
      </c>
      <c r="AR373" s="152">
        <f t="shared" si="5"/>
        <v>95274.0697</v>
      </c>
    </row>
    <row r="374">
      <c r="A374" s="156">
        <v>1.4746608E9</v>
      </c>
      <c r="B374" s="156">
        <v>105045.9429</v>
      </c>
      <c r="D374" s="153">
        <f>IFERROR(__xludf.DUMMYFUNCTION("TO_DATE(INT((E374/(60*60*24))+""1/1/1970""))"),42816.0)</f>
        <v>42816</v>
      </c>
      <c r="E374" s="152">
        <v>1.4901552E9</v>
      </c>
      <c r="F374" s="152">
        <v>100162.7447</v>
      </c>
      <c r="H374" s="153">
        <f>IFERROR(__xludf.DUMMYFUNCTION("TO_DATE(INT((I374/(60*60*24))+""1/1/1970""))"),42816.0)</f>
        <v>42816</v>
      </c>
      <c r="I374" s="152">
        <v>1.4901552E9</v>
      </c>
      <c r="J374" s="152">
        <v>92838.6283</v>
      </c>
      <c r="L374" s="158">
        <v>42816.0</v>
      </c>
      <c r="M374" s="160">
        <v>126039.05</v>
      </c>
      <c r="O374" s="153">
        <f>IFERROR(__xludf.DUMMYFUNCTION("TO_DATE(INT((P374/(60*60*24))+""1/1/1970""))"),42747.0)</f>
        <v>42747</v>
      </c>
      <c r="P374" s="13">
        <v>1.4842332E9</v>
      </c>
      <c r="Q374" s="13">
        <v>27962.4719</v>
      </c>
      <c r="S374" s="153">
        <f>IFERROR(__xludf.DUMMYFUNCTION("TO_DATE(INT((T374/(60*60*24))+""1/1/1970""))"),42816.0)</f>
        <v>42816</v>
      </c>
      <c r="T374" s="152">
        <v>1.4901552E9</v>
      </c>
      <c r="U374" s="152">
        <v>136391.7577</v>
      </c>
      <c r="W374" s="153">
        <f>IFERROR(__xludf.DUMMYFUNCTION("TO_DATE(INT((X374/(60*60*24))+""1/1/1970""))"),42805.0)</f>
        <v>42805</v>
      </c>
      <c r="X374" s="152">
        <v>1.4891904E9</v>
      </c>
      <c r="Y374" s="152">
        <v>9853.6393</v>
      </c>
      <c r="AA374" s="153">
        <f>IFERROR(__xludf.DUMMYFUNCTION("TO_DATE(INT((AB374/(60*60*24))+""1/1/1970""))"),42806.0)</f>
        <v>42806</v>
      </c>
      <c r="AB374" s="156">
        <v>1.489356E9</v>
      </c>
      <c r="AC374" s="156">
        <v>96127.8683</v>
      </c>
      <c r="AE374" s="153">
        <f>IFERROR(__xludf.DUMMYFUNCTION("TO_DATE(INT((AF374/(60*60*24))+""1/1/1970""))"),42747.0)</f>
        <v>42747</v>
      </c>
      <c r="AF374" s="156">
        <v>1.4841936E9</v>
      </c>
      <c r="AG374" s="156">
        <v>97504.0988</v>
      </c>
      <c r="AH374" s="156"/>
      <c r="AI374" s="153">
        <f>IFERROR(__xludf.DUMMYFUNCTION("TO_DATE(INT((AJ374/(60*60*24))+""1/1/1970""))"),42816.0)</f>
        <v>42816</v>
      </c>
      <c r="AJ374" s="152">
        <v>1.4901552E9</v>
      </c>
      <c r="AK374" s="152">
        <v>100162.7447</v>
      </c>
      <c r="AL374" s="152">
        <v>92838.6283</v>
      </c>
      <c r="AM374" s="160">
        <v>126039.05</v>
      </c>
      <c r="AN374" s="152">
        <f t="shared" si="1"/>
        <v>27691.116</v>
      </c>
      <c r="AO374" s="152">
        <f t="shared" si="2"/>
        <v>136391.7577</v>
      </c>
      <c r="AP374" s="152">
        <f t="shared" si="3"/>
        <v>9793.2516</v>
      </c>
      <c r="AQ374" s="152">
        <f t="shared" si="4"/>
        <v>96321.9728</v>
      </c>
      <c r="AR374" s="152">
        <f t="shared" si="5"/>
        <v>94578.256</v>
      </c>
    </row>
    <row r="375">
      <c r="A375" s="152">
        <v>1.47489666E9</v>
      </c>
      <c r="B375" s="152">
        <v>105045.9429</v>
      </c>
      <c r="D375" s="153">
        <f>IFERROR(__xludf.DUMMYFUNCTION("TO_DATE(INT((E375/(60*60*24))+""1/1/1970""))"),42817.0)</f>
        <v>42817</v>
      </c>
      <c r="E375" s="156">
        <v>1.4902416E9</v>
      </c>
      <c r="F375" s="156">
        <v>100162.7447</v>
      </c>
      <c r="H375" s="153">
        <f>IFERROR(__xludf.DUMMYFUNCTION("TO_DATE(INT((I375/(60*60*24))+""1/1/1970""))"),42817.0)</f>
        <v>42817</v>
      </c>
      <c r="I375" s="156">
        <v>1.4902416E9</v>
      </c>
      <c r="J375" s="156">
        <v>94135.283</v>
      </c>
      <c r="L375" s="158">
        <v>42817.0</v>
      </c>
      <c r="M375" s="159">
        <v>126381.51</v>
      </c>
      <c r="O375" s="153">
        <f>IFERROR(__xludf.DUMMYFUNCTION("TO_DATE(INT((P375/(60*60*24))+""1/1/1970""))"),42748.0)</f>
        <v>42748</v>
      </c>
      <c r="P375" s="13">
        <v>1.4843196E9</v>
      </c>
      <c r="Q375" s="13">
        <v>27713.6148</v>
      </c>
      <c r="S375" s="153">
        <f>IFERROR(__xludf.DUMMYFUNCTION("TO_DATE(INT((T375/(60*60*24))+""1/1/1970""))"),42817.0)</f>
        <v>42817</v>
      </c>
      <c r="T375" s="156">
        <v>1.4902416E9</v>
      </c>
      <c r="U375" s="156">
        <v>136931.9637</v>
      </c>
      <c r="W375" s="153">
        <f>IFERROR(__xludf.DUMMYFUNCTION("TO_DATE(INT((X375/(60*60*24))+""1/1/1970""))"),42806.0)</f>
        <v>42806</v>
      </c>
      <c r="X375" s="156">
        <v>1.4893596E9</v>
      </c>
      <c r="Y375" s="156">
        <v>9854.1251</v>
      </c>
      <c r="AA375" s="153">
        <f>IFERROR(__xludf.DUMMYFUNCTION("TO_DATE(INT((AB375/(60*60*24))+""1/1/1970""))"),42807.0)</f>
        <v>42807</v>
      </c>
      <c r="AB375" s="156">
        <v>1.4893956E9</v>
      </c>
      <c r="AC375" s="156">
        <v>96311.9245</v>
      </c>
      <c r="AE375" s="153">
        <f>IFERROR(__xludf.DUMMYFUNCTION("TO_DATE(INT((AF375/(60*60*24))+""1/1/1970""))"),42748.0)</f>
        <v>42748</v>
      </c>
      <c r="AF375" s="152">
        <v>1.4842728E9</v>
      </c>
      <c r="AG375" s="152">
        <v>97700.237</v>
      </c>
      <c r="AH375" s="156"/>
      <c r="AI375" s="153">
        <f>IFERROR(__xludf.DUMMYFUNCTION("TO_DATE(INT((AJ375/(60*60*24))+""1/1/1970""))"),42817.0)</f>
        <v>42817</v>
      </c>
      <c r="AJ375" s="156">
        <v>1.4902416E9</v>
      </c>
      <c r="AK375" s="156">
        <v>100162.7447</v>
      </c>
      <c r="AL375" s="156">
        <v>94135.283</v>
      </c>
      <c r="AM375" s="159">
        <v>126381.51</v>
      </c>
      <c r="AN375" s="152">
        <f t="shared" si="1"/>
        <v>27657.951</v>
      </c>
      <c r="AO375" s="152">
        <f t="shared" si="2"/>
        <v>136931.9637</v>
      </c>
      <c r="AP375" s="152">
        <f t="shared" si="3"/>
        <v>9794.384</v>
      </c>
      <c r="AQ375" s="152">
        <f t="shared" si="4"/>
        <v>96461.776</v>
      </c>
      <c r="AR375" s="152">
        <f t="shared" si="5"/>
        <v>94793.9766</v>
      </c>
    </row>
    <row r="376">
      <c r="A376" s="156">
        <v>1.47492E9</v>
      </c>
      <c r="B376" s="156">
        <v>105045.9429</v>
      </c>
      <c r="D376" s="153">
        <f>IFERROR(__xludf.DUMMYFUNCTION("TO_DATE(INT((E376/(60*60*24))+""1/1/1970""))"),42818.0)</f>
        <v>42818</v>
      </c>
      <c r="E376" s="152">
        <v>1.490328E9</v>
      </c>
      <c r="F376" s="152">
        <v>100162.7447</v>
      </c>
      <c r="H376" s="153">
        <f>IFERROR(__xludf.DUMMYFUNCTION("TO_DATE(INT((I376/(60*60*24))+""1/1/1970""))"),42818.0)</f>
        <v>42818</v>
      </c>
      <c r="I376" s="152">
        <v>1.490328E9</v>
      </c>
      <c r="J376" s="152">
        <v>94430.4432</v>
      </c>
      <c r="L376" s="158">
        <v>42818.0</v>
      </c>
      <c r="M376" s="160">
        <v>126230.52</v>
      </c>
      <c r="O376" s="153">
        <f>IFERROR(__xludf.DUMMYFUNCTION("TO_DATE(INT((P376/(60*60*24))+""1/1/1970""))"),42749.0)</f>
        <v>42749</v>
      </c>
      <c r="P376" s="13">
        <v>1.484352E9</v>
      </c>
      <c r="Q376" s="13">
        <v>27619.191</v>
      </c>
      <c r="S376" s="153">
        <f>IFERROR(__xludf.DUMMYFUNCTION("TO_DATE(INT((T376/(60*60*24))+""1/1/1970""))"),42818.0)</f>
        <v>42818</v>
      </c>
      <c r="T376" s="152">
        <v>1.490328E9</v>
      </c>
      <c r="U376" s="152">
        <v>136668.4929</v>
      </c>
      <c r="W376" s="153">
        <f>IFERROR(__xludf.DUMMYFUNCTION("TO_DATE(INT((X376/(60*60*24))+""1/1/1970""))"),42807.0)</f>
        <v>42807</v>
      </c>
      <c r="X376" s="152">
        <v>1.4894136E9</v>
      </c>
      <c r="Y376" s="152">
        <v>9854.1251</v>
      </c>
      <c r="AA376" s="153">
        <f>IFERROR(__xludf.DUMMYFUNCTION("TO_DATE(INT((AB376/(60*60*24))+""1/1/1970""))"),42808.0)</f>
        <v>42808</v>
      </c>
      <c r="AB376" s="152">
        <v>1.4894748E9</v>
      </c>
      <c r="AC376" s="152">
        <v>96196.4157</v>
      </c>
      <c r="AE376" s="153">
        <f>IFERROR(__xludf.DUMMYFUNCTION("TO_DATE(INT((AF376/(60*60*24))+""1/1/1970""))"),42749.0)</f>
        <v>42749</v>
      </c>
      <c r="AF376" s="156">
        <v>1.484352E9</v>
      </c>
      <c r="AG376" s="156">
        <v>97951.4959</v>
      </c>
      <c r="AH376" s="156"/>
      <c r="AI376" s="153">
        <f>IFERROR(__xludf.DUMMYFUNCTION("TO_DATE(INT((AJ376/(60*60*24))+""1/1/1970""))"),42818.0)</f>
        <v>42818</v>
      </c>
      <c r="AJ376" s="152">
        <v>1.490328E9</v>
      </c>
      <c r="AK376" s="152">
        <v>100162.7447</v>
      </c>
      <c r="AL376" s="152">
        <v>94430.4432</v>
      </c>
      <c r="AM376" s="160">
        <v>126230.52</v>
      </c>
      <c r="AN376" s="152">
        <f t="shared" si="1"/>
        <v>27758.3323</v>
      </c>
      <c r="AO376" s="152">
        <f t="shared" si="2"/>
        <v>136668.4929</v>
      </c>
      <c r="AP376" s="152">
        <f t="shared" si="3"/>
        <v>9789.3228</v>
      </c>
      <c r="AQ376" s="152">
        <f t="shared" si="4"/>
        <v>96632.8684</v>
      </c>
      <c r="AR376" s="152">
        <f t="shared" si="5"/>
        <v>94844.0054</v>
      </c>
    </row>
    <row r="377">
      <c r="A377" s="152">
        <v>1.47498306E9</v>
      </c>
      <c r="B377" s="152">
        <v>105045.9429</v>
      </c>
      <c r="D377" s="153">
        <f>IFERROR(__xludf.DUMMYFUNCTION("TO_DATE(INT((E377/(60*60*24))+""1/1/1970""))"),42819.0)</f>
        <v>42819</v>
      </c>
      <c r="E377" s="156">
        <v>1.4904144E9</v>
      </c>
      <c r="F377" s="156">
        <v>100162.7447</v>
      </c>
      <c r="H377" s="153">
        <f>IFERROR(__xludf.DUMMYFUNCTION("TO_DATE(INT((I377/(60*60*24))+""1/1/1970""))"),42819.0)</f>
        <v>42819</v>
      </c>
      <c r="I377" s="156">
        <v>1.4904144E9</v>
      </c>
      <c r="J377" s="156">
        <v>95585.9239</v>
      </c>
      <c r="L377" s="158">
        <v>42819.0</v>
      </c>
      <c r="M377" s="159">
        <v>126344.52</v>
      </c>
      <c r="O377" s="153">
        <f>IFERROR(__xludf.DUMMYFUNCTION("TO_DATE(INT((P377/(60*60*24))+""1/1/1970""))"),42750.0)</f>
        <v>42750</v>
      </c>
      <c r="P377" s="13">
        <v>1.4844384E9</v>
      </c>
      <c r="Q377" s="13">
        <v>27619.191</v>
      </c>
      <c r="S377" s="153">
        <f>IFERROR(__xludf.DUMMYFUNCTION("TO_DATE(INT((T377/(60*60*24))+""1/1/1970""))"),42819.0)</f>
        <v>42819</v>
      </c>
      <c r="T377" s="156">
        <v>1.4904144E9</v>
      </c>
      <c r="U377" s="156">
        <v>136558.6263</v>
      </c>
      <c r="W377" s="153">
        <f>IFERROR(__xludf.DUMMYFUNCTION("TO_DATE(INT((X377/(60*60*24))+""1/1/1970""))"),42808.0)</f>
        <v>42808</v>
      </c>
      <c r="X377" s="152">
        <v>1.4895E9</v>
      </c>
      <c r="Y377" s="152">
        <v>9844.6031</v>
      </c>
      <c r="AA377" s="153">
        <f>IFERROR(__xludf.DUMMYFUNCTION("TO_DATE(INT((AB377/(60*60*24))+""1/1/1970""))"),42809.0)</f>
        <v>42809</v>
      </c>
      <c r="AB377" s="156">
        <v>1.489554E9</v>
      </c>
      <c r="AC377" s="156">
        <v>96290.8452</v>
      </c>
      <c r="AE377" s="153">
        <f>IFERROR(__xludf.DUMMYFUNCTION("TO_DATE(INT((AF377/(60*60*24))+""1/1/1970""))"),42750.0)</f>
        <v>42750</v>
      </c>
      <c r="AF377" s="152">
        <v>1.4845212E9</v>
      </c>
      <c r="AG377" s="152">
        <v>97951.4959</v>
      </c>
      <c r="AH377" s="156"/>
      <c r="AI377" s="153">
        <f>IFERROR(__xludf.DUMMYFUNCTION("TO_DATE(INT((AJ377/(60*60*24))+""1/1/1970""))"),42819.0)</f>
        <v>42819</v>
      </c>
      <c r="AJ377" s="156">
        <v>1.4904144E9</v>
      </c>
      <c r="AK377" s="156">
        <v>100162.7447</v>
      </c>
      <c r="AL377" s="156">
        <v>95585.9239</v>
      </c>
      <c r="AM377" s="159">
        <v>126344.52</v>
      </c>
      <c r="AN377" s="152">
        <f t="shared" si="1"/>
        <v>27650.1489</v>
      </c>
      <c r="AO377" s="152">
        <f t="shared" si="2"/>
        <v>136558.6263</v>
      </c>
      <c r="AP377" s="152">
        <f t="shared" si="3"/>
        <v>9797.6726</v>
      </c>
      <c r="AQ377" s="152">
        <f t="shared" si="4"/>
        <v>96632.8684</v>
      </c>
      <c r="AR377" s="152">
        <f t="shared" si="5"/>
        <v>94715.032</v>
      </c>
    </row>
    <row r="378">
      <c r="A378" s="156">
        <v>1.4750064E9</v>
      </c>
      <c r="B378" s="156">
        <v>105045.9429</v>
      </c>
      <c r="D378" s="153">
        <f>IFERROR(__xludf.DUMMYFUNCTION("TO_DATE(INT((E378/(60*60*24))+""1/1/1970""))"),42821.0)</f>
        <v>42821</v>
      </c>
      <c r="E378" s="152">
        <v>1.4906232E9</v>
      </c>
      <c r="F378" s="152">
        <v>100162.7447</v>
      </c>
      <c r="H378" s="153">
        <f>IFERROR(__xludf.DUMMYFUNCTION("TO_DATE(INT((I378/(60*60*24))+""1/1/1970""))"),42821.0)</f>
        <v>42821</v>
      </c>
      <c r="I378" s="152">
        <v>1.4906232E9</v>
      </c>
      <c r="J378" s="152">
        <v>95585.9239</v>
      </c>
      <c r="L378" s="158">
        <v>42821.0</v>
      </c>
      <c r="M378" s="160">
        <v>126344.52</v>
      </c>
      <c r="O378" s="153">
        <f>IFERROR(__xludf.DUMMYFUNCTION("TO_DATE(INT((P378/(60*60*24))+""1/1/1970""))"),42751.0)</f>
        <v>42751</v>
      </c>
      <c r="P378" s="13">
        <v>1.4845248E9</v>
      </c>
      <c r="Q378" s="13">
        <v>27694.8641</v>
      </c>
      <c r="S378" s="153">
        <f>IFERROR(__xludf.DUMMYFUNCTION("TO_DATE(INT((T378/(60*60*24))+""1/1/1970""))"),42821.0)</f>
        <v>42821</v>
      </c>
      <c r="T378" s="152">
        <v>1.4906232E9</v>
      </c>
      <c r="U378" s="152">
        <v>136558.6263</v>
      </c>
      <c r="W378" s="153">
        <f>IFERROR(__xludf.DUMMYFUNCTION("TO_DATE(INT((X378/(60*60*24))+""1/1/1970""))"),42809.0)</f>
        <v>42809</v>
      </c>
      <c r="X378" s="152">
        <v>1.4895864E9</v>
      </c>
      <c r="Y378" s="152">
        <v>9843.5034</v>
      </c>
      <c r="AA378" s="153">
        <f>IFERROR(__xludf.DUMMYFUNCTION("TO_DATE(INT((AB378/(60*60*24))+""1/1/1970""))"),42810.0)</f>
        <v>42810</v>
      </c>
      <c r="AB378" s="152">
        <v>1.4896332E9</v>
      </c>
      <c r="AC378" s="152">
        <v>96616.6398</v>
      </c>
      <c r="AE378" s="153">
        <f>IFERROR(__xludf.DUMMYFUNCTION("TO_DATE(INT((AF378/(60*60*24))+""1/1/1970""))"),42751.0)</f>
        <v>42751</v>
      </c>
      <c r="AF378" s="156">
        <v>1.4845608E9</v>
      </c>
      <c r="AG378" s="156">
        <v>97804.9665</v>
      </c>
      <c r="AH378" s="156"/>
      <c r="AI378" s="153">
        <f>IFERROR(__xludf.DUMMYFUNCTION("TO_DATE(INT((AJ378/(60*60*24))+""1/1/1970""))"),42821.0)</f>
        <v>42821</v>
      </c>
      <c r="AJ378" s="152">
        <v>1.4906232E9</v>
      </c>
      <c r="AK378" s="152">
        <v>100162.7447</v>
      </c>
      <c r="AL378" s="152">
        <v>95585.9239</v>
      </c>
      <c r="AM378" s="160">
        <v>126344.52</v>
      </c>
      <c r="AN378" s="152">
        <f t="shared" si="1"/>
        <v>27717.51</v>
      </c>
      <c r="AO378" s="152">
        <f t="shared" si="2"/>
        <v>136558.6263</v>
      </c>
      <c r="AP378" s="152">
        <f t="shared" si="3"/>
        <v>9797.7431</v>
      </c>
      <c r="AQ378" s="152">
        <f t="shared" si="4"/>
        <v>95630.3932</v>
      </c>
      <c r="AR378" s="152">
        <f t="shared" si="5"/>
        <v>94276.2471</v>
      </c>
    </row>
    <row r="379">
      <c r="A379" s="152">
        <v>1.47506946E9</v>
      </c>
      <c r="B379" s="152">
        <v>105045.9429</v>
      </c>
      <c r="D379" s="153">
        <f>IFERROR(__xludf.DUMMYFUNCTION("TO_DATE(INT((E379/(60*60*24))+""1/1/1970""))"),42822.0)</f>
        <v>42822</v>
      </c>
      <c r="E379" s="152">
        <v>1.4906736E9</v>
      </c>
      <c r="F379" s="152">
        <v>100162.7447</v>
      </c>
      <c r="H379" s="153">
        <f>IFERROR(__xludf.DUMMYFUNCTION("TO_DATE(INT((I379/(60*60*24))+""1/1/1970""))"),42822.0)</f>
        <v>42822</v>
      </c>
      <c r="I379" s="152">
        <v>1.4906736E9</v>
      </c>
      <c r="J379" s="152">
        <v>96466.0964</v>
      </c>
      <c r="L379" s="158">
        <v>42822.0</v>
      </c>
      <c r="M379" s="160">
        <v>126597.55</v>
      </c>
      <c r="O379" s="153">
        <f>IFERROR(__xludf.DUMMYFUNCTION("TO_DATE(INT((P379/(60*60*24))+""1/1/1970""))"),42752.0)</f>
        <v>42752</v>
      </c>
      <c r="P379" s="13">
        <v>1.4846112E9</v>
      </c>
      <c r="Q379" s="13">
        <v>27901.3447</v>
      </c>
      <c r="S379" s="153">
        <f>IFERROR(__xludf.DUMMYFUNCTION("TO_DATE(INT((T379/(60*60*24))+""1/1/1970""))"),42822.0)</f>
        <v>42822</v>
      </c>
      <c r="T379" s="152">
        <v>1.4906736E9</v>
      </c>
      <c r="U379" s="152">
        <v>136200.3588</v>
      </c>
      <c r="W379" s="153">
        <f>IFERROR(__xludf.DUMMYFUNCTION("TO_DATE(INT((X379/(60*60*24))+""1/1/1970""))"),42810.0)</f>
        <v>42810</v>
      </c>
      <c r="X379" s="152">
        <v>1.4896728E9</v>
      </c>
      <c r="Y379" s="152">
        <v>9819.7741</v>
      </c>
      <c r="AA379" s="153">
        <f>IFERROR(__xludf.DUMMYFUNCTION("TO_DATE(INT((AB379/(60*60*24))+""1/1/1970""))"),42811.0)</f>
        <v>42811</v>
      </c>
      <c r="AB379" s="156">
        <v>1.4897124E9</v>
      </c>
      <c r="AC379" s="156">
        <v>96531.028</v>
      </c>
      <c r="AE379" s="153">
        <f>IFERROR(__xludf.DUMMYFUNCTION("TO_DATE(INT((AF379/(60*60*24))+""1/1/1970""))"),42752.0)</f>
        <v>42752</v>
      </c>
      <c r="AF379" s="152">
        <v>1.48464E9</v>
      </c>
      <c r="AG379" s="152">
        <v>97575.7558</v>
      </c>
      <c r="AH379" s="156"/>
      <c r="AI379" s="153">
        <f>IFERROR(__xludf.DUMMYFUNCTION("TO_DATE(INT((AJ379/(60*60*24))+""1/1/1970""))"),42822.0)</f>
        <v>42822</v>
      </c>
      <c r="AJ379" s="152">
        <v>1.4906736E9</v>
      </c>
      <c r="AK379" s="152">
        <v>100162.7447</v>
      </c>
      <c r="AL379" s="152">
        <v>96466.0964</v>
      </c>
      <c r="AM379" s="160">
        <v>126597.55</v>
      </c>
      <c r="AN379" s="152">
        <f t="shared" si="1"/>
        <v>27732.8999</v>
      </c>
      <c r="AO379" s="152">
        <f t="shared" si="2"/>
        <v>136200.3588</v>
      </c>
      <c r="AP379" s="152">
        <f t="shared" si="3"/>
        <v>9796.2716</v>
      </c>
      <c r="AQ379" s="152">
        <f t="shared" si="4"/>
        <v>95754.0225</v>
      </c>
      <c r="AR379" s="152">
        <f t="shared" si="5"/>
        <v>94133.9633</v>
      </c>
    </row>
    <row r="380">
      <c r="A380" s="156">
        <v>1.4750928E9</v>
      </c>
      <c r="B380" s="156">
        <v>105045.9429</v>
      </c>
      <c r="D380" s="153">
        <f>IFERROR(__xludf.DUMMYFUNCTION("TO_DATE(INT((E380/(60*60*24))+""1/1/1970""))"),42823.0)</f>
        <v>42823</v>
      </c>
      <c r="E380" s="156">
        <v>1.49076E9</v>
      </c>
      <c r="F380" s="156">
        <v>100162.7447</v>
      </c>
      <c r="H380" s="153">
        <f>IFERROR(__xludf.DUMMYFUNCTION("TO_DATE(INT((I380/(60*60*24))+""1/1/1970""))"),42823.0)</f>
        <v>42823</v>
      </c>
      <c r="I380" s="156">
        <v>1.49076E9</v>
      </c>
      <c r="J380" s="156">
        <v>97060.3039</v>
      </c>
      <c r="L380" s="158">
        <v>42823.0</v>
      </c>
      <c r="M380" s="159">
        <v>126710.68</v>
      </c>
      <c r="O380" s="153">
        <f>IFERROR(__xludf.DUMMYFUNCTION("TO_DATE(INT((P380/(60*60*24))+""1/1/1970""))"),42753.0)</f>
        <v>42753</v>
      </c>
      <c r="P380" s="13">
        <v>1.4847516E9</v>
      </c>
      <c r="Q380" s="13">
        <v>27913.3323</v>
      </c>
      <c r="S380" s="153">
        <f>IFERROR(__xludf.DUMMYFUNCTION("TO_DATE(INT((T380/(60*60*24))+""1/1/1970""))"),42823.0)</f>
        <v>42823</v>
      </c>
      <c r="T380" s="156">
        <v>1.49076E9</v>
      </c>
      <c r="U380" s="156">
        <v>138038.8929</v>
      </c>
      <c r="W380" s="153">
        <f>IFERROR(__xludf.DUMMYFUNCTION("TO_DATE(INT((X380/(60*60*24))+""1/1/1970""))"),42811.0)</f>
        <v>42811</v>
      </c>
      <c r="X380" s="152">
        <v>1.4897592E9</v>
      </c>
      <c r="Y380" s="152">
        <v>9815.5489</v>
      </c>
      <c r="AA380" s="153">
        <f>IFERROR(__xludf.DUMMYFUNCTION("TO_DATE(INT((AB380/(60*60*24))+""1/1/1970""))"),42813.0)</f>
        <v>42813</v>
      </c>
      <c r="AB380" s="152">
        <v>1.4899608E9</v>
      </c>
      <c r="AC380" s="152">
        <v>96863.8584</v>
      </c>
      <c r="AE380" s="153">
        <f>IFERROR(__xludf.DUMMYFUNCTION("TO_DATE(INT((AF380/(60*60*24))+""1/1/1970""))"),42753.0)</f>
        <v>42753</v>
      </c>
      <c r="AF380" s="156">
        <v>1.4847192E9</v>
      </c>
      <c r="AG380" s="156">
        <v>98442.9897</v>
      </c>
      <c r="AH380" s="156"/>
      <c r="AI380" s="153">
        <f>IFERROR(__xludf.DUMMYFUNCTION("TO_DATE(INT((AJ380/(60*60*24))+""1/1/1970""))"),42823.0)</f>
        <v>42823</v>
      </c>
      <c r="AJ380" s="156">
        <v>1.49076E9</v>
      </c>
      <c r="AK380" s="156">
        <v>100162.7447</v>
      </c>
      <c r="AL380" s="156">
        <v>97060.3039</v>
      </c>
      <c r="AM380" s="159">
        <v>126710.68</v>
      </c>
      <c r="AN380" s="152">
        <f t="shared" si="1"/>
        <v>27804.6094</v>
      </c>
      <c r="AO380" s="152">
        <f t="shared" si="2"/>
        <v>138038.8929</v>
      </c>
      <c r="AP380" s="152">
        <f t="shared" si="3"/>
        <v>9798.5264</v>
      </c>
      <c r="AQ380" s="152">
        <f t="shared" si="4"/>
        <v>96310.3989</v>
      </c>
      <c r="AR380" s="152">
        <f t="shared" si="5"/>
        <v>94542.4555</v>
      </c>
    </row>
    <row r="381">
      <c r="A381" s="152">
        <v>1.47515586E9</v>
      </c>
      <c r="B381" s="152">
        <v>105045.9429</v>
      </c>
      <c r="D381" s="153">
        <f>IFERROR(__xludf.DUMMYFUNCTION("TO_DATE(INT((E381/(60*60*24))+""1/1/1970""))"),42824.0)</f>
        <v>42824</v>
      </c>
      <c r="E381" s="152">
        <v>1.4908464E9</v>
      </c>
      <c r="F381" s="152">
        <v>100162.7447</v>
      </c>
      <c r="H381" s="153">
        <f>IFERROR(__xludf.DUMMYFUNCTION("TO_DATE(INT((I381/(60*60*24))+""1/1/1970""))"),42824.0)</f>
        <v>42824</v>
      </c>
      <c r="I381" s="152">
        <v>1.4908464E9</v>
      </c>
      <c r="J381" s="152">
        <v>96862.9902</v>
      </c>
      <c r="L381" s="158">
        <v>42824.0</v>
      </c>
      <c r="M381" s="160">
        <v>127026.83</v>
      </c>
      <c r="O381" s="153">
        <f>IFERROR(__xludf.DUMMYFUNCTION("TO_DATE(INT((P381/(60*60*24))+""1/1/1970""))"),42754.0)</f>
        <v>42754</v>
      </c>
      <c r="P381" s="13">
        <v>1.484838E9</v>
      </c>
      <c r="Q381" s="13">
        <v>27828.5881</v>
      </c>
      <c r="S381" s="153">
        <f>IFERROR(__xludf.DUMMYFUNCTION("TO_DATE(INT((T381/(60*60*24))+""1/1/1970""))"),42824.0)</f>
        <v>42824</v>
      </c>
      <c r="T381" s="152">
        <v>1.4908464E9</v>
      </c>
      <c r="U381" s="152">
        <v>138376.9653</v>
      </c>
      <c r="W381" s="153">
        <f>IFERROR(__xludf.DUMMYFUNCTION("TO_DATE(INT((X381/(60*60*24))+""1/1/1970""))"),42812.0)</f>
        <v>42812</v>
      </c>
      <c r="X381" s="152">
        <v>1.4897952E9</v>
      </c>
      <c r="Y381" s="152">
        <v>9795.0136</v>
      </c>
      <c r="AA381" s="153">
        <f>IFERROR(__xludf.DUMMYFUNCTION("TO_DATE(INT((AB381/(60*60*24))+""1/1/1970""))"),42814.0)</f>
        <v>42814</v>
      </c>
      <c r="AB381" s="152">
        <v>1.4900004E9</v>
      </c>
      <c r="AC381" s="152">
        <v>96637.2663</v>
      </c>
      <c r="AE381" s="153">
        <f>IFERROR(__xludf.DUMMYFUNCTION("TO_DATE(INT((AF381/(60*60*24))+""1/1/1970""))"),42754.0)</f>
        <v>42754</v>
      </c>
      <c r="AF381" s="152">
        <v>1.4847984E9</v>
      </c>
      <c r="AG381" s="152">
        <v>97811.3972</v>
      </c>
      <c r="AH381" s="156"/>
      <c r="AI381" s="153">
        <f>IFERROR(__xludf.DUMMYFUNCTION("TO_DATE(INT((AJ381/(60*60*24))+""1/1/1970""))"),42824.0)</f>
        <v>42824</v>
      </c>
      <c r="AJ381" s="152">
        <v>1.4908464E9</v>
      </c>
      <c r="AK381" s="152">
        <v>100162.7447</v>
      </c>
      <c r="AL381" s="152">
        <v>96862.9902</v>
      </c>
      <c r="AM381" s="160">
        <v>127026.83</v>
      </c>
      <c r="AN381" s="152">
        <f t="shared" si="1"/>
        <v>27774.4352</v>
      </c>
      <c r="AO381" s="152">
        <f t="shared" si="2"/>
        <v>138376.9653</v>
      </c>
      <c r="AP381" s="152">
        <f t="shared" si="3"/>
        <v>9787.6281</v>
      </c>
      <c r="AQ381" s="152">
        <f t="shared" si="4"/>
        <v>96847.1602</v>
      </c>
      <c r="AR381" s="152">
        <f t="shared" si="5"/>
        <v>95077.6262</v>
      </c>
    </row>
    <row r="382">
      <c r="A382" s="156">
        <v>1.4751792E9</v>
      </c>
      <c r="B382" s="156">
        <v>105045.9429</v>
      </c>
      <c r="D382" s="153">
        <f>IFERROR(__xludf.DUMMYFUNCTION("TO_DATE(INT((E382/(60*60*24))+""1/1/1970""))"),42825.0)</f>
        <v>42825</v>
      </c>
      <c r="E382" s="156">
        <v>1.4909328E9</v>
      </c>
      <c r="F382" s="156">
        <v>100162.7447</v>
      </c>
      <c r="H382" s="153">
        <f>IFERROR(__xludf.DUMMYFUNCTION("TO_DATE(INT((I382/(60*60*24))+""1/1/1970""))"),42825.0)</f>
        <v>42825</v>
      </c>
      <c r="I382" s="156">
        <v>1.4909328E9</v>
      </c>
      <c r="J382" s="156">
        <v>96987.948</v>
      </c>
      <c r="L382" s="158">
        <v>42825.0</v>
      </c>
      <c r="M382" s="159">
        <v>126749.22</v>
      </c>
      <c r="O382" s="153">
        <f>IFERROR(__xludf.DUMMYFUNCTION("TO_DATE(INT((P382/(60*60*24))+""1/1/1970""))"),42755.0)</f>
        <v>42755</v>
      </c>
      <c r="P382" s="13">
        <v>1.4849244E9</v>
      </c>
      <c r="Q382" s="13">
        <v>27860.1523</v>
      </c>
      <c r="S382" s="153">
        <f>IFERROR(__xludf.DUMMYFUNCTION("TO_DATE(INT((T382/(60*60*24))+""1/1/1970""))"),42825.0)</f>
        <v>42825</v>
      </c>
      <c r="T382" s="156">
        <v>1.4909328E9</v>
      </c>
      <c r="U382" s="156">
        <v>139073.8849</v>
      </c>
      <c r="W382" s="153">
        <f>IFERROR(__xludf.DUMMYFUNCTION("TO_DATE(INT((X382/(60*60*24))+""1/1/1970""))"),42814.0)</f>
        <v>42814</v>
      </c>
      <c r="X382" s="156">
        <v>1.489968E9</v>
      </c>
      <c r="Y382" s="156">
        <v>9798.0905</v>
      </c>
      <c r="AA382" s="153">
        <f>IFERROR(__xludf.DUMMYFUNCTION("TO_DATE(INT((AB382/(60*60*24))+""1/1/1970""))"),42815.0)</f>
        <v>42815</v>
      </c>
      <c r="AB382" s="156">
        <v>1.4900796E9</v>
      </c>
      <c r="AC382" s="156">
        <v>96556.2834</v>
      </c>
      <c r="AE382" s="153">
        <f>IFERROR(__xludf.DUMMYFUNCTION("TO_DATE(INT((AF382/(60*60*24))+""1/1/1970""))"),42755.0)</f>
        <v>42755</v>
      </c>
      <c r="AF382" s="156">
        <v>1.4848776E9</v>
      </c>
      <c r="AG382" s="156">
        <v>98099.4034</v>
      </c>
      <c r="AH382" s="156"/>
      <c r="AI382" s="153">
        <f>IFERROR(__xludf.DUMMYFUNCTION("TO_DATE(INT((AJ382/(60*60*24))+""1/1/1970""))"),42825.0)</f>
        <v>42825</v>
      </c>
      <c r="AJ382" s="156">
        <v>1.4909328E9</v>
      </c>
      <c r="AK382" s="156">
        <v>100162.7447</v>
      </c>
      <c r="AL382" s="156">
        <v>96987.948</v>
      </c>
      <c r="AM382" s="159">
        <v>126749.22</v>
      </c>
      <c r="AN382" s="152">
        <f t="shared" si="1"/>
        <v>27732.7214</v>
      </c>
      <c r="AO382" s="152">
        <f t="shared" si="2"/>
        <v>139073.8849</v>
      </c>
      <c r="AP382" s="152">
        <f t="shared" si="3"/>
        <v>9777.896</v>
      </c>
      <c r="AQ382" s="152">
        <f t="shared" si="4"/>
        <v>97113.4558</v>
      </c>
      <c r="AR382" s="152">
        <f t="shared" si="5"/>
        <v>95721.5752</v>
      </c>
    </row>
    <row r="383">
      <c r="A383" s="152">
        <v>1.47524226E9</v>
      </c>
      <c r="B383" s="152">
        <v>105045.9429</v>
      </c>
      <c r="D383" s="153">
        <f>IFERROR(__xludf.DUMMYFUNCTION("TO_DATE(INT((E383/(60*60*24))+""1/1/1970""))"),42826.0)</f>
        <v>42826</v>
      </c>
      <c r="E383" s="152">
        <v>1.4910192E9</v>
      </c>
      <c r="F383" s="152">
        <v>100162.7447</v>
      </c>
      <c r="H383" s="153">
        <f>IFERROR(__xludf.DUMMYFUNCTION("TO_DATE(INT((I383/(60*60*24))+""1/1/1970""))"),42826.0)</f>
        <v>42826</v>
      </c>
      <c r="I383" s="152">
        <v>1.4910192E9</v>
      </c>
      <c r="J383" s="152">
        <v>96710.6223</v>
      </c>
      <c r="L383" s="158">
        <v>42826.0</v>
      </c>
      <c r="M383" s="160">
        <v>126822.02</v>
      </c>
      <c r="O383" s="153">
        <f>IFERROR(__xludf.DUMMYFUNCTION("TO_DATE(INT((P383/(60*60*24))+""1/1/1970""))"),42756.0)</f>
        <v>42756</v>
      </c>
      <c r="P383" s="13">
        <v>1.4849568E9</v>
      </c>
      <c r="Q383" s="13">
        <v>27732.7378</v>
      </c>
      <c r="S383" s="153">
        <f>IFERROR(__xludf.DUMMYFUNCTION("TO_DATE(INT((T383/(60*60*24))+""1/1/1970""))"),42826.0)</f>
        <v>42826</v>
      </c>
      <c r="T383" s="152">
        <v>1.4910192E9</v>
      </c>
      <c r="U383" s="152">
        <v>138502.193</v>
      </c>
      <c r="W383" s="153">
        <f>IFERROR(__xludf.DUMMYFUNCTION("TO_DATE(INT((X383/(60*60*24))+""1/1/1970""))"),42815.0)</f>
        <v>42815</v>
      </c>
      <c r="X383" s="152">
        <v>1.4901048E9</v>
      </c>
      <c r="Y383" s="152">
        <v>9793.3499</v>
      </c>
      <c r="AA383" s="153">
        <f>IFERROR(__xludf.DUMMYFUNCTION("TO_DATE(INT((AB383/(60*60*24))+""1/1/1970""))"),42816.0)</f>
        <v>42816</v>
      </c>
      <c r="AB383" s="152">
        <v>1.4901588E9</v>
      </c>
      <c r="AC383" s="152">
        <v>96321.9728</v>
      </c>
      <c r="AE383" s="153">
        <f>IFERROR(__xludf.DUMMYFUNCTION("TO_DATE(INT((AF383/(60*60*24))+""1/1/1970""))"),42756.0)</f>
        <v>42756</v>
      </c>
      <c r="AF383" s="152">
        <v>1.4849568E9</v>
      </c>
      <c r="AG383" s="152">
        <v>98482.9523</v>
      </c>
      <c r="AH383" s="156"/>
      <c r="AI383" s="153">
        <f>IFERROR(__xludf.DUMMYFUNCTION("TO_DATE(INT((AJ383/(60*60*24))+""1/1/1970""))"),42826.0)</f>
        <v>42826</v>
      </c>
      <c r="AJ383" s="152">
        <v>1.4910192E9</v>
      </c>
      <c r="AK383" s="152">
        <v>100162.7447</v>
      </c>
      <c r="AL383" s="152">
        <v>96710.6223</v>
      </c>
      <c r="AM383" s="160">
        <v>126822.02</v>
      </c>
      <c r="AN383" s="152">
        <f t="shared" si="1"/>
        <v>27688.6213</v>
      </c>
      <c r="AO383" s="152">
        <f t="shared" si="2"/>
        <v>138502.193</v>
      </c>
      <c r="AP383" s="152">
        <f t="shared" si="3"/>
        <v>9776.0447</v>
      </c>
      <c r="AQ383" s="152">
        <f t="shared" si="4"/>
        <v>97113.4558</v>
      </c>
      <c r="AR383" s="152">
        <f t="shared" si="5"/>
        <v>95834.0253</v>
      </c>
    </row>
    <row r="384">
      <c r="A384" s="156">
        <v>1.4752656E9</v>
      </c>
      <c r="B384" s="156">
        <v>105045.9429</v>
      </c>
      <c r="D384" s="153">
        <f>IFERROR(__xludf.DUMMYFUNCTION("TO_DATE(INT((E384/(60*60*24))+""1/1/1970""))"),42828.0)</f>
        <v>42828</v>
      </c>
      <c r="E384" s="156">
        <v>1.491228E9</v>
      </c>
      <c r="F384" s="156">
        <v>100162.7447</v>
      </c>
      <c r="H384" s="153">
        <f>IFERROR(__xludf.DUMMYFUNCTION("TO_DATE(INT((I384/(60*60*24))+""1/1/1970""))"),42828.0)</f>
        <v>42828</v>
      </c>
      <c r="I384" s="156">
        <v>1.491228E9</v>
      </c>
      <c r="J384" s="156">
        <v>96710.6223</v>
      </c>
      <c r="L384" s="158">
        <v>42828.0</v>
      </c>
      <c r="M384" s="159">
        <v>126822.02</v>
      </c>
      <c r="O384" s="153">
        <f>IFERROR(__xludf.DUMMYFUNCTION("TO_DATE(INT((P384/(60*60*24))+""1/1/1970""))"),42757.0)</f>
        <v>42757</v>
      </c>
      <c r="P384" s="13">
        <v>1.4850432E9</v>
      </c>
      <c r="Q384" s="13">
        <v>27732.7378</v>
      </c>
      <c r="S384" s="153">
        <f>IFERROR(__xludf.DUMMYFUNCTION("TO_DATE(INT((T384/(60*60*24))+""1/1/1970""))"),42828.0)</f>
        <v>42828</v>
      </c>
      <c r="T384" s="156">
        <v>1.491192E9</v>
      </c>
      <c r="U384" s="156">
        <v>138502.193</v>
      </c>
      <c r="W384" s="153">
        <f>IFERROR(__xludf.DUMMYFUNCTION("TO_DATE(INT((X384/(60*60*24))+""1/1/1970""))"),42816.0)</f>
        <v>42816</v>
      </c>
      <c r="X384" s="152">
        <v>1.4901912E9</v>
      </c>
      <c r="Y384" s="152">
        <v>9793.2516</v>
      </c>
      <c r="AA384" s="153">
        <f>IFERROR(__xludf.DUMMYFUNCTION("TO_DATE(INT((AB384/(60*60*24))+""1/1/1970""))"),42817.0)</f>
        <v>42817</v>
      </c>
      <c r="AB384" s="156">
        <v>1.490238E9</v>
      </c>
      <c r="AC384" s="156">
        <v>96461.776</v>
      </c>
      <c r="AE384" s="153">
        <f>IFERROR(__xludf.DUMMYFUNCTION("TO_DATE(INT((AF384/(60*60*24))+""1/1/1970""))"),42757.0)</f>
        <v>42757</v>
      </c>
      <c r="AF384" s="156">
        <v>1.485126E9</v>
      </c>
      <c r="AG384" s="156">
        <v>98482.9523</v>
      </c>
      <c r="AH384" s="156"/>
      <c r="AI384" s="153">
        <f>IFERROR(__xludf.DUMMYFUNCTION("TO_DATE(INT((AJ384/(60*60*24))+""1/1/1970""))"),42828.0)</f>
        <v>42828</v>
      </c>
      <c r="AJ384" s="156">
        <v>1.491228E9</v>
      </c>
      <c r="AK384" s="156">
        <v>100162.7447</v>
      </c>
      <c r="AL384" s="156">
        <v>96710.6223</v>
      </c>
      <c r="AM384" s="159">
        <v>126822.02</v>
      </c>
      <c r="AN384" s="152">
        <f t="shared" si="1"/>
        <v>27724.652</v>
      </c>
      <c r="AO384" s="152">
        <f t="shared" si="2"/>
        <v>138502.193</v>
      </c>
      <c r="AP384" s="152">
        <f t="shared" si="3"/>
        <v>9762.8325</v>
      </c>
      <c r="AQ384" s="152">
        <f t="shared" si="4"/>
        <v>97148.82</v>
      </c>
      <c r="AR384" s="152">
        <f t="shared" si="5"/>
        <v>95895.9876</v>
      </c>
    </row>
    <row r="385">
      <c r="A385" s="152">
        <v>1.47550146E9</v>
      </c>
      <c r="B385" s="152">
        <v>105045.9429</v>
      </c>
      <c r="D385" s="153">
        <f>IFERROR(__xludf.DUMMYFUNCTION("TO_DATE(INT((E385/(60*60*24))+""1/1/1970""))"),42829.0)</f>
        <v>42829</v>
      </c>
      <c r="E385" s="156">
        <v>1.4912784E9</v>
      </c>
      <c r="F385" s="156">
        <v>100162.7447</v>
      </c>
      <c r="H385" s="153">
        <f>IFERROR(__xludf.DUMMYFUNCTION("TO_DATE(INT((I385/(60*60*24))+""1/1/1970""))"),42829.0)</f>
        <v>42829</v>
      </c>
      <c r="I385" s="156">
        <v>1.4912784E9</v>
      </c>
      <c r="J385" s="156">
        <v>97598.7138</v>
      </c>
      <c r="L385" s="158">
        <v>42829.0</v>
      </c>
      <c r="M385" s="160">
        <v>127123.61</v>
      </c>
      <c r="O385" s="153">
        <f>IFERROR(__xludf.DUMMYFUNCTION("TO_DATE(INT((P385/(60*60*24))+""1/1/1970""))"),42758.0)</f>
        <v>42758</v>
      </c>
      <c r="P385" s="13">
        <v>1.4851296E9</v>
      </c>
      <c r="Q385" s="13">
        <v>27834.7767</v>
      </c>
      <c r="S385" s="153">
        <f>IFERROR(__xludf.DUMMYFUNCTION("TO_DATE(INT((T385/(60*60*24))+""1/1/1970""))"),42829.0)</f>
        <v>42829</v>
      </c>
      <c r="T385" s="152">
        <v>1.4912784E9</v>
      </c>
      <c r="U385" s="152">
        <v>138129.6565</v>
      </c>
      <c r="W385" s="153">
        <f>IFERROR(__xludf.DUMMYFUNCTION("TO_DATE(INT((X385/(60*60*24))+""1/1/1970""))"),42817.0)</f>
        <v>42817</v>
      </c>
      <c r="X385" s="152">
        <v>1.4902776E9</v>
      </c>
      <c r="Y385" s="152">
        <v>9794.384</v>
      </c>
      <c r="AA385" s="153">
        <f>IFERROR(__xludf.DUMMYFUNCTION("TO_DATE(INT((AB385/(60*60*24))+""1/1/1970""))"),42818.0)</f>
        <v>42818</v>
      </c>
      <c r="AB385" s="152">
        <v>1.4903172E9</v>
      </c>
      <c r="AC385" s="152">
        <v>96632.8684</v>
      </c>
      <c r="AE385" s="153">
        <f>IFERROR(__xludf.DUMMYFUNCTION("TO_DATE(INT((AF385/(60*60*24))+""1/1/1970""))"),42758.0)</f>
        <v>42758</v>
      </c>
      <c r="AF385" s="152">
        <v>1.4851656E9</v>
      </c>
      <c r="AG385" s="152">
        <v>98589.9785</v>
      </c>
      <c r="AH385" s="156"/>
      <c r="AI385" s="153">
        <f>IFERROR(__xludf.DUMMYFUNCTION("TO_DATE(INT((AJ385/(60*60*24))+""1/1/1970""))"),42829.0)</f>
        <v>42829</v>
      </c>
      <c r="AJ385" s="156">
        <v>1.4912784E9</v>
      </c>
      <c r="AK385" s="156">
        <v>100162.7447</v>
      </c>
      <c r="AL385" s="156">
        <v>97598.7138</v>
      </c>
      <c r="AM385" s="160">
        <v>127123.61</v>
      </c>
      <c r="AN385" s="152">
        <f t="shared" si="1"/>
        <v>27833.0825</v>
      </c>
      <c r="AO385" s="152">
        <f t="shared" si="2"/>
        <v>138129.6565</v>
      </c>
      <c r="AP385" s="152">
        <f t="shared" si="3"/>
        <v>9755.0646</v>
      </c>
      <c r="AQ385" s="152">
        <f t="shared" si="4"/>
        <v>97696.6791</v>
      </c>
      <c r="AR385" s="152">
        <f t="shared" si="5"/>
        <v>95887.7259</v>
      </c>
    </row>
    <row r="386">
      <c r="A386" s="156">
        <v>1.4755248E9</v>
      </c>
      <c r="B386" s="156">
        <v>105045.9429</v>
      </c>
      <c r="D386" s="153">
        <f>IFERROR(__xludf.DUMMYFUNCTION("TO_DATE(INT((E386/(60*60*24))+""1/1/1970""))"),42830.0)</f>
        <v>42830</v>
      </c>
      <c r="E386" s="152">
        <v>1.4913648E9</v>
      </c>
      <c r="F386" s="152">
        <v>100162.7447</v>
      </c>
      <c r="H386" s="153">
        <f>IFERROR(__xludf.DUMMYFUNCTION("TO_DATE(INT((I386/(60*60*24))+""1/1/1970""))"),42830.0)</f>
        <v>42830</v>
      </c>
      <c r="I386" s="152">
        <v>1.4913648E9</v>
      </c>
      <c r="J386" s="152">
        <v>97311.2962</v>
      </c>
      <c r="L386" s="158">
        <v>42830.0</v>
      </c>
      <c r="M386" s="159">
        <v>127067.24</v>
      </c>
      <c r="O386" s="153">
        <f>IFERROR(__xludf.DUMMYFUNCTION("TO_DATE(INT((P386/(60*60*24))+""1/1/1970""))"),42759.0)</f>
        <v>42759</v>
      </c>
      <c r="P386" s="13">
        <v>1.48527E9</v>
      </c>
      <c r="Q386" s="13">
        <v>27909.2933</v>
      </c>
      <c r="S386" s="153">
        <f>IFERROR(__xludf.DUMMYFUNCTION("TO_DATE(INT((T386/(60*60*24))+""1/1/1970""))"),42830.0)</f>
        <v>42830</v>
      </c>
      <c r="T386" s="156">
        <v>1.4913648E9</v>
      </c>
      <c r="U386" s="156">
        <v>138268.7309</v>
      </c>
      <c r="W386" s="153">
        <f>IFERROR(__xludf.DUMMYFUNCTION("TO_DATE(INT((X386/(60*60*24))+""1/1/1970""))"),42818.0)</f>
        <v>42818</v>
      </c>
      <c r="X386" s="152">
        <v>1.490364E9</v>
      </c>
      <c r="Y386" s="152">
        <v>9789.3228</v>
      </c>
      <c r="AA386" s="153">
        <f>IFERROR(__xludf.DUMMYFUNCTION("TO_DATE(INT((AB386/(60*60*24))+""1/1/1970""))"),42820.0)</f>
        <v>42820</v>
      </c>
      <c r="AB386" s="156">
        <v>1.4905656E9</v>
      </c>
      <c r="AC386" s="156">
        <v>96019.6334</v>
      </c>
      <c r="AE386" s="153">
        <f>IFERROR(__xludf.DUMMYFUNCTION("TO_DATE(INT((AF386/(60*60*24))+""1/1/1970""))"),42759.0)</f>
        <v>42759</v>
      </c>
      <c r="AF386" s="156">
        <v>1.4852448E9</v>
      </c>
      <c r="AG386" s="156">
        <v>99017.6241</v>
      </c>
      <c r="AH386" s="156"/>
      <c r="AI386" s="153">
        <f>IFERROR(__xludf.DUMMYFUNCTION("TO_DATE(INT((AJ386/(60*60*24))+""1/1/1970""))"),42830.0)</f>
        <v>42830</v>
      </c>
      <c r="AJ386" s="152">
        <v>1.4913648E9</v>
      </c>
      <c r="AK386" s="152">
        <v>100162.7447</v>
      </c>
      <c r="AL386" s="152">
        <v>97311.2962</v>
      </c>
      <c r="AM386" s="159">
        <v>127067.24</v>
      </c>
      <c r="AN386" s="152">
        <f t="shared" si="1"/>
        <v>27914.4289</v>
      </c>
      <c r="AO386" s="152">
        <f t="shared" si="2"/>
        <v>138268.7309</v>
      </c>
      <c r="AP386" s="152">
        <f t="shared" si="3"/>
        <v>9764.6028</v>
      </c>
      <c r="AQ386" s="152">
        <f t="shared" si="4"/>
        <v>97635.1396</v>
      </c>
      <c r="AR386" s="152">
        <f t="shared" si="5"/>
        <v>95812.4532</v>
      </c>
    </row>
    <row r="387">
      <c r="A387" s="152">
        <v>1.47558786E9</v>
      </c>
      <c r="B387" s="152">
        <v>105045.9429</v>
      </c>
      <c r="D387" s="153">
        <f>IFERROR(__xludf.DUMMYFUNCTION("TO_DATE(INT((E387/(60*60*24))+""1/1/1970""))"),42831.0)</f>
        <v>42831</v>
      </c>
      <c r="E387" s="156">
        <v>1.4914512E9</v>
      </c>
      <c r="F387" s="156">
        <v>100162.7447</v>
      </c>
      <c r="H387" s="153">
        <f>IFERROR(__xludf.DUMMYFUNCTION("TO_DATE(INT((I387/(60*60*24))+""1/1/1970""))"),42831.0)</f>
        <v>42831</v>
      </c>
      <c r="I387" s="156">
        <v>1.4914512E9</v>
      </c>
      <c r="J387" s="156">
        <v>95903.5027</v>
      </c>
      <c r="L387" s="158">
        <v>42831.0</v>
      </c>
      <c r="M387" s="160">
        <v>126977.12</v>
      </c>
      <c r="O387" s="153">
        <f>IFERROR(__xludf.DUMMYFUNCTION("TO_DATE(INT((P387/(60*60*24))+""1/1/1970""))"),42760.0)</f>
        <v>42760</v>
      </c>
      <c r="P387" s="13">
        <v>1.4853564E9</v>
      </c>
      <c r="Q387" s="13">
        <v>27861.8354</v>
      </c>
      <c r="S387" s="153">
        <f>IFERROR(__xludf.DUMMYFUNCTION("TO_DATE(INT((T387/(60*60*24))+""1/1/1970""))"),42831.0)</f>
        <v>42831</v>
      </c>
      <c r="T387" s="152">
        <v>1.4914512E9</v>
      </c>
      <c r="U387" s="152">
        <v>137511.8635</v>
      </c>
      <c r="W387" s="153">
        <f>IFERROR(__xludf.DUMMYFUNCTION("TO_DATE(INT((X387/(60*60*24))+""1/1/1970""))"),42819.0)</f>
        <v>42819</v>
      </c>
      <c r="X387" s="152">
        <v>1.4904E9</v>
      </c>
      <c r="Y387" s="152">
        <v>9797.6726</v>
      </c>
      <c r="AA387" s="153">
        <f>IFERROR(__xludf.DUMMYFUNCTION("TO_DATE(INT((AB387/(60*60*24))+""1/1/1970""))"),42821.0)</f>
        <v>42821</v>
      </c>
      <c r="AB387" s="156">
        <v>1.4906052E9</v>
      </c>
      <c r="AC387" s="156">
        <v>95630.3932</v>
      </c>
      <c r="AE387" s="153">
        <f>IFERROR(__xludf.DUMMYFUNCTION("TO_DATE(INT((AF387/(60*60*24))+""1/1/1970""))"),42760.0)</f>
        <v>42760</v>
      </c>
      <c r="AF387" s="152">
        <v>1.485324E9</v>
      </c>
      <c r="AG387" s="152">
        <v>98734.2113</v>
      </c>
      <c r="AH387" s="156"/>
      <c r="AI387" s="153">
        <f>IFERROR(__xludf.DUMMYFUNCTION("TO_DATE(INT((AJ387/(60*60*24))+""1/1/1970""))"),42831.0)</f>
        <v>42831</v>
      </c>
      <c r="AJ387" s="156">
        <v>1.4914512E9</v>
      </c>
      <c r="AK387" s="156">
        <v>100162.7447</v>
      </c>
      <c r="AL387" s="156">
        <v>95903.5027</v>
      </c>
      <c r="AM387" s="160">
        <v>126977.12</v>
      </c>
      <c r="AN387" s="152">
        <f t="shared" si="1"/>
        <v>28057.8941</v>
      </c>
      <c r="AO387" s="152">
        <f t="shared" si="2"/>
        <v>137511.8635</v>
      </c>
      <c r="AP387" s="152">
        <f t="shared" si="3"/>
        <v>9752.072</v>
      </c>
      <c r="AQ387" s="152">
        <f t="shared" si="4"/>
        <v>97918.6545</v>
      </c>
      <c r="AR387" s="152">
        <f t="shared" si="5"/>
        <v>95866.1539</v>
      </c>
    </row>
    <row r="388">
      <c r="A388" s="156">
        <v>1.4756112E9</v>
      </c>
      <c r="B388" s="156">
        <v>105045.9429</v>
      </c>
      <c r="D388" s="153">
        <f>IFERROR(__xludf.DUMMYFUNCTION("TO_DATE(INT((E388/(60*60*24))+""1/1/1970""))"),42832.0)</f>
        <v>42832</v>
      </c>
      <c r="E388" s="152">
        <v>1.4915376E9</v>
      </c>
      <c r="F388" s="152">
        <v>100162.7447</v>
      </c>
      <c r="H388" s="153">
        <f>IFERROR(__xludf.DUMMYFUNCTION("TO_DATE(INT((I388/(60*60*24))+""1/1/1970""))"),42832.0)</f>
        <v>42832</v>
      </c>
      <c r="I388" s="152">
        <v>1.4915376E9</v>
      </c>
      <c r="J388" s="152">
        <v>96692.9297</v>
      </c>
      <c r="L388" s="158">
        <v>42832.0</v>
      </c>
      <c r="M388" s="159">
        <v>126987.94</v>
      </c>
      <c r="O388" s="153">
        <f>IFERROR(__xludf.DUMMYFUNCTION("TO_DATE(INT((P388/(60*60*24))+""1/1/1970""))"),42761.0)</f>
        <v>42761</v>
      </c>
      <c r="P388" s="13">
        <v>1.4854428E9</v>
      </c>
      <c r="Q388" s="13">
        <v>28062.7944</v>
      </c>
      <c r="S388" s="153">
        <f>IFERROR(__xludf.DUMMYFUNCTION("TO_DATE(INT((T388/(60*60*24))+""1/1/1970""))"),42832.0)</f>
        <v>42832</v>
      </c>
      <c r="T388" s="156">
        <v>1.4915376E9</v>
      </c>
      <c r="U388" s="156">
        <v>138178.4929</v>
      </c>
      <c r="W388" s="153">
        <f>IFERROR(__xludf.DUMMYFUNCTION("TO_DATE(INT((X388/(60*60*24))+""1/1/1970""))"),42821.0)</f>
        <v>42821</v>
      </c>
      <c r="X388" s="156">
        <v>1.4905728E9</v>
      </c>
      <c r="Y388" s="156">
        <v>9797.7431</v>
      </c>
      <c r="AA388" s="153">
        <f>IFERROR(__xludf.DUMMYFUNCTION("TO_DATE(INT((AB388/(60*60*24))+""1/1/1970""))"),42822.0)</f>
        <v>42822</v>
      </c>
      <c r="AB388" s="152">
        <v>1.4906844E9</v>
      </c>
      <c r="AC388" s="152">
        <v>95754.0225</v>
      </c>
      <c r="AE388" s="153">
        <f>IFERROR(__xludf.DUMMYFUNCTION("TO_DATE(INT((AF388/(60*60*24))+""1/1/1970""))"),42761.0)</f>
        <v>42761</v>
      </c>
      <c r="AF388" s="156">
        <v>1.4854032E9</v>
      </c>
      <c r="AG388" s="156">
        <v>98955.1538</v>
      </c>
      <c r="AH388" s="156"/>
      <c r="AI388" s="153">
        <f>IFERROR(__xludf.DUMMYFUNCTION("TO_DATE(INT((AJ388/(60*60*24))+""1/1/1970""))"),42832.0)</f>
        <v>42832</v>
      </c>
      <c r="AJ388" s="152">
        <v>1.4915376E9</v>
      </c>
      <c r="AK388" s="152">
        <v>100162.7447</v>
      </c>
      <c r="AL388" s="152">
        <v>96692.9297</v>
      </c>
      <c r="AM388" s="159">
        <v>126987.94</v>
      </c>
      <c r="AN388" s="152">
        <f t="shared" si="1"/>
        <v>28003.5498</v>
      </c>
      <c r="AO388" s="152">
        <f t="shared" si="2"/>
        <v>138178.4929</v>
      </c>
      <c r="AP388" s="152">
        <f t="shared" si="3"/>
        <v>9758.3749</v>
      </c>
      <c r="AQ388" s="152">
        <f t="shared" si="4"/>
        <v>97780.7443</v>
      </c>
      <c r="AR388" s="152">
        <f t="shared" si="5"/>
        <v>96125.4776</v>
      </c>
    </row>
    <row r="389">
      <c r="A389" s="152">
        <v>1.47567426E9</v>
      </c>
      <c r="B389" s="152">
        <v>105045.9429</v>
      </c>
      <c r="D389" s="153">
        <f>IFERROR(__xludf.DUMMYFUNCTION("TO_DATE(INT((E389/(60*60*24))+""1/1/1970""))"),42833.0)</f>
        <v>42833</v>
      </c>
      <c r="E389" s="156">
        <v>1.491624E9</v>
      </c>
      <c r="F389" s="156">
        <v>100162.7447</v>
      </c>
      <c r="H389" s="153">
        <f>IFERROR(__xludf.DUMMYFUNCTION("TO_DATE(INT((I389/(60*60*24))+""1/1/1970""))"),42833.0)</f>
        <v>42833</v>
      </c>
      <c r="I389" s="156">
        <v>1.491624E9</v>
      </c>
      <c r="J389" s="156">
        <v>96382.2593</v>
      </c>
      <c r="L389" s="158">
        <v>42833.0</v>
      </c>
      <c r="M389" s="160">
        <v>126874.84</v>
      </c>
      <c r="O389" s="153">
        <f>IFERROR(__xludf.DUMMYFUNCTION("TO_DATE(INT((P389/(60*60*24))+""1/1/1970""))"),42762.0)</f>
        <v>42762</v>
      </c>
      <c r="P389" s="13">
        <v>1.4855292E9</v>
      </c>
      <c r="Q389" s="13">
        <v>28005.3563</v>
      </c>
      <c r="S389" s="153">
        <f>IFERROR(__xludf.DUMMYFUNCTION("TO_DATE(INT((T389/(60*60*24))+""1/1/1970""))"),42833.0)</f>
        <v>42833</v>
      </c>
      <c r="T389" s="152">
        <v>1.491624E9</v>
      </c>
      <c r="U389" s="152">
        <v>137945.4952</v>
      </c>
      <c r="W389" s="153">
        <f>IFERROR(__xludf.DUMMYFUNCTION("TO_DATE(INT((X389/(60*60*24))+""1/1/1970""))"),42822.0)</f>
        <v>42822</v>
      </c>
      <c r="X389" s="152">
        <v>1.4907096E9</v>
      </c>
      <c r="Y389" s="152">
        <v>9796.2716</v>
      </c>
      <c r="AA389" s="153">
        <f>IFERROR(__xludf.DUMMYFUNCTION("TO_DATE(INT((AB389/(60*60*24))+""1/1/1970""))"),42823.0)</f>
        <v>42823</v>
      </c>
      <c r="AB389" s="156">
        <v>1.4907636E9</v>
      </c>
      <c r="AC389" s="156">
        <v>96310.3989</v>
      </c>
      <c r="AE389" s="153">
        <f>IFERROR(__xludf.DUMMYFUNCTION("TO_DATE(INT((AF389/(60*60*24))+""1/1/1970""))"),42762.0)</f>
        <v>42762</v>
      </c>
      <c r="AF389" s="152">
        <v>1.4854824E9</v>
      </c>
      <c r="AG389" s="152">
        <v>98321.2646</v>
      </c>
      <c r="AH389" s="156"/>
      <c r="AI389" s="153">
        <f>IFERROR(__xludf.DUMMYFUNCTION("TO_DATE(INT((AJ389/(60*60*24))+""1/1/1970""))"),42833.0)</f>
        <v>42833</v>
      </c>
      <c r="AJ389" s="156">
        <v>1.491624E9</v>
      </c>
      <c r="AK389" s="156">
        <v>100162.7447</v>
      </c>
      <c r="AL389" s="156">
        <v>96382.2593</v>
      </c>
      <c r="AM389" s="160">
        <v>126874.84</v>
      </c>
      <c r="AN389" s="152">
        <f t="shared" si="1"/>
        <v>28040.7036</v>
      </c>
      <c r="AO389" s="152">
        <f t="shared" si="2"/>
        <v>137945.4952</v>
      </c>
      <c r="AP389" s="152">
        <f t="shared" si="3"/>
        <v>9775.1323</v>
      </c>
      <c r="AQ389" s="152">
        <f t="shared" si="4"/>
        <v>97780.7443</v>
      </c>
      <c r="AR389" s="152">
        <f t="shared" si="5"/>
        <v>96619.34</v>
      </c>
    </row>
    <row r="390">
      <c r="A390" s="156">
        <v>1.4756976E9</v>
      </c>
      <c r="B390" s="156">
        <v>105045.9429</v>
      </c>
      <c r="D390" s="153">
        <f>IFERROR(__xludf.DUMMYFUNCTION("TO_DATE(INT((E390/(60*60*24))+""1/1/1970""))"),42835.0)</f>
        <v>42835</v>
      </c>
      <c r="E390" s="152">
        <v>1.4918328E9</v>
      </c>
      <c r="F390" s="152">
        <v>100162.7447</v>
      </c>
      <c r="H390" s="153">
        <f>IFERROR(__xludf.DUMMYFUNCTION("TO_DATE(INT((I390/(60*60*24))+""1/1/1970""))"),42835.0)</f>
        <v>42835</v>
      </c>
      <c r="I390" s="152">
        <v>1.4918328E9</v>
      </c>
      <c r="J390" s="152">
        <v>96382.2593</v>
      </c>
      <c r="L390" s="158">
        <v>42835.0</v>
      </c>
      <c r="M390" s="159">
        <v>126874.84</v>
      </c>
      <c r="O390" s="153">
        <f>IFERROR(__xludf.DUMMYFUNCTION("TO_DATE(INT((P390/(60*60*24))+""1/1/1970""))"),42763.0)</f>
        <v>42763</v>
      </c>
      <c r="P390" s="13">
        <v>1.4855616E9</v>
      </c>
      <c r="Q390" s="13">
        <v>27951.5334</v>
      </c>
      <c r="S390" s="153">
        <f>IFERROR(__xludf.DUMMYFUNCTION("TO_DATE(INT((T390/(60*60*24))+""1/1/1970""))"),42835.0)</f>
        <v>42835</v>
      </c>
      <c r="T390" s="156">
        <v>1.4918328E9</v>
      </c>
      <c r="U390" s="156">
        <v>137945.4952</v>
      </c>
      <c r="W390" s="153">
        <f>IFERROR(__xludf.DUMMYFUNCTION("TO_DATE(INT((X390/(60*60*24))+""1/1/1970""))"),42823.0)</f>
        <v>42823</v>
      </c>
      <c r="X390" s="152">
        <v>1.490796E9</v>
      </c>
      <c r="Y390" s="152">
        <v>9798.5264</v>
      </c>
      <c r="AA390" s="153">
        <f>IFERROR(__xludf.DUMMYFUNCTION("TO_DATE(INT((AB390/(60*60*24))+""1/1/1970""))"),42824.0)</f>
        <v>42824</v>
      </c>
      <c r="AB390" s="152">
        <v>1.4908428E9</v>
      </c>
      <c r="AC390" s="152">
        <v>96847.1602</v>
      </c>
      <c r="AE390" s="153">
        <f>IFERROR(__xludf.DUMMYFUNCTION("TO_DATE(INT((AF390/(60*60*24))+""1/1/1970""))"),42763.0)</f>
        <v>42763</v>
      </c>
      <c r="AF390" s="156">
        <v>1.4855616E9</v>
      </c>
      <c r="AG390" s="156">
        <v>98452.1765</v>
      </c>
      <c r="AH390" s="156"/>
      <c r="AI390" s="153">
        <f>IFERROR(__xludf.DUMMYFUNCTION("TO_DATE(INT((AJ390/(60*60*24))+""1/1/1970""))"),42835.0)</f>
        <v>42835</v>
      </c>
      <c r="AJ390" s="152">
        <v>1.4918328E9</v>
      </c>
      <c r="AK390" s="152">
        <v>100162.7447</v>
      </c>
      <c r="AL390" s="152">
        <v>96382.2593</v>
      </c>
      <c r="AM390" s="159">
        <v>126874.84</v>
      </c>
      <c r="AN390" s="152">
        <f t="shared" si="1"/>
        <v>28019.0375</v>
      </c>
      <c r="AO390" s="152">
        <f t="shared" si="2"/>
        <v>137945.4952</v>
      </c>
      <c r="AP390" s="152">
        <f t="shared" si="3"/>
        <v>9775.5324</v>
      </c>
      <c r="AQ390" s="152">
        <f t="shared" si="4"/>
        <v>97620.6211</v>
      </c>
      <c r="AR390" s="152">
        <f t="shared" si="5"/>
        <v>96704.7103</v>
      </c>
    </row>
    <row r="391">
      <c r="A391" s="152">
        <v>1.47576066E9</v>
      </c>
      <c r="B391" s="152">
        <v>105045.9429</v>
      </c>
      <c r="D391" s="153">
        <f>IFERROR(__xludf.DUMMYFUNCTION("TO_DATE(INT((E391/(60*60*24))+""1/1/1970""))"),42836.0)</f>
        <v>42836</v>
      </c>
      <c r="E391" s="152">
        <v>1.4918832E9</v>
      </c>
      <c r="F391" s="152">
        <v>100162.7447</v>
      </c>
      <c r="H391" s="153">
        <f>IFERROR(__xludf.DUMMYFUNCTION("TO_DATE(INT((I391/(60*60*24))+""1/1/1970""))"),42836.0)</f>
        <v>42836</v>
      </c>
      <c r="I391" s="152">
        <v>1.4918832E9</v>
      </c>
      <c r="J391" s="152">
        <v>97060.464</v>
      </c>
      <c r="L391" s="158">
        <v>42836.0</v>
      </c>
      <c r="M391" s="159">
        <v>127053.9</v>
      </c>
      <c r="O391" s="153">
        <f>IFERROR(__xludf.DUMMYFUNCTION("TO_DATE(INT((P391/(60*60*24))+""1/1/1970""))"),42764.0)</f>
        <v>42764</v>
      </c>
      <c r="P391" s="13">
        <v>1.485648E9</v>
      </c>
      <c r="Q391" s="13">
        <v>27951.5334</v>
      </c>
      <c r="S391" s="153">
        <f>IFERROR(__xludf.DUMMYFUNCTION("TO_DATE(INT((T391/(60*60*24))+""1/1/1970""))"),42836.0)</f>
        <v>42836</v>
      </c>
      <c r="T391" s="156">
        <v>1.4918832E9</v>
      </c>
      <c r="U391" s="156">
        <v>138115.3294</v>
      </c>
      <c r="W391" s="153">
        <f>IFERROR(__xludf.DUMMYFUNCTION("TO_DATE(INT((X391/(60*60*24))+""1/1/1970""))"),42824.0)</f>
        <v>42824</v>
      </c>
      <c r="X391" s="152">
        <v>1.4908824E9</v>
      </c>
      <c r="Y391" s="152">
        <v>9787.6281</v>
      </c>
      <c r="AA391" s="153">
        <f>IFERROR(__xludf.DUMMYFUNCTION("TO_DATE(INT((AB391/(60*60*24))+""1/1/1970""))"),42825.0)</f>
        <v>42825</v>
      </c>
      <c r="AB391" s="156">
        <v>1.490922E9</v>
      </c>
      <c r="AC391" s="156">
        <v>97113.4558</v>
      </c>
      <c r="AE391" s="153">
        <f>IFERROR(__xludf.DUMMYFUNCTION("TO_DATE(INT((AF391/(60*60*24))+""1/1/1970""))"),42764.0)</f>
        <v>42764</v>
      </c>
      <c r="AF391" s="152">
        <v>1.4857308E9</v>
      </c>
      <c r="AG391" s="152">
        <v>98452.1765</v>
      </c>
      <c r="AH391" s="156"/>
      <c r="AI391" s="153">
        <f>IFERROR(__xludf.DUMMYFUNCTION("TO_DATE(INT((AJ391/(60*60*24))+""1/1/1970""))"),42836.0)</f>
        <v>42836</v>
      </c>
      <c r="AJ391" s="152">
        <v>1.4918832E9</v>
      </c>
      <c r="AK391" s="152">
        <v>100162.7447</v>
      </c>
      <c r="AL391" s="152">
        <v>97060.464</v>
      </c>
      <c r="AM391" s="159">
        <v>127053.9</v>
      </c>
      <c r="AN391" s="152">
        <f t="shared" si="1"/>
        <v>28087.4049</v>
      </c>
      <c r="AO391" s="152">
        <f t="shared" si="2"/>
        <v>138115.3294</v>
      </c>
      <c r="AP391" s="152">
        <f t="shared" si="3"/>
        <v>9773.5311</v>
      </c>
      <c r="AQ391" s="152">
        <f t="shared" si="4"/>
        <v>97626.1323</v>
      </c>
      <c r="AR391" s="152">
        <f t="shared" si="5"/>
        <v>96553.2469</v>
      </c>
    </row>
    <row r="392">
      <c r="A392" s="156">
        <v>1.475784E9</v>
      </c>
      <c r="B392" s="156">
        <v>105045.9429</v>
      </c>
      <c r="D392" s="153">
        <f>IFERROR(__xludf.DUMMYFUNCTION("TO_DATE(INT((E392/(60*60*24))+""1/1/1970""))"),42837.0)</f>
        <v>42837</v>
      </c>
      <c r="E392" s="156">
        <v>1.4919696E9</v>
      </c>
      <c r="F392" s="156">
        <v>100162.7447</v>
      </c>
      <c r="H392" s="153">
        <f>IFERROR(__xludf.DUMMYFUNCTION("TO_DATE(INT((I392/(60*60*24))+""1/1/1970""))"),42837.0)</f>
        <v>42837</v>
      </c>
      <c r="I392" s="156">
        <v>1.4919696E9</v>
      </c>
      <c r="J392" s="156">
        <v>96782.5086</v>
      </c>
      <c r="L392" s="158">
        <v>42837.0</v>
      </c>
      <c r="M392" s="160">
        <v>127732.54</v>
      </c>
      <c r="O392" s="153">
        <f>IFERROR(__xludf.DUMMYFUNCTION("TO_DATE(INT((P392/(60*60*24))+""1/1/1970""))"),42765.0)</f>
        <v>42765</v>
      </c>
      <c r="P392" s="13">
        <v>1.4857344E9</v>
      </c>
      <c r="Q392" s="13">
        <v>27999.3779</v>
      </c>
      <c r="S392" s="153">
        <f>IFERROR(__xludf.DUMMYFUNCTION("TO_DATE(INT((T392/(60*60*24))+""1/1/1970""))"),42837.0)</f>
        <v>42837</v>
      </c>
      <c r="T392" s="152">
        <v>1.4919696E9</v>
      </c>
      <c r="U392" s="152">
        <v>137803.7817</v>
      </c>
      <c r="W392" s="153">
        <f>IFERROR(__xludf.DUMMYFUNCTION("TO_DATE(INT((X392/(60*60*24))+""1/1/1970""))"),42825.0)</f>
        <v>42825</v>
      </c>
      <c r="X392" s="152">
        <v>1.4909688E9</v>
      </c>
      <c r="Y392" s="152">
        <v>9777.896</v>
      </c>
      <c r="AA392" s="153">
        <f>IFERROR(__xludf.DUMMYFUNCTION("TO_DATE(INT((AB392/(60*60*24))+""1/1/1970""))"),42827.0)</f>
        <v>42827</v>
      </c>
      <c r="AB392" s="152">
        <v>1.4911704E9</v>
      </c>
      <c r="AC392" s="152">
        <v>96871.3039</v>
      </c>
      <c r="AE392" s="153">
        <f>IFERROR(__xludf.DUMMYFUNCTION("TO_DATE(INT((AF392/(60*60*24))+""1/1/1970""))"),42765.0)</f>
        <v>42765</v>
      </c>
      <c r="AF392" s="156">
        <v>1.4857704E9</v>
      </c>
      <c r="AG392" s="156">
        <v>98630.4004</v>
      </c>
      <c r="AH392" s="156"/>
      <c r="AI392" s="153">
        <f>IFERROR(__xludf.DUMMYFUNCTION("TO_DATE(INT((AJ392/(60*60*24))+""1/1/1970""))"),42837.0)</f>
        <v>42837</v>
      </c>
      <c r="AJ392" s="156">
        <v>1.4919696E9</v>
      </c>
      <c r="AK392" s="156">
        <v>100162.7447</v>
      </c>
      <c r="AL392" s="156">
        <v>96782.5086</v>
      </c>
      <c r="AM392" s="160">
        <v>127732.54</v>
      </c>
      <c r="AN392" s="152">
        <f t="shared" si="1"/>
        <v>28134.8649</v>
      </c>
      <c r="AO392" s="152">
        <f t="shared" si="2"/>
        <v>137803.7817</v>
      </c>
      <c r="AP392" s="152">
        <f t="shared" si="3"/>
        <v>9758.5647</v>
      </c>
      <c r="AQ392" s="152">
        <f t="shared" si="4"/>
        <v>97644.4976</v>
      </c>
      <c r="AR392" s="152">
        <f t="shared" si="5"/>
        <v>96433.9121</v>
      </c>
    </row>
    <row r="393">
      <c r="A393" s="152">
        <v>1.47584706E9</v>
      </c>
      <c r="B393" s="152">
        <v>105045.9429</v>
      </c>
      <c r="D393" s="153">
        <f>IFERROR(__xludf.DUMMYFUNCTION("TO_DATE(INT((E393/(60*60*24))+""1/1/1970""))"),42838.0)</f>
        <v>42838</v>
      </c>
      <c r="E393" s="152">
        <v>1.492056E9</v>
      </c>
      <c r="F393" s="152">
        <v>99833.771</v>
      </c>
      <c r="H393" s="153">
        <f>IFERROR(__xludf.DUMMYFUNCTION("TO_DATE(INT((I393/(60*60*24))+""1/1/1970""))"),42838.0)</f>
        <v>42838</v>
      </c>
      <c r="I393" s="152">
        <v>1.492056E9</v>
      </c>
      <c r="J393" s="152">
        <v>96336.8685</v>
      </c>
      <c r="L393" s="158">
        <v>42838.0</v>
      </c>
      <c r="M393" s="159">
        <v>127852.61</v>
      </c>
      <c r="O393" s="153">
        <f>IFERROR(__xludf.DUMMYFUNCTION("TO_DATE(INT((P393/(60*60*24))+""1/1/1970""))"),42766.0)</f>
        <v>42766</v>
      </c>
      <c r="P393" s="13">
        <v>1.4858748E9</v>
      </c>
      <c r="Q393" s="13">
        <v>27868.1716</v>
      </c>
      <c r="S393" s="153">
        <f>IFERROR(__xludf.DUMMYFUNCTION("TO_DATE(INT((T393/(60*60*24))+""1/1/1970""))"),42838.0)</f>
        <v>42838</v>
      </c>
      <c r="T393" s="156">
        <v>1.492056E9</v>
      </c>
      <c r="U393" s="156">
        <v>136756.0555</v>
      </c>
      <c r="W393" s="153">
        <f>IFERROR(__xludf.DUMMYFUNCTION("TO_DATE(INT((X393/(60*60*24))+""1/1/1970""))"),42826.0)</f>
        <v>42826</v>
      </c>
      <c r="X393" s="152">
        <v>1.4910048E9</v>
      </c>
      <c r="Y393" s="152">
        <v>9776.0447</v>
      </c>
      <c r="AA393" s="153">
        <f>IFERROR(__xludf.DUMMYFUNCTION("TO_DATE(INT((AB393/(60*60*24))+""1/1/1970""))"),42828.0)</f>
        <v>42828</v>
      </c>
      <c r="AB393" s="152">
        <v>1.49121E9</v>
      </c>
      <c r="AC393" s="152">
        <v>97148.82</v>
      </c>
      <c r="AE393" s="153">
        <f>IFERROR(__xludf.DUMMYFUNCTION("TO_DATE(INT((AF393/(60*60*24))+""1/1/1970""))"),42766.0)</f>
        <v>42766</v>
      </c>
      <c r="AF393" s="152">
        <v>1.4858496E9</v>
      </c>
      <c r="AG393" s="152">
        <v>98542.2072</v>
      </c>
      <c r="AH393" s="156"/>
      <c r="AI393" s="153">
        <f>IFERROR(__xludf.DUMMYFUNCTION("TO_DATE(INT((AJ393/(60*60*24))+""1/1/1970""))"),42838.0)</f>
        <v>42838</v>
      </c>
      <c r="AJ393" s="152">
        <v>1.492056E9</v>
      </c>
      <c r="AK393" s="152">
        <v>99833.771</v>
      </c>
      <c r="AL393" s="152">
        <v>96336.8685</v>
      </c>
      <c r="AM393" s="159">
        <v>127852.61</v>
      </c>
      <c r="AN393" s="152">
        <f t="shared" si="1"/>
        <v>28076.4458</v>
      </c>
      <c r="AO393" s="152">
        <f t="shared" si="2"/>
        <v>136756.0555</v>
      </c>
      <c r="AP393" s="152">
        <f t="shared" si="3"/>
        <v>9748.7416</v>
      </c>
      <c r="AQ393" s="152">
        <f t="shared" si="4"/>
        <v>97646.3701</v>
      </c>
      <c r="AR393" s="152">
        <f t="shared" si="5"/>
        <v>95887.7259</v>
      </c>
    </row>
    <row r="394">
      <c r="A394" s="156">
        <v>1.4758704E9</v>
      </c>
      <c r="B394" s="156">
        <v>105045.9429</v>
      </c>
      <c r="D394" s="153">
        <f>IFERROR(__xludf.DUMMYFUNCTION("TO_DATE(INT((E394/(60*60*24))+""1/1/1970""))"),42839.0)</f>
        <v>42839</v>
      </c>
      <c r="E394" s="156">
        <v>1.4921424E9</v>
      </c>
      <c r="F394" s="156">
        <v>99188.8791</v>
      </c>
      <c r="H394" s="153">
        <f>IFERROR(__xludf.DUMMYFUNCTION("TO_DATE(INT((I394/(60*60*24))+""1/1/1970""))"),42839.0)</f>
        <v>42839</v>
      </c>
      <c r="I394" s="156">
        <v>1.4921424E9</v>
      </c>
      <c r="J394" s="156">
        <v>96661.9475</v>
      </c>
      <c r="L394" s="158">
        <v>42839.0</v>
      </c>
      <c r="M394" s="160">
        <v>127703.65</v>
      </c>
      <c r="O394" s="153">
        <f>IFERROR(__xludf.DUMMYFUNCTION("TO_DATE(INT((P394/(60*60*24))+""1/1/1970""))"),42767.0)</f>
        <v>42767</v>
      </c>
      <c r="P394" s="13">
        <v>1.4859612E9</v>
      </c>
      <c r="Q394" s="13">
        <v>27961.777</v>
      </c>
      <c r="S394" s="153">
        <f>IFERROR(__xludf.DUMMYFUNCTION("TO_DATE(INT((T394/(60*60*24))+""1/1/1970""))"),42839.0)</f>
        <v>42839</v>
      </c>
      <c r="T394" s="152">
        <v>1.4921424E9</v>
      </c>
      <c r="U394" s="152">
        <v>135103.8202</v>
      </c>
      <c r="W394" s="153">
        <f>IFERROR(__xludf.DUMMYFUNCTION("TO_DATE(INT((X394/(60*60*24))+""1/1/1970""))"),42828.0)</f>
        <v>42828</v>
      </c>
      <c r="X394" s="156">
        <v>1.4911776E9</v>
      </c>
      <c r="Y394" s="156">
        <v>9762.8325</v>
      </c>
      <c r="AA394" s="153">
        <f>IFERROR(__xludf.DUMMYFUNCTION("TO_DATE(INT((AB394/(60*60*24))+""1/1/1970""))"),42829.0)</f>
        <v>42829</v>
      </c>
      <c r="AB394" s="156">
        <v>1.4912892E9</v>
      </c>
      <c r="AC394" s="156">
        <v>97696.6791</v>
      </c>
      <c r="AE394" s="153">
        <f>IFERROR(__xludf.DUMMYFUNCTION("TO_DATE(INT((AF394/(60*60*24))+""1/1/1970""))"),42767.0)</f>
        <v>42767</v>
      </c>
      <c r="AF394" s="156">
        <v>1.4859288E9</v>
      </c>
      <c r="AG394" s="156">
        <v>99401.6323</v>
      </c>
      <c r="AH394" s="156"/>
      <c r="AI394" s="153">
        <f>IFERROR(__xludf.DUMMYFUNCTION("TO_DATE(INT((AJ394/(60*60*24))+""1/1/1970""))"),42839.0)</f>
        <v>42839</v>
      </c>
      <c r="AJ394" s="156">
        <v>1.4921424E9</v>
      </c>
      <c r="AK394" s="156">
        <v>99188.8791</v>
      </c>
      <c r="AL394" s="156">
        <v>96661.9475</v>
      </c>
      <c r="AM394" s="160">
        <v>127703.65</v>
      </c>
      <c r="AN394" s="152">
        <f t="shared" si="1"/>
        <v>28117.9847</v>
      </c>
      <c r="AO394" s="152">
        <f t="shared" si="2"/>
        <v>135103.8202</v>
      </c>
      <c r="AP394" s="152">
        <f t="shared" si="3"/>
        <v>9745.4703</v>
      </c>
      <c r="AQ394" s="152">
        <f t="shared" si="4"/>
        <v>97648.8749</v>
      </c>
      <c r="AR394" s="152">
        <f t="shared" si="5"/>
        <v>96388.9321</v>
      </c>
    </row>
    <row r="395">
      <c r="A395" s="152">
        <v>1.47610626E9</v>
      </c>
      <c r="B395" s="152">
        <v>105045.9429</v>
      </c>
      <c r="D395" s="153">
        <f>IFERROR(__xludf.DUMMYFUNCTION("TO_DATE(INT((E395/(60*60*24))+""1/1/1970""))"),42842.0)</f>
        <v>42842</v>
      </c>
      <c r="E395" s="152">
        <v>1.4924376E9</v>
      </c>
      <c r="F395" s="152">
        <v>99188.8791</v>
      </c>
      <c r="H395" s="153">
        <f>IFERROR(__xludf.DUMMYFUNCTION("TO_DATE(INT((I395/(60*60*24))+""1/1/1970""))"),42842.0)</f>
        <v>42842</v>
      </c>
      <c r="I395" s="152">
        <v>1.4924376E9</v>
      </c>
      <c r="J395" s="152">
        <v>96661.9475</v>
      </c>
      <c r="L395" s="158">
        <v>42842.0</v>
      </c>
      <c r="M395" s="159">
        <v>127703.65</v>
      </c>
      <c r="O395" s="153">
        <f>IFERROR(__xludf.DUMMYFUNCTION("TO_DATE(INT((P395/(60*60*24))+""1/1/1970""))"),42768.0)</f>
        <v>42768</v>
      </c>
      <c r="P395" s="13">
        <v>1.4860476E9</v>
      </c>
      <c r="Q395" s="13">
        <v>27896.1349</v>
      </c>
      <c r="S395" s="153">
        <f>IFERROR(__xludf.DUMMYFUNCTION("TO_DATE(INT((T395/(60*60*24))+""1/1/1970""))"),42842.0)</f>
        <v>42842</v>
      </c>
      <c r="T395" s="156">
        <v>1.4924376E9</v>
      </c>
      <c r="U395" s="156">
        <v>135103.8202</v>
      </c>
      <c r="W395" s="153">
        <f>IFERROR(__xludf.DUMMYFUNCTION("TO_DATE(INT((X395/(60*60*24))+""1/1/1970""))"),42829.0)</f>
        <v>42829</v>
      </c>
      <c r="X395" s="152">
        <v>1.4913144E9</v>
      </c>
      <c r="Y395" s="152">
        <v>9755.0646</v>
      </c>
      <c r="AA395" s="153">
        <f>IFERROR(__xludf.DUMMYFUNCTION("TO_DATE(INT((AB395/(60*60*24))+""1/1/1970""))"),42830.0)</f>
        <v>42830</v>
      </c>
      <c r="AB395" s="152">
        <v>1.4913684E9</v>
      </c>
      <c r="AC395" s="152">
        <v>97635.1396</v>
      </c>
      <c r="AE395" s="153">
        <f>IFERROR(__xludf.DUMMYFUNCTION("TO_DATE(INT((AF395/(60*60*24))+""1/1/1970""))"),42768.0)</f>
        <v>42768</v>
      </c>
      <c r="AF395" s="152">
        <v>1.486008E9</v>
      </c>
      <c r="AG395" s="152">
        <v>99074.5822</v>
      </c>
      <c r="AH395" s="156"/>
      <c r="AI395" s="153">
        <f>IFERROR(__xludf.DUMMYFUNCTION("TO_DATE(INT((AJ395/(60*60*24))+""1/1/1970""))"),42842.0)</f>
        <v>42842</v>
      </c>
      <c r="AJ395" s="152">
        <v>1.4924376E9</v>
      </c>
      <c r="AK395" s="152">
        <v>99188.8791</v>
      </c>
      <c r="AL395" s="152">
        <v>96661.9475</v>
      </c>
      <c r="AM395" s="159">
        <v>127703.65</v>
      </c>
      <c r="AN395" s="152">
        <f t="shared" si="1"/>
        <v>28115.9079</v>
      </c>
      <c r="AO395" s="152">
        <f t="shared" si="2"/>
        <v>135103.8202</v>
      </c>
      <c r="AP395" s="152">
        <f t="shared" si="3"/>
        <v>9736.7641</v>
      </c>
      <c r="AQ395" s="152">
        <f t="shared" si="4"/>
        <v>97890.8394</v>
      </c>
      <c r="AR395" s="152">
        <f t="shared" si="5"/>
        <v>96438.5019</v>
      </c>
    </row>
    <row r="396">
      <c r="A396" s="156">
        <v>1.4761296E9</v>
      </c>
      <c r="B396" s="156">
        <v>105045.9429</v>
      </c>
      <c r="D396" s="153">
        <f>IFERROR(__xludf.DUMMYFUNCTION("TO_DATE(INT((E396/(60*60*24))+""1/1/1970""))"),42843.0)</f>
        <v>42843</v>
      </c>
      <c r="E396" s="152">
        <v>1.492488E9</v>
      </c>
      <c r="F396" s="152">
        <v>100062.8773</v>
      </c>
      <c r="H396" s="153">
        <f>IFERROR(__xludf.DUMMYFUNCTION("TO_DATE(INT((I396/(60*60*24))+""1/1/1970""))"),42843.0)</f>
        <v>42843</v>
      </c>
      <c r="I396" s="152">
        <v>1.492488E9</v>
      </c>
      <c r="J396" s="152">
        <v>96842.9872</v>
      </c>
      <c r="L396" s="158">
        <v>42843.0</v>
      </c>
      <c r="M396" s="159">
        <v>128053.15</v>
      </c>
      <c r="O396" s="153">
        <f>IFERROR(__xludf.DUMMYFUNCTION("TO_DATE(INT((P396/(60*60*24))+""1/1/1970""))"),42769.0)</f>
        <v>42769</v>
      </c>
      <c r="P396" s="13">
        <v>1.486134E9</v>
      </c>
      <c r="Q396" s="13">
        <v>27857.6293</v>
      </c>
      <c r="S396" s="153">
        <f>IFERROR(__xludf.DUMMYFUNCTION("TO_DATE(INT((T396/(60*60*24))+""1/1/1970""))"),42843.0)</f>
        <v>42843</v>
      </c>
      <c r="T396" s="156">
        <v>1.492488E9</v>
      </c>
      <c r="U396" s="156">
        <v>137280.9874</v>
      </c>
      <c r="W396" s="153">
        <f>IFERROR(__xludf.DUMMYFUNCTION("TO_DATE(INT((X396/(60*60*24))+""1/1/1970""))"),42830.0)</f>
        <v>42830</v>
      </c>
      <c r="X396" s="152">
        <v>1.4914008E9</v>
      </c>
      <c r="Y396" s="152">
        <v>9764.6028</v>
      </c>
      <c r="AA396" s="153">
        <f>IFERROR(__xludf.DUMMYFUNCTION("TO_DATE(INT((AB396/(60*60*24))+""1/1/1970""))"),42831.0)</f>
        <v>42831</v>
      </c>
      <c r="AB396" s="156">
        <v>1.4914476E9</v>
      </c>
      <c r="AC396" s="156">
        <v>97918.6545</v>
      </c>
      <c r="AE396" s="153">
        <f>IFERROR(__xludf.DUMMYFUNCTION("TO_DATE(INT((AF396/(60*60*24))+""1/1/1970""))"),42769.0)</f>
        <v>42769</v>
      </c>
      <c r="AF396" s="156">
        <v>1.4860872E9</v>
      </c>
      <c r="AG396" s="156">
        <v>99041.5098</v>
      </c>
      <c r="AH396" s="156"/>
      <c r="AI396" s="153">
        <f>IFERROR(__xludf.DUMMYFUNCTION("TO_DATE(INT((AJ396/(60*60*24))+""1/1/1970""))"),42843.0)</f>
        <v>42843</v>
      </c>
      <c r="AJ396" s="152">
        <v>1.492488E9</v>
      </c>
      <c r="AK396" s="152">
        <v>100062.8773</v>
      </c>
      <c r="AL396" s="152">
        <v>96842.9872</v>
      </c>
      <c r="AM396" s="159">
        <v>128053.15</v>
      </c>
      <c r="AN396" s="152">
        <f t="shared" si="1"/>
        <v>28212.7707</v>
      </c>
      <c r="AO396" s="152">
        <f t="shared" si="2"/>
        <v>137280.9874</v>
      </c>
      <c r="AP396" s="152">
        <f t="shared" si="3"/>
        <v>9737.6103</v>
      </c>
      <c r="AQ396" s="152">
        <f t="shared" si="4"/>
        <v>98246.8106</v>
      </c>
      <c r="AR396" s="152">
        <f t="shared" si="5"/>
        <v>96129.1494</v>
      </c>
    </row>
    <row r="397">
      <c r="A397" s="152">
        <v>1.47619266E9</v>
      </c>
      <c r="B397" s="152">
        <v>105045.9429</v>
      </c>
      <c r="D397" s="153">
        <f>IFERROR(__xludf.DUMMYFUNCTION("TO_DATE(INT((E397/(60*60*24))+""1/1/1970""))"),42844.0)</f>
        <v>42844</v>
      </c>
      <c r="E397" s="156">
        <v>1.4925744E9</v>
      </c>
      <c r="F397" s="156">
        <v>99695.7193</v>
      </c>
      <c r="H397" s="153">
        <f>IFERROR(__xludf.DUMMYFUNCTION("TO_DATE(INT((I397/(60*60*24))+""1/1/1970""))"),42844.0)</f>
        <v>42844</v>
      </c>
      <c r="I397" s="156">
        <v>1.4925744E9</v>
      </c>
      <c r="J397" s="156">
        <v>96170.986</v>
      </c>
      <c r="L397" s="158">
        <v>42844.0</v>
      </c>
      <c r="M397" s="160">
        <v>128432.27</v>
      </c>
      <c r="O397" s="153">
        <f>IFERROR(__xludf.DUMMYFUNCTION("TO_DATE(INT((P397/(60*60*24))+""1/1/1970""))"),42770.0)</f>
        <v>42770</v>
      </c>
      <c r="P397" s="13">
        <v>1.4861664E9</v>
      </c>
      <c r="Q397" s="13">
        <v>27752.6426</v>
      </c>
      <c r="S397" s="153">
        <f>IFERROR(__xludf.DUMMYFUNCTION("TO_DATE(INT((T397/(60*60*24))+""1/1/1970""))"),42844.0)</f>
        <v>42844</v>
      </c>
      <c r="T397" s="152">
        <v>1.4925744E9</v>
      </c>
      <c r="U397" s="152">
        <v>136562.3809</v>
      </c>
      <c r="W397" s="153">
        <f>IFERROR(__xludf.DUMMYFUNCTION("TO_DATE(INT((X397/(60*60*24))+""1/1/1970""))"),42831.0)</f>
        <v>42831</v>
      </c>
      <c r="X397" s="152">
        <v>1.4914872E9</v>
      </c>
      <c r="Y397" s="152">
        <v>9752.072</v>
      </c>
      <c r="AA397" s="153">
        <f>IFERROR(__xludf.DUMMYFUNCTION("TO_DATE(INT((AB397/(60*60*24))+""1/1/1970""))"),42832.0)</f>
        <v>42832</v>
      </c>
      <c r="AB397" s="152">
        <v>1.4915268E9</v>
      </c>
      <c r="AC397" s="152">
        <v>97780.7443</v>
      </c>
      <c r="AE397" s="153">
        <f>IFERROR(__xludf.DUMMYFUNCTION("TO_DATE(INT((AF397/(60*60*24))+""1/1/1970""))"),42770.0)</f>
        <v>42770</v>
      </c>
      <c r="AF397" s="152">
        <v>1.4861664E9</v>
      </c>
      <c r="AG397" s="152">
        <v>99258.7776</v>
      </c>
      <c r="AH397" s="156"/>
      <c r="AI397" s="153">
        <f>IFERROR(__xludf.DUMMYFUNCTION("TO_DATE(INT((AJ397/(60*60*24))+""1/1/1970""))"),42844.0)</f>
        <v>42844</v>
      </c>
      <c r="AJ397" s="156">
        <v>1.4925744E9</v>
      </c>
      <c r="AK397" s="156">
        <v>99695.7193</v>
      </c>
      <c r="AL397" s="156">
        <v>96170.986</v>
      </c>
      <c r="AM397" s="160">
        <v>128432.27</v>
      </c>
      <c r="AN397" s="152">
        <f t="shared" si="1"/>
        <v>28149.8369</v>
      </c>
      <c r="AO397" s="152">
        <f t="shared" si="2"/>
        <v>136562.3809</v>
      </c>
      <c r="AP397" s="152">
        <f t="shared" si="3"/>
        <v>9709.4107</v>
      </c>
      <c r="AQ397" s="152">
        <f t="shared" si="4"/>
        <v>100118.0392</v>
      </c>
      <c r="AR397" s="152">
        <f t="shared" si="5"/>
        <v>95360.3579</v>
      </c>
    </row>
    <row r="398">
      <c r="A398" s="156">
        <v>1.476216E9</v>
      </c>
      <c r="B398" s="156">
        <v>105045.9429</v>
      </c>
      <c r="D398" s="153">
        <f>IFERROR(__xludf.DUMMYFUNCTION("TO_DATE(INT((E398/(60*60*24))+""1/1/1970""))"),42845.0)</f>
        <v>42845</v>
      </c>
      <c r="E398" s="152">
        <v>1.4926608E9</v>
      </c>
      <c r="F398" s="152">
        <v>99695.7193</v>
      </c>
      <c r="H398" s="153">
        <f>IFERROR(__xludf.DUMMYFUNCTION("TO_DATE(INT((I398/(60*60*24))+""1/1/1970""))"),42845.0)</f>
        <v>42845</v>
      </c>
      <c r="I398" s="152">
        <v>1.4926608E9</v>
      </c>
      <c r="J398" s="152">
        <v>96583.7909</v>
      </c>
      <c r="L398" s="158">
        <v>42845.0</v>
      </c>
      <c r="M398" s="159">
        <v>127856.52</v>
      </c>
      <c r="O398" s="153">
        <f>IFERROR(__xludf.DUMMYFUNCTION("TO_DATE(INT((P398/(60*60*24))+""1/1/1970""))"),42771.0)</f>
        <v>42771</v>
      </c>
      <c r="P398" s="13">
        <v>1.4862528E9</v>
      </c>
      <c r="Q398" s="13">
        <v>27752.6426</v>
      </c>
      <c r="S398" s="153">
        <f>IFERROR(__xludf.DUMMYFUNCTION("TO_DATE(INT((T398/(60*60*24))+""1/1/1970""))"),42845.0)</f>
        <v>42845</v>
      </c>
      <c r="T398" s="156">
        <v>1.4926608E9</v>
      </c>
      <c r="U398" s="156">
        <v>136065.0069</v>
      </c>
      <c r="W398" s="153">
        <f>IFERROR(__xludf.DUMMYFUNCTION("TO_DATE(INT((X398/(60*60*24))+""1/1/1970""))"),42832.0)</f>
        <v>42832</v>
      </c>
      <c r="X398" s="152">
        <v>1.4915736E9</v>
      </c>
      <c r="Y398" s="152">
        <v>9758.3749</v>
      </c>
      <c r="AA398" s="153">
        <f>IFERROR(__xludf.DUMMYFUNCTION("TO_DATE(INT((AB398/(60*60*24))+""1/1/1970""))"),42834.0)</f>
        <v>42834</v>
      </c>
      <c r="AB398" s="156">
        <v>1.4917752E9</v>
      </c>
      <c r="AC398" s="156">
        <v>97624.1458</v>
      </c>
      <c r="AE398" s="153">
        <f>IFERROR(__xludf.DUMMYFUNCTION("TO_DATE(INT((AF398/(60*60*24))+""1/1/1970""))"),42771.0)</f>
        <v>42771</v>
      </c>
      <c r="AF398" s="156">
        <v>1.4863356E9</v>
      </c>
      <c r="AG398" s="156">
        <v>99258.7776</v>
      </c>
      <c r="AH398" s="156"/>
      <c r="AI398" s="153">
        <f>IFERROR(__xludf.DUMMYFUNCTION("TO_DATE(INT((AJ398/(60*60*24))+""1/1/1970""))"),42845.0)</f>
        <v>42845</v>
      </c>
      <c r="AJ398" s="152">
        <v>1.4926608E9</v>
      </c>
      <c r="AK398" s="152">
        <v>99695.7193</v>
      </c>
      <c r="AL398" s="152">
        <v>96583.7909</v>
      </c>
      <c r="AM398" s="159">
        <v>127856.52</v>
      </c>
      <c r="AN398" s="152">
        <f t="shared" si="1"/>
        <v>28163.3235</v>
      </c>
      <c r="AO398" s="152">
        <f t="shared" si="2"/>
        <v>136065.0069</v>
      </c>
      <c r="AP398" s="152">
        <f t="shared" si="3"/>
        <v>9717.4561</v>
      </c>
      <c r="AQ398" s="152">
        <f t="shared" si="4"/>
        <v>99801.3729</v>
      </c>
      <c r="AR398" s="152">
        <f t="shared" si="5"/>
        <v>95476.0209</v>
      </c>
    </row>
    <row r="399">
      <c r="A399" s="152">
        <v>1.47627906E9</v>
      </c>
      <c r="B399" s="152">
        <v>105045.9429</v>
      </c>
      <c r="D399" s="153">
        <f>IFERROR(__xludf.DUMMYFUNCTION("TO_DATE(INT((E399/(60*60*24))+""1/1/1970""))"),42846.0)</f>
        <v>42846</v>
      </c>
      <c r="E399" s="156">
        <v>1.4927472E9</v>
      </c>
      <c r="F399" s="156">
        <v>99695.7193</v>
      </c>
      <c r="H399" s="153">
        <f>IFERROR(__xludf.DUMMYFUNCTION("TO_DATE(INT((I399/(60*60*24))+""1/1/1970""))"),42846.0)</f>
        <v>42846</v>
      </c>
      <c r="I399" s="156">
        <v>1.4927472E9</v>
      </c>
      <c r="J399" s="156">
        <v>96591.2943</v>
      </c>
      <c r="L399" s="158">
        <v>42846.0</v>
      </c>
      <c r="M399" s="160">
        <v>128295.48</v>
      </c>
      <c r="O399" s="153">
        <f>IFERROR(__xludf.DUMMYFUNCTION("TO_DATE(INT((P399/(60*60*24))+""1/1/1970""))"),42772.0)</f>
        <v>42772</v>
      </c>
      <c r="P399" s="13">
        <v>1.4863392E9</v>
      </c>
      <c r="Q399" s="13">
        <v>27775.7962</v>
      </c>
      <c r="S399" s="153">
        <f>IFERROR(__xludf.DUMMYFUNCTION("TO_DATE(INT((T399/(60*60*24))+""1/1/1970""))"),42846.0)</f>
        <v>42846</v>
      </c>
      <c r="T399" s="152">
        <v>1.4927472E9</v>
      </c>
      <c r="U399" s="152">
        <v>138066.0314</v>
      </c>
      <c r="W399" s="153">
        <f>IFERROR(__xludf.DUMMYFUNCTION("TO_DATE(INT((X399/(60*60*24))+""1/1/1970""))"),42833.0)</f>
        <v>42833</v>
      </c>
      <c r="X399" s="152">
        <v>1.4916096E9</v>
      </c>
      <c r="Y399" s="152">
        <v>9775.1323</v>
      </c>
      <c r="AA399" s="153">
        <f>IFERROR(__xludf.DUMMYFUNCTION("TO_DATE(INT((AB399/(60*60*24))+""1/1/1970""))"),42835.0)</f>
        <v>42835</v>
      </c>
      <c r="AB399" s="156">
        <v>1.4918148E9</v>
      </c>
      <c r="AC399" s="156">
        <v>97620.6211</v>
      </c>
      <c r="AE399" s="153">
        <f>IFERROR(__xludf.DUMMYFUNCTION("TO_DATE(INT((AF399/(60*60*24))+""1/1/1970""))"),42772.0)</f>
        <v>42772</v>
      </c>
      <c r="AF399" s="152">
        <v>1.4863752E9</v>
      </c>
      <c r="AG399" s="152">
        <v>99230.2985</v>
      </c>
      <c r="AH399" s="156"/>
      <c r="AI399" s="153">
        <f>IFERROR(__xludf.DUMMYFUNCTION("TO_DATE(INT((AJ399/(60*60*24))+""1/1/1970""))"),42846.0)</f>
        <v>42846</v>
      </c>
      <c r="AJ399" s="156">
        <v>1.4927472E9</v>
      </c>
      <c r="AK399" s="156">
        <v>99695.7193</v>
      </c>
      <c r="AL399" s="156">
        <v>96591.2943</v>
      </c>
      <c r="AM399" s="160">
        <v>128295.48</v>
      </c>
      <c r="AN399" s="152">
        <f t="shared" si="1"/>
        <v>27991.6238</v>
      </c>
      <c r="AO399" s="152">
        <f t="shared" si="2"/>
        <v>138066.0314</v>
      </c>
      <c r="AP399" s="152">
        <f t="shared" si="3"/>
        <v>9717.241</v>
      </c>
      <c r="AQ399" s="152">
        <f t="shared" si="4"/>
        <v>99941.6606</v>
      </c>
      <c r="AR399" s="152">
        <f t="shared" si="5"/>
        <v>95484.7415</v>
      </c>
    </row>
    <row r="400">
      <c r="A400" s="156">
        <v>1.4763024E9</v>
      </c>
      <c r="B400" s="156">
        <v>105045.9429</v>
      </c>
      <c r="D400" s="153">
        <f>IFERROR(__xludf.DUMMYFUNCTION("TO_DATE(INT((E400/(60*60*24))+""1/1/1970""))"),42847.0)</f>
        <v>42847</v>
      </c>
      <c r="E400" s="152">
        <v>1.4928336E9</v>
      </c>
      <c r="F400" s="152">
        <v>99695.7193</v>
      </c>
      <c r="H400" s="153">
        <f>IFERROR(__xludf.DUMMYFUNCTION("TO_DATE(INT((I400/(60*60*24))+""1/1/1970""))"),42847.0)</f>
        <v>42847</v>
      </c>
      <c r="I400" s="152">
        <v>1.4928336E9</v>
      </c>
      <c r="J400" s="152">
        <v>96968.6657</v>
      </c>
      <c r="L400" s="158">
        <v>42847.0</v>
      </c>
      <c r="M400" s="159">
        <v>128191.33</v>
      </c>
      <c r="O400" s="153">
        <f>IFERROR(__xludf.DUMMYFUNCTION("TO_DATE(INT((P400/(60*60*24))+""1/1/1970""))"),42773.0)</f>
        <v>42773</v>
      </c>
      <c r="P400" s="13">
        <v>1.4864796E9</v>
      </c>
      <c r="Q400" s="13">
        <v>27827.5937</v>
      </c>
      <c r="S400" s="153">
        <f>IFERROR(__xludf.DUMMYFUNCTION("TO_DATE(INT((T400/(60*60*24))+""1/1/1970""))"),42847.0)</f>
        <v>42847</v>
      </c>
      <c r="T400" s="156">
        <v>1.4928336E9</v>
      </c>
      <c r="U400" s="156">
        <v>137339.8918</v>
      </c>
      <c r="W400" s="153">
        <f>IFERROR(__xludf.DUMMYFUNCTION("TO_DATE(INT((X400/(60*60*24))+""1/1/1970""))"),42835.0)</f>
        <v>42835</v>
      </c>
      <c r="X400" s="156">
        <v>1.4917824E9</v>
      </c>
      <c r="Y400" s="156">
        <v>9775.5324</v>
      </c>
      <c r="AA400" s="153">
        <f>IFERROR(__xludf.DUMMYFUNCTION("TO_DATE(INT((AB400/(60*60*24))+""1/1/1970""))"),42836.0)</f>
        <v>42836</v>
      </c>
      <c r="AB400" s="152">
        <v>1.491894E9</v>
      </c>
      <c r="AC400" s="152">
        <v>97626.1323</v>
      </c>
      <c r="AE400" s="153">
        <f>IFERROR(__xludf.DUMMYFUNCTION("TO_DATE(INT((AF400/(60*60*24))+""1/1/1970""))"),42773.0)</f>
        <v>42773</v>
      </c>
      <c r="AF400" s="156">
        <v>1.4864544E9</v>
      </c>
      <c r="AG400" s="156">
        <v>98870.1759</v>
      </c>
      <c r="AH400" s="156"/>
      <c r="AI400" s="153">
        <f>IFERROR(__xludf.DUMMYFUNCTION("TO_DATE(INT((AJ400/(60*60*24))+""1/1/1970""))"),42847.0)</f>
        <v>42847</v>
      </c>
      <c r="AJ400" s="152">
        <v>1.4928336E9</v>
      </c>
      <c r="AK400" s="152">
        <v>99695.7193</v>
      </c>
      <c r="AL400" s="152">
        <v>96968.6657</v>
      </c>
      <c r="AM400" s="159">
        <v>128191.33</v>
      </c>
      <c r="AN400" s="152">
        <f t="shared" si="1"/>
        <v>28027.7813</v>
      </c>
      <c r="AO400" s="152">
        <f t="shared" si="2"/>
        <v>137339.8918</v>
      </c>
      <c r="AP400" s="152">
        <f t="shared" si="3"/>
        <v>9712.8915</v>
      </c>
      <c r="AQ400" s="152">
        <f t="shared" si="4"/>
        <v>99941.6606</v>
      </c>
      <c r="AR400" s="152">
        <f t="shared" si="5"/>
        <v>95367.2426</v>
      </c>
    </row>
    <row r="401">
      <c r="A401" s="152">
        <v>1.47636546E9</v>
      </c>
      <c r="B401" s="152">
        <v>105045.9429</v>
      </c>
      <c r="D401" s="153">
        <f>IFERROR(__xludf.DUMMYFUNCTION("TO_DATE(INT((E401/(60*60*24))+""1/1/1970""))"),42849.0)</f>
        <v>42849</v>
      </c>
      <c r="E401" s="156">
        <v>1.4930424E9</v>
      </c>
      <c r="F401" s="156">
        <v>99695.7193</v>
      </c>
      <c r="H401" s="153">
        <f>IFERROR(__xludf.DUMMYFUNCTION("TO_DATE(INT((I401/(60*60*24))+""1/1/1970""))"),42849.0)</f>
        <v>42849</v>
      </c>
      <c r="I401" s="156">
        <v>1.4930424E9</v>
      </c>
      <c r="J401" s="156">
        <v>96968.6657</v>
      </c>
      <c r="L401" s="158">
        <v>42849.0</v>
      </c>
      <c r="M401" s="160">
        <v>128191.33</v>
      </c>
      <c r="O401" s="153">
        <f>IFERROR(__xludf.DUMMYFUNCTION("TO_DATE(INT((P401/(60*60*24))+""1/1/1970""))"),42774.0)</f>
        <v>42774</v>
      </c>
      <c r="P401" s="13">
        <v>1.486566E9</v>
      </c>
      <c r="Q401" s="13">
        <v>27920.788</v>
      </c>
      <c r="S401" s="153">
        <f>IFERROR(__xludf.DUMMYFUNCTION("TO_DATE(INT((T401/(60*60*24))+""1/1/1970""))"),42849.0)</f>
        <v>42849</v>
      </c>
      <c r="T401" s="152">
        <v>1.4930424E9</v>
      </c>
      <c r="U401" s="152">
        <v>137339.8918</v>
      </c>
      <c r="W401" s="153">
        <f>IFERROR(__xludf.DUMMYFUNCTION("TO_DATE(INT((X401/(60*60*24))+""1/1/1970""))"),42836.0)</f>
        <v>42836</v>
      </c>
      <c r="X401" s="152">
        <v>1.4919192E9</v>
      </c>
      <c r="Y401" s="152">
        <v>9773.5311</v>
      </c>
      <c r="AA401" s="153">
        <f>IFERROR(__xludf.DUMMYFUNCTION("TO_DATE(INT((AB401/(60*60*24))+""1/1/1970""))"),42837.0)</f>
        <v>42837</v>
      </c>
      <c r="AB401" s="156">
        <v>1.4919732E9</v>
      </c>
      <c r="AC401" s="156">
        <v>97644.4976</v>
      </c>
      <c r="AE401" s="153">
        <f>IFERROR(__xludf.DUMMYFUNCTION("TO_DATE(INT((AF401/(60*60*24))+""1/1/1970""))"),42774.0)</f>
        <v>42774</v>
      </c>
      <c r="AF401" s="152">
        <v>1.4865336E9</v>
      </c>
      <c r="AG401" s="152">
        <v>98278.0867</v>
      </c>
      <c r="AH401" s="156"/>
      <c r="AI401" s="153">
        <f>IFERROR(__xludf.DUMMYFUNCTION("TO_DATE(INT((AJ401/(60*60*24))+""1/1/1970""))"),42849.0)</f>
        <v>42849</v>
      </c>
      <c r="AJ401" s="156">
        <v>1.4930424E9</v>
      </c>
      <c r="AK401" s="156">
        <v>99695.7193</v>
      </c>
      <c r="AL401" s="156">
        <v>96968.6657</v>
      </c>
      <c r="AM401" s="160">
        <v>128191.33</v>
      </c>
      <c r="AN401" s="152">
        <f t="shared" si="1"/>
        <v>27821.3013</v>
      </c>
      <c r="AO401" s="152">
        <f t="shared" si="2"/>
        <v>137339.8918</v>
      </c>
      <c r="AP401" s="152">
        <f t="shared" si="3"/>
        <v>9735.4635</v>
      </c>
      <c r="AQ401" s="152">
        <f t="shared" si="4"/>
        <v>99665.6395</v>
      </c>
      <c r="AR401" s="152">
        <f t="shared" si="5"/>
        <v>94018.7594</v>
      </c>
    </row>
    <row r="402">
      <c r="A402" s="156">
        <v>1.4763888E9</v>
      </c>
      <c r="B402" s="156">
        <v>105045.9429</v>
      </c>
      <c r="D402" s="153">
        <f>IFERROR(__xludf.DUMMYFUNCTION("TO_DATE(INT((E402/(60*60*24))+""1/1/1970""))"),42850.0)</f>
        <v>42850</v>
      </c>
      <c r="E402" s="156">
        <v>1.4930928E9</v>
      </c>
      <c r="F402" s="156">
        <v>99695.7193</v>
      </c>
      <c r="H402" s="153">
        <f>IFERROR(__xludf.DUMMYFUNCTION("TO_DATE(INT((I402/(60*60*24))+""1/1/1970""))"),42850.0)</f>
        <v>42850</v>
      </c>
      <c r="I402" s="156">
        <v>1.4930928E9</v>
      </c>
      <c r="J402" s="156">
        <v>97227.4181</v>
      </c>
      <c r="L402" s="158">
        <v>42850.0</v>
      </c>
      <c r="M402" s="160">
        <v>128494.15</v>
      </c>
      <c r="O402" s="153">
        <f>IFERROR(__xludf.DUMMYFUNCTION("TO_DATE(INT((P402/(60*60*24))+""1/1/1970""))"),42775.0)</f>
        <v>42775</v>
      </c>
      <c r="P402" s="13">
        <v>1.4866524E9</v>
      </c>
      <c r="Q402" s="13">
        <v>27880.2199</v>
      </c>
      <c r="S402" s="153">
        <f>IFERROR(__xludf.DUMMYFUNCTION("TO_DATE(INT((T402/(60*60*24))+""1/1/1970""))"),42850.0)</f>
        <v>42850</v>
      </c>
      <c r="T402" s="152">
        <v>1.4930928E9</v>
      </c>
      <c r="U402" s="152">
        <v>140033.4837</v>
      </c>
      <c r="W402" s="153">
        <f>IFERROR(__xludf.DUMMYFUNCTION("TO_DATE(INT((X402/(60*60*24))+""1/1/1970""))"),42837.0)</f>
        <v>42837</v>
      </c>
      <c r="X402" s="152">
        <v>1.4920056E9</v>
      </c>
      <c r="Y402" s="152">
        <v>9758.5647</v>
      </c>
      <c r="AA402" s="153">
        <f>IFERROR(__xludf.DUMMYFUNCTION("TO_DATE(INT((AB402/(60*60*24))+""1/1/1970""))"),42838.0)</f>
        <v>42838</v>
      </c>
      <c r="AB402" s="152">
        <v>1.4920524E9</v>
      </c>
      <c r="AC402" s="152">
        <v>97646.3701</v>
      </c>
      <c r="AE402" s="153">
        <f>IFERROR(__xludf.DUMMYFUNCTION("TO_DATE(INT((AF402/(60*60*24))+""1/1/1970""))"),42775.0)</f>
        <v>42775</v>
      </c>
      <c r="AF402" s="156">
        <v>1.4866128E9</v>
      </c>
      <c r="AG402" s="156">
        <v>98392.9217</v>
      </c>
      <c r="AH402" s="156"/>
      <c r="AI402" s="153">
        <f>IFERROR(__xludf.DUMMYFUNCTION("TO_DATE(INT((AJ402/(60*60*24))+""1/1/1970""))"),42850.0)</f>
        <v>42850</v>
      </c>
      <c r="AJ402" s="156">
        <v>1.4930928E9</v>
      </c>
      <c r="AK402" s="156">
        <v>99695.7193</v>
      </c>
      <c r="AL402" s="156">
        <v>97227.4181</v>
      </c>
      <c r="AM402" s="160">
        <v>128494.15</v>
      </c>
      <c r="AN402" s="152">
        <f t="shared" si="1"/>
        <v>27755.8525</v>
      </c>
      <c r="AO402" s="152">
        <f t="shared" si="2"/>
        <v>140033.4837</v>
      </c>
      <c r="AP402" s="152">
        <f t="shared" si="3"/>
        <v>9727.2837</v>
      </c>
      <c r="AQ402" s="152">
        <f t="shared" si="4"/>
        <v>99801.9006</v>
      </c>
      <c r="AR402" s="152">
        <f t="shared" si="5"/>
        <v>94095.868</v>
      </c>
    </row>
    <row r="403">
      <c r="A403" s="152">
        <v>1.47645186E9</v>
      </c>
      <c r="B403" s="152">
        <v>105045.9429</v>
      </c>
      <c r="D403" s="153">
        <f>IFERROR(__xludf.DUMMYFUNCTION("TO_DATE(INT((E403/(60*60*24))+""1/1/1970""))"),42851.0)</f>
        <v>42851</v>
      </c>
      <c r="E403" s="152">
        <v>1.4931792E9</v>
      </c>
      <c r="F403" s="152">
        <v>99695.7193</v>
      </c>
      <c r="H403" s="153">
        <f>IFERROR(__xludf.DUMMYFUNCTION("TO_DATE(INT((I403/(60*60*24))+""1/1/1970""))"),42851.0)</f>
        <v>42851</v>
      </c>
      <c r="I403" s="152">
        <v>1.4931792E9</v>
      </c>
      <c r="J403" s="152">
        <v>98494.8192</v>
      </c>
      <c r="L403" s="158">
        <v>42851.0</v>
      </c>
      <c r="M403" s="159">
        <v>128153.99</v>
      </c>
      <c r="O403" s="153">
        <f>IFERROR(__xludf.DUMMYFUNCTION("TO_DATE(INT((P403/(60*60*24))+""1/1/1970""))"),42776.0)</f>
        <v>42776</v>
      </c>
      <c r="P403" s="13">
        <v>1.4867388E9</v>
      </c>
      <c r="Q403" s="13">
        <v>27616.9177</v>
      </c>
      <c r="S403" s="153">
        <f>IFERROR(__xludf.DUMMYFUNCTION("TO_DATE(INT((T403/(60*60*24))+""1/1/1970""))"),42851.0)</f>
        <v>42851</v>
      </c>
      <c r="T403" s="156">
        <v>1.4931792E9</v>
      </c>
      <c r="U403" s="156">
        <v>141538.7112</v>
      </c>
      <c r="W403" s="153">
        <f>IFERROR(__xludf.DUMMYFUNCTION("TO_DATE(INT((X403/(60*60*24))+""1/1/1970""))"),42838.0)</f>
        <v>42838</v>
      </c>
      <c r="X403" s="152">
        <v>1.492092E9</v>
      </c>
      <c r="Y403" s="152">
        <v>9748.7416</v>
      </c>
      <c r="AA403" s="153">
        <f>IFERROR(__xludf.DUMMYFUNCTION("TO_DATE(INT((AB403/(60*60*24))+""1/1/1970""))"),42839.0)</f>
        <v>42839</v>
      </c>
      <c r="AB403" s="156">
        <v>1.4921316E9</v>
      </c>
      <c r="AC403" s="156">
        <v>97648.8749</v>
      </c>
      <c r="AE403" s="153">
        <f>IFERROR(__xludf.DUMMYFUNCTION("TO_DATE(INT((AF403/(60*60*24))+""1/1/1970""))"),42776.0)</f>
        <v>42776</v>
      </c>
      <c r="AF403" s="152">
        <v>1.486692E9</v>
      </c>
      <c r="AG403" s="152">
        <v>98081.4892</v>
      </c>
      <c r="AH403" s="156"/>
      <c r="AI403" s="153">
        <f>IFERROR(__xludf.DUMMYFUNCTION("TO_DATE(INT((AJ403/(60*60*24))+""1/1/1970""))"),42851.0)</f>
        <v>42851</v>
      </c>
      <c r="AJ403" s="152">
        <v>1.4931792E9</v>
      </c>
      <c r="AK403" s="152">
        <v>99695.7193</v>
      </c>
      <c r="AL403" s="152">
        <v>98494.8192</v>
      </c>
      <c r="AM403" s="159">
        <v>128153.99</v>
      </c>
      <c r="AN403" s="152">
        <f t="shared" si="1"/>
        <v>27582.3805</v>
      </c>
      <c r="AO403" s="152">
        <f t="shared" si="2"/>
        <v>141538.7112</v>
      </c>
      <c r="AP403" s="152">
        <f t="shared" si="3"/>
        <v>9744.3487</v>
      </c>
      <c r="AQ403" s="152">
        <f t="shared" si="4"/>
        <v>99553.8281</v>
      </c>
      <c r="AR403" s="152">
        <f t="shared" si="5"/>
        <v>93520.3071</v>
      </c>
    </row>
    <row r="404">
      <c r="A404" s="156">
        <v>1.4764752E9</v>
      </c>
      <c r="B404" s="156">
        <v>105045.9429</v>
      </c>
      <c r="D404" s="153">
        <f>IFERROR(__xludf.DUMMYFUNCTION("TO_DATE(INT((E404/(60*60*24))+""1/1/1970""))"),42852.0)</f>
        <v>42852</v>
      </c>
      <c r="E404" s="156">
        <v>1.4932656E9</v>
      </c>
      <c r="F404" s="156">
        <v>99695.7193</v>
      </c>
      <c r="H404" s="153">
        <f>IFERROR(__xludf.DUMMYFUNCTION("TO_DATE(INT((I404/(60*60*24))+""1/1/1970""))"),42852.0)</f>
        <v>42852</v>
      </c>
      <c r="I404" s="156">
        <v>1.4932656E9</v>
      </c>
      <c r="J404" s="156">
        <v>98088.3572</v>
      </c>
      <c r="L404" s="158">
        <v>42852.0</v>
      </c>
      <c r="M404" s="160">
        <v>128441.66</v>
      </c>
      <c r="O404" s="153">
        <f>IFERROR(__xludf.DUMMYFUNCTION("TO_DATE(INT((P404/(60*60*24))+""1/1/1970""))"),42777.0)</f>
        <v>42777</v>
      </c>
      <c r="P404" s="13">
        <v>1.4867712E9</v>
      </c>
      <c r="Q404" s="13">
        <v>27681.5422</v>
      </c>
      <c r="S404" s="153">
        <f>IFERROR(__xludf.DUMMYFUNCTION("TO_DATE(INT((T404/(60*60*24))+""1/1/1970""))"),42852.0)</f>
        <v>42852</v>
      </c>
      <c r="T404" s="152">
        <v>1.4932656E9</v>
      </c>
      <c r="U404" s="152">
        <v>141378.908</v>
      </c>
      <c r="W404" s="153">
        <f>IFERROR(__xludf.DUMMYFUNCTION("TO_DATE(INT((X404/(60*60*24))+""1/1/1970""))"),42839.0)</f>
        <v>42839</v>
      </c>
      <c r="X404" s="152">
        <v>1.492128E9</v>
      </c>
      <c r="Y404" s="152">
        <v>9745.4703</v>
      </c>
      <c r="AA404" s="153">
        <f>IFERROR(__xludf.DUMMYFUNCTION("TO_DATE(INT((AB404/(60*60*24))+""1/1/1970""))"),42841.0)</f>
        <v>42841</v>
      </c>
      <c r="AB404" s="152">
        <v>1.49238E9</v>
      </c>
      <c r="AC404" s="152">
        <v>97847.4555</v>
      </c>
      <c r="AE404" s="153">
        <f>IFERROR(__xludf.DUMMYFUNCTION("TO_DATE(INT((AF404/(60*60*24))+""1/1/1970""))"),42777.0)</f>
        <v>42777</v>
      </c>
      <c r="AF404" s="156">
        <v>1.4867712E9</v>
      </c>
      <c r="AG404" s="156">
        <v>97928.9883</v>
      </c>
      <c r="AH404" s="156"/>
      <c r="AI404" s="153">
        <f>IFERROR(__xludf.DUMMYFUNCTION("TO_DATE(INT((AJ404/(60*60*24))+""1/1/1970""))"),42852.0)</f>
        <v>42852</v>
      </c>
      <c r="AJ404" s="156">
        <v>1.4932656E9</v>
      </c>
      <c r="AK404" s="156">
        <v>99695.7193</v>
      </c>
      <c r="AL404" s="156">
        <v>98088.3572</v>
      </c>
      <c r="AM404" s="160">
        <v>128441.66</v>
      </c>
      <c r="AN404" s="152">
        <f t="shared" si="1"/>
        <v>27540.458</v>
      </c>
      <c r="AO404" s="152">
        <f t="shared" si="2"/>
        <v>141378.908</v>
      </c>
      <c r="AP404" s="152">
        <f t="shared" si="3"/>
        <v>9746.5516</v>
      </c>
      <c r="AQ404" s="152">
        <f t="shared" si="4"/>
        <v>99364.5797</v>
      </c>
      <c r="AR404" s="152">
        <f t="shared" si="5"/>
        <v>93697.0144</v>
      </c>
    </row>
    <row r="405">
      <c r="A405" s="152">
        <v>1.47671106E9</v>
      </c>
      <c r="B405" s="152">
        <v>105045.9429</v>
      </c>
      <c r="D405" s="153">
        <f>IFERROR(__xludf.DUMMYFUNCTION("TO_DATE(INT((E405/(60*60*24))+""1/1/1970""))"),42853.0)</f>
        <v>42853</v>
      </c>
      <c r="E405" s="152">
        <v>1.493352E9</v>
      </c>
      <c r="F405" s="152">
        <v>99695.7193</v>
      </c>
      <c r="H405" s="153">
        <f>IFERROR(__xludf.DUMMYFUNCTION("TO_DATE(INT((I405/(60*60*24))+""1/1/1970""))"),42853.0)</f>
        <v>42853</v>
      </c>
      <c r="I405" s="152">
        <v>1.493352E9</v>
      </c>
      <c r="J405" s="152">
        <v>98407.7814</v>
      </c>
      <c r="L405" s="158">
        <v>42853.0</v>
      </c>
      <c r="M405" s="159">
        <v>128364.4</v>
      </c>
      <c r="O405" s="153">
        <f>IFERROR(__xludf.DUMMYFUNCTION("TO_DATE(INT((P405/(60*60*24))+""1/1/1970""))"),42778.0)</f>
        <v>42778</v>
      </c>
      <c r="P405" s="13">
        <v>1.4868576E9</v>
      </c>
      <c r="Q405" s="13">
        <v>27681.5422</v>
      </c>
      <c r="S405" s="153">
        <f>IFERROR(__xludf.DUMMYFUNCTION("TO_DATE(INT((T405/(60*60*24))+""1/1/1970""))"),42853.0)</f>
        <v>42853</v>
      </c>
      <c r="T405" s="156">
        <v>1.493352E9</v>
      </c>
      <c r="U405" s="156">
        <v>141568.4197</v>
      </c>
      <c r="W405" s="153">
        <f>IFERROR(__xludf.DUMMYFUNCTION("TO_DATE(INT((X405/(60*60*24))+""1/1/1970""))"),42840.0)</f>
        <v>42840</v>
      </c>
      <c r="X405" s="156">
        <v>1.4922144E9</v>
      </c>
      <c r="Y405" s="156">
        <v>9739.2286</v>
      </c>
      <c r="AA405" s="153">
        <f>IFERROR(__xludf.DUMMYFUNCTION("TO_DATE(INT((AB405/(60*60*24))+""1/1/1970""))"),42842.0)</f>
        <v>42842</v>
      </c>
      <c r="AB405" s="152">
        <v>1.4924196E9</v>
      </c>
      <c r="AC405" s="152">
        <v>97890.8394</v>
      </c>
      <c r="AE405" s="153">
        <f>IFERROR(__xludf.DUMMYFUNCTION("TO_DATE(INT((AF405/(60*60*24))+""1/1/1970""))"),42778.0)</f>
        <v>42778</v>
      </c>
      <c r="AF405" s="152">
        <v>1.4869404E9</v>
      </c>
      <c r="AG405" s="152">
        <v>97928.9883</v>
      </c>
      <c r="AH405" s="156"/>
      <c r="AI405" s="153">
        <f>IFERROR(__xludf.DUMMYFUNCTION("TO_DATE(INT((AJ405/(60*60*24))+""1/1/1970""))"),42853.0)</f>
        <v>42853</v>
      </c>
      <c r="AJ405" s="152">
        <v>1.493352E9</v>
      </c>
      <c r="AK405" s="152">
        <v>99695.7193</v>
      </c>
      <c r="AL405" s="152">
        <v>98407.7814</v>
      </c>
      <c r="AM405" s="159">
        <v>128364.4</v>
      </c>
      <c r="AN405" s="152">
        <f t="shared" si="1"/>
        <v>27510.8652</v>
      </c>
      <c r="AO405" s="152">
        <f t="shared" si="2"/>
        <v>141568.4197</v>
      </c>
      <c r="AP405" s="152">
        <f t="shared" si="3"/>
        <v>9739.2191</v>
      </c>
      <c r="AQ405" s="152">
        <f t="shared" si="4"/>
        <v>99101.9821</v>
      </c>
      <c r="AR405" s="152">
        <f t="shared" si="5"/>
        <v>94093.1141</v>
      </c>
    </row>
    <row r="406">
      <c r="A406" s="156">
        <v>1.4767344E9</v>
      </c>
      <c r="B406" s="156">
        <v>105045.9429</v>
      </c>
      <c r="D406" s="153">
        <f>IFERROR(__xludf.DUMMYFUNCTION("TO_DATE(INT((E406/(60*60*24))+""1/1/1970""))"),42854.0)</f>
        <v>42854</v>
      </c>
      <c r="E406" s="156">
        <v>1.4934384E9</v>
      </c>
      <c r="F406" s="156">
        <v>99695.7193</v>
      </c>
      <c r="H406" s="153">
        <f>IFERROR(__xludf.DUMMYFUNCTION("TO_DATE(INT((I406/(60*60*24))+""1/1/1970""))"),42854.0)</f>
        <v>42854</v>
      </c>
      <c r="I406" s="156">
        <v>1.4934384E9</v>
      </c>
      <c r="J406" s="156">
        <v>98817.8855</v>
      </c>
      <c r="L406" s="158">
        <v>42854.0</v>
      </c>
      <c r="M406" s="160">
        <v>128460.8</v>
      </c>
      <c r="O406" s="153">
        <f>IFERROR(__xludf.DUMMYFUNCTION("TO_DATE(INT((P406/(60*60*24))+""1/1/1970""))"),42779.0)</f>
        <v>42779</v>
      </c>
      <c r="P406" s="13">
        <v>1.486944E9</v>
      </c>
      <c r="Q406" s="13">
        <v>27584.1157</v>
      </c>
      <c r="S406" s="153">
        <f>IFERROR(__xludf.DUMMYFUNCTION("TO_DATE(INT((T406/(60*60*24))+""1/1/1970""))"),42854.0)</f>
        <v>42854</v>
      </c>
      <c r="T406" s="152">
        <v>1.4934384E9</v>
      </c>
      <c r="U406" s="152">
        <v>141044.6032</v>
      </c>
      <c r="W406" s="153">
        <f>IFERROR(__xludf.DUMMYFUNCTION("TO_DATE(INT((X406/(60*60*24))+""1/1/1970""))"),42842.0)</f>
        <v>42842</v>
      </c>
      <c r="X406" s="152">
        <v>1.4923872E9</v>
      </c>
      <c r="Y406" s="152">
        <v>9736.7641</v>
      </c>
      <c r="AA406" s="153">
        <f>IFERROR(__xludf.DUMMYFUNCTION("TO_DATE(INT((AB406/(60*60*24))+""1/1/1970""))"),42843.0)</f>
        <v>42843</v>
      </c>
      <c r="AB406" s="156">
        <v>1.4924988E9</v>
      </c>
      <c r="AC406" s="156">
        <v>98246.8106</v>
      </c>
      <c r="AE406" s="153">
        <f>IFERROR(__xludf.DUMMYFUNCTION("TO_DATE(INT((AF406/(60*60*24))+""1/1/1970""))"),42779.0)</f>
        <v>42779</v>
      </c>
      <c r="AF406" s="156">
        <v>1.48698E9</v>
      </c>
      <c r="AG406" s="156">
        <v>97727.7974</v>
      </c>
      <c r="AH406" s="156"/>
      <c r="AI406" s="153">
        <f>IFERROR(__xludf.DUMMYFUNCTION("TO_DATE(INT((AJ406/(60*60*24))+""1/1/1970""))"),42854.0)</f>
        <v>42854</v>
      </c>
      <c r="AJ406" s="156">
        <v>1.4934384E9</v>
      </c>
      <c r="AK406" s="156">
        <v>99695.7193</v>
      </c>
      <c r="AL406" s="156">
        <v>98817.8855</v>
      </c>
      <c r="AM406" s="160">
        <v>128460.8</v>
      </c>
      <c r="AN406" s="152">
        <f t="shared" si="1"/>
        <v>27432.1147</v>
      </c>
      <c r="AO406" s="152">
        <f t="shared" si="2"/>
        <v>141044.6032</v>
      </c>
      <c r="AP406" s="152">
        <f t="shared" si="3"/>
        <v>9735.0212</v>
      </c>
      <c r="AQ406" s="152">
        <f t="shared" si="4"/>
        <v>99101.9821</v>
      </c>
      <c r="AR406" s="152">
        <f t="shared" si="5"/>
        <v>93810.3824</v>
      </c>
    </row>
    <row r="407">
      <c r="A407" s="152">
        <v>1.47679746E9</v>
      </c>
      <c r="B407" s="152">
        <v>105045.9429</v>
      </c>
      <c r="D407" s="153">
        <f>IFERROR(__xludf.DUMMYFUNCTION("TO_DATE(INT((E407/(60*60*24))+""1/1/1970""))"),42856.0)</f>
        <v>42856</v>
      </c>
      <c r="E407" s="152">
        <v>1.4936472E9</v>
      </c>
      <c r="F407" s="152">
        <v>99695.7193</v>
      </c>
      <c r="H407" s="153">
        <f>IFERROR(__xludf.DUMMYFUNCTION("TO_DATE(INT((I407/(60*60*24))+""1/1/1970""))"),42856.0)</f>
        <v>42856</v>
      </c>
      <c r="I407" s="152">
        <v>1.4936472E9</v>
      </c>
      <c r="J407" s="152">
        <v>98817.8855</v>
      </c>
      <c r="L407" s="158">
        <v>42856.0</v>
      </c>
      <c r="M407" s="159">
        <v>128460.8</v>
      </c>
      <c r="O407" s="153">
        <f>IFERROR(__xludf.DUMMYFUNCTION("TO_DATE(INT((P407/(60*60*24))+""1/1/1970""))"),42780.0)</f>
        <v>42780</v>
      </c>
      <c r="P407" s="13">
        <v>1.4870844E9</v>
      </c>
      <c r="Q407" s="13">
        <v>27547.6788</v>
      </c>
      <c r="S407" s="153">
        <f>IFERROR(__xludf.DUMMYFUNCTION("TO_DATE(INT((T407/(60*60*24))+""1/1/1970""))"),42856.0)</f>
        <v>42856</v>
      </c>
      <c r="T407" s="156">
        <v>1.4936112E9</v>
      </c>
      <c r="U407" s="156">
        <v>141044.6032</v>
      </c>
      <c r="W407" s="153">
        <f>IFERROR(__xludf.DUMMYFUNCTION("TO_DATE(INT((X407/(60*60*24))+""1/1/1970""))"),42843.0)</f>
        <v>42843</v>
      </c>
      <c r="X407" s="156">
        <v>1.492524E9</v>
      </c>
      <c r="Y407" s="156">
        <v>9737.6103</v>
      </c>
      <c r="AA407" s="153">
        <f>IFERROR(__xludf.DUMMYFUNCTION("TO_DATE(INT((AB407/(60*60*24))+""1/1/1970""))"),42844.0)</f>
        <v>42844</v>
      </c>
      <c r="AB407" s="152">
        <v>1.492578E9</v>
      </c>
      <c r="AC407" s="152">
        <v>100118.0392</v>
      </c>
      <c r="AE407" s="153">
        <f>IFERROR(__xludf.DUMMYFUNCTION("TO_DATE(INT((AF407/(60*60*24))+""1/1/1970""))"),42780.0)</f>
        <v>42780</v>
      </c>
      <c r="AF407" s="152">
        <v>1.4870592E9</v>
      </c>
      <c r="AG407" s="152">
        <v>97545.4394</v>
      </c>
      <c r="AH407" s="156"/>
      <c r="AI407" s="153">
        <f>IFERROR(__xludf.DUMMYFUNCTION("TO_DATE(INT((AJ407/(60*60*24))+""1/1/1970""))"),42856.0)</f>
        <v>42856</v>
      </c>
      <c r="AJ407" s="152">
        <v>1.4936472E9</v>
      </c>
      <c r="AK407" s="152">
        <v>99695.7193</v>
      </c>
      <c r="AL407" s="152">
        <v>98817.8855</v>
      </c>
      <c r="AM407" s="159">
        <v>128460.8</v>
      </c>
      <c r="AN407" s="152">
        <f t="shared" si="1"/>
        <v>27465.2447</v>
      </c>
      <c r="AO407" s="152">
        <f t="shared" si="2"/>
        <v>141044.6032</v>
      </c>
      <c r="AP407" s="152">
        <f t="shared" si="3"/>
        <v>9737.4948</v>
      </c>
      <c r="AQ407" s="152">
        <f t="shared" si="4"/>
        <v>98793.6894</v>
      </c>
      <c r="AR407" s="152">
        <f t="shared" si="5"/>
        <v>93721.3403</v>
      </c>
    </row>
    <row r="408">
      <c r="A408" s="156">
        <v>1.4768208E9</v>
      </c>
      <c r="B408" s="156">
        <v>105045.9429</v>
      </c>
      <c r="D408" s="153">
        <f>IFERROR(__xludf.DUMMYFUNCTION("TO_DATE(INT((E408/(60*60*24))+""1/1/1970""))"),42857.0)</f>
        <v>42857</v>
      </c>
      <c r="E408" s="152">
        <v>1.4936976E9</v>
      </c>
      <c r="F408" s="152">
        <v>99695.7193</v>
      </c>
      <c r="H408" s="153">
        <f>IFERROR(__xludf.DUMMYFUNCTION("TO_DATE(INT((I408/(60*60*24))+""1/1/1970""))"),42857.0)</f>
        <v>42857</v>
      </c>
      <c r="I408" s="152">
        <v>1.4936976E9</v>
      </c>
      <c r="J408" s="152">
        <v>100100.3418</v>
      </c>
      <c r="L408" s="158">
        <v>42857.0</v>
      </c>
      <c r="M408" s="160">
        <v>128003.42</v>
      </c>
      <c r="O408" s="153">
        <f>IFERROR(__xludf.DUMMYFUNCTION("TO_DATE(INT((P408/(60*60*24))+""1/1/1970""))"),42781.0)</f>
        <v>42781</v>
      </c>
      <c r="P408" s="13">
        <v>1.4871708E9</v>
      </c>
      <c r="Q408" s="13">
        <v>27414.8666</v>
      </c>
      <c r="S408" s="153">
        <f>IFERROR(__xludf.DUMMYFUNCTION("TO_DATE(INT((T408/(60*60*24))+""1/1/1970""))"),42857.0)</f>
        <v>42857</v>
      </c>
      <c r="T408" s="152">
        <v>1.4936976E9</v>
      </c>
      <c r="U408" s="152">
        <v>141688.3582</v>
      </c>
      <c r="W408" s="153">
        <f>IFERROR(__xludf.DUMMYFUNCTION("TO_DATE(INT((X408/(60*60*24))+""1/1/1970""))"),42844.0)</f>
        <v>42844</v>
      </c>
      <c r="X408" s="156">
        <v>1.4926104E9</v>
      </c>
      <c r="Y408" s="156">
        <v>9709.4107</v>
      </c>
      <c r="AA408" s="153">
        <f>IFERROR(__xludf.DUMMYFUNCTION("TO_DATE(INT((AB408/(60*60*24))+""1/1/1970""))"),42845.0)</f>
        <v>42845</v>
      </c>
      <c r="AB408" s="156">
        <v>1.4926572E9</v>
      </c>
      <c r="AC408" s="156">
        <v>99801.3729</v>
      </c>
      <c r="AE408" s="153">
        <f>IFERROR(__xludf.DUMMYFUNCTION("TO_DATE(INT((AF408/(60*60*24))+""1/1/1970""))"),42781.0)</f>
        <v>42781</v>
      </c>
      <c r="AF408" s="156">
        <v>1.4871384E9</v>
      </c>
      <c r="AG408" s="156">
        <v>97354.8133</v>
      </c>
      <c r="AH408" s="156"/>
      <c r="AI408" s="153">
        <f>IFERROR(__xludf.DUMMYFUNCTION("TO_DATE(INT((AJ408/(60*60*24))+""1/1/1970""))"),42857.0)</f>
        <v>42857</v>
      </c>
      <c r="AJ408" s="152">
        <v>1.4936976E9</v>
      </c>
      <c r="AK408" s="152">
        <v>99695.7193</v>
      </c>
      <c r="AL408" s="152">
        <v>100100.3418</v>
      </c>
      <c r="AM408" s="160">
        <v>128003.42</v>
      </c>
      <c r="AN408" s="152">
        <f t="shared" si="1"/>
        <v>27403.3316</v>
      </c>
      <c r="AO408" s="152">
        <f t="shared" si="2"/>
        <v>141688.3582</v>
      </c>
      <c r="AP408" s="152">
        <f t="shared" si="3"/>
        <v>9735.052</v>
      </c>
      <c r="AQ408" s="152">
        <f t="shared" si="4"/>
        <v>98971.0002</v>
      </c>
      <c r="AR408" s="152">
        <f t="shared" si="5"/>
        <v>93696.0964</v>
      </c>
    </row>
    <row r="409">
      <c r="A409" s="152">
        <v>1.47688386E9</v>
      </c>
      <c r="B409" s="152">
        <v>105045.9429</v>
      </c>
      <c r="D409" s="153">
        <f>IFERROR(__xludf.DUMMYFUNCTION("TO_DATE(INT((E409/(60*60*24))+""1/1/1970""))"),42858.0)</f>
        <v>42858</v>
      </c>
      <c r="E409" s="156">
        <v>1.493784E9</v>
      </c>
      <c r="F409" s="156">
        <v>99695.7193</v>
      </c>
      <c r="H409" s="153">
        <f>IFERROR(__xludf.DUMMYFUNCTION("TO_DATE(INT((I409/(60*60*24))+""1/1/1970""))"),42858.0)</f>
        <v>42858</v>
      </c>
      <c r="I409" s="156">
        <v>1.493784E9</v>
      </c>
      <c r="J409" s="156">
        <v>100366.6043</v>
      </c>
      <c r="L409" s="158">
        <v>42858.0</v>
      </c>
      <c r="M409" s="159">
        <v>128179.25</v>
      </c>
      <c r="O409" s="153">
        <f>IFERROR(__xludf.DUMMYFUNCTION("TO_DATE(INT((P409/(60*60*24))+""1/1/1970""))"),42782.0)</f>
        <v>42782</v>
      </c>
      <c r="P409" s="13">
        <v>1.4872572E9</v>
      </c>
      <c r="Q409" s="13">
        <v>27451.2734</v>
      </c>
      <c r="S409" s="153">
        <f>IFERROR(__xludf.DUMMYFUNCTION("TO_DATE(INT((T409/(60*60*24))+""1/1/1970""))"),42858.0)</f>
        <v>42858</v>
      </c>
      <c r="T409" s="156">
        <v>1.493784E9</v>
      </c>
      <c r="U409" s="156">
        <v>141776.9872</v>
      </c>
      <c r="W409" s="153">
        <f>IFERROR(__xludf.DUMMYFUNCTION("TO_DATE(INT((X409/(60*60*24))+""1/1/1970""))"),42845.0)</f>
        <v>42845</v>
      </c>
      <c r="X409" s="156">
        <v>1.4926968E9</v>
      </c>
      <c r="Y409" s="156">
        <v>9717.4561</v>
      </c>
      <c r="AA409" s="153">
        <f>IFERROR(__xludf.DUMMYFUNCTION("TO_DATE(INT((AB409/(60*60*24))+""1/1/1970""))"),42846.0)</f>
        <v>42846</v>
      </c>
      <c r="AB409" s="152">
        <v>1.4927364E9</v>
      </c>
      <c r="AC409" s="152">
        <v>99941.6606</v>
      </c>
      <c r="AE409" s="153">
        <f>IFERROR(__xludf.DUMMYFUNCTION("TO_DATE(INT((AF409/(60*60*24))+""1/1/1970""))"),42782.0)</f>
        <v>42782</v>
      </c>
      <c r="AF409" s="152">
        <v>1.4872176E9</v>
      </c>
      <c r="AG409" s="152">
        <v>97583.5646</v>
      </c>
      <c r="AH409" s="156"/>
      <c r="AI409" s="153">
        <f>IFERROR(__xludf.DUMMYFUNCTION("TO_DATE(INT((AJ409/(60*60*24))+""1/1/1970""))"),42858.0)</f>
        <v>42858</v>
      </c>
      <c r="AJ409" s="156">
        <v>1.493784E9</v>
      </c>
      <c r="AK409" s="156">
        <v>99695.7193</v>
      </c>
      <c r="AL409" s="156">
        <v>100366.6043</v>
      </c>
      <c r="AM409" s="159">
        <v>128179.25</v>
      </c>
      <c r="AN409" s="152">
        <f t="shared" si="1"/>
        <v>27285.6802</v>
      </c>
      <c r="AO409" s="152">
        <f t="shared" si="2"/>
        <v>141776.9872</v>
      </c>
      <c r="AP409" s="152">
        <f t="shared" si="3"/>
        <v>9735.954</v>
      </c>
      <c r="AQ409" s="152">
        <f t="shared" si="4"/>
        <v>98633.1041</v>
      </c>
      <c r="AR409" s="152">
        <f t="shared" si="5"/>
        <v>93456.0499</v>
      </c>
    </row>
    <row r="410">
      <c r="A410" s="156">
        <v>1.4769072E9</v>
      </c>
      <c r="B410" s="156">
        <v>105045.9429</v>
      </c>
      <c r="D410" s="153">
        <f>IFERROR(__xludf.DUMMYFUNCTION("TO_DATE(INT((E410/(60*60*24))+""1/1/1970""))"),42859.0)</f>
        <v>42859</v>
      </c>
      <c r="E410" s="152">
        <v>1.4938704E9</v>
      </c>
      <c r="F410" s="152">
        <v>99695.7193</v>
      </c>
      <c r="H410" s="153">
        <f>IFERROR(__xludf.DUMMYFUNCTION("TO_DATE(INT((I410/(60*60*24))+""1/1/1970""))"),42859.0)</f>
        <v>42859</v>
      </c>
      <c r="I410" s="152">
        <v>1.4938704E9</v>
      </c>
      <c r="J410" s="152">
        <v>100303.9764</v>
      </c>
      <c r="L410" s="158">
        <v>42859.0</v>
      </c>
      <c r="M410" s="160">
        <v>127679.08</v>
      </c>
      <c r="O410" s="153">
        <f>IFERROR(__xludf.DUMMYFUNCTION("TO_DATE(INT((P410/(60*60*24))+""1/1/1970""))"),42783.0)</f>
        <v>42783</v>
      </c>
      <c r="P410" s="13">
        <v>1.4873436E9</v>
      </c>
      <c r="Q410" s="13">
        <v>27578.0946</v>
      </c>
      <c r="S410" s="153">
        <f>IFERROR(__xludf.DUMMYFUNCTION("TO_DATE(INT((T410/(60*60*24))+""1/1/1970""))"),42859.0)</f>
        <v>42859</v>
      </c>
      <c r="T410" s="152">
        <v>1.4938704E9</v>
      </c>
      <c r="U410" s="152">
        <v>141507.8873</v>
      </c>
      <c r="W410" s="153">
        <f>IFERROR(__xludf.DUMMYFUNCTION("TO_DATE(INT((X410/(60*60*24))+""1/1/1970""))"),42846.0)</f>
        <v>42846</v>
      </c>
      <c r="X410" s="156">
        <v>1.4927832E9</v>
      </c>
      <c r="Y410" s="156">
        <v>9717.241</v>
      </c>
      <c r="AA410" s="153">
        <f>IFERROR(__xludf.DUMMYFUNCTION("TO_DATE(INT((AB410/(60*60*24))+""1/1/1970""))"),42848.0)</f>
        <v>42848</v>
      </c>
      <c r="AB410" s="156">
        <v>1.4929848E9</v>
      </c>
      <c r="AC410" s="156">
        <v>99638.4543</v>
      </c>
      <c r="AE410" s="153">
        <f>IFERROR(__xludf.DUMMYFUNCTION("TO_DATE(INT((AF410/(60*60*24))+""1/1/1970""))"),42783.0)</f>
        <v>42783</v>
      </c>
      <c r="AF410" s="156">
        <v>1.4872968E9</v>
      </c>
      <c r="AG410" s="156">
        <v>98207.8076</v>
      </c>
      <c r="AH410" s="156"/>
      <c r="AI410" s="153">
        <f>IFERROR(__xludf.DUMMYFUNCTION("TO_DATE(INT((AJ410/(60*60*24))+""1/1/1970""))"),42859.0)</f>
        <v>42859</v>
      </c>
      <c r="AJ410" s="152">
        <v>1.4938704E9</v>
      </c>
      <c r="AK410" s="152">
        <v>99695.7193</v>
      </c>
      <c r="AL410" s="152">
        <v>100303.9764</v>
      </c>
      <c r="AM410" s="160">
        <v>127679.08</v>
      </c>
      <c r="AN410" s="152">
        <f t="shared" si="1"/>
        <v>27219.5896</v>
      </c>
      <c r="AO410" s="152">
        <f t="shared" si="2"/>
        <v>141507.8873</v>
      </c>
      <c r="AP410" s="152">
        <f t="shared" si="3"/>
        <v>9754.2608</v>
      </c>
      <c r="AQ410" s="152">
        <f t="shared" si="4"/>
        <v>98778.8798</v>
      </c>
      <c r="AR410" s="152">
        <f t="shared" si="5"/>
        <v>93882.9013</v>
      </c>
    </row>
    <row r="411">
      <c r="A411" s="152">
        <v>1.47697026E9</v>
      </c>
      <c r="B411" s="152">
        <v>105045.9429</v>
      </c>
      <c r="D411" s="153">
        <f>IFERROR(__xludf.DUMMYFUNCTION("TO_DATE(INT((E411/(60*60*24))+""1/1/1970""))"),42860.0)</f>
        <v>42860</v>
      </c>
      <c r="E411" s="156">
        <v>1.4939568E9</v>
      </c>
      <c r="F411" s="156">
        <v>99695.7193</v>
      </c>
      <c r="H411" s="153">
        <f>IFERROR(__xludf.DUMMYFUNCTION("TO_DATE(INT((I411/(60*60*24))+""1/1/1970""))"),42860.0)</f>
        <v>42860</v>
      </c>
      <c r="I411" s="156">
        <v>1.4939568E9</v>
      </c>
      <c r="J411" s="156">
        <v>100223.4849</v>
      </c>
      <c r="L411" s="158">
        <v>42860.0</v>
      </c>
      <c r="M411" s="159">
        <v>127283.78</v>
      </c>
      <c r="O411" s="153">
        <f>IFERROR(__xludf.DUMMYFUNCTION("TO_DATE(INT((P411/(60*60*24))+""1/1/1970""))"),42784.0)</f>
        <v>42784</v>
      </c>
      <c r="P411" s="13">
        <v>1.487376E9</v>
      </c>
      <c r="Q411" s="13">
        <v>27530.0947</v>
      </c>
      <c r="S411" s="153">
        <f>IFERROR(__xludf.DUMMYFUNCTION("TO_DATE(INT((T411/(60*60*24))+""1/1/1970""))"),42860.0)</f>
        <v>42860</v>
      </c>
      <c r="T411" s="156">
        <v>1.4939568E9</v>
      </c>
      <c r="U411" s="156">
        <v>141741.4667</v>
      </c>
      <c r="W411" s="153">
        <f>IFERROR(__xludf.DUMMYFUNCTION("TO_DATE(INT((X411/(60*60*24))+""1/1/1970""))"),42847.0)</f>
        <v>42847</v>
      </c>
      <c r="X411" s="156">
        <v>1.4928192E9</v>
      </c>
      <c r="Y411" s="156">
        <v>9712.8915</v>
      </c>
      <c r="AA411" s="153">
        <f>IFERROR(__xludf.DUMMYFUNCTION("TO_DATE(INT((AB411/(60*60*24))+""1/1/1970""))"),42849.0)</f>
        <v>42849</v>
      </c>
      <c r="AB411" s="156">
        <v>1.4930244E9</v>
      </c>
      <c r="AC411" s="156">
        <v>99665.6395</v>
      </c>
      <c r="AE411" s="153">
        <f>IFERROR(__xludf.DUMMYFUNCTION("TO_DATE(INT((AF411/(60*60*24))+""1/1/1970""))"),42784.0)</f>
        <v>42784</v>
      </c>
      <c r="AF411" s="152">
        <v>1.487376E9</v>
      </c>
      <c r="AG411" s="152">
        <v>97702.5336</v>
      </c>
      <c r="AH411" s="156"/>
      <c r="AI411" s="153">
        <f>IFERROR(__xludf.DUMMYFUNCTION("TO_DATE(INT((AJ411/(60*60*24))+""1/1/1970""))"),42860.0)</f>
        <v>42860</v>
      </c>
      <c r="AJ411" s="156">
        <v>1.4939568E9</v>
      </c>
      <c r="AK411" s="156">
        <v>99695.7193</v>
      </c>
      <c r="AL411" s="156">
        <v>100223.4849</v>
      </c>
      <c r="AM411" s="159">
        <v>127283.78</v>
      </c>
      <c r="AN411" s="152">
        <f t="shared" si="1"/>
        <v>27312.3964</v>
      </c>
      <c r="AO411" s="152">
        <f t="shared" si="2"/>
        <v>141741.4667</v>
      </c>
      <c r="AP411" s="152">
        <f t="shared" si="3"/>
        <v>9764.7185</v>
      </c>
      <c r="AQ411" s="152">
        <f t="shared" si="4"/>
        <v>98477.362</v>
      </c>
      <c r="AR411" s="152">
        <f t="shared" si="5"/>
        <v>93035.1652</v>
      </c>
    </row>
    <row r="412">
      <c r="A412" s="156">
        <v>1.4769936E9</v>
      </c>
      <c r="B412" s="156">
        <v>105045.9429</v>
      </c>
      <c r="D412" s="153">
        <f>IFERROR(__xludf.DUMMYFUNCTION("TO_DATE(INT((E412/(60*60*24))+""1/1/1970""))"),42861.0)</f>
        <v>42861</v>
      </c>
      <c r="E412" s="152">
        <v>1.4940432E9</v>
      </c>
      <c r="F412" s="152">
        <v>99695.7193</v>
      </c>
      <c r="H412" s="153">
        <f>IFERROR(__xludf.DUMMYFUNCTION("TO_DATE(INT((I412/(60*60*24))+""1/1/1970""))"),42861.0)</f>
        <v>42861</v>
      </c>
      <c r="I412" s="152">
        <v>1.4940432E9</v>
      </c>
      <c r="J412" s="152">
        <v>101169.1837</v>
      </c>
      <c r="L412" s="158">
        <v>42861.0</v>
      </c>
      <c r="M412" s="160">
        <v>127617.46</v>
      </c>
      <c r="O412" s="153">
        <f>IFERROR(__xludf.DUMMYFUNCTION("TO_DATE(INT((P412/(60*60*24))+""1/1/1970""))"),42785.0)</f>
        <v>42785</v>
      </c>
      <c r="P412" s="13">
        <v>1.4874624E9</v>
      </c>
      <c r="Q412" s="13">
        <v>27530.0947</v>
      </c>
      <c r="S412" s="153">
        <f>IFERROR(__xludf.DUMMYFUNCTION("TO_DATE(INT((T412/(60*60*24))+""1/1/1970""))"),42861.0)</f>
        <v>42861</v>
      </c>
      <c r="T412" s="152">
        <v>1.4940432E9</v>
      </c>
      <c r="U412" s="152">
        <v>142777.9825</v>
      </c>
      <c r="W412" s="153">
        <f>IFERROR(__xludf.DUMMYFUNCTION("TO_DATE(INT((X412/(60*60*24))+""1/1/1970""))"),42849.0)</f>
        <v>42849</v>
      </c>
      <c r="X412" s="152">
        <v>1.492992E9</v>
      </c>
      <c r="Y412" s="152">
        <v>9735.4635</v>
      </c>
      <c r="AA412" s="153">
        <f>IFERROR(__xludf.DUMMYFUNCTION("TO_DATE(INT((AB412/(60*60*24))+""1/1/1970""))"),42850.0)</f>
        <v>42850</v>
      </c>
      <c r="AB412" s="152">
        <v>1.4931036E9</v>
      </c>
      <c r="AC412" s="152">
        <v>99801.9006</v>
      </c>
      <c r="AE412" s="153">
        <f>IFERROR(__xludf.DUMMYFUNCTION("TO_DATE(INT((AF412/(60*60*24))+""1/1/1970""))"),42785.0)</f>
        <v>42785</v>
      </c>
      <c r="AF412" s="156">
        <v>1.4875452E9</v>
      </c>
      <c r="AG412" s="156">
        <v>97702.5336</v>
      </c>
      <c r="AH412" s="156"/>
      <c r="AI412" s="153">
        <f>IFERROR(__xludf.DUMMYFUNCTION("TO_DATE(INT((AJ412/(60*60*24))+""1/1/1970""))"),42861.0)</f>
        <v>42861</v>
      </c>
      <c r="AJ412" s="152">
        <v>1.4940432E9</v>
      </c>
      <c r="AK412" s="152">
        <v>99695.7193</v>
      </c>
      <c r="AL412" s="152">
        <v>101169.1837</v>
      </c>
      <c r="AM412" s="160">
        <v>127617.46</v>
      </c>
      <c r="AN412" s="152">
        <f t="shared" si="1"/>
        <v>27263.1818</v>
      </c>
      <c r="AO412" s="152">
        <f t="shared" si="2"/>
        <v>142777.9825</v>
      </c>
      <c r="AP412" s="152">
        <f t="shared" si="3"/>
        <v>9767.5819</v>
      </c>
      <c r="AQ412" s="152">
        <f t="shared" si="4"/>
        <v>98477.362</v>
      </c>
      <c r="AR412" s="152">
        <f t="shared" si="5"/>
        <v>92867.6375</v>
      </c>
    </row>
    <row r="413">
      <c r="A413" s="152">
        <v>1.47705666E9</v>
      </c>
      <c r="B413" s="152">
        <v>105045.9429</v>
      </c>
      <c r="D413" s="153">
        <f>IFERROR(__xludf.DUMMYFUNCTION("TO_DATE(INT((E413/(60*60*24))+""1/1/1970""))"),42863.0)</f>
        <v>42863</v>
      </c>
      <c r="E413" s="156">
        <v>1.494252E9</v>
      </c>
      <c r="F413" s="156">
        <v>99695.7193</v>
      </c>
      <c r="H413" s="153">
        <f>IFERROR(__xludf.DUMMYFUNCTION("TO_DATE(INT((I413/(60*60*24))+""1/1/1970""))"),42863.0)</f>
        <v>42863</v>
      </c>
      <c r="I413" s="156">
        <v>1.494252E9</v>
      </c>
      <c r="J413" s="156">
        <v>101169.1837</v>
      </c>
      <c r="L413" s="158">
        <v>42863.0</v>
      </c>
      <c r="M413" s="159">
        <v>127617.46</v>
      </c>
      <c r="O413" s="153">
        <f>IFERROR(__xludf.DUMMYFUNCTION("TO_DATE(INT((P413/(60*60*24))+""1/1/1970""))"),42786.0)</f>
        <v>42786</v>
      </c>
      <c r="P413" s="13">
        <v>1.4875488E9</v>
      </c>
      <c r="Q413" s="13">
        <v>27515.3378</v>
      </c>
      <c r="S413" s="153">
        <f>IFERROR(__xludf.DUMMYFUNCTION("TO_DATE(INT((T413/(60*60*24))+""1/1/1970""))"),42863.0)</f>
        <v>42863</v>
      </c>
      <c r="T413" s="156">
        <v>1.494252E9</v>
      </c>
      <c r="U413" s="156">
        <v>142777.9825</v>
      </c>
      <c r="W413" s="153">
        <f>IFERROR(__xludf.DUMMYFUNCTION("TO_DATE(INT((X413/(60*60*24))+""1/1/1970""))"),42850.0)</f>
        <v>42850</v>
      </c>
      <c r="X413" s="156">
        <v>1.4931288E9</v>
      </c>
      <c r="Y413" s="156">
        <v>9727.2837</v>
      </c>
      <c r="AA413" s="153">
        <f>IFERROR(__xludf.DUMMYFUNCTION("TO_DATE(INT((AB413/(60*60*24))+""1/1/1970""))"),42851.0)</f>
        <v>42851</v>
      </c>
      <c r="AB413" s="156">
        <v>1.4931828E9</v>
      </c>
      <c r="AC413" s="156">
        <v>99553.8281</v>
      </c>
      <c r="AE413" s="153">
        <f>IFERROR(__xludf.DUMMYFUNCTION("TO_DATE(INT((AF413/(60*60*24))+""1/1/1970""))"),42786.0)</f>
        <v>42786</v>
      </c>
      <c r="AF413" s="152">
        <v>1.4875848E9</v>
      </c>
      <c r="AG413" s="152">
        <v>97786.5929</v>
      </c>
      <c r="AH413" s="156"/>
      <c r="AI413" s="153">
        <f>IFERROR(__xludf.DUMMYFUNCTION("TO_DATE(INT((AJ413/(60*60*24))+""1/1/1970""))"),42863.0)</f>
        <v>42863</v>
      </c>
      <c r="AJ413" s="156">
        <v>1.494252E9</v>
      </c>
      <c r="AK413" s="156">
        <v>99695.7193</v>
      </c>
      <c r="AL413" s="156">
        <v>101169.1837</v>
      </c>
      <c r="AM413" s="159">
        <v>127617.46</v>
      </c>
      <c r="AN413" s="152">
        <f t="shared" si="1"/>
        <v>27258.1099</v>
      </c>
      <c r="AO413" s="152">
        <f t="shared" si="2"/>
        <v>142777.9825</v>
      </c>
      <c r="AP413" s="152">
        <f t="shared" si="3"/>
        <v>9762.4233</v>
      </c>
      <c r="AQ413" s="152">
        <f t="shared" si="4"/>
        <v>98413.6556</v>
      </c>
      <c r="AR413" s="152">
        <f t="shared" si="5"/>
        <v>93179.2849</v>
      </c>
    </row>
    <row r="414">
      <c r="A414" s="156">
        <v>1.47708E9</v>
      </c>
      <c r="B414" s="156">
        <v>105045.9429</v>
      </c>
      <c r="D414" s="153">
        <f>IFERROR(__xludf.DUMMYFUNCTION("TO_DATE(INT((E414/(60*60*24))+""1/1/1970""))"),42864.0)</f>
        <v>42864</v>
      </c>
      <c r="E414" s="156">
        <v>1.4943024E9</v>
      </c>
      <c r="F414" s="156">
        <v>99695.7193</v>
      </c>
      <c r="H414" s="153">
        <f>IFERROR(__xludf.DUMMYFUNCTION("TO_DATE(INT((I414/(60*60*24))+""1/1/1970""))"),42864.0)</f>
        <v>42864</v>
      </c>
      <c r="I414" s="156">
        <v>1.4943024E9</v>
      </c>
      <c r="J414" s="156">
        <v>100939.0995</v>
      </c>
      <c r="L414" s="158">
        <v>42864.0</v>
      </c>
      <c r="M414" s="159">
        <v>127370.14</v>
      </c>
      <c r="O414" s="153">
        <f>IFERROR(__xludf.DUMMYFUNCTION("TO_DATE(INT((P414/(60*60*24))+""1/1/1970""))"),42787.0)</f>
        <v>42787</v>
      </c>
      <c r="P414" s="13">
        <v>1.4876352E9</v>
      </c>
      <c r="Q414" s="13">
        <v>27451.2487</v>
      </c>
      <c r="S414" s="153">
        <f>IFERROR(__xludf.DUMMYFUNCTION("TO_DATE(INT((T414/(60*60*24))+""1/1/1970""))"),42864.0)</f>
        <v>42864</v>
      </c>
      <c r="T414" s="156">
        <v>1.4943024E9</v>
      </c>
      <c r="U414" s="156">
        <v>142749.3814</v>
      </c>
      <c r="W414" s="153">
        <f>IFERROR(__xludf.DUMMYFUNCTION("TO_DATE(INT((X414/(60*60*24))+""1/1/1970""))"),42851.0)</f>
        <v>42851</v>
      </c>
      <c r="X414" s="156">
        <v>1.4932152E9</v>
      </c>
      <c r="Y414" s="156">
        <v>9744.3487</v>
      </c>
      <c r="AA414" s="153">
        <f>IFERROR(__xludf.DUMMYFUNCTION("TO_DATE(INT((AB414/(60*60*24))+""1/1/1970""))"),42852.0)</f>
        <v>42852</v>
      </c>
      <c r="AB414" s="152">
        <v>1.493262E9</v>
      </c>
      <c r="AC414" s="152">
        <v>99364.5797</v>
      </c>
      <c r="AE414" s="153">
        <f>IFERROR(__xludf.DUMMYFUNCTION("TO_DATE(INT((AF414/(60*60*24))+""1/1/1970""))"),42787.0)</f>
        <v>42787</v>
      </c>
      <c r="AF414" s="156">
        <v>1.487664E9</v>
      </c>
      <c r="AG414" s="156">
        <v>97635.47</v>
      </c>
      <c r="AH414" s="156"/>
      <c r="AI414" s="153">
        <f>IFERROR(__xludf.DUMMYFUNCTION("TO_DATE(INT((AJ414/(60*60*24))+""1/1/1970""))"),42864.0)</f>
        <v>42864</v>
      </c>
      <c r="AJ414" s="156">
        <v>1.4943024E9</v>
      </c>
      <c r="AK414" s="156">
        <v>99695.7193</v>
      </c>
      <c r="AL414" s="156">
        <v>100939.0995</v>
      </c>
      <c r="AM414" s="159">
        <v>127370.14</v>
      </c>
      <c r="AN414" s="152">
        <f t="shared" si="1"/>
        <v>27331.6138</v>
      </c>
      <c r="AO414" s="152">
        <f t="shared" si="2"/>
        <v>142749.3814</v>
      </c>
      <c r="AP414" s="152">
        <f t="shared" si="3"/>
        <v>9759.1524</v>
      </c>
      <c r="AQ414" s="152">
        <f t="shared" si="4"/>
        <v>98405.6198</v>
      </c>
      <c r="AR414" s="152">
        <f t="shared" si="5"/>
        <v>93530.4046</v>
      </c>
    </row>
    <row r="415">
      <c r="A415" s="152">
        <v>1.47731586E9</v>
      </c>
      <c r="B415" s="152">
        <v>105045.9429</v>
      </c>
      <c r="D415" s="153">
        <f>IFERROR(__xludf.DUMMYFUNCTION("TO_DATE(INT((E415/(60*60*24))+""1/1/1970""))"),42865.0)</f>
        <v>42865</v>
      </c>
      <c r="E415" s="152">
        <v>1.4943888E9</v>
      </c>
      <c r="F415" s="152">
        <v>99695.7193</v>
      </c>
      <c r="H415" s="153">
        <f>IFERROR(__xludf.DUMMYFUNCTION("TO_DATE(INT((I415/(60*60*24))+""1/1/1970""))"),42865.0)</f>
        <v>42865</v>
      </c>
      <c r="I415" s="152">
        <v>1.4943888E9</v>
      </c>
      <c r="J415" s="152">
        <v>102068.1248</v>
      </c>
      <c r="L415" s="158">
        <v>42865.0</v>
      </c>
      <c r="M415" s="160">
        <v>127123.54</v>
      </c>
      <c r="O415" s="153">
        <f>IFERROR(__xludf.DUMMYFUNCTION("TO_DATE(INT((P415/(60*60*24))+""1/1/1970""))"),42788.0)</f>
        <v>42788</v>
      </c>
      <c r="P415" s="13">
        <v>1.4877756E9</v>
      </c>
      <c r="Q415" s="13">
        <v>27405.6117</v>
      </c>
      <c r="S415" s="153">
        <f>IFERROR(__xludf.DUMMYFUNCTION("TO_DATE(INT((T415/(60*60*24))+""1/1/1970""))"),42865.0)</f>
        <v>42865</v>
      </c>
      <c r="T415" s="152">
        <v>1.4943888E9</v>
      </c>
      <c r="U415" s="152">
        <v>142479.6867</v>
      </c>
      <c r="W415" s="153">
        <f>IFERROR(__xludf.DUMMYFUNCTION("TO_DATE(INT((X415/(60*60*24))+""1/1/1970""))"),42852.0)</f>
        <v>42852</v>
      </c>
      <c r="X415" s="156">
        <v>1.4933016E9</v>
      </c>
      <c r="Y415" s="156">
        <v>9746.5516</v>
      </c>
      <c r="AA415" s="153">
        <f>IFERROR(__xludf.DUMMYFUNCTION("TO_DATE(INT((AB415/(60*60*24))+""1/1/1970""))"),42853.0)</f>
        <v>42853</v>
      </c>
      <c r="AB415" s="156">
        <v>1.4933412E9</v>
      </c>
      <c r="AC415" s="156">
        <v>99101.9821</v>
      </c>
      <c r="AE415" s="153">
        <f>IFERROR(__xludf.DUMMYFUNCTION("TO_DATE(INT((AF415/(60*60*24))+""1/1/1970""))"),42788.0)</f>
        <v>42788</v>
      </c>
      <c r="AF415" s="152">
        <v>1.4877432E9</v>
      </c>
      <c r="AG415" s="152">
        <v>97014.9017</v>
      </c>
      <c r="AH415" s="156"/>
      <c r="AI415" s="153">
        <f>IFERROR(__xludf.DUMMYFUNCTION("TO_DATE(INT((AJ415/(60*60*24))+""1/1/1970""))"),42865.0)</f>
        <v>42865</v>
      </c>
      <c r="AJ415" s="152">
        <v>1.4943888E9</v>
      </c>
      <c r="AK415" s="152">
        <v>99695.7193</v>
      </c>
      <c r="AL415" s="152">
        <v>102068.1248</v>
      </c>
      <c r="AM415" s="160">
        <v>127123.54</v>
      </c>
      <c r="AN415" s="152">
        <f t="shared" si="1"/>
        <v>27394.5202</v>
      </c>
      <c r="AO415" s="152">
        <f t="shared" si="2"/>
        <v>142479.6867</v>
      </c>
      <c r="AP415" s="152">
        <f t="shared" si="3"/>
        <v>9755.7688</v>
      </c>
      <c r="AQ415" s="152">
        <f t="shared" si="4"/>
        <v>98401.7136</v>
      </c>
      <c r="AR415" s="152">
        <f t="shared" si="5"/>
        <v>93900.8015</v>
      </c>
    </row>
    <row r="416">
      <c r="A416" s="156">
        <v>1.4773392E9</v>
      </c>
      <c r="B416" s="156">
        <v>105045.9429</v>
      </c>
      <c r="D416" s="153">
        <f>IFERROR(__xludf.DUMMYFUNCTION("TO_DATE(INT((E416/(60*60*24))+""1/1/1970""))"),42866.0)</f>
        <v>42866</v>
      </c>
      <c r="E416" s="156">
        <v>1.4944752E9</v>
      </c>
      <c r="F416" s="156">
        <v>99695.7193</v>
      </c>
      <c r="H416" s="153">
        <f>IFERROR(__xludf.DUMMYFUNCTION("TO_DATE(INT((I416/(60*60*24))+""1/1/1970""))"),42866.0)</f>
        <v>42866</v>
      </c>
      <c r="I416" s="156">
        <v>1.4944752E9</v>
      </c>
      <c r="J416" s="156">
        <v>102188.55</v>
      </c>
      <c r="L416" s="158">
        <v>42866.0</v>
      </c>
      <c r="M416" s="159">
        <v>127198.41</v>
      </c>
      <c r="O416" s="153">
        <f>IFERROR(__xludf.DUMMYFUNCTION("TO_DATE(INT((P416/(60*60*24))+""1/1/1970""))"),42789.0)</f>
        <v>42789</v>
      </c>
      <c r="P416" s="13">
        <v>1.487862E9</v>
      </c>
      <c r="Q416" s="13">
        <v>27301.5818</v>
      </c>
      <c r="S416" s="153">
        <f>IFERROR(__xludf.DUMMYFUNCTION("TO_DATE(INT((T416/(60*60*24))+""1/1/1970""))"),42866.0)</f>
        <v>42866</v>
      </c>
      <c r="T416" s="156">
        <v>1.4944752E9</v>
      </c>
      <c r="U416" s="156">
        <v>142936.7024</v>
      </c>
      <c r="W416" s="153">
        <f>IFERROR(__xludf.DUMMYFUNCTION("TO_DATE(INT((X416/(60*60*24))+""1/1/1970""))"),42853.0)</f>
        <v>42853</v>
      </c>
      <c r="X416" s="156">
        <v>1.493388E9</v>
      </c>
      <c r="Y416" s="156">
        <v>9739.2191</v>
      </c>
      <c r="AA416" s="153">
        <f>IFERROR(__xludf.DUMMYFUNCTION("TO_DATE(INT((AB416/(60*60*24))+""1/1/1970""))"),42855.0)</f>
        <v>42855</v>
      </c>
      <c r="AB416" s="152">
        <v>1.4935896E9</v>
      </c>
      <c r="AC416" s="152">
        <v>98807.0763</v>
      </c>
      <c r="AE416" s="153">
        <f>IFERROR(__xludf.DUMMYFUNCTION("TO_DATE(INT((AF416/(60*60*24))+""1/1/1970""))"),42789.0)</f>
        <v>42789</v>
      </c>
      <c r="AF416" s="156">
        <v>1.4878224E9</v>
      </c>
      <c r="AG416" s="156">
        <v>97100.3389</v>
      </c>
      <c r="AH416" s="156"/>
      <c r="AI416" s="153">
        <f>IFERROR(__xludf.DUMMYFUNCTION("TO_DATE(INT((AJ416/(60*60*24))+""1/1/1970""))"),42866.0)</f>
        <v>42866</v>
      </c>
      <c r="AJ416" s="156">
        <v>1.4944752E9</v>
      </c>
      <c r="AK416" s="156">
        <v>99695.7193</v>
      </c>
      <c r="AL416" s="156">
        <v>102188.55</v>
      </c>
      <c r="AM416" s="159">
        <v>127198.41</v>
      </c>
      <c r="AN416" s="152">
        <f t="shared" si="1"/>
        <v>27197.1578</v>
      </c>
      <c r="AO416" s="152">
        <f t="shared" si="2"/>
        <v>142936.7024</v>
      </c>
      <c r="AP416" s="152">
        <f t="shared" si="3"/>
        <v>9756.1132</v>
      </c>
      <c r="AQ416" s="152">
        <f t="shared" si="4"/>
        <v>98398.7919</v>
      </c>
      <c r="AR416" s="152">
        <f t="shared" si="5"/>
        <v>94076.5908</v>
      </c>
    </row>
    <row r="417">
      <c r="A417" s="152">
        <v>1.47740226E9</v>
      </c>
      <c r="B417" s="152">
        <v>105045.9429</v>
      </c>
      <c r="D417" s="153">
        <f>IFERROR(__xludf.DUMMYFUNCTION("TO_DATE(INT((E417/(60*60*24))+""1/1/1970""))"),42867.0)</f>
        <v>42867</v>
      </c>
      <c r="E417" s="152">
        <v>1.4945616E9</v>
      </c>
      <c r="F417" s="152">
        <v>99695.7193</v>
      </c>
      <c r="H417" s="153">
        <f>IFERROR(__xludf.DUMMYFUNCTION("TO_DATE(INT((I417/(60*60*24))+""1/1/1970""))"),42867.0)</f>
        <v>42867</v>
      </c>
      <c r="I417" s="152">
        <v>1.4945616E9</v>
      </c>
      <c r="J417" s="152">
        <v>101572.0785</v>
      </c>
      <c r="L417" s="158">
        <v>42867.0</v>
      </c>
      <c r="M417" s="160">
        <v>127191.9</v>
      </c>
      <c r="O417" s="153">
        <f>IFERROR(__xludf.DUMMYFUNCTION("TO_DATE(INT((P417/(60*60*24))+""1/1/1970""))"),42790.0)</f>
        <v>42790</v>
      </c>
      <c r="P417" s="13">
        <v>1.4879484E9</v>
      </c>
      <c r="Q417" s="13">
        <v>27345.3189</v>
      </c>
      <c r="S417" s="153">
        <f>IFERROR(__xludf.DUMMYFUNCTION("TO_DATE(INT((T417/(60*60*24))+""1/1/1970""))"),42867.0)</f>
        <v>42867</v>
      </c>
      <c r="T417" s="152">
        <v>1.4945616E9</v>
      </c>
      <c r="U417" s="152">
        <v>142427.1438</v>
      </c>
      <c r="W417" s="153">
        <f>IFERROR(__xludf.DUMMYFUNCTION("TO_DATE(INT((X417/(60*60*24))+""1/1/1970""))"),42854.0)</f>
        <v>42854</v>
      </c>
      <c r="X417" s="156">
        <v>1.493424E9</v>
      </c>
      <c r="Y417" s="156">
        <v>9735.0212</v>
      </c>
      <c r="AA417" s="153">
        <f>IFERROR(__xludf.DUMMYFUNCTION("TO_DATE(INT((AB417/(60*60*24))+""1/1/1970""))"),42856.0)</f>
        <v>42856</v>
      </c>
      <c r="AB417" s="152">
        <v>1.4936292E9</v>
      </c>
      <c r="AC417" s="152">
        <v>98793.6894</v>
      </c>
      <c r="AE417" s="153">
        <f>IFERROR(__xludf.DUMMYFUNCTION("TO_DATE(INT((AF417/(60*60*24))+""1/1/1970""))"),42790.0)</f>
        <v>42790</v>
      </c>
      <c r="AF417" s="152">
        <v>1.4879016E9</v>
      </c>
      <c r="AG417" s="152">
        <v>97407.178</v>
      </c>
      <c r="AH417" s="156"/>
      <c r="AI417" s="153">
        <f>IFERROR(__xludf.DUMMYFUNCTION("TO_DATE(INT((AJ417/(60*60*24))+""1/1/1970""))"),42867.0)</f>
        <v>42867</v>
      </c>
      <c r="AJ417" s="152">
        <v>1.4945616E9</v>
      </c>
      <c r="AK417" s="152">
        <v>99695.7193</v>
      </c>
      <c r="AL417" s="152">
        <v>101572.0785</v>
      </c>
      <c r="AM417" s="160">
        <v>127191.9</v>
      </c>
      <c r="AN417" s="152">
        <f t="shared" si="1"/>
        <v>27235.7249</v>
      </c>
      <c r="AO417" s="152">
        <f t="shared" si="2"/>
        <v>142427.1438</v>
      </c>
      <c r="AP417" s="152">
        <f t="shared" si="3"/>
        <v>9752.0227</v>
      </c>
      <c r="AQ417" s="152">
        <f t="shared" si="4"/>
        <v>98400.6136</v>
      </c>
      <c r="AR417" s="152">
        <f t="shared" si="5"/>
        <v>94102.2937</v>
      </c>
    </row>
    <row r="418">
      <c r="A418" s="156">
        <v>1.4774256E9</v>
      </c>
      <c r="B418" s="156">
        <v>105045.9429</v>
      </c>
      <c r="D418" s="153">
        <f>IFERROR(__xludf.DUMMYFUNCTION("TO_DATE(INT((E418/(60*60*24))+""1/1/1970""))"),42868.0)</f>
        <v>42868</v>
      </c>
      <c r="E418" s="156">
        <v>1.494648E9</v>
      </c>
      <c r="F418" s="156">
        <v>99695.7193</v>
      </c>
      <c r="H418" s="153">
        <f>IFERROR(__xludf.DUMMYFUNCTION("TO_DATE(INT((I418/(60*60*24))+""1/1/1970""))"),42868.0)</f>
        <v>42868</v>
      </c>
      <c r="I418" s="156">
        <v>1.494648E9</v>
      </c>
      <c r="J418" s="156">
        <v>102402.847</v>
      </c>
      <c r="L418" s="158">
        <v>42868.0</v>
      </c>
      <c r="M418" s="159">
        <v>127405.62</v>
      </c>
      <c r="O418" s="153">
        <f>IFERROR(__xludf.DUMMYFUNCTION("TO_DATE(INT((P418/(60*60*24))+""1/1/1970""))"),42791.0)</f>
        <v>42791</v>
      </c>
      <c r="P418" s="13">
        <v>1.4879808E9</v>
      </c>
      <c r="Q418" s="13">
        <v>27542.9249</v>
      </c>
      <c r="S418" s="153">
        <f>IFERROR(__xludf.DUMMYFUNCTION("TO_DATE(INT((T418/(60*60*24))+""1/1/1970""))"),42868.0)</f>
        <v>42868</v>
      </c>
      <c r="T418" s="156">
        <v>1.494648E9</v>
      </c>
      <c r="U418" s="156">
        <v>142024.296</v>
      </c>
      <c r="W418" s="153">
        <f>IFERROR(__xludf.DUMMYFUNCTION("TO_DATE(INT((X418/(60*60*24))+""1/1/1970""))"),42856.0)</f>
        <v>42856</v>
      </c>
      <c r="X418" s="152">
        <v>1.4935968E9</v>
      </c>
      <c r="Y418" s="152">
        <v>9737.4948</v>
      </c>
      <c r="AA418" s="153">
        <f>IFERROR(__xludf.DUMMYFUNCTION("TO_DATE(INT((AB418/(60*60*24))+""1/1/1970""))"),42857.0)</f>
        <v>42857</v>
      </c>
      <c r="AB418" s="156">
        <v>1.4937084E9</v>
      </c>
      <c r="AC418" s="156">
        <v>98971.0002</v>
      </c>
      <c r="AE418" s="153">
        <f>IFERROR(__xludf.DUMMYFUNCTION("TO_DATE(INT((AF418/(60*60*24))+""1/1/1970""))"),42791.0)</f>
        <v>42791</v>
      </c>
      <c r="AF418" s="156">
        <v>1.4879808E9</v>
      </c>
      <c r="AG418" s="156">
        <v>97194.963</v>
      </c>
      <c r="AH418" s="156"/>
      <c r="AI418" s="153">
        <f>IFERROR(__xludf.DUMMYFUNCTION("TO_DATE(INT((AJ418/(60*60*24))+""1/1/1970""))"),42868.0)</f>
        <v>42868</v>
      </c>
      <c r="AJ418" s="156">
        <v>1.494648E9</v>
      </c>
      <c r="AK418" s="156">
        <v>99695.7193</v>
      </c>
      <c r="AL418" s="156">
        <v>102402.847</v>
      </c>
      <c r="AM418" s="159">
        <v>127405.62</v>
      </c>
      <c r="AN418" s="152">
        <f t="shared" si="1"/>
        <v>27273.5154</v>
      </c>
      <c r="AO418" s="152">
        <f t="shared" si="2"/>
        <v>142024.296</v>
      </c>
      <c r="AP418" s="152">
        <f t="shared" si="3"/>
        <v>9745.2697</v>
      </c>
      <c r="AQ418" s="152">
        <f t="shared" si="4"/>
        <v>98400.6136</v>
      </c>
      <c r="AR418" s="152">
        <f t="shared" si="5"/>
        <v>93487.7195</v>
      </c>
    </row>
    <row r="419">
      <c r="A419" s="152">
        <v>1.47748866E9</v>
      </c>
      <c r="B419" s="152">
        <v>105045.9429</v>
      </c>
      <c r="D419" s="153">
        <f>IFERROR(__xludf.DUMMYFUNCTION("TO_DATE(INT((E419/(60*60*24))+""1/1/1970""))"),42870.0)</f>
        <v>42870</v>
      </c>
      <c r="E419" s="152">
        <v>1.4948568E9</v>
      </c>
      <c r="F419" s="152">
        <v>99695.7193</v>
      </c>
      <c r="H419" s="153">
        <f>IFERROR(__xludf.DUMMYFUNCTION("TO_DATE(INT((I419/(60*60*24))+""1/1/1970""))"),42870.0)</f>
        <v>42870</v>
      </c>
      <c r="I419" s="152">
        <v>1.4948568E9</v>
      </c>
      <c r="J419" s="152">
        <v>102402.847</v>
      </c>
      <c r="L419" s="158">
        <v>42870.0</v>
      </c>
      <c r="M419" s="160">
        <v>127405.62</v>
      </c>
      <c r="O419" s="153">
        <f>IFERROR(__xludf.DUMMYFUNCTION("TO_DATE(INT((P419/(60*60*24))+""1/1/1970""))"),42792.0)</f>
        <v>42792</v>
      </c>
      <c r="P419" s="13">
        <v>1.4880672E9</v>
      </c>
      <c r="Q419" s="13">
        <v>27542.9249</v>
      </c>
      <c r="S419" s="153">
        <f>IFERROR(__xludf.DUMMYFUNCTION("TO_DATE(INT((T419/(60*60*24))+""1/1/1970""))"),42870.0)</f>
        <v>42870</v>
      </c>
      <c r="T419" s="152">
        <v>1.4948568E9</v>
      </c>
      <c r="U419" s="152">
        <v>142024.296</v>
      </c>
      <c r="W419" s="153">
        <f>IFERROR(__xludf.DUMMYFUNCTION("TO_DATE(INT((X419/(60*60*24))+""1/1/1970""))"),42857.0)</f>
        <v>42857</v>
      </c>
      <c r="X419" s="156">
        <v>1.4937336E9</v>
      </c>
      <c r="Y419" s="156">
        <v>9735.052</v>
      </c>
      <c r="AA419" s="153">
        <f>IFERROR(__xludf.DUMMYFUNCTION("TO_DATE(INT((AB419/(60*60*24))+""1/1/1970""))"),42858.0)</f>
        <v>42858</v>
      </c>
      <c r="AB419" s="152">
        <v>1.4937876E9</v>
      </c>
      <c r="AC419" s="152">
        <v>98633.1041</v>
      </c>
      <c r="AE419" s="153">
        <f>IFERROR(__xludf.DUMMYFUNCTION("TO_DATE(INT((AF419/(60*60*24))+""1/1/1970""))"),42792.0)</f>
        <v>42792</v>
      </c>
      <c r="AF419" s="152">
        <v>1.48815E9</v>
      </c>
      <c r="AG419" s="152">
        <v>97194.963</v>
      </c>
      <c r="AH419" s="156"/>
      <c r="AI419" s="153">
        <f>IFERROR(__xludf.DUMMYFUNCTION("TO_DATE(INT((AJ419/(60*60*24))+""1/1/1970""))"),42870.0)</f>
        <v>42870</v>
      </c>
      <c r="AJ419" s="152">
        <v>1.4948568E9</v>
      </c>
      <c r="AK419" s="152">
        <v>99695.7193</v>
      </c>
      <c r="AL419" s="152">
        <v>102402.847</v>
      </c>
      <c r="AM419" s="160">
        <v>127405.62</v>
      </c>
      <c r="AN419" s="152">
        <f t="shared" si="1"/>
        <v>27285.7177</v>
      </c>
      <c r="AO419" s="152">
        <f t="shared" si="2"/>
        <v>142024.296</v>
      </c>
      <c r="AP419" s="152">
        <f t="shared" si="3"/>
        <v>9743.5432</v>
      </c>
      <c r="AQ419" s="152">
        <f t="shared" si="4"/>
        <v>98722.9075</v>
      </c>
      <c r="AR419" s="152">
        <f t="shared" si="5"/>
        <v>93517.5532</v>
      </c>
    </row>
    <row r="420">
      <c r="A420" s="156">
        <v>1.477512E9</v>
      </c>
      <c r="B420" s="156">
        <v>105045.9429</v>
      </c>
      <c r="D420" s="153">
        <f>IFERROR(__xludf.DUMMYFUNCTION("TO_DATE(INT((E420/(60*60*24))+""1/1/1970""))"),42871.0)</f>
        <v>42871</v>
      </c>
      <c r="E420" s="152">
        <v>1.4949072E9</v>
      </c>
      <c r="F420" s="152">
        <v>99695.7193</v>
      </c>
      <c r="H420" s="153">
        <f>IFERROR(__xludf.DUMMYFUNCTION("TO_DATE(INT((I420/(60*60*24))+""1/1/1970""))"),42871.0)</f>
        <v>42871</v>
      </c>
      <c r="I420" s="152">
        <v>1.4949072E9</v>
      </c>
      <c r="J420" s="152">
        <v>102973.4318</v>
      </c>
      <c r="L420" s="158">
        <v>42871.0</v>
      </c>
      <c r="M420" s="160">
        <v>127751.42</v>
      </c>
      <c r="O420" s="153">
        <f>IFERROR(__xludf.DUMMYFUNCTION("TO_DATE(INT((P420/(60*60*24))+""1/1/1970""))"),42793.0)</f>
        <v>42793</v>
      </c>
      <c r="P420" s="13">
        <v>1.4881536E9</v>
      </c>
      <c r="Q420" s="13">
        <v>27510.4089</v>
      </c>
      <c r="S420" s="153">
        <f>IFERROR(__xludf.DUMMYFUNCTION("TO_DATE(INT((T420/(60*60*24))+""1/1/1970""))"),42871.0)</f>
        <v>42871</v>
      </c>
      <c r="T420" s="152">
        <v>1.4949072E9</v>
      </c>
      <c r="U420" s="152">
        <v>143346.4164</v>
      </c>
      <c r="W420" s="153">
        <f>IFERROR(__xludf.DUMMYFUNCTION("TO_DATE(INT((X420/(60*60*24))+""1/1/1970""))"),42858.0)</f>
        <v>42858</v>
      </c>
      <c r="X420" s="156">
        <v>1.49382E9</v>
      </c>
      <c r="Y420" s="156">
        <v>9735.954</v>
      </c>
      <c r="AA420" s="153">
        <f>IFERROR(__xludf.DUMMYFUNCTION("TO_DATE(INT((AB420/(60*60*24))+""1/1/1970""))"),42859.0)</f>
        <v>42859</v>
      </c>
      <c r="AB420" s="156">
        <v>1.4938668E9</v>
      </c>
      <c r="AC420" s="156">
        <v>98778.8798</v>
      </c>
      <c r="AE420" s="153">
        <f>IFERROR(__xludf.DUMMYFUNCTION("TO_DATE(INT((AF420/(60*60*24))+""1/1/1970""))"),42793.0)</f>
        <v>42793</v>
      </c>
      <c r="AF420" s="156">
        <v>1.4881896E9</v>
      </c>
      <c r="AG420" s="156">
        <v>97115.0378</v>
      </c>
      <c r="AH420" s="156"/>
      <c r="AI420" s="153">
        <f>IFERROR(__xludf.DUMMYFUNCTION("TO_DATE(INT((AJ420/(60*60*24))+""1/1/1970""))"),42871.0)</f>
        <v>42871</v>
      </c>
      <c r="AJ420" s="152">
        <v>1.4949072E9</v>
      </c>
      <c r="AK420" s="152">
        <v>99695.7193</v>
      </c>
      <c r="AL420" s="152">
        <v>102973.4318</v>
      </c>
      <c r="AM420" s="160">
        <v>127751.42</v>
      </c>
      <c r="AN420" s="152">
        <f t="shared" si="1"/>
        <v>27160.4912</v>
      </c>
      <c r="AO420" s="152">
        <f t="shared" si="2"/>
        <v>143346.4164</v>
      </c>
      <c r="AP420" s="152">
        <f t="shared" si="3"/>
        <v>9747.0838</v>
      </c>
      <c r="AQ420" s="152">
        <f t="shared" si="4"/>
        <v>98683.9872</v>
      </c>
      <c r="AR420" s="152">
        <f t="shared" si="5"/>
        <v>93041.132</v>
      </c>
    </row>
    <row r="421">
      <c r="A421" s="152">
        <v>1.47757506E9</v>
      </c>
      <c r="B421" s="152">
        <v>105045.9429</v>
      </c>
      <c r="D421" s="153">
        <f>IFERROR(__xludf.DUMMYFUNCTION("TO_DATE(INT((E421/(60*60*24))+""1/1/1970""))"),42872.0)</f>
        <v>42872</v>
      </c>
      <c r="E421" s="156">
        <v>1.4949936E9</v>
      </c>
      <c r="F421" s="156">
        <v>99695.7193</v>
      </c>
      <c r="H421" s="153">
        <f>IFERROR(__xludf.DUMMYFUNCTION("TO_DATE(INT((I421/(60*60*24))+""1/1/1970""))"),42872.0)</f>
        <v>42872</v>
      </c>
      <c r="I421" s="156">
        <v>1.4949936E9</v>
      </c>
      <c r="J421" s="156">
        <v>102953.3041</v>
      </c>
      <c r="L421" s="158">
        <v>42872.0</v>
      </c>
      <c r="M421" s="159">
        <v>127943.52</v>
      </c>
      <c r="O421" s="153">
        <f>IFERROR(__xludf.DUMMYFUNCTION("TO_DATE(INT((P421/(60*60*24))+""1/1/1970""))"),42794.0)</f>
        <v>42794</v>
      </c>
      <c r="P421" s="13">
        <v>1.488294E9</v>
      </c>
      <c r="Q421" s="13">
        <v>27463.0285</v>
      </c>
      <c r="S421" s="153">
        <f>IFERROR(__xludf.DUMMYFUNCTION("TO_DATE(INT((T421/(60*60*24))+""1/1/1970""))"),42872.0)</f>
        <v>42872</v>
      </c>
      <c r="T421" s="156">
        <v>1.4949936E9</v>
      </c>
      <c r="U421" s="156">
        <v>143211.6833</v>
      </c>
      <c r="W421" s="153">
        <f>IFERROR(__xludf.DUMMYFUNCTION("TO_DATE(INT((X421/(60*60*24))+""1/1/1970""))"),42859.0)</f>
        <v>42859</v>
      </c>
      <c r="X421" s="156">
        <v>1.4939064E9</v>
      </c>
      <c r="Y421" s="156">
        <v>9754.2608</v>
      </c>
      <c r="AA421" s="153">
        <f>IFERROR(__xludf.DUMMYFUNCTION("TO_DATE(INT((AB421/(60*60*24))+""1/1/1970""))"),42860.0)</f>
        <v>42860</v>
      </c>
      <c r="AB421" s="152">
        <v>1.493946E9</v>
      </c>
      <c r="AC421" s="152">
        <v>98477.362</v>
      </c>
      <c r="AE421" s="153">
        <f>IFERROR(__xludf.DUMMYFUNCTION("TO_DATE(INT((AF421/(60*60*24))+""1/1/1970""))"),42794.0)</f>
        <v>42794</v>
      </c>
      <c r="AF421" s="152">
        <v>1.4882688E9</v>
      </c>
      <c r="AG421" s="152">
        <v>97408.0967</v>
      </c>
      <c r="AH421" s="156"/>
      <c r="AI421" s="153">
        <f>IFERROR(__xludf.DUMMYFUNCTION("TO_DATE(INT((AJ421/(60*60*24))+""1/1/1970""))"),42872.0)</f>
        <v>42872</v>
      </c>
      <c r="AJ421" s="156">
        <v>1.4949936E9</v>
      </c>
      <c r="AK421" s="156">
        <v>99695.7193</v>
      </c>
      <c r="AL421" s="156">
        <v>102953.3041</v>
      </c>
      <c r="AM421" s="159">
        <v>127943.52</v>
      </c>
      <c r="AN421" s="152">
        <f t="shared" si="1"/>
        <v>27257.8509</v>
      </c>
      <c r="AO421" s="152">
        <f t="shared" si="2"/>
        <v>143211.6833</v>
      </c>
      <c r="AP421" s="152">
        <f t="shared" si="3"/>
        <v>9737.5528</v>
      </c>
      <c r="AQ421" s="152">
        <f t="shared" si="4"/>
        <v>98727.7629</v>
      </c>
      <c r="AR421" s="152">
        <f t="shared" si="5"/>
        <v>91999.2474</v>
      </c>
    </row>
    <row r="422">
      <c r="A422" s="156">
        <v>1.4775984E9</v>
      </c>
      <c r="B422" s="156">
        <v>105045.9429</v>
      </c>
      <c r="D422" s="153">
        <f>IFERROR(__xludf.DUMMYFUNCTION("TO_DATE(INT((E422/(60*60*24))+""1/1/1970""))"),42873.0)</f>
        <v>42873</v>
      </c>
      <c r="E422" s="152">
        <v>1.49508E9</v>
      </c>
      <c r="F422" s="152">
        <v>99695.7193</v>
      </c>
      <c r="H422" s="153">
        <f>IFERROR(__xludf.DUMMYFUNCTION("TO_DATE(INT((I422/(60*60*24))+""1/1/1970""))"),42873.0)</f>
        <v>42873</v>
      </c>
      <c r="I422" s="152">
        <v>1.49508E9</v>
      </c>
      <c r="J422" s="152">
        <v>100691.2783</v>
      </c>
      <c r="L422" s="158">
        <v>42873.0</v>
      </c>
      <c r="M422" s="160">
        <v>127841.96</v>
      </c>
      <c r="O422" s="153">
        <f>IFERROR(__xludf.DUMMYFUNCTION("TO_DATE(INT((P422/(60*60*24))+""1/1/1970""))"),42795.0)</f>
        <v>42795</v>
      </c>
      <c r="P422" s="13">
        <v>1.4883804E9</v>
      </c>
      <c r="Q422" s="13">
        <v>27535.108</v>
      </c>
      <c r="S422" s="153">
        <f>IFERROR(__xludf.DUMMYFUNCTION("TO_DATE(INT((T422/(60*60*24))+""1/1/1970""))"),42873.0)</f>
        <v>42873</v>
      </c>
      <c r="T422" s="152">
        <v>1.49508E9</v>
      </c>
      <c r="U422" s="152">
        <v>138670.5325</v>
      </c>
      <c r="W422" s="153">
        <f>IFERROR(__xludf.DUMMYFUNCTION("TO_DATE(INT((X422/(60*60*24))+""1/1/1970""))"),42860.0)</f>
        <v>42860</v>
      </c>
      <c r="X422" s="156">
        <v>1.4939928E9</v>
      </c>
      <c r="Y422" s="156">
        <v>9764.7185</v>
      </c>
      <c r="AA422" s="153">
        <f>IFERROR(__xludf.DUMMYFUNCTION("TO_DATE(INT((AB422/(60*60*24))+""1/1/1970""))"),42862.0)</f>
        <v>42862</v>
      </c>
      <c r="AB422" s="156">
        <v>1.4941944E9</v>
      </c>
      <c r="AC422" s="156">
        <v>98409.8213</v>
      </c>
      <c r="AE422" s="153">
        <f>IFERROR(__xludf.DUMMYFUNCTION("TO_DATE(INT((AF422/(60*60*24))+""1/1/1970""))"),42795.0)</f>
        <v>42795</v>
      </c>
      <c r="AF422" s="156">
        <v>1.488348E9</v>
      </c>
      <c r="AG422" s="156">
        <v>97271.2134</v>
      </c>
      <c r="AH422" s="156"/>
      <c r="AI422" s="153">
        <f>IFERROR(__xludf.DUMMYFUNCTION("TO_DATE(INT((AJ422/(60*60*24))+""1/1/1970""))"),42873.0)</f>
        <v>42873</v>
      </c>
      <c r="AJ422" s="152">
        <v>1.49508E9</v>
      </c>
      <c r="AK422" s="152">
        <v>99695.7193</v>
      </c>
      <c r="AL422" s="152">
        <v>100691.2783</v>
      </c>
      <c r="AM422" s="160">
        <v>127841.96</v>
      </c>
      <c r="AN422" s="152">
        <f t="shared" si="1"/>
        <v>27600.7148</v>
      </c>
      <c r="AO422" s="152">
        <f t="shared" si="2"/>
        <v>138670.5325</v>
      </c>
      <c r="AP422" s="152">
        <f t="shared" si="3"/>
        <v>9719.4659</v>
      </c>
      <c r="AQ422" s="152">
        <f t="shared" si="4"/>
        <v>99010.0519</v>
      </c>
      <c r="AR422" s="152">
        <f t="shared" si="5"/>
        <v>91440.2097</v>
      </c>
    </row>
    <row r="423">
      <c r="A423" s="152">
        <v>1.47766146E9</v>
      </c>
      <c r="B423" s="152">
        <v>105045.9429</v>
      </c>
      <c r="D423" s="153">
        <f>IFERROR(__xludf.DUMMYFUNCTION("TO_DATE(INT((E423/(60*60*24))+""1/1/1970""))"),42874.0)</f>
        <v>42874</v>
      </c>
      <c r="E423" s="156">
        <v>1.4951664E9</v>
      </c>
      <c r="F423" s="156">
        <v>99695.7193</v>
      </c>
      <c r="H423" s="153">
        <f>IFERROR(__xludf.DUMMYFUNCTION("TO_DATE(INT((I423/(60*60*24))+""1/1/1970""))"),42874.0)</f>
        <v>42874</v>
      </c>
      <c r="I423" s="156">
        <v>1.4951664E9</v>
      </c>
      <c r="J423" s="156">
        <v>101233.7829</v>
      </c>
      <c r="L423" s="158">
        <v>42874.0</v>
      </c>
      <c r="M423" s="159">
        <v>127866.69</v>
      </c>
      <c r="O423" s="153">
        <f>IFERROR(__xludf.DUMMYFUNCTION("TO_DATE(INT((P423/(60*60*24))+""1/1/1970""))"),42796.0)</f>
        <v>42796</v>
      </c>
      <c r="P423" s="13">
        <v>1.4884668E9</v>
      </c>
      <c r="Q423" s="13">
        <v>27431.6591</v>
      </c>
      <c r="S423" s="153">
        <f>IFERROR(__xludf.DUMMYFUNCTION("TO_DATE(INT((T423/(60*60*24))+""1/1/1970""))"),42874.0)</f>
        <v>42874</v>
      </c>
      <c r="T423" s="156">
        <v>1.4951664E9</v>
      </c>
      <c r="U423" s="156">
        <v>139609.4586</v>
      </c>
      <c r="W423" s="153">
        <f>IFERROR(__xludf.DUMMYFUNCTION("TO_DATE(INT((X423/(60*60*24))+""1/1/1970""))"),42861.0)</f>
        <v>42861</v>
      </c>
      <c r="X423" s="156">
        <v>1.4940288E9</v>
      </c>
      <c r="Y423" s="156">
        <v>9767.5819</v>
      </c>
      <c r="AA423" s="153">
        <f>IFERROR(__xludf.DUMMYFUNCTION("TO_DATE(INT((AB423/(60*60*24))+""1/1/1970""))"),42863.0)</f>
        <v>42863</v>
      </c>
      <c r="AB423" s="156">
        <v>1.494234E9</v>
      </c>
      <c r="AC423" s="156">
        <v>98413.6556</v>
      </c>
      <c r="AE423" s="153">
        <f>IFERROR(__xludf.DUMMYFUNCTION("TO_DATE(INT((AF423/(60*60*24))+""1/1/1970""))"),42796.0)</f>
        <v>42796</v>
      </c>
      <c r="AF423" s="152">
        <v>1.4884272E9</v>
      </c>
      <c r="AG423" s="152">
        <v>96966.2116</v>
      </c>
      <c r="AH423" s="156"/>
      <c r="AI423" s="153">
        <f>IFERROR(__xludf.DUMMYFUNCTION("TO_DATE(INT((AJ423/(60*60*24))+""1/1/1970""))"),42874.0)</f>
        <v>42874</v>
      </c>
      <c r="AJ423" s="156">
        <v>1.4951664E9</v>
      </c>
      <c r="AK423" s="156">
        <v>99695.7193</v>
      </c>
      <c r="AL423" s="156">
        <v>101233.7829</v>
      </c>
      <c r="AM423" s="159">
        <v>127866.69</v>
      </c>
      <c r="AN423" s="152">
        <f t="shared" si="1"/>
        <v>27670.589</v>
      </c>
      <c r="AO423" s="152">
        <f t="shared" si="2"/>
        <v>139609.4586</v>
      </c>
      <c r="AP423" s="152">
        <f t="shared" si="3"/>
        <v>9721.4147</v>
      </c>
      <c r="AQ423" s="152">
        <f t="shared" si="4"/>
        <v>98905.2174</v>
      </c>
      <c r="AR423" s="152">
        <f t="shared" si="5"/>
        <v>91844.5711</v>
      </c>
    </row>
    <row r="424">
      <c r="A424" s="156">
        <v>1.4776848E9</v>
      </c>
      <c r="B424" s="156">
        <v>105045.9429</v>
      </c>
      <c r="D424" s="153">
        <f>IFERROR(__xludf.DUMMYFUNCTION("TO_DATE(INT((E424/(60*60*24))+""1/1/1970""))"),42875.0)</f>
        <v>42875</v>
      </c>
      <c r="E424" s="152">
        <v>1.4952528E9</v>
      </c>
      <c r="F424" s="152">
        <v>99695.7193</v>
      </c>
      <c r="H424" s="153">
        <f>IFERROR(__xludf.DUMMYFUNCTION("TO_DATE(INT((I424/(60*60*24))+""1/1/1970""))"),42875.0)</f>
        <v>42875</v>
      </c>
      <c r="I424" s="152">
        <v>1.4952528E9</v>
      </c>
      <c r="J424" s="152">
        <v>100897.7489</v>
      </c>
      <c r="L424" s="158">
        <v>42875.0</v>
      </c>
      <c r="M424" s="160">
        <v>128502.31</v>
      </c>
      <c r="O424" s="153">
        <f>IFERROR(__xludf.DUMMYFUNCTION("TO_DATE(INT((P424/(60*60*24))+""1/1/1970""))"),42797.0)</f>
        <v>42797</v>
      </c>
      <c r="P424" s="13">
        <v>1.4885532E9</v>
      </c>
      <c r="Q424" s="13">
        <v>27634.2965</v>
      </c>
      <c r="S424" s="153">
        <f>IFERROR(__xludf.DUMMYFUNCTION("TO_DATE(INT((T424/(60*60*24))+""1/1/1970""))"),42875.0)</f>
        <v>42875</v>
      </c>
      <c r="T424" s="152">
        <v>1.4952528E9</v>
      </c>
      <c r="U424" s="152">
        <v>141249.371</v>
      </c>
      <c r="W424" s="153">
        <f>IFERROR(__xludf.DUMMYFUNCTION("TO_DATE(INT((X424/(60*60*24))+""1/1/1970""))"),42863.0)</f>
        <v>42863</v>
      </c>
      <c r="X424" s="152">
        <v>1.4942016E9</v>
      </c>
      <c r="Y424" s="152">
        <v>9762.4233</v>
      </c>
      <c r="AA424" s="153">
        <f>IFERROR(__xludf.DUMMYFUNCTION("TO_DATE(INT((AB424/(60*60*24))+""1/1/1970""))"),42864.0)</f>
        <v>42864</v>
      </c>
      <c r="AB424" s="152">
        <v>1.4943132E9</v>
      </c>
      <c r="AC424" s="152">
        <v>98405.6198</v>
      </c>
      <c r="AE424" s="153">
        <f>IFERROR(__xludf.DUMMYFUNCTION("TO_DATE(INT((AF424/(60*60*24))+""1/1/1970""))"),42797.0)</f>
        <v>42797</v>
      </c>
      <c r="AF424" s="156">
        <v>1.4885064E9</v>
      </c>
      <c r="AG424" s="156">
        <v>96698.8758</v>
      </c>
      <c r="AH424" s="156"/>
      <c r="AI424" s="153">
        <f>IFERROR(__xludf.DUMMYFUNCTION("TO_DATE(INT((AJ424/(60*60*24))+""1/1/1970""))"),42875.0)</f>
        <v>42875</v>
      </c>
      <c r="AJ424" s="152">
        <v>1.4952528E9</v>
      </c>
      <c r="AK424" s="152">
        <v>99695.7193</v>
      </c>
      <c r="AL424" s="152">
        <v>100897.7489</v>
      </c>
      <c r="AM424" s="160">
        <v>128502.31</v>
      </c>
      <c r="AN424" s="152">
        <f t="shared" si="1"/>
        <v>27542.3325</v>
      </c>
      <c r="AO424" s="152">
        <f t="shared" si="2"/>
        <v>141249.371</v>
      </c>
      <c r="AP424" s="152">
        <f t="shared" si="3"/>
        <v>9716.7271</v>
      </c>
      <c r="AQ424" s="152">
        <f t="shared" si="4"/>
        <v>98905.2174</v>
      </c>
      <c r="AR424" s="152">
        <f t="shared" si="5"/>
        <v>90959.1987</v>
      </c>
    </row>
    <row r="425">
      <c r="A425" s="152">
        <v>1.47792066E9</v>
      </c>
      <c r="B425" s="152">
        <v>105045.9429</v>
      </c>
      <c r="D425" s="153">
        <f>IFERROR(__xludf.DUMMYFUNCTION("TO_DATE(INT((E425/(60*60*24))+""1/1/1970""))"),42877.0)</f>
        <v>42877</v>
      </c>
      <c r="E425" s="156">
        <v>1.4954616E9</v>
      </c>
      <c r="F425" s="156">
        <v>99695.7193</v>
      </c>
      <c r="H425" s="153">
        <f>IFERROR(__xludf.DUMMYFUNCTION("TO_DATE(INT((I425/(60*60*24))+""1/1/1970""))"),42877.0)</f>
        <v>42877</v>
      </c>
      <c r="I425" s="156">
        <v>1.4954616E9</v>
      </c>
      <c r="J425" s="156">
        <v>100897.7489</v>
      </c>
      <c r="L425" s="158">
        <v>42877.0</v>
      </c>
      <c r="M425" s="159">
        <v>128502.31</v>
      </c>
      <c r="O425" s="153">
        <f>IFERROR(__xludf.DUMMYFUNCTION("TO_DATE(INT((P425/(60*60*24))+""1/1/1970""))"),42798.0)</f>
        <v>42798</v>
      </c>
      <c r="P425" s="13">
        <v>1.4885856E9</v>
      </c>
      <c r="Q425" s="13">
        <v>27602.5263</v>
      </c>
      <c r="S425" s="153">
        <f>IFERROR(__xludf.DUMMYFUNCTION("TO_DATE(INT((T425/(60*60*24))+""1/1/1970""))"),42877.0)</f>
        <v>42877</v>
      </c>
      <c r="T425" s="156">
        <v>1.4954616E9</v>
      </c>
      <c r="U425" s="156">
        <v>141249.371</v>
      </c>
      <c r="W425" s="153">
        <f>IFERROR(__xludf.DUMMYFUNCTION("TO_DATE(INT((X425/(60*60*24))+""1/1/1970""))"),42864.0)</f>
        <v>42864</v>
      </c>
      <c r="X425" s="156">
        <v>1.4943384E9</v>
      </c>
      <c r="Y425" s="156">
        <v>9759.1524</v>
      </c>
      <c r="AA425" s="153">
        <f>IFERROR(__xludf.DUMMYFUNCTION("TO_DATE(INT((AB425/(60*60*24))+""1/1/1970""))"),42865.0)</f>
        <v>42865</v>
      </c>
      <c r="AB425" s="156">
        <v>1.4943924E9</v>
      </c>
      <c r="AC425" s="156">
        <v>98401.7136</v>
      </c>
      <c r="AE425" s="153">
        <f>IFERROR(__xludf.DUMMYFUNCTION("TO_DATE(INT((AF425/(60*60*24))+""1/1/1970""))"),42798.0)</f>
        <v>42798</v>
      </c>
      <c r="AF425" s="152">
        <v>1.4885856E9</v>
      </c>
      <c r="AG425" s="152">
        <v>97756.2764</v>
      </c>
      <c r="AH425" s="156"/>
      <c r="AI425" s="153">
        <f>IFERROR(__xludf.DUMMYFUNCTION("TO_DATE(INT((AJ425/(60*60*24))+""1/1/1970""))"),42877.0)</f>
        <v>42877</v>
      </c>
      <c r="AJ425" s="156">
        <v>1.4954616E9</v>
      </c>
      <c r="AK425" s="156">
        <v>99695.7193</v>
      </c>
      <c r="AL425" s="156">
        <v>100897.7489</v>
      </c>
      <c r="AM425" s="159">
        <v>128502.31</v>
      </c>
      <c r="AN425" s="152">
        <f t="shared" si="1"/>
        <v>27556.6757</v>
      </c>
      <c r="AO425" s="152">
        <f t="shared" si="2"/>
        <v>141249.371</v>
      </c>
      <c r="AP425" s="152">
        <f t="shared" si="3"/>
        <v>9719.3266</v>
      </c>
      <c r="AQ425" s="152">
        <f t="shared" si="4"/>
        <v>98691.1075</v>
      </c>
      <c r="AR425" s="152">
        <f t="shared" si="5"/>
        <v>90990.4093</v>
      </c>
    </row>
    <row r="426">
      <c r="A426" s="156">
        <v>1.477944E9</v>
      </c>
      <c r="B426" s="156">
        <v>105045.9429</v>
      </c>
      <c r="D426" s="153">
        <f>IFERROR(__xludf.DUMMYFUNCTION("TO_DATE(INT((E426/(60*60*24))+""1/1/1970""))"),42878.0)</f>
        <v>42878</v>
      </c>
      <c r="E426" s="156">
        <v>1.495512E9</v>
      </c>
      <c r="F426" s="156">
        <v>99695.7193</v>
      </c>
      <c r="H426" s="153">
        <f>IFERROR(__xludf.DUMMYFUNCTION("TO_DATE(INT((I426/(60*60*24))+""1/1/1970""))"),42878.0)</f>
        <v>42878</v>
      </c>
      <c r="I426" s="156">
        <v>1.495512E9</v>
      </c>
      <c r="J426" s="156">
        <v>101435.2726</v>
      </c>
      <c r="L426" s="158">
        <v>42878.0</v>
      </c>
      <c r="M426" s="159">
        <v>128867.18</v>
      </c>
      <c r="O426" s="153">
        <f>IFERROR(__xludf.DUMMYFUNCTION("TO_DATE(INT((P426/(60*60*24))+""1/1/1970""))"),42799.0)</f>
        <v>42799</v>
      </c>
      <c r="P426" s="13">
        <v>1.488672E9</v>
      </c>
      <c r="Q426" s="13">
        <v>27602.5263</v>
      </c>
      <c r="S426" s="153">
        <f>IFERROR(__xludf.DUMMYFUNCTION("TO_DATE(INT((T426/(60*60*24))+""1/1/1970""))"),42878.0)</f>
        <v>42878</v>
      </c>
      <c r="T426" s="156">
        <v>1.495512E9</v>
      </c>
      <c r="U426" s="156">
        <v>142585.3912</v>
      </c>
      <c r="W426" s="153">
        <f>IFERROR(__xludf.DUMMYFUNCTION("TO_DATE(INT((X426/(60*60*24))+""1/1/1970""))"),42865.0)</f>
        <v>42865</v>
      </c>
      <c r="X426" s="156">
        <v>1.4944248E9</v>
      </c>
      <c r="Y426" s="156">
        <v>9755.7688</v>
      </c>
      <c r="AA426" s="153">
        <f>IFERROR(__xludf.DUMMYFUNCTION("TO_DATE(INT((AB426/(60*60*24))+""1/1/1970""))"),42866.0)</f>
        <v>42866</v>
      </c>
      <c r="AB426" s="152">
        <v>1.4944716E9</v>
      </c>
      <c r="AC426" s="152">
        <v>98398.7919</v>
      </c>
      <c r="AE426" s="153">
        <f>IFERROR(__xludf.DUMMYFUNCTION("TO_DATE(INT((AF426/(60*60*24))+""1/1/1970""))"),42799.0)</f>
        <v>42799</v>
      </c>
      <c r="AF426" s="156">
        <v>1.4887548E9</v>
      </c>
      <c r="AG426" s="156">
        <v>97756.2764</v>
      </c>
      <c r="AH426" s="156"/>
      <c r="AI426" s="153">
        <f>IFERROR(__xludf.DUMMYFUNCTION("TO_DATE(INT((AJ426/(60*60*24))+""1/1/1970""))"),42878.0)</f>
        <v>42878</v>
      </c>
      <c r="AJ426" s="156">
        <v>1.495512E9</v>
      </c>
      <c r="AK426" s="156">
        <v>99695.7193</v>
      </c>
      <c r="AL426" s="156">
        <v>101435.2726</v>
      </c>
      <c r="AM426" s="159">
        <v>128867.18</v>
      </c>
      <c r="AN426" s="152">
        <f t="shared" si="1"/>
        <v>27555.7202</v>
      </c>
      <c r="AO426" s="152">
        <f t="shared" si="2"/>
        <v>142585.3912</v>
      </c>
      <c r="AP426" s="152">
        <f t="shared" si="3"/>
        <v>9720.2116</v>
      </c>
      <c r="AQ426" s="152">
        <f t="shared" si="4"/>
        <v>98554.1784</v>
      </c>
      <c r="AR426" s="152">
        <f t="shared" si="5"/>
        <v>90677.385</v>
      </c>
    </row>
    <row r="427">
      <c r="A427" s="152">
        <v>1.47800706E9</v>
      </c>
      <c r="B427" s="152">
        <v>105045.9429</v>
      </c>
      <c r="D427" s="153">
        <f>IFERROR(__xludf.DUMMYFUNCTION("TO_DATE(INT((E427/(60*60*24))+""1/1/1970""))"),42879.0)</f>
        <v>42879</v>
      </c>
      <c r="E427" s="152">
        <v>1.4955984E9</v>
      </c>
      <c r="F427" s="152">
        <v>99695.7193</v>
      </c>
      <c r="H427" s="153">
        <f>IFERROR(__xludf.DUMMYFUNCTION("TO_DATE(INT((I427/(60*60*24))+""1/1/1970""))"),42879.0)</f>
        <v>42879</v>
      </c>
      <c r="I427" s="152">
        <v>1.4955984E9</v>
      </c>
      <c r="J427" s="152">
        <v>101167.3599</v>
      </c>
      <c r="L427" s="158">
        <v>42879.0</v>
      </c>
      <c r="M427" s="160">
        <v>128593.59</v>
      </c>
      <c r="O427" s="153">
        <f>IFERROR(__xludf.DUMMYFUNCTION("TO_DATE(INT((P427/(60*60*24))+""1/1/1970""))"),42800.0)</f>
        <v>42800</v>
      </c>
      <c r="P427" s="13">
        <v>1.4887584E9</v>
      </c>
      <c r="Q427" s="13">
        <v>27654.0484</v>
      </c>
      <c r="S427" s="153">
        <f>IFERROR(__xludf.DUMMYFUNCTION("TO_DATE(INT((T427/(60*60*24))+""1/1/1970""))"),42879.0)</f>
        <v>42879</v>
      </c>
      <c r="T427" s="152">
        <v>1.4955984E9</v>
      </c>
      <c r="U427" s="152">
        <v>143115.0597</v>
      </c>
      <c r="W427" s="153">
        <f>IFERROR(__xludf.DUMMYFUNCTION("TO_DATE(INT((X427/(60*60*24))+""1/1/1970""))"),42866.0)</f>
        <v>42866</v>
      </c>
      <c r="X427" s="156">
        <v>1.4945112E9</v>
      </c>
      <c r="Y427" s="156">
        <v>9756.1132</v>
      </c>
      <c r="AA427" s="153">
        <f>IFERROR(__xludf.DUMMYFUNCTION("TO_DATE(INT((AB427/(60*60*24))+""1/1/1970""))"),42867.0)</f>
        <v>42867</v>
      </c>
      <c r="AB427" s="156">
        <v>1.4945508E9</v>
      </c>
      <c r="AC427" s="156">
        <v>98400.6136</v>
      </c>
      <c r="AE427" s="153">
        <f>IFERROR(__xludf.DUMMYFUNCTION("TO_DATE(INT((AF427/(60*60*24))+""1/1/1970""))"),42800.0)</f>
        <v>42800</v>
      </c>
      <c r="AF427" s="152">
        <v>1.4887944E9</v>
      </c>
      <c r="AG427" s="152">
        <v>97745.6846</v>
      </c>
      <c r="AH427" s="156"/>
      <c r="AI427" s="153">
        <f>IFERROR(__xludf.DUMMYFUNCTION("TO_DATE(INT((AJ427/(60*60*24))+""1/1/1970""))"),42879.0)</f>
        <v>42879</v>
      </c>
      <c r="AJ427" s="152">
        <v>1.4955984E9</v>
      </c>
      <c r="AK427" s="152">
        <v>99695.7193</v>
      </c>
      <c r="AL427" s="152">
        <v>101167.3599</v>
      </c>
      <c r="AM427" s="160">
        <v>128593.59</v>
      </c>
      <c r="AN427" s="152">
        <f t="shared" si="1"/>
        <v>27452.9258</v>
      </c>
      <c r="AO427" s="152">
        <f t="shared" si="2"/>
        <v>143115.0597</v>
      </c>
      <c r="AP427" s="152">
        <f t="shared" si="3"/>
        <v>9727.6675</v>
      </c>
      <c r="AQ427" s="152">
        <f t="shared" si="4"/>
        <v>98753.004</v>
      </c>
      <c r="AR427" s="152">
        <f t="shared" si="5"/>
        <v>91214.8505</v>
      </c>
    </row>
    <row r="428">
      <c r="A428" s="156">
        <v>1.4780304E9</v>
      </c>
      <c r="B428" s="156">
        <v>105045.9429</v>
      </c>
      <c r="D428" s="153">
        <f>IFERROR(__xludf.DUMMYFUNCTION("TO_DATE(INT((E428/(60*60*24))+""1/1/1970""))"),42880.0)</f>
        <v>42880</v>
      </c>
      <c r="E428" s="156">
        <v>1.4956848E9</v>
      </c>
      <c r="F428" s="156">
        <v>99695.7193</v>
      </c>
      <c r="H428" s="153">
        <f>IFERROR(__xludf.DUMMYFUNCTION("TO_DATE(INT((I428/(60*60*24))+""1/1/1970""))"),42880.0)</f>
        <v>42880</v>
      </c>
      <c r="I428" s="156">
        <v>1.4956848E9</v>
      </c>
      <c r="J428" s="156">
        <v>101769.3683</v>
      </c>
      <c r="L428" s="158">
        <v>42880.0</v>
      </c>
      <c r="M428" s="159">
        <v>129041.15</v>
      </c>
      <c r="O428" s="153">
        <f>IFERROR(__xludf.DUMMYFUNCTION("TO_DATE(INT((P428/(60*60*24))+""1/1/1970""))"),42801.0)</f>
        <v>42801</v>
      </c>
      <c r="P428" s="13">
        <v>1.4888988E9</v>
      </c>
      <c r="Q428" s="13">
        <v>27648.4007</v>
      </c>
      <c r="S428" s="153">
        <f>IFERROR(__xludf.DUMMYFUNCTION("TO_DATE(INT((T428/(60*60*24))+""1/1/1970""))"),42880.0)</f>
        <v>42880</v>
      </c>
      <c r="T428" s="156">
        <v>1.4956848E9</v>
      </c>
      <c r="U428" s="156">
        <v>143732.311</v>
      </c>
      <c r="W428" s="153">
        <f>IFERROR(__xludf.DUMMYFUNCTION("TO_DATE(INT((X428/(60*60*24))+""1/1/1970""))"),42867.0)</f>
        <v>42867</v>
      </c>
      <c r="X428" s="156">
        <v>1.4945976E9</v>
      </c>
      <c r="Y428" s="156">
        <v>9752.0227</v>
      </c>
      <c r="AA428" s="153">
        <f>IFERROR(__xludf.DUMMYFUNCTION("TO_DATE(INT((AB428/(60*60*24))+""1/1/1970""))"),42869.0)</f>
        <v>42869</v>
      </c>
      <c r="AB428" s="152">
        <v>1.4947992E9</v>
      </c>
      <c r="AC428" s="152">
        <v>98439.0808</v>
      </c>
      <c r="AE428" s="153">
        <f>IFERROR(__xludf.DUMMYFUNCTION("TO_DATE(INT((AF428/(60*60*24))+""1/1/1970""))"),42801.0)</f>
        <v>42801</v>
      </c>
      <c r="AF428" s="156">
        <v>1.4888736E9</v>
      </c>
      <c r="AG428" s="156">
        <v>97363.8091</v>
      </c>
      <c r="AH428" s="156"/>
      <c r="AI428" s="153">
        <f>IFERROR(__xludf.DUMMYFUNCTION("TO_DATE(INT((AJ428/(60*60*24))+""1/1/1970""))"),42880.0)</f>
        <v>42880</v>
      </c>
      <c r="AJ428" s="156">
        <v>1.4956848E9</v>
      </c>
      <c r="AK428" s="156">
        <v>99695.7193</v>
      </c>
      <c r="AL428" s="156">
        <v>101769.3683</v>
      </c>
      <c r="AM428" s="159">
        <v>129041.15</v>
      </c>
      <c r="AN428" s="152">
        <f t="shared" si="1"/>
        <v>27451.9998</v>
      </c>
      <c r="AO428" s="152">
        <f t="shared" si="2"/>
        <v>143732.311</v>
      </c>
      <c r="AP428" s="152">
        <f t="shared" si="3"/>
        <v>9727.6843</v>
      </c>
      <c r="AQ428" s="152">
        <f t="shared" si="4"/>
        <v>98268.5902</v>
      </c>
      <c r="AR428" s="152">
        <f t="shared" si="5"/>
        <v>90740.7242</v>
      </c>
    </row>
    <row r="429">
      <c r="A429" s="152">
        <v>1.47809346E9</v>
      </c>
      <c r="B429" s="152">
        <v>105045.9429</v>
      </c>
      <c r="D429" s="153">
        <f>IFERROR(__xludf.DUMMYFUNCTION("TO_DATE(INT((E429/(60*60*24))+""1/1/1970""))"),42881.0)</f>
        <v>42881</v>
      </c>
      <c r="E429" s="152">
        <v>1.4957712E9</v>
      </c>
      <c r="F429" s="152">
        <v>99695.7193</v>
      </c>
      <c r="H429" s="153">
        <f>IFERROR(__xludf.DUMMYFUNCTION("TO_DATE(INT((I429/(60*60*24))+""1/1/1970""))"),42881.0)</f>
        <v>42881</v>
      </c>
      <c r="I429" s="152">
        <v>1.4957712E9</v>
      </c>
      <c r="J429" s="152">
        <v>101845.5474</v>
      </c>
      <c r="L429" s="158">
        <v>42881.0</v>
      </c>
      <c r="M429" s="160">
        <v>129319.18</v>
      </c>
      <c r="O429" s="153">
        <f>IFERROR(__xludf.DUMMYFUNCTION("TO_DATE(INT((P429/(60*60*24))+""1/1/1970""))"),42802.0)</f>
        <v>42802</v>
      </c>
      <c r="P429" s="13">
        <v>1.4889852E9</v>
      </c>
      <c r="Q429" s="13">
        <v>27539.8685</v>
      </c>
      <c r="S429" s="153">
        <f>IFERROR(__xludf.DUMMYFUNCTION("TO_DATE(INT((T429/(60*60*24))+""1/1/1970""))"),42881.0)</f>
        <v>42881</v>
      </c>
      <c r="T429" s="152">
        <v>1.4957712E9</v>
      </c>
      <c r="U429" s="152">
        <v>144944.0114</v>
      </c>
      <c r="W429" s="153">
        <f>IFERROR(__xludf.DUMMYFUNCTION("TO_DATE(INT((X429/(60*60*24))+""1/1/1970""))"),42868.0)</f>
        <v>42868</v>
      </c>
      <c r="X429" s="156">
        <v>1.4946336E9</v>
      </c>
      <c r="Y429" s="156">
        <v>9745.2697</v>
      </c>
      <c r="AA429" s="153">
        <f>IFERROR(__xludf.DUMMYFUNCTION("TO_DATE(INT((AB429/(60*60*24))+""1/1/1970""))"),42870.0)</f>
        <v>42870</v>
      </c>
      <c r="AB429" s="152">
        <v>1.4948388E9</v>
      </c>
      <c r="AC429" s="152">
        <v>98722.9075</v>
      </c>
      <c r="AE429" s="153">
        <f>IFERROR(__xludf.DUMMYFUNCTION("TO_DATE(INT((AF429/(60*60*24))+""1/1/1970""))"),42802.0)</f>
        <v>42802</v>
      </c>
      <c r="AF429" s="152">
        <v>1.4889528E9</v>
      </c>
      <c r="AG429" s="152">
        <v>97272.9301</v>
      </c>
      <c r="AH429" s="156"/>
      <c r="AI429" s="153">
        <f>IFERROR(__xludf.DUMMYFUNCTION("TO_DATE(INT((AJ429/(60*60*24))+""1/1/1970""))"),42881.0)</f>
        <v>42881</v>
      </c>
      <c r="AJ429" s="152">
        <v>1.4957712E9</v>
      </c>
      <c r="AK429" s="152">
        <v>99695.7193</v>
      </c>
      <c r="AL429" s="152">
        <v>101845.5474</v>
      </c>
      <c r="AM429" s="160">
        <v>129319.18</v>
      </c>
      <c r="AN429" s="152">
        <f t="shared" si="1"/>
        <v>27456.9898</v>
      </c>
      <c r="AO429" s="152">
        <f t="shared" si="2"/>
        <v>144944.0114</v>
      </c>
      <c r="AP429" s="152">
        <f t="shared" si="3"/>
        <v>9732.4684</v>
      </c>
      <c r="AQ429" s="152">
        <f t="shared" si="4"/>
        <v>98304.5493</v>
      </c>
      <c r="AR429" s="152">
        <f t="shared" si="5"/>
        <v>90928.447</v>
      </c>
    </row>
    <row r="430">
      <c r="A430" s="156">
        <v>1.4781168E9</v>
      </c>
      <c r="B430" s="156">
        <v>105045.9429</v>
      </c>
      <c r="D430" s="153">
        <f>IFERROR(__xludf.DUMMYFUNCTION("TO_DATE(INT((E430/(60*60*24))+""1/1/1970""))"),42882.0)</f>
        <v>42882</v>
      </c>
      <c r="E430" s="156">
        <v>1.4958576E9</v>
      </c>
      <c r="F430" s="156">
        <v>99695.7193</v>
      </c>
      <c r="H430" s="153">
        <f>IFERROR(__xludf.DUMMYFUNCTION("TO_DATE(INT((I430/(60*60*24))+""1/1/1970""))"),42882.0)</f>
        <v>42882</v>
      </c>
      <c r="I430" s="156">
        <v>1.4958576E9</v>
      </c>
      <c r="J430" s="156">
        <v>102388.1823</v>
      </c>
      <c r="L430" s="158">
        <v>42882.0</v>
      </c>
      <c r="M430" s="159">
        <v>129641.33</v>
      </c>
      <c r="O430" s="153">
        <f>IFERROR(__xludf.DUMMYFUNCTION("TO_DATE(INT((P430/(60*60*24))+""1/1/1970""))"),42803.0)</f>
        <v>42803</v>
      </c>
      <c r="P430" s="13">
        <v>1.4890716E9</v>
      </c>
      <c r="Q430" s="13">
        <v>27676.2164</v>
      </c>
      <c r="S430" s="153">
        <f>IFERROR(__xludf.DUMMYFUNCTION("TO_DATE(INT((T430/(60*60*24))+""1/1/1970""))"),42882.0)</f>
        <v>42882</v>
      </c>
      <c r="T430" s="156">
        <v>1.4958576E9</v>
      </c>
      <c r="U430" s="156">
        <v>144925.9909</v>
      </c>
      <c r="W430" s="153">
        <f>IFERROR(__xludf.DUMMYFUNCTION("TO_DATE(INT((X430/(60*60*24))+""1/1/1970""))"),42870.0)</f>
        <v>42870</v>
      </c>
      <c r="X430" s="152">
        <v>1.4948064E9</v>
      </c>
      <c r="Y430" s="152">
        <v>9743.5432</v>
      </c>
      <c r="AA430" s="153">
        <f>IFERROR(__xludf.DUMMYFUNCTION("TO_DATE(INT((AB430/(60*60*24))+""1/1/1970""))"),42871.0)</f>
        <v>42871</v>
      </c>
      <c r="AB430" s="156">
        <v>1.494918E9</v>
      </c>
      <c r="AC430" s="156">
        <v>98683.9872</v>
      </c>
      <c r="AE430" s="153">
        <f>IFERROR(__xludf.DUMMYFUNCTION("TO_DATE(INT((AF430/(60*60*24))+""1/1/1970""))"),42803.0)</f>
        <v>42803</v>
      </c>
      <c r="AF430" s="156">
        <v>1.489032E9</v>
      </c>
      <c r="AG430" s="156">
        <v>97035.1759</v>
      </c>
      <c r="AH430" s="156"/>
      <c r="AI430" s="153">
        <f>IFERROR(__xludf.DUMMYFUNCTION("TO_DATE(INT((AJ430/(60*60*24))+""1/1/1970""))"),42882.0)</f>
        <v>42882</v>
      </c>
      <c r="AJ430" s="156">
        <v>1.4958576E9</v>
      </c>
      <c r="AK430" s="156">
        <v>99695.7193</v>
      </c>
      <c r="AL430" s="156">
        <v>102388.1823</v>
      </c>
      <c r="AM430" s="159">
        <v>129641.33</v>
      </c>
      <c r="AN430" s="152">
        <f t="shared" si="1"/>
        <v>27541.9381</v>
      </c>
      <c r="AO430" s="152">
        <f t="shared" si="2"/>
        <v>144925.9909</v>
      </c>
      <c r="AP430" s="152">
        <f t="shared" si="3"/>
        <v>9740.7232</v>
      </c>
      <c r="AQ430" s="152">
        <f t="shared" si="4"/>
        <v>98304.5493</v>
      </c>
      <c r="AR430" s="152">
        <f t="shared" si="5"/>
        <v>91193.2785</v>
      </c>
    </row>
    <row r="431">
      <c r="A431" s="152">
        <v>1.47817986E9</v>
      </c>
      <c r="B431" s="152">
        <v>105045.9429</v>
      </c>
      <c r="D431" s="153">
        <f>IFERROR(__xludf.DUMMYFUNCTION("TO_DATE(INT((E431/(60*60*24))+""1/1/1970""))"),42885.0)</f>
        <v>42885</v>
      </c>
      <c r="E431" s="152">
        <v>1.4961528E9</v>
      </c>
      <c r="F431" s="152">
        <v>99695.7193</v>
      </c>
      <c r="H431" s="153">
        <f>IFERROR(__xludf.DUMMYFUNCTION("TO_DATE(INT((I431/(60*60*24))+""1/1/1970""))"),42885.0)</f>
        <v>42885</v>
      </c>
      <c r="I431" s="152">
        <v>1.4961528E9</v>
      </c>
      <c r="J431" s="152">
        <v>102388.1823</v>
      </c>
      <c r="L431" s="158">
        <v>42885.0</v>
      </c>
      <c r="M431" s="160">
        <v>129641.33</v>
      </c>
      <c r="O431" s="153">
        <f>IFERROR(__xludf.DUMMYFUNCTION("TO_DATE(INT((P431/(60*60*24))+""1/1/1970""))"),42804.0)</f>
        <v>42804</v>
      </c>
      <c r="P431" s="13">
        <v>1.489158E9</v>
      </c>
      <c r="Q431" s="13">
        <v>27672.4216</v>
      </c>
      <c r="S431" s="153">
        <f>IFERROR(__xludf.DUMMYFUNCTION("TO_DATE(INT((T431/(60*60*24))+""1/1/1970""))"),42885.0)</f>
        <v>42885</v>
      </c>
      <c r="T431" s="152">
        <v>1.4961528E9</v>
      </c>
      <c r="U431" s="152">
        <v>144925.9909</v>
      </c>
      <c r="W431" s="153">
        <f>IFERROR(__xludf.DUMMYFUNCTION("TO_DATE(INT((X431/(60*60*24))+""1/1/1970""))"),42871.0)</f>
        <v>42871</v>
      </c>
      <c r="X431" s="156">
        <v>1.4949432E9</v>
      </c>
      <c r="Y431" s="156">
        <v>9747.0838</v>
      </c>
      <c r="AA431" s="153">
        <f>IFERROR(__xludf.DUMMYFUNCTION("TO_DATE(INT((AB431/(60*60*24))+""1/1/1970""))"),42872.0)</f>
        <v>42872</v>
      </c>
      <c r="AB431" s="152">
        <v>1.4949972E9</v>
      </c>
      <c r="AC431" s="152">
        <v>98727.7629</v>
      </c>
      <c r="AE431" s="153">
        <f>IFERROR(__xludf.DUMMYFUNCTION("TO_DATE(INT((AF431/(60*60*24))+""1/1/1970""))"),42804.0)</f>
        <v>42804</v>
      </c>
      <c r="AF431" s="152">
        <v>1.4891112E9</v>
      </c>
      <c r="AG431" s="152">
        <v>96715.7258</v>
      </c>
      <c r="AH431" s="156"/>
      <c r="AI431" s="153">
        <f>IFERROR(__xludf.DUMMYFUNCTION("TO_DATE(INT((AJ431/(60*60*24))+""1/1/1970""))"),42885.0)</f>
        <v>42885</v>
      </c>
      <c r="AJ431" s="152">
        <v>1.4961528E9</v>
      </c>
      <c r="AK431" s="152">
        <v>99695.7193</v>
      </c>
      <c r="AL431" s="152">
        <v>102388.1823</v>
      </c>
      <c r="AM431" s="160">
        <v>129641.33</v>
      </c>
      <c r="AN431" s="152">
        <f t="shared" si="1"/>
        <v>27566.6463</v>
      </c>
      <c r="AO431" s="152">
        <f t="shared" si="2"/>
        <v>144925.9909</v>
      </c>
      <c r="AP431" s="152">
        <f t="shared" si="3"/>
        <v>9738.6227</v>
      </c>
      <c r="AQ431" s="152">
        <f t="shared" si="4"/>
        <v>98251.6814</v>
      </c>
      <c r="AR431" s="152">
        <f t="shared" si="5"/>
        <v>91672.4536</v>
      </c>
    </row>
    <row r="432">
      <c r="A432" s="156">
        <v>1.4782032E9</v>
      </c>
      <c r="B432" s="156">
        <v>105045.9429</v>
      </c>
      <c r="D432" s="153">
        <f>IFERROR(__xludf.DUMMYFUNCTION("TO_DATE(INT((E432/(60*60*24))+""1/1/1970""))"),42886.0)</f>
        <v>42886</v>
      </c>
      <c r="E432" s="152">
        <v>1.4962032E9</v>
      </c>
      <c r="F432" s="152">
        <v>99767.5335</v>
      </c>
      <c r="H432" s="153">
        <f>IFERROR(__xludf.DUMMYFUNCTION("TO_DATE(INT((I432/(60*60*24))+""1/1/1970""))"),42886.0)</f>
        <v>42886</v>
      </c>
      <c r="I432" s="152">
        <v>1.4962032E9</v>
      </c>
      <c r="J432" s="152">
        <v>103137.0348</v>
      </c>
      <c r="L432" s="158">
        <v>42886.0</v>
      </c>
      <c r="M432" s="160">
        <v>129634.64</v>
      </c>
      <c r="O432" s="153">
        <f>IFERROR(__xludf.DUMMYFUNCTION("TO_DATE(INT((P432/(60*60*24))+""1/1/1970""))"),42805.0)</f>
        <v>42805</v>
      </c>
      <c r="P432" s="13">
        <v>1.4891904E9</v>
      </c>
      <c r="Q432" s="13">
        <v>27588.9167</v>
      </c>
      <c r="S432" s="153">
        <f>IFERROR(__xludf.DUMMYFUNCTION("TO_DATE(INT((T432/(60*60*24))+""1/1/1970""))"),42886.0)</f>
        <v>42886</v>
      </c>
      <c r="T432" s="152">
        <v>1.4962032E9</v>
      </c>
      <c r="U432" s="152">
        <v>144707.8008</v>
      </c>
      <c r="W432" s="153">
        <f>IFERROR(__xludf.DUMMYFUNCTION("TO_DATE(INT((X432/(60*60*24))+""1/1/1970""))"),42872.0)</f>
        <v>42872</v>
      </c>
      <c r="X432" s="156">
        <v>1.4950296E9</v>
      </c>
      <c r="Y432" s="156">
        <v>9737.5528</v>
      </c>
      <c r="AA432" s="153">
        <f>IFERROR(__xludf.DUMMYFUNCTION("TO_DATE(INT((AB432/(60*60*24))+""1/1/1970""))"),42873.0)</f>
        <v>42873</v>
      </c>
      <c r="AB432" s="156">
        <v>1.4950764E9</v>
      </c>
      <c r="AC432" s="156">
        <v>99010.0519</v>
      </c>
      <c r="AE432" s="153">
        <f>IFERROR(__xludf.DUMMYFUNCTION("TO_DATE(INT((AF432/(60*60*24))+""1/1/1970""))"),42805.0)</f>
        <v>42805</v>
      </c>
      <c r="AF432" s="156">
        <v>1.4891904E9</v>
      </c>
      <c r="AG432" s="156">
        <v>95853.7614</v>
      </c>
      <c r="AH432" s="156"/>
      <c r="AI432" s="153">
        <f>IFERROR(__xludf.DUMMYFUNCTION("TO_DATE(INT((AJ432/(60*60*24))+""1/1/1970""))"),42886.0)</f>
        <v>42886</v>
      </c>
      <c r="AJ432" s="152">
        <v>1.4962032E9</v>
      </c>
      <c r="AK432" s="152">
        <v>99767.5335</v>
      </c>
      <c r="AL432" s="152">
        <v>103137.0348</v>
      </c>
      <c r="AM432" s="160">
        <v>129634.64</v>
      </c>
      <c r="AN432" s="152">
        <f t="shared" si="1"/>
        <v>27523.3925</v>
      </c>
      <c r="AO432" s="152">
        <f t="shared" si="2"/>
        <v>144707.8008</v>
      </c>
      <c r="AP432" s="152">
        <f t="shared" si="3"/>
        <v>9740.2654</v>
      </c>
      <c r="AQ432" s="152">
        <f t="shared" si="4"/>
        <v>98247.2675</v>
      </c>
      <c r="AR432" s="152">
        <f t="shared" si="5"/>
        <v>91269.9281</v>
      </c>
    </row>
    <row r="433">
      <c r="A433" s="152">
        <v>1.47826626E9</v>
      </c>
      <c r="B433" s="152">
        <v>105045.9429</v>
      </c>
      <c r="D433" s="153">
        <f>IFERROR(__xludf.DUMMYFUNCTION("TO_DATE(INT((E433/(60*60*24))+""1/1/1970""))"),42887.0)</f>
        <v>42887</v>
      </c>
      <c r="E433" s="156">
        <v>1.4962896E9</v>
      </c>
      <c r="F433" s="156">
        <v>99905.1516</v>
      </c>
      <c r="H433" s="153">
        <f>IFERROR(__xludf.DUMMYFUNCTION("TO_DATE(INT((I433/(60*60*24))+""1/1/1970""))"),42887.0)</f>
        <v>42887</v>
      </c>
      <c r="I433" s="156">
        <v>1.4962896E9</v>
      </c>
      <c r="J433" s="156">
        <v>103647.6232</v>
      </c>
      <c r="L433" s="158">
        <v>42887.0</v>
      </c>
      <c r="M433" s="159">
        <v>129891.32</v>
      </c>
      <c r="O433" s="153">
        <f>IFERROR(__xludf.DUMMYFUNCTION("TO_DATE(INT((P433/(60*60*24))+""1/1/1970""))"),42806.0)</f>
        <v>42806</v>
      </c>
      <c r="P433" s="13">
        <v>1.4892768E9</v>
      </c>
      <c r="Q433" s="13">
        <v>27588.9167</v>
      </c>
      <c r="S433" s="153">
        <f>IFERROR(__xludf.DUMMYFUNCTION("TO_DATE(INT((T433/(60*60*24))+""1/1/1970""))"),42887.0)</f>
        <v>42887</v>
      </c>
      <c r="T433" s="156">
        <v>1.4962896E9</v>
      </c>
      <c r="U433" s="156">
        <v>144615.0009</v>
      </c>
      <c r="W433" s="153">
        <f>IFERROR(__xludf.DUMMYFUNCTION("TO_DATE(INT((X433/(60*60*24))+""1/1/1970""))"),42873.0)</f>
        <v>42873</v>
      </c>
      <c r="X433" s="156">
        <v>1.495116E9</v>
      </c>
      <c r="Y433" s="156">
        <v>9719.4659</v>
      </c>
      <c r="AA433" s="153">
        <f>IFERROR(__xludf.DUMMYFUNCTION("TO_DATE(INT((AB433/(60*60*24))+""1/1/1970""))"),42874.0)</f>
        <v>42874</v>
      </c>
      <c r="AB433" s="152">
        <v>1.4951556E9</v>
      </c>
      <c r="AC433" s="152">
        <v>98905.2174</v>
      </c>
      <c r="AE433" s="153">
        <f>IFERROR(__xludf.DUMMYFUNCTION("TO_DATE(INT((AF433/(60*60*24))+""1/1/1970""))"),42806.0)</f>
        <v>42806</v>
      </c>
      <c r="AF433" s="152">
        <v>1.489356E9</v>
      </c>
      <c r="AG433" s="152">
        <v>95853.7614</v>
      </c>
      <c r="AH433" s="156"/>
      <c r="AI433" s="153">
        <f>IFERROR(__xludf.DUMMYFUNCTION("TO_DATE(INT((AJ433/(60*60*24))+""1/1/1970""))"),42887.0)</f>
        <v>42887</v>
      </c>
      <c r="AJ433" s="156">
        <v>1.4962896E9</v>
      </c>
      <c r="AK433" s="156">
        <v>99905.1516</v>
      </c>
      <c r="AL433" s="156">
        <v>103647.6232</v>
      </c>
      <c r="AM433" s="159">
        <v>129891.32</v>
      </c>
      <c r="AN433" s="152">
        <f t="shared" si="1"/>
        <v>27448.4413</v>
      </c>
      <c r="AO433" s="152">
        <f t="shared" si="2"/>
        <v>144615.0009</v>
      </c>
      <c r="AP433" s="152">
        <f t="shared" si="3"/>
        <v>9735.7963</v>
      </c>
      <c r="AQ433" s="152">
        <f t="shared" si="4"/>
        <v>98254.8254</v>
      </c>
      <c r="AR433" s="152">
        <f t="shared" si="5"/>
        <v>90662.2386</v>
      </c>
    </row>
    <row r="434">
      <c r="A434" s="156">
        <v>1.4782896E9</v>
      </c>
      <c r="B434" s="156">
        <v>105045.9429</v>
      </c>
      <c r="D434" s="153">
        <f>IFERROR(__xludf.DUMMYFUNCTION("TO_DATE(INT((E434/(60*60*24))+""1/1/1970""))"),42888.0)</f>
        <v>42888</v>
      </c>
      <c r="E434" s="152">
        <v>1.496376E9</v>
      </c>
      <c r="F434" s="152">
        <v>99905.1516</v>
      </c>
      <c r="H434" s="153">
        <f>IFERROR(__xludf.DUMMYFUNCTION("TO_DATE(INT((I434/(60*60*24))+""1/1/1970""))"),42888.0)</f>
        <v>42888</v>
      </c>
      <c r="I434" s="152">
        <v>1.496376E9</v>
      </c>
      <c r="J434" s="152">
        <v>103851.2857</v>
      </c>
      <c r="L434" s="158">
        <v>42888.0</v>
      </c>
      <c r="M434" s="160">
        <v>130358.08</v>
      </c>
      <c r="O434" s="153">
        <f>IFERROR(__xludf.DUMMYFUNCTION("TO_DATE(INT((P434/(60*60*24))+""1/1/1970""))"),42807.0)</f>
        <v>42807</v>
      </c>
      <c r="P434" s="13">
        <v>1.4894136E9</v>
      </c>
      <c r="Q434" s="13">
        <v>27622.8624</v>
      </c>
      <c r="S434" s="153">
        <f>IFERROR(__xludf.DUMMYFUNCTION("TO_DATE(INT((T434/(60*60*24))+""1/1/1970""))"),42888.0)</f>
        <v>42888</v>
      </c>
      <c r="T434" s="152">
        <v>1.496376E9</v>
      </c>
      <c r="U434" s="152">
        <v>146662.591</v>
      </c>
      <c r="W434" s="153">
        <f>IFERROR(__xludf.DUMMYFUNCTION("TO_DATE(INT((X434/(60*60*24))+""1/1/1970""))"),42874.0)</f>
        <v>42874</v>
      </c>
      <c r="X434" s="156">
        <v>1.4952024E9</v>
      </c>
      <c r="Y434" s="156">
        <v>9721.4147</v>
      </c>
      <c r="AA434" s="153">
        <f>IFERROR(__xludf.DUMMYFUNCTION("TO_DATE(INT((AB434/(60*60*24))+""1/1/1970""))"),42876.0)</f>
        <v>42876</v>
      </c>
      <c r="AB434" s="156">
        <v>1.495404E9</v>
      </c>
      <c r="AC434" s="156">
        <v>98852.4026</v>
      </c>
      <c r="AE434" s="153">
        <f>IFERROR(__xludf.DUMMYFUNCTION("TO_DATE(INT((AF434/(60*60*24))+""1/1/1970""))"),42807.0)</f>
        <v>42807</v>
      </c>
      <c r="AF434" s="152">
        <v>1.4893956E9</v>
      </c>
      <c r="AG434" s="152">
        <v>95706.4288</v>
      </c>
      <c r="AH434" s="156"/>
      <c r="AI434" s="153">
        <f>IFERROR(__xludf.DUMMYFUNCTION("TO_DATE(INT((AJ434/(60*60*24))+""1/1/1970""))"),42888.0)</f>
        <v>42888</v>
      </c>
      <c r="AJ434" s="152">
        <v>1.496376E9</v>
      </c>
      <c r="AK434" s="152">
        <v>99905.1516</v>
      </c>
      <c r="AL434" s="152">
        <v>103851.2857</v>
      </c>
      <c r="AM434" s="160">
        <v>130358.08</v>
      </c>
      <c r="AN434" s="152">
        <f t="shared" si="1"/>
        <v>27372.6331</v>
      </c>
      <c r="AO434" s="152">
        <f t="shared" si="2"/>
        <v>146662.591</v>
      </c>
      <c r="AP434" s="152">
        <f t="shared" si="3"/>
        <v>9734.0605</v>
      </c>
      <c r="AQ434" s="152">
        <f t="shared" si="4"/>
        <v>98245.1773</v>
      </c>
      <c r="AR434" s="152">
        <f t="shared" si="5"/>
        <v>90903.2031</v>
      </c>
    </row>
    <row r="435">
      <c r="A435" s="152">
        <v>1.47852906E9</v>
      </c>
      <c r="B435" s="152">
        <v>105045.9429</v>
      </c>
      <c r="D435" s="153">
        <f>IFERROR(__xludf.DUMMYFUNCTION("TO_DATE(INT((E435/(60*60*24))+""1/1/1970""))"),42889.0)</f>
        <v>42889</v>
      </c>
      <c r="E435" s="156">
        <v>1.4964624E9</v>
      </c>
      <c r="F435" s="156">
        <v>99905.1516</v>
      </c>
      <c r="H435" s="153">
        <f>IFERROR(__xludf.DUMMYFUNCTION("TO_DATE(INT((I435/(60*60*24))+""1/1/1970""))"),42889.0)</f>
        <v>42889</v>
      </c>
      <c r="I435" s="156">
        <v>1.4964624E9</v>
      </c>
      <c r="J435" s="156">
        <v>104391.5452</v>
      </c>
      <c r="L435" s="158">
        <v>42889.0</v>
      </c>
      <c r="M435" s="159">
        <v>131180.07</v>
      </c>
      <c r="O435" s="153">
        <f>IFERROR(__xludf.DUMMYFUNCTION("TO_DATE(INT((P435/(60*60*24))+""1/1/1970""))"),42808.0)</f>
        <v>42808</v>
      </c>
      <c r="P435" s="13">
        <v>1.4895E9</v>
      </c>
      <c r="Q435" s="13">
        <v>27607.1138</v>
      </c>
      <c r="S435" s="153">
        <f>IFERROR(__xludf.DUMMYFUNCTION("TO_DATE(INT((T435/(60*60*24))+""1/1/1970""))"),42889.0)</f>
        <v>42889</v>
      </c>
      <c r="T435" s="156">
        <v>1.4964624E9</v>
      </c>
      <c r="U435" s="156">
        <v>147493.2186</v>
      </c>
      <c r="W435" s="153">
        <f>IFERROR(__xludf.DUMMYFUNCTION("TO_DATE(INT((X435/(60*60*24))+""1/1/1970""))"),42875.0)</f>
        <v>42875</v>
      </c>
      <c r="X435" s="156">
        <v>1.4952384E9</v>
      </c>
      <c r="Y435" s="156">
        <v>9716.7271</v>
      </c>
      <c r="AA435" s="153">
        <f>IFERROR(__xludf.DUMMYFUNCTION("TO_DATE(INT((AB435/(60*60*24))+""1/1/1970""))"),42877.0)</f>
        <v>42877</v>
      </c>
      <c r="AB435" s="156">
        <v>1.4954436E9</v>
      </c>
      <c r="AC435" s="156">
        <v>98691.1075</v>
      </c>
      <c r="AE435" s="153">
        <f>IFERROR(__xludf.DUMMYFUNCTION("TO_DATE(INT((AF435/(60*60*24))+""1/1/1970""))"),42808.0)</f>
        <v>42808</v>
      </c>
      <c r="AF435" s="156">
        <v>1.4894748E9</v>
      </c>
      <c r="AG435" s="156">
        <v>96061.2204</v>
      </c>
      <c r="AH435" s="156"/>
      <c r="AI435" s="153">
        <f>IFERROR(__xludf.DUMMYFUNCTION("TO_DATE(INT((AJ435/(60*60*24))+""1/1/1970""))"),42889.0)</f>
        <v>42889</v>
      </c>
      <c r="AJ435" s="156">
        <v>1.4964624E9</v>
      </c>
      <c r="AK435" s="156">
        <v>99905.1516</v>
      </c>
      <c r="AL435" s="156">
        <v>104391.5452</v>
      </c>
      <c r="AM435" s="159">
        <v>131180.07</v>
      </c>
      <c r="AN435" s="152">
        <f t="shared" si="1"/>
        <v>27434.1569</v>
      </c>
      <c r="AO435" s="152">
        <f t="shared" si="2"/>
        <v>147493.2186</v>
      </c>
      <c r="AP435" s="152">
        <f t="shared" si="3"/>
        <v>9734.2665</v>
      </c>
      <c r="AQ435" s="152">
        <f t="shared" si="4"/>
        <v>98245.1773</v>
      </c>
      <c r="AR435" s="152">
        <f t="shared" si="5"/>
        <v>90262.926</v>
      </c>
    </row>
    <row r="436">
      <c r="A436" s="156">
        <v>1.4785524E9</v>
      </c>
      <c r="B436" s="156">
        <v>105045.9429</v>
      </c>
      <c r="D436" s="153">
        <f>IFERROR(__xludf.DUMMYFUNCTION("TO_DATE(INT((E436/(60*60*24))+""1/1/1970""))"),42891.0)</f>
        <v>42891</v>
      </c>
      <c r="E436" s="152">
        <v>1.4966712E9</v>
      </c>
      <c r="F436" s="152">
        <v>99905.1516</v>
      </c>
      <c r="H436" s="153">
        <f>IFERROR(__xludf.DUMMYFUNCTION("TO_DATE(INT((I436/(60*60*24))+""1/1/1970""))"),42891.0)</f>
        <v>42891</v>
      </c>
      <c r="I436" s="152">
        <v>1.4966352E9</v>
      </c>
      <c r="J436" s="152">
        <v>104391.5452</v>
      </c>
      <c r="L436" s="158">
        <v>42891.0</v>
      </c>
      <c r="M436" s="160">
        <v>131180.07</v>
      </c>
      <c r="O436" s="153">
        <f>IFERROR(__xludf.DUMMYFUNCTION("TO_DATE(INT((P436/(60*60*24))+""1/1/1970""))"),42809.0)</f>
        <v>42809</v>
      </c>
      <c r="P436" s="13">
        <v>1.4895864E9</v>
      </c>
      <c r="Q436" s="13">
        <v>27636.1707</v>
      </c>
      <c r="S436" s="153">
        <f>IFERROR(__xludf.DUMMYFUNCTION("TO_DATE(INT((T436/(60*60*24))+""1/1/1970""))"),42891.0)</f>
        <v>42891</v>
      </c>
      <c r="T436" s="152">
        <v>1.4966712E9</v>
      </c>
      <c r="U436" s="152">
        <v>147493.2186</v>
      </c>
      <c r="W436" s="153">
        <f>IFERROR(__xludf.DUMMYFUNCTION("TO_DATE(INT((X436/(60*60*24))+""1/1/1970""))"),42877.0)</f>
        <v>42877</v>
      </c>
      <c r="X436" s="152">
        <v>1.4954112E9</v>
      </c>
      <c r="Y436" s="152">
        <v>9719.3266</v>
      </c>
      <c r="AA436" s="153">
        <f>IFERROR(__xludf.DUMMYFUNCTION("TO_DATE(INT((AB436/(60*60*24))+""1/1/1970""))"),42878.0)</f>
        <v>42878</v>
      </c>
      <c r="AB436" s="152">
        <v>1.4955228E9</v>
      </c>
      <c r="AC436" s="152">
        <v>98554.1784</v>
      </c>
      <c r="AE436" s="153">
        <f>IFERROR(__xludf.DUMMYFUNCTION("TO_DATE(INT((AF436/(60*60*24))+""1/1/1970""))"),42809.0)</f>
        <v>42809</v>
      </c>
      <c r="AF436" s="152">
        <v>1.489554E9</v>
      </c>
      <c r="AG436" s="152">
        <v>96420.6017</v>
      </c>
      <c r="AH436" s="156"/>
      <c r="AI436" s="153">
        <f>IFERROR(__xludf.DUMMYFUNCTION("TO_DATE(INT((AJ436/(60*60*24))+""1/1/1970""))"),42891.0)</f>
        <v>42891</v>
      </c>
      <c r="AJ436" s="152">
        <v>1.4966712E9</v>
      </c>
      <c r="AK436" s="152">
        <v>99905.1516</v>
      </c>
      <c r="AL436" s="152">
        <v>104391.5452</v>
      </c>
      <c r="AM436" s="160">
        <v>131180.07</v>
      </c>
      <c r="AN436" s="152">
        <f t="shared" si="1"/>
        <v>27416.8063</v>
      </c>
      <c r="AO436" s="152">
        <f t="shared" si="2"/>
        <v>147493.2186</v>
      </c>
      <c r="AP436" s="152">
        <f t="shared" si="3"/>
        <v>9736.5223</v>
      </c>
      <c r="AQ436" s="152">
        <f t="shared" si="4"/>
        <v>98255.5139</v>
      </c>
      <c r="AR436" s="152">
        <f t="shared" si="5"/>
        <v>90310.6599</v>
      </c>
    </row>
    <row r="437">
      <c r="A437" s="152">
        <v>1.47861546E9</v>
      </c>
      <c r="B437" s="152">
        <v>105045.9429</v>
      </c>
      <c r="D437" s="153">
        <f>IFERROR(__xludf.DUMMYFUNCTION("TO_DATE(INT((E437/(60*60*24))+""1/1/1970""))"),42892.0)</f>
        <v>42892</v>
      </c>
      <c r="E437" s="152">
        <v>1.4967216E9</v>
      </c>
      <c r="F437" s="152">
        <v>99905.1516</v>
      </c>
      <c r="H437" s="153">
        <f>IFERROR(__xludf.DUMMYFUNCTION("TO_DATE(INT((I437/(60*60*24))+""1/1/1970""))"),42892.0)</f>
        <v>42892</v>
      </c>
      <c r="I437" s="156">
        <v>1.4967216E9</v>
      </c>
      <c r="J437" s="156">
        <v>104839.2621</v>
      </c>
      <c r="L437" s="158">
        <v>42892.0</v>
      </c>
      <c r="M437" s="160">
        <v>130968.33</v>
      </c>
      <c r="O437" s="153">
        <f>IFERROR(__xludf.DUMMYFUNCTION("TO_DATE(INT((P437/(60*60*24))+""1/1/1970""))"),42810.0)</f>
        <v>42810</v>
      </c>
      <c r="P437" s="13">
        <v>1.4896728E9</v>
      </c>
      <c r="Q437" s="13">
        <v>27592.5024</v>
      </c>
      <c r="S437" s="153">
        <f>IFERROR(__xludf.DUMMYFUNCTION("TO_DATE(INT((T437/(60*60*24))+""1/1/1970""))"),42892.0)</f>
        <v>42892</v>
      </c>
      <c r="T437" s="152">
        <v>1.4967216E9</v>
      </c>
      <c r="U437" s="152">
        <v>147315.4109</v>
      </c>
      <c r="W437" s="153">
        <f>IFERROR(__xludf.DUMMYFUNCTION("TO_DATE(INT((X437/(60*60*24))+""1/1/1970""))"),42878.0)</f>
        <v>42878</v>
      </c>
      <c r="X437" s="156">
        <v>1.495548E9</v>
      </c>
      <c r="Y437" s="156">
        <v>9720.2116</v>
      </c>
      <c r="AA437" s="153">
        <f>IFERROR(__xludf.DUMMYFUNCTION("TO_DATE(INT((AB437/(60*60*24))+""1/1/1970""))"),42879.0)</f>
        <v>42879</v>
      </c>
      <c r="AB437" s="156">
        <v>1.495602E9</v>
      </c>
      <c r="AC437" s="156">
        <v>98753.004</v>
      </c>
      <c r="AE437" s="153">
        <f>IFERROR(__xludf.DUMMYFUNCTION("TO_DATE(INT((AF437/(60*60*24))+""1/1/1970""))"),42810.0)</f>
        <v>42810</v>
      </c>
      <c r="AF437" s="156">
        <v>1.4896332E9</v>
      </c>
      <c r="AG437" s="156">
        <v>95267.6439</v>
      </c>
      <c r="AH437" s="156"/>
      <c r="AI437" s="153">
        <f>IFERROR(__xludf.DUMMYFUNCTION("TO_DATE(INT((AJ437/(60*60*24))+""1/1/1970""))"),42892.0)</f>
        <v>42892</v>
      </c>
      <c r="AJ437" s="152">
        <v>1.4967216E9</v>
      </c>
      <c r="AK437" s="152">
        <v>99905.1516</v>
      </c>
      <c r="AL437" s="156">
        <v>104839.2621</v>
      </c>
      <c r="AM437" s="160">
        <v>130968.33</v>
      </c>
      <c r="AN437" s="152">
        <f t="shared" si="1"/>
        <v>27485.2118</v>
      </c>
      <c r="AO437" s="152">
        <f t="shared" si="2"/>
        <v>147315.4109</v>
      </c>
      <c r="AP437" s="152">
        <f t="shared" si="3"/>
        <v>9728.4974</v>
      </c>
      <c r="AQ437" s="152">
        <f t="shared" si="4"/>
        <v>98267.5737</v>
      </c>
      <c r="AR437" s="152">
        <f t="shared" si="5"/>
        <v>90494.7109</v>
      </c>
    </row>
    <row r="438">
      <c r="A438" s="156">
        <v>1.4786388E9</v>
      </c>
      <c r="B438" s="156">
        <v>105045.9429</v>
      </c>
      <c r="D438" s="153">
        <f>IFERROR(__xludf.DUMMYFUNCTION("TO_DATE(INT((E438/(60*60*24))+""1/1/1970""))"),42893.0)</f>
        <v>42893</v>
      </c>
      <c r="E438" s="156">
        <v>1.496808E9</v>
      </c>
      <c r="F438" s="156">
        <v>99905.1516</v>
      </c>
      <c r="H438" s="153">
        <f>IFERROR(__xludf.DUMMYFUNCTION("TO_DATE(INT((I438/(60*60*24))+""1/1/1970""))"),42893.0)</f>
        <v>42893</v>
      </c>
      <c r="I438" s="152">
        <v>1.496808E9</v>
      </c>
      <c r="J438" s="152">
        <v>105588.9705</v>
      </c>
      <c r="L438" s="158">
        <v>42893.0</v>
      </c>
      <c r="M438" s="159">
        <v>131301.71</v>
      </c>
      <c r="O438" s="153">
        <f>IFERROR(__xludf.DUMMYFUNCTION("TO_DATE(INT((P438/(60*60*24))+""1/1/1970""))"),42811.0)</f>
        <v>42811</v>
      </c>
      <c r="P438" s="13">
        <v>1.4897592E9</v>
      </c>
      <c r="Q438" s="13">
        <v>27453.1918</v>
      </c>
      <c r="S438" s="153">
        <f>IFERROR(__xludf.DUMMYFUNCTION("TO_DATE(INT((T438/(60*60*24))+""1/1/1970""))"),42893.0)</f>
        <v>42893</v>
      </c>
      <c r="T438" s="156">
        <v>1.496808E9</v>
      </c>
      <c r="U438" s="156">
        <v>146559.5788</v>
      </c>
      <c r="W438" s="153">
        <f>IFERROR(__xludf.DUMMYFUNCTION("TO_DATE(INT((X438/(60*60*24))+""1/1/1970""))"),42879.0)</f>
        <v>42879</v>
      </c>
      <c r="X438" s="156">
        <v>1.4956344E9</v>
      </c>
      <c r="Y438" s="156">
        <v>9727.6675</v>
      </c>
      <c r="AA438" s="153">
        <f>IFERROR(__xludf.DUMMYFUNCTION("TO_DATE(INT((AB438/(60*60*24))+""1/1/1970""))"),42880.0)</f>
        <v>42880</v>
      </c>
      <c r="AB438" s="152">
        <v>1.4956812E9</v>
      </c>
      <c r="AC438" s="152">
        <v>98268.5902</v>
      </c>
      <c r="AE438" s="153">
        <f>IFERROR(__xludf.DUMMYFUNCTION("TO_DATE(INT((AF438/(60*60*24))+""1/1/1970""))"),42811.0)</f>
        <v>42811</v>
      </c>
      <c r="AF438" s="152">
        <v>1.4897124E9</v>
      </c>
      <c r="AG438" s="152">
        <v>94952.7837</v>
      </c>
      <c r="AH438" s="156"/>
      <c r="AI438" s="153">
        <f>IFERROR(__xludf.DUMMYFUNCTION("TO_DATE(INT((AJ438/(60*60*24))+""1/1/1970""))"),42893.0)</f>
        <v>42893</v>
      </c>
      <c r="AJ438" s="156">
        <v>1.496808E9</v>
      </c>
      <c r="AK438" s="156">
        <v>99905.1516</v>
      </c>
      <c r="AL438" s="152">
        <v>105588.9705</v>
      </c>
      <c r="AM438" s="159">
        <v>131301.71</v>
      </c>
      <c r="AN438" s="152">
        <f t="shared" si="1"/>
        <v>27566.9658</v>
      </c>
      <c r="AO438" s="152">
        <f t="shared" si="2"/>
        <v>146559.5788</v>
      </c>
      <c r="AP438" s="152">
        <f t="shared" si="3"/>
        <v>9734.0346</v>
      </c>
      <c r="AQ438" s="152">
        <f t="shared" si="4"/>
        <v>98269.1452</v>
      </c>
      <c r="AR438" s="152">
        <f t="shared" si="5"/>
        <v>90376.2941</v>
      </c>
    </row>
    <row r="439">
      <c r="A439" s="152">
        <v>1.47870186E9</v>
      </c>
      <c r="B439" s="152">
        <v>105045.9429</v>
      </c>
      <c r="D439" s="153">
        <f>IFERROR(__xludf.DUMMYFUNCTION("TO_DATE(INT((E439/(60*60*24))+""1/1/1970""))"),42894.0)</f>
        <v>42894</v>
      </c>
      <c r="E439" s="152">
        <v>1.4968944E9</v>
      </c>
      <c r="F439" s="152">
        <v>99905.1516</v>
      </c>
      <c r="H439" s="153">
        <f>IFERROR(__xludf.DUMMYFUNCTION("TO_DATE(INT((I439/(60*60*24))+""1/1/1970""))"),42894.0)</f>
        <v>42894</v>
      </c>
      <c r="I439" s="156">
        <v>1.4968944E9</v>
      </c>
      <c r="J439" s="156">
        <v>105609.9795</v>
      </c>
      <c r="L439" s="158">
        <v>42894.0</v>
      </c>
      <c r="M439" s="160">
        <v>131094.66</v>
      </c>
      <c r="O439" s="153">
        <f>IFERROR(__xludf.DUMMYFUNCTION("TO_DATE(INT((P439/(60*60*24))+""1/1/1970""))"),42812.0)</f>
        <v>42812</v>
      </c>
      <c r="P439" s="13">
        <v>1.4897952E9</v>
      </c>
      <c r="Q439" s="13">
        <v>27550.5324</v>
      </c>
      <c r="S439" s="153">
        <f>IFERROR(__xludf.DUMMYFUNCTION("TO_DATE(INT((T439/(60*60*24))+""1/1/1970""))"),42894.0)</f>
        <v>42894</v>
      </c>
      <c r="T439" s="152">
        <v>1.4968944E9</v>
      </c>
      <c r="U439" s="152">
        <v>147001.176</v>
      </c>
      <c r="W439" s="153">
        <f>IFERROR(__xludf.DUMMYFUNCTION("TO_DATE(INT((X439/(60*60*24))+""1/1/1970""))"),42880.0)</f>
        <v>42880</v>
      </c>
      <c r="X439" s="156">
        <v>1.4957208E9</v>
      </c>
      <c r="Y439" s="156">
        <v>9727.6843</v>
      </c>
      <c r="AA439" s="153">
        <f>IFERROR(__xludf.DUMMYFUNCTION("TO_DATE(INT((AB439/(60*60*24))+""1/1/1970""))"),42881.0)</f>
        <v>42881</v>
      </c>
      <c r="AB439" s="156">
        <v>1.4957604E9</v>
      </c>
      <c r="AC439" s="156">
        <v>98304.5493</v>
      </c>
      <c r="AE439" s="153">
        <f>IFERROR(__xludf.DUMMYFUNCTION("TO_DATE(INT((AF439/(60*60*24))+""1/1/1970""))"),42812.0)</f>
        <v>42812</v>
      </c>
      <c r="AF439" s="156">
        <v>1.4897952E9</v>
      </c>
      <c r="AG439" s="156">
        <v>95261.2182</v>
      </c>
      <c r="AH439" s="156"/>
      <c r="AI439" s="153">
        <f>IFERROR(__xludf.DUMMYFUNCTION("TO_DATE(INT((AJ439/(60*60*24))+""1/1/1970""))"),42894.0)</f>
        <v>42894</v>
      </c>
      <c r="AJ439" s="152">
        <v>1.4968944E9</v>
      </c>
      <c r="AK439" s="152">
        <v>99905.1516</v>
      </c>
      <c r="AL439" s="156">
        <v>105609.9795</v>
      </c>
      <c r="AM439" s="160">
        <v>131094.66</v>
      </c>
      <c r="AN439" s="152">
        <f t="shared" si="1"/>
        <v>27632.6345</v>
      </c>
      <c r="AO439" s="152">
        <f t="shared" si="2"/>
        <v>147001.176</v>
      </c>
      <c r="AP439" s="152">
        <f t="shared" si="3"/>
        <v>9725.8172</v>
      </c>
      <c r="AQ439" s="152">
        <f t="shared" si="4"/>
        <v>98272.8038</v>
      </c>
      <c r="AR439" s="152">
        <f t="shared" si="5"/>
        <v>90510.3162</v>
      </c>
    </row>
    <row r="440">
      <c r="A440" s="156">
        <v>1.4787252E9</v>
      </c>
      <c r="B440" s="156">
        <v>105045.9429</v>
      </c>
      <c r="D440" s="153">
        <f>IFERROR(__xludf.DUMMYFUNCTION("TO_DATE(INT((E440/(60*60*24))+""1/1/1970""))"),42895.0)</f>
        <v>42895</v>
      </c>
      <c r="E440" s="156">
        <v>1.4969808E9</v>
      </c>
      <c r="F440" s="156">
        <v>99905.1516</v>
      </c>
      <c r="H440" s="153">
        <f>IFERROR(__xludf.DUMMYFUNCTION("TO_DATE(INT((I440/(60*60*24))+""1/1/1970""))"),42895.0)</f>
        <v>42895</v>
      </c>
      <c r="I440" s="152">
        <v>1.4969808E9</v>
      </c>
      <c r="J440" s="152">
        <v>106825.6333</v>
      </c>
      <c r="L440" s="158">
        <v>42895.0</v>
      </c>
      <c r="M440" s="159">
        <v>130828.66</v>
      </c>
      <c r="O440" s="153">
        <f>IFERROR(__xludf.DUMMYFUNCTION("TO_DATE(INT((P440/(60*60*24))+""1/1/1970""))"),42813.0)</f>
        <v>42813</v>
      </c>
      <c r="P440" s="13">
        <v>1.4898816E9</v>
      </c>
      <c r="Q440" s="13">
        <v>27550.5324</v>
      </c>
      <c r="S440" s="153">
        <f>IFERROR(__xludf.DUMMYFUNCTION("TO_DATE(INT((T440/(60*60*24))+""1/1/1970""))"),42895.0)</f>
        <v>42895</v>
      </c>
      <c r="T440" s="156">
        <v>1.4969808E9</v>
      </c>
      <c r="U440" s="156">
        <v>147098.3202</v>
      </c>
      <c r="W440" s="153">
        <f>IFERROR(__xludf.DUMMYFUNCTION("TO_DATE(INT((X440/(60*60*24))+""1/1/1970""))"),42881.0)</f>
        <v>42881</v>
      </c>
      <c r="X440" s="156">
        <v>1.4958072E9</v>
      </c>
      <c r="Y440" s="156">
        <v>9732.4684</v>
      </c>
      <c r="AA440" s="153">
        <f>IFERROR(__xludf.DUMMYFUNCTION("TO_DATE(INT((AB440/(60*60*24))+""1/1/1970""))"),42883.0)</f>
        <v>42883</v>
      </c>
      <c r="AB440" s="152">
        <v>1.4960088E9</v>
      </c>
      <c r="AC440" s="152">
        <v>98241.9256</v>
      </c>
      <c r="AE440" s="153">
        <f>IFERROR(__xludf.DUMMYFUNCTION("TO_DATE(INT((AF440/(60*60*24))+""1/1/1970""))"),42813.0)</f>
        <v>42813</v>
      </c>
      <c r="AF440" s="152">
        <v>1.4899608E9</v>
      </c>
      <c r="AG440" s="152">
        <v>95261.2182</v>
      </c>
      <c r="AH440" s="156"/>
      <c r="AI440" s="153">
        <f>IFERROR(__xludf.DUMMYFUNCTION("TO_DATE(INT((AJ440/(60*60*24))+""1/1/1970""))"),42895.0)</f>
        <v>42895</v>
      </c>
      <c r="AJ440" s="156">
        <v>1.4969808E9</v>
      </c>
      <c r="AK440" s="156">
        <v>99905.1516</v>
      </c>
      <c r="AL440" s="152">
        <v>106825.6333</v>
      </c>
      <c r="AM440" s="159">
        <v>130828.66</v>
      </c>
      <c r="AN440" s="152">
        <f t="shared" si="1"/>
        <v>27576.3084</v>
      </c>
      <c r="AO440" s="152">
        <f t="shared" si="2"/>
        <v>147098.3202</v>
      </c>
      <c r="AP440" s="152">
        <f t="shared" si="3"/>
        <v>9704.4628</v>
      </c>
      <c r="AQ440" s="152">
        <f t="shared" si="4"/>
        <v>98270.909</v>
      </c>
      <c r="AR440" s="152">
        <f t="shared" si="5"/>
        <v>91126.2674</v>
      </c>
    </row>
    <row r="441">
      <c r="A441" s="152">
        <v>1.47878826E9</v>
      </c>
      <c r="B441" s="152">
        <v>105045.9429</v>
      </c>
      <c r="D441" s="153">
        <f>IFERROR(__xludf.DUMMYFUNCTION("TO_DATE(INT((E441/(60*60*24))+""1/1/1970""))"),42896.0)</f>
        <v>42896</v>
      </c>
      <c r="E441" s="152">
        <v>1.4970672E9</v>
      </c>
      <c r="F441" s="152">
        <v>99905.1516</v>
      </c>
      <c r="H441" s="153">
        <f>IFERROR(__xludf.DUMMYFUNCTION("TO_DATE(INT((I441/(60*60*24))+""1/1/1970""))"),42896.0)</f>
        <v>42896</v>
      </c>
      <c r="I441" s="156">
        <v>1.4970672E9</v>
      </c>
      <c r="J441" s="156">
        <v>103746.9649</v>
      </c>
      <c r="L441" s="158">
        <v>42896.0</v>
      </c>
      <c r="M441" s="160">
        <v>130385.99</v>
      </c>
      <c r="O441" s="153">
        <f>IFERROR(__xludf.DUMMYFUNCTION("TO_DATE(INT((P441/(60*60*24))+""1/1/1970""))"),42814.0)</f>
        <v>42814</v>
      </c>
      <c r="P441" s="13">
        <v>1.489968E9</v>
      </c>
      <c r="Q441" s="13">
        <v>27538.2377</v>
      </c>
      <c r="S441" s="153">
        <f>IFERROR(__xludf.DUMMYFUNCTION("TO_DATE(INT((T441/(60*60*24))+""1/1/1970""))"),42896.0)</f>
        <v>42896</v>
      </c>
      <c r="T441" s="152">
        <v>1.4970672E9</v>
      </c>
      <c r="U441" s="152">
        <v>146747.5427</v>
      </c>
      <c r="W441" s="153">
        <f>IFERROR(__xludf.DUMMYFUNCTION("TO_DATE(INT((X441/(60*60*24))+""1/1/1970""))"),42882.0)</f>
        <v>42882</v>
      </c>
      <c r="X441" s="156">
        <v>1.4958432E9</v>
      </c>
      <c r="Y441" s="156">
        <v>9740.7232</v>
      </c>
      <c r="AA441" s="153">
        <f>IFERROR(__xludf.DUMMYFUNCTION("TO_DATE(INT((AB441/(60*60*24))+""1/1/1970""))"),42884.0)</f>
        <v>42884</v>
      </c>
      <c r="AB441" s="152">
        <v>1.4960484E9</v>
      </c>
      <c r="AC441" s="152">
        <v>98241.777</v>
      </c>
      <c r="AE441" s="153">
        <f>IFERROR(__xludf.DUMMYFUNCTION("TO_DATE(INT((AF441/(60*60*24))+""1/1/1970""))"),42814.0)</f>
        <v>42814</v>
      </c>
      <c r="AF441" s="152">
        <v>1.4900004E9</v>
      </c>
      <c r="AG441" s="152">
        <v>95221.7459</v>
      </c>
      <c r="AH441" s="156"/>
      <c r="AI441" s="153">
        <f>IFERROR(__xludf.DUMMYFUNCTION("TO_DATE(INT((AJ441/(60*60*24))+""1/1/1970""))"),42896.0)</f>
        <v>42896</v>
      </c>
      <c r="AJ441" s="152">
        <v>1.4970672E9</v>
      </c>
      <c r="AK441" s="152">
        <v>99905.1516</v>
      </c>
      <c r="AL441" s="156">
        <v>103746.9649</v>
      </c>
      <c r="AM441" s="160">
        <v>130385.99</v>
      </c>
      <c r="AN441" s="152">
        <f t="shared" si="1"/>
        <v>27533.5992</v>
      </c>
      <c r="AO441" s="152">
        <f t="shared" si="2"/>
        <v>146747.5427</v>
      </c>
      <c r="AP441" s="152">
        <f t="shared" si="3"/>
        <v>9707.3558</v>
      </c>
      <c r="AQ441" s="152">
        <f t="shared" si="4"/>
        <v>98270.909</v>
      </c>
      <c r="AR441" s="152">
        <f t="shared" si="5"/>
        <v>91059.2563</v>
      </c>
    </row>
    <row r="442">
      <c r="A442" s="156">
        <v>1.4788116E9</v>
      </c>
      <c r="B442" s="156">
        <v>104764.0465</v>
      </c>
      <c r="D442" s="153">
        <f>IFERROR(__xludf.DUMMYFUNCTION("TO_DATE(INT((E442/(60*60*24))+""1/1/1970""))"),42898.0)</f>
        <v>42898</v>
      </c>
      <c r="E442" s="156">
        <v>1.497276E9</v>
      </c>
      <c r="F442" s="156">
        <v>99905.1516</v>
      </c>
      <c r="H442" s="153">
        <f>IFERROR(__xludf.DUMMYFUNCTION("TO_DATE(INT((I442/(60*60*24))+""1/1/1970""))"),42898.0)</f>
        <v>42898</v>
      </c>
      <c r="I442" s="152">
        <v>1.497276E9</v>
      </c>
      <c r="J442" s="152">
        <v>103746.9649</v>
      </c>
      <c r="L442" s="158">
        <v>42898.0</v>
      </c>
      <c r="M442" s="159">
        <v>130385.99</v>
      </c>
      <c r="O442" s="153">
        <f>IFERROR(__xludf.DUMMYFUNCTION("TO_DATE(INT((P442/(60*60*24))+""1/1/1970""))"),42815.0)</f>
        <v>42815</v>
      </c>
      <c r="P442" s="13">
        <v>1.4901048E9</v>
      </c>
      <c r="Q442" s="13">
        <v>27534.1072</v>
      </c>
      <c r="S442" s="153">
        <f>IFERROR(__xludf.DUMMYFUNCTION("TO_DATE(INT((T442/(60*60*24))+""1/1/1970""))"),42898.0)</f>
        <v>42898</v>
      </c>
      <c r="T442" s="156">
        <v>1.497276E9</v>
      </c>
      <c r="U442" s="156">
        <v>146747.5427</v>
      </c>
      <c r="W442" s="153">
        <f>IFERROR(__xludf.DUMMYFUNCTION("TO_DATE(INT((X442/(60*60*24))+""1/1/1970""))"),42884.0)</f>
        <v>42884</v>
      </c>
      <c r="X442" s="152">
        <v>1.496016E9</v>
      </c>
      <c r="Y442" s="152">
        <v>9740.0673</v>
      </c>
      <c r="AA442" s="153">
        <f>IFERROR(__xludf.DUMMYFUNCTION("TO_DATE(INT((AB442/(60*60*24))+""1/1/1970""))"),42885.0)</f>
        <v>42885</v>
      </c>
      <c r="AB442" s="156">
        <v>1.4961276E9</v>
      </c>
      <c r="AC442" s="156">
        <v>98251.6814</v>
      </c>
      <c r="AE442" s="153">
        <f>IFERROR(__xludf.DUMMYFUNCTION("TO_DATE(INT((AF442/(60*60*24))+""1/1/1970""))"),42815.0)</f>
        <v>42815</v>
      </c>
      <c r="AF442" s="156">
        <v>1.4900796E9</v>
      </c>
      <c r="AG442" s="156">
        <v>95274.0697</v>
      </c>
      <c r="AH442" s="156"/>
      <c r="AI442" s="153">
        <f>IFERROR(__xludf.DUMMYFUNCTION("TO_DATE(INT((AJ442/(60*60*24))+""1/1/1970""))"),42898.0)</f>
        <v>42898</v>
      </c>
      <c r="AJ442" s="156">
        <v>1.497276E9</v>
      </c>
      <c r="AK442" s="156">
        <v>99905.1516</v>
      </c>
      <c r="AL442" s="152">
        <v>103746.9649</v>
      </c>
      <c r="AM442" s="159">
        <v>130385.99</v>
      </c>
      <c r="AN442" s="152">
        <f t="shared" si="1"/>
        <v>27544.6495</v>
      </c>
      <c r="AO442" s="152">
        <f t="shared" si="2"/>
        <v>146747.5427</v>
      </c>
      <c r="AP442" s="152">
        <f t="shared" si="3"/>
        <v>9708.16</v>
      </c>
      <c r="AQ442" s="152">
        <f t="shared" si="4"/>
        <v>98319.0953</v>
      </c>
      <c r="AR442" s="152">
        <f t="shared" si="5"/>
        <v>91004.1787</v>
      </c>
    </row>
    <row r="443">
      <c r="A443" s="152">
        <v>1.47887466E9</v>
      </c>
      <c r="B443" s="152">
        <v>104431.804</v>
      </c>
      <c r="D443" s="153">
        <f>IFERROR(__xludf.DUMMYFUNCTION("TO_DATE(INT((E443/(60*60*24))+""1/1/1970""))"),42899.0)</f>
        <v>42899</v>
      </c>
      <c r="E443" s="156">
        <v>1.4973264E9</v>
      </c>
      <c r="F443" s="156">
        <v>99905.1516</v>
      </c>
      <c r="H443" s="153">
        <f>IFERROR(__xludf.DUMMYFUNCTION("TO_DATE(INT((I443/(60*60*24))+""1/1/1970""))"),42899.0)</f>
        <v>42899</v>
      </c>
      <c r="I443" s="152">
        <v>1.4973264E9</v>
      </c>
      <c r="J443" s="152">
        <v>102958.5515</v>
      </c>
      <c r="L443" s="158">
        <v>42899.0</v>
      </c>
      <c r="M443" s="159">
        <v>130314.52</v>
      </c>
      <c r="O443" s="153">
        <f>IFERROR(__xludf.DUMMYFUNCTION("TO_DATE(INT((P443/(60*60*24))+""1/1/1970""))"),42816.0)</f>
        <v>42816</v>
      </c>
      <c r="P443" s="13">
        <v>1.4901912E9</v>
      </c>
      <c r="Q443" s="13">
        <v>27691.116</v>
      </c>
      <c r="S443" s="153">
        <f>IFERROR(__xludf.DUMMYFUNCTION("TO_DATE(INT((T443/(60*60*24))+""1/1/1970""))"),42899.0)</f>
        <v>42899</v>
      </c>
      <c r="T443" s="156">
        <v>1.4973264E9</v>
      </c>
      <c r="U443" s="156">
        <v>146673.7293</v>
      </c>
      <c r="W443" s="153">
        <f>IFERROR(__xludf.DUMMYFUNCTION("TO_DATE(INT((X443/(60*60*24))+""1/1/1970""))"),42885.0)</f>
        <v>42885</v>
      </c>
      <c r="X443" s="156">
        <v>1.4961024E9</v>
      </c>
      <c r="Y443" s="156">
        <v>9738.6227</v>
      </c>
      <c r="AA443" s="153">
        <f>IFERROR(__xludf.DUMMYFUNCTION("TO_DATE(INT((AB443/(60*60*24))+""1/1/1970""))"),42886.0)</f>
        <v>42886</v>
      </c>
      <c r="AB443" s="152">
        <v>1.4962068E9</v>
      </c>
      <c r="AC443" s="152">
        <v>98247.2675</v>
      </c>
      <c r="AE443" s="153">
        <f>IFERROR(__xludf.DUMMYFUNCTION("TO_DATE(INT((AF443/(60*60*24))+""1/1/1970""))"),42816.0)</f>
        <v>42816</v>
      </c>
      <c r="AF443" s="152">
        <v>1.4901588E9</v>
      </c>
      <c r="AG443" s="152">
        <v>94578.256</v>
      </c>
      <c r="AH443" s="156"/>
      <c r="AI443" s="153">
        <f>IFERROR(__xludf.DUMMYFUNCTION("TO_DATE(INT((AJ443/(60*60*24))+""1/1/1970""))"),42899.0)</f>
        <v>42899</v>
      </c>
      <c r="AJ443" s="156">
        <v>1.4973264E9</v>
      </c>
      <c r="AK443" s="156">
        <v>99905.1516</v>
      </c>
      <c r="AL443" s="152">
        <v>102958.5515</v>
      </c>
      <c r="AM443" s="159">
        <v>130314.52</v>
      </c>
      <c r="AN443" s="152">
        <f t="shared" si="1"/>
        <v>27516.959</v>
      </c>
      <c r="AO443" s="152">
        <f t="shared" si="2"/>
        <v>146673.7293</v>
      </c>
      <c r="AP443" s="152">
        <f t="shared" si="3"/>
        <v>9718.8907</v>
      </c>
      <c r="AQ443" s="152">
        <f t="shared" si="4"/>
        <v>98021.284</v>
      </c>
      <c r="AR443" s="152">
        <f t="shared" si="5"/>
        <v>91043.651</v>
      </c>
    </row>
    <row r="444">
      <c r="A444" s="156">
        <v>1.478898E9</v>
      </c>
      <c r="B444" s="156">
        <v>104523.2911</v>
      </c>
      <c r="D444" s="153">
        <f>IFERROR(__xludf.DUMMYFUNCTION("TO_DATE(INT((E444/(60*60*24))+""1/1/1970""))"),42900.0)</f>
        <v>42900</v>
      </c>
      <c r="E444" s="152">
        <v>1.4974128E9</v>
      </c>
      <c r="F444" s="152">
        <v>99905.1516</v>
      </c>
      <c r="H444" s="153">
        <f>IFERROR(__xludf.DUMMYFUNCTION("TO_DATE(INT((I444/(60*60*24))+""1/1/1970""))"),42900.0)</f>
        <v>42900</v>
      </c>
      <c r="I444" s="156">
        <v>1.4974128E9</v>
      </c>
      <c r="J444" s="156">
        <v>103335.2301</v>
      </c>
      <c r="L444" s="158">
        <v>42900.0</v>
      </c>
      <c r="M444" s="160">
        <v>130664.69</v>
      </c>
      <c r="O444" s="153">
        <f>IFERROR(__xludf.DUMMYFUNCTION("TO_DATE(INT((P444/(60*60*24))+""1/1/1970""))"),42817.0)</f>
        <v>42817</v>
      </c>
      <c r="P444" s="13">
        <v>1.4902776E9</v>
      </c>
      <c r="Q444" s="13">
        <v>27657.951</v>
      </c>
      <c r="S444" s="153">
        <f>IFERROR(__xludf.DUMMYFUNCTION("TO_DATE(INT((T444/(60*60*24))+""1/1/1970""))"),42900.0)</f>
        <v>42900</v>
      </c>
      <c r="T444" s="152">
        <v>1.4974128E9</v>
      </c>
      <c r="U444" s="152">
        <v>147944.3502</v>
      </c>
      <c r="W444" s="153">
        <f>IFERROR(__xludf.DUMMYFUNCTION("TO_DATE(INT((X444/(60*60*24))+""1/1/1970""))"),42886.0)</f>
        <v>42886</v>
      </c>
      <c r="X444" s="152">
        <v>1.4962392E9</v>
      </c>
      <c r="Y444" s="152">
        <v>9740.2654</v>
      </c>
      <c r="AA444" s="153">
        <f>IFERROR(__xludf.DUMMYFUNCTION("TO_DATE(INT((AB444/(60*60*24))+""1/1/1970""))"),42887.0)</f>
        <v>42887</v>
      </c>
      <c r="AB444" s="156">
        <v>1.496286E9</v>
      </c>
      <c r="AC444" s="156">
        <v>98254.8254</v>
      </c>
      <c r="AE444" s="153">
        <f>IFERROR(__xludf.DUMMYFUNCTION("TO_DATE(INT((AF444/(60*60*24))+""1/1/1970""))"),42817.0)</f>
        <v>42817</v>
      </c>
      <c r="AF444" s="156">
        <v>1.490238E9</v>
      </c>
      <c r="AG444" s="156">
        <v>94793.9766</v>
      </c>
      <c r="AH444" s="156"/>
      <c r="AI444" s="153">
        <f>IFERROR(__xludf.DUMMYFUNCTION("TO_DATE(INT((AJ444/(60*60*24))+""1/1/1970""))"),42900.0)</f>
        <v>42900</v>
      </c>
      <c r="AJ444" s="152">
        <v>1.4974128E9</v>
      </c>
      <c r="AK444" s="152">
        <v>99905.1516</v>
      </c>
      <c r="AL444" s="156">
        <v>103335.2301</v>
      </c>
      <c r="AM444" s="160">
        <v>130664.69</v>
      </c>
      <c r="AN444" s="152">
        <f t="shared" si="1"/>
        <v>27507.7548</v>
      </c>
      <c r="AO444" s="152">
        <f t="shared" si="2"/>
        <v>147944.3502</v>
      </c>
      <c r="AP444" s="152">
        <f t="shared" si="3"/>
        <v>9728.0197</v>
      </c>
      <c r="AQ444" s="152">
        <f t="shared" si="4"/>
        <v>98255.5143</v>
      </c>
      <c r="AR444" s="152">
        <f t="shared" si="5"/>
        <v>90936.2497</v>
      </c>
    </row>
    <row r="445">
      <c r="A445" s="152">
        <v>1.47913386E9</v>
      </c>
      <c r="B445" s="152">
        <v>104836.2732</v>
      </c>
      <c r="D445" s="153">
        <f>IFERROR(__xludf.DUMMYFUNCTION("TO_DATE(INT((E445/(60*60*24))+""1/1/1970""))"),42901.0)</f>
        <v>42901</v>
      </c>
      <c r="E445" s="156">
        <v>1.4974992E9</v>
      </c>
      <c r="F445" s="156">
        <v>99905.1516</v>
      </c>
      <c r="H445" s="153">
        <f>IFERROR(__xludf.DUMMYFUNCTION("TO_DATE(INT((I445/(60*60*24))+""1/1/1970""))"),42901.0)</f>
        <v>42901</v>
      </c>
      <c r="I445" s="152">
        <v>1.4974992E9</v>
      </c>
      <c r="J445" s="152">
        <v>103382.4522</v>
      </c>
      <c r="L445" s="158">
        <v>42901.0</v>
      </c>
      <c r="M445" s="159">
        <v>130890.12</v>
      </c>
      <c r="O445" s="153">
        <f>IFERROR(__xludf.DUMMYFUNCTION("TO_DATE(INT((P445/(60*60*24))+""1/1/1970""))"),42818.0)</f>
        <v>42818</v>
      </c>
      <c r="P445" s="13">
        <v>1.490364E9</v>
      </c>
      <c r="Q445" s="13">
        <v>27758.3323</v>
      </c>
      <c r="S445" s="153">
        <f>IFERROR(__xludf.DUMMYFUNCTION("TO_DATE(INT((T445/(60*60*24))+""1/1/1970""))"),42901.0)</f>
        <v>42901</v>
      </c>
      <c r="T445" s="156">
        <v>1.4974992E9</v>
      </c>
      <c r="U445" s="156">
        <v>147650.3105</v>
      </c>
      <c r="W445" s="153">
        <f>IFERROR(__xludf.DUMMYFUNCTION("TO_DATE(INT((X445/(60*60*24))+""1/1/1970""))"),42887.0)</f>
        <v>42887</v>
      </c>
      <c r="X445" s="152">
        <v>1.4963256E9</v>
      </c>
      <c r="Y445" s="152">
        <v>9735.7963</v>
      </c>
      <c r="AA445" s="153">
        <f>IFERROR(__xludf.DUMMYFUNCTION("TO_DATE(INT((AB445/(60*60*24))+""1/1/1970""))"),42888.0)</f>
        <v>42888</v>
      </c>
      <c r="AB445" s="152">
        <v>1.4963652E9</v>
      </c>
      <c r="AC445" s="152">
        <v>98245.1773</v>
      </c>
      <c r="AE445" s="153">
        <f>IFERROR(__xludf.DUMMYFUNCTION("TO_DATE(INT((AF445/(60*60*24))+""1/1/1970""))"),42818.0)</f>
        <v>42818</v>
      </c>
      <c r="AF445" s="152">
        <v>1.4903172E9</v>
      </c>
      <c r="AG445" s="152">
        <v>94844.0054</v>
      </c>
      <c r="AH445" s="156"/>
      <c r="AI445" s="153">
        <f>IFERROR(__xludf.DUMMYFUNCTION("TO_DATE(INT((AJ445/(60*60*24))+""1/1/1970""))"),42901.0)</f>
        <v>42901</v>
      </c>
      <c r="AJ445" s="156">
        <v>1.4974992E9</v>
      </c>
      <c r="AK445" s="156">
        <v>99905.1516</v>
      </c>
      <c r="AL445" s="152">
        <v>103382.4522</v>
      </c>
      <c r="AM445" s="159">
        <v>130890.12</v>
      </c>
      <c r="AN445" s="152">
        <f t="shared" si="1"/>
        <v>27488.7894</v>
      </c>
      <c r="AO445" s="152">
        <f t="shared" si="2"/>
        <v>147650.3105</v>
      </c>
      <c r="AP445" s="152">
        <f t="shared" si="3"/>
        <v>9744.2143</v>
      </c>
      <c r="AQ445" s="152">
        <f t="shared" si="4"/>
        <v>98170.4973</v>
      </c>
      <c r="AR445" s="152">
        <f t="shared" si="5"/>
        <v>90901.8262</v>
      </c>
    </row>
    <row r="446">
      <c r="A446" s="156">
        <v>1.4791572E9</v>
      </c>
      <c r="B446" s="156">
        <v>104605.1479</v>
      </c>
      <c r="D446" s="153">
        <f>IFERROR(__xludf.DUMMYFUNCTION("TO_DATE(INT((E446/(60*60*24))+""1/1/1970""))"),42902.0)</f>
        <v>42902</v>
      </c>
      <c r="E446" s="152">
        <v>1.4975856E9</v>
      </c>
      <c r="F446" s="152">
        <v>99905.1516</v>
      </c>
      <c r="H446" s="153">
        <f>IFERROR(__xludf.DUMMYFUNCTION("TO_DATE(INT((I446/(60*60*24))+""1/1/1970""))"),42902.0)</f>
        <v>42902</v>
      </c>
      <c r="I446" s="156">
        <v>1.4975856E9</v>
      </c>
      <c r="J446" s="156">
        <v>102486.3694</v>
      </c>
      <c r="L446" s="158">
        <v>42902.0</v>
      </c>
      <c r="M446" s="160">
        <v>130892.45</v>
      </c>
      <c r="O446" s="153">
        <f>IFERROR(__xludf.DUMMYFUNCTION("TO_DATE(INT((P446/(60*60*24))+""1/1/1970""))"),42819.0)</f>
        <v>42819</v>
      </c>
      <c r="P446" s="13">
        <v>1.4904E9</v>
      </c>
      <c r="Q446" s="13">
        <v>27650.1489</v>
      </c>
      <c r="S446" s="153">
        <f>IFERROR(__xludf.DUMMYFUNCTION("TO_DATE(INT((T446/(60*60*24))+""1/1/1970""))"),42902.0)</f>
        <v>42902</v>
      </c>
      <c r="T446" s="152">
        <v>1.4975856E9</v>
      </c>
      <c r="U446" s="152">
        <v>147140.768</v>
      </c>
      <c r="W446" s="153">
        <f>IFERROR(__xludf.DUMMYFUNCTION("TO_DATE(INT((X446/(60*60*24))+""1/1/1970""))"),42888.0)</f>
        <v>42888</v>
      </c>
      <c r="X446" s="152">
        <v>1.496412E9</v>
      </c>
      <c r="Y446" s="152">
        <v>9734.0605</v>
      </c>
      <c r="AA446" s="153">
        <f>IFERROR(__xludf.DUMMYFUNCTION("TO_DATE(INT((AB446/(60*60*24))+""1/1/1970""))"),42890.0)</f>
        <v>42890</v>
      </c>
      <c r="AB446" s="156">
        <v>1.4966136E9</v>
      </c>
      <c r="AC446" s="156">
        <v>98260.3954</v>
      </c>
      <c r="AE446" s="153">
        <f>IFERROR(__xludf.DUMMYFUNCTION("TO_DATE(INT((AF446/(60*60*24))+""1/1/1970""))"),42819.0)</f>
        <v>42819</v>
      </c>
      <c r="AF446" s="156">
        <v>1.4904E9</v>
      </c>
      <c r="AG446" s="156">
        <v>94715.032</v>
      </c>
      <c r="AH446" s="156"/>
      <c r="AI446" s="153">
        <f>IFERROR(__xludf.DUMMYFUNCTION("TO_DATE(INT((AJ446/(60*60*24))+""1/1/1970""))"),42902.0)</f>
        <v>42902</v>
      </c>
      <c r="AJ446" s="152">
        <v>1.4975856E9</v>
      </c>
      <c r="AK446" s="152">
        <v>99905.1516</v>
      </c>
      <c r="AL446" s="156">
        <v>102486.3694</v>
      </c>
      <c r="AM446" s="160">
        <v>130892.45</v>
      </c>
      <c r="AN446" s="152">
        <f t="shared" si="1"/>
        <v>27380.9247</v>
      </c>
      <c r="AO446" s="152">
        <f t="shared" si="2"/>
        <v>147140.768</v>
      </c>
      <c r="AP446" s="152">
        <f t="shared" si="3"/>
        <v>9727.113</v>
      </c>
      <c r="AQ446" s="152">
        <f t="shared" si="4"/>
        <v>97929.1387</v>
      </c>
      <c r="AR446" s="152">
        <f t="shared" si="5"/>
        <v>91490.6975</v>
      </c>
    </row>
    <row r="447">
      <c r="A447" s="152">
        <v>1.47922026E9</v>
      </c>
      <c r="B447" s="152">
        <v>104841.0883</v>
      </c>
      <c r="D447" s="153">
        <f>IFERROR(__xludf.DUMMYFUNCTION("TO_DATE(INT((E447/(60*60*24))+""1/1/1970""))"),42903.0)</f>
        <v>42903</v>
      </c>
      <c r="E447" s="156">
        <v>1.497672E9</v>
      </c>
      <c r="F447" s="156">
        <v>99905.1516</v>
      </c>
      <c r="H447" s="153">
        <f>IFERROR(__xludf.DUMMYFUNCTION("TO_DATE(INT((I447/(60*60*24))+""1/1/1970""))"),42903.0)</f>
        <v>42903</v>
      </c>
      <c r="I447" s="152">
        <v>1.497672E9</v>
      </c>
      <c r="J447" s="152">
        <v>102780.7264</v>
      </c>
      <c r="L447" s="158">
        <v>42903.0</v>
      </c>
      <c r="M447" s="159">
        <v>130663.62</v>
      </c>
      <c r="O447" s="153">
        <f>IFERROR(__xludf.DUMMYFUNCTION("TO_DATE(INT((P447/(60*60*24))+""1/1/1970""))"),42820.0)</f>
        <v>42820</v>
      </c>
      <c r="P447" s="13">
        <v>1.4904864E9</v>
      </c>
      <c r="Q447" s="13">
        <v>27650.1489</v>
      </c>
      <c r="S447" s="153">
        <f>IFERROR(__xludf.DUMMYFUNCTION("TO_DATE(INT((T447/(60*60*24))+""1/1/1970""))"),42903.0)</f>
        <v>42903</v>
      </c>
      <c r="T447" s="156">
        <v>1.497672E9</v>
      </c>
      <c r="U447" s="156">
        <v>147136.2281</v>
      </c>
      <c r="W447" s="153">
        <f>IFERROR(__xludf.DUMMYFUNCTION("TO_DATE(INT((X447/(60*60*24))+""1/1/1970""))"),42889.0)</f>
        <v>42889</v>
      </c>
      <c r="X447" s="152">
        <v>1.496448E9</v>
      </c>
      <c r="Y447" s="152">
        <v>9734.2665</v>
      </c>
      <c r="AA447" s="153">
        <f>IFERROR(__xludf.DUMMYFUNCTION("TO_DATE(INT((AB447/(60*60*24))+""1/1/1970""))"),42891.0)</f>
        <v>42891</v>
      </c>
      <c r="AB447" s="156">
        <v>1.4966532E9</v>
      </c>
      <c r="AC447" s="156">
        <v>98255.5139</v>
      </c>
      <c r="AE447" s="153">
        <f>IFERROR(__xludf.DUMMYFUNCTION("TO_DATE(INT((AF447/(60*60*24))+""1/1/1970""))"),42820.0)</f>
        <v>42820</v>
      </c>
      <c r="AF447" s="152">
        <v>1.4905656E9</v>
      </c>
      <c r="AG447" s="152">
        <v>94715.032</v>
      </c>
      <c r="AH447" s="156"/>
      <c r="AI447" s="153">
        <f>IFERROR(__xludf.DUMMYFUNCTION("TO_DATE(INT((AJ447/(60*60*24))+""1/1/1970""))"),42903.0)</f>
        <v>42903</v>
      </c>
      <c r="AJ447" s="156">
        <v>1.497672E9</v>
      </c>
      <c r="AK447" s="156">
        <v>99905.1516</v>
      </c>
      <c r="AL447" s="152">
        <v>102780.7264</v>
      </c>
      <c r="AM447" s="159">
        <v>130663.62</v>
      </c>
      <c r="AN447" s="152">
        <f t="shared" si="1"/>
        <v>27350.7609</v>
      </c>
      <c r="AO447" s="152">
        <f t="shared" si="2"/>
        <v>147136.2281</v>
      </c>
      <c r="AP447" s="152">
        <f t="shared" si="3"/>
        <v>9740.4181</v>
      </c>
      <c r="AQ447" s="152">
        <f t="shared" si="4"/>
        <v>97929.1387</v>
      </c>
      <c r="AR447" s="152">
        <f t="shared" si="5"/>
        <v>91055.1255</v>
      </c>
    </row>
    <row r="448">
      <c r="A448" s="156">
        <v>1.4792436E9</v>
      </c>
      <c r="B448" s="156">
        <v>105418.9014</v>
      </c>
      <c r="D448" s="153">
        <f>IFERROR(__xludf.DUMMYFUNCTION("TO_DATE(INT((E448/(60*60*24))+""1/1/1970""))"),42905.0)</f>
        <v>42905</v>
      </c>
      <c r="E448" s="152">
        <v>1.4978808E9</v>
      </c>
      <c r="F448" s="152">
        <v>99905.1516</v>
      </c>
      <c r="H448" s="153">
        <f>IFERROR(__xludf.DUMMYFUNCTION("TO_DATE(INT((I448/(60*60*24))+""1/1/1970""))"),42905.0)</f>
        <v>42905</v>
      </c>
      <c r="I448" s="156">
        <v>1.4978808E9</v>
      </c>
      <c r="J448" s="156">
        <v>102780.7264</v>
      </c>
      <c r="L448" s="158">
        <v>42905.0</v>
      </c>
      <c r="M448" s="160">
        <v>130663.62</v>
      </c>
      <c r="O448" s="153">
        <f>IFERROR(__xludf.DUMMYFUNCTION("TO_DATE(INT((P448/(60*60*24))+""1/1/1970""))"),42821.0)</f>
        <v>42821</v>
      </c>
      <c r="P448" s="13">
        <v>1.4905728E9</v>
      </c>
      <c r="Q448" s="13">
        <v>27717.51</v>
      </c>
      <c r="S448" s="153">
        <f>IFERROR(__xludf.DUMMYFUNCTION("TO_DATE(INT((T448/(60*60*24))+""1/1/1970""))"),42905.0)</f>
        <v>42905</v>
      </c>
      <c r="T448" s="152">
        <v>1.4978808E9</v>
      </c>
      <c r="U448" s="152">
        <v>147136.2281</v>
      </c>
      <c r="W448" s="153">
        <f>IFERROR(__xludf.DUMMYFUNCTION("TO_DATE(INT((X448/(60*60*24))+""1/1/1970""))"),42891.0)</f>
        <v>42891</v>
      </c>
      <c r="X448" s="156">
        <v>1.4966208E9</v>
      </c>
      <c r="Y448" s="156">
        <v>9736.5223</v>
      </c>
      <c r="AA448" s="153">
        <f>IFERROR(__xludf.DUMMYFUNCTION("TO_DATE(INT((AB448/(60*60*24))+""1/1/1970""))"),42892.0)</f>
        <v>42892</v>
      </c>
      <c r="AB448" s="152">
        <v>1.4967324E9</v>
      </c>
      <c r="AC448" s="152">
        <v>98267.5737</v>
      </c>
      <c r="AE448" s="153">
        <f>IFERROR(__xludf.DUMMYFUNCTION("TO_DATE(INT((AF448/(60*60*24))+""1/1/1970""))"),42821.0)</f>
        <v>42821</v>
      </c>
      <c r="AF448" s="152">
        <v>1.4906052E9</v>
      </c>
      <c r="AG448" s="152">
        <v>94276.2471</v>
      </c>
      <c r="AH448" s="156"/>
      <c r="AI448" s="153">
        <f>IFERROR(__xludf.DUMMYFUNCTION("TO_DATE(INT((AJ448/(60*60*24))+""1/1/1970""))"),42905.0)</f>
        <v>42905</v>
      </c>
      <c r="AJ448" s="152">
        <v>1.4978808E9</v>
      </c>
      <c r="AK448" s="152">
        <v>99905.1516</v>
      </c>
      <c r="AL448" s="156">
        <v>102780.7264</v>
      </c>
      <c r="AM448" s="160">
        <v>130663.62</v>
      </c>
      <c r="AN448" s="152">
        <f t="shared" si="1"/>
        <v>27336.5962</v>
      </c>
      <c r="AO448" s="152">
        <f t="shared" si="2"/>
        <v>147136.2281</v>
      </c>
      <c r="AP448" s="152">
        <f t="shared" si="3"/>
        <v>9738.6833</v>
      </c>
      <c r="AQ448" s="152">
        <f t="shared" si="4"/>
        <v>98175.7404</v>
      </c>
      <c r="AR448" s="152">
        <f t="shared" si="5"/>
        <v>90984.9016</v>
      </c>
    </row>
    <row r="449">
      <c r="A449" s="152">
        <v>1.47930666E9</v>
      </c>
      <c r="B449" s="152">
        <v>105081.8438</v>
      </c>
      <c r="D449" s="153">
        <f>IFERROR(__xludf.DUMMYFUNCTION("TO_DATE(INT((E449/(60*60*24))+""1/1/1970""))"),42906.0)</f>
        <v>42906</v>
      </c>
      <c r="E449" s="152">
        <v>1.4979312E9</v>
      </c>
      <c r="F449" s="152">
        <v>99905.1516</v>
      </c>
      <c r="H449" s="153">
        <f>IFERROR(__xludf.DUMMYFUNCTION("TO_DATE(INT((I449/(60*60*24))+""1/1/1970""))"),42906.0)</f>
        <v>42906</v>
      </c>
      <c r="I449" s="156">
        <v>1.4979312E9</v>
      </c>
      <c r="J449" s="156">
        <v>102926.3667</v>
      </c>
      <c r="L449" s="158">
        <v>42906.0</v>
      </c>
      <c r="M449" s="160">
        <v>130905.64</v>
      </c>
      <c r="O449" s="153">
        <f>IFERROR(__xludf.DUMMYFUNCTION("TO_DATE(INT((P449/(60*60*24))+""1/1/1970""))"),42822.0)</f>
        <v>42822</v>
      </c>
      <c r="P449" s="13">
        <v>1.4907096E9</v>
      </c>
      <c r="Q449" s="13">
        <v>27732.8999</v>
      </c>
      <c r="S449" s="153">
        <f>IFERROR(__xludf.DUMMYFUNCTION("TO_DATE(INT((T449/(60*60*24))+""1/1/1970""))"),42906.0)</f>
        <v>42906</v>
      </c>
      <c r="T449" s="152">
        <v>1.4979312E9</v>
      </c>
      <c r="U449" s="152">
        <v>149329.6563</v>
      </c>
      <c r="W449" s="153">
        <f>IFERROR(__xludf.DUMMYFUNCTION("TO_DATE(INT((X449/(60*60*24))+""1/1/1970""))"),42892.0)</f>
        <v>42892</v>
      </c>
      <c r="X449" s="152">
        <v>1.4967576E9</v>
      </c>
      <c r="Y449" s="152">
        <v>9728.4974</v>
      </c>
      <c r="AA449" s="153">
        <f>IFERROR(__xludf.DUMMYFUNCTION("TO_DATE(INT((AB449/(60*60*24))+""1/1/1970""))"),42893.0)</f>
        <v>42893</v>
      </c>
      <c r="AB449" s="156">
        <v>1.4968116E9</v>
      </c>
      <c r="AC449" s="156">
        <v>98269.1452</v>
      </c>
      <c r="AE449" s="153">
        <f>IFERROR(__xludf.DUMMYFUNCTION("TO_DATE(INT((AF449/(60*60*24))+""1/1/1970""))"),42822.0)</f>
        <v>42822</v>
      </c>
      <c r="AF449" s="156">
        <v>1.4906844E9</v>
      </c>
      <c r="AG449" s="156">
        <v>94133.9633</v>
      </c>
      <c r="AH449" s="156"/>
      <c r="AI449" s="153">
        <f>IFERROR(__xludf.DUMMYFUNCTION("TO_DATE(INT((AJ449/(60*60*24))+""1/1/1970""))"),42906.0)</f>
        <v>42906</v>
      </c>
      <c r="AJ449" s="152">
        <v>1.4979312E9</v>
      </c>
      <c r="AK449" s="152">
        <v>99905.1516</v>
      </c>
      <c r="AL449" s="156">
        <v>102926.3667</v>
      </c>
      <c r="AM449" s="160">
        <v>130905.64</v>
      </c>
      <c r="AN449" s="152">
        <f t="shared" si="1"/>
        <v>27317.4174</v>
      </c>
      <c r="AO449" s="152">
        <f t="shared" si="2"/>
        <v>149329.6563</v>
      </c>
      <c r="AP449" s="152">
        <f t="shared" si="3"/>
        <v>9721.9452</v>
      </c>
      <c r="AQ449" s="152">
        <f t="shared" si="4"/>
        <v>97733.2792</v>
      </c>
      <c r="AR449" s="152">
        <f t="shared" si="5"/>
        <v>91530.1698</v>
      </c>
    </row>
    <row r="450">
      <c r="A450" s="156">
        <v>1.47933E9</v>
      </c>
      <c r="B450" s="156">
        <v>105221.4819</v>
      </c>
      <c r="D450" s="153">
        <f>IFERROR(__xludf.DUMMYFUNCTION("TO_DATE(INT((E450/(60*60*24))+""1/1/1970""))"),42907.0)</f>
        <v>42907</v>
      </c>
      <c r="E450" s="156">
        <v>1.4980176E9</v>
      </c>
      <c r="F450" s="156">
        <v>99905.1516</v>
      </c>
      <c r="H450" s="153">
        <f>IFERROR(__xludf.DUMMYFUNCTION("TO_DATE(INT((I450/(60*60*24))+""1/1/1970""))"),42907.0)</f>
        <v>42907</v>
      </c>
      <c r="I450" s="152">
        <v>1.4980176E9</v>
      </c>
      <c r="J450" s="152">
        <v>102934.0167</v>
      </c>
      <c r="L450" s="158">
        <v>42907.0</v>
      </c>
      <c r="M450" s="159">
        <v>130689.45</v>
      </c>
      <c r="O450" s="153">
        <f>IFERROR(__xludf.DUMMYFUNCTION("TO_DATE(INT((P450/(60*60*24))+""1/1/1970""))"),42823.0)</f>
        <v>42823</v>
      </c>
      <c r="P450" s="13">
        <v>1.490796E9</v>
      </c>
      <c r="Q450" s="13">
        <v>27804.6094</v>
      </c>
      <c r="S450" s="153">
        <f>IFERROR(__xludf.DUMMYFUNCTION("TO_DATE(INT((T450/(60*60*24))+""1/1/1970""))"),42907.0)</f>
        <v>42907</v>
      </c>
      <c r="T450" s="156">
        <v>1.4980176E9</v>
      </c>
      <c r="U450" s="156">
        <v>147598.317</v>
      </c>
      <c r="W450" s="153">
        <f>IFERROR(__xludf.DUMMYFUNCTION("TO_DATE(INT((X450/(60*60*24))+""1/1/1970""))"),42893.0)</f>
        <v>42893</v>
      </c>
      <c r="X450" s="152">
        <v>1.496844E9</v>
      </c>
      <c r="Y450" s="152">
        <v>9734.0346</v>
      </c>
      <c r="AA450" s="153">
        <f>IFERROR(__xludf.DUMMYFUNCTION("TO_DATE(INT((AB450/(60*60*24))+""1/1/1970""))"),42894.0)</f>
        <v>42894</v>
      </c>
      <c r="AB450" s="152">
        <v>1.4968908E9</v>
      </c>
      <c r="AC450" s="152">
        <v>98272.8038</v>
      </c>
      <c r="AE450" s="153">
        <f>IFERROR(__xludf.DUMMYFUNCTION("TO_DATE(INT((AF450/(60*60*24))+""1/1/1970""))"),42823.0)</f>
        <v>42823</v>
      </c>
      <c r="AF450" s="152">
        <v>1.4907636E9</v>
      </c>
      <c r="AG450" s="152">
        <v>94542.4555</v>
      </c>
      <c r="AH450" s="156"/>
      <c r="AI450" s="153">
        <f>IFERROR(__xludf.DUMMYFUNCTION("TO_DATE(INT((AJ450/(60*60*24))+""1/1/1970""))"),42907.0)</f>
        <v>42907</v>
      </c>
      <c r="AJ450" s="156">
        <v>1.4980176E9</v>
      </c>
      <c r="AK450" s="156">
        <v>99905.1516</v>
      </c>
      <c r="AL450" s="152">
        <v>102934.0167</v>
      </c>
      <c r="AM450" s="159">
        <v>130689.45</v>
      </c>
      <c r="AN450" s="152">
        <f t="shared" si="1"/>
        <v>27432.216</v>
      </c>
      <c r="AO450" s="152">
        <f t="shared" si="2"/>
        <v>147598.317</v>
      </c>
      <c r="AP450" s="152">
        <f t="shared" si="3"/>
        <v>9710.2573</v>
      </c>
      <c r="AQ450" s="152">
        <f t="shared" si="4"/>
        <v>97829.3602</v>
      </c>
      <c r="AR450" s="152">
        <f t="shared" si="5"/>
        <v>91603.6066</v>
      </c>
    </row>
    <row r="451">
      <c r="A451" s="152">
        <v>1.47939306E9</v>
      </c>
      <c r="B451" s="152">
        <v>105260.0028</v>
      </c>
      <c r="D451" s="153">
        <f>IFERROR(__xludf.DUMMYFUNCTION("TO_DATE(INT((E451/(60*60*24))+""1/1/1970""))"),42908.0)</f>
        <v>42908</v>
      </c>
      <c r="E451" s="152">
        <v>1.498104E9</v>
      </c>
      <c r="F451" s="152">
        <v>99905.1516</v>
      </c>
      <c r="H451" s="153">
        <f>IFERROR(__xludf.DUMMYFUNCTION("TO_DATE(INT((I451/(60*60*24))+""1/1/1970""))"),42908.0)</f>
        <v>42908</v>
      </c>
      <c r="I451" s="156">
        <v>1.498104E9</v>
      </c>
      <c r="J451" s="156">
        <v>104933.3283</v>
      </c>
      <c r="L451" s="158">
        <v>42908.0</v>
      </c>
      <c r="M451" s="160">
        <v>130830.31</v>
      </c>
      <c r="O451" s="153">
        <f>IFERROR(__xludf.DUMMYFUNCTION("TO_DATE(INT((P451/(60*60*24))+""1/1/1970""))"),42824.0)</f>
        <v>42824</v>
      </c>
      <c r="P451" s="13">
        <v>1.4908824E9</v>
      </c>
      <c r="Q451" s="13">
        <v>27774.4352</v>
      </c>
      <c r="S451" s="153">
        <f>IFERROR(__xludf.DUMMYFUNCTION("TO_DATE(INT((T451/(60*60*24))+""1/1/1970""))"),42908.0)</f>
        <v>42908</v>
      </c>
      <c r="T451" s="152">
        <v>1.498104E9</v>
      </c>
      <c r="U451" s="152">
        <v>147503.2408</v>
      </c>
      <c r="W451" s="153">
        <f>IFERROR(__xludf.DUMMYFUNCTION("TO_DATE(INT((X451/(60*60*24))+""1/1/1970""))"),42894.0)</f>
        <v>42894</v>
      </c>
      <c r="X451" s="152">
        <v>1.4969304E9</v>
      </c>
      <c r="Y451" s="152">
        <v>9725.8172</v>
      </c>
      <c r="AA451" s="153">
        <f>IFERROR(__xludf.DUMMYFUNCTION("TO_DATE(INT((AB451/(60*60*24))+""1/1/1970""))"),42895.0)</f>
        <v>42895</v>
      </c>
      <c r="AB451" s="156">
        <v>1.49697E9</v>
      </c>
      <c r="AC451" s="156">
        <v>98270.909</v>
      </c>
      <c r="AE451" s="153">
        <f>IFERROR(__xludf.DUMMYFUNCTION("TO_DATE(INT((AF451/(60*60*24))+""1/1/1970""))"),42824.0)</f>
        <v>42824</v>
      </c>
      <c r="AF451" s="156">
        <v>1.4908428E9</v>
      </c>
      <c r="AG451" s="156">
        <v>95077.6262</v>
      </c>
      <c r="AH451" s="156"/>
      <c r="AI451" s="153">
        <f>IFERROR(__xludf.DUMMYFUNCTION("TO_DATE(INT((AJ451/(60*60*24))+""1/1/1970""))"),42908.0)</f>
        <v>42908</v>
      </c>
      <c r="AJ451" s="152">
        <v>1.498104E9</v>
      </c>
      <c r="AK451" s="152">
        <v>99905.1516</v>
      </c>
      <c r="AL451" s="156">
        <v>104933.3283</v>
      </c>
      <c r="AM451" s="160">
        <v>130830.31</v>
      </c>
      <c r="AN451" s="152">
        <f t="shared" si="1"/>
        <v>27389.5904</v>
      </c>
      <c r="AO451" s="152">
        <f t="shared" si="2"/>
        <v>147503.2408</v>
      </c>
      <c r="AP451" s="152">
        <f t="shared" si="3"/>
        <v>9706.407</v>
      </c>
      <c r="AQ451" s="152">
        <f t="shared" si="4"/>
        <v>98087.5685</v>
      </c>
      <c r="AR451" s="152">
        <f t="shared" si="5"/>
        <v>91326.8417</v>
      </c>
    </row>
    <row r="452">
      <c r="A452" s="156">
        <v>1.4794164E9</v>
      </c>
      <c r="B452" s="156">
        <v>105760.7742</v>
      </c>
      <c r="D452" s="153">
        <f>IFERROR(__xludf.DUMMYFUNCTION("TO_DATE(INT((E452/(60*60*24))+""1/1/1970""))"),42909.0)</f>
        <v>42909</v>
      </c>
      <c r="E452" s="156">
        <v>1.4981904E9</v>
      </c>
      <c r="F452" s="156">
        <v>99905.1516</v>
      </c>
      <c r="H452" s="153">
        <f>IFERROR(__xludf.DUMMYFUNCTION("TO_DATE(INT((I452/(60*60*24))+""1/1/1970""))"),42909.0)</f>
        <v>42909</v>
      </c>
      <c r="I452" s="152">
        <v>1.4981904E9</v>
      </c>
      <c r="J452" s="152">
        <v>105693.1454</v>
      </c>
      <c r="L452" s="158">
        <v>42909.0</v>
      </c>
      <c r="M452" s="159">
        <v>130979.14</v>
      </c>
      <c r="O452" s="153">
        <f>IFERROR(__xludf.DUMMYFUNCTION("TO_DATE(INT((P452/(60*60*24))+""1/1/1970""))"),42825.0)</f>
        <v>42825</v>
      </c>
      <c r="P452" s="13">
        <v>1.4909688E9</v>
      </c>
      <c r="Q452" s="13">
        <v>27732.7214</v>
      </c>
      <c r="S452" s="153">
        <f>IFERROR(__xludf.DUMMYFUNCTION("TO_DATE(INT((T452/(60*60*24))+""1/1/1970""))"),42909.0)</f>
        <v>42909</v>
      </c>
      <c r="T452" s="156">
        <v>1.4981904E9</v>
      </c>
      <c r="U452" s="156">
        <v>147376.7426</v>
      </c>
      <c r="W452" s="153">
        <f>IFERROR(__xludf.DUMMYFUNCTION("TO_DATE(INT((X452/(60*60*24))+""1/1/1970""))"),42895.0)</f>
        <v>42895</v>
      </c>
      <c r="X452" s="152">
        <v>1.4970168E9</v>
      </c>
      <c r="Y452" s="152">
        <v>9704.4628</v>
      </c>
      <c r="AA452" s="153">
        <f>IFERROR(__xludf.DUMMYFUNCTION("TO_DATE(INT((AB452/(60*60*24))+""1/1/1970""))"),42897.0)</f>
        <v>42897</v>
      </c>
      <c r="AB452" s="152">
        <v>1.4972184E9</v>
      </c>
      <c r="AC452" s="152">
        <v>98201.0477</v>
      </c>
      <c r="AE452" s="153">
        <f>IFERROR(__xludf.DUMMYFUNCTION("TO_DATE(INT((AF452/(60*60*24))+""1/1/1970""))"),42825.0)</f>
        <v>42825</v>
      </c>
      <c r="AF452" s="152">
        <v>1.490922E9</v>
      </c>
      <c r="AG452" s="152">
        <v>95721.5752</v>
      </c>
      <c r="AH452" s="156"/>
      <c r="AI452" s="153">
        <f>IFERROR(__xludf.DUMMYFUNCTION("TO_DATE(INT((AJ452/(60*60*24))+""1/1/1970""))"),42909.0)</f>
        <v>42909</v>
      </c>
      <c r="AJ452" s="156">
        <v>1.4981904E9</v>
      </c>
      <c r="AK452" s="156">
        <v>99905.1516</v>
      </c>
      <c r="AL452" s="152">
        <v>105693.1454</v>
      </c>
      <c r="AM452" s="159">
        <v>130979.14</v>
      </c>
      <c r="AN452" s="152">
        <f t="shared" si="1"/>
        <v>27331.5798</v>
      </c>
      <c r="AO452" s="152">
        <f t="shared" si="2"/>
        <v>147376.7426</v>
      </c>
      <c r="AP452" s="152">
        <f t="shared" si="3"/>
        <v>9710.6415</v>
      </c>
      <c r="AQ452" s="152">
        <f t="shared" si="4"/>
        <v>97921.9737</v>
      </c>
      <c r="AR452" s="152">
        <f t="shared" si="5"/>
        <v>91483.3538</v>
      </c>
    </row>
    <row r="453">
      <c r="A453" s="152">
        <v>1.47947946E9</v>
      </c>
      <c r="B453" s="152">
        <v>105804.1102</v>
      </c>
      <c r="D453" s="153">
        <f>IFERROR(__xludf.DUMMYFUNCTION("TO_DATE(INT((E453/(60*60*24))+""1/1/1970""))"),42910.0)</f>
        <v>42910</v>
      </c>
      <c r="E453" s="152">
        <v>1.4982768E9</v>
      </c>
      <c r="F453" s="152">
        <v>99905.1516</v>
      </c>
      <c r="H453" s="153">
        <f>IFERROR(__xludf.DUMMYFUNCTION("TO_DATE(INT((I453/(60*60*24))+""1/1/1970""))"),42910.0)</f>
        <v>42910</v>
      </c>
      <c r="I453" s="156">
        <v>1.4982768E9</v>
      </c>
      <c r="J453" s="156">
        <v>106449.8844</v>
      </c>
      <c r="L453" s="158">
        <v>42910.0</v>
      </c>
      <c r="M453" s="160">
        <v>131176.97</v>
      </c>
      <c r="O453" s="153">
        <f>IFERROR(__xludf.DUMMYFUNCTION("TO_DATE(INT((P453/(60*60*24))+""1/1/1970""))"),42826.0)</f>
        <v>42826</v>
      </c>
      <c r="P453" s="13">
        <v>1.4910048E9</v>
      </c>
      <c r="Q453" s="13">
        <v>27688.6213</v>
      </c>
      <c r="S453" s="153">
        <f>IFERROR(__xludf.DUMMYFUNCTION("TO_DATE(INT((T453/(60*60*24))+""1/1/1970""))"),42910.0)</f>
        <v>42910</v>
      </c>
      <c r="T453" s="152">
        <v>1.4982768E9</v>
      </c>
      <c r="U453" s="152">
        <v>147743.3861</v>
      </c>
      <c r="W453" s="153">
        <f>IFERROR(__xludf.DUMMYFUNCTION("TO_DATE(INT((X453/(60*60*24))+""1/1/1970""))"),42896.0)</f>
        <v>42896</v>
      </c>
      <c r="X453" s="152">
        <v>1.4970528E9</v>
      </c>
      <c r="Y453" s="152">
        <v>9707.3558</v>
      </c>
      <c r="AA453" s="153">
        <f>IFERROR(__xludf.DUMMYFUNCTION("TO_DATE(INT((AB453/(60*60*24))+""1/1/1970""))"),42898.0)</f>
        <v>42898</v>
      </c>
      <c r="AB453" s="152">
        <v>1.497258E9</v>
      </c>
      <c r="AC453" s="152">
        <v>98319.0953</v>
      </c>
      <c r="AE453" s="153">
        <f>IFERROR(__xludf.DUMMYFUNCTION("TO_DATE(INT((AF453/(60*60*24))+""1/1/1970""))"),42826.0)</f>
        <v>42826</v>
      </c>
      <c r="AF453" s="152">
        <v>1.4910048E9</v>
      </c>
      <c r="AG453" s="152">
        <v>95834.0253</v>
      </c>
      <c r="AH453" s="156"/>
      <c r="AI453" s="153">
        <f>IFERROR(__xludf.DUMMYFUNCTION("TO_DATE(INT((AJ453/(60*60*24))+""1/1/1970""))"),42910.0)</f>
        <v>42910</v>
      </c>
      <c r="AJ453" s="152">
        <v>1.4982768E9</v>
      </c>
      <c r="AK453" s="152">
        <v>99905.1516</v>
      </c>
      <c r="AL453" s="156">
        <v>106449.8844</v>
      </c>
      <c r="AM453" s="160">
        <v>131176.97</v>
      </c>
      <c r="AN453" s="152">
        <f t="shared" si="1"/>
        <v>27317.2749</v>
      </c>
      <c r="AO453" s="152">
        <f t="shared" si="2"/>
        <v>147743.3861</v>
      </c>
      <c r="AP453" s="152">
        <f t="shared" si="3"/>
        <v>9707.5511</v>
      </c>
      <c r="AQ453" s="152">
        <f t="shared" si="4"/>
        <v>97921.9737</v>
      </c>
      <c r="AR453" s="152">
        <f t="shared" si="5"/>
        <v>91078.9925</v>
      </c>
    </row>
    <row r="454">
      <c r="A454" s="156">
        <v>1.4795028E9</v>
      </c>
      <c r="B454" s="156">
        <v>105524.8338</v>
      </c>
      <c r="D454" s="153">
        <f>IFERROR(__xludf.DUMMYFUNCTION("TO_DATE(INT((E454/(60*60*24))+""1/1/1970""))"),42912.0)</f>
        <v>42912</v>
      </c>
      <c r="E454" s="156">
        <v>1.4984856E9</v>
      </c>
      <c r="F454" s="156">
        <v>99905.1516</v>
      </c>
      <c r="H454" s="153">
        <f>IFERROR(__xludf.DUMMYFUNCTION("TO_DATE(INT((I454/(60*60*24))+""1/1/1970""))"),42912.0)</f>
        <v>42912</v>
      </c>
      <c r="I454" s="152">
        <v>1.4984856E9</v>
      </c>
      <c r="J454" s="152">
        <v>106449.8844</v>
      </c>
      <c r="L454" s="158">
        <v>42912.0</v>
      </c>
      <c r="M454" s="159">
        <v>131176.97</v>
      </c>
      <c r="O454" s="153">
        <f>IFERROR(__xludf.DUMMYFUNCTION("TO_DATE(INT((P454/(60*60*24))+""1/1/1970""))"),42827.0)</f>
        <v>42827</v>
      </c>
      <c r="P454" s="13">
        <v>1.4910912E9</v>
      </c>
      <c r="Q454" s="13">
        <v>27688.6213</v>
      </c>
      <c r="S454" s="153">
        <f>IFERROR(__xludf.DUMMYFUNCTION("TO_DATE(INT((T454/(60*60*24))+""1/1/1970""))"),42912.0)</f>
        <v>42912</v>
      </c>
      <c r="T454" s="156">
        <v>1.4984856E9</v>
      </c>
      <c r="U454" s="156">
        <v>147743.3861</v>
      </c>
      <c r="W454" s="153">
        <f>IFERROR(__xludf.DUMMYFUNCTION("TO_DATE(INT((X454/(60*60*24))+""1/1/1970""))"),42898.0)</f>
        <v>42898</v>
      </c>
      <c r="X454" s="156">
        <v>1.4972256E9</v>
      </c>
      <c r="Y454" s="156">
        <v>9708.16</v>
      </c>
      <c r="AA454" s="153">
        <f>IFERROR(__xludf.DUMMYFUNCTION("TO_DATE(INT((AB454/(60*60*24))+""1/1/1970""))"),42899.0)</f>
        <v>42899</v>
      </c>
      <c r="AB454" s="156">
        <v>1.4973372E9</v>
      </c>
      <c r="AC454" s="156">
        <v>98021.284</v>
      </c>
      <c r="AE454" s="153">
        <f>IFERROR(__xludf.DUMMYFUNCTION("TO_DATE(INT((AF454/(60*60*24))+""1/1/1970""))"),42827.0)</f>
        <v>42827</v>
      </c>
      <c r="AF454" s="156">
        <v>1.4911704E9</v>
      </c>
      <c r="AG454" s="156">
        <v>95834.0253</v>
      </c>
      <c r="AH454" s="156"/>
      <c r="AI454" s="153">
        <f>IFERROR(__xludf.DUMMYFUNCTION("TO_DATE(INT((AJ454/(60*60*24))+""1/1/1970""))"),42912.0)</f>
        <v>42912</v>
      </c>
      <c r="AJ454" s="156">
        <v>1.4984856E9</v>
      </c>
      <c r="AK454" s="156">
        <v>99905.1516</v>
      </c>
      <c r="AL454" s="152">
        <v>106449.8844</v>
      </c>
      <c r="AM454" s="159">
        <v>131176.97</v>
      </c>
      <c r="AN454" s="152">
        <f t="shared" si="1"/>
        <v>27318.5652</v>
      </c>
      <c r="AO454" s="152">
        <f t="shared" si="2"/>
        <v>147743.3861</v>
      </c>
      <c r="AP454" s="152">
        <f t="shared" si="3"/>
        <v>9709.556</v>
      </c>
      <c r="AQ454" s="152">
        <f t="shared" si="4"/>
        <v>98272.445</v>
      </c>
      <c r="AR454" s="152">
        <f t="shared" si="5"/>
        <v>91022.9969</v>
      </c>
    </row>
    <row r="455">
      <c r="A455" s="152">
        <v>1.47973866E9</v>
      </c>
      <c r="B455" s="152">
        <v>105866.7066</v>
      </c>
      <c r="D455" s="153">
        <f>IFERROR(__xludf.DUMMYFUNCTION("TO_DATE(INT((E455/(60*60*24))+""1/1/1970""))"),42913.0)</f>
        <v>42913</v>
      </c>
      <c r="E455" s="156">
        <v>1.498536E9</v>
      </c>
      <c r="F455" s="156">
        <v>99905.1516</v>
      </c>
      <c r="H455" s="153">
        <f>IFERROR(__xludf.DUMMYFUNCTION("TO_DATE(INT((I455/(60*60*24))+""1/1/1970""))"),42913.0)</f>
        <v>42913</v>
      </c>
      <c r="I455" s="152">
        <v>1.498536E9</v>
      </c>
      <c r="J455" s="152">
        <v>105394.846</v>
      </c>
      <c r="L455" s="158">
        <v>42913.0</v>
      </c>
      <c r="M455" s="159">
        <v>131053.25</v>
      </c>
      <c r="O455" s="153">
        <f>IFERROR(__xludf.DUMMYFUNCTION("TO_DATE(INT((P455/(60*60*24))+""1/1/1970""))"),42828.0)</f>
        <v>42828</v>
      </c>
      <c r="P455" s="13">
        <v>1.4911776E9</v>
      </c>
      <c r="Q455" s="13">
        <v>27724.652</v>
      </c>
      <c r="S455" s="153">
        <f>IFERROR(__xludf.DUMMYFUNCTION("TO_DATE(INT((T455/(60*60*24))+""1/1/1970""))"),42913.0)</f>
        <v>42913</v>
      </c>
      <c r="T455" s="156">
        <v>1.498536E9</v>
      </c>
      <c r="U455" s="156">
        <v>147866.8762</v>
      </c>
      <c r="W455" s="153">
        <f>IFERROR(__xludf.DUMMYFUNCTION("TO_DATE(INT((X455/(60*60*24))+""1/1/1970""))"),42899.0)</f>
        <v>42899</v>
      </c>
      <c r="X455" s="152">
        <v>1.4973624E9</v>
      </c>
      <c r="Y455" s="152">
        <v>9718.8907</v>
      </c>
      <c r="AA455" s="153">
        <f>IFERROR(__xludf.DUMMYFUNCTION("TO_DATE(INT((AB455/(60*60*24))+""1/1/1970""))"),42900.0)</f>
        <v>42900</v>
      </c>
      <c r="AB455" s="152">
        <v>1.4974164E9</v>
      </c>
      <c r="AC455" s="152">
        <v>98255.5143</v>
      </c>
      <c r="AE455" s="153">
        <f>IFERROR(__xludf.DUMMYFUNCTION("TO_DATE(INT((AF455/(60*60*24))+""1/1/1970""))"),42828.0)</f>
        <v>42828</v>
      </c>
      <c r="AF455" s="156">
        <v>1.49121E9</v>
      </c>
      <c r="AG455" s="156">
        <v>95895.9876</v>
      </c>
      <c r="AH455" s="156"/>
      <c r="AI455" s="153">
        <f>IFERROR(__xludf.DUMMYFUNCTION("TO_DATE(INT((AJ455/(60*60*24))+""1/1/1970""))"),42913.0)</f>
        <v>42913</v>
      </c>
      <c r="AJ455" s="156">
        <v>1.498536E9</v>
      </c>
      <c r="AK455" s="156">
        <v>99905.1516</v>
      </c>
      <c r="AL455" s="152">
        <v>105394.846</v>
      </c>
      <c r="AM455" s="159">
        <v>131053.25</v>
      </c>
      <c r="AN455" s="152">
        <f t="shared" si="1"/>
        <v>27222.8507</v>
      </c>
      <c r="AO455" s="152">
        <f t="shared" si="2"/>
        <v>147866.8762</v>
      </c>
      <c r="AP455" s="152">
        <f t="shared" si="3"/>
        <v>9720.08</v>
      </c>
      <c r="AQ455" s="152">
        <f t="shared" si="4"/>
        <v>98228.1964</v>
      </c>
      <c r="AR455" s="152">
        <f t="shared" si="5"/>
        <v>91178.1321</v>
      </c>
    </row>
    <row r="456">
      <c r="A456" s="156">
        <v>1.479762E9</v>
      </c>
      <c r="B456" s="156">
        <v>106319.3269</v>
      </c>
      <c r="D456" s="153">
        <f>IFERROR(__xludf.DUMMYFUNCTION("TO_DATE(INT((E456/(60*60*24))+""1/1/1970""))"),42914.0)</f>
        <v>42914</v>
      </c>
      <c r="E456" s="152">
        <v>1.4986224E9</v>
      </c>
      <c r="F456" s="152">
        <v>99905.1516</v>
      </c>
      <c r="H456" s="153">
        <f>IFERROR(__xludf.DUMMYFUNCTION("TO_DATE(INT((I456/(60*60*24))+""1/1/1970""))"),42914.0)</f>
        <v>42914</v>
      </c>
      <c r="I456" s="156">
        <v>1.4986224E9</v>
      </c>
      <c r="J456" s="156">
        <v>103303.3052</v>
      </c>
      <c r="L456" s="158">
        <v>42914.0</v>
      </c>
      <c r="M456" s="160">
        <v>130313.13</v>
      </c>
      <c r="O456" s="153">
        <f>IFERROR(__xludf.DUMMYFUNCTION("TO_DATE(INT((P456/(60*60*24))+""1/1/1970""))"),42829.0)</f>
        <v>42829</v>
      </c>
      <c r="P456" s="13">
        <v>1.4913144E9</v>
      </c>
      <c r="Q456" s="13">
        <v>27833.0825</v>
      </c>
      <c r="S456" s="153">
        <f>IFERROR(__xludf.DUMMYFUNCTION("TO_DATE(INT((T456/(60*60*24))+""1/1/1970""))"),42914.0)</f>
        <v>42914</v>
      </c>
      <c r="T456" s="152">
        <v>1.4986224E9</v>
      </c>
      <c r="U456" s="152">
        <v>145809.6784</v>
      </c>
      <c r="W456" s="153">
        <f>IFERROR(__xludf.DUMMYFUNCTION("TO_DATE(INT((X456/(60*60*24))+""1/1/1970""))"),42900.0)</f>
        <v>42900</v>
      </c>
      <c r="X456" s="152">
        <v>1.4974488E9</v>
      </c>
      <c r="Y456" s="152">
        <v>9728.0197</v>
      </c>
      <c r="AA456" s="153">
        <f>IFERROR(__xludf.DUMMYFUNCTION("TO_DATE(INT((AB456/(60*60*24))+""1/1/1970""))"),42901.0)</f>
        <v>42901</v>
      </c>
      <c r="AB456" s="156">
        <v>1.4974956E9</v>
      </c>
      <c r="AC456" s="156">
        <v>98170.4973</v>
      </c>
      <c r="AE456" s="153">
        <f>IFERROR(__xludf.DUMMYFUNCTION("TO_DATE(INT((AF456/(60*60*24))+""1/1/1970""))"),42829.0)</f>
        <v>42829</v>
      </c>
      <c r="AF456" s="152">
        <v>1.4912892E9</v>
      </c>
      <c r="AG456" s="152">
        <v>95887.7259</v>
      </c>
      <c r="AH456" s="156"/>
      <c r="AI456" s="153">
        <f>IFERROR(__xludf.DUMMYFUNCTION("TO_DATE(INT((AJ456/(60*60*24))+""1/1/1970""))"),42914.0)</f>
        <v>42914</v>
      </c>
      <c r="AJ456" s="152">
        <v>1.4986224E9</v>
      </c>
      <c r="AK456" s="152">
        <v>99905.1516</v>
      </c>
      <c r="AL456" s="156">
        <v>103303.3052</v>
      </c>
      <c r="AM456" s="160">
        <v>130313.13</v>
      </c>
      <c r="AN456" s="152">
        <f t="shared" si="1"/>
        <v>27259.9057</v>
      </c>
      <c r="AO456" s="152">
        <f t="shared" si="2"/>
        <v>145809.6784</v>
      </c>
      <c r="AP456" s="152">
        <f t="shared" si="3"/>
        <v>9708.6599</v>
      </c>
      <c r="AQ456" s="152">
        <f t="shared" si="4"/>
        <v>97485.0923</v>
      </c>
      <c r="AR456" s="152">
        <f t="shared" si="5"/>
        <v>89764.4737</v>
      </c>
    </row>
    <row r="457">
      <c r="A457" s="152">
        <v>1.47982506E9</v>
      </c>
      <c r="B457" s="152">
        <v>106531.1917</v>
      </c>
      <c r="D457" s="153">
        <f>IFERROR(__xludf.DUMMYFUNCTION("TO_DATE(INT((E457/(60*60*24))+""1/1/1970""))"),42915.0)</f>
        <v>42915</v>
      </c>
      <c r="E457" s="156">
        <v>1.4987088E9</v>
      </c>
      <c r="F457" s="156">
        <v>99905.1516</v>
      </c>
      <c r="H457" s="153">
        <f>IFERROR(__xludf.DUMMYFUNCTION("TO_DATE(INT((I457/(60*60*24))+""1/1/1970""))"),42915.0)</f>
        <v>42915</v>
      </c>
      <c r="I457" s="152">
        <v>1.4987088E9</v>
      </c>
      <c r="J457" s="152">
        <v>104325.6777</v>
      </c>
      <c r="L457" s="158">
        <v>42915.0</v>
      </c>
      <c r="M457" s="159">
        <v>130799.49</v>
      </c>
      <c r="O457" s="153">
        <f>IFERROR(__xludf.DUMMYFUNCTION("TO_DATE(INT((P457/(60*60*24))+""1/1/1970""))"),42830.0)</f>
        <v>42830</v>
      </c>
      <c r="P457" s="13">
        <v>1.4914008E9</v>
      </c>
      <c r="Q457" s="13">
        <v>27914.4289</v>
      </c>
      <c r="S457" s="153">
        <f>IFERROR(__xludf.DUMMYFUNCTION("TO_DATE(INT((T457/(60*60*24))+""1/1/1970""))"),42915.0)</f>
        <v>42915</v>
      </c>
      <c r="T457" s="156">
        <v>1.4987088E9</v>
      </c>
      <c r="U457" s="156">
        <v>148084.4066</v>
      </c>
      <c r="W457" s="153">
        <f>IFERROR(__xludf.DUMMYFUNCTION("TO_DATE(INT((X457/(60*60*24))+""1/1/1970""))"),42901.0)</f>
        <v>42901</v>
      </c>
      <c r="X457" s="152">
        <v>1.4975352E9</v>
      </c>
      <c r="Y457" s="152">
        <v>9744.2143</v>
      </c>
      <c r="AA457" s="153">
        <f>IFERROR(__xludf.DUMMYFUNCTION("TO_DATE(INT((AB457/(60*60*24))+""1/1/1970""))"),42902.0)</f>
        <v>42902</v>
      </c>
      <c r="AB457" s="152">
        <v>1.4975748E9</v>
      </c>
      <c r="AC457" s="152">
        <v>97929.1387</v>
      </c>
      <c r="AE457" s="153">
        <f>IFERROR(__xludf.DUMMYFUNCTION("TO_DATE(INT((AF457/(60*60*24))+""1/1/1970""))"),42830.0)</f>
        <v>42830</v>
      </c>
      <c r="AF457" s="156">
        <v>1.4913684E9</v>
      </c>
      <c r="AG457" s="156">
        <v>95812.4532</v>
      </c>
      <c r="AH457" s="156"/>
      <c r="AI457" s="153">
        <f>IFERROR(__xludf.DUMMYFUNCTION("TO_DATE(INT((AJ457/(60*60*24))+""1/1/1970""))"),42915.0)</f>
        <v>42915</v>
      </c>
      <c r="AJ457" s="156">
        <v>1.4987088E9</v>
      </c>
      <c r="AK457" s="156">
        <v>99905.1516</v>
      </c>
      <c r="AL457" s="152">
        <v>104325.6777</v>
      </c>
      <c r="AM457" s="159">
        <v>130799.49</v>
      </c>
      <c r="AN457" s="152">
        <f t="shared" si="1"/>
        <v>27201.5651</v>
      </c>
      <c r="AO457" s="152">
        <f t="shared" si="2"/>
        <v>148084.4066</v>
      </c>
      <c r="AP457" s="152">
        <f t="shared" si="3"/>
        <v>9732.5767</v>
      </c>
      <c r="AQ457" s="152">
        <f t="shared" si="4"/>
        <v>96559.9968</v>
      </c>
      <c r="AR457" s="152">
        <f t="shared" si="5"/>
        <v>89384.4383</v>
      </c>
    </row>
    <row r="458">
      <c r="A458" s="156">
        <v>1.4798484E9</v>
      </c>
      <c r="B458" s="156">
        <v>106526.3766</v>
      </c>
      <c r="D458" s="153">
        <f>IFERROR(__xludf.DUMMYFUNCTION("TO_DATE(INT((E458/(60*60*24))+""1/1/1970""))"),42916.0)</f>
        <v>42916</v>
      </c>
      <c r="E458" s="152">
        <v>1.4987952E9</v>
      </c>
      <c r="F458" s="152">
        <v>99905.1516</v>
      </c>
      <c r="H458" s="153">
        <f>IFERROR(__xludf.DUMMYFUNCTION("TO_DATE(INT((I458/(60*60*24))+""1/1/1970""))"),42916.0)</f>
        <v>42916</v>
      </c>
      <c r="I458" s="156">
        <v>1.4987952E9</v>
      </c>
      <c r="J458" s="156">
        <v>103096.0743</v>
      </c>
      <c r="L458" s="158">
        <v>42916.0</v>
      </c>
      <c r="M458" s="160">
        <v>129814.11</v>
      </c>
      <c r="O458" s="153">
        <f>IFERROR(__xludf.DUMMYFUNCTION("TO_DATE(INT((P458/(60*60*24))+""1/1/1970""))"),42831.0)</f>
        <v>42831</v>
      </c>
      <c r="P458" s="13">
        <v>1.4914872E9</v>
      </c>
      <c r="Q458" s="13">
        <v>28057.8941</v>
      </c>
      <c r="S458" s="153">
        <f>IFERROR(__xludf.DUMMYFUNCTION("TO_DATE(INT((T458/(60*60*24))+""1/1/1970""))"),42916.0)</f>
        <v>42916</v>
      </c>
      <c r="T458" s="152">
        <v>1.4987952E9</v>
      </c>
      <c r="U458" s="152">
        <v>145829.9667</v>
      </c>
      <c r="W458" s="153">
        <f>IFERROR(__xludf.DUMMYFUNCTION("TO_DATE(INT((X458/(60*60*24))+""1/1/1970""))"),42902.0)</f>
        <v>42902</v>
      </c>
      <c r="X458" s="152">
        <v>1.4976216E9</v>
      </c>
      <c r="Y458" s="152">
        <v>9727.113</v>
      </c>
      <c r="AA458" s="153">
        <f>IFERROR(__xludf.DUMMYFUNCTION("TO_DATE(INT((AB458/(60*60*24))+""1/1/1970""))"),42904.0)</f>
        <v>42904</v>
      </c>
      <c r="AB458" s="156">
        <v>1.4978232E9</v>
      </c>
      <c r="AC458" s="156">
        <v>98203.546</v>
      </c>
      <c r="AE458" s="153">
        <f>IFERROR(__xludf.DUMMYFUNCTION("TO_DATE(INT((AF458/(60*60*24))+""1/1/1970""))"),42831.0)</f>
        <v>42831</v>
      </c>
      <c r="AF458" s="152">
        <v>1.4914476E9</v>
      </c>
      <c r="AG458" s="152">
        <v>95866.1539</v>
      </c>
      <c r="AH458" s="156"/>
      <c r="AI458" s="153">
        <f>IFERROR(__xludf.DUMMYFUNCTION("TO_DATE(INT((AJ458/(60*60*24))+""1/1/1970""))"),42916.0)</f>
        <v>42916</v>
      </c>
      <c r="AJ458" s="152">
        <v>1.4987952E9</v>
      </c>
      <c r="AK458" s="152">
        <v>99905.1516</v>
      </c>
      <c r="AL458" s="156">
        <v>103096.0743</v>
      </c>
      <c r="AM458" s="160">
        <v>129814.11</v>
      </c>
      <c r="AN458" s="152">
        <f t="shared" si="1"/>
        <v>27286.4583</v>
      </c>
      <c r="AO458" s="152">
        <f t="shared" si="2"/>
        <v>145829.9667</v>
      </c>
      <c r="AP458" s="152">
        <f t="shared" si="3"/>
        <v>9734.9493</v>
      </c>
      <c r="AQ458" s="152">
        <f t="shared" si="4"/>
        <v>96164.7258</v>
      </c>
      <c r="AR458" s="152">
        <f t="shared" si="5"/>
        <v>88823.5647</v>
      </c>
    </row>
    <row r="459">
      <c r="A459" s="152">
        <v>1.47991146E9</v>
      </c>
      <c r="B459" s="152">
        <v>106285.6211</v>
      </c>
      <c r="D459" s="153">
        <f>IFERROR(__xludf.DUMMYFUNCTION("TO_DATE(INT((E459/(60*60*24))+""1/1/1970""))"),42917.0)</f>
        <v>42917</v>
      </c>
      <c r="E459" s="156">
        <v>1.4988816E9</v>
      </c>
      <c r="F459" s="156">
        <v>99905.1516</v>
      </c>
      <c r="H459" s="153">
        <f>IFERROR(__xludf.DUMMYFUNCTION("TO_DATE(INT((I459/(60*60*24))+""1/1/1970""))"),42917.0)</f>
        <v>42917</v>
      </c>
      <c r="I459" s="152">
        <v>1.4988816E9</v>
      </c>
      <c r="J459" s="152">
        <v>103381.8039</v>
      </c>
      <c r="L459" s="158">
        <v>42917.0</v>
      </c>
      <c r="M459" s="159">
        <v>129844.5</v>
      </c>
      <c r="O459" s="153">
        <f>IFERROR(__xludf.DUMMYFUNCTION("TO_DATE(INT((P459/(60*60*24))+""1/1/1970""))"),42832.0)</f>
        <v>42832</v>
      </c>
      <c r="P459" s="13">
        <v>1.4915736E9</v>
      </c>
      <c r="Q459" s="13">
        <v>28003.5498</v>
      </c>
      <c r="S459" s="153">
        <f>IFERROR(__xludf.DUMMYFUNCTION("TO_DATE(INT((T459/(60*60*24))+""1/1/1970""))"),42917.0)</f>
        <v>42917</v>
      </c>
      <c r="T459" s="156">
        <v>1.4988816E9</v>
      </c>
      <c r="U459" s="156">
        <v>146268.2902</v>
      </c>
      <c r="W459" s="153">
        <f>IFERROR(__xludf.DUMMYFUNCTION("TO_DATE(INT((X459/(60*60*24))+""1/1/1970""))"),42903.0)</f>
        <v>42903</v>
      </c>
      <c r="X459" s="152">
        <v>1.4976576E9</v>
      </c>
      <c r="Y459" s="152">
        <v>9740.4181</v>
      </c>
      <c r="AA459" s="153">
        <f>IFERROR(__xludf.DUMMYFUNCTION("TO_DATE(INT((AB459/(60*60*24))+""1/1/1970""))"),42905.0)</f>
        <v>42905</v>
      </c>
      <c r="AB459" s="156">
        <v>1.4978628E9</v>
      </c>
      <c r="AC459" s="156">
        <v>98175.7404</v>
      </c>
      <c r="AE459" s="153">
        <f>IFERROR(__xludf.DUMMYFUNCTION("TO_DATE(INT((AF459/(60*60*24))+""1/1/1970""))"),42832.0)</f>
        <v>42832</v>
      </c>
      <c r="AF459" s="156">
        <v>1.4915268E9</v>
      </c>
      <c r="AG459" s="156">
        <v>96125.4776</v>
      </c>
      <c r="AH459" s="156"/>
      <c r="AI459" s="153">
        <f>IFERROR(__xludf.DUMMYFUNCTION("TO_DATE(INT((AJ459/(60*60*24))+""1/1/1970""))"),42917.0)</f>
        <v>42917</v>
      </c>
      <c r="AJ459" s="156">
        <v>1.4988816E9</v>
      </c>
      <c r="AK459" s="156">
        <v>99905.1516</v>
      </c>
      <c r="AL459" s="152">
        <v>103381.8039</v>
      </c>
      <c r="AM459" s="159">
        <v>129844.5</v>
      </c>
      <c r="AN459" s="152">
        <f t="shared" si="1"/>
        <v>27223.9113</v>
      </c>
      <c r="AO459" s="152">
        <f t="shared" si="2"/>
        <v>146268.2902</v>
      </c>
      <c r="AP459" s="152">
        <f t="shared" si="3"/>
        <v>9746.4819</v>
      </c>
      <c r="AQ459" s="152">
        <f t="shared" si="4"/>
        <v>96164.7258</v>
      </c>
      <c r="AR459" s="152">
        <f t="shared" si="5"/>
        <v>88954.374</v>
      </c>
    </row>
    <row r="460">
      <c r="A460" s="156">
        <v>1.4799348E9</v>
      </c>
      <c r="B460" s="156">
        <v>106584.1579</v>
      </c>
      <c r="D460" s="153">
        <f>IFERROR(__xludf.DUMMYFUNCTION("TO_DATE(INT((E460/(60*60*24))+""1/1/1970""))"),42919.0)</f>
        <v>42919</v>
      </c>
      <c r="E460" s="152">
        <v>1.4990904E9</v>
      </c>
      <c r="F460" s="152">
        <v>99905.1516</v>
      </c>
      <c r="H460" s="153">
        <f>IFERROR(__xludf.DUMMYFUNCTION("TO_DATE(INT((I460/(60*60*24))+""1/1/1970""))"),42919.0)</f>
        <v>42919</v>
      </c>
      <c r="I460" s="156">
        <v>1.4990904E9</v>
      </c>
      <c r="J460" s="156">
        <v>103381.8039</v>
      </c>
      <c r="L460" s="158">
        <v>42919.0</v>
      </c>
      <c r="M460" s="160">
        <v>129844.5</v>
      </c>
      <c r="O460" s="153">
        <f>IFERROR(__xludf.DUMMYFUNCTION("TO_DATE(INT((P460/(60*60*24))+""1/1/1970""))"),42833.0)</f>
        <v>42833</v>
      </c>
      <c r="P460" s="13">
        <v>1.4916096E9</v>
      </c>
      <c r="Q460" s="13">
        <v>28040.7036</v>
      </c>
      <c r="S460" s="153">
        <f>IFERROR(__xludf.DUMMYFUNCTION("TO_DATE(INT((T460/(60*60*24))+""1/1/1970""))"),42919.0)</f>
        <v>42919</v>
      </c>
      <c r="T460" s="152">
        <v>1.4990544E9</v>
      </c>
      <c r="U460" s="152">
        <v>146268.2902</v>
      </c>
      <c r="W460" s="153">
        <f>IFERROR(__xludf.DUMMYFUNCTION("TO_DATE(INT((X460/(60*60*24))+""1/1/1970""))"),42905.0)</f>
        <v>42905</v>
      </c>
      <c r="X460" s="156">
        <v>1.4978304E9</v>
      </c>
      <c r="Y460" s="156">
        <v>9738.6833</v>
      </c>
      <c r="AA460" s="153">
        <f>IFERROR(__xludf.DUMMYFUNCTION("TO_DATE(INT((AB460/(60*60*24))+""1/1/1970""))"),42906.0)</f>
        <v>42906</v>
      </c>
      <c r="AB460" s="152">
        <v>1.497942E9</v>
      </c>
      <c r="AC460" s="152">
        <v>97733.2792</v>
      </c>
      <c r="AE460" s="153">
        <f>IFERROR(__xludf.DUMMYFUNCTION("TO_DATE(INT((AF460/(60*60*24))+""1/1/1970""))"),42833.0)</f>
        <v>42833</v>
      </c>
      <c r="AF460" s="152">
        <v>1.4916096E9</v>
      </c>
      <c r="AG460" s="152">
        <v>96619.34</v>
      </c>
      <c r="AH460" s="156"/>
      <c r="AI460" s="153">
        <f>IFERROR(__xludf.DUMMYFUNCTION("TO_DATE(INT((AJ460/(60*60*24))+""1/1/1970""))"),42919.0)</f>
        <v>42919</v>
      </c>
      <c r="AJ460" s="152">
        <v>1.4990904E9</v>
      </c>
      <c r="AK460" s="152">
        <v>99905.1516</v>
      </c>
      <c r="AL460" s="156">
        <v>103381.8039</v>
      </c>
      <c r="AM460" s="160">
        <v>129844.5</v>
      </c>
      <c r="AN460" s="152">
        <f t="shared" si="1"/>
        <v>27239.702</v>
      </c>
      <c r="AO460" s="152">
        <f t="shared" si="2"/>
        <v>146268.2902</v>
      </c>
      <c r="AP460" s="152">
        <f t="shared" si="3"/>
        <v>9743.8914</v>
      </c>
      <c r="AQ460" s="152">
        <f t="shared" si="4"/>
        <v>96707.2178</v>
      </c>
      <c r="AR460" s="152">
        <f t="shared" si="5"/>
        <v>88970.4383</v>
      </c>
    </row>
    <row r="461">
      <c r="A461" s="152">
        <v>1.48008426E9</v>
      </c>
      <c r="B461" s="152">
        <v>106786.3925</v>
      </c>
      <c r="D461" s="153">
        <f>IFERROR(__xludf.DUMMYFUNCTION("TO_DATE(INT((E461/(60*60*24))+""1/1/1970""))"),42920.0)</f>
        <v>42920</v>
      </c>
      <c r="E461" s="152">
        <v>1.4991408E9</v>
      </c>
      <c r="F461" s="152">
        <v>99905.1516</v>
      </c>
      <c r="H461" s="153">
        <f>IFERROR(__xludf.DUMMYFUNCTION("TO_DATE(INT((I461/(60*60*24))+""1/1/1970""))"),42920.0)</f>
        <v>42920</v>
      </c>
      <c r="I461" s="156">
        <v>1.4991408E9</v>
      </c>
      <c r="J461" s="156">
        <v>102556.9729</v>
      </c>
      <c r="L461" s="158">
        <v>42920.0</v>
      </c>
      <c r="M461" s="159">
        <v>129254.69</v>
      </c>
      <c r="O461" s="153">
        <f>IFERROR(__xludf.DUMMYFUNCTION("TO_DATE(INT((P461/(60*60*24))+""1/1/1970""))"),42834.0)</f>
        <v>42834</v>
      </c>
      <c r="P461" s="13">
        <v>1.491696E9</v>
      </c>
      <c r="Q461" s="13">
        <v>28040.7036</v>
      </c>
      <c r="S461" s="153">
        <f>IFERROR(__xludf.DUMMYFUNCTION("TO_DATE(INT((T461/(60*60*24))+""1/1/1970""))"),42920.0)</f>
        <v>42920</v>
      </c>
      <c r="T461" s="156">
        <v>1.4991408E9</v>
      </c>
      <c r="U461" s="156">
        <v>146787.6611</v>
      </c>
      <c r="W461" s="153">
        <f>IFERROR(__xludf.DUMMYFUNCTION("TO_DATE(INT((X461/(60*60*24))+""1/1/1970""))"),42906.0)</f>
        <v>42906</v>
      </c>
      <c r="X461" s="152">
        <v>1.4979672E9</v>
      </c>
      <c r="Y461" s="152">
        <v>9721.9452</v>
      </c>
      <c r="AA461" s="153">
        <f>IFERROR(__xludf.DUMMYFUNCTION("TO_DATE(INT((AB461/(60*60*24))+""1/1/1970""))"),42907.0)</f>
        <v>42907</v>
      </c>
      <c r="AB461" s="156">
        <v>1.4980212E9</v>
      </c>
      <c r="AC461" s="156">
        <v>97829.3602</v>
      </c>
      <c r="AE461" s="153">
        <f>IFERROR(__xludf.DUMMYFUNCTION("TO_DATE(INT((AF461/(60*60*24))+""1/1/1970""))"),42834.0)</f>
        <v>42834</v>
      </c>
      <c r="AF461" s="156">
        <v>1.4917752E9</v>
      </c>
      <c r="AG461" s="156">
        <v>96619.34</v>
      </c>
      <c r="AH461" s="156"/>
      <c r="AI461" s="153">
        <f>IFERROR(__xludf.DUMMYFUNCTION("TO_DATE(INT((AJ461/(60*60*24))+""1/1/1970""))"),42920.0)</f>
        <v>42920</v>
      </c>
      <c r="AJ461" s="152">
        <v>1.4991408E9</v>
      </c>
      <c r="AK461" s="152">
        <v>99905.1516</v>
      </c>
      <c r="AL461" s="156">
        <v>102556.9729</v>
      </c>
      <c r="AM461" s="159">
        <v>129254.69</v>
      </c>
      <c r="AN461" s="152">
        <f t="shared" si="1"/>
        <v>27216.1426</v>
      </c>
      <c r="AO461" s="152">
        <f t="shared" si="2"/>
        <v>146787.6611</v>
      </c>
      <c r="AP461" s="152">
        <f t="shared" si="3"/>
        <v>9753.4762</v>
      </c>
      <c r="AQ461" s="152">
        <f t="shared" si="4"/>
        <v>96761.6181</v>
      </c>
      <c r="AR461" s="152">
        <f t="shared" si="5"/>
        <v>89438.5979</v>
      </c>
    </row>
    <row r="462">
      <c r="A462" s="156">
        <v>1.4800968E9</v>
      </c>
      <c r="B462" s="156">
        <v>106978.9968</v>
      </c>
      <c r="D462" s="153">
        <f>IFERROR(__xludf.DUMMYFUNCTION("TO_DATE(INT((E462/(60*60*24))+""1/1/1970""))"),42921.0)</f>
        <v>42921</v>
      </c>
      <c r="E462" s="156">
        <v>1.4992632E9</v>
      </c>
      <c r="F462" s="156">
        <v>99905.1516</v>
      </c>
      <c r="H462" s="153">
        <f>IFERROR(__xludf.DUMMYFUNCTION("TO_DATE(INT((I462/(60*60*24))+""1/1/1970""))"),42921.0)</f>
        <v>42921</v>
      </c>
      <c r="I462" s="152">
        <v>1.4992632E9</v>
      </c>
      <c r="J462" s="152">
        <v>102556.9729</v>
      </c>
      <c r="L462" s="158">
        <v>42921.0</v>
      </c>
      <c r="M462" s="160">
        <v>129254.69</v>
      </c>
      <c r="O462" s="153">
        <f>IFERROR(__xludf.DUMMYFUNCTION("TO_DATE(INT((P462/(60*60*24))+""1/1/1970""))"),42835.0)</f>
        <v>42835</v>
      </c>
      <c r="P462" s="13">
        <v>1.4917824E9</v>
      </c>
      <c r="Q462" s="13">
        <v>28019.0375</v>
      </c>
      <c r="S462" s="153">
        <f>IFERROR(__xludf.DUMMYFUNCTION("TO_DATE(INT((T462/(60*60*24))+""1/1/1970""))"),42921.0)</f>
        <v>42921</v>
      </c>
      <c r="T462" s="152">
        <v>1.4992632E9</v>
      </c>
      <c r="U462" s="152">
        <v>146787.6611</v>
      </c>
      <c r="W462" s="153">
        <f>IFERROR(__xludf.DUMMYFUNCTION("TO_DATE(INT((X462/(60*60*24))+""1/1/1970""))"),42907.0)</f>
        <v>42907</v>
      </c>
      <c r="X462" s="152">
        <v>1.4980536E9</v>
      </c>
      <c r="Y462" s="152">
        <v>9710.2573</v>
      </c>
      <c r="AA462" s="153">
        <f>IFERROR(__xludf.DUMMYFUNCTION("TO_DATE(INT((AB462/(60*60*24))+""1/1/1970""))"),42908.0)</f>
        <v>42908</v>
      </c>
      <c r="AB462" s="152">
        <v>1.4981004E9</v>
      </c>
      <c r="AC462" s="152">
        <v>98087.5685</v>
      </c>
      <c r="AE462" s="153">
        <f>IFERROR(__xludf.DUMMYFUNCTION("TO_DATE(INT((AF462/(60*60*24))+""1/1/1970""))"),42835.0)</f>
        <v>42835</v>
      </c>
      <c r="AF462" s="156">
        <v>1.4918148E9</v>
      </c>
      <c r="AG462" s="156">
        <v>96704.7103</v>
      </c>
      <c r="AH462" s="156"/>
      <c r="AI462" s="153">
        <f>IFERROR(__xludf.DUMMYFUNCTION("TO_DATE(INT((AJ462/(60*60*24))+""1/1/1970""))"),42921.0)</f>
        <v>42921</v>
      </c>
      <c r="AJ462" s="156">
        <v>1.4992632E9</v>
      </c>
      <c r="AK462" s="156">
        <v>99905.1516</v>
      </c>
      <c r="AL462" s="152">
        <v>102556.9729</v>
      </c>
      <c r="AM462" s="160">
        <v>129254.69</v>
      </c>
      <c r="AN462" s="152">
        <f t="shared" si="1"/>
        <v>27276.317</v>
      </c>
      <c r="AO462" s="152">
        <f t="shared" si="2"/>
        <v>146787.6611</v>
      </c>
      <c r="AP462" s="152">
        <f t="shared" si="3"/>
        <v>9749.032</v>
      </c>
      <c r="AQ462" s="152">
        <f t="shared" si="4"/>
        <v>96896.7942</v>
      </c>
      <c r="AR462" s="152">
        <f t="shared" si="5"/>
        <v>89557.0148</v>
      </c>
    </row>
    <row r="463">
      <c r="A463" s="152">
        <v>1.48034346E9</v>
      </c>
      <c r="B463" s="152">
        <v>106800.8378</v>
      </c>
      <c r="D463" s="153">
        <f>IFERROR(__xludf.DUMMYFUNCTION("TO_DATE(INT((E463/(60*60*24))+""1/1/1970""))"),42922.0)</f>
        <v>42922</v>
      </c>
      <c r="E463" s="156">
        <v>1.4993136E9</v>
      </c>
      <c r="F463" s="156">
        <v>99968.7719</v>
      </c>
      <c r="H463" s="153">
        <f>IFERROR(__xludf.DUMMYFUNCTION("TO_DATE(INT((I463/(60*60*24))+""1/1/1970""))"),42922.0)</f>
        <v>42922</v>
      </c>
      <c r="I463" s="152">
        <v>1.4993136E9</v>
      </c>
      <c r="J463" s="152">
        <v>102111.3427</v>
      </c>
      <c r="L463" s="158">
        <v>42922.0</v>
      </c>
      <c r="M463" s="160">
        <v>129526.17</v>
      </c>
      <c r="O463" s="153">
        <f>IFERROR(__xludf.DUMMYFUNCTION("TO_DATE(INT((P463/(60*60*24))+""1/1/1970""))"),42836.0)</f>
        <v>42836</v>
      </c>
      <c r="P463" s="13">
        <v>1.4919192E9</v>
      </c>
      <c r="Q463" s="13">
        <v>28087.4049</v>
      </c>
      <c r="S463" s="153">
        <f>IFERROR(__xludf.DUMMYFUNCTION("TO_DATE(INT((T463/(60*60*24))+""1/1/1970""))"),42922.0)</f>
        <v>42922</v>
      </c>
      <c r="T463" s="152">
        <v>1.4993136E9</v>
      </c>
      <c r="U463" s="152">
        <v>147304.3044</v>
      </c>
      <c r="W463" s="153">
        <f>IFERROR(__xludf.DUMMYFUNCTION("TO_DATE(INT((X463/(60*60*24))+""1/1/1970""))"),42908.0)</f>
        <v>42908</v>
      </c>
      <c r="X463" s="152">
        <v>1.49814E9</v>
      </c>
      <c r="Y463" s="152">
        <v>9706.407</v>
      </c>
      <c r="AA463" s="153">
        <f>IFERROR(__xludf.DUMMYFUNCTION("TO_DATE(INT((AB463/(60*60*24))+""1/1/1970""))"),42909.0)</f>
        <v>42909</v>
      </c>
      <c r="AB463" s="156">
        <v>1.4981796E9</v>
      </c>
      <c r="AC463" s="156">
        <v>97921.9737</v>
      </c>
      <c r="AE463" s="153">
        <f>IFERROR(__xludf.DUMMYFUNCTION("TO_DATE(INT((AF463/(60*60*24))+""1/1/1970""))"),42836.0)</f>
        <v>42836</v>
      </c>
      <c r="AF463" s="152">
        <v>1.491894E9</v>
      </c>
      <c r="AG463" s="152">
        <v>96553.2469</v>
      </c>
      <c r="AH463" s="156"/>
      <c r="AI463" s="153">
        <f>IFERROR(__xludf.DUMMYFUNCTION("TO_DATE(INT((AJ463/(60*60*24))+""1/1/1970""))"),42922.0)</f>
        <v>42922</v>
      </c>
      <c r="AJ463" s="156">
        <v>1.4993136E9</v>
      </c>
      <c r="AK463" s="156">
        <v>99968.7719</v>
      </c>
      <c r="AL463" s="152">
        <v>102111.3427</v>
      </c>
      <c r="AM463" s="160">
        <v>129526.17</v>
      </c>
      <c r="AN463" s="152">
        <f t="shared" si="1"/>
        <v>27404.4929</v>
      </c>
      <c r="AO463" s="152">
        <f t="shared" si="2"/>
        <v>147304.3044</v>
      </c>
      <c r="AP463" s="152">
        <f t="shared" si="3"/>
        <v>9748.0609</v>
      </c>
      <c r="AQ463" s="152">
        <f t="shared" si="4"/>
        <v>97050.1621</v>
      </c>
      <c r="AR463" s="152">
        <f t="shared" si="5"/>
        <v>89677.7265</v>
      </c>
    </row>
    <row r="464">
      <c r="A464" s="156">
        <v>1.4803668E9</v>
      </c>
      <c r="B464" s="156">
        <v>106478.2255</v>
      </c>
      <c r="D464" s="153">
        <f>IFERROR(__xludf.DUMMYFUNCTION("TO_DATE(INT((E464/(60*60*24))+""1/1/1970""))"),42923.0)</f>
        <v>42923</v>
      </c>
      <c r="E464" s="152">
        <v>1.4994E9</v>
      </c>
      <c r="F464" s="152">
        <v>99592.1853</v>
      </c>
      <c r="H464" s="153">
        <f>IFERROR(__xludf.DUMMYFUNCTION("TO_DATE(INT((I464/(60*60*24))+""1/1/1970""))"),42923.0)</f>
        <v>42923</v>
      </c>
      <c r="I464" s="156">
        <v>1.4994E9</v>
      </c>
      <c r="J464" s="156">
        <v>101010.6025</v>
      </c>
      <c r="L464" s="158">
        <v>42923.0</v>
      </c>
      <c r="M464" s="159">
        <v>128675.55</v>
      </c>
      <c r="O464" s="153">
        <f>IFERROR(__xludf.DUMMYFUNCTION("TO_DATE(INT((P464/(60*60*24))+""1/1/1970""))"),42837.0)</f>
        <v>42837</v>
      </c>
      <c r="P464" s="13">
        <v>1.4920056E9</v>
      </c>
      <c r="Q464" s="13">
        <v>28134.8649</v>
      </c>
      <c r="S464" s="153">
        <f>IFERROR(__xludf.DUMMYFUNCTION("TO_DATE(INT((T464/(60*60*24))+""1/1/1970""))"),42923.0)</f>
        <v>42923</v>
      </c>
      <c r="T464" s="156">
        <v>1.4994E9</v>
      </c>
      <c r="U464" s="156">
        <v>144952.8559</v>
      </c>
      <c r="W464" s="153">
        <f>IFERROR(__xludf.DUMMYFUNCTION("TO_DATE(INT((X464/(60*60*24))+""1/1/1970""))"),42909.0)</f>
        <v>42909</v>
      </c>
      <c r="X464" s="152">
        <v>1.4982264E9</v>
      </c>
      <c r="Y464" s="152">
        <v>9710.6415</v>
      </c>
      <c r="AA464" s="153">
        <f>IFERROR(__xludf.DUMMYFUNCTION("TO_DATE(INT((AB464/(60*60*24))+""1/1/1970""))"),42911.0)</f>
        <v>42911</v>
      </c>
      <c r="AB464" s="152">
        <v>1.498428E9</v>
      </c>
      <c r="AC464" s="152">
        <v>98374.9746</v>
      </c>
      <c r="AE464" s="153">
        <f>IFERROR(__xludf.DUMMYFUNCTION("TO_DATE(INT((AF464/(60*60*24))+""1/1/1970""))"),42837.0)</f>
        <v>42837</v>
      </c>
      <c r="AF464" s="156">
        <v>1.4919732E9</v>
      </c>
      <c r="AG464" s="156">
        <v>96433.9121</v>
      </c>
      <c r="AH464" s="156"/>
      <c r="AI464" s="153">
        <f>IFERROR(__xludf.DUMMYFUNCTION("TO_DATE(INT((AJ464/(60*60*24))+""1/1/1970""))"),42923.0)</f>
        <v>42923</v>
      </c>
      <c r="AJ464" s="152">
        <v>1.4994E9</v>
      </c>
      <c r="AK464" s="152">
        <v>99592.1853</v>
      </c>
      <c r="AL464" s="156">
        <v>101010.6025</v>
      </c>
      <c r="AM464" s="159">
        <v>128675.55</v>
      </c>
      <c r="AN464" s="152">
        <f t="shared" si="1"/>
        <v>27452.734</v>
      </c>
      <c r="AO464" s="152">
        <f t="shared" si="2"/>
        <v>144952.8559</v>
      </c>
      <c r="AP464" s="152">
        <f t="shared" si="3"/>
        <v>9735.5073</v>
      </c>
      <c r="AQ464" s="152">
        <f t="shared" si="4"/>
        <v>96394.5557</v>
      </c>
      <c r="AR464" s="152">
        <f t="shared" si="5"/>
        <v>88988.7975</v>
      </c>
    </row>
    <row r="465">
      <c r="A465" s="152">
        <v>1.48042986E9</v>
      </c>
      <c r="B465" s="152">
        <v>106511.9312</v>
      </c>
      <c r="D465" s="153">
        <f>IFERROR(__xludf.DUMMYFUNCTION("TO_DATE(INT((E465/(60*60*24))+""1/1/1970""))"),42924.0)</f>
        <v>42924</v>
      </c>
      <c r="E465" s="156">
        <v>1.4994864E9</v>
      </c>
      <c r="F465" s="156">
        <v>99592.1853</v>
      </c>
      <c r="H465" s="153">
        <f>IFERROR(__xludf.DUMMYFUNCTION("TO_DATE(INT((I465/(60*60*24))+""1/1/1970""))"),42924.0)</f>
        <v>42924</v>
      </c>
      <c r="I465" s="152">
        <v>1.4994864E9</v>
      </c>
      <c r="J465" s="152">
        <v>102141.3279</v>
      </c>
      <c r="L465" s="158">
        <v>42924.0</v>
      </c>
      <c r="M465" s="160">
        <v>128571.65</v>
      </c>
      <c r="O465" s="153">
        <f>IFERROR(__xludf.DUMMYFUNCTION("TO_DATE(INT((P465/(60*60*24))+""1/1/1970""))"),42838.0)</f>
        <v>42838</v>
      </c>
      <c r="P465" s="13">
        <v>1.492092E9</v>
      </c>
      <c r="Q465" s="13">
        <v>28076.4458</v>
      </c>
      <c r="S465" s="153">
        <f>IFERROR(__xludf.DUMMYFUNCTION("TO_DATE(INT((T465/(60*60*24))+""1/1/1970""))"),42924.0)</f>
        <v>42924</v>
      </c>
      <c r="T465" s="152">
        <v>1.4994864E9</v>
      </c>
      <c r="U465" s="152">
        <v>146595.1521</v>
      </c>
      <c r="W465" s="153">
        <f>IFERROR(__xludf.DUMMYFUNCTION("TO_DATE(INT((X465/(60*60*24))+""1/1/1970""))"),42910.0)</f>
        <v>42910</v>
      </c>
      <c r="X465" s="152">
        <v>1.4982624E9</v>
      </c>
      <c r="Y465" s="152">
        <v>9707.5511</v>
      </c>
      <c r="AA465" s="153">
        <f>IFERROR(__xludf.DUMMYFUNCTION("TO_DATE(INT((AB465/(60*60*24))+""1/1/1970""))"),42912.0)</f>
        <v>42912</v>
      </c>
      <c r="AB465" s="152">
        <v>1.4984676E9</v>
      </c>
      <c r="AC465" s="152">
        <v>98272.445</v>
      </c>
      <c r="AE465" s="153">
        <f>IFERROR(__xludf.DUMMYFUNCTION("TO_DATE(INT((AF465/(60*60*24))+""1/1/1970""))"),42838.0)</f>
        <v>42838</v>
      </c>
      <c r="AF465" s="152">
        <v>1.4920524E9</v>
      </c>
      <c r="AG465" s="152">
        <v>95887.7259</v>
      </c>
      <c r="AH465" s="156"/>
      <c r="AI465" s="153">
        <f>IFERROR(__xludf.DUMMYFUNCTION("TO_DATE(INT((AJ465/(60*60*24))+""1/1/1970""))"),42924.0)</f>
        <v>42924</v>
      </c>
      <c r="AJ465" s="156">
        <v>1.4994864E9</v>
      </c>
      <c r="AK465" s="156">
        <v>99592.1853</v>
      </c>
      <c r="AL465" s="152">
        <v>102141.3279</v>
      </c>
      <c r="AM465" s="160">
        <v>128571.65</v>
      </c>
      <c r="AN465" s="152">
        <f t="shared" si="1"/>
        <v>27350.2384</v>
      </c>
      <c r="AO465" s="152">
        <f t="shared" si="2"/>
        <v>146595.1521</v>
      </c>
      <c r="AP465" s="152">
        <f t="shared" si="3"/>
        <v>9752.5845</v>
      </c>
      <c r="AQ465" s="152">
        <f t="shared" si="4"/>
        <v>96394.5557</v>
      </c>
      <c r="AR465" s="152">
        <f t="shared" si="5"/>
        <v>89184.782</v>
      </c>
    </row>
    <row r="466">
      <c r="A466" s="156">
        <v>1.4804532E9</v>
      </c>
      <c r="B466" s="156">
        <v>106685.2752</v>
      </c>
      <c r="D466" s="153">
        <f>IFERROR(__xludf.DUMMYFUNCTION("TO_DATE(INT((E466/(60*60*24))+""1/1/1970""))"),42926.0)</f>
        <v>42926</v>
      </c>
      <c r="E466" s="152">
        <v>1.4996952E9</v>
      </c>
      <c r="F466" s="152">
        <v>99592.1853</v>
      </c>
      <c r="H466" s="153">
        <f>IFERROR(__xludf.DUMMYFUNCTION("TO_DATE(INT((I466/(60*60*24))+""1/1/1970""))"),42926.0)</f>
        <v>42926</v>
      </c>
      <c r="I466" s="156">
        <v>1.4996952E9</v>
      </c>
      <c r="J466" s="156">
        <v>102141.3279</v>
      </c>
      <c r="L466" s="158">
        <v>42926.0</v>
      </c>
      <c r="M466" s="159">
        <v>128571.65</v>
      </c>
      <c r="O466" s="153">
        <f>IFERROR(__xludf.DUMMYFUNCTION("TO_DATE(INT((P466/(60*60*24))+""1/1/1970""))"),42839.0)</f>
        <v>42839</v>
      </c>
      <c r="P466" s="13">
        <v>1.492128E9</v>
      </c>
      <c r="Q466" s="13">
        <v>28117.9847</v>
      </c>
      <c r="S466" s="153">
        <f>IFERROR(__xludf.DUMMYFUNCTION("TO_DATE(INT((T466/(60*60*24))+""1/1/1970""))"),42926.0)</f>
        <v>42926</v>
      </c>
      <c r="T466" s="156">
        <v>1.4996952E9</v>
      </c>
      <c r="U466" s="156">
        <v>146595.1521</v>
      </c>
      <c r="W466" s="153">
        <f>IFERROR(__xludf.DUMMYFUNCTION("TO_DATE(INT((X466/(60*60*24))+""1/1/1970""))"),42912.0)</f>
        <v>42912</v>
      </c>
      <c r="X466" s="156">
        <v>1.4984352E9</v>
      </c>
      <c r="Y466" s="156">
        <v>9709.556</v>
      </c>
      <c r="AA466" s="153">
        <f>IFERROR(__xludf.DUMMYFUNCTION("TO_DATE(INT((AB466/(60*60*24))+""1/1/1970""))"),42913.0)</f>
        <v>42913</v>
      </c>
      <c r="AB466" s="156">
        <v>1.4985468E9</v>
      </c>
      <c r="AC466" s="156">
        <v>98228.1964</v>
      </c>
      <c r="AE466" s="153">
        <f>IFERROR(__xludf.DUMMYFUNCTION("TO_DATE(INT((AF466/(60*60*24))+""1/1/1970""))"),42839.0)</f>
        <v>42839</v>
      </c>
      <c r="AF466" s="156">
        <v>1.4921316E9</v>
      </c>
      <c r="AG466" s="156">
        <v>96388.9321</v>
      </c>
      <c r="AH466" s="156"/>
      <c r="AI466" s="153">
        <f>IFERROR(__xludf.DUMMYFUNCTION("TO_DATE(INT((AJ466/(60*60*24))+""1/1/1970""))"),42926.0)</f>
        <v>42926</v>
      </c>
      <c r="AJ466" s="152">
        <v>1.4996952E9</v>
      </c>
      <c r="AK466" s="152">
        <v>99592.1853</v>
      </c>
      <c r="AL466" s="156">
        <v>102141.3279</v>
      </c>
      <c r="AM466" s="159">
        <v>128571.65</v>
      </c>
      <c r="AN466" s="152">
        <f t="shared" si="1"/>
        <v>27351.0695</v>
      </c>
      <c r="AO466" s="152">
        <f t="shared" si="2"/>
        <v>146595.1521</v>
      </c>
      <c r="AP466" s="152">
        <f t="shared" si="3"/>
        <v>9752.302</v>
      </c>
      <c r="AQ466" s="152">
        <f t="shared" si="4"/>
        <v>96372.0947</v>
      </c>
      <c r="AR466" s="152">
        <f t="shared" si="5"/>
        <v>89153.5714</v>
      </c>
    </row>
    <row r="467">
      <c r="A467" s="152">
        <v>1.48051626E9</v>
      </c>
      <c r="B467" s="152">
        <v>107036.7782</v>
      </c>
      <c r="D467" s="153">
        <f>IFERROR(__xludf.DUMMYFUNCTION("TO_DATE(INT((E467/(60*60*24))+""1/1/1970""))"),42927.0)</f>
        <v>42927</v>
      </c>
      <c r="E467" s="152">
        <v>1.4997456E9</v>
      </c>
      <c r="F467" s="152">
        <v>99592.1853</v>
      </c>
      <c r="H467" s="153">
        <f>IFERROR(__xludf.DUMMYFUNCTION("TO_DATE(INT((I467/(60*60*24))+""1/1/1970""))"),42927.0)</f>
        <v>42927</v>
      </c>
      <c r="I467" s="156">
        <v>1.4997456E9</v>
      </c>
      <c r="J467" s="156">
        <v>102365.2266</v>
      </c>
      <c r="L467" s="158">
        <v>42927.0</v>
      </c>
      <c r="M467" s="159">
        <v>128736.57</v>
      </c>
      <c r="O467" s="153">
        <f>IFERROR(__xludf.DUMMYFUNCTION("TO_DATE(INT((P467/(60*60*24))+""1/1/1970""))"),42840.0)</f>
        <v>42840</v>
      </c>
      <c r="P467" s="13">
        <v>1.4922144E9</v>
      </c>
      <c r="Q467" s="13">
        <v>28391.7058</v>
      </c>
      <c r="S467" s="153">
        <f>IFERROR(__xludf.DUMMYFUNCTION("TO_DATE(INT((T467/(60*60*24))+""1/1/1970""))"),42927.0)</f>
        <v>42927</v>
      </c>
      <c r="T467" s="156">
        <v>1.4997456E9</v>
      </c>
      <c r="U467" s="156">
        <v>146860.7064</v>
      </c>
      <c r="W467" s="153">
        <f>IFERROR(__xludf.DUMMYFUNCTION("TO_DATE(INT((X467/(60*60*24))+""1/1/1970""))"),42913.0)</f>
        <v>42913</v>
      </c>
      <c r="X467" s="152">
        <v>1.498572E9</v>
      </c>
      <c r="Y467" s="152">
        <v>9720.08</v>
      </c>
      <c r="AA467" s="153">
        <f>IFERROR(__xludf.DUMMYFUNCTION("TO_DATE(INT((AB467/(60*60*24))+""1/1/1970""))"),42914.0)</f>
        <v>42914</v>
      </c>
      <c r="AB467" s="152">
        <v>1.498626E9</v>
      </c>
      <c r="AC467" s="152">
        <v>97485.0923</v>
      </c>
      <c r="AE467" s="153">
        <f>IFERROR(__xludf.DUMMYFUNCTION("TO_DATE(INT((AF467/(60*60*24))+""1/1/1970""))"),42840.0)</f>
        <v>42840</v>
      </c>
      <c r="AF467" s="152">
        <v>1.4922144E9</v>
      </c>
      <c r="AG467" s="152">
        <v>96413.717</v>
      </c>
      <c r="AH467" s="156"/>
      <c r="AI467" s="153">
        <f>IFERROR(__xludf.DUMMYFUNCTION("TO_DATE(INT((AJ467/(60*60*24))+""1/1/1970""))"),42927.0)</f>
        <v>42927</v>
      </c>
      <c r="AJ467" s="152">
        <v>1.4997456E9</v>
      </c>
      <c r="AK467" s="152">
        <v>99592.1853</v>
      </c>
      <c r="AL467" s="156">
        <v>102365.2266</v>
      </c>
      <c r="AM467" s="159">
        <v>128736.57</v>
      </c>
      <c r="AN467" s="152">
        <f t="shared" si="1"/>
        <v>27301.3136</v>
      </c>
      <c r="AO467" s="152">
        <f t="shared" si="2"/>
        <v>146860.7064</v>
      </c>
      <c r="AP467" s="152">
        <f t="shared" si="3"/>
        <v>9754.7911</v>
      </c>
      <c r="AQ467" s="152">
        <f t="shared" si="4"/>
        <v>96364.6448</v>
      </c>
      <c r="AR467" s="152">
        <f t="shared" si="5"/>
        <v>89219.2055</v>
      </c>
    </row>
    <row r="468">
      <c r="A468" s="156">
        <v>1.4805396E9</v>
      </c>
      <c r="B468" s="156">
        <v>106430.0744</v>
      </c>
      <c r="D468" s="153">
        <f>IFERROR(__xludf.DUMMYFUNCTION("TO_DATE(INT((E468/(60*60*24))+""1/1/1970""))"),42928.0)</f>
        <v>42928</v>
      </c>
      <c r="E468" s="156">
        <v>1.499832E9</v>
      </c>
      <c r="F468" s="156">
        <v>99592.1853</v>
      </c>
      <c r="H468" s="153">
        <f>IFERROR(__xludf.DUMMYFUNCTION("TO_DATE(INT((I468/(60*60*24))+""1/1/1970""))"),42928.0)</f>
        <v>42928</v>
      </c>
      <c r="I468" s="152">
        <v>1.499832E9</v>
      </c>
      <c r="J468" s="152">
        <v>103049.9415</v>
      </c>
      <c r="L468" s="158">
        <v>42928.0</v>
      </c>
      <c r="M468" s="160">
        <v>128783.19</v>
      </c>
      <c r="O468" s="153">
        <f>IFERROR(__xludf.DUMMYFUNCTION("TO_DATE(INT((P468/(60*60*24))+""1/1/1970""))"),42841.0)</f>
        <v>42841</v>
      </c>
      <c r="P468" s="13">
        <v>1.4923008E9</v>
      </c>
      <c r="Q468" s="13">
        <v>28391.7058</v>
      </c>
      <c r="S468" s="153">
        <f>IFERROR(__xludf.DUMMYFUNCTION("TO_DATE(INT((T468/(60*60*24))+""1/1/1970""))"),42928.0)</f>
        <v>42928</v>
      </c>
      <c r="T468" s="152">
        <v>1.499832E9</v>
      </c>
      <c r="U468" s="152">
        <v>146680.9716</v>
      </c>
      <c r="W468" s="153">
        <f>IFERROR(__xludf.DUMMYFUNCTION("TO_DATE(INT((X468/(60*60*24))+""1/1/1970""))"),42914.0)</f>
        <v>42914</v>
      </c>
      <c r="X468" s="152">
        <v>1.4986584E9</v>
      </c>
      <c r="Y468" s="152">
        <v>9708.6599</v>
      </c>
      <c r="AA468" s="153">
        <f>IFERROR(__xludf.DUMMYFUNCTION("TO_DATE(INT((AB468/(60*60*24))+""1/1/1970""))"),42915.0)</f>
        <v>42915</v>
      </c>
      <c r="AB468" s="156">
        <v>1.4987052E9</v>
      </c>
      <c r="AC468" s="156">
        <v>96559.9968</v>
      </c>
      <c r="AE468" s="153">
        <f>IFERROR(__xludf.DUMMYFUNCTION("TO_DATE(INT((AF468/(60*60*24))+""1/1/1970""))"),42841.0)</f>
        <v>42841</v>
      </c>
      <c r="AF468" s="156">
        <v>1.49238E9</v>
      </c>
      <c r="AG468" s="156">
        <v>96413.717</v>
      </c>
      <c r="AH468" s="156"/>
      <c r="AI468" s="153">
        <f>IFERROR(__xludf.DUMMYFUNCTION("TO_DATE(INT((AJ468/(60*60*24))+""1/1/1970""))"),42928.0)</f>
        <v>42928</v>
      </c>
      <c r="AJ468" s="156">
        <v>1.499832E9</v>
      </c>
      <c r="AK468" s="156">
        <v>99592.1853</v>
      </c>
      <c r="AL468" s="152">
        <v>103049.9415</v>
      </c>
      <c r="AM468" s="160">
        <v>128783.19</v>
      </c>
      <c r="AN468" s="152">
        <f t="shared" si="1"/>
        <v>27362.8366</v>
      </c>
      <c r="AO468" s="152">
        <f t="shared" si="2"/>
        <v>146680.9716</v>
      </c>
      <c r="AP468" s="152">
        <f t="shared" si="3"/>
        <v>9743.6759</v>
      </c>
      <c r="AQ468" s="152">
        <f t="shared" si="4"/>
        <v>96381.1826</v>
      </c>
      <c r="AR468" s="152">
        <f t="shared" si="5"/>
        <v>88505.9506</v>
      </c>
    </row>
    <row r="469">
      <c r="A469" s="152">
        <v>1.48060266E9</v>
      </c>
      <c r="B469" s="152">
        <v>106564.8974</v>
      </c>
      <c r="D469" s="153">
        <f>IFERROR(__xludf.DUMMYFUNCTION("TO_DATE(INT((E469/(60*60*24))+""1/1/1970""))"),42929.0)</f>
        <v>42929</v>
      </c>
      <c r="E469" s="152">
        <v>1.4999184E9</v>
      </c>
      <c r="F469" s="152">
        <v>99592.1853</v>
      </c>
      <c r="H469" s="153">
        <f>IFERROR(__xludf.DUMMYFUNCTION("TO_DATE(INT((I469/(60*60*24))+""1/1/1970""))"),42929.0)</f>
        <v>42929</v>
      </c>
      <c r="I469" s="156">
        <v>1.4999184E9</v>
      </c>
      <c r="J469" s="156">
        <v>103337.0781</v>
      </c>
      <c r="L469" s="158">
        <v>42929.0</v>
      </c>
      <c r="M469" s="159">
        <v>129583.05</v>
      </c>
      <c r="O469" s="153">
        <f>IFERROR(__xludf.DUMMYFUNCTION("TO_DATE(INT((P469/(60*60*24))+""1/1/1970""))"),42842.0)</f>
        <v>42842</v>
      </c>
      <c r="P469" s="13">
        <v>1.4923872E9</v>
      </c>
      <c r="Q469" s="13">
        <v>28115.9079</v>
      </c>
      <c r="S469" s="153">
        <f>IFERROR(__xludf.DUMMYFUNCTION("TO_DATE(INT((T469/(60*60*24))+""1/1/1970""))"),42929.0)</f>
        <v>42929</v>
      </c>
      <c r="T469" s="156">
        <v>1.4999184E9</v>
      </c>
      <c r="U469" s="156">
        <v>148633.5781</v>
      </c>
      <c r="W469" s="153">
        <f>IFERROR(__xludf.DUMMYFUNCTION("TO_DATE(INT((X469/(60*60*24))+""1/1/1970""))"),42915.0)</f>
        <v>42915</v>
      </c>
      <c r="X469" s="152">
        <v>1.4987448E9</v>
      </c>
      <c r="Y469" s="152">
        <v>9732.5767</v>
      </c>
      <c r="AA469" s="153">
        <f>IFERROR(__xludf.DUMMYFUNCTION("TO_DATE(INT((AB469/(60*60*24))+""1/1/1970""))"),42916.0)</f>
        <v>42916</v>
      </c>
      <c r="AB469" s="152">
        <v>1.4987844E9</v>
      </c>
      <c r="AC469" s="152">
        <v>96164.7258</v>
      </c>
      <c r="AE469" s="153">
        <f>IFERROR(__xludf.DUMMYFUNCTION("TO_DATE(INT((AF469/(60*60*24))+""1/1/1970""))"),42842.0)</f>
        <v>42842</v>
      </c>
      <c r="AF469" s="156">
        <v>1.4924196E9</v>
      </c>
      <c r="AG469" s="156">
        <v>96438.5019</v>
      </c>
      <c r="AH469" s="156"/>
      <c r="AI469" s="153">
        <f>IFERROR(__xludf.DUMMYFUNCTION("TO_DATE(INT((AJ469/(60*60*24))+""1/1/1970""))"),42929.0)</f>
        <v>42929</v>
      </c>
      <c r="AJ469" s="152">
        <v>1.4999184E9</v>
      </c>
      <c r="AK469" s="152">
        <v>99592.1853</v>
      </c>
      <c r="AL469" s="156">
        <v>103337.0781</v>
      </c>
      <c r="AM469" s="159">
        <v>129583.05</v>
      </c>
      <c r="AN469" s="152">
        <f t="shared" si="1"/>
        <v>27269.6837</v>
      </c>
      <c r="AO469" s="152">
        <f t="shared" si="2"/>
        <v>148633.5781</v>
      </c>
      <c r="AP469" s="152">
        <f t="shared" si="3"/>
        <v>9767.8657</v>
      </c>
      <c r="AQ469" s="152">
        <f t="shared" si="4"/>
        <v>96338.4315</v>
      </c>
      <c r="AR469" s="152">
        <f t="shared" si="5"/>
        <v>89015.8774</v>
      </c>
    </row>
    <row r="470">
      <c r="A470" s="156">
        <v>1.480626E9</v>
      </c>
      <c r="B470" s="156">
        <v>106040.0505</v>
      </c>
      <c r="D470" s="153">
        <f>IFERROR(__xludf.DUMMYFUNCTION("TO_DATE(INT((E470/(60*60*24))+""1/1/1970""))"),42930.0)</f>
        <v>42930</v>
      </c>
      <c r="E470" s="156">
        <v>1.5000048E9</v>
      </c>
      <c r="F470" s="156">
        <v>99592.1853</v>
      </c>
      <c r="H470" s="153">
        <f>IFERROR(__xludf.DUMMYFUNCTION("TO_DATE(INT((I470/(60*60*24))+""1/1/1970""))"),42930.0)</f>
        <v>42930</v>
      </c>
      <c r="I470" s="152">
        <v>1.5000048E9</v>
      </c>
      <c r="J470" s="152">
        <v>103024.534</v>
      </c>
      <c r="L470" s="158">
        <v>42930.0</v>
      </c>
      <c r="M470" s="160">
        <v>129437.52</v>
      </c>
      <c r="O470" s="153">
        <f>IFERROR(__xludf.DUMMYFUNCTION("TO_DATE(INT((P470/(60*60*24))+""1/1/1970""))"),42843.0)</f>
        <v>42843</v>
      </c>
      <c r="P470" s="13">
        <v>1.492524E9</v>
      </c>
      <c r="Q470" s="13">
        <v>28212.7707</v>
      </c>
      <c r="S470" s="153">
        <f>IFERROR(__xludf.DUMMYFUNCTION("TO_DATE(INT((T470/(60*60*24))+""1/1/1970""))"),42930.0)</f>
        <v>42930</v>
      </c>
      <c r="T470" s="152">
        <v>1.5000048E9</v>
      </c>
      <c r="U470" s="152">
        <v>149067.0997</v>
      </c>
      <c r="W470" s="153">
        <f>IFERROR(__xludf.DUMMYFUNCTION("TO_DATE(INT((X470/(60*60*24))+""1/1/1970""))"),42916.0)</f>
        <v>42916</v>
      </c>
      <c r="X470" s="152">
        <v>1.4988312E9</v>
      </c>
      <c r="Y470" s="152">
        <v>9734.9493</v>
      </c>
      <c r="AA470" s="153">
        <f>IFERROR(__xludf.DUMMYFUNCTION("TO_DATE(INT((AB470/(60*60*24))+""1/1/1970""))"),42918.0)</f>
        <v>42918</v>
      </c>
      <c r="AB470" s="156">
        <v>1.4990328E9</v>
      </c>
      <c r="AC470" s="156">
        <v>96354.6581</v>
      </c>
      <c r="AE470" s="153">
        <f>IFERROR(__xludf.DUMMYFUNCTION("TO_DATE(INT((AF470/(60*60*24))+""1/1/1970""))"),42843.0)</f>
        <v>42843</v>
      </c>
      <c r="AF470" s="152">
        <v>1.4924988E9</v>
      </c>
      <c r="AG470" s="152">
        <v>96129.1494</v>
      </c>
      <c r="AH470" s="156"/>
      <c r="AI470" s="153">
        <f>IFERROR(__xludf.DUMMYFUNCTION("TO_DATE(INT((AJ470/(60*60*24))+""1/1/1970""))"),42930.0)</f>
        <v>42930</v>
      </c>
      <c r="AJ470" s="156">
        <v>1.5000048E9</v>
      </c>
      <c r="AK470" s="156">
        <v>99592.1853</v>
      </c>
      <c r="AL470" s="152">
        <v>103024.534</v>
      </c>
      <c r="AM470" s="160">
        <v>129437.52</v>
      </c>
      <c r="AN470" s="152">
        <f t="shared" si="1"/>
        <v>27247.5463</v>
      </c>
      <c r="AO470" s="152">
        <f t="shared" si="2"/>
        <v>149067.0997</v>
      </c>
      <c r="AP470" s="152">
        <f t="shared" si="3"/>
        <v>9785.5157</v>
      </c>
      <c r="AQ470" s="152">
        <f t="shared" si="4"/>
        <v>96331.1784</v>
      </c>
      <c r="AR470" s="152">
        <f t="shared" si="5"/>
        <v>89144.3918</v>
      </c>
    </row>
    <row r="471">
      <c r="A471" s="152">
        <v>1.48068906E9</v>
      </c>
      <c r="B471" s="152">
        <v>106020.7901</v>
      </c>
      <c r="D471" s="153">
        <f>IFERROR(__xludf.DUMMYFUNCTION("TO_DATE(INT((E471/(60*60*24))+""1/1/1970""))"),42931.0)</f>
        <v>42931</v>
      </c>
      <c r="E471" s="152">
        <v>1.5000912E9</v>
      </c>
      <c r="F471" s="152">
        <v>99592.1853</v>
      </c>
      <c r="H471" s="153">
        <f>IFERROR(__xludf.DUMMYFUNCTION("TO_DATE(INT((I471/(60*60*24))+""1/1/1970""))"),42931.0)</f>
        <v>42931</v>
      </c>
      <c r="I471" s="156">
        <v>1.5000912E9</v>
      </c>
      <c r="J471" s="156">
        <v>102489.7703</v>
      </c>
      <c r="L471" s="158">
        <v>42931.0</v>
      </c>
      <c r="M471" s="159">
        <v>130032.86</v>
      </c>
      <c r="O471" s="153">
        <f>IFERROR(__xludf.DUMMYFUNCTION("TO_DATE(INT((P471/(60*60*24))+""1/1/1970""))"),42844.0)</f>
        <v>42844</v>
      </c>
      <c r="P471" s="13">
        <v>1.4926104E9</v>
      </c>
      <c r="Q471" s="13">
        <v>28149.8369</v>
      </c>
      <c r="S471" s="153">
        <f>IFERROR(__xludf.DUMMYFUNCTION("TO_DATE(INT((T471/(60*60*24))+""1/1/1970""))"),42931.0)</f>
        <v>42931</v>
      </c>
      <c r="T471" s="156">
        <v>1.5000912E9</v>
      </c>
      <c r="U471" s="156">
        <v>150254.5914</v>
      </c>
      <c r="W471" s="153">
        <f>IFERROR(__xludf.DUMMYFUNCTION("TO_DATE(INT((X471/(60*60*24))+""1/1/1970""))"),42917.0)</f>
        <v>42917</v>
      </c>
      <c r="X471" s="152">
        <v>1.4988672E9</v>
      </c>
      <c r="Y471" s="152">
        <v>9746.4819</v>
      </c>
      <c r="AA471" s="153">
        <f>IFERROR(__xludf.DUMMYFUNCTION("TO_DATE(INT((AB471/(60*60*24))+""1/1/1970""))"),42919.0)</f>
        <v>42919</v>
      </c>
      <c r="AB471" s="156">
        <v>1.4990724E9</v>
      </c>
      <c r="AC471" s="156">
        <v>96707.2178</v>
      </c>
      <c r="AE471" s="153">
        <f>IFERROR(__xludf.DUMMYFUNCTION("TO_DATE(INT((AF471/(60*60*24))+""1/1/1970""))"),42844.0)</f>
        <v>42844</v>
      </c>
      <c r="AF471" s="156">
        <v>1.492578E9</v>
      </c>
      <c r="AG471" s="156">
        <v>95360.3579</v>
      </c>
      <c r="AH471" s="156"/>
      <c r="AI471" s="153">
        <f>IFERROR(__xludf.DUMMYFUNCTION("TO_DATE(INT((AJ471/(60*60*24))+""1/1/1970""))"),42931.0)</f>
        <v>42931</v>
      </c>
      <c r="AJ471" s="152">
        <v>1.5000912E9</v>
      </c>
      <c r="AK471" s="152">
        <v>99592.1853</v>
      </c>
      <c r="AL471" s="156">
        <v>102489.7703</v>
      </c>
      <c r="AM471" s="159">
        <v>130032.86</v>
      </c>
      <c r="AN471" s="152">
        <f t="shared" si="1"/>
        <v>27262.9807</v>
      </c>
      <c r="AO471" s="152">
        <f t="shared" si="2"/>
        <v>150254.5914</v>
      </c>
      <c r="AP471" s="152">
        <f t="shared" si="3"/>
        <v>9798.0771</v>
      </c>
      <c r="AQ471" s="152">
        <f t="shared" si="4"/>
        <v>96331.1784</v>
      </c>
      <c r="AR471" s="152">
        <f t="shared" si="5"/>
        <v>88554.1435</v>
      </c>
    </row>
    <row r="472">
      <c r="A472" s="156">
        <v>1.4807124E9</v>
      </c>
      <c r="B472" s="156">
        <v>106093.0167</v>
      </c>
      <c r="D472" s="153">
        <f>IFERROR(__xludf.DUMMYFUNCTION("TO_DATE(INT((E472/(60*60*24))+""1/1/1970""))"),42933.0)</f>
        <v>42933</v>
      </c>
      <c r="E472" s="156">
        <v>1.5003E9</v>
      </c>
      <c r="F472" s="156">
        <v>99592.1853</v>
      </c>
      <c r="H472" s="153">
        <f>IFERROR(__xludf.DUMMYFUNCTION("TO_DATE(INT((I472/(60*60*24))+""1/1/1970""))"),42933.0)</f>
        <v>42933</v>
      </c>
      <c r="I472" s="152">
        <v>1.5003E9</v>
      </c>
      <c r="J472" s="152">
        <v>102489.7703</v>
      </c>
      <c r="L472" s="158">
        <v>42933.0</v>
      </c>
      <c r="M472" s="160">
        <v>130032.86</v>
      </c>
      <c r="O472" s="153">
        <f>IFERROR(__xludf.DUMMYFUNCTION("TO_DATE(INT((P472/(60*60*24))+""1/1/1970""))"),42845.0)</f>
        <v>42845</v>
      </c>
      <c r="P472" s="13">
        <v>1.4926968E9</v>
      </c>
      <c r="Q472" s="13">
        <v>28163.3235</v>
      </c>
      <c r="S472" s="153">
        <f>IFERROR(__xludf.DUMMYFUNCTION("TO_DATE(INT((T472/(60*60*24))+""1/1/1970""))"),42933.0)</f>
        <v>42933</v>
      </c>
      <c r="T472" s="152">
        <v>1.5003E9</v>
      </c>
      <c r="U472" s="152">
        <v>150254.5914</v>
      </c>
      <c r="W472" s="153">
        <f>IFERROR(__xludf.DUMMYFUNCTION("TO_DATE(INT((X472/(60*60*24))+""1/1/1970""))"),42919.0)</f>
        <v>42919</v>
      </c>
      <c r="X472" s="156">
        <v>1.49904E9</v>
      </c>
      <c r="Y472" s="156">
        <v>9743.8914</v>
      </c>
      <c r="AA472" s="153">
        <f>IFERROR(__xludf.DUMMYFUNCTION("TO_DATE(INT((AB472/(60*60*24))+""1/1/1970""))"),42920.0)</f>
        <v>42920</v>
      </c>
      <c r="AB472" s="152">
        <v>1.4991516E9</v>
      </c>
      <c r="AC472" s="152">
        <v>96761.6181</v>
      </c>
      <c r="AE472" s="153">
        <f>IFERROR(__xludf.DUMMYFUNCTION("TO_DATE(INT((AF472/(60*60*24))+""1/1/1970""))"),42845.0)</f>
        <v>42845</v>
      </c>
      <c r="AF472" s="152">
        <v>1.4926572E9</v>
      </c>
      <c r="AG472" s="152">
        <v>95476.0209</v>
      </c>
      <c r="AH472" s="156"/>
      <c r="AI472" s="153">
        <f>IFERROR(__xludf.DUMMYFUNCTION("TO_DATE(INT((AJ472/(60*60*24))+""1/1/1970""))"),42933.0)</f>
        <v>42933</v>
      </c>
      <c r="AJ472" s="156">
        <v>1.5003E9</v>
      </c>
      <c r="AK472" s="156">
        <v>99592.1853</v>
      </c>
      <c r="AL472" s="152">
        <v>102489.7703</v>
      </c>
      <c r="AM472" s="160">
        <v>130032.86</v>
      </c>
      <c r="AN472" s="152">
        <f t="shared" si="1"/>
        <v>27264.818</v>
      </c>
      <c r="AO472" s="152">
        <f t="shared" si="2"/>
        <v>150254.5914</v>
      </c>
      <c r="AP472" s="152">
        <f t="shared" si="3"/>
        <v>9797.4649</v>
      </c>
      <c r="AQ472" s="152">
        <f t="shared" si="4"/>
        <v>95455.0841</v>
      </c>
      <c r="AR472" s="152">
        <f t="shared" si="5"/>
        <v>88505.9506</v>
      </c>
    </row>
    <row r="473">
      <c r="A473" s="152">
        <v>1.48094826E9</v>
      </c>
      <c r="B473" s="152">
        <v>106574.5277</v>
      </c>
      <c r="D473" s="153">
        <f>IFERROR(__xludf.DUMMYFUNCTION("TO_DATE(INT((E473/(60*60*24))+""1/1/1970""))"),42934.0)</f>
        <v>42934</v>
      </c>
      <c r="E473" s="156">
        <v>1.5003504E9</v>
      </c>
      <c r="F473" s="156">
        <v>99592.1853</v>
      </c>
      <c r="H473" s="153">
        <f>IFERROR(__xludf.DUMMYFUNCTION("TO_DATE(INT((I473/(60*60*24))+""1/1/1970""))"),42934.0)</f>
        <v>42934</v>
      </c>
      <c r="I473" s="152">
        <v>1.5003504E9</v>
      </c>
      <c r="J473" s="152">
        <v>102410.443</v>
      </c>
      <c r="L473" s="158">
        <v>42934.0</v>
      </c>
      <c r="M473" s="160">
        <v>130252.51</v>
      </c>
      <c r="O473" s="153">
        <f>IFERROR(__xludf.DUMMYFUNCTION("TO_DATE(INT((P473/(60*60*24))+""1/1/1970""))"),42846.0)</f>
        <v>42846</v>
      </c>
      <c r="P473" s="13">
        <v>1.4927832E9</v>
      </c>
      <c r="Q473" s="13">
        <v>27991.6238</v>
      </c>
      <c r="S473" s="153">
        <f>IFERROR(__xludf.DUMMYFUNCTION("TO_DATE(INT((T473/(60*60*24))+""1/1/1970""))"),42934.0)</f>
        <v>42934</v>
      </c>
      <c r="T473" s="152">
        <v>1.5003504E9</v>
      </c>
      <c r="U473" s="152">
        <v>150277.4948</v>
      </c>
      <c r="W473" s="153">
        <f>IFERROR(__xludf.DUMMYFUNCTION("TO_DATE(INT((X473/(60*60*24))+""1/1/1970""))"),42920.0)</f>
        <v>42920</v>
      </c>
      <c r="X473" s="152">
        <v>1.4991264E9</v>
      </c>
      <c r="Y473" s="152">
        <v>9753.4762</v>
      </c>
      <c r="AA473" s="153">
        <f>IFERROR(__xludf.DUMMYFUNCTION("TO_DATE(INT((AB473/(60*60*24))+""1/1/1970""))"),42921.0)</f>
        <v>42921</v>
      </c>
      <c r="AB473" s="156">
        <v>1.4992308E9</v>
      </c>
      <c r="AC473" s="156">
        <v>96896.7942</v>
      </c>
      <c r="AE473" s="153">
        <f>IFERROR(__xludf.DUMMYFUNCTION("TO_DATE(INT((AF473/(60*60*24))+""1/1/1970""))"),42846.0)</f>
        <v>42846</v>
      </c>
      <c r="AF473" s="156">
        <v>1.4927364E9</v>
      </c>
      <c r="AG473" s="156">
        <v>95484.7415</v>
      </c>
      <c r="AH473" s="156"/>
      <c r="AI473" s="153">
        <f>IFERROR(__xludf.DUMMYFUNCTION("TO_DATE(INT((AJ473/(60*60*24))+""1/1/1970""))"),42934.0)</f>
        <v>42934</v>
      </c>
      <c r="AJ473" s="156">
        <v>1.5003504E9</v>
      </c>
      <c r="AK473" s="156">
        <v>99592.1853</v>
      </c>
      <c r="AL473" s="152">
        <v>102410.443</v>
      </c>
      <c r="AM473" s="160">
        <v>130252.51</v>
      </c>
      <c r="AN473" s="152">
        <f t="shared" si="1"/>
        <v>27228.0384</v>
      </c>
      <c r="AO473" s="152">
        <f t="shared" si="2"/>
        <v>150277.4948</v>
      </c>
      <c r="AP473" s="152">
        <f t="shared" si="3"/>
        <v>9785.6519</v>
      </c>
      <c r="AQ473" s="152">
        <f t="shared" si="4"/>
        <v>94116.1661</v>
      </c>
      <c r="AR473" s="152">
        <f t="shared" si="5"/>
        <v>88512.3763</v>
      </c>
    </row>
    <row r="474">
      <c r="A474" s="156">
        <v>1.4809716E9</v>
      </c>
      <c r="B474" s="156">
        <v>106728.6112</v>
      </c>
      <c r="D474" s="153">
        <f>IFERROR(__xludf.DUMMYFUNCTION("TO_DATE(INT((E474/(60*60*24))+""1/1/1970""))"),42935.0)</f>
        <v>42935</v>
      </c>
      <c r="E474" s="152">
        <v>1.5004368E9</v>
      </c>
      <c r="F474" s="152">
        <v>99592.1853</v>
      </c>
      <c r="H474" s="153">
        <f>IFERROR(__xludf.DUMMYFUNCTION("TO_DATE(INT((I474/(60*60*24))+""1/1/1970""))"),42935.0)</f>
        <v>42935</v>
      </c>
      <c r="I474" s="156">
        <v>1.5004368E9</v>
      </c>
      <c r="J474" s="156">
        <v>103330.7941</v>
      </c>
      <c r="L474" s="158">
        <v>42935.0</v>
      </c>
      <c r="M474" s="159">
        <v>130781.12</v>
      </c>
      <c r="O474" s="153">
        <f>IFERROR(__xludf.DUMMYFUNCTION("TO_DATE(INT((P474/(60*60*24))+""1/1/1970""))"),42847.0)</f>
        <v>42847</v>
      </c>
      <c r="P474" s="13">
        <v>1.4928192E9</v>
      </c>
      <c r="Q474" s="13">
        <v>28027.7813</v>
      </c>
      <c r="S474" s="153">
        <f>IFERROR(__xludf.DUMMYFUNCTION("TO_DATE(INT((T474/(60*60*24))+""1/1/1970""))"),42935.0)</f>
        <v>42935</v>
      </c>
      <c r="T474" s="156">
        <v>1.5004368E9</v>
      </c>
      <c r="U474" s="156">
        <v>150467.8226</v>
      </c>
      <c r="W474" s="153">
        <f>IFERROR(__xludf.DUMMYFUNCTION("TO_DATE(INT((X474/(60*60*24))+""1/1/1970""))"),42921.0)</f>
        <v>42921</v>
      </c>
      <c r="X474" s="156">
        <v>1.4992128E9</v>
      </c>
      <c r="Y474" s="156">
        <v>9749.032</v>
      </c>
      <c r="AA474" s="153">
        <f>IFERROR(__xludf.DUMMYFUNCTION("TO_DATE(INT((AB474/(60*60*24))+""1/1/1970""))"),42922.0)</f>
        <v>42922</v>
      </c>
      <c r="AB474" s="152">
        <v>1.49931E9</v>
      </c>
      <c r="AC474" s="152">
        <v>97050.1621</v>
      </c>
      <c r="AE474" s="153">
        <f>IFERROR(__xludf.DUMMYFUNCTION("TO_DATE(INT((AF474/(60*60*24))+""1/1/1970""))"),42847.0)</f>
        <v>42847</v>
      </c>
      <c r="AF474" s="152">
        <v>1.4928192E9</v>
      </c>
      <c r="AG474" s="152">
        <v>95367.2426</v>
      </c>
      <c r="AH474" s="156"/>
      <c r="AI474" s="153">
        <f>IFERROR(__xludf.DUMMYFUNCTION("TO_DATE(INT((AJ474/(60*60*24))+""1/1/1970""))"),42935.0)</f>
        <v>42935</v>
      </c>
      <c r="AJ474" s="152">
        <v>1.5004368E9</v>
      </c>
      <c r="AK474" s="152">
        <v>99592.1853</v>
      </c>
      <c r="AL474" s="156">
        <v>103330.7941</v>
      </c>
      <c r="AM474" s="159">
        <v>130781.12</v>
      </c>
      <c r="AN474" s="152">
        <f t="shared" si="1"/>
        <v>27287.8049</v>
      </c>
      <c r="AO474" s="152">
        <f t="shared" si="2"/>
        <v>150467.8226</v>
      </c>
      <c r="AP474" s="152">
        <f t="shared" si="3"/>
        <v>9785.835</v>
      </c>
      <c r="AQ474" s="152">
        <f t="shared" si="4"/>
        <v>94023.483</v>
      </c>
      <c r="AR474" s="152">
        <f t="shared" si="5"/>
        <v>87827.5781</v>
      </c>
    </row>
    <row r="475">
      <c r="A475" s="152">
        <v>1.48103466E9</v>
      </c>
      <c r="B475" s="152">
        <v>106810.468</v>
      </c>
      <c r="D475" s="153">
        <f>IFERROR(__xludf.DUMMYFUNCTION("TO_DATE(INT((E475/(60*60*24))+""1/1/1970""))"),42936.0)</f>
        <v>42936</v>
      </c>
      <c r="E475" s="156">
        <v>1.5005232E9</v>
      </c>
      <c r="F475" s="156">
        <v>99592.1853</v>
      </c>
      <c r="H475" s="153">
        <f>IFERROR(__xludf.DUMMYFUNCTION("TO_DATE(INT((I475/(60*60*24))+""1/1/1970""))"),42936.0)</f>
        <v>42936</v>
      </c>
      <c r="I475" s="152">
        <v>1.5005232E9</v>
      </c>
      <c r="J475" s="152">
        <v>107004.4941</v>
      </c>
      <c r="L475" s="158">
        <v>42936.0</v>
      </c>
      <c r="M475" s="160">
        <v>131132.53</v>
      </c>
      <c r="O475" s="153">
        <f>IFERROR(__xludf.DUMMYFUNCTION("TO_DATE(INT((P475/(60*60*24))+""1/1/1970""))"),42848.0)</f>
        <v>42848</v>
      </c>
      <c r="P475" s="13">
        <v>1.4929056E9</v>
      </c>
      <c r="Q475" s="13">
        <v>28027.7813</v>
      </c>
      <c r="S475" s="153">
        <f>IFERROR(__xludf.DUMMYFUNCTION("TO_DATE(INT((T475/(60*60*24))+""1/1/1970""))"),42936.0)</f>
        <v>42936</v>
      </c>
      <c r="T475" s="152">
        <v>1.5005232E9</v>
      </c>
      <c r="U475" s="152">
        <v>151856.3319</v>
      </c>
      <c r="W475" s="153">
        <f>IFERROR(__xludf.DUMMYFUNCTION("TO_DATE(INT((X475/(60*60*24))+""1/1/1970""))"),42922.0)</f>
        <v>42922</v>
      </c>
      <c r="X475" s="152">
        <v>1.4993496E9</v>
      </c>
      <c r="Y475" s="152">
        <v>9748.0609</v>
      </c>
      <c r="AA475" s="153">
        <f>IFERROR(__xludf.DUMMYFUNCTION("TO_DATE(INT((AB475/(60*60*24))+""1/1/1970""))"),42923.0)</f>
        <v>42923</v>
      </c>
      <c r="AB475" s="156">
        <v>1.4993892E9</v>
      </c>
      <c r="AC475" s="156">
        <v>96394.5557</v>
      </c>
      <c r="AE475" s="153">
        <f>IFERROR(__xludf.DUMMYFUNCTION("TO_DATE(INT((AF475/(60*60*24))+""1/1/1970""))"),42848.0)</f>
        <v>42848</v>
      </c>
      <c r="AF475" s="156">
        <v>1.4929848E9</v>
      </c>
      <c r="AG475" s="156">
        <v>95367.2426</v>
      </c>
      <c r="AH475" s="156"/>
      <c r="AI475" s="153">
        <f>IFERROR(__xludf.DUMMYFUNCTION("TO_DATE(INT((AJ475/(60*60*24))+""1/1/1970""))"),42936.0)</f>
        <v>42936</v>
      </c>
      <c r="AJ475" s="156">
        <v>1.5005232E9</v>
      </c>
      <c r="AK475" s="156">
        <v>99592.1853</v>
      </c>
      <c r="AL475" s="152">
        <v>107004.4941</v>
      </c>
      <c r="AM475" s="160">
        <v>131132.53</v>
      </c>
      <c r="AN475" s="152">
        <f t="shared" si="1"/>
        <v>27291.9097</v>
      </c>
      <c r="AO475" s="152">
        <f t="shared" si="2"/>
        <v>151856.3319</v>
      </c>
      <c r="AP475" s="152">
        <f t="shared" si="3"/>
        <v>9793.769</v>
      </c>
      <c r="AQ475" s="152">
        <f t="shared" si="4"/>
        <v>93822.5321</v>
      </c>
      <c r="AR475" s="152">
        <f t="shared" si="5"/>
        <v>88003.3675</v>
      </c>
    </row>
    <row r="476">
      <c r="A476" s="156">
        <v>1.481058E9</v>
      </c>
      <c r="B476" s="156">
        <v>107065.6688</v>
      </c>
      <c r="D476" s="153">
        <f>IFERROR(__xludf.DUMMYFUNCTION("TO_DATE(INT((E476/(60*60*24))+""1/1/1970""))"),42937.0)</f>
        <v>42937</v>
      </c>
      <c r="E476" s="152">
        <v>1.5006096E9</v>
      </c>
      <c r="F476" s="152">
        <v>99592.1853</v>
      </c>
      <c r="H476" s="153">
        <f>IFERROR(__xludf.DUMMYFUNCTION("TO_DATE(INT((I476/(60*60*24))+""1/1/1970""))"),42937.0)</f>
        <v>42937</v>
      </c>
      <c r="I476" s="156">
        <v>1.5006096E9</v>
      </c>
      <c r="J476" s="156">
        <v>106526.6777</v>
      </c>
      <c r="L476" s="158">
        <v>42937.0</v>
      </c>
      <c r="M476" s="159">
        <v>131295.08</v>
      </c>
      <c r="O476" s="153">
        <f>IFERROR(__xludf.DUMMYFUNCTION("TO_DATE(INT((P476/(60*60*24))+""1/1/1970""))"),42849.0)</f>
        <v>42849</v>
      </c>
      <c r="P476" s="13">
        <v>1.492992E9</v>
      </c>
      <c r="Q476" s="13">
        <v>27821.3013</v>
      </c>
      <c r="S476" s="153">
        <f>IFERROR(__xludf.DUMMYFUNCTION("TO_DATE(INT((T476/(60*60*24))+""1/1/1970""))"),42937.0)</f>
        <v>42937</v>
      </c>
      <c r="T476" s="156">
        <v>1.5006096E9</v>
      </c>
      <c r="U476" s="156">
        <v>151958.6854</v>
      </c>
      <c r="W476" s="153">
        <f>IFERROR(__xludf.DUMMYFUNCTION("TO_DATE(INT((X476/(60*60*24))+""1/1/1970""))"),42923.0)</f>
        <v>42923</v>
      </c>
      <c r="X476" s="152">
        <v>1.499436E9</v>
      </c>
      <c r="Y476" s="152">
        <v>9735.5073</v>
      </c>
      <c r="AA476" s="153">
        <f>IFERROR(__xludf.DUMMYFUNCTION("TO_DATE(INT((AB476/(60*60*24))+""1/1/1970""))"),42925.0)</f>
        <v>42925</v>
      </c>
      <c r="AB476" s="152">
        <v>1.4996376E9</v>
      </c>
      <c r="AC476" s="152">
        <v>96368.219</v>
      </c>
      <c r="AE476" s="153">
        <f>IFERROR(__xludf.DUMMYFUNCTION("TO_DATE(INT((AF476/(60*60*24))+""1/1/1970""))"),42849.0)</f>
        <v>42849</v>
      </c>
      <c r="AF476" s="156">
        <v>1.4930244E9</v>
      </c>
      <c r="AG476" s="156">
        <v>94018.7594</v>
      </c>
      <c r="AH476" s="156"/>
      <c r="AI476" s="153">
        <f>IFERROR(__xludf.DUMMYFUNCTION("TO_DATE(INT((AJ476/(60*60*24))+""1/1/1970""))"),42937.0)</f>
        <v>42937</v>
      </c>
      <c r="AJ476" s="152">
        <v>1.5006096E9</v>
      </c>
      <c r="AK476" s="152">
        <v>99592.1853</v>
      </c>
      <c r="AL476" s="156">
        <v>106526.6777</v>
      </c>
      <c r="AM476" s="159">
        <v>131295.08</v>
      </c>
      <c r="AN476" s="152">
        <f t="shared" si="1"/>
        <v>27308.43</v>
      </c>
      <c r="AO476" s="152">
        <f t="shared" si="2"/>
        <v>151958.6854</v>
      </c>
      <c r="AP476" s="152">
        <f t="shared" si="3"/>
        <v>9775.1516</v>
      </c>
      <c r="AQ476" s="152">
        <f t="shared" si="4"/>
        <v>93806.4176</v>
      </c>
      <c r="AR476" s="152">
        <f t="shared" si="5"/>
        <v>87085.8665</v>
      </c>
    </row>
    <row r="477">
      <c r="A477" s="152">
        <v>1.48112106E9</v>
      </c>
      <c r="B477" s="152">
        <v>106916.4004</v>
      </c>
      <c r="D477" s="153">
        <f>IFERROR(__xludf.DUMMYFUNCTION("TO_DATE(INT((E477/(60*60*24))+""1/1/1970""))"),42938.0)</f>
        <v>42938</v>
      </c>
      <c r="E477" s="156">
        <v>1.500696E9</v>
      </c>
      <c r="F477" s="156">
        <v>99592.1853</v>
      </c>
      <c r="H477" s="153">
        <f>IFERROR(__xludf.DUMMYFUNCTION("TO_DATE(INT((I477/(60*60*24))+""1/1/1970""))"),42938.0)</f>
        <v>42938</v>
      </c>
      <c r="I477" s="152">
        <v>1.500696E9</v>
      </c>
      <c r="J477" s="152">
        <v>106764.6617</v>
      </c>
      <c r="L477" s="158">
        <v>42938.0</v>
      </c>
      <c r="M477" s="160">
        <v>131649.64</v>
      </c>
      <c r="O477" s="153">
        <f>IFERROR(__xludf.DUMMYFUNCTION("TO_DATE(INT((P477/(60*60*24))+""1/1/1970""))"),42850.0)</f>
        <v>42850</v>
      </c>
      <c r="P477" s="13">
        <v>1.4931288E9</v>
      </c>
      <c r="Q477" s="13">
        <v>27755.8525</v>
      </c>
      <c r="S477" s="153">
        <f>IFERROR(__xludf.DUMMYFUNCTION("TO_DATE(INT((T477/(60*60*24))+""1/1/1970""))"),42938.0)</f>
        <v>42938</v>
      </c>
      <c r="T477" s="152">
        <v>1.500696E9</v>
      </c>
      <c r="U477" s="152">
        <v>151755.5339</v>
      </c>
      <c r="W477" s="153">
        <f>IFERROR(__xludf.DUMMYFUNCTION("TO_DATE(INT((X477/(60*60*24))+""1/1/1970""))"),42924.0)</f>
        <v>42924</v>
      </c>
      <c r="X477" s="152">
        <v>1.499472E9</v>
      </c>
      <c r="Y477" s="152">
        <v>9752.5845</v>
      </c>
      <c r="AA477" s="153">
        <f>IFERROR(__xludf.DUMMYFUNCTION("TO_DATE(INT((AB477/(60*60*24))+""1/1/1970""))"),42926.0)</f>
        <v>42926</v>
      </c>
      <c r="AB477" s="152">
        <v>1.4996772E9</v>
      </c>
      <c r="AC477" s="152">
        <v>96372.0947</v>
      </c>
      <c r="AE477" s="153">
        <f>IFERROR(__xludf.DUMMYFUNCTION("TO_DATE(INT((AF477/(60*60*24))+""1/1/1970""))"),42850.0)</f>
        <v>42850</v>
      </c>
      <c r="AF477" s="152">
        <v>1.4931036E9</v>
      </c>
      <c r="AG477" s="152">
        <v>94095.868</v>
      </c>
      <c r="AH477" s="156"/>
      <c r="AI477" s="153">
        <f>IFERROR(__xludf.DUMMYFUNCTION("TO_DATE(INT((AJ477/(60*60*24))+""1/1/1970""))"),42938.0)</f>
        <v>42938</v>
      </c>
      <c r="AJ477" s="156">
        <v>1.500696E9</v>
      </c>
      <c r="AK477" s="156">
        <v>99592.1853</v>
      </c>
      <c r="AL477" s="152">
        <v>106764.6617</v>
      </c>
      <c r="AM477" s="160">
        <v>131649.64</v>
      </c>
      <c r="AN477" s="152">
        <f t="shared" si="1"/>
        <v>27428.7544</v>
      </c>
      <c r="AO477" s="152">
        <f t="shared" si="2"/>
        <v>151755.5339</v>
      </c>
      <c r="AP477" s="152">
        <f t="shared" si="3"/>
        <v>9762.002</v>
      </c>
      <c r="AQ477" s="152">
        <f t="shared" si="4"/>
        <v>93806.4176</v>
      </c>
      <c r="AR477" s="152">
        <f t="shared" si="5"/>
        <v>86762.2856</v>
      </c>
    </row>
    <row r="478">
      <c r="A478" s="156">
        <v>1.4811444E9</v>
      </c>
      <c r="B478" s="156">
        <v>108462.0505</v>
      </c>
      <c r="D478" s="153">
        <f>IFERROR(__xludf.DUMMYFUNCTION("TO_DATE(INT((E478/(60*60*24))+""1/1/1970""))"),42940.0)</f>
        <v>42940</v>
      </c>
      <c r="E478" s="152">
        <v>1.5009048E9</v>
      </c>
      <c r="F478" s="152">
        <v>99592.1853</v>
      </c>
      <c r="H478" s="153">
        <f>IFERROR(__xludf.DUMMYFUNCTION("TO_DATE(INT((I478/(60*60*24))+""1/1/1970""))"),42940.0)</f>
        <v>42940</v>
      </c>
      <c r="I478" s="156">
        <v>1.5009048E9</v>
      </c>
      <c r="J478" s="156">
        <v>106764.6617</v>
      </c>
      <c r="L478" s="158">
        <v>42940.0</v>
      </c>
      <c r="M478" s="159">
        <v>131649.64</v>
      </c>
      <c r="O478" s="153">
        <f>IFERROR(__xludf.DUMMYFUNCTION("TO_DATE(INT((P478/(60*60*24))+""1/1/1970""))"),42851.0)</f>
        <v>42851</v>
      </c>
      <c r="P478" s="13">
        <v>1.4932152E9</v>
      </c>
      <c r="Q478" s="13">
        <v>27582.3805</v>
      </c>
      <c r="S478" s="153">
        <f>IFERROR(__xludf.DUMMYFUNCTION("TO_DATE(INT((T478/(60*60*24))+""1/1/1970""))"),42940.0)</f>
        <v>42940</v>
      </c>
      <c r="T478" s="156">
        <v>1.5009048E9</v>
      </c>
      <c r="U478" s="156">
        <v>151755.5339</v>
      </c>
      <c r="W478" s="153">
        <f>IFERROR(__xludf.DUMMYFUNCTION("TO_DATE(INT((X478/(60*60*24))+""1/1/1970""))"),42926.0)</f>
        <v>42926</v>
      </c>
      <c r="X478" s="156">
        <v>1.4996448E9</v>
      </c>
      <c r="Y478" s="156">
        <v>9752.302</v>
      </c>
      <c r="AA478" s="153">
        <f>IFERROR(__xludf.DUMMYFUNCTION("TO_DATE(INT((AB478/(60*60*24))+""1/1/1970""))"),42927.0)</f>
        <v>42927</v>
      </c>
      <c r="AB478" s="156">
        <v>1.4997564E9</v>
      </c>
      <c r="AC478" s="156">
        <v>96364.6448</v>
      </c>
      <c r="AE478" s="153">
        <f>IFERROR(__xludf.DUMMYFUNCTION("TO_DATE(INT((AF478/(60*60*24))+""1/1/1970""))"),42851.0)</f>
        <v>42851</v>
      </c>
      <c r="AF478" s="156">
        <v>1.4931828E9</v>
      </c>
      <c r="AG478" s="156">
        <v>93520.3071</v>
      </c>
      <c r="AH478" s="156"/>
      <c r="AI478" s="153">
        <f>IFERROR(__xludf.DUMMYFUNCTION("TO_DATE(INT((AJ478/(60*60*24))+""1/1/1970""))"),42940.0)</f>
        <v>42940</v>
      </c>
      <c r="AJ478" s="152">
        <v>1.5009048E9</v>
      </c>
      <c r="AK478" s="152">
        <v>99592.1853</v>
      </c>
      <c r="AL478" s="156">
        <v>106764.6617</v>
      </c>
      <c r="AM478" s="159">
        <v>131649.64</v>
      </c>
      <c r="AN478" s="152">
        <f t="shared" si="1"/>
        <v>27442.3901</v>
      </c>
      <c r="AO478" s="152">
        <f t="shared" si="2"/>
        <v>151755.5339</v>
      </c>
      <c r="AP478" s="152">
        <f t="shared" si="3"/>
        <v>9763.5108</v>
      </c>
      <c r="AQ478" s="152">
        <f t="shared" si="4"/>
        <v>93587.4609</v>
      </c>
      <c r="AR478" s="152">
        <f t="shared" si="5"/>
        <v>86601.6426</v>
      </c>
    </row>
    <row r="479">
      <c r="A479" s="152">
        <v>1.48120746E9</v>
      </c>
      <c r="B479" s="152">
        <v>108365.7483</v>
      </c>
      <c r="D479" s="153">
        <f>IFERROR(__xludf.DUMMYFUNCTION("TO_DATE(INT((E479/(60*60*24))+""1/1/1970""))"),42941.0)</f>
        <v>42941</v>
      </c>
      <c r="E479" s="152">
        <v>1.5009552E9</v>
      </c>
      <c r="F479" s="152">
        <v>99592.1853</v>
      </c>
      <c r="H479" s="153">
        <f>IFERROR(__xludf.DUMMYFUNCTION("TO_DATE(INT((I479/(60*60*24))+""1/1/1970""))"),42941.0)</f>
        <v>42941</v>
      </c>
      <c r="I479" s="156">
        <v>1.5009552E9</v>
      </c>
      <c r="J479" s="156">
        <v>107726.6032</v>
      </c>
      <c r="L479" s="158">
        <v>42941.0</v>
      </c>
      <c r="M479" s="159">
        <v>131525.18</v>
      </c>
      <c r="O479" s="153">
        <f>IFERROR(__xludf.DUMMYFUNCTION("TO_DATE(INT((P479/(60*60*24))+""1/1/1970""))"),42852.0)</f>
        <v>42852</v>
      </c>
      <c r="P479" s="13">
        <v>1.4933016E9</v>
      </c>
      <c r="Q479" s="13">
        <v>27540.458</v>
      </c>
      <c r="S479" s="153">
        <f>IFERROR(__xludf.DUMMYFUNCTION("TO_DATE(INT((T479/(60*60*24))+""1/1/1970""))"),42941.0)</f>
        <v>42941</v>
      </c>
      <c r="T479" s="156">
        <v>1.5009552E9</v>
      </c>
      <c r="U479" s="156">
        <v>151676.606</v>
      </c>
      <c r="W479" s="153">
        <f>IFERROR(__xludf.DUMMYFUNCTION("TO_DATE(INT((X479/(60*60*24))+""1/1/1970""))"),42927.0)</f>
        <v>42927</v>
      </c>
      <c r="X479" s="152">
        <v>1.4997816E9</v>
      </c>
      <c r="Y479" s="152">
        <v>9754.7911</v>
      </c>
      <c r="AA479" s="153">
        <f>IFERROR(__xludf.DUMMYFUNCTION("TO_DATE(INT((AB479/(60*60*24))+""1/1/1970""))"),42928.0)</f>
        <v>42928</v>
      </c>
      <c r="AB479" s="152">
        <v>1.4998356E9</v>
      </c>
      <c r="AC479" s="152">
        <v>96381.1826</v>
      </c>
      <c r="AE479" s="153">
        <f>IFERROR(__xludf.DUMMYFUNCTION("TO_DATE(INT((AF479/(60*60*24))+""1/1/1970""))"),42852.0)</f>
        <v>42852</v>
      </c>
      <c r="AF479" s="152">
        <v>1.493262E9</v>
      </c>
      <c r="AG479" s="152">
        <v>93697.0144</v>
      </c>
      <c r="AH479" s="156"/>
      <c r="AI479" s="153">
        <f>IFERROR(__xludf.DUMMYFUNCTION("TO_DATE(INT((AJ479/(60*60*24))+""1/1/1970""))"),42941.0)</f>
        <v>42941</v>
      </c>
      <c r="AJ479" s="152">
        <v>1.5009552E9</v>
      </c>
      <c r="AK479" s="152">
        <v>99592.1853</v>
      </c>
      <c r="AL479" s="156">
        <v>107726.6032</v>
      </c>
      <c r="AM479" s="159">
        <v>131525.18</v>
      </c>
      <c r="AN479" s="152">
        <f t="shared" si="1"/>
        <v>27480.9335</v>
      </c>
      <c r="AO479" s="152">
        <f t="shared" si="2"/>
        <v>151676.606</v>
      </c>
      <c r="AP479" s="152">
        <f t="shared" si="3"/>
        <v>9771.6644</v>
      </c>
      <c r="AQ479" s="152">
        <f t="shared" si="4"/>
        <v>93805.2409</v>
      </c>
      <c r="AR479" s="152">
        <f t="shared" si="5"/>
        <v>86994.5294</v>
      </c>
    </row>
    <row r="480">
      <c r="A480" s="156">
        <v>1.4812308E9</v>
      </c>
      <c r="B480" s="156">
        <v>108726.8815</v>
      </c>
      <c r="D480" s="153">
        <f>IFERROR(__xludf.DUMMYFUNCTION("TO_DATE(INT((E480/(60*60*24))+""1/1/1970""))"),42942.0)</f>
        <v>42942</v>
      </c>
      <c r="E480" s="156">
        <v>1.5010416E9</v>
      </c>
      <c r="F480" s="156">
        <v>99592.1853</v>
      </c>
      <c r="H480" s="153">
        <f>IFERROR(__xludf.DUMMYFUNCTION("TO_DATE(INT((I480/(60*60*24))+""1/1/1970""))"),42942.0)</f>
        <v>42942</v>
      </c>
      <c r="I480" s="152">
        <v>1.5010416E9</v>
      </c>
      <c r="J480" s="152">
        <v>106751.6769</v>
      </c>
      <c r="L480" s="158">
        <v>42942.0</v>
      </c>
      <c r="M480" s="160">
        <v>131167.42</v>
      </c>
      <c r="O480" s="153">
        <f>IFERROR(__xludf.DUMMYFUNCTION("TO_DATE(INT((P480/(60*60*24))+""1/1/1970""))"),42853.0)</f>
        <v>42853</v>
      </c>
      <c r="P480" s="13">
        <v>1.493388E9</v>
      </c>
      <c r="Q480" s="13">
        <v>27510.8652</v>
      </c>
      <c r="S480" s="153">
        <f>IFERROR(__xludf.DUMMYFUNCTION("TO_DATE(INT((T480/(60*60*24))+""1/1/1970""))"),42942.0)</f>
        <v>42942</v>
      </c>
      <c r="T480" s="152">
        <v>1.5010416E9</v>
      </c>
      <c r="U480" s="152">
        <v>152307.9342</v>
      </c>
      <c r="W480" s="153">
        <f>IFERROR(__xludf.DUMMYFUNCTION("TO_DATE(INT((X480/(60*60*24))+""1/1/1970""))"),42928.0)</f>
        <v>42928</v>
      </c>
      <c r="X480" s="152">
        <v>1.499868E9</v>
      </c>
      <c r="Y480" s="152">
        <v>9743.6759</v>
      </c>
      <c r="AA480" s="153">
        <f>IFERROR(__xludf.DUMMYFUNCTION("TO_DATE(INT((AB480/(60*60*24))+""1/1/1970""))"),42929.0)</f>
        <v>42929</v>
      </c>
      <c r="AB480" s="156">
        <v>1.4999148E9</v>
      </c>
      <c r="AC480" s="156">
        <v>96338.4315</v>
      </c>
      <c r="AE480" s="153">
        <f>IFERROR(__xludf.DUMMYFUNCTION("TO_DATE(INT((AF480/(60*60*24))+""1/1/1970""))"),42853.0)</f>
        <v>42853</v>
      </c>
      <c r="AF480" s="156">
        <v>1.4933412E9</v>
      </c>
      <c r="AG480" s="156">
        <v>94093.1141</v>
      </c>
      <c r="AH480" s="156"/>
      <c r="AI480" s="153">
        <f>IFERROR(__xludf.DUMMYFUNCTION("TO_DATE(INT((AJ480/(60*60*24))+""1/1/1970""))"),42942.0)</f>
        <v>42942</v>
      </c>
      <c r="AJ480" s="156">
        <v>1.5010416E9</v>
      </c>
      <c r="AK480" s="156">
        <v>99592.1853</v>
      </c>
      <c r="AL480" s="152">
        <v>106751.6769</v>
      </c>
      <c r="AM480" s="160">
        <v>131167.42</v>
      </c>
      <c r="AN480" s="152">
        <f t="shared" si="1"/>
        <v>27436.2945</v>
      </c>
      <c r="AO480" s="152">
        <f t="shared" si="2"/>
        <v>152307.9342</v>
      </c>
      <c r="AP480" s="152">
        <f t="shared" si="3"/>
        <v>9770.6944</v>
      </c>
      <c r="AQ480" s="152">
        <f t="shared" si="4"/>
        <v>94313.6049</v>
      </c>
      <c r="AR480" s="152">
        <f t="shared" si="5"/>
        <v>86943.1237</v>
      </c>
    </row>
    <row r="481">
      <c r="A481" s="152">
        <v>1.48129386E9</v>
      </c>
      <c r="B481" s="152">
        <v>108876.1499</v>
      </c>
      <c r="D481" s="153">
        <f>IFERROR(__xludf.DUMMYFUNCTION("TO_DATE(INT((E481/(60*60*24))+""1/1/1970""))"),42943.0)</f>
        <v>42943</v>
      </c>
      <c r="E481" s="152">
        <v>1.501128E9</v>
      </c>
      <c r="F481" s="152">
        <v>99592.1853</v>
      </c>
      <c r="H481" s="153">
        <f>IFERROR(__xludf.DUMMYFUNCTION("TO_DATE(INT((I481/(60*60*24))+""1/1/1970""))"),42943.0)</f>
        <v>42943</v>
      </c>
      <c r="I481" s="156">
        <v>1.501128E9</v>
      </c>
      <c r="J481" s="156">
        <v>107022.2247</v>
      </c>
      <c r="L481" s="158">
        <v>42943.0</v>
      </c>
      <c r="M481" s="159">
        <v>131483.07</v>
      </c>
      <c r="O481" s="153">
        <f>IFERROR(__xludf.DUMMYFUNCTION("TO_DATE(INT((P481/(60*60*24))+""1/1/1970""))"),42854.0)</f>
        <v>42854</v>
      </c>
      <c r="P481" s="13">
        <v>1.493424E9</v>
      </c>
      <c r="Q481" s="13">
        <v>27432.1147</v>
      </c>
      <c r="S481" s="153">
        <f>IFERROR(__xludf.DUMMYFUNCTION("TO_DATE(INT((T481/(60*60*24))+""1/1/1970""))"),42943.0)</f>
        <v>42943</v>
      </c>
      <c r="T481" s="156">
        <v>1.501128E9</v>
      </c>
      <c r="U481" s="156">
        <v>152370.3104</v>
      </c>
      <c r="W481" s="153">
        <f>IFERROR(__xludf.DUMMYFUNCTION("TO_DATE(INT((X481/(60*60*24))+""1/1/1970""))"),42929.0)</f>
        <v>42929</v>
      </c>
      <c r="X481" s="152">
        <v>1.4999544E9</v>
      </c>
      <c r="Y481" s="152">
        <v>9767.8657</v>
      </c>
      <c r="AA481" s="153">
        <f>IFERROR(__xludf.DUMMYFUNCTION("TO_DATE(INT((AB481/(60*60*24))+""1/1/1970""))"),42930.0)</f>
        <v>42930</v>
      </c>
      <c r="AB481" s="152">
        <v>1.499994E9</v>
      </c>
      <c r="AC481" s="152">
        <v>96331.1784</v>
      </c>
      <c r="AE481" s="153">
        <f>IFERROR(__xludf.DUMMYFUNCTION("TO_DATE(INT((AF481/(60*60*24))+""1/1/1970""))"),42854.0)</f>
        <v>42854</v>
      </c>
      <c r="AF481" s="152">
        <v>1.493424E9</v>
      </c>
      <c r="AG481" s="152">
        <v>93810.3824</v>
      </c>
      <c r="AH481" s="156"/>
      <c r="AI481" s="153">
        <f>IFERROR(__xludf.DUMMYFUNCTION("TO_DATE(INT((AJ481/(60*60*24))+""1/1/1970""))"),42943.0)</f>
        <v>42943</v>
      </c>
      <c r="AJ481" s="152">
        <v>1.501128E9</v>
      </c>
      <c r="AK481" s="152">
        <v>99592.1853</v>
      </c>
      <c r="AL481" s="156">
        <v>107022.2247</v>
      </c>
      <c r="AM481" s="159">
        <v>131483.07</v>
      </c>
      <c r="AN481" s="152">
        <f t="shared" si="1"/>
        <v>27420.3097</v>
      </c>
      <c r="AO481" s="152">
        <f t="shared" si="2"/>
        <v>152370.3104</v>
      </c>
      <c r="AP481" s="152">
        <f t="shared" si="3"/>
        <v>9789.2719</v>
      </c>
      <c r="AQ481" s="152">
        <f t="shared" si="4"/>
        <v>92508.0511</v>
      </c>
      <c r="AR481" s="152">
        <f t="shared" si="5"/>
        <v>86139.4497</v>
      </c>
    </row>
    <row r="482">
      <c r="A482" s="156">
        <v>1.4813172E9</v>
      </c>
      <c r="B482" s="156">
        <v>109381.7364</v>
      </c>
      <c r="D482" s="153">
        <f>IFERROR(__xludf.DUMMYFUNCTION("TO_DATE(INT((E482/(60*60*24))+""1/1/1970""))"),42944.0)</f>
        <v>42944</v>
      </c>
      <c r="E482" s="156">
        <v>1.5012144E9</v>
      </c>
      <c r="F482" s="156">
        <v>99592.1853</v>
      </c>
      <c r="H482" s="153">
        <f>IFERROR(__xludf.DUMMYFUNCTION("TO_DATE(INT((I482/(60*60*24))+""1/1/1970""))"),42944.0)</f>
        <v>42944</v>
      </c>
      <c r="I482" s="152">
        <v>1.5012144E9</v>
      </c>
      <c r="J482" s="152">
        <v>105279.624</v>
      </c>
      <c r="L482" s="158">
        <v>42944.0</v>
      </c>
      <c r="M482" s="160">
        <v>131245.88</v>
      </c>
      <c r="O482" s="153">
        <f>IFERROR(__xludf.DUMMYFUNCTION("TO_DATE(INT((P482/(60*60*24))+""1/1/1970""))"),42855.0)</f>
        <v>42855</v>
      </c>
      <c r="P482" s="13">
        <v>1.4935104E9</v>
      </c>
      <c r="Q482" s="13">
        <v>27432.1147</v>
      </c>
      <c r="S482" s="153">
        <f>IFERROR(__xludf.DUMMYFUNCTION("TO_DATE(INT((T482/(60*60*24))+""1/1/1970""))"),42944.0)</f>
        <v>42944</v>
      </c>
      <c r="T482" s="152">
        <v>1.5012144E9</v>
      </c>
      <c r="U482" s="152">
        <v>152089.2786</v>
      </c>
      <c r="W482" s="153">
        <f>IFERROR(__xludf.DUMMYFUNCTION("TO_DATE(INT((X482/(60*60*24))+""1/1/1970""))"),42930.0)</f>
        <v>42930</v>
      </c>
      <c r="X482" s="152">
        <v>1.5000408E9</v>
      </c>
      <c r="Y482" s="152">
        <v>9785.5157</v>
      </c>
      <c r="AA482" s="153">
        <f>IFERROR(__xludf.DUMMYFUNCTION("TO_DATE(INT((AB482/(60*60*24))+""1/1/1970""))"),42932.0)</f>
        <v>42932</v>
      </c>
      <c r="AB482" s="156">
        <v>1.5002424E9</v>
      </c>
      <c r="AC482" s="156">
        <v>95277.1243</v>
      </c>
      <c r="AE482" s="153">
        <f>IFERROR(__xludf.DUMMYFUNCTION("TO_DATE(INT((AF482/(60*60*24))+""1/1/1970""))"),42855.0)</f>
        <v>42855</v>
      </c>
      <c r="AF482" s="156">
        <v>1.4935896E9</v>
      </c>
      <c r="AG482" s="156">
        <v>93810.3824</v>
      </c>
      <c r="AH482" s="156"/>
      <c r="AI482" s="153">
        <f>IFERROR(__xludf.DUMMYFUNCTION("TO_DATE(INT((AJ482/(60*60*24))+""1/1/1970""))"),42944.0)</f>
        <v>42944</v>
      </c>
      <c r="AJ482" s="156">
        <v>1.5012144E9</v>
      </c>
      <c r="AK482" s="156">
        <v>99592.1853</v>
      </c>
      <c r="AL482" s="152">
        <v>105279.624</v>
      </c>
      <c r="AM482" s="160">
        <v>131245.88</v>
      </c>
      <c r="AN482" s="152">
        <f t="shared" si="1"/>
        <v>27437.154</v>
      </c>
      <c r="AO482" s="152">
        <f t="shared" si="2"/>
        <v>152089.2786</v>
      </c>
      <c r="AP482" s="152">
        <f t="shared" si="3"/>
        <v>9794.0327</v>
      </c>
      <c r="AQ482" s="152">
        <f t="shared" si="4"/>
        <v>93526.1192</v>
      </c>
      <c r="AR482" s="152">
        <f t="shared" si="5"/>
        <v>86524.0749</v>
      </c>
    </row>
    <row r="483">
      <c r="A483" s="152">
        <v>1.48155306E9</v>
      </c>
      <c r="B483" s="152">
        <v>109381.7364</v>
      </c>
      <c r="D483" s="153">
        <f>IFERROR(__xludf.DUMMYFUNCTION("TO_DATE(INT((E483/(60*60*24))+""1/1/1970""))"),42945.0)</f>
        <v>42945</v>
      </c>
      <c r="E483" s="152">
        <v>1.5013008E9</v>
      </c>
      <c r="F483" s="152">
        <v>99592.1853</v>
      </c>
      <c r="H483" s="153">
        <f>IFERROR(__xludf.DUMMYFUNCTION("TO_DATE(INT((I483/(60*60*24))+""1/1/1970""))"),42945.0)</f>
        <v>42945</v>
      </c>
      <c r="I483" s="156">
        <v>1.5013008E9</v>
      </c>
      <c r="J483" s="156">
        <v>105848.1253</v>
      </c>
      <c r="L483" s="158">
        <v>42945.0</v>
      </c>
      <c r="M483" s="159">
        <v>131599.29</v>
      </c>
      <c r="O483" s="153">
        <f>IFERROR(__xludf.DUMMYFUNCTION("TO_DATE(INT((P483/(60*60*24))+""1/1/1970""))"),42856.0)</f>
        <v>42856</v>
      </c>
      <c r="P483" s="13">
        <v>1.4935968E9</v>
      </c>
      <c r="Q483" s="13">
        <v>27465.2447</v>
      </c>
      <c r="S483" s="153">
        <f>IFERROR(__xludf.DUMMYFUNCTION("TO_DATE(INT((T483/(60*60*24))+""1/1/1970""))"),42945.0)</f>
        <v>42945</v>
      </c>
      <c r="T483" s="156">
        <v>1.5013008E9</v>
      </c>
      <c r="U483" s="156">
        <v>151766.1974</v>
      </c>
      <c r="W483" s="153">
        <f>IFERROR(__xludf.DUMMYFUNCTION("TO_DATE(INT((X483/(60*60*24))+""1/1/1970""))"),42931.0)</f>
        <v>42931</v>
      </c>
      <c r="X483" s="152">
        <v>1.5000768E9</v>
      </c>
      <c r="Y483" s="152">
        <v>9798.0771</v>
      </c>
      <c r="AA483" s="153">
        <f>IFERROR(__xludf.DUMMYFUNCTION("TO_DATE(INT((AB483/(60*60*24))+""1/1/1970""))"),42933.0)</f>
        <v>42933</v>
      </c>
      <c r="AB483" s="156">
        <v>1.500282E9</v>
      </c>
      <c r="AC483" s="156">
        <v>95455.0841</v>
      </c>
      <c r="AE483" s="153">
        <f>IFERROR(__xludf.DUMMYFUNCTION("TO_DATE(INT((AF483/(60*60*24))+""1/1/1970""))"),42856.0)</f>
        <v>42856</v>
      </c>
      <c r="AF483" s="156">
        <v>1.4936292E9</v>
      </c>
      <c r="AG483" s="156">
        <v>93721.3403</v>
      </c>
      <c r="AH483" s="156"/>
      <c r="AI483" s="153">
        <f>IFERROR(__xludf.DUMMYFUNCTION("TO_DATE(INT((AJ483/(60*60*24))+""1/1/1970""))"),42945.0)</f>
        <v>42945</v>
      </c>
      <c r="AJ483" s="152">
        <v>1.5013008E9</v>
      </c>
      <c r="AK483" s="152">
        <v>99592.1853</v>
      </c>
      <c r="AL483" s="156">
        <v>105848.1253</v>
      </c>
      <c r="AM483" s="159">
        <v>131599.29</v>
      </c>
      <c r="AN483" s="152">
        <f t="shared" si="1"/>
        <v>27459.2258</v>
      </c>
      <c r="AO483" s="152">
        <f t="shared" si="2"/>
        <v>151766.1974</v>
      </c>
      <c r="AP483" s="152">
        <f t="shared" si="3"/>
        <v>9812.9192</v>
      </c>
      <c r="AQ483" s="152">
        <f t="shared" si="4"/>
        <v>93526.1192</v>
      </c>
      <c r="AR483" s="152">
        <f t="shared" si="5"/>
        <v>85974.6759</v>
      </c>
    </row>
    <row r="484">
      <c r="A484" s="156">
        <v>1.4815764E9</v>
      </c>
      <c r="B484" s="156">
        <v>109256.5436</v>
      </c>
      <c r="D484" s="153">
        <f>IFERROR(__xludf.DUMMYFUNCTION("TO_DATE(INT((E484/(60*60*24))+""1/1/1970""))"),42947.0)</f>
        <v>42947</v>
      </c>
      <c r="E484" s="156">
        <v>1.5015096E9</v>
      </c>
      <c r="F484" s="156">
        <v>99592.1853</v>
      </c>
      <c r="H484" s="153">
        <f>IFERROR(__xludf.DUMMYFUNCTION("TO_DATE(INT((I484/(60*60*24))+""1/1/1970""))"),42947.0)</f>
        <v>42947</v>
      </c>
      <c r="I484" s="152">
        <v>1.5015096E9</v>
      </c>
      <c r="J484" s="152">
        <v>105848.1253</v>
      </c>
      <c r="L484" s="158">
        <v>42947.0</v>
      </c>
      <c r="M484" s="160">
        <v>131599.29</v>
      </c>
      <c r="O484" s="153">
        <f>IFERROR(__xludf.DUMMYFUNCTION("TO_DATE(INT((P484/(60*60*24))+""1/1/1970""))"),42857.0)</f>
        <v>42857</v>
      </c>
      <c r="P484" s="13">
        <v>1.4937336E9</v>
      </c>
      <c r="Q484" s="13">
        <v>27403.3316</v>
      </c>
      <c r="S484" s="153">
        <f>IFERROR(__xludf.DUMMYFUNCTION("TO_DATE(INT((T484/(60*60*24))+""1/1/1970""))"),42947.0)</f>
        <v>42947</v>
      </c>
      <c r="T484" s="152">
        <v>1.5015096E9</v>
      </c>
      <c r="U484" s="152">
        <v>151766.1974</v>
      </c>
      <c r="W484" s="153">
        <f>IFERROR(__xludf.DUMMYFUNCTION("TO_DATE(INT((X484/(60*60*24))+""1/1/1970""))"),42933.0)</f>
        <v>42933</v>
      </c>
      <c r="X484" s="156">
        <v>1.5002496E9</v>
      </c>
      <c r="Y484" s="156">
        <v>9797.4649</v>
      </c>
      <c r="AA484" s="153">
        <f>IFERROR(__xludf.DUMMYFUNCTION("TO_DATE(INT((AB484/(60*60*24))+""1/1/1970""))"),42934.0)</f>
        <v>42934</v>
      </c>
      <c r="AB484" s="152">
        <v>1.5003612E9</v>
      </c>
      <c r="AC484" s="152">
        <v>94116.1661</v>
      </c>
      <c r="AE484" s="153">
        <f>IFERROR(__xludf.DUMMYFUNCTION("TO_DATE(INT((AF484/(60*60*24))+""1/1/1970""))"),42857.0)</f>
        <v>42857</v>
      </c>
      <c r="AF484" s="152">
        <v>1.4937084E9</v>
      </c>
      <c r="AG484" s="152">
        <v>93696.0964</v>
      </c>
      <c r="AH484" s="156"/>
      <c r="AI484" s="153">
        <f>IFERROR(__xludf.DUMMYFUNCTION("TO_DATE(INT((AJ484/(60*60*24))+""1/1/1970""))"),42947.0)</f>
        <v>42947</v>
      </c>
      <c r="AJ484" s="156">
        <v>1.5015096E9</v>
      </c>
      <c r="AK484" s="156">
        <v>99592.1853</v>
      </c>
      <c r="AL484" s="152">
        <v>105848.1253</v>
      </c>
      <c r="AM484" s="160">
        <v>131599.29</v>
      </c>
      <c r="AN484" s="152">
        <f t="shared" si="1"/>
        <v>27497.8379</v>
      </c>
      <c r="AO484" s="152">
        <f t="shared" si="2"/>
        <v>151766.1974</v>
      </c>
      <c r="AP484" s="152">
        <f t="shared" si="3"/>
        <v>9812.7826</v>
      </c>
      <c r="AQ484" s="152">
        <f t="shared" si="4"/>
        <v>93731.4218</v>
      </c>
      <c r="AR484" s="152">
        <f t="shared" si="5"/>
        <v>86000.8377</v>
      </c>
    </row>
    <row r="485">
      <c r="A485" s="152">
        <v>1.48163946E9</v>
      </c>
      <c r="B485" s="152">
        <v>109656.1976</v>
      </c>
      <c r="D485" s="153">
        <f>IFERROR(__xludf.DUMMYFUNCTION("TO_DATE(INT((E485/(60*60*24))+""1/1/1970""))"),42948.0)</f>
        <v>42948</v>
      </c>
      <c r="E485" s="156">
        <v>1.50156E9</v>
      </c>
      <c r="F485" s="156">
        <v>99592.1853</v>
      </c>
      <c r="H485" s="153">
        <f>IFERROR(__xludf.DUMMYFUNCTION("TO_DATE(INT((I485/(60*60*24))+""1/1/1970""))"),42948.0)</f>
        <v>42948</v>
      </c>
      <c r="I485" s="152">
        <v>1.50156E9</v>
      </c>
      <c r="J485" s="152">
        <v>103962.7097</v>
      </c>
      <c r="L485" s="158">
        <v>42948.0</v>
      </c>
      <c r="M485" s="160">
        <v>131684.19</v>
      </c>
      <c r="O485" s="153">
        <f>IFERROR(__xludf.DUMMYFUNCTION("TO_DATE(INT((P485/(60*60*24))+""1/1/1970""))"),42858.0)</f>
        <v>42858</v>
      </c>
      <c r="P485" s="13">
        <v>1.49382E9</v>
      </c>
      <c r="Q485" s="13">
        <v>27285.6802</v>
      </c>
      <c r="S485" s="153">
        <f>IFERROR(__xludf.DUMMYFUNCTION("TO_DATE(INT((T485/(60*60*24))+""1/1/1970""))"),42948.0)</f>
        <v>42948</v>
      </c>
      <c r="T485" s="152">
        <v>1.50156E9</v>
      </c>
      <c r="U485" s="152">
        <v>151625.9354</v>
      </c>
      <c r="W485" s="153">
        <f>IFERROR(__xludf.DUMMYFUNCTION("TO_DATE(INT((X485/(60*60*24))+""1/1/1970""))"),42934.0)</f>
        <v>42934</v>
      </c>
      <c r="X485" s="152">
        <v>1.5003864E9</v>
      </c>
      <c r="Y485" s="152">
        <v>9785.6519</v>
      </c>
      <c r="AA485" s="153">
        <f>IFERROR(__xludf.DUMMYFUNCTION("TO_DATE(INT((AB485/(60*60*24))+""1/1/1970""))"),42935.0)</f>
        <v>42935</v>
      </c>
      <c r="AB485" s="156">
        <v>1.5004404E9</v>
      </c>
      <c r="AC485" s="156">
        <v>94023.483</v>
      </c>
      <c r="AE485" s="153">
        <f>IFERROR(__xludf.DUMMYFUNCTION("TO_DATE(INT((AF485/(60*60*24))+""1/1/1970""))"),42858.0)</f>
        <v>42858</v>
      </c>
      <c r="AF485" s="156">
        <v>1.4937876E9</v>
      </c>
      <c r="AG485" s="156">
        <v>93456.0499</v>
      </c>
      <c r="AH485" s="156"/>
      <c r="AI485" s="153">
        <f>IFERROR(__xludf.DUMMYFUNCTION("TO_DATE(INT((AJ485/(60*60*24))+""1/1/1970""))"),42948.0)</f>
        <v>42948</v>
      </c>
      <c r="AJ485" s="156">
        <v>1.50156E9</v>
      </c>
      <c r="AK485" s="156">
        <v>99592.1853</v>
      </c>
      <c r="AL485" s="152">
        <v>103962.7097</v>
      </c>
      <c r="AM485" s="160">
        <v>131684.19</v>
      </c>
      <c r="AN485" s="152">
        <f t="shared" si="1"/>
        <v>27469.0005</v>
      </c>
      <c r="AO485" s="152">
        <f t="shared" si="2"/>
        <v>151625.9354</v>
      </c>
      <c r="AP485" s="152">
        <f t="shared" si="3"/>
        <v>9808.8348</v>
      </c>
      <c r="AQ485" s="152">
        <f t="shared" si="4"/>
        <v>94521.0846</v>
      </c>
      <c r="AR485" s="152">
        <f t="shared" si="5"/>
        <v>85323.3833</v>
      </c>
    </row>
    <row r="486">
      <c r="A486" s="156">
        <v>1.4816628E9</v>
      </c>
      <c r="B486" s="156">
        <v>109983.6251</v>
      </c>
      <c r="D486" s="153">
        <f>IFERROR(__xludf.DUMMYFUNCTION("TO_DATE(INT((E486/(60*60*24))+""1/1/1970""))"),42949.0)</f>
        <v>42949</v>
      </c>
      <c r="E486" s="152">
        <v>1.5016464E9</v>
      </c>
      <c r="F486" s="152">
        <v>99592.1853</v>
      </c>
      <c r="H486" s="153">
        <f>IFERROR(__xludf.DUMMYFUNCTION("TO_DATE(INT((I486/(60*60*24))+""1/1/1970""))"),42949.0)</f>
        <v>42949</v>
      </c>
      <c r="I486" s="156">
        <v>1.5016464E9</v>
      </c>
      <c r="J486" s="156">
        <v>104091.3965</v>
      </c>
      <c r="L486" s="158">
        <v>42949.0</v>
      </c>
      <c r="M486" s="159">
        <v>131949.29</v>
      </c>
      <c r="O486" s="153">
        <f>IFERROR(__xludf.DUMMYFUNCTION("TO_DATE(INT((P486/(60*60*24))+""1/1/1970""))"),42859.0)</f>
        <v>42859</v>
      </c>
      <c r="P486" s="13">
        <v>1.4939064E9</v>
      </c>
      <c r="Q486" s="13">
        <v>27219.5896</v>
      </c>
      <c r="S486" s="153">
        <f>IFERROR(__xludf.DUMMYFUNCTION("TO_DATE(INT((T486/(60*60*24))+""1/1/1970""))"),42949.0)</f>
        <v>42949</v>
      </c>
      <c r="T486" s="156">
        <v>1.5016464E9</v>
      </c>
      <c r="U486" s="156">
        <v>152213.0154</v>
      </c>
      <c r="W486" s="153">
        <f>IFERROR(__xludf.DUMMYFUNCTION("TO_DATE(INT((X486/(60*60*24))+""1/1/1970""))"),42935.0)</f>
        <v>42935</v>
      </c>
      <c r="X486" s="152">
        <v>1.5004728E9</v>
      </c>
      <c r="Y486" s="152">
        <v>9785.835</v>
      </c>
      <c r="AA486" s="153">
        <f>IFERROR(__xludf.DUMMYFUNCTION("TO_DATE(INT((AB486/(60*60*24))+""1/1/1970""))"),42936.0)</f>
        <v>42936</v>
      </c>
      <c r="AB486" s="152">
        <v>1.5005196E9</v>
      </c>
      <c r="AC486" s="152">
        <v>93822.5321</v>
      </c>
      <c r="AE486" s="153">
        <f>IFERROR(__xludf.DUMMYFUNCTION("TO_DATE(INT((AF486/(60*60*24))+""1/1/1970""))"),42859.0)</f>
        <v>42859</v>
      </c>
      <c r="AF486" s="152">
        <v>1.4938668E9</v>
      </c>
      <c r="AG486" s="152">
        <v>93882.9013</v>
      </c>
      <c r="AH486" s="156"/>
      <c r="AI486" s="153">
        <f>IFERROR(__xludf.DUMMYFUNCTION("TO_DATE(INT((AJ486/(60*60*24))+""1/1/1970""))"),42949.0)</f>
        <v>42949</v>
      </c>
      <c r="AJ486" s="152">
        <v>1.5016464E9</v>
      </c>
      <c r="AK486" s="152">
        <v>99592.1853</v>
      </c>
      <c r="AL486" s="156">
        <v>104091.3965</v>
      </c>
      <c r="AM486" s="159">
        <v>131949.29</v>
      </c>
      <c r="AN486" s="152">
        <f t="shared" si="1"/>
        <v>27493.4037</v>
      </c>
      <c r="AO486" s="152">
        <f t="shared" si="2"/>
        <v>152213.0154</v>
      </c>
      <c r="AP486" s="152">
        <f t="shared" si="3"/>
        <v>9798.1256</v>
      </c>
      <c r="AQ486" s="152">
        <f t="shared" si="4"/>
        <v>94485.5362</v>
      </c>
      <c r="AR486" s="152">
        <f t="shared" si="5"/>
        <v>85412.4254</v>
      </c>
    </row>
    <row r="487">
      <c r="A487" s="152">
        <v>1.48172586E9</v>
      </c>
      <c r="B487" s="152">
        <v>109868.0625</v>
      </c>
      <c r="D487" s="153">
        <f>IFERROR(__xludf.DUMMYFUNCTION("TO_DATE(INT((E487/(60*60*24))+""1/1/1970""))"),42950.0)</f>
        <v>42950</v>
      </c>
      <c r="E487" s="156">
        <v>1.5017328E9</v>
      </c>
      <c r="F487" s="156">
        <v>99592.1853</v>
      </c>
      <c r="H487" s="153">
        <f>IFERROR(__xludf.DUMMYFUNCTION("TO_DATE(INT((I487/(60*60*24))+""1/1/1970""))"),42950.0)</f>
        <v>42950</v>
      </c>
      <c r="I487" s="152">
        <v>1.5017328E9</v>
      </c>
      <c r="J487" s="152">
        <v>103380.4433</v>
      </c>
      <c r="L487" s="158">
        <v>42950.0</v>
      </c>
      <c r="M487" s="160">
        <v>131930.02</v>
      </c>
      <c r="O487" s="153">
        <f>IFERROR(__xludf.DUMMYFUNCTION("TO_DATE(INT((P487/(60*60*24))+""1/1/1970""))"),42860.0)</f>
        <v>42860</v>
      </c>
      <c r="P487" s="13">
        <v>1.4939928E9</v>
      </c>
      <c r="Q487" s="13">
        <v>27312.3964</v>
      </c>
      <c r="S487" s="153">
        <f>IFERROR(__xludf.DUMMYFUNCTION("TO_DATE(INT((T487/(60*60*24))+""1/1/1970""))"),42950.0)</f>
        <v>42950</v>
      </c>
      <c r="T487" s="152">
        <v>1.5017328E9</v>
      </c>
      <c r="U487" s="152">
        <v>152355.919</v>
      </c>
      <c r="W487" s="153">
        <f>IFERROR(__xludf.DUMMYFUNCTION("TO_DATE(INT((X487/(60*60*24))+""1/1/1970""))"),42936.0)</f>
        <v>42936</v>
      </c>
      <c r="X487" s="152">
        <v>1.5005592E9</v>
      </c>
      <c r="Y487" s="152">
        <v>9793.769</v>
      </c>
      <c r="AA487" s="153">
        <f>IFERROR(__xludf.DUMMYFUNCTION("TO_DATE(INT((AB487/(60*60*24))+""1/1/1970""))"),42937.0)</f>
        <v>42937</v>
      </c>
      <c r="AB487" s="156">
        <v>1.5005988E9</v>
      </c>
      <c r="AC487" s="156">
        <v>93806.4176</v>
      </c>
      <c r="AE487" s="153">
        <f>IFERROR(__xludf.DUMMYFUNCTION("TO_DATE(INT((AF487/(60*60*24))+""1/1/1970""))"),42860.0)</f>
        <v>42860</v>
      </c>
      <c r="AF487" s="156">
        <v>1.493946E9</v>
      </c>
      <c r="AG487" s="156">
        <v>93035.1652</v>
      </c>
      <c r="AH487" s="156"/>
      <c r="AI487" s="153">
        <f>IFERROR(__xludf.DUMMYFUNCTION("TO_DATE(INT((AJ487/(60*60*24))+""1/1/1970""))"),42950.0)</f>
        <v>42950</v>
      </c>
      <c r="AJ487" s="156">
        <v>1.5017328E9</v>
      </c>
      <c r="AK487" s="156">
        <v>99592.1853</v>
      </c>
      <c r="AL487" s="152">
        <v>103380.4433</v>
      </c>
      <c r="AM487" s="160">
        <v>131930.02</v>
      </c>
      <c r="AN487" s="152">
        <f t="shared" si="1"/>
        <v>27483.9371</v>
      </c>
      <c r="AO487" s="152">
        <f t="shared" si="2"/>
        <v>152355.919</v>
      </c>
      <c r="AP487" s="152">
        <f t="shared" si="3"/>
        <v>9796.6427</v>
      </c>
      <c r="AQ487" s="152">
        <f t="shared" si="4"/>
        <v>94560.6213</v>
      </c>
      <c r="AR487" s="152">
        <f t="shared" si="5"/>
        <v>85038.8157</v>
      </c>
    </row>
    <row r="488">
      <c r="A488" s="156">
        <v>1.4817492E9</v>
      </c>
      <c r="B488" s="156">
        <v>109078.3845</v>
      </c>
      <c r="D488" s="153">
        <f>IFERROR(__xludf.DUMMYFUNCTION("TO_DATE(INT((E488/(60*60*24))+""1/1/1970""))"),42951.0)</f>
        <v>42951</v>
      </c>
      <c r="E488" s="152">
        <v>1.5018192E9</v>
      </c>
      <c r="F488" s="152">
        <v>99592.1853</v>
      </c>
      <c r="H488" s="153">
        <f>IFERROR(__xludf.DUMMYFUNCTION("TO_DATE(INT((I488/(60*60*24))+""1/1/1970""))"),42951.0)</f>
        <v>42951</v>
      </c>
      <c r="I488" s="156">
        <v>1.5018192E9</v>
      </c>
      <c r="J488" s="156">
        <v>104168.6798</v>
      </c>
      <c r="L488" s="158">
        <v>42951.0</v>
      </c>
      <c r="M488" s="159">
        <v>132184.75</v>
      </c>
      <c r="O488" s="153">
        <f>IFERROR(__xludf.DUMMYFUNCTION("TO_DATE(INT((P488/(60*60*24))+""1/1/1970""))"),42861.0)</f>
        <v>42861</v>
      </c>
      <c r="P488" s="13">
        <v>1.4940288E9</v>
      </c>
      <c r="Q488" s="13">
        <v>27263.1818</v>
      </c>
      <c r="S488" s="153">
        <f>IFERROR(__xludf.DUMMYFUNCTION("TO_DATE(INT((T488/(60*60*24))+""1/1/1970""))"),42951.0)</f>
        <v>42951</v>
      </c>
      <c r="T488" s="156">
        <v>1.5018192E9</v>
      </c>
      <c r="U488" s="156">
        <v>151876.0242</v>
      </c>
      <c r="W488" s="153">
        <f>IFERROR(__xludf.DUMMYFUNCTION("TO_DATE(INT((X488/(60*60*24))+""1/1/1970""))"),42937.0)</f>
        <v>42937</v>
      </c>
      <c r="X488" s="152">
        <v>1.5006456E9</v>
      </c>
      <c r="Y488" s="152">
        <v>9775.1516</v>
      </c>
      <c r="AA488" s="153">
        <f>IFERROR(__xludf.DUMMYFUNCTION("TO_DATE(INT((AB488/(60*60*24))+""1/1/1970""))"),42939.0)</f>
        <v>42939</v>
      </c>
      <c r="AB488" s="152">
        <v>1.5008472E9</v>
      </c>
      <c r="AC488" s="152">
        <v>94154.9052</v>
      </c>
      <c r="AE488" s="153">
        <f>IFERROR(__xludf.DUMMYFUNCTION("TO_DATE(INT((AF488/(60*60*24))+""1/1/1970""))"),42861.0)</f>
        <v>42861</v>
      </c>
      <c r="AF488" s="152">
        <v>1.4940288E9</v>
      </c>
      <c r="AG488" s="152">
        <v>92867.6375</v>
      </c>
      <c r="AH488" s="156"/>
      <c r="AI488" s="153">
        <f>IFERROR(__xludf.DUMMYFUNCTION("TO_DATE(INT((AJ488/(60*60*24))+""1/1/1970""))"),42951.0)</f>
        <v>42951</v>
      </c>
      <c r="AJ488" s="152">
        <v>1.5018192E9</v>
      </c>
      <c r="AK488" s="152">
        <v>99592.1853</v>
      </c>
      <c r="AL488" s="156">
        <v>104168.6798</v>
      </c>
      <c r="AM488" s="159">
        <v>132184.75</v>
      </c>
      <c r="AN488" s="152">
        <f t="shared" si="1"/>
        <v>27601.2246</v>
      </c>
      <c r="AO488" s="152">
        <f t="shared" si="2"/>
        <v>151876.0242</v>
      </c>
      <c r="AP488" s="152">
        <f t="shared" si="3"/>
        <v>9793.3373</v>
      </c>
      <c r="AQ488" s="152">
        <f t="shared" si="4"/>
        <v>94018.5304</v>
      </c>
      <c r="AR488" s="152">
        <f t="shared" si="5"/>
        <v>84757.4609</v>
      </c>
    </row>
    <row r="489">
      <c r="A489" s="152">
        <v>1.48181226E9</v>
      </c>
      <c r="B489" s="152">
        <v>109203.5774</v>
      </c>
      <c r="D489" s="153">
        <f>IFERROR(__xludf.DUMMYFUNCTION("TO_DATE(INT((E489/(60*60*24))+""1/1/1970""))"),42952.0)</f>
        <v>42952</v>
      </c>
      <c r="E489" s="156">
        <v>1.5019056E9</v>
      </c>
      <c r="F489" s="156">
        <v>99592.1853</v>
      </c>
      <c r="H489" s="153">
        <f>IFERROR(__xludf.DUMMYFUNCTION("TO_DATE(INT((I489/(60*60*24))+""1/1/1970""))"),42952.0)</f>
        <v>42952</v>
      </c>
      <c r="I489" s="152">
        <v>1.5019056E9</v>
      </c>
      <c r="J489" s="152">
        <v>104770.7428</v>
      </c>
      <c r="L489" s="158">
        <v>42952.0</v>
      </c>
      <c r="M489" s="160">
        <v>131773.35</v>
      </c>
      <c r="O489" s="153">
        <f>IFERROR(__xludf.DUMMYFUNCTION("TO_DATE(INT((P489/(60*60*24))+""1/1/1970""))"),42862.0)</f>
        <v>42862</v>
      </c>
      <c r="P489" s="13">
        <v>1.4941152E9</v>
      </c>
      <c r="Q489" s="13">
        <v>27263.1818</v>
      </c>
      <c r="S489" s="153">
        <f>IFERROR(__xludf.DUMMYFUNCTION("TO_DATE(INT((T489/(60*60*24))+""1/1/1970""))"),42952.0)</f>
        <v>42952</v>
      </c>
      <c r="T489" s="152">
        <v>1.5019056E9</v>
      </c>
      <c r="U489" s="152">
        <v>152320.2182</v>
      </c>
      <c r="W489" s="153">
        <f>IFERROR(__xludf.DUMMYFUNCTION("TO_DATE(INT((X489/(60*60*24))+""1/1/1970""))"),42938.0)</f>
        <v>42938</v>
      </c>
      <c r="X489" s="152">
        <v>1.5006816E9</v>
      </c>
      <c r="Y489" s="152">
        <v>9762.002</v>
      </c>
      <c r="AA489" s="153">
        <f>IFERROR(__xludf.DUMMYFUNCTION("TO_DATE(INT((AB489/(60*60*24))+""1/1/1970""))"),42940.0)</f>
        <v>42940</v>
      </c>
      <c r="AB489" s="152">
        <v>1.5008868E9</v>
      </c>
      <c r="AC489" s="152">
        <v>93587.4609</v>
      </c>
      <c r="AE489" s="153">
        <f>IFERROR(__xludf.DUMMYFUNCTION("TO_DATE(INT((AF489/(60*60*24))+""1/1/1970""))"),42862.0)</f>
        <v>42862</v>
      </c>
      <c r="AF489" s="156">
        <v>1.4941944E9</v>
      </c>
      <c r="AG489" s="156">
        <v>92867.6375</v>
      </c>
      <c r="AH489" s="156"/>
      <c r="AI489" s="153">
        <f>IFERROR(__xludf.DUMMYFUNCTION("TO_DATE(INT((AJ489/(60*60*24))+""1/1/1970""))"),42952.0)</f>
        <v>42952</v>
      </c>
      <c r="AJ489" s="156">
        <v>1.5019056E9</v>
      </c>
      <c r="AK489" s="156">
        <v>99592.1853</v>
      </c>
      <c r="AL489" s="152">
        <v>104770.7428</v>
      </c>
      <c r="AM489" s="160">
        <v>131773.35</v>
      </c>
      <c r="AN489" s="152">
        <f t="shared" si="1"/>
        <v>27456.0964</v>
      </c>
      <c r="AO489" s="152">
        <f t="shared" si="2"/>
        <v>152320.2182</v>
      </c>
      <c r="AP489" s="152">
        <f t="shared" si="3"/>
        <v>9782.4548</v>
      </c>
      <c r="AQ489" s="152">
        <f t="shared" si="4"/>
        <v>94018.5304</v>
      </c>
      <c r="AR489" s="152">
        <f t="shared" si="5"/>
        <v>85758.0373</v>
      </c>
    </row>
    <row r="490">
      <c r="A490" s="156">
        <v>1.4818356E9</v>
      </c>
      <c r="B490" s="156">
        <v>109526.1897</v>
      </c>
      <c r="D490" s="153">
        <f>IFERROR(__xludf.DUMMYFUNCTION("TO_DATE(INT((E490/(60*60*24))+""1/1/1970""))"),42954.0)</f>
        <v>42954</v>
      </c>
      <c r="E490" s="152">
        <v>1.5021144E9</v>
      </c>
      <c r="F490" s="152">
        <v>99592.1853</v>
      </c>
      <c r="H490" s="153">
        <f>IFERROR(__xludf.DUMMYFUNCTION("TO_DATE(INT((I490/(60*60*24))+""1/1/1970""))"),42954.0)</f>
        <v>42954</v>
      </c>
      <c r="I490" s="156">
        <v>1.5021144E9</v>
      </c>
      <c r="J490" s="156">
        <v>104770.7428</v>
      </c>
      <c r="L490" s="158">
        <v>42954.0</v>
      </c>
      <c r="M490" s="159">
        <v>131773.35</v>
      </c>
      <c r="O490" s="153">
        <f>IFERROR(__xludf.DUMMYFUNCTION("TO_DATE(INT((P490/(60*60*24))+""1/1/1970""))"),42863.0)</f>
        <v>42863</v>
      </c>
      <c r="P490" s="13">
        <v>1.4942016E9</v>
      </c>
      <c r="Q490" s="13">
        <v>27258.1099</v>
      </c>
      <c r="S490" s="153">
        <f>IFERROR(__xludf.DUMMYFUNCTION("TO_DATE(INT((T490/(60*60*24))+""1/1/1970""))"),42954.0)</f>
        <v>42954</v>
      </c>
      <c r="T490" s="156">
        <v>1.5021144E9</v>
      </c>
      <c r="U490" s="156">
        <v>152320.2182</v>
      </c>
      <c r="W490" s="153">
        <f>IFERROR(__xludf.DUMMYFUNCTION("TO_DATE(INT((X490/(60*60*24))+""1/1/1970""))"),42940.0)</f>
        <v>42940</v>
      </c>
      <c r="X490" s="156">
        <v>1.5008544E9</v>
      </c>
      <c r="Y490" s="156">
        <v>9763.5108</v>
      </c>
      <c r="AA490" s="153">
        <f>IFERROR(__xludf.DUMMYFUNCTION("TO_DATE(INT((AB490/(60*60*24))+""1/1/1970""))"),42941.0)</f>
        <v>42941</v>
      </c>
      <c r="AB490" s="156">
        <v>1.500966E9</v>
      </c>
      <c r="AC490" s="156">
        <v>93805.2409</v>
      </c>
      <c r="AE490" s="153">
        <f>IFERROR(__xludf.DUMMYFUNCTION("TO_DATE(INT((AF490/(60*60*24))+""1/1/1970""))"),42863.0)</f>
        <v>42863</v>
      </c>
      <c r="AF490" s="156">
        <v>1.494234E9</v>
      </c>
      <c r="AG490" s="156">
        <v>93179.2849</v>
      </c>
      <c r="AH490" s="156"/>
      <c r="AI490" s="153">
        <f>IFERROR(__xludf.DUMMYFUNCTION("TO_DATE(INT((AJ490/(60*60*24))+""1/1/1970""))"),42954.0)</f>
        <v>42954</v>
      </c>
      <c r="AJ490" s="152">
        <v>1.5021144E9</v>
      </c>
      <c r="AK490" s="152">
        <v>99592.1853</v>
      </c>
      <c r="AL490" s="156">
        <v>104770.7428</v>
      </c>
      <c r="AM490" s="159">
        <v>131773.35</v>
      </c>
      <c r="AN490" s="152">
        <f t="shared" si="1"/>
        <v>27456.0972</v>
      </c>
      <c r="AO490" s="152">
        <f t="shared" si="2"/>
        <v>152320.2182</v>
      </c>
      <c r="AP490" s="152">
        <f t="shared" si="3"/>
        <v>9782.134</v>
      </c>
      <c r="AQ490" s="152">
        <f t="shared" si="4"/>
        <v>94465.8453</v>
      </c>
      <c r="AR490" s="152">
        <f t="shared" si="5"/>
        <v>85726.3677</v>
      </c>
    </row>
    <row r="491">
      <c r="A491" s="152">
        <v>1.4818644E9</v>
      </c>
      <c r="B491" s="152">
        <v>109526.1897</v>
      </c>
      <c r="D491" s="153">
        <f>IFERROR(__xludf.DUMMYFUNCTION("TO_DATE(INT((E491/(60*60*24))+""1/1/1970""))"),42955.0)</f>
        <v>42955</v>
      </c>
      <c r="E491" s="152">
        <v>1.5021648E9</v>
      </c>
      <c r="F491" s="152">
        <v>99592.1853</v>
      </c>
      <c r="H491" s="153">
        <f>IFERROR(__xludf.DUMMYFUNCTION("TO_DATE(INT((I491/(60*60*24))+""1/1/1970""))"),42955.0)</f>
        <v>42955</v>
      </c>
      <c r="I491" s="156">
        <v>1.5021648E9</v>
      </c>
      <c r="J491" s="156">
        <v>104377.4556</v>
      </c>
      <c r="L491" s="158">
        <v>42955.0</v>
      </c>
      <c r="M491" s="159">
        <v>131890.29</v>
      </c>
      <c r="O491" s="153">
        <f>IFERROR(__xludf.DUMMYFUNCTION("TO_DATE(INT((P491/(60*60*24))+""1/1/1970""))"),42864.0)</f>
        <v>42864</v>
      </c>
      <c r="P491" s="13">
        <v>1.4943384E9</v>
      </c>
      <c r="Q491" s="13">
        <v>27331.6138</v>
      </c>
      <c r="S491" s="153">
        <f>IFERROR(__xludf.DUMMYFUNCTION("TO_DATE(INT((T491/(60*60*24))+""1/1/1970""))"),42955.0)</f>
        <v>42955</v>
      </c>
      <c r="T491" s="156">
        <v>1.5021648E9</v>
      </c>
      <c r="U491" s="156">
        <v>152782.484</v>
      </c>
      <c r="W491" s="153">
        <f>IFERROR(__xludf.DUMMYFUNCTION("TO_DATE(INT((X491/(60*60*24))+""1/1/1970""))"),42941.0)</f>
        <v>42941</v>
      </c>
      <c r="X491" s="152">
        <v>1.5009912E9</v>
      </c>
      <c r="Y491" s="152">
        <v>9771.6644</v>
      </c>
      <c r="AA491" s="153">
        <f>IFERROR(__xludf.DUMMYFUNCTION("TO_DATE(INT((AB491/(60*60*24))+""1/1/1970""))"),42942.0)</f>
        <v>42942</v>
      </c>
      <c r="AB491" s="152">
        <v>1.5010452E9</v>
      </c>
      <c r="AC491" s="152">
        <v>94313.6049</v>
      </c>
      <c r="AE491" s="153">
        <f>IFERROR(__xludf.DUMMYFUNCTION("TO_DATE(INT((AF491/(60*60*24))+""1/1/1970""))"),42864.0)</f>
        <v>42864</v>
      </c>
      <c r="AF491" s="152">
        <v>1.4943132E9</v>
      </c>
      <c r="AG491" s="152">
        <v>93530.4046</v>
      </c>
      <c r="AH491" s="156"/>
      <c r="AI491" s="153">
        <f>IFERROR(__xludf.DUMMYFUNCTION("TO_DATE(INT((AJ491/(60*60*24))+""1/1/1970""))"),42955.0)</f>
        <v>42955</v>
      </c>
      <c r="AJ491" s="152">
        <v>1.5021648E9</v>
      </c>
      <c r="AK491" s="152">
        <v>99592.1853</v>
      </c>
      <c r="AL491" s="156">
        <v>104377.4556</v>
      </c>
      <c r="AM491" s="159">
        <v>131890.29</v>
      </c>
      <c r="AN491" s="152">
        <f t="shared" si="1"/>
        <v>27452.8715</v>
      </c>
      <c r="AO491" s="152">
        <f t="shared" si="2"/>
        <v>152782.484</v>
      </c>
      <c r="AP491" s="152">
        <f t="shared" si="3"/>
        <v>9776.1812</v>
      </c>
      <c r="AQ491" s="152">
        <f t="shared" si="4"/>
        <v>94533.0767</v>
      </c>
      <c r="AR491" s="152">
        <f t="shared" si="5"/>
        <v>85513.401</v>
      </c>
    </row>
    <row r="492">
      <c r="A492" s="156">
        <v>1.48190388E9</v>
      </c>
      <c r="B492" s="156">
        <v>109686.0327</v>
      </c>
      <c r="D492" s="153">
        <f>IFERROR(__xludf.DUMMYFUNCTION("TO_DATE(INT((E492/(60*60*24))+""1/1/1970""))"),42956.0)</f>
        <v>42956</v>
      </c>
      <c r="E492" s="156">
        <v>1.5022512E9</v>
      </c>
      <c r="F492" s="156">
        <v>99592.1853</v>
      </c>
      <c r="H492" s="153">
        <f>IFERROR(__xludf.DUMMYFUNCTION("TO_DATE(INT((I492/(60*60*24))+""1/1/1970""))"),42956.0)</f>
        <v>42956</v>
      </c>
      <c r="I492" s="152">
        <v>1.5022512E9</v>
      </c>
      <c r="J492" s="152">
        <v>104498.2949</v>
      </c>
      <c r="L492" s="158">
        <v>42956.0</v>
      </c>
      <c r="M492" s="160">
        <v>131712.94</v>
      </c>
      <c r="O492" s="153">
        <f>IFERROR(__xludf.DUMMYFUNCTION("TO_DATE(INT((P492/(60*60*24))+""1/1/1970""))"),42865.0)</f>
        <v>42865</v>
      </c>
      <c r="P492" s="13">
        <v>1.4944248E9</v>
      </c>
      <c r="Q492" s="13">
        <v>27394.5202</v>
      </c>
      <c r="S492" s="153">
        <f>IFERROR(__xludf.DUMMYFUNCTION("TO_DATE(INT((T492/(60*60*24))+""1/1/1970""))"),42956.0)</f>
        <v>42956</v>
      </c>
      <c r="T492" s="152">
        <v>1.5022512E9</v>
      </c>
      <c r="U492" s="152">
        <v>152209.2997</v>
      </c>
      <c r="W492" s="153">
        <f>IFERROR(__xludf.DUMMYFUNCTION("TO_DATE(INT((X492/(60*60*24))+""1/1/1970""))"),42942.0)</f>
        <v>42942</v>
      </c>
      <c r="X492" s="152">
        <v>1.5010776E9</v>
      </c>
      <c r="Y492" s="152">
        <v>9770.6944</v>
      </c>
      <c r="AA492" s="153">
        <f>IFERROR(__xludf.DUMMYFUNCTION("TO_DATE(INT((AB492/(60*60*24))+""1/1/1970""))"),42943.0)</f>
        <v>42943</v>
      </c>
      <c r="AB492" s="156">
        <v>1.5011244E9</v>
      </c>
      <c r="AC492" s="156">
        <v>92508.0511</v>
      </c>
      <c r="AE492" s="153">
        <f>IFERROR(__xludf.DUMMYFUNCTION("TO_DATE(INT((AF492/(60*60*24))+""1/1/1970""))"),42865.0)</f>
        <v>42865</v>
      </c>
      <c r="AF492" s="156">
        <v>1.4943924E9</v>
      </c>
      <c r="AG492" s="156">
        <v>93900.8015</v>
      </c>
      <c r="AH492" s="156"/>
      <c r="AI492" s="153">
        <f>IFERROR(__xludf.DUMMYFUNCTION("TO_DATE(INT((AJ492/(60*60*24))+""1/1/1970""))"),42956.0)</f>
        <v>42956</v>
      </c>
      <c r="AJ492" s="156">
        <v>1.5022512E9</v>
      </c>
      <c r="AK492" s="156">
        <v>99592.1853</v>
      </c>
      <c r="AL492" s="152">
        <v>104498.2949</v>
      </c>
      <c r="AM492" s="160">
        <v>131712.94</v>
      </c>
      <c r="AN492" s="152">
        <f t="shared" si="1"/>
        <v>27543.2088</v>
      </c>
      <c r="AO492" s="152">
        <f t="shared" si="2"/>
        <v>152209.2997</v>
      </c>
      <c r="AP492" s="152">
        <f t="shared" si="3"/>
        <v>9779.7432</v>
      </c>
      <c r="AQ492" s="152">
        <f t="shared" si="4"/>
        <v>93983.8204</v>
      </c>
      <c r="AR492" s="152">
        <f t="shared" si="5"/>
        <v>85930.1548</v>
      </c>
    </row>
    <row r="493">
      <c r="A493" s="152">
        <v>1.481922E9</v>
      </c>
      <c r="B493" s="152">
        <v>109313.0823</v>
      </c>
      <c r="D493" s="153">
        <f>IFERROR(__xludf.DUMMYFUNCTION("TO_DATE(INT((E493/(60*60*24))+""1/1/1970""))"),42957.0)</f>
        <v>42957</v>
      </c>
      <c r="E493" s="152">
        <v>1.5023376E9</v>
      </c>
      <c r="F493" s="152">
        <v>99592.1853</v>
      </c>
      <c r="H493" s="153">
        <f>IFERROR(__xludf.DUMMYFUNCTION("TO_DATE(INT((I493/(60*60*24))+""1/1/1970""))"),42957.0)</f>
        <v>42957</v>
      </c>
      <c r="I493" s="156">
        <v>1.5023376E9</v>
      </c>
      <c r="J493" s="156">
        <v>103973.4473</v>
      </c>
      <c r="L493" s="158">
        <v>42957.0</v>
      </c>
      <c r="M493" s="159">
        <v>132278.91</v>
      </c>
      <c r="O493" s="153">
        <f>IFERROR(__xludf.DUMMYFUNCTION("TO_DATE(INT((P493/(60*60*24))+""1/1/1970""))"),42866.0)</f>
        <v>42866</v>
      </c>
      <c r="P493" s="13">
        <v>1.4945112E9</v>
      </c>
      <c r="Q493" s="13">
        <v>27197.1578</v>
      </c>
      <c r="S493" s="153">
        <f>IFERROR(__xludf.DUMMYFUNCTION("TO_DATE(INT((T493/(60*60*24))+""1/1/1970""))"),42957.0)</f>
        <v>42957</v>
      </c>
      <c r="T493" s="156">
        <v>1.5023376E9</v>
      </c>
      <c r="U493" s="156">
        <v>152117.0192</v>
      </c>
      <c r="W493" s="153">
        <f>IFERROR(__xludf.DUMMYFUNCTION("TO_DATE(INT((X493/(60*60*24))+""1/1/1970""))"),42943.0)</f>
        <v>42943</v>
      </c>
      <c r="X493" s="152">
        <v>1.501164E9</v>
      </c>
      <c r="Y493" s="152">
        <v>9789.2719</v>
      </c>
      <c r="AA493" s="153">
        <f>IFERROR(__xludf.DUMMYFUNCTION("TO_DATE(INT((AB493/(60*60*24))+""1/1/1970""))"),42944.0)</f>
        <v>42944</v>
      </c>
      <c r="AB493" s="152">
        <v>1.5012036E9</v>
      </c>
      <c r="AC493" s="152">
        <v>93526.1192</v>
      </c>
      <c r="AE493" s="153">
        <f>IFERROR(__xludf.DUMMYFUNCTION("TO_DATE(INT((AF493/(60*60*24))+""1/1/1970""))"),42866.0)</f>
        <v>42866</v>
      </c>
      <c r="AF493" s="152">
        <v>1.4944716E9</v>
      </c>
      <c r="AG493" s="152">
        <v>94076.5908</v>
      </c>
      <c r="AH493" s="156"/>
      <c r="AI493" s="153">
        <f>IFERROR(__xludf.DUMMYFUNCTION("TO_DATE(INT((AJ493/(60*60*24))+""1/1/1970""))"),42957.0)</f>
        <v>42957</v>
      </c>
      <c r="AJ493" s="152">
        <v>1.5023376E9</v>
      </c>
      <c r="AK493" s="152">
        <v>99592.1853</v>
      </c>
      <c r="AL493" s="156">
        <v>103973.4473</v>
      </c>
      <c r="AM493" s="159">
        <v>132278.91</v>
      </c>
      <c r="AN493" s="152">
        <f t="shared" si="1"/>
        <v>27575.4876</v>
      </c>
      <c r="AO493" s="152">
        <f t="shared" si="2"/>
        <v>152117.0192</v>
      </c>
      <c r="AP493" s="152">
        <f t="shared" si="3"/>
        <v>9768.6699</v>
      </c>
      <c r="AQ493" s="152">
        <f t="shared" si="4"/>
        <v>93815.0139</v>
      </c>
      <c r="AR493" s="152">
        <f t="shared" si="5"/>
        <v>85848.4564</v>
      </c>
    </row>
    <row r="494">
      <c r="A494" s="156">
        <v>1.48215786E9</v>
      </c>
      <c r="B494" s="156">
        <v>109424.4831</v>
      </c>
      <c r="D494" s="153">
        <f>IFERROR(__xludf.DUMMYFUNCTION("TO_DATE(INT((E494/(60*60*24))+""1/1/1970""))"),42958.0)</f>
        <v>42958</v>
      </c>
      <c r="E494" s="156">
        <v>1.502424E9</v>
      </c>
      <c r="F494" s="156">
        <v>99592.1853</v>
      </c>
      <c r="H494" s="153">
        <f>IFERROR(__xludf.DUMMYFUNCTION("TO_DATE(INT((I494/(60*60*24))+""1/1/1970""))"),42958.0)</f>
        <v>42958</v>
      </c>
      <c r="I494" s="152">
        <v>1.502424E9</v>
      </c>
      <c r="J494" s="152">
        <v>102380.1642</v>
      </c>
      <c r="L494" s="158">
        <v>42958.0</v>
      </c>
      <c r="M494" s="160">
        <v>131888.99</v>
      </c>
      <c r="O494" s="153">
        <f>IFERROR(__xludf.DUMMYFUNCTION("TO_DATE(INT((P494/(60*60*24))+""1/1/1970""))"),42867.0)</f>
        <v>42867</v>
      </c>
      <c r="P494" s="13">
        <v>1.4945976E9</v>
      </c>
      <c r="Q494" s="13">
        <v>27235.7249</v>
      </c>
      <c r="S494" s="153">
        <f>IFERROR(__xludf.DUMMYFUNCTION("TO_DATE(INT((T494/(60*60*24))+""1/1/1970""))"),42958.0)</f>
        <v>42958</v>
      </c>
      <c r="T494" s="152">
        <v>1.502424E9</v>
      </c>
      <c r="U494" s="152">
        <v>148436.8225</v>
      </c>
      <c r="W494" s="153">
        <f>IFERROR(__xludf.DUMMYFUNCTION("TO_DATE(INT((X494/(60*60*24))+""1/1/1970""))"),42944.0)</f>
        <v>42944</v>
      </c>
      <c r="X494" s="152">
        <v>1.5012504E9</v>
      </c>
      <c r="Y494" s="152">
        <v>9794.0327</v>
      </c>
      <c r="AA494" s="153">
        <f>IFERROR(__xludf.DUMMYFUNCTION("TO_DATE(INT((AB494/(60*60*24))+""1/1/1970""))"),42946.0)</f>
        <v>42946</v>
      </c>
      <c r="AB494" s="156">
        <v>1.501452E9</v>
      </c>
      <c r="AC494" s="156">
        <v>93946.9342</v>
      </c>
      <c r="AE494" s="153">
        <f>IFERROR(__xludf.DUMMYFUNCTION("TO_DATE(INT((AF494/(60*60*24))+""1/1/1970""))"),42867.0)</f>
        <v>42867</v>
      </c>
      <c r="AF494" s="156">
        <v>1.4945508E9</v>
      </c>
      <c r="AG494" s="156">
        <v>94102.2937</v>
      </c>
      <c r="AH494" s="156"/>
      <c r="AI494" s="153">
        <f>IFERROR(__xludf.DUMMYFUNCTION("TO_DATE(INT((AJ494/(60*60*24))+""1/1/1970""))"),42958.0)</f>
        <v>42958</v>
      </c>
      <c r="AJ494" s="156">
        <v>1.502424E9</v>
      </c>
      <c r="AK494" s="156">
        <v>99592.1853</v>
      </c>
      <c r="AL494" s="152">
        <v>102380.1642</v>
      </c>
      <c r="AM494" s="160">
        <v>131888.99</v>
      </c>
      <c r="AN494" s="152">
        <f t="shared" si="1"/>
        <v>27709.7716</v>
      </c>
      <c r="AO494" s="152">
        <f t="shared" si="2"/>
        <v>148436.8225</v>
      </c>
      <c r="AP494" s="152">
        <f t="shared" si="3"/>
        <v>9765.7397</v>
      </c>
      <c r="AQ494" s="152">
        <f t="shared" si="4"/>
        <v>93459.9428</v>
      </c>
      <c r="AR494" s="152">
        <f t="shared" si="5"/>
        <v>85784.6582</v>
      </c>
    </row>
    <row r="495">
      <c r="A495" s="152">
        <v>1.4821812E9</v>
      </c>
      <c r="B495" s="152">
        <v>109550.4144</v>
      </c>
      <c r="D495" s="153">
        <f>IFERROR(__xludf.DUMMYFUNCTION("TO_DATE(INT((E495/(60*60*24))+""1/1/1970""))"),42959.0)</f>
        <v>42959</v>
      </c>
      <c r="E495" s="152">
        <v>1.5025104E9</v>
      </c>
      <c r="F495" s="152">
        <v>99592.1853</v>
      </c>
      <c r="H495" s="153">
        <f>IFERROR(__xludf.DUMMYFUNCTION("TO_DATE(INT((I495/(60*60*24))+""1/1/1970""))"),42959.0)</f>
        <v>42959</v>
      </c>
      <c r="I495" s="156">
        <v>1.5025104E9</v>
      </c>
      <c r="J495" s="156">
        <v>102980.096</v>
      </c>
      <c r="L495" s="158">
        <v>42959.0</v>
      </c>
      <c r="M495" s="159">
        <v>132156.17</v>
      </c>
      <c r="O495" s="153">
        <f>IFERROR(__xludf.DUMMYFUNCTION("TO_DATE(INT((P495/(60*60*24))+""1/1/1970""))"),42868.0)</f>
        <v>42868</v>
      </c>
      <c r="P495" s="13">
        <v>1.4946336E9</v>
      </c>
      <c r="Q495" s="13">
        <v>27273.5154</v>
      </c>
      <c r="S495" s="153">
        <f>IFERROR(__xludf.DUMMYFUNCTION("TO_DATE(INT((T495/(60*60*24))+""1/1/1970""))"),42959.0)</f>
        <v>42959</v>
      </c>
      <c r="T495" s="156">
        <v>1.5025104E9</v>
      </c>
      <c r="U495" s="156">
        <v>148775.4694</v>
      </c>
      <c r="W495" s="153">
        <f>IFERROR(__xludf.DUMMYFUNCTION("TO_DATE(INT((X495/(60*60*24))+""1/1/1970""))"),42945.0)</f>
        <v>42945</v>
      </c>
      <c r="X495" s="152">
        <v>1.5012864E9</v>
      </c>
      <c r="Y495" s="152">
        <v>9812.9192</v>
      </c>
      <c r="AA495" s="153">
        <f>IFERROR(__xludf.DUMMYFUNCTION("TO_DATE(INT((AB495/(60*60*24))+""1/1/1970""))"),42947.0)</f>
        <v>42947</v>
      </c>
      <c r="AB495" s="156">
        <v>1.5014916E9</v>
      </c>
      <c r="AC495" s="156">
        <v>93731.4218</v>
      </c>
      <c r="AE495" s="153">
        <f>IFERROR(__xludf.DUMMYFUNCTION("TO_DATE(INT((AF495/(60*60*24))+""1/1/1970""))"),42868.0)</f>
        <v>42868</v>
      </c>
      <c r="AF495" s="152">
        <v>1.4946336E9</v>
      </c>
      <c r="AG495" s="152">
        <v>93487.7195</v>
      </c>
      <c r="AH495" s="156"/>
      <c r="AI495" s="153">
        <f>IFERROR(__xludf.DUMMYFUNCTION("TO_DATE(INT((AJ495/(60*60*24))+""1/1/1970""))"),42959.0)</f>
        <v>42959</v>
      </c>
      <c r="AJ495" s="152">
        <v>1.5025104E9</v>
      </c>
      <c r="AK495" s="152">
        <v>99592.1853</v>
      </c>
      <c r="AL495" s="156">
        <v>102980.096</v>
      </c>
      <c r="AM495" s="159">
        <v>132156.17</v>
      </c>
      <c r="AN495" s="152">
        <f t="shared" si="1"/>
        <v>27679.3092</v>
      </c>
      <c r="AO495" s="152">
        <f t="shared" si="2"/>
        <v>148775.4694</v>
      </c>
      <c r="AP495" s="152">
        <f t="shared" si="3"/>
        <v>9766.5433</v>
      </c>
      <c r="AQ495" s="152">
        <f t="shared" si="4"/>
        <v>93459.9428</v>
      </c>
      <c r="AR495" s="152">
        <f t="shared" si="5"/>
        <v>85314.2037</v>
      </c>
    </row>
    <row r="496">
      <c r="A496" s="156">
        <v>1.48224426E9</v>
      </c>
      <c r="B496" s="156">
        <v>109865.2427</v>
      </c>
      <c r="D496" s="153">
        <f>IFERROR(__xludf.DUMMYFUNCTION("TO_DATE(INT((E496/(60*60*24))+""1/1/1970""))"),42961.0)</f>
        <v>42961</v>
      </c>
      <c r="E496" s="156">
        <v>1.5027192E9</v>
      </c>
      <c r="F496" s="156">
        <v>99592.1853</v>
      </c>
      <c r="H496" s="153">
        <f>IFERROR(__xludf.DUMMYFUNCTION("TO_DATE(INT((I496/(60*60*24))+""1/1/1970""))"),42961.0)</f>
        <v>42961</v>
      </c>
      <c r="I496" s="152">
        <v>1.5027192E9</v>
      </c>
      <c r="J496" s="152">
        <v>102980.096</v>
      </c>
      <c r="L496" s="158">
        <v>42961.0</v>
      </c>
      <c r="M496" s="160">
        <v>132156.17</v>
      </c>
      <c r="O496" s="153">
        <f>IFERROR(__xludf.DUMMYFUNCTION("TO_DATE(INT((P496/(60*60*24))+""1/1/1970""))"),42869.0)</f>
        <v>42869</v>
      </c>
      <c r="P496" s="13">
        <v>1.49472E9</v>
      </c>
      <c r="Q496" s="13">
        <v>27273.5154</v>
      </c>
      <c r="S496" s="153">
        <f>IFERROR(__xludf.DUMMYFUNCTION("TO_DATE(INT((T496/(60*60*24))+""1/1/1970""))"),42961.0)</f>
        <v>42961</v>
      </c>
      <c r="T496" s="152">
        <v>1.5027192E9</v>
      </c>
      <c r="U496" s="152">
        <v>148775.4694</v>
      </c>
      <c r="W496" s="153">
        <f>IFERROR(__xludf.DUMMYFUNCTION("TO_DATE(INT((X496/(60*60*24))+""1/1/1970""))"),42947.0)</f>
        <v>42947</v>
      </c>
      <c r="X496" s="156">
        <v>1.5014592E9</v>
      </c>
      <c r="Y496" s="156">
        <v>9812.7826</v>
      </c>
      <c r="AA496" s="153">
        <f>IFERROR(__xludf.DUMMYFUNCTION("TO_DATE(INT((AB496/(60*60*24))+""1/1/1970""))"),42948.0)</f>
        <v>42948</v>
      </c>
      <c r="AB496" s="152">
        <v>1.5015708E9</v>
      </c>
      <c r="AC496" s="152">
        <v>94521.0846</v>
      </c>
      <c r="AE496" s="153">
        <f>IFERROR(__xludf.DUMMYFUNCTION("TO_DATE(INT((AF496/(60*60*24))+""1/1/1970""))"),42869.0)</f>
        <v>42869</v>
      </c>
      <c r="AF496" s="156">
        <v>1.4947992E9</v>
      </c>
      <c r="AG496" s="156">
        <v>93487.7195</v>
      </c>
      <c r="AH496" s="156"/>
      <c r="AI496" s="153">
        <f>IFERROR(__xludf.DUMMYFUNCTION("TO_DATE(INT((AJ496/(60*60*24))+""1/1/1970""))"),42961.0)</f>
        <v>42961</v>
      </c>
      <c r="AJ496" s="156">
        <v>1.5027192E9</v>
      </c>
      <c r="AK496" s="156">
        <v>99592.1853</v>
      </c>
      <c r="AL496" s="152">
        <v>102980.096</v>
      </c>
      <c r="AM496" s="160">
        <v>132156.17</v>
      </c>
      <c r="AN496" s="152">
        <f t="shared" si="1"/>
        <v>27662.132</v>
      </c>
      <c r="AO496" s="152">
        <f t="shared" si="2"/>
        <v>148775.4694</v>
      </c>
      <c r="AP496" s="152">
        <f t="shared" si="3"/>
        <v>9768.448</v>
      </c>
      <c r="AQ496" s="152">
        <f t="shared" si="4"/>
        <v>93711.053</v>
      </c>
      <c r="AR496" s="152">
        <f t="shared" si="5"/>
        <v>85282.0751</v>
      </c>
    </row>
    <row r="497">
      <c r="A497" s="152">
        <v>1.4822676E9</v>
      </c>
      <c r="B497" s="152">
        <v>109971.7999</v>
      </c>
      <c r="D497" s="153">
        <f>IFERROR(__xludf.DUMMYFUNCTION("TO_DATE(INT((E497/(60*60*24))+""1/1/1970""))"),42962.0)</f>
        <v>42962</v>
      </c>
      <c r="E497" s="156">
        <v>1.5027696E9</v>
      </c>
      <c r="F497" s="156">
        <v>99592.1853</v>
      </c>
      <c r="H497" s="153">
        <f>IFERROR(__xludf.DUMMYFUNCTION("TO_DATE(INT((I497/(60*60*24))+""1/1/1970""))"),42962.0)</f>
        <v>42962</v>
      </c>
      <c r="I497" s="152">
        <v>1.5027696E9</v>
      </c>
      <c r="J497" s="152">
        <v>103580.0338</v>
      </c>
      <c r="L497" s="158">
        <v>42962.0</v>
      </c>
      <c r="M497" s="160">
        <v>132382.76</v>
      </c>
      <c r="O497" s="153">
        <f>IFERROR(__xludf.DUMMYFUNCTION("TO_DATE(INT((P497/(60*60*24))+""1/1/1970""))"),42870.0)</f>
        <v>42870</v>
      </c>
      <c r="P497" s="13">
        <v>1.4948064E9</v>
      </c>
      <c r="Q497" s="13">
        <v>27285.7177</v>
      </c>
      <c r="S497" s="153">
        <f>IFERROR(__xludf.DUMMYFUNCTION("TO_DATE(INT((T497/(60*60*24))+""1/1/1970""))"),42962.0)</f>
        <v>42962</v>
      </c>
      <c r="T497" s="152">
        <v>1.5027696E9</v>
      </c>
      <c r="U497" s="152">
        <v>151364.1707</v>
      </c>
      <c r="W497" s="153">
        <f>IFERROR(__xludf.DUMMYFUNCTION("TO_DATE(INT((X497/(60*60*24))+""1/1/1970""))"),42948.0)</f>
        <v>42948</v>
      </c>
      <c r="X497" s="152">
        <v>1.501596E9</v>
      </c>
      <c r="Y497" s="152">
        <v>9808.8348</v>
      </c>
      <c r="AA497" s="153">
        <f>IFERROR(__xludf.DUMMYFUNCTION("TO_DATE(INT((AB497/(60*60*24))+""1/1/1970""))"),42949.0)</f>
        <v>42949</v>
      </c>
      <c r="AB497" s="156">
        <v>1.50165E9</v>
      </c>
      <c r="AC497" s="156">
        <v>94485.5362</v>
      </c>
      <c r="AE497" s="153">
        <f>IFERROR(__xludf.DUMMYFUNCTION("TO_DATE(INT((AF497/(60*60*24))+""1/1/1970""))"),42870.0)</f>
        <v>42870</v>
      </c>
      <c r="AF497" s="156">
        <v>1.4948388E9</v>
      </c>
      <c r="AG497" s="156">
        <v>93517.5532</v>
      </c>
      <c r="AH497" s="156"/>
      <c r="AI497" s="153">
        <f>IFERROR(__xludf.DUMMYFUNCTION("TO_DATE(INT((AJ497/(60*60*24))+""1/1/1970""))"),42962.0)</f>
        <v>42962</v>
      </c>
      <c r="AJ497" s="156">
        <v>1.5027696E9</v>
      </c>
      <c r="AK497" s="156">
        <v>99592.1853</v>
      </c>
      <c r="AL497" s="152">
        <v>103580.0338</v>
      </c>
      <c r="AM497" s="160">
        <v>132382.76</v>
      </c>
      <c r="AN497" s="152">
        <f t="shared" si="1"/>
        <v>27547.6913</v>
      </c>
      <c r="AO497" s="152">
        <f t="shared" si="2"/>
        <v>151364.1707</v>
      </c>
      <c r="AP497" s="152">
        <f t="shared" si="3"/>
        <v>9769.1651</v>
      </c>
      <c r="AQ497" s="152">
        <f t="shared" si="4"/>
        <v>93944.8386</v>
      </c>
      <c r="AR497" s="152">
        <f t="shared" si="5"/>
        <v>85733.7114</v>
      </c>
    </row>
    <row r="498">
      <c r="A498" s="156">
        <v>1.48233066E9</v>
      </c>
      <c r="B498" s="156">
        <v>109894.3037</v>
      </c>
      <c r="D498" s="153">
        <f>IFERROR(__xludf.DUMMYFUNCTION("TO_DATE(INT((E498/(60*60*24))+""1/1/1970""))"),42963.0)</f>
        <v>42963</v>
      </c>
      <c r="E498" s="152">
        <v>1.502856E9</v>
      </c>
      <c r="F498" s="152">
        <v>99592.1853</v>
      </c>
      <c r="H498" s="153">
        <f>IFERROR(__xludf.DUMMYFUNCTION("TO_DATE(INT((I498/(60*60*24))+""1/1/1970""))"),42963.0)</f>
        <v>42963</v>
      </c>
      <c r="I498" s="156">
        <v>1.502856E9</v>
      </c>
      <c r="J498" s="156">
        <v>103263.5063</v>
      </c>
      <c r="L498" s="158">
        <v>42963.0</v>
      </c>
      <c r="M498" s="159">
        <v>131983.72</v>
      </c>
      <c r="O498" s="153">
        <f>IFERROR(__xludf.DUMMYFUNCTION("TO_DATE(INT((P498/(60*60*24))+""1/1/1970""))"),42871.0)</f>
        <v>42871</v>
      </c>
      <c r="P498" s="13">
        <v>1.4949432E9</v>
      </c>
      <c r="Q498" s="13">
        <v>27160.4912</v>
      </c>
      <c r="S498" s="153">
        <f>IFERROR(__xludf.DUMMYFUNCTION("TO_DATE(INT((T498/(60*60*24))+""1/1/1970""))"),42963.0)</f>
        <v>42963</v>
      </c>
      <c r="T498" s="156">
        <v>1.502856E9</v>
      </c>
      <c r="U498" s="156">
        <v>151362.5889</v>
      </c>
      <c r="W498" s="153">
        <f>IFERROR(__xludf.DUMMYFUNCTION("TO_DATE(INT((X498/(60*60*24))+""1/1/1970""))"),42949.0)</f>
        <v>42949</v>
      </c>
      <c r="X498" s="152">
        <v>1.5016824E9</v>
      </c>
      <c r="Y498" s="152">
        <v>9798.1256</v>
      </c>
      <c r="AA498" s="153">
        <f>IFERROR(__xludf.DUMMYFUNCTION("TO_DATE(INT((AB498/(60*60*24))+""1/1/1970""))"),42950.0)</f>
        <v>42950</v>
      </c>
      <c r="AB498" s="152">
        <v>1.5017292E9</v>
      </c>
      <c r="AC498" s="152">
        <v>94560.6213</v>
      </c>
      <c r="AE498" s="153">
        <f>IFERROR(__xludf.DUMMYFUNCTION("TO_DATE(INT((AF498/(60*60*24))+""1/1/1970""))"),42871.0)</f>
        <v>42871</v>
      </c>
      <c r="AF498" s="152">
        <v>1.494918E9</v>
      </c>
      <c r="AG498" s="152">
        <v>93041.132</v>
      </c>
      <c r="AH498" s="156"/>
      <c r="AI498" s="153">
        <f>IFERROR(__xludf.DUMMYFUNCTION("TO_DATE(INT((AJ498/(60*60*24))+""1/1/1970""))"),42963.0)</f>
        <v>42963</v>
      </c>
      <c r="AJ498" s="152">
        <v>1.502856E9</v>
      </c>
      <c r="AK498" s="152">
        <v>99592.1853</v>
      </c>
      <c r="AL498" s="156">
        <v>103263.5063</v>
      </c>
      <c r="AM498" s="159">
        <v>131983.72</v>
      </c>
      <c r="AN498" s="152">
        <f t="shared" si="1"/>
        <v>27499.1651</v>
      </c>
      <c r="AO498" s="152">
        <f t="shared" si="2"/>
        <v>151362.5889</v>
      </c>
      <c r="AP498" s="152">
        <f t="shared" si="3"/>
        <v>9767.465</v>
      </c>
      <c r="AQ498" s="152">
        <f t="shared" si="4"/>
        <v>93836.7434</v>
      </c>
      <c r="AR498" s="152">
        <f t="shared" si="5"/>
        <v>86059.5872</v>
      </c>
    </row>
    <row r="499">
      <c r="A499" s="152">
        <v>1.482354E9</v>
      </c>
      <c r="B499" s="152">
        <v>109666.6587</v>
      </c>
      <c r="D499" s="153">
        <f>IFERROR(__xludf.DUMMYFUNCTION("TO_DATE(INT((E499/(60*60*24))+""1/1/1970""))"),42964.0)</f>
        <v>42964</v>
      </c>
      <c r="E499" s="156">
        <v>1.5029424E9</v>
      </c>
      <c r="F499" s="156">
        <v>99592.1853</v>
      </c>
      <c r="H499" s="153">
        <f>IFERROR(__xludf.DUMMYFUNCTION("TO_DATE(INT((I499/(60*60*24))+""1/1/1970""))"),42964.0)</f>
        <v>42964</v>
      </c>
      <c r="I499" s="152">
        <v>1.5029424E9</v>
      </c>
      <c r="J499" s="152">
        <v>103450.775</v>
      </c>
      <c r="L499" s="158">
        <v>42964.0</v>
      </c>
      <c r="M499" s="160">
        <v>132455.33</v>
      </c>
      <c r="O499" s="153">
        <f>IFERROR(__xludf.DUMMYFUNCTION("TO_DATE(INT((P499/(60*60*24))+""1/1/1970""))"),42872.0)</f>
        <v>42872</v>
      </c>
      <c r="P499" s="13">
        <v>1.4950296E9</v>
      </c>
      <c r="Q499" s="13">
        <v>27257.8509</v>
      </c>
      <c r="S499" s="153">
        <f>IFERROR(__xludf.DUMMYFUNCTION("TO_DATE(INT((T499/(60*60*24))+""1/1/1970""))"),42964.0)</f>
        <v>42964</v>
      </c>
      <c r="T499" s="152">
        <v>1.5029424E9</v>
      </c>
      <c r="U499" s="152">
        <v>151808.3206</v>
      </c>
      <c r="W499" s="153">
        <f>IFERROR(__xludf.DUMMYFUNCTION("TO_DATE(INT((X499/(60*60*24))+""1/1/1970""))"),42950.0)</f>
        <v>42950</v>
      </c>
      <c r="X499" s="152">
        <v>1.5017688E9</v>
      </c>
      <c r="Y499" s="152">
        <v>9796.6427</v>
      </c>
      <c r="AA499" s="153">
        <f>IFERROR(__xludf.DUMMYFUNCTION("TO_DATE(INT((AB499/(60*60*24))+""1/1/1970""))"),42951.0)</f>
        <v>42951</v>
      </c>
      <c r="AB499" s="156">
        <v>1.5018084E9</v>
      </c>
      <c r="AC499" s="156">
        <v>94018.5304</v>
      </c>
      <c r="AE499" s="153">
        <f>IFERROR(__xludf.DUMMYFUNCTION("TO_DATE(INT((AF499/(60*60*24))+""1/1/1970""))"),42872.0)</f>
        <v>42872</v>
      </c>
      <c r="AF499" s="156">
        <v>1.4949972E9</v>
      </c>
      <c r="AG499" s="156">
        <v>91999.2474</v>
      </c>
      <c r="AH499" s="156"/>
      <c r="AI499" s="153">
        <f>IFERROR(__xludf.DUMMYFUNCTION("TO_DATE(INT((AJ499/(60*60*24))+""1/1/1970""))"),42964.0)</f>
        <v>42964</v>
      </c>
      <c r="AJ499" s="156">
        <v>1.5029424E9</v>
      </c>
      <c r="AK499" s="156">
        <v>99592.1853</v>
      </c>
      <c r="AL499" s="152">
        <v>103450.775</v>
      </c>
      <c r="AM499" s="160">
        <v>132455.33</v>
      </c>
      <c r="AN499" s="152">
        <f t="shared" si="1"/>
        <v>27509.2378</v>
      </c>
      <c r="AO499" s="152">
        <f t="shared" si="2"/>
        <v>151808.3206</v>
      </c>
      <c r="AP499" s="152">
        <f t="shared" si="3"/>
        <v>9784.7247</v>
      </c>
      <c r="AQ499" s="152">
        <f t="shared" si="4"/>
        <v>93973.9395</v>
      </c>
      <c r="AR499" s="152">
        <f t="shared" si="5"/>
        <v>85753.4475</v>
      </c>
    </row>
    <row r="500">
      <c r="A500" s="156">
        <v>1.48241706E9</v>
      </c>
      <c r="B500" s="156">
        <v>109579.4755</v>
      </c>
      <c r="D500" s="153">
        <f>IFERROR(__xludf.DUMMYFUNCTION("TO_DATE(INT((E500/(60*60*24))+""1/1/1970""))"),42965.0)</f>
        <v>42965</v>
      </c>
      <c r="E500" s="152">
        <v>1.5030288E9</v>
      </c>
      <c r="F500" s="152">
        <v>99592.1853</v>
      </c>
      <c r="H500" s="153">
        <f>IFERROR(__xludf.DUMMYFUNCTION("TO_DATE(INT((I500/(60*60*24))+""1/1/1970""))"),42965.0)</f>
        <v>42965</v>
      </c>
      <c r="I500" s="156">
        <v>1.5030288E9</v>
      </c>
      <c r="J500" s="156">
        <v>102699.2786</v>
      </c>
      <c r="L500" s="158">
        <v>42965.0</v>
      </c>
      <c r="M500" s="159">
        <v>131862.35</v>
      </c>
      <c r="O500" s="153">
        <f>IFERROR(__xludf.DUMMYFUNCTION("TO_DATE(INT((P500/(60*60*24))+""1/1/1970""))"),42873.0)</f>
        <v>42873</v>
      </c>
      <c r="P500" s="13">
        <v>1.495116E9</v>
      </c>
      <c r="Q500" s="13">
        <v>27600.7148</v>
      </c>
      <c r="S500" s="153">
        <f>IFERROR(__xludf.DUMMYFUNCTION("TO_DATE(INT((T500/(60*60*24))+""1/1/1970""))"),42965.0)</f>
        <v>42965</v>
      </c>
      <c r="T500" s="156">
        <v>1.5030288E9</v>
      </c>
      <c r="U500" s="156">
        <v>147698.3091</v>
      </c>
      <c r="W500" s="153">
        <f>IFERROR(__xludf.DUMMYFUNCTION("TO_DATE(INT((X500/(60*60*24))+""1/1/1970""))"),42951.0)</f>
        <v>42951</v>
      </c>
      <c r="X500" s="152">
        <v>1.5018552E9</v>
      </c>
      <c r="Y500" s="152">
        <v>9793.3373</v>
      </c>
      <c r="AA500" s="153">
        <f>IFERROR(__xludf.DUMMYFUNCTION("TO_DATE(INT((AB500/(60*60*24))+""1/1/1970""))"),42953.0)</f>
        <v>42953</v>
      </c>
      <c r="AB500" s="152">
        <v>1.5020568E9</v>
      </c>
      <c r="AC500" s="152">
        <v>94519.0819</v>
      </c>
      <c r="AE500" s="153">
        <f>IFERROR(__xludf.DUMMYFUNCTION("TO_DATE(INT((AF500/(60*60*24))+""1/1/1970""))"),42873.0)</f>
        <v>42873</v>
      </c>
      <c r="AF500" s="152">
        <v>1.4950764E9</v>
      </c>
      <c r="AG500" s="152">
        <v>91440.2097</v>
      </c>
      <c r="AH500" s="156"/>
      <c r="AI500" s="153">
        <f>IFERROR(__xludf.DUMMYFUNCTION("TO_DATE(INT((AJ500/(60*60*24))+""1/1/1970""))"),42965.0)</f>
        <v>42965</v>
      </c>
      <c r="AJ500" s="152">
        <v>1.5030288E9</v>
      </c>
      <c r="AK500" s="152">
        <v>99592.1853</v>
      </c>
      <c r="AL500" s="156">
        <v>102699.2786</v>
      </c>
      <c r="AM500" s="159">
        <v>131862.35</v>
      </c>
      <c r="AN500" s="152">
        <f t="shared" si="1"/>
        <v>27634.4709</v>
      </c>
      <c r="AO500" s="152">
        <f t="shared" si="2"/>
        <v>147698.3091</v>
      </c>
      <c r="AP500" s="152">
        <f t="shared" si="3"/>
        <v>9782.2926</v>
      </c>
      <c r="AQ500" s="152">
        <f t="shared" si="4"/>
        <v>93612.9785</v>
      </c>
      <c r="AR500" s="152">
        <f t="shared" si="5"/>
        <v>86283.5694</v>
      </c>
    </row>
    <row r="501">
      <c r="A501" s="152">
        <v>1.4824404E9</v>
      </c>
      <c r="B501" s="152">
        <v>109477.7617</v>
      </c>
      <c r="D501" s="153">
        <f>IFERROR(__xludf.DUMMYFUNCTION("TO_DATE(INT((E501/(60*60*24))+""1/1/1970""))"),42966.0)</f>
        <v>42966</v>
      </c>
      <c r="E501" s="156">
        <v>1.5031152E9</v>
      </c>
      <c r="F501" s="156">
        <v>99592.1853</v>
      </c>
      <c r="H501" s="153">
        <f>IFERROR(__xludf.DUMMYFUNCTION("TO_DATE(INT((I501/(60*60*24))+""1/1/1970""))"),42966.0)</f>
        <v>42966</v>
      </c>
      <c r="I501" s="152">
        <v>1.5031152E9</v>
      </c>
      <c r="J501" s="152">
        <v>102802.0737</v>
      </c>
      <c r="L501" s="158">
        <v>42966.0</v>
      </c>
      <c r="M501" s="160">
        <v>131704.06</v>
      </c>
      <c r="O501" s="153">
        <f>IFERROR(__xludf.DUMMYFUNCTION("TO_DATE(INT((P501/(60*60*24))+""1/1/1970""))"),42874.0)</f>
        <v>42874</v>
      </c>
      <c r="P501" s="13">
        <v>1.4952024E9</v>
      </c>
      <c r="Q501" s="13">
        <v>27670.589</v>
      </c>
      <c r="S501" s="153">
        <f>IFERROR(__xludf.DUMMYFUNCTION("TO_DATE(INT((T501/(60*60*24))+""1/1/1970""))"),42966.0)</f>
        <v>42966</v>
      </c>
      <c r="T501" s="152">
        <v>1.5031152E9</v>
      </c>
      <c r="U501" s="152">
        <v>147209.9728</v>
      </c>
      <c r="W501" s="153">
        <f>IFERROR(__xludf.DUMMYFUNCTION("TO_DATE(INT((X501/(60*60*24))+""1/1/1970""))"),42952.0)</f>
        <v>42952</v>
      </c>
      <c r="X501" s="152">
        <v>1.5018912E9</v>
      </c>
      <c r="Y501" s="152">
        <v>9782.4548</v>
      </c>
      <c r="AA501" s="153">
        <f>IFERROR(__xludf.DUMMYFUNCTION("TO_DATE(INT((AB501/(60*60*24))+""1/1/1970""))"),42954.0)</f>
        <v>42954</v>
      </c>
      <c r="AB501" s="152">
        <v>1.5020964E9</v>
      </c>
      <c r="AC501" s="152">
        <v>94465.8453</v>
      </c>
      <c r="AE501" s="153">
        <f>IFERROR(__xludf.DUMMYFUNCTION("TO_DATE(INT((AF501/(60*60*24))+""1/1/1970""))"),42874.0)</f>
        <v>42874</v>
      </c>
      <c r="AF501" s="156">
        <v>1.4951556E9</v>
      </c>
      <c r="AG501" s="156">
        <v>91844.5711</v>
      </c>
      <c r="AH501" s="156"/>
      <c r="AI501" s="153">
        <f>IFERROR(__xludf.DUMMYFUNCTION("TO_DATE(INT((AJ501/(60*60*24))+""1/1/1970""))"),42966.0)</f>
        <v>42966</v>
      </c>
      <c r="AJ501" s="156">
        <v>1.5031152E9</v>
      </c>
      <c r="AK501" s="156">
        <v>99592.1853</v>
      </c>
      <c r="AL501" s="152">
        <v>102802.0737</v>
      </c>
      <c r="AM501" s="160">
        <v>131704.06</v>
      </c>
      <c r="AN501" s="152">
        <f t="shared" si="1"/>
        <v>27615.4057</v>
      </c>
      <c r="AO501" s="152">
        <f t="shared" si="2"/>
        <v>147209.9728</v>
      </c>
      <c r="AP501" s="152">
        <f t="shared" si="3"/>
        <v>9796.8758</v>
      </c>
      <c r="AQ501" s="152">
        <f t="shared" si="4"/>
        <v>93612.9785</v>
      </c>
      <c r="AR501" s="152">
        <f t="shared" si="5"/>
        <v>85875.5362</v>
      </c>
    </row>
    <row r="502">
      <c r="A502" s="156">
        <v>1.48250346E9</v>
      </c>
      <c r="B502" s="156">
        <v>109521.3533</v>
      </c>
      <c r="D502" s="153">
        <f>IFERROR(__xludf.DUMMYFUNCTION("TO_DATE(INT((E502/(60*60*24))+""1/1/1970""))"),42968.0)</f>
        <v>42968</v>
      </c>
      <c r="E502" s="152">
        <v>1.503324E9</v>
      </c>
      <c r="F502" s="152">
        <v>99592.1853</v>
      </c>
      <c r="H502" s="153">
        <f>IFERROR(__xludf.DUMMYFUNCTION("TO_DATE(INT((I502/(60*60*24))+""1/1/1970""))"),42968.0)</f>
        <v>42968</v>
      </c>
      <c r="I502" s="156">
        <v>1.503324E9</v>
      </c>
      <c r="J502" s="156">
        <v>102802.0737</v>
      </c>
      <c r="L502" s="158">
        <v>42968.0</v>
      </c>
      <c r="M502" s="159">
        <v>131704.06</v>
      </c>
      <c r="O502" s="153">
        <f>IFERROR(__xludf.DUMMYFUNCTION("TO_DATE(INT((P502/(60*60*24))+""1/1/1970""))"),42875.0)</f>
        <v>42875</v>
      </c>
      <c r="P502" s="13">
        <v>1.4952384E9</v>
      </c>
      <c r="Q502" s="13">
        <v>27542.3325</v>
      </c>
      <c r="S502" s="153">
        <f>IFERROR(__xludf.DUMMYFUNCTION("TO_DATE(INT((T502/(60*60*24))+""1/1/1970""))"),42968.0)</f>
        <v>42968</v>
      </c>
      <c r="T502" s="156">
        <v>1.503324E9</v>
      </c>
      <c r="U502" s="156">
        <v>147209.9728</v>
      </c>
      <c r="W502" s="153">
        <f>IFERROR(__xludf.DUMMYFUNCTION("TO_DATE(INT((X502/(60*60*24))+""1/1/1970""))"),42954.0)</f>
        <v>42954</v>
      </c>
      <c r="X502" s="156">
        <v>1.502064E9</v>
      </c>
      <c r="Y502" s="156">
        <v>9782.134</v>
      </c>
      <c r="AA502" s="153">
        <f>IFERROR(__xludf.DUMMYFUNCTION("TO_DATE(INT((AB502/(60*60*24))+""1/1/1970""))"),42955.0)</f>
        <v>42955</v>
      </c>
      <c r="AB502" s="156">
        <v>1.5021756E9</v>
      </c>
      <c r="AC502" s="156">
        <v>94533.0767</v>
      </c>
      <c r="AE502" s="153">
        <f>IFERROR(__xludf.DUMMYFUNCTION("TO_DATE(INT((AF502/(60*60*24))+""1/1/1970""))"),42875.0)</f>
        <v>42875</v>
      </c>
      <c r="AF502" s="152">
        <v>1.4952384E9</v>
      </c>
      <c r="AG502" s="152">
        <v>90959.1987</v>
      </c>
      <c r="AH502" s="156"/>
      <c r="AI502" s="153">
        <f>IFERROR(__xludf.DUMMYFUNCTION("TO_DATE(INT((AJ502/(60*60*24))+""1/1/1970""))"),42968.0)</f>
        <v>42968</v>
      </c>
      <c r="AJ502" s="152">
        <v>1.503324E9</v>
      </c>
      <c r="AK502" s="152">
        <v>99592.1853</v>
      </c>
      <c r="AL502" s="156">
        <v>102802.0737</v>
      </c>
      <c r="AM502" s="159">
        <v>131704.06</v>
      </c>
      <c r="AN502" s="152">
        <f t="shared" si="1"/>
        <v>27596.9412</v>
      </c>
      <c r="AO502" s="152">
        <f t="shared" si="2"/>
        <v>147209.9728</v>
      </c>
      <c r="AP502" s="152">
        <f t="shared" si="3"/>
        <v>9796.9452</v>
      </c>
      <c r="AQ502" s="152">
        <f t="shared" si="4"/>
        <v>93918.2204</v>
      </c>
      <c r="AR502" s="152">
        <f t="shared" si="5"/>
        <v>85915.4675</v>
      </c>
    </row>
    <row r="503">
      <c r="A503" s="152">
        <v>1.4825268E9</v>
      </c>
      <c r="B503" s="152">
        <v>109637.5976</v>
      </c>
      <c r="D503" s="153">
        <f>IFERROR(__xludf.DUMMYFUNCTION("TO_DATE(INT((E503/(60*60*24))+""1/1/1970""))"),42969.0)</f>
        <v>42969</v>
      </c>
      <c r="E503" s="152">
        <v>1.5033744E9</v>
      </c>
      <c r="F503" s="152">
        <v>99592.1853</v>
      </c>
      <c r="H503" s="153">
        <f>IFERROR(__xludf.DUMMYFUNCTION("TO_DATE(INT((I503/(60*60*24))+""1/1/1970""))"),42969.0)</f>
        <v>42969</v>
      </c>
      <c r="I503" s="156">
        <v>1.5033744E9</v>
      </c>
      <c r="J503" s="156">
        <v>102281.77</v>
      </c>
      <c r="L503" s="158">
        <v>42969.0</v>
      </c>
      <c r="M503" s="159">
        <v>131957.78</v>
      </c>
      <c r="O503" s="153">
        <f>IFERROR(__xludf.DUMMYFUNCTION("TO_DATE(INT((P503/(60*60*24))+""1/1/1970""))"),42876.0)</f>
        <v>42876</v>
      </c>
      <c r="P503" s="13">
        <v>1.4953248E9</v>
      </c>
      <c r="Q503" s="13">
        <v>27542.3325</v>
      </c>
      <c r="S503" s="153">
        <f>IFERROR(__xludf.DUMMYFUNCTION("TO_DATE(INT((T503/(60*60*24))+""1/1/1970""))"),42969.0)</f>
        <v>42969</v>
      </c>
      <c r="T503" s="156">
        <v>1.5033744E9</v>
      </c>
      <c r="U503" s="156">
        <v>147509.5842</v>
      </c>
      <c r="W503" s="153">
        <f>IFERROR(__xludf.DUMMYFUNCTION("TO_DATE(INT((X503/(60*60*24))+""1/1/1970""))"),42955.0)</f>
        <v>42955</v>
      </c>
      <c r="X503" s="152">
        <v>1.5022008E9</v>
      </c>
      <c r="Y503" s="152">
        <v>9776.1812</v>
      </c>
      <c r="AA503" s="153">
        <f>IFERROR(__xludf.DUMMYFUNCTION("TO_DATE(INT((AB503/(60*60*24))+""1/1/1970""))"),42956.0)</f>
        <v>42956</v>
      </c>
      <c r="AB503" s="152">
        <v>1.5022548E9</v>
      </c>
      <c r="AC503" s="152">
        <v>93983.8204</v>
      </c>
      <c r="AE503" s="153">
        <f>IFERROR(__xludf.DUMMYFUNCTION("TO_DATE(INT((AF503/(60*60*24))+""1/1/1970""))"),42876.0)</f>
        <v>42876</v>
      </c>
      <c r="AF503" s="156">
        <v>1.495404E9</v>
      </c>
      <c r="AG503" s="156">
        <v>90959.1987</v>
      </c>
      <c r="AH503" s="156"/>
      <c r="AI503" s="153">
        <f>IFERROR(__xludf.DUMMYFUNCTION("TO_DATE(INT((AJ503/(60*60*24))+""1/1/1970""))"),42969.0)</f>
        <v>42969</v>
      </c>
      <c r="AJ503" s="152">
        <v>1.5033744E9</v>
      </c>
      <c r="AK503" s="152">
        <v>99592.1853</v>
      </c>
      <c r="AL503" s="156">
        <v>102281.77</v>
      </c>
      <c r="AM503" s="159">
        <v>131957.78</v>
      </c>
      <c r="AN503" s="152">
        <f t="shared" si="1"/>
        <v>27571.2311</v>
      </c>
      <c r="AO503" s="152">
        <f t="shared" si="2"/>
        <v>147509.5842</v>
      </c>
      <c r="AP503" s="152">
        <f t="shared" si="3"/>
        <v>9793.1212</v>
      </c>
      <c r="AQ503" s="152">
        <f t="shared" si="4"/>
        <v>94008.4149</v>
      </c>
      <c r="AR503" s="152">
        <f t="shared" si="5"/>
        <v>85397.7399</v>
      </c>
    </row>
    <row r="504">
      <c r="A504" s="156">
        <v>1.48284906E9</v>
      </c>
      <c r="B504" s="156">
        <v>109802.277</v>
      </c>
      <c r="D504" s="153">
        <f>IFERROR(__xludf.DUMMYFUNCTION("TO_DATE(INT((E504/(60*60*24))+""1/1/1970""))"),42970.0)</f>
        <v>42970</v>
      </c>
      <c r="E504" s="156">
        <v>1.5034608E9</v>
      </c>
      <c r="F504" s="156">
        <v>99592.1853</v>
      </c>
      <c r="H504" s="153">
        <f>IFERROR(__xludf.DUMMYFUNCTION("TO_DATE(INT((I504/(60*60*24))+""1/1/1970""))"),42970.0)</f>
        <v>42970</v>
      </c>
      <c r="I504" s="152">
        <v>1.5034608E9</v>
      </c>
      <c r="J504" s="152">
        <v>100182.5471</v>
      </c>
      <c r="L504" s="158">
        <v>42970.0</v>
      </c>
      <c r="M504" s="160">
        <v>132343.57</v>
      </c>
      <c r="O504" s="153">
        <f>IFERROR(__xludf.DUMMYFUNCTION("TO_DATE(INT((P504/(60*60*24))+""1/1/1970""))"),42877.0)</f>
        <v>42877</v>
      </c>
      <c r="P504" s="13">
        <v>1.4954112E9</v>
      </c>
      <c r="Q504" s="13">
        <v>27556.6757</v>
      </c>
      <c r="S504" s="153">
        <f>IFERROR(__xludf.DUMMYFUNCTION("TO_DATE(INT((T504/(60*60*24))+""1/1/1970""))"),42970.0)</f>
        <v>42970</v>
      </c>
      <c r="T504" s="152">
        <v>1.5034608E9</v>
      </c>
      <c r="U504" s="152">
        <v>150154.8883</v>
      </c>
      <c r="W504" s="153">
        <f>IFERROR(__xludf.DUMMYFUNCTION("TO_DATE(INT((X504/(60*60*24))+""1/1/1970""))"),42956.0)</f>
        <v>42956</v>
      </c>
      <c r="X504" s="152">
        <v>1.5022872E9</v>
      </c>
      <c r="Y504" s="152">
        <v>9779.7432</v>
      </c>
      <c r="AA504" s="153">
        <f>IFERROR(__xludf.DUMMYFUNCTION("TO_DATE(INT((AB504/(60*60*24))+""1/1/1970""))"),42957.0)</f>
        <v>42957</v>
      </c>
      <c r="AB504" s="156">
        <v>1.502334E9</v>
      </c>
      <c r="AC504" s="156">
        <v>93815.0139</v>
      </c>
      <c r="AE504" s="153">
        <f>IFERROR(__xludf.DUMMYFUNCTION("TO_DATE(INT((AF504/(60*60*24))+""1/1/1970""))"),42877.0)</f>
        <v>42877</v>
      </c>
      <c r="AF504" s="156">
        <v>1.4954436E9</v>
      </c>
      <c r="AG504" s="156">
        <v>90990.4093</v>
      </c>
      <c r="AH504" s="156"/>
      <c r="AI504" s="153">
        <f>IFERROR(__xludf.DUMMYFUNCTION("TO_DATE(INT((AJ504/(60*60*24))+""1/1/1970""))"),42970.0)</f>
        <v>42970</v>
      </c>
      <c r="AJ504" s="156">
        <v>1.5034608E9</v>
      </c>
      <c r="AK504" s="156">
        <v>99592.1853</v>
      </c>
      <c r="AL504" s="152">
        <v>100182.5471</v>
      </c>
      <c r="AM504" s="160">
        <v>132343.57</v>
      </c>
      <c r="AN504" s="152">
        <f t="shared" si="1"/>
        <v>27477.1335</v>
      </c>
      <c r="AO504" s="152">
        <f t="shared" si="2"/>
        <v>150154.8883</v>
      </c>
      <c r="AP504" s="152">
        <f t="shared" si="3"/>
        <v>9799.2527</v>
      </c>
      <c r="AQ504" s="152">
        <f t="shared" si="4"/>
        <v>94041.384</v>
      </c>
      <c r="AR504" s="152">
        <f t="shared" si="5"/>
        <v>85040.8498</v>
      </c>
    </row>
    <row r="505">
      <c r="A505" s="152">
        <v>1.4828724E9</v>
      </c>
      <c r="B505" s="152">
        <v>109908.8343</v>
      </c>
      <c r="D505" s="153">
        <f>IFERROR(__xludf.DUMMYFUNCTION("TO_DATE(INT((E505/(60*60*24))+""1/1/1970""))"),42971.0)</f>
        <v>42971</v>
      </c>
      <c r="E505" s="152">
        <v>1.5035472E9</v>
      </c>
      <c r="F505" s="152">
        <v>99592.1853</v>
      </c>
      <c r="H505" s="153">
        <f>IFERROR(__xludf.DUMMYFUNCTION("TO_DATE(INT((I505/(60*60*24))+""1/1/1970""))"),42971.0)</f>
        <v>42971</v>
      </c>
      <c r="I505" s="156">
        <v>1.5035472E9</v>
      </c>
      <c r="J505" s="156">
        <v>101985.7409</v>
      </c>
      <c r="L505" s="158">
        <v>42971.0</v>
      </c>
      <c r="M505" s="159">
        <v>132458.79</v>
      </c>
      <c r="O505" s="153">
        <f>IFERROR(__xludf.DUMMYFUNCTION("TO_DATE(INT((P505/(60*60*24))+""1/1/1970""))"),42878.0)</f>
        <v>42878</v>
      </c>
      <c r="P505" s="13">
        <v>1.495548E9</v>
      </c>
      <c r="Q505" s="13">
        <v>27555.7202</v>
      </c>
      <c r="S505" s="153">
        <f>IFERROR(__xludf.DUMMYFUNCTION("TO_DATE(INT((T505/(60*60*24))+""1/1/1970""))"),42971.0)</f>
        <v>42971</v>
      </c>
      <c r="T505" s="156">
        <v>1.5035472E9</v>
      </c>
      <c r="U505" s="156">
        <v>149242.0326</v>
      </c>
      <c r="W505" s="153">
        <f>IFERROR(__xludf.DUMMYFUNCTION("TO_DATE(INT((X505/(60*60*24))+""1/1/1970""))"),42957.0)</f>
        <v>42957</v>
      </c>
      <c r="X505" s="152">
        <v>1.5023736E9</v>
      </c>
      <c r="Y505" s="152">
        <v>9768.6699</v>
      </c>
      <c r="AA505" s="153">
        <f>IFERROR(__xludf.DUMMYFUNCTION("TO_DATE(INT((AB505/(60*60*24))+""1/1/1970""))"),42958.0)</f>
        <v>42958</v>
      </c>
      <c r="AB505" s="152">
        <v>1.5024132E9</v>
      </c>
      <c r="AC505" s="152">
        <v>93459.9428</v>
      </c>
      <c r="AE505" s="153">
        <f>IFERROR(__xludf.DUMMYFUNCTION("TO_DATE(INT((AF505/(60*60*24))+""1/1/1970""))"),42878.0)</f>
        <v>42878</v>
      </c>
      <c r="AF505" s="152">
        <v>1.4955228E9</v>
      </c>
      <c r="AG505" s="152">
        <v>90677.385</v>
      </c>
      <c r="AH505" s="156"/>
      <c r="AI505" s="153">
        <f>IFERROR(__xludf.DUMMYFUNCTION("TO_DATE(INT((AJ505/(60*60*24))+""1/1/1970""))"),42971.0)</f>
        <v>42971</v>
      </c>
      <c r="AJ505" s="152">
        <v>1.5035472E9</v>
      </c>
      <c r="AK505" s="152">
        <v>99592.1853</v>
      </c>
      <c r="AL505" s="156">
        <v>101985.7409</v>
      </c>
      <c r="AM505" s="159">
        <v>132458.79</v>
      </c>
      <c r="AN505" s="152">
        <f t="shared" si="1"/>
        <v>27536.8165</v>
      </c>
      <c r="AO505" s="152">
        <f t="shared" si="2"/>
        <v>149242.0326</v>
      </c>
      <c r="AP505" s="152">
        <f t="shared" si="3"/>
        <v>9801.6002</v>
      </c>
      <c r="AQ505" s="152">
        <f t="shared" si="4"/>
        <v>94092.0599</v>
      </c>
      <c r="AR505" s="152">
        <f t="shared" si="5"/>
        <v>85431.2659</v>
      </c>
    </row>
    <row r="506">
      <c r="A506" s="156">
        <v>1.48293546E9</v>
      </c>
      <c r="B506" s="156">
        <v>110025.0785</v>
      </c>
      <c r="D506" s="153">
        <f>IFERROR(__xludf.DUMMYFUNCTION("TO_DATE(INT((E506/(60*60*24))+""1/1/1970""))"),42972.0)</f>
        <v>42972</v>
      </c>
      <c r="E506" s="156">
        <v>1.5036336E9</v>
      </c>
      <c r="F506" s="156">
        <v>99592.1853</v>
      </c>
      <c r="H506" s="153">
        <f>IFERROR(__xludf.DUMMYFUNCTION("TO_DATE(INT((I506/(60*60*24))+""1/1/1970""))"),42972.0)</f>
        <v>42972</v>
      </c>
      <c r="I506" s="152">
        <v>1.5036336E9</v>
      </c>
      <c r="J506" s="152">
        <v>102539.6087</v>
      </c>
      <c r="L506" s="158">
        <v>42972.0</v>
      </c>
      <c r="M506" s="160">
        <v>132087.47</v>
      </c>
      <c r="O506" s="153">
        <f>IFERROR(__xludf.DUMMYFUNCTION("TO_DATE(INT((P506/(60*60*24))+""1/1/1970""))"),42879.0)</f>
        <v>42879</v>
      </c>
      <c r="P506" s="13">
        <v>1.4956344E9</v>
      </c>
      <c r="Q506" s="13">
        <v>27452.9258</v>
      </c>
      <c r="S506" s="153">
        <f>IFERROR(__xludf.DUMMYFUNCTION("TO_DATE(INT((T506/(60*60*24))+""1/1/1970""))"),42972.0)</f>
        <v>42972</v>
      </c>
      <c r="T506" s="152">
        <v>1.5036336E9</v>
      </c>
      <c r="U506" s="152">
        <v>148662.3609</v>
      </c>
      <c r="W506" s="153">
        <f>IFERROR(__xludf.DUMMYFUNCTION("TO_DATE(INT((X506/(60*60*24))+""1/1/1970""))"),42958.0)</f>
        <v>42958</v>
      </c>
      <c r="X506" s="152">
        <v>1.50246E9</v>
      </c>
      <c r="Y506" s="152">
        <v>9765.7397</v>
      </c>
      <c r="AA506" s="153">
        <f>IFERROR(__xludf.DUMMYFUNCTION("TO_DATE(INT((AB506/(60*60*24))+""1/1/1970""))"),42960.0)</f>
        <v>42960</v>
      </c>
      <c r="AB506" s="156">
        <v>1.5026616E9</v>
      </c>
      <c r="AC506" s="156">
        <v>93660.1798</v>
      </c>
      <c r="AE506" s="153">
        <f>IFERROR(__xludf.DUMMYFUNCTION("TO_DATE(INT((AF506/(60*60*24))+""1/1/1970""))"),42879.0)</f>
        <v>42879</v>
      </c>
      <c r="AF506" s="156">
        <v>1.495602E9</v>
      </c>
      <c r="AG506" s="156">
        <v>91214.8505</v>
      </c>
      <c r="AH506" s="156"/>
      <c r="AI506" s="153">
        <f>IFERROR(__xludf.DUMMYFUNCTION("TO_DATE(INT((AJ506/(60*60*24))+""1/1/1970""))"),42972.0)</f>
        <v>42972</v>
      </c>
      <c r="AJ506" s="156">
        <v>1.5036336E9</v>
      </c>
      <c r="AK506" s="156">
        <v>99592.1853</v>
      </c>
      <c r="AL506" s="152">
        <v>102539.6087</v>
      </c>
      <c r="AM506" s="160">
        <v>132087.47</v>
      </c>
      <c r="AN506" s="152">
        <f t="shared" si="1"/>
        <v>27462.975</v>
      </c>
      <c r="AO506" s="152">
        <f t="shared" si="2"/>
        <v>148662.3609</v>
      </c>
      <c r="AP506" s="152">
        <f t="shared" si="3"/>
        <v>9798.8305</v>
      </c>
      <c r="AQ506" s="152">
        <f t="shared" si="4"/>
        <v>94021.9431</v>
      </c>
      <c r="AR506" s="152">
        <f t="shared" si="5"/>
        <v>85298.6037</v>
      </c>
    </row>
    <row r="507">
      <c r="A507" s="152">
        <v>1.4829588E9</v>
      </c>
      <c r="B507" s="152">
        <v>109003.0976</v>
      </c>
      <c r="D507" s="153">
        <f>IFERROR(__xludf.DUMMYFUNCTION("TO_DATE(INT((E507/(60*60*24))+""1/1/1970""))"),42973.0)</f>
        <v>42973</v>
      </c>
      <c r="E507" s="152">
        <v>1.50372E9</v>
      </c>
      <c r="F507" s="152">
        <v>99592.1853</v>
      </c>
      <c r="H507" s="153">
        <f>IFERROR(__xludf.DUMMYFUNCTION("TO_DATE(INT((I507/(60*60*24))+""1/1/1970""))"),42973.0)</f>
        <v>42973</v>
      </c>
      <c r="I507" s="156">
        <v>1.50372E9</v>
      </c>
      <c r="J507" s="156">
        <v>101691.4176</v>
      </c>
      <c r="L507" s="158">
        <v>42973.0</v>
      </c>
      <c r="M507" s="159">
        <v>132482.98</v>
      </c>
      <c r="O507" s="153">
        <f>IFERROR(__xludf.DUMMYFUNCTION("TO_DATE(INT((P507/(60*60*24))+""1/1/1970""))"),42880.0)</f>
        <v>42880</v>
      </c>
      <c r="P507" s="13">
        <v>1.4957208E9</v>
      </c>
      <c r="Q507" s="13">
        <v>27451.9998</v>
      </c>
      <c r="S507" s="153">
        <f>IFERROR(__xludf.DUMMYFUNCTION("TO_DATE(INT((T507/(60*60*24))+""1/1/1970""))"),42973.0)</f>
        <v>42973</v>
      </c>
      <c r="T507" s="156">
        <v>1.50372E9</v>
      </c>
      <c r="U507" s="156">
        <v>149232.399</v>
      </c>
      <c r="W507" s="153">
        <f>IFERROR(__xludf.DUMMYFUNCTION("TO_DATE(INT((X507/(60*60*24))+""1/1/1970""))"),42959.0)</f>
        <v>42959</v>
      </c>
      <c r="X507" s="152">
        <v>1.502496E9</v>
      </c>
      <c r="Y507" s="152">
        <v>9766.5433</v>
      </c>
      <c r="AA507" s="153">
        <f>IFERROR(__xludf.DUMMYFUNCTION("TO_DATE(INT((AB507/(60*60*24))+""1/1/1970""))"),42961.0)</f>
        <v>42961</v>
      </c>
      <c r="AB507" s="156">
        <v>1.5027012E9</v>
      </c>
      <c r="AC507" s="156">
        <v>93711.053</v>
      </c>
      <c r="AE507" s="153">
        <f>IFERROR(__xludf.DUMMYFUNCTION("TO_DATE(INT((AF507/(60*60*24))+""1/1/1970""))"),42880.0)</f>
        <v>42880</v>
      </c>
      <c r="AF507" s="152">
        <v>1.4956812E9</v>
      </c>
      <c r="AG507" s="152">
        <v>90740.7242</v>
      </c>
      <c r="AH507" s="156"/>
      <c r="AI507" s="153">
        <f>IFERROR(__xludf.DUMMYFUNCTION("TO_DATE(INT((AJ507/(60*60*24))+""1/1/1970""))"),42973.0)</f>
        <v>42973</v>
      </c>
      <c r="AJ507" s="152">
        <v>1.50372E9</v>
      </c>
      <c r="AK507" s="152">
        <v>99592.1853</v>
      </c>
      <c r="AL507" s="156">
        <v>101691.4176</v>
      </c>
      <c r="AM507" s="159">
        <v>132482.98</v>
      </c>
      <c r="AN507" s="152">
        <f t="shared" si="1"/>
        <v>27330.059</v>
      </c>
      <c r="AO507" s="152">
        <f t="shared" si="2"/>
        <v>149232.399</v>
      </c>
      <c r="AP507" s="152">
        <f t="shared" si="3"/>
        <v>9780.8433</v>
      </c>
      <c r="AQ507" s="152">
        <f t="shared" si="4"/>
        <v>94021.9431</v>
      </c>
      <c r="AR507" s="152">
        <f t="shared" si="5"/>
        <v>86203.8067</v>
      </c>
    </row>
    <row r="508">
      <c r="A508" s="156">
        <v>1.48302186E9</v>
      </c>
      <c r="B508" s="156">
        <v>109099.9678</v>
      </c>
      <c r="D508" s="153">
        <f>IFERROR(__xludf.DUMMYFUNCTION("TO_DATE(INT((E508/(60*60*24))+""1/1/1970""))"),42975.0)</f>
        <v>42975</v>
      </c>
      <c r="E508" s="156">
        <v>1.5039288E9</v>
      </c>
      <c r="F508" s="156">
        <v>99592.1853</v>
      </c>
      <c r="H508" s="153">
        <f>IFERROR(__xludf.DUMMYFUNCTION("TO_DATE(INT((I508/(60*60*24))+""1/1/1970""))"),42975.0)</f>
        <v>42975</v>
      </c>
      <c r="I508" s="152">
        <v>1.5039288E9</v>
      </c>
      <c r="J508" s="152">
        <v>101691.4176</v>
      </c>
      <c r="L508" s="158">
        <v>42975.0</v>
      </c>
      <c r="M508" s="160">
        <v>132482.98</v>
      </c>
      <c r="O508" s="153">
        <f>IFERROR(__xludf.DUMMYFUNCTION("TO_DATE(INT((P508/(60*60*24))+""1/1/1970""))"),42881.0)</f>
        <v>42881</v>
      </c>
      <c r="P508" s="13">
        <v>1.4958072E9</v>
      </c>
      <c r="Q508" s="13">
        <v>27456.9898</v>
      </c>
      <c r="S508" s="153">
        <f>IFERROR(__xludf.DUMMYFUNCTION("TO_DATE(INT((T508/(60*60*24))+""1/1/1970""))"),42975.0)</f>
        <v>42975</v>
      </c>
      <c r="T508" s="152">
        <v>1.5039288E9</v>
      </c>
      <c r="U508" s="152">
        <v>149232.399</v>
      </c>
      <c r="W508" s="153">
        <f>IFERROR(__xludf.DUMMYFUNCTION("TO_DATE(INT((X508/(60*60*24))+""1/1/1970""))"),42961.0)</f>
        <v>42961</v>
      </c>
      <c r="X508" s="156">
        <v>1.5026688E9</v>
      </c>
      <c r="Y508" s="156">
        <v>9768.448</v>
      </c>
      <c r="AA508" s="153">
        <f>IFERROR(__xludf.DUMMYFUNCTION("TO_DATE(INT((AB508/(60*60*24))+""1/1/1970""))"),42962.0)</f>
        <v>42962</v>
      </c>
      <c r="AB508" s="152">
        <v>1.5027804E9</v>
      </c>
      <c r="AC508" s="152">
        <v>93944.8386</v>
      </c>
      <c r="AE508" s="153">
        <f>IFERROR(__xludf.DUMMYFUNCTION("TO_DATE(INT((AF508/(60*60*24))+""1/1/1970""))"),42881.0)</f>
        <v>42881</v>
      </c>
      <c r="AF508" s="156">
        <v>1.4957604E9</v>
      </c>
      <c r="AG508" s="156">
        <v>90928.447</v>
      </c>
      <c r="AH508" s="156"/>
      <c r="AI508" s="153">
        <f>IFERROR(__xludf.DUMMYFUNCTION("TO_DATE(INT((AJ508/(60*60*24))+""1/1/1970""))"),42975.0)</f>
        <v>42975</v>
      </c>
      <c r="AJ508" s="156">
        <v>1.5039288E9</v>
      </c>
      <c r="AK508" s="156">
        <v>99592.1853</v>
      </c>
      <c r="AL508" s="152">
        <v>101691.4176</v>
      </c>
      <c r="AM508" s="160">
        <v>132482.98</v>
      </c>
      <c r="AN508" s="152">
        <f t="shared" si="1"/>
        <v>27349.8224</v>
      </c>
      <c r="AO508" s="152">
        <f t="shared" si="2"/>
        <v>149232.399</v>
      </c>
      <c r="AP508" s="152">
        <f t="shared" si="3"/>
        <v>9777.4303</v>
      </c>
      <c r="AQ508" s="152">
        <f t="shared" si="4"/>
        <v>92803.92</v>
      </c>
      <c r="AR508" s="152">
        <f t="shared" si="5"/>
        <v>86406.0444</v>
      </c>
    </row>
    <row r="509">
      <c r="A509" s="152">
        <v>1.4830452E9</v>
      </c>
      <c r="B509" s="152">
        <v>108978.88</v>
      </c>
      <c r="D509" s="153">
        <f>IFERROR(__xludf.DUMMYFUNCTION("TO_DATE(INT((E509/(60*60*24))+""1/1/1970""))"),42976.0)</f>
        <v>42976</v>
      </c>
      <c r="E509" s="156">
        <v>1.5039792E9</v>
      </c>
      <c r="F509" s="156">
        <v>99592.1853</v>
      </c>
      <c r="H509" s="153">
        <f>IFERROR(__xludf.DUMMYFUNCTION("TO_DATE(INT((I509/(60*60*24))+""1/1/1970""))"),42976.0)</f>
        <v>42976</v>
      </c>
      <c r="I509" s="152">
        <v>1.5039792E9</v>
      </c>
      <c r="J509" s="152">
        <v>101797.8868</v>
      </c>
      <c r="L509" s="158">
        <v>42976.0</v>
      </c>
      <c r="M509" s="160">
        <v>132997.61</v>
      </c>
      <c r="O509" s="153">
        <f>IFERROR(__xludf.DUMMYFUNCTION("TO_DATE(INT((P509/(60*60*24))+""1/1/1970""))"),42882.0)</f>
        <v>42882</v>
      </c>
      <c r="P509" s="13">
        <v>1.4958432E9</v>
      </c>
      <c r="Q509" s="13">
        <v>27541.9381</v>
      </c>
      <c r="S509" s="153">
        <f>IFERROR(__xludf.DUMMYFUNCTION("TO_DATE(INT((T509/(60*60*24))+""1/1/1970""))"),42976.0)</f>
        <v>42976</v>
      </c>
      <c r="T509" s="152">
        <v>1.5039792E9</v>
      </c>
      <c r="U509" s="152">
        <v>149295.3272</v>
      </c>
      <c r="W509" s="153">
        <f>IFERROR(__xludf.DUMMYFUNCTION("TO_DATE(INT((X509/(60*60*24))+""1/1/1970""))"),42962.0)</f>
        <v>42962</v>
      </c>
      <c r="X509" s="152">
        <v>1.5028056E9</v>
      </c>
      <c r="Y509" s="152">
        <v>9769.1651</v>
      </c>
      <c r="AA509" s="153">
        <f>IFERROR(__xludf.DUMMYFUNCTION("TO_DATE(INT((AB509/(60*60*24))+""1/1/1970""))"),42963.0)</f>
        <v>42963</v>
      </c>
      <c r="AB509" s="156">
        <v>1.5028596E9</v>
      </c>
      <c r="AC509" s="156">
        <v>93836.7434</v>
      </c>
      <c r="AE509" s="153">
        <f>IFERROR(__xludf.DUMMYFUNCTION("TO_DATE(INT((AF509/(60*60*24))+""1/1/1970""))"),42882.0)</f>
        <v>42882</v>
      </c>
      <c r="AF509" s="152">
        <v>1.4958432E9</v>
      </c>
      <c r="AG509" s="152">
        <v>91193.2785</v>
      </c>
      <c r="AH509" s="156"/>
      <c r="AI509" s="153">
        <f>IFERROR(__xludf.DUMMYFUNCTION("TO_DATE(INT((AJ509/(60*60*24))+""1/1/1970""))"),42976.0)</f>
        <v>42976</v>
      </c>
      <c r="AJ509" s="156">
        <v>1.5039792E9</v>
      </c>
      <c r="AK509" s="156">
        <v>99592.1853</v>
      </c>
      <c r="AL509" s="152">
        <v>101797.8868</v>
      </c>
      <c r="AM509" s="160">
        <v>132997.61</v>
      </c>
      <c r="AN509" s="152">
        <f t="shared" si="1"/>
        <v>27474.1676</v>
      </c>
      <c r="AO509" s="152">
        <f t="shared" si="2"/>
        <v>149295.3272</v>
      </c>
      <c r="AP509" s="152">
        <f t="shared" si="3"/>
        <v>9771.6865</v>
      </c>
      <c r="AQ509" s="152">
        <f t="shared" si="4"/>
        <v>92533.3434</v>
      </c>
      <c r="AR509" s="152">
        <f t="shared" si="5"/>
        <v>86497.2496</v>
      </c>
    </row>
    <row r="510">
      <c r="A510" s="156">
        <v>1.48310826E9</v>
      </c>
      <c r="B510" s="156">
        <v>109109.6548</v>
      </c>
      <c r="D510" s="153">
        <f>IFERROR(__xludf.DUMMYFUNCTION("TO_DATE(INT((E510/(60*60*24))+""1/1/1970""))"),42977.0)</f>
        <v>42977</v>
      </c>
      <c r="E510" s="152">
        <v>1.5040656E9</v>
      </c>
      <c r="F510" s="152">
        <v>99592.1853</v>
      </c>
      <c r="H510" s="153">
        <f>IFERROR(__xludf.DUMMYFUNCTION("TO_DATE(INT((I510/(60*60*24))+""1/1/1970""))"),42977.0)</f>
        <v>42977</v>
      </c>
      <c r="I510" s="156">
        <v>1.5040656E9</v>
      </c>
      <c r="J510" s="156">
        <v>102028.6122</v>
      </c>
      <c r="L510" s="158">
        <v>42977.0</v>
      </c>
      <c r="M510" s="159">
        <v>133100.84</v>
      </c>
      <c r="O510" s="153">
        <f>IFERROR(__xludf.DUMMYFUNCTION("TO_DATE(INT((P510/(60*60*24))+""1/1/1970""))"),42883.0)</f>
        <v>42883</v>
      </c>
      <c r="P510" s="13">
        <v>1.4959296E9</v>
      </c>
      <c r="Q510" s="13">
        <v>27541.9381</v>
      </c>
      <c r="S510" s="153">
        <f>IFERROR(__xludf.DUMMYFUNCTION("TO_DATE(INT((T510/(60*60*24))+""1/1/1970""))"),42977.0)</f>
        <v>42977</v>
      </c>
      <c r="T510" s="156">
        <v>1.5040656E9</v>
      </c>
      <c r="U510" s="156">
        <v>149552.269</v>
      </c>
      <c r="W510" s="153">
        <f>IFERROR(__xludf.DUMMYFUNCTION("TO_DATE(INT((X510/(60*60*24))+""1/1/1970""))"),42963.0)</f>
        <v>42963</v>
      </c>
      <c r="X510" s="152">
        <v>1.502892E9</v>
      </c>
      <c r="Y510" s="152">
        <v>9767.465</v>
      </c>
      <c r="AA510" s="153">
        <f>IFERROR(__xludf.DUMMYFUNCTION("TO_DATE(INT((AB510/(60*60*24))+""1/1/1970""))"),42964.0)</f>
        <v>42964</v>
      </c>
      <c r="AB510" s="152">
        <v>1.5029388E9</v>
      </c>
      <c r="AC510" s="152">
        <v>93973.9395</v>
      </c>
      <c r="AE510" s="153">
        <f>IFERROR(__xludf.DUMMYFUNCTION("TO_DATE(INT((AF510/(60*60*24))+""1/1/1970""))"),42883.0)</f>
        <v>42883</v>
      </c>
      <c r="AF510" s="156">
        <v>1.4960088E9</v>
      </c>
      <c r="AG510" s="156">
        <v>91193.2785</v>
      </c>
      <c r="AH510" s="156"/>
      <c r="AI510" s="153">
        <f>IFERROR(__xludf.DUMMYFUNCTION("TO_DATE(INT((AJ510/(60*60*24))+""1/1/1970""))"),42977.0)</f>
        <v>42977</v>
      </c>
      <c r="AJ510" s="152">
        <v>1.5040656E9</v>
      </c>
      <c r="AK510" s="152">
        <v>99592.1853</v>
      </c>
      <c r="AL510" s="156">
        <v>102028.6122</v>
      </c>
      <c r="AM510" s="159">
        <v>133100.84</v>
      </c>
      <c r="AN510" s="152">
        <f t="shared" si="1"/>
        <v>27309.7827</v>
      </c>
      <c r="AO510" s="152">
        <f t="shared" si="2"/>
        <v>149552.269</v>
      </c>
      <c r="AP510" s="152">
        <f t="shared" si="3"/>
        <v>9769.546</v>
      </c>
      <c r="AQ510" s="152">
        <f t="shared" si="4"/>
        <v>93080.6252</v>
      </c>
      <c r="AR510" s="152">
        <f t="shared" si="5"/>
        <v>86540.509</v>
      </c>
    </row>
    <row r="511">
      <c r="A511" s="152">
        <v>1.4831316E9</v>
      </c>
      <c r="B511" s="152">
        <v>108581.712</v>
      </c>
      <c r="D511" s="153">
        <f>IFERROR(__xludf.DUMMYFUNCTION("TO_DATE(INT((E511/(60*60*24))+""1/1/1970""))"),42978.0)</f>
        <v>42978</v>
      </c>
      <c r="E511" s="156">
        <v>1.504152E9</v>
      </c>
      <c r="F511" s="156">
        <v>99592.1853</v>
      </c>
      <c r="H511" s="153">
        <f>IFERROR(__xludf.DUMMYFUNCTION("TO_DATE(INT((I511/(60*60*24))+""1/1/1970""))"),42978.0)</f>
        <v>42978</v>
      </c>
      <c r="I511" s="152">
        <v>1.504152E9</v>
      </c>
      <c r="J511" s="152">
        <v>103309.8585</v>
      </c>
      <c r="L511" s="158">
        <v>42978.0</v>
      </c>
      <c r="M511" s="160">
        <v>133375.9</v>
      </c>
      <c r="O511" s="153">
        <f>IFERROR(__xludf.DUMMYFUNCTION("TO_DATE(INT((P511/(60*60*24))+""1/1/1970""))"),42884.0)</f>
        <v>42884</v>
      </c>
      <c r="P511" s="13">
        <v>1.496016E9</v>
      </c>
      <c r="Q511" s="13">
        <v>27548.0616</v>
      </c>
      <c r="S511" s="153">
        <f>IFERROR(__xludf.DUMMYFUNCTION("TO_DATE(INT((T511/(60*60*24))+""1/1/1970""))"),42978.0)</f>
        <v>42978</v>
      </c>
      <c r="T511" s="152">
        <v>1.504152E9</v>
      </c>
      <c r="U511" s="152">
        <v>150835.7127</v>
      </c>
      <c r="W511" s="153">
        <f>IFERROR(__xludf.DUMMYFUNCTION("TO_DATE(INT((X511/(60*60*24))+""1/1/1970""))"),42964.0)</f>
        <v>42964</v>
      </c>
      <c r="X511" s="152">
        <v>1.5029784E9</v>
      </c>
      <c r="Y511" s="152">
        <v>9784.7247</v>
      </c>
      <c r="AA511" s="153">
        <f>IFERROR(__xludf.DUMMYFUNCTION("TO_DATE(INT((AB511/(60*60*24))+""1/1/1970""))"),42965.0)</f>
        <v>42965</v>
      </c>
      <c r="AB511" s="156">
        <v>1.503018E9</v>
      </c>
      <c r="AC511" s="156">
        <v>93612.9785</v>
      </c>
      <c r="AE511" s="153">
        <f>IFERROR(__xludf.DUMMYFUNCTION("TO_DATE(INT((AF511/(60*60*24))+""1/1/1970""))"),42884.0)</f>
        <v>42884</v>
      </c>
      <c r="AF511" s="156">
        <v>1.4960484E9</v>
      </c>
      <c r="AG511" s="156">
        <v>91239.6355</v>
      </c>
      <c r="AH511" s="156"/>
      <c r="AI511" s="153">
        <f>IFERROR(__xludf.DUMMYFUNCTION("TO_DATE(INT((AJ511/(60*60*24))+""1/1/1970""))"),42978.0)</f>
        <v>42978</v>
      </c>
      <c r="AJ511" s="156">
        <v>1.504152E9</v>
      </c>
      <c r="AK511" s="156">
        <v>99592.1853</v>
      </c>
      <c r="AL511" s="152">
        <v>103309.8585</v>
      </c>
      <c r="AM511" s="160">
        <v>133375.9</v>
      </c>
      <c r="AN511" s="152">
        <f t="shared" si="1"/>
        <v>27243.975</v>
      </c>
      <c r="AO511" s="152">
        <f t="shared" si="2"/>
        <v>150835.7127</v>
      </c>
      <c r="AP511" s="152">
        <f t="shared" si="3"/>
        <v>9762.6399</v>
      </c>
      <c r="AQ511" s="152">
        <f t="shared" si="4"/>
        <v>93918.9513</v>
      </c>
      <c r="AR511" s="152">
        <f t="shared" si="5"/>
        <v>85968.043</v>
      </c>
    </row>
    <row r="512">
      <c r="A512" s="156">
        <v>1.48345386E9</v>
      </c>
      <c r="B512" s="156">
        <v>109264.6472</v>
      </c>
      <c r="D512" s="153">
        <f>IFERROR(__xludf.DUMMYFUNCTION("TO_DATE(INT((E512/(60*60*24))+""1/1/1970""))"),42979.0)</f>
        <v>42979</v>
      </c>
      <c r="E512" s="152">
        <v>1.5042384E9</v>
      </c>
      <c r="F512" s="152">
        <v>99592.1853</v>
      </c>
      <c r="H512" s="153">
        <f>IFERROR(__xludf.DUMMYFUNCTION("TO_DATE(INT((I512/(60*60*24))+""1/1/1970""))"),42979.0)</f>
        <v>42979</v>
      </c>
      <c r="I512" s="156">
        <v>1.5042384E9</v>
      </c>
      <c r="J512" s="156">
        <v>103633.5044</v>
      </c>
      <c r="L512" s="158">
        <v>42979.0</v>
      </c>
      <c r="M512" s="159">
        <v>134321.84</v>
      </c>
      <c r="O512" s="153">
        <f>IFERROR(__xludf.DUMMYFUNCTION("TO_DATE(INT((P512/(60*60*24))+""1/1/1970""))"),42885.0)</f>
        <v>42885</v>
      </c>
      <c r="P512" s="13">
        <v>1.4961024E9</v>
      </c>
      <c r="Q512" s="13">
        <v>27566.6463</v>
      </c>
      <c r="S512" s="153">
        <f>IFERROR(__xludf.DUMMYFUNCTION("TO_DATE(INT((T512/(60*60*24))+""1/1/1970""))"),42979.0)</f>
        <v>42979</v>
      </c>
      <c r="T512" s="156">
        <v>1.5042384E9</v>
      </c>
      <c r="U512" s="156">
        <v>152386.3189</v>
      </c>
      <c r="W512" s="153">
        <f>IFERROR(__xludf.DUMMYFUNCTION("TO_DATE(INT((X512/(60*60*24))+""1/1/1970""))"),42965.0)</f>
        <v>42965</v>
      </c>
      <c r="X512" s="152">
        <v>1.5030648E9</v>
      </c>
      <c r="Y512" s="152">
        <v>9782.2926</v>
      </c>
      <c r="AA512" s="153">
        <f>IFERROR(__xludf.DUMMYFUNCTION("TO_DATE(INT((AB512/(60*60*24))+""1/1/1970""))"),42967.0)</f>
        <v>42967</v>
      </c>
      <c r="AB512" s="152">
        <v>1.5032664E9</v>
      </c>
      <c r="AC512" s="152">
        <v>93877.7237</v>
      </c>
      <c r="AE512" s="153">
        <f>IFERROR(__xludf.DUMMYFUNCTION("TO_DATE(INT((AF512/(60*60*24))+""1/1/1970""))"),42885.0)</f>
        <v>42885</v>
      </c>
      <c r="AF512" s="152">
        <v>1.4961276E9</v>
      </c>
      <c r="AG512" s="152">
        <v>91672.4536</v>
      </c>
      <c r="AH512" s="156"/>
      <c r="AI512" s="153">
        <f>IFERROR(__xludf.DUMMYFUNCTION("TO_DATE(INT((AJ512/(60*60*24))+""1/1/1970""))"),42979.0)</f>
        <v>42979</v>
      </c>
      <c r="AJ512" s="152">
        <v>1.5042384E9</v>
      </c>
      <c r="AK512" s="152">
        <v>99592.1853</v>
      </c>
      <c r="AL512" s="156">
        <v>103633.5044</v>
      </c>
      <c r="AM512" s="159">
        <v>134321.84</v>
      </c>
      <c r="AN512" s="152">
        <f t="shared" si="1"/>
        <v>27274.329</v>
      </c>
      <c r="AO512" s="152">
        <f t="shared" si="2"/>
        <v>152386.3189</v>
      </c>
      <c r="AP512" s="152">
        <f t="shared" si="3"/>
        <v>9775.4675</v>
      </c>
      <c r="AQ512" s="152">
        <f t="shared" si="4"/>
        <v>93415.1837</v>
      </c>
      <c r="AR512" s="152">
        <f t="shared" si="5"/>
        <v>86103.5891</v>
      </c>
    </row>
    <row r="513">
      <c r="A513" s="152">
        <v>1.4834772E9</v>
      </c>
      <c r="B513" s="152">
        <v>109409.9526</v>
      </c>
      <c r="D513" s="153">
        <f>IFERROR(__xludf.DUMMYFUNCTION("TO_DATE(INT((E513/(60*60*24))+""1/1/1970""))"),42980.0)</f>
        <v>42980</v>
      </c>
      <c r="E513" s="156">
        <v>1.5043248E9</v>
      </c>
      <c r="F513" s="156">
        <v>99592.1853</v>
      </c>
      <c r="H513" s="153">
        <f>IFERROR(__xludf.DUMMYFUNCTION("TO_DATE(INT((I513/(60*60*24))+""1/1/1970""))"),42980.0)</f>
        <v>42980</v>
      </c>
      <c r="I513" s="152">
        <v>1.5043248E9</v>
      </c>
      <c r="J513" s="152">
        <v>103643.4973</v>
      </c>
      <c r="L513" s="158">
        <v>42980.0</v>
      </c>
      <c r="M513" s="160">
        <v>134162.49</v>
      </c>
      <c r="O513" s="153">
        <f>IFERROR(__xludf.DUMMYFUNCTION("TO_DATE(INT((P513/(60*60*24))+""1/1/1970""))"),42886.0)</f>
        <v>42886</v>
      </c>
      <c r="P513" s="13">
        <v>1.4962392E9</v>
      </c>
      <c r="Q513" s="13">
        <v>27523.3925</v>
      </c>
      <c r="S513" s="153">
        <f>IFERROR(__xludf.DUMMYFUNCTION("TO_DATE(INT((T513/(60*60*24))+""1/1/1970""))"),42980.0)</f>
        <v>42980</v>
      </c>
      <c r="T513" s="152">
        <v>1.5043248E9</v>
      </c>
      <c r="U513" s="152">
        <v>152822.9989</v>
      </c>
      <c r="W513" s="153">
        <f>IFERROR(__xludf.DUMMYFUNCTION("TO_DATE(INT((X513/(60*60*24))+""1/1/1970""))"),42966.0)</f>
        <v>42966</v>
      </c>
      <c r="X513" s="152">
        <v>1.5031008E9</v>
      </c>
      <c r="Y513" s="152">
        <v>9796.8758</v>
      </c>
      <c r="AA513" s="153">
        <f>IFERROR(__xludf.DUMMYFUNCTION("TO_DATE(INT((AB513/(60*60*24))+""1/1/1970""))"),42968.0)</f>
        <v>42968</v>
      </c>
      <c r="AB513" s="152">
        <v>1.503306E9</v>
      </c>
      <c r="AC513" s="152">
        <v>93918.2204</v>
      </c>
      <c r="AE513" s="153">
        <f>IFERROR(__xludf.DUMMYFUNCTION("TO_DATE(INT((AF513/(60*60*24))+""1/1/1970""))"),42886.0)</f>
        <v>42886</v>
      </c>
      <c r="AF513" s="156">
        <v>1.4962068E9</v>
      </c>
      <c r="AG513" s="156">
        <v>91269.9281</v>
      </c>
      <c r="AH513" s="156"/>
      <c r="AI513" s="153">
        <f>IFERROR(__xludf.DUMMYFUNCTION("TO_DATE(INT((AJ513/(60*60*24))+""1/1/1970""))"),42980.0)</f>
        <v>42980</v>
      </c>
      <c r="AJ513" s="156">
        <v>1.5043248E9</v>
      </c>
      <c r="AK513" s="156">
        <v>99592.1853</v>
      </c>
      <c r="AL513" s="152">
        <v>103643.4973</v>
      </c>
      <c r="AM513" s="160">
        <v>134162.49</v>
      </c>
      <c r="AN513" s="152">
        <f t="shared" si="1"/>
        <v>27178.0689</v>
      </c>
      <c r="AO513" s="152">
        <f t="shared" si="2"/>
        <v>152822.9989</v>
      </c>
      <c r="AP513" s="152">
        <f t="shared" si="3"/>
        <v>9793.8385</v>
      </c>
      <c r="AQ513" s="152">
        <f t="shared" si="4"/>
        <v>93415.1837</v>
      </c>
      <c r="AR513" s="152">
        <f t="shared" si="5"/>
        <v>85745.978</v>
      </c>
    </row>
    <row r="514">
      <c r="A514" s="156">
        <v>1.48354026E9</v>
      </c>
      <c r="B514" s="156">
        <v>109782.903</v>
      </c>
      <c r="D514" s="153">
        <f>IFERROR(__xludf.DUMMYFUNCTION("TO_DATE(INT((E514/(60*60*24))+""1/1/1970""))"),42983.0)</f>
        <v>42983</v>
      </c>
      <c r="E514" s="152">
        <v>1.50462E9</v>
      </c>
      <c r="F514" s="152">
        <v>99592.1853</v>
      </c>
      <c r="H514" s="153">
        <f>IFERROR(__xludf.DUMMYFUNCTION("TO_DATE(INT((I514/(60*60*24))+""1/1/1970""))"),42983.0)</f>
        <v>42983</v>
      </c>
      <c r="I514" s="156">
        <v>1.50462E9</v>
      </c>
      <c r="J514" s="156">
        <v>103643.4973</v>
      </c>
      <c r="L514" s="158">
        <v>42983.0</v>
      </c>
      <c r="M514" s="159">
        <v>134162.49</v>
      </c>
      <c r="O514" s="153">
        <f>IFERROR(__xludf.DUMMYFUNCTION("TO_DATE(INT((P514/(60*60*24))+""1/1/1970""))"),42887.0)</f>
        <v>42887</v>
      </c>
      <c r="P514" s="13">
        <v>1.4963256E9</v>
      </c>
      <c r="Q514" s="13">
        <v>27448.4413</v>
      </c>
      <c r="S514" s="153">
        <f>IFERROR(__xludf.DUMMYFUNCTION("TO_DATE(INT((T514/(60*60*24))+""1/1/1970""))"),42983.0)</f>
        <v>42983</v>
      </c>
      <c r="T514" s="156">
        <v>1.50462E9</v>
      </c>
      <c r="U514" s="156">
        <v>152822.9989</v>
      </c>
      <c r="W514" s="153">
        <f>IFERROR(__xludf.DUMMYFUNCTION("TO_DATE(INT((X514/(60*60*24))+""1/1/1970""))"),42968.0)</f>
        <v>42968</v>
      </c>
      <c r="X514" s="156">
        <v>1.5032736E9</v>
      </c>
      <c r="Y514" s="156">
        <v>9796.9452</v>
      </c>
      <c r="AA514" s="153">
        <f>IFERROR(__xludf.DUMMYFUNCTION("TO_DATE(INT((AB514/(60*60*24))+""1/1/1970""))"),42969.0)</f>
        <v>42969</v>
      </c>
      <c r="AB514" s="156">
        <v>1.5033852E9</v>
      </c>
      <c r="AC514" s="156">
        <v>94008.4149</v>
      </c>
      <c r="AE514" s="153">
        <f>IFERROR(__xludf.DUMMYFUNCTION("TO_DATE(INT((AF514/(60*60*24))+""1/1/1970""))"),42887.0)</f>
        <v>42887</v>
      </c>
      <c r="AF514" s="152">
        <v>1.496286E9</v>
      </c>
      <c r="AG514" s="152">
        <v>90662.2386</v>
      </c>
      <c r="AH514" s="156"/>
      <c r="AI514" s="153">
        <f>IFERROR(__xludf.DUMMYFUNCTION("TO_DATE(INT((AJ514/(60*60*24))+""1/1/1970""))"),42983.0)</f>
        <v>42983</v>
      </c>
      <c r="AJ514" s="152">
        <v>1.50462E9</v>
      </c>
      <c r="AK514" s="152">
        <v>99592.1853</v>
      </c>
      <c r="AL514" s="156">
        <v>103643.4973</v>
      </c>
      <c r="AM514" s="159">
        <v>134162.49</v>
      </c>
      <c r="AN514" s="152">
        <f t="shared" si="1"/>
        <v>27244.8606</v>
      </c>
      <c r="AO514" s="152">
        <f t="shared" si="2"/>
        <v>152822.9989</v>
      </c>
      <c r="AP514" s="152">
        <f t="shared" si="3"/>
        <v>9785.4844</v>
      </c>
      <c r="AQ514" s="152">
        <f t="shared" si="4"/>
        <v>93413.0587</v>
      </c>
      <c r="AR514" s="152">
        <f t="shared" si="5"/>
        <v>85983.9047</v>
      </c>
    </row>
    <row r="515">
      <c r="A515" s="152">
        <v>1.4835636E9</v>
      </c>
      <c r="B515" s="152">
        <v>110058.9831</v>
      </c>
      <c r="D515" s="153">
        <f>IFERROR(__xludf.DUMMYFUNCTION("TO_DATE(INT((E515/(60*60*24))+""1/1/1970""))"),42984.0)</f>
        <v>42984</v>
      </c>
      <c r="E515" s="152">
        <v>1.5046704E9</v>
      </c>
      <c r="F515" s="152">
        <v>99105.7819</v>
      </c>
      <c r="H515" s="153">
        <f>IFERROR(__xludf.DUMMYFUNCTION("TO_DATE(INT((I515/(60*60*24))+""1/1/1970""))"),42984.0)</f>
        <v>42984</v>
      </c>
      <c r="I515" s="156">
        <v>1.5046704E9</v>
      </c>
      <c r="J515" s="156">
        <v>103266.1098</v>
      </c>
      <c r="L515" s="158">
        <v>42984.0</v>
      </c>
      <c r="M515" s="159">
        <v>134574.67</v>
      </c>
      <c r="O515" s="153">
        <f>IFERROR(__xludf.DUMMYFUNCTION("TO_DATE(INT((P515/(60*60*24))+""1/1/1970""))"),42888.0)</f>
        <v>42888</v>
      </c>
      <c r="P515" s="13">
        <v>1.496412E9</v>
      </c>
      <c r="Q515" s="13">
        <v>27372.6331</v>
      </c>
      <c r="S515" s="153">
        <f>IFERROR(__xludf.DUMMYFUNCTION("TO_DATE(INT((T515/(60*60*24))+""1/1/1970""))"),42984.0)</f>
        <v>42984</v>
      </c>
      <c r="T515" s="156">
        <v>1.5046704E9</v>
      </c>
      <c r="U515" s="156">
        <v>150885.8313</v>
      </c>
      <c r="W515" s="153">
        <f>IFERROR(__xludf.DUMMYFUNCTION("TO_DATE(INT((X515/(60*60*24))+""1/1/1970""))"),42969.0)</f>
        <v>42969</v>
      </c>
      <c r="X515" s="152">
        <v>1.5034104E9</v>
      </c>
      <c r="Y515" s="152">
        <v>9793.1212</v>
      </c>
      <c r="AA515" s="153">
        <f>IFERROR(__xludf.DUMMYFUNCTION("TO_DATE(INT((AB515/(60*60*24))+""1/1/1970""))"),42970.0)</f>
        <v>42970</v>
      </c>
      <c r="AB515" s="152">
        <v>1.5034644E9</v>
      </c>
      <c r="AC515" s="152">
        <v>94041.384</v>
      </c>
      <c r="AE515" s="153">
        <f>IFERROR(__xludf.DUMMYFUNCTION("TO_DATE(INT((AF515/(60*60*24))+""1/1/1970""))"),42888.0)</f>
        <v>42888</v>
      </c>
      <c r="AF515" s="156">
        <v>1.4963652E9</v>
      </c>
      <c r="AG515" s="156">
        <v>90903.2031</v>
      </c>
      <c r="AH515" s="156"/>
      <c r="AI515" s="153">
        <f>IFERROR(__xludf.DUMMYFUNCTION("TO_DATE(INT((AJ515/(60*60*24))+""1/1/1970""))"),42984.0)</f>
        <v>42984</v>
      </c>
      <c r="AJ515" s="152">
        <v>1.5046704E9</v>
      </c>
      <c r="AK515" s="152">
        <v>99105.7819</v>
      </c>
      <c r="AL515" s="156">
        <v>103266.1098</v>
      </c>
      <c r="AM515" s="159">
        <v>134574.67</v>
      </c>
      <c r="AN515" s="152">
        <f t="shared" si="1"/>
        <v>27421.7576</v>
      </c>
      <c r="AO515" s="152">
        <f t="shared" si="2"/>
        <v>150885.8313</v>
      </c>
      <c r="AP515" s="152">
        <f t="shared" si="3"/>
        <v>9770.3619</v>
      </c>
      <c r="AQ515" s="152">
        <f t="shared" si="4"/>
        <v>93330.7848</v>
      </c>
      <c r="AR515" s="152">
        <f t="shared" si="5"/>
        <v>86208.1326</v>
      </c>
    </row>
    <row r="516">
      <c r="A516" s="156">
        <v>1.48362666E9</v>
      </c>
      <c r="B516" s="156">
        <v>109870.0862</v>
      </c>
      <c r="D516" s="153">
        <f>IFERROR(__xludf.DUMMYFUNCTION("TO_DATE(INT((E516/(60*60*24))+""1/1/1970""))"),42985.0)</f>
        <v>42985</v>
      </c>
      <c r="E516" s="156">
        <v>1.5047568E9</v>
      </c>
      <c r="F516" s="156">
        <v>99427.8099</v>
      </c>
      <c r="H516" s="153">
        <f>IFERROR(__xludf.DUMMYFUNCTION("TO_DATE(INT((I516/(60*60*24))+""1/1/1970""))"),42985.0)</f>
        <v>42985</v>
      </c>
      <c r="I516" s="152">
        <v>1.5047568E9</v>
      </c>
      <c r="J516" s="152">
        <v>103321.9354</v>
      </c>
      <c r="L516" s="158">
        <v>42985.0</v>
      </c>
      <c r="M516" s="160">
        <v>134422.96</v>
      </c>
      <c r="O516" s="153">
        <f>IFERROR(__xludf.DUMMYFUNCTION("TO_DATE(INT((P516/(60*60*24))+""1/1/1970""))"),42889.0)</f>
        <v>42889</v>
      </c>
      <c r="P516" s="13">
        <v>1.496448E9</v>
      </c>
      <c r="Q516" s="13">
        <v>27434.1569</v>
      </c>
      <c r="S516" s="153">
        <f>IFERROR(__xludf.DUMMYFUNCTION("TO_DATE(INT((T516/(60*60*24))+""1/1/1970""))"),42985.0)</f>
        <v>42985</v>
      </c>
      <c r="T516" s="152">
        <v>1.5047568E9</v>
      </c>
      <c r="U516" s="152">
        <v>151794.4371</v>
      </c>
      <c r="W516" s="153">
        <f>IFERROR(__xludf.DUMMYFUNCTION("TO_DATE(INT((X516/(60*60*24))+""1/1/1970""))"),42970.0)</f>
        <v>42970</v>
      </c>
      <c r="X516" s="152">
        <v>1.5034968E9</v>
      </c>
      <c r="Y516" s="152">
        <v>9799.2527</v>
      </c>
      <c r="AA516" s="153">
        <f>IFERROR(__xludf.DUMMYFUNCTION("TO_DATE(INT((AB516/(60*60*24))+""1/1/1970""))"),42971.0)</f>
        <v>42971</v>
      </c>
      <c r="AB516" s="156">
        <v>1.5035436E9</v>
      </c>
      <c r="AC516" s="156">
        <v>94092.0599</v>
      </c>
      <c r="AE516" s="153">
        <f>IFERROR(__xludf.DUMMYFUNCTION("TO_DATE(INT((AF516/(60*60*24))+""1/1/1970""))"),42889.0)</f>
        <v>42889</v>
      </c>
      <c r="AF516" s="152">
        <v>1.496448E9</v>
      </c>
      <c r="AG516" s="152">
        <v>90262.926</v>
      </c>
      <c r="AH516" s="156"/>
      <c r="AI516" s="153">
        <f>IFERROR(__xludf.DUMMYFUNCTION("TO_DATE(INT((AJ516/(60*60*24))+""1/1/1970""))"),42985.0)</f>
        <v>42985</v>
      </c>
      <c r="AJ516" s="156">
        <v>1.5047568E9</v>
      </c>
      <c r="AK516" s="156">
        <v>99427.8099</v>
      </c>
      <c r="AL516" s="152">
        <v>103321.9354</v>
      </c>
      <c r="AM516" s="160">
        <v>134422.96</v>
      </c>
      <c r="AN516" s="152">
        <f t="shared" si="1"/>
        <v>27316.5233</v>
      </c>
      <c r="AO516" s="152">
        <f t="shared" si="2"/>
        <v>151794.4371</v>
      </c>
      <c r="AP516" s="152">
        <f t="shared" si="3"/>
        <v>9788.4449</v>
      </c>
      <c r="AQ516" s="152">
        <f t="shared" si="4"/>
        <v>93189.1187</v>
      </c>
      <c r="AR516" s="152">
        <f t="shared" si="5"/>
        <v>86227.2389</v>
      </c>
    </row>
    <row r="517">
      <c r="A517" s="152">
        <v>1.48365E9</v>
      </c>
      <c r="B517" s="152">
        <v>109971.7999</v>
      </c>
      <c r="D517" s="153">
        <f>IFERROR(__xludf.DUMMYFUNCTION("TO_DATE(INT((E517/(60*60*24))+""1/1/1970""))"),42986.0)</f>
        <v>42986</v>
      </c>
      <c r="E517" s="152">
        <v>1.5048432E9</v>
      </c>
      <c r="F517" s="152">
        <v>99427.8099</v>
      </c>
      <c r="H517" s="153">
        <f>IFERROR(__xludf.DUMMYFUNCTION("TO_DATE(INT((I517/(60*60*24))+""1/1/1970""))"),42986.0)</f>
        <v>42986</v>
      </c>
      <c r="I517" s="156">
        <v>1.5048432E9</v>
      </c>
      <c r="J517" s="156">
        <v>103738.1086</v>
      </c>
      <c r="L517" s="158">
        <v>42986.0</v>
      </c>
      <c r="M517" s="159">
        <v>135097.63</v>
      </c>
      <c r="O517" s="153">
        <f>IFERROR(__xludf.DUMMYFUNCTION("TO_DATE(INT((P517/(60*60*24))+""1/1/1970""))"),42890.0)</f>
        <v>42890</v>
      </c>
      <c r="P517" s="13">
        <v>1.4965344E9</v>
      </c>
      <c r="Q517" s="13">
        <v>27434.1569</v>
      </c>
      <c r="S517" s="153">
        <f>IFERROR(__xludf.DUMMYFUNCTION("TO_DATE(INT((T517/(60*60*24))+""1/1/1970""))"),42986.0)</f>
        <v>42986</v>
      </c>
      <c r="T517" s="156">
        <v>1.5048432E9</v>
      </c>
      <c r="U517" s="156">
        <v>151757.0805</v>
      </c>
      <c r="W517" s="153">
        <f>IFERROR(__xludf.DUMMYFUNCTION("TO_DATE(INT((X517/(60*60*24))+""1/1/1970""))"),42971.0)</f>
        <v>42971</v>
      </c>
      <c r="X517" s="152">
        <v>1.5035832E9</v>
      </c>
      <c r="Y517" s="152">
        <v>9801.6002</v>
      </c>
      <c r="AA517" s="153">
        <f>IFERROR(__xludf.DUMMYFUNCTION("TO_DATE(INT((AB517/(60*60*24))+""1/1/1970""))"),42972.0)</f>
        <v>42972</v>
      </c>
      <c r="AB517" s="152">
        <v>1.5036228E9</v>
      </c>
      <c r="AC517" s="152">
        <v>94021.9431</v>
      </c>
      <c r="AE517" s="153">
        <f>IFERROR(__xludf.DUMMYFUNCTION("TO_DATE(INT((AF517/(60*60*24))+""1/1/1970""))"),42890.0)</f>
        <v>42890</v>
      </c>
      <c r="AF517" s="156">
        <v>1.4966136E9</v>
      </c>
      <c r="AG517" s="156">
        <v>90262.926</v>
      </c>
      <c r="AH517" s="156"/>
      <c r="AI517" s="153">
        <f>IFERROR(__xludf.DUMMYFUNCTION("TO_DATE(INT((AJ517/(60*60*24))+""1/1/1970""))"),42986.0)</f>
        <v>42986</v>
      </c>
      <c r="AJ517" s="152">
        <v>1.5048432E9</v>
      </c>
      <c r="AK517" s="152">
        <v>99427.8099</v>
      </c>
      <c r="AL517" s="156">
        <v>103738.1086</v>
      </c>
      <c r="AM517" s="159">
        <v>135097.63</v>
      </c>
      <c r="AN517" s="152">
        <f t="shared" si="1"/>
        <v>27347.9023</v>
      </c>
      <c r="AO517" s="152">
        <f t="shared" si="2"/>
        <v>151757.0805</v>
      </c>
      <c r="AP517" s="152">
        <f t="shared" si="3"/>
        <v>9786.8882</v>
      </c>
      <c r="AQ517" s="152">
        <f t="shared" si="4"/>
        <v>92286.8763</v>
      </c>
      <c r="AR517" s="152">
        <f t="shared" si="5"/>
        <v>86956.8807</v>
      </c>
    </row>
    <row r="518">
      <c r="A518" s="156">
        <v>1.48371306E9</v>
      </c>
      <c r="B518" s="156">
        <v>109996.0175</v>
      </c>
      <c r="D518" s="153">
        <f>IFERROR(__xludf.DUMMYFUNCTION("TO_DATE(INT((E518/(60*60*24))+""1/1/1970""))"),42987.0)</f>
        <v>42987</v>
      </c>
      <c r="E518" s="156">
        <v>1.5049296E9</v>
      </c>
      <c r="F518" s="156">
        <v>99427.8099</v>
      </c>
      <c r="H518" s="153">
        <f>IFERROR(__xludf.DUMMYFUNCTION("TO_DATE(INT((I518/(60*60*24))+""1/1/1970""))"),42987.0)</f>
        <v>42987</v>
      </c>
      <c r="I518" s="152">
        <v>1.5049296E9</v>
      </c>
      <c r="J518" s="152">
        <v>103002.1052</v>
      </c>
      <c r="L518" s="158">
        <v>42987.0</v>
      </c>
      <c r="M518" s="160">
        <v>134908.08</v>
      </c>
      <c r="O518" s="153">
        <f>IFERROR(__xludf.DUMMYFUNCTION("TO_DATE(INT((P518/(60*60*24))+""1/1/1970""))"),42891.0)</f>
        <v>42891</v>
      </c>
      <c r="P518" s="13">
        <v>1.4966208E9</v>
      </c>
      <c r="Q518" s="13">
        <v>27416.8063</v>
      </c>
      <c r="S518" s="153">
        <f>IFERROR(__xludf.DUMMYFUNCTION("TO_DATE(INT((T518/(60*60*24))+""1/1/1970""))"),42987.0)</f>
        <v>42987</v>
      </c>
      <c r="T518" s="152">
        <v>1.5049296E9</v>
      </c>
      <c r="U518" s="152">
        <v>151362.5502</v>
      </c>
      <c r="W518" s="153">
        <f>IFERROR(__xludf.DUMMYFUNCTION("TO_DATE(INT((X518/(60*60*24))+""1/1/1970""))"),42972.0)</f>
        <v>42972</v>
      </c>
      <c r="X518" s="152">
        <v>1.5036696E9</v>
      </c>
      <c r="Y518" s="152">
        <v>9798.8305</v>
      </c>
      <c r="AA518" s="153">
        <f>IFERROR(__xludf.DUMMYFUNCTION("TO_DATE(INT((AB518/(60*60*24))+""1/1/1970""))"),42974.0)</f>
        <v>42974</v>
      </c>
      <c r="AB518" s="156">
        <v>1.5038712E9</v>
      </c>
      <c r="AC518" s="156">
        <v>93002.841</v>
      </c>
      <c r="AE518" s="153">
        <f>IFERROR(__xludf.DUMMYFUNCTION("TO_DATE(INT((AF518/(60*60*24))+""1/1/1970""))"),42891.0)</f>
        <v>42891</v>
      </c>
      <c r="AF518" s="156">
        <v>1.4966532E9</v>
      </c>
      <c r="AG518" s="156">
        <v>90310.6599</v>
      </c>
      <c r="AH518" s="156"/>
      <c r="AI518" s="153">
        <f>IFERROR(__xludf.DUMMYFUNCTION("TO_DATE(INT((AJ518/(60*60*24))+""1/1/1970""))"),42987.0)</f>
        <v>42987</v>
      </c>
      <c r="AJ518" s="156">
        <v>1.5049296E9</v>
      </c>
      <c r="AK518" s="156">
        <v>99427.8099</v>
      </c>
      <c r="AL518" s="152">
        <v>103002.1052</v>
      </c>
      <c r="AM518" s="160">
        <v>134908.08</v>
      </c>
      <c r="AN518" s="152">
        <f t="shared" si="1"/>
        <v>27430.3019</v>
      </c>
      <c r="AO518" s="152">
        <f t="shared" si="2"/>
        <v>151362.5502</v>
      </c>
      <c r="AP518" s="152">
        <f t="shared" si="3"/>
        <v>9778.3806</v>
      </c>
      <c r="AQ518" s="152">
        <f t="shared" si="4"/>
        <v>92286.8763</v>
      </c>
      <c r="AR518" s="152">
        <f t="shared" si="5"/>
        <v>87012.397</v>
      </c>
    </row>
    <row r="519">
      <c r="A519" s="152">
        <v>1.4837364E9</v>
      </c>
      <c r="B519" s="152">
        <v>110364.1244</v>
      </c>
      <c r="D519" s="153">
        <f>IFERROR(__xludf.DUMMYFUNCTION("TO_DATE(INT((E519/(60*60*24))+""1/1/1970""))"),42989.0)</f>
        <v>42989</v>
      </c>
      <c r="E519" s="152">
        <v>1.5051384E9</v>
      </c>
      <c r="F519" s="152">
        <v>99427.8099</v>
      </c>
      <c r="H519" s="153">
        <f>IFERROR(__xludf.DUMMYFUNCTION("TO_DATE(INT((I519/(60*60*24))+""1/1/1970""))"),42989.0)</f>
        <v>42989</v>
      </c>
      <c r="I519" s="156">
        <v>1.5051384E9</v>
      </c>
      <c r="J519" s="156">
        <v>103002.1052</v>
      </c>
      <c r="L519" s="158">
        <v>42989.0</v>
      </c>
      <c r="M519" s="159">
        <v>134908.08</v>
      </c>
      <c r="O519" s="153">
        <f>IFERROR(__xludf.DUMMYFUNCTION("TO_DATE(INT((P519/(60*60*24))+""1/1/1970""))"),42892.0)</f>
        <v>42892</v>
      </c>
      <c r="P519" s="13">
        <v>1.4967576E9</v>
      </c>
      <c r="Q519" s="13">
        <v>27485.2118</v>
      </c>
      <c r="S519" s="153">
        <f>IFERROR(__xludf.DUMMYFUNCTION("TO_DATE(INT((T519/(60*60*24))+""1/1/1970""))"),42989.0)</f>
        <v>42989</v>
      </c>
      <c r="T519" s="156">
        <v>1.5051384E9</v>
      </c>
      <c r="U519" s="156">
        <v>151362.5502</v>
      </c>
      <c r="W519" s="153">
        <f>IFERROR(__xludf.DUMMYFUNCTION("TO_DATE(INT((X519/(60*60*24))+""1/1/1970""))"),42973.0)</f>
        <v>42973</v>
      </c>
      <c r="X519" s="152">
        <v>1.5037056E9</v>
      </c>
      <c r="Y519" s="152">
        <v>9780.8433</v>
      </c>
      <c r="AA519" s="153">
        <f>IFERROR(__xludf.DUMMYFUNCTION("TO_DATE(INT((AB519/(60*60*24))+""1/1/1970""))"),42975.0)</f>
        <v>42975</v>
      </c>
      <c r="AB519" s="156">
        <v>1.5039108E9</v>
      </c>
      <c r="AC519" s="156">
        <v>92803.92</v>
      </c>
      <c r="AE519" s="153">
        <f>IFERROR(__xludf.DUMMYFUNCTION("TO_DATE(INT((AF519/(60*60*24))+""1/1/1970""))"),42892.0)</f>
        <v>42892</v>
      </c>
      <c r="AF519" s="152">
        <v>1.4967324E9</v>
      </c>
      <c r="AG519" s="152">
        <v>90494.7109</v>
      </c>
      <c r="AH519" s="156"/>
      <c r="AI519" s="153">
        <f>IFERROR(__xludf.DUMMYFUNCTION("TO_DATE(INT((AJ519/(60*60*24))+""1/1/1970""))"),42989.0)</f>
        <v>42989</v>
      </c>
      <c r="AJ519" s="152">
        <v>1.5051384E9</v>
      </c>
      <c r="AK519" s="152">
        <v>99427.8099</v>
      </c>
      <c r="AL519" s="156">
        <v>103002.1052</v>
      </c>
      <c r="AM519" s="159">
        <v>134908.08</v>
      </c>
      <c r="AN519" s="152">
        <f t="shared" si="1"/>
        <v>27371.3966</v>
      </c>
      <c r="AO519" s="152">
        <f t="shared" si="2"/>
        <v>151362.5502</v>
      </c>
      <c r="AP519" s="152">
        <f t="shared" si="3"/>
        <v>9787.4023</v>
      </c>
      <c r="AQ519" s="152">
        <f t="shared" si="4"/>
        <v>92368.5174</v>
      </c>
      <c r="AR519" s="152">
        <f t="shared" si="5"/>
        <v>86878.6533</v>
      </c>
    </row>
    <row r="520">
      <c r="A520" s="156">
        <v>1.48397226E9</v>
      </c>
      <c r="B520" s="156">
        <v>110146.1663</v>
      </c>
      <c r="D520" s="153">
        <f>IFERROR(__xludf.DUMMYFUNCTION("TO_DATE(INT((E520/(60*60*24))+""1/1/1970""))"),42990.0)</f>
        <v>42990</v>
      </c>
      <c r="E520" s="152">
        <v>1.5051888E9</v>
      </c>
      <c r="F520" s="152">
        <v>99427.8099</v>
      </c>
      <c r="H520" s="153">
        <f>IFERROR(__xludf.DUMMYFUNCTION("TO_DATE(INT((I520/(60*60*24))+""1/1/1970""))"),42990.0)</f>
        <v>42990</v>
      </c>
      <c r="I520" s="156">
        <v>1.5051888E9</v>
      </c>
      <c r="J520" s="156">
        <v>103901.8081</v>
      </c>
      <c r="L520" s="158">
        <v>42990.0</v>
      </c>
      <c r="M520" s="159">
        <v>134736.43</v>
      </c>
      <c r="O520" s="153">
        <f>IFERROR(__xludf.DUMMYFUNCTION("TO_DATE(INT((P520/(60*60*24))+""1/1/1970""))"),42893.0)</f>
        <v>42893</v>
      </c>
      <c r="P520" s="13">
        <v>1.496844E9</v>
      </c>
      <c r="Q520" s="13">
        <v>27566.9658</v>
      </c>
      <c r="S520" s="153">
        <f>IFERROR(__xludf.DUMMYFUNCTION("TO_DATE(INT((T520/(60*60*24))+""1/1/1970""))"),42990.0)</f>
        <v>42990</v>
      </c>
      <c r="T520" s="156">
        <v>1.5051888E9</v>
      </c>
      <c r="U520" s="156">
        <v>154234.925</v>
      </c>
      <c r="W520" s="153">
        <f>IFERROR(__xludf.DUMMYFUNCTION("TO_DATE(INT((X520/(60*60*24))+""1/1/1970""))"),42975.0)</f>
        <v>42975</v>
      </c>
      <c r="X520" s="156">
        <v>1.5038784E9</v>
      </c>
      <c r="Y520" s="156">
        <v>9777.4303</v>
      </c>
      <c r="AA520" s="153">
        <f>IFERROR(__xludf.DUMMYFUNCTION("TO_DATE(INT((AB520/(60*60*24))+""1/1/1970""))"),42976.0)</f>
        <v>42976</v>
      </c>
      <c r="AB520" s="152">
        <v>1.50399E9</v>
      </c>
      <c r="AC520" s="152">
        <v>92533.3434</v>
      </c>
      <c r="AE520" s="153">
        <f>IFERROR(__xludf.DUMMYFUNCTION("TO_DATE(INT((AF520/(60*60*24))+""1/1/1970""))"),42893.0)</f>
        <v>42893</v>
      </c>
      <c r="AF520" s="156">
        <v>1.4968116E9</v>
      </c>
      <c r="AG520" s="156">
        <v>90376.2941</v>
      </c>
      <c r="AH520" s="156"/>
      <c r="AI520" s="153">
        <f>IFERROR(__xludf.DUMMYFUNCTION("TO_DATE(INT((AJ520/(60*60*24))+""1/1/1970""))"),42990.0)</f>
        <v>42990</v>
      </c>
      <c r="AJ520" s="152">
        <v>1.5051888E9</v>
      </c>
      <c r="AK520" s="152">
        <v>99427.8099</v>
      </c>
      <c r="AL520" s="156">
        <v>103901.8081</v>
      </c>
      <c r="AM520" s="159">
        <v>134736.43</v>
      </c>
      <c r="AN520" s="152">
        <f t="shared" si="1"/>
        <v>27229.7952</v>
      </c>
      <c r="AO520" s="152">
        <f t="shared" si="2"/>
        <v>154234.925</v>
      </c>
      <c r="AP520" s="152">
        <f t="shared" si="3"/>
        <v>9810.7753</v>
      </c>
      <c r="AQ520" s="152">
        <f t="shared" si="4"/>
        <v>92090.197</v>
      </c>
      <c r="AR520" s="152">
        <f t="shared" si="5"/>
        <v>86451.8272</v>
      </c>
    </row>
    <row r="521">
      <c r="A521" s="152">
        <v>1.4839956E9</v>
      </c>
      <c r="B521" s="152">
        <v>110000.861</v>
      </c>
      <c r="D521" s="153">
        <f>IFERROR(__xludf.DUMMYFUNCTION("TO_DATE(INT((E521/(60*60*24))+""1/1/1970""))"),42991.0)</f>
        <v>42991</v>
      </c>
      <c r="E521" s="156">
        <v>1.5052752E9</v>
      </c>
      <c r="F521" s="156">
        <v>99427.8099</v>
      </c>
      <c r="H521" s="153">
        <f>IFERROR(__xludf.DUMMYFUNCTION("TO_DATE(INT((I521/(60*60*24))+""1/1/1970""))"),42991.0)</f>
        <v>42991</v>
      </c>
      <c r="I521" s="152">
        <v>1.5052752E9</v>
      </c>
      <c r="J521" s="152">
        <v>103988.2008</v>
      </c>
      <c r="L521" s="158">
        <v>42991.0</v>
      </c>
      <c r="M521" s="160">
        <v>134887.3</v>
      </c>
      <c r="O521" s="153">
        <f>IFERROR(__xludf.DUMMYFUNCTION("TO_DATE(INT((P521/(60*60*24))+""1/1/1970""))"),42894.0)</f>
        <v>42894</v>
      </c>
      <c r="P521" s="13">
        <v>1.4969304E9</v>
      </c>
      <c r="Q521" s="13">
        <v>27632.6345</v>
      </c>
      <c r="S521" s="153">
        <f>IFERROR(__xludf.DUMMYFUNCTION("TO_DATE(INT((T521/(60*60*24))+""1/1/1970""))"),42991.0)</f>
        <v>42991</v>
      </c>
      <c r="T521" s="152">
        <v>1.5052752E9</v>
      </c>
      <c r="U521" s="152">
        <v>155191.4979</v>
      </c>
      <c r="W521" s="153">
        <f>IFERROR(__xludf.DUMMYFUNCTION("TO_DATE(INT((X521/(60*60*24))+""1/1/1970""))"),42976.0)</f>
        <v>42976</v>
      </c>
      <c r="X521" s="152">
        <v>1.5040152E9</v>
      </c>
      <c r="Y521" s="152">
        <v>9771.6865</v>
      </c>
      <c r="AA521" s="153">
        <f>IFERROR(__xludf.DUMMYFUNCTION("TO_DATE(INT((AB521/(60*60*24))+""1/1/1970""))"),42977.0)</f>
        <v>42977</v>
      </c>
      <c r="AB521" s="156">
        <v>1.5040692E9</v>
      </c>
      <c r="AC521" s="156">
        <v>93080.6252</v>
      </c>
      <c r="AE521" s="153">
        <f>IFERROR(__xludf.DUMMYFUNCTION("TO_DATE(INT((AF521/(60*60*24))+""1/1/1970""))"),42894.0)</f>
        <v>42894</v>
      </c>
      <c r="AF521" s="152">
        <v>1.4968908E9</v>
      </c>
      <c r="AG521" s="152">
        <v>90510.3162</v>
      </c>
      <c r="AH521" s="156"/>
      <c r="AI521" s="153">
        <f>IFERROR(__xludf.DUMMYFUNCTION("TO_DATE(INT((AJ521/(60*60*24))+""1/1/1970""))"),42991.0)</f>
        <v>42991</v>
      </c>
      <c r="AJ521" s="156">
        <v>1.5052752E9</v>
      </c>
      <c r="AK521" s="156">
        <v>99427.8099</v>
      </c>
      <c r="AL521" s="152">
        <v>103988.2008</v>
      </c>
      <c r="AM521" s="160">
        <v>134887.3</v>
      </c>
      <c r="AN521" s="152">
        <f t="shared" si="1"/>
        <v>27197.2568</v>
      </c>
      <c r="AO521" s="152">
        <f t="shared" si="2"/>
        <v>155191.4979</v>
      </c>
      <c r="AP521" s="152">
        <f t="shared" si="3"/>
        <v>9822.7356</v>
      </c>
      <c r="AQ521" s="152">
        <f t="shared" si="4"/>
        <v>92703.345</v>
      </c>
      <c r="AR521" s="152">
        <f t="shared" si="5"/>
        <v>86552.0449</v>
      </c>
    </row>
    <row r="522">
      <c r="A522" s="156">
        <v>1.48405866E9</v>
      </c>
      <c r="B522" s="156">
        <v>109991.174</v>
      </c>
      <c r="D522" s="153">
        <f>IFERROR(__xludf.DUMMYFUNCTION("TO_DATE(INT((E522/(60*60*24))+""1/1/1970""))"),42992.0)</f>
        <v>42992</v>
      </c>
      <c r="E522" s="152">
        <v>1.5053616E9</v>
      </c>
      <c r="F522" s="152">
        <v>99427.8099</v>
      </c>
      <c r="H522" s="153">
        <f>IFERROR(__xludf.DUMMYFUNCTION("TO_DATE(INT((I522/(60*60*24))+""1/1/1970""))"),42992.0)</f>
        <v>42992</v>
      </c>
      <c r="I522" s="156">
        <v>1.5053616E9</v>
      </c>
      <c r="J522" s="156">
        <v>104126.7428</v>
      </c>
      <c r="L522" s="158">
        <v>42992.0</v>
      </c>
      <c r="M522" s="159">
        <v>134539.21</v>
      </c>
      <c r="O522" s="153">
        <f>IFERROR(__xludf.DUMMYFUNCTION("TO_DATE(INT((P522/(60*60*24))+""1/1/1970""))"),42895.0)</f>
        <v>42895</v>
      </c>
      <c r="P522" s="13">
        <v>1.4970168E9</v>
      </c>
      <c r="Q522" s="13">
        <v>27576.3084</v>
      </c>
      <c r="S522" s="153">
        <f>IFERROR(__xludf.DUMMYFUNCTION("TO_DATE(INT((T522/(60*60*24))+""1/1/1970""))"),42992.0)</f>
        <v>42992</v>
      </c>
      <c r="T522" s="156">
        <v>1.5053616E9</v>
      </c>
      <c r="U522" s="156">
        <v>155334.9535</v>
      </c>
      <c r="W522" s="153">
        <f>IFERROR(__xludf.DUMMYFUNCTION("TO_DATE(INT((X522/(60*60*24))+""1/1/1970""))"),42977.0)</f>
        <v>42977</v>
      </c>
      <c r="X522" s="152">
        <v>1.5041016E9</v>
      </c>
      <c r="Y522" s="152">
        <v>9769.546</v>
      </c>
      <c r="AA522" s="153">
        <f>IFERROR(__xludf.DUMMYFUNCTION("TO_DATE(INT((AB522/(60*60*24))+""1/1/1970""))"),42978.0)</f>
        <v>42978</v>
      </c>
      <c r="AB522" s="152">
        <v>1.5041484E9</v>
      </c>
      <c r="AC522" s="152">
        <v>93918.9513</v>
      </c>
      <c r="AE522" s="153">
        <f>IFERROR(__xludf.DUMMYFUNCTION("TO_DATE(INT((AF522/(60*60*24))+""1/1/1970""))"),42895.0)</f>
        <v>42895</v>
      </c>
      <c r="AF522" s="156">
        <v>1.49697E9</v>
      </c>
      <c r="AG522" s="156">
        <v>91126.2674</v>
      </c>
      <c r="AH522" s="156"/>
      <c r="AI522" s="153">
        <f>IFERROR(__xludf.DUMMYFUNCTION("TO_DATE(INT((AJ522/(60*60*24))+""1/1/1970""))"),42992.0)</f>
        <v>42992</v>
      </c>
      <c r="AJ522" s="152">
        <v>1.5053616E9</v>
      </c>
      <c r="AK522" s="152">
        <v>99427.8099</v>
      </c>
      <c r="AL522" s="156">
        <v>104126.7428</v>
      </c>
      <c r="AM522" s="159">
        <v>134539.21</v>
      </c>
      <c r="AN522" s="152">
        <f t="shared" si="1"/>
        <v>27253.2002</v>
      </c>
      <c r="AO522" s="152">
        <f t="shared" si="2"/>
        <v>155334.9535</v>
      </c>
      <c r="AP522" s="152">
        <f t="shared" si="3"/>
        <v>9826.058</v>
      </c>
      <c r="AQ522" s="152">
        <f t="shared" si="4"/>
        <v>92807.437</v>
      </c>
      <c r="AR522" s="152">
        <f t="shared" si="5"/>
        <v>85953.2627</v>
      </c>
    </row>
    <row r="523">
      <c r="A523" s="152">
        <v>1.484082E9</v>
      </c>
      <c r="B523" s="152">
        <v>110000.861</v>
      </c>
      <c r="D523" s="153">
        <f>IFERROR(__xludf.DUMMYFUNCTION("TO_DATE(INT((E523/(60*60*24))+""1/1/1970""))"),42993.0)</f>
        <v>42993</v>
      </c>
      <c r="E523" s="156">
        <v>1.505448E9</v>
      </c>
      <c r="F523" s="156">
        <v>99427.8099</v>
      </c>
      <c r="H523" s="153">
        <f>IFERROR(__xludf.DUMMYFUNCTION("TO_DATE(INT((I523/(60*60*24))+""1/1/1970""))"),42993.0)</f>
        <v>42993</v>
      </c>
      <c r="I523" s="152">
        <v>1.505448E9</v>
      </c>
      <c r="J523" s="152">
        <v>104202.9328</v>
      </c>
      <c r="L523" s="158">
        <v>42993.0</v>
      </c>
      <c r="M523" s="160">
        <v>135119.55</v>
      </c>
      <c r="O523" s="153">
        <f>IFERROR(__xludf.DUMMYFUNCTION("TO_DATE(INT((P523/(60*60*24))+""1/1/1970""))"),42896.0)</f>
        <v>42896</v>
      </c>
      <c r="P523" s="13">
        <v>1.4970528E9</v>
      </c>
      <c r="Q523" s="13">
        <v>27533.5992</v>
      </c>
      <c r="S523" s="153">
        <f>IFERROR(__xludf.DUMMYFUNCTION("TO_DATE(INT((T523/(60*60*24))+""1/1/1970""))"),42993.0)</f>
        <v>42993</v>
      </c>
      <c r="T523" s="152">
        <v>1.505448E9</v>
      </c>
      <c r="U523" s="152">
        <v>155242.7116</v>
      </c>
      <c r="W523" s="153">
        <f>IFERROR(__xludf.DUMMYFUNCTION("TO_DATE(INT((X523/(60*60*24))+""1/1/1970""))"),42978.0)</f>
        <v>42978</v>
      </c>
      <c r="X523" s="152">
        <v>1.504188E9</v>
      </c>
      <c r="Y523" s="152">
        <v>9762.6399</v>
      </c>
      <c r="AA523" s="153">
        <f>IFERROR(__xludf.DUMMYFUNCTION("TO_DATE(INT((AB523/(60*60*24))+""1/1/1970""))"),42979.0)</f>
        <v>42979</v>
      </c>
      <c r="AB523" s="156">
        <v>1.5042276E9</v>
      </c>
      <c r="AC523" s="156">
        <v>93415.1837</v>
      </c>
      <c r="AE523" s="153">
        <f>IFERROR(__xludf.DUMMYFUNCTION("TO_DATE(INT((AF523/(60*60*24))+""1/1/1970""))"),42896.0)</f>
        <v>42896</v>
      </c>
      <c r="AF523" s="152">
        <v>1.4970528E9</v>
      </c>
      <c r="AG523" s="152">
        <v>91059.2563</v>
      </c>
      <c r="AH523" s="156"/>
      <c r="AI523" s="153">
        <f>IFERROR(__xludf.DUMMYFUNCTION("TO_DATE(INT((AJ523/(60*60*24))+""1/1/1970""))"),42993.0)</f>
        <v>42993</v>
      </c>
      <c r="AJ523" s="156">
        <v>1.505448E9</v>
      </c>
      <c r="AK523" s="156">
        <v>99427.8099</v>
      </c>
      <c r="AL523" s="152">
        <v>104202.9328</v>
      </c>
      <c r="AM523" s="160">
        <v>135119.55</v>
      </c>
      <c r="AN523" s="152">
        <f t="shared" si="1"/>
        <v>27234.243</v>
      </c>
      <c r="AO523" s="152">
        <f t="shared" si="2"/>
        <v>155242.7116</v>
      </c>
      <c r="AP523" s="152">
        <f t="shared" si="3"/>
        <v>9833.8898</v>
      </c>
      <c r="AQ523" s="152">
        <f t="shared" si="4"/>
        <v>92814.3854</v>
      </c>
      <c r="AR523" s="152">
        <f t="shared" si="5"/>
        <v>86187.9449</v>
      </c>
    </row>
    <row r="524">
      <c r="A524" s="156">
        <v>1.48414506E9</v>
      </c>
      <c r="B524" s="156">
        <v>109966.9564</v>
      </c>
      <c r="D524" s="153">
        <f>IFERROR(__xludf.DUMMYFUNCTION("TO_DATE(INT((E524/(60*60*24))+""1/1/1970""))"),42994.0)</f>
        <v>42994</v>
      </c>
      <c r="E524" s="152">
        <v>1.5055344E9</v>
      </c>
      <c r="F524" s="152">
        <v>99427.8099</v>
      </c>
      <c r="H524" s="153">
        <f>IFERROR(__xludf.DUMMYFUNCTION("TO_DATE(INT((I524/(60*60*24))+""1/1/1970""))"),42994.0)</f>
        <v>42994</v>
      </c>
      <c r="I524" s="156">
        <v>1.5055344E9</v>
      </c>
      <c r="J524" s="156">
        <v>104237.2825</v>
      </c>
      <c r="L524" s="158">
        <v>42994.0</v>
      </c>
      <c r="M524" s="159">
        <v>134727.24</v>
      </c>
      <c r="O524" s="153">
        <f>IFERROR(__xludf.DUMMYFUNCTION("TO_DATE(INT((P524/(60*60*24))+""1/1/1970""))"),42897.0)</f>
        <v>42897</v>
      </c>
      <c r="P524" s="13">
        <v>1.4971392E9</v>
      </c>
      <c r="Q524" s="13">
        <v>27533.5992</v>
      </c>
      <c r="S524" s="153">
        <f>IFERROR(__xludf.DUMMYFUNCTION("TO_DATE(INT((T524/(60*60*24))+""1/1/1970""))"),42994.0)</f>
        <v>42994</v>
      </c>
      <c r="T524" s="156">
        <v>1.5055344E9</v>
      </c>
      <c r="U524" s="156">
        <v>155604.1462</v>
      </c>
      <c r="W524" s="153">
        <f>IFERROR(__xludf.DUMMYFUNCTION("TO_DATE(INT((X524/(60*60*24))+""1/1/1970""))"),42979.0)</f>
        <v>42979</v>
      </c>
      <c r="X524" s="152">
        <v>1.5042744E9</v>
      </c>
      <c r="Y524" s="152">
        <v>9775.4675</v>
      </c>
      <c r="AA524" s="153">
        <f>IFERROR(__xludf.DUMMYFUNCTION("TO_DATE(INT((AB524/(60*60*24))+""1/1/1970""))"),42981.0)</f>
        <v>42981</v>
      </c>
      <c r="AB524" s="152">
        <v>1.504476E9</v>
      </c>
      <c r="AC524" s="152">
        <v>93602.3412</v>
      </c>
      <c r="AE524" s="153">
        <f>IFERROR(__xludf.DUMMYFUNCTION("TO_DATE(INT((AF524/(60*60*24))+""1/1/1970""))"),42897.0)</f>
        <v>42897</v>
      </c>
      <c r="AF524" s="156">
        <v>1.4972184E9</v>
      </c>
      <c r="AG524" s="156">
        <v>91059.2563</v>
      </c>
      <c r="AH524" s="156"/>
      <c r="AI524" s="153">
        <f>IFERROR(__xludf.DUMMYFUNCTION("TO_DATE(INT((AJ524/(60*60*24))+""1/1/1970""))"),42994.0)</f>
        <v>42994</v>
      </c>
      <c r="AJ524" s="152">
        <v>1.5055344E9</v>
      </c>
      <c r="AK524" s="152">
        <v>99427.8099</v>
      </c>
      <c r="AL524" s="156">
        <v>104237.2825</v>
      </c>
      <c r="AM524" s="159">
        <v>134727.24</v>
      </c>
      <c r="AN524" s="152">
        <f t="shared" si="1"/>
        <v>27134.456</v>
      </c>
      <c r="AO524" s="152">
        <f t="shared" si="2"/>
        <v>155604.1462</v>
      </c>
      <c r="AP524" s="152">
        <f t="shared" si="3"/>
        <v>9848.7814</v>
      </c>
      <c r="AQ524" s="152">
        <f t="shared" si="4"/>
        <v>92814.3854</v>
      </c>
      <c r="AR524" s="152">
        <f t="shared" si="5"/>
        <v>86379.7282</v>
      </c>
    </row>
    <row r="525">
      <c r="A525" s="152">
        <v>1.4841684E9</v>
      </c>
      <c r="B525" s="152">
        <v>110310.8457</v>
      </c>
      <c r="D525" s="153">
        <f>IFERROR(__xludf.DUMMYFUNCTION("TO_DATE(INT((E525/(60*60*24))+""1/1/1970""))"),42996.0)</f>
        <v>42996</v>
      </c>
      <c r="E525" s="156">
        <v>1.5057432E9</v>
      </c>
      <c r="F525" s="156">
        <v>99427.8099</v>
      </c>
      <c r="H525" s="153">
        <f>IFERROR(__xludf.DUMMYFUNCTION("TO_DATE(INT((I525/(60*60*24))+""1/1/1970""))"),42996.0)</f>
        <v>42996</v>
      </c>
      <c r="I525" s="152">
        <v>1.5057432E9</v>
      </c>
      <c r="J525" s="152">
        <v>104237.2825</v>
      </c>
      <c r="L525" s="158">
        <v>42996.0</v>
      </c>
      <c r="M525" s="160">
        <v>134727.24</v>
      </c>
      <c r="O525" s="153">
        <f>IFERROR(__xludf.DUMMYFUNCTION("TO_DATE(INT((P525/(60*60*24))+""1/1/1970""))"),42898.0)</f>
        <v>42898</v>
      </c>
      <c r="P525" s="13">
        <v>1.4972256E9</v>
      </c>
      <c r="Q525" s="13">
        <v>27544.6495</v>
      </c>
      <c r="S525" s="153">
        <f>IFERROR(__xludf.DUMMYFUNCTION("TO_DATE(INT((T525/(60*60*24))+""1/1/1970""))"),42996.0)</f>
        <v>42996</v>
      </c>
      <c r="T525" s="152">
        <v>1.5057432E9</v>
      </c>
      <c r="U525" s="152">
        <v>155604.1462</v>
      </c>
      <c r="W525" s="153">
        <f>IFERROR(__xludf.DUMMYFUNCTION("TO_DATE(INT((X525/(60*60*24))+""1/1/1970""))"),42980.0)</f>
        <v>42980</v>
      </c>
      <c r="X525" s="152">
        <v>1.5043104E9</v>
      </c>
      <c r="Y525" s="152">
        <v>9793.8385</v>
      </c>
      <c r="AA525" s="153">
        <f>IFERROR(__xludf.DUMMYFUNCTION("TO_DATE(INT((AB525/(60*60*24))+""1/1/1970""))"),42982.0)</f>
        <v>42982</v>
      </c>
      <c r="AB525" s="152">
        <v>1.5045156E9</v>
      </c>
      <c r="AC525" s="152">
        <v>93292.5293</v>
      </c>
      <c r="AE525" s="153">
        <f>IFERROR(__xludf.DUMMYFUNCTION("TO_DATE(INT((AF525/(60*60*24))+""1/1/1970""))"),42898.0)</f>
        <v>42898</v>
      </c>
      <c r="AF525" s="156">
        <v>1.497258E9</v>
      </c>
      <c r="AG525" s="156">
        <v>91004.1787</v>
      </c>
      <c r="AH525" s="156"/>
      <c r="AI525" s="153">
        <f>IFERROR(__xludf.DUMMYFUNCTION("TO_DATE(INT((AJ525/(60*60*24))+""1/1/1970""))"),42996.0)</f>
        <v>42996</v>
      </c>
      <c r="AJ525" s="156">
        <v>1.5057432E9</v>
      </c>
      <c r="AK525" s="156">
        <v>99427.8099</v>
      </c>
      <c r="AL525" s="152">
        <v>104237.2825</v>
      </c>
      <c r="AM525" s="160">
        <v>134727.24</v>
      </c>
      <c r="AN525" s="152">
        <f t="shared" si="1"/>
        <v>27106.6959</v>
      </c>
      <c r="AO525" s="152">
        <f t="shared" si="2"/>
        <v>155604.1462</v>
      </c>
      <c r="AP525" s="152">
        <f t="shared" si="3"/>
        <v>9851.1662</v>
      </c>
      <c r="AQ525" s="152">
        <f t="shared" si="4"/>
        <v>91614.6156</v>
      </c>
      <c r="AR525" s="152">
        <f t="shared" si="5"/>
        <v>86307.2688</v>
      </c>
    </row>
    <row r="526">
      <c r="A526" s="156">
        <v>1.48423146E9</v>
      </c>
      <c r="B526" s="156">
        <v>109976.6434</v>
      </c>
      <c r="D526" s="153">
        <f>IFERROR(__xludf.DUMMYFUNCTION("TO_DATE(INT((E526/(60*60*24))+""1/1/1970""))"),42997.0)</f>
        <v>42997</v>
      </c>
      <c r="E526" s="156">
        <v>1.5057936E9</v>
      </c>
      <c r="F526" s="156">
        <v>99427.8099</v>
      </c>
      <c r="H526" s="153">
        <f>IFERROR(__xludf.DUMMYFUNCTION("TO_DATE(INT((I526/(60*60*24))+""1/1/1970""))"),42997.0)</f>
        <v>42997</v>
      </c>
      <c r="I526" s="152">
        <v>1.5057936E9</v>
      </c>
      <c r="J526" s="152">
        <v>104668.3694</v>
      </c>
      <c r="L526" s="158">
        <v>42997.0</v>
      </c>
      <c r="M526" s="159">
        <v>134370.28</v>
      </c>
      <c r="O526" s="153">
        <f>IFERROR(__xludf.DUMMYFUNCTION("TO_DATE(INT((P526/(60*60*24))+""1/1/1970""))"),42899.0)</f>
        <v>42899</v>
      </c>
      <c r="P526" s="13">
        <v>1.4973624E9</v>
      </c>
      <c r="Q526" s="13">
        <v>27516.959</v>
      </c>
      <c r="S526" s="153">
        <f>IFERROR(__xludf.DUMMYFUNCTION("TO_DATE(INT((T526/(60*60*24))+""1/1/1970""))"),42997.0)</f>
        <v>42997</v>
      </c>
      <c r="T526" s="152">
        <v>1.5057936E9</v>
      </c>
      <c r="U526" s="152">
        <v>156132.6509</v>
      </c>
      <c r="W526" s="153">
        <f>IFERROR(__xludf.DUMMYFUNCTION("TO_DATE(INT((X526/(60*60*24))+""1/1/1970""))"),42982.0)</f>
        <v>42982</v>
      </c>
      <c r="X526" s="156">
        <v>1.5044832E9</v>
      </c>
      <c r="Y526" s="156">
        <v>9791.6007</v>
      </c>
      <c r="AA526" s="153">
        <f>IFERROR(__xludf.DUMMYFUNCTION("TO_DATE(INT((AB526/(60*60*24))+""1/1/1970""))"),42983.0)</f>
        <v>42983</v>
      </c>
      <c r="AB526" s="156">
        <v>1.5045948E9</v>
      </c>
      <c r="AC526" s="156">
        <v>93413.0587</v>
      </c>
      <c r="AE526" s="153">
        <f>IFERROR(__xludf.DUMMYFUNCTION("TO_DATE(INT((AF526/(60*60*24))+""1/1/1970""))"),42899.0)</f>
        <v>42899</v>
      </c>
      <c r="AF526" s="152">
        <v>1.4973372E9</v>
      </c>
      <c r="AG526" s="152">
        <v>91043.651</v>
      </c>
      <c r="AH526" s="156"/>
      <c r="AI526" s="153">
        <f>IFERROR(__xludf.DUMMYFUNCTION("TO_DATE(INT((AJ526/(60*60*24))+""1/1/1970""))"),42997.0)</f>
        <v>42997</v>
      </c>
      <c r="AJ526" s="156">
        <v>1.5057936E9</v>
      </c>
      <c r="AK526" s="156">
        <v>99427.8099</v>
      </c>
      <c r="AL526" s="152">
        <v>104668.3694</v>
      </c>
      <c r="AM526" s="159">
        <v>134370.28</v>
      </c>
      <c r="AN526" s="152">
        <f t="shared" si="1"/>
        <v>27222.9479</v>
      </c>
      <c r="AO526" s="152">
        <f t="shared" si="2"/>
        <v>156132.6509</v>
      </c>
      <c r="AP526" s="152">
        <f t="shared" si="3"/>
        <v>9837.444</v>
      </c>
      <c r="AQ526" s="152">
        <f t="shared" si="4"/>
        <v>91862.8432</v>
      </c>
      <c r="AR526" s="152">
        <f t="shared" si="5"/>
        <v>86471.294</v>
      </c>
    </row>
    <row r="527">
      <c r="A527" s="152">
        <v>1.4842548E9</v>
      </c>
      <c r="B527" s="152">
        <v>110034.7656</v>
      </c>
      <c r="D527" s="153">
        <f>IFERROR(__xludf.DUMMYFUNCTION("TO_DATE(INT((E527/(60*60*24))+""1/1/1970""))"),42998.0)</f>
        <v>42998</v>
      </c>
      <c r="E527" s="152">
        <v>1.50588E9</v>
      </c>
      <c r="F527" s="152">
        <v>99427.8099</v>
      </c>
      <c r="H527" s="153">
        <f>IFERROR(__xludf.DUMMYFUNCTION("TO_DATE(INT((I527/(60*60*24))+""1/1/1970""))"),42998.0)</f>
        <v>42998</v>
      </c>
      <c r="I527" s="156">
        <v>1.50588E9</v>
      </c>
      <c r="J527" s="156">
        <v>103950.3176</v>
      </c>
      <c r="L527" s="158">
        <v>42998.0</v>
      </c>
      <c r="M527" s="160">
        <v>134427.33</v>
      </c>
      <c r="O527" s="153">
        <f>IFERROR(__xludf.DUMMYFUNCTION("TO_DATE(INT((P527/(60*60*24))+""1/1/1970""))"),42900.0)</f>
        <v>42900</v>
      </c>
      <c r="P527" s="13">
        <v>1.4974488E9</v>
      </c>
      <c r="Q527" s="13">
        <v>27507.7548</v>
      </c>
      <c r="S527" s="153">
        <f>IFERROR(__xludf.DUMMYFUNCTION("TO_DATE(INT((T527/(60*60*24))+""1/1/1970""))"),42998.0)</f>
        <v>42998</v>
      </c>
      <c r="T527" s="156">
        <v>1.50588E9</v>
      </c>
      <c r="U527" s="156">
        <v>156427.8783</v>
      </c>
      <c r="W527" s="153">
        <f>IFERROR(__xludf.DUMMYFUNCTION("TO_DATE(INT((X527/(60*60*24))+""1/1/1970""))"),42983.0)</f>
        <v>42983</v>
      </c>
      <c r="X527" s="152">
        <v>1.5045696E9</v>
      </c>
      <c r="Y527" s="152">
        <v>9785.4844</v>
      </c>
      <c r="AA527" s="153">
        <f>IFERROR(__xludf.DUMMYFUNCTION("TO_DATE(INT((AB527/(60*60*24))+""1/1/1970""))"),42984.0)</f>
        <v>42984</v>
      </c>
      <c r="AB527" s="152">
        <v>1.504674E9</v>
      </c>
      <c r="AC527" s="152">
        <v>93330.7848</v>
      </c>
      <c r="AE527" s="153">
        <f>IFERROR(__xludf.DUMMYFUNCTION("TO_DATE(INT((AF527/(60*60*24))+""1/1/1970""))"),42900.0)</f>
        <v>42900</v>
      </c>
      <c r="AF527" s="156">
        <v>1.4974164E9</v>
      </c>
      <c r="AG527" s="156">
        <v>90936.2497</v>
      </c>
      <c r="AH527" s="156"/>
      <c r="AI527" s="153">
        <f>IFERROR(__xludf.DUMMYFUNCTION("TO_DATE(INT((AJ527/(60*60*24))+""1/1/1970""))"),42998.0)</f>
        <v>42998</v>
      </c>
      <c r="AJ527" s="152">
        <v>1.50588E9</v>
      </c>
      <c r="AK527" s="152">
        <v>99427.8099</v>
      </c>
      <c r="AL527" s="156">
        <v>103950.3176</v>
      </c>
      <c r="AM527" s="160">
        <v>134427.33</v>
      </c>
      <c r="AN527" s="152">
        <f t="shared" si="1"/>
        <v>27212.4899</v>
      </c>
      <c r="AO527" s="152">
        <f t="shared" si="2"/>
        <v>156427.8783</v>
      </c>
      <c r="AP527" s="152">
        <f t="shared" si="3"/>
        <v>9840.0128</v>
      </c>
      <c r="AQ527" s="152">
        <f t="shared" si="4"/>
        <v>91997.5876</v>
      </c>
      <c r="AR527" s="152">
        <f t="shared" si="5"/>
        <v>86704.5342</v>
      </c>
    </row>
    <row r="528">
      <c r="A528" s="156">
        <v>1.48431786E9</v>
      </c>
      <c r="B528" s="156">
        <v>110218.819</v>
      </c>
      <c r="D528" s="153">
        <f>IFERROR(__xludf.DUMMYFUNCTION("TO_DATE(INT((E528/(60*60*24))+""1/1/1970""))"),42999.0)</f>
        <v>42999</v>
      </c>
      <c r="E528" s="156">
        <v>1.5059664E9</v>
      </c>
      <c r="F528" s="156">
        <v>99427.8099</v>
      </c>
      <c r="H528" s="153">
        <f>IFERROR(__xludf.DUMMYFUNCTION("TO_DATE(INT((I528/(60*60*24))+""1/1/1970""))"),42999.0)</f>
        <v>42999</v>
      </c>
      <c r="I528" s="152">
        <v>1.5059664E9</v>
      </c>
      <c r="J528" s="152">
        <v>103729.9139</v>
      </c>
      <c r="L528" s="158">
        <v>42999.0</v>
      </c>
      <c r="M528" s="159">
        <v>134206.68</v>
      </c>
      <c r="O528" s="153">
        <f>IFERROR(__xludf.DUMMYFUNCTION("TO_DATE(INT((P528/(60*60*24))+""1/1/1970""))"),42901.0)</f>
        <v>42901</v>
      </c>
      <c r="P528" s="13">
        <v>1.4975352E9</v>
      </c>
      <c r="Q528" s="13">
        <v>27488.7894</v>
      </c>
      <c r="S528" s="153">
        <f>IFERROR(__xludf.DUMMYFUNCTION("TO_DATE(INT((T528/(60*60*24))+""1/1/1970""))"),42999.0)</f>
        <v>42999</v>
      </c>
      <c r="T528" s="152">
        <v>1.5059664E9</v>
      </c>
      <c r="U528" s="152">
        <v>156568.6079</v>
      </c>
      <c r="W528" s="153">
        <f>IFERROR(__xludf.DUMMYFUNCTION("TO_DATE(INT((X528/(60*60*24))+""1/1/1970""))"),42984.0)</f>
        <v>42984</v>
      </c>
      <c r="X528" s="156">
        <v>1.5047064E9</v>
      </c>
      <c r="Y528" s="156">
        <v>9770.3619</v>
      </c>
      <c r="AA528" s="153">
        <f>IFERROR(__xludf.DUMMYFUNCTION("TO_DATE(INT((AB528/(60*60*24))+""1/1/1970""))"),42985.0)</f>
        <v>42985</v>
      </c>
      <c r="AB528" s="156">
        <v>1.5047532E9</v>
      </c>
      <c r="AC528" s="156">
        <v>93189.1187</v>
      </c>
      <c r="AE528" s="153">
        <f>IFERROR(__xludf.DUMMYFUNCTION("TO_DATE(INT((AF528/(60*60*24))+""1/1/1970""))"),42901.0)</f>
        <v>42901</v>
      </c>
      <c r="AF528" s="152">
        <v>1.4974956E9</v>
      </c>
      <c r="AG528" s="152">
        <v>90901.8262</v>
      </c>
      <c r="AH528" s="156"/>
      <c r="AI528" s="153">
        <f>IFERROR(__xludf.DUMMYFUNCTION("TO_DATE(INT((AJ528/(60*60*24))+""1/1/1970""))"),42999.0)</f>
        <v>42999</v>
      </c>
      <c r="AJ528" s="156">
        <v>1.5059664E9</v>
      </c>
      <c r="AK528" s="156">
        <v>99427.8099</v>
      </c>
      <c r="AL528" s="152">
        <v>103729.9139</v>
      </c>
      <c r="AM528" s="159">
        <v>134206.68</v>
      </c>
      <c r="AN528" s="152">
        <f t="shared" si="1"/>
        <v>27152.1867</v>
      </c>
      <c r="AO528" s="152">
        <f t="shared" si="2"/>
        <v>156568.6079</v>
      </c>
      <c r="AP528" s="152">
        <f t="shared" si="3"/>
        <v>9862.9571</v>
      </c>
      <c r="AQ528" s="152">
        <f t="shared" si="4"/>
        <v>92124.5507</v>
      </c>
      <c r="AR528" s="152">
        <f t="shared" si="5"/>
        <v>85850.8821</v>
      </c>
    </row>
    <row r="529">
      <c r="A529" s="152">
        <v>1.4843412E9</v>
      </c>
      <c r="B529" s="152">
        <v>110286.6282</v>
      </c>
      <c r="D529" s="153">
        <f>IFERROR(__xludf.DUMMYFUNCTION("TO_DATE(INT((E529/(60*60*24))+""1/1/1970""))"),43000.0)</f>
        <v>43000</v>
      </c>
      <c r="E529" s="152">
        <v>1.5060528E9</v>
      </c>
      <c r="F529" s="152">
        <v>99427.8099</v>
      </c>
      <c r="H529" s="153">
        <f>IFERROR(__xludf.DUMMYFUNCTION("TO_DATE(INT((I529/(60*60*24))+""1/1/1970""))"),43000.0)</f>
        <v>43000</v>
      </c>
      <c r="I529" s="156">
        <v>1.5060528E9</v>
      </c>
      <c r="J529" s="156">
        <v>103952.388</v>
      </c>
      <c r="L529" s="158">
        <v>43000.0</v>
      </c>
      <c r="M529" s="160">
        <v>133761.85</v>
      </c>
      <c r="O529" s="153">
        <f>IFERROR(__xludf.DUMMYFUNCTION("TO_DATE(INT((P529/(60*60*24))+""1/1/1970""))"),42902.0)</f>
        <v>42902</v>
      </c>
      <c r="P529" s="13">
        <v>1.4976216E9</v>
      </c>
      <c r="Q529" s="13">
        <v>27380.9247</v>
      </c>
      <c r="S529" s="153">
        <f>IFERROR(__xludf.DUMMYFUNCTION("TO_DATE(INT((T529/(60*60*24))+""1/1/1970""))"),43000.0)</f>
        <v>43000</v>
      </c>
      <c r="T529" s="156">
        <v>1.5060528E9</v>
      </c>
      <c r="U529" s="156">
        <v>155808.6349</v>
      </c>
      <c r="W529" s="153">
        <f>IFERROR(__xludf.DUMMYFUNCTION("TO_DATE(INT((X529/(60*60*24))+""1/1/1970""))"),42985.0)</f>
        <v>42985</v>
      </c>
      <c r="X529" s="156">
        <v>1.5047928E9</v>
      </c>
      <c r="Y529" s="156">
        <v>9788.4449</v>
      </c>
      <c r="AA529" s="153">
        <f>IFERROR(__xludf.DUMMYFUNCTION("TO_DATE(INT((AB529/(60*60*24))+""1/1/1970""))"),42986.0)</f>
        <v>42986</v>
      </c>
      <c r="AB529" s="152">
        <v>1.5048324E9</v>
      </c>
      <c r="AC529" s="152">
        <v>92286.8763</v>
      </c>
      <c r="AE529" s="153">
        <f>IFERROR(__xludf.DUMMYFUNCTION("TO_DATE(INT((AF529/(60*60*24))+""1/1/1970""))"),42902.0)</f>
        <v>42902</v>
      </c>
      <c r="AF529" s="156">
        <v>1.4975748E9</v>
      </c>
      <c r="AG529" s="156">
        <v>91490.6975</v>
      </c>
      <c r="AH529" s="156"/>
      <c r="AI529" s="153">
        <f>IFERROR(__xludf.DUMMYFUNCTION("TO_DATE(INT((AJ529/(60*60*24))+""1/1/1970""))"),43000.0)</f>
        <v>43000</v>
      </c>
      <c r="AJ529" s="152">
        <v>1.5060528E9</v>
      </c>
      <c r="AK529" s="152">
        <v>99427.8099</v>
      </c>
      <c r="AL529" s="156">
        <v>103952.388</v>
      </c>
      <c r="AM529" s="160">
        <v>133761.85</v>
      </c>
      <c r="AN529" s="152">
        <f t="shared" si="1"/>
        <v>27165.3711</v>
      </c>
      <c r="AO529" s="152">
        <f t="shared" si="2"/>
        <v>155808.6349</v>
      </c>
      <c r="AP529" s="152">
        <f t="shared" si="3"/>
        <v>9852.1853</v>
      </c>
      <c r="AQ529" s="152">
        <f t="shared" si="4"/>
        <v>91582.4267</v>
      </c>
      <c r="AR529" s="152">
        <f t="shared" si="5"/>
        <v>86355.5751</v>
      </c>
    </row>
    <row r="530">
      <c r="A530" s="156">
        <v>1.48466346E9</v>
      </c>
      <c r="B530" s="156">
        <v>109971.7999</v>
      </c>
      <c r="D530" s="153">
        <f>IFERROR(__xludf.DUMMYFUNCTION("TO_DATE(INT((E530/(60*60*24))+""1/1/1970""))"),43001.0)</f>
        <v>43001</v>
      </c>
      <c r="E530" s="156">
        <v>1.5061392E9</v>
      </c>
      <c r="F530" s="156">
        <v>99427.8099</v>
      </c>
      <c r="H530" s="153">
        <f>IFERROR(__xludf.DUMMYFUNCTION("TO_DATE(INT((I530/(60*60*24))+""1/1/1970""))"),43001.0)</f>
        <v>43001</v>
      </c>
      <c r="I530" s="152">
        <v>1.5061392E9</v>
      </c>
      <c r="J530" s="152">
        <v>103772.3486</v>
      </c>
      <c r="L530" s="158">
        <v>43001.0</v>
      </c>
      <c r="M530" s="159">
        <v>134015.24</v>
      </c>
      <c r="O530" s="153">
        <f>IFERROR(__xludf.DUMMYFUNCTION("TO_DATE(INT((P530/(60*60*24))+""1/1/1970""))"),42903.0)</f>
        <v>42903</v>
      </c>
      <c r="P530" s="13">
        <v>1.4976576E9</v>
      </c>
      <c r="Q530" s="13">
        <v>27350.7609</v>
      </c>
      <c r="S530" s="153">
        <f>IFERROR(__xludf.DUMMYFUNCTION("TO_DATE(INT((T530/(60*60*24))+""1/1/1970""))"),43001.0)</f>
        <v>43001</v>
      </c>
      <c r="T530" s="152">
        <v>1.5061392E9</v>
      </c>
      <c r="U530" s="152">
        <v>155806.9987</v>
      </c>
      <c r="W530" s="153">
        <f>IFERROR(__xludf.DUMMYFUNCTION("TO_DATE(INT((X530/(60*60*24))+""1/1/1970""))"),42986.0)</f>
        <v>42986</v>
      </c>
      <c r="X530" s="156">
        <v>1.5048792E9</v>
      </c>
      <c r="Y530" s="156">
        <v>9786.8882</v>
      </c>
      <c r="AA530" s="153">
        <f>IFERROR(__xludf.DUMMYFUNCTION("TO_DATE(INT((AB530/(60*60*24))+""1/1/1970""))"),42988.0)</f>
        <v>42988</v>
      </c>
      <c r="AB530" s="156">
        <v>1.5050808E9</v>
      </c>
      <c r="AC530" s="156">
        <v>92557.6318</v>
      </c>
      <c r="AE530" s="153">
        <f>IFERROR(__xludf.DUMMYFUNCTION("TO_DATE(INT((AF530/(60*60*24))+""1/1/1970""))"),42903.0)</f>
        <v>42903</v>
      </c>
      <c r="AF530" s="152">
        <v>1.4976576E9</v>
      </c>
      <c r="AG530" s="152">
        <v>91055.1255</v>
      </c>
      <c r="AH530" s="156"/>
      <c r="AI530" s="153">
        <f>IFERROR(__xludf.DUMMYFUNCTION("TO_DATE(INT((AJ530/(60*60*24))+""1/1/1970""))"),43001.0)</f>
        <v>43001</v>
      </c>
      <c r="AJ530" s="156">
        <v>1.5061392E9</v>
      </c>
      <c r="AK530" s="156">
        <v>99427.8099</v>
      </c>
      <c r="AL530" s="152">
        <v>103772.3486</v>
      </c>
      <c r="AM530" s="159">
        <v>134015.24</v>
      </c>
      <c r="AN530" s="152">
        <f t="shared" si="1"/>
        <v>27191.8724</v>
      </c>
      <c r="AO530" s="152">
        <f t="shared" si="2"/>
        <v>155806.9987</v>
      </c>
      <c r="AP530" s="152">
        <f t="shared" si="3"/>
        <v>9844.1015</v>
      </c>
      <c r="AQ530" s="152">
        <f t="shared" si="4"/>
        <v>91582.4267</v>
      </c>
      <c r="AR530" s="152">
        <f t="shared" si="5"/>
        <v>86378.6468</v>
      </c>
    </row>
    <row r="531">
      <c r="A531" s="152">
        <v>1.4846868E9</v>
      </c>
      <c r="B531" s="152">
        <v>109899.1472</v>
      </c>
      <c r="D531" s="153">
        <f>IFERROR(__xludf.DUMMYFUNCTION("TO_DATE(INT((E531/(60*60*24))+""1/1/1970""))"),43003.0)</f>
        <v>43003</v>
      </c>
      <c r="E531" s="152">
        <v>1.506348E9</v>
      </c>
      <c r="F531" s="152">
        <v>99427.8099</v>
      </c>
      <c r="H531" s="153">
        <f>IFERROR(__xludf.DUMMYFUNCTION("TO_DATE(INT((I531/(60*60*24))+""1/1/1970""))"),43003.0)</f>
        <v>43003</v>
      </c>
      <c r="I531" s="156">
        <v>1.506348E9</v>
      </c>
      <c r="J531" s="156">
        <v>103772.3486</v>
      </c>
      <c r="L531" s="158">
        <v>43003.0</v>
      </c>
      <c r="M531" s="160">
        <v>134015.24</v>
      </c>
      <c r="O531" s="153">
        <f>IFERROR(__xludf.DUMMYFUNCTION("TO_DATE(INT((P531/(60*60*24))+""1/1/1970""))"),42904.0)</f>
        <v>42904</v>
      </c>
      <c r="P531" s="13">
        <v>1.497744E9</v>
      </c>
      <c r="Q531" s="13">
        <v>27350.7609</v>
      </c>
      <c r="S531" s="153">
        <f>IFERROR(__xludf.DUMMYFUNCTION("TO_DATE(INT((T531/(60*60*24))+""1/1/1970""))"),43003.0)</f>
        <v>43003</v>
      </c>
      <c r="T531" s="156">
        <v>1.506348E9</v>
      </c>
      <c r="U531" s="156">
        <v>155806.9987</v>
      </c>
      <c r="W531" s="153">
        <f>IFERROR(__xludf.DUMMYFUNCTION("TO_DATE(INT((X531/(60*60*24))+""1/1/1970""))"),42987.0)</f>
        <v>42987</v>
      </c>
      <c r="X531" s="156">
        <v>1.5049152E9</v>
      </c>
      <c r="Y531" s="156">
        <v>9778.3806</v>
      </c>
      <c r="AA531" s="153">
        <f>IFERROR(__xludf.DUMMYFUNCTION("TO_DATE(INT((AB531/(60*60*24))+""1/1/1970""))"),42989.0)</f>
        <v>42989</v>
      </c>
      <c r="AB531" s="156">
        <v>1.5051204E9</v>
      </c>
      <c r="AC531" s="156">
        <v>92368.5174</v>
      </c>
      <c r="AE531" s="153">
        <f>IFERROR(__xludf.DUMMYFUNCTION("TO_DATE(INT((AF531/(60*60*24))+""1/1/1970""))"),42904.0)</f>
        <v>42904</v>
      </c>
      <c r="AF531" s="156">
        <v>1.4978232E9</v>
      </c>
      <c r="AG531" s="156">
        <v>91055.1255</v>
      </c>
      <c r="AH531" s="156"/>
      <c r="AI531" s="153">
        <f>IFERROR(__xludf.DUMMYFUNCTION("TO_DATE(INT((AJ531/(60*60*24))+""1/1/1970""))"),43003.0)</f>
        <v>43003</v>
      </c>
      <c r="AJ531" s="152">
        <v>1.506348E9</v>
      </c>
      <c r="AK531" s="152">
        <v>99427.8099</v>
      </c>
      <c r="AL531" s="156">
        <v>103772.3486</v>
      </c>
      <c r="AM531" s="160">
        <v>134015.24</v>
      </c>
      <c r="AN531" s="152">
        <f t="shared" si="1"/>
        <v>27148.6883</v>
      </c>
      <c r="AO531" s="152">
        <f t="shared" si="2"/>
        <v>155806.9987</v>
      </c>
      <c r="AP531" s="152">
        <f t="shared" si="3"/>
        <v>9850.9641</v>
      </c>
      <c r="AQ531" s="152">
        <f t="shared" si="4"/>
        <v>91571.5162</v>
      </c>
      <c r="AR531" s="152">
        <f t="shared" si="5"/>
        <v>86229.0413</v>
      </c>
    </row>
    <row r="532">
      <c r="A532" s="156">
        <v>1.48474986E9</v>
      </c>
      <c r="B532" s="156">
        <v>109996.0175</v>
      </c>
      <c r="D532" s="153">
        <f>IFERROR(__xludf.DUMMYFUNCTION("TO_DATE(INT((E532/(60*60*24))+""1/1/1970""))"),43004.0)</f>
        <v>43004</v>
      </c>
      <c r="E532" s="152">
        <v>1.5063984E9</v>
      </c>
      <c r="F532" s="152">
        <v>99427.8099</v>
      </c>
      <c r="H532" s="153">
        <f>IFERROR(__xludf.DUMMYFUNCTION("TO_DATE(INT((I532/(60*60*24))+""1/1/1970""))"),43004.0)</f>
        <v>43004</v>
      </c>
      <c r="I532" s="156">
        <v>1.5063984E9</v>
      </c>
      <c r="J532" s="156">
        <v>101672.5024</v>
      </c>
      <c r="L532" s="158">
        <v>43004.0</v>
      </c>
      <c r="M532" s="160">
        <v>134424.62</v>
      </c>
      <c r="O532" s="153">
        <f>IFERROR(__xludf.DUMMYFUNCTION("TO_DATE(INT((P532/(60*60*24))+""1/1/1970""))"),42905.0)</f>
        <v>42905</v>
      </c>
      <c r="P532" s="13">
        <v>1.4978304E9</v>
      </c>
      <c r="Q532" s="13">
        <v>27336.5962</v>
      </c>
      <c r="S532" s="153">
        <f>IFERROR(__xludf.DUMMYFUNCTION("TO_DATE(INT((T532/(60*60*24))+""1/1/1970""))"),43004.0)</f>
        <v>43004</v>
      </c>
      <c r="T532" s="156">
        <v>1.5063984E9</v>
      </c>
      <c r="U532" s="156">
        <v>155341.9869</v>
      </c>
      <c r="W532" s="153">
        <f>IFERROR(__xludf.DUMMYFUNCTION("TO_DATE(INT((X532/(60*60*24))+""1/1/1970""))"),42989.0)</f>
        <v>42989</v>
      </c>
      <c r="X532" s="152">
        <v>1.505088E9</v>
      </c>
      <c r="Y532" s="152">
        <v>9787.4023</v>
      </c>
      <c r="AA532" s="153">
        <f>IFERROR(__xludf.DUMMYFUNCTION("TO_DATE(INT((AB532/(60*60*24))+""1/1/1970""))"),42990.0)</f>
        <v>42990</v>
      </c>
      <c r="AB532" s="152">
        <v>1.5051996E9</v>
      </c>
      <c r="AC532" s="152">
        <v>92090.197</v>
      </c>
      <c r="AE532" s="153">
        <f>IFERROR(__xludf.DUMMYFUNCTION("TO_DATE(INT((AF532/(60*60*24))+""1/1/1970""))"),42905.0)</f>
        <v>42905</v>
      </c>
      <c r="AF532" s="156">
        <v>1.4978628E9</v>
      </c>
      <c r="AG532" s="156">
        <v>90984.9016</v>
      </c>
      <c r="AH532" s="156"/>
      <c r="AI532" s="153">
        <f>IFERROR(__xludf.DUMMYFUNCTION("TO_DATE(INT((AJ532/(60*60*24))+""1/1/1970""))"),43004.0)</f>
        <v>43004</v>
      </c>
      <c r="AJ532" s="152">
        <v>1.5063984E9</v>
      </c>
      <c r="AK532" s="152">
        <v>99427.8099</v>
      </c>
      <c r="AL532" s="156">
        <v>101672.5024</v>
      </c>
      <c r="AM532" s="160">
        <v>134424.62</v>
      </c>
      <c r="AN532" s="152">
        <f t="shared" si="1"/>
        <v>27374.1718</v>
      </c>
      <c r="AO532" s="152">
        <f t="shared" si="2"/>
        <v>155341.9869</v>
      </c>
      <c r="AP532" s="152">
        <f t="shared" si="3"/>
        <v>9838.8369</v>
      </c>
      <c r="AQ532" s="152">
        <f t="shared" si="4"/>
        <v>91943.8792</v>
      </c>
      <c r="AR532" s="152">
        <f t="shared" si="5"/>
        <v>85720.0224</v>
      </c>
    </row>
    <row r="533">
      <c r="A533" s="152">
        <v>1.4847732E9</v>
      </c>
      <c r="B533" s="152">
        <v>110141.3228</v>
      </c>
      <c r="D533" s="153">
        <f>IFERROR(__xludf.DUMMYFUNCTION("TO_DATE(INT((E533/(60*60*24))+""1/1/1970""))"),43005.0)</f>
        <v>43005</v>
      </c>
      <c r="E533" s="156">
        <v>1.5064848E9</v>
      </c>
      <c r="F533" s="156">
        <v>99427.8099</v>
      </c>
      <c r="H533" s="153">
        <f>IFERROR(__xludf.DUMMYFUNCTION("TO_DATE(INT((I533/(60*60*24))+""1/1/1970""))"),43005.0)</f>
        <v>43005</v>
      </c>
      <c r="I533" s="152">
        <v>1.5064848E9</v>
      </c>
      <c r="J533" s="152">
        <v>101376.4639</v>
      </c>
      <c r="L533" s="158">
        <v>43005.0</v>
      </c>
      <c r="M533" s="159">
        <v>134034.98</v>
      </c>
      <c r="O533" s="153">
        <f>IFERROR(__xludf.DUMMYFUNCTION("TO_DATE(INT((P533/(60*60*24))+""1/1/1970""))"),42906.0)</f>
        <v>42906</v>
      </c>
      <c r="P533" s="13">
        <v>1.4979672E9</v>
      </c>
      <c r="Q533" s="13">
        <v>27317.4174</v>
      </c>
      <c r="S533" s="153">
        <f>IFERROR(__xludf.DUMMYFUNCTION("TO_DATE(INT((T533/(60*60*24))+""1/1/1970""))"),43005.0)</f>
        <v>43005</v>
      </c>
      <c r="T533" s="152">
        <v>1.5064848E9</v>
      </c>
      <c r="U533" s="152">
        <v>155466.8366</v>
      </c>
      <c r="W533" s="153">
        <f>IFERROR(__xludf.DUMMYFUNCTION("TO_DATE(INT((X533/(60*60*24))+""1/1/1970""))"),42990.0)</f>
        <v>42990</v>
      </c>
      <c r="X533" s="156">
        <v>1.5052248E9</v>
      </c>
      <c r="Y533" s="156">
        <v>9810.7753</v>
      </c>
      <c r="AA533" s="153">
        <f>IFERROR(__xludf.DUMMYFUNCTION("TO_DATE(INT((AB533/(60*60*24))+""1/1/1970""))"),42991.0)</f>
        <v>42991</v>
      </c>
      <c r="AB533" s="156">
        <v>1.5052788E9</v>
      </c>
      <c r="AC533" s="156">
        <v>92703.345</v>
      </c>
      <c r="AE533" s="153">
        <f>IFERROR(__xludf.DUMMYFUNCTION("TO_DATE(INT((AF533/(60*60*24))+""1/1/1970""))"),42906.0)</f>
        <v>42906</v>
      </c>
      <c r="AF533" s="152">
        <v>1.497942E9</v>
      </c>
      <c r="AG533" s="152">
        <v>91530.1698</v>
      </c>
      <c r="AH533" s="156"/>
      <c r="AI533" s="153">
        <f>IFERROR(__xludf.DUMMYFUNCTION("TO_DATE(INT((AJ533/(60*60*24))+""1/1/1970""))"),43005.0)</f>
        <v>43005</v>
      </c>
      <c r="AJ533" s="156">
        <v>1.5064848E9</v>
      </c>
      <c r="AK533" s="156">
        <v>99427.8099</v>
      </c>
      <c r="AL533" s="152">
        <v>101376.4639</v>
      </c>
      <c r="AM533" s="159">
        <v>134034.98</v>
      </c>
      <c r="AN533" s="152">
        <f t="shared" si="1"/>
        <v>27293.7285</v>
      </c>
      <c r="AO533" s="152">
        <f t="shared" si="2"/>
        <v>155466.8366</v>
      </c>
      <c r="AP533" s="152">
        <f t="shared" si="3"/>
        <v>9859.0668</v>
      </c>
      <c r="AQ533" s="152">
        <f t="shared" si="4"/>
        <v>91832.2306</v>
      </c>
      <c r="AR533" s="152">
        <f t="shared" si="5"/>
        <v>85200.9096</v>
      </c>
    </row>
    <row r="534">
      <c r="A534" s="156">
        <v>1.48483626E9</v>
      </c>
      <c r="B534" s="156">
        <v>110233.3495</v>
      </c>
      <c r="D534" s="153">
        <f>IFERROR(__xludf.DUMMYFUNCTION("TO_DATE(INT((E534/(60*60*24))+""1/1/1970""))"),43006.0)</f>
        <v>43006</v>
      </c>
      <c r="E534" s="152">
        <v>1.5065712E9</v>
      </c>
      <c r="F534" s="152">
        <v>99427.8099</v>
      </c>
      <c r="H534" s="153">
        <f>IFERROR(__xludf.DUMMYFUNCTION("TO_DATE(INT((I534/(60*60*24))+""1/1/1970""))"),43006.0)</f>
        <v>43006</v>
      </c>
      <c r="I534" s="156">
        <v>1.5065712E9</v>
      </c>
      <c r="J534" s="156">
        <v>102473.7071</v>
      </c>
      <c r="L534" s="158">
        <v>43006.0</v>
      </c>
      <c r="M534" s="160">
        <v>133499.05</v>
      </c>
      <c r="O534" s="153">
        <f>IFERROR(__xludf.DUMMYFUNCTION("TO_DATE(INT((P534/(60*60*24))+""1/1/1970""))"),42907.0)</f>
        <v>42907</v>
      </c>
      <c r="P534" s="13">
        <v>1.4980536E9</v>
      </c>
      <c r="Q534" s="13">
        <v>27432.216</v>
      </c>
      <c r="S534" s="153">
        <f>IFERROR(__xludf.DUMMYFUNCTION("TO_DATE(INT((T534/(60*60*24))+""1/1/1970""))"),43006.0)</f>
        <v>43006</v>
      </c>
      <c r="T534" s="156">
        <v>1.5065712E9</v>
      </c>
      <c r="U534" s="156">
        <v>156514.0168</v>
      </c>
      <c r="W534" s="153">
        <f>IFERROR(__xludf.DUMMYFUNCTION("TO_DATE(INT((X534/(60*60*24))+""1/1/1970""))"),42991.0)</f>
        <v>42991</v>
      </c>
      <c r="X534" s="156">
        <v>1.5053112E9</v>
      </c>
      <c r="Y534" s="156">
        <v>9822.7356</v>
      </c>
      <c r="AA534" s="153">
        <f>IFERROR(__xludf.DUMMYFUNCTION("TO_DATE(INT((AB534/(60*60*24))+""1/1/1970""))"),42992.0)</f>
        <v>42992</v>
      </c>
      <c r="AB534" s="152">
        <v>1.505358E9</v>
      </c>
      <c r="AC534" s="152">
        <v>92807.437</v>
      </c>
      <c r="AE534" s="153">
        <f>IFERROR(__xludf.DUMMYFUNCTION("TO_DATE(INT((AF534/(60*60*24))+""1/1/1970""))"),42907.0)</f>
        <v>42907</v>
      </c>
      <c r="AF534" s="156">
        <v>1.4980212E9</v>
      </c>
      <c r="AG534" s="156">
        <v>91603.6066</v>
      </c>
      <c r="AH534" s="156"/>
      <c r="AI534" s="153">
        <f>IFERROR(__xludf.DUMMYFUNCTION("TO_DATE(INT((AJ534/(60*60*24))+""1/1/1970""))"),43006.0)</f>
        <v>43006</v>
      </c>
      <c r="AJ534" s="152">
        <v>1.5065712E9</v>
      </c>
      <c r="AK534" s="152">
        <v>99427.8099</v>
      </c>
      <c r="AL534" s="156">
        <v>102473.7071</v>
      </c>
      <c r="AM534" s="160">
        <v>133499.05</v>
      </c>
      <c r="AN534" s="152">
        <f t="shared" si="1"/>
        <v>27345.5306</v>
      </c>
      <c r="AO534" s="152">
        <f t="shared" si="2"/>
        <v>156514.0168</v>
      </c>
      <c r="AP534" s="152">
        <f t="shared" si="3"/>
        <v>9858.8174</v>
      </c>
      <c r="AQ534" s="152">
        <f t="shared" si="4"/>
        <v>91802.7585</v>
      </c>
      <c r="AR534" s="152">
        <f t="shared" si="5"/>
        <v>84953.61</v>
      </c>
    </row>
    <row r="535">
      <c r="A535" s="152">
        <v>1.4848596E9</v>
      </c>
      <c r="B535" s="152">
        <v>109734.4678</v>
      </c>
      <c r="D535" s="153">
        <f>IFERROR(__xludf.DUMMYFUNCTION("TO_DATE(INT((E535/(60*60*24))+""1/1/1970""))"),43007.0)</f>
        <v>43007</v>
      </c>
      <c r="E535" s="156">
        <v>1.5066576E9</v>
      </c>
      <c r="F535" s="156">
        <v>99427.8099</v>
      </c>
      <c r="H535" s="153">
        <f>IFERROR(__xludf.DUMMYFUNCTION("TO_DATE(INT((I535/(60*60*24))+""1/1/1970""))"),43007.0)</f>
        <v>43007</v>
      </c>
      <c r="I535" s="152">
        <v>1.5066576E9</v>
      </c>
      <c r="J535" s="152">
        <v>102524.2167</v>
      </c>
      <c r="L535" s="158">
        <v>43007.0</v>
      </c>
      <c r="M535" s="159">
        <v>133546.12</v>
      </c>
      <c r="O535" s="153">
        <f>IFERROR(__xludf.DUMMYFUNCTION("TO_DATE(INT((P535/(60*60*24))+""1/1/1970""))"),42908.0)</f>
        <v>42908</v>
      </c>
      <c r="P535" s="13">
        <v>1.49814E9</v>
      </c>
      <c r="Q535" s="13">
        <v>27389.5904</v>
      </c>
      <c r="S535" s="153">
        <f>IFERROR(__xludf.DUMMYFUNCTION("TO_DATE(INT((T535/(60*60*24))+""1/1/1970""))"),43007.0)</f>
        <v>43007</v>
      </c>
      <c r="T535" s="152">
        <v>1.5066576E9</v>
      </c>
      <c r="U535" s="152">
        <v>156825.9393</v>
      </c>
      <c r="W535" s="153">
        <f>IFERROR(__xludf.DUMMYFUNCTION("TO_DATE(INT((X535/(60*60*24))+""1/1/1970""))"),42992.0)</f>
        <v>42992</v>
      </c>
      <c r="X535" s="156">
        <v>1.5053976E9</v>
      </c>
      <c r="Y535" s="156">
        <v>9826.058</v>
      </c>
      <c r="AA535" s="153">
        <f>IFERROR(__xludf.DUMMYFUNCTION("TO_DATE(INT((AB535/(60*60*24))+""1/1/1970""))"),42993.0)</f>
        <v>42993</v>
      </c>
      <c r="AB535" s="156">
        <v>1.5054372E9</v>
      </c>
      <c r="AC535" s="156">
        <v>92814.3854</v>
      </c>
      <c r="AE535" s="153">
        <f>IFERROR(__xludf.DUMMYFUNCTION("TO_DATE(INT((AF535/(60*60*24))+""1/1/1970""))"),42908.0)</f>
        <v>42908</v>
      </c>
      <c r="AF535" s="152">
        <v>1.4981004E9</v>
      </c>
      <c r="AG535" s="152">
        <v>91326.8417</v>
      </c>
      <c r="AH535" s="156"/>
      <c r="AI535" s="153">
        <f>IFERROR(__xludf.DUMMYFUNCTION("TO_DATE(INT((AJ535/(60*60*24))+""1/1/1970""))"),43007.0)</f>
        <v>43007</v>
      </c>
      <c r="AJ535" s="156">
        <v>1.5066576E9</v>
      </c>
      <c r="AK535" s="156">
        <v>99427.8099</v>
      </c>
      <c r="AL535" s="152">
        <v>102524.2167</v>
      </c>
      <c r="AM535" s="159">
        <v>133546.12</v>
      </c>
      <c r="AN535" s="152">
        <f t="shared" si="1"/>
        <v>27333.9456</v>
      </c>
      <c r="AO535" s="152">
        <f t="shared" si="2"/>
        <v>156825.9393</v>
      </c>
      <c r="AP535" s="152">
        <f t="shared" si="3"/>
        <v>9857.889</v>
      </c>
      <c r="AQ535" s="152">
        <f t="shared" si="4"/>
        <v>91762.1216</v>
      </c>
      <c r="AR535" s="152">
        <f t="shared" si="5"/>
        <v>85178.5589</v>
      </c>
    </row>
    <row r="536">
      <c r="A536" s="156">
        <v>1.48492266E9</v>
      </c>
      <c r="B536" s="156">
        <v>110189.7579</v>
      </c>
      <c r="D536" s="153">
        <f>IFERROR(__xludf.DUMMYFUNCTION("TO_DATE(INT((E536/(60*60*24))+""1/1/1970""))"),43008.0)</f>
        <v>43008</v>
      </c>
      <c r="E536" s="152">
        <v>1.506744E9</v>
      </c>
      <c r="F536" s="152">
        <v>99427.8099</v>
      </c>
      <c r="H536" s="153">
        <f>IFERROR(__xludf.DUMMYFUNCTION("TO_DATE(INT((I536/(60*60*24))+""1/1/1970""))"),43008.0)</f>
        <v>43008</v>
      </c>
      <c r="I536" s="156">
        <v>1.506744E9</v>
      </c>
      <c r="J536" s="156">
        <v>103127.2998</v>
      </c>
      <c r="L536" s="158">
        <v>43008.0</v>
      </c>
      <c r="M536" s="160">
        <v>133742.91</v>
      </c>
      <c r="O536" s="153">
        <f>IFERROR(__xludf.DUMMYFUNCTION("TO_DATE(INT((P536/(60*60*24))+""1/1/1970""))"),42909.0)</f>
        <v>42909</v>
      </c>
      <c r="P536" s="13">
        <v>1.4982264E9</v>
      </c>
      <c r="Q536" s="13">
        <v>27331.5798</v>
      </c>
      <c r="S536" s="153">
        <f>IFERROR(__xludf.DUMMYFUNCTION("TO_DATE(INT((T536/(60*60*24))+""1/1/1970""))"),43008.0)</f>
        <v>43008</v>
      </c>
      <c r="T536" s="156">
        <v>1.506744E9</v>
      </c>
      <c r="U536" s="156">
        <v>157794.3192</v>
      </c>
      <c r="W536" s="153">
        <f>IFERROR(__xludf.DUMMYFUNCTION("TO_DATE(INT((X536/(60*60*24))+""1/1/1970""))"),42993.0)</f>
        <v>42993</v>
      </c>
      <c r="X536" s="156">
        <v>1.505484E9</v>
      </c>
      <c r="Y536" s="156">
        <v>9833.8898</v>
      </c>
      <c r="AA536" s="153">
        <f>IFERROR(__xludf.DUMMYFUNCTION("TO_DATE(INT((AB536/(60*60*24))+""1/1/1970""))"),42995.0)</f>
        <v>42995</v>
      </c>
      <c r="AB536" s="152">
        <v>1.5056856E9</v>
      </c>
      <c r="AC536" s="152">
        <v>91457.7587</v>
      </c>
      <c r="AE536" s="153">
        <f>IFERROR(__xludf.DUMMYFUNCTION("TO_DATE(INT((AF536/(60*60*24))+""1/1/1970""))"),42909.0)</f>
        <v>42909</v>
      </c>
      <c r="AF536" s="156">
        <v>1.4981796E9</v>
      </c>
      <c r="AG536" s="156">
        <v>91483.3538</v>
      </c>
      <c r="AH536" s="156"/>
      <c r="AI536" s="153">
        <f>IFERROR(__xludf.DUMMYFUNCTION("TO_DATE(INT((AJ536/(60*60*24))+""1/1/1970""))"),43008.0)</f>
        <v>43008</v>
      </c>
      <c r="AJ536" s="152">
        <v>1.506744E9</v>
      </c>
      <c r="AK536" s="152">
        <v>99427.8099</v>
      </c>
      <c r="AL536" s="156">
        <v>103127.2998</v>
      </c>
      <c r="AM536" s="160">
        <v>133742.91</v>
      </c>
      <c r="AN536" s="152">
        <f t="shared" si="1"/>
        <v>27343.3157</v>
      </c>
      <c r="AO536" s="152">
        <f t="shared" si="2"/>
        <v>157794.3192</v>
      </c>
      <c r="AP536" s="152">
        <f t="shared" si="3"/>
        <v>9854.0456</v>
      </c>
      <c r="AQ536" s="152">
        <f t="shared" si="4"/>
        <v>91762.1216</v>
      </c>
      <c r="AR536" s="152">
        <f t="shared" si="5"/>
        <v>85425.1375</v>
      </c>
    </row>
    <row r="537">
      <c r="A537" s="152">
        <v>1.484946E9</v>
      </c>
      <c r="B537" s="152">
        <v>110136.4793</v>
      </c>
      <c r="D537" s="153">
        <f>IFERROR(__xludf.DUMMYFUNCTION("TO_DATE(INT((E537/(60*60*24))+""1/1/1970""))"),43010.0)</f>
        <v>43010</v>
      </c>
      <c r="E537" s="156">
        <v>1.5069528E9</v>
      </c>
      <c r="F537" s="156">
        <v>99427.8099</v>
      </c>
      <c r="H537" s="153">
        <f>IFERROR(__xludf.DUMMYFUNCTION("TO_DATE(INT((I537/(60*60*24))+""1/1/1970""))"),43010.0)</f>
        <v>43010</v>
      </c>
      <c r="I537" s="152">
        <v>1.5069528E9</v>
      </c>
      <c r="J537" s="152">
        <v>103127.2998</v>
      </c>
      <c r="L537" s="158">
        <v>43010.0</v>
      </c>
      <c r="M537" s="159">
        <v>133742.91</v>
      </c>
      <c r="O537" s="153">
        <f>IFERROR(__xludf.DUMMYFUNCTION("TO_DATE(INT((P537/(60*60*24))+""1/1/1970""))"),42910.0)</f>
        <v>42910</v>
      </c>
      <c r="P537" s="13">
        <v>1.4982624E9</v>
      </c>
      <c r="Q537" s="13">
        <v>27317.2749</v>
      </c>
      <c r="S537" s="153">
        <f>IFERROR(__xludf.DUMMYFUNCTION("TO_DATE(INT((T537/(60*60*24))+""1/1/1970""))"),43010.0)</f>
        <v>43010</v>
      </c>
      <c r="T537" s="152">
        <v>1.5069168E9</v>
      </c>
      <c r="U537" s="152">
        <v>157794.3192</v>
      </c>
      <c r="W537" s="153">
        <f>IFERROR(__xludf.DUMMYFUNCTION("TO_DATE(INT((X537/(60*60*24))+""1/1/1970""))"),42994.0)</f>
        <v>42994</v>
      </c>
      <c r="X537" s="156">
        <v>1.50552E9</v>
      </c>
      <c r="Y537" s="156">
        <v>9848.7814</v>
      </c>
      <c r="AA537" s="153">
        <f>IFERROR(__xludf.DUMMYFUNCTION("TO_DATE(INT((AB537/(60*60*24))+""1/1/1970""))"),42996.0)</f>
        <v>42996</v>
      </c>
      <c r="AB537" s="152">
        <v>1.5057252E9</v>
      </c>
      <c r="AC537" s="152">
        <v>91614.6156</v>
      </c>
      <c r="AE537" s="153">
        <f>IFERROR(__xludf.DUMMYFUNCTION("TO_DATE(INT((AF537/(60*60*24))+""1/1/1970""))"),42910.0)</f>
        <v>42910</v>
      </c>
      <c r="AF537" s="152">
        <v>1.4982624E9</v>
      </c>
      <c r="AG537" s="152">
        <v>91078.9925</v>
      </c>
      <c r="AH537" s="156"/>
      <c r="AI537" s="153">
        <f>IFERROR(__xludf.DUMMYFUNCTION("TO_DATE(INT((AJ537/(60*60*24))+""1/1/1970""))"),43010.0)</f>
        <v>43010</v>
      </c>
      <c r="AJ537" s="156">
        <v>1.5069528E9</v>
      </c>
      <c r="AK537" s="156">
        <v>99427.8099</v>
      </c>
      <c r="AL537" s="152">
        <v>103127.2998</v>
      </c>
      <c r="AM537" s="159">
        <v>133742.91</v>
      </c>
      <c r="AN537" s="152">
        <f t="shared" si="1"/>
        <v>27329.9858</v>
      </c>
      <c r="AO537" s="152">
        <f t="shared" si="2"/>
        <v>157794.3192</v>
      </c>
      <c r="AP537" s="152">
        <f t="shared" si="3"/>
        <v>9854.9919</v>
      </c>
      <c r="AQ537" s="152">
        <f t="shared" si="4"/>
        <v>91490.8154</v>
      </c>
      <c r="AR537" s="152">
        <f t="shared" si="5"/>
        <v>85371.0632</v>
      </c>
    </row>
    <row r="538">
      <c r="A538" s="156">
        <v>1.48518186E9</v>
      </c>
      <c r="B538" s="156">
        <v>109981.4869</v>
      </c>
      <c r="D538" s="153">
        <f>IFERROR(__xludf.DUMMYFUNCTION("TO_DATE(INT((E538/(60*60*24))+""1/1/1970""))"),43011.0)</f>
        <v>43011</v>
      </c>
      <c r="E538" s="156">
        <v>1.5070032E9</v>
      </c>
      <c r="F538" s="156">
        <v>99427.8099</v>
      </c>
      <c r="H538" s="153">
        <f>IFERROR(__xludf.DUMMYFUNCTION("TO_DATE(INT((I538/(60*60*24))+""1/1/1970""))"),43011.0)</f>
        <v>43011</v>
      </c>
      <c r="I538" s="152">
        <v>1.5070032E9</v>
      </c>
      <c r="J538" s="152">
        <v>102929.8696</v>
      </c>
      <c r="L538" s="158">
        <v>43011.0</v>
      </c>
      <c r="M538" s="160">
        <v>133676.31</v>
      </c>
      <c r="O538" s="153">
        <f>IFERROR(__xludf.DUMMYFUNCTION("TO_DATE(INT((P538/(60*60*24))+""1/1/1970""))"),42911.0)</f>
        <v>42911</v>
      </c>
      <c r="P538" s="13">
        <v>1.4983488E9</v>
      </c>
      <c r="Q538" s="13">
        <v>27317.2749</v>
      </c>
      <c r="S538" s="153">
        <f>IFERROR(__xludf.DUMMYFUNCTION("TO_DATE(INT((T538/(60*60*24))+""1/1/1970""))"),43011.0)</f>
        <v>43011</v>
      </c>
      <c r="T538" s="156">
        <v>1.5070032E9</v>
      </c>
      <c r="U538" s="156">
        <v>158936.9169</v>
      </c>
      <c r="W538" s="153">
        <f>IFERROR(__xludf.DUMMYFUNCTION("TO_DATE(INT((X538/(60*60*24))+""1/1/1970""))"),42996.0)</f>
        <v>42996</v>
      </c>
      <c r="X538" s="152">
        <v>1.5056928E9</v>
      </c>
      <c r="Y538" s="152">
        <v>9851.1662</v>
      </c>
      <c r="AA538" s="153">
        <f>IFERROR(__xludf.DUMMYFUNCTION("TO_DATE(INT((AB538/(60*60*24))+""1/1/1970""))"),42997.0)</f>
        <v>42997</v>
      </c>
      <c r="AB538" s="156">
        <v>1.5058044E9</v>
      </c>
      <c r="AC538" s="156">
        <v>91862.8432</v>
      </c>
      <c r="AE538" s="153">
        <f>IFERROR(__xludf.DUMMYFUNCTION("TO_DATE(INT((AF538/(60*60*24))+""1/1/1970""))"),42911.0)</f>
        <v>42911</v>
      </c>
      <c r="AF538" s="156">
        <v>1.498428E9</v>
      </c>
      <c r="AG538" s="156">
        <v>91078.9925</v>
      </c>
      <c r="AH538" s="156"/>
      <c r="AI538" s="153">
        <f>IFERROR(__xludf.DUMMYFUNCTION("TO_DATE(INT((AJ538/(60*60*24))+""1/1/1970""))"),43011.0)</f>
        <v>43011</v>
      </c>
      <c r="AJ538" s="156">
        <v>1.5070032E9</v>
      </c>
      <c r="AK538" s="156">
        <v>99427.8099</v>
      </c>
      <c r="AL538" s="152">
        <v>102929.8696</v>
      </c>
      <c r="AM538" s="160">
        <v>133676.31</v>
      </c>
      <c r="AN538" s="152">
        <f t="shared" si="1"/>
        <v>27326.1793</v>
      </c>
      <c r="AO538" s="152">
        <f t="shared" si="2"/>
        <v>158936.9169</v>
      </c>
      <c r="AP538" s="152">
        <f t="shared" si="3"/>
        <v>9865.4875</v>
      </c>
      <c r="AQ538" s="152">
        <f t="shared" si="4"/>
        <v>91328.2821</v>
      </c>
      <c r="AR538" s="152">
        <f t="shared" si="5"/>
        <v>84821.6689</v>
      </c>
    </row>
    <row r="539">
      <c r="A539" s="152">
        <v>1.4852052E9</v>
      </c>
      <c r="B539" s="152">
        <v>109850.7121</v>
      </c>
      <c r="D539" s="153">
        <f>IFERROR(__xludf.DUMMYFUNCTION("TO_DATE(INT((E539/(60*60*24))+""1/1/1970""))"),43012.0)</f>
        <v>43012</v>
      </c>
      <c r="E539" s="152">
        <v>1.5070896E9</v>
      </c>
      <c r="F539" s="152">
        <v>99427.8099</v>
      </c>
      <c r="H539" s="153">
        <f>IFERROR(__xludf.DUMMYFUNCTION("TO_DATE(INT((I539/(60*60*24))+""1/1/1970""))"),43012.0)</f>
        <v>43012</v>
      </c>
      <c r="I539" s="156">
        <v>1.5070896E9</v>
      </c>
      <c r="J539" s="156">
        <v>103199.7978</v>
      </c>
      <c r="L539" s="158">
        <v>43012.0</v>
      </c>
      <c r="M539" s="159">
        <v>133862.79</v>
      </c>
      <c r="O539" s="153">
        <f>IFERROR(__xludf.DUMMYFUNCTION("TO_DATE(INT((P539/(60*60*24))+""1/1/1970""))"),42912.0)</f>
        <v>42912</v>
      </c>
      <c r="P539" s="13">
        <v>1.4984352E9</v>
      </c>
      <c r="Q539" s="13">
        <v>27318.5652</v>
      </c>
      <c r="S539" s="153">
        <f>IFERROR(__xludf.DUMMYFUNCTION("TO_DATE(INT((T539/(60*60*24))+""1/1/1970""))"),43012.0)</f>
        <v>43012</v>
      </c>
      <c r="T539" s="152">
        <v>1.5070896E9</v>
      </c>
      <c r="U539" s="152">
        <v>159519.407</v>
      </c>
      <c r="W539" s="153">
        <f>IFERROR(__xludf.DUMMYFUNCTION("TO_DATE(INT((X539/(60*60*24))+""1/1/1970""))"),42997.0)</f>
        <v>42997</v>
      </c>
      <c r="X539" s="156">
        <v>1.5058296E9</v>
      </c>
      <c r="Y539" s="156">
        <v>9837.444</v>
      </c>
      <c r="AA539" s="153">
        <f>IFERROR(__xludf.DUMMYFUNCTION("TO_DATE(INT((AB539/(60*60*24))+""1/1/1970""))"),42998.0)</f>
        <v>42998</v>
      </c>
      <c r="AB539" s="152">
        <v>1.5058836E9</v>
      </c>
      <c r="AC539" s="152">
        <v>91997.5876</v>
      </c>
      <c r="AE539" s="153">
        <f>IFERROR(__xludf.DUMMYFUNCTION("TO_DATE(INT((AF539/(60*60*24))+""1/1/1970""))"),42912.0)</f>
        <v>42912</v>
      </c>
      <c r="AF539" s="156">
        <v>1.4984676E9</v>
      </c>
      <c r="AG539" s="156">
        <v>91022.9969</v>
      </c>
      <c r="AH539" s="156"/>
      <c r="AI539" s="153">
        <f>IFERROR(__xludf.DUMMYFUNCTION("TO_DATE(INT((AJ539/(60*60*24))+""1/1/1970""))"),43012.0)</f>
        <v>43012</v>
      </c>
      <c r="AJ539" s="152">
        <v>1.5070896E9</v>
      </c>
      <c r="AK539" s="152">
        <v>99427.8099</v>
      </c>
      <c r="AL539" s="156">
        <v>103199.7978</v>
      </c>
      <c r="AM539" s="159">
        <v>133862.79</v>
      </c>
      <c r="AN539" s="152">
        <f t="shared" si="1"/>
        <v>27335.3843</v>
      </c>
      <c r="AO539" s="152">
        <f t="shared" si="2"/>
        <v>159519.407</v>
      </c>
      <c r="AP539" s="152">
        <f t="shared" si="3"/>
        <v>9857.6895</v>
      </c>
      <c r="AQ539" s="152">
        <f t="shared" si="4"/>
        <v>91657.473</v>
      </c>
      <c r="AR539" s="152">
        <f t="shared" si="5"/>
        <v>84940.2717</v>
      </c>
    </row>
    <row r="540">
      <c r="A540" s="156">
        <v>1.48526826E9</v>
      </c>
      <c r="B540" s="156">
        <v>109962.1129</v>
      </c>
      <c r="D540" s="153">
        <f>IFERROR(__xludf.DUMMYFUNCTION("TO_DATE(INT((E540/(60*60*24))+""1/1/1970""))"),43013.0)</f>
        <v>43013</v>
      </c>
      <c r="E540" s="156">
        <v>1.507176E9</v>
      </c>
      <c r="F540" s="156">
        <v>99427.8099</v>
      </c>
      <c r="H540" s="153">
        <f>IFERROR(__xludf.DUMMYFUNCTION("TO_DATE(INT((I540/(60*60*24))+""1/1/1970""))"),43013.0)</f>
        <v>43013</v>
      </c>
      <c r="I540" s="152">
        <v>1.507176E9</v>
      </c>
      <c r="J540" s="152">
        <v>101790.3315</v>
      </c>
      <c r="L540" s="158">
        <v>43013.0</v>
      </c>
      <c r="M540" s="160">
        <v>134035.91</v>
      </c>
      <c r="O540" s="153">
        <f>IFERROR(__xludf.DUMMYFUNCTION("TO_DATE(INT((P540/(60*60*24))+""1/1/1970""))"),42913.0)</f>
        <v>42913</v>
      </c>
      <c r="P540" s="13">
        <v>1.498572E9</v>
      </c>
      <c r="Q540" s="13">
        <v>27222.8507</v>
      </c>
      <c r="S540" s="153">
        <f>IFERROR(__xludf.DUMMYFUNCTION("TO_DATE(INT((T540/(60*60*24))+""1/1/1970""))"),43013.0)</f>
        <v>43013</v>
      </c>
      <c r="T540" s="156">
        <v>1.507176E9</v>
      </c>
      <c r="U540" s="156">
        <v>159876.8698</v>
      </c>
      <c r="W540" s="153">
        <f>IFERROR(__xludf.DUMMYFUNCTION("TO_DATE(INT((X540/(60*60*24))+""1/1/1970""))"),42998.0)</f>
        <v>42998</v>
      </c>
      <c r="X540" s="156">
        <v>1.505916E9</v>
      </c>
      <c r="Y540" s="156">
        <v>9840.0128</v>
      </c>
      <c r="AA540" s="153">
        <f>IFERROR(__xludf.DUMMYFUNCTION("TO_DATE(INT((AB540/(60*60*24))+""1/1/1970""))"),42999.0)</f>
        <v>42999</v>
      </c>
      <c r="AB540" s="156">
        <v>1.5059628E9</v>
      </c>
      <c r="AC540" s="156">
        <v>92124.5507</v>
      </c>
      <c r="AE540" s="153">
        <f>IFERROR(__xludf.DUMMYFUNCTION("TO_DATE(INT((AF540/(60*60*24))+""1/1/1970""))"),42913.0)</f>
        <v>42913</v>
      </c>
      <c r="AF540" s="152">
        <v>1.4985468E9</v>
      </c>
      <c r="AG540" s="152">
        <v>91178.1321</v>
      </c>
      <c r="AH540" s="156"/>
      <c r="AI540" s="153">
        <f>IFERROR(__xludf.DUMMYFUNCTION("TO_DATE(INT((AJ540/(60*60*24))+""1/1/1970""))"),43013.0)</f>
        <v>43013</v>
      </c>
      <c r="AJ540" s="156">
        <v>1.507176E9</v>
      </c>
      <c r="AK540" s="156">
        <v>99427.8099</v>
      </c>
      <c r="AL540" s="152">
        <v>101790.3315</v>
      </c>
      <c r="AM540" s="160">
        <v>134035.91</v>
      </c>
      <c r="AN540" s="152">
        <f t="shared" si="1"/>
        <v>27339.5822</v>
      </c>
      <c r="AO540" s="152">
        <f t="shared" si="2"/>
        <v>159876.8698</v>
      </c>
      <c r="AP540" s="152">
        <f t="shared" si="3"/>
        <v>9854.565</v>
      </c>
      <c r="AQ540" s="152">
        <f t="shared" si="4"/>
        <v>91585.975</v>
      </c>
      <c r="AR540" s="152">
        <f t="shared" si="5"/>
        <v>85005.5213</v>
      </c>
    </row>
    <row r="541">
      <c r="A541" s="152">
        <v>1.4852916E9</v>
      </c>
      <c r="B541" s="152">
        <v>110553.0213</v>
      </c>
      <c r="D541" s="153">
        <f>IFERROR(__xludf.DUMMYFUNCTION("TO_DATE(INT((E541/(60*60*24))+""1/1/1970""))"),43014.0)</f>
        <v>43014</v>
      </c>
      <c r="E541" s="152">
        <v>1.5072624E9</v>
      </c>
      <c r="F541" s="152">
        <v>99427.8099</v>
      </c>
      <c r="H541" s="153">
        <f>IFERROR(__xludf.DUMMYFUNCTION("TO_DATE(INT((I541/(60*60*24))+""1/1/1970""))"),43014.0)</f>
        <v>43014</v>
      </c>
      <c r="I541" s="156">
        <v>1.5072624E9</v>
      </c>
      <c r="J541" s="156">
        <v>101476.277</v>
      </c>
      <c r="L541" s="158">
        <v>43014.0</v>
      </c>
      <c r="M541" s="159">
        <v>134124.49</v>
      </c>
      <c r="O541" s="153">
        <f>IFERROR(__xludf.DUMMYFUNCTION("TO_DATE(INT((P541/(60*60*24))+""1/1/1970""))"),42914.0)</f>
        <v>42914</v>
      </c>
      <c r="P541" s="13">
        <v>1.4986584E9</v>
      </c>
      <c r="Q541" s="13">
        <v>27259.9057</v>
      </c>
      <c r="S541" s="153">
        <f>IFERROR(__xludf.DUMMYFUNCTION("TO_DATE(INT((T541/(60*60*24))+""1/1/1970""))"),43014.0)</f>
        <v>43014</v>
      </c>
      <c r="T541" s="152">
        <v>1.5072624E9</v>
      </c>
      <c r="U541" s="152">
        <v>161488.9315</v>
      </c>
      <c r="W541" s="153">
        <f>IFERROR(__xludf.DUMMYFUNCTION("TO_DATE(INT((X541/(60*60*24))+""1/1/1970""))"),42999.0)</f>
        <v>42999</v>
      </c>
      <c r="X541" s="156">
        <v>1.5060024E9</v>
      </c>
      <c r="Y541" s="156">
        <v>9862.9571</v>
      </c>
      <c r="AA541" s="153">
        <f>IFERROR(__xludf.DUMMYFUNCTION("TO_DATE(INT((AB541/(60*60*24))+""1/1/1970""))"),43000.0)</f>
        <v>43000</v>
      </c>
      <c r="AB541" s="152">
        <v>1.506042E9</v>
      </c>
      <c r="AC541" s="152">
        <v>91582.4267</v>
      </c>
      <c r="AE541" s="153">
        <f>IFERROR(__xludf.DUMMYFUNCTION("TO_DATE(INT((AF541/(60*60*24))+""1/1/1970""))"),42914.0)</f>
        <v>42914</v>
      </c>
      <c r="AF541" s="156">
        <v>1.498626E9</v>
      </c>
      <c r="AG541" s="156">
        <v>89764.4737</v>
      </c>
      <c r="AH541" s="156"/>
      <c r="AI541" s="153">
        <f>IFERROR(__xludf.DUMMYFUNCTION("TO_DATE(INT((AJ541/(60*60*24))+""1/1/1970""))"),43014.0)</f>
        <v>43014</v>
      </c>
      <c r="AJ541" s="152">
        <v>1.5072624E9</v>
      </c>
      <c r="AK541" s="152">
        <v>99427.8099</v>
      </c>
      <c r="AL541" s="156">
        <v>101476.277</v>
      </c>
      <c r="AM541" s="159">
        <v>134124.49</v>
      </c>
      <c r="AN541" s="152">
        <f t="shared" si="1"/>
        <v>27385.3751</v>
      </c>
      <c r="AO541" s="152">
        <f t="shared" si="2"/>
        <v>161488.9315</v>
      </c>
      <c r="AP541" s="152">
        <f t="shared" si="3"/>
        <v>9867.0788</v>
      </c>
      <c r="AQ541" s="152">
        <f t="shared" si="4"/>
        <v>91249.5553</v>
      </c>
      <c r="AR541" s="152">
        <f t="shared" si="5"/>
        <v>84694.0536</v>
      </c>
    </row>
    <row r="542">
      <c r="A542" s="156">
        <v>1.48535466E9</v>
      </c>
      <c r="B542" s="156">
        <v>111032.529</v>
      </c>
      <c r="D542" s="153">
        <f>IFERROR(__xludf.DUMMYFUNCTION("TO_DATE(INT((E542/(60*60*24))+""1/1/1970""))"),43015.0)</f>
        <v>43015</v>
      </c>
      <c r="E542" s="156">
        <v>1.5073488E9</v>
      </c>
      <c r="F542" s="156">
        <v>99427.8099</v>
      </c>
      <c r="H542" s="153">
        <f>IFERROR(__xludf.DUMMYFUNCTION("TO_DATE(INT((I542/(60*60*24))+""1/1/1970""))"),43015.0)</f>
        <v>43015</v>
      </c>
      <c r="I542" s="152">
        <v>1.5073488E9</v>
      </c>
      <c r="J542" s="152">
        <v>102155.1303</v>
      </c>
      <c r="L542" s="158">
        <v>43015.0</v>
      </c>
      <c r="M542" s="160">
        <v>134116.25</v>
      </c>
      <c r="O542" s="153">
        <f>IFERROR(__xludf.DUMMYFUNCTION("TO_DATE(INT((P542/(60*60*24))+""1/1/1970""))"),42915.0)</f>
        <v>42915</v>
      </c>
      <c r="P542" s="13">
        <v>1.4987448E9</v>
      </c>
      <c r="Q542" s="13">
        <v>27201.5651</v>
      </c>
      <c r="S542" s="153">
        <f>IFERROR(__xludf.DUMMYFUNCTION("TO_DATE(INT((T542/(60*60*24))+""1/1/1970""))"),43015.0)</f>
        <v>43015</v>
      </c>
      <c r="T542" s="156">
        <v>1.5073488E9</v>
      </c>
      <c r="U542" s="156">
        <v>161209.1934</v>
      </c>
      <c r="W542" s="153">
        <f>IFERROR(__xludf.DUMMYFUNCTION("TO_DATE(INT((X542/(60*60*24))+""1/1/1970""))"),43000.0)</f>
        <v>43000</v>
      </c>
      <c r="X542" s="156">
        <v>1.5060888E9</v>
      </c>
      <c r="Y542" s="156">
        <v>9852.1853</v>
      </c>
      <c r="AA542" s="153">
        <f>IFERROR(__xludf.DUMMYFUNCTION("TO_DATE(INT((AB542/(60*60*24))+""1/1/1970""))"),43002.0)</f>
        <v>43002</v>
      </c>
      <c r="AB542" s="156">
        <v>1.5062904E9</v>
      </c>
      <c r="AC542" s="156">
        <v>91700.5692</v>
      </c>
      <c r="AE542" s="153">
        <f>IFERROR(__xludf.DUMMYFUNCTION("TO_DATE(INT((AF542/(60*60*24))+""1/1/1970""))"),42915.0)</f>
        <v>42915</v>
      </c>
      <c r="AF542" s="152">
        <v>1.4987052E9</v>
      </c>
      <c r="AG542" s="152">
        <v>89384.4383</v>
      </c>
      <c r="AH542" s="156"/>
      <c r="AI542" s="153">
        <f>IFERROR(__xludf.DUMMYFUNCTION("TO_DATE(INT((AJ542/(60*60*24))+""1/1/1970""))"),43015.0)</f>
        <v>43015</v>
      </c>
      <c r="AJ542" s="156">
        <v>1.5073488E9</v>
      </c>
      <c r="AK542" s="156">
        <v>99427.8099</v>
      </c>
      <c r="AL542" s="152">
        <v>102155.1303</v>
      </c>
      <c r="AM542" s="160">
        <v>134116.25</v>
      </c>
      <c r="AN542" s="152">
        <f t="shared" si="1"/>
        <v>27380.8489</v>
      </c>
      <c r="AO542" s="152">
        <f t="shared" si="2"/>
        <v>161209.1934</v>
      </c>
      <c r="AP542" s="152">
        <f t="shared" si="3"/>
        <v>9874.7293</v>
      </c>
      <c r="AQ542" s="152">
        <f t="shared" si="4"/>
        <v>91249.5553</v>
      </c>
      <c r="AR542" s="152">
        <f t="shared" si="5"/>
        <v>84570.7643</v>
      </c>
    </row>
    <row r="543">
      <c r="A543" s="152">
        <v>1.485378E9</v>
      </c>
      <c r="B543" s="152">
        <v>111507.1931</v>
      </c>
      <c r="D543" s="153">
        <f>IFERROR(__xludf.DUMMYFUNCTION("TO_DATE(INT((E543/(60*60*24))+""1/1/1970""))"),43017.0)</f>
        <v>43017</v>
      </c>
      <c r="E543" s="152">
        <v>1.5075576E9</v>
      </c>
      <c r="F543" s="152">
        <v>99427.8099</v>
      </c>
      <c r="H543" s="153">
        <f>IFERROR(__xludf.DUMMYFUNCTION("TO_DATE(INT((I543/(60*60*24))+""1/1/1970""))"),43017.0)</f>
        <v>43017</v>
      </c>
      <c r="I543" s="156">
        <v>1.5075576E9</v>
      </c>
      <c r="J543" s="156">
        <v>102155.1303</v>
      </c>
      <c r="L543" s="158">
        <v>43017.0</v>
      </c>
      <c r="M543" s="159">
        <v>134116.25</v>
      </c>
      <c r="O543" s="153">
        <f>IFERROR(__xludf.DUMMYFUNCTION("TO_DATE(INT((P543/(60*60*24))+""1/1/1970""))"),42916.0)</f>
        <v>42916</v>
      </c>
      <c r="P543" s="13">
        <v>1.4988312E9</v>
      </c>
      <c r="Q543" s="13">
        <v>27286.4583</v>
      </c>
      <c r="S543" s="153">
        <f>IFERROR(__xludf.DUMMYFUNCTION("TO_DATE(INT((T543/(60*60*24))+""1/1/1970""))"),43017.0)</f>
        <v>43017</v>
      </c>
      <c r="T543" s="152">
        <v>1.5075576E9</v>
      </c>
      <c r="U543" s="152">
        <v>161209.1934</v>
      </c>
      <c r="W543" s="153">
        <f>IFERROR(__xludf.DUMMYFUNCTION("TO_DATE(INT((X543/(60*60*24))+""1/1/1970""))"),43001.0)</f>
        <v>43001</v>
      </c>
      <c r="X543" s="156">
        <v>1.5061248E9</v>
      </c>
      <c r="Y543" s="156">
        <v>9844.1015</v>
      </c>
      <c r="AA543" s="153">
        <f>IFERROR(__xludf.DUMMYFUNCTION("TO_DATE(INT((AB543/(60*60*24))+""1/1/1970""))"),43003.0)</f>
        <v>43003</v>
      </c>
      <c r="AB543" s="156">
        <v>1.50633E9</v>
      </c>
      <c r="AC543" s="156">
        <v>91571.5162</v>
      </c>
      <c r="AE543" s="153">
        <f>IFERROR(__xludf.DUMMYFUNCTION("TO_DATE(INT((AF543/(60*60*24))+""1/1/1970""))"),42916.0)</f>
        <v>42916</v>
      </c>
      <c r="AF543" s="156">
        <v>1.4987844E9</v>
      </c>
      <c r="AG543" s="156">
        <v>88823.5647</v>
      </c>
      <c r="AH543" s="156"/>
      <c r="AI543" s="153">
        <f>IFERROR(__xludf.DUMMYFUNCTION("TO_DATE(INT((AJ543/(60*60*24))+""1/1/1970""))"),43017.0)</f>
        <v>43017</v>
      </c>
      <c r="AJ543" s="152">
        <v>1.5075576E9</v>
      </c>
      <c r="AK543" s="152">
        <v>99427.8099</v>
      </c>
      <c r="AL543" s="156">
        <v>102155.1303</v>
      </c>
      <c r="AM543" s="159">
        <v>134116.25</v>
      </c>
      <c r="AN543" s="152">
        <f t="shared" si="1"/>
        <v>27793.992</v>
      </c>
      <c r="AO543" s="152">
        <f t="shared" si="2"/>
        <v>161209.1934</v>
      </c>
      <c r="AP543" s="152">
        <f t="shared" si="3"/>
        <v>9859.3607</v>
      </c>
      <c r="AQ543" s="152">
        <f t="shared" si="4"/>
        <v>91126.0752</v>
      </c>
      <c r="AR543" s="152">
        <f t="shared" si="5"/>
        <v>84901.3383</v>
      </c>
    </row>
    <row r="544">
      <c r="A544" s="156">
        <v>1.48544106E9</v>
      </c>
      <c r="B544" s="156">
        <v>111458.758</v>
      </c>
      <c r="D544" s="153">
        <f>IFERROR(__xludf.DUMMYFUNCTION("TO_DATE(INT((E544/(60*60*24))+""1/1/1970""))"),43018.0)</f>
        <v>43018</v>
      </c>
      <c r="E544" s="152">
        <v>1.507608E9</v>
      </c>
      <c r="F544" s="152">
        <v>99153.3884</v>
      </c>
      <c r="H544" s="153">
        <f>IFERROR(__xludf.DUMMYFUNCTION("TO_DATE(INT((I544/(60*60*24))+""1/1/1970""))"),43018.0)</f>
        <v>43018</v>
      </c>
      <c r="I544" s="156">
        <v>1.507608E9</v>
      </c>
      <c r="J544" s="156">
        <v>100791.4981</v>
      </c>
      <c r="L544" s="158">
        <v>43018.0</v>
      </c>
      <c r="M544" s="159">
        <v>134378.99</v>
      </c>
      <c r="O544" s="153">
        <f>IFERROR(__xludf.DUMMYFUNCTION("TO_DATE(INT((P544/(60*60*24))+""1/1/1970""))"),42917.0)</f>
        <v>42917</v>
      </c>
      <c r="P544" s="13">
        <v>1.4988672E9</v>
      </c>
      <c r="Q544" s="13">
        <v>27223.9113</v>
      </c>
      <c r="S544" s="153">
        <f>IFERROR(__xludf.DUMMYFUNCTION("TO_DATE(INT((T544/(60*60*24))+""1/1/1970""))"),43018.0)</f>
        <v>43018</v>
      </c>
      <c r="T544" s="152">
        <v>1.507608E9</v>
      </c>
      <c r="U544" s="152">
        <v>160739.721</v>
      </c>
      <c r="W544" s="153">
        <f>IFERROR(__xludf.DUMMYFUNCTION("TO_DATE(INT((X544/(60*60*24))+""1/1/1970""))"),43003.0)</f>
        <v>43003</v>
      </c>
      <c r="X544" s="152">
        <v>1.5062976E9</v>
      </c>
      <c r="Y544" s="152">
        <v>9850.9641</v>
      </c>
      <c r="AA544" s="153">
        <f>IFERROR(__xludf.DUMMYFUNCTION("TO_DATE(INT((AB544/(60*60*24))+""1/1/1970""))"),43004.0)</f>
        <v>43004</v>
      </c>
      <c r="AB544" s="152">
        <v>1.5064092E9</v>
      </c>
      <c r="AC544" s="152">
        <v>91943.8792</v>
      </c>
      <c r="AE544" s="153">
        <f>IFERROR(__xludf.DUMMYFUNCTION("TO_DATE(INT((AF544/(60*60*24))+""1/1/1970""))"),42917.0)</f>
        <v>42917</v>
      </c>
      <c r="AF544" s="152">
        <v>1.4988672E9</v>
      </c>
      <c r="AG544" s="152">
        <v>88954.374</v>
      </c>
      <c r="AH544" s="156"/>
      <c r="AI544" s="153">
        <f>IFERROR(__xludf.DUMMYFUNCTION("TO_DATE(INT((AJ544/(60*60*24))+""1/1/1970""))"),43018.0)</f>
        <v>43018</v>
      </c>
      <c r="AJ544" s="152">
        <v>1.507608E9</v>
      </c>
      <c r="AK544" s="152">
        <v>99153.3884</v>
      </c>
      <c r="AL544" s="156">
        <v>100791.4981</v>
      </c>
      <c r="AM544" s="159">
        <v>134378.99</v>
      </c>
      <c r="AN544" s="152">
        <f t="shared" si="1"/>
        <v>27764.5935</v>
      </c>
      <c r="AO544" s="152">
        <f t="shared" si="2"/>
        <v>160739.721</v>
      </c>
      <c r="AP544" s="152">
        <f t="shared" si="3"/>
        <v>9870.8091</v>
      </c>
      <c r="AQ544" s="152">
        <f t="shared" si="4"/>
        <v>91120.9533</v>
      </c>
      <c r="AR544" s="152">
        <f t="shared" si="5"/>
        <v>84889.4419</v>
      </c>
    </row>
    <row r="545">
      <c r="A545" s="152">
        <v>1.4854644E9</v>
      </c>
      <c r="B545" s="152">
        <v>111390.9489</v>
      </c>
      <c r="D545" s="153">
        <f>IFERROR(__xludf.DUMMYFUNCTION("TO_DATE(INT((E545/(60*60*24))+""1/1/1970""))"),43019.0)</f>
        <v>43019</v>
      </c>
      <c r="E545" s="156">
        <v>1.5076944E9</v>
      </c>
      <c r="F545" s="156">
        <v>99400.3159</v>
      </c>
      <c r="H545" s="153">
        <f>IFERROR(__xludf.DUMMYFUNCTION("TO_DATE(INT((I545/(60*60*24))+""1/1/1970""))"),43019.0)</f>
        <v>43019</v>
      </c>
      <c r="I545" s="152">
        <v>1.5076944E9</v>
      </c>
      <c r="J545" s="152">
        <v>100698.0751</v>
      </c>
      <c r="L545" s="158">
        <v>43019.0</v>
      </c>
      <c r="M545" s="160">
        <v>134690.73</v>
      </c>
      <c r="O545" s="153">
        <f>IFERROR(__xludf.DUMMYFUNCTION("TO_DATE(INT((P545/(60*60*24))+""1/1/1970""))"),42918.0)</f>
        <v>42918</v>
      </c>
      <c r="P545" s="13">
        <v>1.4989536E9</v>
      </c>
      <c r="Q545" s="13">
        <v>27223.9113</v>
      </c>
      <c r="S545" s="153">
        <f>IFERROR(__xludf.DUMMYFUNCTION("TO_DATE(INT((T545/(60*60*24))+""1/1/1970""))"),43019.0)</f>
        <v>43019</v>
      </c>
      <c r="T545" s="156">
        <v>1.5076944E9</v>
      </c>
      <c r="U545" s="156">
        <v>161443.9124</v>
      </c>
      <c r="W545" s="153">
        <f>IFERROR(__xludf.DUMMYFUNCTION("TO_DATE(INT((X545/(60*60*24))+""1/1/1970""))"),43004.0)</f>
        <v>43004</v>
      </c>
      <c r="X545" s="156">
        <v>1.5064344E9</v>
      </c>
      <c r="Y545" s="156">
        <v>9838.8369</v>
      </c>
      <c r="AA545" s="153">
        <f>IFERROR(__xludf.DUMMYFUNCTION("TO_DATE(INT((AB545/(60*60*24))+""1/1/1970""))"),43005.0)</f>
        <v>43005</v>
      </c>
      <c r="AB545" s="156">
        <v>1.5064884E9</v>
      </c>
      <c r="AC545" s="156">
        <v>91832.2306</v>
      </c>
      <c r="AE545" s="153">
        <f>IFERROR(__xludf.DUMMYFUNCTION("TO_DATE(INT((AF545/(60*60*24))+""1/1/1970""))"),42918.0)</f>
        <v>42918</v>
      </c>
      <c r="AF545" s="156">
        <v>1.4990328E9</v>
      </c>
      <c r="AG545" s="156">
        <v>88954.374</v>
      </c>
      <c r="AH545" s="156"/>
      <c r="AI545" s="153">
        <f>IFERROR(__xludf.DUMMYFUNCTION("TO_DATE(INT((AJ545/(60*60*24))+""1/1/1970""))"),43019.0)</f>
        <v>43019</v>
      </c>
      <c r="AJ545" s="156">
        <v>1.5076944E9</v>
      </c>
      <c r="AK545" s="156">
        <v>99400.3159</v>
      </c>
      <c r="AL545" s="152">
        <v>100698.0751</v>
      </c>
      <c r="AM545" s="160">
        <v>134690.73</v>
      </c>
      <c r="AN545" s="152">
        <f t="shared" si="1"/>
        <v>27804.2629</v>
      </c>
      <c r="AO545" s="152">
        <f t="shared" si="2"/>
        <v>161443.9124</v>
      </c>
      <c r="AP545" s="152">
        <f t="shared" si="3"/>
        <v>9854.869</v>
      </c>
      <c r="AQ545" s="152">
        <f t="shared" si="4"/>
        <v>91117.5943</v>
      </c>
      <c r="AR545" s="152">
        <f t="shared" si="5"/>
        <v>85411.0782</v>
      </c>
    </row>
    <row r="546">
      <c r="A546" s="156">
        <v>1.48552746E9</v>
      </c>
      <c r="B546" s="156">
        <v>111463.6015</v>
      </c>
      <c r="D546" s="153">
        <f>IFERROR(__xludf.DUMMYFUNCTION("TO_DATE(INT((E546/(60*60*24))+""1/1/1970""))"),43020.0)</f>
        <v>43020</v>
      </c>
      <c r="E546" s="152">
        <v>1.5077808E9</v>
      </c>
      <c r="F546" s="152">
        <v>99400.3159</v>
      </c>
      <c r="H546" s="153">
        <f>IFERROR(__xludf.DUMMYFUNCTION("TO_DATE(INT((I546/(60*60*24))+""1/1/1970""))"),43020.0)</f>
        <v>43020</v>
      </c>
      <c r="I546" s="156">
        <v>1.5077808E9</v>
      </c>
      <c r="J546" s="156">
        <v>100713.8589</v>
      </c>
      <c r="L546" s="158">
        <v>43020.0</v>
      </c>
      <c r="M546" s="159">
        <v>134962.23</v>
      </c>
      <c r="O546" s="153">
        <f>IFERROR(__xludf.DUMMYFUNCTION("TO_DATE(INT((P546/(60*60*24))+""1/1/1970""))"),42919.0)</f>
        <v>42919</v>
      </c>
      <c r="P546" s="13">
        <v>1.49904E9</v>
      </c>
      <c r="Q546" s="13">
        <v>27239.702</v>
      </c>
      <c r="S546" s="153">
        <f>IFERROR(__xludf.DUMMYFUNCTION("TO_DATE(INT((T546/(60*60*24))+""1/1/1970""))"),43020.0)</f>
        <v>43020</v>
      </c>
      <c r="T546" s="152">
        <v>1.5077808E9</v>
      </c>
      <c r="U546" s="152">
        <v>161874.2833</v>
      </c>
      <c r="W546" s="153">
        <f>IFERROR(__xludf.DUMMYFUNCTION("TO_DATE(INT((X546/(60*60*24))+""1/1/1970""))"),43005.0)</f>
        <v>43005</v>
      </c>
      <c r="X546" s="156">
        <v>1.5065208E9</v>
      </c>
      <c r="Y546" s="156">
        <v>9859.0668</v>
      </c>
      <c r="AA546" s="153">
        <f>IFERROR(__xludf.DUMMYFUNCTION("TO_DATE(INT((AB546/(60*60*24))+""1/1/1970""))"),43006.0)</f>
        <v>43006</v>
      </c>
      <c r="AB546" s="152">
        <v>1.5065676E9</v>
      </c>
      <c r="AC546" s="152">
        <v>91802.7585</v>
      </c>
      <c r="AE546" s="153">
        <f>IFERROR(__xludf.DUMMYFUNCTION("TO_DATE(INT((AF546/(60*60*24))+""1/1/1970""))"),42919.0)</f>
        <v>42919</v>
      </c>
      <c r="AF546" s="156">
        <v>1.4990724E9</v>
      </c>
      <c r="AG546" s="156">
        <v>88970.4383</v>
      </c>
      <c r="AH546" s="156"/>
      <c r="AI546" s="153">
        <f>IFERROR(__xludf.DUMMYFUNCTION("TO_DATE(INT((AJ546/(60*60*24))+""1/1/1970""))"),43020.0)</f>
        <v>43020</v>
      </c>
      <c r="AJ546" s="152">
        <v>1.5077808E9</v>
      </c>
      <c r="AK546" s="152">
        <v>99400.3159</v>
      </c>
      <c r="AL546" s="156">
        <v>100713.8589</v>
      </c>
      <c r="AM546" s="159">
        <v>134962.23</v>
      </c>
      <c r="AN546" s="152">
        <f t="shared" si="1"/>
        <v>27603.4486</v>
      </c>
      <c r="AO546" s="152">
        <f t="shared" si="2"/>
        <v>161874.2833</v>
      </c>
      <c r="AP546" s="152">
        <f t="shared" si="3"/>
        <v>9845.4839</v>
      </c>
      <c r="AQ546" s="152">
        <f t="shared" si="4"/>
        <v>91099.6316</v>
      </c>
      <c r="AR546" s="152">
        <f t="shared" si="5"/>
        <v>85780.2251</v>
      </c>
    </row>
    <row r="547">
      <c r="A547" s="152">
        <v>1.4855508E9</v>
      </c>
      <c r="B547" s="152">
        <v>111216.5824</v>
      </c>
      <c r="D547" s="153">
        <f>IFERROR(__xludf.DUMMYFUNCTION("TO_DATE(INT((E547/(60*60*24))+""1/1/1970""))"),43021.0)</f>
        <v>43021</v>
      </c>
      <c r="E547" s="156">
        <v>1.5078672E9</v>
      </c>
      <c r="F547" s="156">
        <v>99400.3159</v>
      </c>
      <c r="H547" s="153">
        <f>IFERROR(__xludf.DUMMYFUNCTION("TO_DATE(INT((I547/(60*60*24))+""1/1/1970""))"),43021.0)</f>
        <v>43021</v>
      </c>
      <c r="I547" s="152">
        <v>1.5078672E9</v>
      </c>
      <c r="J547" s="152">
        <v>100818.4243</v>
      </c>
      <c r="L547" s="158">
        <v>43021.0</v>
      </c>
      <c r="M547" s="160">
        <v>135027.27</v>
      </c>
      <c r="O547" s="153">
        <f>IFERROR(__xludf.DUMMYFUNCTION("TO_DATE(INT((P547/(60*60*24))+""1/1/1970""))"),42920.0)</f>
        <v>42920</v>
      </c>
      <c r="P547" s="13">
        <v>1.4991264E9</v>
      </c>
      <c r="Q547" s="13">
        <v>27216.1426</v>
      </c>
      <c r="S547" s="153">
        <f>IFERROR(__xludf.DUMMYFUNCTION("TO_DATE(INT((T547/(60*60*24))+""1/1/1970""))"),43021.0)</f>
        <v>43021</v>
      </c>
      <c r="T547" s="156">
        <v>1.5078672E9</v>
      </c>
      <c r="U547" s="156">
        <v>161461.0763</v>
      </c>
      <c r="W547" s="153">
        <f>IFERROR(__xludf.DUMMYFUNCTION("TO_DATE(INT((X547/(60*60*24))+""1/1/1970""))"),43006.0)</f>
        <v>43006</v>
      </c>
      <c r="X547" s="156">
        <v>1.5066072E9</v>
      </c>
      <c r="Y547" s="156">
        <v>9858.8174</v>
      </c>
      <c r="AA547" s="153">
        <f>IFERROR(__xludf.DUMMYFUNCTION("TO_DATE(INT((AB547/(60*60*24))+""1/1/1970""))"),43007.0)</f>
        <v>43007</v>
      </c>
      <c r="AB547" s="156">
        <v>1.5066468E9</v>
      </c>
      <c r="AC547" s="156">
        <v>91762.1216</v>
      </c>
      <c r="AE547" s="153">
        <f>IFERROR(__xludf.DUMMYFUNCTION("TO_DATE(INT((AF547/(60*60*24))+""1/1/1970""))"),42920.0)</f>
        <v>42920</v>
      </c>
      <c r="AF547" s="152">
        <v>1.4991516E9</v>
      </c>
      <c r="AG547" s="152">
        <v>89438.5979</v>
      </c>
      <c r="AH547" s="156"/>
      <c r="AI547" s="153">
        <f>IFERROR(__xludf.DUMMYFUNCTION("TO_DATE(INT((AJ547/(60*60*24))+""1/1/1970""))"),43021.0)</f>
        <v>43021</v>
      </c>
      <c r="AJ547" s="156">
        <v>1.5078672E9</v>
      </c>
      <c r="AK547" s="156">
        <v>99400.3159</v>
      </c>
      <c r="AL547" s="152">
        <v>100818.4243</v>
      </c>
      <c r="AM547" s="160">
        <v>135027.27</v>
      </c>
      <c r="AN547" s="152">
        <f t="shared" si="1"/>
        <v>27669.8406</v>
      </c>
      <c r="AO547" s="152">
        <f t="shared" si="2"/>
        <v>161461.0763</v>
      </c>
      <c r="AP547" s="152">
        <f t="shared" si="3"/>
        <v>9849.0959</v>
      </c>
      <c r="AQ547" s="152">
        <f t="shared" si="4"/>
        <v>91108.7668</v>
      </c>
      <c r="AR547" s="152">
        <f t="shared" si="5"/>
        <v>85540.4959</v>
      </c>
    </row>
    <row r="548">
      <c r="A548" s="156">
        <v>1.48578666E9</v>
      </c>
      <c r="B548" s="156">
        <v>110814.571</v>
      </c>
      <c r="D548" s="153">
        <f>IFERROR(__xludf.DUMMYFUNCTION("TO_DATE(INT((E548/(60*60*24))+""1/1/1970""))"),43022.0)</f>
        <v>43022</v>
      </c>
      <c r="E548" s="152">
        <v>1.5079536E9</v>
      </c>
      <c r="F548" s="152">
        <v>99400.3159</v>
      </c>
      <c r="H548" s="153">
        <f>IFERROR(__xludf.DUMMYFUNCTION("TO_DATE(INT((I548/(60*60*24))+""1/1/1970""))"),43022.0)</f>
        <v>43022</v>
      </c>
      <c r="I548" s="156">
        <v>1.5079536E9</v>
      </c>
      <c r="J548" s="156">
        <v>101097.1436</v>
      </c>
      <c r="L548" s="158">
        <v>43022.0</v>
      </c>
      <c r="M548" s="159">
        <v>135592.47</v>
      </c>
      <c r="O548" s="153">
        <f>IFERROR(__xludf.DUMMYFUNCTION("TO_DATE(INT((P548/(60*60*24))+""1/1/1970""))"),42921.0)</f>
        <v>42921</v>
      </c>
      <c r="P548" s="13">
        <v>1.4992128E9</v>
      </c>
      <c r="Q548" s="13">
        <v>27276.317</v>
      </c>
      <c r="S548" s="153">
        <f>IFERROR(__xludf.DUMMYFUNCTION("TO_DATE(INT((T548/(60*60*24))+""1/1/1970""))"),43022.0)</f>
        <v>43022</v>
      </c>
      <c r="T548" s="152">
        <v>1.5079536E9</v>
      </c>
      <c r="U548" s="152">
        <v>161775.1251</v>
      </c>
      <c r="W548" s="153">
        <f>IFERROR(__xludf.DUMMYFUNCTION("TO_DATE(INT((X548/(60*60*24))+""1/1/1970""))"),43007.0)</f>
        <v>43007</v>
      </c>
      <c r="X548" s="156">
        <v>1.5066936E9</v>
      </c>
      <c r="Y548" s="156">
        <v>9857.889</v>
      </c>
      <c r="AA548" s="153">
        <f>IFERROR(__xludf.DUMMYFUNCTION("TO_DATE(INT((AB548/(60*60*24))+""1/1/1970""))"),43009.0)</f>
        <v>43009</v>
      </c>
      <c r="AB548" s="152">
        <v>1.5068952E9</v>
      </c>
      <c r="AC548" s="152">
        <v>91955.7973</v>
      </c>
      <c r="AE548" s="153">
        <f>IFERROR(__xludf.DUMMYFUNCTION("TO_DATE(INT((AF548/(60*60*24))+""1/1/1970""))"),42921.0)</f>
        <v>42921</v>
      </c>
      <c r="AF548" s="156">
        <v>1.4992308E9</v>
      </c>
      <c r="AG548" s="156">
        <v>89557.0148</v>
      </c>
      <c r="AH548" s="156"/>
      <c r="AI548" s="153">
        <f>IFERROR(__xludf.DUMMYFUNCTION("TO_DATE(INT((AJ548/(60*60*24))+""1/1/1970""))"),43022.0)</f>
        <v>43022</v>
      </c>
      <c r="AJ548" s="152">
        <v>1.5079536E9</v>
      </c>
      <c r="AK548" s="152">
        <v>99400.3159</v>
      </c>
      <c r="AL548" s="156">
        <v>101097.1436</v>
      </c>
      <c r="AM548" s="159">
        <v>135592.47</v>
      </c>
      <c r="AN548" s="152">
        <f t="shared" si="1"/>
        <v>27646.1825</v>
      </c>
      <c r="AO548" s="152">
        <f t="shared" si="2"/>
        <v>161775.1251</v>
      </c>
      <c r="AP548" s="152">
        <f t="shared" si="3"/>
        <v>9839.7528</v>
      </c>
      <c r="AQ548" s="152">
        <f t="shared" si="4"/>
        <v>91108.7668</v>
      </c>
      <c r="AR548" s="152">
        <f t="shared" si="5"/>
        <v>85468.3969</v>
      </c>
    </row>
    <row r="549">
      <c r="A549" s="152">
        <v>1.48581E9</v>
      </c>
      <c r="B549" s="152">
        <v>110528.8038</v>
      </c>
      <c r="D549" s="153">
        <f>IFERROR(__xludf.DUMMYFUNCTION("TO_DATE(INT((E549/(60*60*24))+""1/1/1970""))"),43024.0)</f>
        <v>43024</v>
      </c>
      <c r="E549" s="156">
        <v>1.5081624E9</v>
      </c>
      <c r="F549" s="156">
        <v>99400.3159</v>
      </c>
      <c r="H549" s="153">
        <f>IFERROR(__xludf.DUMMYFUNCTION("TO_DATE(INT((I549/(60*60*24))+""1/1/1970""))"),43024.0)</f>
        <v>43024</v>
      </c>
      <c r="I549" s="152">
        <v>1.5081624E9</v>
      </c>
      <c r="J549" s="152">
        <v>101097.1436</v>
      </c>
      <c r="L549" s="158">
        <v>43024.0</v>
      </c>
      <c r="M549" s="160">
        <v>135592.47</v>
      </c>
      <c r="O549" s="153">
        <f>IFERROR(__xludf.DUMMYFUNCTION("TO_DATE(INT((P549/(60*60*24))+""1/1/1970""))"),42922.0)</f>
        <v>42922</v>
      </c>
      <c r="P549" s="13">
        <v>1.4993496E9</v>
      </c>
      <c r="Q549" s="13">
        <v>27404.4929</v>
      </c>
      <c r="S549" s="153">
        <f>IFERROR(__xludf.DUMMYFUNCTION("TO_DATE(INT((T549/(60*60*24))+""1/1/1970""))"),43024.0)</f>
        <v>43024</v>
      </c>
      <c r="T549" s="156">
        <v>1.5081624E9</v>
      </c>
      <c r="U549" s="156">
        <v>161775.1251</v>
      </c>
      <c r="W549" s="153">
        <f>IFERROR(__xludf.DUMMYFUNCTION("TO_DATE(INT((X549/(60*60*24))+""1/1/1970""))"),43008.0)</f>
        <v>43008</v>
      </c>
      <c r="X549" s="156">
        <v>1.5067296E9</v>
      </c>
      <c r="Y549" s="156">
        <v>9854.0456</v>
      </c>
      <c r="AA549" s="153">
        <f>IFERROR(__xludf.DUMMYFUNCTION("TO_DATE(INT((AB549/(60*60*24))+""1/1/1970""))"),43010.0)</f>
        <v>43010</v>
      </c>
      <c r="AB549" s="152">
        <v>1.5069348E9</v>
      </c>
      <c r="AC549" s="152">
        <v>91490.8154</v>
      </c>
      <c r="AE549" s="153">
        <f>IFERROR(__xludf.DUMMYFUNCTION("TO_DATE(INT((AF549/(60*60*24))+""1/1/1970""))"),42922.0)</f>
        <v>42922</v>
      </c>
      <c r="AF549" s="152">
        <v>1.49931E9</v>
      </c>
      <c r="AG549" s="152">
        <v>89677.7265</v>
      </c>
      <c r="AH549" s="156"/>
      <c r="AI549" s="153">
        <f>IFERROR(__xludf.DUMMYFUNCTION("TO_DATE(INT((AJ549/(60*60*24))+""1/1/1970""))"),43024.0)</f>
        <v>43024</v>
      </c>
      <c r="AJ549" s="156">
        <v>1.5081624E9</v>
      </c>
      <c r="AK549" s="156">
        <v>99400.3159</v>
      </c>
      <c r="AL549" s="152">
        <v>101097.1436</v>
      </c>
      <c r="AM549" s="160">
        <v>135592.47</v>
      </c>
      <c r="AN549" s="152">
        <f t="shared" si="1"/>
        <v>27658.938</v>
      </c>
      <c r="AO549" s="152">
        <f t="shared" si="2"/>
        <v>161775.1251</v>
      </c>
      <c r="AP549" s="152">
        <f t="shared" si="3"/>
        <v>9842.1468</v>
      </c>
      <c r="AQ549" s="152">
        <f t="shared" si="4"/>
        <v>90988.6237</v>
      </c>
      <c r="AR549" s="152">
        <f t="shared" si="5"/>
        <v>85421.5325</v>
      </c>
    </row>
    <row r="550">
      <c r="A550" s="156">
        <v>1.48587306E9</v>
      </c>
      <c r="B550" s="156">
        <v>110272.0976</v>
      </c>
      <c r="D550" s="153">
        <f>IFERROR(__xludf.DUMMYFUNCTION("TO_DATE(INT((E550/(60*60*24))+""1/1/1970""))"),43025.0)</f>
        <v>43025</v>
      </c>
      <c r="E550" s="156">
        <v>1.5082128E9</v>
      </c>
      <c r="F550" s="156">
        <v>99400.3159</v>
      </c>
      <c r="H550" s="153">
        <f>IFERROR(__xludf.DUMMYFUNCTION("TO_DATE(INT((I550/(60*60*24))+""1/1/1970""))"),43025.0)</f>
        <v>43025</v>
      </c>
      <c r="I550" s="152">
        <v>1.5082128E9</v>
      </c>
      <c r="J550" s="152">
        <v>100353.155</v>
      </c>
      <c r="L550" s="158">
        <v>43025.0</v>
      </c>
      <c r="M550" s="160">
        <v>135424.25</v>
      </c>
      <c r="O550" s="153">
        <f>IFERROR(__xludf.DUMMYFUNCTION("TO_DATE(INT((P550/(60*60*24))+""1/1/1970""))"),42923.0)</f>
        <v>42923</v>
      </c>
      <c r="P550" s="13">
        <v>1.499436E9</v>
      </c>
      <c r="Q550" s="13">
        <v>27452.734</v>
      </c>
      <c r="S550" s="153">
        <f>IFERROR(__xludf.DUMMYFUNCTION("TO_DATE(INT((T550/(60*60*24))+""1/1/1970""))"),43025.0)</f>
        <v>43025</v>
      </c>
      <c r="T550" s="156">
        <v>1.5082128E9</v>
      </c>
      <c r="U550" s="156">
        <v>162196.8719</v>
      </c>
      <c r="W550" s="153">
        <f>IFERROR(__xludf.DUMMYFUNCTION("TO_DATE(INT((X550/(60*60*24))+""1/1/1970""))"),43010.0)</f>
        <v>43010</v>
      </c>
      <c r="X550" s="152">
        <v>1.5069024E9</v>
      </c>
      <c r="Y550" s="152">
        <v>9854.9919</v>
      </c>
      <c r="AA550" s="153">
        <f>IFERROR(__xludf.DUMMYFUNCTION("TO_DATE(INT((AB550/(60*60*24))+""1/1/1970""))"),43011.0)</f>
        <v>43011</v>
      </c>
      <c r="AB550" s="156">
        <v>1.507014E9</v>
      </c>
      <c r="AC550" s="156">
        <v>91328.2821</v>
      </c>
      <c r="AE550" s="153">
        <f>IFERROR(__xludf.DUMMYFUNCTION("TO_DATE(INT((AF550/(60*60*24))+""1/1/1970""))"),42923.0)</f>
        <v>42923</v>
      </c>
      <c r="AF550" s="156">
        <v>1.4993892E9</v>
      </c>
      <c r="AG550" s="156">
        <v>88988.7975</v>
      </c>
      <c r="AH550" s="156"/>
      <c r="AI550" s="153">
        <f>IFERROR(__xludf.DUMMYFUNCTION("TO_DATE(INT((AJ550/(60*60*24))+""1/1/1970""))"),43025.0)</f>
        <v>43025</v>
      </c>
      <c r="AJ550" s="156">
        <v>1.5082128E9</v>
      </c>
      <c r="AK550" s="156">
        <v>99400.3159</v>
      </c>
      <c r="AL550" s="152">
        <v>100353.155</v>
      </c>
      <c r="AM550" s="160">
        <v>135424.25</v>
      </c>
      <c r="AN550" s="152">
        <f t="shared" si="1"/>
        <v>27640.5872</v>
      </c>
      <c r="AO550" s="152">
        <f t="shared" si="2"/>
        <v>162196.8719</v>
      </c>
      <c r="AP550" s="152">
        <f t="shared" si="3"/>
        <v>9853.0871</v>
      </c>
      <c r="AQ550" s="152">
        <f t="shared" si="4"/>
        <v>91327.2642</v>
      </c>
      <c r="AR550" s="152">
        <f t="shared" si="5"/>
        <v>85275.8926</v>
      </c>
    </row>
    <row r="551">
      <c r="A551" s="152">
        <v>1.4858964E9</v>
      </c>
      <c r="B551" s="152">
        <v>110519.1167</v>
      </c>
      <c r="D551" s="153">
        <f>IFERROR(__xludf.DUMMYFUNCTION("TO_DATE(INT((E551/(60*60*24))+""1/1/1970""))"),43026.0)</f>
        <v>43026</v>
      </c>
      <c r="E551" s="152">
        <v>1.5082992E9</v>
      </c>
      <c r="F551" s="152">
        <v>99400.3159</v>
      </c>
      <c r="H551" s="153">
        <f>IFERROR(__xludf.DUMMYFUNCTION("TO_DATE(INT((I551/(60*60*24))+""1/1/1970""))"),43026.0)</f>
        <v>43026</v>
      </c>
      <c r="I551" s="156">
        <v>1.5082992E9</v>
      </c>
      <c r="J551" s="156">
        <v>100722.064</v>
      </c>
      <c r="L551" s="158">
        <v>43026.0</v>
      </c>
      <c r="M551" s="159">
        <v>135281.49</v>
      </c>
      <c r="O551" s="153">
        <f>IFERROR(__xludf.DUMMYFUNCTION("TO_DATE(INT((P551/(60*60*24))+""1/1/1970""))"),42924.0)</f>
        <v>42924</v>
      </c>
      <c r="P551" s="13">
        <v>1.499472E9</v>
      </c>
      <c r="Q551" s="13">
        <v>27350.2384</v>
      </c>
      <c r="S551" s="153">
        <f>IFERROR(__xludf.DUMMYFUNCTION("TO_DATE(INT((T551/(60*60*24))+""1/1/1970""))"),43026.0)</f>
        <v>43026</v>
      </c>
      <c r="T551" s="152">
        <v>1.5082992E9</v>
      </c>
      <c r="U551" s="152">
        <v>162376.4101</v>
      </c>
      <c r="W551" s="153">
        <f>IFERROR(__xludf.DUMMYFUNCTION("TO_DATE(INT((X551/(60*60*24))+""1/1/1970""))"),43011.0)</f>
        <v>43011</v>
      </c>
      <c r="X551" s="156">
        <v>1.5070392E9</v>
      </c>
      <c r="Y551" s="156">
        <v>9865.4875</v>
      </c>
      <c r="AA551" s="153">
        <f>IFERROR(__xludf.DUMMYFUNCTION("TO_DATE(INT((AB551/(60*60*24))+""1/1/1970""))"),43012.0)</f>
        <v>43012</v>
      </c>
      <c r="AB551" s="152">
        <v>1.5070932E9</v>
      </c>
      <c r="AC551" s="152">
        <v>91657.473</v>
      </c>
      <c r="AE551" s="153">
        <f>IFERROR(__xludf.DUMMYFUNCTION("TO_DATE(INT((AF551/(60*60*24))+""1/1/1970""))"),42924.0)</f>
        <v>42924</v>
      </c>
      <c r="AF551" s="152">
        <v>1.499472E9</v>
      </c>
      <c r="AG551" s="152">
        <v>89184.782</v>
      </c>
      <c r="AH551" s="156"/>
      <c r="AI551" s="153">
        <f>IFERROR(__xludf.DUMMYFUNCTION("TO_DATE(INT((AJ551/(60*60*24))+""1/1/1970""))"),43026.0)</f>
        <v>43026</v>
      </c>
      <c r="AJ551" s="152">
        <v>1.5082992E9</v>
      </c>
      <c r="AK551" s="152">
        <v>99400.3159</v>
      </c>
      <c r="AL551" s="156">
        <v>100722.064</v>
      </c>
      <c r="AM551" s="159">
        <v>135281.49</v>
      </c>
      <c r="AN551" s="152">
        <f t="shared" si="1"/>
        <v>27696.5082</v>
      </c>
      <c r="AO551" s="152">
        <f t="shared" si="2"/>
        <v>162376.4101</v>
      </c>
      <c r="AP551" s="152">
        <f t="shared" si="3"/>
        <v>9850.8043</v>
      </c>
      <c r="AQ551" s="152">
        <f t="shared" si="4"/>
        <v>91311.3417</v>
      </c>
      <c r="AR551" s="152">
        <f t="shared" si="5"/>
        <v>85110.4254</v>
      </c>
    </row>
    <row r="552">
      <c r="A552" s="156">
        <v>1.48595946E9</v>
      </c>
      <c r="B552" s="156">
        <v>110935.6587</v>
      </c>
      <c r="D552" s="153">
        <f>IFERROR(__xludf.DUMMYFUNCTION("TO_DATE(INT((E552/(60*60*24))+""1/1/1970""))"),43027.0)</f>
        <v>43027</v>
      </c>
      <c r="E552" s="156">
        <v>1.5083856E9</v>
      </c>
      <c r="F552" s="156">
        <v>99400.3159</v>
      </c>
      <c r="H552" s="153">
        <f>IFERROR(__xludf.DUMMYFUNCTION("TO_DATE(INT((I552/(60*60*24))+""1/1/1970""))"),43027.0)</f>
        <v>43027</v>
      </c>
      <c r="I552" s="152">
        <v>1.5083856E9</v>
      </c>
      <c r="J552" s="152">
        <v>100879.5076</v>
      </c>
      <c r="L552" s="158">
        <v>43027.0</v>
      </c>
      <c r="M552" s="160">
        <v>135007.47</v>
      </c>
      <c r="O552" s="153">
        <f>IFERROR(__xludf.DUMMYFUNCTION("TO_DATE(INT((P552/(60*60*24))+""1/1/1970""))"),42925.0)</f>
        <v>42925</v>
      </c>
      <c r="P552" s="13">
        <v>1.4995584E9</v>
      </c>
      <c r="Q552" s="13">
        <v>27350.2384</v>
      </c>
      <c r="S552" s="153">
        <f>IFERROR(__xludf.DUMMYFUNCTION("TO_DATE(INT((T552/(60*60*24))+""1/1/1970""))"),43027.0)</f>
        <v>43027</v>
      </c>
      <c r="T552" s="156">
        <v>1.5083856E9</v>
      </c>
      <c r="U552" s="156">
        <v>162626.1582</v>
      </c>
      <c r="W552" s="153">
        <f>IFERROR(__xludf.DUMMYFUNCTION("TO_DATE(INT((X552/(60*60*24))+""1/1/1970""))"),43012.0)</f>
        <v>43012</v>
      </c>
      <c r="X552" s="156">
        <v>1.5071256E9</v>
      </c>
      <c r="Y552" s="156">
        <v>9857.6895</v>
      </c>
      <c r="AA552" s="153">
        <f>IFERROR(__xludf.DUMMYFUNCTION("TO_DATE(INT((AB552/(60*60*24))+""1/1/1970""))"),43013.0)</f>
        <v>43013</v>
      </c>
      <c r="AB552" s="156">
        <v>1.5071724E9</v>
      </c>
      <c r="AC552" s="156">
        <v>91585.975</v>
      </c>
      <c r="AE552" s="153">
        <f>IFERROR(__xludf.DUMMYFUNCTION("TO_DATE(INT((AF552/(60*60*24))+""1/1/1970""))"),42925.0)</f>
        <v>42925</v>
      </c>
      <c r="AF552" s="156">
        <v>1.4996376E9</v>
      </c>
      <c r="AG552" s="156">
        <v>89184.782</v>
      </c>
      <c r="AH552" s="156"/>
      <c r="AI552" s="153">
        <f>IFERROR(__xludf.DUMMYFUNCTION("TO_DATE(INT((AJ552/(60*60*24))+""1/1/1970""))"),43027.0)</f>
        <v>43027</v>
      </c>
      <c r="AJ552" s="156">
        <v>1.5083856E9</v>
      </c>
      <c r="AK552" s="156">
        <v>99400.3159</v>
      </c>
      <c r="AL552" s="152">
        <v>100879.5076</v>
      </c>
      <c r="AM552" s="160">
        <v>135007.47</v>
      </c>
      <c r="AN552" s="152">
        <f t="shared" si="1"/>
        <v>27626.6434</v>
      </c>
      <c r="AO552" s="152">
        <f t="shared" si="2"/>
        <v>162626.1582</v>
      </c>
      <c r="AP552" s="152">
        <f t="shared" si="3"/>
        <v>9858.6482</v>
      </c>
      <c r="AQ552" s="152">
        <f t="shared" si="4"/>
        <v>91694.1955</v>
      </c>
      <c r="AR552" s="152">
        <f t="shared" si="5"/>
        <v>85277.3345</v>
      </c>
    </row>
    <row r="553">
      <c r="A553" s="152">
        <v>1.4859828E9</v>
      </c>
      <c r="B553" s="152">
        <v>110562.7083</v>
      </c>
      <c r="D553" s="153">
        <f>IFERROR(__xludf.DUMMYFUNCTION("TO_DATE(INT((E553/(60*60*24))+""1/1/1970""))"),43028.0)</f>
        <v>43028</v>
      </c>
      <c r="E553" s="152">
        <v>1.508472E9</v>
      </c>
      <c r="F553" s="152">
        <v>99400.3159</v>
      </c>
      <c r="H553" s="153">
        <f>IFERROR(__xludf.DUMMYFUNCTION("TO_DATE(INT((I553/(60*60*24))+""1/1/1970""))"),43028.0)</f>
        <v>43028</v>
      </c>
      <c r="I553" s="156">
        <v>1.508472E9</v>
      </c>
      <c r="J553" s="156">
        <v>100892.3965</v>
      </c>
      <c r="L553" s="158">
        <v>43028.0</v>
      </c>
      <c r="M553" s="159">
        <v>135279.13</v>
      </c>
      <c r="O553" s="153">
        <f>IFERROR(__xludf.DUMMYFUNCTION("TO_DATE(INT((P553/(60*60*24))+""1/1/1970""))"),42926.0)</f>
        <v>42926</v>
      </c>
      <c r="P553" s="13">
        <v>1.4996448E9</v>
      </c>
      <c r="Q553" s="13">
        <v>27351.0695</v>
      </c>
      <c r="S553" s="153">
        <f>IFERROR(__xludf.DUMMYFUNCTION("TO_DATE(INT((T553/(60*60*24))+""1/1/1970""))"),43028.0)</f>
        <v>43028</v>
      </c>
      <c r="T553" s="152">
        <v>1.508472E9</v>
      </c>
      <c r="U553" s="152">
        <v>162742.4633</v>
      </c>
      <c r="W553" s="153">
        <f>IFERROR(__xludf.DUMMYFUNCTION("TO_DATE(INT((X553/(60*60*24))+""1/1/1970""))"),43013.0)</f>
        <v>43013</v>
      </c>
      <c r="X553" s="156">
        <v>1.507212E9</v>
      </c>
      <c r="Y553" s="156">
        <v>9854.565</v>
      </c>
      <c r="AA553" s="153">
        <f>IFERROR(__xludf.DUMMYFUNCTION("TO_DATE(INT((AB553/(60*60*24))+""1/1/1970""))"),43014.0)</f>
        <v>43014</v>
      </c>
      <c r="AB553" s="152">
        <v>1.5072516E9</v>
      </c>
      <c r="AC553" s="152">
        <v>91249.5553</v>
      </c>
      <c r="AE553" s="153">
        <f>IFERROR(__xludf.DUMMYFUNCTION("TO_DATE(INT((AF553/(60*60*24))+""1/1/1970""))"),42926.0)</f>
        <v>42926</v>
      </c>
      <c r="AF553" s="156">
        <v>1.4996772E9</v>
      </c>
      <c r="AG553" s="156">
        <v>89153.5714</v>
      </c>
      <c r="AH553" s="156"/>
      <c r="AI553" s="153">
        <f>IFERROR(__xludf.DUMMYFUNCTION("TO_DATE(INT((AJ553/(60*60*24))+""1/1/1970""))"),43028.0)</f>
        <v>43028</v>
      </c>
      <c r="AJ553" s="152">
        <v>1.508472E9</v>
      </c>
      <c r="AK553" s="152">
        <v>99400.3159</v>
      </c>
      <c r="AL553" s="156">
        <v>100892.3965</v>
      </c>
      <c r="AM553" s="159">
        <v>135279.13</v>
      </c>
      <c r="AN553" s="152">
        <f t="shared" si="1"/>
        <v>27599.773</v>
      </c>
      <c r="AO553" s="152">
        <f t="shared" si="2"/>
        <v>162742.4633</v>
      </c>
      <c r="AP553" s="152">
        <f t="shared" si="3"/>
        <v>9838.624</v>
      </c>
      <c r="AQ553" s="152">
        <f t="shared" si="4"/>
        <v>91377.6434</v>
      </c>
      <c r="AR553" s="152">
        <f t="shared" si="5"/>
        <v>85665.5877</v>
      </c>
    </row>
    <row r="554">
      <c r="A554" s="156">
        <v>1.48604586E9</v>
      </c>
      <c r="B554" s="156">
        <v>110359.2809</v>
      </c>
      <c r="D554" s="153">
        <f>IFERROR(__xludf.DUMMYFUNCTION("TO_DATE(INT((E554/(60*60*24))+""1/1/1970""))"),43029.0)</f>
        <v>43029</v>
      </c>
      <c r="E554" s="156">
        <v>1.5085584E9</v>
      </c>
      <c r="F554" s="156">
        <v>99400.3159</v>
      </c>
      <c r="H554" s="153">
        <f>IFERROR(__xludf.DUMMYFUNCTION("TO_DATE(INT((I554/(60*60*24))+""1/1/1970""))"),43029.0)</f>
        <v>43029</v>
      </c>
      <c r="I554" s="152">
        <v>1.5085584E9</v>
      </c>
      <c r="J554" s="152">
        <v>101614.2591</v>
      </c>
      <c r="L554" s="158">
        <v>43029.0</v>
      </c>
      <c r="M554" s="160">
        <v>135065.49</v>
      </c>
      <c r="O554" s="153">
        <f>IFERROR(__xludf.DUMMYFUNCTION("TO_DATE(INT((P554/(60*60*24))+""1/1/1970""))"),42927.0)</f>
        <v>42927</v>
      </c>
      <c r="P554" s="13">
        <v>1.4997816E9</v>
      </c>
      <c r="Q554" s="13">
        <v>27301.3136</v>
      </c>
      <c r="S554" s="153">
        <f>IFERROR(__xludf.DUMMYFUNCTION("TO_DATE(INT((T554/(60*60*24))+""1/1/1970""))"),43029.0)</f>
        <v>43029</v>
      </c>
      <c r="T554" s="156">
        <v>1.5085584E9</v>
      </c>
      <c r="U554" s="156">
        <v>164139.583</v>
      </c>
      <c r="W554" s="153">
        <f>IFERROR(__xludf.DUMMYFUNCTION("TO_DATE(INT((X554/(60*60*24))+""1/1/1970""))"),43014.0)</f>
        <v>43014</v>
      </c>
      <c r="X554" s="156">
        <v>1.5072984E9</v>
      </c>
      <c r="Y554" s="156">
        <v>9867.0788</v>
      </c>
      <c r="AA554" s="153">
        <f>IFERROR(__xludf.DUMMYFUNCTION("TO_DATE(INT((AB554/(60*60*24))+""1/1/1970""))"),43016.0)</f>
        <v>43016</v>
      </c>
      <c r="AB554" s="156">
        <v>1.5075E9</v>
      </c>
      <c r="AC554" s="156">
        <v>91124.8715</v>
      </c>
      <c r="AE554" s="153">
        <f>IFERROR(__xludf.DUMMYFUNCTION("TO_DATE(INT((AF554/(60*60*24))+""1/1/1970""))"),42927.0)</f>
        <v>42927</v>
      </c>
      <c r="AF554" s="152">
        <v>1.4997564E9</v>
      </c>
      <c r="AG554" s="152">
        <v>89219.2055</v>
      </c>
      <c r="AH554" s="156"/>
      <c r="AI554" s="153">
        <f>IFERROR(__xludf.DUMMYFUNCTION("TO_DATE(INT((AJ554/(60*60*24))+""1/1/1970""))"),43029.0)</f>
        <v>43029</v>
      </c>
      <c r="AJ554" s="156">
        <v>1.5085584E9</v>
      </c>
      <c r="AK554" s="156">
        <v>99400.3159</v>
      </c>
      <c r="AL554" s="152">
        <v>101614.2591</v>
      </c>
      <c r="AM554" s="160">
        <v>135065.49</v>
      </c>
      <c r="AN554" s="152">
        <f t="shared" si="1"/>
        <v>27554.2951</v>
      </c>
      <c r="AO554" s="152">
        <f t="shared" si="2"/>
        <v>164139.583</v>
      </c>
      <c r="AP554" s="152">
        <f t="shared" si="3"/>
        <v>9880.2151</v>
      </c>
      <c r="AQ554" s="152">
        <f t="shared" si="4"/>
        <v>91377.6434</v>
      </c>
      <c r="AR554" s="152">
        <f t="shared" si="5"/>
        <v>85183.6058</v>
      </c>
    </row>
    <row r="555">
      <c r="A555" s="152">
        <v>1.4860692E9</v>
      </c>
      <c r="B555" s="152">
        <v>110635.361</v>
      </c>
      <c r="D555" s="153">
        <f>IFERROR(__xludf.DUMMYFUNCTION("TO_DATE(INT((E555/(60*60*24))+""1/1/1970""))"),43031.0)</f>
        <v>43031</v>
      </c>
      <c r="E555" s="152">
        <v>1.5087672E9</v>
      </c>
      <c r="F555" s="152">
        <v>99400.3159</v>
      </c>
      <c r="H555" s="153">
        <f>IFERROR(__xludf.DUMMYFUNCTION("TO_DATE(INT((I555/(60*60*24))+""1/1/1970""))"),43031.0)</f>
        <v>43031</v>
      </c>
      <c r="I555" s="156">
        <v>1.5087672E9</v>
      </c>
      <c r="J555" s="156">
        <v>101614.2591</v>
      </c>
      <c r="L555" s="158">
        <v>43031.0</v>
      </c>
      <c r="M555" s="159">
        <v>135065.49</v>
      </c>
      <c r="O555" s="153">
        <f>IFERROR(__xludf.DUMMYFUNCTION("TO_DATE(INT((P555/(60*60*24))+""1/1/1970""))"),42928.0)</f>
        <v>42928</v>
      </c>
      <c r="P555" s="13">
        <v>1.499868E9</v>
      </c>
      <c r="Q555" s="13">
        <v>27362.8366</v>
      </c>
      <c r="S555" s="153">
        <f>IFERROR(__xludf.DUMMYFUNCTION("TO_DATE(INT((T555/(60*60*24))+""1/1/1970""))"),43031.0)</f>
        <v>43031</v>
      </c>
      <c r="T555" s="152">
        <v>1.5087672E9</v>
      </c>
      <c r="U555" s="152">
        <v>164139.583</v>
      </c>
      <c r="W555" s="153">
        <f>IFERROR(__xludf.DUMMYFUNCTION("TO_DATE(INT((X555/(60*60*24))+""1/1/1970""))"),43015.0)</f>
        <v>43015</v>
      </c>
      <c r="X555" s="156">
        <v>1.5073344E9</v>
      </c>
      <c r="Y555" s="156">
        <v>9874.7293</v>
      </c>
      <c r="AA555" s="153">
        <f>IFERROR(__xludf.DUMMYFUNCTION("TO_DATE(INT((AB555/(60*60*24))+""1/1/1970""))"),43017.0)</f>
        <v>43017</v>
      </c>
      <c r="AB555" s="156">
        <v>1.5075396E9</v>
      </c>
      <c r="AC555" s="156">
        <v>91126.0752</v>
      </c>
      <c r="AE555" s="153">
        <f>IFERROR(__xludf.DUMMYFUNCTION("TO_DATE(INT((AF555/(60*60*24))+""1/1/1970""))"),42928.0)</f>
        <v>42928</v>
      </c>
      <c r="AF555" s="156">
        <v>1.4998356E9</v>
      </c>
      <c r="AG555" s="156">
        <v>88505.9506</v>
      </c>
      <c r="AH555" s="156"/>
      <c r="AI555" s="153">
        <f>IFERROR(__xludf.DUMMYFUNCTION("TO_DATE(INT((AJ555/(60*60*24))+""1/1/1970""))"),43031.0)</f>
        <v>43031</v>
      </c>
      <c r="AJ555" s="152">
        <v>1.5087672E9</v>
      </c>
      <c r="AK555" s="152">
        <v>99400.3159</v>
      </c>
      <c r="AL555" s="156">
        <v>101614.2591</v>
      </c>
      <c r="AM555" s="159">
        <v>135065.49</v>
      </c>
      <c r="AN555" s="152">
        <f t="shared" si="1"/>
        <v>27540.2866</v>
      </c>
      <c r="AO555" s="152">
        <f t="shared" si="2"/>
        <v>164139.583</v>
      </c>
      <c r="AP555" s="152">
        <f t="shared" si="3"/>
        <v>9890.5365</v>
      </c>
      <c r="AQ555" s="152">
        <f t="shared" si="4"/>
        <v>92535.7731</v>
      </c>
      <c r="AR555" s="152">
        <f t="shared" si="5"/>
        <v>84990.741</v>
      </c>
    </row>
    <row r="556">
      <c r="A556" s="156">
        <v>1.48613226E9</v>
      </c>
      <c r="B556" s="156">
        <v>111119.7122</v>
      </c>
      <c r="D556" s="153">
        <f>IFERROR(__xludf.DUMMYFUNCTION("TO_DATE(INT((E556/(60*60*24))+""1/1/1970""))"),43032.0)</f>
        <v>43032</v>
      </c>
      <c r="E556" s="152">
        <v>1.5088176E9</v>
      </c>
      <c r="F556" s="152">
        <v>99400.3159</v>
      </c>
      <c r="H556" s="153">
        <f>IFERROR(__xludf.DUMMYFUNCTION("TO_DATE(INT((I556/(60*60*24))+""1/1/1970""))"),43032.0)</f>
        <v>43032</v>
      </c>
      <c r="I556" s="156">
        <v>1.5088176E9</v>
      </c>
      <c r="J556" s="156">
        <v>100968.7349</v>
      </c>
      <c r="L556" s="158">
        <v>43032.0</v>
      </c>
      <c r="M556" s="159">
        <v>134915.87</v>
      </c>
      <c r="O556" s="153">
        <f>IFERROR(__xludf.DUMMYFUNCTION("TO_DATE(INT((P556/(60*60*24))+""1/1/1970""))"),42929.0)</f>
        <v>42929</v>
      </c>
      <c r="P556" s="13">
        <v>1.4999544E9</v>
      </c>
      <c r="Q556" s="13">
        <v>27269.6837</v>
      </c>
      <c r="S556" s="153">
        <f>IFERROR(__xludf.DUMMYFUNCTION("TO_DATE(INT((T556/(60*60*24))+""1/1/1970""))"),43032.0)</f>
        <v>43032</v>
      </c>
      <c r="T556" s="152">
        <v>1.5088176E9</v>
      </c>
      <c r="U556" s="152">
        <v>163099.3881</v>
      </c>
      <c r="W556" s="153">
        <f>IFERROR(__xludf.DUMMYFUNCTION("TO_DATE(INT((X556/(60*60*24))+""1/1/1970""))"),43017.0)</f>
        <v>43017</v>
      </c>
      <c r="X556" s="152">
        <v>1.5075072E9</v>
      </c>
      <c r="Y556" s="152">
        <v>9859.3607</v>
      </c>
      <c r="AA556" s="153">
        <f>IFERROR(__xludf.DUMMYFUNCTION("TO_DATE(INT((AB556/(60*60*24))+""1/1/1970""))"),43018.0)</f>
        <v>43018</v>
      </c>
      <c r="AB556" s="152">
        <v>1.5076188E9</v>
      </c>
      <c r="AC556" s="152">
        <v>91120.9533</v>
      </c>
      <c r="AE556" s="153">
        <f>IFERROR(__xludf.DUMMYFUNCTION("TO_DATE(INT((AF556/(60*60*24))+""1/1/1970""))"),42929.0)</f>
        <v>42929</v>
      </c>
      <c r="AF556" s="152">
        <v>1.4999148E9</v>
      </c>
      <c r="AG556" s="152">
        <v>89015.8774</v>
      </c>
      <c r="AH556" s="156"/>
      <c r="AI556" s="153">
        <f>IFERROR(__xludf.DUMMYFUNCTION("TO_DATE(INT((AJ556/(60*60*24))+""1/1/1970""))"),43032.0)</f>
        <v>43032</v>
      </c>
      <c r="AJ556" s="152">
        <v>1.5088176E9</v>
      </c>
      <c r="AK556" s="152">
        <v>99400.3159</v>
      </c>
      <c r="AL556" s="156">
        <v>100968.7349</v>
      </c>
      <c r="AM556" s="159">
        <v>134915.87</v>
      </c>
      <c r="AN556" s="152">
        <f t="shared" si="1"/>
        <v>27702.9855</v>
      </c>
      <c r="AO556" s="152">
        <f t="shared" si="2"/>
        <v>163099.3881</v>
      </c>
      <c r="AP556" s="152">
        <f t="shared" si="3"/>
        <v>9884.0256</v>
      </c>
      <c r="AQ556" s="152">
        <f t="shared" si="4"/>
        <v>92476.7701</v>
      </c>
      <c r="AR556" s="152">
        <f t="shared" si="5"/>
        <v>84990.741</v>
      </c>
    </row>
    <row r="557">
      <c r="A557" s="152">
        <v>1.4861556E9</v>
      </c>
      <c r="B557" s="152">
        <v>111395.7924</v>
      </c>
      <c r="D557" s="153">
        <f>IFERROR(__xludf.DUMMYFUNCTION("TO_DATE(INT((E557/(60*60*24))+""1/1/1970""))"),43033.0)</f>
        <v>43033</v>
      </c>
      <c r="E557" s="156">
        <v>1.508904E9</v>
      </c>
      <c r="F557" s="156">
        <v>99400.3159</v>
      </c>
      <c r="H557" s="153">
        <f>IFERROR(__xludf.DUMMYFUNCTION("TO_DATE(INT((I557/(60*60*24))+""1/1/1970""))"),43033.0)</f>
        <v>43033</v>
      </c>
      <c r="I557" s="152">
        <v>1.508904E9</v>
      </c>
      <c r="J557" s="152">
        <v>102081.9867</v>
      </c>
      <c r="L557" s="158">
        <v>43033.0</v>
      </c>
      <c r="M557" s="160">
        <v>134706.07</v>
      </c>
      <c r="O557" s="153">
        <f>IFERROR(__xludf.DUMMYFUNCTION("TO_DATE(INT((P557/(60*60*24))+""1/1/1970""))"),42930.0)</f>
        <v>42930</v>
      </c>
      <c r="P557" s="13">
        <v>1.5000408E9</v>
      </c>
      <c r="Q557" s="13">
        <v>27247.5463</v>
      </c>
      <c r="S557" s="153">
        <f>IFERROR(__xludf.DUMMYFUNCTION("TO_DATE(INT((T557/(60*60*24))+""1/1/1970""))"),43033.0)</f>
        <v>43033</v>
      </c>
      <c r="T557" s="156">
        <v>1.508904E9</v>
      </c>
      <c r="U557" s="156">
        <v>163519.0078</v>
      </c>
      <c r="W557" s="153">
        <f>IFERROR(__xludf.DUMMYFUNCTION("TO_DATE(INT((X557/(60*60*24))+""1/1/1970""))"),43018.0)</f>
        <v>43018</v>
      </c>
      <c r="X557" s="156">
        <v>1.507644E9</v>
      </c>
      <c r="Y557" s="156">
        <v>9870.8091</v>
      </c>
      <c r="AA557" s="153">
        <f>IFERROR(__xludf.DUMMYFUNCTION("TO_DATE(INT((AB557/(60*60*24))+""1/1/1970""))"),43019.0)</f>
        <v>43019</v>
      </c>
      <c r="AB557" s="156">
        <v>1.507698E9</v>
      </c>
      <c r="AC557" s="156">
        <v>91117.5943</v>
      </c>
      <c r="AE557" s="153">
        <f>IFERROR(__xludf.DUMMYFUNCTION("TO_DATE(INT((AF557/(60*60*24))+""1/1/1970""))"),42930.0)</f>
        <v>42930</v>
      </c>
      <c r="AF557" s="156">
        <v>1.499994E9</v>
      </c>
      <c r="AG557" s="156">
        <v>89144.3918</v>
      </c>
      <c r="AH557" s="156"/>
      <c r="AI557" s="153">
        <f>IFERROR(__xludf.DUMMYFUNCTION("TO_DATE(INT((AJ557/(60*60*24))+""1/1/1970""))"),43033.0)</f>
        <v>43033</v>
      </c>
      <c r="AJ557" s="156">
        <v>1.508904E9</v>
      </c>
      <c r="AK557" s="156">
        <v>99400.3159</v>
      </c>
      <c r="AL557" s="152">
        <v>102081.9867</v>
      </c>
      <c r="AM557" s="160">
        <v>134706.07</v>
      </c>
      <c r="AN557" s="152">
        <f t="shared" si="1"/>
        <v>27701.6804</v>
      </c>
      <c r="AO557" s="152">
        <f t="shared" si="2"/>
        <v>163519.0078</v>
      </c>
      <c r="AP557" s="152">
        <f t="shared" si="3"/>
        <v>9895.9756</v>
      </c>
      <c r="AQ557" s="152">
        <f t="shared" si="4"/>
        <v>92745.0298</v>
      </c>
      <c r="AR557" s="152">
        <f t="shared" si="5"/>
        <v>85025.709</v>
      </c>
    </row>
    <row r="558">
      <c r="A558" s="156">
        <v>1.48639146E9</v>
      </c>
      <c r="B558" s="156">
        <v>111158.4603</v>
      </c>
      <c r="D558" s="153">
        <f>IFERROR(__xludf.DUMMYFUNCTION("TO_DATE(INT((E558/(60*60*24))+""1/1/1970""))"),43034.0)</f>
        <v>43034</v>
      </c>
      <c r="E558" s="152">
        <v>1.5089904E9</v>
      </c>
      <c r="F558" s="152">
        <v>99400.3159</v>
      </c>
      <c r="H558" s="153">
        <f>IFERROR(__xludf.DUMMYFUNCTION("TO_DATE(INT((I558/(60*60*24))+""1/1/1970""))"),43034.0)</f>
        <v>43034</v>
      </c>
      <c r="I558" s="156">
        <v>1.5089904E9</v>
      </c>
      <c r="J558" s="156">
        <v>100882.1165</v>
      </c>
      <c r="L558" s="158">
        <v>43034.0</v>
      </c>
      <c r="M558" s="159">
        <v>134232.85</v>
      </c>
      <c r="O558" s="153">
        <f>IFERROR(__xludf.DUMMYFUNCTION("TO_DATE(INT((P558/(60*60*24))+""1/1/1970""))"),42931.0)</f>
        <v>42931</v>
      </c>
      <c r="P558" s="13">
        <v>1.5000768E9</v>
      </c>
      <c r="Q558" s="13">
        <v>27262.9807</v>
      </c>
      <c r="S558" s="153">
        <f>IFERROR(__xludf.DUMMYFUNCTION("TO_DATE(INT((T558/(60*60*24))+""1/1/1970""))"),43034.0)</f>
        <v>43034</v>
      </c>
      <c r="T558" s="152">
        <v>1.5089904E9</v>
      </c>
      <c r="U558" s="152">
        <v>162188.2984</v>
      </c>
      <c r="W558" s="153">
        <f>IFERROR(__xludf.DUMMYFUNCTION("TO_DATE(INT((X558/(60*60*24))+""1/1/1970""))"),43019.0)</f>
        <v>43019</v>
      </c>
      <c r="X558" s="156">
        <v>1.5077304E9</v>
      </c>
      <c r="Y558" s="156">
        <v>9854.869</v>
      </c>
      <c r="AA558" s="153">
        <f>IFERROR(__xludf.DUMMYFUNCTION("TO_DATE(INT((AB558/(60*60*24))+""1/1/1970""))"),43020.0)</f>
        <v>43020</v>
      </c>
      <c r="AB558" s="152">
        <v>1.5077772E9</v>
      </c>
      <c r="AC558" s="152">
        <v>91099.6316</v>
      </c>
      <c r="AE558" s="153">
        <f>IFERROR(__xludf.DUMMYFUNCTION("TO_DATE(INT((AF558/(60*60*24))+""1/1/1970""))"),42931.0)</f>
        <v>42931</v>
      </c>
      <c r="AF558" s="152">
        <v>1.5000768E9</v>
      </c>
      <c r="AG558" s="152">
        <v>88554.1435</v>
      </c>
      <c r="AH558" s="156"/>
      <c r="AI558" s="153">
        <f>IFERROR(__xludf.DUMMYFUNCTION("TO_DATE(INT((AJ558/(60*60*24))+""1/1/1970""))"),43034.0)</f>
        <v>43034</v>
      </c>
      <c r="AJ558" s="152">
        <v>1.5089904E9</v>
      </c>
      <c r="AK558" s="152">
        <v>99400.3159</v>
      </c>
      <c r="AL558" s="156">
        <v>100882.1165</v>
      </c>
      <c r="AM558" s="159">
        <v>134232.85</v>
      </c>
      <c r="AN558" s="152">
        <f t="shared" si="1"/>
        <v>27804.94</v>
      </c>
      <c r="AO558" s="152">
        <f t="shared" si="2"/>
        <v>162188.2984</v>
      </c>
      <c r="AP558" s="152">
        <f t="shared" si="3"/>
        <v>9913.8907</v>
      </c>
      <c r="AQ558" s="152">
        <f t="shared" si="4"/>
        <v>93011.4044</v>
      </c>
      <c r="AR558" s="152">
        <f t="shared" si="5"/>
        <v>85454.6981</v>
      </c>
    </row>
    <row r="559">
      <c r="A559" s="152">
        <v>1.4864148E9</v>
      </c>
      <c r="B559" s="152">
        <v>111197.2084</v>
      </c>
      <c r="D559" s="153">
        <f>IFERROR(__xludf.DUMMYFUNCTION("TO_DATE(INT((E559/(60*60*24))+""1/1/1970""))"),43035.0)</f>
        <v>43035</v>
      </c>
      <c r="E559" s="156">
        <v>1.5090768E9</v>
      </c>
      <c r="F559" s="156">
        <v>99400.3159</v>
      </c>
      <c r="H559" s="153">
        <f>IFERROR(__xludf.DUMMYFUNCTION("TO_DATE(INT((I559/(60*60*24))+""1/1/1970""))"),43035.0)</f>
        <v>43035</v>
      </c>
      <c r="I559" s="152">
        <v>1.5090768E9</v>
      </c>
      <c r="J559" s="152">
        <v>101103.7516</v>
      </c>
      <c r="L559" s="158">
        <v>43035.0</v>
      </c>
      <c r="M559" s="160">
        <v>133933.55</v>
      </c>
      <c r="O559" s="153">
        <f>IFERROR(__xludf.DUMMYFUNCTION("TO_DATE(INT((P559/(60*60*24))+""1/1/1970""))"),42932.0)</f>
        <v>42932</v>
      </c>
      <c r="P559" s="13">
        <v>1.5001632E9</v>
      </c>
      <c r="Q559" s="13">
        <v>27262.9807</v>
      </c>
      <c r="S559" s="153">
        <f>IFERROR(__xludf.DUMMYFUNCTION("TO_DATE(INT((T559/(60*60*24))+""1/1/1970""))"),43035.0)</f>
        <v>43035</v>
      </c>
      <c r="T559" s="156">
        <v>1.5090768E9</v>
      </c>
      <c r="U559" s="156">
        <v>162489.453</v>
      </c>
      <c r="W559" s="153">
        <f>IFERROR(__xludf.DUMMYFUNCTION("TO_DATE(INT((X559/(60*60*24))+""1/1/1970""))"),43020.0)</f>
        <v>43020</v>
      </c>
      <c r="X559" s="156">
        <v>1.5078168E9</v>
      </c>
      <c r="Y559" s="156">
        <v>9845.4839</v>
      </c>
      <c r="AA559" s="153">
        <f>IFERROR(__xludf.DUMMYFUNCTION("TO_DATE(INT((AB559/(60*60*24))+""1/1/1970""))"),43021.0)</f>
        <v>43021</v>
      </c>
      <c r="AB559" s="156">
        <v>1.5078564E9</v>
      </c>
      <c r="AC559" s="156">
        <v>91108.7668</v>
      </c>
      <c r="AE559" s="153">
        <f>IFERROR(__xludf.DUMMYFUNCTION("TO_DATE(INT((AF559/(60*60*24))+""1/1/1970""))"),42932.0)</f>
        <v>42932</v>
      </c>
      <c r="AF559" s="156">
        <v>1.5002424E9</v>
      </c>
      <c r="AG559" s="156">
        <v>88554.1435</v>
      </c>
      <c r="AH559" s="156"/>
      <c r="AI559" s="153">
        <f>IFERROR(__xludf.DUMMYFUNCTION("TO_DATE(INT((AJ559/(60*60*24))+""1/1/1970""))"),43035.0)</f>
        <v>43035</v>
      </c>
      <c r="AJ559" s="156">
        <v>1.5090768E9</v>
      </c>
      <c r="AK559" s="156">
        <v>99400.3159</v>
      </c>
      <c r="AL559" s="152">
        <v>101103.7516</v>
      </c>
      <c r="AM559" s="160">
        <v>133933.55</v>
      </c>
      <c r="AN559" s="152">
        <f t="shared" si="1"/>
        <v>27909.4839</v>
      </c>
      <c r="AO559" s="152">
        <f t="shared" si="2"/>
        <v>162489.453</v>
      </c>
      <c r="AP559" s="152">
        <f t="shared" si="3"/>
        <v>9941.9159</v>
      </c>
      <c r="AQ559" s="152">
        <f t="shared" si="4"/>
        <v>93488.5569</v>
      </c>
      <c r="AR559" s="152">
        <f t="shared" si="5"/>
        <v>84144.2988</v>
      </c>
    </row>
    <row r="560">
      <c r="A560" s="156">
        <v>1.48647786E9</v>
      </c>
      <c r="B560" s="156">
        <v>111424.8534</v>
      </c>
      <c r="D560" s="153">
        <f>IFERROR(__xludf.DUMMYFUNCTION("TO_DATE(INT((E560/(60*60*24))+""1/1/1970""))"),43036.0)</f>
        <v>43036</v>
      </c>
      <c r="E560" s="152">
        <v>1.5091632E9</v>
      </c>
      <c r="F560" s="152">
        <v>99400.3159</v>
      </c>
      <c r="H560" s="153">
        <f>IFERROR(__xludf.DUMMYFUNCTION("TO_DATE(INT((I560/(60*60*24))+""1/1/1970""))"),43036.0)</f>
        <v>43036</v>
      </c>
      <c r="I560" s="156">
        <v>1.5091632E9</v>
      </c>
      <c r="J560" s="156">
        <v>101353.1707</v>
      </c>
      <c r="L560" s="158">
        <v>43036.0</v>
      </c>
      <c r="M560" s="159">
        <v>134836.31</v>
      </c>
      <c r="O560" s="153">
        <f>IFERROR(__xludf.DUMMYFUNCTION("TO_DATE(INT((P560/(60*60*24))+""1/1/1970""))"),42933.0)</f>
        <v>42933</v>
      </c>
      <c r="P560" s="13">
        <v>1.5002496E9</v>
      </c>
      <c r="Q560" s="13">
        <v>27264.818</v>
      </c>
      <c r="S560" s="153">
        <f>IFERROR(__xludf.DUMMYFUNCTION("TO_DATE(INT((T560/(60*60*24))+""1/1/1970""))"),43036.0)</f>
        <v>43036</v>
      </c>
      <c r="T560" s="152">
        <v>1.5091632E9</v>
      </c>
      <c r="U560" s="152">
        <v>164780.575</v>
      </c>
      <c r="W560" s="153">
        <f>IFERROR(__xludf.DUMMYFUNCTION("TO_DATE(INT((X560/(60*60*24))+""1/1/1970""))"),43021.0)</f>
        <v>43021</v>
      </c>
      <c r="X560" s="156">
        <v>1.5079032E9</v>
      </c>
      <c r="Y560" s="156">
        <v>9849.0959</v>
      </c>
      <c r="AA560" s="153">
        <f>IFERROR(__xludf.DUMMYFUNCTION("TO_DATE(INT((AB560/(60*60*24))+""1/1/1970""))"),43023.0)</f>
        <v>43023</v>
      </c>
      <c r="AB560" s="152">
        <v>1.5081048E9</v>
      </c>
      <c r="AC560" s="152">
        <v>90993.2021</v>
      </c>
      <c r="AE560" s="153">
        <f>IFERROR(__xludf.DUMMYFUNCTION("TO_DATE(INT((AF560/(60*60*24))+""1/1/1970""))"),42933.0)</f>
        <v>42933</v>
      </c>
      <c r="AF560" s="156">
        <v>1.500282E9</v>
      </c>
      <c r="AG560" s="156">
        <v>88505.9506</v>
      </c>
      <c r="AH560" s="156"/>
      <c r="AI560" s="153">
        <f>IFERROR(__xludf.DUMMYFUNCTION("TO_DATE(INT((AJ560/(60*60*24))+""1/1/1970""))"),43036.0)</f>
        <v>43036</v>
      </c>
      <c r="AJ560" s="152">
        <v>1.5091632E9</v>
      </c>
      <c r="AK560" s="152">
        <v>99400.3159</v>
      </c>
      <c r="AL560" s="156">
        <v>101353.1707</v>
      </c>
      <c r="AM560" s="159">
        <v>134836.31</v>
      </c>
      <c r="AN560" s="152">
        <f t="shared" si="1"/>
        <v>27874.3934</v>
      </c>
      <c r="AO560" s="152">
        <f t="shared" si="2"/>
        <v>164780.575</v>
      </c>
      <c r="AP560" s="152">
        <f t="shared" si="3"/>
        <v>9936.4372</v>
      </c>
      <c r="AQ560" s="152">
        <f t="shared" si="4"/>
        <v>93488.5569</v>
      </c>
      <c r="AR560" s="152">
        <f t="shared" si="5"/>
        <v>83933.0487</v>
      </c>
    </row>
    <row r="561">
      <c r="A561" s="152">
        <v>1.4865012E9</v>
      </c>
      <c r="B561" s="152">
        <v>111202.0519</v>
      </c>
      <c r="D561" s="153">
        <f>IFERROR(__xludf.DUMMYFUNCTION("TO_DATE(INT((E561/(60*60*24))+""1/1/1970""))"),43038.0)</f>
        <v>43038</v>
      </c>
      <c r="E561" s="156">
        <v>1.509372E9</v>
      </c>
      <c r="F561" s="156">
        <v>99400.3159</v>
      </c>
      <c r="H561" s="153">
        <f>IFERROR(__xludf.DUMMYFUNCTION("TO_DATE(INT((I561/(60*60*24))+""1/1/1970""))"),43038.0)</f>
        <v>43038</v>
      </c>
      <c r="I561" s="152">
        <v>1.509372E9</v>
      </c>
      <c r="J561" s="152">
        <v>101353.1707</v>
      </c>
      <c r="L561" s="158">
        <v>43038.0</v>
      </c>
      <c r="M561" s="160">
        <v>134836.31</v>
      </c>
      <c r="O561" s="153">
        <f>IFERROR(__xludf.DUMMYFUNCTION("TO_DATE(INT((P561/(60*60*24))+""1/1/1970""))"),42934.0)</f>
        <v>42934</v>
      </c>
      <c r="P561" s="13">
        <v>1.5003864E9</v>
      </c>
      <c r="Q561" s="13">
        <v>27228.0384</v>
      </c>
      <c r="S561" s="153">
        <f>IFERROR(__xludf.DUMMYFUNCTION("TO_DATE(INT((T561/(60*60*24))+""1/1/1970""))"),43038.0)</f>
        <v>43038</v>
      </c>
      <c r="T561" s="156">
        <v>1.509372E9</v>
      </c>
      <c r="U561" s="156">
        <v>164780.575</v>
      </c>
      <c r="W561" s="153">
        <f>IFERROR(__xludf.DUMMYFUNCTION("TO_DATE(INT((X561/(60*60*24))+""1/1/1970""))"),43022.0)</f>
        <v>43022</v>
      </c>
      <c r="X561" s="156">
        <v>1.5079392E9</v>
      </c>
      <c r="Y561" s="156">
        <v>9839.7528</v>
      </c>
      <c r="AA561" s="153">
        <f>IFERROR(__xludf.DUMMYFUNCTION("TO_DATE(INT((AB561/(60*60*24))+""1/1/1970""))"),43024.0)</f>
        <v>43024</v>
      </c>
      <c r="AB561" s="152">
        <v>1.5081444E9</v>
      </c>
      <c r="AC561" s="152">
        <v>90988.6237</v>
      </c>
      <c r="AE561" s="153">
        <f>IFERROR(__xludf.DUMMYFUNCTION("TO_DATE(INT((AF561/(60*60*24))+""1/1/1970""))"),42934.0)</f>
        <v>42934</v>
      </c>
      <c r="AF561" s="152">
        <v>1.5003612E9</v>
      </c>
      <c r="AG561" s="152">
        <v>88512.3763</v>
      </c>
      <c r="AH561" s="156"/>
      <c r="AI561" s="153">
        <f>IFERROR(__xludf.DUMMYFUNCTION("TO_DATE(INT((AJ561/(60*60*24))+""1/1/1970""))"),43038.0)</f>
        <v>43038</v>
      </c>
      <c r="AJ561" s="156">
        <v>1.509372E9</v>
      </c>
      <c r="AK561" s="156">
        <v>99400.3159</v>
      </c>
      <c r="AL561" s="152">
        <v>101353.1707</v>
      </c>
      <c r="AM561" s="160">
        <v>134836.31</v>
      </c>
      <c r="AN561" s="152">
        <f t="shared" si="1"/>
        <v>27866.721</v>
      </c>
      <c r="AO561" s="152">
        <f t="shared" si="2"/>
        <v>164780.575</v>
      </c>
      <c r="AP561" s="152">
        <f t="shared" si="3"/>
        <v>9940.1441</v>
      </c>
      <c r="AQ561" s="152">
        <f t="shared" si="4"/>
        <v>93756.9737</v>
      </c>
      <c r="AR561" s="152">
        <f t="shared" si="5"/>
        <v>83915.3844</v>
      </c>
    </row>
    <row r="562">
      <c r="A562" s="156">
        <v>1.48656426E9</v>
      </c>
      <c r="B562" s="156">
        <v>111008.3114</v>
      </c>
      <c r="D562" s="153">
        <f>IFERROR(__xludf.DUMMYFUNCTION("TO_DATE(INT((E562/(60*60*24))+""1/1/1970""))"),43039.0)</f>
        <v>43039</v>
      </c>
      <c r="E562" s="156">
        <v>1.5094224E9</v>
      </c>
      <c r="F562" s="156">
        <v>99400.3159</v>
      </c>
      <c r="H562" s="153">
        <f>IFERROR(__xludf.DUMMYFUNCTION("TO_DATE(INT((I562/(60*60*24))+""1/1/1970""))"),43039.0)</f>
        <v>43039</v>
      </c>
      <c r="I562" s="152">
        <v>1.5094224E9</v>
      </c>
      <c r="J562" s="152">
        <v>101949.9744</v>
      </c>
      <c r="L562" s="158">
        <v>43039.0</v>
      </c>
      <c r="M562" s="160">
        <v>134953.73</v>
      </c>
      <c r="O562" s="153">
        <f>IFERROR(__xludf.DUMMYFUNCTION("TO_DATE(INT((P562/(60*60*24))+""1/1/1970""))"),42935.0)</f>
        <v>42935</v>
      </c>
      <c r="P562" s="13">
        <v>1.5004728E9</v>
      </c>
      <c r="Q562" s="13">
        <v>27287.8049</v>
      </c>
      <c r="S562" s="153">
        <f>IFERROR(__xludf.DUMMYFUNCTION("TO_DATE(INT((T562/(60*60*24))+""1/1/1970""))"),43039.0)</f>
        <v>43039</v>
      </c>
      <c r="T562" s="156">
        <v>1.5094224E9</v>
      </c>
      <c r="U562" s="156">
        <v>163777.8337</v>
      </c>
      <c r="W562" s="153">
        <f>IFERROR(__xludf.DUMMYFUNCTION("TO_DATE(INT((X562/(60*60*24))+""1/1/1970""))"),43024.0)</f>
        <v>43024</v>
      </c>
      <c r="X562" s="152">
        <v>1.508112E9</v>
      </c>
      <c r="Y562" s="152">
        <v>9842.1468</v>
      </c>
      <c r="AA562" s="153">
        <f>IFERROR(__xludf.DUMMYFUNCTION("TO_DATE(INT((AB562/(60*60*24))+""1/1/1970""))"),43025.0)</f>
        <v>43025</v>
      </c>
      <c r="AB562" s="156">
        <v>1.5082236E9</v>
      </c>
      <c r="AC562" s="156">
        <v>91327.2642</v>
      </c>
      <c r="AE562" s="153">
        <f>IFERROR(__xludf.DUMMYFUNCTION("TO_DATE(INT((AF562/(60*60*24))+""1/1/1970""))"),42935.0)</f>
        <v>42935</v>
      </c>
      <c r="AF562" s="156">
        <v>1.5004404E9</v>
      </c>
      <c r="AG562" s="156">
        <v>87827.5781</v>
      </c>
      <c r="AH562" s="156"/>
      <c r="AI562" s="153">
        <f>IFERROR(__xludf.DUMMYFUNCTION("TO_DATE(INT((AJ562/(60*60*24))+""1/1/1970""))"),43039.0)</f>
        <v>43039</v>
      </c>
      <c r="AJ562" s="156">
        <v>1.5094224E9</v>
      </c>
      <c r="AK562" s="156">
        <v>99400.3159</v>
      </c>
      <c r="AL562" s="152">
        <v>101949.9744</v>
      </c>
      <c r="AM562" s="160">
        <v>134953.73</v>
      </c>
      <c r="AN562" s="152">
        <f t="shared" si="1"/>
        <v>27929.2614</v>
      </c>
      <c r="AO562" s="152">
        <f t="shared" si="2"/>
        <v>163777.8337</v>
      </c>
      <c r="AP562" s="152">
        <f t="shared" si="3"/>
        <v>9929.1415</v>
      </c>
      <c r="AQ562" s="152">
        <f t="shared" si="4"/>
        <v>93989.4912</v>
      </c>
      <c r="AR562" s="152">
        <f t="shared" si="5"/>
        <v>84246.3188</v>
      </c>
    </row>
    <row r="563">
      <c r="A563" s="152">
        <v>1.4865876E9</v>
      </c>
      <c r="B563" s="152">
        <v>111347.3572</v>
      </c>
      <c r="D563" s="153">
        <f>IFERROR(__xludf.DUMMYFUNCTION("TO_DATE(INT((E563/(60*60*24))+""1/1/1970""))"),43040.0)</f>
        <v>43040</v>
      </c>
      <c r="E563" s="152">
        <v>1.5095088E9</v>
      </c>
      <c r="F563" s="152">
        <v>99400.3159</v>
      </c>
      <c r="H563" s="153">
        <f>IFERROR(__xludf.DUMMYFUNCTION("TO_DATE(INT((I563/(60*60*24))+""1/1/1970""))"),43040.0)</f>
        <v>43040</v>
      </c>
      <c r="I563" s="156">
        <v>1.5095088E9</v>
      </c>
      <c r="J563" s="156">
        <v>100513.2739</v>
      </c>
      <c r="L563" s="158">
        <v>43040.0</v>
      </c>
      <c r="M563" s="159">
        <v>135007.69</v>
      </c>
      <c r="O563" s="153">
        <f>IFERROR(__xludf.DUMMYFUNCTION("TO_DATE(INT((P563/(60*60*24))+""1/1/1970""))"),42936.0)</f>
        <v>42936</v>
      </c>
      <c r="P563" s="13">
        <v>1.5005592E9</v>
      </c>
      <c r="Q563" s="13">
        <v>27291.9097</v>
      </c>
      <c r="S563" s="153">
        <f>IFERROR(__xludf.DUMMYFUNCTION("TO_DATE(INT((T563/(60*60*24))+""1/1/1970""))"),43040.0)</f>
        <v>43040</v>
      </c>
      <c r="T563" s="152">
        <v>1.5095088E9</v>
      </c>
      <c r="U563" s="152">
        <v>164121.9148</v>
      </c>
      <c r="W563" s="153">
        <f>IFERROR(__xludf.DUMMYFUNCTION("TO_DATE(INT((X563/(60*60*24))+""1/1/1970""))"),43025.0)</f>
        <v>43025</v>
      </c>
      <c r="X563" s="156">
        <v>1.5082488E9</v>
      </c>
      <c r="Y563" s="156">
        <v>9853.0871</v>
      </c>
      <c r="AA563" s="153">
        <f>IFERROR(__xludf.DUMMYFUNCTION("TO_DATE(INT((AB563/(60*60*24))+""1/1/1970""))"),43026.0)</f>
        <v>43026</v>
      </c>
      <c r="AB563" s="152">
        <v>1.5083028E9</v>
      </c>
      <c r="AC563" s="152">
        <v>91311.3417</v>
      </c>
      <c r="AE563" s="153">
        <f>IFERROR(__xludf.DUMMYFUNCTION("TO_DATE(INT((AF563/(60*60*24))+""1/1/1970""))"),42936.0)</f>
        <v>42936</v>
      </c>
      <c r="AF563" s="152">
        <v>1.5005196E9</v>
      </c>
      <c r="AG563" s="152">
        <v>88003.3675</v>
      </c>
      <c r="AH563" s="156"/>
      <c r="AI563" s="153">
        <f>IFERROR(__xludf.DUMMYFUNCTION("TO_DATE(INT((AJ563/(60*60*24))+""1/1/1970""))"),43040.0)</f>
        <v>43040</v>
      </c>
      <c r="AJ563" s="152">
        <v>1.5095088E9</v>
      </c>
      <c r="AK563" s="152">
        <v>99400.3159</v>
      </c>
      <c r="AL563" s="156">
        <v>100513.2739</v>
      </c>
      <c r="AM563" s="159">
        <v>135007.69</v>
      </c>
      <c r="AN563" s="152">
        <f t="shared" si="1"/>
        <v>27878.3959</v>
      </c>
      <c r="AO563" s="152">
        <f t="shared" si="2"/>
        <v>164121.9148</v>
      </c>
      <c r="AP563" s="152">
        <f t="shared" si="3"/>
        <v>9951.8865</v>
      </c>
      <c r="AQ563" s="152">
        <f t="shared" si="4"/>
        <v>93450.5882</v>
      </c>
      <c r="AR563" s="152">
        <f t="shared" si="5"/>
        <v>84248.1213</v>
      </c>
    </row>
    <row r="564">
      <c r="A564" s="156">
        <v>1.48665066E9</v>
      </c>
      <c r="B564" s="156">
        <v>111492.6626</v>
      </c>
      <c r="D564" s="153">
        <f>IFERROR(__xludf.DUMMYFUNCTION("TO_DATE(INT((E564/(60*60*24))+""1/1/1970""))"),43041.0)</f>
        <v>43041</v>
      </c>
      <c r="E564" s="156">
        <v>1.5095952E9</v>
      </c>
      <c r="F564" s="156">
        <v>99400.3159</v>
      </c>
      <c r="H564" s="153">
        <f>IFERROR(__xludf.DUMMYFUNCTION("TO_DATE(INT((I564/(60*60*24))+""1/1/1970""))"),43041.0)</f>
        <v>43041</v>
      </c>
      <c r="I564" s="152">
        <v>1.5095952E9</v>
      </c>
      <c r="J564" s="152">
        <v>99300.1887</v>
      </c>
      <c r="L564" s="158">
        <v>43041.0</v>
      </c>
      <c r="M564" s="160">
        <v>135288.97</v>
      </c>
      <c r="O564" s="153">
        <f>IFERROR(__xludf.DUMMYFUNCTION("TO_DATE(INT((P564/(60*60*24))+""1/1/1970""))"),42937.0)</f>
        <v>42937</v>
      </c>
      <c r="P564" s="13">
        <v>1.5006456E9</v>
      </c>
      <c r="Q564" s="13">
        <v>27308.43</v>
      </c>
      <c r="S564" s="153">
        <f>IFERROR(__xludf.DUMMYFUNCTION("TO_DATE(INT((T564/(60*60*24))+""1/1/1970""))"),43041.0)</f>
        <v>43041</v>
      </c>
      <c r="T564" s="156">
        <v>1.5095952E9</v>
      </c>
      <c r="U564" s="156">
        <v>164567.2641</v>
      </c>
      <c r="W564" s="153">
        <f>IFERROR(__xludf.DUMMYFUNCTION("TO_DATE(INT((X564/(60*60*24))+""1/1/1970""))"),43026.0)</f>
        <v>43026</v>
      </c>
      <c r="X564" s="156">
        <v>1.5083352E9</v>
      </c>
      <c r="Y564" s="156">
        <v>9850.8043</v>
      </c>
      <c r="AA564" s="153">
        <f>IFERROR(__xludf.DUMMYFUNCTION("TO_DATE(INT((AB564/(60*60*24))+""1/1/1970""))"),43027.0)</f>
        <v>43027</v>
      </c>
      <c r="AB564" s="156">
        <v>1.508382E9</v>
      </c>
      <c r="AC564" s="156">
        <v>91694.1955</v>
      </c>
      <c r="AE564" s="153">
        <f>IFERROR(__xludf.DUMMYFUNCTION("TO_DATE(INT((AF564/(60*60*24))+""1/1/1970""))"),42937.0)</f>
        <v>42937</v>
      </c>
      <c r="AF564" s="156">
        <v>1.5005988E9</v>
      </c>
      <c r="AG564" s="156">
        <v>87085.8665</v>
      </c>
      <c r="AH564" s="156"/>
      <c r="AI564" s="153">
        <f>IFERROR(__xludf.DUMMYFUNCTION("TO_DATE(INT((AJ564/(60*60*24))+""1/1/1970""))"),43041.0)</f>
        <v>43041</v>
      </c>
      <c r="AJ564" s="156">
        <v>1.5095952E9</v>
      </c>
      <c r="AK564" s="156">
        <v>99400.3159</v>
      </c>
      <c r="AL564" s="152">
        <v>99300.1887</v>
      </c>
      <c r="AM564" s="160">
        <v>135288.97</v>
      </c>
      <c r="AN564" s="152">
        <f t="shared" si="1"/>
        <v>27894.4808</v>
      </c>
      <c r="AO564" s="152">
        <f t="shared" si="2"/>
        <v>164567.2641</v>
      </c>
      <c r="AP564" s="152">
        <f t="shared" si="3"/>
        <v>9957.0484</v>
      </c>
      <c r="AQ564" s="152">
        <f t="shared" si="4"/>
        <v>93574.5999</v>
      </c>
      <c r="AR564" s="152">
        <f t="shared" si="5"/>
        <v>84080.1306</v>
      </c>
    </row>
    <row r="565">
      <c r="A565" s="152">
        <v>1.486674E9</v>
      </c>
      <c r="B565" s="152">
        <v>112006.0748</v>
      </c>
      <c r="D565" s="153">
        <f>IFERROR(__xludf.DUMMYFUNCTION("TO_DATE(INT((E565/(60*60*24))+""1/1/1970""))"),43042.0)</f>
        <v>43042</v>
      </c>
      <c r="E565" s="152">
        <v>1.5096816E9</v>
      </c>
      <c r="F565" s="152">
        <v>99400.3159</v>
      </c>
      <c r="H565" s="153">
        <f>IFERROR(__xludf.DUMMYFUNCTION("TO_DATE(INT((I565/(60*60*24))+""1/1/1970""))"),43042.0)</f>
        <v>43042</v>
      </c>
      <c r="I565" s="156">
        <v>1.5096816E9</v>
      </c>
      <c r="J565" s="156">
        <v>99681.6259</v>
      </c>
      <c r="L565" s="158">
        <v>43042.0</v>
      </c>
      <c r="M565" s="159">
        <v>135478.69</v>
      </c>
      <c r="O565" s="153">
        <f>IFERROR(__xludf.DUMMYFUNCTION("TO_DATE(INT((P565/(60*60*24))+""1/1/1970""))"),42938.0)</f>
        <v>42938</v>
      </c>
      <c r="P565" s="13">
        <v>1.5006816E9</v>
      </c>
      <c r="Q565" s="13">
        <v>27428.7544</v>
      </c>
      <c r="S565" s="153">
        <f>IFERROR(__xludf.DUMMYFUNCTION("TO_DATE(INT((T565/(60*60*24))+""1/1/1970""))"),43042.0)</f>
        <v>43042</v>
      </c>
      <c r="T565" s="152">
        <v>1.5096816E9</v>
      </c>
      <c r="U565" s="152">
        <v>164690.5032</v>
      </c>
      <c r="W565" s="153">
        <f>IFERROR(__xludf.DUMMYFUNCTION("TO_DATE(INT((X565/(60*60*24))+""1/1/1970""))"),43027.0)</f>
        <v>43027</v>
      </c>
      <c r="X565" s="156">
        <v>1.5084216E9</v>
      </c>
      <c r="Y565" s="156">
        <v>9858.6482</v>
      </c>
      <c r="AA565" s="153">
        <f>IFERROR(__xludf.DUMMYFUNCTION("TO_DATE(INT((AB565/(60*60*24))+""1/1/1970""))"),43028.0)</f>
        <v>43028</v>
      </c>
      <c r="AB565" s="152">
        <v>1.5084612E9</v>
      </c>
      <c r="AC565" s="152">
        <v>91377.6434</v>
      </c>
      <c r="AE565" s="153">
        <f>IFERROR(__xludf.DUMMYFUNCTION("TO_DATE(INT((AF565/(60*60*24))+""1/1/1970""))"),42938.0)</f>
        <v>42938</v>
      </c>
      <c r="AF565" s="152">
        <v>1.5006816E9</v>
      </c>
      <c r="AG565" s="152">
        <v>86762.2856</v>
      </c>
      <c r="AH565" s="156"/>
      <c r="AI565" s="153">
        <f>IFERROR(__xludf.DUMMYFUNCTION("TO_DATE(INT((AJ565/(60*60*24))+""1/1/1970""))"),43042.0)</f>
        <v>43042</v>
      </c>
      <c r="AJ565" s="152">
        <v>1.5096816E9</v>
      </c>
      <c r="AK565" s="152">
        <v>99400.3159</v>
      </c>
      <c r="AL565" s="156">
        <v>99681.6259</v>
      </c>
      <c r="AM565" s="159">
        <v>135478.69</v>
      </c>
      <c r="AN565" s="152">
        <f t="shared" si="1"/>
        <v>27868.1245</v>
      </c>
      <c r="AO565" s="152">
        <f t="shared" si="2"/>
        <v>164690.5032</v>
      </c>
      <c r="AP565" s="152">
        <f t="shared" si="3"/>
        <v>9925.4487</v>
      </c>
      <c r="AQ565" s="152">
        <f t="shared" si="4"/>
        <v>93639.1581</v>
      </c>
      <c r="AR565" s="152">
        <f t="shared" si="5"/>
        <v>84297.8696</v>
      </c>
    </row>
    <row r="566">
      <c r="A566" s="156">
        <v>1.48673706E9</v>
      </c>
      <c r="B566" s="156">
        <v>112165.9107</v>
      </c>
      <c r="D566" s="153">
        <f>IFERROR(__xludf.DUMMYFUNCTION("TO_DATE(INT((E566/(60*60*24))+""1/1/1970""))"),43043.0)</f>
        <v>43043</v>
      </c>
      <c r="E566" s="156">
        <v>1.509768E9</v>
      </c>
      <c r="F566" s="156">
        <v>99400.3159</v>
      </c>
      <c r="H566" s="153">
        <f>IFERROR(__xludf.DUMMYFUNCTION("TO_DATE(INT((I566/(60*60*24))+""1/1/1970""))"),43043.0)</f>
        <v>43043</v>
      </c>
      <c r="I566" s="152">
        <v>1.509768E9</v>
      </c>
      <c r="J566" s="152">
        <v>99758.0088</v>
      </c>
      <c r="L566" s="158">
        <v>43043.0</v>
      </c>
      <c r="M566" s="160">
        <v>135626.68</v>
      </c>
      <c r="O566" s="153">
        <f>IFERROR(__xludf.DUMMYFUNCTION("TO_DATE(INT((P566/(60*60*24))+""1/1/1970""))"),42939.0)</f>
        <v>42939</v>
      </c>
      <c r="P566" s="13">
        <v>1.500768E9</v>
      </c>
      <c r="Q566" s="13">
        <v>27428.7544</v>
      </c>
      <c r="S566" s="153">
        <f>IFERROR(__xludf.DUMMYFUNCTION("TO_DATE(INT((T566/(60*60*24))+""1/1/1970""))"),43043.0)</f>
        <v>43043</v>
      </c>
      <c r="T566" s="156">
        <v>1.509768E9</v>
      </c>
      <c r="U566" s="156">
        <v>165603.7444</v>
      </c>
      <c r="W566" s="153">
        <f>IFERROR(__xludf.DUMMYFUNCTION("TO_DATE(INT((X566/(60*60*24))+""1/1/1970""))"),43028.0)</f>
        <v>43028</v>
      </c>
      <c r="X566" s="156">
        <v>1.508508E9</v>
      </c>
      <c r="Y566" s="156">
        <v>9838.624</v>
      </c>
      <c r="AA566" s="153">
        <f>IFERROR(__xludf.DUMMYFUNCTION("TO_DATE(INT((AB566/(60*60*24))+""1/1/1970""))"),43030.0)</f>
        <v>43030</v>
      </c>
      <c r="AB566" s="156">
        <v>1.5087096E9</v>
      </c>
      <c r="AC566" s="156">
        <v>92497.488</v>
      </c>
      <c r="AE566" s="153">
        <f>IFERROR(__xludf.DUMMYFUNCTION("TO_DATE(INT((AF566/(60*60*24))+""1/1/1970""))"),42939.0)</f>
        <v>42939</v>
      </c>
      <c r="AF566" s="156">
        <v>1.5008472E9</v>
      </c>
      <c r="AG566" s="156">
        <v>86762.2856</v>
      </c>
      <c r="AH566" s="156"/>
      <c r="AI566" s="153">
        <f>IFERROR(__xludf.DUMMYFUNCTION("TO_DATE(INT((AJ566/(60*60*24))+""1/1/1970""))"),43043.0)</f>
        <v>43043</v>
      </c>
      <c r="AJ566" s="156">
        <v>1.509768E9</v>
      </c>
      <c r="AK566" s="156">
        <v>99400.3159</v>
      </c>
      <c r="AL566" s="152">
        <v>99758.0088</v>
      </c>
      <c r="AM566" s="160">
        <v>135626.68</v>
      </c>
      <c r="AN566" s="152">
        <f t="shared" si="1"/>
        <v>28106.829</v>
      </c>
      <c r="AO566" s="152">
        <f t="shared" si="2"/>
        <v>165603.7444</v>
      </c>
      <c r="AP566" s="152">
        <f t="shared" si="3"/>
        <v>9938.0568</v>
      </c>
      <c r="AQ566" s="152">
        <f t="shared" si="4"/>
        <v>93639.1581</v>
      </c>
      <c r="AR566" s="152">
        <f t="shared" si="5"/>
        <v>83934.8512</v>
      </c>
    </row>
    <row r="567">
      <c r="A567" s="152">
        <v>1.4867604E9</v>
      </c>
      <c r="B567" s="152">
        <v>112446.8344</v>
      </c>
      <c r="D567" s="153">
        <f>IFERROR(__xludf.DUMMYFUNCTION("TO_DATE(INT((E567/(60*60*24))+""1/1/1970""))"),43045.0)</f>
        <v>43045</v>
      </c>
      <c r="E567" s="152">
        <v>1.5099804E9</v>
      </c>
      <c r="F567" s="152">
        <v>99400.3159</v>
      </c>
      <c r="H567" s="153">
        <f>IFERROR(__xludf.DUMMYFUNCTION("TO_DATE(INT((I567/(60*60*24))+""1/1/1970""))"),43045.0)</f>
        <v>43045</v>
      </c>
      <c r="I567" s="156">
        <v>1.5099804E9</v>
      </c>
      <c r="J567" s="156">
        <v>99758.0088</v>
      </c>
      <c r="L567" s="158">
        <v>43045.0</v>
      </c>
      <c r="M567" s="159">
        <v>135626.68</v>
      </c>
      <c r="O567" s="153">
        <f>IFERROR(__xludf.DUMMYFUNCTION("TO_DATE(INT((P567/(60*60*24))+""1/1/1970""))"),42940.0)</f>
        <v>42940</v>
      </c>
      <c r="P567" s="13">
        <v>1.5008544E9</v>
      </c>
      <c r="Q567" s="13">
        <v>27442.3901</v>
      </c>
      <c r="S567" s="153">
        <f>IFERROR(__xludf.DUMMYFUNCTION("TO_DATE(INT((T567/(60*60*24))+""1/1/1970""))"),43045.0)</f>
        <v>43045</v>
      </c>
      <c r="T567" s="152">
        <v>1.5099804E9</v>
      </c>
      <c r="U567" s="152">
        <v>165603.7444</v>
      </c>
      <c r="W567" s="153">
        <f>IFERROR(__xludf.DUMMYFUNCTION("TO_DATE(INT((X567/(60*60*24))+""1/1/1970""))"),43029.0)</f>
        <v>43029</v>
      </c>
      <c r="X567" s="156">
        <v>1.508544E9</v>
      </c>
      <c r="Y567" s="156">
        <v>9880.2151</v>
      </c>
      <c r="AA567" s="153">
        <f>IFERROR(__xludf.DUMMYFUNCTION("TO_DATE(INT((AB567/(60*60*24))+""1/1/1970""))"),43031.0)</f>
        <v>43031</v>
      </c>
      <c r="AB567" s="156">
        <v>1.5087492E9</v>
      </c>
      <c r="AC567" s="156">
        <v>92535.7731</v>
      </c>
      <c r="AE567" s="153">
        <f>IFERROR(__xludf.DUMMYFUNCTION("TO_DATE(INT((AF567/(60*60*24))+""1/1/1970""))"),42940.0)</f>
        <v>42940</v>
      </c>
      <c r="AF567" s="156">
        <v>1.5008868E9</v>
      </c>
      <c r="AG567" s="156">
        <v>86601.6426</v>
      </c>
      <c r="AH567" s="156"/>
      <c r="AI567" s="153">
        <f>IFERROR(__xludf.DUMMYFUNCTION("TO_DATE(INT((AJ567/(60*60*24))+""1/1/1970""))"),43045.0)</f>
        <v>43045</v>
      </c>
      <c r="AJ567" s="152">
        <v>1.5099804E9</v>
      </c>
      <c r="AK567" s="152">
        <v>99400.3159</v>
      </c>
      <c r="AL567" s="156">
        <v>99758.0088</v>
      </c>
      <c r="AM567" s="159">
        <v>135626.68</v>
      </c>
      <c r="AN567" s="152">
        <f t="shared" si="1"/>
        <v>28106.829</v>
      </c>
      <c r="AO567" s="152">
        <f t="shared" si="2"/>
        <v>165603.7444</v>
      </c>
      <c r="AP567" s="152">
        <f t="shared" si="3"/>
        <v>9938.3945</v>
      </c>
      <c r="AQ567" s="152">
        <f t="shared" si="4"/>
        <v>94007.7249</v>
      </c>
      <c r="AR567" s="152">
        <f t="shared" si="5"/>
        <v>83979.5525</v>
      </c>
    </row>
    <row r="568">
      <c r="A568" s="156">
        <v>1.48699626E9</v>
      </c>
      <c r="B568" s="156">
        <v>112713.2276</v>
      </c>
      <c r="D568" s="153">
        <f>IFERROR(__xludf.DUMMYFUNCTION("TO_DATE(INT((E568/(60*60*24))+""1/1/1970""))"),43046.0)</f>
        <v>43046</v>
      </c>
      <c r="E568" s="152">
        <v>1.5100308E9</v>
      </c>
      <c r="F568" s="152">
        <v>99400.3159</v>
      </c>
      <c r="H568" s="153">
        <f>IFERROR(__xludf.DUMMYFUNCTION("TO_DATE(INT((I568/(60*60*24))+""1/1/1970""))"),43046.0)</f>
        <v>43046</v>
      </c>
      <c r="I568" s="156">
        <v>1.5100308E9</v>
      </c>
      <c r="J568" s="156">
        <v>100325.2088</v>
      </c>
      <c r="L568" s="158">
        <v>43046.0</v>
      </c>
      <c r="M568" s="159">
        <v>136137.31</v>
      </c>
      <c r="O568" s="153">
        <f>IFERROR(__xludf.DUMMYFUNCTION("TO_DATE(INT((P568/(60*60*24))+""1/1/1970""))"),42941.0)</f>
        <v>42941</v>
      </c>
      <c r="P568" s="13">
        <v>1.5009912E9</v>
      </c>
      <c r="Q568" s="13">
        <v>27480.9335</v>
      </c>
      <c r="S568" s="153">
        <f>IFERROR(__xludf.DUMMYFUNCTION("TO_DATE(INT((T568/(60*60*24))+""1/1/1970""))"),43046.0)</f>
        <v>43046</v>
      </c>
      <c r="T568" s="152">
        <v>1.5100308E9</v>
      </c>
      <c r="U568" s="152">
        <v>166041.0239</v>
      </c>
      <c r="W568" s="153">
        <f>IFERROR(__xludf.DUMMYFUNCTION("TO_DATE(INT((X568/(60*60*24))+""1/1/1970""))"),43031.0)</f>
        <v>43031</v>
      </c>
      <c r="X568" s="152">
        <v>1.5087168E9</v>
      </c>
      <c r="Y568" s="152">
        <v>9890.5365</v>
      </c>
      <c r="AA568" s="153">
        <f>IFERROR(__xludf.DUMMYFUNCTION("TO_DATE(INT((AB568/(60*60*24))+""1/1/1970""))"),43032.0)</f>
        <v>43032</v>
      </c>
      <c r="AB568" s="152">
        <v>1.5088284E9</v>
      </c>
      <c r="AC568" s="152">
        <v>92476.7701</v>
      </c>
      <c r="AE568" s="153">
        <f>IFERROR(__xludf.DUMMYFUNCTION("TO_DATE(INT((AF568/(60*60*24))+""1/1/1970""))"),42941.0)</f>
        <v>42941</v>
      </c>
      <c r="AF568" s="152">
        <v>1.500966E9</v>
      </c>
      <c r="AG568" s="152">
        <v>86994.5294</v>
      </c>
      <c r="AH568" s="156"/>
      <c r="AI568" s="153">
        <f>IFERROR(__xludf.DUMMYFUNCTION("TO_DATE(INT((AJ568/(60*60*24))+""1/1/1970""))"),43046.0)</f>
        <v>43046</v>
      </c>
      <c r="AJ568" s="152">
        <v>1.5100308E9</v>
      </c>
      <c r="AK568" s="152">
        <v>99400.3159</v>
      </c>
      <c r="AL568" s="156">
        <v>100325.2088</v>
      </c>
      <c r="AM568" s="159">
        <v>136137.31</v>
      </c>
      <c r="AN568" s="152">
        <f t="shared" si="1"/>
        <v>27982.0278</v>
      </c>
      <c r="AO568" s="152">
        <f t="shared" si="2"/>
        <v>166041.0239</v>
      </c>
      <c r="AP568" s="152">
        <f t="shared" si="3"/>
        <v>9932.0576</v>
      </c>
      <c r="AQ568" s="152">
        <f t="shared" si="4"/>
        <v>94171.5324</v>
      </c>
      <c r="AR568" s="152">
        <f t="shared" si="5"/>
        <v>83956.4809</v>
      </c>
    </row>
    <row r="569">
      <c r="A569" s="152">
        <v>1.4870196E9</v>
      </c>
      <c r="B569" s="152">
        <v>113057.1169</v>
      </c>
      <c r="D569" s="153">
        <f>IFERROR(__xludf.DUMMYFUNCTION("TO_DATE(INT((E569/(60*60*24))+""1/1/1970""))"),43047.0)</f>
        <v>43047</v>
      </c>
      <c r="E569" s="156">
        <v>1.5101172E9</v>
      </c>
      <c r="F569" s="156">
        <v>99400.3159</v>
      </c>
      <c r="H569" s="153">
        <f>IFERROR(__xludf.DUMMYFUNCTION("TO_DATE(INT((I569/(60*60*24))+""1/1/1970""))"),43047.0)</f>
        <v>43047</v>
      </c>
      <c r="I569" s="152">
        <v>1.5101172E9</v>
      </c>
      <c r="J569" s="152">
        <v>100168.3877</v>
      </c>
      <c r="L569" s="158">
        <v>43047.0</v>
      </c>
      <c r="M569" s="160">
        <v>136105.39</v>
      </c>
      <c r="O569" s="153">
        <f>IFERROR(__xludf.DUMMYFUNCTION("TO_DATE(INT((P569/(60*60*24))+""1/1/1970""))"),42942.0)</f>
        <v>42942</v>
      </c>
      <c r="P569" s="13">
        <v>1.5010776E9</v>
      </c>
      <c r="Q569" s="13">
        <v>27436.2945</v>
      </c>
      <c r="S569" s="153">
        <f>IFERROR(__xludf.DUMMYFUNCTION("TO_DATE(INT((T569/(60*60*24))+""1/1/1970""))"),43047.0)</f>
        <v>43047</v>
      </c>
      <c r="T569" s="156">
        <v>1.5101172E9</v>
      </c>
      <c r="U569" s="156">
        <v>165899.0075</v>
      </c>
      <c r="W569" s="153">
        <f>IFERROR(__xludf.DUMMYFUNCTION("TO_DATE(INT((X569/(60*60*24))+""1/1/1970""))"),43032.0)</f>
        <v>43032</v>
      </c>
      <c r="X569" s="156">
        <v>1.5088536E9</v>
      </c>
      <c r="Y569" s="156">
        <v>9884.0256</v>
      </c>
      <c r="AA569" s="153">
        <f>IFERROR(__xludf.DUMMYFUNCTION("TO_DATE(INT((AB569/(60*60*24))+""1/1/1970""))"),43033.0)</f>
        <v>43033</v>
      </c>
      <c r="AB569" s="156">
        <v>1.5089076E9</v>
      </c>
      <c r="AC569" s="156">
        <v>92745.0298</v>
      </c>
      <c r="AE569" s="153">
        <f>IFERROR(__xludf.DUMMYFUNCTION("TO_DATE(INT((AF569/(60*60*24))+""1/1/1970""))"),42942.0)</f>
        <v>42942</v>
      </c>
      <c r="AF569" s="156">
        <v>1.5010452E9</v>
      </c>
      <c r="AG569" s="156">
        <v>86943.1237</v>
      </c>
      <c r="AH569" s="156"/>
      <c r="AI569" s="153">
        <f>IFERROR(__xludf.DUMMYFUNCTION("TO_DATE(INT((AJ569/(60*60*24))+""1/1/1970""))"),43047.0)</f>
        <v>43047</v>
      </c>
      <c r="AJ569" s="156">
        <v>1.5101172E9</v>
      </c>
      <c r="AK569" s="156">
        <v>99400.3159</v>
      </c>
      <c r="AL569" s="152">
        <v>100168.3877</v>
      </c>
      <c r="AM569" s="160">
        <v>136105.39</v>
      </c>
      <c r="AN569" s="152">
        <f t="shared" si="1"/>
        <v>28138.5747</v>
      </c>
      <c r="AO569" s="152">
        <f t="shared" si="2"/>
        <v>165899.0075</v>
      </c>
      <c r="AP569" s="152">
        <f t="shared" si="3"/>
        <v>9940.4633</v>
      </c>
      <c r="AQ569" s="152">
        <f t="shared" si="4"/>
        <v>93956.4545</v>
      </c>
      <c r="AR569" s="152">
        <f t="shared" si="5"/>
        <v>83881.4979</v>
      </c>
    </row>
    <row r="570">
      <c r="A570" s="156">
        <v>1.48708266E9</v>
      </c>
      <c r="B570" s="156">
        <v>112936.0291</v>
      </c>
      <c r="D570" s="153">
        <f>IFERROR(__xludf.DUMMYFUNCTION("TO_DATE(INT((E570/(60*60*24))+""1/1/1970""))"),43048.0)</f>
        <v>43048</v>
      </c>
      <c r="E570" s="152">
        <v>1.5102036E9</v>
      </c>
      <c r="F570" s="152">
        <v>99646.9035</v>
      </c>
      <c r="H570" s="153">
        <f>IFERROR(__xludf.DUMMYFUNCTION("TO_DATE(INT((I570/(60*60*24))+""1/1/1970""))"),43048.0)</f>
        <v>43048</v>
      </c>
      <c r="I570" s="156">
        <v>1.5102036E9</v>
      </c>
      <c r="J570" s="156">
        <v>100526.6066</v>
      </c>
      <c r="L570" s="158">
        <v>43048.0</v>
      </c>
      <c r="M570" s="159">
        <v>136262.53</v>
      </c>
      <c r="O570" s="153">
        <f>IFERROR(__xludf.DUMMYFUNCTION("TO_DATE(INT((P570/(60*60*24))+""1/1/1970""))"),42943.0)</f>
        <v>42943</v>
      </c>
      <c r="P570" s="13">
        <v>1.501164E9</v>
      </c>
      <c r="Q570" s="13">
        <v>27420.3097</v>
      </c>
      <c r="S570" s="153">
        <f>IFERROR(__xludf.DUMMYFUNCTION("TO_DATE(INT((T570/(60*60*24))+""1/1/1970""))"),43048.0)</f>
        <v>43048</v>
      </c>
      <c r="T570" s="152">
        <v>1.5102036E9</v>
      </c>
      <c r="U570" s="152">
        <v>166343.7844</v>
      </c>
      <c r="W570" s="153">
        <f>IFERROR(__xludf.DUMMYFUNCTION("TO_DATE(INT((X570/(60*60*24))+""1/1/1970""))"),43033.0)</f>
        <v>43033</v>
      </c>
      <c r="X570" s="156">
        <v>1.50894E9</v>
      </c>
      <c r="Y570" s="156">
        <v>9895.9756</v>
      </c>
      <c r="AA570" s="153">
        <f>IFERROR(__xludf.DUMMYFUNCTION("TO_DATE(INT((AB570/(60*60*24))+""1/1/1970""))"),43034.0)</f>
        <v>43034</v>
      </c>
      <c r="AB570" s="152">
        <v>1.5089868E9</v>
      </c>
      <c r="AC570" s="152">
        <v>93011.4044</v>
      </c>
      <c r="AE570" s="153">
        <f>IFERROR(__xludf.DUMMYFUNCTION("TO_DATE(INT((AF570/(60*60*24))+""1/1/1970""))"),42943.0)</f>
        <v>42943</v>
      </c>
      <c r="AF570" s="152">
        <v>1.5011244E9</v>
      </c>
      <c r="AG570" s="152">
        <v>86139.4497</v>
      </c>
      <c r="AH570" s="156"/>
      <c r="AI570" s="153">
        <f>IFERROR(__xludf.DUMMYFUNCTION("TO_DATE(INT((AJ570/(60*60*24))+""1/1/1970""))"),43048.0)</f>
        <v>43048</v>
      </c>
      <c r="AJ570" s="152">
        <v>1.5102036E9</v>
      </c>
      <c r="AK570" s="152">
        <v>99646.9035</v>
      </c>
      <c r="AL570" s="156">
        <v>100526.6066</v>
      </c>
      <c r="AM570" s="159">
        <v>136262.53</v>
      </c>
      <c r="AN570" s="152">
        <f t="shared" si="1"/>
        <v>28066.1099</v>
      </c>
      <c r="AO570" s="152">
        <f t="shared" si="2"/>
        <v>166343.7844</v>
      </c>
      <c r="AP570" s="152">
        <f t="shared" si="3"/>
        <v>9934.1645</v>
      </c>
      <c r="AQ570" s="152">
        <f t="shared" si="4"/>
        <v>94159.0791</v>
      </c>
      <c r="AR570" s="152">
        <f t="shared" si="5"/>
        <v>83838.599</v>
      </c>
    </row>
    <row r="571">
      <c r="A571" s="152">
        <v>1.487106E9</v>
      </c>
      <c r="B571" s="152">
        <v>113507.5635</v>
      </c>
      <c r="D571" s="153">
        <f>IFERROR(__xludf.DUMMYFUNCTION("TO_DATE(INT((E571/(60*60*24))+""1/1/1970""))"),43049.0)</f>
        <v>43049</v>
      </c>
      <c r="E571" s="156">
        <v>1.51029E9</v>
      </c>
      <c r="F571" s="156">
        <v>99287.3498</v>
      </c>
      <c r="H571" s="153">
        <f>IFERROR(__xludf.DUMMYFUNCTION("TO_DATE(INT((I571/(60*60*24))+""1/1/1970""))"),43049.0)</f>
        <v>43049</v>
      </c>
      <c r="I571" s="152">
        <v>1.51029E9</v>
      </c>
      <c r="J571" s="152">
        <v>98948.1387</v>
      </c>
      <c r="L571" s="158">
        <v>43049.0</v>
      </c>
      <c r="M571" s="160">
        <v>136069.45</v>
      </c>
      <c r="O571" s="153">
        <f>IFERROR(__xludf.DUMMYFUNCTION("TO_DATE(INT((P571/(60*60*24))+""1/1/1970""))"),42944.0)</f>
        <v>42944</v>
      </c>
      <c r="P571" s="13">
        <v>1.5012504E9</v>
      </c>
      <c r="Q571" s="13">
        <v>27437.154</v>
      </c>
      <c r="S571" s="153">
        <f>IFERROR(__xludf.DUMMYFUNCTION("TO_DATE(INT((T571/(60*60*24))+""1/1/1970""))"),43049.0)</f>
        <v>43049</v>
      </c>
      <c r="T571" s="156">
        <v>1.51029E9</v>
      </c>
      <c r="U571" s="156">
        <v>165330.3685</v>
      </c>
      <c r="W571" s="153">
        <f>IFERROR(__xludf.DUMMYFUNCTION("TO_DATE(INT((X571/(60*60*24))+""1/1/1970""))"),43034.0)</f>
        <v>43034</v>
      </c>
      <c r="X571" s="156">
        <v>1.5090264E9</v>
      </c>
      <c r="Y571" s="156">
        <v>9913.8907</v>
      </c>
      <c r="AA571" s="153">
        <f>IFERROR(__xludf.DUMMYFUNCTION("TO_DATE(INT((AB571/(60*60*24))+""1/1/1970""))"),43035.0)</f>
        <v>43035</v>
      </c>
      <c r="AB571" s="156">
        <v>1.509066E9</v>
      </c>
      <c r="AC571" s="156">
        <v>93488.5569</v>
      </c>
      <c r="AE571" s="153">
        <f>IFERROR(__xludf.DUMMYFUNCTION("TO_DATE(INT((AF571/(60*60*24))+""1/1/1970""))"),42944.0)</f>
        <v>42944</v>
      </c>
      <c r="AF571" s="156">
        <v>1.5012036E9</v>
      </c>
      <c r="AG571" s="156">
        <v>86524.0749</v>
      </c>
      <c r="AH571" s="156"/>
      <c r="AI571" s="153">
        <f>IFERROR(__xludf.DUMMYFUNCTION("TO_DATE(INT((AJ571/(60*60*24))+""1/1/1970""))"),43049.0)</f>
        <v>43049</v>
      </c>
      <c r="AJ571" s="156">
        <v>1.51029E9</v>
      </c>
      <c r="AK571" s="156">
        <v>99287.3498</v>
      </c>
      <c r="AL571" s="152">
        <v>98948.1387</v>
      </c>
      <c r="AM571" s="160">
        <v>136069.45</v>
      </c>
      <c r="AN571" s="152">
        <f t="shared" si="1"/>
        <v>28129.4051</v>
      </c>
      <c r="AO571" s="152">
        <f t="shared" si="2"/>
        <v>165330.3685</v>
      </c>
      <c r="AP571" s="152">
        <f t="shared" si="3"/>
        <v>9917.7612</v>
      </c>
      <c r="AQ571" s="152">
        <f t="shared" si="4"/>
        <v>94596.3241</v>
      </c>
      <c r="AR571" s="152">
        <f t="shared" si="5"/>
        <v>84206.6644</v>
      </c>
    </row>
    <row r="572">
      <c r="A572" s="156">
        <v>1.48716906E9</v>
      </c>
      <c r="B572" s="156">
        <v>113391.3192</v>
      </c>
      <c r="D572" s="153">
        <f>IFERROR(__xludf.DUMMYFUNCTION("TO_DATE(INT((E572/(60*60*24))+""1/1/1970""))"),43050.0)</f>
        <v>43050</v>
      </c>
      <c r="E572" s="152">
        <v>1.5103764E9</v>
      </c>
      <c r="F572" s="152">
        <v>99256.7495</v>
      </c>
      <c r="H572" s="153">
        <f>IFERROR(__xludf.DUMMYFUNCTION("TO_DATE(INT((I572/(60*60*24))+""1/1/1970""))"),43050.0)</f>
        <v>43050</v>
      </c>
      <c r="I572" s="156">
        <v>1.5103764E9</v>
      </c>
      <c r="J572" s="156">
        <v>99598.9911</v>
      </c>
      <c r="L572" s="158">
        <v>43050.0</v>
      </c>
      <c r="M572" s="159">
        <v>135279.85</v>
      </c>
      <c r="O572" s="153">
        <f>IFERROR(__xludf.DUMMYFUNCTION("TO_DATE(INT((P572/(60*60*24))+""1/1/1970""))"),42945.0)</f>
        <v>42945</v>
      </c>
      <c r="P572" s="13">
        <v>1.5012864E9</v>
      </c>
      <c r="Q572" s="13">
        <v>27459.2258</v>
      </c>
      <c r="S572" s="153">
        <f>IFERROR(__xludf.DUMMYFUNCTION("TO_DATE(INT((T572/(60*60*24))+""1/1/1970""))"),43050.0)</f>
        <v>43050</v>
      </c>
      <c r="T572" s="152">
        <v>1.5103764E9</v>
      </c>
      <c r="U572" s="152">
        <v>165178.198</v>
      </c>
      <c r="W572" s="153">
        <f>IFERROR(__xludf.DUMMYFUNCTION("TO_DATE(INT((X572/(60*60*24))+""1/1/1970""))"),43035.0)</f>
        <v>43035</v>
      </c>
      <c r="X572" s="156">
        <v>1.5091128E9</v>
      </c>
      <c r="Y572" s="156">
        <v>9941.9159</v>
      </c>
      <c r="AA572" s="153">
        <f>IFERROR(__xludf.DUMMYFUNCTION("TO_DATE(INT((AB572/(60*60*24))+""1/1/1970""))"),43037.0)</f>
        <v>43037</v>
      </c>
      <c r="AB572" s="152">
        <v>1.5093144E9</v>
      </c>
      <c r="AC572" s="152">
        <v>93725.5624</v>
      </c>
      <c r="AE572" s="153">
        <f>IFERROR(__xludf.DUMMYFUNCTION("TO_DATE(INT((AF572/(60*60*24))+""1/1/1970""))"),42945.0)</f>
        <v>42945</v>
      </c>
      <c r="AF572" s="152">
        <v>1.5012864E9</v>
      </c>
      <c r="AG572" s="152">
        <v>85974.6759</v>
      </c>
      <c r="AH572" s="156"/>
      <c r="AI572" s="153">
        <f>IFERROR(__xludf.DUMMYFUNCTION("TO_DATE(INT((AJ572/(60*60*24))+""1/1/1970""))"),43050.0)</f>
        <v>43050</v>
      </c>
      <c r="AJ572" s="152">
        <v>1.5103764E9</v>
      </c>
      <c r="AK572" s="152">
        <v>99256.7495</v>
      </c>
      <c r="AL572" s="156">
        <v>99598.9911</v>
      </c>
      <c r="AM572" s="159">
        <v>135279.85</v>
      </c>
      <c r="AN572" s="152">
        <f t="shared" si="1"/>
        <v>28109.5619</v>
      </c>
      <c r="AO572" s="152">
        <f t="shared" si="2"/>
        <v>165178.198</v>
      </c>
      <c r="AP572" s="152">
        <f t="shared" si="3"/>
        <v>9925.6552</v>
      </c>
      <c r="AQ572" s="152">
        <f t="shared" si="4"/>
        <v>94596.3241</v>
      </c>
      <c r="AR572" s="152">
        <f t="shared" si="5"/>
        <v>84342.9315</v>
      </c>
    </row>
    <row r="573">
      <c r="A573" s="152">
        <v>1.4871924E9</v>
      </c>
      <c r="B573" s="152">
        <v>114098.4719</v>
      </c>
      <c r="D573" s="153">
        <f>IFERROR(__xludf.DUMMYFUNCTION("TO_DATE(INT((E573/(60*60*24))+""1/1/1970""))"),43052.0)</f>
        <v>43052</v>
      </c>
      <c r="E573" s="156">
        <v>1.5105852E9</v>
      </c>
      <c r="F573" s="156">
        <v>99256.7495</v>
      </c>
      <c r="H573" s="153">
        <f>IFERROR(__xludf.DUMMYFUNCTION("TO_DATE(INT((I573/(60*60*24))+""1/1/1970""))"),43052.0)</f>
        <v>43052</v>
      </c>
      <c r="I573" s="152">
        <v>1.5105852E9</v>
      </c>
      <c r="J573" s="152">
        <v>99598.9911</v>
      </c>
      <c r="L573" s="158">
        <v>43052.0</v>
      </c>
      <c r="M573" s="160">
        <v>135279.85</v>
      </c>
      <c r="O573" s="153">
        <f>IFERROR(__xludf.DUMMYFUNCTION("TO_DATE(INT((P573/(60*60*24))+""1/1/1970""))"),42946.0)</f>
        <v>42946</v>
      </c>
      <c r="P573" s="13">
        <v>1.5013728E9</v>
      </c>
      <c r="Q573" s="13">
        <v>27459.2258</v>
      </c>
      <c r="S573" s="153">
        <f>IFERROR(__xludf.DUMMYFUNCTION("TO_DATE(INT((T573/(60*60*24))+""1/1/1970""))"),43052.0)</f>
        <v>43052</v>
      </c>
      <c r="T573" s="156">
        <v>1.5105852E9</v>
      </c>
      <c r="U573" s="156">
        <v>165178.198</v>
      </c>
      <c r="W573" s="153">
        <f>IFERROR(__xludf.DUMMYFUNCTION("TO_DATE(INT((X573/(60*60*24))+""1/1/1970""))"),43036.0)</f>
        <v>43036</v>
      </c>
      <c r="X573" s="156">
        <v>1.5091488E9</v>
      </c>
      <c r="Y573" s="156">
        <v>9936.4372</v>
      </c>
      <c r="AA573" s="153">
        <f>IFERROR(__xludf.DUMMYFUNCTION("TO_DATE(INT((AB573/(60*60*24))+""1/1/1970""))"),43038.0)</f>
        <v>43038</v>
      </c>
      <c r="AB573" s="152">
        <v>1.509354E9</v>
      </c>
      <c r="AC573" s="152">
        <v>93756.9737</v>
      </c>
      <c r="AE573" s="153">
        <f>IFERROR(__xludf.DUMMYFUNCTION("TO_DATE(INT((AF573/(60*60*24))+""1/1/1970""))"),42946.0)</f>
        <v>42946</v>
      </c>
      <c r="AF573" s="156">
        <v>1.501452E9</v>
      </c>
      <c r="AG573" s="156">
        <v>85974.6759</v>
      </c>
      <c r="AH573" s="156"/>
      <c r="AI573" s="153">
        <f>IFERROR(__xludf.DUMMYFUNCTION("TO_DATE(INT((AJ573/(60*60*24))+""1/1/1970""))"),43052.0)</f>
        <v>43052</v>
      </c>
      <c r="AJ573" s="156">
        <v>1.5105852E9</v>
      </c>
      <c r="AK573" s="156">
        <v>99256.7495</v>
      </c>
      <c r="AL573" s="152">
        <v>99598.9911</v>
      </c>
      <c r="AM573" s="160">
        <v>135279.85</v>
      </c>
      <c r="AN573" s="152">
        <f t="shared" si="1"/>
        <v>28074.4995</v>
      </c>
      <c r="AO573" s="152">
        <f t="shared" si="2"/>
        <v>165178.198</v>
      </c>
      <c r="AP573" s="152">
        <f t="shared" si="3"/>
        <v>9925.5522</v>
      </c>
      <c r="AQ573" s="152">
        <f t="shared" si="4"/>
        <v>94615.0364</v>
      </c>
      <c r="AR573" s="152">
        <f t="shared" si="5"/>
        <v>84316.2549</v>
      </c>
    </row>
    <row r="574">
      <c r="A574" s="156">
        <v>1.48725546E9</v>
      </c>
      <c r="B574" s="156">
        <v>114083.9414</v>
      </c>
      <c r="D574" s="153">
        <f>IFERROR(__xludf.DUMMYFUNCTION("TO_DATE(INT((E574/(60*60*24))+""1/1/1970""))"),43053.0)</f>
        <v>43053</v>
      </c>
      <c r="E574" s="156">
        <v>1.5106356E9</v>
      </c>
      <c r="F574" s="156">
        <v>98960.1814</v>
      </c>
      <c r="H574" s="153">
        <f>IFERROR(__xludf.DUMMYFUNCTION("TO_DATE(INT((I574/(60*60*24))+""1/1/1970""))"),43053.0)</f>
        <v>43053</v>
      </c>
      <c r="I574" s="152">
        <v>1.5106356E9</v>
      </c>
      <c r="J574" s="152">
        <v>98940.899</v>
      </c>
      <c r="L574" s="158">
        <v>43053.0</v>
      </c>
      <c r="M574" s="160">
        <v>135458.35</v>
      </c>
      <c r="O574" s="153">
        <f>IFERROR(__xludf.DUMMYFUNCTION("TO_DATE(INT((P574/(60*60*24))+""1/1/1970""))"),42947.0)</f>
        <v>42947</v>
      </c>
      <c r="P574" s="13">
        <v>1.5014592E9</v>
      </c>
      <c r="Q574" s="13">
        <v>27497.8379</v>
      </c>
      <c r="S574" s="153">
        <f>IFERROR(__xludf.DUMMYFUNCTION("TO_DATE(INT((T574/(60*60*24))+""1/1/1970""))"),43053.0)</f>
        <v>43053</v>
      </c>
      <c r="T574" s="156">
        <v>1.5106356E9</v>
      </c>
      <c r="U574" s="156">
        <v>165485.2793</v>
      </c>
      <c r="W574" s="153">
        <f>IFERROR(__xludf.DUMMYFUNCTION("TO_DATE(INT((X574/(60*60*24))+""1/1/1970""))"),43038.0)</f>
        <v>43038</v>
      </c>
      <c r="X574" s="152">
        <v>1.5093216E9</v>
      </c>
      <c r="Y574" s="152">
        <v>9940.1441</v>
      </c>
      <c r="AA574" s="153">
        <f>IFERROR(__xludf.DUMMYFUNCTION("TO_DATE(INT((AB574/(60*60*24))+""1/1/1970""))"),43039.0)</f>
        <v>43039</v>
      </c>
      <c r="AB574" s="156">
        <v>1.5094332E9</v>
      </c>
      <c r="AC574" s="156">
        <v>93989.4912</v>
      </c>
      <c r="AE574" s="153">
        <f>IFERROR(__xludf.DUMMYFUNCTION("TO_DATE(INT((AF574/(60*60*24))+""1/1/1970""))"),42947.0)</f>
        <v>42947</v>
      </c>
      <c r="AF574" s="156">
        <v>1.5014916E9</v>
      </c>
      <c r="AG574" s="156">
        <v>86000.8377</v>
      </c>
      <c r="AH574" s="156"/>
      <c r="AI574" s="153">
        <f>IFERROR(__xludf.DUMMYFUNCTION("TO_DATE(INT((AJ574/(60*60*24))+""1/1/1970""))"),43053.0)</f>
        <v>43053</v>
      </c>
      <c r="AJ574" s="156">
        <v>1.5106356E9</v>
      </c>
      <c r="AK574" s="156">
        <v>98960.1814</v>
      </c>
      <c r="AL574" s="152">
        <v>98940.899</v>
      </c>
      <c r="AM574" s="160">
        <v>135458.35</v>
      </c>
      <c r="AN574" s="152">
        <f t="shared" si="1"/>
        <v>28113.8321</v>
      </c>
      <c r="AO574" s="152">
        <f t="shared" si="2"/>
        <v>165485.2793</v>
      </c>
      <c r="AP574" s="152">
        <f t="shared" si="3"/>
        <v>9931.1562</v>
      </c>
      <c r="AQ574" s="152">
        <f t="shared" si="4"/>
        <v>94609.0745</v>
      </c>
      <c r="AR574" s="152">
        <f t="shared" si="5"/>
        <v>84340.0475</v>
      </c>
    </row>
    <row r="575">
      <c r="A575" s="152">
        <v>1.4872788E9</v>
      </c>
      <c r="B575" s="152">
        <v>114001.6017</v>
      </c>
      <c r="D575" s="153">
        <f>IFERROR(__xludf.DUMMYFUNCTION("TO_DATE(INT((E575/(60*60*24))+""1/1/1970""))"),43054.0)</f>
        <v>43054</v>
      </c>
      <c r="E575" s="152">
        <v>1.510722E9</v>
      </c>
      <c r="F575" s="152">
        <v>98960.1814</v>
      </c>
      <c r="H575" s="153">
        <f>IFERROR(__xludf.DUMMYFUNCTION("TO_DATE(INT((I575/(60*60*24))+""1/1/1970""))"),43054.0)</f>
        <v>43054</v>
      </c>
      <c r="I575" s="156">
        <v>1.510722E9</v>
      </c>
      <c r="J575" s="156">
        <v>98761.0367</v>
      </c>
      <c r="L575" s="158">
        <v>43054.0</v>
      </c>
      <c r="M575" s="159">
        <v>135591.82</v>
      </c>
      <c r="O575" s="153">
        <f>IFERROR(__xludf.DUMMYFUNCTION("TO_DATE(INT((P575/(60*60*24))+""1/1/1970""))"),42948.0)</f>
        <v>42948</v>
      </c>
      <c r="P575" s="13">
        <v>1.501596E9</v>
      </c>
      <c r="Q575" s="13">
        <v>27469.0005</v>
      </c>
      <c r="S575" s="153">
        <f>IFERROR(__xludf.DUMMYFUNCTION("TO_DATE(INT((T575/(60*60*24))+""1/1/1970""))"),43054.0)</f>
        <v>43054</v>
      </c>
      <c r="T575" s="152">
        <v>1.510722E9</v>
      </c>
      <c r="U575" s="152">
        <v>164843.1773</v>
      </c>
      <c r="W575" s="153">
        <f>IFERROR(__xludf.DUMMYFUNCTION("TO_DATE(INT((X575/(60*60*24))+""1/1/1970""))"),43039.0)</f>
        <v>43039</v>
      </c>
      <c r="X575" s="156">
        <v>1.5094584E9</v>
      </c>
      <c r="Y575" s="156">
        <v>9929.1415</v>
      </c>
      <c r="AA575" s="153">
        <f>IFERROR(__xludf.DUMMYFUNCTION("TO_DATE(INT((AB575/(60*60*24))+""1/1/1970""))"),43040.0)</f>
        <v>43040</v>
      </c>
      <c r="AB575" s="152">
        <v>1.5095124E9</v>
      </c>
      <c r="AC575" s="152">
        <v>93450.5882</v>
      </c>
      <c r="AE575" s="153">
        <f>IFERROR(__xludf.DUMMYFUNCTION("TO_DATE(INT((AF575/(60*60*24))+""1/1/1970""))"),42948.0)</f>
        <v>42948</v>
      </c>
      <c r="AF575" s="152">
        <v>1.5015708E9</v>
      </c>
      <c r="AG575" s="152">
        <v>85323.3833</v>
      </c>
      <c r="AH575" s="156"/>
      <c r="AI575" s="153">
        <f>IFERROR(__xludf.DUMMYFUNCTION("TO_DATE(INT((AJ575/(60*60*24))+""1/1/1970""))"),43054.0)</f>
        <v>43054</v>
      </c>
      <c r="AJ575" s="152">
        <v>1.510722E9</v>
      </c>
      <c r="AK575" s="152">
        <v>98960.1814</v>
      </c>
      <c r="AL575" s="156">
        <v>98761.0367</v>
      </c>
      <c r="AM575" s="159">
        <v>135591.82</v>
      </c>
      <c r="AN575" s="152">
        <f t="shared" si="1"/>
        <v>28190.5124</v>
      </c>
      <c r="AO575" s="152">
        <f t="shared" si="2"/>
        <v>164843.1773</v>
      </c>
      <c r="AP575" s="152">
        <f t="shared" si="3"/>
        <v>9912.7866</v>
      </c>
      <c r="AQ575" s="152">
        <f t="shared" si="4"/>
        <v>94612.5826</v>
      </c>
      <c r="AR575" s="152">
        <f t="shared" si="5"/>
        <v>85249.2159</v>
      </c>
    </row>
    <row r="576">
      <c r="A576" s="156">
        <v>1.48734186E9</v>
      </c>
      <c r="B576" s="156">
        <v>113735.2085</v>
      </c>
      <c r="D576" s="153">
        <f>IFERROR(__xludf.DUMMYFUNCTION("TO_DATE(INT((E576/(60*60*24))+""1/1/1970""))"),43055.0)</f>
        <v>43055</v>
      </c>
      <c r="E576" s="156">
        <v>1.5108084E9</v>
      </c>
      <c r="F576" s="156">
        <v>98960.1814</v>
      </c>
      <c r="H576" s="153">
        <f>IFERROR(__xludf.DUMMYFUNCTION("TO_DATE(INT((I576/(60*60*24))+""1/1/1970""))"),43055.0)</f>
        <v>43055</v>
      </c>
      <c r="I576" s="152">
        <v>1.5108084E9</v>
      </c>
      <c r="J576" s="152">
        <v>98501.6521</v>
      </c>
      <c r="L576" s="158">
        <v>43055.0</v>
      </c>
      <c r="M576" s="160">
        <v>135571.9</v>
      </c>
      <c r="O576" s="153">
        <f>IFERROR(__xludf.DUMMYFUNCTION("TO_DATE(INT((P576/(60*60*24))+""1/1/1970""))"),42949.0)</f>
        <v>42949</v>
      </c>
      <c r="P576" s="13">
        <v>1.5016824E9</v>
      </c>
      <c r="Q576" s="13">
        <v>27493.4037</v>
      </c>
      <c r="S576" s="153">
        <f>IFERROR(__xludf.DUMMYFUNCTION("TO_DATE(INT((T576/(60*60*24))+""1/1/1970""))"),43055.0)</f>
        <v>43055</v>
      </c>
      <c r="T576" s="156">
        <v>1.5108084E9</v>
      </c>
      <c r="U576" s="156">
        <v>163409.1161</v>
      </c>
      <c r="W576" s="153">
        <f>IFERROR(__xludf.DUMMYFUNCTION("TO_DATE(INT((X576/(60*60*24))+""1/1/1970""))"),43040.0)</f>
        <v>43040</v>
      </c>
      <c r="X576" s="156">
        <v>1.5095448E9</v>
      </c>
      <c r="Y576" s="156">
        <v>9951.8865</v>
      </c>
      <c r="AA576" s="153">
        <f>IFERROR(__xludf.DUMMYFUNCTION("TO_DATE(INT((AB576/(60*60*24))+""1/1/1970""))"),43041.0)</f>
        <v>43041</v>
      </c>
      <c r="AB576" s="156">
        <v>1.5095916E9</v>
      </c>
      <c r="AC576" s="156">
        <v>93574.5999</v>
      </c>
      <c r="AE576" s="153">
        <f>IFERROR(__xludf.DUMMYFUNCTION("TO_DATE(INT((AF576/(60*60*24))+""1/1/1970""))"),42949.0)</f>
        <v>42949</v>
      </c>
      <c r="AF576" s="156">
        <v>1.50165E9</v>
      </c>
      <c r="AG576" s="156">
        <v>85412.4254</v>
      </c>
      <c r="AH576" s="156"/>
      <c r="AI576" s="153">
        <f>IFERROR(__xludf.DUMMYFUNCTION("TO_DATE(INT((AJ576/(60*60*24))+""1/1/1970""))"),43055.0)</f>
        <v>43055</v>
      </c>
      <c r="AJ576" s="156">
        <v>1.5108084E9</v>
      </c>
      <c r="AK576" s="156">
        <v>98960.1814</v>
      </c>
      <c r="AL576" s="152">
        <v>98501.6521</v>
      </c>
      <c r="AM576" s="160">
        <v>135571.9</v>
      </c>
      <c r="AN576" s="152">
        <f t="shared" si="1"/>
        <v>28255.1652</v>
      </c>
      <c r="AO576" s="152">
        <f t="shared" si="2"/>
        <v>163409.1161</v>
      </c>
      <c r="AP576" s="152">
        <f t="shared" si="3"/>
        <v>9914.6929</v>
      </c>
      <c r="AQ576" s="152">
        <f t="shared" si="4"/>
        <v>94617.2174</v>
      </c>
      <c r="AR576" s="152">
        <f t="shared" si="5"/>
        <v>85191.8972</v>
      </c>
    </row>
    <row r="577">
      <c r="A577" s="152">
        <v>1.4873652E9</v>
      </c>
      <c r="B577" s="152">
        <v>114180.8116</v>
      </c>
      <c r="D577" s="153">
        <f>IFERROR(__xludf.DUMMYFUNCTION("TO_DATE(INT((E577/(60*60*24))+""1/1/1970""))"),43056.0)</f>
        <v>43056</v>
      </c>
      <c r="E577" s="152">
        <v>1.5108948E9</v>
      </c>
      <c r="F577" s="152">
        <v>98960.1814</v>
      </c>
      <c r="H577" s="153">
        <f>IFERROR(__xludf.DUMMYFUNCTION("TO_DATE(INT((I577/(60*60*24))+""1/1/1970""))"),43056.0)</f>
        <v>43056</v>
      </c>
      <c r="I577" s="156">
        <v>1.5108948E9</v>
      </c>
      <c r="J577" s="156">
        <v>99518.6582</v>
      </c>
      <c r="L577" s="158">
        <v>43056.0</v>
      </c>
      <c r="M577" s="159">
        <v>135841.21</v>
      </c>
      <c r="O577" s="153">
        <f>IFERROR(__xludf.DUMMYFUNCTION("TO_DATE(INT((P577/(60*60*24))+""1/1/1970""))"),42950.0)</f>
        <v>42950</v>
      </c>
      <c r="P577" s="13">
        <v>1.5017688E9</v>
      </c>
      <c r="Q577" s="13">
        <v>27483.9371</v>
      </c>
      <c r="S577" s="153">
        <f>IFERROR(__xludf.DUMMYFUNCTION("TO_DATE(INT((T577/(60*60*24))+""1/1/1970""))"),43056.0)</f>
        <v>43056</v>
      </c>
      <c r="T577" s="152">
        <v>1.5108948E9</v>
      </c>
      <c r="U577" s="152">
        <v>165756.9988</v>
      </c>
      <c r="W577" s="153">
        <f>IFERROR(__xludf.DUMMYFUNCTION("TO_DATE(INT((X577/(60*60*24))+""1/1/1970""))"),43041.0)</f>
        <v>43041</v>
      </c>
      <c r="X577" s="156">
        <v>1.5096312E9</v>
      </c>
      <c r="Y577" s="156">
        <v>9957.0484</v>
      </c>
      <c r="AA577" s="153">
        <f>IFERROR(__xludf.DUMMYFUNCTION("TO_DATE(INT((AB577/(60*60*24))+""1/1/1970""))"),43042.0)</f>
        <v>43042</v>
      </c>
      <c r="AB577" s="152">
        <v>1.5096708E9</v>
      </c>
      <c r="AC577" s="152">
        <v>93639.1581</v>
      </c>
      <c r="AE577" s="153">
        <f>IFERROR(__xludf.DUMMYFUNCTION("TO_DATE(INT((AF577/(60*60*24))+""1/1/1970""))"),42950.0)</f>
        <v>42950</v>
      </c>
      <c r="AF577" s="152">
        <v>1.5017292E9</v>
      </c>
      <c r="AG577" s="152">
        <v>85038.8157</v>
      </c>
      <c r="AH577" s="156"/>
      <c r="AI577" s="153">
        <f>IFERROR(__xludf.DUMMYFUNCTION("TO_DATE(INT((AJ577/(60*60*24))+""1/1/1970""))"),43056.0)</f>
        <v>43056</v>
      </c>
      <c r="AJ577" s="152">
        <v>1.5108948E9</v>
      </c>
      <c r="AK577" s="152">
        <v>98960.1814</v>
      </c>
      <c r="AL577" s="156">
        <v>99518.6582</v>
      </c>
      <c r="AM577" s="159">
        <v>135841.21</v>
      </c>
      <c r="AN577" s="152">
        <f t="shared" si="1"/>
        <v>28166.9209</v>
      </c>
      <c r="AO577" s="152">
        <f t="shared" si="2"/>
        <v>165756.9988</v>
      </c>
      <c r="AP577" s="152">
        <f t="shared" si="3"/>
        <v>9923.7829</v>
      </c>
      <c r="AQ577" s="152">
        <f t="shared" si="4"/>
        <v>94625.5296</v>
      </c>
      <c r="AR577" s="152">
        <f t="shared" si="5"/>
        <v>85161.2552</v>
      </c>
    </row>
    <row r="578">
      <c r="A578" s="156">
        <v>1.48768746E9</v>
      </c>
      <c r="B578" s="156">
        <v>114413.3002</v>
      </c>
      <c r="D578" s="153">
        <f>IFERROR(__xludf.DUMMYFUNCTION("TO_DATE(INT((E578/(60*60*24))+""1/1/1970""))"),43057.0)</f>
        <v>43057</v>
      </c>
      <c r="E578" s="156">
        <v>1.5109812E9</v>
      </c>
      <c r="F578" s="156">
        <v>98960.1814</v>
      </c>
      <c r="H578" s="153">
        <f>IFERROR(__xludf.DUMMYFUNCTION("TO_DATE(INT((I578/(60*60*24))+""1/1/1970""))"),43057.0)</f>
        <v>43057</v>
      </c>
      <c r="I578" s="152">
        <v>1.5109812E9</v>
      </c>
      <c r="J578" s="152">
        <v>100538.459</v>
      </c>
      <c r="L578" s="158">
        <v>43057.0</v>
      </c>
      <c r="M578" s="160">
        <v>136294.69</v>
      </c>
      <c r="O578" s="153">
        <f>IFERROR(__xludf.DUMMYFUNCTION("TO_DATE(INT((P578/(60*60*24))+""1/1/1970""))"),42951.0)</f>
        <v>42951</v>
      </c>
      <c r="P578" s="13">
        <v>1.5018552E9</v>
      </c>
      <c r="Q578" s="13">
        <v>27601.2246</v>
      </c>
      <c r="S578" s="153">
        <f>IFERROR(__xludf.DUMMYFUNCTION("TO_DATE(INT((T578/(60*60*24))+""1/1/1970""))"),43057.0)</f>
        <v>43057</v>
      </c>
      <c r="T578" s="156">
        <v>1.5109812E9</v>
      </c>
      <c r="U578" s="156">
        <v>164985.8084</v>
      </c>
      <c r="W578" s="153">
        <f>IFERROR(__xludf.DUMMYFUNCTION("TO_DATE(INT((X578/(60*60*24))+""1/1/1970""))"),43042.0)</f>
        <v>43042</v>
      </c>
      <c r="X578" s="156">
        <v>1.5097176E9</v>
      </c>
      <c r="Y578" s="156">
        <v>9925.4487</v>
      </c>
      <c r="AA578" s="153">
        <f>IFERROR(__xludf.DUMMYFUNCTION("TO_DATE(INT((AB578/(60*60*24))+""1/1/1970""))"),43044.0)</f>
        <v>43044</v>
      </c>
      <c r="AB578" s="156">
        <v>1.5099228E9</v>
      </c>
      <c r="AC578" s="156">
        <v>93955.6071</v>
      </c>
      <c r="AE578" s="153">
        <f>IFERROR(__xludf.DUMMYFUNCTION("TO_DATE(INT((AF578/(60*60*24))+""1/1/1970""))"),42951.0)</f>
        <v>42951</v>
      </c>
      <c r="AF578" s="156">
        <v>1.5018084E9</v>
      </c>
      <c r="AG578" s="156">
        <v>84757.4609</v>
      </c>
      <c r="AH578" s="156"/>
      <c r="AI578" s="153">
        <f>IFERROR(__xludf.DUMMYFUNCTION("TO_DATE(INT((AJ578/(60*60*24))+""1/1/1970""))"),43057.0)</f>
        <v>43057</v>
      </c>
      <c r="AJ578" s="156">
        <v>1.5109812E9</v>
      </c>
      <c r="AK578" s="156">
        <v>98960.1814</v>
      </c>
      <c r="AL578" s="152">
        <v>100538.459</v>
      </c>
      <c r="AM578" s="160">
        <v>136294.69</v>
      </c>
      <c r="AN578" s="152">
        <f t="shared" si="1"/>
        <v>28318.5657</v>
      </c>
      <c r="AO578" s="152">
        <f t="shared" si="2"/>
        <v>164985.8084</v>
      </c>
      <c r="AP578" s="152">
        <f t="shared" si="3"/>
        <v>9917.313</v>
      </c>
      <c r="AQ578" s="152">
        <f t="shared" si="4"/>
        <v>94625.5296</v>
      </c>
      <c r="AR578" s="152">
        <f t="shared" si="5"/>
        <v>85271.5666</v>
      </c>
    </row>
    <row r="579">
      <c r="A579" s="152">
        <v>1.4877108E9</v>
      </c>
      <c r="B579" s="152">
        <v>114858.9033</v>
      </c>
      <c r="D579" s="153">
        <f>IFERROR(__xludf.DUMMYFUNCTION("TO_DATE(INT((E579/(60*60*24))+""1/1/1970""))"),43059.0)</f>
        <v>43059</v>
      </c>
      <c r="E579" s="152">
        <v>1.51119E9</v>
      </c>
      <c r="F579" s="152">
        <v>98960.1814</v>
      </c>
      <c r="H579" s="153">
        <f>IFERROR(__xludf.DUMMYFUNCTION("TO_DATE(INT((I579/(60*60*24))+""1/1/1970""))"),43059.0)</f>
        <v>43059</v>
      </c>
      <c r="I579" s="156">
        <v>1.51119E9</v>
      </c>
      <c r="J579" s="156">
        <v>100538.459</v>
      </c>
      <c r="L579" s="158">
        <v>43059.0</v>
      </c>
      <c r="M579" s="159">
        <v>136294.69</v>
      </c>
      <c r="O579" s="153">
        <f>IFERROR(__xludf.DUMMYFUNCTION("TO_DATE(INT((P579/(60*60*24))+""1/1/1970""))"),42952.0)</f>
        <v>42952</v>
      </c>
      <c r="P579" s="13">
        <v>1.5018912E9</v>
      </c>
      <c r="Q579" s="13">
        <v>27456.0964</v>
      </c>
      <c r="S579" s="153">
        <f>IFERROR(__xludf.DUMMYFUNCTION("TO_DATE(INT((T579/(60*60*24))+""1/1/1970""))"),43059.0)</f>
        <v>43059</v>
      </c>
      <c r="T579" s="152">
        <v>1.51119E9</v>
      </c>
      <c r="U579" s="152">
        <v>164985.8084</v>
      </c>
      <c r="W579" s="153">
        <f>IFERROR(__xludf.DUMMYFUNCTION("TO_DATE(INT((X579/(60*60*24))+""1/1/1970""))"),43043.0)</f>
        <v>43043</v>
      </c>
      <c r="X579" s="156">
        <v>1.5097536E9</v>
      </c>
      <c r="Y579" s="156">
        <v>9938.0568</v>
      </c>
      <c r="AA579" s="153">
        <f>IFERROR(__xludf.DUMMYFUNCTION("TO_DATE(INT((AB579/(60*60*24))+""1/1/1970""))"),43045.0)</f>
        <v>43045</v>
      </c>
      <c r="AB579" s="152">
        <v>1.5099624E9</v>
      </c>
      <c r="AC579" s="152">
        <v>94007.7249</v>
      </c>
      <c r="AE579" s="153">
        <f>IFERROR(__xludf.DUMMYFUNCTION("TO_DATE(INT((AF579/(60*60*24))+""1/1/1970""))"),42952.0)</f>
        <v>42952</v>
      </c>
      <c r="AF579" s="152">
        <v>1.5018912E9</v>
      </c>
      <c r="AG579" s="152">
        <v>85758.0373</v>
      </c>
      <c r="AH579" s="156"/>
      <c r="AI579" s="153">
        <f>IFERROR(__xludf.DUMMYFUNCTION("TO_DATE(INT((AJ579/(60*60*24))+""1/1/1970""))"),43059.0)</f>
        <v>43059</v>
      </c>
      <c r="AJ579" s="152">
        <v>1.51119E9</v>
      </c>
      <c r="AK579" s="152">
        <v>98960.1814</v>
      </c>
      <c r="AL579" s="156">
        <v>100538.459</v>
      </c>
      <c r="AM579" s="159">
        <v>136294.69</v>
      </c>
      <c r="AN579" s="152">
        <f t="shared" si="1"/>
        <v>28308.0598</v>
      </c>
      <c r="AO579" s="152">
        <f t="shared" si="2"/>
        <v>164985.8084</v>
      </c>
      <c r="AP579" s="152">
        <f t="shared" si="3"/>
        <v>9914.8368</v>
      </c>
      <c r="AQ579" s="152">
        <f t="shared" si="4"/>
        <v>94258.4354</v>
      </c>
      <c r="AR579" s="152">
        <f t="shared" si="5"/>
        <v>84845.101</v>
      </c>
    </row>
    <row r="580">
      <c r="A580" s="156">
        <v>1.48777386E9</v>
      </c>
      <c r="B580" s="156">
        <v>114616.7277</v>
      </c>
      <c r="D580" s="153">
        <f>IFERROR(__xludf.DUMMYFUNCTION("TO_DATE(INT((E580/(60*60*24))+""1/1/1970""))"),43060.0)</f>
        <v>43060</v>
      </c>
      <c r="E580" s="152">
        <v>1.5112404E9</v>
      </c>
      <c r="F580" s="152">
        <v>98960.1814</v>
      </c>
      <c r="H580" s="153">
        <f>IFERROR(__xludf.DUMMYFUNCTION("TO_DATE(INT((I580/(60*60*24))+""1/1/1970""))"),43060.0)</f>
        <v>43060</v>
      </c>
      <c r="I580" s="156">
        <v>1.5112404E9</v>
      </c>
      <c r="J580" s="156">
        <v>101151.4096</v>
      </c>
      <c r="L580" s="158">
        <v>43060.0</v>
      </c>
      <c r="M580" s="159">
        <v>135961.54</v>
      </c>
      <c r="O580" s="153">
        <f>IFERROR(__xludf.DUMMYFUNCTION("TO_DATE(INT((P580/(60*60*24))+""1/1/1970""))"),42953.0)</f>
        <v>42953</v>
      </c>
      <c r="P580" s="13">
        <v>1.5019776E9</v>
      </c>
      <c r="Q580" s="13">
        <v>27456.0964</v>
      </c>
      <c r="S580" s="153">
        <f>IFERROR(__xludf.DUMMYFUNCTION("TO_DATE(INT((T580/(60*60*24))+""1/1/1970""))"),43060.0)</f>
        <v>43060</v>
      </c>
      <c r="T580" s="152">
        <v>1.5112404E9</v>
      </c>
      <c r="U580" s="152">
        <v>165396.2913</v>
      </c>
      <c r="W580" s="153">
        <f>IFERROR(__xludf.DUMMYFUNCTION("TO_DATE(INT((X580/(60*60*24))+""1/1/1970""))"),43045.0)</f>
        <v>43045</v>
      </c>
      <c r="X580" s="152">
        <v>1.50993E9</v>
      </c>
      <c r="Y580" s="152">
        <v>9938.3945</v>
      </c>
      <c r="AA580" s="153">
        <f>IFERROR(__xludf.DUMMYFUNCTION("TO_DATE(INT((AB580/(60*60*24))+""1/1/1970""))"),43046.0)</f>
        <v>43046</v>
      </c>
      <c r="AB580" s="156">
        <v>1.5100416E9</v>
      </c>
      <c r="AC580" s="156">
        <v>94171.5324</v>
      </c>
      <c r="AE580" s="153">
        <f>IFERROR(__xludf.DUMMYFUNCTION("TO_DATE(INT((AF580/(60*60*24))+""1/1/1970""))"),42953.0)</f>
        <v>42953</v>
      </c>
      <c r="AF580" s="156">
        <v>1.5020568E9</v>
      </c>
      <c r="AG580" s="156">
        <v>85758.0373</v>
      </c>
      <c r="AH580" s="156"/>
      <c r="AI580" s="153">
        <f>IFERROR(__xludf.DUMMYFUNCTION("TO_DATE(INT((AJ580/(60*60*24))+""1/1/1970""))"),43060.0)</f>
        <v>43060</v>
      </c>
      <c r="AJ580" s="152">
        <v>1.5112404E9</v>
      </c>
      <c r="AK580" s="152">
        <v>98960.1814</v>
      </c>
      <c r="AL580" s="156">
        <v>101151.4096</v>
      </c>
      <c r="AM580" s="159">
        <v>135961.54</v>
      </c>
      <c r="AN580" s="152">
        <f t="shared" si="1"/>
        <v>28410.6105</v>
      </c>
      <c r="AO580" s="152">
        <f t="shared" si="2"/>
        <v>165396.2913</v>
      </c>
      <c r="AP580" s="152">
        <f t="shared" si="3"/>
        <v>9918.3459</v>
      </c>
      <c r="AQ580" s="152">
        <f t="shared" si="4"/>
        <v>94678.5667</v>
      </c>
      <c r="AR580" s="152">
        <f t="shared" si="5"/>
        <v>84862.7653</v>
      </c>
    </row>
    <row r="581">
      <c r="A581" s="152">
        <v>1.4877972E9</v>
      </c>
      <c r="B581" s="152">
        <v>114757.1895</v>
      </c>
      <c r="D581" s="153">
        <f>IFERROR(__xludf.DUMMYFUNCTION("TO_DATE(INT((E581/(60*60*24))+""1/1/1970""))"),43061.0)</f>
        <v>43061</v>
      </c>
      <c r="E581" s="156">
        <v>1.5113268E9</v>
      </c>
      <c r="F581" s="156">
        <v>99263.3996</v>
      </c>
      <c r="H581" s="153">
        <f>IFERROR(__xludf.DUMMYFUNCTION("TO_DATE(INT((I581/(60*60*24))+""1/1/1970""))"),43061.0)</f>
        <v>43061</v>
      </c>
      <c r="I581" s="152">
        <v>1.5113268E9</v>
      </c>
      <c r="J581" s="152">
        <v>101911.453</v>
      </c>
      <c r="L581" s="158">
        <v>43061.0</v>
      </c>
      <c r="M581" s="160">
        <v>136551.49</v>
      </c>
      <c r="O581" s="153">
        <f>IFERROR(__xludf.DUMMYFUNCTION("TO_DATE(INT((P581/(60*60*24))+""1/1/1970""))"),42954.0)</f>
        <v>42954</v>
      </c>
      <c r="P581" s="13">
        <v>1.502064E9</v>
      </c>
      <c r="Q581" s="13">
        <v>27456.0972</v>
      </c>
      <c r="S581" s="153">
        <f>IFERROR(__xludf.DUMMYFUNCTION("TO_DATE(INT((T581/(60*60*24))+""1/1/1970""))"),43061.0)</f>
        <v>43061</v>
      </c>
      <c r="T581" s="156">
        <v>1.5113268E9</v>
      </c>
      <c r="U581" s="156">
        <v>167233.4399</v>
      </c>
      <c r="W581" s="153">
        <f>IFERROR(__xludf.DUMMYFUNCTION("TO_DATE(INT((X581/(60*60*24))+""1/1/1970""))"),43046.0)</f>
        <v>43046</v>
      </c>
      <c r="X581" s="156">
        <v>1.5100668E9</v>
      </c>
      <c r="Y581" s="156">
        <v>9932.0576</v>
      </c>
      <c r="AA581" s="153">
        <f>IFERROR(__xludf.DUMMYFUNCTION("TO_DATE(INT((AB581/(60*60*24))+""1/1/1970""))"),43047.0)</f>
        <v>43047</v>
      </c>
      <c r="AB581" s="152">
        <v>1.5101208E9</v>
      </c>
      <c r="AC581" s="152">
        <v>93956.4545</v>
      </c>
      <c r="AE581" s="153">
        <f>IFERROR(__xludf.DUMMYFUNCTION("TO_DATE(INT((AF581/(60*60*24))+""1/1/1970""))"),42954.0)</f>
        <v>42954</v>
      </c>
      <c r="AF581" s="156">
        <v>1.5020964E9</v>
      </c>
      <c r="AG581" s="156">
        <v>85726.3677</v>
      </c>
      <c r="AH581" s="156"/>
      <c r="AI581" s="153">
        <f>IFERROR(__xludf.DUMMYFUNCTION("TO_DATE(INT((AJ581/(60*60*24))+""1/1/1970""))"),43061.0)</f>
        <v>43061</v>
      </c>
      <c r="AJ581" s="156">
        <v>1.5113268E9</v>
      </c>
      <c r="AK581" s="156">
        <v>99263.3996</v>
      </c>
      <c r="AL581" s="152">
        <v>101911.453</v>
      </c>
      <c r="AM581" s="160">
        <v>136551.49</v>
      </c>
      <c r="AN581" s="152">
        <f t="shared" si="1"/>
        <v>28518.4145</v>
      </c>
      <c r="AO581" s="152">
        <f t="shared" si="2"/>
        <v>167233.4399</v>
      </c>
      <c r="AP581" s="152">
        <f t="shared" si="3"/>
        <v>9911.668</v>
      </c>
      <c r="AQ581" s="152">
        <f t="shared" si="4"/>
        <v>94363.7783</v>
      </c>
      <c r="AR581" s="152">
        <f t="shared" si="5"/>
        <v>84893.4074</v>
      </c>
    </row>
    <row r="582">
      <c r="A582" s="156">
        <v>1.48786026E9</v>
      </c>
      <c r="B582" s="156">
        <v>115023.5827</v>
      </c>
      <c r="D582" s="153">
        <f>IFERROR(__xludf.DUMMYFUNCTION("TO_DATE(INT((E582/(60*60*24))+""1/1/1970""))"),43062.0)</f>
        <v>43062</v>
      </c>
      <c r="E582" s="152">
        <v>1.5114132E9</v>
      </c>
      <c r="F582" s="152">
        <v>99175.6393</v>
      </c>
      <c r="H582" s="153">
        <f>IFERROR(__xludf.DUMMYFUNCTION("TO_DATE(INT((I582/(60*60*24))+""1/1/1970""))"),43062.0)</f>
        <v>43062</v>
      </c>
      <c r="I582" s="156">
        <v>1.5114132E9</v>
      </c>
      <c r="J582" s="156">
        <v>102253.0563</v>
      </c>
      <c r="L582" s="158">
        <v>43062.0</v>
      </c>
      <c r="M582" s="159">
        <v>136911.1</v>
      </c>
      <c r="O582" s="153">
        <f>IFERROR(__xludf.DUMMYFUNCTION("TO_DATE(INT((P582/(60*60*24))+""1/1/1970""))"),42955.0)</f>
        <v>42955</v>
      </c>
      <c r="P582" s="13">
        <v>1.5022008E9</v>
      </c>
      <c r="Q582" s="13">
        <v>27452.8715</v>
      </c>
      <c r="S582" s="153">
        <f>IFERROR(__xludf.DUMMYFUNCTION("TO_DATE(INT((T582/(60*60*24))+""1/1/1970""))"),43062.0)</f>
        <v>43062</v>
      </c>
      <c r="T582" s="152">
        <v>1.5114132E9</v>
      </c>
      <c r="U582" s="152">
        <v>167020.6755</v>
      </c>
      <c r="W582" s="153">
        <f>IFERROR(__xludf.DUMMYFUNCTION("TO_DATE(INT((X582/(60*60*24))+""1/1/1970""))"),43047.0)</f>
        <v>43047</v>
      </c>
      <c r="X582" s="156">
        <v>1.5101532E9</v>
      </c>
      <c r="Y582" s="156">
        <v>9940.4633</v>
      </c>
      <c r="AA582" s="153">
        <f>IFERROR(__xludf.DUMMYFUNCTION("TO_DATE(INT((AB582/(60*60*24))+""1/1/1970""))"),43048.0)</f>
        <v>43048</v>
      </c>
      <c r="AB582" s="156">
        <v>1.5102E9</v>
      </c>
      <c r="AC582" s="156">
        <v>94159.0791</v>
      </c>
      <c r="AE582" s="153">
        <f>IFERROR(__xludf.DUMMYFUNCTION("TO_DATE(INT((AF582/(60*60*24))+""1/1/1970""))"),42955.0)</f>
        <v>42955</v>
      </c>
      <c r="AF582" s="152">
        <v>1.5021756E9</v>
      </c>
      <c r="AG582" s="152">
        <v>85513.401</v>
      </c>
      <c r="AH582" s="156"/>
      <c r="AI582" s="153">
        <f>IFERROR(__xludf.DUMMYFUNCTION("TO_DATE(INT((AJ582/(60*60*24))+""1/1/1970""))"),43062.0)</f>
        <v>43062</v>
      </c>
      <c r="AJ582" s="152">
        <v>1.5114132E9</v>
      </c>
      <c r="AK582" s="152">
        <v>99175.6393</v>
      </c>
      <c r="AL582" s="156">
        <v>102253.0563</v>
      </c>
      <c r="AM582" s="159">
        <v>136911.1</v>
      </c>
      <c r="AN582" s="152">
        <f t="shared" si="1"/>
        <v>28537.4524</v>
      </c>
      <c r="AO582" s="152">
        <f t="shared" si="2"/>
        <v>167020.6755</v>
      </c>
      <c r="AP582" s="152">
        <f t="shared" si="3"/>
        <v>9915.9733</v>
      </c>
      <c r="AQ582" s="152">
        <f t="shared" si="4"/>
        <v>93562.4593</v>
      </c>
      <c r="AR582" s="152">
        <f t="shared" si="5"/>
        <v>85420.4511</v>
      </c>
    </row>
    <row r="583">
      <c r="A583" s="152">
        <v>1.4878836E9</v>
      </c>
      <c r="B583" s="152">
        <v>114834.6857</v>
      </c>
      <c r="D583" s="153">
        <f>IFERROR(__xludf.DUMMYFUNCTION("TO_DATE(INT((E583/(60*60*24))+""1/1/1970""))"),43063.0)</f>
        <v>43063</v>
      </c>
      <c r="E583" s="156">
        <v>1.5115356E9</v>
      </c>
      <c r="F583" s="156">
        <v>99175.6393</v>
      </c>
      <c r="H583" s="153">
        <f>IFERROR(__xludf.DUMMYFUNCTION("TO_DATE(INT((I583/(60*60*24))+""1/1/1970""))"),43063.0)</f>
        <v>43063</v>
      </c>
      <c r="I583" s="152">
        <v>1.5115356E9</v>
      </c>
      <c r="J583" s="152">
        <v>102253.0563</v>
      </c>
      <c r="L583" s="158">
        <v>43063.0</v>
      </c>
      <c r="M583" s="160">
        <v>136911.1</v>
      </c>
      <c r="O583" s="153">
        <f>IFERROR(__xludf.DUMMYFUNCTION("TO_DATE(INT((P583/(60*60*24))+""1/1/1970""))"),42956.0)</f>
        <v>42956</v>
      </c>
      <c r="P583" s="13">
        <v>1.5022872E9</v>
      </c>
      <c r="Q583" s="13">
        <v>27543.2088</v>
      </c>
      <c r="S583" s="153">
        <f>IFERROR(__xludf.DUMMYFUNCTION("TO_DATE(INT((T583/(60*60*24))+""1/1/1970""))"),43063.0)</f>
        <v>43063</v>
      </c>
      <c r="T583" s="156">
        <v>1.5115356E9</v>
      </c>
      <c r="U583" s="156">
        <v>167020.6755</v>
      </c>
      <c r="W583" s="153">
        <f>IFERROR(__xludf.DUMMYFUNCTION("TO_DATE(INT((X583/(60*60*24))+""1/1/1970""))"),43048.0)</f>
        <v>43048</v>
      </c>
      <c r="X583" s="156">
        <v>1.5102396E9</v>
      </c>
      <c r="Y583" s="156">
        <v>9934.1645</v>
      </c>
      <c r="AA583" s="153">
        <f>IFERROR(__xludf.DUMMYFUNCTION("TO_DATE(INT((AB583/(60*60*24))+""1/1/1970""))"),43049.0)</f>
        <v>43049</v>
      </c>
      <c r="AB583" s="152">
        <v>1.5102792E9</v>
      </c>
      <c r="AC583" s="152">
        <v>94596.3241</v>
      </c>
      <c r="AE583" s="153">
        <f>IFERROR(__xludf.DUMMYFUNCTION("TO_DATE(INT((AF583/(60*60*24))+""1/1/1970""))"),42956.0)</f>
        <v>42956</v>
      </c>
      <c r="AF583" s="156">
        <v>1.5022548E9</v>
      </c>
      <c r="AG583" s="156">
        <v>85930.1548</v>
      </c>
      <c r="AH583" s="156"/>
      <c r="AI583" s="153">
        <f>IFERROR(__xludf.DUMMYFUNCTION("TO_DATE(INT((AJ583/(60*60*24))+""1/1/1970""))"),43063.0)</f>
        <v>43063</v>
      </c>
      <c r="AJ583" s="156">
        <v>1.5115356E9</v>
      </c>
      <c r="AK583" s="156">
        <v>99175.6393</v>
      </c>
      <c r="AL583" s="152">
        <v>102253.0563</v>
      </c>
      <c r="AM583" s="160">
        <v>136911.1</v>
      </c>
      <c r="AN583" s="152">
        <f t="shared" si="1"/>
        <v>28550.1136</v>
      </c>
      <c r="AO583" s="152">
        <f t="shared" si="2"/>
        <v>167020.6755</v>
      </c>
      <c r="AP583" s="152">
        <f t="shared" si="3"/>
        <v>9916.9324</v>
      </c>
      <c r="AQ583" s="152">
        <f t="shared" si="4"/>
        <v>93573.6189</v>
      </c>
      <c r="AR583" s="152">
        <f t="shared" si="5"/>
        <v>85679.647</v>
      </c>
    </row>
    <row r="584">
      <c r="A584" s="156">
        <v>1.48794666E9</v>
      </c>
      <c r="B584" s="156">
        <v>114403.6131</v>
      </c>
      <c r="D584" s="153">
        <f>IFERROR(__xludf.DUMMYFUNCTION("TO_DATE(INT((E584/(60*60*24))+""1/1/1970""))"),43064.0)</f>
        <v>43064</v>
      </c>
      <c r="E584" s="156">
        <v>1.511586E9</v>
      </c>
      <c r="F584" s="156">
        <v>99404.5791</v>
      </c>
      <c r="H584" s="153">
        <f>IFERROR(__xludf.DUMMYFUNCTION("TO_DATE(INT((I584/(60*60*24))+""1/1/1970""))"),43064.0)</f>
        <v>43064</v>
      </c>
      <c r="I584" s="152">
        <v>1.511586E9</v>
      </c>
      <c r="J584" s="152">
        <v>102460.7032</v>
      </c>
      <c r="L584" s="158">
        <v>43064.0</v>
      </c>
      <c r="M584" s="160">
        <v>136887.31</v>
      </c>
      <c r="O584" s="153">
        <f>IFERROR(__xludf.DUMMYFUNCTION("TO_DATE(INT((P584/(60*60*24))+""1/1/1970""))"),42957.0)</f>
        <v>42957</v>
      </c>
      <c r="P584" s="13">
        <v>1.5023736E9</v>
      </c>
      <c r="Q584" s="13">
        <v>27575.4876</v>
      </c>
      <c r="S584" s="153">
        <f>IFERROR(__xludf.DUMMYFUNCTION("TO_DATE(INT((T584/(60*60*24))+""1/1/1970""))"),43064.0)</f>
        <v>43064</v>
      </c>
      <c r="T584" s="156">
        <v>1.511586E9</v>
      </c>
      <c r="U584" s="156">
        <v>167623.5909</v>
      </c>
      <c r="W584" s="153">
        <f>IFERROR(__xludf.DUMMYFUNCTION("TO_DATE(INT((X584/(60*60*24))+""1/1/1970""))"),43049.0)</f>
        <v>43049</v>
      </c>
      <c r="X584" s="156">
        <v>1.510326E9</v>
      </c>
      <c r="Y584" s="156">
        <v>9917.7612</v>
      </c>
      <c r="AA584" s="153">
        <f>IFERROR(__xludf.DUMMYFUNCTION("TO_DATE(INT((AB584/(60*60*24))+""1/1/1970""))"),43051.0)</f>
        <v>43051</v>
      </c>
      <c r="AB584" s="156">
        <v>1.5105276E9</v>
      </c>
      <c r="AC584" s="156">
        <v>94609.1692</v>
      </c>
      <c r="AE584" s="153">
        <f>IFERROR(__xludf.DUMMYFUNCTION("TO_DATE(INT((AF584/(60*60*24))+""1/1/1970""))"),42957.0)</f>
        <v>42957</v>
      </c>
      <c r="AF584" s="152">
        <v>1.502334E9</v>
      </c>
      <c r="AG584" s="152">
        <v>85848.4564</v>
      </c>
      <c r="AH584" s="156"/>
      <c r="AI584" s="153">
        <f>IFERROR(__xludf.DUMMYFUNCTION("TO_DATE(INT((AJ584/(60*60*24))+""1/1/1970""))"),43064.0)</f>
        <v>43064</v>
      </c>
      <c r="AJ584" s="156">
        <v>1.511586E9</v>
      </c>
      <c r="AK584" s="156">
        <v>99404.5791</v>
      </c>
      <c r="AL584" s="152">
        <v>102460.7032</v>
      </c>
      <c r="AM584" s="160">
        <v>136887.31</v>
      </c>
      <c r="AN584" s="152">
        <f t="shared" si="1"/>
        <v>28604.9067</v>
      </c>
      <c r="AO584" s="152">
        <f t="shared" si="2"/>
        <v>167623.5909</v>
      </c>
      <c r="AP584" s="152">
        <f t="shared" si="3"/>
        <v>9921.9316</v>
      </c>
      <c r="AQ584" s="152">
        <f t="shared" si="4"/>
        <v>93573.6189</v>
      </c>
      <c r="AR584" s="152">
        <f t="shared" si="5"/>
        <v>86273.7427</v>
      </c>
    </row>
    <row r="585">
      <c r="A585" s="152">
        <v>1.48797E9</v>
      </c>
      <c r="B585" s="152">
        <v>114979.991</v>
      </c>
      <c r="D585" s="153">
        <f>IFERROR(__xludf.DUMMYFUNCTION("TO_DATE(INT((E585/(60*60*24))+""1/1/1970""))"),43066.0)</f>
        <v>43066</v>
      </c>
      <c r="E585" s="152">
        <v>1.5117948E9</v>
      </c>
      <c r="F585" s="152">
        <v>99404.5791</v>
      </c>
      <c r="H585" s="153">
        <f>IFERROR(__xludf.DUMMYFUNCTION("TO_DATE(INT((I585/(60*60*24))+""1/1/1970""))"),43066.0)</f>
        <v>43066</v>
      </c>
      <c r="I585" s="156">
        <v>1.5117948E9</v>
      </c>
      <c r="J585" s="156">
        <v>102460.7032</v>
      </c>
      <c r="L585" s="158">
        <v>43066.0</v>
      </c>
      <c r="M585" s="159">
        <v>136887.31</v>
      </c>
      <c r="O585" s="153">
        <f>IFERROR(__xludf.DUMMYFUNCTION("TO_DATE(INT((P585/(60*60*24))+""1/1/1970""))"),42958.0)</f>
        <v>42958</v>
      </c>
      <c r="P585" s="13">
        <v>1.50246E9</v>
      </c>
      <c r="Q585" s="13">
        <v>27709.7716</v>
      </c>
      <c r="S585" s="153">
        <f>IFERROR(__xludf.DUMMYFUNCTION("TO_DATE(INT((T585/(60*60*24))+""1/1/1970""))"),43066.0)</f>
        <v>43066</v>
      </c>
      <c r="T585" s="152">
        <v>1.5117948E9</v>
      </c>
      <c r="U585" s="152">
        <v>167623.5909</v>
      </c>
      <c r="W585" s="153">
        <f>IFERROR(__xludf.DUMMYFUNCTION("TO_DATE(INT((X585/(60*60*24))+""1/1/1970""))"),43050.0)</f>
        <v>43050</v>
      </c>
      <c r="X585" s="156">
        <v>1.5103584E9</v>
      </c>
      <c r="Y585" s="156">
        <v>9925.6552</v>
      </c>
      <c r="AA585" s="153">
        <f>IFERROR(__xludf.DUMMYFUNCTION("TO_DATE(INT((AB585/(60*60*24))+""1/1/1970""))"),43052.0)</f>
        <v>43052</v>
      </c>
      <c r="AB585" s="152">
        <v>1.5105672E9</v>
      </c>
      <c r="AC585" s="152">
        <v>94615.0364</v>
      </c>
      <c r="AE585" s="153">
        <f>IFERROR(__xludf.DUMMYFUNCTION("TO_DATE(INT((AF585/(60*60*24))+""1/1/1970""))"),42958.0)</f>
        <v>42958</v>
      </c>
      <c r="AF585" s="156">
        <v>1.5024132E9</v>
      </c>
      <c r="AG585" s="156">
        <v>85784.6582</v>
      </c>
      <c r="AH585" s="156"/>
      <c r="AI585" s="153">
        <f>IFERROR(__xludf.DUMMYFUNCTION("TO_DATE(INT((AJ585/(60*60*24))+""1/1/1970""))"),43066.0)</f>
        <v>43066</v>
      </c>
      <c r="AJ585" s="152">
        <v>1.5117948E9</v>
      </c>
      <c r="AK585" s="152">
        <v>99404.5791</v>
      </c>
      <c r="AL585" s="156">
        <v>102460.7032</v>
      </c>
      <c r="AM585" s="159">
        <v>136887.31</v>
      </c>
      <c r="AN585" s="152">
        <f t="shared" si="1"/>
        <v>28579.5015</v>
      </c>
      <c r="AO585" s="152">
        <f t="shared" si="2"/>
        <v>167623.5909</v>
      </c>
      <c r="AP585" s="152">
        <f t="shared" si="3"/>
        <v>9921.5586</v>
      </c>
      <c r="AQ585" s="152">
        <f t="shared" si="4"/>
        <v>93491.347</v>
      </c>
      <c r="AR585" s="152">
        <f t="shared" si="5"/>
        <v>86234.8093</v>
      </c>
    </row>
    <row r="586">
      <c r="A586" s="156">
        <v>1.48820586E9</v>
      </c>
      <c r="B586" s="156">
        <v>114936.3994</v>
      </c>
      <c r="D586" s="153">
        <f>IFERROR(__xludf.DUMMYFUNCTION("TO_DATE(INT((E586/(60*60*24))+""1/1/1970""))"),43067.0)</f>
        <v>43067</v>
      </c>
      <c r="E586" s="152">
        <v>1.5118452E9</v>
      </c>
      <c r="F586" s="152">
        <v>99410.1755</v>
      </c>
      <c r="H586" s="153">
        <f>IFERROR(__xludf.DUMMYFUNCTION("TO_DATE(INT((I586/(60*60*24))+""1/1/1970""))"),43067.0)</f>
        <v>43067</v>
      </c>
      <c r="I586" s="156">
        <v>1.5118452E9</v>
      </c>
      <c r="J586" s="156">
        <v>101342.5419</v>
      </c>
      <c r="L586" s="158">
        <v>43067.0</v>
      </c>
      <c r="M586" s="159">
        <v>136950.01</v>
      </c>
      <c r="O586" s="153">
        <f>IFERROR(__xludf.DUMMYFUNCTION("TO_DATE(INT((P586/(60*60*24))+""1/1/1970""))"),42959.0)</f>
        <v>42959</v>
      </c>
      <c r="P586" s="13">
        <v>1.502496E9</v>
      </c>
      <c r="Q586" s="13">
        <v>27679.3092</v>
      </c>
      <c r="S586" s="153">
        <f>IFERROR(__xludf.DUMMYFUNCTION("TO_DATE(INT((T586/(60*60*24))+""1/1/1970""))"),43067.0)</f>
        <v>43067</v>
      </c>
      <c r="T586" s="152">
        <v>1.5118452E9</v>
      </c>
      <c r="U586" s="152">
        <v>167526.047</v>
      </c>
      <c r="W586" s="153">
        <f>IFERROR(__xludf.DUMMYFUNCTION("TO_DATE(INT((X586/(60*60*24))+""1/1/1970""))"),43052.0)</f>
        <v>43052</v>
      </c>
      <c r="X586" s="152">
        <v>1.5105312E9</v>
      </c>
      <c r="Y586" s="152">
        <v>9925.5522</v>
      </c>
      <c r="AA586" s="153">
        <f>IFERROR(__xludf.DUMMYFUNCTION("TO_DATE(INT((AB586/(60*60*24))+""1/1/1970""))"),43053.0)</f>
        <v>43053</v>
      </c>
      <c r="AB586" s="156">
        <v>1.5106464E9</v>
      </c>
      <c r="AC586" s="156">
        <v>94609.0745</v>
      </c>
      <c r="AE586" s="153">
        <f>IFERROR(__xludf.DUMMYFUNCTION("TO_DATE(INT((AF586/(60*60*24))+""1/1/1970""))"),42959.0)</f>
        <v>42959</v>
      </c>
      <c r="AF586" s="152">
        <v>1.502496E9</v>
      </c>
      <c r="AG586" s="152">
        <v>85314.2037</v>
      </c>
      <c r="AH586" s="156"/>
      <c r="AI586" s="153">
        <f>IFERROR(__xludf.DUMMYFUNCTION("TO_DATE(INT((AJ586/(60*60*24))+""1/1/1970""))"),43067.0)</f>
        <v>43067</v>
      </c>
      <c r="AJ586" s="152">
        <v>1.5118452E9</v>
      </c>
      <c r="AK586" s="152">
        <v>99410.1755</v>
      </c>
      <c r="AL586" s="156">
        <v>101342.5419</v>
      </c>
      <c r="AM586" s="159">
        <v>136950.01</v>
      </c>
      <c r="AN586" s="152">
        <f t="shared" si="1"/>
        <v>28520.5961</v>
      </c>
      <c r="AO586" s="152">
        <f t="shared" si="2"/>
        <v>167526.047</v>
      </c>
      <c r="AP586" s="152">
        <f t="shared" si="3"/>
        <v>9928.744</v>
      </c>
      <c r="AQ586" s="152">
        <f t="shared" si="4"/>
        <v>93804.6294</v>
      </c>
      <c r="AR586" s="152">
        <f t="shared" si="5"/>
        <v>86064.6556</v>
      </c>
    </row>
    <row r="587">
      <c r="A587" s="152">
        <v>1.4882292E9</v>
      </c>
      <c r="B587" s="152">
        <v>115159.201</v>
      </c>
      <c r="D587" s="153">
        <f>IFERROR(__xludf.DUMMYFUNCTION("TO_DATE(INT((E587/(60*60*24))+""1/1/1970""))"),43068.0)</f>
        <v>43068</v>
      </c>
      <c r="E587" s="156">
        <v>1.5119316E9</v>
      </c>
      <c r="F587" s="156">
        <v>99410.1755</v>
      </c>
      <c r="H587" s="153">
        <f>IFERROR(__xludf.DUMMYFUNCTION("TO_DATE(INT((I587/(60*60*24))+""1/1/1970""))"),43068.0)</f>
        <v>43068</v>
      </c>
      <c r="I587" s="152">
        <v>1.5119316E9</v>
      </c>
      <c r="J587" s="152">
        <v>101920.1126</v>
      </c>
      <c r="L587" s="158">
        <v>43068.0</v>
      </c>
      <c r="M587" s="160">
        <v>137661.49</v>
      </c>
      <c r="O587" s="153">
        <f>IFERROR(__xludf.DUMMYFUNCTION("TO_DATE(INT((P587/(60*60*24))+""1/1/1970""))"),42960.0)</f>
        <v>42960</v>
      </c>
      <c r="P587" s="13">
        <v>1.5025824E9</v>
      </c>
      <c r="Q587" s="13">
        <v>27679.3092</v>
      </c>
      <c r="S587" s="153">
        <f>IFERROR(__xludf.DUMMYFUNCTION("TO_DATE(INT((T587/(60*60*24))+""1/1/1970""))"),43068.0)</f>
        <v>43068</v>
      </c>
      <c r="T587" s="156">
        <v>1.5119316E9</v>
      </c>
      <c r="U587" s="156">
        <v>170337.9882</v>
      </c>
      <c r="W587" s="153">
        <f>IFERROR(__xludf.DUMMYFUNCTION("TO_DATE(INT((X587/(60*60*24))+""1/1/1970""))"),43053.0)</f>
        <v>43053</v>
      </c>
      <c r="X587" s="156">
        <v>1.5106716E9</v>
      </c>
      <c r="Y587" s="156">
        <v>9931.1562</v>
      </c>
      <c r="AA587" s="153">
        <f>IFERROR(__xludf.DUMMYFUNCTION("TO_DATE(INT((AB587/(60*60*24))+""1/1/1970""))"),43054.0)</f>
        <v>43054</v>
      </c>
      <c r="AB587" s="152">
        <v>1.5107256E9</v>
      </c>
      <c r="AC587" s="152">
        <v>94612.5826</v>
      </c>
      <c r="AE587" s="153">
        <f>IFERROR(__xludf.DUMMYFUNCTION("TO_DATE(INT((AF587/(60*60*24))+""1/1/1970""))"),42960.0)</f>
        <v>42960</v>
      </c>
      <c r="AF587" s="156">
        <v>1.5026616E9</v>
      </c>
      <c r="AG587" s="156">
        <v>85314.2037</v>
      </c>
      <c r="AH587" s="156"/>
      <c r="AI587" s="153">
        <f>IFERROR(__xludf.DUMMYFUNCTION("TO_DATE(INT((AJ587/(60*60*24))+""1/1/1970""))"),43068.0)</f>
        <v>43068</v>
      </c>
      <c r="AJ587" s="156">
        <v>1.5119316E9</v>
      </c>
      <c r="AK587" s="156">
        <v>99410.1755</v>
      </c>
      <c r="AL587" s="152">
        <v>101920.1126</v>
      </c>
      <c r="AM587" s="160">
        <v>137661.49</v>
      </c>
      <c r="AN587" s="152">
        <f t="shared" si="1"/>
        <v>28620.4081</v>
      </c>
      <c r="AO587" s="152">
        <f t="shared" si="2"/>
        <v>170337.9882</v>
      </c>
      <c r="AP587" s="152">
        <f t="shared" si="3"/>
        <v>9929.6891</v>
      </c>
      <c r="AQ587" s="152">
        <f t="shared" si="4"/>
        <v>94004.523</v>
      </c>
      <c r="AR587" s="152">
        <f t="shared" si="5"/>
        <v>85671.7161</v>
      </c>
    </row>
    <row r="588">
      <c r="A588" s="156">
        <v>1.48829226E9</v>
      </c>
      <c r="B588" s="156">
        <v>115004.2086</v>
      </c>
      <c r="D588" s="153">
        <f>IFERROR(__xludf.DUMMYFUNCTION("TO_DATE(INT((E588/(60*60*24))+""1/1/1970""))"),43069.0)</f>
        <v>43069</v>
      </c>
      <c r="E588" s="152">
        <v>1.512018E9</v>
      </c>
      <c r="F588" s="152">
        <v>99410.1755</v>
      </c>
      <c r="H588" s="153">
        <f>IFERROR(__xludf.DUMMYFUNCTION("TO_DATE(INT((I588/(60*60*24))+""1/1/1970""))"),43069.0)</f>
        <v>43069</v>
      </c>
      <c r="I588" s="156">
        <v>1.512018E9</v>
      </c>
      <c r="J588" s="156">
        <v>102264.6017</v>
      </c>
      <c r="L588" s="158">
        <v>43069.0</v>
      </c>
      <c r="M588" s="159">
        <v>137083.36</v>
      </c>
      <c r="O588" s="153">
        <f>IFERROR(__xludf.DUMMYFUNCTION("TO_DATE(INT((P588/(60*60*24))+""1/1/1970""))"),42961.0)</f>
        <v>42961</v>
      </c>
      <c r="P588" s="13">
        <v>1.5026688E9</v>
      </c>
      <c r="Q588" s="13">
        <v>27662.132</v>
      </c>
      <c r="S588" s="153">
        <f>IFERROR(__xludf.DUMMYFUNCTION("TO_DATE(INT((T588/(60*60*24))+""1/1/1970""))"),43069.0)</f>
        <v>43069</v>
      </c>
      <c r="T588" s="152">
        <v>1.512018E9</v>
      </c>
      <c r="U588" s="152">
        <v>170196.5436</v>
      </c>
      <c r="W588" s="153">
        <f>IFERROR(__xludf.DUMMYFUNCTION("TO_DATE(INT((X588/(60*60*24))+""1/1/1970""))"),43054.0)</f>
        <v>43054</v>
      </c>
      <c r="X588" s="156">
        <v>1.510758E9</v>
      </c>
      <c r="Y588" s="156">
        <v>9912.7866</v>
      </c>
      <c r="AA588" s="153">
        <f>IFERROR(__xludf.DUMMYFUNCTION("TO_DATE(INT((AB588/(60*60*24))+""1/1/1970""))"),43055.0)</f>
        <v>43055</v>
      </c>
      <c r="AB588" s="156">
        <v>1.5108048E9</v>
      </c>
      <c r="AC588" s="156">
        <v>94617.2174</v>
      </c>
      <c r="AE588" s="153">
        <f>IFERROR(__xludf.DUMMYFUNCTION("TO_DATE(INT((AF588/(60*60*24))+""1/1/1970""))"),42961.0)</f>
        <v>42961</v>
      </c>
      <c r="AF588" s="156">
        <v>1.5027012E9</v>
      </c>
      <c r="AG588" s="156">
        <v>85282.0751</v>
      </c>
      <c r="AH588" s="156"/>
      <c r="AI588" s="153">
        <f>IFERROR(__xludf.DUMMYFUNCTION("TO_DATE(INT((AJ588/(60*60*24))+""1/1/1970""))"),43069.0)</f>
        <v>43069</v>
      </c>
      <c r="AJ588" s="152">
        <v>1.512018E9</v>
      </c>
      <c r="AK588" s="152">
        <v>99410.1755</v>
      </c>
      <c r="AL588" s="156">
        <v>102264.6017</v>
      </c>
      <c r="AM588" s="159">
        <v>137083.36</v>
      </c>
      <c r="AN588" s="152">
        <f t="shared" si="1"/>
        <v>28550.3123</v>
      </c>
      <c r="AO588" s="152">
        <f t="shared" si="2"/>
        <v>170196.5436</v>
      </c>
      <c r="AP588" s="152">
        <f t="shared" si="3"/>
        <v>9939.0147</v>
      </c>
      <c r="AQ588" s="152">
        <f t="shared" si="4"/>
        <v>94161.5095</v>
      </c>
      <c r="AR588" s="152">
        <f t="shared" si="5"/>
        <v>85692.2643</v>
      </c>
    </row>
    <row r="589">
      <c r="A589" s="152">
        <v>1.4883156E9</v>
      </c>
      <c r="B589" s="152">
        <v>114849.2162</v>
      </c>
      <c r="D589" s="153">
        <f>IFERROR(__xludf.DUMMYFUNCTION("TO_DATE(INT((E589/(60*60*24))+""1/1/1970""))"),43070.0)</f>
        <v>43070</v>
      </c>
      <c r="E589" s="156">
        <v>1.5121044E9</v>
      </c>
      <c r="F589" s="156">
        <v>99410.1755</v>
      </c>
      <c r="H589" s="153">
        <f>IFERROR(__xludf.DUMMYFUNCTION("TO_DATE(INT((I589/(60*60*24))+""1/1/1970""))"),43070.0)</f>
        <v>43070</v>
      </c>
      <c r="I589" s="152">
        <v>1.5121044E9</v>
      </c>
      <c r="J589" s="152">
        <v>102546.0414</v>
      </c>
      <c r="L589" s="158">
        <v>43070.0</v>
      </c>
      <c r="M589" s="160">
        <v>137363.74</v>
      </c>
      <c r="O589" s="153">
        <f>IFERROR(__xludf.DUMMYFUNCTION("TO_DATE(INT((P589/(60*60*24))+""1/1/1970""))"),42962.0)</f>
        <v>42962</v>
      </c>
      <c r="P589" s="13">
        <v>1.5028056E9</v>
      </c>
      <c r="Q589" s="13">
        <v>27547.6913</v>
      </c>
      <c r="S589" s="153">
        <f>IFERROR(__xludf.DUMMYFUNCTION("TO_DATE(INT((T589/(60*60*24))+""1/1/1970""))"),43070.0)</f>
        <v>43070</v>
      </c>
      <c r="T589" s="156">
        <v>1.5121044E9</v>
      </c>
      <c r="U589" s="156">
        <v>172649.3234</v>
      </c>
      <c r="W589" s="153">
        <f>IFERROR(__xludf.DUMMYFUNCTION("TO_DATE(INT((X589/(60*60*24))+""1/1/1970""))"),43055.0)</f>
        <v>43055</v>
      </c>
      <c r="X589" s="156">
        <v>1.5108444E9</v>
      </c>
      <c r="Y589" s="156">
        <v>9914.6929</v>
      </c>
      <c r="AA589" s="153">
        <f>IFERROR(__xludf.DUMMYFUNCTION("TO_DATE(INT((AB589/(60*60*24))+""1/1/1970""))"),43056.0)</f>
        <v>43056</v>
      </c>
      <c r="AB589" s="152">
        <v>1.510884E9</v>
      </c>
      <c r="AC589" s="152">
        <v>94625.5296</v>
      </c>
      <c r="AE589" s="153">
        <f>IFERROR(__xludf.DUMMYFUNCTION("TO_DATE(INT((AF589/(60*60*24))+""1/1/1970""))"),42962.0)</f>
        <v>42962</v>
      </c>
      <c r="AF589" s="152">
        <v>1.5027804E9</v>
      </c>
      <c r="AG589" s="152">
        <v>85733.7114</v>
      </c>
      <c r="AH589" s="156"/>
      <c r="AI589" s="153">
        <f>IFERROR(__xludf.DUMMYFUNCTION("TO_DATE(INT((AJ589/(60*60*24))+""1/1/1970""))"),43070.0)</f>
        <v>43070</v>
      </c>
      <c r="AJ589" s="156">
        <v>1.5121044E9</v>
      </c>
      <c r="AK589" s="156">
        <v>99410.1755</v>
      </c>
      <c r="AL589" s="152">
        <v>102546.0414</v>
      </c>
      <c r="AM589" s="160">
        <v>137363.74</v>
      </c>
      <c r="AN589" s="152">
        <f t="shared" si="1"/>
        <v>28371.7865</v>
      </c>
      <c r="AO589" s="152">
        <f t="shared" si="2"/>
        <v>172649.3234</v>
      </c>
      <c r="AP589" s="152">
        <f t="shared" si="3"/>
        <v>9947.6705</v>
      </c>
      <c r="AQ589" s="152">
        <f t="shared" si="4"/>
        <v>94320.4996</v>
      </c>
      <c r="AR589" s="152">
        <f t="shared" si="5"/>
        <v>86022.4777</v>
      </c>
    </row>
    <row r="590">
      <c r="A590" s="156">
        <v>1.48837866E9</v>
      </c>
      <c r="B590" s="156">
        <v>115817.9186</v>
      </c>
      <c r="D590" s="153">
        <f>IFERROR(__xludf.DUMMYFUNCTION("TO_DATE(INT((E590/(60*60*24))+""1/1/1970""))"),43071.0)</f>
        <v>43071</v>
      </c>
      <c r="E590" s="152">
        <v>1.5121908E9</v>
      </c>
      <c r="F590" s="152">
        <v>99410.1755</v>
      </c>
      <c r="H590" s="153">
        <f>IFERROR(__xludf.DUMMYFUNCTION("TO_DATE(INT((I590/(60*60*24))+""1/1/1970""))"),43071.0)</f>
        <v>43071</v>
      </c>
      <c r="I590" s="156">
        <v>1.5121908E9</v>
      </c>
      <c r="J590" s="156">
        <v>104214.8802</v>
      </c>
      <c r="L590" s="158">
        <v>43071.0</v>
      </c>
      <c r="M590" s="159">
        <v>137734.04</v>
      </c>
      <c r="O590" s="153">
        <f>IFERROR(__xludf.DUMMYFUNCTION("TO_DATE(INT((P590/(60*60*24))+""1/1/1970""))"),42963.0)</f>
        <v>42963</v>
      </c>
      <c r="P590" s="13">
        <v>1.502892E9</v>
      </c>
      <c r="Q590" s="13">
        <v>27499.1651</v>
      </c>
      <c r="S590" s="153">
        <f>IFERROR(__xludf.DUMMYFUNCTION("TO_DATE(INT((T590/(60*60*24))+""1/1/1970""))"),43071.0)</f>
        <v>43071</v>
      </c>
      <c r="T590" s="152">
        <v>1.5121908E9</v>
      </c>
      <c r="U590" s="152">
        <v>172067.9348</v>
      </c>
      <c r="W590" s="153">
        <f>IFERROR(__xludf.DUMMYFUNCTION("TO_DATE(INT((X590/(60*60*24))+""1/1/1970""))"),43056.0)</f>
        <v>43056</v>
      </c>
      <c r="X590" s="156">
        <v>1.5109308E9</v>
      </c>
      <c r="Y590" s="156">
        <v>9923.7829</v>
      </c>
      <c r="AA590" s="153">
        <f>IFERROR(__xludf.DUMMYFUNCTION("TO_DATE(INT((AB590/(60*60*24))+""1/1/1970""))"),43058.0)</f>
        <v>43058</v>
      </c>
      <c r="AB590" s="156">
        <v>1.5111324E9</v>
      </c>
      <c r="AC590" s="156">
        <v>94342.6062</v>
      </c>
      <c r="AE590" s="153">
        <f>IFERROR(__xludf.DUMMYFUNCTION("TO_DATE(INT((AF590/(60*60*24))+""1/1/1970""))"),42963.0)</f>
        <v>42963</v>
      </c>
      <c r="AF590" s="156">
        <v>1.5028596E9</v>
      </c>
      <c r="AG590" s="156">
        <v>86059.5872</v>
      </c>
      <c r="AH590" s="156"/>
      <c r="AI590" s="153">
        <f>IFERROR(__xludf.DUMMYFUNCTION("TO_DATE(INT((AJ590/(60*60*24))+""1/1/1970""))"),43071.0)</f>
        <v>43071</v>
      </c>
      <c r="AJ590" s="152">
        <v>1.5121908E9</v>
      </c>
      <c r="AK590" s="152">
        <v>99410.1755</v>
      </c>
      <c r="AL590" s="156">
        <v>104214.8802</v>
      </c>
      <c r="AM590" s="159">
        <v>137734.04</v>
      </c>
      <c r="AN590" s="152">
        <f t="shared" si="1"/>
        <v>28404.5707</v>
      </c>
      <c r="AO590" s="152">
        <f t="shared" si="2"/>
        <v>172067.9348</v>
      </c>
      <c r="AP590" s="152">
        <f t="shared" si="3"/>
        <v>9918.0522</v>
      </c>
      <c r="AQ590" s="152">
        <f t="shared" si="4"/>
        <v>94320.4996</v>
      </c>
      <c r="AR590" s="152">
        <f t="shared" si="5"/>
        <v>86017.0703</v>
      </c>
    </row>
    <row r="591">
      <c r="A591" s="152">
        <v>1.488402E9</v>
      </c>
      <c r="B591" s="152">
        <v>116452.4186</v>
      </c>
      <c r="D591" s="153">
        <f>IFERROR(__xludf.DUMMYFUNCTION("TO_DATE(INT((E591/(60*60*24))+""1/1/1970""))"),43073.0)</f>
        <v>43073</v>
      </c>
      <c r="E591" s="156">
        <v>1.5123996E9</v>
      </c>
      <c r="F591" s="156">
        <v>99410.1755</v>
      </c>
      <c r="H591" s="153">
        <f>IFERROR(__xludf.DUMMYFUNCTION("TO_DATE(INT((I591/(60*60*24))+""1/1/1970""))"),43073.0)</f>
        <v>43073</v>
      </c>
      <c r="I591" s="152">
        <v>1.5123996E9</v>
      </c>
      <c r="J591" s="152">
        <v>104214.8802</v>
      </c>
      <c r="L591" s="158">
        <v>43073.0</v>
      </c>
      <c r="M591" s="160">
        <v>137734.04</v>
      </c>
      <c r="O591" s="153">
        <f>IFERROR(__xludf.DUMMYFUNCTION("TO_DATE(INT((P591/(60*60*24))+""1/1/1970""))"),42964.0)</f>
        <v>42964</v>
      </c>
      <c r="P591" s="13">
        <v>1.5029784E9</v>
      </c>
      <c r="Q591" s="13">
        <v>27509.2378</v>
      </c>
      <c r="S591" s="153">
        <f>IFERROR(__xludf.DUMMYFUNCTION("TO_DATE(INT((T591/(60*60*24))+""1/1/1970""))"),43073.0)</f>
        <v>43073</v>
      </c>
      <c r="T591" s="156">
        <v>1.5123996E9</v>
      </c>
      <c r="U591" s="156">
        <v>172067.9348</v>
      </c>
      <c r="W591" s="153">
        <f>IFERROR(__xludf.DUMMYFUNCTION("TO_DATE(INT((X591/(60*60*24))+""1/1/1970""))"),43057.0)</f>
        <v>43057</v>
      </c>
      <c r="X591" s="156">
        <v>1.5109632E9</v>
      </c>
      <c r="Y591" s="156">
        <v>9917.313</v>
      </c>
      <c r="AA591" s="153">
        <f>IFERROR(__xludf.DUMMYFUNCTION("TO_DATE(INT((AB591/(60*60*24))+""1/1/1970""))"),43059.0)</f>
        <v>43059</v>
      </c>
      <c r="AB591" s="152">
        <v>1.511172E9</v>
      </c>
      <c r="AC591" s="152">
        <v>94258.4354</v>
      </c>
      <c r="AE591" s="153">
        <f>IFERROR(__xludf.DUMMYFUNCTION("TO_DATE(INT((AF591/(60*60*24))+""1/1/1970""))"),42964.0)</f>
        <v>42964</v>
      </c>
      <c r="AF591" s="152">
        <v>1.5029388E9</v>
      </c>
      <c r="AG591" s="152">
        <v>85753.4475</v>
      </c>
      <c r="AH591" s="156"/>
      <c r="AI591" s="153">
        <f>IFERROR(__xludf.DUMMYFUNCTION("TO_DATE(INT((AJ591/(60*60*24))+""1/1/1970""))"),43073.0)</f>
        <v>43073</v>
      </c>
      <c r="AJ591" s="156">
        <v>1.5123996E9</v>
      </c>
      <c r="AK591" s="156">
        <v>99410.1755</v>
      </c>
      <c r="AL591" s="152">
        <v>104214.8802</v>
      </c>
      <c r="AM591" s="160">
        <v>137734.04</v>
      </c>
      <c r="AN591" s="152">
        <f t="shared" si="1"/>
        <v>28356.4504</v>
      </c>
      <c r="AO591" s="152">
        <f t="shared" si="2"/>
        <v>172067.9348</v>
      </c>
      <c r="AP591" s="152">
        <f t="shared" si="3"/>
        <v>9921.6423</v>
      </c>
      <c r="AQ591" s="152">
        <f t="shared" si="4"/>
        <v>95012.9661</v>
      </c>
      <c r="AR591" s="152">
        <f t="shared" si="5"/>
        <v>85720.7434</v>
      </c>
    </row>
    <row r="592">
      <c r="A592" s="156">
        <v>1.48846506E9</v>
      </c>
      <c r="B592" s="156">
        <v>116219.93</v>
      </c>
      <c r="D592" s="153">
        <f>IFERROR(__xludf.DUMMYFUNCTION("TO_DATE(INT((E592/(60*60*24))+""1/1/1970""))"),43074.0)</f>
        <v>43074</v>
      </c>
      <c r="E592" s="156">
        <v>1.51245E9</v>
      </c>
      <c r="F592" s="156">
        <v>99410.1755</v>
      </c>
      <c r="H592" s="153">
        <f>IFERROR(__xludf.DUMMYFUNCTION("TO_DATE(INT((I592/(60*60*24))+""1/1/1970""))"),43074.0)</f>
        <v>43074</v>
      </c>
      <c r="I592" s="152">
        <v>1.51245E9</v>
      </c>
      <c r="J592" s="152">
        <v>101960.485</v>
      </c>
      <c r="L592" s="158">
        <v>43074.0</v>
      </c>
      <c r="M592" s="160">
        <v>137553.03</v>
      </c>
      <c r="O592" s="153">
        <f>IFERROR(__xludf.DUMMYFUNCTION("TO_DATE(INT((P592/(60*60*24))+""1/1/1970""))"),42965.0)</f>
        <v>42965</v>
      </c>
      <c r="P592" s="13">
        <v>1.5030648E9</v>
      </c>
      <c r="Q592" s="13">
        <v>27634.4709</v>
      </c>
      <c r="S592" s="153">
        <f>IFERROR(__xludf.DUMMYFUNCTION("TO_DATE(INT((T592/(60*60*24))+""1/1/1970""))"),43074.0)</f>
        <v>43074</v>
      </c>
      <c r="T592" s="156">
        <v>1.51245E9</v>
      </c>
      <c r="U592" s="156">
        <v>171753.8775</v>
      </c>
      <c r="W592" s="153">
        <f>IFERROR(__xludf.DUMMYFUNCTION("TO_DATE(INT((X592/(60*60*24))+""1/1/1970""))"),43059.0)</f>
        <v>43059</v>
      </c>
      <c r="X592" s="152">
        <v>1.511136E9</v>
      </c>
      <c r="Y592" s="152">
        <v>9914.8368</v>
      </c>
      <c r="AA592" s="153">
        <f>IFERROR(__xludf.DUMMYFUNCTION("TO_DATE(INT((AB592/(60*60*24))+""1/1/1970""))"),43060.0)</f>
        <v>43060</v>
      </c>
      <c r="AB592" s="156">
        <v>1.5112512E9</v>
      </c>
      <c r="AC592" s="156">
        <v>94678.5667</v>
      </c>
      <c r="AE592" s="153">
        <f>IFERROR(__xludf.DUMMYFUNCTION("TO_DATE(INT((AF592/(60*60*24))+""1/1/1970""))"),42965.0)</f>
        <v>42965</v>
      </c>
      <c r="AF592" s="156">
        <v>1.503018E9</v>
      </c>
      <c r="AG592" s="156">
        <v>86283.5694</v>
      </c>
      <c r="AH592" s="156"/>
      <c r="AI592" s="153">
        <f>IFERROR(__xludf.DUMMYFUNCTION("TO_DATE(INT((AJ592/(60*60*24))+""1/1/1970""))"),43074.0)</f>
        <v>43074</v>
      </c>
      <c r="AJ592" s="156">
        <v>1.51245E9</v>
      </c>
      <c r="AK592" s="156">
        <v>99410.1755</v>
      </c>
      <c r="AL592" s="152">
        <v>101960.485</v>
      </c>
      <c r="AM592" s="160">
        <v>137553.03</v>
      </c>
      <c r="AN592" s="152">
        <f t="shared" si="1"/>
        <v>28265.4194</v>
      </c>
      <c r="AO592" s="152">
        <f t="shared" si="2"/>
        <v>171753.8775</v>
      </c>
      <c r="AP592" s="152">
        <f t="shared" si="3"/>
        <v>9922.5534</v>
      </c>
      <c r="AQ592" s="152">
        <f t="shared" si="4"/>
        <v>95172.1411</v>
      </c>
      <c r="AR592" s="152">
        <f t="shared" si="5"/>
        <v>85805.4597</v>
      </c>
    </row>
    <row r="593">
      <c r="A593" s="152">
        <v>1.4884884E9</v>
      </c>
      <c r="B593" s="152">
        <v>115721.0483</v>
      </c>
      <c r="D593" s="153">
        <f>IFERROR(__xludf.DUMMYFUNCTION("TO_DATE(INT((E593/(60*60*24))+""1/1/1970""))"),43075.0)</f>
        <v>43075</v>
      </c>
      <c r="E593" s="152">
        <v>1.5125364E9</v>
      </c>
      <c r="F593" s="152">
        <v>99410.1755</v>
      </c>
      <c r="H593" s="153">
        <f>IFERROR(__xludf.DUMMYFUNCTION("TO_DATE(INT((I593/(60*60*24))+""1/1/1970""))"),43075.0)</f>
        <v>43075</v>
      </c>
      <c r="I593" s="156">
        <v>1.5125364E9</v>
      </c>
      <c r="J593" s="156">
        <v>102566.5932</v>
      </c>
      <c r="L593" s="158">
        <v>43075.0</v>
      </c>
      <c r="M593" s="159">
        <v>137234.68</v>
      </c>
      <c r="O593" s="153">
        <f>IFERROR(__xludf.DUMMYFUNCTION("TO_DATE(INT((P593/(60*60*24))+""1/1/1970""))"),42966.0)</f>
        <v>42966</v>
      </c>
      <c r="P593" s="13">
        <v>1.5031008E9</v>
      </c>
      <c r="Q593" s="13">
        <v>27615.4057</v>
      </c>
      <c r="S593" s="153">
        <f>IFERROR(__xludf.DUMMYFUNCTION("TO_DATE(INT((T593/(60*60*24))+""1/1/1970""))"),43075.0)</f>
        <v>43075</v>
      </c>
      <c r="T593" s="152">
        <v>1.5125364E9</v>
      </c>
      <c r="U593" s="152">
        <v>170727.089</v>
      </c>
      <c r="W593" s="153">
        <f>IFERROR(__xludf.DUMMYFUNCTION("TO_DATE(INT((X593/(60*60*24))+""1/1/1970""))"),43060.0)</f>
        <v>43060</v>
      </c>
      <c r="X593" s="156">
        <v>1.5112764E9</v>
      </c>
      <c r="Y593" s="156">
        <v>9918.3459</v>
      </c>
      <c r="AA593" s="153">
        <f>IFERROR(__xludf.DUMMYFUNCTION("TO_DATE(INT((AB593/(60*60*24))+""1/1/1970""))"),43061.0)</f>
        <v>43061</v>
      </c>
      <c r="AB593" s="152">
        <v>1.5113304E9</v>
      </c>
      <c r="AC593" s="152">
        <v>94363.7783</v>
      </c>
      <c r="AE593" s="153">
        <f>IFERROR(__xludf.DUMMYFUNCTION("TO_DATE(INT((AF593/(60*60*24))+""1/1/1970""))"),42966.0)</f>
        <v>42966</v>
      </c>
      <c r="AF593" s="152">
        <v>1.5031008E9</v>
      </c>
      <c r="AG593" s="152">
        <v>85875.5362</v>
      </c>
      <c r="AH593" s="156"/>
      <c r="AI593" s="153">
        <f>IFERROR(__xludf.DUMMYFUNCTION("TO_DATE(INT((AJ593/(60*60*24))+""1/1/1970""))"),43075.0)</f>
        <v>43075</v>
      </c>
      <c r="AJ593" s="152">
        <v>1.5125364E9</v>
      </c>
      <c r="AK593" s="152">
        <v>99410.1755</v>
      </c>
      <c r="AL593" s="156">
        <v>102566.5932</v>
      </c>
      <c r="AM593" s="159">
        <v>137234.68</v>
      </c>
      <c r="AN593" s="152">
        <f t="shared" si="1"/>
        <v>28172.3153</v>
      </c>
      <c r="AO593" s="152">
        <f t="shared" si="2"/>
        <v>170727.089</v>
      </c>
      <c r="AP593" s="152">
        <f t="shared" si="3"/>
        <v>9919.3383</v>
      </c>
      <c r="AQ593" s="152">
        <f t="shared" si="4"/>
        <v>95050.8327</v>
      </c>
      <c r="AR593" s="152">
        <f t="shared" si="5"/>
        <v>85534.728</v>
      </c>
    </row>
    <row r="594">
      <c r="A594" s="156">
        <v>1.48855146E9</v>
      </c>
      <c r="B594" s="156">
        <v>115701.6743</v>
      </c>
      <c r="D594" s="153">
        <f>IFERROR(__xludf.DUMMYFUNCTION("TO_DATE(INT((E594/(60*60*24))+""1/1/1970""))"),43076.0)</f>
        <v>43076</v>
      </c>
      <c r="E594" s="156">
        <v>1.5126228E9</v>
      </c>
      <c r="F594" s="156">
        <v>99410.1755</v>
      </c>
      <c r="H594" s="153">
        <f>IFERROR(__xludf.DUMMYFUNCTION("TO_DATE(INT((I594/(60*60*24))+""1/1/1970""))"),43076.0)</f>
        <v>43076</v>
      </c>
      <c r="I594" s="152">
        <v>1.5126228E9</v>
      </c>
      <c r="J594" s="152">
        <v>102987.7856</v>
      </c>
      <c r="L594" s="158">
        <v>43076.0</v>
      </c>
      <c r="M594" s="160">
        <v>137291.37</v>
      </c>
      <c r="O594" s="153">
        <f>IFERROR(__xludf.DUMMYFUNCTION("TO_DATE(INT((P594/(60*60*24))+""1/1/1970""))"),42967.0)</f>
        <v>42967</v>
      </c>
      <c r="P594" s="13">
        <v>1.5031872E9</v>
      </c>
      <c r="Q594" s="13">
        <v>27615.4057</v>
      </c>
      <c r="S594" s="153">
        <f>IFERROR(__xludf.DUMMYFUNCTION("TO_DATE(INT((T594/(60*60*24))+""1/1/1970""))"),43076.0)</f>
        <v>43076</v>
      </c>
      <c r="T594" s="156">
        <v>1.5126228E9</v>
      </c>
      <c r="U594" s="156">
        <v>170750.6319</v>
      </c>
      <c r="W594" s="153">
        <f>IFERROR(__xludf.DUMMYFUNCTION("TO_DATE(INT((X594/(60*60*24))+""1/1/1970""))"),43061.0)</f>
        <v>43061</v>
      </c>
      <c r="X594" s="156">
        <v>1.5113628E9</v>
      </c>
      <c r="Y594" s="156">
        <v>9911.668</v>
      </c>
      <c r="AA594" s="153">
        <f>IFERROR(__xludf.DUMMYFUNCTION("TO_DATE(INT((AB594/(60*60*24))+""1/1/1970""))"),43062.0)</f>
        <v>43062</v>
      </c>
      <c r="AB594" s="156">
        <v>1.5114096E9</v>
      </c>
      <c r="AC594" s="156">
        <v>93562.4593</v>
      </c>
      <c r="AE594" s="153">
        <f>IFERROR(__xludf.DUMMYFUNCTION("TO_DATE(INT((AF594/(60*60*24))+""1/1/1970""))"),42967.0)</f>
        <v>42967</v>
      </c>
      <c r="AF594" s="156">
        <v>1.5032664E9</v>
      </c>
      <c r="AG594" s="156">
        <v>85875.5362</v>
      </c>
      <c r="AH594" s="156"/>
      <c r="AI594" s="153">
        <f>IFERROR(__xludf.DUMMYFUNCTION("TO_DATE(INT((AJ594/(60*60*24))+""1/1/1970""))"),43076.0)</f>
        <v>43076</v>
      </c>
      <c r="AJ594" s="156">
        <v>1.5126228E9</v>
      </c>
      <c r="AK594" s="156">
        <v>99410.1755</v>
      </c>
      <c r="AL594" s="152">
        <v>102987.7856</v>
      </c>
      <c r="AM594" s="160">
        <v>137291.37</v>
      </c>
      <c r="AN594" s="152">
        <f t="shared" si="1"/>
        <v>28217.3122</v>
      </c>
      <c r="AO594" s="152">
        <f t="shared" si="2"/>
        <v>170750.6319</v>
      </c>
      <c r="AP594" s="152">
        <f t="shared" si="3"/>
        <v>9915.5613</v>
      </c>
      <c r="AQ594" s="152">
        <f t="shared" si="4"/>
        <v>95378.6767</v>
      </c>
      <c r="AR594" s="152">
        <f t="shared" si="5"/>
        <v>85344.7471</v>
      </c>
    </row>
    <row r="595">
      <c r="A595" s="152">
        <v>1.4885748E9</v>
      </c>
      <c r="B595" s="152">
        <v>115793.701</v>
      </c>
      <c r="D595" s="153">
        <f>IFERROR(__xludf.DUMMYFUNCTION("TO_DATE(INT((E595/(60*60*24))+""1/1/1970""))"),43077.0)</f>
        <v>43077</v>
      </c>
      <c r="E595" s="152">
        <v>1.5127092E9</v>
      </c>
      <c r="F595" s="152">
        <v>99410.1755</v>
      </c>
      <c r="H595" s="153">
        <f>IFERROR(__xludf.DUMMYFUNCTION("TO_DATE(INT((I595/(60*60*24))+""1/1/1970""))"),43077.0)</f>
        <v>43077</v>
      </c>
      <c r="I595" s="156">
        <v>1.5127092E9</v>
      </c>
      <c r="J595" s="156">
        <v>104522.1333</v>
      </c>
      <c r="L595" s="158">
        <v>43077.0</v>
      </c>
      <c r="M595" s="159">
        <v>136792.39</v>
      </c>
      <c r="O595" s="153">
        <f>IFERROR(__xludf.DUMMYFUNCTION("TO_DATE(INT((P595/(60*60*24))+""1/1/1970""))"),42968.0)</f>
        <v>42968</v>
      </c>
      <c r="P595" s="13">
        <v>1.5032736E9</v>
      </c>
      <c r="Q595" s="13">
        <v>27596.9412</v>
      </c>
      <c r="S595" s="153">
        <f>IFERROR(__xludf.DUMMYFUNCTION("TO_DATE(INT((T595/(60*60*24))+""1/1/1970""))"),43077.0)</f>
        <v>43077</v>
      </c>
      <c r="T595" s="152">
        <v>1.5127092E9</v>
      </c>
      <c r="U595" s="152">
        <v>171659.0571</v>
      </c>
      <c r="W595" s="153">
        <f>IFERROR(__xludf.DUMMYFUNCTION("TO_DATE(INT((X595/(60*60*24))+""1/1/1970""))"),43062.0)</f>
        <v>43062</v>
      </c>
      <c r="X595" s="156">
        <v>1.5113952E9</v>
      </c>
      <c r="Y595" s="156">
        <v>9915.9733</v>
      </c>
      <c r="AA595" s="153">
        <f>IFERROR(__xludf.DUMMYFUNCTION("TO_DATE(INT((AB595/(60*60*24))+""1/1/1970""))"),43063.0)</f>
        <v>43063</v>
      </c>
      <c r="AB595" s="152">
        <v>1.5114888E9</v>
      </c>
      <c r="AC595" s="152">
        <v>93573.6189</v>
      </c>
      <c r="AE595" s="153">
        <f>IFERROR(__xludf.DUMMYFUNCTION("TO_DATE(INT((AF595/(60*60*24))+""1/1/1970""))"),42968.0)</f>
        <v>42968</v>
      </c>
      <c r="AF595" s="156">
        <v>1.503306E9</v>
      </c>
      <c r="AG595" s="156">
        <v>85915.4675</v>
      </c>
      <c r="AH595" s="156"/>
      <c r="AI595" s="153">
        <f>IFERROR(__xludf.DUMMYFUNCTION("TO_DATE(INT((AJ595/(60*60*24))+""1/1/1970""))"),43077.0)</f>
        <v>43077</v>
      </c>
      <c r="AJ595" s="152">
        <v>1.5127092E9</v>
      </c>
      <c r="AK595" s="152">
        <v>99410.1755</v>
      </c>
      <c r="AL595" s="156">
        <v>104522.1333</v>
      </c>
      <c r="AM595" s="159">
        <v>136792.39</v>
      </c>
      <c r="AN595" s="152">
        <f t="shared" si="1"/>
        <v>28142.7678</v>
      </c>
      <c r="AO595" s="152">
        <f t="shared" si="2"/>
        <v>171659.0571</v>
      </c>
      <c r="AP595" s="152">
        <f t="shared" si="3"/>
        <v>9917.9989</v>
      </c>
      <c r="AQ595" s="152">
        <f t="shared" si="4"/>
        <v>94771.0706</v>
      </c>
      <c r="AR595" s="152">
        <f t="shared" si="5"/>
        <v>85116.9143</v>
      </c>
    </row>
    <row r="596">
      <c r="A596" s="156">
        <v>1.48881066E9</v>
      </c>
      <c r="B596" s="156">
        <v>115343.2544</v>
      </c>
      <c r="D596" s="153">
        <f>IFERROR(__xludf.DUMMYFUNCTION("TO_DATE(INT((E596/(60*60*24))+""1/1/1970""))"),43078.0)</f>
        <v>43078</v>
      </c>
      <c r="E596" s="156">
        <v>1.5127956E9</v>
      </c>
      <c r="F596" s="156">
        <v>99410.1755</v>
      </c>
      <c r="H596" s="153">
        <f>IFERROR(__xludf.DUMMYFUNCTION("TO_DATE(INT((I596/(60*60*24))+""1/1/1970""))"),43078.0)</f>
        <v>43078</v>
      </c>
      <c r="I596" s="152">
        <v>1.5127956E9</v>
      </c>
      <c r="J596" s="152">
        <v>104779.9815</v>
      </c>
      <c r="L596" s="158">
        <v>43078.0</v>
      </c>
      <c r="M596" s="160">
        <v>137155.05</v>
      </c>
      <c r="O596" s="153">
        <f>IFERROR(__xludf.DUMMYFUNCTION("TO_DATE(INT((P596/(60*60*24))+""1/1/1970""))"),42969.0)</f>
        <v>42969</v>
      </c>
      <c r="P596" s="13">
        <v>1.5034104E9</v>
      </c>
      <c r="Q596" s="13">
        <v>27571.2311</v>
      </c>
      <c r="S596" s="153">
        <f>IFERROR(__xludf.DUMMYFUNCTION("TO_DATE(INT((T596/(60*60*24))+""1/1/1970""))"),43078.0)</f>
        <v>43078</v>
      </c>
      <c r="T596" s="156">
        <v>1.5127956E9</v>
      </c>
      <c r="U596" s="156">
        <v>173211.6087</v>
      </c>
      <c r="W596" s="153">
        <f>IFERROR(__xludf.DUMMYFUNCTION("TO_DATE(INT((X596/(60*60*24))+""1/1/1970""))"),43063.0)</f>
        <v>43063</v>
      </c>
      <c r="X596" s="152">
        <v>1.5114816E9</v>
      </c>
      <c r="Y596" s="152">
        <v>9916.9324</v>
      </c>
      <c r="AA596" s="153">
        <f>IFERROR(__xludf.DUMMYFUNCTION("TO_DATE(INT((AB596/(60*60*24))+""1/1/1970""))"),43065.0)</f>
        <v>43065</v>
      </c>
      <c r="AB596" s="156">
        <v>1.5117372E9</v>
      </c>
      <c r="AC596" s="156">
        <v>93624.1266</v>
      </c>
      <c r="AE596" s="153">
        <f>IFERROR(__xludf.DUMMYFUNCTION("TO_DATE(INT((AF596/(60*60*24))+""1/1/1970""))"),42969.0)</f>
        <v>42969</v>
      </c>
      <c r="AF596" s="152">
        <v>1.5033852E9</v>
      </c>
      <c r="AG596" s="152">
        <v>85397.7399</v>
      </c>
      <c r="AH596" s="156"/>
      <c r="AI596" s="153">
        <f>IFERROR(__xludf.DUMMYFUNCTION("TO_DATE(INT((AJ596/(60*60*24))+""1/1/1970""))"),43078.0)</f>
        <v>43078</v>
      </c>
      <c r="AJ596" s="156">
        <v>1.5127956E9</v>
      </c>
      <c r="AK596" s="156">
        <v>99410.1755</v>
      </c>
      <c r="AL596" s="152">
        <v>104779.9815</v>
      </c>
      <c r="AM596" s="160">
        <v>137155.05</v>
      </c>
      <c r="AN596" s="152">
        <f t="shared" si="1"/>
        <v>28025.8091</v>
      </c>
      <c r="AO596" s="152">
        <f t="shared" si="2"/>
        <v>173211.6087</v>
      </c>
      <c r="AP596" s="152">
        <f t="shared" si="3"/>
        <v>9906.672</v>
      </c>
      <c r="AQ596" s="152">
        <f t="shared" si="4"/>
        <v>94771.0706</v>
      </c>
      <c r="AR596" s="152">
        <f t="shared" si="5"/>
        <v>85110.0649</v>
      </c>
    </row>
    <row r="597">
      <c r="A597" s="152">
        <v>1.488834E9</v>
      </c>
      <c r="B597" s="152">
        <v>115449.8117</v>
      </c>
      <c r="D597" s="153">
        <f>IFERROR(__xludf.DUMMYFUNCTION("TO_DATE(INT((E597/(60*60*24))+""1/1/1970""))"),43080.0)</f>
        <v>43080</v>
      </c>
      <c r="E597" s="152">
        <v>1.5130044E9</v>
      </c>
      <c r="F597" s="152">
        <v>99410.1755</v>
      </c>
      <c r="H597" s="153">
        <f>IFERROR(__xludf.DUMMYFUNCTION("TO_DATE(INT((I597/(60*60*24))+""1/1/1970""))"),43080.0)</f>
        <v>43080</v>
      </c>
      <c r="I597" s="156">
        <v>1.5130044E9</v>
      </c>
      <c r="J597" s="156">
        <v>104779.9815</v>
      </c>
      <c r="L597" s="158">
        <v>43080.0</v>
      </c>
      <c r="M597" s="159">
        <v>137155.05</v>
      </c>
      <c r="O597" s="153">
        <f>IFERROR(__xludf.DUMMYFUNCTION("TO_DATE(INT((P597/(60*60*24))+""1/1/1970""))"),42970.0)</f>
        <v>42970</v>
      </c>
      <c r="P597" s="13">
        <v>1.5034968E9</v>
      </c>
      <c r="Q597" s="13">
        <v>27477.1335</v>
      </c>
      <c r="S597" s="153">
        <f>IFERROR(__xludf.DUMMYFUNCTION("TO_DATE(INT((T597/(60*60*24))+""1/1/1970""))"),43080.0)</f>
        <v>43080</v>
      </c>
      <c r="T597" s="152">
        <v>1.5130044E9</v>
      </c>
      <c r="U597" s="152">
        <v>173211.6087</v>
      </c>
      <c r="W597" s="153">
        <f>IFERROR(__xludf.DUMMYFUNCTION("TO_DATE(INT((X597/(60*60*24))+""1/1/1970""))"),43064.0)</f>
        <v>43064</v>
      </c>
      <c r="X597" s="156">
        <v>1.511568E9</v>
      </c>
      <c r="Y597" s="156">
        <v>9921.9316</v>
      </c>
      <c r="AA597" s="153">
        <f>IFERROR(__xludf.DUMMYFUNCTION("TO_DATE(INT((AB597/(60*60*24))+""1/1/1970""))"),43066.0)</f>
        <v>43066</v>
      </c>
      <c r="AB597" s="152">
        <v>1.5117768E9</v>
      </c>
      <c r="AC597" s="152">
        <v>93491.347</v>
      </c>
      <c r="AE597" s="153">
        <f>IFERROR(__xludf.DUMMYFUNCTION("TO_DATE(INT((AF597/(60*60*24))+""1/1/1970""))"),42970.0)</f>
        <v>42970</v>
      </c>
      <c r="AF597" s="156">
        <v>1.5034644E9</v>
      </c>
      <c r="AG597" s="156">
        <v>85040.8498</v>
      </c>
      <c r="AH597" s="156"/>
      <c r="AI597" s="153">
        <f>IFERROR(__xludf.DUMMYFUNCTION("TO_DATE(INT((AJ597/(60*60*24))+""1/1/1970""))"),43080.0)</f>
        <v>43080</v>
      </c>
      <c r="AJ597" s="152">
        <v>1.5130044E9</v>
      </c>
      <c r="AK597" s="152">
        <v>99410.1755</v>
      </c>
      <c r="AL597" s="156">
        <v>104779.9815</v>
      </c>
      <c r="AM597" s="159">
        <v>137155.05</v>
      </c>
      <c r="AN597" s="152">
        <f t="shared" si="1"/>
        <v>28021.1343</v>
      </c>
      <c r="AO597" s="152">
        <f t="shared" si="2"/>
        <v>173211.6087</v>
      </c>
      <c r="AP597" s="152">
        <f t="shared" si="3"/>
        <v>9906.0887</v>
      </c>
      <c r="AQ597" s="152">
        <f t="shared" si="4"/>
        <v>94687.2956</v>
      </c>
      <c r="AR597" s="152">
        <f t="shared" si="5"/>
        <v>85085.1907</v>
      </c>
    </row>
    <row r="598">
      <c r="A598" s="156">
        <v>1.48889706E9</v>
      </c>
      <c r="B598" s="156">
        <v>115289.9758</v>
      </c>
      <c r="D598" s="153">
        <f>IFERROR(__xludf.DUMMYFUNCTION("TO_DATE(INT((E598/(60*60*24))+""1/1/1970""))"),43081.0)</f>
        <v>43081</v>
      </c>
      <c r="E598" s="152">
        <v>1.5130548E9</v>
      </c>
      <c r="F598" s="152">
        <v>99410.1755</v>
      </c>
      <c r="H598" s="153">
        <f>IFERROR(__xludf.DUMMYFUNCTION("TO_DATE(INT((I598/(60*60*24))+""1/1/1970""))"),43081.0)</f>
        <v>43081</v>
      </c>
      <c r="I598" s="156">
        <v>1.5130548E9</v>
      </c>
      <c r="J598" s="156">
        <v>106406.5788</v>
      </c>
      <c r="L598" s="158">
        <v>43081.0</v>
      </c>
      <c r="M598" s="159">
        <v>137155.78</v>
      </c>
      <c r="O598" s="153">
        <f>IFERROR(__xludf.DUMMYFUNCTION("TO_DATE(INT((P598/(60*60*24))+""1/1/1970""))"),42971.0)</f>
        <v>42971</v>
      </c>
      <c r="P598" s="13">
        <v>1.5035832E9</v>
      </c>
      <c r="Q598" s="13">
        <v>27536.8165</v>
      </c>
      <c r="S598" s="153">
        <f>IFERROR(__xludf.DUMMYFUNCTION("TO_DATE(INT((T598/(60*60*24))+""1/1/1970""))"),43081.0)</f>
        <v>43081</v>
      </c>
      <c r="T598" s="152">
        <v>1.5130548E9</v>
      </c>
      <c r="U598" s="152">
        <v>174138.1636</v>
      </c>
      <c r="W598" s="153">
        <f>IFERROR(__xludf.DUMMYFUNCTION("TO_DATE(INT((X598/(60*60*24))+""1/1/1970""))"),43066.0)</f>
        <v>43066</v>
      </c>
      <c r="X598" s="152">
        <v>1.5117408E9</v>
      </c>
      <c r="Y598" s="152">
        <v>9921.5586</v>
      </c>
      <c r="AA598" s="153">
        <f>IFERROR(__xludf.DUMMYFUNCTION("TO_DATE(INT((AB598/(60*60*24))+""1/1/1970""))"),43067.0)</f>
        <v>43067</v>
      </c>
      <c r="AB598" s="156">
        <v>1.511856E9</v>
      </c>
      <c r="AC598" s="156">
        <v>93804.6294</v>
      </c>
      <c r="AE598" s="153">
        <f>IFERROR(__xludf.DUMMYFUNCTION("TO_DATE(INT((AF598/(60*60*24))+""1/1/1970""))"),42971.0)</f>
        <v>42971</v>
      </c>
      <c r="AF598" s="152">
        <v>1.5035436E9</v>
      </c>
      <c r="AG598" s="152">
        <v>85431.2659</v>
      </c>
      <c r="AH598" s="156"/>
      <c r="AI598" s="153">
        <f>IFERROR(__xludf.DUMMYFUNCTION("TO_DATE(INT((AJ598/(60*60*24))+""1/1/1970""))"),43081.0)</f>
        <v>43081</v>
      </c>
      <c r="AJ598" s="152">
        <v>1.5130548E9</v>
      </c>
      <c r="AK598" s="152">
        <v>99410.1755</v>
      </c>
      <c r="AL598" s="156">
        <v>106406.5788</v>
      </c>
      <c r="AM598" s="159">
        <v>137155.78</v>
      </c>
      <c r="AN598" s="152">
        <f t="shared" si="1"/>
        <v>28009.4146</v>
      </c>
      <c r="AO598" s="152">
        <f t="shared" si="2"/>
        <v>174138.1636</v>
      </c>
      <c r="AP598" s="152">
        <f t="shared" si="3"/>
        <v>9898.5207</v>
      </c>
      <c r="AQ598" s="152">
        <f t="shared" si="4"/>
        <v>94730.7356</v>
      </c>
      <c r="AR598" s="152">
        <f t="shared" si="5"/>
        <v>85142.1489</v>
      </c>
    </row>
    <row r="599">
      <c r="A599" s="152">
        <v>1.4889204E9</v>
      </c>
      <c r="B599" s="152">
        <v>115105.9223</v>
      </c>
      <c r="D599" s="153">
        <f>IFERROR(__xludf.DUMMYFUNCTION("TO_DATE(INT((E599/(60*60*24))+""1/1/1970""))"),43082.0)</f>
        <v>43082</v>
      </c>
      <c r="E599" s="156">
        <v>1.5131412E9</v>
      </c>
      <c r="F599" s="156">
        <v>99410.1755</v>
      </c>
      <c r="H599" s="153">
        <f>IFERROR(__xludf.DUMMYFUNCTION("TO_DATE(INT((I599/(60*60*24))+""1/1/1970""))"),43082.0)</f>
        <v>43082</v>
      </c>
      <c r="I599" s="152">
        <v>1.5131412E9</v>
      </c>
      <c r="J599" s="152">
        <v>106190.3775</v>
      </c>
      <c r="L599" s="158">
        <v>43082.0</v>
      </c>
      <c r="M599" s="160">
        <v>137300.79</v>
      </c>
      <c r="O599" s="153">
        <f>IFERROR(__xludf.DUMMYFUNCTION("TO_DATE(INT((P599/(60*60*24))+""1/1/1970""))"),42972.0)</f>
        <v>42972</v>
      </c>
      <c r="P599" s="13">
        <v>1.5036696E9</v>
      </c>
      <c r="Q599" s="13">
        <v>27462.975</v>
      </c>
      <c r="S599" s="153">
        <f>IFERROR(__xludf.DUMMYFUNCTION("TO_DATE(INT((T599/(60*60*24))+""1/1/1970""))"),43082.0)</f>
        <v>43082</v>
      </c>
      <c r="T599" s="156">
        <v>1.5131412E9</v>
      </c>
      <c r="U599" s="156">
        <v>174621.5974</v>
      </c>
      <c r="W599" s="153">
        <f>IFERROR(__xludf.DUMMYFUNCTION("TO_DATE(INT((X599/(60*60*24))+""1/1/1970""))"),43067.0)</f>
        <v>43067</v>
      </c>
      <c r="X599" s="156">
        <v>1.5118812E9</v>
      </c>
      <c r="Y599" s="156">
        <v>9928.744</v>
      </c>
      <c r="AA599" s="153">
        <f>IFERROR(__xludf.DUMMYFUNCTION("TO_DATE(INT((AB599/(60*60*24))+""1/1/1970""))"),43068.0)</f>
        <v>43068</v>
      </c>
      <c r="AB599" s="152">
        <v>1.5119352E9</v>
      </c>
      <c r="AC599" s="152">
        <v>94004.523</v>
      </c>
      <c r="AE599" s="153">
        <f>IFERROR(__xludf.DUMMYFUNCTION("TO_DATE(INT((AF599/(60*60*24))+""1/1/1970""))"),42972.0)</f>
        <v>42972</v>
      </c>
      <c r="AF599" s="156">
        <v>1.5036228E9</v>
      </c>
      <c r="AG599" s="156">
        <v>85298.6037</v>
      </c>
      <c r="AH599" s="156"/>
      <c r="AI599" s="153">
        <f>IFERROR(__xludf.DUMMYFUNCTION("TO_DATE(INT((AJ599/(60*60*24))+""1/1/1970""))"),43082.0)</f>
        <v>43082</v>
      </c>
      <c r="AJ599" s="156">
        <v>1.5131412E9</v>
      </c>
      <c r="AK599" s="156">
        <v>99410.1755</v>
      </c>
      <c r="AL599" s="152">
        <v>106190.3775</v>
      </c>
      <c r="AM599" s="160">
        <v>137300.79</v>
      </c>
      <c r="AN599" s="152">
        <f t="shared" si="1"/>
        <v>28051.1897</v>
      </c>
      <c r="AO599" s="152">
        <f t="shared" si="2"/>
        <v>174621.5974</v>
      </c>
      <c r="AP599" s="152">
        <f t="shared" si="3"/>
        <v>9891.2219</v>
      </c>
      <c r="AQ599" s="152">
        <f t="shared" si="4"/>
        <v>94603.2636</v>
      </c>
      <c r="AR599" s="152">
        <f t="shared" si="5"/>
        <v>84897.3728</v>
      </c>
    </row>
    <row r="600">
      <c r="A600" s="156">
        <v>1.48898346E9</v>
      </c>
      <c r="B600" s="156">
        <v>115231.8537</v>
      </c>
      <c r="D600" s="153">
        <f>IFERROR(__xludf.DUMMYFUNCTION("TO_DATE(INT((E600/(60*60*24))+""1/1/1970""))"),43083.0)</f>
        <v>43083</v>
      </c>
      <c r="E600" s="152">
        <v>1.5132276E9</v>
      </c>
      <c r="F600" s="152">
        <v>99410.1755</v>
      </c>
      <c r="H600" s="153">
        <f>IFERROR(__xludf.DUMMYFUNCTION("TO_DATE(INT((I600/(60*60*24))+""1/1/1970""))"),43083.0)</f>
        <v>43083</v>
      </c>
      <c r="I600" s="156">
        <v>1.5132276E9</v>
      </c>
      <c r="J600" s="156">
        <v>106893.4377</v>
      </c>
      <c r="L600" s="158">
        <v>43083.0</v>
      </c>
      <c r="M600" s="159">
        <v>137829.84</v>
      </c>
      <c r="O600" s="153">
        <f>IFERROR(__xludf.DUMMYFUNCTION("TO_DATE(INT((P600/(60*60*24))+""1/1/1970""))"),42973.0)</f>
        <v>42973</v>
      </c>
      <c r="P600" s="13">
        <v>1.5037056E9</v>
      </c>
      <c r="Q600" s="13">
        <v>27330.059</v>
      </c>
      <c r="S600" s="153">
        <f>IFERROR(__xludf.DUMMYFUNCTION("TO_DATE(INT((T600/(60*60*24))+""1/1/1970""))"),43083.0)</f>
        <v>43083</v>
      </c>
      <c r="T600" s="152">
        <v>1.5132276E9</v>
      </c>
      <c r="U600" s="152">
        <v>174562.1126</v>
      </c>
      <c r="W600" s="153">
        <f>IFERROR(__xludf.DUMMYFUNCTION("TO_DATE(INT((X600/(60*60*24))+""1/1/1970""))"),43068.0)</f>
        <v>43068</v>
      </c>
      <c r="X600" s="156">
        <v>1.5119676E9</v>
      </c>
      <c r="Y600" s="156">
        <v>9929.6891</v>
      </c>
      <c r="AA600" s="153">
        <f>IFERROR(__xludf.DUMMYFUNCTION("TO_DATE(INT((AB600/(60*60*24))+""1/1/1970""))"),43069.0)</f>
        <v>43069</v>
      </c>
      <c r="AB600" s="156">
        <v>1.5120144E9</v>
      </c>
      <c r="AC600" s="156">
        <v>94161.5095</v>
      </c>
      <c r="AE600" s="153">
        <f>IFERROR(__xludf.DUMMYFUNCTION("TO_DATE(INT((AF600/(60*60*24))+""1/1/1970""))"),42973.0)</f>
        <v>42973</v>
      </c>
      <c r="AF600" s="152">
        <v>1.5037056E9</v>
      </c>
      <c r="AG600" s="152">
        <v>86203.8067</v>
      </c>
      <c r="AH600" s="156"/>
      <c r="AI600" s="153">
        <f>IFERROR(__xludf.DUMMYFUNCTION("TO_DATE(INT((AJ600/(60*60*24))+""1/1/1970""))"),43083.0)</f>
        <v>43083</v>
      </c>
      <c r="AJ600" s="152">
        <v>1.5132276E9</v>
      </c>
      <c r="AK600" s="152">
        <v>99410.1755</v>
      </c>
      <c r="AL600" s="156">
        <v>106893.4377</v>
      </c>
      <c r="AM600" s="159">
        <v>137829.84</v>
      </c>
      <c r="AN600" s="152">
        <f t="shared" si="1"/>
        <v>28056.3537</v>
      </c>
      <c r="AO600" s="152">
        <f t="shared" si="2"/>
        <v>174562.1126</v>
      </c>
      <c r="AP600" s="152">
        <f t="shared" si="3"/>
        <v>9880.5877</v>
      </c>
      <c r="AQ600" s="152">
        <f t="shared" si="4"/>
        <v>94922.1705</v>
      </c>
      <c r="AR600" s="152">
        <f t="shared" si="5"/>
        <v>85576.9059</v>
      </c>
    </row>
    <row r="601">
      <c r="A601" s="152">
        <v>1.4890068E9</v>
      </c>
      <c r="B601" s="152">
        <v>114892.8078</v>
      </c>
      <c r="D601" s="153">
        <f>IFERROR(__xludf.DUMMYFUNCTION("TO_DATE(INT((E601/(60*60*24))+""1/1/1970""))"),43084.0)</f>
        <v>43084</v>
      </c>
      <c r="E601" s="156">
        <v>1.513314E9</v>
      </c>
      <c r="F601" s="156">
        <v>99410.1755</v>
      </c>
      <c r="H601" s="153">
        <f>IFERROR(__xludf.DUMMYFUNCTION("TO_DATE(INT((I601/(60*60*24))+""1/1/1970""))"),43084.0)</f>
        <v>43084</v>
      </c>
      <c r="I601" s="152">
        <v>1.513314E9</v>
      </c>
      <c r="J601" s="152">
        <v>106440.2346</v>
      </c>
      <c r="L601" s="158">
        <v>43084.0</v>
      </c>
      <c r="M601" s="160">
        <v>137970.9</v>
      </c>
      <c r="O601" s="153">
        <f>IFERROR(__xludf.DUMMYFUNCTION("TO_DATE(INT((P601/(60*60*24))+""1/1/1970""))"),42974.0)</f>
        <v>42974</v>
      </c>
      <c r="P601" s="13">
        <v>1.503792E9</v>
      </c>
      <c r="Q601" s="13">
        <v>27330.059</v>
      </c>
      <c r="S601" s="153">
        <f>IFERROR(__xludf.DUMMYFUNCTION("TO_DATE(INT((T601/(60*60*24))+""1/1/1970""))"),43084.0)</f>
        <v>43084</v>
      </c>
      <c r="T601" s="156">
        <v>1.513314E9</v>
      </c>
      <c r="U601" s="156">
        <v>173419.5149</v>
      </c>
      <c r="W601" s="153">
        <f>IFERROR(__xludf.DUMMYFUNCTION("TO_DATE(INT((X601/(60*60*24))+""1/1/1970""))"),43069.0)</f>
        <v>43069</v>
      </c>
      <c r="X601" s="156">
        <v>1.512054E9</v>
      </c>
      <c r="Y601" s="156">
        <v>9939.0147</v>
      </c>
      <c r="AA601" s="153">
        <f>IFERROR(__xludf.DUMMYFUNCTION("TO_DATE(INT((AB601/(60*60*24))+""1/1/1970""))"),43070.0)</f>
        <v>43070</v>
      </c>
      <c r="AB601" s="152">
        <v>1.5120936E9</v>
      </c>
      <c r="AC601" s="152">
        <v>94320.4996</v>
      </c>
      <c r="AE601" s="153">
        <f>IFERROR(__xludf.DUMMYFUNCTION("TO_DATE(INT((AF601/(60*60*24))+""1/1/1970""))"),42974.0)</f>
        <v>42974</v>
      </c>
      <c r="AF601" s="156">
        <v>1.5038712E9</v>
      </c>
      <c r="AG601" s="156">
        <v>86203.8067</v>
      </c>
      <c r="AH601" s="156"/>
      <c r="AI601" s="153">
        <f>IFERROR(__xludf.DUMMYFUNCTION("TO_DATE(INT((AJ601/(60*60*24))+""1/1/1970""))"),43084.0)</f>
        <v>43084</v>
      </c>
      <c r="AJ601" s="156">
        <v>1.513314E9</v>
      </c>
      <c r="AK601" s="156">
        <v>99410.1755</v>
      </c>
      <c r="AL601" s="152">
        <v>106440.2346</v>
      </c>
      <c r="AM601" s="160">
        <v>137970.9</v>
      </c>
      <c r="AN601" s="152">
        <f t="shared" si="1"/>
        <v>28302.9602</v>
      </c>
      <c r="AO601" s="152">
        <f t="shared" si="2"/>
        <v>173419.5149</v>
      </c>
      <c r="AP601" s="152">
        <f t="shared" si="3"/>
        <v>9871.6602</v>
      </c>
      <c r="AQ601" s="152">
        <f t="shared" si="4"/>
        <v>95180.644</v>
      </c>
      <c r="AR601" s="152">
        <f t="shared" si="5"/>
        <v>85130.6131</v>
      </c>
    </row>
    <row r="602">
      <c r="A602" s="156">
        <v>1.48906986E9</v>
      </c>
      <c r="B602" s="156">
        <v>114883.1208</v>
      </c>
      <c r="D602" s="153">
        <f>IFERROR(__xludf.DUMMYFUNCTION("TO_DATE(INT((E602/(60*60*24))+""1/1/1970""))"),43085.0)</f>
        <v>43085</v>
      </c>
      <c r="E602" s="152">
        <v>1.5134004E9</v>
      </c>
      <c r="F602" s="152">
        <v>99410.1755</v>
      </c>
      <c r="H602" s="153">
        <f>IFERROR(__xludf.DUMMYFUNCTION("TO_DATE(INT((I602/(60*60*24))+""1/1/1970""))"),43085.0)</f>
        <v>43085</v>
      </c>
      <c r="I602" s="156">
        <v>1.5134004E9</v>
      </c>
      <c r="J602" s="156">
        <v>107490.4159</v>
      </c>
      <c r="L602" s="158">
        <v>43085.0</v>
      </c>
      <c r="M602" s="159">
        <v>138381.13</v>
      </c>
      <c r="O602" s="153">
        <f>IFERROR(__xludf.DUMMYFUNCTION("TO_DATE(INT((P602/(60*60*24))+""1/1/1970""))"),42975.0)</f>
        <v>42975</v>
      </c>
      <c r="P602" s="13">
        <v>1.5038784E9</v>
      </c>
      <c r="Q602" s="13">
        <v>27349.8224</v>
      </c>
      <c r="S602" s="153">
        <f>IFERROR(__xludf.DUMMYFUNCTION("TO_DATE(INT((T602/(60*60*24))+""1/1/1970""))"),43085.0)</f>
        <v>43085</v>
      </c>
      <c r="T602" s="152">
        <v>1.5134004E9</v>
      </c>
      <c r="U602" s="152">
        <v>175828.8206</v>
      </c>
      <c r="W602" s="153">
        <f>IFERROR(__xludf.DUMMYFUNCTION("TO_DATE(INT((X602/(60*60*24))+""1/1/1970""))"),43070.0)</f>
        <v>43070</v>
      </c>
      <c r="X602" s="156">
        <v>1.5121404E9</v>
      </c>
      <c r="Y602" s="156">
        <v>9947.6705</v>
      </c>
      <c r="AA602" s="153">
        <f>IFERROR(__xludf.DUMMYFUNCTION("TO_DATE(INT((AB602/(60*60*24))+""1/1/1970""))"),43072.0)</f>
        <v>43072</v>
      </c>
      <c r="AB602" s="156">
        <v>1.512342E9</v>
      </c>
      <c r="AC602" s="156">
        <v>94695.0784</v>
      </c>
      <c r="AE602" s="153">
        <f>IFERROR(__xludf.DUMMYFUNCTION("TO_DATE(INT((AF602/(60*60*24))+""1/1/1970""))"),42975.0)</f>
        <v>42975</v>
      </c>
      <c r="AF602" s="156">
        <v>1.5039108E9</v>
      </c>
      <c r="AG602" s="156">
        <v>86406.0444</v>
      </c>
      <c r="AH602" s="156"/>
      <c r="AI602" s="153">
        <f>IFERROR(__xludf.DUMMYFUNCTION("TO_DATE(INT((AJ602/(60*60*24))+""1/1/1970""))"),43085.0)</f>
        <v>43085</v>
      </c>
      <c r="AJ602" s="152">
        <v>1.5134004E9</v>
      </c>
      <c r="AK602" s="152">
        <v>99410.1755</v>
      </c>
      <c r="AL602" s="156">
        <v>107490.4159</v>
      </c>
      <c r="AM602" s="159">
        <v>138381.13</v>
      </c>
      <c r="AN602" s="152">
        <f t="shared" si="1"/>
        <v>28208.8626</v>
      </c>
      <c r="AO602" s="152">
        <f t="shared" si="2"/>
        <v>175828.8206</v>
      </c>
      <c r="AP602" s="152">
        <f t="shared" si="3"/>
        <v>9873.1727</v>
      </c>
      <c r="AQ602" s="152">
        <f t="shared" si="4"/>
        <v>95180.644</v>
      </c>
      <c r="AR602" s="152">
        <f t="shared" si="5"/>
        <v>84962.9829</v>
      </c>
    </row>
    <row r="603">
      <c r="A603" s="152">
        <v>1.4890932E9</v>
      </c>
      <c r="B603" s="152">
        <v>115038.1132</v>
      </c>
      <c r="D603" s="153">
        <f>IFERROR(__xludf.DUMMYFUNCTION("TO_DATE(INT((E603/(60*60*24))+""1/1/1970""))"),43087.0)</f>
        <v>43087</v>
      </c>
      <c r="E603" s="156">
        <v>1.5136092E9</v>
      </c>
      <c r="F603" s="156">
        <v>99410.1755</v>
      </c>
      <c r="H603" s="153">
        <f>IFERROR(__xludf.DUMMYFUNCTION("TO_DATE(INT((I603/(60*60*24))+""1/1/1970""))"),43087.0)</f>
        <v>43087</v>
      </c>
      <c r="I603" s="152">
        <v>1.5136092E9</v>
      </c>
      <c r="J603" s="152">
        <v>107490.4159</v>
      </c>
      <c r="L603" s="158">
        <v>43087.0</v>
      </c>
      <c r="M603" s="160">
        <v>138381.13</v>
      </c>
      <c r="O603" s="153">
        <f>IFERROR(__xludf.DUMMYFUNCTION("TO_DATE(INT((P603/(60*60*24))+""1/1/1970""))"),42976.0)</f>
        <v>42976</v>
      </c>
      <c r="P603" s="13">
        <v>1.5040152E9</v>
      </c>
      <c r="Q603" s="13">
        <v>27474.1676</v>
      </c>
      <c r="S603" s="153">
        <f>IFERROR(__xludf.DUMMYFUNCTION("TO_DATE(INT((T603/(60*60*24))+""1/1/1970""))"),43087.0)</f>
        <v>43087</v>
      </c>
      <c r="T603" s="156">
        <v>1.5135732E9</v>
      </c>
      <c r="U603" s="156">
        <v>175828.8206</v>
      </c>
      <c r="W603" s="153">
        <f>IFERROR(__xludf.DUMMYFUNCTION("TO_DATE(INT((X603/(60*60*24))+""1/1/1970""))"),43071.0)</f>
        <v>43071</v>
      </c>
      <c r="X603" s="156">
        <v>1.5121728E9</v>
      </c>
      <c r="Y603" s="156">
        <v>9918.0522</v>
      </c>
      <c r="AA603" s="153">
        <f>IFERROR(__xludf.DUMMYFUNCTION("TO_DATE(INT((AB603/(60*60*24))+""1/1/1970""))"),43073.0)</f>
        <v>43073</v>
      </c>
      <c r="AB603" s="152">
        <v>1.5123816E9</v>
      </c>
      <c r="AC603" s="152">
        <v>95012.9661</v>
      </c>
      <c r="AE603" s="153">
        <f>IFERROR(__xludf.DUMMYFUNCTION("TO_DATE(INT((AF603/(60*60*24))+""1/1/1970""))"),42976.0)</f>
        <v>42976</v>
      </c>
      <c r="AF603" s="152">
        <v>1.50399E9</v>
      </c>
      <c r="AG603" s="152">
        <v>86497.2496</v>
      </c>
      <c r="AH603" s="156"/>
      <c r="AI603" s="153">
        <f>IFERROR(__xludf.DUMMYFUNCTION("TO_DATE(INT((AJ603/(60*60*24))+""1/1/1970""))"),43087.0)</f>
        <v>43087</v>
      </c>
      <c r="AJ603" s="156">
        <v>1.5136092E9</v>
      </c>
      <c r="AK603" s="156">
        <v>99410.1755</v>
      </c>
      <c r="AL603" s="152">
        <v>107490.4159</v>
      </c>
      <c r="AM603" s="160">
        <v>138381.13</v>
      </c>
      <c r="AN603" s="152">
        <f t="shared" si="1"/>
        <v>28198.2011</v>
      </c>
      <c r="AO603" s="152">
        <f t="shared" si="2"/>
        <v>175828.8206</v>
      </c>
      <c r="AP603" s="152">
        <f t="shared" si="3"/>
        <v>9873.1259</v>
      </c>
      <c r="AQ603" s="152">
        <f t="shared" si="4"/>
        <v>95133.602</v>
      </c>
      <c r="AR603" s="152">
        <f t="shared" si="5"/>
        <v>84904.9432</v>
      </c>
    </row>
    <row r="604">
      <c r="A604" s="156">
        <v>1.48915626E9</v>
      </c>
      <c r="B604" s="156">
        <v>115522.4644</v>
      </c>
      <c r="D604" s="153">
        <f>IFERROR(__xludf.DUMMYFUNCTION("TO_DATE(INT((E604/(60*60*24))+""1/1/1970""))"),43088.0)</f>
        <v>43088</v>
      </c>
      <c r="E604" s="156">
        <v>1.5136596E9</v>
      </c>
      <c r="F604" s="156">
        <v>99410.1755</v>
      </c>
      <c r="H604" s="153">
        <f>IFERROR(__xludf.DUMMYFUNCTION("TO_DATE(INT((I604/(60*60*24))+""1/1/1970""))"),43088.0)</f>
        <v>43088</v>
      </c>
      <c r="I604" s="152">
        <v>1.5136596E9</v>
      </c>
      <c r="J604" s="152">
        <v>107562.947</v>
      </c>
      <c r="L604" s="158">
        <v>43088.0</v>
      </c>
      <c r="M604" s="159">
        <v>138657.29</v>
      </c>
      <c r="O604" s="153">
        <f>IFERROR(__xludf.DUMMYFUNCTION("TO_DATE(INT((P604/(60*60*24))+""1/1/1970""))"),42977.0)</f>
        <v>42977</v>
      </c>
      <c r="P604" s="13">
        <v>1.5041016E9</v>
      </c>
      <c r="Q604" s="13">
        <v>27309.7827</v>
      </c>
      <c r="S604" s="153">
        <f>IFERROR(__xludf.DUMMYFUNCTION("TO_DATE(INT((T604/(60*60*24))+""1/1/1970""))"),43088.0)</f>
        <v>43088</v>
      </c>
      <c r="T604" s="152">
        <v>1.5136596E9</v>
      </c>
      <c r="U604" s="152">
        <v>177636.1248</v>
      </c>
      <c r="W604" s="153">
        <f>IFERROR(__xludf.DUMMYFUNCTION("TO_DATE(INT((X604/(60*60*24))+""1/1/1970""))"),43073.0)</f>
        <v>43073</v>
      </c>
      <c r="X604" s="152">
        <v>1.5123456E9</v>
      </c>
      <c r="Y604" s="152">
        <v>9921.6423</v>
      </c>
      <c r="AA604" s="153">
        <f>IFERROR(__xludf.DUMMYFUNCTION("TO_DATE(INT((AB604/(60*60*24))+""1/1/1970""))"),43074.0)</f>
        <v>43074</v>
      </c>
      <c r="AB604" s="156">
        <v>1.5124608E9</v>
      </c>
      <c r="AC604" s="156">
        <v>95172.1411</v>
      </c>
      <c r="AE604" s="153">
        <f>IFERROR(__xludf.DUMMYFUNCTION("TO_DATE(INT((AF604/(60*60*24))+""1/1/1970""))"),42977.0)</f>
        <v>42977</v>
      </c>
      <c r="AF604" s="156">
        <v>1.5040692E9</v>
      </c>
      <c r="AG604" s="156">
        <v>86540.509</v>
      </c>
      <c r="AH604" s="156"/>
      <c r="AI604" s="153">
        <f>IFERROR(__xludf.DUMMYFUNCTION("TO_DATE(INT((AJ604/(60*60*24))+""1/1/1970""))"),43088.0)</f>
        <v>43088</v>
      </c>
      <c r="AJ604" s="156">
        <v>1.5136596E9</v>
      </c>
      <c r="AK604" s="156">
        <v>99410.1755</v>
      </c>
      <c r="AL604" s="152">
        <v>107562.947</v>
      </c>
      <c r="AM604" s="159">
        <v>138657.29</v>
      </c>
      <c r="AN604" s="152">
        <f t="shared" si="1"/>
        <v>28122.3715</v>
      </c>
      <c r="AO604" s="152">
        <f t="shared" si="2"/>
        <v>177636.1248</v>
      </c>
      <c r="AP604" s="152">
        <f t="shared" si="3"/>
        <v>9878.414</v>
      </c>
      <c r="AQ604" s="152">
        <f t="shared" si="4"/>
        <v>95130.3274</v>
      </c>
      <c r="AR604" s="152">
        <f t="shared" si="5"/>
        <v>85199.8281</v>
      </c>
    </row>
    <row r="605">
      <c r="A605" s="152">
        <v>1.4891796E9</v>
      </c>
      <c r="B605" s="152">
        <v>115440.1247</v>
      </c>
      <c r="D605" s="153">
        <f>IFERROR(__xludf.DUMMYFUNCTION("TO_DATE(INT((E605/(60*60*24))+""1/1/1970""))"),43089.0)</f>
        <v>43089</v>
      </c>
      <c r="E605" s="152">
        <v>1.513746E9</v>
      </c>
      <c r="F605" s="152">
        <v>99410.1755</v>
      </c>
      <c r="H605" s="153">
        <f>IFERROR(__xludf.DUMMYFUNCTION("TO_DATE(INT((I605/(60*60*24))+""1/1/1970""))"),43089.0)</f>
        <v>43089</v>
      </c>
      <c r="I605" s="156">
        <v>1.513746E9</v>
      </c>
      <c r="J605" s="156">
        <v>107111.5663</v>
      </c>
      <c r="L605" s="158">
        <v>43089.0</v>
      </c>
      <c r="M605" s="160">
        <v>137992.55</v>
      </c>
      <c r="O605" s="153">
        <f>IFERROR(__xludf.DUMMYFUNCTION("TO_DATE(INT((P605/(60*60*24))+""1/1/1970""))"),42978.0)</f>
        <v>42978</v>
      </c>
      <c r="P605" s="13">
        <v>1.504188E9</v>
      </c>
      <c r="Q605" s="13">
        <v>27243.975</v>
      </c>
      <c r="S605" s="153">
        <f>IFERROR(__xludf.DUMMYFUNCTION("TO_DATE(INT((T605/(60*60*24))+""1/1/1970""))"),43089.0)</f>
        <v>43089</v>
      </c>
      <c r="T605" s="156">
        <v>1.513746E9</v>
      </c>
      <c r="U605" s="156">
        <v>176542.8072</v>
      </c>
      <c r="W605" s="153">
        <f>IFERROR(__xludf.DUMMYFUNCTION("TO_DATE(INT((X605/(60*60*24))+""1/1/1970""))"),43074.0)</f>
        <v>43074</v>
      </c>
      <c r="X605" s="156">
        <v>1.512486E9</v>
      </c>
      <c r="Y605" s="156">
        <v>9922.5534</v>
      </c>
      <c r="AA605" s="153">
        <f>IFERROR(__xludf.DUMMYFUNCTION("TO_DATE(INT((AB605/(60*60*24))+""1/1/1970""))"),43075.0)</f>
        <v>43075</v>
      </c>
      <c r="AB605" s="152">
        <v>1.51254E9</v>
      </c>
      <c r="AC605" s="152">
        <v>95050.8327</v>
      </c>
      <c r="AE605" s="153">
        <f>IFERROR(__xludf.DUMMYFUNCTION("TO_DATE(INT((AF605/(60*60*24))+""1/1/1970""))"),42978.0)</f>
        <v>42978</v>
      </c>
      <c r="AF605" s="152">
        <v>1.5041484E9</v>
      </c>
      <c r="AG605" s="152">
        <v>85968.043</v>
      </c>
      <c r="AH605" s="156"/>
      <c r="AI605" s="153">
        <f>IFERROR(__xludf.DUMMYFUNCTION("TO_DATE(INT((AJ605/(60*60*24))+""1/1/1970""))"),43089.0)</f>
        <v>43089</v>
      </c>
      <c r="AJ605" s="152">
        <v>1.513746E9</v>
      </c>
      <c r="AK605" s="152">
        <v>99410.1755</v>
      </c>
      <c r="AL605" s="156">
        <v>107111.5663</v>
      </c>
      <c r="AM605" s="160">
        <v>137992.55</v>
      </c>
      <c r="AN605" s="152">
        <f t="shared" si="1"/>
        <v>28085.5542</v>
      </c>
      <c r="AO605" s="152">
        <f t="shared" si="2"/>
        <v>176542.8072</v>
      </c>
      <c r="AP605" s="152">
        <f t="shared" si="3"/>
        <v>9878.6762</v>
      </c>
      <c r="AQ605" s="152">
        <f t="shared" si="4"/>
        <v>95122.6646</v>
      </c>
      <c r="AR605" s="152">
        <f t="shared" si="5"/>
        <v>85580.8713</v>
      </c>
    </row>
    <row r="606">
      <c r="A606" s="156">
        <v>1.48941186E9</v>
      </c>
      <c r="B606" s="156">
        <v>115420.7506</v>
      </c>
      <c r="D606" s="153">
        <f>IFERROR(__xludf.DUMMYFUNCTION("TO_DATE(INT((E606/(60*60*24))+""1/1/1970""))"),43090.0)</f>
        <v>43090</v>
      </c>
      <c r="E606" s="156">
        <v>1.5138324E9</v>
      </c>
      <c r="F606" s="156">
        <v>99410.1755</v>
      </c>
      <c r="H606" s="153">
        <f>IFERROR(__xludf.DUMMYFUNCTION("TO_DATE(INT((I606/(60*60*24))+""1/1/1970""))"),43090.0)</f>
        <v>43090</v>
      </c>
      <c r="I606" s="152">
        <v>1.5138324E9</v>
      </c>
      <c r="J606" s="152">
        <v>107161.2543</v>
      </c>
      <c r="L606" s="158">
        <v>43090.0</v>
      </c>
      <c r="M606" s="159">
        <v>137752.9</v>
      </c>
      <c r="O606" s="153">
        <f>IFERROR(__xludf.DUMMYFUNCTION("TO_DATE(INT((P606/(60*60*24))+""1/1/1970""))"),42979.0)</f>
        <v>42979</v>
      </c>
      <c r="P606" s="13">
        <v>1.5042744E9</v>
      </c>
      <c r="Q606" s="13">
        <v>27274.329</v>
      </c>
      <c r="S606" s="153">
        <f>IFERROR(__xludf.DUMMYFUNCTION("TO_DATE(INT((T606/(60*60*24))+""1/1/1970""))"),43090.0)</f>
        <v>43090</v>
      </c>
      <c r="T606" s="152">
        <v>1.5138324E9</v>
      </c>
      <c r="U606" s="152">
        <v>176355.3668</v>
      </c>
      <c r="W606" s="153">
        <f>IFERROR(__xludf.DUMMYFUNCTION("TO_DATE(INT((X606/(60*60*24))+""1/1/1970""))"),43075.0)</f>
        <v>43075</v>
      </c>
      <c r="X606" s="156">
        <v>1.5125724E9</v>
      </c>
      <c r="Y606" s="156">
        <v>9919.3383</v>
      </c>
      <c r="AA606" s="153">
        <f>IFERROR(__xludf.DUMMYFUNCTION("TO_DATE(INT((AB606/(60*60*24))+""1/1/1970""))"),43076.0)</f>
        <v>43076</v>
      </c>
      <c r="AB606" s="156">
        <v>1.5126192E9</v>
      </c>
      <c r="AC606" s="156">
        <v>95378.6767</v>
      </c>
      <c r="AE606" s="153">
        <f>IFERROR(__xludf.DUMMYFUNCTION("TO_DATE(INT((AF606/(60*60*24))+""1/1/1970""))"),42979.0)</f>
        <v>42979</v>
      </c>
      <c r="AF606" s="156">
        <v>1.5042276E9</v>
      </c>
      <c r="AG606" s="156">
        <v>86103.5891</v>
      </c>
      <c r="AH606" s="156"/>
      <c r="AI606" s="153">
        <f>IFERROR(__xludf.DUMMYFUNCTION("TO_DATE(INT((AJ606/(60*60*24))+""1/1/1970""))"),43090.0)</f>
        <v>43090</v>
      </c>
      <c r="AJ606" s="156">
        <v>1.5138324E9</v>
      </c>
      <c r="AK606" s="156">
        <v>99410.1755</v>
      </c>
      <c r="AL606" s="152">
        <v>107161.2543</v>
      </c>
      <c r="AM606" s="159">
        <v>137752.9</v>
      </c>
      <c r="AN606" s="152">
        <f t="shared" si="1"/>
        <v>28020.2682</v>
      </c>
      <c r="AO606" s="152">
        <f t="shared" si="2"/>
        <v>176355.3668</v>
      </c>
      <c r="AP606" s="152">
        <f t="shared" si="3"/>
        <v>9878.3085</v>
      </c>
      <c r="AQ606" s="152">
        <f t="shared" si="4"/>
        <v>95117.5223</v>
      </c>
      <c r="AR606" s="152">
        <f t="shared" si="5"/>
        <v>85875.0352</v>
      </c>
    </row>
    <row r="607">
      <c r="A607" s="152">
        <v>1.4894352E9</v>
      </c>
      <c r="B607" s="152">
        <v>115498.2468</v>
      </c>
      <c r="D607" s="153">
        <f>IFERROR(__xludf.DUMMYFUNCTION("TO_DATE(INT((E607/(60*60*24))+""1/1/1970""))"),43091.0)</f>
        <v>43091</v>
      </c>
      <c r="E607" s="152">
        <v>1.5139188E9</v>
      </c>
      <c r="F607" s="152">
        <v>99410.1755</v>
      </c>
      <c r="H607" s="153">
        <f>IFERROR(__xludf.DUMMYFUNCTION("TO_DATE(INT((I607/(60*60*24))+""1/1/1970""))"),43091.0)</f>
        <v>43091</v>
      </c>
      <c r="I607" s="156">
        <v>1.5139188E9</v>
      </c>
      <c r="J607" s="156">
        <v>106911.4634</v>
      </c>
      <c r="L607" s="158">
        <v>43091.0</v>
      </c>
      <c r="M607" s="160">
        <v>138059.67</v>
      </c>
      <c r="O607" s="153">
        <f>IFERROR(__xludf.DUMMYFUNCTION("TO_DATE(INT((P607/(60*60*24))+""1/1/1970""))"),42980.0)</f>
        <v>42980</v>
      </c>
      <c r="P607" s="13">
        <v>1.5043104E9</v>
      </c>
      <c r="Q607" s="13">
        <v>27178.0689</v>
      </c>
      <c r="S607" s="153">
        <f>IFERROR(__xludf.DUMMYFUNCTION("TO_DATE(INT((T607/(60*60*24))+""1/1/1970""))"),43091.0)</f>
        <v>43091</v>
      </c>
      <c r="T607" s="156">
        <v>1.5139188E9</v>
      </c>
      <c r="U607" s="156">
        <v>176943.6456</v>
      </c>
      <c r="W607" s="153">
        <f>IFERROR(__xludf.DUMMYFUNCTION("TO_DATE(INT((X607/(60*60*24))+""1/1/1970""))"),43076.0)</f>
        <v>43076</v>
      </c>
      <c r="X607" s="156">
        <v>1.5126588E9</v>
      </c>
      <c r="Y607" s="156">
        <v>9915.5613</v>
      </c>
      <c r="AA607" s="153">
        <f>IFERROR(__xludf.DUMMYFUNCTION("TO_DATE(INT((AB607/(60*60*24))+""1/1/1970""))"),43077.0)</f>
        <v>43077</v>
      </c>
      <c r="AB607" s="152">
        <v>1.5126984E9</v>
      </c>
      <c r="AC607" s="152">
        <v>94771.0706</v>
      </c>
      <c r="AE607" s="153">
        <f>IFERROR(__xludf.DUMMYFUNCTION("TO_DATE(INT((AF607/(60*60*24))+""1/1/1970""))"),42980.0)</f>
        <v>42980</v>
      </c>
      <c r="AF607" s="152">
        <v>1.5043104E9</v>
      </c>
      <c r="AG607" s="152">
        <v>85745.978</v>
      </c>
      <c r="AH607" s="156"/>
      <c r="AI607" s="153">
        <f>IFERROR(__xludf.DUMMYFUNCTION("TO_DATE(INT((AJ607/(60*60*24))+""1/1/1970""))"),43091.0)</f>
        <v>43091</v>
      </c>
      <c r="AJ607" s="152">
        <v>1.5139188E9</v>
      </c>
      <c r="AK607" s="152">
        <v>99410.1755</v>
      </c>
      <c r="AL607" s="156">
        <v>106911.4634</v>
      </c>
      <c r="AM607" s="160">
        <v>138059.67</v>
      </c>
      <c r="AN607" s="152">
        <f t="shared" si="1"/>
        <v>28003.7441</v>
      </c>
      <c r="AO607" s="152">
        <f t="shared" si="2"/>
        <v>176943.6456</v>
      </c>
      <c r="AP607" s="152">
        <f t="shared" si="3"/>
        <v>9876.7837</v>
      </c>
      <c r="AQ607" s="152">
        <f t="shared" si="4"/>
        <v>95124.6803</v>
      </c>
      <c r="AR607" s="152">
        <f t="shared" si="5"/>
        <v>85695.1482</v>
      </c>
    </row>
    <row r="608">
      <c r="A608" s="156">
        <v>1.48949826E9</v>
      </c>
      <c r="B608" s="156">
        <v>115134.9834</v>
      </c>
      <c r="D608" s="153">
        <f>IFERROR(__xludf.DUMMYFUNCTION("TO_DATE(INT((E608/(60*60*24))+""1/1/1970""))"),43092.0)</f>
        <v>43092</v>
      </c>
      <c r="E608" s="156">
        <v>1.5140052E9</v>
      </c>
      <c r="F608" s="156">
        <v>99410.1755</v>
      </c>
      <c r="H608" s="153">
        <f>IFERROR(__xludf.DUMMYFUNCTION("TO_DATE(INT((I608/(60*60*24))+""1/1/1970""))"),43092.0)</f>
        <v>43092</v>
      </c>
      <c r="I608" s="152">
        <v>1.5140052E9</v>
      </c>
      <c r="J608" s="152">
        <v>106562.2147</v>
      </c>
      <c r="L608" s="158">
        <v>43092.0</v>
      </c>
      <c r="M608" s="159">
        <v>138264.69</v>
      </c>
      <c r="O608" s="153">
        <f>IFERROR(__xludf.DUMMYFUNCTION("TO_DATE(INT((P608/(60*60*24))+""1/1/1970""))"),42981.0)</f>
        <v>42981</v>
      </c>
      <c r="P608" s="13">
        <v>1.5043968E9</v>
      </c>
      <c r="Q608" s="13">
        <v>27178.0689</v>
      </c>
      <c r="S608" s="153">
        <f>IFERROR(__xludf.DUMMYFUNCTION("TO_DATE(INT((T608/(60*60*24))+""1/1/1970""))"),43092.0)</f>
        <v>43092</v>
      </c>
      <c r="T608" s="152">
        <v>1.5140052E9</v>
      </c>
      <c r="U608" s="152">
        <v>176876.4783</v>
      </c>
      <c r="W608" s="153">
        <f>IFERROR(__xludf.DUMMYFUNCTION("TO_DATE(INT((X608/(60*60*24))+""1/1/1970""))"),43077.0)</f>
        <v>43077</v>
      </c>
      <c r="X608" s="156">
        <v>1.5127452E9</v>
      </c>
      <c r="Y608" s="156">
        <v>9917.9989</v>
      </c>
      <c r="AA608" s="153">
        <f>IFERROR(__xludf.DUMMYFUNCTION("TO_DATE(INT((AB608/(60*60*24))+""1/1/1970""))"),43079.0)</f>
        <v>43079</v>
      </c>
      <c r="AB608" s="156">
        <v>1.5129468E9</v>
      </c>
      <c r="AC608" s="156">
        <v>94590.2614</v>
      </c>
      <c r="AE608" s="153">
        <f>IFERROR(__xludf.DUMMYFUNCTION("TO_DATE(INT((AF608/(60*60*24))+""1/1/1970""))"),42981.0)</f>
        <v>42981</v>
      </c>
      <c r="AF608" s="156">
        <v>1.504476E9</v>
      </c>
      <c r="AG608" s="156">
        <v>85745.978</v>
      </c>
      <c r="AH608" s="156"/>
      <c r="AI608" s="153">
        <f>IFERROR(__xludf.DUMMYFUNCTION("TO_DATE(INT((AJ608/(60*60*24))+""1/1/1970""))"),43092.0)</f>
        <v>43092</v>
      </c>
      <c r="AJ608" s="156">
        <v>1.5140052E9</v>
      </c>
      <c r="AK608" s="156">
        <v>99410.1755</v>
      </c>
      <c r="AL608" s="152">
        <v>106562.2147</v>
      </c>
      <c r="AM608" s="159">
        <v>138264.69</v>
      </c>
      <c r="AN608" s="152">
        <f t="shared" si="1"/>
        <v>27972.1684</v>
      </c>
      <c r="AO608" s="152">
        <f t="shared" si="2"/>
        <v>176876.4783</v>
      </c>
      <c r="AP608" s="152">
        <f t="shared" si="3"/>
        <v>9877.8172</v>
      </c>
      <c r="AQ608" s="152">
        <f t="shared" si="4"/>
        <v>95124.6803</v>
      </c>
      <c r="AR608" s="152">
        <f t="shared" si="5"/>
        <v>85761.8398</v>
      </c>
    </row>
    <row r="609">
      <c r="A609" s="152">
        <v>1.4895216E9</v>
      </c>
      <c r="B609" s="152">
        <v>115057.4872</v>
      </c>
      <c r="D609" s="153">
        <f>IFERROR(__xludf.DUMMYFUNCTION("TO_DATE(INT((E609/(60*60*24))+""1/1/1970""))"),43095.0)</f>
        <v>43095</v>
      </c>
      <c r="E609" s="152">
        <v>1.5143004E9</v>
      </c>
      <c r="F609" s="152">
        <v>99410.1755</v>
      </c>
      <c r="H609" s="153">
        <f>IFERROR(__xludf.DUMMYFUNCTION("TO_DATE(INT((I609/(60*60*24))+""1/1/1970""))"),43095.0)</f>
        <v>43095</v>
      </c>
      <c r="I609" s="156">
        <v>1.5143004E9</v>
      </c>
      <c r="J609" s="156">
        <v>106562.2147</v>
      </c>
      <c r="L609" s="158">
        <v>43095.0</v>
      </c>
      <c r="M609" s="160">
        <v>138264.69</v>
      </c>
      <c r="O609" s="153">
        <f>IFERROR(__xludf.DUMMYFUNCTION("TO_DATE(INT((P609/(60*60*24))+""1/1/1970""))"),42982.0)</f>
        <v>42982</v>
      </c>
      <c r="P609" s="13">
        <v>1.5044832E9</v>
      </c>
      <c r="Q609" s="13">
        <v>27240.7069</v>
      </c>
      <c r="S609" s="153">
        <f>IFERROR(__xludf.DUMMYFUNCTION("TO_DATE(INT((T609/(60*60*24))+""1/1/1970""))"),43095.0)</f>
        <v>43095</v>
      </c>
      <c r="T609" s="156">
        <v>1.5142644E9</v>
      </c>
      <c r="U609" s="156">
        <v>176876.4783</v>
      </c>
      <c r="W609" s="153">
        <f>IFERROR(__xludf.DUMMYFUNCTION("TO_DATE(INT((X609/(60*60*24))+""1/1/1970""))"),43078.0)</f>
        <v>43078</v>
      </c>
      <c r="X609" s="156">
        <v>1.5127776E9</v>
      </c>
      <c r="Y609" s="156">
        <v>9906.672</v>
      </c>
      <c r="AA609" s="153">
        <f>IFERROR(__xludf.DUMMYFUNCTION("TO_DATE(INT((AB609/(60*60*24))+""1/1/1970""))"),43080.0)</f>
        <v>43080</v>
      </c>
      <c r="AB609" s="152">
        <v>1.5129864E9</v>
      </c>
      <c r="AC609" s="152">
        <v>94687.2956</v>
      </c>
      <c r="AE609" s="153">
        <f>IFERROR(__xludf.DUMMYFUNCTION("TO_DATE(INT((AF609/(60*60*24))+""1/1/1970""))"),42982.0)</f>
        <v>42982</v>
      </c>
      <c r="AF609" s="156">
        <v>1.5045156E9</v>
      </c>
      <c r="AG609" s="156">
        <v>85904.5958</v>
      </c>
      <c r="AH609" s="156"/>
      <c r="AI609" s="153">
        <f>IFERROR(__xludf.DUMMYFUNCTION("TO_DATE(INT((AJ609/(60*60*24))+""1/1/1970""))"),43095.0)</f>
        <v>43095</v>
      </c>
      <c r="AJ609" s="152">
        <v>1.5143004E9</v>
      </c>
      <c r="AK609" s="152">
        <v>99410.1755</v>
      </c>
      <c r="AL609" s="156">
        <v>106562.2147</v>
      </c>
      <c r="AM609" s="160">
        <v>138264.69</v>
      </c>
      <c r="AN609" s="152">
        <f t="shared" si="1"/>
        <v>27972.1684</v>
      </c>
      <c r="AO609" s="152">
        <f t="shared" si="2"/>
        <v>176876.4783</v>
      </c>
      <c r="AP609" s="152">
        <f t="shared" si="3"/>
        <v>9876.6546</v>
      </c>
      <c r="AQ609" s="152">
        <f t="shared" si="4"/>
        <v>95124.7325</v>
      </c>
      <c r="AR609" s="152">
        <f t="shared" si="5"/>
        <v>85761.8398</v>
      </c>
    </row>
    <row r="610">
      <c r="A610" s="156">
        <v>1.48958466E9</v>
      </c>
      <c r="B610" s="156">
        <v>115362.6285</v>
      </c>
      <c r="D610" s="153">
        <f>IFERROR(__xludf.DUMMYFUNCTION("TO_DATE(INT((E610/(60*60*24))+""1/1/1970""))"),43096.0)</f>
        <v>43096</v>
      </c>
      <c r="E610" s="152">
        <v>1.5143508E9</v>
      </c>
      <c r="F610" s="152">
        <v>99471.1678</v>
      </c>
      <c r="H610" s="153">
        <f>IFERROR(__xludf.DUMMYFUNCTION("TO_DATE(INT((I610/(60*60*24))+""1/1/1970""))"),43096.0)</f>
        <v>43096</v>
      </c>
      <c r="I610" s="156">
        <v>1.5143508E9</v>
      </c>
      <c r="J610" s="156">
        <v>107354.2206</v>
      </c>
      <c r="L610" s="158">
        <v>43096.0</v>
      </c>
      <c r="M610" s="160">
        <v>138515.51</v>
      </c>
      <c r="O610" s="153">
        <f>IFERROR(__xludf.DUMMYFUNCTION("TO_DATE(INT((P610/(60*60*24))+""1/1/1970""))"),42983.0)</f>
        <v>42983</v>
      </c>
      <c r="P610" s="13">
        <v>1.5045696E9</v>
      </c>
      <c r="Q610" s="13">
        <v>27244.8606</v>
      </c>
      <c r="S610" s="153">
        <f>IFERROR(__xludf.DUMMYFUNCTION("TO_DATE(INT((T610/(60*60*24))+""1/1/1970""))"),43096.0)</f>
        <v>43096</v>
      </c>
      <c r="T610" s="152">
        <v>1.5143508E9</v>
      </c>
      <c r="U610" s="152">
        <v>176532.9008</v>
      </c>
      <c r="W610" s="153">
        <f>IFERROR(__xludf.DUMMYFUNCTION("TO_DATE(INT((X610/(60*60*24))+""1/1/1970""))"),43080.0)</f>
        <v>43080</v>
      </c>
      <c r="X610" s="152">
        <v>1.5129504E9</v>
      </c>
      <c r="Y610" s="152">
        <v>9906.0887</v>
      </c>
      <c r="AA610" s="153">
        <f>IFERROR(__xludf.DUMMYFUNCTION("TO_DATE(INT((AB610/(60*60*24))+""1/1/1970""))"),43081.0)</f>
        <v>43081</v>
      </c>
      <c r="AB610" s="156">
        <v>1.5130656E9</v>
      </c>
      <c r="AC610" s="156">
        <v>94730.7356</v>
      </c>
      <c r="AE610" s="153">
        <f>IFERROR(__xludf.DUMMYFUNCTION("TO_DATE(INT((AF610/(60*60*24))+""1/1/1970""))"),42983.0)</f>
        <v>42983</v>
      </c>
      <c r="AF610" s="152">
        <v>1.5045948E9</v>
      </c>
      <c r="AG610" s="152">
        <v>85983.9047</v>
      </c>
      <c r="AH610" s="156"/>
      <c r="AI610" s="153">
        <f>IFERROR(__xludf.DUMMYFUNCTION("TO_DATE(INT((AJ610/(60*60*24))+""1/1/1970""))"),43096.0)</f>
        <v>43096</v>
      </c>
      <c r="AJ610" s="152">
        <v>1.5143508E9</v>
      </c>
      <c r="AK610" s="152">
        <v>99471.1678</v>
      </c>
      <c r="AL610" s="156">
        <v>107354.2206</v>
      </c>
      <c r="AM610" s="160">
        <v>138515.51</v>
      </c>
      <c r="AN610" s="152">
        <f t="shared" si="1"/>
        <v>27978.9035</v>
      </c>
      <c r="AO610" s="152">
        <f t="shared" si="2"/>
        <v>176532.9008</v>
      </c>
      <c r="AP610" s="152">
        <f t="shared" si="3"/>
        <v>9883.3524</v>
      </c>
      <c r="AQ610" s="152">
        <f t="shared" si="4"/>
        <v>95126.4908</v>
      </c>
      <c r="AR610" s="152">
        <f t="shared" si="5"/>
        <v>85728.3138</v>
      </c>
    </row>
    <row r="611">
      <c r="A611" s="152">
        <v>1.489608E9</v>
      </c>
      <c r="B611" s="152">
        <v>116050.4071</v>
      </c>
      <c r="D611" s="153">
        <f>IFERROR(__xludf.DUMMYFUNCTION("TO_DATE(INT((E611/(60*60*24))+""1/1/1970""))"),43097.0)</f>
        <v>43097</v>
      </c>
      <c r="E611" s="156">
        <v>1.5144372E9</v>
      </c>
      <c r="F611" s="156">
        <v>99528.4567</v>
      </c>
      <c r="H611" s="153">
        <f>IFERROR(__xludf.DUMMYFUNCTION("TO_DATE(INT((I611/(60*60*24))+""1/1/1970""))"),43097.0)</f>
        <v>43097</v>
      </c>
      <c r="I611" s="152">
        <v>1.5144372E9</v>
      </c>
      <c r="J611" s="152">
        <v>107529.7583</v>
      </c>
      <c r="L611" s="158">
        <v>43097.0</v>
      </c>
      <c r="M611" s="159">
        <v>139103.88</v>
      </c>
      <c r="O611" s="153">
        <f>IFERROR(__xludf.DUMMYFUNCTION("TO_DATE(INT((P611/(60*60*24))+""1/1/1970""))"),42984.0)</f>
        <v>42984</v>
      </c>
      <c r="P611" s="13">
        <v>1.5047064E9</v>
      </c>
      <c r="Q611" s="13">
        <v>27421.7576</v>
      </c>
      <c r="S611" s="153">
        <f>IFERROR(__xludf.DUMMYFUNCTION("TO_DATE(INT((T611/(60*60*24))+""1/1/1970""))"),43097.0)</f>
        <v>43097</v>
      </c>
      <c r="T611" s="156">
        <v>1.5144372E9</v>
      </c>
      <c r="U611" s="156">
        <v>176696.5993</v>
      </c>
      <c r="W611" s="153">
        <f>IFERROR(__xludf.DUMMYFUNCTION("TO_DATE(INT((X611/(60*60*24))+""1/1/1970""))"),43081.0)</f>
        <v>43081</v>
      </c>
      <c r="X611" s="156">
        <v>1.5130908E9</v>
      </c>
      <c r="Y611" s="156">
        <v>9898.5207</v>
      </c>
      <c r="AA611" s="153">
        <f>IFERROR(__xludf.DUMMYFUNCTION("TO_DATE(INT((AB611/(60*60*24))+""1/1/1970""))"),43082.0)</f>
        <v>43082</v>
      </c>
      <c r="AB611" s="152">
        <v>1.5131448E9</v>
      </c>
      <c r="AC611" s="152">
        <v>94603.2636</v>
      </c>
      <c r="AE611" s="153">
        <f>IFERROR(__xludf.DUMMYFUNCTION("TO_DATE(INT((AF611/(60*60*24))+""1/1/1970""))"),42984.0)</f>
        <v>42984</v>
      </c>
      <c r="AF611" s="156">
        <v>1.504674E9</v>
      </c>
      <c r="AG611" s="156">
        <v>86208.1326</v>
      </c>
      <c r="AH611" s="156"/>
      <c r="AI611" s="153">
        <f>IFERROR(__xludf.DUMMYFUNCTION("TO_DATE(INT((AJ611/(60*60*24))+""1/1/1970""))"),43097.0)</f>
        <v>43097</v>
      </c>
      <c r="AJ611" s="156">
        <v>1.5144372E9</v>
      </c>
      <c r="AK611" s="156">
        <v>99528.4567</v>
      </c>
      <c r="AL611" s="152">
        <v>107529.7583</v>
      </c>
      <c r="AM611" s="159">
        <v>139103.88</v>
      </c>
      <c r="AN611" s="152">
        <f t="shared" si="1"/>
        <v>28000.6168</v>
      </c>
      <c r="AO611" s="152">
        <f t="shared" si="2"/>
        <v>176696.5993</v>
      </c>
      <c r="AP611" s="152">
        <f t="shared" si="3"/>
        <v>9893.7393</v>
      </c>
      <c r="AQ611" s="152">
        <f t="shared" si="4"/>
        <v>95122.248</v>
      </c>
      <c r="AR611" s="152">
        <f t="shared" si="5"/>
        <v>86039.421</v>
      </c>
    </row>
    <row r="612">
      <c r="A612" s="156">
        <v>1.48967106E9</v>
      </c>
      <c r="B612" s="156">
        <v>116127.9033</v>
      </c>
      <c r="D612" s="153">
        <f>IFERROR(__xludf.DUMMYFUNCTION("TO_DATE(INT((E612/(60*60*24))+""1/1/1970""))"),43098.0)</f>
        <v>43098</v>
      </c>
      <c r="E612" s="152">
        <v>1.5145236E9</v>
      </c>
      <c r="F612" s="152">
        <v>99528.4567</v>
      </c>
      <c r="H612" s="153">
        <f>IFERROR(__xludf.DUMMYFUNCTION("TO_DATE(INT((I612/(60*60*24))+""1/1/1970""))"),43098.0)</f>
        <v>43098</v>
      </c>
      <c r="I612" s="156">
        <v>1.5145236E9</v>
      </c>
      <c r="J612" s="156">
        <v>107047.2114</v>
      </c>
      <c r="L612" s="158">
        <v>43098.0</v>
      </c>
      <c r="M612" s="160">
        <v>139389.23</v>
      </c>
      <c r="O612" s="153">
        <f>IFERROR(__xludf.DUMMYFUNCTION("TO_DATE(INT((P612/(60*60*24))+""1/1/1970""))"),42985.0)</f>
        <v>42985</v>
      </c>
      <c r="P612" s="13">
        <v>1.5047928E9</v>
      </c>
      <c r="Q612" s="13">
        <v>27316.5233</v>
      </c>
      <c r="S612" s="153">
        <f>IFERROR(__xludf.DUMMYFUNCTION("TO_DATE(INT((T612/(60*60*24))+""1/1/1970""))"),43098.0)</f>
        <v>43098</v>
      </c>
      <c r="T612" s="152">
        <v>1.5145236E9</v>
      </c>
      <c r="U612" s="152">
        <v>177251.8474</v>
      </c>
      <c r="W612" s="153">
        <f>IFERROR(__xludf.DUMMYFUNCTION("TO_DATE(INT((X612/(60*60*24))+""1/1/1970""))"),43082.0)</f>
        <v>43082</v>
      </c>
      <c r="X612" s="156">
        <v>1.5131772E9</v>
      </c>
      <c r="Y612" s="156">
        <v>9891.2219</v>
      </c>
      <c r="AA612" s="153">
        <f>IFERROR(__xludf.DUMMYFUNCTION("TO_DATE(INT((AB612/(60*60*24))+""1/1/1970""))"),43083.0)</f>
        <v>43083</v>
      </c>
      <c r="AB612" s="156">
        <v>1.513224E9</v>
      </c>
      <c r="AC612" s="156">
        <v>94922.1705</v>
      </c>
      <c r="AE612" s="153">
        <f>IFERROR(__xludf.DUMMYFUNCTION("TO_DATE(INT((AF612/(60*60*24))+""1/1/1970""))"),42985.0)</f>
        <v>42985</v>
      </c>
      <c r="AF612" s="152">
        <v>1.5047532E9</v>
      </c>
      <c r="AG612" s="152">
        <v>86227.2389</v>
      </c>
      <c r="AH612" s="156"/>
      <c r="AI612" s="153">
        <f>IFERROR(__xludf.DUMMYFUNCTION("TO_DATE(INT((AJ612/(60*60*24))+""1/1/1970""))"),43098.0)</f>
        <v>43098</v>
      </c>
      <c r="AJ612" s="152">
        <v>1.5145236E9</v>
      </c>
      <c r="AK612" s="152">
        <v>99528.4567</v>
      </c>
      <c r="AL612" s="156">
        <v>107047.2114</v>
      </c>
      <c r="AM612" s="160">
        <v>139389.23</v>
      </c>
      <c r="AN612" s="152">
        <f t="shared" si="1"/>
        <v>27929.7698</v>
      </c>
      <c r="AO612" s="152">
        <f t="shared" si="2"/>
        <v>177251.8474</v>
      </c>
      <c r="AP612" s="152">
        <f t="shared" si="3"/>
        <v>9905.1426</v>
      </c>
      <c r="AQ612" s="152">
        <f t="shared" si="4"/>
        <v>95120.1787</v>
      </c>
      <c r="AR612" s="152">
        <f t="shared" si="5"/>
        <v>86319.5256</v>
      </c>
    </row>
    <row r="613">
      <c r="A613" s="152">
        <v>1.4896944E9</v>
      </c>
      <c r="B613" s="152">
        <v>115822.7621</v>
      </c>
      <c r="D613" s="153">
        <f>IFERROR(__xludf.DUMMYFUNCTION("TO_DATE(INT((E613/(60*60*24))+""1/1/1970""))"),43099.0)</f>
        <v>43099</v>
      </c>
      <c r="E613" s="156">
        <v>1.51461E9</v>
      </c>
      <c r="F613" s="156">
        <v>99528.4567</v>
      </c>
      <c r="H613" s="153">
        <f>IFERROR(__xludf.DUMMYFUNCTION("TO_DATE(INT((I613/(60*60*24))+""1/1/1970""))"),43099.0)</f>
        <v>43099</v>
      </c>
      <c r="I613" s="152">
        <v>1.51461E9</v>
      </c>
      <c r="J613" s="152">
        <v>106432.8643</v>
      </c>
      <c r="L613" s="158">
        <v>43099.0</v>
      </c>
      <c r="M613" s="159">
        <v>139413.31</v>
      </c>
      <c r="O613" s="153">
        <f>IFERROR(__xludf.DUMMYFUNCTION("TO_DATE(INT((P613/(60*60*24))+""1/1/1970""))"),42986.0)</f>
        <v>42986</v>
      </c>
      <c r="P613" s="13">
        <v>1.5048792E9</v>
      </c>
      <c r="Q613" s="13">
        <v>27347.9023</v>
      </c>
      <c r="S613" s="153">
        <f>IFERROR(__xludf.DUMMYFUNCTION("TO_DATE(INT((T613/(60*60*24))+""1/1/1970""))"),43099.0)</f>
        <v>43099</v>
      </c>
      <c r="T613" s="156">
        <v>1.51461E9</v>
      </c>
      <c r="U613" s="156">
        <v>176223.2244</v>
      </c>
      <c r="W613" s="153">
        <f>IFERROR(__xludf.DUMMYFUNCTION("TO_DATE(INT((X613/(60*60*24))+""1/1/1970""))"),43083.0)</f>
        <v>43083</v>
      </c>
      <c r="X613" s="156">
        <v>1.5132636E9</v>
      </c>
      <c r="Y613" s="156">
        <v>9880.5877</v>
      </c>
      <c r="AA613" s="153">
        <f>IFERROR(__xludf.DUMMYFUNCTION("TO_DATE(INT((AB613/(60*60*24))+""1/1/1970""))"),43084.0)</f>
        <v>43084</v>
      </c>
      <c r="AB613" s="152">
        <v>1.5133032E9</v>
      </c>
      <c r="AC613" s="152">
        <v>95180.644</v>
      </c>
      <c r="AE613" s="153">
        <f>IFERROR(__xludf.DUMMYFUNCTION("TO_DATE(INT((AF613/(60*60*24))+""1/1/1970""))"),42986.0)</f>
        <v>42986</v>
      </c>
      <c r="AF613" s="156">
        <v>1.5048324E9</v>
      </c>
      <c r="AG613" s="156">
        <v>86956.8807</v>
      </c>
      <c r="AH613" s="156"/>
      <c r="AI613" s="153">
        <f>IFERROR(__xludf.DUMMYFUNCTION("TO_DATE(INT((AJ613/(60*60*24))+""1/1/1970""))"),43099.0)</f>
        <v>43099</v>
      </c>
      <c r="AJ613" s="156">
        <v>1.51461E9</v>
      </c>
      <c r="AK613" s="156">
        <v>99528.4567</v>
      </c>
      <c r="AL613" s="152">
        <v>106432.8643</v>
      </c>
      <c r="AM613" s="159">
        <v>139413.31</v>
      </c>
      <c r="AN613" s="152">
        <f t="shared" si="1"/>
        <v>27996.8883</v>
      </c>
      <c r="AO613" s="152">
        <f t="shared" si="2"/>
        <v>176223.2244</v>
      </c>
      <c r="AP613" s="152">
        <f t="shared" si="3"/>
        <v>9912.6965</v>
      </c>
      <c r="AQ613" s="152">
        <f t="shared" si="4"/>
        <v>95120.1787</v>
      </c>
      <c r="AR613" s="152">
        <f t="shared" si="5"/>
        <v>86775.5518</v>
      </c>
    </row>
    <row r="614">
      <c r="A614" s="156">
        <v>1.4897232E9</v>
      </c>
      <c r="B614" s="156">
        <v>115822.7621</v>
      </c>
      <c r="D614" s="153">
        <f>IFERROR(__xludf.DUMMYFUNCTION("TO_DATE(INT((E614/(60*60*24))+""1/1/1970""))"),43102.0)</f>
        <v>43102</v>
      </c>
      <c r="E614" s="152">
        <v>1.5149052E9</v>
      </c>
      <c r="F614" s="152">
        <v>99528.4567</v>
      </c>
      <c r="H614" s="153">
        <f>IFERROR(__xludf.DUMMYFUNCTION("TO_DATE(INT((I614/(60*60*24))+""1/1/1970""))"),43102.0)</f>
        <v>43102</v>
      </c>
      <c r="I614" s="156">
        <v>1.5149052E9</v>
      </c>
      <c r="J614" s="156">
        <v>106432.8643</v>
      </c>
      <c r="L614" s="158">
        <v>43102.0</v>
      </c>
      <c r="M614" s="160">
        <v>139412.31</v>
      </c>
      <c r="O614" s="153">
        <f>IFERROR(__xludf.DUMMYFUNCTION("TO_DATE(INT((P614/(60*60*24))+""1/1/1970""))"),42987.0)</f>
        <v>42987</v>
      </c>
      <c r="P614" s="13">
        <v>1.5049152E9</v>
      </c>
      <c r="Q614" s="13">
        <v>27430.3019</v>
      </c>
      <c r="S614" s="153">
        <f>IFERROR(__xludf.DUMMYFUNCTION("TO_DATE(INT((T614/(60*60*24))+""1/1/1970""))"),43102.0)</f>
        <v>43102</v>
      </c>
      <c r="T614" s="152">
        <v>1.5149052E9</v>
      </c>
      <c r="U614" s="152">
        <v>176223.2244</v>
      </c>
      <c r="W614" s="153">
        <f>IFERROR(__xludf.DUMMYFUNCTION("TO_DATE(INT((X614/(60*60*24))+""1/1/1970""))"),43084.0)</f>
        <v>43084</v>
      </c>
      <c r="X614" s="156">
        <v>1.51335E9</v>
      </c>
      <c r="Y614" s="156">
        <v>9871.6602</v>
      </c>
      <c r="AA614" s="153">
        <f>IFERROR(__xludf.DUMMYFUNCTION("TO_DATE(INT((AB614/(60*60*24))+""1/1/1970""))"),43086.0)</f>
        <v>43086</v>
      </c>
      <c r="AB614" s="156">
        <v>1.5135516E9</v>
      </c>
      <c r="AC614" s="156">
        <v>95136.4713</v>
      </c>
      <c r="AE614" s="153">
        <f>IFERROR(__xludf.DUMMYFUNCTION("TO_DATE(INT((AF614/(60*60*24))+""1/1/1970""))"),42987.0)</f>
        <v>42987</v>
      </c>
      <c r="AF614" s="152">
        <v>1.5049152E9</v>
      </c>
      <c r="AG614" s="152">
        <v>87012.397</v>
      </c>
      <c r="AH614" s="156"/>
      <c r="AI614" s="153">
        <f>IFERROR(__xludf.DUMMYFUNCTION("TO_DATE(INT((AJ614/(60*60*24))+""1/1/1970""))"),43102.0)</f>
        <v>43102</v>
      </c>
      <c r="AJ614" s="152">
        <v>1.5149052E9</v>
      </c>
      <c r="AK614" s="152">
        <v>99528.4567</v>
      </c>
      <c r="AL614" s="156">
        <v>106432.8643</v>
      </c>
      <c r="AM614" s="160">
        <v>139412.31</v>
      </c>
      <c r="AN614" s="152">
        <f t="shared" si="1"/>
        <v>27996.8883</v>
      </c>
      <c r="AO614" s="152">
        <f t="shared" si="2"/>
        <v>176223.2244</v>
      </c>
      <c r="AP614" s="152">
        <f t="shared" si="3"/>
        <v>9912.6965</v>
      </c>
      <c r="AQ614" s="152">
        <f t="shared" si="4"/>
        <v>95115.9642</v>
      </c>
      <c r="AR614" s="152">
        <f t="shared" si="5"/>
        <v>86775.5518</v>
      </c>
    </row>
    <row r="615">
      <c r="A615" s="152">
        <v>1.48976268E9</v>
      </c>
      <c r="B615" s="152">
        <v>115788.7048</v>
      </c>
      <c r="D615" s="153">
        <f>IFERROR(__xludf.DUMMYFUNCTION("TO_DATE(INT((E615/(60*60*24))+""1/1/1970""))"),43103.0)</f>
        <v>43103</v>
      </c>
      <c r="E615" s="152">
        <v>1.5149556E9</v>
      </c>
      <c r="F615" s="152">
        <v>99864.3511</v>
      </c>
      <c r="H615" s="153">
        <f>IFERROR(__xludf.DUMMYFUNCTION("TO_DATE(INT((I615/(60*60*24))+""1/1/1970""))"),43103.0)</f>
        <v>43103</v>
      </c>
      <c r="I615" s="156">
        <v>1.5149556E9</v>
      </c>
      <c r="J615" s="156">
        <v>108770.6567</v>
      </c>
      <c r="L615" s="158">
        <v>43103.0</v>
      </c>
      <c r="M615" s="160">
        <v>139959.06</v>
      </c>
      <c r="O615" s="153">
        <f>IFERROR(__xludf.DUMMYFUNCTION("TO_DATE(INT((P615/(60*60*24))+""1/1/1970""))"),42988.0)</f>
        <v>42988</v>
      </c>
      <c r="P615" s="13">
        <v>1.5050016E9</v>
      </c>
      <c r="Q615" s="13">
        <v>27430.3019</v>
      </c>
      <c r="S615" s="153">
        <f>IFERROR(__xludf.DUMMYFUNCTION("TO_DATE(INT((T615/(60*60*24))+""1/1/1970""))"),43103.0)</f>
        <v>43103</v>
      </c>
      <c r="T615" s="152">
        <v>1.5149556E9</v>
      </c>
      <c r="U615" s="152">
        <v>178342.3428</v>
      </c>
      <c r="W615" s="153">
        <f>IFERROR(__xludf.DUMMYFUNCTION("TO_DATE(INT((X615/(60*60*24))+""1/1/1970""))"),43085.0)</f>
        <v>43085</v>
      </c>
      <c r="X615" s="156">
        <v>1.5133824E9</v>
      </c>
      <c r="Y615" s="156">
        <v>9873.1727</v>
      </c>
      <c r="AA615" s="153">
        <f>IFERROR(__xludf.DUMMYFUNCTION("TO_DATE(INT((AB615/(60*60*24))+""1/1/1970""))"),43087.0)</f>
        <v>43087</v>
      </c>
      <c r="AB615" s="152">
        <v>1.5135912E9</v>
      </c>
      <c r="AC615" s="152">
        <v>95133.602</v>
      </c>
      <c r="AE615" s="153">
        <f>IFERROR(__xludf.DUMMYFUNCTION("TO_DATE(INT((AF615/(60*60*24))+""1/1/1970""))"),42988.0)</f>
        <v>42988</v>
      </c>
      <c r="AF615" s="156">
        <v>1.5050808E9</v>
      </c>
      <c r="AG615" s="156">
        <v>87012.397</v>
      </c>
      <c r="AH615" s="156"/>
      <c r="AI615" s="153">
        <f>IFERROR(__xludf.DUMMYFUNCTION("TO_DATE(INT((AJ615/(60*60*24))+""1/1/1970""))"),43103.0)</f>
        <v>43103</v>
      </c>
      <c r="AJ615" s="152">
        <v>1.5149556E9</v>
      </c>
      <c r="AK615" s="152">
        <v>99864.3511</v>
      </c>
      <c r="AL615" s="156">
        <v>108770.6567</v>
      </c>
      <c r="AM615" s="160">
        <v>139959.06</v>
      </c>
      <c r="AN615" s="152">
        <f t="shared" si="1"/>
        <v>27975.425</v>
      </c>
      <c r="AO615" s="152">
        <f t="shared" si="2"/>
        <v>178342.3428</v>
      </c>
      <c r="AP615" s="152">
        <f t="shared" si="3"/>
        <v>9934.4175</v>
      </c>
      <c r="AQ615" s="152">
        <f t="shared" si="4"/>
        <v>95119.8802</v>
      </c>
      <c r="AR615" s="152">
        <f t="shared" si="5"/>
        <v>87201.6568</v>
      </c>
    </row>
    <row r="616">
      <c r="A616" s="156">
        <v>1.4897808E9</v>
      </c>
      <c r="B616" s="156">
        <v>115623.3041</v>
      </c>
      <c r="D616" s="153">
        <f>IFERROR(__xludf.DUMMYFUNCTION("TO_DATE(INT((E616/(60*60*24))+""1/1/1970""))"),43104.0)</f>
        <v>43104</v>
      </c>
      <c r="E616" s="156">
        <v>1.515042E9</v>
      </c>
      <c r="F616" s="156">
        <v>99944.0625</v>
      </c>
      <c r="H616" s="153">
        <f>IFERROR(__xludf.DUMMYFUNCTION("TO_DATE(INT((I616/(60*60*24))+""1/1/1970""))"),43104.0)</f>
        <v>43104</v>
      </c>
      <c r="I616" s="152">
        <v>1.515042E9</v>
      </c>
      <c r="J616" s="152">
        <v>108886.3235</v>
      </c>
      <c r="L616" s="158">
        <v>43104.0</v>
      </c>
      <c r="M616" s="159">
        <v>140451.0</v>
      </c>
      <c r="O616" s="153">
        <f>IFERROR(__xludf.DUMMYFUNCTION("TO_DATE(INT((P616/(60*60*24))+""1/1/1970""))"),42989.0)</f>
        <v>42989</v>
      </c>
      <c r="P616" s="13">
        <v>1.505088E9</v>
      </c>
      <c r="Q616" s="13">
        <v>27371.3966</v>
      </c>
      <c r="S616" s="153">
        <f>IFERROR(__xludf.DUMMYFUNCTION("TO_DATE(INT((T616/(60*60*24))+""1/1/1970""))"),43104.0)</f>
        <v>43104</v>
      </c>
      <c r="T616" s="156">
        <v>1.515042E9</v>
      </c>
      <c r="U616" s="156">
        <v>180093.7238</v>
      </c>
      <c r="W616" s="153">
        <f>IFERROR(__xludf.DUMMYFUNCTION("TO_DATE(INT((X616/(60*60*24))+""1/1/1970""))"),43087.0)</f>
        <v>43087</v>
      </c>
      <c r="X616" s="152">
        <v>1.5135552E9</v>
      </c>
      <c r="Y616" s="152">
        <v>9873.1259</v>
      </c>
      <c r="AA616" s="153">
        <f>IFERROR(__xludf.DUMMYFUNCTION("TO_DATE(INT((AB616/(60*60*24))+""1/1/1970""))"),43088.0)</f>
        <v>43088</v>
      </c>
      <c r="AB616" s="156">
        <v>1.5136704E9</v>
      </c>
      <c r="AC616" s="156">
        <v>95130.3274</v>
      </c>
      <c r="AE616" s="153">
        <f>IFERROR(__xludf.DUMMYFUNCTION("TO_DATE(INT((AF616/(60*60*24))+""1/1/1970""))"),42989.0)</f>
        <v>42989</v>
      </c>
      <c r="AF616" s="156">
        <v>1.5051204E9</v>
      </c>
      <c r="AG616" s="156">
        <v>86878.6533</v>
      </c>
      <c r="AH616" s="156"/>
      <c r="AI616" s="153">
        <f>IFERROR(__xludf.DUMMYFUNCTION("TO_DATE(INT((AJ616/(60*60*24))+""1/1/1970""))"),43104.0)</f>
        <v>43104</v>
      </c>
      <c r="AJ616" s="156">
        <v>1.515042E9</v>
      </c>
      <c r="AK616" s="156">
        <v>99944.0625</v>
      </c>
      <c r="AL616" s="152">
        <v>108886.3235</v>
      </c>
      <c r="AM616" s="159">
        <v>140451.0</v>
      </c>
      <c r="AN616" s="152">
        <f t="shared" si="1"/>
        <v>27976.4477</v>
      </c>
      <c r="AO616" s="152">
        <f t="shared" si="2"/>
        <v>180093.7238</v>
      </c>
      <c r="AP616" s="152">
        <f t="shared" si="3"/>
        <v>9922.9606</v>
      </c>
      <c r="AQ616" s="152">
        <f t="shared" si="4"/>
        <v>95121.8327</v>
      </c>
      <c r="AR616" s="152">
        <f t="shared" si="5"/>
        <v>86834.3124</v>
      </c>
    </row>
    <row r="617">
      <c r="A617" s="152">
        <v>1.49001666E9</v>
      </c>
      <c r="B617" s="152">
        <v>115618.4393</v>
      </c>
      <c r="D617" s="153">
        <f>IFERROR(__xludf.DUMMYFUNCTION("TO_DATE(INT((E617/(60*60*24))+""1/1/1970""))"),43105.0)</f>
        <v>43105</v>
      </c>
      <c r="E617" s="152">
        <v>1.5151284E9</v>
      </c>
      <c r="F617" s="152">
        <v>99944.0625</v>
      </c>
      <c r="H617" s="153">
        <f>IFERROR(__xludf.DUMMYFUNCTION("TO_DATE(INT((I617/(60*60*24))+""1/1/1970""))"),43105.0)</f>
        <v>43105</v>
      </c>
      <c r="I617" s="156">
        <v>1.5151284E9</v>
      </c>
      <c r="J617" s="156">
        <v>108751.5794</v>
      </c>
      <c r="L617" s="158">
        <v>43105.0</v>
      </c>
      <c r="M617" s="160">
        <v>140913.54</v>
      </c>
      <c r="O617" s="153">
        <f>IFERROR(__xludf.DUMMYFUNCTION("TO_DATE(INT((P617/(60*60*24))+""1/1/1970""))"),42990.0)</f>
        <v>42990</v>
      </c>
      <c r="P617" s="13">
        <v>1.5052248E9</v>
      </c>
      <c r="Q617" s="13">
        <v>27229.7952</v>
      </c>
      <c r="S617" s="153">
        <f>IFERROR(__xludf.DUMMYFUNCTION("TO_DATE(INT((T617/(60*60*24))+""1/1/1970""))"),43105.0)</f>
        <v>43105</v>
      </c>
      <c r="T617" s="152">
        <v>1.5151284E9</v>
      </c>
      <c r="U617" s="152">
        <v>181364.136</v>
      </c>
      <c r="W617" s="153">
        <f>IFERROR(__xludf.DUMMYFUNCTION("TO_DATE(INT((X617/(60*60*24))+""1/1/1970""))"),43088.0)</f>
        <v>43088</v>
      </c>
      <c r="X617" s="156">
        <v>1.5136956E9</v>
      </c>
      <c r="Y617" s="156">
        <v>9878.414</v>
      </c>
      <c r="AA617" s="153">
        <f>IFERROR(__xludf.DUMMYFUNCTION("TO_DATE(INT((AB617/(60*60*24))+""1/1/1970""))"),43089.0)</f>
        <v>43089</v>
      </c>
      <c r="AB617" s="152">
        <v>1.5137496E9</v>
      </c>
      <c r="AC617" s="152">
        <v>95122.6646</v>
      </c>
      <c r="AE617" s="153">
        <f>IFERROR(__xludf.DUMMYFUNCTION("TO_DATE(INT((AF617/(60*60*24))+""1/1/1970""))"),42990.0)</f>
        <v>42990</v>
      </c>
      <c r="AF617" s="152">
        <v>1.5051996E9</v>
      </c>
      <c r="AG617" s="152">
        <v>86451.8272</v>
      </c>
      <c r="AH617" s="156"/>
      <c r="AI617" s="153">
        <f>IFERROR(__xludf.DUMMYFUNCTION("TO_DATE(INT((AJ617/(60*60*24))+""1/1/1970""))"),43105.0)</f>
        <v>43105</v>
      </c>
      <c r="AJ617" s="152">
        <v>1.5151284E9</v>
      </c>
      <c r="AK617" s="152">
        <v>99944.0625</v>
      </c>
      <c r="AL617" s="156">
        <v>108751.5794</v>
      </c>
      <c r="AM617" s="160">
        <v>140913.54</v>
      </c>
      <c r="AN617" s="152">
        <f t="shared" si="1"/>
        <v>27861.1991</v>
      </c>
      <c r="AO617" s="152">
        <f t="shared" si="2"/>
        <v>181364.136</v>
      </c>
      <c r="AP617" s="152">
        <f t="shared" si="3"/>
        <v>9935.5807</v>
      </c>
      <c r="AQ617" s="152">
        <f t="shared" si="4"/>
        <v>95115.6022</v>
      </c>
      <c r="AR617" s="152">
        <f t="shared" si="5"/>
        <v>87237.7064</v>
      </c>
    </row>
    <row r="618">
      <c r="A618" s="156">
        <v>1.49004E9</v>
      </c>
      <c r="B618" s="156">
        <v>115496.8212</v>
      </c>
      <c r="D618" s="153">
        <f>IFERROR(__xludf.DUMMYFUNCTION("TO_DATE(INT((E618/(60*60*24))+""1/1/1970""))"),43106.0)</f>
        <v>43106</v>
      </c>
      <c r="E618" s="156">
        <v>1.5152148E9</v>
      </c>
      <c r="F618" s="156">
        <v>99944.0625</v>
      </c>
      <c r="H618" s="153">
        <f>IFERROR(__xludf.DUMMYFUNCTION("TO_DATE(INT((I618/(60*60*24))+""1/1/1970""))"),43106.0)</f>
        <v>43106</v>
      </c>
      <c r="I618" s="152">
        <v>1.5152148E9</v>
      </c>
      <c r="J618" s="152">
        <v>111054.1531</v>
      </c>
      <c r="L618" s="158">
        <v>43106.0</v>
      </c>
      <c r="M618" s="159">
        <v>141239.04</v>
      </c>
      <c r="O618" s="153">
        <f>IFERROR(__xludf.DUMMYFUNCTION("TO_DATE(INT((P618/(60*60*24))+""1/1/1970""))"),42991.0)</f>
        <v>42991</v>
      </c>
      <c r="P618" s="13">
        <v>1.5053112E9</v>
      </c>
      <c r="Q618" s="13">
        <v>27197.2568</v>
      </c>
      <c r="S618" s="153">
        <f>IFERROR(__xludf.DUMMYFUNCTION("TO_DATE(INT((T618/(60*60*24))+""1/1/1970""))"),43106.0)</f>
        <v>43106</v>
      </c>
      <c r="T618" s="156">
        <v>1.5152148E9</v>
      </c>
      <c r="U618" s="156">
        <v>183265.2107</v>
      </c>
      <c r="W618" s="153">
        <f>IFERROR(__xludf.DUMMYFUNCTION("TO_DATE(INT((X618/(60*60*24))+""1/1/1970""))"),43089.0)</f>
        <v>43089</v>
      </c>
      <c r="X618" s="156">
        <v>1.513782E9</v>
      </c>
      <c r="Y618" s="156">
        <v>9878.6762</v>
      </c>
      <c r="AA618" s="153">
        <f>IFERROR(__xludf.DUMMYFUNCTION("TO_DATE(INT((AB618/(60*60*24))+""1/1/1970""))"),43090.0)</f>
        <v>43090</v>
      </c>
      <c r="AB618" s="156">
        <v>1.5138288E9</v>
      </c>
      <c r="AC618" s="156">
        <v>95117.5223</v>
      </c>
      <c r="AE618" s="153">
        <f>IFERROR(__xludf.DUMMYFUNCTION("TO_DATE(INT((AF618/(60*60*24))+""1/1/1970""))"),42991.0)</f>
        <v>42991</v>
      </c>
      <c r="AF618" s="156">
        <v>1.5052788E9</v>
      </c>
      <c r="AG618" s="156">
        <v>86552.0449</v>
      </c>
      <c r="AH618" s="156"/>
      <c r="AI618" s="153">
        <f>IFERROR(__xludf.DUMMYFUNCTION("TO_DATE(INT((AJ618/(60*60*24))+""1/1/1970""))"),43106.0)</f>
        <v>43106</v>
      </c>
      <c r="AJ618" s="156">
        <v>1.5152148E9</v>
      </c>
      <c r="AK618" s="156">
        <v>99944.0625</v>
      </c>
      <c r="AL618" s="152">
        <v>111054.1531</v>
      </c>
      <c r="AM618" s="159">
        <v>141239.04</v>
      </c>
      <c r="AN618" s="152">
        <f t="shared" si="1"/>
        <v>27779.3232</v>
      </c>
      <c r="AO618" s="152">
        <f t="shared" si="2"/>
        <v>183265.2107</v>
      </c>
      <c r="AP618" s="152">
        <f t="shared" si="3"/>
        <v>9937.9324</v>
      </c>
      <c r="AQ618" s="152">
        <f t="shared" si="4"/>
        <v>95115.6022</v>
      </c>
      <c r="AR618" s="152">
        <f t="shared" si="5"/>
        <v>86970.94</v>
      </c>
    </row>
    <row r="619">
      <c r="A619" s="152">
        <v>1.49010306E9</v>
      </c>
      <c r="B619" s="152">
        <v>115822.7578</v>
      </c>
      <c r="D619" s="153">
        <f>IFERROR(__xludf.DUMMYFUNCTION("TO_DATE(INT((E619/(60*60*24))+""1/1/1970""))"),43108.0)</f>
        <v>43108</v>
      </c>
      <c r="E619" s="152">
        <v>1.5154236E9</v>
      </c>
      <c r="F619" s="152">
        <v>99944.0625</v>
      </c>
      <c r="H619" s="153">
        <f>IFERROR(__xludf.DUMMYFUNCTION("TO_DATE(INT((I619/(60*60*24))+""1/1/1970""))"),43108.0)</f>
        <v>43108</v>
      </c>
      <c r="I619" s="156">
        <v>1.5154236E9</v>
      </c>
      <c r="J619" s="156">
        <v>111054.1531</v>
      </c>
      <c r="L619" s="158">
        <v>43108.0</v>
      </c>
      <c r="M619" s="160">
        <v>141239.04</v>
      </c>
      <c r="O619" s="153">
        <f>IFERROR(__xludf.DUMMYFUNCTION("TO_DATE(INT((P619/(60*60*24))+""1/1/1970""))"),42992.0)</f>
        <v>42992</v>
      </c>
      <c r="P619" s="13">
        <v>1.5053976E9</v>
      </c>
      <c r="Q619" s="13">
        <v>27253.2002</v>
      </c>
      <c r="S619" s="153">
        <f>IFERROR(__xludf.DUMMYFUNCTION("TO_DATE(INT((T619/(60*60*24))+""1/1/1970""))"),43108.0)</f>
        <v>43108</v>
      </c>
      <c r="T619" s="152">
        <v>1.5154236E9</v>
      </c>
      <c r="U619" s="152">
        <v>183265.2107</v>
      </c>
      <c r="W619" s="153">
        <f>IFERROR(__xludf.DUMMYFUNCTION("TO_DATE(INT((X619/(60*60*24))+""1/1/1970""))"),43090.0)</f>
        <v>43090</v>
      </c>
      <c r="X619" s="156">
        <v>1.5138684E9</v>
      </c>
      <c r="Y619" s="156">
        <v>9878.3085</v>
      </c>
      <c r="AA619" s="153">
        <f>IFERROR(__xludf.DUMMYFUNCTION("TO_DATE(INT((AB619/(60*60*24))+""1/1/1970""))"),43091.0)</f>
        <v>43091</v>
      </c>
      <c r="AB619" s="152">
        <v>1.513908E9</v>
      </c>
      <c r="AC619" s="152">
        <v>95124.6803</v>
      </c>
      <c r="AE619" s="153">
        <f>IFERROR(__xludf.DUMMYFUNCTION("TO_DATE(INT((AF619/(60*60*24))+""1/1/1970""))"),42992.0)</f>
        <v>42992</v>
      </c>
      <c r="AF619" s="152">
        <v>1.505358E9</v>
      </c>
      <c r="AG619" s="152">
        <v>85953.2627</v>
      </c>
      <c r="AH619" s="156"/>
      <c r="AI619" s="153">
        <f>IFERROR(__xludf.DUMMYFUNCTION("TO_DATE(INT((AJ619/(60*60*24))+""1/1/1970""))"),43108.0)</f>
        <v>43108</v>
      </c>
      <c r="AJ619" s="152">
        <v>1.5154236E9</v>
      </c>
      <c r="AK619" s="152">
        <v>99944.0625</v>
      </c>
      <c r="AL619" s="156">
        <v>111054.1531</v>
      </c>
      <c r="AM619" s="160">
        <v>141239.04</v>
      </c>
      <c r="AN619" s="152">
        <f t="shared" si="1"/>
        <v>27767.6249</v>
      </c>
      <c r="AO619" s="152">
        <f t="shared" si="2"/>
        <v>183265.2107</v>
      </c>
      <c r="AP619" s="152">
        <f t="shared" si="3"/>
        <v>9940.0915</v>
      </c>
      <c r="AQ619" s="152">
        <f t="shared" si="4"/>
        <v>95636.163</v>
      </c>
      <c r="AR619" s="152">
        <f t="shared" si="5"/>
        <v>87025.3748</v>
      </c>
    </row>
    <row r="620">
      <c r="A620" s="156">
        <v>1.4901264E9</v>
      </c>
      <c r="B620" s="156">
        <v>114017.9444</v>
      </c>
      <c r="D620" s="153">
        <f>IFERROR(__xludf.DUMMYFUNCTION("TO_DATE(INT((E620/(60*60*24))+""1/1/1970""))"),43109.0)</f>
        <v>43109</v>
      </c>
      <c r="E620" s="152">
        <v>1.515474E9</v>
      </c>
      <c r="F620" s="152">
        <v>99944.0625</v>
      </c>
      <c r="H620" s="153">
        <f>IFERROR(__xludf.DUMMYFUNCTION("TO_DATE(INT((I620/(60*60*24))+""1/1/1970""))"),43109.0)</f>
        <v>43109</v>
      </c>
      <c r="I620" s="156">
        <v>1.515474E9</v>
      </c>
      <c r="J620" s="156">
        <v>112473.4809</v>
      </c>
      <c r="L620" s="158">
        <v>43109.0</v>
      </c>
      <c r="M620" s="160">
        <v>141338.52</v>
      </c>
      <c r="O620" s="153">
        <f>IFERROR(__xludf.DUMMYFUNCTION("TO_DATE(INT((P620/(60*60*24))+""1/1/1970""))"),42993.0)</f>
        <v>42993</v>
      </c>
      <c r="P620" s="13">
        <v>1.505484E9</v>
      </c>
      <c r="Q620" s="13">
        <v>27234.243</v>
      </c>
      <c r="S620" s="153">
        <f>IFERROR(__xludf.DUMMYFUNCTION("TO_DATE(INT((T620/(60*60*24))+""1/1/1970""))"),43109.0)</f>
        <v>43109</v>
      </c>
      <c r="T620" s="152">
        <v>1.515474E9</v>
      </c>
      <c r="U620" s="152">
        <v>183872.0992</v>
      </c>
      <c r="W620" s="153">
        <f>IFERROR(__xludf.DUMMYFUNCTION("TO_DATE(INT((X620/(60*60*24))+""1/1/1970""))"),43091.0)</f>
        <v>43091</v>
      </c>
      <c r="X620" s="156">
        <v>1.5139548E9</v>
      </c>
      <c r="Y620" s="156">
        <v>9876.7837</v>
      </c>
      <c r="AA620" s="153">
        <f>IFERROR(__xludf.DUMMYFUNCTION("TO_DATE(INT((AB620/(60*60*24))+""1/1/1970""))"),43093.0)</f>
        <v>43093</v>
      </c>
      <c r="AB620" s="156">
        <v>1.5141564E9</v>
      </c>
      <c r="AC620" s="156">
        <v>95125.363</v>
      </c>
      <c r="AE620" s="153">
        <f>IFERROR(__xludf.DUMMYFUNCTION("TO_DATE(INT((AF620/(60*60*24))+""1/1/1970""))"),42993.0)</f>
        <v>42993</v>
      </c>
      <c r="AF620" s="156">
        <v>1.5054372E9</v>
      </c>
      <c r="AG620" s="156">
        <v>86187.9449</v>
      </c>
      <c r="AH620" s="156"/>
      <c r="AI620" s="153">
        <f>IFERROR(__xludf.DUMMYFUNCTION("TO_DATE(INT((AJ620/(60*60*24))+""1/1/1970""))"),43109.0)</f>
        <v>43109</v>
      </c>
      <c r="AJ620" s="152">
        <v>1.515474E9</v>
      </c>
      <c r="AK620" s="152">
        <v>99944.0625</v>
      </c>
      <c r="AL620" s="156">
        <v>112473.4809</v>
      </c>
      <c r="AM620" s="160">
        <v>141338.52</v>
      </c>
      <c r="AN620" s="152">
        <f t="shared" si="1"/>
        <v>27800.9153</v>
      </c>
      <c r="AO620" s="152">
        <f t="shared" si="2"/>
        <v>183872.0992</v>
      </c>
      <c r="AP620" s="152">
        <f t="shared" si="3"/>
        <v>9933.0416</v>
      </c>
      <c r="AQ620" s="152">
        <f t="shared" si="4"/>
        <v>95869.8085</v>
      </c>
      <c r="AR620" s="152">
        <f t="shared" si="5"/>
        <v>86541.951</v>
      </c>
    </row>
    <row r="621">
      <c r="A621" s="152">
        <v>1.49018946E9</v>
      </c>
      <c r="B621" s="152">
        <v>113983.8913</v>
      </c>
      <c r="D621" s="153">
        <f>IFERROR(__xludf.DUMMYFUNCTION("TO_DATE(INT((E621/(60*60*24))+""1/1/1970""))"),43110.0)</f>
        <v>43110</v>
      </c>
      <c r="E621" s="156">
        <v>1.5155604E9</v>
      </c>
      <c r="F621" s="156">
        <v>99944.0625</v>
      </c>
      <c r="H621" s="153">
        <f>IFERROR(__xludf.DUMMYFUNCTION("TO_DATE(INT((I621/(60*60*24))+""1/1/1970""))"),43110.0)</f>
        <v>43110</v>
      </c>
      <c r="I621" s="152">
        <v>1.5155604E9</v>
      </c>
      <c r="J621" s="152">
        <v>111618.0693</v>
      </c>
      <c r="L621" s="158">
        <v>43110.0</v>
      </c>
      <c r="M621" s="159">
        <v>140892.72</v>
      </c>
      <c r="O621" s="153">
        <f>IFERROR(__xludf.DUMMYFUNCTION("TO_DATE(INT((P621/(60*60*24))+""1/1/1970""))"),42994.0)</f>
        <v>42994</v>
      </c>
      <c r="P621" s="13">
        <v>1.50552E9</v>
      </c>
      <c r="Q621" s="13">
        <v>27134.456</v>
      </c>
      <c r="S621" s="153">
        <f>IFERROR(__xludf.DUMMYFUNCTION("TO_DATE(INT((T621/(60*60*24))+""1/1/1970""))"),43110.0)</f>
        <v>43110</v>
      </c>
      <c r="T621" s="156">
        <v>1.5155604E9</v>
      </c>
      <c r="U621" s="156">
        <v>184522.6289</v>
      </c>
      <c r="W621" s="153">
        <f>IFERROR(__xludf.DUMMYFUNCTION("TO_DATE(INT((X621/(60*60*24))+""1/1/1970""))"),43092.0)</f>
        <v>43092</v>
      </c>
      <c r="X621" s="156">
        <v>1.5139872E9</v>
      </c>
      <c r="Y621" s="156">
        <v>9877.8172</v>
      </c>
      <c r="AA621" s="153">
        <f>IFERROR(__xludf.DUMMYFUNCTION("TO_DATE(INT((AB621/(60*60*24))+""1/1/1970""))"),43094.0)</f>
        <v>43094</v>
      </c>
      <c r="AB621" s="152">
        <v>1.514196E9</v>
      </c>
      <c r="AC621" s="152">
        <v>95125.363</v>
      </c>
      <c r="AE621" s="153">
        <f>IFERROR(__xludf.DUMMYFUNCTION("TO_DATE(INT((AF621/(60*60*24))+""1/1/1970""))"),42994.0)</f>
        <v>42994</v>
      </c>
      <c r="AF621" s="152">
        <v>1.50552E9</v>
      </c>
      <c r="AG621" s="152">
        <v>86379.7282</v>
      </c>
      <c r="AH621" s="156"/>
      <c r="AI621" s="153">
        <f>IFERROR(__xludf.DUMMYFUNCTION("TO_DATE(INT((AJ621/(60*60*24))+""1/1/1970""))"),43110.0)</f>
        <v>43110</v>
      </c>
      <c r="AJ621" s="156">
        <v>1.5155604E9</v>
      </c>
      <c r="AK621" s="156">
        <v>99944.0625</v>
      </c>
      <c r="AL621" s="152">
        <v>111618.0693</v>
      </c>
      <c r="AM621" s="159">
        <v>140892.72</v>
      </c>
      <c r="AN621" s="152">
        <f t="shared" si="1"/>
        <v>27922.4811</v>
      </c>
      <c r="AO621" s="152">
        <f t="shared" si="2"/>
        <v>184522.6289</v>
      </c>
      <c r="AP621" s="152">
        <f t="shared" si="3"/>
        <v>9927.3243</v>
      </c>
      <c r="AQ621" s="152">
        <f t="shared" si="4"/>
        <v>96170.1184</v>
      </c>
      <c r="AR621" s="152">
        <f t="shared" si="5"/>
        <v>86239.8562</v>
      </c>
    </row>
    <row r="622">
      <c r="A622" s="156">
        <v>1.4902128E9</v>
      </c>
      <c r="B622" s="156">
        <v>114285.5043</v>
      </c>
      <c r="D622" s="153">
        <f>IFERROR(__xludf.DUMMYFUNCTION("TO_DATE(INT((E622/(60*60*24))+""1/1/1970""))"),43111.0)</f>
        <v>43111</v>
      </c>
      <c r="E622" s="152">
        <v>1.5156468E9</v>
      </c>
      <c r="F622" s="152">
        <v>99944.0625</v>
      </c>
      <c r="H622" s="153">
        <f>IFERROR(__xludf.DUMMYFUNCTION("TO_DATE(INT((I622/(60*60*24))+""1/1/1970""))"),43111.0)</f>
        <v>43111</v>
      </c>
      <c r="I622" s="156">
        <v>1.5156468E9</v>
      </c>
      <c r="J622" s="156">
        <v>112743.9728</v>
      </c>
      <c r="L622" s="158">
        <v>43111.0</v>
      </c>
      <c r="M622" s="160">
        <v>140832.33</v>
      </c>
      <c r="O622" s="153">
        <f>IFERROR(__xludf.DUMMYFUNCTION("TO_DATE(INT((P622/(60*60*24))+""1/1/1970""))"),42995.0)</f>
        <v>42995</v>
      </c>
      <c r="P622" s="13">
        <v>1.5056064E9</v>
      </c>
      <c r="Q622" s="13">
        <v>27134.456</v>
      </c>
      <c r="S622" s="153">
        <f>IFERROR(__xludf.DUMMYFUNCTION("TO_DATE(INT((T622/(60*60*24))+""1/1/1970""))"),43111.0)</f>
        <v>43111</v>
      </c>
      <c r="T622" s="152">
        <v>1.5156468E9</v>
      </c>
      <c r="U622" s="152">
        <v>184036.3175</v>
      </c>
      <c r="W622" s="153">
        <f>IFERROR(__xludf.DUMMYFUNCTION("TO_DATE(INT((X622/(60*60*24))+""1/1/1970""))"),43094.0)</f>
        <v>43094</v>
      </c>
      <c r="X622" s="152">
        <v>1.51416E9</v>
      </c>
      <c r="Y622" s="152">
        <v>9876.6546</v>
      </c>
      <c r="AA622" s="153">
        <f>IFERROR(__xludf.DUMMYFUNCTION("TO_DATE(INT((AB622/(60*60*24))+""1/1/1970""))"),43095.0)</f>
        <v>43095</v>
      </c>
      <c r="AB622" s="156">
        <v>1.5142752E9</v>
      </c>
      <c r="AC622" s="156">
        <v>95124.7325</v>
      </c>
      <c r="AE622" s="153">
        <f>IFERROR(__xludf.DUMMYFUNCTION("TO_DATE(INT((AF622/(60*60*24))+""1/1/1970""))"),42995.0)</f>
        <v>42995</v>
      </c>
      <c r="AF622" s="156">
        <v>1.5056856E9</v>
      </c>
      <c r="AG622" s="156">
        <v>86379.7282</v>
      </c>
      <c r="AH622" s="156"/>
      <c r="AI622" s="153">
        <f>IFERROR(__xludf.DUMMYFUNCTION("TO_DATE(INT((AJ622/(60*60*24))+""1/1/1970""))"),43111.0)</f>
        <v>43111</v>
      </c>
      <c r="AJ622" s="152">
        <v>1.5156468E9</v>
      </c>
      <c r="AK622" s="152">
        <v>99944.0625</v>
      </c>
      <c r="AL622" s="156">
        <v>112743.9728</v>
      </c>
      <c r="AM622" s="160">
        <v>140832.33</v>
      </c>
      <c r="AN622" s="152">
        <f t="shared" si="1"/>
        <v>28169.5738</v>
      </c>
      <c r="AO622" s="152">
        <f t="shared" si="2"/>
        <v>184036.3175</v>
      </c>
      <c r="AP622" s="152">
        <f t="shared" si="3"/>
        <v>9933.4015</v>
      </c>
      <c r="AQ622" s="152">
        <f t="shared" si="4"/>
        <v>95819.671</v>
      </c>
      <c r="AR622" s="152">
        <f t="shared" si="5"/>
        <v>86439.9309</v>
      </c>
    </row>
    <row r="623">
      <c r="A623" s="152">
        <v>1.49027586E9</v>
      </c>
      <c r="B623" s="152">
        <v>114124.9683</v>
      </c>
      <c r="D623" s="153">
        <f>IFERROR(__xludf.DUMMYFUNCTION("TO_DATE(INT((E623/(60*60*24))+""1/1/1970""))"),43112.0)</f>
        <v>43112</v>
      </c>
      <c r="E623" s="156">
        <v>1.5157332E9</v>
      </c>
      <c r="F623" s="156">
        <v>99944.0625</v>
      </c>
      <c r="H623" s="153">
        <f>IFERROR(__xludf.DUMMYFUNCTION("TO_DATE(INT((I623/(60*60*24))+""1/1/1970""))"),43112.0)</f>
        <v>43112</v>
      </c>
      <c r="I623" s="152">
        <v>1.5157332E9</v>
      </c>
      <c r="J623" s="152">
        <v>114916.2509</v>
      </c>
      <c r="L623" s="158">
        <v>43112.0</v>
      </c>
      <c r="M623" s="159">
        <v>141585.06</v>
      </c>
      <c r="O623" s="153">
        <f>IFERROR(__xludf.DUMMYFUNCTION("TO_DATE(INT((P623/(60*60*24))+""1/1/1970""))"),42996.0)</f>
        <v>42996</v>
      </c>
      <c r="P623" s="13">
        <v>1.5056928E9</v>
      </c>
      <c r="Q623" s="13">
        <v>27106.6959</v>
      </c>
      <c r="S623" s="153">
        <f>IFERROR(__xludf.DUMMYFUNCTION("TO_DATE(INT((T623/(60*60*24))+""1/1/1970""))"),43112.0)</f>
        <v>43112</v>
      </c>
      <c r="T623" s="156">
        <v>1.5157332E9</v>
      </c>
      <c r="U623" s="156">
        <v>186204.5247</v>
      </c>
      <c r="W623" s="153">
        <f>IFERROR(__xludf.DUMMYFUNCTION("TO_DATE(INT((X623/(60*60*24))+""1/1/1970""))"),43095.0)</f>
        <v>43095</v>
      </c>
      <c r="X623" s="156">
        <v>1.5142464E9</v>
      </c>
      <c r="Y623" s="156">
        <v>9876.6546</v>
      </c>
      <c r="AA623" s="153">
        <f>IFERROR(__xludf.DUMMYFUNCTION("TO_DATE(INT((AB623/(60*60*24))+""1/1/1970""))"),43096.0)</f>
        <v>43096</v>
      </c>
      <c r="AB623" s="152">
        <v>1.5143544E9</v>
      </c>
      <c r="AC623" s="152">
        <v>95126.4908</v>
      </c>
      <c r="AE623" s="153">
        <f>IFERROR(__xludf.DUMMYFUNCTION("TO_DATE(INT((AF623/(60*60*24))+""1/1/1970""))"),42996.0)</f>
        <v>42996</v>
      </c>
      <c r="AF623" s="156">
        <v>1.5057252E9</v>
      </c>
      <c r="AG623" s="156">
        <v>86307.2688</v>
      </c>
      <c r="AH623" s="156"/>
      <c r="AI623" s="153">
        <f>IFERROR(__xludf.DUMMYFUNCTION("TO_DATE(INT((AJ623/(60*60*24))+""1/1/1970""))"),43112.0)</f>
        <v>43112</v>
      </c>
      <c r="AJ623" s="156">
        <v>1.5157332E9</v>
      </c>
      <c r="AK623" s="156">
        <v>99944.0625</v>
      </c>
      <c r="AL623" s="152">
        <v>114916.2509</v>
      </c>
      <c r="AM623" s="159">
        <v>141585.06</v>
      </c>
      <c r="AN623" s="152">
        <f t="shared" si="1"/>
        <v>28120.1659</v>
      </c>
      <c r="AO623" s="152">
        <f t="shared" si="2"/>
        <v>186204.5247</v>
      </c>
      <c r="AP623" s="152">
        <f t="shared" si="3"/>
        <v>9948.4446</v>
      </c>
      <c r="AQ623" s="152">
        <f t="shared" si="4"/>
        <v>95333.531</v>
      </c>
      <c r="AR623" s="152">
        <f t="shared" si="5"/>
        <v>87068.6342</v>
      </c>
    </row>
    <row r="624">
      <c r="A624" s="156">
        <v>1.4902992E9</v>
      </c>
      <c r="B624" s="156">
        <v>114163.8861</v>
      </c>
      <c r="D624" s="153">
        <f>IFERROR(__xludf.DUMMYFUNCTION("TO_DATE(INT((E624/(60*60*24))+""1/1/1970""))"),43113.0)</f>
        <v>43113</v>
      </c>
      <c r="E624" s="152">
        <v>1.5158196E9</v>
      </c>
      <c r="F624" s="152">
        <v>99944.0625</v>
      </c>
      <c r="H624" s="153">
        <f>IFERROR(__xludf.DUMMYFUNCTION("TO_DATE(INT((I624/(60*60*24))+""1/1/1970""))"),43113.0)</f>
        <v>43113</v>
      </c>
      <c r="I624" s="156">
        <v>1.5158196E9</v>
      </c>
      <c r="J624" s="156">
        <v>114453.8398</v>
      </c>
      <c r="L624" s="158">
        <v>43113.0</v>
      </c>
      <c r="M624" s="160">
        <v>142522.11</v>
      </c>
      <c r="O624" s="153">
        <f>IFERROR(__xludf.DUMMYFUNCTION("TO_DATE(INT((P624/(60*60*24))+""1/1/1970""))"),42997.0)</f>
        <v>42997</v>
      </c>
      <c r="P624" s="13">
        <v>1.5058296E9</v>
      </c>
      <c r="Q624" s="13">
        <v>27222.9479</v>
      </c>
      <c r="S624" s="153">
        <f>IFERROR(__xludf.DUMMYFUNCTION("TO_DATE(INT((T624/(60*60*24))+""1/1/1970""))"),43113.0)</f>
        <v>43113</v>
      </c>
      <c r="T624" s="152">
        <v>1.5158196E9</v>
      </c>
      <c r="U624" s="152">
        <v>188174.5076</v>
      </c>
      <c r="W624" s="153">
        <f>IFERROR(__xludf.DUMMYFUNCTION("TO_DATE(INT((X624/(60*60*24))+""1/1/1970""))"),43096.0)</f>
        <v>43096</v>
      </c>
      <c r="X624" s="152">
        <v>1.5143868E9</v>
      </c>
      <c r="Y624" s="152">
        <v>9883.3524</v>
      </c>
      <c r="AA624" s="153">
        <f>IFERROR(__xludf.DUMMYFUNCTION("TO_DATE(INT((AB624/(60*60*24))+""1/1/1970""))"),43097.0)</f>
        <v>43097</v>
      </c>
      <c r="AB624" s="156">
        <v>1.5144336E9</v>
      </c>
      <c r="AC624" s="156">
        <v>95122.248</v>
      </c>
      <c r="AE624" s="153">
        <f>IFERROR(__xludf.DUMMYFUNCTION("TO_DATE(INT((AF624/(60*60*24))+""1/1/1970""))"),42997.0)</f>
        <v>42997</v>
      </c>
      <c r="AF624" s="152">
        <v>1.5058044E9</v>
      </c>
      <c r="AG624" s="152">
        <v>86471.294</v>
      </c>
      <c r="AH624" s="156"/>
      <c r="AI624" s="153">
        <f>IFERROR(__xludf.DUMMYFUNCTION("TO_DATE(INT((AJ624/(60*60*24))+""1/1/1970""))"),43113.0)</f>
        <v>43113</v>
      </c>
      <c r="AJ624" s="152">
        <v>1.5158196E9</v>
      </c>
      <c r="AK624" s="152">
        <v>99944.0625</v>
      </c>
      <c r="AL624" s="156">
        <v>114453.8398</v>
      </c>
      <c r="AM624" s="160">
        <v>142522.11</v>
      </c>
      <c r="AN624" s="152">
        <f t="shared" si="1"/>
        <v>28072.6603</v>
      </c>
      <c r="AO624" s="152">
        <f t="shared" si="2"/>
        <v>188174.5076</v>
      </c>
      <c r="AP624" s="152">
        <f t="shared" si="3"/>
        <v>9978.1259</v>
      </c>
      <c r="AQ624" s="152">
        <f t="shared" si="4"/>
        <v>95333.531</v>
      </c>
      <c r="AR624" s="152">
        <f t="shared" si="5"/>
        <v>88202.391</v>
      </c>
    </row>
    <row r="625">
      <c r="A625" s="152">
        <v>1.49036226E9</v>
      </c>
      <c r="B625" s="152">
        <v>114373.0694</v>
      </c>
      <c r="D625" s="153">
        <f>IFERROR(__xludf.DUMMYFUNCTION("TO_DATE(INT((E625/(60*60*24))+""1/1/1970""))"),43116.0)</f>
        <v>43116</v>
      </c>
      <c r="E625" s="156">
        <v>1.5161148E9</v>
      </c>
      <c r="F625" s="156">
        <v>99944.0625</v>
      </c>
      <c r="H625" s="153">
        <f>IFERROR(__xludf.DUMMYFUNCTION("TO_DATE(INT((I625/(60*60*24))+""1/1/1970""))"),43116.0)</f>
        <v>43116</v>
      </c>
      <c r="I625" s="152">
        <v>1.5161148E9</v>
      </c>
      <c r="J625" s="152">
        <v>114453.8398</v>
      </c>
      <c r="L625" s="158">
        <v>43116.0</v>
      </c>
      <c r="M625" s="159">
        <v>142522.11</v>
      </c>
      <c r="O625" s="153">
        <f>IFERROR(__xludf.DUMMYFUNCTION("TO_DATE(INT((P625/(60*60*24))+""1/1/1970""))"),42998.0)</f>
        <v>42998</v>
      </c>
      <c r="P625" s="13">
        <v>1.505916E9</v>
      </c>
      <c r="Q625" s="13">
        <v>27212.4899</v>
      </c>
      <c r="S625" s="153">
        <f>IFERROR(__xludf.DUMMYFUNCTION("TO_DATE(INT((T625/(60*60*24))+""1/1/1970""))"),43116.0)</f>
        <v>43116</v>
      </c>
      <c r="T625" s="156">
        <v>1.5161148E9</v>
      </c>
      <c r="U625" s="156">
        <v>188174.5076</v>
      </c>
      <c r="W625" s="153">
        <f>IFERROR(__xludf.DUMMYFUNCTION("TO_DATE(INT((X625/(60*60*24))+""1/1/1970""))"),43097.0)</f>
        <v>43097</v>
      </c>
      <c r="X625" s="152">
        <v>1.5144732E9</v>
      </c>
      <c r="Y625" s="152">
        <v>9893.7393</v>
      </c>
      <c r="AA625" s="153">
        <f>IFERROR(__xludf.DUMMYFUNCTION("TO_DATE(INT((AB625/(60*60*24))+""1/1/1970""))"),43098.0)</f>
        <v>43098</v>
      </c>
      <c r="AB625" s="152">
        <v>1.5145128E9</v>
      </c>
      <c r="AC625" s="152">
        <v>95120.1787</v>
      </c>
      <c r="AE625" s="153">
        <f>IFERROR(__xludf.DUMMYFUNCTION("TO_DATE(INT((AF625/(60*60*24))+""1/1/1970""))"),42998.0)</f>
        <v>42998</v>
      </c>
      <c r="AF625" s="156">
        <v>1.5058836E9</v>
      </c>
      <c r="AG625" s="156">
        <v>86704.5342</v>
      </c>
      <c r="AH625" s="156"/>
      <c r="AI625" s="153">
        <f>IFERROR(__xludf.DUMMYFUNCTION("TO_DATE(INT((AJ625/(60*60*24))+""1/1/1970""))"),43116.0)</f>
        <v>43116</v>
      </c>
      <c r="AJ625" s="156">
        <v>1.5161148E9</v>
      </c>
      <c r="AK625" s="156">
        <v>99944.0625</v>
      </c>
      <c r="AL625" s="152">
        <v>114453.8398</v>
      </c>
      <c r="AM625" s="159">
        <v>142522.11</v>
      </c>
      <c r="AN625" s="152">
        <f t="shared" si="1"/>
        <v>28284.9012</v>
      </c>
      <c r="AO625" s="152">
        <f t="shared" si="2"/>
        <v>188174.5076</v>
      </c>
      <c r="AP625" s="152">
        <f t="shared" si="3"/>
        <v>9996.464</v>
      </c>
      <c r="AQ625" s="152">
        <f t="shared" si="4"/>
        <v>94825.3804</v>
      </c>
      <c r="AR625" s="152">
        <f t="shared" si="5"/>
        <v>88678.6049</v>
      </c>
    </row>
    <row r="626">
      <c r="A626" s="156">
        <v>1.4903856E9</v>
      </c>
      <c r="B626" s="156">
        <v>114081.1858</v>
      </c>
      <c r="D626" s="153">
        <f>IFERROR(__xludf.DUMMYFUNCTION("TO_DATE(INT((E626/(60*60*24))+""1/1/1970""))"),43117.0)</f>
        <v>43117</v>
      </c>
      <c r="E626" s="156">
        <v>1.5161652E9</v>
      </c>
      <c r="F626" s="156">
        <v>99064.8499</v>
      </c>
      <c r="H626" s="153">
        <f>IFERROR(__xludf.DUMMYFUNCTION("TO_DATE(INT((I626/(60*60*24))+""1/1/1970""))"),43117.0)</f>
        <v>43117</v>
      </c>
      <c r="I626" s="152">
        <v>1.5161652E9</v>
      </c>
      <c r="J626" s="152">
        <v>112480.1142</v>
      </c>
      <c r="L626" s="158">
        <v>43117.0</v>
      </c>
      <c r="M626" s="159">
        <v>142477.65</v>
      </c>
      <c r="O626" s="153">
        <f>IFERROR(__xludf.DUMMYFUNCTION("TO_DATE(INT((P626/(60*60*24))+""1/1/1970""))"),42999.0)</f>
        <v>42999</v>
      </c>
      <c r="P626" s="13">
        <v>1.5060024E9</v>
      </c>
      <c r="Q626" s="13">
        <v>27152.1867</v>
      </c>
      <c r="S626" s="153">
        <f>IFERROR(__xludf.DUMMYFUNCTION("TO_DATE(INT((T626/(60*60*24))+""1/1/1970""))"),43117.0)</f>
        <v>43117</v>
      </c>
      <c r="T626" s="156">
        <v>1.5161652E9</v>
      </c>
      <c r="U626" s="156">
        <v>187095.8228</v>
      </c>
      <c r="W626" s="153">
        <f>IFERROR(__xludf.DUMMYFUNCTION("TO_DATE(INT((X626/(60*60*24))+""1/1/1970""))"),43098.0)</f>
        <v>43098</v>
      </c>
      <c r="X626" s="152">
        <v>1.5145596E9</v>
      </c>
      <c r="Y626" s="152">
        <v>9905.1426</v>
      </c>
      <c r="AA626" s="153">
        <f>IFERROR(__xludf.DUMMYFUNCTION("TO_DATE(INT((AB626/(60*60*24))+""1/1/1970""))"),43100.0)</f>
        <v>43100</v>
      </c>
      <c r="AB626" s="156">
        <v>1.5147612E9</v>
      </c>
      <c r="AC626" s="156">
        <v>95116.0684</v>
      </c>
      <c r="AE626" s="153">
        <f>IFERROR(__xludf.DUMMYFUNCTION("TO_DATE(INT((AF626/(60*60*24))+""1/1/1970""))"),42999.0)</f>
        <v>42999</v>
      </c>
      <c r="AF626" s="152">
        <v>1.5059628E9</v>
      </c>
      <c r="AG626" s="152">
        <v>85850.8821</v>
      </c>
      <c r="AH626" s="156"/>
      <c r="AI626" s="153">
        <f>IFERROR(__xludf.DUMMYFUNCTION("TO_DATE(INT((AJ626/(60*60*24))+""1/1/1970""))"),43117.0)</f>
        <v>43117</v>
      </c>
      <c r="AJ626" s="156">
        <v>1.5161652E9</v>
      </c>
      <c r="AK626" s="156">
        <v>99064.8499</v>
      </c>
      <c r="AL626" s="152">
        <v>112480.1142</v>
      </c>
      <c r="AM626" s="159">
        <v>142477.65</v>
      </c>
      <c r="AN626" s="152">
        <f t="shared" si="1"/>
        <v>28314.3371</v>
      </c>
      <c r="AO626" s="152">
        <f t="shared" si="2"/>
        <v>187095.8228</v>
      </c>
      <c r="AP626" s="152">
        <f t="shared" si="3"/>
        <v>9996.3437</v>
      </c>
      <c r="AQ626" s="152">
        <f t="shared" si="4"/>
        <v>94935.5875</v>
      </c>
      <c r="AR626" s="152">
        <f t="shared" si="5"/>
        <v>88709.6074</v>
      </c>
    </row>
    <row r="627">
      <c r="A627" s="152">
        <v>1.49062146E9</v>
      </c>
      <c r="B627" s="152">
        <v>113035.2696</v>
      </c>
      <c r="D627" s="153">
        <f>IFERROR(__xludf.DUMMYFUNCTION("TO_DATE(INT((E627/(60*60*24))+""1/1/1970""))"),43118.0)</f>
        <v>43118</v>
      </c>
      <c r="E627" s="152">
        <v>1.5162516E9</v>
      </c>
      <c r="F627" s="152">
        <v>99456.8454</v>
      </c>
      <c r="H627" s="153">
        <f>IFERROR(__xludf.DUMMYFUNCTION("TO_DATE(INT((I627/(60*60*24))+""1/1/1970""))"),43118.0)</f>
        <v>43118</v>
      </c>
      <c r="I627" s="156">
        <v>1.5162516E9</v>
      </c>
      <c r="J627" s="156">
        <v>112918.4746</v>
      </c>
      <c r="L627" s="158">
        <v>43118.0</v>
      </c>
      <c r="M627" s="160">
        <v>142808.1</v>
      </c>
      <c r="O627" s="153">
        <f>IFERROR(__xludf.DUMMYFUNCTION("TO_DATE(INT((P627/(60*60*24))+""1/1/1970""))"),43000.0)</f>
        <v>43000</v>
      </c>
      <c r="P627" s="13">
        <v>1.5060888E9</v>
      </c>
      <c r="Q627" s="13">
        <v>27165.3711</v>
      </c>
      <c r="S627" s="153">
        <f>IFERROR(__xludf.DUMMYFUNCTION("TO_DATE(INT((T627/(60*60*24))+""1/1/1970""))"),43118.0)</f>
        <v>43118</v>
      </c>
      <c r="T627" s="152">
        <v>1.5162516E9</v>
      </c>
      <c r="U627" s="152">
        <v>190012.479</v>
      </c>
      <c r="W627" s="153">
        <f>IFERROR(__xludf.DUMMYFUNCTION("TO_DATE(INT((X627/(60*60*24))+""1/1/1970""))"),43099.0)</f>
        <v>43099</v>
      </c>
      <c r="X627" s="152">
        <v>1.514592E9</v>
      </c>
      <c r="Y627" s="152">
        <v>9912.6965</v>
      </c>
      <c r="AA627" s="153">
        <f>IFERROR(__xludf.DUMMYFUNCTION("TO_DATE(INT((AB627/(60*60*24))+""1/1/1970""))"),43101.0)</f>
        <v>43101</v>
      </c>
      <c r="AB627" s="152">
        <v>1.5148008E9</v>
      </c>
      <c r="AC627" s="152">
        <v>95116.0684</v>
      </c>
      <c r="AE627" s="153">
        <f>IFERROR(__xludf.DUMMYFUNCTION("TO_DATE(INT((AF627/(60*60*24))+""1/1/1970""))"),43000.0)</f>
        <v>43000</v>
      </c>
      <c r="AF627" s="156">
        <v>1.506042E9</v>
      </c>
      <c r="AG627" s="156">
        <v>86355.5751</v>
      </c>
      <c r="AH627" s="156"/>
      <c r="AI627" s="153">
        <f>IFERROR(__xludf.DUMMYFUNCTION("TO_DATE(INT((AJ627/(60*60*24))+""1/1/1970""))"),43118.0)</f>
        <v>43118</v>
      </c>
      <c r="AJ627" s="152">
        <v>1.5162516E9</v>
      </c>
      <c r="AK627" s="152">
        <v>99456.8454</v>
      </c>
      <c r="AL627" s="156">
        <v>112918.4746</v>
      </c>
      <c r="AM627" s="160">
        <v>142808.1</v>
      </c>
      <c r="AN627" s="152">
        <f t="shared" si="1"/>
        <v>28238.457</v>
      </c>
      <c r="AO627" s="152">
        <f t="shared" si="2"/>
        <v>190012.479</v>
      </c>
      <c r="AP627" s="152">
        <f t="shared" si="3"/>
        <v>9986.6731</v>
      </c>
      <c r="AQ627" s="152">
        <f t="shared" si="4"/>
        <v>95438.1538</v>
      </c>
      <c r="AR627" s="152">
        <f t="shared" si="5"/>
        <v>88057.1115</v>
      </c>
    </row>
    <row r="628">
      <c r="A628" s="156">
        <v>1.4906448E9</v>
      </c>
      <c r="B628" s="156">
        <v>113397.5041</v>
      </c>
      <c r="D628" s="153">
        <f>IFERROR(__xludf.DUMMYFUNCTION("TO_DATE(INT((E628/(60*60*24))+""1/1/1970""))"),43119.0)</f>
        <v>43119</v>
      </c>
      <c r="E628" s="156">
        <v>1.516338E9</v>
      </c>
      <c r="F628" s="156">
        <v>99456.8454</v>
      </c>
      <c r="H628" s="153">
        <f>IFERROR(__xludf.DUMMYFUNCTION("TO_DATE(INT((I628/(60*60*24))+""1/1/1970""))"),43119.0)</f>
        <v>43119</v>
      </c>
      <c r="I628" s="152">
        <v>1.516338E9</v>
      </c>
      <c r="J628" s="152">
        <v>113193.431</v>
      </c>
      <c r="L628" s="158">
        <v>43119.0</v>
      </c>
      <c r="M628" s="159">
        <v>142307.94</v>
      </c>
      <c r="O628" s="153">
        <f>IFERROR(__xludf.DUMMYFUNCTION("TO_DATE(INT((P628/(60*60*24))+""1/1/1970""))"),43001.0)</f>
        <v>43001</v>
      </c>
      <c r="P628" s="13">
        <v>1.5061248E9</v>
      </c>
      <c r="Q628" s="13">
        <v>27191.8724</v>
      </c>
      <c r="S628" s="153">
        <f>IFERROR(__xludf.DUMMYFUNCTION("TO_DATE(INT((T628/(60*60*24))+""1/1/1970""))"),43119.0)</f>
        <v>43119</v>
      </c>
      <c r="T628" s="156">
        <v>1.516338E9</v>
      </c>
      <c r="U628" s="156">
        <v>189565.4968</v>
      </c>
      <c r="W628" s="153">
        <f>IFERROR(__xludf.DUMMYFUNCTION("TO_DATE(INT((X628/(60*60*24))+""1/1/1970""))"),43101.0)</f>
        <v>43101</v>
      </c>
      <c r="X628" s="156">
        <v>1.5147648E9</v>
      </c>
      <c r="Y628" s="156">
        <v>9912.6965</v>
      </c>
      <c r="AA628" s="153">
        <f>IFERROR(__xludf.DUMMYFUNCTION("TO_DATE(INT((AB628/(60*60*24))+""1/1/1970""))"),43102.0)</f>
        <v>43102</v>
      </c>
      <c r="AB628" s="156">
        <v>1.51488E9</v>
      </c>
      <c r="AC628" s="156">
        <v>95115.9642</v>
      </c>
      <c r="AE628" s="153">
        <f>IFERROR(__xludf.DUMMYFUNCTION("TO_DATE(INT((AF628/(60*60*24))+""1/1/1970""))"),43001.0)</f>
        <v>43001</v>
      </c>
      <c r="AF628" s="152">
        <v>1.5061248E9</v>
      </c>
      <c r="AG628" s="152">
        <v>86378.6468</v>
      </c>
      <c r="AH628" s="156"/>
      <c r="AI628" s="153">
        <f>IFERROR(__xludf.DUMMYFUNCTION("TO_DATE(INT((AJ628/(60*60*24))+""1/1/1970""))"),43119.0)</f>
        <v>43119</v>
      </c>
      <c r="AJ628" s="156">
        <v>1.516338E9</v>
      </c>
      <c r="AK628" s="156">
        <v>99456.8454</v>
      </c>
      <c r="AL628" s="152">
        <v>113193.431</v>
      </c>
      <c r="AM628" s="159">
        <v>142307.94</v>
      </c>
      <c r="AN628" s="152">
        <f t="shared" si="1"/>
        <v>28144.2703</v>
      </c>
      <c r="AO628" s="152">
        <f t="shared" si="2"/>
        <v>189565.4968</v>
      </c>
      <c r="AP628" s="152">
        <f t="shared" si="3"/>
        <v>9999.7153</v>
      </c>
      <c r="AQ628" s="152">
        <f t="shared" si="4"/>
        <v>95098.1403</v>
      </c>
      <c r="AR628" s="152">
        <f t="shared" si="5"/>
        <v>88444.6436</v>
      </c>
    </row>
    <row r="629">
      <c r="A629" s="152">
        <v>1.49070786E9</v>
      </c>
      <c r="B629" s="152">
        <v>113397.5041</v>
      </c>
      <c r="D629" s="153">
        <f>IFERROR(__xludf.DUMMYFUNCTION("TO_DATE(INT((E629/(60*60*24))+""1/1/1970""))"),43120.0)</f>
        <v>43120</v>
      </c>
      <c r="E629" s="152">
        <v>1.5164244E9</v>
      </c>
      <c r="F629" s="152">
        <v>99456.8454</v>
      </c>
      <c r="H629" s="153">
        <f>IFERROR(__xludf.DUMMYFUNCTION("TO_DATE(INT((I629/(60*60*24))+""1/1/1970""))"),43120.0)</f>
        <v>43120</v>
      </c>
      <c r="I629" s="156">
        <v>1.5164244E9</v>
      </c>
      <c r="J629" s="156">
        <v>113884.5371</v>
      </c>
      <c r="L629" s="158">
        <v>43120.0</v>
      </c>
      <c r="M629" s="160">
        <v>142616.25</v>
      </c>
      <c r="O629" s="153">
        <f>IFERROR(__xludf.DUMMYFUNCTION("TO_DATE(INT((P629/(60*60*24))+""1/1/1970""))"),43002.0)</f>
        <v>43002</v>
      </c>
      <c r="P629" s="13">
        <v>1.5062112E9</v>
      </c>
      <c r="Q629" s="13">
        <v>27191.8724</v>
      </c>
      <c r="S629" s="153">
        <f>IFERROR(__xludf.DUMMYFUNCTION("TO_DATE(INT((T629/(60*60*24))+""1/1/1970""))"),43120.0)</f>
        <v>43120</v>
      </c>
      <c r="T629" s="152">
        <v>1.5164244E9</v>
      </c>
      <c r="U629" s="152">
        <v>190884.3725</v>
      </c>
      <c r="W629" s="153">
        <f>IFERROR(__xludf.DUMMYFUNCTION("TO_DATE(INT((X629/(60*60*24))+""1/1/1970""))"),43102.0)</f>
        <v>43102</v>
      </c>
      <c r="X629" s="152">
        <v>1.5148512E9</v>
      </c>
      <c r="Y629" s="152">
        <v>9912.6965</v>
      </c>
      <c r="AA629" s="153">
        <f>IFERROR(__xludf.DUMMYFUNCTION("TO_DATE(INT((AB629/(60*60*24))+""1/1/1970""))"),43103.0)</f>
        <v>43103</v>
      </c>
      <c r="AB629" s="152">
        <v>1.5149592E9</v>
      </c>
      <c r="AC629" s="152">
        <v>95119.8802</v>
      </c>
      <c r="AE629" s="153">
        <f>IFERROR(__xludf.DUMMYFUNCTION("TO_DATE(INT((AF629/(60*60*24))+""1/1/1970""))"),43002.0)</f>
        <v>43002</v>
      </c>
      <c r="AF629" s="156">
        <v>1.5062904E9</v>
      </c>
      <c r="AG629" s="156">
        <v>86378.6468</v>
      </c>
      <c r="AH629" s="156"/>
      <c r="AI629" s="153">
        <f>IFERROR(__xludf.DUMMYFUNCTION("TO_DATE(INT((AJ629/(60*60*24))+""1/1/1970""))"),43120.0)</f>
        <v>43120</v>
      </c>
      <c r="AJ629" s="152">
        <v>1.5164244E9</v>
      </c>
      <c r="AK629" s="152">
        <v>99456.8454</v>
      </c>
      <c r="AL629" s="156">
        <v>113884.5371</v>
      </c>
      <c r="AM629" s="160">
        <v>142616.25</v>
      </c>
      <c r="AN629" s="152">
        <f t="shared" si="1"/>
        <v>28275.031</v>
      </c>
      <c r="AO629" s="152">
        <f t="shared" si="2"/>
        <v>190884.3725</v>
      </c>
      <c r="AP629" s="152">
        <f t="shared" si="3"/>
        <v>9994.5508</v>
      </c>
      <c r="AQ629" s="152">
        <f t="shared" si="4"/>
        <v>95098.1403</v>
      </c>
      <c r="AR629" s="152">
        <f t="shared" si="5"/>
        <v>88330.7272</v>
      </c>
    </row>
    <row r="630">
      <c r="A630" s="156">
        <v>1.4907312E9</v>
      </c>
      <c r="B630" s="156">
        <v>113397.5041</v>
      </c>
      <c r="D630" s="153">
        <f>IFERROR(__xludf.DUMMYFUNCTION("TO_DATE(INT((E630/(60*60*24))+""1/1/1970""))"),43122.0)</f>
        <v>43122</v>
      </c>
      <c r="E630" s="156">
        <v>1.5166332E9</v>
      </c>
      <c r="F630" s="156">
        <v>99456.8454</v>
      </c>
      <c r="H630" s="153">
        <f>IFERROR(__xludf.DUMMYFUNCTION("TO_DATE(INT((I630/(60*60*24))+""1/1/1970""))"),43122.0)</f>
        <v>43122</v>
      </c>
      <c r="I630" s="152">
        <v>1.5166332E9</v>
      </c>
      <c r="J630" s="152">
        <v>113884.5371</v>
      </c>
      <c r="L630" s="158">
        <v>43122.0</v>
      </c>
      <c r="M630" s="159">
        <v>142616.25</v>
      </c>
      <c r="O630" s="153">
        <f>IFERROR(__xludf.DUMMYFUNCTION("TO_DATE(INT((P630/(60*60*24))+""1/1/1970""))"),43003.0)</f>
        <v>43003</v>
      </c>
      <c r="P630" s="13">
        <v>1.5062976E9</v>
      </c>
      <c r="Q630" s="13">
        <v>27148.6883</v>
      </c>
      <c r="S630" s="153">
        <f>IFERROR(__xludf.DUMMYFUNCTION("TO_DATE(INT((T630/(60*60*24))+""1/1/1970""))"),43122.0)</f>
        <v>43122</v>
      </c>
      <c r="T630" s="156">
        <v>1.5166332E9</v>
      </c>
      <c r="U630" s="156">
        <v>190884.3725</v>
      </c>
      <c r="W630" s="153">
        <f>IFERROR(__xludf.DUMMYFUNCTION("TO_DATE(INT((X630/(60*60*24))+""1/1/1970""))"),43103.0)</f>
        <v>43103</v>
      </c>
      <c r="X630" s="156">
        <v>1.5149916E9</v>
      </c>
      <c r="Y630" s="156">
        <v>9934.4175</v>
      </c>
      <c r="AA630" s="153">
        <f>IFERROR(__xludf.DUMMYFUNCTION("TO_DATE(INT((AB630/(60*60*24))+""1/1/1970""))"),43104.0)</f>
        <v>43104</v>
      </c>
      <c r="AB630" s="156">
        <v>1.5150384E9</v>
      </c>
      <c r="AC630" s="156">
        <v>95121.8327</v>
      </c>
      <c r="AE630" s="153">
        <f>IFERROR(__xludf.DUMMYFUNCTION("TO_DATE(INT((AF630/(60*60*24))+""1/1/1970""))"),43003.0)</f>
        <v>43003</v>
      </c>
      <c r="AF630" s="156">
        <v>1.50633E9</v>
      </c>
      <c r="AG630" s="156">
        <v>86229.0413</v>
      </c>
      <c r="AH630" s="156"/>
      <c r="AI630" s="153">
        <f>IFERROR(__xludf.DUMMYFUNCTION("TO_DATE(INT((AJ630/(60*60*24))+""1/1/1970""))"),43122.0)</f>
        <v>43122</v>
      </c>
      <c r="AJ630" s="156">
        <v>1.5166332E9</v>
      </c>
      <c r="AK630" s="156">
        <v>99456.8454</v>
      </c>
      <c r="AL630" s="152">
        <v>113884.5371</v>
      </c>
      <c r="AM630" s="159">
        <v>142616.25</v>
      </c>
      <c r="AN630" s="152">
        <f t="shared" si="1"/>
        <v>28358.0979</v>
      </c>
      <c r="AO630" s="152">
        <f t="shared" si="2"/>
        <v>190884.3725</v>
      </c>
      <c r="AP630" s="152">
        <f t="shared" si="3"/>
        <v>10000.6285</v>
      </c>
      <c r="AQ630" s="152">
        <f t="shared" si="4"/>
        <v>94800.7863</v>
      </c>
      <c r="AR630" s="152">
        <f t="shared" si="5"/>
        <v>88603.9824</v>
      </c>
    </row>
    <row r="631">
      <c r="A631" s="152">
        <v>1.49079426E9</v>
      </c>
      <c r="B631" s="152">
        <v>113397.5041</v>
      </c>
      <c r="D631" s="153">
        <f>IFERROR(__xludf.DUMMYFUNCTION("TO_DATE(INT((E631/(60*60*24))+""1/1/1970""))"),43123.0)</f>
        <v>43123</v>
      </c>
      <c r="E631" s="156">
        <v>1.5166836E9</v>
      </c>
      <c r="F631" s="156">
        <v>99456.8454</v>
      </c>
      <c r="H631" s="153">
        <f>IFERROR(__xludf.DUMMYFUNCTION("TO_DATE(INT((I631/(60*60*24))+""1/1/1970""))"),43123.0)</f>
        <v>43123</v>
      </c>
      <c r="I631" s="152">
        <v>1.5166836E9</v>
      </c>
      <c r="J631" s="152">
        <v>114387.6531</v>
      </c>
      <c r="L631" s="158">
        <v>43123.0</v>
      </c>
      <c r="M631" s="159">
        <v>143286.99</v>
      </c>
      <c r="O631" s="153">
        <f>IFERROR(__xludf.DUMMYFUNCTION("TO_DATE(INT((P631/(60*60*24))+""1/1/1970""))"),43004.0)</f>
        <v>43004</v>
      </c>
      <c r="P631" s="13">
        <v>1.5064344E9</v>
      </c>
      <c r="Q631" s="13">
        <v>27374.1718</v>
      </c>
      <c r="S631" s="153">
        <f>IFERROR(__xludf.DUMMYFUNCTION("TO_DATE(INT((T631/(60*60*24))+""1/1/1970""))"),43123.0)</f>
        <v>43123</v>
      </c>
      <c r="T631" s="156">
        <v>1.5166836E9</v>
      </c>
      <c r="U631" s="156">
        <v>193327.7494</v>
      </c>
      <c r="W631" s="153">
        <f>IFERROR(__xludf.DUMMYFUNCTION("TO_DATE(INT((X631/(60*60*24))+""1/1/1970""))"),43104.0)</f>
        <v>43104</v>
      </c>
      <c r="X631" s="156">
        <v>1.515078E9</v>
      </c>
      <c r="Y631" s="156">
        <v>9922.9606</v>
      </c>
      <c r="AA631" s="153">
        <f>IFERROR(__xludf.DUMMYFUNCTION("TO_DATE(INT((AB631/(60*60*24))+""1/1/1970""))"),43105.0)</f>
        <v>43105</v>
      </c>
      <c r="AB631" s="152">
        <v>1.5151176E9</v>
      </c>
      <c r="AC631" s="152">
        <v>95115.6022</v>
      </c>
      <c r="AE631" s="153">
        <f>IFERROR(__xludf.DUMMYFUNCTION("TO_DATE(INT((AF631/(60*60*24))+""1/1/1970""))"),43004.0)</f>
        <v>43004</v>
      </c>
      <c r="AF631" s="152">
        <v>1.5064092E9</v>
      </c>
      <c r="AG631" s="152">
        <v>85720.0224</v>
      </c>
      <c r="AH631" s="156"/>
      <c r="AI631" s="153">
        <f>IFERROR(__xludf.DUMMYFUNCTION("TO_DATE(INT((AJ631/(60*60*24))+""1/1/1970""))"),43123.0)</f>
        <v>43123</v>
      </c>
      <c r="AJ631" s="156">
        <v>1.5166836E9</v>
      </c>
      <c r="AK631" s="156">
        <v>99456.8454</v>
      </c>
      <c r="AL631" s="152">
        <v>114387.6531</v>
      </c>
      <c r="AM631" s="159">
        <v>143286.99</v>
      </c>
      <c r="AN631" s="152">
        <f t="shared" si="1"/>
        <v>28167.9556</v>
      </c>
      <c r="AO631" s="152">
        <f t="shared" si="2"/>
        <v>193327.7494</v>
      </c>
      <c r="AP631" s="152">
        <f t="shared" si="3"/>
        <v>10009.0357</v>
      </c>
      <c r="AQ631" s="152">
        <f t="shared" si="4"/>
        <v>95041.7362</v>
      </c>
      <c r="AR631" s="152">
        <f t="shared" si="5"/>
        <v>88605.4244</v>
      </c>
    </row>
    <row r="632">
      <c r="A632" s="156">
        <v>1.4908176E9</v>
      </c>
      <c r="B632" s="156">
        <v>113397.5041</v>
      </c>
      <c r="D632" s="153">
        <f>IFERROR(__xludf.DUMMYFUNCTION("TO_DATE(INT((E632/(60*60*24))+""1/1/1970""))"),43124.0)</f>
        <v>43124</v>
      </c>
      <c r="E632" s="152">
        <v>1.51677E9</v>
      </c>
      <c r="F632" s="152">
        <v>99456.8454</v>
      </c>
      <c r="H632" s="153">
        <f>IFERROR(__xludf.DUMMYFUNCTION("TO_DATE(INT((I632/(60*60*24))+""1/1/1970""))"),43124.0)</f>
        <v>43124</v>
      </c>
      <c r="I632" s="156">
        <v>1.51677E9</v>
      </c>
      <c r="J632" s="156">
        <v>114907.5415</v>
      </c>
      <c r="L632" s="158">
        <v>43124.0</v>
      </c>
      <c r="M632" s="160">
        <v>143754.18</v>
      </c>
      <c r="O632" s="153">
        <f>IFERROR(__xludf.DUMMYFUNCTION("TO_DATE(INT((P632/(60*60*24))+""1/1/1970""))"),43005.0)</f>
        <v>43005</v>
      </c>
      <c r="P632" s="13">
        <v>1.5065208E9</v>
      </c>
      <c r="Q632" s="13">
        <v>27293.7285</v>
      </c>
      <c r="S632" s="153">
        <f>IFERROR(__xludf.DUMMYFUNCTION("TO_DATE(INT((T632/(60*60*24))+""1/1/1970""))"),43124.0)</f>
        <v>43124</v>
      </c>
      <c r="T632" s="152">
        <v>1.51677E9</v>
      </c>
      <c r="U632" s="152">
        <v>194016.5207</v>
      </c>
      <c r="W632" s="153">
        <f>IFERROR(__xludf.DUMMYFUNCTION("TO_DATE(INT((X632/(60*60*24))+""1/1/1970""))"),43105.0)</f>
        <v>43105</v>
      </c>
      <c r="X632" s="156">
        <v>1.5151644E9</v>
      </c>
      <c r="Y632" s="156">
        <v>9935.5807</v>
      </c>
      <c r="AA632" s="153">
        <f>IFERROR(__xludf.DUMMYFUNCTION("TO_DATE(INT((AB632/(60*60*24))+""1/1/1970""))"),43107.0)</f>
        <v>43107</v>
      </c>
      <c r="AB632" s="156">
        <v>1.515366E9</v>
      </c>
      <c r="AC632" s="156">
        <v>95332.6875</v>
      </c>
      <c r="AE632" s="153">
        <f>IFERROR(__xludf.DUMMYFUNCTION("TO_DATE(INT((AF632/(60*60*24))+""1/1/1970""))"),43005.0)</f>
        <v>43005</v>
      </c>
      <c r="AF632" s="156">
        <v>1.5064884E9</v>
      </c>
      <c r="AG632" s="156">
        <v>85200.9096</v>
      </c>
      <c r="AH632" s="156"/>
      <c r="AI632" s="153">
        <f>IFERROR(__xludf.DUMMYFUNCTION("TO_DATE(INT((AJ632/(60*60*24))+""1/1/1970""))"),43124.0)</f>
        <v>43124</v>
      </c>
      <c r="AJ632" s="152">
        <v>1.51677E9</v>
      </c>
      <c r="AK632" s="152">
        <v>99456.8454</v>
      </c>
      <c r="AL632" s="156">
        <v>114907.5415</v>
      </c>
      <c r="AM632" s="160">
        <v>143754.18</v>
      </c>
      <c r="AN632" s="152">
        <f t="shared" si="1"/>
        <v>28254.5598</v>
      </c>
      <c r="AO632" s="152">
        <f t="shared" si="2"/>
        <v>194016.5207</v>
      </c>
      <c r="AP632" s="152">
        <f t="shared" si="3"/>
        <v>10020.7004</v>
      </c>
      <c r="AQ632" s="152">
        <f t="shared" si="4"/>
        <v>94147.7837</v>
      </c>
      <c r="AR632" s="152">
        <f t="shared" si="5"/>
        <v>88987.1886</v>
      </c>
    </row>
    <row r="633">
      <c r="A633" s="152">
        <v>1.49088066E9</v>
      </c>
      <c r="B633" s="152">
        <v>113397.5041</v>
      </c>
      <c r="D633" s="153">
        <f>IFERROR(__xludf.DUMMYFUNCTION("TO_DATE(INT((E633/(60*60*24))+""1/1/1970""))"),43125.0)</f>
        <v>43125</v>
      </c>
      <c r="E633" s="156">
        <v>1.5168564E9</v>
      </c>
      <c r="F633" s="156">
        <v>99456.8454</v>
      </c>
      <c r="H633" s="153">
        <f>IFERROR(__xludf.DUMMYFUNCTION("TO_DATE(INT((I633/(60*60*24))+""1/1/1970""))"),43125.0)</f>
        <v>43125</v>
      </c>
      <c r="I633" s="152">
        <v>1.5168564E9</v>
      </c>
      <c r="J633" s="152">
        <v>114545.4671</v>
      </c>
      <c r="L633" s="158">
        <v>43125.0</v>
      </c>
      <c r="M633" s="159">
        <v>143988.69</v>
      </c>
      <c r="O633" s="153">
        <f>IFERROR(__xludf.DUMMYFUNCTION("TO_DATE(INT((P633/(60*60*24))+""1/1/1970""))"),43006.0)</f>
        <v>43006</v>
      </c>
      <c r="P633" s="13">
        <v>1.5066072E9</v>
      </c>
      <c r="Q633" s="13">
        <v>27345.5306</v>
      </c>
      <c r="S633" s="153">
        <f>IFERROR(__xludf.DUMMYFUNCTION("TO_DATE(INT((T633/(60*60*24))+""1/1/1970""))"),43125.0)</f>
        <v>43125</v>
      </c>
      <c r="T633" s="156">
        <v>1.5168564E9</v>
      </c>
      <c r="U633" s="156">
        <v>193869.5126</v>
      </c>
      <c r="W633" s="153">
        <f>IFERROR(__xludf.DUMMYFUNCTION("TO_DATE(INT((X633/(60*60*24))+""1/1/1970""))"),43106.0)</f>
        <v>43106</v>
      </c>
      <c r="X633" s="156">
        <v>1.5151968E9</v>
      </c>
      <c r="Y633" s="156">
        <v>9937.9324</v>
      </c>
      <c r="AA633" s="153">
        <f>IFERROR(__xludf.DUMMYFUNCTION("TO_DATE(INT((AB633/(60*60*24))+""1/1/1970""))"),43108.0)</f>
        <v>43108</v>
      </c>
      <c r="AB633" s="152">
        <v>1.5154056E9</v>
      </c>
      <c r="AC633" s="152">
        <v>95636.163</v>
      </c>
      <c r="AE633" s="153">
        <f>IFERROR(__xludf.DUMMYFUNCTION("TO_DATE(INT((AF633/(60*60*24))+""1/1/1970""))"),43006.0)</f>
        <v>43006</v>
      </c>
      <c r="AF633" s="152">
        <v>1.5065676E9</v>
      </c>
      <c r="AG633" s="152">
        <v>84953.61</v>
      </c>
      <c r="AH633" s="156"/>
      <c r="AI633" s="153">
        <f>IFERROR(__xludf.DUMMYFUNCTION("TO_DATE(INT((AJ633/(60*60*24))+""1/1/1970""))"),43125.0)</f>
        <v>43125</v>
      </c>
      <c r="AJ633" s="156">
        <v>1.5168564E9</v>
      </c>
      <c r="AK633" s="156">
        <v>99456.8454</v>
      </c>
      <c r="AL633" s="152">
        <v>114545.4671</v>
      </c>
      <c r="AM633" s="159">
        <v>143988.69</v>
      </c>
      <c r="AN633" s="152">
        <f t="shared" si="1"/>
        <v>28306.7201</v>
      </c>
      <c r="AO633" s="152">
        <f t="shared" si="2"/>
        <v>193869.5126</v>
      </c>
      <c r="AP633" s="152">
        <f t="shared" si="3"/>
        <v>10050.9072</v>
      </c>
      <c r="AQ633" s="152">
        <f t="shared" si="4"/>
        <v>93338.6472</v>
      </c>
      <c r="AR633" s="152">
        <f t="shared" si="5"/>
        <v>89586.3313</v>
      </c>
    </row>
    <row r="634">
      <c r="A634" s="156">
        <v>1.490904E9</v>
      </c>
      <c r="B634" s="156">
        <v>113397.5041</v>
      </c>
      <c r="D634" s="153">
        <f>IFERROR(__xludf.DUMMYFUNCTION("TO_DATE(INT((E634/(60*60*24))+""1/1/1970""))"),43126.0)</f>
        <v>43126</v>
      </c>
      <c r="E634" s="152">
        <v>1.5169428E9</v>
      </c>
      <c r="F634" s="152">
        <v>99456.8454</v>
      </c>
      <c r="H634" s="153">
        <f>IFERROR(__xludf.DUMMYFUNCTION("TO_DATE(INT((I634/(60*60*24))+""1/1/1970""))"),43126.0)</f>
        <v>43126</v>
      </c>
      <c r="I634" s="156">
        <v>1.5169428E9</v>
      </c>
      <c r="J634" s="156">
        <v>114596.6559</v>
      </c>
      <c r="L634" s="158">
        <v>43126.0</v>
      </c>
      <c r="M634" s="160">
        <v>144040.02</v>
      </c>
      <c r="O634" s="153">
        <f>IFERROR(__xludf.DUMMYFUNCTION("TO_DATE(INT((P634/(60*60*24))+""1/1/1970""))"),43007.0)</f>
        <v>43007</v>
      </c>
      <c r="P634" s="13">
        <v>1.5066936E9</v>
      </c>
      <c r="Q634" s="13">
        <v>27333.9456</v>
      </c>
      <c r="S634" s="153">
        <f>IFERROR(__xludf.DUMMYFUNCTION("TO_DATE(INT((T634/(60*60*24))+""1/1/1970""))"),43126.0)</f>
        <v>43126</v>
      </c>
      <c r="T634" s="152">
        <v>1.5169428E9</v>
      </c>
      <c r="U634" s="152">
        <v>194002.5445</v>
      </c>
      <c r="W634" s="153">
        <f>IFERROR(__xludf.DUMMYFUNCTION("TO_DATE(INT((X634/(60*60*24))+""1/1/1970""))"),43108.0)</f>
        <v>43108</v>
      </c>
      <c r="X634" s="152">
        <v>1.5153696E9</v>
      </c>
      <c r="Y634" s="152">
        <v>9940.0915</v>
      </c>
      <c r="AA634" s="153">
        <f>IFERROR(__xludf.DUMMYFUNCTION("TO_DATE(INT((AB634/(60*60*24))+""1/1/1970""))"),43109.0)</f>
        <v>43109</v>
      </c>
      <c r="AB634" s="156">
        <v>1.5154848E9</v>
      </c>
      <c r="AC634" s="156">
        <v>95869.8085</v>
      </c>
      <c r="AE634" s="153">
        <f>IFERROR(__xludf.DUMMYFUNCTION("TO_DATE(INT((AF634/(60*60*24))+""1/1/1970""))"),43007.0)</f>
        <v>43007</v>
      </c>
      <c r="AF634" s="156">
        <v>1.5066468E9</v>
      </c>
      <c r="AG634" s="156">
        <v>85178.5589</v>
      </c>
      <c r="AH634" s="156"/>
      <c r="AI634" s="153">
        <f>IFERROR(__xludf.DUMMYFUNCTION("TO_DATE(INT((AJ634/(60*60*24))+""1/1/1970""))"),43126.0)</f>
        <v>43126</v>
      </c>
      <c r="AJ634" s="152">
        <v>1.5169428E9</v>
      </c>
      <c r="AK634" s="152">
        <v>99456.8454</v>
      </c>
      <c r="AL634" s="156">
        <v>114596.6559</v>
      </c>
      <c r="AM634" s="160">
        <v>144040.02</v>
      </c>
      <c r="AN634" s="152">
        <f t="shared" si="1"/>
        <v>28288.0756</v>
      </c>
      <c r="AO634" s="152">
        <f t="shared" si="2"/>
        <v>194002.5445</v>
      </c>
      <c r="AP634" s="152">
        <f t="shared" si="3"/>
        <v>10031.4011</v>
      </c>
      <c r="AQ634" s="152">
        <f t="shared" si="4"/>
        <v>93661.5215</v>
      </c>
      <c r="AR634" s="152">
        <f t="shared" si="5"/>
        <v>89580.9238</v>
      </c>
    </row>
    <row r="635">
      <c r="A635" s="152">
        <v>1.49096706E9</v>
      </c>
      <c r="B635" s="152">
        <v>113397.5041</v>
      </c>
      <c r="D635" s="153">
        <f>IFERROR(__xludf.DUMMYFUNCTION("TO_DATE(INT((E635/(60*60*24))+""1/1/1970""))"),43127.0)</f>
        <v>43127</v>
      </c>
      <c r="E635" s="156">
        <v>1.5170292E9</v>
      </c>
      <c r="F635" s="156">
        <v>99456.8454</v>
      </c>
      <c r="H635" s="153">
        <f>IFERROR(__xludf.DUMMYFUNCTION("TO_DATE(INT((I635/(60*60*24))+""1/1/1970""))"),43127.0)</f>
        <v>43127</v>
      </c>
      <c r="I635" s="152">
        <v>1.5170292E9</v>
      </c>
      <c r="J635" s="152">
        <v>115968.1873</v>
      </c>
      <c r="L635" s="158">
        <v>43127.0</v>
      </c>
      <c r="M635" s="159">
        <v>144774.72</v>
      </c>
      <c r="O635" s="153">
        <f>IFERROR(__xludf.DUMMYFUNCTION("TO_DATE(INT((P635/(60*60*24))+""1/1/1970""))"),43008.0)</f>
        <v>43008</v>
      </c>
      <c r="P635" s="13">
        <v>1.5067296E9</v>
      </c>
      <c r="Q635" s="13">
        <v>27343.3157</v>
      </c>
      <c r="S635" s="153">
        <f>IFERROR(__xludf.DUMMYFUNCTION("TO_DATE(INT((T635/(60*60*24))+""1/1/1970""))"),43127.0)</f>
        <v>43127</v>
      </c>
      <c r="T635" s="156">
        <v>1.5170292E9</v>
      </c>
      <c r="U635" s="156">
        <v>197571.9823</v>
      </c>
      <c r="W635" s="153">
        <f>IFERROR(__xludf.DUMMYFUNCTION("TO_DATE(INT((X635/(60*60*24))+""1/1/1970""))"),43109.0)</f>
        <v>43109</v>
      </c>
      <c r="X635" s="156">
        <v>1.51551E9</v>
      </c>
      <c r="Y635" s="156">
        <v>9933.0416</v>
      </c>
      <c r="AA635" s="153">
        <f>IFERROR(__xludf.DUMMYFUNCTION("TO_DATE(INT((AB635/(60*60*24))+""1/1/1970""))"),43110.0)</f>
        <v>43110</v>
      </c>
      <c r="AB635" s="152">
        <v>1.515564E9</v>
      </c>
      <c r="AC635" s="152">
        <v>96170.1184</v>
      </c>
      <c r="AE635" s="153">
        <f>IFERROR(__xludf.DUMMYFUNCTION("TO_DATE(INT((AF635/(60*60*24))+""1/1/1970""))"),43008.0)</f>
        <v>43008</v>
      </c>
      <c r="AF635" s="152">
        <v>1.5067296E9</v>
      </c>
      <c r="AG635" s="152">
        <v>85425.1375</v>
      </c>
      <c r="AH635" s="156"/>
      <c r="AI635" s="153">
        <f>IFERROR(__xludf.DUMMYFUNCTION("TO_DATE(INT((AJ635/(60*60*24))+""1/1/1970""))"),43127.0)</f>
        <v>43127</v>
      </c>
      <c r="AJ635" s="156">
        <v>1.5170292E9</v>
      </c>
      <c r="AK635" s="156">
        <v>99456.8454</v>
      </c>
      <c r="AL635" s="152">
        <v>115968.1873</v>
      </c>
      <c r="AM635" s="159">
        <v>144774.72</v>
      </c>
      <c r="AN635" s="152">
        <f t="shared" si="1"/>
        <v>28397.9058</v>
      </c>
      <c r="AO635" s="152">
        <f t="shared" si="2"/>
        <v>197571.9823</v>
      </c>
      <c r="AP635" s="152">
        <f t="shared" si="3"/>
        <v>10052.7205</v>
      </c>
      <c r="AQ635" s="152">
        <f t="shared" si="4"/>
        <v>93661.5215</v>
      </c>
      <c r="AR635" s="152">
        <f t="shared" si="5"/>
        <v>89864.9939</v>
      </c>
    </row>
    <row r="636">
      <c r="A636" s="156">
        <v>1.4909904E9</v>
      </c>
      <c r="B636" s="156">
        <v>113397.5041</v>
      </c>
      <c r="D636" s="153">
        <f>IFERROR(__xludf.DUMMYFUNCTION("TO_DATE(INT((E636/(60*60*24))+""1/1/1970""))"),43129.0)</f>
        <v>43129</v>
      </c>
      <c r="E636" s="152">
        <v>1.517238E9</v>
      </c>
      <c r="F636" s="152">
        <v>99456.8454</v>
      </c>
      <c r="H636" s="153">
        <f>IFERROR(__xludf.DUMMYFUNCTION("TO_DATE(INT((I636/(60*60*24))+""1/1/1970""))"),43129.0)</f>
        <v>43129</v>
      </c>
      <c r="I636" s="156">
        <v>1.517238E9</v>
      </c>
      <c r="J636" s="156">
        <v>115968.1873</v>
      </c>
      <c r="L636" s="158">
        <v>43129.0</v>
      </c>
      <c r="M636" s="160">
        <v>144774.72</v>
      </c>
      <c r="O636" s="153">
        <f>IFERROR(__xludf.DUMMYFUNCTION("TO_DATE(INT((P636/(60*60*24))+""1/1/1970""))"),43009.0)</f>
        <v>43009</v>
      </c>
      <c r="P636" s="13">
        <v>1.506816E9</v>
      </c>
      <c r="Q636" s="13">
        <v>27343.3157</v>
      </c>
      <c r="S636" s="153">
        <f>IFERROR(__xludf.DUMMYFUNCTION("TO_DATE(INT((T636/(60*60*24))+""1/1/1970""))"),43129.0)</f>
        <v>43129</v>
      </c>
      <c r="T636" s="152">
        <v>1.517238E9</v>
      </c>
      <c r="U636" s="152">
        <v>197571.9823</v>
      </c>
      <c r="W636" s="153">
        <f>IFERROR(__xludf.DUMMYFUNCTION("TO_DATE(INT((X636/(60*60*24))+""1/1/1970""))"),43110.0)</f>
        <v>43110</v>
      </c>
      <c r="X636" s="156">
        <v>1.5155964E9</v>
      </c>
      <c r="Y636" s="156">
        <v>9927.3243</v>
      </c>
      <c r="AA636" s="153">
        <f>IFERROR(__xludf.DUMMYFUNCTION("TO_DATE(INT((AB636/(60*60*24))+""1/1/1970""))"),43111.0)</f>
        <v>43111</v>
      </c>
      <c r="AB636" s="156">
        <v>1.5156432E9</v>
      </c>
      <c r="AC636" s="156">
        <v>95819.671</v>
      </c>
      <c r="AE636" s="153">
        <f>IFERROR(__xludf.DUMMYFUNCTION("TO_DATE(INT((AF636/(60*60*24))+""1/1/1970""))"),43009.0)</f>
        <v>43009</v>
      </c>
      <c r="AF636" s="156">
        <v>1.5068952E9</v>
      </c>
      <c r="AG636" s="156">
        <v>85425.1375</v>
      </c>
      <c r="AH636" s="156"/>
      <c r="AI636" s="153">
        <f>IFERROR(__xludf.DUMMYFUNCTION("TO_DATE(INT((AJ636/(60*60*24))+""1/1/1970""))"),43129.0)</f>
        <v>43129</v>
      </c>
      <c r="AJ636" s="152">
        <v>1.517238E9</v>
      </c>
      <c r="AK636" s="152">
        <v>99456.8454</v>
      </c>
      <c r="AL636" s="156">
        <v>115968.1873</v>
      </c>
      <c r="AM636" s="160">
        <v>144774.72</v>
      </c>
      <c r="AN636" s="152">
        <f t="shared" si="1"/>
        <v>28404.1604</v>
      </c>
      <c r="AO636" s="152">
        <f t="shared" si="2"/>
        <v>197571.9823</v>
      </c>
      <c r="AP636" s="152">
        <f t="shared" si="3"/>
        <v>10052.8512</v>
      </c>
      <c r="AQ636" s="152">
        <f t="shared" si="4"/>
        <v>93673.7269</v>
      </c>
      <c r="AR636" s="152">
        <f t="shared" si="5"/>
        <v>89867.5174</v>
      </c>
    </row>
    <row r="637">
      <c r="A637" s="152">
        <v>1.49122626E9</v>
      </c>
      <c r="B637" s="152">
        <v>113397.5041</v>
      </c>
      <c r="D637" s="153">
        <f>IFERROR(__xludf.DUMMYFUNCTION("TO_DATE(INT((E637/(60*60*24))+""1/1/1970""))"),43130.0)</f>
        <v>43130</v>
      </c>
      <c r="E637" s="152">
        <v>1.5172884E9</v>
      </c>
      <c r="F637" s="152">
        <v>99456.8454</v>
      </c>
      <c r="H637" s="153">
        <f>IFERROR(__xludf.DUMMYFUNCTION("TO_DATE(INT((I637/(60*60*24))+""1/1/1970""))"),43130.0)</f>
        <v>43130</v>
      </c>
      <c r="I637" s="156">
        <v>1.5172884E9</v>
      </c>
      <c r="J637" s="156">
        <v>116698.1851</v>
      </c>
      <c r="L637" s="158">
        <v>43130.0</v>
      </c>
      <c r="M637" s="160">
        <v>143868.42</v>
      </c>
      <c r="O637" s="153">
        <f>IFERROR(__xludf.DUMMYFUNCTION("TO_DATE(INT((P637/(60*60*24))+""1/1/1970""))"),43010.0)</f>
        <v>43010</v>
      </c>
      <c r="P637" s="13">
        <v>1.5069024E9</v>
      </c>
      <c r="Q637" s="13">
        <v>27329.9858</v>
      </c>
      <c r="S637" s="153">
        <f>IFERROR(__xludf.DUMMYFUNCTION("TO_DATE(INT((T637/(60*60*24))+""1/1/1970""))"),43130.0)</f>
        <v>43130</v>
      </c>
      <c r="T637" s="152">
        <v>1.5172884E9</v>
      </c>
      <c r="U637" s="152">
        <v>195467.8702</v>
      </c>
      <c r="W637" s="153">
        <f>IFERROR(__xludf.DUMMYFUNCTION("TO_DATE(INT((X637/(60*60*24))+""1/1/1970""))"),43111.0)</f>
        <v>43111</v>
      </c>
      <c r="X637" s="156">
        <v>1.5156828E9</v>
      </c>
      <c r="Y637" s="156">
        <v>9933.4015</v>
      </c>
      <c r="AA637" s="153">
        <f>IFERROR(__xludf.DUMMYFUNCTION("TO_DATE(INT((AB637/(60*60*24))+""1/1/1970""))"),43112.0)</f>
        <v>43112</v>
      </c>
      <c r="AB637" s="152">
        <v>1.5157224E9</v>
      </c>
      <c r="AC637" s="152">
        <v>95333.531</v>
      </c>
      <c r="AE637" s="153">
        <f>IFERROR(__xludf.DUMMYFUNCTION("TO_DATE(INT((AF637/(60*60*24))+""1/1/1970""))"),43010.0)</f>
        <v>43010</v>
      </c>
      <c r="AF637" s="156">
        <v>1.5069348E9</v>
      </c>
      <c r="AG637" s="156">
        <v>85371.0632</v>
      </c>
      <c r="AH637" s="156"/>
      <c r="AI637" s="153">
        <f>IFERROR(__xludf.DUMMYFUNCTION("TO_DATE(INT((AJ637/(60*60*24))+""1/1/1970""))"),43130.0)</f>
        <v>43130</v>
      </c>
      <c r="AJ637" s="152">
        <v>1.5172884E9</v>
      </c>
      <c r="AK637" s="152">
        <v>99456.8454</v>
      </c>
      <c r="AL637" s="156">
        <v>116698.1851</v>
      </c>
      <c r="AM637" s="160">
        <v>143868.42</v>
      </c>
      <c r="AN637" s="152">
        <f t="shared" si="1"/>
        <v>28465.1161</v>
      </c>
      <c r="AO637" s="152">
        <f t="shared" si="2"/>
        <v>195467.8702</v>
      </c>
      <c r="AP637" s="152">
        <f t="shared" si="3"/>
        <v>10039.3254</v>
      </c>
      <c r="AQ637" s="152">
        <f t="shared" si="4"/>
        <v>93500.0403</v>
      </c>
      <c r="AR637" s="152">
        <f t="shared" si="5"/>
        <v>89502.3359</v>
      </c>
    </row>
    <row r="638">
      <c r="A638" s="156">
        <v>1.4912496E9</v>
      </c>
      <c r="B638" s="156">
        <v>113397.5041</v>
      </c>
      <c r="D638" s="153">
        <f>IFERROR(__xludf.DUMMYFUNCTION("TO_DATE(INT((E638/(60*60*24))+""1/1/1970""))"),43131.0)</f>
        <v>43131</v>
      </c>
      <c r="E638" s="156">
        <v>1.5173748E9</v>
      </c>
      <c r="F638" s="156">
        <v>99456.8454</v>
      </c>
      <c r="H638" s="153">
        <f>IFERROR(__xludf.DUMMYFUNCTION("TO_DATE(INT((I638/(60*60*24))+""1/1/1970""))"),43131.0)</f>
        <v>43131</v>
      </c>
      <c r="I638" s="152">
        <v>1.5173748E9</v>
      </c>
      <c r="J638" s="152">
        <v>116233.7733</v>
      </c>
      <c r="L638" s="158">
        <v>43131.0</v>
      </c>
      <c r="M638" s="159">
        <v>142789.56</v>
      </c>
      <c r="O638" s="153">
        <f>IFERROR(__xludf.DUMMYFUNCTION("TO_DATE(INT((P638/(60*60*24))+""1/1/1970""))"),43011.0)</f>
        <v>43011</v>
      </c>
      <c r="P638" s="13">
        <v>1.5070392E9</v>
      </c>
      <c r="Q638" s="13">
        <v>27326.1793</v>
      </c>
      <c r="S638" s="153">
        <f>IFERROR(__xludf.DUMMYFUNCTION("TO_DATE(INT((T638/(60*60*24))+""1/1/1970""))"),43131.0)</f>
        <v>43131</v>
      </c>
      <c r="T638" s="156">
        <v>1.5173748E9</v>
      </c>
      <c r="U638" s="156">
        <v>192194.1518</v>
      </c>
      <c r="W638" s="153">
        <f>IFERROR(__xludf.DUMMYFUNCTION("TO_DATE(INT((X638/(60*60*24))+""1/1/1970""))"),43112.0)</f>
        <v>43112</v>
      </c>
      <c r="X638" s="156">
        <v>1.5157692E9</v>
      </c>
      <c r="Y638" s="156">
        <v>9948.4446</v>
      </c>
      <c r="AA638" s="153">
        <f>IFERROR(__xludf.DUMMYFUNCTION("TO_DATE(INT((AB638/(60*60*24))+""1/1/1970""))"),43114.0)</f>
        <v>43114</v>
      </c>
      <c r="AB638" s="156">
        <v>1.5159708E9</v>
      </c>
      <c r="AC638" s="156">
        <v>95150.6236</v>
      </c>
      <c r="AE638" s="153">
        <f>IFERROR(__xludf.DUMMYFUNCTION("TO_DATE(INT((AF638/(60*60*24))+""1/1/1970""))"),43011.0)</f>
        <v>43011</v>
      </c>
      <c r="AF638" s="152">
        <v>1.507014E9</v>
      </c>
      <c r="AG638" s="152">
        <v>84821.6689</v>
      </c>
      <c r="AH638" s="156"/>
      <c r="AI638" s="153">
        <f>IFERROR(__xludf.DUMMYFUNCTION("TO_DATE(INT((AJ638/(60*60*24))+""1/1/1970""))"),43131.0)</f>
        <v>43131</v>
      </c>
      <c r="AJ638" s="156">
        <v>1.5173748E9</v>
      </c>
      <c r="AK638" s="156">
        <v>99456.8454</v>
      </c>
      <c r="AL638" s="152">
        <v>116233.7733</v>
      </c>
      <c r="AM638" s="159">
        <v>142789.56</v>
      </c>
      <c r="AN638" s="152">
        <f t="shared" si="1"/>
        <v>28468.1847</v>
      </c>
      <c r="AO638" s="152">
        <f t="shared" si="2"/>
        <v>192194.1518</v>
      </c>
      <c r="AP638" s="152">
        <f t="shared" si="3"/>
        <v>10047.033</v>
      </c>
      <c r="AQ638" s="152">
        <f t="shared" si="4"/>
        <v>94017.335</v>
      </c>
      <c r="AR638" s="152">
        <f t="shared" si="5"/>
        <v>89702.7712</v>
      </c>
    </row>
    <row r="639">
      <c r="A639" s="152">
        <v>1.49131266E9</v>
      </c>
      <c r="B639" s="152">
        <v>113397.5041</v>
      </c>
      <c r="D639" s="153">
        <f>IFERROR(__xludf.DUMMYFUNCTION("TO_DATE(INT((E639/(60*60*24))+""1/1/1970""))"),43132.0)</f>
        <v>43132</v>
      </c>
      <c r="E639" s="152">
        <v>1.5174612E9</v>
      </c>
      <c r="F639" s="152">
        <v>99456.8454</v>
      </c>
      <c r="H639" s="153">
        <f>IFERROR(__xludf.DUMMYFUNCTION("TO_DATE(INT((I639/(60*60*24))+""1/1/1970""))"),43132.0)</f>
        <v>43132</v>
      </c>
      <c r="I639" s="156">
        <v>1.5174612E9</v>
      </c>
      <c r="J639" s="156">
        <v>117934.8505</v>
      </c>
      <c r="L639" s="158">
        <v>43132.0</v>
      </c>
      <c r="M639" s="160">
        <v>143317.71</v>
      </c>
      <c r="O639" s="153">
        <f>IFERROR(__xludf.DUMMYFUNCTION("TO_DATE(INT((P639/(60*60*24))+""1/1/1970""))"),43012.0)</f>
        <v>43012</v>
      </c>
      <c r="P639" s="13">
        <v>1.5071256E9</v>
      </c>
      <c r="Q639" s="13">
        <v>27335.3843</v>
      </c>
      <c r="S639" s="153">
        <f>IFERROR(__xludf.DUMMYFUNCTION("TO_DATE(INT((T639/(60*60*24))+""1/1/1970""))"),43132.0)</f>
        <v>43132</v>
      </c>
      <c r="T639" s="152">
        <v>1.5174612E9</v>
      </c>
      <c r="U639" s="152">
        <v>192508.4594</v>
      </c>
      <c r="W639" s="153">
        <f>IFERROR(__xludf.DUMMYFUNCTION("TO_DATE(INT((X639/(60*60*24))+""1/1/1970""))"),43113.0)</f>
        <v>43113</v>
      </c>
      <c r="X639" s="156">
        <v>1.5158016E9</v>
      </c>
      <c r="Y639" s="156">
        <v>9978.1259</v>
      </c>
      <c r="AA639" s="153">
        <f>IFERROR(__xludf.DUMMYFUNCTION("TO_DATE(INT((AB639/(60*60*24))+""1/1/1970""))"),43115.0)</f>
        <v>43115</v>
      </c>
      <c r="AB639" s="152">
        <v>1.5160104E9</v>
      </c>
      <c r="AC639" s="152">
        <v>94688.3227</v>
      </c>
      <c r="AE639" s="153">
        <f>IFERROR(__xludf.DUMMYFUNCTION("TO_DATE(INT((AF639/(60*60*24))+""1/1/1970""))"),43012.0)</f>
        <v>43012</v>
      </c>
      <c r="AF639" s="156">
        <v>1.5070932E9</v>
      </c>
      <c r="AG639" s="156">
        <v>84940.2717</v>
      </c>
      <c r="AH639" s="156"/>
      <c r="AI639" s="153">
        <f>IFERROR(__xludf.DUMMYFUNCTION("TO_DATE(INT((AJ639/(60*60*24))+""1/1/1970""))"),43132.0)</f>
        <v>43132</v>
      </c>
      <c r="AJ639" s="152">
        <v>1.5174612E9</v>
      </c>
      <c r="AK639" s="152">
        <v>99456.8454</v>
      </c>
      <c r="AL639" s="156">
        <v>117934.8505</v>
      </c>
      <c r="AM639" s="160">
        <v>143317.71</v>
      </c>
      <c r="AN639" s="152">
        <f t="shared" si="1"/>
        <v>28342.5154</v>
      </c>
      <c r="AO639" s="152">
        <f t="shared" si="2"/>
        <v>192508.4594</v>
      </c>
      <c r="AP639" s="152">
        <f t="shared" si="3"/>
        <v>10040.2197</v>
      </c>
      <c r="AQ639" s="152">
        <f t="shared" si="4"/>
        <v>94005.0228</v>
      </c>
      <c r="AR639" s="152">
        <f t="shared" si="5"/>
        <v>89764.0553</v>
      </c>
    </row>
    <row r="640">
      <c r="A640" s="156">
        <v>1.491336E9</v>
      </c>
      <c r="B640" s="156">
        <v>113397.5041</v>
      </c>
      <c r="D640" s="153">
        <f>IFERROR(__xludf.DUMMYFUNCTION("TO_DATE(INT((E640/(60*60*24))+""1/1/1970""))"),43133.0)</f>
        <v>43133</v>
      </c>
      <c r="E640" s="156">
        <v>1.5175476E9</v>
      </c>
      <c r="F640" s="156">
        <v>99456.8454</v>
      </c>
      <c r="H640" s="153">
        <f>IFERROR(__xludf.DUMMYFUNCTION("TO_DATE(INT((I640/(60*60*24))+""1/1/1970""))"),43133.0)</f>
        <v>43133</v>
      </c>
      <c r="I640" s="152">
        <v>1.5175476E9</v>
      </c>
      <c r="J640" s="152">
        <v>115799.1423</v>
      </c>
      <c r="L640" s="158">
        <v>43133.0</v>
      </c>
      <c r="M640" s="159">
        <v>142793.73</v>
      </c>
      <c r="O640" s="153">
        <f>IFERROR(__xludf.DUMMYFUNCTION("TO_DATE(INT((P640/(60*60*24))+""1/1/1970""))"),43013.0)</f>
        <v>43013</v>
      </c>
      <c r="P640" s="13">
        <v>1.507212E9</v>
      </c>
      <c r="Q640" s="13">
        <v>27339.5822</v>
      </c>
      <c r="S640" s="153">
        <f>IFERROR(__xludf.DUMMYFUNCTION("TO_DATE(INT((T640/(60*60*24))+""1/1/1970""))"),43133.0)</f>
        <v>43133</v>
      </c>
      <c r="T640" s="156">
        <v>1.5175476E9</v>
      </c>
      <c r="U640" s="156">
        <v>192171.3792</v>
      </c>
      <c r="W640" s="153">
        <f>IFERROR(__xludf.DUMMYFUNCTION("TO_DATE(INT((X640/(60*60*24))+""1/1/1970""))"),43115.0)</f>
        <v>43115</v>
      </c>
      <c r="X640" s="152">
        <v>1.5159744E9</v>
      </c>
      <c r="Y640" s="152">
        <v>9976.3971</v>
      </c>
      <c r="AA640" s="153">
        <f>IFERROR(__xludf.DUMMYFUNCTION("TO_DATE(INT((AB640/(60*60*24))+""1/1/1970""))"),43116.0)</f>
        <v>43116</v>
      </c>
      <c r="AB640" s="156">
        <v>1.5160896E9</v>
      </c>
      <c r="AC640" s="156">
        <v>94825.3804</v>
      </c>
      <c r="AE640" s="153">
        <f>IFERROR(__xludf.DUMMYFUNCTION("TO_DATE(INT((AF640/(60*60*24))+""1/1/1970""))"),43013.0)</f>
        <v>43013</v>
      </c>
      <c r="AF640" s="152">
        <v>1.5071724E9</v>
      </c>
      <c r="AG640" s="152">
        <v>85005.5213</v>
      </c>
      <c r="AH640" s="156"/>
      <c r="AI640" s="153">
        <f>IFERROR(__xludf.DUMMYFUNCTION("TO_DATE(INT((AJ640/(60*60*24))+""1/1/1970""))"),43133.0)</f>
        <v>43133</v>
      </c>
      <c r="AJ640" s="156">
        <v>1.5175476E9</v>
      </c>
      <c r="AK640" s="156">
        <v>99456.8454</v>
      </c>
      <c r="AL640" s="152">
        <v>115799.1423</v>
      </c>
      <c r="AM640" s="159">
        <v>142793.73</v>
      </c>
      <c r="AN640" s="152">
        <f t="shared" si="1"/>
        <v>28247.3729</v>
      </c>
      <c r="AO640" s="152">
        <f t="shared" si="2"/>
        <v>192171.3792</v>
      </c>
      <c r="AP640" s="152">
        <f t="shared" si="3"/>
        <v>10046.193</v>
      </c>
      <c r="AQ640" s="152">
        <f t="shared" si="4"/>
        <v>94243.4715</v>
      </c>
      <c r="AR640" s="152">
        <f t="shared" si="5"/>
        <v>90437.46</v>
      </c>
    </row>
    <row r="641">
      <c r="A641" s="152">
        <v>1.49139906E9</v>
      </c>
      <c r="B641" s="152">
        <v>113397.5041</v>
      </c>
      <c r="D641" s="153">
        <f>IFERROR(__xludf.DUMMYFUNCTION("TO_DATE(INT((E641/(60*60*24))+""1/1/1970""))"),43134.0)</f>
        <v>43134</v>
      </c>
      <c r="E641" s="152">
        <v>1.517634E9</v>
      </c>
      <c r="F641" s="152">
        <v>99456.8454</v>
      </c>
      <c r="H641" s="153">
        <f>IFERROR(__xludf.DUMMYFUNCTION("TO_DATE(INT((I641/(60*60*24))+""1/1/1970""))"),43134.0)</f>
        <v>43134</v>
      </c>
      <c r="I641" s="156">
        <v>1.517634E9</v>
      </c>
      <c r="J641" s="156">
        <v>115318.5842</v>
      </c>
      <c r="L641" s="158">
        <v>43134.0</v>
      </c>
      <c r="M641" s="160">
        <v>140504.55</v>
      </c>
      <c r="O641" s="153">
        <f>IFERROR(__xludf.DUMMYFUNCTION("TO_DATE(INT((P641/(60*60*24))+""1/1/1970""))"),43014.0)</f>
        <v>43014</v>
      </c>
      <c r="P641" s="13">
        <v>1.5072984E9</v>
      </c>
      <c r="Q641" s="13">
        <v>27385.3751</v>
      </c>
      <c r="S641" s="153">
        <f>IFERROR(__xludf.DUMMYFUNCTION("TO_DATE(INT((T641/(60*60*24))+""1/1/1970""))"),43134.0)</f>
        <v>43134</v>
      </c>
      <c r="T641" s="152">
        <v>1.517634E9</v>
      </c>
      <c r="U641" s="152">
        <v>185553.389</v>
      </c>
      <c r="W641" s="153">
        <f>IFERROR(__xludf.DUMMYFUNCTION("TO_DATE(INT((X641/(60*60*24))+""1/1/1970""))"),43116.0)</f>
        <v>43116</v>
      </c>
      <c r="X641" s="156">
        <v>1.5160608E9</v>
      </c>
      <c r="Y641" s="156">
        <v>9996.464</v>
      </c>
      <c r="AA641" s="153">
        <f>IFERROR(__xludf.DUMMYFUNCTION("TO_DATE(INT((AB641/(60*60*24))+""1/1/1970""))"),43117.0)</f>
        <v>43117</v>
      </c>
      <c r="AB641" s="152">
        <v>1.5161688E9</v>
      </c>
      <c r="AC641" s="152">
        <v>94935.5875</v>
      </c>
      <c r="AE641" s="153">
        <f>IFERROR(__xludf.DUMMYFUNCTION("TO_DATE(INT((AF641/(60*60*24))+""1/1/1970""))"),43014.0)</f>
        <v>43014</v>
      </c>
      <c r="AF641" s="156">
        <v>1.5072516E9</v>
      </c>
      <c r="AG641" s="156">
        <v>84694.0536</v>
      </c>
      <c r="AH641" s="156"/>
      <c r="AI641" s="153">
        <f>IFERROR(__xludf.DUMMYFUNCTION("TO_DATE(INT((AJ641/(60*60*24))+""1/1/1970""))"),43134.0)</f>
        <v>43134</v>
      </c>
      <c r="AJ641" s="152">
        <v>1.517634E9</v>
      </c>
      <c r="AK641" s="152">
        <v>99456.8454</v>
      </c>
      <c r="AL641" s="156">
        <v>115318.5842</v>
      </c>
      <c r="AM641" s="160">
        <v>140504.55</v>
      </c>
      <c r="AN641" s="152">
        <f t="shared" si="1"/>
        <v>28252.7749</v>
      </c>
      <c r="AO641" s="152">
        <f t="shared" si="2"/>
        <v>185553.389</v>
      </c>
      <c r="AP641" s="152">
        <f t="shared" si="3"/>
        <v>10000.0019</v>
      </c>
      <c r="AQ641" s="152">
        <f t="shared" si="4"/>
        <v>94243.4715</v>
      </c>
      <c r="AR641" s="152">
        <f t="shared" si="5"/>
        <v>90046.6834</v>
      </c>
    </row>
    <row r="642">
      <c r="A642" s="156">
        <v>1.4914224E9</v>
      </c>
      <c r="B642" s="156">
        <v>113397.5041</v>
      </c>
      <c r="D642" s="153">
        <f>IFERROR(__xludf.DUMMYFUNCTION("TO_DATE(INT((E642/(60*60*24))+""1/1/1970""))"),43136.0)</f>
        <v>43136</v>
      </c>
      <c r="E642" s="156">
        <v>1.5178428E9</v>
      </c>
      <c r="F642" s="156">
        <v>99456.8454</v>
      </c>
      <c r="H642" s="153">
        <f>IFERROR(__xludf.DUMMYFUNCTION("TO_DATE(INT((I642/(60*60*24))+""1/1/1970""))"),43136.0)</f>
        <v>43136</v>
      </c>
      <c r="I642" s="152">
        <v>1.5178428E9</v>
      </c>
      <c r="J642" s="152">
        <v>115318.5842</v>
      </c>
      <c r="L642" s="158">
        <v>43136.0</v>
      </c>
      <c r="M642" s="159">
        <v>140504.55</v>
      </c>
      <c r="O642" s="153">
        <f>IFERROR(__xludf.DUMMYFUNCTION("TO_DATE(INT((P642/(60*60*24))+""1/1/1970""))"),43015.0)</f>
        <v>43015</v>
      </c>
      <c r="P642" s="13">
        <v>1.5073344E9</v>
      </c>
      <c r="Q642" s="13">
        <v>27380.8489</v>
      </c>
      <c r="S642" s="153">
        <f>IFERROR(__xludf.DUMMYFUNCTION("TO_DATE(INT((T642/(60*60*24))+""1/1/1970""))"),43136.0)</f>
        <v>43136</v>
      </c>
      <c r="T642" s="156">
        <v>1.5178428E9</v>
      </c>
      <c r="U642" s="156">
        <v>185553.389</v>
      </c>
      <c r="W642" s="153">
        <f>IFERROR(__xludf.DUMMYFUNCTION("TO_DATE(INT((X642/(60*60*24))+""1/1/1970""))"),43117.0)</f>
        <v>43117</v>
      </c>
      <c r="X642" s="152">
        <v>1.5162012E9</v>
      </c>
      <c r="Y642" s="152">
        <v>9996.3437</v>
      </c>
      <c r="AA642" s="153">
        <f>IFERROR(__xludf.DUMMYFUNCTION("TO_DATE(INT((AB642/(60*60*24))+""1/1/1970""))"),43118.0)</f>
        <v>43118</v>
      </c>
      <c r="AB642" s="156">
        <v>1.516248E9</v>
      </c>
      <c r="AC642" s="156">
        <v>95438.1538</v>
      </c>
      <c r="AE642" s="153">
        <f>IFERROR(__xludf.DUMMYFUNCTION("TO_DATE(INT((AF642/(60*60*24))+""1/1/1970""))"),43015.0)</f>
        <v>43015</v>
      </c>
      <c r="AF642" s="156">
        <v>1.5073344E9</v>
      </c>
      <c r="AG642" s="156">
        <v>84570.7643</v>
      </c>
      <c r="AH642" s="156"/>
      <c r="AI642" s="153">
        <f>IFERROR(__xludf.DUMMYFUNCTION("TO_DATE(INT((AJ642/(60*60*24))+""1/1/1970""))"),43136.0)</f>
        <v>43136</v>
      </c>
      <c r="AJ642" s="156">
        <v>1.5178428E9</v>
      </c>
      <c r="AK642" s="156">
        <v>99456.8454</v>
      </c>
      <c r="AL642" s="152">
        <v>115318.5842</v>
      </c>
      <c r="AM642" s="159">
        <v>140504.55</v>
      </c>
      <c r="AN642" s="152">
        <f t="shared" si="1"/>
        <v>28280.668</v>
      </c>
      <c r="AO642" s="152">
        <f t="shared" si="2"/>
        <v>185553.389</v>
      </c>
      <c r="AP642" s="152">
        <f t="shared" si="3"/>
        <v>9996.5771</v>
      </c>
      <c r="AQ642" s="152">
        <f t="shared" si="4"/>
        <v>94187.6765</v>
      </c>
      <c r="AR642" s="152">
        <f t="shared" si="5"/>
        <v>89978.9103</v>
      </c>
    </row>
    <row r="643">
      <c r="A643" s="152">
        <v>1.49148546E9</v>
      </c>
      <c r="B643" s="152">
        <v>113397.5041</v>
      </c>
      <c r="D643" s="153">
        <f>IFERROR(__xludf.DUMMYFUNCTION("TO_DATE(INT((E643/(60*60*24))+""1/1/1970""))"),43137.0)</f>
        <v>43137</v>
      </c>
      <c r="E643" s="156">
        <v>1.5178932E9</v>
      </c>
      <c r="F643" s="156">
        <v>99456.8454</v>
      </c>
      <c r="H643" s="153">
        <f>IFERROR(__xludf.DUMMYFUNCTION("TO_DATE(INT((I643/(60*60*24))+""1/1/1970""))"),43137.0)</f>
        <v>43137</v>
      </c>
      <c r="I643" s="152">
        <v>1.5178932E9</v>
      </c>
      <c r="J643" s="152">
        <v>113365.203</v>
      </c>
      <c r="L643" s="158">
        <v>43137.0</v>
      </c>
      <c r="M643" s="159">
        <v>138072.43</v>
      </c>
      <c r="O643" s="153">
        <f>IFERROR(__xludf.DUMMYFUNCTION("TO_DATE(INT((P643/(60*60*24))+""1/1/1970""))"),43016.0)</f>
        <v>43016</v>
      </c>
      <c r="P643" s="13">
        <v>1.5074208E9</v>
      </c>
      <c r="Q643" s="13">
        <v>27380.8489</v>
      </c>
      <c r="S643" s="153">
        <f>IFERROR(__xludf.DUMMYFUNCTION("TO_DATE(INT((T643/(60*60*24))+""1/1/1970""))"),43137.0)</f>
        <v>43137</v>
      </c>
      <c r="T643" s="156">
        <v>1.5178932E9</v>
      </c>
      <c r="U643" s="156">
        <v>173199.3232</v>
      </c>
      <c r="W643" s="153">
        <f>IFERROR(__xludf.DUMMYFUNCTION("TO_DATE(INT((X643/(60*60*24))+""1/1/1970""))"),43118.0)</f>
        <v>43118</v>
      </c>
      <c r="X643" s="152">
        <v>1.5162876E9</v>
      </c>
      <c r="Y643" s="152">
        <v>9986.6731</v>
      </c>
      <c r="AA643" s="153">
        <f>IFERROR(__xludf.DUMMYFUNCTION("TO_DATE(INT((AB643/(60*60*24))+""1/1/1970""))"),43119.0)</f>
        <v>43119</v>
      </c>
      <c r="AB643" s="152">
        <v>1.5163272E9</v>
      </c>
      <c r="AC643" s="152">
        <v>95098.1403</v>
      </c>
      <c r="AE643" s="153">
        <f>IFERROR(__xludf.DUMMYFUNCTION("TO_DATE(INT((AF643/(60*60*24))+""1/1/1970""))"),43016.0)</f>
        <v>43016</v>
      </c>
      <c r="AF643" s="152">
        <v>1.5075E9</v>
      </c>
      <c r="AG643" s="152">
        <v>84570.7643</v>
      </c>
      <c r="AH643" s="156"/>
      <c r="AI643" s="153">
        <f>IFERROR(__xludf.DUMMYFUNCTION("TO_DATE(INT((AJ643/(60*60*24))+""1/1/1970""))"),43137.0)</f>
        <v>43137</v>
      </c>
      <c r="AJ643" s="156">
        <v>1.5178932E9</v>
      </c>
      <c r="AK643" s="156">
        <v>99456.8454</v>
      </c>
      <c r="AL643" s="152">
        <v>113365.203</v>
      </c>
      <c r="AM643" s="159">
        <v>138072.43</v>
      </c>
      <c r="AN643" s="152">
        <f t="shared" si="1"/>
        <v>28452.309</v>
      </c>
      <c r="AO643" s="152">
        <f t="shared" si="2"/>
        <v>173199.3232</v>
      </c>
      <c r="AP643" s="152">
        <f t="shared" si="3"/>
        <v>9975.3094</v>
      </c>
      <c r="AQ643" s="152">
        <f t="shared" si="4"/>
        <v>94187.0586</v>
      </c>
      <c r="AR643" s="152">
        <f t="shared" si="5"/>
        <v>89406.8048</v>
      </c>
    </row>
    <row r="644">
      <c r="A644" s="156">
        <v>1.4915088E9</v>
      </c>
      <c r="B644" s="156">
        <v>113397.5041</v>
      </c>
      <c r="D644" s="153">
        <f>IFERROR(__xludf.DUMMYFUNCTION("TO_DATE(INT((E644/(60*60*24))+""1/1/1970""))"),43138.0)</f>
        <v>43138</v>
      </c>
      <c r="E644" s="152">
        <v>1.5179796E9</v>
      </c>
      <c r="F644" s="152">
        <v>99456.8454</v>
      </c>
      <c r="H644" s="153">
        <f>IFERROR(__xludf.DUMMYFUNCTION("TO_DATE(INT((I644/(60*60*24))+""1/1/1970""))"),43138.0)</f>
        <v>43138</v>
      </c>
      <c r="I644" s="156">
        <v>1.5179796E9</v>
      </c>
      <c r="J644" s="156">
        <v>113716.9256</v>
      </c>
      <c r="L644" s="158">
        <v>43138.0</v>
      </c>
      <c r="M644" s="160">
        <v>138770.9</v>
      </c>
      <c r="O644" s="153">
        <f>IFERROR(__xludf.DUMMYFUNCTION("TO_DATE(INT((P644/(60*60*24))+""1/1/1970""))"),43017.0)</f>
        <v>43017</v>
      </c>
      <c r="P644" s="13">
        <v>1.5075072E9</v>
      </c>
      <c r="Q644" s="13">
        <v>27793.992</v>
      </c>
      <c r="S644" s="153">
        <f>IFERROR(__xludf.DUMMYFUNCTION("TO_DATE(INT((T644/(60*60*24))+""1/1/1970""))"),43138.0)</f>
        <v>43138</v>
      </c>
      <c r="T644" s="152">
        <v>1.5179796E9</v>
      </c>
      <c r="U644" s="152">
        <v>178662.1263</v>
      </c>
      <c r="W644" s="153">
        <f>IFERROR(__xludf.DUMMYFUNCTION("TO_DATE(INT((X644/(60*60*24))+""1/1/1970""))"),43119.0)</f>
        <v>43119</v>
      </c>
      <c r="X644" s="152">
        <v>1.516374E9</v>
      </c>
      <c r="Y644" s="152">
        <v>9999.7153</v>
      </c>
      <c r="AA644" s="153">
        <f>IFERROR(__xludf.DUMMYFUNCTION("TO_DATE(INT((AB644/(60*60*24))+""1/1/1970""))"),43121.0)</f>
        <v>43121</v>
      </c>
      <c r="AB644" s="156">
        <v>1.5165756E9</v>
      </c>
      <c r="AC644" s="156">
        <v>94731.4574</v>
      </c>
      <c r="AE644" s="153">
        <f>IFERROR(__xludf.DUMMYFUNCTION("TO_DATE(INT((AF644/(60*60*24))+""1/1/1970""))"),43017.0)</f>
        <v>43017</v>
      </c>
      <c r="AF644" s="152">
        <v>1.5075396E9</v>
      </c>
      <c r="AG644" s="152">
        <v>84901.3383</v>
      </c>
      <c r="AH644" s="156"/>
      <c r="AI644" s="153">
        <f>IFERROR(__xludf.DUMMYFUNCTION("TO_DATE(INT((AJ644/(60*60*24))+""1/1/1970""))"),43138.0)</f>
        <v>43138</v>
      </c>
      <c r="AJ644" s="152">
        <v>1.5179796E9</v>
      </c>
      <c r="AK644" s="152">
        <v>99456.8454</v>
      </c>
      <c r="AL644" s="156">
        <v>113716.9256</v>
      </c>
      <c r="AM644" s="160">
        <v>138770.9</v>
      </c>
      <c r="AN644" s="152">
        <f t="shared" si="1"/>
        <v>28320.0193</v>
      </c>
      <c r="AO644" s="152">
        <f t="shared" si="2"/>
        <v>178662.1263</v>
      </c>
      <c r="AP644" s="152">
        <f t="shared" si="3"/>
        <v>9981.3777</v>
      </c>
      <c r="AQ644" s="152">
        <f t="shared" si="4"/>
        <v>94190.6426</v>
      </c>
      <c r="AR644" s="152">
        <f t="shared" si="5"/>
        <v>89500.894</v>
      </c>
    </row>
    <row r="645">
      <c r="A645" s="152">
        <v>1.49157186E9</v>
      </c>
      <c r="B645" s="152">
        <v>113397.5041</v>
      </c>
      <c r="D645" s="153">
        <f>IFERROR(__xludf.DUMMYFUNCTION("TO_DATE(INT((E645/(60*60*24))+""1/1/1970""))"),43139.0)</f>
        <v>43139</v>
      </c>
      <c r="E645" s="156">
        <v>1.518066E9</v>
      </c>
      <c r="F645" s="156">
        <v>99456.8454</v>
      </c>
      <c r="H645" s="153">
        <f>IFERROR(__xludf.DUMMYFUNCTION("TO_DATE(INT((I645/(60*60*24))+""1/1/1970""))"),43139.0)</f>
        <v>43139</v>
      </c>
      <c r="I645" s="152">
        <v>1.518066E9</v>
      </c>
      <c r="J645" s="152">
        <v>114636.6346</v>
      </c>
      <c r="L645" s="158">
        <v>43139.0</v>
      </c>
      <c r="M645" s="159">
        <v>137931.31</v>
      </c>
      <c r="O645" s="153">
        <f>IFERROR(__xludf.DUMMYFUNCTION("TO_DATE(INT((P645/(60*60*24))+""1/1/1970""))"),43018.0)</f>
        <v>43018</v>
      </c>
      <c r="P645" s="13">
        <v>1.507644E9</v>
      </c>
      <c r="Q645" s="13">
        <v>27764.5935</v>
      </c>
      <c r="S645" s="153">
        <f>IFERROR(__xludf.DUMMYFUNCTION("TO_DATE(INT((T645/(60*60*24))+""1/1/1970""))"),43139.0)</f>
        <v>43139</v>
      </c>
      <c r="T645" s="156">
        <v>1.518066E9</v>
      </c>
      <c r="U645" s="156">
        <v>177019.7224</v>
      </c>
      <c r="W645" s="153">
        <f>IFERROR(__xludf.DUMMYFUNCTION("TO_DATE(INT((X645/(60*60*24))+""1/1/1970""))"),43120.0)</f>
        <v>43120</v>
      </c>
      <c r="X645" s="152">
        <v>1.5164064E9</v>
      </c>
      <c r="Y645" s="152">
        <v>9994.5508</v>
      </c>
      <c r="AA645" s="153">
        <f>IFERROR(__xludf.DUMMYFUNCTION("TO_DATE(INT((AB645/(60*60*24))+""1/1/1970""))"),43122.0)</f>
        <v>43122</v>
      </c>
      <c r="AB645" s="152">
        <v>1.5166152E9</v>
      </c>
      <c r="AC645" s="152">
        <v>94800.7863</v>
      </c>
      <c r="AE645" s="153">
        <f>IFERROR(__xludf.DUMMYFUNCTION("TO_DATE(INT((AF645/(60*60*24))+""1/1/1970""))"),43018.0)</f>
        <v>43018</v>
      </c>
      <c r="AF645" s="156">
        <v>1.5076188E9</v>
      </c>
      <c r="AG645" s="156">
        <v>84889.4419</v>
      </c>
      <c r="AH645" s="156"/>
      <c r="AI645" s="153">
        <f>IFERROR(__xludf.DUMMYFUNCTION("TO_DATE(INT((AJ645/(60*60*24))+""1/1/1970""))"),43139.0)</f>
        <v>43139</v>
      </c>
      <c r="AJ645" s="156">
        <v>1.518066E9</v>
      </c>
      <c r="AK645" s="156">
        <v>99456.8454</v>
      </c>
      <c r="AL645" s="152">
        <v>114636.6346</v>
      </c>
      <c r="AM645" s="159">
        <v>137931.31</v>
      </c>
      <c r="AN645" s="152">
        <f t="shared" si="1"/>
        <v>28488.0059</v>
      </c>
      <c r="AO645" s="152">
        <f t="shared" si="2"/>
        <v>177019.7224</v>
      </c>
      <c r="AP645" s="152">
        <f t="shared" si="3"/>
        <v>9992.2835</v>
      </c>
      <c r="AQ645" s="152">
        <f t="shared" si="4"/>
        <v>94200.7861</v>
      </c>
      <c r="AR645" s="152">
        <f t="shared" si="5"/>
        <v>88704.5605</v>
      </c>
    </row>
    <row r="646">
      <c r="A646" s="156">
        <v>1.4915952E9</v>
      </c>
      <c r="B646" s="156">
        <v>113397.5041</v>
      </c>
      <c r="D646" s="153">
        <f>IFERROR(__xludf.DUMMYFUNCTION("TO_DATE(INT((E646/(60*60*24))+""1/1/1970""))"),43140.0)</f>
        <v>43140</v>
      </c>
      <c r="E646" s="152">
        <v>1.5181524E9</v>
      </c>
      <c r="F646" s="152">
        <v>99456.8454</v>
      </c>
      <c r="H646" s="153">
        <f>IFERROR(__xludf.DUMMYFUNCTION("TO_DATE(INT((I646/(60*60*24))+""1/1/1970""))"),43140.0)</f>
        <v>43140</v>
      </c>
      <c r="I646" s="156">
        <v>1.5181524E9</v>
      </c>
      <c r="J646" s="156">
        <v>113546.5444</v>
      </c>
      <c r="L646" s="158">
        <v>43140.0</v>
      </c>
      <c r="M646" s="160">
        <v>135478.98</v>
      </c>
      <c r="O646" s="153">
        <f>IFERROR(__xludf.DUMMYFUNCTION("TO_DATE(INT((P646/(60*60*24))+""1/1/1970""))"),43019.0)</f>
        <v>43019</v>
      </c>
      <c r="P646" s="13">
        <v>1.5077304E9</v>
      </c>
      <c r="Q646" s="13">
        <v>27804.2629</v>
      </c>
      <c r="S646" s="153">
        <f>IFERROR(__xludf.DUMMYFUNCTION("TO_DATE(INT((T646/(60*60*24))+""1/1/1970""))"),43140.0)</f>
        <v>43140</v>
      </c>
      <c r="T646" s="152">
        <v>1.5181524E9</v>
      </c>
      <c r="U646" s="152">
        <v>166217.1197</v>
      </c>
      <c r="W646" s="153">
        <f>IFERROR(__xludf.DUMMYFUNCTION("TO_DATE(INT((X646/(60*60*24))+""1/1/1970""))"),43122.0)</f>
        <v>43122</v>
      </c>
      <c r="X646" s="156">
        <v>1.5165792E9</v>
      </c>
      <c r="Y646" s="156">
        <v>10000.6285</v>
      </c>
      <c r="AA646" s="153">
        <f>IFERROR(__xludf.DUMMYFUNCTION("TO_DATE(INT((AB646/(60*60*24))+""1/1/1970""))"),43123.0)</f>
        <v>43123</v>
      </c>
      <c r="AB646" s="156">
        <v>1.5166944E9</v>
      </c>
      <c r="AC646" s="156">
        <v>95041.7362</v>
      </c>
      <c r="AE646" s="153">
        <f>IFERROR(__xludf.DUMMYFUNCTION("TO_DATE(INT((AF646/(60*60*24))+""1/1/1970""))"),43019.0)</f>
        <v>43019</v>
      </c>
      <c r="AF646" s="152">
        <v>1.507698E9</v>
      </c>
      <c r="AG646" s="152">
        <v>85411.0782</v>
      </c>
      <c r="AH646" s="156"/>
      <c r="AI646" s="153">
        <f>IFERROR(__xludf.DUMMYFUNCTION("TO_DATE(INT((AJ646/(60*60*24))+""1/1/1970""))"),43140.0)</f>
        <v>43140</v>
      </c>
      <c r="AJ646" s="152">
        <v>1.5181524E9</v>
      </c>
      <c r="AK646" s="152">
        <v>99456.8454</v>
      </c>
      <c r="AL646" s="156">
        <v>113546.5444</v>
      </c>
      <c r="AM646" s="160">
        <v>135478.98</v>
      </c>
      <c r="AN646" s="152">
        <f t="shared" si="1"/>
        <v>28626.1556</v>
      </c>
      <c r="AO646" s="152">
        <f t="shared" si="2"/>
        <v>166217.1197</v>
      </c>
      <c r="AP646" s="152">
        <f t="shared" si="3"/>
        <v>9998.3495</v>
      </c>
      <c r="AQ646" s="152">
        <f t="shared" si="4"/>
        <v>94190.0982</v>
      </c>
      <c r="AR646" s="152">
        <f t="shared" si="5"/>
        <v>88639.6714</v>
      </c>
    </row>
    <row r="647">
      <c r="A647" s="152">
        <v>1.49183106E9</v>
      </c>
      <c r="B647" s="152">
        <v>113397.5041</v>
      </c>
      <c r="D647" s="153">
        <f>IFERROR(__xludf.DUMMYFUNCTION("TO_DATE(INT((E647/(60*60*24))+""1/1/1970""))"),43141.0)</f>
        <v>43141</v>
      </c>
      <c r="E647" s="156">
        <v>1.5182388E9</v>
      </c>
      <c r="F647" s="156">
        <v>99456.8454</v>
      </c>
      <c r="H647" s="153">
        <f>IFERROR(__xludf.DUMMYFUNCTION("TO_DATE(INT((I647/(60*60*24))+""1/1/1970""))"),43141.0)</f>
        <v>43141</v>
      </c>
      <c r="I647" s="152">
        <v>1.5182388E9</v>
      </c>
      <c r="J647" s="152">
        <v>112622.1946</v>
      </c>
      <c r="L647" s="158">
        <v>43141.0</v>
      </c>
      <c r="M647" s="159">
        <v>136164.99</v>
      </c>
      <c r="O647" s="153">
        <f>IFERROR(__xludf.DUMMYFUNCTION("TO_DATE(INT((P647/(60*60*24))+""1/1/1970""))"),43020.0)</f>
        <v>43020</v>
      </c>
      <c r="P647" s="13">
        <v>1.5078168E9</v>
      </c>
      <c r="Q647" s="13">
        <v>27603.4486</v>
      </c>
      <c r="S647" s="153">
        <f>IFERROR(__xludf.DUMMYFUNCTION("TO_DATE(INT((T647/(60*60*24))+""1/1/1970""))"),43141.0)</f>
        <v>43141</v>
      </c>
      <c r="T647" s="156">
        <v>1.5182388E9</v>
      </c>
      <c r="U647" s="156">
        <v>170511.9053</v>
      </c>
      <c r="W647" s="153">
        <f>IFERROR(__xludf.DUMMYFUNCTION("TO_DATE(INT((X647/(60*60*24))+""1/1/1970""))"),43123.0)</f>
        <v>43123</v>
      </c>
      <c r="X647" s="152">
        <v>1.5167196E9</v>
      </c>
      <c r="Y647" s="152">
        <v>10009.0357</v>
      </c>
      <c r="AA647" s="153">
        <f>IFERROR(__xludf.DUMMYFUNCTION("TO_DATE(INT((AB647/(60*60*24))+""1/1/1970""))"),43124.0)</f>
        <v>43124</v>
      </c>
      <c r="AB647" s="152">
        <v>1.5167736E9</v>
      </c>
      <c r="AC647" s="152">
        <v>94147.7837</v>
      </c>
      <c r="AE647" s="153">
        <f>IFERROR(__xludf.DUMMYFUNCTION("TO_DATE(INT((AF647/(60*60*24))+""1/1/1970""))"),43020.0)</f>
        <v>43020</v>
      </c>
      <c r="AF647" s="156">
        <v>1.5077772E9</v>
      </c>
      <c r="AG647" s="156">
        <v>85780.2251</v>
      </c>
      <c r="AH647" s="156"/>
      <c r="AI647" s="153">
        <f>IFERROR(__xludf.DUMMYFUNCTION("TO_DATE(INT((AJ647/(60*60*24))+""1/1/1970""))"),43141.0)</f>
        <v>43141</v>
      </c>
      <c r="AJ647" s="156">
        <v>1.5182388E9</v>
      </c>
      <c r="AK647" s="156">
        <v>99456.8454</v>
      </c>
      <c r="AL647" s="152">
        <v>112622.1946</v>
      </c>
      <c r="AM647" s="159">
        <v>136164.99</v>
      </c>
      <c r="AN647" s="152">
        <f t="shared" si="1"/>
        <v>28580.2573</v>
      </c>
      <c r="AO647" s="152">
        <f t="shared" si="2"/>
        <v>170511.9053</v>
      </c>
      <c r="AP647" s="152">
        <f t="shared" si="3"/>
        <v>9988.5345</v>
      </c>
      <c r="AQ647" s="152">
        <f t="shared" si="4"/>
        <v>94190.0982</v>
      </c>
      <c r="AR647" s="152">
        <f t="shared" si="5"/>
        <v>88570.8169</v>
      </c>
    </row>
    <row r="648">
      <c r="A648" s="156">
        <v>1.4918544E9</v>
      </c>
      <c r="B648" s="156">
        <v>113397.5041</v>
      </c>
      <c r="D648" s="153">
        <f>IFERROR(__xludf.DUMMYFUNCTION("TO_DATE(INT((E648/(60*60*24))+""1/1/1970""))"),43143.0)</f>
        <v>43143</v>
      </c>
      <c r="E648" s="152">
        <v>1.5184476E9</v>
      </c>
      <c r="F648" s="152">
        <v>99456.8454</v>
      </c>
      <c r="H648" s="153">
        <f>IFERROR(__xludf.DUMMYFUNCTION("TO_DATE(INT((I648/(60*60*24))+""1/1/1970""))"),43143.0)</f>
        <v>43143</v>
      </c>
      <c r="I648" s="156">
        <v>1.5184476E9</v>
      </c>
      <c r="J648" s="156">
        <v>112622.1946</v>
      </c>
      <c r="L648" s="158">
        <v>43143.0</v>
      </c>
      <c r="M648" s="160">
        <v>136164.99</v>
      </c>
      <c r="O648" s="153">
        <f>IFERROR(__xludf.DUMMYFUNCTION("TO_DATE(INT((P648/(60*60*24))+""1/1/1970""))"),43021.0)</f>
        <v>43021</v>
      </c>
      <c r="P648" s="13">
        <v>1.5079032E9</v>
      </c>
      <c r="Q648" s="13">
        <v>27669.8406</v>
      </c>
      <c r="S648" s="153">
        <f>IFERROR(__xludf.DUMMYFUNCTION("TO_DATE(INT((T648/(60*60*24))+""1/1/1970""))"),43143.0)</f>
        <v>43143</v>
      </c>
      <c r="T648" s="152">
        <v>1.5184476E9</v>
      </c>
      <c r="U648" s="152">
        <v>170511.9053</v>
      </c>
      <c r="W648" s="153">
        <f>IFERROR(__xludf.DUMMYFUNCTION("TO_DATE(INT((X648/(60*60*24))+""1/1/1970""))"),43124.0)</f>
        <v>43124</v>
      </c>
      <c r="X648" s="152">
        <v>1.516806E9</v>
      </c>
      <c r="Y648" s="152">
        <v>10020.7004</v>
      </c>
      <c r="AA648" s="153">
        <f>IFERROR(__xludf.DUMMYFUNCTION("TO_DATE(INT((AB648/(60*60*24))+""1/1/1970""))"),43125.0)</f>
        <v>43125</v>
      </c>
      <c r="AB648" s="156">
        <v>1.5168528E9</v>
      </c>
      <c r="AC648" s="156">
        <v>93338.6472</v>
      </c>
      <c r="AE648" s="153">
        <f>IFERROR(__xludf.DUMMYFUNCTION("TO_DATE(INT((AF648/(60*60*24))+""1/1/1970""))"),43021.0)</f>
        <v>43021</v>
      </c>
      <c r="AF648" s="152">
        <v>1.5078564E9</v>
      </c>
      <c r="AG648" s="152">
        <v>85540.4959</v>
      </c>
      <c r="AH648" s="156"/>
      <c r="AI648" s="153">
        <f>IFERROR(__xludf.DUMMYFUNCTION("TO_DATE(INT((AJ648/(60*60*24))+""1/1/1970""))"),43143.0)</f>
        <v>43143</v>
      </c>
      <c r="AJ648" s="152">
        <v>1.5184476E9</v>
      </c>
      <c r="AK648" s="152">
        <v>99456.8454</v>
      </c>
      <c r="AL648" s="156">
        <v>112622.1946</v>
      </c>
      <c r="AM648" s="160">
        <v>136164.99</v>
      </c>
      <c r="AN648" s="152">
        <f t="shared" si="1"/>
        <v>28574.3369</v>
      </c>
      <c r="AO648" s="152">
        <f t="shared" si="2"/>
        <v>170511.9053</v>
      </c>
      <c r="AP648" s="152">
        <f t="shared" si="3"/>
        <v>9987.9453</v>
      </c>
      <c r="AQ648" s="152">
        <f t="shared" si="4"/>
        <v>94193.1067</v>
      </c>
      <c r="AR648" s="152">
        <f t="shared" si="5"/>
        <v>88577.3058</v>
      </c>
    </row>
    <row r="649">
      <c r="A649" s="152">
        <v>1.49191746E9</v>
      </c>
      <c r="B649" s="152">
        <v>113397.5041</v>
      </c>
      <c r="D649" s="153">
        <f>IFERROR(__xludf.DUMMYFUNCTION("TO_DATE(INT((E649/(60*60*24))+""1/1/1970""))"),43144.0)</f>
        <v>43144</v>
      </c>
      <c r="E649" s="152">
        <v>1.518498E9</v>
      </c>
      <c r="F649" s="152">
        <v>99456.8454</v>
      </c>
      <c r="H649" s="153">
        <f>IFERROR(__xludf.DUMMYFUNCTION("TO_DATE(INT((I649/(60*60*24))+""1/1/1970""))"),43144.0)</f>
        <v>43144</v>
      </c>
      <c r="I649" s="156">
        <v>1.518498E9</v>
      </c>
      <c r="J649" s="156">
        <v>114103.2278</v>
      </c>
      <c r="L649" s="158">
        <v>43144.0</v>
      </c>
      <c r="M649" s="160">
        <v>137421.75</v>
      </c>
      <c r="O649" s="153">
        <f>IFERROR(__xludf.DUMMYFUNCTION("TO_DATE(INT((P649/(60*60*24))+""1/1/1970""))"),43022.0)</f>
        <v>43022</v>
      </c>
      <c r="P649" s="13">
        <v>1.5079392E9</v>
      </c>
      <c r="Q649" s="13">
        <v>27646.1825</v>
      </c>
      <c r="S649" s="153">
        <f>IFERROR(__xludf.DUMMYFUNCTION("TO_DATE(INT((T649/(60*60*24))+""1/1/1970""))"),43144.0)</f>
        <v>43144</v>
      </c>
      <c r="T649" s="152">
        <v>1.518498E9</v>
      </c>
      <c r="U649" s="152">
        <v>174446.066</v>
      </c>
      <c r="W649" s="153">
        <f>IFERROR(__xludf.DUMMYFUNCTION("TO_DATE(INT((X649/(60*60*24))+""1/1/1970""))"),43125.0)</f>
        <v>43125</v>
      </c>
      <c r="X649" s="152">
        <v>1.5168924E9</v>
      </c>
      <c r="Y649" s="152">
        <v>10050.9072</v>
      </c>
      <c r="AA649" s="153">
        <f>IFERROR(__xludf.DUMMYFUNCTION("TO_DATE(INT((AB649/(60*60*24))+""1/1/1970""))"),43126.0)</f>
        <v>43126</v>
      </c>
      <c r="AB649" s="152">
        <v>1.516932E9</v>
      </c>
      <c r="AC649" s="152">
        <v>93661.5215</v>
      </c>
      <c r="AE649" s="153">
        <f>IFERROR(__xludf.DUMMYFUNCTION("TO_DATE(INT((AF649/(60*60*24))+""1/1/1970""))"),43022.0)</f>
        <v>43022</v>
      </c>
      <c r="AF649" s="156">
        <v>1.5079392E9</v>
      </c>
      <c r="AG649" s="156">
        <v>85468.3969</v>
      </c>
      <c r="AH649" s="156"/>
      <c r="AI649" s="153">
        <f>IFERROR(__xludf.DUMMYFUNCTION("TO_DATE(INT((AJ649/(60*60*24))+""1/1/1970""))"),43144.0)</f>
        <v>43144</v>
      </c>
      <c r="AJ649" s="152">
        <v>1.518498E9</v>
      </c>
      <c r="AK649" s="152">
        <v>99456.8454</v>
      </c>
      <c r="AL649" s="156">
        <v>114103.2278</v>
      </c>
      <c r="AM649" s="160">
        <v>137421.75</v>
      </c>
      <c r="AN649" s="152">
        <f t="shared" si="1"/>
        <v>28532.1032</v>
      </c>
      <c r="AO649" s="152">
        <f t="shared" si="2"/>
        <v>174446.066</v>
      </c>
      <c r="AP649" s="152">
        <f t="shared" si="3"/>
        <v>9988.4186</v>
      </c>
      <c r="AQ649" s="152">
        <f t="shared" si="4"/>
        <v>94190.2846</v>
      </c>
      <c r="AR649" s="152">
        <f t="shared" si="5"/>
        <v>88927.3464</v>
      </c>
    </row>
    <row r="650">
      <c r="A650" s="156">
        <v>1.4919408E9</v>
      </c>
      <c r="B650" s="156">
        <v>113397.5041</v>
      </c>
      <c r="D650" s="153">
        <f>IFERROR(__xludf.DUMMYFUNCTION("TO_DATE(INT((E650/(60*60*24))+""1/1/1970""))"),43145.0)</f>
        <v>43145</v>
      </c>
      <c r="E650" s="156">
        <v>1.5185844E9</v>
      </c>
      <c r="F650" s="156">
        <v>99456.8454</v>
      </c>
      <c r="H650" s="153">
        <f>IFERROR(__xludf.DUMMYFUNCTION("TO_DATE(INT((I650/(60*60*24))+""1/1/1970""))"),43145.0)</f>
        <v>43145</v>
      </c>
      <c r="I650" s="152">
        <v>1.5185844E9</v>
      </c>
      <c r="J650" s="152">
        <v>113992.7869</v>
      </c>
      <c r="L650" s="158">
        <v>43145.0</v>
      </c>
      <c r="M650" s="159">
        <v>137929.9</v>
      </c>
      <c r="O650" s="153">
        <f>IFERROR(__xludf.DUMMYFUNCTION("TO_DATE(INT((P650/(60*60*24))+""1/1/1970""))"),43023.0)</f>
        <v>43023</v>
      </c>
      <c r="P650" s="13">
        <v>1.5080256E9</v>
      </c>
      <c r="Q650" s="13">
        <v>27646.1825</v>
      </c>
      <c r="S650" s="153">
        <f>IFERROR(__xludf.DUMMYFUNCTION("TO_DATE(INT((T650/(60*60*24))+""1/1/1970""))"),43145.0)</f>
        <v>43145</v>
      </c>
      <c r="T650" s="156">
        <v>1.5185844E9</v>
      </c>
      <c r="U650" s="156">
        <v>175319.6056</v>
      </c>
      <c r="W650" s="153">
        <f>IFERROR(__xludf.DUMMYFUNCTION("TO_DATE(INT((X650/(60*60*24))+""1/1/1970""))"),43126.0)</f>
        <v>43126</v>
      </c>
      <c r="X650" s="152">
        <v>1.5169788E9</v>
      </c>
      <c r="Y650" s="152">
        <v>10031.4011</v>
      </c>
      <c r="AA650" s="153">
        <f>IFERROR(__xludf.DUMMYFUNCTION("TO_DATE(INT((AB650/(60*60*24))+""1/1/1970""))"),43128.0)</f>
        <v>43128</v>
      </c>
      <c r="AB650" s="156">
        <v>1.5171804E9</v>
      </c>
      <c r="AC650" s="156">
        <v>93864.631</v>
      </c>
      <c r="AE650" s="153">
        <f>IFERROR(__xludf.DUMMYFUNCTION("TO_DATE(INT((AF650/(60*60*24))+""1/1/1970""))"),43023.0)</f>
        <v>43023</v>
      </c>
      <c r="AF650" s="152">
        <v>1.5081048E9</v>
      </c>
      <c r="AG650" s="152">
        <v>85468.3969</v>
      </c>
      <c r="AH650" s="156"/>
      <c r="AI650" s="153">
        <f>IFERROR(__xludf.DUMMYFUNCTION("TO_DATE(INT((AJ650/(60*60*24))+""1/1/1970""))"),43145.0)</f>
        <v>43145</v>
      </c>
      <c r="AJ650" s="156">
        <v>1.5185844E9</v>
      </c>
      <c r="AK650" s="156">
        <v>99456.8454</v>
      </c>
      <c r="AL650" s="152">
        <v>113992.7869</v>
      </c>
      <c r="AM650" s="159">
        <v>137929.9</v>
      </c>
      <c r="AN650" s="152">
        <f t="shared" si="1"/>
        <v>28688.1331</v>
      </c>
      <c r="AO650" s="152">
        <f t="shared" si="2"/>
        <v>175319.6056</v>
      </c>
      <c r="AP650" s="152">
        <f t="shared" si="3"/>
        <v>10000.924</v>
      </c>
      <c r="AQ650" s="152">
        <f t="shared" si="4"/>
        <v>94190.2495</v>
      </c>
      <c r="AR650" s="152">
        <f t="shared" si="5"/>
        <v>89308.7501</v>
      </c>
    </row>
    <row r="651">
      <c r="A651" s="152">
        <v>1.49200386E9</v>
      </c>
      <c r="B651" s="152">
        <v>113397.5041</v>
      </c>
      <c r="D651" s="153">
        <f>IFERROR(__xludf.DUMMYFUNCTION("TO_DATE(INT((E651/(60*60*24))+""1/1/1970""))"),43146.0)</f>
        <v>43146</v>
      </c>
      <c r="E651" s="152">
        <v>1.5186708E9</v>
      </c>
      <c r="F651" s="152">
        <v>99456.8454</v>
      </c>
      <c r="H651" s="153">
        <f>IFERROR(__xludf.DUMMYFUNCTION("TO_DATE(INT((I651/(60*60*24))+""1/1/1970""))"),43146.0)</f>
        <v>43146</v>
      </c>
      <c r="I651" s="156">
        <v>1.5186708E9</v>
      </c>
      <c r="J651" s="156">
        <v>115094.4811</v>
      </c>
      <c r="L651" s="158">
        <v>43146.0</v>
      </c>
      <c r="M651" s="160">
        <v>139052.87</v>
      </c>
      <c r="O651" s="153">
        <f>IFERROR(__xludf.DUMMYFUNCTION("TO_DATE(INT((P651/(60*60*24))+""1/1/1970""))"),43024.0)</f>
        <v>43024</v>
      </c>
      <c r="P651" s="13">
        <v>1.508112E9</v>
      </c>
      <c r="Q651" s="13">
        <v>27658.938</v>
      </c>
      <c r="S651" s="153">
        <f>IFERROR(__xludf.DUMMYFUNCTION("TO_DATE(INT((T651/(60*60*24))+""1/1/1970""))"),43146.0)</f>
        <v>43146</v>
      </c>
      <c r="T651" s="152">
        <v>1.5186708E9</v>
      </c>
      <c r="U651" s="152">
        <v>179175.4365</v>
      </c>
      <c r="W651" s="153">
        <f>IFERROR(__xludf.DUMMYFUNCTION("TO_DATE(INT((X651/(60*60*24))+""1/1/1970""))"),43127.0)</f>
        <v>43127</v>
      </c>
      <c r="X651" s="152">
        <v>1.5170112E9</v>
      </c>
      <c r="Y651" s="152">
        <v>10052.7205</v>
      </c>
      <c r="AA651" s="153">
        <f>IFERROR(__xludf.DUMMYFUNCTION("TO_DATE(INT((AB651/(60*60*24))+""1/1/1970""))"),43129.0)</f>
        <v>43129</v>
      </c>
      <c r="AB651" s="152">
        <v>1.51722E9</v>
      </c>
      <c r="AC651" s="152">
        <v>93673.7269</v>
      </c>
      <c r="AE651" s="153">
        <f>IFERROR(__xludf.DUMMYFUNCTION("TO_DATE(INT((AF651/(60*60*24))+""1/1/1970""))"),43024.0)</f>
        <v>43024</v>
      </c>
      <c r="AF651" s="152">
        <v>1.5081444E9</v>
      </c>
      <c r="AG651" s="152">
        <v>85421.5325</v>
      </c>
      <c r="AH651" s="156"/>
      <c r="AI651" s="153">
        <f>IFERROR(__xludf.DUMMYFUNCTION("TO_DATE(INT((AJ651/(60*60*24))+""1/1/1970""))"),43146.0)</f>
        <v>43146</v>
      </c>
      <c r="AJ651" s="152">
        <v>1.5186708E9</v>
      </c>
      <c r="AK651" s="152">
        <v>99456.8454</v>
      </c>
      <c r="AL651" s="156">
        <v>115094.4811</v>
      </c>
      <c r="AM651" s="160">
        <v>139052.87</v>
      </c>
      <c r="AN651" s="152">
        <f t="shared" si="1"/>
        <v>28775.1952</v>
      </c>
      <c r="AO651" s="152">
        <f t="shared" si="2"/>
        <v>179175.4365</v>
      </c>
      <c r="AP651" s="152">
        <f t="shared" si="3"/>
        <v>9987.8658</v>
      </c>
      <c r="AQ651" s="152">
        <f t="shared" si="4"/>
        <v>94188.5373</v>
      </c>
      <c r="AR651" s="152">
        <f t="shared" si="5"/>
        <v>90135.0047</v>
      </c>
    </row>
    <row r="652">
      <c r="A652" s="156">
        <v>1.4920272E9</v>
      </c>
      <c r="B652" s="156">
        <v>113397.5041</v>
      </c>
      <c r="D652" s="153">
        <f>IFERROR(__xludf.DUMMYFUNCTION("TO_DATE(INT((E652/(60*60*24))+""1/1/1970""))"),43147.0)</f>
        <v>43147</v>
      </c>
      <c r="E652" s="156">
        <v>1.5187572E9</v>
      </c>
      <c r="F652" s="156">
        <v>99456.8454</v>
      </c>
      <c r="H652" s="153">
        <f>IFERROR(__xludf.DUMMYFUNCTION("TO_DATE(INT((I652/(60*60*24))+""1/1/1970""))"),43147.0)</f>
        <v>43147</v>
      </c>
      <c r="I652" s="152">
        <v>1.5187572E9</v>
      </c>
      <c r="J652" s="152">
        <v>114882.8064</v>
      </c>
      <c r="L652" s="158">
        <v>43147.0</v>
      </c>
      <c r="M652" s="159">
        <v>140051.66</v>
      </c>
      <c r="O652" s="153">
        <f>IFERROR(__xludf.DUMMYFUNCTION("TO_DATE(INT((P652/(60*60*24))+""1/1/1970""))"),43025.0)</f>
        <v>43025</v>
      </c>
      <c r="P652" s="13">
        <v>1.5082488E9</v>
      </c>
      <c r="Q652" s="13">
        <v>27640.5872</v>
      </c>
      <c r="S652" s="153">
        <f>IFERROR(__xludf.DUMMYFUNCTION("TO_DATE(INT((T652/(60*60*24))+""1/1/1970""))"),43147.0)</f>
        <v>43147</v>
      </c>
      <c r="T652" s="156">
        <v>1.5187572E9</v>
      </c>
      <c r="U652" s="156">
        <v>182910.8342</v>
      </c>
      <c r="W652" s="153">
        <f>IFERROR(__xludf.DUMMYFUNCTION("TO_DATE(INT((X652/(60*60*24))+""1/1/1970""))"),43129.0)</f>
        <v>43129</v>
      </c>
      <c r="X652" s="156">
        <v>1.517184E9</v>
      </c>
      <c r="Y652" s="156">
        <v>10052.8512</v>
      </c>
      <c r="AA652" s="153">
        <f>IFERROR(__xludf.DUMMYFUNCTION("TO_DATE(INT((AB652/(60*60*24))+""1/1/1970""))"),43130.0)</f>
        <v>43130</v>
      </c>
      <c r="AB652" s="156">
        <v>1.5172992E9</v>
      </c>
      <c r="AC652" s="156">
        <v>93500.0403</v>
      </c>
      <c r="AE652" s="153">
        <f>IFERROR(__xludf.DUMMYFUNCTION("TO_DATE(INT((AF652/(60*60*24))+""1/1/1970""))"),43025.0)</f>
        <v>43025</v>
      </c>
      <c r="AF652" s="156">
        <v>1.5082236E9</v>
      </c>
      <c r="AG652" s="156">
        <v>85275.8926</v>
      </c>
      <c r="AH652" s="156"/>
      <c r="AI652" s="153">
        <f>IFERROR(__xludf.DUMMYFUNCTION("TO_DATE(INT((AJ652/(60*60*24))+""1/1/1970""))"),43147.0)</f>
        <v>43147</v>
      </c>
      <c r="AJ652" s="156">
        <v>1.5187572E9</v>
      </c>
      <c r="AK652" s="156">
        <v>99456.8454</v>
      </c>
      <c r="AL652" s="152">
        <v>114882.8064</v>
      </c>
      <c r="AM652" s="159">
        <v>140051.66</v>
      </c>
      <c r="AN652" s="152">
        <f t="shared" si="1"/>
        <v>28794.1553</v>
      </c>
      <c r="AO652" s="152">
        <f t="shared" si="2"/>
        <v>182910.8342</v>
      </c>
      <c r="AP652" s="152">
        <f t="shared" si="3"/>
        <v>9980.9792</v>
      </c>
      <c r="AQ652" s="152">
        <f t="shared" si="4"/>
        <v>94181.9757</v>
      </c>
      <c r="AR652" s="152">
        <f t="shared" si="5"/>
        <v>90381.5832</v>
      </c>
    </row>
    <row r="653">
      <c r="A653" s="152">
        <v>1.49209026E9</v>
      </c>
      <c r="B653" s="152">
        <v>113397.5041</v>
      </c>
      <c r="D653" s="153">
        <f>IFERROR(__xludf.DUMMYFUNCTION("TO_DATE(INT((E653/(60*60*24))+""1/1/1970""))"),43148.0)</f>
        <v>43148</v>
      </c>
      <c r="E653" s="152">
        <v>1.5188436E9</v>
      </c>
      <c r="F653" s="152">
        <v>99456.8454</v>
      </c>
      <c r="H653" s="153">
        <f>IFERROR(__xludf.DUMMYFUNCTION("TO_DATE(INT((I653/(60*60*24))+""1/1/1970""))"),43148.0)</f>
        <v>43148</v>
      </c>
      <c r="I653" s="156">
        <v>1.5188436E9</v>
      </c>
      <c r="J653" s="156">
        <v>115286.0167</v>
      </c>
      <c r="L653" s="158">
        <v>43148.0</v>
      </c>
      <c r="M653" s="160">
        <v>140129.96</v>
      </c>
      <c r="O653" s="153">
        <f>IFERROR(__xludf.DUMMYFUNCTION("TO_DATE(INT((P653/(60*60*24))+""1/1/1970""))"),43026.0)</f>
        <v>43026</v>
      </c>
      <c r="P653" s="13">
        <v>1.5083352E9</v>
      </c>
      <c r="Q653" s="13">
        <v>27696.5082</v>
      </c>
      <c r="S653" s="153">
        <f>IFERROR(__xludf.DUMMYFUNCTION("TO_DATE(INT((T653/(60*60*24))+""1/1/1970""))"),43148.0)</f>
        <v>43148</v>
      </c>
      <c r="T653" s="152">
        <v>1.5188436E9</v>
      </c>
      <c r="U653" s="152">
        <v>182933.4058</v>
      </c>
      <c r="W653" s="153">
        <f>IFERROR(__xludf.DUMMYFUNCTION("TO_DATE(INT((X653/(60*60*24))+""1/1/1970""))"),43130.0)</f>
        <v>43130</v>
      </c>
      <c r="X653" s="152">
        <v>1.5173244E9</v>
      </c>
      <c r="Y653" s="152">
        <v>10039.3254</v>
      </c>
      <c r="AA653" s="153">
        <f>IFERROR(__xludf.DUMMYFUNCTION("TO_DATE(INT((AB653/(60*60*24))+""1/1/1970""))"),43131.0)</f>
        <v>43131</v>
      </c>
      <c r="AB653" s="152">
        <v>1.5173784E9</v>
      </c>
      <c r="AC653" s="152">
        <v>94017.335</v>
      </c>
      <c r="AE653" s="153">
        <f>IFERROR(__xludf.DUMMYFUNCTION("TO_DATE(INT((AF653/(60*60*24))+""1/1/1970""))"),43026.0)</f>
        <v>43026</v>
      </c>
      <c r="AF653" s="152">
        <v>1.5083028E9</v>
      </c>
      <c r="AG653" s="152">
        <v>85110.4254</v>
      </c>
      <c r="AH653" s="156"/>
      <c r="AI653" s="153">
        <f>IFERROR(__xludf.DUMMYFUNCTION("TO_DATE(INT((AJ653/(60*60*24))+""1/1/1970""))"),43148.0)</f>
        <v>43148</v>
      </c>
      <c r="AJ653" s="152">
        <v>1.5188436E9</v>
      </c>
      <c r="AK653" s="152">
        <v>99456.8454</v>
      </c>
      <c r="AL653" s="156">
        <v>115286.0167</v>
      </c>
      <c r="AM653" s="160">
        <v>140129.96</v>
      </c>
      <c r="AN653" s="152">
        <f t="shared" si="1"/>
        <v>28711.6039</v>
      </c>
      <c r="AO653" s="152">
        <f t="shared" si="2"/>
        <v>182933.4058</v>
      </c>
      <c r="AP653" s="152">
        <f t="shared" si="3"/>
        <v>9992.1154</v>
      </c>
      <c r="AQ653" s="152">
        <f t="shared" si="4"/>
        <v>94181.9757</v>
      </c>
      <c r="AR653" s="152">
        <f t="shared" si="5"/>
        <v>89712.865</v>
      </c>
    </row>
    <row r="654">
      <c r="A654" s="156">
        <v>1.4921136E9</v>
      </c>
      <c r="B654" s="156">
        <v>113397.5041</v>
      </c>
      <c r="D654" s="153">
        <f>IFERROR(__xludf.DUMMYFUNCTION("TO_DATE(INT((E654/(60*60*24))+""1/1/1970""))"),43151.0)</f>
        <v>43151</v>
      </c>
      <c r="E654" s="156">
        <v>1.5191388E9</v>
      </c>
      <c r="F654" s="156">
        <v>99456.8454</v>
      </c>
      <c r="H654" s="153">
        <f>IFERROR(__xludf.DUMMYFUNCTION("TO_DATE(INT((I654/(60*60*24))+""1/1/1970""))"),43151.0)</f>
        <v>43151</v>
      </c>
      <c r="I654" s="152">
        <v>1.5191388E9</v>
      </c>
      <c r="J654" s="152">
        <v>115286.0167</v>
      </c>
      <c r="L654" s="158">
        <v>43151.0</v>
      </c>
      <c r="M654" s="159">
        <v>140129.96</v>
      </c>
      <c r="O654" s="153">
        <f>IFERROR(__xludf.DUMMYFUNCTION("TO_DATE(INT((P654/(60*60*24))+""1/1/1970""))"),43027.0)</f>
        <v>43027</v>
      </c>
      <c r="P654" s="13">
        <v>1.5084216E9</v>
      </c>
      <c r="Q654" s="13">
        <v>27626.6434</v>
      </c>
      <c r="S654" s="153">
        <f>IFERROR(__xludf.DUMMYFUNCTION("TO_DATE(INT((T654/(60*60*24))+""1/1/1970""))"),43151.0)</f>
        <v>43151</v>
      </c>
      <c r="T654" s="156">
        <v>1.5191388E9</v>
      </c>
      <c r="U654" s="156">
        <v>182933.4058</v>
      </c>
      <c r="W654" s="153">
        <f>IFERROR(__xludf.DUMMYFUNCTION("TO_DATE(INT((X654/(60*60*24))+""1/1/1970""))"),43131.0)</f>
        <v>43131</v>
      </c>
      <c r="X654" s="152">
        <v>1.5174108E9</v>
      </c>
      <c r="Y654" s="152">
        <v>10047.033</v>
      </c>
      <c r="AA654" s="153">
        <f>IFERROR(__xludf.DUMMYFUNCTION("TO_DATE(INT((AB654/(60*60*24))+""1/1/1970""))"),43132.0)</f>
        <v>43132</v>
      </c>
      <c r="AB654" s="156">
        <v>1.5174576E9</v>
      </c>
      <c r="AC654" s="156">
        <v>94005.0228</v>
      </c>
      <c r="AE654" s="153">
        <f>IFERROR(__xludf.DUMMYFUNCTION("TO_DATE(INT((AF654/(60*60*24))+""1/1/1970""))"),43027.0)</f>
        <v>43027</v>
      </c>
      <c r="AF654" s="156">
        <v>1.508382E9</v>
      </c>
      <c r="AG654" s="156">
        <v>85277.3345</v>
      </c>
      <c r="AH654" s="156"/>
      <c r="AI654" s="153">
        <f>IFERROR(__xludf.DUMMYFUNCTION("TO_DATE(INT((AJ654/(60*60*24))+""1/1/1970""))"),43151.0)</f>
        <v>43151</v>
      </c>
      <c r="AJ654" s="156">
        <v>1.5191388E9</v>
      </c>
      <c r="AK654" s="156">
        <v>99456.8454</v>
      </c>
      <c r="AL654" s="152">
        <v>115286.0167</v>
      </c>
      <c r="AM654" s="159">
        <v>140129.96</v>
      </c>
      <c r="AN654" s="152">
        <f t="shared" si="1"/>
        <v>28687.3554</v>
      </c>
      <c r="AO654" s="152">
        <f t="shared" si="2"/>
        <v>182933.4058</v>
      </c>
      <c r="AP654" s="152">
        <f t="shared" si="3"/>
        <v>9993.2444</v>
      </c>
      <c r="AQ654" s="152">
        <f t="shared" si="4"/>
        <v>95288.143</v>
      </c>
      <c r="AR654" s="152">
        <f t="shared" si="5"/>
        <v>89646.5339</v>
      </c>
    </row>
    <row r="655">
      <c r="A655" s="152">
        <v>1.49243586E9</v>
      </c>
      <c r="B655" s="152">
        <v>113397.5041</v>
      </c>
      <c r="D655" s="153">
        <f>IFERROR(__xludf.DUMMYFUNCTION("TO_DATE(INT((E655/(60*60*24))+""1/1/1970""))"),43152.0)</f>
        <v>43152</v>
      </c>
      <c r="E655" s="156">
        <v>1.5191892E9</v>
      </c>
      <c r="F655" s="156">
        <v>99237.2413</v>
      </c>
      <c r="H655" s="153">
        <f>IFERROR(__xludf.DUMMYFUNCTION("TO_DATE(INT((I655/(60*60*24))+""1/1/1970""))"),43152.0)</f>
        <v>43152</v>
      </c>
      <c r="I655" s="152">
        <v>1.5191892E9</v>
      </c>
      <c r="J655" s="152">
        <v>116030.8151</v>
      </c>
      <c r="L655" s="158">
        <v>43152.0</v>
      </c>
      <c r="M655" s="159">
        <v>139082.46</v>
      </c>
      <c r="O655" s="153">
        <f>IFERROR(__xludf.DUMMYFUNCTION("TO_DATE(INT((P655/(60*60*24))+""1/1/1970""))"),43028.0)</f>
        <v>43028</v>
      </c>
      <c r="P655" s="13">
        <v>1.508508E9</v>
      </c>
      <c r="Q655" s="13">
        <v>27599.773</v>
      </c>
      <c r="S655" s="153">
        <f>IFERROR(__xludf.DUMMYFUNCTION("TO_DATE(INT((T655/(60*60*24))+""1/1/1970""))"),43152.0)</f>
        <v>43152</v>
      </c>
      <c r="T655" s="156">
        <v>1.5191892E9</v>
      </c>
      <c r="U655" s="156">
        <v>181120.143</v>
      </c>
      <c r="W655" s="153">
        <f>IFERROR(__xludf.DUMMYFUNCTION("TO_DATE(INT((X655/(60*60*24))+""1/1/1970""))"),43132.0)</f>
        <v>43132</v>
      </c>
      <c r="X655" s="152">
        <v>1.5174972E9</v>
      </c>
      <c r="Y655" s="152">
        <v>10040.2197</v>
      </c>
      <c r="AA655" s="153">
        <f>IFERROR(__xludf.DUMMYFUNCTION("TO_DATE(INT((AB655/(60*60*24))+""1/1/1970""))"),43133.0)</f>
        <v>43133</v>
      </c>
      <c r="AB655" s="152">
        <v>1.5175368E9</v>
      </c>
      <c r="AC655" s="152">
        <v>94243.4715</v>
      </c>
      <c r="AE655" s="153">
        <f>IFERROR(__xludf.DUMMYFUNCTION("TO_DATE(INT((AF655/(60*60*24))+""1/1/1970""))"),43028.0)</f>
        <v>43028</v>
      </c>
      <c r="AF655" s="152">
        <v>1.5084612E9</v>
      </c>
      <c r="AG655" s="152">
        <v>85665.5877</v>
      </c>
      <c r="AH655" s="156"/>
      <c r="AI655" s="153">
        <f>IFERROR(__xludf.DUMMYFUNCTION("TO_DATE(INT((AJ655/(60*60*24))+""1/1/1970""))"),43152.0)</f>
        <v>43152</v>
      </c>
      <c r="AJ655" s="156">
        <v>1.5191892E9</v>
      </c>
      <c r="AK655" s="156">
        <v>99237.2413</v>
      </c>
      <c r="AL655" s="152">
        <v>116030.8151</v>
      </c>
      <c r="AM655" s="159">
        <v>139082.46</v>
      </c>
      <c r="AN655" s="152">
        <f t="shared" si="1"/>
        <v>28711.201</v>
      </c>
      <c r="AO655" s="152">
        <f t="shared" si="2"/>
        <v>181120.143</v>
      </c>
      <c r="AP655" s="152">
        <f t="shared" si="3"/>
        <v>9997.9614</v>
      </c>
      <c r="AQ655" s="152">
        <f t="shared" si="4"/>
        <v>96013.8172</v>
      </c>
      <c r="AR655" s="152">
        <f t="shared" si="5"/>
        <v>89175.0065</v>
      </c>
    </row>
    <row r="656">
      <c r="A656" s="156">
        <v>1.4924592E9</v>
      </c>
      <c r="B656" s="156">
        <v>113397.5041</v>
      </c>
      <c r="D656" s="153">
        <f>IFERROR(__xludf.DUMMYFUNCTION("TO_DATE(INT((E656/(60*60*24))+""1/1/1970""))"),43153.0)</f>
        <v>43153</v>
      </c>
      <c r="E656" s="152">
        <v>1.5192756E9</v>
      </c>
      <c r="F656" s="152">
        <v>99398.5756</v>
      </c>
      <c r="H656" s="153">
        <f>IFERROR(__xludf.DUMMYFUNCTION("TO_DATE(INT((I656/(60*60*24))+""1/1/1970""))"),43153.0)</f>
        <v>43153</v>
      </c>
      <c r="I656" s="156">
        <v>1.5192756E9</v>
      </c>
      <c r="J656" s="156">
        <v>114512.9668</v>
      </c>
      <c r="L656" s="158">
        <v>43153.0</v>
      </c>
      <c r="M656" s="160">
        <v>138187.18</v>
      </c>
      <c r="O656" s="153">
        <f>IFERROR(__xludf.DUMMYFUNCTION("TO_DATE(INT((P656/(60*60*24))+""1/1/1970""))"),43029.0)</f>
        <v>43029</v>
      </c>
      <c r="P656" s="13">
        <v>1.508544E9</v>
      </c>
      <c r="Q656" s="13">
        <v>27554.2951</v>
      </c>
      <c r="S656" s="153">
        <f>IFERROR(__xludf.DUMMYFUNCTION("TO_DATE(INT((T656/(60*60*24))+""1/1/1970""))"),43153.0)</f>
        <v>43153</v>
      </c>
      <c r="T656" s="152">
        <v>1.5192756E9</v>
      </c>
      <c r="U656" s="152">
        <v>179600.925</v>
      </c>
      <c r="W656" s="153">
        <f>IFERROR(__xludf.DUMMYFUNCTION("TO_DATE(INT((X656/(60*60*24))+""1/1/1970""))"),43133.0)</f>
        <v>43133</v>
      </c>
      <c r="X656" s="152">
        <v>1.5175836E9</v>
      </c>
      <c r="Y656" s="152">
        <v>10046.193</v>
      </c>
      <c r="AA656" s="153">
        <f>IFERROR(__xludf.DUMMYFUNCTION("TO_DATE(INT((AB656/(60*60*24))+""1/1/1970""))"),43135.0)</f>
        <v>43135</v>
      </c>
      <c r="AB656" s="156">
        <v>1.5177852E9</v>
      </c>
      <c r="AC656" s="156">
        <v>94187.6361</v>
      </c>
      <c r="AE656" s="153">
        <f>IFERROR(__xludf.DUMMYFUNCTION("TO_DATE(INT((AF656/(60*60*24))+""1/1/1970""))"),43029.0)</f>
        <v>43029</v>
      </c>
      <c r="AF656" s="156">
        <v>1.508544E9</v>
      </c>
      <c r="AG656" s="156">
        <v>85183.6058</v>
      </c>
      <c r="AH656" s="156"/>
      <c r="AI656" s="153">
        <f>IFERROR(__xludf.DUMMYFUNCTION("TO_DATE(INT((AJ656/(60*60*24))+""1/1/1970""))"),43153.0)</f>
        <v>43153</v>
      </c>
      <c r="AJ656" s="152">
        <v>1.5192756E9</v>
      </c>
      <c r="AK656" s="152">
        <v>99398.5756</v>
      </c>
      <c r="AL656" s="156">
        <v>114512.9668</v>
      </c>
      <c r="AM656" s="160">
        <v>138187.18</v>
      </c>
      <c r="AN656" s="152">
        <f t="shared" si="1"/>
        <v>28665.8071</v>
      </c>
      <c r="AO656" s="152">
        <f t="shared" si="2"/>
        <v>179600.925</v>
      </c>
      <c r="AP656" s="152">
        <f t="shared" si="3"/>
        <v>10014.5922</v>
      </c>
      <c r="AQ656" s="152">
        <f t="shared" si="4"/>
        <v>95592.6751</v>
      </c>
      <c r="AR656" s="152">
        <f t="shared" si="5"/>
        <v>88779.904</v>
      </c>
    </row>
    <row r="657">
      <c r="A657" s="152">
        <v>1.49252226E9</v>
      </c>
      <c r="B657" s="152">
        <v>113397.5041</v>
      </c>
      <c r="D657" s="153">
        <f>IFERROR(__xludf.DUMMYFUNCTION("TO_DATE(INT((E657/(60*60*24))+""1/1/1970""))"),43154.0)</f>
        <v>43154</v>
      </c>
      <c r="E657" s="156">
        <v>1.519362E9</v>
      </c>
      <c r="F657" s="156">
        <v>99398.5756</v>
      </c>
      <c r="H657" s="153">
        <f>IFERROR(__xludf.DUMMYFUNCTION("TO_DATE(INT((I657/(60*60*24))+""1/1/1970""))"),43154.0)</f>
        <v>43154</v>
      </c>
      <c r="I657" s="152">
        <v>1.519362E9</v>
      </c>
      <c r="J657" s="152">
        <v>114848.3226</v>
      </c>
      <c r="L657" s="158">
        <v>43154.0</v>
      </c>
      <c r="M657" s="159">
        <v>138549.72</v>
      </c>
      <c r="O657" s="153">
        <f>IFERROR(__xludf.DUMMYFUNCTION("TO_DATE(INT((P657/(60*60*24))+""1/1/1970""))"),43030.0)</f>
        <v>43030</v>
      </c>
      <c r="P657" s="13">
        <v>1.5086304E9</v>
      </c>
      <c r="Q657" s="13">
        <v>27554.2951</v>
      </c>
      <c r="S657" s="153">
        <f>IFERROR(__xludf.DUMMYFUNCTION("TO_DATE(INT((T657/(60*60*24))+""1/1/1970""))"),43154.0)</f>
        <v>43154</v>
      </c>
      <c r="T657" s="156">
        <v>1.519362E9</v>
      </c>
      <c r="U657" s="156">
        <v>179972.4927</v>
      </c>
      <c r="W657" s="153">
        <f>IFERROR(__xludf.DUMMYFUNCTION("TO_DATE(INT((X657/(60*60*24))+""1/1/1970""))"),43134.0)</f>
        <v>43134</v>
      </c>
      <c r="X657" s="152">
        <v>1.517616E9</v>
      </c>
      <c r="Y657" s="152">
        <v>10000.0019</v>
      </c>
      <c r="AA657" s="153">
        <f>IFERROR(__xludf.DUMMYFUNCTION("TO_DATE(INT((AB657/(60*60*24))+""1/1/1970""))"),43136.0)</f>
        <v>43136</v>
      </c>
      <c r="AB657" s="152">
        <v>1.5178248E9</v>
      </c>
      <c r="AC657" s="152">
        <v>94187.6765</v>
      </c>
      <c r="AE657" s="153">
        <f>IFERROR(__xludf.DUMMYFUNCTION("TO_DATE(INT((AF657/(60*60*24))+""1/1/1970""))"),43030.0)</f>
        <v>43030</v>
      </c>
      <c r="AF657" s="152">
        <v>1.5087096E9</v>
      </c>
      <c r="AG657" s="152">
        <v>85183.6058</v>
      </c>
      <c r="AH657" s="156"/>
      <c r="AI657" s="153">
        <f>IFERROR(__xludf.DUMMYFUNCTION("TO_DATE(INT((AJ657/(60*60*24))+""1/1/1970""))"),43154.0)</f>
        <v>43154</v>
      </c>
      <c r="AJ657" s="156">
        <v>1.519362E9</v>
      </c>
      <c r="AK657" s="156">
        <v>99398.5756</v>
      </c>
      <c r="AL657" s="152">
        <v>114848.3226</v>
      </c>
      <c r="AM657" s="159">
        <v>138549.72</v>
      </c>
      <c r="AN657" s="152">
        <f t="shared" si="1"/>
        <v>28742.8319</v>
      </c>
      <c r="AO657" s="152">
        <f t="shared" si="2"/>
        <v>179972.4927</v>
      </c>
      <c r="AP657" s="152">
        <f t="shared" si="3"/>
        <v>10012.4432</v>
      </c>
      <c r="AQ657" s="152">
        <f t="shared" si="4"/>
        <v>95137.5764</v>
      </c>
      <c r="AR657" s="152">
        <f t="shared" si="5"/>
        <v>89105.4309</v>
      </c>
    </row>
    <row r="658">
      <c r="A658" s="156">
        <v>1.4925456E9</v>
      </c>
      <c r="B658" s="156">
        <v>113397.5041</v>
      </c>
      <c r="D658" s="153">
        <f>IFERROR(__xludf.DUMMYFUNCTION("TO_DATE(INT((E658/(60*60*24))+""1/1/1970""))"),43155.0)</f>
        <v>43155</v>
      </c>
      <c r="E658" s="152">
        <v>1.5194484E9</v>
      </c>
      <c r="F658" s="152">
        <v>99398.5756</v>
      </c>
      <c r="H658" s="153">
        <f>IFERROR(__xludf.DUMMYFUNCTION("TO_DATE(INT((I658/(60*60*24))+""1/1/1970""))"),43155.0)</f>
        <v>43155</v>
      </c>
      <c r="I658" s="156">
        <v>1.5194484E9</v>
      </c>
      <c r="J658" s="156">
        <v>114939.9884</v>
      </c>
      <c r="L658" s="158">
        <v>43155.0</v>
      </c>
      <c r="M658" s="160">
        <v>139852.06</v>
      </c>
      <c r="O658" s="153">
        <f>IFERROR(__xludf.DUMMYFUNCTION("TO_DATE(INT((P658/(60*60*24))+""1/1/1970""))"),43031.0)</f>
        <v>43031</v>
      </c>
      <c r="P658" s="13">
        <v>1.5087168E9</v>
      </c>
      <c r="Q658" s="13">
        <v>27540.2866</v>
      </c>
      <c r="S658" s="153">
        <f>IFERROR(__xludf.DUMMYFUNCTION("TO_DATE(INT((T658/(60*60*24))+""1/1/1970""))"),43155.0)</f>
        <v>43155</v>
      </c>
      <c r="T658" s="152">
        <v>1.5194484E9</v>
      </c>
      <c r="U658" s="152">
        <v>184721.3827</v>
      </c>
      <c r="W658" s="153">
        <f>IFERROR(__xludf.DUMMYFUNCTION("TO_DATE(INT((X658/(60*60*24))+""1/1/1970""))"),43136.0)</f>
        <v>43136</v>
      </c>
      <c r="X658" s="156">
        <v>1.5177888E9</v>
      </c>
      <c r="Y658" s="156">
        <v>9996.5771</v>
      </c>
      <c r="AA658" s="153">
        <f>IFERROR(__xludf.DUMMYFUNCTION("TO_DATE(INT((AB658/(60*60*24))+""1/1/1970""))"),43137.0)</f>
        <v>43137</v>
      </c>
      <c r="AB658" s="156">
        <v>1.517904E9</v>
      </c>
      <c r="AC658" s="156">
        <v>94187.0586</v>
      </c>
      <c r="AE658" s="153">
        <f>IFERROR(__xludf.DUMMYFUNCTION("TO_DATE(INT((AF658/(60*60*24))+""1/1/1970""))"),43031.0)</f>
        <v>43031</v>
      </c>
      <c r="AF658" s="152">
        <v>1.5087492E9</v>
      </c>
      <c r="AG658" s="152">
        <v>84990.741</v>
      </c>
      <c r="AH658" s="156"/>
      <c r="AI658" s="153">
        <f>IFERROR(__xludf.DUMMYFUNCTION("TO_DATE(INT((AJ658/(60*60*24))+""1/1/1970""))"),43155.0)</f>
        <v>43155</v>
      </c>
      <c r="AJ658" s="152">
        <v>1.5194484E9</v>
      </c>
      <c r="AK658" s="152">
        <v>99398.5756</v>
      </c>
      <c r="AL658" s="156">
        <v>114939.9884</v>
      </c>
      <c r="AM658" s="160">
        <v>139852.06</v>
      </c>
      <c r="AN658" s="152">
        <f t="shared" si="1"/>
        <v>28755.5618</v>
      </c>
      <c r="AO658" s="152">
        <f t="shared" si="2"/>
        <v>184721.3827</v>
      </c>
      <c r="AP658" s="152">
        <f t="shared" si="3"/>
        <v>10005.6493</v>
      </c>
      <c r="AQ658" s="152">
        <f t="shared" si="4"/>
        <v>95137.5764</v>
      </c>
      <c r="AR658" s="152">
        <f t="shared" si="5"/>
        <v>88881.5636</v>
      </c>
    </row>
    <row r="659">
      <c r="A659" s="152">
        <v>1.49260866E9</v>
      </c>
      <c r="B659" s="152">
        <v>113397.5041</v>
      </c>
      <c r="D659" s="153">
        <f>IFERROR(__xludf.DUMMYFUNCTION("TO_DATE(INT((E659/(60*60*24))+""1/1/1970""))"),43157.0)</f>
        <v>43157</v>
      </c>
      <c r="E659" s="156">
        <v>1.5196572E9</v>
      </c>
      <c r="F659" s="156">
        <v>99398.5756</v>
      </c>
      <c r="H659" s="153">
        <f>IFERROR(__xludf.DUMMYFUNCTION("TO_DATE(INT((I659/(60*60*24))+""1/1/1970""))"),43157.0)</f>
        <v>43157</v>
      </c>
      <c r="I659" s="152">
        <v>1.5196572E9</v>
      </c>
      <c r="J659" s="152">
        <v>114939.9884</v>
      </c>
      <c r="L659" s="158">
        <v>43157.0</v>
      </c>
      <c r="M659" s="159">
        <v>139852.06</v>
      </c>
      <c r="O659" s="153">
        <f>IFERROR(__xludf.DUMMYFUNCTION("TO_DATE(INT((P659/(60*60*24))+""1/1/1970""))"),43032.0)</f>
        <v>43032</v>
      </c>
      <c r="P659" s="13">
        <v>1.5088536E9</v>
      </c>
      <c r="Q659" s="13">
        <v>27702.9855</v>
      </c>
      <c r="S659" s="153">
        <f>IFERROR(__xludf.DUMMYFUNCTION("TO_DATE(INT((T659/(60*60*24))+""1/1/1970""))"),43157.0)</f>
        <v>43157</v>
      </c>
      <c r="T659" s="156">
        <v>1.5196572E9</v>
      </c>
      <c r="U659" s="156">
        <v>184721.3827</v>
      </c>
      <c r="W659" s="153">
        <f>IFERROR(__xludf.DUMMYFUNCTION("TO_DATE(INT((X659/(60*60*24))+""1/1/1970""))"),43137.0)</f>
        <v>43137</v>
      </c>
      <c r="X659" s="152">
        <v>1.5179292E9</v>
      </c>
      <c r="Y659" s="152">
        <v>9975.3094</v>
      </c>
      <c r="AA659" s="153">
        <f>IFERROR(__xludf.DUMMYFUNCTION("TO_DATE(INT((AB659/(60*60*24))+""1/1/1970""))"),43138.0)</f>
        <v>43138</v>
      </c>
      <c r="AB659" s="152">
        <v>1.5179832E9</v>
      </c>
      <c r="AC659" s="152">
        <v>94190.6426</v>
      </c>
      <c r="AE659" s="153">
        <f>IFERROR(__xludf.DUMMYFUNCTION("TO_DATE(INT((AF659/(60*60*24))+""1/1/1970""))"),43032.0)</f>
        <v>43032</v>
      </c>
      <c r="AF659" s="156">
        <v>1.5088284E9</v>
      </c>
      <c r="AG659" s="156">
        <v>84990.741</v>
      </c>
      <c r="AH659" s="156"/>
      <c r="AI659" s="153">
        <f>IFERROR(__xludf.DUMMYFUNCTION("TO_DATE(INT((AJ659/(60*60*24))+""1/1/1970""))"),43157.0)</f>
        <v>43157</v>
      </c>
      <c r="AJ659" s="156">
        <v>1.5196572E9</v>
      </c>
      <c r="AK659" s="156">
        <v>99398.5756</v>
      </c>
      <c r="AL659" s="152">
        <v>114939.9884</v>
      </c>
      <c r="AM659" s="159">
        <v>139852.06</v>
      </c>
      <c r="AN659" s="152">
        <f t="shared" si="1"/>
        <v>28727.8277</v>
      </c>
      <c r="AO659" s="152">
        <f t="shared" si="2"/>
        <v>184721.3827</v>
      </c>
      <c r="AP659" s="152">
        <f t="shared" si="3"/>
        <v>10006.1692</v>
      </c>
      <c r="AQ659" s="152">
        <f t="shared" si="4"/>
        <v>95481.7628</v>
      </c>
      <c r="AR659" s="152">
        <f t="shared" si="5"/>
        <v>88839.0251</v>
      </c>
    </row>
    <row r="660">
      <c r="A660" s="156">
        <v>1.492632E9</v>
      </c>
      <c r="B660" s="156">
        <v>113397.5041</v>
      </c>
      <c r="D660" s="153">
        <f>IFERROR(__xludf.DUMMYFUNCTION("TO_DATE(INT((E660/(60*60*24))+""1/1/1970""))"),43158.0)</f>
        <v>43158</v>
      </c>
      <c r="E660" s="156">
        <v>1.5197076E9</v>
      </c>
      <c r="F660" s="156">
        <v>99398.5756</v>
      </c>
      <c r="H660" s="153">
        <f>IFERROR(__xludf.DUMMYFUNCTION("TO_DATE(INT((I660/(60*60*24))+""1/1/1970""))"),43158.0)</f>
        <v>43158</v>
      </c>
      <c r="I660" s="152">
        <v>1.5197076E9</v>
      </c>
      <c r="J660" s="152">
        <v>114374.5741</v>
      </c>
      <c r="L660" s="158">
        <v>43158.0</v>
      </c>
      <c r="M660" s="159">
        <v>140734.95</v>
      </c>
      <c r="O660" s="153">
        <f>IFERROR(__xludf.DUMMYFUNCTION("TO_DATE(INT((P660/(60*60*24))+""1/1/1970""))"),43033.0)</f>
        <v>43033</v>
      </c>
      <c r="P660" s="13">
        <v>1.50894E9</v>
      </c>
      <c r="Q660" s="13">
        <v>27701.6804</v>
      </c>
      <c r="S660" s="153">
        <f>IFERROR(__xludf.DUMMYFUNCTION("TO_DATE(INT((T660/(60*60*24))+""1/1/1970""))"),43158.0)</f>
        <v>43158</v>
      </c>
      <c r="T660" s="156">
        <v>1.5197076E9</v>
      </c>
      <c r="U660" s="156">
        <v>188176.6158</v>
      </c>
      <c r="W660" s="153">
        <f>IFERROR(__xludf.DUMMYFUNCTION("TO_DATE(INT((X660/(60*60*24))+""1/1/1970""))"),43138.0)</f>
        <v>43138</v>
      </c>
      <c r="X660" s="152">
        <v>1.5180156E9</v>
      </c>
      <c r="Y660" s="152">
        <v>9981.3777</v>
      </c>
      <c r="AA660" s="153">
        <f>IFERROR(__xludf.DUMMYFUNCTION("TO_DATE(INT((AB660/(60*60*24))+""1/1/1970""))"),43139.0)</f>
        <v>43139</v>
      </c>
      <c r="AB660" s="156">
        <v>1.5180624E9</v>
      </c>
      <c r="AC660" s="156">
        <v>94200.7861</v>
      </c>
      <c r="AE660" s="153">
        <f>IFERROR(__xludf.DUMMYFUNCTION("TO_DATE(INT((AF660/(60*60*24))+""1/1/1970""))"),43033.0)</f>
        <v>43033</v>
      </c>
      <c r="AF660" s="152">
        <v>1.5089076E9</v>
      </c>
      <c r="AG660" s="152">
        <v>85025.709</v>
      </c>
      <c r="AH660" s="156"/>
      <c r="AI660" s="153">
        <f>IFERROR(__xludf.DUMMYFUNCTION("TO_DATE(INT((AJ660/(60*60*24))+""1/1/1970""))"),43158.0)</f>
        <v>43158</v>
      </c>
      <c r="AJ660" s="156">
        <v>1.5197076E9</v>
      </c>
      <c r="AK660" s="156">
        <v>99398.5756</v>
      </c>
      <c r="AL660" s="152">
        <v>114374.5741</v>
      </c>
      <c r="AM660" s="159">
        <v>140734.95</v>
      </c>
      <c r="AN660" s="152">
        <f t="shared" si="1"/>
        <v>28719.7745</v>
      </c>
      <c r="AO660" s="152">
        <f t="shared" si="2"/>
        <v>188176.6158</v>
      </c>
      <c r="AP660" s="152">
        <f t="shared" si="3"/>
        <v>10007.2958</v>
      </c>
      <c r="AQ660" s="152">
        <f t="shared" si="4"/>
        <v>95126.9263</v>
      </c>
      <c r="AR660" s="152">
        <f t="shared" si="5"/>
        <v>89030.8085</v>
      </c>
    </row>
    <row r="661">
      <c r="A661" s="152">
        <v>1.49269506E9</v>
      </c>
      <c r="B661" s="152">
        <v>113397.5041</v>
      </c>
      <c r="D661" s="153">
        <f>IFERROR(__xludf.DUMMYFUNCTION("TO_DATE(INT((E661/(60*60*24))+""1/1/1970""))"),43159.0)</f>
        <v>43159</v>
      </c>
      <c r="E661" s="152">
        <v>1.519794E9</v>
      </c>
      <c r="F661" s="152">
        <v>99398.5756</v>
      </c>
      <c r="H661" s="153">
        <f>IFERROR(__xludf.DUMMYFUNCTION("TO_DATE(INT((I661/(60*60*24))+""1/1/1970""))"),43159.0)</f>
        <v>43159</v>
      </c>
      <c r="I661" s="156">
        <v>1.519794E9</v>
      </c>
      <c r="J661" s="156">
        <v>115786.803</v>
      </c>
      <c r="L661" s="158">
        <v>43159.0</v>
      </c>
      <c r="M661" s="160">
        <v>139463.49</v>
      </c>
      <c r="O661" s="153">
        <f>IFERROR(__xludf.DUMMYFUNCTION("TO_DATE(INT((P661/(60*60*24))+""1/1/1970""))"),43034.0)</f>
        <v>43034</v>
      </c>
      <c r="P661" s="13">
        <v>1.5090264E9</v>
      </c>
      <c r="Q661" s="13">
        <v>27804.94</v>
      </c>
      <c r="S661" s="153">
        <f>IFERROR(__xludf.DUMMYFUNCTION("TO_DATE(INT((T661/(60*60*24))+""1/1/1970""))"),43159.0)</f>
        <v>43159</v>
      </c>
      <c r="T661" s="152">
        <v>1.519794E9</v>
      </c>
      <c r="U661" s="152">
        <v>184373.9462</v>
      </c>
      <c r="W661" s="153">
        <f>IFERROR(__xludf.DUMMYFUNCTION("TO_DATE(INT((X661/(60*60*24))+""1/1/1970""))"),43139.0)</f>
        <v>43139</v>
      </c>
      <c r="X661" s="152">
        <v>1.518102E9</v>
      </c>
      <c r="Y661" s="152">
        <v>9992.2835</v>
      </c>
      <c r="AA661" s="153">
        <f>IFERROR(__xludf.DUMMYFUNCTION("TO_DATE(INT((AB661/(60*60*24))+""1/1/1970""))"),43140.0)</f>
        <v>43140</v>
      </c>
      <c r="AB661" s="152">
        <v>1.5181416E9</v>
      </c>
      <c r="AC661" s="152">
        <v>94190.0982</v>
      </c>
      <c r="AE661" s="153">
        <f>IFERROR(__xludf.DUMMYFUNCTION("TO_DATE(INT((AF661/(60*60*24))+""1/1/1970""))"),43034.0)</f>
        <v>43034</v>
      </c>
      <c r="AF661" s="156">
        <v>1.5089868E9</v>
      </c>
      <c r="AG661" s="156">
        <v>85454.6981</v>
      </c>
      <c r="AH661" s="156"/>
      <c r="AI661" s="153">
        <f>IFERROR(__xludf.DUMMYFUNCTION("TO_DATE(INT((AJ661/(60*60*24))+""1/1/1970""))"),43159.0)</f>
        <v>43159</v>
      </c>
      <c r="AJ661" s="152">
        <v>1.519794E9</v>
      </c>
      <c r="AK661" s="152">
        <v>99398.5756</v>
      </c>
      <c r="AL661" s="156">
        <v>115786.803</v>
      </c>
      <c r="AM661" s="160">
        <v>139463.49</v>
      </c>
      <c r="AN661" s="152">
        <f t="shared" si="1"/>
        <v>28756.1133</v>
      </c>
      <c r="AO661" s="152">
        <f t="shared" si="2"/>
        <v>184373.9462</v>
      </c>
      <c r="AP661" s="152">
        <f t="shared" si="3"/>
        <v>10029.1392</v>
      </c>
      <c r="AQ661" s="152">
        <f t="shared" si="4"/>
        <v>94806.6955</v>
      </c>
      <c r="AR661" s="152">
        <f t="shared" si="5"/>
        <v>88387.6854</v>
      </c>
    </row>
    <row r="662">
      <c r="A662" s="156">
        <v>1.4927184E9</v>
      </c>
      <c r="B662" s="156">
        <v>113397.5041</v>
      </c>
      <c r="D662" s="153">
        <f>IFERROR(__xludf.DUMMYFUNCTION("TO_DATE(INT((E662/(60*60*24))+""1/1/1970""))"),43160.0)</f>
        <v>43160</v>
      </c>
      <c r="E662" s="156">
        <v>1.5198804E9</v>
      </c>
      <c r="F662" s="156">
        <v>99398.5756</v>
      </c>
      <c r="H662" s="153">
        <f>IFERROR(__xludf.DUMMYFUNCTION("TO_DATE(INT((I662/(60*60*24))+""1/1/1970""))"),43160.0)</f>
        <v>43160</v>
      </c>
      <c r="I662" s="152">
        <v>1.5198804E9</v>
      </c>
      <c r="J662" s="152">
        <v>116427.0968</v>
      </c>
      <c r="L662" s="158">
        <v>43160.0</v>
      </c>
      <c r="M662" s="159">
        <v>139016.32</v>
      </c>
      <c r="O662" s="153">
        <f>IFERROR(__xludf.DUMMYFUNCTION("TO_DATE(INT((P662/(60*60*24))+""1/1/1970""))"),43035.0)</f>
        <v>43035</v>
      </c>
      <c r="P662" s="13">
        <v>1.5091128E9</v>
      </c>
      <c r="Q662" s="13">
        <v>27909.4839</v>
      </c>
      <c r="S662" s="153">
        <f>IFERROR(__xludf.DUMMYFUNCTION("TO_DATE(INT((T662/(60*60*24))+""1/1/1970""))"),43160.0)</f>
        <v>43160</v>
      </c>
      <c r="T662" s="156">
        <v>1.5198804E9</v>
      </c>
      <c r="U662" s="156">
        <v>181121.2876</v>
      </c>
      <c r="W662" s="153">
        <f>IFERROR(__xludf.DUMMYFUNCTION("TO_DATE(INT((X662/(60*60*24))+""1/1/1970""))"),43140.0)</f>
        <v>43140</v>
      </c>
      <c r="X662" s="152">
        <v>1.5181884E9</v>
      </c>
      <c r="Y662" s="152">
        <v>9998.3495</v>
      </c>
      <c r="AA662" s="153">
        <f>IFERROR(__xludf.DUMMYFUNCTION("TO_DATE(INT((AB662/(60*60*24))+""1/1/1970""))"),43142.0)</f>
        <v>43142</v>
      </c>
      <c r="AB662" s="156">
        <v>1.51839E9</v>
      </c>
      <c r="AC662" s="156">
        <v>94194.7783</v>
      </c>
      <c r="AE662" s="153">
        <f>IFERROR(__xludf.DUMMYFUNCTION("TO_DATE(INT((AF662/(60*60*24))+""1/1/1970""))"),43035.0)</f>
        <v>43035</v>
      </c>
      <c r="AF662" s="152">
        <v>1.509066E9</v>
      </c>
      <c r="AG662" s="152">
        <v>84144.2988</v>
      </c>
      <c r="AH662" s="156"/>
      <c r="AI662" s="153">
        <f>IFERROR(__xludf.DUMMYFUNCTION("TO_DATE(INT((AJ662/(60*60*24))+""1/1/1970""))"),43160.0)</f>
        <v>43160</v>
      </c>
      <c r="AJ662" s="156">
        <v>1.5198804E9</v>
      </c>
      <c r="AK662" s="156">
        <v>99398.5756</v>
      </c>
      <c r="AL662" s="152">
        <v>116427.0968</v>
      </c>
      <c r="AM662" s="159">
        <v>139016.32</v>
      </c>
      <c r="AN662" s="152">
        <f t="shared" si="1"/>
        <v>28826.499</v>
      </c>
      <c r="AO662" s="152">
        <f t="shared" si="2"/>
        <v>181121.2876</v>
      </c>
      <c r="AP662" s="152">
        <f t="shared" si="3"/>
        <v>10064.9396</v>
      </c>
      <c r="AQ662" s="152">
        <f t="shared" si="4"/>
        <v>94287.4249</v>
      </c>
      <c r="AR662" s="152">
        <f t="shared" si="5"/>
        <v>88137.5019</v>
      </c>
    </row>
    <row r="663">
      <c r="A663" s="152">
        <v>1.49278146E9</v>
      </c>
      <c r="B663" s="152">
        <v>113397.5041</v>
      </c>
      <c r="D663" s="153">
        <f>IFERROR(__xludf.DUMMYFUNCTION("TO_DATE(INT((E663/(60*60*24))+""1/1/1970""))"),43161.0)</f>
        <v>43161</v>
      </c>
      <c r="E663" s="152">
        <v>1.5199668E9</v>
      </c>
      <c r="F663" s="152">
        <v>99398.5756</v>
      </c>
      <c r="H663" s="153">
        <f>IFERROR(__xludf.DUMMYFUNCTION("TO_DATE(INT((I663/(60*60*24))+""1/1/1970""))"),43161.0)</f>
        <v>43161</v>
      </c>
      <c r="I663" s="156">
        <v>1.5199668E9</v>
      </c>
      <c r="J663" s="156">
        <v>116039.2869</v>
      </c>
      <c r="L663" s="158">
        <v>43161.0</v>
      </c>
      <c r="M663" s="160">
        <v>138123.1</v>
      </c>
      <c r="O663" s="153">
        <f>IFERROR(__xludf.DUMMYFUNCTION("TO_DATE(INT((P663/(60*60*24))+""1/1/1970""))"),43036.0)</f>
        <v>43036</v>
      </c>
      <c r="P663" s="13">
        <v>1.5091488E9</v>
      </c>
      <c r="Q663" s="13">
        <v>27874.3934</v>
      </c>
      <c r="S663" s="153">
        <f>IFERROR(__xludf.DUMMYFUNCTION("TO_DATE(INT((T663/(60*60*24))+""1/1/1970""))"),43161.0)</f>
        <v>43161</v>
      </c>
      <c r="T663" s="152">
        <v>1.5199668E9</v>
      </c>
      <c r="U663" s="152">
        <v>177128.4987</v>
      </c>
      <c r="W663" s="153">
        <f>IFERROR(__xludf.DUMMYFUNCTION("TO_DATE(INT((X663/(60*60*24))+""1/1/1970""))"),43141.0)</f>
        <v>43141</v>
      </c>
      <c r="X663" s="152">
        <v>1.5182208E9</v>
      </c>
      <c r="Y663" s="152">
        <v>9988.5345</v>
      </c>
      <c r="AA663" s="153">
        <f>IFERROR(__xludf.DUMMYFUNCTION("TO_DATE(INT((AB663/(60*60*24))+""1/1/1970""))"),43143.0)</f>
        <v>43143</v>
      </c>
      <c r="AB663" s="152">
        <v>1.5184296E9</v>
      </c>
      <c r="AC663" s="152">
        <v>94193.1067</v>
      </c>
      <c r="AE663" s="153">
        <f>IFERROR(__xludf.DUMMYFUNCTION("TO_DATE(INT((AF663/(60*60*24))+""1/1/1970""))"),43036.0)</f>
        <v>43036</v>
      </c>
      <c r="AF663" s="156">
        <v>1.5091488E9</v>
      </c>
      <c r="AG663" s="156">
        <v>83933.0487</v>
      </c>
      <c r="AH663" s="156"/>
      <c r="AI663" s="153">
        <f>IFERROR(__xludf.DUMMYFUNCTION("TO_DATE(INT((AJ663/(60*60*24))+""1/1/1970""))"),43161.0)</f>
        <v>43161</v>
      </c>
      <c r="AJ663" s="152">
        <v>1.5199668E9</v>
      </c>
      <c r="AK663" s="152">
        <v>99398.5756</v>
      </c>
      <c r="AL663" s="156">
        <v>116039.2869</v>
      </c>
      <c r="AM663" s="160">
        <v>138123.1</v>
      </c>
      <c r="AN663" s="152">
        <f t="shared" si="1"/>
        <v>28911.9333</v>
      </c>
      <c r="AO663" s="152">
        <f t="shared" si="2"/>
        <v>177128.4987</v>
      </c>
      <c r="AP663" s="152">
        <f t="shared" si="3"/>
        <v>10057.7719</v>
      </c>
      <c r="AQ663" s="152">
        <f t="shared" si="4"/>
        <v>94680.0478</v>
      </c>
      <c r="AR663" s="152">
        <f t="shared" si="5"/>
        <v>88712.8519</v>
      </c>
    </row>
    <row r="664">
      <c r="A664" s="156">
        <v>1.4928048E9</v>
      </c>
      <c r="B664" s="156">
        <v>113397.5041</v>
      </c>
      <c r="D664" s="153">
        <f>IFERROR(__xludf.DUMMYFUNCTION("TO_DATE(INT((E664/(60*60*24))+""1/1/1970""))"),43162.0)</f>
        <v>43162</v>
      </c>
      <c r="E664" s="156">
        <v>1.5200532E9</v>
      </c>
      <c r="F664" s="156">
        <v>99398.5756</v>
      </c>
      <c r="H664" s="153">
        <f>IFERROR(__xludf.DUMMYFUNCTION("TO_DATE(INT((I664/(60*60*24))+""1/1/1970""))"),43162.0)</f>
        <v>43162</v>
      </c>
      <c r="I664" s="152">
        <v>1.5200532E9</v>
      </c>
      <c r="J664" s="152">
        <v>116813.5868</v>
      </c>
      <c r="L664" s="158">
        <v>43162.0</v>
      </c>
      <c r="M664" s="159">
        <v>138381.12</v>
      </c>
      <c r="O664" s="153">
        <f>IFERROR(__xludf.DUMMYFUNCTION("TO_DATE(INT((P664/(60*60*24))+""1/1/1970""))"),43037.0)</f>
        <v>43037</v>
      </c>
      <c r="P664" s="13">
        <v>1.5092352E9</v>
      </c>
      <c r="Q664" s="13">
        <v>27874.3934</v>
      </c>
      <c r="S664" s="153">
        <f>IFERROR(__xludf.DUMMYFUNCTION("TO_DATE(INT((T664/(60*60*24))+""1/1/1970""))"),43162.0)</f>
        <v>43162</v>
      </c>
      <c r="T664" s="156">
        <v>1.5200532E9</v>
      </c>
      <c r="U664" s="156">
        <v>178679.9715</v>
      </c>
      <c r="W664" s="153">
        <f>IFERROR(__xludf.DUMMYFUNCTION("TO_DATE(INT((X664/(60*60*24))+""1/1/1970""))"),43143.0)</f>
        <v>43143</v>
      </c>
      <c r="X664" s="156">
        <v>1.5183936E9</v>
      </c>
      <c r="Y664" s="156">
        <v>9987.9453</v>
      </c>
      <c r="AA664" s="153">
        <f>IFERROR(__xludf.DUMMYFUNCTION("TO_DATE(INT((AB664/(60*60*24))+""1/1/1970""))"),43144.0)</f>
        <v>43144</v>
      </c>
      <c r="AB664" s="156">
        <v>1.5185088E9</v>
      </c>
      <c r="AC664" s="156">
        <v>94190.2846</v>
      </c>
      <c r="AE664" s="153">
        <f>IFERROR(__xludf.DUMMYFUNCTION("TO_DATE(INT((AF664/(60*60*24))+""1/1/1970""))"),43037.0)</f>
        <v>43037</v>
      </c>
      <c r="AF664" s="152">
        <v>1.5093144E9</v>
      </c>
      <c r="AG664" s="152">
        <v>83933.0487</v>
      </c>
      <c r="AH664" s="156"/>
      <c r="AI664" s="153">
        <f>IFERROR(__xludf.DUMMYFUNCTION("TO_DATE(INT((AJ664/(60*60*24))+""1/1/1970""))"),43162.0)</f>
        <v>43162</v>
      </c>
      <c r="AJ664" s="156">
        <v>1.5200532E9</v>
      </c>
      <c r="AK664" s="156">
        <v>99398.5756</v>
      </c>
      <c r="AL664" s="152">
        <v>116813.5868</v>
      </c>
      <c r="AM664" s="159">
        <v>138381.12</v>
      </c>
      <c r="AN664" s="152">
        <f t="shared" si="1"/>
        <v>28972.4086</v>
      </c>
      <c r="AO664" s="152">
        <f t="shared" si="2"/>
        <v>178679.9715</v>
      </c>
      <c r="AP664" s="152">
        <f t="shared" si="3"/>
        <v>10056.1325</v>
      </c>
      <c r="AQ664" s="152">
        <f t="shared" si="4"/>
        <v>94680.0478</v>
      </c>
      <c r="AR664" s="152">
        <f t="shared" si="5"/>
        <v>89051.7172</v>
      </c>
    </row>
    <row r="665">
      <c r="A665" s="152">
        <v>1.49304066E9</v>
      </c>
      <c r="B665" s="152">
        <v>113397.5041</v>
      </c>
      <c r="D665" s="153">
        <f>IFERROR(__xludf.DUMMYFUNCTION("TO_DATE(INT((E665/(60*60*24))+""1/1/1970""))"),43164.0)</f>
        <v>43164</v>
      </c>
      <c r="E665" s="152">
        <v>1.520262E9</v>
      </c>
      <c r="F665" s="152">
        <v>99398.5756</v>
      </c>
      <c r="H665" s="153">
        <f>IFERROR(__xludf.DUMMYFUNCTION("TO_DATE(INT((I665/(60*60*24))+""1/1/1970""))"),43164.0)</f>
        <v>43164</v>
      </c>
      <c r="I665" s="156">
        <v>1.520262E9</v>
      </c>
      <c r="J665" s="156">
        <v>116813.5868</v>
      </c>
      <c r="L665" s="158">
        <v>43164.0</v>
      </c>
      <c r="M665" s="160">
        <v>138381.12</v>
      </c>
      <c r="O665" s="153">
        <f>IFERROR(__xludf.DUMMYFUNCTION("TO_DATE(INT((P665/(60*60*24))+""1/1/1970""))"),43038.0)</f>
        <v>43038</v>
      </c>
      <c r="P665" s="13">
        <v>1.5093216E9</v>
      </c>
      <c r="Q665" s="13">
        <v>27866.721</v>
      </c>
      <c r="S665" s="153">
        <f>IFERROR(__xludf.DUMMYFUNCTION("TO_DATE(INT((T665/(60*60*24))+""1/1/1970""))"),43164.0)</f>
        <v>43164</v>
      </c>
      <c r="T665" s="152">
        <v>1.520262E9</v>
      </c>
      <c r="U665" s="152">
        <v>178679.9715</v>
      </c>
      <c r="W665" s="153">
        <f>IFERROR(__xludf.DUMMYFUNCTION("TO_DATE(INT((X665/(60*60*24))+""1/1/1970""))"),43144.0)</f>
        <v>43144</v>
      </c>
      <c r="X665" s="152">
        <v>1.518534E9</v>
      </c>
      <c r="Y665" s="152">
        <v>9988.4186</v>
      </c>
      <c r="AA665" s="153">
        <f>IFERROR(__xludf.DUMMYFUNCTION("TO_DATE(INT((AB665/(60*60*24))+""1/1/1970""))"),43145.0)</f>
        <v>43145</v>
      </c>
      <c r="AB665" s="152">
        <v>1.518588E9</v>
      </c>
      <c r="AC665" s="152">
        <v>94190.2495</v>
      </c>
      <c r="AE665" s="153">
        <f>IFERROR(__xludf.DUMMYFUNCTION("TO_DATE(INT((AF665/(60*60*24))+""1/1/1970""))"),43038.0)</f>
        <v>43038</v>
      </c>
      <c r="AF665" s="152">
        <v>1.509354E9</v>
      </c>
      <c r="AG665" s="152">
        <v>83915.3844</v>
      </c>
      <c r="AH665" s="156"/>
      <c r="AI665" s="153">
        <f>IFERROR(__xludf.DUMMYFUNCTION("TO_DATE(INT((AJ665/(60*60*24))+""1/1/1970""))"),43164.0)</f>
        <v>43164</v>
      </c>
      <c r="AJ665" s="152">
        <v>1.520262E9</v>
      </c>
      <c r="AK665" s="152">
        <v>99398.5756</v>
      </c>
      <c r="AL665" s="156">
        <v>116813.5868</v>
      </c>
      <c r="AM665" s="160">
        <v>138381.12</v>
      </c>
      <c r="AN665" s="152">
        <f t="shared" si="1"/>
        <v>29006.0758</v>
      </c>
      <c r="AO665" s="152">
        <f t="shared" si="2"/>
        <v>178679.9715</v>
      </c>
      <c r="AP665" s="152">
        <f t="shared" si="3"/>
        <v>10058.7811</v>
      </c>
      <c r="AQ665" s="152">
        <f t="shared" si="4"/>
        <v>94832.445</v>
      </c>
      <c r="AR665" s="152">
        <f t="shared" si="5"/>
        <v>89048.4727</v>
      </c>
    </row>
    <row r="666">
      <c r="A666" s="156">
        <v>1.493064E9</v>
      </c>
      <c r="B666" s="156">
        <v>113476.0562</v>
      </c>
      <c r="D666" s="153">
        <f>IFERROR(__xludf.DUMMYFUNCTION("TO_DATE(INT((E666/(60*60*24))+""1/1/1970""))"),43165.0)</f>
        <v>43165</v>
      </c>
      <c r="E666" s="152">
        <v>1.5203124E9</v>
      </c>
      <c r="F666" s="152">
        <v>99398.5756</v>
      </c>
      <c r="H666" s="153">
        <f>IFERROR(__xludf.DUMMYFUNCTION("TO_DATE(INT((I666/(60*60*24))+""1/1/1970""))"),43165.0)</f>
        <v>43165</v>
      </c>
      <c r="I666" s="156">
        <v>1.5203124E9</v>
      </c>
      <c r="J666" s="156">
        <v>119188.0132</v>
      </c>
      <c r="L666" s="158">
        <v>43165.0</v>
      </c>
      <c r="M666" s="160">
        <v>138999.48</v>
      </c>
      <c r="O666" s="153">
        <f>IFERROR(__xludf.DUMMYFUNCTION("TO_DATE(INT((P666/(60*60*24))+""1/1/1970""))"),43039.0)</f>
        <v>43039</v>
      </c>
      <c r="P666" s="13">
        <v>1.5094584E9</v>
      </c>
      <c r="Q666" s="13">
        <v>27929.2614</v>
      </c>
      <c r="S666" s="153">
        <f>IFERROR(__xludf.DUMMYFUNCTION("TO_DATE(INT((T666/(60*60*24))+""1/1/1970""))"),43165.0)</f>
        <v>43165</v>
      </c>
      <c r="T666" s="152">
        <v>1.5203124E9</v>
      </c>
      <c r="U666" s="152">
        <v>182007.6872</v>
      </c>
      <c r="W666" s="153">
        <f>IFERROR(__xludf.DUMMYFUNCTION("TO_DATE(INT((X666/(60*60*24))+""1/1/1970""))"),43145.0)</f>
        <v>43145</v>
      </c>
      <c r="X666" s="152">
        <v>1.5186204E9</v>
      </c>
      <c r="Y666" s="152">
        <v>10000.924</v>
      </c>
      <c r="AA666" s="153">
        <f>IFERROR(__xludf.DUMMYFUNCTION("TO_DATE(INT((AB666/(60*60*24))+""1/1/1970""))"),43146.0)</f>
        <v>43146</v>
      </c>
      <c r="AB666" s="156">
        <v>1.5186672E9</v>
      </c>
      <c r="AC666" s="156">
        <v>94188.5373</v>
      </c>
      <c r="AE666" s="153">
        <f>IFERROR(__xludf.DUMMYFUNCTION("TO_DATE(INT((AF666/(60*60*24))+""1/1/1970""))"),43039.0)</f>
        <v>43039</v>
      </c>
      <c r="AF666" s="156">
        <v>1.5094332E9</v>
      </c>
      <c r="AG666" s="156">
        <v>84246.3188</v>
      </c>
      <c r="AH666" s="156"/>
      <c r="AI666" s="153">
        <f>IFERROR(__xludf.DUMMYFUNCTION("TO_DATE(INT((AJ666/(60*60*24))+""1/1/1970""))"),43165.0)</f>
        <v>43165</v>
      </c>
      <c r="AJ666" s="152">
        <v>1.5203124E9</v>
      </c>
      <c r="AK666" s="152">
        <v>99398.5756</v>
      </c>
      <c r="AL666" s="156">
        <v>119188.0132</v>
      </c>
      <c r="AM666" s="160">
        <v>138999.48</v>
      </c>
      <c r="AN666" s="152">
        <f t="shared" si="1"/>
        <v>28904.6151</v>
      </c>
      <c r="AO666" s="152">
        <f t="shared" si="2"/>
        <v>182007.6872</v>
      </c>
      <c r="AP666" s="152">
        <f t="shared" si="3"/>
        <v>10054.6082</v>
      </c>
      <c r="AQ666" s="152">
        <f t="shared" si="4"/>
        <v>94650.4456</v>
      </c>
      <c r="AR666" s="152">
        <f t="shared" si="5"/>
        <v>89185.8213</v>
      </c>
    </row>
    <row r="667">
      <c r="A667" s="152">
        <v>1.49312706E9</v>
      </c>
      <c r="B667" s="152">
        <v>113805.3165</v>
      </c>
      <c r="D667" s="153">
        <f>IFERROR(__xludf.DUMMYFUNCTION("TO_DATE(INT((E667/(60*60*24))+""1/1/1970""))"),43166.0)</f>
        <v>43166</v>
      </c>
      <c r="E667" s="156">
        <v>1.5203988E9</v>
      </c>
      <c r="F667" s="156">
        <v>99398.5756</v>
      </c>
      <c r="H667" s="153">
        <f>IFERROR(__xludf.DUMMYFUNCTION("TO_DATE(INT((I667/(60*60*24))+""1/1/1970""))"),43166.0)</f>
        <v>43166</v>
      </c>
      <c r="I667" s="152">
        <v>1.5203988E9</v>
      </c>
      <c r="J667" s="152">
        <v>119346.6915</v>
      </c>
      <c r="L667" s="158">
        <v>43166.0</v>
      </c>
      <c r="M667" s="159">
        <v>139574.88</v>
      </c>
      <c r="O667" s="153">
        <f>IFERROR(__xludf.DUMMYFUNCTION("TO_DATE(INT((P667/(60*60*24))+""1/1/1970""))"),43040.0)</f>
        <v>43040</v>
      </c>
      <c r="P667" s="13">
        <v>1.5095448E9</v>
      </c>
      <c r="Q667" s="13">
        <v>27878.3959</v>
      </c>
      <c r="S667" s="153">
        <f>IFERROR(__xludf.DUMMYFUNCTION("TO_DATE(INT((T667/(60*60*24))+""1/1/1970""))"),43166.0)</f>
        <v>43166</v>
      </c>
      <c r="T667" s="156">
        <v>1.5203988E9</v>
      </c>
      <c r="U667" s="156">
        <v>182768.6006</v>
      </c>
      <c r="W667" s="153">
        <f>IFERROR(__xludf.DUMMYFUNCTION("TO_DATE(INT((X667/(60*60*24))+""1/1/1970""))"),43146.0)</f>
        <v>43146</v>
      </c>
      <c r="X667" s="152">
        <v>1.5187068E9</v>
      </c>
      <c r="Y667" s="152">
        <v>9987.8658</v>
      </c>
      <c r="AA667" s="153">
        <f>IFERROR(__xludf.DUMMYFUNCTION("TO_DATE(INT((AB667/(60*60*24))+""1/1/1970""))"),43147.0)</f>
        <v>43147</v>
      </c>
      <c r="AB667" s="152">
        <v>1.5187464E9</v>
      </c>
      <c r="AC667" s="152">
        <v>94181.9757</v>
      </c>
      <c r="AE667" s="153">
        <f>IFERROR(__xludf.DUMMYFUNCTION("TO_DATE(INT((AF667/(60*60*24))+""1/1/1970""))"),43040.0)</f>
        <v>43040</v>
      </c>
      <c r="AF667" s="152">
        <v>1.5095124E9</v>
      </c>
      <c r="AG667" s="152">
        <v>84248.1213</v>
      </c>
      <c r="AH667" s="156"/>
      <c r="AI667" s="153">
        <f>IFERROR(__xludf.DUMMYFUNCTION("TO_DATE(INT((AJ667/(60*60*24))+""1/1/1970""))"),43166.0)</f>
        <v>43166</v>
      </c>
      <c r="AJ667" s="156">
        <v>1.5203988E9</v>
      </c>
      <c r="AK667" s="156">
        <v>99398.5756</v>
      </c>
      <c r="AL667" s="152">
        <v>119346.6915</v>
      </c>
      <c r="AM667" s="159">
        <v>139574.88</v>
      </c>
      <c r="AN667" s="152">
        <f t="shared" si="1"/>
        <v>28968.4141</v>
      </c>
      <c r="AO667" s="152">
        <f t="shared" si="2"/>
        <v>182768.6006</v>
      </c>
      <c r="AP667" s="152">
        <f t="shared" si="3"/>
        <v>10044.9547</v>
      </c>
      <c r="AQ667" s="152">
        <f t="shared" si="4"/>
        <v>94185.4948</v>
      </c>
      <c r="AR667" s="152">
        <f t="shared" si="5"/>
        <v>89755.4034</v>
      </c>
    </row>
    <row r="668">
      <c r="A668" s="156">
        <v>1.4931504E9</v>
      </c>
      <c r="B668" s="156">
        <v>114134.5768</v>
      </c>
      <c r="D668" s="153">
        <f>IFERROR(__xludf.DUMMYFUNCTION("TO_DATE(INT((E668/(60*60*24))+""1/1/1970""))"),43167.0)</f>
        <v>43167</v>
      </c>
      <c r="E668" s="152">
        <v>1.5204852E9</v>
      </c>
      <c r="F668" s="152">
        <v>99398.5756</v>
      </c>
      <c r="H668" s="153">
        <f>IFERROR(__xludf.DUMMYFUNCTION("TO_DATE(INT((I668/(60*60*24))+""1/1/1970""))"),43167.0)</f>
        <v>43167</v>
      </c>
      <c r="I668" s="156">
        <v>1.5204852E9</v>
      </c>
      <c r="J668" s="156">
        <v>120660.2645</v>
      </c>
      <c r="L668" s="158">
        <v>43167.0</v>
      </c>
      <c r="M668" s="160">
        <v>139289.22</v>
      </c>
      <c r="O668" s="153">
        <f>IFERROR(__xludf.DUMMYFUNCTION("TO_DATE(INT((P668/(60*60*24))+""1/1/1970""))"),43041.0)</f>
        <v>43041</v>
      </c>
      <c r="P668" s="13">
        <v>1.5096312E9</v>
      </c>
      <c r="Q668" s="13">
        <v>27894.4808</v>
      </c>
      <c r="S668" s="153">
        <f>IFERROR(__xludf.DUMMYFUNCTION("TO_DATE(INT((T668/(60*60*24))+""1/1/1970""))"),43167.0)</f>
        <v>43167</v>
      </c>
      <c r="T668" s="152">
        <v>1.5204852E9</v>
      </c>
      <c r="U668" s="152">
        <v>182649.5735</v>
      </c>
      <c r="W668" s="153">
        <f>IFERROR(__xludf.DUMMYFUNCTION("TO_DATE(INT((X668/(60*60*24))+""1/1/1970""))"),43147.0)</f>
        <v>43147</v>
      </c>
      <c r="X668" s="152">
        <v>1.5187932E9</v>
      </c>
      <c r="Y668" s="152">
        <v>9980.9792</v>
      </c>
      <c r="AA668" s="153">
        <f>IFERROR(__xludf.DUMMYFUNCTION("TO_DATE(INT((AB668/(60*60*24))+""1/1/1970""))"),43149.0)</f>
        <v>43149</v>
      </c>
      <c r="AB668" s="156">
        <v>1.5189948E9</v>
      </c>
      <c r="AC668" s="156">
        <v>94708.6384</v>
      </c>
      <c r="AE668" s="153">
        <f>IFERROR(__xludf.DUMMYFUNCTION("TO_DATE(INT((AF668/(60*60*24))+""1/1/1970""))"),43041.0)</f>
        <v>43041</v>
      </c>
      <c r="AF668" s="156">
        <v>1.5095916E9</v>
      </c>
      <c r="AG668" s="156">
        <v>84080.1306</v>
      </c>
      <c r="AH668" s="156"/>
      <c r="AI668" s="153">
        <f>IFERROR(__xludf.DUMMYFUNCTION("TO_DATE(INT((AJ668/(60*60*24))+""1/1/1970""))"),43167.0)</f>
        <v>43167</v>
      </c>
      <c r="AJ668" s="152">
        <v>1.5204852E9</v>
      </c>
      <c r="AK668" s="152">
        <v>99398.5756</v>
      </c>
      <c r="AL668" s="156">
        <v>120660.2645</v>
      </c>
      <c r="AM668" s="160">
        <v>139289.22</v>
      </c>
      <c r="AN668" s="152">
        <f t="shared" si="1"/>
        <v>28905.607</v>
      </c>
      <c r="AO668" s="152">
        <f t="shared" si="2"/>
        <v>182649.5735</v>
      </c>
      <c r="AP668" s="152">
        <f t="shared" si="3"/>
        <v>10036.4259</v>
      </c>
      <c r="AQ668" s="152">
        <f t="shared" si="4"/>
        <v>93831.5719</v>
      </c>
      <c r="AR668" s="152">
        <f t="shared" si="5"/>
        <v>89730.5293</v>
      </c>
    </row>
    <row r="669">
      <c r="A669" s="152">
        <v>1.49321346E9</v>
      </c>
      <c r="B669" s="152">
        <v>114129.8049</v>
      </c>
      <c r="D669" s="153">
        <f>IFERROR(__xludf.DUMMYFUNCTION("TO_DATE(INT((E669/(60*60*24))+""1/1/1970""))"),43168.0)</f>
        <v>43168</v>
      </c>
      <c r="E669" s="156">
        <v>1.5205716E9</v>
      </c>
      <c r="F669" s="156">
        <v>99398.5756</v>
      </c>
      <c r="H669" s="153">
        <f>IFERROR(__xludf.DUMMYFUNCTION("TO_DATE(INT((I669/(60*60*24))+""1/1/1970""))"),43168.0)</f>
        <v>43168</v>
      </c>
      <c r="I669" s="152">
        <v>1.5205716E9</v>
      </c>
      <c r="J669" s="152">
        <v>121118.9684</v>
      </c>
      <c r="L669" s="158">
        <v>43168.0</v>
      </c>
      <c r="M669" s="159">
        <v>139718.22</v>
      </c>
      <c r="O669" s="153">
        <f>IFERROR(__xludf.DUMMYFUNCTION("TO_DATE(INT((P669/(60*60*24))+""1/1/1970""))"),43042.0)</f>
        <v>43042</v>
      </c>
      <c r="P669" s="13">
        <v>1.5097176E9</v>
      </c>
      <c r="Q669" s="13">
        <v>27868.1245</v>
      </c>
      <c r="S669" s="153">
        <f>IFERROR(__xludf.DUMMYFUNCTION("TO_DATE(INT((T669/(60*60*24))+""1/1/1970""))"),43168.0)</f>
        <v>43168</v>
      </c>
      <c r="T669" s="156">
        <v>1.5205716E9</v>
      </c>
      <c r="U669" s="156">
        <v>184042.7858</v>
      </c>
      <c r="W669" s="153">
        <f>IFERROR(__xludf.DUMMYFUNCTION("TO_DATE(INT((X669/(60*60*24))+""1/1/1970""))"),43148.0)</f>
        <v>43148</v>
      </c>
      <c r="X669" s="152">
        <v>1.5188256E9</v>
      </c>
      <c r="Y669" s="152">
        <v>9992.1154</v>
      </c>
      <c r="AA669" s="153">
        <f>IFERROR(__xludf.DUMMYFUNCTION("TO_DATE(INT((AB669/(60*60*24))+""1/1/1970""))"),43150.0)</f>
        <v>43150</v>
      </c>
      <c r="AB669" s="152">
        <v>1.5190344E9</v>
      </c>
      <c r="AC669" s="152">
        <v>94976.0152</v>
      </c>
      <c r="AE669" s="153">
        <f>IFERROR(__xludf.DUMMYFUNCTION("TO_DATE(INT((AF669/(60*60*24))+""1/1/1970""))"),43042.0)</f>
        <v>43042</v>
      </c>
      <c r="AF669" s="152">
        <v>1.5096708E9</v>
      </c>
      <c r="AG669" s="152">
        <v>84297.8696</v>
      </c>
      <c r="AH669" s="156"/>
      <c r="AI669" s="153">
        <f>IFERROR(__xludf.DUMMYFUNCTION("TO_DATE(INT((AJ669/(60*60*24))+""1/1/1970""))"),43168.0)</f>
        <v>43168</v>
      </c>
      <c r="AJ669" s="156">
        <v>1.5205716E9</v>
      </c>
      <c r="AK669" s="156">
        <v>99398.5756</v>
      </c>
      <c r="AL669" s="152">
        <v>121118.9684</v>
      </c>
      <c r="AM669" s="159">
        <v>139718.22</v>
      </c>
      <c r="AN669" s="152">
        <f t="shared" si="1"/>
        <v>28923.3106</v>
      </c>
      <c r="AO669" s="152">
        <f t="shared" si="2"/>
        <v>184042.7858</v>
      </c>
      <c r="AP669" s="152">
        <f t="shared" si="3"/>
        <v>10062.8698</v>
      </c>
      <c r="AQ669" s="152">
        <f t="shared" si="4"/>
        <v>94424.3329</v>
      </c>
      <c r="AR669" s="152">
        <f t="shared" si="5"/>
        <v>88969.1638</v>
      </c>
    </row>
    <row r="670">
      <c r="A670" s="156">
        <v>1.4932368E9</v>
      </c>
      <c r="B670" s="156">
        <v>114062.9984</v>
      </c>
      <c r="D670" s="153">
        <f>IFERROR(__xludf.DUMMYFUNCTION("TO_DATE(INT((E670/(60*60*24))+""1/1/1970""))"),43169.0)</f>
        <v>43169</v>
      </c>
      <c r="E670" s="152">
        <v>1.520658E9</v>
      </c>
      <c r="F670" s="152">
        <v>99398.5756</v>
      </c>
      <c r="H670" s="153">
        <f>IFERROR(__xludf.DUMMYFUNCTION("TO_DATE(INT((I670/(60*60*24))+""1/1/1970""))"),43169.0)</f>
        <v>43169</v>
      </c>
      <c r="I670" s="156">
        <v>1.520658E9</v>
      </c>
      <c r="J670" s="156">
        <v>120001.7343</v>
      </c>
      <c r="L670" s="158">
        <v>43169.0</v>
      </c>
      <c r="M670" s="160">
        <v>140709.72</v>
      </c>
      <c r="O670" s="153">
        <f>IFERROR(__xludf.DUMMYFUNCTION("TO_DATE(INT((P670/(60*60*24))+""1/1/1970""))"),43043.0)</f>
        <v>43043</v>
      </c>
      <c r="P670" s="13">
        <v>1.5097536E9</v>
      </c>
      <c r="Q670" s="13">
        <v>28106.829</v>
      </c>
      <c r="S670" s="153">
        <f>IFERROR(__xludf.DUMMYFUNCTION("TO_DATE(INT((T670/(60*60*24))+""1/1/1970""))"),43169.0)</f>
        <v>43169</v>
      </c>
      <c r="T670" s="152">
        <v>1.520658E9</v>
      </c>
      <c r="U670" s="152">
        <v>189172.9744</v>
      </c>
      <c r="W670" s="153">
        <f>IFERROR(__xludf.DUMMYFUNCTION("TO_DATE(INT((X670/(60*60*24))+""1/1/1970""))"),43150.0)</f>
        <v>43150</v>
      </c>
      <c r="X670" s="156">
        <v>1.5189984E9</v>
      </c>
      <c r="Y670" s="156">
        <v>9992.352</v>
      </c>
      <c r="AA670" s="153">
        <f>IFERROR(__xludf.DUMMYFUNCTION("TO_DATE(INT((AB670/(60*60*24))+""1/1/1970""))"),43151.0)</f>
        <v>43151</v>
      </c>
      <c r="AB670" s="156">
        <v>1.5191136E9</v>
      </c>
      <c r="AC670" s="156">
        <v>95288.143</v>
      </c>
      <c r="AE670" s="153">
        <f>IFERROR(__xludf.DUMMYFUNCTION("TO_DATE(INT((AF670/(60*60*24))+""1/1/1970""))"),43043.0)</f>
        <v>43043</v>
      </c>
      <c r="AF670" s="156">
        <v>1.5097536E9</v>
      </c>
      <c r="AG670" s="156">
        <v>83934.8512</v>
      </c>
      <c r="AH670" s="156"/>
      <c r="AI670" s="153">
        <f>IFERROR(__xludf.DUMMYFUNCTION("TO_DATE(INT((AJ670/(60*60*24))+""1/1/1970""))"),43169.0)</f>
        <v>43169</v>
      </c>
      <c r="AJ670" s="152">
        <v>1.520658E9</v>
      </c>
      <c r="AK670" s="152">
        <v>99398.5756</v>
      </c>
      <c r="AL670" s="156">
        <v>120001.7343</v>
      </c>
      <c r="AM670" s="160">
        <v>140709.72</v>
      </c>
      <c r="AN670" s="152">
        <f t="shared" si="1"/>
        <v>28827.6473</v>
      </c>
      <c r="AO670" s="152">
        <f t="shared" si="2"/>
        <v>189172.9744</v>
      </c>
      <c r="AP670" s="152">
        <f t="shared" si="3"/>
        <v>10042.41</v>
      </c>
      <c r="AQ670" s="152">
        <f t="shared" si="4"/>
        <v>94424.3329</v>
      </c>
      <c r="AR670" s="152">
        <f t="shared" si="5"/>
        <v>88962.3144</v>
      </c>
    </row>
    <row r="671">
      <c r="A671" s="152">
        <v>1.49329986E9</v>
      </c>
      <c r="B671" s="152">
        <v>114158.4362</v>
      </c>
      <c r="D671" s="153">
        <f>IFERROR(__xludf.DUMMYFUNCTION("TO_DATE(INT((E671/(60*60*24))+""1/1/1970""))"),43171.0)</f>
        <v>43171</v>
      </c>
      <c r="E671" s="156">
        <v>1.5208632E9</v>
      </c>
      <c r="F671" s="156">
        <v>99398.5756</v>
      </c>
      <c r="H671" s="153">
        <f>IFERROR(__xludf.DUMMYFUNCTION("TO_DATE(INT((I671/(60*60*24))+""1/1/1970""))"),43171.0)</f>
        <v>43171</v>
      </c>
      <c r="I671" s="152">
        <v>1.5208632E9</v>
      </c>
      <c r="J671" s="152">
        <v>120001.7343</v>
      </c>
      <c r="L671" s="158">
        <v>43171.0</v>
      </c>
      <c r="M671" s="159">
        <v>140709.72</v>
      </c>
      <c r="O671" s="153">
        <f>IFERROR(__xludf.DUMMYFUNCTION("TO_DATE(INT((P671/(60*60*24))+""1/1/1970""))"),43044.0)</f>
        <v>43044</v>
      </c>
      <c r="P671" s="13">
        <v>1.50984E9</v>
      </c>
      <c r="Q671" s="13">
        <v>28106.829</v>
      </c>
      <c r="S671" s="153">
        <f>IFERROR(__xludf.DUMMYFUNCTION("TO_DATE(INT((T671/(60*60*24))+""1/1/1970""))"),43171.0)</f>
        <v>43171</v>
      </c>
      <c r="T671" s="156">
        <v>1.5208632E9</v>
      </c>
      <c r="U671" s="156">
        <v>189172.9744</v>
      </c>
      <c r="W671" s="153">
        <f>IFERROR(__xludf.DUMMYFUNCTION("TO_DATE(INT((X671/(60*60*24))+""1/1/1970""))"),43151.0)</f>
        <v>43151</v>
      </c>
      <c r="X671" s="152">
        <v>1.5190848E9</v>
      </c>
      <c r="Y671" s="152">
        <v>9993.2444</v>
      </c>
      <c r="AA671" s="153">
        <f>IFERROR(__xludf.DUMMYFUNCTION("TO_DATE(INT((AB671/(60*60*24))+""1/1/1970""))"),43152.0)</f>
        <v>43152</v>
      </c>
      <c r="AB671" s="152">
        <v>1.5191928E9</v>
      </c>
      <c r="AC671" s="152">
        <v>96013.8172</v>
      </c>
      <c r="AE671" s="153">
        <f>IFERROR(__xludf.DUMMYFUNCTION("TO_DATE(INT((AF671/(60*60*24))+""1/1/1970""))"),43044.0)</f>
        <v>43044</v>
      </c>
      <c r="AF671" s="152">
        <v>1.5099228E9</v>
      </c>
      <c r="AG671" s="152">
        <v>83934.8512</v>
      </c>
      <c r="AH671" s="156"/>
      <c r="AI671" s="153">
        <f>IFERROR(__xludf.DUMMYFUNCTION("TO_DATE(INT((AJ671/(60*60*24))+""1/1/1970""))"),43171.0)</f>
        <v>43171</v>
      </c>
      <c r="AJ671" s="156">
        <v>1.5208632E9</v>
      </c>
      <c r="AK671" s="156">
        <v>99398.5756</v>
      </c>
      <c r="AL671" s="152">
        <v>120001.7343</v>
      </c>
      <c r="AM671" s="159">
        <v>140709.72</v>
      </c>
      <c r="AN671" s="152">
        <f t="shared" si="1"/>
        <v>28817.6973</v>
      </c>
      <c r="AO671" s="152">
        <f t="shared" si="2"/>
        <v>189172.9744</v>
      </c>
      <c r="AP671" s="152">
        <f t="shared" si="3"/>
        <v>10038.6993</v>
      </c>
      <c r="AQ671" s="152">
        <f t="shared" si="4"/>
        <v>94303.0094</v>
      </c>
      <c r="AR671" s="152">
        <f t="shared" si="5"/>
        <v>88983.9441</v>
      </c>
    </row>
    <row r="672">
      <c r="A672" s="156">
        <v>1.4933232E9</v>
      </c>
      <c r="B672" s="156">
        <v>114158.4362</v>
      </c>
      <c r="D672" s="153">
        <f>IFERROR(__xludf.DUMMYFUNCTION("TO_DATE(INT((E672/(60*60*24))+""1/1/1970""))"),43172.0)</f>
        <v>43172</v>
      </c>
      <c r="E672" s="156">
        <v>1.5209136E9</v>
      </c>
      <c r="F672" s="156">
        <v>99398.5756</v>
      </c>
      <c r="H672" s="153">
        <f>IFERROR(__xludf.DUMMYFUNCTION("TO_DATE(INT((I672/(60*60*24))+""1/1/1970""))"),43172.0)</f>
        <v>43172</v>
      </c>
      <c r="I672" s="152">
        <v>1.5209136E9</v>
      </c>
      <c r="J672" s="152">
        <v>120460.2931</v>
      </c>
      <c r="L672" s="158">
        <v>43172.0</v>
      </c>
      <c r="M672" s="159">
        <v>140811.3</v>
      </c>
      <c r="O672" s="153">
        <f>IFERROR(__xludf.DUMMYFUNCTION("TO_DATE(INT((P672/(60*60*24))+""1/1/1970""))"),43045.0)</f>
        <v>43045</v>
      </c>
      <c r="P672" s="13">
        <v>1.5099264E9</v>
      </c>
      <c r="Q672" s="13">
        <v>28106.829</v>
      </c>
      <c r="S672" s="153">
        <f>IFERROR(__xludf.DUMMYFUNCTION("TO_DATE(INT((T672/(60*60*24))+""1/1/1970""))"),43172.0)</f>
        <v>43172</v>
      </c>
      <c r="T672" s="156">
        <v>1.5209136E9</v>
      </c>
      <c r="U672" s="156">
        <v>188868.6499</v>
      </c>
      <c r="W672" s="153">
        <f>IFERROR(__xludf.DUMMYFUNCTION("TO_DATE(INT((X672/(60*60*24))+""1/1/1970""))"),43152.0)</f>
        <v>43152</v>
      </c>
      <c r="X672" s="156">
        <v>1.5192252E9</v>
      </c>
      <c r="Y672" s="156">
        <v>9997.9614</v>
      </c>
      <c r="AA672" s="153">
        <f>IFERROR(__xludf.DUMMYFUNCTION("TO_DATE(INT((AB672/(60*60*24))+""1/1/1970""))"),43153.0)</f>
        <v>43153</v>
      </c>
      <c r="AB672" s="156">
        <v>1.519272E9</v>
      </c>
      <c r="AC672" s="156">
        <v>95592.6751</v>
      </c>
      <c r="AE672" s="153">
        <f>IFERROR(__xludf.DUMMYFUNCTION("TO_DATE(INT((AF672/(60*60*24))+""1/1/1970""))"),43045.0)</f>
        <v>43045</v>
      </c>
      <c r="AF672" s="156">
        <v>1.5099624E9</v>
      </c>
      <c r="AG672" s="156">
        <v>83979.5525</v>
      </c>
      <c r="AH672" s="156"/>
      <c r="AI672" s="153">
        <f>IFERROR(__xludf.DUMMYFUNCTION("TO_DATE(INT((AJ672/(60*60*24))+""1/1/1970""))"),43172.0)</f>
        <v>43172</v>
      </c>
      <c r="AJ672" s="156">
        <v>1.5209136E9</v>
      </c>
      <c r="AK672" s="156">
        <v>99398.5756</v>
      </c>
      <c r="AL672" s="152">
        <v>120460.2931</v>
      </c>
      <c r="AM672" s="159">
        <v>140811.3</v>
      </c>
      <c r="AN672" s="152">
        <f t="shared" si="1"/>
        <v>28998.5592</v>
      </c>
      <c r="AO672" s="152">
        <f t="shared" si="2"/>
        <v>188868.6499</v>
      </c>
      <c r="AP672" s="152">
        <f t="shared" si="3"/>
        <v>10035.5397</v>
      </c>
      <c r="AQ672" s="152">
        <f t="shared" si="4"/>
        <v>94296.2583</v>
      </c>
      <c r="AR672" s="152">
        <f t="shared" si="5"/>
        <v>89200.9621</v>
      </c>
    </row>
    <row r="673">
      <c r="A673" s="152">
        <v>1.49338626E9</v>
      </c>
      <c r="B673" s="152">
        <v>114244.3302</v>
      </c>
      <c r="D673" s="153">
        <f>IFERROR(__xludf.DUMMYFUNCTION("TO_DATE(INT((E673/(60*60*24))+""1/1/1970""))"),43173.0)</f>
        <v>43173</v>
      </c>
      <c r="E673" s="152">
        <v>1.521E9</v>
      </c>
      <c r="F673" s="152">
        <v>99398.5756</v>
      </c>
      <c r="H673" s="153">
        <f>IFERROR(__xludf.DUMMYFUNCTION("TO_DATE(INT((I673/(60*60*24))+""1/1/1970""))"),43173.0)</f>
        <v>43173</v>
      </c>
      <c r="I673" s="156">
        <v>1.521E9</v>
      </c>
      <c r="J673" s="156">
        <v>119524.3734</v>
      </c>
      <c r="L673" s="158">
        <v>43173.0</v>
      </c>
      <c r="M673" s="160">
        <v>140600.82</v>
      </c>
      <c r="O673" s="153">
        <f>IFERROR(__xludf.DUMMYFUNCTION("TO_DATE(INT((P673/(60*60*24))+""1/1/1970""))"),43046.0)</f>
        <v>43046</v>
      </c>
      <c r="P673" s="13">
        <v>1.5100668E9</v>
      </c>
      <c r="Q673" s="13">
        <v>27982.0278</v>
      </c>
      <c r="S673" s="153">
        <f>IFERROR(__xludf.DUMMYFUNCTION("TO_DATE(INT((T673/(60*60*24))+""1/1/1970""))"),43173.0)</f>
        <v>43173</v>
      </c>
      <c r="T673" s="152">
        <v>1.521E9</v>
      </c>
      <c r="U673" s="152">
        <v>186892.7378</v>
      </c>
      <c r="W673" s="153">
        <f>IFERROR(__xludf.DUMMYFUNCTION("TO_DATE(INT((X673/(60*60*24))+""1/1/1970""))"),43153.0)</f>
        <v>43153</v>
      </c>
      <c r="X673" s="156">
        <v>1.5193116E9</v>
      </c>
      <c r="Y673" s="156">
        <v>10014.5922</v>
      </c>
      <c r="AA673" s="153">
        <f>IFERROR(__xludf.DUMMYFUNCTION("TO_DATE(INT((AB673/(60*60*24))+""1/1/1970""))"),43154.0)</f>
        <v>43154</v>
      </c>
      <c r="AB673" s="152">
        <v>1.5193512E9</v>
      </c>
      <c r="AC673" s="152">
        <v>95137.5764</v>
      </c>
      <c r="AE673" s="153">
        <f>IFERROR(__xludf.DUMMYFUNCTION("TO_DATE(INT((AF673/(60*60*24))+""1/1/1970""))"),43046.0)</f>
        <v>43046</v>
      </c>
      <c r="AF673" s="152">
        <v>1.5100416E9</v>
      </c>
      <c r="AG673" s="152">
        <v>83956.4809</v>
      </c>
      <c r="AH673" s="156"/>
      <c r="AI673" s="153">
        <f>IFERROR(__xludf.DUMMYFUNCTION("TO_DATE(INT((AJ673/(60*60*24))+""1/1/1970""))"),43173.0)</f>
        <v>43173</v>
      </c>
      <c r="AJ673" s="152">
        <v>1.521E9</v>
      </c>
      <c r="AK673" s="152">
        <v>99398.5756</v>
      </c>
      <c r="AL673" s="156">
        <v>119524.3734</v>
      </c>
      <c r="AM673" s="160">
        <v>140600.82</v>
      </c>
      <c r="AN673" s="152">
        <f t="shared" si="1"/>
        <v>29042.6958</v>
      </c>
      <c r="AO673" s="152">
        <f t="shared" si="2"/>
        <v>186892.7378</v>
      </c>
      <c r="AP673" s="152">
        <f t="shared" si="3"/>
        <v>10029.208</v>
      </c>
      <c r="AQ673" s="152">
        <f t="shared" si="4"/>
        <v>94285.5176</v>
      </c>
      <c r="AR673" s="152">
        <f t="shared" si="5"/>
        <v>89589.2152</v>
      </c>
    </row>
    <row r="674">
      <c r="A674" s="156">
        <v>1.4934096E9</v>
      </c>
      <c r="B674" s="156">
        <v>113910.298</v>
      </c>
      <c r="D674" s="153">
        <f>IFERROR(__xludf.DUMMYFUNCTION("TO_DATE(INT((E674/(60*60*24))+""1/1/1970""))"),43174.0)</f>
        <v>43174</v>
      </c>
      <c r="E674" s="156">
        <v>1.5210864E9</v>
      </c>
      <c r="F674" s="156">
        <v>99398.5756</v>
      </c>
      <c r="H674" s="153">
        <f>IFERROR(__xludf.DUMMYFUNCTION("TO_DATE(INT((I674/(60*60*24))+""1/1/1970""))"),43174.0)</f>
        <v>43174</v>
      </c>
      <c r="I674" s="152">
        <v>1.5210864E9</v>
      </c>
      <c r="J674" s="152">
        <v>121708.4626</v>
      </c>
      <c r="L674" s="158">
        <v>43174.0</v>
      </c>
      <c r="M674" s="159">
        <v>140519.06</v>
      </c>
      <c r="O674" s="153">
        <f>IFERROR(__xludf.DUMMYFUNCTION("TO_DATE(INT((P674/(60*60*24))+""1/1/1970""))"),43047.0)</f>
        <v>43047</v>
      </c>
      <c r="P674" s="13">
        <v>1.5101532E9</v>
      </c>
      <c r="Q674" s="13">
        <v>28138.5747</v>
      </c>
      <c r="S674" s="153">
        <f>IFERROR(__xludf.DUMMYFUNCTION("TO_DATE(INT((T674/(60*60*24))+""1/1/1970""))"),43174.0)</f>
        <v>43174</v>
      </c>
      <c r="T674" s="156">
        <v>1.5210864E9</v>
      </c>
      <c r="U674" s="156">
        <v>185331.4957</v>
      </c>
      <c r="W674" s="153">
        <f>IFERROR(__xludf.DUMMYFUNCTION("TO_DATE(INT((X674/(60*60*24))+""1/1/1970""))"),43154.0)</f>
        <v>43154</v>
      </c>
      <c r="X674" s="156">
        <v>1.519398E9</v>
      </c>
      <c r="Y674" s="156">
        <v>10012.4432</v>
      </c>
      <c r="AA674" s="153">
        <f>IFERROR(__xludf.DUMMYFUNCTION("TO_DATE(INT((AB674/(60*60*24))+""1/1/1970""))"),43156.0)</f>
        <v>43156</v>
      </c>
      <c r="AB674" s="156">
        <v>1.5195996E9</v>
      </c>
      <c r="AC674" s="156">
        <v>95061.2172</v>
      </c>
      <c r="AE674" s="153">
        <f>IFERROR(__xludf.DUMMYFUNCTION("TO_DATE(INT((AF674/(60*60*24))+""1/1/1970""))"),43047.0)</f>
        <v>43047</v>
      </c>
      <c r="AF674" s="156">
        <v>1.5101208E9</v>
      </c>
      <c r="AG674" s="156">
        <v>83881.4979</v>
      </c>
      <c r="AH674" s="156"/>
      <c r="AI674" s="153">
        <f>IFERROR(__xludf.DUMMYFUNCTION("TO_DATE(INT((AJ674/(60*60*24))+""1/1/1970""))"),43174.0)</f>
        <v>43174</v>
      </c>
      <c r="AJ674" s="156">
        <v>1.5210864E9</v>
      </c>
      <c r="AK674" s="156">
        <v>99398.5756</v>
      </c>
      <c r="AL674" s="152">
        <v>121708.4626</v>
      </c>
      <c r="AM674" s="159">
        <v>140519.06</v>
      </c>
      <c r="AN674" s="152">
        <f t="shared" si="1"/>
        <v>29125.8078</v>
      </c>
      <c r="AO674" s="152">
        <f t="shared" si="2"/>
        <v>185331.4957</v>
      </c>
      <c r="AP674" s="152">
        <f t="shared" si="3"/>
        <v>10032.4459</v>
      </c>
      <c r="AQ674" s="152">
        <f t="shared" si="4"/>
        <v>94294.8809</v>
      </c>
      <c r="AR674" s="152">
        <f t="shared" si="5"/>
        <v>89457.2741</v>
      </c>
    </row>
    <row r="675">
      <c r="A675" s="152">
        <v>1.49364546E9</v>
      </c>
      <c r="B675" s="152">
        <v>114172.7519</v>
      </c>
      <c r="D675" s="153">
        <f>IFERROR(__xludf.DUMMYFUNCTION("TO_DATE(INT((E675/(60*60*24))+""1/1/1970""))"),43175.0)</f>
        <v>43175</v>
      </c>
      <c r="E675" s="152">
        <v>1.5211728E9</v>
      </c>
      <c r="F675" s="152">
        <v>99398.5756</v>
      </c>
      <c r="H675" s="153">
        <f>IFERROR(__xludf.DUMMYFUNCTION("TO_DATE(INT((I675/(60*60*24))+""1/1/1970""))"),43175.0)</f>
        <v>43175</v>
      </c>
      <c r="I675" s="156">
        <v>1.5211728E9</v>
      </c>
      <c r="J675" s="156">
        <v>120819.1445</v>
      </c>
      <c r="L675" s="158">
        <v>43175.0</v>
      </c>
      <c r="M675" s="160">
        <v>140493.46</v>
      </c>
      <c r="O675" s="153">
        <f>IFERROR(__xludf.DUMMYFUNCTION("TO_DATE(INT((P675/(60*60*24))+""1/1/1970""))"),43048.0)</f>
        <v>43048</v>
      </c>
      <c r="P675" s="13">
        <v>1.5102396E9</v>
      </c>
      <c r="Q675" s="13">
        <v>28066.1099</v>
      </c>
      <c r="S675" s="153">
        <f>IFERROR(__xludf.DUMMYFUNCTION("TO_DATE(INT((T675/(60*60*24))+""1/1/1970""))"),43175.0)</f>
        <v>43175</v>
      </c>
      <c r="T675" s="152">
        <v>1.5211728E9</v>
      </c>
      <c r="U675" s="152">
        <v>185030.4627</v>
      </c>
      <c r="W675" s="153">
        <f>IFERROR(__xludf.DUMMYFUNCTION("TO_DATE(INT((X675/(60*60*24))+""1/1/1970""))"),43155.0)</f>
        <v>43155</v>
      </c>
      <c r="X675" s="156">
        <v>1.5194304E9</v>
      </c>
      <c r="Y675" s="156">
        <v>10005.6493</v>
      </c>
      <c r="AA675" s="153">
        <f>IFERROR(__xludf.DUMMYFUNCTION("TO_DATE(INT((AB675/(60*60*24))+""1/1/1970""))"),43157.0)</f>
        <v>43157</v>
      </c>
      <c r="AB675" s="152">
        <v>1.5196392E9</v>
      </c>
      <c r="AC675" s="152">
        <v>95481.7628</v>
      </c>
      <c r="AE675" s="153">
        <f>IFERROR(__xludf.DUMMYFUNCTION("TO_DATE(INT((AF675/(60*60*24))+""1/1/1970""))"),43048.0)</f>
        <v>43048</v>
      </c>
      <c r="AF675" s="152">
        <v>1.5102E9</v>
      </c>
      <c r="AG675" s="152">
        <v>83838.599</v>
      </c>
      <c r="AH675" s="156"/>
      <c r="AI675" s="153">
        <f>IFERROR(__xludf.DUMMYFUNCTION("TO_DATE(INT((AJ675/(60*60*24))+""1/1/1970""))"),43175.0)</f>
        <v>43175</v>
      </c>
      <c r="AJ675" s="152">
        <v>1.5211728E9</v>
      </c>
      <c r="AK675" s="152">
        <v>99398.5756</v>
      </c>
      <c r="AL675" s="156">
        <v>120819.1445</v>
      </c>
      <c r="AM675" s="160">
        <v>140493.46</v>
      </c>
      <c r="AN675" s="152">
        <f t="shared" si="1"/>
        <v>29144.3239</v>
      </c>
      <c r="AO675" s="152">
        <f t="shared" si="2"/>
        <v>185030.4627</v>
      </c>
      <c r="AP675" s="152">
        <f t="shared" si="3"/>
        <v>10030.598</v>
      </c>
      <c r="AQ675" s="152">
        <f t="shared" si="4"/>
        <v>94300.6621</v>
      </c>
      <c r="AR675" s="152">
        <f t="shared" si="5"/>
        <v>88966.2799</v>
      </c>
    </row>
    <row r="676">
      <c r="A676" s="156">
        <v>1.4936688E9</v>
      </c>
      <c r="B676" s="156">
        <v>114196.6113</v>
      </c>
      <c r="D676" s="153">
        <f>IFERROR(__xludf.DUMMYFUNCTION("TO_DATE(INT((E676/(60*60*24))+""1/1/1970""))"),43176.0)</f>
        <v>43176</v>
      </c>
      <c r="E676" s="156">
        <v>1.5212592E9</v>
      </c>
      <c r="F676" s="156">
        <v>99398.5756</v>
      </c>
      <c r="H676" s="153">
        <f>IFERROR(__xludf.DUMMYFUNCTION("TO_DATE(INT((I676/(60*60*24))+""1/1/1970""))"),43176.0)</f>
        <v>43176</v>
      </c>
      <c r="I676" s="152">
        <v>1.5212592E9</v>
      </c>
      <c r="J676" s="152">
        <v>118918.9033</v>
      </c>
      <c r="L676" s="158">
        <v>43176.0</v>
      </c>
      <c r="M676" s="159">
        <v>140094.58</v>
      </c>
      <c r="O676" s="153">
        <f>IFERROR(__xludf.DUMMYFUNCTION("TO_DATE(INT((P676/(60*60*24))+""1/1/1970""))"),43049.0)</f>
        <v>43049</v>
      </c>
      <c r="P676" s="13">
        <v>1.510326E9</v>
      </c>
      <c r="Q676" s="13">
        <v>28129.4051</v>
      </c>
      <c r="S676" s="153">
        <f>IFERROR(__xludf.DUMMYFUNCTION("TO_DATE(INT((T676/(60*60*24))+""1/1/1970""))"),43176.0)</f>
        <v>43176</v>
      </c>
      <c r="T676" s="156">
        <v>1.5212592E9</v>
      </c>
      <c r="U676" s="156">
        <v>185332.9389</v>
      </c>
      <c r="W676" s="153">
        <f>IFERROR(__xludf.DUMMYFUNCTION("TO_DATE(INT((X676/(60*60*24))+""1/1/1970""))"),43157.0)</f>
        <v>43157</v>
      </c>
      <c r="X676" s="152">
        <v>1.5196032E9</v>
      </c>
      <c r="Y676" s="152">
        <v>10006.1692</v>
      </c>
      <c r="AA676" s="153">
        <f>IFERROR(__xludf.DUMMYFUNCTION("TO_DATE(INT((AB676/(60*60*24))+""1/1/1970""))"),43158.0)</f>
        <v>43158</v>
      </c>
      <c r="AB676" s="156">
        <v>1.5197184E9</v>
      </c>
      <c r="AC676" s="156">
        <v>95126.9263</v>
      </c>
      <c r="AE676" s="153">
        <f>IFERROR(__xludf.DUMMYFUNCTION("TO_DATE(INT((AF676/(60*60*24))+""1/1/1970""))"),43049.0)</f>
        <v>43049</v>
      </c>
      <c r="AF676" s="156">
        <v>1.5102792E9</v>
      </c>
      <c r="AG676" s="156">
        <v>84206.6644</v>
      </c>
      <c r="AH676" s="156"/>
      <c r="AI676" s="153">
        <f>IFERROR(__xludf.DUMMYFUNCTION("TO_DATE(INT((AJ676/(60*60*24))+""1/1/1970""))"),43176.0)</f>
        <v>43176</v>
      </c>
      <c r="AJ676" s="156">
        <v>1.5212592E9</v>
      </c>
      <c r="AK676" s="156">
        <v>99398.5756</v>
      </c>
      <c r="AL676" s="152">
        <v>118918.9033</v>
      </c>
      <c r="AM676" s="159">
        <v>140094.58</v>
      </c>
      <c r="AN676" s="152">
        <f t="shared" si="1"/>
        <v>29264.7845</v>
      </c>
      <c r="AO676" s="152">
        <f t="shared" si="2"/>
        <v>185332.9389</v>
      </c>
      <c r="AP676" s="152">
        <f t="shared" si="3"/>
        <v>10027.083</v>
      </c>
      <c r="AQ676" s="152">
        <f t="shared" si="4"/>
        <v>94300.6621</v>
      </c>
      <c r="AR676" s="152">
        <f t="shared" si="5"/>
        <v>88841.9091</v>
      </c>
    </row>
    <row r="677">
      <c r="A677" s="152">
        <v>1.49373186E9</v>
      </c>
      <c r="B677" s="152">
        <v>114292.0491</v>
      </c>
      <c r="D677" s="153">
        <f>IFERROR(__xludf.DUMMYFUNCTION("TO_DATE(INT((E677/(60*60*24))+""1/1/1970""))"),43178.0)</f>
        <v>43178</v>
      </c>
      <c r="E677" s="152">
        <v>1.521468E9</v>
      </c>
      <c r="F677" s="152">
        <v>99398.5756</v>
      </c>
      <c r="H677" s="153">
        <f>IFERROR(__xludf.DUMMYFUNCTION("TO_DATE(INT((I677/(60*60*24))+""1/1/1970""))"),43178.0)</f>
        <v>43178</v>
      </c>
      <c r="I677" s="156">
        <v>1.521468E9</v>
      </c>
      <c r="J677" s="156">
        <v>118918.9033</v>
      </c>
      <c r="L677" s="158">
        <v>43178.0</v>
      </c>
      <c r="M677" s="160">
        <v>140094.58</v>
      </c>
      <c r="O677" s="153">
        <f>IFERROR(__xludf.DUMMYFUNCTION("TO_DATE(INT((P677/(60*60*24))+""1/1/1970""))"),43050.0)</f>
        <v>43050</v>
      </c>
      <c r="P677" s="13">
        <v>1.5103584E9</v>
      </c>
      <c r="Q677" s="13">
        <v>28109.5619</v>
      </c>
      <c r="S677" s="153">
        <f>IFERROR(__xludf.DUMMYFUNCTION("TO_DATE(INT((T677/(60*60*24))+""1/1/1970""))"),43178.0)</f>
        <v>43178</v>
      </c>
      <c r="T677" s="152">
        <v>1.521468E9</v>
      </c>
      <c r="U677" s="152">
        <v>185332.9389</v>
      </c>
      <c r="W677" s="153">
        <f>IFERROR(__xludf.DUMMYFUNCTION("TO_DATE(INT((X677/(60*60*24))+""1/1/1970""))"),43158.0)</f>
        <v>43158</v>
      </c>
      <c r="X677" s="156">
        <v>1.5197436E9</v>
      </c>
      <c r="Y677" s="156">
        <v>10007.2958</v>
      </c>
      <c r="AA677" s="153">
        <f>IFERROR(__xludf.DUMMYFUNCTION("TO_DATE(INT((AB677/(60*60*24))+""1/1/1970""))"),43159.0)</f>
        <v>43159</v>
      </c>
      <c r="AB677" s="152">
        <v>1.5197976E9</v>
      </c>
      <c r="AC677" s="152">
        <v>94806.6955</v>
      </c>
      <c r="AE677" s="153">
        <f>IFERROR(__xludf.DUMMYFUNCTION("TO_DATE(INT((AF677/(60*60*24))+""1/1/1970""))"),43050.0)</f>
        <v>43050</v>
      </c>
      <c r="AF677" s="152">
        <v>1.5103584E9</v>
      </c>
      <c r="AG677" s="152">
        <v>84342.9315</v>
      </c>
      <c r="AH677" s="156"/>
      <c r="AI677" s="153">
        <f>IFERROR(__xludf.DUMMYFUNCTION("TO_DATE(INT((AJ677/(60*60*24))+""1/1/1970""))"),43178.0)</f>
        <v>43178</v>
      </c>
      <c r="AJ677" s="152">
        <v>1.521468E9</v>
      </c>
      <c r="AK677" s="152">
        <v>99398.5756</v>
      </c>
      <c r="AL677" s="156">
        <v>118918.9033</v>
      </c>
      <c r="AM677" s="160">
        <v>140094.58</v>
      </c>
      <c r="AN677" s="152">
        <f t="shared" si="1"/>
        <v>29272.441</v>
      </c>
      <c r="AO677" s="152">
        <f t="shared" si="2"/>
        <v>185332.9389</v>
      </c>
      <c r="AP677" s="152">
        <f t="shared" si="3"/>
        <v>10027.9423</v>
      </c>
      <c r="AQ677" s="152">
        <f t="shared" si="4"/>
        <v>94287.9941</v>
      </c>
      <c r="AR677" s="152">
        <f t="shared" si="5"/>
        <v>88782.4274</v>
      </c>
    </row>
    <row r="678">
      <c r="A678" s="156">
        <v>1.4937552E9</v>
      </c>
      <c r="B678" s="156">
        <v>114239.5583</v>
      </c>
      <c r="D678" s="153">
        <f>IFERROR(__xludf.DUMMYFUNCTION("TO_DATE(INT((E678/(60*60*24))+""1/1/1970""))"),43179.0)</f>
        <v>43179</v>
      </c>
      <c r="E678" s="152">
        <v>1.5215184E9</v>
      </c>
      <c r="F678" s="152">
        <v>99398.5756</v>
      </c>
      <c r="H678" s="153">
        <f>IFERROR(__xludf.DUMMYFUNCTION("TO_DATE(INT((I678/(60*60*24))+""1/1/1970""))"),43179.0)</f>
        <v>43179</v>
      </c>
      <c r="I678" s="156">
        <v>1.5215184E9</v>
      </c>
      <c r="J678" s="156">
        <v>116918.4579</v>
      </c>
      <c r="L678" s="158">
        <v>43179.0</v>
      </c>
      <c r="M678" s="159">
        <v>139152.1</v>
      </c>
      <c r="O678" s="153">
        <f>IFERROR(__xludf.DUMMYFUNCTION("TO_DATE(INT((P678/(60*60*24))+""1/1/1970""))"),43051.0)</f>
        <v>43051</v>
      </c>
      <c r="P678" s="13">
        <v>1.5104448E9</v>
      </c>
      <c r="Q678" s="13">
        <v>28109.5619</v>
      </c>
      <c r="S678" s="153">
        <f>IFERROR(__xludf.DUMMYFUNCTION("TO_DATE(INT((T678/(60*60*24))+""1/1/1970""))"),43179.0)</f>
        <v>43179</v>
      </c>
      <c r="T678" s="152">
        <v>1.5215184E9</v>
      </c>
      <c r="U678" s="152">
        <v>181325.9692</v>
      </c>
      <c r="W678" s="153">
        <f>IFERROR(__xludf.DUMMYFUNCTION("TO_DATE(INT((X678/(60*60*24))+""1/1/1970""))"),43159.0)</f>
        <v>43159</v>
      </c>
      <c r="X678" s="156">
        <v>1.51983E9</v>
      </c>
      <c r="Y678" s="156">
        <v>10029.1392</v>
      </c>
      <c r="AA678" s="153">
        <f>IFERROR(__xludf.DUMMYFUNCTION("TO_DATE(INT((AB678/(60*60*24))+""1/1/1970""))"),43160.0)</f>
        <v>43160</v>
      </c>
      <c r="AB678" s="156">
        <v>1.5198768E9</v>
      </c>
      <c r="AC678" s="156">
        <v>94287.4249</v>
      </c>
      <c r="AE678" s="153">
        <f>IFERROR(__xludf.DUMMYFUNCTION("TO_DATE(INT((AF678/(60*60*24))+""1/1/1970""))"),43051.0)</f>
        <v>43051</v>
      </c>
      <c r="AF678" s="156">
        <v>1.5105276E9</v>
      </c>
      <c r="AG678" s="156">
        <v>84342.9315</v>
      </c>
      <c r="AH678" s="156"/>
      <c r="AI678" s="153">
        <f>IFERROR(__xludf.DUMMYFUNCTION("TO_DATE(INT((AJ678/(60*60*24))+""1/1/1970""))"),43179.0)</f>
        <v>43179</v>
      </c>
      <c r="AJ678" s="152">
        <v>1.5215184E9</v>
      </c>
      <c r="AK678" s="152">
        <v>99398.5756</v>
      </c>
      <c r="AL678" s="156">
        <v>116918.4579</v>
      </c>
      <c r="AM678" s="159">
        <v>139152.1</v>
      </c>
      <c r="AN678" s="152">
        <f t="shared" si="1"/>
        <v>29325.6027</v>
      </c>
      <c r="AO678" s="152">
        <f t="shared" si="2"/>
        <v>181325.9692</v>
      </c>
      <c r="AP678" s="152">
        <f t="shared" si="3"/>
        <v>10033.7527</v>
      </c>
      <c r="AQ678" s="152">
        <f t="shared" si="4"/>
        <v>93981.0435</v>
      </c>
      <c r="AR678" s="152">
        <f t="shared" si="5"/>
        <v>89182.9374</v>
      </c>
    </row>
    <row r="679">
      <c r="A679" s="152">
        <v>1.49381826E9</v>
      </c>
      <c r="B679" s="152">
        <v>113977.1045</v>
      </c>
      <c r="D679" s="153">
        <f>IFERROR(__xludf.DUMMYFUNCTION("TO_DATE(INT((E679/(60*60*24))+""1/1/1970""))"),43180.0)</f>
        <v>43180</v>
      </c>
      <c r="E679" s="156">
        <v>1.5216048E9</v>
      </c>
      <c r="F679" s="156">
        <v>99398.5756</v>
      </c>
      <c r="H679" s="153">
        <f>IFERROR(__xludf.DUMMYFUNCTION("TO_DATE(INT((I679/(60*60*24))+""1/1/1970""))"),43180.0)</f>
        <v>43180</v>
      </c>
      <c r="I679" s="152">
        <v>1.5216048E9</v>
      </c>
      <c r="J679" s="152">
        <v>118971.4088</v>
      </c>
      <c r="L679" s="158">
        <v>43180.0</v>
      </c>
      <c r="M679" s="160">
        <v>138977.1</v>
      </c>
      <c r="O679" s="153">
        <f>IFERROR(__xludf.DUMMYFUNCTION("TO_DATE(INT((P679/(60*60*24))+""1/1/1970""))"),43052.0)</f>
        <v>43052</v>
      </c>
      <c r="P679" s="13">
        <v>1.5105312E9</v>
      </c>
      <c r="Q679" s="13">
        <v>28074.4995</v>
      </c>
      <c r="S679" s="153">
        <f>IFERROR(__xludf.DUMMYFUNCTION("TO_DATE(INT((T679/(60*60*24))+""1/1/1970""))"),43180.0)</f>
        <v>43180</v>
      </c>
      <c r="T679" s="156">
        <v>1.5216048E9</v>
      </c>
      <c r="U679" s="156">
        <v>181840.2301</v>
      </c>
      <c r="W679" s="153">
        <f>IFERROR(__xludf.DUMMYFUNCTION("TO_DATE(INT((X679/(60*60*24))+""1/1/1970""))"),43160.0)</f>
        <v>43160</v>
      </c>
      <c r="X679" s="156">
        <v>1.5199164E9</v>
      </c>
      <c r="Y679" s="156">
        <v>10064.9396</v>
      </c>
      <c r="AA679" s="153">
        <f>IFERROR(__xludf.DUMMYFUNCTION("TO_DATE(INT((AB679/(60*60*24))+""1/1/1970""))"),43161.0)</f>
        <v>43161</v>
      </c>
      <c r="AB679" s="152">
        <v>1.519956E9</v>
      </c>
      <c r="AC679" s="152">
        <v>94680.0478</v>
      </c>
      <c r="AE679" s="153">
        <f>IFERROR(__xludf.DUMMYFUNCTION("TO_DATE(INT((AF679/(60*60*24))+""1/1/1970""))"),43052.0)</f>
        <v>43052</v>
      </c>
      <c r="AF679" s="152">
        <v>1.5105672E9</v>
      </c>
      <c r="AG679" s="152">
        <v>84316.2549</v>
      </c>
      <c r="AH679" s="156"/>
      <c r="AI679" s="153">
        <f>IFERROR(__xludf.DUMMYFUNCTION("TO_DATE(INT((AJ679/(60*60*24))+""1/1/1970""))"),43180.0)</f>
        <v>43180</v>
      </c>
      <c r="AJ679" s="156">
        <v>1.5216048E9</v>
      </c>
      <c r="AK679" s="156">
        <v>99398.5756</v>
      </c>
      <c r="AL679" s="152">
        <v>118971.4088</v>
      </c>
      <c r="AM679" s="160">
        <v>138977.1</v>
      </c>
      <c r="AN679" s="152">
        <f t="shared" si="1"/>
        <v>29227.6272</v>
      </c>
      <c r="AO679" s="152">
        <f t="shared" si="2"/>
        <v>181840.2301</v>
      </c>
      <c r="AP679" s="152">
        <f t="shared" si="3"/>
        <v>10022.8516</v>
      </c>
      <c r="AQ679" s="152">
        <f t="shared" si="4"/>
        <v>93791.7541</v>
      </c>
      <c r="AR679" s="152">
        <f t="shared" si="5"/>
        <v>88545.2217</v>
      </c>
    </row>
    <row r="680">
      <c r="A680" s="156">
        <v>1.4938416E9</v>
      </c>
      <c r="B680" s="156">
        <v>114101.1735</v>
      </c>
      <c r="D680" s="153">
        <f>IFERROR(__xludf.DUMMYFUNCTION("TO_DATE(INT((E680/(60*60*24))+""1/1/1970""))"),43181.0)</f>
        <v>43181</v>
      </c>
      <c r="E680" s="152">
        <v>1.5216912E9</v>
      </c>
      <c r="F680" s="152">
        <v>99398.5756</v>
      </c>
      <c r="H680" s="153">
        <f>IFERROR(__xludf.DUMMYFUNCTION("TO_DATE(INT((I680/(60*60*24))+""1/1/1970""))"),43181.0)</f>
        <v>43181</v>
      </c>
      <c r="I680" s="156">
        <v>1.5216912E9</v>
      </c>
      <c r="J680" s="156">
        <v>117513.7728</v>
      </c>
      <c r="L680" s="158">
        <v>43181.0</v>
      </c>
      <c r="M680" s="159">
        <v>139488.32</v>
      </c>
      <c r="O680" s="153">
        <f>IFERROR(__xludf.DUMMYFUNCTION("TO_DATE(INT((P680/(60*60*24))+""1/1/1970""))"),43053.0)</f>
        <v>43053</v>
      </c>
      <c r="P680" s="13">
        <v>1.5106716E9</v>
      </c>
      <c r="Q680" s="13">
        <v>28113.8321</v>
      </c>
      <c r="S680" s="153">
        <f>IFERROR(__xludf.DUMMYFUNCTION("TO_DATE(INT((T680/(60*60*24))+""1/1/1970""))"),43181.0)</f>
        <v>43181</v>
      </c>
      <c r="T680" s="152">
        <v>1.5216912E9</v>
      </c>
      <c r="U680" s="152">
        <v>181221.354</v>
      </c>
      <c r="W680" s="153">
        <f>IFERROR(__xludf.DUMMYFUNCTION("TO_DATE(INT((X680/(60*60*24))+""1/1/1970""))"),43161.0)</f>
        <v>43161</v>
      </c>
      <c r="X680" s="156">
        <v>1.5200028E9</v>
      </c>
      <c r="Y680" s="156">
        <v>10057.7719</v>
      </c>
      <c r="AA680" s="153">
        <f>IFERROR(__xludf.DUMMYFUNCTION("TO_DATE(INT((AB680/(60*60*24))+""1/1/1970""))"),43163.0)</f>
        <v>43163</v>
      </c>
      <c r="AB680" s="156">
        <v>1.5202044E9</v>
      </c>
      <c r="AC680" s="156">
        <v>94674.6212</v>
      </c>
      <c r="AE680" s="153">
        <f>IFERROR(__xludf.DUMMYFUNCTION("TO_DATE(INT((AF680/(60*60*24))+""1/1/1970""))"),43053.0)</f>
        <v>43053</v>
      </c>
      <c r="AF680" s="156">
        <v>1.5106464E9</v>
      </c>
      <c r="AG680" s="156">
        <v>84340.0475</v>
      </c>
      <c r="AH680" s="156"/>
      <c r="AI680" s="153">
        <f>IFERROR(__xludf.DUMMYFUNCTION("TO_DATE(INT((AJ680/(60*60*24))+""1/1/1970""))"),43181.0)</f>
        <v>43181</v>
      </c>
      <c r="AJ680" s="152">
        <v>1.5216912E9</v>
      </c>
      <c r="AK680" s="152">
        <v>99398.5756</v>
      </c>
      <c r="AL680" s="156">
        <v>117513.7728</v>
      </c>
      <c r="AM680" s="159">
        <v>139488.32</v>
      </c>
      <c r="AN680" s="152">
        <f t="shared" si="1"/>
        <v>29238.7538</v>
      </c>
      <c r="AO680" s="152">
        <f t="shared" si="2"/>
        <v>181221.354</v>
      </c>
      <c r="AP680" s="152">
        <f t="shared" si="3"/>
        <v>10036.8926</v>
      </c>
      <c r="AQ680" s="152">
        <f t="shared" si="4"/>
        <v>94471.5135</v>
      </c>
      <c r="AR680" s="152">
        <f t="shared" si="5"/>
        <v>89254.3154</v>
      </c>
    </row>
    <row r="681">
      <c r="A681" s="152">
        <v>1.49390466E9</v>
      </c>
      <c r="B681" s="152">
        <v>114253.874</v>
      </c>
      <c r="D681" s="153">
        <f>IFERROR(__xludf.DUMMYFUNCTION("TO_DATE(INT((E681/(60*60*24))+""1/1/1970""))"),43182.0)</f>
        <v>43182</v>
      </c>
      <c r="E681" s="156">
        <v>1.5217776E9</v>
      </c>
      <c r="F681" s="156">
        <v>99398.5756</v>
      </c>
      <c r="H681" s="153">
        <f>IFERROR(__xludf.DUMMYFUNCTION("TO_DATE(INT((I681/(60*60*24))+""1/1/1970""))"),43182.0)</f>
        <v>43182</v>
      </c>
      <c r="I681" s="152">
        <v>1.5217776E9</v>
      </c>
      <c r="J681" s="152">
        <v>117822.3374</v>
      </c>
      <c r="L681" s="158">
        <v>43182.0</v>
      </c>
      <c r="M681" s="160">
        <v>138012.04</v>
      </c>
      <c r="O681" s="153">
        <f>IFERROR(__xludf.DUMMYFUNCTION("TO_DATE(INT((P681/(60*60*24))+""1/1/1970""))"),43054.0)</f>
        <v>43054</v>
      </c>
      <c r="P681" s="13">
        <v>1.510758E9</v>
      </c>
      <c r="Q681" s="13">
        <v>28190.5124</v>
      </c>
      <c r="S681" s="153">
        <f>IFERROR(__xludf.DUMMYFUNCTION("TO_DATE(INT((T681/(60*60*24))+""1/1/1970""))"),43182.0)</f>
        <v>43182</v>
      </c>
      <c r="T681" s="156">
        <v>1.5217776E9</v>
      </c>
      <c r="U681" s="156">
        <v>173865.478</v>
      </c>
      <c r="W681" s="153">
        <f>IFERROR(__xludf.DUMMYFUNCTION("TO_DATE(INT((X681/(60*60*24))+""1/1/1970""))"),43162.0)</f>
        <v>43162</v>
      </c>
      <c r="X681" s="156">
        <v>1.5200352E9</v>
      </c>
      <c r="Y681" s="156">
        <v>10056.1325</v>
      </c>
      <c r="AA681" s="153">
        <f>IFERROR(__xludf.DUMMYFUNCTION("TO_DATE(INT((AB681/(60*60*24))+""1/1/1970""))"),43164.0)</f>
        <v>43164</v>
      </c>
      <c r="AB681" s="152">
        <v>1.520244E9</v>
      </c>
      <c r="AC681" s="152">
        <v>94832.445</v>
      </c>
      <c r="AE681" s="153">
        <f>IFERROR(__xludf.DUMMYFUNCTION("TO_DATE(INT((AF681/(60*60*24))+""1/1/1970""))"),43054.0)</f>
        <v>43054</v>
      </c>
      <c r="AF681" s="152">
        <v>1.5107256E9</v>
      </c>
      <c r="AG681" s="152">
        <v>85249.2159</v>
      </c>
      <c r="AH681" s="156"/>
      <c r="AI681" s="153">
        <f>IFERROR(__xludf.DUMMYFUNCTION("TO_DATE(INT((AJ681/(60*60*24))+""1/1/1970""))"),43182.0)</f>
        <v>43182</v>
      </c>
      <c r="AJ681" s="156">
        <v>1.5217776E9</v>
      </c>
      <c r="AK681" s="156">
        <v>99398.5756</v>
      </c>
      <c r="AL681" s="152">
        <v>117822.3374</v>
      </c>
      <c r="AM681" s="160">
        <v>138012.04</v>
      </c>
      <c r="AN681" s="152">
        <f t="shared" si="1"/>
        <v>29571.3111</v>
      </c>
      <c r="AO681" s="152">
        <f t="shared" si="2"/>
        <v>173865.478</v>
      </c>
      <c r="AP681" s="152">
        <f t="shared" si="3"/>
        <v>10033.0923</v>
      </c>
      <c r="AQ681" s="152">
        <f t="shared" si="4"/>
        <v>95252.844</v>
      </c>
      <c r="AR681" s="152">
        <f t="shared" si="5"/>
        <v>89093.1741</v>
      </c>
    </row>
    <row r="682">
      <c r="A682" s="156">
        <v>1.493928E9</v>
      </c>
      <c r="B682" s="156">
        <v>114234.7864</v>
      </c>
      <c r="D682" s="153">
        <f>IFERROR(__xludf.DUMMYFUNCTION("TO_DATE(INT((E682/(60*60*24))+""1/1/1970""))"),43183.0)</f>
        <v>43183</v>
      </c>
      <c r="E682" s="152">
        <v>1.521864E9</v>
      </c>
      <c r="F682" s="152">
        <v>99398.5756</v>
      </c>
      <c r="H682" s="153">
        <f>IFERROR(__xludf.DUMMYFUNCTION("TO_DATE(INT((I682/(60*60*24))+""1/1/1970""))"),43183.0)</f>
        <v>43183</v>
      </c>
      <c r="I682" s="156">
        <v>1.521864E9</v>
      </c>
      <c r="J682" s="156">
        <v>116738.5101</v>
      </c>
      <c r="L682" s="158">
        <v>43183.0</v>
      </c>
      <c r="M682" s="159">
        <v>137057.82</v>
      </c>
      <c r="O682" s="153">
        <f>IFERROR(__xludf.DUMMYFUNCTION("TO_DATE(INT((P682/(60*60*24))+""1/1/1970""))"),43055.0)</f>
        <v>43055</v>
      </c>
      <c r="P682" s="13">
        <v>1.5108444E9</v>
      </c>
      <c r="Q682" s="13">
        <v>28255.1652</v>
      </c>
      <c r="S682" s="153">
        <f>IFERROR(__xludf.DUMMYFUNCTION("TO_DATE(INT((T682/(60*60*24))+""1/1/1970""))"),43183.0)</f>
        <v>43183</v>
      </c>
      <c r="T682" s="152">
        <v>1.521864E9</v>
      </c>
      <c r="U682" s="152">
        <v>167751.9658</v>
      </c>
      <c r="W682" s="153">
        <f>IFERROR(__xludf.DUMMYFUNCTION("TO_DATE(INT((X682/(60*60*24))+""1/1/1970""))"),43164.0)</f>
        <v>43164</v>
      </c>
      <c r="X682" s="152">
        <v>1.520208E9</v>
      </c>
      <c r="Y682" s="152">
        <v>10058.7811</v>
      </c>
      <c r="AA682" s="153">
        <f>IFERROR(__xludf.DUMMYFUNCTION("TO_DATE(INT((AB682/(60*60*24))+""1/1/1970""))"),43165.0)</f>
        <v>43165</v>
      </c>
      <c r="AB682" s="156">
        <v>1.5203232E9</v>
      </c>
      <c r="AC682" s="156">
        <v>94650.4456</v>
      </c>
      <c r="AE682" s="153">
        <f>IFERROR(__xludf.DUMMYFUNCTION("TO_DATE(INT((AF682/(60*60*24))+""1/1/1970""))"),43055.0)</f>
        <v>43055</v>
      </c>
      <c r="AF682" s="156">
        <v>1.5108048E9</v>
      </c>
      <c r="AG682" s="156">
        <v>85191.8972</v>
      </c>
      <c r="AH682" s="156"/>
      <c r="AI682" s="153">
        <f>IFERROR(__xludf.DUMMYFUNCTION("TO_DATE(INT((AJ682/(60*60*24))+""1/1/1970""))"),43183.0)</f>
        <v>43183</v>
      </c>
      <c r="AJ682" s="152">
        <v>1.521864E9</v>
      </c>
      <c r="AK682" s="152">
        <v>99398.5756</v>
      </c>
      <c r="AL682" s="156">
        <v>116738.5101</v>
      </c>
      <c r="AM682" s="159">
        <v>137057.82</v>
      </c>
      <c r="AN682" s="152">
        <f t="shared" si="1"/>
        <v>29620.8482</v>
      </c>
      <c r="AO682" s="152">
        <f t="shared" si="2"/>
        <v>167751.9658</v>
      </c>
      <c r="AP682" s="152">
        <f t="shared" si="3"/>
        <v>10038.0709</v>
      </c>
      <c r="AQ682" s="152">
        <f t="shared" si="4"/>
        <v>95252.844</v>
      </c>
      <c r="AR682" s="152">
        <f t="shared" si="5"/>
        <v>89309.1106</v>
      </c>
    </row>
    <row r="683">
      <c r="A683" s="152">
        <v>1.49399106E9</v>
      </c>
      <c r="B683" s="152">
        <v>114459.0652</v>
      </c>
      <c r="D683" s="153">
        <f>IFERROR(__xludf.DUMMYFUNCTION("TO_DATE(INT((E683/(60*60*24))+""1/1/1970""))"),43185.0)</f>
        <v>43185</v>
      </c>
      <c r="E683" s="156">
        <v>1.5220728E9</v>
      </c>
      <c r="F683" s="156">
        <v>99398.5756</v>
      </c>
      <c r="H683" s="153">
        <f>IFERROR(__xludf.DUMMYFUNCTION("TO_DATE(INT((I683/(60*60*24))+""1/1/1970""))"),43185.0)</f>
        <v>43185</v>
      </c>
      <c r="I683" s="152">
        <v>1.5220728E9</v>
      </c>
      <c r="J683" s="152">
        <v>116738.5101</v>
      </c>
      <c r="L683" s="158">
        <v>43185.0</v>
      </c>
      <c r="M683" s="160">
        <v>137057.82</v>
      </c>
      <c r="O683" s="153">
        <f>IFERROR(__xludf.DUMMYFUNCTION("TO_DATE(INT((P683/(60*60*24))+""1/1/1970""))"),43056.0)</f>
        <v>43056</v>
      </c>
      <c r="P683" s="13">
        <v>1.5109308E9</v>
      </c>
      <c r="Q683" s="13">
        <v>28166.9209</v>
      </c>
      <c r="S683" s="153">
        <f>IFERROR(__xludf.DUMMYFUNCTION("TO_DATE(INT((T683/(60*60*24))+""1/1/1970""))"),43185.0)</f>
        <v>43185</v>
      </c>
      <c r="T683" s="156">
        <v>1.5220368E9</v>
      </c>
      <c r="U683" s="156">
        <v>167751.9658</v>
      </c>
      <c r="W683" s="153">
        <f>IFERROR(__xludf.DUMMYFUNCTION("TO_DATE(INT((X683/(60*60*24))+""1/1/1970""))"),43165.0)</f>
        <v>43165</v>
      </c>
      <c r="X683" s="156">
        <v>1.5203484E9</v>
      </c>
      <c r="Y683" s="156">
        <v>10054.6082</v>
      </c>
      <c r="AA683" s="153">
        <f>IFERROR(__xludf.DUMMYFUNCTION("TO_DATE(INT((AB683/(60*60*24))+""1/1/1970""))"),43166.0)</f>
        <v>43166</v>
      </c>
      <c r="AB683" s="152">
        <v>1.5204024E9</v>
      </c>
      <c r="AC683" s="152">
        <v>94185.4948</v>
      </c>
      <c r="AE683" s="153">
        <f>IFERROR(__xludf.DUMMYFUNCTION("TO_DATE(INT((AF683/(60*60*24))+""1/1/1970""))"),43056.0)</f>
        <v>43056</v>
      </c>
      <c r="AF683" s="152">
        <v>1.510884E9</v>
      </c>
      <c r="AG683" s="152">
        <v>85161.2552</v>
      </c>
      <c r="AH683" s="156"/>
      <c r="AI683" s="153">
        <f>IFERROR(__xludf.DUMMYFUNCTION("TO_DATE(INT((AJ683/(60*60*24))+""1/1/1970""))"),43185.0)</f>
        <v>43185</v>
      </c>
      <c r="AJ683" s="156">
        <v>1.5220728E9</v>
      </c>
      <c r="AK683" s="156">
        <v>99398.5756</v>
      </c>
      <c r="AL683" s="152">
        <v>116738.5101</v>
      </c>
      <c r="AM683" s="160">
        <v>137057.82</v>
      </c>
      <c r="AN683" s="152">
        <f t="shared" si="1"/>
        <v>29604.646</v>
      </c>
      <c r="AO683" s="152">
        <f t="shared" si="2"/>
        <v>167751.9658</v>
      </c>
      <c r="AP683" s="152">
        <f t="shared" si="3"/>
        <v>10038.5263</v>
      </c>
      <c r="AQ683" s="152">
        <f t="shared" si="4"/>
        <v>95320.2066</v>
      </c>
      <c r="AR683" s="152">
        <f t="shared" si="5"/>
        <v>89312.3551</v>
      </c>
    </row>
    <row r="684">
      <c r="A684" s="156">
        <v>1.4940144E9</v>
      </c>
      <c r="B684" s="156">
        <v>114683.3439</v>
      </c>
      <c r="D684" s="153">
        <f>IFERROR(__xludf.DUMMYFUNCTION("TO_DATE(INT((E684/(60*60*24))+""1/1/1970""))"),43186.0)</f>
        <v>43186</v>
      </c>
      <c r="E684" s="156">
        <v>1.5221232E9</v>
      </c>
      <c r="F684" s="156">
        <v>99398.5756</v>
      </c>
      <c r="H684" s="153">
        <f>IFERROR(__xludf.DUMMYFUNCTION("TO_DATE(INT((I684/(60*60*24))+""1/1/1970""))"),43186.0)</f>
        <v>43186</v>
      </c>
      <c r="I684" s="152">
        <v>1.5221232E9</v>
      </c>
      <c r="J684" s="152">
        <v>116939.25</v>
      </c>
      <c r="L684" s="158">
        <v>43186.0</v>
      </c>
      <c r="M684" s="160">
        <v>138853.88</v>
      </c>
      <c r="O684" s="153">
        <f>IFERROR(__xludf.DUMMYFUNCTION("TO_DATE(INT((P684/(60*60*24))+""1/1/1970""))"),43057.0)</f>
        <v>43057</v>
      </c>
      <c r="P684" s="13">
        <v>1.5109632E9</v>
      </c>
      <c r="Q684" s="13">
        <v>28318.5657</v>
      </c>
      <c r="S684" s="153">
        <f>IFERROR(__xludf.DUMMYFUNCTION("TO_DATE(INT((T684/(60*60*24))+""1/1/1970""))"),43186.0)</f>
        <v>43186</v>
      </c>
      <c r="T684" s="152">
        <v>1.5221232E9</v>
      </c>
      <c r="U684" s="152">
        <v>175486.1195</v>
      </c>
      <c r="W684" s="153">
        <f>IFERROR(__xludf.DUMMYFUNCTION("TO_DATE(INT((X684/(60*60*24))+""1/1/1970""))"),43166.0)</f>
        <v>43166</v>
      </c>
      <c r="X684" s="156">
        <v>1.5204348E9</v>
      </c>
      <c r="Y684" s="156">
        <v>10044.9547</v>
      </c>
      <c r="AA684" s="153">
        <f>IFERROR(__xludf.DUMMYFUNCTION("TO_DATE(INT((AB684/(60*60*24))+""1/1/1970""))"),43167.0)</f>
        <v>43167</v>
      </c>
      <c r="AB684" s="156">
        <v>1.5204816E9</v>
      </c>
      <c r="AC684" s="156">
        <v>93831.5719</v>
      </c>
      <c r="AE684" s="153">
        <f>IFERROR(__xludf.DUMMYFUNCTION("TO_DATE(INT((AF684/(60*60*24))+""1/1/1970""))"),43057.0)</f>
        <v>43057</v>
      </c>
      <c r="AF684" s="156">
        <v>1.5109632E9</v>
      </c>
      <c r="AG684" s="156">
        <v>85271.5666</v>
      </c>
      <c r="AH684" s="156"/>
      <c r="AI684" s="153">
        <f>IFERROR(__xludf.DUMMYFUNCTION("TO_DATE(INT((AJ684/(60*60*24))+""1/1/1970""))"),43186.0)</f>
        <v>43186</v>
      </c>
      <c r="AJ684" s="156">
        <v>1.5221232E9</v>
      </c>
      <c r="AK684" s="156">
        <v>99398.5756</v>
      </c>
      <c r="AL684" s="152">
        <v>116939.25</v>
      </c>
      <c r="AM684" s="160">
        <v>138853.88</v>
      </c>
      <c r="AN684" s="152">
        <f t="shared" si="1"/>
        <v>29455.896</v>
      </c>
      <c r="AO684" s="152">
        <f t="shared" si="2"/>
        <v>175486.1195</v>
      </c>
      <c r="AP684" s="152">
        <f t="shared" si="3"/>
        <v>10046.0556</v>
      </c>
      <c r="AQ684" s="152">
        <f t="shared" si="4"/>
        <v>95301.3994</v>
      </c>
      <c r="AR684" s="152">
        <f t="shared" si="5"/>
        <v>90053.8933</v>
      </c>
    </row>
    <row r="685">
      <c r="A685" s="152">
        <v>1.49425026E9</v>
      </c>
      <c r="B685" s="152">
        <v>114688.1158</v>
      </c>
      <c r="D685" s="153">
        <f>IFERROR(__xludf.DUMMYFUNCTION("TO_DATE(INT((E685/(60*60*24))+""1/1/1970""))"),43187.0)</f>
        <v>43187</v>
      </c>
      <c r="E685" s="152">
        <v>1.5222096E9</v>
      </c>
      <c r="F685" s="152">
        <v>99398.5756</v>
      </c>
      <c r="H685" s="153">
        <f>IFERROR(__xludf.DUMMYFUNCTION("TO_DATE(INT((I685/(60*60*24))+""1/1/1970""))"),43187.0)</f>
        <v>43187</v>
      </c>
      <c r="I685" s="156">
        <v>1.5222096E9</v>
      </c>
      <c r="J685" s="156">
        <v>115762.8312</v>
      </c>
      <c r="L685" s="158">
        <v>43187.0</v>
      </c>
      <c r="M685" s="159">
        <v>137878.08</v>
      </c>
      <c r="O685" s="153">
        <f>IFERROR(__xludf.DUMMYFUNCTION("TO_DATE(INT((P685/(60*60*24))+""1/1/1970""))"),43058.0)</f>
        <v>43058</v>
      </c>
      <c r="P685" s="13">
        <v>1.5110496E9</v>
      </c>
      <c r="Q685" s="13">
        <v>28318.5657</v>
      </c>
      <c r="S685" s="153">
        <f>IFERROR(__xludf.DUMMYFUNCTION("TO_DATE(INT((T685/(60*60*24))+""1/1/1970""))"),43187.0)</f>
        <v>43187</v>
      </c>
      <c r="T685" s="156">
        <v>1.5222096E9</v>
      </c>
      <c r="U685" s="156">
        <v>170489.6315</v>
      </c>
      <c r="W685" s="153">
        <f>IFERROR(__xludf.DUMMYFUNCTION("TO_DATE(INT((X685/(60*60*24))+""1/1/1970""))"),43167.0)</f>
        <v>43167</v>
      </c>
      <c r="X685" s="156">
        <v>1.5205212E9</v>
      </c>
      <c r="Y685" s="156">
        <v>10036.4259</v>
      </c>
      <c r="AA685" s="153">
        <f>IFERROR(__xludf.DUMMYFUNCTION("TO_DATE(INT((AB685/(60*60*24))+""1/1/1970""))"),43168.0)</f>
        <v>43168</v>
      </c>
      <c r="AB685" s="152">
        <v>1.5205608E9</v>
      </c>
      <c r="AC685" s="152">
        <v>94424.3329</v>
      </c>
      <c r="AE685" s="153">
        <f>IFERROR(__xludf.DUMMYFUNCTION("TO_DATE(INT((AF685/(60*60*24))+""1/1/1970""))"),43058.0)</f>
        <v>43058</v>
      </c>
      <c r="AF685" s="152">
        <v>1.5111324E9</v>
      </c>
      <c r="AG685" s="152">
        <v>85271.5666</v>
      </c>
      <c r="AH685" s="156"/>
      <c r="AI685" s="153">
        <f>IFERROR(__xludf.DUMMYFUNCTION("TO_DATE(INT((AJ685/(60*60*24))+""1/1/1970""))"),43187.0)</f>
        <v>43187</v>
      </c>
      <c r="AJ685" s="152">
        <v>1.5222096E9</v>
      </c>
      <c r="AK685" s="152">
        <v>99398.5756</v>
      </c>
      <c r="AL685" s="156">
        <v>115762.8312</v>
      </c>
      <c r="AM685" s="159">
        <v>137878.08</v>
      </c>
      <c r="AN685" s="152">
        <f t="shared" si="1"/>
        <v>29505.3237</v>
      </c>
      <c r="AO685" s="152">
        <f t="shared" si="2"/>
        <v>170489.6315</v>
      </c>
      <c r="AP685" s="152">
        <f t="shared" si="3"/>
        <v>10034.3482</v>
      </c>
      <c r="AQ685" s="152">
        <f t="shared" si="4"/>
        <v>95307.5965</v>
      </c>
      <c r="AR685" s="152">
        <f t="shared" si="5"/>
        <v>89704.9341</v>
      </c>
    </row>
    <row r="686">
      <c r="A686" s="156">
        <v>1.4942736E9</v>
      </c>
      <c r="B686" s="156">
        <v>114664.2563</v>
      </c>
      <c r="D686" s="153">
        <f>IFERROR(__xludf.DUMMYFUNCTION("TO_DATE(INT((E686/(60*60*24))+""1/1/1970""))"),43188.0)</f>
        <v>43188</v>
      </c>
      <c r="E686" s="156">
        <v>1.522296E9</v>
      </c>
      <c r="F686" s="156">
        <v>99042.8498</v>
      </c>
      <c r="H686" s="153">
        <f>IFERROR(__xludf.DUMMYFUNCTION("TO_DATE(INT((I686/(60*60*24))+""1/1/1970""))"),43188.0)</f>
        <v>43188</v>
      </c>
      <c r="I686" s="152">
        <v>1.522296E9</v>
      </c>
      <c r="J686" s="152">
        <v>113956.3906</v>
      </c>
      <c r="L686" s="158">
        <v>43188.0</v>
      </c>
      <c r="M686" s="160">
        <v>137287.7</v>
      </c>
      <c r="O686" s="153">
        <f>IFERROR(__xludf.DUMMYFUNCTION("TO_DATE(INT((P686/(60*60*24))+""1/1/1970""))"),43059.0)</f>
        <v>43059</v>
      </c>
      <c r="P686" s="13">
        <v>1.511136E9</v>
      </c>
      <c r="Q686" s="13">
        <v>28308.0598</v>
      </c>
      <c r="S686" s="153">
        <f>IFERROR(__xludf.DUMMYFUNCTION("TO_DATE(INT((T686/(60*60*24))+""1/1/1970""))"),43188.0)</f>
        <v>43188</v>
      </c>
      <c r="T686" s="152">
        <v>1.522296E9</v>
      </c>
      <c r="U686" s="152">
        <v>169693.3587</v>
      </c>
      <c r="W686" s="153">
        <f>IFERROR(__xludf.DUMMYFUNCTION("TO_DATE(INT((X686/(60*60*24))+""1/1/1970""))"),43168.0)</f>
        <v>43168</v>
      </c>
      <c r="X686" s="156">
        <v>1.5206076E9</v>
      </c>
      <c r="Y686" s="156">
        <v>10062.8698</v>
      </c>
      <c r="AA686" s="153">
        <f>IFERROR(__xludf.DUMMYFUNCTION("TO_DATE(INT((AB686/(60*60*24))+""1/1/1970""))"),43170.0)</f>
        <v>43170</v>
      </c>
      <c r="AB686" s="156">
        <v>1.5208056E9</v>
      </c>
      <c r="AC686" s="156">
        <v>94305.2888</v>
      </c>
      <c r="AE686" s="153">
        <f>IFERROR(__xludf.DUMMYFUNCTION("TO_DATE(INT((AF686/(60*60*24))+""1/1/1970""))"),43059.0)</f>
        <v>43059</v>
      </c>
      <c r="AF686" s="156">
        <v>1.511172E9</v>
      </c>
      <c r="AG686" s="156">
        <v>84845.101</v>
      </c>
      <c r="AH686" s="156"/>
      <c r="AI686" s="153">
        <f>IFERROR(__xludf.DUMMYFUNCTION("TO_DATE(INT((AJ686/(60*60*24))+""1/1/1970""))"),43188.0)</f>
        <v>43188</v>
      </c>
      <c r="AJ686" s="156">
        <v>1.522296E9</v>
      </c>
      <c r="AK686" s="156">
        <v>99042.8498</v>
      </c>
      <c r="AL686" s="152">
        <v>113956.3906</v>
      </c>
      <c r="AM686" s="160">
        <v>137287.7</v>
      </c>
      <c r="AN686" s="152">
        <f t="shared" si="1"/>
        <v>29402.479</v>
      </c>
      <c r="AO686" s="152">
        <f t="shared" si="2"/>
        <v>169693.3587</v>
      </c>
      <c r="AP686" s="152">
        <f t="shared" si="3"/>
        <v>10016.9725</v>
      </c>
      <c r="AQ686" s="152">
        <f t="shared" si="4"/>
        <v>95298.1277</v>
      </c>
      <c r="AR686" s="152">
        <f t="shared" si="5"/>
        <v>89009.1788</v>
      </c>
    </row>
    <row r="687">
      <c r="A687" s="152">
        <v>1.49433666E9</v>
      </c>
      <c r="B687" s="152">
        <v>114778.7817</v>
      </c>
      <c r="D687" s="153">
        <f>IFERROR(__xludf.DUMMYFUNCTION("TO_DATE(INT((E687/(60*60*24))+""1/1/1970""))"),43189.0)</f>
        <v>43189</v>
      </c>
      <c r="E687" s="152">
        <v>1.5223824E9</v>
      </c>
      <c r="F687" s="152">
        <v>100305.577</v>
      </c>
      <c r="H687" s="153">
        <f>IFERROR(__xludf.DUMMYFUNCTION("TO_DATE(INT((I687/(60*60*24))+""1/1/1970""))"),43189.0)</f>
        <v>43189</v>
      </c>
      <c r="I687" s="156">
        <v>1.5223824E9</v>
      </c>
      <c r="J687" s="156">
        <v>113941.0842</v>
      </c>
      <c r="L687" s="158">
        <v>43189.0</v>
      </c>
      <c r="M687" s="159">
        <v>138355.7</v>
      </c>
      <c r="O687" s="153">
        <f>IFERROR(__xludf.DUMMYFUNCTION("TO_DATE(INT((P687/(60*60*24))+""1/1/1970""))"),43060.0)</f>
        <v>43060</v>
      </c>
      <c r="P687" s="13">
        <v>1.5112764E9</v>
      </c>
      <c r="Q687" s="13">
        <v>28410.6105</v>
      </c>
      <c r="S687" s="153">
        <f>IFERROR(__xludf.DUMMYFUNCTION("TO_DATE(INT((T687/(60*60*24))+""1/1/1970""))"),43189.0)</f>
        <v>43189</v>
      </c>
      <c r="T687" s="156">
        <v>1.5223824E9</v>
      </c>
      <c r="U687" s="156">
        <v>173652.3593</v>
      </c>
      <c r="W687" s="153">
        <f>IFERROR(__xludf.DUMMYFUNCTION("TO_DATE(INT((X687/(60*60*24))+""1/1/1970""))"),43169.0)</f>
        <v>43169</v>
      </c>
      <c r="X687" s="156">
        <v>1.52064E9</v>
      </c>
      <c r="Y687" s="156">
        <v>10042.41</v>
      </c>
      <c r="AA687" s="153">
        <f>IFERROR(__xludf.DUMMYFUNCTION("TO_DATE(INT((AB687/(60*60*24))+""1/1/1970""))"),43171.0)</f>
        <v>43171</v>
      </c>
      <c r="AB687" s="156">
        <v>1.5208452E9</v>
      </c>
      <c r="AC687" s="156">
        <v>94303.0094</v>
      </c>
      <c r="AE687" s="153">
        <f>IFERROR(__xludf.DUMMYFUNCTION("TO_DATE(INT((AF687/(60*60*24))+""1/1/1970""))"),43060.0)</f>
        <v>43060</v>
      </c>
      <c r="AF687" s="152">
        <v>1.5112512E9</v>
      </c>
      <c r="AG687" s="152">
        <v>84862.7653</v>
      </c>
      <c r="AH687" s="156"/>
      <c r="AI687" s="153">
        <f>IFERROR(__xludf.DUMMYFUNCTION("TO_DATE(INT((AJ687/(60*60*24))+""1/1/1970""))"),43189.0)</f>
        <v>43189</v>
      </c>
      <c r="AJ687" s="152">
        <v>1.5223824E9</v>
      </c>
      <c r="AK687" s="152">
        <v>100305.577</v>
      </c>
      <c r="AL687" s="156">
        <v>113941.0842</v>
      </c>
      <c r="AM687" s="159">
        <v>138355.7</v>
      </c>
      <c r="AN687" s="152">
        <f t="shared" si="1"/>
        <v>29262.3061</v>
      </c>
      <c r="AO687" s="152">
        <f t="shared" si="2"/>
        <v>173652.3593</v>
      </c>
      <c r="AP687" s="152">
        <f t="shared" si="3"/>
        <v>10015.9532</v>
      </c>
      <c r="AQ687" s="152">
        <f t="shared" si="4"/>
        <v>95305.1445</v>
      </c>
      <c r="AR687" s="152">
        <f t="shared" si="5"/>
        <v>88918.3354</v>
      </c>
    </row>
    <row r="688">
      <c r="A688" s="156">
        <v>1.49436E9</v>
      </c>
      <c r="B688" s="156">
        <v>114559.2748</v>
      </c>
      <c r="D688" s="153">
        <f>IFERROR(__xludf.DUMMYFUNCTION("TO_DATE(INT((E688/(60*60*24))+""1/1/1970""))"),43192.0)</f>
        <v>43192</v>
      </c>
      <c r="E688" s="156">
        <v>1.5226776E9</v>
      </c>
      <c r="F688" s="156">
        <v>100305.577</v>
      </c>
      <c r="H688" s="153">
        <f>IFERROR(__xludf.DUMMYFUNCTION("TO_DATE(INT((I688/(60*60*24))+""1/1/1970""))"),43192.0)</f>
        <v>43192</v>
      </c>
      <c r="I688" s="152">
        <v>1.5226776E9</v>
      </c>
      <c r="J688" s="152">
        <v>113941.0842</v>
      </c>
      <c r="L688" s="158">
        <v>43192.0</v>
      </c>
      <c r="M688" s="160">
        <v>138355.7</v>
      </c>
      <c r="O688" s="153">
        <f>IFERROR(__xludf.DUMMYFUNCTION("TO_DATE(INT((P688/(60*60*24))+""1/1/1970""))"),43061.0)</f>
        <v>43061</v>
      </c>
      <c r="P688" s="13">
        <v>1.5113628E9</v>
      </c>
      <c r="Q688" s="13">
        <v>28518.4145</v>
      </c>
      <c r="S688" s="153">
        <f>IFERROR(__xludf.DUMMYFUNCTION("TO_DATE(INT((T688/(60*60*24))+""1/1/1970""))"),43192.0)</f>
        <v>43192</v>
      </c>
      <c r="T688" s="152">
        <v>1.5226416E9</v>
      </c>
      <c r="U688" s="152">
        <v>173652.3593</v>
      </c>
      <c r="W688" s="153">
        <f>IFERROR(__xludf.DUMMYFUNCTION("TO_DATE(INT((X688/(60*60*24))+""1/1/1970""))"),43170.0)</f>
        <v>43170</v>
      </c>
      <c r="X688" s="152">
        <v>1.5208092E9</v>
      </c>
      <c r="Y688" s="152">
        <v>10038.6993</v>
      </c>
      <c r="AA688" s="153">
        <f>IFERROR(__xludf.DUMMYFUNCTION("TO_DATE(INT((AB688/(60*60*24))+""1/1/1970""))"),43172.0)</f>
        <v>43172</v>
      </c>
      <c r="AB688" s="152">
        <v>1.5209244E9</v>
      </c>
      <c r="AC688" s="152">
        <v>94296.2583</v>
      </c>
      <c r="AE688" s="153">
        <f>IFERROR(__xludf.DUMMYFUNCTION("TO_DATE(INT((AF688/(60*60*24))+""1/1/1970""))"),43061.0)</f>
        <v>43061</v>
      </c>
      <c r="AF688" s="156">
        <v>1.5113304E9</v>
      </c>
      <c r="AG688" s="156">
        <v>84893.4074</v>
      </c>
      <c r="AH688" s="156"/>
      <c r="AI688" s="153">
        <f>IFERROR(__xludf.DUMMYFUNCTION("TO_DATE(INT((AJ688/(60*60*24))+""1/1/1970""))"),43192.0)</f>
        <v>43192</v>
      </c>
      <c r="AJ688" s="156">
        <v>1.5226776E9</v>
      </c>
      <c r="AK688" s="156">
        <v>100305.577</v>
      </c>
      <c r="AL688" s="152">
        <v>113941.0842</v>
      </c>
      <c r="AM688" s="160">
        <v>138355.7</v>
      </c>
      <c r="AN688" s="152">
        <f t="shared" si="1"/>
        <v>29313.2038</v>
      </c>
      <c r="AO688" s="152">
        <f t="shared" si="2"/>
        <v>173652.3593</v>
      </c>
      <c r="AP688" s="152">
        <f t="shared" si="3"/>
        <v>10018.7058</v>
      </c>
      <c r="AQ688" s="152">
        <f t="shared" si="4"/>
        <v>95302.5821</v>
      </c>
      <c r="AR688" s="152">
        <f t="shared" si="5"/>
        <v>88844.0838</v>
      </c>
    </row>
    <row r="689">
      <c r="A689" s="152">
        <v>1.49442306E9</v>
      </c>
      <c r="B689" s="152">
        <v>114478.1527</v>
      </c>
      <c r="D689" s="153">
        <f>IFERROR(__xludf.DUMMYFUNCTION("TO_DATE(INT((E689/(60*60*24))+""1/1/1970""))"),43193.0)</f>
        <v>43193</v>
      </c>
      <c r="E689" s="156">
        <v>1.522728E9</v>
      </c>
      <c r="F689" s="156">
        <v>98145.2486</v>
      </c>
      <c r="H689" s="153">
        <f>IFERROR(__xludf.DUMMYFUNCTION("TO_DATE(INT((I689/(60*60*24))+""1/1/1970""))"),43193.0)</f>
        <v>43193</v>
      </c>
      <c r="I689" s="152">
        <v>1.522728E9</v>
      </c>
      <c r="J689" s="152">
        <v>113694.4057</v>
      </c>
      <c r="L689" s="158">
        <v>43193.0</v>
      </c>
      <c r="M689" s="159">
        <v>137320.23</v>
      </c>
      <c r="O689" s="153">
        <f>IFERROR(__xludf.DUMMYFUNCTION("TO_DATE(INT((P689/(60*60*24))+""1/1/1970""))"),43062.0)</f>
        <v>43062</v>
      </c>
      <c r="P689" s="13">
        <v>1.5113952E9</v>
      </c>
      <c r="Q689" s="13">
        <v>28537.4524</v>
      </c>
      <c r="S689" s="153">
        <f>IFERROR(__xludf.DUMMYFUNCTION("TO_DATE(INT((T689/(60*60*24))+""1/1/1970""))"),43193.0)</f>
        <v>43193</v>
      </c>
      <c r="T689" s="156">
        <v>1.522728E9</v>
      </c>
      <c r="U689" s="156">
        <v>167118.0369</v>
      </c>
      <c r="W689" s="153">
        <f>IFERROR(__xludf.DUMMYFUNCTION("TO_DATE(INT((X689/(60*60*24))+""1/1/1970""))"),43171.0)</f>
        <v>43171</v>
      </c>
      <c r="X689" s="156">
        <v>1.5208632E9</v>
      </c>
      <c r="Y689" s="156">
        <v>10038.6993</v>
      </c>
      <c r="AA689" s="153">
        <f>IFERROR(__xludf.DUMMYFUNCTION("TO_DATE(INT((AB689/(60*60*24))+""1/1/1970""))"),43173.0)</f>
        <v>43173</v>
      </c>
      <c r="AB689" s="156">
        <v>1.5210036E9</v>
      </c>
      <c r="AC689" s="156">
        <v>94285.5176</v>
      </c>
      <c r="AE689" s="153">
        <f>IFERROR(__xludf.DUMMYFUNCTION("TO_DATE(INT((AF689/(60*60*24))+""1/1/1970""))"),43062.0)</f>
        <v>43062</v>
      </c>
      <c r="AF689" s="152">
        <v>1.5114096E9</v>
      </c>
      <c r="AG689" s="152">
        <v>85420.4511</v>
      </c>
      <c r="AH689" s="156"/>
      <c r="AI689" s="153">
        <f>IFERROR(__xludf.DUMMYFUNCTION("TO_DATE(INT((AJ689/(60*60*24))+""1/1/1970""))"),43193.0)</f>
        <v>43193</v>
      </c>
      <c r="AJ689" s="156">
        <v>1.522728E9</v>
      </c>
      <c r="AK689" s="156">
        <v>98145.2486</v>
      </c>
      <c r="AL689" s="152">
        <v>113694.4057</v>
      </c>
      <c r="AM689" s="159">
        <v>137320.23</v>
      </c>
      <c r="AN689" s="152">
        <f t="shared" si="1"/>
        <v>29457.8752</v>
      </c>
      <c r="AO689" s="152">
        <f t="shared" si="2"/>
        <v>167118.0369</v>
      </c>
      <c r="AP689" s="152">
        <f t="shared" si="3"/>
        <v>10015.1365</v>
      </c>
      <c r="AQ689" s="152">
        <f t="shared" si="4"/>
        <v>95312.7044</v>
      </c>
      <c r="AR689" s="152">
        <f t="shared" si="5"/>
        <v>88983.576</v>
      </c>
    </row>
    <row r="690">
      <c r="A690" s="156">
        <v>1.4944464E9</v>
      </c>
      <c r="B690" s="156">
        <v>114764.466</v>
      </c>
      <c r="D690" s="153">
        <f>IFERROR(__xludf.DUMMYFUNCTION("TO_DATE(INT((E690/(60*60*24))+""1/1/1970""))"),43194.0)</f>
        <v>43194</v>
      </c>
      <c r="E690" s="152">
        <v>1.5228144E9</v>
      </c>
      <c r="F690" s="152">
        <v>98694.7309</v>
      </c>
      <c r="H690" s="153">
        <f>IFERROR(__xludf.DUMMYFUNCTION("TO_DATE(INT((I690/(60*60*24))+""1/1/1970""))"),43194.0)</f>
        <v>43194</v>
      </c>
      <c r="I690" s="156">
        <v>1.5228144E9</v>
      </c>
      <c r="J690" s="156">
        <v>113942.9193</v>
      </c>
      <c r="L690" s="158">
        <v>43194.0</v>
      </c>
      <c r="M690" s="160">
        <v>137635.91</v>
      </c>
      <c r="O690" s="153">
        <f>IFERROR(__xludf.DUMMYFUNCTION("TO_DATE(INT((P690/(60*60*24))+""1/1/1970""))"),43063.0)</f>
        <v>43063</v>
      </c>
      <c r="P690" s="13">
        <v>1.5114816E9</v>
      </c>
      <c r="Q690" s="13">
        <v>28550.1136</v>
      </c>
      <c r="S690" s="153">
        <f>IFERROR(__xludf.DUMMYFUNCTION("TO_DATE(INT((T690/(60*60*24))+""1/1/1970""))"),43194.0)</f>
        <v>43194</v>
      </c>
      <c r="T690" s="152">
        <v>1.5228144E9</v>
      </c>
      <c r="U690" s="152">
        <v>170707.0305</v>
      </c>
      <c r="W690" s="153">
        <f>IFERROR(__xludf.DUMMYFUNCTION("TO_DATE(INT((X690/(60*60*24))+""1/1/1970""))"),43172.0)</f>
        <v>43172</v>
      </c>
      <c r="X690" s="156">
        <v>1.5209496E9</v>
      </c>
      <c r="Y690" s="156">
        <v>10035.5397</v>
      </c>
      <c r="AA690" s="153">
        <f>IFERROR(__xludf.DUMMYFUNCTION("TO_DATE(INT((AB690/(60*60*24))+""1/1/1970""))"),43174.0)</f>
        <v>43174</v>
      </c>
      <c r="AB690" s="152">
        <v>1.5210828E9</v>
      </c>
      <c r="AC690" s="152">
        <v>94294.8809</v>
      </c>
      <c r="AE690" s="153">
        <f>IFERROR(__xludf.DUMMYFUNCTION("TO_DATE(INT((AF690/(60*60*24))+""1/1/1970""))"),43063.0)</f>
        <v>43063</v>
      </c>
      <c r="AF690" s="156">
        <v>1.5114888E9</v>
      </c>
      <c r="AG690" s="156">
        <v>85679.647</v>
      </c>
      <c r="AH690" s="156"/>
      <c r="AI690" s="153">
        <f>IFERROR(__xludf.DUMMYFUNCTION("TO_DATE(INT((AJ690/(60*60*24))+""1/1/1970""))"),43194.0)</f>
        <v>43194</v>
      </c>
      <c r="AJ690" s="152">
        <v>1.5228144E9</v>
      </c>
      <c r="AK690" s="152">
        <v>98694.7309</v>
      </c>
      <c r="AL690" s="156">
        <v>113942.9193</v>
      </c>
      <c r="AM690" s="160">
        <v>137635.91</v>
      </c>
      <c r="AN690" s="152">
        <f t="shared" si="1"/>
        <v>29396.494</v>
      </c>
      <c r="AO690" s="152">
        <f t="shared" si="2"/>
        <v>170707.0305</v>
      </c>
      <c r="AP690" s="152">
        <f t="shared" si="3"/>
        <v>10010.829</v>
      </c>
      <c r="AQ690" s="152">
        <f t="shared" si="4"/>
        <v>95310.7723</v>
      </c>
      <c r="AR690" s="152">
        <f t="shared" si="5"/>
        <v>89094.2326</v>
      </c>
    </row>
    <row r="691">
      <c r="A691" s="152">
        <v>1.49450946E9</v>
      </c>
      <c r="B691" s="152">
        <v>114511.5559</v>
      </c>
      <c r="D691" s="153">
        <f>IFERROR(__xludf.DUMMYFUNCTION("TO_DATE(INT((E691/(60*60*24))+""1/1/1970""))"),43195.0)</f>
        <v>43195</v>
      </c>
      <c r="E691" s="156">
        <v>1.5229008E9</v>
      </c>
      <c r="F691" s="156">
        <v>98694.7309</v>
      </c>
      <c r="H691" s="153">
        <f>IFERROR(__xludf.DUMMYFUNCTION("TO_DATE(INT((I691/(60*60*24))+""1/1/1970""))"),43195.0)</f>
        <v>43195</v>
      </c>
      <c r="I691" s="152">
        <v>1.5229008E9</v>
      </c>
      <c r="J691" s="152">
        <v>115281.3518</v>
      </c>
      <c r="L691" s="158">
        <v>43195.0</v>
      </c>
      <c r="M691" s="159">
        <v>138313.24</v>
      </c>
      <c r="O691" s="153">
        <f>IFERROR(__xludf.DUMMYFUNCTION("TO_DATE(INT((P691/(60*60*24))+""1/1/1970""))"),43064.0)</f>
        <v>43064</v>
      </c>
      <c r="P691" s="13">
        <v>1.511568E9</v>
      </c>
      <c r="Q691" s="13">
        <v>28604.9067</v>
      </c>
      <c r="S691" s="153">
        <f>IFERROR(__xludf.DUMMYFUNCTION("TO_DATE(INT((T691/(60*60*24))+""1/1/1970""))"),43195.0)</f>
        <v>43195</v>
      </c>
      <c r="T691" s="156">
        <v>1.5229008E9</v>
      </c>
      <c r="U691" s="156">
        <v>173928.7434</v>
      </c>
      <c r="W691" s="153">
        <f>IFERROR(__xludf.DUMMYFUNCTION("TO_DATE(INT((X691/(60*60*24))+""1/1/1970""))"),43173.0)</f>
        <v>43173</v>
      </c>
      <c r="X691" s="156">
        <v>1.521036E9</v>
      </c>
      <c r="Y691" s="156">
        <v>10029.208</v>
      </c>
      <c r="AA691" s="153">
        <f>IFERROR(__xludf.DUMMYFUNCTION("TO_DATE(INT((AB691/(60*60*24))+""1/1/1970""))"),43175.0)</f>
        <v>43175</v>
      </c>
      <c r="AB691" s="156">
        <v>1.521162E9</v>
      </c>
      <c r="AC691" s="156">
        <v>94300.6621</v>
      </c>
      <c r="AE691" s="153">
        <f>IFERROR(__xludf.DUMMYFUNCTION("TO_DATE(INT((AF691/(60*60*24))+""1/1/1970""))"),43064.0)</f>
        <v>43064</v>
      </c>
      <c r="AF691" s="152">
        <v>1.511568E9</v>
      </c>
      <c r="AG691" s="152">
        <v>86273.7427</v>
      </c>
      <c r="AH691" s="156"/>
      <c r="AI691" s="153">
        <f>IFERROR(__xludf.DUMMYFUNCTION("TO_DATE(INT((AJ691/(60*60*24))+""1/1/1970""))"),43195.0)</f>
        <v>43195</v>
      </c>
      <c r="AJ691" s="156">
        <v>1.5229008E9</v>
      </c>
      <c r="AK691" s="156">
        <v>98694.7309</v>
      </c>
      <c r="AL691" s="152">
        <v>115281.3518</v>
      </c>
      <c r="AM691" s="159">
        <v>138313.24</v>
      </c>
      <c r="AN691" s="152">
        <f t="shared" si="1"/>
        <v>29370.5675</v>
      </c>
      <c r="AO691" s="152">
        <f t="shared" si="2"/>
        <v>173928.7434</v>
      </c>
      <c r="AP691" s="152">
        <f t="shared" si="3"/>
        <v>10010.9891</v>
      </c>
      <c r="AQ691" s="152">
        <f t="shared" si="4"/>
        <v>95308.3926</v>
      </c>
      <c r="AR691" s="152">
        <f t="shared" si="5"/>
        <v>89026.8294</v>
      </c>
    </row>
    <row r="692">
      <c r="A692" s="156">
        <v>1.4945328E9</v>
      </c>
      <c r="B692" s="156">
        <v>114530.6435</v>
      </c>
      <c r="D692" s="153">
        <f>IFERROR(__xludf.DUMMYFUNCTION("TO_DATE(INT((E692/(60*60*24))+""1/1/1970""))"),43196.0)</f>
        <v>43196</v>
      </c>
      <c r="E692" s="152">
        <v>1.5229872E9</v>
      </c>
      <c r="F692" s="152">
        <v>98694.7309</v>
      </c>
      <c r="H692" s="153">
        <f>IFERROR(__xludf.DUMMYFUNCTION("TO_DATE(INT((I692/(60*60*24))+""1/1/1970""))"),43196.0)</f>
        <v>43196</v>
      </c>
      <c r="I692" s="156">
        <v>1.5229872E9</v>
      </c>
      <c r="J692" s="156">
        <v>116748.7924</v>
      </c>
      <c r="L692" s="158">
        <v>43196.0</v>
      </c>
      <c r="M692" s="160">
        <v>138417.45</v>
      </c>
      <c r="O692" s="153">
        <f>IFERROR(__xludf.DUMMYFUNCTION("TO_DATE(INT((P692/(60*60*24))+""1/1/1970""))"),43065.0)</f>
        <v>43065</v>
      </c>
      <c r="P692" s="13">
        <v>1.5116544E9</v>
      </c>
      <c r="Q692" s="13">
        <v>28604.9067</v>
      </c>
      <c r="S692" s="153">
        <f>IFERROR(__xludf.DUMMYFUNCTION("TO_DATE(INT((T692/(60*60*24))+""1/1/1970""))"),43196.0)</f>
        <v>43196</v>
      </c>
      <c r="T692" s="152">
        <v>1.5229872E9</v>
      </c>
      <c r="U692" s="152">
        <v>176033.0167</v>
      </c>
      <c r="W692" s="153">
        <f>IFERROR(__xludf.DUMMYFUNCTION("TO_DATE(INT((X692/(60*60*24))+""1/1/1970""))"),43174.0)</f>
        <v>43174</v>
      </c>
      <c r="X692" s="156">
        <v>1.5211224E9</v>
      </c>
      <c r="Y692" s="156">
        <v>10032.4459</v>
      </c>
      <c r="AA692" s="153">
        <f>IFERROR(__xludf.DUMMYFUNCTION("TO_DATE(INT((AB692/(60*60*24))+""1/1/1970""))"),43177.0)</f>
        <v>43177</v>
      </c>
      <c r="AB692" s="152">
        <v>1.5214104E9</v>
      </c>
      <c r="AC692" s="152">
        <v>94157.1062</v>
      </c>
      <c r="AE692" s="153">
        <f>IFERROR(__xludf.DUMMYFUNCTION("TO_DATE(INT((AF692/(60*60*24))+""1/1/1970""))"),43065.0)</f>
        <v>43065</v>
      </c>
      <c r="AF692" s="156">
        <v>1.5117372E9</v>
      </c>
      <c r="AG692" s="156">
        <v>86273.7427</v>
      </c>
      <c r="AH692" s="156"/>
      <c r="AI692" s="153">
        <f>IFERROR(__xludf.DUMMYFUNCTION("TO_DATE(INT((AJ692/(60*60*24))+""1/1/1970""))"),43196.0)</f>
        <v>43196</v>
      </c>
      <c r="AJ692" s="152">
        <v>1.5229872E9</v>
      </c>
      <c r="AK692" s="152">
        <v>98694.7309</v>
      </c>
      <c r="AL692" s="156">
        <v>116748.7924</v>
      </c>
      <c r="AM692" s="160">
        <v>138417.45</v>
      </c>
      <c r="AN692" s="152">
        <f t="shared" si="1"/>
        <v>29449.6131</v>
      </c>
      <c r="AO692" s="152">
        <f t="shared" si="2"/>
        <v>176033.0167</v>
      </c>
      <c r="AP692" s="152">
        <f t="shared" si="3"/>
        <v>10002.03</v>
      </c>
      <c r="AQ692" s="152">
        <f t="shared" si="4"/>
        <v>95306.1506</v>
      </c>
      <c r="AR692" s="152">
        <f t="shared" si="5"/>
        <v>89307.9765</v>
      </c>
    </row>
    <row r="693">
      <c r="A693" s="152">
        <v>1.49459586E9</v>
      </c>
      <c r="B693" s="152">
        <v>114416.1182</v>
      </c>
      <c r="D693" s="153">
        <f>IFERROR(__xludf.DUMMYFUNCTION("TO_DATE(INT((E693/(60*60*24))+""1/1/1970""))"),43197.0)</f>
        <v>43197</v>
      </c>
      <c r="E693" s="156">
        <v>1.5230736E9</v>
      </c>
      <c r="F693" s="156">
        <v>98694.7309</v>
      </c>
      <c r="H693" s="153">
        <f>IFERROR(__xludf.DUMMYFUNCTION("TO_DATE(INT((I693/(60*60*24))+""1/1/1970""))"),43197.0)</f>
        <v>43197</v>
      </c>
      <c r="I693" s="152">
        <v>1.5230736E9</v>
      </c>
      <c r="J693" s="152">
        <v>115586.8046</v>
      </c>
      <c r="L693" s="158">
        <v>43197.0</v>
      </c>
      <c r="M693" s="159">
        <v>137438.94</v>
      </c>
      <c r="O693" s="153">
        <f>IFERROR(__xludf.DUMMYFUNCTION("TO_DATE(INT((P693/(60*60*24))+""1/1/1970""))"),43066.0)</f>
        <v>43066</v>
      </c>
      <c r="P693" s="13">
        <v>1.5117408E9</v>
      </c>
      <c r="Q693" s="13">
        <v>28579.5015</v>
      </c>
      <c r="S693" s="153">
        <f>IFERROR(__xludf.DUMMYFUNCTION("TO_DATE(INT((T693/(60*60*24))+""1/1/1970""))"),43197.0)</f>
        <v>43197</v>
      </c>
      <c r="T693" s="156">
        <v>1.5230736E9</v>
      </c>
      <c r="U693" s="156">
        <v>169638.1927</v>
      </c>
      <c r="W693" s="153">
        <f>IFERROR(__xludf.DUMMYFUNCTION("TO_DATE(INT((X693/(60*60*24))+""1/1/1970""))"),43175.0)</f>
        <v>43175</v>
      </c>
      <c r="X693" s="156">
        <v>1.5212088E9</v>
      </c>
      <c r="Y693" s="156">
        <v>10030.598</v>
      </c>
      <c r="AA693" s="153">
        <f>IFERROR(__xludf.DUMMYFUNCTION("TO_DATE(INT((AB693/(60*60*24))+""1/1/1970""))"),43178.0)</f>
        <v>43178</v>
      </c>
      <c r="AB693" s="152">
        <v>1.52145E9</v>
      </c>
      <c r="AC693" s="152">
        <v>94287.9941</v>
      </c>
      <c r="AE693" s="153">
        <f>IFERROR(__xludf.DUMMYFUNCTION("TO_DATE(INT((AF693/(60*60*24))+""1/1/1970""))"),43066.0)</f>
        <v>43066</v>
      </c>
      <c r="AF693" s="152">
        <v>1.5117768E9</v>
      </c>
      <c r="AG693" s="152">
        <v>86234.8093</v>
      </c>
      <c r="AH693" s="156"/>
      <c r="AI693" s="153">
        <f>IFERROR(__xludf.DUMMYFUNCTION("TO_DATE(INT((AJ693/(60*60*24))+""1/1/1970""))"),43197.0)</f>
        <v>43197</v>
      </c>
      <c r="AJ693" s="156">
        <v>1.5230736E9</v>
      </c>
      <c r="AK693" s="156">
        <v>98694.7309</v>
      </c>
      <c r="AL693" s="152">
        <v>115586.8046</v>
      </c>
      <c r="AM693" s="159">
        <v>137438.94</v>
      </c>
      <c r="AN693" s="152">
        <f t="shared" si="1"/>
        <v>29473.0189</v>
      </c>
      <c r="AO693" s="152">
        <f t="shared" si="2"/>
        <v>169638.1927</v>
      </c>
      <c r="AP693" s="152">
        <f t="shared" si="3"/>
        <v>10005.011</v>
      </c>
      <c r="AQ693" s="152">
        <f t="shared" si="4"/>
        <v>95306.1506</v>
      </c>
      <c r="AR693" s="152">
        <f t="shared" si="5"/>
        <v>89069.7223</v>
      </c>
    </row>
    <row r="694">
      <c r="A694" s="156">
        <v>1.4946192E9</v>
      </c>
      <c r="B694" s="156">
        <v>114339.7679</v>
      </c>
      <c r="D694" s="153">
        <f>IFERROR(__xludf.DUMMYFUNCTION("TO_DATE(INT((E694/(60*60*24))+""1/1/1970""))"),43199.0)</f>
        <v>43199</v>
      </c>
      <c r="E694" s="152">
        <v>1.5232824E9</v>
      </c>
      <c r="F694" s="152">
        <v>98694.7309</v>
      </c>
      <c r="H694" s="153">
        <f>IFERROR(__xludf.DUMMYFUNCTION("TO_DATE(INT((I694/(60*60*24))+""1/1/1970""))"),43199.0)</f>
        <v>43199</v>
      </c>
      <c r="I694" s="156">
        <v>1.5232824E9</v>
      </c>
      <c r="J694" s="156">
        <v>115586.8046</v>
      </c>
      <c r="L694" s="158">
        <v>43199.0</v>
      </c>
      <c r="M694" s="160">
        <v>137438.94</v>
      </c>
      <c r="O694" s="153">
        <f>IFERROR(__xludf.DUMMYFUNCTION("TO_DATE(INT((P694/(60*60*24))+""1/1/1970""))"),43067.0)</f>
        <v>43067</v>
      </c>
      <c r="P694" s="13">
        <v>1.5118812E9</v>
      </c>
      <c r="Q694" s="13">
        <v>28520.5961</v>
      </c>
      <c r="S694" s="153">
        <f>IFERROR(__xludf.DUMMYFUNCTION("TO_DATE(INT((T694/(60*60*24))+""1/1/1970""))"),43199.0)</f>
        <v>43199</v>
      </c>
      <c r="T694" s="152">
        <v>1.5232824E9</v>
      </c>
      <c r="U694" s="152">
        <v>169638.1927</v>
      </c>
      <c r="W694" s="153">
        <f>IFERROR(__xludf.DUMMYFUNCTION("TO_DATE(INT((X694/(60*60*24))+""1/1/1970""))"),43176.0)</f>
        <v>43176</v>
      </c>
      <c r="X694" s="156">
        <v>1.5212448E9</v>
      </c>
      <c r="Y694" s="156">
        <v>10027.083</v>
      </c>
      <c r="AA694" s="153">
        <f>IFERROR(__xludf.DUMMYFUNCTION("TO_DATE(INT((AB694/(60*60*24))+""1/1/1970""))"),43179.0)</f>
        <v>43179</v>
      </c>
      <c r="AB694" s="156">
        <v>1.5215292E9</v>
      </c>
      <c r="AC694" s="156">
        <v>93981.0435</v>
      </c>
      <c r="AE694" s="153">
        <f>IFERROR(__xludf.DUMMYFUNCTION("TO_DATE(INT((AF694/(60*60*24))+""1/1/1970""))"),43067.0)</f>
        <v>43067</v>
      </c>
      <c r="AF694" s="156">
        <v>1.511856E9</v>
      </c>
      <c r="AG694" s="156">
        <v>86064.6556</v>
      </c>
      <c r="AH694" s="156"/>
      <c r="AI694" s="153">
        <f>IFERROR(__xludf.DUMMYFUNCTION("TO_DATE(INT((AJ694/(60*60*24))+""1/1/1970""))"),43199.0)</f>
        <v>43199</v>
      </c>
      <c r="AJ694" s="152">
        <v>1.5232824E9</v>
      </c>
      <c r="AK694" s="152">
        <v>98694.7309</v>
      </c>
      <c r="AL694" s="156">
        <v>115586.8046</v>
      </c>
      <c r="AM694" s="160">
        <v>137438.94</v>
      </c>
      <c r="AN694" s="152">
        <f t="shared" si="1"/>
        <v>29476.7208</v>
      </c>
      <c r="AO694" s="152">
        <f t="shared" si="2"/>
        <v>169638.1927</v>
      </c>
      <c r="AP694" s="152">
        <f t="shared" si="3"/>
        <v>10006.4751</v>
      </c>
      <c r="AQ694" s="152">
        <f t="shared" si="4"/>
        <v>94998.0232</v>
      </c>
      <c r="AR694" s="152">
        <f t="shared" si="5"/>
        <v>89143.2531</v>
      </c>
    </row>
    <row r="695">
      <c r="A695" s="152">
        <v>1.49485506E9</v>
      </c>
      <c r="B695" s="152">
        <v>114592.678</v>
      </c>
      <c r="D695" s="153">
        <f>IFERROR(__xludf.DUMMYFUNCTION("TO_DATE(INT((E695/(60*60*24))+""1/1/1970""))"),43200.0)</f>
        <v>43200</v>
      </c>
      <c r="E695" s="152">
        <v>1.5233328E9</v>
      </c>
      <c r="F695" s="152">
        <v>98694.7309</v>
      </c>
      <c r="H695" s="153">
        <f>IFERROR(__xludf.DUMMYFUNCTION("TO_DATE(INT((I695/(60*60*24))+""1/1/1970""))"),43200.0)</f>
        <v>43200</v>
      </c>
      <c r="I695" s="156">
        <v>1.5233328E9</v>
      </c>
      <c r="J695" s="156">
        <v>115061.8911</v>
      </c>
      <c r="L695" s="158">
        <v>43200.0</v>
      </c>
      <c r="M695" s="160">
        <v>137933.35</v>
      </c>
      <c r="O695" s="153">
        <f>IFERROR(__xludf.DUMMYFUNCTION("TO_DATE(INT((P695/(60*60*24))+""1/1/1970""))"),43068.0)</f>
        <v>43068</v>
      </c>
      <c r="P695" s="13">
        <v>1.5119676E9</v>
      </c>
      <c r="Q695" s="13">
        <v>28620.4081</v>
      </c>
      <c r="S695" s="153">
        <f>IFERROR(__xludf.DUMMYFUNCTION("TO_DATE(INT((T695/(60*60*24))+""1/1/1970""))"),43200.0)</f>
        <v>43200</v>
      </c>
      <c r="T695" s="152">
        <v>1.5233328E9</v>
      </c>
      <c r="U695" s="152">
        <v>170867.1591</v>
      </c>
      <c r="W695" s="153">
        <f>IFERROR(__xludf.DUMMYFUNCTION("TO_DATE(INT((X695/(60*60*24))+""1/1/1970""))"),43178.0)</f>
        <v>43178</v>
      </c>
      <c r="X695" s="152">
        <v>1.5214176E9</v>
      </c>
      <c r="Y695" s="152">
        <v>10027.9423</v>
      </c>
      <c r="AA695" s="153">
        <f>IFERROR(__xludf.DUMMYFUNCTION("TO_DATE(INT((AB695/(60*60*24))+""1/1/1970""))"),43180.0)</f>
        <v>43180</v>
      </c>
      <c r="AB695" s="152">
        <v>1.5216084E9</v>
      </c>
      <c r="AC695" s="152">
        <v>93791.7541</v>
      </c>
      <c r="AE695" s="153">
        <f>IFERROR(__xludf.DUMMYFUNCTION("TO_DATE(INT((AF695/(60*60*24))+""1/1/1970""))"),43068.0)</f>
        <v>43068</v>
      </c>
      <c r="AF695" s="152">
        <v>1.5119352E9</v>
      </c>
      <c r="AG695" s="152">
        <v>85671.7161</v>
      </c>
      <c r="AH695" s="156"/>
      <c r="AI695" s="153">
        <f>IFERROR(__xludf.DUMMYFUNCTION("TO_DATE(INT((AJ695/(60*60*24))+""1/1/1970""))"),43200.0)</f>
        <v>43200</v>
      </c>
      <c r="AJ695" s="152">
        <v>1.5233328E9</v>
      </c>
      <c r="AK695" s="152">
        <v>98694.7309</v>
      </c>
      <c r="AL695" s="156">
        <v>115061.8911</v>
      </c>
      <c r="AM695" s="160">
        <v>137933.35</v>
      </c>
      <c r="AN695" s="152">
        <f t="shared" si="1"/>
        <v>29581.5204</v>
      </c>
      <c r="AO695" s="152">
        <f t="shared" si="2"/>
        <v>170867.1591</v>
      </c>
      <c r="AP695" s="152">
        <f t="shared" si="3"/>
        <v>10001.1539</v>
      </c>
      <c r="AQ695" s="152">
        <f t="shared" si="4"/>
        <v>94724.8537</v>
      </c>
      <c r="AR695" s="152">
        <f t="shared" si="5"/>
        <v>88789.2961</v>
      </c>
    </row>
    <row r="696">
      <c r="A696" s="156">
        <v>1.4948784E9</v>
      </c>
      <c r="B696" s="156">
        <v>114969.6572</v>
      </c>
      <c r="D696" s="153">
        <f>IFERROR(__xludf.DUMMYFUNCTION("TO_DATE(INT((E696/(60*60*24))+""1/1/1970""))"),43201.0)</f>
        <v>43201</v>
      </c>
      <c r="E696" s="156">
        <v>1.5234192E9</v>
      </c>
      <c r="F696" s="156">
        <v>98694.7309</v>
      </c>
      <c r="H696" s="153">
        <f>IFERROR(__xludf.DUMMYFUNCTION("TO_DATE(INT((I696/(60*60*24))+""1/1/1970""))"),43201.0)</f>
        <v>43201</v>
      </c>
      <c r="I696" s="152">
        <v>1.5234192E9</v>
      </c>
      <c r="J696" s="152">
        <v>117259.162</v>
      </c>
      <c r="L696" s="158">
        <v>43201.0</v>
      </c>
      <c r="M696" s="159">
        <v>139002.69</v>
      </c>
      <c r="O696" s="153">
        <f>IFERROR(__xludf.DUMMYFUNCTION("TO_DATE(INT((P696/(60*60*24))+""1/1/1970""))"),43069.0)</f>
        <v>43069</v>
      </c>
      <c r="P696" s="13">
        <v>1.512054E9</v>
      </c>
      <c r="Q696" s="13">
        <v>28550.3123</v>
      </c>
      <c r="S696" s="153">
        <f>IFERROR(__xludf.DUMMYFUNCTION("TO_DATE(INT((T696/(60*60*24))+""1/1/1970""))"),43201.0)</f>
        <v>43201</v>
      </c>
      <c r="T696" s="156">
        <v>1.5234192E9</v>
      </c>
      <c r="U696" s="156">
        <v>175494.8067</v>
      </c>
      <c r="W696" s="153">
        <f>IFERROR(__xludf.DUMMYFUNCTION("TO_DATE(INT((X696/(60*60*24))+""1/1/1970""))"),43179.0)</f>
        <v>43179</v>
      </c>
      <c r="X696" s="156">
        <v>1.5215544E9</v>
      </c>
      <c r="Y696" s="156">
        <v>10033.7527</v>
      </c>
      <c r="AA696" s="153">
        <f>IFERROR(__xludf.DUMMYFUNCTION("TO_DATE(INT((AB696/(60*60*24))+""1/1/1970""))"),43181.0)</f>
        <v>43181</v>
      </c>
      <c r="AB696" s="156">
        <v>1.5216876E9</v>
      </c>
      <c r="AC696" s="156">
        <v>94471.5135</v>
      </c>
      <c r="AE696" s="153">
        <f>IFERROR(__xludf.DUMMYFUNCTION("TO_DATE(INT((AF696/(60*60*24))+""1/1/1970""))"),43069.0)</f>
        <v>43069</v>
      </c>
      <c r="AF696" s="156">
        <v>1.5120144E9</v>
      </c>
      <c r="AG696" s="156">
        <v>85692.2643</v>
      </c>
      <c r="AH696" s="156"/>
      <c r="AI696" s="153">
        <f>IFERROR(__xludf.DUMMYFUNCTION("TO_DATE(INT((AJ696/(60*60*24))+""1/1/1970""))"),43201.0)</f>
        <v>43201</v>
      </c>
      <c r="AJ696" s="156">
        <v>1.5234192E9</v>
      </c>
      <c r="AK696" s="156">
        <v>98694.7309</v>
      </c>
      <c r="AL696" s="152">
        <v>117259.162</v>
      </c>
      <c r="AM696" s="159">
        <v>139002.69</v>
      </c>
      <c r="AN696" s="152">
        <f t="shared" si="1"/>
        <v>29619.4079</v>
      </c>
      <c r="AO696" s="152">
        <f t="shared" si="2"/>
        <v>175494.8067</v>
      </c>
      <c r="AP696" s="152">
        <f t="shared" si="3"/>
        <v>9998.0257</v>
      </c>
      <c r="AQ696" s="152">
        <f t="shared" si="4"/>
        <v>94352.6389</v>
      </c>
      <c r="AR696" s="152">
        <f t="shared" si="5"/>
        <v>88482.5574</v>
      </c>
    </row>
    <row r="697">
      <c r="A697" s="152">
        <v>1.49494146E9</v>
      </c>
      <c r="B697" s="152">
        <v>115069.8668</v>
      </c>
      <c r="D697" s="153">
        <f>IFERROR(__xludf.DUMMYFUNCTION("TO_DATE(INT((E697/(60*60*24))+""1/1/1970""))"),43202.0)</f>
        <v>43202</v>
      </c>
      <c r="E697" s="152">
        <v>1.5235056E9</v>
      </c>
      <c r="F697" s="152">
        <v>98694.7309</v>
      </c>
      <c r="H697" s="153">
        <f>IFERROR(__xludf.DUMMYFUNCTION("TO_DATE(INT((I697/(60*60*24))+""1/1/1970""))"),43202.0)</f>
        <v>43202</v>
      </c>
      <c r="I697" s="156">
        <v>1.5235056E9</v>
      </c>
      <c r="J697" s="156">
        <v>116665.0878</v>
      </c>
      <c r="L697" s="158">
        <v>43202.0</v>
      </c>
      <c r="M697" s="160">
        <v>139039.9</v>
      </c>
      <c r="O697" s="153">
        <f>IFERROR(__xludf.DUMMYFUNCTION("TO_DATE(INT((P697/(60*60*24))+""1/1/1970""))"),43070.0)</f>
        <v>43070</v>
      </c>
      <c r="P697" s="13">
        <v>1.5121404E9</v>
      </c>
      <c r="Q697" s="13">
        <v>28371.7865</v>
      </c>
      <c r="S697" s="153">
        <f>IFERROR(__xludf.DUMMYFUNCTION("TO_DATE(INT((T697/(60*60*24))+""1/1/1970""))"),43202.0)</f>
        <v>43202</v>
      </c>
      <c r="T697" s="152">
        <v>1.5235056E9</v>
      </c>
      <c r="U697" s="152">
        <v>173959.1438</v>
      </c>
      <c r="W697" s="153">
        <f>IFERROR(__xludf.DUMMYFUNCTION("TO_DATE(INT((X697/(60*60*24))+""1/1/1970""))"),43180.0)</f>
        <v>43180</v>
      </c>
      <c r="X697" s="156">
        <v>1.5216408E9</v>
      </c>
      <c r="Y697" s="156">
        <v>10022.8516</v>
      </c>
      <c r="AA697" s="153">
        <f>IFERROR(__xludf.DUMMYFUNCTION("TO_DATE(INT((AB697/(60*60*24))+""1/1/1970""))"),43182.0)</f>
        <v>43182</v>
      </c>
      <c r="AB697" s="152">
        <v>1.5217668E9</v>
      </c>
      <c r="AC697" s="152">
        <v>95252.844</v>
      </c>
      <c r="AE697" s="153">
        <f>IFERROR(__xludf.DUMMYFUNCTION("TO_DATE(INT((AF697/(60*60*24))+""1/1/1970""))"),43070.0)</f>
        <v>43070</v>
      </c>
      <c r="AF697" s="152">
        <v>1.5120936E9</v>
      </c>
      <c r="AG697" s="152">
        <v>86022.4777</v>
      </c>
      <c r="AH697" s="156"/>
      <c r="AI697" s="153">
        <f>IFERROR(__xludf.DUMMYFUNCTION("TO_DATE(INT((AJ697/(60*60*24))+""1/1/1970""))"),43202.0)</f>
        <v>43202</v>
      </c>
      <c r="AJ697" s="152">
        <v>1.5235056E9</v>
      </c>
      <c r="AK697" s="152">
        <v>98694.7309</v>
      </c>
      <c r="AL697" s="156">
        <v>116665.0878</v>
      </c>
      <c r="AM697" s="160">
        <v>139039.9</v>
      </c>
      <c r="AN697" s="152">
        <f t="shared" si="1"/>
        <v>29743.1281</v>
      </c>
      <c r="AO697" s="152">
        <f t="shared" si="2"/>
        <v>173959.1438</v>
      </c>
      <c r="AP697" s="152">
        <f t="shared" si="3"/>
        <v>10000.1517</v>
      </c>
      <c r="AQ697" s="152">
        <f t="shared" si="4"/>
        <v>94351.1518</v>
      </c>
      <c r="AR697" s="152">
        <f t="shared" si="5"/>
        <v>88418.0378</v>
      </c>
    </row>
    <row r="698">
      <c r="A698" s="156">
        <v>1.4949648E9</v>
      </c>
      <c r="B698" s="156">
        <v>114864.6756</v>
      </c>
      <c r="D698" s="153">
        <f>IFERROR(__xludf.DUMMYFUNCTION("TO_DATE(INT((E698/(60*60*24))+""1/1/1970""))"),43203.0)</f>
        <v>43203</v>
      </c>
      <c r="E698" s="156">
        <v>1.523592E9</v>
      </c>
      <c r="F698" s="156">
        <v>98694.7309</v>
      </c>
      <c r="H698" s="153">
        <f>IFERROR(__xludf.DUMMYFUNCTION("TO_DATE(INT((I698/(60*60*24))+""1/1/1970""))"),43203.0)</f>
        <v>43203</v>
      </c>
      <c r="I698" s="152">
        <v>1.523592E9</v>
      </c>
      <c r="J698" s="152">
        <v>117266.6833</v>
      </c>
      <c r="L698" s="158">
        <v>43203.0</v>
      </c>
      <c r="M698" s="159">
        <v>138938.47</v>
      </c>
      <c r="O698" s="153">
        <f>IFERROR(__xludf.DUMMYFUNCTION("TO_DATE(INT((P698/(60*60*24))+""1/1/1970""))"),43071.0)</f>
        <v>43071</v>
      </c>
      <c r="P698" s="13">
        <v>1.5121728E9</v>
      </c>
      <c r="Q698" s="13">
        <v>28404.5707</v>
      </c>
      <c r="S698" s="153">
        <f>IFERROR(__xludf.DUMMYFUNCTION("TO_DATE(INT((T698/(60*60*24))+""1/1/1970""))"),43203.0)</f>
        <v>43203</v>
      </c>
      <c r="T698" s="156">
        <v>1.523592E9</v>
      </c>
      <c r="U698" s="156">
        <v>176367.8524</v>
      </c>
      <c r="W698" s="153">
        <f>IFERROR(__xludf.DUMMYFUNCTION("TO_DATE(INT((X698/(60*60*24))+""1/1/1970""))"),43181.0)</f>
        <v>43181</v>
      </c>
      <c r="X698" s="156">
        <v>1.5217272E9</v>
      </c>
      <c r="Y698" s="156">
        <v>10036.8926</v>
      </c>
      <c r="AA698" s="153">
        <f>IFERROR(__xludf.DUMMYFUNCTION("TO_DATE(INT((AB698/(60*60*24))+""1/1/1970""))"),43184.0)</f>
        <v>43184</v>
      </c>
      <c r="AB698" s="156">
        <v>1.5220152E9</v>
      </c>
      <c r="AC698" s="156">
        <v>95326.3507</v>
      </c>
      <c r="AE698" s="153">
        <f>IFERROR(__xludf.DUMMYFUNCTION("TO_DATE(INT((AF698/(60*60*24))+""1/1/1970""))"),43071.0)</f>
        <v>43071</v>
      </c>
      <c r="AF698" s="156">
        <v>1.5121728E9</v>
      </c>
      <c r="AG698" s="156">
        <v>86017.0703</v>
      </c>
      <c r="AH698" s="156"/>
      <c r="AI698" s="153">
        <f>IFERROR(__xludf.DUMMYFUNCTION("TO_DATE(INT((AJ698/(60*60*24))+""1/1/1970""))"),43203.0)</f>
        <v>43203</v>
      </c>
      <c r="AJ698" s="156">
        <v>1.523592E9</v>
      </c>
      <c r="AK698" s="156">
        <v>98694.7309</v>
      </c>
      <c r="AL698" s="152">
        <v>117266.6833</v>
      </c>
      <c r="AM698" s="159">
        <v>138938.47</v>
      </c>
      <c r="AN698" s="152">
        <f t="shared" si="1"/>
        <v>29614.0706</v>
      </c>
      <c r="AO698" s="152">
        <f t="shared" si="2"/>
        <v>176367.8524</v>
      </c>
      <c r="AP698" s="152">
        <f t="shared" si="3"/>
        <v>10009.1691</v>
      </c>
      <c r="AQ698" s="152">
        <f t="shared" si="4"/>
        <v>94637.7134</v>
      </c>
      <c r="AR698" s="152">
        <f t="shared" si="5"/>
        <v>88722.6138</v>
      </c>
    </row>
    <row r="699">
      <c r="A699" s="152">
        <v>1.49502786E9</v>
      </c>
      <c r="B699" s="152">
        <v>114043.9109</v>
      </c>
      <c r="D699" s="153">
        <f>IFERROR(__xludf.DUMMYFUNCTION("TO_DATE(INT((E699/(60*60*24))+""1/1/1970""))"),43204.0)</f>
        <v>43204</v>
      </c>
      <c r="E699" s="152">
        <v>1.5236784E9</v>
      </c>
      <c r="F699" s="152">
        <v>98694.7309</v>
      </c>
      <c r="H699" s="153">
        <f>IFERROR(__xludf.DUMMYFUNCTION("TO_DATE(INT((I699/(60*60*24))+""1/1/1970""))"),43204.0)</f>
        <v>43204</v>
      </c>
      <c r="I699" s="156">
        <v>1.5236784E9</v>
      </c>
      <c r="J699" s="156">
        <v>116475.1514</v>
      </c>
      <c r="L699" s="158">
        <v>43204.0</v>
      </c>
      <c r="M699" s="160">
        <v>139045.2</v>
      </c>
      <c r="O699" s="153">
        <f>IFERROR(__xludf.DUMMYFUNCTION("TO_DATE(INT((P699/(60*60*24))+""1/1/1970""))"),43072.0)</f>
        <v>43072</v>
      </c>
      <c r="P699" s="13">
        <v>1.5122592E9</v>
      </c>
      <c r="Q699" s="13">
        <v>28404.5707</v>
      </c>
      <c r="S699" s="153">
        <f>IFERROR(__xludf.DUMMYFUNCTION("TO_DATE(INT((T699/(60*60*24))+""1/1/1970""))"),43204.0)</f>
        <v>43204</v>
      </c>
      <c r="T699" s="152">
        <v>1.5236784E9</v>
      </c>
      <c r="U699" s="152">
        <v>175530.5455</v>
      </c>
      <c r="W699" s="153">
        <f>IFERROR(__xludf.DUMMYFUNCTION("TO_DATE(INT((X699/(60*60*24))+""1/1/1970""))"),43182.0)</f>
        <v>43182</v>
      </c>
      <c r="X699" s="156">
        <v>1.5218136E9</v>
      </c>
      <c r="Y699" s="156">
        <v>10033.0923</v>
      </c>
      <c r="AA699" s="153">
        <f>IFERROR(__xludf.DUMMYFUNCTION("TO_DATE(INT((AB699/(60*60*24))+""1/1/1970""))"),43185.0)</f>
        <v>43185</v>
      </c>
      <c r="AB699" s="156">
        <v>1.5220548E9</v>
      </c>
      <c r="AC699" s="156">
        <v>95320.2066</v>
      </c>
      <c r="AE699" s="153">
        <f>IFERROR(__xludf.DUMMYFUNCTION("TO_DATE(INT((AF699/(60*60*24))+""1/1/1970""))"),43072.0)</f>
        <v>43072</v>
      </c>
      <c r="AF699" s="152">
        <v>1.512342E9</v>
      </c>
      <c r="AG699" s="152">
        <v>86017.0703</v>
      </c>
      <c r="AH699" s="156"/>
      <c r="AI699" s="153">
        <f>IFERROR(__xludf.DUMMYFUNCTION("TO_DATE(INT((AJ699/(60*60*24))+""1/1/1970""))"),43204.0)</f>
        <v>43204</v>
      </c>
      <c r="AJ699" s="152">
        <v>1.5236784E9</v>
      </c>
      <c r="AK699" s="152">
        <v>98694.7309</v>
      </c>
      <c r="AL699" s="156">
        <v>116475.1514</v>
      </c>
      <c r="AM699" s="160">
        <v>139045.2</v>
      </c>
      <c r="AN699" s="152">
        <f t="shared" si="1"/>
        <v>29551.3272</v>
      </c>
      <c r="AO699" s="152">
        <f t="shared" si="2"/>
        <v>175530.5455</v>
      </c>
      <c r="AP699" s="152">
        <f t="shared" si="3"/>
        <v>10009.9762</v>
      </c>
      <c r="AQ699" s="152">
        <f t="shared" si="4"/>
        <v>94637.7134</v>
      </c>
      <c r="AR699" s="152">
        <f t="shared" si="5"/>
        <v>88715.7654</v>
      </c>
    </row>
    <row r="700">
      <c r="A700" s="156">
        <v>1.4950512E9</v>
      </c>
      <c r="B700" s="156">
        <v>112831.8513</v>
      </c>
      <c r="D700" s="153">
        <f>IFERROR(__xludf.DUMMYFUNCTION("TO_DATE(INT((E700/(60*60*24))+""1/1/1970""))"),43206.0)</f>
        <v>43206</v>
      </c>
      <c r="E700" s="156">
        <v>1.5238872E9</v>
      </c>
      <c r="F700" s="156">
        <v>98694.7309</v>
      </c>
      <c r="H700" s="153">
        <f>IFERROR(__xludf.DUMMYFUNCTION("TO_DATE(INT((I700/(60*60*24))+""1/1/1970""))"),43206.0)</f>
        <v>43206</v>
      </c>
      <c r="I700" s="152">
        <v>1.5238872E9</v>
      </c>
      <c r="J700" s="152">
        <v>116475.1514</v>
      </c>
      <c r="L700" s="158">
        <v>43206.0</v>
      </c>
      <c r="M700" s="159">
        <v>139045.2</v>
      </c>
      <c r="O700" s="153">
        <f>IFERROR(__xludf.DUMMYFUNCTION("TO_DATE(INT((P700/(60*60*24))+""1/1/1970""))"),43073.0)</f>
        <v>43073</v>
      </c>
      <c r="P700" s="13">
        <v>1.5123456E9</v>
      </c>
      <c r="Q700" s="13">
        <v>28356.4504</v>
      </c>
      <c r="S700" s="153">
        <f>IFERROR(__xludf.DUMMYFUNCTION("TO_DATE(INT((T700/(60*60*24))+""1/1/1970""))"),43206.0)</f>
        <v>43206</v>
      </c>
      <c r="T700" s="156">
        <v>1.5238872E9</v>
      </c>
      <c r="U700" s="156">
        <v>175530.5455</v>
      </c>
      <c r="W700" s="153">
        <f>IFERROR(__xludf.DUMMYFUNCTION("TO_DATE(INT((X700/(60*60*24))+""1/1/1970""))"),43183.0)</f>
        <v>43183</v>
      </c>
      <c r="X700" s="156">
        <v>1.5218496E9</v>
      </c>
      <c r="Y700" s="156">
        <v>10038.0709</v>
      </c>
      <c r="AA700" s="153">
        <f>IFERROR(__xludf.DUMMYFUNCTION("TO_DATE(INT((AB700/(60*60*24))+""1/1/1970""))"),43186.0)</f>
        <v>43186</v>
      </c>
      <c r="AB700" s="152">
        <v>1.522134E9</v>
      </c>
      <c r="AC700" s="152">
        <v>95301.3994</v>
      </c>
      <c r="AE700" s="153">
        <f>IFERROR(__xludf.DUMMYFUNCTION("TO_DATE(INT((AF700/(60*60*24))+""1/1/1970""))"),43073.0)</f>
        <v>43073</v>
      </c>
      <c r="AF700" s="156">
        <v>1.5123816E9</v>
      </c>
      <c r="AG700" s="156">
        <v>85720.7434</v>
      </c>
      <c r="AH700" s="156"/>
      <c r="AI700" s="153">
        <f>IFERROR(__xludf.DUMMYFUNCTION("TO_DATE(INT((AJ700/(60*60*24))+""1/1/1970""))"),43206.0)</f>
        <v>43206</v>
      </c>
      <c r="AJ700" s="156">
        <v>1.5238872E9</v>
      </c>
      <c r="AK700" s="156">
        <v>98694.7309</v>
      </c>
      <c r="AL700" s="152">
        <v>116475.1514</v>
      </c>
      <c r="AM700" s="159">
        <v>139045.2</v>
      </c>
      <c r="AN700" s="152">
        <f t="shared" si="1"/>
        <v>29514.9638</v>
      </c>
      <c r="AO700" s="152">
        <f t="shared" si="2"/>
        <v>175530.5455</v>
      </c>
      <c r="AP700" s="152">
        <f t="shared" si="3"/>
        <v>10010.5027</v>
      </c>
      <c r="AQ700" s="152">
        <f t="shared" si="4"/>
        <v>94474.4434</v>
      </c>
      <c r="AR700" s="152">
        <f t="shared" si="5"/>
        <v>88709.6378</v>
      </c>
    </row>
    <row r="701">
      <c r="A701" s="152">
        <v>1.49511426E9</v>
      </c>
      <c r="B701" s="152">
        <v>112707.7822</v>
      </c>
      <c r="D701" s="153">
        <f>IFERROR(__xludf.DUMMYFUNCTION("TO_DATE(INT((E701/(60*60*24))+""1/1/1970""))"),43207.0)</f>
        <v>43207</v>
      </c>
      <c r="E701" s="156">
        <v>1.5239376E9</v>
      </c>
      <c r="F701" s="156">
        <v>98694.7309</v>
      </c>
      <c r="H701" s="153">
        <f>IFERROR(__xludf.DUMMYFUNCTION("TO_DATE(INT((I701/(60*60*24))+""1/1/1970""))"),43207.0)</f>
        <v>43207</v>
      </c>
      <c r="I701" s="152">
        <v>1.5239376E9</v>
      </c>
      <c r="J701" s="152">
        <v>115762.5959</v>
      </c>
      <c r="L701" s="158">
        <v>43207.0</v>
      </c>
      <c r="M701" s="159">
        <v>139654.78</v>
      </c>
      <c r="O701" s="153">
        <f>IFERROR(__xludf.DUMMYFUNCTION("TO_DATE(INT((P701/(60*60*24))+""1/1/1970""))"),43074.0)</f>
        <v>43074</v>
      </c>
      <c r="P701" s="13">
        <v>1.512486E9</v>
      </c>
      <c r="Q701" s="13">
        <v>28265.4194</v>
      </c>
      <c r="S701" s="153">
        <f>IFERROR(__xludf.DUMMYFUNCTION("TO_DATE(INT((T701/(60*60*24))+""1/1/1970""))"),43207.0)</f>
        <v>43207</v>
      </c>
      <c r="T701" s="156">
        <v>1.5239376E9</v>
      </c>
      <c r="U701" s="156">
        <v>177898.6894</v>
      </c>
      <c r="W701" s="153">
        <f>IFERROR(__xludf.DUMMYFUNCTION("TO_DATE(INT((X701/(60*60*24))+""1/1/1970""))"),43185.0)</f>
        <v>43185</v>
      </c>
      <c r="X701" s="152">
        <v>1.5220224E9</v>
      </c>
      <c r="Y701" s="152">
        <v>10038.5263</v>
      </c>
      <c r="AA701" s="153">
        <f>IFERROR(__xludf.DUMMYFUNCTION("TO_DATE(INT((AB701/(60*60*24))+""1/1/1970""))"),43187.0)</f>
        <v>43187</v>
      </c>
      <c r="AB701" s="156">
        <v>1.5222132E9</v>
      </c>
      <c r="AC701" s="156">
        <v>95307.5965</v>
      </c>
      <c r="AE701" s="153">
        <f>IFERROR(__xludf.DUMMYFUNCTION("TO_DATE(INT((AF701/(60*60*24))+""1/1/1970""))"),43074.0)</f>
        <v>43074</v>
      </c>
      <c r="AF701" s="152">
        <v>1.5124608E9</v>
      </c>
      <c r="AG701" s="152">
        <v>85805.4597</v>
      </c>
      <c r="AH701" s="156"/>
      <c r="AI701" s="153">
        <f>IFERROR(__xludf.DUMMYFUNCTION("TO_DATE(INT((AJ701/(60*60*24))+""1/1/1970""))"),43207.0)</f>
        <v>43207</v>
      </c>
      <c r="AJ701" s="156">
        <v>1.5239376E9</v>
      </c>
      <c r="AK701" s="156">
        <v>98694.7309</v>
      </c>
      <c r="AL701" s="152">
        <v>115762.5959</v>
      </c>
      <c r="AM701" s="159">
        <v>139654.78</v>
      </c>
      <c r="AN701" s="152">
        <f t="shared" si="1"/>
        <v>29593.5742</v>
      </c>
      <c r="AO701" s="152">
        <f t="shared" si="2"/>
        <v>177898.6894</v>
      </c>
      <c r="AP701" s="152">
        <f t="shared" si="3"/>
        <v>10011.4991</v>
      </c>
      <c r="AQ701" s="152">
        <f t="shared" si="4"/>
        <v>94256.632</v>
      </c>
      <c r="AR701" s="152">
        <f t="shared" si="5"/>
        <v>88329.0079</v>
      </c>
    </row>
    <row r="702">
      <c r="A702" s="156">
        <v>1.4951376E9</v>
      </c>
      <c r="B702" s="156">
        <v>113285.1807</v>
      </c>
      <c r="D702" s="153">
        <f>IFERROR(__xludf.DUMMYFUNCTION("TO_DATE(INT((E702/(60*60*24))+""1/1/1970""))"),43208.0)</f>
        <v>43208</v>
      </c>
      <c r="E702" s="152">
        <v>1.524024E9</v>
      </c>
      <c r="F702" s="152">
        <v>98694.7309</v>
      </c>
      <c r="H702" s="153">
        <f>IFERROR(__xludf.DUMMYFUNCTION("TO_DATE(INT((I702/(60*60*24))+""1/1/1970""))"),43208.0)</f>
        <v>43208</v>
      </c>
      <c r="I702" s="156">
        <v>1.524024E9</v>
      </c>
      <c r="J702" s="156">
        <v>118057.3155</v>
      </c>
      <c r="L702" s="158">
        <v>43208.0</v>
      </c>
      <c r="M702" s="160">
        <v>140496.94</v>
      </c>
      <c r="O702" s="153">
        <f>IFERROR(__xludf.DUMMYFUNCTION("TO_DATE(INT((P702/(60*60*24))+""1/1/1970""))"),43075.0)</f>
        <v>43075</v>
      </c>
      <c r="P702" s="13">
        <v>1.5125724E9</v>
      </c>
      <c r="Q702" s="13">
        <v>28172.3153</v>
      </c>
      <c r="S702" s="153">
        <f>IFERROR(__xludf.DUMMYFUNCTION("TO_DATE(INT((T702/(60*60*24))+""1/1/1970""))"),43208.0)</f>
        <v>43208</v>
      </c>
      <c r="T702" s="152">
        <v>1.524024E9</v>
      </c>
      <c r="U702" s="152">
        <v>181022.006</v>
      </c>
      <c r="W702" s="153">
        <f>IFERROR(__xludf.DUMMYFUNCTION("TO_DATE(INT((X702/(60*60*24))+""1/1/1970""))"),43186.0)</f>
        <v>43186</v>
      </c>
      <c r="X702" s="156">
        <v>1.5221592E9</v>
      </c>
      <c r="Y702" s="156">
        <v>10046.0556</v>
      </c>
      <c r="AA702" s="153">
        <f>IFERROR(__xludf.DUMMYFUNCTION("TO_DATE(INT((AB702/(60*60*24))+""1/1/1970""))"),43188.0)</f>
        <v>43188</v>
      </c>
      <c r="AB702" s="152">
        <v>1.5222924E9</v>
      </c>
      <c r="AC702" s="152">
        <v>95298.1277</v>
      </c>
      <c r="AE702" s="153">
        <f>IFERROR(__xludf.DUMMYFUNCTION("TO_DATE(INT((AF702/(60*60*24))+""1/1/1970""))"),43075.0)</f>
        <v>43075</v>
      </c>
      <c r="AF702" s="156">
        <v>1.51254E9</v>
      </c>
      <c r="AG702" s="156">
        <v>85534.728</v>
      </c>
      <c r="AH702" s="156"/>
      <c r="AI702" s="153">
        <f>IFERROR(__xludf.DUMMYFUNCTION("TO_DATE(INT((AJ702/(60*60*24))+""1/1/1970""))"),43208.0)</f>
        <v>43208</v>
      </c>
      <c r="AJ702" s="152">
        <v>1.524024E9</v>
      </c>
      <c r="AK702" s="152">
        <v>98694.7309</v>
      </c>
      <c r="AL702" s="156">
        <v>118057.3155</v>
      </c>
      <c r="AM702" s="160">
        <v>140496.94</v>
      </c>
      <c r="AN702" s="152">
        <f t="shared" si="1"/>
        <v>29589.5683</v>
      </c>
      <c r="AO702" s="152">
        <f t="shared" si="2"/>
        <v>181022.006</v>
      </c>
      <c r="AP702" s="152">
        <f t="shared" si="3"/>
        <v>10015.8699</v>
      </c>
      <c r="AQ702" s="152">
        <f t="shared" si="4"/>
        <v>94533.0718</v>
      </c>
      <c r="AR702" s="152">
        <f t="shared" si="5"/>
        <v>88412.9916</v>
      </c>
    </row>
    <row r="703">
      <c r="A703" s="152">
        <v>1.49520066E9</v>
      </c>
      <c r="B703" s="152">
        <v>113538.0907</v>
      </c>
      <c r="D703" s="153">
        <f>IFERROR(__xludf.DUMMYFUNCTION("TO_DATE(INT((E703/(60*60*24))+""1/1/1970""))"),43209.0)</f>
        <v>43209</v>
      </c>
      <c r="E703" s="156">
        <v>1.5241104E9</v>
      </c>
      <c r="F703" s="156">
        <v>98694.7309</v>
      </c>
      <c r="H703" s="153">
        <f>IFERROR(__xludf.DUMMYFUNCTION("TO_DATE(INT((I703/(60*60*24))+""1/1/1970""))"),43209.0)</f>
        <v>43209</v>
      </c>
      <c r="I703" s="152">
        <v>1.5241104E9</v>
      </c>
      <c r="J703" s="152">
        <v>119933.4991</v>
      </c>
      <c r="L703" s="158">
        <v>43209.0</v>
      </c>
      <c r="M703" s="159">
        <v>140314.88</v>
      </c>
      <c r="O703" s="153">
        <f>IFERROR(__xludf.DUMMYFUNCTION("TO_DATE(INT((P703/(60*60*24))+""1/1/1970""))"),43076.0)</f>
        <v>43076</v>
      </c>
      <c r="P703" s="13">
        <v>1.5126588E9</v>
      </c>
      <c r="Q703" s="13">
        <v>28217.3122</v>
      </c>
      <c r="S703" s="153">
        <f>IFERROR(__xludf.DUMMYFUNCTION("TO_DATE(INT((T703/(60*60*24))+""1/1/1970""))"),43209.0)</f>
        <v>43209</v>
      </c>
      <c r="T703" s="156">
        <v>1.5241104E9</v>
      </c>
      <c r="U703" s="156">
        <v>181191.8863</v>
      </c>
      <c r="W703" s="153">
        <f>IFERROR(__xludf.DUMMYFUNCTION("TO_DATE(INT((X703/(60*60*24))+""1/1/1970""))"),43187.0)</f>
        <v>43187</v>
      </c>
      <c r="X703" s="156">
        <v>1.5222456E9</v>
      </c>
      <c r="Y703" s="156">
        <v>10034.3482</v>
      </c>
      <c r="AA703" s="153">
        <f>IFERROR(__xludf.DUMMYFUNCTION("TO_DATE(INT((AB703/(60*60*24))+""1/1/1970""))"),43189.0)</f>
        <v>43189</v>
      </c>
      <c r="AB703" s="156">
        <v>1.5223716E9</v>
      </c>
      <c r="AC703" s="156">
        <v>95305.1445</v>
      </c>
      <c r="AE703" s="153">
        <f>IFERROR(__xludf.DUMMYFUNCTION("TO_DATE(INT((AF703/(60*60*24))+""1/1/1970""))"),43076.0)</f>
        <v>43076</v>
      </c>
      <c r="AF703" s="152">
        <v>1.5126192E9</v>
      </c>
      <c r="AG703" s="152">
        <v>85344.7471</v>
      </c>
      <c r="AH703" s="156"/>
      <c r="AI703" s="153">
        <f>IFERROR(__xludf.DUMMYFUNCTION("TO_DATE(INT((AJ703/(60*60*24))+""1/1/1970""))"),43209.0)</f>
        <v>43209</v>
      </c>
      <c r="AJ703" s="156">
        <v>1.5241104E9</v>
      </c>
      <c r="AK703" s="156">
        <v>98694.7309</v>
      </c>
      <c r="AL703" s="152">
        <v>119933.4991</v>
      </c>
      <c r="AM703" s="159">
        <v>140314.88</v>
      </c>
      <c r="AN703" s="152">
        <f t="shared" si="1"/>
        <v>29338.84</v>
      </c>
      <c r="AO703" s="152">
        <f t="shared" si="2"/>
        <v>181191.8863</v>
      </c>
      <c r="AP703" s="152">
        <f t="shared" si="3"/>
        <v>10014.8538</v>
      </c>
      <c r="AQ703" s="152">
        <f t="shared" si="4"/>
        <v>94483.0074</v>
      </c>
      <c r="AR703" s="152">
        <f t="shared" si="5"/>
        <v>88369.0173</v>
      </c>
    </row>
    <row r="704">
      <c r="A704" s="156">
        <v>1.495224E9</v>
      </c>
      <c r="B704" s="156">
        <v>114020.0514</v>
      </c>
      <c r="D704" s="153">
        <f>IFERROR(__xludf.DUMMYFUNCTION("TO_DATE(INT((E704/(60*60*24))+""1/1/1970""))"),43210.0)</f>
        <v>43210</v>
      </c>
      <c r="E704" s="152">
        <v>1.5241968E9</v>
      </c>
      <c r="F704" s="152">
        <v>98694.7309</v>
      </c>
      <c r="H704" s="153">
        <f>IFERROR(__xludf.DUMMYFUNCTION("TO_DATE(INT((I704/(60*60*24))+""1/1/1970""))"),43210.0)</f>
        <v>43210</v>
      </c>
      <c r="I704" s="156">
        <v>1.5241968E9</v>
      </c>
      <c r="J704" s="156">
        <v>120096.991</v>
      </c>
      <c r="L704" s="158">
        <v>43210.0</v>
      </c>
      <c r="M704" s="160">
        <v>139605.49</v>
      </c>
      <c r="O704" s="153">
        <f>IFERROR(__xludf.DUMMYFUNCTION("TO_DATE(INT((P704/(60*60*24))+""1/1/1970""))"),43077.0)</f>
        <v>43077</v>
      </c>
      <c r="P704" s="13">
        <v>1.5127452E9</v>
      </c>
      <c r="Q704" s="13">
        <v>28142.7678</v>
      </c>
      <c r="S704" s="153">
        <f>IFERROR(__xludf.DUMMYFUNCTION("TO_DATE(INT((T704/(60*60*24))+""1/1/1970""))"),43210.0)</f>
        <v>43210</v>
      </c>
      <c r="T704" s="152">
        <v>1.5241968E9</v>
      </c>
      <c r="U704" s="152">
        <v>179579.3679</v>
      </c>
      <c r="W704" s="153">
        <f>IFERROR(__xludf.DUMMYFUNCTION("TO_DATE(INT((X704/(60*60*24))+""1/1/1970""))"),43188.0)</f>
        <v>43188</v>
      </c>
      <c r="X704" s="156">
        <v>1.522332E9</v>
      </c>
      <c r="Y704" s="156">
        <v>10016.9725</v>
      </c>
      <c r="AA704" s="153">
        <f>IFERROR(__xludf.DUMMYFUNCTION("TO_DATE(INT((AB704/(60*60*24))+""1/1/1970""))"),43191.0)</f>
        <v>43191</v>
      </c>
      <c r="AB704" s="152">
        <v>1.52262E9</v>
      </c>
      <c r="AC704" s="152">
        <v>95304.6021</v>
      </c>
      <c r="AE704" s="153">
        <f>IFERROR(__xludf.DUMMYFUNCTION("TO_DATE(INT((AF704/(60*60*24))+""1/1/1970""))"),43077.0)</f>
        <v>43077</v>
      </c>
      <c r="AF704" s="156">
        <v>1.5126984E9</v>
      </c>
      <c r="AG704" s="156">
        <v>85116.9143</v>
      </c>
      <c r="AH704" s="156"/>
      <c r="AI704" s="153">
        <f>IFERROR(__xludf.DUMMYFUNCTION("TO_DATE(INT((AJ704/(60*60*24))+""1/1/1970""))"),43210.0)</f>
        <v>43210</v>
      </c>
      <c r="AJ704" s="152">
        <v>1.5241968E9</v>
      </c>
      <c r="AK704" s="152">
        <v>98694.7309</v>
      </c>
      <c r="AL704" s="156">
        <v>120096.991</v>
      </c>
      <c r="AM704" s="160">
        <v>139605.49</v>
      </c>
      <c r="AN704" s="152">
        <f t="shared" si="1"/>
        <v>29404.0498</v>
      </c>
      <c r="AO704" s="152">
        <f t="shared" si="2"/>
        <v>179579.3679</v>
      </c>
      <c r="AP704" s="152">
        <f t="shared" si="3"/>
        <v>10005.9712</v>
      </c>
      <c r="AQ704" s="152">
        <f t="shared" si="4"/>
        <v>94801.6602</v>
      </c>
      <c r="AR704" s="152">
        <f t="shared" si="5"/>
        <v>88626.0145</v>
      </c>
    </row>
    <row r="705">
      <c r="A705" s="152">
        <v>1.49545986E9</v>
      </c>
      <c r="B705" s="152">
        <v>114292.0491</v>
      </c>
      <c r="D705" s="153">
        <f>IFERROR(__xludf.DUMMYFUNCTION("TO_DATE(INT((E705/(60*60*24))+""1/1/1970""))"),43211.0)</f>
        <v>43211</v>
      </c>
      <c r="E705" s="156">
        <v>1.5242832E9</v>
      </c>
      <c r="F705" s="156">
        <v>98694.7309</v>
      </c>
      <c r="H705" s="153">
        <f>IFERROR(__xludf.DUMMYFUNCTION("TO_DATE(INT((I705/(60*60*24))+""1/1/1970""))"),43211.0)</f>
        <v>43211</v>
      </c>
      <c r="I705" s="152">
        <v>1.5242832E9</v>
      </c>
      <c r="J705" s="152">
        <v>119750.1756</v>
      </c>
      <c r="L705" s="158">
        <v>43211.0</v>
      </c>
      <c r="M705" s="159">
        <v>138533.7</v>
      </c>
      <c r="O705" s="153">
        <f>IFERROR(__xludf.DUMMYFUNCTION("TO_DATE(INT((P705/(60*60*24))+""1/1/1970""))"),43078.0)</f>
        <v>43078</v>
      </c>
      <c r="P705" s="13">
        <v>1.5127776E9</v>
      </c>
      <c r="Q705" s="13">
        <v>28025.8091</v>
      </c>
      <c r="S705" s="153">
        <f>IFERROR(__xludf.DUMMYFUNCTION("TO_DATE(INT((T705/(60*60*24))+""1/1/1970""))"),43211.0)</f>
        <v>43211</v>
      </c>
      <c r="T705" s="156">
        <v>1.5242832E9</v>
      </c>
      <c r="U705" s="156">
        <v>177156.0662</v>
      </c>
      <c r="W705" s="153">
        <f>IFERROR(__xludf.DUMMYFUNCTION("TO_DATE(INT((X705/(60*60*24))+""1/1/1970""))"),43189.0)</f>
        <v>43189</v>
      </c>
      <c r="X705" s="156">
        <v>1.522368E9</v>
      </c>
      <c r="Y705" s="156">
        <v>10015.9532</v>
      </c>
      <c r="AA705" s="153">
        <f>IFERROR(__xludf.DUMMYFUNCTION("TO_DATE(INT((AB705/(60*60*24))+""1/1/1970""))"),43192.0)</f>
        <v>43192</v>
      </c>
      <c r="AB705" s="152">
        <v>1.5226596E9</v>
      </c>
      <c r="AC705" s="152">
        <v>95302.5821</v>
      </c>
      <c r="AE705" s="153">
        <f>IFERROR(__xludf.DUMMYFUNCTION("TO_DATE(INT((AF705/(60*60*24))+""1/1/1970""))"),43078.0)</f>
        <v>43078</v>
      </c>
      <c r="AF705" s="152">
        <v>1.5127776E9</v>
      </c>
      <c r="AG705" s="152">
        <v>85110.0649</v>
      </c>
      <c r="AH705" s="156"/>
      <c r="AI705" s="153">
        <f>IFERROR(__xludf.DUMMYFUNCTION("TO_DATE(INT((AJ705/(60*60*24))+""1/1/1970""))"),43211.0)</f>
        <v>43211</v>
      </c>
      <c r="AJ705" s="156">
        <v>1.5242832E9</v>
      </c>
      <c r="AK705" s="156">
        <v>98694.7309</v>
      </c>
      <c r="AL705" s="152">
        <v>119750.1756</v>
      </c>
      <c r="AM705" s="159">
        <v>138533.7</v>
      </c>
      <c r="AN705" s="152">
        <f t="shared" si="1"/>
        <v>29452.933</v>
      </c>
      <c r="AO705" s="152">
        <f t="shared" si="2"/>
        <v>177156.0662</v>
      </c>
      <c r="AP705" s="152">
        <f t="shared" si="3"/>
        <v>10006.8014</v>
      </c>
      <c r="AQ705" s="152">
        <f t="shared" si="4"/>
        <v>94801.6602</v>
      </c>
      <c r="AR705" s="152">
        <f t="shared" si="5"/>
        <v>89029.3525</v>
      </c>
    </row>
    <row r="706">
      <c r="A706" s="156">
        <v>1.4954832E9</v>
      </c>
      <c r="B706" s="156">
        <v>114597.4499</v>
      </c>
      <c r="D706" s="153">
        <f>IFERROR(__xludf.DUMMYFUNCTION("TO_DATE(INT((E706/(60*60*24))+""1/1/1970""))"),43213.0)</f>
        <v>43213</v>
      </c>
      <c r="E706" s="152">
        <v>1.524492E9</v>
      </c>
      <c r="F706" s="152">
        <v>98694.7309</v>
      </c>
      <c r="H706" s="153">
        <f>IFERROR(__xludf.DUMMYFUNCTION("TO_DATE(INT((I706/(60*60*24))+""1/1/1970""))"),43213.0)</f>
        <v>43213</v>
      </c>
      <c r="I706" s="156">
        <v>1.524492E9</v>
      </c>
      <c r="J706" s="156">
        <v>119750.1756</v>
      </c>
      <c r="L706" s="158">
        <v>43213.0</v>
      </c>
      <c r="M706" s="160">
        <v>138533.7</v>
      </c>
      <c r="O706" s="153">
        <f>IFERROR(__xludf.DUMMYFUNCTION("TO_DATE(INT((P706/(60*60*24))+""1/1/1970""))"),43079.0)</f>
        <v>43079</v>
      </c>
      <c r="P706" s="13">
        <v>1.512864E9</v>
      </c>
      <c r="Q706" s="13">
        <v>28025.8091</v>
      </c>
      <c r="S706" s="153">
        <f>IFERROR(__xludf.DUMMYFUNCTION("TO_DATE(INT((T706/(60*60*24))+""1/1/1970""))"),43213.0)</f>
        <v>43213</v>
      </c>
      <c r="T706" s="152">
        <v>1.524492E9</v>
      </c>
      <c r="U706" s="152">
        <v>177156.0662</v>
      </c>
      <c r="W706" s="153">
        <f>IFERROR(__xludf.DUMMYFUNCTION("TO_DATE(INT((X706/(60*60*24))+""1/1/1970""))"),43190.0)</f>
        <v>43190</v>
      </c>
      <c r="X706" s="152">
        <v>1.5224544E9</v>
      </c>
      <c r="Y706" s="152">
        <v>10016.6644</v>
      </c>
      <c r="AA706" s="153">
        <f>IFERROR(__xludf.DUMMYFUNCTION("TO_DATE(INT((AB706/(60*60*24))+""1/1/1970""))"),43193.0)</f>
        <v>43193</v>
      </c>
      <c r="AB706" s="156">
        <v>1.5227388E9</v>
      </c>
      <c r="AC706" s="156">
        <v>95312.7044</v>
      </c>
      <c r="AE706" s="153">
        <f>IFERROR(__xludf.DUMMYFUNCTION("TO_DATE(INT((AF706/(60*60*24))+""1/1/1970""))"),43079.0)</f>
        <v>43079</v>
      </c>
      <c r="AF706" s="156">
        <v>1.5129468E9</v>
      </c>
      <c r="AG706" s="156">
        <v>85110.0649</v>
      </c>
      <c r="AH706" s="156"/>
      <c r="AI706" s="153">
        <f>IFERROR(__xludf.DUMMYFUNCTION("TO_DATE(INT((AJ706/(60*60*24))+""1/1/1970""))"),43213.0)</f>
        <v>43213</v>
      </c>
      <c r="AJ706" s="152">
        <v>1.524492E9</v>
      </c>
      <c r="AK706" s="152">
        <v>98694.7309</v>
      </c>
      <c r="AL706" s="156">
        <v>119750.1756</v>
      </c>
      <c r="AM706" s="160">
        <v>138533.7</v>
      </c>
      <c r="AN706" s="152">
        <f t="shared" si="1"/>
        <v>29428.7007</v>
      </c>
      <c r="AO706" s="152">
        <f t="shared" si="2"/>
        <v>177156.0662</v>
      </c>
      <c r="AP706" s="152">
        <f t="shared" si="3"/>
        <v>10007.1652</v>
      </c>
      <c r="AQ706" s="152">
        <f t="shared" si="4"/>
        <v>95219.9323</v>
      </c>
      <c r="AR706" s="152">
        <f t="shared" si="5"/>
        <v>89126.6726</v>
      </c>
    </row>
    <row r="707">
      <c r="A707" s="152">
        <v>1.49554626E9</v>
      </c>
      <c r="B707" s="152">
        <v>114831.2724</v>
      </c>
      <c r="D707" s="153">
        <f>IFERROR(__xludf.DUMMYFUNCTION("TO_DATE(INT((E707/(60*60*24))+""1/1/1970""))"),43214.0)</f>
        <v>43214</v>
      </c>
      <c r="E707" s="152">
        <v>1.5245424E9</v>
      </c>
      <c r="F707" s="152">
        <v>98694.7309</v>
      </c>
      <c r="H707" s="153">
        <f>IFERROR(__xludf.DUMMYFUNCTION("TO_DATE(INT((I707/(60*60*24))+""1/1/1970""))"),43214.0)</f>
        <v>43214</v>
      </c>
      <c r="I707" s="156">
        <v>1.5245424E9</v>
      </c>
      <c r="J707" s="156">
        <v>118406.7509</v>
      </c>
      <c r="L707" s="158">
        <v>43214.0</v>
      </c>
      <c r="M707" s="160">
        <v>138253.91</v>
      </c>
      <c r="O707" s="153">
        <f>IFERROR(__xludf.DUMMYFUNCTION("TO_DATE(INT((P707/(60*60*24))+""1/1/1970""))"),43080.0)</f>
        <v>43080</v>
      </c>
      <c r="P707" s="13">
        <v>1.5129504E9</v>
      </c>
      <c r="Q707" s="13">
        <v>28021.1343</v>
      </c>
      <c r="S707" s="153">
        <f>IFERROR(__xludf.DUMMYFUNCTION("TO_DATE(INT((T707/(60*60*24))+""1/1/1970""))"),43214.0)</f>
        <v>43214</v>
      </c>
      <c r="T707" s="152">
        <v>1.5245424E9</v>
      </c>
      <c r="U707" s="152">
        <v>177079.7214</v>
      </c>
      <c r="W707" s="153">
        <f>IFERROR(__xludf.DUMMYFUNCTION("TO_DATE(INT((X707/(60*60*24))+""1/1/1970""))"),43192.0)</f>
        <v>43192</v>
      </c>
      <c r="X707" s="156">
        <v>1.5226272E9</v>
      </c>
      <c r="Y707" s="156">
        <v>10018.7058</v>
      </c>
      <c r="AA707" s="153">
        <f>IFERROR(__xludf.DUMMYFUNCTION("TO_DATE(INT((AB707/(60*60*24))+""1/1/1970""))"),43194.0)</f>
        <v>43194</v>
      </c>
      <c r="AB707" s="152">
        <v>1.522818E9</v>
      </c>
      <c r="AC707" s="152">
        <v>95310.7723</v>
      </c>
      <c r="AE707" s="153">
        <f>IFERROR(__xludf.DUMMYFUNCTION("TO_DATE(INT((AF707/(60*60*24))+""1/1/1970""))"),43080.0)</f>
        <v>43080</v>
      </c>
      <c r="AF707" s="152">
        <v>1.5129864E9</v>
      </c>
      <c r="AG707" s="152">
        <v>85085.1907</v>
      </c>
      <c r="AH707" s="156"/>
      <c r="AI707" s="153">
        <f>IFERROR(__xludf.DUMMYFUNCTION("TO_DATE(INT((AJ707/(60*60*24))+""1/1/1970""))"),43214.0)</f>
        <v>43214</v>
      </c>
      <c r="AJ707" s="152">
        <v>1.5245424E9</v>
      </c>
      <c r="AK707" s="152">
        <v>98694.7309</v>
      </c>
      <c r="AL707" s="156">
        <v>118406.7509</v>
      </c>
      <c r="AM707" s="160">
        <v>138253.91</v>
      </c>
      <c r="AN707" s="152">
        <f t="shared" si="1"/>
        <v>29380.566</v>
      </c>
      <c r="AO707" s="152">
        <f t="shared" si="2"/>
        <v>177079.7214</v>
      </c>
      <c r="AP707" s="152">
        <f t="shared" si="3"/>
        <v>10023.0096</v>
      </c>
      <c r="AQ707" s="152">
        <f t="shared" si="4"/>
        <v>95949.5852</v>
      </c>
      <c r="AR707" s="152">
        <f t="shared" si="5"/>
        <v>89590.9258</v>
      </c>
    </row>
    <row r="708">
      <c r="A708" s="156">
        <v>1.4955696E9</v>
      </c>
      <c r="B708" s="156">
        <v>114850.36</v>
      </c>
      <c r="D708" s="153">
        <f>IFERROR(__xludf.DUMMYFUNCTION("TO_DATE(INT((E708/(60*60*24))+""1/1/1970""))"),43215.0)</f>
        <v>43215</v>
      </c>
      <c r="E708" s="156">
        <v>1.5246288E9</v>
      </c>
      <c r="F708" s="156">
        <v>98694.7309</v>
      </c>
      <c r="H708" s="153">
        <f>IFERROR(__xludf.DUMMYFUNCTION("TO_DATE(INT((I708/(60*60*24))+""1/1/1970""))"),43215.0)</f>
        <v>43215</v>
      </c>
      <c r="I708" s="152">
        <v>1.5246288E9</v>
      </c>
      <c r="J708" s="152">
        <v>116555.3414</v>
      </c>
      <c r="L708" s="158">
        <v>43215.0</v>
      </c>
      <c r="M708" s="159">
        <v>137372.26</v>
      </c>
      <c r="O708" s="153">
        <f>IFERROR(__xludf.DUMMYFUNCTION("TO_DATE(INT((P708/(60*60*24))+""1/1/1970""))"),43081.0)</f>
        <v>43081</v>
      </c>
      <c r="P708" s="13">
        <v>1.5130908E9</v>
      </c>
      <c r="Q708" s="13">
        <v>28009.4146</v>
      </c>
      <c r="S708" s="153">
        <f>IFERROR(__xludf.DUMMYFUNCTION("TO_DATE(INT((T708/(60*60*24))+""1/1/1970""))"),43215.0)</f>
        <v>43215</v>
      </c>
      <c r="T708" s="156">
        <v>1.5246288E9</v>
      </c>
      <c r="U708" s="156">
        <v>173161.1792</v>
      </c>
      <c r="W708" s="153">
        <f>IFERROR(__xludf.DUMMYFUNCTION("TO_DATE(INT((X708/(60*60*24))+""1/1/1970""))"),43193.0)</f>
        <v>43193</v>
      </c>
      <c r="X708" s="152">
        <v>1.522764E9</v>
      </c>
      <c r="Y708" s="152">
        <v>10015.1365</v>
      </c>
      <c r="AA708" s="153">
        <f>IFERROR(__xludf.DUMMYFUNCTION("TO_DATE(INT((AB708/(60*60*24))+""1/1/1970""))"),43195.0)</f>
        <v>43195</v>
      </c>
      <c r="AB708" s="156">
        <v>1.5228972E9</v>
      </c>
      <c r="AC708" s="156">
        <v>95308.3926</v>
      </c>
      <c r="AE708" s="153">
        <f>IFERROR(__xludf.DUMMYFUNCTION("TO_DATE(INT((AF708/(60*60*24))+""1/1/1970""))"),43081.0)</f>
        <v>43081</v>
      </c>
      <c r="AF708" s="156">
        <v>1.5130656E9</v>
      </c>
      <c r="AG708" s="156">
        <v>85142.1489</v>
      </c>
      <c r="AH708" s="156"/>
      <c r="AI708" s="153">
        <f>IFERROR(__xludf.DUMMYFUNCTION("TO_DATE(INT((AJ708/(60*60*24))+""1/1/1970""))"),43215.0)</f>
        <v>43215</v>
      </c>
      <c r="AJ708" s="156">
        <v>1.5246288E9</v>
      </c>
      <c r="AK708" s="156">
        <v>98694.7309</v>
      </c>
      <c r="AL708" s="152">
        <v>116555.3414</v>
      </c>
      <c r="AM708" s="159">
        <v>137372.26</v>
      </c>
      <c r="AN708" s="152">
        <f t="shared" si="1"/>
        <v>29320.74</v>
      </c>
      <c r="AO708" s="152">
        <f t="shared" si="2"/>
        <v>173161.1792</v>
      </c>
      <c r="AP708" s="152">
        <f t="shared" si="3"/>
        <v>10015.0148</v>
      </c>
      <c r="AQ708" s="152">
        <f t="shared" si="4"/>
        <v>96096.3198</v>
      </c>
      <c r="AR708" s="152">
        <f t="shared" si="5"/>
        <v>89387.2744</v>
      </c>
    </row>
    <row r="709">
      <c r="A709" s="152">
        <v>1.49563266E9</v>
      </c>
      <c r="B709" s="152">
        <v>114955.3415</v>
      </c>
      <c r="D709" s="153">
        <f>IFERROR(__xludf.DUMMYFUNCTION("TO_DATE(INT((E709/(60*60*24))+""1/1/1970""))"),43216.0)</f>
        <v>43216</v>
      </c>
      <c r="E709" s="152">
        <v>1.5247152E9</v>
      </c>
      <c r="F709" s="152">
        <v>98694.7309</v>
      </c>
      <c r="H709" s="153">
        <f>IFERROR(__xludf.DUMMYFUNCTION("TO_DATE(INT((I709/(60*60*24))+""1/1/1970""))"),43216.0)</f>
        <v>43216</v>
      </c>
      <c r="I709" s="156">
        <v>1.5247152E9</v>
      </c>
      <c r="J709" s="156">
        <v>115049.4455</v>
      </c>
      <c r="L709" s="158">
        <v>43216.0</v>
      </c>
      <c r="M709" s="160">
        <v>137098.84</v>
      </c>
      <c r="O709" s="153">
        <f>IFERROR(__xludf.DUMMYFUNCTION("TO_DATE(INT((P709/(60*60*24))+""1/1/1970""))"),43082.0)</f>
        <v>43082</v>
      </c>
      <c r="P709" s="13">
        <v>1.5131772E9</v>
      </c>
      <c r="Q709" s="13">
        <v>28051.1897</v>
      </c>
      <c r="S709" s="153">
        <f>IFERROR(__xludf.DUMMYFUNCTION("TO_DATE(INT((T709/(60*60*24))+""1/1/1970""))"),43216.0)</f>
        <v>43216</v>
      </c>
      <c r="T709" s="152">
        <v>1.5247152E9</v>
      </c>
      <c r="U709" s="152">
        <v>173849.3389</v>
      </c>
      <c r="W709" s="153">
        <f>IFERROR(__xludf.DUMMYFUNCTION("TO_DATE(INT((X709/(60*60*24))+""1/1/1970""))"),43194.0)</f>
        <v>43194</v>
      </c>
      <c r="X709" s="152">
        <v>1.5228504E9</v>
      </c>
      <c r="Y709" s="152">
        <v>10010.829</v>
      </c>
      <c r="AA709" s="153">
        <f>IFERROR(__xludf.DUMMYFUNCTION("TO_DATE(INT((AB709/(60*60*24))+""1/1/1970""))"),43196.0)</f>
        <v>43196</v>
      </c>
      <c r="AB709" s="152">
        <v>1.5229764E9</v>
      </c>
      <c r="AC709" s="152">
        <v>95306.1506</v>
      </c>
      <c r="AE709" s="153">
        <f>IFERROR(__xludf.DUMMYFUNCTION("TO_DATE(INT((AF709/(60*60*24))+""1/1/1970""))"),43082.0)</f>
        <v>43082</v>
      </c>
      <c r="AF709" s="152">
        <v>1.5131448E9</v>
      </c>
      <c r="AG709" s="152">
        <v>84897.3728</v>
      </c>
      <c r="AH709" s="156"/>
      <c r="AI709" s="153">
        <f>IFERROR(__xludf.DUMMYFUNCTION("TO_DATE(INT((AJ709/(60*60*24))+""1/1/1970""))"),43216.0)</f>
        <v>43216</v>
      </c>
      <c r="AJ709" s="152">
        <v>1.5247152E9</v>
      </c>
      <c r="AK709" s="152">
        <v>98694.7309</v>
      </c>
      <c r="AL709" s="156">
        <v>115049.4455</v>
      </c>
      <c r="AM709" s="160">
        <v>137098.84</v>
      </c>
      <c r="AN709" s="152">
        <f t="shared" si="1"/>
        <v>29225.8636</v>
      </c>
      <c r="AO709" s="152">
        <f t="shared" si="2"/>
        <v>173849.3389</v>
      </c>
      <c r="AP709" s="152">
        <f t="shared" si="3"/>
        <v>10028.941</v>
      </c>
      <c r="AQ709" s="152">
        <f t="shared" si="4"/>
        <v>96377.8944</v>
      </c>
      <c r="AR709" s="152">
        <f t="shared" si="5"/>
        <v>89869.9102</v>
      </c>
    </row>
    <row r="710">
      <c r="A710" s="156">
        <v>1.495656E9</v>
      </c>
      <c r="B710" s="156">
        <v>115117.5857</v>
      </c>
      <c r="D710" s="153">
        <f>IFERROR(__xludf.DUMMYFUNCTION("TO_DATE(INT((E710/(60*60*24))+""1/1/1970""))"),43217.0)</f>
        <v>43217</v>
      </c>
      <c r="E710" s="156">
        <v>1.5248016E9</v>
      </c>
      <c r="F710" s="156">
        <v>98694.7309</v>
      </c>
      <c r="H710" s="153">
        <f>IFERROR(__xludf.DUMMYFUNCTION("TO_DATE(INT((I710/(60*60*24))+""1/1/1970""))"),43217.0)</f>
        <v>43217</v>
      </c>
      <c r="I710" s="152">
        <v>1.5248016E9</v>
      </c>
      <c r="J710" s="152">
        <v>116847.2821</v>
      </c>
      <c r="L710" s="158">
        <v>43217.0</v>
      </c>
      <c r="M710" s="159">
        <v>137872.96</v>
      </c>
      <c r="O710" s="153">
        <f>IFERROR(__xludf.DUMMYFUNCTION("TO_DATE(INT((P710/(60*60*24))+""1/1/1970""))"),43083.0)</f>
        <v>43083</v>
      </c>
      <c r="P710" s="13">
        <v>1.5132636E9</v>
      </c>
      <c r="Q710" s="13">
        <v>28056.3537</v>
      </c>
      <c r="S710" s="153">
        <f>IFERROR(__xludf.DUMMYFUNCTION("TO_DATE(INT((T710/(60*60*24))+""1/1/1970""))"),43217.0)</f>
        <v>43217</v>
      </c>
      <c r="T710" s="156">
        <v>1.5248016E9</v>
      </c>
      <c r="U710" s="156">
        <v>176794.1376</v>
      </c>
      <c r="W710" s="153">
        <f>IFERROR(__xludf.DUMMYFUNCTION("TO_DATE(INT((X710/(60*60*24))+""1/1/1970""))"),43195.0)</f>
        <v>43195</v>
      </c>
      <c r="X710" s="152">
        <v>1.5229368E9</v>
      </c>
      <c r="Y710" s="152">
        <v>10010.9891</v>
      </c>
      <c r="AA710" s="153">
        <f>IFERROR(__xludf.DUMMYFUNCTION("TO_DATE(INT((AB710/(60*60*24))+""1/1/1970""))"),43198.0)</f>
        <v>43198</v>
      </c>
      <c r="AB710" s="156">
        <v>1.5232248E9</v>
      </c>
      <c r="AC710" s="156">
        <v>95021.2429</v>
      </c>
      <c r="AE710" s="153">
        <f>IFERROR(__xludf.DUMMYFUNCTION("TO_DATE(INT((AF710/(60*60*24))+""1/1/1970""))"),43083.0)</f>
        <v>43083</v>
      </c>
      <c r="AF710" s="156">
        <v>1.513224E9</v>
      </c>
      <c r="AG710" s="156">
        <v>85576.9059</v>
      </c>
      <c r="AH710" s="156"/>
      <c r="AI710" s="153">
        <f>IFERROR(__xludf.DUMMYFUNCTION("TO_DATE(INT((AJ710/(60*60*24))+""1/1/1970""))"),43217.0)</f>
        <v>43217</v>
      </c>
      <c r="AJ710" s="156">
        <v>1.5248016E9</v>
      </c>
      <c r="AK710" s="156">
        <v>98694.7309</v>
      </c>
      <c r="AL710" s="152">
        <v>116847.2821</v>
      </c>
      <c r="AM710" s="159">
        <v>137872.96</v>
      </c>
      <c r="AN710" s="152">
        <f t="shared" si="1"/>
        <v>29204.6638</v>
      </c>
      <c r="AO710" s="152">
        <f t="shared" si="2"/>
        <v>176794.1376</v>
      </c>
      <c r="AP710" s="152">
        <f t="shared" si="3"/>
        <v>10046.9582</v>
      </c>
      <c r="AQ710" s="152">
        <f t="shared" si="4"/>
        <v>96304.0208</v>
      </c>
      <c r="AR710" s="152">
        <f t="shared" si="5"/>
        <v>90318.3038</v>
      </c>
    </row>
    <row r="711">
      <c r="A711" s="152">
        <v>1.49571906E9</v>
      </c>
      <c r="B711" s="152">
        <v>115327.5488</v>
      </c>
      <c r="D711" s="153">
        <f>IFERROR(__xludf.DUMMYFUNCTION("TO_DATE(INT((E711/(60*60*24))+""1/1/1970""))"),43218.0)</f>
        <v>43218</v>
      </c>
      <c r="E711" s="152">
        <v>1.524888E9</v>
      </c>
      <c r="F711" s="152">
        <v>98694.7309</v>
      </c>
      <c r="H711" s="153">
        <f>IFERROR(__xludf.DUMMYFUNCTION("TO_DATE(INT((I711/(60*60*24))+""1/1/1970""))"),43218.0)</f>
        <v>43218</v>
      </c>
      <c r="I711" s="156">
        <v>1.524888E9</v>
      </c>
      <c r="J711" s="156">
        <v>117443.0632</v>
      </c>
      <c r="L711" s="158">
        <v>43218.0</v>
      </c>
      <c r="M711" s="160">
        <v>138325.59</v>
      </c>
      <c r="O711" s="153">
        <f>IFERROR(__xludf.DUMMYFUNCTION("TO_DATE(INT((P711/(60*60*24))+""1/1/1970""))"),43084.0)</f>
        <v>43084</v>
      </c>
      <c r="P711" s="13">
        <v>1.51335E9</v>
      </c>
      <c r="Q711" s="13">
        <v>28302.9602</v>
      </c>
      <c r="S711" s="153">
        <f>IFERROR(__xludf.DUMMYFUNCTION("TO_DATE(INT((T711/(60*60*24))+""1/1/1970""))"),43218.0)</f>
        <v>43218</v>
      </c>
      <c r="T711" s="152">
        <v>1.524888E9</v>
      </c>
      <c r="U711" s="152">
        <v>177081.3967</v>
      </c>
      <c r="W711" s="153">
        <f>IFERROR(__xludf.DUMMYFUNCTION("TO_DATE(INT((X711/(60*60*24))+""1/1/1970""))"),43196.0)</f>
        <v>43196</v>
      </c>
      <c r="X711" s="152">
        <v>1.5230232E9</v>
      </c>
      <c r="Y711" s="152">
        <v>10002.03</v>
      </c>
      <c r="AA711" s="153">
        <f>IFERROR(__xludf.DUMMYFUNCTION("TO_DATE(INT((AB711/(60*60*24))+""1/1/1970""))"),43199.0)</f>
        <v>43199</v>
      </c>
      <c r="AB711" s="156">
        <v>1.5232644E9</v>
      </c>
      <c r="AC711" s="156">
        <v>94998.0232</v>
      </c>
      <c r="AE711" s="153">
        <f>IFERROR(__xludf.DUMMYFUNCTION("TO_DATE(INT((AF711/(60*60*24))+""1/1/1970""))"),43084.0)</f>
        <v>43084</v>
      </c>
      <c r="AF711" s="152">
        <v>1.5133032E9</v>
      </c>
      <c r="AG711" s="152">
        <v>85130.6131</v>
      </c>
      <c r="AH711" s="156"/>
      <c r="AI711" s="153">
        <f>IFERROR(__xludf.DUMMYFUNCTION("TO_DATE(INT((AJ711/(60*60*24))+""1/1/1970""))"),43218.0)</f>
        <v>43218</v>
      </c>
      <c r="AJ711" s="152">
        <v>1.524888E9</v>
      </c>
      <c r="AK711" s="152">
        <v>98694.7309</v>
      </c>
      <c r="AL711" s="156">
        <v>117443.0632</v>
      </c>
      <c r="AM711" s="160">
        <v>138325.59</v>
      </c>
      <c r="AN711" s="152">
        <f t="shared" si="1"/>
        <v>29167.1741</v>
      </c>
      <c r="AO711" s="152">
        <f t="shared" si="2"/>
        <v>177081.3967</v>
      </c>
      <c r="AP711" s="152">
        <f t="shared" si="3"/>
        <v>10049.5319</v>
      </c>
      <c r="AQ711" s="152">
        <f t="shared" si="4"/>
        <v>96304.0208</v>
      </c>
      <c r="AR711" s="152">
        <f t="shared" si="5"/>
        <v>90158.2662</v>
      </c>
    </row>
    <row r="712">
      <c r="A712" s="156">
        <v>1.4957424E9</v>
      </c>
      <c r="B712" s="156">
        <v>115666.3528</v>
      </c>
      <c r="D712" s="153">
        <f>IFERROR(__xludf.DUMMYFUNCTION("TO_DATE(INT((E712/(60*60*24))+""1/1/1970""))"),43220.0)</f>
        <v>43220</v>
      </c>
      <c r="E712" s="156">
        <v>1.5250968E9</v>
      </c>
      <c r="F712" s="156">
        <v>98694.7309</v>
      </c>
      <c r="H712" s="153">
        <f>IFERROR(__xludf.DUMMYFUNCTION("TO_DATE(INT((I712/(60*60*24))+""1/1/1970""))"),43220.0)</f>
        <v>43220</v>
      </c>
      <c r="I712" s="152">
        <v>1.5250968E9</v>
      </c>
      <c r="J712" s="152">
        <v>117443.0632</v>
      </c>
      <c r="L712" s="158">
        <v>43220.0</v>
      </c>
      <c r="M712" s="159">
        <v>138325.59</v>
      </c>
      <c r="O712" s="153">
        <f>IFERROR(__xludf.DUMMYFUNCTION("TO_DATE(INT((P712/(60*60*24))+""1/1/1970""))"),43085.0)</f>
        <v>43085</v>
      </c>
      <c r="P712" s="13">
        <v>1.5133824E9</v>
      </c>
      <c r="Q712" s="13">
        <v>28208.8626</v>
      </c>
      <c r="S712" s="153">
        <f>IFERROR(__xludf.DUMMYFUNCTION("TO_DATE(INT((T712/(60*60*24))+""1/1/1970""))"),43220.0)</f>
        <v>43220</v>
      </c>
      <c r="T712" s="156">
        <v>1.5250968E9</v>
      </c>
      <c r="U712" s="156">
        <v>177081.3967</v>
      </c>
      <c r="W712" s="153">
        <f>IFERROR(__xludf.DUMMYFUNCTION("TO_DATE(INT((X712/(60*60*24))+""1/1/1970""))"),43197.0)</f>
        <v>43197</v>
      </c>
      <c r="X712" s="152">
        <v>1.5230592E9</v>
      </c>
      <c r="Y712" s="152">
        <v>10005.011</v>
      </c>
      <c r="AA712" s="153">
        <f>IFERROR(__xludf.DUMMYFUNCTION("TO_DATE(INT((AB712/(60*60*24))+""1/1/1970""))"),43200.0)</f>
        <v>43200</v>
      </c>
      <c r="AB712" s="152">
        <v>1.5233436E9</v>
      </c>
      <c r="AC712" s="152">
        <v>94724.8537</v>
      </c>
      <c r="AE712" s="153">
        <f>IFERROR(__xludf.DUMMYFUNCTION("TO_DATE(INT((AF712/(60*60*24))+""1/1/1970""))"),43085.0)</f>
        <v>43085</v>
      </c>
      <c r="AF712" s="156">
        <v>1.5133824E9</v>
      </c>
      <c r="AG712" s="156">
        <v>84962.9829</v>
      </c>
      <c r="AH712" s="156"/>
      <c r="AI712" s="153">
        <f>IFERROR(__xludf.DUMMYFUNCTION("TO_DATE(INT((AJ712/(60*60*24))+""1/1/1970""))"),43220.0)</f>
        <v>43220</v>
      </c>
      <c r="AJ712" s="156">
        <v>1.5250968E9</v>
      </c>
      <c r="AK712" s="156">
        <v>98694.7309</v>
      </c>
      <c r="AL712" s="152">
        <v>117443.0632</v>
      </c>
      <c r="AM712" s="159">
        <v>138325.59</v>
      </c>
      <c r="AN712" s="152">
        <f t="shared" si="1"/>
        <v>29191.6743</v>
      </c>
      <c r="AO712" s="152">
        <f t="shared" si="2"/>
        <v>177081.3967</v>
      </c>
      <c r="AP712" s="152">
        <f t="shared" si="3"/>
        <v>10052.9459</v>
      </c>
      <c r="AQ712" s="152">
        <f t="shared" si="4"/>
        <v>96138.6681</v>
      </c>
      <c r="AR712" s="152">
        <f t="shared" si="5"/>
        <v>90213.7748</v>
      </c>
    </row>
    <row r="713">
      <c r="A713" s="152">
        <v>1.49580546E9</v>
      </c>
      <c r="B713" s="152">
        <v>115623.4058</v>
      </c>
      <c r="D713" s="153">
        <f>IFERROR(__xludf.DUMMYFUNCTION("TO_DATE(INT((E713/(60*60*24))+""1/1/1970""))"),43221.0)</f>
        <v>43221</v>
      </c>
      <c r="E713" s="156">
        <v>1.5251472E9</v>
      </c>
      <c r="F713" s="156">
        <v>98694.7309</v>
      </c>
      <c r="H713" s="153">
        <f>IFERROR(__xludf.DUMMYFUNCTION("TO_DATE(INT((I713/(60*60*24))+""1/1/1970""))"),43221.0)</f>
        <v>43221</v>
      </c>
      <c r="I713" s="152">
        <v>1.5251472E9</v>
      </c>
      <c r="J713" s="152">
        <v>119350.6488</v>
      </c>
      <c r="L713" s="158">
        <v>43221.0</v>
      </c>
      <c r="M713" s="159">
        <v>137684.7</v>
      </c>
      <c r="O713" s="153">
        <f>IFERROR(__xludf.DUMMYFUNCTION("TO_DATE(INT((P713/(60*60*24))+""1/1/1970""))"),43086.0)</f>
        <v>43086</v>
      </c>
      <c r="P713" s="13">
        <v>1.5134688E9</v>
      </c>
      <c r="Q713" s="13">
        <v>28208.8626</v>
      </c>
      <c r="S713" s="153">
        <f>IFERROR(__xludf.DUMMYFUNCTION("TO_DATE(INT((T713/(60*60*24))+""1/1/1970""))"),43221.0)</f>
        <v>43221</v>
      </c>
      <c r="T713" s="156">
        <v>1.5251472E9</v>
      </c>
      <c r="U713" s="156">
        <v>174774.2835</v>
      </c>
      <c r="W713" s="153">
        <f>IFERROR(__xludf.DUMMYFUNCTION("TO_DATE(INT((X713/(60*60*24))+""1/1/1970""))"),43199.0)</f>
        <v>43199</v>
      </c>
      <c r="X713" s="156">
        <v>1.523232E9</v>
      </c>
      <c r="Y713" s="156">
        <v>10006.4751</v>
      </c>
      <c r="AA713" s="153">
        <f>IFERROR(__xludf.DUMMYFUNCTION("TO_DATE(INT((AB713/(60*60*24))+""1/1/1970""))"),43201.0)</f>
        <v>43201</v>
      </c>
      <c r="AB713" s="156">
        <v>1.5234228E9</v>
      </c>
      <c r="AC713" s="156">
        <v>94352.6389</v>
      </c>
      <c r="AE713" s="153">
        <f>IFERROR(__xludf.DUMMYFUNCTION("TO_DATE(INT((AF713/(60*60*24))+""1/1/1970""))"),43086.0)</f>
        <v>43086</v>
      </c>
      <c r="AF713" s="152">
        <v>1.5135516E9</v>
      </c>
      <c r="AG713" s="152">
        <v>84962.9829</v>
      </c>
      <c r="AH713" s="156"/>
      <c r="AI713" s="153">
        <f>IFERROR(__xludf.DUMMYFUNCTION("TO_DATE(INT((AJ713/(60*60*24))+""1/1/1970""))"),43221.0)</f>
        <v>43221</v>
      </c>
      <c r="AJ713" s="156">
        <v>1.5251472E9</v>
      </c>
      <c r="AK713" s="156">
        <v>98694.7309</v>
      </c>
      <c r="AL713" s="152">
        <v>119350.6488</v>
      </c>
      <c r="AM713" s="159">
        <v>137684.7</v>
      </c>
      <c r="AN713" s="152">
        <f t="shared" si="1"/>
        <v>29172.5507</v>
      </c>
      <c r="AO713" s="152">
        <f t="shared" si="2"/>
        <v>174774.2835</v>
      </c>
      <c r="AP713" s="152">
        <f t="shared" si="3"/>
        <v>10061.3788</v>
      </c>
      <c r="AQ713" s="152">
        <f t="shared" si="4"/>
        <v>95852.9549</v>
      </c>
      <c r="AR713" s="152">
        <f t="shared" si="5"/>
        <v>90507.5374</v>
      </c>
    </row>
    <row r="714">
      <c r="A714" s="156">
        <v>1.4958288E9</v>
      </c>
      <c r="B714" s="156">
        <v>115642.4934</v>
      </c>
      <c r="D714" s="153">
        <f>IFERROR(__xludf.DUMMYFUNCTION("TO_DATE(INT((E714/(60*60*24))+""1/1/1970""))"),43222.0)</f>
        <v>43222</v>
      </c>
      <c r="E714" s="152">
        <v>1.5252336E9</v>
      </c>
      <c r="F714" s="152">
        <v>98694.7309</v>
      </c>
      <c r="H714" s="153">
        <f>IFERROR(__xludf.DUMMYFUNCTION("TO_DATE(INT((I714/(60*60*24))+""1/1/1970""))"),43222.0)</f>
        <v>43222</v>
      </c>
      <c r="I714" s="156">
        <v>1.5252336E9</v>
      </c>
      <c r="J714" s="156">
        <v>119952.9397</v>
      </c>
      <c r="L714" s="158">
        <v>43222.0</v>
      </c>
      <c r="M714" s="160">
        <v>137370.52</v>
      </c>
      <c r="O714" s="153">
        <f>IFERROR(__xludf.DUMMYFUNCTION("TO_DATE(INT((P714/(60*60*24))+""1/1/1970""))"),43087.0)</f>
        <v>43087</v>
      </c>
      <c r="P714" s="13">
        <v>1.5135552E9</v>
      </c>
      <c r="Q714" s="13">
        <v>28198.2011</v>
      </c>
      <c r="S714" s="153">
        <f>IFERROR(__xludf.DUMMYFUNCTION("TO_DATE(INT((T714/(60*60*24))+""1/1/1970""))"),43222.0)</f>
        <v>43222</v>
      </c>
      <c r="T714" s="152">
        <v>1.5252336E9</v>
      </c>
      <c r="U714" s="152">
        <v>175351.4747</v>
      </c>
      <c r="W714" s="153">
        <f>IFERROR(__xludf.DUMMYFUNCTION("TO_DATE(INT((X714/(60*60*24))+""1/1/1970""))"),43200.0)</f>
        <v>43200</v>
      </c>
      <c r="X714" s="152">
        <v>1.5233688E9</v>
      </c>
      <c r="Y714" s="152">
        <v>10001.1539</v>
      </c>
      <c r="AA714" s="153">
        <f>IFERROR(__xludf.DUMMYFUNCTION("TO_DATE(INT((AB714/(60*60*24))+""1/1/1970""))"),43202.0)</f>
        <v>43202</v>
      </c>
      <c r="AB714" s="152">
        <v>1.523502E9</v>
      </c>
      <c r="AC714" s="152">
        <v>94351.1518</v>
      </c>
      <c r="AE714" s="153">
        <f>IFERROR(__xludf.DUMMYFUNCTION("TO_DATE(INT((AF714/(60*60*24))+""1/1/1970""))"),43087.0)</f>
        <v>43087</v>
      </c>
      <c r="AF714" s="156">
        <v>1.5135912E9</v>
      </c>
      <c r="AG714" s="156">
        <v>84904.9432</v>
      </c>
      <c r="AH714" s="156"/>
      <c r="AI714" s="153">
        <f>IFERROR(__xludf.DUMMYFUNCTION("TO_DATE(INT((AJ714/(60*60*24))+""1/1/1970""))"),43222.0)</f>
        <v>43222</v>
      </c>
      <c r="AJ714" s="152">
        <v>1.5252336E9</v>
      </c>
      <c r="AK714" s="152">
        <v>98694.7309</v>
      </c>
      <c r="AL714" s="156">
        <v>119952.9397</v>
      </c>
      <c r="AM714" s="160">
        <v>137370.52</v>
      </c>
      <c r="AN714" s="152">
        <f t="shared" si="1"/>
        <v>29229.2333</v>
      </c>
      <c r="AO714" s="152">
        <f t="shared" si="2"/>
        <v>175351.4747</v>
      </c>
      <c r="AP714" s="152">
        <f t="shared" si="3"/>
        <v>10088.4089</v>
      </c>
      <c r="AQ714" s="152">
        <f t="shared" si="4"/>
        <v>95426.8655</v>
      </c>
      <c r="AR714" s="152">
        <f t="shared" si="5"/>
        <v>91164.2682</v>
      </c>
    </row>
    <row r="715">
      <c r="A715" s="152">
        <v>1.49615106E9</v>
      </c>
      <c r="B715" s="152">
        <v>115461.1617</v>
      </c>
      <c r="D715" s="153">
        <f>IFERROR(__xludf.DUMMYFUNCTION("TO_DATE(INT((E715/(60*60*24))+""1/1/1970""))"),43223.0)</f>
        <v>43223</v>
      </c>
      <c r="E715" s="156">
        <v>1.52532E9</v>
      </c>
      <c r="F715" s="156">
        <v>98694.7309</v>
      </c>
      <c r="H715" s="153">
        <f>IFERROR(__xludf.DUMMYFUNCTION("TO_DATE(INT((I715/(60*60*24))+""1/1/1970""))"),43223.0)</f>
        <v>43223</v>
      </c>
      <c r="I715" s="152">
        <v>1.52532E9</v>
      </c>
      <c r="J715" s="152">
        <v>123735.3369</v>
      </c>
      <c r="L715" s="158">
        <v>43223.0</v>
      </c>
      <c r="M715" s="159">
        <v>136873.66</v>
      </c>
      <c r="O715" s="153">
        <f>IFERROR(__xludf.DUMMYFUNCTION("TO_DATE(INT((P715/(60*60*24))+""1/1/1970""))"),43088.0)</f>
        <v>43088</v>
      </c>
      <c r="P715" s="13">
        <v>1.5136956E9</v>
      </c>
      <c r="Q715" s="13">
        <v>28122.3715</v>
      </c>
      <c r="S715" s="153">
        <f>IFERROR(__xludf.DUMMYFUNCTION("TO_DATE(INT((T715/(60*60*24))+""1/1/1970""))"),43223.0)</f>
        <v>43223</v>
      </c>
      <c r="T715" s="156">
        <v>1.52532E9</v>
      </c>
      <c r="U715" s="156">
        <v>173379.2889</v>
      </c>
      <c r="W715" s="153">
        <f>IFERROR(__xludf.DUMMYFUNCTION("TO_DATE(INT((X715/(60*60*24))+""1/1/1970""))"),43201.0)</f>
        <v>43201</v>
      </c>
      <c r="X715" s="152">
        <v>1.5234552E9</v>
      </c>
      <c r="Y715" s="152">
        <v>9998.0257</v>
      </c>
      <c r="AA715" s="153">
        <f>IFERROR(__xludf.DUMMYFUNCTION("TO_DATE(INT((AB715/(60*60*24))+""1/1/1970""))"),43203.0)</f>
        <v>43203</v>
      </c>
      <c r="AB715" s="156">
        <v>1.5235812E9</v>
      </c>
      <c r="AC715" s="156">
        <v>94637.7134</v>
      </c>
      <c r="AE715" s="153">
        <f>IFERROR(__xludf.DUMMYFUNCTION("TO_DATE(INT((AF715/(60*60*24))+""1/1/1970""))"),43088.0)</f>
        <v>43088</v>
      </c>
      <c r="AF715" s="152">
        <v>1.5136704E9</v>
      </c>
      <c r="AG715" s="152">
        <v>85199.8281</v>
      </c>
      <c r="AH715" s="156"/>
      <c r="AI715" s="153">
        <f>IFERROR(__xludf.DUMMYFUNCTION("TO_DATE(INT((AJ715/(60*60*24))+""1/1/1970""))"),43223.0)</f>
        <v>43223</v>
      </c>
      <c r="AJ715" s="156">
        <v>1.52532E9</v>
      </c>
      <c r="AK715" s="156">
        <v>98694.7309</v>
      </c>
      <c r="AL715" s="152">
        <v>123735.3369</v>
      </c>
      <c r="AM715" s="159">
        <v>136873.66</v>
      </c>
      <c r="AN715" s="152">
        <f t="shared" si="1"/>
        <v>29425.3296</v>
      </c>
      <c r="AO715" s="152">
        <f t="shared" si="2"/>
        <v>173379.2889</v>
      </c>
      <c r="AP715" s="152">
        <f t="shared" si="3"/>
        <v>10099.3783</v>
      </c>
      <c r="AQ715" s="152">
        <f t="shared" si="4"/>
        <v>95258.2967</v>
      </c>
      <c r="AR715" s="152">
        <f t="shared" si="5"/>
        <v>91454.4265</v>
      </c>
    </row>
    <row r="716">
      <c r="A716" s="156">
        <v>1.4961744E9</v>
      </c>
      <c r="B716" s="156">
        <v>115542.2838</v>
      </c>
      <c r="D716" s="153">
        <f>IFERROR(__xludf.DUMMYFUNCTION("TO_DATE(INT((E716/(60*60*24))+""1/1/1970""))"),43224.0)</f>
        <v>43224</v>
      </c>
      <c r="E716" s="152">
        <v>1.5254064E9</v>
      </c>
      <c r="F716" s="152">
        <v>98694.7309</v>
      </c>
      <c r="H716" s="153">
        <f>IFERROR(__xludf.DUMMYFUNCTION("TO_DATE(INT((I716/(60*60*24))+""1/1/1970""))"),43224.0)</f>
        <v>43224</v>
      </c>
      <c r="I716" s="156">
        <v>1.5254064E9</v>
      </c>
      <c r="J716" s="156">
        <v>124068.0205</v>
      </c>
      <c r="L716" s="158">
        <v>43224.0</v>
      </c>
      <c r="M716" s="160">
        <v>137046.07</v>
      </c>
      <c r="O716" s="153">
        <f>IFERROR(__xludf.DUMMYFUNCTION("TO_DATE(INT((P716/(60*60*24))+""1/1/1970""))"),43089.0)</f>
        <v>43089</v>
      </c>
      <c r="P716" s="13">
        <v>1.513782E9</v>
      </c>
      <c r="Q716" s="13">
        <v>28085.5542</v>
      </c>
      <c r="S716" s="153">
        <f>IFERROR(__xludf.DUMMYFUNCTION("TO_DATE(INT((T716/(60*60*24))+""1/1/1970""))"),43224.0)</f>
        <v>43224</v>
      </c>
      <c r="T716" s="152">
        <v>1.5254064E9</v>
      </c>
      <c r="U716" s="152">
        <v>172729.0623</v>
      </c>
      <c r="W716" s="153">
        <f>IFERROR(__xludf.DUMMYFUNCTION("TO_DATE(INT((X716/(60*60*24))+""1/1/1970""))"),43202.0)</f>
        <v>43202</v>
      </c>
      <c r="X716" s="152">
        <v>1.5235416E9</v>
      </c>
      <c r="Y716" s="152">
        <v>10000.1517</v>
      </c>
      <c r="AA716" s="153">
        <f>IFERROR(__xludf.DUMMYFUNCTION("TO_DATE(INT((AB716/(60*60*24))+""1/1/1970""))"),43205.0)</f>
        <v>43205</v>
      </c>
      <c r="AB716" s="152">
        <v>1.5238296E9</v>
      </c>
      <c r="AC716" s="152">
        <v>94673.384</v>
      </c>
      <c r="AE716" s="153">
        <f>IFERROR(__xludf.DUMMYFUNCTION("TO_DATE(INT((AF716/(60*60*24))+""1/1/1970""))"),43089.0)</f>
        <v>43089</v>
      </c>
      <c r="AF716" s="156">
        <v>1.5137496E9</v>
      </c>
      <c r="AG716" s="156">
        <v>85580.8713</v>
      </c>
      <c r="AH716" s="156"/>
      <c r="AI716" s="153">
        <f>IFERROR(__xludf.DUMMYFUNCTION("TO_DATE(INT((AJ716/(60*60*24))+""1/1/1970""))"),43224.0)</f>
        <v>43224</v>
      </c>
      <c r="AJ716" s="152">
        <v>1.5254064E9</v>
      </c>
      <c r="AK716" s="152">
        <v>98694.7309</v>
      </c>
      <c r="AL716" s="156">
        <v>124068.0205</v>
      </c>
      <c r="AM716" s="160">
        <v>137046.07</v>
      </c>
      <c r="AN716" s="152">
        <f t="shared" si="1"/>
        <v>29627.99</v>
      </c>
      <c r="AO716" s="152">
        <f t="shared" si="2"/>
        <v>172729.0623</v>
      </c>
      <c r="AP716" s="152">
        <f t="shared" si="3"/>
        <v>10093.7528</v>
      </c>
      <c r="AQ716" s="152">
        <f t="shared" si="4"/>
        <v>95282.4314</v>
      </c>
      <c r="AR716" s="152">
        <f t="shared" si="5"/>
        <v>91181.5696</v>
      </c>
    </row>
    <row r="717">
      <c r="A717" s="152">
        <v>1.49623746E9</v>
      </c>
      <c r="B717" s="152">
        <v>115685.4404</v>
      </c>
      <c r="D717" s="153">
        <f>IFERROR(__xludf.DUMMYFUNCTION("TO_DATE(INT((E717/(60*60*24))+""1/1/1970""))"),43225.0)</f>
        <v>43225</v>
      </c>
      <c r="E717" s="156">
        <v>1.5254928E9</v>
      </c>
      <c r="F717" s="156">
        <v>98694.7309</v>
      </c>
      <c r="H717" s="153">
        <f>IFERROR(__xludf.DUMMYFUNCTION("TO_DATE(INT((I717/(60*60*24))+""1/1/1970""))"),43225.0)</f>
        <v>43225</v>
      </c>
      <c r="I717" s="152">
        <v>1.5254928E9</v>
      </c>
      <c r="J717" s="152">
        <v>124091.4926</v>
      </c>
      <c r="L717" s="158">
        <v>43225.0</v>
      </c>
      <c r="M717" s="159">
        <v>138016.53</v>
      </c>
      <c r="O717" s="153">
        <f>IFERROR(__xludf.DUMMYFUNCTION("TO_DATE(INT((P717/(60*60*24))+""1/1/1970""))"),43090.0)</f>
        <v>43090</v>
      </c>
      <c r="P717" s="13">
        <v>1.5138684E9</v>
      </c>
      <c r="Q717" s="13">
        <v>28020.2682</v>
      </c>
      <c r="S717" s="153">
        <f>IFERROR(__xludf.DUMMYFUNCTION("TO_DATE(INT((T717/(60*60*24))+""1/1/1970""))"),43225.0)</f>
        <v>43225</v>
      </c>
      <c r="T717" s="156">
        <v>1.5254928E9</v>
      </c>
      <c r="U717" s="156">
        <v>176477.7325</v>
      </c>
      <c r="W717" s="153">
        <f>IFERROR(__xludf.DUMMYFUNCTION("TO_DATE(INT((X717/(60*60*24))+""1/1/1970""))"),43203.0)</f>
        <v>43203</v>
      </c>
      <c r="X717" s="152">
        <v>1.523628E9</v>
      </c>
      <c r="Y717" s="152">
        <v>10009.1691</v>
      </c>
      <c r="AA717" s="153">
        <f>IFERROR(__xludf.DUMMYFUNCTION("TO_DATE(INT((AB717/(60*60*24))+""1/1/1970""))"),43206.0)</f>
        <v>43206</v>
      </c>
      <c r="AB717" s="152">
        <v>1.5238692E9</v>
      </c>
      <c r="AC717" s="152">
        <v>94474.4434</v>
      </c>
      <c r="AE717" s="153">
        <f>IFERROR(__xludf.DUMMYFUNCTION("TO_DATE(INT((AF717/(60*60*24))+""1/1/1970""))"),43090.0)</f>
        <v>43090</v>
      </c>
      <c r="AF717" s="152">
        <v>1.5138288E9</v>
      </c>
      <c r="AG717" s="152">
        <v>85875.0352</v>
      </c>
      <c r="AH717" s="156"/>
      <c r="AI717" s="153">
        <f>IFERROR(__xludf.DUMMYFUNCTION("TO_DATE(INT((AJ717/(60*60*24))+""1/1/1970""))"),43225.0)</f>
        <v>43225</v>
      </c>
      <c r="AJ717" s="156">
        <v>1.5254928E9</v>
      </c>
      <c r="AK717" s="156">
        <v>98694.7309</v>
      </c>
      <c r="AL717" s="152">
        <v>124091.4926</v>
      </c>
      <c r="AM717" s="159">
        <v>138016.53</v>
      </c>
      <c r="AN717" s="152">
        <f t="shared" si="1"/>
        <v>29642.7401</v>
      </c>
      <c r="AO717" s="152">
        <f t="shared" si="2"/>
        <v>176477.7325</v>
      </c>
      <c r="AP717" s="152">
        <f t="shared" si="3"/>
        <v>10099.9355</v>
      </c>
      <c r="AQ717" s="152">
        <f t="shared" si="4"/>
        <v>95282.4314</v>
      </c>
      <c r="AR717" s="152">
        <f t="shared" si="5"/>
        <v>91372.9659</v>
      </c>
    </row>
    <row r="718">
      <c r="A718" s="156">
        <v>1.4962608E9</v>
      </c>
      <c r="B718" s="156">
        <v>115513.6524</v>
      </c>
      <c r="D718" s="153">
        <f>IFERROR(__xludf.DUMMYFUNCTION("TO_DATE(INT((E718/(60*60*24))+""1/1/1970""))"),43227.0)</f>
        <v>43227</v>
      </c>
      <c r="E718" s="152">
        <v>1.5257016E9</v>
      </c>
      <c r="F718" s="152">
        <v>98694.7309</v>
      </c>
      <c r="H718" s="153">
        <f>IFERROR(__xludf.DUMMYFUNCTION("TO_DATE(INT((I718/(60*60*24))+""1/1/1970""))"),43227.0)</f>
        <v>43227</v>
      </c>
      <c r="I718" s="156">
        <v>1.5257016E9</v>
      </c>
      <c r="J718" s="156">
        <v>124091.4926</v>
      </c>
      <c r="L718" s="158">
        <v>43227.0</v>
      </c>
      <c r="M718" s="160">
        <v>138016.53</v>
      </c>
      <c r="O718" s="153">
        <f>IFERROR(__xludf.DUMMYFUNCTION("TO_DATE(INT((P718/(60*60*24))+""1/1/1970""))"),43091.0)</f>
        <v>43091</v>
      </c>
      <c r="P718" s="13">
        <v>1.5139548E9</v>
      </c>
      <c r="Q718" s="13">
        <v>28003.7441</v>
      </c>
      <c r="S718" s="153">
        <f>IFERROR(__xludf.DUMMYFUNCTION("TO_DATE(INT((T718/(60*60*24))+""1/1/1970""))"),43227.0)</f>
        <v>43227</v>
      </c>
      <c r="T718" s="152">
        <v>1.5257016E9</v>
      </c>
      <c r="U718" s="152">
        <v>176477.7325</v>
      </c>
      <c r="W718" s="153">
        <f>IFERROR(__xludf.DUMMYFUNCTION("TO_DATE(INT((X718/(60*60*24))+""1/1/1970""))"),43204.0)</f>
        <v>43204</v>
      </c>
      <c r="X718" s="152">
        <v>1.523664E9</v>
      </c>
      <c r="Y718" s="152">
        <v>10009.9762</v>
      </c>
      <c r="AA718" s="153">
        <f>IFERROR(__xludf.DUMMYFUNCTION("TO_DATE(INT((AB718/(60*60*24))+""1/1/1970""))"),43207.0)</f>
        <v>43207</v>
      </c>
      <c r="AB718" s="156">
        <v>1.5239484E9</v>
      </c>
      <c r="AC718" s="156">
        <v>94256.632</v>
      </c>
      <c r="AE718" s="153">
        <f>IFERROR(__xludf.DUMMYFUNCTION("TO_DATE(INT((AF718/(60*60*24))+""1/1/1970""))"),43091.0)</f>
        <v>43091</v>
      </c>
      <c r="AF718" s="156">
        <v>1.513908E9</v>
      </c>
      <c r="AG718" s="156">
        <v>85695.1482</v>
      </c>
      <c r="AH718" s="156"/>
      <c r="AI718" s="153">
        <f>IFERROR(__xludf.DUMMYFUNCTION("TO_DATE(INT((AJ718/(60*60*24))+""1/1/1970""))"),43227.0)</f>
        <v>43227</v>
      </c>
      <c r="AJ718" s="152">
        <v>1.5257016E9</v>
      </c>
      <c r="AK718" s="152">
        <v>98694.7309</v>
      </c>
      <c r="AL718" s="156">
        <v>124091.4926</v>
      </c>
      <c r="AM718" s="160">
        <v>138016.53</v>
      </c>
      <c r="AN718" s="152">
        <f t="shared" si="1"/>
        <v>29670.1134</v>
      </c>
      <c r="AO718" s="152">
        <f t="shared" si="2"/>
        <v>176477.7325</v>
      </c>
      <c r="AP718" s="152">
        <f t="shared" si="3"/>
        <v>10103.4632</v>
      </c>
      <c r="AQ718" s="152">
        <f t="shared" si="4"/>
        <v>94933.4764</v>
      </c>
      <c r="AR718" s="152">
        <f t="shared" si="5"/>
        <v>91426.3118</v>
      </c>
    </row>
    <row r="719">
      <c r="A719" s="152">
        <v>1.49632386E9</v>
      </c>
      <c r="B719" s="152">
        <v>115733.1593</v>
      </c>
      <c r="D719" s="153">
        <f>IFERROR(__xludf.DUMMYFUNCTION("TO_DATE(INT((E719/(60*60*24))+""1/1/1970""))"),43228.0)</f>
        <v>43228</v>
      </c>
      <c r="E719" s="152">
        <v>1.525752E9</v>
      </c>
      <c r="F719" s="152">
        <v>98694.7309</v>
      </c>
      <c r="H719" s="153">
        <f>IFERROR(__xludf.DUMMYFUNCTION("TO_DATE(INT((I719/(60*60*24))+""1/1/1970""))"),43228.0)</f>
        <v>43228</v>
      </c>
      <c r="I719" s="156">
        <v>1.525752E9</v>
      </c>
      <c r="J719" s="156">
        <v>125295.4528</v>
      </c>
      <c r="L719" s="158">
        <v>43228.0</v>
      </c>
      <c r="M719" s="160">
        <v>138198.1</v>
      </c>
      <c r="O719" s="153">
        <f>IFERROR(__xludf.DUMMYFUNCTION("TO_DATE(INT((P719/(60*60*24))+""1/1/1970""))"),43092.0)</f>
        <v>43092</v>
      </c>
      <c r="P719" s="13">
        <v>1.5139872E9</v>
      </c>
      <c r="Q719" s="13">
        <v>27972.1684</v>
      </c>
      <c r="S719" s="153">
        <f>IFERROR(__xludf.DUMMYFUNCTION("TO_DATE(INT((T719/(60*60*24))+""1/1/1970""))"),43228.0)</f>
        <v>43228</v>
      </c>
      <c r="T719" s="152">
        <v>1.525752E9</v>
      </c>
      <c r="U719" s="152">
        <v>177435.6266</v>
      </c>
      <c r="W719" s="153">
        <f>IFERROR(__xludf.DUMMYFUNCTION("TO_DATE(INT((X719/(60*60*24))+""1/1/1970""))"),43206.0)</f>
        <v>43206</v>
      </c>
      <c r="X719" s="156">
        <v>1.5238368E9</v>
      </c>
      <c r="Y719" s="156">
        <v>10010.5027</v>
      </c>
      <c r="AA719" s="153">
        <f>IFERROR(__xludf.DUMMYFUNCTION("TO_DATE(INT((AB719/(60*60*24))+""1/1/1970""))"),43208.0)</f>
        <v>43208</v>
      </c>
      <c r="AB719" s="152">
        <v>1.5240276E9</v>
      </c>
      <c r="AC719" s="152">
        <v>94533.0718</v>
      </c>
      <c r="AE719" s="153">
        <f>IFERROR(__xludf.DUMMYFUNCTION("TO_DATE(INT((AF719/(60*60*24))+""1/1/1970""))"),43092.0)</f>
        <v>43092</v>
      </c>
      <c r="AF719" s="152">
        <v>1.5139872E9</v>
      </c>
      <c r="AG719" s="152">
        <v>85761.8398</v>
      </c>
      <c r="AH719" s="156"/>
      <c r="AI719" s="153">
        <f>IFERROR(__xludf.DUMMYFUNCTION("TO_DATE(INT((AJ719/(60*60*24))+""1/1/1970""))"),43228.0)</f>
        <v>43228</v>
      </c>
      <c r="AJ719" s="152">
        <v>1.525752E9</v>
      </c>
      <c r="AK719" s="152">
        <v>98694.7309</v>
      </c>
      <c r="AL719" s="156">
        <v>125295.4528</v>
      </c>
      <c r="AM719" s="160">
        <v>138198.1</v>
      </c>
      <c r="AN719" s="152">
        <f t="shared" si="1"/>
        <v>29751.3173</v>
      </c>
      <c r="AO719" s="152">
        <f t="shared" si="2"/>
        <v>177435.6266</v>
      </c>
      <c r="AP719" s="152">
        <f t="shared" si="3"/>
        <v>10108.0776</v>
      </c>
      <c r="AQ719" s="152">
        <f t="shared" si="4"/>
        <v>95024.257</v>
      </c>
      <c r="AR719" s="152">
        <f t="shared" si="5"/>
        <v>91582.3844</v>
      </c>
    </row>
    <row r="720">
      <c r="A720" s="156">
        <v>1.4963472E9</v>
      </c>
      <c r="B720" s="156">
        <v>116429.8549</v>
      </c>
      <c r="D720" s="153">
        <f>IFERROR(__xludf.DUMMYFUNCTION("TO_DATE(INT((E720/(60*60*24))+""1/1/1970""))"),43229.0)</f>
        <v>43229</v>
      </c>
      <c r="E720" s="156">
        <v>1.5258384E9</v>
      </c>
      <c r="F720" s="156">
        <v>98694.7309</v>
      </c>
      <c r="H720" s="153">
        <f>IFERROR(__xludf.DUMMYFUNCTION("TO_DATE(INT((I720/(60*60*24))+""1/1/1970""))"),43229.0)</f>
        <v>43229</v>
      </c>
      <c r="I720" s="152">
        <v>1.5258384E9</v>
      </c>
      <c r="J720" s="152">
        <v>127109.6382</v>
      </c>
      <c r="L720" s="158">
        <v>43229.0</v>
      </c>
      <c r="M720" s="159">
        <v>138173.68</v>
      </c>
      <c r="O720" s="153">
        <f>IFERROR(__xludf.DUMMYFUNCTION("TO_DATE(INT((P720/(60*60*24))+""1/1/1970""))"),43093.0)</f>
        <v>43093</v>
      </c>
      <c r="P720" s="13">
        <v>1.5140736E9</v>
      </c>
      <c r="Q720" s="13">
        <v>27972.1684</v>
      </c>
      <c r="S720" s="153">
        <f>IFERROR(__xludf.DUMMYFUNCTION("TO_DATE(INT((T720/(60*60*24))+""1/1/1970""))"),43229.0)</f>
        <v>43229</v>
      </c>
      <c r="T720" s="156">
        <v>1.5258384E9</v>
      </c>
      <c r="U720" s="156">
        <v>177399.996</v>
      </c>
      <c r="W720" s="153">
        <f>IFERROR(__xludf.DUMMYFUNCTION("TO_DATE(INT((X720/(60*60*24))+""1/1/1970""))"),43207.0)</f>
        <v>43207</v>
      </c>
      <c r="X720" s="152">
        <v>1.5239736E9</v>
      </c>
      <c r="Y720" s="152">
        <v>10011.4991</v>
      </c>
      <c r="AA720" s="153">
        <f>IFERROR(__xludf.DUMMYFUNCTION("TO_DATE(INT((AB720/(60*60*24))+""1/1/1970""))"),43209.0)</f>
        <v>43209</v>
      </c>
      <c r="AB720" s="156">
        <v>1.5241068E9</v>
      </c>
      <c r="AC720" s="156">
        <v>94483.0074</v>
      </c>
      <c r="AE720" s="153">
        <f>IFERROR(__xludf.DUMMYFUNCTION("TO_DATE(INT((AF720/(60*60*24))+""1/1/1970""))"),43094.0)</f>
        <v>43094</v>
      </c>
      <c r="AF720" s="156">
        <v>1.51416E9</v>
      </c>
      <c r="AG720" s="156">
        <v>85761.8398</v>
      </c>
      <c r="AH720" s="156"/>
      <c r="AI720" s="153">
        <f>IFERROR(__xludf.DUMMYFUNCTION("TO_DATE(INT((AJ720/(60*60*24))+""1/1/1970""))"),43229.0)</f>
        <v>43229</v>
      </c>
      <c r="AJ720" s="156">
        <v>1.5258384E9</v>
      </c>
      <c r="AK720" s="156">
        <v>98694.7309</v>
      </c>
      <c r="AL720" s="152">
        <v>127109.6382</v>
      </c>
      <c r="AM720" s="159">
        <v>138173.68</v>
      </c>
      <c r="AN720" s="152">
        <f t="shared" si="1"/>
        <v>29941.1001</v>
      </c>
      <c r="AO720" s="152">
        <f t="shared" si="2"/>
        <v>177399.996</v>
      </c>
      <c r="AP720" s="152">
        <f t="shared" si="3"/>
        <v>10126.8965</v>
      </c>
      <c r="AQ720" s="152">
        <f t="shared" si="4"/>
        <v>94612.4211</v>
      </c>
      <c r="AR720" s="152">
        <f t="shared" si="5"/>
        <v>92057.4509</v>
      </c>
    </row>
    <row r="721">
      <c r="A721" s="152">
        <v>1.49641026E9</v>
      </c>
      <c r="B721" s="152">
        <v>116453.7144</v>
      </c>
      <c r="D721" s="153">
        <f>IFERROR(__xludf.DUMMYFUNCTION("TO_DATE(INT((E721/(60*60*24))+""1/1/1970""))"),43230.0)</f>
        <v>43230</v>
      </c>
      <c r="E721" s="152">
        <v>1.5259248E9</v>
      </c>
      <c r="F721" s="152">
        <v>98694.7309</v>
      </c>
      <c r="H721" s="153">
        <f>IFERROR(__xludf.DUMMYFUNCTION("TO_DATE(INT((I721/(60*60*24))+""1/1/1970""))"),43230.0)</f>
        <v>43230</v>
      </c>
      <c r="I721" s="156">
        <v>1.5259248E9</v>
      </c>
      <c r="J721" s="156">
        <v>126389.4249</v>
      </c>
      <c r="L721" s="158">
        <v>43230.0</v>
      </c>
      <c r="M721" s="160">
        <v>138554.06</v>
      </c>
      <c r="O721" s="153">
        <f>IFERROR(__xludf.DUMMYFUNCTION("TO_DATE(INT((P721/(60*60*24))+""1/1/1970""))"),43094.0)</f>
        <v>43094</v>
      </c>
      <c r="P721" s="13">
        <v>1.51416E9</v>
      </c>
      <c r="Q721" s="13">
        <v>27972.1684</v>
      </c>
      <c r="S721" s="153">
        <f>IFERROR(__xludf.DUMMYFUNCTION("TO_DATE(INT((T721/(60*60*24))+""1/1/1970""))"),43230.0)</f>
        <v>43230</v>
      </c>
      <c r="T721" s="152">
        <v>1.5259248E9</v>
      </c>
      <c r="U721" s="152">
        <v>180260.3075</v>
      </c>
      <c r="W721" s="153">
        <f>IFERROR(__xludf.DUMMYFUNCTION("TO_DATE(INT((X721/(60*60*24))+""1/1/1970""))"),43208.0)</f>
        <v>43208</v>
      </c>
      <c r="X721" s="152">
        <v>1.52406E9</v>
      </c>
      <c r="Y721" s="152">
        <v>10015.8699</v>
      </c>
      <c r="AA721" s="153">
        <f>IFERROR(__xludf.DUMMYFUNCTION("TO_DATE(INT((AB721/(60*60*24))+""1/1/1970""))"),43210.0)</f>
        <v>43210</v>
      </c>
      <c r="AB721" s="152">
        <v>1.524186E9</v>
      </c>
      <c r="AC721" s="152">
        <v>94801.6602</v>
      </c>
      <c r="AE721" s="153">
        <f>IFERROR(__xludf.DUMMYFUNCTION("TO_DATE(INT((AF721/(60*60*24))+""1/1/1970""))"),43095.0)</f>
        <v>43095</v>
      </c>
      <c r="AF721" s="152">
        <v>1.5142464E9</v>
      </c>
      <c r="AG721" s="152">
        <v>85761.8398</v>
      </c>
      <c r="AH721" s="156"/>
      <c r="AI721" s="153">
        <f>IFERROR(__xludf.DUMMYFUNCTION("TO_DATE(INT((AJ721/(60*60*24))+""1/1/1970""))"),43230.0)</f>
        <v>43230</v>
      </c>
      <c r="AJ721" s="152">
        <v>1.5259248E9</v>
      </c>
      <c r="AK721" s="152">
        <v>98694.7309</v>
      </c>
      <c r="AL721" s="156">
        <v>126389.4249</v>
      </c>
      <c r="AM721" s="160">
        <v>138554.06</v>
      </c>
      <c r="AN721" s="152">
        <f t="shared" si="1"/>
        <v>29682.0557</v>
      </c>
      <c r="AO721" s="152">
        <f t="shared" si="2"/>
        <v>180260.3075</v>
      </c>
      <c r="AP721" s="152">
        <f t="shared" si="3"/>
        <v>10117.6906</v>
      </c>
      <c r="AQ721" s="152">
        <f t="shared" si="4"/>
        <v>94713.8315</v>
      </c>
      <c r="AR721" s="152">
        <f t="shared" si="5"/>
        <v>92203.0707</v>
      </c>
    </row>
    <row r="722">
      <c r="A722" s="156">
        <v>1.4964336E9</v>
      </c>
      <c r="B722" s="156">
        <v>116816.3779</v>
      </c>
      <c r="D722" s="153">
        <f>IFERROR(__xludf.DUMMYFUNCTION("TO_DATE(INT((E722/(60*60*24))+""1/1/1970""))"),43231.0)</f>
        <v>43231</v>
      </c>
      <c r="E722" s="156">
        <v>1.5260112E9</v>
      </c>
      <c r="F722" s="156">
        <v>98694.7309</v>
      </c>
      <c r="H722" s="153">
        <f>IFERROR(__xludf.DUMMYFUNCTION("TO_DATE(INT((I722/(60*60*24))+""1/1/1970""))"),43231.0)</f>
        <v>43231</v>
      </c>
      <c r="I722" s="152">
        <v>1.5260112E9</v>
      </c>
      <c r="J722" s="152">
        <v>127242.148</v>
      </c>
      <c r="L722" s="158">
        <v>43231.0</v>
      </c>
      <c r="M722" s="159">
        <v>139676.21</v>
      </c>
      <c r="O722" s="153">
        <f>IFERROR(__xludf.DUMMYFUNCTION("TO_DATE(INT((P722/(60*60*24))+""1/1/1970""))"),43095.0)</f>
        <v>43095</v>
      </c>
      <c r="P722" s="13">
        <v>1.5142464E9</v>
      </c>
      <c r="Q722" s="13">
        <v>27972.1684</v>
      </c>
      <c r="S722" s="153">
        <f>IFERROR(__xludf.DUMMYFUNCTION("TO_DATE(INT((T722/(60*60*24))+""1/1/1970""))"),43231.0)</f>
        <v>43231</v>
      </c>
      <c r="T722" s="156">
        <v>1.5260112E9</v>
      </c>
      <c r="U722" s="156">
        <v>182987.7154</v>
      </c>
      <c r="W722" s="153">
        <f>IFERROR(__xludf.DUMMYFUNCTION("TO_DATE(INT((X722/(60*60*24))+""1/1/1970""))"),43209.0)</f>
        <v>43209</v>
      </c>
      <c r="X722" s="152">
        <v>1.5241464E9</v>
      </c>
      <c r="Y722" s="152">
        <v>10014.8538</v>
      </c>
      <c r="AA722" s="153">
        <f>IFERROR(__xludf.DUMMYFUNCTION("TO_DATE(INT((AB722/(60*60*24))+""1/1/1970""))"),43212.0)</f>
        <v>43212</v>
      </c>
      <c r="AB722" s="156">
        <v>1.5244344E9</v>
      </c>
      <c r="AC722" s="156">
        <v>95026.594</v>
      </c>
      <c r="AE722" s="153">
        <f>IFERROR(__xludf.DUMMYFUNCTION("TO_DATE(INT((AF722/(60*60*24))+""1/1/1970""))"),43096.0)</f>
        <v>43096</v>
      </c>
      <c r="AF722" s="152">
        <v>1.5143652E9</v>
      </c>
      <c r="AG722" s="152">
        <v>85728.3138</v>
      </c>
      <c r="AH722" s="156"/>
      <c r="AI722" s="153">
        <f>IFERROR(__xludf.DUMMYFUNCTION("TO_DATE(INT((AJ722/(60*60*24))+""1/1/1970""))"),43231.0)</f>
        <v>43231</v>
      </c>
      <c r="AJ722" s="156">
        <v>1.5260112E9</v>
      </c>
      <c r="AK722" s="156">
        <v>98694.7309</v>
      </c>
      <c r="AL722" s="152">
        <v>127242.148</v>
      </c>
      <c r="AM722" s="159">
        <v>139676.21</v>
      </c>
      <c r="AN722" s="152">
        <f t="shared" si="1"/>
        <v>29614.0994</v>
      </c>
      <c r="AO722" s="152">
        <f t="shared" si="2"/>
        <v>182987.7154</v>
      </c>
      <c r="AP722" s="152">
        <f t="shared" si="3"/>
        <v>10100.7801</v>
      </c>
      <c r="AQ722" s="152">
        <f t="shared" si="4"/>
        <v>94889.0585</v>
      </c>
      <c r="AR722" s="152">
        <f t="shared" si="5"/>
        <v>91719.714</v>
      </c>
    </row>
    <row r="723">
      <c r="A723" s="152">
        <v>1.49666946E9</v>
      </c>
      <c r="B723" s="152">
        <v>116725.712</v>
      </c>
      <c r="D723" s="153">
        <f>IFERROR(__xludf.DUMMYFUNCTION("TO_DATE(INT((E723/(60*60*24))+""1/1/1970""))"),43232.0)</f>
        <v>43232</v>
      </c>
      <c r="E723" s="152">
        <v>1.5260976E9</v>
      </c>
      <c r="F723" s="152">
        <v>98694.7309</v>
      </c>
      <c r="H723" s="153">
        <f>IFERROR(__xludf.DUMMYFUNCTION("TO_DATE(INT((I723/(60*60*24))+""1/1/1970""))"),43232.0)</f>
        <v>43232</v>
      </c>
      <c r="I723" s="156">
        <v>1.5260976E9</v>
      </c>
      <c r="J723" s="156">
        <v>127187.362</v>
      </c>
      <c r="L723" s="158">
        <v>43232.0</v>
      </c>
      <c r="M723" s="160">
        <v>139915.81</v>
      </c>
      <c r="O723" s="153">
        <f>IFERROR(__xludf.DUMMYFUNCTION("TO_DATE(INT((P723/(60*60*24))+""1/1/1970""))"),43096.0)</f>
        <v>43096</v>
      </c>
      <c r="P723" s="13">
        <v>1.5143868E9</v>
      </c>
      <c r="Q723" s="13">
        <v>27978.9035</v>
      </c>
      <c r="S723" s="153">
        <f>IFERROR(__xludf.DUMMYFUNCTION("TO_DATE(INT((T723/(60*60*24))+""1/1/1970""))"),43232.0)</f>
        <v>43232</v>
      </c>
      <c r="T723" s="152">
        <v>1.5260976E9</v>
      </c>
      <c r="U723" s="152">
        <v>183729.4154</v>
      </c>
      <c r="W723" s="153">
        <f>IFERROR(__xludf.DUMMYFUNCTION("TO_DATE(INT((X723/(60*60*24))+""1/1/1970""))"),43210.0)</f>
        <v>43210</v>
      </c>
      <c r="X723" s="152">
        <v>1.5242328E9</v>
      </c>
      <c r="Y723" s="152">
        <v>10005.9712</v>
      </c>
      <c r="AA723" s="153">
        <f>IFERROR(__xludf.DUMMYFUNCTION("TO_DATE(INT((AB723/(60*60*24))+""1/1/1970""))"),43213.0)</f>
        <v>43213</v>
      </c>
      <c r="AB723" s="156">
        <v>1.524474E9</v>
      </c>
      <c r="AC723" s="156">
        <v>95219.9323</v>
      </c>
      <c r="AE723" s="153">
        <f>IFERROR(__xludf.DUMMYFUNCTION("TO_DATE(INT((AF723/(60*60*24))+""1/1/1970""))"),43097.0)</f>
        <v>43097</v>
      </c>
      <c r="AF723" s="156">
        <v>1.5144444E9</v>
      </c>
      <c r="AG723" s="156">
        <v>86039.421</v>
      </c>
      <c r="AH723" s="156"/>
      <c r="AI723" s="153">
        <f>IFERROR(__xludf.DUMMYFUNCTION("TO_DATE(INT((AJ723/(60*60*24))+""1/1/1970""))"),43232.0)</f>
        <v>43232</v>
      </c>
      <c r="AJ723" s="152">
        <v>1.5260976E9</v>
      </c>
      <c r="AK723" s="152">
        <v>98694.7309</v>
      </c>
      <c r="AL723" s="156">
        <v>127187.362</v>
      </c>
      <c r="AM723" s="160">
        <v>139915.81</v>
      </c>
      <c r="AN723" s="152">
        <f t="shared" si="1"/>
        <v>29809.5396</v>
      </c>
      <c r="AO723" s="152">
        <f t="shared" si="2"/>
        <v>183729.4154</v>
      </c>
      <c r="AP723" s="152">
        <f t="shared" si="3"/>
        <v>10094.8735</v>
      </c>
      <c r="AQ723" s="152">
        <f t="shared" si="4"/>
        <v>94889.0585</v>
      </c>
      <c r="AR723" s="152">
        <f t="shared" si="5"/>
        <v>91522.911</v>
      </c>
    </row>
    <row r="724">
      <c r="A724" s="156">
        <v>1.4966928E9</v>
      </c>
      <c r="B724" s="156">
        <v>116730.4839</v>
      </c>
      <c r="D724" s="153">
        <f>IFERROR(__xludf.DUMMYFUNCTION("TO_DATE(INT((E724/(60*60*24))+""1/1/1970""))"),43234.0)</f>
        <v>43234</v>
      </c>
      <c r="E724" s="156">
        <v>1.5263064E9</v>
      </c>
      <c r="F724" s="156">
        <v>98694.7309</v>
      </c>
      <c r="H724" s="153">
        <f>IFERROR(__xludf.DUMMYFUNCTION("TO_DATE(INT((I724/(60*60*24))+""1/1/1970""))"),43234.0)</f>
        <v>43234</v>
      </c>
      <c r="I724" s="152">
        <v>1.5263064E9</v>
      </c>
      <c r="J724" s="152">
        <v>127187.362</v>
      </c>
      <c r="L724" s="158">
        <v>43234.0</v>
      </c>
      <c r="M724" s="159">
        <v>139915.81</v>
      </c>
      <c r="O724" s="153">
        <f>IFERROR(__xludf.DUMMYFUNCTION("TO_DATE(INT((P724/(60*60*24))+""1/1/1970""))"),43097.0)</f>
        <v>43097</v>
      </c>
      <c r="P724" s="13">
        <v>1.5144732E9</v>
      </c>
      <c r="Q724" s="13">
        <v>28000.6168</v>
      </c>
      <c r="S724" s="153">
        <f>IFERROR(__xludf.DUMMYFUNCTION("TO_DATE(INT((T724/(60*60*24))+""1/1/1970""))"),43234.0)</f>
        <v>43234</v>
      </c>
      <c r="T724" s="156">
        <v>1.5263064E9</v>
      </c>
      <c r="U724" s="156">
        <v>183729.4154</v>
      </c>
      <c r="W724" s="153">
        <f>IFERROR(__xludf.DUMMYFUNCTION("TO_DATE(INT((X724/(60*60*24))+""1/1/1970""))"),43211.0)</f>
        <v>43211</v>
      </c>
      <c r="X724" s="152">
        <v>1.5242688E9</v>
      </c>
      <c r="Y724" s="152">
        <v>10006.8014</v>
      </c>
      <c r="AA724" s="153">
        <f>IFERROR(__xludf.DUMMYFUNCTION("TO_DATE(INT((AB724/(60*60*24))+""1/1/1970""))"),43214.0)</f>
        <v>43214</v>
      </c>
      <c r="AB724" s="152">
        <v>1.5245532E9</v>
      </c>
      <c r="AC724" s="152">
        <v>95949.5852</v>
      </c>
      <c r="AE724" s="153">
        <f>IFERROR(__xludf.DUMMYFUNCTION("TO_DATE(INT((AF724/(60*60*24))+""1/1/1970""))"),43098.0)</f>
        <v>43098</v>
      </c>
      <c r="AF724" s="152">
        <v>1.5145236E9</v>
      </c>
      <c r="AG724" s="152">
        <v>86319.5256</v>
      </c>
      <c r="AH724" s="156"/>
      <c r="AI724" s="153">
        <f>IFERROR(__xludf.DUMMYFUNCTION("TO_DATE(INT((AJ724/(60*60*24))+""1/1/1970""))"),43234.0)</f>
        <v>43234</v>
      </c>
      <c r="AJ724" s="156">
        <v>1.5263064E9</v>
      </c>
      <c r="AK724" s="156">
        <v>98694.7309</v>
      </c>
      <c r="AL724" s="152">
        <v>127187.362</v>
      </c>
      <c r="AM724" s="159">
        <v>139915.81</v>
      </c>
      <c r="AN724" s="152">
        <f t="shared" si="1"/>
        <v>29815.4969</v>
      </c>
      <c r="AO724" s="152">
        <f t="shared" si="2"/>
        <v>183729.4154</v>
      </c>
      <c r="AP724" s="152">
        <f t="shared" si="3"/>
        <v>10091.1058</v>
      </c>
      <c r="AQ724" s="152">
        <f t="shared" si="4"/>
        <v>94835.8654</v>
      </c>
      <c r="AR724" s="152">
        <f t="shared" si="5"/>
        <v>91441.8109</v>
      </c>
    </row>
    <row r="725">
      <c r="A725" s="152">
        <v>1.49675586E9</v>
      </c>
      <c r="B725" s="152">
        <v>116386.9079</v>
      </c>
      <c r="D725" s="153">
        <f>IFERROR(__xludf.DUMMYFUNCTION("TO_DATE(INT((E725/(60*60*24))+""1/1/1970""))"),43235.0)</f>
        <v>43235</v>
      </c>
      <c r="E725" s="156">
        <v>1.5263568E9</v>
      </c>
      <c r="F725" s="156">
        <v>98694.7309</v>
      </c>
      <c r="H725" s="153">
        <f>IFERROR(__xludf.DUMMYFUNCTION("TO_DATE(INT((I725/(60*60*24))+""1/1/1970""))"),43235.0)</f>
        <v>43235</v>
      </c>
      <c r="I725" s="152">
        <v>1.5263568E9</v>
      </c>
      <c r="J725" s="152">
        <v>126762.8216</v>
      </c>
      <c r="L725" s="158">
        <v>43235.0</v>
      </c>
      <c r="M725" s="159">
        <v>139636.7</v>
      </c>
      <c r="O725" s="153">
        <f>IFERROR(__xludf.DUMMYFUNCTION("TO_DATE(INT((P725/(60*60*24))+""1/1/1970""))"),43098.0)</f>
        <v>43098</v>
      </c>
      <c r="P725" s="13">
        <v>1.5145596E9</v>
      </c>
      <c r="Q725" s="13">
        <v>27929.7698</v>
      </c>
      <c r="S725" s="153">
        <f>IFERROR(__xludf.DUMMYFUNCTION("TO_DATE(INT((T725/(60*60*24))+""1/1/1970""))"),43235.0)</f>
        <v>43235</v>
      </c>
      <c r="T725" s="156">
        <v>1.5263568E9</v>
      </c>
      <c r="U725" s="156">
        <v>184025.7908</v>
      </c>
      <c r="W725" s="153">
        <f>IFERROR(__xludf.DUMMYFUNCTION("TO_DATE(INT((X725/(60*60*24))+""1/1/1970""))"),43213.0)</f>
        <v>43213</v>
      </c>
      <c r="X725" s="156">
        <v>1.5244416E9</v>
      </c>
      <c r="Y725" s="156">
        <v>10007.1652</v>
      </c>
      <c r="AA725" s="153">
        <f>IFERROR(__xludf.DUMMYFUNCTION("TO_DATE(INT((AB725/(60*60*24))+""1/1/1970""))"),43215.0)</f>
        <v>43215</v>
      </c>
      <c r="AB725" s="156">
        <v>1.5246324E9</v>
      </c>
      <c r="AC725" s="156">
        <v>96096.3198</v>
      </c>
      <c r="AE725" s="153">
        <f>IFERROR(__xludf.DUMMYFUNCTION("TO_DATE(INT((AF725/(60*60*24))+""1/1/1970""))"),43099.0)</f>
        <v>43099</v>
      </c>
      <c r="AF725" s="156">
        <v>1.514592E9</v>
      </c>
      <c r="AG725" s="156">
        <v>86775.5518</v>
      </c>
      <c r="AH725" s="156"/>
      <c r="AI725" s="153">
        <f>IFERROR(__xludf.DUMMYFUNCTION("TO_DATE(INT((AJ725/(60*60*24))+""1/1/1970""))"),43235.0)</f>
        <v>43235</v>
      </c>
      <c r="AJ725" s="156">
        <v>1.5263568E9</v>
      </c>
      <c r="AK725" s="156">
        <v>98694.7309</v>
      </c>
      <c r="AL725" s="152">
        <v>126762.8216</v>
      </c>
      <c r="AM725" s="159">
        <v>139636.7</v>
      </c>
      <c r="AN725" s="152">
        <f t="shared" si="1"/>
        <v>29855.7864</v>
      </c>
      <c r="AO725" s="152">
        <f t="shared" si="2"/>
        <v>184025.7908</v>
      </c>
      <c r="AP725" s="152">
        <f t="shared" si="3"/>
        <v>10092.937</v>
      </c>
      <c r="AQ725" s="152">
        <f t="shared" si="4"/>
        <v>94826.9383</v>
      </c>
      <c r="AR725" s="152">
        <f t="shared" si="5"/>
        <v>91594.6396</v>
      </c>
    </row>
    <row r="726">
      <c r="A726" s="156">
        <v>1.4967792E9</v>
      </c>
      <c r="B726" s="156">
        <v>116358.2766</v>
      </c>
      <c r="D726" s="153">
        <f>IFERROR(__xludf.DUMMYFUNCTION("TO_DATE(INT((E726/(60*60*24))+""1/1/1970""))"),43236.0)</f>
        <v>43236</v>
      </c>
      <c r="E726" s="152">
        <v>1.5264432E9</v>
      </c>
      <c r="F726" s="152">
        <v>98694.7309</v>
      </c>
      <c r="H726" s="153">
        <f>IFERROR(__xludf.DUMMYFUNCTION("TO_DATE(INT((I726/(60*60*24))+""1/1/1970""))"),43236.0)</f>
        <v>43236</v>
      </c>
      <c r="I726" s="156">
        <v>1.5264432E9</v>
      </c>
      <c r="J726" s="156">
        <v>127212.1544</v>
      </c>
      <c r="L726" s="158">
        <v>43236.0</v>
      </c>
      <c r="M726" s="160">
        <v>138246.75</v>
      </c>
      <c r="O726" s="153">
        <f>IFERROR(__xludf.DUMMYFUNCTION("TO_DATE(INT((P726/(60*60*24))+""1/1/1970""))"),43099.0)</f>
        <v>43099</v>
      </c>
      <c r="P726" s="13">
        <v>1.514592E9</v>
      </c>
      <c r="Q726" s="13">
        <v>27996.8883</v>
      </c>
      <c r="S726" s="153">
        <f>IFERROR(__xludf.DUMMYFUNCTION("TO_DATE(INT((T726/(60*60*24))+""1/1/1970""))"),43236.0)</f>
        <v>43236</v>
      </c>
      <c r="T726" s="152">
        <v>1.5264432E9</v>
      </c>
      <c r="U726" s="152">
        <v>181950.3426</v>
      </c>
      <c r="W726" s="153">
        <f>IFERROR(__xludf.DUMMYFUNCTION("TO_DATE(INT((X726/(60*60*24))+""1/1/1970""))"),43214.0)</f>
        <v>43214</v>
      </c>
      <c r="X726" s="152">
        <v>1.5245784E9</v>
      </c>
      <c r="Y726" s="152">
        <v>10023.0096</v>
      </c>
      <c r="AA726" s="153">
        <f>IFERROR(__xludf.DUMMYFUNCTION("TO_DATE(INT((AB726/(60*60*24))+""1/1/1970""))"),43216.0)</f>
        <v>43216</v>
      </c>
      <c r="AB726" s="152">
        <v>1.5247116E9</v>
      </c>
      <c r="AC726" s="152">
        <v>96377.8944</v>
      </c>
      <c r="AE726" s="153">
        <f>IFERROR(__xludf.DUMMYFUNCTION("TO_DATE(INT((AF726/(60*60*24))+""1/1/1970""))"),43101.0)</f>
        <v>43101</v>
      </c>
      <c r="AF726" s="152">
        <v>1.5147648E9</v>
      </c>
      <c r="AG726" s="152">
        <v>86775.5518</v>
      </c>
      <c r="AH726" s="156"/>
      <c r="AI726" s="153">
        <f>IFERROR(__xludf.DUMMYFUNCTION("TO_DATE(INT((AJ726/(60*60*24))+""1/1/1970""))"),43236.0)</f>
        <v>43236</v>
      </c>
      <c r="AJ726" s="152">
        <v>1.5264432E9</v>
      </c>
      <c r="AK726" s="152">
        <v>98694.7309</v>
      </c>
      <c r="AL726" s="156">
        <v>127212.1544</v>
      </c>
      <c r="AM726" s="160">
        <v>138246.75</v>
      </c>
      <c r="AN726" s="152">
        <f t="shared" si="1"/>
        <v>30008.1053</v>
      </c>
      <c r="AO726" s="152">
        <f t="shared" si="2"/>
        <v>181950.3426</v>
      </c>
      <c r="AP726" s="152">
        <f t="shared" si="3"/>
        <v>10114.4479</v>
      </c>
      <c r="AQ726" s="152">
        <f t="shared" si="4"/>
        <v>94810.596</v>
      </c>
      <c r="AR726" s="152">
        <f t="shared" si="5"/>
        <v>92391.223</v>
      </c>
    </row>
    <row r="727">
      <c r="A727" s="152">
        <v>1.49684226E9</v>
      </c>
      <c r="B727" s="152">
        <v>116549.1521</v>
      </c>
      <c r="D727" s="153">
        <f>IFERROR(__xludf.DUMMYFUNCTION("TO_DATE(INT((E727/(60*60*24))+""1/1/1970""))"),43237.0)</f>
        <v>43237</v>
      </c>
      <c r="E727" s="156">
        <v>1.5265296E9</v>
      </c>
      <c r="F727" s="156">
        <v>98694.7309</v>
      </c>
      <c r="H727" s="153">
        <f>IFERROR(__xludf.DUMMYFUNCTION("TO_DATE(INT((I727/(60*60*24))+""1/1/1970""))"),43237.0)</f>
        <v>43237</v>
      </c>
      <c r="I727" s="152">
        <v>1.5265296E9</v>
      </c>
      <c r="J727" s="152">
        <v>128177.3378</v>
      </c>
      <c r="L727" s="158">
        <v>43237.0</v>
      </c>
      <c r="M727" s="159">
        <v>138357.1</v>
      </c>
      <c r="O727" s="153">
        <f>IFERROR(__xludf.DUMMYFUNCTION("TO_DATE(INT((P727/(60*60*24))+""1/1/1970""))"),43100.0)</f>
        <v>43100</v>
      </c>
      <c r="P727" s="13">
        <v>1.5146784E9</v>
      </c>
      <c r="Q727" s="13">
        <v>27996.8883</v>
      </c>
      <c r="S727" s="153">
        <f>IFERROR(__xludf.DUMMYFUNCTION("TO_DATE(INT((T727/(60*60*24))+""1/1/1970""))"),43237.0)</f>
        <v>43237</v>
      </c>
      <c r="T727" s="156">
        <v>1.5265296E9</v>
      </c>
      <c r="U727" s="156">
        <v>183238.1969</v>
      </c>
      <c r="W727" s="153">
        <f>IFERROR(__xludf.DUMMYFUNCTION("TO_DATE(INT((X727/(60*60*24))+""1/1/1970""))"),43215.0)</f>
        <v>43215</v>
      </c>
      <c r="X727" s="152">
        <v>1.5246648E9</v>
      </c>
      <c r="Y727" s="152">
        <v>10015.0148</v>
      </c>
      <c r="AA727" s="153">
        <f>IFERROR(__xludf.DUMMYFUNCTION("TO_DATE(INT((AB727/(60*60*24))+""1/1/1970""))"),43217.0)</f>
        <v>43217</v>
      </c>
      <c r="AB727" s="156">
        <v>1.5247908E9</v>
      </c>
      <c r="AC727" s="156">
        <v>96304.0208</v>
      </c>
      <c r="AE727" s="153">
        <f>IFERROR(__xludf.DUMMYFUNCTION("TO_DATE(INT((AF727/(60*60*24))+""1/1/1970""))"),43102.0)</f>
        <v>43102</v>
      </c>
      <c r="AF727" s="156">
        <v>1.5148512E9</v>
      </c>
      <c r="AG727" s="156">
        <v>86775.5518</v>
      </c>
      <c r="AH727" s="156"/>
      <c r="AI727" s="153">
        <f>IFERROR(__xludf.DUMMYFUNCTION("TO_DATE(INT((AJ727/(60*60*24))+""1/1/1970""))"),43237.0)</f>
        <v>43237</v>
      </c>
      <c r="AJ727" s="156">
        <v>1.5265296E9</v>
      </c>
      <c r="AK727" s="156">
        <v>98694.7309</v>
      </c>
      <c r="AL727" s="152">
        <v>128177.3378</v>
      </c>
      <c r="AM727" s="159">
        <v>138357.1</v>
      </c>
      <c r="AN727" s="152">
        <f t="shared" si="1"/>
        <v>29940.9338</v>
      </c>
      <c r="AO727" s="152">
        <f t="shared" si="2"/>
        <v>183238.1969</v>
      </c>
      <c r="AP727" s="152">
        <f t="shared" si="3"/>
        <v>10097.5038</v>
      </c>
      <c r="AQ727" s="152">
        <f t="shared" si="4"/>
        <v>94816.3366</v>
      </c>
      <c r="AR727" s="152">
        <f t="shared" si="5"/>
        <v>92434.8369</v>
      </c>
    </row>
    <row r="728">
      <c r="A728" s="156">
        <v>1.4968656E9</v>
      </c>
      <c r="B728" s="156">
        <v>116573.0116</v>
      </c>
      <c r="D728" s="153">
        <f>IFERROR(__xludf.DUMMYFUNCTION("TO_DATE(INT((E728/(60*60*24))+""1/1/1970""))"),43238.0)</f>
        <v>43238</v>
      </c>
      <c r="E728" s="152">
        <v>1.526616E9</v>
      </c>
      <c r="F728" s="152">
        <v>98694.7309</v>
      </c>
      <c r="H728" s="153">
        <f>IFERROR(__xludf.DUMMYFUNCTION("TO_DATE(INT((I728/(60*60*24))+""1/1/1970""))"),43238.0)</f>
        <v>43238</v>
      </c>
      <c r="I728" s="156">
        <v>1.526616E9</v>
      </c>
      <c r="J728" s="156">
        <v>127122.0429</v>
      </c>
      <c r="L728" s="158">
        <v>43238.0</v>
      </c>
      <c r="M728" s="160">
        <v>138158.37</v>
      </c>
      <c r="O728" s="153">
        <f>IFERROR(__xludf.DUMMYFUNCTION("TO_DATE(INT((P728/(60*60*24))+""1/1/1970""))"),43101.0)</f>
        <v>43101</v>
      </c>
      <c r="P728" s="13">
        <v>1.5147648E9</v>
      </c>
      <c r="Q728" s="13">
        <v>27996.8883</v>
      </c>
      <c r="S728" s="153">
        <f>IFERROR(__xludf.DUMMYFUNCTION("TO_DATE(INT((T728/(60*60*24))+""1/1/1970""))"),43238.0)</f>
        <v>43238</v>
      </c>
      <c r="T728" s="152">
        <v>1.526616E9</v>
      </c>
      <c r="U728" s="152">
        <v>182991.5272</v>
      </c>
      <c r="W728" s="153">
        <f>IFERROR(__xludf.DUMMYFUNCTION("TO_DATE(INT((X728/(60*60*24))+""1/1/1970""))"),43216.0)</f>
        <v>43216</v>
      </c>
      <c r="X728" s="152">
        <v>1.5247512E9</v>
      </c>
      <c r="Y728" s="152">
        <v>10028.941</v>
      </c>
      <c r="AA728" s="153">
        <f>IFERROR(__xludf.DUMMYFUNCTION("TO_DATE(INT((AB728/(60*60*24))+""1/1/1970""))"),43219.0)</f>
        <v>43219</v>
      </c>
      <c r="AB728" s="152">
        <v>1.5250392E9</v>
      </c>
      <c r="AC728" s="152">
        <v>96317.1358</v>
      </c>
      <c r="AE728" s="153">
        <f>IFERROR(__xludf.DUMMYFUNCTION("TO_DATE(INT((AF728/(60*60*24))+""1/1/1970""))"),43103.0)</f>
        <v>43103</v>
      </c>
      <c r="AF728" s="156">
        <v>1.51497E9</v>
      </c>
      <c r="AG728" s="156">
        <v>87201.6568</v>
      </c>
      <c r="AH728" s="156"/>
      <c r="AI728" s="153">
        <f>IFERROR(__xludf.DUMMYFUNCTION("TO_DATE(INT((AJ728/(60*60*24))+""1/1/1970""))"),43238.0)</f>
        <v>43238</v>
      </c>
      <c r="AJ728" s="152">
        <v>1.526616E9</v>
      </c>
      <c r="AK728" s="152">
        <v>98694.7309</v>
      </c>
      <c r="AL728" s="156">
        <v>127122.0429</v>
      </c>
      <c r="AM728" s="160">
        <v>138158.37</v>
      </c>
      <c r="AN728" s="152">
        <f t="shared" si="1"/>
        <v>29947.5894</v>
      </c>
      <c r="AO728" s="152">
        <f t="shared" si="2"/>
        <v>182991.5272</v>
      </c>
      <c r="AP728" s="152">
        <f t="shared" si="3"/>
        <v>10103.9086</v>
      </c>
      <c r="AQ728" s="152">
        <f t="shared" si="4"/>
        <v>94791.9876</v>
      </c>
      <c r="AR728" s="152">
        <f t="shared" si="5"/>
        <v>92610.734</v>
      </c>
    </row>
    <row r="729">
      <c r="A729" s="152">
        <v>1.49692866E9</v>
      </c>
      <c r="B729" s="152">
        <v>116649.3618</v>
      </c>
      <c r="D729" s="153">
        <f>IFERROR(__xludf.DUMMYFUNCTION("TO_DATE(INT((E729/(60*60*24))+""1/1/1970""))"),43239.0)</f>
        <v>43239</v>
      </c>
      <c r="E729" s="156">
        <v>1.5267024E9</v>
      </c>
      <c r="F729" s="156">
        <v>98694.7309</v>
      </c>
      <c r="H729" s="153">
        <f>IFERROR(__xludf.DUMMYFUNCTION("TO_DATE(INT((I729/(60*60*24))+""1/1/1970""))"),43239.0)</f>
        <v>43239</v>
      </c>
      <c r="I729" s="152">
        <v>1.5267024E9</v>
      </c>
      <c r="J729" s="152">
        <v>126384.318</v>
      </c>
      <c r="L729" s="158">
        <v>43239.0</v>
      </c>
      <c r="M729" s="159">
        <v>138274.12</v>
      </c>
      <c r="O729" s="153">
        <f>IFERROR(__xludf.DUMMYFUNCTION("TO_DATE(INT((P729/(60*60*24))+""1/1/1970""))"),43102.0)</f>
        <v>43102</v>
      </c>
      <c r="P729" s="13">
        <v>1.5148512E9</v>
      </c>
      <c r="Q729" s="13">
        <v>27996.8883</v>
      </c>
      <c r="S729" s="153">
        <f>IFERROR(__xludf.DUMMYFUNCTION("TO_DATE(INT((T729/(60*60*24))+""1/1/1970""))"),43239.0)</f>
        <v>43239</v>
      </c>
      <c r="T729" s="156">
        <v>1.5267024E9</v>
      </c>
      <c r="U729" s="156">
        <v>182257.4828</v>
      </c>
      <c r="W729" s="153">
        <f>IFERROR(__xludf.DUMMYFUNCTION("TO_DATE(INT((X729/(60*60*24))+""1/1/1970""))"),43217.0)</f>
        <v>43217</v>
      </c>
      <c r="X729" s="152">
        <v>1.5248376E9</v>
      </c>
      <c r="Y729" s="152">
        <v>10046.9582</v>
      </c>
      <c r="AA729" s="153">
        <f>IFERROR(__xludf.DUMMYFUNCTION("TO_DATE(INT((AB729/(60*60*24))+""1/1/1970""))"),43220.0)</f>
        <v>43220</v>
      </c>
      <c r="AB729" s="152">
        <v>1.5250788E9</v>
      </c>
      <c r="AC729" s="152">
        <v>96138.6681</v>
      </c>
      <c r="AE729" s="153">
        <f>IFERROR(__xludf.DUMMYFUNCTION("TO_DATE(INT((AF729/(60*60*24))+""1/1/1970""))"),43104.0)</f>
        <v>43104</v>
      </c>
      <c r="AF729" s="152">
        <v>1.5150492E9</v>
      </c>
      <c r="AG729" s="152">
        <v>86834.3124</v>
      </c>
      <c r="AH729" s="156"/>
      <c r="AI729" s="153">
        <f>IFERROR(__xludf.DUMMYFUNCTION("TO_DATE(INT((AJ729/(60*60*24))+""1/1/1970""))"),43239.0)</f>
        <v>43239</v>
      </c>
      <c r="AJ729" s="156">
        <v>1.5267024E9</v>
      </c>
      <c r="AK729" s="156">
        <v>98694.7309</v>
      </c>
      <c r="AL729" s="152">
        <v>126384.318</v>
      </c>
      <c r="AM729" s="159">
        <v>138274.12</v>
      </c>
      <c r="AN729" s="152">
        <f t="shared" si="1"/>
        <v>30027.5868</v>
      </c>
      <c r="AO729" s="152">
        <f t="shared" si="2"/>
        <v>182257.4828</v>
      </c>
      <c r="AP729" s="152">
        <f t="shared" si="3"/>
        <v>10107.9276</v>
      </c>
      <c r="AQ729" s="152">
        <f t="shared" si="4"/>
        <v>94791.9876</v>
      </c>
      <c r="AR729" s="152">
        <f t="shared" si="5"/>
        <v>92752.0285</v>
      </c>
    </row>
    <row r="730">
      <c r="A730" s="156">
        <v>1.496952E9</v>
      </c>
      <c r="B730" s="156">
        <v>116630.2742</v>
      </c>
      <c r="D730" s="153">
        <f>IFERROR(__xludf.DUMMYFUNCTION("TO_DATE(INT((E730/(60*60*24))+""1/1/1970""))"),43241.0)</f>
        <v>43241</v>
      </c>
      <c r="E730" s="152">
        <v>1.5269112E9</v>
      </c>
      <c r="F730" s="152">
        <v>98694.7309</v>
      </c>
      <c r="H730" s="153">
        <f>IFERROR(__xludf.DUMMYFUNCTION("TO_DATE(INT((I730/(60*60*24))+""1/1/1970""))"),43241.0)</f>
        <v>43241</v>
      </c>
      <c r="I730" s="156">
        <v>1.5269112E9</v>
      </c>
      <c r="J730" s="156">
        <v>126384.318</v>
      </c>
      <c r="L730" s="158">
        <v>43241.0</v>
      </c>
      <c r="M730" s="160">
        <v>138274.12</v>
      </c>
      <c r="O730" s="153">
        <f>IFERROR(__xludf.DUMMYFUNCTION("TO_DATE(INT((P730/(60*60*24))+""1/1/1970""))"),43103.0)</f>
        <v>43103</v>
      </c>
      <c r="P730" s="13">
        <v>1.5149916E9</v>
      </c>
      <c r="Q730" s="13">
        <v>27975.425</v>
      </c>
      <c r="S730" s="153">
        <f>IFERROR(__xludf.DUMMYFUNCTION("TO_DATE(INT((T730/(60*60*24))+""1/1/1970""))"),43241.0)</f>
        <v>43241</v>
      </c>
      <c r="T730" s="152">
        <v>1.5269112E9</v>
      </c>
      <c r="U730" s="152">
        <v>182257.4828</v>
      </c>
      <c r="W730" s="153">
        <f>IFERROR(__xludf.DUMMYFUNCTION("TO_DATE(INT((X730/(60*60*24))+""1/1/1970""))"),43218.0)</f>
        <v>43218</v>
      </c>
      <c r="X730" s="152">
        <v>1.5248736E9</v>
      </c>
      <c r="Y730" s="152">
        <v>10049.5319</v>
      </c>
      <c r="AA730" s="153">
        <f>IFERROR(__xludf.DUMMYFUNCTION("TO_DATE(INT((AB730/(60*60*24))+""1/1/1970""))"),43221.0)</f>
        <v>43221</v>
      </c>
      <c r="AB730" s="156">
        <v>1.525158E9</v>
      </c>
      <c r="AC730" s="156">
        <v>95852.9549</v>
      </c>
      <c r="AE730" s="153">
        <f>IFERROR(__xludf.DUMMYFUNCTION("TO_DATE(INT((AF730/(60*60*24))+""1/1/1970""))"),43105.0)</f>
        <v>43105</v>
      </c>
      <c r="AF730" s="156">
        <v>1.5151284E9</v>
      </c>
      <c r="AG730" s="156">
        <v>87237.7064</v>
      </c>
      <c r="AH730" s="156"/>
      <c r="AI730" s="153">
        <f>IFERROR(__xludf.DUMMYFUNCTION("TO_DATE(INT((AJ730/(60*60*24))+""1/1/1970""))"),43241.0)</f>
        <v>43241</v>
      </c>
      <c r="AJ730" s="152">
        <v>1.5269112E9</v>
      </c>
      <c r="AK730" s="152">
        <v>98694.7309</v>
      </c>
      <c r="AL730" s="156">
        <v>126384.318</v>
      </c>
      <c r="AM730" s="160">
        <v>138274.12</v>
      </c>
      <c r="AN730" s="152">
        <f t="shared" si="1"/>
        <v>30024.4109</v>
      </c>
      <c r="AO730" s="152">
        <f t="shared" si="2"/>
        <v>182257.4828</v>
      </c>
      <c r="AP730" s="152">
        <f t="shared" si="3"/>
        <v>10104.6373</v>
      </c>
      <c r="AQ730" s="152">
        <f t="shared" si="4"/>
        <v>94827.4772</v>
      </c>
      <c r="AR730" s="152">
        <f t="shared" si="5"/>
        <v>92788.073</v>
      </c>
    </row>
    <row r="731">
      <c r="A731" s="152">
        <v>1.49701506E9</v>
      </c>
      <c r="B731" s="152">
        <v>116854.553</v>
      </c>
      <c r="D731" s="153">
        <f>IFERROR(__xludf.DUMMYFUNCTION("TO_DATE(INT((E731/(60*60*24))+""1/1/1970""))"),43242.0)</f>
        <v>43242</v>
      </c>
      <c r="E731" s="152">
        <v>1.5269616E9</v>
      </c>
      <c r="F731" s="152">
        <v>98694.7309</v>
      </c>
      <c r="H731" s="153">
        <f>IFERROR(__xludf.DUMMYFUNCTION("TO_DATE(INT((I731/(60*60*24))+""1/1/1970""))"),43242.0)</f>
        <v>43242</v>
      </c>
      <c r="I731" s="156">
        <v>1.5269616E9</v>
      </c>
      <c r="J731" s="156">
        <v>126322.6835</v>
      </c>
      <c r="L731" s="158">
        <v>43242.0</v>
      </c>
      <c r="M731" s="160">
        <v>138819.69</v>
      </c>
      <c r="O731" s="153">
        <f>IFERROR(__xludf.DUMMYFUNCTION("TO_DATE(INT((P731/(60*60*24))+""1/1/1970""))"),43104.0)</f>
        <v>43104</v>
      </c>
      <c r="P731" s="13">
        <v>1.515078E9</v>
      </c>
      <c r="Q731" s="13">
        <v>27976.4477</v>
      </c>
      <c r="S731" s="153">
        <f>IFERROR(__xludf.DUMMYFUNCTION("TO_DATE(INT((T731/(60*60*24))+""1/1/1970""))"),43242.0)</f>
        <v>43242</v>
      </c>
      <c r="T731" s="152">
        <v>1.5269616E9</v>
      </c>
      <c r="U731" s="152">
        <v>184439.0489</v>
      </c>
      <c r="W731" s="153">
        <f>IFERROR(__xludf.DUMMYFUNCTION("TO_DATE(INT((X731/(60*60*24))+""1/1/1970""))"),43220.0)</f>
        <v>43220</v>
      </c>
      <c r="X731" s="156">
        <v>1.5250464E9</v>
      </c>
      <c r="Y731" s="156">
        <v>10052.9459</v>
      </c>
      <c r="AA731" s="153">
        <f>IFERROR(__xludf.DUMMYFUNCTION("TO_DATE(INT((AB731/(60*60*24))+""1/1/1970""))"),43222.0)</f>
        <v>43222</v>
      </c>
      <c r="AB731" s="152">
        <v>1.5252372E9</v>
      </c>
      <c r="AC731" s="152">
        <v>95426.8655</v>
      </c>
      <c r="AE731" s="153">
        <f>IFERROR(__xludf.DUMMYFUNCTION("TO_DATE(INT((AF731/(60*60*24))+""1/1/1970""))"),43106.0)</f>
        <v>43106</v>
      </c>
      <c r="AF731" s="152">
        <v>1.5151968E9</v>
      </c>
      <c r="AG731" s="152">
        <v>86970.94</v>
      </c>
      <c r="AH731" s="156"/>
      <c r="AI731" s="153">
        <f>IFERROR(__xludf.DUMMYFUNCTION("TO_DATE(INT((AJ731/(60*60*24))+""1/1/1970""))"),43242.0)</f>
        <v>43242</v>
      </c>
      <c r="AJ731" s="152">
        <v>1.5269616E9</v>
      </c>
      <c r="AK731" s="152">
        <v>98694.7309</v>
      </c>
      <c r="AL731" s="156">
        <v>126322.6835</v>
      </c>
      <c r="AM731" s="160">
        <v>138819.69</v>
      </c>
      <c r="AN731" s="152">
        <f t="shared" si="1"/>
        <v>30184.5885</v>
      </c>
      <c r="AO731" s="152">
        <f t="shared" si="2"/>
        <v>184439.0489</v>
      </c>
      <c r="AP731" s="152">
        <f t="shared" si="3"/>
        <v>10088.9441</v>
      </c>
      <c r="AQ731" s="152">
        <f t="shared" si="4"/>
        <v>94146.7523</v>
      </c>
      <c r="AR731" s="152">
        <f t="shared" si="5"/>
        <v>92612.5362</v>
      </c>
    </row>
    <row r="732">
      <c r="A732" s="156">
        <v>1.4970384E9</v>
      </c>
      <c r="B732" s="156">
        <v>116453.7144</v>
      </c>
      <c r="D732" s="153">
        <f>IFERROR(__xludf.DUMMYFUNCTION("TO_DATE(INT((E732/(60*60*24))+""1/1/1970""))"),43243.0)</f>
        <v>43243</v>
      </c>
      <c r="E732" s="156">
        <v>1.527048E9</v>
      </c>
      <c r="F732" s="156">
        <v>98694.7309</v>
      </c>
      <c r="H732" s="153">
        <f>IFERROR(__xludf.DUMMYFUNCTION("TO_DATE(INT((I732/(60*60*24))+""1/1/1970""))"),43243.0)</f>
        <v>43243</v>
      </c>
      <c r="I732" s="152">
        <v>1.527048E9</v>
      </c>
      <c r="J732" s="152">
        <v>125170.7025</v>
      </c>
      <c r="L732" s="158">
        <v>43243.0</v>
      </c>
      <c r="M732" s="159">
        <v>138561.48</v>
      </c>
      <c r="O732" s="153">
        <f>IFERROR(__xludf.DUMMYFUNCTION("TO_DATE(INT((P732/(60*60*24))+""1/1/1970""))"),43105.0)</f>
        <v>43105</v>
      </c>
      <c r="P732" s="13">
        <v>1.5151644E9</v>
      </c>
      <c r="Q732" s="13">
        <v>27861.1991</v>
      </c>
      <c r="S732" s="153">
        <f>IFERROR(__xludf.DUMMYFUNCTION("TO_DATE(INT((T732/(60*60*24))+""1/1/1970""))"),43243.0)</f>
        <v>43243</v>
      </c>
      <c r="T732" s="156">
        <v>1.527048E9</v>
      </c>
      <c r="U732" s="156">
        <v>183604.9091</v>
      </c>
      <c r="W732" s="153">
        <f>IFERROR(__xludf.DUMMYFUNCTION("TO_DATE(INT((X732/(60*60*24))+""1/1/1970""))"),43221.0)</f>
        <v>43221</v>
      </c>
      <c r="X732" s="152">
        <v>1.5251832E9</v>
      </c>
      <c r="Y732" s="152">
        <v>10061.3788</v>
      </c>
      <c r="AA732" s="153">
        <f>IFERROR(__xludf.DUMMYFUNCTION("TO_DATE(INT((AB732/(60*60*24))+""1/1/1970""))"),43223.0)</f>
        <v>43223</v>
      </c>
      <c r="AB732" s="156">
        <v>1.5253164E9</v>
      </c>
      <c r="AC732" s="156">
        <v>95258.2967</v>
      </c>
      <c r="AE732" s="153">
        <f>IFERROR(__xludf.DUMMYFUNCTION("TO_DATE(INT((AF732/(60*60*24))+""1/1/1970""))"),43107.0)</f>
        <v>43107</v>
      </c>
      <c r="AF732" s="156">
        <v>1.515366E9</v>
      </c>
      <c r="AG732" s="156">
        <v>86970.94</v>
      </c>
      <c r="AH732" s="156"/>
      <c r="AI732" s="153">
        <f>IFERROR(__xludf.DUMMYFUNCTION("TO_DATE(INT((AJ732/(60*60*24))+""1/1/1970""))"),43243.0)</f>
        <v>43243</v>
      </c>
      <c r="AJ732" s="156">
        <v>1.527048E9</v>
      </c>
      <c r="AK732" s="156">
        <v>98694.7309</v>
      </c>
      <c r="AL732" s="152">
        <v>125170.7025</v>
      </c>
      <c r="AM732" s="159">
        <v>138561.48</v>
      </c>
      <c r="AN732" s="152">
        <f t="shared" si="1"/>
        <v>30534.7883</v>
      </c>
      <c r="AO732" s="152">
        <f t="shared" si="2"/>
        <v>183604.9091</v>
      </c>
      <c r="AP732" s="152">
        <f t="shared" si="3"/>
        <v>10089.086</v>
      </c>
      <c r="AQ732" s="152">
        <f t="shared" si="4"/>
        <v>94647.9553</v>
      </c>
      <c r="AR732" s="152">
        <f t="shared" si="5"/>
        <v>92627.3145</v>
      </c>
    </row>
    <row r="733">
      <c r="A733" s="152">
        <v>1.49727426E9</v>
      </c>
      <c r="B733" s="152">
        <v>116334.4172</v>
      </c>
      <c r="D733" s="153">
        <f>IFERROR(__xludf.DUMMYFUNCTION("TO_DATE(INT((E733/(60*60*24))+""1/1/1970""))"),43244.0)</f>
        <v>43244</v>
      </c>
      <c r="E733" s="152">
        <v>1.5271344E9</v>
      </c>
      <c r="F733" s="152">
        <v>98694.7309</v>
      </c>
      <c r="H733" s="153">
        <f>IFERROR(__xludf.DUMMYFUNCTION("TO_DATE(INT((I733/(60*60*24))+""1/1/1970""))"),43244.0)</f>
        <v>43244</v>
      </c>
      <c r="I733" s="156">
        <v>1.5271344E9</v>
      </c>
      <c r="J733" s="156">
        <v>126889.4626</v>
      </c>
      <c r="L733" s="158">
        <v>43244.0</v>
      </c>
      <c r="M733" s="160">
        <v>139015.93</v>
      </c>
      <c r="O733" s="153">
        <f>IFERROR(__xludf.DUMMYFUNCTION("TO_DATE(INT((P733/(60*60*24))+""1/1/1970""))"),43106.0)</f>
        <v>43106</v>
      </c>
      <c r="P733" s="13">
        <v>1.5151968E9</v>
      </c>
      <c r="Q733" s="13">
        <v>27779.3232</v>
      </c>
      <c r="S733" s="153">
        <f>IFERROR(__xludf.DUMMYFUNCTION("TO_DATE(INT((T733/(60*60*24))+""1/1/1970""))"),43244.0)</f>
        <v>43244</v>
      </c>
      <c r="T733" s="152">
        <v>1.5271344E9</v>
      </c>
      <c r="U733" s="152">
        <v>184482.8724</v>
      </c>
      <c r="W733" s="153">
        <f>IFERROR(__xludf.DUMMYFUNCTION("TO_DATE(INT((X733/(60*60*24))+""1/1/1970""))"),43222.0)</f>
        <v>43222</v>
      </c>
      <c r="X733" s="152">
        <v>1.5252696E9</v>
      </c>
      <c r="Y733" s="152">
        <v>10088.4089</v>
      </c>
      <c r="AA733" s="153">
        <f>IFERROR(__xludf.DUMMYFUNCTION("TO_DATE(INT((AB733/(60*60*24))+""1/1/1970""))"),43224.0)</f>
        <v>43224</v>
      </c>
      <c r="AB733" s="152">
        <v>1.5253956E9</v>
      </c>
      <c r="AC733" s="152">
        <v>95282.4314</v>
      </c>
      <c r="AE733" s="153">
        <f>IFERROR(__xludf.DUMMYFUNCTION("TO_DATE(INT((AF733/(60*60*24))+""1/1/1970""))"),43108.0)</f>
        <v>43108</v>
      </c>
      <c r="AF733" s="152">
        <v>1.5154056E9</v>
      </c>
      <c r="AG733" s="152">
        <v>87025.3748</v>
      </c>
      <c r="AH733" s="156"/>
      <c r="AI733" s="153">
        <f>IFERROR(__xludf.DUMMYFUNCTION("TO_DATE(INT((AJ733/(60*60*24))+""1/1/1970""))"),43244.0)</f>
        <v>43244</v>
      </c>
      <c r="AJ733" s="152">
        <v>1.5271344E9</v>
      </c>
      <c r="AK733" s="152">
        <v>98694.7309</v>
      </c>
      <c r="AL733" s="156">
        <v>126889.4626</v>
      </c>
      <c r="AM733" s="160">
        <v>139015.93</v>
      </c>
      <c r="AN733" s="152">
        <f t="shared" si="1"/>
        <v>30327.507</v>
      </c>
      <c r="AO733" s="152">
        <f t="shared" si="2"/>
        <v>184482.8724</v>
      </c>
      <c r="AP733" s="152">
        <f t="shared" si="3"/>
        <v>10114.3262</v>
      </c>
      <c r="AQ733" s="152">
        <f t="shared" si="4"/>
        <v>94577.7302</v>
      </c>
      <c r="AR733" s="152">
        <f t="shared" si="5"/>
        <v>93194.2945</v>
      </c>
    </row>
    <row r="734">
      <c r="A734" s="156">
        <v>1.4972976E9</v>
      </c>
      <c r="B734" s="156">
        <v>116429.8549</v>
      </c>
      <c r="D734" s="153">
        <f>IFERROR(__xludf.DUMMYFUNCTION("TO_DATE(INT((E734/(60*60*24))+""1/1/1970""))"),43245.0)</f>
        <v>43245</v>
      </c>
      <c r="E734" s="156">
        <v>1.5272208E9</v>
      </c>
      <c r="F734" s="156">
        <v>98694.7309</v>
      </c>
      <c r="H734" s="153">
        <f>IFERROR(__xludf.DUMMYFUNCTION("TO_DATE(INT((I734/(60*60*24))+""1/1/1970""))"),43245.0)</f>
        <v>43245</v>
      </c>
      <c r="I734" s="152">
        <v>1.5272208E9</v>
      </c>
      <c r="J734" s="152">
        <v>127345.0363</v>
      </c>
      <c r="L734" s="158">
        <v>43245.0</v>
      </c>
      <c r="M734" s="159">
        <v>139420.36</v>
      </c>
      <c r="O734" s="153">
        <f>IFERROR(__xludf.DUMMYFUNCTION("TO_DATE(INT((P734/(60*60*24))+""1/1/1970""))"),43107.0)</f>
        <v>43107</v>
      </c>
      <c r="P734" s="13">
        <v>1.5152832E9</v>
      </c>
      <c r="Q734" s="13">
        <v>27779.3232</v>
      </c>
      <c r="S734" s="153">
        <f>IFERROR(__xludf.DUMMYFUNCTION("TO_DATE(INT((T734/(60*60*24))+""1/1/1970""))"),43245.0)</f>
        <v>43245</v>
      </c>
      <c r="T734" s="156">
        <v>1.5272208E9</v>
      </c>
      <c r="U734" s="156">
        <v>183910.5493</v>
      </c>
      <c r="W734" s="153">
        <f>IFERROR(__xludf.DUMMYFUNCTION("TO_DATE(INT((X734/(60*60*24))+""1/1/1970""))"),43223.0)</f>
        <v>43223</v>
      </c>
      <c r="X734" s="152">
        <v>1.525356E9</v>
      </c>
      <c r="Y734" s="152">
        <v>10099.3783</v>
      </c>
      <c r="AA734" s="153">
        <f>IFERROR(__xludf.DUMMYFUNCTION("TO_DATE(INT((AB734/(60*60*24))+""1/1/1970""))"),43226.0)</f>
        <v>43226</v>
      </c>
      <c r="AB734" s="156">
        <v>1.525644E9</v>
      </c>
      <c r="AC734" s="156">
        <v>95028.8388</v>
      </c>
      <c r="AE734" s="153">
        <f>IFERROR(__xludf.DUMMYFUNCTION("TO_DATE(INT((AF734/(60*60*24))+""1/1/1970""))"),43109.0)</f>
        <v>43109</v>
      </c>
      <c r="AF734" s="156">
        <v>1.5154848E9</v>
      </c>
      <c r="AG734" s="156">
        <v>86541.951</v>
      </c>
      <c r="AH734" s="156"/>
      <c r="AI734" s="153">
        <f>IFERROR(__xludf.DUMMYFUNCTION("TO_DATE(INT((AJ734/(60*60*24))+""1/1/1970""))"),43245.0)</f>
        <v>43245</v>
      </c>
      <c r="AJ734" s="156">
        <v>1.5272208E9</v>
      </c>
      <c r="AK734" s="156">
        <v>98694.7309</v>
      </c>
      <c r="AL734" s="152">
        <v>127345.0363</v>
      </c>
      <c r="AM734" s="159">
        <v>139420.36</v>
      </c>
      <c r="AN734" s="152">
        <f t="shared" si="1"/>
        <v>30769.3139</v>
      </c>
      <c r="AO734" s="152">
        <f t="shared" si="2"/>
        <v>183910.5493</v>
      </c>
      <c r="AP734" s="152">
        <f t="shared" si="3"/>
        <v>10117.3774</v>
      </c>
      <c r="AQ734" s="152">
        <f t="shared" si="4"/>
        <v>94708.6132</v>
      </c>
      <c r="AR734" s="152">
        <f t="shared" si="5"/>
        <v>93099.137</v>
      </c>
    </row>
    <row r="735">
      <c r="A735" s="152">
        <v>1.49736066E9</v>
      </c>
      <c r="B735" s="152">
        <v>116759.1152</v>
      </c>
      <c r="D735" s="153">
        <f>IFERROR(__xludf.DUMMYFUNCTION("TO_DATE(INT((E735/(60*60*24))+""1/1/1970""))"),43246.0)</f>
        <v>43246</v>
      </c>
      <c r="E735" s="152">
        <v>1.5273072E9</v>
      </c>
      <c r="F735" s="152">
        <v>98694.7309</v>
      </c>
      <c r="H735" s="153">
        <f>IFERROR(__xludf.DUMMYFUNCTION("TO_DATE(INT((I735/(60*60*24))+""1/1/1970""))"),43246.0)</f>
        <v>43246</v>
      </c>
      <c r="I735" s="156">
        <v>1.5273072E9</v>
      </c>
      <c r="J735" s="156">
        <v>128926.1571</v>
      </c>
      <c r="L735" s="158">
        <v>43246.0</v>
      </c>
      <c r="M735" s="160">
        <v>139354.64</v>
      </c>
      <c r="O735" s="153">
        <f>IFERROR(__xludf.DUMMYFUNCTION("TO_DATE(INT((P735/(60*60*24))+""1/1/1970""))"),43108.0)</f>
        <v>43108</v>
      </c>
      <c r="P735" s="13">
        <v>1.5153696E9</v>
      </c>
      <c r="Q735" s="13">
        <v>27767.6249</v>
      </c>
      <c r="S735" s="153">
        <f>IFERROR(__xludf.DUMMYFUNCTION("TO_DATE(INT((T735/(60*60*24))+""1/1/1970""))"),43246.0)</f>
        <v>43246</v>
      </c>
      <c r="T735" s="152">
        <v>1.5273072E9</v>
      </c>
      <c r="U735" s="152">
        <v>183151.6897</v>
      </c>
      <c r="W735" s="153">
        <f>IFERROR(__xludf.DUMMYFUNCTION("TO_DATE(INT((X735/(60*60*24))+""1/1/1970""))"),43224.0)</f>
        <v>43224</v>
      </c>
      <c r="X735" s="152">
        <v>1.5254424E9</v>
      </c>
      <c r="Y735" s="152">
        <v>10093.7528</v>
      </c>
      <c r="AA735" s="153">
        <f>IFERROR(__xludf.DUMMYFUNCTION("TO_DATE(INT((AB735/(60*60*24))+""1/1/1970""))"),43227.0)</f>
        <v>43227</v>
      </c>
      <c r="AB735" s="156">
        <v>1.5256836E9</v>
      </c>
      <c r="AC735" s="156">
        <v>94933.4764</v>
      </c>
      <c r="AE735" s="153">
        <f>IFERROR(__xludf.DUMMYFUNCTION("TO_DATE(INT((AF735/(60*60*24))+""1/1/1970""))"),43110.0)</f>
        <v>43110</v>
      </c>
      <c r="AF735" s="152">
        <v>1.515564E9</v>
      </c>
      <c r="AG735" s="152">
        <v>86239.8562</v>
      </c>
      <c r="AH735" s="156"/>
      <c r="AI735" s="153">
        <f>IFERROR(__xludf.DUMMYFUNCTION("TO_DATE(INT((AJ735/(60*60*24))+""1/1/1970""))"),43246.0)</f>
        <v>43246</v>
      </c>
      <c r="AJ735" s="152">
        <v>1.5273072E9</v>
      </c>
      <c r="AK735" s="152">
        <v>98694.7309</v>
      </c>
      <c r="AL735" s="156">
        <v>128926.1571</v>
      </c>
      <c r="AM735" s="160">
        <v>139354.64</v>
      </c>
      <c r="AN735" s="152">
        <f t="shared" si="1"/>
        <v>30660.7057</v>
      </c>
      <c r="AO735" s="152">
        <f t="shared" si="2"/>
        <v>183151.6897</v>
      </c>
      <c r="AP735" s="152">
        <f t="shared" si="3"/>
        <v>10135.6634</v>
      </c>
      <c r="AQ735" s="152">
        <f t="shared" si="4"/>
        <v>94708.6132</v>
      </c>
      <c r="AR735" s="152">
        <f t="shared" si="5"/>
        <v>93636.5605</v>
      </c>
    </row>
    <row r="736">
      <c r="A736" s="156">
        <v>1.497384E9</v>
      </c>
      <c r="B736" s="156">
        <v>116997.7096</v>
      </c>
      <c r="D736" s="153">
        <f>IFERROR(__xludf.DUMMYFUNCTION("TO_DATE(INT((E736/(60*60*24))+""1/1/1970""))"),43249.0)</f>
        <v>43249</v>
      </c>
      <c r="E736" s="156">
        <v>1.5276024E9</v>
      </c>
      <c r="F736" s="156">
        <v>98694.7309</v>
      </c>
      <c r="H736" s="153">
        <f>IFERROR(__xludf.DUMMYFUNCTION("TO_DATE(INT((I736/(60*60*24))+""1/1/1970""))"),43249.0)</f>
        <v>43249</v>
      </c>
      <c r="I736" s="152">
        <v>1.5276024E9</v>
      </c>
      <c r="J736" s="152">
        <v>128926.1571</v>
      </c>
      <c r="L736" s="158">
        <v>43249.0</v>
      </c>
      <c r="M736" s="159">
        <v>139354.64</v>
      </c>
      <c r="O736" s="153">
        <f>IFERROR(__xludf.DUMMYFUNCTION("TO_DATE(INT((P736/(60*60*24))+""1/1/1970""))"),43109.0)</f>
        <v>43109</v>
      </c>
      <c r="P736" s="13">
        <v>1.51551E9</v>
      </c>
      <c r="Q736" s="13">
        <v>27800.9153</v>
      </c>
      <c r="S736" s="153">
        <f>IFERROR(__xludf.DUMMYFUNCTION("TO_DATE(INT((T736/(60*60*24))+""1/1/1970""))"),43249.0)</f>
        <v>43249</v>
      </c>
      <c r="T736" s="156">
        <v>1.5276024E9</v>
      </c>
      <c r="U736" s="156">
        <v>183151.6897</v>
      </c>
      <c r="W736" s="153">
        <f>IFERROR(__xludf.DUMMYFUNCTION("TO_DATE(INT((X736/(60*60*24))+""1/1/1970""))"),43225.0)</f>
        <v>43225</v>
      </c>
      <c r="X736" s="152">
        <v>1.5254784E9</v>
      </c>
      <c r="Y736" s="152">
        <v>10099.9355</v>
      </c>
      <c r="AA736" s="153">
        <f>IFERROR(__xludf.DUMMYFUNCTION("TO_DATE(INT((AB736/(60*60*24))+""1/1/1970""))"),43228.0)</f>
        <v>43228</v>
      </c>
      <c r="AB736" s="152">
        <v>1.5257628E9</v>
      </c>
      <c r="AC736" s="152">
        <v>95024.257</v>
      </c>
      <c r="AE736" s="153">
        <f>IFERROR(__xludf.DUMMYFUNCTION("TO_DATE(INT((AF736/(60*60*24))+""1/1/1970""))"),43111.0)</f>
        <v>43111</v>
      </c>
      <c r="AF736" s="156">
        <v>1.5156432E9</v>
      </c>
      <c r="AG736" s="156">
        <v>86439.9309</v>
      </c>
      <c r="AH736" s="156"/>
      <c r="AI736" s="153">
        <f>IFERROR(__xludf.DUMMYFUNCTION("TO_DATE(INT((AJ736/(60*60*24))+""1/1/1970""))"),43249.0)</f>
        <v>43249</v>
      </c>
      <c r="AJ736" s="156">
        <v>1.5276024E9</v>
      </c>
      <c r="AK736" s="156">
        <v>98694.7309</v>
      </c>
      <c r="AL736" s="152">
        <v>128926.1571</v>
      </c>
      <c r="AM736" s="159">
        <v>139354.64</v>
      </c>
      <c r="AN736" s="152">
        <f t="shared" si="1"/>
        <v>30406.0165</v>
      </c>
      <c r="AO736" s="152">
        <f t="shared" si="2"/>
        <v>183151.6897</v>
      </c>
      <c r="AP736" s="152">
        <f t="shared" si="3"/>
        <v>10142.143</v>
      </c>
      <c r="AQ736" s="152">
        <f t="shared" si="4"/>
        <v>95125.2614</v>
      </c>
      <c r="AR736" s="152">
        <f t="shared" si="5"/>
        <v>93794.075</v>
      </c>
    </row>
    <row r="737">
      <c r="A737" s="152">
        <v>1.49744706E9</v>
      </c>
      <c r="B737" s="152">
        <v>117074.0598</v>
      </c>
      <c r="D737" s="153">
        <f>IFERROR(__xludf.DUMMYFUNCTION("TO_DATE(INT((E737/(60*60*24))+""1/1/1970""))"),43250.0)</f>
        <v>43250</v>
      </c>
      <c r="E737" s="156">
        <v>1.5276528E9</v>
      </c>
      <c r="F737" s="156">
        <v>98244.6636</v>
      </c>
      <c r="H737" s="153">
        <f>IFERROR(__xludf.DUMMYFUNCTION("TO_DATE(INT((I737/(60*60*24))+""1/1/1970""))"),43250.0)</f>
        <v>43250</v>
      </c>
      <c r="I737" s="152">
        <v>1.5276528E9</v>
      </c>
      <c r="J737" s="152">
        <v>130247.5164</v>
      </c>
      <c r="L737" s="158">
        <v>43250.0</v>
      </c>
      <c r="M737" s="159">
        <v>139279.28</v>
      </c>
      <c r="O737" s="153">
        <f>IFERROR(__xludf.DUMMYFUNCTION("TO_DATE(INT((P737/(60*60*24))+""1/1/1970""))"),43110.0)</f>
        <v>43110</v>
      </c>
      <c r="P737" s="13">
        <v>1.5155964E9</v>
      </c>
      <c r="Q737" s="13">
        <v>27922.4811</v>
      </c>
      <c r="S737" s="153">
        <f>IFERROR(__xludf.DUMMYFUNCTION("TO_DATE(INT((T737/(60*60*24))+""1/1/1970""))"),43250.0)</f>
        <v>43250</v>
      </c>
      <c r="T737" s="156">
        <v>1.5276528E9</v>
      </c>
      <c r="U737" s="156">
        <v>179760.5422</v>
      </c>
      <c r="W737" s="153">
        <f>IFERROR(__xludf.DUMMYFUNCTION("TO_DATE(INT((X737/(60*60*24))+""1/1/1970""))"),43227.0)</f>
        <v>43227</v>
      </c>
      <c r="X737" s="156">
        <v>1.5256512E9</v>
      </c>
      <c r="Y737" s="156">
        <v>10103.4632</v>
      </c>
      <c r="AA737" s="153">
        <f>IFERROR(__xludf.DUMMYFUNCTION("TO_DATE(INT((AB737/(60*60*24))+""1/1/1970""))"),43229.0)</f>
        <v>43229</v>
      </c>
      <c r="AB737" s="156">
        <v>1.525842E9</v>
      </c>
      <c r="AC737" s="156">
        <v>94612.4211</v>
      </c>
      <c r="AE737" s="153">
        <f>IFERROR(__xludf.DUMMYFUNCTION("TO_DATE(INT((AF737/(60*60*24))+""1/1/1970""))"),43112.0)</f>
        <v>43112</v>
      </c>
      <c r="AF737" s="152">
        <v>1.5157224E9</v>
      </c>
      <c r="AG737" s="152">
        <v>87068.6342</v>
      </c>
      <c r="AH737" s="156"/>
      <c r="AI737" s="153">
        <f>IFERROR(__xludf.DUMMYFUNCTION("TO_DATE(INT((AJ737/(60*60*24))+""1/1/1970""))"),43250.0)</f>
        <v>43250</v>
      </c>
      <c r="AJ737" s="156">
        <v>1.5276528E9</v>
      </c>
      <c r="AK737" s="156">
        <v>98244.6636</v>
      </c>
      <c r="AL737" s="152">
        <v>130247.5164</v>
      </c>
      <c r="AM737" s="159">
        <v>139279.28</v>
      </c>
      <c r="AN737" s="152">
        <f t="shared" si="1"/>
        <v>30503.0435</v>
      </c>
      <c r="AO737" s="152">
        <f t="shared" si="2"/>
        <v>179760.5422</v>
      </c>
      <c r="AP737" s="152">
        <f t="shared" si="3"/>
        <v>10171.1517</v>
      </c>
      <c r="AQ737" s="152">
        <f t="shared" si="4"/>
        <v>95183.8114</v>
      </c>
      <c r="AR737" s="152">
        <f t="shared" si="5"/>
        <v>94428.8186</v>
      </c>
    </row>
    <row r="738">
      <c r="A738" s="156">
        <v>1.4974704E9</v>
      </c>
      <c r="B738" s="156">
        <v>116849.7811</v>
      </c>
      <c r="D738" s="153">
        <f>IFERROR(__xludf.DUMMYFUNCTION("TO_DATE(INT((E738/(60*60*24))+""1/1/1970""))"),43251.0)</f>
        <v>43251</v>
      </c>
      <c r="E738" s="152">
        <v>1.5277392E9</v>
      </c>
      <c r="F738" s="152">
        <v>98777.651</v>
      </c>
      <c r="H738" s="153">
        <f>IFERROR(__xludf.DUMMYFUNCTION("TO_DATE(INT((I738/(60*60*24))+""1/1/1970""))"),43251.0)</f>
        <v>43251</v>
      </c>
      <c r="I738" s="156">
        <v>1.5277392E9</v>
      </c>
      <c r="J738" s="156">
        <v>131470.1031</v>
      </c>
      <c r="L738" s="158">
        <v>43251.0</v>
      </c>
      <c r="M738" s="160">
        <v>140003.24</v>
      </c>
      <c r="O738" s="153">
        <f>IFERROR(__xludf.DUMMYFUNCTION("TO_DATE(INT((P738/(60*60*24))+""1/1/1970""))"),43111.0)</f>
        <v>43111</v>
      </c>
      <c r="P738" s="13">
        <v>1.5156828E9</v>
      </c>
      <c r="Q738" s="13">
        <v>28169.5738</v>
      </c>
      <c r="S738" s="153">
        <f>IFERROR(__xludf.DUMMYFUNCTION("TO_DATE(INT((T738/(60*60*24))+""1/1/1970""))"),43251.0)</f>
        <v>43251</v>
      </c>
      <c r="T738" s="152">
        <v>1.5277392E9</v>
      </c>
      <c r="U738" s="152">
        <v>183650.3161</v>
      </c>
      <c r="W738" s="153">
        <f>IFERROR(__xludf.DUMMYFUNCTION("TO_DATE(INT((X738/(60*60*24))+""1/1/1970""))"),43228.0)</f>
        <v>43228</v>
      </c>
      <c r="X738" s="152">
        <v>1.525788E9</v>
      </c>
      <c r="Y738" s="152">
        <v>10108.0776</v>
      </c>
      <c r="AA738" s="153">
        <f>IFERROR(__xludf.DUMMYFUNCTION("TO_DATE(INT((AB738/(60*60*24))+""1/1/1970""))"),43230.0)</f>
        <v>43230</v>
      </c>
      <c r="AB738" s="152">
        <v>1.5259212E9</v>
      </c>
      <c r="AC738" s="152">
        <v>94713.8315</v>
      </c>
      <c r="AE738" s="153">
        <f>IFERROR(__xludf.DUMMYFUNCTION("TO_DATE(INT((AF738/(60*60*24))+""1/1/1970""))"),43113.0)</f>
        <v>43113</v>
      </c>
      <c r="AF738" s="156">
        <v>1.5158016E9</v>
      </c>
      <c r="AG738" s="156">
        <v>88202.391</v>
      </c>
      <c r="AH738" s="156"/>
      <c r="AI738" s="153">
        <f>IFERROR(__xludf.DUMMYFUNCTION("TO_DATE(INT((AJ738/(60*60*24))+""1/1/1970""))"),43251.0)</f>
        <v>43251</v>
      </c>
      <c r="AJ738" s="152">
        <v>1.5277392E9</v>
      </c>
      <c r="AK738" s="152">
        <v>98777.651</v>
      </c>
      <c r="AL738" s="156">
        <v>131470.1031</v>
      </c>
      <c r="AM738" s="160">
        <v>140003.24</v>
      </c>
      <c r="AN738" s="152">
        <f t="shared" si="1"/>
        <v>30252.0097</v>
      </c>
      <c r="AO738" s="152">
        <f t="shared" si="2"/>
        <v>183650.3161</v>
      </c>
      <c r="AP738" s="152">
        <f t="shared" si="3"/>
        <v>10132.6605</v>
      </c>
      <c r="AQ738" s="152">
        <f t="shared" si="4"/>
        <v>94834.2241</v>
      </c>
      <c r="AR738" s="152">
        <f t="shared" si="5"/>
        <v>93518.3345</v>
      </c>
    </row>
    <row r="739">
      <c r="A739" s="152">
        <v>1.49753346E9</v>
      </c>
      <c r="B739" s="152">
        <v>116100.5947</v>
      </c>
      <c r="D739" s="153">
        <f>IFERROR(__xludf.DUMMYFUNCTION("TO_DATE(INT((E739/(60*60*24))+""1/1/1970""))"),43252.0)</f>
        <v>43252</v>
      </c>
      <c r="E739" s="156">
        <v>1.5278256E9</v>
      </c>
      <c r="F739" s="156">
        <v>98777.651</v>
      </c>
      <c r="H739" s="153">
        <f>IFERROR(__xludf.DUMMYFUNCTION("TO_DATE(INT((I739/(60*60*24))+""1/1/1970""))"),43252.0)</f>
        <v>43252</v>
      </c>
      <c r="I739" s="152">
        <v>1.5278256E9</v>
      </c>
      <c r="J739" s="152">
        <v>131394.889</v>
      </c>
      <c r="L739" s="158">
        <v>43252.0</v>
      </c>
      <c r="M739" s="159">
        <v>139533.25</v>
      </c>
      <c r="O739" s="153">
        <f>IFERROR(__xludf.DUMMYFUNCTION("TO_DATE(INT((P739/(60*60*24))+""1/1/1970""))"),43112.0)</f>
        <v>43112</v>
      </c>
      <c r="P739" s="13">
        <v>1.5157692E9</v>
      </c>
      <c r="Q739" s="13">
        <v>28120.1659</v>
      </c>
      <c r="S739" s="153">
        <f>IFERROR(__xludf.DUMMYFUNCTION("TO_DATE(INT((T739/(60*60*24))+""1/1/1970""))"),43252.0)</f>
        <v>43252</v>
      </c>
      <c r="T739" s="156">
        <v>1.5278256E9</v>
      </c>
      <c r="U739" s="156">
        <v>181742.5117</v>
      </c>
      <c r="W739" s="153">
        <f>IFERROR(__xludf.DUMMYFUNCTION("TO_DATE(INT((X739/(60*60*24))+""1/1/1970""))"),43229.0)</f>
        <v>43229</v>
      </c>
      <c r="X739" s="152">
        <v>1.5258744E9</v>
      </c>
      <c r="Y739" s="152">
        <v>10126.8965</v>
      </c>
      <c r="AA739" s="153">
        <f>IFERROR(__xludf.DUMMYFUNCTION("TO_DATE(INT((AB739/(60*60*24))+""1/1/1970""))"),43231.0)</f>
        <v>43231</v>
      </c>
      <c r="AB739" s="156">
        <v>1.5260004E9</v>
      </c>
      <c r="AC739" s="156">
        <v>94889.0585</v>
      </c>
      <c r="AE739" s="153">
        <f>IFERROR(__xludf.DUMMYFUNCTION("TO_DATE(INT((AF739/(60*60*24))+""1/1/1970""))"),43114.0)</f>
        <v>43114</v>
      </c>
      <c r="AF739" s="152">
        <v>1.5159708E9</v>
      </c>
      <c r="AG739" s="152">
        <v>88202.391</v>
      </c>
      <c r="AH739" s="156"/>
      <c r="AI739" s="153">
        <f>IFERROR(__xludf.DUMMYFUNCTION("TO_DATE(INT((AJ739/(60*60*24))+""1/1/1970""))"),43252.0)</f>
        <v>43252</v>
      </c>
      <c r="AJ739" s="156">
        <v>1.5278256E9</v>
      </c>
      <c r="AK739" s="156">
        <v>98777.651</v>
      </c>
      <c r="AL739" s="152">
        <v>131394.889</v>
      </c>
      <c r="AM739" s="159">
        <v>139533.25</v>
      </c>
      <c r="AN739" s="152">
        <f t="shared" si="1"/>
        <v>30379.1467</v>
      </c>
      <c r="AO739" s="152">
        <f t="shared" si="2"/>
        <v>181742.5117</v>
      </c>
      <c r="AP739" s="152">
        <f t="shared" si="3"/>
        <v>10130.309</v>
      </c>
      <c r="AQ739" s="152">
        <f t="shared" si="4"/>
        <v>94688.9779</v>
      </c>
      <c r="AR739" s="152">
        <f t="shared" si="5"/>
        <v>93319.3689</v>
      </c>
    </row>
    <row r="740">
      <c r="A740" s="156">
        <v>1.4975568E9</v>
      </c>
      <c r="B740" s="156">
        <v>116625.5024</v>
      </c>
      <c r="D740" s="153">
        <f>IFERROR(__xludf.DUMMYFUNCTION("TO_DATE(INT((E740/(60*60*24))+""1/1/1970""))"),43253.0)</f>
        <v>43253</v>
      </c>
      <c r="E740" s="152">
        <v>1.527912E9</v>
      </c>
      <c r="F740" s="152">
        <v>98777.651</v>
      </c>
      <c r="H740" s="153">
        <f>IFERROR(__xludf.DUMMYFUNCTION("TO_DATE(INT((I740/(60*60*24))+""1/1/1970""))"),43253.0)</f>
        <v>43253</v>
      </c>
      <c r="I740" s="156">
        <v>1.527912E9</v>
      </c>
      <c r="J740" s="156">
        <v>132502.0861</v>
      </c>
      <c r="L740" s="158">
        <v>43253.0</v>
      </c>
      <c r="M740" s="160">
        <v>139768.59</v>
      </c>
      <c r="O740" s="153">
        <f>IFERROR(__xludf.DUMMYFUNCTION("TO_DATE(INT((P740/(60*60*24))+""1/1/1970""))"),43113.0)</f>
        <v>43113</v>
      </c>
      <c r="P740" s="13">
        <v>1.5158016E9</v>
      </c>
      <c r="Q740" s="13">
        <v>28072.6603</v>
      </c>
      <c r="S740" s="153">
        <f>IFERROR(__xludf.DUMMYFUNCTION("TO_DATE(INT((T740/(60*60*24))+""1/1/1970""))"),43253.0)</f>
        <v>43253</v>
      </c>
      <c r="T740" s="152">
        <v>1.527912E9</v>
      </c>
      <c r="U740" s="152">
        <v>184778.2162</v>
      </c>
      <c r="W740" s="153">
        <f>IFERROR(__xludf.DUMMYFUNCTION("TO_DATE(INT((X740/(60*60*24))+""1/1/1970""))"),43230.0)</f>
        <v>43230</v>
      </c>
      <c r="X740" s="152">
        <v>1.5259608E9</v>
      </c>
      <c r="Y740" s="152">
        <v>10117.6906</v>
      </c>
      <c r="AA740" s="153">
        <f>IFERROR(__xludf.DUMMYFUNCTION("TO_DATE(INT((AB740/(60*60*24))+""1/1/1970""))"),43233.0)</f>
        <v>43233</v>
      </c>
      <c r="AB740" s="152">
        <v>1.5262488E9</v>
      </c>
      <c r="AC740" s="152">
        <v>94843.7314</v>
      </c>
      <c r="AE740" s="153">
        <f>IFERROR(__xludf.DUMMYFUNCTION("TO_DATE(INT((AF740/(60*60*24))+""1/1/1970""))"),43115.0)</f>
        <v>43115</v>
      </c>
      <c r="AF740" s="156">
        <v>1.5160104E9</v>
      </c>
      <c r="AG740" s="156">
        <v>88140.0253</v>
      </c>
      <c r="AH740" s="156"/>
      <c r="AI740" s="153">
        <f>IFERROR(__xludf.DUMMYFUNCTION("TO_DATE(INT((AJ740/(60*60*24))+""1/1/1970""))"),43253.0)</f>
        <v>43253</v>
      </c>
      <c r="AJ740" s="152">
        <v>1.527912E9</v>
      </c>
      <c r="AK740" s="152">
        <v>98777.651</v>
      </c>
      <c r="AL740" s="156">
        <v>132502.0861</v>
      </c>
      <c r="AM740" s="160">
        <v>139768.59</v>
      </c>
      <c r="AN740" s="152">
        <f t="shared" si="1"/>
        <v>30331.6284</v>
      </c>
      <c r="AO740" s="152">
        <f t="shared" si="2"/>
        <v>184778.2162</v>
      </c>
      <c r="AP740" s="152">
        <f t="shared" si="3"/>
        <v>10127.6013</v>
      </c>
      <c r="AQ740" s="152">
        <f t="shared" si="4"/>
        <v>94688.9779</v>
      </c>
      <c r="AR740" s="152">
        <f t="shared" si="5"/>
        <v>93555.8208</v>
      </c>
    </row>
    <row r="741">
      <c r="A741" s="152">
        <v>1.4975856E9</v>
      </c>
      <c r="B741" s="152">
        <v>116625.5024</v>
      </c>
      <c r="D741" s="153">
        <f>IFERROR(__xludf.DUMMYFUNCTION("TO_DATE(INT((E741/(60*60*24))+""1/1/1970""))"),43255.0)</f>
        <v>43255</v>
      </c>
      <c r="E741" s="156">
        <v>1.5281208E9</v>
      </c>
      <c r="F741" s="156">
        <v>98777.651</v>
      </c>
      <c r="H741" s="153">
        <f>IFERROR(__xludf.DUMMYFUNCTION("TO_DATE(INT((I741/(60*60*24))+""1/1/1970""))"),43255.0)</f>
        <v>43255</v>
      </c>
      <c r="I741" s="152">
        <v>1.5281208E9</v>
      </c>
      <c r="J741" s="152">
        <v>132502.0861</v>
      </c>
      <c r="L741" s="158">
        <v>43255.0</v>
      </c>
      <c r="M741" s="159">
        <v>139768.59</v>
      </c>
      <c r="O741" s="153">
        <f>IFERROR(__xludf.DUMMYFUNCTION("TO_DATE(INT((P741/(60*60*24))+""1/1/1970""))"),43114.0)</f>
        <v>43114</v>
      </c>
      <c r="P741" s="13">
        <v>1.515888E9</v>
      </c>
      <c r="Q741" s="13">
        <v>28072.6603</v>
      </c>
      <c r="S741" s="153">
        <f>IFERROR(__xludf.DUMMYFUNCTION("TO_DATE(INT((T741/(60*60*24))+""1/1/1970""))"),43255.0)</f>
        <v>43255</v>
      </c>
      <c r="T741" s="156">
        <v>1.5281208E9</v>
      </c>
      <c r="U741" s="156">
        <v>184778.2162</v>
      </c>
      <c r="W741" s="153">
        <f>IFERROR(__xludf.DUMMYFUNCTION("TO_DATE(INT((X741/(60*60*24))+""1/1/1970""))"),43231.0)</f>
        <v>43231</v>
      </c>
      <c r="X741" s="152">
        <v>1.5260472E9</v>
      </c>
      <c r="Y741" s="152">
        <v>10100.7801</v>
      </c>
      <c r="AA741" s="153">
        <f>IFERROR(__xludf.DUMMYFUNCTION("TO_DATE(INT((AB741/(60*60*24))+""1/1/1970""))"),43234.0)</f>
        <v>43234</v>
      </c>
      <c r="AB741" s="152">
        <v>1.5262884E9</v>
      </c>
      <c r="AC741" s="152">
        <v>94835.8654</v>
      </c>
      <c r="AE741" s="153">
        <f>IFERROR(__xludf.DUMMYFUNCTION("TO_DATE(INT((AF741/(60*60*24))+""1/1/1970""))"),43116.0)</f>
        <v>43116</v>
      </c>
      <c r="AF741" s="152">
        <v>1.5160896E9</v>
      </c>
      <c r="AG741" s="152">
        <v>88678.6049</v>
      </c>
      <c r="AH741" s="156"/>
      <c r="AI741" s="153">
        <f>IFERROR(__xludf.DUMMYFUNCTION("TO_DATE(INT((AJ741/(60*60*24))+""1/1/1970""))"),43255.0)</f>
        <v>43255</v>
      </c>
      <c r="AJ741" s="156">
        <v>1.5281208E9</v>
      </c>
      <c r="AK741" s="156">
        <v>98777.651</v>
      </c>
      <c r="AL741" s="152">
        <v>132502.0861</v>
      </c>
      <c r="AM741" s="159">
        <v>139768.59</v>
      </c>
      <c r="AN741" s="152">
        <f t="shared" si="1"/>
        <v>30521.0113</v>
      </c>
      <c r="AO741" s="152">
        <f t="shared" si="2"/>
        <v>184778.2162</v>
      </c>
      <c r="AP741" s="152">
        <f t="shared" si="3"/>
        <v>10123.4138</v>
      </c>
      <c r="AQ741" s="152">
        <f t="shared" si="4"/>
        <v>95109.8483</v>
      </c>
      <c r="AR741" s="152">
        <f t="shared" si="5"/>
        <v>93495.9869</v>
      </c>
    </row>
    <row r="742">
      <c r="A742" s="156">
        <v>1.49762508E9</v>
      </c>
      <c r="B742" s="156">
        <v>116251.4826</v>
      </c>
      <c r="D742" s="153">
        <f>IFERROR(__xludf.DUMMYFUNCTION("TO_DATE(INT((E742/(60*60*24))+""1/1/1970""))"),43256.0)</f>
        <v>43256</v>
      </c>
      <c r="E742" s="156">
        <v>1.5281712E9</v>
      </c>
      <c r="F742" s="156">
        <v>98777.651</v>
      </c>
      <c r="H742" s="153">
        <f>IFERROR(__xludf.DUMMYFUNCTION("TO_DATE(INT((I742/(60*60*24))+""1/1/1970""))"),43256.0)</f>
        <v>43256</v>
      </c>
      <c r="I742" s="152">
        <v>1.5281712E9</v>
      </c>
      <c r="J742" s="152">
        <v>133990.373</v>
      </c>
      <c r="L742" s="158">
        <v>43256.0</v>
      </c>
      <c r="M742" s="159">
        <v>139821.38</v>
      </c>
      <c r="O742" s="153">
        <f>IFERROR(__xludf.DUMMYFUNCTION("TO_DATE(INT((P742/(60*60*24))+""1/1/1970""))"),43115.0)</f>
        <v>43115</v>
      </c>
      <c r="P742" s="13">
        <v>1.5159744E9</v>
      </c>
      <c r="Q742" s="13">
        <v>28085.9369</v>
      </c>
      <c r="S742" s="153">
        <f>IFERROR(__xludf.DUMMYFUNCTION("TO_DATE(INT((T742/(60*60*24))+""1/1/1970""))"),43256.0)</f>
        <v>43256</v>
      </c>
      <c r="T742" s="156">
        <v>1.5281712E9</v>
      </c>
      <c r="U742" s="156">
        <v>186136.4496</v>
      </c>
      <c r="W742" s="153">
        <f>IFERROR(__xludf.DUMMYFUNCTION("TO_DATE(INT((X742/(60*60*24))+""1/1/1970""))"),43232.0)</f>
        <v>43232</v>
      </c>
      <c r="X742" s="152">
        <v>1.5260832E9</v>
      </c>
      <c r="Y742" s="152">
        <v>10094.8735</v>
      </c>
      <c r="AA742" s="153">
        <f>IFERROR(__xludf.DUMMYFUNCTION("TO_DATE(INT((AB742/(60*60*24))+""1/1/1970""))"),43235.0)</f>
        <v>43235</v>
      </c>
      <c r="AB742" s="156">
        <v>1.5263676E9</v>
      </c>
      <c r="AC742" s="156">
        <v>94826.9383</v>
      </c>
      <c r="AE742" s="153">
        <f>IFERROR(__xludf.DUMMYFUNCTION("TO_DATE(INT((AF742/(60*60*24))+""1/1/1970""))"),43117.0)</f>
        <v>43117</v>
      </c>
      <c r="AF742" s="156">
        <v>1.5161688E9</v>
      </c>
      <c r="AG742" s="156">
        <v>88709.6074</v>
      </c>
      <c r="AH742" s="156"/>
      <c r="AI742" s="153">
        <f>IFERROR(__xludf.DUMMYFUNCTION("TO_DATE(INT((AJ742/(60*60*24))+""1/1/1970""))"),43256.0)</f>
        <v>43256</v>
      </c>
      <c r="AJ742" s="156">
        <v>1.5281712E9</v>
      </c>
      <c r="AK742" s="156">
        <v>98777.651</v>
      </c>
      <c r="AL742" s="152">
        <v>133990.373</v>
      </c>
      <c r="AM742" s="159">
        <v>139821.38</v>
      </c>
      <c r="AN742" s="152">
        <f t="shared" si="1"/>
        <v>30336.3019</v>
      </c>
      <c r="AO742" s="152">
        <f t="shared" si="2"/>
        <v>186136.4496</v>
      </c>
      <c r="AP742" s="152">
        <f t="shared" si="3"/>
        <v>10128.3027</v>
      </c>
      <c r="AQ742" s="152">
        <f t="shared" si="4"/>
        <v>95107.8914</v>
      </c>
      <c r="AR742" s="152">
        <f t="shared" si="5"/>
        <v>93257.0119</v>
      </c>
    </row>
    <row r="743">
      <c r="A743" s="152">
        <v>1.4976432E9</v>
      </c>
      <c r="B743" s="152">
        <v>116649.4758</v>
      </c>
      <c r="D743" s="153">
        <f>IFERROR(__xludf.DUMMYFUNCTION("TO_DATE(INT((E743/(60*60*24))+""1/1/1970""))"),43257.0)</f>
        <v>43257</v>
      </c>
      <c r="E743" s="152">
        <v>1.5282576E9</v>
      </c>
      <c r="F743" s="152">
        <v>98777.651</v>
      </c>
      <c r="H743" s="153">
        <f>IFERROR(__xludf.DUMMYFUNCTION("TO_DATE(INT((I743/(60*60*24))+""1/1/1970""))"),43257.0)</f>
        <v>43257</v>
      </c>
      <c r="I743" s="156">
        <v>1.5282576E9</v>
      </c>
      <c r="J743" s="156">
        <v>135295.662</v>
      </c>
      <c r="L743" s="158">
        <v>43257.0</v>
      </c>
      <c r="M743" s="160">
        <v>140082.22</v>
      </c>
      <c r="O743" s="153">
        <f>IFERROR(__xludf.DUMMYFUNCTION("TO_DATE(INT((P743/(60*60*24))+""1/1/1970""))"),43116.0)</f>
        <v>43116</v>
      </c>
      <c r="P743" s="13">
        <v>1.5160608E9</v>
      </c>
      <c r="Q743" s="13">
        <v>28284.9012</v>
      </c>
      <c r="S743" s="153">
        <f>IFERROR(__xludf.DUMMYFUNCTION("TO_DATE(INT((T743/(60*60*24))+""1/1/1970""))"),43257.0)</f>
        <v>43257</v>
      </c>
      <c r="T743" s="152">
        <v>1.5282576E9</v>
      </c>
      <c r="U743" s="152">
        <v>186466.4852</v>
      </c>
      <c r="W743" s="153">
        <f>IFERROR(__xludf.DUMMYFUNCTION("TO_DATE(INT((X743/(60*60*24))+""1/1/1970""))"),43234.0)</f>
        <v>43234</v>
      </c>
      <c r="X743" s="156">
        <v>1.526256E9</v>
      </c>
      <c r="Y743" s="156">
        <v>10091.1058</v>
      </c>
      <c r="AA743" s="153">
        <f>IFERROR(__xludf.DUMMYFUNCTION("TO_DATE(INT((AB743/(60*60*24))+""1/1/1970""))"),43236.0)</f>
        <v>43236</v>
      </c>
      <c r="AB743" s="152">
        <v>1.5264468E9</v>
      </c>
      <c r="AC743" s="152">
        <v>94810.596</v>
      </c>
      <c r="AE743" s="153">
        <f>IFERROR(__xludf.DUMMYFUNCTION("TO_DATE(INT((AF743/(60*60*24))+""1/1/1970""))"),43118.0)</f>
        <v>43118</v>
      </c>
      <c r="AF743" s="152">
        <v>1.516248E9</v>
      </c>
      <c r="AG743" s="152">
        <v>88057.1115</v>
      </c>
      <c r="AH743" s="156"/>
      <c r="AI743" s="153">
        <f>IFERROR(__xludf.DUMMYFUNCTION("TO_DATE(INT((AJ743/(60*60*24))+""1/1/1970""))"),43257.0)</f>
        <v>43257</v>
      </c>
      <c r="AJ743" s="152">
        <v>1.5282576E9</v>
      </c>
      <c r="AK743" s="152">
        <v>98777.651</v>
      </c>
      <c r="AL743" s="156">
        <v>135295.662</v>
      </c>
      <c r="AM743" s="160">
        <v>140082.22</v>
      </c>
      <c r="AN743" s="152">
        <f t="shared" si="1"/>
        <v>30362.2957</v>
      </c>
      <c r="AO743" s="152">
        <f t="shared" si="2"/>
        <v>186466.4852</v>
      </c>
      <c r="AP743" s="152">
        <f t="shared" si="3"/>
        <v>10113.8786</v>
      </c>
      <c r="AQ743" s="152">
        <f t="shared" si="4"/>
        <v>94973.0799</v>
      </c>
      <c r="AR743" s="152">
        <f t="shared" si="5"/>
        <v>93069.2201</v>
      </c>
    </row>
    <row r="744">
      <c r="A744" s="156">
        <v>1.49787906E9</v>
      </c>
      <c r="B744" s="156">
        <v>117090.625</v>
      </c>
      <c r="D744" s="153">
        <f>IFERROR(__xludf.DUMMYFUNCTION("TO_DATE(INT((E744/(60*60*24))+""1/1/1970""))"),43258.0)</f>
        <v>43258</v>
      </c>
      <c r="E744" s="156">
        <v>1.528344E9</v>
      </c>
      <c r="F744" s="156">
        <v>98777.651</v>
      </c>
      <c r="H744" s="153">
        <f>IFERROR(__xludf.DUMMYFUNCTION("TO_DATE(INT((I744/(60*60*24))+""1/1/1970""))"),43258.0)</f>
        <v>43258</v>
      </c>
      <c r="I744" s="152">
        <v>1.528344E9</v>
      </c>
      <c r="J744" s="152">
        <v>134856.7357</v>
      </c>
      <c r="L744" s="158">
        <v>43258.0</v>
      </c>
      <c r="M744" s="159">
        <v>140409.49</v>
      </c>
      <c r="O744" s="153">
        <f>IFERROR(__xludf.DUMMYFUNCTION("TO_DATE(INT((P744/(60*60*24))+""1/1/1970""))"),43117.0)</f>
        <v>43117</v>
      </c>
      <c r="P744" s="13">
        <v>1.5162012E9</v>
      </c>
      <c r="Q744" s="13">
        <v>28314.3371</v>
      </c>
      <c r="S744" s="153">
        <f>IFERROR(__xludf.DUMMYFUNCTION("TO_DATE(INT((T744/(60*60*24))+""1/1/1970""))"),43258.0)</f>
        <v>43258</v>
      </c>
      <c r="T744" s="156">
        <v>1.528344E9</v>
      </c>
      <c r="U744" s="156">
        <v>188934.0881</v>
      </c>
      <c r="W744" s="153">
        <f>IFERROR(__xludf.DUMMYFUNCTION("TO_DATE(INT((X744/(60*60*24))+""1/1/1970""))"),43235.0)</f>
        <v>43235</v>
      </c>
      <c r="X744" s="152">
        <v>1.5263928E9</v>
      </c>
      <c r="Y744" s="152">
        <v>10092.937</v>
      </c>
      <c r="AA744" s="153">
        <f>IFERROR(__xludf.DUMMYFUNCTION("TO_DATE(INT((AB744/(60*60*24))+""1/1/1970""))"),43237.0)</f>
        <v>43237</v>
      </c>
      <c r="AB744" s="156">
        <v>1.526526E9</v>
      </c>
      <c r="AC744" s="156">
        <v>94816.3366</v>
      </c>
      <c r="AE744" s="153">
        <f>IFERROR(__xludf.DUMMYFUNCTION("TO_DATE(INT((AF744/(60*60*24))+""1/1/1970""))"),43119.0)</f>
        <v>43119</v>
      </c>
      <c r="AF744" s="156">
        <v>1.5163272E9</v>
      </c>
      <c r="AG744" s="156">
        <v>88444.6436</v>
      </c>
      <c r="AH744" s="156"/>
      <c r="AI744" s="153">
        <f>IFERROR(__xludf.DUMMYFUNCTION("TO_DATE(INT((AJ744/(60*60*24))+""1/1/1970""))"),43258.0)</f>
        <v>43258</v>
      </c>
      <c r="AJ744" s="156">
        <v>1.528344E9</v>
      </c>
      <c r="AK744" s="156">
        <v>98777.651</v>
      </c>
      <c r="AL744" s="152">
        <v>134856.7357</v>
      </c>
      <c r="AM744" s="159">
        <v>140409.49</v>
      </c>
      <c r="AN744" s="152">
        <f t="shared" si="1"/>
        <v>30254.553</v>
      </c>
      <c r="AO744" s="152">
        <f t="shared" si="2"/>
        <v>188934.0881</v>
      </c>
      <c r="AP744" s="152">
        <f t="shared" si="3"/>
        <v>10113.554</v>
      </c>
      <c r="AQ744" s="152">
        <f t="shared" si="4"/>
        <v>94924.689</v>
      </c>
      <c r="AR744" s="152">
        <f t="shared" si="5"/>
        <v>92675.9746</v>
      </c>
    </row>
    <row r="745">
      <c r="A745" s="152">
        <v>1.4979024E9</v>
      </c>
      <c r="B745" s="152">
        <v>117618.0859</v>
      </c>
      <c r="D745" s="153">
        <f>IFERROR(__xludf.DUMMYFUNCTION("TO_DATE(INT((E745/(60*60*24))+""1/1/1970""))"),43259.0)</f>
        <v>43259</v>
      </c>
      <c r="E745" s="152">
        <v>1.5284304E9</v>
      </c>
      <c r="F745" s="152">
        <v>98777.651</v>
      </c>
      <c r="H745" s="153">
        <f>IFERROR(__xludf.DUMMYFUNCTION("TO_DATE(INT((I745/(60*60*24))+""1/1/1970""))"),43259.0)</f>
        <v>43259</v>
      </c>
      <c r="I745" s="156">
        <v>1.5284304E9</v>
      </c>
      <c r="J745" s="156">
        <v>131547.1822</v>
      </c>
      <c r="L745" s="158">
        <v>43259.0</v>
      </c>
      <c r="M745" s="160">
        <v>140696.78</v>
      </c>
      <c r="O745" s="153">
        <f>IFERROR(__xludf.DUMMYFUNCTION("TO_DATE(INT((P745/(60*60*24))+""1/1/1970""))"),43118.0)</f>
        <v>43118</v>
      </c>
      <c r="P745" s="13">
        <v>1.5162876E9</v>
      </c>
      <c r="Q745" s="13">
        <v>28238.457</v>
      </c>
      <c r="S745" s="153">
        <f>IFERROR(__xludf.DUMMYFUNCTION("TO_DATE(INT((T745/(60*60*24))+""1/1/1970""))"),43259.0)</f>
        <v>43259</v>
      </c>
      <c r="T745" s="152">
        <v>1.5284304E9</v>
      </c>
      <c r="U745" s="152">
        <v>188805.9352</v>
      </c>
      <c r="W745" s="153">
        <f>IFERROR(__xludf.DUMMYFUNCTION("TO_DATE(INT((X745/(60*60*24))+""1/1/1970""))"),43236.0)</f>
        <v>43236</v>
      </c>
      <c r="X745" s="152">
        <v>1.5264792E9</v>
      </c>
      <c r="Y745" s="152">
        <v>10114.4479</v>
      </c>
      <c r="AA745" s="153">
        <f>IFERROR(__xludf.DUMMYFUNCTION("TO_DATE(INT((AB745/(60*60*24))+""1/1/1970""))"),43238.0)</f>
        <v>43238</v>
      </c>
      <c r="AB745" s="152">
        <v>1.5266052E9</v>
      </c>
      <c r="AC745" s="152">
        <v>94791.9876</v>
      </c>
      <c r="AE745" s="153">
        <f>IFERROR(__xludf.DUMMYFUNCTION("TO_DATE(INT((AF745/(60*60*24))+""1/1/1970""))"),43120.0)</f>
        <v>43120</v>
      </c>
      <c r="AF745" s="152">
        <v>1.5164064E9</v>
      </c>
      <c r="AG745" s="152">
        <v>88330.7272</v>
      </c>
      <c r="AH745" s="156"/>
      <c r="AI745" s="153">
        <f>IFERROR(__xludf.DUMMYFUNCTION("TO_DATE(INT((AJ745/(60*60*24))+""1/1/1970""))"),43259.0)</f>
        <v>43259</v>
      </c>
      <c r="AJ745" s="152">
        <v>1.5284304E9</v>
      </c>
      <c r="AK745" s="152">
        <v>98777.651</v>
      </c>
      <c r="AL745" s="156">
        <v>131547.1822</v>
      </c>
      <c r="AM745" s="160">
        <v>140696.78</v>
      </c>
      <c r="AN745" s="152">
        <f t="shared" si="1"/>
        <v>30132.7272</v>
      </c>
      <c r="AO745" s="152">
        <f t="shared" si="2"/>
        <v>188805.9352</v>
      </c>
      <c r="AP745" s="152">
        <f t="shared" si="3"/>
        <v>10107.3326</v>
      </c>
      <c r="AQ745" s="152">
        <f t="shared" si="4"/>
        <v>94689.9161</v>
      </c>
      <c r="AR745" s="152">
        <f t="shared" si="5"/>
        <v>92587.6655</v>
      </c>
    </row>
    <row r="746">
      <c r="A746" s="156">
        <v>1.49796546E9</v>
      </c>
      <c r="B746" s="156">
        <v>117373.5358</v>
      </c>
      <c r="D746" s="153">
        <f>IFERROR(__xludf.DUMMYFUNCTION("TO_DATE(INT((E746/(60*60*24))+""1/1/1970""))"),43260.0)</f>
        <v>43260</v>
      </c>
      <c r="E746" s="156">
        <v>1.5285168E9</v>
      </c>
      <c r="F746" s="156">
        <v>98777.651</v>
      </c>
      <c r="H746" s="153">
        <f>IFERROR(__xludf.DUMMYFUNCTION("TO_DATE(INT((I746/(60*60*24))+""1/1/1970""))"),43260.0)</f>
        <v>43260</v>
      </c>
      <c r="I746" s="152">
        <v>1.5285168E9</v>
      </c>
      <c r="J746" s="152">
        <v>131799.0716</v>
      </c>
      <c r="L746" s="158">
        <v>43260.0</v>
      </c>
      <c r="M746" s="159">
        <v>140844.88</v>
      </c>
      <c r="O746" s="153">
        <f>IFERROR(__xludf.DUMMYFUNCTION("TO_DATE(INT((P746/(60*60*24))+""1/1/1970""))"),43119.0)</f>
        <v>43119</v>
      </c>
      <c r="P746" s="13">
        <v>1.516374E9</v>
      </c>
      <c r="Q746" s="13">
        <v>28144.2703</v>
      </c>
      <c r="S746" s="153">
        <f>IFERROR(__xludf.DUMMYFUNCTION("TO_DATE(INT((T746/(60*60*24))+""1/1/1970""))"),43260.0)</f>
        <v>43260</v>
      </c>
      <c r="T746" s="156">
        <v>1.5285168E9</v>
      </c>
      <c r="U746" s="156">
        <v>189714.7527</v>
      </c>
      <c r="W746" s="153">
        <f>IFERROR(__xludf.DUMMYFUNCTION("TO_DATE(INT((X746/(60*60*24))+""1/1/1970""))"),43237.0)</f>
        <v>43237</v>
      </c>
      <c r="X746" s="152">
        <v>1.5265656E9</v>
      </c>
      <c r="Y746" s="152">
        <v>10097.5038</v>
      </c>
      <c r="AA746" s="153">
        <f>IFERROR(__xludf.DUMMYFUNCTION("TO_DATE(INT((AB746/(60*60*24))+""1/1/1970""))"),43240.0)</f>
        <v>43240</v>
      </c>
      <c r="AB746" s="156">
        <v>1.5268536E9</v>
      </c>
      <c r="AC746" s="156">
        <v>94884.1716</v>
      </c>
      <c r="AE746" s="153">
        <f>IFERROR(__xludf.DUMMYFUNCTION("TO_DATE(INT((AF746/(60*60*24))+""1/1/1970""))"),43121.0)</f>
        <v>43121</v>
      </c>
      <c r="AF746" s="156">
        <v>1.5165756E9</v>
      </c>
      <c r="AG746" s="156">
        <v>88330.7272</v>
      </c>
      <c r="AH746" s="156"/>
      <c r="AI746" s="153">
        <f>IFERROR(__xludf.DUMMYFUNCTION("TO_DATE(INT((AJ746/(60*60*24))+""1/1/1970""))"),43260.0)</f>
        <v>43260</v>
      </c>
      <c r="AJ746" s="156">
        <v>1.5285168E9</v>
      </c>
      <c r="AK746" s="156">
        <v>98777.651</v>
      </c>
      <c r="AL746" s="152">
        <v>131799.0716</v>
      </c>
      <c r="AM746" s="159">
        <v>140844.88</v>
      </c>
      <c r="AN746" s="152">
        <f t="shared" si="1"/>
        <v>30159.3231</v>
      </c>
      <c r="AO746" s="152">
        <f t="shared" si="2"/>
        <v>189714.7527</v>
      </c>
      <c r="AP746" s="152">
        <f t="shared" si="3"/>
        <v>10105.996</v>
      </c>
      <c r="AQ746" s="152">
        <f t="shared" si="4"/>
        <v>94689.9161</v>
      </c>
      <c r="AR746" s="152">
        <f t="shared" si="5"/>
        <v>92551.621</v>
      </c>
    </row>
    <row r="747">
      <c r="A747" s="152">
        <v>1.4979888E9</v>
      </c>
      <c r="B747" s="152">
        <v>116826.8945</v>
      </c>
      <c r="D747" s="153">
        <f>IFERROR(__xludf.DUMMYFUNCTION("TO_DATE(INT((E747/(60*60*24))+""1/1/1970""))"),43262.0)</f>
        <v>43262</v>
      </c>
      <c r="E747" s="152">
        <v>1.5287256E9</v>
      </c>
      <c r="F747" s="152">
        <v>98777.651</v>
      </c>
      <c r="H747" s="153">
        <f>IFERROR(__xludf.DUMMYFUNCTION("TO_DATE(INT((I747/(60*60*24))+""1/1/1970""))"),43262.0)</f>
        <v>43262</v>
      </c>
      <c r="I747" s="156">
        <v>1.5287256E9</v>
      </c>
      <c r="J747" s="156">
        <v>131799.0716</v>
      </c>
      <c r="L747" s="158">
        <v>43262.0</v>
      </c>
      <c r="M747" s="160">
        <v>140844.88</v>
      </c>
      <c r="O747" s="153">
        <f>IFERROR(__xludf.DUMMYFUNCTION("TO_DATE(INT((P747/(60*60*24))+""1/1/1970""))"),43120.0)</f>
        <v>43120</v>
      </c>
      <c r="P747" s="13">
        <v>1.5164064E9</v>
      </c>
      <c r="Q747" s="13">
        <v>28275.031</v>
      </c>
      <c r="S747" s="153">
        <f>IFERROR(__xludf.DUMMYFUNCTION("TO_DATE(INT((T747/(60*60*24))+""1/1/1970""))"),43262.0)</f>
        <v>43262</v>
      </c>
      <c r="T747" s="152">
        <v>1.5287256E9</v>
      </c>
      <c r="U747" s="152">
        <v>189714.7527</v>
      </c>
      <c r="W747" s="153">
        <f>IFERROR(__xludf.DUMMYFUNCTION("TO_DATE(INT((X747/(60*60*24))+""1/1/1970""))"),43238.0)</f>
        <v>43238</v>
      </c>
      <c r="X747" s="152">
        <v>1.526652E9</v>
      </c>
      <c r="Y747" s="152">
        <v>10103.9086</v>
      </c>
      <c r="AA747" s="153">
        <f>IFERROR(__xludf.DUMMYFUNCTION("TO_DATE(INT((AB747/(60*60*24))+""1/1/1970""))"),43241.0)</f>
        <v>43241</v>
      </c>
      <c r="AB747" s="156">
        <v>1.5268932E9</v>
      </c>
      <c r="AC747" s="156">
        <v>94827.4772</v>
      </c>
      <c r="AE747" s="153">
        <f>IFERROR(__xludf.DUMMYFUNCTION("TO_DATE(INT((AF747/(60*60*24))+""1/1/1970""))"),43122.0)</f>
        <v>43122</v>
      </c>
      <c r="AF747" s="152">
        <v>1.5166152E9</v>
      </c>
      <c r="AG747" s="152">
        <v>88603.9824</v>
      </c>
      <c r="AH747" s="156"/>
      <c r="AI747" s="153">
        <f>IFERROR(__xludf.DUMMYFUNCTION("TO_DATE(INT((AJ747/(60*60*24))+""1/1/1970""))"),43262.0)</f>
        <v>43262</v>
      </c>
      <c r="AJ747" s="152">
        <v>1.5287256E9</v>
      </c>
      <c r="AK747" s="152">
        <v>98777.651</v>
      </c>
      <c r="AL747" s="156">
        <v>131799.0716</v>
      </c>
      <c r="AM747" s="160">
        <v>140844.88</v>
      </c>
      <c r="AN747" s="152">
        <f t="shared" si="1"/>
        <v>30151.4823</v>
      </c>
      <c r="AO747" s="152">
        <f t="shared" si="2"/>
        <v>189714.7527</v>
      </c>
      <c r="AP747" s="152">
        <f t="shared" si="3"/>
        <v>10112.3692</v>
      </c>
      <c r="AQ747" s="152">
        <f t="shared" si="4"/>
        <v>94645.1584</v>
      </c>
      <c r="AR747" s="152">
        <f t="shared" si="5"/>
        <v>92650.7434</v>
      </c>
    </row>
    <row r="748">
      <c r="A748" s="156">
        <v>1.49805186E9</v>
      </c>
      <c r="B748" s="156">
        <v>116994.723</v>
      </c>
      <c r="D748" s="153">
        <f>IFERROR(__xludf.DUMMYFUNCTION("TO_DATE(INT((E748/(60*60*24))+""1/1/1970""))"),43263.0)</f>
        <v>43263</v>
      </c>
      <c r="E748" s="152">
        <v>1.528776E9</v>
      </c>
      <c r="F748" s="152">
        <v>98777.651</v>
      </c>
      <c r="H748" s="153">
        <f>IFERROR(__xludf.DUMMYFUNCTION("TO_DATE(INT((I748/(60*60*24))+""1/1/1970""))"),43263.0)</f>
        <v>43263</v>
      </c>
      <c r="I748" s="156">
        <v>1.528776E9</v>
      </c>
      <c r="J748" s="156">
        <v>131557.7722</v>
      </c>
      <c r="L748" s="158">
        <v>43263.0</v>
      </c>
      <c r="M748" s="160">
        <v>140939.06</v>
      </c>
      <c r="O748" s="153">
        <f>IFERROR(__xludf.DUMMYFUNCTION("TO_DATE(INT((P748/(60*60*24))+""1/1/1970""))"),43121.0)</f>
        <v>43121</v>
      </c>
      <c r="P748" s="13">
        <v>1.5164928E9</v>
      </c>
      <c r="Q748" s="13">
        <v>28275.031</v>
      </c>
      <c r="S748" s="153">
        <f>IFERROR(__xludf.DUMMYFUNCTION("TO_DATE(INT((T748/(60*60*24))+""1/1/1970""))"),43263.0)</f>
        <v>43263</v>
      </c>
      <c r="T748" s="152">
        <v>1.528776E9</v>
      </c>
      <c r="U748" s="152">
        <v>190138.2237</v>
      </c>
      <c r="W748" s="153">
        <f>IFERROR(__xludf.DUMMYFUNCTION("TO_DATE(INT((X748/(60*60*24))+""1/1/1970""))"),43239.0)</f>
        <v>43239</v>
      </c>
      <c r="X748" s="152">
        <v>1.526688E9</v>
      </c>
      <c r="Y748" s="152">
        <v>10107.9276</v>
      </c>
      <c r="AA748" s="153">
        <f>IFERROR(__xludf.DUMMYFUNCTION("TO_DATE(INT((AB748/(60*60*24))+""1/1/1970""))"),43242.0)</f>
        <v>43242</v>
      </c>
      <c r="AB748" s="152">
        <v>1.5269724E9</v>
      </c>
      <c r="AC748" s="152">
        <v>94146.7523</v>
      </c>
      <c r="AE748" s="153">
        <f>IFERROR(__xludf.DUMMYFUNCTION("TO_DATE(INT((AF748/(60*60*24))+""1/1/1970""))"),43123.0)</f>
        <v>43123</v>
      </c>
      <c r="AF748" s="156">
        <v>1.5166944E9</v>
      </c>
      <c r="AG748" s="156">
        <v>88605.4244</v>
      </c>
      <c r="AH748" s="156"/>
      <c r="AI748" s="153">
        <f>IFERROR(__xludf.DUMMYFUNCTION("TO_DATE(INT((AJ748/(60*60*24))+""1/1/1970""))"),43263.0)</f>
        <v>43263</v>
      </c>
      <c r="AJ748" s="152">
        <v>1.528776E9</v>
      </c>
      <c r="AK748" s="152">
        <v>98777.651</v>
      </c>
      <c r="AL748" s="156">
        <v>131557.7722</v>
      </c>
      <c r="AM748" s="160">
        <v>140939.06</v>
      </c>
      <c r="AN748" s="152">
        <f t="shared" si="1"/>
        <v>30132.086</v>
      </c>
      <c r="AO748" s="152">
        <f t="shared" si="2"/>
        <v>190138.2237</v>
      </c>
      <c r="AP748" s="152">
        <f t="shared" si="3"/>
        <v>10110.3249</v>
      </c>
      <c r="AQ748" s="152">
        <f t="shared" si="4"/>
        <v>94633.1154</v>
      </c>
      <c r="AR748" s="152">
        <f t="shared" si="5"/>
        <v>92735.0875</v>
      </c>
    </row>
    <row r="749">
      <c r="A749" s="152">
        <v>1.4980752E9</v>
      </c>
      <c r="B749" s="152">
        <v>116798.1239</v>
      </c>
      <c r="D749" s="153">
        <f>IFERROR(__xludf.DUMMYFUNCTION("TO_DATE(INT((E749/(60*60*24))+""1/1/1970""))"),43264.0)</f>
        <v>43264</v>
      </c>
      <c r="E749" s="156">
        <v>1.5288624E9</v>
      </c>
      <c r="F749" s="156">
        <v>98777.651</v>
      </c>
      <c r="H749" s="153">
        <f>IFERROR(__xludf.DUMMYFUNCTION("TO_DATE(INT((I749/(60*60*24))+""1/1/1970""))"),43264.0)</f>
        <v>43264</v>
      </c>
      <c r="I749" s="152">
        <v>1.5288624E9</v>
      </c>
      <c r="J749" s="152">
        <v>133389.743</v>
      </c>
      <c r="L749" s="158">
        <v>43264.0</v>
      </c>
      <c r="M749" s="159">
        <v>140920.85</v>
      </c>
      <c r="O749" s="153">
        <f>IFERROR(__xludf.DUMMYFUNCTION("TO_DATE(INT((P749/(60*60*24))+""1/1/1970""))"),43122.0)</f>
        <v>43122</v>
      </c>
      <c r="P749" s="13">
        <v>1.5165792E9</v>
      </c>
      <c r="Q749" s="13">
        <v>28358.0979</v>
      </c>
      <c r="S749" s="153">
        <f>IFERROR(__xludf.DUMMYFUNCTION("TO_DATE(INT((T749/(60*60*24))+""1/1/1970""))"),43264.0)</f>
        <v>43264</v>
      </c>
      <c r="T749" s="156">
        <v>1.5288624E9</v>
      </c>
      <c r="U749" s="156">
        <v>190594.2748</v>
      </c>
      <c r="W749" s="153">
        <f>IFERROR(__xludf.DUMMYFUNCTION("TO_DATE(INT((X749/(60*60*24))+""1/1/1970""))"),43241.0)</f>
        <v>43241</v>
      </c>
      <c r="X749" s="156">
        <v>1.5268608E9</v>
      </c>
      <c r="Y749" s="156">
        <v>10104.6373</v>
      </c>
      <c r="AA749" s="153">
        <f>IFERROR(__xludf.DUMMYFUNCTION("TO_DATE(INT((AB749/(60*60*24))+""1/1/1970""))"),43243.0)</f>
        <v>43243</v>
      </c>
      <c r="AB749" s="156">
        <v>1.5270516E9</v>
      </c>
      <c r="AC749" s="156">
        <v>94647.9553</v>
      </c>
      <c r="AE749" s="153">
        <f>IFERROR(__xludf.DUMMYFUNCTION("TO_DATE(INT((AF749/(60*60*24))+""1/1/1970""))"),43124.0)</f>
        <v>43124</v>
      </c>
      <c r="AF749" s="152">
        <v>1.5167736E9</v>
      </c>
      <c r="AG749" s="152">
        <v>88987.1886</v>
      </c>
      <c r="AH749" s="156"/>
      <c r="AI749" s="153">
        <f>IFERROR(__xludf.DUMMYFUNCTION("TO_DATE(INT((AJ749/(60*60*24))+""1/1/1970""))"),43264.0)</f>
        <v>43264</v>
      </c>
      <c r="AJ749" s="156">
        <v>1.5288624E9</v>
      </c>
      <c r="AK749" s="156">
        <v>98777.651</v>
      </c>
      <c r="AL749" s="152">
        <v>133389.743</v>
      </c>
      <c r="AM749" s="159">
        <v>140920.85</v>
      </c>
      <c r="AN749" s="152">
        <f t="shared" si="1"/>
        <v>30271.5845</v>
      </c>
      <c r="AO749" s="152">
        <f t="shared" si="2"/>
        <v>190594.2748</v>
      </c>
      <c r="AP749" s="152">
        <f t="shared" si="3"/>
        <v>10110.2121</v>
      </c>
      <c r="AQ749" s="152">
        <f t="shared" si="4"/>
        <v>94622.8751</v>
      </c>
      <c r="AR749" s="152">
        <f t="shared" si="5"/>
        <v>92916.7518</v>
      </c>
    </row>
    <row r="750">
      <c r="A750" s="156">
        <v>1.49813826E9</v>
      </c>
      <c r="B750" s="156">
        <v>116831.6896</v>
      </c>
      <c r="D750" s="153">
        <f>IFERROR(__xludf.DUMMYFUNCTION("TO_DATE(INT((E750/(60*60*24))+""1/1/1970""))"),43265.0)</f>
        <v>43265</v>
      </c>
      <c r="E750" s="152">
        <v>1.5289488E9</v>
      </c>
      <c r="F750" s="152">
        <v>98777.651</v>
      </c>
      <c r="H750" s="153">
        <f>IFERROR(__xludf.DUMMYFUNCTION("TO_DATE(INT((I750/(60*60*24))+""1/1/1970""))"),43265.0)</f>
        <v>43265</v>
      </c>
      <c r="I750" s="156">
        <v>1.5289488E9</v>
      </c>
      <c r="J750" s="156">
        <v>133849.7426</v>
      </c>
      <c r="L750" s="158">
        <v>43265.0</v>
      </c>
      <c r="M750" s="160">
        <v>140788.21</v>
      </c>
      <c r="O750" s="153">
        <f>IFERROR(__xludf.DUMMYFUNCTION("TO_DATE(INT((P750/(60*60*24))+""1/1/1970""))"),43123.0)</f>
        <v>43123</v>
      </c>
      <c r="P750" s="13">
        <v>1.5167196E9</v>
      </c>
      <c r="Q750" s="13">
        <v>28167.9556</v>
      </c>
      <c r="S750" s="153">
        <f>IFERROR(__xludf.DUMMYFUNCTION("TO_DATE(INT((T750/(60*60*24))+""1/1/1970""))"),43265.0)</f>
        <v>43265</v>
      </c>
      <c r="T750" s="152">
        <v>1.5289488E9</v>
      </c>
      <c r="U750" s="152">
        <v>189484.2183</v>
      </c>
      <c r="W750" s="153">
        <f>IFERROR(__xludf.DUMMYFUNCTION("TO_DATE(INT((X750/(60*60*24))+""1/1/1970""))"),43242.0)</f>
        <v>43242</v>
      </c>
      <c r="X750" s="152">
        <v>1.5269976E9</v>
      </c>
      <c r="Y750" s="152">
        <v>10088.9441</v>
      </c>
      <c r="AA750" s="153">
        <f>IFERROR(__xludf.DUMMYFUNCTION("TO_DATE(INT((AB750/(60*60*24))+""1/1/1970""))"),43244.0)</f>
        <v>43244</v>
      </c>
      <c r="AB750" s="152">
        <v>1.5271308E9</v>
      </c>
      <c r="AC750" s="152">
        <v>94577.7302</v>
      </c>
      <c r="AE750" s="153">
        <f>IFERROR(__xludf.DUMMYFUNCTION("TO_DATE(INT((AF750/(60*60*24))+""1/1/1970""))"),43125.0)</f>
        <v>43125</v>
      </c>
      <c r="AF750" s="156">
        <v>1.5168528E9</v>
      </c>
      <c r="AG750" s="156">
        <v>89586.3313</v>
      </c>
      <c r="AH750" s="156"/>
      <c r="AI750" s="153">
        <f>IFERROR(__xludf.DUMMYFUNCTION("TO_DATE(INT((AJ750/(60*60*24))+""1/1/1970""))"),43265.0)</f>
        <v>43265</v>
      </c>
      <c r="AJ750" s="152">
        <v>1.5289488E9</v>
      </c>
      <c r="AK750" s="152">
        <v>98777.651</v>
      </c>
      <c r="AL750" s="156">
        <v>133849.7426</v>
      </c>
      <c r="AM750" s="160">
        <v>140788.21</v>
      </c>
      <c r="AN750" s="152">
        <f t="shared" si="1"/>
        <v>30465.149</v>
      </c>
      <c r="AO750" s="152">
        <f t="shared" si="2"/>
        <v>189484.2183</v>
      </c>
      <c r="AP750" s="152">
        <f t="shared" si="3"/>
        <v>10101.4918</v>
      </c>
      <c r="AQ750" s="152">
        <f t="shared" si="4"/>
        <v>94633.2126</v>
      </c>
      <c r="AR750" s="152">
        <f t="shared" si="5"/>
        <v>92516.6579</v>
      </c>
    </row>
    <row r="751">
      <c r="A751" s="152">
        <v>1.4981616E9</v>
      </c>
      <c r="B751" s="152">
        <v>116745.3778</v>
      </c>
      <c r="D751" s="153">
        <f>IFERROR(__xludf.DUMMYFUNCTION("TO_DATE(INT((E751/(60*60*24))+""1/1/1970""))"),43266.0)</f>
        <v>43266</v>
      </c>
      <c r="E751" s="156">
        <v>1.5290352E9</v>
      </c>
      <c r="F751" s="156">
        <v>98777.651</v>
      </c>
      <c r="H751" s="153">
        <f>IFERROR(__xludf.DUMMYFUNCTION("TO_DATE(INT((I751/(60*60*24))+""1/1/1970""))"),43266.0)</f>
        <v>43266</v>
      </c>
      <c r="I751" s="152">
        <v>1.5290352E9</v>
      </c>
      <c r="J751" s="152">
        <v>136109.9592</v>
      </c>
      <c r="L751" s="158">
        <v>43266.0</v>
      </c>
      <c r="M751" s="159">
        <v>141593.68</v>
      </c>
      <c r="O751" s="153">
        <f>IFERROR(__xludf.DUMMYFUNCTION("TO_DATE(INT((P751/(60*60*24))+""1/1/1970""))"),43124.0)</f>
        <v>43124</v>
      </c>
      <c r="P751" s="13">
        <v>1.516806E9</v>
      </c>
      <c r="Q751" s="13">
        <v>28254.5598</v>
      </c>
      <c r="S751" s="153">
        <f>IFERROR(__xludf.DUMMYFUNCTION("TO_DATE(INT((T751/(60*60*24))+""1/1/1970""))"),43266.0)</f>
        <v>43266</v>
      </c>
      <c r="T751" s="156">
        <v>1.5290352E9</v>
      </c>
      <c r="U751" s="156">
        <v>190327.5239</v>
      </c>
      <c r="W751" s="153">
        <f>IFERROR(__xludf.DUMMYFUNCTION("TO_DATE(INT((X751/(60*60*24))+""1/1/1970""))"),43243.0)</f>
        <v>43243</v>
      </c>
      <c r="X751" s="152">
        <v>1.527084E9</v>
      </c>
      <c r="Y751" s="152">
        <v>10089.086</v>
      </c>
      <c r="AA751" s="153">
        <f>IFERROR(__xludf.DUMMYFUNCTION("TO_DATE(INT((AB751/(60*60*24))+""1/1/1970""))"),43245.0)</f>
        <v>43245</v>
      </c>
      <c r="AB751" s="156">
        <v>1.52721E9</v>
      </c>
      <c r="AC751" s="156">
        <v>94708.6132</v>
      </c>
      <c r="AE751" s="153">
        <f>IFERROR(__xludf.DUMMYFUNCTION("TO_DATE(INT((AF751/(60*60*24))+""1/1/1970""))"),43126.0)</f>
        <v>43126</v>
      </c>
      <c r="AF751" s="152">
        <v>1.516932E9</v>
      </c>
      <c r="AG751" s="152">
        <v>89580.9238</v>
      </c>
      <c r="AH751" s="156"/>
      <c r="AI751" s="153">
        <f>IFERROR(__xludf.DUMMYFUNCTION("TO_DATE(INT((AJ751/(60*60*24))+""1/1/1970""))"),43266.0)</f>
        <v>43266</v>
      </c>
      <c r="AJ751" s="156">
        <v>1.5290352E9</v>
      </c>
      <c r="AK751" s="156">
        <v>98777.651</v>
      </c>
      <c r="AL751" s="152">
        <v>136109.9592</v>
      </c>
      <c r="AM751" s="159">
        <v>141593.68</v>
      </c>
      <c r="AN751" s="152">
        <f t="shared" si="1"/>
        <v>30574.4653</v>
      </c>
      <c r="AO751" s="152">
        <f t="shared" si="2"/>
        <v>190327.5239</v>
      </c>
      <c r="AP751" s="152">
        <f t="shared" si="3"/>
        <v>10134.5001</v>
      </c>
      <c r="AQ751" s="152">
        <f t="shared" si="4"/>
        <v>94644.0071</v>
      </c>
      <c r="AR751" s="152">
        <f t="shared" si="5"/>
        <v>94247.1543</v>
      </c>
    </row>
    <row r="752">
      <c r="A752" s="156">
        <v>1.49822466E9</v>
      </c>
      <c r="B752" s="156">
        <v>116764.5582</v>
      </c>
      <c r="D752" s="153">
        <f>IFERROR(__xludf.DUMMYFUNCTION("TO_DATE(INT((E752/(60*60*24))+""1/1/1970""))"),43267.0)</f>
        <v>43267</v>
      </c>
      <c r="E752" s="152">
        <v>1.5291216E9</v>
      </c>
      <c r="F752" s="152">
        <v>98777.651</v>
      </c>
      <c r="H752" s="153">
        <f>IFERROR(__xludf.DUMMYFUNCTION("TO_DATE(INT((I752/(60*60*24))+""1/1/1970""))"),43267.0)</f>
        <v>43267</v>
      </c>
      <c r="I752" s="156">
        <v>1.5291216E9</v>
      </c>
      <c r="J752" s="156">
        <v>136302.2704</v>
      </c>
      <c r="L752" s="158">
        <v>43267.0</v>
      </c>
      <c r="M752" s="160">
        <v>140651.41</v>
      </c>
      <c r="O752" s="153">
        <f>IFERROR(__xludf.DUMMYFUNCTION("TO_DATE(INT((P752/(60*60*24))+""1/1/1970""))"),43125.0)</f>
        <v>43125</v>
      </c>
      <c r="P752" s="13">
        <v>1.5168924E9</v>
      </c>
      <c r="Q752" s="13">
        <v>28306.7201</v>
      </c>
      <c r="S752" s="153">
        <f>IFERROR(__xludf.DUMMYFUNCTION("TO_DATE(INT((T752/(60*60*24))+""1/1/1970""))"),43267.0)</f>
        <v>43267</v>
      </c>
      <c r="T752" s="152">
        <v>1.5291216E9</v>
      </c>
      <c r="U752" s="152">
        <v>189993.4427</v>
      </c>
      <c r="W752" s="153">
        <f>IFERROR(__xludf.DUMMYFUNCTION("TO_DATE(INT((X752/(60*60*24))+""1/1/1970""))"),43244.0)</f>
        <v>43244</v>
      </c>
      <c r="X752" s="152">
        <v>1.5271704E9</v>
      </c>
      <c r="Y752" s="152">
        <v>10114.3262</v>
      </c>
      <c r="AA752" s="153">
        <f>IFERROR(__xludf.DUMMYFUNCTION("TO_DATE(INT((AB752/(60*60*24))+""1/1/1970""))"),43247.0)</f>
        <v>43247</v>
      </c>
      <c r="AB752" s="152">
        <v>1.5274584E9</v>
      </c>
      <c r="AC752" s="152">
        <v>94941.6435</v>
      </c>
      <c r="AE752" s="153">
        <f>IFERROR(__xludf.DUMMYFUNCTION("TO_DATE(INT((AF752/(60*60*24))+""1/1/1970""))"),43127.0)</f>
        <v>43127</v>
      </c>
      <c r="AF752" s="156">
        <v>1.5170112E9</v>
      </c>
      <c r="AG752" s="156">
        <v>89864.9939</v>
      </c>
      <c r="AH752" s="156"/>
      <c r="AI752" s="153">
        <f>IFERROR(__xludf.DUMMYFUNCTION("TO_DATE(INT((AJ752/(60*60*24))+""1/1/1970""))"),43267.0)</f>
        <v>43267</v>
      </c>
      <c r="AJ752" s="152">
        <v>1.5291216E9</v>
      </c>
      <c r="AK752" s="152">
        <v>98777.651</v>
      </c>
      <c r="AL752" s="156">
        <v>136302.2704</v>
      </c>
      <c r="AM752" s="160">
        <v>140651.41</v>
      </c>
      <c r="AN752" s="152">
        <f t="shared" si="1"/>
        <v>30550.3127</v>
      </c>
      <c r="AO752" s="152">
        <f t="shared" si="2"/>
        <v>189993.4427</v>
      </c>
      <c r="AP752" s="152">
        <f t="shared" si="3"/>
        <v>10130.315</v>
      </c>
      <c r="AQ752" s="152">
        <f t="shared" si="4"/>
        <v>94644.0071</v>
      </c>
      <c r="AR752" s="152">
        <f t="shared" si="5"/>
        <v>93918.4285</v>
      </c>
    </row>
    <row r="753">
      <c r="A753" s="152">
        <v>1.498248E9</v>
      </c>
      <c r="B753" s="152">
        <v>116884.4357</v>
      </c>
      <c r="D753" s="153">
        <f>IFERROR(__xludf.DUMMYFUNCTION("TO_DATE(INT((E753/(60*60*24))+""1/1/1970""))"),43269.0)</f>
        <v>43269</v>
      </c>
      <c r="E753" s="156">
        <v>1.5293304E9</v>
      </c>
      <c r="F753" s="156">
        <v>98777.651</v>
      </c>
      <c r="H753" s="153">
        <f>IFERROR(__xludf.DUMMYFUNCTION("TO_DATE(INT((I753/(60*60*24))+""1/1/1970""))"),43269.0)</f>
        <v>43269</v>
      </c>
      <c r="I753" s="152">
        <v>1.5293304E9</v>
      </c>
      <c r="J753" s="152">
        <v>136302.2704</v>
      </c>
      <c r="L753" s="158">
        <v>43269.0</v>
      </c>
      <c r="M753" s="159">
        <v>140651.41</v>
      </c>
      <c r="O753" s="153">
        <f>IFERROR(__xludf.DUMMYFUNCTION("TO_DATE(INT((P753/(60*60*24))+""1/1/1970""))"),43126.0)</f>
        <v>43126</v>
      </c>
      <c r="P753" s="13">
        <v>1.5169788E9</v>
      </c>
      <c r="Q753" s="13">
        <v>28288.0756</v>
      </c>
      <c r="S753" s="153">
        <f>IFERROR(__xludf.DUMMYFUNCTION("TO_DATE(INT((T753/(60*60*24))+""1/1/1970""))"),43269.0)</f>
        <v>43269</v>
      </c>
      <c r="T753" s="156">
        <v>1.5293304E9</v>
      </c>
      <c r="U753" s="156">
        <v>189993.4427</v>
      </c>
      <c r="W753" s="153">
        <f>IFERROR(__xludf.DUMMYFUNCTION("TO_DATE(INT((X753/(60*60*24))+""1/1/1970""))"),43245.0)</f>
        <v>43245</v>
      </c>
      <c r="X753" s="152">
        <v>1.5272568E9</v>
      </c>
      <c r="Y753" s="152">
        <v>10117.3774</v>
      </c>
      <c r="AA753" s="153">
        <f>IFERROR(__xludf.DUMMYFUNCTION("TO_DATE(INT((AB753/(60*60*24))+""1/1/1970""))"),43248.0)</f>
        <v>43248</v>
      </c>
      <c r="AB753" s="152">
        <v>1.527498E9</v>
      </c>
      <c r="AC753" s="152">
        <v>94890.5653</v>
      </c>
      <c r="AE753" s="153">
        <f>IFERROR(__xludf.DUMMYFUNCTION("TO_DATE(INT((AF753/(60*60*24))+""1/1/1970""))"),43128.0)</f>
        <v>43128</v>
      </c>
      <c r="AF753" s="152">
        <v>1.5171804E9</v>
      </c>
      <c r="AG753" s="152">
        <v>89864.9939</v>
      </c>
      <c r="AH753" s="156"/>
      <c r="AI753" s="153">
        <f>IFERROR(__xludf.DUMMYFUNCTION("TO_DATE(INT((AJ753/(60*60*24))+""1/1/1970""))"),43269.0)</f>
        <v>43269</v>
      </c>
      <c r="AJ753" s="156">
        <v>1.5293304E9</v>
      </c>
      <c r="AK753" s="156">
        <v>98777.651</v>
      </c>
      <c r="AL753" s="152">
        <v>136302.2704</v>
      </c>
      <c r="AM753" s="159">
        <v>140651.41</v>
      </c>
      <c r="AN753" s="152">
        <f t="shared" si="1"/>
        <v>30575.4079</v>
      </c>
      <c r="AO753" s="152">
        <f t="shared" si="2"/>
        <v>189993.4427</v>
      </c>
      <c r="AP753" s="152">
        <f t="shared" si="3"/>
        <v>10133.369</v>
      </c>
      <c r="AQ753" s="152">
        <f t="shared" si="4"/>
        <v>94640.6402</v>
      </c>
      <c r="AR753" s="152">
        <f t="shared" si="5"/>
        <v>94034.1313</v>
      </c>
    </row>
    <row r="754">
      <c r="A754" s="156">
        <v>1.49848386E9</v>
      </c>
      <c r="B754" s="156">
        <v>117244.0682</v>
      </c>
      <c r="D754" s="153">
        <f>IFERROR(__xludf.DUMMYFUNCTION("TO_DATE(INT((E754/(60*60*24))+""1/1/1970""))"),43270.0)</f>
        <v>43270</v>
      </c>
      <c r="E754" s="156">
        <v>1.5293808E9</v>
      </c>
      <c r="F754" s="156">
        <v>98777.651</v>
      </c>
      <c r="H754" s="153">
        <f>IFERROR(__xludf.DUMMYFUNCTION("TO_DATE(INT((I754/(60*60*24))+""1/1/1970""))"),43270.0)</f>
        <v>43270</v>
      </c>
      <c r="I754" s="152">
        <v>1.5293808E9</v>
      </c>
      <c r="J754" s="152">
        <v>139020.4261</v>
      </c>
      <c r="L754" s="158">
        <v>43270.0</v>
      </c>
      <c r="M754" s="160">
        <v>140415.38</v>
      </c>
      <c r="O754" s="153">
        <f>IFERROR(__xludf.DUMMYFUNCTION("TO_DATE(INT((P754/(60*60*24))+""1/1/1970""))"),43127.0)</f>
        <v>43127</v>
      </c>
      <c r="P754" s="13">
        <v>1.5170112E9</v>
      </c>
      <c r="Q754" s="13">
        <v>28397.9058</v>
      </c>
      <c r="S754" s="153">
        <f>IFERROR(__xludf.DUMMYFUNCTION("TO_DATE(INT((T754/(60*60*24))+""1/1/1970""))"),43270.0)</f>
        <v>43270</v>
      </c>
      <c r="T754" s="156">
        <v>1.5293808E9</v>
      </c>
      <c r="U754" s="156">
        <v>189310.6107</v>
      </c>
      <c r="W754" s="153">
        <f>IFERROR(__xludf.DUMMYFUNCTION("TO_DATE(INT((X754/(60*60*24))+""1/1/1970""))"),43246.0)</f>
        <v>43246</v>
      </c>
      <c r="X754" s="152">
        <v>1.5272928E9</v>
      </c>
      <c r="Y754" s="152">
        <v>10135.6634</v>
      </c>
      <c r="AA754" s="153">
        <f>IFERROR(__xludf.DUMMYFUNCTION("TO_DATE(INT((AB754/(60*60*24))+""1/1/1970""))"),43249.0)</f>
        <v>43249</v>
      </c>
      <c r="AB754" s="156">
        <v>1.5275772E9</v>
      </c>
      <c r="AC754" s="156">
        <v>95125.2614</v>
      </c>
      <c r="AE754" s="153">
        <f>IFERROR(__xludf.DUMMYFUNCTION("TO_DATE(INT((AF754/(60*60*24))+""1/1/1970""))"),43129.0)</f>
        <v>43129</v>
      </c>
      <c r="AF754" s="156">
        <v>1.51722E9</v>
      </c>
      <c r="AG754" s="156">
        <v>89867.5174</v>
      </c>
      <c r="AH754" s="156"/>
      <c r="AI754" s="153">
        <f>IFERROR(__xludf.DUMMYFUNCTION("TO_DATE(INT((AJ754/(60*60*24))+""1/1/1970""))"),43270.0)</f>
        <v>43270</v>
      </c>
      <c r="AJ754" s="156">
        <v>1.5293808E9</v>
      </c>
      <c r="AK754" s="156">
        <v>98777.651</v>
      </c>
      <c r="AL754" s="152">
        <v>139020.4261</v>
      </c>
      <c r="AM754" s="160">
        <v>140415.38</v>
      </c>
      <c r="AN754" s="152">
        <f t="shared" si="1"/>
        <v>30576.2003</v>
      </c>
      <c r="AO754" s="152">
        <f t="shared" si="2"/>
        <v>189310.6107</v>
      </c>
      <c r="AP754" s="152">
        <f t="shared" si="3"/>
        <v>10128.8231</v>
      </c>
      <c r="AQ754" s="152">
        <f t="shared" si="4"/>
        <v>94659.7128</v>
      </c>
      <c r="AR754" s="152">
        <f t="shared" si="5"/>
        <v>93770.646</v>
      </c>
    </row>
    <row r="755">
      <c r="A755" s="152">
        <v>1.4985072E9</v>
      </c>
      <c r="B755" s="152">
        <v>116961.1573</v>
      </c>
      <c r="D755" s="153">
        <f>IFERROR(__xludf.DUMMYFUNCTION("TO_DATE(INT((E755/(60*60*24))+""1/1/1970""))"),43271.0)</f>
        <v>43271</v>
      </c>
      <c r="E755" s="152">
        <v>1.5294672E9</v>
      </c>
      <c r="F755" s="152">
        <v>98777.651</v>
      </c>
      <c r="H755" s="153">
        <f>IFERROR(__xludf.DUMMYFUNCTION("TO_DATE(INT((I755/(60*60*24))+""1/1/1970""))"),43271.0)</f>
        <v>43271</v>
      </c>
      <c r="I755" s="156">
        <v>1.5294672E9</v>
      </c>
      <c r="J755" s="156">
        <v>138349.8816</v>
      </c>
      <c r="L755" s="158">
        <v>43271.0</v>
      </c>
      <c r="M755" s="159">
        <v>140254.78</v>
      </c>
      <c r="O755" s="153">
        <f>IFERROR(__xludf.DUMMYFUNCTION("TO_DATE(INT((P755/(60*60*24))+""1/1/1970""))"),43128.0)</f>
        <v>43128</v>
      </c>
      <c r="P755" s="13">
        <v>1.5170976E9</v>
      </c>
      <c r="Q755" s="13">
        <v>28397.9058</v>
      </c>
      <c r="S755" s="153">
        <f>IFERROR(__xludf.DUMMYFUNCTION("TO_DATE(INT((T755/(60*60*24))+""1/1/1970""))"),43271.0)</f>
        <v>43271</v>
      </c>
      <c r="T755" s="152">
        <v>1.5294672E9</v>
      </c>
      <c r="U755" s="152">
        <v>188166.8584</v>
      </c>
      <c r="W755" s="153">
        <f>IFERROR(__xludf.DUMMYFUNCTION("TO_DATE(INT((X755/(60*60*24))+""1/1/1970""))"),43248.0)</f>
        <v>43248</v>
      </c>
      <c r="X755" s="156">
        <v>1.5274656E9</v>
      </c>
      <c r="Y755" s="156">
        <v>10131.4825</v>
      </c>
      <c r="AA755" s="153">
        <f>IFERROR(__xludf.DUMMYFUNCTION("TO_DATE(INT((AB755/(60*60*24))+""1/1/1970""))"),43250.0)</f>
        <v>43250</v>
      </c>
      <c r="AB755" s="152">
        <v>1.5276564E9</v>
      </c>
      <c r="AC755" s="152">
        <v>95183.8114</v>
      </c>
      <c r="AE755" s="153">
        <f>IFERROR(__xludf.DUMMYFUNCTION("TO_DATE(INT((AF755/(60*60*24))+""1/1/1970""))"),43130.0)</f>
        <v>43130</v>
      </c>
      <c r="AF755" s="152">
        <v>1.5172992E9</v>
      </c>
      <c r="AG755" s="152">
        <v>89502.3359</v>
      </c>
      <c r="AH755" s="156"/>
      <c r="AI755" s="153">
        <f>IFERROR(__xludf.DUMMYFUNCTION("TO_DATE(INT((AJ755/(60*60*24))+""1/1/1970""))"),43271.0)</f>
        <v>43271</v>
      </c>
      <c r="AJ755" s="152">
        <v>1.5294672E9</v>
      </c>
      <c r="AK755" s="152">
        <v>98777.651</v>
      </c>
      <c r="AL755" s="156">
        <v>138349.8816</v>
      </c>
      <c r="AM755" s="159">
        <v>140254.78</v>
      </c>
      <c r="AN755" s="152">
        <f t="shared" si="1"/>
        <v>30654.4183</v>
      </c>
      <c r="AO755" s="152">
        <f t="shared" si="2"/>
        <v>188166.8584</v>
      </c>
      <c r="AP755" s="152">
        <f t="shared" si="3"/>
        <v>10141.2234</v>
      </c>
      <c r="AQ755" s="152">
        <f t="shared" si="4"/>
        <v>94645.367</v>
      </c>
      <c r="AR755" s="152">
        <f t="shared" si="5"/>
        <v>94065.8505</v>
      </c>
    </row>
    <row r="756">
      <c r="A756" s="156">
        <v>1.49857026E9</v>
      </c>
      <c r="B756" s="156">
        <v>116798.1239</v>
      </c>
      <c r="D756" s="153">
        <f>IFERROR(__xludf.DUMMYFUNCTION("TO_DATE(INT((E756/(60*60*24))+""1/1/1970""))"),43272.0)</f>
        <v>43272</v>
      </c>
      <c r="E756" s="156">
        <v>1.5295536E9</v>
      </c>
      <c r="F756" s="156">
        <v>98777.651</v>
      </c>
      <c r="H756" s="153">
        <f>IFERROR(__xludf.DUMMYFUNCTION("TO_DATE(INT((I756/(60*60*24))+""1/1/1970""))"),43272.0)</f>
        <v>43272</v>
      </c>
      <c r="I756" s="152">
        <v>1.5295536E9</v>
      </c>
      <c r="J756" s="152">
        <v>139580.5374</v>
      </c>
      <c r="L756" s="158">
        <v>43272.0</v>
      </c>
      <c r="M756" s="160">
        <v>139931.8</v>
      </c>
      <c r="O756" s="153">
        <f>IFERROR(__xludf.DUMMYFUNCTION("TO_DATE(INT((P756/(60*60*24))+""1/1/1970""))"),43129.0)</f>
        <v>43129</v>
      </c>
      <c r="P756" s="13">
        <v>1.517184E9</v>
      </c>
      <c r="Q756" s="13">
        <v>28404.1604</v>
      </c>
      <c r="S756" s="153">
        <f>IFERROR(__xludf.DUMMYFUNCTION("TO_DATE(INT((T756/(60*60*24))+""1/1/1970""))"),43272.0)</f>
        <v>43272</v>
      </c>
      <c r="T756" s="156">
        <v>1.5295536E9</v>
      </c>
      <c r="U756" s="156">
        <v>188725.0695</v>
      </c>
      <c r="W756" s="153">
        <f>IFERROR(__xludf.DUMMYFUNCTION("TO_DATE(INT((X756/(60*60*24))+""1/1/1970""))"),43249.0)</f>
        <v>43249</v>
      </c>
      <c r="X756" s="152">
        <v>1.527552E9</v>
      </c>
      <c r="Y756" s="152">
        <v>10142.143</v>
      </c>
      <c r="AA756" s="153">
        <f>IFERROR(__xludf.DUMMYFUNCTION("TO_DATE(INT((AB756/(60*60*24))+""1/1/1970""))"),43251.0)</f>
        <v>43251</v>
      </c>
      <c r="AB756" s="156">
        <v>1.5277356E9</v>
      </c>
      <c r="AC756" s="156">
        <v>94834.2241</v>
      </c>
      <c r="AE756" s="153">
        <f>IFERROR(__xludf.DUMMYFUNCTION("TO_DATE(INT((AF756/(60*60*24))+""1/1/1970""))"),43131.0)</f>
        <v>43131</v>
      </c>
      <c r="AF756" s="156">
        <v>1.5173784E9</v>
      </c>
      <c r="AG756" s="156">
        <v>89702.7712</v>
      </c>
      <c r="AH756" s="156"/>
      <c r="AI756" s="153">
        <f>IFERROR(__xludf.DUMMYFUNCTION("TO_DATE(INT((AJ756/(60*60*24))+""1/1/1970""))"),43272.0)</f>
        <v>43272</v>
      </c>
      <c r="AJ756" s="156">
        <v>1.5295536E9</v>
      </c>
      <c r="AK756" s="156">
        <v>98777.651</v>
      </c>
      <c r="AL756" s="152">
        <v>139580.5374</v>
      </c>
      <c r="AM756" s="160">
        <v>139931.8</v>
      </c>
      <c r="AN756" s="152">
        <f t="shared" si="1"/>
        <v>30620.574</v>
      </c>
      <c r="AO756" s="152">
        <f t="shared" si="2"/>
        <v>188725.0695</v>
      </c>
      <c r="AP756" s="152">
        <f t="shared" si="3"/>
        <v>10140.8027</v>
      </c>
      <c r="AQ756" s="152">
        <f t="shared" si="4"/>
        <v>94633.9898</v>
      </c>
      <c r="AR756" s="152">
        <f t="shared" si="5"/>
        <v>94146.5902</v>
      </c>
    </row>
    <row r="757">
      <c r="A757" s="152">
        <v>1.4985936E9</v>
      </c>
      <c r="B757" s="152">
        <v>116021.3178</v>
      </c>
      <c r="D757" s="153">
        <f>IFERROR(__xludf.DUMMYFUNCTION("TO_DATE(INT((E757/(60*60*24))+""1/1/1970""))"),43273.0)</f>
        <v>43273</v>
      </c>
      <c r="E757" s="152">
        <v>1.52964E9</v>
      </c>
      <c r="F757" s="152">
        <v>98777.651</v>
      </c>
      <c r="H757" s="153">
        <f>IFERROR(__xludf.DUMMYFUNCTION("TO_DATE(INT((I757/(60*60*24))+""1/1/1970""))"),43273.0)</f>
        <v>43273</v>
      </c>
      <c r="I757" s="156">
        <v>1.52964E9</v>
      </c>
      <c r="J757" s="156">
        <v>137484.6642</v>
      </c>
      <c r="L757" s="158">
        <v>43273.0</v>
      </c>
      <c r="M757" s="159">
        <v>139614.27</v>
      </c>
      <c r="O757" s="153">
        <f>IFERROR(__xludf.DUMMYFUNCTION("TO_DATE(INT((P757/(60*60*24))+""1/1/1970""))"),43130.0)</f>
        <v>43130</v>
      </c>
      <c r="P757" s="13">
        <v>1.5173244E9</v>
      </c>
      <c r="Q757" s="13">
        <v>28465.1161</v>
      </c>
      <c r="S757" s="153">
        <f>IFERROR(__xludf.DUMMYFUNCTION("TO_DATE(INT((T757/(60*60*24))+""1/1/1970""))"),43273.0)</f>
        <v>43273</v>
      </c>
      <c r="T757" s="152">
        <v>1.52964E9</v>
      </c>
      <c r="U757" s="152">
        <v>186787.1162</v>
      </c>
      <c r="W757" s="153">
        <f>IFERROR(__xludf.DUMMYFUNCTION("TO_DATE(INT((X757/(60*60*24))+""1/1/1970""))"),43250.0)</f>
        <v>43250</v>
      </c>
      <c r="X757" s="156">
        <v>1.5276888E9</v>
      </c>
      <c r="Y757" s="156">
        <v>10171.1517</v>
      </c>
      <c r="AA757" s="153">
        <f>IFERROR(__xludf.DUMMYFUNCTION("TO_DATE(INT((AB757/(60*60*24))+""1/1/1970""))"),43252.0)</f>
        <v>43252</v>
      </c>
      <c r="AB757" s="152">
        <v>1.5278148E9</v>
      </c>
      <c r="AC757" s="152">
        <v>94688.9779</v>
      </c>
      <c r="AE757" s="153">
        <f>IFERROR(__xludf.DUMMYFUNCTION("TO_DATE(INT((AF757/(60*60*24))+""1/1/1970""))"),43132.0)</f>
        <v>43132</v>
      </c>
      <c r="AF757" s="152">
        <v>1.5174576E9</v>
      </c>
      <c r="AG757" s="152">
        <v>89764.0553</v>
      </c>
      <c r="AH757" s="156"/>
      <c r="AI757" s="153">
        <f>IFERROR(__xludf.DUMMYFUNCTION("TO_DATE(INT((AJ757/(60*60*24))+""1/1/1970""))"),43273.0)</f>
        <v>43273</v>
      </c>
      <c r="AJ757" s="152">
        <v>1.52964E9</v>
      </c>
      <c r="AK757" s="152">
        <v>98777.651</v>
      </c>
      <c r="AL757" s="156">
        <v>137484.6642</v>
      </c>
      <c r="AM757" s="159">
        <v>139614.27</v>
      </c>
      <c r="AN757" s="152">
        <f t="shared" si="1"/>
        <v>30667.7963</v>
      </c>
      <c r="AO757" s="152">
        <f t="shared" si="2"/>
        <v>186787.1162</v>
      </c>
      <c r="AP757" s="152">
        <f t="shared" si="3"/>
        <v>10134.2019</v>
      </c>
      <c r="AQ757" s="152">
        <f t="shared" si="4"/>
        <v>94638.4088</v>
      </c>
      <c r="AR757" s="152">
        <f t="shared" si="5"/>
        <v>93950.1476</v>
      </c>
    </row>
    <row r="758">
      <c r="A758" s="156">
        <v>1.49865666E9</v>
      </c>
      <c r="B758" s="156">
        <v>116630.2954</v>
      </c>
      <c r="D758" s="153">
        <f>IFERROR(__xludf.DUMMYFUNCTION("TO_DATE(INT((E758/(60*60*24))+""1/1/1970""))"),43274.0)</f>
        <v>43274</v>
      </c>
      <c r="E758" s="156">
        <v>1.5297264E9</v>
      </c>
      <c r="F758" s="156">
        <v>98777.651</v>
      </c>
      <c r="H758" s="153">
        <f>IFERROR(__xludf.DUMMYFUNCTION("TO_DATE(INT((I758/(60*60*24))+""1/1/1970""))"),43274.0)</f>
        <v>43274</v>
      </c>
      <c r="I758" s="152">
        <v>1.5297264E9</v>
      </c>
      <c r="J758" s="152">
        <v>135395.2408</v>
      </c>
      <c r="L758" s="158">
        <v>43274.0</v>
      </c>
      <c r="M758" s="160">
        <v>139817.34</v>
      </c>
      <c r="O758" s="153">
        <f>IFERROR(__xludf.DUMMYFUNCTION("TO_DATE(INT((P758/(60*60*24))+""1/1/1970""))"),43131.0)</f>
        <v>43131</v>
      </c>
      <c r="P758" s="13">
        <v>1.5174108E9</v>
      </c>
      <c r="Q758" s="13">
        <v>28468.1847</v>
      </c>
      <c r="S758" s="153">
        <f>IFERROR(__xludf.DUMMYFUNCTION("TO_DATE(INT((T758/(60*60*24))+""1/1/1970""))"),43274.0)</f>
        <v>43274</v>
      </c>
      <c r="T758" s="156">
        <v>1.5297264E9</v>
      </c>
      <c r="U758" s="156">
        <v>187344.8275</v>
      </c>
      <c r="W758" s="153">
        <f>IFERROR(__xludf.DUMMYFUNCTION("TO_DATE(INT((X758/(60*60*24))+""1/1/1970""))"),43251.0)</f>
        <v>43251</v>
      </c>
      <c r="X758" s="156">
        <v>1.5277752E9</v>
      </c>
      <c r="Y758" s="156">
        <v>10132.6605</v>
      </c>
      <c r="AA758" s="153">
        <f>IFERROR(__xludf.DUMMYFUNCTION("TO_DATE(INT((AB758/(60*60*24))+""1/1/1970""))"),43254.0)</f>
        <v>43254</v>
      </c>
      <c r="AB758" s="156">
        <v>1.5280632E9</v>
      </c>
      <c r="AC758" s="156">
        <v>94883.3622</v>
      </c>
      <c r="AE758" s="153">
        <f>IFERROR(__xludf.DUMMYFUNCTION("TO_DATE(INT((AF758/(60*60*24))+""1/1/1970""))"),43133.0)</f>
        <v>43133</v>
      </c>
      <c r="AF758" s="156">
        <v>1.5175368E9</v>
      </c>
      <c r="AG758" s="156">
        <v>90437.46</v>
      </c>
      <c r="AH758" s="156"/>
      <c r="AI758" s="153">
        <f>IFERROR(__xludf.DUMMYFUNCTION("TO_DATE(INT((AJ758/(60*60*24))+""1/1/1970""))"),43274.0)</f>
        <v>43274</v>
      </c>
      <c r="AJ758" s="156">
        <v>1.5297264E9</v>
      </c>
      <c r="AK758" s="156">
        <v>98777.651</v>
      </c>
      <c r="AL758" s="152">
        <v>135395.2408</v>
      </c>
      <c r="AM758" s="160">
        <v>139817.34</v>
      </c>
      <c r="AN758" s="152">
        <f t="shared" si="1"/>
        <v>30534.8397</v>
      </c>
      <c r="AO758" s="152">
        <f t="shared" si="2"/>
        <v>187344.8275</v>
      </c>
      <c r="AP758" s="152">
        <f t="shared" si="3"/>
        <v>10129.6365</v>
      </c>
      <c r="AQ758" s="152">
        <f t="shared" si="4"/>
        <v>94638.4088</v>
      </c>
      <c r="AR758" s="152">
        <f t="shared" si="5"/>
        <v>93578.8893</v>
      </c>
    </row>
    <row r="759">
      <c r="A759" s="152">
        <v>1.49868E9</v>
      </c>
      <c r="B759" s="152">
        <v>117057.0593</v>
      </c>
      <c r="D759" s="153">
        <f>IFERROR(__xludf.DUMMYFUNCTION("TO_DATE(INT((E759/(60*60*24))+""1/1/1970""))"),43276.0)</f>
        <v>43276</v>
      </c>
      <c r="E759" s="152">
        <v>1.5299352E9</v>
      </c>
      <c r="F759" s="152">
        <v>98777.651</v>
      </c>
      <c r="H759" s="153">
        <f>IFERROR(__xludf.DUMMYFUNCTION("TO_DATE(INT((I759/(60*60*24))+""1/1/1970""))"),43276.0)</f>
        <v>43276</v>
      </c>
      <c r="I759" s="156">
        <v>1.5299352E9</v>
      </c>
      <c r="J759" s="156">
        <v>135395.2408</v>
      </c>
      <c r="L759" s="158">
        <v>43276.0</v>
      </c>
      <c r="M759" s="159">
        <v>139817.34</v>
      </c>
      <c r="O759" s="153">
        <f>IFERROR(__xludf.DUMMYFUNCTION("TO_DATE(INT((P759/(60*60*24))+""1/1/1970""))"),43132.0)</f>
        <v>43132</v>
      </c>
      <c r="P759" s="13">
        <v>1.5174972E9</v>
      </c>
      <c r="Q759" s="13">
        <v>28342.5154</v>
      </c>
      <c r="S759" s="153">
        <f>IFERROR(__xludf.DUMMYFUNCTION("TO_DATE(INT((T759/(60*60*24))+""1/1/1970""))"),43276.0)</f>
        <v>43276</v>
      </c>
      <c r="T759" s="152">
        <v>1.5299352E9</v>
      </c>
      <c r="U759" s="152">
        <v>187344.8275</v>
      </c>
      <c r="W759" s="153">
        <f>IFERROR(__xludf.DUMMYFUNCTION("TO_DATE(INT((X759/(60*60*24))+""1/1/1970""))"),43252.0)</f>
        <v>43252</v>
      </c>
      <c r="X759" s="156">
        <v>1.5278616E9</v>
      </c>
      <c r="Y759" s="156">
        <v>10130.309</v>
      </c>
      <c r="AA759" s="153">
        <f>IFERROR(__xludf.DUMMYFUNCTION("TO_DATE(INT((AB759/(60*60*24))+""1/1/1970""))"),43255.0)</f>
        <v>43255</v>
      </c>
      <c r="AB759" s="156">
        <v>1.5281028E9</v>
      </c>
      <c r="AC759" s="156">
        <v>95109.8483</v>
      </c>
      <c r="AE759" s="153">
        <f>IFERROR(__xludf.DUMMYFUNCTION("TO_DATE(INT((AF759/(60*60*24))+""1/1/1970""))"),43134.0)</f>
        <v>43134</v>
      </c>
      <c r="AF759" s="152">
        <v>1.517616E9</v>
      </c>
      <c r="AG759" s="152">
        <v>90046.6834</v>
      </c>
      <c r="AH759" s="156"/>
      <c r="AI759" s="153">
        <f>IFERROR(__xludf.DUMMYFUNCTION("TO_DATE(INT((AJ759/(60*60*24))+""1/1/1970""))"),43276.0)</f>
        <v>43276</v>
      </c>
      <c r="AJ759" s="152">
        <v>1.5299352E9</v>
      </c>
      <c r="AK759" s="152">
        <v>98777.651</v>
      </c>
      <c r="AL759" s="156">
        <v>135395.2408</v>
      </c>
      <c r="AM759" s="159">
        <v>139817.34</v>
      </c>
      <c r="AN759" s="152">
        <f t="shared" si="1"/>
        <v>30402.2843</v>
      </c>
      <c r="AO759" s="152">
        <f t="shared" si="2"/>
        <v>187344.8275</v>
      </c>
      <c r="AP759" s="152">
        <f t="shared" si="3"/>
        <v>10130.517</v>
      </c>
      <c r="AQ759" s="152">
        <f t="shared" si="4"/>
        <v>94857.3805</v>
      </c>
      <c r="AR759" s="152">
        <f t="shared" si="5"/>
        <v>93548.9724</v>
      </c>
    </row>
    <row r="760">
      <c r="A760" s="156">
        <v>1.49874306E9</v>
      </c>
      <c r="B760" s="156">
        <v>117105.0103</v>
      </c>
      <c r="D760" s="153">
        <f>IFERROR(__xludf.DUMMYFUNCTION("TO_DATE(INT((E760/(60*60*24))+""1/1/1970""))"),43277.0)</f>
        <v>43277</v>
      </c>
      <c r="E760" s="152">
        <v>1.5299856E9</v>
      </c>
      <c r="F760" s="152">
        <v>98777.651</v>
      </c>
      <c r="H760" s="153">
        <f>IFERROR(__xludf.DUMMYFUNCTION("TO_DATE(INT((I760/(60*60*24))+""1/1/1970""))"),43277.0)</f>
        <v>43277</v>
      </c>
      <c r="I760" s="156">
        <v>1.5299856E9</v>
      </c>
      <c r="J760" s="156">
        <v>131837.7525</v>
      </c>
      <c r="L760" s="158">
        <v>43277.0</v>
      </c>
      <c r="M760" s="159">
        <v>138836.09</v>
      </c>
      <c r="O760" s="153">
        <f>IFERROR(__xludf.DUMMYFUNCTION("TO_DATE(INT((P760/(60*60*24))+""1/1/1970""))"),43133.0)</f>
        <v>43133</v>
      </c>
      <c r="P760" s="13">
        <v>1.5175836E9</v>
      </c>
      <c r="Q760" s="13">
        <v>28247.3729</v>
      </c>
      <c r="S760" s="153">
        <f>IFERROR(__xludf.DUMMYFUNCTION("TO_DATE(INT((T760/(60*60*24))+""1/1/1970""))"),43277.0)</f>
        <v>43277</v>
      </c>
      <c r="T760" s="152">
        <v>1.5299856E9</v>
      </c>
      <c r="U760" s="152">
        <v>183215.1344</v>
      </c>
      <c r="W760" s="153">
        <f>IFERROR(__xludf.DUMMYFUNCTION("TO_DATE(INT((X760/(60*60*24))+""1/1/1970""))"),43253.0)</f>
        <v>43253</v>
      </c>
      <c r="X760" s="156">
        <v>1.5278976E9</v>
      </c>
      <c r="Y760" s="156">
        <v>10127.6013</v>
      </c>
      <c r="AA760" s="153">
        <f>IFERROR(__xludf.DUMMYFUNCTION("TO_DATE(INT((AB760/(60*60*24))+""1/1/1970""))"),43256.0)</f>
        <v>43256</v>
      </c>
      <c r="AB760" s="152">
        <v>1.528182E9</v>
      </c>
      <c r="AC760" s="152">
        <v>95107.8914</v>
      </c>
      <c r="AE760" s="153">
        <f>IFERROR(__xludf.DUMMYFUNCTION("TO_DATE(INT((AF760/(60*60*24))+""1/1/1970""))"),43135.0)</f>
        <v>43135</v>
      </c>
      <c r="AF760" s="156">
        <v>1.5177852E9</v>
      </c>
      <c r="AG760" s="156">
        <v>90046.6834</v>
      </c>
      <c r="AH760" s="156"/>
      <c r="AI760" s="153">
        <f>IFERROR(__xludf.DUMMYFUNCTION("TO_DATE(INT((AJ760/(60*60*24))+""1/1/1970""))"),43277.0)</f>
        <v>43277</v>
      </c>
      <c r="AJ760" s="152">
        <v>1.5299856E9</v>
      </c>
      <c r="AK760" s="152">
        <v>98777.651</v>
      </c>
      <c r="AL760" s="156">
        <v>131837.7525</v>
      </c>
      <c r="AM760" s="159">
        <v>138836.09</v>
      </c>
      <c r="AN760" s="152">
        <f t="shared" si="1"/>
        <v>30602.9609</v>
      </c>
      <c r="AO760" s="152">
        <f t="shared" si="2"/>
        <v>183215.1344</v>
      </c>
      <c r="AP760" s="152">
        <f t="shared" si="3"/>
        <v>10125.2342</v>
      </c>
      <c r="AQ760" s="152">
        <f t="shared" si="4"/>
        <v>94714.919</v>
      </c>
      <c r="AR760" s="152">
        <f t="shared" si="5"/>
        <v>93253.7679</v>
      </c>
    </row>
    <row r="761">
      <c r="A761" s="152">
        <v>1.4987664E9</v>
      </c>
      <c r="B761" s="152">
        <v>116030.908</v>
      </c>
      <c r="D761" s="153">
        <f>IFERROR(__xludf.DUMMYFUNCTION("TO_DATE(INT((E761/(60*60*24))+""1/1/1970""))"),43278.0)</f>
        <v>43278</v>
      </c>
      <c r="E761" s="156">
        <v>1.530072E9</v>
      </c>
      <c r="F761" s="156">
        <v>98777.651</v>
      </c>
      <c r="H761" s="153">
        <f>IFERROR(__xludf.DUMMYFUNCTION("TO_DATE(INT((I761/(60*60*24))+""1/1/1970""))"),43278.0)</f>
        <v>43278</v>
      </c>
      <c r="I761" s="152">
        <v>1.530072E9</v>
      </c>
      <c r="J761" s="152">
        <v>132881.4482</v>
      </c>
      <c r="L761" s="158">
        <v>43278.0</v>
      </c>
      <c r="M761" s="160">
        <v>138853.3</v>
      </c>
      <c r="O761" s="153">
        <f>IFERROR(__xludf.DUMMYFUNCTION("TO_DATE(INT((P761/(60*60*24))+""1/1/1970""))"),43134.0)</f>
        <v>43134</v>
      </c>
      <c r="P761" s="13">
        <v>1.517616E9</v>
      </c>
      <c r="Q761" s="13">
        <v>28252.7749</v>
      </c>
      <c r="S761" s="153">
        <f>IFERROR(__xludf.DUMMYFUNCTION("TO_DATE(INT((T761/(60*60*24))+""1/1/1970""))"),43278.0)</f>
        <v>43278</v>
      </c>
      <c r="T761" s="156">
        <v>1.530072E9</v>
      </c>
      <c r="U761" s="156">
        <v>183884.7134</v>
      </c>
      <c r="W761" s="153">
        <f>IFERROR(__xludf.DUMMYFUNCTION("TO_DATE(INT((X761/(60*60*24))+""1/1/1970""))"),43255.0)</f>
        <v>43255</v>
      </c>
      <c r="X761" s="152">
        <v>1.5280704E9</v>
      </c>
      <c r="Y761" s="152">
        <v>10123.4138</v>
      </c>
      <c r="AA761" s="153">
        <f>IFERROR(__xludf.DUMMYFUNCTION("TO_DATE(INT((AB761/(60*60*24))+""1/1/1970""))"),43257.0)</f>
        <v>43257</v>
      </c>
      <c r="AB761" s="156">
        <v>1.5282612E9</v>
      </c>
      <c r="AC761" s="156">
        <v>94973.0799</v>
      </c>
      <c r="AE761" s="153">
        <f>IFERROR(__xludf.DUMMYFUNCTION("TO_DATE(INT((AF761/(60*60*24))+""1/1/1970""))"),43136.0)</f>
        <v>43136</v>
      </c>
      <c r="AF761" s="152">
        <v>1.5178248E9</v>
      </c>
      <c r="AG761" s="152">
        <v>89978.9103</v>
      </c>
      <c r="AH761" s="156"/>
      <c r="AI761" s="153">
        <f>IFERROR(__xludf.DUMMYFUNCTION("TO_DATE(INT((AJ761/(60*60*24))+""1/1/1970""))"),43278.0)</f>
        <v>43278</v>
      </c>
      <c r="AJ761" s="156">
        <v>1.530072E9</v>
      </c>
      <c r="AK761" s="156">
        <v>98777.651</v>
      </c>
      <c r="AL761" s="152">
        <v>132881.4482</v>
      </c>
      <c r="AM761" s="160">
        <v>138853.3</v>
      </c>
      <c r="AN761" s="152">
        <f t="shared" si="1"/>
        <v>30384.6231</v>
      </c>
      <c r="AO761" s="152">
        <f t="shared" si="2"/>
        <v>183884.7134</v>
      </c>
      <c r="AP761" s="152">
        <f t="shared" si="3"/>
        <v>10130.6998</v>
      </c>
      <c r="AQ761" s="152">
        <f t="shared" si="4"/>
        <v>94455.4662</v>
      </c>
      <c r="AR761" s="152">
        <f t="shared" si="5"/>
        <v>93627.1889</v>
      </c>
    </row>
    <row r="762">
      <c r="A762" s="156">
        <v>1.49882946E9</v>
      </c>
      <c r="B762" s="156">
        <v>116553.5739</v>
      </c>
      <c r="D762" s="153">
        <f>IFERROR(__xludf.DUMMYFUNCTION("TO_DATE(INT((E762/(60*60*24))+""1/1/1970""))"),43279.0)</f>
        <v>43279</v>
      </c>
      <c r="E762" s="152">
        <v>1.5301584E9</v>
      </c>
      <c r="F762" s="152">
        <v>98777.651</v>
      </c>
      <c r="H762" s="153">
        <f>IFERROR(__xludf.DUMMYFUNCTION("TO_DATE(INT((I762/(60*60*24))+""1/1/1970""))"),43279.0)</f>
        <v>43279</v>
      </c>
      <c r="I762" s="156">
        <v>1.5301584E9</v>
      </c>
      <c r="J762" s="156">
        <v>130230.8166</v>
      </c>
      <c r="L762" s="158">
        <v>43279.0</v>
      </c>
      <c r="M762" s="159">
        <v>138412.48</v>
      </c>
      <c r="O762" s="153">
        <f>IFERROR(__xludf.DUMMYFUNCTION("TO_DATE(INT((P762/(60*60*24))+""1/1/1970""))"),43135.0)</f>
        <v>43135</v>
      </c>
      <c r="P762" s="13">
        <v>1.5177024E9</v>
      </c>
      <c r="Q762" s="13">
        <v>28252.7749</v>
      </c>
      <c r="S762" s="153">
        <f>IFERROR(__xludf.DUMMYFUNCTION("TO_DATE(INT((T762/(60*60*24))+""1/1/1970""))"),43279.0)</f>
        <v>43279</v>
      </c>
      <c r="T762" s="152">
        <v>1.5301584E9</v>
      </c>
      <c r="U762" s="152">
        <v>181397.2538</v>
      </c>
      <c r="W762" s="153">
        <f>IFERROR(__xludf.DUMMYFUNCTION("TO_DATE(INT((X762/(60*60*24))+""1/1/1970""))"),43256.0)</f>
        <v>43256</v>
      </c>
      <c r="X762" s="156">
        <v>1.5282072E9</v>
      </c>
      <c r="Y762" s="156">
        <v>10128.3027</v>
      </c>
      <c r="AA762" s="153">
        <f>IFERROR(__xludf.DUMMYFUNCTION("TO_DATE(INT((AB762/(60*60*24))+""1/1/1970""))"),43258.0)</f>
        <v>43258</v>
      </c>
      <c r="AB762" s="152">
        <v>1.5283404E9</v>
      </c>
      <c r="AC762" s="152">
        <v>94924.689</v>
      </c>
      <c r="AE762" s="153">
        <f>IFERROR(__xludf.DUMMYFUNCTION("TO_DATE(INT((AF762/(60*60*24))+""1/1/1970""))"),43137.0)</f>
        <v>43137</v>
      </c>
      <c r="AF762" s="156">
        <v>1.517904E9</v>
      </c>
      <c r="AG762" s="156">
        <v>89406.8048</v>
      </c>
      <c r="AH762" s="156"/>
      <c r="AI762" s="153">
        <f>IFERROR(__xludf.DUMMYFUNCTION("TO_DATE(INT((AJ762/(60*60*24))+""1/1/1970""))"),43279.0)</f>
        <v>43279</v>
      </c>
      <c r="AJ762" s="152">
        <v>1.5301584E9</v>
      </c>
      <c r="AK762" s="152">
        <v>98777.651</v>
      </c>
      <c r="AL762" s="156">
        <v>130230.8166</v>
      </c>
      <c r="AM762" s="159">
        <v>138412.48</v>
      </c>
      <c r="AN762" s="152">
        <f t="shared" si="1"/>
        <v>30379.9644</v>
      </c>
      <c r="AO762" s="152">
        <f t="shared" si="2"/>
        <v>181397.2538</v>
      </c>
      <c r="AP762" s="152">
        <f t="shared" si="3"/>
        <v>10145.3005</v>
      </c>
      <c r="AQ762" s="152">
        <f t="shared" si="4"/>
        <v>94282.2372</v>
      </c>
      <c r="AR762" s="152">
        <f t="shared" si="5"/>
        <v>94248.9565</v>
      </c>
    </row>
    <row r="763">
      <c r="A763" s="152">
        <v>1.4988528E9</v>
      </c>
      <c r="B763" s="152">
        <v>116246.6875</v>
      </c>
      <c r="D763" s="153">
        <f>IFERROR(__xludf.DUMMYFUNCTION("TO_DATE(INT((E763/(60*60*24))+""1/1/1970""))"),43280.0)</f>
        <v>43280</v>
      </c>
      <c r="E763" s="156">
        <v>1.5302448E9</v>
      </c>
      <c r="F763" s="156">
        <v>98777.651</v>
      </c>
      <c r="H763" s="153">
        <f>IFERROR(__xludf.DUMMYFUNCTION("TO_DATE(INT((I763/(60*60*24))+""1/1/1970""))"),43280.0)</f>
        <v>43280</v>
      </c>
      <c r="I763" s="152">
        <v>1.5302448E9</v>
      </c>
      <c r="J763" s="152">
        <v>131648.7846</v>
      </c>
      <c r="L763" s="158">
        <v>43280.0</v>
      </c>
      <c r="M763" s="160">
        <v>138701.01</v>
      </c>
      <c r="O763" s="153">
        <f>IFERROR(__xludf.DUMMYFUNCTION("TO_DATE(INT((P763/(60*60*24))+""1/1/1970""))"),43136.0)</f>
        <v>43136</v>
      </c>
      <c r="P763" s="13">
        <v>1.5177888E9</v>
      </c>
      <c r="Q763" s="13">
        <v>28280.668</v>
      </c>
      <c r="S763" s="153">
        <f>IFERROR(__xludf.DUMMYFUNCTION("TO_DATE(INT((T763/(60*60*24))+""1/1/1970""))"),43280.0)</f>
        <v>43280</v>
      </c>
      <c r="T763" s="156">
        <v>1.5302448E9</v>
      </c>
      <c r="U763" s="156">
        <v>183180.2451</v>
      </c>
      <c r="W763" s="153">
        <f>IFERROR(__xludf.DUMMYFUNCTION("TO_DATE(INT((X763/(60*60*24))+""1/1/1970""))"),43257.0)</f>
        <v>43257</v>
      </c>
      <c r="X763" s="156">
        <v>1.5282936E9</v>
      </c>
      <c r="Y763" s="156">
        <v>10113.8786</v>
      </c>
      <c r="AA763" s="153">
        <f>IFERROR(__xludf.DUMMYFUNCTION("TO_DATE(INT((AB763/(60*60*24))+""1/1/1970""))"),43259.0)</f>
        <v>43259</v>
      </c>
      <c r="AB763" s="156">
        <v>1.5284196E9</v>
      </c>
      <c r="AC763" s="156">
        <v>94689.9161</v>
      </c>
      <c r="AE763" s="153">
        <f>IFERROR(__xludf.DUMMYFUNCTION("TO_DATE(INT((AF763/(60*60*24))+""1/1/1970""))"),43138.0)</f>
        <v>43138</v>
      </c>
      <c r="AF763" s="152">
        <v>1.5179832E9</v>
      </c>
      <c r="AG763" s="152">
        <v>89500.894</v>
      </c>
      <c r="AH763" s="156"/>
      <c r="AI763" s="153">
        <f>IFERROR(__xludf.DUMMYFUNCTION("TO_DATE(INT((AJ763/(60*60*24))+""1/1/1970""))"),43280.0)</f>
        <v>43280</v>
      </c>
      <c r="AJ763" s="156">
        <v>1.5302448E9</v>
      </c>
      <c r="AK763" s="156">
        <v>98777.651</v>
      </c>
      <c r="AL763" s="152">
        <v>131648.7846</v>
      </c>
      <c r="AM763" s="160">
        <v>138701.01</v>
      </c>
      <c r="AN763" s="152">
        <f t="shared" si="1"/>
        <v>30276.8567</v>
      </c>
      <c r="AO763" s="152">
        <f t="shared" si="2"/>
        <v>183180.2451</v>
      </c>
      <c r="AP763" s="152">
        <f t="shared" si="3"/>
        <v>10142.6897</v>
      </c>
      <c r="AQ763" s="152">
        <f t="shared" si="4"/>
        <v>94413.6763</v>
      </c>
      <c r="AR763" s="152">
        <f t="shared" si="5"/>
        <v>94246.073</v>
      </c>
    </row>
    <row r="764">
      <c r="A764" s="156">
        <v>1.49908866E9</v>
      </c>
      <c r="B764" s="156">
        <v>116826.8945</v>
      </c>
      <c r="D764" s="153">
        <f>IFERROR(__xludf.DUMMYFUNCTION("TO_DATE(INT((E764/(60*60*24))+""1/1/1970""))"),43281.0)</f>
        <v>43281</v>
      </c>
      <c r="E764" s="152">
        <v>1.5303312E9</v>
      </c>
      <c r="F764" s="152">
        <v>98777.651</v>
      </c>
      <c r="H764" s="153">
        <f>IFERROR(__xludf.DUMMYFUNCTION("TO_DATE(INT((I764/(60*60*24))+""1/1/1970""))"),43281.0)</f>
        <v>43281</v>
      </c>
      <c r="I764" s="156">
        <v>1.5303312E9</v>
      </c>
      <c r="J764" s="156">
        <v>131846.1439</v>
      </c>
      <c r="L764" s="158">
        <v>43281.0</v>
      </c>
      <c r="M764" s="159">
        <v>138878.34</v>
      </c>
      <c r="O764" s="153">
        <f>IFERROR(__xludf.DUMMYFUNCTION("TO_DATE(INT((P764/(60*60*24))+""1/1/1970""))"),43137.0)</f>
        <v>43137</v>
      </c>
      <c r="P764" s="13">
        <v>1.5179292E9</v>
      </c>
      <c r="Q764" s="13">
        <v>28452.309</v>
      </c>
      <c r="S764" s="153">
        <f>IFERROR(__xludf.DUMMYFUNCTION("TO_DATE(INT((T764/(60*60*24))+""1/1/1970""))"),43281.0)</f>
        <v>43281</v>
      </c>
      <c r="T764" s="152">
        <v>1.5303312E9</v>
      </c>
      <c r="U764" s="152">
        <v>183725.6071</v>
      </c>
      <c r="W764" s="153">
        <f>IFERROR(__xludf.DUMMYFUNCTION("TO_DATE(INT((X764/(60*60*24))+""1/1/1970""))"),43258.0)</f>
        <v>43258</v>
      </c>
      <c r="X764" s="156">
        <v>1.52838E9</v>
      </c>
      <c r="Y764" s="156">
        <v>10113.554</v>
      </c>
      <c r="AA764" s="153">
        <f>IFERROR(__xludf.DUMMYFUNCTION("TO_DATE(INT((AB764/(60*60*24))+""1/1/1970""))"),43261.0)</f>
        <v>43261</v>
      </c>
      <c r="AB764" s="152">
        <v>1.528668E9</v>
      </c>
      <c r="AC764" s="152">
        <v>94662.6499</v>
      </c>
      <c r="AE764" s="153">
        <f>IFERROR(__xludf.DUMMYFUNCTION("TO_DATE(INT((AF764/(60*60*24))+""1/1/1970""))"),43139.0)</f>
        <v>43139</v>
      </c>
      <c r="AF764" s="156">
        <v>1.5180624E9</v>
      </c>
      <c r="AG764" s="156">
        <v>88704.5605</v>
      </c>
      <c r="AH764" s="156"/>
      <c r="AI764" s="153">
        <f>IFERROR(__xludf.DUMMYFUNCTION("TO_DATE(INT((AJ764/(60*60*24))+""1/1/1970""))"),43281.0)</f>
        <v>43281</v>
      </c>
      <c r="AJ764" s="152">
        <v>1.5303312E9</v>
      </c>
      <c r="AK764" s="152">
        <v>98777.651</v>
      </c>
      <c r="AL764" s="156">
        <v>131846.1439</v>
      </c>
      <c r="AM764" s="159">
        <v>138878.34</v>
      </c>
      <c r="AN764" s="152">
        <f t="shared" si="1"/>
        <v>30232.0256</v>
      </c>
      <c r="AO764" s="152">
        <f t="shared" si="2"/>
        <v>183725.6071</v>
      </c>
      <c r="AP764" s="152">
        <f t="shared" si="3"/>
        <v>10113.7848</v>
      </c>
      <c r="AQ764" s="152">
        <f t="shared" si="4"/>
        <v>94413.6763</v>
      </c>
      <c r="AR764" s="152">
        <f t="shared" si="5"/>
        <v>93369.8312</v>
      </c>
    </row>
    <row r="765">
      <c r="A765" s="152">
        <v>1.4991012E9</v>
      </c>
      <c r="B765" s="152">
        <v>116443.2866</v>
      </c>
      <c r="D765" s="153">
        <f>IFERROR(__xludf.DUMMYFUNCTION("TO_DATE(INT((E765/(60*60*24))+""1/1/1970""))"),43283.0)</f>
        <v>43283</v>
      </c>
      <c r="E765" s="156">
        <v>1.53054E9</v>
      </c>
      <c r="F765" s="156">
        <v>98777.651</v>
      </c>
      <c r="H765" s="153">
        <f>IFERROR(__xludf.DUMMYFUNCTION("TO_DATE(INT((I765/(60*60*24))+""1/1/1970""))"),43283.0)</f>
        <v>43283</v>
      </c>
      <c r="I765" s="152">
        <v>1.53054E9</v>
      </c>
      <c r="J765" s="152">
        <v>131846.1439</v>
      </c>
      <c r="L765" s="158">
        <v>43283.0</v>
      </c>
      <c r="M765" s="160">
        <v>138878.34</v>
      </c>
      <c r="O765" s="153">
        <f>IFERROR(__xludf.DUMMYFUNCTION("TO_DATE(INT((P765/(60*60*24))+""1/1/1970""))"),43138.0)</f>
        <v>43138</v>
      </c>
      <c r="P765" s="13">
        <v>1.5180156E9</v>
      </c>
      <c r="Q765" s="13">
        <v>28320.0193</v>
      </c>
      <c r="S765" s="153">
        <f>IFERROR(__xludf.DUMMYFUNCTION("TO_DATE(INT((T765/(60*60*24))+""1/1/1970""))"),43283.0)</f>
        <v>43283</v>
      </c>
      <c r="T765" s="156">
        <v>1.530504E9</v>
      </c>
      <c r="U765" s="156">
        <v>183725.6071</v>
      </c>
      <c r="W765" s="153">
        <f>IFERROR(__xludf.DUMMYFUNCTION("TO_DATE(INT((X765/(60*60*24))+""1/1/1970""))"),43259.0)</f>
        <v>43259</v>
      </c>
      <c r="X765" s="156">
        <v>1.5284664E9</v>
      </c>
      <c r="Y765" s="156">
        <v>10107.3326</v>
      </c>
      <c r="AA765" s="153">
        <f>IFERROR(__xludf.DUMMYFUNCTION("TO_DATE(INT((AB765/(60*60*24))+""1/1/1970""))"),43262.0)</f>
        <v>43262</v>
      </c>
      <c r="AB765" s="152">
        <v>1.5287076E9</v>
      </c>
      <c r="AC765" s="152">
        <v>94645.1584</v>
      </c>
      <c r="AE765" s="153">
        <f>IFERROR(__xludf.DUMMYFUNCTION("TO_DATE(INT((AF765/(60*60*24))+""1/1/1970""))"),43140.0)</f>
        <v>43140</v>
      </c>
      <c r="AF765" s="152">
        <v>1.5181416E9</v>
      </c>
      <c r="AG765" s="152">
        <v>88639.6714</v>
      </c>
      <c r="AH765" s="156"/>
      <c r="AI765" s="153">
        <f>IFERROR(__xludf.DUMMYFUNCTION("TO_DATE(INT((AJ765/(60*60*24))+""1/1/1970""))"),43283.0)</f>
        <v>43283</v>
      </c>
      <c r="AJ765" s="156">
        <v>1.53054E9</v>
      </c>
      <c r="AK765" s="156">
        <v>98777.651</v>
      </c>
      <c r="AL765" s="152">
        <v>131846.1439</v>
      </c>
      <c r="AM765" s="160">
        <v>138878.34</v>
      </c>
      <c r="AN765" s="152">
        <f t="shared" si="1"/>
        <v>30252.1874</v>
      </c>
      <c r="AO765" s="152">
        <f t="shared" si="2"/>
        <v>183725.6071</v>
      </c>
      <c r="AP765" s="152">
        <f t="shared" si="3"/>
        <v>10113.776</v>
      </c>
      <c r="AQ765" s="152">
        <f t="shared" si="4"/>
        <v>94837.559</v>
      </c>
      <c r="AR765" s="152">
        <f t="shared" si="5"/>
        <v>93418.1308</v>
      </c>
    </row>
    <row r="766">
      <c r="A766" s="156">
        <v>1.49926146E9</v>
      </c>
      <c r="B766" s="156">
        <v>116673.4513</v>
      </c>
      <c r="D766" s="153">
        <f>IFERROR(__xludf.DUMMYFUNCTION("TO_DATE(INT((E766/(60*60*24))+""1/1/1970""))"),43284.0)</f>
        <v>43284</v>
      </c>
      <c r="E766" s="156">
        <v>1.5305904E9</v>
      </c>
      <c r="F766" s="156">
        <v>98777.651</v>
      </c>
      <c r="H766" s="153">
        <f>IFERROR(__xludf.DUMMYFUNCTION("TO_DATE(INT((I766/(60*60*24))+""1/1/1970""))"),43284.0)</f>
        <v>43284</v>
      </c>
      <c r="I766" s="152">
        <v>1.5305904E9</v>
      </c>
      <c r="J766" s="152">
        <v>133338.3228</v>
      </c>
      <c r="L766" s="158">
        <v>43284.0</v>
      </c>
      <c r="M766" s="159">
        <v>138570.8</v>
      </c>
      <c r="O766" s="153">
        <f>IFERROR(__xludf.DUMMYFUNCTION("TO_DATE(INT((P766/(60*60*24))+""1/1/1970""))"),43139.0)</f>
        <v>43139</v>
      </c>
      <c r="P766" s="13">
        <v>1.518102E9</v>
      </c>
      <c r="Q766" s="13">
        <v>28488.0059</v>
      </c>
      <c r="S766" s="153">
        <f>IFERROR(__xludf.DUMMYFUNCTION("TO_DATE(INT((T766/(60*60*24))+""1/1/1970""))"),43284.0)</f>
        <v>43284</v>
      </c>
      <c r="T766" s="152">
        <v>1.5305904E9</v>
      </c>
      <c r="U766" s="152">
        <v>184265.5046</v>
      </c>
      <c r="W766" s="153">
        <f>IFERROR(__xludf.DUMMYFUNCTION("TO_DATE(INT((X766/(60*60*24))+""1/1/1970""))"),43260.0)</f>
        <v>43260</v>
      </c>
      <c r="X766" s="156">
        <v>1.5285024E9</v>
      </c>
      <c r="Y766" s="156">
        <v>10105.996</v>
      </c>
      <c r="AA766" s="153">
        <f>IFERROR(__xludf.DUMMYFUNCTION("TO_DATE(INT((AB766/(60*60*24))+""1/1/1970""))"),43263.0)</f>
        <v>43263</v>
      </c>
      <c r="AB766" s="156">
        <v>1.5287868E9</v>
      </c>
      <c r="AC766" s="156">
        <v>94633.1154</v>
      </c>
      <c r="AE766" s="153">
        <f>IFERROR(__xludf.DUMMYFUNCTION("TO_DATE(INT((AF766/(60*60*24))+""1/1/1970""))"),43141.0)</f>
        <v>43141</v>
      </c>
      <c r="AF766" s="156">
        <v>1.5182208E9</v>
      </c>
      <c r="AG766" s="156">
        <v>88570.8169</v>
      </c>
      <c r="AH766" s="156"/>
      <c r="AI766" s="153">
        <f>IFERROR(__xludf.DUMMYFUNCTION("TO_DATE(INT((AJ766/(60*60*24))+""1/1/1970""))"),43284.0)</f>
        <v>43284</v>
      </c>
      <c r="AJ766" s="156">
        <v>1.5305904E9</v>
      </c>
      <c r="AK766" s="156">
        <v>98777.651</v>
      </c>
      <c r="AL766" s="152">
        <v>133338.3228</v>
      </c>
      <c r="AM766" s="159">
        <v>138570.8</v>
      </c>
      <c r="AN766" s="152">
        <f t="shared" si="1"/>
        <v>30268.9023</v>
      </c>
      <c r="AO766" s="152">
        <f t="shared" si="2"/>
        <v>184265.5046</v>
      </c>
      <c r="AP766" s="152">
        <f t="shared" si="3"/>
        <v>10117.7898</v>
      </c>
      <c r="AQ766" s="152">
        <f t="shared" si="4"/>
        <v>95047.591</v>
      </c>
      <c r="AR766" s="152">
        <f t="shared" si="5"/>
        <v>93681.9766</v>
      </c>
    </row>
    <row r="767">
      <c r="A767" s="152">
        <v>1.4992848E9</v>
      </c>
      <c r="B767" s="152">
        <v>116711.8121</v>
      </c>
      <c r="D767" s="153">
        <f>IFERROR(__xludf.DUMMYFUNCTION("TO_DATE(INT((E767/(60*60*24))+""1/1/1970""))"),43285.0)</f>
        <v>43285</v>
      </c>
      <c r="E767" s="152">
        <v>1.5306768E9</v>
      </c>
      <c r="F767" s="152">
        <v>98058.7981</v>
      </c>
      <c r="H767" s="153">
        <f>IFERROR(__xludf.DUMMYFUNCTION("TO_DATE(INT((I767/(60*60*24))+""1/1/1970""))"),43285.0)</f>
        <v>43285</v>
      </c>
      <c r="I767" s="156">
        <v>1.5306768E9</v>
      </c>
      <c r="J767" s="156">
        <v>131260.4767</v>
      </c>
      <c r="L767" s="158">
        <v>43285.0</v>
      </c>
      <c r="M767" s="160">
        <v>138857.28</v>
      </c>
      <c r="O767" s="153">
        <f>IFERROR(__xludf.DUMMYFUNCTION("TO_DATE(INT((P767/(60*60*24))+""1/1/1970""))"),43140.0)</f>
        <v>43140</v>
      </c>
      <c r="P767" s="13">
        <v>1.5181884E9</v>
      </c>
      <c r="Q767" s="13">
        <v>28626.1556</v>
      </c>
      <c r="S767" s="153">
        <f>IFERROR(__xludf.DUMMYFUNCTION("TO_DATE(INT((T767/(60*60*24))+""1/1/1970""))"),43285.0)</f>
        <v>43285</v>
      </c>
      <c r="T767" s="156">
        <v>1.5306768E9</v>
      </c>
      <c r="U767" s="156">
        <v>183104.7099</v>
      </c>
      <c r="W767" s="153">
        <f>IFERROR(__xludf.DUMMYFUNCTION("TO_DATE(INT((X767/(60*60*24))+""1/1/1970""))"),43262.0)</f>
        <v>43262</v>
      </c>
      <c r="X767" s="152">
        <v>1.5286752E9</v>
      </c>
      <c r="Y767" s="152">
        <v>10112.3692</v>
      </c>
      <c r="AA767" s="153">
        <f>IFERROR(__xludf.DUMMYFUNCTION("TO_DATE(INT((AB767/(60*60*24))+""1/1/1970""))"),43264.0)</f>
        <v>43264</v>
      </c>
      <c r="AB767" s="152">
        <v>1.528866E9</v>
      </c>
      <c r="AC767" s="152">
        <v>94622.8751</v>
      </c>
      <c r="AE767" s="153">
        <f>IFERROR(__xludf.DUMMYFUNCTION("TO_DATE(INT((AF767/(60*60*24))+""1/1/1970""))"),43142.0)</f>
        <v>43142</v>
      </c>
      <c r="AF767" s="152">
        <v>1.51839E9</v>
      </c>
      <c r="AG767" s="152">
        <v>88570.8169</v>
      </c>
      <c r="AH767" s="156"/>
      <c r="AI767" s="153">
        <f>IFERROR(__xludf.DUMMYFUNCTION("TO_DATE(INT((AJ767/(60*60*24))+""1/1/1970""))"),43285.0)</f>
        <v>43285</v>
      </c>
      <c r="AJ767" s="152">
        <v>1.5306768E9</v>
      </c>
      <c r="AK767" s="152">
        <v>98058.7981</v>
      </c>
      <c r="AL767" s="156">
        <v>131260.4767</v>
      </c>
      <c r="AM767" s="160">
        <v>138857.28</v>
      </c>
      <c r="AN767" s="152">
        <f t="shared" si="1"/>
        <v>30464.3922</v>
      </c>
      <c r="AO767" s="152">
        <f t="shared" si="2"/>
        <v>183104.7099</v>
      </c>
      <c r="AP767" s="152">
        <f t="shared" si="3"/>
        <v>10118.2087</v>
      </c>
      <c r="AQ767" s="152">
        <f t="shared" si="4"/>
        <v>94556.9495</v>
      </c>
      <c r="AR767" s="152">
        <f t="shared" si="5"/>
        <v>93556.1813</v>
      </c>
    </row>
    <row r="768">
      <c r="A768" s="156">
        <v>1.49934786E9</v>
      </c>
      <c r="B768" s="156">
        <v>116237.0973</v>
      </c>
      <c r="D768" s="153">
        <f>IFERROR(__xludf.DUMMYFUNCTION("TO_DATE(INT((E768/(60*60*24))+""1/1/1970""))"),43286.0)</f>
        <v>43286</v>
      </c>
      <c r="E768" s="156">
        <v>1.5307992E9</v>
      </c>
      <c r="F768" s="156">
        <v>98058.7981</v>
      </c>
      <c r="H768" s="153">
        <f>IFERROR(__xludf.DUMMYFUNCTION("TO_DATE(INT((I768/(60*60*24))+""1/1/1970""))"),43286.0)</f>
        <v>43286</v>
      </c>
      <c r="I768" s="152">
        <v>1.5307992E9</v>
      </c>
      <c r="J768" s="152">
        <v>131260.4767</v>
      </c>
      <c r="L768" s="158">
        <v>43286.0</v>
      </c>
      <c r="M768" s="159">
        <v>138857.28</v>
      </c>
      <c r="O768" s="153">
        <f>IFERROR(__xludf.DUMMYFUNCTION("TO_DATE(INT((P768/(60*60*24))+""1/1/1970""))"),43141.0)</f>
        <v>43141</v>
      </c>
      <c r="P768" s="13">
        <v>1.5182208E9</v>
      </c>
      <c r="Q768" s="13">
        <v>28580.2573</v>
      </c>
      <c r="S768" s="153">
        <f>IFERROR(__xludf.DUMMYFUNCTION("TO_DATE(INT((T768/(60*60*24))+""1/1/1970""))"),43286.0)</f>
        <v>43286</v>
      </c>
      <c r="T768" s="152">
        <v>1.5307992E9</v>
      </c>
      <c r="U768" s="152">
        <v>183104.7099</v>
      </c>
      <c r="W768" s="153">
        <f>IFERROR(__xludf.DUMMYFUNCTION("TO_DATE(INT((X768/(60*60*24))+""1/1/1970""))"),43263.0)</f>
        <v>43263</v>
      </c>
      <c r="X768" s="156">
        <v>1.528812E9</v>
      </c>
      <c r="Y768" s="156">
        <v>10110.3249</v>
      </c>
      <c r="AA768" s="153">
        <f>IFERROR(__xludf.DUMMYFUNCTION("TO_DATE(INT((AB768/(60*60*24))+""1/1/1970""))"),43265.0)</f>
        <v>43265</v>
      </c>
      <c r="AB768" s="156">
        <v>1.5289452E9</v>
      </c>
      <c r="AC768" s="156">
        <v>94633.2126</v>
      </c>
      <c r="AE768" s="153">
        <f>IFERROR(__xludf.DUMMYFUNCTION("TO_DATE(INT((AF768/(60*60*24))+""1/1/1970""))"),43143.0)</f>
        <v>43143</v>
      </c>
      <c r="AF768" s="156">
        <v>1.5184296E9</v>
      </c>
      <c r="AG768" s="156">
        <v>88577.3058</v>
      </c>
      <c r="AH768" s="156"/>
      <c r="AI768" s="153">
        <f>IFERROR(__xludf.DUMMYFUNCTION("TO_DATE(INT((AJ768/(60*60*24))+""1/1/1970""))"),43286.0)</f>
        <v>43286</v>
      </c>
      <c r="AJ768" s="156">
        <v>1.5307992E9</v>
      </c>
      <c r="AK768" s="156">
        <v>98058.7981</v>
      </c>
      <c r="AL768" s="152">
        <v>131260.4767</v>
      </c>
      <c r="AM768" s="159">
        <v>138857.28</v>
      </c>
      <c r="AN768" s="152">
        <f t="shared" si="1"/>
        <v>30453.5651</v>
      </c>
      <c r="AO768" s="152">
        <f t="shared" si="2"/>
        <v>183104.7099</v>
      </c>
      <c r="AP768" s="152">
        <f t="shared" si="3"/>
        <v>10115.1967</v>
      </c>
      <c r="AQ768" s="152">
        <f t="shared" si="4"/>
        <v>94529.9726</v>
      </c>
      <c r="AR768" s="152">
        <f t="shared" si="5"/>
        <v>93548.6119</v>
      </c>
    </row>
    <row r="769">
      <c r="A769" s="152">
        <v>1.4993712E9</v>
      </c>
      <c r="B769" s="152">
        <v>115647.3001</v>
      </c>
      <c r="D769" s="153">
        <f>IFERROR(__xludf.DUMMYFUNCTION("TO_DATE(INT((E769/(60*60*24))+""1/1/1970""))"),43287.0)</f>
        <v>43287</v>
      </c>
      <c r="E769" s="156">
        <v>1.5308496E9</v>
      </c>
      <c r="F769" s="156">
        <v>98859.0278</v>
      </c>
      <c r="H769" s="153">
        <f>IFERROR(__xludf.DUMMYFUNCTION("TO_DATE(INT((I769/(60*60*24))+""1/1/1970""))"),43287.0)</f>
        <v>43287</v>
      </c>
      <c r="I769" s="152">
        <v>1.5308496E9</v>
      </c>
      <c r="J769" s="152">
        <v>132814.7213</v>
      </c>
      <c r="L769" s="158">
        <v>43287.0</v>
      </c>
      <c r="M769" s="159">
        <v>139609.33</v>
      </c>
      <c r="O769" s="153">
        <f>IFERROR(__xludf.DUMMYFUNCTION("TO_DATE(INT((P769/(60*60*24))+""1/1/1970""))"),43142.0)</f>
        <v>43142</v>
      </c>
      <c r="P769" s="13">
        <v>1.5183072E9</v>
      </c>
      <c r="Q769" s="13">
        <v>28580.2573</v>
      </c>
      <c r="S769" s="153">
        <f>IFERROR(__xludf.DUMMYFUNCTION("TO_DATE(INT((T769/(60*60*24))+""1/1/1970""))"),43287.0)</f>
        <v>43287</v>
      </c>
      <c r="T769" s="152">
        <v>1.5308496E9</v>
      </c>
      <c r="U769" s="152">
        <v>185614.3186</v>
      </c>
      <c r="W769" s="153">
        <f>IFERROR(__xludf.DUMMYFUNCTION("TO_DATE(INT((X769/(60*60*24))+""1/1/1970""))"),43264.0)</f>
        <v>43264</v>
      </c>
      <c r="X769" s="156">
        <v>1.5288984E9</v>
      </c>
      <c r="Y769" s="156">
        <v>10110.2121</v>
      </c>
      <c r="AA769" s="153">
        <f>IFERROR(__xludf.DUMMYFUNCTION("TO_DATE(INT((AB769/(60*60*24))+""1/1/1970""))"),43266.0)</f>
        <v>43266</v>
      </c>
      <c r="AB769" s="152">
        <v>1.5290244E9</v>
      </c>
      <c r="AC769" s="152">
        <v>94644.0071</v>
      </c>
      <c r="AE769" s="153">
        <f>IFERROR(__xludf.DUMMYFUNCTION("TO_DATE(INT((AF769/(60*60*24))+""1/1/1970""))"),43144.0)</f>
        <v>43144</v>
      </c>
      <c r="AF769" s="152">
        <v>1.5185088E9</v>
      </c>
      <c r="AG769" s="152">
        <v>88927.3464</v>
      </c>
      <c r="AH769" s="156"/>
      <c r="AI769" s="153">
        <f>IFERROR(__xludf.DUMMYFUNCTION("TO_DATE(INT((AJ769/(60*60*24))+""1/1/1970""))"),43287.0)</f>
        <v>43287</v>
      </c>
      <c r="AJ769" s="156">
        <v>1.5308496E9</v>
      </c>
      <c r="AK769" s="156">
        <v>98859.0278</v>
      </c>
      <c r="AL769" s="152">
        <v>132814.7213</v>
      </c>
      <c r="AM769" s="159">
        <v>139609.33</v>
      </c>
      <c r="AN769" s="152">
        <f t="shared" si="1"/>
        <v>30300.0461</v>
      </c>
      <c r="AO769" s="152">
        <f t="shared" si="2"/>
        <v>185614.3186</v>
      </c>
      <c r="AP769" s="152">
        <f t="shared" si="3"/>
        <v>10114.0961</v>
      </c>
      <c r="AQ769" s="152">
        <f t="shared" si="4"/>
        <v>94750.8933</v>
      </c>
      <c r="AR769" s="152">
        <f t="shared" si="5"/>
        <v>93317.5667</v>
      </c>
    </row>
    <row r="770">
      <c r="A770" s="156">
        <v>1.49943426E9</v>
      </c>
      <c r="B770" s="156">
        <v>115997.3423</v>
      </c>
      <c r="D770" s="153">
        <f>IFERROR(__xludf.DUMMYFUNCTION("TO_DATE(INT((E770/(60*60*24))+""1/1/1970""))"),43288.0)</f>
        <v>43288</v>
      </c>
      <c r="E770" s="152">
        <v>1.530936E9</v>
      </c>
      <c r="F770" s="152">
        <v>98867.9857</v>
      </c>
      <c r="H770" s="153">
        <f>IFERROR(__xludf.DUMMYFUNCTION("TO_DATE(INT((I770/(60*60*24))+""1/1/1970""))"),43288.0)</f>
        <v>43288</v>
      </c>
      <c r="I770" s="156">
        <v>1.530936E9</v>
      </c>
      <c r="J770" s="156">
        <v>133617.0012</v>
      </c>
      <c r="L770" s="158">
        <v>43288.0</v>
      </c>
      <c r="M770" s="160">
        <v>140227.0</v>
      </c>
      <c r="O770" s="153">
        <f>IFERROR(__xludf.DUMMYFUNCTION("TO_DATE(INT((P770/(60*60*24))+""1/1/1970""))"),43143.0)</f>
        <v>43143</v>
      </c>
      <c r="P770" s="13">
        <v>1.5183936E9</v>
      </c>
      <c r="Q770" s="13">
        <v>28574.3369</v>
      </c>
      <c r="S770" s="153">
        <f>IFERROR(__xludf.DUMMYFUNCTION("TO_DATE(INT((T770/(60*60*24))+""1/1/1970""))"),43288.0)</f>
        <v>43288</v>
      </c>
      <c r="T770" s="156">
        <v>1.530936E9</v>
      </c>
      <c r="U770" s="156">
        <v>188072.9625</v>
      </c>
      <c r="W770" s="153">
        <f>IFERROR(__xludf.DUMMYFUNCTION("TO_DATE(INT((X770/(60*60*24))+""1/1/1970""))"),43265.0)</f>
        <v>43265</v>
      </c>
      <c r="X770" s="156">
        <v>1.5289848E9</v>
      </c>
      <c r="Y770" s="156">
        <v>10101.4918</v>
      </c>
      <c r="AA770" s="153">
        <f>IFERROR(__xludf.DUMMYFUNCTION("TO_DATE(INT((AB770/(60*60*24))+""1/1/1970""))"),43268.0)</f>
        <v>43268</v>
      </c>
      <c r="AB770" s="156">
        <v>1.5292728E9</v>
      </c>
      <c r="AC770" s="156">
        <v>94636.4214</v>
      </c>
      <c r="AE770" s="153">
        <f>IFERROR(__xludf.DUMMYFUNCTION("TO_DATE(INT((AF770/(60*60*24))+""1/1/1970""))"),43145.0)</f>
        <v>43145</v>
      </c>
      <c r="AF770" s="156">
        <v>1.518588E9</v>
      </c>
      <c r="AG770" s="156">
        <v>89308.7501</v>
      </c>
      <c r="AH770" s="156"/>
      <c r="AI770" s="153">
        <f>IFERROR(__xludf.DUMMYFUNCTION("TO_DATE(INT((AJ770/(60*60*24))+""1/1/1970""))"),43288.0)</f>
        <v>43288</v>
      </c>
      <c r="AJ770" s="152">
        <v>1.530936E9</v>
      </c>
      <c r="AK770" s="152">
        <v>98867.9857</v>
      </c>
      <c r="AL770" s="156">
        <v>133617.0012</v>
      </c>
      <c r="AM770" s="160">
        <v>140227.0</v>
      </c>
      <c r="AN770" s="152">
        <f t="shared" si="1"/>
        <v>30238.4729</v>
      </c>
      <c r="AO770" s="152">
        <f t="shared" si="2"/>
        <v>188072.9625</v>
      </c>
      <c r="AP770" s="152">
        <f t="shared" si="3"/>
        <v>10105.254</v>
      </c>
      <c r="AQ770" s="152">
        <f t="shared" si="4"/>
        <v>94750.8933</v>
      </c>
      <c r="AR770" s="152">
        <f t="shared" si="5"/>
        <v>92923.6003</v>
      </c>
    </row>
    <row r="771">
      <c r="A771" s="152">
        <v>1.4994576E9</v>
      </c>
      <c r="B771" s="152">
        <v>116395.3356</v>
      </c>
      <c r="D771" s="153">
        <f>IFERROR(__xludf.DUMMYFUNCTION("TO_DATE(INT((E771/(60*60*24))+""1/1/1970""))"),43290.0)</f>
        <v>43290</v>
      </c>
      <c r="E771" s="156">
        <v>1.5311448E9</v>
      </c>
      <c r="F771" s="156">
        <v>98867.9857</v>
      </c>
      <c r="H771" s="153">
        <f>IFERROR(__xludf.DUMMYFUNCTION("TO_DATE(INT((I771/(60*60*24))+""1/1/1970""))"),43290.0)</f>
        <v>43290</v>
      </c>
      <c r="I771" s="152">
        <v>1.5311448E9</v>
      </c>
      <c r="J771" s="152">
        <v>133617.0012</v>
      </c>
      <c r="L771" s="158">
        <v>43290.0</v>
      </c>
      <c r="M771" s="159">
        <v>140227.0</v>
      </c>
      <c r="O771" s="153">
        <f>IFERROR(__xludf.DUMMYFUNCTION("TO_DATE(INT((P771/(60*60*24))+""1/1/1970""))"),43144.0)</f>
        <v>43144</v>
      </c>
      <c r="P771" s="13">
        <v>1.518534E9</v>
      </c>
      <c r="Q771" s="13">
        <v>28532.1032</v>
      </c>
      <c r="S771" s="153">
        <f>IFERROR(__xludf.DUMMYFUNCTION("TO_DATE(INT((T771/(60*60*24))+""1/1/1970""))"),43290.0)</f>
        <v>43290</v>
      </c>
      <c r="T771" s="152">
        <v>1.5311448E9</v>
      </c>
      <c r="U771" s="152">
        <v>188072.9625</v>
      </c>
      <c r="W771" s="153">
        <f>IFERROR(__xludf.DUMMYFUNCTION("TO_DATE(INT((X771/(60*60*24))+""1/1/1970""))"),43266.0)</f>
        <v>43266</v>
      </c>
      <c r="X771" s="156">
        <v>1.5290712E9</v>
      </c>
      <c r="Y771" s="156">
        <v>10134.5001</v>
      </c>
      <c r="AA771" s="153">
        <f>IFERROR(__xludf.DUMMYFUNCTION("TO_DATE(INT((AB771/(60*60*24))+""1/1/1970""))"),43269.0)</f>
        <v>43269</v>
      </c>
      <c r="AB771" s="156">
        <v>1.5293124E9</v>
      </c>
      <c r="AC771" s="156">
        <v>94640.6402</v>
      </c>
      <c r="AE771" s="153">
        <f>IFERROR(__xludf.DUMMYFUNCTION("TO_DATE(INT((AF771/(60*60*24))+""1/1/1970""))"),43146.0)</f>
        <v>43146</v>
      </c>
      <c r="AF771" s="152">
        <v>1.5186672E9</v>
      </c>
      <c r="AG771" s="152">
        <v>90135.0047</v>
      </c>
      <c r="AH771" s="156"/>
      <c r="AI771" s="153">
        <f>IFERROR(__xludf.DUMMYFUNCTION("TO_DATE(INT((AJ771/(60*60*24))+""1/1/1970""))"),43290.0)</f>
        <v>43290</v>
      </c>
      <c r="AJ771" s="156">
        <v>1.5311448E9</v>
      </c>
      <c r="AK771" s="156">
        <v>98867.9857</v>
      </c>
      <c r="AL771" s="152">
        <v>133617.0012</v>
      </c>
      <c r="AM771" s="159">
        <v>140227.0</v>
      </c>
      <c r="AN771" s="152">
        <f t="shared" si="1"/>
        <v>30255.1883</v>
      </c>
      <c r="AO771" s="152">
        <f t="shared" si="2"/>
        <v>188072.9625</v>
      </c>
      <c r="AP771" s="152">
        <f t="shared" si="3"/>
        <v>10105.0328</v>
      </c>
      <c r="AQ771" s="152">
        <f t="shared" si="4"/>
        <v>94762.9187</v>
      </c>
      <c r="AR771" s="152">
        <f t="shared" si="5"/>
        <v>92890.0789</v>
      </c>
    </row>
    <row r="772">
      <c r="A772" s="156">
        <v>1.49969346E9</v>
      </c>
      <c r="B772" s="156">
        <v>116241.8924</v>
      </c>
      <c r="D772" s="153">
        <f>IFERROR(__xludf.DUMMYFUNCTION("TO_DATE(INT((E772/(60*60*24))+""1/1/1970""))"),43291.0)</f>
        <v>43291</v>
      </c>
      <c r="E772" s="156">
        <v>1.5311952E9</v>
      </c>
      <c r="F772" s="156">
        <v>98867.9857</v>
      </c>
      <c r="H772" s="153">
        <f>IFERROR(__xludf.DUMMYFUNCTION("TO_DATE(INT((I772/(60*60*24))+""1/1/1970""))"),43291.0)</f>
        <v>43291</v>
      </c>
      <c r="I772" s="152">
        <v>1.5311952E9</v>
      </c>
      <c r="J772" s="152">
        <v>134507.1011</v>
      </c>
      <c r="L772" s="158">
        <v>43291.0</v>
      </c>
      <c r="M772" s="159">
        <v>140707.56</v>
      </c>
      <c r="O772" s="153">
        <f>IFERROR(__xludf.DUMMYFUNCTION("TO_DATE(INT((P772/(60*60*24))+""1/1/1970""))"),43145.0)</f>
        <v>43145</v>
      </c>
      <c r="P772" s="13">
        <v>1.5186204E9</v>
      </c>
      <c r="Q772" s="13">
        <v>28688.1331</v>
      </c>
      <c r="S772" s="153">
        <f>IFERROR(__xludf.DUMMYFUNCTION("TO_DATE(INT((T772/(60*60*24))+""1/1/1970""))"),43291.0)</f>
        <v>43291</v>
      </c>
      <c r="T772" s="152">
        <v>1.5311952E9</v>
      </c>
      <c r="U772" s="152">
        <v>190792.2584</v>
      </c>
      <c r="W772" s="153">
        <f>IFERROR(__xludf.DUMMYFUNCTION("TO_DATE(INT((X772/(60*60*24))+""1/1/1970""))"),43267.0)</f>
        <v>43267</v>
      </c>
      <c r="X772" s="156">
        <v>1.5291072E9</v>
      </c>
      <c r="Y772" s="156">
        <v>10130.315</v>
      </c>
      <c r="AA772" s="153">
        <f>IFERROR(__xludf.DUMMYFUNCTION("TO_DATE(INT((AB772/(60*60*24))+""1/1/1970""))"),43270.0)</f>
        <v>43270</v>
      </c>
      <c r="AB772" s="152">
        <v>1.5293916E9</v>
      </c>
      <c r="AC772" s="152">
        <v>94659.7128</v>
      </c>
      <c r="AE772" s="153">
        <f>IFERROR(__xludf.DUMMYFUNCTION("TO_DATE(INT((AF772/(60*60*24))+""1/1/1970""))"),43147.0)</f>
        <v>43147</v>
      </c>
      <c r="AF772" s="156">
        <v>1.5187464E9</v>
      </c>
      <c r="AG772" s="156">
        <v>90381.5832</v>
      </c>
      <c r="AH772" s="156"/>
      <c r="AI772" s="153">
        <f>IFERROR(__xludf.DUMMYFUNCTION("TO_DATE(INT((AJ772/(60*60*24))+""1/1/1970""))"),43291.0)</f>
        <v>43291</v>
      </c>
      <c r="AJ772" s="156">
        <v>1.5311952E9</v>
      </c>
      <c r="AK772" s="156">
        <v>98867.9857</v>
      </c>
      <c r="AL772" s="152">
        <v>134507.1011</v>
      </c>
      <c r="AM772" s="159">
        <v>140707.56</v>
      </c>
      <c r="AN772" s="152">
        <f t="shared" si="1"/>
        <v>30471.8736</v>
      </c>
      <c r="AO772" s="152">
        <f t="shared" si="2"/>
        <v>190792.2584</v>
      </c>
      <c r="AP772" s="152">
        <f t="shared" si="3"/>
        <v>10110.459</v>
      </c>
      <c r="AQ772" s="152">
        <f t="shared" si="4"/>
        <v>94752.0178</v>
      </c>
      <c r="AR772" s="152">
        <f t="shared" si="5"/>
        <v>92859.0806</v>
      </c>
    </row>
    <row r="773">
      <c r="A773" s="152">
        <v>1.4997168E9</v>
      </c>
      <c r="B773" s="152">
        <v>116520.0082</v>
      </c>
      <c r="D773" s="153">
        <f>IFERROR(__xludf.DUMMYFUNCTION("TO_DATE(INT((E773/(60*60*24))+""1/1/1970""))"),43292.0)</f>
        <v>43292</v>
      </c>
      <c r="E773" s="152">
        <v>1.5312816E9</v>
      </c>
      <c r="F773" s="152">
        <v>98867.9857</v>
      </c>
      <c r="H773" s="153">
        <f>IFERROR(__xludf.DUMMYFUNCTION("TO_DATE(INT((I773/(60*60*24))+""1/1/1970""))"),43292.0)</f>
        <v>43292</v>
      </c>
      <c r="I773" s="156">
        <v>1.5312816E9</v>
      </c>
      <c r="J773" s="156">
        <v>134594.8623</v>
      </c>
      <c r="L773" s="158">
        <v>43292.0</v>
      </c>
      <c r="M773" s="160">
        <v>140885.64</v>
      </c>
      <c r="O773" s="153">
        <f>IFERROR(__xludf.DUMMYFUNCTION("TO_DATE(INT((P773/(60*60*24))+""1/1/1970""))"),43146.0)</f>
        <v>43146</v>
      </c>
      <c r="P773" s="13">
        <v>1.5187068E9</v>
      </c>
      <c r="Q773" s="13">
        <v>28775.1952</v>
      </c>
      <c r="S773" s="153">
        <f>IFERROR(__xludf.DUMMYFUNCTION("TO_DATE(INT((T773/(60*60*24))+""1/1/1970""))"),43292.0)</f>
        <v>43292</v>
      </c>
      <c r="T773" s="156">
        <v>1.5312816E9</v>
      </c>
      <c r="U773" s="156">
        <v>191873.1397</v>
      </c>
      <c r="W773" s="153">
        <f>IFERROR(__xludf.DUMMYFUNCTION("TO_DATE(INT((X773/(60*60*24))+""1/1/1970""))"),43269.0)</f>
        <v>43269</v>
      </c>
      <c r="X773" s="152">
        <v>1.52928E9</v>
      </c>
      <c r="Y773" s="152">
        <v>10133.369</v>
      </c>
      <c r="AA773" s="153">
        <f>IFERROR(__xludf.DUMMYFUNCTION("TO_DATE(INT((AB773/(60*60*24))+""1/1/1970""))"),43271.0)</f>
        <v>43271</v>
      </c>
      <c r="AB773" s="156">
        <v>1.5294708E9</v>
      </c>
      <c r="AC773" s="156">
        <v>94645.367</v>
      </c>
      <c r="AE773" s="153">
        <f>IFERROR(__xludf.DUMMYFUNCTION("TO_DATE(INT((AF773/(60*60*24))+""1/1/1970""))"),43148.0)</f>
        <v>43148</v>
      </c>
      <c r="AF773" s="152">
        <v>1.5188256E9</v>
      </c>
      <c r="AG773" s="152">
        <v>89712.865</v>
      </c>
      <c r="AH773" s="156"/>
      <c r="AI773" s="153">
        <f>IFERROR(__xludf.DUMMYFUNCTION("TO_DATE(INT((AJ773/(60*60*24))+""1/1/1970""))"),43292.0)</f>
        <v>43292</v>
      </c>
      <c r="AJ773" s="152">
        <v>1.5312816E9</v>
      </c>
      <c r="AK773" s="152">
        <v>98867.9857</v>
      </c>
      <c r="AL773" s="156">
        <v>134594.8623</v>
      </c>
      <c r="AM773" s="160">
        <v>140885.64</v>
      </c>
      <c r="AN773" s="152">
        <f t="shared" si="1"/>
        <v>30489.9038</v>
      </c>
      <c r="AO773" s="152">
        <f t="shared" si="2"/>
        <v>191873.1397</v>
      </c>
      <c r="AP773" s="152">
        <f t="shared" si="3"/>
        <v>10109.6003</v>
      </c>
      <c r="AQ773" s="152">
        <f t="shared" si="4"/>
        <v>94752.8114</v>
      </c>
      <c r="AR773" s="152">
        <f t="shared" si="5"/>
        <v>93057.6858</v>
      </c>
    </row>
    <row r="774">
      <c r="A774" s="156">
        <v>1.49977986E9</v>
      </c>
      <c r="B774" s="156">
        <v>116433.6964</v>
      </c>
      <c r="D774" s="153">
        <f>IFERROR(__xludf.DUMMYFUNCTION("TO_DATE(INT((E774/(60*60*24))+""1/1/1970""))"),43293.0)</f>
        <v>43293</v>
      </c>
      <c r="E774" s="156">
        <v>1.531368E9</v>
      </c>
      <c r="F774" s="156">
        <v>98867.9857</v>
      </c>
      <c r="H774" s="153">
        <f>IFERROR(__xludf.DUMMYFUNCTION("TO_DATE(INT((I774/(60*60*24))+""1/1/1970""))"),43293.0)</f>
        <v>43293</v>
      </c>
      <c r="I774" s="152">
        <v>1.531368E9</v>
      </c>
      <c r="J774" s="152">
        <v>135185.0656</v>
      </c>
      <c r="L774" s="158">
        <v>43293.0</v>
      </c>
      <c r="M774" s="159">
        <v>140135.12</v>
      </c>
      <c r="O774" s="153">
        <f>IFERROR(__xludf.DUMMYFUNCTION("TO_DATE(INT((P774/(60*60*24))+""1/1/1970""))"),43147.0)</f>
        <v>43147</v>
      </c>
      <c r="P774" s="13">
        <v>1.5187932E9</v>
      </c>
      <c r="Q774" s="13">
        <v>28794.1553</v>
      </c>
      <c r="S774" s="153">
        <f>IFERROR(__xludf.DUMMYFUNCTION("TO_DATE(INT((T774/(60*60*24))+""1/1/1970""))"),43293.0)</f>
        <v>43293</v>
      </c>
      <c r="T774" s="152">
        <v>1.531368E9</v>
      </c>
      <c r="U774" s="152">
        <v>189704.9059</v>
      </c>
      <c r="W774" s="153">
        <f>IFERROR(__xludf.DUMMYFUNCTION("TO_DATE(INT((X774/(60*60*24))+""1/1/1970""))"),43270.0)</f>
        <v>43270</v>
      </c>
      <c r="X774" s="156">
        <v>1.5294168E9</v>
      </c>
      <c r="Y774" s="156">
        <v>10128.8231</v>
      </c>
      <c r="AA774" s="153">
        <f>IFERROR(__xludf.DUMMYFUNCTION("TO_DATE(INT((AB774/(60*60*24))+""1/1/1970""))"),43272.0)</f>
        <v>43272</v>
      </c>
      <c r="AB774" s="152">
        <v>1.52955E9</v>
      </c>
      <c r="AC774" s="152">
        <v>94633.9898</v>
      </c>
      <c r="AE774" s="153">
        <f>IFERROR(__xludf.DUMMYFUNCTION("TO_DATE(INT((AF774/(60*60*24))+""1/1/1970""))"),43149.0)</f>
        <v>43149</v>
      </c>
      <c r="AF774" s="156">
        <v>1.5189948E9</v>
      </c>
      <c r="AG774" s="156">
        <v>89712.865</v>
      </c>
      <c r="AH774" s="156"/>
      <c r="AI774" s="153">
        <f>IFERROR(__xludf.DUMMYFUNCTION("TO_DATE(INT((AJ774/(60*60*24))+""1/1/1970""))"),43293.0)</f>
        <v>43293</v>
      </c>
      <c r="AJ774" s="156">
        <v>1.531368E9</v>
      </c>
      <c r="AK774" s="156">
        <v>98867.9857</v>
      </c>
      <c r="AL774" s="152">
        <v>135185.0656</v>
      </c>
      <c r="AM774" s="159">
        <v>140135.12</v>
      </c>
      <c r="AN774" s="152">
        <f t="shared" si="1"/>
        <v>30688.1677</v>
      </c>
      <c r="AO774" s="152">
        <f t="shared" si="2"/>
        <v>189704.9059</v>
      </c>
      <c r="AP774" s="152">
        <f t="shared" si="3"/>
        <v>10107.4244</v>
      </c>
      <c r="AQ774" s="152">
        <f t="shared" si="4"/>
        <v>94716.2843</v>
      </c>
      <c r="AR774" s="152">
        <f t="shared" si="5"/>
        <v>93441.9202</v>
      </c>
    </row>
    <row r="775">
      <c r="A775" s="152">
        <v>1.4998032E9</v>
      </c>
      <c r="B775" s="152">
        <v>116433.6964</v>
      </c>
      <c r="D775" s="153">
        <f>IFERROR(__xludf.DUMMYFUNCTION("TO_DATE(INT((E775/(60*60*24))+""1/1/1970""))"),43294.0)</f>
        <v>43294</v>
      </c>
      <c r="E775" s="152">
        <v>1.5314544E9</v>
      </c>
      <c r="F775" s="152">
        <v>98867.9857</v>
      </c>
      <c r="H775" s="153">
        <f>IFERROR(__xludf.DUMMYFUNCTION("TO_DATE(INT((I775/(60*60*24))+""1/1/1970""))"),43294.0)</f>
        <v>43294</v>
      </c>
      <c r="I775" s="156">
        <v>1.5314544E9</v>
      </c>
      <c r="J775" s="156">
        <v>137295.8026</v>
      </c>
      <c r="L775" s="158">
        <v>43294.0</v>
      </c>
      <c r="M775" s="160">
        <v>140890.47</v>
      </c>
      <c r="O775" s="153">
        <f>IFERROR(__xludf.DUMMYFUNCTION("TO_DATE(INT((P775/(60*60*24))+""1/1/1970""))"),43148.0)</f>
        <v>43148</v>
      </c>
      <c r="P775" s="13">
        <v>1.5188256E9</v>
      </c>
      <c r="Q775" s="13">
        <v>28711.6039</v>
      </c>
      <c r="S775" s="153">
        <f>IFERROR(__xludf.DUMMYFUNCTION("TO_DATE(INT((T775/(60*60*24))+""1/1/1970""))"),43294.0)</f>
        <v>43294</v>
      </c>
      <c r="T775" s="156">
        <v>1.5314544E9</v>
      </c>
      <c r="U775" s="156">
        <v>192342.2416</v>
      </c>
      <c r="W775" s="153">
        <f>IFERROR(__xludf.DUMMYFUNCTION("TO_DATE(INT((X775/(60*60*24))+""1/1/1970""))"),43271.0)</f>
        <v>43271</v>
      </c>
      <c r="X775" s="156">
        <v>1.5295032E9</v>
      </c>
      <c r="Y775" s="156">
        <v>10141.2234</v>
      </c>
      <c r="AA775" s="153">
        <f>IFERROR(__xludf.DUMMYFUNCTION("TO_DATE(INT((AB775/(60*60*24))+""1/1/1970""))"),43273.0)</f>
        <v>43273</v>
      </c>
      <c r="AB775" s="156">
        <v>1.5296292E9</v>
      </c>
      <c r="AC775" s="156">
        <v>94638.4088</v>
      </c>
      <c r="AE775" s="153">
        <f>IFERROR(__xludf.DUMMYFUNCTION("TO_DATE(INT((AF775/(60*60*24))+""1/1/1970""))"),43150.0)</f>
        <v>43150</v>
      </c>
      <c r="AF775" s="152">
        <v>1.5190344E9</v>
      </c>
      <c r="AG775" s="152">
        <v>89730.1688</v>
      </c>
      <c r="AH775" s="156"/>
      <c r="AI775" s="153">
        <f>IFERROR(__xludf.DUMMYFUNCTION("TO_DATE(INT((AJ775/(60*60*24))+""1/1/1970""))"),43294.0)</f>
        <v>43294</v>
      </c>
      <c r="AJ775" s="152">
        <v>1.5314544E9</v>
      </c>
      <c r="AK775" s="152">
        <v>98867.9857</v>
      </c>
      <c r="AL775" s="156">
        <v>137295.8026</v>
      </c>
      <c r="AM775" s="160">
        <v>140890.47</v>
      </c>
      <c r="AN775" s="152">
        <f t="shared" si="1"/>
        <v>30552.2864</v>
      </c>
      <c r="AO775" s="152">
        <f t="shared" si="2"/>
        <v>192342.2416</v>
      </c>
      <c r="AP775" s="152">
        <f t="shared" si="3"/>
        <v>10113.894</v>
      </c>
      <c r="AQ775" s="152">
        <f t="shared" si="4"/>
        <v>94722.8155</v>
      </c>
      <c r="AR775" s="152">
        <f t="shared" si="5"/>
        <v>93516.8928</v>
      </c>
    </row>
    <row r="776">
      <c r="A776" s="156">
        <v>1.49986626E9</v>
      </c>
      <c r="B776" s="156">
        <v>117028.2887</v>
      </c>
      <c r="D776" s="153">
        <f>IFERROR(__xludf.DUMMYFUNCTION("TO_DATE(INT((E776/(60*60*24))+""1/1/1970""))"),43295.0)</f>
        <v>43295</v>
      </c>
      <c r="E776" s="156">
        <v>1.5315408E9</v>
      </c>
      <c r="F776" s="156">
        <v>98867.9857</v>
      </c>
      <c r="H776" s="153">
        <f>IFERROR(__xludf.DUMMYFUNCTION("TO_DATE(INT((I776/(60*60*24))+""1/1/1970""))"),43295.0)</f>
        <v>43295</v>
      </c>
      <c r="I776" s="152">
        <v>1.5315408E9</v>
      </c>
      <c r="J776" s="152">
        <v>136646.1536</v>
      </c>
      <c r="L776" s="158">
        <v>43295.0</v>
      </c>
      <c r="M776" s="159">
        <v>140875.61</v>
      </c>
      <c r="O776" s="153">
        <f>IFERROR(__xludf.DUMMYFUNCTION("TO_DATE(INT((P776/(60*60*24))+""1/1/1970""))"),43149.0)</f>
        <v>43149</v>
      </c>
      <c r="P776" s="13">
        <v>1.518912E9</v>
      </c>
      <c r="Q776" s="13">
        <v>28711.6039</v>
      </c>
      <c r="S776" s="153">
        <f>IFERROR(__xludf.DUMMYFUNCTION("TO_DATE(INT((T776/(60*60*24))+""1/1/1970""))"),43295.0)</f>
        <v>43295</v>
      </c>
      <c r="T776" s="152">
        <v>1.5315408E9</v>
      </c>
      <c r="U776" s="152">
        <v>192612.298</v>
      </c>
      <c r="W776" s="153">
        <f>IFERROR(__xludf.DUMMYFUNCTION("TO_DATE(INT((X776/(60*60*24))+""1/1/1970""))"),43272.0)</f>
        <v>43272</v>
      </c>
      <c r="X776" s="156">
        <v>1.5295896E9</v>
      </c>
      <c r="Y776" s="156">
        <v>10140.8027</v>
      </c>
      <c r="AA776" s="153">
        <f>IFERROR(__xludf.DUMMYFUNCTION("TO_DATE(INT((AB776/(60*60*24))+""1/1/1970""))"),43275.0)</f>
        <v>43275</v>
      </c>
      <c r="AB776" s="152">
        <v>1.5298776E9</v>
      </c>
      <c r="AC776" s="152">
        <v>95022.3322</v>
      </c>
      <c r="AE776" s="153">
        <f>IFERROR(__xludf.DUMMYFUNCTION("TO_DATE(INT((AF776/(60*60*24))+""1/1/1970""))"),43151.0)</f>
        <v>43151</v>
      </c>
      <c r="AF776" s="156">
        <v>1.5191136E9</v>
      </c>
      <c r="AG776" s="156">
        <v>89646.5339</v>
      </c>
      <c r="AH776" s="156"/>
      <c r="AI776" s="153">
        <f>IFERROR(__xludf.DUMMYFUNCTION("TO_DATE(INT((AJ776/(60*60*24))+""1/1/1970""))"),43295.0)</f>
        <v>43295</v>
      </c>
      <c r="AJ776" s="156">
        <v>1.5315408E9</v>
      </c>
      <c r="AK776" s="156">
        <v>98867.9857</v>
      </c>
      <c r="AL776" s="152">
        <v>136646.1536</v>
      </c>
      <c r="AM776" s="159">
        <v>140875.61</v>
      </c>
      <c r="AN776" s="152">
        <f t="shared" si="1"/>
        <v>30569.2312</v>
      </c>
      <c r="AO776" s="152">
        <f t="shared" si="2"/>
        <v>192612.298</v>
      </c>
      <c r="AP776" s="152">
        <f t="shared" si="3"/>
        <v>10111.3303</v>
      </c>
      <c r="AQ776" s="152">
        <f t="shared" si="4"/>
        <v>94722.8155</v>
      </c>
      <c r="AR776" s="152">
        <f t="shared" si="5"/>
        <v>93362.6223</v>
      </c>
    </row>
    <row r="777">
      <c r="A777" s="152">
        <v>1.4998896E9</v>
      </c>
      <c r="B777" s="152">
        <v>117306.4044</v>
      </c>
      <c r="D777" s="153">
        <f>IFERROR(__xludf.DUMMYFUNCTION("TO_DATE(INT((E777/(60*60*24))+""1/1/1970""))"),43297.0)</f>
        <v>43297</v>
      </c>
      <c r="E777" s="152">
        <v>1.5317496E9</v>
      </c>
      <c r="F777" s="152">
        <v>98867.9857</v>
      </c>
      <c r="H777" s="153">
        <f>IFERROR(__xludf.DUMMYFUNCTION("TO_DATE(INT((I777/(60*60*24))+""1/1/1970""))"),43297.0)</f>
        <v>43297</v>
      </c>
      <c r="I777" s="156">
        <v>1.5317496E9</v>
      </c>
      <c r="J777" s="156">
        <v>136646.1536</v>
      </c>
      <c r="L777" s="158">
        <v>43297.0</v>
      </c>
      <c r="M777" s="160">
        <v>140875.61</v>
      </c>
      <c r="O777" s="153">
        <f>IFERROR(__xludf.DUMMYFUNCTION("TO_DATE(INT((P777/(60*60*24))+""1/1/1970""))"),43150.0)</f>
        <v>43150</v>
      </c>
      <c r="P777" s="13">
        <v>1.5189984E9</v>
      </c>
      <c r="Q777" s="13">
        <v>28717.3582</v>
      </c>
      <c r="S777" s="153">
        <f>IFERROR(__xludf.DUMMYFUNCTION("TO_DATE(INT((T777/(60*60*24))+""1/1/1970""))"),43297.0)</f>
        <v>43297</v>
      </c>
      <c r="T777" s="156">
        <v>1.5317496E9</v>
      </c>
      <c r="U777" s="156">
        <v>192612.298</v>
      </c>
      <c r="W777" s="153">
        <f>IFERROR(__xludf.DUMMYFUNCTION("TO_DATE(INT((X777/(60*60*24))+""1/1/1970""))"),43273.0)</f>
        <v>43273</v>
      </c>
      <c r="X777" s="156">
        <v>1.529676E9</v>
      </c>
      <c r="Y777" s="156">
        <v>10134.2019</v>
      </c>
      <c r="AA777" s="153">
        <f>IFERROR(__xludf.DUMMYFUNCTION("TO_DATE(INT((AB777/(60*60*24))+""1/1/1970""))"),43276.0)</f>
        <v>43276</v>
      </c>
      <c r="AB777" s="152">
        <v>1.5299172E9</v>
      </c>
      <c r="AC777" s="152">
        <v>94857.3805</v>
      </c>
      <c r="AE777" s="153">
        <f>IFERROR(__xludf.DUMMYFUNCTION("TO_DATE(INT((AF777/(60*60*24))+""1/1/1970""))"),43152.0)</f>
        <v>43152</v>
      </c>
      <c r="AF777" s="152">
        <v>1.5191928E9</v>
      </c>
      <c r="AG777" s="152">
        <v>89175.0065</v>
      </c>
      <c r="AH777" s="156"/>
      <c r="AI777" s="153">
        <f>IFERROR(__xludf.DUMMYFUNCTION("TO_DATE(INT((AJ777/(60*60*24))+""1/1/1970""))"),43297.0)</f>
        <v>43297</v>
      </c>
      <c r="AJ777" s="152">
        <v>1.5317496E9</v>
      </c>
      <c r="AK777" s="152">
        <v>98867.9857</v>
      </c>
      <c r="AL777" s="156">
        <v>136646.1536</v>
      </c>
      <c r="AM777" s="160">
        <v>140875.61</v>
      </c>
      <c r="AN777" s="152">
        <f t="shared" si="1"/>
        <v>30565.4126</v>
      </c>
      <c r="AO777" s="152">
        <f t="shared" si="2"/>
        <v>192612.298</v>
      </c>
      <c r="AP777" s="152">
        <f t="shared" si="3"/>
        <v>10112.4127</v>
      </c>
      <c r="AQ777" s="152">
        <f t="shared" si="4"/>
        <v>94698.2023</v>
      </c>
      <c r="AR777" s="152">
        <f t="shared" si="5"/>
        <v>93416.3286</v>
      </c>
    </row>
    <row r="778">
      <c r="A778" s="156">
        <v>1.49995266E9</v>
      </c>
      <c r="B778" s="156">
        <v>117268.0437</v>
      </c>
      <c r="D778" s="153">
        <f>IFERROR(__xludf.DUMMYFUNCTION("TO_DATE(INT((E778/(60*60*24))+""1/1/1970""))"),43298.0)</f>
        <v>43298</v>
      </c>
      <c r="E778" s="152">
        <v>1.5318E9</v>
      </c>
      <c r="F778" s="152">
        <v>98867.9857</v>
      </c>
      <c r="H778" s="153">
        <f>IFERROR(__xludf.DUMMYFUNCTION("TO_DATE(INT((I778/(60*60*24))+""1/1/1970""))"),43298.0)</f>
        <v>43298</v>
      </c>
      <c r="I778" s="156">
        <v>1.5318E9</v>
      </c>
      <c r="J778" s="156">
        <v>135996.7257</v>
      </c>
      <c r="L778" s="158">
        <v>43298.0</v>
      </c>
      <c r="M778" s="160">
        <v>140660.16</v>
      </c>
      <c r="O778" s="153">
        <f>IFERROR(__xludf.DUMMYFUNCTION("TO_DATE(INT((P778/(60*60*24))+""1/1/1970""))"),43151.0)</f>
        <v>43151</v>
      </c>
      <c r="P778" s="13">
        <v>1.5190848E9</v>
      </c>
      <c r="Q778" s="13">
        <v>28687.3554</v>
      </c>
      <c r="S778" s="153">
        <f>IFERROR(__xludf.DUMMYFUNCTION("TO_DATE(INT((T778/(60*60*24))+""1/1/1970""))"),43298.0)</f>
        <v>43298</v>
      </c>
      <c r="T778" s="156">
        <v>1.5318E9</v>
      </c>
      <c r="U778" s="156">
        <v>192421.4913</v>
      </c>
      <c r="W778" s="153">
        <f>IFERROR(__xludf.DUMMYFUNCTION("TO_DATE(INT((X778/(60*60*24))+""1/1/1970""))"),43274.0)</f>
        <v>43274</v>
      </c>
      <c r="X778" s="156">
        <v>1.529712E9</v>
      </c>
      <c r="Y778" s="156">
        <v>10129.6365</v>
      </c>
      <c r="AA778" s="153">
        <f>IFERROR(__xludf.DUMMYFUNCTION("TO_DATE(INT((AB778/(60*60*24))+""1/1/1970""))"),43277.0)</f>
        <v>43277</v>
      </c>
      <c r="AB778" s="156">
        <v>1.5299964E9</v>
      </c>
      <c r="AC778" s="156">
        <v>94714.919</v>
      </c>
      <c r="AE778" s="153">
        <f>IFERROR(__xludf.DUMMYFUNCTION("TO_DATE(INT((AF778/(60*60*24))+""1/1/1970""))"),43153.0)</f>
        <v>43153</v>
      </c>
      <c r="AF778" s="156">
        <v>1.519272E9</v>
      </c>
      <c r="AG778" s="156">
        <v>88779.904</v>
      </c>
      <c r="AH778" s="156"/>
      <c r="AI778" s="153">
        <f>IFERROR(__xludf.DUMMYFUNCTION("TO_DATE(INT((AJ778/(60*60*24))+""1/1/1970""))"),43298.0)</f>
        <v>43298</v>
      </c>
      <c r="AJ778" s="152">
        <v>1.5318E9</v>
      </c>
      <c r="AK778" s="152">
        <v>98867.9857</v>
      </c>
      <c r="AL778" s="156">
        <v>135996.7257</v>
      </c>
      <c r="AM778" s="160">
        <v>140660.16</v>
      </c>
      <c r="AN778" s="152">
        <f t="shared" si="1"/>
        <v>30562.3807</v>
      </c>
      <c r="AO778" s="152">
        <f t="shared" si="2"/>
        <v>192421.4913</v>
      </c>
      <c r="AP778" s="152">
        <f t="shared" si="3"/>
        <v>10101.9305</v>
      </c>
      <c r="AQ778" s="152">
        <f t="shared" si="4"/>
        <v>94739.5827</v>
      </c>
      <c r="AR778" s="152">
        <f t="shared" si="5"/>
        <v>93197.8989</v>
      </c>
    </row>
    <row r="779">
      <c r="A779" s="152">
        <v>1.499976E9</v>
      </c>
      <c r="B779" s="152">
        <v>117503.0035</v>
      </c>
      <c r="D779" s="153">
        <f>IFERROR(__xludf.DUMMYFUNCTION("TO_DATE(INT((E779/(60*60*24))+""1/1/1970""))"),43299.0)</f>
        <v>43299</v>
      </c>
      <c r="E779" s="156">
        <v>1.5318864E9</v>
      </c>
      <c r="F779" s="156">
        <v>98867.9857</v>
      </c>
      <c r="H779" s="153">
        <f>IFERROR(__xludf.DUMMYFUNCTION("TO_DATE(INT((I779/(60*60*24))+""1/1/1970""))"),43299.0)</f>
        <v>43299</v>
      </c>
      <c r="I779" s="152">
        <v>1.5318864E9</v>
      </c>
      <c r="J779" s="152">
        <v>137751.6348</v>
      </c>
      <c r="L779" s="158">
        <v>43299.0</v>
      </c>
      <c r="M779" s="159">
        <v>140504.53</v>
      </c>
      <c r="O779" s="153">
        <f>IFERROR(__xludf.DUMMYFUNCTION("TO_DATE(INT((P779/(60*60*24))+""1/1/1970""))"),43152.0)</f>
        <v>43152</v>
      </c>
      <c r="P779" s="13">
        <v>1.5192252E9</v>
      </c>
      <c r="Q779" s="13">
        <v>28711.201</v>
      </c>
      <c r="S779" s="153">
        <f>IFERROR(__xludf.DUMMYFUNCTION("TO_DATE(INT((T779/(60*60*24))+""1/1/1970""))"),43299.0)</f>
        <v>43299</v>
      </c>
      <c r="T779" s="152">
        <v>1.5318864E9</v>
      </c>
      <c r="U779" s="152">
        <v>193695.9051</v>
      </c>
      <c r="W779" s="153">
        <f>IFERROR(__xludf.DUMMYFUNCTION("TO_DATE(INT((X779/(60*60*24))+""1/1/1970""))"),43276.0)</f>
        <v>43276</v>
      </c>
      <c r="X779" s="152">
        <v>1.5298848E9</v>
      </c>
      <c r="Y779" s="152">
        <v>10130.517</v>
      </c>
      <c r="AA779" s="153">
        <f>IFERROR(__xludf.DUMMYFUNCTION("TO_DATE(INT((AB779/(60*60*24))+""1/1/1970""))"),43278.0)</f>
        <v>43278</v>
      </c>
      <c r="AB779" s="152">
        <v>1.5300756E9</v>
      </c>
      <c r="AC779" s="152">
        <v>94455.4662</v>
      </c>
      <c r="AE779" s="153">
        <f>IFERROR(__xludf.DUMMYFUNCTION("TO_DATE(INT((AF779/(60*60*24))+""1/1/1970""))"),43154.0)</f>
        <v>43154</v>
      </c>
      <c r="AF779" s="152">
        <v>1.5193512E9</v>
      </c>
      <c r="AG779" s="152">
        <v>89105.4309</v>
      </c>
      <c r="AH779" s="156"/>
      <c r="AI779" s="153">
        <f>IFERROR(__xludf.DUMMYFUNCTION("TO_DATE(INT((AJ779/(60*60*24))+""1/1/1970""))"),43299.0)</f>
        <v>43299</v>
      </c>
      <c r="AJ779" s="156">
        <v>1.5318864E9</v>
      </c>
      <c r="AK779" s="156">
        <v>98867.9857</v>
      </c>
      <c r="AL779" s="152">
        <v>137751.6348</v>
      </c>
      <c r="AM779" s="159">
        <v>140504.53</v>
      </c>
      <c r="AN779" s="152">
        <f t="shared" si="1"/>
        <v>30375.2722</v>
      </c>
      <c r="AO779" s="152">
        <f t="shared" si="2"/>
        <v>193695.9051</v>
      </c>
      <c r="AP779" s="152">
        <f t="shared" si="3"/>
        <v>10113.0416</v>
      </c>
      <c r="AQ779" s="152">
        <f t="shared" si="4"/>
        <v>94804.4919</v>
      </c>
      <c r="AR779" s="152">
        <f t="shared" si="5"/>
        <v>93599.4347</v>
      </c>
    </row>
    <row r="780">
      <c r="A780" s="156">
        <v>1.50003906E9</v>
      </c>
      <c r="B780" s="156">
        <v>117531.7741</v>
      </c>
      <c r="D780" s="153">
        <f>IFERROR(__xludf.DUMMYFUNCTION("TO_DATE(INT((E780/(60*60*24))+""1/1/1970""))"),43300.0)</f>
        <v>43300</v>
      </c>
      <c r="E780" s="152">
        <v>1.5319728E9</v>
      </c>
      <c r="F780" s="152">
        <v>98867.9857</v>
      </c>
      <c r="H780" s="153">
        <f>IFERROR(__xludf.DUMMYFUNCTION("TO_DATE(INT((I780/(60*60*24))+""1/1/1970""))"),43300.0)</f>
        <v>43300</v>
      </c>
      <c r="I780" s="156">
        <v>1.5319728E9</v>
      </c>
      <c r="J780" s="156">
        <v>138066.855</v>
      </c>
      <c r="L780" s="158">
        <v>43300.0</v>
      </c>
      <c r="M780" s="160">
        <v>140526.52</v>
      </c>
      <c r="O780" s="153">
        <f>IFERROR(__xludf.DUMMYFUNCTION("TO_DATE(INT((P780/(60*60*24))+""1/1/1970""))"),43153.0)</f>
        <v>43153</v>
      </c>
      <c r="P780" s="13">
        <v>1.5193116E9</v>
      </c>
      <c r="Q780" s="13">
        <v>28665.8071</v>
      </c>
      <c r="S780" s="153">
        <f>IFERROR(__xludf.DUMMYFUNCTION("TO_DATE(INT((T780/(60*60*24))+""1/1/1970""))"),43300.0)</f>
        <v>43300</v>
      </c>
      <c r="T780" s="156">
        <v>1.5319728E9</v>
      </c>
      <c r="U780" s="156">
        <v>194305.5839</v>
      </c>
      <c r="W780" s="153">
        <f>IFERROR(__xludf.DUMMYFUNCTION("TO_DATE(INT((X780/(60*60*24))+""1/1/1970""))"),43277.0)</f>
        <v>43277</v>
      </c>
      <c r="X780" s="156">
        <v>1.5300216E9</v>
      </c>
      <c r="Y780" s="156">
        <v>10125.2342</v>
      </c>
      <c r="AA780" s="153">
        <f>IFERROR(__xludf.DUMMYFUNCTION("TO_DATE(INT((AB780/(60*60*24))+""1/1/1970""))"),43279.0)</f>
        <v>43279</v>
      </c>
      <c r="AB780" s="156">
        <v>1.5301548E9</v>
      </c>
      <c r="AC780" s="156">
        <v>94282.2372</v>
      </c>
      <c r="AE780" s="153">
        <f>IFERROR(__xludf.DUMMYFUNCTION("TO_DATE(INT((AF780/(60*60*24))+""1/1/1970""))"),43155.0)</f>
        <v>43155</v>
      </c>
      <c r="AF780" s="156">
        <v>1.5194304E9</v>
      </c>
      <c r="AG780" s="156">
        <v>88881.5636</v>
      </c>
      <c r="AH780" s="156"/>
      <c r="AI780" s="153">
        <f>IFERROR(__xludf.DUMMYFUNCTION("TO_DATE(INT((AJ780/(60*60*24))+""1/1/1970""))"),43300.0)</f>
        <v>43300</v>
      </c>
      <c r="AJ780" s="152">
        <v>1.5319728E9</v>
      </c>
      <c r="AK780" s="152">
        <v>98867.9857</v>
      </c>
      <c r="AL780" s="156">
        <v>138066.855</v>
      </c>
      <c r="AM780" s="160">
        <v>140526.52</v>
      </c>
      <c r="AN780" s="152">
        <f t="shared" si="1"/>
        <v>30394.8559</v>
      </c>
      <c r="AO780" s="152">
        <f t="shared" si="2"/>
        <v>194305.5839</v>
      </c>
      <c r="AP780" s="152">
        <f t="shared" si="3"/>
        <v>10116.6094</v>
      </c>
      <c r="AQ780" s="152">
        <f t="shared" si="4"/>
        <v>94592.0946</v>
      </c>
      <c r="AR780" s="152">
        <f t="shared" si="5"/>
        <v>93659.629</v>
      </c>
    </row>
    <row r="781">
      <c r="A781" s="152">
        <v>1.5000624E9</v>
      </c>
      <c r="B781" s="152">
        <v>118049.6448</v>
      </c>
      <c r="D781" s="153">
        <f>IFERROR(__xludf.DUMMYFUNCTION("TO_DATE(INT((E781/(60*60*24))+""1/1/1970""))"),43301.0)</f>
        <v>43301</v>
      </c>
      <c r="E781" s="156">
        <v>1.5320592E9</v>
      </c>
      <c r="F781" s="156">
        <v>98867.9857</v>
      </c>
      <c r="H781" s="153">
        <f>IFERROR(__xludf.DUMMYFUNCTION("TO_DATE(INT((I781/(60*60*24))+""1/1/1970""))"),43301.0)</f>
        <v>43301</v>
      </c>
      <c r="I781" s="152">
        <v>1.5320592E9</v>
      </c>
      <c r="J781" s="152">
        <v>138131.4906</v>
      </c>
      <c r="L781" s="158">
        <v>43301.0</v>
      </c>
      <c r="M781" s="159">
        <v>140327.18</v>
      </c>
      <c r="O781" s="153">
        <f>IFERROR(__xludf.DUMMYFUNCTION("TO_DATE(INT((P781/(60*60*24))+""1/1/1970""))"),43154.0)</f>
        <v>43154</v>
      </c>
      <c r="P781" s="13">
        <v>1.519398E9</v>
      </c>
      <c r="Q781" s="13">
        <v>28742.8319</v>
      </c>
      <c r="S781" s="153">
        <f>IFERROR(__xludf.DUMMYFUNCTION("TO_DATE(INT((T781/(60*60*24))+""1/1/1970""))"),43301.0)</f>
        <v>43301</v>
      </c>
      <c r="T781" s="152">
        <v>1.5320592E9</v>
      </c>
      <c r="U781" s="152">
        <v>193113.8784</v>
      </c>
      <c r="W781" s="153">
        <f>IFERROR(__xludf.DUMMYFUNCTION("TO_DATE(INT((X781/(60*60*24))+""1/1/1970""))"),43278.0)</f>
        <v>43278</v>
      </c>
      <c r="X781" s="156">
        <v>1.530108E9</v>
      </c>
      <c r="Y781" s="156">
        <v>10130.6998</v>
      </c>
      <c r="AA781" s="153">
        <f>IFERROR(__xludf.DUMMYFUNCTION("TO_DATE(INT((AB781/(60*60*24))+""1/1/1970""))"),43280.0)</f>
        <v>43280</v>
      </c>
      <c r="AB781" s="152">
        <v>1.530234E9</v>
      </c>
      <c r="AC781" s="152">
        <v>94413.6763</v>
      </c>
      <c r="AE781" s="153">
        <f>IFERROR(__xludf.DUMMYFUNCTION("TO_DATE(INT((AF781/(60*60*24))+""1/1/1970""))"),43156.0)</f>
        <v>43156</v>
      </c>
      <c r="AF781" s="152">
        <v>1.5195996E9</v>
      </c>
      <c r="AG781" s="152">
        <v>88881.5636</v>
      </c>
      <c r="AH781" s="156"/>
      <c r="AI781" s="153">
        <f>IFERROR(__xludf.DUMMYFUNCTION("TO_DATE(INT((AJ781/(60*60*24))+""1/1/1970""))"),43301.0)</f>
        <v>43301</v>
      </c>
      <c r="AJ781" s="156">
        <v>1.5320592E9</v>
      </c>
      <c r="AK781" s="156">
        <v>98867.9857</v>
      </c>
      <c r="AL781" s="152">
        <v>138131.4906</v>
      </c>
      <c r="AM781" s="159">
        <v>140327.18</v>
      </c>
      <c r="AN781" s="152">
        <f t="shared" si="1"/>
        <v>30477.976</v>
      </c>
      <c r="AO781" s="152">
        <f t="shared" si="2"/>
        <v>193113.8784</v>
      </c>
      <c r="AP781" s="152">
        <f t="shared" si="3"/>
        <v>10124.898</v>
      </c>
      <c r="AQ781" s="152">
        <f t="shared" si="4"/>
        <v>95078.3604</v>
      </c>
      <c r="AR781" s="152">
        <f t="shared" si="5"/>
        <v>93587.1795</v>
      </c>
    </row>
    <row r="782">
      <c r="A782" s="156">
        <v>1.50029826E9</v>
      </c>
      <c r="B782" s="156">
        <v>117992.1037</v>
      </c>
      <c r="D782" s="153">
        <f>IFERROR(__xludf.DUMMYFUNCTION("TO_DATE(INT((E782/(60*60*24))+""1/1/1970""))"),43302.0)</f>
        <v>43302</v>
      </c>
      <c r="E782" s="152">
        <v>1.5321456E9</v>
      </c>
      <c r="F782" s="152">
        <v>98867.9857</v>
      </c>
      <c r="H782" s="153">
        <f>IFERROR(__xludf.DUMMYFUNCTION("TO_DATE(INT((I782/(60*60*24))+""1/1/1970""))"),43302.0)</f>
        <v>43302</v>
      </c>
      <c r="I782" s="156">
        <v>1.5321456E9</v>
      </c>
      <c r="J782" s="156">
        <v>138254.2542</v>
      </c>
      <c r="L782" s="158">
        <v>43302.0</v>
      </c>
      <c r="M782" s="160">
        <v>140065.78</v>
      </c>
      <c r="O782" s="153">
        <f>IFERROR(__xludf.DUMMYFUNCTION("TO_DATE(INT((P782/(60*60*24))+""1/1/1970""))"),43155.0)</f>
        <v>43155</v>
      </c>
      <c r="P782" s="13">
        <v>1.5194304E9</v>
      </c>
      <c r="Q782" s="13">
        <v>28755.5618</v>
      </c>
      <c r="S782" s="153">
        <f>IFERROR(__xludf.DUMMYFUNCTION("TO_DATE(INT((T782/(60*60*24))+""1/1/1970""))"),43302.0)</f>
        <v>43302</v>
      </c>
      <c r="T782" s="156">
        <v>1.5321456E9</v>
      </c>
      <c r="U782" s="156">
        <v>192801.962</v>
      </c>
      <c r="W782" s="153">
        <f>IFERROR(__xludf.DUMMYFUNCTION("TO_DATE(INT((X782/(60*60*24))+""1/1/1970""))"),43279.0)</f>
        <v>43279</v>
      </c>
      <c r="X782" s="156">
        <v>1.5301944E9</v>
      </c>
      <c r="Y782" s="156">
        <v>10145.3005</v>
      </c>
      <c r="AA782" s="153">
        <f>IFERROR(__xludf.DUMMYFUNCTION("TO_DATE(INT((AB782/(60*60*24))+""1/1/1970""))"),43282.0)</f>
        <v>43282</v>
      </c>
      <c r="AB782" s="156">
        <v>1.5304824E9</v>
      </c>
      <c r="AC782" s="156">
        <v>94719.3478</v>
      </c>
      <c r="AE782" s="153">
        <f>IFERROR(__xludf.DUMMYFUNCTION("TO_DATE(INT((AF782/(60*60*24))+""1/1/1970""))"),43157.0)</f>
        <v>43157</v>
      </c>
      <c r="AF782" s="156">
        <v>1.5196392E9</v>
      </c>
      <c r="AG782" s="156">
        <v>88839.0251</v>
      </c>
      <c r="AH782" s="156"/>
      <c r="AI782" s="153">
        <f>IFERROR(__xludf.DUMMYFUNCTION("TO_DATE(INT((AJ782/(60*60*24))+""1/1/1970""))"),43302.0)</f>
        <v>43302</v>
      </c>
      <c r="AJ782" s="152">
        <v>1.5321456E9</v>
      </c>
      <c r="AK782" s="152">
        <v>98867.9857</v>
      </c>
      <c r="AL782" s="156">
        <v>138254.2542</v>
      </c>
      <c r="AM782" s="160">
        <v>140065.78</v>
      </c>
      <c r="AN782" s="152">
        <f t="shared" si="1"/>
        <v>30569.4855</v>
      </c>
      <c r="AO782" s="152">
        <f t="shared" si="2"/>
        <v>192801.962</v>
      </c>
      <c r="AP782" s="152">
        <f t="shared" si="3"/>
        <v>10112.8549</v>
      </c>
      <c r="AQ782" s="152">
        <f t="shared" si="4"/>
        <v>95078.3604</v>
      </c>
      <c r="AR782" s="152">
        <f t="shared" si="5"/>
        <v>93098.0557</v>
      </c>
    </row>
    <row r="783">
      <c r="A783" s="152">
        <v>1.5003216E9</v>
      </c>
      <c r="B783" s="152">
        <v>118035.2595</v>
      </c>
      <c r="D783" s="153">
        <f>IFERROR(__xludf.DUMMYFUNCTION("TO_DATE(INT((E783/(60*60*24))+""1/1/1970""))"),43304.0)</f>
        <v>43304</v>
      </c>
      <c r="E783" s="156">
        <v>1.5323544E9</v>
      </c>
      <c r="F783" s="156">
        <v>98867.9857</v>
      </c>
      <c r="H783" s="153">
        <f>IFERROR(__xludf.DUMMYFUNCTION("TO_DATE(INT((I783/(60*60*24))+""1/1/1970""))"),43304.0)</f>
        <v>43304</v>
      </c>
      <c r="I783" s="152">
        <v>1.5323544E9</v>
      </c>
      <c r="J783" s="152">
        <v>138254.2542</v>
      </c>
      <c r="L783" s="158">
        <v>43304.0</v>
      </c>
      <c r="M783" s="159">
        <v>140065.78</v>
      </c>
      <c r="O783" s="153">
        <f>IFERROR(__xludf.DUMMYFUNCTION("TO_DATE(INT((P783/(60*60*24))+""1/1/1970""))"),43156.0)</f>
        <v>43156</v>
      </c>
      <c r="P783" s="13">
        <v>1.5195168E9</v>
      </c>
      <c r="Q783" s="13">
        <v>28755.5618</v>
      </c>
      <c r="S783" s="153">
        <f>IFERROR(__xludf.DUMMYFUNCTION("TO_DATE(INT((T783/(60*60*24))+""1/1/1970""))"),43304.0)</f>
        <v>43304</v>
      </c>
      <c r="T783" s="152">
        <v>1.5323544E9</v>
      </c>
      <c r="U783" s="152">
        <v>192801.962</v>
      </c>
      <c r="W783" s="153">
        <f>IFERROR(__xludf.DUMMYFUNCTION("TO_DATE(INT((X783/(60*60*24))+""1/1/1970""))"),43280.0)</f>
        <v>43280</v>
      </c>
      <c r="X783" s="156">
        <v>1.5302808E9</v>
      </c>
      <c r="Y783" s="156">
        <v>10142.6897</v>
      </c>
      <c r="AA783" s="153">
        <f>IFERROR(__xludf.DUMMYFUNCTION("TO_DATE(INT((AB783/(60*60*24))+""1/1/1970""))"),43283.0)</f>
        <v>43283</v>
      </c>
      <c r="AB783" s="156">
        <v>1.530522E9</v>
      </c>
      <c r="AC783" s="156">
        <v>94837.559</v>
      </c>
      <c r="AE783" s="153">
        <f>IFERROR(__xludf.DUMMYFUNCTION("TO_DATE(INT((AF783/(60*60*24))+""1/1/1970""))"),43158.0)</f>
        <v>43158</v>
      </c>
      <c r="AF783" s="152">
        <v>1.5197184E9</v>
      </c>
      <c r="AG783" s="152">
        <v>89030.8085</v>
      </c>
      <c r="AH783" s="156"/>
      <c r="AI783" s="153">
        <f>IFERROR(__xludf.DUMMYFUNCTION("TO_DATE(INT((AJ783/(60*60*24))+""1/1/1970""))"),43304.0)</f>
        <v>43304</v>
      </c>
      <c r="AJ783" s="156">
        <v>1.5323544E9</v>
      </c>
      <c r="AK783" s="156">
        <v>98867.9857</v>
      </c>
      <c r="AL783" s="152">
        <v>138254.2542</v>
      </c>
      <c r="AM783" s="159">
        <v>140065.78</v>
      </c>
      <c r="AN783" s="152">
        <f t="shared" si="1"/>
        <v>30594.5143</v>
      </c>
      <c r="AO783" s="152">
        <f t="shared" si="2"/>
        <v>192801.962</v>
      </c>
      <c r="AP783" s="152">
        <f t="shared" si="3"/>
        <v>10113.4415</v>
      </c>
      <c r="AQ783" s="152">
        <f t="shared" si="4"/>
        <v>96147.9922</v>
      </c>
      <c r="AR783" s="152">
        <f t="shared" si="5"/>
        <v>92972.2604</v>
      </c>
    </row>
    <row r="784">
      <c r="A784" s="156">
        <v>1.50038466E9</v>
      </c>
      <c r="B784" s="156">
        <v>117766.734</v>
      </c>
      <c r="D784" s="153">
        <f>IFERROR(__xludf.DUMMYFUNCTION("TO_DATE(INT((E784/(60*60*24))+""1/1/1970""))"),43305.0)</f>
        <v>43305</v>
      </c>
      <c r="E784" s="156">
        <v>1.5324048E9</v>
      </c>
      <c r="F784" s="156">
        <v>98867.9857</v>
      </c>
      <c r="H784" s="153">
        <f>IFERROR(__xludf.DUMMYFUNCTION("TO_DATE(INT((I784/(60*60*24))+""1/1/1970""))"),43305.0)</f>
        <v>43305</v>
      </c>
      <c r="I784" s="152">
        <v>1.5324048E9</v>
      </c>
      <c r="J784" s="152">
        <v>138483.9149</v>
      </c>
      <c r="L784" s="158">
        <v>43305.0</v>
      </c>
      <c r="M784" s="159">
        <v>139630.34</v>
      </c>
      <c r="O784" s="153">
        <f>IFERROR(__xludf.DUMMYFUNCTION("TO_DATE(INT((P784/(60*60*24))+""1/1/1970""))"),43157.0)</f>
        <v>43157</v>
      </c>
      <c r="P784" s="13">
        <v>1.5196032E9</v>
      </c>
      <c r="Q784" s="13">
        <v>28727.8277</v>
      </c>
      <c r="S784" s="153">
        <f>IFERROR(__xludf.DUMMYFUNCTION("TO_DATE(INT((T784/(60*60*24))+""1/1/1970""))"),43305.0)</f>
        <v>43305</v>
      </c>
      <c r="T784" s="152">
        <v>1.5324048E9</v>
      </c>
      <c r="U784" s="152">
        <v>193377.4791</v>
      </c>
      <c r="W784" s="153">
        <f>IFERROR(__xludf.DUMMYFUNCTION("TO_DATE(INT((X784/(60*60*24))+""1/1/1970""))"),43281.0)</f>
        <v>43281</v>
      </c>
      <c r="X784" s="156">
        <v>1.5303168E9</v>
      </c>
      <c r="Y784" s="156">
        <v>10113.7848</v>
      </c>
      <c r="AA784" s="153">
        <f>IFERROR(__xludf.DUMMYFUNCTION("TO_DATE(INT((AB784/(60*60*24))+""1/1/1970""))"),43284.0)</f>
        <v>43284</v>
      </c>
      <c r="AB784" s="152">
        <v>1.5306012E9</v>
      </c>
      <c r="AC784" s="152">
        <v>95047.591</v>
      </c>
      <c r="AE784" s="153">
        <f>IFERROR(__xludf.DUMMYFUNCTION("TO_DATE(INT((AF784/(60*60*24))+""1/1/1970""))"),43159.0)</f>
        <v>43159</v>
      </c>
      <c r="AF784" s="156">
        <v>1.5197976E9</v>
      </c>
      <c r="AG784" s="156">
        <v>88387.6854</v>
      </c>
      <c r="AH784" s="156"/>
      <c r="AI784" s="153">
        <f>IFERROR(__xludf.DUMMYFUNCTION("TO_DATE(INT((AJ784/(60*60*24))+""1/1/1970""))"),43305.0)</f>
        <v>43305</v>
      </c>
      <c r="AJ784" s="156">
        <v>1.5324048E9</v>
      </c>
      <c r="AK784" s="156">
        <v>98867.9857</v>
      </c>
      <c r="AL784" s="152">
        <v>138483.9149</v>
      </c>
      <c r="AM784" s="159">
        <v>139630.34</v>
      </c>
      <c r="AN784" s="152">
        <f t="shared" si="1"/>
        <v>30453.2941</v>
      </c>
      <c r="AO784" s="152">
        <f t="shared" si="2"/>
        <v>193377.4791</v>
      </c>
      <c r="AP784" s="152">
        <f t="shared" si="3"/>
        <v>10115.1702</v>
      </c>
      <c r="AQ784" s="152">
        <f t="shared" si="4"/>
        <v>95858.4404</v>
      </c>
      <c r="AR784" s="152">
        <f t="shared" si="5"/>
        <v>93309.6369</v>
      </c>
    </row>
    <row r="785">
      <c r="A785" s="152">
        <v>1.500408E9</v>
      </c>
      <c r="B785" s="152">
        <v>118097.5958</v>
      </c>
      <c r="D785" s="153">
        <f>IFERROR(__xludf.DUMMYFUNCTION("TO_DATE(INT((E785/(60*60*24))+""1/1/1970""))"),43306.0)</f>
        <v>43306</v>
      </c>
      <c r="E785" s="152">
        <v>1.5324912E9</v>
      </c>
      <c r="F785" s="152">
        <v>98867.9857</v>
      </c>
      <c r="H785" s="153">
        <f>IFERROR(__xludf.DUMMYFUNCTION("TO_DATE(INT((I785/(60*60*24))+""1/1/1970""))"),43306.0)</f>
        <v>43306</v>
      </c>
      <c r="I785" s="156">
        <v>1.5324912E9</v>
      </c>
      <c r="J785" s="156">
        <v>136801.9794</v>
      </c>
      <c r="L785" s="158">
        <v>43306.0</v>
      </c>
      <c r="M785" s="160">
        <v>140097.35</v>
      </c>
      <c r="O785" s="153">
        <f>IFERROR(__xludf.DUMMYFUNCTION("TO_DATE(INT((P785/(60*60*24))+""1/1/1970""))"),43158.0)</f>
        <v>43158</v>
      </c>
      <c r="P785" s="13">
        <v>1.5197436E9</v>
      </c>
      <c r="Q785" s="13">
        <v>28719.7745</v>
      </c>
      <c r="S785" s="153">
        <f>IFERROR(__xludf.DUMMYFUNCTION("TO_DATE(INT((T785/(60*60*24))+""1/1/1970""))"),43306.0)</f>
        <v>43306</v>
      </c>
      <c r="T785" s="156">
        <v>1.5324912E9</v>
      </c>
      <c r="U785" s="156">
        <v>194867.0085</v>
      </c>
      <c r="W785" s="153">
        <f>IFERROR(__xludf.DUMMYFUNCTION("TO_DATE(INT((X785/(60*60*24))+""1/1/1970""))"),43283.0)</f>
        <v>43283</v>
      </c>
      <c r="X785" s="152">
        <v>1.5304896E9</v>
      </c>
      <c r="Y785" s="152">
        <v>10113.776</v>
      </c>
      <c r="AA785" s="153">
        <f>IFERROR(__xludf.DUMMYFUNCTION("TO_DATE(INT((AB785/(60*60*24))+""1/1/1970""))"),43285.0)</f>
        <v>43285</v>
      </c>
      <c r="AB785" s="156">
        <v>1.5306804E9</v>
      </c>
      <c r="AC785" s="156">
        <v>94556.9495</v>
      </c>
      <c r="AE785" s="153">
        <f>IFERROR(__xludf.DUMMYFUNCTION("TO_DATE(INT((AF785/(60*60*24))+""1/1/1970""))"),43160.0)</f>
        <v>43160</v>
      </c>
      <c r="AF785" s="152">
        <v>1.5198768E9</v>
      </c>
      <c r="AG785" s="152">
        <v>88137.5019</v>
      </c>
      <c r="AH785" s="156"/>
      <c r="AI785" s="153">
        <f>IFERROR(__xludf.DUMMYFUNCTION("TO_DATE(INT((AJ785/(60*60*24))+""1/1/1970""))"),43306.0)</f>
        <v>43306</v>
      </c>
      <c r="AJ785" s="152">
        <v>1.5324912E9</v>
      </c>
      <c r="AK785" s="152">
        <v>98867.9857</v>
      </c>
      <c r="AL785" s="156">
        <v>136801.9794</v>
      </c>
      <c r="AM785" s="160">
        <v>140097.35</v>
      </c>
      <c r="AN785" s="152">
        <f t="shared" si="1"/>
        <v>30764.7539</v>
      </c>
      <c r="AO785" s="152">
        <f t="shared" si="2"/>
        <v>194867.0085</v>
      </c>
      <c r="AP785" s="152">
        <f t="shared" si="3"/>
        <v>10119.2777</v>
      </c>
      <c r="AQ785" s="152">
        <f t="shared" si="4"/>
        <v>96134.3695</v>
      </c>
      <c r="AR785" s="152">
        <f t="shared" si="5"/>
        <v>93374.8774</v>
      </c>
    </row>
    <row r="786">
      <c r="A786" s="156">
        <v>1.50047106E9</v>
      </c>
      <c r="B786" s="156">
        <v>118308.5802</v>
      </c>
      <c r="D786" s="153">
        <f>IFERROR(__xludf.DUMMYFUNCTION("TO_DATE(INT((E786/(60*60*24))+""1/1/1970""))"),43307.0)</f>
        <v>43307</v>
      </c>
      <c r="E786" s="156">
        <v>1.5325776E9</v>
      </c>
      <c r="F786" s="156">
        <v>98867.9857</v>
      </c>
      <c r="H786" s="153">
        <f>IFERROR(__xludf.DUMMYFUNCTION("TO_DATE(INT((I786/(60*60*24))+""1/1/1970""))"),43307.0)</f>
        <v>43307</v>
      </c>
      <c r="I786" s="152">
        <v>1.5325776E9</v>
      </c>
      <c r="J786" s="152">
        <v>138336.28</v>
      </c>
      <c r="L786" s="158">
        <v>43307.0</v>
      </c>
      <c r="M786" s="159">
        <v>140821.31</v>
      </c>
      <c r="O786" s="153">
        <f>IFERROR(__xludf.DUMMYFUNCTION("TO_DATE(INT((P786/(60*60*24))+""1/1/1970""))"),43159.0)</f>
        <v>43159</v>
      </c>
      <c r="P786" s="13">
        <v>1.51983E9</v>
      </c>
      <c r="Q786" s="13">
        <v>28756.1133</v>
      </c>
      <c r="S786" s="153">
        <f>IFERROR(__xludf.DUMMYFUNCTION("TO_DATE(INT((T786/(60*60*24))+""1/1/1970""))"),43307.0)</f>
        <v>43307</v>
      </c>
      <c r="T786" s="152">
        <v>1.5325776E9</v>
      </c>
      <c r="U786" s="152">
        <v>197650.4881</v>
      </c>
      <c r="W786" s="153">
        <f>IFERROR(__xludf.DUMMYFUNCTION("TO_DATE(INT((X786/(60*60*24))+""1/1/1970""))"),43284.0)</f>
        <v>43284</v>
      </c>
      <c r="X786" s="156">
        <v>1.5306264E9</v>
      </c>
      <c r="Y786" s="156">
        <v>10117.7898</v>
      </c>
      <c r="AA786" s="153">
        <f>IFERROR(__xludf.DUMMYFUNCTION("TO_DATE(INT((AB786/(60*60*24))+""1/1/1970""))"),43286.0)</f>
        <v>43286</v>
      </c>
      <c r="AB786" s="152">
        <v>1.5307596E9</v>
      </c>
      <c r="AC786" s="152">
        <v>94529.9726</v>
      </c>
      <c r="AE786" s="153">
        <f>IFERROR(__xludf.DUMMYFUNCTION("TO_DATE(INT((AF786/(60*60*24))+""1/1/1970""))"),43161.0)</f>
        <v>43161</v>
      </c>
      <c r="AF786" s="156">
        <v>1.519956E9</v>
      </c>
      <c r="AG786" s="156">
        <v>88712.8519</v>
      </c>
      <c r="AH786" s="156"/>
      <c r="AI786" s="153">
        <f>IFERROR(__xludf.DUMMYFUNCTION("TO_DATE(INT((AJ786/(60*60*24))+""1/1/1970""))"),43307.0)</f>
        <v>43307</v>
      </c>
      <c r="AJ786" s="156">
        <v>1.5325776E9</v>
      </c>
      <c r="AK786" s="156">
        <v>98867.9857</v>
      </c>
      <c r="AL786" s="152">
        <v>138336.28</v>
      </c>
      <c r="AM786" s="159">
        <v>140821.31</v>
      </c>
      <c r="AN786" s="152">
        <f t="shared" si="1"/>
        <v>30658.5163</v>
      </c>
      <c r="AO786" s="152">
        <f t="shared" si="2"/>
        <v>197650.4881</v>
      </c>
      <c r="AP786" s="152">
        <f t="shared" si="3"/>
        <v>10132.301</v>
      </c>
      <c r="AQ786" s="152">
        <f t="shared" si="4"/>
        <v>96600.1878</v>
      </c>
      <c r="AR786" s="152">
        <f t="shared" si="5"/>
        <v>92985.2364</v>
      </c>
    </row>
    <row r="787">
      <c r="A787" s="152">
        <v>1.5004944E9</v>
      </c>
      <c r="B787" s="152">
        <v>118735.344</v>
      </c>
      <c r="D787" s="153">
        <f>IFERROR(__xludf.DUMMYFUNCTION("TO_DATE(INT((E787/(60*60*24))+""1/1/1970""))"),43308.0)</f>
        <v>43308</v>
      </c>
      <c r="E787" s="152">
        <v>1.532664E9</v>
      </c>
      <c r="F787" s="152">
        <v>98867.9857</v>
      </c>
      <c r="H787" s="153">
        <f>IFERROR(__xludf.DUMMYFUNCTION("TO_DATE(INT((I787/(60*60*24))+""1/1/1970""))"),43308.0)</f>
        <v>43308</v>
      </c>
      <c r="I787" s="156">
        <v>1.532664E9</v>
      </c>
      <c r="J787" s="156">
        <v>140231.0839</v>
      </c>
      <c r="L787" s="158">
        <v>43308.0</v>
      </c>
      <c r="M787" s="160">
        <v>140329.8</v>
      </c>
      <c r="O787" s="153">
        <f>IFERROR(__xludf.DUMMYFUNCTION("TO_DATE(INT((P787/(60*60*24))+""1/1/1970""))"),43160.0)</f>
        <v>43160</v>
      </c>
      <c r="P787" s="13">
        <v>1.5199164E9</v>
      </c>
      <c r="Q787" s="13">
        <v>28826.499</v>
      </c>
      <c r="S787" s="153">
        <f>IFERROR(__xludf.DUMMYFUNCTION("TO_DATE(INT((T787/(60*60*24))+""1/1/1970""))"),43308.0)</f>
        <v>43308</v>
      </c>
      <c r="T787" s="156">
        <v>1.532664E9</v>
      </c>
      <c r="U787" s="156">
        <v>196739.2477</v>
      </c>
      <c r="W787" s="153">
        <f>IFERROR(__xludf.DUMMYFUNCTION("TO_DATE(INT((X787/(60*60*24))+""1/1/1970""))"),43285.0)</f>
        <v>43285</v>
      </c>
      <c r="X787" s="156">
        <v>1.5306624E9</v>
      </c>
      <c r="Y787" s="156">
        <v>10118.2087</v>
      </c>
      <c r="AA787" s="153">
        <f>IFERROR(__xludf.DUMMYFUNCTION("TO_DATE(INT((AB787/(60*60*24))+""1/1/1970""))"),43287.0)</f>
        <v>43287</v>
      </c>
      <c r="AB787" s="156">
        <v>1.5308388E9</v>
      </c>
      <c r="AC787" s="156">
        <v>94750.8933</v>
      </c>
      <c r="AE787" s="153">
        <f>IFERROR(__xludf.DUMMYFUNCTION("TO_DATE(INT((AF787/(60*60*24))+""1/1/1970""))"),43162.0)</f>
        <v>43162</v>
      </c>
      <c r="AF787" s="152">
        <v>1.5200352E9</v>
      </c>
      <c r="AG787" s="152">
        <v>89051.7172</v>
      </c>
      <c r="AH787" s="156"/>
      <c r="AI787" s="153">
        <f>IFERROR(__xludf.DUMMYFUNCTION("TO_DATE(INT((AJ787/(60*60*24))+""1/1/1970""))"),43308.0)</f>
        <v>43308</v>
      </c>
      <c r="AJ787" s="152">
        <v>1.532664E9</v>
      </c>
      <c r="AK787" s="152">
        <v>98867.9857</v>
      </c>
      <c r="AL787" s="156">
        <v>140231.0839</v>
      </c>
      <c r="AM787" s="160">
        <v>140329.8</v>
      </c>
      <c r="AN787" s="152">
        <f t="shared" si="1"/>
        <v>30761.6691</v>
      </c>
      <c r="AO787" s="152">
        <f t="shared" si="2"/>
        <v>196739.2477</v>
      </c>
      <c r="AP787" s="152">
        <f t="shared" si="3"/>
        <v>10127.4253</v>
      </c>
      <c r="AQ787" s="152">
        <f t="shared" si="4"/>
        <v>96073.458</v>
      </c>
      <c r="AR787" s="152">
        <f t="shared" si="5"/>
        <v>93668.2796</v>
      </c>
    </row>
    <row r="788">
      <c r="A788" s="156">
        <v>1.50055746E9</v>
      </c>
      <c r="B788" s="156">
        <v>118903.1725</v>
      </c>
      <c r="D788" s="153">
        <f>IFERROR(__xludf.DUMMYFUNCTION("TO_DATE(INT((E788/(60*60*24))+""1/1/1970""))"),43309.0)</f>
        <v>43309</v>
      </c>
      <c r="E788" s="156">
        <v>1.5327504E9</v>
      </c>
      <c r="F788" s="156">
        <v>98867.9857</v>
      </c>
      <c r="H788" s="153">
        <f>IFERROR(__xludf.DUMMYFUNCTION("TO_DATE(INT((I788/(60*60*24))+""1/1/1970""))"),43309.0)</f>
        <v>43309</v>
      </c>
      <c r="I788" s="152">
        <v>1.5327504E9</v>
      </c>
      <c r="J788" s="152">
        <v>136685.441</v>
      </c>
      <c r="L788" s="158">
        <v>43309.0</v>
      </c>
      <c r="M788" s="159">
        <v>139930.52</v>
      </c>
      <c r="O788" s="153">
        <f>IFERROR(__xludf.DUMMYFUNCTION("TO_DATE(INT((P788/(60*60*24))+""1/1/1970""))"),43161.0)</f>
        <v>43161</v>
      </c>
      <c r="P788" s="13">
        <v>1.5200028E9</v>
      </c>
      <c r="Q788" s="13">
        <v>28911.9333</v>
      </c>
      <c r="S788" s="153">
        <f>IFERROR(__xludf.DUMMYFUNCTION("TO_DATE(INT((T788/(60*60*24))+""1/1/1970""))"),43309.0)</f>
        <v>43309</v>
      </c>
      <c r="T788" s="152">
        <v>1.5327504E9</v>
      </c>
      <c r="U788" s="152">
        <v>194710.0076</v>
      </c>
      <c r="W788" s="153">
        <f>IFERROR(__xludf.DUMMYFUNCTION("TO_DATE(INT((X788/(60*60*24))+""1/1/1970""))"),43286.0)</f>
        <v>43286</v>
      </c>
      <c r="X788" s="152">
        <v>1.5307488E9</v>
      </c>
      <c r="Y788" s="152">
        <v>10115.1967</v>
      </c>
      <c r="AA788" s="153">
        <f>IFERROR(__xludf.DUMMYFUNCTION("TO_DATE(INT((AB788/(60*60*24))+""1/1/1970""))"),43289.0)</f>
        <v>43289</v>
      </c>
      <c r="AB788" s="152">
        <v>1.5310872E9</v>
      </c>
      <c r="AC788" s="152">
        <v>94770.451</v>
      </c>
      <c r="AE788" s="153">
        <f>IFERROR(__xludf.DUMMYFUNCTION("TO_DATE(INT((AF788/(60*60*24))+""1/1/1970""))"),43163.0)</f>
        <v>43163</v>
      </c>
      <c r="AF788" s="156">
        <v>1.5202044E9</v>
      </c>
      <c r="AG788" s="156">
        <v>89051.7172</v>
      </c>
      <c r="AH788" s="156"/>
      <c r="AI788" s="153">
        <f>IFERROR(__xludf.DUMMYFUNCTION("TO_DATE(INT((AJ788/(60*60*24))+""1/1/1970""))"),43309.0)</f>
        <v>43309</v>
      </c>
      <c r="AJ788" s="156">
        <v>1.5327504E9</v>
      </c>
      <c r="AK788" s="156">
        <v>98867.9857</v>
      </c>
      <c r="AL788" s="152">
        <v>136685.441</v>
      </c>
      <c r="AM788" s="159">
        <v>139930.52</v>
      </c>
      <c r="AN788" s="152">
        <f t="shared" si="1"/>
        <v>30745.3077</v>
      </c>
      <c r="AO788" s="152">
        <f t="shared" si="2"/>
        <v>194710.0076</v>
      </c>
      <c r="AP788" s="152">
        <f t="shared" si="3"/>
        <v>10131.709</v>
      </c>
      <c r="AQ788" s="152">
        <f t="shared" si="4"/>
        <v>96073.458</v>
      </c>
      <c r="AR788" s="152">
        <f t="shared" si="5"/>
        <v>93572.4013</v>
      </c>
    </row>
    <row r="789">
      <c r="A789" s="152">
        <v>1.5005808E9</v>
      </c>
      <c r="B789" s="152">
        <v>118788.0901</v>
      </c>
      <c r="D789" s="153">
        <f>IFERROR(__xludf.DUMMYFUNCTION("TO_DATE(INT((E789/(60*60*24))+""1/1/1970""))"),43311.0)</f>
        <v>43311</v>
      </c>
      <c r="E789" s="152">
        <v>1.5329592E9</v>
      </c>
      <c r="F789" s="152">
        <v>98867.9857</v>
      </c>
      <c r="H789" s="153">
        <f>IFERROR(__xludf.DUMMYFUNCTION("TO_DATE(INT((I789/(60*60*24))+""1/1/1970""))"),43311.0)</f>
        <v>43311</v>
      </c>
      <c r="I789" s="156">
        <v>1.5329592E9</v>
      </c>
      <c r="J789" s="156">
        <v>136685.441</v>
      </c>
      <c r="L789" s="158">
        <v>43311.0</v>
      </c>
      <c r="M789" s="160">
        <v>139930.52</v>
      </c>
      <c r="O789" s="153">
        <f>IFERROR(__xludf.DUMMYFUNCTION("TO_DATE(INT((P789/(60*60*24))+""1/1/1970""))"),43162.0)</f>
        <v>43162</v>
      </c>
      <c r="P789" s="13">
        <v>1.5200352E9</v>
      </c>
      <c r="Q789" s="13">
        <v>28972.4086</v>
      </c>
      <c r="S789" s="153">
        <f>IFERROR(__xludf.DUMMYFUNCTION("TO_DATE(INT((T789/(60*60*24))+""1/1/1970""))"),43311.0)</f>
        <v>43311</v>
      </c>
      <c r="T789" s="156">
        <v>1.5329592E9</v>
      </c>
      <c r="U789" s="156">
        <v>194710.0076</v>
      </c>
      <c r="W789" s="153">
        <f>IFERROR(__xludf.DUMMYFUNCTION("TO_DATE(INT((X789/(60*60*24))+""1/1/1970""))"),43287.0)</f>
        <v>43287</v>
      </c>
      <c r="X789" s="156">
        <v>1.5308856E9</v>
      </c>
      <c r="Y789" s="156">
        <v>10114.0961</v>
      </c>
      <c r="AA789" s="153">
        <f>IFERROR(__xludf.DUMMYFUNCTION("TO_DATE(INT((AB789/(60*60*24))+""1/1/1970""))"),43290.0)</f>
        <v>43290</v>
      </c>
      <c r="AB789" s="152">
        <v>1.5311268E9</v>
      </c>
      <c r="AC789" s="152">
        <v>94762.9187</v>
      </c>
      <c r="AE789" s="153">
        <f>IFERROR(__xludf.DUMMYFUNCTION("TO_DATE(INT((AF789/(60*60*24))+""1/1/1970""))"),43164.0)</f>
        <v>43164</v>
      </c>
      <c r="AF789" s="152">
        <v>1.520244E9</v>
      </c>
      <c r="AG789" s="152">
        <v>89048.4727</v>
      </c>
      <c r="AH789" s="156"/>
      <c r="AI789" s="153">
        <f>IFERROR(__xludf.DUMMYFUNCTION("TO_DATE(INT((AJ789/(60*60*24))+""1/1/1970""))"),43311.0)</f>
        <v>43311</v>
      </c>
      <c r="AJ789" s="152">
        <v>1.5329592E9</v>
      </c>
      <c r="AK789" s="152">
        <v>98867.9857</v>
      </c>
      <c r="AL789" s="156">
        <v>136685.441</v>
      </c>
      <c r="AM789" s="160">
        <v>139930.52</v>
      </c>
      <c r="AN789" s="152">
        <f t="shared" si="1"/>
        <v>30763.8013</v>
      </c>
      <c r="AO789" s="152">
        <f t="shared" si="2"/>
        <v>194710.0076</v>
      </c>
      <c r="AP789" s="152">
        <f t="shared" si="3"/>
        <v>10130.818</v>
      </c>
      <c r="AQ789" s="152">
        <f t="shared" si="4"/>
        <v>96140.8584</v>
      </c>
      <c r="AR789" s="152">
        <f t="shared" si="5"/>
        <v>93553.6581</v>
      </c>
    </row>
    <row r="790">
      <c r="A790" s="156">
        <v>1.50064386E9</v>
      </c>
      <c r="B790" s="156">
        <v>118529.1548</v>
      </c>
      <c r="D790" s="153">
        <f>IFERROR(__xludf.DUMMYFUNCTION("TO_DATE(INT((E790/(60*60*24))+""1/1/1970""))"),43312.0)</f>
        <v>43312</v>
      </c>
      <c r="E790" s="152">
        <v>1.5330096E9</v>
      </c>
      <c r="F790" s="152">
        <v>98867.9857</v>
      </c>
      <c r="H790" s="153">
        <f>IFERROR(__xludf.DUMMYFUNCTION("TO_DATE(INT((I790/(60*60*24))+""1/1/1970""))"),43312.0)</f>
        <v>43312</v>
      </c>
      <c r="I790" s="156">
        <v>1.5330096E9</v>
      </c>
      <c r="J790" s="156">
        <v>132987.081</v>
      </c>
      <c r="L790" s="158">
        <v>43312.0</v>
      </c>
      <c r="M790" s="160">
        <v>139407.93</v>
      </c>
      <c r="O790" s="153">
        <f>IFERROR(__xludf.DUMMYFUNCTION("TO_DATE(INT((P790/(60*60*24))+""1/1/1970""))"),43163.0)</f>
        <v>43163</v>
      </c>
      <c r="P790" s="13">
        <v>1.5201216E9</v>
      </c>
      <c r="Q790" s="13">
        <v>28972.4086</v>
      </c>
      <c r="S790" s="153">
        <f>IFERROR(__xludf.DUMMYFUNCTION("TO_DATE(INT((T790/(60*60*24))+""1/1/1970""))"),43312.0)</f>
        <v>43312</v>
      </c>
      <c r="T790" s="156">
        <v>1.5330096E9</v>
      </c>
      <c r="U790" s="156">
        <v>192987.8192</v>
      </c>
      <c r="W790" s="153">
        <f>IFERROR(__xludf.DUMMYFUNCTION("TO_DATE(INT((X790/(60*60*24))+""1/1/1970""))"),43288.0)</f>
        <v>43288</v>
      </c>
      <c r="X790" s="156">
        <v>1.5309216E9</v>
      </c>
      <c r="Y790" s="156">
        <v>10105.254</v>
      </c>
      <c r="AA790" s="153">
        <f>IFERROR(__xludf.DUMMYFUNCTION("TO_DATE(INT((AB790/(60*60*24))+""1/1/1970""))"),43291.0)</f>
        <v>43291</v>
      </c>
      <c r="AB790" s="156">
        <v>1.531206E9</v>
      </c>
      <c r="AC790" s="156">
        <v>94752.0178</v>
      </c>
      <c r="AE790" s="153">
        <f>IFERROR(__xludf.DUMMYFUNCTION("TO_DATE(INT((AF790/(60*60*24))+""1/1/1970""))"),43165.0)</f>
        <v>43165</v>
      </c>
      <c r="AF790" s="156">
        <v>1.5203232E9</v>
      </c>
      <c r="AG790" s="156">
        <v>89185.8213</v>
      </c>
      <c r="AH790" s="156"/>
      <c r="AI790" s="153">
        <f>IFERROR(__xludf.DUMMYFUNCTION("TO_DATE(INT((AJ790/(60*60*24))+""1/1/1970""))"),43312.0)</f>
        <v>43312</v>
      </c>
      <c r="AJ790" s="152">
        <v>1.5330096E9</v>
      </c>
      <c r="AK790" s="152">
        <v>98867.9857</v>
      </c>
      <c r="AL790" s="156">
        <v>132987.081</v>
      </c>
      <c r="AM790" s="160">
        <v>139407.93</v>
      </c>
      <c r="AN790" s="152">
        <f t="shared" si="1"/>
        <v>30812.3454</v>
      </c>
      <c r="AO790" s="152">
        <f t="shared" si="2"/>
        <v>192987.8192</v>
      </c>
      <c r="AP790" s="152">
        <f t="shared" si="3"/>
        <v>10134.6021</v>
      </c>
      <c r="AQ790" s="152">
        <f t="shared" si="4"/>
        <v>96126.5919</v>
      </c>
      <c r="AR790" s="152">
        <f t="shared" si="5"/>
        <v>93208.7123</v>
      </c>
    </row>
    <row r="791">
      <c r="A791" s="152">
        <v>1.5006672E9</v>
      </c>
      <c r="B791" s="152">
        <v>118682.598</v>
      </c>
      <c r="D791" s="153">
        <f>IFERROR(__xludf.DUMMYFUNCTION("TO_DATE(INT((E791/(60*60*24))+""1/1/1970""))"),43313.0)</f>
        <v>43313</v>
      </c>
      <c r="E791" s="156">
        <v>1.533096E9</v>
      </c>
      <c r="F791" s="156">
        <v>98867.9857</v>
      </c>
      <c r="H791" s="153">
        <f>IFERROR(__xludf.DUMMYFUNCTION("TO_DATE(INT((I791/(60*60*24))+""1/1/1970""))"),43313.0)</f>
        <v>43313</v>
      </c>
      <c r="I791" s="152">
        <v>1.533096E9</v>
      </c>
      <c r="J791" s="152">
        <v>133494.4188</v>
      </c>
      <c r="L791" s="158">
        <v>43313.0</v>
      </c>
      <c r="M791" s="159">
        <v>140091.87</v>
      </c>
      <c r="O791" s="153">
        <f>IFERROR(__xludf.DUMMYFUNCTION("TO_DATE(INT((P791/(60*60*24))+""1/1/1970""))"),43164.0)</f>
        <v>43164</v>
      </c>
      <c r="P791" s="13">
        <v>1.520208E9</v>
      </c>
      <c r="Q791" s="13">
        <v>29006.0758</v>
      </c>
      <c r="S791" s="153">
        <f>IFERROR(__xludf.DUMMYFUNCTION("TO_DATE(INT((T791/(60*60*24))+""1/1/1970""))"),43313.0)</f>
        <v>43313</v>
      </c>
      <c r="T791" s="152">
        <v>1.533096E9</v>
      </c>
      <c r="U791" s="152">
        <v>194550.158</v>
      </c>
      <c r="W791" s="153">
        <f>IFERROR(__xludf.DUMMYFUNCTION("TO_DATE(INT((X791/(60*60*24))+""1/1/1970""))"),43290.0)</f>
        <v>43290</v>
      </c>
      <c r="X791" s="152">
        <v>1.5310944E9</v>
      </c>
      <c r="Y791" s="152">
        <v>10105.0328</v>
      </c>
      <c r="AA791" s="153">
        <f>IFERROR(__xludf.DUMMYFUNCTION("TO_DATE(INT((AB791/(60*60*24))+""1/1/1970""))"),43292.0)</f>
        <v>43292</v>
      </c>
      <c r="AB791" s="152">
        <v>1.5312852E9</v>
      </c>
      <c r="AC791" s="152">
        <v>94752.8114</v>
      </c>
      <c r="AE791" s="153">
        <f>IFERROR(__xludf.DUMMYFUNCTION("TO_DATE(INT((AF791/(60*60*24))+""1/1/1970""))"),43166.0)</f>
        <v>43166</v>
      </c>
      <c r="AF791" s="152">
        <v>1.5204024E9</v>
      </c>
      <c r="AG791" s="152">
        <v>89755.4034</v>
      </c>
      <c r="AH791" s="156"/>
      <c r="AI791" s="153">
        <f>IFERROR(__xludf.DUMMYFUNCTION("TO_DATE(INT((AJ791/(60*60*24))+""1/1/1970""))"),43313.0)</f>
        <v>43313</v>
      </c>
      <c r="AJ791" s="156">
        <v>1.533096E9</v>
      </c>
      <c r="AK791" s="156">
        <v>98867.9857</v>
      </c>
      <c r="AL791" s="152">
        <v>133494.4188</v>
      </c>
      <c r="AM791" s="159">
        <v>140091.87</v>
      </c>
      <c r="AN791" s="152">
        <f t="shared" si="1"/>
        <v>30762.0069</v>
      </c>
      <c r="AO791" s="152">
        <f t="shared" si="2"/>
        <v>194550.158</v>
      </c>
      <c r="AP791" s="152">
        <f t="shared" si="3"/>
        <v>10126.3002</v>
      </c>
      <c r="AQ791" s="152">
        <f t="shared" si="4"/>
        <v>96107.6494</v>
      </c>
      <c r="AR791" s="152">
        <f t="shared" si="5"/>
        <v>93338.112</v>
      </c>
    </row>
    <row r="792">
      <c r="A792" s="156">
        <v>1.50090306E9</v>
      </c>
      <c r="B792" s="156">
        <v>118620.2617</v>
      </c>
      <c r="D792" s="153">
        <f>IFERROR(__xludf.DUMMYFUNCTION("TO_DATE(INT((E792/(60*60*24))+""1/1/1970""))"),43314.0)</f>
        <v>43314</v>
      </c>
      <c r="E792" s="152">
        <v>1.5331824E9</v>
      </c>
      <c r="F792" s="152">
        <v>98867.9857</v>
      </c>
      <c r="H792" s="153">
        <f>IFERROR(__xludf.DUMMYFUNCTION("TO_DATE(INT((I792/(60*60*24))+""1/1/1970""))"),43314.0)</f>
        <v>43314</v>
      </c>
      <c r="I792" s="156">
        <v>1.5331824E9</v>
      </c>
      <c r="J792" s="156">
        <v>135737.5457</v>
      </c>
      <c r="L792" s="158">
        <v>43314.0</v>
      </c>
      <c r="M792" s="160">
        <v>139382.17</v>
      </c>
      <c r="O792" s="153">
        <f>IFERROR(__xludf.DUMMYFUNCTION("TO_DATE(INT((P792/(60*60*24))+""1/1/1970""))"),43165.0)</f>
        <v>43165</v>
      </c>
      <c r="P792" s="13">
        <v>1.5203484E9</v>
      </c>
      <c r="Q792" s="13">
        <v>28904.6151</v>
      </c>
      <c r="S792" s="153">
        <f>IFERROR(__xludf.DUMMYFUNCTION("TO_DATE(INT((T792/(60*60*24))+""1/1/1970""))"),43314.0)</f>
        <v>43314</v>
      </c>
      <c r="T792" s="156">
        <v>1.5331824E9</v>
      </c>
      <c r="U792" s="156">
        <v>194122.491</v>
      </c>
      <c r="W792" s="153">
        <f>IFERROR(__xludf.DUMMYFUNCTION("TO_DATE(INT((X792/(60*60*24))+""1/1/1970""))"),43291.0)</f>
        <v>43291</v>
      </c>
      <c r="X792" s="156">
        <v>1.5312312E9</v>
      </c>
      <c r="Y792" s="156">
        <v>10110.459</v>
      </c>
      <c r="AA792" s="153">
        <f>IFERROR(__xludf.DUMMYFUNCTION("TO_DATE(INT((AB792/(60*60*24))+""1/1/1970""))"),43293.0)</f>
        <v>43293</v>
      </c>
      <c r="AB792" s="156">
        <v>1.5313644E9</v>
      </c>
      <c r="AC792" s="156">
        <v>94716.2843</v>
      </c>
      <c r="AE792" s="153">
        <f>IFERROR(__xludf.DUMMYFUNCTION("TO_DATE(INT((AF792/(60*60*24))+""1/1/1970""))"),43167.0)</f>
        <v>43167</v>
      </c>
      <c r="AF792" s="156">
        <v>1.5204816E9</v>
      </c>
      <c r="AG792" s="156">
        <v>89730.5293</v>
      </c>
      <c r="AH792" s="156"/>
      <c r="AI792" s="153">
        <f>IFERROR(__xludf.DUMMYFUNCTION("TO_DATE(INT((AJ792/(60*60*24))+""1/1/1970""))"),43314.0)</f>
        <v>43314</v>
      </c>
      <c r="AJ792" s="152">
        <v>1.5331824E9</v>
      </c>
      <c r="AK792" s="152">
        <v>98867.9857</v>
      </c>
      <c r="AL792" s="156">
        <v>135737.5457</v>
      </c>
      <c r="AM792" s="160">
        <v>139382.17</v>
      </c>
      <c r="AN792" s="152">
        <f t="shared" si="1"/>
        <v>30911.4343</v>
      </c>
      <c r="AO792" s="152">
        <f t="shared" si="2"/>
        <v>194122.491</v>
      </c>
      <c r="AP792" s="152">
        <f t="shared" si="3"/>
        <v>10128.3392</v>
      </c>
      <c r="AQ792" s="152">
        <f t="shared" si="4"/>
        <v>96121.2517</v>
      </c>
      <c r="AR792" s="152">
        <f t="shared" si="5"/>
        <v>93525.9039</v>
      </c>
    </row>
    <row r="793">
      <c r="A793" s="152">
        <v>1.5009264E9</v>
      </c>
      <c r="B793" s="152">
        <v>118653.8274</v>
      </c>
      <c r="D793" s="153">
        <f>IFERROR(__xludf.DUMMYFUNCTION("TO_DATE(INT((E793/(60*60*24))+""1/1/1970""))"),43315.0)</f>
        <v>43315</v>
      </c>
      <c r="E793" s="156">
        <v>1.5332688E9</v>
      </c>
      <c r="F793" s="156">
        <v>98867.9857</v>
      </c>
      <c r="H793" s="153">
        <f>IFERROR(__xludf.DUMMYFUNCTION("TO_DATE(INT((I793/(60*60*24))+""1/1/1970""))"),43315.0)</f>
        <v>43315</v>
      </c>
      <c r="I793" s="152">
        <v>1.5332688E9</v>
      </c>
      <c r="J793" s="152">
        <v>141702.5927</v>
      </c>
      <c r="L793" s="158">
        <v>43315.0</v>
      </c>
      <c r="M793" s="159">
        <v>139607.63</v>
      </c>
      <c r="O793" s="153">
        <f>IFERROR(__xludf.DUMMYFUNCTION("TO_DATE(INT((P793/(60*60*24))+""1/1/1970""))"),43166.0)</f>
        <v>43166</v>
      </c>
      <c r="P793" s="13">
        <v>1.5204348E9</v>
      </c>
      <c r="Q793" s="13">
        <v>28968.4141</v>
      </c>
      <c r="S793" s="153">
        <f>IFERROR(__xludf.DUMMYFUNCTION("TO_DATE(INT((T793/(60*60*24))+""1/1/1970""))"),43315.0)</f>
        <v>43315</v>
      </c>
      <c r="T793" s="152">
        <v>1.5332688E9</v>
      </c>
      <c r="U793" s="152">
        <v>195688.2191</v>
      </c>
      <c r="W793" s="153">
        <f>IFERROR(__xludf.DUMMYFUNCTION("TO_DATE(INT((X793/(60*60*24))+""1/1/1970""))"),43292.0)</f>
        <v>43292</v>
      </c>
      <c r="X793" s="156">
        <v>1.5313176E9</v>
      </c>
      <c r="Y793" s="156">
        <v>10109.6003</v>
      </c>
      <c r="AA793" s="153">
        <f>IFERROR(__xludf.DUMMYFUNCTION("TO_DATE(INT((AB793/(60*60*24))+""1/1/1970""))"),43294.0)</f>
        <v>43294</v>
      </c>
      <c r="AB793" s="152">
        <v>1.5314436E9</v>
      </c>
      <c r="AC793" s="152">
        <v>94722.8155</v>
      </c>
      <c r="AE793" s="153">
        <f>IFERROR(__xludf.DUMMYFUNCTION("TO_DATE(INT((AF793/(60*60*24))+""1/1/1970""))"),43168.0)</f>
        <v>43168</v>
      </c>
      <c r="AF793" s="152">
        <v>1.5205608E9</v>
      </c>
      <c r="AG793" s="152">
        <v>88969.1638</v>
      </c>
      <c r="AH793" s="156"/>
      <c r="AI793" s="153">
        <f>IFERROR(__xludf.DUMMYFUNCTION("TO_DATE(INT((AJ793/(60*60*24))+""1/1/1970""))"),43315.0)</f>
        <v>43315</v>
      </c>
      <c r="AJ793" s="156">
        <v>1.5332688E9</v>
      </c>
      <c r="AK793" s="156">
        <v>98867.9857</v>
      </c>
      <c r="AL793" s="152">
        <v>141702.5927</v>
      </c>
      <c r="AM793" s="159">
        <v>139607.63</v>
      </c>
      <c r="AN793" s="152">
        <f t="shared" si="1"/>
        <v>31108.3564</v>
      </c>
      <c r="AO793" s="152">
        <f t="shared" si="2"/>
        <v>195688.2191</v>
      </c>
      <c r="AP793" s="152">
        <f t="shared" si="3"/>
        <v>10129.7593</v>
      </c>
      <c r="AQ793" s="152">
        <f t="shared" si="4"/>
        <v>96124.0791</v>
      </c>
      <c r="AR793" s="152">
        <f t="shared" si="5"/>
        <v>94091.0816</v>
      </c>
    </row>
    <row r="794">
      <c r="A794" s="156">
        <v>1.50098946E9</v>
      </c>
      <c r="B794" s="156">
        <v>119047.0255</v>
      </c>
      <c r="D794" s="153">
        <f>IFERROR(__xludf.DUMMYFUNCTION("TO_DATE(INT((E794/(60*60*24))+""1/1/1970""))"),43316.0)</f>
        <v>43316</v>
      </c>
      <c r="E794" s="152">
        <v>1.5333552E9</v>
      </c>
      <c r="F794" s="152">
        <v>98867.9857</v>
      </c>
      <c r="H794" s="153">
        <f>IFERROR(__xludf.DUMMYFUNCTION("TO_DATE(INT((I794/(60*60*24))+""1/1/1970""))"),43316.0)</f>
        <v>43316</v>
      </c>
      <c r="I794" s="156">
        <v>1.5333552E9</v>
      </c>
      <c r="J794" s="156">
        <v>137076.0446</v>
      </c>
      <c r="L794" s="158">
        <v>43316.0</v>
      </c>
      <c r="M794" s="160">
        <v>140178.29</v>
      </c>
      <c r="O794" s="153">
        <f>IFERROR(__xludf.DUMMYFUNCTION("TO_DATE(INT((P794/(60*60*24))+""1/1/1970""))"),43167.0)</f>
        <v>43167</v>
      </c>
      <c r="P794" s="13">
        <v>1.5205212E9</v>
      </c>
      <c r="Q794" s="13">
        <v>28905.607</v>
      </c>
      <c r="S794" s="153">
        <f>IFERROR(__xludf.DUMMYFUNCTION("TO_DATE(INT((T794/(60*60*24))+""1/1/1970""))"),43316.0)</f>
        <v>43316</v>
      </c>
      <c r="T794" s="156">
        <v>1.5333552E9</v>
      </c>
      <c r="U794" s="156">
        <v>197134.8996</v>
      </c>
      <c r="W794" s="153">
        <f>IFERROR(__xludf.DUMMYFUNCTION("TO_DATE(INT((X794/(60*60*24))+""1/1/1970""))"),43293.0)</f>
        <v>43293</v>
      </c>
      <c r="X794" s="156">
        <v>1.531404E9</v>
      </c>
      <c r="Y794" s="156">
        <v>10107.4244</v>
      </c>
      <c r="AA794" s="153">
        <f>IFERROR(__xludf.DUMMYFUNCTION("TO_DATE(INT((AB794/(60*60*24))+""1/1/1970""))"),43296.0)</f>
        <v>43296</v>
      </c>
      <c r="AB794" s="156">
        <v>1.531692E9</v>
      </c>
      <c r="AC794" s="156">
        <v>94861.498</v>
      </c>
      <c r="AE794" s="153">
        <f>IFERROR(__xludf.DUMMYFUNCTION("TO_DATE(INT((AF794/(60*60*24))+""1/1/1970""))"),43169.0)</f>
        <v>43169</v>
      </c>
      <c r="AF794" s="156">
        <v>1.52064E9</v>
      </c>
      <c r="AG794" s="156">
        <v>88962.3144</v>
      </c>
      <c r="AH794" s="156"/>
      <c r="AI794" s="153">
        <f>IFERROR(__xludf.DUMMYFUNCTION("TO_DATE(INT((AJ794/(60*60*24))+""1/1/1970""))"),43316.0)</f>
        <v>43316</v>
      </c>
      <c r="AJ794" s="152">
        <v>1.5333552E9</v>
      </c>
      <c r="AK794" s="152">
        <v>98867.9857</v>
      </c>
      <c r="AL794" s="156">
        <v>137076.0446</v>
      </c>
      <c r="AM794" s="160">
        <v>140178.29</v>
      </c>
      <c r="AN794" s="152">
        <f t="shared" si="1"/>
        <v>31151.0258</v>
      </c>
      <c r="AO794" s="152">
        <f t="shared" si="2"/>
        <v>197134.8996</v>
      </c>
      <c r="AP794" s="152">
        <f t="shared" si="3"/>
        <v>10145.839</v>
      </c>
      <c r="AQ794" s="152">
        <f t="shared" si="4"/>
        <v>96124.0791</v>
      </c>
      <c r="AR794" s="152">
        <f t="shared" si="5"/>
        <v>94208.9472</v>
      </c>
    </row>
    <row r="795">
      <c r="A795" s="152">
        <v>1.5010128E9</v>
      </c>
      <c r="B795" s="152">
        <v>118941.5333</v>
      </c>
      <c r="D795" s="153">
        <f>IFERROR(__xludf.DUMMYFUNCTION("TO_DATE(INT((E795/(60*60*24))+""1/1/1970""))"),43318.0)</f>
        <v>43318</v>
      </c>
      <c r="E795" s="156">
        <v>1.533564E9</v>
      </c>
      <c r="F795" s="156">
        <v>98867.9857</v>
      </c>
      <c r="H795" s="153">
        <f>IFERROR(__xludf.DUMMYFUNCTION("TO_DATE(INT((I795/(60*60*24))+""1/1/1970""))"),43318.0)</f>
        <v>43318</v>
      </c>
      <c r="I795" s="152">
        <v>1.533564E9</v>
      </c>
      <c r="J795" s="152">
        <v>137076.0446</v>
      </c>
      <c r="L795" s="158">
        <v>43318.0</v>
      </c>
      <c r="M795" s="159">
        <v>140178.29</v>
      </c>
      <c r="O795" s="153">
        <f>IFERROR(__xludf.DUMMYFUNCTION("TO_DATE(INT((P795/(60*60*24))+""1/1/1970""))"),43168.0)</f>
        <v>43168</v>
      </c>
      <c r="P795" s="13">
        <v>1.5206076E9</v>
      </c>
      <c r="Q795" s="13">
        <v>28923.3106</v>
      </c>
      <c r="S795" s="153">
        <f>IFERROR(__xludf.DUMMYFUNCTION("TO_DATE(INT((T795/(60*60*24))+""1/1/1970""))"),43318.0)</f>
        <v>43318</v>
      </c>
      <c r="T795" s="152">
        <v>1.533564E9</v>
      </c>
      <c r="U795" s="152">
        <v>197134.8996</v>
      </c>
      <c r="W795" s="153">
        <f>IFERROR(__xludf.DUMMYFUNCTION("TO_DATE(INT((X795/(60*60*24))+""1/1/1970""))"),43294.0)</f>
        <v>43294</v>
      </c>
      <c r="X795" s="156">
        <v>1.5314904E9</v>
      </c>
      <c r="Y795" s="156">
        <v>10113.894</v>
      </c>
      <c r="AA795" s="153">
        <f>IFERROR(__xludf.DUMMYFUNCTION("TO_DATE(INT((AB795/(60*60*24))+""1/1/1970""))"),43297.0)</f>
        <v>43297</v>
      </c>
      <c r="AB795" s="156">
        <v>1.5317316E9</v>
      </c>
      <c r="AC795" s="156">
        <v>94698.2023</v>
      </c>
      <c r="AE795" s="153">
        <f>IFERROR(__xludf.DUMMYFUNCTION("TO_DATE(INT((AF795/(60*60*24))+""1/1/1970""))"),43170.0)</f>
        <v>43170</v>
      </c>
      <c r="AF795" s="152">
        <v>1.5208056E9</v>
      </c>
      <c r="AG795" s="152">
        <v>88962.3144</v>
      </c>
      <c r="AH795" s="156"/>
      <c r="AI795" s="153">
        <f>IFERROR(__xludf.DUMMYFUNCTION("TO_DATE(INT((AJ795/(60*60*24))+""1/1/1970""))"),43318.0)</f>
        <v>43318</v>
      </c>
      <c r="AJ795" s="156">
        <v>1.533564E9</v>
      </c>
      <c r="AK795" s="156">
        <v>98867.9857</v>
      </c>
      <c r="AL795" s="152">
        <v>137076.0446</v>
      </c>
      <c r="AM795" s="159">
        <v>140178.29</v>
      </c>
      <c r="AN795" s="152">
        <f t="shared" si="1"/>
        <v>31188.9232</v>
      </c>
      <c r="AO795" s="152">
        <f t="shared" si="2"/>
        <v>197134.8996</v>
      </c>
      <c r="AP795" s="152">
        <f t="shared" si="3"/>
        <v>10143.2549</v>
      </c>
      <c r="AQ795" s="152">
        <f t="shared" si="4"/>
        <v>96138.188</v>
      </c>
      <c r="AR795" s="152">
        <f t="shared" si="5"/>
        <v>94257.2468</v>
      </c>
    </row>
    <row r="796">
      <c r="A796" s="156">
        <v>1.50107586E9</v>
      </c>
      <c r="B796" s="156">
        <v>119066.2059</v>
      </c>
      <c r="D796" s="153">
        <f>IFERROR(__xludf.DUMMYFUNCTION("TO_DATE(INT((E796/(60*60*24))+""1/1/1970""))"),43319.0)</f>
        <v>43319</v>
      </c>
      <c r="E796" s="156">
        <v>1.5336144E9</v>
      </c>
      <c r="F796" s="156">
        <v>98867.9857</v>
      </c>
      <c r="H796" s="153">
        <f>IFERROR(__xludf.DUMMYFUNCTION("TO_DATE(INT((I796/(60*60*24))+""1/1/1970""))"),43319.0)</f>
        <v>43319</v>
      </c>
      <c r="I796" s="152">
        <v>1.5336144E9</v>
      </c>
      <c r="J796" s="152">
        <v>139515.5132</v>
      </c>
      <c r="L796" s="158">
        <v>43319.0</v>
      </c>
      <c r="M796" s="159">
        <v>140268.37</v>
      </c>
      <c r="O796" s="153">
        <f>IFERROR(__xludf.DUMMYFUNCTION("TO_DATE(INT((P796/(60*60*24))+""1/1/1970""))"),43169.0)</f>
        <v>43169</v>
      </c>
      <c r="P796" s="13">
        <v>1.52064E9</v>
      </c>
      <c r="Q796" s="13">
        <v>28827.6473</v>
      </c>
      <c r="S796" s="153">
        <f>IFERROR(__xludf.DUMMYFUNCTION("TO_DATE(INT((T796/(60*60*24))+""1/1/1970""))"),43319.0)</f>
        <v>43319</v>
      </c>
      <c r="T796" s="152">
        <v>1.5336144E9</v>
      </c>
      <c r="U796" s="152">
        <v>198302.1962</v>
      </c>
      <c r="W796" s="153">
        <f>IFERROR(__xludf.DUMMYFUNCTION("TO_DATE(INT((X796/(60*60*24))+""1/1/1970""))"),43295.0)</f>
        <v>43295</v>
      </c>
      <c r="X796" s="156">
        <v>1.5315264E9</v>
      </c>
      <c r="Y796" s="156">
        <v>10111.3303</v>
      </c>
      <c r="AA796" s="153">
        <f>IFERROR(__xludf.DUMMYFUNCTION("TO_DATE(INT((AB796/(60*60*24))+""1/1/1970""))"),43298.0)</f>
        <v>43298</v>
      </c>
      <c r="AB796" s="152">
        <v>1.5318108E9</v>
      </c>
      <c r="AC796" s="152">
        <v>94739.5827</v>
      </c>
      <c r="AE796" s="153">
        <f>IFERROR(__xludf.DUMMYFUNCTION("TO_DATE(INT((AF796/(60*60*24))+""1/1/1970""))"),43171.0)</f>
        <v>43171</v>
      </c>
      <c r="AF796" s="152">
        <v>1.5208452E9</v>
      </c>
      <c r="AG796" s="152">
        <v>88983.9441</v>
      </c>
      <c r="AH796" s="156"/>
      <c r="AI796" s="153">
        <f>IFERROR(__xludf.DUMMYFUNCTION("TO_DATE(INT((AJ796/(60*60*24))+""1/1/1970""))"),43319.0)</f>
        <v>43319</v>
      </c>
      <c r="AJ796" s="156">
        <v>1.5336144E9</v>
      </c>
      <c r="AK796" s="156">
        <v>98867.9857</v>
      </c>
      <c r="AL796" s="152">
        <v>139515.5132</v>
      </c>
      <c r="AM796" s="159">
        <v>140268.37</v>
      </c>
      <c r="AN796" s="152">
        <f t="shared" si="1"/>
        <v>31466.2993</v>
      </c>
      <c r="AO796" s="152">
        <f t="shared" si="2"/>
        <v>198302.1962</v>
      </c>
      <c r="AP796" s="152">
        <f t="shared" si="3"/>
        <v>10148.5921</v>
      </c>
      <c r="AQ796" s="152">
        <f t="shared" si="4"/>
        <v>96141.5192</v>
      </c>
      <c r="AR796" s="152">
        <f t="shared" si="5"/>
        <v>94285.001</v>
      </c>
    </row>
    <row r="797">
      <c r="A797" s="152">
        <v>1.5010992E9</v>
      </c>
      <c r="B797" s="152">
        <v>118946.3284</v>
      </c>
      <c r="D797" s="153">
        <f>IFERROR(__xludf.DUMMYFUNCTION("TO_DATE(INT((E797/(60*60*24))+""1/1/1970""))"),43320.0)</f>
        <v>43320</v>
      </c>
      <c r="E797" s="152">
        <v>1.5337008E9</v>
      </c>
      <c r="F797" s="152">
        <v>98867.9857</v>
      </c>
      <c r="H797" s="153">
        <f>IFERROR(__xludf.DUMMYFUNCTION("TO_DATE(INT((I797/(60*60*24))+""1/1/1970""))"),43320.0)</f>
        <v>43320</v>
      </c>
      <c r="I797" s="156">
        <v>1.5337008E9</v>
      </c>
      <c r="J797" s="156">
        <v>140509.5696</v>
      </c>
      <c r="L797" s="158">
        <v>43320.0</v>
      </c>
      <c r="M797" s="160">
        <v>140402.03</v>
      </c>
      <c r="O797" s="153">
        <f>IFERROR(__xludf.DUMMYFUNCTION("TO_DATE(INT((P797/(60*60*24))+""1/1/1970""))"),43170.0)</f>
        <v>43170</v>
      </c>
      <c r="P797" s="13">
        <v>1.5207264E9</v>
      </c>
      <c r="Q797" s="13">
        <v>28827.6473</v>
      </c>
      <c r="S797" s="153">
        <f>IFERROR(__xludf.DUMMYFUNCTION("TO_DATE(INT((T797/(60*60*24))+""1/1/1970""))"),43320.0)</f>
        <v>43320</v>
      </c>
      <c r="T797" s="156">
        <v>1.5337008E9</v>
      </c>
      <c r="U797" s="156">
        <v>199216.8106</v>
      </c>
      <c r="W797" s="153">
        <f>IFERROR(__xludf.DUMMYFUNCTION("TO_DATE(INT((X797/(60*60*24))+""1/1/1970""))"),43297.0)</f>
        <v>43297</v>
      </c>
      <c r="X797" s="152">
        <v>1.5316992E9</v>
      </c>
      <c r="Y797" s="152">
        <v>10112.4127</v>
      </c>
      <c r="AA797" s="153">
        <f>IFERROR(__xludf.DUMMYFUNCTION("TO_DATE(INT((AB797/(60*60*24))+""1/1/1970""))"),43299.0)</f>
        <v>43299</v>
      </c>
      <c r="AB797" s="156">
        <v>1.53189E9</v>
      </c>
      <c r="AC797" s="156">
        <v>94804.4919</v>
      </c>
      <c r="AE797" s="153">
        <f>IFERROR(__xludf.DUMMYFUNCTION("TO_DATE(INT((AF797/(60*60*24))+""1/1/1970""))"),43172.0)</f>
        <v>43172</v>
      </c>
      <c r="AF797" s="156">
        <v>1.5209244E9</v>
      </c>
      <c r="AG797" s="156">
        <v>89200.9621</v>
      </c>
      <c r="AH797" s="156"/>
      <c r="AI797" s="153">
        <f>IFERROR(__xludf.DUMMYFUNCTION("TO_DATE(INT((AJ797/(60*60*24))+""1/1/1970""))"),43320.0)</f>
        <v>43320</v>
      </c>
      <c r="AJ797" s="152">
        <v>1.5337008E9</v>
      </c>
      <c r="AK797" s="152">
        <v>98867.9857</v>
      </c>
      <c r="AL797" s="156">
        <v>140509.5696</v>
      </c>
      <c r="AM797" s="160">
        <v>140402.03</v>
      </c>
      <c r="AN797" s="152">
        <f t="shared" si="1"/>
        <v>31463.6918</v>
      </c>
      <c r="AO797" s="152">
        <f t="shared" si="2"/>
        <v>199216.8106</v>
      </c>
      <c r="AP797" s="152">
        <f t="shared" si="3"/>
        <v>10143.9844</v>
      </c>
      <c r="AQ797" s="152">
        <f t="shared" si="4"/>
        <v>96264.4679</v>
      </c>
      <c r="AR797" s="152">
        <f t="shared" si="5"/>
        <v>93958.4379</v>
      </c>
    </row>
    <row r="798">
      <c r="A798" s="156">
        <v>1.50116226E9</v>
      </c>
      <c r="B798" s="156">
        <v>119133.3373</v>
      </c>
      <c r="D798" s="153">
        <f>IFERROR(__xludf.DUMMYFUNCTION("TO_DATE(INT((E798/(60*60*24))+""1/1/1970""))"),43321.0)</f>
        <v>43321</v>
      </c>
      <c r="E798" s="156">
        <v>1.5337872E9</v>
      </c>
      <c r="F798" s="156">
        <v>98867.9857</v>
      </c>
      <c r="H798" s="153">
        <f>IFERROR(__xludf.DUMMYFUNCTION("TO_DATE(INT((I798/(60*60*24))+""1/1/1970""))"),43321.0)</f>
        <v>43321</v>
      </c>
      <c r="I798" s="152">
        <v>1.5337872E9</v>
      </c>
      <c r="J798" s="152">
        <v>141017.945</v>
      </c>
      <c r="L798" s="158">
        <v>43321.0</v>
      </c>
      <c r="M798" s="159">
        <v>140502.43</v>
      </c>
      <c r="O798" s="153">
        <f>IFERROR(__xludf.DUMMYFUNCTION("TO_DATE(INT((P798/(60*60*24))+""1/1/1970""))"),43171.0)</f>
        <v>43171</v>
      </c>
      <c r="P798" s="13">
        <v>1.5208632E9</v>
      </c>
      <c r="Q798" s="13">
        <v>28817.6973</v>
      </c>
      <c r="S798" s="153">
        <f>IFERROR(__xludf.DUMMYFUNCTION("TO_DATE(INT((T798/(60*60*24))+""1/1/1970""))"),43321.0)</f>
        <v>43321</v>
      </c>
      <c r="T798" s="152">
        <v>1.5337872E9</v>
      </c>
      <c r="U798" s="152">
        <v>199073.3079</v>
      </c>
      <c r="W798" s="153">
        <f>IFERROR(__xludf.DUMMYFUNCTION("TO_DATE(INT((X798/(60*60*24))+""1/1/1970""))"),43298.0)</f>
        <v>43298</v>
      </c>
      <c r="X798" s="156">
        <v>1.531836E9</v>
      </c>
      <c r="Y798" s="156">
        <v>10101.9305</v>
      </c>
      <c r="AA798" s="153">
        <f>IFERROR(__xludf.DUMMYFUNCTION("TO_DATE(INT((AB798/(60*60*24))+""1/1/1970""))"),43300.0)</f>
        <v>43300</v>
      </c>
      <c r="AB798" s="152">
        <v>1.5319692E9</v>
      </c>
      <c r="AC798" s="152">
        <v>94592.0946</v>
      </c>
      <c r="AE798" s="153">
        <f>IFERROR(__xludf.DUMMYFUNCTION("TO_DATE(INT((AF798/(60*60*24))+""1/1/1970""))"),43173.0)</f>
        <v>43173</v>
      </c>
      <c r="AF798" s="152">
        <v>1.5210036E9</v>
      </c>
      <c r="AG798" s="152">
        <v>89589.2152</v>
      </c>
      <c r="AH798" s="156"/>
      <c r="AI798" s="153">
        <f>IFERROR(__xludf.DUMMYFUNCTION("TO_DATE(INT((AJ798/(60*60*24))+""1/1/1970""))"),43321.0)</f>
        <v>43321</v>
      </c>
      <c r="AJ798" s="156">
        <v>1.5337872E9</v>
      </c>
      <c r="AK798" s="156">
        <v>98867.9857</v>
      </c>
      <c r="AL798" s="152">
        <v>141017.945</v>
      </c>
      <c r="AM798" s="159">
        <v>140502.43</v>
      </c>
      <c r="AN798" s="152">
        <f t="shared" si="1"/>
        <v>31606.8235</v>
      </c>
      <c r="AO798" s="152">
        <f t="shared" si="2"/>
        <v>199073.3079</v>
      </c>
      <c r="AP798" s="152">
        <f t="shared" si="3"/>
        <v>10153.8336</v>
      </c>
      <c r="AQ798" s="152">
        <f t="shared" si="4"/>
        <v>96415.098</v>
      </c>
      <c r="AR798" s="152">
        <f t="shared" si="5"/>
        <v>93916.2658</v>
      </c>
    </row>
    <row r="799">
      <c r="A799" s="152">
        <v>1.5011856E9</v>
      </c>
      <c r="B799" s="152">
        <v>118836.0411</v>
      </c>
      <c r="D799" s="153">
        <f>IFERROR(__xludf.DUMMYFUNCTION("TO_DATE(INT((E799/(60*60*24))+""1/1/1970""))"),43322.0)</f>
        <v>43322</v>
      </c>
      <c r="E799" s="152">
        <v>1.5338736E9</v>
      </c>
      <c r="F799" s="152">
        <v>98867.9857</v>
      </c>
      <c r="H799" s="153">
        <f>IFERROR(__xludf.DUMMYFUNCTION("TO_DATE(INT((I799/(60*60*24))+""1/1/1970""))"),43322.0)</f>
        <v>43322</v>
      </c>
      <c r="I799" s="156">
        <v>1.5338736E9</v>
      </c>
      <c r="J799" s="156">
        <v>141681.8667</v>
      </c>
      <c r="L799" s="158">
        <v>43322.0</v>
      </c>
      <c r="M799" s="160">
        <v>140631.05</v>
      </c>
      <c r="O799" s="153">
        <f>IFERROR(__xludf.DUMMYFUNCTION("TO_DATE(INT((P799/(60*60*24))+""1/1/1970""))"),43172.0)</f>
        <v>43172</v>
      </c>
      <c r="P799" s="13">
        <v>1.5209496E9</v>
      </c>
      <c r="Q799" s="13">
        <v>28998.5592</v>
      </c>
      <c r="S799" s="153">
        <f>IFERROR(__xludf.DUMMYFUNCTION("TO_DATE(INT((T799/(60*60*24))+""1/1/1970""))"),43322.0)</f>
        <v>43322</v>
      </c>
      <c r="T799" s="156">
        <v>1.5338736E9</v>
      </c>
      <c r="U799" s="156">
        <v>198699.3468</v>
      </c>
      <c r="W799" s="153">
        <f>IFERROR(__xludf.DUMMYFUNCTION("TO_DATE(INT((X799/(60*60*24))+""1/1/1970""))"),43299.0)</f>
        <v>43299</v>
      </c>
      <c r="X799" s="156">
        <v>1.5319224E9</v>
      </c>
      <c r="Y799" s="156">
        <v>10113.0416</v>
      </c>
      <c r="AA799" s="153">
        <f>IFERROR(__xludf.DUMMYFUNCTION("TO_DATE(INT((AB799/(60*60*24))+""1/1/1970""))"),43301.0)</f>
        <v>43301</v>
      </c>
      <c r="AB799" s="156">
        <v>1.5320484E9</v>
      </c>
      <c r="AC799" s="156">
        <v>95078.3604</v>
      </c>
      <c r="AE799" s="153">
        <f>IFERROR(__xludf.DUMMYFUNCTION("TO_DATE(INT((AF799/(60*60*24))+""1/1/1970""))"),43174.0)</f>
        <v>43174</v>
      </c>
      <c r="AF799" s="156">
        <v>1.5210828E9</v>
      </c>
      <c r="AG799" s="156">
        <v>89457.2741</v>
      </c>
      <c r="AH799" s="156"/>
      <c r="AI799" s="153">
        <f>IFERROR(__xludf.DUMMYFUNCTION("TO_DATE(INT((AJ799/(60*60*24))+""1/1/1970""))"),43322.0)</f>
        <v>43322</v>
      </c>
      <c r="AJ799" s="152">
        <v>1.5338736E9</v>
      </c>
      <c r="AK799" s="152">
        <v>98867.9857</v>
      </c>
      <c r="AL799" s="156">
        <v>141681.8667</v>
      </c>
      <c r="AM799" s="160">
        <v>140631.05</v>
      </c>
      <c r="AN799" s="152">
        <f t="shared" si="1"/>
        <v>31982.116</v>
      </c>
      <c r="AO799" s="152">
        <f t="shared" si="2"/>
        <v>198699.3468</v>
      </c>
      <c r="AP799" s="152">
        <f t="shared" si="3"/>
        <v>10153.734</v>
      </c>
      <c r="AQ799" s="152">
        <f t="shared" si="4"/>
        <v>96353.0794</v>
      </c>
      <c r="AR799" s="152">
        <f t="shared" si="5"/>
        <v>94527.2201</v>
      </c>
    </row>
    <row r="800">
      <c r="A800" s="156">
        <v>1.50124866E9</v>
      </c>
      <c r="B800" s="156">
        <v>118634.647</v>
      </c>
      <c r="D800" s="153">
        <f>IFERROR(__xludf.DUMMYFUNCTION("TO_DATE(INT((E800/(60*60*24))+""1/1/1970""))"),43323.0)</f>
        <v>43323</v>
      </c>
      <c r="E800" s="156">
        <v>1.53396E9</v>
      </c>
      <c r="F800" s="156">
        <v>98867.9857</v>
      </c>
      <c r="H800" s="153">
        <f>IFERROR(__xludf.DUMMYFUNCTION("TO_DATE(INT((I800/(60*60*24))+""1/1/1970""))"),43323.0)</f>
        <v>43323</v>
      </c>
      <c r="I800" s="152">
        <v>1.53396E9</v>
      </c>
      <c r="J800" s="152">
        <v>143135.8173</v>
      </c>
      <c r="L800" s="158">
        <v>43323.0</v>
      </c>
      <c r="M800" s="159">
        <v>140397.02</v>
      </c>
      <c r="O800" s="153">
        <f>IFERROR(__xludf.DUMMYFUNCTION("TO_DATE(INT((P800/(60*60*24))+""1/1/1970""))"),43173.0)</f>
        <v>43173</v>
      </c>
      <c r="P800" s="13">
        <v>1.521036E9</v>
      </c>
      <c r="Q800" s="13">
        <v>29042.6958</v>
      </c>
      <c r="S800" s="153">
        <f>IFERROR(__xludf.DUMMYFUNCTION("TO_DATE(INT((T800/(60*60*24))+""1/1/1970""))"),43323.0)</f>
        <v>43323</v>
      </c>
      <c r="T800" s="152">
        <v>1.53396E9</v>
      </c>
      <c r="U800" s="152">
        <v>196562.0468</v>
      </c>
      <c r="W800" s="153">
        <f>IFERROR(__xludf.DUMMYFUNCTION("TO_DATE(INT((X800/(60*60*24))+""1/1/1970""))"),43300.0)</f>
        <v>43300</v>
      </c>
      <c r="X800" s="156">
        <v>1.5320088E9</v>
      </c>
      <c r="Y800" s="156">
        <v>10116.6094</v>
      </c>
      <c r="AA800" s="153">
        <f>IFERROR(__xludf.DUMMYFUNCTION("TO_DATE(INT((AB800/(60*60*24))+""1/1/1970""))"),43303.0)</f>
        <v>43303</v>
      </c>
      <c r="AB800" s="152">
        <v>1.5322968E9</v>
      </c>
      <c r="AC800" s="152">
        <v>96030.3017</v>
      </c>
      <c r="AE800" s="153">
        <f>IFERROR(__xludf.DUMMYFUNCTION("TO_DATE(INT((AF800/(60*60*24))+""1/1/1970""))"),43175.0)</f>
        <v>43175</v>
      </c>
      <c r="AF800" s="152">
        <v>1.521162E9</v>
      </c>
      <c r="AG800" s="152">
        <v>88966.2799</v>
      </c>
      <c r="AH800" s="156"/>
      <c r="AI800" s="153">
        <f>IFERROR(__xludf.DUMMYFUNCTION("TO_DATE(INT((AJ800/(60*60*24))+""1/1/1970""))"),43323.0)</f>
        <v>43323</v>
      </c>
      <c r="AJ800" s="156">
        <v>1.53396E9</v>
      </c>
      <c r="AK800" s="156">
        <v>98867.9857</v>
      </c>
      <c r="AL800" s="152">
        <v>143135.8173</v>
      </c>
      <c r="AM800" s="159">
        <v>140397.02</v>
      </c>
      <c r="AN800" s="152">
        <f t="shared" si="1"/>
        <v>33251.0046</v>
      </c>
      <c r="AO800" s="152">
        <f t="shared" si="2"/>
        <v>196562.0468</v>
      </c>
      <c r="AP800" s="152">
        <f t="shared" si="3"/>
        <v>10152.4741</v>
      </c>
      <c r="AQ800" s="152">
        <f t="shared" si="4"/>
        <v>96353.0794</v>
      </c>
      <c r="AR800" s="152">
        <f t="shared" si="5"/>
        <v>95338.5818</v>
      </c>
    </row>
    <row r="801">
      <c r="A801" s="152">
        <v>1.501272E9</v>
      </c>
      <c r="B801" s="152">
        <v>118696.9833</v>
      </c>
      <c r="D801" s="153">
        <f>IFERROR(__xludf.DUMMYFUNCTION("TO_DATE(INT((E801/(60*60*24))+""1/1/1970""))"),43325.0)</f>
        <v>43325</v>
      </c>
      <c r="E801" s="152">
        <v>1.5341688E9</v>
      </c>
      <c r="F801" s="152">
        <v>98867.9857</v>
      </c>
      <c r="H801" s="153">
        <f>IFERROR(__xludf.DUMMYFUNCTION("TO_DATE(INT((I801/(60*60*24))+""1/1/1970""))"),43325.0)</f>
        <v>43325</v>
      </c>
      <c r="I801" s="156">
        <v>1.5341688E9</v>
      </c>
      <c r="J801" s="156">
        <v>143135.8173</v>
      </c>
      <c r="L801" s="158">
        <v>43325.0</v>
      </c>
      <c r="M801" s="160">
        <v>140397.02</v>
      </c>
      <c r="O801" s="153">
        <f>IFERROR(__xludf.DUMMYFUNCTION("TO_DATE(INT((P801/(60*60*24))+""1/1/1970""))"),43174.0)</f>
        <v>43174</v>
      </c>
      <c r="P801" s="13">
        <v>1.5211224E9</v>
      </c>
      <c r="Q801" s="13">
        <v>29125.8078</v>
      </c>
      <c r="S801" s="153">
        <f>IFERROR(__xludf.DUMMYFUNCTION("TO_DATE(INT((T801/(60*60*24))+""1/1/1970""))"),43325.0)</f>
        <v>43325</v>
      </c>
      <c r="T801" s="156">
        <v>1.5341688E9</v>
      </c>
      <c r="U801" s="156">
        <v>196562.0468</v>
      </c>
      <c r="W801" s="153">
        <f>IFERROR(__xludf.DUMMYFUNCTION("TO_DATE(INT((X801/(60*60*24))+""1/1/1970""))"),43301.0)</f>
        <v>43301</v>
      </c>
      <c r="X801" s="156">
        <v>1.5320952E9</v>
      </c>
      <c r="Y801" s="156">
        <v>10124.898</v>
      </c>
      <c r="AA801" s="153">
        <f>IFERROR(__xludf.DUMMYFUNCTION("TO_DATE(INT((AB801/(60*60*24))+""1/1/1970""))"),43304.0)</f>
        <v>43304</v>
      </c>
      <c r="AB801" s="152">
        <v>1.5323364E9</v>
      </c>
      <c r="AC801" s="152">
        <v>96147.9922</v>
      </c>
      <c r="AE801" s="153">
        <f>IFERROR(__xludf.DUMMYFUNCTION("TO_DATE(INT((AF801/(60*60*24))+""1/1/1970""))"),43176.0)</f>
        <v>43176</v>
      </c>
      <c r="AF801" s="156">
        <v>1.5212448E9</v>
      </c>
      <c r="AG801" s="156">
        <v>88841.9091</v>
      </c>
      <c r="AH801" s="156"/>
      <c r="AI801" s="153">
        <f>IFERROR(__xludf.DUMMYFUNCTION("TO_DATE(INT((AJ801/(60*60*24))+""1/1/1970""))"),43325.0)</f>
        <v>43325</v>
      </c>
      <c r="AJ801" s="152">
        <v>1.5341688E9</v>
      </c>
      <c r="AK801" s="152">
        <v>98867.9857</v>
      </c>
      <c r="AL801" s="156">
        <v>143135.8173</v>
      </c>
      <c r="AM801" s="160">
        <v>140397.02</v>
      </c>
      <c r="AN801" s="152">
        <f t="shared" si="1"/>
        <v>33551.5949</v>
      </c>
      <c r="AO801" s="152">
        <f t="shared" si="2"/>
        <v>196562.0468</v>
      </c>
      <c r="AP801" s="152">
        <f t="shared" si="3"/>
        <v>10153.1181</v>
      </c>
      <c r="AQ801" s="152">
        <f t="shared" si="4"/>
        <v>96316.5233</v>
      </c>
      <c r="AR801" s="152">
        <f t="shared" si="5"/>
        <v>95462.2144</v>
      </c>
    </row>
    <row r="802">
      <c r="A802" s="156">
        <v>1.50150786E9</v>
      </c>
      <c r="B802" s="156">
        <v>118903.1725</v>
      </c>
      <c r="D802" s="153">
        <f>IFERROR(__xludf.DUMMYFUNCTION("TO_DATE(INT((E802/(60*60*24))+""1/1/1970""))"),43326.0)</f>
        <v>43326</v>
      </c>
      <c r="E802" s="152">
        <v>1.5342192E9</v>
      </c>
      <c r="F802" s="152">
        <v>98867.9857</v>
      </c>
      <c r="H802" s="153">
        <f>IFERROR(__xludf.DUMMYFUNCTION("TO_DATE(INT((I802/(60*60*24))+""1/1/1970""))"),43326.0)</f>
        <v>43326</v>
      </c>
      <c r="I802" s="156">
        <v>1.5342192E9</v>
      </c>
      <c r="J802" s="156">
        <v>143588.9853</v>
      </c>
      <c r="L802" s="158">
        <v>43326.0</v>
      </c>
      <c r="M802" s="160">
        <v>139554.7</v>
      </c>
      <c r="O802" s="153">
        <f>IFERROR(__xludf.DUMMYFUNCTION("TO_DATE(INT((P802/(60*60*24))+""1/1/1970""))"),43175.0)</f>
        <v>43175</v>
      </c>
      <c r="P802" s="13">
        <v>1.5212088E9</v>
      </c>
      <c r="Q802" s="13">
        <v>29144.3239</v>
      </c>
      <c r="S802" s="153">
        <f>IFERROR(__xludf.DUMMYFUNCTION("TO_DATE(INT((T802/(60*60*24))+""1/1/1970""))"),43326.0)</f>
        <v>43326</v>
      </c>
      <c r="T802" s="156">
        <v>1.5342192E9</v>
      </c>
      <c r="U802" s="156">
        <v>195427.2597</v>
      </c>
      <c r="W802" s="153">
        <f>IFERROR(__xludf.DUMMYFUNCTION("TO_DATE(INT((X802/(60*60*24))+""1/1/1970""))"),43302.0)</f>
        <v>43302</v>
      </c>
      <c r="X802" s="156">
        <v>1.5321312E9</v>
      </c>
      <c r="Y802" s="156">
        <v>10112.8549</v>
      </c>
      <c r="AA802" s="153">
        <f>IFERROR(__xludf.DUMMYFUNCTION("TO_DATE(INT((AB802/(60*60*24))+""1/1/1970""))"),43305.0)</f>
        <v>43305</v>
      </c>
      <c r="AB802" s="156">
        <v>1.5324156E9</v>
      </c>
      <c r="AC802" s="156">
        <v>95858.4404</v>
      </c>
      <c r="AE802" s="153">
        <f>IFERROR(__xludf.DUMMYFUNCTION("TO_DATE(INT((AF802/(60*60*24))+""1/1/1970""))"),43177.0)</f>
        <v>43177</v>
      </c>
      <c r="AF802" s="152">
        <v>1.5214104E9</v>
      </c>
      <c r="AG802" s="152">
        <v>88841.9091</v>
      </c>
      <c r="AH802" s="156"/>
      <c r="AI802" s="153">
        <f>IFERROR(__xludf.DUMMYFUNCTION("TO_DATE(INT((AJ802/(60*60*24))+""1/1/1970""))"),43326.0)</f>
        <v>43326</v>
      </c>
      <c r="AJ802" s="152">
        <v>1.5342192E9</v>
      </c>
      <c r="AK802" s="152">
        <v>98867.9857</v>
      </c>
      <c r="AL802" s="156">
        <v>143588.9853</v>
      </c>
      <c r="AM802" s="160">
        <v>139554.7</v>
      </c>
      <c r="AN802" s="152">
        <f t="shared" si="1"/>
        <v>33783.7738</v>
      </c>
      <c r="AO802" s="152">
        <f t="shared" si="2"/>
        <v>195427.2597</v>
      </c>
      <c r="AP802" s="152">
        <f t="shared" si="3"/>
        <v>10151.7173</v>
      </c>
      <c r="AQ802" s="152">
        <f t="shared" si="4"/>
        <v>96289.6082</v>
      </c>
      <c r="AR802" s="152">
        <f t="shared" si="5"/>
        <v>95422.205</v>
      </c>
    </row>
    <row r="803">
      <c r="A803" s="152">
        <v>1.5015312E9</v>
      </c>
      <c r="B803" s="152">
        <v>118629.8519</v>
      </c>
      <c r="D803" s="153">
        <f>IFERROR(__xludf.DUMMYFUNCTION("TO_DATE(INT((E803/(60*60*24))+""1/1/1970""))"),43327.0)</f>
        <v>43327</v>
      </c>
      <c r="E803" s="156">
        <v>1.5343056E9</v>
      </c>
      <c r="F803" s="156">
        <v>98867.9857</v>
      </c>
      <c r="H803" s="153">
        <f>IFERROR(__xludf.DUMMYFUNCTION("TO_DATE(INT((I803/(60*60*24))+""1/1/1970""))"),43327.0)</f>
        <v>43327</v>
      </c>
      <c r="I803" s="152">
        <v>1.5343056E9</v>
      </c>
      <c r="J803" s="152">
        <v>144846.9194</v>
      </c>
      <c r="L803" s="158">
        <v>43327.0</v>
      </c>
      <c r="M803" s="159">
        <v>139944.3</v>
      </c>
      <c r="O803" s="153">
        <f>IFERROR(__xludf.DUMMYFUNCTION("TO_DATE(INT((P803/(60*60*24))+""1/1/1970""))"),43176.0)</f>
        <v>43176</v>
      </c>
      <c r="P803" s="13">
        <v>1.5212448E9</v>
      </c>
      <c r="Q803" s="13">
        <v>29264.7845</v>
      </c>
      <c r="S803" s="153">
        <f>IFERROR(__xludf.DUMMYFUNCTION("TO_DATE(INT((T803/(60*60*24))+""1/1/1970""))"),43327.0)</f>
        <v>43327</v>
      </c>
      <c r="T803" s="152">
        <v>1.5343056E9</v>
      </c>
      <c r="U803" s="152">
        <v>197409.2034</v>
      </c>
      <c r="W803" s="153">
        <f>IFERROR(__xludf.DUMMYFUNCTION("TO_DATE(INT((X803/(60*60*24))+""1/1/1970""))"),43304.0)</f>
        <v>43304</v>
      </c>
      <c r="X803" s="152">
        <v>1.532304E9</v>
      </c>
      <c r="Y803" s="152">
        <v>10113.4415</v>
      </c>
      <c r="AA803" s="153">
        <f>IFERROR(__xludf.DUMMYFUNCTION("TO_DATE(INT((AB803/(60*60*24))+""1/1/1970""))"),43306.0)</f>
        <v>43306</v>
      </c>
      <c r="AB803" s="152">
        <v>1.5324948E9</v>
      </c>
      <c r="AC803" s="152">
        <v>96134.3695</v>
      </c>
      <c r="AE803" s="153">
        <f>IFERROR(__xludf.DUMMYFUNCTION("TO_DATE(INT((AF803/(60*60*24))+""1/1/1970""))"),43178.0)</f>
        <v>43178</v>
      </c>
      <c r="AF803" s="152">
        <v>1.52145E9</v>
      </c>
      <c r="AG803" s="152">
        <v>88782.4274</v>
      </c>
      <c r="AH803" s="156"/>
      <c r="AI803" s="153">
        <f>IFERROR(__xludf.DUMMYFUNCTION("TO_DATE(INT((AJ803/(60*60*24))+""1/1/1970""))"),43327.0)</f>
        <v>43327</v>
      </c>
      <c r="AJ803" s="156">
        <v>1.5343056E9</v>
      </c>
      <c r="AK803" s="156">
        <v>98867.9857</v>
      </c>
      <c r="AL803" s="152">
        <v>144846.9194</v>
      </c>
      <c r="AM803" s="159">
        <v>139944.3</v>
      </c>
      <c r="AN803" s="152">
        <f t="shared" si="1"/>
        <v>33075.5051</v>
      </c>
      <c r="AO803" s="152">
        <f t="shared" si="2"/>
        <v>197409.2034</v>
      </c>
      <c r="AP803" s="152">
        <f t="shared" si="3"/>
        <v>10144.8227</v>
      </c>
      <c r="AQ803" s="152">
        <f t="shared" si="4"/>
        <v>96288.7814</v>
      </c>
      <c r="AR803" s="152">
        <f t="shared" si="5"/>
        <v>95807.8812</v>
      </c>
    </row>
    <row r="804">
      <c r="A804" s="156">
        <v>1.50159426E9</v>
      </c>
      <c r="B804" s="156">
        <v>118960.7137</v>
      </c>
      <c r="D804" s="153">
        <f>IFERROR(__xludf.DUMMYFUNCTION("TO_DATE(INT((E804/(60*60*24))+""1/1/1970""))"),43328.0)</f>
        <v>43328</v>
      </c>
      <c r="E804" s="152">
        <v>1.534392E9</v>
      </c>
      <c r="F804" s="152">
        <v>98867.9857</v>
      </c>
      <c r="H804" s="153">
        <f>IFERROR(__xludf.DUMMYFUNCTION("TO_DATE(INT((I804/(60*60*24))+""1/1/1970""))"),43328.0)</f>
        <v>43328</v>
      </c>
      <c r="I804" s="156">
        <v>1.534392E9</v>
      </c>
      <c r="J804" s="156">
        <v>142981.7477</v>
      </c>
      <c r="L804" s="158">
        <v>43328.0</v>
      </c>
      <c r="M804" s="160">
        <v>139062.84</v>
      </c>
      <c r="O804" s="153">
        <f>IFERROR(__xludf.DUMMYFUNCTION("TO_DATE(INT((P804/(60*60*24))+""1/1/1970""))"),43177.0)</f>
        <v>43177</v>
      </c>
      <c r="P804" s="13">
        <v>1.5213312E9</v>
      </c>
      <c r="Q804" s="13">
        <v>29264.7845</v>
      </c>
      <c r="S804" s="153">
        <f>IFERROR(__xludf.DUMMYFUNCTION("TO_DATE(INT((T804/(60*60*24))+""1/1/1970""))"),43328.0)</f>
        <v>43328</v>
      </c>
      <c r="T804" s="156">
        <v>1.534392E9</v>
      </c>
      <c r="U804" s="156">
        <v>195065.9925</v>
      </c>
      <c r="W804" s="153">
        <f>IFERROR(__xludf.DUMMYFUNCTION("TO_DATE(INT((X804/(60*60*24))+""1/1/1970""))"),43305.0)</f>
        <v>43305</v>
      </c>
      <c r="X804" s="156">
        <v>1.5324408E9</v>
      </c>
      <c r="Y804" s="156">
        <v>10115.1702</v>
      </c>
      <c r="AA804" s="153">
        <f>IFERROR(__xludf.DUMMYFUNCTION("TO_DATE(INT((AB804/(60*60*24))+""1/1/1970""))"),43307.0)</f>
        <v>43307</v>
      </c>
      <c r="AB804" s="156">
        <v>1.532574E9</v>
      </c>
      <c r="AC804" s="156">
        <v>96600.1878</v>
      </c>
      <c r="AE804" s="153">
        <f>IFERROR(__xludf.DUMMYFUNCTION("TO_DATE(INT((AF804/(60*60*24))+""1/1/1970""))"),43179.0)</f>
        <v>43179</v>
      </c>
      <c r="AF804" s="156">
        <v>1.5215292E9</v>
      </c>
      <c r="AG804" s="156">
        <v>89182.9374</v>
      </c>
      <c r="AH804" s="156"/>
      <c r="AI804" s="153">
        <f>IFERROR(__xludf.DUMMYFUNCTION("TO_DATE(INT((AJ804/(60*60*24))+""1/1/1970""))"),43328.0)</f>
        <v>43328</v>
      </c>
      <c r="AJ804" s="152">
        <v>1.534392E9</v>
      </c>
      <c r="AK804" s="152">
        <v>98867.9857</v>
      </c>
      <c r="AL804" s="156">
        <v>142981.7477</v>
      </c>
      <c r="AM804" s="160">
        <v>139062.84</v>
      </c>
      <c r="AN804" s="152">
        <f t="shared" si="1"/>
        <v>32674.0412</v>
      </c>
      <c r="AO804" s="152">
        <f t="shared" si="2"/>
        <v>195065.9925</v>
      </c>
      <c r="AP804" s="152">
        <f t="shared" si="3"/>
        <v>10158.3164</v>
      </c>
      <c r="AQ804" s="152">
        <f t="shared" si="4"/>
        <v>96296.2018</v>
      </c>
      <c r="AR804" s="152">
        <f t="shared" si="5"/>
        <v>95847.1697</v>
      </c>
    </row>
    <row r="805">
      <c r="A805" s="152">
        <v>1.5016176E9</v>
      </c>
      <c r="B805" s="152">
        <v>118893.5823</v>
      </c>
      <c r="D805" s="153">
        <f>IFERROR(__xludf.DUMMYFUNCTION("TO_DATE(INT((E805/(60*60*24))+""1/1/1970""))"),43329.0)</f>
        <v>43329</v>
      </c>
      <c r="E805" s="156">
        <v>1.5344784E9</v>
      </c>
      <c r="F805" s="156">
        <v>98867.9857</v>
      </c>
      <c r="H805" s="153">
        <f>IFERROR(__xludf.DUMMYFUNCTION("TO_DATE(INT((I805/(60*60*24))+""1/1/1970""))"),43329.0)</f>
        <v>43329</v>
      </c>
      <c r="I805" s="152">
        <v>1.5344784E9</v>
      </c>
      <c r="J805" s="152">
        <v>142928.3894</v>
      </c>
      <c r="L805" s="158">
        <v>43329.0</v>
      </c>
      <c r="M805" s="159">
        <v>139577.94</v>
      </c>
      <c r="O805" s="153">
        <f>IFERROR(__xludf.DUMMYFUNCTION("TO_DATE(INT((P805/(60*60*24))+""1/1/1970""))"),43178.0)</f>
        <v>43178</v>
      </c>
      <c r="P805" s="13">
        <v>1.5214176E9</v>
      </c>
      <c r="Q805" s="13">
        <v>29272.441</v>
      </c>
      <c r="S805" s="153">
        <f>IFERROR(__xludf.DUMMYFUNCTION("TO_DATE(INT((T805/(60*60*24))+""1/1/1970""))"),43329.0)</f>
        <v>43329</v>
      </c>
      <c r="T805" s="152">
        <v>1.5344784E9</v>
      </c>
      <c r="U805" s="152">
        <v>197606.4889</v>
      </c>
      <c r="W805" s="153">
        <f>IFERROR(__xludf.DUMMYFUNCTION("TO_DATE(INT((X805/(60*60*24))+""1/1/1970""))"),43306.0)</f>
        <v>43306</v>
      </c>
      <c r="X805" s="156">
        <v>1.5325272E9</v>
      </c>
      <c r="Y805" s="156">
        <v>10119.2777</v>
      </c>
      <c r="AA805" s="153">
        <f>IFERROR(__xludf.DUMMYFUNCTION("TO_DATE(INT((AB805/(60*60*24))+""1/1/1970""))"),43308.0)</f>
        <v>43308</v>
      </c>
      <c r="AB805" s="152">
        <v>1.5326532E9</v>
      </c>
      <c r="AC805" s="152">
        <v>96073.458</v>
      </c>
      <c r="AE805" s="153">
        <f>IFERROR(__xludf.DUMMYFUNCTION("TO_DATE(INT((AF805/(60*60*24))+""1/1/1970""))"),43180.0)</f>
        <v>43180</v>
      </c>
      <c r="AF805" s="152">
        <v>1.5216084E9</v>
      </c>
      <c r="AG805" s="152">
        <v>88545.2217</v>
      </c>
      <c r="AH805" s="156"/>
      <c r="AI805" s="153">
        <f>IFERROR(__xludf.DUMMYFUNCTION("TO_DATE(INT((AJ805/(60*60*24))+""1/1/1970""))"),43329.0)</f>
        <v>43329</v>
      </c>
      <c r="AJ805" s="156">
        <v>1.5344784E9</v>
      </c>
      <c r="AK805" s="156">
        <v>98867.9857</v>
      </c>
      <c r="AL805" s="152">
        <v>142928.3894</v>
      </c>
      <c r="AM805" s="159">
        <v>139577.94</v>
      </c>
      <c r="AN805" s="152">
        <f t="shared" si="1"/>
        <v>32432.2334</v>
      </c>
      <c r="AO805" s="152">
        <f t="shared" si="2"/>
        <v>197606.4889</v>
      </c>
      <c r="AP805" s="152">
        <f t="shared" si="3"/>
        <v>10158.9033</v>
      </c>
      <c r="AQ805" s="152">
        <f t="shared" si="4"/>
        <v>96301.7786</v>
      </c>
      <c r="AR805" s="152">
        <f t="shared" si="5"/>
        <v>95629.1004</v>
      </c>
    </row>
    <row r="806">
      <c r="A806" s="156">
        <v>1.50168066E9</v>
      </c>
      <c r="B806" s="156">
        <v>118975.099</v>
      </c>
      <c r="D806" s="153">
        <f>IFERROR(__xludf.DUMMYFUNCTION("TO_DATE(INT((E806/(60*60*24))+""1/1/1970""))"),43330.0)</f>
        <v>43330</v>
      </c>
      <c r="E806" s="152">
        <v>1.5345648E9</v>
      </c>
      <c r="F806" s="152">
        <v>98867.9857</v>
      </c>
      <c r="H806" s="153">
        <f>IFERROR(__xludf.DUMMYFUNCTION("TO_DATE(INT((I806/(60*60*24))+""1/1/1970""))"),43330.0)</f>
        <v>43330</v>
      </c>
      <c r="I806" s="156">
        <v>1.5345648E9</v>
      </c>
      <c r="J806" s="156">
        <v>143075.6593</v>
      </c>
      <c r="L806" s="158">
        <v>43330.0</v>
      </c>
      <c r="M806" s="160">
        <v>140167.92</v>
      </c>
      <c r="O806" s="153">
        <f>IFERROR(__xludf.DUMMYFUNCTION("TO_DATE(INT((P806/(60*60*24))+""1/1/1970""))"),43179.0)</f>
        <v>43179</v>
      </c>
      <c r="P806" s="13">
        <v>1.5215544E9</v>
      </c>
      <c r="Q806" s="13">
        <v>29325.6027</v>
      </c>
      <c r="S806" s="153">
        <f>IFERROR(__xludf.DUMMYFUNCTION("TO_DATE(INT((T806/(60*60*24))+""1/1/1970""))"),43330.0)</f>
        <v>43330</v>
      </c>
      <c r="T806" s="156">
        <v>1.5345648E9</v>
      </c>
      <c r="U806" s="156">
        <v>198653.7183</v>
      </c>
      <c r="W806" s="153">
        <f>IFERROR(__xludf.DUMMYFUNCTION("TO_DATE(INT((X806/(60*60*24))+""1/1/1970""))"),43307.0)</f>
        <v>43307</v>
      </c>
      <c r="X806" s="156">
        <v>1.5326136E9</v>
      </c>
      <c r="Y806" s="156">
        <v>10132.301</v>
      </c>
      <c r="AA806" s="153">
        <f>IFERROR(__xludf.DUMMYFUNCTION("TO_DATE(INT((AB806/(60*60*24))+""1/1/1970""))"),43310.0)</f>
        <v>43310</v>
      </c>
      <c r="AB806" s="156">
        <v>1.5329016E9</v>
      </c>
      <c r="AC806" s="156">
        <v>96148.7302</v>
      </c>
      <c r="AE806" s="153">
        <f>IFERROR(__xludf.DUMMYFUNCTION("TO_DATE(INT((AF806/(60*60*24))+""1/1/1970""))"),43181.0)</f>
        <v>43181</v>
      </c>
      <c r="AF806" s="156">
        <v>1.5216876E9</v>
      </c>
      <c r="AG806" s="156">
        <v>89254.3154</v>
      </c>
      <c r="AH806" s="156"/>
      <c r="AI806" s="153">
        <f>IFERROR(__xludf.DUMMYFUNCTION("TO_DATE(INT((AJ806/(60*60*24))+""1/1/1970""))"),43330.0)</f>
        <v>43330</v>
      </c>
      <c r="AJ806" s="152">
        <v>1.5345648E9</v>
      </c>
      <c r="AK806" s="152">
        <v>98867.9857</v>
      </c>
      <c r="AL806" s="156">
        <v>143075.6593</v>
      </c>
      <c r="AM806" s="160">
        <v>140167.92</v>
      </c>
      <c r="AN806" s="152">
        <f t="shared" si="1"/>
        <v>32726.0957</v>
      </c>
      <c r="AO806" s="152">
        <f t="shared" si="2"/>
        <v>198653.7183</v>
      </c>
      <c r="AP806" s="152">
        <f t="shared" si="3"/>
        <v>10154.6162</v>
      </c>
      <c r="AQ806" s="152">
        <f t="shared" si="4"/>
        <v>96301.7786</v>
      </c>
      <c r="AR806" s="152">
        <f t="shared" si="5"/>
        <v>95146.1042</v>
      </c>
    </row>
    <row r="807">
      <c r="A807" s="152">
        <v>1.501704E9</v>
      </c>
      <c r="B807" s="152">
        <v>118951.1235</v>
      </c>
      <c r="D807" s="153">
        <f>IFERROR(__xludf.DUMMYFUNCTION("TO_DATE(INT((E807/(60*60*24))+""1/1/1970""))"),43332.0)</f>
        <v>43332</v>
      </c>
      <c r="E807" s="156">
        <v>1.5347736E9</v>
      </c>
      <c r="F807" s="156">
        <v>98867.9857</v>
      </c>
      <c r="H807" s="153">
        <f>IFERROR(__xludf.DUMMYFUNCTION("TO_DATE(INT((I807/(60*60*24))+""1/1/1970""))"),43332.0)</f>
        <v>43332</v>
      </c>
      <c r="I807" s="152">
        <v>1.5347736E9</v>
      </c>
      <c r="J807" s="152">
        <v>143075.6593</v>
      </c>
      <c r="L807" s="158">
        <v>43332.0</v>
      </c>
      <c r="M807" s="159">
        <v>140167.92</v>
      </c>
      <c r="O807" s="153">
        <f>IFERROR(__xludf.DUMMYFUNCTION("TO_DATE(INT((P807/(60*60*24))+""1/1/1970""))"),43180.0)</f>
        <v>43180</v>
      </c>
      <c r="P807" s="13">
        <v>1.5216408E9</v>
      </c>
      <c r="Q807" s="13">
        <v>29227.6272</v>
      </c>
      <c r="S807" s="153">
        <f>IFERROR(__xludf.DUMMYFUNCTION("TO_DATE(INT((T807/(60*60*24))+""1/1/1970""))"),43332.0)</f>
        <v>43332</v>
      </c>
      <c r="T807" s="152">
        <v>1.5347736E9</v>
      </c>
      <c r="U807" s="152">
        <v>198653.7183</v>
      </c>
      <c r="W807" s="153">
        <f>IFERROR(__xludf.DUMMYFUNCTION("TO_DATE(INT((X807/(60*60*24))+""1/1/1970""))"),43308.0)</f>
        <v>43308</v>
      </c>
      <c r="X807" s="156">
        <v>1.5327E9</v>
      </c>
      <c r="Y807" s="156">
        <v>10127.4253</v>
      </c>
      <c r="AA807" s="153">
        <f>IFERROR(__xludf.DUMMYFUNCTION("TO_DATE(INT((AB807/(60*60*24))+""1/1/1970""))"),43311.0)</f>
        <v>43311</v>
      </c>
      <c r="AB807" s="156">
        <v>1.5329412E9</v>
      </c>
      <c r="AC807" s="156">
        <v>96140.8584</v>
      </c>
      <c r="AE807" s="153">
        <f>IFERROR(__xludf.DUMMYFUNCTION("TO_DATE(INT((AF807/(60*60*24))+""1/1/1970""))"),43182.0)</f>
        <v>43182</v>
      </c>
      <c r="AF807" s="152">
        <v>1.5217668E9</v>
      </c>
      <c r="AG807" s="152">
        <v>89093.1741</v>
      </c>
      <c r="AH807" s="156"/>
      <c r="AI807" s="153">
        <f>IFERROR(__xludf.DUMMYFUNCTION("TO_DATE(INT((AJ807/(60*60*24))+""1/1/1970""))"),43332.0)</f>
        <v>43332</v>
      </c>
      <c r="AJ807" s="156">
        <v>1.5347736E9</v>
      </c>
      <c r="AK807" s="156">
        <v>98867.9857</v>
      </c>
      <c r="AL807" s="152">
        <v>143075.6593</v>
      </c>
      <c r="AM807" s="159">
        <v>140167.92</v>
      </c>
      <c r="AN807" s="152">
        <f t="shared" si="1"/>
        <v>32720.972</v>
      </c>
      <c r="AO807" s="152">
        <f t="shared" si="2"/>
        <v>198653.7183</v>
      </c>
      <c r="AP807" s="152">
        <f t="shared" si="3"/>
        <v>10154.014</v>
      </c>
      <c r="AQ807" s="152">
        <f t="shared" si="4"/>
        <v>96620.5223</v>
      </c>
      <c r="AR807" s="152">
        <f t="shared" si="5"/>
        <v>95148.9877</v>
      </c>
    </row>
    <row r="808">
      <c r="A808" s="156">
        <v>1.50176706E9</v>
      </c>
      <c r="B808" s="156">
        <v>118860.0166</v>
      </c>
      <c r="D808" s="153">
        <f>IFERROR(__xludf.DUMMYFUNCTION("TO_DATE(INT((E808/(60*60*24))+""1/1/1970""))"),43333.0)</f>
        <v>43333</v>
      </c>
      <c r="E808" s="156">
        <v>1.534824E9</v>
      </c>
      <c r="F808" s="156">
        <v>98867.9857</v>
      </c>
      <c r="H808" s="153">
        <f>IFERROR(__xludf.DUMMYFUNCTION("TO_DATE(INT((I808/(60*60*24))+""1/1/1970""))"),43333.0)</f>
        <v>43333</v>
      </c>
      <c r="I808" s="152">
        <v>1.534824E9</v>
      </c>
      <c r="J808" s="152">
        <v>144440.0603</v>
      </c>
      <c r="L808" s="158">
        <v>43333.0</v>
      </c>
      <c r="M808" s="159">
        <v>140703.4</v>
      </c>
      <c r="O808" s="153">
        <f>IFERROR(__xludf.DUMMYFUNCTION("TO_DATE(INT((P808/(60*60*24))+""1/1/1970""))"),43181.0)</f>
        <v>43181</v>
      </c>
      <c r="P808" s="13">
        <v>1.5217272E9</v>
      </c>
      <c r="Q808" s="13">
        <v>29238.7538</v>
      </c>
      <c r="S808" s="153">
        <f>IFERROR(__xludf.DUMMYFUNCTION("TO_DATE(INT((T808/(60*60*24))+""1/1/1970""))"),43333.0)</f>
        <v>43333</v>
      </c>
      <c r="T808" s="152">
        <v>1.534824E9</v>
      </c>
      <c r="U808" s="152">
        <v>199356.3449</v>
      </c>
      <c r="W808" s="153">
        <f>IFERROR(__xludf.DUMMYFUNCTION("TO_DATE(INT((X808/(60*60*24))+""1/1/1970""))"),43309.0)</f>
        <v>43309</v>
      </c>
      <c r="X808" s="156">
        <v>1.532736E9</v>
      </c>
      <c r="Y808" s="156">
        <v>10131.709</v>
      </c>
      <c r="AA808" s="153">
        <f>IFERROR(__xludf.DUMMYFUNCTION("TO_DATE(INT((AB808/(60*60*24))+""1/1/1970""))"),43312.0)</f>
        <v>43312</v>
      </c>
      <c r="AB808" s="152">
        <v>1.5330204E9</v>
      </c>
      <c r="AC808" s="152">
        <v>96126.5919</v>
      </c>
      <c r="AE808" s="153">
        <f>IFERROR(__xludf.DUMMYFUNCTION("TO_DATE(INT((AF808/(60*60*24))+""1/1/1970""))"),43183.0)</f>
        <v>43183</v>
      </c>
      <c r="AF808" s="156">
        <v>1.5218496E9</v>
      </c>
      <c r="AG808" s="156">
        <v>89309.1106</v>
      </c>
      <c r="AH808" s="156"/>
      <c r="AI808" s="153">
        <f>IFERROR(__xludf.DUMMYFUNCTION("TO_DATE(INT((AJ808/(60*60*24))+""1/1/1970""))"),43333.0)</f>
        <v>43333</v>
      </c>
      <c r="AJ808" s="156">
        <v>1.534824E9</v>
      </c>
      <c r="AK808" s="156">
        <v>98867.9857</v>
      </c>
      <c r="AL808" s="152">
        <v>144440.0603</v>
      </c>
      <c r="AM808" s="159">
        <v>140703.4</v>
      </c>
      <c r="AN808" s="152">
        <f t="shared" si="1"/>
        <v>32914.2015</v>
      </c>
      <c r="AO808" s="152">
        <f t="shared" si="2"/>
        <v>199356.3449</v>
      </c>
      <c r="AP808" s="152">
        <f t="shared" si="3"/>
        <v>10147.9908</v>
      </c>
      <c r="AQ808" s="152">
        <f t="shared" si="4"/>
        <v>97295.9663</v>
      </c>
      <c r="AR808" s="152">
        <f t="shared" si="5"/>
        <v>94763.672</v>
      </c>
    </row>
    <row r="809">
      <c r="A809" s="152">
        <v>1.5017904E9</v>
      </c>
      <c r="B809" s="152">
        <v>118720.9587</v>
      </c>
      <c r="D809" s="153">
        <f>IFERROR(__xludf.DUMMYFUNCTION("TO_DATE(INT((E809/(60*60*24))+""1/1/1970""))"),43334.0)</f>
        <v>43334</v>
      </c>
      <c r="E809" s="152">
        <v>1.5349104E9</v>
      </c>
      <c r="F809" s="152">
        <v>98867.9857</v>
      </c>
      <c r="H809" s="153">
        <f>IFERROR(__xludf.DUMMYFUNCTION("TO_DATE(INT((I809/(60*60*24))+""1/1/1970""))"),43334.0)</f>
        <v>43334</v>
      </c>
      <c r="I809" s="156">
        <v>1.5349104E9</v>
      </c>
      <c r="J809" s="156">
        <v>146519.1481</v>
      </c>
      <c r="L809" s="158">
        <v>43334.0</v>
      </c>
      <c r="M809" s="160">
        <v>140850.93</v>
      </c>
      <c r="O809" s="153">
        <f>IFERROR(__xludf.DUMMYFUNCTION("TO_DATE(INT((P809/(60*60*24))+""1/1/1970""))"),43182.0)</f>
        <v>43182</v>
      </c>
      <c r="P809" s="13">
        <v>1.5218136E9</v>
      </c>
      <c r="Q809" s="13">
        <v>29571.3111</v>
      </c>
      <c r="S809" s="153">
        <f>IFERROR(__xludf.DUMMYFUNCTION("TO_DATE(INT((T809/(60*60*24))+""1/1/1970""))"),43334.0)</f>
        <v>43334</v>
      </c>
      <c r="T809" s="156">
        <v>1.5349104E9</v>
      </c>
      <c r="U809" s="156">
        <v>200012.3774</v>
      </c>
      <c r="W809" s="153">
        <f>IFERROR(__xludf.DUMMYFUNCTION("TO_DATE(INT((X809/(60*60*24))+""1/1/1970""))"),43311.0)</f>
        <v>43311</v>
      </c>
      <c r="X809" s="152">
        <v>1.5329088E9</v>
      </c>
      <c r="Y809" s="152">
        <v>10130.818</v>
      </c>
      <c r="AA809" s="153">
        <f>IFERROR(__xludf.DUMMYFUNCTION("TO_DATE(INT((AB809/(60*60*24))+""1/1/1970""))"),43313.0)</f>
        <v>43313</v>
      </c>
      <c r="AB809" s="156">
        <v>1.5330996E9</v>
      </c>
      <c r="AC809" s="156">
        <v>96107.6494</v>
      </c>
      <c r="AE809" s="153">
        <f>IFERROR(__xludf.DUMMYFUNCTION("TO_DATE(INT((AF809/(60*60*24))+""1/1/1970""))"),43184.0)</f>
        <v>43184</v>
      </c>
      <c r="AF809" s="152">
        <v>1.5220152E9</v>
      </c>
      <c r="AG809" s="152">
        <v>89309.1106</v>
      </c>
      <c r="AH809" s="156"/>
      <c r="AI809" s="153">
        <f>IFERROR(__xludf.DUMMYFUNCTION("TO_DATE(INT((AJ809/(60*60*24))+""1/1/1970""))"),43334.0)</f>
        <v>43334</v>
      </c>
      <c r="AJ809" s="152">
        <v>1.5349104E9</v>
      </c>
      <c r="AK809" s="152">
        <v>98867.9857</v>
      </c>
      <c r="AL809" s="156">
        <v>146519.1481</v>
      </c>
      <c r="AM809" s="160">
        <v>140850.93</v>
      </c>
      <c r="AN809" s="152">
        <f t="shared" si="1"/>
        <v>32865.1403</v>
      </c>
      <c r="AO809" s="152">
        <f t="shared" si="2"/>
        <v>200012.3774</v>
      </c>
      <c r="AP809" s="152">
        <f t="shared" si="3"/>
        <v>10128.5205</v>
      </c>
      <c r="AQ809" s="152">
        <f t="shared" si="4"/>
        <v>97372.6875</v>
      </c>
      <c r="AR809" s="152">
        <f t="shared" si="5"/>
        <v>94151.9968</v>
      </c>
    </row>
    <row r="810">
      <c r="A810" s="156">
        <v>1.50185346E9</v>
      </c>
      <c r="B810" s="156">
        <v>119008.6647</v>
      </c>
      <c r="D810" s="153">
        <f>IFERROR(__xludf.DUMMYFUNCTION("TO_DATE(INT((E810/(60*60*24))+""1/1/1970""))"),43335.0)</f>
        <v>43335</v>
      </c>
      <c r="E810" s="156">
        <v>1.5349968E9</v>
      </c>
      <c r="F810" s="156">
        <v>98867.9857</v>
      </c>
      <c r="H810" s="153">
        <f>IFERROR(__xludf.DUMMYFUNCTION("TO_DATE(INT((I810/(60*60*24))+""1/1/1970""))"),43335.0)</f>
        <v>43335</v>
      </c>
      <c r="I810" s="152">
        <v>1.5349968E9</v>
      </c>
      <c r="J810" s="152">
        <v>147812.7797</v>
      </c>
      <c r="L810" s="158">
        <v>43335.0</v>
      </c>
      <c r="M810" s="159">
        <v>141016.59</v>
      </c>
      <c r="O810" s="153">
        <f>IFERROR(__xludf.DUMMYFUNCTION("TO_DATE(INT((P810/(60*60*24))+""1/1/1970""))"),43183.0)</f>
        <v>43183</v>
      </c>
      <c r="P810" s="13">
        <v>1.5218496E9</v>
      </c>
      <c r="Q810" s="13">
        <v>29620.8482</v>
      </c>
      <c r="S810" s="153">
        <f>IFERROR(__xludf.DUMMYFUNCTION("TO_DATE(INT((T810/(60*60*24))+""1/1/1970""))"),43335.0)</f>
        <v>43335</v>
      </c>
      <c r="T810" s="152">
        <v>1.5349968E9</v>
      </c>
      <c r="U810" s="152">
        <v>199915.5842</v>
      </c>
      <c r="W810" s="153">
        <f>IFERROR(__xludf.DUMMYFUNCTION("TO_DATE(INT((X810/(60*60*24))+""1/1/1970""))"),43312.0)</f>
        <v>43312</v>
      </c>
      <c r="X810" s="156">
        <v>1.5330456E9</v>
      </c>
      <c r="Y810" s="156">
        <v>10134.6021</v>
      </c>
      <c r="AA810" s="153">
        <f>IFERROR(__xludf.DUMMYFUNCTION("TO_DATE(INT((AB810/(60*60*24))+""1/1/1970""))"),43314.0)</f>
        <v>43314</v>
      </c>
      <c r="AB810" s="152">
        <v>1.5331788E9</v>
      </c>
      <c r="AC810" s="152">
        <v>96121.2517</v>
      </c>
      <c r="AE810" s="153">
        <f>IFERROR(__xludf.DUMMYFUNCTION("TO_DATE(INT((AF810/(60*60*24))+""1/1/1970""))"),43185.0)</f>
        <v>43185</v>
      </c>
      <c r="AF810" s="152">
        <v>1.5220548E9</v>
      </c>
      <c r="AG810" s="152">
        <v>89312.3551</v>
      </c>
      <c r="AH810" s="156"/>
      <c r="AI810" s="153">
        <f>IFERROR(__xludf.DUMMYFUNCTION("TO_DATE(INT((AJ810/(60*60*24))+""1/1/1970""))"),43335.0)</f>
        <v>43335</v>
      </c>
      <c r="AJ810" s="156">
        <v>1.5349968E9</v>
      </c>
      <c r="AK810" s="156">
        <v>98867.9857</v>
      </c>
      <c r="AL810" s="152">
        <v>147812.7797</v>
      </c>
      <c r="AM810" s="159">
        <v>141016.59</v>
      </c>
      <c r="AN810" s="152">
        <f t="shared" si="1"/>
        <v>32734.587</v>
      </c>
      <c r="AO810" s="152">
        <f t="shared" si="2"/>
        <v>199915.5842</v>
      </c>
      <c r="AP810" s="152">
        <f t="shared" si="3"/>
        <v>10116.6884</v>
      </c>
      <c r="AQ810" s="152">
        <f t="shared" si="4"/>
        <v>96845.3495</v>
      </c>
      <c r="AR810" s="152">
        <f t="shared" si="5"/>
        <v>94087.1167</v>
      </c>
    </row>
    <row r="811">
      <c r="A811" s="152">
        <v>1.5018768E9</v>
      </c>
      <c r="B811" s="152">
        <v>118936.7382</v>
      </c>
      <c r="D811" s="153">
        <f>IFERROR(__xludf.DUMMYFUNCTION("TO_DATE(INT((E811/(60*60*24))+""1/1/1970""))"),43336.0)</f>
        <v>43336</v>
      </c>
      <c r="E811" s="152">
        <v>1.5350832E9</v>
      </c>
      <c r="F811" s="152">
        <v>98867.9857</v>
      </c>
      <c r="H811" s="153">
        <f>IFERROR(__xludf.DUMMYFUNCTION("TO_DATE(INT((I811/(60*60*24))+""1/1/1970""))"),43336.0)</f>
        <v>43336</v>
      </c>
      <c r="I811" s="156">
        <v>1.5350832E9</v>
      </c>
      <c r="J811" s="156">
        <v>150513.8114</v>
      </c>
      <c r="L811" s="158">
        <v>43336.0</v>
      </c>
      <c r="M811" s="160">
        <v>140655.57</v>
      </c>
      <c r="O811" s="153">
        <f>IFERROR(__xludf.DUMMYFUNCTION("TO_DATE(INT((P811/(60*60*24))+""1/1/1970""))"),43184.0)</f>
        <v>43184</v>
      </c>
      <c r="P811" s="13">
        <v>1.521936E9</v>
      </c>
      <c r="Q811" s="13">
        <v>29620.8482</v>
      </c>
      <c r="S811" s="153">
        <f>IFERROR(__xludf.DUMMYFUNCTION("TO_DATE(INT((T811/(60*60*24))+""1/1/1970""))"),43336.0)</f>
        <v>43336</v>
      </c>
      <c r="T811" s="156">
        <v>1.5350832E9</v>
      </c>
      <c r="U811" s="156">
        <v>199452.08</v>
      </c>
      <c r="W811" s="153">
        <f>IFERROR(__xludf.DUMMYFUNCTION("TO_DATE(INT((X811/(60*60*24))+""1/1/1970""))"),43313.0)</f>
        <v>43313</v>
      </c>
      <c r="X811" s="156">
        <v>1.533132E9</v>
      </c>
      <c r="Y811" s="156">
        <v>10126.3002</v>
      </c>
      <c r="AA811" s="153">
        <f>IFERROR(__xludf.DUMMYFUNCTION("TO_DATE(INT((AB811/(60*60*24))+""1/1/1970""))"),43315.0)</f>
        <v>43315</v>
      </c>
      <c r="AB811" s="156">
        <v>1.533258E9</v>
      </c>
      <c r="AC811" s="156">
        <v>96124.0791</v>
      </c>
      <c r="AE811" s="153">
        <f>IFERROR(__xludf.DUMMYFUNCTION("TO_DATE(INT((AF811/(60*60*24))+""1/1/1970""))"),43186.0)</f>
        <v>43186</v>
      </c>
      <c r="AF811" s="156">
        <v>1.522134E9</v>
      </c>
      <c r="AG811" s="156">
        <v>90053.8933</v>
      </c>
      <c r="AH811" s="156"/>
      <c r="AI811" s="153">
        <f>IFERROR(__xludf.DUMMYFUNCTION("TO_DATE(INT((AJ811/(60*60*24))+""1/1/1970""))"),43336.0)</f>
        <v>43336</v>
      </c>
      <c r="AJ811" s="152">
        <v>1.5350832E9</v>
      </c>
      <c r="AK811" s="152">
        <v>98867.9857</v>
      </c>
      <c r="AL811" s="156">
        <v>150513.8114</v>
      </c>
      <c r="AM811" s="160">
        <v>140655.57</v>
      </c>
      <c r="AN811" s="152">
        <f t="shared" si="1"/>
        <v>32707.3303</v>
      </c>
      <c r="AO811" s="152">
        <f t="shared" si="2"/>
        <v>199452.08</v>
      </c>
      <c r="AP811" s="152">
        <f t="shared" si="3"/>
        <v>10116.7307</v>
      </c>
      <c r="AQ811" s="152">
        <f t="shared" si="4"/>
        <v>96522.7996</v>
      </c>
      <c r="AR811" s="152">
        <f t="shared" si="5"/>
        <v>94400.3434</v>
      </c>
    </row>
    <row r="812">
      <c r="A812" s="156">
        <v>1.50211266E9</v>
      </c>
      <c r="B812" s="156">
        <v>118970.3039</v>
      </c>
      <c r="D812" s="153">
        <f>IFERROR(__xludf.DUMMYFUNCTION("TO_DATE(INT((E812/(60*60*24))+""1/1/1970""))"),43337.0)</f>
        <v>43337</v>
      </c>
      <c r="E812" s="156">
        <v>1.5351696E9</v>
      </c>
      <c r="F812" s="156">
        <v>98867.9857</v>
      </c>
      <c r="H812" s="153">
        <f>IFERROR(__xludf.DUMMYFUNCTION("TO_DATE(INT((I812/(60*60*24))+""1/1/1970""))"),43337.0)</f>
        <v>43337</v>
      </c>
      <c r="I812" s="152">
        <v>1.5351696E9</v>
      </c>
      <c r="J812" s="152">
        <v>149944.907</v>
      </c>
      <c r="L812" s="158">
        <v>43337.0</v>
      </c>
      <c r="M812" s="159">
        <v>141722.13</v>
      </c>
      <c r="O812" s="153">
        <f>IFERROR(__xludf.DUMMYFUNCTION("TO_DATE(INT((P812/(60*60*24))+""1/1/1970""))"),43185.0)</f>
        <v>43185</v>
      </c>
      <c r="P812" s="13">
        <v>1.5220224E9</v>
      </c>
      <c r="Q812" s="13">
        <v>29604.646</v>
      </c>
      <c r="S812" s="153">
        <f>IFERROR(__xludf.DUMMYFUNCTION("TO_DATE(INT((T812/(60*60*24))+""1/1/1970""))"),43337.0)</f>
        <v>43337</v>
      </c>
      <c r="T812" s="152">
        <v>1.5351696E9</v>
      </c>
      <c r="U812" s="152">
        <v>201392.1791</v>
      </c>
      <c r="W812" s="153">
        <f>IFERROR(__xludf.DUMMYFUNCTION("TO_DATE(INT((X812/(60*60*24))+""1/1/1970""))"),43314.0)</f>
        <v>43314</v>
      </c>
      <c r="X812" s="156">
        <v>1.5332184E9</v>
      </c>
      <c r="Y812" s="156">
        <v>10128.3392</v>
      </c>
      <c r="AA812" s="153">
        <f>IFERROR(__xludf.DUMMYFUNCTION("TO_DATE(INT((AB812/(60*60*24))+""1/1/1970""))"),43317.0)</f>
        <v>43317</v>
      </c>
      <c r="AB812" s="152">
        <v>1.5335064E9</v>
      </c>
      <c r="AC812" s="152">
        <v>96232.7152</v>
      </c>
      <c r="AE812" s="153">
        <f>IFERROR(__xludf.DUMMYFUNCTION("TO_DATE(INT((AF812/(60*60*24))+""1/1/1970""))"),43187.0)</f>
        <v>43187</v>
      </c>
      <c r="AF812" s="152">
        <v>1.5222132E9</v>
      </c>
      <c r="AG812" s="152">
        <v>89704.9341</v>
      </c>
      <c r="AH812" s="156"/>
      <c r="AI812" s="153">
        <f>IFERROR(__xludf.DUMMYFUNCTION("TO_DATE(INT((AJ812/(60*60*24))+""1/1/1970""))"),43337.0)</f>
        <v>43337</v>
      </c>
      <c r="AJ812" s="156">
        <v>1.5351696E9</v>
      </c>
      <c r="AK812" s="156">
        <v>98867.9857</v>
      </c>
      <c r="AL812" s="152">
        <v>149944.907</v>
      </c>
      <c r="AM812" s="159">
        <v>141722.13</v>
      </c>
      <c r="AN812" s="152">
        <f t="shared" si="1"/>
        <v>32605.334</v>
      </c>
      <c r="AO812" s="152">
        <f t="shared" si="2"/>
        <v>201392.1791</v>
      </c>
      <c r="AP812" s="152">
        <f t="shared" si="3"/>
        <v>10112.55</v>
      </c>
      <c r="AQ812" s="152">
        <f t="shared" si="4"/>
        <v>96522.7996</v>
      </c>
      <c r="AR812" s="152">
        <f t="shared" si="5"/>
        <v>93823.9919</v>
      </c>
    </row>
    <row r="813">
      <c r="A813" s="152">
        <v>1.502136E9</v>
      </c>
      <c r="B813" s="152">
        <v>119157.3128</v>
      </c>
      <c r="D813" s="153">
        <f>IFERROR(__xludf.DUMMYFUNCTION("TO_DATE(INT((E813/(60*60*24))+""1/1/1970""))"),43339.0)</f>
        <v>43339</v>
      </c>
      <c r="E813" s="152">
        <v>1.5353784E9</v>
      </c>
      <c r="F813" s="152">
        <v>98867.9857</v>
      </c>
      <c r="H813" s="153">
        <f>IFERROR(__xludf.DUMMYFUNCTION("TO_DATE(INT((I813/(60*60*24))+""1/1/1970""))"),43339.0)</f>
        <v>43339</v>
      </c>
      <c r="I813" s="156">
        <v>1.5353784E9</v>
      </c>
      <c r="J813" s="156">
        <v>149944.907</v>
      </c>
      <c r="L813" s="158">
        <v>43339.0</v>
      </c>
      <c r="M813" s="160">
        <v>141722.13</v>
      </c>
      <c r="O813" s="153">
        <f>IFERROR(__xludf.DUMMYFUNCTION("TO_DATE(INT((P813/(60*60*24))+""1/1/1970""))"),43186.0)</f>
        <v>43186</v>
      </c>
      <c r="P813" s="13">
        <v>1.5221592E9</v>
      </c>
      <c r="Q813" s="13">
        <v>29455.896</v>
      </c>
      <c r="S813" s="153">
        <f>IFERROR(__xludf.DUMMYFUNCTION("TO_DATE(INT((T813/(60*60*24))+""1/1/1970""))"),43339.0)</f>
        <v>43339</v>
      </c>
      <c r="T813" s="156">
        <v>1.5353784E9</v>
      </c>
      <c r="U813" s="156">
        <v>201392.1791</v>
      </c>
      <c r="W813" s="153">
        <f>IFERROR(__xludf.DUMMYFUNCTION("TO_DATE(INT((X813/(60*60*24))+""1/1/1970""))"),43315.0)</f>
        <v>43315</v>
      </c>
      <c r="X813" s="156">
        <v>1.5333048E9</v>
      </c>
      <c r="Y813" s="156">
        <v>10129.7593</v>
      </c>
      <c r="AA813" s="153">
        <f>IFERROR(__xludf.DUMMYFUNCTION("TO_DATE(INT((AB813/(60*60*24))+""1/1/1970""))"),43318.0)</f>
        <v>43318</v>
      </c>
      <c r="AB813" s="152">
        <v>1.533546E9</v>
      </c>
      <c r="AC813" s="152">
        <v>96138.188</v>
      </c>
      <c r="AE813" s="153">
        <f>IFERROR(__xludf.DUMMYFUNCTION("TO_DATE(INT((AF813/(60*60*24))+""1/1/1970""))"),43188.0)</f>
        <v>43188</v>
      </c>
      <c r="AF813" s="156">
        <v>1.5222924E9</v>
      </c>
      <c r="AG813" s="156">
        <v>89009.1788</v>
      </c>
      <c r="AH813" s="156"/>
      <c r="AI813" s="153">
        <f>IFERROR(__xludf.DUMMYFUNCTION("TO_DATE(INT((AJ813/(60*60*24))+""1/1/1970""))"),43339.0)</f>
        <v>43339</v>
      </c>
      <c r="AJ813" s="152">
        <v>1.5353784E9</v>
      </c>
      <c r="AK813" s="152">
        <v>98867.9857</v>
      </c>
      <c r="AL813" s="156">
        <v>149944.907</v>
      </c>
      <c r="AM813" s="160">
        <v>141722.13</v>
      </c>
      <c r="AN813" s="152">
        <f t="shared" si="1"/>
        <v>32575.4074</v>
      </c>
      <c r="AO813" s="152">
        <f t="shared" si="2"/>
        <v>201392.1791</v>
      </c>
      <c r="AP813" s="152">
        <f t="shared" si="3"/>
        <v>10108.7008</v>
      </c>
      <c r="AQ813" s="152">
        <f t="shared" si="4"/>
        <v>96342.7929</v>
      </c>
      <c r="AR813" s="152">
        <f t="shared" si="5"/>
        <v>93657.4663</v>
      </c>
    </row>
    <row r="814">
      <c r="A814" s="156">
        <v>1.50219906E9</v>
      </c>
      <c r="B814" s="156">
        <v>118951.1235</v>
      </c>
      <c r="D814" s="153">
        <f>IFERROR(__xludf.DUMMYFUNCTION("TO_DATE(INT((E814/(60*60*24))+""1/1/1970""))"),43340.0)</f>
        <v>43340</v>
      </c>
      <c r="E814" s="152">
        <v>1.5354288E9</v>
      </c>
      <c r="F814" s="152">
        <v>98867.9857</v>
      </c>
      <c r="H814" s="153">
        <f>IFERROR(__xludf.DUMMYFUNCTION("TO_DATE(INT((I814/(60*60*24))+""1/1/1970""))"),43340.0)</f>
        <v>43340</v>
      </c>
      <c r="I814" s="156">
        <v>1.5354288E9</v>
      </c>
      <c r="J814" s="156">
        <v>150271.4427</v>
      </c>
      <c r="L814" s="158">
        <v>43340.0</v>
      </c>
      <c r="M814" s="160">
        <v>142202.99</v>
      </c>
      <c r="O814" s="153">
        <f>IFERROR(__xludf.DUMMYFUNCTION("TO_DATE(INT((P814/(60*60*24))+""1/1/1970""))"),43187.0)</f>
        <v>43187</v>
      </c>
      <c r="P814" s="13">
        <v>1.5222456E9</v>
      </c>
      <c r="Q814" s="13">
        <v>29505.3237</v>
      </c>
      <c r="S814" s="153">
        <f>IFERROR(__xludf.DUMMYFUNCTION("TO_DATE(INT((T814/(60*60*24))+""1/1/1970""))"),43340.0)</f>
        <v>43340</v>
      </c>
      <c r="T814" s="156">
        <v>1.5354288E9</v>
      </c>
      <c r="U814" s="156">
        <v>203820.7626</v>
      </c>
      <c r="W814" s="153">
        <f>IFERROR(__xludf.DUMMYFUNCTION("TO_DATE(INT((X814/(60*60*24))+""1/1/1970""))"),43316.0)</f>
        <v>43316</v>
      </c>
      <c r="X814" s="156">
        <v>1.5333408E9</v>
      </c>
      <c r="Y814" s="156">
        <v>10145.839</v>
      </c>
      <c r="AA814" s="153">
        <f>IFERROR(__xludf.DUMMYFUNCTION("TO_DATE(INT((AB814/(60*60*24))+""1/1/1970""))"),43319.0)</f>
        <v>43319</v>
      </c>
      <c r="AB814" s="156">
        <v>1.5336252E9</v>
      </c>
      <c r="AC814" s="156">
        <v>96141.5192</v>
      </c>
      <c r="AE814" s="153">
        <f>IFERROR(__xludf.DUMMYFUNCTION("TO_DATE(INT((AF814/(60*60*24))+""1/1/1970""))"),43189.0)</f>
        <v>43189</v>
      </c>
      <c r="AF814" s="152">
        <v>1.5223716E9</v>
      </c>
      <c r="AG814" s="152">
        <v>88918.3354</v>
      </c>
      <c r="AH814" s="156"/>
      <c r="AI814" s="153">
        <f>IFERROR(__xludf.DUMMYFUNCTION("TO_DATE(INT((AJ814/(60*60*24))+""1/1/1970""))"),43340.0)</f>
        <v>43340</v>
      </c>
      <c r="AJ814" s="152">
        <v>1.5354288E9</v>
      </c>
      <c r="AK814" s="152">
        <v>98867.9857</v>
      </c>
      <c r="AL814" s="156">
        <v>150271.4427</v>
      </c>
      <c r="AM814" s="160">
        <v>142202.99</v>
      </c>
      <c r="AN814" s="152">
        <f t="shared" si="1"/>
        <v>32831.3801</v>
      </c>
      <c r="AO814" s="152">
        <f t="shared" si="2"/>
        <v>203820.7626</v>
      </c>
      <c r="AP814" s="152">
        <f t="shared" si="3"/>
        <v>10098.6517</v>
      </c>
      <c r="AQ814" s="152">
        <f t="shared" si="4"/>
        <v>95957.182</v>
      </c>
      <c r="AR814" s="152">
        <f t="shared" si="5"/>
        <v>93373.0752</v>
      </c>
    </row>
    <row r="815">
      <c r="A815" s="152">
        <v>1.5022224E9</v>
      </c>
      <c r="B815" s="152">
        <v>118864.8117</v>
      </c>
      <c r="D815" s="153">
        <f>IFERROR(__xludf.DUMMYFUNCTION("TO_DATE(INT((E815/(60*60*24))+""1/1/1970""))"),43341.0)</f>
        <v>43341</v>
      </c>
      <c r="E815" s="156">
        <v>1.5355152E9</v>
      </c>
      <c r="F815" s="156">
        <v>98867.9857</v>
      </c>
      <c r="H815" s="153">
        <f>IFERROR(__xludf.DUMMYFUNCTION("TO_DATE(INT((I815/(60*60*24))+""1/1/1970""))"),43341.0)</f>
        <v>43341</v>
      </c>
      <c r="I815" s="152">
        <v>1.5355152E9</v>
      </c>
      <c r="J815" s="152">
        <v>152120.5223</v>
      </c>
      <c r="L815" s="158">
        <v>43341.0</v>
      </c>
      <c r="M815" s="159">
        <v>141763.25</v>
      </c>
      <c r="O815" s="153">
        <f>IFERROR(__xludf.DUMMYFUNCTION("TO_DATE(INT((P815/(60*60*24))+""1/1/1970""))"),43188.0)</f>
        <v>43188</v>
      </c>
      <c r="P815" s="13">
        <v>1.522332E9</v>
      </c>
      <c r="Q815" s="13">
        <v>29402.479</v>
      </c>
      <c r="S815" s="153">
        <f>IFERROR(__xludf.DUMMYFUNCTION("TO_DATE(INT((T815/(60*60*24))+""1/1/1970""))"),43341.0)</f>
        <v>43341</v>
      </c>
      <c r="T815" s="152">
        <v>1.5355152E9</v>
      </c>
      <c r="U815" s="152">
        <v>203970.2651</v>
      </c>
      <c r="W815" s="153">
        <f>IFERROR(__xludf.DUMMYFUNCTION("TO_DATE(INT((X815/(60*60*24))+""1/1/1970""))"),43318.0)</f>
        <v>43318</v>
      </c>
      <c r="X815" s="152">
        <v>1.5335136E9</v>
      </c>
      <c r="Y815" s="152">
        <v>10143.2549</v>
      </c>
      <c r="AA815" s="153">
        <f>IFERROR(__xludf.DUMMYFUNCTION("TO_DATE(INT((AB815/(60*60*24))+""1/1/1970""))"),43320.0)</f>
        <v>43320</v>
      </c>
      <c r="AB815" s="152">
        <v>1.5337044E9</v>
      </c>
      <c r="AC815" s="152">
        <v>96264.4679</v>
      </c>
      <c r="AE815" s="153">
        <f>IFERROR(__xludf.DUMMYFUNCTION("TO_DATE(INT((AF815/(60*60*24))+""1/1/1970""))"),43190.0)</f>
        <v>43190</v>
      </c>
      <c r="AF815" s="156">
        <v>1.5224544E9</v>
      </c>
      <c r="AG815" s="156">
        <v>88765.5068</v>
      </c>
      <c r="AH815" s="156"/>
      <c r="AI815" s="153">
        <f>IFERROR(__xludf.DUMMYFUNCTION("TO_DATE(INT((AJ815/(60*60*24))+""1/1/1970""))"),43341.0)</f>
        <v>43341</v>
      </c>
      <c r="AJ815" s="156">
        <v>1.5355152E9</v>
      </c>
      <c r="AK815" s="156">
        <v>98867.9857</v>
      </c>
      <c r="AL815" s="152">
        <v>152120.5223</v>
      </c>
      <c r="AM815" s="159">
        <v>141763.25</v>
      </c>
      <c r="AN815" s="152">
        <f t="shared" si="1"/>
        <v>32962.8309</v>
      </c>
      <c r="AO815" s="152">
        <f t="shared" si="2"/>
        <v>203970.2651</v>
      </c>
      <c r="AP815" s="152">
        <f t="shared" si="3"/>
        <v>10093.4568</v>
      </c>
      <c r="AQ815" s="152">
        <f t="shared" si="4"/>
        <v>95636.4066</v>
      </c>
      <c r="AR815" s="152">
        <f t="shared" si="5"/>
        <v>93311.0787</v>
      </c>
    </row>
    <row r="816">
      <c r="A816" s="156">
        <v>1.50228546E9</v>
      </c>
      <c r="B816" s="156">
        <v>118481.2038</v>
      </c>
      <c r="D816" s="153">
        <f>IFERROR(__xludf.DUMMYFUNCTION("TO_DATE(INT((E816/(60*60*24))+""1/1/1970""))"),43342.0)</f>
        <v>43342</v>
      </c>
      <c r="E816" s="152">
        <v>1.5356016E9</v>
      </c>
      <c r="F816" s="152">
        <v>98867.9857</v>
      </c>
      <c r="H816" s="153">
        <f>IFERROR(__xludf.DUMMYFUNCTION("TO_DATE(INT((I816/(60*60*24))+""1/1/1970""))"),43342.0)</f>
        <v>43342</v>
      </c>
      <c r="I816" s="156">
        <v>1.5356016E9</v>
      </c>
      <c r="J816" s="156">
        <v>154541.1957</v>
      </c>
      <c r="L816" s="158">
        <v>43342.0</v>
      </c>
      <c r="M816" s="160">
        <v>142336.29</v>
      </c>
      <c r="O816" s="153">
        <f>IFERROR(__xludf.DUMMYFUNCTION("TO_DATE(INT((P816/(60*60*24))+""1/1/1970""))"),43189.0)</f>
        <v>43189</v>
      </c>
      <c r="P816" s="13">
        <v>1.522368E9</v>
      </c>
      <c r="Q816" s="13">
        <v>29262.3061</v>
      </c>
      <c r="S816" s="153">
        <f>IFERROR(__xludf.DUMMYFUNCTION("TO_DATE(INT((T816/(60*60*24))+""1/1/1970""))"),43342.0)</f>
        <v>43342</v>
      </c>
      <c r="T816" s="156">
        <v>1.5356016E9</v>
      </c>
      <c r="U816" s="156">
        <v>205715.2255</v>
      </c>
      <c r="W816" s="153">
        <f>IFERROR(__xludf.DUMMYFUNCTION("TO_DATE(INT((X816/(60*60*24))+""1/1/1970""))"),43319.0)</f>
        <v>43319</v>
      </c>
      <c r="X816" s="156">
        <v>1.5336504E9</v>
      </c>
      <c r="Y816" s="156">
        <v>10148.5921</v>
      </c>
      <c r="AA816" s="153">
        <f>IFERROR(__xludf.DUMMYFUNCTION("TO_DATE(INT((AB816/(60*60*24))+""1/1/1970""))"),43321.0)</f>
        <v>43321</v>
      </c>
      <c r="AB816" s="156">
        <v>1.5337836E9</v>
      </c>
      <c r="AC816" s="156">
        <v>96415.098</v>
      </c>
      <c r="AE816" s="153">
        <f>IFERROR(__xludf.DUMMYFUNCTION("TO_DATE(INT((AF816/(60*60*24))+""1/1/1970""))"),43191.0)</f>
        <v>43191</v>
      </c>
      <c r="AF816" s="152">
        <v>1.52262E9</v>
      </c>
      <c r="AG816" s="152">
        <v>88765.5068</v>
      </c>
      <c r="AH816" s="156"/>
      <c r="AI816" s="153">
        <f>IFERROR(__xludf.DUMMYFUNCTION("TO_DATE(INT((AJ816/(60*60*24))+""1/1/1970""))"),43342.0)</f>
        <v>43342</v>
      </c>
      <c r="AJ816" s="152">
        <v>1.5356016E9</v>
      </c>
      <c r="AK816" s="152">
        <v>98867.9857</v>
      </c>
      <c r="AL816" s="156">
        <v>154541.1957</v>
      </c>
      <c r="AM816" s="160">
        <v>142336.29</v>
      </c>
      <c r="AN816" s="152">
        <f t="shared" si="1"/>
        <v>33127.4787</v>
      </c>
      <c r="AO816" s="152">
        <f t="shared" si="2"/>
        <v>205715.2255</v>
      </c>
      <c r="AP816" s="152">
        <f t="shared" si="3"/>
        <v>10062.5486</v>
      </c>
      <c r="AQ816" s="152">
        <f t="shared" si="4"/>
        <v>95033.2571</v>
      </c>
      <c r="AR816" s="152">
        <f t="shared" si="5"/>
        <v>93195.3758</v>
      </c>
    </row>
    <row r="817">
      <c r="A817" s="152">
        <v>1.5023088E9</v>
      </c>
      <c r="B817" s="152">
        <v>118860.0166</v>
      </c>
      <c r="D817" s="153">
        <f>IFERROR(__xludf.DUMMYFUNCTION("TO_DATE(INT((E817/(60*60*24))+""1/1/1970""))"),43343.0)</f>
        <v>43343</v>
      </c>
      <c r="E817" s="156">
        <v>1.535688E9</v>
      </c>
      <c r="F817" s="156">
        <v>98867.9857</v>
      </c>
      <c r="H817" s="153">
        <f>IFERROR(__xludf.DUMMYFUNCTION("TO_DATE(INT((I817/(60*60*24))+""1/1/1970""))"),43343.0)</f>
        <v>43343</v>
      </c>
      <c r="I817" s="152">
        <v>1.535688E9</v>
      </c>
      <c r="J817" s="152">
        <v>156551.9542</v>
      </c>
      <c r="L817" s="158">
        <v>43343.0</v>
      </c>
      <c r="M817" s="159">
        <v>141956.69</v>
      </c>
      <c r="O817" s="153">
        <f>IFERROR(__xludf.DUMMYFUNCTION("TO_DATE(INT((P817/(60*60*24))+""1/1/1970""))"),43190.0)</f>
        <v>43190</v>
      </c>
      <c r="P817" s="13">
        <v>1.5224544E9</v>
      </c>
      <c r="Q817" s="13">
        <v>29319.0781</v>
      </c>
      <c r="S817" s="153">
        <f>IFERROR(__xludf.DUMMYFUNCTION("TO_DATE(INT((T817/(60*60*24))+""1/1/1970""))"),43343.0)</f>
        <v>43343</v>
      </c>
      <c r="T817" s="152">
        <v>1.535688E9</v>
      </c>
      <c r="U817" s="152">
        <v>204403.3913</v>
      </c>
      <c r="W817" s="153">
        <f>IFERROR(__xludf.DUMMYFUNCTION("TO_DATE(INT((X817/(60*60*24))+""1/1/1970""))"),43320.0)</f>
        <v>43320</v>
      </c>
      <c r="X817" s="156">
        <v>1.5337368E9</v>
      </c>
      <c r="Y817" s="156">
        <v>10143.9844</v>
      </c>
      <c r="AA817" s="153">
        <f>IFERROR(__xludf.DUMMYFUNCTION("TO_DATE(INT((AB817/(60*60*24))+""1/1/1970""))"),43322.0)</f>
        <v>43322</v>
      </c>
      <c r="AB817" s="152">
        <v>1.5338628E9</v>
      </c>
      <c r="AC817" s="152">
        <v>96353.0794</v>
      </c>
      <c r="AE817" s="153">
        <f>IFERROR(__xludf.DUMMYFUNCTION("TO_DATE(INT((AF817/(60*60*24))+""1/1/1970""))"),43192.0)</f>
        <v>43192</v>
      </c>
      <c r="AF817" s="152">
        <v>1.5226596E9</v>
      </c>
      <c r="AG817" s="152">
        <v>88844.0838</v>
      </c>
      <c r="AH817" s="156"/>
      <c r="AI817" s="153">
        <f>IFERROR(__xludf.DUMMYFUNCTION("TO_DATE(INT((AJ817/(60*60*24))+""1/1/1970""))"),43343.0)</f>
        <v>43343</v>
      </c>
      <c r="AJ817" s="156">
        <v>1.535688E9</v>
      </c>
      <c r="AK817" s="156">
        <v>98867.9857</v>
      </c>
      <c r="AL817" s="152">
        <v>156551.9542</v>
      </c>
      <c r="AM817" s="159">
        <v>141956.69</v>
      </c>
      <c r="AN817" s="152">
        <f t="shared" si="1"/>
        <v>33510.953</v>
      </c>
      <c r="AO817" s="152">
        <f t="shared" si="2"/>
        <v>204403.3913</v>
      </c>
      <c r="AP817" s="152">
        <f t="shared" si="3"/>
        <v>10070.83</v>
      </c>
      <c r="AQ817" s="152">
        <f t="shared" si="4"/>
        <v>94807.2911</v>
      </c>
      <c r="AR817" s="152">
        <f t="shared" si="5"/>
        <v>93511.8465</v>
      </c>
    </row>
    <row r="818">
      <c r="A818" s="156">
        <v>1.50237186E9</v>
      </c>
      <c r="B818" s="156">
        <v>118313.3753</v>
      </c>
      <c r="D818" s="153">
        <f>IFERROR(__xludf.DUMMYFUNCTION("TO_DATE(INT((E818/(60*60*24))+""1/1/1970""))"),43344.0)</f>
        <v>43344</v>
      </c>
      <c r="E818" s="152">
        <v>1.5357744E9</v>
      </c>
      <c r="F818" s="152">
        <v>98867.9857</v>
      </c>
      <c r="H818" s="153">
        <f>IFERROR(__xludf.DUMMYFUNCTION("TO_DATE(INT((I818/(60*60*24))+""1/1/1970""))"),43344.0)</f>
        <v>43344</v>
      </c>
      <c r="I818" s="156">
        <v>1.5357744E9</v>
      </c>
      <c r="J818" s="156">
        <v>156809.9707</v>
      </c>
      <c r="L818" s="158">
        <v>43344.0</v>
      </c>
      <c r="M818" s="160">
        <v>141917.22</v>
      </c>
      <c r="O818" s="153">
        <f>IFERROR(__xludf.DUMMYFUNCTION("TO_DATE(INT((P818/(60*60*24))+""1/1/1970""))"),43191.0)</f>
        <v>43191</v>
      </c>
      <c r="P818" s="13">
        <v>1.5225408E9</v>
      </c>
      <c r="Q818" s="13">
        <v>29319.0781</v>
      </c>
      <c r="S818" s="153">
        <f>IFERROR(__xludf.DUMMYFUNCTION("TO_DATE(INT((T818/(60*60*24))+""1/1/1970""))"),43344.0)</f>
        <v>43344</v>
      </c>
      <c r="T818" s="156">
        <v>1.5357744E9</v>
      </c>
      <c r="U818" s="156">
        <v>204452.7498</v>
      </c>
      <c r="W818" s="153">
        <f>IFERROR(__xludf.DUMMYFUNCTION("TO_DATE(INT((X818/(60*60*24))+""1/1/1970""))"),43321.0)</f>
        <v>43321</v>
      </c>
      <c r="X818" s="156">
        <v>1.5338232E9</v>
      </c>
      <c r="Y818" s="156">
        <v>10153.8336</v>
      </c>
      <c r="AA818" s="153">
        <f>IFERROR(__xludf.DUMMYFUNCTION("TO_DATE(INT((AB818/(60*60*24))+""1/1/1970""))"),43324.0)</f>
        <v>43324</v>
      </c>
      <c r="AB818" s="156">
        <v>1.5341112E9</v>
      </c>
      <c r="AC818" s="156">
        <v>96307.9386</v>
      </c>
      <c r="AE818" s="153">
        <f>IFERROR(__xludf.DUMMYFUNCTION("TO_DATE(INT((AF818/(60*60*24))+""1/1/1970""))"),43193.0)</f>
        <v>43193</v>
      </c>
      <c r="AF818" s="156">
        <v>1.5227388E9</v>
      </c>
      <c r="AG818" s="156">
        <v>88983.576</v>
      </c>
      <c r="AH818" s="156"/>
      <c r="AI818" s="153">
        <f>IFERROR(__xludf.DUMMYFUNCTION("TO_DATE(INT((AJ818/(60*60*24))+""1/1/1970""))"),43344.0)</f>
        <v>43344</v>
      </c>
      <c r="AJ818" s="152">
        <v>1.5357744E9</v>
      </c>
      <c r="AK818" s="152">
        <v>98867.9857</v>
      </c>
      <c r="AL818" s="156">
        <v>156809.9707</v>
      </c>
      <c r="AM818" s="160">
        <v>141917.22</v>
      </c>
      <c r="AN818" s="152">
        <f t="shared" si="1"/>
        <v>33289.023</v>
      </c>
      <c r="AO818" s="152">
        <f t="shared" si="2"/>
        <v>204452.7498</v>
      </c>
      <c r="AP818" s="152">
        <f t="shared" si="3"/>
        <v>10066.1103</v>
      </c>
      <c r="AQ818" s="152">
        <f t="shared" si="4"/>
        <v>94807.2911</v>
      </c>
      <c r="AR818" s="152">
        <f t="shared" si="5"/>
        <v>93968.8908</v>
      </c>
    </row>
    <row r="819">
      <c r="A819" s="152">
        <v>1.5023952E9</v>
      </c>
      <c r="B819" s="152">
        <v>117186.527</v>
      </c>
      <c r="D819" s="153">
        <f>IFERROR(__xludf.DUMMYFUNCTION("TO_DATE(INT((E819/(60*60*24))+""1/1/1970""))"),43347.0)</f>
        <v>43347</v>
      </c>
      <c r="E819" s="156">
        <v>1.5360696E9</v>
      </c>
      <c r="F819" s="156">
        <v>98867.9857</v>
      </c>
      <c r="H819" s="153">
        <f>IFERROR(__xludf.DUMMYFUNCTION("TO_DATE(INT((I819/(60*60*24))+""1/1/1970""))"),43347.0)</f>
        <v>43347</v>
      </c>
      <c r="I819" s="152">
        <v>1.5360696E9</v>
      </c>
      <c r="J819" s="152">
        <v>156809.9707</v>
      </c>
      <c r="L819" s="158">
        <v>43347.0</v>
      </c>
      <c r="M819" s="159">
        <v>141917.22</v>
      </c>
      <c r="O819" s="153">
        <f>IFERROR(__xludf.DUMMYFUNCTION("TO_DATE(INT((P819/(60*60*24))+""1/1/1970""))"),43192.0)</f>
        <v>43192</v>
      </c>
      <c r="P819" s="13">
        <v>1.5226272E9</v>
      </c>
      <c r="Q819" s="13">
        <v>29313.2038</v>
      </c>
      <c r="S819" s="153">
        <f>IFERROR(__xludf.DUMMYFUNCTION("TO_DATE(INT((T819/(60*60*24))+""1/1/1970""))"),43347.0)</f>
        <v>43347</v>
      </c>
      <c r="T819" s="152">
        <v>1.5360336E9</v>
      </c>
      <c r="U819" s="152">
        <v>204452.7498</v>
      </c>
      <c r="W819" s="153">
        <f>IFERROR(__xludf.DUMMYFUNCTION("TO_DATE(INT((X819/(60*60*24))+""1/1/1970""))"),43322.0)</f>
        <v>43322</v>
      </c>
      <c r="X819" s="156">
        <v>1.5339096E9</v>
      </c>
      <c r="Y819" s="156">
        <v>10153.734</v>
      </c>
      <c r="AA819" s="153">
        <f>IFERROR(__xludf.DUMMYFUNCTION("TO_DATE(INT((AB819/(60*60*24))+""1/1/1970""))"),43325.0)</f>
        <v>43325</v>
      </c>
      <c r="AB819" s="156">
        <v>1.5341508E9</v>
      </c>
      <c r="AC819" s="156">
        <v>96316.5233</v>
      </c>
      <c r="AE819" s="153">
        <f>IFERROR(__xludf.DUMMYFUNCTION("TO_DATE(INT((AF819/(60*60*24))+""1/1/1970""))"),43194.0)</f>
        <v>43194</v>
      </c>
      <c r="AF819" s="152">
        <v>1.522818E9</v>
      </c>
      <c r="AG819" s="152">
        <v>89094.2326</v>
      </c>
      <c r="AH819" s="156"/>
      <c r="AI819" s="153">
        <f>IFERROR(__xludf.DUMMYFUNCTION("TO_DATE(INT((AJ819/(60*60*24))+""1/1/1970""))"),43347.0)</f>
        <v>43347</v>
      </c>
      <c r="AJ819" s="156">
        <v>1.5360696E9</v>
      </c>
      <c r="AK819" s="156">
        <v>98867.9857</v>
      </c>
      <c r="AL819" s="152">
        <v>156809.9707</v>
      </c>
      <c r="AM819" s="159">
        <v>141917.22</v>
      </c>
      <c r="AN819" s="152">
        <f t="shared" si="1"/>
        <v>33401.5718</v>
      </c>
      <c r="AO819" s="152">
        <f t="shared" si="2"/>
        <v>204452.7498</v>
      </c>
      <c r="AP819" s="152">
        <f t="shared" si="3"/>
        <v>10064.1017</v>
      </c>
      <c r="AQ819" s="152">
        <f t="shared" si="4"/>
        <v>95080.3016</v>
      </c>
      <c r="AR819" s="152">
        <f t="shared" si="5"/>
        <v>93880.5818</v>
      </c>
    </row>
    <row r="820">
      <c r="A820" s="156">
        <v>1.50245826E9</v>
      </c>
      <c r="B820" s="156">
        <v>117330.3799</v>
      </c>
      <c r="D820" s="153">
        <f>IFERROR(__xludf.DUMMYFUNCTION("TO_DATE(INT((E820/(60*60*24))+""1/1/1970""))"),43348.0)</f>
        <v>43348</v>
      </c>
      <c r="E820" s="156">
        <v>1.53612E9</v>
      </c>
      <c r="F820" s="156">
        <v>98852.6292</v>
      </c>
      <c r="H820" s="153">
        <f>IFERROR(__xludf.DUMMYFUNCTION("TO_DATE(INT((I820/(60*60*24))+""1/1/1970""))"),43348.0)</f>
        <v>43348</v>
      </c>
      <c r="I820" s="152">
        <v>1.53612E9</v>
      </c>
      <c r="J820" s="152">
        <v>160037.5753</v>
      </c>
      <c r="L820" s="158">
        <v>43348.0</v>
      </c>
      <c r="M820" s="160">
        <v>141351.95</v>
      </c>
      <c r="O820" s="153">
        <f>IFERROR(__xludf.DUMMYFUNCTION("TO_DATE(INT((P820/(60*60*24))+""1/1/1970""))"),43193.0)</f>
        <v>43193</v>
      </c>
      <c r="P820" s="13">
        <v>1.522764E9</v>
      </c>
      <c r="Q820" s="13">
        <v>29457.8752</v>
      </c>
      <c r="S820" s="153">
        <f>IFERROR(__xludf.DUMMYFUNCTION("TO_DATE(INT((T820/(60*60*24))+""1/1/1970""))"),43348.0)</f>
        <v>43348</v>
      </c>
      <c r="T820" s="156">
        <v>1.53612E9</v>
      </c>
      <c r="U820" s="156">
        <v>203962.6129</v>
      </c>
      <c r="W820" s="153">
        <f>IFERROR(__xludf.DUMMYFUNCTION("TO_DATE(INT((X820/(60*60*24))+""1/1/1970""))"),43323.0)</f>
        <v>43323</v>
      </c>
      <c r="X820" s="156">
        <v>1.5339456E9</v>
      </c>
      <c r="Y820" s="156">
        <v>10152.4741</v>
      </c>
      <c r="AA820" s="153">
        <f>IFERROR(__xludf.DUMMYFUNCTION("TO_DATE(INT((AB820/(60*60*24))+""1/1/1970""))"),43326.0)</f>
        <v>43326</v>
      </c>
      <c r="AB820" s="152">
        <v>1.53423E9</v>
      </c>
      <c r="AC820" s="152">
        <v>96289.6082</v>
      </c>
      <c r="AE820" s="153">
        <f>IFERROR(__xludf.DUMMYFUNCTION("TO_DATE(INT((AF820/(60*60*24))+""1/1/1970""))"),43195.0)</f>
        <v>43195</v>
      </c>
      <c r="AF820" s="156">
        <v>1.5228972E9</v>
      </c>
      <c r="AG820" s="156">
        <v>89026.8294</v>
      </c>
      <c r="AH820" s="156"/>
      <c r="AI820" s="153">
        <f>IFERROR(__xludf.DUMMYFUNCTION("TO_DATE(INT((AJ820/(60*60*24))+""1/1/1970""))"),43348.0)</f>
        <v>43348</v>
      </c>
      <c r="AJ820" s="156">
        <v>1.53612E9</v>
      </c>
      <c r="AK820" s="156">
        <v>98852.6292</v>
      </c>
      <c r="AL820" s="152">
        <v>160037.5753</v>
      </c>
      <c r="AM820" s="160">
        <v>141351.95</v>
      </c>
      <c r="AN820" s="152">
        <f t="shared" si="1"/>
        <v>33382.6317</v>
      </c>
      <c r="AO820" s="152">
        <f t="shared" si="2"/>
        <v>203962.6129</v>
      </c>
      <c r="AP820" s="152">
        <f t="shared" si="3"/>
        <v>10069.2059</v>
      </c>
      <c r="AQ820" s="152">
        <f t="shared" si="4"/>
        <v>95281.3506</v>
      </c>
      <c r="AR820" s="152">
        <f t="shared" si="5"/>
        <v>94077.0243</v>
      </c>
    </row>
    <row r="821">
      <c r="A821" s="152">
        <v>1.5024816E9</v>
      </c>
      <c r="B821" s="152">
        <v>117359.1505</v>
      </c>
      <c r="D821" s="153">
        <f>IFERROR(__xludf.DUMMYFUNCTION("TO_DATE(INT((E821/(60*60*24))+""1/1/1970""))"),43349.0)</f>
        <v>43349</v>
      </c>
      <c r="E821" s="152">
        <v>1.5362064E9</v>
      </c>
      <c r="F821" s="152">
        <v>98715.1299</v>
      </c>
      <c r="H821" s="153">
        <f>IFERROR(__xludf.DUMMYFUNCTION("TO_DATE(INT((I821/(60*60*24))+""1/1/1970""))"),43349.0)</f>
        <v>43349</v>
      </c>
      <c r="I821" s="156">
        <v>1.5362064E9</v>
      </c>
      <c r="J821" s="156">
        <v>157678.3159</v>
      </c>
      <c r="L821" s="158">
        <v>43349.0</v>
      </c>
      <c r="M821" s="159">
        <v>141202.97</v>
      </c>
      <c r="O821" s="153">
        <f>IFERROR(__xludf.DUMMYFUNCTION("TO_DATE(INT((P821/(60*60*24))+""1/1/1970""))"),43194.0)</f>
        <v>43194</v>
      </c>
      <c r="P821" s="13">
        <v>1.5228504E9</v>
      </c>
      <c r="Q821" s="13">
        <v>29396.494</v>
      </c>
      <c r="S821" s="153">
        <f>IFERROR(__xludf.DUMMYFUNCTION("TO_DATE(INT((T821/(60*60*24))+""1/1/1970""))"),43349.0)</f>
        <v>43349</v>
      </c>
      <c r="T821" s="152">
        <v>1.5362064E9</v>
      </c>
      <c r="U821" s="152">
        <v>203087.6503</v>
      </c>
      <c r="W821" s="153">
        <f>IFERROR(__xludf.DUMMYFUNCTION("TO_DATE(INT((X821/(60*60*24))+""1/1/1970""))"),43325.0)</f>
        <v>43325</v>
      </c>
      <c r="X821" s="152">
        <v>1.5341184E9</v>
      </c>
      <c r="Y821" s="152">
        <v>10153.1181</v>
      </c>
      <c r="AA821" s="153">
        <f>IFERROR(__xludf.DUMMYFUNCTION("TO_DATE(INT((AB821/(60*60*24))+""1/1/1970""))"),43327.0)</f>
        <v>43327</v>
      </c>
      <c r="AB821" s="156">
        <v>1.5343092E9</v>
      </c>
      <c r="AC821" s="156">
        <v>96288.7814</v>
      </c>
      <c r="AE821" s="153">
        <f>IFERROR(__xludf.DUMMYFUNCTION("TO_DATE(INT((AF821/(60*60*24))+""1/1/1970""))"),43196.0)</f>
        <v>43196</v>
      </c>
      <c r="AF821" s="152">
        <v>1.5229764E9</v>
      </c>
      <c r="AG821" s="152">
        <v>89307.9765</v>
      </c>
      <c r="AH821" s="156"/>
      <c r="AI821" s="153">
        <f>IFERROR(__xludf.DUMMYFUNCTION("TO_DATE(INT((AJ821/(60*60*24))+""1/1/1970""))"),43349.0)</f>
        <v>43349</v>
      </c>
      <c r="AJ821" s="152">
        <v>1.5362064E9</v>
      </c>
      <c r="AK821" s="152">
        <v>98715.1299</v>
      </c>
      <c r="AL821" s="156">
        <v>157678.3159</v>
      </c>
      <c r="AM821" s="159">
        <v>141202.97</v>
      </c>
      <c r="AN821" s="152">
        <f t="shared" si="1"/>
        <v>33272.7611</v>
      </c>
      <c r="AO821" s="152">
        <f t="shared" si="2"/>
        <v>203087.6503</v>
      </c>
      <c r="AP821" s="152">
        <f t="shared" si="3"/>
        <v>10068.3476</v>
      </c>
      <c r="AQ821" s="152">
        <f t="shared" si="4"/>
        <v>94890.1604</v>
      </c>
      <c r="AR821" s="152">
        <f t="shared" si="5"/>
        <v>93734.962</v>
      </c>
    </row>
    <row r="822">
      <c r="A822" s="156">
        <v>1.50271746E9</v>
      </c>
      <c r="B822" s="156">
        <v>118097.5958</v>
      </c>
      <c r="D822" s="153">
        <f>IFERROR(__xludf.DUMMYFUNCTION("TO_DATE(INT((E822/(60*60*24))+""1/1/1970""))"),43350.0)</f>
        <v>43350</v>
      </c>
      <c r="E822" s="156">
        <v>1.5362928E9</v>
      </c>
      <c r="F822" s="156">
        <v>98715.1299</v>
      </c>
      <c r="H822" s="153">
        <f>IFERROR(__xludf.DUMMYFUNCTION("TO_DATE(INT((I822/(60*60*24))+""1/1/1970""))"),43350.0)</f>
        <v>43350</v>
      </c>
      <c r="I822" s="152">
        <v>1.5362928E9</v>
      </c>
      <c r="J822" s="152">
        <v>154598.8392</v>
      </c>
      <c r="L822" s="158">
        <v>43350.0</v>
      </c>
      <c r="M822" s="160">
        <v>141187.28</v>
      </c>
      <c r="O822" s="153">
        <f>IFERROR(__xludf.DUMMYFUNCTION("TO_DATE(INT((P822/(60*60*24))+""1/1/1970""))"),43195.0)</f>
        <v>43195</v>
      </c>
      <c r="P822" s="13">
        <v>1.5229368E9</v>
      </c>
      <c r="Q822" s="13">
        <v>29370.5675</v>
      </c>
      <c r="S822" s="153">
        <f>IFERROR(__xludf.DUMMYFUNCTION("TO_DATE(INT((T822/(60*60*24))+""1/1/1970""))"),43350.0)</f>
        <v>43350</v>
      </c>
      <c r="T822" s="156">
        <v>1.5362928E9</v>
      </c>
      <c r="U822" s="156">
        <v>202154.0093</v>
      </c>
      <c r="W822" s="153">
        <f>IFERROR(__xludf.DUMMYFUNCTION("TO_DATE(INT((X822/(60*60*24))+""1/1/1970""))"),43326.0)</f>
        <v>43326</v>
      </c>
      <c r="X822" s="156">
        <v>1.5342552E9</v>
      </c>
      <c r="Y822" s="156">
        <v>10151.7173</v>
      </c>
      <c r="AA822" s="153">
        <f>IFERROR(__xludf.DUMMYFUNCTION("TO_DATE(INT((AB822/(60*60*24))+""1/1/1970""))"),43328.0)</f>
        <v>43328</v>
      </c>
      <c r="AB822" s="152">
        <v>1.5343884E9</v>
      </c>
      <c r="AC822" s="152">
        <v>96296.2018</v>
      </c>
      <c r="AE822" s="153">
        <f>IFERROR(__xludf.DUMMYFUNCTION("TO_DATE(INT((AF822/(60*60*24))+""1/1/1970""))"),43197.0)</f>
        <v>43197</v>
      </c>
      <c r="AF822" s="156">
        <v>1.5230592E9</v>
      </c>
      <c r="AG822" s="156">
        <v>89069.7223</v>
      </c>
      <c r="AH822" s="156"/>
      <c r="AI822" s="153">
        <f>IFERROR(__xludf.DUMMYFUNCTION("TO_DATE(INT((AJ822/(60*60*24))+""1/1/1970""))"),43350.0)</f>
        <v>43350</v>
      </c>
      <c r="AJ822" s="156">
        <v>1.5362928E9</v>
      </c>
      <c r="AK822" s="156">
        <v>98715.1299</v>
      </c>
      <c r="AL822" s="152">
        <v>154598.8392</v>
      </c>
      <c r="AM822" s="160">
        <v>141187.28</v>
      </c>
      <c r="AN822" s="152">
        <f t="shared" si="1"/>
        <v>33438.9509</v>
      </c>
      <c r="AO822" s="152">
        <f t="shared" si="2"/>
        <v>202154.0093</v>
      </c>
      <c r="AP822" s="152">
        <f t="shared" si="3"/>
        <v>10070.7448</v>
      </c>
      <c r="AQ822" s="152">
        <f t="shared" si="4"/>
        <v>94474.3406</v>
      </c>
      <c r="AR822" s="152">
        <f t="shared" si="5"/>
        <v>93841.6537</v>
      </c>
    </row>
    <row r="823">
      <c r="A823" s="152">
        <v>1.5027408E9</v>
      </c>
      <c r="B823" s="152">
        <v>118519.5646</v>
      </c>
      <c r="D823" s="153">
        <f>IFERROR(__xludf.DUMMYFUNCTION("TO_DATE(INT((E823/(60*60*24))+""1/1/1970""))"),43351.0)</f>
        <v>43351</v>
      </c>
      <c r="E823" s="152">
        <v>1.5363792E9</v>
      </c>
      <c r="F823" s="152">
        <v>98715.1299</v>
      </c>
      <c r="H823" s="153">
        <f>IFERROR(__xludf.DUMMYFUNCTION("TO_DATE(INT((I823/(60*60*24))+""1/1/1970""))"),43351.0)</f>
        <v>43351</v>
      </c>
      <c r="I823" s="156">
        <v>1.5363792E9</v>
      </c>
      <c r="J823" s="156">
        <v>154308.8192</v>
      </c>
      <c r="L823" s="158">
        <v>43351.0</v>
      </c>
      <c r="M823" s="159">
        <v>140680.5</v>
      </c>
      <c r="O823" s="153">
        <f>IFERROR(__xludf.DUMMYFUNCTION("TO_DATE(INT((P823/(60*60*24))+""1/1/1970""))"),43196.0)</f>
        <v>43196</v>
      </c>
      <c r="P823" s="13">
        <v>1.5230232E9</v>
      </c>
      <c r="Q823" s="13">
        <v>29449.6131</v>
      </c>
      <c r="S823" s="153">
        <f>IFERROR(__xludf.DUMMYFUNCTION("TO_DATE(INT((T823/(60*60*24))+""1/1/1970""))"),43351.0)</f>
        <v>43351</v>
      </c>
      <c r="T823" s="152">
        <v>1.5363792E9</v>
      </c>
      <c r="U823" s="152">
        <v>201426.3563</v>
      </c>
      <c r="W823" s="153">
        <f>IFERROR(__xludf.DUMMYFUNCTION("TO_DATE(INT((X823/(60*60*24))+""1/1/1970""))"),43327.0)</f>
        <v>43327</v>
      </c>
      <c r="X823" s="156">
        <v>1.5343416E9</v>
      </c>
      <c r="Y823" s="156">
        <v>10144.8227</v>
      </c>
      <c r="AA823" s="153">
        <f>IFERROR(__xludf.DUMMYFUNCTION("TO_DATE(INT((AB823/(60*60*24))+""1/1/1970""))"),43329.0)</f>
        <v>43329</v>
      </c>
      <c r="AB823" s="156">
        <v>1.5344676E9</v>
      </c>
      <c r="AC823" s="156">
        <v>96301.7786</v>
      </c>
      <c r="AE823" s="153">
        <f>IFERROR(__xludf.DUMMYFUNCTION("TO_DATE(INT((AF823/(60*60*24))+""1/1/1970""))"),43198.0)</f>
        <v>43198</v>
      </c>
      <c r="AF823" s="152">
        <v>1.5232248E9</v>
      </c>
      <c r="AG823" s="152">
        <v>89069.7223</v>
      </c>
      <c r="AH823" s="156"/>
      <c r="AI823" s="153">
        <f>IFERROR(__xludf.DUMMYFUNCTION("TO_DATE(INT((AJ823/(60*60*24))+""1/1/1970""))"),43351.0)</f>
        <v>43351</v>
      </c>
      <c r="AJ823" s="152">
        <v>1.5363792E9</v>
      </c>
      <c r="AK823" s="152">
        <v>98715.1299</v>
      </c>
      <c r="AL823" s="156">
        <v>154308.8192</v>
      </c>
      <c r="AM823" s="159">
        <v>140680.5</v>
      </c>
      <c r="AN823" s="152">
        <f t="shared" si="1"/>
        <v>33119.4927</v>
      </c>
      <c r="AO823" s="152">
        <f t="shared" si="2"/>
        <v>201426.3563</v>
      </c>
      <c r="AP823" s="152">
        <f t="shared" si="3"/>
        <v>10064.04</v>
      </c>
      <c r="AQ823" s="152">
        <f t="shared" si="4"/>
        <v>94474.3406</v>
      </c>
      <c r="AR823" s="152">
        <f t="shared" si="5"/>
        <v>94317.8015</v>
      </c>
    </row>
    <row r="824">
      <c r="A824" s="156">
        <v>1.50280386E9</v>
      </c>
      <c r="B824" s="156">
        <v>118687.3931</v>
      </c>
      <c r="D824" s="153">
        <f>IFERROR(__xludf.DUMMYFUNCTION("TO_DATE(INT((E824/(60*60*24))+""1/1/1970""))"),43353.0)</f>
        <v>43353</v>
      </c>
      <c r="E824" s="156">
        <v>1.536588E9</v>
      </c>
      <c r="F824" s="156">
        <v>98715.1299</v>
      </c>
      <c r="H824" s="153">
        <f>IFERROR(__xludf.DUMMYFUNCTION("TO_DATE(INT((I824/(60*60*24))+""1/1/1970""))"),43353.0)</f>
        <v>43353</v>
      </c>
      <c r="I824" s="152">
        <v>1.536588E9</v>
      </c>
      <c r="J824" s="152">
        <v>154308.8192</v>
      </c>
      <c r="L824" s="158">
        <v>43353.0</v>
      </c>
      <c r="M824" s="160">
        <v>140680.5</v>
      </c>
      <c r="O824" s="153">
        <f>IFERROR(__xludf.DUMMYFUNCTION("TO_DATE(INT((P824/(60*60*24))+""1/1/1970""))"),43197.0)</f>
        <v>43197</v>
      </c>
      <c r="P824" s="13">
        <v>1.5230592E9</v>
      </c>
      <c r="Q824" s="13">
        <v>29473.0189</v>
      </c>
      <c r="S824" s="153">
        <f>IFERROR(__xludf.DUMMYFUNCTION("TO_DATE(INT((T824/(60*60*24))+""1/1/1970""))"),43353.0)</f>
        <v>43353</v>
      </c>
      <c r="T824" s="156">
        <v>1.536588E9</v>
      </c>
      <c r="U824" s="156">
        <v>201426.3563</v>
      </c>
      <c r="W824" s="153">
        <f>IFERROR(__xludf.DUMMYFUNCTION("TO_DATE(INT((X824/(60*60*24))+""1/1/1970""))"),43328.0)</f>
        <v>43328</v>
      </c>
      <c r="X824" s="156">
        <v>1.534428E9</v>
      </c>
      <c r="Y824" s="156">
        <v>10158.3164</v>
      </c>
      <c r="AA824" s="153">
        <f>IFERROR(__xludf.DUMMYFUNCTION("TO_DATE(INT((AB824/(60*60*24))+""1/1/1970""))"),43331.0)</f>
        <v>43331</v>
      </c>
      <c r="AB824" s="152">
        <v>1.534716E9</v>
      </c>
      <c r="AC824" s="152">
        <v>96777.1482</v>
      </c>
      <c r="AE824" s="153">
        <f>IFERROR(__xludf.DUMMYFUNCTION("TO_DATE(INT((AF824/(60*60*24))+""1/1/1970""))"),43199.0)</f>
        <v>43199</v>
      </c>
      <c r="AF824" s="152">
        <v>1.5232644E9</v>
      </c>
      <c r="AG824" s="152">
        <v>89143.2531</v>
      </c>
      <c r="AH824" s="156"/>
      <c r="AI824" s="153">
        <f>IFERROR(__xludf.DUMMYFUNCTION("TO_DATE(INT((AJ824/(60*60*24))+""1/1/1970""))"),43353.0)</f>
        <v>43353</v>
      </c>
      <c r="AJ824" s="156">
        <v>1.536588E9</v>
      </c>
      <c r="AK824" s="156">
        <v>98715.1299</v>
      </c>
      <c r="AL824" s="152">
        <v>154308.8192</v>
      </c>
      <c r="AM824" s="160">
        <v>140680.5</v>
      </c>
      <c r="AN824" s="152">
        <f t="shared" si="1"/>
        <v>33150.5194</v>
      </c>
      <c r="AO824" s="152">
        <f t="shared" si="2"/>
        <v>201426.3563</v>
      </c>
      <c r="AP824" s="152">
        <f t="shared" si="3"/>
        <v>10066.4518</v>
      </c>
      <c r="AQ824" s="152">
        <f t="shared" si="4"/>
        <v>94888.86</v>
      </c>
      <c r="AR824" s="152">
        <f t="shared" si="5"/>
        <v>94265.537</v>
      </c>
    </row>
    <row r="825">
      <c r="A825" s="152">
        <v>1.5028272E9</v>
      </c>
      <c r="B825" s="152">
        <v>118505.1793</v>
      </c>
      <c r="D825" s="153">
        <f>IFERROR(__xludf.DUMMYFUNCTION("TO_DATE(INT((E825/(60*60*24))+""1/1/1970""))"),43354.0)</f>
        <v>43354</v>
      </c>
      <c r="E825" s="156">
        <v>1.5366384E9</v>
      </c>
      <c r="F825" s="156">
        <v>98715.1299</v>
      </c>
      <c r="H825" s="153">
        <f>IFERROR(__xludf.DUMMYFUNCTION("TO_DATE(INT((I825/(60*60*24))+""1/1/1970""))"),43354.0)</f>
        <v>43354</v>
      </c>
      <c r="I825" s="152">
        <v>1.5366384E9</v>
      </c>
      <c r="J825" s="152">
        <v>158038.1188</v>
      </c>
      <c r="L825" s="158">
        <v>43354.0</v>
      </c>
      <c r="M825" s="160">
        <v>140893.16</v>
      </c>
      <c r="O825" s="153">
        <f>IFERROR(__xludf.DUMMYFUNCTION("TO_DATE(INT((P825/(60*60*24))+""1/1/1970""))"),43198.0)</f>
        <v>43198</v>
      </c>
      <c r="P825" s="13">
        <v>1.5231456E9</v>
      </c>
      <c r="Q825" s="13">
        <v>29473.0189</v>
      </c>
      <c r="S825" s="153">
        <f>IFERROR(__xludf.DUMMYFUNCTION("TO_DATE(INT((T825/(60*60*24))+""1/1/1970""))"),43354.0)</f>
        <v>43354</v>
      </c>
      <c r="T825" s="156">
        <v>1.5366384E9</v>
      </c>
      <c r="U825" s="156">
        <v>202037.6567</v>
      </c>
      <c r="W825" s="153">
        <f>IFERROR(__xludf.DUMMYFUNCTION("TO_DATE(INT((X825/(60*60*24))+""1/1/1970""))"),43329.0)</f>
        <v>43329</v>
      </c>
      <c r="X825" s="156">
        <v>1.5345144E9</v>
      </c>
      <c r="Y825" s="156">
        <v>10158.9033</v>
      </c>
      <c r="AA825" s="153">
        <f>IFERROR(__xludf.DUMMYFUNCTION("TO_DATE(INT((AB825/(60*60*24))+""1/1/1970""))"),43332.0)</f>
        <v>43332</v>
      </c>
      <c r="AB825" s="152">
        <v>1.5347556E9</v>
      </c>
      <c r="AC825" s="152">
        <v>96620.5223</v>
      </c>
      <c r="AE825" s="153">
        <f>IFERROR(__xludf.DUMMYFUNCTION("TO_DATE(INT((AF825/(60*60*24))+""1/1/1970""))"),43200.0)</f>
        <v>43200</v>
      </c>
      <c r="AF825" s="156">
        <v>1.5233436E9</v>
      </c>
      <c r="AG825" s="156">
        <v>88789.2961</v>
      </c>
      <c r="AH825" s="156"/>
      <c r="AI825" s="153">
        <f>IFERROR(__xludf.DUMMYFUNCTION("TO_DATE(INT((AJ825/(60*60*24))+""1/1/1970""))"),43354.0)</f>
        <v>43354</v>
      </c>
      <c r="AJ825" s="156">
        <v>1.5366384E9</v>
      </c>
      <c r="AK825" s="156">
        <v>98715.1299</v>
      </c>
      <c r="AL825" s="152">
        <v>158038.1188</v>
      </c>
      <c r="AM825" s="160">
        <v>140893.16</v>
      </c>
      <c r="AN825" s="152">
        <f t="shared" si="1"/>
        <v>33179.2889</v>
      </c>
      <c r="AO825" s="152">
        <f t="shared" si="2"/>
        <v>202037.6567</v>
      </c>
      <c r="AP825" s="152">
        <f t="shared" si="3"/>
        <v>10074.5799</v>
      </c>
      <c r="AQ825" s="152">
        <f t="shared" si="4"/>
        <v>95239.283</v>
      </c>
      <c r="AR825" s="152">
        <f t="shared" si="5"/>
        <v>94028.3642</v>
      </c>
    </row>
    <row r="826">
      <c r="A826" s="156">
        <v>1.50289026E9</v>
      </c>
      <c r="B826" s="156">
        <v>118725.7538</v>
      </c>
      <c r="D826" s="153">
        <f>IFERROR(__xludf.DUMMYFUNCTION("TO_DATE(INT((E826/(60*60*24))+""1/1/1970""))"),43355.0)</f>
        <v>43355</v>
      </c>
      <c r="E826" s="152">
        <v>1.5367248E9</v>
      </c>
      <c r="F826" s="152">
        <v>98715.1299</v>
      </c>
      <c r="H826" s="153">
        <f>IFERROR(__xludf.DUMMYFUNCTION("TO_DATE(INT((I826/(60*60*24))+""1/1/1970""))"),43355.0)</f>
        <v>43355</v>
      </c>
      <c r="I826" s="156">
        <v>1.5367248E9</v>
      </c>
      <c r="J826" s="156">
        <v>160681.8949</v>
      </c>
      <c r="L826" s="158">
        <v>43355.0</v>
      </c>
      <c r="M826" s="159">
        <v>140889.82</v>
      </c>
      <c r="O826" s="153">
        <f>IFERROR(__xludf.DUMMYFUNCTION("TO_DATE(INT((P826/(60*60*24))+""1/1/1970""))"),43199.0)</f>
        <v>43199</v>
      </c>
      <c r="P826" s="13">
        <v>1.523232E9</v>
      </c>
      <c r="Q826" s="13">
        <v>29476.7208</v>
      </c>
      <c r="S826" s="153">
        <f>IFERROR(__xludf.DUMMYFUNCTION("TO_DATE(INT((T826/(60*60*24))+""1/1/1970""))"),43355.0)</f>
        <v>43355</v>
      </c>
      <c r="T826" s="152">
        <v>1.5367248E9</v>
      </c>
      <c r="U826" s="152">
        <v>203157.2241</v>
      </c>
      <c r="W826" s="153">
        <f>IFERROR(__xludf.DUMMYFUNCTION("TO_DATE(INT((X826/(60*60*24))+""1/1/1970""))"),43330.0)</f>
        <v>43330</v>
      </c>
      <c r="X826" s="156">
        <v>1.5345504E9</v>
      </c>
      <c r="Y826" s="156">
        <v>10154.6162</v>
      </c>
      <c r="AA826" s="153">
        <f>IFERROR(__xludf.DUMMYFUNCTION("TO_DATE(INT((AB826/(60*60*24))+""1/1/1970""))"),43333.0)</f>
        <v>43333</v>
      </c>
      <c r="AB826" s="156">
        <v>1.5348348E9</v>
      </c>
      <c r="AC826" s="156">
        <v>97295.9663</v>
      </c>
      <c r="AE826" s="153">
        <f>IFERROR(__xludf.DUMMYFUNCTION("TO_DATE(INT((AF826/(60*60*24))+""1/1/1970""))"),43201.0)</f>
        <v>43201</v>
      </c>
      <c r="AF826" s="152">
        <v>1.5234228E9</v>
      </c>
      <c r="AG826" s="152">
        <v>88482.5574</v>
      </c>
      <c r="AH826" s="156"/>
      <c r="AI826" s="153">
        <f>IFERROR(__xludf.DUMMYFUNCTION("TO_DATE(INT((AJ826/(60*60*24))+""1/1/1970""))"),43355.0)</f>
        <v>43355</v>
      </c>
      <c r="AJ826" s="152">
        <v>1.5367248E9</v>
      </c>
      <c r="AK826" s="152">
        <v>98715.1299</v>
      </c>
      <c r="AL826" s="156">
        <v>160681.8949</v>
      </c>
      <c r="AM826" s="159">
        <v>140889.82</v>
      </c>
      <c r="AN826" s="152">
        <f t="shared" si="1"/>
        <v>33066.8008</v>
      </c>
      <c r="AO826" s="152">
        <f t="shared" si="2"/>
        <v>203157.2241</v>
      </c>
      <c r="AP826" s="152">
        <f t="shared" si="3"/>
        <v>10060.3233</v>
      </c>
      <c r="AQ826" s="152">
        <f t="shared" si="4"/>
        <v>95271.8057</v>
      </c>
      <c r="AR826" s="152">
        <f t="shared" si="5"/>
        <v>94014.3068</v>
      </c>
    </row>
    <row r="827">
      <c r="A827" s="152">
        <v>1.5029136E9</v>
      </c>
      <c r="B827" s="152">
        <v>118711.3685</v>
      </c>
      <c r="D827" s="153">
        <f>IFERROR(__xludf.DUMMYFUNCTION("TO_DATE(INT((E827/(60*60*24))+""1/1/1970""))"),43356.0)</f>
        <v>43356</v>
      </c>
      <c r="E827" s="156">
        <v>1.5368112E9</v>
      </c>
      <c r="F827" s="156">
        <v>98715.1299</v>
      </c>
      <c r="H827" s="153">
        <f>IFERROR(__xludf.DUMMYFUNCTION("TO_DATE(INT((I827/(60*60*24))+""1/1/1970""))"),43356.0)</f>
        <v>43356</v>
      </c>
      <c r="I827" s="152">
        <v>1.5368112E9</v>
      </c>
      <c r="J827" s="152">
        <v>161406.0941</v>
      </c>
      <c r="L827" s="158">
        <v>43356.0</v>
      </c>
      <c r="M827" s="160">
        <v>141279.11</v>
      </c>
      <c r="O827" s="153">
        <f>IFERROR(__xludf.DUMMYFUNCTION("TO_DATE(INT((P827/(60*60*24))+""1/1/1970""))"),43200.0)</f>
        <v>43200</v>
      </c>
      <c r="P827" s="13">
        <v>1.5233688E9</v>
      </c>
      <c r="Q827" s="13">
        <v>29581.5204</v>
      </c>
      <c r="S827" s="153">
        <f>IFERROR(__xludf.DUMMYFUNCTION("TO_DATE(INT((T827/(60*60*24))+""1/1/1970""))"),43356.0)</f>
        <v>43356</v>
      </c>
      <c r="T827" s="156">
        <v>1.5368112E9</v>
      </c>
      <c r="U827" s="156">
        <v>203199.6248</v>
      </c>
      <c r="W827" s="153">
        <f>IFERROR(__xludf.DUMMYFUNCTION("TO_DATE(INT((X827/(60*60*24))+""1/1/1970""))"),43332.0)</f>
        <v>43332</v>
      </c>
      <c r="X827" s="152">
        <v>1.5347232E9</v>
      </c>
      <c r="Y827" s="152">
        <v>10154.014</v>
      </c>
      <c r="AA827" s="153">
        <f>IFERROR(__xludf.DUMMYFUNCTION("TO_DATE(INT((AB827/(60*60*24))+""1/1/1970""))"),43334.0)</f>
        <v>43334</v>
      </c>
      <c r="AB827" s="152">
        <v>1.534914E9</v>
      </c>
      <c r="AC827" s="152">
        <v>97372.6875</v>
      </c>
      <c r="AE827" s="153">
        <f>IFERROR(__xludf.DUMMYFUNCTION("TO_DATE(INT((AF827/(60*60*24))+""1/1/1970""))"),43202.0)</f>
        <v>43202</v>
      </c>
      <c r="AF827" s="156">
        <v>1.523502E9</v>
      </c>
      <c r="AG827" s="156">
        <v>88418.0378</v>
      </c>
      <c r="AH827" s="156"/>
      <c r="AI827" s="153">
        <f>IFERROR(__xludf.DUMMYFUNCTION("TO_DATE(INT((AJ827/(60*60*24))+""1/1/1970""))"),43356.0)</f>
        <v>43356</v>
      </c>
      <c r="AJ827" s="156">
        <v>1.5368112E9</v>
      </c>
      <c r="AK827" s="156">
        <v>98715.1299</v>
      </c>
      <c r="AL827" s="152">
        <v>161406.0941</v>
      </c>
      <c r="AM827" s="160">
        <v>141279.11</v>
      </c>
      <c r="AN827" s="152">
        <f t="shared" si="1"/>
        <v>33006.009</v>
      </c>
      <c r="AO827" s="152">
        <f t="shared" si="2"/>
        <v>203199.6248</v>
      </c>
      <c r="AP827" s="152">
        <f t="shared" si="3"/>
        <v>10057.4651</v>
      </c>
      <c r="AQ827" s="152">
        <f t="shared" si="4"/>
        <v>95131.4033</v>
      </c>
      <c r="AR827" s="152">
        <f t="shared" si="5"/>
        <v>93800.9234</v>
      </c>
    </row>
    <row r="828">
      <c r="A828" s="156">
        <v>1.50297666E9</v>
      </c>
      <c r="B828" s="156">
        <v>118337.3508</v>
      </c>
      <c r="D828" s="153">
        <f>IFERROR(__xludf.DUMMYFUNCTION("TO_DATE(INT((E828/(60*60*24))+""1/1/1970""))"),43357.0)</f>
        <v>43357</v>
      </c>
      <c r="E828" s="152">
        <v>1.5368976E9</v>
      </c>
      <c r="F828" s="152">
        <v>98715.1299</v>
      </c>
      <c r="H828" s="153">
        <f>IFERROR(__xludf.DUMMYFUNCTION("TO_DATE(INT((I828/(60*60*24))+""1/1/1970""))"),43357.0)</f>
        <v>43357</v>
      </c>
      <c r="I828" s="156">
        <v>1.5368976E9</v>
      </c>
      <c r="J828" s="156">
        <v>161521.6384</v>
      </c>
      <c r="L828" s="158">
        <v>43357.0</v>
      </c>
      <c r="M828" s="159">
        <v>141602.18</v>
      </c>
      <c r="O828" s="153">
        <f>IFERROR(__xludf.DUMMYFUNCTION("TO_DATE(INT((P828/(60*60*24))+""1/1/1970""))"),43201.0)</f>
        <v>43201</v>
      </c>
      <c r="P828" s="13">
        <v>1.5234552E9</v>
      </c>
      <c r="Q828" s="13">
        <v>29619.4079</v>
      </c>
      <c r="S828" s="153">
        <f>IFERROR(__xludf.DUMMYFUNCTION("TO_DATE(INT((T828/(60*60*24))+""1/1/1970""))"),43357.0)</f>
        <v>43357</v>
      </c>
      <c r="T828" s="152">
        <v>1.5368976E9</v>
      </c>
      <c r="U828" s="152">
        <v>205023.4097</v>
      </c>
      <c r="W828" s="153">
        <f>IFERROR(__xludf.DUMMYFUNCTION("TO_DATE(INT((X828/(60*60*24))+""1/1/1970""))"),43333.0)</f>
        <v>43333</v>
      </c>
      <c r="X828" s="156">
        <v>1.53486E9</v>
      </c>
      <c r="Y828" s="156">
        <v>10147.9908</v>
      </c>
      <c r="AA828" s="153">
        <f>IFERROR(__xludf.DUMMYFUNCTION("TO_DATE(INT((AB828/(60*60*24))+""1/1/1970""))"),43335.0)</f>
        <v>43335</v>
      </c>
      <c r="AB828" s="156">
        <v>1.5349932E9</v>
      </c>
      <c r="AC828" s="156">
        <v>96845.3495</v>
      </c>
      <c r="AE828" s="153">
        <f>IFERROR(__xludf.DUMMYFUNCTION("TO_DATE(INT((AF828/(60*60*24))+""1/1/1970""))"),43203.0)</f>
        <v>43203</v>
      </c>
      <c r="AF828" s="152">
        <v>1.5235812E9</v>
      </c>
      <c r="AG828" s="152">
        <v>88722.6138</v>
      </c>
      <c r="AH828" s="156"/>
      <c r="AI828" s="153">
        <f>IFERROR(__xludf.DUMMYFUNCTION("TO_DATE(INT((AJ828/(60*60*24))+""1/1/1970""))"),43357.0)</f>
        <v>43357</v>
      </c>
      <c r="AJ828" s="152">
        <v>1.5368976E9</v>
      </c>
      <c r="AK828" s="152">
        <v>98715.1299</v>
      </c>
      <c r="AL828" s="156">
        <v>161521.6384</v>
      </c>
      <c r="AM828" s="159">
        <v>141602.18</v>
      </c>
      <c r="AN828" s="152">
        <f t="shared" si="1"/>
        <v>32566.2212</v>
      </c>
      <c r="AO828" s="152">
        <f t="shared" si="2"/>
        <v>205023.4097</v>
      </c>
      <c r="AP828" s="152">
        <f t="shared" si="3"/>
        <v>10062.0633</v>
      </c>
      <c r="AQ828" s="152">
        <f t="shared" si="4"/>
        <v>95674.1048</v>
      </c>
      <c r="AR828" s="152">
        <f t="shared" si="5"/>
        <v>93325.8569</v>
      </c>
    </row>
    <row r="829">
      <c r="A829" s="152">
        <v>1.503E9</v>
      </c>
      <c r="B829" s="152">
        <v>116865.2553</v>
      </c>
      <c r="D829" s="153">
        <f>IFERROR(__xludf.DUMMYFUNCTION("TO_DATE(INT((E829/(60*60*24))+""1/1/1970""))"),43358.0)</f>
        <v>43358</v>
      </c>
      <c r="E829" s="156">
        <v>1.536984E9</v>
      </c>
      <c r="F829" s="156">
        <v>98715.1299</v>
      </c>
      <c r="H829" s="153">
        <f>IFERROR(__xludf.DUMMYFUNCTION("TO_DATE(INT((I829/(60*60*24))+""1/1/1970""))"),43358.0)</f>
        <v>43358</v>
      </c>
      <c r="I829" s="152">
        <v>1.536984E9</v>
      </c>
      <c r="J829" s="152">
        <v>161493.0334</v>
      </c>
      <c r="L829" s="158">
        <v>43358.0</v>
      </c>
      <c r="M829" s="160">
        <v>141227.44</v>
      </c>
      <c r="O829" s="153">
        <f>IFERROR(__xludf.DUMMYFUNCTION("TO_DATE(INT((P829/(60*60*24))+""1/1/1970""))"),43202.0)</f>
        <v>43202</v>
      </c>
      <c r="P829" s="13">
        <v>1.5235416E9</v>
      </c>
      <c r="Q829" s="13">
        <v>29743.1281</v>
      </c>
      <c r="S829" s="153">
        <f>IFERROR(__xludf.DUMMYFUNCTION("TO_DATE(INT((T829/(60*60*24))+""1/1/1970""))"),43358.0)</f>
        <v>43358</v>
      </c>
      <c r="T829" s="156">
        <v>1.536984E9</v>
      </c>
      <c r="U829" s="156">
        <v>205118.0714</v>
      </c>
      <c r="W829" s="153">
        <f>IFERROR(__xludf.DUMMYFUNCTION("TO_DATE(INT((X829/(60*60*24))+""1/1/1970""))"),43334.0)</f>
        <v>43334</v>
      </c>
      <c r="X829" s="156">
        <v>1.5349464E9</v>
      </c>
      <c r="Y829" s="156">
        <v>10128.5205</v>
      </c>
      <c r="AA829" s="153">
        <f>IFERROR(__xludf.DUMMYFUNCTION("TO_DATE(INT((AB829/(60*60*24))+""1/1/1970""))"),43336.0)</f>
        <v>43336</v>
      </c>
      <c r="AB829" s="152">
        <v>1.5350724E9</v>
      </c>
      <c r="AC829" s="152">
        <v>96522.7996</v>
      </c>
      <c r="AE829" s="153">
        <f>IFERROR(__xludf.DUMMYFUNCTION("TO_DATE(INT((AF829/(60*60*24))+""1/1/1970""))"),43204.0)</f>
        <v>43204</v>
      </c>
      <c r="AF829" s="156">
        <v>1.523664E9</v>
      </c>
      <c r="AG829" s="156">
        <v>88715.7654</v>
      </c>
      <c r="AH829" s="156"/>
      <c r="AI829" s="153">
        <f>IFERROR(__xludf.DUMMYFUNCTION("TO_DATE(INT((AJ829/(60*60*24))+""1/1/1970""))"),43358.0)</f>
        <v>43358</v>
      </c>
      <c r="AJ829" s="156">
        <v>1.536984E9</v>
      </c>
      <c r="AK829" s="156">
        <v>98715.1299</v>
      </c>
      <c r="AL829" s="152">
        <v>161493.0334</v>
      </c>
      <c r="AM829" s="160">
        <v>141227.44</v>
      </c>
      <c r="AN829" s="152">
        <f t="shared" si="1"/>
        <v>32620.2232</v>
      </c>
      <c r="AO829" s="152">
        <f t="shared" si="2"/>
        <v>205118.0714</v>
      </c>
      <c r="AP829" s="152">
        <f t="shared" si="3"/>
        <v>10058.8553</v>
      </c>
      <c r="AQ829" s="152">
        <f t="shared" si="4"/>
        <v>95674.1048</v>
      </c>
      <c r="AR829" s="152">
        <f t="shared" si="5"/>
        <v>93802.3652</v>
      </c>
    </row>
    <row r="830">
      <c r="A830" s="156">
        <v>1.50306306E9</v>
      </c>
      <c r="B830" s="156">
        <v>116774.1484</v>
      </c>
      <c r="D830" s="153">
        <f>IFERROR(__xludf.DUMMYFUNCTION("TO_DATE(INT((E830/(60*60*24))+""1/1/1970""))"),43360.0)</f>
        <v>43360</v>
      </c>
      <c r="E830" s="152">
        <v>1.5371928E9</v>
      </c>
      <c r="F830" s="152">
        <v>98715.1299</v>
      </c>
      <c r="H830" s="153">
        <f>IFERROR(__xludf.DUMMYFUNCTION("TO_DATE(INT((I830/(60*60*24))+""1/1/1970""))"),43360.0)</f>
        <v>43360</v>
      </c>
      <c r="I830" s="156">
        <v>1.5371928E9</v>
      </c>
      <c r="J830" s="156">
        <v>161493.0334</v>
      </c>
      <c r="L830" s="158">
        <v>43360.0</v>
      </c>
      <c r="M830" s="159">
        <v>141227.44</v>
      </c>
      <c r="O830" s="153">
        <f>IFERROR(__xludf.DUMMYFUNCTION("TO_DATE(INT((P830/(60*60*24))+""1/1/1970""))"),43203.0)</f>
        <v>43203</v>
      </c>
      <c r="P830" s="13">
        <v>1.523628E9</v>
      </c>
      <c r="Q830" s="13">
        <v>29614.0706</v>
      </c>
      <c r="S830" s="153">
        <f>IFERROR(__xludf.DUMMYFUNCTION("TO_DATE(INT((T830/(60*60*24))+""1/1/1970""))"),43360.0)</f>
        <v>43360</v>
      </c>
      <c r="T830" s="152">
        <v>1.5371928E9</v>
      </c>
      <c r="U830" s="152">
        <v>205118.0714</v>
      </c>
      <c r="W830" s="153">
        <f>IFERROR(__xludf.DUMMYFUNCTION("TO_DATE(INT((X830/(60*60*24))+""1/1/1970""))"),43335.0)</f>
        <v>43335</v>
      </c>
      <c r="X830" s="156">
        <v>1.5350328E9</v>
      </c>
      <c r="Y830" s="156">
        <v>10116.6884</v>
      </c>
      <c r="AA830" s="153">
        <f>IFERROR(__xludf.DUMMYFUNCTION("TO_DATE(INT((AB830/(60*60*24))+""1/1/1970""))"),43338.0)</f>
        <v>43338</v>
      </c>
      <c r="AB830" s="156">
        <v>1.5353208E9</v>
      </c>
      <c r="AC830" s="156">
        <v>96309.6819</v>
      </c>
      <c r="AE830" s="153">
        <f>IFERROR(__xludf.DUMMYFUNCTION("TO_DATE(INT((AF830/(60*60*24))+""1/1/1970""))"),43205.0)</f>
        <v>43205</v>
      </c>
      <c r="AF830" s="152">
        <v>1.5238296E9</v>
      </c>
      <c r="AG830" s="152">
        <v>88715.7654</v>
      </c>
      <c r="AH830" s="156"/>
      <c r="AI830" s="153">
        <f>IFERROR(__xludf.DUMMYFUNCTION("TO_DATE(INT((AJ830/(60*60*24))+""1/1/1970""))"),43360.0)</f>
        <v>43360</v>
      </c>
      <c r="AJ830" s="152">
        <v>1.5371928E9</v>
      </c>
      <c r="AK830" s="152">
        <v>98715.1299</v>
      </c>
      <c r="AL830" s="156">
        <v>161493.0334</v>
      </c>
      <c r="AM830" s="159">
        <v>141227.44</v>
      </c>
      <c r="AN830" s="152">
        <f t="shared" si="1"/>
        <v>32626.0091</v>
      </c>
      <c r="AO830" s="152">
        <f t="shared" si="2"/>
        <v>205118.0714</v>
      </c>
      <c r="AP830" s="152">
        <f t="shared" si="3"/>
        <v>10055.7867</v>
      </c>
      <c r="AQ830" s="152">
        <f t="shared" si="4"/>
        <v>95476.8145</v>
      </c>
      <c r="AR830" s="152">
        <f t="shared" si="5"/>
        <v>93812.8181</v>
      </c>
    </row>
    <row r="831">
      <c r="A831" s="152">
        <v>1.5030864E9</v>
      </c>
      <c r="B831" s="152">
        <v>116440.7166</v>
      </c>
      <c r="D831" s="153">
        <f>IFERROR(__xludf.DUMMYFUNCTION("TO_DATE(INT((E831/(60*60*24))+""1/1/1970""))"),43361.0)</f>
        <v>43361</v>
      </c>
      <c r="E831" s="152">
        <v>1.5372432E9</v>
      </c>
      <c r="F831" s="152">
        <v>98715.1299</v>
      </c>
      <c r="H831" s="153">
        <f>IFERROR(__xludf.DUMMYFUNCTION("TO_DATE(INT((I831/(60*60*24))+""1/1/1970""))"),43361.0)</f>
        <v>43361</v>
      </c>
      <c r="I831" s="156">
        <v>1.5372432E9</v>
      </c>
      <c r="J831" s="156">
        <v>156880.5336</v>
      </c>
      <c r="L831" s="158">
        <v>43361.0</v>
      </c>
      <c r="M831" s="159">
        <v>141049.62</v>
      </c>
      <c r="O831" s="153">
        <f>IFERROR(__xludf.DUMMYFUNCTION("TO_DATE(INT((P831/(60*60*24))+""1/1/1970""))"),43204.0)</f>
        <v>43204</v>
      </c>
      <c r="P831" s="13">
        <v>1.523664E9</v>
      </c>
      <c r="Q831" s="13">
        <v>29551.3272</v>
      </c>
      <c r="S831" s="153">
        <f>IFERROR(__xludf.DUMMYFUNCTION("TO_DATE(INT((T831/(60*60*24))+""1/1/1970""))"),43361.0)</f>
        <v>43361</v>
      </c>
      <c r="T831" s="152">
        <v>1.5372432E9</v>
      </c>
      <c r="U831" s="152">
        <v>203397.4123</v>
      </c>
      <c r="W831" s="153">
        <f>IFERROR(__xludf.DUMMYFUNCTION("TO_DATE(INT((X831/(60*60*24))+""1/1/1970""))"),43336.0)</f>
        <v>43336</v>
      </c>
      <c r="X831" s="156">
        <v>1.5351192E9</v>
      </c>
      <c r="Y831" s="156">
        <v>10116.7307</v>
      </c>
      <c r="AA831" s="153">
        <f>IFERROR(__xludf.DUMMYFUNCTION("TO_DATE(INT((AB831/(60*60*24))+""1/1/1970""))"),43339.0)</f>
        <v>43339</v>
      </c>
      <c r="AB831" s="156">
        <v>1.5353604E9</v>
      </c>
      <c r="AC831" s="156">
        <v>96342.7929</v>
      </c>
      <c r="AE831" s="153">
        <f>IFERROR(__xludf.DUMMYFUNCTION("TO_DATE(INT((AF831/(60*60*24))+""1/1/1970""))"),43206.0)</f>
        <v>43206</v>
      </c>
      <c r="AF831" s="152">
        <v>1.5238692E9</v>
      </c>
      <c r="AG831" s="152">
        <v>88709.6378</v>
      </c>
      <c r="AH831" s="156"/>
      <c r="AI831" s="153">
        <f>IFERROR(__xludf.DUMMYFUNCTION("TO_DATE(INT((AJ831/(60*60*24))+""1/1/1970""))"),43361.0)</f>
        <v>43361</v>
      </c>
      <c r="AJ831" s="152">
        <v>1.5372432E9</v>
      </c>
      <c r="AK831" s="152">
        <v>98715.1299</v>
      </c>
      <c r="AL831" s="156">
        <v>156880.5336</v>
      </c>
      <c r="AM831" s="159">
        <v>141049.62</v>
      </c>
      <c r="AN831" s="152">
        <f t="shared" si="1"/>
        <v>32903.6939</v>
      </c>
      <c r="AO831" s="152">
        <f t="shared" si="2"/>
        <v>203397.4123</v>
      </c>
      <c r="AP831" s="152">
        <f t="shared" si="3"/>
        <v>10048.9471</v>
      </c>
      <c r="AQ831" s="152">
        <f t="shared" si="4"/>
        <v>95449.5112</v>
      </c>
      <c r="AR831" s="152">
        <f t="shared" si="5"/>
        <v>93486.9758</v>
      </c>
    </row>
    <row r="832">
      <c r="A832" s="156">
        <v>1.50332226E9</v>
      </c>
      <c r="B832" s="156">
        <v>116440.7166</v>
      </c>
      <c r="D832" s="153">
        <f>IFERROR(__xludf.DUMMYFUNCTION("TO_DATE(INT((E832/(60*60*24))+""1/1/1970""))"),43362.0)</f>
        <v>43362</v>
      </c>
      <c r="E832" s="156">
        <v>1.5373296E9</v>
      </c>
      <c r="F832" s="156">
        <v>98715.1299</v>
      </c>
      <c r="H832" s="153">
        <f>IFERROR(__xludf.DUMMYFUNCTION("TO_DATE(INT((I832/(60*60*24))+""1/1/1970""))"),43362.0)</f>
        <v>43362</v>
      </c>
      <c r="I832" s="152">
        <v>1.5373296E9</v>
      </c>
      <c r="J832" s="152">
        <v>158051.4152</v>
      </c>
      <c r="L832" s="158">
        <v>43362.0</v>
      </c>
      <c r="M832" s="160">
        <v>141027.01</v>
      </c>
      <c r="O832" s="153">
        <f>IFERROR(__xludf.DUMMYFUNCTION("TO_DATE(INT((P832/(60*60*24))+""1/1/1970""))"),43205.0)</f>
        <v>43205</v>
      </c>
      <c r="P832" s="13">
        <v>1.5237504E9</v>
      </c>
      <c r="Q832" s="13">
        <v>29551.3272</v>
      </c>
      <c r="S832" s="153">
        <f>IFERROR(__xludf.DUMMYFUNCTION("TO_DATE(INT((T832/(60*60*24))+""1/1/1970""))"),43362.0)</f>
        <v>43362</v>
      </c>
      <c r="T832" s="156">
        <v>1.5373296E9</v>
      </c>
      <c r="U832" s="156">
        <v>205133.6856</v>
      </c>
      <c r="W832" s="153">
        <f>IFERROR(__xludf.DUMMYFUNCTION("TO_DATE(INT((X832/(60*60*24))+""1/1/1970""))"),43337.0)</f>
        <v>43337</v>
      </c>
      <c r="X832" s="156">
        <v>1.5351552E9</v>
      </c>
      <c r="Y832" s="156">
        <v>10112.55</v>
      </c>
      <c r="AA832" s="153">
        <f>IFERROR(__xludf.DUMMYFUNCTION("TO_DATE(INT((AB832/(60*60*24))+""1/1/1970""))"),43340.0)</f>
        <v>43340</v>
      </c>
      <c r="AB832" s="152">
        <v>1.5354396E9</v>
      </c>
      <c r="AC832" s="152">
        <v>95957.182</v>
      </c>
      <c r="AE832" s="153">
        <f>IFERROR(__xludf.DUMMYFUNCTION("TO_DATE(INT((AF832/(60*60*24))+""1/1/1970""))"),43207.0)</f>
        <v>43207</v>
      </c>
      <c r="AF832" s="156">
        <v>1.5239484E9</v>
      </c>
      <c r="AG832" s="156">
        <v>88329.0079</v>
      </c>
      <c r="AH832" s="156"/>
      <c r="AI832" s="153">
        <f>IFERROR(__xludf.DUMMYFUNCTION("TO_DATE(INT((AJ832/(60*60*24))+""1/1/1970""))"),43362.0)</f>
        <v>43362</v>
      </c>
      <c r="AJ832" s="156">
        <v>1.5373296E9</v>
      </c>
      <c r="AK832" s="156">
        <v>98715.1299</v>
      </c>
      <c r="AL832" s="152">
        <v>158051.4152</v>
      </c>
      <c r="AM832" s="160">
        <v>141027.01</v>
      </c>
      <c r="AN832" s="152">
        <f t="shared" si="1"/>
        <v>32915.9945</v>
      </c>
      <c r="AO832" s="152">
        <f t="shared" si="2"/>
        <v>205133.6856</v>
      </c>
      <c r="AP832" s="152">
        <f t="shared" si="3"/>
        <v>10074.7877</v>
      </c>
      <c r="AQ832" s="152">
        <f t="shared" si="4"/>
        <v>95459.0142</v>
      </c>
      <c r="AR832" s="152">
        <f t="shared" si="5"/>
        <v>93419.933</v>
      </c>
    </row>
    <row r="833">
      <c r="A833" s="152">
        <v>1.5033456E9</v>
      </c>
      <c r="B833" s="152">
        <v>116440.7166</v>
      </c>
      <c r="D833" s="153">
        <f>IFERROR(__xludf.DUMMYFUNCTION("TO_DATE(INT((E833/(60*60*24))+""1/1/1970""))"),43363.0)</f>
        <v>43363</v>
      </c>
      <c r="E833" s="152">
        <v>1.537416E9</v>
      </c>
      <c r="F833" s="152">
        <v>98715.1299</v>
      </c>
      <c r="H833" s="153">
        <f>IFERROR(__xludf.DUMMYFUNCTION("TO_DATE(INT((I833/(60*60*24))+""1/1/1970""))"),43363.0)</f>
        <v>43363</v>
      </c>
      <c r="I833" s="156">
        <v>1.537416E9</v>
      </c>
      <c r="J833" s="156">
        <v>156146.5905</v>
      </c>
      <c r="L833" s="158">
        <v>43363.0</v>
      </c>
      <c r="M833" s="159">
        <v>141046.04</v>
      </c>
      <c r="O833" s="153">
        <f>IFERROR(__xludf.DUMMYFUNCTION("TO_DATE(INT((P833/(60*60*24))+""1/1/1970""))"),43206.0)</f>
        <v>43206</v>
      </c>
      <c r="P833" s="13">
        <v>1.5238368E9</v>
      </c>
      <c r="Q833" s="13">
        <v>29514.9638</v>
      </c>
      <c r="S833" s="153">
        <f>IFERROR(__xludf.DUMMYFUNCTION("TO_DATE(INT((T833/(60*60*24))+""1/1/1970""))"),43363.0)</f>
        <v>43363</v>
      </c>
      <c r="T833" s="152">
        <v>1.537416E9</v>
      </c>
      <c r="U833" s="152">
        <v>205454.3968</v>
      </c>
      <c r="W833" s="153">
        <f>IFERROR(__xludf.DUMMYFUNCTION("TO_DATE(INT((X833/(60*60*24))+""1/1/1970""))"),43339.0)</f>
        <v>43339</v>
      </c>
      <c r="X833" s="152">
        <v>1.535328E9</v>
      </c>
      <c r="Y833" s="152">
        <v>10108.7008</v>
      </c>
      <c r="AA833" s="153">
        <f>IFERROR(__xludf.DUMMYFUNCTION("TO_DATE(INT((AB833/(60*60*24))+""1/1/1970""))"),43341.0)</f>
        <v>43341</v>
      </c>
      <c r="AB833" s="156">
        <v>1.5355188E9</v>
      </c>
      <c r="AC833" s="156">
        <v>95636.4066</v>
      </c>
      <c r="AE833" s="153">
        <f>IFERROR(__xludf.DUMMYFUNCTION("TO_DATE(INT((AF833/(60*60*24))+""1/1/1970""))"),43208.0)</f>
        <v>43208</v>
      </c>
      <c r="AF833" s="152">
        <v>1.5240276E9</v>
      </c>
      <c r="AG833" s="152">
        <v>88412.9916</v>
      </c>
      <c r="AH833" s="156"/>
      <c r="AI833" s="153">
        <f>IFERROR(__xludf.DUMMYFUNCTION("TO_DATE(INT((AJ833/(60*60*24))+""1/1/1970""))"),43363.0)</f>
        <v>43363</v>
      </c>
      <c r="AJ833" s="152">
        <v>1.537416E9</v>
      </c>
      <c r="AK833" s="152">
        <v>98715.1299</v>
      </c>
      <c r="AL833" s="156">
        <v>156146.5905</v>
      </c>
      <c r="AM833" s="159">
        <v>141046.04</v>
      </c>
      <c r="AN833" s="152">
        <f t="shared" si="1"/>
        <v>32700.214</v>
      </c>
      <c r="AO833" s="152">
        <f t="shared" si="2"/>
        <v>205454.3968</v>
      </c>
      <c r="AP833" s="152">
        <f t="shared" si="3"/>
        <v>10087.1716</v>
      </c>
      <c r="AQ833" s="152">
        <f t="shared" si="4"/>
        <v>95484.9665</v>
      </c>
      <c r="AR833" s="152">
        <f t="shared" si="5"/>
        <v>93448.0478</v>
      </c>
    </row>
    <row r="834">
      <c r="A834" s="156">
        <v>1.50340866E9</v>
      </c>
      <c r="B834" s="156">
        <v>116440.7166</v>
      </c>
      <c r="D834" s="153">
        <f>IFERROR(__xludf.DUMMYFUNCTION("TO_DATE(INT((E834/(60*60*24))+""1/1/1970""))"),43364.0)</f>
        <v>43364</v>
      </c>
      <c r="E834" s="156">
        <v>1.5375024E9</v>
      </c>
      <c r="F834" s="156">
        <v>98715.1299</v>
      </c>
      <c r="H834" s="153">
        <f>IFERROR(__xludf.DUMMYFUNCTION("TO_DATE(INT((I834/(60*60*24))+""1/1/1970""))"),43364.0)</f>
        <v>43364</v>
      </c>
      <c r="I834" s="152">
        <v>1.5375024E9</v>
      </c>
      <c r="J834" s="152">
        <v>156823.5568</v>
      </c>
      <c r="L834" s="158">
        <v>43364.0</v>
      </c>
      <c r="M834" s="160">
        <v>142182.29</v>
      </c>
      <c r="O834" s="153">
        <f>IFERROR(__xludf.DUMMYFUNCTION("TO_DATE(INT((P834/(60*60*24))+""1/1/1970""))"),43207.0)</f>
        <v>43207</v>
      </c>
      <c r="P834" s="13">
        <v>1.5239736E9</v>
      </c>
      <c r="Q834" s="13">
        <v>29593.5742</v>
      </c>
      <c r="S834" s="153">
        <f>IFERROR(__xludf.DUMMYFUNCTION("TO_DATE(INT((T834/(60*60*24))+""1/1/1970""))"),43364.0)</f>
        <v>43364</v>
      </c>
      <c r="T834" s="156">
        <v>1.5375024E9</v>
      </c>
      <c r="U834" s="156">
        <v>208054.6912</v>
      </c>
      <c r="W834" s="153">
        <f>IFERROR(__xludf.DUMMYFUNCTION("TO_DATE(INT((X834/(60*60*24))+""1/1/1970""))"),43340.0)</f>
        <v>43340</v>
      </c>
      <c r="X834" s="156">
        <v>1.5354648E9</v>
      </c>
      <c r="Y834" s="156">
        <v>10098.6517</v>
      </c>
      <c r="AA834" s="153">
        <f>IFERROR(__xludf.DUMMYFUNCTION("TO_DATE(INT((AB834/(60*60*24))+""1/1/1970""))"),43342.0)</f>
        <v>43342</v>
      </c>
      <c r="AB834" s="152">
        <v>1.535598E9</v>
      </c>
      <c r="AC834" s="152">
        <v>95033.2571</v>
      </c>
      <c r="AE834" s="153">
        <f>IFERROR(__xludf.DUMMYFUNCTION("TO_DATE(INT((AF834/(60*60*24))+""1/1/1970""))"),43209.0)</f>
        <v>43209</v>
      </c>
      <c r="AF834" s="156">
        <v>1.5241068E9</v>
      </c>
      <c r="AG834" s="156">
        <v>88369.0173</v>
      </c>
      <c r="AH834" s="156"/>
      <c r="AI834" s="153">
        <f>IFERROR(__xludf.DUMMYFUNCTION("TO_DATE(INT((AJ834/(60*60*24))+""1/1/1970""))"),43364.0)</f>
        <v>43364</v>
      </c>
      <c r="AJ834" s="156">
        <v>1.5375024E9</v>
      </c>
      <c r="AK834" s="156">
        <v>98715.1299</v>
      </c>
      <c r="AL834" s="152">
        <v>156823.5568</v>
      </c>
      <c r="AM834" s="160">
        <v>142182.29</v>
      </c>
      <c r="AN834" s="152">
        <f t="shared" si="1"/>
        <v>32634.7684</v>
      </c>
      <c r="AO834" s="152">
        <f t="shared" si="2"/>
        <v>208054.6912</v>
      </c>
      <c r="AP834" s="152">
        <f t="shared" si="3"/>
        <v>10084.9904</v>
      </c>
      <c r="AQ834" s="152">
        <f t="shared" si="4"/>
        <v>95431.1708</v>
      </c>
      <c r="AR834" s="152">
        <f t="shared" si="5"/>
        <v>92716.7048</v>
      </c>
    </row>
    <row r="835">
      <c r="A835" s="152">
        <v>1.503432E9</v>
      </c>
      <c r="B835" s="152">
        <v>116440.7166</v>
      </c>
      <c r="D835" s="153">
        <f>IFERROR(__xludf.DUMMYFUNCTION("TO_DATE(INT((E835/(60*60*24))+""1/1/1970""))"),43365.0)</f>
        <v>43365</v>
      </c>
      <c r="E835" s="152">
        <v>1.5375888E9</v>
      </c>
      <c r="F835" s="152">
        <v>98715.1299</v>
      </c>
      <c r="H835" s="153">
        <f>IFERROR(__xludf.DUMMYFUNCTION("TO_DATE(INT((I835/(60*60*24))+""1/1/1970""))"),43365.0)</f>
        <v>43365</v>
      </c>
      <c r="I835" s="156">
        <v>1.5375888E9</v>
      </c>
      <c r="J835" s="156">
        <v>155953.4467</v>
      </c>
      <c r="L835" s="158">
        <v>43365.0</v>
      </c>
      <c r="M835" s="159">
        <v>141551.63</v>
      </c>
      <c r="O835" s="153">
        <f>IFERROR(__xludf.DUMMYFUNCTION("TO_DATE(INT((P835/(60*60*24))+""1/1/1970""))"),43208.0)</f>
        <v>43208</v>
      </c>
      <c r="P835" s="13">
        <v>1.52406E9</v>
      </c>
      <c r="Q835" s="13">
        <v>29589.5683</v>
      </c>
      <c r="S835" s="153">
        <f>IFERROR(__xludf.DUMMYFUNCTION("TO_DATE(INT((T835/(60*60*24))+""1/1/1970""))"),43365.0)</f>
        <v>43365</v>
      </c>
      <c r="T835" s="152">
        <v>1.5375888E9</v>
      </c>
      <c r="U835" s="152">
        <v>207761.581</v>
      </c>
      <c r="W835" s="153">
        <f>IFERROR(__xludf.DUMMYFUNCTION("TO_DATE(INT((X835/(60*60*24))+""1/1/1970""))"),43341.0)</f>
        <v>43341</v>
      </c>
      <c r="X835" s="156">
        <v>1.5355512E9</v>
      </c>
      <c r="Y835" s="156">
        <v>10093.4568</v>
      </c>
      <c r="AA835" s="153">
        <f>IFERROR(__xludf.DUMMYFUNCTION("TO_DATE(INT((AB835/(60*60*24))+""1/1/1970""))"),43343.0)</f>
        <v>43343</v>
      </c>
      <c r="AB835" s="156">
        <v>1.5356772E9</v>
      </c>
      <c r="AC835" s="156">
        <v>94807.2911</v>
      </c>
      <c r="AE835" s="153">
        <f>IFERROR(__xludf.DUMMYFUNCTION("TO_DATE(INT((AF835/(60*60*24))+""1/1/1970""))"),43210.0)</f>
        <v>43210</v>
      </c>
      <c r="AF835" s="152">
        <v>1.524186E9</v>
      </c>
      <c r="AG835" s="152">
        <v>88626.0145</v>
      </c>
      <c r="AH835" s="156"/>
      <c r="AI835" s="153">
        <f>IFERROR(__xludf.DUMMYFUNCTION("TO_DATE(INT((AJ835/(60*60*24))+""1/1/1970""))"),43365.0)</f>
        <v>43365</v>
      </c>
      <c r="AJ835" s="152">
        <v>1.5375888E9</v>
      </c>
      <c r="AK835" s="152">
        <v>98715.1299</v>
      </c>
      <c r="AL835" s="156">
        <v>155953.4467</v>
      </c>
      <c r="AM835" s="159">
        <v>141551.63</v>
      </c>
      <c r="AN835" s="152">
        <f t="shared" si="1"/>
        <v>32722.1506</v>
      </c>
      <c r="AO835" s="152">
        <f t="shared" si="2"/>
        <v>207761.581</v>
      </c>
      <c r="AP835" s="152">
        <f t="shared" si="3"/>
        <v>10072.4477</v>
      </c>
      <c r="AQ835" s="152">
        <f t="shared" si="4"/>
        <v>95431.1708</v>
      </c>
      <c r="AR835" s="152">
        <f t="shared" si="5"/>
        <v>92914.2287</v>
      </c>
    </row>
    <row r="836">
      <c r="A836" s="156">
        <v>1.50349506E9</v>
      </c>
      <c r="B836" s="156">
        <v>116440.7166</v>
      </c>
      <c r="D836" s="153">
        <f>IFERROR(__xludf.DUMMYFUNCTION("TO_DATE(INT((E836/(60*60*24))+""1/1/1970""))"),43367.0)</f>
        <v>43367</v>
      </c>
      <c r="E836" s="156">
        <v>1.5377976E9</v>
      </c>
      <c r="F836" s="156">
        <v>98715.1299</v>
      </c>
      <c r="H836" s="153">
        <f>IFERROR(__xludf.DUMMYFUNCTION("TO_DATE(INT((I836/(60*60*24))+""1/1/1970""))"),43367.0)</f>
        <v>43367</v>
      </c>
      <c r="I836" s="152">
        <v>1.5377976E9</v>
      </c>
      <c r="J836" s="152">
        <v>155953.4467</v>
      </c>
      <c r="L836" s="158">
        <v>43367.0</v>
      </c>
      <c r="M836" s="160">
        <v>141551.63</v>
      </c>
      <c r="O836" s="153">
        <f>IFERROR(__xludf.DUMMYFUNCTION("TO_DATE(INT((P836/(60*60*24))+""1/1/1970""))"),43209.0)</f>
        <v>43209</v>
      </c>
      <c r="P836" s="13">
        <v>1.5241464E9</v>
      </c>
      <c r="Q836" s="13">
        <v>29338.84</v>
      </c>
      <c r="S836" s="153">
        <f>IFERROR(__xludf.DUMMYFUNCTION("TO_DATE(INT((T836/(60*60*24))+""1/1/1970""))"),43367.0)</f>
        <v>43367</v>
      </c>
      <c r="T836" s="156">
        <v>1.5377976E9</v>
      </c>
      <c r="U836" s="156">
        <v>207761.581</v>
      </c>
      <c r="W836" s="153">
        <f>IFERROR(__xludf.DUMMYFUNCTION("TO_DATE(INT((X836/(60*60*24))+""1/1/1970""))"),43342.0)</f>
        <v>43342</v>
      </c>
      <c r="X836" s="156">
        <v>1.5356376E9</v>
      </c>
      <c r="Y836" s="156">
        <v>10062.5486</v>
      </c>
      <c r="AA836" s="153">
        <f>IFERROR(__xludf.DUMMYFUNCTION("TO_DATE(INT((AB836/(60*60*24))+""1/1/1970""))"),43345.0)</f>
        <v>43345</v>
      </c>
      <c r="AB836" s="152">
        <v>1.5359256E9</v>
      </c>
      <c r="AC836" s="152">
        <v>94920.8753</v>
      </c>
      <c r="AE836" s="153">
        <f>IFERROR(__xludf.DUMMYFUNCTION("TO_DATE(INT((AF836/(60*60*24))+""1/1/1970""))"),43211.0)</f>
        <v>43211</v>
      </c>
      <c r="AF836" s="156">
        <v>1.5242688E9</v>
      </c>
      <c r="AG836" s="156">
        <v>89029.3525</v>
      </c>
      <c r="AH836" s="156"/>
      <c r="AI836" s="153">
        <f>IFERROR(__xludf.DUMMYFUNCTION("TO_DATE(INT((AJ836/(60*60*24))+""1/1/1970""))"),43367.0)</f>
        <v>43367</v>
      </c>
      <c r="AJ836" s="156">
        <v>1.5377976E9</v>
      </c>
      <c r="AK836" s="156">
        <v>98715.1299</v>
      </c>
      <c r="AL836" s="152">
        <v>155953.4467</v>
      </c>
      <c r="AM836" s="160">
        <v>141551.63</v>
      </c>
      <c r="AN836" s="152">
        <f t="shared" si="1"/>
        <v>32750.8401</v>
      </c>
      <c r="AO836" s="152">
        <f t="shared" si="2"/>
        <v>207761.581</v>
      </c>
      <c r="AP836" s="152">
        <f t="shared" si="3"/>
        <v>10070.5309</v>
      </c>
      <c r="AQ836" s="152">
        <f t="shared" si="4"/>
        <v>95344.4612</v>
      </c>
      <c r="AR836" s="152">
        <f t="shared" si="5"/>
        <v>92912.7869</v>
      </c>
    </row>
    <row r="837">
      <c r="A837" s="152">
        <v>1.5035184E9</v>
      </c>
      <c r="B837" s="152">
        <v>116440.7166</v>
      </c>
      <c r="D837" s="153">
        <f>IFERROR(__xludf.DUMMYFUNCTION("TO_DATE(INT((E837/(60*60*24))+""1/1/1970""))"),43368.0)</f>
        <v>43368</v>
      </c>
      <c r="E837" s="156">
        <v>1.537848E9</v>
      </c>
      <c r="F837" s="156">
        <v>98715.1299</v>
      </c>
      <c r="H837" s="153">
        <f>IFERROR(__xludf.DUMMYFUNCTION("TO_DATE(INT((I837/(60*60*24))+""1/1/1970""))"),43368.0)</f>
        <v>43368</v>
      </c>
      <c r="I837" s="152">
        <v>1.537848E9</v>
      </c>
      <c r="J837" s="152">
        <v>157489.0127</v>
      </c>
      <c r="L837" s="158">
        <v>43368.0</v>
      </c>
      <c r="M837" s="159">
        <v>141235.54</v>
      </c>
      <c r="O837" s="153">
        <f>IFERROR(__xludf.DUMMYFUNCTION("TO_DATE(INT((P837/(60*60*24))+""1/1/1970""))"),43210.0)</f>
        <v>43210</v>
      </c>
      <c r="P837" s="13">
        <v>1.5242328E9</v>
      </c>
      <c r="Q837" s="13">
        <v>29404.0498</v>
      </c>
      <c r="S837" s="153">
        <f>IFERROR(__xludf.DUMMYFUNCTION("TO_DATE(INT((T837/(60*60*24))+""1/1/1970""))"),43368.0)</f>
        <v>43368</v>
      </c>
      <c r="T837" s="156">
        <v>1.537848E9</v>
      </c>
      <c r="U837" s="156">
        <v>206716.9048</v>
      </c>
      <c r="W837" s="153">
        <f>IFERROR(__xludf.DUMMYFUNCTION("TO_DATE(INT((X837/(60*60*24))+""1/1/1970""))"),43343.0)</f>
        <v>43343</v>
      </c>
      <c r="X837" s="156">
        <v>1.535724E9</v>
      </c>
      <c r="Y837" s="156">
        <v>10070.83</v>
      </c>
      <c r="AA837" s="153">
        <f>IFERROR(__xludf.DUMMYFUNCTION("TO_DATE(INT((AB837/(60*60*24))+""1/1/1970""))"),43346.0)</f>
        <v>43346</v>
      </c>
      <c r="AB837" s="152">
        <v>1.5359652E9</v>
      </c>
      <c r="AC837" s="152">
        <v>95006.3462</v>
      </c>
      <c r="AE837" s="153">
        <f>IFERROR(__xludf.DUMMYFUNCTION("TO_DATE(INT((AF837/(60*60*24))+""1/1/1970""))"),43212.0)</f>
        <v>43212</v>
      </c>
      <c r="AF837" s="152">
        <v>1.5244344E9</v>
      </c>
      <c r="AG837" s="152">
        <v>89029.3525</v>
      </c>
      <c r="AH837" s="156"/>
      <c r="AI837" s="153">
        <f>IFERROR(__xludf.DUMMYFUNCTION("TO_DATE(INT((AJ837/(60*60*24))+""1/1/1970""))"),43368.0)</f>
        <v>43368</v>
      </c>
      <c r="AJ837" s="156">
        <v>1.537848E9</v>
      </c>
      <c r="AK837" s="156">
        <v>98715.1299</v>
      </c>
      <c r="AL837" s="152">
        <v>157489.0127</v>
      </c>
      <c r="AM837" s="159">
        <v>141235.54</v>
      </c>
      <c r="AN837" s="152">
        <f t="shared" si="1"/>
        <v>32497.5456</v>
      </c>
      <c r="AO837" s="152">
        <f t="shared" si="2"/>
        <v>206716.9048</v>
      </c>
      <c r="AP837" s="152">
        <f t="shared" si="3"/>
        <v>10075.6849</v>
      </c>
      <c r="AQ837" s="152">
        <f t="shared" si="4"/>
        <v>94683.6125</v>
      </c>
      <c r="AR837" s="152">
        <f t="shared" si="5"/>
        <v>92880.3469</v>
      </c>
    </row>
    <row r="838">
      <c r="A838" s="156">
        <v>1.50358146E9</v>
      </c>
      <c r="B838" s="156">
        <v>116440.7166</v>
      </c>
      <c r="D838" s="153">
        <f>IFERROR(__xludf.DUMMYFUNCTION("TO_DATE(INT((E838/(60*60*24))+""1/1/1970""))"),43369.0)</f>
        <v>43369</v>
      </c>
      <c r="E838" s="152">
        <v>1.5379344E9</v>
      </c>
      <c r="F838" s="152">
        <v>98715.1299</v>
      </c>
      <c r="H838" s="153">
        <f>IFERROR(__xludf.DUMMYFUNCTION("TO_DATE(INT((I838/(60*60*24))+""1/1/1970""))"),43369.0)</f>
        <v>43369</v>
      </c>
      <c r="I838" s="156">
        <v>1.5379344E9</v>
      </c>
      <c r="J838" s="156">
        <v>158329.7308</v>
      </c>
      <c r="L838" s="158">
        <v>43369.0</v>
      </c>
      <c r="M838" s="160">
        <v>141195.49</v>
      </c>
      <c r="O838" s="153">
        <f>IFERROR(__xludf.DUMMYFUNCTION("TO_DATE(INT((P838/(60*60*24))+""1/1/1970""))"),43211.0)</f>
        <v>43211</v>
      </c>
      <c r="P838" s="13">
        <v>1.5242688E9</v>
      </c>
      <c r="Q838" s="13">
        <v>29452.933</v>
      </c>
      <c r="S838" s="153">
        <f>IFERROR(__xludf.DUMMYFUNCTION("TO_DATE(INT((T838/(60*60*24))+""1/1/1970""))"),43369.0)</f>
        <v>43369</v>
      </c>
      <c r="T838" s="152">
        <v>1.5379344E9</v>
      </c>
      <c r="U838" s="152">
        <v>206361.6748</v>
      </c>
      <c r="W838" s="153">
        <f>IFERROR(__xludf.DUMMYFUNCTION("TO_DATE(INT((X838/(60*60*24))+""1/1/1970""))"),43344.0)</f>
        <v>43344</v>
      </c>
      <c r="X838" s="156">
        <v>1.53576E9</v>
      </c>
      <c r="Y838" s="156">
        <v>10066.1103</v>
      </c>
      <c r="AA838" s="153">
        <f>IFERROR(__xludf.DUMMYFUNCTION("TO_DATE(INT((AB838/(60*60*24))+""1/1/1970""))"),43347.0)</f>
        <v>43347</v>
      </c>
      <c r="AB838" s="156">
        <v>1.5360444E9</v>
      </c>
      <c r="AC838" s="156">
        <v>95080.3016</v>
      </c>
      <c r="AE838" s="153">
        <f>IFERROR(__xludf.DUMMYFUNCTION("TO_DATE(INT((AF838/(60*60*24))+""1/1/1970""))"),43213.0)</f>
        <v>43213</v>
      </c>
      <c r="AF838" s="152">
        <v>1.524474E9</v>
      </c>
      <c r="AG838" s="152">
        <v>89126.6726</v>
      </c>
      <c r="AH838" s="156"/>
      <c r="AI838" s="153">
        <f>IFERROR(__xludf.DUMMYFUNCTION("TO_DATE(INT((AJ838/(60*60*24))+""1/1/1970""))"),43369.0)</f>
        <v>43369</v>
      </c>
      <c r="AJ838" s="152">
        <v>1.5379344E9</v>
      </c>
      <c r="AK838" s="152">
        <v>98715.1299</v>
      </c>
      <c r="AL838" s="156">
        <v>158329.7308</v>
      </c>
      <c r="AM838" s="160">
        <v>141195.49</v>
      </c>
      <c r="AN838" s="152">
        <f t="shared" si="1"/>
        <v>32522.2468</v>
      </c>
      <c r="AO838" s="152">
        <f t="shared" si="2"/>
        <v>206361.6748</v>
      </c>
      <c r="AP838" s="152">
        <f t="shared" si="3"/>
        <v>10081.0961</v>
      </c>
      <c r="AQ838" s="152">
        <f t="shared" si="4"/>
        <v>94825.2652</v>
      </c>
      <c r="AR838" s="152">
        <f t="shared" si="5"/>
        <v>92808.6183</v>
      </c>
    </row>
    <row r="839">
      <c r="A839" s="152">
        <v>1.5036048E9</v>
      </c>
      <c r="B839" s="152">
        <v>116440.7166</v>
      </c>
      <c r="D839" s="153">
        <f>IFERROR(__xludf.DUMMYFUNCTION("TO_DATE(INT((E839/(60*60*24))+""1/1/1970""))"),43370.0)</f>
        <v>43370</v>
      </c>
      <c r="E839" s="156">
        <v>1.5380208E9</v>
      </c>
      <c r="F839" s="156">
        <v>98715.1299</v>
      </c>
      <c r="H839" s="153">
        <f>IFERROR(__xludf.DUMMYFUNCTION("TO_DATE(INT((I839/(60*60*24))+""1/1/1970""))"),43370.0)</f>
        <v>43370</v>
      </c>
      <c r="I839" s="152">
        <v>1.5380208E9</v>
      </c>
      <c r="J839" s="152">
        <v>159078.3192</v>
      </c>
      <c r="L839" s="158">
        <v>43370.0</v>
      </c>
      <c r="M839" s="159">
        <v>141027.7</v>
      </c>
      <c r="O839" s="153">
        <f>IFERROR(__xludf.DUMMYFUNCTION("TO_DATE(INT((P839/(60*60*24))+""1/1/1970""))"),43212.0)</f>
        <v>43212</v>
      </c>
      <c r="P839" s="13">
        <v>1.5243552E9</v>
      </c>
      <c r="Q839" s="13">
        <v>29452.933</v>
      </c>
      <c r="S839" s="153">
        <f>IFERROR(__xludf.DUMMYFUNCTION("TO_DATE(INT((T839/(60*60*24))+""1/1/1970""))"),43370.0)</f>
        <v>43370</v>
      </c>
      <c r="T839" s="156">
        <v>1.5380208E9</v>
      </c>
      <c r="U839" s="156">
        <v>205421.1179</v>
      </c>
      <c r="W839" s="153">
        <f>IFERROR(__xludf.DUMMYFUNCTION("TO_DATE(INT((X839/(60*60*24))+""1/1/1970""))"),43346.0)</f>
        <v>43346</v>
      </c>
      <c r="X839" s="152">
        <v>1.5359328E9</v>
      </c>
      <c r="Y839" s="152">
        <v>10064.4621</v>
      </c>
      <c r="AA839" s="153">
        <f>IFERROR(__xludf.DUMMYFUNCTION("TO_DATE(INT((AB839/(60*60*24))+""1/1/1970""))"),43348.0)</f>
        <v>43348</v>
      </c>
      <c r="AB839" s="152">
        <v>1.5361236E9</v>
      </c>
      <c r="AC839" s="152">
        <v>95281.3506</v>
      </c>
      <c r="AE839" s="153">
        <f>IFERROR(__xludf.DUMMYFUNCTION("TO_DATE(INT((AF839/(60*60*24))+""1/1/1970""))"),43214.0)</f>
        <v>43214</v>
      </c>
      <c r="AF839" s="156">
        <v>1.5245532E9</v>
      </c>
      <c r="AG839" s="156">
        <v>89590.9258</v>
      </c>
      <c r="AH839" s="156"/>
      <c r="AI839" s="153">
        <f>IFERROR(__xludf.DUMMYFUNCTION("TO_DATE(INT((AJ839/(60*60*24))+""1/1/1970""))"),43370.0)</f>
        <v>43370</v>
      </c>
      <c r="AJ839" s="156">
        <v>1.5380208E9</v>
      </c>
      <c r="AK839" s="156">
        <v>98715.1299</v>
      </c>
      <c r="AL839" s="152">
        <v>159078.3192</v>
      </c>
      <c r="AM839" s="159">
        <v>141027.7</v>
      </c>
      <c r="AN839" s="152">
        <f t="shared" si="1"/>
        <v>32436.242</v>
      </c>
      <c r="AO839" s="152">
        <f t="shared" si="2"/>
        <v>205421.1179</v>
      </c>
      <c r="AP839" s="152">
        <f t="shared" si="3"/>
        <v>10073.6106</v>
      </c>
      <c r="AQ839" s="152">
        <f t="shared" si="4"/>
        <v>94698.0712</v>
      </c>
      <c r="AR839" s="152">
        <f t="shared" si="5"/>
        <v>92922.8794</v>
      </c>
    </row>
    <row r="840">
      <c r="A840" s="156">
        <v>1.50366786E9</v>
      </c>
      <c r="B840" s="156">
        <v>116440.7166</v>
      </c>
      <c r="D840" s="153">
        <f>IFERROR(__xludf.DUMMYFUNCTION("TO_DATE(INT((E840/(60*60*24))+""1/1/1970""))"),43371.0)</f>
        <v>43371</v>
      </c>
      <c r="E840" s="152">
        <v>1.5381072E9</v>
      </c>
      <c r="F840" s="152">
        <v>98715.1299</v>
      </c>
      <c r="H840" s="153">
        <f>IFERROR(__xludf.DUMMYFUNCTION("TO_DATE(INT((I840/(60*60*24))+""1/1/1970""))"),43371.0)</f>
        <v>43371</v>
      </c>
      <c r="I840" s="156">
        <v>1.5381072E9</v>
      </c>
      <c r="J840" s="156">
        <v>159978.1433</v>
      </c>
      <c r="L840" s="158">
        <v>43371.0</v>
      </c>
      <c r="M840" s="160">
        <v>140927.89</v>
      </c>
      <c r="O840" s="153">
        <f>IFERROR(__xludf.DUMMYFUNCTION("TO_DATE(INT((P840/(60*60*24))+""1/1/1970""))"),43213.0)</f>
        <v>43213</v>
      </c>
      <c r="P840" s="13">
        <v>1.5244416E9</v>
      </c>
      <c r="Q840" s="13">
        <v>29428.7007</v>
      </c>
      <c r="S840" s="153">
        <f>IFERROR(__xludf.DUMMYFUNCTION("TO_DATE(INT((T840/(60*60*24))+""1/1/1970""))"),43371.0)</f>
        <v>43371</v>
      </c>
      <c r="T840" s="152">
        <v>1.5381072E9</v>
      </c>
      <c r="U840" s="152">
        <v>206304.9164</v>
      </c>
      <c r="W840" s="153">
        <f>IFERROR(__xludf.DUMMYFUNCTION("TO_DATE(INT((X840/(60*60*24))+""1/1/1970""))"),43347.0)</f>
        <v>43347</v>
      </c>
      <c r="X840" s="156">
        <v>1.5360192E9</v>
      </c>
      <c r="Y840" s="156">
        <v>10064.1017</v>
      </c>
      <c r="AA840" s="153">
        <f>IFERROR(__xludf.DUMMYFUNCTION("TO_DATE(INT((AB840/(60*60*24))+""1/1/1970""))"),43349.0)</f>
        <v>43349</v>
      </c>
      <c r="AB840" s="156">
        <v>1.5362028E9</v>
      </c>
      <c r="AC840" s="156">
        <v>94890.1604</v>
      </c>
      <c r="AE840" s="153">
        <f>IFERROR(__xludf.DUMMYFUNCTION("TO_DATE(INT((AF840/(60*60*24))+""1/1/1970""))"),43215.0)</f>
        <v>43215</v>
      </c>
      <c r="AF840" s="152">
        <v>1.5246324E9</v>
      </c>
      <c r="AG840" s="152">
        <v>89387.2744</v>
      </c>
      <c r="AH840" s="156"/>
      <c r="AI840" s="153">
        <f>IFERROR(__xludf.DUMMYFUNCTION("TO_DATE(INT((AJ840/(60*60*24))+""1/1/1970""))"),43371.0)</f>
        <v>43371</v>
      </c>
      <c r="AJ840" s="152">
        <v>1.5381072E9</v>
      </c>
      <c r="AK840" s="152">
        <v>98715.1299</v>
      </c>
      <c r="AL840" s="156">
        <v>159978.1433</v>
      </c>
      <c r="AM840" s="160">
        <v>140927.89</v>
      </c>
      <c r="AN840" s="152">
        <f t="shared" si="1"/>
        <v>32183.5383</v>
      </c>
      <c r="AO840" s="152">
        <f t="shared" si="2"/>
        <v>206304.9164</v>
      </c>
      <c r="AP840" s="152">
        <f t="shared" si="3"/>
        <v>10087.3254</v>
      </c>
      <c r="AQ840" s="152">
        <f t="shared" si="4"/>
        <v>93677.2097</v>
      </c>
      <c r="AR840" s="152">
        <f t="shared" si="5"/>
        <v>93723.2112</v>
      </c>
    </row>
    <row r="841">
      <c r="A841" s="152">
        <v>1.5036912E9</v>
      </c>
      <c r="B841" s="152">
        <v>116440.7166</v>
      </c>
      <c r="D841" s="153">
        <f>IFERROR(__xludf.DUMMYFUNCTION("TO_DATE(INT((E841/(60*60*24))+""1/1/1970""))"),43372.0)</f>
        <v>43372</v>
      </c>
      <c r="E841" s="156">
        <v>1.5381936E9</v>
      </c>
      <c r="F841" s="156">
        <v>98715.1299</v>
      </c>
      <c r="H841" s="153">
        <f>IFERROR(__xludf.DUMMYFUNCTION("TO_DATE(INT((I841/(60*60*24))+""1/1/1970""))"),43372.0)</f>
        <v>43372</v>
      </c>
      <c r="I841" s="152">
        <v>1.5381936E9</v>
      </c>
      <c r="J841" s="152">
        <v>160298.4469</v>
      </c>
      <c r="L841" s="158">
        <v>43372.0</v>
      </c>
      <c r="M841" s="159">
        <v>141142.81</v>
      </c>
      <c r="O841" s="153">
        <f>IFERROR(__xludf.DUMMYFUNCTION("TO_DATE(INT((P841/(60*60*24))+""1/1/1970""))"),43214.0)</f>
        <v>43214</v>
      </c>
      <c r="P841" s="13">
        <v>1.5245784E9</v>
      </c>
      <c r="Q841" s="13">
        <v>29380.566</v>
      </c>
      <c r="S841" s="153">
        <f>IFERROR(__xludf.DUMMYFUNCTION("TO_DATE(INT((T841/(60*60*24))+""1/1/1970""))"),43372.0)</f>
        <v>43372</v>
      </c>
      <c r="T841" s="156">
        <v>1.5381936E9</v>
      </c>
      <c r="U841" s="156">
        <v>206270.5731</v>
      </c>
      <c r="W841" s="153">
        <f>IFERROR(__xludf.DUMMYFUNCTION("TO_DATE(INT((X841/(60*60*24))+""1/1/1970""))"),43348.0)</f>
        <v>43348</v>
      </c>
      <c r="X841" s="152">
        <v>1.536156E9</v>
      </c>
      <c r="Y841" s="152">
        <v>10069.2059</v>
      </c>
      <c r="AA841" s="153">
        <f>IFERROR(__xludf.DUMMYFUNCTION("TO_DATE(INT((AB841/(60*60*24))+""1/1/1970""))"),43350.0)</f>
        <v>43350</v>
      </c>
      <c r="AB841" s="152">
        <v>1.536282E9</v>
      </c>
      <c r="AC841" s="152">
        <v>94474.3406</v>
      </c>
      <c r="AE841" s="153">
        <f>IFERROR(__xludf.DUMMYFUNCTION("TO_DATE(INT((AF841/(60*60*24))+""1/1/1970""))"),43216.0)</f>
        <v>43216</v>
      </c>
      <c r="AF841" s="156">
        <v>1.5247116E9</v>
      </c>
      <c r="AG841" s="156">
        <v>89869.9102</v>
      </c>
      <c r="AH841" s="156"/>
      <c r="AI841" s="153">
        <f>IFERROR(__xludf.DUMMYFUNCTION("TO_DATE(INT((AJ841/(60*60*24))+""1/1/1970""))"),43372.0)</f>
        <v>43372</v>
      </c>
      <c r="AJ841" s="156">
        <v>1.5381936E9</v>
      </c>
      <c r="AK841" s="156">
        <v>98715.1299</v>
      </c>
      <c r="AL841" s="152">
        <v>160298.4469</v>
      </c>
      <c r="AM841" s="159">
        <v>141142.81</v>
      </c>
      <c r="AN841" s="152">
        <f t="shared" si="1"/>
        <v>32213.5269</v>
      </c>
      <c r="AO841" s="152">
        <f t="shared" si="2"/>
        <v>206270.5731</v>
      </c>
      <c r="AP841" s="152">
        <f t="shared" si="3"/>
        <v>10106.7587</v>
      </c>
      <c r="AQ841" s="152">
        <f t="shared" si="4"/>
        <v>93677.2097</v>
      </c>
      <c r="AR841" s="152">
        <f t="shared" si="5"/>
        <v>93977.8636</v>
      </c>
    </row>
    <row r="842">
      <c r="A842" s="156">
        <v>1.50392706E9</v>
      </c>
      <c r="B842" s="156">
        <v>116440.7166</v>
      </c>
      <c r="D842" s="153">
        <f>IFERROR(__xludf.DUMMYFUNCTION("TO_DATE(INT((E842/(60*60*24))+""1/1/1970""))"),43374.0)</f>
        <v>43374</v>
      </c>
      <c r="E842" s="152">
        <v>1.5384024E9</v>
      </c>
      <c r="F842" s="152">
        <v>98715.1299</v>
      </c>
      <c r="H842" s="153">
        <f>IFERROR(__xludf.DUMMYFUNCTION("TO_DATE(INT((I842/(60*60*24))+""1/1/1970""))"),43374.0)</f>
        <v>43374</v>
      </c>
      <c r="I842" s="156">
        <v>1.5384024E9</v>
      </c>
      <c r="J842" s="156">
        <v>160298.4469</v>
      </c>
      <c r="L842" s="158">
        <v>43374.0</v>
      </c>
      <c r="M842" s="160">
        <v>141142.81</v>
      </c>
      <c r="O842" s="153">
        <f>IFERROR(__xludf.DUMMYFUNCTION("TO_DATE(INT((P842/(60*60*24))+""1/1/1970""))"),43215.0)</f>
        <v>43215</v>
      </c>
      <c r="P842" s="13">
        <v>1.5246648E9</v>
      </c>
      <c r="Q842" s="13">
        <v>29320.74</v>
      </c>
      <c r="S842" s="153">
        <f>IFERROR(__xludf.DUMMYFUNCTION("TO_DATE(INT((T842/(60*60*24))+""1/1/1970""))"),43374.0)</f>
        <v>43374</v>
      </c>
      <c r="T842" s="152">
        <v>1.5383664E9</v>
      </c>
      <c r="U842" s="152">
        <v>206270.5731</v>
      </c>
      <c r="W842" s="153">
        <f>IFERROR(__xludf.DUMMYFUNCTION("TO_DATE(INT((X842/(60*60*24))+""1/1/1970""))"),43349.0)</f>
        <v>43349</v>
      </c>
      <c r="X842" s="152">
        <v>1.5362424E9</v>
      </c>
      <c r="Y842" s="152">
        <v>10068.3476</v>
      </c>
      <c r="AA842" s="153">
        <f>IFERROR(__xludf.DUMMYFUNCTION("TO_DATE(INT((AB842/(60*60*24))+""1/1/1970""))"),43352.0)</f>
        <v>43352</v>
      </c>
      <c r="AB842" s="156">
        <v>1.5365304E9</v>
      </c>
      <c r="AC842" s="156">
        <v>94863.1568</v>
      </c>
      <c r="AE842" s="153">
        <f>IFERROR(__xludf.DUMMYFUNCTION("TO_DATE(INT((AF842/(60*60*24))+""1/1/1970""))"),43217.0)</f>
        <v>43217</v>
      </c>
      <c r="AF842" s="152">
        <v>1.5247908E9</v>
      </c>
      <c r="AG842" s="152">
        <v>90318.3038</v>
      </c>
      <c r="AH842" s="156"/>
      <c r="AI842" s="153">
        <f>IFERROR(__xludf.DUMMYFUNCTION("TO_DATE(INT((AJ842/(60*60*24))+""1/1/1970""))"),43374.0)</f>
        <v>43374</v>
      </c>
      <c r="AJ842" s="152">
        <v>1.5384024E9</v>
      </c>
      <c r="AK842" s="152">
        <v>98715.1299</v>
      </c>
      <c r="AL842" s="156">
        <v>160298.4469</v>
      </c>
      <c r="AM842" s="160">
        <v>141142.81</v>
      </c>
      <c r="AN842" s="152">
        <f t="shared" si="1"/>
        <v>32181.0135</v>
      </c>
      <c r="AO842" s="152">
        <f t="shared" si="2"/>
        <v>206270.5731</v>
      </c>
      <c r="AP842" s="152">
        <f t="shared" si="3"/>
        <v>10115.0503</v>
      </c>
      <c r="AQ842" s="152">
        <f t="shared" si="4"/>
        <v>93717.3498</v>
      </c>
      <c r="AR842" s="152">
        <f t="shared" si="5"/>
        <v>93965.0105</v>
      </c>
    </row>
    <row r="843">
      <c r="A843" s="152">
        <v>1.5039504E9</v>
      </c>
      <c r="B843" s="152">
        <v>116440.7166</v>
      </c>
      <c r="D843" s="153">
        <f>IFERROR(__xludf.DUMMYFUNCTION("TO_DATE(INT((E843/(60*60*24))+""1/1/1970""))"),43375.0)</f>
        <v>43375</v>
      </c>
      <c r="E843" s="152">
        <v>1.5384528E9</v>
      </c>
      <c r="F843" s="152">
        <v>98715.1299</v>
      </c>
      <c r="H843" s="153">
        <f>IFERROR(__xludf.DUMMYFUNCTION("TO_DATE(INT((I843/(60*60*24))+""1/1/1970""))"),43375.0)</f>
        <v>43375</v>
      </c>
      <c r="I843" s="156">
        <v>1.5384528E9</v>
      </c>
      <c r="J843" s="156">
        <v>160254.6484</v>
      </c>
      <c r="L843" s="158">
        <v>43375.0</v>
      </c>
      <c r="M843" s="159">
        <v>141003.37</v>
      </c>
      <c r="O843" s="153">
        <f>IFERROR(__xludf.DUMMYFUNCTION("TO_DATE(INT((P843/(60*60*24))+""1/1/1970""))"),43216.0)</f>
        <v>43216</v>
      </c>
      <c r="P843" s="13">
        <v>1.5247512E9</v>
      </c>
      <c r="Q843" s="13">
        <v>29225.8636</v>
      </c>
      <c r="S843" s="153">
        <f>IFERROR(__xludf.DUMMYFUNCTION("TO_DATE(INT((T843/(60*60*24))+""1/1/1970""))"),43375.0)</f>
        <v>43375</v>
      </c>
      <c r="T843" s="156">
        <v>1.5384528E9</v>
      </c>
      <c r="U843" s="156">
        <v>207451.8248</v>
      </c>
      <c r="W843" s="153">
        <f>IFERROR(__xludf.DUMMYFUNCTION("TO_DATE(INT((X843/(60*60*24))+""1/1/1970""))"),43350.0)</f>
        <v>43350</v>
      </c>
      <c r="X843" s="152">
        <v>1.5363288E9</v>
      </c>
      <c r="Y843" s="152">
        <v>10070.7448</v>
      </c>
      <c r="AA843" s="153">
        <f>IFERROR(__xludf.DUMMYFUNCTION("TO_DATE(INT((AB843/(60*60*24))+""1/1/1970""))"),43353.0)</f>
        <v>43353</v>
      </c>
      <c r="AB843" s="156">
        <v>1.53657E9</v>
      </c>
      <c r="AC843" s="156">
        <v>94888.86</v>
      </c>
      <c r="AE843" s="153">
        <f>IFERROR(__xludf.DUMMYFUNCTION("TO_DATE(INT((AF843/(60*60*24))+""1/1/1970""))"),43218.0)</f>
        <v>43218</v>
      </c>
      <c r="AF843" s="156">
        <v>1.5248736E9</v>
      </c>
      <c r="AG843" s="156">
        <v>90158.2662</v>
      </c>
      <c r="AH843" s="156"/>
      <c r="AI843" s="153">
        <f>IFERROR(__xludf.DUMMYFUNCTION("TO_DATE(INT((AJ843/(60*60*24))+""1/1/1970""))"),43375.0)</f>
        <v>43375</v>
      </c>
      <c r="AJ843" s="152">
        <v>1.5384528E9</v>
      </c>
      <c r="AK843" s="152">
        <v>98715.1299</v>
      </c>
      <c r="AL843" s="156">
        <v>160254.6484</v>
      </c>
      <c r="AM843" s="159">
        <v>141003.37</v>
      </c>
      <c r="AN843" s="152">
        <f t="shared" si="1"/>
        <v>31992.4129</v>
      </c>
      <c r="AO843" s="152">
        <f t="shared" si="2"/>
        <v>207451.8248</v>
      </c>
      <c r="AP843" s="152">
        <f t="shared" si="3"/>
        <v>10124.0418</v>
      </c>
      <c r="AQ843" s="152">
        <f t="shared" si="4"/>
        <v>93728.2903</v>
      </c>
      <c r="AR843" s="152">
        <f t="shared" si="5"/>
        <v>94195.965</v>
      </c>
    </row>
    <row r="844">
      <c r="A844" s="156">
        <v>1.50401346E9</v>
      </c>
      <c r="B844" s="156">
        <v>116440.7166</v>
      </c>
      <c r="D844" s="153">
        <f>IFERROR(__xludf.DUMMYFUNCTION("TO_DATE(INT((E844/(60*60*24))+""1/1/1970""))"),43376.0)</f>
        <v>43376</v>
      </c>
      <c r="E844" s="156">
        <v>1.5385392E9</v>
      </c>
      <c r="F844" s="156">
        <v>98715.1299</v>
      </c>
      <c r="H844" s="153">
        <f>IFERROR(__xludf.DUMMYFUNCTION("TO_DATE(INT((I844/(60*60*24))+""1/1/1970""))"),43376.0)</f>
        <v>43376</v>
      </c>
      <c r="I844" s="152">
        <v>1.5385392E9</v>
      </c>
      <c r="J844" s="152">
        <v>156782.4138</v>
      </c>
      <c r="L844" s="158">
        <v>43376.0</v>
      </c>
      <c r="M844" s="160">
        <v>141567.62</v>
      </c>
      <c r="O844" s="153">
        <f>IFERROR(__xludf.DUMMYFUNCTION("TO_DATE(INT((P844/(60*60*24))+""1/1/1970""))"),43217.0)</f>
        <v>43217</v>
      </c>
      <c r="P844" s="13">
        <v>1.5248376E9</v>
      </c>
      <c r="Q844" s="13">
        <v>29204.6638</v>
      </c>
      <c r="S844" s="153">
        <f>IFERROR(__xludf.DUMMYFUNCTION("TO_DATE(INT((T844/(60*60*24))+""1/1/1970""))"),43376.0)</f>
        <v>43376</v>
      </c>
      <c r="T844" s="152">
        <v>1.5385392E9</v>
      </c>
      <c r="U844" s="152">
        <v>207354.7055</v>
      </c>
      <c r="W844" s="153">
        <f>IFERROR(__xludf.DUMMYFUNCTION("TO_DATE(INT((X844/(60*60*24))+""1/1/1970""))"),43351.0)</f>
        <v>43351</v>
      </c>
      <c r="X844" s="152">
        <v>1.5363648E9</v>
      </c>
      <c r="Y844" s="152">
        <v>10064.04</v>
      </c>
      <c r="AA844" s="153">
        <f>IFERROR(__xludf.DUMMYFUNCTION("TO_DATE(INT((AB844/(60*60*24))+""1/1/1970""))"),43354.0)</f>
        <v>43354</v>
      </c>
      <c r="AB844" s="152">
        <v>1.5366492E9</v>
      </c>
      <c r="AC844" s="152">
        <v>95239.283</v>
      </c>
      <c r="AE844" s="153">
        <f>IFERROR(__xludf.DUMMYFUNCTION("TO_DATE(INT((AF844/(60*60*24))+""1/1/1970""))"),43219.0)</f>
        <v>43219</v>
      </c>
      <c r="AF844" s="152">
        <v>1.5250392E9</v>
      </c>
      <c r="AG844" s="152">
        <v>90158.2662</v>
      </c>
      <c r="AH844" s="156"/>
      <c r="AI844" s="153">
        <f>IFERROR(__xludf.DUMMYFUNCTION("TO_DATE(INT((AJ844/(60*60*24))+""1/1/1970""))"),43376.0)</f>
        <v>43376</v>
      </c>
      <c r="AJ844" s="156">
        <v>1.5385392E9</v>
      </c>
      <c r="AK844" s="156">
        <v>98715.1299</v>
      </c>
      <c r="AL844" s="152">
        <v>156782.4138</v>
      </c>
      <c r="AM844" s="160">
        <v>141567.62</v>
      </c>
      <c r="AN844" s="152">
        <f t="shared" si="1"/>
        <v>32121.509</v>
      </c>
      <c r="AO844" s="152">
        <f t="shared" si="2"/>
        <v>207354.7055</v>
      </c>
      <c r="AP844" s="152">
        <f t="shared" si="3"/>
        <v>10112.265</v>
      </c>
      <c r="AQ844" s="152">
        <f t="shared" si="4"/>
        <v>93728.9764</v>
      </c>
      <c r="AR844" s="152">
        <f t="shared" si="5"/>
        <v>94409.2464</v>
      </c>
    </row>
    <row r="845">
      <c r="A845" s="152">
        <v>1.5040368E9</v>
      </c>
      <c r="B845" s="152">
        <v>116440.7166</v>
      </c>
      <c r="D845" s="153">
        <f>IFERROR(__xludf.DUMMYFUNCTION("TO_DATE(INT((E845/(60*60*24))+""1/1/1970""))"),43377.0)</f>
        <v>43377</v>
      </c>
      <c r="E845" s="152">
        <v>1.5386256E9</v>
      </c>
      <c r="F845" s="152">
        <v>98715.1299</v>
      </c>
      <c r="H845" s="153">
        <f>IFERROR(__xludf.DUMMYFUNCTION("TO_DATE(INT((I845/(60*60*24))+""1/1/1970""))"),43377.0)</f>
        <v>43377</v>
      </c>
      <c r="I845" s="156">
        <v>1.5386256E9</v>
      </c>
      <c r="J845" s="156">
        <v>157835.2912</v>
      </c>
      <c r="L845" s="158">
        <v>43377.0</v>
      </c>
      <c r="M845" s="159">
        <v>140897.97</v>
      </c>
      <c r="O845" s="153">
        <f>IFERROR(__xludf.DUMMYFUNCTION("TO_DATE(INT((P845/(60*60*24))+""1/1/1970""))"),43218.0)</f>
        <v>43218</v>
      </c>
      <c r="P845" s="13">
        <v>1.5248736E9</v>
      </c>
      <c r="Q845" s="13">
        <v>29167.1741</v>
      </c>
      <c r="S845" s="153">
        <f>IFERROR(__xludf.DUMMYFUNCTION("TO_DATE(INT((T845/(60*60*24))+""1/1/1970""))"),43377.0)</f>
        <v>43377</v>
      </c>
      <c r="T845" s="156">
        <v>1.5386256E9</v>
      </c>
      <c r="U845" s="156">
        <v>207591.1025</v>
      </c>
      <c r="W845" s="153">
        <f>IFERROR(__xludf.DUMMYFUNCTION("TO_DATE(INT((X845/(60*60*24))+""1/1/1970""))"),43353.0)</f>
        <v>43353</v>
      </c>
      <c r="X845" s="156">
        <v>1.5365376E9</v>
      </c>
      <c r="Y845" s="156">
        <v>10066.4518</v>
      </c>
      <c r="AA845" s="153">
        <f>IFERROR(__xludf.DUMMYFUNCTION("TO_DATE(INT((AB845/(60*60*24))+""1/1/1970""))"),43355.0)</f>
        <v>43355</v>
      </c>
      <c r="AB845" s="156">
        <v>1.5367284E9</v>
      </c>
      <c r="AC845" s="156">
        <v>95271.8057</v>
      </c>
      <c r="AE845" s="153">
        <f>IFERROR(__xludf.DUMMYFUNCTION("TO_DATE(INT((AF845/(60*60*24))+""1/1/1970""))"),43220.0)</f>
        <v>43220</v>
      </c>
      <c r="AF845" s="152">
        <v>1.5250788E9</v>
      </c>
      <c r="AG845" s="152">
        <v>90213.7748</v>
      </c>
      <c r="AH845" s="156"/>
      <c r="AI845" s="153">
        <f>IFERROR(__xludf.DUMMYFUNCTION("TO_DATE(INT((AJ845/(60*60*24))+""1/1/1970""))"),43377.0)</f>
        <v>43377</v>
      </c>
      <c r="AJ845" s="152">
        <v>1.5386256E9</v>
      </c>
      <c r="AK845" s="152">
        <v>98715.1299</v>
      </c>
      <c r="AL845" s="156">
        <v>157835.2912</v>
      </c>
      <c r="AM845" s="159">
        <v>140897.97</v>
      </c>
      <c r="AN845" s="152">
        <f t="shared" si="1"/>
        <v>32086.07</v>
      </c>
      <c r="AO845" s="152">
        <f t="shared" si="2"/>
        <v>207591.1025</v>
      </c>
      <c r="AP845" s="152">
        <f t="shared" si="3"/>
        <v>10113.9156</v>
      </c>
      <c r="AQ845" s="152">
        <f t="shared" si="4"/>
        <v>93740.3586</v>
      </c>
      <c r="AR845" s="152">
        <f t="shared" si="5"/>
        <v>95000.8916</v>
      </c>
    </row>
    <row r="846">
      <c r="A846" s="156">
        <v>1.50409986E9</v>
      </c>
      <c r="B846" s="156">
        <v>116440.7166</v>
      </c>
      <c r="D846" s="153">
        <f>IFERROR(__xludf.DUMMYFUNCTION("TO_DATE(INT((E846/(60*60*24))+""1/1/1970""))"),43378.0)</f>
        <v>43378</v>
      </c>
      <c r="E846" s="156">
        <v>1.538712E9</v>
      </c>
      <c r="F846" s="156">
        <v>98715.1299</v>
      </c>
      <c r="H846" s="153">
        <f>IFERROR(__xludf.DUMMYFUNCTION("TO_DATE(INT((I846/(60*60*24))+""1/1/1970""))"),43378.0)</f>
        <v>43378</v>
      </c>
      <c r="I846" s="152">
        <v>1.538712E9</v>
      </c>
      <c r="J846" s="152">
        <v>154295.0776</v>
      </c>
      <c r="L846" s="158">
        <v>43378.0</v>
      </c>
      <c r="M846" s="160">
        <v>140161.74</v>
      </c>
      <c r="O846" s="153">
        <f>IFERROR(__xludf.DUMMYFUNCTION("TO_DATE(INT((P846/(60*60*24))+""1/1/1970""))"),43219.0)</f>
        <v>43219</v>
      </c>
      <c r="P846" s="13">
        <v>1.52496E9</v>
      </c>
      <c r="Q846" s="13">
        <v>29167.1741</v>
      </c>
      <c r="S846" s="153">
        <f>IFERROR(__xludf.DUMMYFUNCTION("TO_DATE(INT((T846/(60*60*24))+""1/1/1970""))"),43378.0)</f>
        <v>43378</v>
      </c>
      <c r="T846" s="152">
        <v>1.538712E9</v>
      </c>
      <c r="U846" s="152">
        <v>205044.4096</v>
      </c>
      <c r="W846" s="153">
        <f>IFERROR(__xludf.DUMMYFUNCTION("TO_DATE(INT((X846/(60*60*24))+""1/1/1970""))"),43354.0)</f>
        <v>43354</v>
      </c>
      <c r="X846" s="152">
        <v>1.5366744E9</v>
      </c>
      <c r="Y846" s="152">
        <v>10074.5799</v>
      </c>
      <c r="AA846" s="153">
        <f>IFERROR(__xludf.DUMMYFUNCTION("TO_DATE(INT((AB846/(60*60*24))+""1/1/1970""))"),43356.0)</f>
        <v>43356</v>
      </c>
      <c r="AB846" s="152">
        <v>1.5368076E9</v>
      </c>
      <c r="AC846" s="152">
        <v>95131.4033</v>
      </c>
      <c r="AE846" s="153">
        <f>IFERROR(__xludf.DUMMYFUNCTION("TO_DATE(INT((AF846/(60*60*24))+""1/1/1970""))"),43221.0)</f>
        <v>43221</v>
      </c>
      <c r="AF846" s="156">
        <v>1.525158E9</v>
      </c>
      <c r="AG846" s="156">
        <v>90507.5374</v>
      </c>
      <c r="AH846" s="156"/>
      <c r="AI846" s="153">
        <f>IFERROR(__xludf.DUMMYFUNCTION("TO_DATE(INT((AJ846/(60*60*24))+""1/1/1970""))"),43378.0)</f>
        <v>43378</v>
      </c>
      <c r="AJ846" s="156">
        <v>1.538712E9</v>
      </c>
      <c r="AK846" s="156">
        <v>98715.1299</v>
      </c>
      <c r="AL846" s="152">
        <v>154295.0776</v>
      </c>
      <c r="AM846" s="160">
        <v>140161.74</v>
      </c>
      <c r="AN846" s="152">
        <f t="shared" si="1"/>
        <v>32350.4789</v>
      </c>
      <c r="AO846" s="152">
        <f t="shared" si="2"/>
        <v>205044.4096</v>
      </c>
      <c r="AP846" s="152">
        <f t="shared" si="3"/>
        <v>10092.8802</v>
      </c>
      <c r="AQ846" s="152">
        <f t="shared" si="4"/>
        <v>93754.9062</v>
      </c>
      <c r="AR846" s="152">
        <f t="shared" si="5"/>
        <v>94673.9404</v>
      </c>
    </row>
    <row r="847">
      <c r="A847" s="152">
        <v>1.5041232E9</v>
      </c>
      <c r="B847" s="152">
        <v>116440.7166</v>
      </c>
      <c r="D847" s="153">
        <f>IFERROR(__xludf.DUMMYFUNCTION("TO_DATE(INT((E847/(60*60*24))+""1/1/1970""))"),43379.0)</f>
        <v>43379</v>
      </c>
      <c r="E847" s="152">
        <v>1.5387984E9</v>
      </c>
      <c r="F847" s="152">
        <v>98715.1299</v>
      </c>
      <c r="H847" s="153">
        <f>IFERROR(__xludf.DUMMYFUNCTION("TO_DATE(INT((I847/(60*60*24))+""1/1/1970""))"),43379.0)</f>
        <v>43379</v>
      </c>
      <c r="I847" s="156">
        <v>1.5387984E9</v>
      </c>
      <c r="J847" s="156">
        <v>154540.5796</v>
      </c>
      <c r="L847" s="158">
        <v>43379.0</v>
      </c>
      <c r="M847" s="159">
        <v>139612.32</v>
      </c>
      <c r="O847" s="153">
        <f>IFERROR(__xludf.DUMMYFUNCTION("TO_DATE(INT((P847/(60*60*24))+""1/1/1970""))"),43220.0)</f>
        <v>43220</v>
      </c>
      <c r="P847" s="13">
        <v>1.5250464E9</v>
      </c>
      <c r="Q847" s="13">
        <v>29191.6743</v>
      </c>
      <c r="S847" s="153">
        <f>IFERROR(__xludf.DUMMYFUNCTION("TO_DATE(INT((T847/(60*60*24))+""1/1/1970""))"),43379.0)</f>
        <v>43379</v>
      </c>
      <c r="T847" s="156">
        <v>1.5387984E9</v>
      </c>
      <c r="U847" s="156">
        <v>203207.6225</v>
      </c>
      <c r="W847" s="153">
        <f>IFERROR(__xludf.DUMMYFUNCTION("TO_DATE(INT((X847/(60*60*24))+""1/1/1970""))"),43355.0)</f>
        <v>43355</v>
      </c>
      <c r="X847" s="152">
        <v>1.5367608E9</v>
      </c>
      <c r="Y847" s="152">
        <v>10060.3233</v>
      </c>
      <c r="AA847" s="153">
        <f>IFERROR(__xludf.DUMMYFUNCTION("TO_DATE(INT((AB847/(60*60*24))+""1/1/1970""))"),43357.0)</f>
        <v>43357</v>
      </c>
      <c r="AB847" s="156">
        <v>1.5368868E9</v>
      </c>
      <c r="AC847" s="156">
        <v>95674.1048</v>
      </c>
      <c r="AE847" s="153">
        <f>IFERROR(__xludf.DUMMYFUNCTION("TO_DATE(INT((AF847/(60*60*24))+""1/1/1970""))"),43222.0)</f>
        <v>43222</v>
      </c>
      <c r="AF847" s="152">
        <v>1.5252372E9</v>
      </c>
      <c r="AG847" s="152">
        <v>91164.2682</v>
      </c>
      <c r="AH847" s="156"/>
      <c r="AI847" s="153">
        <f>IFERROR(__xludf.DUMMYFUNCTION("TO_DATE(INT((AJ847/(60*60*24))+""1/1/1970""))"),43379.0)</f>
        <v>43379</v>
      </c>
      <c r="AJ847" s="152">
        <v>1.5387984E9</v>
      </c>
      <c r="AK847" s="152">
        <v>98715.1299</v>
      </c>
      <c r="AL847" s="156">
        <v>154540.5796</v>
      </c>
      <c r="AM847" s="159">
        <v>139612.32</v>
      </c>
      <c r="AN847" s="152">
        <f t="shared" si="1"/>
        <v>32302.2177</v>
      </c>
      <c r="AO847" s="152">
        <f t="shared" si="2"/>
        <v>203207.6225</v>
      </c>
      <c r="AP847" s="152">
        <f t="shared" si="3"/>
        <v>10078.8187</v>
      </c>
      <c r="AQ847" s="152">
        <f t="shared" si="4"/>
        <v>93754.9062</v>
      </c>
      <c r="AR847" s="152">
        <f t="shared" si="5"/>
        <v>94637.3893</v>
      </c>
    </row>
    <row r="848">
      <c r="A848" s="156">
        <v>1.50418626E9</v>
      </c>
      <c r="B848" s="156">
        <v>116440.7166</v>
      </c>
      <c r="D848" s="153">
        <f>IFERROR(__xludf.DUMMYFUNCTION("TO_DATE(INT((E848/(60*60*24))+""1/1/1970""))"),43381.0)</f>
        <v>43381</v>
      </c>
      <c r="E848" s="156">
        <v>1.5390072E9</v>
      </c>
      <c r="F848" s="156">
        <v>98715.1299</v>
      </c>
      <c r="H848" s="153">
        <f>IFERROR(__xludf.DUMMYFUNCTION("TO_DATE(INT((I848/(60*60*24))+""1/1/1970""))"),43381.0)</f>
        <v>43381</v>
      </c>
      <c r="I848" s="152">
        <v>1.5390072E9</v>
      </c>
      <c r="J848" s="152">
        <v>154540.5796</v>
      </c>
      <c r="L848" s="158">
        <v>43381.0</v>
      </c>
      <c r="M848" s="160">
        <v>139612.32</v>
      </c>
      <c r="O848" s="153">
        <f>IFERROR(__xludf.DUMMYFUNCTION("TO_DATE(INT((P848/(60*60*24))+""1/1/1970""))"),43221.0)</f>
        <v>43221</v>
      </c>
      <c r="P848" s="13">
        <v>1.5251832E9</v>
      </c>
      <c r="Q848" s="13">
        <v>29172.5507</v>
      </c>
      <c r="S848" s="153">
        <f>IFERROR(__xludf.DUMMYFUNCTION("TO_DATE(INT((T848/(60*60*24))+""1/1/1970""))"),43381.0)</f>
        <v>43381</v>
      </c>
      <c r="T848" s="152">
        <v>1.5390072E9</v>
      </c>
      <c r="U848" s="152">
        <v>203207.6225</v>
      </c>
      <c r="W848" s="153">
        <f>IFERROR(__xludf.DUMMYFUNCTION("TO_DATE(INT((X848/(60*60*24))+""1/1/1970""))"),43356.0)</f>
        <v>43356</v>
      </c>
      <c r="X848" s="152">
        <v>1.5368472E9</v>
      </c>
      <c r="Y848" s="152">
        <v>10057.4651</v>
      </c>
      <c r="AA848" s="153">
        <f>IFERROR(__xludf.DUMMYFUNCTION("TO_DATE(INT((AB848/(60*60*24))+""1/1/1970""))"),43359.0)</f>
        <v>43359</v>
      </c>
      <c r="AB848" s="152">
        <v>1.5371352E9</v>
      </c>
      <c r="AC848" s="152">
        <v>95486.8792</v>
      </c>
      <c r="AE848" s="153">
        <f>IFERROR(__xludf.DUMMYFUNCTION("TO_DATE(INT((AF848/(60*60*24))+""1/1/1970""))"),43223.0)</f>
        <v>43223</v>
      </c>
      <c r="AF848" s="156">
        <v>1.5253164E9</v>
      </c>
      <c r="AG848" s="156">
        <v>91454.4265</v>
      </c>
      <c r="AH848" s="156"/>
      <c r="AI848" s="153">
        <f>IFERROR(__xludf.DUMMYFUNCTION("TO_DATE(INT((AJ848/(60*60*24))+""1/1/1970""))"),43381.0)</f>
        <v>43381</v>
      </c>
      <c r="AJ848" s="156">
        <v>1.5390072E9</v>
      </c>
      <c r="AK848" s="156">
        <v>98715.1299</v>
      </c>
      <c r="AL848" s="152">
        <v>154540.5796</v>
      </c>
      <c r="AM848" s="160">
        <v>139612.32</v>
      </c>
      <c r="AN848" s="152">
        <f t="shared" si="1"/>
        <v>32347.8191</v>
      </c>
      <c r="AO848" s="152">
        <f t="shared" si="2"/>
        <v>203207.6225</v>
      </c>
      <c r="AP848" s="152">
        <f t="shared" si="3"/>
        <v>10076.9214</v>
      </c>
      <c r="AQ848" s="152">
        <f t="shared" si="4"/>
        <v>93848.8958</v>
      </c>
      <c r="AR848" s="152">
        <f t="shared" si="5"/>
        <v>94621.7246</v>
      </c>
    </row>
    <row r="849">
      <c r="A849" s="152">
        <v>1.5042096E9</v>
      </c>
      <c r="B849" s="152">
        <v>116440.7166</v>
      </c>
      <c r="D849" s="153">
        <f>IFERROR(__xludf.DUMMYFUNCTION("TO_DATE(INT((E849/(60*60*24))+""1/1/1970""))"),43382.0)</f>
        <v>43382</v>
      </c>
      <c r="E849" s="156">
        <v>1.5390576E9</v>
      </c>
      <c r="F849" s="156">
        <v>98973.0962</v>
      </c>
      <c r="H849" s="153">
        <f>IFERROR(__xludf.DUMMYFUNCTION("TO_DATE(INT((I849/(60*60*24))+""1/1/1970""))"),43382.0)</f>
        <v>43382</v>
      </c>
      <c r="I849" s="152">
        <v>1.5390576E9</v>
      </c>
      <c r="J849" s="152">
        <v>153692.2535</v>
      </c>
      <c r="L849" s="158">
        <v>43382.0</v>
      </c>
      <c r="M849" s="160">
        <v>139113.18</v>
      </c>
      <c r="O849" s="153">
        <f>IFERROR(__xludf.DUMMYFUNCTION("TO_DATE(INT((P849/(60*60*24))+""1/1/1970""))"),43222.0)</f>
        <v>43222</v>
      </c>
      <c r="P849" s="13">
        <v>1.5252696E9</v>
      </c>
      <c r="Q849" s="13">
        <v>29229.2333</v>
      </c>
      <c r="S849" s="153">
        <f>IFERROR(__xludf.DUMMYFUNCTION("TO_DATE(INT((T849/(60*60*24))+""1/1/1970""))"),43382.0)</f>
        <v>43382</v>
      </c>
      <c r="T849" s="152">
        <v>1.5390576E9</v>
      </c>
      <c r="U849" s="152">
        <v>203168.2642</v>
      </c>
      <c r="W849" s="153">
        <f>IFERROR(__xludf.DUMMYFUNCTION("TO_DATE(INT((X849/(60*60*24))+""1/1/1970""))"),43357.0)</f>
        <v>43357</v>
      </c>
      <c r="X849" s="152">
        <v>1.5369336E9</v>
      </c>
      <c r="Y849" s="152">
        <v>10062.0633</v>
      </c>
      <c r="AA849" s="153">
        <f>IFERROR(__xludf.DUMMYFUNCTION("TO_DATE(INT((AB849/(60*60*24))+""1/1/1970""))"),43360.0)</f>
        <v>43360</v>
      </c>
      <c r="AB849" s="152">
        <v>1.5371748E9</v>
      </c>
      <c r="AC849" s="152">
        <v>95476.8145</v>
      </c>
      <c r="AE849" s="153">
        <f>IFERROR(__xludf.DUMMYFUNCTION("TO_DATE(INT((AF849/(60*60*24))+""1/1/1970""))"),43224.0)</f>
        <v>43224</v>
      </c>
      <c r="AF849" s="152">
        <v>1.5253956E9</v>
      </c>
      <c r="AG849" s="152">
        <v>91181.5696</v>
      </c>
      <c r="AH849" s="156"/>
      <c r="AI849" s="153">
        <f>IFERROR(__xludf.DUMMYFUNCTION("TO_DATE(INT((AJ849/(60*60*24))+""1/1/1970""))"),43382.0)</f>
        <v>43382</v>
      </c>
      <c r="AJ849" s="156">
        <v>1.5390576E9</v>
      </c>
      <c r="AK849" s="156">
        <v>98973.0962</v>
      </c>
      <c r="AL849" s="152">
        <v>153692.2535</v>
      </c>
      <c r="AM849" s="160">
        <v>139113.18</v>
      </c>
      <c r="AN849" s="152">
        <f t="shared" si="1"/>
        <v>32363.0371</v>
      </c>
      <c r="AO849" s="152">
        <f t="shared" si="2"/>
        <v>203168.2642</v>
      </c>
      <c r="AP849" s="152">
        <f t="shared" si="3"/>
        <v>10079.7001</v>
      </c>
      <c r="AQ849" s="152">
        <f t="shared" si="4"/>
        <v>93700.1153</v>
      </c>
      <c r="AR849" s="152">
        <f t="shared" si="5"/>
        <v>94861.9173</v>
      </c>
    </row>
    <row r="850">
      <c r="A850" s="156">
        <v>1.50427266E9</v>
      </c>
      <c r="B850" s="156">
        <v>116440.7166</v>
      </c>
      <c r="D850" s="153">
        <f>IFERROR(__xludf.DUMMYFUNCTION("TO_DATE(INT((E850/(60*60*24))+""1/1/1970""))"),43383.0)</f>
        <v>43383</v>
      </c>
      <c r="E850" s="152">
        <v>1.539144E9</v>
      </c>
      <c r="F850" s="152">
        <v>98838.0102</v>
      </c>
      <c r="H850" s="153">
        <f>IFERROR(__xludf.DUMMYFUNCTION("TO_DATE(INT((I850/(60*60*24))+""1/1/1970""))"),43383.0)</f>
        <v>43383</v>
      </c>
      <c r="I850" s="156">
        <v>1.539144E9</v>
      </c>
      <c r="J850" s="156">
        <v>151874.7149</v>
      </c>
      <c r="L850" s="158">
        <v>43383.0</v>
      </c>
      <c r="M850" s="159">
        <v>139352.52</v>
      </c>
      <c r="O850" s="153">
        <f>IFERROR(__xludf.DUMMYFUNCTION("TO_DATE(INT((P850/(60*60*24))+""1/1/1970""))"),43223.0)</f>
        <v>43223</v>
      </c>
      <c r="P850" s="13">
        <v>1.525356E9</v>
      </c>
      <c r="Q850" s="13">
        <v>29425.3296</v>
      </c>
      <c r="S850" s="153">
        <f>IFERROR(__xludf.DUMMYFUNCTION("TO_DATE(INT((T850/(60*60*24))+""1/1/1970""))"),43383.0)</f>
        <v>43383</v>
      </c>
      <c r="T850" s="156">
        <v>1.539144E9</v>
      </c>
      <c r="U850" s="156">
        <v>202753.915</v>
      </c>
      <c r="W850" s="153">
        <f>IFERROR(__xludf.DUMMYFUNCTION("TO_DATE(INT((X850/(60*60*24))+""1/1/1970""))"),43358.0)</f>
        <v>43358</v>
      </c>
      <c r="X850" s="152">
        <v>1.5369696E9</v>
      </c>
      <c r="Y850" s="152">
        <v>10058.8553</v>
      </c>
      <c r="AA850" s="153">
        <f>IFERROR(__xludf.DUMMYFUNCTION("TO_DATE(INT((AB850/(60*60*24))+""1/1/1970""))"),43361.0)</f>
        <v>43361</v>
      </c>
      <c r="AB850" s="156">
        <v>1.537254E9</v>
      </c>
      <c r="AC850" s="156">
        <v>95449.5112</v>
      </c>
      <c r="AE850" s="153">
        <f>IFERROR(__xludf.DUMMYFUNCTION("TO_DATE(INT((AF850/(60*60*24))+""1/1/1970""))"),43225.0)</f>
        <v>43225</v>
      </c>
      <c r="AF850" s="156">
        <v>1.5254784E9</v>
      </c>
      <c r="AG850" s="156">
        <v>91372.9659</v>
      </c>
      <c r="AH850" s="156"/>
      <c r="AI850" s="153">
        <f>IFERROR(__xludf.DUMMYFUNCTION("TO_DATE(INT((AJ850/(60*60*24))+""1/1/1970""))"),43383.0)</f>
        <v>43383</v>
      </c>
      <c r="AJ850" s="152">
        <v>1.539144E9</v>
      </c>
      <c r="AK850" s="152">
        <v>98838.0102</v>
      </c>
      <c r="AL850" s="156">
        <v>151874.7149</v>
      </c>
      <c r="AM850" s="159">
        <v>139352.52</v>
      </c>
      <c r="AN850" s="152">
        <f t="shared" si="1"/>
        <v>32362.3495</v>
      </c>
      <c r="AO850" s="152">
        <f t="shared" si="2"/>
        <v>202753.915</v>
      </c>
      <c r="AP850" s="152">
        <f t="shared" si="3"/>
        <v>10079.7112</v>
      </c>
      <c r="AQ850" s="152">
        <f t="shared" si="4"/>
        <v>93946.3293</v>
      </c>
      <c r="AR850" s="152">
        <f t="shared" si="5"/>
        <v>94773.9537</v>
      </c>
    </row>
    <row r="851">
      <c r="A851" s="152">
        <v>1.504296E9</v>
      </c>
      <c r="B851" s="152">
        <v>116433.5234</v>
      </c>
      <c r="D851" s="153">
        <f>IFERROR(__xludf.DUMMYFUNCTION("TO_DATE(INT((E851/(60*60*24))+""1/1/1970""))"),43384.0)</f>
        <v>43384</v>
      </c>
      <c r="E851" s="156">
        <v>1.5392304E9</v>
      </c>
      <c r="F851" s="156">
        <v>98838.0102</v>
      </c>
      <c r="H851" s="153">
        <f>IFERROR(__xludf.DUMMYFUNCTION("TO_DATE(INT((I851/(60*60*24))+""1/1/1970""))"),43384.0)</f>
        <v>43384</v>
      </c>
      <c r="I851" s="152">
        <v>1.5392304E9</v>
      </c>
      <c r="J851" s="152">
        <v>153623.4336</v>
      </c>
      <c r="L851" s="158">
        <v>43384.0</v>
      </c>
      <c r="M851" s="160">
        <v>137242.19</v>
      </c>
      <c r="O851" s="153">
        <f>IFERROR(__xludf.DUMMYFUNCTION("TO_DATE(INT((P851/(60*60*24))+""1/1/1970""))"),43224.0)</f>
        <v>43224</v>
      </c>
      <c r="P851" s="13">
        <v>1.5254424E9</v>
      </c>
      <c r="Q851" s="13">
        <v>29627.99</v>
      </c>
      <c r="S851" s="153">
        <f>IFERROR(__xludf.DUMMYFUNCTION("TO_DATE(INT((T851/(60*60*24))+""1/1/1970""))"),43384.0)</f>
        <v>43384</v>
      </c>
      <c r="T851" s="152">
        <v>1.5392304E9</v>
      </c>
      <c r="U851" s="152">
        <v>192598.8029</v>
      </c>
      <c r="W851" s="153">
        <f>IFERROR(__xludf.DUMMYFUNCTION("TO_DATE(INT((X851/(60*60*24))+""1/1/1970""))"),43360.0)</f>
        <v>43360</v>
      </c>
      <c r="X851" s="156">
        <v>1.5371424E9</v>
      </c>
      <c r="Y851" s="156">
        <v>10055.7867</v>
      </c>
      <c r="AA851" s="153">
        <f>IFERROR(__xludf.DUMMYFUNCTION("TO_DATE(INT((AB851/(60*60*24))+""1/1/1970""))"),43362.0)</f>
        <v>43362</v>
      </c>
      <c r="AB851" s="152">
        <v>1.5373332E9</v>
      </c>
      <c r="AC851" s="152">
        <v>95459.0142</v>
      </c>
      <c r="AE851" s="153">
        <f>IFERROR(__xludf.DUMMYFUNCTION("TO_DATE(INT((AF851/(60*60*24))+""1/1/1970""))"),43226.0)</f>
        <v>43226</v>
      </c>
      <c r="AF851" s="152">
        <v>1.525644E9</v>
      </c>
      <c r="AG851" s="152">
        <v>91372.9659</v>
      </c>
      <c r="AH851" s="156"/>
      <c r="AI851" s="153">
        <f>IFERROR(__xludf.DUMMYFUNCTION("TO_DATE(INT((AJ851/(60*60*24))+""1/1/1970""))"),43384.0)</f>
        <v>43384</v>
      </c>
      <c r="AJ851" s="156">
        <v>1.5392304E9</v>
      </c>
      <c r="AK851" s="156">
        <v>98838.0102</v>
      </c>
      <c r="AL851" s="152">
        <v>153623.4336</v>
      </c>
      <c r="AM851" s="160">
        <v>137242.19</v>
      </c>
      <c r="AN851" s="152">
        <f t="shared" si="1"/>
        <v>32459.8763</v>
      </c>
      <c r="AO851" s="152">
        <f t="shared" si="2"/>
        <v>192598.8029</v>
      </c>
      <c r="AP851" s="152">
        <f t="shared" si="3"/>
        <v>10045.1961</v>
      </c>
      <c r="AQ851" s="152">
        <f t="shared" si="4"/>
        <v>94403.9032</v>
      </c>
      <c r="AR851" s="152">
        <f t="shared" si="5"/>
        <v>94550.6308</v>
      </c>
    </row>
    <row r="852">
      <c r="A852" s="156">
        <v>1.50461826E9</v>
      </c>
      <c r="B852" s="156">
        <v>116227.4648</v>
      </c>
      <c r="D852" s="153">
        <f>IFERROR(__xludf.DUMMYFUNCTION("TO_DATE(INT((E852/(60*60*24))+""1/1/1970""))"),43385.0)</f>
        <v>43385</v>
      </c>
      <c r="E852" s="152">
        <v>1.5393168E9</v>
      </c>
      <c r="F852" s="152">
        <v>98838.0102</v>
      </c>
      <c r="H852" s="153">
        <f>IFERROR(__xludf.DUMMYFUNCTION("TO_DATE(INT((I852/(60*60*24))+""1/1/1970""))"),43385.0)</f>
        <v>43385</v>
      </c>
      <c r="I852" s="156">
        <v>1.5393168E9</v>
      </c>
      <c r="J852" s="156">
        <v>151965.8351</v>
      </c>
      <c r="L852" s="158">
        <v>43385.0</v>
      </c>
      <c r="M852" s="159">
        <v>137109.85</v>
      </c>
      <c r="O852" s="153">
        <f>IFERROR(__xludf.DUMMYFUNCTION("TO_DATE(INT((P852/(60*60*24))+""1/1/1970""))"),43225.0)</f>
        <v>43225</v>
      </c>
      <c r="P852" s="13">
        <v>1.5254784E9</v>
      </c>
      <c r="Q852" s="13">
        <v>29642.7401</v>
      </c>
      <c r="S852" s="153">
        <f>IFERROR(__xludf.DUMMYFUNCTION("TO_DATE(INT((T852/(60*60*24))+""1/1/1970""))"),43385.0)</f>
        <v>43385</v>
      </c>
      <c r="T852" s="156">
        <v>1.5393168E9</v>
      </c>
      <c r="U852" s="156">
        <v>186079.2704</v>
      </c>
      <c r="W852" s="153">
        <f>IFERROR(__xludf.DUMMYFUNCTION("TO_DATE(INT((X852/(60*60*24))+""1/1/1970""))"),43361.0)</f>
        <v>43361</v>
      </c>
      <c r="X852" s="152">
        <v>1.5372792E9</v>
      </c>
      <c r="Y852" s="152">
        <v>10048.9471</v>
      </c>
      <c r="AA852" s="153">
        <f>IFERROR(__xludf.DUMMYFUNCTION("TO_DATE(INT((AB852/(60*60*24))+""1/1/1970""))"),43363.0)</f>
        <v>43363</v>
      </c>
      <c r="AB852" s="156">
        <v>1.5374124E9</v>
      </c>
      <c r="AC852" s="156">
        <v>95484.9665</v>
      </c>
      <c r="AE852" s="153">
        <f>IFERROR(__xludf.DUMMYFUNCTION("TO_DATE(INT((AF852/(60*60*24))+""1/1/1970""))"),43227.0)</f>
        <v>43227</v>
      </c>
      <c r="AF852" s="152">
        <v>1.5256836E9</v>
      </c>
      <c r="AG852" s="152">
        <v>91426.3118</v>
      </c>
      <c r="AH852" s="156"/>
      <c r="AI852" s="153">
        <f>IFERROR(__xludf.DUMMYFUNCTION("TO_DATE(INT((AJ852/(60*60*24))+""1/1/1970""))"),43385.0)</f>
        <v>43385</v>
      </c>
      <c r="AJ852" s="152">
        <v>1.5393168E9</v>
      </c>
      <c r="AK852" s="152">
        <v>98838.0102</v>
      </c>
      <c r="AL852" s="156">
        <v>151965.8351</v>
      </c>
      <c r="AM852" s="159">
        <v>137109.85</v>
      </c>
      <c r="AN852" s="152">
        <f t="shared" si="1"/>
        <v>32228.1147</v>
      </c>
      <c r="AO852" s="152">
        <f t="shared" si="2"/>
        <v>186079.2704</v>
      </c>
      <c r="AP852" s="152">
        <f t="shared" si="3"/>
        <v>10050.3162</v>
      </c>
      <c r="AQ852" s="152">
        <f t="shared" si="4"/>
        <v>94124.9814</v>
      </c>
      <c r="AR852" s="152">
        <f t="shared" si="5"/>
        <v>94080.6375</v>
      </c>
    </row>
    <row r="853">
      <c r="A853" s="152">
        <v>1.5046416E9</v>
      </c>
      <c r="B853" s="152">
        <v>115599.9225</v>
      </c>
      <c r="D853" s="153">
        <f>IFERROR(__xludf.DUMMYFUNCTION("TO_DATE(INT((E853/(60*60*24))+""1/1/1970""))"),43386.0)</f>
        <v>43386</v>
      </c>
      <c r="E853" s="156">
        <v>1.5394032E9</v>
      </c>
      <c r="F853" s="156">
        <v>98838.0102</v>
      </c>
      <c r="H853" s="153">
        <f>IFERROR(__xludf.DUMMYFUNCTION("TO_DATE(INT((I853/(60*60*24))+""1/1/1970""))"),43386.0)</f>
        <v>43386</v>
      </c>
      <c r="I853" s="152">
        <v>1.5394032E9</v>
      </c>
      <c r="J853" s="152">
        <v>155425.5191</v>
      </c>
      <c r="L853" s="158">
        <v>43386.0</v>
      </c>
      <c r="M853" s="160">
        <v>137703.61</v>
      </c>
      <c r="O853" s="153">
        <f>IFERROR(__xludf.DUMMYFUNCTION("TO_DATE(INT((P853/(60*60*24))+""1/1/1970""))"),43226.0)</f>
        <v>43226</v>
      </c>
      <c r="P853" s="13">
        <v>1.5255648E9</v>
      </c>
      <c r="Q853" s="13">
        <v>29642.7401</v>
      </c>
      <c r="S853" s="153">
        <f>IFERROR(__xludf.DUMMYFUNCTION("TO_DATE(INT((T853/(60*60*24))+""1/1/1970""))"),43386.0)</f>
        <v>43386</v>
      </c>
      <c r="T853" s="152">
        <v>1.5394032E9</v>
      </c>
      <c r="U853" s="152">
        <v>190150.5048</v>
      </c>
      <c r="W853" s="153">
        <f>IFERROR(__xludf.DUMMYFUNCTION("TO_DATE(INT((X853/(60*60*24))+""1/1/1970""))"),43362.0)</f>
        <v>43362</v>
      </c>
      <c r="X853" s="152">
        <v>1.5373656E9</v>
      </c>
      <c r="Y853" s="152">
        <v>10074.7877</v>
      </c>
      <c r="AA853" s="153">
        <f>IFERROR(__xludf.DUMMYFUNCTION("TO_DATE(INT((AB853/(60*60*24))+""1/1/1970""))"),43364.0)</f>
        <v>43364</v>
      </c>
      <c r="AB853" s="152">
        <v>1.5374916E9</v>
      </c>
      <c r="AC853" s="152">
        <v>95431.1708</v>
      </c>
      <c r="AE853" s="153">
        <f>IFERROR(__xludf.DUMMYFUNCTION("TO_DATE(INT((AF853/(60*60*24))+""1/1/1970""))"),43228.0)</f>
        <v>43228</v>
      </c>
      <c r="AF853" s="156">
        <v>1.5257628E9</v>
      </c>
      <c r="AG853" s="156">
        <v>91582.3844</v>
      </c>
      <c r="AH853" s="156"/>
      <c r="AI853" s="153">
        <f>IFERROR(__xludf.DUMMYFUNCTION("TO_DATE(INT((AJ853/(60*60*24))+""1/1/1970""))"),43386.0)</f>
        <v>43386</v>
      </c>
      <c r="AJ853" s="156">
        <v>1.5394032E9</v>
      </c>
      <c r="AK853" s="156">
        <v>98838.0102</v>
      </c>
      <c r="AL853" s="152">
        <v>155425.5191</v>
      </c>
      <c r="AM853" s="160">
        <v>137703.61</v>
      </c>
      <c r="AN853" s="152">
        <f t="shared" si="1"/>
        <v>32134.2279</v>
      </c>
      <c r="AO853" s="152">
        <f t="shared" si="2"/>
        <v>190150.5048</v>
      </c>
      <c r="AP853" s="152">
        <f t="shared" si="3"/>
        <v>10061.9484</v>
      </c>
      <c r="AQ853" s="152">
        <f t="shared" si="4"/>
        <v>94124.9814</v>
      </c>
      <c r="AR853" s="152">
        <f t="shared" si="5"/>
        <v>93834.4887</v>
      </c>
    </row>
    <row r="854">
      <c r="A854" s="156">
        <v>1.50470466E9</v>
      </c>
      <c r="B854" s="156">
        <v>115960.5251</v>
      </c>
      <c r="D854" s="153">
        <f>IFERROR(__xludf.DUMMYFUNCTION("TO_DATE(INT((E854/(60*60*24))+""1/1/1970""))"),43388.0)</f>
        <v>43388</v>
      </c>
      <c r="E854" s="152">
        <v>1.539612E9</v>
      </c>
      <c r="F854" s="152">
        <v>98838.0102</v>
      </c>
      <c r="H854" s="153">
        <f>IFERROR(__xludf.DUMMYFUNCTION("TO_DATE(INT((I854/(60*60*24))+""1/1/1970""))"),43388.0)</f>
        <v>43388</v>
      </c>
      <c r="I854" s="156">
        <v>1.539612E9</v>
      </c>
      <c r="J854" s="156">
        <v>155425.5191</v>
      </c>
      <c r="L854" s="158">
        <v>43388.0</v>
      </c>
      <c r="M854" s="159">
        <v>137703.61</v>
      </c>
      <c r="O854" s="153">
        <f>IFERROR(__xludf.DUMMYFUNCTION("TO_DATE(INT((P854/(60*60*24))+""1/1/1970""))"),43227.0)</f>
        <v>43227</v>
      </c>
      <c r="P854" s="13">
        <v>1.5256512E9</v>
      </c>
      <c r="Q854" s="13">
        <v>29670.1134</v>
      </c>
      <c r="S854" s="153">
        <f>IFERROR(__xludf.DUMMYFUNCTION("TO_DATE(INT((T854/(60*60*24))+""1/1/1970""))"),43388.0)</f>
        <v>43388</v>
      </c>
      <c r="T854" s="156">
        <v>1.539612E9</v>
      </c>
      <c r="U854" s="156">
        <v>190150.5048</v>
      </c>
      <c r="W854" s="153">
        <f>IFERROR(__xludf.DUMMYFUNCTION("TO_DATE(INT((X854/(60*60*24))+""1/1/1970""))"),43363.0)</f>
        <v>43363</v>
      </c>
      <c r="X854" s="152">
        <v>1.537452E9</v>
      </c>
      <c r="Y854" s="152">
        <v>10087.1716</v>
      </c>
      <c r="AA854" s="153">
        <f>IFERROR(__xludf.DUMMYFUNCTION("TO_DATE(INT((AB854/(60*60*24))+""1/1/1970""))"),43366.0)</f>
        <v>43366</v>
      </c>
      <c r="AB854" s="156">
        <v>1.53774E9</v>
      </c>
      <c r="AC854" s="156">
        <v>95445.9925</v>
      </c>
      <c r="AE854" s="153">
        <f>IFERROR(__xludf.DUMMYFUNCTION("TO_DATE(INT((AF854/(60*60*24))+""1/1/1970""))"),43229.0)</f>
        <v>43229</v>
      </c>
      <c r="AF854" s="152">
        <v>1.525842E9</v>
      </c>
      <c r="AG854" s="152">
        <v>92057.4509</v>
      </c>
      <c r="AH854" s="156"/>
      <c r="AI854" s="153">
        <f>IFERROR(__xludf.DUMMYFUNCTION("TO_DATE(INT((AJ854/(60*60*24))+""1/1/1970""))"),43388.0)</f>
        <v>43388</v>
      </c>
      <c r="AJ854" s="152">
        <v>1.539612E9</v>
      </c>
      <c r="AK854" s="152">
        <v>98838.0102</v>
      </c>
      <c r="AL854" s="156">
        <v>155425.5191</v>
      </c>
      <c r="AM854" s="159">
        <v>137703.61</v>
      </c>
      <c r="AN854" s="152">
        <f t="shared" si="1"/>
        <v>32174.1796</v>
      </c>
      <c r="AO854" s="152">
        <f t="shared" si="2"/>
        <v>190150.5048</v>
      </c>
      <c r="AP854" s="152">
        <f t="shared" si="3"/>
        <v>10063.8768</v>
      </c>
      <c r="AQ854" s="152">
        <f t="shared" si="4"/>
        <v>94106.8999</v>
      </c>
      <c r="AR854" s="152">
        <f t="shared" si="5"/>
        <v>93759.5915</v>
      </c>
    </row>
    <row r="855">
      <c r="A855" s="152">
        <v>1.504728E9</v>
      </c>
      <c r="B855" s="152">
        <v>115993.3072</v>
      </c>
      <c r="D855" s="153">
        <f>IFERROR(__xludf.DUMMYFUNCTION("TO_DATE(INT((E855/(60*60*24))+""1/1/1970""))"),43389.0)</f>
        <v>43389</v>
      </c>
      <c r="E855" s="152">
        <v>1.5396624E9</v>
      </c>
      <c r="F855" s="152">
        <v>98838.0102</v>
      </c>
      <c r="H855" s="153">
        <f>IFERROR(__xludf.DUMMYFUNCTION("TO_DATE(INT((I855/(60*60*24))+""1/1/1970""))"),43389.0)</f>
        <v>43389</v>
      </c>
      <c r="I855" s="156">
        <v>1.5396624E9</v>
      </c>
      <c r="J855" s="156">
        <v>162447.4069</v>
      </c>
      <c r="L855" s="158">
        <v>43389.0</v>
      </c>
      <c r="M855" s="159">
        <v>137570.3</v>
      </c>
      <c r="O855" s="153">
        <f>IFERROR(__xludf.DUMMYFUNCTION("TO_DATE(INT((P855/(60*60*24))+""1/1/1970""))"),43228.0)</f>
        <v>43228</v>
      </c>
      <c r="P855" s="13">
        <v>1.525788E9</v>
      </c>
      <c r="Q855" s="13">
        <v>29751.3173</v>
      </c>
      <c r="S855" s="153">
        <f>IFERROR(__xludf.DUMMYFUNCTION("TO_DATE(INT((T855/(60*60*24))+""1/1/1970""))"),43389.0)</f>
        <v>43389</v>
      </c>
      <c r="T855" s="156">
        <v>1.5396624E9</v>
      </c>
      <c r="U855" s="156">
        <v>188483.347</v>
      </c>
      <c r="W855" s="153">
        <f>IFERROR(__xludf.DUMMYFUNCTION("TO_DATE(INT((X855/(60*60*24))+""1/1/1970""))"),43364.0)</f>
        <v>43364</v>
      </c>
      <c r="X855" s="152">
        <v>1.5375384E9</v>
      </c>
      <c r="Y855" s="152">
        <v>10084.9904</v>
      </c>
      <c r="AA855" s="153">
        <f>IFERROR(__xludf.DUMMYFUNCTION("TO_DATE(INT((AB855/(60*60*24))+""1/1/1970""))"),43367.0)</f>
        <v>43367</v>
      </c>
      <c r="AB855" s="156">
        <v>1.5377796E9</v>
      </c>
      <c r="AC855" s="156">
        <v>95344.4612</v>
      </c>
      <c r="AE855" s="153">
        <f>IFERROR(__xludf.DUMMYFUNCTION("TO_DATE(INT((AF855/(60*60*24))+""1/1/1970""))"),43230.0)</f>
        <v>43230</v>
      </c>
      <c r="AF855" s="156">
        <v>1.5259212E9</v>
      </c>
      <c r="AG855" s="156">
        <v>92203.0707</v>
      </c>
      <c r="AH855" s="156"/>
      <c r="AI855" s="153">
        <f>IFERROR(__xludf.DUMMYFUNCTION("TO_DATE(INT((AJ855/(60*60*24))+""1/1/1970""))"),43389.0)</f>
        <v>43389</v>
      </c>
      <c r="AJ855" s="152">
        <v>1.5396624E9</v>
      </c>
      <c r="AK855" s="152">
        <v>98838.0102</v>
      </c>
      <c r="AL855" s="156">
        <v>162447.4069</v>
      </c>
      <c r="AM855" s="159">
        <v>137570.3</v>
      </c>
      <c r="AN855" s="152">
        <f t="shared" si="1"/>
        <v>32048.7848</v>
      </c>
      <c r="AO855" s="152">
        <f t="shared" si="2"/>
        <v>188483.347</v>
      </c>
      <c r="AP855" s="152">
        <f t="shared" si="3"/>
        <v>10062.9203</v>
      </c>
      <c r="AQ855" s="152">
        <f t="shared" si="4"/>
        <v>94084.507</v>
      </c>
      <c r="AR855" s="152">
        <f t="shared" si="5"/>
        <v>94023.5537</v>
      </c>
    </row>
    <row r="856">
      <c r="A856" s="156">
        <v>1.50479106E9</v>
      </c>
      <c r="B856" s="156">
        <v>116129.1186</v>
      </c>
      <c r="D856" s="153">
        <f>IFERROR(__xludf.DUMMYFUNCTION("TO_DATE(INT((E856/(60*60*24))+""1/1/1970""))"),43390.0)</f>
        <v>43390</v>
      </c>
      <c r="E856" s="156">
        <v>1.5397488E9</v>
      </c>
      <c r="F856" s="156">
        <v>98838.0102</v>
      </c>
      <c r="H856" s="153">
        <f>IFERROR(__xludf.DUMMYFUNCTION("TO_DATE(INT((I856/(60*60*24))+""1/1/1970""))"),43390.0)</f>
        <v>43390</v>
      </c>
      <c r="I856" s="152">
        <v>1.5397488E9</v>
      </c>
      <c r="J856" s="152">
        <v>159722.5299</v>
      </c>
      <c r="L856" s="158">
        <v>43390.0</v>
      </c>
      <c r="M856" s="160">
        <v>138972.44</v>
      </c>
      <c r="O856" s="153">
        <f>IFERROR(__xludf.DUMMYFUNCTION("TO_DATE(INT((P856/(60*60*24))+""1/1/1970""))"),43229.0)</f>
        <v>43229</v>
      </c>
      <c r="P856" s="13">
        <v>1.5258744E9</v>
      </c>
      <c r="Q856" s="13">
        <v>29941.1001</v>
      </c>
      <c r="S856" s="153">
        <f>IFERROR(__xludf.DUMMYFUNCTION("TO_DATE(INT((T856/(60*60*24))+""1/1/1970""))"),43390.0)</f>
        <v>43390</v>
      </c>
      <c r="T856" s="152">
        <v>1.5397488E9</v>
      </c>
      <c r="U856" s="152">
        <v>195007.6502</v>
      </c>
      <c r="W856" s="153">
        <f>IFERROR(__xludf.DUMMYFUNCTION("TO_DATE(INT((X856/(60*60*24))+""1/1/1970""))"),43365.0)</f>
        <v>43365</v>
      </c>
      <c r="X856" s="152">
        <v>1.5375744E9</v>
      </c>
      <c r="Y856" s="152">
        <v>10072.4477</v>
      </c>
      <c r="AA856" s="153">
        <f>IFERROR(__xludf.DUMMYFUNCTION("TO_DATE(INT((AB856/(60*60*24))+""1/1/1970""))"),43368.0)</f>
        <v>43368</v>
      </c>
      <c r="AB856" s="152">
        <v>1.5378588E9</v>
      </c>
      <c r="AC856" s="152">
        <v>94683.6125</v>
      </c>
      <c r="AE856" s="153">
        <f>IFERROR(__xludf.DUMMYFUNCTION("TO_DATE(INT((AF856/(60*60*24))+""1/1/1970""))"),43231.0)</f>
        <v>43231</v>
      </c>
      <c r="AF856" s="152">
        <v>1.5260004E9</v>
      </c>
      <c r="AG856" s="152">
        <v>91719.714</v>
      </c>
      <c r="AH856" s="156"/>
      <c r="AI856" s="153">
        <f>IFERROR(__xludf.DUMMYFUNCTION("TO_DATE(INT((AJ856/(60*60*24))+""1/1/1970""))"),43390.0)</f>
        <v>43390</v>
      </c>
      <c r="AJ856" s="156">
        <v>1.5397488E9</v>
      </c>
      <c r="AK856" s="156">
        <v>98838.0102</v>
      </c>
      <c r="AL856" s="152">
        <v>159722.5299</v>
      </c>
      <c r="AM856" s="160">
        <v>138972.44</v>
      </c>
      <c r="AN856" s="152">
        <f t="shared" si="1"/>
        <v>31839.9487</v>
      </c>
      <c r="AO856" s="152">
        <f t="shared" si="2"/>
        <v>195007.6502</v>
      </c>
      <c r="AP856" s="152">
        <f t="shared" si="3"/>
        <v>10065.3398</v>
      </c>
      <c r="AQ856" s="152">
        <f t="shared" si="4"/>
        <v>94097.0501</v>
      </c>
      <c r="AR856" s="152">
        <f t="shared" si="5"/>
        <v>93970.1135</v>
      </c>
    </row>
    <row r="857">
      <c r="A857" s="152">
        <v>1.5048144E9</v>
      </c>
      <c r="B857" s="152">
        <v>115979.2577</v>
      </c>
      <c r="D857" s="153">
        <f>IFERROR(__xludf.DUMMYFUNCTION("TO_DATE(INT((E857/(60*60*24))+""1/1/1970""))"),43391.0)</f>
        <v>43391</v>
      </c>
      <c r="E857" s="152">
        <v>1.5398352E9</v>
      </c>
      <c r="F857" s="152">
        <v>98838.0102</v>
      </c>
      <c r="H857" s="153">
        <f>IFERROR(__xludf.DUMMYFUNCTION("TO_DATE(INT((I857/(60*60*24))+""1/1/1970""))"),43391.0)</f>
        <v>43391</v>
      </c>
      <c r="I857" s="156">
        <v>1.5398352E9</v>
      </c>
      <c r="J857" s="156">
        <v>157216.3487</v>
      </c>
      <c r="L857" s="158">
        <v>43391.0</v>
      </c>
      <c r="M857" s="159">
        <v>138791.2</v>
      </c>
      <c r="O857" s="153">
        <f>IFERROR(__xludf.DUMMYFUNCTION("TO_DATE(INT((P857/(60*60*24))+""1/1/1970""))"),43230.0)</f>
        <v>43230</v>
      </c>
      <c r="P857" s="13">
        <v>1.5259608E9</v>
      </c>
      <c r="Q857" s="13">
        <v>29682.0557</v>
      </c>
      <c r="S857" s="153">
        <f>IFERROR(__xludf.DUMMYFUNCTION("TO_DATE(INT((T857/(60*60*24))+""1/1/1970""))"),43391.0)</f>
        <v>43391</v>
      </c>
      <c r="T857" s="156">
        <v>1.5398352E9</v>
      </c>
      <c r="U857" s="156">
        <v>195059.0726</v>
      </c>
      <c r="W857" s="153">
        <f>IFERROR(__xludf.DUMMYFUNCTION("TO_DATE(INT((X857/(60*60*24))+""1/1/1970""))"),43367.0)</f>
        <v>43367</v>
      </c>
      <c r="X857" s="156">
        <v>1.5377472E9</v>
      </c>
      <c r="Y857" s="156">
        <v>10070.5309</v>
      </c>
      <c r="AA857" s="153">
        <f>IFERROR(__xludf.DUMMYFUNCTION("TO_DATE(INT((AB857/(60*60*24))+""1/1/1970""))"),43369.0)</f>
        <v>43369</v>
      </c>
      <c r="AB857" s="156">
        <v>1.537938E9</v>
      </c>
      <c r="AC857" s="156">
        <v>94825.2652</v>
      </c>
      <c r="AE857" s="153">
        <f>IFERROR(__xludf.DUMMYFUNCTION("TO_DATE(INT((AF857/(60*60*24))+""1/1/1970""))"),43232.0)</f>
        <v>43232</v>
      </c>
      <c r="AF857" s="156">
        <v>1.5260832E9</v>
      </c>
      <c r="AG857" s="156">
        <v>91522.911</v>
      </c>
      <c r="AH857" s="156"/>
      <c r="AI857" s="153">
        <f>IFERROR(__xludf.DUMMYFUNCTION("TO_DATE(INT((AJ857/(60*60*24))+""1/1/1970""))"),43391.0)</f>
        <v>43391</v>
      </c>
      <c r="AJ857" s="152">
        <v>1.5398352E9</v>
      </c>
      <c r="AK857" s="152">
        <v>98838.0102</v>
      </c>
      <c r="AL857" s="156">
        <v>157216.3487</v>
      </c>
      <c r="AM857" s="159">
        <v>138791.2</v>
      </c>
      <c r="AN857" s="152">
        <f t="shared" si="1"/>
        <v>31639.0921</v>
      </c>
      <c r="AO857" s="152">
        <f t="shared" si="2"/>
        <v>195059.0726</v>
      </c>
      <c r="AP857" s="152">
        <f t="shared" si="3"/>
        <v>10068.5719</v>
      </c>
      <c r="AQ857" s="152">
        <f t="shared" si="4"/>
        <v>94097.9878</v>
      </c>
      <c r="AR857" s="152">
        <f t="shared" si="5"/>
        <v>93364.053</v>
      </c>
    </row>
    <row r="858">
      <c r="A858" s="156">
        <v>1.50487746E9</v>
      </c>
      <c r="B858" s="156">
        <v>115782.5654</v>
      </c>
      <c r="D858" s="153">
        <f>IFERROR(__xludf.DUMMYFUNCTION("TO_DATE(INT((E858/(60*60*24))+""1/1/1970""))"),43392.0)</f>
        <v>43392</v>
      </c>
      <c r="E858" s="156">
        <v>1.5399216E9</v>
      </c>
      <c r="F858" s="156">
        <v>98838.0102</v>
      </c>
      <c r="H858" s="153">
        <f>IFERROR(__xludf.DUMMYFUNCTION("TO_DATE(INT((I858/(60*60*24))+""1/1/1970""))"),43392.0)</f>
        <v>43392</v>
      </c>
      <c r="I858" s="152">
        <v>1.5399216E9</v>
      </c>
      <c r="J858" s="152">
        <v>157099.7036</v>
      </c>
      <c r="L858" s="158">
        <v>43392.0</v>
      </c>
      <c r="M858" s="160">
        <v>137881.0</v>
      </c>
      <c r="O858" s="153">
        <f>IFERROR(__xludf.DUMMYFUNCTION("TO_DATE(INT((P858/(60*60*24))+""1/1/1970""))"),43231.0)</f>
        <v>43231</v>
      </c>
      <c r="P858" s="13">
        <v>1.5260472E9</v>
      </c>
      <c r="Q858" s="13">
        <v>29614.0994</v>
      </c>
      <c r="S858" s="153">
        <f>IFERROR(__xludf.DUMMYFUNCTION("TO_DATE(INT((T858/(60*60*24))+""1/1/1970""))"),43392.0)</f>
        <v>43392</v>
      </c>
      <c r="T858" s="152">
        <v>1.5399216E9</v>
      </c>
      <c r="U858" s="152">
        <v>190674.5611</v>
      </c>
      <c r="W858" s="153">
        <f>IFERROR(__xludf.DUMMYFUNCTION("TO_DATE(INT((X858/(60*60*24))+""1/1/1970""))"),43368.0)</f>
        <v>43368</v>
      </c>
      <c r="X858" s="152">
        <v>1.537884E9</v>
      </c>
      <c r="Y858" s="152">
        <v>10075.6849</v>
      </c>
      <c r="AA858" s="153">
        <f>IFERROR(__xludf.DUMMYFUNCTION("TO_DATE(INT((AB858/(60*60*24))+""1/1/1970""))"),43370.0)</f>
        <v>43370</v>
      </c>
      <c r="AB858" s="152">
        <v>1.5380172E9</v>
      </c>
      <c r="AC858" s="152">
        <v>94698.0712</v>
      </c>
      <c r="AE858" s="153">
        <f>IFERROR(__xludf.DUMMYFUNCTION("TO_DATE(INT((AF858/(60*60*24))+""1/1/1970""))"),43233.0)</f>
        <v>43233</v>
      </c>
      <c r="AF858" s="152">
        <v>1.5262488E9</v>
      </c>
      <c r="AG858" s="152">
        <v>91522.911</v>
      </c>
      <c r="AH858" s="156"/>
      <c r="AI858" s="153">
        <f>IFERROR(__xludf.DUMMYFUNCTION("TO_DATE(INT((AJ858/(60*60*24))+""1/1/1970""))"),43392.0)</f>
        <v>43392</v>
      </c>
      <c r="AJ858" s="156">
        <v>1.5399216E9</v>
      </c>
      <c r="AK858" s="156">
        <v>98838.0102</v>
      </c>
      <c r="AL858" s="152">
        <v>157099.7036</v>
      </c>
      <c r="AM858" s="160">
        <v>137881.0</v>
      </c>
      <c r="AN858" s="152">
        <f t="shared" si="1"/>
        <v>31767.3388</v>
      </c>
      <c r="AO858" s="152">
        <f t="shared" si="2"/>
        <v>190674.5611</v>
      </c>
      <c r="AP858" s="152">
        <f t="shared" si="3"/>
        <v>10077.3596</v>
      </c>
      <c r="AQ858" s="152">
        <f t="shared" si="4"/>
        <v>94118.281</v>
      </c>
      <c r="AR858" s="152">
        <f t="shared" si="5"/>
        <v>92980.6601</v>
      </c>
    </row>
    <row r="859">
      <c r="A859" s="152">
        <v>1.5049008E9</v>
      </c>
      <c r="B859" s="152">
        <v>115843.4463</v>
      </c>
      <c r="D859" s="153">
        <f>IFERROR(__xludf.DUMMYFUNCTION("TO_DATE(INT((E859/(60*60*24))+""1/1/1970""))"),43393.0)</f>
        <v>43393</v>
      </c>
      <c r="E859" s="152">
        <v>1.540008E9</v>
      </c>
      <c r="F859" s="152">
        <v>98838.0102</v>
      </c>
      <c r="H859" s="153">
        <f>IFERROR(__xludf.DUMMYFUNCTION("TO_DATE(INT((I859/(60*60*24))+""1/1/1970""))"),43393.0)</f>
        <v>43393</v>
      </c>
      <c r="I859" s="156">
        <v>1.540008E9</v>
      </c>
      <c r="J859" s="156">
        <v>157133.5728</v>
      </c>
      <c r="L859" s="158">
        <v>43393.0</v>
      </c>
      <c r="M859" s="159">
        <v>137804.53</v>
      </c>
      <c r="O859" s="153">
        <f>IFERROR(__xludf.DUMMYFUNCTION("TO_DATE(INT((P859/(60*60*24))+""1/1/1970""))"),43232.0)</f>
        <v>43232</v>
      </c>
      <c r="P859" s="13">
        <v>1.5260832E9</v>
      </c>
      <c r="Q859" s="13">
        <v>29809.5396</v>
      </c>
      <c r="S859" s="153">
        <f>IFERROR(__xludf.DUMMYFUNCTION("TO_DATE(INT((T859/(60*60*24))+""1/1/1970""))"),43393.0)</f>
        <v>43393</v>
      </c>
      <c r="T859" s="156">
        <v>1.540008E9</v>
      </c>
      <c r="U859" s="156">
        <v>190448.0401</v>
      </c>
      <c r="W859" s="153">
        <f>IFERROR(__xludf.DUMMYFUNCTION("TO_DATE(INT((X859/(60*60*24))+""1/1/1970""))"),43369.0)</f>
        <v>43369</v>
      </c>
      <c r="X859" s="152">
        <v>1.5379704E9</v>
      </c>
      <c r="Y859" s="152">
        <v>10081.0961</v>
      </c>
      <c r="AA859" s="153">
        <f>IFERROR(__xludf.DUMMYFUNCTION("TO_DATE(INT((AB859/(60*60*24))+""1/1/1970""))"),43371.0)</f>
        <v>43371</v>
      </c>
      <c r="AB859" s="156">
        <v>1.5380964E9</v>
      </c>
      <c r="AC859" s="156">
        <v>93677.2097</v>
      </c>
      <c r="AE859" s="153">
        <f>IFERROR(__xludf.DUMMYFUNCTION("TO_DATE(INT((AF859/(60*60*24))+""1/1/1970""))"),43234.0)</f>
        <v>43234</v>
      </c>
      <c r="AF859" s="152">
        <v>1.5262884E9</v>
      </c>
      <c r="AG859" s="152">
        <v>91441.8109</v>
      </c>
      <c r="AH859" s="156"/>
      <c r="AI859" s="153">
        <f>IFERROR(__xludf.DUMMYFUNCTION("TO_DATE(INT((AJ859/(60*60*24))+""1/1/1970""))"),43393.0)</f>
        <v>43393</v>
      </c>
      <c r="AJ859" s="152">
        <v>1.540008E9</v>
      </c>
      <c r="AK859" s="152">
        <v>98838.0102</v>
      </c>
      <c r="AL859" s="156">
        <v>157133.5728</v>
      </c>
      <c r="AM859" s="159">
        <v>137804.53</v>
      </c>
      <c r="AN859" s="152">
        <f t="shared" si="1"/>
        <v>31728.4862</v>
      </c>
      <c r="AO859" s="152">
        <f t="shared" si="2"/>
        <v>190448.0401</v>
      </c>
      <c r="AP859" s="152">
        <f t="shared" si="3"/>
        <v>10066.8244</v>
      </c>
      <c r="AQ859" s="152">
        <f t="shared" si="4"/>
        <v>94118.281</v>
      </c>
      <c r="AR859" s="152">
        <f t="shared" si="5"/>
        <v>93468.5043</v>
      </c>
    </row>
    <row r="860">
      <c r="A860" s="156">
        <v>1.50513666E9</v>
      </c>
      <c r="B860" s="156">
        <v>116559.9685</v>
      </c>
      <c r="D860" s="153">
        <f>IFERROR(__xludf.DUMMYFUNCTION("TO_DATE(INT((E860/(60*60*24))+""1/1/1970""))"),43395.0)</f>
        <v>43395</v>
      </c>
      <c r="E860" s="156">
        <v>1.5402168E9</v>
      </c>
      <c r="F860" s="156">
        <v>98838.0102</v>
      </c>
      <c r="H860" s="153">
        <f>IFERROR(__xludf.DUMMYFUNCTION("TO_DATE(INT((I860/(60*60*24))+""1/1/1970""))"),43395.0)</f>
        <v>43395</v>
      </c>
      <c r="I860" s="152">
        <v>1.5402168E9</v>
      </c>
      <c r="J860" s="152">
        <v>157133.5728</v>
      </c>
      <c r="L860" s="158">
        <v>43395.0</v>
      </c>
      <c r="M860" s="160">
        <v>137804.53</v>
      </c>
      <c r="O860" s="153">
        <f>IFERROR(__xludf.DUMMYFUNCTION("TO_DATE(INT((P860/(60*60*24))+""1/1/1970""))"),43233.0)</f>
        <v>43233</v>
      </c>
      <c r="P860" s="13">
        <v>1.5261696E9</v>
      </c>
      <c r="Q860" s="13">
        <v>29809.5396</v>
      </c>
      <c r="S860" s="153">
        <f>IFERROR(__xludf.DUMMYFUNCTION("TO_DATE(INT((T860/(60*60*24))+""1/1/1970""))"),43395.0)</f>
        <v>43395</v>
      </c>
      <c r="T860" s="152">
        <v>1.5402168E9</v>
      </c>
      <c r="U860" s="152">
        <v>190448.0401</v>
      </c>
      <c r="W860" s="153">
        <f>IFERROR(__xludf.DUMMYFUNCTION("TO_DATE(INT((X860/(60*60*24))+""1/1/1970""))"),43370.0)</f>
        <v>43370</v>
      </c>
      <c r="X860" s="152">
        <v>1.5380568E9</v>
      </c>
      <c r="Y860" s="152">
        <v>10073.6106</v>
      </c>
      <c r="AA860" s="153">
        <f>IFERROR(__xludf.DUMMYFUNCTION("TO_DATE(INT((AB860/(60*60*24))+""1/1/1970""))"),43373.0)</f>
        <v>43373</v>
      </c>
      <c r="AB860" s="152">
        <v>1.5383448E9</v>
      </c>
      <c r="AC860" s="152">
        <v>93700.3582</v>
      </c>
      <c r="AE860" s="153">
        <f>IFERROR(__xludf.DUMMYFUNCTION("TO_DATE(INT((AF860/(60*60*24))+""1/1/1970""))"),43235.0)</f>
        <v>43235</v>
      </c>
      <c r="AF860" s="156">
        <v>1.5263676E9</v>
      </c>
      <c r="AG860" s="156">
        <v>91594.6396</v>
      </c>
      <c r="AH860" s="156"/>
      <c r="AI860" s="153">
        <f>IFERROR(__xludf.DUMMYFUNCTION("TO_DATE(INT((AJ860/(60*60*24))+""1/1/1970""))"),43395.0)</f>
        <v>43395</v>
      </c>
      <c r="AJ860" s="156">
        <v>1.5402168E9</v>
      </c>
      <c r="AK860" s="156">
        <v>98838.0102</v>
      </c>
      <c r="AL860" s="152">
        <v>157133.5728</v>
      </c>
      <c r="AM860" s="160">
        <v>137804.53</v>
      </c>
      <c r="AN860" s="152">
        <f t="shared" si="1"/>
        <v>31755.7934</v>
      </c>
      <c r="AO860" s="152">
        <f t="shared" si="2"/>
        <v>190448.0401</v>
      </c>
      <c r="AP860" s="152">
        <f t="shared" si="3"/>
        <v>10067.373</v>
      </c>
      <c r="AQ860" s="152">
        <f t="shared" si="4"/>
        <v>94096.4613</v>
      </c>
      <c r="AR860" s="152">
        <f t="shared" si="5"/>
        <v>93437.7357</v>
      </c>
    </row>
    <row r="861">
      <c r="A861" s="152">
        <v>1.50516E9</v>
      </c>
      <c r="B861" s="152">
        <v>117075.1152</v>
      </c>
      <c r="D861" s="153">
        <f>IFERROR(__xludf.DUMMYFUNCTION("TO_DATE(INT((E861/(60*60*24))+""1/1/1970""))"),43396.0)</f>
        <v>43396</v>
      </c>
      <c r="E861" s="156">
        <v>1.5402672E9</v>
      </c>
      <c r="F861" s="156">
        <v>98838.0102</v>
      </c>
      <c r="H861" s="153">
        <f>IFERROR(__xludf.DUMMYFUNCTION("TO_DATE(INT((I861/(60*60*24))+""1/1/1970""))"),43396.0)</f>
        <v>43396</v>
      </c>
      <c r="I861" s="152">
        <v>1.5402672E9</v>
      </c>
      <c r="J861" s="152">
        <v>157130.7504</v>
      </c>
      <c r="L861" s="158">
        <v>43396.0</v>
      </c>
      <c r="M861" s="160">
        <v>137381.4</v>
      </c>
      <c r="O861" s="153">
        <f>IFERROR(__xludf.DUMMYFUNCTION("TO_DATE(INT((P861/(60*60*24))+""1/1/1970""))"),43234.0)</f>
        <v>43234</v>
      </c>
      <c r="P861" s="13">
        <v>1.526256E9</v>
      </c>
      <c r="Q861" s="13">
        <v>29815.4969</v>
      </c>
      <c r="S861" s="153">
        <f>IFERROR(__xludf.DUMMYFUNCTION("TO_DATE(INT((T861/(60*60*24))+""1/1/1970""))"),43396.0)</f>
        <v>43396</v>
      </c>
      <c r="T861" s="152">
        <v>1.5402672E9</v>
      </c>
      <c r="U861" s="152">
        <v>189192.419</v>
      </c>
      <c r="W861" s="153">
        <f>IFERROR(__xludf.DUMMYFUNCTION("TO_DATE(INT((X861/(60*60*24))+""1/1/1970""))"),43371.0)</f>
        <v>43371</v>
      </c>
      <c r="X861" s="152">
        <v>1.5381432E9</v>
      </c>
      <c r="Y861" s="152">
        <v>10087.3254</v>
      </c>
      <c r="AA861" s="153">
        <f>IFERROR(__xludf.DUMMYFUNCTION("TO_DATE(INT((AB861/(60*60*24))+""1/1/1970""))"),43374.0)</f>
        <v>43374</v>
      </c>
      <c r="AB861" s="152">
        <v>1.5383844E9</v>
      </c>
      <c r="AC861" s="152">
        <v>93717.3498</v>
      </c>
      <c r="AE861" s="153">
        <f>IFERROR(__xludf.DUMMYFUNCTION("TO_DATE(INT((AF861/(60*60*24))+""1/1/1970""))"),43236.0)</f>
        <v>43236</v>
      </c>
      <c r="AF861" s="152">
        <v>1.5264468E9</v>
      </c>
      <c r="AG861" s="152">
        <v>92391.223</v>
      </c>
      <c r="AH861" s="156"/>
      <c r="AI861" s="153">
        <f>IFERROR(__xludf.DUMMYFUNCTION("TO_DATE(INT((AJ861/(60*60*24))+""1/1/1970""))"),43396.0)</f>
        <v>43396</v>
      </c>
      <c r="AJ861" s="156">
        <v>1.5402672E9</v>
      </c>
      <c r="AK861" s="156">
        <v>98838.0102</v>
      </c>
      <c r="AL861" s="152">
        <v>157130.7504</v>
      </c>
      <c r="AM861" s="160">
        <v>137381.4</v>
      </c>
      <c r="AN861" s="152">
        <f t="shared" si="1"/>
        <v>31737.9246</v>
      </c>
      <c r="AO861" s="152">
        <f t="shared" si="2"/>
        <v>189192.419</v>
      </c>
      <c r="AP861" s="152">
        <f t="shared" si="3"/>
        <v>10070.7592</v>
      </c>
      <c r="AQ861" s="152">
        <f t="shared" si="4"/>
        <v>94106.8918</v>
      </c>
      <c r="AR861" s="152">
        <f t="shared" si="5"/>
        <v>93068.5125</v>
      </c>
    </row>
    <row r="862">
      <c r="A862" s="156">
        <v>1.50522306E9</v>
      </c>
      <c r="B862" s="156">
        <v>117262.4412</v>
      </c>
      <c r="D862" s="153">
        <f>IFERROR(__xludf.DUMMYFUNCTION("TO_DATE(INT((E862/(60*60*24))+""1/1/1970""))"),43397.0)</f>
        <v>43397</v>
      </c>
      <c r="E862" s="152">
        <v>1.5403536E9</v>
      </c>
      <c r="F862" s="152">
        <v>98838.0102</v>
      </c>
      <c r="H862" s="153">
        <f>IFERROR(__xludf.DUMMYFUNCTION("TO_DATE(INT((I862/(60*60*24))+""1/1/1970""))"),43397.0)</f>
        <v>43397</v>
      </c>
      <c r="I862" s="156">
        <v>1.5403536E9</v>
      </c>
      <c r="J862" s="156">
        <v>158114.3699</v>
      </c>
      <c r="L862" s="158">
        <v>43397.0</v>
      </c>
      <c r="M862" s="159">
        <v>137369.2</v>
      </c>
      <c r="O862" s="153">
        <f>IFERROR(__xludf.DUMMYFUNCTION("TO_DATE(INT((P862/(60*60*24))+""1/1/1970""))"),43235.0)</f>
        <v>43235</v>
      </c>
      <c r="P862" s="13">
        <v>1.5263928E9</v>
      </c>
      <c r="Q862" s="13">
        <v>29855.7864</v>
      </c>
      <c r="S862" s="153">
        <f>IFERROR(__xludf.DUMMYFUNCTION("TO_DATE(INT((T862/(60*60*24))+""1/1/1970""))"),43397.0)</f>
        <v>43397</v>
      </c>
      <c r="T862" s="156">
        <v>1.5403536E9</v>
      </c>
      <c r="U862" s="156">
        <v>187447.2348</v>
      </c>
      <c r="W862" s="153">
        <f>IFERROR(__xludf.DUMMYFUNCTION("TO_DATE(INT((X862/(60*60*24))+""1/1/1970""))"),43372.0)</f>
        <v>43372</v>
      </c>
      <c r="X862" s="152">
        <v>1.5381792E9</v>
      </c>
      <c r="Y862" s="152">
        <v>10106.7587</v>
      </c>
      <c r="AA862" s="153">
        <f>IFERROR(__xludf.DUMMYFUNCTION("TO_DATE(INT((AB862/(60*60*24))+""1/1/1970""))"),43375.0)</f>
        <v>43375</v>
      </c>
      <c r="AB862" s="156">
        <v>1.5384636E9</v>
      </c>
      <c r="AC862" s="156">
        <v>93728.2903</v>
      </c>
      <c r="AE862" s="153">
        <f>IFERROR(__xludf.DUMMYFUNCTION("TO_DATE(INT((AF862/(60*60*24))+""1/1/1970""))"),43237.0)</f>
        <v>43237</v>
      </c>
      <c r="AF862" s="156">
        <v>1.526526E9</v>
      </c>
      <c r="AG862" s="156">
        <v>92434.8369</v>
      </c>
      <c r="AH862" s="156"/>
      <c r="AI862" s="153">
        <f>IFERROR(__xludf.DUMMYFUNCTION("TO_DATE(INT((AJ862/(60*60*24))+""1/1/1970""))"),43397.0)</f>
        <v>43397</v>
      </c>
      <c r="AJ862" s="152">
        <v>1.5403536E9</v>
      </c>
      <c r="AK862" s="152">
        <v>98838.0102</v>
      </c>
      <c r="AL862" s="156">
        <v>158114.3699</v>
      </c>
      <c r="AM862" s="159">
        <v>137369.2</v>
      </c>
      <c r="AN862" s="152">
        <f t="shared" si="1"/>
        <v>31914.853</v>
      </c>
      <c r="AO862" s="152">
        <f t="shared" si="2"/>
        <v>187447.2348</v>
      </c>
      <c r="AP862" s="152">
        <f t="shared" si="3"/>
        <v>10074.7785</v>
      </c>
      <c r="AQ862" s="152">
        <f t="shared" si="4"/>
        <v>94091.386</v>
      </c>
      <c r="AR862" s="152">
        <f t="shared" si="5"/>
        <v>93117.0945</v>
      </c>
    </row>
    <row r="863">
      <c r="A863" s="152">
        <v>1.5052464E9</v>
      </c>
      <c r="B863" s="152">
        <v>117468.4999</v>
      </c>
      <c r="D863" s="153">
        <f>IFERROR(__xludf.DUMMYFUNCTION("TO_DATE(INT((E863/(60*60*24))+""1/1/1970""))"),43398.0)</f>
        <v>43398</v>
      </c>
      <c r="E863" s="156">
        <v>1.54044E9</v>
      </c>
      <c r="F863" s="156">
        <v>98838.0102</v>
      </c>
      <c r="H863" s="153">
        <f>IFERROR(__xludf.DUMMYFUNCTION("TO_DATE(INT((I863/(60*60*24))+""1/1/1970""))"),43398.0)</f>
        <v>43398</v>
      </c>
      <c r="I863" s="152">
        <v>1.54044E9</v>
      </c>
      <c r="J863" s="152">
        <v>157633.5555</v>
      </c>
      <c r="L863" s="158">
        <v>43398.0</v>
      </c>
      <c r="M863" s="160">
        <v>135770.1</v>
      </c>
      <c r="O863" s="153">
        <f>IFERROR(__xludf.DUMMYFUNCTION("TO_DATE(INT((P863/(60*60*24))+""1/1/1970""))"),43236.0)</f>
        <v>43236</v>
      </c>
      <c r="P863" s="13">
        <v>1.5264792E9</v>
      </c>
      <c r="Q863" s="13">
        <v>30008.1053</v>
      </c>
      <c r="S863" s="153">
        <f>IFERROR(__xludf.DUMMYFUNCTION("TO_DATE(INT((T863/(60*60*24))+""1/1/1970""))"),43398.0)</f>
        <v>43398</v>
      </c>
      <c r="T863" s="152">
        <v>1.54044E9</v>
      </c>
      <c r="U863" s="152">
        <v>178380.1998</v>
      </c>
      <c r="W863" s="153">
        <f>IFERROR(__xludf.DUMMYFUNCTION("TO_DATE(INT((X863/(60*60*24))+""1/1/1970""))"),43374.0)</f>
        <v>43374</v>
      </c>
      <c r="X863" s="156">
        <v>1.538352E9</v>
      </c>
      <c r="Y863" s="156">
        <v>10115.0503</v>
      </c>
      <c r="AA863" s="153">
        <f>IFERROR(__xludf.DUMMYFUNCTION("TO_DATE(INT((AB863/(60*60*24))+""1/1/1970""))"),43376.0)</f>
        <v>43376</v>
      </c>
      <c r="AB863" s="152">
        <v>1.5385428E9</v>
      </c>
      <c r="AC863" s="152">
        <v>93728.9764</v>
      </c>
      <c r="AE863" s="153">
        <f>IFERROR(__xludf.DUMMYFUNCTION("TO_DATE(INT((AF863/(60*60*24))+""1/1/1970""))"),43238.0)</f>
        <v>43238</v>
      </c>
      <c r="AF863" s="152">
        <v>1.5266052E9</v>
      </c>
      <c r="AG863" s="152">
        <v>92610.734</v>
      </c>
      <c r="AH863" s="156"/>
      <c r="AI863" s="153">
        <f>IFERROR(__xludf.DUMMYFUNCTION("TO_DATE(INT((AJ863/(60*60*24))+""1/1/1970""))"),43398.0)</f>
        <v>43398</v>
      </c>
      <c r="AJ863" s="156">
        <v>1.54044E9</v>
      </c>
      <c r="AK863" s="156">
        <v>98838.0102</v>
      </c>
      <c r="AL863" s="152">
        <v>157633.5555</v>
      </c>
      <c r="AM863" s="160">
        <v>135770.1</v>
      </c>
      <c r="AN863" s="152">
        <f t="shared" si="1"/>
        <v>31909.1502</v>
      </c>
      <c r="AO863" s="152">
        <f t="shared" si="2"/>
        <v>178380.1998</v>
      </c>
      <c r="AP863" s="152">
        <f t="shared" si="3"/>
        <v>10093.5393</v>
      </c>
      <c r="AQ863" s="152">
        <f t="shared" si="4"/>
        <v>94126.4459</v>
      </c>
      <c r="AR863" s="152">
        <f t="shared" si="5"/>
        <v>92532.4911</v>
      </c>
    </row>
    <row r="864">
      <c r="A864" s="156">
        <v>1.50530946E9</v>
      </c>
      <c r="B864" s="156">
        <v>117276.4907</v>
      </c>
      <c r="D864" s="153">
        <f>IFERROR(__xludf.DUMMYFUNCTION("TO_DATE(INT((E864/(60*60*24))+""1/1/1970""))"),43399.0)</f>
        <v>43399</v>
      </c>
      <c r="E864" s="152">
        <v>1.5405264E9</v>
      </c>
      <c r="F864" s="152">
        <v>98838.0102</v>
      </c>
      <c r="H864" s="153">
        <f>IFERROR(__xludf.DUMMYFUNCTION("TO_DATE(INT((I864/(60*60*24))+""1/1/1970""))"),43399.0)</f>
        <v>43399</v>
      </c>
      <c r="I864" s="156">
        <v>1.5405264E9</v>
      </c>
      <c r="J864" s="156">
        <v>157633.5555</v>
      </c>
      <c r="L864" s="158">
        <v>43399.0</v>
      </c>
      <c r="M864" s="159">
        <v>136659.38</v>
      </c>
      <c r="O864" s="153">
        <f>IFERROR(__xludf.DUMMYFUNCTION("TO_DATE(INT((P864/(60*60*24))+""1/1/1970""))"),43237.0)</f>
        <v>43237</v>
      </c>
      <c r="P864" s="13">
        <v>1.5265656E9</v>
      </c>
      <c r="Q864" s="13">
        <v>29940.9338</v>
      </c>
      <c r="S864" s="153">
        <f>IFERROR(__xludf.DUMMYFUNCTION("TO_DATE(INT((T864/(60*60*24))+""1/1/1970""))"),43399.0)</f>
        <v>43399</v>
      </c>
      <c r="T864" s="156">
        <v>1.5405264E9</v>
      </c>
      <c r="U864" s="156">
        <v>183635.3834</v>
      </c>
      <c r="W864" s="153">
        <f>IFERROR(__xludf.DUMMYFUNCTION("TO_DATE(INT((X864/(60*60*24))+""1/1/1970""))"),43375.0)</f>
        <v>43375</v>
      </c>
      <c r="X864" s="152">
        <v>1.5384888E9</v>
      </c>
      <c r="Y864" s="152">
        <v>10124.0418</v>
      </c>
      <c r="AA864" s="153">
        <f>IFERROR(__xludf.DUMMYFUNCTION("TO_DATE(INT((AB864/(60*60*24))+""1/1/1970""))"),43377.0)</f>
        <v>43377</v>
      </c>
      <c r="AB864" s="156">
        <v>1.538622E9</v>
      </c>
      <c r="AC864" s="156">
        <v>93740.3586</v>
      </c>
      <c r="AE864" s="153">
        <f>IFERROR(__xludf.DUMMYFUNCTION("TO_DATE(INT((AF864/(60*60*24))+""1/1/1970""))"),43239.0)</f>
        <v>43239</v>
      </c>
      <c r="AF864" s="156">
        <v>1.526688E9</v>
      </c>
      <c r="AG864" s="156">
        <v>92752.0285</v>
      </c>
      <c r="AH864" s="156"/>
      <c r="AI864" s="153">
        <f>IFERROR(__xludf.DUMMYFUNCTION("TO_DATE(INT((AJ864/(60*60*24))+""1/1/1970""))"),43399.0)</f>
        <v>43399</v>
      </c>
      <c r="AJ864" s="152">
        <v>1.5405264E9</v>
      </c>
      <c r="AK864" s="152">
        <v>98838.0102</v>
      </c>
      <c r="AL864" s="156">
        <v>157633.5555</v>
      </c>
      <c r="AM864" s="159">
        <v>136659.38</v>
      </c>
      <c r="AN864" s="152">
        <f t="shared" si="1"/>
        <v>31744.718</v>
      </c>
      <c r="AO864" s="152">
        <f t="shared" si="2"/>
        <v>183635.3834</v>
      </c>
      <c r="AP864" s="152">
        <f t="shared" si="3"/>
        <v>10100.4576</v>
      </c>
      <c r="AQ864" s="152">
        <f t="shared" si="4"/>
        <v>94133.9839</v>
      </c>
      <c r="AR864" s="152">
        <f t="shared" si="5"/>
        <v>92342.6165</v>
      </c>
    </row>
    <row r="865">
      <c r="A865" s="152">
        <v>1.5053328E9</v>
      </c>
      <c r="B865" s="152">
        <v>117524.6977</v>
      </c>
      <c r="D865" s="153">
        <f>IFERROR(__xludf.DUMMYFUNCTION("TO_DATE(INT((E865/(60*60*24))+""1/1/1970""))"),43400.0)</f>
        <v>43400</v>
      </c>
      <c r="E865" s="156">
        <v>1.5406128E9</v>
      </c>
      <c r="F865" s="156">
        <v>98838.0102</v>
      </c>
      <c r="H865" s="153">
        <f>IFERROR(__xludf.DUMMYFUNCTION("TO_DATE(INT((I865/(60*60*24))+""1/1/1970""))"),43400.0)</f>
        <v>43400</v>
      </c>
      <c r="I865" s="152">
        <v>1.5406128E9</v>
      </c>
      <c r="J865" s="152">
        <v>157633.5555</v>
      </c>
      <c r="L865" s="158">
        <v>43400.0</v>
      </c>
      <c r="M865" s="160">
        <v>135865.33</v>
      </c>
      <c r="O865" s="153">
        <f>IFERROR(__xludf.DUMMYFUNCTION("TO_DATE(INT((P865/(60*60*24))+""1/1/1970""))"),43238.0)</f>
        <v>43238</v>
      </c>
      <c r="P865" s="13">
        <v>1.526652E9</v>
      </c>
      <c r="Q865" s="13">
        <v>29947.5894</v>
      </c>
      <c r="S865" s="153">
        <f>IFERROR(__xludf.DUMMYFUNCTION("TO_DATE(INT((T865/(60*60*24))+""1/1/1970""))"),43400.0)</f>
        <v>43400</v>
      </c>
      <c r="T865" s="152">
        <v>1.5406128E9</v>
      </c>
      <c r="U865" s="152">
        <v>178360.0182</v>
      </c>
      <c r="W865" s="153">
        <f>IFERROR(__xludf.DUMMYFUNCTION("TO_DATE(INT((X865/(60*60*24))+""1/1/1970""))"),43376.0)</f>
        <v>43376</v>
      </c>
      <c r="X865" s="152">
        <v>1.5385752E9</v>
      </c>
      <c r="Y865" s="152">
        <v>10112.265</v>
      </c>
      <c r="AA865" s="153">
        <f>IFERROR(__xludf.DUMMYFUNCTION("TO_DATE(INT((AB865/(60*60*24))+""1/1/1970""))"),43378.0)</f>
        <v>43378</v>
      </c>
      <c r="AB865" s="152">
        <v>1.5387012E9</v>
      </c>
      <c r="AC865" s="152">
        <v>93754.9062</v>
      </c>
      <c r="AE865" s="153">
        <f>IFERROR(__xludf.DUMMYFUNCTION("TO_DATE(INT((AF865/(60*60*24))+""1/1/1970""))"),43240.0)</f>
        <v>43240</v>
      </c>
      <c r="AF865" s="152">
        <v>1.5268536E9</v>
      </c>
      <c r="AG865" s="152">
        <v>92752.0285</v>
      </c>
      <c r="AH865" s="156"/>
      <c r="AI865" s="153">
        <f>IFERROR(__xludf.DUMMYFUNCTION("TO_DATE(INT((AJ865/(60*60*24))+""1/1/1970""))"),43400.0)</f>
        <v>43400</v>
      </c>
      <c r="AJ865" s="156">
        <v>1.5406128E9</v>
      </c>
      <c r="AK865" s="156">
        <v>98838.0102</v>
      </c>
      <c r="AL865" s="152">
        <v>157633.5555</v>
      </c>
      <c r="AM865" s="160">
        <v>135865.33</v>
      </c>
      <c r="AN865" s="152">
        <f t="shared" si="1"/>
        <v>31740.8706</v>
      </c>
      <c r="AO865" s="152">
        <f t="shared" si="2"/>
        <v>178360.0182</v>
      </c>
      <c r="AP865" s="152">
        <f t="shared" si="3"/>
        <v>10097.2598</v>
      </c>
      <c r="AQ865" s="152">
        <f t="shared" si="4"/>
        <v>94133.9839</v>
      </c>
      <c r="AR865" s="152">
        <f t="shared" si="5"/>
        <v>92570.547</v>
      </c>
    </row>
    <row r="866">
      <c r="A866" s="156">
        <v>1.50539586E9</v>
      </c>
      <c r="B866" s="156">
        <v>117365.4706</v>
      </c>
      <c r="D866" s="153">
        <f>IFERROR(__xludf.DUMMYFUNCTION("TO_DATE(INT((E866/(60*60*24))+""1/1/1970""))"),43402.0)</f>
        <v>43402</v>
      </c>
      <c r="E866" s="152">
        <v>1.5408216E9</v>
      </c>
      <c r="F866" s="152">
        <v>98838.0102</v>
      </c>
      <c r="H866" s="153">
        <f>IFERROR(__xludf.DUMMYFUNCTION("TO_DATE(INT((I866/(60*60*24))+""1/1/1970""))"),43402.0)</f>
        <v>43402</v>
      </c>
      <c r="I866" s="156">
        <v>1.5408216E9</v>
      </c>
      <c r="J866" s="156">
        <v>157633.5555</v>
      </c>
      <c r="L866" s="158">
        <v>43402.0</v>
      </c>
      <c r="M866" s="159">
        <v>135865.33</v>
      </c>
      <c r="O866" s="153">
        <f>IFERROR(__xludf.DUMMYFUNCTION("TO_DATE(INT((P866/(60*60*24))+""1/1/1970""))"),43239.0)</f>
        <v>43239</v>
      </c>
      <c r="P866" s="13">
        <v>1.526688E9</v>
      </c>
      <c r="Q866" s="13">
        <v>30027.5868</v>
      </c>
      <c r="S866" s="153">
        <f>IFERROR(__xludf.DUMMYFUNCTION("TO_DATE(INT((T866/(60*60*24))+""1/1/1970""))"),43402.0)</f>
        <v>43402</v>
      </c>
      <c r="T866" s="156">
        <v>1.5408216E9</v>
      </c>
      <c r="U866" s="156">
        <v>178360.0182</v>
      </c>
      <c r="W866" s="153">
        <f>IFERROR(__xludf.DUMMYFUNCTION("TO_DATE(INT((X866/(60*60*24))+""1/1/1970""))"),43377.0)</f>
        <v>43377</v>
      </c>
      <c r="X866" s="152">
        <v>1.5386616E9</v>
      </c>
      <c r="Y866" s="152">
        <v>10113.9156</v>
      </c>
      <c r="AA866" s="153">
        <f>IFERROR(__xludf.DUMMYFUNCTION("TO_DATE(INT((AB866/(60*60*24))+""1/1/1970""))"),43380.0)</f>
        <v>43380</v>
      </c>
      <c r="AB866" s="156">
        <v>1.5389496E9</v>
      </c>
      <c r="AC866" s="156">
        <v>93887.4218</v>
      </c>
      <c r="AE866" s="153">
        <f>IFERROR(__xludf.DUMMYFUNCTION("TO_DATE(INT((AF866/(60*60*24))+""1/1/1970""))"),43241.0)</f>
        <v>43241</v>
      </c>
      <c r="AF866" s="152">
        <v>1.5268932E9</v>
      </c>
      <c r="AG866" s="152">
        <v>92788.073</v>
      </c>
      <c r="AH866" s="156"/>
      <c r="AI866" s="153">
        <f>IFERROR(__xludf.DUMMYFUNCTION("TO_DATE(INT((AJ866/(60*60*24))+""1/1/1970""))"),43402.0)</f>
        <v>43402</v>
      </c>
      <c r="AJ866" s="152">
        <v>1.5408216E9</v>
      </c>
      <c r="AK866" s="152">
        <v>98838.0102</v>
      </c>
      <c r="AL866" s="156">
        <v>157633.5555</v>
      </c>
      <c r="AM866" s="159">
        <v>135865.33</v>
      </c>
      <c r="AN866" s="152">
        <f t="shared" si="1"/>
        <v>31740.8706</v>
      </c>
      <c r="AO866" s="152">
        <f t="shared" si="2"/>
        <v>178360.0182</v>
      </c>
      <c r="AP866" s="152">
        <f t="shared" si="3"/>
        <v>10097.2598</v>
      </c>
      <c r="AQ866" s="152">
        <f t="shared" si="4"/>
        <v>94115.2798</v>
      </c>
      <c r="AR866" s="152">
        <f t="shared" si="5"/>
        <v>92570.547</v>
      </c>
    </row>
    <row r="867">
      <c r="A867" s="152">
        <v>1.5054192E9</v>
      </c>
      <c r="B867" s="152">
        <v>117487.2325</v>
      </c>
      <c r="D867" s="153">
        <f>IFERROR(__xludf.DUMMYFUNCTION("TO_DATE(INT((E867/(60*60*24))+""1/1/1970""))"),43403.0)</f>
        <v>43403</v>
      </c>
      <c r="E867" s="152">
        <v>1.540872E9</v>
      </c>
      <c r="F867" s="152">
        <v>98838.0102</v>
      </c>
      <c r="H867" s="153">
        <f>IFERROR(__xludf.DUMMYFUNCTION("TO_DATE(INT((I867/(60*60*24))+""1/1/1970""))"),43403.0)</f>
        <v>43403</v>
      </c>
      <c r="I867" s="156">
        <v>1.540872E9</v>
      </c>
      <c r="J867" s="156">
        <v>157633.5555</v>
      </c>
      <c r="L867" s="158">
        <v>43403.0</v>
      </c>
      <c r="M867" s="159">
        <v>135308.23</v>
      </c>
      <c r="O867" s="153">
        <f>IFERROR(__xludf.DUMMYFUNCTION("TO_DATE(INT((P867/(60*60*24))+""1/1/1970""))"),43240.0)</f>
        <v>43240</v>
      </c>
      <c r="P867" s="13">
        <v>1.5267744E9</v>
      </c>
      <c r="Q867" s="13">
        <v>30027.5868</v>
      </c>
      <c r="S867" s="153">
        <f>IFERROR(__xludf.DUMMYFUNCTION("TO_DATE(INT((T867/(60*60*24))+""1/1/1970""))"),43403.0)</f>
        <v>43403</v>
      </c>
      <c r="T867" s="156">
        <v>1.540872E9</v>
      </c>
      <c r="U867" s="156">
        <v>176795.5761</v>
      </c>
      <c r="W867" s="153">
        <f>IFERROR(__xludf.DUMMYFUNCTION("TO_DATE(INT((X867/(60*60*24))+""1/1/1970""))"),43378.0)</f>
        <v>43378</v>
      </c>
      <c r="X867" s="152">
        <v>1.538748E9</v>
      </c>
      <c r="Y867" s="152">
        <v>10092.8802</v>
      </c>
      <c r="AA867" s="153">
        <f>IFERROR(__xludf.DUMMYFUNCTION("TO_DATE(INT((AB867/(60*60*24))+""1/1/1970""))"),43381.0)</f>
        <v>43381</v>
      </c>
      <c r="AB867" s="156">
        <v>1.5389892E9</v>
      </c>
      <c r="AC867" s="156">
        <v>93848.8958</v>
      </c>
      <c r="AE867" s="153">
        <f>IFERROR(__xludf.DUMMYFUNCTION("TO_DATE(INT((AF867/(60*60*24))+""1/1/1970""))"),43242.0)</f>
        <v>43242</v>
      </c>
      <c r="AF867" s="156">
        <v>1.5269724E9</v>
      </c>
      <c r="AG867" s="156">
        <v>92612.5362</v>
      </c>
      <c r="AH867" s="156"/>
      <c r="AI867" s="153">
        <f>IFERROR(__xludf.DUMMYFUNCTION("TO_DATE(INT((AJ867/(60*60*24))+""1/1/1970""))"),43403.0)</f>
        <v>43403</v>
      </c>
      <c r="AJ867" s="152">
        <v>1.540872E9</v>
      </c>
      <c r="AK867" s="152">
        <v>98838.0102</v>
      </c>
      <c r="AL867" s="156">
        <v>157633.5555</v>
      </c>
      <c r="AM867" s="159">
        <v>135308.23</v>
      </c>
      <c r="AN867" s="152">
        <f t="shared" si="1"/>
        <v>31624.6183</v>
      </c>
      <c r="AO867" s="152">
        <f t="shared" si="2"/>
        <v>176795.5761</v>
      </c>
      <c r="AP867" s="152">
        <f t="shared" si="3"/>
        <v>10096.8671</v>
      </c>
      <c r="AQ867" s="152">
        <f t="shared" si="4"/>
        <v>94120.9896</v>
      </c>
      <c r="AR867" s="152">
        <f t="shared" si="5"/>
        <v>92345.8553</v>
      </c>
    </row>
    <row r="868">
      <c r="A868" s="156">
        <v>1.505448E9</v>
      </c>
      <c r="B868" s="156">
        <v>117487.2325</v>
      </c>
      <c r="D868" s="153">
        <f>IFERROR(__xludf.DUMMYFUNCTION("TO_DATE(INT((E868/(60*60*24))+""1/1/1970""))"),43404.0)</f>
        <v>43404</v>
      </c>
      <c r="E868" s="156">
        <v>1.5409584E9</v>
      </c>
      <c r="F868" s="156">
        <v>98838.0102</v>
      </c>
      <c r="H868" s="153">
        <f>IFERROR(__xludf.DUMMYFUNCTION("TO_DATE(INT((I868/(60*60*24))+""1/1/1970""))"),43404.0)</f>
        <v>43404</v>
      </c>
      <c r="I868" s="152">
        <v>1.5409584E9</v>
      </c>
      <c r="J868" s="152">
        <v>157633.5555</v>
      </c>
      <c r="L868" s="158">
        <v>43404.0</v>
      </c>
      <c r="M868" s="160">
        <v>135897.2</v>
      </c>
      <c r="O868" s="153">
        <f>IFERROR(__xludf.DUMMYFUNCTION("TO_DATE(INT((P868/(60*60*24))+""1/1/1970""))"),43241.0)</f>
        <v>43241</v>
      </c>
      <c r="P868" s="13">
        <v>1.5268608E9</v>
      </c>
      <c r="Q868" s="13">
        <v>30024.4109</v>
      </c>
      <c r="S868" s="153">
        <f>IFERROR(__xludf.DUMMYFUNCTION("TO_DATE(INT((T868/(60*60*24))+""1/1/1970""))"),43404.0)</f>
        <v>43404</v>
      </c>
      <c r="T868" s="152">
        <v>1.5409584E9</v>
      </c>
      <c r="U868" s="152">
        <v>181250.4097</v>
      </c>
      <c r="W868" s="153">
        <f>IFERROR(__xludf.DUMMYFUNCTION("TO_DATE(INT((X868/(60*60*24))+""1/1/1970""))"),43379.0)</f>
        <v>43379</v>
      </c>
      <c r="X868" s="152">
        <v>1.538784E9</v>
      </c>
      <c r="Y868" s="152">
        <v>10078.8187</v>
      </c>
      <c r="AA868" s="153">
        <f>IFERROR(__xludf.DUMMYFUNCTION("TO_DATE(INT((AB868/(60*60*24))+""1/1/1970""))"),43382.0)</f>
        <v>43382</v>
      </c>
      <c r="AB868" s="152">
        <v>1.5390684E9</v>
      </c>
      <c r="AC868" s="152">
        <v>93700.1153</v>
      </c>
      <c r="AE868" s="153">
        <f>IFERROR(__xludf.DUMMYFUNCTION("TO_DATE(INT((AF868/(60*60*24))+""1/1/1970""))"),43243.0)</f>
        <v>43243</v>
      </c>
      <c r="AF868" s="152">
        <v>1.5270516E9</v>
      </c>
      <c r="AG868" s="152">
        <v>92627.3145</v>
      </c>
      <c r="AH868" s="156"/>
      <c r="AI868" s="153">
        <f>IFERROR(__xludf.DUMMYFUNCTION("TO_DATE(INT((AJ868/(60*60*24))+""1/1/1970""))"),43404.0)</f>
        <v>43404</v>
      </c>
      <c r="AJ868" s="156">
        <v>1.5409584E9</v>
      </c>
      <c r="AK868" s="156">
        <v>98838.0102</v>
      </c>
      <c r="AL868" s="152">
        <v>157633.5555</v>
      </c>
      <c r="AM868" s="160">
        <v>135897.2</v>
      </c>
      <c r="AN868" s="152">
        <f t="shared" si="1"/>
        <v>31388.5058</v>
      </c>
      <c r="AO868" s="152">
        <f t="shared" si="2"/>
        <v>181250.4097</v>
      </c>
      <c r="AP868" s="152">
        <f t="shared" si="3"/>
        <v>10109.4349</v>
      </c>
      <c r="AQ868" s="152">
        <f t="shared" si="4"/>
        <v>93971.266</v>
      </c>
      <c r="AR868" s="152">
        <f t="shared" si="5"/>
        <v>92097.6822</v>
      </c>
    </row>
    <row r="869">
      <c r="A869" s="152">
        <v>1.50548748E9</v>
      </c>
      <c r="B869" s="152">
        <v>117567.2412</v>
      </c>
      <c r="D869" s="153">
        <f>IFERROR(__xludf.DUMMYFUNCTION("TO_DATE(INT((E869/(60*60*24))+""1/1/1970""))"),43405.0)</f>
        <v>43405</v>
      </c>
      <c r="E869" s="152">
        <v>1.5410448E9</v>
      </c>
      <c r="F869" s="152">
        <v>98838.0102</v>
      </c>
      <c r="H869" s="153">
        <f>IFERROR(__xludf.DUMMYFUNCTION("TO_DATE(INT((I869/(60*60*24))+""1/1/1970""))"),43405.0)</f>
        <v>43405</v>
      </c>
      <c r="I869" s="156">
        <v>1.5410448E9</v>
      </c>
      <c r="J869" s="156">
        <v>157633.5555</v>
      </c>
      <c r="L869" s="158">
        <v>43405.0</v>
      </c>
      <c r="M869" s="159">
        <v>136271.43</v>
      </c>
      <c r="O869" s="153">
        <f>IFERROR(__xludf.DUMMYFUNCTION("TO_DATE(INT((P869/(60*60*24))+""1/1/1970""))"),43242.0)</f>
        <v>43242</v>
      </c>
      <c r="P869" s="13">
        <v>1.5269976E9</v>
      </c>
      <c r="Q869" s="13">
        <v>30184.5885</v>
      </c>
      <c r="S869" s="153">
        <f>IFERROR(__xludf.DUMMYFUNCTION("TO_DATE(INT((T869/(60*60*24))+""1/1/1970""))"),43405.0)</f>
        <v>43405</v>
      </c>
      <c r="T869" s="156">
        <v>1.5410448E9</v>
      </c>
      <c r="U869" s="156">
        <v>184371.7414</v>
      </c>
      <c r="W869" s="153">
        <f>IFERROR(__xludf.DUMMYFUNCTION("TO_DATE(INT((X869/(60*60*24))+""1/1/1970""))"),43381.0)</f>
        <v>43381</v>
      </c>
      <c r="X869" s="156">
        <v>1.5389568E9</v>
      </c>
      <c r="Y869" s="156">
        <v>10076.9214</v>
      </c>
      <c r="AA869" s="153">
        <f>IFERROR(__xludf.DUMMYFUNCTION("TO_DATE(INT((AB869/(60*60*24))+""1/1/1970""))"),43383.0)</f>
        <v>43383</v>
      </c>
      <c r="AB869" s="156">
        <v>1.5391476E9</v>
      </c>
      <c r="AC869" s="156">
        <v>93946.3293</v>
      </c>
      <c r="AE869" s="153">
        <f>IFERROR(__xludf.DUMMYFUNCTION("TO_DATE(INT((AF869/(60*60*24))+""1/1/1970""))"),43244.0)</f>
        <v>43244</v>
      </c>
      <c r="AF869" s="156">
        <v>1.5271308E9</v>
      </c>
      <c r="AG869" s="156">
        <v>93194.2945</v>
      </c>
      <c r="AH869" s="156"/>
      <c r="AI869" s="153">
        <f>IFERROR(__xludf.DUMMYFUNCTION("TO_DATE(INT((AJ869/(60*60*24))+""1/1/1970""))"),43405.0)</f>
        <v>43405</v>
      </c>
      <c r="AJ869" s="152">
        <v>1.5410448E9</v>
      </c>
      <c r="AK869" s="152">
        <v>98838.0102</v>
      </c>
      <c r="AL869" s="156">
        <v>157633.5555</v>
      </c>
      <c r="AM869" s="159">
        <v>136271.43</v>
      </c>
      <c r="AN869" s="152">
        <f t="shared" si="1"/>
        <v>31589.5038</v>
      </c>
      <c r="AO869" s="152">
        <f t="shared" si="2"/>
        <v>184371.7414</v>
      </c>
      <c r="AP869" s="152">
        <f t="shared" si="3"/>
        <v>10106.3815</v>
      </c>
      <c r="AQ869" s="152">
        <f t="shared" si="4"/>
        <v>94585.6903</v>
      </c>
      <c r="AR869" s="152">
        <f t="shared" si="5"/>
        <v>91851.5334</v>
      </c>
    </row>
    <row r="870">
      <c r="A870" s="156">
        <v>1.5055056E9</v>
      </c>
      <c r="B870" s="156">
        <v>117642.5419</v>
      </c>
      <c r="D870" s="153">
        <f>IFERROR(__xludf.DUMMYFUNCTION("TO_DATE(INT((E870/(60*60*24))+""1/1/1970""))"),43406.0)</f>
        <v>43406</v>
      </c>
      <c r="E870" s="156">
        <v>1.5411312E9</v>
      </c>
      <c r="F870" s="156">
        <v>98838.0102</v>
      </c>
      <c r="H870" s="153">
        <f>IFERROR(__xludf.DUMMYFUNCTION("TO_DATE(INT((I870/(60*60*24))+""1/1/1970""))"),43406.0)</f>
        <v>43406</v>
      </c>
      <c r="I870" s="152">
        <v>1.5411312E9</v>
      </c>
      <c r="J870" s="152">
        <v>157633.5555</v>
      </c>
      <c r="L870" s="158">
        <v>43406.0</v>
      </c>
      <c r="M870" s="160">
        <v>137347.57</v>
      </c>
      <c r="O870" s="153">
        <f>IFERROR(__xludf.DUMMYFUNCTION("TO_DATE(INT((P870/(60*60*24))+""1/1/1970""))"),43243.0)</f>
        <v>43243</v>
      </c>
      <c r="P870" s="13">
        <v>1.527084E9</v>
      </c>
      <c r="Q870" s="13">
        <v>30534.7883</v>
      </c>
      <c r="S870" s="153">
        <f>IFERROR(__xludf.DUMMYFUNCTION("TO_DATE(INT((T870/(60*60*24))+""1/1/1970""))"),43406.0)</f>
        <v>43406</v>
      </c>
      <c r="T870" s="152">
        <v>1.5411312E9</v>
      </c>
      <c r="U870" s="152">
        <v>187433.2002</v>
      </c>
      <c r="W870" s="153">
        <f>IFERROR(__xludf.DUMMYFUNCTION("TO_DATE(INT((X870/(60*60*24))+""1/1/1970""))"),43382.0)</f>
        <v>43382</v>
      </c>
      <c r="X870" s="152">
        <v>1.5390936E9</v>
      </c>
      <c r="Y870" s="152">
        <v>10079.7001</v>
      </c>
      <c r="AA870" s="153">
        <f>IFERROR(__xludf.DUMMYFUNCTION("TO_DATE(INT((AB870/(60*60*24))+""1/1/1970""))"),43384.0)</f>
        <v>43384</v>
      </c>
      <c r="AB870" s="152">
        <v>1.5392268E9</v>
      </c>
      <c r="AC870" s="152">
        <v>94403.9032</v>
      </c>
      <c r="AE870" s="153">
        <f>IFERROR(__xludf.DUMMYFUNCTION("TO_DATE(INT((AF870/(60*60*24))+""1/1/1970""))"),43245.0)</f>
        <v>43245</v>
      </c>
      <c r="AF870" s="152">
        <v>1.52721E9</v>
      </c>
      <c r="AG870" s="152">
        <v>93099.137</v>
      </c>
      <c r="AH870" s="156"/>
      <c r="AI870" s="153">
        <f>IFERROR(__xludf.DUMMYFUNCTION("TO_DATE(INT((AJ870/(60*60*24))+""1/1/1970""))"),43406.0)</f>
        <v>43406</v>
      </c>
      <c r="AJ870" s="156">
        <v>1.5411312E9</v>
      </c>
      <c r="AK870" s="156">
        <v>98838.0102</v>
      </c>
      <c r="AL870" s="152">
        <v>157633.5555</v>
      </c>
      <c r="AM870" s="160">
        <v>137347.57</v>
      </c>
      <c r="AN870" s="152">
        <f t="shared" si="1"/>
        <v>31506.7894</v>
      </c>
      <c r="AO870" s="152">
        <f t="shared" si="2"/>
        <v>187433.2002</v>
      </c>
      <c r="AP870" s="152">
        <f t="shared" si="3"/>
        <v>10098.3413</v>
      </c>
      <c r="AQ870" s="152">
        <f t="shared" si="4"/>
        <v>94894.2044</v>
      </c>
      <c r="AR870" s="152">
        <f t="shared" si="5"/>
        <v>92567.3082</v>
      </c>
    </row>
    <row r="871">
      <c r="A871" s="152">
        <v>1.50574146E9</v>
      </c>
      <c r="B871" s="152">
        <v>117830.7939</v>
      </c>
      <c r="D871" s="153">
        <f>IFERROR(__xludf.DUMMYFUNCTION("TO_DATE(INT((E871/(60*60*24))+""1/1/1970""))"),43407.0)</f>
        <v>43407</v>
      </c>
      <c r="E871" s="152">
        <v>1.5412176E9</v>
      </c>
      <c r="F871" s="152">
        <v>98838.0102</v>
      </c>
      <c r="H871" s="153">
        <f>IFERROR(__xludf.DUMMYFUNCTION("TO_DATE(INT((I871/(60*60*24))+""1/1/1970""))"),43407.0)</f>
        <v>43407</v>
      </c>
      <c r="I871" s="156">
        <v>1.5412176E9</v>
      </c>
      <c r="J871" s="156">
        <v>157633.5555</v>
      </c>
      <c r="L871" s="158">
        <v>43407.0</v>
      </c>
      <c r="M871" s="159">
        <v>136574.33</v>
      </c>
      <c r="O871" s="153">
        <f>IFERROR(__xludf.DUMMYFUNCTION("TO_DATE(INT((P871/(60*60*24))+""1/1/1970""))"),43244.0)</f>
        <v>43244</v>
      </c>
      <c r="P871" s="13">
        <v>1.5271704E9</v>
      </c>
      <c r="Q871" s="13">
        <v>30327.507</v>
      </c>
      <c r="S871" s="153">
        <f>IFERROR(__xludf.DUMMYFUNCTION("TO_DATE(INT((T871/(60*60*24))+""1/1/1970""))"),43407.0)</f>
        <v>43407</v>
      </c>
      <c r="T871" s="156">
        <v>1.5412176E9</v>
      </c>
      <c r="U871" s="156">
        <v>185636.5669</v>
      </c>
      <c r="W871" s="153">
        <f>IFERROR(__xludf.DUMMYFUNCTION("TO_DATE(INT((X871/(60*60*24))+""1/1/1970""))"),43383.0)</f>
        <v>43383</v>
      </c>
      <c r="X871" s="152">
        <v>1.53918E9</v>
      </c>
      <c r="Y871" s="152">
        <v>10079.7112</v>
      </c>
      <c r="AA871" s="153">
        <f>IFERROR(__xludf.DUMMYFUNCTION("TO_DATE(INT((AB871/(60*60*24))+""1/1/1970""))"),43385.0)</f>
        <v>43385</v>
      </c>
      <c r="AB871" s="156">
        <v>1.539306E9</v>
      </c>
      <c r="AC871" s="156">
        <v>94124.9814</v>
      </c>
      <c r="AE871" s="153">
        <f>IFERROR(__xludf.DUMMYFUNCTION("TO_DATE(INT((AF871/(60*60*24))+""1/1/1970""))"),43246.0)</f>
        <v>43246</v>
      </c>
      <c r="AF871" s="156">
        <v>1.5272928E9</v>
      </c>
      <c r="AG871" s="156">
        <v>93636.5605</v>
      </c>
      <c r="AH871" s="156"/>
      <c r="AI871" s="153">
        <f>IFERROR(__xludf.DUMMYFUNCTION("TO_DATE(INT((AJ871/(60*60*24))+""1/1/1970""))"),43407.0)</f>
        <v>43407</v>
      </c>
      <c r="AJ871" s="152">
        <v>1.5412176E9</v>
      </c>
      <c r="AK871" s="152">
        <v>98838.0102</v>
      </c>
      <c r="AL871" s="156">
        <v>157633.5555</v>
      </c>
      <c r="AM871" s="159">
        <v>136574.33</v>
      </c>
      <c r="AN871" s="152">
        <f t="shared" si="1"/>
        <v>31278.7285</v>
      </c>
      <c r="AO871" s="152">
        <f t="shared" si="2"/>
        <v>185636.5669</v>
      </c>
      <c r="AP871" s="152">
        <f t="shared" si="3"/>
        <v>10096.1484</v>
      </c>
      <c r="AQ871" s="152">
        <f t="shared" si="4"/>
        <v>94894.2044</v>
      </c>
      <c r="AR871" s="152">
        <f t="shared" si="5"/>
        <v>92441.8047</v>
      </c>
    </row>
    <row r="872">
      <c r="A872" s="156">
        <v>1.5057648E9</v>
      </c>
      <c r="B872" s="156">
        <v>117891.9757</v>
      </c>
      <c r="D872" s="153">
        <f>IFERROR(__xludf.DUMMYFUNCTION("TO_DATE(INT((E872/(60*60*24))+""1/1/1970""))"),43409.0)</f>
        <v>43409</v>
      </c>
      <c r="E872" s="156">
        <v>1.54143E9</v>
      </c>
      <c r="F872" s="156">
        <v>98838.0102</v>
      </c>
      <c r="H872" s="153">
        <f>IFERROR(__xludf.DUMMYFUNCTION("TO_DATE(INT((I872/(60*60*24))+""1/1/1970""))"),43409.0)</f>
        <v>43409</v>
      </c>
      <c r="I872" s="152">
        <v>1.54143E9</v>
      </c>
      <c r="J872" s="152">
        <v>157633.5555</v>
      </c>
      <c r="L872" s="158">
        <v>43409.0</v>
      </c>
      <c r="M872" s="160">
        <v>136574.33</v>
      </c>
      <c r="O872" s="153">
        <f>IFERROR(__xludf.DUMMYFUNCTION("TO_DATE(INT((P872/(60*60*24))+""1/1/1970""))"),43245.0)</f>
        <v>43245</v>
      </c>
      <c r="P872" s="13">
        <v>1.5272568E9</v>
      </c>
      <c r="Q872" s="13">
        <v>30769.3139</v>
      </c>
      <c r="S872" s="153">
        <f>IFERROR(__xludf.DUMMYFUNCTION("TO_DATE(INT((T872/(60*60*24))+""1/1/1970""))"),43409.0)</f>
        <v>43409</v>
      </c>
      <c r="T872" s="152">
        <v>1.54143E9</v>
      </c>
      <c r="U872" s="152">
        <v>185636.5669</v>
      </c>
      <c r="W872" s="153">
        <f>IFERROR(__xludf.DUMMYFUNCTION("TO_DATE(INT((X872/(60*60*24))+""1/1/1970""))"),43384.0)</f>
        <v>43384</v>
      </c>
      <c r="X872" s="152">
        <v>1.5392664E9</v>
      </c>
      <c r="Y872" s="152">
        <v>10045.1961</v>
      </c>
      <c r="AA872" s="153">
        <f>IFERROR(__xludf.DUMMYFUNCTION("TO_DATE(INT((AB872/(60*60*24))+""1/1/1970""))"),43387.0)</f>
        <v>43387</v>
      </c>
      <c r="AB872" s="152">
        <v>1.5395544E9</v>
      </c>
      <c r="AC872" s="152">
        <v>94094.9139</v>
      </c>
      <c r="AE872" s="153">
        <f>IFERROR(__xludf.DUMMYFUNCTION("TO_DATE(INT((AF872/(60*60*24))+""1/1/1970""))"),43247.0)</f>
        <v>43247</v>
      </c>
      <c r="AF872" s="152">
        <v>1.5274584E9</v>
      </c>
      <c r="AG872" s="152">
        <v>93636.5605</v>
      </c>
      <c r="AH872" s="156"/>
      <c r="AI872" s="153">
        <f>IFERROR(__xludf.DUMMYFUNCTION("TO_DATE(INT((AJ872/(60*60*24))+""1/1/1970""))"),43409.0)</f>
        <v>43409</v>
      </c>
      <c r="AJ872" s="156">
        <v>1.54143E9</v>
      </c>
      <c r="AK872" s="156">
        <v>98838.0102</v>
      </c>
      <c r="AL872" s="152">
        <v>157633.5555</v>
      </c>
      <c r="AM872" s="160">
        <v>136574.33</v>
      </c>
      <c r="AN872" s="152">
        <f t="shared" si="1"/>
        <v>31278.7285</v>
      </c>
      <c r="AO872" s="152">
        <f t="shared" si="2"/>
        <v>185636.5669</v>
      </c>
      <c r="AP872" s="152">
        <f t="shared" si="3"/>
        <v>10093.2816</v>
      </c>
      <c r="AQ872" s="152">
        <f t="shared" si="4"/>
        <v>94767.8663</v>
      </c>
      <c r="AR872" s="152">
        <f t="shared" si="5"/>
        <v>92527.2281</v>
      </c>
    </row>
    <row r="873">
      <c r="A873" s="152">
        <v>1.50582786E9</v>
      </c>
      <c r="B873" s="152">
        <v>117990.808</v>
      </c>
      <c r="D873" s="153">
        <f>IFERROR(__xludf.DUMMYFUNCTION("TO_DATE(INT((E873/(60*60*24))+""1/1/1970""))"),43410.0)</f>
        <v>43410</v>
      </c>
      <c r="E873" s="156">
        <v>1.5414804E9</v>
      </c>
      <c r="F873" s="156">
        <v>98838.0102</v>
      </c>
      <c r="H873" s="153">
        <f>IFERROR(__xludf.DUMMYFUNCTION("TO_DATE(INT((I873/(60*60*24))+""1/1/1970""))"),43410.0)</f>
        <v>43410</v>
      </c>
      <c r="I873" s="152">
        <v>1.5414804E9</v>
      </c>
      <c r="J873" s="152">
        <v>157633.5555</v>
      </c>
      <c r="L873" s="158">
        <v>43410.0</v>
      </c>
      <c r="M873" s="160">
        <v>136972.27</v>
      </c>
      <c r="O873" s="153">
        <f>IFERROR(__xludf.DUMMYFUNCTION("TO_DATE(INT((P873/(60*60*24))+""1/1/1970""))"),43246.0)</f>
        <v>43246</v>
      </c>
      <c r="P873" s="13">
        <v>1.5272928E9</v>
      </c>
      <c r="Q873" s="13">
        <v>30660.7057</v>
      </c>
      <c r="S873" s="153">
        <f>IFERROR(__xludf.DUMMYFUNCTION("TO_DATE(INT((T873/(60*60*24))+""1/1/1970""))"),43410.0)</f>
        <v>43410</v>
      </c>
      <c r="T873" s="152">
        <v>1.5414804E9</v>
      </c>
      <c r="U873" s="152">
        <v>187357.1072</v>
      </c>
      <c r="W873" s="153">
        <f>IFERROR(__xludf.DUMMYFUNCTION("TO_DATE(INT((X873/(60*60*24))+""1/1/1970""))"),43385.0)</f>
        <v>43385</v>
      </c>
      <c r="X873" s="152">
        <v>1.5393528E9</v>
      </c>
      <c r="Y873" s="152">
        <v>10050.3162</v>
      </c>
      <c r="AA873" s="153">
        <f>IFERROR(__xludf.DUMMYFUNCTION("TO_DATE(INT((AB873/(60*60*24))+""1/1/1970""))"),43388.0)</f>
        <v>43388</v>
      </c>
      <c r="AB873" s="152">
        <v>1.539594E9</v>
      </c>
      <c r="AC873" s="152">
        <v>94106.8999</v>
      </c>
      <c r="AE873" s="153">
        <f>IFERROR(__xludf.DUMMYFUNCTION("TO_DATE(INT((AF873/(60*60*24))+""1/1/1970""))"),43248.0)</f>
        <v>43248</v>
      </c>
      <c r="AF873" s="152">
        <v>1.527498E9</v>
      </c>
      <c r="AG873" s="152">
        <v>93344.6</v>
      </c>
      <c r="AH873" s="156"/>
      <c r="AI873" s="153">
        <f>IFERROR(__xludf.DUMMYFUNCTION("TO_DATE(INT((AJ873/(60*60*24))+""1/1/1970""))"),43410.0)</f>
        <v>43410</v>
      </c>
      <c r="AJ873" s="156">
        <v>1.5414804E9</v>
      </c>
      <c r="AK873" s="156">
        <v>98838.0102</v>
      </c>
      <c r="AL873" s="152">
        <v>157633.5555</v>
      </c>
      <c r="AM873" s="160">
        <v>136972.27</v>
      </c>
      <c r="AN873" s="152">
        <f t="shared" si="1"/>
        <v>31078.5791</v>
      </c>
      <c r="AO873" s="152">
        <f t="shared" si="2"/>
        <v>187357.1072</v>
      </c>
      <c r="AP873" s="152">
        <f t="shared" si="3"/>
        <v>10090.1934</v>
      </c>
      <c r="AQ873" s="152">
        <f t="shared" si="4"/>
        <v>94458.8869</v>
      </c>
      <c r="AR873" s="152">
        <f t="shared" si="5"/>
        <v>92613.0563</v>
      </c>
    </row>
    <row r="874">
      <c r="A874" s="156">
        <v>1.5058512E9</v>
      </c>
      <c r="B874" s="156">
        <v>118009.6332</v>
      </c>
      <c r="D874" s="153">
        <f>IFERROR(__xludf.DUMMYFUNCTION("TO_DATE(INT((E874/(60*60*24))+""1/1/1970""))"),43411.0)</f>
        <v>43411</v>
      </c>
      <c r="E874" s="152">
        <v>1.5415668E9</v>
      </c>
      <c r="F874" s="152">
        <v>98838.0102</v>
      </c>
      <c r="H874" s="153">
        <f>IFERROR(__xludf.DUMMYFUNCTION("TO_DATE(INT((I874/(60*60*24))+""1/1/1970""))"),43411.0)</f>
        <v>43411</v>
      </c>
      <c r="I874" s="156">
        <v>1.5415668E9</v>
      </c>
      <c r="J874" s="156">
        <v>156929.2739</v>
      </c>
      <c r="L874" s="158">
        <v>43411.0</v>
      </c>
      <c r="M874" s="159">
        <v>137268.6</v>
      </c>
      <c r="O874" s="153">
        <f>IFERROR(__xludf.DUMMYFUNCTION("TO_DATE(INT((P874/(60*60*24))+""1/1/1970""))"),43247.0)</f>
        <v>43247</v>
      </c>
      <c r="P874" s="13">
        <v>1.5273792E9</v>
      </c>
      <c r="Q874" s="13">
        <v>30660.7057</v>
      </c>
      <c r="S874" s="153">
        <f>IFERROR(__xludf.DUMMYFUNCTION("TO_DATE(INT((T874/(60*60*24))+""1/1/1970""))"),43411.0)</f>
        <v>43411</v>
      </c>
      <c r="T874" s="156">
        <v>1.5415668E9</v>
      </c>
      <c r="U874" s="156">
        <v>189218.1436</v>
      </c>
      <c r="W874" s="153">
        <f>IFERROR(__xludf.DUMMYFUNCTION("TO_DATE(INT((X874/(60*60*24))+""1/1/1970""))"),43386.0)</f>
        <v>43386</v>
      </c>
      <c r="X874" s="152">
        <v>1.5393888E9</v>
      </c>
      <c r="Y874" s="152">
        <v>10061.9484</v>
      </c>
      <c r="AA874" s="153">
        <f>IFERROR(__xludf.DUMMYFUNCTION("TO_DATE(INT((AB874/(60*60*24))+""1/1/1970""))"),43389.0)</f>
        <v>43389</v>
      </c>
      <c r="AB874" s="156">
        <v>1.5396732E9</v>
      </c>
      <c r="AC874" s="156">
        <v>94084.507</v>
      </c>
      <c r="AE874" s="153">
        <f>IFERROR(__xludf.DUMMYFUNCTION("TO_DATE(INT((AF874/(60*60*24))+""1/1/1970""))"),43249.0)</f>
        <v>43249</v>
      </c>
      <c r="AF874" s="156">
        <v>1.5275772E9</v>
      </c>
      <c r="AG874" s="156">
        <v>93794.075</v>
      </c>
      <c r="AH874" s="156"/>
      <c r="AI874" s="153">
        <f>IFERROR(__xludf.DUMMYFUNCTION("TO_DATE(INT((AJ874/(60*60*24))+""1/1/1970""))"),43411.0)</f>
        <v>43411</v>
      </c>
      <c r="AJ874" s="152">
        <v>1.5415668E9</v>
      </c>
      <c r="AK874" s="152">
        <v>98838.0102</v>
      </c>
      <c r="AL874" s="156">
        <v>156929.2739</v>
      </c>
      <c r="AM874" s="159">
        <v>137268.6</v>
      </c>
      <c r="AN874" s="152">
        <f t="shared" si="1"/>
        <v>31140.8259</v>
      </c>
      <c r="AO874" s="152">
        <f t="shared" si="2"/>
        <v>189218.1436</v>
      </c>
      <c r="AP874" s="152">
        <f t="shared" si="3"/>
        <v>10083.0192</v>
      </c>
      <c r="AQ874" s="152">
        <f t="shared" si="4"/>
        <v>94042.7664</v>
      </c>
      <c r="AR874" s="152">
        <f t="shared" si="5"/>
        <v>92876.2088</v>
      </c>
    </row>
    <row r="875">
      <c r="A875" s="152">
        <v>1.50591426E9</v>
      </c>
      <c r="B875" s="152">
        <v>118084.934</v>
      </c>
      <c r="D875" s="153">
        <f>IFERROR(__xludf.DUMMYFUNCTION("TO_DATE(INT((E875/(60*60*24))+""1/1/1970""))"),43412.0)</f>
        <v>43412</v>
      </c>
      <c r="E875" s="156">
        <v>1.5416532E9</v>
      </c>
      <c r="F875" s="156">
        <v>98838.0102</v>
      </c>
      <c r="H875" s="153">
        <f>IFERROR(__xludf.DUMMYFUNCTION("TO_DATE(INT((I875/(60*60*24))+""1/1/1970""))"),43412.0)</f>
        <v>43412</v>
      </c>
      <c r="I875" s="152">
        <v>1.5416532E9</v>
      </c>
      <c r="J875" s="152">
        <v>162361.7711</v>
      </c>
      <c r="L875" s="158">
        <v>43412.0</v>
      </c>
      <c r="M875" s="160">
        <v>138715.05</v>
      </c>
      <c r="O875" s="153">
        <f>IFERROR(__xludf.DUMMYFUNCTION("TO_DATE(INT((P875/(60*60*24))+""1/1/1970""))"),43248.0)</f>
        <v>43248</v>
      </c>
      <c r="P875" s="13">
        <v>1.5274656E9</v>
      </c>
      <c r="Q875" s="13">
        <v>30626.8992</v>
      </c>
      <c r="S875" s="153">
        <f>IFERROR(__xludf.DUMMYFUNCTION("TO_DATE(INT((T875/(60*60*24))+""1/1/1970""))"),43412.0)</f>
        <v>43412</v>
      </c>
      <c r="T875" s="152">
        <v>1.5416532E9</v>
      </c>
      <c r="U875" s="152">
        <v>195661.7102</v>
      </c>
      <c r="W875" s="153">
        <f>IFERROR(__xludf.DUMMYFUNCTION("TO_DATE(INT((X875/(60*60*24))+""1/1/1970""))"),43388.0)</f>
        <v>43388</v>
      </c>
      <c r="X875" s="156">
        <v>1.5395616E9</v>
      </c>
      <c r="Y875" s="156">
        <v>10063.8768</v>
      </c>
      <c r="AA875" s="153">
        <f>IFERROR(__xludf.DUMMYFUNCTION("TO_DATE(INT((AB875/(60*60*24))+""1/1/1970""))"),43390.0)</f>
        <v>43390</v>
      </c>
      <c r="AB875" s="152">
        <v>1.5397524E9</v>
      </c>
      <c r="AC875" s="152">
        <v>94097.0501</v>
      </c>
      <c r="AE875" s="153">
        <f>IFERROR(__xludf.DUMMYFUNCTION("TO_DATE(INT((AF875/(60*60*24))+""1/1/1970""))"),43250.0)</f>
        <v>43250</v>
      </c>
      <c r="AF875" s="152">
        <v>1.5276564E9</v>
      </c>
      <c r="AG875" s="152">
        <v>94428.8186</v>
      </c>
      <c r="AH875" s="156"/>
      <c r="AI875" s="153">
        <f>IFERROR(__xludf.DUMMYFUNCTION("TO_DATE(INT((AJ875/(60*60*24))+""1/1/1970""))"),43412.0)</f>
        <v>43412</v>
      </c>
      <c r="AJ875" s="156">
        <v>1.5416532E9</v>
      </c>
      <c r="AK875" s="156">
        <v>98838.0102</v>
      </c>
      <c r="AL875" s="152">
        <v>162361.7711</v>
      </c>
      <c r="AM875" s="160">
        <v>138715.05</v>
      </c>
      <c r="AN875" s="152">
        <f t="shared" si="1"/>
        <v>31115.3363</v>
      </c>
      <c r="AO875" s="152">
        <f t="shared" si="2"/>
        <v>195661.7102</v>
      </c>
      <c r="AP875" s="152">
        <f t="shared" si="3"/>
        <v>10085.5064</v>
      </c>
      <c r="AQ875" s="152">
        <f t="shared" si="4"/>
        <v>93669.9609</v>
      </c>
      <c r="AR875" s="152">
        <f t="shared" si="5"/>
        <v>92809.4085</v>
      </c>
    </row>
    <row r="876">
      <c r="A876" s="156">
        <v>1.5059376E9</v>
      </c>
      <c r="B876" s="156">
        <v>118051.9899</v>
      </c>
      <c r="D876" s="153">
        <f>IFERROR(__xludf.DUMMYFUNCTION("TO_DATE(INT((E876/(60*60*24))+""1/1/1970""))"),43413.0)</f>
        <v>43413</v>
      </c>
      <c r="E876" s="152">
        <v>1.5417396E9</v>
      </c>
      <c r="F876" s="152">
        <v>98838.0102</v>
      </c>
      <c r="H876" s="153">
        <f>IFERROR(__xludf.DUMMYFUNCTION("TO_DATE(INT((I876/(60*60*24))+""1/1/1970""))"),43413.0)</f>
        <v>43413</v>
      </c>
      <c r="I876" s="156">
        <v>1.5417396E9</v>
      </c>
      <c r="J876" s="156">
        <v>150858.4351</v>
      </c>
      <c r="L876" s="158">
        <v>43413.0</v>
      </c>
      <c r="M876" s="159">
        <v>138516.38</v>
      </c>
      <c r="O876" s="153">
        <f>IFERROR(__xludf.DUMMYFUNCTION("TO_DATE(INT((P876/(60*60*24))+""1/1/1970""))"),43249.0)</f>
        <v>43249</v>
      </c>
      <c r="P876" s="13">
        <v>1.527552E9</v>
      </c>
      <c r="Q876" s="13">
        <v>30406.0165</v>
      </c>
      <c r="S876" s="153">
        <f>IFERROR(__xludf.DUMMYFUNCTION("TO_DATE(INT((T876/(60*60*24))+""1/1/1970""))"),43413.0)</f>
        <v>43413</v>
      </c>
      <c r="T876" s="156">
        <v>1.5417396E9</v>
      </c>
      <c r="U876" s="156">
        <v>195091.8935</v>
      </c>
      <c r="W876" s="153">
        <f>IFERROR(__xludf.DUMMYFUNCTION("TO_DATE(INT((X876/(60*60*24))+""1/1/1970""))"),43389.0)</f>
        <v>43389</v>
      </c>
      <c r="X876" s="152">
        <v>1.5396984E9</v>
      </c>
      <c r="Y876" s="152">
        <v>10062.9203</v>
      </c>
      <c r="AA876" s="153">
        <f>IFERROR(__xludf.DUMMYFUNCTION("TO_DATE(INT((AB876/(60*60*24))+""1/1/1970""))"),43391.0)</f>
        <v>43391</v>
      </c>
      <c r="AB876" s="156">
        <v>1.5398316E9</v>
      </c>
      <c r="AC876" s="156">
        <v>94097.9878</v>
      </c>
      <c r="AE876" s="153">
        <f>IFERROR(__xludf.DUMMYFUNCTION("TO_DATE(INT((AF876/(60*60*24))+""1/1/1970""))"),43251.0)</f>
        <v>43251</v>
      </c>
      <c r="AF876" s="156">
        <v>1.5277356E9</v>
      </c>
      <c r="AG876" s="156">
        <v>93518.3345</v>
      </c>
      <c r="AH876" s="156"/>
      <c r="AI876" s="153">
        <f>IFERROR(__xludf.DUMMYFUNCTION("TO_DATE(INT((AJ876/(60*60*24))+""1/1/1970""))"),43413.0)</f>
        <v>43413</v>
      </c>
      <c r="AJ876" s="152">
        <v>1.5417396E9</v>
      </c>
      <c r="AK876" s="152">
        <v>98838.0102</v>
      </c>
      <c r="AL876" s="156">
        <v>150858.4351</v>
      </c>
      <c r="AM876" s="159">
        <v>138516.38</v>
      </c>
      <c r="AN876" s="152">
        <f t="shared" si="1"/>
        <v>31228.0591</v>
      </c>
      <c r="AO876" s="152">
        <f t="shared" si="2"/>
        <v>195091.8935</v>
      </c>
      <c r="AP876" s="152">
        <f t="shared" si="3"/>
        <v>10092.4972</v>
      </c>
      <c r="AQ876" s="152">
        <f t="shared" si="4"/>
        <v>94115.3429</v>
      </c>
      <c r="AR876" s="152">
        <f t="shared" si="5"/>
        <v>92285.1278</v>
      </c>
    </row>
    <row r="877">
      <c r="A877" s="152">
        <v>1.50600066E9</v>
      </c>
      <c r="B877" s="152">
        <v>117957.8639</v>
      </c>
      <c r="D877" s="153">
        <f>IFERROR(__xludf.DUMMYFUNCTION("TO_DATE(INT((E877/(60*60*24))+""1/1/1970""))"),43414.0)</f>
        <v>43414</v>
      </c>
      <c r="E877" s="156">
        <v>1.541826E9</v>
      </c>
      <c r="F877" s="156">
        <v>98838.0102</v>
      </c>
      <c r="H877" s="153">
        <f>IFERROR(__xludf.DUMMYFUNCTION("TO_DATE(INT((I877/(60*60*24))+""1/1/1970""))"),43414.0)</f>
        <v>43414</v>
      </c>
      <c r="I877" s="152">
        <v>1.541826E9</v>
      </c>
      <c r="J877" s="152">
        <v>147104.0208</v>
      </c>
      <c r="L877" s="158">
        <v>43414.0</v>
      </c>
      <c r="M877" s="160">
        <v>137710.24</v>
      </c>
      <c r="O877" s="153">
        <f>IFERROR(__xludf.DUMMYFUNCTION("TO_DATE(INT((P877/(60*60*24))+""1/1/1970""))"),43250.0)</f>
        <v>43250</v>
      </c>
      <c r="P877" s="13">
        <v>1.5276888E9</v>
      </c>
      <c r="Q877" s="13">
        <v>30503.0435</v>
      </c>
      <c r="S877" s="153">
        <f>IFERROR(__xludf.DUMMYFUNCTION("TO_DATE(INT((T877/(60*60*24))+""1/1/1970""))"),43414.0)</f>
        <v>43414</v>
      </c>
      <c r="T877" s="152">
        <v>1.541826E9</v>
      </c>
      <c r="U877" s="152">
        <v>192216.1138</v>
      </c>
      <c r="W877" s="153">
        <f>IFERROR(__xludf.DUMMYFUNCTION("TO_DATE(INT((X877/(60*60*24))+""1/1/1970""))"),43390.0)</f>
        <v>43390</v>
      </c>
      <c r="X877" s="152">
        <v>1.5397848E9</v>
      </c>
      <c r="Y877" s="152">
        <v>10065.3398</v>
      </c>
      <c r="AA877" s="153">
        <f>IFERROR(__xludf.DUMMYFUNCTION("TO_DATE(INT((AB877/(60*60*24))+""1/1/1970""))"),43392.0)</f>
        <v>43392</v>
      </c>
      <c r="AB877" s="152">
        <v>1.5399108E9</v>
      </c>
      <c r="AC877" s="152">
        <v>94118.281</v>
      </c>
      <c r="AE877" s="153">
        <f>IFERROR(__xludf.DUMMYFUNCTION("TO_DATE(INT((AF877/(60*60*24))+""1/1/1970""))"),43252.0)</f>
        <v>43252</v>
      </c>
      <c r="AF877" s="152">
        <v>1.5278148E9</v>
      </c>
      <c r="AG877" s="152">
        <v>93319.3689</v>
      </c>
      <c r="AH877" s="156"/>
      <c r="AI877" s="153">
        <f>IFERROR(__xludf.DUMMYFUNCTION("TO_DATE(INT((AJ877/(60*60*24))+""1/1/1970""))"),43414.0)</f>
        <v>43414</v>
      </c>
      <c r="AJ877" s="156">
        <v>1.541826E9</v>
      </c>
      <c r="AK877" s="156">
        <v>98838.0102</v>
      </c>
      <c r="AL877" s="152">
        <v>147104.0208</v>
      </c>
      <c r="AM877" s="160">
        <v>137710.24</v>
      </c>
      <c r="AN877" s="152">
        <f t="shared" si="1"/>
        <v>31242.6387</v>
      </c>
      <c r="AO877" s="152">
        <f t="shared" si="2"/>
        <v>192216.1138</v>
      </c>
      <c r="AP877" s="152">
        <f t="shared" si="3"/>
        <v>10091.8891</v>
      </c>
      <c r="AQ877" s="152">
        <f t="shared" si="4"/>
        <v>94115.3429</v>
      </c>
      <c r="AR877" s="152">
        <f t="shared" si="5"/>
        <v>92017.5219</v>
      </c>
    </row>
    <row r="878">
      <c r="A878" s="156">
        <v>1.506024E9</v>
      </c>
      <c r="B878" s="156">
        <v>117736.6679</v>
      </c>
      <c r="D878" s="153">
        <f>IFERROR(__xludf.DUMMYFUNCTION("TO_DATE(INT((E878/(60*60*24))+""1/1/1970""))"),43416.0)</f>
        <v>43416</v>
      </c>
      <c r="E878" s="152">
        <v>1.5420348E9</v>
      </c>
      <c r="F878" s="152">
        <v>98838.0102</v>
      </c>
      <c r="H878" s="153">
        <f>IFERROR(__xludf.DUMMYFUNCTION("TO_DATE(INT((I878/(60*60*24))+""1/1/1970""))"),43416.0)</f>
        <v>43416</v>
      </c>
      <c r="I878" s="156">
        <v>1.5420348E9</v>
      </c>
      <c r="J878" s="156">
        <v>147104.0208</v>
      </c>
      <c r="L878" s="158">
        <v>43416.0</v>
      </c>
      <c r="M878" s="159">
        <v>137710.24</v>
      </c>
      <c r="O878" s="153">
        <f>IFERROR(__xludf.DUMMYFUNCTION("TO_DATE(INT((P878/(60*60*24))+""1/1/1970""))"),43251.0)</f>
        <v>43251</v>
      </c>
      <c r="P878" s="13">
        <v>1.5277752E9</v>
      </c>
      <c r="Q878" s="13">
        <v>30252.0097</v>
      </c>
      <c r="S878" s="153">
        <f>IFERROR(__xludf.DUMMYFUNCTION("TO_DATE(INT((T878/(60*60*24))+""1/1/1970""))"),43416.0)</f>
        <v>43416</v>
      </c>
      <c r="T878" s="156">
        <v>1.5420348E9</v>
      </c>
      <c r="U878" s="156">
        <v>192216.1138</v>
      </c>
      <c r="W878" s="153">
        <f>IFERROR(__xludf.DUMMYFUNCTION("TO_DATE(INT((X878/(60*60*24))+""1/1/1970""))"),43391.0)</f>
        <v>43391</v>
      </c>
      <c r="X878" s="152">
        <v>1.5398712E9</v>
      </c>
      <c r="Y878" s="152">
        <v>10068.5719</v>
      </c>
      <c r="AA878" s="153">
        <f>IFERROR(__xludf.DUMMYFUNCTION("TO_DATE(INT((AB878/(60*60*24))+""1/1/1970""))"),43394.0)</f>
        <v>43394</v>
      </c>
      <c r="AB878" s="156">
        <v>1.5401592E9</v>
      </c>
      <c r="AC878" s="156">
        <v>94096.539</v>
      </c>
      <c r="AE878" s="153">
        <f>IFERROR(__xludf.DUMMYFUNCTION("TO_DATE(INT((AF878/(60*60*24))+""1/1/1970""))"),43253.0)</f>
        <v>43253</v>
      </c>
      <c r="AF878" s="156">
        <v>1.5278976E9</v>
      </c>
      <c r="AG878" s="156">
        <v>93555.8208</v>
      </c>
      <c r="AH878" s="156"/>
      <c r="AI878" s="153">
        <f>IFERROR(__xludf.DUMMYFUNCTION("TO_DATE(INT((AJ878/(60*60*24))+""1/1/1970""))"),43416.0)</f>
        <v>43416</v>
      </c>
      <c r="AJ878" s="152">
        <v>1.5420348E9</v>
      </c>
      <c r="AK878" s="152">
        <v>98838.0102</v>
      </c>
      <c r="AL878" s="156">
        <v>147104.0208</v>
      </c>
      <c r="AM878" s="159">
        <v>137710.24</v>
      </c>
      <c r="AN878" s="152">
        <f t="shared" si="1"/>
        <v>31246.8225</v>
      </c>
      <c r="AO878" s="152">
        <f t="shared" si="2"/>
        <v>192216.1138</v>
      </c>
      <c r="AP878" s="152">
        <f t="shared" si="3"/>
        <v>10097.675</v>
      </c>
      <c r="AQ878" s="152">
        <f t="shared" si="4"/>
        <v>93731.9245</v>
      </c>
      <c r="AR878" s="152">
        <f t="shared" si="5"/>
        <v>91928.4549</v>
      </c>
    </row>
    <row r="879">
      <c r="A879" s="152">
        <v>1.50608706E9</v>
      </c>
      <c r="B879" s="152">
        <v>117586.0664</v>
      </c>
      <c r="D879" s="153">
        <f>IFERROR(__xludf.DUMMYFUNCTION("TO_DATE(INT((E879/(60*60*24))+""1/1/1970""))"),43417.0)</f>
        <v>43417</v>
      </c>
      <c r="E879" s="152">
        <v>1.5420852E9</v>
      </c>
      <c r="F879" s="152">
        <v>97182.0613</v>
      </c>
      <c r="H879" s="153">
        <f>IFERROR(__xludf.DUMMYFUNCTION("TO_DATE(INT((I879/(60*60*24))+""1/1/1970""))"),43417.0)</f>
        <v>43417</v>
      </c>
      <c r="I879" s="156">
        <v>1.5420852E9</v>
      </c>
      <c r="J879" s="156">
        <v>148220.5516</v>
      </c>
      <c r="L879" s="158">
        <v>43417.0</v>
      </c>
      <c r="M879" s="159">
        <v>136432.83</v>
      </c>
      <c r="O879" s="153">
        <f>IFERROR(__xludf.DUMMYFUNCTION("TO_DATE(INT((P879/(60*60*24))+""1/1/1970""))"),43252.0)</f>
        <v>43252</v>
      </c>
      <c r="P879" s="13">
        <v>1.5278616E9</v>
      </c>
      <c r="Q879" s="13">
        <v>30379.1467</v>
      </c>
      <c r="S879" s="153">
        <f>IFERROR(__xludf.DUMMYFUNCTION("TO_DATE(INT((T879/(60*60*24))+""1/1/1970""))"),43417.0)</f>
        <v>43417</v>
      </c>
      <c r="T879" s="156">
        <v>1.5420852E9</v>
      </c>
      <c r="U879" s="156">
        <v>186351.7078</v>
      </c>
      <c r="W879" s="153">
        <f>IFERROR(__xludf.DUMMYFUNCTION("TO_DATE(INT((X879/(60*60*24))+""1/1/1970""))"),43392.0)</f>
        <v>43392</v>
      </c>
      <c r="X879" s="152">
        <v>1.5399576E9</v>
      </c>
      <c r="Y879" s="152">
        <v>10077.3596</v>
      </c>
      <c r="AA879" s="153">
        <f>IFERROR(__xludf.DUMMYFUNCTION("TO_DATE(INT((AB879/(60*60*24))+""1/1/1970""))"),43395.0)</f>
        <v>43395</v>
      </c>
      <c r="AB879" s="156">
        <v>1.5401988E9</v>
      </c>
      <c r="AC879" s="156">
        <v>94096.4613</v>
      </c>
      <c r="AE879" s="153">
        <f>IFERROR(__xludf.DUMMYFUNCTION("TO_DATE(INT((AF879/(60*60*24))+""1/1/1970""))"),43254.0)</f>
        <v>43254</v>
      </c>
      <c r="AF879" s="152">
        <v>1.5280632E9</v>
      </c>
      <c r="AG879" s="152">
        <v>93555.8208</v>
      </c>
      <c r="AH879" s="156"/>
      <c r="AI879" s="153">
        <f>IFERROR(__xludf.DUMMYFUNCTION("TO_DATE(INT((AJ879/(60*60*24))+""1/1/1970""))"),43417.0)</f>
        <v>43417</v>
      </c>
      <c r="AJ879" s="152">
        <v>1.5420852E9</v>
      </c>
      <c r="AK879" s="152">
        <v>97182.0613</v>
      </c>
      <c r="AL879" s="156">
        <v>148220.5516</v>
      </c>
      <c r="AM879" s="159">
        <v>136432.83</v>
      </c>
      <c r="AN879" s="152">
        <f t="shared" si="1"/>
        <v>31286.0219</v>
      </c>
      <c r="AO879" s="152">
        <f t="shared" si="2"/>
        <v>186351.7078</v>
      </c>
      <c r="AP879" s="152">
        <f t="shared" si="3"/>
        <v>10106.9764</v>
      </c>
      <c r="AQ879" s="152">
        <f t="shared" si="4"/>
        <v>93776.5256</v>
      </c>
      <c r="AR879" s="152">
        <f t="shared" si="5"/>
        <v>91115.921</v>
      </c>
    </row>
    <row r="880">
      <c r="A880" s="156">
        <v>1.5061104E9</v>
      </c>
      <c r="B880" s="156">
        <v>117760.1994</v>
      </c>
      <c r="D880" s="153">
        <f>IFERROR(__xludf.DUMMYFUNCTION("TO_DATE(INT((E880/(60*60*24))+""1/1/1970""))"),43418.0)</f>
        <v>43418</v>
      </c>
      <c r="E880" s="156">
        <v>1.5421716E9</v>
      </c>
      <c r="F880" s="156">
        <v>97353.7622</v>
      </c>
      <c r="H880" s="153">
        <f>IFERROR(__xludf.DUMMYFUNCTION("TO_DATE(INT((I880/(60*60*24))+""1/1/1970""))"),43418.0)</f>
        <v>43418</v>
      </c>
      <c r="I880" s="152">
        <v>1.5421716E9</v>
      </c>
      <c r="J880" s="152">
        <v>148435.6346</v>
      </c>
      <c r="L880" s="158">
        <v>43418.0</v>
      </c>
      <c r="M880" s="160">
        <v>136303.32</v>
      </c>
      <c r="O880" s="153">
        <f>IFERROR(__xludf.DUMMYFUNCTION("TO_DATE(INT((P880/(60*60*24))+""1/1/1970""))"),43253.0)</f>
        <v>43253</v>
      </c>
      <c r="P880" s="13">
        <v>1.5278976E9</v>
      </c>
      <c r="Q880" s="13">
        <v>30331.6284</v>
      </c>
      <c r="S880" s="153">
        <f>IFERROR(__xludf.DUMMYFUNCTION("TO_DATE(INT((T880/(60*60*24))+""1/1/1970""))"),43418.0)</f>
        <v>43418</v>
      </c>
      <c r="T880" s="152">
        <v>1.5421716E9</v>
      </c>
      <c r="U880" s="152">
        <v>185851.0812</v>
      </c>
      <c r="W880" s="153">
        <f>IFERROR(__xludf.DUMMYFUNCTION("TO_DATE(INT((X880/(60*60*24))+""1/1/1970""))"),43393.0)</f>
        <v>43393</v>
      </c>
      <c r="X880" s="152">
        <v>1.5399936E9</v>
      </c>
      <c r="Y880" s="152">
        <v>10066.8244</v>
      </c>
      <c r="AA880" s="153">
        <f>IFERROR(__xludf.DUMMYFUNCTION("TO_DATE(INT((AB880/(60*60*24))+""1/1/1970""))"),43396.0)</f>
        <v>43396</v>
      </c>
      <c r="AB880" s="152">
        <v>1.540278E9</v>
      </c>
      <c r="AC880" s="152">
        <v>94106.8918</v>
      </c>
      <c r="AE880" s="153">
        <f>IFERROR(__xludf.DUMMYFUNCTION("TO_DATE(INT((AF880/(60*60*24))+""1/1/1970""))"),43255.0)</f>
        <v>43255</v>
      </c>
      <c r="AF880" s="152">
        <v>1.5281028E9</v>
      </c>
      <c r="AG880" s="152">
        <v>93495.9869</v>
      </c>
      <c r="AH880" s="156"/>
      <c r="AI880" s="153">
        <f>IFERROR(__xludf.DUMMYFUNCTION("TO_DATE(INT((AJ880/(60*60*24))+""1/1/1970""))"),43418.0)</f>
        <v>43418</v>
      </c>
      <c r="AJ880" s="156">
        <v>1.5421716E9</v>
      </c>
      <c r="AK880" s="156">
        <v>97353.7622</v>
      </c>
      <c r="AL880" s="152">
        <v>148435.6346</v>
      </c>
      <c r="AM880" s="160">
        <v>136303.32</v>
      </c>
      <c r="AN880" s="152">
        <f t="shared" si="1"/>
        <v>31282.1261</v>
      </c>
      <c r="AO880" s="152">
        <f t="shared" si="2"/>
        <v>185851.0812</v>
      </c>
      <c r="AP880" s="152">
        <f t="shared" si="3"/>
        <v>10091.2302</v>
      </c>
      <c r="AQ880" s="152">
        <f t="shared" si="4"/>
        <v>94083.0135</v>
      </c>
      <c r="AR880" s="152">
        <f t="shared" si="5"/>
        <v>91824.8133</v>
      </c>
    </row>
    <row r="881">
      <c r="A881" s="152">
        <v>1.50634626E9</v>
      </c>
      <c r="B881" s="152">
        <v>117651.9545</v>
      </c>
      <c r="D881" s="153">
        <f>IFERROR(__xludf.DUMMYFUNCTION("TO_DATE(INT((E881/(60*60*24))+""1/1/1970""))"),43419.0)</f>
        <v>43419</v>
      </c>
      <c r="E881" s="152">
        <v>1.542258E9</v>
      </c>
      <c r="F881" s="152">
        <v>97353.7622</v>
      </c>
      <c r="H881" s="153">
        <f>IFERROR(__xludf.DUMMYFUNCTION("TO_DATE(INT((I881/(60*60*24))+""1/1/1970""))"),43419.0)</f>
        <v>43419</v>
      </c>
      <c r="I881" s="156">
        <v>1.542258E9</v>
      </c>
      <c r="J881" s="156">
        <v>147301.4383</v>
      </c>
      <c r="L881" s="158">
        <v>43419.0</v>
      </c>
      <c r="M881" s="159">
        <v>136156.48</v>
      </c>
      <c r="O881" s="153">
        <f>IFERROR(__xludf.DUMMYFUNCTION("TO_DATE(INT((P881/(60*60*24))+""1/1/1970""))"),43254.0)</f>
        <v>43254</v>
      </c>
      <c r="P881" s="13">
        <v>1.527984E9</v>
      </c>
      <c r="Q881" s="13">
        <v>30331.6284</v>
      </c>
      <c r="S881" s="153">
        <f>IFERROR(__xludf.DUMMYFUNCTION("TO_DATE(INT((T881/(60*60*24))+""1/1/1970""))"),43419.0)</f>
        <v>43419</v>
      </c>
      <c r="T881" s="156">
        <v>1.542258E9</v>
      </c>
      <c r="U881" s="156">
        <v>183798.0212</v>
      </c>
      <c r="W881" s="153">
        <f>IFERROR(__xludf.DUMMYFUNCTION("TO_DATE(INT((X881/(60*60*24))+""1/1/1970""))"),43395.0)</f>
        <v>43395</v>
      </c>
      <c r="X881" s="156">
        <v>1.5401664E9</v>
      </c>
      <c r="Y881" s="156">
        <v>10067.373</v>
      </c>
      <c r="AA881" s="153">
        <f>IFERROR(__xludf.DUMMYFUNCTION("TO_DATE(INT((AB881/(60*60*24))+""1/1/1970""))"),43397.0)</f>
        <v>43397</v>
      </c>
      <c r="AB881" s="156">
        <v>1.5403572E9</v>
      </c>
      <c r="AC881" s="156">
        <v>94091.386</v>
      </c>
      <c r="AE881" s="153">
        <f>IFERROR(__xludf.DUMMYFUNCTION("TO_DATE(INT((AF881/(60*60*24))+""1/1/1970""))"),43256.0)</f>
        <v>43256</v>
      </c>
      <c r="AF881" s="156">
        <v>1.528182E9</v>
      </c>
      <c r="AG881" s="156">
        <v>93257.0119</v>
      </c>
      <c r="AH881" s="156"/>
      <c r="AI881" s="153">
        <f>IFERROR(__xludf.DUMMYFUNCTION("TO_DATE(INT((AJ881/(60*60*24))+""1/1/1970""))"),43419.0)</f>
        <v>43419</v>
      </c>
      <c r="AJ881" s="152">
        <v>1.542258E9</v>
      </c>
      <c r="AK881" s="152">
        <v>97353.7622</v>
      </c>
      <c r="AL881" s="156">
        <v>147301.4383</v>
      </c>
      <c r="AM881" s="159">
        <v>136156.48</v>
      </c>
      <c r="AN881" s="152">
        <f t="shared" si="1"/>
        <v>31286.8783</v>
      </c>
      <c r="AO881" s="152">
        <f t="shared" si="2"/>
        <v>183798.0212</v>
      </c>
      <c r="AP881" s="152">
        <f t="shared" si="3"/>
        <v>10094.1992</v>
      </c>
      <c r="AQ881" s="152">
        <f t="shared" si="4"/>
        <v>93794.8353</v>
      </c>
      <c r="AR881" s="152">
        <f t="shared" si="5"/>
        <v>91829.2667</v>
      </c>
    </row>
    <row r="882">
      <c r="A882" s="156">
        <v>1.5063696E9</v>
      </c>
      <c r="B882" s="156">
        <v>117520.1782</v>
      </c>
      <c r="D882" s="153">
        <f>IFERROR(__xludf.DUMMYFUNCTION("TO_DATE(INT((E882/(60*60*24))+""1/1/1970""))"),43420.0)</f>
        <v>43420</v>
      </c>
      <c r="E882" s="156">
        <v>1.5423444E9</v>
      </c>
      <c r="F882" s="156">
        <v>97353.7622</v>
      </c>
      <c r="H882" s="153">
        <f>IFERROR(__xludf.DUMMYFUNCTION("TO_DATE(INT((I882/(60*60*24))+""1/1/1970""))"),43420.0)</f>
        <v>43420</v>
      </c>
      <c r="I882" s="152">
        <v>1.5423444E9</v>
      </c>
      <c r="J882" s="152">
        <v>146091.5398</v>
      </c>
      <c r="L882" s="158">
        <v>43420.0</v>
      </c>
      <c r="M882" s="160">
        <v>136855.04</v>
      </c>
      <c r="O882" s="153">
        <f>IFERROR(__xludf.DUMMYFUNCTION("TO_DATE(INT((P882/(60*60*24))+""1/1/1970""))"),43255.0)</f>
        <v>43255</v>
      </c>
      <c r="P882" s="13">
        <v>1.5280704E9</v>
      </c>
      <c r="Q882" s="13">
        <v>30521.0113</v>
      </c>
      <c r="S882" s="153">
        <f>IFERROR(__xludf.DUMMYFUNCTION("TO_DATE(INT((T882/(60*60*24))+""1/1/1970""))"),43420.0)</f>
        <v>43420</v>
      </c>
      <c r="T882" s="152">
        <v>1.5423444E9</v>
      </c>
      <c r="U882" s="152">
        <v>186861.5859</v>
      </c>
      <c r="W882" s="153">
        <f>IFERROR(__xludf.DUMMYFUNCTION("TO_DATE(INT((X882/(60*60*24))+""1/1/1970""))"),43396.0)</f>
        <v>43396</v>
      </c>
      <c r="X882" s="152">
        <v>1.5403032E9</v>
      </c>
      <c r="Y882" s="152">
        <v>10070.7592</v>
      </c>
      <c r="AA882" s="153">
        <f>IFERROR(__xludf.DUMMYFUNCTION("TO_DATE(INT((AB882/(60*60*24))+""1/1/1970""))"),43398.0)</f>
        <v>43398</v>
      </c>
      <c r="AB882" s="152">
        <v>1.5404364E9</v>
      </c>
      <c r="AC882" s="152">
        <v>94126.4459</v>
      </c>
      <c r="AE882" s="153">
        <f>IFERROR(__xludf.DUMMYFUNCTION("TO_DATE(INT((AF882/(60*60*24))+""1/1/1970""))"),43257.0)</f>
        <v>43257</v>
      </c>
      <c r="AF882" s="152">
        <v>1.5282612E9</v>
      </c>
      <c r="AG882" s="152">
        <v>93069.2201</v>
      </c>
      <c r="AH882" s="156"/>
      <c r="AI882" s="153">
        <f>IFERROR(__xludf.DUMMYFUNCTION("TO_DATE(INT((AJ882/(60*60*24))+""1/1/1970""))"),43420.0)</f>
        <v>43420</v>
      </c>
      <c r="AJ882" s="156">
        <v>1.5423444E9</v>
      </c>
      <c r="AK882" s="156">
        <v>97353.7622</v>
      </c>
      <c r="AL882" s="152">
        <v>146091.5398</v>
      </c>
      <c r="AM882" s="160">
        <v>136855.04</v>
      </c>
      <c r="AN882" s="152">
        <f t="shared" si="1"/>
        <v>31168.4751</v>
      </c>
      <c r="AO882" s="152">
        <f t="shared" si="2"/>
        <v>186861.5859</v>
      </c>
      <c r="AP882" s="152">
        <f t="shared" si="3"/>
        <v>10122.5844</v>
      </c>
      <c r="AQ882" s="152">
        <f t="shared" si="4"/>
        <v>92983.685</v>
      </c>
      <c r="AR882" s="152">
        <f t="shared" si="5"/>
        <v>91933.3131</v>
      </c>
    </row>
    <row r="883">
      <c r="A883" s="152">
        <v>1.50643266E9</v>
      </c>
      <c r="B883" s="152">
        <v>117713.1364</v>
      </c>
      <c r="D883" s="153">
        <f>IFERROR(__xludf.DUMMYFUNCTION("TO_DATE(INT((E883/(60*60*24))+""1/1/1970""))"),43421.0)</f>
        <v>43421</v>
      </c>
      <c r="E883" s="152">
        <v>1.5424308E9</v>
      </c>
      <c r="F883" s="152">
        <v>97353.7622</v>
      </c>
      <c r="H883" s="153">
        <f>IFERROR(__xludf.DUMMYFUNCTION("TO_DATE(INT((I883/(60*60*24))+""1/1/1970""))"),43421.0)</f>
        <v>43421</v>
      </c>
      <c r="I883" s="156">
        <v>1.5424308E9</v>
      </c>
      <c r="J883" s="156">
        <v>145352.1836</v>
      </c>
      <c r="L883" s="158">
        <v>43421.0</v>
      </c>
      <c r="M883" s="159">
        <v>137459.81</v>
      </c>
      <c r="O883" s="153">
        <f>IFERROR(__xludf.DUMMYFUNCTION("TO_DATE(INT((P883/(60*60*24))+""1/1/1970""))"),43256.0)</f>
        <v>43256</v>
      </c>
      <c r="P883" s="13">
        <v>1.5282072E9</v>
      </c>
      <c r="Q883" s="13">
        <v>30336.3019</v>
      </c>
      <c r="S883" s="153">
        <f>IFERROR(__xludf.DUMMYFUNCTION("TO_DATE(INT((T883/(60*60*24))+""1/1/1970""))"),43421.0)</f>
        <v>43421</v>
      </c>
      <c r="T883" s="156">
        <v>1.5424308E9</v>
      </c>
      <c r="U883" s="156">
        <v>187652.5202</v>
      </c>
      <c r="W883" s="153">
        <f>IFERROR(__xludf.DUMMYFUNCTION("TO_DATE(INT((X883/(60*60*24))+""1/1/1970""))"),43397.0)</f>
        <v>43397</v>
      </c>
      <c r="X883" s="152">
        <v>1.5403896E9</v>
      </c>
      <c r="Y883" s="152">
        <v>10074.7785</v>
      </c>
      <c r="AA883" s="153">
        <f>IFERROR(__xludf.DUMMYFUNCTION("TO_DATE(INT((AB883/(60*60*24))+""1/1/1970""))"),43399.0)</f>
        <v>43399</v>
      </c>
      <c r="AB883" s="156">
        <v>1.5405156E9</v>
      </c>
      <c r="AC883" s="156">
        <v>94133.9839</v>
      </c>
      <c r="AE883" s="153">
        <f>IFERROR(__xludf.DUMMYFUNCTION("TO_DATE(INT((AF883/(60*60*24))+""1/1/1970""))"),43258.0)</f>
        <v>43258</v>
      </c>
      <c r="AF883" s="156">
        <v>1.5283404E9</v>
      </c>
      <c r="AG883" s="156">
        <v>92675.9746</v>
      </c>
      <c r="AH883" s="156"/>
      <c r="AI883" s="153">
        <f>IFERROR(__xludf.DUMMYFUNCTION("TO_DATE(INT((AJ883/(60*60*24))+""1/1/1970""))"),43421.0)</f>
        <v>43421</v>
      </c>
      <c r="AJ883" s="152">
        <v>1.5424308E9</v>
      </c>
      <c r="AK883" s="152">
        <v>97353.7622</v>
      </c>
      <c r="AL883" s="156">
        <v>145352.1836</v>
      </c>
      <c r="AM883" s="159">
        <v>137459.81</v>
      </c>
      <c r="AN883" s="152">
        <f t="shared" si="1"/>
        <v>31159.5545</v>
      </c>
      <c r="AO883" s="152">
        <f t="shared" si="2"/>
        <v>187652.5202</v>
      </c>
      <c r="AP883" s="152">
        <f t="shared" si="3"/>
        <v>10119.6786</v>
      </c>
      <c r="AQ883" s="152">
        <f t="shared" si="4"/>
        <v>92983.685</v>
      </c>
      <c r="AR883" s="152">
        <f t="shared" si="5"/>
        <v>92694.4311</v>
      </c>
    </row>
    <row r="884">
      <c r="A884" s="156">
        <v>1.506456E9</v>
      </c>
      <c r="B884" s="156">
        <v>117590.7727</v>
      </c>
      <c r="D884" s="153">
        <f>IFERROR(__xludf.DUMMYFUNCTION("TO_DATE(INT((E884/(60*60*24))+""1/1/1970""))"),43423.0)</f>
        <v>43423</v>
      </c>
      <c r="E884" s="156">
        <v>1.5426396E9</v>
      </c>
      <c r="F884" s="156">
        <v>97353.7622</v>
      </c>
      <c r="H884" s="153">
        <f>IFERROR(__xludf.DUMMYFUNCTION("TO_DATE(INT((I884/(60*60*24))+""1/1/1970""))"),43423.0)</f>
        <v>43423</v>
      </c>
      <c r="I884" s="152">
        <v>1.5426396E9</v>
      </c>
      <c r="J884" s="152">
        <v>145352.1836</v>
      </c>
      <c r="L884" s="158">
        <v>43423.0</v>
      </c>
      <c r="M884" s="160">
        <v>137459.81</v>
      </c>
      <c r="O884" s="153">
        <f>IFERROR(__xludf.DUMMYFUNCTION("TO_DATE(INT((P884/(60*60*24))+""1/1/1970""))"),43257.0)</f>
        <v>43257</v>
      </c>
      <c r="P884" s="13">
        <v>1.5282936E9</v>
      </c>
      <c r="Q884" s="13">
        <v>30362.2957</v>
      </c>
      <c r="S884" s="153">
        <f>IFERROR(__xludf.DUMMYFUNCTION("TO_DATE(INT((T884/(60*60*24))+""1/1/1970""))"),43423.0)</f>
        <v>43423</v>
      </c>
      <c r="T884" s="152">
        <v>1.5426396E9</v>
      </c>
      <c r="U884" s="152">
        <v>187652.5202</v>
      </c>
      <c r="W884" s="153">
        <f>IFERROR(__xludf.DUMMYFUNCTION("TO_DATE(INT((X884/(60*60*24))+""1/1/1970""))"),43398.0)</f>
        <v>43398</v>
      </c>
      <c r="X884" s="152">
        <v>1.540476E9</v>
      </c>
      <c r="Y884" s="152">
        <v>10093.5393</v>
      </c>
      <c r="AA884" s="153">
        <f>IFERROR(__xludf.DUMMYFUNCTION("TO_DATE(INT((AB884/(60*60*24))+""1/1/1970""))"),43401.0)</f>
        <v>43401</v>
      </c>
      <c r="AB884" s="152">
        <v>1.540764E9</v>
      </c>
      <c r="AC884" s="152">
        <v>94053.6842</v>
      </c>
      <c r="AE884" s="153">
        <f>IFERROR(__xludf.DUMMYFUNCTION("TO_DATE(INT((AF884/(60*60*24))+""1/1/1970""))"),43259.0)</f>
        <v>43259</v>
      </c>
      <c r="AF884" s="152">
        <v>1.5284196E9</v>
      </c>
      <c r="AG884" s="152">
        <v>92587.6655</v>
      </c>
      <c r="AH884" s="156"/>
      <c r="AI884" s="153">
        <f>IFERROR(__xludf.DUMMYFUNCTION("TO_DATE(INT((AJ884/(60*60*24))+""1/1/1970""))"),43423.0)</f>
        <v>43423</v>
      </c>
      <c r="AJ884" s="156">
        <v>1.5426396E9</v>
      </c>
      <c r="AK884" s="156">
        <v>97353.7622</v>
      </c>
      <c r="AL884" s="152">
        <v>145352.1836</v>
      </c>
      <c r="AM884" s="160">
        <v>137459.81</v>
      </c>
      <c r="AN884" s="152">
        <f t="shared" si="1"/>
        <v>31185.6485</v>
      </c>
      <c r="AO884" s="152">
        <f t="shared" si="2"/>
        <v>187652.5202</v>
      </c>
      <c r="AP884" s="152">
        <f t="shared" si="3"/>
        <v>10118.4162</v>
      </c>
      <c r="AQ884" s="152">
        <f t="shared" si="4"/>
        <v>93045.483</v>
      </c>
      <c r="AR884" s="152">
        <f t="shared" si="5"/>
        <v>92653.5413</v>
      </c>
    </row>
    <row r="885">
      <c r="A885" s="152">
        <v>1.50651906E9</v>
      </c>
      <c r="B885" s="152">
        <v>117986.1017</v>
      </c>
      <c r="D885" s="153">
        <f>IFERROR(__xludf.DUMMYFUNCTION("TO_DATE(INT((E885/(60*60*24))+""1/1/1970""))"),43424.0)</f>
        <v>43424</v>
      </c>
      <c r="E885" s="156">
        <v>1.54269E9</v>
      </c>
      <c r="F885" s="156">
        <v>97353.7622</v>
      </c>
      <c r="H885" s="153">
        <f>IFERROR(__xludf.DUMMYFUNCTION("TO_DATE(INT((I885/(60*60*24))+""1/1/1970""))"),43424.0)</f>
        <v>43424</v>
      </c>
      <c r="I885" s="152">
        <v>1.54269E9</v>
      </c>
      <c r="J885" s="152">
        <v>145164.4003</v>
      </c>
      <c r="L885" s="158">
        <v>43424.0</v>
      </c>
      <c r="M885" s="160">
        <v>136457.0</v>
      </c>
      <c r="O885" s="153">
        <f>IFERROR(__xludf.DUMMYFUNCTION("TO_DATE(INT((P885/(60*60*24))+""1/1/1970""))"),43258.0)</f>
        <v>43258</v>
      </c>
      <c r="P885" s="13">
        <v>1.52838E9</v>
      </c>
      <c r="Q885" s="13">
        <v>30254.553</v>
      </c>
      <c r="S885" s="153">
        <f>IFERROR(__xludf.DUMMYFUNCTION("TO_DATE(INT((T885/(60*60*24))+""1/1/1970""))"),43424.0)</f>
        <v>43424</v>
      </c>
      <c r="T885" s="152">
        <v>1.54269E9</v>
      </c>
      <c r="U885" s="152">
        <v>182626.5634</v>
      </c>
      <c r="W885" s="153">
        <f>IFERROR(__xludf.DUMMYFUNCTION("TO_DATE(INT((X885/(60*60*24))+""1/1/1970""))"),43399.0)</f>
        <v>43399</v>
      </c>
      <c r="X885" s="152">
        <v>1.5405624E9</v>
      </c>
      <c r="Y885" s="152">
        <v>10100.4576</v>
      </c>
      <c r="AA885" s="153">
        <f>IFERROR(__xludf.DUMMYFUNCTION("TO_DATE(INT((AB885/(60*60*24))+""1/1/1970""))"),43402.0)</f>
        <v>43402</v>
      </c>
      <c r="AB885" s="152">
        <v>1.5408036E9</v>
      </c>
      <c r="AC885" s="152">
        <v>94115.2798</v>
      </c>
      <c r="AE885" s="153">
        <f>IFERROR(__xludf.DUMMYFUNCTION("TO_DATE(INT((AF885/(60*60*24))+""1/1/1970""))"),43260.0)</f>
        <v>43260</v>
      </c>
      <c r="AF885" s="152">
        <v>1.5285024E9</v>
      </c>
      <c r="AG885" s="152">
        <v>92551.621</v>
      </c>
      <c r="AH885" s="156"/>
      <c r="AI885" s="153">
        <f>IFERROR(__xludf.DUMMYFUNCTION("TO_DATE(INT((AJ885/(60*60*24))+""1/1/1970""))"),43424.0)</f>
        <v>43424</v>
      </c>
      <c r="AJ885" s="156">
        <v>1.54269E9</v>
      </c>
      <c r="AK885" s="156">
        <v>97353.7622</v>
      </c>
      <c r="AL885" s="152">
        <v>145164.4003</v>
      </c>
      <c r="AM885" s="160">
        <v>136457.0</v>
      </c>
      <c r="AN885" s="152">
        <f t="shared" si="1"/>
        <v>31178.342</v>
      </c>
      <c r="AO885" s="152">
        <f t="shared" si="2"/>
        <v>182626.5634</v>
      </c>
      <c r="AP885" s="152">
        <f t="shared" si="3"/>
        <v>10103.988</v>
      </c>
      <c r="AQ885" s="152">
        <f t="shared" si="4"/>
        <v>93024.4797</v>
      </c>
      <c r="AR885" s="152">
        <f t="shared" si="5"/>
        <v>92982.2795</v>
      </c>
    </row>
    <row r="886">
      <c r="A886" s="156">
        <v>1.5065424E9</v>
      </c>
      <c r="B886" s="156">
        <v>118047.2836</v>
      </c>
      <c r="D886" s="153">
        <f>IFERROR(__xludf.DUMMYFUNCTION("TO_DATE(INT((E886/(60*60*24))+""1/1/1970""))"),43425.0)</f>
        <v>43425</v>
      </c>
      <c r="E886" s="152">
        <v>1.5427764E9</v>
      </c>
      <c r="F886" s="152">
        <v>96887.5753</v>
      </c>
      <c r="H886" s="153">
        <f>IFERROR(__xludf.DUMMYFUNCTION("TO_DATE(INT((I886/(60*60*24))+""1/1/1970""))"),43425.0)</f>
        <v>43425</v>
      </c>
      <c r="I886" s="156">
        <v>1.5427764E9</v>
      </c>
      <c r="J886" s="156">
        <v>144398.5297</v>
      </c>
      <c r="L886" s="158">
        <v>43425.0</v>
      </c>
      <c r="M886" s="159">
        <v>135277.9</v>
      </c>
      <c r="O886" s="153">
        <f>IFERROR(__xludf.DUMMYFUNCTION("TO_DATE(INT((P886/(60*60*24))+""1/1/1970""))"),43259.0)</f>
        <v>43259</v>
      </c>
      <c r="P886" s="13">
        <v>1.5284664E9</v>
      </c>
      <c r="Q886" s="13">
        <v>30132.7272</v>
      </c>
      <c r="S886" s="153">
        <f>IFERROR(__xludf.DUMMYFUNCTION("TO_DATE(INT((T886/(60*60*24))+""1/1/1970""))"),43425.0)</f>
        <v>43425</v>
      </c>
      <c r="T886" s="156">
        <v>1.5427764E9</v>
      </c>
      <c r="U886" s="156">
        <v>177162.2687</v>
      </c>
      <c r="W886" s="153">
        <f>IFERROR(__xludf.DUMMYFUNCTION("TO_DATE(INT((X886/(60*60*24))+""1/1/1970""))"),43400.0)</f>
        <v>43400</v>
      </c>
      <c r="X886" s="152">
        <v>1.5405984E9</v>
      </c>
      <c r="Y886" s="152">
        <v>10097.2598</v>
      </c>
      <c r="AA886" s="153">
        <f>IFERROR(__xludf.DUMMYFUNCTION("TO_DATE(INT((AB886/(60*60*24))+""1/1/1970""))"),43403.0)</f>
        <v>43403</v>
      </c>
      <c r="AB886" s="156">
        <v>1.5408828E9</v>
      </c>
      <c r="AC886" s="156">
        <v>94120.9896</v>
      </c>
      <c r="AE886" s="153">
        <f>IFERROR(__xludf.DUMMYFUNCTION("TO_DATE(INT((AF886/(60*60*24))+""1/1/1970""))"),43261.0)</f>
        <v>43261</v>
      </c>
      <c r="AF886" s="156">
        <v>1.528668E9</v>
      </c>
      <c r="AG886" s="156">
        <v>92551.621</v>
      </c>
      <c r="AH886" s="156"/>
      <c r="AI886" s="153">
        <f>IFERROR(__xludf.DUMMYFUNCTION("TO_DATE(INT((AJ886/(60*60*24))+""1/1/1970""))"),43425.0)</f>
        <v>43425</v>
      </c>
      <c r="AJ886" s="152">
        <v>1.5427764E9</v>
      </c>
      <c r="AK886" s="152">
        <v>96887.5753</v>
      </c>
      <c r="AL886" s="156">
        <v>144398.5297</v>
      </c>
      <c r="AM886" s="159">
        <v>135277.9</v>
      </c>
      <c r="AN886" s="152">
        <f t="shared" si="1"/>
        <v>31270.9726</v>
      </c>
      <c r="AO886" s="152">
        <f t="shared" si="2"/>
        <v>177162.2687</v>
      </c>
      <c r="AP886" s="152">
        <f t="shared" si="3"/>
        <v>10093.3446</v>
      </c>
      <c r="AQ886" s="152">
        <f t="shared" si="4"/>
        <v>93012.3505</v>
      </c>
      <c r="AR886" s="152">
        <f t="shared" si="5"/>
        <v>92316.7061</v>
      </c>
    </row>
    <row r="887">
      <c r="A887" s="152">
        <v>1.50660546E9</v>
      </c>
      <c r="B887" s="152">
        <v>117901.3883</v>
      </c>
      <c r="D887" s="153">
        <f>IFERROR(__xludf.DUMMYFUNCTION("TO_DATE(INT((E887/(60*60*24))+""1/1/1970""))"),43426.0)</f>
        <v>43426</v>
      </c>
      <c r="E887" s="156">
        <v>1.5428628E9</v>
      </c>
      <c r="F887" s="156">
        <v>97211.5068</v>
      </c>
      <c r="H887" s="153">
        <f>IFERROR(__xludf.DUMMYFUNCTION("TO_DATE(INT((I887/(60*60*24))+""1/1/1970""))"),43426.0)</f>
        <v>43426</v>
      </c>
      <c r="I887" s="152">
        <v>1.5428628E9</v>
      </c>
      <c r="J887" s="152">
        <v>143827.6767</v>
      </c>
      <c r="L887" s="158">
        <v>43426.0</v>
      </c>
      <c r="M887" s="160">
        <v>135538.12</v>
      </c>
      <c r="O887" s="153">
        <f>IFERROR(__xludf.DUMMYFUNCTION("TO_DATE(INT((P887/(60*60*24))+""1/1/1970""))"),43260.0)</f>
        <v>43260</v>
      </c>
      <c r="P887" s="13">
        <v>1.5285024E9</v>
      </c>
      <c r="Q887" s="13">
        <v>30159.3231</v>
      </c>
      <c r="S887" s="153">
        <f>IFERROR(__xludf.DUMMYFUNCTION("TO_DATE(INT((T887/(60*60*24))+""1/1/1970""))"),43426.0)</f>
        <v>43426</v>
      </c>
      <c r="T887" s="152">
        <v>1.5428628E9</v>
      </c>
      <c r="U887" s="152">
        <v>178129.0554</v>
      </c>
      <c r="W887" s="153">
        <f>IFERROR(__xludf.DUMMYFUNCTION("TO_DATE(INT((X887/(60*60*24))+""1/1/1970""))"),43402.0)</f>
        <v>43402</v>
      </c>
      <c r="X887" s="156">
        <v>1.5407712E9</v>
      </c>
      <c r="Y887" s="156">
        <v>10097.2598</v>
      </c>
      <c r="AA887" s="153">
        <f>IFERROR(__xludf.DUMMYFUNCTION("TO_DATE(INT((AB887/(60*60*24))+""1/1/1970""))"),43404.0)</f>
        <v>43404</v>
      </c>
      <c r="AB887" s="152">
        <v>1.540962E9</v>
      </c>
      <c r="AC887" s="152">
        <v>93971.266</v>
      </c>
      <c r="AE887" s="153">
        <f>IFERROR(__xludf.DUMMYFUNCTION("TO_DATE(INT((AF887/(60*60*24))+""1/1/1970""))"),43262.0)</f>
        <v>43262</v>
      </c>
      <c r="AF887" s="156">
        <v>1.5287076E9</v>
      </c>
      <c r="AG887" s="156">
        <v>92650.7434</v>
      </c>
      <c r="AH887" s="156"/>
      <c r="AI887" s="153">
        <f>IFERROR(__xludf.DUMMYFUNCTION("TO_DATE(INT((AJ887/(60*60*24))+""1/1/1970""))"),43426.0)</f>
        <v>43426</v>
      </c>
      <c r="AJ887" s="156">
        <v>1.5428628E9</v>
      </c>
      <c r="AK887" s="156">
        <v>97211.5068</v>
      </c>
      <c r="AL887" s="152">
        <v>143827.6767</v>
      </c>
      <c r="AM887" s="160">
        <v>135538.12</v>
      </c>
      <c r="AN887" s="152">
        <f t="shared" si="1"/>
        <v>31113.5133</v>
      </c>
      <c r="AO887" s="152">
        <f t="shared" si="2"/>
        <v>178129.0554</v>
      </c>
      <c r="AP887" s="152">
        <f t="shared" si="3"/>
        <v>10102.2895</v>
      </c>
      <c r="AQ887" s="152">
        <f t="shared" si="4"/>
        <v>93006.8223</v>
      </c>
      <c r="AR887" s="152">
        <f t="shared" si="5"/>
        <v>92449.4969</v>
      </c>
    </row>
    <row r="888">
      <c r="A888" s="156">
        <v>1.5066288E9</v>
      </c>
      <c r="B888" s="156">
        <v>118188.4725</v>
      </c>
      <c r="D888" s="153">
        <f>IFERROR(__xludf.DUMMYFUNCTION("TO_DATE(INT((E888/(60*60*24))+""1/1/1970""))"),43427.0)</f>
        <v>43427</v>
      </c>
      <c r="E888" s="152">
        <v>1.5429852E9</v>
      </c>
      <c r="F888" s="152">
        <v>97211.5068</v>
      </c>
      <c r="H888" s="153">
        <f>IFERROR(__xludf.DUMMYFUNCTION("TO_DATE(INT((I888/(60*60*24))+""1/1/1970""))"),43427.0)</f>
        <v>43427</v>
      </c>
      <c r="I888" s="156">
        <v>1.5429852E9</v>
      </c>
      <c r="J888" s="156">
        <v>143827.6767</v>
      </c>
      <c r="L888" s="158">
        <v>43427.0</v>
      </c>
      <c r="M888" s="159">
        <v>135538.12</v>
      </c>
      <c r="O888" s="153">
        <f>IFERROR(__xludf.DUMMYFUNCTION("TO_DATE(INT((P888/(60*60*24))+""1/1/1970""))"),43261.0)</f>
        <v>43261</v>
      </c>
      <c r="P888" s="13">
        <v>1.5285888E9</v>
      </c>
      <c r="Q888" s="13">
        <v>30159.3231</v>
      </c>
      <c r="S888" s="153">
        <f>IFERROR(__xludf.DUMMYFUNCTION("TO_DATE(INT((T888/(60*60*24))+""1/1/1970""))"),43427.0)</f>
        <v>43427</v>
      </c>
      <c r="T888" s="156">
        <v>1.5429852E9</v>
      </c>
      <c r="U888" s="156">
        <v>178129.0554</v>
      </c>
      <c r="W888" s="153">
        <f>IFERROR(__xludf.DUMMYFUNCTION("TO_DATE(INT((X888/(60*60*24))+""1/1/1970""))"),43403.0)</f>
        <v>43403</v>
      </c>
      <c r="X888" s="152">
        <v>1.540908E9</v>
      </c>
      <c r="Y888" s="152">
        <v>10096.8671</v>
      </c>
      <c r="AA888" s="153">
        <f>IFERROR(__xludf.DUMMYFUNCTION("TO_DATE(INT((AB888/(60*60*24))+""1/1/1970""))"),43405.0)</f>
        <v>43405</v>
      </c>
      <c r="AB888" s="156">
        <v>1.5410412E9</v>
      </c>
      <c r="AC888" s="156">
        <v>94585.6903</v>
      </c>
      <c r="AE888" s="153">
        <f>IFERROR(__xludf.DUMMYFUNCTION("TO_DATE(INT((AF888/(60*60*24))+""1/1/1970""))"),43263.0)</f>
        <v>43263</v>
      </c>
      <c r="AF888" s="152">
        <v>1.5287868E9</v>
      </c>
      <c r="AG888" s="152">
        <v>92735.0875</v>
      </c>
      <c r="AH888" s="156"/>
      <c r="AI888" s="153">
        <f>IFERROR(__xludf.DUMMYFUNCTION("TO_DATE(INT((AJ888/(60*60*24))+""1/1/1970""))"),43427.0)</f>
        <v>43427</v>
      </c>
      <c r="AJ888" s="152">
        <v>1.5429852E9</v>
      </c>
      <c r="AK888" s="152">
        <v>97211.5068</v>
      </c>
      <c r="AL888" s="156">
        <v>143827.6767</v>
      </c>
      <c r="AM888" s="159">
        <v>135538.12</v>
      </c>
      <c r="AN888" s="152">
        <f t="shared" si="1"/>
        <v>31078.6635</v>
      </c>
      <c r="AO888" s="152">
        <f t="shared" si="2"/>
        <v>178129.0554</v>
      </c>
      <c r="AP888" s="152">
        <f t="shared" si="3"/>
        <v>10095.4748</v>
      </c>
      <c r="AQ888" s="152">
        <f t="shared" si="4"/>
        <v>93010.752</v>
      </c>
      <c r="AR888" s="152">
        <f t="shared" si="5"/>
        <v>92566.4985</v>
      </c>
    </row>
    <row r="889">
      <c r="A889" s="152">
        <v>1.50669186E9</v>
      </c>
      <c r="B889" s="152">
        <v>118150.8221</v>
      </c>
      <c r="D889" s="153">
        <f>IFERROR(__xludf.DUMMYFUNCTION("TO_DATE(INT((E889/(60*60*24))+""1/1/1970""))"),43428.0)</f>
        <v>43428</v>
      </c>
      <c r="E889" s="152">
        <v>1.5430356E9</v>
      </c>
      <c r="F889" s="152">
        <v>96574.4415</v>
      </c>
      <c r="H889" s="153">
        <f>IFERROR(__xludf.DUMMYFUNCTION("TO_DATE(INT((I889/(60*60*24))+""1/1/1970""))"),43428.0)</f>
        <v>43428</v>
      </c>
      <c r="I889" s="156">
        <v>1.5430356E9</v>
      </c>
      <c r="J889" s="156">
        <v>143903.6887</v>
      </c>
      <c r="L889" s="158">
        <v>43428.0</v>
      </c>
      <c r="M889" s="159">
        <v>135121.81</v>
      </c>
      <c r="O889" s="153">
        <f>IFERROR(__xludf.DUMMYFUNCTION("TO_DATE(INT((P889/(60*60*24))+""1/1/1970""))"),43262.0)</f>
        <v>43262</v>
      </c>
      <c r="P889" s="13">
        <v>1.5286752E9</v>
      </c>
      <c r="Q889" s="13">
        <v>30151.4823</v>
      </c>
      <c r="S889" s="153">
        <f>IFERROR(__xludf.DUMMYFUNCTION("TO_DATE(INT((T889/(60*60*24))+""1/1/1970""))"),43428.0)</f>
        <v>43428</v>
      </c>
      <c r="T889" s="156">
        <v>1.5430356E9</v>
      </c>
      <c r="U889" s="156">
        <v>176252.7867</v>
      </c>
      <c r="W889" s="153">
        <f>IFERROR(__xludf.DUMMYFUNCTION("TO_DATE(INT((X889/(60*60*24))+""1/1/1970""))"),43404.0)</f>
        <v>43404</v>
      </c>
      <c r="X889" s="152">
        <v>1.5409944E9</v>
      </c>
      <c r="Y889" s="152">
        <v>10109.4349</v>
      </c>
      <c r="AA889" s="153">
        <f>IFERROR(__xludf.DUMMYFUNCTION("TO_DATE(INT((AB889/(60*60*24))+""1/1/1970""))"),43406.0)</f>
        <v>43406</v>
      </c>
      <c r="AB889" s="152">
        <v>1.5411204E9</v>
      </c>
      <c r="AC889" s="152">
        <v>94894.2044</v>
      </c>
      <c r="AE889" s="153">
        <f>IFERROR(__xludf.DUMMYFUNCTION("TO_DATE(INT((AF889/(60*60*24))+""1/1/1970""))"),43264.0)</f>
        <v>43264</v>
      </c>
      <c r="AF889" s="156">
        <v>1.528866E9</v>
      </c>
      <c r="AG889" s="156">
        <v>92916.7518</v>
      </c>
      <c r="AH889" s="156"/>
      <c r="AI889" s="153">
        <f>IFERROR(__xludf.DUMMYFUNCTION("TO_DATE(INT((AJ889/(60*60*24))+""1/1/1970""))"),43428.0)</f>
        <v>43428</v>
      </c>
      <c r="AJ889" s="152">
        <v>1.5430356E9</v>
      </c>
      <c r="AK889" s="152">
        <v>96574.4415</v>
      </c>
      <c r="AL889" s="156">
        <v>143903.6887</v>
      </c>
      <c r="AM889" s="159">
        <v>135121.81</v>
      </c>
      <c r="AN889" s="152">
        <f t="shared" si="1"/>
        <v>31059.7506</v>
      </c>
      <c r="AO889" s="152">
        <f t="shared" si="2"/>
        <v>176252.7867</v>
      </c>
      <c r="AP889" s="152">
        <f t="shared" si="3"/>
        <v>10102.8063</v>
      </c>
      <c r="AQ889" s="152">
        <f t="shared" si="4"/>
        <v>93010.752</v>
      </c>
      <c r="AR889" s="152">
        <f t="shared" si="5"/>
        <v>92024.8092</v>
      </c>
    </row>
    <row r="890">
      <c r="A890" s="156">
        <v>1.5067152E9</v>
      </c>
      <c r="B890" s="156">
        <v>118602.6268</v>
      </c>
      <c r="D890" s="153">
        <f>IFERROR(__xludf.DUMMYFUNCTION("TO_DATE(INT((E890/(60*60*24))+""1/1/1970""))"),43430.0)</f>
        <v>43430</v>
      </c>
      <c r="E890" s="156">
        <v>1.5432444E9</v>
      </c>
      <c r="F890" s="156">
        <v>96574.4415</v>
      </c>
      <c r="H890" s="153">
        <f>IFERROR(__xludf.DUMMYFUNCTION("TO_DATE(INT((I890/(60*60*24))+""1/1/1970""))"),43430.0)</f>
        <v>43430</v>
      </c>
      <c r="I890" s="152">
        <v>1.5432444E9</v>
      </c>
      <c r="J890" s="152">
        <v>143903.6887</v>
      </c>
      <c r="L890" s="158">
        <v>43430.0</v>
      </c>
      <c r="M890" s="160">
        <v>135121.81</v>
      </c>
      <c r="O890" s="153">
        <f>IFERROR(__xludf.DUMMYFUNCTION("TO_DATE(INT((P890/(60*60*24))+""1/1/1970""))"),43263.0)</f>
        <v>43263</v>
      </c>
      <c r="P890" s="13">
        <v>1.528812E9</v>
      </c>
      <c r="Q890" s="13">
        <v>30132.086</v>
      </c>
      <c r="S890" s="153">
        <f>IFERROR(__xludf.DUMMYFUNCTION("TO_DATE(INT((T890/(60*60*24))+""1/1/1970""))"),43430.0)</f>
        <v>43430</v>
      </c>
      <c r="T890" s="152">
        <v>1.5432444E9</v>
      </c>
      <c r="U890" s="152">
        <v>176252.7867</v>
      </c>
      <c r="W890" s="153">
        <f>IFERROR(__xludf.DUMMYFUNCTION("TO_DATE(INT((X890/(60*60*24))+""1/1/1970""))"),43405.0)</f>
        <v>43405</v>
      </c>
      <c r="X890" s="152">
        <v>1.5410808E9</v>
      </c>
      <c r="Y890" s="152">
        <v>10106.3815</v>
      </c>
      <c r="AA890" s="153">
        <f>IFERROR(__xludf.DUMMYFUNCTION("TO_DATE(INT((AB890/(60*60*24))+""1/1/1970""))"),43408.0)</f>
        <v>43408</v>
      </c>
      <c r="AB890" s="156">
        <v>1.5413724E9</v>
      </c>
      <c r="AC890" s="156">
        <v>94869.9955</v>
      </c>
      <c r="AE890" s="153">
        <f>IFERROR(__xludf.DUMMYFUNCTION("TO_DATE(INT((AF890/(60*60*24))+""1/1/1970""))"),43265.0)</f>
        <v>43265</v>
      </c>
      <c r="AF890" s="152">
        <v>1.5289452E9</v>
      </c>
      <c r="AG890" s="152">
        <v>92516.6579</v>
      </c>
      <c r="AH890" s="156"/>
      <c r="AI890" s="153">
        <f>IFERROR(__xludf.DUMMYFUNCTION("TO_DATE(INT((AJ890/(60*60*24))+""1/1/1970""))"),43430.0)</f>
        <v>43430</v>
      </c>
      <c r="AJ890" s="156">
        <v>1.5432444E9</v>
      </c>
      <c r="AK890" s="156">
        <v>96574.4415</v>
      </c>
      <c r="AL890" s="152">
        <v>143903.6887</v>
      </c>
      <c r="AM890" s="160">
        <v>135121.81</v>
      </c>
      <c r="AN890" s="152">
        <f t="shared" si="1"/>
        <v>31086.0989</v>
      </c>
      <c r="AO890" s="152">
        <f t="shared" si="2"/>
        <v>176252.7867</v>
      </c>
      <c r="AP890" s="152">
        <f t="shared" si="3"/>
        <v>10102.5019</v>
      </c>
      <c r="AQ890" s="152">
        <f t="shared" si="4"/>
        <v>93036.2033</v>
      </c>
      <c r="AR890" s="152">
        <f t="shared" si="5"/>
        <v>92038.5741</v>
      </c>
    </row>
    <row r="891">
      <c r="A891" s="152">
        <v>1.50695106E9</v>
      </c>
      <c r="B891" s="152">
        <v>118710.8716</v>
      </c>
      <c r="D891" s="153">
        <f>IFERROR(__xludf.DUMMYFUNCTION("TO_DATE(INT((E891/(60*60*24))+""1/1/1970""))"),43431.0)</f>
        <v>43431</v>
      </c>
      <c r="E891" s="156">
        <v>1.5432948E9</v>
      </c>
      <c r="F891" s="156">
        <v>97490.3625</v>
      </c>
      <c r="H891" s="153">
        <f>IFERROR(__xludf.DUMMYFUNCTION("TO_DATE(INT((I891/(60*60*24))+""1/1/1970""))"),43431.0)</f>
        <v>43431</v>
      </c>
      <c r="I891" s="152">
        <v>1.5432948E9</v>
      </c>
      <c r="J891" s="152">
        <v>142505.7891</v>
      </c>
      <c r="L891" s="158">
        <v>43431.0</v>
      </c>
      <c r="M891" s="160">
        <v>136026.8</v>
      </c>
      <c r="O891" s="153">
        <f>IFERROR(__xludf.DUMMYFUNCTION("TO_DATE(INT((P891/(60*60*24))+""1/1/1970""))"),43264.0)</f>
        <v>43264</v>
      </c>
      <c r="P891" s="13">
        <v>1.5288984E9</v>
      </c>
      <c r="Q891" s="13">
        <v>30271.5845</v>
      </c>
      <c r="S891" s="153">
        <f>IFERROR(__xludf.DUMMYFUNCTION("TO_DATE(INT((T891/(60*60*24))+""1/1/1970""))"),43431.0)</f>
        <v>43431</v>
      </c>
      <c r="T891" s="152">
        <v>1.5432948E9</v>
      </c>
      <c r="U891" s="152">
        <v>180824.0478</v>
      </c>
      <c r="W891" s="153">
        <f>IFERROR(__xludf.DUMMYFUNCTION("TO_DATE(INT((X891/(60*60*24))+""1/1/1970""))"),43406.0)</f>
        <v>43406</v>
      </c>
      <c r="X891" s="152">
        <v>1.5411672E9</v>
      </c>
      <c r="Y891" s="152">
        <v>10098.3413</v>
      </c>
      <c r="AA891" s="153">
        <f>IFERROR(__xludf.DUMMYFUNCTION("TO_DATE(INT((AB891/(60*60*24))+""1/1/1970""))"),43409.0)</f>
        <v>43409</v>
      </c>
      <c r="AB891" s="152">
        <v>1.541412E9</v>
      </c>
      <c r="AC891" s="152">
        <v>94767.8663</v>
      </c>
      <c r="AE891" s="153">
        <f>IFERROR(__xludf.DUMMYFUNCTION("TO_DATE(INT((AF891/(60*60*24))+""1/1/1970""))"),43266.0)</f>
        <v>43266</v>
      </c>
      <c r="AF891" s="156">
        <v>1.5290244E9</v>
      </c>
      <c r="AG891" s="156">
        <v>94247.1543</v>
      </c>
      <c r="AH891" s="156"/>
      <c r="AI891" s="153">
        <f>IFERROR(__xludf.DUMMYFUNCTION("TO_DATE(INT((AJ891/(60*60*24))+""1/1/1970""))"),43431.0)</f>
        <v>43431</v>
      </c>
      <c r="AJ891" s="156">
        <v>1.5432948E9</v>
      </c>
      <c r="AK891" s="156">
        <v>97490.3625</v>
      </c>
      <c r="AL891" s="152">
        <v>142505.7891</v>
      </c>
      <c r="AM891" s="160">
        <v>136026.8</v>
      </c>
      <c r="AN891" s="152">
        <f t="shared" si="1"/>
        <v>30912.6812</v>
      </c>
      <c r="AO891" s="152">
        <f t="shared" si="2"/>
        <v>180824.0478</v>
      </c>
      <c r="AP891" s="152">
        <f t="shared" si="3"/>
        <v>10105.4851</v>
      </c>
      <c r="AQ891" s="152">
        <f t="shared" si="4"/>
        <v>92535.8907</v>
      </c>
      <c r="AR891" s="152">
        <f t="shared" si="5"/>
        <v>92002.9473</v>
      </c>
    </row>
    <row r="892">
      <c r="A892" s="156">
        <v>1.5069744E9</v>
      </c>
      <c r="B892" s="156">
        <v>119115.6133</v>
      </c>
      <c r="D892" s="153">
        <f>IFERROR(__xludf.DUMMYFUNCTION("TO_DATE(INT((E892/(60*60*24))+""1/1/1970""))"),43432.0)</f>
        <v>43432</v>
      </c>
      <c r="E892" s="152">
        <v>1.5433812E9</v>
      </c>
      <c r="F892" s="152">
        <v>97490.3625</v>
      </c>
      <c r="H892" s="153">
        <f>IFERROR(__xludf.DUMMYFUNCTION("TO_DATE(INT((I892/(60*60*24))+""1/1/1970""))"),43432.0)</f>
        <v>43432</v>
      </c>
      <c r="I892" s="156">
        <v>1.5433812E9</v>
      </c>
      <c r="J892" s="156">
        <v>142528.3338</v>
      </c>
      <c r="L892" s="158">
        <v>43432.0</v>
      </c>
      <c r="M892" s="159">
        <v>136073.8</v>
      </c>
      <c r="O892" s="153">
        <f>IFERROR(__xludf.DUMMYFUNCTION("TO_DATE(INT((P892/(60*60*24))+""1/1/1970""))"),43265.0)</f>
        <v>43265</v>
      </c>
      <c r="P892" s="13">
        <v>1.5289848E9</v>
      </c>
      <c r="Q892" s="13">
        <v>30465.149</v>
      </c>
      <c r="S892" s="153">
        <f>IFERROR(__xludf.DUMMYFUNCTION("TO_DATE(INT((T892/(60*60*24))+""1/1/1970""))"),43432.0)</f>
        <v>43432</v>
      </c>
      <c r="T892" s="156">
        <v>1.5433812E9</v>
      </c>
      <c r="U892" s="156">
        <v>181764.0661</v>
      </c>
      <c r="W892" s="153">
        <f>IFERROR(__xludf.DUMMYFUNCTION("TO_DATE(INT((X892/(60*60*24))+""1/1/1970""))"),43407.0)</f>
        <v>43407</v>
      </c>
      <c r="X892" s="152">
        <v>1.5412032E9</v>
      </c>
      <c r="Y892" s="152">
        <v>10096.1484</v>
      </c>
      <c r="AA892" s="153">
        <f>IFERROR(__xludf.DUMMYFUNCTION("TO_DATE(INT((AB892/(60*60*24))+""1/1/1970""))"),43410.0)</f>
        <v>43410</v>
      </c>
      <c r="AB892" s="156">
        <v>1.5414912E9</v>
      </c>
      <c r="AC892" s="156">
        <v>94458.8869</v>
      </c>
      <c r="AE892" s="153">
        <f>IFERROR(__xludf.DUMMYFUNCTION("TO_DATE(INT((AF892/(60*60*24))+""1/1/1970""))"),43267.0)</f>
        <v>43267</v>
      </c>
      <c r="AF892" s="152">
        <v>1.5291072E9</v>
      </c>
      <c r="AG892" s="152">
        <v>93918.4285</v>
      </c>
      <c r="AH892" s="156"/>
      <c r="AI892" s="153">
        <f>IFERROR(__xludf.DUMMYFUNCTION("TO_DATE(INT((AJ892/(60*60*24))+""1/1/1970""))"),43432.0)</f>
        <v>43432</v>
      </c>
      <c r="AJ892" s="152">
        <v>1.5433812E9</v>
      </c>
      <c r="AK892" s="152">
        <v>97490.3625</v>
      </c>
      <c r="AL892" s="156">
        <v>142528.3338</v>
      </c>
      <c r="AM892" s="159">
        <v>136073.8</v>
      </c>
      <c r="AN892" s="152">
        <f t="shared" si="1"/>
        <v>30900.6038</v>
      </c>
      <c r="AO892" s="152">
        <f t="shared" si="2"/>
        <v>181764.0661</v>
      </c>
      <c r="AP892" s="152">
        <f t="shared" si="3"/>
        <v>10113.8285</v>
      </c>
      <c r="AQ892" s="152">
        <f t="shared" si="4"/>
        <v>92232.2017</v>
      </c>
      <c r="AR892" s="152">
        <f t="shared" si="5"/>
        <v>91712.265</v>
      </c>
    </row>
    <row r="893">
      <c r="A893" s="152">
        <v>1.50703746E9</v>
      </c>
      <c r="B893" s="152">
        <v>119157.97</v>
      </c>
      <c r="D893" s="153">
        <f>IFERROR(__xludf.DUMMYFUNCTION("TO_DATE(INT((E893/(60*60*24))+""1/1/1970""))"),43433.0)</f>
        <v>43433</v>
      </c>
      <c r="E893" s="156">
        <v>1.5434676E9</v>
      </c>
      <c r="F893" s="156">
        <v>97490.3625</v>
      </c>
      <c r="H893" s="153">
        <f>IFERROR(__xludf.DUMMYFUNCTION("TO_DATE(INT((I893/(60*60*24))+""1/1/1970""))"),43433.0)</f>
        <v>43433</v>
      </c>
      <c r="I893" s="152">
        <v>1.5434676E9</v>
      </c>
      <c r="J893" s="152">
        <v>141957.2646</v>
      </c>
      <c r="L893" s="158">
        <v>43433.0</v>
      </c>
      <c r="M893" s="160">
        <v>137522.42</v>
      </c>
      <c r="O893" s="153">
        <f>IFERROR(__xludf.DUMMYFUNCTION("TO_DATE(INT((P893/(60*60*24))+""1/1/1970""))"),43266.0)</f>
        <v>43266</v>
      </c>
      <c r="P893" s="13">
        <v>1.5290712E9</v>
      </c>
      <c r="Q893" s="13">
        <v>30574.4653</v>
      </c>
      <c r="S893" s="153">
        <f>IFERROR(__xludf.DUMMYFUNCTION("TO_DATE(INT((T893/(60*60*24))+""1/1/1970""))"),43433.0)</f>
        <v>43433</v>
      </c>
      <c r="T893" s="152">
        <v>1.5434676E9</v>
      </c>
      <c r="U893" s="152">
        <v>188631.8559</v>
      </c>
      <c r="W893" s="153">
        <f>IFERROR(__xludf.DUMMYFUNCTION("TO_DATE(INT((X893/(60*60*24))+""1/1/1970""))"),43409.0)</f>
        <v>43409</v>
      </c>
      <c r="X893" s="156">
        <v>1.5413796E9</v>
      </c>
      <c r="Y893" s="156">
        <v>10093.2816</v>
      </c>
      <c r="AA893" s="153">
        <f>IFERROR(__xludf.DUMMYFUNCTION("TO_DATE(INT((AB893/(60*60*24))+""1/1/1970""))"),43411.0)</f>
        <v>43411</v>
      </c>
      <c r="AB893" s="152">
        <v>1.5415704E9</v>
      </c>
      <c r="AC893" s="152">
        <v>94042.7664</v>
      </c>
      <c r="AE893" s="153">
        <f>IFERROR(__xludf.DUMMYFUNCTION("TO_DATE(INT((AF893/(60*60*24))+""1/1/1970""))"),43268.0)</f>
        <v>43268</v>
      </c>
      <c r="AF893" s="156">
        <v>1.5292728E9</v>
      </c>
      <c r="AG893" s="156">
        <v>93918.4285</v>
      </c>
      <c r="AH893" s="156"/>
      <c r="AI893" s="153">
        <f>IFERROR(__xludf.DUMMYFUNCTION("TO_DATE(INT((AJ893/(60*60*24))+""1/1/1970""))"),43433.0)</f>
        <v>43433</v>
      </c>
      <c r="AJ893" s="156">
        <v>1.5434676E9</v>
      </c>
      <c r="AK893" s="156">
        <v>97490.3625</v>
      </c>
      <c r="AL893" s="152">
        <v>141957.2646</v>
      </c>
      <c r="AM893" s="160">
        <v>137522.42</v>
      </c>
      <c r="AN893" s="152">
        <f t="shared" si="1"/>
        <v>30853.9241</v>
      </c>
      <c r="AO893" s="152">
        <f t="shared" si="2"/>
        <v>188631.8559</v>
      </c>
      <c r="AP893" s="152">
        <f t="shared" si="3"/>
        <v>10105.9659</v>
      </c>
      <c r="AQ893" s="152">
        <f t="shared" si="4"/>
        <v>92427.1415</v>
      </c>
      <c r="AR893" s="152">
        <f t="shared" si="5"/>
        <v>92280.2696</v>
      </c>
    </row>
    <row r="894">
      <c r="A894" s="156">
        <v>1.5070608E9</v>
      </c>
      <c r="B894" s="156">
        <v>119369.7534</v>
      </c>
      <c r="D894" s="153">
        <f>IFERROR(__xludf.DUMMYFUNCTION("TO_DATE(INT((E894/(60*60*24))+""1/1/1970""))"),43434.0)</f>
        <v>43434</v>
      </c>
      <c r="E894" s="152">
        <v>1.543554E9</v>
      </c>
      <c r="F894" s="152">
        <v>97490.3625</v>
      </c>
      <c r="H894" s="153">
        <f>IFERROR(__xludf.DUMMYFUNCTION("TO_DATE(INT((I894/(60*60*24))+""1/1/1970""))"),43434.0)</f>
        <v>43434</v>
      </c>
      <c r="I894" s="156">
        <v>1.543554E9</v>
      </c>
      <c r="J894" s="156">
        <v>142167.3854</v>
      </c>
      <c r="L894" s="158">
        <v>43434.0</v>
      </c>
      <c r="M894" s="159">
        <v>137610.68</v>
      </c>
      <c r="O894" s="153">
        <f>IFERROR(__xludf.DUMMYFUNCTION("TO_DATE(INT((P894/(60*60*24))+""1/1/1970""))"),43267.0)</f>
        <v>43267</v>
      </c>
      <c r="P894" s="13">
        <v>1.5291072E9</v>
      </c>
      <c r="Q894" s="13">
        <v>30550.3127</v>
      </c>
      <c r="S894" s="153">
        <f>IFERROR(__xludf.DUMMYFUNCTION("TO_DATE(INT((T894/(60*60*24))+""1/1/1970""))"),43434.0)</f>
        <v>43434</v>
      </c>
      <c r="T894" s="156">
        <v>1.543554E9</v>
      </c>
      <c r="U894" s="156">
        <v>188002.9841</v>
      </c>
      <c r="W894" s="153">
        <f>IFERROR(__xludf.DUMMYFUNCTION("TO_DATE(INT((X894/(60*60*24))+""1/1/1970""))"),43410.0)</f>
        <v>43410</v>
      </c>
      <c r="X894" s="152">
        <v>1.5415164E9</v>
      </c>
      <c r="Y894" s="152">
        <v>10090.1934</v>
      </c>
      <c r="AA894" s="153">
        <f>IFERROR(__xludf.DUMMYFUNCTION("TO_DATE(INT((AB894/(60*60*24))+""1/1/1970""))"),43412.0)</f>
        <v>43412</v>
      </c>
      <c r="AB894" s="156">
        <v>1.5416496E9</v>
      </c>
      <c r="AC894" s="156">
        <v>93669.9609</v>
      </c>
      <c r="AE894" s="153">
        <f>IFERROR(__xludf.DUMMYFUNCTION("TO_DATE(INT((AF894/(60*60*24))+""1/1/1970""))"),43269.0)</f>
        <v>43269</v>
      </c>
      <c r="AF894" s="156">
        <v>1.5293124E9</v>
      </c>
      <c r="AG894" s="156">
        <v>94034.1313</v>
      </c>
      <c r="AH894" s="156"/>
      <c r="AI894" s="153">
        <f>IFERROR(__xludf.DUMMYFUNCTION("TO_DATE(INT((AJ894/(60*60*24))+""1/1/1970""))"),43434.0)</f>
        <v>43434</v>
      </c>
      <c r="AJ894" s="152">
        <v>1.543554E9</v>
      </c>
      <c r="AK894" s="152">
        <v>97490.3625</v>
      </c>
      <c r="AL894" s="156">
        <v>142167.3854</v>
      </c>
      <c r="AM894" s="159">
        <v>137610.68</v>
      </c>
      <c r="AN894" s="152">
        <f t="shared" si="1"/>
        <v>30784.743</v>
      </c>
      <c r="AO894" s="152">
        <f t="shared" si="2"/>
        <v>188002.9841</v>
      </c>
      <c r="AP894" s="152">
        <f t="shared" si="3"/>
        <v>10111.4008</v>
      </c>
      <c r="AQ894" s="152">
        <f t="shared" si="4"/>
        <v>92405.3401</v>
      </c>
      <c r="AR894" s="152">
        <f t="shared" si="5"/>
        <v>92482.2897</v>
      </c>
    </row>
    <row r="895">
      <c r="A895" s="152">
        <v>1.50712386E9</v>
      </c>
      <c r="B895" s="152">
        <v>119280.3337</v>
      </c>
      <c r="D895" s="153">
        <f>IFERROR(__xludf.DUMMYFUNCTION("TO_DATE(INT((E895/(60*60*24))+""1/1/1970""))"),43435.0)</f>
        <v>43435</v>
      </c>
      <c r="E895" s="156">
        <v>1.5436404E9</v>
      </c>
      <c r="F895" s="156">
        <v>97490.3625</v>
      </c>
      <c r="H895" s="153">
        <f>IFERROR(__xludf.DUMMYFUNCTION("TO_DATE(INT((I895/(60*60*24))+""1/1/1970""))"),43435.0)</f>
        <v>43435</v>
      </c>
      <c r="I895" s="152">
        <v>1.5436404E9</v>
      </c>
      <c r="J895" s="152">
        <v>141651.5858</v>
      </c>
      <c r="L895" s="158">
        <v>43435.0</v>
      </c>
      <c r="M895" s="160">
        <v>138145.21</v>
      </c>
      <c r="O895" s="153">
        <f>IFERROR(__xludf.DUMMYFUNCTION("TO_DATE(INT((P895/(60*60*24))+""1/1/1970""))"),43268.0)</f>
        <v>43268</v>
      </c>
      <c r="P895" s="13">
        <v>1.5291936E9</v>
      </c>
      <c r="Q895" s="13">
        <v>30550.3127</v>
      </c>
      <c r="S895" s="153">
        <f>IFERROR(__xludf.DUMMYFUNCTION("TO_DATE(INT((T895/(60*60*24))+""1/1/1970""))"),43435.0)</f>
        <v>43435</v>
      </c>
      <c r="T895" s="152">
        <v>1.5436404E9</v>
      </c>
      <c r="U895" s="152">
        <v>189988.2861</v>
      </c>
      <c r="W895" s="153">
        <f>IFERROR(__xludf.DUMMYFUNCTION("TO_DATE(INT((X895/(60*60*24))+""1/1/1970""))"),43411.0)</f>
        <v>43411</v>
      </c>
      <c r="X895" s="152">
        <v>1.5416028E9</v>
      </c>
      <c r="Y895" s="152">
        <v>10083.0192</v>
      </c>
      <c r="AA895" s="153">
        <f>IFERROR(__xludf.DUMMYFUNCTION("TO_DATE(INT((AB895/(60*60*24))+""1/1/1970""))"),43413.0)</f>
        <v>43413</v>
      </c>
      <c r="AB895" s="152">
        <v>1.5417288E9</v>
      </c>
      <c r="AC895" s="152">
        <v>94115.3429</v>
      </c>
      <c r="AE895" s="153">
        <f>IFERROR(__xludf.DUMMYFUNCTION("TO_DATE(INT((AF895/(60*60*24))+""1/1/1970""))"),43270.0)</f>
        <v>43270</v>
      </c>
      <c r="AF895" s="152">
        <v>1.5293916E9</v>
      </c>
      <c r="AG895" s="152">
        <v>93770.646</v>
      </c>
      <c r="AH895" s="156"/>
      <c r="AI895" s="153">
        <f>IFERROR(__xludf.DUMMYFUNCTION("TO_DATE(INT((AJ895/(60*60*24))+""1/1/1970""))"),43435.0)</f>
        <v>43435</v>
      </c>
      <c r="AJ895" s="156">
        <v>1.5436404E9</v>
      </c>
      <c r="AK895" s="156">
        <v>97490.3625</v>
      </c>
      <c r="AL895" s="152">
        <v>141651.5858</v>
      </c>
      <c r="AM895" s="160">
        <v>138145.21</v>
      </c>
      <c r="AN895" s="152">
        <f t="shared" si="1"/>
        <v>30849.0084</v>
      </c>
      <c r="AO895" s="152">
        <f t="shared" si="2"/>
        <v>189988.2861</v>
      </c>
      <c r="AP895" s="152">
        <f t="shared" si="3"/>
        <v>10120.8542</v>
      </c>
      <c r="AQ895" s="152">
        <f t="shared" si="4"/>
        <v>92405.3401</v>
      </c>
      <c r="AR895" s="152">
        <f t="shared" si="5"/>
        <v>91880.6826</v>
      </c>
    </row>
    <row r="896">
      <c r="A896" s="156">
        <v>1.5071472E9</v>
      </c>
      <c r="B896" s="156">
        <v>119510.9423</v>
      </c>
      <c r="D896" s="153">
        <f>IFERROR(__xludf.DUMMYFUNCTION("TO_DATE(INT((E896/(60*60*24))+""1/1/1970""))"),43437.0)</f>
        <v>43437</v>
      </c>
      <c r="E896" s="152">
        <v>1.5438492E9</v>
      </c>
      <c r="F896" s="152">
        <v>97490.3625</v>
      </c>
      <c r="H896" s="153">
        <f>IFERROR(__xludf.DUMMYFUNCTION("TO_DATE(INT((I896/(60*60*24))+""1/1/1970""))"),43437.0)</f>
        <v>43437</v>
      </c>
      <c r="I896" s="156">
        <v>1.5438492E9</v>
      </c>
      <c r="J896" s="156">
        <v>141651.5858</v>
      </c>
      <c r="L896" s="158">
        <v>43437.0</v>
      </c>
      <c r="M896" s="159">
        <v>138145.21</v>
      </c>
      <c r="O896" s="153">
        <f>IFERROR(__xludf.DUMMYFUNCTION("TO_DATE(INT((P896/(60*60*24))+""1/1/1970""))"),43269.0)</f>
        <v>43269</v>
      </c>
      <c r="P896" s="13">
        <v>1.52928E9</v>
      </c>
      <c r="Q896" s="13">
        <v>30575.4079</v>
      </c>
      <c r="S896" s="153">
        <f>IFERROR(__xludf.DUMMYFUNCTION("TO_DATE(INT((T896/(60*60*24))+""1/1/1970""))"),43437.0)</f>
        <v>43437</v>
      </c>
      <c r="T896" s="156">
        <v>1.5438132E9</v>
      </c>
      <c r="U896" s="156">
        <v>189988.2861</v>
      </c>
      <c r="W896" s="153">
        <f>IFERROR(__xludf.DUMMYFUNCTION("TO_DATE(INT((X896/(60*60*24))+""1/1/1970""))"),43412.0)</f>
        <v>43412</v>
      </c>
      <c r="X896" s="152">
        <v>1.5416892E9</v>
      </c>
      <c r="Y896" s="152">
        <v>10085.5064</v>
      </c>
      <c r="AA896" s="153">
        <f>IFERROR(__xludf.DUMMYFUNCTION("TO_DATE(INT((AB896/(60*60*24))+""1/1/1970""))"),43415.0)</f>
        <v>43415</v>
      </c>
      <c r="AB896" s="156">
        <v>1.5419772E9</v>
      </c>
      <c r="AC896" s="156">
        <v>93872.9099</v>
      </c>
      <c r="AE896" s="153">
        <f>IFERROR(__xludf.DUMMYFUNCTION("TO_DATE(INT((AF896/(60*60*24))+""1/1/1970""))"),43271.0)</f>
        <v>43271</v>
      </c>
      <c r="AF896" s="156">
        <v>1.5294708E9</v>
      </c>
      <c r="AG896" s="156">
        <v>94065.8505</v>
      </c>
      <c r="AH896" s="156"/>
      <c r="AI896" s="153">
        <f>IFERROR(__xludf.DUMMYFUNCTION("TO_DATE(INT((AJ896/(60*60*24))+""1/1/1970""))"),43437.0)</f>
        <v>43437</v>
      </c>
      <c r="AJ896" s="152">
        <v>1.5438492E9</v>
      </c>
      <c r="AK896" s="152">
        <v>97490.3625</v>
      </c>
      <c r="AL896" s="156">
        <v>141651.5858</v>
      </c>
      <c r="AM896" s="159">
        <v>138145.21</v>
      </c>
      <c r="AN896" s="152">
        <f t="shared" si="1"/>
        <v>30781.1107</v>
      </c>
      <c r="AO896" s="152">
        <f t="shared" si="2"/>
        <v>189988.2861</v>
      </c>
      <c r="AP896" s="152">
        <f t="shared" si="3"/>
        <v>10132.4368</v>
      </c>
      <c r="AQ896" s="152">
        <f t="shared" si="4"/>
        <v>93174.3641</v>
      </c>
      <c r="AR896" s="152">
        <f t="shared" si="5"/>
        <v>92078.2494</v>
      </c>
    </row>
    <row r="897">
      <c r="A897" s="152">
        <v>1.50721026E9</v>
      </c>
      <c r="B897" s="152">
        <v>119642.7187</v>
      </c>
      <c r="D897" s="153">
        <f>IFERROR(__xludf.DUMMYFUNCTION("TO_DATE(INT((E897/(60*60*24))+""1/1/1970""))"),43438.0)</f>
        <v>43438</v>
      </c>
      <c r="E897" s="152">
        <v>1.5438996E9</v>
      </c>
      <c r="F897" s="152">
        <v>97490.3625</v>
      </c>
      <c r="H897" s="153">
        <f>IFERROR(__xludf.DUMMYFUNCTION("TO_DATE(INT((I897/(60*60*24))+""1/1/1970""))"),43438.0)</f>
        <v>43438</v>
      </c>
      <c r="I897" s="156">
        <v>1.5438996E9</v>
      </c>
      <c r="J897" s="156">
        <v>140661.5919</v>
      </c>
      <c r="L897" s="158">
        <v>43438.0</v>
      </c>
      <c r="M897" s="160">
        <v>139428.72</v>
      </c>
      <c r="O897" s="153">
        <f>IFERROR(__xludf.DUMMYFUNCTION("TO_DATE(INT((P897/(60*60*24))+""1/1/1970""))"),43270.0)</f>
        <v>43270</v>
      </c>
      <c r="P897" s="13">
        <v>1.5294168E9</v>
      </c>
      <c r="Q897" s="13">
        <v>30576.2003</v>
      </c>
      <c r="S897" s="153">
        <f>IFERROR(__xludf.DUMMYFUNCTION("TO_DATE(INT((T897/(60*60*24))+""1/1/1970""))"),43438.0)</f>
        <v>43438</v>
      </c>
      <c r="T897" s="152">
        <v>1.5438996E9</v>
      </c>
      <c r="U897" s="152">
        <v>193783.9027</v>
      </c>
      <c r="W897" s="153">
        <f>IFERROR(__xludf.DUMMYFUNCTION("TO_DATE(INT((X897/(60*60*24))+""1/1/1970""))"),43413.0)</f>
        <v>43413</v>
      </c>
      <c r="X897" s="152">
        <v>1.5417756E9</v>
      </c>
      <c r="Y897" s="152">
        <v>10092.4972</v>
      </c>
      <c r="AA897" s="153">
        <f>IFERROR(__xludf.DUMMYFUNCTION("TO_DATE(INT((AB897/(60*60*24))+""1/1/1970""))"),43416.0)</f>
        <v>43416</v>
      </c>
      <c r="AB897" s="152">
        <v>1.5420168E9</v>
      </c>
      <c r="AC897" s="152">
        <v>93731.9245</v>
      </c>
      <c r="AE897" s="153">
        <f>IFERROR(__xludf.DUMMYFUNCTION("TO_DATE(INT((AF897/(60*60*24))+""1/1/1970""))"),43272.0)</f>
        <v>43272</v>
      </c>
      <c r="AF897" s="152">
        <v>1.52955E9</v>
      </c>
      <c r="AG897" s="152">
        <v>94146.5902</v>
      </c>
      <c r="AH897" s="156"/>
      <c r="AI897" s="153">
        <f>IFERROR(__xludf.DUMMYFUNCTION("TO_DATE(INT((AJ897/(60*60*24))+""1/1/1970""))"),43438.0)</f>
        <v>43438</v>
      </c>
      <c r="AJ897" s="152">
        <v>1.5438996E9</v>
      </c>
      <c r="AK897" s="152">
        <v>97490.3625</v>
      </c>
      <c r="AL897" s="156">
        <v>140661.5919</v>
      </c>
      <c r="AM897" s="160">
        <v>139428.72</v>
      </c>
      <c r="AN897" s="152">
        <f t="shared" si="1"/>
        <v>30909.1399</v>
      </c>
      <c r="AO897" s="152">
        <f t="shared" si="2"/>
        <v>193783.9027</v>
      </c>
      <c r="AP897" s="152">
        <f t="shared" si="3"/>
        <v>10133.7203</v>
      </c>
      <c r="AQ897" s="152">
        <f t="shared" si="4"/>
        <v>93133.5647</v>
      </c>
      <c r="AR897" s="152">
        <f t="shared" si="5"/>
        <v>92177.8425</v>
      </c>
    </row>
    <row r="898">
      <c r="A898" s="156">
        <v>1.5072336E9</v>
      </c>
      <c r="B898" s="156">
        <v>120216.887</v>
      </c>
      <c r="D898" s="153">
        <f>IFERROR(__xludf.DUMMYFUNCTION("TO_DATE(INT((E898/(60*60*24))+""1/1/1970""))"),43439.0)</f>
        <v>43439</v>
      </c>
      <c r="E898" s="156">
        <v>1.543986E9</v>
      </c>
      <c r="F898" s="156">
        <v>94677.1642</v>
      </c>
      <c r="H898" s="153">
        <f>IFERROR(__xludf.DUMMYFUNCTION("TO_DATE(INT((I898/(60*60*24))+""1/1/1970""))"),43439.0)</f>
        <v>43439</v>
      </c>
      <c r="I898" s="152">
        <v>1.543986E9</v>
      </c>
      <c r="J898" s="152">
        <v>143513.1874</v>
      </c>
      <c r="L898" s="158">
        <v>43439.0</v>
      </c>
      <c r="M898" s="159">
        <v>138016.67</v>
      </c>
      <c r="O898" s="153">
        <f>IFERROR(__xludf.DUMMYFUNCTION("TO_DATE(INT((P898/(60*60*24))+""1/1/1970""))"),43271.0)</f>
        <v>43271</v>
      </c>
      <c r="P898" s="13">
        <v>1.5295032E9</v>
      </c>
      <c r="Q898" s="13">
        <v>30654.4183</v>
      </c>
      <c r="S898" s="153">
        <f>IFERROR(__xludf.DUMMYFUNCTION("TO_DATE(INT((T898/(60*60*24))+""1/1/1970""))"),43439.0)</f>
        <v>43439</v>
      </c>
      <c r="T898" s="156">
        <v>1.543986E9</v>
      </c>
      <c r="U898" s="156">
        <v>184121.2112</v>
      </c>
      <c r="W898" s="153">
        <f>IFERROR(__xludf.DUMMYFUNCTION("TO_DATE(INT((X898/(60*60*24))+""1/1/1970""))"),43414.0)</f>
        <v>43414</v>
      </c>
      <c r="X898" s="152">
        <v>1.541808E9</v>
      </c>
      <c r="Y898" s="152">
        <v>10091.8891</v>
      </c>
      <c r="AA898" s="153">
        <f>IFERROR(__xludf.DUMMYFUNCTION("TO_DATE(INT((AB898/(60*60*24))+""1/1/1970""))"),43417.0)</f>
        <v>43417</v>
      </c>
      <c r="AB898" s="156">
        <v>1.542096E9</v>
      </c>
      <c r="AC898" s="156">
        <v>93776.5256</v>
      </c>
      <c r="AE898" s="153">
        <f>IFERROR(__xludf.DUMMYFUNCTION("TO_DATE(INT((AF898/(60*60*24))+""1/1/1970""))"),43273.0)</f>
        <v>43273</v>
      </c>
      <c r="AF898" s="156">
        <v>1.5296292E9</v>
      </c>
      <c r="AG898" s="156">
        <v>93950.1476</v>
      </c>
      <c r="AH898" s="156"/>
      <c r="AI898" s="153">
        <f>IFERROR(__xludf.DUMMYFUNCTION("TO_DATE(INT((AJ898/(60*60*24))+""1/1/1970""))"),43439.0)</f>
        <v>43439</v>
      </c>
      <c r="AJ898" s="156">
        <v>1.543986E9</v>
      </c>
      <c r="AK898" s="156">
        <v>94677.1642</v>
      </c>
      <c r="AL898" s="152">
        <v>143513.1874</v>
      </c>
      <c r="AM898" s="159">
        <v>138016.67</v>
      </c>
      <c r="AN898" s="152">
        <f t="shared" si="1"/>
        <v>31265.8636</v>
      </c>
      <c r="AO898" s="152">
        <f t="shared" si="2"/>
        <v>184121.2112</v>
      </c>
      <c r="AP898" s="152">
        <f t="shared" si="3"/>
        <v>10120.5205</v>
      </c>
      <c r="AQ898" s="152">
        <f t="shared" si="4"/>
        <v>92050.4609</v>
      </c>
      <c r="AR898" s="152">
        <f t="shared" si="5"/>
        <v>92079.464</v>
      </c>
    </row>
    <row r="899">
      <c r="A899" s="152">
        <v>1.50729666E9</v>
      </c>
      <c r="B899" s="152">
        <v>120014.5162</v>
      </c>
      <c r="D899" s="153">
        <f>IFERROR(__xludf.DUMMYFUNCTION("TO_DATE(INT((E899/(60*60*24))+""1/1/1970""))"),43440.0)</f>
        <v>43440</v>
      </c>
      <c r="E899" s="152">
        <v>1.5441084E9</v>
      </c>
      <c r="F899" s="152">
        <v>94677.1642</v>
      </c>
      <c r="H899" s="153">
        <f>IFERROR(__xludf.DUMMYFUNCTION("TO_DATE(INT((I899/(60*60*24))+""1/1/1970""))"),43440.0)</f>
        <v>43440</v>
      </c>
      <c r="I899" s="156">
        <v>1.5440724E9</v>
      </c>
      <c r="J899" s="156">
        <v>143513.1874</v>
      </c>
      <c r="L899" s="158">
        <v>43440.0</v>
      </c>
      <c r="M899" s="160">
        <v>138016.67</v>
      </c>
      <c r="O899" s="153">
        <f>IFERROR(__xludf.DUMMYFUNCTION("TO_DATE(INT((P899/(60*60*24))+""1/1/1970""))"),43272.0)</f>
        <v>43272</v>
      </c>
      <c r="P899" s="13">
        <v>1.5295896E9</v>
      </c>
      <c r="Q899" s="13">
        <v>30620.574</v>
      </c>
      <c r="S899" s="153">
        <f>IFERROR(__xludf.DUMMYFUNCTION("TO_DATE(INT((T899/(60*60*24))+""1/1/1970""))"),43440.0)</f>
        <v>43440</v>
      </c>
      <c r="T899" s="152">
        <v>1.5441084E9</v>
      </c>
      <c r="U899" s="152">
        <v>184121.2112</v>
      </c>
      <c r="W899" s="153">
        <f>IFERROR(__xludf.DUMMYFUNCTION("TO_DATE(INT((X899/(60*60*24))+""1/1/1970""))"),43416.0)</f>
        <v>43416</v>
      </c>
      <c r="X899" s="156">
        <v>1.5419808E9</v>
      </c>
      <c r="Y899" s="156">
        <v>10097.675</v>
      </c>
      <c r="AA899" s="153">
        <f>IFERROR(__xludf.DUMMYFUNCTION("TO_DATE(INT((AB899/(60*60*24))+""1/1/1970""))"),43418.0)</f>
        <v>43418</v>
      </c>
      <c r="AB899" s="152">
        <v>1.5421752E9</v>
      </c>
      <c r="AC899" s="152">
        <v>94083.0135</v>
      </c>
      <c r="AE899" s="153">
        <f>IFERROR(__xludf.DUMMYFUNCTION("TO_DATE(INT((AF899/(60*60*24))+""1/1/1970""))"),43274.0)</f>
        <v>43274</v>
      </c>
      <c r="AF899" s="152">
        <v>1.529712E9</v>
      </c>
      <c r="AG899" s="152">
        <v>93578.8893</v>
      </c>
      <c r="AH899" s="156"/>
      <c r="AI899" s="153">
        <f>IFERROR(__xludf.DUMMYFUNCTION("TO_DATE(INT((AJ899/(60*60*24))+""1/1/1970""))"),43440.0)</f>
        <v>43440</v>
      </c>
      <c r="AJ899" s="152">
        <v>1.5441084E9</v>
      </c>
      <c r="AK899" s="152">
        <v>94677.1642</v>
      </c>
      <c r="AL899" s="156">
        <v>143513.1874</v>
      </c>
      <c r="AM899" s="160">
        <v>138016.67</v>
      </c>
      <c r="AN899" s="152">
        <f t="shared" si="1"/>
        <v>31112.9378</v>
      </c>
      <c r="AO899" s="152">
        <f t="shared" si="2"/>
        <v>184121.2112</v>
      </c>
      <c r="AP899" s="152">
        <f t="shared" si="3"/>
        <v>10102.5268</v>
      </c>
      <c r="AQ899" s="152">
        <f t="shared" si="4"/>
        <v>91156.8287</v>
      </c>
      <c r="AR899" s="152">
        <f t="shared" si="5"/>
        <v>92130.4751</v>
      </c>
    </row>
    <row r="900">
      <c r="A900" s="156">
        <v>1.50732E9</v>
      </c>
      <c r="B900" s="156">
        <v>120080.4044</v>
      </c>
      <c r="D900" s="153">
        <f>IFERROR(__xludf.DUMMYFUNCTION("TO_DATE(INT((E900/(60*60*24))+""1/1/1970""))"),43441.0)</f>
        <v>43441</v>
      </c>
      <c r="E900" s="152">
        <v>1.5441588E9</v>
      </c>
      <c r="F900" s="152">
        <v>94534.684</v>
      </c>
      <c r="H900" s="153">
        <f>IFERROR(__xludf.DUMMYFUNCTION("TO_DATE(INT((I900/(60*60*24))+""1/1/1970""))"),43441.0)</f>
        <v>43441</v>
      </c>
      <c r="I900" s="152">
        <v>1.5441588E9</v>
      </c>
      <c r="J900" s="152">
        <v>144429.1466</v>
      </c>
      <c r="L900" s="158">
        <v>43441.0</v>
      </c>
      <c r="M900" s="160">
        <v>138027.5</v>
      </c>
      <c r="O900" s="153">
        <f>IFERROR(__xludf.DUMMYFUNCTION("TO_DATE(INT((P900/(60*60*24))+""1/1/1970""))"),43273.0)</f>
        <v>43273</v>
      </c>
      <c r="P900" s="13">
        <v>1.529676E9</v>
      </c>
      <c r="Q900" s="13">
        <v>30667.7963</v>
      </c>
      <c r="S900" s="153">
        <f>IFERROR(__xludf.DUMMYFUNCTION("TO_DATE(INT((T900/(60*60*24))+""1/1/1970""))"),43441.0)</f>
        <v>43441</v>
      </c>
      <c r="T900" s="152">
        <v>1.5441588E9</v>
      </c>
      <c r="U900" s="152">
        <v>183437.2579</v>
      </c>
      <c r="W900" s="153">
        <f>IFERROR(__xludf.DUMMYFUNCTION("TO_DATE(INT((X900/(60*60*24))+""1/1/1970""))"),43417.0)</f>
        <v>43417</v>
      </c>
      <c r="X900" s="152">
        <v>1.5421212E9</v>
      </c>
      <c r="Y900" s="152">
        <v>10106.9764</v>
      </c>
      <c r="AA900" s="153">
        <f>IFERROR(__xludf.DUMMYFUNCTION("TO_DATE(INT((AB900/(60*60*24))+""1/1/1970""))"),43419.0)</f>
        <v>43419</v>
      </c>
      <c r="AB900" s="156">
        <v>1.5422544E9</v>
      </c>
      <c r="AC900" s="156">
        <v>93794.8353</v>
      </c>
      <c r="AE900" s="153">
        <f>IFERROR(__xludf.DUMMYFUNCTION("TO_DATE(INT((AF900/(60*60*24))+""1/1/1970""))"),43275.0)</f>
        <v>43275</v>
      </c>
      <c r="AF900" s="156">
        <v>1.5298776E9</v>
      </c>
      <c r="AG900" s="156">
        <v>93578.8893</v>
      </c>
      <c r="AH900" s="156"/>
      <c r="AI900" s="153">
        <f>IFERROR(__xludf.DUMMYFUNCTION("TO_DATE(INT((AJ900/(60*60*24))+""1/1/1970""))"),43441.0)</f>
        <v>43441</v>
      </c>
      <c r="AJ900" s="152">
        <v>1.5441588E9</v>
      </c>
      <c r="AK900" s="152">
        <v>94534.684</v>
      </c>
      <c r="AL900" s="152">
        <v>144429.1466</v>
      </c>
      <c r="AM900" s="160">
        <v>138027.5</v>
      </c>
      <c r="AN900" s="152">
        <f t="shared" si="1"/>
        <v>31176.2138</v>
      </c>
      <c r="AO900" s="152">
        <f t="shared" si="2"/>
        <v>183437.2579</v>
      </c>
      <c r="AP900" s="152">
        <f t="shared" si="3"/>
        <v>10082.6717</v>
      </c>
      <c r="AQ900" s="152">
        <f t="shared" si="4"/>
        <v>91186.9813</v>
      </c>
      <c r="AR900" s="152">
        <f t="shared" si="5"/>
        <v>92349.0941</v>
      </c>
    </row>
    <row r="901">
      <c r="A901" s="152">
        <v>1.50755586E9</v>
      </c>
      <c r="B901" s="152">
        <v>120193.3556</v>
      </c>
      <c r="D901" s="153">
        <f>IFERROR(__xludf.DUMMYFUNCTION("TO_DATE(INT((E901/(60*60*24))+""1/1/1970""))"),43442.0)</f>
        <v>43442</v>
      </c>
      <c r="E901" s="156">
        <v>1.5442452E9</v>
      </c>
      <c r="F901" s="156">
        <v>94397.334</v>
      </c>
      <c r="H901" s="153">
        <f>IFERROR(__xludf.DUMMYFUNCTION("TO_DATE(INT((I901/(60*60*24))+""1/1/1970""))"),43442.0)</f>
        <v>43442</v>
      </c>
      <c r="I901" s="156">
        <v>1.5442452E9</v>
      </c>
      <c r="J901" s="156">
        <v>139414.8436</v>
      </c>
      <c r="L901" s="158">
        <v>43442.0</v>
      </c>
      <c r="M901" s="159">
        <v>136873.23</v>
      </c>
      <c r="O901" s="153">
        <f>IFERROR(__xludf.DUMMYFUNCTION("TO_DATE(INT((P901/(60*60*24))+""1/1/1970""))"),43274.0)</f>
        <v>43274</v>
      </c>
      <c r="P901" s="13">
        <v>1.529712E9</v>
      </c>
      <c r="Q901" s="13">
        <v>30534.8397</v>
      </c>
      <c r="S901" s="153">
        <f>IFERROR(__xludf.DUMMYFUNCTION("TO_DATE(INT((T901/(60*60*24))+""1/1/1970""))"),43442.0)</f>
        <v>43442</v>
      </c>
      <c r="T901" s="156">
        <v>1.5442452E9</v>
      </c>
      <c r="U901" s="156">
        <v>176569.3943</v>
      </c>
      <c r="W901" s="153">
        <f>IFERROR(__xludf.DUMMYFUNCTION("TO_DATE(INT((X901/(60*60*24))+""1/1/1970""))"),43418.0)</f>
        <v>43418</v>
      </c>
      <c r="X901" s="152">
        <v>1.5422076E9</v>
      </c>
      <c r="Y901" s="152">
        <v>10091.2302</v>
      </c>
      <c r="AA901" s="153">
        <f>IFERROR(__xludf.DUMMYFUNCTION("TO_DATE(INT((AB901/(60*60*24))+""1/1/1970""))"),43420.0)</f>
        <v>43420</v>
      </c>
      <c r="AB901" s="152">
        <v>1.5423336E9</v>
      </c>
      <c r="AC901" s="152">
        <v>92983.685</v>
      </c>
      <c r="AE901" s="153">
        <f>IFERROR(__xludf.DUMMYFUNCTION("TO_DATE(INT((AF901/(60*60*24))+""1/1/1970""))"),43276.0)</f>
        <v>43276</v>
      </c>
      <c r="AF901" s="156">
        <v>1.5299172E9</v>
      </c>
      <c r="AG901" s="156">
        <v>93548.9724</v>
      </c>
      <c r="AH901" s="156"/>
      <c r="AI901" s="153">
        <f>IFERROR(__xludf.DUMMYFUNCTION("TO_DATE(INT((AJ901/(60*60*24))+""1/1/1970""))"),43442.0)</f>
        <v>43442</v>
      </c>
      <c r="AJ901" s="156">
        <v>1.5442452E9</v>
      </c>
      <c r="AK901" s="156">
        <v>94397.334</v>
      </c>
      <c r="AL901" s="156">
        <v>139414.8436</v>
      </c>
      <c r="AM901" s="159">
        <v>136873.23</v>
      </c>
      <c r="AN901" s="152">
        <f t="shared" si="1"/>
        <v>31116.9382</v>
      </c>
      <c r="AO901" s="152">
        <f t="shared" si="2"/>
        <v>176569.3943</v>
      </c>
      <c r="AP901" s="152">
        <f t="shared" si="3"/>
        <v>10086.0086</v>
      </c>
      <c r="AQ901" s="152">
        <f t="shared" si="4"/>
        <v>91186.9813</v>
      </c>
      <c r="AR901" s="152">
        <f t="shared" si="5"/>
        <v>92376.219</v>
      </c>
    </row>
    <row r="902">
      <c r="A902" s="156">
        <v>1.5075792E9</v>
      </c>
      <c r="B902" s="156">
        <v>119882.7399</v>
      </c>
      <c r="D902" s="153">
        <f>IFERROR(__xludf.DUMMYFUNCTION("TO_DATE(INT((E902/(60*60*24))+""1/1/1970""))"),43444.0)</f>
        <v>43444</v>
      </c>
      <c r="E902" s="152">
        <v>1.544454E9</v>
      </c>
      <c r="F902" s="152">
        <v>94397.334</v>
      </c>
      <c r="H902" s="153">
        <f>IFERROR(__xludf.DUMMYFUNCTION("TO_DATE(INT((I902/(60*60*24))+""1/1/1970""))"),43444.0)</f>
        <v>43444</v>
      </c>
      <c r="I902" s="152">
        <v>1.544454E9</v>
      </c>
      <c r="J902" s="152">
        <v>139414.8436</v>
      </c>
      <c r="L902" s="158">
        <v>43444.0</v>
      </c>
      <c r="M902" s="160">
        <v>136873.23</v>
      </c>
      <c r="O902" s="153">
        <f>IFERROR(__xludf.DUMMYFUNCTION("TO_DATE(INT((P902/(60*60*24))+""1/1/1970""))"),43275.0)</f>
        <v>43275</v>
      </c>
      <c r="P902" s="13">
        <v>1.5297984E9</v>
      </c>
      <c r="Q902" s="13">
        <v>30534.8397</v>
      </c>
      <c r="S902" s="153">
        <f>IFERROR(__xludf.DUMMYFUNCTION("TO_DATE(INT((T902/(60*60*24))+""1/1/1970""))"),43444.0)</f>
        <v>43444</v>
      </c>
      <c r="T902" s="152">
        <v>1.544454E9</v>
      </c>
      <c r="U902" s="152">
        <v>176569.3943</v>
      </c>
      <c r="W902" s="153">
        <f>IFERROR(__xludf.DUMMYFUNCTION("TO_DATE(INT((X902/(60*60*24))+""1/1/1970""))"),43419.0)</f>
        <v>43419</v>
      </c>
      <c r="X902" s="152">
        <v>1.542294E9</v>
      </c>
      <c r="Y902" s="152">
        <v>10094.1992</v>
      </c>
      <c r="AA902" s="153">
        <f>IFERROR(__xludf.DUMMYFUNCTION("TO_DATE(INT((AB902/(60*60*24))+""1/1/1970""))"),43422.0)</f>
        <v>43422</v>
      </c>
      <c r="AB902" s="156">
        <v>1.542582E9</v>
      </c>
      <c r="AC902" s="156">
        <v>93055.5246</v>
      </c>
      <c r="AE902" s="153">
        <f>IFERROR(__xludf.DUMMYFUNCTION("TO_DATE(INT((AF902/(60*60*24))+""1/1/1970""))"),43277.0)</f>
        <v>43277</v>
      </c>
      <c r="AF902" s="152">
        <v>1.5299964E9</v>
      </c>
      <c r="AG902" s="152">
        <v>93253.7679</v>
      </c>
      <c r="AH902" s="156"/>
      <c r="AI902" s="153">
        <f>IFERROR(__xludf.DUMMYFUNCTION("TO_DATE(INT((AJ902/(60*60*24))+""1/1/1970""))"),43444.0)</f>
        <v>43444</v>
      </c>
      <c r="AJ902" s="152">
        <v>1.544454E9</v>
      </c>
      <c r="AK902" s="152">
        <v>94397.334</v>
      </c>
      <c r="AL902" s="152">
        <v>139414.8436</v>
      </c>
      <c r="AM902" s="160">
        <v>136873.23</v>
      </c>
      <c r="AN902" s="152">
        <f t="shared" si="1"/>
        <v>31175.6872</v>
      </c>
      <c r="AO902" s="152">
        <f t="shared" si="2"/>
        <v>176569.3943</v>
      </c>
      <c r="AP902" s="152">
        <f t="shared" si="3"/>
        <v>10080.2336</v>
      </c>
      <c r="AQ902" s="152">
        <f t="shared" si="4"/>
        <v>91252.6096</v>
      </c>
      <c r="AR902" s="152">
        <f t="shared" si="5"/>
        <v>92543.4221</v>
      </c>
    </row>
    <row r="903">
      <c r="A903" s="152">
        <v>1.50764226E9</v>
      </c>
      <c r="B903" s="152">
        <v>120174.5304</v>
      </c>
      <c r="D903" s="153">
        <f>IFERROR(__xludf.DUMMYFUNCTION("TO_DATE(INT((E903/(60*60*24))+""1/1/1970""))"),43445.0)</f>
        <v>43445</v>
      </c>
      <c r="E903" s="152">
        <v>1.5445044E9</v>
      </c>
      <c r="F903" s="152">
        <v>94397.334</v>
      </c>
      <c r="H903" s="153">
        <f>IFERROR(__xludf.DUMMYFUNCTION("TO_DATE(INT((I903/(60*60*24))+""1/1/1970""))"),43445.0)</f>
        <v>43445</v>
      </c>
      <c r="I903" s="152">
        <v>1.5445044E9</v>
      </c>
      <c r="J903" s="152">
        <v>139377.1809</v>
      </c>
      <c r="L903" s="158">
        <v>43445.0</v>
      </c>
      <c r="M903" s="160">
        <v>137006.77</v>
      </c>
      <c r="O903" s="153">
        <f>IFERROR(__xludf.DUMMYFUNCTION("TO_DATE(INT((P903/(60*60*24))+""1/1/1970""))"),43276.0)</f>
        <v>43276</v>
      </c>
      <c r="P903" s="13">
        <v>1.5298848E9</v>
      </c>
      <c r="Q903" s="13">
        <v>30402.2843</v>
      </c>
      <c r="S903" s="153">
        <f>IFERROR(__xludf.DUMMYFUNCTION("TO_DATE(INT((T903/(60*60*24))+""1/1/1970""))"),43445.0)</f>
        <v>43445</v>
      </c>
      <c r="T903" s="152">
        <v>1.5445044E9</v>
      </c>
      <c r="U903" s="152">
        <v>176989.1407</v>
      </c>
      <c r="W903" s="153">
        <f>IFERROR(__xludf.DUMMYFUNCTION("TO_DATE(INT((X903/(60*60*24))+""1/1/1970""))"),43420.0)</f>
        <v>43420</v>
      </c>
      <c r="X903" s="152">
        <v>1.5423804E9</v>
      </c>
      <c r="Y903" s="152">
        <v>10122.5844</v>
      </c>
      <c r="AA903" s="153">
        <f>IFERROR(__xludf.DUMMYFUNCTION("TO_DATE(INT((AB903/(60*60*24))+""1/1/1970""))"),43423.0)</f>
        <v>43423</v>
      </c>
      <c r="AB903" s="152">
        <v>1.5426216E9</v>
      </c>
      <c r="AC903" s="152">
        <v>93045.483</v>
      </c>
      <c r="AE903" s="153">
        <f>IFERROR(__xludf.DUMMYFUNCTION("TO_DATE(INT((AF903/(60*60*24))+""1/1/1970""))"),43278.0)</f>
        <v>43278</v>
      </c>
      <c r="AF903" s="156">
        <v>1.5300756E9</v>
      </c>
      <c r="AG903" s="156">
        <v>93627.1889</v>
      </c>
      <c r="AH903" s="156"/>
      <c r="AI903" s="153">
        <f>IFERROR(__xludf.DUMMYFUNCTION("TO_DATE(INT((AJ903/(60*60*24))+""1/1/1970""))"),43445.0)</f>
        <v>43445</v>
      </c>
      <c r="AJ903" s="152">
        <v>1.5445044E9</v>
      </c>
      <c r="AK903" s="152">
        <v>94397.334</v>
      </c>
      <c r="AL903" s="152">
        <v>139377.1809</v>
      </c>
      <c r="AM903" s="160">
        <v>137006.77</v>
      </c>
      <c r="AN903" s="152">
        <f t="shared" si="1"/>
        <v>31094.312</v>
      </c>
      <c r="AO903" s="152">
        <f t="shared" si="2"/>
        <v>176989.1407</v>
      </c>
      <c r="AP903" s="152">
        <f t="shared" si="3"/>
        <v>10077.8039</v>
      </c>
      <c r="AQ903" s="152">
        <f t="shared" si="4"/>
        <v>91230.3599</v>
      </c>
      <c r="AR903" s="152">
        <f t="shared" si="5"/>
        <v>92184.3201</v>
      </c>
    </row>
    <row r="904">
      <c r="A904" s="156">
        <v>1.5076656E9</v>
      </c>
      <c r="B904" s="156">
        <v>120198.0619</v>
      </c>
      <c r="D904" s="153">
        <f>IFERROR(__xludf.DUMMYFUNCTION("TO_DATE(INT((E904/(60*60*24))+""1/1/1970""))"),43446.0)</f>
        <v>43446</v>
      </c>
      <c r="E904" s="156">
        <v>1.5445908E9</v>
      </c>
      <c r="F904" s="156">
        <v>94397.334</v>
      </c>
      <c r="H904" s="153">
        <f>IFERROR(__xludf.DUMMYFUNCTION("TO_DATE(INT((I904/(60*60*24))+""1/1/1970""))"),43446.0)</f>
        <v>43446</v>
      </c>
      <c r="I904" s="156">
        <v>1.5445908E9</v>
      </c>
      <c r="J904" s="156">
        <v>140686.1039</v>
      </c>
      <c r="L904" s="158">
        <v>43446.0</v>
      </c>
      <c r="M904" s="159">
        <v>136973.83</v>
      </c>
      <c r="O904" s="153">
        <f>IFERROR(__xludf.DUMMYFUNCTION("TO_DATE(INT((P904/(60*60*24))+""1/1/1970""))"),43277.0)</f>
        <v>43277</v>
      </c>
      <c r="P904" s="13">
        <v>1.5300216E9</v>
      </c>
      <c r="Q904" s="13">
        <v>30602.9609</v>
      </c>
      <c r="S904" s="153">
        <f>IFERROR(__xludf.DUMMYFUNCTION("TO_DATE(INT((T904/(60*60*24))+""1/1/1970""))"),43446.0)</f>
        <v>43446</v>
      </c>
      <c r="T904" s="156">
        <v>1.5445908E9</v>
      </c>
      <c r="U904" s="156">
        <v>177061.2153</v>
      </c>
      <c r="W904" s="153">
        <f>IFERROR(__xludf.DUMMYFUNCTION("TO_DATE(INT((X904/(60*60*24))+""1/1/1970""))"),43421.0)</f>
        <v>43421</v>
      </c>
      <c r="X904" s="152">
        <v>1.5424128E9</v>
      </c>
      <c r="Y904" s="152">
        <v>10119.6786</v>
      </c>
      <c r="AA904" s="153">
        <f>IFERROR(__xludf.DUMMYFUNCTION("TO_DATE(INT((AB904/(60*60*24))+""1/1/1970""))"),43424.0)</f>
        <v>43424</v>
      </c>
      <c r="AB904" s="156">
        <v>1.5427008E9</v>
      </c>
      <c r="AC904" s="156">
        <v>93024.4797</v>
      </c>
      <c r="AE904" s="153">
        <f>IFERROR(__xludf.DUMMYFUNCTION("TO_DATE(INT((AF904/(60*60*24))+""1/1/1970""))"),43279.0)</f>
        <v>43279</v>
      </c>
      <c r="AF904" s="152">
        <v>1.5301548E9</v>
      </c>
      <c r="AG904" s="152">
        <v>94248.9565</v>
      </c>
      <c r="AH904" s="156"/>
      <c r="AI904" s="153">
        <f>IFERROR(__xludf.DUMMYFUNCTION("TO_DATE(INT((AJ904/(60*60*24))+""1/1/1970""))"),43446.0)</f>
        <v>43446</v>
      </c>
      <c r="AJ904" s="156">
        <v>1.5445908E9</v>
      </c>
      <c r="AK904" s="156">
        <v>94397.334</v>
      </c>
      <c r="AL904" s="156">
        <v>140686.1039</v>
      </c>
      <c r="AM904" s="159">
        <v>136973.83</v>
      </c>
      <c r="AN904" s="152">
        <f t="shared" si="1"/>
        <v>31125.1167</v>
      </c>
      <c r="AO904" s="152">
        <f t="shared" si="2"/>
        <v>177061.2153</v>
      </c>
      <c r="AP904" s="152">
        <f t="shared" si="3"/>
        <v>10080.7327</v>
      </c>
      <c r="AQ904" s="152">
        <f t="shared" si="4"/>
        <v>91234.1489</v>
      </c>
      <c r="AR904" s="152">
        <f t="shared" si="5"/>
        <v>91907.8076</v>
      </c>
    </row>
    <row r="905">
      <c r="A905" s="152">
        <v>1.50772866E9</v>
      </c>
      <c r="B905" s="152">
        <v>120155.7052</v>
      </c>
      <c r="D905" s="153">
        <f>IFERROR(__xludf.DUMMYFUNCTION("TO_DATE(INT((E905/(60*60*24))+""1/1/1970""))"),43447.0)</f>
        <v>43447</v>
      </c>
      <c r="E905" s="152">
        <v>1.5446772E9</v>
      </c>
      <c r="F905" s="152">
        <v>94397.334</v>
      </c>
      <c r="H905" s="153">
        <f>IFERROR(__xludf.DUMMYFUNCTION("TO_DATE(INT((I905/(60*60*24))+""1/1/1970""))"),43447.0)</f>
        <v>43447</v>
      </c>
      <c r="I905" s="152">
        <v>1.5446772E9</v>
      </c>
      <c r="J905" s="152">
        <v>141275.8127</v>
      </c>
      <c r="L905" s="158">
        <v>43447.0</v>
      </c>
      <c r="M905" s="160">
        <v>137218.86</v>
      </c>
      <c r="O905" s="153">
        <f>IFERROR(__xludf.DUMMYFUNCTION("TO_DATE(INT((P905/(60*60*24))+""1/1/1970""))"),43278.0)</f>
        <v>43278</v>
      </c>
      <c r="P905" s="13">
        <v>1.530108E9</v>
      </c>
      <c r="Q905" s="13">
        <v>30384.6231</v>
      </c>
      <c r="S905" s="153">
        <f>IFERROR(__xludf.DUMMYFUNCTION("TO_DATE(INT((T905/(60*60*24))+""1/1/1970""))"),43447.0)</f>
        <v>43447</v>
      </c>
      <c r="T905" s="152">
        <v>1.5446772E9</v>
      </c>
      <c r="U905" s="152">
        <v>178621.9119</v>
      </c>
      <c r="W905" s="153">
        <f>IFERROR(__xludf.DUMMYFUNCTION("TO_DATE(INT((X905/(60*60*24))+""1/1/1970""))"),43423.0)</f>
        <v>43423</v>
      </c>
      <c r="X905" s="156">
        <v>1.5425856E9</v>
      </c>
      <c r="Y905" s="156">
        <v>10118.4162</v>
      </c>
      <c r="AA905" s="153">
        <f>IFERROR(__xludf.DUMMYFUNCTION("TO_DATE(INT((AB905/(60*60*24))+""1/1/1970""))"),43425.0)</f>
        <v>43425</v>
      </c>
      <c r="AB905" s="152">
        <v>1.54278E9</v>
      </c>
      <c r="AC905" s="152">
        <v>93012.3505</v>
      </c>
      <c r="AE905" s="153">
        <f>IFERROR(__xludf.DUMMYFUNCTION("TO_DATE(INT((AF905/(60*60*24))+""1/1/1970""))"),43280.0)</f>
        <v>43280</v>
      </c>
      <c r="AF905" s="156">
        <v>1.530234E9</v>
      </c>
      <c r="AG905" s="156">
        <v>94246.073</v>
      </c>
      <c r="AH905" s="156"/>
      <c r="AI905" s="153">
        <f>IFERROR(__xludf.DUMMYFUNCTION("TO_DATE(INT((AJ905/(60*60*24))+""1/1/1970""))"),43447.0)</f>
        <v>43447</v>
      </c>
      <c r="AJ905" s="152">
        <v>1.5446772E9</v>
      </c>
      <c r="AK905" s="152">
        <v>94397.334</v>
      </c>
      <c r="AL905" s="152">
        <v>141275.8127</v>
      </c>
      <c r="AM905" s="160">
        <v>137218.86</v>
      </c>
      <c r="AN905" s="152">
        <f t="shared" si="1"/>
        <v>31114.3434</v>
      </c>
      <c r="AO905" s="152">
        <f t="shared" si="2"/>
        <v>178621.9119</v>
      </c>
      <c r="AP905" s="152">
        <f t="shared" si="3"/>
        <v>10076.8028</v>
      </c>
      <c r="AQ905" s="152">
        <f t="shared" si="4"/>
        <v>91243.5061</v>
      </c>
      <c r="AR905" s="152">
        <f t="shared" si="5"/>
        <v>92320.7546</v>
      </c>
    </row>
    <row r="906">
      <c r="A906" s="156">
        <v>1.507752E9</v>
      </c>
      <c r="B906" s="156">
        <v>120386.3138</v>
      </c>
      <c r="D906" s="153">
        <f>IFERROR(__xludf.DUMMYFUNCTION("TO_DATE(INT((E906/(60*60*24))+""1/1/1970""))"),43448.0)</f>
        <v>43448</v>
      </c>
      <c r="E906" s="156">
        <v>1.5447636E9</v>
      </c>
      <c r="F906" s="156">
        <v>94397.334</v>
      </c>
      <c r="H906" s="153">
        <f>IFERROR(__xludf.DUMMYFUNCTION("TO_DATE(INT((I906/(60*60*24))+""1/1/1970""))"),43448.0)</f>
        <v>43448</v>
      </c>
      <c r="I906" s="156">
        <v>1.5447636E9</v>
      </c>
      <c r="J906" s="156">
        <v>140081.3849</v>
      </c>
      <c r="L906" s="158">
        <v>43448.0</v>
      </c>
      <c r="M906" s="159">
        <v>137042.03</v>
      </c>
      <c r="O906" s="153">
        <f>IFERROR(__xludf.DUMMYFUNCTION("TO_DATE(INT((P906/(60*60*24))+""1/1/1970""))"),43279.0)</f>
        <v>43279</v>
      </c>
      <c r="P906" s="13">
        <v>1.5301944E9</v>
      </c>
      <c r="Q906" s="13">
        <v>30379.9644</v>
      </c>
      <c r="S906" s="153">
        <f>IFERROR(__xludf.DUMMYFUNCTION("TO_DATE(INT((T906/(60*60*24))+""1/1/1970""))"),43448.0)</f>
        <v>43448</v>
      </c>
      <c r="T906" s="156">
        <v>1.5447636E9</v>
      </c>
      <c r="U906" s="156">
        <v>178481.1896</v>
      </c>
      <c r="W906" s="153">
        <f>IFERROR(__xludf.DUMMYFUNCTION("TO_DATE(INT((X906/(60*60*24))+""1/1/1970""))"),43424.0)</f>
        <v>43424</v>
      </c>
      <c r="X906" s="152">
        <v>1.542726E9</v>
      </c>
      <c r="Y906" s="152">
        <v>10103.988</v>
      </c>
      <c r="AA906" s="153">
        <f>IFERROR(__xludf.DUMMYFUNCTION("TO_DATE(INT((AB906/(60*60*24))+""1/1/1970""))"),43426.0)</f>
        <v>43426</v>
      </c>
      <c r="AB906" s="156">
        <v>1.5428592E9</v>
      </c>
      <c r="AC906" s="156">
        <v>93006.8223</v>
      </c>
      <c r="AE906" s="153">
        <f>IFERROR(__xludf.DUMMYFUNCTION("TO_DATE(INT((AF906/(60*60*24))+""1/1/1970""))"),43281.0)</f>
        <v>43281</v>
      </c>
      <c r="AF906" s="152">
        <v>1.5303168E9</v>
      </c>
      <c r="AG906" s="152">
        <v>93369.8312</v>
      </c>
      <c r="AH906" s="156"/>
      <c r="AI906" s="153">
        <f>IFERROR(__xludf.DUMMYFUNCTION("TO_DATE(INT((AJ906/(60*60*24))+""1/1/1970""))"),43448.0)</f>
        <v>43448</v>
      </c>
      <c r="AJ906" s="156">
        <v>1.5447636E9</v>
      </c>
      <c r="AK906" s="156">
        <v>94397.334</v>
      </c>
      <c r="AL906" s="156">
        <v>140081.3849</v>
      </c>
      <c r="AM906" s="159">
        <v>137042.03</v>
      </c>
      <c r="AN906" s="152">
        <f t="shared" si="1"/>
        <v>31073.005</v>
      </c>
      <c r="AO906" s="152">
        <f t="shared" si="2"/>
        <v>178481.1896</v>
      </c>
      <c r="AP906" s="152">
        <f t="shared" si="3"/>
        <v>10078.0474</v>
      </c>
      <c r="AQ906" s="152">
        <f t="shared" si="4"/>
        <v>91240.7146</v>
      </c>
      <c r="AR906" s="152">
        <f t="shared" si="5"/>
        <v>92242.6185</v>
      </c>
    </row>
    <row r="907">
      <c r="A907" s="152">
        <v>1.50781506E9</v>
      </c>
      <c r="B907" s="152">
        <v>120198.0619</v>
      </c>
      <c r="D907" s="153">
        <f>IFERROR(__xludf.DUMMYFUNCTION("TO_DATE(INT((E907/(60*60*24))+""1/1/1970""))"),43449.0)</f>
        <v>43449</v>
      </c>
      <c r="E907" s="152">
        <v>1.54485E9</v>
      </c>
      <c r="F907" s="152">
        <v>94397.334</v>
      </c>
      <c r="H907" s="153">
        <f>IFERROR(__xludf.DUMMYFUNCTION("TO_DATE(INT((I907/(60*60*24))+""1/1/1970""))"),43449.0)</f>
        <v>43449</v>
      </c>
      <c r="I907" s="152">
        <v>1.54485E9</v>
      </c>
      <c r="J907" s="152">
        <v>140650.6406</v>
      </c>
      <c r="L907" s="158">
        <v>43449.0</v>
      </c>
      <c r="M907" s="160">
        <v>135844.85</v>
      </c>
      <c r="O907" s="153">
        <f>IFERROR(__xludf.DUMMYFUNCTION("TO_DATE(INT((P907/(60*60*24))+""1/1/1970""))"),43280.0)</f>
        <v>43280</v>
      </c>
      <c r="P907" s="13">
        <v>1.5302808E9</v>
      </c>
      <c r="Q907" s="13">
        <v>30276.8567</v>
      </c>
      <c r="S907" s="153">
        <f>IFERROR(__xludf.DUMMYFUNCTION("TO_DATE(INT((T907/(60*60*24))+""1/1/1970""))"),43449.0)</f>
        <v>43449</v>
      </c>
      <c r="T907" s="152">
        <v>1.54485E9</v>
      </c>
      <c r="U907" s="152">
        <v>173120.5188</v>
      </c>
      <c r="W907" s="153">
        <f>IFERROR(__xludf.DUMMYFUNCTION("TO_DATE(INT((X907/(60*60*24))+""1/1/1970""))"),43425.0)</f>
        <v>43425</v>
      </c>
      <c r="X907" s="152">
        <v>1.5428124E9</v>
      </c>
      <c r="Y907" s="152">
        <v>10093.3446</v>
      </c>
      <c r="AA907" s="153">
        <f>IFERROR(__xludf.DUMMYFUNCTION("TO_DATE(INT((AB907/(60*60*24))+""1/1/1970""))"),43427.0)</f>
        <v>43427</v>
      </c>
      <c r="AB907" s="152">
        <v>1.5429384E9</v>
      </c>
      <c r="AC907" s="152">
        <v>93010.752</v>
      </c>
      <c r="AE907" s="153">
        <f>IFERROR(__xludf.DUMMYFUNCTION("TO_DATE(INT((AF907/(60*60*24))+""1/1/1970""))"),43282.0)</f>
        <v>43282</v>
      </c>
      <c r="AF907" s="156">
        <v>1.5304824E9</v>
      </c>
      <c r="AG907" s="156">
        <v>93369.8312</v>
      </c>
      <c r="AH907" s="156"/>
      <c r="AI907" s="153">
        <f>IFERROR(__xludf.DUMMYFUNCTION("TO_DATE(INT((AJ907/(60*60*24))+""1/1/1970""))"),43449.0)</f>
        <v>43449</v>
      </c>
      <c r="AJ907" s="152">
        <v>1.54485E9</v>
      </c>
      <c r="AK907" s="152">
        <v>94397.334</v>
      </c>
      <c r="AL907" s="152">
        <v>140650.6406</v>
      </c>
      <c r="AM907" s="160">
        <v>135844.85</v>
      </c>
      <c r="AN907" s="152">
        <f t="shared" si="1"/>
        <v>31128.6373</v>
      </c>
      <c r="AO907" s="152">
        <f t="shared" si="2"/>
        <v>173120.5188</v>
      </c>
      <c r="AP907" s="152">
        <f t="shared" si="3"/>
        <v>10095.0719</v>
      </c>
      <c r="AQ907" s="152">
        <f t="shared" si="4"/>
        <v>91240.7146</v>
      </c>
      <c r="AR907" s="152">
        <f t="shared" si="5"/>
        <v>91775.4216</v>
      </c>
    </row>
    <row r="908">
      <c r="A908" s="156">
        <v>1.5078384E9</v>
      </c>
      <c r="B908" s="156">
        <v>120207.4744</v>
      </c>
      <c r="D908" s="153">
        <f>IFERROR(__xludf.DUMMYFUNCTION("TO_DATE(INT((E908/(60*60*24))+""1/1/1970""))"),43451.0)</f>
        <v>43451</v>
      </c>
      <c r="E908" s="156">
        <v>1.5450588E9</v>
      </c>
      <c r="F908" s="156">
        <v>94397.334</v>
      </c>
      <c r="H908" s="153">
        <f>IFERROR(__xludf.DUMMYFUNCTION("TO_DATE(INT((I908/(60*60*24))+""1/1/1970""))"),43451.0)</f>
        <v>43451</v>
      </c>
      <c r="I908" s="156">
        <v>1.5450588E9</v>
      </c>
      <c r="J908" s="156">
        <v>140650.6406</v>
      </c>
      <c r="L908" s="158">
        <v>43451.0</v>
      </c>
      <c r="M908" s="159">
        <v>135844.85</v>
      </c>
      <c r="O908" s="153">
        <f>IFERROR(__xludf.DUMMYFUNCTION("TO_DATE(INT((P908/(60*60*24))+""1/1/1970""))"),43281.0)</f>
        <v>43281</v>
      </c>
      <c r="P908" s="13">
        <v>1.5303168E9</v>
      </c>
      <c r="Q908" s="13">
        <v>30232.0256</v>
      </c>
      <c r="S908" s="153">
        <f>IFERROR(__xludf.DUMMYFUNCTION("TO_DATE(INT((T908/(60*60*24))+""1/1/1970""))"),43451.0)</f>
        <v>43451</v>
      </c>
      <c r="T908" s="156">
        <v>1.5450228E9</v>
      </c>
      <c r="U908" s="156">
        <v>173120.5188</v>
      </c>
      <c r="W908" s="153">
        <f>IFERROR(__xludf.DUMMYFUNCTION("TO_DATE(INT((X908/(60*60*24))+""1/1/1970""))"),43426.0)</f>
        <v>43426</v>
      </c>
      <c r="X908" s="152">
        <v>1.5428448E9</v>
      </c>
      <c r="Y908" s="152">
        <v>10102.2895</v>
      </c>
      <c r="AA908" s="153">
        <f>IFERROR(__xludf.DUMMYFUNCTION("TO_DATE(INT((AB908/(60*60*24))+""1/1/1970""))"),43429.0)</f>
        <v>43429</v>
      </c>
      <c r="AB908" s="156">
        <v>1.5431868E9</v>
      </c>
      <c r="AC908" s="156">
        <v>92825.0903</v>
      </c>
      <c r="AE908" s="153">
        <f>IFERROR(__xludf.DUMMYFUNCTION("TO_DATE(INT((AF908/(60*60*24))+""1/1/1970""))"),43283.0)</f>
        <v>43283</v>
      </c>
      <c r="AF908" s="156">
        <v>1.530522E9</v>
      </c>
      <c r="AG908" s="156">
        <v>93418.1308</v>
      </c>
      <c r="AH908" s="156"/>
      <c r="AI908" s="153">
        <f>IFERROR(__xludf.DUMMYFUNCTION("TO_DATE(INT((AJ908/(60*60*24))+""1/1/1970""))"),43451.0)</f>
        <v>43451</v>
      </c>
      <c r="AJ908" s="156">
        <v>1.5450588E9</v>
      </c>
      <c r="AK908" s="156">
        <v>94397.334</v>
      </c>
      <c r="AL908" s="156">
        <v>140650.6406</v>
      </c>
      <c r="AM908" s="159">
        <v>135844.85</v>
      </c>
      <c r="AN908" s="152">
        <f t="shared" si="1"/>
        <v>31141.0467</v>
      </c>
      <c r="AO908" s="152">
        <f t="shared" si="2"/>
        <v>173120.5188</v>
      </c>
      <c r="AP908" s="152">
        <f t="shared" si="3"/>
        <v>10094.9948</v>
      </c>
      <c r="AQ908" s="152">
        <f t="shared" si="4"/>
        <v>91058.0241</v>
      </c>
      <c r="AR908" s="152">
        <f t="shared" si="5"/>
        <v>91771.778</v>
      </c>
    </row>
    <row r="909">
      <c r="A909" s="152">
        <v>1.50790146E9</v>
      </c>
      <c r="B909" s="152">
        <v>120409.8453</v>
      </c>
      <c r="D909" s="153">
        <f>IFERROR(__xludf.DUMMYFUNCTION("TO_DATE(INT((E909/(60*60*24))+""1/1/1970""))"),43452.0)</f>
        <v>43452</v>
      </c>
      <c r="E909" s="156">
        <v>1.5451092E9</v>
      </c>
      <c r="F909" s="156">
        <v>94397.334</v>
      </c>
      <c r="H909" s="153">
        <f>IFERROR(__xludf.DUMMYFUNCTION("TO_DATE(INT((I909/(60*60*24))+""1/1/1970""))"),43452.0)</f>
        <v>43452</v>
      </c>
      <c r="I909" s="156">
        <v>1.5451092E9</v>
      </c>
      <c r="J909" s="156">
        <v>133864.1382</v>
      </c>
      <c r="L909" s="158">
        <v>43452.0</v>
      </c>
      <c r="M909" s="159">
        <v>135134.6</v>
      </c>
      <c r="O909" s="153">
        <f>IFERROR(__xludf.DUMMYFUNCTION("TO_DATE(INT((P909/(60*60*24))+""1/1/1970""))"),43282.0)</f>
        <v>43282</v>
      </c>
      <c r="P909" s="13">
        <v>1.5304032E9</v>
      </c>
      <c r="Q909" s="13">
        <v>30232.0256</v>
      </c>
      <c r="S909" s="153">
        <f>IFERROR(__xludf.DUMMYFUNCTION("TO_DATE(INT((T909/(60*60*24))+""1/1/1970""))"),43452.0)</f>
        <v>43452</v>
      </c>
      <c r="T909" s="152">
        <v>1.5451092E9</v>
      </c>
      <c r="U909" s="152">
        <v>166575.275</v>
      </c>
      <c r="W909" s="153">
        <f>IFERROR(__xludf.DUMMYFUNCTION("TO_DATE(INT((X909/(60*60*24))+""1/1/1970""))"),43427.0)</f>
        <v>43427</v>
      </c>
      <c r="X909" s="156">
        <v>1.5429312E9</v>
      </c>
      <c r="Y909" s="156">
        <v>10095.4748</v>
      </c>
      <c r="AA909" s="153">
        <f>IFERROR(__xludf.DUMMYFUNCTION("TO_DATE(INT((AB909/(60*60*24))+""1/1/1970""))"),43430.0)</f>
        <v>43430</v>
      </c>
      <c r="AB909" s="152">
        <v>1.5432264E9</v>
      </c>
      <c r="AC909" s="152">
        <v>93036.2033</v>
      </c>
      <c r="AE909" s="153">
        <f>IFERROR(__xludf.DUMMYFUNCTION("TO_DATE(INT((AF909/(60*60*24))+""1/1/1970""))"),43284.0)</f>
        <v>43284</v>
      </c>
      <c r="AF909" s="152">
        <v>1.5306012E9</v>
      </c>
      <c r="AG909" s="152">
        <v>93681.9766</v>
      </c>
      <c r="AH909" s="156"/>
      <c r="AI909" s="153">
        <f>IFERROR(__xludf.DUMMYFUNCTION("TO_DATE(INT((AJ909/(60*60*24))+""1/1/1970""))"),43452.0)</f>
        <v>43452</v>
      </c>
      <c r="AJ909" s="156">
        <v>1.5451092E9</v>
      </c>
      <c r="AK909" s="156">
        <v>94397.334</v>
      </c>
      <c r="AL909" s="156">
        <v>133864.1382</v>
      </c>
      <c r="AM909" s="159">
        <v>135134.6</v>
      </c>
      <c r="AN909" s="152">
        <f t="shared" si="1"/>
        <v>31220.3073</v>
      </c>
      <c r="AO909" s="152">
        <f t="shared" si="2"/>
        <v>166575.275</v>
      </c>
      <c r="AP909" s="152">
        <f t="shared" si="3"/>
        <v>10076.3459</v>
      </c>
      <c r="AQ909" s="152">
        <f t="shared" si="4"/>
        <v>91409.8155</v>
      </c>
      <c r="AR909" s="152">
        <f t="shared" si="5"/>
        <v>92133.309</v>
      </c>
    </row>
    <row r="910">
      <c r="A910" s="156">
        <v>1.5079248E9</v>
      </c>
      <c r="B910" s="156">
        <v>120353.3697</v>
      </c>
      <c r="D910" s="153">
        <f>IFERROR(__xludf.DUMMYFUNCTION("TO_DATE(INT((E910/(60*60*24))+""1/1/1970""))"),43453.0)</f>
        <v>43453</v>
      </c>
      <c r="E910" s="152">
        <v>1.5451956E9</v>
      </c>
      <c r="F910" s="152">
        <v>94397.334</v>
      </c>
      <c r="H910" s="153">
        <f>IFERROR(__xludf.DUMMYFUNCTION("TO_DATE(INT((I910/(60*60*24))+""1/1/1970""))"),43453.0)</f>
        <v>43453</v>
      </c>
      <c r="I910" s="152">
        <v>1.5451956E9</v>
      </c>
      <c r="J910" s="152">
        <v>135595.796</v>
      </c>
      <c r="L910" s="158">
        <v>43453.0</v>
      </c>
      <c r="M910" s="160">
        <v>135270.66</v>
      </c>
      <c r="O910" s="153">
        <f>IFERROR(__xludf.DUMMYFUNCTION("TO_DATE(INT((P910/(60*60*24))+""1/1/1970""))"),43283.0)</f>
        <v>43283</v>
      </c>
      <c r="P910" s="13">
        <v>1.5304896E9</v>
      </c>
      <c r="Q910" s="13">
        <v>30252.1874</v>
      </c>
      <c r="S910" s="153">
        <f>IFERROR(__xludf.DUMMYFUNCTION("TO_DATE(INT((T910/(60*60*24))+""1/1/1970""))"),43453.0)</f>
        <v>43453</v>
      </c>
      <c r="T910" s="156">
        <v>1.5451956E9</v>
      </c>
      <c r="U910" s="156">
        <v>166436.5067</v>
      </c>
      <c r="W910" s="153">
        <f>IFERROR(__xludf.DUMMYFUNCTION("TO_DATE(INT((X910/(60*60*24))+""1/1/1970""))"),43428.0)</f>
        <v>43428</v>
      </c>
      <c r="X910" s="152">
        <v>1.5430176E9</v>
      </c>
      <c r="Y910" s="152">
        <v>10102.8063</v>
      </c>
      <c r="AA910" s="153">
        <f>IFERROR(__xludf.DUMMYFUNCTION("TO_DATE(INT((AB910/(60*60*24))+""1/1/1970""))"),43431.0)</f>
        <v>43431</v>
      </c>
      <c r="AB910" s="156">
        <v>1.5433056E9</v>
      </c>
      <c r="AC910" s="156">
        <v>92535.8907</v>
      </c>
      <c r="AE910" s="153">
        <f>IFERROR(__xludf.DUMMYFUNCTION("TO_DATE(INT((AF910/(60*60*24))+""1/1/1970""))"),43285.0)</f>
        <v>43285</v>
      </c>
      <c r="AF910" s="156">
        <v>1.5306804E9</v>
      </c>
      <c r="AG910" s="156">
        <v>93556.1813</v>
      </c>
      <c r="AH910" s="156"/>
      <c r="AI910" s="153">
        <f>IFERROR(__xludf.DUMMYFUNCTION("TO_DATE(INT((AJ910/(60*60*24))+""1/1/1970""))"),43453.0)</f>
        <v>43453</v>
      </c>
      <c r="AJ910" s="152">
        <v>1.5451956E9</v>
      </c>
      <c r="AK910" s="152">
        <v>94397.334</v>
      </c>
      <c r="AL910" s="152">
        <v>135595.796</v>
      </c>
      <c r="AM910" s="160">
        <v>135270.66</v>
      </c>
      <c r="AN910" s="152">
        <f t="shared" si="1"/>
        <v>31204.6765</v>
      </c>
      <c r="AO910" s="152">
        <f t="shared" si="2"/>
        <v>166436.5067</v>
      </c>
      <c r="AP910" s="152">
        <f t="shared" si="3"/>
        <v>10062.5834</v>
      </c>
      <c r="AQ910" s="152">
        <f t="shared" si="4"/>
        <v>91428.9013</v>
      </c>
      <c r="AR910" s="152">
        <f t="shared" si="5"/>
        <v>92346.665</v>
      </c>
    </row>
    <row r="911">
      <c r="A911" s="152">
        <v>1.50816066E9</v>
      </c>
      <c r="B911" s="152">
        <v>120522.7964</v>
      </c>
      <c r="D911" s="153">
        <f>IFERROR(__xludf.DUMMYFUNCTION("TO_DATE(INT((E911/(60*60*24))+""1/1/1970""))"),43454.0)</f>
        <v>43454</v>
      </c>
      <c r="E911" s="156">
        <v>1.545282E9</v>
      </c>
      <c r="F911" s="156">
        <v>94397.334</v>
      </c>
      <c r="H911" s="153">
        <f>IFERROR(__xludf.DUMMYFUNCTION("TO_DATE(INT((I911/(60*60*24))+""1/1/1970""))"),43454.0)</f>
        <v>43454</v>
      </c>
      <c r="I911" s="156">
        <v>1.545282E9</v>
      </c>
      <c r="J911" s="156">
        <v>135949.2966</v>
      </c>
      <c r="L911" s="158">
        <v>43454.0</v>
      </c>
      <c r="M911" s="159">
        <v>134582.36</v>
      </c>
      <c r="O911" s="153">
        <f>IFERROR(__xludf.DUMMYFUNCTION("TO_DATE(INT((P911/(60*60*24))+""1/1/1970""))"),43284.0)</f>
        <v>43284</v>
      </c>
      <c r="P911" s="13">
        <v>1.5306264E9</v>
      </c>
      <c r="Q911" s="13">
        <v>30268.9023</v>
      </c>
      <c r="S911" s="153">
        <f>IFERROR(__xludf.DUMMYFUNCTION("TO_DATE(INT((T911/(60*60*24))+""1/1/1970""))"),43454.0)</f>
        <v>43454</v>
      </c>
      <c r="T911" s="152">
        <v>1.545282E9</v>
      </c>
      <c r="U911" s="152">
        <v>162095.1215</v>
      </c>
      <c r="W911" s="153">
        <f>IFERROR(__xludf.DUMMYFUNCTION("TO_DATE(INT((X911/(60*60*24))+""1/1/1970""))"),43430.0)</f>
        <v>43430</v>
      </c>
      <c r="X911" s="156">
        <v>1.5431904E9</v>
      </c>
      <c r="Y911" s="156">
        <v>10102.5019</v>
      </c>
      <c r="AA911" s="153">
        <f>IFERROR(__xludf.DUMMYFUNCTION("TO_DATE(INT((AB911/(60*60*24))+""1/1/1970""))"),43432.0)</f>
        <v>43432</v>
      </c>
      <c r="AB911" s="152">
        <v>1.5433848E9</v>
      </c>
      <c r="AC911" s="152">
        <v>92232.2017</v>
      </c>
      <c r="AE911" s="153">
        <f>IFERROR(__xludf.DUMMYFUNCTION("TO_DATE(INT((AF911/(60*60*24))+""1/1/1970""))"),43286.0)</f>
        <v>43286</v>
      </c>
      <c r="AF911" s="152">
        <v>1.5307596E9</v>
      </c>
      <c r="AG911" s="152">
        <v>93548.6119</v>
      </c>
      <c r="AH911" s="156"/>
      <c r="AI911" s="153">
        <f>IFERROR(__xludf.DUMMYFUNCTION("TO_DATE(INT((AJ911/(60*60*24))+""1/1/1970""))"),43454.0)</f>
        <v>43454</v>
      </c>
      <c r="AJ911" s="156">
        <v>1.545282E9</v>
      </c>
      <c r="AK911" s="156">
        <v>94397.334</v>
      </c>
      <c r="AL911" s="156">
        <v>135949.2966</v>
      </c>
      <c r="AM911" s="159">
        <v>134582.36</v>
      </c>
      <c r="AN911" s="152">
        <f t="shared" si="1"/>
        <v>31148.2606</v>
      </c>
      <c r="AO911" s="152">
        <f t="shared" si="2"/>
        <v>162095.1215</v>
      </c>
      <c r="AP911" s="152">
        <f t="shared" si="3"/>
        <v>10075.465</v>
      </c>
      <c r="AQ911" s="152">
        <f t="shared" si="4"/>
        <v>91197.5049</v>
      </c>
      <c r="AR911" s="152">
        <f t="shared" si="5"/>
        <v>92434.1126</v>
      </c>
    </row>
    <row r="912">
      <c r="A912" s="156">
        <v>1.508184E9</v>
      </c>
      <c r="B912" s="156">
        <v>120513.3838</v>
      </c>
      <c r="D912" s="153">
        <f>IFERROR(__xludf.DUMMYFUNCTION("TO_DATE(INT((E912/(60*60*24))+""1/1/1970""))"),43455.0)</f>
        <v>43455</v>
      </c>
      <c r="E912" s="152">
        <v>1.5453684E9</v>
      </c>
      <c r="F912" s="152">
        <v>94397.334</v>
      </c>
      <c r="H912" s="153">
        <f>IFERROR(__xludf.DUMMYFUNCTION("TO_DATE(INT((I912/(60*60*24))+""1/1/1970""))"),43455.0)</f>
        <v>43455</v>
      </c>
      <c r="I912" s="152">
        <v>1.5453684E9</v>
      </c>
      <c r="J912" s="152">
        <v>131950.1819</v>
      </c>
      <c r="L912" s="158">
        <v>43455.0</v>
      </c>
      <c r="M912" s="160">
        <v>134366.07</v>
      </c>
      <c r="O912" s="153">
        <f>IFERROR(__xludf.DUMMYFUNCTION("TO_DATE(INT((P912/(60*60*24))+""1/1/1970""))"),43285.0)</f>
        <v>43285</v>
      </c>
      <c r="P912" s="13">
        <v>1.5306624E9</v>
      </c>
      <c r="Q912" s="13">
        <v>30464.3922</v>
      </c>
      <c r="S912" s="153">
        <f>IFERROR(__xludf.DUMMYFUNCTION("TO_DATE(INT((T912/(60*60*24))+""1/1/1970""))"),43455.0)</f>
        <v>43455</v>
      </c>
      <c r="T912" s="156">
        <v>1.5453684E9</v>
      </c>
      <c r="U912" s="156">
        <v>157532.2529</v>
      </c>
      <c r="W912" s="153">
        <f>IFERROR(__xludf.DUMMYFUNCTION("TO_DATE(INT((X912/(60*60*24))+""1/1/1970""))"),43431.0)</f>
        <v>43431</v>
      </c>
      <c r="X912" s="152">
        <v>1.5433308E9</v>
      </c>
      <c r="Y912" s="152">
        <v>10105.4851</v>
      </c>
      <c r="AA912" s="153">
        <f>IFERROR(__xludf.DUMMYFUNCTION("TO_DATE(INT((AB912/(60*60*24))+""1/1/1970""))"),43433.0)</f>
        <v>43433</v>
      </c>
      <c r="AB912" s="156">
        <v>1.543464E9</v>
      </c>
      <c r="AC912" s="156">
        <v>92427.1415</v>
      </c>
      <c r="AE912" s="153">
        <f>IFERROR(__xludf.DUMMYFUNCTION("TO_DATE(INT((AF912/(60*60*24))+""1/1/1970""))"),43287.0)</f>
        <v>43287</v>
      </c>
      <c r="AF912" s="156">
        <v>1.5308388E9</v>
      </c>
      <c r="AG912" s="156">
        <v>93317.5667</v>
      </c>
      <c r="AH912" s="156"/>
      <c r="AI912" s="153">
        <f>IFERROR(__xludf.DUMMYFUNCTION("TO_DATE(INT((AJ912/(60*60*24))+""1/1/1970""))"),43455.0)</f>
        <v>43455</v>
      </c>
      <c r="AJ912" s="152">
        <v>1.5453684E9</v>
      </c>
      <c r="AK912" s="152">
        <v>94397.334</v>
      </c>
      <c r="AL912" s="152">
        <v>131950.1819</v>
      </c>
      <c r="AM912" s="160">
        <v>134366.07</v>
      </c>
      <c r="AN912" s="152">
        <f t="shared" si="1"/>
        <v>31261.0107</v>
      </c>
      <c r="AO912" s="152">
        <f t="shared" si="2"/>
        <v>157532.2529</v>
      </c>
      <c r="AP912" s="152">
        <f t="shared" si="3"/>
        <v>10067.4061</v>
      </c>
      <c r="AQ912" s="152">
        <f t="shared" si="4"/>
        <v>91954.8349</v>
      </c>
      <c r="AR912" s="152">
        <f t="shared" si="5"/>
        <v>92999.2832</v>
      </c>
    </row>
    <row r="913">
      <c r="A913" s="152">
        <v>1.50824706E9</v>
      </c>
      <c r="B913" s="152">
        <v>120494.5586</v>
      </c>
      <c r="D913" s="153">
        <f>IFERROR(__xludf.DUMMYFUNCTION("TO_DATE(INT((E913/(60*60*24))+""1/1/1970""))"),43456.0)</f>
        <v>43456</v>
      </c>
      <c r="E913" s="156">
        <v>1.5454548E9</v>
      </c>
      <c r="F913" s="156">
        <v>94397.334</v>
      </c>
      <c r="H913" s="153">
        <f>IFERROR(__xludf.DUMMYFUNCTION("TO_DATE(INT((I913/(60*60*24))+""1/1/1970""))"),43456.0)</f>
        <v>43456</v>
      </c>
      <c r="I913" s="156">
        <v>1.5454548E9</v>
      </c>
      <c r="J913" s="156">
        <v>131794.6278</v>
      </c>
      <c r="L913" s="158">
        <v>43456.0</v>
      </c>
      <c r="M913" s="159">
        <v>132659.22</v>
      </c>
      <c r="O913" s="153">
        <f>IFERROR(__xludf.DUMMYFUNCTION("TO_DATE(INT((P913/(60*60*24))+""1/1/1970""))"),43286.0)</f>
        <v>43286</v>
      </c>
      <c r="P913" s="13">
        <v>1.5307488E9</v>
      </c>
      <c r="Q913" s="13">
        <v>30453.5651</v>
      </c>
      <c r="S913" s="153">
        <f>IFERROR(__xludf.DUMMYFUNCTION("TO_DATE(INT((T913/(60*60*24))+""1/1/1970""))"),43456.0)</f>
        <v>43456</v>
      </c>
      <c r="T913" s="152">
        <v>1.5454548E9</v>
      </c>
      <c r="U913" s="152">
        <v>152059.8365</v>
      </c>
      <c r="W913" s="153">
        <f>IFERROR(__xludf.DUMMYFUNCTION("TO_DATE(INT((X913/(60*60*24))+""1/1/1970""))"),43432.0)</f>
        <v>43432</v>
      </c>
      <c r="X913" s="152">
        <v>1.5434172E9</v>
      </c>
      <c r="Y913" s="152">
        <v>10113.8285</v>
      </c>
      <c r="AA913" s="153">
        <f>IFERROR(__xludf.DUMMYFUNCTION("TO_DATE(INT((AB913/(60*60*24))+""1/1/1970""))"),43434.0)</f>
        <v>43434</v>
      </c>
      <c r="AB913" s="152">
        <v>1.5435432E9</v>
      </c>
      <c r="AC913" s="152">
        <v>92405.3401</v>
      </c>
      <c r="AE913" s="153">
        <f>IFERROR(__xludf.DUMMYFUNCTION("TO_DATE(INT((AF913/(60*60*24))+""1/1/1970""))"),43288.0)</f>
        <v>43288</v>
      </c>
      <c r="AF913" s="152">
        <v>1.5309216E9</v>
      </c>
      <c r="AG913" s="152">
        <v>92923.6003</v>
      </c>
      <c r="AH913" s="156"/>
      <c r="AI913" s="153">
        <f>IFERROR(__xludf.DUMMYFUNCTION("TO_DATE(INT((AJ913/(60*60*24))+""1/1/1970""))"),43456.0)</f>
        <v>43456</v>
      </c>
      <c r="AJ913" s="156">
        <v>1.5454548E9</v>
      </c>
      <c r="AK913" s="156">
        <v>94397.334</v>
      </c>
      <c r="AL913" s="156">
        <v>131794.6278</v>
      </c>
      <c r="AM913" s="159">
        <v>132659.22</v>
      </c>
      <c r="AN913" s="152">
        <f t="shared" si="1"/>
        <v>31345.1704</v>
      </c>
      <c r="AO913" s="152">
        <f t="shared" si="2"/>
        <v>152059.8365</v>
      </c>
      <c r="AP913" s="152">
        <f t="shared" si="3"/>
        <v>10073.2871</v>
      </c>
      <c r="AQ913" s="152">
        <f t="shared" si="4"/>
        <v>91954.8349</v>
      </c>
      <c r="AR913" s="152">
        <f t="shared" si="5"/>
        <v>92312.2527</v>
      </c>
    </row>
    <row r="914">
      <c r="A914" s="156">
        <v>1.5082704E9</v>
      </c>
      <c r="B914" s="156">
        <v>120598.0972</v>
      </c>
      <c r="D914" s="153">
        <f>IFERROR(__xludf.DUMMYFUNCTION("TO_DATE(INT((E914/(60*60*24))+""1/1/1970""))"),43458.0)</f>
        <v>43458</v>
      </c>
      <c r="E914" s="152">
        <v>1.5456636E9</v>
      </c>
      <c r="F914" s="152">
        <v>94397.334</v>
      </c>
      <c r="H914" s="153">
        <f>IFERROR(__xludf.DUMMYFUNCTION("TO_DATE(INT((I914/(60*60*24))+""1/1/1970""))"),43458.0)</f>
        <v>43458</v>
      </c>
      <c r="I914" s="152">
        <v>1.5456636E9</v>
      </c>
      <c r="J914" s="152">
        <v>131794.6278</v>
      </c>
      <c r="L914" s="158">
        <v>43458.0</v>
      </c>
      <c r="M914" s="160">
        <v>132659.22</v>
      </c>
      <c r="O914" s="153">
        <f>IFERROR(__xludf.DUMMYFUNCTION("TO_DATE(INT((P914/(60*60*24))+""1/1/1970""))"),43287.0)</f>
        <v>43287</v>
      </c>
      <c r="P914" s="13">
        <v>1.5308856E9</v>
      </c>
      <c r="Q914" s="13">
        <v>30300.0461</v>
      </c>
      <c r="S914" s="153">
        <f>IFERROR(__xludf.DUMMYFUNCTION("TO_DATE(INT((T914/(60*60*24))+""1/1/1970""))"),43458.0)</f>
        <v>43458</v>
      </c>
      <c r="T914" s="156">
        <v>1.5456276E9</v>
      </c>
      <c r="U914" s="156">
        <v>152059.8365</v>
      </c>
      <c r="W914" s="153">
        <f>IFERROR(__xludf.DUMMYFUNCTION("TO_DATE(INT((X914/(60*60*24))+""1/1/1970""))"),43433.0)</f>
        <v>43433</v>
      </c>
      <c r="X914" s="152">
        <v>1.5435036E9</v>
      </c>
      <c r="Y914" s="152">
        <v>10105.9659</v>
      </c>
      <c r="AA914" s="153">
        <f>IFERROR(__xludf.DUMMYFUNCTION("TO_DATE(INT((AB914/(60*60*24))+""1/1/1970""))"),43436.0)</f>
        <v>43436</v>
      </c>
      <c r="AB914" s="156">
        <v>1.5437916E9</v>
      </c>
      <c r="AC914" s="156">
        <v>92906.2741</v>
      </c>
      <c r="AE914" s="153">
        <f>IFERROR(__xludf.DUMMYFUNCTION("TO_DATE(INT((AF914/(60*60*24))+""1/1/1970""))"),43289.0)</f>
        <v>43289</v>
      </c>
      <c r="AF914" s="156">
        <v>1.5310872E9</v>
      </c>
      <c r="AG914" s="156">
        <v>92923.6003</v>
      </c>
      <c r="AH914" s="156"/>
      <c r="AI914" s="153">
        <f>IFERROR(__xludf.DUMMYFUNCTION("TO_DATE(INT((AJ914/(60*60*24))+""1/1/1970""))"),43458.0)</f>
        <v>43458</v>
      </c>
      <c r="AJ914" s="152">
        <v>1.5456636E9</v>
      </c>
      <c r="AK914" s="152">
        <v>94397.334</v>
      </c>
      <c r="AL914" s="152">
        <v>131794.6278</v>
      </c>
      <c r="AM914" s="160">
        <v>132659.22</v>
      </c>
      <c r="AN914" s="152">
        <f t="shared" si="1"/>
        <v>31366.8697</v>
      </c>
      <c r="AO914" s="152">
        <f t="shared" si="2"/>
        <v>152059.8365</v>
      </c>
      <c r="AP914" s="152">
        <f t="shared" si="3"/>
        <v>10071.278</v>
      </c>
      <c r="AQ914" s="152">
        <f t="shared" si="4"/>
        <v>91670.9464</v>
      </c>
      <c r="AR914" s="152">
        <f t="shared" si="5"/>
        <v>92317.9206</v>
      </c>
    </row>
    <row r="915">
      <c r="A915" s="152">
        <v>1.50833346E9</v>
      </c>
      <c r="B915" s="152">
        <v>120795.7617</v>
      </c>
      <c r="D915" s="153">
        <f>IFERROR(__xludf.DUMMYFUNCTION("TO_DATE(INT((E915/(60*60*24))+""1/1/1970""))"),43459.0)</f>
        <v>43459</v>
      </c>
      <c r="E915" s="152">
        <v>1.545714E9</v>
      </c>
      <c r="F915" s="152">
        <v>94397.334</v>
      </c>
      <c r="H915" s="153">
        <f>IFERROR(__xludf.DUMMYFUNCTION("TO_DATE(INT((I915/(60*60*24))+""1/1/1970""))"),43459.0)</f>
        <v>43459</v>
      </c>
      <c r="I915" s="152">
        <v>1.545714E9</v>
      </c>
      <c r="J915" s="152">
        <v>133416.5959</v>
      </c>
      <c r="L915" s="158">
        <v>43459.0</v>
      </c>
      <c r="M915" s="159">
        <v>131693.38</v>
      </c>
      <c r="O915" s="153">
        <f>IFERROR(__xludf.DUMMYFUNCTION("TO_DATE(INT((P915/(60*60*24))+""1/1/1970""))"),43288.0)</f>
        <v>43288</v>
      </c>
      <c r="P915" s="13">
        <v>1.5309216E9</v>
      </c>
      <c r="Q915" s="13">
        <v>30238.4729</v>
      </c>
      <c r="S915" s="153">
        <f>IFERROR(__xludf.DUMMYFUNCTION("TO_DATE(INT((T915/(60*60*24))+""1/1/1970""))"),43459.0)</f>
        <v>43459</v>
      </c>
      <c r="T915" s="152">
        <v>1.545714E9</v>
      </c>
      <c r="U915" s="152">
        <v>144938.5681</v>
      </c>
      <c r="W915" s="153">
        <f>IFERROR(__xludf.DUMMYFUNCTION("TO_DATE(INT((X915/(60*60*24))+""1/1/1970""))"),43434.0)</f>
        <v>43434</v>
      </c>
      <c r="X915" s="152">
        <v>1.54359E9</v>
      </c>
      <c r="Y915" s="152">
        <v>10111.4008</v>
      </c>
      <c r="AA915" s="153">
        <f>IFERROR(__xludf.DUMMYFUNCTION("TO_DATE(INT((AB915/(60*60*24))+""1/1/1970""))"),43437.0)</f>
        <v>43437</v>
      </c>
      <c r="AB915" s="152">
        <v>1.5438312E9</v>
      </c>
      <c r="AC915" s="152">
        <v>93174.3641</v>
      </c>
      <c r="AE915" s="153">
        <f>IFERROR(__xludf.DUMMYFUNCTION("TO_DATE(INT((AF915/(60*60*24))+""1/1/1970""))"),43290.0)</f>
        <v>43290</v>
      </c>
      <c r="AF915" s="156">
        <v>1.5311268E9</v>
      </c>
      <c r="AG915" s="156">
        <v>92890.0789</v>
      </c>
      <c r="AH915" s="156"/>
      <c r="AI915" s="153">
        <f>IFERROR(__xludf.DUMMYFUNCTION("TO_DATE(INT((AJ915/(60*60*24))+""1/1/1970""))"),43459.0)</f>
        <v>43459</v>
      </c>
      <c r="AJ915" s="152">
        <v>1.545714E9</v>
      </c>
      <c r="AK915" s="152">
        <v>94397.334</v>
      </c>
      <c r="AL915" s="152">
        <v>133416.5959</v>
      </c>
      <c r="AM915" s="159">
        <v>131693.38</v>
      </c>
      <c r="AN915" s="152">
        <f t="shared" si="1"/>
        <v>31404.3276</v>
      </c>
      <c r="AO915" s="152">
        <f t="shared" si="2"/>
        <v>144938.5681</v>
      </c>
      <c r="AP915" s="152">
        <f t="shared" si="3"/>
        <v>10066.7187</v>
      </c>
      <c r="AQ915" s="152">
        <f t="shared" si="4"/>
        <v>91670.9464</v>
      </c>
      <c r="AR915" s="152">
        <f t="shared" si="5"/>
        <v>92591.5992</v>
      </c>
    </row>
    <row r="916">
      <c r="A916" s="156">
        <v>1.5083568E9</v>
      </c>
      <c r="B916" s="156">
        <v>120715.7547</v>
      </c>
      <c r="D916" s="153">
        <f>IFERROR(__xludf.DUMMYFUNCTION("TO_DATE(INT((E916/(60*60*24))+""1/1/1970""))"),43460.0)</f>
        <v>43460</v>
      </c>
      <c r="E916" s="156">
        <v>1.5458364E9</v>
      </c>
      <c r="F916" s="156">
        <v>94397.334</v>
      </c>
      <c r="H916" s="153">
        <f>IFERROR(__xludf.DUMMYFUNCTION("TO_DATE(INT((I916/(60*60*24))+""1/1/1970""))"),43460.0)</f>
        <v>43460</v>
      </c>
      <c r="I916" s="156">
        <v>1.5458364E9</v>
      </c>
      <c r="J916" s="156">
        <v>133416.5959</v>
      </c>
      <c r="L916" s="158">
        <v>43460.0</v>
      </c>
      <c r="M916" s="160">
        <v>131693.38</v>
      </c>
      <c r="O916" s="153">
        <f>IFERROR(__xludf.DUMMYFUNCTION("TO_DATE(INT((P916/(60*60*24))+""1/1/1970""))"),43289.0)</f>
        <v>43289</v>
      </c>
      <c r="P916" s="13">
        <v>1.531008E9</v>
      </c>
      <c r="Q916" s="13">
        <v>30238.4729</v>
      </c>
      <c r="S916" s="153">
        <f>IFERROR(__xludf.DUMMYFUNCTION("TO_DATE(INT((T916/(60*60*24))+""1/1/1970""))"),43460.0)</f>
        <v>43460</v>
      </c>
      <c r="T916" s="156">
        <v>1.5458364E9</v>
      </c>
      <c r="U916" s="156">
        <v>144938.5681</v>
      </c>
      <c r="W916" s="153">
        <f>IFERROR(__xludf.DUMMYFUNCTION("TO_DATE(INT((X916/(60*60*24))+""1/1/1970""))"),43435.0)</f>
        <v>43435</v>
      </c>
      <c r="X916" s="152">
        <v>1.5436224E9</v>
      </c>
      <c r="Y916" s="152">
        <v>10120.8542</v>
      </c>
      <c r="AA916" s="153">
        <f>IFERROR(__xludf.DUMMYFUNCTION("TO_DATE(INT((AB916/(60*60*24))+""1/1/1970""))"),43438.0)</f>
        <v>43438</v>
      </c>
      <c r="AB916" s="156">
        <v>1.5439104E9</v>
      </c>
      <c r="AC916" s="156">
        <v>93133.5647</v>
      </c>
      <c r="AE916" s="153">
        <f>IFERROR(__xludf.DUMMYFUNCTION("TO_DATE(INT((AF916/(60*60*24))+""1/1/1970""))"),43291.0)</f>
        <v>43291</v>
      </c>
      <c r="AF916" s="152">
        <v>1.531206E9</v>
      </c>
      <c r="AG916" s="152">
        <v>92859.0806</v>
      </c>
      <c r="AH916" s="156"/>
      <c r="AI916" s="153">
        <f>IFERROR(__xludf.DUMMYFUNCTION("TO_DATE(INT((AJ916/(60*60*24))+""1/1/1970""))"),43460.0)</f>
        <v>43460</v>
      </c>
      <c r="AJ916" s="156">
        <v>1.5458364E9</v>
      </c>
      <c r="AK916" s="156">
        <v>94397.334</v>
      </c>
      <c r="AL916" s="156">
        <v>133416.5959</v>
      </c>
      <c r="AM916" s="160">
        <v>131693.38</v>
      </c>
      <c r="AN916" s="152">
        <f t="shared" si="1"/>
        <v>31404.3276</v>
      </c>
      <c r="AO916" s="152">
        <f t="shared" si="2"/>
        <v>144938.5681</v>
      </c>
      <c r="AP916" s="152">
        <f t="shared" si="3"/>
        <v>10066.7187</v>
      </c>
      <c r="AQ916" s="152">
        <f t="shared" si="4"/>
        <v>91124.8711</v>
      </c>
      <c r="AR916" s="152">
        <f t="shared" si="5"/>
        <v>92591.5992</v>
      </c>
    </row>
    <row r="917">
      <c r="A917" s="152">
        <v>1.50841986E9</v>
      </c>
      <c r="B917" s="152">
        <v>120268.6563</v>
      </c>
      <c r="D917" s="153">
        <f>IFERROR(__xludf.DUMMYFUNCTION("TO_DATE(INT((E917/(60*60*24))+""1/1/1970""))"),43461.0)</f>
        <v>43461</v>
      </c>
      <c r="E917" s="156">
        <v>1.5458868E9</v>
      </c>
      <c r="F917" s="156">
        <v>98521.6146</v>
      </c>
      <c r="H917" s="153">
        <f>IFERROR(__xludf.DUMMYFUNCTION("TO_DATE(INT((I917/(60*60*24))+""1/1/1970""))"),43461.0)</f>
        <v>43461</v>
      </c>
      <c r="I917" s="156">
        <v>1.5458868E9</v>
      </c>
      <c r="J917" s="156">
        <v>131745.045</v>
      </c>
      <c r="L917" s="158">
        <v>43461.0</v>
      </c>
      <c r="M917" s="160">
        <v>134054.46</v>
      </c>
      <c r="O917" s="153">
        <f>IFERROR(__xludf.DUMMYFUNCTION("TO_DATE(INT((P917/(60*60*24))+""1/1/1970""))"),43290.0)</f>
        <v>43290</v>
      </c>
      <c r="P917" s="13">
        <v>1.5310944E9</v>
      </c>
      <c r="Q917" s="13">
        <v>30255.1883</v>
      </c>
      <c r="S917" s="153">
        <f>IFERROR(__xludf.DUMMYFUNCTION("TO_DATE(INT((T917/(60*60*24))+""1/1/1970""))"),43461.0)</f>
        <v>43461</v>
      </c>
      <c r="T917" s="156">
        <v>1.5458868E9</v>
      </c>
      <c r="U917" s="156">
        <v>157900.6193</v>
      </c>
      <c r="W917" s="153">
        <f>IFERROR(__xludf.DUMMYFUNCTION("TO_DATE(INT((X917/(60*60*24))+""1/1/1970""))"),43437.0)</f>
        <v>43437</v>
      </c>
      <c r="X917" s="156">
        <v>1.5437952E9</v>
      </c>
      <c r="Y917" s="156">
        <v>10132.4368</v>
      </c>
      <c r="AA917" s="153">
        <f>IFERROR(__xludf.DUMMYFUNCTION("TO_DATE(INT((AB917/(60*60*24))+""1/1/1970""))"),43439.0)</f>
        <v>43439</v>
      </c>
      <c r="AB917" s="152">
        <v>1.5439896E9</v>
      </c>
      <c r="AC917" s="152">
        <v>92050.4609</v>
      </c>
      <c r="AE917" s="153">
        <f>IFERROR(__xludf.DUMMYFUNCTION("TO_DATE(INT((AF917/(60*60*24))+""1/1/1970""))"),43292.0)</f>
        <v>43292</v>
      </c>
      <c r="AF917" s="156">
        <v>1.5312852E9</v>
      </c>
      <c r="AG917" s="156">
        <v>93057.6858</v>
      </c>
      <c r="AH917" s="156"/>
      <c r="AI917" s="153">
        <f>IFERROR(__xludf.DUMMYFUNCTION("TO_DATE(INT((AJ917/(60*60*24))+""1/1/1970""))"),43461.0)</f>
        <v>43461</v>
      </c>
      <c r="AJ917" s="156">
        <v>1.5458868E9</v>
      </c>
      <c r="AK917" s="156">
        <v>98521.6146</v>
      </c>
      <c r="AL917" s="156">
        <v>131745.045</v>
      </c>
      <c r="AM917" s="160">
        <v>134054.46</v>
      </c>
      <c r="AN917" s="152">
        <f t="shared" si="1"/>
        <v>31404.3276</v>
      </c>
      <c r="AO917" s="152">
        <f t="shared" si="2"/>
        <v>157900.6193</v>
      </c>
      <c r="AP917" s="152">
        <f t="shared" si="3"/>
        <v>10066.7187</v>
      </c>
      <c r="AQ917" s="152">
        <f t="shared" si="4"/>
        <v>91562.6733</v>
      </c>
      <c r="AR917" s="152">
        <f t="shared" si="5"/>
        <v>92591.5992</v>
      </c>
    </row>
    <row r="918">
      <c r="A918" s="156">
        <v>1.5084432E9</v>
      </c>
      <c r="B918" s="156">
        <v>120748.6987</v>
      </c>
      <c r="D918" s="153">
        <f>IFERROR(__xludf.DUMMYFUNCTION("TO_DATE(INT((E918/(60*60*24))+""1/1/1970""))"),43462.0)</f>
        <v>43462</v>
      </c>
      <c r="E918" s="152">
        <v>1.5459732E9</v>
      </c>
      <c r="F918" s="152">
        <v>97070.4781</v>
      </c>
      <c r="H918" s="153">
        <f>IFERROR(__xludf.DUMMYFUNCTION("TO_DATE(INT((I918/(60*60*24))+""1/1/1970""))"),43462.0)</f>
        <v>43462</v>
      </c>
      <c r="I918" s="152">
        <v>1.5459732E9</v>
      </c>
      <c r="J918" s="152">
        <v>131457.785</v>
      </c>
      <c r="L918" s="158">
        <v>43462.0</v>
      </c>
      <c r="M918" s="159">
        <v>134782.91</v>
      </c>
      <c r="O918" s="153">
        <f>IFERROR(__xludf.DUMMYFUNCTION("TO_DATE(INT((P918/(60*60*24))+""1/1/1970""))"),43291.0)</f>
        <v>43291</v>
      </c>
      <c r="P918" s="13">
        <v>1.5312312E9</v>
      </c>
      <c r="Q918" s="13">
        <v>30471.8736</v>
      </c>
      <c r="S918" s="153">
        <f>IFERROR(__xludf.DUMMYFUNCTION("TO_DATE(INT((T918/(60*60*24))+""1/1/1970""))"),43462.0)</f>
        <v>43462</v>
      </c>
      <c r="T918" s="152">
        <v>1.5459732E9</v>
      </c>
      <c r="U918" s="152">
        <v>160336.3197</v>
      </c>
      <c r="W918" s="153">
        <f>IFERROR(__xludf.DUMMYFUNCTION("TO_DATE(INT((X918/(60*60*24))+""1/1/1970""))"),43438.0)</f>
        <v>43438</v>
      </c>
      <c r="X918" s="152">
        <v>1.5439356E9</v>
      </c>
      <c r="Y918" s="152">
        <v>10133.7203</v>
      </c>
      <c r="AA918" s="153">
        <f>IFERROR(__xludf.DUMMYFUNCTION("TO_DATE(INT((AB918/(60*60*24))+""1/1/1970""))"),43440.0)</f>
        <v>43440</v>
      </c>
      <c r="AB918" s="156">
        <v>1.5440688E9</v>
      </c>
      <c r="AC918" s="156">
        <v>91156.8287</v>
      </c>
      <c r="AE918" s="153">
        <f>IFERROR(__xludf.DUMMYFUNCTION("TO_DATE(INT((AF918/(60*60*24))+""1/1/1970""))"),43293.0)</f>
        <v>43293</v>
      </c>
      <c r="AF918" s="152">
        <v>1.5313644E9</v>
      </c>
      <c r="AG918" s="152">
        <v>93441.9202</v>
      </c>
      <c r="AH918" s="156"/>
      <c r="AI918" s="153">
        <f>IFERROR(__xludf.DUMMYFUNCTION("TO_DATE(INT((AJ918/(60*60*24))+""1/1/1970""))"),43462.0)</f>
        <v>43462</v>
      </c>
      <c r="AJ918" s="152">
        <v>1.5459732E9</v>
      </c>
      <c r="AK918" s="152">
        <v>97070.4781</v>
      </c>
      <c r="AL918" s="152">
        <v>131457.785</v>
      </c>
      <c r="AM918" s="159">
        <v>134782.91</v>
      </c>
      <c r="AN918" s="152">
        <f t="shared" si="1"/>
        <v>31364.0204</v>
      </c>
      <c r="AO918" s="152">
        <f t="shared" si="2"/>
        <v>160336.3197</v>
      </c>
      <c r="AP918" s="152">
        <f t="shared" si="3"/>
        <v>10071.9305</v>
      </c>
      <c r="AQ918" s="152">
        <f t="shared" si="4"/>
        <v>91435.1812</v>
      </c>
      <c r="AR918" s="152">
        <f t="shared" si="5"/>
        <v>92788.3563</v>
      </c>
    </row>
    <row r="919">
      <c r="A919" s="152">
        <v>1.50850626E9</v>
      </c>
      <c r="B919" s="152">
        <v>121134.6152</v>
      </c>
      <c r="D919" s="153">
        <f>IFERROR(__xludf.DUMMYFUNCTION("TO_DATE(INT((E919/(60*60*24))+""1/1/1970""))"),43463.0)</f>
        <v>43463</v>
      </c>
      <c r="E919" s="156">
        <v>1.5460596E9</v>
      </c>
      <c r="F919" s="156">
        <v>97070.4781</v>
      </c>
      <c r="H919" s="153">
        <f>IFERROR(__xludf.DUMMYFUNCTION("TO_DATE(INT((I919/(60*60*24))+""1/1/1970""))"),43463.0)</f>
        <v>43463</v>
      </c>
      <c r="I919" s="156">
        <v>1.5460596E9</v>
      </c>
      <c r="J919" s="156">
        <v>131167.345</v>
      </c>
      <c r="L919" s="158">
        <v>43463.0</v>
      </c>
      <c r="M919" s="160">
        <v>135133.23</v>
      </c>
      <c r="O919" s="153">
        <f>IFERROR(__xludf.DUMMYFUNCTION("TO_DATE(INT((P919/(60*60*24))+""1/1/1970""))"),43292.0)</f>
        <v>43292</v>
      </c>
      <c r="P919" s="13">
        <v>1.5313176E9</v>
      </c>
      <c r="Q919" s="13">
        <v>30489.9038</v>
      </c>
      <c r="S919" s="153">
        <f>IFERROR(__xludf.DUMMYFUNCTION("TO_DATE(INT((T919/(60*60*24))+""1/1/1970""))"),43463.0)</f>
        <v>43463</v>
      </c>
      <c r="T919" s="156">
        <v>1.5460596E9</v>
      </c>
      <c r="U919" s="156">
        <v>159962.3565</v>
      </c>
      <c r="W919" s="153">
        <f>IFERROR(__xludf.DUMMYFUNCTION("TO_DATE(INT((X919/(60*60*24))+""1/1/1970""))"),43439.0)</f>
        <v>43439</v>
      </c>
      <c r="X919" s="152">
        <v>1.543968E9</v>
      </c>
      <c r="Y919" s="152">
        <v>10120.5205</v>
      </c>
      <c r="AA919" s="153">
        <f>IFERROR(__xludf.DUMMYFUNCTION("TO_DATE(INT((AB919/(60*60*24))+""1/1/1970""))"),43441.0)</f>
        <v>43441</v>
      </c>
      <c r="AB919" s="152">
        <v>1.544148E9</v>
      </c>
      <c r="AC919" s="152">
        <v>91186.9813</v>
      </c>
      <c r="AE919" s="153">
        <f>IFERROR(__xludf.DUMMYFUNCTION("TO_DATE(INT((AF919/(60*60*24))+""1/1/1970""))"),43294.0)</f>
        <v>43294</v>
      </c>
      <c r="AF919" s="156">
        <v>1.5314436E9</v>
      </c>
      <c r="AG919" s="156">
        <v>93516.8928</v>
      </c>
      <c r="AH919" s="156"/>
      <c r="AI919" s="153">
        <f>IFERROR(__xludf.DUMMYFUNCTION("TO_DATE(INT((AJ919/(60*60*24))+""1/1/1970""))"),43463.0)</f>
        <v>43463</v>
      </c>
      <c r="AJ919" s="156">
        <v>1.5460596E9</v>
      </c>
      <c r="AK919" s="156">
        <v>97070.4781</v>
      </c>
      <c r="AL919" s="156">
        <v>131167.345</v>
      </c>
      <c r="AM919" s="160">
        <v>135133.23</v>
      </c>
      <c r="AN919" s="152">
        <f t="shared" si="1"/>
        <v>31401.6577</v>
      </c>
      <c r="AO919" s="152">
        <f t="shared" si="2"/>
        <v>159962.3565</v>
      </c>
      <c r="AP919" s="152">
        <f t="shared" si="3"/>
        <v>10069.288</v>
      </c>
      <c r="AQ919" s="152">
        <f t="shared" si="4"/>
        <v>91435.1812</v>
      </c>
      <c r="AR919" s="152">
        <f t="shared" si="5"/>
        <v>92899.2852</v>
      </c>
    </row>
    <row r="920">
      <c r="A920" s="156">
        <v>1.5085296E9</v>
      </c>
      <c r="B920" s="156">
        <v>121369.9301</v>
      </c>
      <c r="D920" s="153">
        <f>IFERROR(__xludf.DUMMYFUNCTION("TO_DATE(INT((E920/(60*60*24))+""1/1/1970""))"),43465.0)</f>
        <v>43465</v>
      </c>
      <c r="E920" s="152">
        <v>1.5462684E9</v>
      </c>
      <c r="F920" s="152">
        <v>97070.4781</v>
      </c>
      <c r="H920" s="153">
        <f>IFERROR(__xludf.DUMMYFUNCTION("TO_DATE(INT((I920/(60*60*24))+""1/1/1970""))"),43465.0)</f>
        <v>43465</v>
      </c>
      <c r="I920" s="152">
        <v>1.5462684E9</v>
      </c>
      <c r="J920" s="152">
        <v>131167.345</v>
      </c>
      <c r="L920" s="158">
        <v>43465.0</v>
      </c>
      <c r="M920" s="159">
        <v>135133.23</v>
      </c>
      <c r="O920" s="153">
        <f>IFERROR(__xludf.DUMMYFUNCTION("TO_DATE(INT((P920/(60*60*24))+""1/1/1970""))"),43293.0)</f>
        <v>43293</v>
      </c>
      <c r="P920" s="13">
        <v>1.531404E9</v>
      </c>
      <c r="Q920" s="13">
        <v>30688.1677</v>
      </c>
      <c r="S920" s="153">
        <f>IFERROR(__xludf.DUMMYFUNCTION("TO_DATE(INT((T920/(60*60*24))+""1/1/1970""))"),43465.0)</f>
        <v>43465</v>
      </c>
      <c r="T920" s="152">
        <v>1.5462684E9</v>
      </c>
      <c r="U920" s="152">
        <v>159962.3565</v>
      </c>
      <c r="W920" s="153">
        <f>IFERROR(__xludf.DUMMYFUNCTION("TO_DATE(INT((X920/(60*60*24))+""1/1/1970""))"),43440.0)</f>
        <v>43440</v>
      </c>
      <c r="X920" s="156">
        <v>1.5440544E9</v>
      </c>
      <c r="Y920" s="156">
        <v>10102.5268</v>
      </c>
      <c r="AA920" s="153">
        <f>IFERROR(__xludf.DUMMYFUNCTION("TO_DATE(INT((AB920/(60*60*24))+""1/1/1970""))"),43443.0)</f>
        <v>43443</v>
      </c>
      <c r="AB920" s="156">
        <v>1.5443964E9</v>
      </c>
      <c r="AC920" s="156">
        <v>91260.1216</v>
      </c>
      <c r="AE920" s="153">
        <f>IFERROR(__xludf.DUMMYFUNCTION("TO_DATE(INT((AF920/(60*60*24))+""1/1/1970""))"),43295.0)</f>
        <v>43295</v>
      </c>
      <c r="AF920" s="152">
        <v>1.5315264E9</v>
      </c>
      <c r="AG920" s="152">
        <v>93362.6223</v>
      </c>
      <c r="AH920" s="156"/>
      <c r="AI920" s="153">
        <f>IFERROR(__xludf.DUMMYFUNCTION("TO_DATE(INT((AJ920/(60*60*24))+""1/1/1970""))"),43465.0)</f>
        <v>43465</v>
      </c>
      <c r="AJ920" s="152">
        <v>1.5462684E9</v>
      </c>
      <c r="AK920" s="152">
        <v>97070.4781</v>
      </c>
      <c r="AL920" s="152">
        <v>131167.345</v>
      </c>
      <c r="AM920" s="159">
        <v>135133.23</v>
      </c>
      <c r="AN920" s="152">
        <f t="shared" si="1"/>
        <v>31411.2228</v>
      </c>
      <c r="AO920" s="152">
        <f t="shared" si="2"/>
        <v>159962.3565</v>
      </c>
      <c r="AP920" s="152">
        <f t="shared" si="3"/>
        <v>10068.7274</v>
      </c>
      <c r="AQ920" s="152">
        <f t="shared" si="4"/>
        <v>91075.2399</v>
      </c>
      <c r="AR920" s="152">
        <f t="shared" si="5"/>
        <v>92862.039</v>
      </c>
    </row>
    <row r="921">
      <c r="A921" s="152">
        <v>1.50876546E9</v>
      </c>
      <c r="B921" s="152">
        <v>121464.0561</v>
      </c>
      <c r="D921" s="153">
        <f>IFERROR(__xludf.DUMMYFUNCTION("TO_DATE(INT((E921/(60*60*24))+""1/1/1970""))"),43466.0)</f>
        <v>43466</v>
      </c>
      <c r="E921" s="152">
        <v>1.5463188E9</v>
      </c>
      <c r="F921" s="152">
        <v>97070.4781</v>
      </c>
      <c r="H921" s="153">
        <f>IFERROR(__xludf.DUMMYFUNCTION("TO_DATE(INT((I921/(60*60*24))+""1/1/1970""))"),43466.0)</f>
        <v>43466</v>
      </c>
      <c r="I921" s="152">
        <v>1.5463188E9</v>
      </c>
      <c r="J921" s="152">
        <v>131094.205</v>
      </c>
      <c r="L921" s="158">
        <v>43466.0</v>
      </c>
      <c r="M921" s="159">
        <v>135836.36</v>
      </c>
      <c r="O921" s="153">
        <f>IFERROR(__xludf.DUMMYFUNCTION("TO_DATE(INT((P921/(60*60*24))+""1/1/1970""))"),43294.0)</f>
        <v>43294</v>
      </c>
      <c r="P921" s="13">
        <v>1.5314904E9</v>
      </c>
      <c r="Q921" s="13">
        <v>30552.2864</v>
      </c>
      <c r="S921" s="153">
        <f>IFERROR(__xludf.DUMMYFUNCTION("TO_DATE(INT((T921/(60*60*24))+""1/1/1970""))"),43466.0)</f>
        <v>43466</v>
      </c>
      <c r="T921" s="152">
        <v>1.5463188E9</v>
      </c>
      <c r="U921" s="152">
        <v>162415.594</v>
      </c>
      <c r="W921" s="153">
        <f>IFERROR(__xludf.DUMMYFUNCTION("TO_DATE(INT((X921/(60*60*24))+""1/1/1970""))"),43441.0)</f>
        <v>43441</v>
      </c>
      <c r="X921" s="152">
        <v>1.5441948E9</v>
      </c>
      <c r="Y921" s="152">
        <v>10082.6717</v>
      </c>
      <c r="AA921" s="153">
        <f>IFERROR(__xludf.DUMMYFUNCTION("TO_DATE(INT((AB921/(60*60*24))+""1/1/1970""))"),43444.0)</f>
        <v>43444</v>
      </c>
      <c r="AB921" s="152">
        <v>1.544436E9</v>
      </c>
      <c r="AC921" s="152">
        <v>91252.6096</v>
      </c>
      <c r="AE921" s="153">
        <f>IFERROR(__xludf.DUMMYFUNCTION("TO_DATE(INT((AF921/(60*60*24))+""1/1/1970""))"),43296.0)</f>
        <v>43296</v>
      </c>
      <c r="AF921" s="156">
        <v>1.531692E9</v>
      </c>
      <c r="AG921" s="156">
        <v>93362.6223</v>
      </c>
      <c r="AH921" s="156"/>
      <c r="AI921" s="153">
        <f>IFERROR(__xludf.DUMMYFUNCTION("TO_DATE(INT((AJ921/(60*60*24))+""1/1/1970""))"),43466.0)</f>
        <v>43466</v>
      </c>
      <c r="AJ921" s="152">
        <v>1.5463188E9</v>
      </c>
      <c r="AK921" s="152">
        <v>97070.4781</v>
      </c>
      <c r="AL921" s="152">
        <v>131094.205</v>
      </c>
      <c r="AM921" s="159">
        <v>135836.36</v>
      </c>
      <c r="AN921" s="152">
        <f t="shared" si="1"/>
        <v>31528.6258</v>
      </c>
      <c r="AO921" s="152">
        <f t="shared" si="2"/>
        <v>162415.594</v>
      </c>
      <c r="AP921" s="152">
        <f t="shared" si="3"/>
        <v>10068.4697</v>
      </c>
      <c r="AQ921" s="152">
        <f t="shared" si="4"/>
        <v>91075.2399</v>
      </c>
      <c r="AR921" s="152">
        <f t="shared" si="5"/>
        <v>93075.7998</v>
      </c>
    </row>
    <row r="922">
      <c r="A922" s="156">
        <v>1.5087888E9</v>
      </c>
      <c r="B922" s="156">
        <v>120899.3003</v>
      </c>
      <c r="D922" s="153">
        <f>IFERROR(__xludf.DUMMYFUNCTION("TO_DATE(INT((E922/(60*60*24))+""1/1/1970""))"),43467.0)</f>
        <v>43467</v>
      </c>
      <c r="E922" s="156">
        <v>1.5464412E9</v>
      </c>
      <c r="F922" s="156">
        <v>97070.4781</v>
      </c>
      <c r="H922" s="153">
        <f>IFERROR(__xludf.DUMMYFUNCTION("TO_DATE(INT((I922/(60*60*24))+""1/1/1970""))"),43467.0)</f>
        <v>43467</v>
      </c>
      <c r="I922" s="156">
        <v>1.5464412E9</v>
      </c>
      <c r="J922" s="156">
        <v>131094.205</v>
      </c>
      <c r="L922" s="158">
        <v>43467.0</v>
      </c>
      <c r="M922" s="160">
        <v>135834.99</v>
      </c>
      <c r="O922" s="153">
        <f>IFERROR(__xludf.DUMMYFUNCTION("TO_DATE(INT((P922/(60*60*24))+""1/1/1970""))"),43295.0)</f>
        <v>43295</v>
      </c>
      <c r="P922" s="13">
        <v>1.5315264E9</v>
      </c>
      <c r="Q922" s="13">
        <v>30569.2312</v>
      </c>
      <c r="S922" s="153">
        <f>IFERROR(__xludf.DUMMYFUNCTION("TO_DATE(INT((T922/(60*60*24))+""1/1/1970""))"),43467.0)</f>
        <v>43467</v>
      </c>
      <c r="T922" s="156">
        <v>1.5464412E9</v>
      </c>
      <c r="U922" s="156">
        <v>162403.319</v>
      </c>
      <c r="W922" s="153">
        <f>IFERROR(__xludf.DUMMYFUNCTION("TO_DATE(INT((X922/(60*60*24))+""1/1/1970""))"),43442.0)</f>
        <v>43442</v>
      </c>
      <c r="X922" s="152">
        <v>1.5442272E9</v>
      </c>
      <c r="Y922" s="152">
        <v>10086.0086</v>
      </c>
      <c r="AA922" s="153">
        <f>IFERROR(__xludf.DUMMYFUNCTION("TO_DATE(INT((AB922/(60*60*24))+""1/1/1970""))"),43445.0)</f>
        <v>43445</v>
      </c>
      <c r="AB922" s="156">
        <v>1.5445152E9</v>
      </c>
      <c r="AC922" s="156">
        <v>91230.3599</v>
      </c>
      <c r="AE922" s="153">
        <f>IFERROR(__xludf.DUMMYFUNCTION("TO_DATE(INT((AF922/(60*60*24))+""1/1/1970""))"),43297.0)</f>
        <v>43297</v>
      </c>
      <c r="AF922" s="156">
        <v>1.5317316E9</v>
      </c>
      <c r="AG922" s="156">
        <v>93416.3286</v>
      </c>
      <c r="AH922" s="156"/>
      <c r="AI922" s="153">
        <f>IFERROR(__xludf.DUMMYFUNCTION("TO_DATE(INT((AJ922/(60*60*24))+""1/1/1970""))"),43467.0)</f>
        <v>43467</v>
      </c>
      <c r="AJ922" s="156">
        <v>1.5464412E9</v>
      </c>
      <c r="AK922" s="156">
        <v>97070.4781</v>
      </c>
      <c r="AL922" s="156">
        <v>131094.205</v>
      </c>
      <c r="AM922" s="160">
        <v>135834.99</v>
      </c>
      <c r="AN922" s="152">
        <f t="shared" si="1"/>
        <v>31528.6258</v>
      </c>
      <c r="AO922" s="152">
        <f t="shared" si="2"/>
        <v>162403.319</v>
      </c>
      <c r="AP922" s="152">
        <f t="shared" si="3"/>
        <v>10068.4697</v>
      </c>
      <c r="AQ922" s="152">
        <f t="shared" si="4"/>
        <v>90829.2114</v>
      </c>
      <c r="AR922" s="152">
        <f t="shared" si="5"/>
        <v>93075.7998</v>
      </c>
    </row>
    <row r="923">
      <c r="A923" s="152">
        <v>1.50885186E9</v>
      </c>
      <c r="B923" s="152">
        <v>121134.6152</v>
      </c>
      <c r="D923" s="153">
        <f>IFERROR(__xludf.DUMMYFUNCTION("TO_DATE(INT((E923/(60*60*24))+""1/1/1970""))"),43468.0)</f>
        <v>43468</v>
      </c>
      <c r="E923" s="156">
        <v>1.5464916E9</v>
      </c>
      <c r="F923" s="156">
        <v>98662.8771</v>
      </c>
      <c r="H923" s="153">
        <f>IFERROR(__xludf.DUMMYFUNCTION("TO_DATE(INT((I923/(60*60*24))+""1/1/1970""))"),43468.0)</f>
        <v>43468</v>
      </c>
      <c r="I923" s="156">
        <v>1.5464916E9</v>
      </c>
      <c r="J923" s="156">
        <v>131175.825</v>
      </c>
      <c r="L923" s="158">
        <v>43468.0</v>
      </c>
      <c r="M923" s="160">
        <v>136169.87</v>
      </c>
      <c r="O923" s="153">
        <f>IFERROR(__xludf.DUMMYFUNCTION("TO_DATE(INT((P923/(60*60*24))+""1/1/1970""))"),43296.0)</f>
        <v>43296</v>
      </c>
      <c r="P923" s="13">
        <v>1.5316128E9</v>
      </c>
      <c r="Q923" s="13">
        <v>30569.2312</v>
      </c>
      <c r="S923" s="153">
        <f>IFERROR(__xludf.DUMMYFUNCTION("TO_DATE(INT((T923/(60*60*24))+""1/1/1970""))"),43468.0)</f>
        <v>43468</v>
      </c>
      <c r="T923" s="156">
        <v>1.5464916E9</v>
      </c>
      <c r="U923" s="156">
        <v>162553.0014</v>
      </c>
      <c r="W923" s="153">
        <f>IFERROR(__xludf.DUMMYFUNCTION("TO_DATE(INT((X923/(60*60*24))+""1/1/1970""))"),43444.0)</f>
        <v>43444</v>
      </c>
      <c r="X923" s="156">
        <v>1.5444E9</v>
      </c>
      <c r="Y923" s="156">
        <v>10080.2336</v>
      </c>
      <c r="AA923" s="153">
        <f>IFERROR(__xludf.DUMMYFUNCTION("TO_DATE(INT((AB923/(60*60*24))+""1/1/1970""))"),43446.0)</f>
        <v>43446</v>
      </c>
      <c r="AB923" s="152">
        <v>1.5445944E9</v>
      </c>
      <c r="AC923" s="152">
        <v>91234.1489</v>
      </c>
      <c r="AE923" s="153">
        <f>IFERROR(__xludf.DUMMYFUNCTION("TO_DATE(INT((AF923/(60*60*24))+""1/1/1970""))"),43298.0)</f>
        <v>43298</v>
      </c>
      <c r="AF923" s="152">
        <v>1.5318108E9</v>
      </c>
      <c r="AG923" s="152">
        <v>93197.8989</v>
      </c>
      <c r="AH923" s="156"/>
      <c r="AI923" s="153">
        <f>IFERROR(__xludf.DUMMYFUNCTION("TO_DATE(INT((AJ923/(60*60*24))+""1/1/1970""))"),43468.0)</f>
        <v>43468</v>
      </c>
      <c r="AJ923" s="156">
        <v>1.5464916E9</v>
      </c>
      <c r="AK923" s="156">
        <v>98662.8771</v>
      </c>
      <c r="AL923" s="156">
        <v>131175.825</v>
      </c>
      <c r="AM923" s="160">
        <v>136169.87</v>
      </c>
      <c r="AN923" s="152">
        <f t="shared" si="1"/>
        <v>32363.2585</v>
      </c>
      <c r="AO923" s="152">
        <f t="shared" si="2"/>
        <v>162553.0014</v>
      </c>
      <c r="AP923" s="152">
        <f t="shared" si="3"/>
        <v>10122.9123</v>
      </c>
      <c r="AQ923" s="152">
        <f t="shared" si="4"/>
        <v>90116.0109</v>
      </c>
      <c r="AR923" s="152">
        <f t="shared" si="5"/>
        <v>91830.8861</v>
      </c>
    </row>
    <row r="924">
      <c r="A924" s="156">
        <v>1.5088752E9</v>
      </c>
      <c r="B924" s="156">
        <v>121111.0837</v>
      </c>
      <c r="D924" s="153">
        <f>IFERROR(__xludf.DUMMYFUNCTION("TO_DATE(INT((E924/(60*60*24))+""1/1/1970""))"),43469.0)</f>
        <v>43469</v>
      </c>
      <c r="E924" s="152">
        <v>1.546578E9</v>
      </c>
      <c r="F924" s="152">
        <v>97933.314</v>
      </c>
      <c r="H924" s="153">
        <f>IFERROR(__xludf.DUMMYFUNCTION("TO_DATE(INT((I924/(60*60*24))+""1/1/1970""))"),43469.0)</f>
        <v>43469</v>
      </c>
      <c r="I924" s="152">
        <v>1.546578E9</v>
      </c>
      <c r="J924" s="152">
        <v>133566.125</v>
      </c>
      <c r="L924" s="158">
        <v>43469.0</v>
      </c>
      <c r="M924" s="159">
        <v>133827.45</v>
      </c>
      <c r="O924" s="153">
        <f>IFERROR(__xludf.DUMMYFUNCTION("TO_DATE(INT((P924/(60*60*24))+""1/1/1970""))"),43297.0)</f>
        <v>43297</v>
      </c>
      <c r="P924" s="13">
        <v>1.5316992E9</v>
      </c>
      <c r="Q924" s="13">
        <v>30565.4126</v>
      </c>
      <c r="S924" s="153">
        <f>IFERROR(__xludf.DUMMYFUNCTION("TO_DATE(INT((T924/(60*60*24))+""1/1/1970""))"),43469.0)</f>
        <v>43469</v>
      </c>
      <c r="T924" s="152">
        <v>1.546578E9</v>
      </c>
      <c r="U924" s="152">
        <v>162987.4941</v>
      </c>
      <c r="W924" s="153">
        <f>IFERROR(__xludf.DUMMYFUNCTION("TO_DATE(INT((X924/(60*60*24))+""1/1/1970""))"),43445.0)</f>
        <v>43445</v>
      </c>
      <c r="X924" s="152">
        <v>1.5445404E9</v>
      </c>
      <c r="Y924" s="152">
        <v>10077.8039</v>
      </c>
      <c r="AA924" s="153">
        <f>IFERROR(__xludf.DUMMYFUNCTION("TO_DATE(INT((AB924/(60*60*24))+""1/1/1970""))"),43447.0)</f>
        <v>43447</v>
      </c>
      <c r="AB924" s="156">
        <v>1.5446736E9</v>
      </c>
      <c r="AC924" s="156">
        <v>91243.5061</v>
      </c>
      <c r="AE924" s="153">
        <f>IFERROR(__xludf.DUMMYFUNCTION("TO_DATE(INT((AF924/(60*60*24))+""1/1/1970""))"),43299.0)</f>
        <v>43299</v>
      </c>
      <c r="AF924" s="156">
        <v>1.53189E9</v>
      </c>
      <c r="AG924" s="156">
        <v>93599.4347</v>
      </c>
      <c r="AH924" s="156"/>
      <c r="AI924" s="153">
        <f>IFERROR(__xludf.DUMMYFUNCTION("TO_DATE(INT((AJ924/(60*60*24))+""1/1/1970""))"),43469.0)</f>
        <v>43469</v>
      </c>
      <c r="AJ924" s="152">
        <v>1.546578E9</v>
      </c>
      <c r="AK924" s="152">
        <v>97933.314</v>
      </c>
      <c r="AL924" s="152">
        <v>133566.125</v>
      </c>
      <c r="AM924" s="159">
        <v>133827.45</v>
      </c>
      <c r="AN924" s="152">
        <f t="shared" si="1"/>
        <v>32111.993</v>
      </c>
      <c r="AO924" s="152">
        <f t="shared" si="2"/>
        <v>162987.4941</v>
      </c>
      <c r="AP924" s="152">
        <f t="shared" si="3"/>
        <v>10114.1853</v>
      </c>
      <c r="AQ924" s="152">
        <f t="shared" si="4"/>
        <v>90435.6803</v>
      </c>
      <c r="AR924" s="152">
        <f t="shared" si="5"/>
        <v>92461.6424</v>
      </c>
    </row>
    <row r="925">
      <c r="A925" s="152">
        <v>1.50893826E9</v>
      </c>
      <c r="B925" s="152">
        <v>120932.2444</v>
      </c>
      <c r="D925" s="153">
        <f>IFERROR(__xludf.DUMMYFUNCTION("TO_DATE(INT((E925/(60*60*24))+""1/1/1970""))"),43470.0)</f>
        <v>43470</v>
      </c>
      <c r="E925" s="156">
        <v>1.5466644E9</v>
      </c>
      <c r="F925" s="156">
        <v>97933.314</v>
      </c>
      <c r="H925" s="153">
        <f>IFERROR(__xludf.DUMMYFUNCTION("TO_DATE(INT((I925/(60*60*24))+""1/1/1970""))"),43470.0)</f>
        <v>43470</v>
      </c>
      <c r="I925" s="156">
        <v>1.5466644E9</v>
      </c>
      <c r="J925" s="156">
        <v>133325.505</v>
      </c>
      <c r="L925" s="158">
        <v>43470.0</v>
      </c>
      <c r="M925" s="160">
        <v>137323.05</v>
      </c>
      <c r="O925" s="153">
        <f>IFERROR(__xludf.DUMMYFUNCTION("TO_DATE(INT((P925/(60*60*24))+""1/1/1970""))"),43298.0)</f>
        <v>43298</v>
      </c>
      <c r="P925" s="13">
        <v>1.531836E9</v>
      </c>
      <c r="Q925" s="13">
        <v>30562.3807</v>
      </c>
      <c r="S925" s="153">
        <f>IFERROR(__xludf.DUMMYFUNCTION("TO_DATE(INT((T925/(60*60*24))+""1/1/1970""))"),43470.0)</f>
        <v>43470</v>
      </c>
      <c r="T925" s="156">
        <v>1.5466644E9</v>
      </c>
      <c r="U925" s="156">
        <v>162661.5789</v>
      </c>
      <c r="W925" s="153">
        <f>IFERROR(__xludf.DUMMYFUNCTION("TO_DATE(INT((X925/(60*60*24))+""1/1/1970""))"),43446.0)</f>
        <v>43446</v>
      </c>
      <c r="X925" s="152">
        <v>1.5446268E9</v>
      </c>
      <c r="Y925" s="152">
        <v>10080.7327</v>
      </c>
      <c r="AA925" s="153">
        <f>IFERROR(__xludf.DUMMYFUNCTION("TO_DATE(INT((AB925/(60*60*24))+""1/1/1970""))"),43448.0)</f>
        <v>43448</v>
      </c>
      <c r="AB925" s="152">
        <v>1.5447528E9</v>
      </c>
      <c r="AC925" s="152">
        <v>91240.7146</v>
      </c>
      <c r="AE925" s="153">
        <f>IFERROR(__xludf.DUMMYFUNCTION("TO_DATE(INT((AF925/(60*60*24))+""1/1/1970""))"),43300.0)</f>
        <v>43300</v>
      </c>
      <c r="AF925" s="152">
        <v>1.5319692E9</v>
      </c>
      <c r="AG925" s="152">
        <v>93659.629</v>
      </c>
      <c r="AH925" s="156"/>
      <c r="AI925" s="153">
        <f>IFERROR(__xludf.DUMMYFUNCTION("TO_DATE(INT((AJ925/(60*60*24))+""1/1/1970""))"),43470.0)</f>
        <v>43470</v>
      </c>
      <c r="AJ925" s="156">
        <v>1.5466644E9</v>
      </c>
      <c r="AK925" s="156">
        <v>97933.314</v>
      </c>
      <c r="AL925" s="156">
        <v>133325.505</v>
      </c>
      <c r="AM925" s="160">
        <v>137323.05</v>
      </c>
      <c r="AN925" s="152">
        <f t="shared" si="1"/>
        <v>31763.7904</v>
      </c>
      <c r="AO925" s="152">
        <f t="shared" si="2"/>
        <v>162661.5789</v>
      </c>
      <c r="AP925" s="152">
        <f t="shared" si="3"/>
        <v>10092.7466</v>
      </c>
      <c r="AQ925" s="152">
        <f t="shared" si="4"/>
        <v>90435.6803</v>
      </c>
      <c r="AR925" s="152">
        <f t="shared" si="5"/>
        <v>92498.4837</v>
      </c>
    </row>
    <row r="926">
      <c r="A926" s="156">
        <v>1.5089616E9</v>
      </c>
      <c r="B926" s="156">
        <v>120513.3838</v>
      </c>
      <c r="D926" s="153">
        <f>IFERROR(__xludf.DUMMYFUNCTION("TO_DATE(INT((E926/(60*60*24))+""1/1/1970""))"),43472.0)</f>
        <v>43472</v>
      </c>
      <c r="E926" s="152">
        <v>1.5468732E9</v>
      </c>
      <c r="F926" s="152">
        <v>97933.314</v>
      </c>
      <c r="H926" s="153">
        <f>IFERROR(__xludf.DUMMYFUNCTION("TO_DATE(INT((I926/(60*60*24))+""1/1/1970""))"),43472.0)</f>
        <v>43472</v>
      </c>
      <c r="I926" s="152">
        <v>1.5468732E9</v>
      </c>
      <c r="J926" s="152">
        <v>133325.505</v>
      </c>
      <c r="L926" s="158">
        <v>43472.0</v>
      </c>
      <c r="M926" s="159">
        <v>137323.05</v>
      </c>
      <c r="O926" s="153">
        <f>IFERROR(__xludf.DUMMYFUNCTION("TO_DATE(INT((P926/(60*60*24))+""1/1/1970""))"),43299.0)</f>
        <v>43299</v>
      </c>
      <c r="P926" s="13">
        <v>1.5319224E9</v>
      </c>
      <c r="Q926" s="13">
        <v>30375.2722</v>
      </c>
      <c r="S926" s="153">
        <f>IFERROR(__xludf.DUMMYFUNCTION("TO_DATE(INT((T926/(60*60*24))+""1/1/1970""))"),43472.0)</f>
        <v>43472</v>
      </c>
      <c r="T926" s="152">
        <v>1.5468732E9</v>
      </c>
      <c r="U926" s="152">
        <v>162661.5789</v>
      </c>
      <c r="W926" s="153">
        <f>IFERROR(__xludf.DUMMYFUNCTION("TO_DATE(INT((X926/(60*60*24))+""1/1/1970""))"),43447.0)</f>
        <v>43447</v>
      </c>
      <c r="X926" s="152">
        <v>1.5447132E9</v>
      </c>
      <c r="Y926" s="152">
        <v>10076.8028</v>
      </c>
      <c r="AA926" s="153">
        <f>IFERROR(__xludf.DUMMYFUNCTION("TO_DATE(INT((AB926/(60*60*24))+""1/1/1970""))"),43450.0)</f>
        <v>43450</v>
      </c>
      <c r="AB926" s="156">
        <v>1.5450012E9</v>
      </c>
      <c r="AC926" s="156">
        <v>90881.2616</v>
      </c>
      <c r="AE926" s="153">
        <f>IFERROR(__xludf.DUMMYFUNCTION("TO_DATE(INT((AF926/(60*60*24))+""1/1/1970""))"),43301.0)</f>
        <v>43301</v>
      </c>
      <c r="AF926" s="156">
        <v>1.5320484E9</v>
      </c>
      <c r="AG926" s="156">
        <v>93587.1795</v>
      </c>
      <c r="AH926" s="156"/>
      <c r="AI926" s="153">
        <f>IFERROR(__xludf.DUMMYFUNCTION("TO_DATE(INT((AJ926/(60*60*24))+""1/1/1970""))"),43472.0)</f>
        <v>43472</v>
      </c>
      <c r="AJ926" s="152">
        <v>1.5468732E9</v>
      </c>
      <c r="AK926" s="152">
        <v>97933.314</v>
      </c>
      <c r="AL926" s="152">
        <v>133325.505</v>
      </c>
      <c r="AM926" s="159">
        <v>137323.05</v>
      </c>
      <c r="AN926" s="152">
        <f t="shared" si="1"/>
        <v>31752.8779</v>
      </c>
      <c r="AO926" s="152">
        <f t="shared" si="2"/>
        <v>162661.5789</v>
      </c>
      <c r="AP926" s="152">
        <f t="shared" si="3"/>
        <v>10088.4747</v>
      </c>
      <c r="AQ926" s="152">
        <f t="shared" si="4"/>
        <v>90698.4545</v>
      </c>
      <c r="AR926" s="152">
        <f t="shared" si="5"/>
        <v>92625.6066</v>
      </c>
    </row>
    <row r="927">
      <c r="A927" s="152">
        <v>1.50902466E9</v>
      </c>
      <c r="B927" s="152">
        <v>120856.9436</v>
      </c>
      <c r="D927" s="153">
        <f>IFERROR(__xludf.DUMMYFUNCTION("TO_DATE(INT((E927/(60*60*24))+""1/1/1970""))"),43473.0)</f>
        <v>43473</v>
      </c>
      <c r="E927" s="152">
        <v>1.5469236E9</v>
      </c>
      <c r="F927" s="152">
        <v>97933.314</v>
      </c>
      <c r="H927" s="153">
        <f>IFERROR(__xludf.DUMMYFUNCTION("TO_DATE(INT((I927/(60*60*24))+""1/1/1970""))"),43473.0)</f>
        <v>43473</v>
      </c>
      <c r="I927" s="152">
        <v>1.5469236E9</v>
      </c>
      <c r="J927" s="152">
        <v>132822.005</v>
      </c>
      <c r="L927" s="158">
        <v>43473.0</v>
      </c>
      <c r="M927" s="159">
        <v>138367.01</v>
      </c>
      <c r="O927" s="153">
        <f>IFERROR(__xludf.DUMMYFUNCTION("TO_DATE(INT((P927/(60*60*24))+""1/1/1970""))"),43300.0)</f>
        <v>43300</v>
      </c>
      <c r="P927" s="13">
        <v>1.5320088E9</v>
      </c>
      <c r="Q927" s="13">
        <v>30394.8559</v>
      </c>
      <c r="S927" s="153">
        <f>IFERROR(__xludf.DUMMYFUNCTION("TO_DATE(INT((T927/(60*60*24))+""1/1/1970""))"),43473.0)</f>
        <v>43473</v>
      </c>
      <c r="T927" s="152">
        <v>1.5469236E9</v>
      </c>
      <c r="U927" s="152">
        <v>162488.4821</v>
      </c>
      <c r="W927" s="153">
        <f>IFERROR(__xludf.DUMMYFUNCTION("TO_DATE(INT((X927/(60*60*24))+""1/1/1970""))"),43448.0)</f>
        <v>43448</v>
      </c>
      <c r="X927" s="152">
        <v>1.5447996E9</v>
      </c>
      <c r="Y927" s="152">
        <v>10078.0474</v>
      </c>
      <c r="AA927" s="153">
        <f>IFERROR(__xludf.DUMMYFUNCTION("TO_DATE(INT((AB927/(60*60*24))+""1/1/1970""))"),43451.0)</f>
        <v>43451</v>
      </c>
      <c r="AB927" s="152">
        <v>1.5450408E9</v>
      </c>
      <c r="AC927" s="152">
        <v>91058.0241</v>
      </c>
      <c r="AE927" s="153">
        <f>IFERROR(__xludf.DUMMYFUNCTION("TO_DATE(INT((AF927/(60*60*24))+""1/1/1970""))"),43302.0)</f>
        <v>43302</v>
      </c>
      <c r="AF927" s="152">
        <v>1.5321312E9</v>
      </c>
      <c r="AG927" s="152">
        <v>93098.0557</v>
      </c>
      <c r="AH927" s="156"/>
      <c r="AI927" s="153">
        <f>IFERROR(__xludf.DUMMYFUNCTION("TO_DATE(INT((AJ927/(60*60*24))+""1/1/1970""))"),43473.0)</f>
        <v>43473</v>
      </c>
      <c r="AJ927" s="152">
        <v>1.5469236E9</v>
      </c>
      <c r="AK927" s="152">
        <v>97933.314</v>
      </c>
      <c r="AL927" s="152">
        <v>132822.005</v>
      </c>
      <c r="AM927" s="159">
        <v>138367.01</v>
      </c>
      <c r="AN927" s="152">
        <f t="shared" si="1"/>
        <v>31840.5287</v>
      </c>
      <c r="AO927" s="152">
        <f t="shared" si="2"/>
        <v>162488.4821</v>
      </c>
      <c r="AP927" s="152">
        <f t="shared" si="3"/>
        <v>10073.3777</v>
      </c>
      <c r="AQ927" s="152">
        <f t="shared" si="4"/>
        <v>91318.8591</v>
      </c>
      <c r="AR927" s="152">
        <f t="shared" si="5"/>
        <v>93181.8705</v>
      </c>
    </row>
    <row r="928">
      <c r="A928" s="156">
        <v>1.509048E9</v>
      </c>
      <c r="B928" s="156">
        <v>120668.6917</v>
      </c>
      <c r="D928" s="153">
        <f>IFERROR(__xludf.DUMMYFUNCTION("TO_DATE(INT((E928/(60*60*24))+""1/1/1970""))"),43474.0)</f>
        <v>43474</v>
      </c>
      <c r="E928" s="156">
        <v>1.54701E9</v>
      </c>
      <c r="F928" s="156">
        <v>97933.314</v>
      </c>
      <c r="H928" s="153">
        <f>IFERROR(__xludf.DUMMYFUNCTION("TO_DATE(INT((I928/(60*60*24))+""1/1/1970""))"),43474.0)</f>
        <v>43474</v>
      </c>
      <c r="I928" s="156">
        <v>1.54701E9</v>
      </c>
      <c r="J928" s="156">
        <v>132887.175</v>
      </c>
      <c r="L928" s="158">
        <v>43474.0</v>
      </c>
      <c r="M928" s="160">
        <v>139403.39</v>
      </c>
      <c r="O928" s="153">
        <f>IFERROR(__xludf.DUMMYFUNCTION("TO_DATE(INT((P928/(60*60*24))+""1/1/1970""))"),43301.0)</f>
        <v>43301</v>
      </c>
      <c r="P928" s="13">
        <v>1.5320952E9</v>
      </c>
      <c r="Q928" s="13">
        <v>30477.976</v>
      </c>
      <c r="S928" s="153">
        <f>IFERROR(__xludf.DUMMYFUNCTION("TO_DATE(INT((T928/(60*60*24))+""1/1/1970""))"),43474.0)</f>
        <v>43474</v>
      </c>
      <c r="T928" s="156">
        <v>1.54701E9</v>
      </c>
      <c r="U928" s="156">
        <v>162379.7219</v>
      </c>
      <c r="W928" s="153">
        <f>IFERROR(__xludf.DUMMYFUNCTION("TO_DATE(INT((X928/(60*60*24))+""1/1/1970""))"),43449.0)</f>
        <v>43449</v>
      </c>
      <c r="X928" s="152">
        <v>1.544832E9</v>
      </c>
      <c r="Y928" s="152">
        <v>10095.0719</v>
      </c>
      <c r="AA928" s="153">
        <f>IFERROR(__xludf.DUMMYFUNCTION("TO_DATE(INT((AB928/(60*60*24))+""1/1/1970""))"),43452.0)</f>
        <v>43452</v>
      </c>
      <c r="AB928" s="156">
        <v>1.54512E9</v>
      </c>
      <c r="AC928" s="156">
        <v>91409.8155</v>
      </c>
      <c r="AE928" s="153">
        <f>IFERROR(__xludf.DUMMYFUNCTION("TO_DATE(INT((AF928/(60*60*24))+""1/1/1970""))"),43303.0)</f>
        <v>43303</v>
      </c>
      <c r="AF928" s="156">
        <v>1.5322968E9</v>
      </c>
      <c r="AG928" s="156">
        <v>93098.0557</v>
      </c>
      <c r="AH928" s="156"/>
      <c r="AI928" s="153">
        <f>IFERROR(__xludf.DUMMYFUNCTION("TO_DATE(INT((AJ928/(60*60*24))+""1/1/1970""))"),43474.0)</f>
        <v>43474</v>
      </c>
      <c r="AJ928" s="156">
        <v>1.54701E9</v>
      </c>
      <c r="AK928" s="156">
        <v>97933.314</v>
      </c>
      <c r="AL928" s="156">
        <v>132887.175</v>
      </c>
      <c r="AM928" s="160">
        <v>139403.39</v>
      </c>
      <c r="AN928" s="152">
        <f t="shared" si="1"/>
        <v>31988.4597</v>
      </c>
      <c r="AO928" s="152">
        <f t="shared" si="2"/>
        <v>162379.7219</v>
      </c>
      <c r="AP928" s="152">
        <f t="shared" si="3"/>
        <v>10080.597</v>
      </c>
      <c r="AQ928" s="152">
        <f t="shared" si="4"/>
        <v>91223.0486</v>
      </c>
      <c r="AR928" s="152">
        <f t="shared" si="5"/>
        <v>93007.785</v>
      </c>
    </row>
    <row r="929">
      <c r="A929" s="152">
        <v>1.50911106E9</v>
      </c>
      <c r="B929" s="152">
        <v>121045.1955</v>
      </c>
      <c r="D929" s="153">
        <f>IFERROR(__xludf.DUMMYFUNCTION("TO_DATE(INT((E929/(60*60*24))+""1/1/1970""))"),43475.0)</f>
        <v>43475</v>
      </c>
      <c r="E929" s="152">
        <v>1.5470964E9</v>
      </c>
      <c r="F929" s="152">
        <v>97933.314</v>
      </c>
      <c r="H929" s="153">
        <f>IFERROR(__xludf.DUMMYFUNCTION("TO_DATE(INT((I929/(60*60*24))+""1/1/1970""))"),43475.0)</f>
        <v>43475</v>
      </c>
      <c r="I929" s="152">
        <v>1.5470964E9</v>
      </c>
      <c r="J929" s="152">
        <v>134072.125</v>
      </c>
      <c r="L929" s="158">
        <v>43475.0</v>
      </c>
      <c r="M929" s="159">
        <v>140197.41</v>
      </c>
      <c r="O929" s="153">
        <f>IFERROR(__xludf.DUMMYFUNCTION("TO_DATE(INT((P929/(60*60*24))+""1/1/1970""))"),43302.0)</f>
        <v>43302</v>
      </c>
      <c r="P929" s="13">
        <v>1.5321312E9</v>
      </c>
      <c r="Q929" s="13">
        <v>30569.4855</v>
      </c>
      <c r="S929" s="153">
        <f>IFERROR(__xludf.DUMMYFUNCTION("TO_DATE(INT((T929/(60*60*24))+""1/1/1970""))"),43475.0)</f>
        <v>43475</v>
      </c>
      <c r="T929" s="152">
        <v>1.5470964E9</v>
      </c>
      <c r="U929" s="152">
        <v>162500.3721</v>
      </c>
      <c r="W929" s="153">
        <f>IFERROR(__xludf.DUMMYFUNCTION("TO_DATE(INT((X929/(60*60*24))+""1/1/1970""))"),43451.0)</f>
        <v>43451</v>
      </c>
      <c r="X929" s="156">
        <v>1.5450048E9</v>
      </c>
      <c r="Y929" s="156">
        <v>10094.9948</v>
      </c>
      <c r="AA929" s="153">
        <f>IFERROR(__xludf.DUMMYFUNCTION("TO_DATE(INT((AB929/(60*60*24))+""1/1/1970""))"),43453.0)</f>
        <v>43453</v>
      </c>
      <c r="AB929" s="152">
        <v>1.5451992E9</v>
      </c>
      <c r="AC929" s="152">
        <v>91428.9013</v>
      </c>
      <c r="AE929" s="153">
        <f>IFERROR(__xludf.DUMMYFUNCTION("TO_DATE(INT((AF929/(60*60*24))+""1/1/1970""))"),43304.0)</f>
        <v>43304</v>
      </c>
      <c r="AF929" s="156">
        <v>1.5323364E9</v>
      </c>
      <c r="AG929" s="156">
        <v>92972.2604</v>
      </c>
      <c r="AH929" s="156"/>
      <c r="AI929" s="153">
        <f>IFERROR(__xludf.DUMMYFUNCTION("TO_DATE(INT((AJ929/(60*60*24))+""1/1/1970""))"),43475.0)</f>
        <v>43475</v>
      </c>
      <c r="AJ929" s="152">
        <v>1.5470964E9</v>
      </c>
      <c r="AK929" s="152">
        <v>97933.314</v>
      </c>
      <c r="AL929" s="152">
        <v>134072.125</v>
      </c>
      <c r="AM929" s="159">
        <v>140197.41</v>
      </c>
      <c r="AN929" s="152">
        <f t="shared" si="1"/>
        <v>32065.6475</v>
      </c>
      <c r="AO929" s="152">
        <f t="shared" si="2"/>
        <v>162500.3721</v>
      </c>
      <c r="AP929" s="152">
        <f t="shared" si="3"/>
        <v>10066.43</v>
      </c>
      <c r="AQ929" s="152">
        <f t="shared" si="4"/>
        <v>90387.1742</v>
      </c>
      <c r="AR929" s="152">
        <f t="shared" si="5"/>
        <v>93789.9552</v>
      </c>
    </row>
    <row r="930">
      <c r="A930" s="156">
        <v>1.5091344E9</v>
      </c>
      <c r="B930" s="156">
        <v>121652.308</v>
      </c>
      <c r="D930" s="153">
        <f>IFERROR(__xludf.DUMMYFUNCTION("TO_DATE(INT((E930/(60*60*24))+""1/1/1970""))"),43476.0)</f>
        <v>43476</v>
      </c>
      <c r="E930" s="156">
        <v>1.5471828E9</v>
      </c>
      <c r="F930" s="156">
        <v>97933.314</v>
      </c>
      <c r="H930" s="153">
        <f>IFERROR(__xludf.DUMMYFUNCTION("TO_DATE(INT((I930/(60*60*24))+""1/1/1970""))"),43476.0)</f>
        <v>43476</v>
      </c>
      <c r="I930" s="156">
        <v>1.5471828E9</v>
      </c>
      <c r="J930" s="156">
        <v>133934.075</v>
      </c>
      <c r="L930" s="158">
        <v>43476.0</v>
      </c>
      <c r="M930" s="160">
        <v>140231.93</v>
      </c>
      <c r="O930" s="153">
        <f>IFERROR(__xludf.DUMMYFUNCTION("TO_DATE(INT((P930/(60*60*24))+""1/1/1970""))"),43303.0)</f>
        <v>43303</v>
      </c>
      <c r="P930" s="13">
        <v>1.5322176E9</v>
      </c>
      <c r="Q930" s="13">
        <v>30569.4855</v>
      </c>
      <c r="S930" s="153">
        <f>IFERROR(__xludf.DUMMYFUNCTION("TO_DATE(INT((T930/(60*60*24))+""1/1/1970""))"),43476.0)</f>
        <v>43476</v>
      </c>
      <c r="T930" s="156">
        <v>1.5471828E9</v>
      </c>
      <c r="U930" s="156">
        <v>162330.4113</v>
      </c>
      <c r="W930" s="153">
        <f>IFERROR(__xludf.DUMMYFUNCTION("TO_DATE(INT((X930/(60*60*24))+""1/1/1970""))"),43452.0)</f>
        <v>43452</v>
      </c>
      <c r="X930" s="152">
        <v>1.5451452E9</v>
      </c>
      <c r="Y930" s="152">
        <v>10076.3459</v>
      </c>
      <c r="AA930" s="153">
        <f>IFERROR(__xludf.DUMMYFUNCTION("TO_DATE(INT((AB930/(60*60*24))+""1/1/1970""))"),43454.0)</f>
        <v>43454</v>
      </c>
      <c r="AB930" s="156">
        <v>1.5452784E9</v>
      </c>
      <c r="AC930" s="156">
        <v>91197.5049</v>
      </c>
      <c r="AE930" s="153">
        <f>IFERROR(__xludf.DUMMYFUNCTION("TO_DATE(INT((AF930/(60*60*24))+""1/1/1970""))"),43305.0)</f>
        <v>43305</v>
      </c>
      <c r="AF930" s="152">
        <v>1.5324156E9</v>
      </c>
      <c r="AG930" s="152">
        <v>93309.6369</v>
      </c>
      <c r="AH930" s="156"/>
      <c r="AI930" s="153">
        <f>IFERROR(__xludf.DUMMYFUNCTION("TO_DATE(INT((AJ930/(60*60*24))+""1/1/1970""))"),43476.0)</f>
        <v>43476</v>
      </c>
      <c r="AJ930" s="156">
        <v>1.5471828E9</v>
      </c>
      <c r="AK930" s="156">
        <v>97933.314</v>
      </c>
      <c r="AL930" s="156">
        <v>133934.075</v>
      </c>
      <c r="AM930" s="160">
        <v>140231.93</v>
      </c>
      <c r="AN930" s="152">
        <f t="shared" si="1"/>
        <v>31970.2086</v>
      </c>
      <c r="AO930" s="152">
        <f t="shared" si="2"/>
        <v>162330.4113</v>
      </c>
      <c r="AP930" s="152">
        <f t="shared" si="3"/>
        <v>10080.4781</v>
      </c>
      <c r="AQ930" s="152">
        <f t="shared" si="4"/>
        <v>90871.843</v>
      </c>
      <c r="AR930" s="152">
        <f t="shared" si="5"/>
        <v>93417.8981</v>
      </c>
    </row>
    <row r="931">
      <c r="A931" s="152">
        <v>1.50937026E9</v>
      </c>
      <c r="B931" s="152">
        <v>121318.1608</v>
      </c>
      <c r="D931" s="153">
        <f>IFERROR(__xludf.DUMMYFUNCTION("TO_DATE(INT((E931/(60*60*24))+""1/1/1970""))"),43477.0)</f>
        <v>43477</v>
      </c>
      <c r="E931" s="152">
        <v>1.5472692E9</v>
      </c>
      <c r="F931" s="152">
        <v>97933.314</v>
      </c>
      <c r="H931" s="153">
        <f>IFERROR(__xludf.DUMMYFUNCTION("TO_DATE(INT((I931/(60*60*24))+""1/1/1970""))"),43477.0)</f>
        <v>43477</v>
      </c>
      <c r="I931" s="152">
        <v>1.5472692E9</v>
      </c>
      <c r="J931" s="152">
        <v>133519.075</v>
      </c>
      <c r="L931" s="158">
        <v>43477.0</v>
      </c>
      <c r="M931" s="159">
        <v>140476.37</v>
      </c>
      <c r="O931" s="153">
        <f>IFERROR(__xludf.DUMMYFUNCTION("TO_DATE(INT((P931/(60*60*24))+""1/1/1970""))"),43304.0)</f>
        <v>43304</v>
      </c>
      <c r="P931" s="13">
        <v>1.532304E9</v>
      </c>
      <c r="Q931" s="13">
        <v>30594.5143</v>
      </c>
      <c r="S931" s="153">
        <f>IFERROR(__xludf.DUMMYFUNCTION("TO_DATE(INT((T931/(60*60*24))+""1/1/1970""))"),43477.0)</f>
        <v>43477</v>
      </c>
      <c r="T931" s="152">
        <v>1.5472692E9</v>
      </c>
      <c r="U931" s="152">
        <v>162515.5808</v>
      </c>
      <c r="W931" s="153">
        <f>IFERROR(__xludf.DUMMYFUNCTION("TO_DATE(INT((X931/(60*60*24))+""1/1/1970""))"),43453.0)</f>
        <v>43453</v>
      </c>
      <c r="X931" s="152">
        <v>1.5452316E9</v>
      </c>
      <c r="Y931" s="152">
        <v>10062.5834</v>
      </c>
      <c r="AA931" s="153">
        <f>IFERROR(__xludf.DUMMYFUNCTION("TO_DATE(INT((AB931/(60*60*24))+""1/1/1970""))"),43455.0)</f>
        <v>43455</v>
      </c>
      <c r="AB931" s="152">
        <v>1.5453576E9</v>
      </c>
      <c r="AC931" s="152">
        <v>91954.8349</v>
      </c>
      <c r="AE931" s="153">
        <f>IFERROR(__xludf.DUMMYFUNCTION("TO_DATE(INT((AF931/(60*60*24))+""1/1/1970""))"),43306.0)</f>
        <v>43306</v>
      </c>
      <c r="AF931" s="156">
        <v>1.5324948E9</v>
      </c>
      <c r="AG931" s="156">
        <v>93374.8774</v>
      </c>
      <c r="AH931" s="156"/>
      <c r="AI931" s="153">
        <f>IFERROR(__xludf.DUMMYFUNCTION("TO_DATE(INT((AJ931/(60*60*24))+""1/1/1970""))"),43477.0)</f>
        <v>43477</v>
      </c>
      <c r="AJ931" s="152">
        <v>1.5472692E9</v>
      </c>
      <c r="AK931" s="152">
        <v>97933.314</v>
      </c>
      <c r="AL931" s="152">
        <v>133519.075</v>
      </c>
      <c r="AM931" s="159">
        <v>140476.37</v>
      </c>
      <c r="AN931" s="152">
        <f t="shared" si="1"/>
        <v>31995.1121</v>
      </c>
      <c r="AO931" s="152">
        <f t="shared" si="2"/>
        <v>162515.5808</v>
      </c>
      <c r="AP931" s="152">
        <f t="shared" si="3"/>
        <v>10076.0459</v>
      </c>
      <c r="AQ931" s="152">
        <f t="shared" si="4"/>
        <v>90871.843</v>
      </c>
      <c r="AR931" s="152">
        <f t="shared" si="5"/>
        <v>93091.9938</v>
      </c>
    </row>
    <row r="932">
      <c r="A932" s="156">
        <v>1.5093936E9</v>
      </c>
      <c r="B932" s="156">
        <v>121200.5034</v>
      </c>
      <c r="D932" s="153">
        <f>IFERROR(__xludf.DUMMYFUNCTION("TO_DATE(INT((E932/(60*60*24))+""1/1/1970""))"),43479.0)</f>
        <v>43479</v>
      </c>
      <c r="E932" s="156">
        <v>1.547478E9</v>
      </c>
      <c r="F932" s="156">
        <v>97933.314</v>
      </c>
      <c r="H932" s="153">
        <f>IFERROR(__xludf.DUMMYFUNCTION("TO_DATE(INT((I932/(60*60*24))+""1/1/1970""))"),43479.0)</f>
        <v>43479</v>
      </c>
      <c r="I932" s="156">
        <v>1.547478E9</v>
      </c>
      <c r="J932" s="156">
        <v>133519.075</v>
      </c>
      <c r="L932" s="158">
        <v>43479.0</v>
      </c>
      <c r="M932" s="160">
        <v>140476.37</v>
      </c>
      <c r="O932" s="153">
        <f>IFERROR(__xludf.DUMMYFUNCTION("TO_DATE(INT((P932/(60*60*24))+""1/1/1970""))"),43305.0)</f>
        <v>43305</v>
      </c>
      <c r="P932" s="13">
        <v>1.5324408E9</v>
      </c>
      <c r="Q932" s="13">
        <v>30453.2941</v>
      </c>
      <c r="S932" s="153">
        <f>IFERROR(__xludf.DUMMYFUNCTION("TO_DATE(INT((T932/(60*60*24))+""1/1/1970""))"),43479.0)</f>
        <v>43479</v>
      </c>
      <c r="T932" s="156">
        <v>1.547478E9</v>
      </c>
      <c r="U932" s="156">
        <v>162515.5808</v>
      </c>
      <c r="W932" s="153">
        <f>IFERROR(__xludf.DUMMYFUNCTION("TO_DATE(INT((X932/(60*60*24))+""1/1/1970""))"),43454.0)</f>
        <v>43454</v>
      </c>
      <c r="X932" s="152">
        <v>1.545318E9</v>
      </c>
      <c r="Y932" s="152">
        <v>10075.465</v>
      </c>
      <c r="AA932" s="153">
        <f>IFERROR(__xludf.DUMMYFUNCTION("TO_DATE(INT((AB932/(60*60*24))+""1/1/1970""))"),43457.0)</f>
        <v>43457</v>
      </c>
      <c r="AB932" s="156">
        <v>1.545606E9</v>
      </c>
      <c r="AC932" s="156">
        <v>91623.0998</v>
      </c>
      <c r="AE932" s="153">
        <f>IFERROR(__xludf.DUMMYFUNCTION("TO_DATE(INT((AF932/(60*60*24))+""1/1/1970""))"),43307.0)</f>
        <v>43307</v>
      </c>
      <c r="AF932" s="152">
        <v>1.532574E9</v>
      </c>
      <c r="AG932" s="152">
        <v>92985.2364</v>
      </c>
      <c r="AH932" s="156"/>
      <c r="AI932" s="153">
        <f>IFERROR(__xludf.DUMMYFUNCTION("TO_DATE(INT((AJ932/(60*60*24))+""1/1/1970""))"),43479.0)</f>
        <v>43479</v>
      </c>
      <c r="AJ932" s="156">
        <v>1.547478E9</v>
      </c>
      <c r="AK932" s="156">
        <v>97933.314</v>
      </c>
      <c r="AL932" s="156">
        <v>133519.075</v>
      </c>
      <c r="AM932" s="160">
        <v>140476.37</v>
      </c>
      <c r="AN932" s="152">
        <f t="shared" si="1"/>
        <v>32033.6781</v>
      </c>
      <c r="AO932" s="152">
        <f t="shared" si="2"/>
        <v>162515.5808</v>
      </c>
      <c r="AP932" s="152">
        <f t="shared" si="3"/>
        <v>10075.3989</v>
      </c>
      <c r="AQ932" s="152">
        <f t="shared" si="4"/>
        <v>90801.2875</v>
      </c>
      <c r="AR932" s="152">
        <f t="shared" si="5"/>
        <v>93027.2178</v>
      </c>
    </row>
    <row r="933">
      <c r="A933" s="152">
        <v>1.50945666E9</v>
      </c>
      <c r="B933" s="152">
        <v>121379.3427</v>
      </c>
      <c r="D933" s="153">
        <f>IFERROR(__xludf.DUMMYFUNCTION("TO_DATE(INT((E933/(60*60*24))+""1/1/1970""))"),43480.0)</f>
        <v>43480</v>
      </c>
      <c r="E933" s="156">
        <v>1.5475284E9</v>
      </c>
      <c r="F933" s="156">
        <v>97933.314</v>
      </c>
      <c r="H933" s="153">
        <f>IFERROR(__xludf.DUMMYFUNCTION("TO_DATE(INT((I933/(60*60*24))+""1/1/1970""))"),43480.0)</f>
        <v>43480</v>
      </c>
      <c r="I933" s="156">
        <v>1.5475284E9</v>
      </c>
      <c r="J933" s="156">
        <v>132379.925</v>
      </c>
      <c r="L933" s="158">
        <v>43480.0</v>
      </c>
      <c r="M933" s="160">
        <v>139628.73</v>
      </c>
      <c r="O933" s="153">
        <f>IFERROR(__xludf.DUMMYFUNCTION("TO_DATE(INT((P933/(60*60*24))+""1/1/1970""))"),43306.0)</f>
        <v>43306</v>
      </c>
      <c r="P933" s="13">
        <v>1.5325272E9</v>
      </c>
      <c r="Q933" s="13">
        <v>30764.7539</v>
      </c>
      <c r="S933" s="153">
        <f>IFERROR(__xludf.DUMMYFUNCTION("TO_DATE(INT((T933/(60*60*24))+""1/1/1970""))"),43480.0)</f>
        <v>43480</v>
      </c>
      <c r="T933" s="156">
        <v>1.5475284E9</v>
      </c>
      <c r="U933" s="156">
        <v>162391.7946</v>
      </c>
      <c r="W933" s="153">
        <f>IFERROR(__xludf.DUMMYFUNCTION("TO_DATE(INT((X933/(60*60*24))+""1/1/1970""))"),43455.0)</f>
        <v>43455</v>
      </c>
      <c r="X933" s="152">
        <v>1.5454044E9</v>
      </c>
      <c r="Y933" s="152">
        <v>10067.4061</v>
      </c>
      <c r="AA933" s="153">
        <f>IFERROR(__xludf.DUMMYFUNCTION("TO_DATE(INT((AB933/(60*60*24))+""1/1/1970""))"),43458.0)</f>
        <v>43458</v>
      </c>
      <c r="AB933" s="152">
        <v>1.5456456E9</v>
      </c>
      <c r="AC933" s="152">
        <v>91670.9464</v>
      </c>
      <c r="AE933" s="153">
        <f>IFERROR(__xludf.DUMMYFUNCTION("TO_DATE(INT((AF933/(60*60*24))+""1/1/1970""))"),43308.0)</f>
        <v>43308</v>
      </c>
      <c r="AF933" s="156">
        <v>1.5326532E9</v>
      </c>
      <c r="AG933" s="156">
        <v>93668.2796</v>
      </c>
      <c r="AH933" s="156"/>
      <c r="AI933" s="153">
        <f>IFERROR(__xludf.DUMMYFUNCTION("TO_DATE(INT((AJ933/(60*60*24))+""1/1/1970""))"),43480.0)</f>
        <v>43480</v>
      </c>
      <c r="AJ933" s="156">
        <v>1.5475284E9</v>
      </c>
      <c r="AK933" s="156">
        <v>97933.314</v>
      </c>
      <c r="AL933" s="156">
        <v>132379.925</v>
      </c>
      <c r="AM933" s="160">
        <v>139628.73</v>
      </c>
      <c r="AN933" s="152">
        <f t="shared" si="1"/>
        <v>32033.5779</v>
      </c>
      <c r="AO933" s="152">
        <f t="shared" si="2"/>
        <v>162391.7946</v>
      </c>
      <c r="AP933" s="152">
        <f t="shared" si="3"/>
        <v>10070.0703</v>
      </c>
      <c r="AQ933" s="152">
        <f t="shared" si="4"/>
        <v>90779.1273</v>
      </c>
      <c r="AR933" s="152">
        <f t="shared" si="5"/>
        <v>93133.2885</v>
      </c>
    </row>
    <row r="934">
      <c r="A934" s="156">
        <v>1.50948E9</v>
      </c>
      <c r="B934" s="156">
        <v>121388.7553</v>
      </c>
      <c r="D934" s="153">
        <f>IFERROR(__xludf.DUMMYFUNCTION("TO_DATE(INT((E934/(60*60*24))+""1/1/1970""))"),43481.0)</f>
        <v>43481</v>
      </c>
      <c r="E934" s="152">
        <v>1.5476148E9</v>
      </c>
      <c r="F934" s="152">
        <v>97933.314</v>
      </c>
      <c r="H934" s="153">
        <f>IFERROR(__xludf.DUMMYFUNCTION("TO_DATE(INT((I934/(60*60*24))+""1/1/1970""))"),43481.0)</f>
        <v>43481</v>
      </c>
      <c r="I934" s="152">
        <v>1.5476148E9</v>
      </c>
      <c r="J934" s="152">
        <v>134555.595</v>
      </c>
      <c r="L934" s="158">
        <v>43481.0</v>
      </c>
      <c r="M934" s="159">
        <v>140954.23</v>
      </c>
      <c r="O934" s="153">
        <f>IFERROR(__xludf.DUMMYFUNCTION("TO_DATE(INT((P934/(60*60*24))+""1/1/1970""))"),43307.0)</f>
        <v>43307</v>
      </c>
      <c r="P934" s="13">
        <v>1.5326136E9</v>
      </c>
      <c r="Q934" s="13">
        <v>30658.5163</v>
      </c>
      <c r="S934" s="153">
        <f>IFERROR(__xludf.DUMMYFUNCTION("TO_DATE(INT((T934/(60*60*24))+""1/1/1970""))"),43481.0)</f>
        <v>43481</v>
      </c>
      <c r="T934" s="152">
        <v>1.5476148E9</v>
      </c>
      <c r="U934" s="152">
        <v>162408.7541</v>
      </c>
      <c r="W934" s="153">
        <f>IFERROR(__xludf.DUMMYFUNCTION("TO_DATE(INT((X934/(60*60*24))+""1/1/1970""))"),43456.0)</f>
        <v>43456</v>
      </c>
      <c r="X934" s="152">
        <v>1.5454368E9</v>
      </c>
      <c r="Y934" s="152">
        <v>10073.2871</v>
      </c>
      <c r="AA934" s="153">
        <f>IFERROR(__xludf.DUMMYFUNCTION("TO_DATE(INT((AB934/(60*60*24))+""1/1/1970""))"),43460.0)</f>
        <v>43460</v>
      </c>
      <c r="AB934" s="156">
        <v>1.5458364E9</v>
      </c>
      <c r="AC934" s="156">
        <v>91124.8711</v>
      </c>
      <c r="AE934" s="153">
        <f>IFERROR(__xludf.DUMMYFUNCTION("TO_DATE(INT((AF934/(60*60*24))+""1/1/1970""))"),43309.0)</f>
        <v>43309</v>
      </c>
      <c r="AF934" s="152">
        <v>1.532736E9</v>
      </c>
      <c r="AG934" s="152">
        <v>93572.4013</v>
      </c>
      <c r="AH934" s="156"/>
      <c r="AI934" s="153">
        <f>IFERROR(__xludf.DUMMYFUNCTION("TO_DATE(INT((AJ934/(60*60*24))+""1/1/1970""))"),43481.0)</f>
        <v>43481</v>
      </c>
      <c r="AJ934" s="152">
        <v>1.5476148E9</v>
      </c>
      <c r="AK934" s="152">
        <v>97933.314</v>
      </c>
      <c r="AL934" s="152">
        <v>134555.595</v>
      </c>
      <c r="AM934" s="159">
        <v>140954.23</v>
      </c>
      <c r="AN934" s="152">
        <f t="shared" si="1"/>
        <v>31938.692</v>
      </c>
      <c r="AO934" s="152">
        <f t="shared" si="2"/>
        <v>162408.7541</v>
      </c>
      <c r="AP934" s="152">
        <f t="shared" si="3"/>
        <v>10080.6284</v>
      </c>
      <c r="AQ934" s="152">
        <f t="shared" si="4"/>
        <v>90820.6746</v>
      </c>
      <c r="AR934" s="152">
        <f t="shared" si="5"/>
        <v>92657.1849</v>
      </c>
    </row>
    <row r="935">
      <c r="A935" s="152">
        <v>1.50954306E9</v>
      </c>
      <c r="B935" s="152">
        <v>121812.3221</v>
      </c>
      <c r="D935" s="153">
        <f>IFERROR(__xludf.DUMMYFUNCTION("TO_DATE(INT((E935/(60*60*24))+""1/1/1970""))"),43482.0)</f>
        <v>43482</v>
      </c>
      <c r="E935" s="156">
        <v>1.5477012E9</v>
      </c>
      <c r="F935" s="156">
        <v>97933.314</v>
      </c>
      <c r="H935" s="153">
        <f>IFERROR(__xludf.DUMMYFUNCTION("TO_DATE(INT((I935/(60*60*24))+""1/1/1970""))"),43482.0)</f>
        <v>43482</v>
      </c>
      <c r="I935" s="156">
        <v>1.5477012E9</v>
      </c>
      <c r="J935" s="156">
        <v>134235.835</v>
      </c>
      <c r="L935" s="158">
        <v>43482.0</v>
      </c>
      <c r="M935" s="160">
        <v>141426.37</v>
      </c>
      <c r="O935" s="153">
        <f>IFERROR(__xludf.DUMMYFUNCTION("TO_DATE(INT((P935/(60*60*24))+""1/1/1970""))"),43308.0)</f>
        <v>43308</v>
      </c>
      <c r="P935" s="13">
        <v>1.5327E9</v>
      </c>
      <c r="Q935" s="13">
        <v>30761.6691</v>
      </c>
      <c r="S935" s="153">
        <f>IFERROR(__xludf.DUMMYFUNCTION("TO_DATE(INT((T935/(60*60*24))+""1/1/1970""))"),43482.0)</f>
        <v>43482</v>
      </c>
      <c r="T935" s="156">
        <v>1.5477012E9</v>
      </c>
      <c r="U935" s="156">
        <v>162474.8414</v>
      </c>
      <c r="W935" s="153">
        <f>IFERROR(__xludf.DUMMYFUNCTION("TO_DATE(INT((X935/(60*60*24))+""1/1/1970""))"),43458.0)</f>
        <v>43458</v>
      </c>
      <c r="X935" s="156">
        <v>1.5456096E9</v>
      </c>
      <c r="Y935" s="156">
        <v>10071.278</v>
      </c>
      <c r="AA935" s="153">
        <f>IFERROR(__xludf.DUMMYFUNCTION("TO_DATE(INT((AB935/(60*60*24))+""1/1/1970""))"),43461.0)</f>
        <v>43461</v>
      </c>
      <c r="AB935" s="156">
        <v>1.545876E9</v>
      </c>
      <c r="AC935" s="156">
        <v>91562.6733</v>
      </c>
      <c r="AE935" s="153">
        <f>IFERROR(__xludf.DUMMYFUNCTION("TO_DATE(INT((AF935/(60*60*24))+""1/1/1970""))"),43310.0)</f>
        <v>43310</v>
      </c>
      <c r="AF935" s="156">
        <v>1.5329016E9</v>
      </c>
      <c r="AG935" s="156">
        <v>93572.4013</v>
      </c>
      <c r="AH935" s="156"/>
      <c r="AI935" s="153">
        <f>IFERROR(__xludf.DUMMYFUNCTION("TO_DATE(INT((AJ935/(60*60*24))+""1/1/1970""))"),43482.0)</f>
        <v>43482</v>
      </c>
      <c r="AJ935" s="156">
        <v>1.5477012E9</v>
      </c>
      <c r="AK935" s="156">
        <v>97933.314</v>
      </c>
      <c r="AL935" s="156">
        <v>134235.835</v>
      </c>
      <c r="AM935" s="160">
        <v>141426.37</v>
      </c>
      <c r="AN935" s="152">
        <f t="shared" si="1"/>
        <v>31712.3598</v>
      </c>
      <c r="AO935" s="152">
        <f t="shared" si="2"/>
        <v>162474.8414</v>
      </c>
      <c r="AP935" s="152">
        <f t="shared" si="3"/>
        <v>10075.1815</v>
      </c>
      <c r="AQ935" s="152">
        <f t="shared" si="4"/>
        <v>90817.8925</v>
      </c>
      <c r="AR935" s="152">
        <f t="shared" si="5"/>
        <v>92540.993</v>
      </c>
    </row>
    <row r="936">
      <c r="A936" s="156">
        <v>1.5095664E9</v>
      </c>
      <c r="B936" s="156">
        <v>121548.7694</v>
      </c>
      <c r="D936" s="153">
        <f>IFERROR(__xludf.DUMMYFUNCTION("TO_DATE(INT((E936/(60*60*24))+""1/1/1970""))"),43483.0)</f>
        <v>43483</v>
      </c>
      <c r="E936" s="152">
        <v>1.5477876E9</v>
      </c>
      <c r="F936" s="152">
        <v>97933.314</v>
      </c>
      <c r="H936" s="153">
        <f>IFERROR(__xludf.DUMMYFUNCTION("TO_DATE(INT((I936/(60*60*24))+""1/1/1970""))"),43483.0)</f>
        <v>43483</v>
      </c>
      <c r="I936" s="152">
        <v>1.5477876E9</v>
      </c>
      <c r="J936" s="152">
        <v>134139.325</v>
      </c>
      <c r="L936" s="158">
        <v>43483.0</v>
      </c>
      <c r="M936" s="159">
        <v>142400.79</v>
      </c>
      <c r="O936" s="153">
        <f>IFERROR(__xludf.DUMMYFUNCTION("TO_DATE(INT((P936/(60*60*24))+""1/1/1970""))"),43309.0)</f>
        <v>43309</v>
      </c>
      <c r="P936" s="13">
        <v>1.532736E9</v>
      </c>
      <c r="Q936" s="13">
        <v>30745.3077</v>
      </c>
      <c r="S936" s="153">
        <f>IFERROR(__xludf.DUMMYFUNCTION("TO_DATE(INT((T936/(60*60*24))+""1/1/1970""))"),43483.0)</f>
        <v>43483</v>
      </c>
      <c r="T936" s="152">
        <v>1.5477876E9</v>
      </c>
      <c r="U936" s="152">
        <v>162372.9015</v>
      </c>
      <c r="W936" s="153">
        <f>IFERROR(__xludf.DUMMYFUNCTION("TO_DATE(INT((X936/(60*60*24))+""1/1/1970""))"),43459.0)</f>
        <v>43459</v>
      </c>
      <c r="X936" s="152">
        <v>1.545696E9</v>
      </c>
      <c r="Y936" s="152">
        <v>10066.7187</v>
      </c>
      <c r="AA936" s="153">
        <f>IFERROR(__xludf.DUMMYFUNCTION("TO_DATE(INT((AB936/(60*60*24))+""1/1/1970""))"),43462.0)</f>
        <v>43462</v>
      </c>
      <c r="AB936" s="152">
        <v>1.5459552E9</v>
      </c>
      <c r="AC936" s="152">
        <v>91435.1812</v>
      </c>
      <c r="AE936" s="153">
        <f>IFERROR(__xludf.DUMMYFUNCTION("TO_DATE(INT((AF936/(60*60*24))+""1/1/1970""))"),43311.0)</f>
        <v>43311</v>
      </c>
      <c r="AF936" s="156">
        <v>1.5329412E9</v>
      </c>
      <c r="AG936" s="156">
        <v>93553.6581</v>
      </c>
      <c r="AH936" s="156"/>
      <c r="AI936" s="153">
        <f>IFERROR(__xludf.DUMMYFUNCTION("TO_DATE(INT((AJ936/(60*60*24))+""1/1/1970""))"),43483.0)</f>
        <v>43483</v>
      </c>
      <c r="AJ936" s="152">
        <v>1.5477876E9</v>
      </c>
      <c r="AK936" s="152">
        <v>97933.314</v>
      </c>
      <c r="AL936" s="152">
        <v>134139.325</v>
      </c>
      <c r="AM936" s="159">
        <v>142400.79</v>
      </c>
      <c r="AN936" s="152">
        <f t="shared" si="1"/>
        <v>31717.5165</v>
      </c>
      <c r="AO936" s="152">
        <f t="shared" si="2"/>
        <v>162372.9015</v>
      </c>
      <c r="AP936" s="152">
        <f t="shared" si="3"/>
        <v>10072.0448</v>
      </c>
      <c r="AQ936" s="152">
        <f t="shared" si="4"/>
        <v>90818.3213</v>
      </c>
      <c r="AR936" s="152">
        <f t="shared" si="5"/>
        <v>92479.0509</v>
      </c>
    </row>
    <row r="937">
      <c r="A937" s="152">
        <v>1.50962946E9</v>
      </c>
      <c r="B937" s="152">
        <v>121506.4128</v>
      </c>
      <c r="D937" s="153">
        <f>IFERROR(__xludf.DUMMYFUNCTION("TO_DATE(INT((E937/(60*60*24))+""1/1/1970""))"),43484.0)</f>
        <v>43484</v>
      </c>
      <c r="E937" s="156">
        <v>1.547874E9</v>
      </c>
      <c r="F937" s="156">
        <v>97933.314</v>
      </c>
      <c r="H937" s="153">
        <f>IFERROR(__xludf.DUMMYFUNCTION("TO_DATE(INT((I937/(60*60*24))+""1/1/1970""))"),43484.0)</f>
        <v>43484</v>
      </c>
      <c r="I937" s="156">
        <v>1.547874E9</v>
      </c>
      <c r="J937" s="156">
        <v>134328.355</v>
      </c>
      <c r="L937" s="158">
        <v>43484.0</v>
      </c>
      <c r="M937" s="160">
        <v>143692.83</v>
      </c>
      <c r="O937" s="153">
        <f>IFERROR(__xludf.DUMMYFUNCTION("TO_DATE(INT((P937/(60*60*24))+""1/1/1970""))"),43310.0)</f>
        <v>43310</v>
      </c>
      <c r="P937" s="13">
        <v>1.5328224E9</v>
      </c>
      <c r="Q937" s="13">
        <v>30745.3077</v>
      </c>
      <c r="S937" s="153">
        <f>IFERROR(__xludf.DUMMYFUNCTION("TO_DATE(INT((T937/(60*60*24))+""1/1/1970""))"),43484.0)</f>
        <v>43484</v>
      </c>
      <c r="T937" s="156">
        <v>1.547874E9</v>
      </c>
      <c r="U937" s="156">
        <v>162291.4227</v>
      </c>
      <c r="W937" s="153">
        <f>IFERROR(__xludf.DUMMYFUNCTION("TO_DATE(INT((X937/(60*60*24))+""1/1/1970""))"),43460.0)</f>
        <v>43460</v>
      </c>
      <c r="X937" s="156">
        <v>1.5458364E9</v>
      </c>
      <c r="Y937" s="156">
        <v>10066.7187</v>
      </c>
      <c r="AA937" s="153">
        <f>IFERROR(__xludf.DUMMYFUNCTION("TO_DATE(INT((AB937/(60*60*24))+""1/1/1970""))"),43464.0)</f>
        <v>43464</v>
      </c>
      <c r="AB937" s="156">
        <v>1.5462108E9</v>
      </c>
      <c r="AC937" s="156">
        <v>91069.3097</v>
      </c>
      <c r="AE937" s="153">
        <f>IFERROR(__xludf.DUMMYFUNCTION("TO_DATE(INT((AF937/(60*60*24))+""1/1/1970""))"),43312.0)</f>
        <v>43312</v>
      </c>
      <c r="AF937" s="152">
        <v>1.5330204E9</v>
      </c>
      <c r="AG937" s="152">
        <v>93208.7123</v>
      </c>
      <c r="AH937" s="156"/>
      <c r="AI937" s="153">
        <f>IFERROR(__xludf.DUMMYFUNCTION("TO_DATE(INT((AJ937/(60*60*24))+""1/1/1970""))"),43484.0)</f>
        <v>43484</v>
      </c>
      <c r="AJ937" s="156">
        <v>1.547874E9</v>
      </c>
      <c r="AK937" s="156">
        <v>97933.314</v>
      </c>
      <c r="AL937" s="156">
        <v>134328.355</v>
      </c>
      <c r="AM937" s="160">
        <v>143692.83</v>
      </c>
      <c r="AN937" s="152">
        <f t="shared" si="1"/>
        <v>31571.1639</v>
      </c>
      <c r="AO937" s="152">
        <f t="shared" si="2"/>
        <v>162291.4227</v>
      </c>
      <c r="AP937" s="152">
        <f t="shared" si="3"/>
        <v>10076.7013</v>
      </c>
      <c r="AQ937" s="152">
        <f t="shared" si="4"/>
        <v>90818.3213</v>
      </c>
      <c r="AR937" s="152">
        <f t="shared" si="5"/>
        <v>92242.2137</v>
      </c>
    </row>
    <row r="938">
      <c r="A938" s="156">
        <v>1.5096528E9</v>
      </c>
      <c r="B938" s="156">
        <v>121595.8324</v>
      </c>
      <c r="D938" s="153">
        <f>IFERROR(__xludf.DUMMYFUNCTION("TO_DATE(INT((E938/(60*60*24))+""1/1/1970""))"),43487.0)</f>
        <v>43487</v>
      </c>
      <c r="E938" s="152">
        <v>1.5481692E9</v>
      </c>
      <c r="F938" s="152">
        <v>97933.314</v>
      </c>
      <c r="H938" s="153">
        <f>IFERROR(__xludf.DUMMYFUNCTION("TO_DATE(INT((I938/(60*60*24))+""1/1/1970""))"),43487.0)</f>
        <v>43487</v>
      </c>
      <c r="I938" s="152">
        <v>1.5481692E9</v>
      </c>
      <c r="J938" s="152">
        <v>134328.355</v>
      </c>
      <c r="L938" s="158">
        <v>43487.0</v>
      </c>
      <c r="M938" s="159">
        <v>143692.83</v>
      </c>
      <c r="O938" s="153">
        <f>IFERROR(__xludf.DUMMYFUNCTION("TO_DATE(INT((P938/(60*60*24))+""1/1/1970""))"),43311.0)</f>
        <v>43311</v>
      </c>
      <c r="P938" s="13">
        <v>1.5329088E9</v>
      </c>
      <c r="Q938" s="13">
        <v>30763.8013</v>
      </c>
      <c r="S938" s="153">
        <f>IFERROR(__xludf.DUMMYFUNCTION("TO_DATE(INT((T938/(60*60*24))+""1/1/1970""))"),43487.0)</f>
        <v>43487</v>
      </c>
      <c r="T938" s="152">
        <v>1.5481692E9</v>
      </c>
      <c r="U938" s="152">
        <v>162291.4227</v>
      </c>
      <c r="W938" s="153">
        <f>IFERROR(__xludf.DUMMYFUNCTION("TO_DATE(INT((X938/(60*60*24))+""1/1/1970""))"),43461.0)</f>
        <v>43461</v>
      </c>
      <c r="X938" s="156">
        <v>1.5459228E9</v>
      </c>
      <c r="Y938" s="156">
        <v>10066.7187</v>
      </c>
      <c r="AA938" s="153">
        <f>IFERROR(__xludf.DUMMYFUNCTION("TO_DATE(INT((AB938/(60*60*24))+""1/1/1970""))"),43465.0)</f>
        <v>43465</v>
      </c>
      <c r="AB938" s="152">
        <v>1.5462504E9</v>
      </c>
      <c r="AC938" s="152">
        <v>91075.2399</v>
      </c>
      <c r="AE938" s="153">
        <f>IFERROR(__xludf.DUMMYFUNCTION("TO_DATE(INT((AF938/(60*60*24))+""1/1/1970""))"),43313.0)</f>
        <v>43313</v>
      </c>
      <c r="AF938" s="156">
        <v>1.5330996E9</v>
      </c>
      <c r="AG938" s="156">
        <v>93338.112</v>
      </c>
      <c r="AH938" s="156"/>
      <c r="AI938" s="153">
        <f>IFERROR(__xludf.DUMMYFUNCTION("TO_DATE(INT((AJ938/(60*60*24))+""1/1/1970""))"),43487.0)</f>
        <v>43487</v>
      </c>
      <c r="AJ938" s="152">
        <v>1.5481692E9</v>
      </c>
      <c r="AK938" s="152">
        <v>97933.314</v>
      </c>
      <c r="AL938" s="152">
        <v>134328.355</v>
      </c>
      <c r="AM938" s="159">
        <v>143692.83</v>
      </c>
      <c r="AN938" s="152">
        <f t="shared" si="1"/>
        <v>31582.5751</v>
      </c>
      <c r="AO938" s="152">
        <f t="shared" si="2"/>
        <v>162291.4227</v>
      </c>
      <c r="AP938" s="152">
        <f t="shared" si="3"/>
        <v>10074.2304</v>
      </c>
      <c r="AQ938" s="152">
        <f t="shared" si="4"/>
        <v>89998.8828</v>
      </c>
      <c r="AR938" s="152">
        <f t="shared" si="5"/>
        <v>92291.2005</v>
      </c>
    </row>
    <row r="939">
      <c r="A939" s="152">
        <v>1.50971586E9</v>
      </c>
      <c r="B939" s="152">
        <v>121699.371</v>
      </c>
      <c r="D939" s="153">
        <f>IFERROR(__xludf.DUMMYFUNCTION("TO_DATE(INT((E939/(60*60*24))+""1/1/1970""))"),43488.0)</f>
        <v>43488</v>
      </c>
      <c r="E939" s="152">
        <v>1.5482196E9</v>
      </c>
      <c r="F939" s="152">
        <v>97232.6021</v>
      </c>
      <c r="H939" s="153">
        <f>IFERROR(__xludf.DUMMYFUNCTION("TO_DATE(INT((I939/(60*60*24))+""1/1/1970""))"),43488.0)</f>
        <v>43488</v>
      </c>
      <c r="I939" s="152">
        <v>1.5482196E9</v>
      </c>
      <c r="J939" s="152">
        <v>133448.355</v>
      </c>
      <c r="L939" s="158">
        <v>43488.0</v>
      </c>
      <c r="M939" s="159">
        <v>142202.95</v>
      </c>
      <c r="O939" s="153">
        <f>IFERROR(__xludf.DUMMYFUNCTION("TO_DATE(INT((P939/(60*60*24))+""1/1/1970""))"),43312.0)</f>
        <v>43312</v>
      </c>
      <c r="P939" s="13">
        <v>1.5330456E9</v>
      </c>
      <c r="Q939" s="13">
        <v>30812.3454</v>
      </c>
      <c r="S939" s="153">
        <f>IFERROR(__xludf.DUMMYFUNCTION("TO_DATE(INT((T939/(60*60*24))+""1/1/1970""))"),43488.0)</f>
        <v>43488</v>
      </c>
      <c r="T939" s="152">
        <v>1.5482196E9</v>
      </c>
      <c r="U939" s="152">
        <v>162432.534</v>
      </c>
      <c r="W939" s="153">
        <f>IFERROR(__xludf.DUMMYFUNCTION("TO_DATE(INT((X939/(60*60*24))+""1/1/1970""))"),43462.0)</f>
        <v>43462</v>
      </c>
      <c r="X939" s="156">
        <v>1.5460092E9</v>
      </c>
      <c r="Y939" s="156">
        <v>10071.9305</v>
      </c>
      <c r="AA939" s="153">
        <f>IFERROR(__xludf.DUMMYFUNCTION("TO_DATE(INT((AB939/(60*60*24))+""1/1/1970""))"),43467.0)</f>
        <v>43467</v>
      </c>
      <c r="AB939" s="156">
        <v>1.5463908E9</v>
      </c>
      <c r="AC939" s="156">
        <v>90829.2114</v>
      </c>
      <c r="AE939" s="153">
        <f>IFERROR(__xludf.DUMMYFUNCTION("TO_DATE(INT((AF939/(60*60*24))+""1/1/1970""))"),43314.0)</f>
        <v>43314</v>
      </c>
      <c r="AF939" s="152">
        <v>1.5331788E9</v>
      </c>
      <c r="AG939" s="152">
        <v>93525.9039</v>
      </c>
      <c r="AH939" s="156"/>
      <c r="AI939" s="153">
        <f>IFERROR(__xludf.DUMMYFUNCTION("TO_DATE(INT((AJ939/(60*60*24))+""1/1/1970""))"),43488.0)</f>
        <v>43488</v>
      </c>
      <c r="AJ939" s="152">
        <v>1.5482196E9</v>
      </c>
      <c r="AK939" s="152">
        <v>97232.6021</v>
      </c>
      <c r="AL939" s="152">
        <v>133448.355</v>
      </c>
      <c r="AM939" s="159">
        <v>142202.95</v>
      </c>
      <c r="AN939" s="152">
        <f t="shared" si="1"/>
        <v>31655.9852</v>
      </c>
      <c r="AO939" s="152">
        <f t="shared" si="2"/>
        <v>162432.534</v>
      </c>
      <c r="AP939" s="152">
        <f t="shared" si="3"/>
        <v>10062.3324</v>
      </c>
      <c r="AQ939" s="152">
        <f t="shared" si="4"/>
        <v>90112.658</v>
      </c>
      <c r="AR939" s="152">
        <f t="shared" si="5"/>
        <v>92244.2379</v>
      </c>
    </row>
    <row r="940">
      <c r="A940" s="156">
        <v>1.5097392E9</v>
      </c>
      <c r="B940" s="156">
        <v>122000.5741</v>
      </c>
      <c r="D940" s="153">
        <f>IFERROR(__xludf.DUMMYFUNCTION("TO_DATE(INT((E940/(60*60*24))+""1/1/1970""))"),43489.0)</f>
        <v>43489</v>
      </c>
      <c r="E940" s="156">
        <v>1.548306E9</v>
      </c>
      <c r="F940" s="156">
        <v>97647.786</v>
      </c>
      <c r="H940" s="153">
        <f>IFERROR(__xludf.DUMMYFUNCTION("TO_DATE(INT((I940/(60*60*24))+""1/1/1970""))"),43489.0)</f>
        <v>43489</v>
      </c>
      <c r="I940" s="156">
        <v>1.548306E9</v>
      </c>
      <c r="J940" s="156">
        <v>134173.515</v>
      </c>
      <c r="L940" s="158">
        <v>43489.0</v>
      </c>
      <c r="M940" s="160">
        <v>142419.99</v>
      </c>
      <c r="O940" s="153">
        <f>IFERROR(__xludf.DUMMYFUNCTION("TO_DATE(INT((P940/(60*60*24))+""1/1/1970""))"),43313.0)</f>
        <v>43313</v>
      </c>
      <c r="P940" s="13">
        <v>1.533132E9</v>
      </c>
      <c r="Q940" s="13">
        <v>30762.0069</v>
      </c>
      <c r="S940" s="153">
        <f>IFERROR(__xludf.DUMMYFUNCTION("TO_DATE(INT((T940/(60*60*24))+""1/1/1970""))"),43489.0)</f>
        <v>43489</v>
      </c>
      <c r="T940" s="156">
        <v>1.548306E9</v>
      </c>
      <c r="U940" s="156">
        <v>162542.8622</v>
      </c>
      <c r="W940" s="153">
        <f>IFERROR(__xludf.DUMMYFUNCTION("TO_DATE(INT((X940/(60*60*24))+""1/1/1970""))"),43463.0)</f>
        <v>43463</v>
      </c>
      <c r="X940" s="156">
        <v>1.5460416E9</v>
      </c>
      <c r="Y940" s="156">
        <v>10069.288</v>
      </c>
      <c r="AA940" s="153">
        <f>IFERROR(__xludf.DUMMYFUNCTION("TO_DATE(INT((AB940/(60*60*24))+""1/1/1970""))"),43468.0)</f>
        <v>43468</v>
      </c>
      <c r="AB940" s="152">
        <v>1.5465096E9</v>
      </c>
      <c r="AC940" s="152">
        <v>90116.0109</v>
      </c>
      <c r="AE940" s="153">
        <f>IFERROR(__xludf.DUMMYFUNCTION("TO_DATE(INT((AF940/(60*60*24))+""1/1/1970""))"),43315.0)</f>
        <v>43315</v>
      </c>
      <c r="AF940" s="156">
        <v>1.533258E9</v>
      </c>
      <c r="AG940" s="156">
        <v>94091.0816</v>
      </c>
      <c r="AH940" s="156"/>
      <c r="AI940" s="153">
        <f>IFERROR(__xludf.DUMMYFUNCTION("TO_DATE(INT((AJ940/(60*60*24))+""1/1/1970""))"),43489.0)</f>
        <v>43489</v>
      </c>
      <c r="AJ940" s="156">
        <v>1.548306E9</v>
      </c>
      <c r="AK940" s="156">
        <v>97647.786</v>
      </c>
      <c r="AL940" s="156">
        <v>134173.515</v>
      </c>
      <c r="AM940" s="160">
        <v>142419.99</v>
      </c>
      <c r="AN940" s="152">
        <f t="shared" si="1"/>
        <v>31544.4434</v>
      </c>
      <c r="AO940" s="152">
        <f t="shared" si="2"/>
        <v>162542.8622</v>
      </c>
      <c r="AP940" s="152">
        <f t="shared" si="3"/>
        <v>10051.22</v>
      </c>
      <c r="AQ940" s="152">
        <f t="shared" si="4"/>
        <v>89904.5898</v>
      </c>
      <c r="AR940" s="152">
        <f t="shared" si="5"/>
        <v>92432.898</v>
      </c>
    </row>
    <row r="941">
      <c r="A941" s="152">
        <v>1.50997866E9</v>
      </c>
      <c r="B941" s="152">
        <v>121915.8607</v>
      </c>
      <c r="D941" s="153">
        <f>IFERROR(__xludf.DUMMYFUNCTION("TO_DATE(INT((E941/(60*60*24))+""1/1/1970""))"),43490.0)</f>
        <v>43490</v>
      </c>
      <c r="E941" s="152">
        <v>1.5483924E9</v>
      </c>
      <c r="F941" s="152">
        <v>97647.786</v>
      </c>
      <c r="H941" s="153">
        <f>IFERROR(__xludf.DUMMYFUNCTION("TO_DATE(INT((I941/(60*60*24))+""1/1/1970""))"),43490.0)</f>
        <v>43490</v>
      </c>
      <c r="I941" s="152">
        <v>1.5483924E9</v>
      </c>
      <c r="J941" s="152">
        <v>132485.175</v>
      </c>
      <c r="L941" s="158">
        <v>43490.0</v>
      </c>
      <c r="M941" s="159">
        <v>142654.67</v>
      </c>
      <c r="O941" s="153">
        <f>IFERROR(__xludf.DUMMYFUNCTION("TO_DATE(INT((P941/(60*60*24))+""1/1/1970""))"),43314.0)</f>
        <v>43314</v>
      </c>
      <c r="P941" s="13">
        <v>1.5332184E9</v>
      </c>
      <c r="Q941" s="13">
        <v>30911.4343</v>
      </c>
      <c r="S941" s="153">
        <f>IFERROR(__xludf.DUMMYFUNCTION("TO_DATE(INT((T941/(60*60*24))+""1/1/1970""))"),43490.0)</f>
        <v>43490</v>
      </c>
      <c r="T941" s="152">
        <v>1.5483924E9</v>
      </c>
      <c r="U941" s="152">
        <v>162750.0608</v>
      </c>
      <c r="W941" s="153">
        <f>IFERROR(__xludf.DUMMYFUNCTION("TO_DATE(INT((X941/(60*60*24))+""1/1/1970""))"),43465.0)</f>
        <v>43465</v>
      </c>
      <c r="X941" s="152">
        <v>1.5462144E9</v>
      </c>
      <c r="Y941" s="152">
        <v>10068.7274</v>
      </c>
      <c r="AA941" s="153">
        <f>IFERROR(__xludf.DUMMYFUNCTION("TO_DATE(INT((AB941/(60*60*24))+""1/1/1970""))"),43469.0)</f>
        <v>43469</v>
      </c>
      <c r="AB941" s="156">
        <v>1.5465888E9</v>
      </c>
      <c r="AC941" s="156">
        <v>90435.6803</v>
      </c>
      <c r="AE941" s="153">
        <f>IFERROR(__xludf.DUMMYFUNCTION("TO_DATE(INT((AF941/(60*60*24))+""1/1/1970""))"),43316.0)</f>
        <v>43316</v>
      </c>
      <c r="AF941" s="152">
        <v>1.5333408E9</v>
      </c>
      <c r="AG941" s="152">
        <v>94208.9472</v>
      </c>
      <c r="AH941" s="156"/>
      <c r="AI941" s="153">
        <f>IFERROR(__xludf.DUMMYFUNCTION("TO_DATE(INT((AJ941/(60*60*24))+""1/1/1970""))"),43490.0)</f>
        <v>43490</v>
      </c>
      <c r="AJ941" s="152">
        <v>1.5483924E9</v>
      </c>
      <c r="AK941" s="152">
        <v>97647.786</v>
      </c>
      <c r="AL941" s="152">
        <v>132485.175</v>
      </c>
      <c r="AM941" s="159">
        <v>142654.67</v>
      </c>
      <c r="AN941" s="152">
        <f t="shared" si="1"/>
        <v>31488.5934</v>
      </c>
      <c r="AO941" s="152">
        <f t="shared" si="2"/>
        <v>162750.0608</v>
      </c>
      <c r="AP941" s="152">
        <f t="shared" si="3"/>
        <v>10046.4416</v>
      </c>
      <c r="AQ941" s="152">
        <f t="shared" si="4"/>
        <v>89446.1471</v>
      </c>
      <c r="AR941" s="152">
        <f t="shared" si="5"/>
        <v>91840.6025</v>
      </c>
    </row>
    <row r="942">
      <c r="A942" s="156">
        <v>1.510002E9</v>
      </c>
      <c r="B942" s="156">
        <v>122188.826</v>
      </c>
      <c r="D942" s="153">
        <f>IFERROR(__xludf.DUMMYFUNCTION("TO_DATE(INT((E942/(60*60*24))+""1/1/1970""))"),43491.0)</f>
        <v>43491</v>
      </c>
      <c r="E942" s="156">
        <v>1.5484788E9</v>
      </c>
      <c r="F942" s="156">
        <v>97647.786</v>
      </c>
      <c r="H942" s="153">
        <f>IFERROR(__xludf.DUMMYFUNCTION("TO_DATE(INT((I942/(60*60*24))+""1/1/1970""))"),43491.0)</f>
        <v>43491</v>
      </c>
      <c r="I942" s="156">
        <v>1.5484788E9</v>
      </c>
      <c r="J942" s="156">
        <v>134325.135</v>
      </c>
      <c r="L942" s="158">
        <v>43491.0</v>
      </c>
      <c r="M942" s="160">
        <v>144162.65</v>
      </c>
      <c r="O942" s="153">
        <f>IFERROR(__xludf.DUMMYFUNCTION("TO_DATE(INT((P942/(60*60*24))+""1/1/1970""))"),43315.0)</f>
        <v>43315</v>
      </c>
      <c r="P942" s="13">
        <v>1.5333048E9</v>
      </c>
      <c r="Q942" s="13">
        <v>31108.3564</v>
      </c>
      <c r="S942" s="153">
        <f>IFERROR(__xludf.DUMMYFUNCTION("TO_DATE(INT((T942/(60*60*24))+""1/1/1970""))"),43491.0)</f>
        <v>43491</v>
      </c>
      <c r="T942" s="156">
        <v>1.5484788E9</v>
      </c>
      <c r="U942" s="156">
        <v>162663.3296</v>
      </c>
      <c r="W942" s="153">
        <f>IFERROR(__xludf.DUMMYFUNCTION("TO_DATE(INT((X942/(60*60*24))+""1/1/1970""))"),43466.0)</f>
        <v>43466</v>
      </c>
      <c r="X942" s="156">
        <v>1.5463008E9</v>
      </c>
      <c r="Y942" s="156">
        <v>10068.4697</v>
      </c>
      <c r="AA942" s="153">
        <f>IFERROR(__xludf.DUMMYFUNCTION("TO_DATE(INT((AB942/(60*60*24))+""1/1/1970""))"),43471.0)</f>
        <v>43471</v>
      </c>
      <c r="AB942" s="152">
        <v>1.5468156E9</v>
      </c>
      <c r="AC942" s="152">
        <v>90943.3389</v>
      </c>
      <c r="AE942" s="153">
        <f>IFERROR(__xludf.DUMMYFUNCTION("TO_DATE(INT((AF942/(60*60*24))+""1/1/1970""))"),43317.0)</f>
        <v>43317</v>
      </c>
      <c r="AF942" s="156">
        <v>1.5335064E9</v>
      </c>
      <c r="AG942" s="156">
        <v>94208.9472</v>
      </c>
      <c r="AH942" s="156"/>
      <c r="AI942" s="153">
        <f>IFERROR(__xludf.DUMMYFUNCTION("TO_DATE(INT((AJ942/(60*60*24))+""1/1/1970""))"),43491.0)</f>
        <v>43491</v>
      </c>
      <c r="AJ942" s="156">
        <v>1.5484788E9</v>
      </c>
      <c r="AK942" s="156">
        <v>97647.786</v>
      </c>
      <c r="AL942" s="156">
        <v>134325.135</v>
      </c>
      <c r="AM942" s="160">
        <v>144162.65</v>
      </c>
      <c r="AN942" s="152">
        <f t="shared" si="1"/>
        <v>31499.8082</v>
      </c>
      <c r="AO942" s="152">
        <f t="shared" si="2"/>
        <v>162663.3296</v>
      </c>
      <c r="AP942" s="152">
        <f t="shared" si="3"/>
        <v>10053.7725</v>
      </c>
      <c r="AQ942" s="152">
        <f t="shared" si="4"/>
        <v>89446.1471</v>
      </c>
      <c r="AR942" s="152">
        <f t="shared" si="5"/>
        <v>92580.2634</v>
      </c>
    </row>
    <row r="943">
      <c r="A943" s="152">
        <v>1.51006506E9</v>
      </c>
      <c r="B943" s="152">
        <v>122254.7142</v>
      </c>
      <c r="D943" s="153">
        <f>IFERROR(__xludf.DUMMYFUNCTION("TO_DATE(INT((E943/(60*60*24))+""1/1/1970""))"),43493.0)</f>
        <v>43493</v>
      </c>
      <c r="E943" s="152">
        <v>1.5486876E9</v>
      </c>
      <c r="F943" s="152">
        <v>97647.786</v>
      </c>
      <c r="H943" s="153">
        <f>IFERROR(__xludf.DUMMYFUNCTION("TO_DATE(INT((I943/(60*60*24))+""1/1/1970""))"),43493.0)</f>
        <v>43493</v>
      </c>
      <c r="I943" s="152">
        <v>1.5486876E9</v>
      </c>
      <c r="J943" s="152">
        <v>134325.135</v>
      </c>
      <c r="L943" s="158">
        <v>43493.0</v>
      </c>
      <c r="M943" s="159">
        <v>144162.65</v>
      </c>
      <c r="O943" s="153">
        <f>IFERROR(__xludf.DUMMYFUNCTION("TO_DATE(INT((P943/(60*60*24))+""1/1/1970""))"),43316.0)</f>
        <v>43316</v>
      </c>
      <c r="P943" s="13">
        <v>1.5333408E9</v>
      </c>
      <c r="Q943" s="13">
        <v>31151.0258</v>
      </c>
      <c r="S943" s="153">
        <f>IFERROR(__xludf.DUMMYFUNCTION("TO_DATE(INT((T943/(60*60*24))+""1/1/1970""))"),43493.0)</f>
        <v>43493</v>
      </c>
      <c r="T943" s="152">
        <v>1.5486876E9</v>
      </c>
      <c r="U943" s="152">
        <v>162663.3296</v>
      </c>
      <c r="W943" s="153">
        <f>IFERROR(__xludf.DUMMYFUNCTION("TO_DATE(INT((X943/(60*60*24))+""1/1/1970""))"),43467.0)</f>
        <v>43467</v>
      </c>
      <c r="X943" s="152">
        <v>1.5464412E9</v>
      </c>
      <c r="Y943" s="152">
        <v>10068.4697</v>
      </c>
      <c r="AA943" s="153">
        <f>IFERROR(__xludf.DUMMYFUNCTION("TO_DATE(INT((AB943/(60*60*24))+""1/1/1970""))"),43472.0)</f>
        <v>43472</v>
      </c>
      <c r="AB943" s="156">
        <v>1.5468552E9</v>
      </c>
      <c r="AC943" s="156">
        <v>90698.4545</v>
      </c>
      <c r="AE943" s="153">
        <f>IFERROR(__xludf.DUMMYFUNCTION("TO_DATE(INT((AF943/(60*60*24))+""1/1/1970""))"),43318.0)</f>
        <v>43318</v>
      </c>
      <c r="AF943" s="156">
        <v>1.533546E9</v>
      </c>
      <c r="AG943" s="156">
        <v>94257.2468</v>
      </c>
      <c r="AH943" s="156"/>
      <c r="AI943" s="153">
        <f>IFERROR(__xludf.DUMMYFUNCTION("TO_DATE(INT((AJ943/(60*60*24))+""1/1/1970""))"),43493.0)</f>
        <v>43493</v>
      </c>
      <c r="AJ943" s="152">
        <v>1.5486876E9</v>
      </c>
      <c r="AK943" s="152">
        <v>97647.786</v>
      </c>
      <c r="AL943" s="152">
        <v>134325.135</v>
      </c>
      <c r="AM943" s="159">
        <v>144162.65</v>
      </c>
      <c r="AN943" s="152">
        <f t="shared" si="1"/>
        <v>31517.9511</v>
      </c>
      <c r="AO943" s="152">
        <f t="shared" si="2"/>
        <v>162663.3296</v>
      </c>
      <c r="AP943" s="152">
        <f t="shared" si="3"/>
        <v>10052.0468</v>
      </c>
      <c r="AQ943" s="152">
        <f t="shared" si="4"/>
        <v>90670.3067</v>
      </c>
      <c r="AR943" s="152">
        <f t="shared" si="5"/>
        <v>92649.8976</v>
      </c>
    </row>
    <row r="944">
      <c r="A944" s="156">
        <v>1.5100884E9</v>
      </c>
      <c r="B944" s="156">
        <v>122104.1126</v>
      </c>
      <c r="D944" s="153">
        <f>IFERROR(__xludf.DUMMYFUNCTION("TO_DATE(INT((E944/(60*60*24))+""1/1/1970""))"),43494.0)</f>
        <v>43494</v>
      </c>
      <c r="E944" s="152">
        <v>1.548738E9</v>
      </c>
      <c r="F944" s="152">
        <v>97647.786</v>
      </c>
      <c r="H944" s="153">
        <f>IFERROR(__xludf.DUMMYFUNCTION("TO_DATE(INT((I944/(60*60*24))+""1/1/1970""))"),43494.0)</f>
        <v>43494</v>
      </c>
      <c r="I944" s="152">
        <v>1.548738E9</v>
      </c>
      <c r="J944" s="152">
        <v>133378.635</v>
      </c>
      <c r="L944" s="158">
        <v>43494.0</v>
      </c>
      <c r="M944" s="159">
        <v>143223.19</v>
      </c>
      <c r="O944" s="153">
        <f>IFERROR(__xludf.DUMMYFUNCTION("TO_DATE(INT((P944/(60*60*24))+""1/1/1970""))"),43317.0)</f>
        <v>43317</v>
      </c>
      <c r="P944" s="13">
        <v>1.5334272E9</v>
      </c>
      <c r="Q944" s="13">
        <v>31151.0258</v>
      </c>
      <c r="S944" s="153">
        <f>IFERROR(__xludf.DUMMYFUNCTION("TO_DATE(INT((T944/(60*60*24))+""1/1/1970""))"),43494.0)</f>
        <v>43494</v>
      </c>
      <c r="T944" s="152">
        <v>1.548738E9</v>
      </c>
      <c r="U944" s="152">
        <v>162653.3732</v>
      </c>
      <c r="W944" s="153">
        <f>IFERROR(__xludf.DUMMYFUNCTION("TO_DATE(INT((X944/(60*60*24))+""1/1/1970""))"),43468.0)</f>
        <v>43468</v>
      </c>
      <c r="X944" s="152">
        <v>1.5465276E9</v>
      </c>
      <c r="Y944" s="152">
        <v>10122.9123</v>
      </c>
      <c r="AA944" s="153">
        <f>IFERROR(__xludf.DUMMYFUNCTION("TO_DATE(INT((AB944/(60*60*24))+""1/1/1970""))"),43473.0)</f>
        <v>43473</v>
      </c>
      <c r="AB944" s="152">
        <v>1.5469344E9</v>
      </c>
      <c r="AC944" s="152">
        <v>91318.8591</v>
      </c>
      <c r="AE944" s="153">
        <f>IFERROR(__xludf.DUMMYFUNCTION("TO_DATE(INT((AF944/(60*60*24))+""1/1/1970""))"),43319.0)</f>
        <v>43319</v>
      </c>
      <c r="AF944" s="152">
        <v>1.5336252E9</v>
      </c>
      <c r="AG944" s="152">
        <v>94285.001</v>
      </c>
      <c r="AH944" s="156"/>
      <c r="AI944" s="153">
        <f>IFERROR(__xludf.DUMMYFUNCTION("TO_DATE(INT((AJ944/(60*60*24))+""1/1/1970""))"),43494.0)</f>
        <v>43494</v>
      </c>
      <c r="AJ944" s="152">
        <v>1.548738E9</v>
      </c>
      <c r="AK944" s="152">
        <v>97647.786</v>
      </c>
      <c r="AL944" s="152">
        <v>133378.635</v>
      </c>
      <c r="AM944" s="159">
        <v>143223.19</v>
      </c>
      <c r="AN944" s="152">
        <f t="shared" si="1"/>
        <v>31639.1557</v>
      </c>
      <c r="AO944" s="152">
        <f t="shared" si="2"/>
        <v>162653.3732</v>
      </c>
      <c r="AP944" s="152">
        <f t="shared" si="3"/>
        <v>10049.6325</v>
      </c>
      <c r="AQ944" s="152">
        <f t="shared" si="4"/>
        <v>90375.1748</v>
      </c>
      <c r="AR944" s="152">
        <f t="shared" si="5"/>
        <v>92781.069</v>
      </c>
    </row>
    <row r="945">
      <c r="A945" s="152">
        <v>1.51015146E9</v>
      </c>
      <c r="B945" s="152">
        <v>122052.3433</v>
      </c>
      <c r="D945" s="153">
        <f>IFERROR(__xludf.DUMMYFUNCTION("TO_DATE(INT((E945/(60*60*24))+""1/1/1970""))"),43495.0)</f>
        <v>43495</v>
      </c>
      <c r="E945" s="156">
        <v>1.5488244E9</v>
      </c>
      <c r="F945" s="156">
        <v>97647.786</v>
      </c>
      <c r="H945" s="153">
        <f>IFERROR(__xludf.DUMMYFUNCTION("TO_DATE(INT((I945/(60*60*24))+""1/1/1970""))"),43495.0)</f>
        <v>43495</v>
      </c>
      <c r="I945" s="156">
        <v>1.5488244E9</v>
      </c>
      <c r="J945" s="156">
        <v>132870.865</v>
      </c>
      <c r="L945" s="158">
        <v>43495.0</v>
      </c>
      <c r="M945" s="160">
        <v>143419.19</v>
      </c>
      <c r="O945" s="153">
        <f>IFERROR(__xludf.DUMMYFUNCTION("TO_DATE(INT((P945/(60*60*24))+""1/1/1970""))"),43318.0)</f>
        <v>43318</v>
      </c>
      <c r="P945" s="13">
        <v>1.5335136E9</v>
      </c>
      <c r="Q945" s="13">
        <v>31188.9232</v>
      </c>
      <c r="S945" s="153">
        <f>IFERROR(__xludf.DUMMYFUNCTION("TO_DATE(INT((T945/(60*60*24))+""1/1/1970""))"),43495.0)</f>
        <v>43495</v>
      </c>
      <c r="T945" s="156">
        <v>1.5488244E9</v>
      </c>
      <c r="U945" s="156">
        <v>162904.4472</v>
      </c>
      <c r="W945" s="153">
        <f>IFERROR(__xludf.DUMMYFUNCTION("TO_DATE(INT((X945/(60*60*24))+""1/1/1970""))"),43469.0)</f>
        <v>43469</v>
      </c>
      <c r="X945" s="152">
        <v>1.546614E9</v>
      </c>
      <c r="Y945" s="152">
        <v>10114.1853</v>
      </c>
      <c r="AA945" s="153">
        <f>IFERROR(__xludf.DUMMYFUNCTION("TO_DATE(INT((AB945/(60*60*24))+""1/1/1970""))"),43474.0)</f>
        <v>43474</v>
      </c>
      <c r="AB945" s="156">
        <v>1.5470136E9</v>
      </c>
      <c r="AC945" s="156">
        <v>91223.0486</v>
      </c>
      <c r="AE945" s="153">
        <f>IFERROR(__xludf.DUMMYFUNCTION("TO_DATE(INT((AF945/(60*60*24))+""1/1/1970""))"),43320.0)</f>
        <v>43320</v>
      </c>
      <c r="AF945" s="156">
        <v>1.5337044E9</v>
      </c>
      <c r="AG945" s="156">
        <v>93958.4379</v>
      </c>
      <c r="AH945" s="156"/>
      <c r="AI945" s="153">
        <f>IFERROR(__xludf.DUMMYFUNCTION("TO_DATE(INT((AJ945/(60*60*24))+""1/1/1970""))"),43495.0)</f>
        <v>43495</v>
      </c>
      <c r="AJ945" s="156">
        <v>1.5488244E9</v>
      </c>
      <c r="AK945" s="156">
        <v>97647.786</v>
      </c>
      <c r="AL945" s="156">
        <v>132870.865</v>
      </c>
      <c r="AM945" s="160">
        <v>143419.19</v>
      </c>
      <c r="AN945" s="152">
        <f t="shared" si="1"/>
        <v>31587.877</v>
      </c>
      <c r="AO945" s="152">
        <f t="shared" si="2"/>
        <v>162904.4472</v>
      </c>
      <c r="AP945" s="152">
        <f t="shared" si="3"/>
        <v>10055.9522</v>
      </c>
      <c r="AQ945" s="152">
        <f t="shared" si="4"/>
        <v>90882.3544</v>
      </c>
      <c r="AR945" s="152">
        <f t="shared" si="5"/>
        <v>92822.3637</v>
      </c>
    </row>
    <row r="946">
      <c r="A946" s="156">
        <v>1.5101748E9</v>
      </c>
      <c r="B946" s="156">
        <v>122311.1897</v>
      </c>
      <c r="D946" s="153">
        <f>IFERROR(__xludf.DUMMYFUNCTION("TO_DATE(INT((E946/(60*60*24))+""1/1/1970""))"),43496.0)</f>
        <v>43496</v>
      </c>
      <c r="E946" s="152">
        <v>1.5489108E9</v>
      </c>
      <c r="F946" s="152">
        <v>97647.786</v>
      </c>
      <c r="H946" s="153">
        <f>IFERROR(__xludf.DUMMYFUNCTION("TO_DATE(INT((I946/(60*60*24))+""1/1/1970""))"),43496.0)</f>
        <v>43496</v>
      </c>
      <c r="I946" s="152">
        <v>1.5489108E9</v>
      </c>
      <c r="J946" s="152">
        <v>135064.025</v>
      </c>
      <c r="L946" s="158">
        <v>43496.0</v>
      </c>
      <c r="M946" s="159">
        <v>145740.79</v>
      </c>
      <c r="O946" s="153">
        <f>IFERROR(__xludf.DUMMYFUNCTION("TO_DATE(INT((P946/(60*60*24))+""1/1/1970""))"),43319.0)</f>
        <v>43319</v>
      </c>
      <c r="P946" s="13">
        <v>1.5336504E9</v>
      </c>
      <c r="Q946" s="13">
        <v>31466.2993</v>
      </c>
      <c r="S946" s="153">
        <f>IFERROR(__xludf.DUMMYFUNCTION("TO_DATE(INT((T946/(60*60*24))+""1/1/1970""))"),43496.0)</f>
        <v>43496</v>
      </c>
      <c r="T946" s="152">
        <v>1.5489108E9</v>
      </c>
      <c r="U946" s="152">
        <v>163080.68</v>
      </c>
      <c r="W946" s="153">
        <f>IFERROR(__xludf.DUMMYFUNCTION("TO_DATE(INT((X946/(60*60*24))+""1/1/1970""))"),43470.0)</f>
        <v>43470</v>
      </c>
      <c r="X946" s="152">
        <v>1.5466464E9</v>
      </c>
      <c r="Y946" s="152">
        <v>10092.7466</v>
      </c>
      <c r="AA946" s="153">
        <f>IFERROR(__xludf.DUMMYFUNCTION("TO_DATE(INT((AB946/(60*60*24))+""1/1/1970""))"),43475.0)</f>
        <v>43475</v>
      </c>
      <c r="AB946" s="152">
        <v>1.5470928E9</v>
      </c>
      <c r="AC946" s="152">
        <v>90387.1742</v>
      </c>
      <c r="AE946" s="153">
        <f>IFERROR(__xludf.DUMMYFUNCTION("TO_DATE(INT((AF946/(60*60*24))+""1/1/1970""))"),43321.0)</f>
        <v>43321</v>
      </c>
      <c r="AF946" s="152">
        <v>1.5337836E9</v>
      </c>
      <c r="AG946" s="152">
        <v>93916.2658</v>
      </c>
      <c r="AH946" s="156"/>
      <c r="AI946" s="153">
        <f>IFERROR(__xludf.DUMMYFUNCTION("TO_DATE(INT((AJ946/(60*60*24))+""1/1/1970""))"),43496.0)</f>
        <v>43496</v>
      </c>
      <c r="AJ946" s="152">
        <v>1.5489108E9</v>
      </c>
      <c r="AK946" s="152">
        <v>97647.786</v>
      </c>
      <c r="AL946" s="152">
        <v>135064.025</v>
      </c>
      <c r="AM946" s="159">
        <v>145740.79</v>
      </c>
      <c r="AN946" s="152">
        <f t="shared" si="1"/>
        <v>31514.2252</v>
      </c>
      <c r="AO946" s="152">
        <f t="shared" si="2"/>
        <v>163080.68</v>
      </c>
      <c r="AP946" s="152">
        <f t="shared" si="3"/>
        <v>10085.2806</v>
      </c>
      <c r="AQ946" s="152">
        <f t="shared" si="4"/>
        <v>91745.694</v>
      </c>
      <c r="AR946" s="152">
        <f t="shared" si="5"/>
        <v>93234.9059</v>
      </c>
    </row>
    <row r="947">
      <c r="A947" s="152">
        <v>1.51023786E9</v>
      </c>
      <c r="B947" s="152">
        <v>121713.4899</v>
      </c>
      <c r="D947" s="153">
        <f>IFERROR(__xludf.DUMMYFUNCTION("TO_DATE(INT((E947/(60*60*24))+""1/1/1970""))"),43497.0)</f>
        <v>43497</v>
      </c>
      <c r="E947" s="156">
        <v>1.5489972E9</v>
      </c>
      <c r="F947" s="156">
        <v>97647.786</v>
      </c>
      <c r="H947" s="153">
        <f>IFERROR(__xludf.DUMMYFUNCTION("TO_DATE(INT((I947/(60*60*24))+""1/1/1970""))"),43497.0)</f>
        <v>43497</v>
      </c>
      <c r="I947" s="156">
        <v>1.5489972E9</v>
      </c>
      <c r="J947" s="156">
        <v>137837.675</v>
      </c>
      <c r="L947" s="158">
        <v>43497.0</v>
      </c>
      <c r="M947" s="160">
        <v>147250.99</v>
      </c>
      <c r="O947" s="153">
        <f>IFERROR(__xludf.DUMMYFUNCTION("TO_DATE(INT((P947/(60*60*24))+""1/1/1970""))"),43320.0)</f>
        <v>43320</v>
      </c>
      <c r="P947" s="13">
        <v>1.5337368E9</v>
      </c>
      <c r="Q947" s="13">
        <v>31463.6918</v>
      </c>
      <c r="S947" s="153">
        <f>IFERROR(__xludf.DUMMYFUNCTION("TO_DATE(INT((T947/(60*60*24))+""1/1/1970""))"),43497.0)</f>
        <v>43497</v>
      </c>
      <c r="T947" s="156">
        <v>1.5489972E9</v>
      </c>
      <c r="U947" s="156">
        <v>163495.2599</v>
      </c>
      <c r="W947" s="153">
        <f>IFERROR(__xludf.DUMMYFUNCTION("TO_DATE(INT((X947/(60*60*24))+""1/1/1970""))"),43472.0)</f>
        <v>43472</v>
      </c>
      <c r="X947" s="156">
        <v>1.5468192E9</v>
      </c>
      <c r="Y947" s="156">
        <v>10088.4747</v>
      </c>
      <c r="AA947" s="153">
        <f>IFERROR(__xludf.DUMMYFUNCTION("TO_DATE(INT((AB947/(60*60*24))+""1/1/1970""))"),43476.0)</f>
        <v>43476</v>
      </c>
      <c r="AB947" s="156">
        <v>1.547172E9</v>
      </c>
      <c r="AC947" s="156">
        <v>90871.843</v>
      </c>
      <c r="AE947" s="153">
        <f>IFERROR(__xludf.DUMMYFUNCTION("TO_DATE(INT((AF947/(60*60*24))+""1/1/1970""))"),43322.0)</f>
        <v>43322</v>
      </c>
      <c r="AF947" s="156">
        <v>1.5338628E9</v>
      </c>
      <c r="AG947" s="156">
        <v>94527.2201</v>
      </c>
      <c r="AH947" s="156"/>
      <c r="AI947" s="153">
        <f>IFERROR(__xludf.DUMMYFUNCTION("TO_DATE(INT((AJ947/(60*60*24))+""1/1/1970""))"),43497.0)</f>
        <v>43497</v>
      </c>
      <c r="AJ947" s="156">
        <v>1.5489972E9</v>
      </c>
      <c r="AK947" s="156">
        <v>97647.786</v>
      </c>
      <c r="AL947" s="156">
        <v>137837.675</v>
      </c>
      <c r="AM947" s="160">
        <v>147250.99</v>
      </c>
      <c r="AN947" s="152">
        <f t="shared" si="1"/>
        <v>31438.075</v>
      </c>
      <c r="AO947" s="152">
        <f t="shared" si="2"/>
        <v>163495.2599</v>
      </c>
      <c r="AP947" s="152">
        <f t="shared" si="3"/>
        <v>10088.0482</v>
      </c>
      <c r="AQ947" s="152">
        <f t="shared" si="4"/>
        <v>91462.2217</v>
      </c>
      <c r="AR947" s="152">
        <f t="shared" si="5"/>
        <v>92935.3169</v>
      </c>
    </row>
    <row r="948">
      <c r="A948" s="156">
        <v>1.5102612E9</v>
      </c>
      <c r="B948" s="156">
        <v>121868.7977</v>
      </c>
      <c r="D948" s="153">
        <f>IFERROR(__xludf.DUMMYFUNCTION("TO_DATE(INT((E948/(60*60*24))+""1/1/1970""))"),43498.0)</f>
        <v>43498</v>
      </c>
      <c r="E948" s="152">
        <v>1.5490836E9</v>
      </c>
      <c r="F948" s="152">
        <v>97647.786</v>
      </c>
      <c r="H948" s="153">
        <f>IFERROR(__xludf.DUMMYFUNCTION("TO_DATE(INT((I948/(60*60*24))+""1/1/1970""))"),43498.0)</f>
        <v>43498</v>
      </c>
      <c r="I948" s="152">
        <v>1.5490836E9</v>
      </c>
      <c r="J948" s="152">
        <v>138331.695</v>
      </c>
      <c r="L948" s="158">
        <v>43498.0</v>
      </c>
      <c r="M948" s="159">
        <v>147034.8</v>
      </c>
      <c r="O948" s="153">
        <f>IFERROR(__xludf.DUMMYFUNCTION("TO_DATE(INT((P948/(60*60*24))+""1/1/1970""))"),43321.0)</f>
        <v>43321</v>
      </c>
      <c r="P948" s="13">
        <v>1.5338232E9</v>
      </c>
      <c r="Q948" s="13">
        <v>31606.8235</v>
      </c>
      <c r="S948" s="153">
        <f>IFERROR(__xludf.DUMMYFUNCTION("TO_DATE(INT((T948/(60*60*24))+""1/1/1970""))"),43498.0)</f>
        <v>43498</v>
      </c>
      <c r="T948" s="152">
        <v>1.5490836E9</v>
      </c>
      <c r="U948" s="152">
        <v>162445.7775</v>
      </c>
      <c r="W948" s="153">
        <f>IFERROR(__xludf.DUMMYFUNCTION("TO_DATE(INT((X948/(60*60*24))+""1/1/1970""))"),43473.0)</f>
        <v>43473</v>
      </c>
      <c r="X948" s="152">
        <v>1.5469596E9</v>
      </c>
      <c r="Y948" s="152">
        <v>10073.3777</v>
      </c>
      <c r="AA948" s="153">
        <f>IFERROR(__xludf.DUMMYFUNCTION("TO_DATE(INT((AB948/(60*60*24))+""1/1/1970""))"),43478.0)</f>
        <v>43478</v>
      </c>
      <c r="AB948" s="152">
        <v>1.5474204E9</v>
      </c>
      <c r="AC948" s="152">
        <v>90794.4115</v>
      </c>
      <c r="AE948" s="153">
        <f>IFERROR(__xludf.DUMMYFUNCTION("TO_DATE(INT((AF948/(60*60*24))+""1/1/1970""))"),43323.0)</f>
        <v>43323</v>
      </c>
      <c r="AF948" s="152">
        <v>1.5339456E9</v>
      </c>
      <c r="AG948" s="152">
        <v>95338.5818</v>
      </c>
      <c r="AH948" s="156"/>
      <c r="AI948" s="153">
        <f>IFERROR(__xludf.DUMMYFUNCTION("TO_DATE(INT((AJ948/(60*60*24))+""1/1/1970""))"),43498.0)</f>
        <v>43498</v>
      </c>
      <c r="AJ948" s="152">
        <v>1.5490836E9</v>
      </c>
      <c r="AK948" s="152">
        <v>97647.786</v>
      </c>
      <c r="AL948" s="152">
        <v>138331.695</v>
      </c>
      <c r="AM948" s="159">
        <v>147034.8</v>
      </c>
      <c r="AN948" s="152">
        <f t="shared" si="1"/>
        <v>31392.6377</v>
      </c>
      <c r="AO948" s="152">
        <f t="shared" si="2"/>
        <v>162445.7775</v>
      </c>
      <c r="AP948" s="152">
        <f t="shared" si="3"/>
        <v>10085.2116</v>
      </c>
      <c r="AQ948" s="152">
        <f t="shared" si="4"/>
        <v>91462.2217</v>
      </c>
      <c r="AR948" s="152">
        <f t="shared" si="5"/>
        <v>92996.4492</v>
      </c>
    </row>
    <row r="949">
      <c r="A949" s="152">
        <v>1.51032426E9</v>
      </c>
      <c r="B949" s="152">
        <v>121718.1962</v>
      </c>
      <c r="D949" s="153">
        <f>IFERROR(__xludf.DUMMYFUNCTION("TO_DATE(INT((E949/(60*60*24))+""1/1/1970""))"),43500.0)</f>
        <v>43500</v>
      </c>
      <c r="E949" s="156">
        <v>1.5492924E9</v>
      </c>
      <c r="F949" s="156">
        <v>97647.786</v>
      </c>
      <c r="H949" s="153">
        <f>IFERROR(__xludf.DUMMYFUNCTION("TO_DATE(INT((I949/(60*60*24))+""1/1/1970""))"),43500.0)</f>
        <v>43500</v>
      </c>
      <c r="I949" s="156">
        <v>1.5492924E9</v>
      </c>
      <c r="J949" s="156">
        <v>138331.695</v>
      </c>
      <c r="L949" s="158">
        <v>43500.0</v>
      </c>
      <c r="M949" s="160">
        <v>147034.8</v>
      </c>
      <c r="O949" s="153">
        <f>IFERROR(__xludf.DUMMYFUNCTION("TO_DATE(INT((P949/(60*60*24))+""1/1/1970""))"),43322.0)</f>
        <v>43322</v>
      </c>
      <c r="P949" s="13">
        <v>1.5339096E9</v>
      </c>
      <c r="Q949" s="13">
        <v>31982.116</v>
      </c>
      <c r="S949" s="153">
        <f>IFERROR(__xludf.DUMMYFUNCTION("TO_DATE(INT((T949/(60*60*24))+""1/1/1970""))"),43500.0)</f>
        <v>43500</v>
      </c>
      <c r="T949" s="156">
        <v>1.5492924E9</v>
      </c>
      <c r="U949" s="156">
        <v>162445.7775</v>
      </c>
      <c r="W949" s="153">
        <f>IFERROR(__xludf.DUMMYFUNCTION("TO_DATE(INT((X949/(60*60*24))+""1/1/1970""))"),43474.0)</f>
        <v>43474</v>
      </c>
      <c r="X949" s="152">
        <v>1.547046E9</v>
      </c>
      <c r="Y949" s="152">
        <v>10080.597</v>
      </c>
      <c r="AA949" s="153">
        <f>IFERROR(__xludf.DUMMYFUNCTION("TO_DATE(INT((AB949/(60*60*24))+""1/1/1970""))"),43479.0)</f>
        <v>43479</v>
      </c>
      <c r="AB949" s="156">
        <v>1.54746E9</v>
      </c>
      <c r="AC949" s="156">
        <v>90801.2875</v>
      </c>
      <c r="AE949" s="153">
        <f>IFERROR(__xludf.DUMMYFUNCTION("TO_DATE(INT((AF949/(60*60*24))+""1/1/1970""))"),43324.0)</f>
        <v>43324</v>
      </c>
      <c r="AF949" s="156">
        <v>1.5341112E9</v>
      </c>
      <c r="AG949" s="156">
        <v>95338.5818</v>
      </c>
      <c r="AH949" s="156"/>
      <c r="AI949" s="153">
        <f>IFERROR(__xludf.DUMMYFUNCTION("TO_DATE(INT((AJ949/(60*60*24))+""1/1/1970""))"),43500.0)</f>
        <v>43500</v>
      </c>
      <c r="AJ949" s="156">
        <v>1.5492924E9</v>
      </c>
      <c r="AK949" s="156">
        <v>97647.786</v>
      </c>
      <c r="AL949" s="156">
        <v>138331.695</v>
      </c>
      <c r="AM949" s="160">
        <v>147034.8</v>
      </c>
      <c r="AN949" s="152">
        <f t="shared" si="1"/>
        <v>31414.4419</v>
      </c>
      <c r="AO949" s="152">
        <f t="shared" si="2"/>
        <v>162445.7775</v>
      </c>
      <c r="AP949" s="152">
        <f t="shared" si="3"/>
        <v>10085.8434</v>
      </c>
      <c r="AQ949" s="152">
        <f t="shared" si="4"/>
        <v>91508.8859</v>
      </c>
      <c r="AR949" s="152">
        <f t="shared" si="5"/>
        <v>92986.328</v>
      </c>
    </row>
    <row r="950">
      <c r="A950" s="156">
        <v>1.5103476E9</v>
      </c>
      <c r="B950" s="156">
        <v>121831.1473</v>
      </c>
      <c r="D950" s="153">
        <f>IFERROR(__xludf.DUMMYFUNCTION("TO_DATE(INT((E950/(60*60*24))+""1/1/1970""))"),43501.0)</f>
        <v>43501</v>
      </c>
      <c r="E950" s="156">
        <v>1.5493428E9</v>
      </c>
      <c r="F950" s="156">
        <v>97647.786</v>
      </c>
      <c r="H950" s="153">
        <f>IFERROR(__xludf.DUMMYFUNCTION("TO_DATE(INT((I950/(60*60*24))+""1/1/1970""))"),43501.0)</f>
        <v>43501</v>
      </c>
      <c r="I950" s="156">
        <v>1.5493428E9</v>
      </c>
      <c r="J950" s="156">
        <v>138689.685</v>
      </c>
      <c r="L950" s="158">
        <v>43501.0</v>
      </c>
      <c r="M950" s="160">
        <v>147865.08</v>
      </c>
      <c r="O950" s="153">
        <f>IFERROR(__xludf.DUMMYFUNCTION("TO_DATE(INT((P950/(60*60*24))+""1/1/1970""))"),43323.0)</f>
        <v>43323</v>
      </c>
      <c r="P950" s="13">
        <v>1.5339456E9</v>
      </c>
      <c r="Q950" s="13">
        <v>33251.0046</v>
      </c>
      <c r="S950" s="153">
        <f>IFERROR(__xludf.DUMMYFUNCTION("TO_DATE(INT((T950/(60*60*24))+""1/1/1970""))"),43501.0)</f>
        <v>43501</v>
      </c>
      <c r="T950" s="156">
        <v>1.5493428E9</v>
      </c>
      <c r="U950" s="156">
        <v>163290.443</v>
      </c>
      <c r="W950" s="153">
        <f>IFERROR(__xludf.DUMMYFUNCTION("TO_DATE(INT((X950/(60*60*24))+""1/1/1970""))"),43475.0)</f>
        <v>43475</v>
      </c>
      <c r="X950" s="152">
        <v>1.5471324E9</v>
      </c>
      <c r="Y950" s="152">
        <v>10066.43</v>
      </c>
      <c r="AA950" s="153">
        <f>IFERROR(__xludf.DUMMYFUNCTION("TO_DATE(INT((AB950/(60*60*24))+""1/1/1970""))"),43480.0)</f>
        <v>43480</v>
      </c>
      <c r="AB950" s="152">
        <v>1.5475392E9</v>
      </c>
      <c r="AC950" s="152">
        <v>90779.1273</v>
      </c>
      <c r="AE950" s="153">
        <f>IFERROR(__xludf.DUMMYFUNCTION("TO_DATE(INT((AF950/(60*60*24))+""1/1/1970""))"),43325.0)</f>
        <v>43325</v>
      </c>
      <c r="AF950" s="156">
        <v>1.5341508E9</v>
      </c>
      <c r="AG950" s="156">
        <v>95462.2144</v>
      </c>
      <c r="AH950" s="156"/>
      <c r="AI950" s="153">
        <f>IFERROR(__xludf.DUMMYFUNCTION("TO_DATE(INT((AJ950/(60*60*24))+""1/1/1970""))"),43501.0)</f>
        <v>43501</v>
      </c>
      <c r="AJ950" s="156">
        <v>1.5493428E9</v>
      </c>
      <c r="AK950" s="156">
        <v>97647.786</v>
      </c>
      <c r="AL950" s="156">
        <v>138689.685</v>
      </c>
      <c r="AM950" s="160">
        <v>147865.08</v>
      </c>
      <c r="AN950" s="152">
        <f t="shared" si="1"/>
        <v>31337.5622</v>
      </c>
      <c r="AO950" s="152">
        <f t="shared" si="2"/>
        <v>163290.443</v>
      </c>
      <c r="AP950" s="152">
        <f t="shared" si="3"/>
        <v>10079.02</v>
      </c>
      <c r="AQ950" s="152">
        <f t="shared" si="4"/>
        <v>91611.7109</v>
      </c>
      <c r="AR950" s="152">
        <f t="shared" si="5"/>
        <v>92828.4365</v>
      </c>
    </row>
    <row r="951">
      <c r="A951" s="152">
        <v>1.51058346E9</v>
      </c>
      <c r="B951" s="152">
        <v>121506.4128</v>
      </c>
      <c r="D951" s="153">
        <f>IFERROR(__xludf.DUMMYFUNCTION("TO_DATE(INT((E951/(60*60*24))+""1/1/1970""))"),43502.0)</f>
        <v>43502</v>
      </c>
      <c r="E951" s="152">
        <v>1.5494292E9</v>
      </c>
      <c r="F951" s="152">
        <v>97647.786</v>
      </c>
      <c r="H951" s="153">
        <f>IFERROR(__xludf.DUMMYFUNCTION("TO_DATE(INT((I951/(60*60*24))+""1/1/1970""))"),43502.0)</f>
        <v>43502</v>
      </c>
      <c r="I951" s="152">
        <v>1.5494292E9</v>
      </c>
      <c r="J951" s="152">
        <v>138904.285</v>
      </c>
      <c r="L951" s="158">
        <v>43502.0</v>
      </c>
      <c r="M951" s="159">
        <v>148606.22</v>
      </c>
      <c r="O951" s="153">
        <f>IFERROR(__xludf.DUMMYFUNCTION("TO_DATE(INT((P951/(60*60*24))+""1/1/1970""))"),43324.0)</f>
        <v>43324</v>
      </c>
      <c r="P951" s="13">
        <v>1.534032E9</v>
      </c>
      <c r="Q951" s="13">
        <v>33251.0046</v>
      </c>
      <c r="S951" s="153">
        <f>IFERROR(__xludf.DUMMYFUNCTION("TO_DATE(INT((T951/(60*60*24))+""1/1/1970""))"),43502.0)</f>
        <v>43502</v>
      </c>
      <c r="T951" s="152">
        <v>1.5494292E9</v>
      </c>
      <c r="U951" s="152">
        <v>164837.1421</v>
      </c>
      <c r="W951" s="153">
        <f>IFERROR(__xludf.DUMMYFUNCTION("TO_DATE(INT((X951/(60*60*24))+""1/1/1970""))"),43476.0)</f>
        <v>43476</v>
      </c>
      <c r="X951" s="152">
        <v>1.5472188E9</v>
      </c>
      <c r="Y951" s="152">
        <v>10080.4781</v>
      </c>
      <c r="AA951" s="153">
        <f>IFERROR(__xludf.DUMMYFUNCTION("TO_DATE(INT((AB951/(60*60*24))+""1/1/1970""))"),43481.0)</f>
        <v>43481</v>
      </c>
      <c r="AB951" s="156">
        <v>1.5476184E9</v>
      </c>
      <c r="AC951" s="156">
        <v>90820.6746</v>
      </c>
      <c r="AE951" s="153">
        <f>IFERROR(__xludf.DUMMYFUNCTION("TO_DATE(INT((AF951/(60*60*24))+""1/1/1970""))"),43326.0)</f>
        <v>43326</v>
      </c>
      <c r="AF951" s="152">
        <v>1.53423E9</v>
      </c>
      <c r="AG951" s="152">
        <v>95422.205</v>
      </c>
      <c r="AH951" s="156"/>
      <c r="AI951" s="153">
        <f>IFERROR(__xludf.DUMMYFUNCTION("TO_DATE(INT((AJ951/(60*60*24))+""1/1/1970""))"),43502.0)</f>
        <v>43502</v>
      </c>
      <c r="AJ951" s="152">
        <v>1.5494292E9</v>
      </c>
      <c r="AK951" s="152">
        <v>97647.786</v>
      </c>
      <c r="AL951" s="152">
        <v>138904.285</v>
      </c>
      <c r="AM951" s="159">
        <v>148606.22</v>
      </c>
      <c r="AN951" s="152">
        <f t="shared" si="1"/>
        <v>31315.733</v>
      </c>
      <c r="AO951" s="152">
        <f t="shared" si="2"/>
        <v>164837.1421</v>
      </c>
      <c r="AP951" s="152">
        <f t="shared" si="3"/>
        <v>10086.9819</v>
      </c>
      <c r="AQ951" s="152">
        <f t="shared" si="4"/>
        <v>90806.5105</v>
      </c>
      <c r="AR951" s="152">
        <f t="shared" si="5"/>
        <v>92616.2951</v>
      </c>
    </row>
    <row r="952">
      <c r="A952" s="156">
        <v>1.5106068E9</v>
      </c>
      <c r="B952" s="156">
        <v>121944.0985</v>
      </c>
      <c r="D952" s="153">
        <f>IFERROR(__xludf.DUMMYFUNCTION("TO_DATE(INT((E952/(60*60*24))+""1/1/1970""))"),43503.0)</f>
        <v>43503</v>
      </c>
      <c r="E952" s="156">
        <v>1.5495156E9</v>
      </c>
      <c r="F952" s="156">
        <v>97647.786</v>
      </c>
      <c r="H952" s="153">
        <f>IFERROR(__xludf.DUMMYFUNCTION("TO_DATE(INT((I952/(60*60*24))+""1/1/1970""))"),43503.0)</f>
        <v>43503</v>
      </c>
      <c r="I952" s="156">
        <v>1.5495156E9</v>
      </c>
      <c r="J952" s="156">
        <v>138092.985</v>
      </c>
      <c r="L952" s="158">
        <v>43503.0</v>
      </c>
      <c r="M952" s="160">
        <v>148437.14</v>
      </c>
      <c r="O952" s="153">
        <f>IFERROR(__xludf.DUMMYFUNCTION("TO_DATE(INT((P952/(60*60*24))+""1/1/1970""))"),43325.0)</f>
        <v>43325</v>
      </c>
      <c r="P952" s="13">
        <v>1.5341184E9</v>
      </c>
      <c r="Q952" s="13">
        <v>33551.5949</v>
      </c>
      <c r="S952" s="153">
        <f>IFERROR(__xludf.DUMMYFUNCTION("TO_DATE(INT((T952/(60*60*24))+""1/1/1970""))"),43503.0)</f>
        <v>43503</v>
      </c>
      <c r="T952" s="156">
        <v>1.5495156E9</v>
      </c>
      <c r="U952" s="156">
        <v>163410.0121</v>
      </c>
      <c r="W952" s="153">
        <f>IFERROR(__xludf.DUMMYFUNCTION("TO_DATE(INT((X952/(60*60*24))+""1/1/1970""))"),43477.0)</f>
        <v>43477</v>
      </c>
      <c r="X952" s="152">
        <v>1.5472512E9</v>
      </c>
      <c r="Y952" s="152">
        <v>10076.0459</v>
      </c>
      <c r="AA952" s="153">
        <f>IFERROR(__xludf.DUMMYFUNCTION("TO_DATE(INT((AB952/(60*60*24))+""1/1/1970""))"),43482.0)</f>
        <v>43482</v>
      </c>
      <c r="AB952" s="152">
        <v>1.5476976E9</v>
      </c>
      <c r="AC952" s="152">
        <v>90817.8925</v>
      </c>
      <c r="AE952" s="153">
        <f>IFERROR(__xludf.DUMMYFUNCTION("TO_DATE(INT((AF952/(60*60*24))+""1/1/1970""))"),43327.0)</f>
        <v>43327</v>
      </c>
      <c r="AF952" s="156">
        <v>1.5343092E9</v>
      </c>
      <c r="AG952" s="156">
        <v>95807.8812</v>
      </c>
      <c r="AH952" s="156"/>
      <c r="AI952" s="153">
        <f>IFERROR(__xludf.DUMMYFUNCTION("TO_DATE(INT((AJ952/(60*60*24))+""1/1/1970""))"),43503.0)</f>
        <v>43503</v>
      </c>
      <c r="AJ952" s="156">
        <v>1.5495156E9</v>
      </c>
      <c r="AK952" s="156">
        <v>97647.786</v>
      </c>
      <c r="AL952" s="156">
        <v>138092.985</v>
      </c>
      <c r="AM952" s="160">
        <v>148437.14</v>
      </c>
      <c r="AN952" s="152">
        <f t="shared" si="1"/>
        <v>31341.2365</v>
      </c>
      <c r="AO952" s="152">
        <f t="shared" si="2"/>
        <v>163410.0121</v>
      </c>
      <c r="AP952" s="152">
        <f t="shared" si="3"/>
        <v>10062.0906</v>
      </c>
      <c r="AQ952" s="152">
        <f t="shared" si="4"/>
        <v>90245.8327</v>
      </c>
      <c r="AR952" s="152">
        <f t="shared" si="5"/>
        <v>92265.695</v>
      </c>
    </row>
    <row r="953">
      <c r="A953" s="152">
        <v>1.51066986E9</v>
      </c>
      <c r="B953" s="152">
        <v>121525.2379</v>
      </c>
      <c r="D953" s="153">
        <f>IFERROR(__xludf.DUMMYFUNCTION("TO_DATE(INT((E953/(60*60*24))+""1/1/1970""))"),43504.0)</f>
        <v>43504</v>
      </c>
      <c r="E953" s="152">
        <v>1.549602E9</v>
      </c>
      <c r="F953" s="152">
        <v>97647.786</v>
      </c>
      <c r="H953" s="153">
        <f>IFERROR(__xludf.DUMMYFUNCTION("TO_DATE(INT((I953/(60*60*24))+""1/1/1970""))"),43504.0)</f>
        <v>43504</v>
      </c>
      <c r="I953" s="152">
        <v>1.549602E9</v>
      </c>
      <c r="J953" s="152">
        <v>137427.345</v>
      </c>
      <c r="L953" s="158">
        <v>43504.0</v>
      </c>
      <c r="M953" s="159">
        <v>147317.94</v>
      </c>
      <c r="O953" s="153">
        <f>IFERROR(__xludf.DUMMYFUNCTION("TO_DATE(INT((P953/(60*60*24))+""1/1/1970""))"),43326.0)</f>
        <v>43326</v>
      </c>
      <c r="P953" s="13">
        <v>1.5342552E9</v>
      </c>
      <c r="Q953" s="13">
        <v>33783.7738</v>
      </c>
      <c r="S953" s="153">
        <f>IFERROR(__xludf.DUMMYFUNCTION("TO_DATE(INT((T953/(60*60*24))+""1/1/1970""))"),43504.0)</f>
        <v>43504</v>
      </c>
      <c r="T953" s="152">
        <v>1.549602E9</v>
      </c>
      <c r="U953" s="152">
        <v>164227.0605</v>
      </c>
      <c r="W953" s="153">
        <f>IFERROR(__xludf.DUMMYFUNCTION("TO_DATE(INT((X953/(60*60*24))+""1/1/1970""))"),43479.0)</f>
        <v>43479</v>
      </c>
      <c r="X953" s="156">
        <v>1.547424E9</v>
      </c>
      <c r="Y953" s="156">
        <v>10075.3989</v>
      </c>
      <c r="AA953" s="153">
        <f>IFERROR(__xludf.DUMMYFUNCTION("TO_DATE(INT((AB953/(60*60*24))+""1/1/1970""))"),43483.0)</f>
        <v>43483</v>
      </c>
      <c r="AB953" s="156">
        <v>1.5477768E9</v>
      </c>
      <c r="AC953" s="156">
        <v>90818.3213</v>
      </c>
      <c r="AE953" s="153">
        <f>IFERROR(__xludf.DUMMYFUNCTION("TO_DATE(INT((AF953/(60*60*24))+""1/1/1970""))"),43328.0)</f>
        <v>43328</v>
      </c>
      <c r="AF953" s="152">
        <v>1.5343884E9</v>
      </c>
      <c r="AG953" s="152">
        <v>95847.1697</v>
      </c>
      <c r="AH953" s="156"/>
      <c r="AI953" s="153">
        <f>IFERROR(__xludf.DUMMYFUNCTION("TO_DATE(INT((AJ953/(60*60*24))+""1/1/1970""))"),43504.0)</f>
        <v>43504</v>
      </c>
      <c r="AJ953" s="152">
        <v>1.549602E9</v>
      </c>
      <c r="AK953" s="152">
        <v>97647.786</v>
      </c>
      <c r="AL953" s="152">
        <v>137427.345</v>
      </c>
      <c r="AM953" s="159">
        <v>147317.94</v>
      </c>
      <c r="AN953" s="152">
        <f t="shared" si="1"/>
        <v>31477.2949</v>
      </c>
      <c r="AO953" s="152">
        <f t="shared" si="2"/>
        <v>164227.0605</v>
      </c>
      <c r="AP953" s="152">
        <f t="shared" si="3"/>
        <v>10046.3965</v>
      </c>
      <c r="AQ953" s="152">
        <f t="shared" si="4"/>
        <v>89702.7398</v>
      </c>
      <c r="AR953" s="152">
        <f t="shared" si="5"/>
        <v>92043.8372</v>
      </c>
    </row>
    <row r="954">
      <c r="A954" s="156">
        <v>1.5106932E9</v>
      </c>
      <c r="B954" s="156">
        <v>121661.7206</v>
      </c>
      <c r="D954" s="153">
        <f>IFERROR(__xludf.DUMMYFUNCTION("TO_DATE(INT((E954/(60*60*24))+""1/1/1970""))"),43505.0)</f>
        <v>43505</v>
      </c>
      <c r="E954" s="156">
        <v>1.5496884E9</v>
      </c>
      <c r="F954" s="156">
        <v>97647.786</v>
      </c>
      <c r="H954" s="153">
        <f>IFERROR(__xludf.DUMMYFUNCTION("TO_DATE(INT((I954/(60*60*24))+""1/1/1970""))"),43505.0)</f>
        <v>43505</v>
      </c>
      <c r="I954" s="156">
        <v>1.5496884E9</v>
      </c>
      <c r="J954" s="156">
        <v>138697.74</v>
      </c>
      <c r="L954" s="158">
        <v>43505.0</v>
      </c>
      <c r="M954" s="160">
        <v>147632.78</v>
      </c>
      <c r="O954" s="153">
        <f>IFERROR(__xludf.DUMMYFUNCTION("TO_DATE(INT((P954/(60*60*24))+""1/1/1970""))"),43327.0)</f>
        <v>43327</v>
      </c>
      <c r="P954" s="13">
        <v>1.5343416E9</v>
      </c>
      <c r="Q954" s="13">
        <v>33075.5051</v>
      </c>
      <c r="S954" s="153">
        <f>IFERROR(__xludf.DUMMYFUNCTION("TO_DATE(INT((T954/(60*60*24))+""1/1/1970""))"),43505.0)</f>
        <v>43505</v>
      </c>
      <c r="T954" s="156">
        <v>1.5496884E9</v>
      </c>
      <c r="U954" s="156">
        <v>164743.8377</v>
      </c>
      <c r="W954" s="153">
        <f>IFERROR(__xludf.DUMMYFUNCTION("TO_DATE(INT((X954/(60*60*24))+""1/1/1970""))"),43480.0)</f>
        <v>43480</v>
      </c>
      <c r="X954" s="152">
        <v>1.5475644E9</v>
      </c>
      <c r="Y954" s="152">
        <v>10070.0703</v>
      </c>
      <c r="AA954" s="153">
        <f>IFERROR(__xludf.DUMMYFUNCTION("TO_DATE(INT((AB954/(60*60*24))+""1/1/1970""))"),43485.0)</f>
        <v>43485</v>
      </c>
      <c r="AB954" s="152">
        <v>1.5480252E9</v>
      </c>
      <c r="AC954" s="152">
        <v>90413.9364</v>
      </c>
      <c r="AE954" s="153">
        <f>IFERROR(__xludf.DUMMYFUNCTION("TO_DATE(INT((AF954/(60*60*24))+""1/1/1970""))"),43329.0)</f>
        <v>43329</v>
      </c>
      <c r="AF954" s="156">
        <v>1.5344676E9</v>
      </c>
      <c r="AG954" s="156">
        <v>95629.1004</v>
      </c>
      <c r="AH954" s="156"/>
      <c r="AI954" s="153">
        <f>IFERROR(__xludf.DUMMYFUNCTION("TO_DATE(INT((AJ954/(60*60*24))+""1/1/1970""))"),43505.0)</f>
        <v>43505</v>
      </c>
      <c r="AJ954" s="156">
        <v>1.5496884E9</v>
      </c>
      <c r="AK954" s="156">
        <v>97647.786</v>
      </c>
      <c r="AL954" s="156">
        <v>138697.74</v>
      </c>
      <c r="AM954" s="160">
        <v>147632.78</v>
      </c>
      <c r="AN954" s="152">
        <f t="shared" si="1"/>
        <v>31426.4343</v>
      </c>
      <c r="AO954" s="152">
        <f t="shared" si="2"/>
        <v>164743.8377</v>
      </c>
      <c r="AP954" s="152">
        <f t="shared" si="3"/>
        <v>10045.1902</v>
      </c>
      <c r="AQ954" s="152">
        <f t="shared" si="4"/>
        <v>89702.7398</v>
      </c>
      <c r="AR954" s="152">
        <f t="shared" si="5"/>
        <v>91913.0706</v>
      </c>
    </row>
    <row r="955">
      <c r="A955" s="152">
        <v>1.51075626E9</v>
      </c>
      <c r="B955" s="152">
        <v>121082.8459</v>
      </c>
      <c r="D955" s="153">
        <f>IFERROR(__xludf.DUMMYFUNCTION("TO_DATE(INT((E955/(60*60*24))+""1/1/1970""))"),43507.0)</f>
        <v>43507</v>
      </c>
      <c r="E955" s="152">
        <v>1.5498972E9</v>
      </c>
      <c r="F955" s="152">
        <v>97647.786</v>
      </c>
      <c r="H955" s="153">
        <f>IFERROR(__xludf.DUMMYFUNCTION("TO_DATE(INT((I955/(60*60*24))+""1/1/1970""))"),43507.0)</f>
        <v>43507</v>
      </c>
      <c r="I955" s="152">
        <v>1.5498972E9</v>
      </c>
      <c r="J955" s="152">
        <v>138697.74</v>
      </c>
      <c r="L955" s="158">
        <v>43507.0</v>
      </c>
      <c r="M955" s="159">
        <v>147632.78</v>
      </c>
      <c r="O955" s="153">
        <f>IFERROR(__xludf.DUMMYFUNCTION("TO_DATE(INT((P955/(60*60*24))+""1/1/1970""))"),43328.0)</f>
        <v>43328</v>
      </c>
      <c r="P955" s="13">
        <v>1.534428E9</v>
      </c>
      <c r="Q955" s="13">
        <v>32674.0412</v>
      </c>
      <c r="S955" s="153">
        <f>IFERROR(__xludf.DUMMYFUNCTION("TO_DATE(INT((T955/(60*60*24))+""1/1/1970""))"),43507.0)</f>
        <v>43507</v>
      </c>
      <c r="T955" s="152">
        <v>1.5498972E9</v>
      </c>
      <c r="U955" s="152">
        <v>164743.8377</v>
      </c>
      <c r="W955" s="153">
        <f>IFERROR(__xludf.DUMMYFUNCTION("TO_DATE(INT((X955/(60*60*24))+""1/1/1970""))"),43481.0)</f>
        <v>43481</v>
      </c>
      <c r="X955" s="152">
        <v>1.5476508E9</v>
      </c>
      <c r="Y955" s="152">
        <v>10080.6284</v>
      </c>
      <c r="AA955" s="153">
        <f>IFERROR(__xludf.DUMMYFUNCTION("TO_DATE(INT((AB955/(60*60*24))+""1/1/1970""))"),43486.0)</f>
        <v>43486</v>
      </c>
      <c r="AB955" s="156">
        <v>1.5480648E9</v>
      </c>
      <c r="AC955" s="156">
        <v>90346.0526</v>
      </c>
      <c r="AE955" s="153">
        <f>IFERROR(__xludf.DUMMYFUNCTION("TO_DATE(INT((AF955/(60*60*24))+""1/1/1970""))"),43330.0)</f>
        <v>43330</v>
      </c>
      <c r="AF955" s="152">
        <v>1.5345504E9</v>
      </c>
      <c r="AG955" s="152">
        <v>95146.1042</v>
      </c>
      <c r="AH955" s="156"/>
      <c r="AI955" s="153">
        <f>IFERROR(__xludf.DUMMYFUNCTION("TO_DATE(INT((AJ955/(60*60*24))+""1/1/1970""))"),43507.0)</f>
        <v>43507</v>
      </c>
      <c r="AJ955" s="152">
        <v>1.5498972E9</v>
      </c>
      <c r="AK955" s="152">
        <v>97647.786</v>
      </c>
      <c r="AL955" s="152">
        <v>138697.74</v>
      </c>
      <c r="AM955" s="159">
        <v>147632.78</v>
      </c>
      <c r="AN955" s="152">
        <f t="shared" si="1"/>
        <v>31425.791</v>
      </c>
      <c r="AO955" s="152">
        <f t="shared" si="2"/>
        <v>164743.8377</v>
      </c>
      <c r="AP955" s="152">
        <f t="shared" si="3"/>
        <v>10047.1285</v>
      </c>
      <c r="AQ955" s="152">
        <f t="shared" si="4"/>
        <v>89859.0428</v>
      </c>
      <c r="AR955" s="152">
        <f t="shared" si="5"/>
        <v>91928.8598</v>
      </c>
    </row>
    <row r="956">
      <c r="A956" s="156">
        <v>1.5107796E9</v>
      </c>
      <c r="B956" s="156">
        <v>121054.6081</v>
      </c>
      <c r="D956" s="153">
        <f>IFERROR(__xludf.DUMMYFUNCTION("TO_DATE(INT((E956/(60*60*24))+""1/1/1970""))"),43508.0)</f>
        <v>43508</v>
      </c>
      <c r="E956" s="152">
        <v>1.5499476E9</v>
      </c>
      <c r="F956" s="152">
        <v>97647.786</v>
      </c>
      <c r="H956" s="153">
        <f>IFERROR(__xludf.DUMMYFUNCTION("TO_DATE(INT((I956/(60*60*24))+""1/1/1970""))"),43508.0)</f>
        <v>43508</v>
      </c>
      <c r="I956" s="152">
        <v>1.5499476E9</v>
      </c>
      <c r="J956" s="152">
        <v>137240.96</v>
      </c>
      <c r="L956" s="158">
        <v>43508.0</v>
      </c>
      <c r="M956" s="159">
        <v>147576.74</v>
      </c>
      <c r="O956" s="153">
        <f>IFERROR(__xludf.DUMMYFUNCTION("TO_DATE(INT((P956/(60*60*24))+""1/1/1970""))"),43329.0)</f>
        <v>43329</v>
      </c>
      <c r="P956" s="13">
        <v>1.5345144E9</v>
      </c>
      <c r="Q956" s="13">
        <v>32432.2334</v>
      </c>
      <c r="S956" s="153">
        <f>IFERROR(__xludf.DUMMYFUNCTION("TO_DATE(INT((T956/(60*60*24))+""1/1/1970""))"),43508.0)</f>
        <v>43508</v>
      </c>
      <c r="T956" s="152">
        <v>1.5499476E9</v>
      </c>
      <c r="U956" s="152">
        <v>164792.5231</v>
      </c>
      <c r="W956" s="153">
        <f>IFERROR(__xludf.DUMMYFUNCTION("TO_DATE(INT((X956/(60*60*24))+""1/1/1970""))"),43482.0)</f>
        <v>43482</v>
      </c>
      <c r="X956" s="152">
        <v>1.5477372E9</v>
      </c>
      <c r="Y956" s="152">
        <v>10075.1815</v>
      </c>
      <c r="AA956" s="153">
        <f>IFERROR(__xludf.DUMMYFUNCTION("TO_DATE(INT((AB956/(60*60*24))+""1/1/1970""))"),43487.0)</f>
        <v>43487</v>
      </c>
      <c r="AB956" s="152">
        <v>1.548144E9</v>
      </c>
      <c r="AC956" s="152">
        <v>89998.8828</v>
      </c>
      <c r="AE956" s="153">
        <f>IFERROR(__xludf.DUMMYFUNCTION("TO_DATE(INT((AF956/(60*60*24))+""1/1/1970""))"),43331.0)</f>
        <v>43331</v>
      </c>
      <c r="AF956" s="156">
        <v>1.534716E9</v>
      </c>
      <c r="AG956" s="156">
        <v>95146.1042</v>
      </c>
      <c r="AH956" s="156"/>
      <c r="AI956" s="153">
        <f>IFERROR(__xludf.DUMMYFUNCTION("TO_DATE(INT((AJ956/(60*60*24))+""1/1/1970""))"),43508.0)</f>
        <v>43508</v>
      </c>
      <c r="AJ956" s="152">
        <v>1.5499476E9</v>
      </c>
      <c r="AK956" s="152">
        <v>97647.786</v>
      </c>
      <c r="AL956" s="152">
        <v>137240.96</v>
      </c>
      <c r="AM956" s="159">
        <v>147576.74</v>
      </c>
      <c r="AN956" s="152">
        <f t="shared" si="1"/>
        <v>31394.5043</v>
      </c>
      <c r="AO956" s="152">
        <f t="shared" si="2"/>
        <v>164792.5231</v>
      </c>
      <c r="AP956" s="152">
        <f t="shared" si="3"/>
        <v>10051.2997</v>
      </c>
      <c r="AQ956" s="152">
        <f t="shared" si="4"/>
        <v>89976.2626</v>
      </c>
      <c r="AR956" s="152">
        <f t="shared" si="5"/>
        <v>91561.256</v>
      </c>
    </row>
    <row r="957">
      <c r="A957" s="152">
        <v>1.51084266E9</v>
      </c>
      <c r="B957" s="152">
        <v>121605.245</v>
      </c>
      <c r="D957" s="153">
        <f>IFERROR(__xludf.DUMMYFUNCTION("TO_DATE(INT((E957/(60*60*24))+""1/1/1970""))"),43509.0)</f>
        <v>43509</v>
      </c>
      <c r="E957" s="156">
        <v>1.550034E9</v>
      </c>
      <c r="F957" s="156">
        <v>97647.786</v>
      </c>
      <c r="H957" s="153">
        <f>IFERROR(__xludf.DUMMYFUNCTION("TO_DATE(INT((I957/(60*60*24))+""1/1/1970""))"),43509.0)</f>
        <v>43509</v>
      </c>
      <c r="I957" s="156">
        <v>1.550034E9</v>
      </c>
      <c r="J957" s="156">
        <v>138396.53</v>
      </c>
      <c r="L957" s="158">
        <v>43509.0</v>
      </c>
      <c r="M957" s="160">
        <v>149286.24</v>
      </c>
      <c r="O957" s="153">
        <f>IFERROR(__xludf.DUMMYFUNCTION("TO_DATE(INT((P957/(60*60*24))+""1/1/1970""))"),43330.0)</f>
        <v>43330</v>
      </c>
      <c r="P957" s="13">
        <v>1.5345504E9</v>
      </c>
      <c r="Q957" s="13">
        <v>32726.0957</v>
      </c>
      <c r="S957" s="153">
        <f>IFERROR(__xludf.DUMMYFUNCTION("TO_DATE(INT((T957/(60*60*24))+""1/1/1970""))"),43509.0)</f>
        <v>43509</v>
      </c>
      <c r="T957" s="156">
        <v>1.550034E9</v>
      </c>
      <c r="U957" s="156">
        <v>163607.3792</v>
      </c>
      <c r="W957" s="153">
        <f>IFERROR(__xludf.DUMMYFUNCTION("TO_DATE(INT((X957/(60*60*24))+""1/1/1970""))"),43483.0)</f>
        <v>43483</v>
      </c>
      <c r="X957" s="152">
        <v>1.5478236E9</v>
      </c>
      <c r="Y957" s="152">
        <v>10072.0448</v>
      </c>
      <c r="AA957" s="153">
        <f>IFERROR(__xludf.DUMMYFUNCTION("TO_DATE(INT((AB957/(60*60*24))+""1/1/1970""))"),43488.0)</f>
        <v>43488</v>
      </c>
      <c r="AB957" s="156">
        <v>1.5482232E9</v>
      </c>
      <c r="AC957" s="156">
        <v>90112.658</v>
      </c>
      <c r="AE957" s="153">
        <f>IFERROR(__xludf.DUMMYFUNCTION("TO_DATE(INT((AF957/(60*60*24))+""1/1/1970""))"),43332.0)</f>
        <v>43332</v>
      </c>
      <c r="AF957" s="156">
        <v>1.5347556E9</v>
      </c>
      <c r="AG957" s="156">
        <v>95148.9877</v>
      </c>
      <c r="AH957" s="156"/>
      <c r="AI957" s="153">
        <f>IFERROR(__xludf.DUMMYFUNCTION("TO_DATE(INT((AJ957/(60*60*24))+""1/1/1970""))"),43509.0)</f>
        <v>43509</v>
      </c>
      <c r="AJ957" s="156">
        <v>1.550034E9</v>
      </c>
      <c r="AK957" s="156">
        <v>97647.786</v>
      </c>
      <c r="AL957" s="156">
        <v>138396.53</v>
      </c>
      <c r="AM957" s="160">
        <v>149286.24</v>
      </c>
      <c r="AN957" s="152">
        <f t="shared" si="1"/>
        <v>31324.5482</v>
      </c>
      <c r="AO957" s="152">
        <f t="shared" si="2"/>
        <v>163607.3792</v>
      </c>
      <c r="AP957" s="152">
        <f t="shared" si="3"/>
        <v>10069.1094</v>
      </c>
      <c r="AQ957" s="152">
        <f t="shared" si="4"/>
        <v>90065.2568</v>
      </c>
      <c r="AR957" s="152">
        <f t="shared" si="5"/>
        <v>92008.2104</v>
      </c>
    </row>
    <row r="958">
      <c r="A958" s="156">
        <v>1.510866E9</v>
      </c>
      <c r="B958" s="156">
        <v>122080.5811</v>
      </c>
      <c r="D958" s="153">
        <f>IFERROR(__xludf.DUMMYFUNCTION("TO_DATE(INT((E958/(60*60*24))+""1/1/1970""))"),43510.0)</f>
        <v>43510</v>
      </c>
      <c r="E958" s="152">
        <v>1.5501204E9</v>
      </c>
      <c r="F958" s="152">
        <v>97647.786</v>
      </c>
      <c r="H958" s="153">
        <f>IFERROR(__xludf.DUMMYFUNCTION("TO_DATE(INT((I958/(60*60*24))+""1/1/1970""))"),43510.0)</f>
        <v>43510</v>
      </c>
      <c r="I958" s="152">
        <v>1.5501204E9</v>
      </c>
      <c r="J958" s="152">
        <v>137755.21</v>
      </c>
      <c r="L958" s="158">
        <v>43510.0</v>
      </c>
      <c r="M958" s="159">
        <v>149617.6</v>
      </c>
      <c r="O958" s="153">
        <f>IFERROR(__xludf.DUMMYFUNCTION("TO_DATE(INT((P958/(60*60*24))+""1/1/1970""))"),43331.0)</f>
        <v>43331</v>
      </c>
      <c r="P958" s="13">
        <v>1.5346368E9</v>
      </c>
      <c r="Q958" s="13">
        <v>32726.0957</v>
      </c>
      <c r="S958" s="153">
        <f>IFERROR(__xludf.DUMMYFUNCTION("TO_DATE(INT((T958/(60*60*24))+""1/1/1970""))"),43510.0)</f>
        <v>43510</v>
      </c>
      <c r="T958" s="152">
        <v>1.5501204E9</v>
      </c>
      <c r="U958" s="152">
        <v>163616.4223</v>
      </c>
      <c r="W958" s="153">
        <f>IFERROR(__xludf.DUMMYFUNCTION("TO_DATE(INT((X958/(60*60*24))+""1/1/1970""))"),43484.0)</f>
        <v>43484</v>
      </c>
      <c r="X958" s="152">
        <v>1.547856E9</v>
      </c>
      <c r="Y958" s="152">
        <v>10076.7013</v>
      </c>
      <c r="AA958" s="153">
        <f>IFERROR(__xludf.DUMMYFUNCTION("TO_DATE(INT((AB958/(60*60*24))+""1/1/1970""))"),43489.0)</f>
        <v>43489</v>
      </c>
      <c r="AB958" s="152">
        <v>1.5483024E9</v>
      </c>
      <c r="AC958" s="152">
        <v>89904.5898</v>
      </c>
      <c r="AE958" s="153">
        <f>IFERROR(__xludf.DUMMYFUNCTION("TO_DATE(INT((AF958/(60*60*24))+""1/1/1970""))"),43333.0)</f>
        <v>43333</v>
      </c>
      <c r="AF958" s="152">
        <v>1.5348348E9</v>
      </c>
      <c r="AG958" s="152">
        <v>94763.672</v>
      </c>
      <c r="AH958" s="156"/>
      <c r="AI958" s="153">
        <f>IFERROR(__xludf.DUMMYFUNCTION("TO_DATE(INT((AJ958/(60*60*24))+""1/1/1970""))"),43510.0)</f>
        <v>43510</v>
      </c>
      <c r="AJ958" s="152">
        <v>1.5501204E9</v>
      </c>
      <c r="AK958" s="152">
        <v>97647.786</v>
      </c>
      <c r="AL958" s="152">
        <v>137755.21</v>
      </c>
      <c r="AM958" s="159">
        <v>149617.6</v>
      </c>
      <c r="AN958" s="152">
        <f t="shared" si="1"/>
        <v>31323.3346</v>
      </c>
      <c r="AO958" s="152">
        <f t="shared" si="2"/>
        <v>163616.4223</v>
      </c>
      <c r="AP958" s="152">
        <f t="shared" si="3"/>
        <v>10068.1364</v>
      </c>
      <c r="AQ958" s="152">
        <f t="shared" si="4"/>
        <v>90310.048</v>
      </c>
      <c r="AR958" s="152">
        <f t="shared" si="5"/>
        <v>91448.7077</v>
      </c>
    </row>
    <row r="959">
      <c r="A959" s="152">
        <v>1.51092906E9</v>
      </c>
      <c r="B959" s="152">
        <v>121906.4481</v>
      </c>
      <c r="D959" s="153">
        <f>IFERROR(__xludf.DUMMYFUNCTION("TO_DATE(INT((E959/(60*60*24))+""1/1/1970""))"),43511.0)</f>
        <v>43511</v>
      </c>
      <c r="E959" s="156">
        <v>1.5502068E9</v>
      </c>
      <c r="F959" s="156">
        <v>97647.786</v>
      </c>
      <c r="H959" s="153">
        <f>IFERROR(__xludf.DUMMYFUNCTION("TO_DATE(INT((I959/(60*60*24))+""1/1/1970""))"),43511.0)</f>
        <v>43511</v>
      </c>
      <c r="I959" s="156">
        <v>1.5502068E9</v>
      </c>
      <c r="J959" s="156">
        <v>138455.1</v>
      </c>
      <c r="L959" s="158">
        <v>43511.0</v>
      </c>
      <c r="M959" s="160">
        <v>149494.66</v>
      </c>
      <c r="O959" s="153">
        <f>IFERROR(__xludf.DUMMYFUNCTION("TO_DATE(INT((P959/(60*60*24))+""1/1/1970""))"),43332.0)</f>
        <v>43332</v>
      </c>
      <c r="P959" s="13">
        <v>1.5347232E9</v>
      </c>
      <c r="Q959" s="13">
        <v>32720.972</v>
      </c>
      <c r="S959" s="153">
        <f>IFERROR(__xludf.DUMMYFUNCTION("TO_DATE(INT((T959/(60*60*24))+""1/1/1970""))"),43511.0)</f>
        <v>43511</v>
      </c>
      <c r="T959" s="156">
        <v>1.5502068E9</v>
      </c>
      <c r="U959" s="156">
        <v>163668.358</v>
      </c>
      <c r="W959" s="153">
        <f>IFERROR(__xludf.DUMMYFUNCTION("TO_DATE(INT((X959/(60*60*24))+""1/1/1970""))"),43486.0)</f>
        <v>43486</v>
      </c>
      <c r="X959" s="156">
        <v>1.5480288E9</v>
      </c>
      <c r="Y959" s="156">
        <v>10077.6625</v>
      </c>
      <c r="AA959" s="153">
        <f>IFERROR(__xludf.DUMMYFUNCTION("TO_DATE(INT((AB959/(60*60*24))+""1/1/1970""))"),43490.0)</f>
        <v>43490</v>
      </c>
      <c r="AB959" s="156">
        <v>1.5483816E9</v>
      </c>
      <c r="AC959" s="156">
        <v>89446.1471</v>
      </c>
      <c r="AE959" s="153">
        <f>IFERROR(__xludf.DUMMYFUNCTION("TO_DATE(INT((AF959/(60*60*24))+""1/1/1970""))"),43334.0)</f>
        <v>43334</v>
      </c>
      <c r="AF959" s="156">
        <v>1.534914E9</v>
      </c>
      <c r="AG959" s="156">
        <v>94151.9968</v>
      </c>
      <c r="AH959" s="156"/>
      <c r="AI959" s="153">
        <f>IFERROR(__xludf.DUMMYFUNCTION("TO_DATE(INT((AJ959/(60*60*24))+""1/1/1970""))"),43511.0)</f>
        <v>43511</v>
      </c>
      <c r="AJ959" s="156">
        <v>1.5502068E9</v>
      </c>
      <c r="AK959" s="156">
        <v>97647.786</v>
      </c>
      <c r="AL959" s="156">
        <v>138455.1</v>
      </c>
      <c r="AM959" s="160">
        <v>149494.66</v>
      </c>
      <c r="AN959" s="152">
        <f t="shared" si="1"/>
        <v>31367.0334</v>
      </c>
      <c r="AO959" s="152">
        <f t="shared" si="2"/>
        <v>163668.358</v>
      </c>
      <c r="AP959" s="152">
        <f t="shared" si="3"/>
        <v>10066.3202</v>
      </c>
      <c r="AQ959" s="152">
        <f t="shared" si="4"/>
        <v>90121.2704</v>
      </c>
      <c r="AR959" s="152">
        <f t="shared" si="5"/>
        <v>91692.8322</v>
      </c>
    </row>
    <row r="960">
      <c r="A960" s="156">
        <v>1.5109524E9</v>
      </c>
      <c r="B960" s="156">
        <v>121722.9025</v>
      </c>
      <c r="D960" s="153">
        <f>IFERROR(__xludf.DUMMYFUNCTION("TO_DATE(INT((E960/(60*60*24))+""1/1/1970""))"),43512.0)</f>
        <v>43512</v>
      </c>
      <c r="E960" s="152">
        <v>1.5502932E9</v>
      </c>
      <c r="F960" s="152">
        <v>97647.786</v>
      </c>
      <c r="H960" s="153">
        <f>IFERROR(__xludf.DUMMYFUNCTION("TO_DATE(INT((I960/(60*60*24))+""1/1/1970""))"),43512.0)</f>
        <v>43512</v>
      </c>
      <c r="I960" s="152">
        <v>1.5502932E9</v>
      </c>
      <c r="J960" s="152">
        <v>139164.31</v>
      </c>
      <c r="L960" s="158">
        <v>43512.0</v>
      </c>
      <c r="M960" s="159">
        <v>151090.32</v>
      </c>
      <c r="O960" s="153">
        <f>IFERROR(__xludf.DUMMYFUNCTION("TO_DATE(INT((P960/(60*60*24))+""1/1/1970""))"),43333.0)</f>
        <v>43333</v>
      </c>
      <c r="P960" s="13">
        <v>1.53486E9</v>
      </c>
      <c r="Q960" s="13">
        <v>32914.2015</v>
      </c>
      <c r="S960" s="153">
        <f>IFERROR(__xludf.DUMMYFUNCTION("TO_DATE(INT((T960/(60*60*24))+""1/1/1970""))"),43512.0)</f>
        <v>43512</v>
      </c>
      <c r="T960" s="152">
        <v>1.5502932E9</v>
      </c>
      <c r="U960" s="152">
        <v>164917.9992</v>
      </c>
      <c r="W960" s="153">
        <f>IFERROR(__xludf.DUMMYFUNCTION("TO_DATE(INT((X960/(60*60*24))+""1/1/1970""))"),43487.0)</f>
        <v>43487</v>
      </c>
      <c r="X960" s="152">
        <v>1.5481152E9</v>
      </c>
      <c r="Y960" s="152">
        <v>10074.2304</v>
      </c>
      <c r="AA960" s="153">
        <f>IFERROR(__xludf.DUMMYFUNCTION("TO_DATE(INT((AB960/(60*60*24))+""1/1/1970""))"),43492.0)</f>
        <v>43492</v>
      </c>
      <c r="AB960" s="152">
        <v>1.54863E9</v>
      </c>
      <c r="AC960" s="152">
        <v>90635.1916</v>
      </c>
      <c r="AE960" s="153">
        <f>IFERROR(__xludf.DUMMYFUNCTION("TO_DATE(INT((AF960/(60*60*24))+""1/1/1970""))"),43335.0)</f>
        <v>43335</v>
      </c>
      <c r="AF960" s="152">
        <v>1.5349932E9</v>
      </c>
      <c r="AG960" s="152">
        <v>94087.1167</v>
      </c>
      <c r="AH960" s="156"/>
      <c r="AI960" s="153">
        <f>IFERROR(__xludf.DUMMYFUNCTION("TO_DATE(INT((AJ960/(60*60*24))+""1/1/1970""))"),43512.0)</f>
        <v>43512</v>
      </c>
      <c r="AJ960" s="152">
        <v>1.5502932E9</v>
      </c>
      <c r="AK960" s="152">
        <v>97647.786</v>
      </c>
      <c r="AL960" s="152">
        <v>139164.31</v>
      </c>
      <c r="AM960" s="159">
        <v>151090.32</v>
      </c>
      <c r="AN960" s="152">
        <f t="shared" si="1"/>
        <v>31368.7528</v>
      </c>
      <c r="AO960" s="152">
        <f t="shared" si="2"/>
        <v>164917.9992</v>
      </c>
      <c r="AP960" s="152">
        <f t="shared" si="3"/>
        <v>10068.0954</v>
      </c>
      <c r="AQ960" s="152">
        <f t="shared" si="4"/>
        <v>90121.2704</v>
      </c>
      <c r="AR960" s="152">
        <f t="shared" si="5"/>
        <v>91693.6419</v>
      </c>
    </row>
    <row r="961">
      <c r="A961" s="152">
        <v>1.51118826E9</v>
      </c>
      <c r="B961" s="152">
        <v>121774.6717</v>
      </c>
      <c r="D961" s="153">
        <f>IFERROR(__xludf.DUMMYFUNCTION("TO_DATE(INT((E961/(60*60*24))+""1/1/1970""))"),43515.0)</f>
        <v>43515</v>
      </c>
      <c r="E961" s="156">
        <v>1.5505884E9</v>
      </c>
      <c r="F961" s="156">
        <v>97647.786</v>
      </c>
      <c r="H961" s="153">
        <f>IFERROR(__xludf.DUMMYFUNCTION("TO_DATE(INT((I961/(60*60*24))+""1/1/1970""))"),43515.0)</f>
        <v>43515</v>
      </c>
      <c r="I961" s="156">
        <v>1.5505884E9</v>
      </c>
      <c r="J961" s="156">
        <v>139164.31</v>
      </c>
      <c r="L961" s="158">
        <v>43515.0</v>
      </c>
      <c r="M961" s="160">
        <v>151090.32</v>
      </c>
      <c r="O961" s="153">
        <f>IFERROR(__xludf.DUMMYFUNCTION("TO_DATE(INT((P961/(60*60*24))+""1/1/1970""))"),43334.0)</f>
        <v>43334</v>
      </c>
      <c r="P961" s="13">
        <v>1.5349464E9</v>
      </c>
      <c r="Q961" s="13">
        <v>32865.1403</v>
      </c>
      <c r="S961" s="153">
        <f>IFERROR(__xludf.DUMMYFUNCTION("TO_DATE(INT((T961/(60*60*24))+""1/1/1970""))"),43515.0)</f>
        <v>43515</v>
      </c>
      <c r="T961" s="156">
        <v>1.5505884E9</v>
      </c>
      <c r="U961" s="156">
        <v>164917.9992</v>
      </c>
      <c r="W961" s="153">
        <f>IFERROR(__xludf.DUMMYFUNCTION("TO_DATE(INT((X961/(60*60*24))+""1/1/1970""))"),43488.0)</f>
        <v>43488</v>
      </c>
      <c r="X961" s="156">
        <v>1.5482556E9</v>
      </c>
      <c r="Y961" s="156">
        <v>10062.3324</v>
      </c>
      <c r="AA961" s="153">
        <f>IFERROR(__xludf.DUMMYFUNCTION("TO_DATE(INT((AB961/(60*60*24))+""1/1/1970""))"),43493.0)</f>
        <v>43493</v>
      </c>
      <c r="AB961" s="156">
        <v>1.5486696E9</v>
      </c>
      <c r="AC961" s="156">
        <v>90670.3067</v>
      </c>
      <c r="AE961" s="153">
        <f>IFERROR(__xludf.DUMMYFUNCTION("TO_DATE(INT((AF961/(60*60*24))+""1/1/1970""))"),43336.0)</f>
        <v>43336</v>
      </c>
      <c r="AF961" s="156">
        <v>1.5350724E9</v>
      </c>
      <c r="AG961" s="156">
        <v>94400.3434</v>
      </c>
      <c r="AH961" s="156"/>
      <c r="AI961" s="153">
        <f>IFERROR(__xludf.DUMMYFUNCTION("TO_DATE(INT((AJ961/(60*60*24))+""1/1/1970""))"),43515.0)</f>
        <v>43515</v>
      </c>
      <c r="AJ961" s="156">
        <v>1.5505884E9</v>
      </c>
      <c r="AK961" s="156">
        <v>97647.786</v>
      </c>
      <c r="AL961" s="156">
        <v>139164.31</v>
      </c>
      <c r="AM961" s="160">
        <v>151090.32</v>
      </c>
      <c r="AN961" s="152">
        <f t="shared" si="1"/>
        <v>31399.0653</v>
      </c>
      <c r="AO961" s="152">
        <f t="shared" si="2"/>
        <v>164917.9992</v>
      </c>
      <c r="AP961" s="152">
        <f t="shared" si="3"/>
        <v>10066.1884</v>
      </c>
      <c r="AQ961" s="152">
        <f t="shared" si="4"/>
        <v>89745.6698</v>
      </c>
      <c r="AR961" s="152">
        <f t="shared" si="5"/>
        <v>91829.2667</v>
      </c>
    </row>
    <row r="962">
      <c r="A962" s="156">
        <v>1.5112116E9</v>
      </c>
      <c r="B962" s="156">
        <v>121929.9796</v>
      </c>
      <c r="D962" s="153">
        <f>IFERROR(__xludf.DUMMYFUNCTION("TO_DATE(INT((E962/(60*60*24))+""1/1/1970""))"),43516.0)</f>
        <v>43516</v>
      </c>
      <c r="E962" s="156">
        <v>1.5506388E9</v>
      </c>
      <c r="F962" s="156">
        <v>98112.13</v>
      </c>
      <c r="H962" s="153">
        <f>IFERROR(__xludf.DUMMYFUNCTION("TO_DATE(INT((I962/(60*60*24))+""1/1/1970""))"),43516.0)</f>
        <v>43516</v>
      </c>
      <c r="I962" s="156">
        <v>1.5506388E9</v>
      </c>
      <c r="J962" s="156">
        <v>140656.94</v>
      </c>
      <c r="L962" s="158">
        <v>43516.0</v>
      </c>
      <c r="M962" s="160">
        <v>151424.18</v>
      </c>
      <c r="O962" s="153">
        <f>IFERROR(__xludf.DUMMYFUNCTION("TO_DATE(INT((P962/(60*60*24))+""1/1/1970""))"),43335.0)</f>
        <v>43335</v>
      </c>
      <c r="P962" s="13">
        <v>1.5350328E9</v>
      </c>
      <c r="Q962" s="13">
        <v>32734.587</v>
      </c>
      <c r="S962" s="153">
        <f>IFERROR(__xludf.DUMMYFUNCTION("TO_DATE(INT((T962/(60*60*24))+""1/1/1970""))"),43516.0)</f>
        <v>43516</v>
      </c>
      <c r="T962" s="156">
        <v>1.5506388E9</v>
      </c>
      <c r="U962" s="156">
        <v>164996.3537</v>
      </c>
      <c r="W962" s="153">
        <f>IFERROR(__xludf.DUMMYFUNCTION("TO_DATE(INT((X962/(60*60*24))+""1/1/1970""))"),43489.0)</f>
        <v>43489</v>
      </c>
      <c r="X962" s="156">
        <v>1.548342E9</v>
      </c>
      <c r="Y962" s="156">
        <v>10051.22</v>
      </c>
      <c r="AA962" s="153">
        <f>IFERROR(__xludf.DUMMYFUNCTION("TO_DATE(INT((AB962/(60*60*24))+""1/1/1970""))"),43494.0)</f>
        <v>43494</v>
      </c>
      <c r="AB962" s="152">
        <v>1.5487488E9</v>
      </c>
      <c r="AC962" s="152">
        <v>90375.1748</v>
      </c>
      <c r="AE962" s="153">
        <f>IFERROR(__xludf.DUMMYFUNCTION("TO_DATE(INT((AF962/(60*60*24))+""1/1/1970""))"),43337.0)</f>
        <v>43337</v>
      </c>
      <c r="AF962" s="152">
        <v>1.5351552E9</v>
      </c>
      <c r="AG962" s="152">
        <v>93823.9919</v>
      </c>
      <c r="AH962" s="156"/>
      <c r="AI962" s="153">
        <f>IFERROR(__xludf.DUMMYFUNCTION("TO_DATE(INT((AJ962/(60*60*24))+""1/1/1970""))"),43516.0)</f>
        <v>43516</v>
      </c>
      <c r="AJ962" s="156">
        <v>1.5506388E9</v>
      </c>
      <c r="AK962" s="156">
        <v>98112.13</v>
      </c>
      <c r="AL962" s="156">
        <v>140656.94</v>
      </c>
      <c r="AM962" s="160">
        <v>151424.18</v>
      </c>
      <c r="AN962" s="152">
        <f t="shared" si="1"/>
        <v>31375.6837</v>
      </c>
      <c r="AO962" s="152">
        <f t="shared" si="2"/>
        <v>164996.3537</v>
      </c>
      <c r="AP962" s="152">
        <f t="shared" si="3"/>
        <v>10057.7957</v>
      </c>
      <c r="AQ962" s="152">
        <f t="shared" si="4"/>
        <v>89325.2372</v>
      </c>
      <c r="AR962" s="152">
        <f t="shared" si="5"/>
        <v>92057.6021</v>
      </c>
    </row>
    <row r="963">
      <c r="A963" s="152">
        <v>1.51127466E9</v>
      </c>
      <c r="B963" s="152">
        <v>122344.1338</v>
      </c>
      <c r="D963" s="153">
        <f>IFERROR(__xludf.DUMMYFUNCTION("TO_DATE(INT((E963/(60*60*24))+""1/1/1970""))"),43517.0)</f>
        <v>43517</v>
      </c>
      <c r="E963" s="152">
        <v>1.5507252E9</v>
      </c>
      <c r="F963" s="152">
        <v>98110.305</v>
      </c>
      <c r="H963" s="153">
        <f>IFERROR(__xludf.DUMMYFUNCTION("TO_DATE(INT((I963/(60*60*24))+""1/1/1970""))"),43517.0)</f>
        <v>43517</v>
      </c>
      <c r="I963" s="152">
        <v>1.5507252E9</v>
      </c>
      <c r="J963" s="152">
        <v>141350.97</v>
      </c>
      <c r="L963" s="158">
        <v>43517.0</v>
      </c>
      <c r="M963" s="159">
        <v>151615.84</v>
      </c>
      <c r="O963" s="153">
        <f>IFERROR(__xludf.DUMMYFUNCTION("TO_DATE(INT((P963/(60*60*24))+""1/1/1970""))"),43336.0)</f>
        <v>43336</v>
      </c>
      <c r="P963" s="13">
        <v>1.5351192E9</v>
      </c>
      <c r="Q963" s="13">
        <v>32707.3303</v>
      </c>
      <c r="S963" s="153">
        <f>IFERROR(__xludf.DUMMYFUNCTION("TO_DATE(INT((T963/(60*60*24))+""1/1/1970""))"),43517.0)</f>
        <v>43517</v>
      </c>
      <c r="T963" s="152">
        <v>1.5507252E9</v>
      </c>
      <c r="U963" s="152">
        <v>164105.2085</v>
      </c>
      <c r="W963" s="153">
        <f>IFERROR(__xludf.DUMMYFUNCTION("TO_DATE(INT((X963/(60*60*24))+""1/1/1970""))"),43490.0)</f>
        <v>43490</v>
      </c>
      <c r="X963" s="156">
        <v>1.5484284E9</v>
      </c>
      <c r="Y963" s="156">
        <v>10046.4416</v>
      </c>
      <c r="AA963" s="153">
        <f>IFERROR(__xludf.DUMMYFUNCTION("TO_DATE(INT((AB963/(60*60*24))+""1/1/1970""))"),43495.0)</f>
        <v>43495</v>
      </c>
      <c r="AB963" s="156">
        <v>1.548828E9</v>
      </c>
      <c r="AC963" s="156">
        <v>90882.3544</v>
      </c>
      <c r="AE963" s="153">
        <f>IFERROR(__xludf.DUMMYFUNCTION("TO_DATE(INT((AF963/(60*60*24))+""1/1/1970""))"),43338.0)</f>
        <v>43338</v>
      </c>
      <c r="AF963" s="156">
        <v>1.5353208E9</v>
      </c>
      <c r="AG963" s="156">
        <v>93823.9919</v>
      </c>
      <c r="AH963" s="156"/>
      <c r="AI963" s="153">
        <f>IFERROR(__xludf.DUMMYFUNCTION("TO_DATE(INT((AJ963/(60*60*24))+""1/1/1970""))"),43517.0)</f>
        <v>43517</v>
      </c>
      <c r="AJ963" s="152">
        <v>1.5507252E9</v>
      </c>
      <c r="AK963" s="152">
        <v>98110.305</v>
      </c>
      <c r="AL963" s="152">
        <v>141350.97</v>
      </c>
      <c r="AM963" s="159">
        <v>151615.84</v>
      </c>
      <c r="AN963" s="152">
        <f t="shared" si="1"/>
        <v>31427.9097</v>
      </c>
      <c r="AO963" s="152">
        <f t="shared" si="2"/>
        <v>164105.2085</v>
      </c>
      <c r="AP963" s="152">
        <f t="shared" si="3"/>
        <v>10057.4057</v>
      </c>
      <c r="AQ963" s="152">
        <f t="shared" si="4"/>
        <v>89075.6798</v>
      </c>
      <c r="AR963" s="152">
        <f t="shared" si="5"/>
        <v>92108.6132</v>
      </c>
    </row>
    <row r="964">
      <c r="A964" s="156">
        <v>1.511298E9</v>
      </c>
      <c r="B964" s="156">
        <v>122725.344</v>
      </c>
      <c r="D964" s="153">
        <f>IFERROR(__xludf.DUMMYFUNCTION("TO_DATE(INT((E964/(60*60*24))+""1/1/1970""))"),43518.0)</f>
        <v>43518</v>
      </c>
      <c r="E964" s="156">
        <v>1.5508116E9</v>
      </c>
      <c r="F964" s="156">
        <v>98110.305</v>
      </c>
      <c r="H964" s="153">
        <f>IFERROR(__xludf.DUMMYFUNCTION("TO_DATE(INT((I964/(60*60*24))+""1/1/1970""))"),43518.0)</f>
        <v>43518</v>
      </c>
      <c r="I964" s="156">
        <v>1.5508116E9</v>
      </c>
      <c r="J964" s="156">
        <v>139015.33</v>
      </c>
      <c r="L964" s="158">
        <v>43518.0</v>
      </c>
      <c r="M964" s="160">
        <v>150801.98</v>
      </c>
      <c r="O964" s="153">
        <f>IFERROR(__xludf.DUMMYFUNCTION("TO_DATE(INT((P964/(60*60*24))+""1/1/1970""))"),43337.0)</f>
        <v>43337</v>
      </c>
      <c r="P964" s="13">
        <v>1.5351552E9</v>
      </c>
      <c r="Q964" s="13">
        <v>32605.334</v>
      </c>
      <c r="S964" s="153">
        <f>IFERROR(__xludf.DUMMYFUNCTION("TO_DATE(INT((T964/(60*60*24))+""1/1/1970""))"),43518.0)</f>
        <v>43518</v>
      </c>
      <c r="T964" s="156">
        <v>1.5508116E9</v>
      </c>
      <c r="U964" s="156">
        <v>163998.9401</v>
      </c>
      <c r="W964" s="153">
        <f>IFERROR(__xludf.DUMMYFUNCTION("TO_DATE(INT((X964/(60*60*24))+""1/1/1970""))"),43491.0)</f>
        <v>43491</v>
      </c>
      <c r="X964" s="156">
        <v>1.5484608E9</v>
      </c>
      <c r="Y964" s="156">
        <v>10053.7725</v>
      </c>
      <c r="AA964" s="153">
        <f>IFERROR(__xludf.DUMMYFUNCTION("TO_DATE(INT((AB964/(60*60*24))+""1/1/1970""))"),43496.0)</f>
        <v>43496</v>
      </c>
      <c r="AB964" s="152">
        <v>1.5489072E9</v>
      </c>
      <c r="AC964" s="152">
        <v>91745.694</v>
      </c>
      <c r="AE964" s="153">
        <f>IFERROR(__xludf.DUMMYFUNCTION("TO_DATE(INT((AF964/(60*60*24))+""1/1/1970""))"),43339.0)</f>
        <v>43339</v>
      </c>
      <c r="AF964" s="156">
        <v>1.5353604E9</v>
      </c>
      <c r="AG964" s="156">
        <v>93657.4663</v>
      </c>
      <c r="AH964" s="156"/>
      <c r="AI964" s="153">
        <f>IFERROR(__xludf.DUMMYFUNCTION("TO_DATE(INT((AJ964/(60*60*24))+""1/1/1970""))"),43518.0)</f>
        <v>43518</v>
      </c>
      <c r="AJ964" s="156">
        <v>1.5508116E9</v>
      </c>
      <c r="AK964" s="156">
        <v>98110.305</v>
      </c>
      <c r="AL964" s="156">
        <v>139015.33</v>
      </c>
      <c r="AM964" s="160">
        <v>150801.98</v>
      </c>
      <c r="AN964" s="152">
        <f t="shared" si="1"/>
        <v>31425.0398</v>
      </c>
      <c r="AO964" s="152">
        <f t="shared" si="2"/>
        <v>163998.9401</v>
      </c>
      <c r="AP964" s="152">
        <f t="shared" si="3"/>
        <v>10052.6786</v>
      </c>
      <c r="AQ964" s="152">
        <f t="shared" si="4"/>
        <v>89587.762</v>
      </c>
      <c r="AR964" s="152">
        <f t="shared" si="5"/>
        <v>92057.1972</v>
      </c>
    </row>
    <row r="965">
      <c r="A965" s="152">
        <v>1.51136106E9</v>
      </c>
      <c r="B965" s="152">
        <v>122734.7566</v>
      </c>
      <c r="D965" s="153">
        <f>IFERROR(__xludf.DUMMYFUNCTION("TO_DATE(INT((E965/(60*60*24))+""1/1/1970""))"),43519.0)</f>
        <v>43519</v>
      </c>
      <c r="E965" s="152">
        <v>1.550898E9</v>
      </c>
      <c r="F965" s="152">
        <v>98110.305</v>
      </c>
      <c r="H965" s="153">
        <f>IFERROR(__xludf.DUMMYFUNCTION("TO_DATE(INT((I965/(60*60*24))+""1/1/1970""))"),43519.0)</f>
        <v>43519</v>
      </c>
      <c r="I965" s="152">
        <v>1.550898E9</v>
      </c>
      <c r="J965" s="152">
        <v>146650.34</v>
      </c>
      <c r="L965" s="158">
        <v>43519.0</v>
      </c>
      <c r="M965" s="159">
        <v>151889.66</v>
      </c>
      <c r="O965" s="153">
        <f>IFERROR(__xludf.DUMMYFUNCTION("TO_DATE(INT((P965/(60*60*24))+""1/1/1970""))"),43338.0)</f>
        <v>43338</v>
      </c>
      <c r="P965" s="13">
        <v>1.5352416E9</v>
      </c>
      <c r="Q965" s="13">
        <v>32605.334</v>
      </c>
      <c r="S965" s="153">
        <f>IFERROR(__xludf.DUMMYFUNCTION("TO_DATE(INT((T965/(60*60*24))+""1/1/1970""))"),43519.0)</f>
        <v>43519</v>
      </c>
      <c r="T965" s="152">
        <v>1.550898E9</v>
      </c>
      <c r="U965" s="152">
        <v>165322.6011</v>
      </c>
      <c r="W965" s="153">
        <f>IFERROR(__xludf.DUMMYFUNCTION("TO_DATE(INT((X965/(60*60*24))+""1/1/1970""))"),43493.0)</f>
        <v>43493</v>
      </c>
      <c r="X965" s="152">
        <v>1.5486336E9</v>
      </c>
      <c r="Y965" s="152">
        <v>10052.0468</v>
      </c>
      <c r="AA965" s="153">
        <f>IFERROR(__xludf.DUMMYFUNCTION("TO_DATE(INT((AB965/(60*60*24))+""1/1/1970""))"),43497.0)</f>
        <v>43497</v>
      </c>
      <c r="AB965" s="156">
        <v>1.5489864E9</v>
      </c>
      <c r="AC965" s="156">
        <v>91462.2217</v>
      </c>
      <c r="AE965" s="153">
        <f>IFERROR(__xludf.DUMMYFUNCTION("TO_DATE(INT((AF965/(60*60*24))+""1/1/1970""))"),43340.0)</f>
        <v>43340</v>
      </c>
      <c r="AF965" s="152">
        <v>1.5354396E9</v>
      </c>
      <c r="AG965" s="152">
        <v>93373.0752</v>
      </c>
      <c r="AH965" s="156"/>
      <c r="AI965" s="153">
        <f>IFERROR(__xludf.DUMMYFUNCTION("TO_DATE(INT((AJ965/(60*60*24))+""1/1/1970""))"),43519.0)</f>
        <v>43519</v>
      </c>
      <c r="AJ965" s="152">
        <v>1.550898E9</v>
      </c>
      <c r="AK965" s="152">
        <v>98110.305</v>
      </c>
      <c r="AL965" s="152">
        <v>146650.34</v>
      </c>
      <c r="AM965" s="159">
        <v>151889.66</v>
      </c>
      <c r="AN965" s="152">
        <f t="shared" si="1"/>
        <v>31419.324</v>
      </c>
      <c r="AO965" s="152">
        <f t="shared" si="2"/>
        <v>165322.6011</v>
      </c>
      <c r="AP965" s="152">
        <f t="shared" si="3"/>
        <v>10046.9265</v>
      </c>
      <c r="AQ965" s="152">
        <f t="shared" si="4"/>
        <v>89587.762</v>
      </c>
      <c r="AR965" s="152">
        <f t="shared" si="5"/>
        <v>92009.4249</v>
      </c>
    </row>
    <row r="966">
      <c r="A966" s="156">
        <v>1.5113844E9</v>
      </c>
      <c r="B966" s="156">
        <v>122617.0991</v>
      </c>
      <c r="D966" s="153">
        <f>IFERROR(__xludf.DUMMYFUNCTION("TO_DATE(INT((E966/(60*60*24))+""1/1/1970""))"),43521.0)</f>
        <v>43521</v>
      </c>
      <c r="E966" s="156">
        <v>1.5511068E9</v>
      </c>
      <c r="F966" s="156">
        <v>98110.305</v>
      </c>
      <c r="H966" s="153">
        <f>IFERROR(__xludf.DUMMYFUNCTION("TO_DATE(INT((I966/(60*60*24))+""1/1/1970""))"),43521.0)</f>
        <v>43521</v>
      </c>
      <c r="I966" s="156">
        <v>1.5511068E9</v>
      </c>
      <c r="J966" s="156">
        <v>146650.34</v>
      </c>
      <c r="L966" s="158">
        <v>43521.0</v>
      </c>
      <c r="M966" s="160">
        <v>151889.66</v>
      </c>
      <c r="O966" s="153">
        <f>IFERROR(__xludf.DUMMYFUNCTION("TO_DATE(INT((P966/(60*60*24))+""1/1/1970""))"),43339.0)</f>
        <v>43339</v>
      </c>
      <c r="P966" s="13">
        <v>1.535328E9</v>
      </c>
      <c r="Q966" s="13">
        <v>32575.4074</v>
      </c>
      <c r="S966" s="153">
        <f>IFERROR(__xludf.DUMMYFUNCTION("TO_DATE(INT((T966/(60*60*24))+""1/1/1970""))"),43521.0)</f>
        <v>43521</v>
      </c>
      <c r="T966" s="156">
        <v>1.5511068E9</v>
      </c>
      <c r="U966" s="156">
        <v>165322.6011</v>
      </c>
      <c r="W966" s="153">
        <f>IFERROR(__xludf.DUMMYFUNCTION("TO_DATE(INT((X966/(60*60*24))+""1/1/1970""))"),43494.0)</f>
        <v>43494</v>
      </c>
      <c r="X966" s="156">
        <v>1.548774E9</v>
      </c>
      <c r="Y966" s="156">
        <v>10049.6325</v>
      </c>
      <c r="AA966" s="153">
        <f>IFERROR(__xludf.DUMMYFUNCTION("TO_DATE(INT((AB966/(60*60*24))+""1/1/1970""))"),43499.0)</f>
        <v>43499</v>
      </c>
      <c r="AB966" s="152">
        <v>1.5492348E9</v>
      </c>
      <c r="AC966" s="152">
        <v>91645.362</v>
      </c>
      <c r="AE966" s="153">
        <f>IFERROR(__xludf.DUMMYFUNCTION("TO_DATE(INT((AF966/(60*60*24))+""1/1/1970""))"),43341.0)</f>
        <v>43341</v>
      </c>
      <c r="AF966" s="156">
        <v>1.5355188E9</v>
      </c>
      <c r="AG966" s="156">
        <v>93311.0787</v>
      </c>
      <c r="AH966" s="156"/>
      <c r="AI966" s="153">
        <f>IFERROR(__xludf.DUMMYFUNCTION("TO_DATE(INT((AJ966/(60*60*24))+""1/1/1970""))"),43521.0)</f>
        <v>43521</v>
      </c>
      <c r="AJ966" s="156">
        <v>1.5511068E9</v>
      </c>
      <c r="AK966" s="156">
        <v>98110.305</v>
      </c>
      <c r="AL966" s="156">
        <v>146650.34</v>
      </c>
      <c r="AM966" s="160">
        <v>151889.66</v>
      </c>
      <c r="AN966" s="152">
        <f t="shared" si="1"/>
        <v>31410.479</v>
      </c>
      <c r="AO966" s="152">
        <f t="shared" si="2"/>
        <v>165322.6011</v>
      </c>
      <c r="AP966" s="152">
        <f t="shared" si="3"/>
        <v>10050.9215</v>
      </c>
      <c r="AQ966" s="152">
        <f t="shared" si="4"/>
        <v>89558.9063</v>
      </c>
      <c r="AR966" s="152">
        <f t="shared" si="5"/>
        <v>92077.0349</v>
      </c>
    </row>
    <row r="967">
      <c r="A967" s="152">
        <v>1.51153386E9</v>
      </c>
      <c r="B967" s="152">
        <v>122847.7077</v>
      </c>
      <c r="D967" s="153">
        <f>IFERROR(__xludf.DUMMYFUNCTION("TO_DATE(INT((E967/(60*60*24))+""1/1/1970""))"),43522.0)</f>
        <v>43522</v>
      </c>
      <c r="E967" s="156">
        <v>1.5511572E9</v>
      </c>
      <c r="F967" s="156">
        <v>98110.305</v>
      </c>
      <c r="H967" s="153">
        <f>IFERROR(__xludf.DUMMYFUNCTION("TO_DATE(INT((I967/(60*60*24))+""1/1/1970""))"),43522.0)</f>
        <v>43522</v>
      </c>
      <c r="I967" s="156">
        <v>1.5511572E9</v>
      </c>
      <c r="J967" s="156">
        <v>147275.82</v>
      </c>
      <c r="L967" s="158">
        <v>43522.0</v>
      </c>
      <c r="M967" s="160">
        <v>151985.66</v>
      </c>
      <c r="O967" s="153">
        <f>IFERROR(__xludf.DUMMYFUNCTION("TO_DATE(INT((P967/(60*60*24))+""1/1/1970""))"),43340.0)</f>
        <v>43340</v>
      </c>
      <c r="P967" s="13">
        <v>1.5354648E9</v>
      </c>
      <c r="Q967" s="13">
        <v>32831.3801</v>
      </c>
      <c r="S967" s="153">
        <f>IFERROR(__xludf.DUMMYFUNCTION("TO_DATE(INT((T967/(60*60*24))+""1/1/1970""))"),43522.0)</f>
        <v>43522</v>
      </c>
      <c r="T967" s="156">
        <v>1.5511572E9</v>
      </c>
      <c r="U967" s="156">
        <v>164286.0246</v>
      </c>
      <c r="W967" s="153">
        <f>IFERROR(__xludf.DUMMYFUNCTION("TO_DATE(INT((X967/(60*60*24))+""1/1/1970""))"),43495.0)</f>
        <v>43495</v>
      </c>
      <c r="X967" s="156">
        <v>1.5488604E9</v>
      </c>
      <c r="Y967" s="156">
        <v>10055.9522</v>
      </c>
      <c r="AA967" s="153">
        <f>IFERROR(__xludf.DUMMYFUNCTION("TO_DATE(INT((AB967/(60*60*24))+""1/1/1970""))"),43500.0)</f>
        <v>43500</v>
      </c>
      <c r="AB967" s="156">
        <v>1.5492744E9</v>
      </c>
      <c r="AC967" s="156">
        <v>91508.8859</v>
      </c>
      <c r="AE967" s="153">
        <f>IFERROR(__xludf.DUMMYFUNCTION("TO_DATE(INT((AF967/(60*60*24))+""1/1/1970""))"),43342.0)</f>
        <v>43342</v>
      </c>
      <c r="AF967" s="152">
        <v>1.535598E9</v>
      </c>
      <c r="AG967" s="152">
        <v>93195.3758</v>
      </c>
      <c r="AH967" s="156"/>
      <c r="AI967" s="153">
        <f>IFERROR(__xludf.DUMMYFUNCTION("TO_DATE(INT((AJ967/(60*60*24))+""1/1/1970""))"),43522.0)</f>
        <v>43522</v>
      </c>
      <c r="AJ967" s="156">
        <v>1.5511572E9</v>
      </c>
      <c r="AK967" s="156">
        <v>98110.305</v>
      </c>
      <c r="AL967" s="156">
        <v>147275.82</v>
      </c>
      <c r="AM967" s="160">
        <v>151985.66</v>
      </c>
      <c r="AN967" s="152">
        <f t="shared" si="1"/>
        <v>31345.4519</v>
      </c>
      <c r="AO967" s="152">
        <f t="shared" si="2"/>
        <v>164286.0246</v>
      </c>
      <c r="AP967" s="152">
        <f t="shared" si="3"/>
        <v>10056.3166</v>
      </c>
      <c r="AQ967" s="152">
        <f t="shared" si="4"/>
        <v>89562.8543</v>
      </c>
      <c r="AR967" s="152">
        <f t="shared" si="5"/>
        <v>92260.0271</v>
      </c>
    </row>
    <row r="968">
      <c r="A968" s="156">
        <v>1.5115464E9</v>
      </c>
      <c r="B968" s="156">
        <v>122899.477</v>
      </c>
      <c r="D968" s="153">
        <f>IFERROR(__xludf.DUMMYFUNCTION("TO_DATE(INT((E968/(60*60*24))+""1/1/1970""))"),43523.0)</f>
        <v>43523</v>
      </c>
      <c r="E968" s="152">
        <v>1.5512436E9</v>
      </c>
      <c r="F968" s="152">
        <v>98110.305</v>
      </c>
      <c r="H968" s="153">
        <f>IFERROR(__xludf.DUMMYFUNCTION("TO_DATE(INT((I968/(60*60*24))+""1/1/1970""))"),43523.0)</f>
        <v>43523</v>
      </c>
      <c r="I968" s="152">
        <v>1.5512436E9</v>
      </c>
      <c r="J968" s="152">
        <v>148528.48</v>
      </c>
      <c r="L968" s="158">
        <v>43523.0</v>
      </c>
      <c r="M968" s="159">
        <v>152049.26</v>
      </c>
      <c r="O968" s="153">
        <f>IFERROR(__xludf.DUMMYFUNCTION("TO_DATE(INT((P968/(60*60*24))+""1/1/1970""))"),43341.0)</f>
        <v>43341</v>
      </c>
      <c r="P968" s="13">
        <v>1.5355512E9</v>
      </c>
      <c r="Q968" s="13">
        <v>32962.8309</v>
      </c>
      <c r="S968" s="153">
        <f>IFERROR(__xludf.DUMMYFUNCTION("TO_DATE(INT((T968/(60*60*24))+""1/1/1970""))"),43523.0)</f>
        <v>43523</v>
      </c>
      <c r="T968" s="152">
        <v>1.5512436E9</v>
      </c>
      <c r="U968" s="152">
        <v>164797.5284</v>
      </c>
      <c r="W968" s="153">
        <f>IFERROR(__xludf.DUMMYFUNCTION("TO_DATE(INT((X968/(60*60*24))+""1/1/1970""))"),43496.0)</f>
        <v>43496</v>
      </c>
      <c r="X968" s="156">
        <v>1.5489468E9</v>
      </c>
      <c r="Y968" s="156">
        <v>10085.2806</v>
      </c>
      <c r="AA968" s="153">
        <f>IFERROR(__xludf.DUMMYFUNCTION("TO_DATE(INT((AB968/(60*60*24))+""1/1/1970""))"),43501.0)</f>
        <v>43501</v>
      </c>
      <c r="AB968" s="152">
        <v>1.5493536E9</v>
      </c>
      <c r="AC968" s="152">
        <v>91611.7109</v>
      </c>
      <c r="AE968" s="153">
        <f>IFERROR(__xludf.DUMMYFUNCTION("TO_DATE(INT((AF968/(60*60*24))+""1/1/1970""))"),43343.0)</f>
        <v>43343</v>
      </c>
      <c r="AF968" s="156">
        <v>1.5356772E9</v>
      </c>
      <c r="AG968" s="156">
        <v>93511.8465</v>
      </c>
      <c r="AH968" s="156"/>
      <c r="AI968" s="153">
        <f>IFERROR(__xludf.DUMMYFUNCTION("TO_DATE(INT((AJ968/(60*60*24))+""1/1/1970""))"),43523.0)</f>
        <v>43523</v>
      </c>
      <c r="AJ968" s="152">
        <v>1.5512436E9</v>
      </c>
      <c r="AK968" s="152">
        <v>98110.305</v>
      </c>
      <c r="AL968" s="152">
        <v>148528.48</v>
      </c>
      <c r="AM968" s="159">
        <v>152049.26</v>
      </c>
      <c r="AN968" s="152">
        <f t="shared" si="1"/>
        <v>31412.9342</v>
      </c>
      <c r="AO968" s="152">
        <f t="shared" si="2"/>
        <v>164797.5284</v>
      </c>
      <c r="AP968" s="152">
        <f t="shared" si="3"/>
        <v>10045.5022</v>
      </c>
      <c r="AQ968" s="152">
        <f t="shared" si="4"/>
        <v>89569.1755</v>
      </c>
      <c r="AR968" s="152">
        <f t="shared" si="5"/>
        <v>92487.5528</v>
      </c>
    </row>
    <row r="969">
      <c r="A969" s="152">
        <v>1.51179306E9</v>
      </c>
      <c r="B969" s="152">
        <v>122904.1833</v>
      </c>
      <c r="D969" s="153">
        <f>IFERROR(__xludf.DUMMYFUNCTION("TO_DATE(INT((E969/(60*60*24))+""1/1/1970""))"),43524.0)</f>
        <v>43524</v>
      </c>
      <c r="E969" s="156">
        <v>1.55133E9</v>
      </c>
      <c r="F969" s="156">
        <v>98110.305</v>
      </c>
      <c r="H969" s="153">
        <f>IFERROR(__xludf.DUMMYFUNCTION("TO_DATE(INT((I969/(60*60*24))+""1/1/1970""))"),43524.0)</f>
        <v>43524</v>
      </c>
      <c r="I969" s="156">
        <v>1.55133E9</v>
      </c>
      <c r="J969" s="156">
        <v>150754.13</v>
      </c>
      <c r="L969" s="158">
        <v>43524.0</v>
      </c>
      <c r="M969" s="160">
        <v>151603.7</v>
      </c>
      <c r="O969" s="153">
        <f>IFERROR(__xludf.DUMMYFUNCTION("TO_DATE(INT((P969/(60*60*24))+""1/1/1970""))"),43342.0)</f>
        <v>43342</v>
      </c>
      <c r="P969" s="13">
        <v>1.5356376E9</v>
      </c>
      <c r="Q969" s="13">
        <v>33127.4787</v>
      </c>
      <c r="S969" s="153">
        <f>IFERROR(__xludf.DUMMYFUNCTION("TO_DATE(INT((T969/(60*60*24))+""1/1/1970""))"),43524.0)</f>
        <v>43524</v>
      </c>
      <c r="T969" s="156">
        <v>1.55133E9</v>
      </c>
      <c r="U969" s="156">
        <v>163820.6266</v>
      </c>
      <c r="W969" s="153">
        <f>IFERROR(__xludf.DUMMYFUNCTION("TO_DATE(INT((X969/(60*60*24))+""1/1/1970""))"),43497.0)</f>
        <v>43497</v>
      </c>
      <c r="X969" s="156">
        <v>1.5490332E9</v>
      </c>
      <c r="Y969" s="156">
        <v>10088.0482</v>
      </c>
      <c r="AA969" s="153">
        <f>IFERROR(__xludf.DUMMYFUNCTION("TO_DATE(INT((AB969/(60*60*24))+""1/1/1970""))"),43502.0)</f>
        <v>43502</v>
      </c>
      <c r="AB969" s="156">
        <v>1.5494328E9</v>
      </c>
      <c r="AC969" s="156">
        <v>90806.5105</v>
      </c>
      <c r="AE969" s="153">
        <f>IFERROR(__xludf.DUMMYFUNCTION("TO_DATE(INT((AF969/(60*60*24))+""1/1/1970""))"),43344.0)</f>
        <v>43344</v>
      </c>
      <c r="AF969" s="152">
        <v>1.53576E9</v>
      </c>
      <c r="AG969" s="152">
        <v>93968.8908</v>
      </c>
      <c r="AH969" s="156"/>
      <c r="AI969" s="153">
        <f>IFERROR(__xludf.DUMMYFUNCTION("TO_DATE(INT((AJ969/(60*60*24))+""1/1/1970""))"),43524.0)</f>
        <v>43524</v>
      </c>
      <c r="AJ969" s="156">
        <v>1.55133E9</v>
      </c>
      <c r="AK969" s="156">
        <v>98110.305</v>
      </c>
      <c r="AL969" s="156">
        <v>150754.13</v>
      </c>
      <c r="AM969" s="160">
        <v>151603.7</v>
      </c>
      <c r="AN969" s="152">
        <f t="shared" si="1"/>
        <v>31385.3982</v>
      </c>
      <c r="AO969" s="152">
        <f t="shared" si="2"/>
        <v>163820.6266</v>
      </c>
      <c r="AP969" s="152">
        <f t="shared" si="3"/>
        <v>10035.6652</v>
      </c>
      <c r="AQ969" s="152">
        <f t="shared" si="4"/>
        <v>89551.8329</v>
      </c>
      <c r="AR969" s="152">
        <f t="shared" si="5"/>
        <v>92379.8627</v>
      </c>
    </row>
    <row r="970">
      <c r="A970" s="156">
        <v>1.5118164E9</v>
      </c>
      <c r="B970" s="156">
        <v>122838.2951</v>
      </c>
      <c r="D970" s="153">
        <f>IFERROR(__xludf.DUMMYFUNCTION("TO_DATE(INT((E970/(60*60*24))+""1/1/1970""))"),43525.0)</f>
        <v>43525</v>
      </c>
      <c r="E970" s="152">
        <v>1.5514164E9</v>
      </c>
      <c r="F970" s="152">
        <v>98110.305</v>
      </c>
      <c r="H970" s="153">
        <f>IFERROR(__xludf.DUMMYFUNCTION("TO_DATE(INT((I970/(60*60*24))+""1/1/1970""))"),43525.0)</f>
        <v>43525</v>
      </c>
      <c r="I970" s="152">
        <v>1.5514164E9</v>
      </c>
      <c r="J970" s="152">
        <v>154297.57</v>
      </c>
      <c r="L970" s="158">
        <v>43525.0</v>
      </c>
      <c r="M970" s="159">
        <v>151290.9</v>
      </c>
      <c r="O970" s="153">
        <f>IFERROR(__xludf.DUMMYFUNCTION("TO_DATE(INT((P970/(60*60*24))+""1/1/1970""))"),43343.0)</f>
        <v>43343</v>
      </c>
      <c r="P970" s="13">
        <v>1.535724E9</v>
      </c>
      <c r="Q970" s="13">
        <v>33510.953</v>
      </c>
      <c r="S970" s="153">
        <f>IFERROR(__xludf.DUMMYFUNCTION("TO_DATE(INT((T970/(60*60*24))+""1/1/1970""))"),43525.0)</f>
        <v>43525</v>
      </c>
      <c r="T970" s="152">
        <v>1.5514164E9</v>
      </c>
      <c r="U970" s="152">
        <v>163850.1815</v>
      </c>
      <c r="W970" s="153">
        <f>IFERROR(__xludf.DUMMYFUNCTION("TO_DATE(INT((X970/(60*60*24))+""1/1/1970""))"),43498.0)</f>
        <v>43498</v>
      </c>
      <c r="X970" s="156">
        <v>1.5490656E9</v>
      </c>
      <c r="Y970" s="156">
        <v>10085.2116</v>
      </c>
      <c r="AA970" s="153">
        <f>IFERROR(__xludf.DUMMYFUNCTION("TO_DATE(INT((AB970/(60*60*24))+""1/1/1970""))"),43503.0)</f>
        <v>43503</v>
      </c>
      <c r="AB970" s="152">
        <v>1.549512E9</v>
      </c>
      <c r="AC970" s="152">
        <v>90245.8327</v>
      </c>
      <c r="AE970" s="153">
        <f>IFERROR(__xludf.DUMMYFUNCTION("TO_DATE(INT((AF970/(60*60*24))+""1/1/1970""))"),43345.0)</f>
        <v>43345</v>
      </c>
      <c r="AF970" s="156">
        <v>1.5359256E9</v>
      </c>
      <c r="AG970" s="156">
        <v>93968.8908</v>
      </c>
      <c r="AH970" s="156"/>
      <c r="AI970" s="153">
        <f>IFERROR(__xludf.DUMMYFUNCTION("TO_DATE(INT((AJ970/(60*60*24))+""1/1/1970""))"),43525.0)</f>
        <v>43525</v>
      </c>
      <c r="AJ970" s="152">
        <v>1.5514164E9</v>
      </c>
      <c r="AK970" s="152">
        <v>98110.305</v>
      </c>
      <c r="AL970" s="152">
        <v>154297.57</v>
      </c>
      <c r="AM970" s="159">
        <v>151290.9</v>
      </c>
      <c r="AN970" s="152">
        <f t="shared" si="1"/>
        <v>31367.0663</v>
      </c>
      <c r="AO970" s="152">
        <f t="shared" si="2"/>
        <v>163850.1815</v>
      </c>
      <c r="AP970" s="152">
        <f t="shared" si="3"/>
        <v>10034.702</v>
      </c>
      <c r="AQ970" s="152">
        <f t="shared" si="4"/>
        <v>89520.2817</v>
      </c>
      <c r="AR970" s="152">
        <f t="shared" si="5"/>
        <v>92326.0176</v>
      </c>
    </row>
    <row r="971">
      <c r="A971" s="152">
        <v>1.51187946E9</v>
      </c>
      <c r="B971" s="152">
        <v>123092.4352</v>
      </c>
      <c r="D971" s="153">
        <f>IFERROR(__xludf.DUMMYFUNCTION("TO_DATE(INT((E971/(60*60*24))+""1/1/1970""))"),43526.0)</f>
        <v>43526</v>
      </c>
      <c r="E971" s="156">
        <v>1.5515028E9</v>
      </c>
      <c r="F971" s="156">
        <v>98110.305</v>
      </c>
      <c r="H971" s="153">
        <f>IFERROR(__xludf.DUMMYFUNCTION("TO_DATE(INT((I971/(60*60*24))+""1/1/1970""))"),43526.0)</f>
        <v>43526</v>
      </c>
      <c r="I971" s="156">
        <v>1.5515028E9</v>
      </c>
      <c r="J971" s="156">
        <v>154662.85</v>
      </c>
      <c r="L971" s="158">
        <v>43526.0</v>
      </c>
      <c r="M971" s="160">
        <v>151407.58</v>
      </c>
      <c r="O971" s="153">
        <f>IFERROR(__xludf.DUMMYFUNCTION("TO_DATE(INT((P971/(60*60*24))+""1/1/1970""))"),43344.0)</f>
        <v>43344</v>
      </c>
      <c r="P971" s="13">
        <v>1.53576E9</v>
      </c>
      <c r="Q971" s="13">
        <v>33289.023</v>
      </c>
      <c r="S971" s="153">
        <f>IFERROR(__xludf.DUMMYFUNCTION("TO_DATE(INT((T971/(60*60*24))+""1/1/1970""))"),43526.0)</f>
        <v>43526</v>
      </c>
      <c r="T971" s="156">
        <v>1.5515028E9</v>
      </c>
      <c r="U971" s="156">
        <v>162717.4308</v>
      </c>
      <c r="W971" s="153">
        <f>IFERROR(__xludf.DUMMYFUNCTION("TO_DATE(INT((X971/(60*60*24))+""1/1/1970""))"),43500.0)</f>
        <v>43500</v>
      </c>
      <c r="X971" s="152">
        <v>1.5492384E9</v>
      </c>
      <c r="Y971" s="152">
        <v>10085.8434</v>
      </c>
      <c r="AA971" s="153">
        <f>IFERROR(__xludf.DUMMYFUNCTION("TO_DATE(INT((AB971/(60*60*24))+""1/1/1970""))"),43504.0)</f>
        <v>43504</v>
      </c>
      <c r="AB971" s="156">
        <v>1.5495912E9</v>
      </c>
      <c r="AC971" s="156">
        <v>89702.7398</v>
      </c>
      <c r="AE971" s="153">
        <f>IFERROR(__xludf.DUMMYFUNCTION("TO_DATE(INT((AF971/(60*60*24))+""1/1/1970""))"),43346.0)</f>
        <v>43346</v>
      </c>
      <c r="AF971" s="156">
        <v>1.5359652E9</v>
      </c>
      <c r="AG971" s="156">
        <v>93995.2033</v>
      </c>
      <c r="AH971" s="156"/>
      <c r="AI971" s="153">
        <f>IFERROR(__xludf.DUMMYFUNCTION("TO_DATE(INT((AJ971/(60*60*24))+""1/1/1970""))"),43526.0)</f>
        <v>43526</v>
      </c>
      <c r="AJ971" s="156">
        <v>1.5515028E9</v>
      </c>
      <c r="AK971" s="156">
        <v>98110.305</v>
      </c>
      <c r="AL971" s="156">
        <v>154662.85</v>
      </c>
      <c r="AM971" s="160">
        <v>151407.58</v>
      </c>
      <c r="AN971" s="152">
        <f t="shared" si="1"/>
        <v>31343.6038</v>
      </c>
      <c r="AO971" s="152">
        <f t="shared" si="2"/>
        <v>162717.4308</v>
      </c>
      <c r="AP971" s="152">
        <f t="shared" si="3"/>
        <v>10051.0116</v>
      </c>
      <c r="AQ971" s="152">
        <f t="shared" si="4"/>
        <v>89520.2817</v>
      </c>
      <c r="AR971" s="152">
        <f t="shared" si="5"/>
        <v>92258.0028</v>
      </c>
    </row>
    <row r="972">
      <c r="A972" s="156">
        <v>1.5119028E9</v>
      </c>
      <c r="B972" s="156">
        <v>124080.7579</v>
      </c>
      <c r="D972" s="153">
        <f>IFERROR(__xludf.DUMMYFUNCTION("TO_DATE(INT((E972/(60*60*24))+""1/1/1970""))"),43528.0)</f>
        <v>43528</v>
      </c>
      <c r="E972" s="152">
        <v>1.5517116E9</v>
      </c>
      <c r="F972" s="152">
        <v>98110.305</v>
      </c>
      <c r="H972" s="153">
        <f>IFERROR(__xludf.DUMMYFUNCTION("TO_DATE(INT((I972/(60*60*24))+""1/1/1970""))"),43528.0)</f>
        <v>43528</v>
      </c>
      <c r="I972" s="152">
        <v>1.5517116E9</v>
      </c>
      <c r="J972" s="152">
        <v>154662.85</v>
      </c>
      <c r="L972" s="158">
        <v>43528.0</v>
      </c>
      <c r="M972" s="159">
        <v>151407.58</v>
      </c>
      <c r="O972" s="153">
        <f>IFERROR(__xludf.DUMMYFUNCTION("TO_DATE(INT((P972/(60*60*24))+""1/1/1970""))"),43345.0)</f>
        <v>43345</v>
      </c>
      <c r="P972" s="13">
        <v>1.5358464E9</v>
      </c>
      <c r="Q972" s="13">
        <v>33289.023</v>
      </c>
      <c r="S972" s="153">
        <f>IFERROR(__xludf.DUMMYFUNCTION("TO_DATE(INT((T972/(60*60*24))+""1/1/1970""))"),43528.0)</f>
        <v>43528</v>
      </c>
      <c r="T972" s="152">
        <v>1.5517116E9</v>
      </c>
      <c r="U972" s="152">
        <v>162717.4308</v>
      </c>
      <c r="W972" s="153">
        <f>IFERROR(__xludf.DUMMYFUNCTION("TO_DATE(INT((X972/(60*60*24))+""1/1/1970""))"),43501.0)</f>
        <v>43501</v>
      </c>
      <c r="X972" s="156">
        <v>1.5493788E9</v>
      </c>
      <c r="Y972" s="156">
        <v>10079.02</v>
      </c>
      <c r="AA972" s="153">
        <f>IFERROR(__xludf.DUMMYFUNCTION("TO_DATE(INT((AB972/(60*60*24))+""1/1/1970""))"),43506.0)</f>
        <v>43506</v>
      </c>
      <c r="AB972" s="152">
        <v>1.5498396E9</v>
      </c>
      <c r="AC972" s="152">
        <v>89524.3838</v>
      </c>
      <c r="AE972" s="153">
        <f>IFERROR(__xludf.DUMMYFUNCTION("TO_DATE(INT((AF972/(60*60*24))+""1/1/1970""))"),43347.0)</f>
        <v>43347</v>
      </c>
      <c r="AF972" s="152">
        <v>1.5360444E9</v>
      </c>
      <c r="AG972" s="152">
        <v>93880.5818</v>
      </c>
      <c r="AH972" s="156"/>
      <c r="AI972" s="153">
        <f>IFERROR(__xludf.DUMMYFUNCTION("TO_DATE(INT((AJ972/(60*60*24))+""1/1/1970""))"),43528.0)</f>
        <v>43528</v>
      </c>
      <c r="AJ972" s="152">
        <v>1.5517116E9</v>
      </c>
      <c r="AK972" s="152">
        <v>98110.305</v>
      </c>
      <c r="AL972" s="152">
        <v>154662.85</v>
      </c>
      <c r="AM972" s="159">
        <v>151407.58</v>
      </c>
      <c r="AN972" s="152">
        <f t="shared" si="1"/>
        <v>31337.6249</v>
      </c>
      <c r="AO972" s="152">
        <f t="shared" si="2"/>
        <v>162717.4308</v>
      </c>
      <c r="AP972" s="152">
        <f t="shared" si="3"/>
        <v>10050.8564</v>
      </c>
      <c r="AQ972" s="152">
        <f t="shared" si="4"/>
        <v>89533.6623</v>
      </c>
      <c r="AR972" s="152">
        <f t="shared" si="5"/>
        <v>92341.8068</v>
      </c>
    </row>
    <row r="973">
      <c r="A973" s="152">
        <v>1.51196586E9</v>
      </c>
      <c r="B973" s="152">
        <v>124198.4153</v>
      </c>
      <c r="D973" s="153">
        <f>IFERROR(__xludf.DUMMYFUNCTION("TO_DATE(INT((E973/(60*60*24))+""1/1/1970""))"),43529.0)</f>
        <v>43529</v>
      </c>
      <c r="E973" s="152">
        <v>1.551762E9</v>
      </c>
      <c r="F973" s="152">
        <v>98110.305</v>
      </c>
      <c r="H973" s="153">
        <f>IFERROR(__xludf.DUMMYFUNCTION("TO_DATE(INT((I973/(60*60*24))+""1/1/1970""))"),43529.0)</f>
        <v>43529</v>
      </c>
      <c r="I973" s="152">
        <v>1.551762E9</v>
      </c>
      <c r="J973" s="152">
        <v>151057.93</v>
      </c>
      <c r="L973" s="158">
        <v>43529.0</v>
      </c>
      <c r="M973" s="159">
        <v>151329.47</v>
      </c>
      <c r="O973" s="153">
        <f>IFERROR(__xludf.DUMMYFUNCTION("TO_DATE(INT((P973/(60*60*24))+""1/1/1970""))"),43346.0)</f>
        <v>43346</v>
      </c>
      <c r="P973" s="13">
        <v>1.5359328E9</v>
      </c>
      <c r="Q973" s="13">
        <v>33325.449</v>
      </c>
      <c r="S973" s="153">
        <f>IFERROR(__xludf.DUMMYFUNCTION("TO_DATE(INT((T973/(60*60*24))+""1/1/1970""))"),43529.0)</f>
        <v>43529</v>
      </c>
      <c r="T973" s="152">
        <v>1.551762E9</v>
      </c>
      <c r="U973" s="152">
        <v>163067.2612</v>
      </c>
      <c r="W973" s="153">
        <f>IFERROR(__xludf.DUMMYFUNCTION("TO_DATE(INT((X973/(60*60*24))+""1/1/1970""))"),43502.0)</f>
        <v>43502</v>
      </c>
      <c r="X973" s="156">
        <v>1.5494652E9</v>
      </c>
      <c r="Y973" s="156">
        <v>10086.9819</v>
      </c>
      <c r="AA973" s="153">
        <f>IFERROR(__xludf.DUMMYFUNCTION("TO_DATE(INT((AB973/(60*60*24))+""1/1/1970""))"),43507.0)</f>
        <v>43507</v>
      </c>
      <c r="AB973" s="156">
        <v>1.5498792E9</v>
      </c>
      <c r="AC973" s="156">
        <v>89859.0428</v>
      </c>
      <c r="AE973" s="153">
        <f>IFERROR(__xludf.DUMMYFUNCTION("TO_DATE(INT((AF973/(60*60*24))+""1/1/1970""))"),43348.0)</f>
        <v>43348</v>
      </c>
      <c r="AF973" s="156">
        <v>1.5361236E9</v>
      </c>
      <c r="AG973" s="156">
        <v>94077.0243</v>
      </c>
      <c r="AH973" s="156"/>
      <c r="AI973" s="153">
        <f>IFERROR(__xludf.DUMMYFUNCTION("TO_DATE(INT((AJ973/(60*60*24))+""1/1/1970""))"),43529.0)</f>
        <v>43529</v>
      </c>
      <c r="AJ973" s="152">
        <v>1.551762E9</v>
      </c>
      <c r="AK973" s="152">
        <v>98110.305</v>
      </c>
      <c r="AL973" s="152">
        <v>151057.93</v>
      </c>
      <c r="AM973" s="159">
        <v>151329.47</v>
      </c>
      <c r="AN973" s="152">
        <f t="shared" si="1"/>
        <v>31394.8238</v>
      </c>
      <c r="AO973" s="152">
        <f t="shared" si="2"/>
        <v>163067.2612</v>
      </c>
      <c r="AP973" s="152">
        <f t="shared" si="3"/>
        <v>10050.8458</v>
      </c>
      <c r="AQ973" s="152">
        <f t="shared" si="4"/>
        <v>89529.0398</v>
      </c>
      <c r="AR973" s="152">
        <f t="shared" si="5"/>
        <v>92028.8577</v>
      </c>
    </row>
    <row r="974">
      <c r="A974" s="156">
        <v>1.5119892E9</v>
      </c>
      <c r="B974" s="156">
        <v>124005.4571</v>
      </c>
      <c r="D974" s="153">
        <f>IFERROR(__xludf.DUMMYFUNCTION("TO_DATE(INT((E974/(60*60*24))+""1/1/1970""))"),43530.0)</f>
        <v>43530</v>
      </c>
      <c r="E974" s="156">
        <v>1.5518484E9</v>
      </c>
      <c r="F974" s="156">
        <v>98110.305</v>
      </c>
      <c r="H974" s="153">
        <f>IFERROR(__xludf.DUMMYFUNCTION("TO_DATE(INT((I974/(60*60*24))+""1/1/1970""))"),43530.0)</f>
        <v>43530</v>
      </c>
      <c r="I974" s="156">
        <v>1.5518484E9</v>
      </c>
      <c r="J974" s="156">
        <v>152058.46</v>
      </c>
      <c r="L974" s="158">
        <v>43530.0</v>
      </c>
      <c r="M974" s="160">
        <v>151461.18</v>
      </c>
      <c r="O974" s="153">
        <f>IFERROR(__xludf.DUMMYFUNCTION("TO_DATE(INT((P974/(60*60*24))+""1/1/1970""))"),43347.0)</f>
        <v>43347</v>
      </c>
      <c r="P974" s="13">
        <v>1.5360192E9</v>
      </c>
      <c r="Q974" s="13">
        <v>33401.5718</v>
      </c>
      <c r="S974" s="153">
        <f>IFERROR(__xludf.DUMMYFUNCTION("TO_DATE(INT((T974/(60*60*24))+""1/1/1970""))"),43530.0)</f>
        <v>43530</v>
      </c>
      <c r="T974" s="156">
        <v>1.5518484E9</v>
      </c>
      <c r="U974" s="156">
        <v>164207.4132</v>
      </c>
      <c r="W974" s="153">
        <f>IFERROR(__xludf.DUMMYFUNCTION("TO_DATE(INT((X974/(60*60*24))+""1/1/1970""))"),43503.0)</f>
        <v>43503</v>
      </c>
      <c r="X974" s="156">
        <v>1.5495516E9</v>
      </c>
      <c r="Y974" s="156">
        <v>10062.0906</v>
      </c>
      <c r="AA974" s="153">
        <f>IFERROR(__xludf.DUMMYFUNCTION("TO_DATE(INT((AB974/(60*60*24))+""1/1/1970""))"),43508.0)</f>
        <v>43508</v>
      </c>
      <c r="AB974" s="152">
        <v>1.5499584E9</v>
      </c>
      <c r="AC974" s="152">
        <v>89976.2626</v>
      </c>
      <c r="AE974" s="153">
        <f>IFERROR(__xludf.DUMMYFUNCTION("TO_DATE(INT((AF974/(60*60*24))+""1/1/1970""))"),43349.0)</f>
        <v>43349</v>
      </c>
      <c r="AF974" s="152">
        <v>1.5362028E9</v>
      </c>
      <c r="AG974" s="152">
        <v>93734.962</v>
      </c>
      <c r="AH974" s="156"/>
      <c r="AI974" s="153">
        <f>IFERROR(__xludf.DUMMYFUNCTION("TO_DATE(INT((AJ974/(60*60*24))+""1/1/1970""))"),43530.0)</f>
        <v>43530</v>
      </c>
      <c r="AJ974" s="156">
        <v>1.5518484E9</v>
      </c>
      <c r="AK974" s="156">
        <v>98110.305</v>
      </c>
      <c r="AL974" s="156">
        <v>152058.46</v>
      </c>
      <c r="AM974" s="160">
        <v>151461.18</v>
      </c>
      <c r="AN974" s="152">
        <f t="shared" si="1"/>
        <v>31373.6047</v>
      </c>
      <c r="AO974" s="152">
        <f t="shared" si="2"/>
        <v>164207.4132</v>
      </c>
      <c r="AP974" s="152">
        <f t="shared" si="3"/>
        <v>10048.1309</v>
      </c>
      <c r="AQ974" s="152">
        <f t="shared" si="4"/>
        <v>89557.0293</v>
      </c>
      <c r="AR974" s="152">
        <f t="shared" si="5"/>
        <v>91782.7089</v>
      </c>
    </row>
    <row r="975">
      <c r="A975" s="152">
        <v>1.51205226E9</v>
      </c>
      <c r="B975" s="152">
        <v>124532.5625</v>
      </c>
      <c r="D975" s="153">
        <f>IFERROR(__xludf.DUMMYFUNCTION("TO_DATE(INT((E975/(60*60*24))+""1/1/1970""))"),43531.0)</f>
        <v>43531</v>
      </c>
      <c r="E975" s="152">
        <v>1.5519348E9</v>
      </c>
      <c r="F975" s="152">
        <v>98110.305</v>
      </c>
      <c r="H975" s="153">
        <f>IFERROR(__xludf.DUMMYFUNCTION("TO_DATE(INT((I975/(60*60*24))+""1/1/1970""))"),43531.0)</f>
        <v>43531</v>
      </c>
      <c r="I975" s="152">
        <v>1.5519348E9</v>
      </c>
      <c r="J975" s="152">
        <v>152685.62</v>
      </c>
      <c r="L975" s="158">
        <v>43531.0</v>
      </c>
      <c r="M975" s="159">
        <v>150795.13</v>
      </c>
      <c r="O975" s="153">
        <f>IFERROR(__xludf.DUMMYFUNCTION("TO_DATE(INT((P975/(60*60*24))+""1/1/1970""))"),43348.0)</f>
        <v>43348</v>
      </c>
      <c r="P975" s="13">
        <v>1.536156E9</v>
      </c>
      <c r="Q975" s="13">
        <v>33382.6317</v>
      </c>
      <c r="S975" s="153">
        <f>IFERROR(__xludf.DUMMYFUNCTION("TO_DATE(INT((T975/(60*60*24))+""1/1/1970""))"),43531.0)</f>
        <v>43531</v>
      </c>
      <c r="T975" s="152">
        <v>1.5519348E9</v>
      </c>
      <c r="U975" s="152">
        <v>163481.7473</v>
      </c>
      <c r="W975" s="153">
        <f>IFERROR(__xludf.DUMMYFUNCTION("TO_DATE(INT((X975/(60*60*24))+""1/1/1970""))"),43504.0)</f>
        <v>43504</v>
      </c>
      <c r="X975" s="156">
        <v>1.549638E9</v>
      </c>
      <c r="Y975" s="156">
        <v>10046.3965</v>
      </c>
      <c r="AA975" s="153">
        <f>IFERROR(__xludf.DUMMYFUNCTION("TO_DATE(INT((AB975/(60*60*24))+""1/1/1970""))"),43509.0)</f>
        <v>43509</v>
      </c>
      <c r="AB975" s="156">
        <v>1.5500376E9</v>
      </c>
      <c r="AC975" s="156">
        <v>90065.2568</v>
      </c>
      <c r="AE975" s="153">
        <f>IFERROR(__xludf.DUMMYFUNCTION("TO_DATE(INT((AF975/(60*60*24))+""1/1/1970""))"),43350.0)</f>
        <v>43350</v>
      </c>
      <c r="AF975" s="156">
        <v>1.536282E9</v>
      </c>
      <c r="AG975" s="156">
        <v>93841.6537</v>
      </c>
      <c r="AH975" s="156"/>
      <c r="AI975" s="153">
        <f>IFERROR(__xludf.DUMMYFUNCTION("TO_DATE(INT((AJ975/(60*60*24))+""1/1/1970""))"),43531.0)</f>
        <v>43531</v>
      </c>
      <c r="AJ975" s="152">
        <v>1.5519348E9</v>
      </c>
      <c r="AK975" s="152">
        <v>98110.305</v>
      </c>
      <c r="AL975" s="152">
        <v>152685.62</v>
      </c>
      <c r="AM975" s="159">
        <v>150795.13</v>
      </c>
      <c r="AN975" s="152">
        <f t="shared" si="1"/>
        <v>31489.5315</v>
      </c>
      <c r="AO975" s="152">
        <f t="shared" si="2"/>
        <v>163481.7473</v>
      </c>
      <c r="AP975" s="152">
        <f t="shared" si="3"/>
        <v>10043.0461</v>
      </c>
      <c r="AQ975" s="152">
        <f t="shared" si="4"/>
        <v>89557.3721</v>
      </c>
      <c r="AR975" s="152">
        <f t="shared" si="5"/>
        <v>91840.1976</v>
      </c>
    </row>
    <row r="976">
      <c r="A976" s="156">
        <v>1.5120756E9</v>
      </c>
      <c r="B976" s="156">
        <v>125087.9057</v>
      </c>
      <c r="D976" s="153">
        <f>IFERROR(__xludf.DUMMYFUNCTION("TO_DATE(INT((E976/(60*60*24))+""1/1/1970""))"),43532.0)</f>
        <v>43532</v>
      </c>
      <c r="E976" s="156">
        <v>1.5520212E9</v>
      </c>
      <c r="F976" s="156">
        <v>98110.305</v>
      </c>
      <c r="H976" s="153">
        <f>IFERROR(__xludf.DUMMYFUNCTION("TO_DATE(INT((I976/(60*60*24))+""1/1/1970""))"),43532.0)</f>
        <v>43532</v>
      </c>
      <c r="I976" s="156">
        <v>1.5520212E9</v>
      </c>
      <c r="J976" s="156">
        <v>152338.87</v>
      </c>
      <c r="L976" s="158">
        <v>43532.0</v>
      </c>
      <c r="M976" s="160">
        <v>149403.66</v>
      </c>
      <c r="O976" s="153">
        <f>IFERROR(__xludf.DUMMYFUNCTION("TO_DATE(INT((P976/(60*60*24))+""1/1/1970""))"),43349.0)</f>
        <v>43349</v>
      </c>
      <c r="P976" s="13">
        <v>1.5362424E9</v>
      </c>
      <c r="Q976" s="13">
        <v>33272.7611</v>
      </c>
      <c r="S976" s="153">
        <f>IFERROR(__xludf.DUMMYFUNCTION("TO_DATE(INT((T976/(60*60*24))+""1/1/1970""))"),43532.0)</f>
        <v>43532</v>
      </c>
      <c r="T976" s="156">
        <v>1.5520212E9</v>
      </c>
      <c r="U976" s="156">
        <v>163041.6027</v>
      </c>
      <c r="W976" s="153">
        <f>IFERROR(__xludf.DUMMYFUNCTION("TO_DATE(INT((X976/(60*60*24))+""1/1/1970""))"),43505.0)</f>
        <v>43505</v>
      </c>
      <c r="X976" s="156">
        <v>1.5496704E9</v>
      </c>
      <c r="Y976" s="156">
        <v>10045.1902</v>
      </c>
      <c r="AA976" s="153">
        <f>IFERROR(__xludf.DUMMYFUNCTION("TO_DATE(INT((AB976/(60*60*24))+""1/1/1970""))"),43510.0)</f>
        <v>43510</v>
      </c>
      <c r="AB976" s="152">
        <v>1.5501168E9</v>
      </c>
      <c r="AC976" s="152">
        <v>90310.048</v>
      </c>
      <c r="AE976" s="153">
        <f>IFERROR(__xludf.DUMMYFUNCTION("TO_DATE(INT((AF976/(60*60*24))+""1/1/1970""))"),43351.0)</f>
        <v>43351</v>
      </c>
      <c r="AF976" s="152">
        <v>1.5363648E9</v>
      </c>
      <c r="AG976" s="152">
        <v>94317.8015</v>
      </c>
      <c r="AH976" s="156"/>
      <c r="AI976" s="153">
        <f>IFERROR(__xludf.DUMMYFUNCTION("TO_DATE(INT((AJ976/(60*60*24))+""1/1/1970""))"),43532.0)</f>
        <v>43532</v>
      </c>
      <c r="AJ976" s="156">
        <v>1.5520212E9</v>
      </c>
      <c r="AK976" s="156">
        <v>98110.305</v>
      </c>
      <c r="AL976" s="156">
        <v>152338.87</v>
      </c>
      <c r="AM976" s="160">
        <v>149403.66</v>
      </c>
      <c r="AN976" s="152">
        <f t="shared" si="1"/>
        <v>31528.267</v>
      </c>
      <c r="AO976" s="152">
        <f t="shared" si="2"/>
        <v>163041.6027</v>
      </c>
      <c r="AP976" s="152">
        <f t="shared" si="3"/>
        <v>10032.8746</v>
      </c>
      <c r="AQ976" s="152">
        <f t="shared" si="4"/>
        <v>89599.6443</v>
      </c>
      <c r="AR976" s="152">
        <f t="shared" si="5"/>
        <v>90909.0426</v>
      </c>
    </row>
    <row r="977">
      <c r="A977" s="152">
        <v>1.51213866E9</v>
      </c>
      <c r="B977" s="152">
        <v>125054.9616</v>
      </c>
      <c r="D977" s="153">
        <f>IFERROR(__xludf.DUMMYFUNCTION("TO_DATE(INT((E977/(60*60*24))+""1/1/1970""))"),43533.0)</f>
        <v>43533</v>
      </c>
      <c r="E977" s="152">
        <v>1.5521076E9</v>
      </c>
      <c r="F977" s="152">
        <v>98110.305</v>
      </c>
      <c r="H977" s="153">
        <f>IFERROR(__xludf.DUMMYFUNCTION("TO_DATE(INT((I977/(60*60*24))+""1/1/1970""))"),43533.0)</f>
        <v>43533</v>
      </c>
      <c r="I977" s="152">
        <v>1.5521076E9</v>
      </c>
      <c r="J977" s="152">
        <v>153266.03</v>
      </c>
      <c r="L977" s="158">
        <v>43533.0</v>
      </c>
      <c r="M977" s="159">
        <v>149641.84</v>
      </c>
      <c r="O977" s="153">
        <f>IFERROR(__xludf.DUMMYFUNCTION("TO_DATE(INT((P977/(60*60*24))+""1/1/1970""))"),43350.0)</f>
        <v>43350</v>
      </c>
      <c r="P977" s="13">
        <v>1.5363288E9</v>
      </c>
      <c r="Q977" s="13">
        <v>33438.9509</v>
      </c>
      <c r="S977" s="153">
        <f>IFERROR(__xludf.DUMMYFUNCTION("TO_DATE(INT((T977/(60*60*24))+""1/1/1970""))"),43533.0)</f>
        <v>43533</v>
      </c>
      <c r="T977" s="152">
        <v>1.5521076E9</v>
      </c>
      <c r="U977" s="152">
        <v>163932.0759</v>
      </c>
      <c r="W977" s="153">
        <f>IFERROR(__xludf.DUMMYFUNCTION("TO_DATE(INT((X977/(60*60*24))+""1/1/1970""))"),43507.0)</f>
        <v>43507</v>
      </c>
      <c r="X977" s="152">
        <v>1.5498432E9</v>
      </c>
      <c r="Y977" s="152">
        <v>10047.1285</v>
      </c>
      <c r="AA977" s="153">
        <f>IFERROR(__xludf.DUMMYFUNCTION("TO_DATE(INT((AB977/(60*60*24))+""1/1/1970""))"),43511.0)</f>
        <v>43511</v>
      </c>
      <c r="AB977" s="156">
        <v>1.550196E9</v>
      </c>
      <c r="AC977" s="156">
        <v>90121.2704</v>
      </c>
      <c r="AE977" s="153">
        <f>IFERROR(__xludf.DUMMYFUNCTION("TO_DATE(INT((AF977/(60*60*24))+""1/1/1970""))"),43352.0)</f>
        <v>43352</v>
      </c>
      <c r="AF977" s="156">
        <v>1.5365304E9</v>
      </c>
      <c r="AG977" s="156">
        <v>94317.8015</v>
      </c>
      <c r="AH977" s="156"/>
      <c r="AI977" s="153">
        <f>IFERROR(__xludf.DUMMYFUNCTION("TO_DATE(INT((AJ977/(60*60*24))+""1/1/1970""))"),43533.0)</f>
        <v>43533</v>
      </c>
      <c r="AJ977" s="152">
        <v>1.5521076E9</v>
      </c>
      <c r="AK977" s="152">
        <v>98110.305</v>
      </c>
      <c r="AL977" s="152">
        <v>153266.03</v>
      </c>
      <c r="AM977" s="159">
        <v>149641.84</v>
      </c>
      <c r="AN977" s="152">
        <f t="shared" si="1"/>
        <v>31562.4824</v>
      </c>
      <c r="AO977" s="152">
        <f t="shared" si="2"/>
        <v>163932.0759</v>
      </c>
      <c r="AP977" s="152">
        <f t="shared" si="3"/>
        <v>10041.6597</v>
      </c>
      <c r="AQ977" s="152">
        <f t="shared" si="4"/>
        <v>89599.6443</v>
      </c>
      <c r="AR977" s="152">
        <f t="shared" si="5"/>
        <v>91205.3928</v>
      </c>
    </row>
    <row r="978">
      <c r="A978" s="156">
        <v>1.512162E9</v>
      </c>
      <c r="B978" s="156">
        <v>124829.0593</v>
      </c>
      <c r="D978" s="153">
        <f>IFERROR(__xludf.DUMMYFUNCTION("TO_DATE(INT((E978/(60*60*24))+""1/1/1970""))"),43535.0)</f>
        <v>43535</v>
      </c>
      <c r="E978" s="156">
        <v>1.5523128E9</v>
      </c>
      <c r="F978" s="156">
        <v>98110.305</v>
      </c>
      <c r="H978" s="153">
        <f>IFERROR(__xludf.DUMMYFUNCTION("TO_DATE(INT((I978/(60*60*24))+""1/1/1970""))"),43535.0)</f>
        <v>43535</v>
      </c>
      <c r="I978" s="156">
        <v>1.5523128E9</v>
      </c>
      <c r="J978" s="156">
        <v>153266.03</v>
      </c>
      <c r="L978" s="158">
        <v>43535.0</v>
      </c>
      <c r="M978" s="160">
        <v>149641.84</v>
      </c>
      <c r="O978" s="153">
        <f>IFERROR(__xludf.DUMMYFUNCTION("TO_DATE(INT((P978/(60*60*24))+""1/1/1970""))"),43351.0)</f>
        <v>43351</v>
      </c>
      <c r="P978" s="13">
        <v>1.5363648E9</v>
      </c>
      <c r="Q978" s="13">
        <v>33119.4927</v>
      </c>
      <c r="S978" s="153">
        <f>IFERROR(__xludf.DUMMYFUNCTION("TO_DATE(INT((T978/(60*60*24))+""1/1/1970""))"),43535.0)</f>
        <v>43535</v>
      </c>
      <c r="T978" s="156">
        <v>1.5523128E9</v>
      </c>
      <c r="U978" s="156">
        <v>163932.0759</v>
      </c>
      <c r="W978" s="153">
        <f>IFERROR(__xludf.DUMMYFUNCTION("TO_DATE(INT((X978/(60*60*24))+""1/1/1970""))"),43508.0)</f>
        <v>43508</v>
      </c>
      <c r="X978" s="156">
        <v>1.5499836E9</v>
      </c>
      <c r="Y978" s="156">
        <v>10051.2997</v>
      </c>
      <c r="AA978" s="153">
        <f>IFERROR(__xludf.DUMMYFUNCTION("TO_DATE(INT((AB978/(60*60*24))+""1/1/1970""))"),43513.0)</f>
        <v>43513</v>
      </c>
      <c r="AB978" s="152">
        <v>1.5504444E9</v>
      </c>
      <c r="AC978" s="152">
        <v>89710.6359</v>
      </c>
      <c r="AE978" s="153">
        <f>IFERROR(__xludf.DUMMYFUNCTION("TO_DATE(INT((AF978/(60*60*24))+""1/1/1970""))"),43353.0)</f>
        <v>43353</v>
      </c>
      <c r="AF978" s="156">
        <v>1.53657E9</v>
      </c>
      <c r="AG978" s="156">
        <v>94265.537</v>
      </c>
      <c r="AH978" s="156"/>
      <c r="AI978" s="153">
        <f>IFERROR(__xludf.DUMMYFUNCTION("TO_DATE(INT((AJ978/(60*60*24))+""1/1/1970""))"),43535.0)</f>
        <v>43535</v>
      </c>
      <c r="AJ978" s="156">
        <v>1.5523128E9</v>
      </c>
      <c r="AK978" s="156">
        <v>98110.305</v>
      </c>
      <c r="AL978" s="156">
        <v>153266.03</v>
      </c>
      <c r="AM978" s="160">
        <v>149641.84</v>
      </c>
      <c r="AN978" s="152">
        <f t="shared" si="1"/>
        <v>31563.68</v>
      </c>
      <c r="AO978" s="152">
        <f t="shared" si="2"/>
        <v>163932.0759</v>
      </c>
      <c r="AP978" s="152">
        <f t="shared" si="3"/>
        <v>10042.5271</v>
      </c>
      <c r="AQ978" s="152">
        <f t="shared" si="4"/>
        <v>89588.9905</v>
      </c>
      <c r="AR978" s="152">
        <f t="shared" si="5"/>
        <v>91181.5067</v>
      </c>
    </row>
    <row r="979">
      <c r="A979" s="152">
        <v>1.51239786E9</v>
      </c>
      <c r="B979" s="152">
        <v>125713.8433</v>
      </c>
      <c r="D979" s="153">
        <f>IFERROR(__xludf.DUMMYFUNCTION("TO_DATE(INT((E979/(60*60*24))+""1/1/1970""))"),43536.0)</f>
        <v>43536</v>
      </c>
      <c r="E979" s="156">
        <v>1.5523632E9</v>
      </c>
      <c r="F979" s="156">
        <v>98110.305</v>
      </c>
      <c r="H979" s="153">
        <f>IFERROR(__xludf.DUMMYFUNCTION("TO_DATE(INT((I979/(60*60*24))+""1/1/1970""))"),43536.0)</f>
        <v>43536</v>
      </c>
      <c r="I979" s="156">
        <v>1.5523632E9</v>
      </c>
      <c r="J979" s="156">
        <v>156096.7</v>
      </c>
      <c r="L979" s="158">
        <v>43536.0</v>
      </c>
      <c r="M979" s="160">
        <v>151734.28</v>
      </c>
      <c r="O979" s="153">
        <f>IFERROR(__xludf.DUMMYFUNCTION("TO_DATE(INT((P979/(60*60*24))+""1/1/1970""))"),43352.0)</f>
        <v>43352</v>
      </c>
      <c r="P979" s="13">
        <v>1.5364512E9</v>
      </c>
      <c r="Q979" s="13">
        <v>33119.4927</v>
      </c>
      <c r="S979" s="153">
        <f>IFERROR(__xludf.DUMMYFUNCTION("TO_DATE(INT((T979/(60*60*24))+""1/1/1970""))"),43536.0)</f>
        <v>43536</v>
      </c>
      <c r="T979" s="156">
        <v>1.5523632E9</v>
      </c>
      <c r="U979" s="156">
        <v>165786.2923</v>
      </c>
      <c r="W979" s="153">
        <f>IFERROR(__xludf.DUMMYFUNCTION("TO_DATE(INT((X979/(60*60*24))+""1/1/1970""))"),43509.0)</f>
        <v>43509</v>
      </c>
      <c r="X979" s="156">
        <v>1.55007E9</v>
      </c>
      <c r="Y979" s="156">
        <v>10069.1094</v>
      </c>
      <c r="AA979" s="153">
        <f>IFERROR(__xludf.DUMMYFUNCTION("TO_DATE(INT((AB979/(60*60*24))+""1/1/1970""))"),43514.0)</f>
        <v>43514</v>
      </c>
      <c r="AB979" s="156">
        <v>1.550484E9</v>
      </c>
      <c r="AC979" s="156">
        <v>89618.6165</v>
      </c>
      <c r="AE979" s="153">
        <f>IFERROR(__xludf.DUMMYFUNCTION("TO_DATE(INT((AF979/(60*60*24))+""1/1/1970""))"),43354.0)</f>
        <v>43354</v>
      </c>
      <c r="AF979" s="152">
        <v>1.5366492E9</v>
      </c>
      <c r="AG979" s="152">
        <v>94028.3642</v>
      </c>
      <c r="AH979" s="156"/>
      <c r="AI979" s="153">
        <f>IFERROR(__xludf.DUMMYFUNCTION("TO_DATE(INT((AJ979/(60*60*24))+""1/1/1970""))"),43536.0)</f>
        <v>43536</v>
      </c>
      <c r="AJ979" s="156">
        <v>1.5523632E9</v>
      </c>
      <c r="AK979" s="156">
        <v>98110.305</v>
      </c>
      <c r="AL979" s="156">
        <v>156096.7</v>
      </c>
      <c r="AM979" s="160">
        <v>151734.28</v>
      </c>
      <c r="AN979" s="152">
        <f t="shared" si="1"/>
        <v>31529.7168</v>
      </c>
      <c r="AO979" s="152">
        <f t="shared" si="2"/>
        <v>165786.2923</v>
      </c>
      <c r="AP979" s="152">
        <f t="shared" si="3"/>
        <v>10027.5832</v>
      </c>
      <c r="AQ979" s="152">
        <f t="shared" si="4"/>
        <v>89601.1495</v>
      </c>
      <c r="AR979" s="152">
        <f t="shared" si="5"/>
        <v>91404.1742</v>
      </c>
    </row>
    <row r="980">
      <c r="A980" s="156">
        <v>1.5124212E9</v>
      </c>
      <c r="B980" s="156">
        <v>124678.4577</v>
      </c>
      <c r="D980" s="153">
        <f>IFERROR(__xludf.DUMMYFUNCTION("TO_DATE(INT((E980/(60*60*24))+""1/1/1970""))"),43537.0)</f>
        <v>43537</v>
      </c>
      <c r="E980" s="152">
        <v>1.5524496E9</v>
      </c>
      <c r="F980" s="152">
        <v>98110.305</v>
      </c>
      <c r="H980" s="153">
        <f>IFERROR(__xludf.DUMMYFUNCTION("TO_DATE(INT((I980/(60*60*24))+""1/1/1970""))"),43537.0)</f>
        <v>43537</v>
      </c>
      <c r="I980" s="152">
        <v>1.5524496E9</v>
      </c>
      <c r="J980" s="152">
        <v>157056.0004</v>
      </c>
      <c r="L980" s="158">
        <v>43537.0</v>
      </c>
      <c r="M980" s="159">
        <v>152572.68</v>
      </c>
      <c r="O980" s="153">
        <f>IFERROR(__xludf.DUMMYFUNCTION("TO_DATE(INT((P980/(60*60*24))+""1/1/1970""))"),43353.0)</f>
        <v>43353</v>
      </c>
      <c r="P980" s="13">
        <v>1.5365376E9</v>
      </c>
      <c r="Q980" s="13">
        <v>33150.5194</v>
      </c>
      <c r="S980" s="153">
        <f>IFERROR(__xludf.DUMMYFUNCTION("TO_DATE(INT((T980/(60*60*24))+""1/1/1970""))"),43537.0)</f>
        <v>43537</v>
      </c>
      <c r="T980" s="152">
        <v>1.5524496E9</v>
      </c>
      <c r="U980" s="152">
        <v>166080.9504</v>
      </c>
      <c r="W980" s="153">
        <f>IFERROR(__xludf.DUMMYFUNCTION("TO_DATE(INT((X980/(60*60*24))+""1/1/1970""))"),43510.0)</f>
        <v>43510</v>
      </c>
      <c r="X980" s="156">
        <v>1.5501564E9</v>
      </c>
      <c r="Y980" s="156">
        <v>10068.1364</v>
      </c>
      <c r="AA980" s="153">
        <f>IFERROR(__xludf.DUMMYFUNCTION("TO_DATE(INT((AB980/(60*60*24))+""1/1/1970""))"),43515.0)</f>
        <v>43515</v>
      </c>
      <c r="AB980" s="152">
        <v>1.5505632E9</v>
      </c>
      <c r="AC980" s="152">
        <v>89745.6698</v>
      </c>
      <c r="AE980" s="153">
        <f>IFERROR(__xludf.DUMMYFUNCTION("TO_DATE(INT((AF980/(60*60*24))+""1/1/1970""))"),43355.0)</f>
        <v>43355</v>
      </c>
      <c r="AF980" s="156">
        <v>1.5367284E9</v>
      </c>
      <c r="AG980" s="156">
        <v>94014.3068</v>
      </c>
      <c r="AH980" s="156"/>
      <c r="AI980" s="153">
        <f>IFERROR(__xludf.DUMMYFUNCTION("TO_DATE(INT((AJ980/(60*60*24))+""1/1/1970""))"),43537.0)</f>
        <v>43537</v>
      </c>
      <c r="AJ980" s="152">
        <v>1.5524496E9</v>
      </c>
      <c r="AK980" s="152">
        <v>98110.305</v>
      </c>
      <c r="AL980" s="152">
        <v>157056.0004</v>
      </c>
      <c r="AM980" s="159">
        <v>152572.68</v>
      </c>
      <c r="AN980" s="152">
        <f t="shared" si="1"/>
        <v>31570.1377</v>
      </c>
      <c r="AO980" s="152">
        <f t="shared" si="2"/>
        <v>166080.9504</v>
      </c>
      <c r="AP980" s="152">
        <f t="shared" si="3"/>
        <v>10042.8763</v>
      </c>
      <c r="AQ980" s="152">
        <f t="shared" si="4"/>
        <v>89585.4335</v>
      </c>
      <c r="AR980" s="152">
        <f t="shared" si="5"/>
        <v>91626.4368</v>
      </c>
    </row>
    <row r="981">
      <c r="A981" s="152">
        <v>1.51248426E9</v>
      </c>
      <c r="B981" s="152">
        <v>124669.0451</v>
      </c>
      <c r="D981" s="153">
        <f>IFERROR(__xludf.DUMMYFUNCTION("TO_DATE(INT((E981/(60*60*24))+""1/1/1970""))"),43538.0)</f>
        <v>43538</v>
      </c>
      <c r="E981" s="156">
        <v>1.552536E9</v>
      </c>
      <c r="F981" s="156">
        <v>98110.305</v>
      </c>
      <c r="H981" s="153">
        <f>IFERROR(__xludf.DUMMYFUNCTION("TO_DATE(INT((I981/(60*60*24))+""1/1/1970""))"),43538.0)</f>
        <v>43538</v>
      </c>
      <c r="I981" s="156">
        <v>1.552536E9</v>
      </c>
      <c r="J981" s="156">
        <v>157510.5715</v>
      </c>
      <c r="L981" s="158">
        <v>43538.0</v>
      </c>
      <c r="M981" s="160">
        <v>153677.6</v>
      </c>
      <c r="O981" s="153">
        <f>IFERROR(__xludf.DUMMYFUNCTION("TO_DATE(INT((P981/(60*60*24))+""1/1/1970""))"),43354.0)</f>
        <v>43354</v>
      </c>
      <c r="P981" s="13">
        <v>1.5366744E9</v>
      </c>
      <c r="Q981" s="13">
        <v>33179.2889</v>
      </c>
      <c r="S981" s="153">
        <f>IFERROR(__xludf.DUMMYFUNCTION("TO_DATE(INT((T981/(60*60*24))+""1/1/1970""))"),43538.0)</f>
        <v>43538</v>
      </c>
      <c r="T981" s="156">
        <v>1.552536E9</v>
      </c>
      <c r="U981" s="156">
        <v>166966.3302</v>
      </c>
      <c r="W981" s="153">
        <f>IFERROR(__xludf.DUMMYFUNCTION("TO_DATE(INT((X981/(60*60*24))+""1/1/1970""))"),43511.0)</f>
        <v>43511</v>
      </c>
      <c r="X981" s="156">
        <v>1.5502428E9</v>
      </c>
      <c r="Y981" s="156">
        <v>10066.3202</v>
      </c>
      <c r="AA981" s="153">
        <f>IFERROR(__xludf.DUMMYFUNCTION("TO_DATE(INT((AB981/(60*60*24))+""1/1/1970""))"),43516.0)</f>
        <v>43516</v>
      </c>
      <c r="AB981" s="156">
        <v>1.5506424E9</v>
      </c>
      <c r="AC981" s="156">
        <v>89325.2372</v>
      </c>
      <c r="AE981" s="153">
        <f>IFERROR(__xludf.DUMMYFUNCTION("TO_DATE(INT((AF981/(60*60*24))+""1/1/1970""))"),43356.0)</f>
        <v>43356</v>
      </c>
      <c r="AF981" s="152">
        <v>1.5368076E9</v>
      </c>
      <c r="AG981" s="152">
        <v>93800.9234</v>
      </c>
      <c r="AH981" s="156"/>
      <c r="AI981" s="153">
        <f>IFERROR(__xludf.DUMMYFUNCTION("TO_DATE(INT((AJ981/(60*60*24))+""1/1/1970""))"),43538.0)</f>
        <v>43538</v>
      </c>
      <c r="AJ981" s="156">
        <v>1.552536E9</v>
      </c>
      <c r="AK981" s="156">
        <v>98110.305</v>
      </c>
      <c r="AL981" s="156">
        <v>157510.5715</v>
      </c>
      <c r="AM981" s="160">
        <v>153677.6</v>
      </c>
      <c r="AN981" s="152">
        <f t="shared" si="1"/>
        <v>31593.2604</v>
      </c>
      <c r="AO981" s="152">
        <f t="shared" si="2"/>
        <v>166966.3302</v>
      </c>
      <c r="AP981" s="152">
        <f t="shared" si="3"/>
        <v>10031.7508</v>
      </c>
      <c r="AQ981" s="152">
        <f t="shared" si="4"/>
        <v>89559.6132</v>
      </c>
      <c r="AR981" s="152">
        <f t="shared" si="5"/>
        <v>91979.0612</v>
      </c>
    </row>
    <row r="982">
      <c r="A982" s="156">
        <v>1.5125076E9</v>
      </c>
      <c r="B982" s="156">
        <v>124231.3594</v>
      </c>
      <c r="D982" s="153">
        <f>IFERROR(__xludf.DUMMYFUNCTION("TO_DATE(INT((E982/(60*60*24))+""1/1/1970""))"),43539.0)</f>
        <v>43539</v>
      </c>
      <c r="E982" s="152">
        <v>1.5526224E9</v>
      </c>
      <c r="F982" s="152">
        <v>98110.305</v>
      </c>
      <c r="H982" s="153">
        <f>IFERROR(__xludf.DUMMYFUNCTION("TO_DATE(INT((I982/(60*60*24))+""1/1/1970""))"),43539.0)</f>
        <v>43539</v>
      </c>
      <c r="I982" s="152">
        <v>1.5526224E9</v>
      </c>
      <c r="J982" s="152">
        <v>158732.2562</v>
      </c>
      <c r="L982" s="158">
        <v>43539.0</v>
      </c>
      <c r="M982" s="159">
        <v>153051.18</v>
      </c>
      <c r="O982" s="153">
        <f>IFERROR(__xludf.DUMMYFUNCTION("TO_DATE(INT((P982/(60*60*24))+""1/1/1970""))"),43355.0)</f>
        <v>43355</v>
      </c>
      <c r="P982" s="13">
        <v>1.5367608E9</v>
      </c>
      <c r="Q982" s="13">
        <v>33066.8008</v>
      </c>
      <c r="S982" s="153">
        <f>IFERROR(__xludf.DUMMYFUNCTION("TO_DATE(INT((T982/(60*60*24))+""1/1/1970""))"),43539.0)</f>
        <v>43539</v>
      </c>
      <c r="T982" s="152">
        <v>1.5526224E9</v>
      </c>
      <c r="U982" s="152">
        <v>167024.4928</v>
      </c>
      <c r="W982" s="153">
        <f>IFERROR(__xludf.DUMMYFUNCTION("TO_DATE(INT((X982/(60*60*24))+""1/1/1970""))"),43512.0)</f>
        <v>43512</v>
      </c>
      <c r="X982" s="156">
        <v>1.5502752E9</v>
      </c>
      <c r="Y982" s="156">
        <v>10068.0954</v>
      </c>
      <c r="AA982" s="153">
        <f>IFERROR(__xludf.DUMMYFUNCTION("TO_DATE(INT((AB982/(60*60*24))+""1/1/1970""))"),43517.0)</f>
        <v>43517</v>
      </c>
      <c r="AB982" s="152">
        <v>1.5507216E9</v>
      </c>
      <c r="AC982" s="152">
        <v>89075.6798</v>
      </c>
      <c r="AE982" s="153">
        <f>IFERROR(__xludf.DUMMYFUNCTION("TO_DATE(INT((AF982/(60*60*24))+""1/1/1970""))"),43357.0)</f>
        <v>43357</v>
      </c>
      <c r="AF982" s="156">
        <v>1.5368868E9</v>
      </c>
      <c r="AG982" s="156">
        <v>93325.8569</v>
      </c>
      <c r="AH982" s="156"/>
      <c r="AI982" s="153">
        <f>IFERROR(__xludf.DUMMYFUNCTION("TO_DATE(INT((AJ982/(60*60*24))+""1/1/1970""))"),43539.0)</f>
        <v>43539</v>
      </c>
      <c r="AJ982" s="152">
        <v>1.5526224E9</v>
      </c>
      <c r="AK982" s="152">
        <v>98110.305</v>
      </c>
      <c r="AL982" s="152">
        <v>158732.2562</v>
      </c>
      <c r="AM982" s="159">
        <v>153051.18</v>
      </c>
      <c r="AN982" s="152">
        <f t="shared" si="1"/>
        <v>31529.9133</v>
      </c>
      <c r="AO982" s="152">
        <f t="shared" si="2"/>
        <v>167024.4928</v>
      </c>
      <c r="AP982" s="152">
        <f t="shared" si="3"/>
        <v>10035.381</v>
      </c>
      <c r="AQ982" s="152">
        <f t="shared" si="4"/>
        <v>89547.7725</v>
      </c>
      <c r="AR982" s="152">
        <f t="shared" si="5"/>
        <v>91787.5671</v>
      </c>
    </row>
    <row r="983">
      <c r="A983" s="152">
        <v>1.51257066E9</v>
      </c>
      <c r="B983" s="152">
        <v>124090.1705</v>
      </c>
      <c r="D983" s="153">
        <f>IFERROR(__xludf.DUMMYFUNCTION("TO_DATE(INT((E983/(60*60*24))+""1/1/1970""))"),43540.0)</f>
        <v>43540</v>
      </c>
      <c r="E983" s="156">
        <v>1.5527088E9</v>
      </c>
      <c r="F983" s="156">
        <v>98110.305</v>
      </c>
      <c r="H983" s="153">
        <f>IFERROR(__xludf.DUMMYFUNCTION("TO_DATE(INT((I983/(60*60*24))+""1/1/1970""))"),43540.0)</f>
        <v>43540</v>
      </c>
      <c r="I983" s="156">
        <v>1.5527088E9</v>
      </c>
      <c r="J983" s="156">
        <v>155680.6595</v>
      </c>
      <c r="L983" s="158">
        <v>43540.0</v>
      </c>
      <c r="M983" s="160">
        <v>154473.86</v>
      </c>
      <c r="O983" s="153">
        <f>IFERROR(__xludf.DUMMYFUNCTION("TO_DATE(INT((P983/(60*60*24))+""1/1/1970""))"),43356.0)</f>
        <v>43356</v>
      </c>
      <c r="P983" s="13">
        <v>1.5368472E9</v>
      </c>
      <c r="Q983" s="13">
        <v>33006.009</v>
      </c>
      <c r="S983" s="153">
        <f>IFERROR(__xludf.DUMMYFUNCTION("TO_DATE(INT((T983/(60*60*24))+""1/1/1970""))"),43540.0)</f>
        <v>43540</v>
      </c>
      <c r="T983" s="156">
        <v>1.5527088E9</v>
      </c>
      <c r="U983" s="156">
        <v>167202.3013</v>
      </c>
      <c r="W983" s="153">
        <f>IFERROR(__xludf.DUMMYFUNCTION("TO_DATE(INT((X983/(60*60*24))+""1/1/1970""))"),43514.0)</f>
        <v>43514</v>
      </c>
      <c r="X983" s="152">
        <v>1.550448E9</v>
      </c>
      <c r="Y983" s="152">
        <v>10068.2983</v>
      </c>
      <c r="AA983" s="153">
        <f>IFERROR(__xludf.DUMMYFUNCTION("TO_DATE(INT((AB983/(60*60*24))+""1/1/1970""))"),43518.0)</f>
        <v>43518</v>
      </c>
      <c r="AB983" s="156">
        <v>1.5508008E9</v>
      </c>
      <c r="AC983" s="156">
        <v>89587.762</v>
      </c>
      <c r="AE983" s="153">
        <f>IFERROR(__xludf.DUMMYFUNCTION("TO_DATE(INT((AF983/(60*60*24))+""1/1/1970""))"),43358.0)</f>
        <v>43358</v>
      </c>
      <c r="AF983" s="152">
        <v>1.5369696E9</v>
      </c>
      <c r="AG983" s="152">
        <v>93802.3652</v>
      </c>
      <c r="AH983" s="156"/>
      <c r="AI983" s="153">
        <f>IFERROR(__xludf.DUMMYFUNCTION("TO_DATE(INT((AJ983/(60*60*24))+""1/1/1970""))"),43540.0)</f>
        <v>43540</v>
      </c>
      <c r="AJ983" s="156">
        <v>1.5527088E9</v>
      </c>
      <c r="AK983" s="156">
        <v>98110.305</v>
      </c>
      <c r="AL983" s="156">
        <v>155680.6595</v>
      </c>
      <c r="AM983" s="160">
        <v>154473.86</v>
      </c>
      <c r="AN983" s="152">
        <f t="shared" si="1"/>
        <v>31527.0659</v>
      </c>
      <c r="AO983" s="152">
        <f t="shared" si="2"/>
        <v>167202.3013</v>
      </c>
      <c r="AP983" s="152">
        <f t="shared" si="3"/>
        <v>10036.6405</v>
      </c>
      <c r="AQ983" s="152">
        <f t="shared" si="4"/>
        <v>89547.7725</v>
      </c>
      <c r="AR983" s="152">
        <f t="shared" si="5"/>
        <v>91938.5762</v>
      </c>
    </row>
    <row r="984">
      <c r="A984" s="156">
        <v>1.512594E9</v>
      </c>
      <c r="B984" s="156">
        <v>124254.8909</v>
      </c>
      <c r="D984" s="153">
        <f>IFERROR(__xludf.DUMMYFUNCTION("TO_DATE(INT((E984/(60*60*24))+""1/1/1970""))"),43542.0)</f>
        <v>43542</v>
      </c>
      <c r="E984" s="152">
        <v>1.5529176E9</v>
      </c>
      <c r="F984" s="152">
        <v>98110.305</v>
      </c>
      <c r="H984" s="153">
        <f>IFERROR(__xludf.DUMMYFUNCTION("TO_DATE(INT((I984/(60*60*24))+""1/1/1970""))"),43542.0)</f>
        <v>43542</v>
      </c>
      <c r="I984" s="152">
        <v>1.5529176E9</v>
      </c>
      <c r="J984" s="152">
        <v>155680.6595</v>
      </c>
      <c r="L984" s="158">
        <v>43542.0</v>
      </c>
      <c r="M984" s="159">
        <v>154473.86</v>
      </c>
      <c r="O984" s="153">
        <f>IFERROR(__xludf.DUMMYFUNCTION("TO_DATE(INT((P984/(60*60*24))+""1/1/1970""))"),43357.0)</f>
        <v>43357</v>
      </c>
      <c r="P984" s="13">
        <v>1.5369336E9</v>
      </c>
      <c r="Q984" s="13">
        <v>32566.2212</v>
      </c>
      <c r="S984" s="153">
        <f>IFERROR(__xludf.DUMMYFUNCTION("TO_DATE(INT((T984/(60*60*24))+""1/1/1970""))"),43542.0)</f>
        <v>43542</v>
      </c>
      <c r="T984" s="152">
        <v>1.5529176E9</v>
      </c>
      <c r="U984" s="152">
        <v>167202.3013</v>
      </c>
      <c r="W984" s="153">
        <f>IFERROR(__xludf.DUMMYFUNCTION("TO_DATE(INT((X984/(60*60*24))+""1/1/1970""))"),43515.0)</f>
        <v>43515</v>
      </c>
      <c r="X984" s="156">
        <v>1.5505344E9</v>
      </c>
      <c r="Y984" s="156">
        <v>10066.1884</v>
      </c>
      <c r="AA984" s="153">
        <f>IFERROR(__xludf.DUMMYFUNCTION("TO_DATE(INT((AB984/(60*60*24))+""1/1/1970""))"),43520.0)</f>
        <v>43520</v>
      </c>
      <c r="AB984" s="152">
        <v>1.5510492E9</v>
      </c>
      <c r="AC984" s="152">
        <v>89561.659</v>
      </c>
      <c r="AE984" s="153">
        <f>IFERROR(__xludf.DUMMYFUNCTION("TO_DATE(INT((AF984/(60*60*24))+""1/1/1970""))"),43359.0)</f>
        <v>43359</v>
      </c>
      <c r="AF984" s="156">
        <v>1.5371352E9</v>
      </c>
      <c r="AG984" s="156">
        <v>93802.3652</v>
      </c>
      <c r="AH984" s="156"/>
      <c r="AI984" s="153">
        <f>IFERROR(__xludf.DUMMYFUNCTION("TO_DATE(INT((AJ984/(60*60*24))+""1/1/1970""))"),43542.0)</f>
        <v>43542</v>
      </c>
      <c r="AJ984" s="152">
        <v>1.5529176E9</v>
      </c>
      <c r="AK984" s="152">
        <v>98110.305</v>
      </c>
      <c r="AL984" s="152">
        <v>155680.6595</v>
      </c>
      <c r="AM984" s="159">
        <v>154473.86</v>
      </c>
      <c r="AN984" s="152">
        <f t="shared" si="1"/>
        <v>31522.7737</v>
      </c>
      <c r="AO984" s="152">
        <f t="shared" si="2"/>
        <v>167202.3013</v>
      </c>
      <c r="AP984" s="152">
        <f t="shared" si="3"/>
        <v>10036.2483</v>
      </c>
      <c r="AQ984" s="152">
        <f t="shared" si="4"/>
        <v>89544.8178</v>
      </c>
      <c r="AR984" s="152">
        <f t="shared" si="5"/>
        <v>91892.0184</v>
      </c>
    </row>
    <row r="985">
      <c r="A985" s="152">
        <v>1.51265706E9</v>
      </c>
      <c r="B985" s="152">
        <v>124245.4783</v>
      </c>
      <c r="D985" s="153">
        <f>IFERROR(__xludf.DUMMYFUNCTION("TO_DATE(INT((E985/(60*60*24))+""1/1/1970""))"),43543.0)</f>
        <v>43543</v>
      </c>
      <c r="E985" s="152">
        <v>1.552968E9</v>
      </c>
      <c r="F985" s="152">
        <v>98110.305</v>
      </c>
      <c r="H985" s="153">
        <f>IFERROR(__xludf.DUMMYFUNCTION("TO_DATE(INT((I985/(60*60*24))+""1/1/1970""))"),43543.0)</f>
        <v>43543</v>
      </c>
      <c r="I985" s="152">
        <v>1.552968E9</v>
      </c>
      <c r="J985" s="152">
        <v>156680.09</v>
      </c>
      <c r="L985" s="158">
        <v>43543.0</v>
      </c>
      <c r="M985" s="160">
        <v>154559.04</v>
      </c>
      <c r="O985" s="153">
        <f>IFERROR(__xludf.DUMMYFUNCTION("TO_DATE(INT((P985/(60*60*24))+""1/1/1970""))"),43358.0)</f>
        <v>43358</v>
      </c>
      <c r="P985" s="13">
        <v>1.5369696E9</v>
      </c>
      <c r="Q985" s="13">
        <v>32620.2232</v>
      </c>
      <c r="S985" s="153">
        <f>IFERROR(__xludf.DUMMYFUNCTION("TO_DATE(INT((T985/(60*60*24))+""1/1/1970""))"),43543.0)</f>
        <v>43543</v>
      </c>
      <c r="T985" s="152">
        <v>1.552968E9</v>
      </c>
      <c r="U985" s="152">
        <v>166657.4373</v>
      </c>
      <c r="W985" s="153">
        <f>IFERROR(__xludf.DUMMYFUNCTION("TO_DATE(INT((X985/(60*60*24))+""1/1/1970""))"),43516.0)</f>
        <v>43516</v>
      </c>
      <c r="X985" s="152">
        <v>1.5506748E9</v>
      </c>
      <c r="Y985" s="152">
        <v>10057.7957</v>
      </c>
      <c r="AA985" s="153">
        <f>IFERROR(__xludf.DUMMYFUNCTION("TO_DATE(INT((AB985/(60*60*24))+""1/1/1970""))"),43521.0)</f>
        <v>43521</v>
      </c>
      <c r="AB985" s="156">
        <v>1.5510888E9</v>
      </c>
      <c r="AC985" s="156">
        <v>89558.9063</v>
      </c>
      <c r="AE985" s="153">
        <f>IFERROR(__xludf.DUMMYFUNCTION("TO_DATE(INT((AF985/(60*60*24))+""1/1/1970""))"),43360.0)</f>
        <v>43360</v>
      </c>
      <c r="AF985" s="156">
        <v>1.5371748E9</v>
      </c>
      <c r="AG985" s="156">
        <v>93812.8181</v>
      </c>
      <c r="AH985" s="156"/>
      <c r="AI985" s="153">
        <f>IFERROR(__xludf.DUMMYFUNCTION("TO_DATE(INT((AJ985/(60*60*24))+""1/1/1970""))"),43543.0)</f>
        <v>43543</v>
      </c>
      <c r="AJ985" s="152">
        <v>1.552968E9</v>
      </c>
      <c r="AK985" s="152">
        <v>98110.305</v>
      </c>
      <c r="AL985" s="152">
        <v>156680.09</v>
      </c>
      <c r="AM985" s="160">
        <v>154559.04</v>
      </c>
      <c r="AN985" s="152">
        <f t="shared" si="1"/>
        <v>31579.5922</v>
      </c>
      <c r="AO985" s="152">
        <f t="shared" si="2"/>
        <v>166657.4373</v>
      </c>
      <c r="AP985" s="152">
        <f t="shared" si="3"/>
        <v>10041.8598</v>
      </c>
      <c r="AQ985" s="152">
        <f t="shared" si="4"/>
        <v>89549.3501</v>
      </c>
      <c r="AR985" s="152">
        <f t="shared" si="5"/>
        <v>92027.2383</v>
      </c>
    </row>
    <row r="986">
      <c r="A986" s="156">
        <v>1.5126804E9</v>
      </c>
      <c r="B986" s="156">
        <v>124645.5136</v>
      </c>
      <c r="D986" s="153">
        <f>IFERROR(__xludf.DUMMYFUNCTION("TO_DATE(INT((E986/(60*60*24))+""1/1/1970""))"),43544.0)</f>
        <v>43544</v>
      </c>
      <c r="E986" s="156">
        <v>1.5530544E9</v>
      </c>
      <c r="F986" s="156">
        <v>98110.305</v>
      </c>
      <c r="H986" s="153">
        <f>IFERROR(__xludf.DUMMYFUNCTION("TO_DATE(INT((I986/(60*60*24))+""1/1/1970""))"),43544.0)</f>
        <v>43544</v>
      </c>
      <c r="I986" s="156">
        <v>1.5530544E9</v>
      </c>
      <c r="J986" s="156">
        <v>156174.5937</v>
      </c>
      <c r="L986" s="158">
        <v>43544.0</v>
      </c>
      <c r="M986" s="159">
        <v>155045.8</v>
      </c>
      <c r="O986" s="153">
        <f>IFERROR(__xludf.DUMMYFUNCTION("TO_DATE(INT((P986/(60*60*24))+""1/1/1970""))"),43359.0)</f>
        <v>43359</v>
      </c>
      <c r="P986" s="13">
        <v>1.537056E9</v>
      </c>
      <c r="Q986" s="13">
        <v>32620.2232</v>
      </c>
      <c r="S986" s="153">
        <f>IFERROR(__xludf.DUMMYFUNCTION("TO_DATE(INT((T986/(60*60*24))+""1/1/1970""))"),43544.0)</f>
        <v>43544</v>
      </c>
      <c r="T986" s="156">
        <v>1.5530544E9</v>
      </c>
      <c r="U986" s="156">
        <v>166349.2509</v>
      </c>
      <c r="W986" s="153">
        <f>IFERROR(__xludf.DUMMYFUNCTION("TO_DATE(INT((X986/(60*60*24))+""1/1/1970""))"),43517.0)</f>
        <v>43517</v>
      </c>
      <c r="X986" s="152">
        <v>1.5507612E9</v>
      </c>
      <c r="Y986" s="152">
        <v>10057.4057</v>
      </c>
      <c r="AA986" s="153">
        <f>IFERROR(__xludf.DUMMYFUNCTION("TO_DATE(INT((AB986/(60*60*24))+""1/1/1970""))"),43522.0)</f>
        <v>43522</v>
      </c>
      <c r="AB986" s="152">
        <v>1.551168E9</v>
      </c>
      <c r="AC986" s="152">
        <v>89562.8543</v>
      </c>
      <c r="AE986" s="153">
        <f>IFERROR(__xludf.DUMMYFUNCTION("TO_DATE(INT((AF986/(60*60*24))+""1/1/1970""))"),43361.0)</f>
        <v>43361</v>
      </c>
      <c r="AF986" s="152">
        <v>1.537254E9</v>
      </c>
      <c r="AG986" s="152">
        <v>93486.9758</v>
      </c>
      <c r="AH986" s="156"/>
      <c r="AI986" s="153">
        <f>IFERROR(__xludf.DUMMYFUNCTION("TO_DATE(INT((AJ986/(60*60*24))+""1/1/1970""))"),43544.0)</f>
        <v>43544</v>
      </c>
      <c r="AJ986" s="156">
        <v>1.5530544E9</v>
      </c>
      <c r="AK986" s="156">
        <v>98110.305</v>
      </c>
      <c r="AL986" s="156">
        <v>156174.5937</v>
      </c>
      <c r="AM986" s="159">
        <v>155045.8</v>
      </c>
      <c r="AN986" s="152">
        <f t="shared" si="1"/>
        <v>31588.6294</v>
      </c>
      <c r="AO986" s="152">
        <f t="shared" si="2"/>
        <v>166349.2509</v>
      </c>
      <c r="AP986" s="152">
        <f t="shared" si="3"/>
        <v>10042.9808</v>
      </c>
      <c r="AQ986" s="152">
        <f t="shared" si="4"/>
        <v>89536.167</v>
      </c>
      <c r="AR986" s="152">
        <f t="shared" si="5"/>
        <v>92174.6037</v>
      </c>
    </row>
    <row r="987">
      <c r="A987" s="152">
        <v>1.51274346E9</v>
      </c>
      <c r="B987" s="152">
        <v>125087.9057</v>
      </c>
      <c r="D987" s="153">
        <f>IFERROR(__xludf.DUMMYFUNCTION("TO_DATE(INT((E987/(60*60*24))+""1/1/1970""))"),43545.0)</f>
        <v>43545</v>
      </c>
      <c r="E987" s="152">
        <v>1.5531408E9</v>
      </c>
      <c r="F987" s="152">
        <v>98110.305</v>
      </c>
      <c r="H987" s="153">
        <f>IFERROR(__xludf.DUMMYFUNCTION("TO_DATE(INT((I987/(60*60*24))+""1/1/1970""))"),43545.0)</f>
        <v>43545</v>
      </c>
      <c r="I987" s="152">
        <v>1.5531408E9</v>
      </c>
      <c r="J987" s="152">
        <v>159507.813</v>
      </c>
      <c r="L987" s="158">
        <v>43545.0</v>
      </c>
      <c r="M987" s="160">
        <v>155742.69</v>
      </c>
      <c r="O987" s="153">
        <f>IFERROR(__xludf.DUMMYFUNCTION("TO_DATE(INT((P987/(60*60*24))+""1/1/1970""))"),43360.0)</f>
        <v>43360</v>
      </c>
      <c r="P987" s="13">
        <v>1.5371424E9</v>
      </c>
      <c r="Q987" s="13">
        <v>32626.0091</v>
      </c>
      <c r="S987" s="153">
        <f>IFERROR(__xludf.DUMMYFUNCTION("TO_DATE(INT((T987/(60*60*24))+""1/1/1970""))"),43545.0)</f>
        <v>43545</v>
      </c>
      <c r="T987" s="152">
        <v>1.5531408E9</v>
      </c>
      <c r="U987" s="152">
        <v>167283.6914</v>
      </c>
      <c r="W987" s="153">
        <f>IFERROR(__xludf.DUMMYFUNCTION("TO_DATE(INT((X987/(60*60*24))+""1/1/1970""))"),43518.0)</f>
        <v>43518</v>
      </c>
      <c r="X987" s="152">
        <v>1.5508476E9</v>
      </c>
      <c r="Y987" s="152">
        <v>10052.6786</v>
      </c>
      <c r="AA987" s="153">
        <f>IFERROR(__xludf.DUMMYFUNCTION("TO_DATE(INT((AB987/(60*60*24))+""1/1/1970""))"),43523.0)</f>
        <v>43523</v>
      </c>
      <c r="AB987" s="156">
        <v>1.5512472E9</v>
      </c>
      <c r="AC987" s="156">
        <v>89569.1755</v>
      </c>
      <c r="AE987" s="153">
        <f>IFERROR(__xludf.DUMMYFUNCTION("TO_DATE(INT((AF987/(60*60*24))+""1/1/1970""))"),43362.0)</f>
        <v>43362</v>
      </c>
      <c r="AF987" s="156">
        <v>1.5373332E9</v>
      </c>
      <c r="AG987" s="156">
        <v>93419.933</v>
      </c>
      <c r="AH987" s="156"/>
      <c r="AI987" s="153">
        <f>IFERROR(__xludf.DUMMYFUNCTION("TO_DATE(INT((AJ987/(60*60*24))+""1/1/1970""))"),43545.0)</f>
        <v>43545</v>
      </c>
      <c r="AJ987" s="152">
        <v>1.5531408E9</v>
      </c>
      <c r="AK987" s="152">
        <v>98110.305</v>
      </c>
      <c r="AL987" s="152">
        <v>159507.813</v>
      </c>
      <c r="AM987" s="160">
        <v>155742.69</v>
      </c>
      <c r="AN987" s="152">
        <f t="shared" si="1"/>
        <v>31614.1165</v>
      </c>
      <c r="AO987" s="152">
        <f t="shared" si="2"/>
        <v>167283.6914</v>
      </c>
      <c r="AP987" s="152">
        <f t="shared" si="3"/>
        <v>10059.6968</v>
      </c>
      <c r="AQ987" s="152">
        <f t="shared" si="4"/>
        <v>89525.8177</v>
      </c>
      <c r="AR987" s="152">
        <f t="shared" si="5"/>
        <v>92774.9963</v>
      </c>
    </row>
    <row r="988">
      <c r="A988" s="156">
        <v>1.5127668E9</v>
      </c>
      <c r="B988" s="156">
        <v>125323.2206</v>
      </c>
      <c r="D988" s="153">
        <f>IFERROR(__xludf.DUMMYFUNCTION("TO_DATE(INT((E988/(60*60*24))+""1/1/1970""))"),43546.0)</f>
        <v>43546</v>
      </c>
      <c r="E988" s="156">
        <v>1.5532272E9</v>
      </c>
      <c r="F988" s="156">
        <v>98110.305</v>
      </c>
      <c r="H988" s="153">
        <f>IFERROR(__xludf.DUMMYFUNCTION("TO_DATE(INT((I988/(60*60*24))+""1/1/1970""))"),43546.0)</f>
        <v>43546</v>
      </c>
      <c r="I988" s="156">
        <v>1.5532272E9</v>
      </c>
      <c r="J988" s="156">
        <v>162249.0216</v>
      </c>
      <c r="L988" s="158">
        <v>43546.0</v>
      </c>
      <c r="M988" s="159">
        <v>157386.28</v>
      </c>
      <c r="O988" s="153">
        <f>IFERROR(__xludf.DUMMYFUNCTION("TO_DATE(INT((P988/(60*60*24))+""1/1/1970""))"),43361.0)</f>
        <v>43361</v>
      </c>
      <c r="P988" s="13">
        <v>1.5372792E9</v>
      </c>
      <c r="Q988" s="13">
        <v>32903.6939</v>
      </c>
      <c r="S988" s="153">
        <f>IFERROR(__xludf.DUMMYFUNCTION("TO_DATE(INT((T988/(60*60*24))+""1/1/1970""))"),43546.0)</f>
        <v>43546</v>
      </c>
      <c r="T988" s="156">
        <v>1.5532272E9</v>
      </c>
      <c r="U988" s="156">
        <v>169266.2552</v>
      </c>
      <c r="W988" s="153">
        <f>IFERROR(__xludf.DUMMYFUNCTION("TO_DATE(INT((X988/(60*60*24))+""1/1/1970""))"),43519.0)</f>
        <v>43519</v>
      </c>
      <c r="X988" s="152">
        <v>1.55088E9</v>
      </c>
      <c r="Y988" s="152">
        <v>10046.9265</v>
      </c>
      <c r="AA988" s="153">
        <f>IFERROR(__xludf.DUMMYFUNCTION("TO_DATE(INT((AB988/(60*60*24))+""1/1/1970""))"),43524.0)</f>
        <v>43524</v>
      </c>
      <c r="AB988" s="152">
        <v>1.5513264E9</v>
      </c>
      <c r="AC988" s="152">
        <v>89551.8329</v>
      </c>
      <c r="AE988" s="153">
        <f>IFERROR(__xludf.DUMMYFUNCTION("TO_DATE(INT((AF988/(60*60*24))+""1/1/1970""))"),43363.0)</f>
        <v>43363</v>
      </c>
      <c r="AF988" s="152">
        <v>1.5374124E9</v>
      </c>
      <c r="AG988" s="152">
        <v>93448.0478</v>
      </c>
      <c r="AH988" s="156"/>
      <c r="AI988" s="153">
        <f>IFERROR(__xludf.DUMMYFUNCTION("TO_DATE(INT((AJ988/(60*60*24))+""1/1/1970""))"),43546.0)</f>
        <v>43546</v>
      </c>
      <c r="AJ988" s="156">
        <v>1.5532272E9</v>
      </c>
      <c r="AK988" s="156">
        <v>98110.305</v>
      </c>
      <c r="AL988" s="156">
        <v>162249.0216</v>
      </c>
      <c r="AM988" s="159">
        <v>157386.28</v>
      </c>
      <c r="AN988" s="152">
        <f t="shared" si="1"/>
        <v>31658.9357</v>
      </c>
      <c r="AO988" s="152">
        <f t="shared" si="2"/>
        <v>169266.2552</v>
      </c>
      <c r="AP988" s="152">
        <f t="shared" si="3"/>
        <v>10062.7764</v>
      </c>
      <c r="AQ988" s="152">
        <f t="shared" si="4"/>
        <v>89531.8292</v>
      </c>
      <c r="AR988" s="152">
        <f t="shared" si="5"/>
        <v>92333.3049</v>
      </c>
    </row>
    <row r="989">
      <c r="A989" s="152">
        <v>1.51300266E9</v>
      </c>
      <c r="B989" s="152">
        <v>125398.5214</v>
      </c>
      <c r="D989" s="153">
        <f>IFERROR(__xludf.DUMMYFUNCTION("TO_DATE(INT((E989/(60*60*24))+""1/1/1970""))"),43547.0)</f>
        <v>43547</v>
      </c>
      <c r="E989" s="152">
        <v>1.5533136E9</v>
      </c>
      <c r="F989" s="152">
        <v>98110.305</v>
      </c>
      <c r="H989" s="153">
        <f>IFERROR(__xludf.DUMMYFUNCTION("TO_DATE(INT((I989/(60*60*24))+""1/1/1970""))"),43547.0)</f>
        <v>43547</v>
      </c>
      <c r="I989" s="152">
        <v>1.5533136E9</v>
      </c>
      <c r="J989" s="152">
        <v>156902.9504</v>
      </c>
      <c r="L989" s="158">
        <v>43547.0</v>
      </c>
      <c r="M989" s="160">
        <v>154912.05</v>
      </c>
      <c r="O989" s="153">
        <f>IFERROR(__xludf.DUMMYFUNCTION("TO_DATE(INT((P989/(60*60*24))+""1/1/1970""))"),43362.0)</f>
        <v>43362</v>
      </c>
      <c r="P989" s="13">
        <v>1.5373656E9</v>
      </c>
      <c r="Q989" s="13">
        <v>32915.9945</v>
      </c>
      <c r="S989" s="153">
        <f>IFERROR(__xludf.DUMMYFUNCTION("TO_DATE(INT((T989/(60*60*24))+""1/1/1970""))"),43547.0)</f>
        <v>43547</v>
      </c>
      <c r="T989" s="152">
        <v>1.5533136E9</v>
      </c>
      <c r="U989" s="152">
        <v>168642.443</v>
      </c>
      <c r="W989" s="153">
        <f>IFERROR(__xludf.DUMMYFUNCTION("TO_DATE(INT((X989/(60*60*24))+""1/1/1970""))"),43521.0)</f>
        <v>43521</v>
      </c>
      <c r="X989" s="156">
        <v>1.5510528E9</v>
      </c>
      <c r="Y989" s="156">
        <v>10050.9215</v>
      </c>
      <c r="AA989" s="153">
        <f>IFERROR(__xludf.DUMMYFUNCTION("TO_DATE(INT((AB989/(60*60*24))+""1/1/1970""))"),43525.0)</f>
        <v>43525</v>
      </c>
      <c r="AB989" s="156">
        <v>1.5514056E9</v>
      </c>
      <c r="AC989" s="156">
        <v>89520.2817</v>
      </c>
      <c r="AE989" s="153">
        <f>IFERROR(__xludf.DUMMYFUNCTION("TO_DATE(INT((AF989/(60*60*24))+""1/1/1970""))"),43364.0)</f>
        <v>43364</v>
      </c>
      <c r="AF989" s="156">
        <v>1.5374916E9</v>
      </c>
      <c r="AG989" s="156">
        <v>92716.7048</v>
      </c>
      <c r="AH989" s="156"/>
      <c r="AI989" s="153">
        <f>IFERROR(__xludf.DUMMYFUNCTION("TO_DATE(INT((AJ989/(60*60*24))+""1/1/1970""))"),43547.0)</f>
        <v>43547</v>
      </c>
      <c r="AJ989" s="152">
        <v>1.5533136E9</v>
      </c>
      <c r="AK989" s="152">
        <v>98110.305</v>
      </c>
      <c r="AL989" s="152">
        <v>156902.9504</v>
      </c>
      <c r="AM989" s="160">
        <v>154912.05</v>
      </c>
      <c r="AN989" s="152">
        <f t="shared" si="1"/>
        <v>32249.2057</v>
      </c>
      <c r="AO989" s="152">
        <f t="shared" si="2"/>
        <v>168642.443</v>
      </c>
      <c r="AP989" s="152">
        <f t="shared" si="3"/>
        <v>10041.5202</v>
      </c>
      <c r="AQ989" s="152">
        <f t="shared" si="4"/>
        <v>89531.8292</v>
      </c>
      <c r="AR989" s="152">
        <f t="shared" si="5"/>
        <v>91745.0579</v>
      </c>
    </row>
    <row r="990">
      <c r="A990" s="156">
        <v>1.513026E9</v>
      </c>
      <c r="B990" s="156">
        <v>125699.7244</v>
      </c>
      <c r="D990" s="153">
        <f>IFERROR(__xludf.DUMMYFUNCTION("TO_DATE(INT((E990/(60*60*24))+""1/1/1970""))"),43549.0)</f>
        <v>43549</v>
      </c>
      <c r="E990" s="156">
        <v>1.5535224E9</v>
      </c>
      <c r="F990" s="156">
        <v>98110.305</v>
      </c>
      <c r="H990" s="153">
        <f>IFERROR(__xludf.DUMMYFUNCTION("TO_DATE(INT((I990/(60*60*24))+""1/1/1970""))"),43549.0)</f>
        <v>43549</v>
      </c>
      <c r="I990" s="156">
        <v>1.5535224E9</v>
      </c>
      <c r="J990" s="156">
        <v>156902.9504</v>
      </c>
      <c r="L990" s="158">
        <v>43549.0</v>
      </c>
      <c r="M990" s="159">
        <v>154912.05</v>
      </c>
      <c r="O990" s="153">
        <f>IFERROR(__xludf.DUMMYFUNCTION("TO_DATE(INT((P990/(60*60*24))+""1/1/1970""))"),43363.0)</f>
        <v>43363</v>
      </c>
      <c r="P990" s="13">
        <v>1.537452E9</v>
      </c>
      <c r="Q990" s="13">
        <v>32700.214</v>
      </c>
      <c r="S990" s="153">
        <f>IFERROR(__xludf.DUMMYFUNCTION("TO_DATE(INT((T990/(60*60*24))+""1/1/1970""))"),43549.0)</f>
        <v>43549</v>
      </c>
      <c r="T990" s="156">
        <v>1.5535224E9</v>
      </c>
      <c r="U990" s="156">
        <v>168642.443</v>
      </c>
      <c r="W990" s="153">
        <f>IFERROR(__xludf.DUMMYFUNCTION("TO_DATE(INT((X990/(60*60*24))+""1/1/1970""))"),43522.0)</f>
        <v>43522</v>
      </c>
      <c r="X990" s="152">
        <v>1.5511932E9</v>
      </c>
      <c r="Y990" s="152">
        <v>10056.3166</v>
      </c>
      <c r="AA990" s="153">
        <f>IFERROR(__xludf.DUMMYFUNCTION("TO_DATE(INT((AB990/(60*60*24))+""1/1/1970""))"),43527.0)</f>
        <v>43527</v>
      </c>
      <c r="AB990" s="152">
        <v>1.551654E9</v>
      </c>
      <c r="AC990" s="152">
        <v>89519.9899</v>
      </c>
      <c r="AE990" s="153">
        <f>IFERROR(__xludf.DUMMYFUNCTION("TO_DATE(INT((AF990/(60*60*24))+""1/1/1970""))"),43365.0)</f>
        <v>43365</v>
      </c>
      <c r="AF990" s="152">
        <v>1.5375744E9</v>
      </c>
      <c r="AG990" s="152">
        <v>92914.2287</v>
      </c>
      <c r="AH990" s="156"/>
      <c r="AI990" s="153">
        <f>IFERROR(__xludf.DUMMYFUNCTION("TO_DATE(INT((AJ990/(60*60*24))+""1/1/1970""))"),43549.0)</f>
        <v>43549</v>
      </c>
      <c r="AJ990" s="156">
        <v>1.5535224E9</v>
      </c>
      <c r="AK990" s="156">
        <v>98110.305</v>
      </c>
      <c r="AL990" s="156">
        <v>156902.9504</v>
      </c>
      <c r="AM990" s="159">
        <v>154912.05</v>
      </c>
      <c r="AN990" s="152">
        <f t="shared" si="1"/>
        <v>32126.0931</v>
      </c>
      <c r="AO990" s="152">
        <f t="shared" si="2"/>
        <v>168642.443</v>
      </c>
      <c r="AP990" s="152">
        <f t="shared" si="3"/>
        <v>10041.9447</v>
      </c>
      <c r="AQ990" s="152">
        <f t="shared" si="4"/>
        <v>89558.5577</v>
      </c>
      <c r="AR990" s="152">
        <f t="shared" si="5"/>
        <v>91699.3098</v>
      </c>
    </row>
    <row r="991">
      <c r="A991" s="152">
        <v>1.51308906E9</v>
      </c>
      <c r="B991" s="152">
        <v>125822.0882</v>
      </c>
      <c r="D991" s="153">
        <f>IFERROR(__xludf.DUMMYFUNCTION("TO_DATE(INT((E991/(60*60*24))+""1/1/1970""))"),43550.0)</f>
        <v>43550</v>
      </c>
      <c r="E991" s="156">
        <v>1.5535728E9</v>
      </c>
      <c r="F991" s="156">
        <v>98110.305</v>
      </c>
      <c r="H991" s="153">
        <f>IFERROR(__xludf.DUMMYFUNCTION("TO_DATE(INT((I991/(60*60*24))+""1/1/1970""))"),43550.0)</f>
        <v>43550</v>
      </c>
      <c r="I991" s="156">
        <v>1.5535728E9</v>
      </c>
      <c r="J991" s="156">
        <v>158415.6017</v>
      </c>
      <c r="L991" s="158">
        <v>43550.0</v>
      </c>
      <c r="M991" s="159">
        <v>154983.59</v>
      </c>
      <c r="O991" s="153">
        <f>IFERROR(__xludf.DUMMYFUNCTION("TO_DATE(INT((P991/(60*60*24))+""1/1/1970""))"),43364.0)</f>
        <v>43364</v>
      </c>
      <c r="P991" s="13">
        <v>1.5375384E9</v>
      </c>
      <c r="Q991" s="13">
        <v>32634.7684</v>
      </c>
      <c r="S991" s="153">
        <f>IFERROR(__xludf.DUMMYFUNCTION("TO_DATE(INT((T991/(60*60*24))+""1/1/1970""))"),43550.0)</f>
        <v>43550</v>
      </c>
      <c r="T991" s="156">
        <v>1.5535728E9</v>
      </c>
      <c r="U991" s="156">
        <v>169002.4212</v>
      </c>
      <c r="W991" s="153">
        <f>IFERROR(__xludf.DUMMYFUNCTION("TO_DATE(INT((X991/(60*60*24))+""1/1/1970""))"),43523.0)</f>
        <v>43523</v>
      </c>
      <c r="X991" s="152">
        <v>1.5512796E9</v>
      </c>
      <c r="Y991" s="152">
        <v>10045.5022</v>
      </c>
      <c r="AA991" s="153">
        <f>IFERROR(__xludf.DUMMYFUNCTION("TO_DATE(INT((AB991/(60*60*24))+""1/1/1970""))"),43528.0)</f>
        <v>43528</v>
      </c>
      <c r="AB991" s="156">
        <v>1.5516936E9</v>
      </c>
      <c r="AC991" s="156">
        <v>89533.6623</v>
      </c>
      <c r="AE991" s="153">
        <f>IFERROR(__xludf.DUMMYFUNCTION("TO_DATE(INT((AF991/(60*60*24))+""1/1/1970""))"),43366.0)</f>
        <v>43366</v>
      </c>
      <c r="AF991" s="156">
        <v>1.53774E9</v>
      </c>
      <c r="AG991" s="156">
        <v>92914.2287</v>
      </c>
      <c r="AH991" s="156"/>
      <c r="AI991" s="153">
        <f>IFERROR(__xludf.DUMMYFUNCTION("TO_DATE(INT((AJ991/(60*60*24))+""1/1/1970""))"),43550.0)</f>
        <v>43550</v>
      </c>
      <c r="AJ991" s="156">
        <v>1.5535728E9</v>
      </c>
      <c r="AK991" s="156">
        <v>98110.305</v>
      </c>
      <c r="AL991" s="156">
        <v>158415.6017</v>
      </c>
      <c r="AM991" s="159">
        <v>154983.59</v>
      </c>
      <c r="AN991" s="152">
        <f t="shared" si="1"/>
        <v>31924.2404</v>
      </c>
      <c r="AO991" s="152">
        <f t="shared" si="2"/>
        <v>169002.4212</v>
      </c>
      <c r="AP991" s="152">
        <f t="shared" si="3"/>
        <v>10047.1273</v>
      </c>
      <c r="AQ991" s="152">
        <f t="shared" si="4"/>
        <v>89553.1217</v>
      </c>
      <c r="AR991" s="152">
        <f t="shared" si="5"/>
        <v>91857.6062</v>
      </c>
    </row>
    <row r="992">
      <c r="A992" s="156">
        <v>1.5131124E9</v>
      </c>
      <c r="B992" s="156">
        <v>125920.9205</v>
      </c>
      <c r="D992" s="153">
        <f>IFERROR(__xludf.DUMMYFUNCTION("TO_DATE(INT((E992/(60*60*24))+""1/1/1970""))"),43551.0)</f>
        <v>43551</v>
      </c>
      <c r="E992" s="152">
        <v>1.5536592E9</v>
      </c>
      <c r="F992" s="152">
        <v>98110.305</v>
      </c>
      <c r="H992" s="153">
        <f>IFERROR(__xludf.DUMMYFUNCTION("TO_DATE(INT((I992/(60*60*24))+""1/1/1970""))"),43551.0)</f>
        <v>43551</v>
      </c>
      <c r="I992" s="152">
        <v>1.5536592E9</v>
      </c>
      <c r="J992" s="152">
        <v>158615.694</v>
      </c>
      <c r="L992" s="158">
        <v>43551.0</v>
      </c>
      <c r="M992" s="160">
        <v>155325.48</v>
      </c>
      <c r="O992" s="153">
        <f>IFERROR(__xludf.DUMMYFUNCTION("TO_DATE(INT((P992/(60*60*24))+""1/1/1970""))"),43365.0)</f>
        <v>43365</v>
      </c>
      <c r="P992" s="13">
        <v>1.5375744E9</v>
      </c>
      <c r="Q992" s="13">
        <v>32722.1506</v>
      </c>
      <c r="S992" s="153">
        <f>IFERROR(__xludf.DUMMYFUNCTION("TO_DATE(INT((T992/(60*60*24))+""1/1/1970""))"),43551.0)</f>
        <v>43551</v>
      </c>
      <c r="T992" s="152">
        <v>1.5536592E9</v>
      </c>
      <c r="U992" s="152">
        <v>170353.1566</v>
      </c>
      <c r="W992" s="153">
        <f>IFERROR(__xludf.DUMMYFUNCTION("TO_DATE(INT((X992/(60*60*24))+""1/1/1970""))"),43524.0)</f>
        <v>43524</v>
      </c>
      <c r="X992" s="152">
        <v>1.551366E9</v>
      </c>
      <c r="Y992" s="152">
        <v>10035.6652</v>
      </c>
      <c r="AA992" s="153">
        <f>IFERROR(__xludf.DUMMYFUNCTION("TO_DATE(INT((AB992/(60*60*24))+""1/1/1970""))"),43529.0)</f>
        <v>43529</v>
      </c>
      <c r="AB992" s="152">
        <v>1.5517728E9</v>
      </c>
      <c r="AC992" s="152">
        <v>89529.0398</v>
      </c>
      <c r="AE992" s="153">
        <f>IFERROR(__xludf.DUMMYFUNCTION("TO_DATE(INT((AF992/(60*60*24))+""1/1/1970""))"),43367.0)</f>
        <v>43367</v>
      </c>
      <c r="AF992" s="156">
        <v>1.5377796E9</v>
      </c>
      <c r="AG992" s="156">
        <v>92912.7869</v>
      </c>
      <c r="AH992" s="156"/>
      <c r="AI992" s="153">
        <f>IFERROR(__xludf.DUMMYFUNCTION("TO_DATE(INT((AJ992/(60*60*24))+""1/1/1970""))"),43551.0)</f>
        <v>43551</v>
      </c>
      <c r="AJ992" s="152">
        <v>1.5536592E9</v>
      </c>
      <c r="AK992" s="152">
        <v>98110.305</v>
      </c>
      <c r="AL992" s="152">
        <v>158615.694</v>
      </c>
      <c r="AM992" s="160">
        <v>155325.48</v>
      </c>
      <c r="AN992" s="152">
        <f t="shared" si="1"/>
        <v>31521.1845</v>
      </c>
      <c r="AO992" s="152">
        <f t="shared" si="2"/>
        <v>170353.1566</v>
      </c>
      <c r="AP992" s="152">
        <f t="shared" si="3"/>
        <v>10042.7806</v>
      </c>
      <c r="AQ992" s="152">
        <f t="shared" si="4"/>
        <v>89551.3746</v>
      </c>
      <c r="AR992" s="152">
        <f t="shared" si="5"/>
        <v>91523.6049</v>
      </c>
    </row>
    <row r="993">
      <c r="A993" s="152">
        <v>1.51317546E9</v>
      </c>
      <c r="B993" s="152">
        <v>126085.6409</v>
      </c>
      <c r="D993" s="153">
        <f>IFERROR(__xludf.DUMMYFUNCTION("TO_DATE(INT((E993/(60*60*24))+""1/1/1970""))"),43552.0)</f>
        <v>43552</v>
      </c>
      <c r="E993" s="156">
        <v>1.5537456E9</v>
      </c>
      <c r="F993" s="156">
        <v>98110.305</v>
      </c>
      <c r="H993" s="153">
        <f>IFERROR(__xludf.DUMMYFUNCTION("TO_DATE(INT((I993/(60*60*24))+""1/1/1970""))"),43552.0)</f>
        <v>43552</v>
      </c>
      <c r="I993" s="156">
        <v>1.5537456E9</v>
      </c>
      <c r="J993" s="156">
        <v>153951.6006</v>
      </c>
      <c r="L993" s="158">
        <v>43552.0</v>
      </c>
      <c r="M993" s="159">
        <v>154393.03</v>
      </c>
      <c r="O993" s="153">
        <f>IFERROR(__xludf.DUMMYFUNCTION("TO_DATE(INT((P993/(60*60*24))+""1/1/1970""))"),43366.0)</f>
        <v>43366</v>
      </c>
      <c r="P993" s="13">
        <v>1.5376608E9</v>
      </c>
      <c r="Q993" s="13">
        <v>32722.1506</v>
      </c>
      <c r="S993" s="153">
        <f>IFERROR(__xludf.DUMMYFUNCTION("TO_DATE(INT((T993/(60*60*24))+""1/1/1970""))"),43552.0)</f>
        <v>43552</v>
      </c>
      <c r="T993" s="156">
        <v>1.5537456E9</v>
      </c>
      <c r="U993" s="156">
        <v>170573.1363</v>
      </c>
      <c r="W993" s="153">
        <f>IFERROR(__xludf.DUMMYFUNCTION("TO_DATE(INT((X993/(60*60*24))+""1/1/1970""))"),43525.0)</f>
        <v>43525</v>
      </c>
      <c r="X993" s="152">
        <v>1.5514524E9</v>
      </c>
      <c r="Y993" s="152">
        <v>10034.702</v>
      </c>
      <c r="AA993" s="153">
        <f>IFERROR(__xludf.DUMMYFUNCTION("TO_DATE(INT((AB993/(60*60*24))+""1/1/1970""))"),43530.0)</f>
        <v>43530</v>
      </c>
      <c r="AB993" s="156">
        <v>1.551852E9</v>
      </c>
      <c r="AC993" s="156">
        <v>89557.0293</v>
      </c>
      <c r="AE993" s="153">
        <f>IFERROR(__xludf.DUMMYFUNCTION("TO_DATE(INT((AF993/(60*60*24))+""1/1/1970""))"),43368.0)</f>
        <v>43368</v>
      </c>
      <c r="AF993" s="152">
        <v>1.5378588E9</v>
      </c>
      <c r="AG993" s="152">
        <v>92880.3469</v>
      </c>
      <c r="AH993" s="156"/>
      <c r="AI993" s="153">
        <f>IFERROR(__xludf.DUMMYFUNCTION("TO_DATE(INT((AJ993/(60*60*24))+""1/1/1970""))"),43552.0)</f>
        <v>43552</v>
      </c>
      <c r="AJ993" s="156">
        <v>1.5537456E9</v>
      </c>
      <c r="AK993" s="156">
        <v>98110.305</v>
      </c>
      <c r="AL993" s="156">
        <v>153951.6006</v>
      </c>
      <c r="AM993" s="159">
        <v>154393.03</v>
      </c>
      <c r="AN993" s="152">
        <f t="shared" si="1"/>
        <v>31583.1323</v>
      </c>
      <c r="AO993" s="152">
        <f t="shared" si="2"/>
        <v>170573.1363</v>
      </c>
      <c r="AP993" s="152">
        <f t="shared" si="3"/>
        <v>10053.3766</v>
      </c>
      <c r="AQ993" s="152">
        <f t="shared" si="4"/>
        <v>89562.298</v>
      </c>
      <c r="AR993" s="152">
        <f t="shared" si="5"/>
        <v>91347.4952</v>
      </c>
    </row>
    <row r="994">
      <c r="A994" s="156">
        <v>1.5131988E9</v>
      </c>
      <c r="B994" s="156">
        <v>125906.8016</v>
      </c>
      <c r="D994" s="153">
        <f>IFERROR(__xludf.DUMMYFUNCTION("TO_DATE(INT((E994/(60*60*24))+""1/1/1970""))"),43553.0)</f>
        <v>43553</v>
      </c>
      <c r="E994" s="152">
        <v>1.553832E9</v>
      </c>
      <c r="F994" s="152">
        <v>98110.305</v>
      </c>
      <c r="H994" s="153">
        <f>IFERROR(__xludf.DUMMYFUNCTION("TO_DATE(INT((I994/(60*60*24))+""1/1/1970""))"),43553.0)</f>
        <v>43553</v>
      </c>
      <c r="I994" s="152">
        <v>1.553832E9</v>
      </c>
      <c r="J994" s="152">
        <v>153685.1909</v>
      </c>
      <c r="L994" s="158">
        <v>43553.0</v>
      </c>
      <c r="M994" s="160">
        <v>154123.02</v>
      </c>
      <c r="O994" s="153">
        <f>IFERROR(__xludf.DUMMYFUNCTION("TO_DATE(INT((P994/(60*60*24))+""1/1/1970""))"),43367.0)</f>
        <v>43367</v>
      </c>
      <c r="P994" s="13">
        <v>1.5377472E9</v>
      </c>
      <c r="Q994" s="13">
        <v>32750.8401</v>
      </c>
      <c r="S994" s="153">
        <f>IFERROR(__xludf.DUMMYFUNCTION("TO_DATE(INT((T994/(60*60*24))+""1/1/1970""))"),43553.0)</f>
        <v>43553</v>
      </c>
      <c r="T994" s="152">
        <v>1.553832E9</v>
      </c>
      <c r="U994" s="152">
        <v>171553.3859</v>
      </c>
      <c r="W994" s="153">
        <f>IFERROR(__xludf.DUMMYFUNCTION("TO_DATE(INT((X994/(60*60*24))+""1/1/1970""))"),43526.0)</f>
        <v>43526</v>
      </c>
      <c r="X994" s="152">
        <v>1.5514848E9</v>
      </c>
      <c r="Y994" s="152">
        <v>10051.0116</v>
      </c>
      <c r="AA994" s="153">
        <f>IFERROR(__xludf.DUMMYFUNCTION("TO_DATE(INT((AB994/(60*60*24))+""1/1/1970""))"),43531.0)</f>
        <v>43531</v>
      </c>
      <c r="AB994" s="152">
        <v>1.5519312E9</v>
      </c>
      <c r="AC994" s="152">
        <v>89557.3721</v>
      </c>
      <c r="AE994" s="153">
        <f>IFERROR(__xludf.DUMMYFUNCTION("TO_DATE(INT((AF994/(60*60*24))+""1/1/1970""))"),43369.0)</f>
        <v>43369</v>
      </c>
      <c r="AF994" s="156">
        <v>1.537938E9</v>
      </c>
      <c r="AG994" s="156">
        <v>92808.6183</v>
      </c>
      <c r="AH994" s="156"/>
      <c r="AI994" s="153">
        <f>IFERROR(__xludf.DUMMYFUNCTION("TO_DATE(INT((AJ994/(60*60*24))+""1/1/1970""))"),43553.0)</f>
        <v>43553</v>
      </c>
      <c r="AJ994" s="152">
        <v>1.553832E9</v>
      </c>
      <c r="AK994" s="152">
        <v>98110.305</v>
      </c>
      <c r="AL994" s="152">
        <v>153685.1909</v>
      </c>
      <c r="AM994" s="160">
        <v>154123.02</v>
      </c>
      <c r="AN994" s="152">
        <f t="shared" si="1"/>
        <v>31855.9948</v>
      </c>
      <c r="AO994" s="152">
        <f t="shared" si="2"/>
        <v>171553.3859</v>
      </c>
      <c r="AP994" s="152">
        <f t="shared" si="3"/>
        <v>10060.9172</v>
      </c>
      <c r="AQ994" s="152">
        <f t="shared" si="4"/>
        <v>89541.1135</v>
      </c>
      <c r="AR994" s="152">
        <f t="shared" si="5"/>
        <v>91168.1466</v>
      </c>
    </row>
    <row r="995">
      <c r="A995" s="152">
        <v>1.51326186E9</v>
      </c>
      <c r="B995" s="152">
        <v>126047.9905</v>
      </c>
      <c r="D995" s="153">
        <f>IFERROR(__xludf.DUMMYFUNCTION("TO_DATE(INT((E995/(60*60*24))+""1/1/1970""))"),43554.0)</f>
        <v>43554</v>
      </c>
      <c r="E995" s="156">
        <v>1.5539184E9</v>
      </c>
      <c r="F995" s="156">
        <v>98110.305</v>
      </c>
      <c r="H995" s="153">
        <f>IFERROR(__xludf.DUMMYFUNCTION("TO_DATE(INT((I995/(60*60*24))+""1/1/1970""))"),43554.0)</f>
        <v>43554</v>
      </c>
      <c r="I995" s="156">
        <v>1.5539184E9</v>
      </c>
      <c r="J995" s="156">
        <v>154423.6716</v>
      </c>
      <c r="L995" s="158">
        <v>43554.0</v>
      </c>
      <c r="M995" s="159">
        <v>155019.11</v>
      </c>
      <c r="O995" s="153">
        <f>IFERROR(__xludf.DUMMYFUNCTION("TO_DATE(INT((P995/(60*60*24))+""1/1/1970""))"),43368.0)</f>
        <v>43368</v>
      </c>
      <c r="P995" s="13">
        <v>1.537884E9</v>
      </c>
      <c r="Q995" s="13">
        <v>32497.5456</v>
      </c>
      <c r="S995" s="153">
        <f>IFERROR(__xludf.DUMMYFUNCTION("TO_DATE(INT((T995/(60*60*24))+""1/1/1970""))"),43554.0)</f>
        <v>43554</v>
      </c>
      <c r="T995" s="156">
        <v>1.5539184E9</v>
      </c>
      <c r="U995" s="156">
        <v>171191.2586</v>
      </c>
      <c r="W995" s="153">
        <f>IFERROR(__xludf.DUMMYFUNCTION("TO_DATE(INT((X995/(60*60*24))+""1/1/1970""))"),43528.0)</f>
        <v>43528</v>
      </c>
      <c r="X995" s="156">
        <v>1.5516576E9</v>
      </c>
      <c r="Y995" s="156">
        <v>10050.8564</v>
      </c>
      <c r="AA995" s="153">
        <f>IFERROR(__xludf.DUMMYFUNCTION("TO_DATE(INT((AB995/(60*60*24))+""1/1/1970""))"),43532.0)</f>
        <v>43532</v>
      </c>
      <c r="AB995" s="156">
        <v>1.5520104E9</v>
      </c>
      <c r="AC995" s="156">
        <v>89599.6443</v>
      </c>
      <c r="AE995" s="153">
        <f>IFERROR(__xludf.DUMMYFUNCTION("TO_DATE(INT((AF995/(60*60*24))+""1/1/1970""))"),43370.0)</f>
        <v>43370</v>
      </c>
      <c r="AF995" s="152">
        <v>1.5380172E9</v>
      </c>
      <c r="AG995" s="152">
        <v>92922.8794</v>
      </c>
      <c r="AH995" s="156"/>
      <c r="AI995" s="153">
        <f>IFERROR(__xludf.DUMMYFUNCTION("TO_DATE(INT((AJ995/(60*60*24))+""1/1/1970""))"),43554.0)</f>
        <v>43554</v>
      </c>
      <c r="AJ995" s="156">
        <v>1.5539184E9</v>
      </c>
      <c r="AK995" s="156">
        <v>98110.305</v>
      </c>
      <c r="AL995" s="156">
        <v>154423.6716</v>
      </c>
      <c r="AM995" s="159">
        <v>155019.11</v>
      </c>
      <c r="AN995" s="152">
        <f t="shared" si="1"/>
        <v>31952.8646</v>
      </c>
      <c r="AO995" s="152">
        <f t="shared" si="2"/>
        <v>171191.2586</v>
      </c>
      <c r="AP995" s="152">
        <f t="shared" si="3"/>
        <v>10059.6181</v>
      </c>
      <c r="AQ995" s="152">
        <f t="shared" si="4"/>
        <v>89541.1135</v>
      </c>
      <c r="AR995" s="152">
        <f t="shared" si="5"/>
        <v>91066.5293</v>
      </c>
    </row>
    <row r="996">
      <c r="A996" s="156">
        <v>1.5132852E9</v>
      </c>
      <c r="B996" s="156">
        <v>125393.8151</v>
      </c>
      <c r="D996" s="153">
        <f>IFERROR(__xludf.DUMMYFUNCTION("TO_DATE(INT((E996/(60*60*24))+""1/1/1970""))"),43556.0)</f>
        <v>43556</v>
      </c>
      <c r="E996" s="152">
        <v>1.5541272E9</v>
      </c>
      <c r="F996" s="152">
        <v>98110.305</v>
      </c>
      <c r="H996" s="153">
        <f>IFERROR(__xludf.DUMMYFUNCTION("TO_DATE(INT((I996/(60*60*24))+""1/1/1970""))"),43556.0)</f>
        <v>43556</v>
      </c>
      <c r="I996" s="152">
        <v>1.5541272E9</v>
      </c>
      <c r="J996" s="152">
        <v>154423.6716</v>
      </c>
      <c r="L996" s="158">
        <v>43556.0</v>
      </c>
      <c r="M996" s="160">
        <v>155019.11</v>
      </c>
      <c r="O996" s="153">
        <f>IFERROR(__xludf.DUMMYFUNCTION("TO_DATE(INT((P996/(60*60*24))+""1/1/1970""))"),43369.0)</f>
        <v>43369</v>
      </c>
      <c r="P996" s="13">
        <v>1.5379704E9</v>
      </c>
      <c r="Q996" s="13">
        <v>32522.2468</v>
      </c>
      <c r="S996" s="153">
        <f>IFERROR(__xludf.DUMMYFUNCTION("TO_DATE(INT((T996/(60*60*24))+""1/1/1970""))"),43556.0)</f>
        <v>43556</v>
      </c>
      <c r="T996" s="152">
        <v>1.5540912E9</v>
      </c>
      <c r="U996" s="152">
        <v>171191.2586</v>
      </c>
      <c r="W996" s="153">
        <f>IFERROR(__xludf.DUMMYFUNCTION("TO_DATE(INT((X996/(60*60*24))+""1/1/1970""))"),43529.0)</f>
        <v>43529</v>
      </c>
      <c r="X996" s="152">
        <v>1.551798E9</v>
      </c>
      <c r="Y996" s="152">
        <v>10050.8458</v>
      </c>
      <c r="AA996" s="153">
        <f>IFERROR(__xludf.DUMMYFUNCTION("TO_DATE(INT((AB996/(60*60*24))+""1/1/1970""))"),43534.0)</f>
        <v>43534</v>
      </c>
      <c r="AB996" s="152">
        <v>1.5522552E9</v>
      </c>
      <c r="AC996" s="152">
        <v>89593.2758</v>
      </c>
      <c r="AE996" s="153">
        <f>IFERROR(__xludf.DUMMYFUNCTION("TO_DATE(INT((AF996/(60*60*24))+""1/1/1970""))"),43371.0)</f>
        <v>43371</v>
      </c>
      <c r="AF996" s="156">
        <v>1.5380964E9</v>
      </c>
      <c r="AG996" s="156">
        <v>93723.2112</v>
      </c>
      <c r="AH996" s="156"/>
      <c r="AI996" s="153">
        <f>IFERROR(__xludf.DUMMYFUNCTION("TO_DATE(INT((AJ996/(60*60*24))+""1/1/1970""))"),43556.0)</f>
        <v>43556</v>
      </c>
      <c r="AJ996" s="152">
        <v>1.5541272E9</v>
      </c>
      <c r="AK996" s="152">
        <v>98110.305</v>
      </c>
      <c r="AL996" s="152">
        <v>154423.6716</v>
      </c>
      <c r="AM996" s="160">
        <v>155019.11</v>
      </c>
      <c r="AN996" s="152">
        <f t="shared" si="1"/>
        <v>31853.1756</v>
      </c>
      <c r="AO996" s="152">
        <f t="shared" si="2"/>
        <v>171191.2586</v>
      </c>
      <c r="AP996" s="152">
        <f t="shared" si="3"/>
        <v>10059.4382</v>
      </c>
      <c r="AQ996" s="152">
        <f t="shared" si="4"/>
        <v>88959.7646</v>
      </c>
      <c r="AR996" s="152">
        <f t="shared" si="5"/>
        <v>91113.8967</v>
      </c>
    </row>
    <row r="997">
      <c r="A997" s="152">
        <v>1.513314E9</v>
      </c>
      <c r="B997" s="152">
        <v>125393.8151</v>
      </c>
      <c r="D997" s="153">
        <f>IFERROR(__xludf.DUMMYFUNCTION("TO_DATE(INT((E997/(60*60*24))+""1/1/1970""))"),43557.0)</f>
        <v>43557</v>
      </c>
      <c r="E997" s="152">
        <v>1.5541776E9</v>
      </c>
      <c r="F997" s="152">
        <v>98110.305</v>
      </c>
      <c r="H997" s="153">
        <f>IFERROR(__xludf.DUMMYFUNCTION("TO_DATE(INT((I997/(60*60*24))+""1/1/1970""))"),43557.0)</f>
        <v>43557</v>
      </c>
      <c r="I997" s="152">
        <v>1.5541776E9</v>
      </c>
      <c r="J997" s="152">
        <v>154436.244</v>
      </c>
      <c r="L997" s="158">
        <v>43557.0</v>
      </c>
      <c r="M997" s="159">
        <v>156665.9</v>
      </c>
      <c r="O997" s="153">
        <f>IFERROR(__xludf.DUMMYFUNCTION("TO_DATE(INT((P997/(60*60*24))+""1/1/1970""))"),43370.0)</f>
        <v>43370</v>
      </c>
      <c r="P997" s="13">
        <v>1.5380568E9</v>
      </c>
      <c r="Q997" s="13">
        <v>32436.242</v>
      </c>
      <c r="S997" s="153">
        <f>IFERROR(__xludf.DUMMYFUNCTION("TO_DATE(INT((T997/(60*60*24))+""1/1/1970""))"),43557.0)</f>
        <v>43557</v>
      </c>
      <c r="T997" s="156">
        <v>1.5541776E9</v>
      </c>
      <c r="U997" s="156">
        <v>171929.2368</v>
      </c>
      <c r="W997" s="153">
        <f>IFERROR(__xludf.DUMMYFUNCTION("TO_DATE(INT((X997/(60*60*24))+""1/1/1970""))"),43530.0)</f>
        <v>43530</v>
      </c>
      <c r="X997" s="152">
        <v>1.5518844E9</v>
      </c>
      <c r="Y997" s="152">
        <v>10048.1309</v>
      </c>
      <c r="AA997" s="153">
        <f>IFERROR(__xludf.DUMMYFUNCTION("TO_DATE(INT((AB997/(60*60*24))+""1/1/1970""))"),43535.0)</f>
        <v>43535</v>
      </c>
      <c r="AB997" s="152">
        <v>1.5522948E9</v>
      </c>
      <c r="AC997" s="152">
        <v>89588.9905</v>
      </c>
      <c r="AE997" s="153">
        <f>IFERROR(__xludf.DUMMYFUNCTION("TO_DATE(INT((AF997/(60*60*24))+""1/1/1970""))"),43372.0)</f>
        <v>43372</v>
      </c>
      <c r="AF997" s="152">
        <v>1.5381792E9</v>
      </c>
      <c r="AG997" s="152">
        <v>93977.8636</v>
      </c>
      <c r="AH997" s="156"/>
      <c r="AI997" s="153">
        <f>IFERROR(__xludf.DUMMYFUNCTION("TO_DATE(INT((AJ997/(60*60*24))+""1/1/1970""))"),43557.0)</f>
        <v>43557</v>
      </c>
      <c r="AJ997" s="152">
        <v>1.5541776E9</v>
      </c>
      <c r="AK997" s="152">
        <v>98110.305</v>
      </c>
      <c r="AL997" s="152">
        <v>154436.244</v>
      </c>
      <c r="AM997" s="159">
        <v>156665.9</v>
      </c>
      <c r="AN997" s="152">
        <f t="shared" si="1"/>
        <v>31647.2459</v>
      </c>
      <c r="AO997" s="152">
        <f t="shared" si="2"/>
        <v>171929.2368</v>
      </c>
      <c r="AP997" s="152">
        <f t="shared" si="3"/>
        <v>10052.1864</v>
      </c>
      <c r="AQ997" s="152">
        <f t="shared" si="4"/>
        <v>88799.9579</v>
      </c>
      <c r="AR997" s="152">
        <f t="shared" si="5"/>
        <v>90964.9119</v>
      </c>
    </row>
    <row r="998">
      <c r="A998" s="156">
        <v>1.51335348E9</v>
      </c>
      <c r="B998" s="156">
        <v>126183.8094</v>
      </c>
      <c r="D998" s="153">
        <f>IFERROR(__xludf.DUMMYFUNCTION("TO_DATE(INT((E998/(60*60*24))+""1/1/1970""))"),43558.0)</f>
        <v>43558</v>
      </c>
      <c r="E998" s="156">
        <v>1.554264E9</v>
      </c>
      <c r="F998" s="156">
        <v>98110.305</v>
      </c>
      <c r="H998" s="153">
        <f>IFERROR(__xludf.DUMMYFUNCTION("TO_DATE(INT((I998/(60*60*24))+""1/1/1970""))"),43558.0)</f>
        <v>43558</v>
      </c>
      <c r="I998" s="156">
        <v>1.554264E9</v>
      </c>
      <c r="J998" s="156">
        <v>154706.1187</v>
      </c>
      <c r="L998" s="158">
        <v>43558.0</v>
      </c>
      <c r="M998" s="160">
        <v>157350.81</v>
      </c>
      <c r="O998" s="153">
        <f>IFERROR(__xludf.DUMMYFUNCTION("TO_DATE(INT((P998/(60*60*24))+""1/1/1970""))"),43371.0)</f>
        <v>43371</v>
      </c>
      <c r="P998" s="13">
        <v>1.5381432E9</v>
      </c>
      <c r="Q998" s="13">
        <v>32183.5383</v>
      </c>
      <c r="S998" s="153">
        <f>IFERROR(__xludf.DUMMYFUNCTION("TO_DATE(INT((T998/(60*60*24))+""1/1/1970""))"),43558.0)</f>
        <v>43558</v>
      </c>
      <c r="T998" s="152">
        <v>1.554264E9</v>
      </c>
      <c r="U998" s="152">
        <v>171444.2673</v>
      </c>
      <c r="W998" s="153">
        <f>IFERROR(__xludf.DUMMYFUNCTION("TO_DATE(INT((X998/(60*60*24))+""1/1/1970""))"),43531.0)</f>
        <v>43531</v>
      </c>
      <c r="X998" s="152">
        <v>1.5519708E9</v>
      </c>
      <c r="Y998" s="152">
        <v>10043.0461</v>
      </c>
      <c r="AA998" s="153">
        <f>IFERROR(__xludf.DUMMYFUNCTION("TO_DATE(INT((AB998/(60*60*24))+""1/1/1970""))"),43536.0)</f>
        <v>43536</v>
      </c>
      <c r="AB998" s="156">
        <v>1.552374E9</v>
      </c>
      <c r="AC998" s="156">
        <v>89601.1495</v>
      </c>
      <c r="AE998" s="153">
        <f>IFERROR(__xludf.DUMMYFUNCTION("TO_DATE(INT((AF998/(60*60*24))+""1/1/1970""))"),43373.0)</f>
        <v>43373</v>
      </c>
      <c r="AF998" s="156">
        <v>1.5383448E9</v>
      </c>
      <c r="AG998" s="156">
        <v>93977.8636</v>
      </c>
      <c r="AH998" s="156"/>
      <c r="AI998" s="153">
        <f>IFERROR(__xludf.DUMMYFUNCTION("TO_DATE(INT((AJ998/(60*60*24))+""1/1/1970""))"),43558.0)</f>
        <v>43558</v>
      </c>
      <c r="AJ998" s="156">
        <v>1.554264E9</v>
      </c>
      <c r="AK998" s="156">
        <v>98110.305</v>
      </c>
      <c r="AL998" s="156">
        <v>154706.1187</v>
      </c>
      <c r="AM998" s="160">
        <v>157350.81</v>
      </c>
      <c r="AN998" s="152">
        <f t="shared" si="1"/>
        <v>31838.1201</v>
      </c>
      <c r="AO998" s="152">
        <f t="shared" si="2"/>
        <v>171444.2673</v>
      </c>
      <c r="AP998" s="152">
        <f t="shared" si="3"/>
        <v>10056.7952</v>
      </c>
      <c r="AQ998" s="152">
        <f t="shared" si="4"/>
        <v>88743.0752</v>
      </c>
      <c r="AR998" s="152">
        <f t="shared" si="5"/>
        <v>90951.9567</v>
      </c>
    </row>
    <row r="999">
      <c r="A999" s="152">
        <v>1.5133716E9</v>
      </c>
      <c r="B999" s="152">
        <v>126439.2572</v>
      </c>
      <c r="D999" s="153">
        <f>IFERROR(__xludf.DUMMYFUNCTION("TO_DATE(INT((E999/(60*60*24))+""1/1/1970""))"),43559.0)</f>
        <v>43559</v>
      </c>
      <c r="E999" s="152">
        <v>1.5543504E9</v>
      </c>
      <c r="F999" s="152">
        <v>98110.305</v>
      </c>
      <c r="H999" s="153">
        <f>IFERROR(__xludf.DUMMYFUNCTION("TO_DATE(INT((I999/(60*60*24))+""1/1/1970""))"),43559.0)</f>
        <v>43559</v>
      </c>
      <c r="I999" s="152">
        <v>1.5543504E9</v>
      </c>
      <c r="J999" s="152">
        <v>155915.0737</v>
      </c>
      <c r="L999" s="158">
        <v>43559.0</v>
      </c>
      <c r="M999" s="159">
        <v>157775.61</v>
      </c>
      <c r="O999" s="153">
        <f>IFERROR(__xludf.DUMMYFUNCTION("TO_DATE(INT((P999/(60*60*24))+""1/1/1970""))"),43372.0)</f>
        <v>43372</v>
      </c>
      <c r="P999" s="13">
        <v>1.5381792E9</v>
      </c>
      <c r="Q999" s="13">
        <v>32213.5269</v>
      </c>
      <c r="S999" s="153">
        <f>IFERROR(__xludf.DUMMYFUNCTION("TO_DATE(INT((T999/(60*60*24))+""1/1/1970""))"),43559.0)</f>
        <v>43559</v>
      </c>
      <c r="T999" s="156">
        <v>1.5543504E9</v>
      </c>
      <c r="U999" s="156">
        <v>171553.4212</v>
      </c>
      <c r="W999" s="153">
        <f>IFERROR(__xludf.DUMMYFUNCTION("TO_DATE(INT((X999/(60*60*24))+""1/1/1970""))"),43532.0)</f>
        <v>43532</v>
      </c>
      <c r="X999" s="152">
        <v>1.5520572E9</v>
      </c>
      <c r="Y999" s="152">
        <v>10032.8746</v>
      </c>
      <c r="AA999" s="153">
        <f>IFERROR(__xludf.DUMMYFUNCTION("TO_DATE(INT((AB999/(60*60*24))+""1/1/1970""))"),43537.0)</f>
        <v>43537</v>
      </c>
      <c r="AB999" s="152">
        <v>1.5524532E9</v>
      </c>
      <c r="AC999" s="152">
        <v>89585.4335</v>
      </c>
      <c r="AE999" s="153">
        <f>IFERROR(__xludf.DUMMYFUNCTION("TO_DATE(INT((AF999/(60*60*24))+""1/1/1970""))"),43374.0)</f>
        <v>43374</v>
      </c>
      <c r="AF999" s="156">
        <v>1.5383844E9</v>
      </c>
      <c r="AG999" s="156">
        <v>93965.0105</v>
      </c>
      <c r="AH999" s="156"/>
      <c r="AI999" s="153">
        <f>IFERROR(__xludf.DUMMYFUNCTION("TO_DATE(INT((AJ999/(60*60*24))+""1/1/1970""))"),43559.0)</f>
        <v>43559</v>
      </c>
      <c r="AJ999" s="152">
        <v>1.5543504E9</v>
      </c>
      <c r="AK999" s="152">
        <v>98110.305</v>
      </c>
      <c r="AL999" s="152">
        <v>155915.0737</v>
      </c>
      <c r="AM999" s="159">
        <v>157775.61</v>
      </c>
      <c r="AN999" s="152">
        <f t="shared" si="1"/>
        <v>31834.743</v>
      </c>
      <c r="AO999" s="152">
        <f t="shared" si="2"/>
        <v>171553.4212</v>
      </c>
      <c r="AP999" s="152">
        <f t="shared" si="3"/>
        <v>10049.757</v>
      </c>
      <c r="AQ999" s="152">
        <f t="shared" si="4"/>
        <v>88971.5663</v>
      </c>
      <c r="AR999" s="152">
        <f t="shared" si="5"/>
        <v>91287.1725</v>
      </c>
    </row>
    <row r="1000">
      <c r="A1000" s="156">
        <v>1.51360746E9</v>
      </c>
      <c r="B1000" s="156">
        <v>127144.104</v>
      </c>
      <c r="D1000" s="153">
        <f>IFERROR(__xludf.DUMMYFUNCTION("TO_DATE(INT((E1000/(60*60*24))+""1/1/1970""))"),43560.0)</f>
        <v>43560</v>
      </c>
      <c r="E1000" s="156">
        <v>1.5544368E9</v>
      </c>
      <c r="F1000" s="156">
        <v>98110.305</v>
      </c>
      <c r="H1000" s="153">
        <f>IFERROR(__xludf.DUMMYFUNCTION("TO_DATE(INT((I1000/(60*60*24))+""1/1/1970""))"),43560.0)</f>
        <v>43560</v>
      </c>
      <c r="I1000" s="156">
        <v>1.5544368E9</v>
      </c>
      <c r="J1000" s="156">
        <v>151482.0994</v>
      </c>
      <c r="L1000" s="158">
        <v>43560.0</v>
      </c>
      <c r="M1000" s="160">
        <v>158125.04</v>
      </c>
      <c r="O1000" s="153">
        <f>IFERROR(__xludf.DUMMYFUNCTION("TO_DATE(INT((P1000/(60*60*24))+""1/1/1970""))"),43373.0)</f>
        <v>43373</v>
      </c>
      <c r="P1000" s="13">
        <v>1.5382656E9</v>
      </c>
      <c r="Q1000" s="13">
        <v>32213.5269</v>
      </c>
      <c r="S1000" s="153">
        <f>IFERROR(__xludf.DUMMYFUNCTION("TO_DATE(INT((T1000/(60*60*24))+""1/1/1970""))"),43560.0)</f>
        <v>43560</v>
      </c>
      <c r="T1000" s="152">
        <v>1.5544368E9</v>
      </c>
      <c r="U1000" s="152">
        <v>171161.563</v>
      </c>
      <c r="W1000" s="153">
        <f>IFERROR(__xludf.DUMMYFUNCTION("TO_DATE(INT((X1000/(60*60*24))+""1/1/1970""))"),43533.0)</f>
        <v>43533</v>
      </c>
      <c r="X1000" s="152">
        <v>1.5520896E9</v>
      </c>
      <c r="Y1000" s="152">
        <v>10041.6597</v>
      </c>
      <c r="AA1000" s="153">
        <f>IFERROR(__xludf.DUMMYFUNCTION("TO_DATE(INT((AB1000/(60*60*24))+""1/1/1970""))"),43538.0)</f>
        <v>43538</v>
      </c>
      <c r="AB1000" s="156">
        <v>1.5525324E9</v>
      </c>
      <c r="AC1000" s="156">
        <v>89559.6132</v>
      </c>
      <c r="AE1000" s="153">
        <f>IFERROR(__xludf.DUMMYFUNCTION("TO_DATE(INT((AF1000/(60*60*24))+""1/1/1970""))"),43375.0)</f>
        <v>43375</v>
      </c>
      <c r="AF1000" s="152">
        <v>1.5384636E9</v>
      </c>
      <c r="AG1000" s="152">
        <v>94195.965</v>
      </c>
      <c r="AH1000" s="156"/>
      <c r="AI1000" s="153">
        <f>IFERROR(__xludf.DUMMYFUNCTION("TO_DATE(INT((AJ1000/(60*60*24))+""1/1/1970""))"),43560.0)</f>
        <v>43560</v>
      </c>
      <c r="AJ1000" s="156">
        <v>1.5544368E9</v>
      </c>
      <c r="AK1000" s="156">
        <v>98110.305</v>
      </c>
      <c r="AL1000" s="156">
        <v>151482.0994</v>
      </c>
      <c r="AM1000" s="160">
        <v>158125.04</v>
      </c>
      <c r="AN1000" s="152">
        <f t="shared" si="1"/>
        <v>31770.552</v>
      </c>
      <c r="AO1000" s="152">
        <f t="shared" si="2"/>
        <v>171161.563</v>
      </c>
      <c r="AP1000" s="152">
        <f t="shared" si="3"/>
        <v>10057.9557</v>
      </c>
      <c r="AQ1000" s="152">
        <f t="shared" si="4"/>
        <v>89083.9353</v>
      </c>
      <c r="AR1000" s="152">
        <f t="shared" si="5"/>
        <v>91105.7997</v>
      </c>
    </row>
    <row r="1001">
      <c r="A1001" s="152">
        <v>1.5136308E9</v>
      </c>
      <c r="B1001" s="152">
        <v>127238.7143</v>
      </c>
      <c r="D1001" s="153">
        <f>IFERROR(__xludf.DUMMYFUNCTION("TO_DATE(INT((E1001/(60*60*24))+""1/1/1970""))"),43561.0)</f>
        <v>43561</v>
      </c>
      <c r="E1001" s="152">
        <v>1.5545232E9</v>
      </c>
      <c r="F1001" s="152">
        <v>98110.305</v>
      </c>
      <c r="H1001" s="153">
        <f>IFERROR(__xludf.DUMMYFUNCTION("TO_DATE(INT((I1001/(60*60*24))+""1/1/1970""))"),43561.0)</f>
        <v>43561</v>
      </c>
      <c r="I1001" s="152">
        <v>1.5545232E9</v>
      </c>
      <c r="J1001" s="152">
        <v>151199.5756</v>
      </c>
      <c r="L1001" s="158">
        <v>43561.0</v>
      </c>
      <c r="M1001" s="159">
        <v>159096.17</v>
      </c>
      <c r="O1001" s="153">
        <f>IFERROR(__xludf.DUMMYFUNCTION("TO_DATE(INT((P1001/(60*60*24))+""1/1/1970""))"),43374.0)</f>
        <v>43374</v>
      </c>
      <c r="P1001" s="13">
        <v>1.538352E9</v>
      </c>
      <c r="Q1001" s="13">
        <v>32181.0135</v>
      </c>
      <c r="S1001" s="153">
        <f>IFERROR(__xludf.DUMMYFUNCTION("TO_DATE(INT((T1001/(60*60*24))+""1/1/1970""))"),43561.0)</f>
        <v>43561</v>
      </c>
      <c r="T1001" s="156">
        <v>1.5545232E9</v>
      </c>
      <c r="U1001" s="156">
        <v>170755.9649</v>
      </c>
      <c r="W1001" s="153">
        <f>IFERROR(__xludf.DUMMYFUNCTION("TO_DATE(INT((X1001/(60*60*24))+""1/1/1970""))"),43534.0)</f>
        <v>43534</v>
      </c>
      <c r="X1001" s="156">
        <v>1.5522588E9</v>
      </c>
      <c r="Y1001" s="156">
        <v>10042.5271</v>
      </c>
      <c r="AA1001" s="153">
        <f>IFERROR(__xludf.DUMMYFUNCTION("TO_DATE(INT((AB1001/(60*60*24))+""1/1/1970""))"),43539.0)</f>
        <v>43539</v>
      </c>
      <c r="AB1001" s="152">
        <v>1.5526116E9</v>
      </c>
      <c r="AC1001" s="152">
        <v>89547.7725</v>
      </c>
      <c r="AE1001" s="153">
        <f>IFERROR(__xludf.DUMMYFUNCTION("TO_DATE(INT((AF1001/(60*60*24))+""1/1/1970""))"),43376.0)</f>
        <v>43376</v>
      </c>
      <c r="AF1001" s="156">
        <v>1.5385428E9</v>
      </c>
      <c r="AG1001" s="156">
        <v>94409.2464</v>
      </c>
      <c r="AH1001" s="156"/>
      <c r="AI1001" s="153">
        <f>IFERROR(__xludf.DUMMYFUNCTION("TO_DATE(INT((AJ1001/(60*60*24))+""1/1/1970""))"),43561.0)</f>
        <v>43561</v>
      </c>
      <c r="AJ1001" s="152">
        <v>1.5545232E9</v>
      </c>
      <c r="AK1001" s="152">
        <v>98110.305</v>
      </c>
      <c r="AL1001" s="152">
        <v>151199.5756</v>
      </c>
      <c r="AM1001" s="159">
        <v>159096.17</v>
      </c>
      <c r="AN1001" s="152">
        <f t="shared" si="1"/>
        <v>31791.4843</v>
      </c>
      <c r="AO1001" s="152">
        <f t="shared" si="2"/>
        <v>170755.9649</v>
      </c>
      <c r="AP1001" s="152">
        <f t="shared" si="3"/>
        <v>10062.4287</v>
      </c>
      <c r="AQ1001" s="152">
        <f t="shared" si="4"/>
        <v>89083.9353</v>
      </c>
      <c r="AR1001" s="152">
        <f t="shared" si="5"/>
        <v>91056.408</v>
      </c>
    </row>
    <row r="1002">
      <c r="A1002" s="156">
        <v>1.51369386E9</v>
      </c>
      <c r="B1002" s="156">
        <v>127352.2466</v>
      </c>
      <c r="D1002" s="153">
        <f>IFERROR(__xludf.DUMMYFUNCTION("TO_DATE(INT((E1002/(60*60*24))+""1/1/1970""))"),43563.0)</f>
        <v>43563</v>
      </c>
      <c r="E1002" s="156">
        <v>1.554732E9</v>
      </c>
      <c r="F1002" s="156">
        <v>98110.305</v>
      </c>
      <c r="H1002" s="153">
        <f>IFERROR(__xludf.DUMMYFUNCTION("TO_DATE(INT((I1002/(60*60*24))+""1/1/1970""))"),43563.0)</f>
        <v>43563</v>
      </c>
      <c r="I1002" s="156">
        <v>1.554732E9</v>
      </c>
      <c r="J1002" s="156">
        <v>151199.5756</v>
      </c>
      <c r="L1002" s="158">
        <v>43563.0</v>
      </c>
      <c r="M1002" s="160">
        <v>159096.17</v>
      </c>
      <c r="O1002" s="153">
        <f>IFERROR(__xludf.DUMMYFUNCTION("TO_DATE(INT((P1002/(60*60*24))+""1/1/1970""))"),43375.0)</f>
        <v>43375</v>
      </c>
      <c r="P1002" s="13">
        <v>1.5384888E9</v>
      </c>
      <c r="Q1002" s="13">
        <v>31992.4129</v>
      </c>
      <c r="S1002" s="153">
        <f>IFERROR(__xludf.DUMMYFUNCTION("TO_DATE(INT((T1002/(60*60*24))+""1/1/1970""))"),43563.0)</f>
        <v>43563</v>
      </c>
      <c r="T1002" s="152">
        <v>1.554732E9</v>
      </c>
      <c r="U1002" s="152">
        <v>170755.9649</v>
      </c>
      <c r="W1002" s="153">
        <f>IFERROR(__xludf.DUMMYFUNCTION("TO_DATE(INT((X1002/(60*60*24))+""1/1/1970""))"),43535.0)</f>
        <v>43535</v>
      </c>
      <c r="X1002" s="152">
        <v>1.5523128E9</v>
      </c>
      <c r="Y1002" s="152">
        <v>10042.5271</v>
      </c>
      <c r="AA1002" s="153">
        <f>IFERROR(__xludf.DUMMYFUNCTION("TO_DATE(INT((AB1002/(60*60*24))+""1/1/1970""))"),43541.0)</f>
        <v>43541</v>
      </c>
      <c r="AB1002" s="156">
        <v>1.55286E9</v>
      </c>
      <c r="AC1002" s="156">
        <v>89551.4965</v>
      </c>
      <c r="AE1002" s="153">
        <f>IFERROR(__xludf.DUMMYFUNCTION("TO_DATE(INT((AF1002/(60*60*24))+""1/1/1970""))"),43377.0)</f>
        <v>43377</v>
      </c>
      <c r="AF1002" s="152">
        <v>1.538622E9</v>
      </c>
      <c r="AG1002" s="152">
        <v>95000.8916</v>
      </c>
      <c r="AH1002" s="156"/>
      <c r="AI1002" s="153">
        <f>IFERROR(__xludf.DUMMYFUNCTION("TO_DATE(INT((AJ1002/(60*60*24))+""1/1/1970""))"),43563.0)</f>
        <v>43563</v>
      </c>
      <c r="AJ1002" s="156">
        <v>1.554732E9</v>
      </c>
      <c r="AK1002" s="156">
        <v>98110.305</v>
      </c>
      <c r="AL1002" s="156">
        <v>151199.5756</v>
      </c>
      <c r="AM1002" s="160">
        <v>159096.17</v>
      </c>
      <c r="AN1002" s="152">
        <f t="shared" si="1"/>
        <v>31812.5085</v>
      </c>
      <c r="AO1002" s="152">
        <f t="shared" si="2"/>
        <v>170755.9649</v>
      </c>
      <c r="AP1002" s="152">
        <f t="shared" si="3"/>
        <v>10062.2811</v>
      </c>
      <c r="AQ1002" s="152">
        <f t="shared" si="4"/>
        <v>88860.1621</v>
      </c>
      <c r="AR1002" s="152">
        <f t="shared" si="5"/>
        <v>91072.602</v>
      </c>
    </row>
    <row r="1003">
      <c r="A1003" s="152">
        <v>1.5137172E9</v>
      </c>
      <c r="B1003" s="152">
        <v>126751.4712</v>
      </c>
      <c r="D1003" s="153">
        <f>IFERROR(__xludf.DUMMYFUNCTION("TO_DATE(INT((E1003/(60*60*24))+""1/1/1970""))"),43564.0)</f>
        <v>43564</v>
      </c>
      <c r="E1003" s="156">
        <v>1.5547824E9</v>
      </c>
      <c r="F1003" s="156">
        <v>98110.305</v>
      </c>
      <c r="H1003" s="153">
        <f>IFERROR(__xludf.DUMMYFUNCTION("TO_DATE(INT((I1003/(60*60*24))+""1/1/1970""))"),43564.0)</f>
        <v>43564</v>
      </c>
      <c r="I1003" s="156">
        <v>1.5547824E9</v>
      </c>
      <c r="J1003" s="156">
        <v>151122.8669</v>
      </c>
      <c r="L1003" s="158">
        <v>43564.0</v>
      </c>
      <c r="M1003" s="160">
        <v>159496.97</v>
      </c>
      <c r="O1003" s="153">
        <f>IFERROR(__xludf.DUMMYFUNCTION("TO_DATE(INT((P1003/(60*60*24))+""1/1/1970""))"),43376.0)</f>
        <v>43376</v>
      </c>
      <c r="P1003" s="13">
        <v>1.5385752E9</v>
      </c>
      <c r="Q1003" s="13">
        <v>32121.509</v>
      </c>
      <c r="S1003" s="153">
        <f>IFERROR(__xludf.DUMMYFUNCTION("TO_DATE(INT((T1003/(60*60*24))+""1/1/1970""))"),43564.0)</f>
        <v>43564</v>
      </c>
      <c r="T1003" s="152">
        <v>1.5547824E9</v>
      </c>
      <c r="U1003" s="152">
        <v>170532.035</v>
      </c>
      <c r="W1003" s="153">
        <f>IFERROR(__xludf.DUMMYFUNCTION("TO_DATE(INT((X1003/(60*60*24))+""1/1/1970""))"),43536.0)</f>
        <v>43536</v>
      </c>
      <c r="X1003" s="152">
        <v>1.5523992E9</v>
      </c>
      <c r="Y1003" s="152">
        <v>10027.5832</v>
      </c>
      <c r="AA1003" s="153">
        <f>IFERROR(__xludf.DUMMYFUNCTION("TO_DATE(INT((AB1003/(60*60*24))+""1/1/1970""))"),43542.0)</f>
        <v>43542</v>
      </c>
      <c r="AB1003" s="156">
        <v>1.5528996E9</v>
      </c>
      <c r="AC1003" s="156">
        <v>89544.8178</v>
      </c>
      <c r="AE1003" s="153">
        <f>IFERROR(__xludf.DUMMYFUNCTION("TO_DATE(INT((AF1003/(60*60*24))+""1/1/1970""))"),43378.0)</f>
        <v>43378</v>
      </c>
      <c r="AF1003" s="156">
        <v>1.5387012E9</v>
      </c>
      <c r="AG1003" s="156">
        <v>94673.9404</v>
      </c>
      <c r="AH1003" s="156"/>
      <c r="AI1003" s="153">
        <f>IFERROR(__xludf.DUMMYFUNCTION("TO_DATE(INT((AJ1003/(60*60*24))+""1/1/1970""))"),43564.0)</f>
        <v>43564</v>
      </c>
      <c r="AJ1003" s="156">
        <v>1.5547824E9</v>
      </c>
      <c r="AK1003" s="156">
        <v>98110.305</v>
      </c>
      <c r="AL1003" s="156">
        <v>151122.8669</v>
      </c>
      <c r="AM1003" s="160">
        <v>159496.97</v>
      </c>
      <c r="AN1003" s="152">
        <f t="shared" si="1"/>
        <v>31934.9889</v>
      </c>
      <c r="AO1003" s="152">
        <f t="shared" si="2"/>
        <v>170532.035</v>
      </c>
      <c r="AP1003" s="152">
        <f t="shared" si="3"/>
        <v>10061.2976</v>
      </c>
      <c r="AQ1003" s="152">
        <f t="shared" si="4"/>
        <v>88759.1568</v>
      </c>
      <c r="AR1003" s="152">
        <f t="shared" si="5"/>
        <v>91376.6436</v>
      </c>
    </row>
    <row r="1004">
      <c r="A1004" s="156">
        <v>1.51378026E9</v>
      </c>
      <c r="B1004" s="156">
        <v>127252.9058</v>
      </c>
      <c r="D1004" s="153">
        <f>IFERROR(__xludf.DUMMYFUNCTION("TO_DATE(INT((E1004/(60*60*24))+""1/1/1970""))"),43565.0)</f>
        <v>43565</v>
      </c>
      <c r="E1004" s="152">
        <v>1.5548688E9</v>
      </c>
      <c r="F1004" s="152">
        <v>98110.305</v>
      </c>
      <c r="H1004" s="153">
        <f>IFERROR(__xludf.DUMMYFUNCTION("TO_DATE(INT((I1004/(60*60*24))+""1/1/1970""))"),43565.0)</f>
        <v>43565</v>
      </c>
      <c r="I1004" s="152">
        <v>1.5548688E9</v>
      </c>
      <c r="J1004" s="152">
        <v>153155.4887</v>
      </c>
      <c r="L1004" s="158">
        <v>43565.0</v>
      </c>
      <c r="M1004" s="159">
        <v>159011.55</v>
      </c>
      <c r="O1004" s="153">
        <f>IFERROR(__xludf.DUMMYFUNCTION("TO_DATE(INT((P1004/(60*60*24))+""1/1/1970""))"),43377.0)</f>
        <v>43377</v>
      </c>
      <c r="P1004" s="13">
        <v>1.5386616E9</v>
      </c>
      <c r="Q1004" s="13">
        <v>32086.07</v>
      </c>
      <c r="S1004" s="153">
        <f>IFERROR(__xludf.DUMMYFUNCTION("TO_DATE(INT((T1004/(60*60*24))+""1/1/1970""))"),43565.0)</f>
        <v>43565</v>
      </c>
      <c r="T1004" s="156">
        <v>1.5548688E9</v>
      </c>
      <c r="U1004" s="156">
        <v>169813.2005</v>
      </c>
      <c r="W1004" s="153">
        <f>IFERROR(__xludf.DUMMYFUNCTION("TO_DATE(INT((X1004/(60*60*24))+""1/1/1970""))"),43537.0)</f>
        <v>43537</v>
      </c>
      <c r="X1004" s="152">
        <v>1.5524856E9</v>
      </c>
      <c r="Y1004" s="152">
        <v>10042.8763</v>
      </c>
      <c r="AA1004" s="153">
        <f>IFERROR(__xludf.DUMMYFUNCTION("TO_DATE(INT((AB1004/(60*60*24))+""1/1/1970""))"),43543.0)</f>
        <v>43543</v>
      </c>
      <c r="AB1004" s="152">
        <v>1.5529788E9</v>
      </c>
      <c r="AC1004" s="152">
        <v>89549.3501</v>
      </c>
      <c r="AE1004" s="153">
        <f>IFERROR(__xludf.DUMMYFUNCTION("TO_DATE(INT((AF1004/(60*60*24))+""1/1/1970""))"),43379.0)</f>
        <v>43379</v>
      </c>
      <c r="AF1004" s="152">
        <v>1.538784E9</v>
      </c>
      <c r="AG1004" s="152">
        <v>94637.3893</v>
      </c>
      <c r="AH1004" s="156"/>
      <c r="AI1004" s="153">
        <f>IFERROR(__xludf.DUMMYFUNCTION("TO_DATE(INT((AJ1004/(60*60*24))+""1/1/1970""))"),43565.0)</f>
        <v>43565</v>
      </c>
      <c r="AJ1004" s="152">
        <v>1.5548688E9</v>
      </c>
      <c r="AK1004" s="152">
        <v>98110.305</v>
      </c>
      <c r="AL1004" s="152">
        <v>153155.4887</v>
      </c>
      <c r="AM1004" s="159">
        <v>159011.55</v>
      </c>
      <c r="AN1004" s="152">
        <f t="shared" si="1"/>
        <v>31978.5419</v>
      </c>
      <c r="AO1004" s="152">
        <f t="shared" si="2"/>
        <v>169813.2005</v>
      </c>
      <c r="AP1004" s="152">
        <f t="shared" si="3"/>
        <v>10062.0969</v>
      </c>
      <c r="AQ1004" s="152">
        <f t="shared" si="4"/>
        <v>88597.7558</v>
      </c>
      <c r="AR1004" s="152">
        <f t="shared" si="5"/>
        <v>91455.5796</v>
      </c>
    </row>
    <row r="1005">
      <c r="A1005" s="152">
        <v>1.5138036E9</v>
      </c>
      <c r="B1005" s="152">
        <v>126685.244</v>
      </c>
      <c r="D1005" s="153">
        <f>IFERROR(__xludf.DUMMYFUNCTION("TO_DATE(INT((E1005/(60*60*24))+""1/1/1970""))"),43566.0)</f>
        <v>43566</v>
      </c>
      <c r="E1005" s="156">
        <v>1.5549552E9</v>
      </c>
      <c r="F1005" s="156">
        <v>98110.305</v>
      </c>
      <c r="H1005" s="153">
        <f>IFERROR(__xludf.DUMMYFUNCTION("TO_DATE(INT((I1005/(60*60*24))+""1/1/1970""))"),43566.0)</f>
        <v>43566</v>
      </c>
      <c r="I1005" s="156">
        <v>1.5549552E9</v>
      </c>
      <c r="J1005" s="156">
        <v>154158.8352</v>
      </c>
      <c r="L1005" s="158">
        <v>43566.0</v>
      </c>
      <c r="M1005" s="160">
        <v>160103.34</v>
      </c>
      <c r="O1005" s="153">
        <f>IFERROR(__xludf.DUMMYFUNCTION("TO_DATE(INT((P1005/(60*60*24))+""1/1/1970""))"),43378.0)</f>
        <v>43378</v>
      </c>
      <c r="P1005" s="13">
        <v>1.538748E9</v>
      </c>
      <c r="Q1005" s="13">
        <v>32350.4789</v>
      </c>
      <c r="S1005" s="153">
        <f>IFERROR(__xludf.DUMMYFUNCTION("TO_DATE(INT((T1005/(60*60*24))+""1/1/1970""))"),43566.0)</f>
        <v>43566</v>
      </c>
      <c r="T1005" s="152">
        <v>1.5549552E9</v>
      </c>
      <c r="U1005" s="152">
        <v>171286.9282</v>
      </c>
      <c r="W1005" s="153">
        <f>IFERROR(__xludf.DUMMYFUNCTION("TO_DATE(INT((X1005/(60*60*24))+""1/1/1970""))"),43538.0)</f>
        <v>43538</v>
      </c>
      <c r="X1005" s="152">
        <v>1.552572E9</v>
      </c>
      <c r="Y1005" s="152">
        <v>10031.7508</v>
      </c>
      <c r="AA1005" s="153">
        <f>IFERROR(__xludf.DUMMYFUNCTION("TO_DATE(INT((AB1005/(60*60*24))+""1/1/1970""))"),43544.0)</f>
        <v>43544</v>
      </c>
      <c r="AB1005" s="156">
        <v>1.553058E9</v>
      </c>
      <c r="AC1005" s="156">
        <v>89536.167</v>
      </c>
      <c r="AE1005" s="153">
        <f>IFERROR(__xludf.DUMMYFUNCTION("TO_DATE(INT((AF1005/(60*60*24))+""1/1/1970""))"),43380.0)</f>
        <v>43380</v>
      </c>
      <c r="AF1005" s="156">
        <v>1.5389496E9</v>
      </c>
      <c r="AG1005" s="156">
        <v>94637.3893</v>
      </c>
      <c r="AH1005" s="156"/>
      <c r="AI1005" s="153">
        <f>IFERROR(__xludf.DUMMYFUNCTION("TO_DATE(INT((AJ1005/(60*60*24))+""1/1/1970""))"),43566.0)</f>
        <v>43566</v>
      </c>
      <c r="AJ1005" s="156">
        <v>1.5549552E9</v>
      </c>
      <c r="AK1005" s="156">
        <v>98110.305</v>
      </c>
      <c r="AL1005" s="156">
        <v>154158.8352</v>
      </c>
      <c r="AM1005" s="160">
        <v>160103.34</v>
      </c>
      <c r="AN1005" s="152">
        <f t="shared" si="1"/>
        <v>31986.9891</v>
      </c>
      <c r="AO1005" s="152">
        <f t="shared" si="2"/>
        <v>171286.9282</v>
      </c>
      <c r="AP1005" s="152">
        <f t="shared" si="3"/>
        <v>10066.2026</v>
      </c>
      <c r="AQ1005" s="152">
        <f t="shared" si="4"/>
        <v>88557.975</v>
      </c>
      <c r="AR1005" s="152">
        <f t="shared" si="5"/>
        <v>91539.778</v>
      </c>
    </row>
    <row r="1006">
      <c r="A1006" s="156">
        <v>1.51386666E9</v>
      </c>
      <c r="B1006" s="156">
        <v>127002.1885</v>
      </c>
      <c r="D1006" s="153">
        <f>IFERROR(__xludf.DUMMYFUNCTION("TO_DATE(INT((E1006/(60*60*24))+""1/1/1970""))"),43567.0)</f>
        <v>43567</v>
      </c>
      <c r="E1006" s="152">
        <v>1.5550416E9</v>
      </c>
      <c r="F1006" s="152">
        <v>98110.305</v>
      </c>
      <c r="H1006" s="153">
        <f>IFERROR(__xludf.DUMMYFUNCTION("TO_DATE(INT((I1006/(60*60*24))+""1/1/1970""))"),43567.0)</f>
        <v>43567</v>
      </c>
      <c r="I1006" s="152">
        <v>1.5550416E9</v>
      </c>
      <c r="J1006" s="152">
        <v>154215.4167</v>
      </c>
      <c r="L1006" s="158">
        <v>43567.0</v>
      </c>
      <c r="M1006" s="159">
        <v>159094.01</v>
      </c>
      <c r="O1006" s="153">
        <f>IFERROR(__xludf.DUMMYFUNCTION("TO_DATE(INT((P1006/(60*60*24))+""1/1/1970""))"),43379.0)</f>
        <v>43379</v>
      </c>
      <c r="P1006" s="13">
        <v>1.538784E9</v>
      </c>
      <c r="Q1006" s="13">
        <v>32302.2177</v>
      </c>
      <c r="S1006" s="153">
        <f>IFERROR(__xludf.DUMMYFUNCTION("TO_DATE(INT((T1006/(60*60*24))+""1/1/1970""))"),43567.0)</f>
        <v>43567</v>
      </c>
      <c r="T1006" s="156">
        <v>1.5550416E9</v>
      </c>
      <c r="U1006" s="156">
        <v>169690.0144</v>
      </c>
      <c r="W1006" s="153">
        <f>IFERROR(__xludf.DUMMYFUNCTION("TO_DATE(INT((X1006/(60*60*24))+""1/1/1970""))"),43539.0)</f>
        <v>43539</v>
      </c>
      <c r="X1006" s="152">
        <v>1.5526584E9</v>
      </c>
      <c r="Y1006" s="152">
        <v>10035.381</v>
      </c>
      <c r="AA1006" s="153">
        <f>IFERROR(__xludf.DUMMYFUNCTION("TO_DATE(INT((AB1006/(60*60*24))+""1/1/1970""))"),43545.0)</f>
        <v>43545</v>
      </c>
      <c r="AB1006" s="152">
        <v>1.5531372E9</v>
      </c>
      <c r="AC1006" s="152">
        <v>89525.8177</v>
      </c>
      <c r="AE1006" s="153">
        <f>IFERROR(__xludf.DUMMYFUNCTION("TO_DATE(INT((AF1006/(60*60*24))+""1/1/1970""))"),43381.0)</f>
        <v>43381</v>
      </c>
      <c r="AF1006" s="156">
        <v>1.5389892E9</v>
      </c>
      <c r="AG1006" s="156">
        <v>94621.7246</v>
      </c>
      <c r="AH1006" s="156"/>
      <c r="AI1006" s="153">
        <f>IFERROR(__xludf.DUMMYFUNCTION("TO_DATE(INT((AJ1006/(60*60*24))+""1/1/1970""))"),43567.0)</f>
        <v>43567</v>
      </c>
      <c r="AJ1006" s="152">
        <v>1.5550416E9</v>
      </c>
      <c r="AK1006" s="152">
        <v>98110.305</v>
      </c>
      <c r="AL1006" s="152">
        <v>154215.4167</v>
      </c>
      <c r="AM1006" s="159">
        <v>159094.01</v>
      </c>
      <c r="AN1006" s="152">
        <f t="shared" si="1"/>
        <v>31977.385</v>
      </c>
      <c r="AO1006" s="152">
        <f t="shared" si="2"/>
        <v>169690.0144</v>
      </c>
      <c r="AP1006" s="152">
        <f t="shared" si="3"/>
        <v>10063.1363</v>
      </c>
      <c r="AQ1006" s="152">
        <f t="shared" si="4"/>
        <v>89108.0745</v>
      </c>
      <c r="AR1006" s="152">
        <f t="shared" si="5"/>
        <v>91413.4804</v>
      </c>
    </row>
    <row r="1007">
      <c r="A1007" s="152">
        <v>1.51389E9</v>
      </c>
      <c r="B1007" s="152">
        <v>126945.4223</v>
      </c>
      <c r="D1007" s="153">
        <f>IFERROR(__xludf.DUMMYFUNCTION("TO_DATE(INT((E1007/(60*60*24))+""1/1/1970""))"),43568.0)</f>
        <v>43568</v>
      </c>
      <c r="E1007" s="156">
        <v>1.555128E9</v>
      </c>
      <c r="F1007" s="156">
        <v>98110.305</v>
      </c>
      <c r="H1007" s="153">
        <f>IFERROR(__xludf.DUMMYFUNCTION("TO_DATE(INT((I1007/(60*60*24))+""1/1/1970""))"),43568.0)</f>
        <v>43568</v>
      </c>
      <c r="I1007" s="156">
        <v>1.555128E9</v>
      </c>
      <c r="J1007" s="156">
        <v>152632.9295</v>
      </c>
      <c r="L1007" s="158">
        <v>43568.0</v>
      </c>
      <c r="M1007" s="160">
        <v>159823.18</v>
      </c>
      <c r="O1007" s="153">
        <f>IFERROR(__xludf.DUMMYFUNCTION("TO_DATE(INT((P1007/(60*60*24))+""1/1/1970""))"),43380.0)</f>
        <v>43380</v>
      </c>
      <c r="P1007" s="13">
        <v>1.5388704E9</v>
      </c>
      <c r="Q1007" s="13">
        <v>32302.2177</v>
      </c>
      <c r="S1007" s="153">
        <f>IFERROR(__xludf.DUMMYFUNCTION("TO_DATE(INT((T1007/(60*60*24))+""1/1/1970""))"),43568.0)</f>
        <v>43568</v>
      </c>
      <c r="T1007" s="152">
        <v>1.555128E9</v>
      </c>
      <c r="U1007" s="152">
        <v>170139.5098</v>
      </c>
      <c r="W1007" s="153">
        <f>IFERROR(__xludf.DUMMYFUNCTION("TO_DATE(INT((X1007/(60*60*24))+""1/1/1970""))"),43540.0)</f>
        <v>43540</v>
      </c>
      <c r="X1007" s="152">
        <v>1.5526944E9</v>
      </c>
      <c r="Y1007" s="152">
        <v>10036.6405</v>
      </c>
      <c r="AA1007" s="153">
        <f>IFERROR(__xludf.DUMMYFUNCTION("TO_DATE(INT((AB1007/(60*60*24))+""1/1/1970""))"),43546.0)</f>
        <v>43546</v>
      </c>
      <c r="AB1007" s="156">
        <v>1.5532164E9</v>
      </c>
      <c r="AC1007" s="156">
        <v>89531.8292</v>
      </c>
      <c r="AE1007" s="153">
        <f>IFERROR(__xludf.DUMMYFUNCTION("TO_DATE(INT((AF1007/(60*60*24))+""1/1/1970""))"),43382.0)</f>
        <v>43382</v>
      </c>
      <c r="AF1007" s="152">
        <v>1.5390684E9</v>
      </c>
      <c r="AG1007" s="152">
        <v>94861.9173</v>
      </c>
      <c r="AH1007" s="156"/>
      <c r="AI1007" s="153">
        <f>IFERROR(__xludf.DUMMYFUNCTION("TO_DATE(INT((AJ1007/(60*60*24))+""1/1/1970""))"),43568.0)</f>
        <v>43568</v>
      </c>
      <c r="AJ1007" s="156">
        <v>1.555128E9</v>
      </c>
      <c r="AK1007" s="156">
        <v>98110.305</v>
      </c>
      <c r="AL1007" s="156">
        <v>152632.9295</v>
      </c>
      <c r="AM1007" s="160">
        <v>159823.18</v>
      </c>
      <c r="AN1007" s="152">
        <f t="shared" si="1"/>
        <v>31990.8995</v>
      </c>
      <c r="AO1007" s="152">
        <f t="shared" si="2"/>
        <v>170139.5098</v>
      </c>
      <c r="AP1007" s="152">
        <f t="shared" si="3"/>
        <v>10079.4956</v>
      </c>
      <c r="AQ1007" s="152">
        <f t="shared" si="4"/>
        <v>89108.0745</v>
      </c>
      <c r="AR1007" s="152">
        <f t="shared" si="5"/>
        <v>91723.5572</v>
      </c>
    </row>
    <row r="1008">
      <c r="A1008" s="156">
        <v>1.51395306E9</v>
      </c>
      <c r="B1008" s="156">
        <v>126926.5003</v>
      </c>
      <c r="D1008" s="153">
        <f>IFERROR(__xludf.DUMMYFUNCTION("TO_DATE(INT((E1008/(60*60*24))+""1/1/1970""))"),43570.0)</f>
        <v>43570</v>
      </c>
      <c r="E1008" s="152">
        <v>1.5553368E9</v>
      </c>
      <c r="F1008" s="152">
        <v>98110.305</v>
      </c>
      <c r="H1008" s="153">
        <f>IFERROR(__xludf.DUMMYFUNCTION("TO_DATE(INT((I1008/(60*60*24))+""1/1/1970""))"),43570.0)</f>
        <v>43570</v>
      </c>
      <c r="I1008" s="152">
        <v>1.5553368E9</v>
      </c>
      <c r="J1008" s="152">
        <v>152632.9295</v>
      </c>
      <c r="L1008" s="158">
        <v>43570.0</v>
      </c>
      <c r="M1008" s="159">
        <v>159823.18</v>
      </c>
      <c r="O1008" s="153">
        <f>IFERROR(__xludf.DUMMYFUNCTION("TO_DATE(INT((P1008/(60*60*24))+""1/1/1970""))"),43381.0)</f>
        <v>43381</v>
      </c>
      <c r="P1008" s="13">
        <v>1.5389568E9</v>
      </c>
      <c r="Q1008" s="13">
        <v>32347.8191</v>
      </c>
      <c r="S1008" s="153">
        <f>IFERROR(__xludf.DUMMYFUNCTION("TO_DATE(INT((T1008/(60*60*24))+""1/1/1970""))"),43570.0)</f>
        <v>43570</v>
      </c>
      <c r="T1008" s="156">
        <v>1.5553368E9</v>
      </c>
      <c r="U1008" s="156">
        <v>170139.5098</v>
      </c>
      <c r="W1008" s="153">
        <f>IFERROR(__xludf.DUMMYFUNCTION("TO_DATE(INT((X1008/(60*60*24))+""1/1/1970""))"),43542.0)</f>
        <v>43542</v>
      </c>
      <c r="X1008" s="156">
        <v>1.5528672E9</v>
      </c>
      <c r="Y1008" s="156">
        <v>10036.2483</v>
      </c>
      <c r="AA1008" s="153">
        <f>IFERROR(__xludf.DUMMYFUNCTION("TO_DATE(INT((AB1008/(60*60*24))+""1/1/1970""))"),43548.0)</f>
        <v>43548</v>
      </c>
      <c r="AB1008" s="152">
        <v>1.5534648E9</v>
      </c>
      <c r="AC1008" s="152">
        <v>89562.0359</v>
      </c>
      <c r="AE1008" s="153">
        <f>IFERROR(__xludf.DUMMYFUNCTION("TO_DATE(INT((AF1008/(60*60*24))+""1/1/1970""))"),43383.0)</f>
        <v>43383</v>
      </c>
      <c r="AF1008" s="156">
        <v>1.5391476E9</v>
      </c>
      <c r="AG1008" s="156">
        <v>94773.9537</v>
      </c>
      <c r="AH1008" s="156"/>
      <c r="AI1008" s="153">
        <f>IFERROR(__xludf.DUMMYFUNCTION("TO_DATE(INT((AJ1008/(60*60*24))+""1/1/1970""))"),43570.0)</f>
        <v>43570</v>
      </c>
      <c r="AJ1008" s="152">
        <v>1.5553368E9</v>
      </c>
      <c r="AK1008" s="152">
        <v>98110.305</v>
      </c>
      <c r="AL1008" s="152">
        <v>152632.9295</v>
      </c>
      <c r="AM1008" s="159">
        <v>159823.18</v>
      </c>
      <c r="AN1008" s="152">
        <f t="shared" si="1"/>
        <v>31997.7687</v>
      </c>
      <c r="AO1008" s="152">
        <f t="shared" si="2"/>
        <v>170139.5098</v>
      </c>
      <c r="AP1008" s="152">
        <f t="shared" si="3"/>
        <v>10078.102</v>
      </c>
      <c r="AQ1008" s="152">
        <f t="shared" si="4"/>
        <v>89046.6869</v>
      </c>
      <c r="AR1008" s="152">
        <f t="shared" si="5"/>
        <v>91758.37</v>
      </c>
    </row>
    <row r="1009">
      <c r="A1009" s="152">
        <v>1.5139764E9</v>
      </c>
      <c r="B1009" s="152">
        <v>126912.3087</v>
      </c>
      <c r="D1009" s="153">
        <f>IFERROR(__xludf.DUMMYFUNCTION("TO_DATE(INT((E1009/(60*60*24))+""1/1/1970""))"),43571.0)</f>
        <v>43571</v>
      </c>
      <c r="E1009" s="152">
        <v>1.5553872E9</v>
      </c>
      <c r="F1009" s="152">
        <v>98110.305</v>
      </c>
      <c r="H1009" s="153">
        <f>IFERROR(__xludf.DUMMYFUNCTION("TO_DATE(INT((I1009/(60*60*24))+""1/1/1970""))"),43571.0)</f>
        <v>43571</v>
      </c>
      <c r="I1009" s="152">
        <v>1.5553872E9</v>
      </c>
      <c r="J1009" s="152">
        <v>153082.308</v>
      </c>
      <c r="L1009" s="158">
        <v>43571.0</v>
      </c>
      <c r="M1009" s="159">
        <v>159807.96</v>
      </c>
      <c r="O1009" s="153">
        <f>IFERROR(__xludf.DUMMYFUNCTION("TO_DATE(INT((P1009/(60*60*24))+""1/1/1970""))"),43382.0)</f>
        <v>43382</v>
      </c>
      <c r="P1009" s="13">
        <v>1.5390936E9</v>
      </c>
      <c r="Q1009" s="13">
        <v>32363.0371</v>
      </c>
      <c r="S1009" s="153">
        <f>IFERROR(__xludf.DUMMYFUNCTION("TO_DATE(INT((T1009/(60*60*24))+""1/1/1970""))"),43571.0)</f>
        <v>43571</v>
      </c>
      <c r="T1009" s="156">
        <v>1.5553872E9</v>
      </c>
      <c r="U1009" s="156">
        <v>169081.6234</v>
      </c>
      <c r="W1009" s="153">
        <f>IFERROR(__xludf.DUMMYFUNCTION("TO_DATE(INT((X1009/(60*60*24))+""1/1/1970""))"),43543.0)</f>
        <v>43543</v>
      </c>
      <c r="X1009" s="152">
        <v>1.553004E9</v>
      </c>
      <c r="Y1009" s="152">
        <v>10041.8598</v>
      </c>
      <c r="AA1009" s="153">
        <f>IFERROR(__xludf.DUMMYFUNCTION("TO_DATE(INT((AB1009/(60*60*24))+""1/1/1970""))"),43549.0)</f>
        <v>43549</v>
      </c>
      <c r="AB1009" s="152">
        <v>1.5535044E9</v>
      </c>
      <c r="AC1009" s="152">
        <v>89558.5577</v>
      </c>
      <c r="AE1009" s="153">
        <f>IFERROR(__xludf.DUMMYFUNCTION("TO_DATE(INT((AF1009/(60*60*24))+""1/1/1970""))"),43384.0)</f>
        <v>43384</v>
      </c>
      <c r="AF1009" s="152">
        <v>1.5392268E9</v>
      </c>
      <c r="AG1009" s="152">
        <v>94550.6308</v>
      </c>
      <c r="AH1009" s="156"/>
      <c r="AI1009" s="153">
        <f>IFERROR(__xludf.DUMMYFUNCTION("TO_DATE(INT((AJ1009/(60*60*24))+""1/1/1970""))"),43571.0)</f>
        <v>43571</v>
      </c>
      <c r="AJ1009" s="152">
        <v>1.5553872E9</v>
      </c>
      <c r="AK1009" s="152">
        <v>98110.305</v>
      </c>
      <c r="AL1009" s="152">
        <v>153082.308</v>
      </c>
      <c r="AM1009" s="159">
        <v>159807.96</v>
      </c>
      <c r="AN1009" s="152">
        <f t="shared" si="1"/>
        <v>32041.0156</v>
      </c>
      <c r="AO1009" s="152">
        <f t="shared" si="2"/>
        <v>169081.6234</v>
      </c>
      <c r="AP1009" s="152">
        <f t="shared" si="3"/>
        <v>10074.9274</v>
      </c>
      <c r="AQ1009" s="152">
        <f t="shared" si="4"/>
        <v>89059.7533</v>
      </c>
      <c r="AR1009" s="152">
        <f t="shared" si="5"/>
        <v>91770.1092</v>
      </c>
    </row>
    <row r="1010">
      <c r="A1010" s="156">
        <v>1.51429866E9</v>
      </c>
      <c r="B1010" s="156">
        <v>126723.0881</v>
      </c>
      <c r="D1010" s="153">
        <f>IFERROR(__xludf.DUMMYFUNCTION("TO_DATE(INT((E1010/(60*60*24))+""1/1/1970""))"),43572.0)</f>
        <v>43572</v>
      </c>
      <c r="E1010" s="156">
        <v>1.5554736E9</v>
      </c>
      <c r="F1010" s="156">
        <v>98110.305</v>
      </c>
      <c r="H1010" s="153">
        <f>IFERROR(__xludf.DUMMYFUNCTION("TO_DATE(INT((I1010/(60*60*24))+""1/1/1970""))"),43572.0)</f>
        <v>43572</v>
      </c>
      <c r="I1010" s="156">
        <v>1.5554736E9</v>
      </c>
      <c r="J1010" s="156">
        <v>151494.9599</v>
      </c>
      <c r="L1010" s="158">
        <v>43572.0</v>
      </c>
      <c r="M1010" s="160">
        <v>159702.69</v>
      </c>
      <c r="O1010" s="153">
        <f>IFERROR(__xludf.DUMMYFUNCTION("TO_DATE(INT((P1010/(60*60*24))+""1/1/1970""))"),43383.0)</f>
        <v>43383</v>
      </c>
      <c r="P1010" s="13">
        <v>1.53918E9</v>
      </c>
      <c r="Q1010" s="13">
        <v>32362.3495</v>
      </c>
      <c r="S1010" s="153">
        <f>IFERROR(__xludf.DUMMYFUNCTION("TO_DATE(INT((T1010/(60*60*24))+""1/1/1970""))"),43572.0)</f>
        <v>43572</v>
      </c>
      <c r="T1010" s="152">
        <v>1.5554736E9</v>
      </c>
      <c r="U1010" s="152">
        <v>168831.0329</v>
      </c>
      <c r="W1010" s="153">
        <f>IFERROR(__xludf.DUMMYFUNCTION("TO_DATE(INT((X1010/(60*60*24))+""1/1/1970""))"),43544.0)</f>
        <v>43544</v>
      </c>
      <c r="X1010" s="152">
        <v>1.5530904E9</v>
      </c>
      <c r="Y1010" s="152">
        <v>10042.9808</v>
      </c>
      <c r="AA1010" s="153">
        <f>IFERROR(__xludf.DUMMYFUNCTION("TO_DATE(INT((AB1010/(60*60*24))+""1/1/1970""))"),43550.0)</f>
        <v>43550</v>
      </c>
      <c r="AB1010" s="156">
        <v>1.5535836E9</v>
      </c>
      <c r="AC1010" s="156">
        <v>89553.1217</v>
      </c>
      <c r="AE1010" s="153">
        <f>IFERROR(__xludf.DUMMYFUNCTION("TO_DATE(INT((AF1010/(60*60*24))+""1/1/1970""))"),43385.0)</f>
        <v>43385</v>
      </c>
      <c r="AF1010" s="156">
        <v>1.539306E9</v>
      </c>
      <c r="AG1010" s="156">
        <v>94080.6375</v>
      </c>
      <c r="AH1010" s="156"/>
      <c r="AI1010" s="153">
        <f>IFERROR(__xludf.DUMMYFUNCTION("TO_DATE(INT((AJ1010/(60*60*24))+""1/1/1970""))"),43572.0)</f>
        <v>43572</v>
      </c>
      <c r="AJ1010" s="156">
        <v>1.5554736E9</v>
      </c>
      <c r="AK1010" s="156">
        <v>98110.305</v>
      </c>
      <c r="AL1010" s="156">
        <v>151494.9599</v>
      </c>
      <c r="AM1010" s="160">
        <v>159702.69</v>
      </c>
      <c r="AN1010" s="152">
        <f t="shared" si="1"/>
        <v>32009.0583</v>
      </c>
      <c r="AO1010" s="152">
        <f t="shared" si="2"/>
        <v>168831.0329</v>
      </c>
      <c r="AP1010" s="152">
        <f t="shared" si="3"/>
        <v>10081.5811</v>
      </c>
      <c r="AQ1010" s="152">
        <f t="shared" si="4"/>
        <v>89131.0487</v>
      </c>
      <c r="AR1010" s="152">
        <f t="shared" si="5"/>
        <v>91610.2132</v>
      </c>
    </row>
    <row r="1011">
      <c r="A1011" s="152">
        <v>1.514322E9</v>
      </c>
      <c r="B1011" s="152">
        <v>126760.9322</v>
      </c>
      <c r="D1011" s="153">
        <f>IFERROR(__xludf.DUMMYFUNCTION("TO_DATE(INT((E1011/(60*60*24))+""1/1/1970""))"),43573.0)</f>
        <v>43573</v>
      </c>
      <c r="E1011" s="152">
        <v>1.55556E9</v>
      </c>
      <c r="F1011" s="152">
        <v>97448.795</v>
      </c>
      <c r="H1011" s="153">
        <f>IFERROR(__xludf.DUMMYFUNCTION("TO_DATE(INT((I1011/(60*60*24))+""1/1/1970""))"),43573.0)</f>
        <v>43573</v>
      </c>
      <c r="I1011" s="152">
        <v>1.55556E9</v>
      </c>
      <c r="J1011" s="152">
        <v>149081.1622</v>
      </c>
      <c r="L1011" s="158">
        <v>43573.0</v>
      </c>
      <c r="M1011" s="159">
        <v>159875.39</v>
      </c>
      <c r="O1011" s="153">
        <f>IFERROR(__xludf.DUMMYFUNCTION("TO_DATE(INT((P1011/(60*60*24))+""1/1/1970""))"),43384.0)</f>
        <v>43384</v>
      </c>
      <c r="P1011" s="13">
        <v>1.5392664E9</v>
      </c>
      <c r="Q1011" s="13">
        <v>32459.8763</v>
      </c>
      <c r="S1011" s="153">
        <f>IFERROR(__xludf.DUMMYFUNCTION("TO_DATE(INT((T1011/(60*60*24))+""1/1/1970""))"),43573.0)</f>
        <v>43573</v>
      </c>
      <c r="T1011" s="156">
        <v>1.55556E9</v>
      </c>
      <c r="U1011" s="156">
        <v>167879.2611</v>
      </c>
      <c r="W1011" s="153">
        <f>IFERROR(__xludf.DUMMYFUNCTION("TO_DATE(INT((X1011/(60*60*24))+""1/1/1970""))"),43545.0)</f>
        <v>43545</v>
      </c>
      <c r="X1011" s="152">
        <v>1.5531768E9</v>
      </c>
      <c r="Y1011" s="152">
        <v>10059.6968</v>
      </c>
      <c r="AA1011" s="153">
        <f>IFERROR(__xludf.DUMMYFUNCTION("TO_DATE(INT((AB1011/(60*60*24))+""1/1/1970""))"),43551.0)</f>
        <v>43551</v>
      </c>
      <c r="AB1011" s="152">
        <v>1.5536628E9</v>
      </c>
      <c r="AC1011" s="152">
        <v>89551.3746</v>
      </c>
      <c r="AE1011" s="153">
        <f>IFERROR(__xludf.DUMMYFUNCTION("TO_DATE(INT((AF1011/(60*60*24))+""1/1/1970""))"),43386.0)</f>
        <v>43386</v>
      </c>
      <c r="AF1011" s="152">
        <v>1.5393888E9</v>
      </c>
      <c r="AG1011" s="152">
        <v>93834.4887</v>
      </c>
      <c r="AH1011" s="156"/>
      <c r="AI1011" s="153">
        <f>IFERROR(__xludf.DUMMYFUNCTION("TO_DATE(INT((AJ1011/(60*60*24))+""1/1/1970""))"),43573.0)</f>
        <v>43573</v>
      </c>
      <c r="AJ1011" s="152">
        <v>1.55556E9</v>
      </c>
      <c r="AK1011" s="152">
        <v>97448.795</v>
      </c>
      <c r="AL1011" s="152">
        <v>149081.1622</v>
      </c>
      <c r="AM1011" s="159">
        <v>159875.39</v>
      </c>
      <c r="AN1011" s="152">
        <f t="shared" si="1"/>
        <v>31957.8666</v>
      </c>
      <c r="AO1011" s="152">
        <f t="shared" si="2"/>
        <v>167879.2611</v>
      </c>
      <c r="AP1011" s="152">
        <f t="shared" si="3"/>
        <v>10088.4538</v>
      </c>
      <c r="AQ1011" s="152">
        <f t="shared" si="4"/>
        <v>89185.5305</v>
      </c>
      <c r="AR1011" s="152">
        <f t="shared" si="5"/>
        <v>91706.1508</v>
      </c>
    </row>
    <row r="1012">
      <c r="A1012" s="156">
        <v>1.51438506E9</v>
      </c>
      <c r="B1012" s="156">
        <v>126860.273</v>
      </c>
      <c r="D1012" s="153">
        <f>IFERROR(__xludf.DUMMYFUNCTION("TO_DATE(INT((E1012/(60*60*24))+""1/1/1970""))"),43574.0)</f>
        <v>43574</v>
      </c>
      <c r="E1012" s="156">
        <v>1.5556464E9</v>
      </c>
      <c r="F1012" s="156">
        <v>97640.6654</v>
      </c>
      <c r="H1012" s="153">
        <f>IFERROR(__xludf.DUMMYFUNCTION("TO_DATE(INT((I1012/(60*60*24))+""1/1/1970""))"),43574.0)</f>
        <v>43574</v>
      </c>
      <c r="I1012" s="156">
        <v>1.5556464E9</v>
      </c>
      <c r="J1012" s="156">
        <v>148316.7658</v>
      </c>
      <c r="L1012" s="158">
        <v>43574.0</v>
      </c>
      <c r="M1012" s="160">
        <v>160386.03</v>
      </c>
      <c r="O1012" s="153">
        <f>IFERROR(__xludf.DUMMYFUNCTION("TO_DATE(INT((P1012/(60*60*24))+""1/1/1970""))"),43385.0)</f>
        <v>43385</v>
      </c>
      <c r="P1012" s="13">
        <v>1.5393528E9</v>
      </c>
      <c r="Q1012" s="13">
        <v>32228.1147</v>
      </c>
      <c r="S1012" s="153">
        <f>IFERROR(__xludf.DUMMYFUNCTION("TO_DATE(INT((T1012/(60*60*24))+""1/1/1970""))"),43574.0)</f>
        <v>43574</v>
      </c>
      <c r="T1012" s="152">
        <v>1.5556464E9</v>
      </c>
      <c r="U1012" s="152">
        <v>167682.0902</v>
      </c>
      <c r="W1012" s="153">
        <f>IFERROR(__xludf.DUMMYFUNCTION("TO_DATE(INT((X1012/(60*60*24))+""1/1/1970""))"),43546.0)</f>
        <v>43546</v>
      </c>
      <c r="X1012" s="152">
        <v>1.5532632E9</v>
      </c>
      <c r="Y1012" s="152">
        <v>10062.7764</v>
      </c>
      <c r="AA1012" s="153">
        <f>IFERROR(__xludf.DUMMYFUNCTION("TO_DATE(INT((AB1012/(60*60*24))+""1/1/1970""))"),43552.0)</f>
        <v>43552</v>
      </c>
      <c r="AB1012" s="156">
        <v>1.553742E9</v>
      </c>
      <c r="AC1012" s="156">
        <v>89562.298</v>
      </c>
      <c r="AE1012" s="153">
        <f>IFERROR(__xludf.DUMMYFUNCTION("TO_DATE(INT((AF1012/(60*60*24))+""1/1/1970""))"),43387.0)</f>
        <v>43387</v>
      </c>
      <c r="AF1012" s="156">
        <v>1.5395544E9</v>
      </c>
      <c r="AG1012" s="156">
        <v>93834.4887</v>
      </c>
      <c r="AH1012" s="156"/>
      <c r="AI1012" s="153">
        <f>IFERROR(__xludf.DUMMYFUNCTION("TO_DATE(INT((AJ1012/(60*60*24))+""1/1/1970""))"),43574.0)</f>
        <v>43574</v>
      </c>
      <c r="AJ1012" s="156">
        <v>1.5556464E9</v>
      </c>
      <c r="AK1012" s="156">
        <v>97640.6654</v>
      </c>
      <c r="AL1012" s="156">
        <v>148316.7658</v>
      </c>
      <c r="AM1012" s="160">
        <v>160386.03</v>
      </c>
      <c r="AN1012" s="152">
        <f t="shared" si="1"/>
        <v>32054.8262</v>
      </c>
      <c r="AO1012" s="152">
        <f t="shared" si="2"/>
        <v>167682.0902</v>
      </c>
      <c r="AP1012" s="152">
        <f t="shared" si="3"/>
        <v>10084.8628</v>
      </c>
      <c r="AQ1012" s="152">
        <f t="shared" si="4"/>
        <v>89411.9737</v>
      </c>
      <c r="AR1012" s="152">
        <f t="shared" si="5"/>
        <v>91209.0564</v>
      </c>
    </row>
    <row r="1013">
      <c r="A1013" s="152">
        <v>1.5144084E9</v>
      </c>
      <c r="B1013" s="152">
        <v>126822.4289</v>
      </c>
      <c r="D1013" s="153">
        <f>IFERROR(__xludf.DUMMYFUNCTION("TO_DATE(INT((E1013/(60*60*24))+""1/1/1970""))"),43577.0)</f>
        <v>43577</v>
      </c>
      <c r="E1013" s="152">
        <v>1.5559416E9</v>
      </c>
      <c r="F1013" s="152">
        <v>97640.6654</v>
      </c>
      <c r="H1013" s="153">
        <f>IFERROR(__xludf.DUMMYFUNCTION("TO_DATE(INT((I1013/(60*60*24))+""1/1/1970""))"),43577.0)</f>
        <v>43577</v>
      </c>
      <c r="I1013" s="152">
        <v>1.5559416E9</v>
      </c>
      <c r="J1013" s="152">
        <v>148316.7658</v>
      </c>
      <c r="L1013" s="158">
        <v>43577.0</v>
      </c>
      <c r="M1013" s="159">
        <v>160386.03</v>
      </c>
      <c r="O1013" s="153">
        <f>IFERROR(__xludf.DUMMYFUNCTION("TO_DATE(INT((P1013/(60*60*24))+""1/1/1970""))"),43386.0)</f>
        <v>43386</v>
      </c>
      <c r="P1013" s="13">
        <v>1.5393888E9</v>
      </c>
      <c r="Q1013" s="13">
        <v>32134.2279</v>
      </c>
      <c r="S1013" s="153">
        <f>IFERROR(__xludf.DUMMYFUNCTION("TO_DATE(INT((T1013/(60*60*24))+""1/1/1970""))"),43577.0)</f>
        <v>43577</v>
      </c>
      <c r="T1013" s="156">
        <v>1.5559416E9</v>
      </c>
      <c r="U1013" s="156">
        <v>167682.0902</v>
      </c>
      <c r="W1013" s="153">
        <f>IFERROR(__xludf.DUMMYFUNCTION("TO_DATE(INT((X1013/(60*60*24))+""1/1/1970""))"),43547.0)</f>
        <v>43547</v>
      </c>
      <c r="X1013" s="152">
        <v>1.5532992E9</v>
      </c>
      <c r="Y1013" s="152">
        <v>10041.5202</v>
      </c>
      <c r="AA1013" s="153">
        <f>IFERROR(__xludf.DUMMYFUNCTION("TO_DATE(INT((AB1013/(60*60*24))+""1/1/1970""))"),43553.0)</f>
        <v>43553</v>
      </c>
      <c r="AB1013" s="152">
        <v>1.5538212E9</v>
      </c>
      <c r="AC1013" s="152">
        <v>89541.1135</v>
      </c>
      <c r="AE1013" s="153">
        <f>IFERROR(__xludf.DUMMYFUNCTION("TO_DATE(INT((AF1013/(60*60*24))+""1/1/1970""))"),43388.0)</f>
        <v>43388</v>
      </c>
      <c r="AF1013" s="156">
        <v>1.539594E9</v>
      </c>
      <c r="AG1013" s="156">
        <v>93759.5915</v>
      </c>
      <c r="AH1013" s="156"/>
      <c r="AI1013" s="153">
        <f>IFERROR(__xludf.DUMMYFUNCTION("TO_DATE(INT((AJ1013/(60*60*24))+""1/1/1970""))"),43577.0)</f>
        <v>43577</v>
      </c>
      <c r="AJ1013" s="152">
        <v>1.5559416E9</v>
      </c>
      <c r="AK1013" s="152">
        <v>97640.6654</v>
      </c>
      <c r="AL1013" s="152">
        <v>148316.7658</v>
      </c>
      <c r="AM1013" s="159">
        <v>160386.03</v>
      </c>
      <c r="AN1013" s="152">
        <f t="shared" si="1"/>
        <v>32077.1898</v>
      </c>
      <c r="AO1013" s="152">
        <f t="shared" si="2"/>
        <v>167682.0902</v>
      </c>
      <c r="AP1013" s="152">
        <f t="shared" si="3"/>
        <v>10084.1497</v>
      </c>
      <c r="AQ1013" s="152">
        <f t="shared" si="4"/>
        <v>89386.3854</v>
      </c>
      <c r="AR1013" s="152">
        <f t="shared" si="5"/>
        <v>91283.5396</v>
      </c>
    </row>
    <row r="1014">
      <c r="A1014" s="156">
        <v>1.51447146E9</v>
      </c>
      <c r="B1014" s="156">
        <v>127063.6852</v>
      </c>
      <c r="D1014" s="153">
        <f>IFERROR(__xludf.DUMMYFUNCTION("TO_DATE(INT((E1014/(60*60*24))+""1/1/1970""))"),43578.0)</f>
        <v>43578</v>
      </c>
      <c r="E1014" s="152">
        <v>1.555992E9</v>
      </c>
      <c r="F1014" s="152">
        <v>97724.8191</v>
      </c>
      <c r="H1014" s="153">
        <f>IFERROR(__xludf.DUMMYFUNCTION("TO_DATE(INT((I1014/(60*60*24))+""1/1/1970""))"),43578.0)</f>
        <v>43578</v>
      </c>
      <c r="I1014" s="152">
        <v>1.555992E9</v>
      </c>
      <c r="J1014" s="152">
        <v>151949.133</v>
      </c>
      <c r="L1014" s="158">
        <v>43578.0</v>
      </c>
      <c r="M1014" s="159">
        <v>160622.48</v>
      </c>
      <c r="O1014" s="153">
        <f>IFERROR(__xludf.DUMMYFUNCTION("TO_DATE(INT((P1014/(60*60*24))+""1/1/1970""))"),43387.0)</f>
        <v>43387</v>
      </c>
      <c r="P1014" s="13">
        <v>1.5394752E9</v>
      </c>
      <c r="Q1014" s="13">
        <v>32134.2279</v>
      </c>
      <c r="S1014" s="153">
        <f>IFERROR(__xludf.DUMMYFUNCTION("TO_DATE(INT((T1014/(60*60*24))+""1/1/1970""))"),43578.0)</f>
        <v>43578</v>
      </c>
      <c r="T1014" s="156">
        <v>1.555992E9</v>
      </c>
      <c r="U1014" s="156">
        <v>167359.9289</v>
      </c>
      <c r="W1014" s="153">
        <f>IFERROR(__xludf.DUMMYFUNCTION("TO_DATE(INT((X1014/(60*60*24))+""1/1/1970""))"),43549.0)</f>
        <v>43549</v>
      </c>
      <c r="X1014" s="156">
        <v>1.553472E9</v>
      </c>
      <c r="Y1014" s="156">
        <v>10041.9447</v>
      </c>
      <c r="AA1014" s="153">
        <f>IFERROR(__xludf.DUMMYFUNCTION("TO_DATE(INT((AB1014/(60*60*24))+""1/1/1970""))"),43555.0)</f>
        <v>43555</v>
      </c>
      <c r="AB1014" s="156">
        <v>1.5540696E9</v>
      </c>
      <c r="AC1014" s="156">
        <v>88987.1478</v>
      </c>
      <c r="AE1014" s="153">
        <f>IFERROR(__xludf.DUMMYFUNCTION("TO_DATE(INT((AF1014/(60*60*24))+""1/1/1970""))"),43389.0)</f>
        <v>43389</v>
      </c>
      <c r="AF1014" s="152">
        <v>1.5396732E9</v>
      </c>
      <c r="AG1014" s="152">
        <v>94023.5537</v>
      </c>
      <c r="AH1014" s="156"/>
      <c r="AI1014" s="153">
        <f>IFERROR(__xludf.DUMMYFUNCTION("TO_DATE(INT((AJ1014/(60*60*24))+""1/1/1970""))"),43578.0)</f>
        <v>43578</v>
      </c>
      <c r="AJ1014" s="152">
        <v>1.555992E9</v>
      </c>
      <c r="AK1014" s="152">
        <v>97724.8191</v>
      </c>
      <c r="AL1014" s="152">
        <v>151949.133</v>
      </c>
      <c r="AM1014" s="159">
        <v>160622.48</v>
      </c>
      <c r="AN1014" s="152">
        <f t="shared" si="1"/>
        <v>32077.3536</v>
      </c>
      <c r="AO1014" s="152">
        <f t="shared" si="2"/>
        <v>167359.9289</v>
      </c>
      <c r="AP1014" s="152">
        <f t="shared" si="3"/>
        <v>10088.4658</v>
      </c>
      <c r="AQ1014" s="152">
        <f t="shared" si="4"/>
        <v>89294.655</v>
      </c>
      <c r="AR1014" s="152">
        <f t="shared" si="5"/>
        <v>91398.098</v>
      </c>
    </row>
    <row r="1015">
      <c r="A1015" s="152">
        <v>1.5144948E9</v>
      </c>
      <c r="B1015" s="152">
        <v>127082.6073</v>
      </c>
      <c r="D1015" s="153">
        <f>IFERROR(__xludf.DUMMYFUNCTION("TO_DATE(INT((E1015/(60*60*24))+""1/1/1970""))"),43579.0)</f>
        <v>43579</v>
      </c>
      <c r="E1015" s="156">
        <v>1.5560784E9</v>
      </c>
      <c r="F1015" s="156">
        <v>97861.0862</v>
      </c>
      <c r="H1015" s="153">
        <f>IFERROR(__xludf.DUMMYFUNCTION("TO_DATE(INT((I1015/(60*60*24))+""1/1/1970""))"),43579.0)</f>
        <v>43579</v>
      </c>
      <c r="I1015" s="156">
        <v>1.5560784E9</v>
      </c>
      <c r="J1015" s="156">
        <v>153617.508</v>
      </c>
      <c r="L1015" s="158">
        <v>43579.0</v>
      </c>
      <c r="M1015" s="160">
        <v>162820.01</v>
      </c>
      <c r="O1015" s="153">
        <f>IFERROR(__xludf.DUMMYFUNCTION("TO_DATE(INT((P1015/(60*60*24))+""1/1/1970""))"),43388.0)</f>
        <v>43388</v>
      </c>
      <c r="P1015" s="13">
        <v>1.5395616E9</v>
      </c>
      <c r="Q1015" s="13">
        <v>32174.1796</v>
      </c>
      <c r="S1015" s="153">
        <f>IFERROR(__xludf.DUMMYFUNCTION("TO_DATE(INT((T1015/(60*60*24))+""1/1/1970""))"),43579.0)</f>
        <v>43579</v>
      </c>
      <c r="T1015" s="152">
        <v>1.5560784E9</v>
      </c>
      <c r="U1015" s="152">
        <v>167553.1457</v>
      </c>
      <c r="W1015" s="153">
        <f>IFERROR(__xludf.DUMMYFUNCTION("TO_DATE(INT((X1015/(60*60*24))+""1/1/1970""))"),43550.0)</f>
        <v>43550</v>
      </c>
      <c r="X1015" s="152">
        <v>1.5536088E9</v>
      </c>
      <c r="Y1015" s="152">
        <v>10047.1273</v>
      </c>
      <c r="AA1015" s="153">
        <f>IFERROR(__xludf.DUMMYFUNCTION("TO_DATE(INT((AB1015/(60*60*24))+""1/1/1970""))"),43556.0)</f>
        <v>43556</v>
      </c>
      <c r="AB1015" s="156">
        <v>1.5541092E9</v>
      </c>
      <c r="AC1015" s="156">
        <v>88959.7646</v>
      </c>
      <c r="AE1015" s="153">
        <f>IFERROR(__xludf.DUMMYFUNCTION("TO_DATE(INT((AF1015/(60*60*24))+""1/1/1970""))"),43390.0)</f>
        <v>43390</v>
      </c>
      <c r="AF1015" s="156">
        <v>1.5397524E9</v>
      </c>
      <c r="AG1015" s="156">
        <v>93970.1135</v>
      </c>
      <c r="AH1015" s="156"/>
      <c r="AI1015" s="153">
        <f>IFERROR(__xludf.DUMMYFUNCTION("TO_DATE(INT((AJ1015/(60*60*24))+""1/1/1970""))"),43579.0)</f>
        <v>43579</v>
      </c>
      <c r="AJ1015" s="156">
        <v>1.5560784E9</v>
      </c>
      <c r="AK1015" s="156">
        <v>97861.0862</v>
      </c>
      <c r="AL1015" s="156">
        <v>153617.508</v>
      </c>
      <c r="AM1015" s="160">
        <v>162820.01</v>
      </c>
      <c r="AN1015" s="152">
        <f t="shared" si="1"/>
        <v>32099.1867</v>
      </c>
      <c r="AO1015" s="152">
        <f t="shared" si="2"/>
        <v>167553.1457</v>
      </c>
      <c r="AP1015" s="152">
        <f t="shared" si="3"/>
        <v>10081.079</v>
      </c>
      <c r="AQ1015" s="152">
        <f t="shared" si="4"/>
        <v>89303.3365</v>
      </c>
      <c r="AR1015" s="152">
        <f t="shared" si="5"/>
        <v>91117.1668</v>
      </c>
    </row>
    <row r="1016">
      <c r="A1016" s="156">
        <v>1.51455786E9</v>
      </c>
      <c r="B1016" s="156">
        <v>127371.1687</v>
      </c>
      <c r="D1016" s="153">
        <f>IFERROR(__xludf.DUMMYFUNCTION("TO_DATE(INT((E1016/(60*60*24))+""1/1/1970""))"),43580.0)</f>
        <v>43580</v>
      </c>
      <c r="E1016" s="152">
        <v>1.5561648E9</v>
      </c>
      <c r="F1016" s="152">
        <v>97861.0862</v>
      </c>
      <c r="H1016" s="153">
        <f>IFERROR(__xludf.DUMMYFUNCTION("TO_DATE(INT((I1016/(60*60*24))+""1/1/1970""))"),43580.0)</f>
        <v>43580</v>
      </c>
      <c r="I1016" s="152">
        <v>1.5561648E9</v>
      </c>
      <c r="J1016" s="152">
        <v>153705.1014</v>
      </c>
      <c r="L1016" s="158">
        <v>43580.0</v>
      </c>
      <c r="M1016" s="159">
        <v>162662.21</v>
      </c>
      <c r="O1016" s="153">
        <f>IFERROR(__xludf.DUMMYFUNCTION("TO_DATE(INT((P1016/(60*60*24))+""1/1/1970""))"),43389.0)</f>
        <v>43389</v>
      </c>
      <c r="P1016" s="13">
        <v>1.5396984E9</v>
      </c>
      <c r="Q1016" s="13">
        <v>32048.7848</v>
      </c>
      <c r="S1016" s="153">
        <f>IFERROR(__xludf.DUMMYFUNCTION("TO_DATE(INT((T1016/(60*60*24))+""1/1/1970""))"),43580.0)</f>
        <v>43580</v>
      </c>
      <c r="T1016" s="156">
        <v>1.5561648E9</v>
      </c>
      <c r="U1016" s="156">
        <v>167595.6011</v>
      </c>
      <c r="W1016" s="153">
        <f>IFERROR(__xludf.DUMMYFUNCTION("TO_DATE(INT((X1016/(60*60*24))+""1/1/1970""))"),43551.0)</f>
        <v>43551</v>
      </c>
      <c r="X1016" s="152">
        <v>1.5536952E9</v>
      </c>
      <c r="Y1016" s="152">
        <v>10042.7806</v>
      </c>
      <c r="AA1016" s="153">
        <f>IFERROR(__xludf.DUMMYFUNCTION("TO_DATE(INT((AB1016/(60*60*24))+""1/1/1970""))"),43557.0)</f>
        <v>43557</v>
      </c>
      <c r="AB1016" s="152">
        <v>1.5541884E9</v>
      </c>
      <c r="AC1016" s="152">
        <v>88799.9579</v>
      </c>
      <c r="AE1016" s="153">
        <f>IFERROR(__xludf.DUMMYFUNCTION("TO_DATE(INT((AF1016/(60*60*24))+""1/1/1970""))"),43391.0)</f>
        <v>43391</v>
      </c>
      <c r="AF1016" s="152">
        <v>1.5398316E9</v>
      </c>
      <c r="AG1016" s="152">
        <v>93364.053</v>
      </c>
      <c r="AH1016" s="156"/>
      <c r="AI1016" s="153">
        <f>IFERROR(__xludf.DUMMYFUNCTION("TO_DATE(INT((AJ1016/(60*60*24))+""1/1/1970""))"),43580.0)</f>
        <v>43580</v>
      </c>
      <c r="AJ1016" s="152">
        <v>1.5561648E9</v>
      </c>
      <c r="AK1016" s="152">
        <v>97861.0862</v>
      </c>
      <c r="AL1016" s="152">
        <v>153705.1014</v>
      </c>
      <c r="AM1016" s="159">
        <v>162662.21</v>
      </c>
      <c r="AN1016" s="152">
        <f t="shared" si="1"/>
        <v>32138.3529</v>
      </c>
      <c r="AO1016" s="152">
        <f t="shared" si="2"/>
        <v>167595.6011</v>
      </c>
      <c r="AP1016" s="152">
        <f t="shared" si="3"/>
        <v>10062.7491</v>
      </c>
      <c r="AQ1016" s="152">
        <f t="shared" si="4"/>
        <v>89532.7715</v>
      </c>
      <c r="AR1016" s="152">
        <f t="shared" si="5"/>
        <v>90547.6132</v>
      </c>
    </row>
    <row r="1017">
      <c r="A1017" s="152">
        <v>1.5145812E9</v>
      </c>
      <c r="B1017" s="152">
        <v>126604.8252</v>
      </c>
      <c r="D1017" s="153">
        <f>IFERROR(__xludf.DUMMYFUNCTION("TO_DATE(INT((E1017/(60*60*24))+""1/1/1970""))"),43581.0)</f>
        <v>43581</v>
      </c>
      <c r="E1017" s="156">
        <v>1.5562512E9</v>
      </c>
      <c r="F1017" s="156">
        <v>97861.0862</v>
      </c>
      <c r="H1017" s="153">
        <f>IFERROR(__xludf.DUMMYFUNCTION("TO_DATE(INT((I1017/(60*60*24))+""1/1/1970""))"),43581.0)</f>
        <v>43581</v>
      </c>
      <c r="I1017" s="156">
        <v>1.5562512E9</v>
      </c>
      <c r="J1017" s="156">
        <v>155202.2342</v>
      </c>
      <c r="L1017" s="158">
        <v>43581.0</v>
      </c>
      <c r="M1017" s="160">
        <v>163088.38</v>
      </c>
      <c r="O1017" s="153">
        <f>IFERROR(__xludf.DUMMYFUNCTION("TO_DATE(INT((P1017/(60*60*24))+""1/1/1970""))"),43390.0)</f>
        <v>43390</v>
      </c>
      <c r="P1017" s="13">
        <v>1.5397848E9</v>
      </c>
      <c r="Q1017" s="13">
        <v>31839.9487</v>
      </c>
      <c r="S1017" s="153">
        <f>IFERROR(__xludf.DUMMYFUNCTION("TO_DATE(INT((T1017/(60*60*24))+""1/1/1970""))"),43581.0)</f>
        <v>43581</v>
      </c>
      <c r="T1017" s="152">
        <v>1.5562512E9</v>
      </c>
      <c r="U1017" s="152">
        <v>167777.5616</v>
      </c>
      <c r="W1017" s="153">
        <f>IFERROR(__xludf.DUMMYFUNCTION("TO_DATE(INT((X1017/(60*60*24))+""1/1/1970""))"),43552.0)</f>
        <v>43552</v>
      </c>
      <c r="X1017" s="152">
        <v>1.5537816E9</v>
      </c>
      <c r="Y1017" s="152">
        <v>10053.3766</v>
      </c>
      <c r="AA1017" s="153">
        <f>IFERROR(__xludf.DUMMYFUNCTION("TO_DATE(INT((AB1017/(60*60*24))+""1/1/1970""))"),43558.0)</f>
        <v>43558</v>
      </c>
      <c r="AB1017" s="156">
        <v>1.5542676E9</v>
      </c>
      <c r="AC1017" s="156">
        <v>88743.0752</v>
      </c>
      <c r="AE1017" s="153">
        <f>IFERROR(__xludf.DUMMYFUNCTION("TO_DATE(INT((AF1017/(60*60*24))+""1/1/1970""))"),43392.0)</f>
        <v>43392</v>
      </c>
      <c r="AF1017" s="156">
        <v>1.5399108E9</v>
      </c>
      <c r="AG1017" s="156">
        <v>92980.6601</v>
      </c>
      <c r="AH1017" s="156"/>
      <c r="AI1017" s="153">
        <f>IFERROR(__xludf.DUMMYFUNCTION("TO_DATE(INT((AJ1017/(60*60*24))+""1/1/1970""))"),43581.0)</f>
        <v>43581</v>
      </c>
      <c r="AJ1017" s="156">
        <v>1.5562512E9</v>
      </c>
      <c r="AK1017" s="156">
        <v>97861.0862</v>
      </c>
      <c r="AL1017" s="156">
        <v>155202.2342</v>
      </c>
      <c r="AM1017" s="160">
        <v>163088.38</v>
      </c>
      <c r="AN1017" s="152">
        <f t="shared" si="1"/>
        <v>32325.4297</v>
      </c>
      <c r="AO1017" s="152">
        <f t="shared" si="2"/>
        <v>167777.5616</v>
      </c>
      <c r="AP1017" s="152">
        <f t="shared" si="3"/>
        <v>10058.3595</v>
      </c>
      <c r="AQ1017" s="152">
        <f t="shared" si="4"/>
        <v>89650.9048</v>
      </c>
      <c r="AR1017" s="152">
        <f t="shared" si="5"/>
        <v>90401.8852</v>
      </c>
    </row>
    <row r="1018">
      <c r="A1018" s="156">
        <v>1.51490346E9</v>
      </c>
      <c r="B1018" s="156">
        <v>127016.38</v>
      </c>
      <c r="D1018" s="153">
        <f>IFERROR(__xludf.DUMMYFUNCTION("TO_DATE(INT((E1018/(60*60*24))+""1/1/1970""))"),43582.0)</f>
        <v>43582</v>
      </c>
      <c r="E1018" s="152">
        <v>1.5563376E9</v>
      </c>
      <c r="F1018" s="152">
        <v>97861.0862</v>
      </c>
      <c r="H1018" s="153">
        <f>IFERROR(__xludf.DUMMYFUNCTION("TO_DATE(INT((I1018/(60*60*24))+""1/1/1970""))"),43582.0)</f>
        <v>43582</v>
      </c>
      <c r="I1018" s="152">
        <v>1.5563376E9</v>
      </c>
      <c r="J1018" s="152">
        <v>155731.8056</v>
      </c>
      <c r="L1018" s="158">
        <v>43582.0</v>
      </c>
      <c r="M1018" s="159">
        <v>163921.71</v>
      </c>
      <c r="O1018" s="153">
        <f>IFERROR(__xludf.DUMMYFUNCTION("TO_DATE(INT((P1018/(60*60*24))+""1/1/1970""))"),43391.0)</f>
        <v>43391</v>
      </c>
      <c r="P1018" s="13">
        <v>1.5398712E9</v>
      </c>
      <c r="Q1018" s="13">
        <v>31639.0921</v>
      </c>
      <c r="S1018" s="153">
        <f>IFERROR(__xludf.DUMMYFUNCTION("TO_DATE(INT((T1018/(60*60*24))+""1/1/1970""))"),43582.0)</f>
        <v>43582</v>
      </c>
      <c r="T1018" s="156">
        <v>1.5563376E9</v>
      </c>
      <c r="U1018" s="156">
        <v>168529.9425</v>
      </c>
      <c r="W1018" s="153">
        <f>IFERROR(__xludf.DUMMYFUNCTION("TO_DATE(INT((X1018/(60*60*24))+""1/1/1970""))"),43553.0)</f>
        <v>43553</v>
      </c>
      <c r="X1018" s="152">
        <v>1.553868E9</v>
      </c>
      <c r="Y1018" s="152">
        <v>10060.9172</v>
      </c>
      <c r="AA1018" s="153">
        <f>IFERROR(__xludf.DUMMYFUNCTION("TO_DATE(INT((AB1018/(60*60*24))+""1/1/1970""))"),43559.0)</f>
        <v>43559</v>
      </c>
      <c r="AB1018" s="152">
        <v>1.5543468E9</v>
      </c>
      <c r="AC1018" s="152">
        <v>88971.5663</v>
      </c>
      <c r="AE1018" s="153">
        <f>IFERROR(__xludf.DUMMYFUNCTION("TO_DATE(INT((AF1018/(60*60*24))+""1/1/1970""))"),43393.0)</f>
        <v>43393</v>
      </c>
      <c r="AF1018" s="152">
        <v>1.5399936E9</v>
      </c>
      <c r="AG1018" s="152">
        <v>93468.5043</v>
      </c>
      <c r="AH1018" s="156"/>
      <c r="AI1018" s="153">
        <f>IFERROR(__xludf.DUMMYFUNCTION("TO_DATE(INT((AJ1018/(60*60*24))+""1/1/1970""))"),43582.0)</f>
        <v>43582</v>
      </c>
      <c r="AJ1018" s="152">
        <v>1.5563376E9</v>
      </c>
      <c r="AK1018" s="152">
        <v>97861.0862</v>
      </c>
      <c r="AL1018" s="152">
        <v>155731.8056</v>
      </c>
      <c r="AM1018" s="159">
        <v>163921.71</v>
      </c>
      <c r="AN1018" s="152">
        <f t="shared" si="1"/>
        <v>32292.6818</v>
      </c>
      <c r="AO1018" s="152">
        <f t="shared" si="2"/>
        <v>168529.9425</v>
      </c>
      <c r="AP1018" s="152">
        <f t="shared" si="3"/>
        <v>10063.452</v>
      </c>
      <c r="AQ1018" s="152">
        <f t="shared" si="4"/>
        <v>89650.9048</v>
      </c>
      <c r="AR1018" s="152">
        <f t="shared" si="5"/>
        <v>90497.0132</v>
      </c>
    </row>
    <row r="1019">
      <c r="A1019" s="152">
        <v>1.5149268E9</v>
      </c>
      <c r="B1019" s="152">
        <v>127508.3536</v>
      </c>
      <c r="D1019" s="153">
        <f>IFERROR(__xludf.DUMMYFUNCTION("TO_DATE(INT((E1019/(60*60*24))+""1/1/1970""))"),43584.0)</f>
        <v>43584</v>
      </c>
      <c r="E1019" s="156">
        <v>1.5565464E9</v>
      </c>
      <c r="F1019" s="156">
        <v>97861.0862</v>
      </c>
      <c r="H1019" s="153">
        <f>IFERROR(__xludf.DUMMYFUNCTION("TO_DATE(INT((I1019/(60*60*24))+""1/1/1970""))"),43584.0)</f>
        <v>43584</v>
      </c>
      <c r="I1019" s="156">
        <v>1.5565464E9</v>
      </c>
      <c r="J1019" s="156">
        <v>155731.8056</v>
      </c>
      <c r="L1019" s="158">
        <v>43584.0</v>
      </c>
      <c r="M1019" s="160">
        <v>163921.71</v>
      </c>
      <c r="O1019" s="153">
        <f>IFERROR(__xludf.DUMMYFUNCTION("TO_DATE(INT((P1019/(60*60*24))+""1/1/1970""))"),43392.0)</f>
        <v>43392</v>
      </c>
      <c r="P1019" s="13">
        <v>1.5399576E9</v>
      </c>
      <c r="Q1019" s="13">
        <v>31767.3388</v>
      </c>
      <c r="S1019" s="153">
        <f>IFERROR(__xludf.DUMMYFUNCTION("TO_DATE(INT((T1019/(60*60*24))+""1/1/1970""))"),43584.0)</f>
        <v>43584</v>
      </c>
      <c r="T1019" s="152">
        <v>1.5565464E9</v>
      </c>
      <c r="U1019" s="152">
        <v>168529.9425</v>
      </c>
      <c r="W1019" s="153">
        <f>IFERROR(__xludf.DUMMYFUNCTION("TO_DATE(INT((X1019/(60*60*24))+""1/1/1970""))"),43554.0)</f>
        <v>43554</v>
      </c>
      <c r="X1019" s="152">
        <v>1.553904E9</v>
      </c>
      <c r="Y1019" s="152">
        <v>10059.6181</v>
      </c>
      <c r="AA1019" s="153">
        <f>IFERROR(__xludf.DUMMYFUNCTION("TO_DATE(INT((AB1019/(60*60*24))+""1/1/1970""))"),43560.0)</f>
        <v>43560</v>
      </c>
      <c r="AB1019" s="156">
        <v>1.554426E9</v>
      </c>
      <c r="AC1019" s="156">
        <v>89083.9353</v>
      </c>
      <c r="AE1019" s="153">
        <f>IFERROR(__xludf.DUMMYFUNCTION("TO_DATE(INT((AF1019/(60*60*24))+""1/1/1970""))"),43394.0)</f>
        <v>43394</v>
      </c>
      <c r="AF1019" s="156">
        <v>1.5401592E9</v>
      </c>
      <c r="AG1019" s="156">
        <v>93468.5043</v>
      </c>
      <c r="AH1019" s="156"/>
      <c r="AI1019" s="153">
        <f>IFERROR(__xludf.DUMMYFUNCTION("TO_DATE(INT((AJ1019/(60*60*24))+""1/1/1970""))"),43584.0)</f>
        <v>43584</v>
      </c>
      <c r="AJ1019" s="156">
        <v>1.5565464E9</v>
      </c>
      <c r="AK1019" s="156">
        <v>97861.0862</v>
      </c>
      <c r="AL1019" s="156">
        <v>155731.8056</v>
      </c>
      <c r="AM1019" s="160">
        <v>163921.71</v>
      </c>
      <c r="AN1019" s="152">
        <f t="shared" si="1"/>
        <v>32298.4017</v>
      </c>
      <c r="AO1019" s="152">
        <f t="shared" si="2"/>
        <v>168529.9425</v>
      </c>
      <c r="AP1019" s="152">
        <f t="shared" si="3"/>
        <v>10062.5544</v>
      </c>
      <c r="AQ1019" s="152">
        <f t="shared" si="4"/>
        <v>89763.7821</v>
      </c>
      <c r="AR1019" s="152">
        <f t="shared" si="5"/>
        <v>90514.4196</v>
      </c>
    </row>
    <row r="1020">
      <c r="A1020" s="156">
        <v>1.51498986E9</v>
      </c>
      <c r="B1020" s="156">
        <v>127626.6165</v>
      </c>
      <c r="D1020" s="153">
        <f>IFERROR(__xludf.DUMMYFUNCTION("TO_DATE(INT((E1020/(60*60*24))+""1/1/1970""))"),43585.0)</f>
        <v>43585</v>
      </c>
      <c r="E1020" s="156">
        <v>1.5565968E9</v>
      </c>
      <c r="F1020" s="156">
        <v>97861.0862</v>
      </c>
      <c r="H1020" s="153">
        <f>IFERROR(__xludf.DUMMYFUNCTION("TO_DATE(INT((I1020/(60*60*24))+""1/1/1970""))"),43585.0)</f>
        <v>43585</v>
      </c>
      <c r="I1020" s="156">
        <v>1.5565968E9</v>
      </c>
      <c r="J1020" s="156">
        <v>157415.2316</v>
      </c>
      <c r="L1020" s="158">
        <v>43585.0</v>
      </c>
      <c r="M1020" s="160">
        <v>163882.53</v>
      </c>
      <c r="O1020" s="153">
        <f>IFERROR(__xludf.DUMMYFUNCTION("TO_DATE(INT((P1020/(60*60*24))+""1/1/1970""))"),43393.0)</f>
        <v>43393</v>
      </c>
      <c r="P1020" s="13">
        <v>1.5399936E9</v>
      </c>
      <c r="Q1020" s="13">
        <v>31728.4862</v>
      </c>
      <c r="S1020" s="153">
        <f>IFERROR(__xludf.DUMMYFUNCTION("TO_DATE(INT((T1020/(60*60*24))+""1/1/1970""))"),43585.0)</f>
        <v>43585</v>
      </c>
      <c r="T1020" s="152">
        <v>1.5565968E9</v>
      </c>
      <c r="U1020" s="152">
        <v>167943.1873</v>
      </c>
      <c r="W1020" s="153">
        <f>IFERROR(__xludf.DUMMYFUNCTION("TO_DATE(INT((X1020/(60*60*24))+""1/1/1970""))"),43556.0)</f>
        <v>43556</v>
      </c>
      <c r="X1020" s="156">
        <v>1.5540768E9</v>
      </c>
      <c r="Y1020" s="156">
        <v>10059.4382</v>
      </c>
      <c r="AA1020" s="153">
        <f>IFERROR(__xludf.DUMMYFUNCTION("TO_DATE(INT((AB1020/(60*60*24))+""1/1/1970""))"),43562.0)</f>
        <v>43562</v>
      </c>
      <c r="AB1020" s="152">
        <v>1.5546744E9</v>
      </c>
      <c r="AC1020" s="152">
        <v>89039.4702</v>
      </c>
      <c r="AE1020" s="153">
        <f>IFERROR(__xludf.DUMMYFUNCTION("TO_DATE(INT((AF1020/(60*60*24))+""1/1/1970""))"),43395.0)</f>
        <v>43395</v>
      </c>
      <c r="AF1020" s="156">
        <v>1.5401988E9</v>
      </c>
      <c r="AG1020" s="156">
        <v>93437.7357</v>
      </c>
      <c r="AH1020" s="156"/>
      <c r="AI1020" s="153">
        <f>IFERROR(__xludf.DUMMYFUNCTION("TO_DATE(INT((AJ1020/(60*60*24))+""1/1/1970""))"),43585.0)</f>
        <v>43585</v>
      </c>
      <c r="AJ1020" s="156">
        <v>1.5565968E9</v>
      </c>
      <c r="AK1020" s="156">
        <v>97861.0862</v>
      </c>
      <c r="AL1020" s="156">
        <v>157415.2316</v>
      </c>
      <c r="AM1020" s="160">
        <v>163882.53</v>
      </c>
      <c r="AN1020" s="152">
        <f t="shared" si="1"/>
        <v>32293.5466</v>
      </c>
      <c r="AO1020" s="152">
        <f t="shared" si="2"/>
        <v>167943.1873</v>
      </c>
      <c r="AP1020" s="152">
        <f t="shared" si="3"/>
        <v>10067.7898</v>
      </c>
      <c r="AQ1020" s="152">
        <f t="shared" si="4"/>
        <v>89682.344</v>
      </c>
      <c r="AR1020" s="152">
        <f t="shared" si="5"/>
        <v>90802.6372</v>
      </c>
    </row>
    <row r="1021">
      <c r="A1021" s="152">
        <v>1.5150132E9</v>
      </c>
      <c r="B1021" s="152">
        <v>128312.5412</v>
      </c>
      <c r="D1021" s="153">
        <f>IFERROR(__xludf.DUMMYFUNCTION("TO_DATE(INT((E1021/(60*60*24))+""1/1/1970""))"),43586.0)</f>
        <v>43586</v>
      </c>
      <c r="E1021" s="152">
        <v>1.5566832E9</v>
      </c>
      <c r="F1021" s="152">
        <v>97861.0862</v>
      </c>
      <c r="H1021" s="153">
        <f>IFERROR(__xludf.DUMMYFUNCTION("TO_DATE(INT((I1021/(60*60*24))+""1/1/1970""))"),43586.0)</f>
        <v>43586</v>
      </c>
      <c r="I1021" s="152">
        <v>1.5566832E9</v>
      </c>
      <c r="J1021" s="152">
        <v>157127.4926</v>
      </c>
      <c r="L1021" s="158">
        <v>43586.0</v>
      </c>
      <c r="M1021" s="159">
        <v>163344.82</v>
      </c>
      <c r="O1021" s="153">
        <f>IFERROR(__xludf.DUMMYFUNCTION("TO_DATE(INT((P1021/(60*60*24))+""1/1/1970""))"),43394.0)</f>
        <v>43394</v>
      </c>
      <c r="P1021" s="13">
        <v>1.54008E9</v>
      </c>
      <c r="Q1021" s="13">
        <v>31728.4862</v>
      </c>
      <c r="S1021" s="153">
        <f>IFERROR(__xludf.DUMMYFUNCTION("TO_DATE(INT((T1021/(60*60*24))+""1/1/1970""))"),43586.0)</f>
        <v>43586</v>
      </c>
      <c r="T1021" s="156">
        <v>1.5566832E9</v>
      </c>
      <c r="U1021" s="156">
        <v>167946.6302</v>
      </c>
      <c r="W1021" s="153">
        <f>IFERROR(__xludf.DUMMYFUNCTION("TO_DATE(INT((X1021/(60*60*24))+""1/1/1970""))"),43557.0)</f>
        <v>43557</v>
      </c>
      <c r="X1021" s="152">
        <v>1.5542136E9</v>
      </c>
      <c r="Y1021" s="152">
        <v>10052.1864</v>
      </c>
      <c r="AA1021" s="153">
        <f>IFERROR(__xludf.DUMMYFUNCTION("TO_DATE(INT((AB1021/(60*60*24))+""1/1/1970""))"),43563.0)</f>
        <v>43563</v>
      </c>
      <c r="AB1021" s="152">
        <v>1.554714E9</v>
      </c>
      <c r="AC1021" s="152">
        <v>88860.1621</v>
      </c>
      <c r="AE1021" s="153">
        <f>IFERROR(__xludf.DUMMYFUNCTION("TO_DATE(INT((AF1021/(60*60*24))+""1/1/1970""))"),43396.0)</f>
        <v>43396</v>
      </c>
      <c r="AF1021" s="152">
        <v>1.540278E9</v>
      </c>
      <c r="AG1021" s="152">
        <v>93068.5125</v>
      </c>
      <c r="AH1021" s="156"/>
      <c r="AI1021" s="153">
        <f>IFERROR(__xludf.DUMMYFUNCTION("TO_DATE(INT((AJ1021/(60*60*24))+""1/1/1970""))"),43586.0)</f>
        <v>43586</v>
      </c>
      <c r="AJ1021" s="152">
        <v>1.5566832E9</v>
      </c>
      <c r="AK1021" s="152">
        <v>97861.0862</v>
      </c>
      <c r="AL1021" s="152">
        <v>157127.4926</v>
      </c>
      <c r="AM1021" s="159">
        <v>163344.82</v>
      </c>
      <c r="AN1021" s="152">
        <f t="shared" si="1"/>
        <v>32356.458</v>
      </c>
      <c r="AO1021" s="152">
        <f t="shared" si="2"/>
        <v>167946.6302</v>
      </c>
      <c r="AP1021" s="152">
        <f t="shared" si="3"/>
        <v>10063.9639</v>
      </c>
      <c r="AQ1021" s="152">
        <f t="shared" si="4"/>
        <v>89868.4032</v>
      </c>
      <c r="AR1021" s="152">
        <f t="shared" si="5"/>
        <v>91052.3988</v>
      </c>
    </row>
    <row r="1022">
      <c r="A1022" s="156">
        <v>1.51507626E9</v>
      </c>
      <c r="B1022" s="156">
        <v>128638.9467</v>
      </c>
      <c r="D1022" s="153">
        <f>IFERROR(__xludf.DUMMYFUNCTION("TO_DATE(INT((E1022/(60*60*24))+""1/1/1970""))"),43587.0)</f>
        <v>43587</v>
      </c>
      <c r="E1022" s="156">
        <v>1.5567696E9</v>
      </c>
      <c r="F1022" s="156">
        <v>97861.0862</v>
      </c>
      <c r="H1022" s="153">
        <f>IFERROR(__xludf.DUMMYFUNCTION("TO_DATE(INT((I1022/(60*60*24))+""1/1/1970""))"),43587.0)</f>
        <v>43587</v>
      </c>
      <c r="I1022" s="156">
        <v>1.5567696E9</v>
      </c>
      <c r="J1022" s="156">
        <v>155736.1328</v>
      </c>
      <c r="L1022" s="158">
        <v>43587.0</v>
      </c>
      <c r="M1022" s="160">
        <v>162564.59</v>
      </c>
      <c r="O1022" s="153">
        <f>IFERROR(__xludf.DUMMYFUNCTION("TO_DATE(INT((P1022/(60*60*24))+""1/1/1970""))"),43395.0)</f>
        <v>43395</v>
      </c>
      <c r="P1022" s="13">
        <v>1.5401664E9</v>
      </c>
      <c r="Q1022" s="13">
        <v>31755.7934</v>
      </c>
      <c r="S1022" s="153">
        <f>IFERROR(__xludf.DUMMYFUNCTION("TO_DATE(INT((T1022/(60*60*24))+""1/1/1970""))"),43587.0)</f>
        <v>43587</v>
      </c>
      <c r="T1022" s="152">
        <v>1.5567696E9</v>
      </c>
      <c r="U1022" s="152">
        <v>166692.3573</v>
      </c>
      <c r="W1022" s="153">
        <f>IFERROR(__xludf.DUMMYFUNCTION("TO_DATE(INT((X1022/(60*60*24))+""1/1/1970""))"),43558.0)</f>
        <v>43558</v>
      </c>
      <c r="X1022" s="152">
        <v>1.5543E9</v>
      </c>
      <c r="Y1022" s="152">
        <v>10056.7952</v>
      </c>
      <c r="AA1022" s="153">
        <f>IFERROR(__xludf.DUMMYFUNCTION("TO_DATE(INT((AB1022/(60*60*24))+""1/1/1970""))"),43564.0)</f>
        <v>43564</v>
      </c>
      <c r="AB1022" s="156">
        <v>1.5547932E9</v>
      </c>
      <c r="AC1022" s="156">
        <v>88759.1568</v>
      </c>
      <c r="AE1022" s="153">
        <f>IFERROR(__xludf.DUMMYFUNCTION("TO_DATE(INT((AF1022/(60*60*24))+""1/1/1970""))"),43397.0)</f>
        <v>43397</v>
      </c>
      <c r="AF1022" s="156">
        <v>1.5403572E9</v>
      </c>
      <c r="AG1022" s="156">
        <v>93117.0945</v>
      </c>
      <c r="AH1022" s="156"/>
      <c r="AI1022" s="153">
        <f>IFERROR(__xludf.DUMMYFUNCTION("TO_DATE(INT((AJ1022/(60*60*24))+""1/1/1970""))"),43587.0)</f>
        <v>43587</v>
      </c>
      <c r="AJ1022" s="156">
        <v>1.5567696E9</v>
      </c>
      <c r="AK1022" s="156">
        <v>97861.0862</v>
      </c>
      <c r="AL1022" s="156">
        <v>155736.1328</v>
      </c>
      <c r="AM1022" s="160">
        <v>162564.59</v>
      </c>
      <c r="AN1022" s="152">
        <f t="shared" si="1"/>
        <v>32343.7532</v>
      </c>
      <c r="AO1022" s="152">
        <f t="shared" si="2"/>
        <v>166692.3573</v>
      </c>
      <c r="AP1022" s="152">
        <f t="shared" si="3"/>
        <v>10051.2914</v>
      </c>
      <c r="AQ1022" s="152">
        <f t="shared" si="4"/>
        <v>89717.3928</v>
      </c>
      <c r="AR1022" s="152">
        <f t="shared" si="5"/>
        <v>90944.3172</v>
      </c>
    </row>
    <row r="1023">
      <c r="A1023" s="152">
        <v>1.5150996E9</v>
      </c>
      <c r="B1023" s="152">
        <v>128851.8199</v>
      </c>
      <c r="D1023" s="153">
        <f>IFERROR(__xludf.DUMMYFUNCTION("TO_DATE(INT((E1023/(60*60*24))+""1/1/1970""))"),43588.0)</f>
        <v>43588</v>
      </c>
      <c r="E1023" s="152">
        <v>1.556856E9</v>
      </c>
      <c r="F1023" s="152">
        <v>97861.0862</v>
      </c>
      <c r="H1023" s="153">
        <f>IFERROR(__xludf.DUMMYFUNCTION("TO_DATE(INT((I1023/(60*60*24))+""1/1/1970""))"),43588.0)</f>
        <v>43588</v>
      </c>
      <c r="I1023" s="152">
        <v>1.556856E9</v>
      </c>
      <c r="J1023" s="152">
        <v>153268.7496</v>
      </c>
      <c r="L1023" s="158">
        <v>43588.0</v>
      </c>
      <c r="M1023" s="159">
        <v>162064.98</v>
      </c>
      <c r="O1023" s="153">
        <f>IFERROR(__xludf.DUMMYFUNCTION("TO_DATE(INT((P1023/(60*60*24))+""1/1/1970""))"),43396.0)</f>
        <v>43396</v>
      </c>
      <c r="P1023" s="13">
        <v>1.5403032E9</v>
      </c>
      <c r="Q1023" s="13">
        <v>31737.9246</v>
      </c>
      <c r="S1023" s="153">
        <f>IFERROR(__xludf.DUMMYFUNCTION("TO_DATE(INT((T1023/(60*60*24))+""1/1/1970""))"),43588.0)</f>
        <v>43588</v>
      </c>
      <c r="T1023" s="156">
        <v>1.556856E9</v>
      </c>
      <c r="U1023" s="156">
        <v>166361.627</v>
      </c>
      <c r="W1023" s="153">
        <f>IFERROR(__xludf.DUMMYFUNCTION("TO_DATE(INT((X1023/(60*60*24))+""1/1/1970""))"),43559.0)</f>
        <v>43559</v>
      </c>
      <c r="X1023" s="152">
        <v>1.5543864E9</v>
      </c>
      <c r="Y1023" s="152">
        <v>10049.757</v>
      </c>
      <c r="AA1023" s="153">
        <f>IFERROR(__xludf.DUMMYFUNCTION("TO_DATE(INT((AB1023/(60*60*24))+""1/1/1970""))"),43565.0)</f>
        <v>43565</v>
      </c>
      <c r="AB1023" s="152">
        <v>1.5548724E9</v>
      </c>
      <c r="AC1023" s="152">
        <v>88597.7558</v>
      </c>
      <c r="AE1023" s="153">
        <f>IFERROR(__xludf.DUMMYFUNCTION("TO_DATE(INT((AF1023/(60*60*24))+""1/1/1970""))"),43398.0)</f>
        <v>43398</v>
      </c>
      <c r="AF1023" s="152">
        <v>1.5404364E9</v>
      </c>
      <c r="AG1023" s="152">
        <v>92532.4911</v>
      </c>
      <c r="AH1023" s="156"/>
      <c r="AI1023" s="153">
        <f>IFERROR(__xludf.DUMMYFUNCTION("TO_DATE(INT((AJ1023/(60*60*24))+""1/1/1970""))"),43588.0)</f>
        <v>43588</v>
      </c>
      <c r="AJ1023" s="152">
        <v>1.556856E9</v>
      </c>
      <c r="AK1023" s="152">
        <v>97861.0862</v>
      </c>
      <c r="AL1023" s="152">
        <v>153268.7496</v>
      </c>
      <c r="AM1023" s="159">
        <v>162064.98</v>
      </c>
      <c r="AN1023" s="152">
        <f t="shared" si="1"/>
        <v>32340.9634</v>
      </c>
      <c r="AO1023" s="152">
        <f t="shared" si="2"/>
        <v>166361.627</v>
      </c>
      <c r="AP1023" s="152">
        <f t="shared" si="3"/>
        <v>10047.3161</v>
      </c>
      <c r="AQ1023" s="152">
        <f t="shared" si="4"/>
        <v>89559.8087</v>
      </c>
      <c r="AR1023" s="152">
        <f t="shared" si="5"/>
        <v>90706.6996</v>
      </c>
    </row>
    <row r="1024">
      <c r="A1024" s="156">
        <v>1.51516266E9</v>
      </c>
      <c r="B1024" s="156">
        <v>129291.7578</v>
      </c>
      <c r="D1024" s="153">
        <f>IFERROR(__xludf.DUMMYFUNCTION("TO_DATE(INT((E1024/(60*60*24))+""1/1/1970""))"),43589.0)</f>
        <v>43589</v>
      </c>
      <c r="E1024" s="156">
        <v>1.5569424E9</v>
      </c>
      <c r="F1024" s="156">
        <v>97861.0862</v>
      </c>
      <c r="H1024" s="153">
        <f>IFERROR(__xludf.DUMMYFUNCTION("TO_DATE(INT((I1024/(60*60*24))+""1/1/1970""))"),43589.0)</f>
        <v>43589</v>
      </c>
      <c r="I1024" s="156">
        <v>1.5569424E9</v>
      </c>
      <c r="J1024" s="156">
        <v>153077.7639</v>
      </c>
      <c r="L1024" s="158">
        <v>43589.0</v>
      </c>
      <c r="M1024" s="160">
        <v>163159.49</v>
      </c>
      <c r="O1024" s="153">
        <f>IFERROR(__xludf.DUMMYFUNCTION("TO_DATE(INT((P1024/(60*60*24))+""1/1/1970""))"),43397.0)</f>
        <v>43397</v>
      </c>
      <c r="P1024" s="13">
        <v>1.5403896E9</v>
      </c>
      <c r="Q1024" s="13">
        <v>31914.853</v>
      </c>
      <c r="S1024" s="153">
        <f>IFERROR(__xludf.DUMMYFUNCTION("TO_DATE(INT((T1024/(60*60*24))+""1/1/1970""))"),43589.0)</f>
        <v>43589</v>
      </c>
      <c r="T1024" s="152">
        <v>1.5569424E9</v>
      </c>
      <c r="U1024" s="152">
        <v>167944.9928</v>
      </c>
      <c r="W1024" s="153">
        <f>IFERROR(__xludf.DUMMYFUNCTION("TO_DATE(INT((X1024/(60*60*24))+""1/1/1970""))"),43560.0)</f>
        <v>43560</v>
      </c>
      <c r="X1024" s="152">
        <v>1.5544728E9</v>
      </c>
      <c r="Y1024" s="152">
        <v>10057.9557</v>
      </c>
      <c r="AA1024" s="153">
        <f>IFERROR(__xludf.DUMMYFUNCTION("TO_DATE(INT((AB1024/(60*60*24))+""1/1/1970""))"),43566.0)</f>
        <v>43566</v>
      </c>
      <c r="AB1024" s="156">
        <v>1.5549516E9</v>
      </c>
      <c r="AC1024" s="156">
        <v>88557.975</v>
      </c>
      <c r="AE1024" s="153">
        <f>IFERROR(__xludf.DUMMYFUNCTION("TO_DATE(INT((AF1024/(60*60*24))+""1/1/1970""))"),43399.0)</f>
        <v>43399</v>
      </c>
      <c r="AF1024" s="156">
        <v>1.5405156E9</v>
      </c>
      <c r="AG1024" s="156">
        <v>92342.6165</v>
      </c>
      <c r="AH1024" s="156"/>
      <c r="AI1024" s="153">
        <f>IFERROR(__xludf.DUMMYFUNCTION("TO_DATE(INT((AJ1024/(60*60*24))+""1/1/1970""))"),43589.0)</f>
        <v>43589</v>
      </c>
      <c r="AJ1024" s="156">
        <v>1.5569424E9</v>
      </c>
      <c r="AK1024" s="156">
        <v>97861.0862</v>
      </c>
      <c r="AL1024" s="156">
        <v>153077.7639</v>
      </c>
      <c r="AM1024" s="160">
        <v>163159.49</v>
      </c>
      <c r="AN1024" s="152">
        <f t="shared" si="1"/>
        <v>32399.6481</v>
      </c>
      <c r="AO1024" s="152">
        <f t="shared" si="2"/>
        <v>167944.9928</v>
      </c>
      <c r="AP1024" s="152">
        <f t="shared" si="3"/>
        <v>10040.469</v>
      </c>
      <c r="AQ1024" s="152">
        <f t="shared" si="4"/>
        <v>89559.8087</v>
      </c>
      <c r="AR1024" s="152">
        <f t="shared" si="5"/>
        <v>90934.1972</v>
      </c>
    </row>
    <row r="1025">
      <c r="A1025" s="152">
        <v>1.515186E9</v>
      </c>
      <c r="B1025" s="152">
        <v>129708.0432</v>
      </c>
      <c r="D1025" s="153">
        <f>IFERROR(__xludf.DUMMYFUNCTION("TO_DATE(INT((E1025/(60*60*24))+""1/1/1970""))"),43591.0)</f>
        <v>43591</v>
      </c>
      <c r="E1025" s="152">
        <v>1.5571512E9</v>
      </c>
      <c r="F1025" s="152">
        <v>97861.0862</v>
      </c>
      <c r="H1025" s="153">
        <f>IFERROR(__xludf.DUMMYFUNCTION("TO_DATE(INT((I1025/(60*60*24))+""1/1/1970""))"),43591.0)</f>
        <v>43591</v>
      </c>
      <c r="I1025" s="152">
        <v>1.5571512E9</v>
      </c>
      <c r="J1025" s="152">
        <v>153077.7639</v>
      </c>
      <c r="L1025" s="158">
        <v>43591.0</v>
      </c>
      <c r="M1025" s="159">
        <v>163159.49</v>
      </c>
      <c r="O1025" s="153">
        <f>IFERROR(__xludf.DUMMYFUNCTION("TO_DATE(INT((P1025/(60*60*24))+""1/1/1970""))"),43398.0)</f>
        <v>43398</v>
      </c>
      <c r="P1025" s="13">
        <v>1.540476E9</v>
      </c>
      <c r="Q1025" s="13">
        <v>31909.1502</v>
      </c>
      <c r="S1025" s="153">
        <f>IFERROR(__xludf.DUMMYFUNCTION("TO_DATE(INT((T1025/(60*60*24))+""1/1/1970""))"),43591.0)</f>
        <v>43591</v>
      </c>
      <c r="T1025" s="156">
        <v>1.5571512E9</v>
      </c>
      <c r="U1025" s="156">
        <v>167944.9928</v>
      </c>
      <c r="W1025" s="153">
        <f>IFERROR(__xludf.DUMMYFUNCTION("TO_DATE(INT((X1025/(60*60*24))+""1/1/1970""))"),43561.0)</f>
        <v>43561</v>
      </c>
      <c r="X1025" s="152">
        <v>1.5545088E9</v>
      </c>
      <c r="Y1025" s="152">
        <v>10062.4287</v>
      </c>
      <c r="AA1025" s="153">
        <f>IFERROR(__xludf.DUMMYFUNCTION("TO_DATE(INT((AB1025/(60*60*24))+""1/1/1970""))"),43567.0)</f>
        <v>43567</v>
      </c>
      <c r="AB1025" s="152">
        <v>1.5550308E9</v>
      </c>
      <c r="AC1025" s="152">
        <v>89108.0745</v>
      </c>
      <c r="AE1025" s="153">
        <f>IFERROR(__xludf.DUMMYFUNCTION("TO_DATE(INT((AF1025/(60*60*24))+""1/1/1970""))"),43400.0)</f>
        <v>43400</v>
      </c>
      <c r="AF1025" s="152">
        <v>1.5405984E9</v>
      </c>
      <c r="AG1025" s="152">
        <v>92570.547</v>
      </c>
      <c r="AH1025" s="156"/>
      <c r="AI1025" s="153">
        <f>IFERROR(__xludf.DUMMYFUNCTION("TO_DATE(INT((AJ1025/(60*60*24))+""1/1/1970""))"),43591.0)</f>
        <v>43591</v>
      </c>
      <c r="AJ1025" s="152">
        <v>1.5571512E9</v>
      </c>
      <c r="AK1025" s="152">
        <v>97861.0862</v>
      </c>
      <c r="AL1025" s="152">
        <v>153077.7639</v>
      </c>
      <c r="AM1025" s="159">
        <v>163159.49</v>
      </c>
      <c r="AN1025" s="152">
        <f t="shared" si="1"/>
        <v>32494.7451</v>
      </c>
      <c r="AO1025" s="152">
        <f t="shared" si="2"/>
        <v>167944.9928</v>
      </c>
      <c r="AP1025" s="152">
        <f t="shared" si="3"/>
        <v>10029.2192</v>
      </c>
      <c r="AQ1025" s="152">
        <f t="shared" si="4"/>
        <v>89477.3558</v>
      </c>
      <c r="AR1025" s="152">
        <f t="shared" si="5"/>
        <v>90801.8276</v>
      </c>
    </row>
    <row r="1026">
      <c r="A1026" s="156">
        <v>1.51542186E9</v>
      </c>
      <c r="B1026" s="156">
        <v>129712.7737</v>
      </c>
      <c r="D1026" s="153">
        <f>IFERROR(__xludf.DUMMYFUNCTION("TO_DATE(INT((E1026/(60*60*24))+""1/1/1970""))"),43592.0)</f>
        <v>43592</v>
      </c>
      <c r="E1026" s="152">
        <v>1.5572016E9</v>
      </c>
      <c r="F1026" s="152">
        <v>97861.0862</v>
      </c>
      <c r="H1026" s="153">
        <f>IFERROR(__xludf.DUMMYFUNCTION("TO_DATE(INT((I1026/(60*60*24))+""1/1/1970""))"),43592.0)</f>
        <v>43592</v>
      </c>
      <c r="I1026" s="152">
        <v>1.5572016E9</v>
      </c>
      <c r="J1026" s="152">
        <v>155514.0524</v>
      </c>
      <c r="L1026" s="158">
        <v>43592.0</v>
      </c>
      <c r="M1026" s="159">
        <v>162998.38</v>
      </c>
      <c r="O1026" s="153">
        <f>IFERROR(__xludf.DUMMYFUNCTION("TO_DATE(INT((P1026/(60*60*24))+""1/1/1970""))"),43399.0)</f>
        <v>43399</v>
      </c>
      <c r="P1026" s="13">
        <v>1.5405624E9</v>
      </c>
      <c r="Q1026" s="13">
        <v>31744.718</v>
      </c>
      <c r="S1026" s="153">
        <f>IFERROR(__xludf.DUMMYFUNCTION("TO_DATE(INT((T1026/(60*60*24))+""1/1/1970""))"),43592.0)</f>
        <v>43592</v>
      </c>
      <c r="T1026" s="156">
        <v>1.5572016E9</v>
      </c>
      <c r="U1026" s="156">
        <v>167285.3212</v>
      </c>
      <c r="W1026" s="153">
        <f>IFERROR(__xludf.DUMMYFUNCTION("TO_DATE(INT((X1026/(60*60*24))+""1/1/1970""))"),43563.0)</f>
        <v>43563</v>
      </c>
      <c r="X1026" s="156">
        <v>1.5546816E9</v>
      </c>
      <c r="Y1026" s="156">
        <v>10062.2811</v>
      </c>
      <c r="AA1026" s="153">
        <f>IFERROR(__xludf.DUMMYFUNCTION("TO_DATE(INT((AB1026/(60*60*24))+""1/1/1970""))"),43569.0)</f>
        <v>43569</v>
      </c>
      <c r="AB1026" s="156">
        <v>1.5552792E9</v>
      </c>
      <c r="AC1026" s="156">
        <v>89120.6449</v>
      </c>
      <c r="AE1026" s="153">
        <f>IFERROR(__xludf.DUMMYFUNCTION("TO_DATE(INT((AF1026/(60*60*24))+""1/1/1970""))"),43402.0)</f>
        <v>43402</v>
      </c>
      <c r="AF1026" s="156">
        <v>1.5407712E9</v>
      </c>
      <c r="AG1026" s="156">
        <v>92570.547</v>
      </c>
      <c r="AH1026" s="156"/>
      <c r="AI1026" s="153">
        <f>IFERROR(__xludf.DUMMYFUNCTION("TO_DATE(INT((AJ1026/(60*60*24))+""1/1/1970""))"),43592.0)</f>
        <v>43592</v>
      </c>
      <c r="AJ1026" s="152">
        <v>1.5572016E9</v>
      </c>
      <c r="AK1026" s="152">
        <v>97861.0862</v>
      </c>
      <c r="AL1026" s="152">
        <v>155514.0524</v>
      </c>
      <c r="AM1026" s="159">
        <v>162998.38</v>
      </c>
      <c r="AN1026" s="152">
        <f t="shared" si="1"/>
        <v>32625.2821</v>
      </c>
      <c r="AO1026" s="152">
        <f t="shared" si="2"/>
        <v>167285.3212</v>
      </c>
      <c r="AP1026" s="152">
        <f t="shared" si="3"/>
        <v>10030.4542</v>
      </c>
      <c r="AQ1026" s="152">
        <f t="shared" si="4"/>
        <v>89814.2642</v>
      </c>
      <c r="AR1026" s="152">
        <f t="shared" si="5"/>
        <v>90934.602</v>
      </c>
    </row>
    <row r="1027">
      <c r="A1027" s="152">
        <v>1.5154452E9</v>
      </c>
      <c r="B1027" s="152">
        <v>129944.5689</v>
      </c>
      <c r="D1027" s="153">
        <f>IFERROR(__xludf.DUMMYFUNCTION("TO_DATE(INT((E1027/(60*60*24))+""1/1/1970""))"),43593.0)</f>
        <v>43593</v>
      </c>
      <c r="E1027" s="156">
        <v>1.557288E9</v>
      </c>
      <c r="F1027" s="156">
        <v>97861.0862</v>
      </c>
      <c r="H1027" s="153">
        <f>IFERROR(__xludf.DUMMYFUNCTION("TO_DATE(INT((I1027/(60*60*24))+""1/1/1970""))"),43593.0)</f>
        <v>43593</v>
      </c>
      <c r="I1027" s="156">
        <v>1.557288E9</v>
      </c>
      <c r="J1027" s="156">
        <v>153806.5076</v>
      </c>
      <c r="L1027" s="158">
        <v>43593.0</v>
      </c>
      <c r="M1027" s="160">
        <v>162135.51</v>
      </c>
      <c r="O1027" s="153">
        <f>IFERROR(__xludf.DUMMYFUNCTION("TO_DATE(INT((P1027/(60*60*24))+""1/1/1970""))"),43400.0)</f>
        <v>43400</v>
      </c>
      <c r="P1027" s="13">
        <v>1.5405984E9</v>
      </c>
      <c r="Q1027" s="13">
        <v>31740.8706</v>
      </c>
      <c r="S1027" s="153">
        <f>IFERROR(__xludf.DUMMYFUNCTION("TO_DATE(INT((T1027/(60*60*24))+""1/1/1970""))"),43593.0)</f>
        <v>43593</v>
      </c>
      <c r="T1027" s="152">
        <v>1.557288E9</v>
      </c>
      <c r="U1027" s="152">
        <v>164517.0765</v>
      </c>
      <c r="W1027" s="153">
        <f>IFERROR(__xludf.DUMMYFUNCTION("TO_DATE(INT((X1027/(60*60*24))+""1/1/1970""))"),43564.0)</f>
        <v>43564</v>
      </c>
      <c r="X1027" s="152">
        <v>1.5548184E9</v>
      </c>
      <c r="Y1027" s="152">
        <v>10061.2976</v>
      </c>
      <c r="AA1027" s="153">
        <f>IFERROR(__xludf.DUMMYFUNCTION("TO_DATE(INT((AB1027/(60*60*24))+""1/1/1970""))"),43570.0)</f>
        <v>43570</v>
      </c>
      <c r="AB1027" s="156">
        <v>1.5553188E9</v>
      </c>
      <c r="AC1027" s="156">
        <v>89046.6869</v>
      </c>
      <c r="AE1027" s="153">
        <f>IFERROR(__xludf.DUMMYFUNCTION("TO_DATE(INT((AF1027/(60*60*24))+""1/1/1970""))"),43403.0)</f>
        <v>43403</v>
      </c>
      <c r="AF1027" s="156">
        <v>1.54089E9</v>
      </c>
      <c r="AG1027" s="156">
        <v>92345.8553</v>
      </c>
      <c r="AH1027" s="156"/>
      <c r="AI1027" s="153">
        <f>IFERROR(__xludf.DUMMYFUNCTION("TO_DATE(INT((AJ1027/(60*60*24))+""1/1/1970""))"),43593.0)</f>
        <v>43593</v>
      </c>
      <c r="AJ1027" s="156">
        <v>1.557288E9</v>
      </c>
      <c r="AK1027" s="156">
        <v>97861.0862</v>
      </c>
      <c r="AL1027" s="156">
        <v>153806.5076</v>
      </c>
      <c r="AM1027" s="160">
        <v>162135.51</v>
      </c>
      <c r="AN1027" s="152">
        <f t="shared" si="1"/>
        <v>32802.5106</v>
      </c>
      <c r="AO1027" s="152">
        <f t="shared" si="2"/>
        <v>164517.0765</v>
      </c>
      <c r="AP1027" s="152">
        <f t="shared" si="3"/>
        <v>10035.0117</v>
      </c>
      <c r="AQ1027" s="152">
        <f t="shared" si="4"/>
        <v>89631.7681</v>
      </c>
      <c r="AR1027" s="152">
        <f t="shared" si="5"/>
        <v>90840.2836</v>
      </c>
    </row>
    <row r="1028">
      <c r="A1028" s="156">
        <v>1.51550826E9</v>
      </c>
      <c r="B1028" s="156">
        <v>130190.5557</v>
      </c>
      <c r="D1028" s="153">
        <f>IFERROR(__xludf.DUMMYFUNCTION("TO_DATE(INT((E1028/(60*60*24))+""1/1/1970""))"),43594.0)</f>
        <v>43594</v>
      </c>
      <c r="E1028" s="152">
        <v>1.5573744E9</v>
      </c>
      <c r="F1028" s="152">
        <v>97861.0862</v>
      </c>
      <c r="H1028" s="153">
        <f>IFERROR(__xludf.DUMMYFUNCTION("TO_DATE(INT((I1028/(60*60*24))+""1/1/1970""))"),43594.0)</f>
        <v>43594</v>
      </c>
      <c r="I1028" s="152">
        <v>1.5573744E9</v>
      </c>
      <c r="J1028" s="152">
        <v>154687.7159</v>
      </c>
      <c r="L1028" s="158">
        <v>43594.0</v>
      </c>
      <c r="M1028" s="159">
        <v>161765.35</v>
      </c>
      <c r="O1028" s="153">
        <f>IFERROR(__xludf.DUMMYFUNCTION("TO_DATE(INT((P1028/(60*60*24))+""1/1/1970""))"),43401.0)</f>
        <v>43401</v>
      </c>
      <c r="P1028" s="13">
        <v>1.5406848E9</v>
      </c>
      <c r="Q1028" s="13">
        <v>31740.8706</v>
      </c>
      <c r="S1028" s="153">
        <f>IFERROR(__xludf.DUMMYFUNCTION("TO_DATE(INT((T1028/(60*60*24))+""1/1/1970""))"),43594.0)</f>
        <v>43594</v>
      </c>
      <c r="T1028" s="156">
        <v>1.5573744E9</v>
      </c>
      <c r="U1028" s="156">
        <v>164260.3528</v>
      </c>
      <c r="W1028" s="153">
        <f>IFERROR(__xludf.DUMMYFUNCTION("TO_DATE(INT((X1028/(60*60*24))+""1/1/1970""))"),43565.0)</f>
        <v>43565</v>
      </c>
      <c r="X1028" s="152">
        <v>1.5549048E9</v>
      </c>
      <c r="Y1028" s="152">
        <v>10062.0969</v>
      </c>
      <c r="AA1028" s="153">
        <f>IFERROR(__xludf.DUMMYFUNCTION("TO_DATE(INT((AB1028/(60*60*24))+""1/1/1970""))"),43571.0)</f>
        <v>43571</v>
      </c>
      <c r="AB1028" s="152">
        <v>1.555398E9</v>
      </c>
      <c r="AC1028" s="152">
        <v>89059.7533</v>
      </c>
      <c r="AE1028" s="153">
        <f>IFERROR(__xludf.DUMMYFUNCTION("TO_DATE(INT((AF1028/(60*60*24))+""1/1/1970""))"),43404.0)</f>
        <v>43404</v>
      </c>
      <c r="AF1028" s="152">
        <v>1.5409692E9</v>
      </c>
      <c r="AG1028" s="152">
        <v>92097.6822</v>
      </c>
      <c r="AH1028" s="156"/>
      <c r="AI1028" s="153">
        <f>IFERROR(__xludf.DUMMYFUNCTION("TO_DATE(INT((AJ1028/(60*60*24))+""1/1/1970""))"),43594.0)</f>
        <v>43594</v>
      </c>
      <c r="AJ1028" s="152">
        <v>1.5573744E9</v>
      </c>
      <c r="AK1028" s="152">
        <v>97861.0862</v>
      </c>
      <c r="AL1028" s="152">
        <v>154687.7159</v>
      </c>
      <c r="AM1028" s="159">
        <v>161765.35</v>
      </c>
      <c r="AN1028" s="152">
        <f t="shared" si="1"/>
        <v>32842.3671</v>
      </c>
      <c r="AO1028" s="152">
        <f t="shared" si="2"/>
        <v>164260.3528</v>
      </c>
      <c r="AP1028" s="152">
        <f t="shared" si="3"/>
        <v>10031.7319</v>
      </c>
      <c r="AQ1028" s="152">
        <f t="shared" si="4"/>
        <v>89486.5848</v>
      </c>
      <c r="AR1028" s="152">
        <f t="shared" si="5"/>
        <v>90908.6948</v>
      </c>
    </row>
    <row r="1029">
      <c r="A1029" s="152">
        <v>1.5155316E9</v>
      </c>
      <c r="B1029" s="152">
        <v>130237.8609</v>
      </c>
      <c r="D1029" s="153">
        <f>IFERROR(__xludf.DUMMYFUNCTION("TO_DATE(INT((E1029/(60*60*24))+""1/1/1970""))"),43595.0)</f>
        <v>43595</v>
      </c>
      <c r="E1029" s="156">
        <v>1.5574608E9</v>
      </c>
      <c r="F1029" s="156">
        <v>97861.0862</v>
      </c>
      <c r="H1029" s="153">
        <f>IFERROR(__xludf.DUMMYFUNCTION("TO_DATE(INT((I1029/(60*60*24))+""1/1/1970""))"),43595.0)</f>
        <v>43595</v>
      </c>
      <c r="I1029" s="156">
        <v>1.5574608E9</v>
      </c>
      <c r="J1029" s="156">
        <v>154751.3992</v>
      </c>
      <c r="L1029" s="158">
        <v>43595.0</v>
      </c>
      <c r="M1029" s="160">
        <v>161789.02</v>
      </c>
      <c r="O1029" s="153">
        <f>IFERROR(__xludf.DUMMYFUNCTION("TO_DATE(INT((P1029/(60*60*24))+""1/1/1970""))"),43402.0)</f>
        <v>43402</v>
      </c>
      <c r="P1029" s="13">
        <v>1.5407712E9</v>
      </c>
      <c r="Q1029" s="13">
        <v>31740.8706</v>
      </c>
      <c r="S1029" s="153">
        <f>IFERROR(__xludf.DUMMYFUNCTION("TO_DATE(INT((T1029/(60*60*24))+""1/1/1970""))"),43595.0)</f>
        <v>43595</v>
      </c>
      <c r="T1029" s="152">
        <v>1.5574608E9</v>
      </c>
      <c r="U1029" s="152">
        <v>163777.2958</v>
      </c>
      <c r="W1029" s="153">
        <f>IFERROR(__xludf.DUMMYFUNCTION("TO_DATE(INT((X1029/(60*60*24))+""1/1/1970""))"),43566.0)</f>
        <v>43566</v>
      </c>
      <c r="X1029" s="152">
        <v>1.5549912E9</v>
      </c>
      <c r="Y1029" s="152">
        <v>10066.2026</v>
      </c>
      <c r="AA1029" s="153">
        <f>IFERROR(__xludf.DUMMYFUNCTION("TO_DATE(INT((AB1029/(60*60*24))+""1/1/1970""))"),43572.0)</f>
        <v>43572</v>
      </c>
      <c r="AB1029" s="156">
        <v>1.5554772E9</v>
      </c>
      <c r="AC1029" s="156">
        <v>89131.0487</v>
      </c>
      <c r="AE1029" s="153">
        <f>IFERROR(__xludf.DUMMYFUNCTION("TO_DATE(INT((AF1029/(60*60*24))+""1/1/1970""))"),43405.0)</f>
        <v>43405</v>
      </c>
      <c r="AF1029" s="156">
        <v>1.5410484E9</v>
      </c>
      <c r="AG1029" s="156">
        <v>91851.5334</v>
      </c>
      <c r="AH1029" s="156"/>
      <c r="AI1029" s="153">
        <f>IFERROR(__xludf.DUMMYFUNCTION("TO_DATE(INT((AJ1029/(60*60*24))+""1/1/1970""))"),43595.0)</f>
        <v>43595</v>
      </c>
      <c r="AJ1029" s="156">
        <v>1.5574608E9</v>
      </c>
      <c r="AK1029" s="156">
        <v>97861.0862</v>
      </c>
      <c r="AL1029" s="156">
        <v>154751.3992</v>
      </c>
      <c r="AM1029" s="160">
        <v>161789.02</v>
      </c>
      <c r="AN1029" s="152">
        <f t="shared" si="1"/>
        <v>32870.9441</v>
      </c>
      <c r="AO1029" s="152">
        <f t="shared" si="2"/>
        <v>163777.2958</v>
      </c>
      <c r="AP1029" s="152">
        <f t="shared" si="3"/>
        <v>10030.6984</v>
      </c>
      <c r="AQ1029" s="152">
        <f t="shared" si="4"/>
        <v>89662.5904</v>
      </c>
      <c r="AR1029" s="152">
        <f t="shared" si="5"/>
        <v>91074.6628</v>
      </c>
    </row>
    <row r="1030">
      <c r="A1030" s="156">
        <v>1.51559466E9</v>
      </c>
      <c r="B1030" s="156">
        <v>129779.0009</v>
      </c>
      <c r="D1030" s="153">
        <f>IFERROR(__xludf.DUMMYFUNCTION("TO_DATE(INT((E1030/(60*60*24))+""1/1/1970""))"),43596.0)</f>
        <v>43596</v>
      </c>
      <c r="E1030" s="152">
        <v>1.5575472E9</v>
      </c>
      <c r="F1030" s="152">
        <v>97861.0862</v>
      </c>
      <c r="H1030" s="153">
        <f>IFERROR(__xludf.DUMMYFUNCTION("TO_DATE(INT((I1030/(60*60*24))+""1/1/1970""))"),43596.0)</f>
        <v>43596</v>
      </c>
      <c r="I1030" s="152">
        <v>1.5575472E9</v>
      </c>
      <c r="J1030" s="152">
        <v>154272.668</v>
      </c>
      <c r="L1030" s="158">
        <v>43596.0</v>
      </c>
      <c r="M1030" s="159">
        <v>162193.34</v>
      </c>
      <c r="O1030" s="153">
        <f>IFERROR(__xludf.DUMMYFUNCTION("TO_DATE(INT((P1030/(60*60*24))+""1/1/1970""))"),43403.0)</f>
        <v>43403</v>
      </c>
      <c r="P1030" s="13">
        <v>1.540908E9</v>
      </c>
      <c r="Q1030" s="13">
        <v>31624.6183</v>
      </c>
      <c r="S1030" s="153">
        <f>IFERROR(__xludf.DUMMYFUNCTION("TO_DATE(INT((T1030/(60*60*24))+""1/1/1970""))"),43596.0)</f>
        <v>43596</v>
      </c>
      <c r="T1030" s="156">
        <v>1.5575472E9</v>
      </c>
      <c r="U1030" s="156">
        <v>164545.6894</v>
      </c>
      <c r="W1030" s="153">
        <f>IFERROR(__xludf.DUMMYFUNCTION("TO_DATE(INT((X1030/(60*60*24))+""1/1/1970""))"),43567.0)</f>
        <v>43567</v>
      </c>
      <c r="X1030" s="152">
        <v>1.5550776E9</v>
      </c>
      <c r="Y1030" s="152">
        <v>10063.1363</v>
      </c>
      <c r="AA1030" s="153">
        <f>IFERROR(__xludf.DUMMYFUNCTION("TO_DATE(INT((AB1030/(60*60*24))+""1/1/1970""))"),43573.0)</f>
        <v>43573</v>
      </c>
      <c r="AB1030" s="152">
        <v>1.5555564E9</v>
      </c>
      <c r="AC1030" s="152">
        <v>89185.5305</v>
      </c>
      <c r="AE1030" s="153">
        <f>IFERROR(__xludf.DUMMYFUNCTION("TO_DATE(INT((AF1030/(60*60*24))+""1/1/1970""))"),43406.0)</f>
        <v>43406</v>
      </c>
      <c r="AF1030" s="152">
        <v>1.5411276E9</v>
      </c>
      <c r="AG1030" s="152">
        <v>92567.3082</v>
      </c>
      <c r="AH1030" s="156"/>
      <c r="AI1030" s="153">
        <f>IFERROR(__xludf.DUMMYFUNCTION("TO_DATE(INT((AJ1030/(60*60*24))+""1/1/1970""))"),43596.0)</f>
        <v>43596</v>
      </c>
      <c r="AJ1030" s="152">
        <v>1.5575472E9</v>
      </c>
      <c r="AK1030" s="152">
        <v>97861.0862</v>
      </c>
      <c r="AL1030" s="152">
        <v>154272.668</v>
      </c>
      <c r="AM1030" s="159">
        <v>162193.34</v>
      </c>
      <c r="AN1030" s="152">
        <f t="shared" si="1"/>
        <v>32595.4737</v>
      </c>
      <c r="AO1030" s="152">
        <f t="shared" si="2"/>
        <v>164545.6894</v>
      </c>
      <c r="AP1030" s="152">
        <f t="shared" si="3"/>
        <v>10032.2355</v>
      </c>
      <c r="AQ1030" s="152">
        <f t="shared" si="4"/>
        <v>89662.5904</v>
      </c>
      <c r="AR1030" s="152">
        <f t="shared" si="5"/>
        <v>91196.5076</v>
      </c>
    </row>
    <row r="1031">
      <c r="A1031" s="152">
        <v>1.515618E9</v>
      </c>
      <c r="B1031" s="152">
        <v>130039.1792</v>
      </c>
      <c r="D1031" s="153">
        <f>IFERROR(__xludf.DUMMYFUNCTION("TO_DATE(INT((E1031/(60*60*24))+""1/1/1970""))"),43598.0)</f>
        <v>43598</v>
      </c>
      <c r="E1031" s="156">
        <v>1.557756E9</v>
      </c>
      <c r="F1031" s="156">
        <v>97861.0862</v>
      </c>
      <c r="H1031" s="153">
        <f>IFERROR(__xludf.DUMMYFUNCTION("TO_DATE(INT((I1031/(60*60*24))+""1/1/1970""))"),43598.0)</f>
        <v>43598</v>
      </c>
      <c r="I1031" s="156">
        <v>1.557756E9</v>
      </c>
      <c r="J1031" s="156">
        <v>154272.668</v>
      </c>
      <c r="L1031" s="158">
        <v>43598.0</v>
      </c>
      <c r="M1031" s="160">
        <v>162193.34</v>
      </c>
      <c r="O1031" s="153">
        <f>IFERROR(__xludf.DUMMYFUNCTION("TO_DATE(INT((P1031/(60*60*24))+""1/1/1970""))"),43404.0)</f>
        <v>43404</v>
      </c>
      <c r="P1031" s="13">
        <v>1.5409944E9</v>
      </c>
      <c r="Q1031" s="13">
        <v>31388.5058</v>
      </c>
      <c r="S1031" s="153">
        <f>IFERROR(__xludf.DUMMYFUNCTION("TO_DATE(INT((T1031/(60*60*24))+""1/1/1970""))"),43598.0)</f>
        <v>43598</v>
      </c>
      <c r="T1031" s="152">
        <v>1.557756E9</v>
      </c>
      <c r="U1031" s="152">
        <v>164545.6894</v>
      </c>
      <c r="W1031" s="153">
        <f>IFERROR(__xludf.DUMMYFUNCTION("TO_DATE(INT((X1031/(60*60*24))+""1/1/1970""))"),43568.0)</f>
        <v>43568</v>
      </c>
      <c r="X1031" s="152">
        <v>1.5551136E9</v>
      </c>
      <c r="Y1031" s="152">
        <v>10079.4956</v>
      </c>
      <c r="AA1031" s="153">
        <f>IFERROR(__xludf.DUMMYFUNCTION("TO_DATE(INT((AB1031/(60*60*24))+""1/1/1970""))"),43574.0)</f>
        <v>43574</v>
      </c>
      <c r="AB1031" s="156">
        <v>1.5556356E9</v>
      </c>
      <c r="AC1031" s="156">
        <v>89411.9737</v>
      </c>
      <c r="AE1031" s="153">
        <f>IFERROR(__xludf.DUMMYFUNCTION("TO_DATE(INT((AF1031/(60*60*24))+""1/1/1970""))"),43407.0)</f>
        <v>43407</v>
      </c>
      <c r="AF1031" s="156">
        <v>1.5412032E9</v>
      </c>
      <c r="AG1031" s="156">
        <v>92441.8047</v>
      </c>
      <c r="AH1031" s="156"/>
      <c r="AI1031" s="153">
        <f>IFERROR(__xludf.DUMMYFUNCTION("TO_DATE(INT((AJ1031/(60*60*24))+""1/1/1970""))"),43598.0)</f>
        <v>43598</v>
      </c>
      <c r="AJ1031" s="156">
        <v>1.557756E9</v>
      </c>
      <c r="AK1031" s="156">
        <v>97861.0862</v>
      </c>
      <c r="AL1031" s="156">
        <v>154272.668</v>
      </c>
      <c r="AM1031" s="160">
        <v>162193.34</v>
      </c>
      <c r="AN1031" s="152">
        <f t="shared" si="1"/>
        <v>32655.8518</v>
      </c>
      <c r="AO1031" s="152">
        <f t="shared" si="2"/>
        <v>164545.6894</v>
      </c>
      <c r="AP1031" s="152">
        <f t="shared" si="3"/>
        <v>10030.2257</v>
      </c>
      <c r="AQ1031" s="152">
        <f t="shared" si="4"/>
        <v>89430.6627</v>
      </c>
      <c r="AR1031" s="152">
        <f t="shared" si="5"/>
        <v>91214.7236</v>
      </c>
    </row>
    <row r="1032">
      <c r="A1032" s="156">
        <v>1.51568106E9</v>
      </c>
      <c r="B1032" s="156">
        <v>130313.5491</v>
      </c>
      <c r="D1032" s="153">
        <f>IFERROR(__xludf.DUMMYFUNCTION("TO_DATE(INT((E1032/(60*60*24))+""1/1/1970""))"),43599.0)</f>
        <v>43599</v>
      </c>
      <c r="E1032" s="156">
        <v>1.5578064E9</v>
      </c>
      <c r="F1032" s="156">
        <v>97861.0862</v>
      </c>
      <c r="H1032" s="153">
        <f>IFERROR(__xludf.DUMMYFUNCTION("TO_DATE(INT((I1032/(60*60*24))+""1/1/1970""))"),43599.0)</f>
        <v>43599</v>
      </c>
      <c r="I1032" s="156">
        <v>1.5578064E9</v>
      </c>
      <c r="J1032" s="156">
        <v>150032.8516</v>
      </c>
      <c r="L1032" s="158">
        <v>43599.0</v>
      </c>
      <c r="M1032" s="160">
        <v>161003.78</v>
      </c>
      <c r="O1032" s="153">
        <f>IFERROR(__xludf.DUMMYFUNCTION("TO_DATE(INT((P1032/(60*60*24))+""1/1/1970""))"),43405.0)</f>
        <v>43405</v>
      </c>
      <c r="P1032" s="13">
        <v>1.5410808E9</v>
      </c>
      <c r="Q1032" s="13">
        <v>31589.5038</v>
      </c>
      <c r="S1032" s="153">
        <f>IFERROR(__xludf.DUMMYFUNCTION("TO_DATE(INT((T1032/(60*60*24))+""1/1/1970""))"),43599.0)</f>
        <v>43599</v>
      </c>
      <c r="T1032" s="152">
        <v>1.5578064E9</v>
      </c>
      <c r="U1032" s="152">
        <v>160475.3482</v>
      </c>
      <c r="W1032" s="153">
        <f>IFERROR(__xludf.DUMMYFUNCTION("TO_DATE(INT((X1032/(60*60*24))+""1/1/1970""))"),43570.0)</f>
        <v>43570</v>
      </c>
      <c r="X1032" s="156">
        <v>1.5552864E9</v>
      </c>
      <c r="Y1032" s="156">
        <v>10078.102</v>
      </c>
      <c r="AA1032" s="153">
        <f>IFERROR(__xludf.DUMMYFUNCTION("TO_DATE(INT((AB1032/(60*60*24))+""1/1/1970""))"),43576.0)</f>
        <v>43576</v>
      </c>
      <c r="AB1032" s="152">
        <v>1.555884E9</v>
      </c>
      <c r="AC1032" s="152">
        <v>89425.5443</v>
      </c>
      <c r="AE1032" s="153">
        <f>IFERROR(__xludf.DUMMYFUNCTION("TO_DATE(INT((AF1032/(60*60*24))+""1/1/1970""))"),43408.0)</f>
        <v>43408</v>
      </c>
      <c r="AF1032" s="152">
        <v>1.5413724E9</v>
      </c>
      <c r="AG1032" s="152">
        <v>92441.8047</v>
      </c>
      <c r="AH1032" s="156"/>
      <c r="AI1032" s="153">
        <f>IFERROR(__xludf.DUMMYFUNCTION("TO_DATE(INT((AJ1032/(60*60*24))+""1/1/1970""))"),43599.0)</f>
        <v>43599</v>
      </c>
      <c r="AJ1032" s="156">
        <v>1.5578064E9</v>
      </c>
      <c r="AK1032" s="156">
        <v>97861.0862</v>
      </c>
      <c r="AL1032" s="156">
        <v>150032.8516</v>
      </c>
      <c r="AM1032" s="160">
        <v>161003.78</v>
      </c>
      <c r="AN1032" s="152">
        <f t="shared" si="1"/>
        <v>32880.4872</v>
      </c>
      <c r="AO1032" s="152">
        <f t="shared" si="2"/>
        <v>160475.3482</v>
      </c>
      <c r="AP1032" s="152">
        <f t="shared" si="3"/>
        <v>10017.514</v>
      </c>
      <c r="AQ1032" s="152">
        <f t="shared" si="4"/>
        <v>89406.835</v>
      </c>
      <c r="AR1032" s="152">
        <f t="shared" si="5"/>
        <v>91184.7684</v>
      </c>
    </row>
    <row r="1033">
      <c r="A1033" s="152">
        <v>1.5157044E9</v>
      </c>
      <c r="B1033" s="152">
        <v>130985.2823</v>
      </c>
      <c r="D1033" s="153">
        <f>IFERROR(__xludf.DUMMYFUNCTION("TO_DATE(INT((E1033/(60*60*24))+""1/1/1970""))"),43600.0)</f>
        <v>43600</v>
      </c>
      <c r="E1033" s="152">
        <v>1.5578928E9</v>
      </c>
      <c r="F1033" s="152">
        <v>97861.0862</v>
      </c>
      <c r="H1033" s="153">
        <f>IFERROR(__xludf.DUMMYFUNCTION("TO_DATE(INT((I1033/(60*60*24))+""1/1/1970""))"),43600.0)</f>
        <v>43600</v>
      </c>
      <c r="I1033" s="152">
        <v>1.5578928E9</v>
      </c>
      <c r="J1033" s="152">
        <v>152196.8536</v>
      </c>
      <c r="L1033" s="158">
        <v>43600.0</v>
      </c>
      <c r="M1033" s="159">
        <v>161488.76</v>
      </c>
      <c r="O1033" s="153">
        <f>IFERROR(__xludf.DUMMYFUNCTION("TO_DATE(INT((P1033/(60*60*24))+""1/1/1970""))"),43406.0)</f>
        <v>43406</v>
      </c>
      <c r="P1033" s="13">
        <v>1.5411672E9</v>
      </c>
      <c r="Q1033" s="13">
        <v>31506.7894</v>
      </c>
      <c r="S1033" s="153">
        <f>IFERROR(__xludf.DUMMYFUNCTION("TO_DATE(INT((T1033/(60*60*24))+""1/1/1970""))"),43600.0)</f>
        <v>43600</v>
      </c>
      <c r="T1033" s="156">
        <v>1.5578928E9</v>
      </c>
      <c r="U1033" s="156">
        <v>161894.6082</v>
      </c>
      <c r="W1033" s="153">
        <f>IFERROR(__xludf.DUMMYFUNCTION("TO_DATE(INT((X1033/(60*60*24))+""1/1/1970""))"),43571.0)</f>
        <v>43571</v>
      </c>
      <c r="X1033" s="152">
        <v>1.5554232E9</v>
      </c>
      <c r="Y1033" s="152">
        <v>10074.9274</v>
      </c>
      <c r="AA1033" s="153">
        <f>IFERROR(__xludf.DUMMYFUNCTION("TO_DATE(INT((AB1033/(60*60*24))+""1/1/1970""))"),43577.0)</f>
        <v>43577</v>
      </c>
      <c r="AB1033" s="152">
        <v>1.5559236E9</v>
      </c>
      <c r="AC1033" s="152">
        <v>89386.3854</v>
      </c>
      <c r="AE1033" s="153">
        <f>IFERROR(__xludf.DUMMYFUNCTION("TO_DATE(INT((AF1033/(60*60*24))+""1/1/1970""))"),43409.0)</f>
        <v>43409</v>
      </c>
      <c r="AF1033" s="156">
        <v>1.541412E9</v>
      </c>
      <c r="AG1033" s="156">
        <v>92527.2281</v>
      </c>
      <c r="AH1033" s="156"/>
      <c r="AI1033" s="153">
        <f>IFERROR(__xludf.DUMMYFUNCTION("TO_DATE(INT((AJ1033/(60*60*24))+""1/1/1970""))"),43600.0)</f>
        <v>43600</v>
      </c>
      <c r="AJ1033" s="152">
        <v>1.5578928E9</v>
      </c>
      <c r="AK1033" s="152">
        <v>97861.0862</v>
      </c>
      <c r="AL1033" s="152">
        <v>152196.8536</v>
      </c>
      <c r="AM1033" s="159">
        <v>161488.76</v>
      </c>
      <c r="AN1033" s="152">
        <f t="shared" si="1"/>
        <v>32716.1133</v>
      </c>
      <c r="AO1033" s="152">
        <f t="shared" si="2"/>
        <v>161894.6082</v>
      </c>
      <c r="AP1033" s="152">
        <f t="shared" si="3"/>
        <v>10009.3743</v>
      </c>
      <c r="AQ1033" s="152">
        <f t="shared" si="4"/>
        <v>89420.8878</v>
      </c>
      <c r="AR1033" s="152">
        <f t="shared" si="5"/>
        <v>90951.6036</v>
      </c>
    </row>
    <row r="1034">
      <c r="A1034" s="156">
        <v>1.51576746E9</v>
      </c>
      <c r="B1034" s="156">
        <v>131094.0841</v>
      </c>
      <c r="D1034" s="153">
        <f>IFERROR(__xludf.DUMMYFUNCTION("TO_DATE(INT((E1034/(60*60*24))+""1/1/1970""))"),43601.0)</f>
        <v>43601</v>
      </c>
      <c r="E1034" s="156">
        <v>1.5579792E9</v>
      </c>
      <c r="F1034" s="156">
        <v>97861.0862</v>
      </c>
      <c r="H1034" s="153">
        <f>IFERROR(__xludf.DUMMYFUNCTION("TO_DATE(INT((I1034/(60*60*24))+""1/1/1970""))"),43601.0)</f>
        <v>43601</v>
      </c>
      <c r="I1034" s="156">
        <v>1.5579792E9</v>
      </c>
      <c r="J1034" s="156">
        <v>153286.2131</v>
      </c>
      <c r="L1034" s="158">
        <v>43601.0</v>
      </c>
      <c r="M1034" s="160">
        <v>162135.9</v>
      </c>
      <c r="O1034" s="153">
        <f>IFERROR(__xludf.DUMMYFUNCTION("TO_DATE(INT((P1034/(60*60*24))+""1/1/1970""))"),43407.0)</f>
        <v>43407</v>
      </c>
      <c r="P1034" s="13">
        <v>1.5412032E9</v>
      </c>
      <c r="Q1034" s="13">
        <v>31278.7285</v>
      </c>
      <c r="S1034" s="153">
        <f>IFERROR(__xludf.DUMMYFUNCTION("TO_DATE(INT((T1034/(60*60*24))+""1/1/1970""))"),43601.0)</f>
        <v>43601</v>
      </c>
      <c r="T1034" s="152">
        <v>1.5579792E9</v>
      </c>
      <c r="U1034" s="152">
        <v>162849.725</v>
      </c>
      <c r="W1034" s="153">
        <f>IFERROR(__xludf.DUMMYFUNCTION("TO_DATE(INT((X1034/(60*60*24))+""1/1/1970""))"),43572.0)</f>
        <v>43572</v>
      </c>
      <c r="X1034" s="152">
        <v>1.5555096E9</v>
      </c>
      <c r="Y1034" s="152">
        <v>10081.5811</v>
      </c>
      <c r="AA1034" s="153">
        <f>IFERROR(__xludf.DUMMYFUNCTION("TO_DATE(INT((AB1034/(60*60*24))+""1/1/1970""))"),43578.0)</f>
        <v>43578</v>
      </c>
      <c r="AB1034" s="156">
        <v>1.5560028E9</v>
      </c>
      <c r="AC1034" s="156">
        <v>89294.655</v>
      </c>
      <c r="AE1034" s="153">
        <f>IFERROR(__xludf.DUMMYFUNCTION("TO_DATE(INT((AF1034/(60*60*24))+""1/1/1970""))"),43410.0)</f>
        <v>43410</v>
      </c>
      <c r="AF1034" s="152">
        <v>1.5414912E9</v>
      </c>
      <c r="AG1034" s="152">
        <v>92613.0563</v>
      </c>
      <c r="AH1034" s="156"/>
      <c r="AI1034" s="153">
        <f>IFERROR(__xludf.DUMMYFUNCTION("TO_DATE(INT((AJ1034/(60*60*24))+""1/1/1970""))"),43601.0)</f>
        <v>43601</v>
      </c>
      <c r="AJ1034" s="156">
        <v>1.5579792E9</v>
      </c>
      <c r="AK1034" s="156">
        <v>97861.0862</v>
      </c>
      <c r="AL1034" s="156">
        <v>153286.2131</v>
      </c>
      <c r="AM1034" s="160">
        <v>162135.9</v>
      </c>
      <c r="AN1034" s="152">
        <f t="shared" si="1"/>
        <v>32717.022</v>
      </c>
      <c r="AO1034" s="152">
        <f t="shared" si="2"/>
        <v>162849.725</v>
      </c>
      <c r="AP1034" s="152">
        <f t="shared" si="3"/>
        <v>10007.6282</v>
      </c>
      <c r="AQ1034" s="152">
        <f t="shared" si="4"/>
        <v>89285.1169</v>
      </c>
      <c r="AR1034" s="152">
        <f t="shared" si="5"/>
        <v>90981.9636</v>
      </c>
    </row>
    <row r="1035">
      <c r="A1035" s="152">
        <v>1.5157908E9</v>
      </c>
      <c r="B1035" s="152">
        <v>131836.775</v>
      </c>
      <c r="D1035" s="153">
        <f>IFERROR(__xludf.DUMMYFUNCTION("TO_DATE(INT((E1035/(60*60*24))+""1/1/1970""))"),43602.0)</f>
        <v>43602</v>
      </c>
      <c r="E1035" s="152">
        <v>1.5580656E9</v>
      </c>
      <c r="F1035" s="152">
        <v>97861.0862</v>
      </c>
      <c r="H1035" s="153">
        <f>IFERROR(__xludf.DUMMYFUNCTION("TO_DATE(INT((I1035/(60*60*24))+""1/1/1970""))"),43602.0)</f>
        <v>43602</v>
      </c>
      <c r="I1035" s="152">
        <v>1.5580656E9</v>
      </c>
      <c r="J1035" s="152">
        <v>155340.1851</v>
      </c>
      <c r="L1035" s="158">
        <v>43602.0</v>
      </c>
      <c r="M1035" s="159">
        <v>162406.86</v>
      </c>
      <c r="O1035" s="153">
        <f>IFERROR(__xludf.DUMMYFUNCTION("TO_DATE(INT((P1035/(60*60*24))+""1/1/1970""))"),43408.0)</f>
        <v>43408</v>
      </c>
      <c r="P1035" s="13">
        <v>1.5412896E9</v>
      </c>
      <c r="Q1035" s="13">
        <v>31278.7285</v>
      </c>
      <c r="S1035" s="153">
        <f>IFERROR(__xludf.DUMMYFUNCTION("TO_DATE(INT((T1035/(60*60*24))+""1/1/1970""))"),43602.0)</f>
        <v>43602</v>
      </c>
      <c r="T1035" s="156">
        <v>1.5580656E9</v>
      </c>
      <c r="U1035" s="156">
        <v>164322.8819</v>
      </c>
      <c r="W1035" s="153">
        <f>IFERROR(__xludf.DUMMYFUNCTION("TO_DATE(INT((X1035/(60*60*24))+""1/1/1970""))"),43573.0)</f>
        <v>43573</v>
      </c>
      <c r="X1035" s="152">
        <v>1.555596E9</v>
      </c>
      <c r="Y1035" s="152">
        <v>10088.4538</v>
      </c>
      <c r="AA1035" s="153">
        <f>IFERROR(__xludf.DUMMYFUNCTION("TO_DATE(INT((AB1035/(60*60*24))+""1/1/1970""))"),43579.0)</f>
        <v>43579</v>
      </c>
      <c r="AB1035" s="152">
        <v>1.556082E9</v>
      </c>
      <c r="AC1035" s="152">
        <v>89303.3365</v>
      </c>
      <c r="AE1035" s="153">
        <f>IFERROR(__xludf.DUMMYFUNCTION("TO_DATE(INT((AF1035/(60*60*24))+""1/1/1970""))"),43411.0)</f>
        <v>43411</v>
      </c>
      <c r="AF1035" s="156">
        <v>1.5415704E9</v>
      </c>
      <c r="AG1035" s="156">
        <v>92876.2088</v>
      </c>
      <c r="AH1035" s="156"/>
      <c r="AI1035" s="153">
        <f>IFERROR(__xludf.DUMMYFUNCTION("TO_DATE(INT((AJ1035/(60*60*24))+""1/1/1970""))"),43602.0)</f>
        <v>43602</v>
      </c>
      <c r="AJ1035" s="152">
        <v>1.5580656E9</v>
      </c>
      <c r="AK1035" s="152">
        <v>97861.0862</v>
      </c>
      <c r="AL1035" s="152">
        <v>155340.1851</v>
      </c>
      <c r="AM1035" s="159">
        <v>162406.86</v>
      </c>
      <c r="AN1035" s="152">
        <f t="shared" si="1"/>
        <v>32713.1851</v>
      </c>
      <c r="AO1035" s="152">
        <f t="shared" si="2"/>
        <v>164322.8819</v>
      </c>
      <c r="AP1035" s="152">
        <f t="shared" si="3"/>
        <v>9988.4732</v>
      </c>
      <c r="AQ1035" s="152">
        <f t="shared" si="4"/>
        <v>89673.1068</v>
      </c>
      <c r="AR1035" s="152">
        <f t="shared" si="5"/>
        <v>90707.914</v>
      </c>
    </row>
    <row r="1036">
      <c r="A1036" s="156">
        <v>1.51611306E9</v>
      </c>
      <c r="B1036" s="156">
        <v>132508.5082</v>
      </c>
      <c r="D1036" s="153">
        <f>IFERROR(__xludf.DUMMYFUNCTION("TO_DATE(INT((E1036/(60*60*24))+""1/1/1970""))"),43603.0)</f>
        <v>43603</v>
      </c>
      <c r="E1036" s="156">
        <v>1.558152E9</v>
      </c>
      <c r="F1036" s="156">
        <v>97861.0862</v>
      </c>
      <c r="H1036" s="153">
        <f>IFERROR(__xludf.DUMMYFUNCTION("TO_DATE(INT((I1036/(60*60*24))+""1/1/1970""))"),43603.0)</f>
        <v>43603</v>
      </c>
      <c r="I1036" s="156">
        <v>1.558152E9</v>
      </c>
      <c r="J1036" s="156">
        <v>156696.3714</v>
      </c>
      <c r="L1036" s="158">
        <v>43603.0</v>
      </c>
      <c r="M1036" s="160">
        <v>161713.84</v>
      </c>
      <c r="O1036" s="153">
        <f>IFERROR(__xludf.DUMMYFUNCTION("TO_DATE(INT((P1036/(60*60*24))+""1/1/1970""))"),43409.0)</f>
        <v>43409</v>
      </c>
      <c r="P1036" s="13">
        <v>1.541376E9</v>
      </c>
      <c r="Q1036" s="13">
        <v>31278.7285</v>
      </c>
      <c r="S1036" s="153">
        <f>IFERROR(__xludf.DUMMYFUNCTION("TO_DATE(INT((T1036/(60*60*24))+""1/1/1970""))"),43603.0)</f>
        <v>43603</v>
      </c>
      <c r="T1036" s="152">
        <v>1.558152E9</v>
      </c>
      <c r="U1036" s="152">
        <v>163326.7971</v>
      </c>
      <c r="W1036" s="153">
        <f>IFERROR(__xludf.DUMMYFUNCTION("TO_DATE(INT((X1036/(60*60*24))+""1/1/1970""))"),43574.0)</f>
        <v>43574</v>
      </c>
      <c r="X1036" s="152">
        <v>1.555632E9</v>
      </c>
      <c r="Y1036" s="152">
        <v>10084.8628</v>
      </c>
      <c r="AA1036" s="153">
        <f>IFERROR(__xludf.DUMMYFUNCTION("TO_DATE(INT((AB1036/(60*60*24))+""1/1/1970""))"),43580.0)</f>
        <v>43580</v>
      </c>
      <c r="AB1036" s="156">
        <v>1.5561612E9</v>
      </c>
      <c r="AC1036" s="156">
        <v>89532.7715</v>
      </c>
      <c r="AE1036" s="153">
        <f>IFERROR(__xludf.DUMMYFUNCTION("TO_DATE(INT((AF1036/(60*60*24))+""1/1/1970""))"),43412.0)</f>
        <v>43412</v>
      </c>
      <c r="AF1036" s="152">
        <v>1.5416496E9</v>
      </c>
      <c r="AG1036" s="152">
        <v>92809.4085</v>
      </c>
      <c r="AH1036" s="156"/>
      <c r="AI1036" s="153">
        <f>IFERROR(__xludf.DUMMYFUNCTION("TO_DATE(INT((AJ1036/(60*60*24))+""1/1/1970""))"),43603.0)</f>
        <v>43603</v>
      </c>
      <c r="AJ1036" s="156">
        <v>1.558152E9</v>
      </c>
      <c r="AK1036" s="156">
        <v>97861.0862</v>
      </c>
      <c r="AL1036" s="156">
        <v>156696.3714</v>
      </c>
      <c r="AM1036" s="160">
        <v>161713.84</v>
      </c>
      <c r="AN1036" s="152">
        <f t="shared" si="1"/>
        <v>32684.5047</v>
      </c>
      <c r="AO1036" s="152">
        <f t="shared" si="2"/>
        <v>163326.7971</v>
      </c>
      <c r="AP1036" s="152">
        <f t="shared" si="3"/>
        <v>9975.1107</v>
      </c>
      <c r="AQ1036" s="152">
        <f t="shared" si="4"/>
        <v>89673.1068</v>
      </c>
      <c r="AR1036" s="152">
        <f t="shared" si="5"/>
        <v>90579.5924</v>
      </c>
    </row>
    <row r="1037">
      <c r="A1037" s="152">
        <v>1.5161364E9</v>
      </c>
      <c r="B1037" s="152">
        <v>131387.3761</v>
      </c>
      <c r="D1037" s="153">
        <f>IFERROR(__xludf.DUMMYFUNCTION("TO_DATE(INT((E1037/(60*60*24))+""1/1/1970""))"),43605.0)</f>
        <v>43605</v>
      </c>
      <c r="E1037" s="152">
        <v>1.5583608E9</v>
      </c>
      <c r="F1037" s="152">
        <v>97861.0862</v>
      </c>
      <c r="H1037" s="153">
        <f>IFERROR(__xludf.DUMMYFUNCTION("TO_DATE(INT((I1037/(60*60*24))+""1/1/1970""))"),43605.0)</f>
        <v>43605</v>
      </c>
      <c r="I1037" s="152">
        <v>1.5583608E9</v>
      </c>
      <c r="J1037" s="152">
        <v>156696.3714</v>
      </c>
      <c r="L1037" s="158">
        <v>43605.0</v>
      </c>
      <c r="M1037" s="159">
        <v>161713.84</v>
      </c>
      <c r="O1037" s="153">
        <f>IFERROR(__xludf.DUMMYFUNCTION("TO_DATE(INT((P1037/(60*60*24))+""1/1/1970""))"),43410.0)</f>
        <v>43410</v>
      </c>
      <c r="P1037" s="13">
        <v>1.5415164E9</v>
      </c>
      <c r="Q1037" s="13">
        <v>31078.5791</v>
      </c>
      <c r="S1037" s="153">
        <f>IFERROR(__xludf.DUMMYFUNCTION("TO_DATE(INT((T1037/(60*60*24))+""1/1/1970""))"),43605.0)</f>
        <v>43605</v>
      </c>
      <c r="T1037" s="156">
        <v>1.5583608E9</v>
      </c>
      <c r="U1037" s="156">
        <v>163326.7971</v>
      </c>
      <c r="W1037" s="153">
        <f>IFERROR(__xludf.DUMMYFUNCTION("TO_DATE(INT((X1037/(60*60*24))+""1/1/1970""))"),43575.0)</f>
        <v>43575</v>
      </c>
      <c r="X1037" s="156">
        <v>1.5557184E9</v>
      </c>
      <c r="Y1037" s="156">
        <v>10084.1914</v>
      </c>
      <c r="AA1037" s="153">
        <f>IFERROR(__xludf.DUMMYFUNCTION("TO_DATE(INT((AB1037/(60*60*24))+""1/1/1970""))"),43581.0)</f>
        <v>43581</v>
      </c>
      <c r="AB1037" s="152">
        <v>1.5562404E9</v>
      </c>
      <c r="AC1037" s="152">
        <v>89650.9048</v>
      </c>
      <c r="AE1037" s="153">
        <f>IFERROR(__xludf.DUMMYFUNCTION("TO_DATE(INT((AF1037/(60*60*24))+""1/1/1970""))"),43413.0)</f>
        <v>43413</v>
      </c>
      <c r="AF1037" s="156">
        <v>1.5417288E9</v>
      </c>
      <c r="AG1037" s="156">
        <v>92285.1278</v>
      </c>
      <c r="AH1037" s="156"/>
      <c r="AI1037" s="153">
        <f>IFERROR(__xludf.DUMMYFUNCTION("TO_DATE(INT((AJ1037/(60*60*24))+""1/1/1970""))"),43605.0)</f>
        <v>43605</v>
      </c>
      <c r="AJ1037" s="152">
        <v>1.5583608E9</v>
      </c>
      <c r="AK1037" s="152">
        <v>97861.0862</v>
      </c>
      <c r="AL1037" s="152">
        <v>156696.3714</v>
      </c>
      <c r="AM1037" s="159">
        <v>161713.84</v>
      </c>
      <c r="AN1037" s="152">
        <f t="shared" si="1"/>
        <v>32678.2132</v>
      </c>
      <c r="AO1037" s="152">
        <f t="shared" si="2"/>
        <v>163326.7971</v>
      </c>
      <c r="AP1037" s="152">
        <f t="shared" si="3"/>
        <v>9982.0937</v>
      </c>
      <c r="AQ1037" s="152">
        <f t="shared" si="4"/>
        <v>89557.1046</v>
      </c>
      <c r="AR1037" s="152">
        <f t="shared" si="5"/>
        <v>90639.9076</v>
      </c>
    </row>
    <row r="1038">
      <c r="A1038" s="156">
        <v>1.51619946E9</v>
      </c>
      <c r="B1038" s="156">
        <v>131803.6614</v>
      </c>
      <c r="D1038" s="153">
        <f>IFERROR(__xludf.DUMMYFUNCTION("TO_DATE(INT((E1038/(60*60*24))+""1/1/1970""))"),43606.0)</f>
        <v>43606</v>
      </c>
      <c r="E1038" s="152">
        <v>1.5584112E9</v>
      </c>
      <c r="F1038" s="152">
        <v>97861.0862</v>
      </c>
      <c r="H1038" s="153">
        <f>IFERROR(__xludf.DUMMYFUNCTION("TO_DATE(INT((I1038/(60*60*24))+""1/1/1970""))"),43606.0)</f>
        <v>43606</v>
      </c>
      <c r="I1038" s="152">
        <v>1.5584112E9</v>
      </c>
      <c r="J1038" s="152">
        <v>156647.2132</v>
      </c>
      <c r="L1038" s="158">
        <v>43606.0</v>
      </c>
      <c r="M1038" s="159">
        <v>161134.37</v>
      </c>
      <c r="O1038" s="153">
        <f>IFERROR(__xludf.DUMMYFUNCTION("TO_DATE(INT((P1038/(60*60*24))+""1/1/1970""))"),43411.0)</f>
        <v>43411</v>
      </c>
      <c r="P1038" s="13">
        <v>1.5416028E9</v>
      </c>
      <c r="Q1038" s="13">
        <v>31140.8259</v>
      </c>
      <c r="S1038" s="153">
        <f>IFERROR(__xludf.DUMMYFUNCTION("TO_DATE(INT((T1038/(60*60*24))+""1/1/1970""))"),43606.0)</f>
        <v>43606</v>
      </c>
      <c r="T1038" s="156">
        <v>1.5584112E9</v>
      </c>
      <c r="U1038" s="156">
        <v>162236.8573</v>
      </c>
      <c r="W1038" s="153">
        <f>IFERROR(__xludf.DUMMYFUNCTION("TO_DATE(INT((X1038/(60*60*24))+""1/1/1970""))"),43577.0)</f>
        <v>43577</v>
      </c>
      <c r="X1038" s="152">
        <v>1.5558912E9</v>
      </c>
      <c r="Y1038" s="152">
        <v>10084.1497</v>
      </c>
      <c r="AA1038" s="153">
        <f>IFERROR(__xludf.DUMMYFUNCTION("TO_DATE(INT((AB1038/(60*60*24))+""1/1/1970""))"),43583.0)</f>
        <v>43583</v>
      </c>
      <c r="AB1038" s="156">
        <v>1.5564888E9</v>
      </c>
      <c r="AC1038" s="156">
        <v>89723.6993</v>
      </c>
      <c r="AE1038" s="153">
        <f>IFERROR(__xludf.DUMMYFUNCTION("TO_DATE(INT((AF1038/(60*60*24))+""1/1/1970""))"),43414.0)</f>
        <v>43414</v>
      </c>
      <c r="AF1038" s="152">
        <v>1.541808E9</v>
      </c>
      <c r="AG1038" s="152">
        <v>92017.5219</v>
      </c>
      <c r="AH1038" s="156"/>
      <c r="AI1038" s="153">
        <f>IFERROR(__xludf.DUMMYFUNCTION("TO_DATE(INT((AJ1038/(60*60*24))+""1/1/1970""))"),43606.0)</f>
        <v>43606</v>
      </c>
      <c r="AJ1038" s="152">
        <v>1.5584112E9</v>
      </c>
      <c r="AK1038" s="152">
        <v>97861.0862</v>
      </c>
      <c r="AL1038" s="152">
        <v>156647.2132</v>
      </c>
      <c r="AM1038" s="159">
        <v>161134.37</v>
      </c>
      <c r="AN1038" s="152">
        <f t="shared" si="1"/>
        <v>32642.5187</v>
      </c>
      <c r="AO1038" s="152">
        <f t="shared" si="2"/>
        <v>162236.8573</v>
      </c>
      <c r="AP1038" s="152">
        <f t="shared" si="3"/>
        <v>9989.0675</v>
      </c>
      <c r="AQ1038" s="152">
        <f t="shared" si="4"/>
        <v>89753.4907</v>
      </c>
      <c r="AR1038" s="152">
        <f t="shared" si="5"/>
        <v>90660.5524</v>
      </c>
    </row>
    <row r="1039">
      <c r="A1039" s="152">
        <v>1.5162228E9</v>
      </c>
      <c r="B1039" s="152">
        <v>132636.2321</v>
      </c>
      <c r="D1039" s="153">
        <f>IFERROR(__xludf.DUMMYFUNCTION("TO_DATE(INT((E1039/(60*60*24))+""1/1/1970""))"),43607.0)</f>
        <v>43607</v>
      </c>
      <c r="E1039" s="156">
        <v>1.5584976E9</v>
      </c>
      <c r="F1039" s="156">
        <v>97861.0862</v>
      </c>
      <c r="H1039" s="153">
        <f>IFERROR(__xludf.DUMMYFUNCTION("TO_DATE(INT((I1039/(60*60*24))+""1/1/1970""))"),43607.0)</f>
        <v>43607</v>
      </c>
      <c r="I1039" s="156">
        <v>1.5584976E9</v>
      </c>
      <c r="J1039" s="156">
        <v>157818.8243</v>
      </c>
      <c r="L1039" s="158">
        <v>43607.0</v>
      </c>
      <c r="M1039" s="160">
        <v>161652.77</v>
      </c>
      <c r="O1039" s="153">
        <f>IFERROR(__xludf.DUMMYFUNCTION("TO_DATE(INT((P1039/(60*60*24))+""1/1/1970""))"),43412.0)</f>
        <v>43412</v>
      </c>
      <c r="P1039" s="13">
        <v>1.5416892E9</v>
      </c>
      <c r="Q1039" s="13">
        <v>31115.3363</v>
      </c>
      <c r="S1039" s="153">
        <f>IFERROR(__xludf.DUMMYFUNCTION("TO_DATE(INT((T1039/(60*60*24))+""1/1/1970""))"),43607.0)</f>
        <v>43607</v>
      </c>
      <c r="T1039" s="152">
        <v>1.5584976E9</v>
      </c>
      <c r="U1039" s="152">
        <v>163649.9621</v>
      </c>
      <c r="W1039" s="153">
        <f>IFERROR(__xludf.DUMMYFUNCTION("TO_DATE(INT((X1039/(60*60*24))+""1/1/1970""))"),43578.0)</f>
        <v>43578</v>
      </c>
      <c r="X1039" s="156">
        <v>1.556028E9</v>
      </c>
      <c r="Y1039" s="156">
        <v>10088.4658</v>
      </c>
      <c r="AA1039" s="153">
        <f>IFERROR(__xludf.DUMMYFUNCTION("TO_DATE(INT((AB1039/(60*60*24))+""1/1/1970""))"),43584.0)</f>
        <v>43584</v>
      </c>
      <c r="AB1039" s="156">
        <v>1.5565284E9</v>
      </c>
      <c r="AC1039" s="156">
        <v>89763.7821</v>
      </c>
      <c r="AE1039" s="153">
        <f>IFERROR(__xludf.DUMMYFUNCTION("TO_DATE(INT((AF1039/(60*60*24))+""1/1/1970""))"),43415.0)</f>
        <v>43415</v>
      </c>
      <c r="AF1039" s="156">
        <v>1.5419772E9</v>
      </c>
      <c r="AG1039" s="156">
        <v>92017.5219</v>
      </c>
      <c r="AH1039" s="156"/>
      <c r="AI1039" s="153">
        <f>IFERROR(__xludf.DUMMYFUNCTION("TO_DATE(INT((AJ1039/(60*60*24))+""1/1/1970""))"),43607.0)</f>
        <v>43607</v>
      </c>
      <c r="AJ1039" s="156">
        <v>1.5584976E9</v>
      </c>
      <c r="AK1039" s="156">
        <v>97861.0862</v>
      </c>
      <c r="AL1039" s="156">
        <v>157818.8243</v>
      </c>
      <c r="AM1039" s="160">
        <v>161652.77</v>
      </c>
      <c r="AN1039" s="152">
        <f t="shared" si="1"/>
        <v>32625.4231</v>
      </c>
      <c r="AO1039" s="152">
        <f t="shared" si="2"/>
        <v>163649.9621</v>
      </c>
      <c r="AP1039" s="152">
        <f t="shared" si="3"/>
        <v>9976.9834</v>
      </c>
      <c r="AQ1039" s="152">
        <f t="shared" si="4"/>
        <v>89845.8913</v>
      </c>
      <c r="AR1039" s="152">
        <f t="shared" si="5"/>
        <v>90635.8596</v>
      </c>
    </row>
    <row r="1040">
      <c r="A1040" s="156">
        <v>1.51628586E9</v>
      </c>
      <c r="B1040" s="156">
        <v>132432.8199</v>
      </c>
      <c r="D1040" s="153">
        <f>IFERROR(__xludf.DUMMYFUNCTION("TO_DATE(INT((E1040/(60*60*24))+""1/1/1970""))"),43608.0)</f>
        <v>43608</v>
      </c>
      <c r="E1040" s="152">
        <v>1.558584E9</v>
      </c>
      <c r="F1040" s="152">
        <v>97861.0862</v>
      </c>
      <c r="H1040" s="153">
        <f>IFERROR(__xludf.DUMMYFUNCTION("TO_DATE(INT((I1040/(60*60*24))+""1/1/1970""))"),43608.0)</f>
        <v>43608</v>
      </c>
      <c r="I1040" s="152">
        <v>1.558584E9</v>
      </c>
      <c r="J1040" s="152">
        <v>158240.8588</v>
      </c>
      <c r="L1040" s="158">
        <v>43608.0</v>
      </c>
      <c r="M1040" s="159">
        <v>161599.89</v>
      </c>
      <c r="O1040" s="153">
        <f>IFERROR(__xludf.DUMMYFUNCTION("TO_DATE(INT((P1040/(60*60*24))+""1/1/1970""))"),43413.0)</f>
        <v>43413</v>
      </c>
      <c r="P1040" s="13">
        <v>1.5417756E9</v>
      </c>
      <c r="Q1040" s="13">
        <v>31228.0591</v>
      </c>
      <c r="S1040" s="153">
        <f>IFERROR(__xludf.DUMMYFUNCTION("TO_DATE(INT((T1040/(60*60*24))+""1/1/1970""))"),43608.0)</f>
        <v>43608</v>
      </c>
      <c r="T1040" s="156">
        <v>1.558584E9</v>
      </c>
      <c r="U1040" s="156">
        <v>163177.9267</v>
      </c>
      <c r="W1040" s="153">
        <f>IFERROR(__xludf.DUMMYFUNCTION("TO_DATE(INT((X1040/(60*60*24))+""1/1/1970""))"),43579.0)</f>
        <v>43579</v>
      </c>
      <c r="X1040" s="156">
        <v>1.5561144E9</v>
      </c>
      <c r="Y1040" s="156">
        <v>10081.079</v>
      </c>
      <c r="AA1040" s="153">
        <f>IFERROR(__xludf.DUMMYFUNCTION("TO_DATE(INT((AB1040/(60*60*24))+""1/1/1970""))"),43585.0)</f>
        <v>43585</v>
      </c>
      <c r="AB1040" s="152">
        <v>1.5566076E9</v>
      </c>
      <c r="AC1040" s="152">
        <v>89682.344</v>
      </c>
      <c r="AE1040" s="153">
        <f>IFERROR(__xludf.DUMMYFUNCTION("TO_DATE(INT((AF1040/(60*60*24))+""1/1/1970""))"),43416.0)</f>
        <v>43416</v>
      </c>
      <c r="AF1040" s="152">
        <v>1.5420168E9</v>
      </c>
      <c r="AG1040" s="152">
        <v>91928.4549</v>
      </c>
      <c r="AH1040" s="156"/>
      <c r="AI1040" s="153">
        <f>IFERROR(__xludf.DUMMYFUNCTION("TO_DATE(INT((AJ1040/(60*60*24))+""1/1/1970""))"),43608.0)</f>
        <v>43608</v>
      </c>
      <c r="AJ1040" s="152">
        <v>1.558584E9</v>
      </c>
      <c r="AK1040" s="152">
        <v>97861.0862</v>
      </c>
      <c r="AL1040" s="152">
        <v>158240.8588</v>
      </c>
      <c r="AM1040" s="159">
        <v>161599.89</v>
      </c>
      <c r="AN1040" s="152">
        <f t="shared" si="1"/>
        <v>32758.7818</v>
      </c>
      <c r="AO1040" s="152">
        <f t="shared" si="2"/>
        <v>163177.9267</v>
      </c>
      <c r="AP1040" s="152">
        <f t="shared" si="3"/>
        <v>9974.4614</v>
      </c>
      <c r="AQ1040" s="152">
        <f t="shared" si="4"/>
        <v>89627.5565</v>
      </c>
      <c r="AR1040" s="152">
        <f t="shared" si="5"/>
        <v>90562.9956</v>
      </c>
    </row>
    <row r="1041">
      <c r="A1041" s="152">
        <v>1.5163092E9</v>
      </c>
      <c r="B1041" s="152">
        <v>132413.8979</v>
      </c>
      <c r="D1041" s="153">
        <f>IFERROR(__xludf.DUMMYFUNCTION("TO_DATE(INT((E1041/(60*60*24))+""1/1/1970""))"),43609.0)</f>
        <v>43609</v>
      </c>
      <c r="E1041" s="156">
        <v>1.5586704E9</v>
      </c>
      <c r="F1041" s="156">
        <v>97861.0862</v>
      </c>
      <c r="H1041" s="153">
        <f>IFERROR(__xludf.DUMMYFUNCTION("TO_DATE(INT((I1041/(60*60*24))+""1/1/1970""))"),43609.0)</f>
        <v>43609</v>
      </c>
      <c r="I1041" s="156">
        <v>1.5586704E9</v>
      </c>
      <c r="J1041" s="156">
        <v>158935.4306</v>
      </c>
      <c r="L1041" s="158">
        <v>43609.0</v>
      </c>
      <c r="M1041" s="160">
        <v>161426.18</v>
      </c>
      <c r="O1041" s="153">
        <f>IFERROR(__xludf.DUMMYFUNCTION("TO_DATE(INT((P1041/(60*60*24))+""1/1/1970""))"),43414.0)</f>
        <v>43414</v>
      </c>
      <c r="P1041" s="13">
        <v>1.541808E9</v>
      </c>
      <c r="Q1041" s="13">
        <v>31242.6387</v>
      </c>
      <c r="S1041" s="153">
        <f>IFERROR(__xludf.DUMMYFUNCTION("TO_DATE(INT((T1041/(60*60*24))+""1/1/1970""))"),43609.0)</f>
        <v>43609</v>
      </c>
      <c r="T1041" s="152">
        <v>1.5586704E9</v>
      </c>
      <c r="U1041" s="152">
        <v>161205.4482</v>
      </c>
      <c r="W1041" s="153">
        <f>IFERROR(__xludf.DUMMYFUNCTION("TO_DATE(INT((X1041/(60*60*24))+""1/1/1970""))"),43580.0)</f>
        <v>43580</v>
      </c>
      <c r="X1041" s="156">
        <v>1.5562008E9</v>
      </c>
      <c r="Y1041" s="156">
        <v>10062.7491</v>
      </c>
      <c r="AA1041" s="153">
        <f>IFERROR(__xludf.DUMMYFUNCTION("TO_DATE(INT((AB1041/(60*60*24))+""1/1/1970""))"),43586.0)</f>
        <v>43586</v>
      </c>
      <c r="AB1041" s="156">
        <v>1.5566868E9</v>
      </c>
      <c r="AC1041" s="156">
        <v>89868.4032</v>
      </c>
      <c r="AE1041" s="153">
        <f>IFERROR(__xludf.DUMMYFUNCTION("TO_DATE(INT((AF1041/(60*60*24))+""1/1/1970""))"),43417.0)</f>
        <v>43417</v>
      </c>
      <c r="AF1041" s="156">
        <v>1.542096E9</v>
      </c>
      <c r="AG1041" s="156">
        <v>91115.921</v>
      </c>
      <c r="AH1041" s="156"/>
      <c r="AI1041" s="153">
        <f>IFERROR(__xludf.DUMMYFUNCTION("TO_DATE(INT((AJ1041/(60*60*24))+""1/1/1970""))"),43609.0)</f>
        <v>43609</v>
      </c>
      <c r="AJ1041" s="156">
        <v>1.5586704E9</v>
      </c>
      <c r="AK1041" s="156">
        <v>97861.0862</v>
      </c>
      <c r="AL1041" s="156">
        <v>158935.4306</v>
      </c>
      <c r="AM1041" s="160">
        <v>161426.18</v>
      </c>
      <c r="AN1041" s="152">
        <f t="shared" si="1"/>
        <v>32852.0373</v>
      </c>
      <c r="AO1041" s="152">
        <f t="shared" si="2"/>
        <v>161205.4482</v>
      </c>
      <c r="AP1041" s="152">
        <f t="shared" si="3"/>
        <v>9989.2294</v>
      </c>
      <c r="AQ1041" s="152">
        <f t="shared" si="4"/>
        <v>89181.8883</v>
      </c>
      <c r="AR1041" s="152">
        <f t="shared" si="5"/>
        <v>90796.97</v>
      </c>
    </row>
    <row r="1042">
      <c r="A1042" s="156">
        <v>1.51637226E9</v>
      </c>
      <c r="B1042" s="156">
        <v>132735.5729</v>
      </c>
      <c r="D1042" s="153">
        <f>IFERROR(__xludf.DUMMYFUNCTION("TO_DATE(INT((E1042/(60*60*24))+""1/1/1970""))"),43610.0)</f>
        <v>43610</v>
      </c>
      <c r="E1042" s="152">
        <v>1.5587568E9</v>
      </c>
      <c r="F1042" s="152">
        <v>97861.0862</v>
      </c>
      <c r="H1042" s="153">
        <f>IFERROR(__xludf.DUMMYFUNCTION("TO_DATE(INT((I1042/(60*60*24))+""1/1/1970""))"),43610.0)</f>
        <v>43610</v>
      </c>
      <c r="I1042" s="152">
        <v>1.5587568E9</v>
      </c>
      <c r="J1042" s="152">
        <v>161528.3422</v>
      </c>
      <c r="L1042" s="158">
        <v>43610.0</v>
      </c>
      <c r="M1042" s="159">
        <v>161671.62</v>
      </c>
      <c r="O1042" s="153">
        <f>IFERROR(__xludf.DUMMYFUNCTION("TO_DATE(INT((P1042/(60*60*24))+""1/1/1970""))"),43415.0)</f>
        <v>43415</v>
      </c>
      <c r="P1042" s="13">
        <v>1.5418944E9</v>
      </c>
      <c r="Q1042" s="13">
        <v>31242.6387</v>
      </c>
      <c r="S1042" s="153">
        <f>IFERROR(__xludf.DUMMYFUNCTION("TO_DATE(INT((T1042/(60*60*24))+""1/1/1970""))"),43610.0)</f>
        <v>43610</v>
      </c>
      <c r="T1042" s="156">
        <v>1.5587568E9</v>
      </c>
      <c r="U1042" s="156">
        <v>161551.6959</v>
      </c>
      <c r="W1042" s="153">
        <f>IFERROR(__xludf.DUMMYFUNCTION("TO_DATE(INT((X1042/(60*60*24))+""1/1/1970""))"),43581.0)</f>
        <v>43581</v>
      </c>
      <c r="X1042" s="156">
        <v>1.5562872E9</v>
      </c>
      <c r="Y1042" s="156">
        <v>10058.3595</v>
      </c>
      <c r="AA1042" s="153">
        <f>IFERROR(__xludf.DUMMYFUNCTION("TO_DATE(INT((AB1042/(60*60*24))+""1/1/1970""))"),43587.0)</f>
        <v>43587</v>
      </c>
      <c r="AB1042" s="152">
        <v>1.556766E9</v>
      </c>
      <c r="AC1042" s="152">
        <v>89717.3928</v>
      </c>
      <c r="AE1042" s="153">
        <f>IFERROR(__xludf.DUMMYFUNCTION("TO_DATE(INT((AF1042/(60*60*24))+""1/1/1970""))"),43418.0)</f>
        <v>43418</v>
      </c>
      <c r="AF1042" s="152">
        <v>1.5421752E9</v>
      </c>
      <c r="AG1042" s="152">
        <v>91824.8133</v>
      </c>
      <c r="AH1042" s="156"/>
      <c r="AI1042" s="153">
        <f>IFERROR(__xludf.DUMMYFUNCTION("TO_DATE(INT((AJ1042/(60*60*24))+""1/1/1970""))"),43610.0)</f>
        <v>43610</v>
      </c>
      <c r="AJ1042" s="152">
        <v>1.5587568E9</v>
      </c>
      <c r="AK1042" s="152">
        <v>97861.0862</v>
      </c>
      <c r="AL1042" s="152">
        <v>161528.3422</v>
      </c>
      <c r="AM1042" s="159">
        <v>161671.62</v>
      </c>
      <c r="AN1042" s="152">
        <f t="shared" si="1"/>
        <v>32839.3917</v>
      </c>
      <c r="AO1042" s="152">
        <f t="shared" si="2"/>
        <v>161551.6959</v>
      </c>
      <c r="AP1042" s="152">
        <f t="shared" si="3"/>
        <v>10005.379</v>
      </c>
      <c r="AQ1042" s="152">
        <f t="shared" si="4"/>
        <v>89181.8883</v>
      </c>
      <c r="AR1042" s="152">
        <f t="shared" si="5"/>
        <v>90955.2468</v>
      </c>
    </row>
    <row r="1043">
      <c r="A1043" s="152">
        <v>1.5163956E9</v>
      </c>
      <c r="B1043" s="152">
        <v>133014.6733</v>
      </c>
      <c r="D1043" s="153">
        <f>IFERROR(__xludf.DUMMYFUNCTION("TO_DATE(INT((E1043/(60*60*24))+""1/1/1970""))"),43613.0)</f>
        <v>43613</v>
      </c>
      <c r="E1043" s="156">
        <v>1.559052E9</v>
      </c>
      <c r="F1043" s="156">
        <v>97861.0862</v>
      </c>
      <c r="H1043" s="153">
        <f>IFERROR(__xludf.DUMMYFUNCTION("TO_DATE(INT((I1043/(60*60*24))+""1/1/1970""))"),43613.0)</f>
        <v>43613</v>
      </c>
      <c r="I1043" s="156">
        <v>1.559052E9</v>
      </c>
      <c r="J1043" s="156">
        <v>161528.3422</v>
      </c>
      <c r="L1043" s="158">
        <v>43613.0</v>
      </c>
      <c r="M1043" s="160">
        <v>161671.62</v>
      </c>
      <c r="O1043" s="153">
        <f>IFERROR(__xludf.DUMMYFUNCTION("TO_DATE(INT((P1043/(60*60*24))+""1/1/1970""))"),43416.0)</f>
        <v>43416</v>
      </c>
      <c r="P1043" s="13">
        <v>1.5419808E9</v>
      </c>
      <c r="Q1043" s="13">
        <v>31246.8225</v>
      </c>
      <c r="S1043" s="153">
        <f>IFERROR(__xludf.DUMMYFUNCTION("TO_DATE(INT((T1043/(60*60*24))+""1/1/1970""))"),43613.0)</f>
        <v>43613</v>
      </c>
      <c r="T1043" s="152">
        <v>1.559052E9</v>
      </c>
      <c r="U1043" s="152">
        <v>161551.6959</v>
      </c>
      <c r="W1043" s="153">
        <f>IFERROR(__xludf.DUMMYFUNCTION("TO_DATE(INT((X1043/(60*60*24))+""1/1/1970""))"),43582.0)</f>
        <v>43582</v>
      </c>
      <c r="X1043" s="156">
        <v>1.5563232E9</v>
      </c>
      <c r="Y1043" s="156">
        <v>10063.452</v>
      </c>
      <c r="AA1043" s="153">
        <f>IFERROR(__xludf.DUMMYFUNCTION("TO_DATE(INT((AB1043/(60*60*24))+""1/1/1970""))"),43588.0)</f>
        <v>43588</v>
      </c>
      <c r="AB1043" s="156">
        <v>1.5568452E9</v>
      </c>
      <c r="AC1043" s="156">
        <v>89559.8087</v>
      </c>
      <c r="AE1043" s="153">
        <f>IFERROR(__xludf.DUMMYFUNCTION("TO_DATE(INT((AF1043/(60*60*24))+""1/1/1970""))"),43419.0)</f>
        <v>43419</v>
      </c>
      <c r="AF1043" s="156">
        <v>1.5422544E9</v>
      </c>
      <c r="AG1043" s="156">
        <v>91829.2667</v>
      </c>
      <c r="AH1043" s="156"/>
      <c r="AI1043" s="153">
        <f>IFERROR(__xludf.DUMMYFUNCTION("TO_DATE(INT((AJ1043/(60*60*24))+""1/1/1970""))"),43613.0)</f>
        <v>43613</v>
      </c>
      <c r="AJ1043" s="156">
        <v>1.559052E9</v>
      </c>
      <c r="AK1043" s="156">
        <v>97861.0862</v>
      </c>
      <c r="AL1043" s="156">
        <v>161528.3422</v>
      </c>
      <c r="AM1043" s="160">
        <v>161671.62</v>
      </c>
      <c r="AN1043" s="152">
        <f t="shared" si="1"/>
        <v>32785.0432</v>
      </c>
      <c r="AO1043" s="152">
        <f t="shared" si="2"/>
        <v>161551.6959</v>
      </c>
      <c r="AP1043" s="152">
        <f t="shared" si="3"/>
        <v>9997.0349</v>
      </c>
      <c r="AQ1043" s="152">
        <f t="shared" si="4"/>
        <v>88902.7534</v>
      </c>
      <c r="AR1043" s="152">
        <f t="shared" si="5"/>
        <v>90872.2628</v>
      </c>
    </row>
    <row r="1044">
      <c r="A1044" s="156">
        <v>1.51663146E9</v>
      </c>
      <c r="B1044" s="156">
        <v>132910.6019</v>
      </c>
      <c r="D1044" s="153">
        <f>IFERROR(__xludf.DUMMYFUNCTION("TO_DATE(INT((E1044/(60*60*24))+""1/1/1970""))"),43614.0)</f>
        <v>43614</v>
      </c>
      <c r="E1044" s="156">
        <v>1.5591024E9</v>
      </c>
      <c r="F1044" s="156">
        <v>96874.5148</v>
      </c>
      <c r="H1044" s="153">
        <f>IFERROR(__xludf.DUMMYFUNCTION("TO_DATE(INT((I1044/(60*60*24))+""1/1/1970""))"),43614.0)</f>
        <v>43614</v>
      </c>
      <c r="I1044" s="156">
        <v>1.5591024E9</v>
      </c>
      <c r="J1044" s="156">
        <v>159234.939</v>
      </c>
      <c r="L1044" s="158">
        <v>43614.0</v>
      </c>
      <c r="M1044" s="160">
        <v>161129.05</v>
      </c>
      <c r="O1044" s="153">
        <f>IFERROR(__xludf.DUMMYFUNCTION("TO_DATE(INT((P1044/(60*60*24))+""1/1/1970""))"),43417.0)</f>
        <v>43417</v>
      </c>
      <c r="P1044" s="13">
        <v>1.5421212E9</v>
      </c>
      <c r="Q1044" s="13">
        <v>31286.0219</v>
      </c>
      <c r="S1044" s="153">
        <f>IFERROR(__xludf.DUMMYFUNCTION("TO_DATE(INT((T1044/(60*60*24))+""1/1/1970""))"),43614.0)</f>
        <v>43614</v>
      </c>
      <c r="T1044" s="152">
        <v>1.5591024E9</v>
      </c>
      <c r="U1044" s="152">
        <v>160066.6412</v>
      </c>
      <c r="W1044" s="153">
        <f>IFERROR(__xludf.DUMMYFUNCTION("TO_DATE(INT((X1044/(60*60*24))+""1/1/1970""))"),43584.0)</f>
        <v>43584</v>
      </c>
      <c r="X1044" s="152">
        <v>1.556496E9</v>
      </c>
      <c r="Y1044" s="152">
        <v>10062.5544</v>
      </c>
      <c r="AA1044" s="153">
        <f>IFERROR(__xludf.DUMMYFUNCTION("TO_DATE(INT((AB1044/(60*60*24))+""1/1/1970""))"),43590.0)</f>
        <v>43590</v>
      </c>
      <c r="AB1044" s="152">
        <v>1.5570936E9</v>
      </c>
      <c r="AC1044" s="152">
        <v>89613.9372</v>
      </c>
      <c r="AE1044" s="153">
        <f>IFERROR(__xludf.DUMMYFUNCTION("TO_DATE(INT((AF1044/(60*60*24))+""1/1/1970""))"),43420.0)</f>
        <v>43420</v>
      </c>
      <c r="AF1044" s="152">
        <v>1.5423336E9</v>
      </c>
      <c r="AG1044" s="152">
        <v>91933.3131</v>
      </c>
      <c r="AH1044" s="156"/>
      <c r="AI1044" s="153">
        <f>IFERROR(__xludf.DUMMYFUNCTION("TO_DATE(INT((AJ1044/(60*60*24))+""1/1/1970""))"),43614.0)</f>
        <v>43614</v>
      </c>
      <c r="AJ1044" s="156">
        <v>1.5591024E9</v>
      </c>
      <c r="AK1044" s="156">
        <v>96874.5148</v>
      </c>
      <c r="AL1044" s="156">
        <v>159234.939</v>
      </c>
      <c r="AM1044" s="160">
        <v>161129.05</v>
      </c>
      <c r="AN1044" s="152">
        <f t="shared" si="1"/>
        <v>32757.4417</v>
      </c>
      <c r="AO1044" s="152">
        <f t="shared" si="2"/>
        <v>160066.6412</v>
      </c>
      <c r="AP1044" s="152">
        <f t="shared" si="3"/>
        <v>9988.1459</v>
      </c>
      <c r="AQ1044" s="152">
        <f t="shared" si="4"/>
        <v>89237.9934</v>
      </c>
      <c r="AR1044" s="152">
        <f t="shared" si="5"/>
        <v>90667.8388</v>
      </c>
    </row>
    <row r="1045">
      <c r="A1045" s="152">
        <v>1.5166548E9</v>
      </c>
      <c r="B1045" s="152">
        <v>134093.2307</v>
      </c>
      <c r="D1045" s="153">
        <f>IFERROR(__xludf.DUMMYFUNCTION("TO_DATE(INT((E1045/(60*60*24))+""1/1/1970""))"),43615.0)</f>
        <v>43615</v>
      </c>
      <c r="E1045" s="152">
        <v>1.5591888E9</v>
      </c>
      <c r="F1045" s="152">
        <v>96445.7595</v>
      </c>
      <c r="H1045" s="153">
        <f>IFERROR(__xludf.DUMMYFUNCTION("TO_DATE(INT((I1045/(60*60*24))+""1/1/1970""))"),43615.0)</f>
        <v>43615</v>
      </c>
      <c r="I1045" s="152">
        <v>1.5591888E9</v>
      </c>
      <c r="J1045" s="152">
        <v>158510.6007</v>
      </c>
      <c r="L1045" s="158">
        <v>43615.0</v>
      </c>
      <c r="M1045" s="159">
        <v>160739.25</v>
      </c>
      <c r="O1045" s="153">
        <f>IFERROR(__xludf.DUMMYFUNCTION("TO_DATE(INT((P1045/(60*60*24))+""1/1/1970""))"),43418.0)</f>
        <v>43418</v>
      </c>
      <c r="P1045" s="13">
        <v>1.5422076E9</v>
      </c>
      <c r="Q1045" s="13">
        <v>31282.1261</v>
      </c>
      <c r="S1045" s="153">
        <f>IFERROR(__xludf.DUMMYFUNCTION("TO_DATE(INT((T1045/(60*60*24))+""1/1/1970""))"),43615.0)</f>
        <v>43615</v>
      </c>
      <c r="T1045" s="156">
        <v>1.5591888E9</v>
      </c>
      <c r="U1045" s="156">
        <v>158997.7902</v>
      </c>
      <c r="W1045" s="153">
        <f>IFERROR(__xludf.DUMMYFUNCTION("TO_DATE(INT((X1045/(60*60*24))+""1/1/1970""))"),43585.0)</f>
        <v>43585</v>
      </c>
      <c r="X1045" s="156">
        <v>1.5566328E9</v>
      </c>
      <c r="Y1045" s="156">
        <v>10067.7898</v>
      </c>
      <c r="AA1045" s="153">
        <f>IFERROR(__xludf.DUMMYFUNCTION("TO_DATE(INT((AB1045/(60*60*24))+""1/1/1970""))"),43591.0)</f>
        <v>43591</v>
      </c>
      <c r="AB1045" s="152">
        <v>1.5571332E9</v>
      </c>
      <c r="AC1045" s="152">
        <v>89477.3558</v>
      </c>
      <c r="AE1045" s="153">
        <f>IFERROR(__xludf.DUMMYFUNCTION("TO_DATE(INT((AF1045/(60*60*24))+""1/1/1970""))"),43421.0)</f>
        <v>43421</v>
      </c>
      <c r="AF1045" s="156">
        <v>1.5424128E9</v>
      </c>
      <c r="AG1045" s="156">
        <v>92694.4311</v>
      </c>
      <c r="AH1045" s="156"/>
      <c r="AI1045" s="153">
        <f>IFERROR(__xludf.DUMMYFUNCTION("TO_DATE(INT((AJ1045/(60*60*24))+""1/1/1970""))"),43615.0)</f>
        <v>43615</v>
      </c>
      <c r="AJ1045" s="152">
        <v>1.5591888E9</v>
      </c>
      <c r="AK1045" s="152">
        <v>96445.7595</v>
      </c>
      <c r="AL1045" s="152">
        <v>158510.6007</v>
      </c>
      <c r="AM1045" s="159">
        <v>160739.25</v>
      </c>
      <c r="AN1045" s="152">
        <f t="shared" si="1"/>
        <v>32709.7427</v>
      </c>
      <c r="AO1045" s="152">
        <f t="shared" si="2"/>
        <v>158997.7902</v>
      </c>
      <c r="AP1045" s="152">
        <f t="shared" si="3"/>
        <v>9976.9855</v>
      </c>
      <c r="AQ1045" s="152">
        <f t="shared" si="4"/>
        <v>89423.1059</v>
      </c>
      <c r="AR1045" s="152">
        <f t="shared" si="5"/>
        <v>90413.2196</v>
      </c>
    </row>
    <row r="1046">
      <c r="A1046" s="156">
        <v>1.51671786E9</v>
      </c>
      <c r="B1046" s="156">
        <v>134036.4646</v>
      </c>
      <c r="D1046" s="153">
        <f>IFERROR(__xludf.DUMMYFUNCTION("TO_DATE(INT((E1046/(60*60*24))+""1/1/1970""))"),43616.0)</f>
        <v>43616</v>
      </c>
      <c r="E1046" s="156">
        <v>1.5592752E9</v>
      </c>
      <c r="F1046" s="156">
        <v>96445.7595</v>
      </c>
      <c r="H1046" s="153">
        <f>IFERROR(__xludf.DUMMYFUNCTION("TO_DATE(INT((I1046/(60*60*24))+""1/1/1970""))"),43616.0)</f>
        <v>43616</v>
      </c>
      <c r="I1046" s="156">
        <v>1.5592752E9</v>
      </c>
      <c r="J1046" s="156">
        <v>159846.3877</v>
      </c>
      <c r="L1046" s="158">
        <v>43616.0</v>
      </c>
      <c r="M1046" s="160">
        <v>161552.09</v>
      </c>
      <c r="O1046" s="153">
        <f>IFERROR(__xludf.DUMMYFUNCTION("TO_DATE(INT((P1046/(60*60*24))+""1/1/1970""))"),43419.0)</f>
        <v>43419</v>
      </c>
      <c r="P1046" s="13">
        <v>1.542294E9</v>
      </c>
      <c r="Q1046" s="13">
        <v>31286.8783</v>
      </c>
      <c r="S1046" s="153">
        <f>IFERROR(__xludf.DUMMYFUNCTION("TO_DATE(INT((T1046/(60*60*24))+""1/1/1970""))"),43616.0)</f>
        <v>43616</v>
      </c>
      <c r="T1046" s="152">
        <v>1.5592752E9</v>
      </c>
      <c r="U1046" s="152">
        <v>159407.3062</v>
      </c>
      <c r="W1046" s="153">
        <f>IFERROR(__xludf.DUMMYFUNCTION("TO_DATE(INT((X1046/(60*60*24))+""1/1/1970""))"),43586.0)</f>
        <v>43586</v>
      </c>
      <c r="X1046" s="156">
        <v>1.5567192E9</v>
      </c>
      <c r="Y1046" s="156">
        <v>10063.9639</v>
      </c>
      <c r="AA1046" s="153">
        <f>IFERROR(__xludf.DUMMYFUNCTION("TO_DATE(INT((AB1046/(60*60*24))+""1/1/1970""))"),43592.0)</f>
        <v>43592</v>
      </c>
      <c r="AB1046" s="156">
        <v>1.5572124E9</v>
      </c>
      <c r="AC1046" s="156">
        <v>89814.2642</v>
      </c>
      <c r="AE1046" s="153">
        <f>IFERROR(__xludf.DUMMYFUNCTION("TO_DATE(INT((AF1046/(60*60*24))+""1/1/1970""))"),43422.0)</f>
        <v>43422</v>
      </c>
      <c r="AF1046" s="152">
        <v>1.542582E9</v>
      </c>
      <c r="AG1046" s="152">
        <v>92694.4311</v>
      </c>
      <c r="AH1046" s="156"/>
      <c r="AI1046" s="153">
        <f>IFERROR(__xludf.DUMMYFUNCTION("TO_DATE(INT((AJ1046/(60*60*24))+""1/1/1970""))"),43616.0)</f>
        <v>43616</v>
      </c>
      <c r="AJ1046" s="156">
        <v>1.5592752E9</v>
      </c>
      <c r="AK1046" s="156">
        <v>96445.7595</v>
      </c>
      <c r="AL1046" s="156">
        <v>159846.3877</v>
      </c>
      <c r="AM1046" s="160">
        <v>161552.09</v>
      </c>
      <c r="AN1046" s="152">
        <f t="shared" si="1"/>
        <v>32583.62</v>
      </c>
      <c r="AO1046" s="152">
        <f t="shared" si="2"/>
        <v>159407.3062</v>
      </c>
      <c r="AP1046" s="152">
        <f t="shared" si="3"/>
        <v>9974.8165</v>
      </c>
      <c r="AQ1046" s="152">
        <f t="shared" si="4"/>
        <v>89581.2777</v>
      </c>
      <c r="AR1046" s="152">
        <f t="shared" si="5"/>
        <v>90355.738</v>
      </c>
    </row>
    <row r="1047">
      <c r="A1047" s="152">
        <v>1.5167412E9</v>
      </c>
      <c r="B1047" s="152">
        <v>134377.0617</v>
      </c>
      <c r="D1047" s="153">
        <f>IFERROR(__xludf.DUMMYFUNCTION("TO_DATE(INT((E1047/(60*60*24))+""1/1/1970""))"),43617.0)</f>
        <v>43617</v>
      </c>
      <c r="E1047" s="152">
        <v>1.5593616E9</v>
      </c>
      <c r="F1047" s="152">
        <v>96445.7595</v>
      </c>
      <c r="H1047" s="153">
        <f>IFERROR(__xludf.DUMMYFUNCTION("TO_DATE(INT((I1047/(60*60*24))+""1/1/1970""))"),43617.0)</f>
        <v>43617</v>
      </c>
      <c r="I1047" s="152">
        <v>1.5593616E9</v>
      </c>
      <c r="J1047" s="152">
        <v>161135.4729</v>
      </c>
      <c r="L1047" s="158">
        <v>43617.0</v>
      </c>
      <c r="M1047" s="159">
        <v>161691.85</v>
      </c>
      <c r="O1047" s="153">
        <f>IFERROR(__xludf.DUMMYFUNCTION("TO_DATE(INT((P1047/(60*60*24))+""1/1/1970""))"),43420.0)</f>
        <v>43420</v>
      </c>
      <c r="P1047" s="13">
        <v>1.5423804E9</v>
      </c>
      <c r="Q1047" s="13">
        <v>31168.4751</v>
      </c>
      <c r="S1047" s="153">
        <f>IFERROR(__xludf.DUMMYFUNCTION("TO_DATE(INT((T1047/(60*60*24))+""1/1/1970""))"),43617.0)</f>
        <v>43617</v>
      </c>
      <c r="T1047" s="156">
        <v>1.5593616E9</v>
      </c>
      <c r="U1047" s="156">
        <v>157313.011</v>
      </c>
      <c r="W1047" s="153">
        <f>IFERROR(__xludf.DUMMYFUNCTION("TO_DATE(INT((X1047/(60*60*24))+""1/1/1970""))"),43587.0)</f>
        <v>43587</v>
      </c>
      <c r="X1047" s="156">
        <v>1.5568056E9</v>
      </c>
      <c r="Y1047" s="156">
        <v>10051.2914</v>
      </c>
      <c r="AA1047" s="153">
        <f>IFERROR(__xludf.DUMMYFUNCTION("TO_DATE(INT((AB1047/(60*60*24))+""1/1/1970""))"),43593.0)</f>
        <v>43593</v>
      </c>
      <c r="AB1047" s="152">
        <v>1.5572916E9</v>
      </c>
      <c r="AC1047" s="152">
        <v>89631.7681</v>
      </c>
      <c r="AE1047" s="153">
        <f>IFERROR(__xludf.DUMMYFUNCTION("TO_DATE(INT((AF1047/(60*60*24))+""1/1/1970""))"),43423.0)</f>
        <v>43423</v>
      </c>
      <c r="AF1047" s="156">
        <v>1.5426216E9</v>
      </c>
      <c r="AG1047" s="156">
        <v>92653.5413</v>
      </c>
      <c r="AH1047" s="156"/>
      <c r="AI1047" s="153">
        <f>IFERROR(__xludf.DUMMYFUNCTION("TO_DATE(INT((AJ1047/(60*60*24))+""1/1/1970""))"),43617.0)</f>
        <v>43617</v>
      </c>
      <c r="AJ1047" s="152">
        <v>1.5593616E9</v>
      </c>
      <c r="AK1047" s="152">
        <v>96445.7595</v>
      </c>
      <c r="AL1047" s="152">
        <v>161135.4729</v>
      </c>
      <c r="AM1047" s="159">
        <v>161691.85</v>
      </c>
      <c r="AN1047" s="152">
        <f t="shared" si="1"/>
        <v>32625.9665</v>
      </c>
      <c r="AO1047" s="152">
        <f t="shared" si="2"/>
        <v>157313.011</v>
      </c>
      <c r="AP1047" s="152">
        <f t="shared" si="3"/>
        <v>10002.2528</v>
      </c>
      <c r="AQ1047" s="152">
        <f t="shared" si="4"/>
        <v>89581.2777</v>
      </c>
      <c r="AR1047" s="152">
        <f t="shared" si="5"/>
        <v>90672.2916</v>
      </c>
    </row>
    <row r="1048">
      <c r="A1048" s="156">
        <v>1.51680426E9</v>
      </c>
      <c r="B1048" s="156">
        <v>134694.0062</v>
      </c>
      <c r="D1048" s="153">
        <f>IFERROR(__xludf.DUMMYFUNCTION("TO_DATE(INT((E1048/(60*60*24))+""1/1/1970""))"),43619.0)</f>
        <v>43619</v>
      </c>
      <c r="E1048" s="156">
        <v>1.5595704E9</v>
      </c>
      <c r="F1048" s="156">
        <v>96445.7595</v>
      </c>
      <c r="H1048" s="153">
        <f>IFERROR(__xludf.DUMMYFUNCTION("TO_DATE(INT((I1048/(60*60*24))+""1/1/1970""))"),43619.0)</f>
        <v>43619</v>
      </c>
      <c r="I1048" s="156">
        <v>1.5595704E9</v>
      </c>
      <c r="J1048" s="156">
        <v>161135.4729</v>
      </c>
      <c r="L1048" s="158">
        <v>43619.0</v>
      </c>
      <c r="M1048" s="160">
        <v>161691.85</v>
      </c>
      <c r="O1048" s="153">
        <f>IFERROR(__xludf.DUMMYFUNCTION("TO_DATE(INT((P1048/(60*60*24))+""1/1/1970""))"),43421.0)</f>
        <v>43421</v>
      </c>
      <c r="P1048" s="13">
        <v>1.5424128E9</v>
      </c>
      <c r="Q1048" s="13">
        <v>31159.5545</v>
      </c>
      <c r="S1048" s="153">
        <f>IFERROR(__xludf.DUMMYFUNCTION("TO_DATE(INT((T1048/(60*60*24))+""1/1/1970""))"),43619.0)</f>
        <v>43619</v>
      </c>
      <c r="T1048" s="152">
        <v>1.5595344E9</v>
      </c>
      <c r="U1048" s="152">
        <v>157313.011</v>
      </c>
      <c r="W1048" s="153">
        <f>IFERROR(__xludf.DUMMYFUNCTION("TO_DATE(INT((X1048/(60*60*24))+""1/1/1970""))"),43588.0)</f>
        <v>43588</v>
      </c>
      <c r="X1048" s="156">
        <v>1.556892E9</v>
      </c>
      <c r="Y1048" s="156">
        <v>10047.3161</v>
      </c>
      <c r="AA1048" s="153">
        <f>IFERROR(__xludf.DUMMYFUNCTION("TO_DATE(INT((AB1048/(60*60*24))+""1/1/1970""))"),43594.0)</f>
        <v>43594</v>
      </c>
      <c r="AB1048" s="156">
        <v>1.5573708E9</v>
      </c>
      <c r="AC1048" s="156">
        <v>89486.5848</v>
      </c>
      <c r="AE1048" s="153">
        <f>IFERROR(__xludf.DUMMYFUNCTION("TO_DATE(INT((AF1048/(60*60*24))+""1/1/1970""))"),43424.0)</f>
        <v>43424</v>
      </c>
      <c r="AF1048" s="152">
        <v>1.5427008E9</v>
      </c>
      <c r="AG1048" s="152">
        <v>92982.2795</v>
      </c>
      <c r="AH1048" s="156"/>
      <c r="AI1048" s="153">
        <f>IFERROR(__xludf.DUMMYFUNCTION("TO_DATE(INT((AJ1048/(60*60*24))+""1/1/1970""))"),43619.0)</f>
        <v>43619</v>
      </c>
      <c r="AJ1048" s="156">
        <v>1.5595704E9</v>
      </c>
      <c r="AK1048" s="156">
        <v>96445.7595</v>
      </c>
      <c r="AL1048" s="156">
        <v>161135.4729</v>
      </c>
      <c r="AM1048" s="160">
        <v>161691.85</v>
      </c>
      <c r="AN1048" s="152">
        <f t="shared" si="1"/>
        <v>32672.6889</v>
      </c>
      <c r="AO1048" s="152">
        <f t="shared" si="2"/>
        <v>157313.011</v>
      </c>
      <c r="AP1048" s="152">
        <f t="shared" si="3"/>
        <v>10003.5817</v>
      </c>
      <c r="AQ1048" s="152">
        <f t="shared" si="4"/>
        <v>89525.1308</v>
      </c>
      <c r="AR1048" s="152">
        <f t="shared" si="5"/>
        <v>90712.3668</v>
      </c>
    </row>
    <row r="1049">
      <c r="A1049" s="152">
        <v>1.5168276E9</v>
      </c>
      <c r="B1049" s="152">
        <v>134325.026</v>
      </c>
      <c r="D1049" s="153">
        <f>IFERROR(__xludf.DUMMYFUNCTION("TO_DATE(INT((E1049/(60*60*24))+""1/1/1970""))"),43620.0)</f>
        <v>43620</v>
      </c>
      <c r="E1049" s="156">
        <v>1.5596208E9</v>
      </c>
      <c r="F1049" s="156">
        <v>96445.7595</v>
      </c>
      <c r="H1049" s="153">
        <f>IFERROR(__xludf.DUMMYFUNCTION("TO_DATE(INT((I1049/(60*60*24))+""1/1/1970""))"),43620.0)</f>
        <v>43620</v>
      </c>
      <c r="I1049" s="156">
        <v>1.5596208E9</v>
      </c>
      <c r="J1049" s="156">
        <v>157857.0135</v>
      </c>
      <c r="L1049" s="158">
        <v>43620.0</v>
      </c>
      <c r="M1049" s="159">
        <v>159672.07</v>
      </c>
      <c r="O1049" s="153">
        <f>IFERROR(__xludf.DUMMYFUNCTION("TO_DATE(INT((P1049/(60*60*24))+""1/1/1970""))"),43422.0)</f>
        <v>43422</v>
      </c>
      <c r="P1049" s="13">
        <v>1.5424992E9</v>
      </c>
      <c r="Q1049" s="13">
        <v>31159.5545</v>
      </c>
      <c r="S1049" s="153">
        <f>IFERROR(__xludf.DUMMYFUNCTION("TO_DATE(INT((T1049/(60*60*24))+""1/1/1970""))"),43620.0)</f>
        <v>43620</v>
      </c>
      <c r="T1049" s="156">
        <v>1.5596208E9</v>
      </c>
      <c r="U1049" s="156">
        <v>156852.0425</v>
      </c>
      <c r="W1049" s="153">
        <f>IFERROR(__xludf.DUMMYFUNCTION("TO_DATE(INT((X1049/(60*60*24))+""1/1/1970""))"),43589.0)</f>
        <v>43589</v>
      </c>
      <c r="X1049" s="156">
        <v>1.556928E9</v>
      </c>
      <c r="Y1049" s="156">
        <v>10040.469</v>
      </c>
      <c r="AA1049" s="153">
        <f>IFERROR(__xludf.DUMMYFUNCTION("TO_DATE(INT((AB1049/(60*60*24))+""1/1/1970""))"),43595.0)</f>
        <v>43595</v>
      </c>
      <c r="AB1049" s="152">
        <v>1.55745E9</v>
      </c>
      <c r="AC1049" s="152">
        <v>89662.5904</v>
      </c>
      <c r="AE1049" s="153">
        <f>IFERROR(__xludf.DUMMYFUNCTION("TO_DATE(INT((AF1049/(60*60*24))+""1/1/1970""))"),43425.0)</f>
        <v>43425</v>
      </c>
      <c r="AF1049" s="156">
        <v>1.54278E9</v>
      </c>
      <c r="AG1049" s="156">
        <v>92316.7061</v>
      </c>
      <c r="AH1049" s="156"/>
      <c r="AI1049" s="153">
        <f>IFERROR(__xludf.DUMMYFUNCTION("TO_DATE(INT((AJ1049/(60*60*24))+""1/1/1970""))"),43620.0)</f>
        <v>43620</v>
      </c>
      <c r="AJ1049" s="156">
        <v>1.5596208E9</v>
      </c>
      <c r="AK1049" s="156">
        <v>96445.7595</v>
      </c>
      <c r="AL1049" s="156">
        <v>157857.0135</v>
      </c>
      <c r="AM1049" s="159">
        <v>159672.07</v>
      </c>
      <c r="AN1049" s="152">
        <f t="shared" si="1"/>
        <v>32663.7427</v>
      </c>
      <c r="AO1049" s="152">
        <f t="shared" si="2"/>
        <v>156852.0425</v>
      </c>
      <c r="AP1049" s="152">
        <f t="shared" si="3"/>
        <v>10032.7231</v>
      </c>
      <c r="AQ1049" s="152">
        <f t="shared" si="4"/>
        <v>89507.671</v>
      </c>
      <c r="AR1049" s="152">
        <f t="shared" si="5"/>
        <v>91293.6596</v>
      </c>
    </row>
    <row r="1050">
      <c r="A1050" s="156">
        <v>1.51689066E9</v>
      </c>
      <c r="B1050" s="156">
        <v>134788.6165</v>
      </c>
      <c r="D1050" s="153">
        <f>IFERROR(__xludf.DUMMYFUNCTION("TO_DATE(INT((E1050/(60*60*24))+""1/1/1970""))"),43621.0)</f>
        <v>43621</v>
      </c>
      <c r="E1050" s="152">
        <v>1.5597072E9</v>
      </c>
      <c r="F1050" s="152">
        <v>96445.7595</v>
      </c>
      <c r="H1050" s="153">
        <f>IFERROR(__xludf.DUMMYFUNCTION("TO_DATE(INT((I1050/(60*60*24))+""1/1/1970""))"),43621.0)</f>
        <v>43621</v>
      </c>
      <c r="I1050" s="152">
        <v>1.5597072E9</v>
      </c>
      <c r="J1050" s="152">
        <v>160588.5533</v>
      </c>
      <c r="L1050" s="158">
        <v>43621.0</v>
      </c>
      <c r="M1050" s="160">
        <v>164046.04</v>
      </c>
      <c r="O1050" s="153">
        <f>IFERROR(__xludf.DUMMYFUNCTION("TO_DATE(INT((P1050/(60*60*24))+""1/1/1970""))"),43423.0)</f>
        <v>43423</v>
      </c>
      <c r="P1050" s="13">
        <v>1.5425856E9</v>
      </c>
      <c r="Q1050" s="13">
        <v>31185.6485</v>
      </c>
      <c r="S1050" s="153">
        <f>IFERROR(__xludf.DUMMYFUNCTION("TO_DATE(INT((T1050/(60*60*24))+""1/1/1970""))"),43621.0)</f>
        <v>43621</v>
      </c>
      <c r="T1050" s="152">
        <v>1.5597072E9</v>
      </c>
      <c r="U1050" s="152">
        <v>160270.5866</v>
      </c>
      <c r="W1050" s="153">
        <f>IFERROR(__xludf.DUMMYFUNCTION("TO_DATE(INT((X1050/(60*60*24))+""1/1/1970""))"),43591.0)</f>
        <v>43591</v>
      </c>
      <c r="X1050" s="152">
        <v>1.5571008E9</v>
      </c>
      <c r="Y1050" s="152">
        <v>10029.2192</v>
      </c>
      <c r="AA1050" s="153">
        <f>IFERROR(__xludf.DUMMYFUNCTION("TO_DATE(INT((AB1050/(60*60*24))+""1/1/1970""))"),43597.0)</f>
        <v>43597</v>
      </c>
      <c r="AB1050" s="156">
        <v>1.5576984E9</v>
      </c>
      <c r="AC1050" s="156">
        <v>89541.938</v>
      </c>
      <c r="AE1050" s="153">
        <f>IFERROR(__xludf.DUMMYFUNCTION("TO_DATE(INT((AF1050/(60*60*24))+""1/1/1970""))"),43426.0)</f>
        <v>43426</v>
      </c>
      <c r="AF1050" s="152">
        <v>1.5428592E9</v>
      </c>
      <c r="AG1050" s="152">
        <v>92449.4969</v>
      </c>
      <c r="AH1050" s="156"/>
      <c r="AI1050" s="153">
        <f>IFERROR(__xludf.DUMMYFUNCTION("TO_DATE(INT((AJ1050/(60*60*24))+""1/1/1970""))"),43621.0)</f>
        <v>43621</v>
      </c>
      <c r="AJ1050" s="152">
        <v>1.5597072E9</v>
      </c>
      <c r="AK1050" s="152">
        <v>96445.7595</v>
      </c>
      <c r="AL1050" s="152">
        <v>160588.5533</v>
      </c>
      <c r="AM1050" s="160">
        <v>164046.04</v>
      </c>
      <c r="AN1050" s="152">
        <f t="shared" si="1"/>
        <v>32534.2417</v>
      </c>
      <c r="AO1050" s="152">
        <f t="shared" si="2"/>
        <v>160270.5866</v>
      </c>
      <c r="AP1050" s="152">
        <f t="shared" si="3"/>
        <v>10041.2648</v>
      </c>
      <c r="AQ1050" s="152">
        <f t="shared" si="4"/>
        <v>89501.5256</v>
      </c>
      <c r="AR1050" s="152">
        <f t="shared" si="5"/>
        <v>91360.4516</v>
      </c>
    </row>
    <row r="1051">
      <c r="A1051" s="152">
        <v>1.516914E9</v>
      </c>
      <c r="B1051" s="152">
        <v>134381.7922</v>
      </c>
      <c r="D1051" s="153">
        <f>IFERROR(__xludf.DUMMYFUNCTION("TO_DATE(INT((E1051/(60*60*24))+""1/1/1970""))"),43622.0)</f>
        <v>43622</v>
      </c>
      <c r="E1051" s="156">
        <v>1.5597936E9</v>
      </c>
      <c r="F1051" s="156">
        <v>96445.7595</v>
      </c>
      <c r="H1051" s="153">
        <f>IFERROR(__xludf.DUMMYFUNCTION("TO_DATE(INT((I1051/(60*60*24))+""1/1/1970""))"),43622.0)</f>
        <v>43622</v>
      </c>
      <c r="I1051" s="156">
        <v>1.5597936E9</v>
      </c>
      <c r="J1051" s="156">
        <v>164892.2163</v>
      </c>
      <c r="L1051" s="158">
        <v>43622.0</v>
      </c>
      <c r="M1051" s="159">
        <v>165447.83</v>
      </c>
      <c r="O1051" s="153">
        <f>IFERROR(__xludf.DUMMYFUNCTION("TO_DATE(INT((P1051/(60*60*24))+""1/1/1970""))"),43424.0)</f>
        <v>43424</v>
      </c>
      <c r="P1051" s="13">
        <v>1.542726E9</v>
      </c>
      <c r="Q1051" s="13">
        <v>31178.342</v>
      </c>
      <c r="S1051" s="153">
        <f>IFERROR(__xludf.DUMMYFUNCTION("TO_DATE(INT((T1051/(60*60*24))+""1/1/1970""))"),43622.0)</f>
        <v>43622</v>
      </c>
      <c r="T1051" s="156">
        <v>1.5597936E9</v>
      </c>
      <c r="U1051" s="156">
        <v>161637.7382</v>
      </c>
      <c r="W1051" s="153">
        <f>IFERROR(__xludf.DUMMYFUNCTION("TO_DATE(INT((X1051/(60*60*24))+""1/1/1970""))"),43592.0)</f>
        <v>43592</v>
      </c>
      <c r="X1051" s="156">
        <v>1.5572376E9</v>
      </c>
      <c r="Y1051" s="156">
        <v>10030.4542</v>
      </c>
      <c r="AA1051" s="153">
        <f>IFERROR(__xludf.DUMMYFUNCTION("TO_DATE(INT((AB1051/(60*60*24))+""1/1/1970""))"),43598.0)</f>
        <v>43598</v>
      </c>
      <c r="AB1051" s="156">
        <v>1.557738E9</v>
      </c>
      <c r="AC1051" s="156">
        <v>89430.6627</v>
      </c>
      <c r="AE1051" s="153">
        <f>IFERROR(__xludf.DUMMYFUNCTION("TO_DATE(INT((AF1051/(60*60*24))+""1/1/1970""))"),43427.0)</f>
        <v>43427</v>
      </c>
      <c r="AF1051" s="156">
        <v>1.5429384E9</v>
      </c>
      <c r="AG1051" s="156">
        <v>92566.4985</v>
      </c>
      <c r="AH1051" s="156"/>
      <c r="AI1051" s="153">
        <f>IFERROR(__xludf.DUMMYFUNCTION("TO_DATE(INT((AJ1051/(60*60*24))+""1/1/1970""))"),43622.0)</f>
        <v>43622</v>
      </c>
      <c r="AJ1051" s="156">
        <v>1.5597936E9</v>
      </c>
      <c r="AK1051" s="156">
        <v>96445.7595</v>
      </c>
      <c r="AL1051" s="156">
        <v>164892.2163</v>
      </c>
      <c r="AM1051" s="159">
        <v>165447.83</v>
      </c>
      <c r="AN1051" s="152">
        <f t="shared" si="1"/>
        <v>32434.2798</v>
      </c>
      <c r="AO1051" s="152">
        <f t="shared" si="2"/>
        <v>161637.7382</v>
      </c>
      <c r="AP1051" s="152">
        <f t="shared" si="3"/>
        <v>10030.3021</v>
      </c>
      <c r="AQ1051" s="152">
        <f t="shared" si="4"/>
        <v>89509.6311</v>
      </c>
      <c r="AR1051" s="152">
        <f t="shared" si="5"/>
        <v>91157.6468</v>
      </c>
    </row>
    <row r="1052">
      <c r="A1052" s="156">
        <v>1.51697706E9</v>
      </c>
      <c r="B1052" s="156">
        <v>134779.1554</v>
      </c>
      <c r="D1052" s="153">
        <f>IFERROR(__xludf.DUMMYFUNCTION("TO_DATE(INT((E1052/(60*60*24))+""1/1/1970""))"),43623.0)</f>
        <v>43623</v>
      </c>
      <c r="E1052" s="152">
        <v>1.55988E9</v>
      </c>
      <c r="F1052" s="152">
        <v>96445.7595</v>
      </c>
      <c r="H1052" s="153">
        <f>IFERROR(__xludf.DUMMYFUNCTION("TO_DATE(INT((I1052/(60*60*24))+""1/1/1970""))"),43623.0)</f>
        <v>43623</v>
      </c>
      <c r="I1052" s="152">
        <v>1.55988E9</v>
      </c>
      <c r="J1052" s="152">
        <v>165655.5658</v>
      </c>
      <c r="L1052" s="158">
        <v>43623.0</v>
      </c>
      <c r="M1052" s="160">
        <v>167144.51</v>
      </c>
      <c r="O1052" s="153">
        <f>IFERROR(__xludf.DUMMYFUNCTION("TO_DATE(INT((P1052/(60*60*24))+""1/1/1970""))"),43425.0)</f>
        <v>43425</v>
      </c>
      <c r="P1052" s="13">
        <v>1.5428124E9</v>
      </c>
      <c r="Q1052" s="13">
        <v>31270.9726</v>
      </c>
      <c r="S1052" s="153">
        <f>IFERROR(__xludf.DUMMYFUNCTION("TO_DATE(INT((T1052/(60*60*24))+""1/1/1970""))"),43623.0)</f>
        <v>43623</v>
      </c>
      <c r="T1052" s="152">
        <v>1.55988E9</v>
      </c>
      <c r="U1052" s="152">
        <v>162693.7787</v>
      </c>
      <c r="W1052" s="153">
        <f>IFERROR(__xludf.DUMMYFUNCTION("TO_DATE(INT((X1052/(60*60*24))+""1/1/1970""))"),43593.0)</f>
        <v>43593</v>
      </c>
      <c r="X1052" s="156">
        <v>1.557324E9</v>
      </c>
      <c r="Y1052" s="156">
        <v>10035.0117</v>
      </c>
      <c r="AA1052" s="153">
        <f>IFERROR(__xludf.DUMMYFUNCTION("TO_DATE(INT((AB1052/(60*60*24))+""1/1/1970""))"),43599.0)</f>
        <v>43599</v>
      </c>
      <c r="AB1052" s="152">
        <v>1.5578172E9</v>
      </c>
      <c r="AC1052" s="152">
        <v>89406.835</v>
      </c>
      <c r="AE1052" s="153">
        <f>IFERROR(__xludf.DUMMYFUNCTION("TO_DATE(INT((AF1052/(60*60*24))+""1/1/1970""))"),43428.0)</f>
        <v>43428</v>
      </c>
      <c r="AF1052" s="152">
        <v>1.5430176E9</v>
      </c>
      <c r="AG1052" s="152">
        <v>92024.8092</v>
      </c>
      <c r="AH1052" s="156"/>
      <c r="AI1052" s="153">
        <f>IFERROR(__xludf.DUMMYFUNCTION("TO_DATE(INT((AJ1052/(60*60*24))+""1/1/1970""))"),43623.0)</f>
        <v>43623</v>
      </c>
      <c r="AJ1052" s="152">
        <v>1.55988E9</v>
      </c>
      <c r="AK1052" s="152">
        <v>96445.7595</v>
      </c>
      <c r="AL1052" s="152">
        <v>165655.5658</v>
      </c>
      <c r="AM1052" s="160">
        <v>167144.51</v>
      </c>
      <c r="AN1052" s="152">
        <f t="shared" si="1"/>
        <v>32527.6055</v>
      </c>
      <c r="AO1052" s="152">
        <f t="shared" si="2"/>
        <v>162693.7787</v>
      </c>
      <c r="AP1052" s="152">
        <f t="shared" si="3"/>
        <v>10042.3324</v>
      </c>
      <c r="AQ1052" s="152">
        <f t="shared" si="4"/>
        <v>89483.8768</v>
      </c>
      <c r="AR1052" s="152">
        <f t="shared" si="5"/>
        <v>91537.754</v>
      </c>
    </row>
    <row r="1053">
      <c r="A1053" s="152">
        <v>1.5170004E9</v>
      </c>
      <c r="B1053" s="152">
        <v>135933.4011</v>
      </c>
      <c r="D1053" s="153">
        <f>IFERROR(__xludf.DUMMYFUNCTION("TO_DATE(INT((E1053/(60*60*24))+""1/1/1970""))"),43624.0)</f>
        <v>43624</v>
      </c>
      <c r="E1053" s="156">
        <v>1.5599664E9</v>
      </c>
      <c r="F1053" s="156">
        <v>96445.7595</v>
      </c>
      <c r="H1053" s="153">
        <f>IFERROR(__xludf.DUMMYFUNCTION("TO_DATE(INT((I1053/(60*60*24))+""1/1/1970""))"),43624.0)</f>
        <v>43624</v>
      </c>
      <c r="I1053" s="156">
        <v>1.5599664E9</v>
      </c>
      <c r="J1053" s="156">
        <v>167585.9123</v>
      </c>
      <c r="L1053" s="158">
        <v>43624.0</v>
      </c>
      <c r="M1053" s="159">
        <v>170799.43</v>
      </c>
      <c r="O1053" s="153">
        <f>IFERROR(__xludf.DUMMYFUNCTION("TO_DATE(INT((P1053/(60*60*24))+""1/1/1970""))"),43426.0)</f>
        <v>43426</v>
      </c>
      <c r="P1053" s="13">
        <v>1.5428448E9</v>
      </c>
      <c r="Q1053" s="13">
        <v>31113.5133</v>
      </c>
      <c r="S1053" s="153">
        <f>IFERROR(__xludf.DUMMYFUNCTION("TO_DATE(INT((T1053/(60*60*24))+""1/1/1970""))"),43624.0)</f>
        <v>43624</v>
      </c>
      <c r="T1053" s="156">
        <v>1.5599664E9</v>
      </c>
      <c r="U1053" s="156">
        <v>164321.7117</v>
      </c>
      <c r="W1053" s="153">
        <f>IFERROR(__xludf.DUMMYFUNCTION("TO_DATE(INT((X1053/(60*60*24))+""1/1/1970""))"),43594.0)</f>
        <v>43594</v>
      </c>
      <c r="X1053" s="156">
        <v>1.5574104E9</v>
      </c>
      <c r="Y1053" s="156">
        <v>10031.7319</v>
      </c>
      <c r="AA1053" s="153">
        <f>IFERROR(__xludf.DUMMYFUNCTION("TO_DATE(INT((AB1053/(60*60*24))+""1/1/1970""))"),43600.0)</f>
        <v>43600</v>
      </c>
      <c r="AB1053" s="156">
        <v>1.5578964E9</v>
      </c>
      <c r="AC1053" s="156">
        <v>89420.8878</v>
      </c>
      <c r="AE1053" s="153">
        <f>IFERROR(__xludf.DUMMYFUNCTION("TO_DATE(INT((AF1053/(60*60*24))+""1/1/1970""))"),43429.0)</f>
        <v>43429</v>
      </c>
      <c r="AF1053" s="156">
        <v>1.5431868E9</v>
      </c>
      <c r="AG1053" s="156">
        <v>92024.8092</v>
      </c>
      <c r="AH1053" s="156"/>
      <c r="AI1053" s="153">
        <f>IFERROR(__xludf.DUMMYFUNCTION("TO_DATE(INT((AJ1053/(60*60*24))+""1/1/1970""))"),43624.0)</f>
        <v>43624</v>
      </c>
      <c r="AJ1053" s="156">
        <v>1.5599664E9</v>
      </c>
      <c r="AK1053" s="156">
        <v>96445.7595</v>
      </c>
      <c r="AL1053" s="156">
        <v>167585.9123</v>
      </c>
      <c r="AM1053" s="159">
        <v>170799.43</v>
      </c>
      <c r="AN1053" s="152">
        <f t="shared" si="1"/>
        <v>32628.2104</v>
      </c>
      <c r="AO1053" s="152">
        <f t="shared" si="2"/>
        <v>164321.7117</v>
      </c>
      <c r="AP1053" s="152">
        <f t="shared" si="3"/>
        <v>10068.0178</v>
      </c>
      <c r="AQ1053" s="152">
        <f t="shared" si="4"/>
        <v>89483.8768</v>
      </c>
      <c r="AR1053" s="152">
        <f t="shared" si="5"/>
        <v>92005.7028</v>
      </c>
    </row>
    <row r="1054">
      <c r="A1054" s="156">
        <v>1.51723626E9</v>
      </c>
      <c r="B1054" s="156">
        <v>135659.0313</v>
      </c>
      <c r="D1054" s="153">
        <f>IFERROR(__xludf.DUMMYFUNCTION("TO_DATE(INT((E1054/(60*60*24))+""1/1/1970""))"),43626.0)</f>
        <v>43626</v>
      </c>
      <c r="E1054" s="152">
        <v>1.5601752E9</v>
      </c>
      <c r="F1054" s="152">
        <v>96445.7595</v>
      </c>
      <c r="H1054" s="153">
        <f>IFERROR(__xludf.DUMMYFUNCTION("TO_DATE(INT((I1054/(60*60*24))+""1/1/1970""))"),43626.0)</f>
        <v>43626</v>
      </c>
      <c r="I1054" s="152">
        <v>1.5601752E9</v>
      </c>
      <c r="J1054" s="152">
        <v>167585.9123</v>
      </c>
      <c r="L1054" s="158">
        <v>43626.0</v>
      </c>
      <c r="M1054" s="160">
        <v>170799.43</v>
      </c>
      <c r="O1054" s="153">
        <f>IFERROR(__xludf.DUMMYFUNCTION("TO_DATE(INT((P1054/(60*60*24))+""1/1/1970""))"),43427.0)</f>
        <v>43427</v>
      </c>
      <c r="P1054" s="13">
        <v>1.5429312E9</v>
      </c>
      <c r="Q1054" s="13">
        <v>31078.6635</v>
      </c>
      <c r="S1054" s="153">
        <f>IFERROR(__xludf.DUMMYFUNCTION("TO_DATE(INT((T1054/(60*60*24))+""1/1/1970""))"),43626.0)</f>
        <v>43626</v>
      </c>
      <c r="T1054" s="152">
        <v>1.5601752E9</v>
      </c>
      <c r="U1054" s="152">
        <v>164321.7117</v>
      </c>
      <c r="W1054" s="153">
        <f>IFERROR(__xludf.DUMMYFUNCTION("TO_DATE(INT((X1054/(60*60*24))+""1/1/1970""))"),43595.0)</f>
        <v>43595</v>
      </c>
      <c r="X1054" s="156">
        <v>1.5574968E9</v>
      </c>
      <c r="Y1054" s="156">
        <v>10030.6984</v>
      </c>
      <c r="AA1054" s="153">
        <f>IFERROR(__xludf.DUMMYFUNCTION("TO_DATE(INT((AB1054/(60*60*24))+""1/1/1970""))"),43601.0)</f>
        <v>43601</v>
      </c>
      <c r="AB1054" s="152">
        <v>1.5579756E9</v>
      </c>
      <c r="AC1054" s="152">
        <v>89285.1169</v>
      </c>
      <c r="AE1054" s="153">
        <f>IFERROR(__xludf.DUMMYFUNCTION("TO_DATE(INT((AF1054/(60*60*24))+""1/1/1970""))"),43430.0)</f>
        <v>43430</v>
      </c>
      <c r="AF1054" s="152">
        <v>1.5432264E9</v>
      </c>
      <c r="AG1054" s="152">
        <v>92038.5741</v>
      </c>
      <c r="AH1054" s="156"/>
      <c r="AI1054" s="153">
        <f>IFERROR(__xludf.DUMMYFUNCTION("TO_DATE(INT((AJ1054/(60*60*24))+""1/1/1970""))"),43626.0)</f>
        <v>43626</v>
      </c>
      <c r="AJ1054" s="152">
        <v>1.5601752E9</v>
      </c>
      <c r="AK1054" s="152">
        <v>96445.7595</v>
      </c>
      <c r="AL1054" s="152">
        <v>167585.9123</v>
      </c>
      <c r="AM1054" s="160">
        <v>170799.43</v>
      </c>
      <c r="AN1054" s="152">
        <f t="shared" si="1"/>
        <v>32609.5377</v>
      </c>
      <c r="AO1054" s="152">
        <f t="shared" si="2"/>
        <v>164321.7117</v>
      </c>
      <c r="AP1054" s="152">
        <f t="shared" si="3"/>
        <v>10059.9444</v>
      </c>
      <c r="AQ1054" s="152">
        <f t="shared" si="4"/>
        <v>89507.4309</v>
      </c>
      <c r="AR1054" s="152">
        <f t="shared" si="5"/>
        <v>91889.5252</v>
      </c>
    </row>
    <row r="1055">
      <c r="A1055" s="152">
        <v>1.5172596E9</v>
      </c>
      <c r="B1055" s="152">
        <v>135034.6033</v>
      </c>
      <c r="D1055" s="153">
        <f>IFERROR(__xludf.DUMMYFUNCTION("TO_DATE(INT((E1055/(60*60*24))+""1/1/1970""))"),43627.0)</f>
        <v>43627</v>
      </c>
      <c r="E1055" s="152">
        <v>1.5602256E9</v>
      </c>
      <c r="F1055" s="152">
        <v>96445.7595</v>
      </c>
      <c r="H1055" s="153">
        <f>IFERROR(__xludf.DUMMYFUNCTION("TO_DATE(INT((I1055/(60*60*24))+""1/1/1970""))"),43627.0)</f>
        <v>43627</v>
      </c>
      <c r="I1055" s="152">
        <v>1.5602256E9</v>
      </c>
      <c r="J1055" s="152">
        <v>168185.1033</v>
      </c>
      <c r="L1055" s="158">
        <v>43627.0</v>
      </c>
      <c r="M1055" s="160">
        <v>171789.04</v>
      </c>
      <c r="O1055" s="153">
        <f>IFERROR(__xludf.DUMMYFUNCTION("TO_DATE(INT((P1055/(60*60*24))+""1/1/1970""))"),43428.0)</f>
        <v>43428</v>
      </c>
      <c r="P1055" s="13">
        <v>1.5430176E9</v>
      </c>
      <c r="Q1055" s="13">
        <v>31059.7506</v>
      </c>
      <c r="S1055" s="153">
        <f>IFERROR(__xludf.DUMMYFUNCTION("TO_DATE(INT((T1055/(60*60*24))+""1/1/1970""))"),43627.0)</f>
        <v>43627</v>
      </c>
      <c r="T1055" s="152">
        <v>1.5602256E9</v>
      </c>
      <c r="U1055" s="152">
        <v>165078.7813</v>
      </c>
      <c r="W1055" s="153">
        <f>IFERROR(__xludf.DUMMYFUNCTION("TO_DATE(INT((X1055/(60*60*24))+""1/1/1970""))"),43596.0)</f>
        <v>43596</v>
      </c>
      <c r="X1055" s="156">
        <v>1.5575328E9</v>
      </c>
      <c r="Y1055" s="156">
        <v>10032.2355</v>
      </c>
      <c r="AA1055" s="153">
        <f>IFERROR(__xludf.DUMMYFUNCTION("TO_DATE(INT((AB1055/(60*60*24))+""1/1/1970""))"),43602.0)</f>
        <v>43602</v>
      </c>
      <c r="AB1055" s="156">
        <v>1.5580548E9</v>
      </c>
      <c r="AC1055" s="156">
        <v>89673.1068</v>
      </c>
      <c r="AE1055" s="153">
        <f>IFERROR(__xludf.DUMMYFUNCTION("TO_DATE(INT((AF1055/(60*60*24))+""1/1/1970""))"),43431.0)</f>
        <v>43431</v>
      </c>
      <c r="AF1055" s="156">
        <v>1.5433056E9</v>
      </c>
      <c r="AG1055" s="156">
        <v>92002.9473</v>
      </c>
      <c r="AH1055" s="156"/>
      <c r="AI1055" s="153">
        <f>IFERROR(__xludf.DUMMYFUNCTION("TO_DATE(INT((AJ1055/(60*60*24))+""1/1/1970""))"),43627.0)</f>
        <v>43627</v>
      </c>
      <c r="AJ1055" s="152">
        <v>1.5602256E9</v>
      </c>
      <c r="AK1055" s="152">
        <v>96445.7595</v>
      </c>
      <c r="AL1055" s="152">
        <v>168185.1033</v>
      </c>
      <c r="AM1055" s="160">
        <v>171789.04</v>
      </c>
      <c r="AN1055" s="152">
        <f t="shared" si="1"/>
        <v>32545.0903</v>
      </c>
      <c r="AO1055" s="152">
        <f t="shared" si="2"/>
        <v>165078.7813</v>
      </c>
      <c r="AP1055" s="152">
        <f t="shared" si="3"/>
        <v>10054.5442</v>
      </c>
      <c r="AQ1055" s="152">
        <f t="shared" si="4"/>
        <v>89611.3717</v>
      </c>
      <c r="AR1055" s="152">
        <f t="shared" si="5"/>
        <v>91881.0244</v>
      </c>
    </row>
    <row r="1056">
      <c r="A1056" s="156">
        <v>1.51732266E9</v>
      </c>
      <c r="B1056" s="156">
        <v>133956.0458</v>
      </c>
      <c r="D1056" s="153">
        <f>IFERROR(__xludf.DUMMYFUNCTION("TO_DATE(INT((E1056/(60*60*24))+""1/1/1970""))"),43628.0)</f>
        <v>43628</v>
      </c>
      <c r="E1056" s="156">
        <v>1.560312E9</v>
      </c>
      <c r="F1056" s="156">
        <v>96445.7595</v>
      </c>
      <c r="H1056" s="153">
        <f>IFERROR(__xludf.DUMMYFUNCTION("TO_DATE(INT((I1056/(60*60*24))+""1/1/1970""))"),43628.0)</f>
        <v>43628</v>
      </c>
      <c r="I1056" s="156">
        <v>1.560312E9</v>
      </c>
      <c r="J1056" s="156">
        <v>166613.2653</v>
      </c>
      <c r="L1056" s="158">
        <v>43628.0</v>
      </c>
      <c r="M1056" s="159">
        <v>171915.5</v>
      </c>
      <c r="O1056" s="153">
        <f>IFERROR(__xludf.DUMMYFUNCTION("TO_DATE(INT((P1056/(60*60*24))+""1/1/1970""))"),43429.0)</f>
        <v>43429</v>
      </c>
      <c r="P1056" s="13">
        <v>1.543104E9</v>
      </c>
      <c r="Q1056" s="13">
        <v>31059.7506</v>
      </c>
      <c r="S1056" s="153">
        <f>IFERROR(__xludf.DUMMYFUNCTION("TO_DATE(INT((T1056/(60*60*24))+""1/1/1970""))"),43628.0)</f>
        <v>43628</v>
      </c>
      <c r="T1056" s="156">
        <v>1.560312E9</v>
      </c>
      <c r="U1056" s="156">
        <v>165045.7503</v>
      </c>
      <c r="W1056" s="153">
        <f>IFERROR(__xludf.DUMMYFUNCTION("TO_DATE(INT((X1056/(60*60*24))+""1/1/1970""))"),43598.0)</f>
        <v>43598</v>
      </c>
      <c r="X1056" s="152">
        <v>1.5577056E9</v>
      </c>
      <c r="Y1056" s="152">
        <v>10030.2257</v>
      </c>
      <c r="AA1056" s="153">
        <f>IFERROR(__xludf.DUMMYFUNCTION("TO_DATE(INT((AB1056/(60*60*24))+""1/1/1970""))"),43604.0)</f>
        <v>43604</v>
      </c>
      <c r="AB1056" s="152">
        <v>1.5583032E9</v>
      </c>
      <c r="AC1056" s="152">
        <v>89669.1921</v>
      </c>
      <c r="AE1056" s="153">
        <f>IFERROR(__xludf.DUMMYFUNCTION("TO_DATE(INT((AF1056/(60*60*24))+""1/1/1970""))"),43432.0)</f>
        <v>43432</v>
      </c>
      <c r="AF1056" s="152">
        <v>1.5433848E9</v>
      </c>
      <c r="AG1056" s="152">
        <v>91712.265</v>
      </c>
      <c r="AH1056" s="156"/>
      <c r="AI1056" s="153">
        <f>IFERROR(__xludf.DUMMYFUNCTION("TO_DATE(INT((AJ1056/(60*60*24))+""1/1/1970""))"),43628.0)</f>
        <v>43628</v>
      </c>
      <c r="AJ1056" s="156">
        <v>1.560312E9</v>
      </c>
      <c r="AK1056" s="156">
        <v>96445.7595</v>
      </c>
      <c r="AL1056" s="156">
        <v>166613.2653</v>
      </c>
      <c r="AM1056" s="159">
        <v>171915.5</v>
      </c>
      <c r="AN1056" s="152">
        <f t="shared" si="1"/>
        <v>32545.9134</v>
      </c>
      <c r="AO1056" s="152">
        <f t="shared" si="2"/>
        <v>165045.7503</v>
      </c>
      <c r="AP1056" s="152">
        <f t="shared" si="3"/>
        <v>10052.5875</v>
      </c>
      <c r="AQ1056" s="152">
        <f t="shared" si="4"/>
        <v>89289.9907</v>
      </c>
      <c r="AR1056" s="152">
        <f t="shared" si="5"/>
        <v>91974.1284</v>
      </c>
    </row>
    <row r="1057">
      <c r="A1057" s="152">
        <v>1.517346E9</v>
      </c>
      <c r="B1057" s="152">
        <v>133653.2928</v>
      </c>
      <c r="D1057" s="153">
        <f>IFERROR(__xludf.DUMMYFUNCTION("TO_DATE(INT((E1057/(60*60*24))+""1/1/1970""))"),43629.0)</f>
        <v>43629</v>
      </c>
      <c r="E1057" s="152">
        <v>1.5603984E9</v>
      </c>
      <c r="F1057" s="152">
        <v>96445.7595</v>
      </c>
      <c r="H1057" s="153">
        <f>IFERROR(__xludf.DUMMYFUNCTION("TO_DATE(INT((I1057/(60*60*24))+""1/1/1970""))"),43629.0)</f>
        <v>43629</v>
      </c>
      <c r="I1057" s="152">
        <v>1.5603984E9</v>
      </c>
      <c r="J1057" s="152">
        <v>168470.3774</v>
      </c>
      <c r="L1057" s="158">
        <v>43629.0</v>
      </c>
      <c r="M1057" s="160">
        <v>171305.23</v>
      </c>
      <c r="O1057" s="153">
        <f>IFERROR(__xludf.DUMMYFUNCTION("TO_DATE(INT((P1057/(60*60*24))+""1/1/1970""))"),43430.0)</f>
        <v>43430</v>
      </c>
      <c r="P1057" s="13">
        <v>1.5431904E9</v>
      </c>
      <c r="Q1057" s="13">
        <v>31086.0989</v>
      </c>
      <c r="S1057" s="153">
        <f>IFERROR(__xludf.DUMMYFUNCTION("TO_DATE(INT((T1057/(60*60*24))+""1/1/1970""))"),43629.0)</f>
        <v>43629</v>
      </c>
      <c r="T1057" s="152">
        <v>1.5603984E9</v>
      </c>
      <c r="U1057" s="152">
        <v>164721.4181</v>
      </c>
      <c r="W1057" s="153">
        <f>IFERROR(__xludf.DUMMYFUNCTION("TO_DATE(INT((X1057/(60*60*24))+""1/1/1970""))"),43599.0)</f>
        <v>43599</v>
      </c>
      <c r="X1057" s="156">
        <v>1.5578424E9</v>
      </c>
      <c r="Y1057" s="156">
        <v>10017.514</v>
      </c>
      <c r="AA1057" s="153">
        <f>IFERROR(__xludf.DUMMYFUNCTION("TO_DATE(INT((AB1057/(60*60*24))+""1/1/1970""))"),43605.0)</f>
        <v>43605</v>
      </c>
      <c r="AB1057" s="152">
        <v>1.5583428E9</v>
      </c>
      <c r="AC1057" s="152">
        <v>89557.1046</v>
      </c>
      <c r="AE1057" s="153">
        <f>IFERROR(__xludf.DUMMYFUNCTION("TO_DATE(INT((AF1057/(60*60*24))+""1/1/1970""))"),43433.0)</f>
        <v>43433</v>
      </c>
      <c r="AF1057" s="156">
        <v>1.543464E9</v>
      </c>
      <c r="AG1057" s="156">
        <v>92280.2696</v>
      </c>
      <c r="AH1057" s="156"/>
      <c r="AI1057" s="153">
        <f>IFERROR(__xludf.DUMMYFUNCTION("TO_DATE(INT((AJ1057/(60*60*24))+""1/1/1970""))"),43629.0)</f>
        <v>43629</v>
      </c>
      <c r="AJ1057" s="152">
        <v>1.5603984E9</v>
      </c>
      <c r="AK1057" s="152">
        <v>96445.7595</v>
      </c>
      <c r="AL1057" s="152">
        <v>168470.3774</v>
      </c>
      <c r="AM1057" s="160">
        <v>171305.23</v>
      </c>
      <c r="AN1057" s="152">
        <f t="shared" si="1"/>
        <v>32559.6426</v>
      </c>
      <c r="AO1057" s="152">
        <f t="shared" si="2"/>
        <v>164721.4181</v>
      </c>
      <c r="AP1057" s="152">
        <f t="shared" si="3"/>
        <v>10035.3989</v>
      </c>
      <c r="AQ1057" s="152">
        <f t="shared" si="4"/>
        <v>89517.4097</v>
      </c>
      <c r="AR1057" s="152">
        <f t="shared" si="5"/>
        <v>91674.1716</v>
      </c>
    </row>
    <row r="1058">
      <c r="A1058" s="156">
        <v>1.51740906E9</v>
      </c>
      <c r="B1058" s="156">
        <v>134149.9969</v>
      </c>
      <c r="D1058" s="153">
        <f>IFERROR(__xludf.DUMMYFUNCTION("TO_DATE(INT((E1058/(60*60*24))+""1/1/1970""))"),43630.0)</f>
        <v>43630</v>
      </c>
      <c r="E1058" s="156">
        <v>1.5604848E9</v>
      </c>
      <c r="F1058" s="156">
        <v>96445.7595</v>
      </c>
      <c r="H1058" s="153">
        <f>IFERROR(__xludf.DUMMYFUNCTION("TO_DATE(INT((I1058/(60*60*24))+""1/1/1970""))"),43630.0)</f>
        <v>43630</v>
      </c>
      <c r="I1058" s="156">
        <v>1.5604848E9</v>
      </c>
      <c r="J1058" s="156">
        <v>168843.4462</v>
      </c>
      <c r="L1058" s="158">
        <v>43630.0</v>
      </c>
      <c r="M1058" s="159">
        <v>172740.88</v>
      </c>
      <c r="O1058" s="153">
        <f>IFERROR(__xludf.DUMMYFUNCTION("TO_DATE(INT((P1058/(60*60*24))+""1/1/1970""))"),43431.0)</f>
        <v>43431</v>
      </c>
      <c r="P1058" s="13">
        <v>1.5433308E9</v>
      </c>
      <c r="Q1058" s="13">
        <v>30912.6812</v>
      </c>
      <c r="S1058" s="153">
        <f>IFERROR(__xludf.DUMMYFUNCTION("TO_DATE(INT((T1058/(60*60*24))+""1/1/1970""))"),43630.0)</f>
        <v>43630</v>
      </c>
      <c r="T1058" s="156">
        <v>1.5604848E9</v>
      </c>
      <c r="U1058" s="156">
        <v>165441.4066</v>
      </c>
      <c r="W1058" s="153">
        <f>IFERROR(__xludf.DUMMYFUNCTION("TO_DATE(INT((X1058/(60*60*24))+""1/1/1970""))"),43600.0)</f>
        <v>43600</v>
      </c>
      <c r="X1058" s="156">
        <v>1.5579288E9</v>
      </c>
      <c r="Y1058" s="156">
        <v>10009.3743</v>
      </c>
      <c r="AA1058" s="153">
        <f>IFERROR(__xludf.DUMMYFUNCTION("TO_DATE(INT((AB1058/(60*60*24))+""1/1/1970""))"),43606.0)</f>
        <v>43606</v>
      </c>
      <c r="AB1058" s="156">
        <v>1.558422E9</v>
      </c>
      <c r="AC1058" s="156">
        <v>89753.4907</v>
      </c>
      <c r="AE1058" s="153">
        <f>IFERROR(__xludf.DUMMYFUNCTION("TO_DATE(INT((AF1058/(60*60*24))+""1/1/1970""))"),43434.0)</f>
        <v>43434</v>
      </c>
      <c r="AF1058" s="152">
        <v>1.5435432E9</v>
      </c>
      <c r="AG1058" s="152">
        <v>92482.2897</v>
      </c>
      <c r="AH1058" s="156"/>
      <c r="AI1058" s="153">
        <f>IFERROR(__xludf.DUMMYFUNCTION("TO_DATE(INT((AJ1058/(60*60*24))+""1/1/1970""))"),43630.0)</f>
        <v>43630</v>
      </c>
      <c r="AJ1058" s="156">
        <v>1.5604848E9</v>
      </c>
      <c r="AK1058" s="156">
        <v>96445.7595</v>
      </c>
      <c r="AL1058" s="156">
        <v>168843.4462</v>
      </c>
      <c r="AM1058" s="159">
        <v>172740.88</v>
      </c>
      <c r="AN1058" s="152">
        <f t="shared" si="1"/>
        <v>32683.0929</v>
      </c>
      <c r="AO1058" s="152">
        <f t="shared" si="2"/>
        <v>165441.4066</v>
      </c>
      <c r="AP1058" s="152">
        <f t="shared" si="3"/>
        <v>10034.0577</v>
      </c>
      <c r="AQ1058" s="152">
        <f t="shared" si="4"/>
        <v>89611.8116</v>
      </c>
      <c r="AR1058" s="152">
        <f t="shared" si="5"/>
        <v>91568.9236</v>
      </c>
    </row>
    <row r="1059">
      <c r="A1059" s="152">
        <v>1.5174324E9</v>
      </c>
      <c r="B1059" s="152">
        <v>133719.52</v>
      </c>
      <c r="D1059" s="153">
        <f>IFERROR(__xludf.DUMMYFUNCTION("TO_DATE(INT((E1059/(60*60*24))+""1/1/1970""))"),43631.0)</f>
        <v>43631</v>
      </c>
      <c r="E1059" s="152">
        <v>1.5605712E9</v>
      </c>
      <c r="F1059" s="152">
        <v>96445.7595</v>
      </c>
      <c r="H1059" s="153">
        <f>IFERROR(__xludf.DUMMYFUNCTION("TO_DATE(INT((I1059/(60*60*24))+""1/1/1970""))"),43631.0)</f>
        <v>43631</v>
      </c>
      <c r="I1059" s="152">
        <v>1.5605712E9</v>
      </c>
      <c r="J1059" s="152">
        <v>168721.538</v>
      </c>
      <c r="L1059" s="158">
        <v>43631.0</v>
      </c>
      <c r="M1059" s="160">
        <v>172214.3</v>
      </c>
      <c r="O1059" s="153">
        <f>IFERROR(__xludf.DUMMYFUNCTION("TO_DATE(INT((P1059/(60*60*24))+""1/1/1970""))"),43432.0)</f>
        <v>43432</v>
      </c>
      <c r="P1059" s="13">
        <v>1.5434172E9</v>
      </c>
      <c r="Q1059" s="13">
        <v>30900.6038</v>
      </c>
      <c r="S1059" s="153">
        <f>IFERROR(__xludf.DUMMYFUNCTION("TO_DATE(INT((T1059/(60*60*24))+""1/1/1970""))"),43631.0)</f>
        <v>43631</v>
      </c>
      <c r="T1059" s="152">
        <v>1.5605712E9</v>
      </c>
      <c r="U1059" s="152">
        <v>165228.4091</v>
      </c>
      <c r="W1059" s="153">
        <f>IFERROR(__xludf.DUMMYFUNCTION("TO_DATE(INT((X1059/(60*60*24))+""1/1/1970""))"),43601.0)</f>
        <v>43601</v>
      </c>
      <c r="X1059" s="156">
        <v>1.5580152E9</v>
      </c>
      <c r="Y1059" s="156">
        <v>10007.6282</v>
      </c>
      <c r="AA1059" s="153">
        <f>IFERROR(__xludf.DUMMYFUNCTION("TO_DATE(INT((AB1059/(60*60*24))+""1/1/1970""))"),43607.0)</f>
        <v>43607</v>
      </c>
      <c r="AB1059" s="152">
        <v>1.5585012E9</v>
      </c>
      <c r="AC1059" s="152">
        <v>89845.8913</v>
      </c>
      <c r="AE1059" s="153">
        <f>IFERROR(__xludf.DUMMYFUNCTION("TO_DATE(INT((AF1059/(60*60*24))+""1/1/1970""))"),43435.0)</f>
        <v>43435</v>
      </c>
      <c r="AF1059" s="156">
        <v>1.5436224E9</v>
      </c>
      <c r="AG1059" s="156">
        <v>91880.6826</v>
      </c>
      <c r="AH1059" s="156"/>
      <c r="AI1059" s="153">
        <f>IFERROR(__xludf.DUMMYFUNCTION("TO_DATE(INT((AJ1059/(60*60*24))+""1/1/1970""))"),43631.0)</f>
        <v>43631</v>
      </c>
      <c r="AJ1059" s="152">
        <v>1.5605712E9</v>
      </c>
      <c r="AK1059" s="152">
        <v>96445.7595</v>
      </c>
      <c r="AL1059" s="152">
        <v>168721.538</v>
      </c>
      <c r="AM1059" s="160">
        <v>172214.3</v>
      </c>
      <c r="AN1059" s="152">
        <f t="shared" si="1"/>
        <v>32675.4751</v>
      </c>
      <c r="AO1059" s="152">
        <f t="shared" si="2"/>
        <v>165228.4091</v>
      </c>
      <c r="AP1059" s="152">
        <f t="shared" si="3"/>
        <v>10001.1448</v>
      </c>
      <c r="AQ1059" s="152">
        <f t="shared" si="4"/>
        <v>89611.8116</v>
      </c>
      <c r="AR1059" s="152">
        <f t="shared" si="5"/>
        <v>91002.6084</v>
      </c>
    </row>
    <row r="1060">
      <c r="A1060" s="156">
        <v>1.51749546E9</v>
      </c>
      <c r="B1060" s="156">
        <v>133241.738</v>
      </c>
      <c r="D1060" s="153">
        <f>IFERROR(__xludf.DUMMYFUNCTION("TO_DATE(INT((E1060/(60*60*24))+""1/1/1970""))"),43633.0)</f>
        <v>43633</v>
      </c>
      <c r="E1060" s="156">
        <v>1.56078E9</v>
      </c>
      <c r="F1060" s="156">
        <v>96445.7595</v>
      </c>
      <c r="H1060" s="153">
        <f>IFERROR(__xludf.DUMMYFUNCTION("TO_DATE(INT((I1060/(60*60*24))+""1/1/1970""))"),43633.0)</f>
        <v>43633</v>
      </c>
      <c r="I1060" s="156">
        <v>1.56078E9</v>
      </c>
      <c r="J1060" s="156">
        <v>168721.538</v>
      </c>
      <c r="L1060" s="158">
        <v>43633.0</v>
      </c>
      <c r="M1060" s="159">
        <v>172214.3</v>
      </c>
      <c r="O1060" s="153">
        <f>IFERROR(__xludf.DUMMYFUNCTION("TO_DATE(INT((P1060/(60*60*24))+""1/1/1970""))"),43433.0)</f>
        <v>43433</v>
      </c>
      <c r="P1060" s="13">
        <v>1.5435036E9</v>
      </c>
      <c r="Q1060" s="13">
        <v>30853.9241</v>
      </c>
      <c r="S1060" s="153">
        <f>IFERROR(__xludf.DUMMYFUNCTION("TO_DATE(INT((T1060/(60*60*24))+""1/1/1970""))"),43633.0)</f>
        <v>43633</v>
      </c>
      <c r="T1060" s="156">
        <v>1.560744E9</v>
      </c>
      <c r="U1060" s="156">
        <v>165228.4091</v>
      </c>
      <c r="W1060" s="153">
        <f>IFERROR(__xludf.DUMMYFUNCTION("TO_DATE(INT((X1060/(60*60*24))+""1/1/1970""))"),43602.0)</f>
        <v>43602</v>
      </c>
      <c r="X1060" s="156">
        <v>1.5581016E9</v>
      </c>
      <c r="Y1060" s="156">
        <v>9988.4732</v>
      </c>
      <c r="AA1060" s="153">
        <f>IFERROR(__xludf.DUMMYFUNCTION("TO_DATE(INT((AB1060/(60*60*24))+""1/1/1970""))"),43608.0)</f>
        <v>43608</v>
      </c>
      <c r="AB1060" s="156">
        <v>1.5585804E9</v>
      </c>
      <c r="AC1060" s="156">
        <v>89627.5565</v>
      </c>
      <c r="AE1060" s="153">
        <f>IFERROR(__xludf.DUMMYFUNCTION("TO_DATE(INT((AF1060/(60*60*24))+""1/1/1970""))"),43436.0)</f>
        <v>43436</v>
      </c>
      <c r="AF1060" s="152">
        <v>1.5437916E9</v>
      </c>
      <c r="AG1060" s="152">
        <v>91880.6826</v>
      </c>
      <c r="AH1060" s="156"/>
      <c r="AI1060" s="153">
        <f>IFERROR(__xludf.DUMMYFUNCTION("TO_DATE(INT((AJ1060/(60*60*24))+""1/1/1970""))"),43633.0)</f>
        <v>43633</v>
      </c>
      <c r="AJ1060" s="156">
        <v>1.56078E9</v>
      </c>
      <c r="AK1060" s="156">
        <v>96445.7595</v>
      </c>
      <c r="AL1060" s="156">
        <v>168721.538</v>
      </c>
      <c r="AM1060" s="159">
        <v>172214.3</v>
      </c>
      <c r="AN1060" s="152">
        <f t="shared" si="1"/>
        <v>32706.197</v>
      </c>
      <c r="AO1060" s="152">
        <f t="shared" si="2"/>
        <v>165228.4091</v>
      </c>
      <c r="AP1060" s="152">
        <f t="shared" si="3"/>
        <v>10002.8355</v>
      </c>
      <c r="AQ1060" s="152">
        <f t="shared" si="4"/>
        <v>90204.7491</v>
      </c>
      <c r="AR1060" s="152">
        <f t="shared" si="5"/>
        <v>91051.1844</v>
      </c>
    </row>
    <row r="1061">
      <c r="A1061" s="152">
        <v>1.5175188E9</v>
      </c>
      <c r="B1061" s="152">
        <v>133568.1436</v>
      </c>
      <c r="D1061" s="153">
        <f>IFERROR(__xludf.DUMMYFUNCTION("TO_DATE(INT((E1061/(60*60*24))+""1/1/1970""))"),43634.0)</f>
        <v>43634</v>
      </c>
      <c r="E1061" s="156">
        <v>1.5608304E9</v>
      </c>
      <c r="F1061" s="156">
        <v>96445.7595</v>
      </c>
      <c r="H1061" s="153">
        <f>IFERROR(__xludf.DUMMYFUNCTION("TO_DATE(INT((I1061/(60*60*24))+""1/1/1970""))"),43634.0)</f>
        <v>43634</v>
      </c>
      <c r="I1061" s="156">
        <v>1.5608304E9</v>
      </c>
      <c r="J1061" s="156">
        <v>172248.578</v>
      </c>
      <c r="L1061" s="158">
        <v>43634.0</v>
      </c>
      <c r="M1061" s="159">
        <v>173033.81</v>
      </c>
      <c r="O1061" s="153">
        <f>IFERROR(__xludf.DUMMYFUNCTION("TO_DATE(INT((P1061/(60*60*24))+""1/1/1970""))"),43434.0)</f>
        <v>43434</v>
      </c>
      <c r="P1061" s="13">
        <v>1.54359E9</v>
      </c>
      <c r="Q1061" s="13">
        <v>30784.743</v>
      </c>
      <c r="S1061" s="153">
        <f>IFERROR(__xludf.DUMMYFUNCTION("TO_DATE(INT((T1061/(60*60*24))+""1/1/1970""))"),43634.0)</f>
        <v>43634</v>
      </c>
      <c r="T1061" s="152">
        <v>1.5608304E9</v>
      </c>
      <c r="U1061" s="152">
        <v>165349.5478</v>
      </c>
      <c r="W1061" s="153">
        <f>IFERROR(__xludf.DUMMYFUNCTION("TO_DATE(INT((X1061/(60*60*24))+""1/1/1970""))"),43603.0)</f>
        <v>43603</v>
      </c>
      <c r="X1061" s="156">
        <v>1.5581376E9</v>
      </c>
      <c r="Y1061" s="156">
        <v>9975.1107</v>
      </c>
      <c r="AA1061" s="153">
        <f>IFERROR(__xludf.DUMMYFUNCTION("TO_DATE(INT((AB1061/(60*60*24))+""1/1/1970""))"),43609.0)</f>
        <v>43609</v>
      </c>
      <c r="AB1061" s="152">
        <v>1.5586596E9</v>
      </c>
      <c r="AC1061" s="152">
        <v>89181.8883</v>
      </c>
      <c r="AE1061" s="153">
        <f>IFERROR(__xludf.DUMMYFUNCTION("TO_DATE(INT((AF1061/(60*60*24))+""1/1/1970""))"),43437.0)</f>
        <v>43437</v>
      </c>
      <c r="AF1061" s="156">
        <v>1.5438312E9</v>
      </c>
      <c r="AG1061" s="156">
        <v>92078.2494</v>
      </c>
      <c r="AH1061" s="156"/>
      <c r="AI1061" s="153">
        <f>IFERROR(__xludf.DUMMYFUNCTION("TO_DATE(INT((AJ1061/(60*60*24))+""1/1/1970""))"),43634.0)</f>
        <v>43634</v>
      </c>
      <c r="AJ1061" s="156">
        <v>1.5608304E9</v>
      </c>
      <c r="AK1061" s="156">
        <v>96445.7595</v>
      </c>
      <c r="AL1061" s="156">
        <v>172248.578</v>
      </c>
      <c r="AM1061" s="159">
        <v>173033.81</v>
      </c>
      <c r="AN1061" s="152">
        <f t="shared" si="1"/>
        <v>32644.8067</v>
      </c>
      <c r="AO1061" s="152">
        <f t="shared" si="2"/>
        <v>165349.5478</v>
      </c>
      <c r="AP1061" s="152">
        <f t="shared" si="3"/>
        <v>9996.4243</v>
      </c>
      <c r="AQ1061" s="152">
        <f t="shared" si="4"/>
        <v>90365.7431</v>
      </c>
      <c r="AR1061" s="152">
        <f t="shared" si="5"/>
        <v>91121.6196</v>
      </c>
    </row>
    <row r="1062">
      <c r="A1062" s="156">
        <v>1.51758186E9</v>
      </c>
      <c r="B1062" s="156">
        <v>132868.0273</v>
      </c>
      <c r="D1062" s="153">
        <f>IFERROR(__xludf.DUMMYFUNCTION("TO_DATE(INT((E1062/(60*60*24))+""1/1/1970""))"),43635.0)</f>
        <v>43635</v>
      </c>
      <c r="E1062" s="152">
        <v>1.5609168E9</v>
      </c>
      <c r="F1062" s="152">
        <v>96445.7595</v>
      </c>
      <c r="H1062" s="153">
        <f>IFERROR(__xludf.DUMMYFUNCTION("TO_DATE(INT((I1062/(60*60*24))+""1/1/1970""))"),43635.0)</f>
        <v>43635</v>
      </c>
      <c r="I1062" s="152">
        <v>1.5609168E9</v>
      </c>
      <c r="J1062" s="152">
        <v>170546.208</v>
      </c>
      <c r="L1062" s="158">
        <v>43635.0</v>
      </c>
      <c r="M1062" s="160">
        <v>176054.19</v>
      </c>
      <c r="O1062" s="153">
        <f>IFERROR(__xludf.DUMMYFUNCTION("TO_DATE(INT((P1062/(60*60*24))+""1/1/1970""))"),43435.0)</f>
        <v>43435</v>
      </c>
      <c r="P1062" s="13">
        <v>1.5436224E9</v>
      </c>
      <c r="Q1062" s="13">
        <v>30849.0084</v>
      </c>
      <c r="S1062" s="153">
        <f>IFERROR(__xludf.DUMMYFUNCTION("TO_DATE(INT((T1062/(60*60*24))+""1/1/1970""))"),43635.0)</f>
        <v>43635</v>
      </c>
      <c r="T1062" s="156">
        <v>1.5609168E9</v>
      </c>
      <c r="U1062" s="156">
        <v>166985.4142</v>
      </c>
      <c r="W1062" s="153">
        <f>IFERROR(__xludf.DUMMYFUNCTION("TO_DATE(INT((X1062/(60*60*24))+""1/1/1970""))"),43605.0)</f>
        <v>43605</v>
      </c>
      <c r="X1062" s="152">
        <v>1.5583104E9</v>
      </c>
      <c r="Y1062" s="152">
        <v>9982.0937</v>
      </c>
      <c r="AA1062" s="153">
        <f>IFERROR(__xludf.DUMMYFUNCTION("TO_DATE(INT((AB1062/(60*60*24))+""1/1/1970""))"),43611.0)</f>
        <v>43611</v>
      </c>
      <c r="AB1062" s="156">
        <v>1.558908E9</v>
      </c>
      <c r="AC1062" s="156">
        <v>88904.4891</v>
      </c>
      <c r="AE1062" s="153">
        <f>IFERROR(__xludf.DUMMYFUNCTION("TO_DATE(INT((AF1062/(60*60*24))+""1/1/1970""))"),43438.0)</f>
        <v>43438</v>
      </c>
      <c r="AF1062" s="152">
        <v>1.5439104E9</v>
      </c>
      <c r="AG1062" s="152">
        <v>92177.8425</v>
      </c>
      <c r="AH1062" s="156"/>
      <c r="AI1062" s="153">
        <f>IFERROR(__xludf.DUMMYFUNCTION("TO_DATE(INT((AJ1062/(60*60*24))+""1/1/1970""))"),43635.0)</f>
        <v>43635</v>
      </c>
      <c r="AJ1062" s="152">
        <v>1.5609168E9</v>
      </c>
      <c r="AK1062" s="152">
        <v>96445.7595</v>
      </c>
      <c r="AL1062" s="152">
        <v>170546.208</v>
      </c>
      <c r="AM1062" s="160">
        <v>176054.19</v>
      </c>
      <c r="AN1062" s="152">
        <f t="shared" si="1"/>
        <v>32569.2601</v>
      </c>
      <c r="AO1062" s="152">
        <f t="shared" si="2"/>
        <v>166985.4142</v>
      </c>
      <c r="AP1062" s="152">
        <f t="shared" si="3"/>
        <v>10000.7099</v>
      </c>
      <c r="AQ1062" s="152">
        <f t="shared" si="4"/>
        <v>90221.4613</v>
      </c>
      <c r="AR1062" s="152">
        <f t="shared" si="5"/>
        <v>90908.29</v>
      </c>
    </row>
    <row r="1063">
      <c r="A1063" s="152">
        <v>1.5176052E9</v>
      </c>
      <c r="B1063" s="152">
        <v>130668.3378</v>
      </c>
      <c r="D1063" s="153">
        <f>IFERROR(__xludf.DUMMYFUNCTION("TO_DATE(INT((E1063/(60*60*24))+""1/1/1970""))"),43636.0)</f>
        <v>43636</v>
      </c>
      <c r="E1063" s="156">
        <v>1.5610032E9</v>
      </c>
      <c r="F1063" s="156">
        <v>96445.7595</v>
      </c>
      <c r="H1063" s="153">
        <f>IFERROR(__xludf.DUMMYFUNCTION("TO_DATE(INT((I1063/(60*60*24))+""1/1/1970""))"),43636.0)</f>
        <v>43636</v>
      </c>
      <c r="I1063" s="156">
        <v>1.5610032E9</v>
      </c>
      <c r="J1063" s="156">
        <v>172053.458</v>
      </c>
      <c r="L1063" s="158">
        <v>43636.0</v>
      </c>
      <c r="M1063" s="159">
        <v>177013.39</v>
      </c>
      <c r="O1063" s="153">
        <f>IFERROR(__xludf.DUMMYFUNCTION("TO_DATE(INT((P1063/(60*60*24))+""1/1/1970""))"),43436.0)</f>
        <v>43436</v>
      </c>
      <c r="P1063" s="13">
        <v>1.5437088E9</v>
      </c>
      <c r="Q1063" s="13">
        <v>30849.0084</v>
      </c>
      <c r="S1063" s="153">
        <f>IFERROR(__xludf.DUMMYFUNCTION("TO_DATE(INT((T1063/(60*60*24))+""1/1/1970""))"),43636.0)</f>
        <v>43636</v>
      </c>
      <c r="T1063" s="152">
        <v>1.5610032E9</v>
      </c>
      <c r="U1063" s="152">
        <v>167406.9667</v>
      </c>
      <c r="W1063" s="153">
        <f>IFERROR(__xludf.DUMMYFUNCTION("TO_DATE(INT((X1063/(60*60*24))+""1/1/1970""))"),43606.0)</f>
        <v>43606</v>
      </c>
      <c r="X1063" s="156">
        <v>1.5584472E9</v>
      </c>
      <c r="Y1063" s="156">
        <v>9989.0675</v>
      </c>
      <c r="AA1063" s="153">
        <f>IFERROR(__xludf.DUMMYFUNCTION("TO_DATE(INT((AB1063/(60*60*24))+""1/1/1970""))"),43612.0)</f>
        <v>43612</v>
      </c>
      <c r="AB1063" s="156">
        <v>1.5589476E9</v>
      </c>
      <c r="AC1063" s="156">
        <v>88961.0375</v>
      </c>
      <c r="AE1063" s="153">
        <f>IFERROR(__xludf.DUMMYFUNCTION("TO_DATE(INT((AF1063/(60*60*24))+""1/1/1970""))"),43439.0)</f>
        <v>43439</v>
      </c>
      <c r="AF1063" s="156">
        <v>1.5439896E9</v>
      </c>
      <c r="AG1063" s="156">
        <v>92079.464</v>
      </c>
      <c r="AH1063" s="156"/>
      <c r="AI1063" s="153">
        <f>IFERROR(__xludf.DUMMYFUNCTION("TO_DATE(INT((AJ1063/(60*60*24))+""1/1/1970""))"),43636.0)</f>
        <v>43636</v>
      </c>
      <c r="AJ1063" s="156">
        <v>1.5610032E9</v>
      </c>
      <c r="AK1063" s="156">
        <v>96445.7595</v>
      </c>
      <c r="AL1063" s="156">
        <v>172053.458</v>
      </c>
      <c r="AM1063" s="159">
        <v>177013.39</v>
      </c>
      <c r="AN1063" s="152">
        <f t="shared" si="1"/>
        <v>32588.8304</v>
      </c>
      <c r="AO1063" s="152">
        <f t="shared" si="2"/>
        <v>167406.9667</v>
      </c>
      <c r="AP1063" s="152">
        <f t="shared" si="3"/>
        <v>10025.4769</v>
      </c>
      <c r="AQ1063" s="152">
        <f t="shared" si="4"/>
        <v>89296.3485</v>
      </c>
      <c r="AR1063" s="152">
        <f t="shared" si="5"/>
        <v>91215.1284</v>
      </c>
    </row>
    <row r="1064">
      <c r="A1064" s="156">
        <v>1.51784106E9</v>
      </c>
      <c r="B1064" s="156">
        <v>129504.631</v>
      </c>
      <c r="D1064" s="153">
        <f>IFERROR(__xludf.DUMMYFUNCTION("TO_DATE(INT((E1064/(60*60*24))+""1/1/1970""))"),43637.0)</f>
        <v>43637</v>
      </c>
      <c r="E1064" s="152">
        <v>1.5610896E9</v>
      </c>
      <c r="F1064" s="152">
        <v>96445.7595</v>
      </c>
      <c r="H1064" s="153">
        <f>IFERROR(__xludf.DUMMYFUNCTION("TO_DATE(INT((I1064/(60*60*24))+""1/1/1970""))"),43637.0)</f>
        <v>43637</v>
      </c>
      <c r="I1064" s="152">
        <v>1.5610896E9</v>
      </c>
      <c r="J1064" s="152">
        <v>170968.378</v>
      </c>
      <c r="L1064" s="158">
        <v>43637.0</v>
      </c>
      <c r="M1064" s="160">
        <v>180469.9</v>
      </c>
      <c r="O1064" s="153">
        <f>IFERROR(__xludf.DUMMYFUNCTION("TO_DATE(INT((P1064/(60*60*24))+""1/1/1970""))"),43437.0)</f>
        <v>43437</v>
      </c>
      <c r="P1064" s="13">
        <v>1.5437952E9</v>
      </c>
      <c r="Q1064" s="13">
        <v>30781.1107</v>
      </c>
      <c r="S1064" s="153">
        <f>IFERROR(__xludf.DUMMYFUNCTION("TO_DATE(INT((T1064/(60*60*24))+""1/1/1970""))"),43637.0)</f>
        <v>43637</v>
      </c>
      <c r="T1064" s="156">
        <v>1.5610896E9</v>
      </c>
      <c r="U1064" s="156">
        <v>168983.5047</v>
      </c>
      <c r="W1064" s="153">
        <f>IFERROR(__xludf.DUMMYFUNCTION("TO_DATE(INT((X1064/(60*60*24))+""1/1/1970""))"),43607.0)</f>
        <v>43607</v>
      </c>
      <c r="X1064" s="156">
        <v>1.5585336E9</v>
      </c>
      <c r="Y1064" s="156">
        <v>9976.9834</v>
      </c>
      <c r="AA1064" s="153">
        <f>IFERROR(__xludf.DUMMYFUNCTION("TO_DATE(INT((AB1064/(60*60*24))+""1/1/1970""))"),43613.0)</f>
        <v>43613</v>
      </c>
      <c r="AB1064" s="152">
        <v>1.5590268E9</v>
      </c>
      <c r="AC1064" s="152">
        <v>88902.7534</v>
      </c>
      <c r="AE1064" s="153">
        <f>IFERROR(__xludf.DUMMYFUNCTION("TO_DATE(INT((AF1064/(60*60*24))+""1/1/1970""))"),43440.0)</f>
        <v>43440</v>
      </c>
      <c r="AF1064" s="152">
        <v>1.5440688E9</v>
      </c>
      <c r="AG1064" s="152">
        <v>92130.4751</v>
      </c>
      <c r="AH1064" s="156"/>
      <c r="AI1064" s="153">
        <f>IFERROR(__xludf.DUMMYFUNCTION("TO_DATE(INT((AJ1064/(60*60*24))+""1/1/1970""))"),43637.0)</f>
        <v>43637</v>
      </c>
      <c r="AJ1064" s="152">
        <v>1.5610896E9</v>
      </c>
      <c r="AK1064" s="152">
        <v>96445.7595</v>
      </c>
      <c r="AL1064" s="152">
        <v>170968.378</v>
      </c>
      <c r="AM1064" s="160">
        <v>180469.9</v>
      </c>
      <c r="AN1064" s="152">
        <f t="shared" si="1"/>
        <v>32667.2259</v>
      </c>
      <c r="AO1064" s="152">
        <f t="shared" si="2"/>
        <v>168983.5047</v>
      </c>
      <c r="AP1064" s="152">
        <f t="shared" si="3"/>
        <v>10056.6472</v>
      </c>
      <c r="AQ1064" s="152">
        <f t="shared" si="4"/>
        <v>88928.738</v>
      </c>
      <c r="AR1064" s="152">
        <f t="shared" si="5"/>
        <v>91689.554</v>
      </c>
    </row>
    <row r="1065">
      <c r="A1065" s="152">
        <v>1.5178644E9</v>
      </c>
      <c r="B1065" s="152">
        <v>125218.7843</v>
      </c>
      <c r="D1065" s="153">
        <f>IFERROR(__xludf.DUMMYFUNCTION("TO_DATE(INT((E1065/(60*60*24))+""1/1/1970""))"),43638.0)</f>
        <v>43638</v>
      </c>
      <c r="E1065" s="156">
        <v>1.561176E9</v>
      </c>
      <c r="F1065" s="156">
        <v>96445.7595</v>
      </c>
      <c r="H1065" s="153">
        <f>IFERROR(__xludf.DUMMYFUNCTION("TO_DATE(INT((I1065/(60*60*24))+""1/1/1970""))"),43638.0)</f>
        <v>43638</v>
      </c>
      <c r="I1065" s="156">
        <v>1.561176E9</v>
      </c>
      <c r="J1065" s="156">
        <v>169965.238</v>
      </c>
      <c r="L1065" s="158">
        <v>43638.0</v>
      </c>
      <c r="M1065" s="159">
        <v>179917.3</v>
      </c>
      <c r="O1065" s="153">
        <f>IFERROR(__xludf.DUMMYFUNCTION("TO_DATE(INT((P1065/(60*60*24))+""1/1/1970""))"),43438.0)</f>
        <v>43438</v>
      </c>
      <c r="P1065" s="13">
        <v>1.5439356E9</v>
      </c>
      <c r="Q1065" s="13">
        <v>30909.1399</v>
      </c>
      <c r="S1065" s="153">
        <f>IFERROR(__xludf.DUMMYFUNCTION("TO_DATE(INT((T1065/(60*60*24))+""1/1/1970""))"),43638.0)</f>
        <v>43638</v>
      </c>
      <c r="T1065" s="152">
        <v>1.561176E9</v>
      </c>
      <c r="U1065" s="152">
        <v>168750.4415</v>
      </c>
      <c r="W1065" s="153">
        <f>IFERROR(__xludf.DUMMYFUNCTION("TO_DATE(INT((X1065/(60*60*24))+""1/1/1970""))"),43608.0)</f>
        <v>43608</v>
      </c>
      <c r="X1065" s="156">
        <v>1.55862E9</v>
      </c>
      <c r="Y1065" s="156">
        <v>9974.4614</v>
      </c>
      <c r="AA1065" s="153">
        <f>IFERROR(__xludf.DUMMYFUNCTION("TO_DATE(INT((AB1065/(60*60*24))+""1/1/1970""))"),43614.0)</f>
        <v>43614</v>
      </c>
      <c r="AB1065" s="156">
        <v>1.559106E9</v>
      </c>
      <c r="AC1065" s="156">
        <v>89237.9934</v>
      </c>
      <c r="AE1065" s="153">
        <f>IFERROR(__xludf.DUMMYFUNCTION("TO_DATE(INT((AF1065/(60*60*24))+""1/1/1970""))"),43441.0)</f>
        <v>43441</v>
      </c>
      <c r="AF1065" s="156">
        <v>1.544148E9</v>
      </c>
      <c r="AG1065" s="156">
        <v>92349.0941</v>
      </c>
      <c r="AH1065" s="156"/>
      <c r="AI1065" s="153">
        <f>IFERROR(__xludf.DUMMYFUNCTION("TO_DATE(INT((AJ1065/(60*60*24))+""1/1/1970""))"),43638.0)</f>
        <v>43638</v>
      </c>
      <c r="AJ1065" s="156">
        <v>1.561176E9</v>
      </c>
      <c r="AK1065" s="156">
        <v>96445.7595</v>
      </c>
      <c r="AL1065" s="156">
        <v>169965.238</v>
      </c>
      <c r="AM1065" s="159">
        <v>179917.3</v>
      </c>
      <c r="AN1065" s="152">
        <f t="shared" si="1"/>
        <v>32757.9601</v>
      </c>
      <c r="AO1065" s="152">
        <f t="shared" si="2"/>
        <v>168750.4415</v>
      </c>
      <c r="AP1065" s="152">
        <f t="shared" si="3"/>
        <v>10055.0583</v>
      </c>
      <c r="AQ1065" s="152">
        <f t="shared" si="4"/>
        <v>88928.738</v>
      </c>
      <c r="AR1065" s="152">
        <f t="shared" si="5"/>
        <v>92291.0868</v>
      </c>
    </row>
    <row r="1066">
      <c r="A1066" s="156">
        <v>1.51792746E9</v>
      </c>
      <c r="B1066" s="156">
        <v>122758.9164</v>
      </c>
      <c r="D1066" s="153">
        <f>IFERROR(__xludf.DUMMYFUNCTION("TO_DATE(INT((E1066/(60*60*24))+""1/1/1970""))"),43640.0)</f>
        <v>43640</v>
      </c>
      <c r="E1066" s="152">
        <v>1.5613848E9</v>
      </c>
      <c r="F1066" s="152">
        <v>96445.7595</v>
      </c>
      <c r="H1066" s="153">
        <f>IFERROR(__xludf.DUMMYFUNCTION("TO_DATE(INT((I1066/(60*60*24))+""1/1/1970""))"),43640.0)</f>
        <v>43640</v>
      </c>
      <c r="I1066" s="152">
        <v>1.5613848E9</v>
      </c>
      <c r="J1066" s="152">
        <v>169965.238</v>
      </c>
      <c r="L1066" s="158">
        <v>43640.0</v>
      </c>
      <c r="M1066" s="160">
        <v>179917.3</v>
      </c>
      <c r="O1066" s="153">
        <f>IFERROR(__xludf.DUMMYFUNCTION("TO_DATE(INT((P1066/(60*60*24))+""1/1/1970""))"),43439.0)</f>
        <v>43439</v>
      </c>
      <c r="P1066" s="13">
        <v>1.543968E9</v>
      </c>
      <c r="Q1066" s="13">
        <v>31265.8636</v>
      </c>
      <c r="S1066" s="153">
        <f>IFERROR(__xludf.DUMMYFUNCTION("TO_DATE(INT((T1066/(60*60*24))+""1/1/1970""))"),43640.0)</f>
        <v>43640</v>
      </c>
      <c r="T1066" s="156">
        <v>1.5613848E9</v>
      </c>
      <c r="U1066" s="156">
        <v>168750.4415</v>
      </c>
      <c r="W1066" s="153">
        <f>IFERROR(__xludf.DUMMYFUNCTION("TO_DATE(INT((X1066/(60*60*24))+""1/1/1970""))"),43609.0)</f>
        <v>43609</v>
      </c>
      <c r="X1066" s="156">
        <v>1.5587064E9</v>
      </c>
      <c r="Y1066" s="156">
        <v>9989.2294</v>
      </c>
      <c r="AA1066" s="153">
        <f>IFERROR(__xludf.DUMMYFUNCTION("TO_DATE(INT((AB1066/(60*60*24))+""1/1/1970""))"),43615.0)</f>
        <v>43615</v>
      </c>
      <c r="AB1066" s="152">
        <v>1.5591852E9</v>
      </c>
      <c r="AC1066" s="152">
        <v>89423.1059</v>
      </c>
      <c r="AE1066" s="153">
        <f>IFERROR(__xludf.DUMMYFUNCTION("TO_DATE(INT((AF1066/(60*60*24))+""1/1/1970""))"),43442.0)</f>
        <v>43442</v>
      </c>
      <c r="AF1066" s="152">
        <v>1.5442272E9</v>
      </c>
      <c r="AG1066" s="152">
        <v>92376.219</v>
      </c>
      <c r="AH1066" s="156"/>
      <c r="AI1066" s="153">
        <f>IFERROR(__xludf.DUMMYFUNCTION("TO_DATE(INT((AJ1066/(60*60*24))+""1/1/1970""))"),43640.0)</f>
        <v>43640</v>
      </c>
      <c r="AJ1066" s="152">
        <v>1.5613848E9</v>
      </c>
      <c r="AK1066" s="152">
        <v>96445.7595</v>
      </c>
      <c r="AL1066" s="152">
        <v>169965.238</v>
      </c>
      <c r="AM1066" s="160">
        <v>179917.3</v>
      </c>
      <c r="AN1066" s="152">
        <f t="shared" si="1"/>
        <v>32665.8258</v>
      </c>
      <c r="AO1066" s="152">
        <f t="shared" si="2"/>
        <v>168750.4415</v>
      </c>
      <c r="AP1066" s="152">
        <f t="shared" si="3"/>
        <v>10059.739</v>
      </c>
      <c r="AQ1066" s="152">
        <f t="shared" si="4"/>
        <v>88975.2924</v>
      </c>
      <c r="AR1066" s="152">
        <f t="shared" si="5"/>
        <v>92423.8612</v>
      </c>
    </row>
    <row r="1067">
      <c r="A1067" s="152">
        <v>1.5179508E9</v>
      </c>
      <c r="B1067" s="152">
        <v>126110.3416</v>
      </c>
      <c r="D1067" s="153">
        <f>IFERROR(__xludf.DUMMYFUNCTION("TO_DATE(INT((E1067/(60*60*24))+""1/1/1970""))"),43641.0)</f>
        <v>43641</v>
      </c>
      <c r="E1067" s="152">
        <v>1.5614352E9</v>
      </c>
      <c r="F1067" s="152">
        <v>96445.7595</v>
      </c>
      <c r="H1067" s="153">
        <f>IFERROR(__xludf.DUMMYFUNCTION("TO_DATE(INT((I1067/(60*60*24))+""1/1/1970""))"),43641.0)</f>
        <v>43641</v>
      </c>
      <c r="I1067" s="152">
        <v>1.5614352E9</v>
      </c>
      <c r="J1067" s="152">
        <v>168661.968</v>
      </c>
      <c r="L1067" s="158">
        <v>43641.0</v>
      </c>
      <c r="M1067" s="159">
        <v>180485.03</v>
      </c>
      <c r="O1067" s="153">
        <f>IFERROR(__xludf.DUMMYFUNCTION("TO_DATE(INT((P1067/(60*60*24))+""1/1/1970""))"),43440.0)</f>
        <v>43440</v>
      </c>
      <c r="P1067" s="13">
        <v>1.5440544E9</v>
      </c>
      <c r="Q1067" s="13">
        <v>31112.9378</v>
      </c>
      <c r="S1067" s="153">
        <f>IFERROR(__xludf.DUMMYFUNCTION("TO_DATE(INT((T1067/(60*60*24))+""1/1/1970""))"),43641.0)</f>
        <v>43641</v>
      </c>
      <c r="T1067" s="156">
        <v>1.5614352E9</v>
      </c>
      <c r="U1067" s="156">
        <v>168552.66</v>
      </c>
      <c r="W1067" s="153">
        <f>IFERROR(__xludf.DUMMYFUNCTION("TO_DATE(INT((X1067/(60*60*24))+""1/1/1970""))"),43610.0)</f>
        <v>43610</v>
      </c>
      <c r="X1067" s="156">
        <v>1.5587424E9</v>
      </c>
      <c r="Y1067" s="156">
        <v>10005.379</v>
      </c>
      <c r="AA1067" s="153">
        <f>IFERROR(__xludf.DUMMYFUNCTION("TO_DATE(INT((AB1067/(60*60*24))+""1/1/1970""))"),43616.0)</f>
        <v>43616</v>
      </c>
      <c r="AB1067" s="156">
        <v>1.5592644E9</v>
      </c>
      <c r="AC1067" s="156">
        <v>89581.2777</v>
      </c>
      <c r="AE1067" s="153">
        <f>IFERROR(__xludf.DUMMYFUNCTION("TO_DATE(INT((AF1067/(60*60*24))+""1/1/1970""))"),43443.0)</f>
        <v>43443</v>
      </c>
      <c r="AF1067" s="156">
        <v>1.5443964E9</v>
      </c>
      <c r="AG1067" s="156">
        <v>92376.219</v>
      </c>
      <c r="AH1067" s="156"/>
      <c r="AI1067" s="153">
        <f>IFERROR(__xludf.DUMMYFUNCTION("TO_DATE(INT((AJ1067/(60*60*24))+""1/1/1970""))"),43641.0)</f>
        <v>43641</v>
      </c>
      <c r="AJ1067" s="152">
        <v>1.5614352E9</v>
      </c>
      <c r="AK1067" s="152">
        <v>96445.7595</v>
      </c>
      <c r="AL1067" s="152">
        <v>168661.968</v>
      </c>
      <c r="AM1067" s="159">
        <v>180485.03</v>
      </c>
      <c r="AN1067" s="152">
        <f t="shared" si="1"/>
        <v>32722.4234</v>
      </c>
      <c r="AO1067" s="152">
        <f t="shared" si="2"/>
        <v>168552.66</v>
      </c>
      <c r="AP1067" s="152">
        <f t="shared" si="3"/>
        <v>10064.6938</v>
      </c>
      <c r="AQ1067" s="152">
        <f t="shared" si="4"/>
        <v>89346.4801</v>
      </c>
      <c r="AR1067" s="152">
        <f t="shared" si="5"/>
        <v>92539.2292</v>
      </c>
    </row>
    <row r="1068">
      <c r="A1068" s="156">
        <v>1.51801386E9</v>
      </c>
      <c r="B1068" s="156">
        <v>126110.3416</v>
      </c>
      <c r="D1068" s="153">
        <f>IFERROR(__xludf.DUMMYFUNCTION("TO_DATE(INT((E1068/(60*60*24))+""1/1/1970""))"),43642.0)</f>
        <v>43642</v>
      </c>
      <c r="E1068" s="156">
        <v>1.5615216E9</v>
      </c>
      <c r="F1068" s="156">
        <v>96445.7595</v>
      </c>
      <c r="H1068" s="153">
        <f>IFERROR(__xludf.DUMMYFUNCTION("TO_DATE(INT((I1068/(60*60*24))+""1/1/1970""))"),43642.0)</f>
        <v>43642</v>
      </c>
      <c r="I1068" s="156">
        <v>1.5615216E9</v>
      </c>
      <c r="J1068" s="156">
        <v>166227.448</v>
      </c>
      <c r="L1068" s="158">
        <v>43642.0</v>
      </c>
      <c r="M1068" s="160">
        <v>177744.34</v>
      </c>
      <c r="O1068" s="153">
        <f>IFERROR(__xludf.DUMMYFUNCTION("TO_DATE(INT((P1068/(60*60*24))+""1/1/1970""))"),43441.0)</f>
        <v>43441</v>
      </c>
      <c r="P1068" s="13">
        <v>1.5441948E9</v>
      </c>
      <c r="Q1068" s="13">
        <v>31176.2138</v>
      </c>
      <c r="S1068" s="153">
        <f>IFERROR(__xludf.DUMMYFUNCTION("TO_DATE(INT((T1068/(60*60*24))+""1/1/1970""))"),43642.0)</f>
        <v>43642</v>
      </c>
      <c r="T1068" s="152">
        <v>1.5615216E9</v>
      </c>
      <c r="U1068" s="152">
        <v>166908.0295</v>
      </c>
      <c r="W1068" s="153">
        <f>IFERROR(__xludf.DUMMYFUNCTION("TO_DATE(INT((X1068/(60*60*24))+""1/1/1970""))"),43612.0)</f>
        <v>43612</v>
      </c>
      <c r="X1068" s="152">
        <v>1.5589152E9</v>
      </c>
      <c r="Y1068" s="152">
        <v>10005.8701</v>
      </c>
      <c r="AA1068" s="153">
        <f>IFERROR(__xludf.DUMMYFUNCTION("TO_DATE(INT((AB1068/(60*60*24))+""1/1/1970""))"),43618.0)</f>
        <v>43618</v>
      </c>
      <c r="AB1068" s="152">
        <v>1.5595128E9</v>
      </c>
      <c r="AC1068" s="152">
        <v>89548.0297</v>
      </c>
      <c r="AE1068" s="153">
        <f>IFERROR(__xludf.DUMMYFUNCTION("TO_DATE(INT((AF1068/(60*60*24))+""1/1/1970""))"),43444.0)</f>
        <v>43444</v>
      </c>
      <c r="AF1068" s="152">
        <v>1.544436E9</v>
      </c>
      <c r="AG1068" s="152">
        <v>92543.4221</v>
      </c>
      <c r="AH1068" s="156"/>
      <c r="AI1068" s="153">
        <f>IFERROR(__xludf.DUMMYFUNCTION("TO_DATE(INT((AJ1068/(60*60*24))+""1/1/1970""))"),43642.0)</f>
        <v>43642</v>
      </c>
      <c r="AJ1068" s="156">
        <v>1.5615216E9</v>
      </c>
      <c r="AK1068" s="156">
        <v>96445.7595</v>
      </c>
      <c r="AL1068" s="156">
        <v>166227.448</v>
      </c>
      <c r="AM1068" s="160">
        <v>177744.34</v>
      </c>
      <c r="AN1068" s="152">
        <f t="shared" si="1"/>
        <v>32735.0011</v>
      </c>
      <c r="AO1068" s="152">
        <f t="shared" si="2"/>
        <v>166908.0295</v>
      </c>
      <c r="AP1068" s="152">
        <f t="shared" si="3"/>
        <v>10062.5502</v>
      </c>
      <c r="AQ1068" s="152">
        <f t="shared" si="4"/>
        <v>88593.2174</v>
      </c>
      <c r="AR1068" s="152">
        <f t="shared" si="5"/>
        <v>92286.2292</v>
      </c>
    </row>
    <row r="1069">
      <c r="A1069" s="152">
        <v>1.5180372E9</v>
      </c>
      <c r="B1069" s="152">
        <v>126110.3416</v>
      </c>
      <c r="D1069" s="153">
        <f>IFERROR(__xludf.DUMMYFUNCTION("TO_DATE(INT((E1069/(60*60*24))+""1/1/1970""))"),43643.0)</f>
        <v>43643</v>
      </c>
      <c r="E1069" s="152">
        <v>1.561608E9</v>
      </c>
      <c r="F1069" s="152">
        <v>96445.7595</v>
      </c>
      <c r="H1069" s="153">
        <f>IFERROR(__xludf.DUMMYFUNCTION("TO_DATE(INT((I1069/(60*60*24))+""1/1/1970""))"),43643.0)</f>
        <v>43643</v>
      </c>
      <c r="I1069" s="152">
        <v>1.561608E9</v>
      </c>
      <c r="J1069" s="152">
        <v>166433.668</v>
      </c>
      <c r="L1069" s="158">
        <v>43643.0</v>
      </c>
      <c r="M1069" s="159">
        <v>177590.17</v>
      </c>
      <c r="O1069" s="153">
        <f>IFERROR(__xludf.DUMMYFUNCTION("TO_DATE(INT((P1069/(60*60*24))+""1/1/1970""))"),43442.0)</f>
        <v>43442</v>
      </c>
      <c r="P1069" s="13">
        <v>1.5442272E9</v>
      </c>
      <c r="Q1069" s="13">
        <v>31116.9382</v>
      </c>
      <c r="S1069" s="153">
        <f>IFERROR(__xludf.DUMMYFUNCTION("TO_DATE(INT((T1069/(60*60*24))+""1/1/1970""))"),43643.0)</f>
        <v>43643</v>
      </c>
      <c r="T1069" s="156">
        <v>1.561608E9</v>
      </c>
      <c r="U1069" s="156">
        <v>166736.5003</v>
      </c>
      <c r="W1069" s="153">
        <f>IFERROR(__xludf.DUMMYFUNCTION("TO_DATE(INT((X1069/(60*60*24))+""1/1/1970""))"),43613.0)</f>
        <v>43613</v>
      </c>
      <c r="X1069" s="156">
        <v>1.5590016E9</v>
      </c>
      <c r="Y1069" s="156">
        <v>9997.0349</v>
      </c>
      <c r="AA1069" s="153">
        <f>IFERROR(__xludf.DUMMYFUNCTION("TO_DATE(INT((AB1069/(60*60*24))+""1/1/1970""))"),43619.0)</f>
        <v>43619</v>
      </c>
      <c r="AB1069" s="152">
        <v>1.5595524E9</v>
      </c>
      <c r="AC1069" s="152">
        <v>89525.1308</v>
      </c>
      <c r="AE1069" s="153">
        <f>IFERROR(__xludf.DUMMYFUNCTION("TO_DATE(INT((AF1069/(60*60*24))+""1/1/1970""))"),43445.0)</f>
        <v>43445</v>
      </c>
      <c r="AF1069" s="156">
        <v>1.5445152E9</v>
      </c>
      <c r="AG1069" s="156">
        <v>92184.3201</v>
      </c>
      <c r="AH1069" s="156"/>
      <c r="AI1069" s="153">
        <f>IFERROR(__xludf.DUMMYFUNCTION("TO_DATE(INT((AJ1069/(60*60*24))+""1/1/1970""))"),43643.0)</f>
        <v>43643</v>
      </c>
      <c r="AJ1069" s="152">
        <v>1.561608E9</v>
      </c>
      <c r="AK1069" s="152">
        <v>96445.7595</v>
      </c>
      <c r="AL1069" s="152">
        <v>166433.668</v>
      </c>
      <c r="AM1069" s="159">
        <v>177590.17</v>
      </c>
      <c r="AN1069" s="152">
        <f t="shared" si="1"/>
        <v>32606.4199</v>
      </c>
      <c r="AO1069" s="152">
        <f t="shared" si="2"/>
        <v>166736.5003</v>
      </c>
      <c r="AP1069" s="152">
        <f t="shared" si="3"/>
        <v>10062.0791</v>
      </c>
      <c r="AQ1069" s="152">
        <f t="shared" si="4"/>
        <v>88654.3497</v>
      </c>
      <c r="AR1069" s="152">
        <f t="shared" si="5"/>
        <v>92331.162</v>
      </c>
    </row>
    <row r="1070">
      <c r="A1070" s="156">
        <v>1.51810026E9</v>
      </c>
      <c r="B1070" s="156">
        <v>126110.3416</v>
      </c>
      <c r="D1070" s="153">
        <f>IFERROR(__xludf.DUMMYFUNCTION("TO_DATE(INT((E1070/(60*60*24))+""1/1/1970""))"),43644.0)</f>
        <v>43644</v>
      </c>
      <c r="E1070" s="156">
        <v>1.5616944E9</v>
      </c>
      <c r="F1070" s="156">
        <v>96445.7595</v>
      </c>
      <c r="H1070" s="153">
        <f>IFERROR(__xludf.DUMMYFUNCTION("TO_DATE(INT((I1070/(60*60*24))+""1/1/1970""))"),43644.0)</f>
        <v>43644</v>
      </c>
      <c r="I1070" s="156">
        <v>1.5616944E9</v>
      </c>
      <c r="J1070" s="156">
        <v>167753.428</v>
      </c>
      <c r="L1070" s="158">
        <v>43644.0</v>
      </c>
      <c r="M1070" s="160">
        <v>178583.23</v>
      </c>
      <c r="O1070" s="153">
        <f>IFERROR(__xludf.DUMMYFUNCTION("TO_DATE(INT((P1070/(60*60*24))+""1/1/1970""))"),43443.0)</f>
        <v>43443</v>
      </c>
      <c r="P1070" s="13">
        <v>1.5443136E9</v>
      </c>
      <c r="Q1070" s="13">
        <v>31116.9382</v>
      </c>
      <c r="S1070" s="153">
        <f>IFERROR(__xludf.DUMMYFUNCTION("TO_DATE(INT((T1070/(60*60*24))+""1/1/1970""))"),43644.0)</f>
        <v>43644</v>
      </c>
      <c r="T1070" s="152">
        <v>1.5616944E9</v>
      </c>
      <c r="U1070" s="152">
        <v>167354.5853</v>
      </c>
      <c r="W1070" s="153">
        <f>IFERROR(__xludf.DUMMYFUNCTION("TO_DATE(INT((X1070/(60*60*24))+""1/1/1970""))"),43614.0)</f>
        <v>43614</v>
      </c>
      <c r="X1070" s="152">
        <v>1.5591384E9</v>
      </c>
      <c r="Y1070" s="152">
        <v>9988.1459</v>
      </c>
      <c r="AA1070" s="153">
        <f>IFERROR(__xludf.DUMMYFUNCTION("TO_DATE(INT((AB1070/(60*60*24))+""1/1/1970""))"),43620.0)</f>
        <v>43620</v>
      </c>
      <c r="AB1070" s="156">
        <v>1.5596316E9</v>
      </c>
      <c r="AC1070" s="156">
        <v>89507.671</v>
      </c>
      <c r="AE1070" s="153">
        <f>IFERROR(__xludf.DUMMYFUNCTION("TO_DATE(INT((AF1070/(60*60*24))+""1/1/1970""))"),43446.0)</f>
        <v>43446</v>
      </c>
      <c r="AF1070" s="152">
        <v>1.5445944E9</v>
      </c>
      <c r="AG1070" s="152">
        <v>91907.8076</v>
      </c>
      <c r="AH1070" s="156"/>
      <c r="AI1070" s="153">
        <f>IFERROR(__xludf.DUMMYFUNCTION("TO_DATE(INT((AJ1070/(60*60*24))+""1/1/1970""))"),43644.0)</f>
        <v>43644</v>
      </c>
      <c r="AJ1070" s="156">
        <v>1.5616944E9</v>
      </c>
      <c r="AK1070" s="156">
        <v>96445.7595</v>
      </c>
      <c r="AL1070" s="156">
        <v>167753.428</v>
      </c>
      <c r="AM1070" s="160">
        <v>178583.23</v>
      </c>
      <c r="AN1070" s="152">
        <f t="shared" si="1"/>
        <v>32608.141</v>
      </c>
      <c r="AO1070" s="152">
        <f t="shared" si="2"/>
        <v>167354.5853</v>
      </c>
      <c r="AP1070" s="152">
        <f t="shared" si="3"/>
        <v>10066.6153</v>
      </c>
      <c r="AQ1070" s="152">
        <f t="shared" si="4"/>
        <v>88585.188</v>
      </c>
      <c r="AR1070" s="152">
        <f t="shared" si="5"/>
        <v>92311.3268</v>
      </c>
    </row>
    <row r="1071">
      <c r="A1071" s="152">
        <v>1.5181236E9</v>
      </c>
      <c r="B1071" s="152">
        <v>126110.3416</v>
      </c>
      <c r="D1071" s="153">
        <f>IFERROR(__xludf.DUMMYFUNCTION("TO_DATE(INT((E1071/(60*60*24))+""1/1/1970""))"),43645.0)</f>
        <v>43645</v>
      </c>
      <c r="E1071" s="152">
        <v>1.5617808E9</v>
      </c>
      <c r="F1071" s="152">
        <v>96445.7595</v>
      </c>
      <c r="H1071" s="153">
        <f>IFERROR(__xludf.DUMMYFUNCTION("TO_DATE(INT((I1071/(60*60*24))+""1/1/1970""))"),43645.0)</f>
        <v>43645</v>
      </c>
      <c r="I1071" s="152">
        <v>1.5617808E9</v>
      </c>
      <c r="J1071" s="152">
        <v>166999.858</v>
      </c>
      <c r="L1071" s="158">
        <v>43645.0</v>
      </c>
      <c r="M1071" s="159">
        <v>179310.45</v>
      </c>
      <c r="O1071" s="153">
        <f>IFERROR(__xludf.DUMMYFUNCTION("TO_DATE(INT((P1071/(60*60*24))+""1/1/1970""))"),43444.0)</f>
        <v>43444</v>
      </c>
      <c r="P1071" s="13">
        <v>1.5444E9</v>
      </c>
      <c r="Q1071" s="13">
        <v>31175.6872</v>
      </c>
      <c r="S1071" s="153">
        <f>IFERROR(__xludf.DUMMYFUNCTION("TO_DATE(INT((T1071/(60*60*24))+""1/1/1970""))"),43645.0)</f>
        <v>43645</v>
      </c>
      <c r="T1071" s="156">
        <v>1.5617808E9</v>
      </c>
      <c r="U1071" s="156">
        <v>168226.4069</v>
      </c>
      <c r="W1071" s="153">
        <f>IFERROR(__xludf.DUMMYFUNCTION("TO_DATE(INT((X1071/(60*60*24))+""1/1/1970""))"),43615.0)</f>
        <v>43615</v>
      </c>
      <c r="X1071" s="152">
        <v>1.5592248E9</v>
      </c>
      <c r="Y1071" s="152">
        <v>9976.9855</v>
      </c>
      <c r="AA1071" s="153">
        <f>IFERROR(__xludf.DUMMYFUNCTION("TO_DATE(INT((AB1071/(60*60*24))+""1/1/1970""))"),43621.0)</f>
        <v>43621</v>
      </c>
      <c r="AB1071" s="152">
        <v>1.5597108E9</v>
      </c>
      <c r="AC1071" s="152">
        <v>89501.5256</v>
      </c>
      <c r="AE1071" s="153">
        <f>IFERROR(__xludf.DUMMYFUNCTION("TO_DATE(INT((AF1071/(60*60*24))+""1/1/1970""))"),43447.0)</f>
        <v>43447</v>
      </c>
      <c r="AF1071" s="156">
        <v>1.5446736E9</v>
      </c>
      <c r="AG1071" s="156">
        <v>92320.7546</v>
      </c>
      <c r="AH1071" s="156"/>
      <c r="AI1071" s="153">
        <f>IFERROR(__xludf.DUMMYFUNCTION("TO_DATE(INT((AJ1071/(60*60*24))+""1/1/1970""))"),43645.0)</f>
        <v>43645</v>
      </c>
      <c r="AJ1071" s="152">
        <v>1.5617808E9</v>
      </c>
      <c r="AK1071" s="152">
        <v>96445.7595</v>
      </c>
      <c r="AL1071" s="152">
        <v>166999.858</v>
      </c>
      <c r="AM1071" s="159">
        <v>179310.45</v>
      </c>
      <c r="AN1071" s="152">
        <f t="shared" si="1"/>
        <v>32616.0986</v>
      </c>
      <c r="AO1071" s="152">
        <f t="shared" si="2"/>
        <v>168226.4069</v>
      </c>
      <c r="AP1071" s="152">
        <f t="shared" si="3"/>
        <v>10069.8375</v>
      </c>
      <c r="AQ1071" s="152">
        <f t="shared" si="4"/>
        <v>88585.188</v>
      </c>
      <c r="AR1071" s="152">
        <f t="shared" si="5"/>
        <v>92317.8036</v>
      </c>
    </row>
    <row r="1072">
      <c r="A1072" s="156">
        <v>1.51818666E9</v>
      </c>
      <c r="B1072" s="156">
        <v>126110.3416</v>
      </c>
      <c r="D1072" s="153">
        <f>IFERROR(__xludf.DUMMYFUNCTION("TO_DATE(INT((E1072/(60*60*24))+""1/1/1970""))"),43647.0)</f>
        <v>43647</v>
      </c>
      <c r="E1072" s="156">
        <v>1.5619896E9</v>
      </c>
      <c r="F1072" s="156">
        <v>96445.7595</v>
      </c>
      <c r="H1072" s="153">
        <f>IFERROR(__xludf.DUMMYFUNCTION("TO_DATE(INT((I1072/(60*60*24))+""1/1/1970""))"),43647.0)</f>
        <v>43647</v>
      </c>
      <c r="I1072" s="156">
        <v>1.5619896E9</v>
      </c>
      <c r="J1072" s="156">
        <v>166999.858</v>
      </c>
      <c r="L1072" s="158">
        <v>43647.0</v>
      </c>
      <c r="M1072" s="160">
        <v>179310.45</v>
      </c>
      <c r="O1072" s="153">
        <f>IFERROR(__xludf.DUMMYFUNCTION("TO_DATE(INT((P1072/(60*60*24))+""1/1/1970""))"),43445.0)</f>
        <v>43445</v>
      </c>
      <c r="P1072" s="13">
        <v>1.5445404E9</v>
      </c>
      <c r="Q1072" s="13">
        <v>31094.312</v>
      </c>
      <c r="S1072" s="153">
        <f>IFERROR(__xludf.DUMMYFUNCTION("TO_DATE(INT((T1072/(60*60*24))+""1/1/1970""))"),43647.0)</f>
        <v>43647</v>
      </c>
      <c r="T1072" s="152">
        <v>1.5619536E9</v>
      </c>
      <c r="U1072" s="152">
        <v>168226.4069</v>
      </c>
      <c r="W1072" s="153">
        <f>IFERROR(__xludf.DUMMYFUNCTION("TO_DATE(INT((X1072/(60*60*24))+""1/1/1970""))"),43616.0)</f>
        <v>43616</v>
      </c>
      <c r="X1072" s="152">
        <v>1.5593112E9</v>
      </c>
      <c r="Y1072" s="152">
        <v>9974.8165</v>
      </c>
      <c r="AA1072" s="153">
        <f>IFERROR(__xludf.DUMMYFUNCTION("TO_DATE(INT((AB1072/(60*60*24))+""1/1/1970""))"),43622.0)</f>
        <v>43622</v>
      </c>
      <c r="AB1072" s="156">
        <v>1.55979E9</v>
      </c>
      <c r="AC1072" s="156">
        <v>89509.6311</v>
      </c>
      <c r="AE1072" s="153">
        <f>IFERROR(__xludf.DUMMYFUNCTION("TO_DATE(INT((AF1072/(60*60*24))+""1/1/1970""))"),43448.0)</f>
        <v>43448</v>
      </c>
      <c r="AF1072" s="152">
        <v>1.5447528E9</v>
      </c>
      <c r="AG1072" s="152">
        <v>92242.6185</v>
      </c>
      <c r="AH1072" s="156"/>
      <c r="AI1072" s="153">
        <f>IFERROR(__xludf.DUMMYFUNCTION("TO_DATE(INT((AJ1072/(60*60*24))+""1/1/1970""))"),43647.0)</f>
        <v>43647</v>
      </c>
      <c r="AJ1072" s="156">
        <v>1.5619896E9</v>
      </c>
      <c r="AK1072" s="156">
        <v>96445.7595</v>
      </c>
      <c r="AL1072" s="156">
        <v>166999.858</v>
      </c>
      <c r="AM1072" s="160">
        <v>179310.45</v>
      </c>
      <c r="AN1072" s="152">
        <f t="shared" si="1"/>
        <v>32456.5686</v>
      </c>
      <c r="AO1072" s="152">
        <f t="shared" si="2"/>
        <v>168226.4069</v>
      </c>
      <c r="AP1072" s="152">
        <f t="shared" si="3"/>
        <v>10062.5888</v>
      </c>
      <c r="AQ1072" s="152">
        <f t="shared" si="4"/>
        <v>88374.6701</v>
      </c>
      <c r="AR1072" s="152">
        <f t="shared" si="5"/>
        <v>92221.0564</v>
      </c>
    </row>
    <row r="1073">
      <c r="A1073" s="152">
        <v>1.51821E9</v>
      </c>
      <c r="B1073" s="152">
        <v>126110.3416</v>
      </c>
      <c r="D1073" s="153">
        <f>IFERROR(__xludf.DUMMYFUNCTION("TO_DATE(INT((E1073/(60*60*24))+""1/1/1970""))"),43648.0)</f>
        <v>43648</v>
      </c>
      <c r="E1073" s="156">
        <v>1.56204E9</v>
      </c>
      <c r="F1073" s="156">
        <v>96445.7595</v>
      </c>
      <c r="H1073" s="153">
        <f>IFERROR(__xludf.DUMMYFUNCTION("TO_DATE(INT((I1073/(60*60*24))+""1/1/1970""))"),43648.0)</f>
        <v>43648</v>
      </c>
      <c r="I1073" s="156">
        <v>1.56204E9</v>
      </c>
      <c r="J1073" s="156">
        <v>165181.048</v>
      </c>
      <c r="L1073" s="158">
        <v>43648.0</v>
      </c>
      <c r="M1073" s="159">
        <v>182361.79</v>
      </c>
      <c r="O1073" s="153">
        <f>IFERROR(__xludf.DUMMYFUNCTION("TO_DATE(INT((P1073/(60*60*24))+""1/1/1970""))"),43446.0)</f>
        <v>43446</v>
      </c>
      <c r="P1073" s="13">
        <v>1.5446268E9</v>
      </c>
      <c r="Q1073" s="13">
        <v>31125.1167</v>
      </c>
      <c r="S1073" s="153">
        <f>IFERROR(__xludf.DUMMYFUNCTION("TO_DATE(INT((T1073/(60*60*24))+""1/1/1970""))"),43648.0)</f>
        <v>43648</v>
      </c>
      <c r="T1073" s="156">
        <v>1.56204E9</v>
      </c>
      <c r="U1073" s="156">
        <v>169696.0825</v>
      </c>
      <c r="W1073" s="153">
        <f>IFERROR(__xludf.DUMMYFUNCTION("TO_DATE(INT((X1073/(60*60*24))+""1/1/1970""))"),43617.0)</f>
        <v>43617</v>
      </c>
      <c r="X1073" s="152">
        <v>1.5593472E9</v>
      </c>
      <c r="Y1073" s="152">
        <v>10002.2528</v>
      </c>
      <c r="AA1073" s="153">
        <f>IFERROR(__xludf.DUMMYFUNCTION("TO_DATE(INT((AB1073/(60*60*24))+""1/1/1970""))"),43623.0)</f>
        <v>43623</v>
      </c>
      <c r="AB1073" s="152">
        <v>1.5598692E9</v>
      </c>
      <c r="AC1073" s="152">
        <v>89483.8768</v>
      </c>
      <c r="AE1073" s="153">
        <f>IFERROR(__xludf.DUMMYFUNCTION("TO_DATE(INT((AF1073/(60*60*24))+""1/1/1970""))"),43449.0)</f>
        <v>43449</v>
      </c>
      <c r="AF1073" s="156">
        <v>1.544832E9</v>
      </c>
      <c r="AG1073" s="156">
        <v>91775.4216</v>
      </c>
      <c r="AH1073" s="156"/>
      <c r="AI1073" s="153">
        <f>IFERROR(__xludf.DUMMYFUNCTION("TO_DATE(INT((AJ1073/(60*60*24))+""1/1/1970""))"),43648.0)</f>
        <v>43648</v>
      </c>
      <c r="AJ1073" s="156">
        <v>1.56204E9</v>
      </c>
      <c r="AK1073" s="156">
        <v>96445.7595</v>
      </c>
      <c r="AL1073" s="156">
        <v>165181.048</v>
      </c>
      <c r="AM1073" s="159">
        <v>182361.79</v>
      </c>
      <c r="AN1073" s="152">
        <f t="shared" si="1"/>
        <v>32309.8175</v>
      </c>
      <c r="AO1073" s="152">
        <f t="shared" si="2"/>
        <v>169696.0825</v>
      </c>
      <c r="AP1073" s="152">
        <f t="shared" si="3"/>
        <v>10045.8213</v>
      </c>
      <c r="AQ1073" s="152">
        <f t="shared" si="4"/>
        <v>88346.2373</v>
      </c>
      <c r="AR1073" s="152">
        <f t="shared" si="5"/>
        <v>91628.834</v>
      </c>
    </row>
    <row r="1074">
      <c r="A1074" s="156">
        <v>1.51844586E9</v>
      </c>
      <c r="B1074" s="156">
        <v>126110.3416</v>
      </c>
      <c r="D1074" s="153">
        <f>IFERROR(__xludf.DUMMYFUNCTION("TO_DATE(INT((E1074/(60*60*24))+""1/1/1970""))"),43649.0)</f>
        <v>43649</v>
      </c>
      <c r="E1074" s="152">
        <v>1.5621264E9</v>
      </c>
      <c r="F1074" s="152">
        <v>96716.818</v>
      </c>
      <c r="H1074" s="153">
        <f>IFERROR(__xludf.DUMMYFUNCTION("TO_DATE(INT((I1074/(60*60*24))+""1/1/1970""))"),43649.0)</f>
        <v>43649</v>
      </c>
      <c r="I1074" s="152">
        <v>1.5621264E9</v>
      </c>
      <c r="J1074" s="152">
        <v>166722.098</v>
      </c>
      <c r="L1074" s="158">
        <v>43649.0</v>
      </c>
      <c r="M1074" s="160">
        <v>183265.55</v>
      </c>
      <c r="O1074" s="153">
        <f>IFERROR(__xludf.DUMMYFUNCTION("TO_DATE(INT((P1074/(60*60*24))+""1/1/1970""))"),43447.0)</f>
        <v>43447</v>
      </c>
      <c r="P1074" s="13">
        <v>1.5447132E9</v>
      </c>
      <c r="Q1074" s="13">
        <v>31114.3434</v>
      </c>
      <c r="S1074" s="153">
        <f>IFERROR(__xludf.DUMMYFUNCTION("TO_DATE(INT((T1074/(60*60*24))+""1/1/1970""))"),43649.0)</f>
        <v>43649</v>
      </c>
      <c r="T1074" s="152">
        <v>1.5621264E9</v>
      </c>
      <c r="U1074" s="152">
        <v>170179.3327</v>
      </c>
      <c r="W1074" s="153">
        <f>IFERROR(__xludf.DUMMYFUNCTION("TO_DATE(INT((X1074/(60*60*24))+""1/1/1970""))"),43619.0)</f>
        <v>43619</v>
      </c>
      <c r="X1074" s="156">
        <v>1.55952E9</v>
      </c>
      <c r="Y1074" s="156">
        <v>10003.5817</v>
      </c>
      <c r="AA1074" s="153">
        <f>IFERROR(__xludf.DUMMYFUNCTION("TO_DATE(INT((AB1074/(60*60*24))+""1/1/1970""))"),43625.0)</f>
        <v>43625</v>
      </c>
      <c r="AB1074" s="156">
        <v>1.5601176E9</v>
      </c>
      <c r="AC1074" s="156">
        <v>89196.7112</v>
      </c>
      <c r="AE1074" s="153">
        <f>IFERROR(__xludf.DUMMYFUNCTION("TO_DATE(INT((AF1074/(60*60*24))+""1/1/1970""))"),43450.0)</f>
        <v>43450</v>
      </c>
      <c r="AF1074" s="152">
        <v>1.5450012E9</v>
      </c>
      <c r="AG1074" s="152">
        <v>91775.4216</v>
      </c>
      <c r="AH1074" s="156"/>
      <c r="AI1074" s="153">
        <f>IFERROR(__xludf.DUMMYFUNCTION("TO_DATE(INT((AJ1074/(60*60*24))+""1/1/1970""))"),43649.0)</f>
        <v>43649</v>
      </c>
      <c r="AJ1074" s="152">
        <v>1.5621264E9</v>
      </c>
      <c r="AK1074" s="152">
        <v>96716.818</v>
      </c>
      <c r="AL1074" s="152">
        <v>166722.098</v>
      </c>
      <c r="AM1074" s="160">
        <v>183265.55</v>
      </c>
      <c r="AN1074" s="152">
        <f t="shared" si="1"/>
        <v>32396.5219</v>
      </c>
      <c r="AO1074" s="152">
        <f t="shared" si="2"/>
        <v>170179.3327</v>
      </c>
      <c r="AP1074" s="152">
        <f t="shared" si="3"/>
        <v>10056.5347</v>
      </c>
      <c r="AQ1074" s="152">
        <f t="shared" si="4"/>
        <v>88018.1799</v>
      </c>
      <c r="AR1074" s="152">
        <f t="shared" si="5"/>
        <v>91657.17</v>
      </c>
    </row>
    <row r="1075">
      <c r="A1075" s="152">
        <v>1.5184692E9</v>
      </c>
      <c r="B1075" s="152">
        <v>126110.3416</v>
      </c>
      <c r="D1075" s="153">
        <f>IFERROR(__xludf.DUMMYFUNCTION("TO_DATE(INT((E1075/(60*60*24))+""1/1/1970""))"),43650.0)</f>
        <v>43650</v>
      </c>
      <c r="E1075" s="156">
        <v>1.5622128E9</v>
      </c>
      <c r="F1075" s="156">
        <v>97486.316</v>
      </c>
      <c r="H1075" s="153">
        <f>IFERROR(__xludf.DUMMYFUNCTION("TO_DATE(INT((I1075/(60*60*24))+""1/1/1970""))"),43650.0)</f>
        <v>43650</v>
      </c>
      <c r="I1075" s="156">
        <v>1.5622128E9</v>
      </c>
      <c r="J1075" s="156">
        <v>168167.168</v>
      </c>
      <c r="L1075" s="158">
        <v>43650.0</v>
      </c>
      <c r="M1075" s="159">
        <v>185225.91</v>
      </c>
      <c r="O1075" s="153">
        <f>IFERROR(__xludf.DUMMYFUNCTION("TO_DATE(INT((P1075/(60*60*24))+""1/1/1970""))"),43448.0)</f>
        <v>43448</v>
      </c>
      <c r="P1075" s="13">
        <v>1.5447996E9</v>
      </c>
      <c r="Q1075" s="13">
        <v>31073.005</v>
      </c>
      <c r="S1075" s="153">
        <f>IFERROR(__xludf.DUMMYFUNCTION("TO_DATE(INT((T1075/(60*60*24))+""1/1/1970""))"),43650.0)</f>
        <v>43650</v>
      </c>
      <c r="T1075" s="156">
        <v>1.5622128E9</v>
      </c>
      <c r="U1075" s="156">
        <v>171491.5389</v>
      </c>
      <c r="W1075" s="153">
        <f>IFERROR(__xludf.DUMMYFUNCTION("TO_DATE(INT((X1075/(60*60*24))+""1/1/1970""))"),43620.0)</f>
        <v>43620</v>
      </c>
      <c r="X1075" s="152">
        <v>1.5596568E9</v>
      </c>
      <c r="Y1075" s="152">
        <v>10032.7231</v>
      </c>
      <c r="AA1075" s="153">
        <f>IFERROR(__xludf.DUMMYFUNCTION("TO_DATE(INT((AB1075/(60*60*24))+""1/1/1970""))"),43626.0)</f>
        <v>43626</v>
      </c>
      <c r="AB1075" s="156">
        <v>1.5601572E9</v>
      </c>
      <c r="AC1075" s="156">
        <v>89507.4309</v>
      </c>
      <c r="AE1075" s="153">
        <f>IFERROR(__xludf.DUMMYFUNCTION("TO_DATE(INT((AF1075/(60*60*24))+""1/1/1970""))"),43451.0)</f>
        <v>43451</v>
      </c>
      <c r="AF1075" s="156">
        <v>1.5450408E9</v>
      </c>
      <c r="AG1075" s="156">
        <v>91771.778</v>
      </c>
      <c r="AH1075" s="156"/>
      <c r="AI1075" s="153">
        <f>IFERROR(__xludf.DUMMYFUNCTION("TO_DATE(INT((AJ1075/(60*60*24))+""1/1/1970""))"),43650.0)</f>
        <v>43650</v>
      </c>
      <c r="AJ1075" s="156">
        <v>1.5622128E9</v>
      </c>
      <c r="AK1075" s="156">
        <v>97486.316</v>
      </c>
      <c r="AL1075" s="156">
        <v>168167.168</v>
      </c>
      <c r="AM1075" s="159">
        <v>185225.91</v>
      </c>
      <c r="AN1075" s="152">
        <f t="shared" si="1"/>
        <v>32356.6027</v>
      </c>
      <c r="AO1075" s="152">
        <f t="shared" si="2"/>
        <v>171491.5389</v>
      </c>
      <c r="AP1075" s="152">
        <f t="shared" si="3"/>
        <v>10064.9492</v>
      </c>
      <c r="AQ1075" s="152">
        <f t="shared" si="4"/>
        <v>87946.8271</v>
      </c>
      <c r="AR1075" s="152">
        <f t="shared" si="5"/>
        <v>91632.0724</v>
      </c>
    </row>
    <row r="1076">
      <c r="A1076" s="156">
        <v>1.51853226E9</v>
      </c>
      <c r="B1076" s="156">
        <v>126110.3416</v>
      </c>
      <c r="D1076" s="153">
        <f>IFERROR(__xludf.DUMMYFUNCTION("TO_DATE(INT((E1076/(60*60*24))+""1/1/1970""))"),43651.0)</f>
        <v>43651</v>
      </c>
      <c r="E1076" s="152">
        <v>1.5623352E9</v>
      </c>
      <c r="F1076" s="152">
        <v>97486.316</v>
      </c>
      <c r="H1076" s="153">
        <f>IFERROR(__xludf.DUMMYFUNCTION("TO_DATE(INT((I1076/(60*60*24))+""1/1/1970""))"),43651.0)</f>
        <v>43651</v>
      </c>
      <c r="I1076" s="152">
        <v>1.5623352E9</v>
      </c>
      <c r="J1076" s="152">
        <v>168167.168</v>
      </c>
      <c r="L1076" s="158">
        <v>43651.0</v>
      </c>
      <c r="M1076" s="160">
        <v>185225.91</v>
      </c>
      <c r="O1076" s="153">
        <f>IFERROR(__xludf.DUMMYFUNCTION("TO_DATE(INT((P1076/(60*60*24))+""1/1/1970""))"),43449.0)</f>
        <v>43449</v>
      </c>
      <c r="P1076" s="13">
        <v>1.544832E9</v>
      </c>
      <c r="Q1076" s="13">
        <v>31128.6373</v>
      </c>
      <c r="S1076" s="153">
        <f>IFERROR(__xludf.DUMMYFUNCTION("TO_DATE(INT((T1076/(60*60*24))+""1/1/1970""))"),43651.0)</f>
        <v>43651</v>
      </c>
      <c r="T1076" s="152">
        <v>1.5623352E9</v>
      </c>
      <c r="U1076" s="152">
        <v>171491.5389</v>
      </c>
      <c r="W1076" s="153">
        <f>IFERROR(__xludf.DUMMYFUNCTION("TO_DATE(INT((X1076/(60*60*24))+""1/1/1970""))"),43621.0)</f>
        <v>43621</v>
      </c>
      <c r="X1076" s="152">
        <v>1.5597432E9</v>
      </c>
      <c r="Y1076" s="152">
        <v>10041.2648</v>
      </c>
      <c r="AA1076" s="153">
        <f>IFERROR(__xludf.DUMMYFUNCTION("TO_DATE(INT((AB1076/(60*60*24))+""1/1/1970""))"),43627.0)</f>
        <v>43627</v>
      </c>
      <c r="AB1076" s="152">
        <v>1.5602364E9</v>
      </c>
      <c r="AC1076" s="152">
        <v>89611.3717</v>
      </c>
      <c r="AE1076" s="153">
        <f>IFERROR(__xludf.DUMMYFUNCTION("TO_DATE(INT((AF1076/(60*60*24))+""1/1/1970""))"),43452.0)</f>
        <v>43452</v>
      </c>
      <c r="AF1076" s="152">
        <v>1.54512E9</v>
      </c>
      <c r="AG1076" s="152">
        <v>92133.309</v>
      </c>
      <c r="AH1076" s="156"/>
      <c r="AI1076" s="153">
        <f>IFERROR(__xludf.DUMMYFUNCTION("TO_DATE(INT((AJ1076/(60*60*24))+""1/1/1970""))"),43651.0)</f>
        <v>43651</v>
      </c>
      <c r="AJ1076" s="152">
        <v>1.5623352E9</v>
      </c>
      <c r="AK1076" s="152">
        <v>97486.316</v>
      </c>
      <c r="AL1076" s="152">
        <v>168167.168</v>
      </c>
      <c r="AM1076" s="160">
        <v>185225.91</v>
      </c>
      <c r="AN1076" s="152">
        <f t="shared" si="1"/>
        <v>32309.989</v>
      </c>
      <c r="AO1076" s="152">
        <f t="shared" si="2"/>
        <v>171491.5389</v>
      </c>
      <c r="AP1076" s="152">
        <f t="shared" si="3"/>
        <v>10065.2495</v>
      </c>
      <c r="AQ1076" s="152">
        <f t="shared" si="4"/>
        <v>87922.8105</v>
      </c>
      <c r="AR1076" s="152">
        <f t="shared" si="5"/>
        <v>91615.4756</v>
      </c>
    </row>
    <row r="1077">
      <c r="A1077" s="152">
        <v>1.5185556E9</v>
      </c>
      <c r="B1077" s="152">
        <v>126110.3416</v>
      </c>
      <c r="D1077" s="153">
        <f>IFERROR(__xludf.DUMMYFUNCTION("TO_DATE(INT((E1077/(60*60*24))+""1/1/1970""))"),43652.0)</f>
        <v>43652</v>
      </c>
      <c r="E1077" s="152">
        <v>1.5623856E9</v>
      </c>
      <c r="F1077" s="152">
        <v>97375.9239</v>
      </c>
      <c r="H1077" s="153">
        <f>IFERROR(__xludf.DUMMYFUNCTION("TO_DATE(INT((I1077/(60*60*24))+""1/1/1970""))"),43652.0)</f>
        <v>43652</v>
      </c>
      <c r="I1077" s="152">
        <v>1.5623856E9</v>
      </c>
      <c r="J1077" s="152">
        <v>169558.868</v>
      </c>
      <c r="L1077" s="158">
        <v>43652.0</v>
      </c>
      <c r="M1077" s="160">
        <v>184771.84</v>
      </c>
      <c r="O1077" s="153">
        <f>IFERROR(__xludf.DUMMYFUNCTION("TO_DATE(INT((P1077/(60*60*24))+""1/1/1970""))"),43450.0)</f>
        <v>43450</v>
      </c>
      <c r="P1077" s="13">
        <v>1.5449184E9</v>
      </c>
      <c r="Q1077" s="13">
        <v>31128.6373</v>
      </c>
      <c r="S1077" s="153">
        <f>IFERROR(__xludf.DUMMYFUNCTION("TO_DATE(INT((T1077/(60*60*24))+""1/1/1970""))"),43652.0)</f>
        <v>43652</v>
      </c>
      <c r="T1077" s="152">
        <v>1.5623856E9</v>
      </c>
      <c r="U1077" s="152">
        <v>171282.0463</v>
      </c>
      <c r="W1077" s="153">
        <f>IFERROR(__xludf.DUMMYFUNCTION("TO_DATE(INT((X1077/(60*60*24))+""1/1/1970""))"),43622.0)</f>
        <v>43622</v>
      </c>
      <c r="X1077" s="152">
        <v>1.5598296E9</v>
      </c>
      <c r="Y1077" s="152">
        <v>10030.3021</v>
      </c>
      <c r="AA1077" s="153">
        <f>IFERROR(__xludf.DUMMYFUNCTION("TO_DATE(INT((AB1077/(60*60*24))+""1/1/1970""))"),43628.0)</f>
        <v>43628</v>
      </c>
      <c r="AB1077" s="156">
        <v>1.5603156E9</v>
      </c>
      <c r="AC1077" s="156">
        <v>89289.9907</v>
      </c>
      <c r="AE1077" s="153">
        <f>IFERROR(__xludf.DUMMYFUNCTION("TO_DATE(INT((AF1077/(60*60*24))+""1/1/1970""))"),43453.0)</f>
        <v>43453</v>
      </c>
      <c r="AF1077" s="156">
        <v>1.5451992E9</v>
      </c>
      <c r="AG1077" s="156">
        <v>92346.665</v>
      </c>
      <c r="AH1077" s="156"/>
      <c r="AI1077" s="153">
        <f>IFERROR(__xludf.DUMMYFUNCTION("TO_DATE(INT((AJ1077/(60*60*24))+""1/1/1970""))"),43652.0)</f>
        <v>43652</v>
      </c>
      <c r="AJ1077" s="152">
        <v>1.5623856E9</v>
      </c>
      <c r="AK1077" s="152">
        <v>97375.9239</v>
      </c>
      <c r="AL1077" s="152">
        <v>169558.868</v>
      </c>
      <c r="AM1077" s="160">
        <v>184771.84</v>
      </c>
      <c r="AN1077" s="152">
        <f t="shared" si="1"/>
        <v>32253.6516</v>
      </c>
      <c r="AO1077" s="152">
        <f t="shared" si="2"/>
        <v>171282.0463</v>
      </c>
      <c r="AP1077" s="152">
        <f t="shared" si="3"/>
        <v>10043.9804</v>
      </c>
      <c r="AQ1077" s="152">
        <f t="shared" si="4"/>
        <v>87922.8105</v>
      </c>
      <c r="AR1077" s="152">
        <f t="shared" si="5"/>
        <v>91130.93</v>
      </c>
    </row>
    <row r="1078">
      <c r="A1078" s="156">
        <v>1.51861866E9</v>
      </c>
      <c r="B1078" s="156">
        <v>126110.3416</v>
      </c>
      <c r="D1078" s="153">
        <f>IFERROR(__xludf.DUMMYFUNCTION("TO_DATE(INT((E1078/(60*60*24))+""1/1/1970""))"),43654.0)</f>
        <v>43654</v>
      </c>
      <c r="E1078" s="156">
        <v>1.5625944E9</v>
      </c>
      <c r="F1078" s="156">
        <v>97375.9239</v>
      </c>
      <c r="H1078" s="153">
        <f>IFERROR(__xludf.DUMMYFUNCTION("TO_DATE(INT((I1078/(60*60*24))+""1/1/1970""))"),43654.0)</f>
        <v>43654</v>
      </c>
      <c r="I1078" s="156">
        <v>1.5625944E9</v>
      </c>
      <c r="J1078" s="156">
        <v>169558.868</v>
      </c>
      <c r="L1078" s="158">
        <v>43654.0</v>
      </c>
      <c r="M1078" s="159">
        <v>184771.84</v>
      </c>
      <c r="O1078" s="153">
        <f>IFERROR(__xludf.DUMMYFUNCTION("TO_DATE(INT((P1078/(60*60*24))+""1/1/1970""))"),43451.0)</f>
        <v>43451</v>
      </c>
      <c r="P1078" s="13">
        <v>1.5450048E9</v>
      </c>
      <c r="Q1078" s="13">
        <v>31141.0467</v>
      </c>
      <c r="S1078" s="153">
        <f>IFERROR(__xludf.DUMMYFUNCTION("TO_DATE(INT((T1078/(60*60*24))+""1/1/1970""))"),43654.0)</f>
        <v>43654</v>
      </c>
      <c r="T1078" s="156">
        <v>1.5625944E9</v>
      </c>
      <c r="U1078" s="156">
        <v>171282.0463</v>
      </c>
      <c r="W1078" s="153">
        <f>IFERROR(__xludf.DUMMYFUNCTION("TO_DATE(INT((X1078/(60*60*24))+""1/1/1970""))"),43623.0)</f>
        <v>43623</v>
      </c>
      <c r="X1078" s="152">
        <v>1.559916E9</v>
      </c>
      <c r="Y1078" s="152">
        <v>10042.3324</v>
      </c>
      <c r="AA1078" s="153">
        <f>IFERROR(__xludf.DUMMYFUNCTION("TO_DATE(INT((AB1078/(60*60*24))+""1/1/1970""))"),43629.0)</f>
        <v>43629</v>
      </c>
      <c r="AB1078" s="152">
        <v>1.5603948E9</v>
      </c>
      <c r="AC1078" s="152">
        <v>89517.4097</v>
      </c>
      <c r="AE1078" s="153">
        <f>IFERROR(__xludf.DUMMYFUNCTION("TO_DATE(INT((AF1078/(60*60*24))+""1/1/1970""))"),43454.0)</f>
        <v>43454</v>
      </c>
      <c r="AF1078" s="152">
        <v>1.5452784E9</v>
      </c>
      <c r="AG1078" s="152">
        <v>92434.1126</v>
      </c>
      <c r="AH1078" s="156"/>
      <c r="AI1078" s="153">
        <f>IFERROR(__xludf.DUMMYFUNCTION("TO_DATE(INT((AJ1078/(60*60*24))+""1/1/1970""))"),43654.0)</f>
        <v>43654</v>
      </c>
      <c r="AJ1078" s="156">
        <v>1.5625944E9</v>
      </c>
      <c r="AK1078" s="156">
        <v>97375.9239</v>
      </c>
      <c r="AL1078" s="156">
        <v>169558.868</v>
      </c>
      <c r="AM1078" s="159">
        <v>184771.84</v>
      </c>
      <c r="AN1078" s="152">
        <f t="shared" si="1"/>
        <v>32441.1656</v>
      </c>
      <c r="AO1078" s="152">
        <f t="shared" si="2"/>
        <v>171282.0463</v>
      </c>
      <c r="AP1078" s="152">
        <f t="shared" si="3"/>
        <v>10044.1862</v>
      </c>
      <c r="AQ1078" s="152">
        <f t="shared" si="4"/>
        <v>88396.6304</v>
      </c>
      <c r="AR1078" s="152">
        <f t="shared" si="5"/>
        <v>91142.2644</v>
      </c>
    </row>
    <row r="1079">
      <c r="A1079" s="152">
        <v>1.518642E9</v>
      </c>
      <c r="B1079" s="152">
        <v>126110.3416</v>
      </c>
      <c r="D1079" s="153">
        <f>IFERROR(__xludf.DUMMYFUNCTION("TO_DATE(INT((E1079/(60*60*24))+""1/1/1970""))"),43655.0)</f>
        <v>43655</v>
      </c>
      <c r="E1079" s="156">
        <v>1.5626448E9</v>
      </c>
      <c r="F1079" s="156">
        <v>96903.459</v>
      </c>
      <c r="H1079" s="153">
        <f>IFERROR(__xludf.DUMMYFUNCTION("TO_DATE(INT((I1079/(60*60*24))+""1/1/1970""))"),43655.0)</f>
        <v>43655</v>
      </c>
      <c r="I1079" s="156">
        <v>1.5626448E9</v>
      </c>
      <c r="J1079" s="156">
        <v>170155.998</v>
      </c>
      <c r="L1079" s="158">
        <v>43655.0</v>
      </c>
      <c r="M1079" s="159">
        <v>183087.62</v>
      </c>
      <c r="O1079" s="153">
        <f>IFERROR(__xludf.DUMMYFUNCTION("TO_DATE(INT((P1079/(60*60*24))+""1/1/1970""))"),43452.0)</f>
        <v>43452</v>
      </c>
      <c r="P1079" s="13">
        <v>1.5451452E9</v>
      </c>
      <c r="Q1079" s="13">
        <v>31220.3073</v>
      </c>
      <c r="S1079" s="153">
        <f>IFERROR(__xludf.DUMMYFUNCTION("TO_DATE(INT((T1079/(60*60*24))+""1/1/1970""))"),43655.0)</f>
        <v>43655</v>
      </c>
      <c r="T1079" s="156">
        <v>1.5626448E9</v>
      </c>
      <c r="U1079" s="156">
        <v>170391.1541</v>
      </c>
      <c r="W1079" s="153">
        <f>IFERROR(__xludf.DUMMYFUNCTION("TO_DATE(INT((X1079/(60*60*24))+""1/1/1970""))"),43624.0)</f>
        <v>43624</v>
      </c>
      <c r="X1079" s="152">
        <v>1.559952E9</v>
      </c>
      <c r="Y1079" s="152">
        <v>10068.0178</v>
      </c>
      <c r="AA1079" s="153">
        <f>IFERROR(__xludf.DUMMYFUNCTION("TO_DATE(INT((AB1079/(60*60*24))+""1/1/1970""))"),43630.0)</f>
        <v>43630</v>
      </c>
      <c r="AB1079" s="156">
        <v>1.560474E9</v>
      </c>
      <c r="AC1079" s="156">
        <v>89611.8116</v>
      </c>
      <c r="AE1079" s="153">
        <f>IFERROR(__xludf.DUMMYFUNCTION("TO_DATE(INT((AF1079/(60*60*24))+""1/1/1970""))"),43455.0)</f>
        <v>43455</v>
      </c>
      <c r="AF1079" s="156">
        <v>1.5453576E9</v>
      </c>
      <c r="AG1079" s="156">
        <v>92999.2832</v>
      </c>
      <c r="AH1079" s="156"/>
      <c r="AI1079" s="153">
        <f>IFERROR(__xludf.DUMMYFUNCTION("TO_DATE(INT((AJ1079/(60*60*24))+""1/1/1970""))"),43655.0)</f>
        <v>43655</v>
      </c>
      <c r="AJ1079" s="156">
        <v>1.5626448E9</v>
      </c>
      <c r="AK1079" s="156">
        <v>96903.459</v>
      </c>
      <c r="AL1079" s="156">
        <v>170155.998</v>
      </c>
      <c r="AM1079" s="159">
        <v>183087.62</v>
      </c>
      <c r="AN1079" s="152">
        <f t="shared" si="1"/>
        <v>32389.3221</v>
      </c>
      <c r="AO1079" s="152">
        <f t="shared" si="2"/>
        <v>170391.1541</v>
      </c>
      <c r="AP1079" s="152">
        <f t="shared" si="3"/>
        <v>10035.7744</v>
      </c>
      <c r="AQ1079" s="152">
        <f t="shared" si="4"/>
        <v>88737.4131</v>
      </c>
      <c r="AR1079" s="152">
        <f t="shared" si="5"/>
        <v>91047.946</v>
      </c>
    </row>
    <row r="1080">
      <c r="A1080" s="156">
        <v>1.51870506E9</v>
      </c>
      <c r="B1080" s="156">
        <v>126110.3416</v>
      </c>
      <c r="D1080" s="153">
        <f>IFERROR(__xludf.DUMMYFUNCTION("TO_DATE(INT((E1080/(60*60*24))+""1/1/1970""))"),43656.0)</f>
        <v>43656</v>
      </c>
      <c r="E1080" s="152">
        <v>1.5627312E9</v>
      </c>
      <c r="F1080" s="152">
        <v>96903.459</v>
      </c>
      <c r="H1080" s="153">
        <f>IFERROR(__xludf.DUMMYFUNCTION("TO_DATE(INT((I1080/(60*60*24))+""1/1/1970""))"),43656.0)</f>
        <v>43656</v>
      </c>
      <c r="I1080" s="152">
        <v>1.5627312E9</v>
      </c>
      <c r="J1080" s="152">
        <v>173214.438</v>
      </c>
      <c r="L1080" s="158">
        <v>43656.0</v>
      </c>
      <c r="M1080" s="160">
        <v>184073.18</v>
      </c>
      <c r="O1080" s="153">
        <f>IFERROR(__xludf.DUMMYFUNCTION("TO_DATE(INT((P1080/(60*60*24))+""1/1/1970""))"),43453.0)</f>
        <v>43453</v>
      </c>
      <c r="P1080" s="13">
        <v>1.5452316E9</v>
      </c>
      <c r="Q1080" s="13">
        <v>31204.6765</v>
      </c>
      <c r="S1080" s="153">
        <f>IFERROR(__xludf.DUMMYFUNCTION("TO_DATE(INT((T1080/(60*60*24))+""1/1/1970""))"),43656.0)</f>
        <v>43656</v>
      </c>
      <c r="T1080" s="152">
        <v>1.5627312E9</v>
      </c>
      <c r="U1080" s="152">
        <v>170623.2437</v>
      </c>
      <c r="W1080" s="153">
        <f>IFERROR(__xludf.DUMMYFUNCTION("TO_DATE(INT((X1080/(60*60*24))+""1/1/1970""))"),43626.0)</f>
        <v>43626</v>
      </c>
      <c r="X1080" s="156">
        <v>1.5601248E9</v>
      </c>
      <c r="Y1080" s="156">
        <v>10059.9444</v>
      </c>
      <c r="AA1080" s="153">
        <f>IFERROR(__xludf.DUMMYFUNCTION("TO_DATE(INT((AB1080/(60*60*24))+""1/1/1970""))"),43632.0)</f>
        <v>43632</v>
      </c>
      <c r="AB1080" s="152">
        <v>1.5607224E9</v>
      </c>
      <c r="AC1080" s="152">
        <v>90198.5053</v>
      </c>
      <c r="AE1080" s="153">
        <f>IFERROR(__xludf.DUMMYFUNCTION("TO_DATE(INT((AF1080/(60*60*24))+""1/1/1970""))"),43456.0)</f>
        <v>43456</v>
      </c>
      <c r="AF1080" s="152">
        <v>1.5454368E9</v>
      </c>
      <c r="AG1080" s="152">
        <v>92312.2527</v>
      </c>
      <c r="AH1080" s="156"/>
      <c r="AI1080" s="153">
        <f>IFERROR(__xludf.DUMMYFUNCTION("TO_DATE(INT((AJ1080/(60*60*24))+""1/1/1970""))"),43656.0)</f>
        <v>43656</v>
      </c>
      <c r="AJ1080" s="152">
        <v>1.5627312E9</v>
      </c>
      <c r="AK1080" s="152">
        <v>96903.459</v>
      </c>
      <c r="AL1080" s="152">
        <v>173214.438</v>
      </c>
      <c r="AM1080" s="160">
        <v>184073.18</v>
      </c>
      <c r="AN1080" s="152">
        <f t="shared" si="1"/>
        <v>32349.9206</v>
      </c>
      <c r="AO1080" s="152">
        <f t="shared" si="2"/>
        <v>170623.2437</v>
      </c>
      <c r="AP1080" s="152">
        <f t="shared" si="3"/>
        <v>10026.0005</v>
      </c>
      <c r="AQ1080" s="152">
        <f t="shared" si="4"/>
        <v>88776.7266</v>
      </c>
      <c r="AR1080" s="152">
        <f t="shared" si="5"/>
        <v>90960.914</v>
      </c>
    </row>
    <row r="1081">
      <c r="A1081" s="152">
        <v>1.5187284E9</v>
      </c>
      <c r="B1081" s="152">
        <v>126110.3416</v>
      </c>
      <c r="D1081" s="153">
        <f>IFERROR(__xludf.DUMMYFUNCTION("TO_DATE(INT((E1081/(60*60*24))+""1/1/1970""))"),43657.0)</f>
        <v>43657</v>
      </c>
      <c r="E1081" s="156">
        <v>1.5628176E9</v>
      </c>
      <c r="F1081" s="156">
        <v>96903.459</v>
      </c>
      <c r="H1081" s="153">
        <f>IFERROR(__xludf.DUMMYFUNCTION("TO_DATE(INT((I1081/(60*60*24))+""1/1/1970""))"),43657.0)</f>
        <v>43657</v>
      </c>
      <c r="I1081" s="156">
        <v>1.5628176E9</v>
      </c>
      <c r="J1081" s="156">
        <v>173711.278</v>
      </c>
      <c r="L1081" s="158">
        <v>43657.0</v>
      </c>
      <c r="M1081" s="159">
        <v>186223.14</v>
      </c>
      <c r="O1081" s="153">
        <f>IFERROR(__xludf.DUMMYFUNCTION("TO_DATE(INT((P1081/(60*60*24))+""1/1/1970""))"),43454.0)</f>
        <v>43454</v>
      </c>
      <c r="P1081" s="13">
        <v>1.545318E9</v>
      </c>
      <c r="Q1081" s="13">
        <v>31148.2606</v>
      </c>
      <c r="S1081" s="153">
        <f>IFERROR(__xludf.DUMMYFUNCTION("TO_DATE(INT((T1081/(60*60*24))+""1/1/1970""))"),43657.0)</f>
        <v>43657</v>
      </c>
      <c r="T1081" s="156">
        <v>1.5628176E9</v>
      </c>
      <c r="U1081" s="156">
        <v>171417.2927</v>
      </c>
      <c r="W1081" s="153">
        <f>IFERROR(__xludf.DUMMYFUNCTION("TO_DATE(INT((X1081/(60*60*24))+""1/1/1970""))"),43627.0)</f>
        <v>43627</v>
      </c>
      <c r="X1081" s="152">
        <v>1.5602616E9</v>
      </c>
      <c r="Y1081" s="152">
        <v>10054.5442</v>
      </c>
      <c r="AA1081" s="153">
        <f>IFERROR(__xludf.DUMMYFUNCTION("TO_DATE(INT((AB1081/(60*60*24))+""1/1/1970""))"),43633.0)</f>
        <v>43633</v>
      </c>
      <c r="AB1081" s="152">
        <v>1.560762E9</v>
      </c>
      <c r="AC1081" s="152">
        <v>90204.7491</v>
      </c>
      <c r="AE1081" s="153">
        <f>IFERROR(__xludf.DUMMYFUNCTION("TO_DATE(INT((AF1081/(60*60*24))+""1/1/1970""))"),43457.0)</f>
        <v>43457</v>
      </c>
      <c r="AF1081" s="156">
        <v>1.545606E9</v>
      </c>
      <c r="AG1081" s="156">
        <v>92312.2527</v>
      </c>
      <c r="AH1081" s="156"/>
      <c r="AI1081" s="153">
        <f>IFERROR(__xludf.DUMMYFUNCTION("TO_DATE(INT((AJ1081/(60*60*24))+""1/1/1970""))"),43657.0)</f>
        <v>43657</v>
      </c>
      <c r="AJ1081" s="156">
        <v>1.5628176E9</v>
      </c>
      <c r="AK1081" s="156">
        <v>96903.459</v>
      </c>
      <c r="AL1081" s="156">
        <v>173711.278</v>
      </c>
      <c r="AM1081" s="159">
        <v>186223.14</v>
      </c>
      <c r="AN1081" s="152">
        <f t="shared" si="1"/>
        <v>32374.6789</v>
      </c>
      <c r="AO1081" s="152">
        <f t="shared" si="2"/>
        <v>171417.2927</v>
      </c>
      <c r="AP1081" s="152">
        <f t="shared" si="3"/>
        <v>10034.5327</v>
      </c>
      <c r="AQ1081" s="152">
        <f t="shared" si="4"/>
        <v>88020.3787</v>
      </c>
      <c r="AR1081" s="152">
        <f t="shared" si="5"/>
        <v>91397.2884</v>
      </c>
    </row>
    <row r="1082">
      <c r="A1082" s="156">
        <v>1.51879146E9</v>
      </c>
      <c r="B1082" s="156">
        <v>126110.3416</v>
      </c>
      <c r="D1082" s="153">
        <f>IFERROR(__xludf.DUMMYFUNCTION("TO_DATE(INT((E1082/(60*60*24))+""1/1/1970""))"),43658.0)</f>
        <v>43658</v>
      </c>
      <c r="E1082" s="152">
        <v>1.562904E9</v>
      </c>
      <c r="F1082" s="152">
        <v>96903.459</v>
      </c>
      <c r="H1082" s="153">
        <f>IFERROR(__xludf.DUMMYFUNCTION("TO_DATE(INT((I1082/(60*60*24))+""1/1/1970""))"),43658.0)</f>
        <v>43658</v>
      </c>
      <c r="I1082" s="152">
        <v>1.562904E9</v>
      </c>
      <c r="J1082" s="152">
        <v>173548.968</v>
      </c>
      <c r="L1082" s="158">
        <v>43658.0</v>
      </c>
      <c r="M1082" s="160">
        <v>186276.34</v>
      </c>
      <c r="O1082" s="153">
        <f>IFERROR(__xludf.DUMMYFUNCTION("TO_DATE(INT((P1082/(60*60*24))+""1/1/1970""))"),43455.0)</f>
        <v>43455</v>
      </c>
      <c r="P1082" s="13">
        <v>1.5454044E9</v>
      </c>
      <c r="Q1082" s="13">
        <v>31261.0107</v>
      </c>
      <c r="S1082" s="153">
        <f>IFERROR(__xludf.DUMMYFUNCTION("TO_DATE(INT((T1082/(60*60*24))+""1/1/1970""))"),43658.0)</f>
        <v>43658</v>
      </c>
      <c r="T1082" s="152">
        <v>1.562904E9</v>
      </c>
      <c r="U1082" s="152">
        <v>171765.4166</v>
      </c>
      <c r="W1082" s="153">
        <f>IFERROR(__xludf.DUMMYFUNCTION("TO_DATE(INT((X1082/(60*60*24))+""1/1/1970""))"),43628.0)</f>
        <v>43628</v>
      </c>
      <c r="X1082" s="152">
        <v>1.560348E9</v>
      </c>
      <c r="Y1082" s="152">
        <v>10052.5875</v>
      </c>
      <c r="AA1082" s="153">
        <f>IFERROR(__xludf.DUMMYFUNCTION("TO_DATE(INT((AB1082/(60*60*24))+""1/1/1970""))"),43634.0)</f>
        <v>43634</v>
      </c>
      <c r="AB1082" s="156">
        <v>1.5608412E9</v>
      </c>
      <c r="AC1082" s="156">
        <v>90365.7431</v>
      </c>
      <c r="AE1082" s="153">
        <f>IFERROR(__xludf.DUMMYFUNCTION("TO_DATE(INT((AF1082/(60*60*24))+""1/1/1970""))"),43458.0)</f>
        <v>43458</v>
      </c>
      <c r="AF1082" s="152">
        <v>1.5456456E9</v>
      </c>
      <c r="AG1082" s="152">
        <v>92317.9206</v>
      </c>
      <c r="AH1082" s="156"/>
      <c r="AI1082" s="153">
        <f>IFERROR(__xludf.DUMMYFUNCTION("TO_DATE(INT((AJ1082/(60*60*24))+""1/1/1970""))"),43658.0)</f>
        <v>43658</v>
      </c>
      <c r="AJ1082" s="152">
        <v>1.562904E9</v>
      </c>
      <c r="AK1082" s="152">
        <v>96903.459</v>
      </c>
      <c r="AL1082" s="152">
        <v>173548.968</v>
      </c>
      <c r="AM1082" s="160">
        <v>186276.34</v>
      </c>
      <c r="AN1082" s="152">
        <f t="shared" si="1"/>
        <v>32340.6387</v>
      </c>
      <c r="AO1082" s="152">
        <f t="shared" si="2"/>
        <v>171765.4166</v>
      </c>
      <c r="AP1082" s="152">
        <f t="shared" si="3"/>
        <v>10038.4145</v>
      </c>
      <c r="AQ1082" s="152">
        <f t="shared" si="4"/>
        <v>88492.1943</v>
      </c>
      <c r="AR1082" s="152">
        <f t="shared" si="5"/>
        <v>91327.258</v>
      </c>
    </row>
    <row r="1083">
      <c r="A1083" s="152">
        <v>1.5188148E9</v>
      </c>
      <c r="B1083" s="152">
        <v>126110.3416</v>
      </c>
      <c r="D1083" s="153">
        <f>IFERROR(__xludf.DUMMYFUNCTION("TO_DATE(INT((E1083/(60*60*24))+""1/1/1970""))"),43659.0)</f>
        <v>43659</v>
      </c>
      <c r="E1083" s="156">
        <v>1.5629904E9</v>
      </c>
      <c r="F1083" s="156">
        <v>96903.459</v>
      </c>
      <c r="H1083" s="153">
        <f>IFERROR(__xludf.DUMMYFUNCTION("TO_DATE(INT((I1083/(60*60*24))+""1/1/1970""))"),43659.0)</f>
        <v>43659</v>
      </c>
      <c r="I1083" s="156">
        <v>1.5629904E9</v>
      </c>
      <c r="J1083" s="156">
        <v>173487.088</v>
      </c>
      <c r="L1083" s="158">
        <v>43659.0</v>
      </c>
      <c r="M1083" s="159">
        <v>187666.61</v>
      </c>
      <c r="O1083" s="153">
        <f>IFERROR(__xludf.DUMMYFUNCTION("TO_DATE(INT((P1083/(60*60*24))+""1/1/1970""))"),43456.0)</f>
        <v>43456</v>
      </c>
      <c r="P1083" s="13">
        <v>1.5454368E9</v>
      </c>
      <c r="Q1083" s="13">
        <v>31345.1704</v>
      </c>
      <c r="S1083" s="153">
        <f>IFERROR(__xludf.DUMMYFUNCTION("TO_DATE(INT((T1083/(60*60*24))+""1/1/1970""))"),43659.0)</f>
        <v>43659</v>
      </c>
      <c r="T1083" s="156">
        <v>1.5629904E9</v>
      </c>
      <c r="U1083" s="156">
        <v>172596.7752</v>
      </c>
      <c r="W1083" s="153">
        <f>IFERROR(__xludf.DUMMYFUNCTION("TO_DATE(INT((X1083/(60*60*24))+""1/1/1970""))"),43629.0)</f>
        <v>43629</v>
      </c>
      <c r="X1083" s="152">
        <v>1.5604344E9</v>
      </c>
      <c r="Y1083" s="152">
        <v>10035.3989</v>
      </c>
      <c r="AA1083" s="153">
        <f>IFERROR(__xludf.DUMMYFUNCTION("TO_DATE(INT((AB1083/(60*60*24))+""1/1/1970""))"),43635.0)</f>
        <v>43635</v>
      </c>
      <c r="AB1083" s="152">
        <v>1.5609204E9</v>
      </c>
      <c r="AC1083" s="152">
        <v>90221.4613</v>
      </c>
      <c r="AE1083" s="153">
        <f>IFERROR(__xludf.DUMMYFUNCTION("TO_DATE(INT((AF1083/(60*60*24))+""1/1/1970""))"),43459.0)</f>
        <v>43459</v>
      </c>
      <c r="AF1083" s="156">
        <v>1.545696E9</v>
      </c>
      <c r="AG1083" s="156">
        <v>92591.5992</v>
      </c>
      <c r="AH1083" s="156"/>
      <c r="AI1083" s="153">
        <f>IFERROR(__xludf.DUMMYFUNCTION("TO_DATE(INT((AJ1083/(60*60*24))+""1/1/1970""))"),43659.0)</f>
        <v>43659</v>
      </c>
      <c r="AJ1083" s="156">
        <v>1.5629904E9</v>
      </c>
      <c r="AK1083" s="156">
        <v>96903.459</v>
      </c>
      <c r="AL1083" s="156">
        <v>173487.088</v>
      </c>
      <c r="AM1083" s="159">
        <v>187666.61</v>
      </c>
      <c r="AN1083" s="152">
        <f t="shared" si="1"/>
        <v>32494.0246</v>
      </c>
      <c r="AO1083" s="152">
        <f t="shared" si="2"/>
        <v>172596.7752</v>
      </c>
      <c r="AP1083" s="152">
        <f t="shared" si="3"/>
        <v>10051.7382</v>
      </c>
      <c r="AQ1083" s="152">
        <f t="shared" si="4"/>
        <v>88492.1943</v>
      </c>
      <c r="AR1083" s="152">
        <f t="shared" si="5"/>
        <v>91496.0596</v>
      </c>
    </row>
    <row r="1084">
      <c r="A1084" s="156">
        <v>1.51913706E9</v>
      </c>
      <c r="B1084" s="156">
        <v>126110.3416</v>
      </c>
      <c r="D1084" s="153">
        <f>IFERROR(__xludf.DUMMYFUNCTION("TO_DATE(INT((E1084/(60*60*24))+""1/1/1970""))"),43661.0)</f>
        <v>43661</v>
      </c>
      <c r="E1084" s="152">
        <v>1.5631992E9</v>
      </c>
      <c r="F1084" s="152">
        <v>96903.459</v>
      </c>
      <c r="H1084" s="153">
        <f>IFERROR(__xludf.DUMMYFUNCTION("TO_DATE(INT((I1084/(60*60*24))+""1/1/1970""))"),43661.0)</f>
        <v>43661</v>
      </c>
      <c r="I1084" s="152">
        <v>1.5631992E9</v>
      </c>
      <c r="J1084" s="152">
        <v>173487.088</v>
      </c>
      <c r="L1084" s="158">
        <v>43661.0</v>
      </c>
      <c r="M1084" s="160">
        <v>187666.61</v>
      </c>
      <c r="O1084" s="153">
        <f>IFERROR(__xludf.DUMMYFUNCTION("TO_DATE(INT((P1084/(60*60*24))+""1/1/1970""))"),43457.0)</f>
        <v>43457</v>
      </c>
      <c r="P1084" s="13">
        <v>1.5455232E9</v>
      </c>
      <c r="Q1084" s="13">
        <v>31345.1704</v>
      </c>
      <c r="S1084" s="153">
        <f>IFERROR(__xludf.DUMMYFUNCTION("TO_DATE(INT((T1084/(60*60*24))+""1/1/1970""))"),43661.0)</f>
        <v>43661</v>
      </c>
      <c r="T1084" s="152">
        <v>1.5631992E9</v>
      </c>
      <c r="U1084" s="152">
        <v>172596.7752</v>
      </c>
      <c r="W1084" s="153">
        <f>IFERROR(__xludf.DUMMYFUNCTION("TO_DATE(INT((X1084/(60*60*24))+""1/1/1970""))"),43630.0)</f>
        <v>43630</v>
      </c>
      <c r="X1084" s="152">
        <v>1.5605208E9</v>
      </c>
      <c r="Y1084" s="152">
        <v>10034.0577</v>
      </c>
      <c r="AA1084" s="153">
        <f>IFERROR(__xludf.DUMMYFUNCTION("TO_DATE(INT((AB1084/(60*60*24))+""1/1/1970""))"),43636.0)</f>
        <v>43636</v>
      </c>
      <c r="AB1084" s="156">
        <v>1.5609996E9</v>
      </c>
      <c r="AC1084" s="156">
        <v>89296.3485</v>
      </c>
      <c r="AE1084" s="153">
        <f>IFERROR(__xludf.DUMMYFUNCTION("TO_DATE(INT((AF1084/(60*60*24))+""1/1/1970""))"),43461.0)</f>
        <v>43461</v>
      </c>
      <c r="AF1084" s="152">
        <v>1.5458724E9</v>
      </c>
      <c r="AG1084" s="152">
        <v>92591.5992</v>
      </c>
      <c r="AH1084" s="156"/>
      <c r="AI1084" s="153">
        <f>IFERROR(__xludf.DUMMYFUNCTION("TO_DATE(INT((AJ1084/(60*60*24))+""1/1/1970""))"),43661.0)</f>
        <v>43661</v>
      </c>
      <c r="AJ1084" s="152">
        <v>1.5631992E9</v>
      </c>
      <c r="AK1084" s="152">
        <v>96903.459</v>
      </c>
      <c r="AL1084" s="152">
        <v>173487.088</v>
      </c>
      <c r="AM1084" s="160">
        <v>187666.61</v>
      </c>
      <c r="AN1084" s="152">
        <f t="shared" si="1"/>
        <v>32520.1574</v>
      </c>
      <c r="AO1084" s="152">
        <f t="shared" si="2"/>
        <v>172596.7752</v>
      </c>
      <c r="AP1084" s="152">
        <f t="shared" si="3"/>
        <v>10049.4092</v>
      </c>
      <c r="AQ1084" s="152">
        <f t="shared" si="4"/>
        <v>88342.5769</v>
      </c>
      <c r="AR1084" s="152">
        <f t="shared" si="5"/>
        <v>91501.322</v>
      </c>
    </row>
    <row r="1085">
      <c r="A1085" s="152">
        <v>1.5191604E9</v>
      </c>
      <c r="B1085" s="152">
        <v>126110.3416</v>
      </c>
      <c r="D1085" s="153">
        <f>IFERROR(__xludf.DUMMYFUNCTION("TO_DATE(INT((E1085/(60*60*24))+""1/1/1970""))"),43662.0)</f>
        <v>43662</v>
      </c>
      <c r="E1085" s="152">
        <v>1.5632496E9</v>
      </c>
      <c r="F1085" s="152">
        <v>96903.459</v>
      </c>
      <c r="H1085" s="153">
        <f>IFERROR(__xludf.DUMMYFUNCTION("TO_DATE(INT((I1085/(60*60*24))+""1/1/1970""))"),43662.0)</f>
        <v>43662</v>
      </c>
      <c r="I1085" s="152">
        <v>1.5632496E9</v>
      </c>
      <c r="J1085" s="152">
        <v>173968.848</v>
      </c>
      <c r="L1085" s="158">
        <v>43662.0</v>
      </c>
      <c r="M1085" s="160">
        <v>188272.61</v>
      </c>
      <c r="O1085" s="153">
        <f>IFERROR(__xludf.DUMMYFUNCTION("TO_DATE(INT((P1085/(60*60*24))+""1/1/1970""))"),43458.0)</f>
        <v>43458</v>
      </c>
      <c r="P1085" s="13">
        <v>1.5456096E9</v>
      </c>
      <c r="Q1085" s="13">
        <v>31366.8697</v>
      </c>
      <c r="S1085" s="153">
        <f>IFERROR(__xludf.DUMMYFUNCTION("TO_DATE(INT((T1085/(60*60*24))+""1/1/1970""))"),43662.0)</f>
        <v>43662</v>
      </c>
      <c r="T1085" s="152">
        <v>1.5632496E9</v>
      </c>
      <c r="U1085" s="152">
        <v>172624.7039</v>
      </c>
      <c r="W1085" s="153">
        <f>IFERROR(__xludf.DUMMYFUNCTION("TO_DATE(INT((X1085/(60*60*24))+""1/1/1970""))"),43631.0)</f>
        <v>43631</v>
      </c>
      <c r="X1085" s="152">
        <v>1.5605568E9</v>
      </c>
      <c r="Y1085" s="152">
        <v>10001.1448</v>
      </c>
      <c r="AA1085" s="153">
        <f>IFERROR(__xludf.DUMMYFUNCTION("TO_DATE(INT((AB1085/(60*60*24))+""1/1/1970""))"),43637.0)</f>
        <v>43637</v>
      </c>
      <c r="AB1085" s="152">
        <v>1.5610788E9</v>
      </c>
      <c r="AC1085" s="152">
        <v>88928.738</v>
      </c>
      <c r="AE1085" s="153">
        <f>IFERROR(__xludf.DUMMYFUNCTION("TO_DATE(INT((AF1085/(60*60*24))+""1/1/1970""))"),43462.0)</f>
        <v>43462</v>
      </c>
      <c r="AF1085" s="156">
        <v>1.5459912E9</v>
      </c>
      <c r="AG1085" s="156">
        <v>92788.3563</v>
      </c>
      <c r="AH1085" s="156"/>
      <c r="AI1085" s="153">
        <f>IFERROR(__xludf.DUMMYFUNCTION("TO_DATE(INT((AJ1085/(60*60*24))+""1/1/1970""))"),43662.0)</f>
        <v>43662</v>
      </c>
      <c r="AJ1085" s="152">
        <v>1.5632496E9</v>
      </c>
      <c r="AK1085" s="152">
        <v>96903.459</v>
      </c>
      <c r="AL1085" s="152">
        <v>173968.848</v>
      </c>
      <c r="AM1085" s="160">
        <v>188272.61</v>
      </c>
      <c r="AN1085" s="152">
        <f t="shared" si="1"/>
        <v>32480.2661</v>
      </c>
      <c r="AO1085" s="152">
        <f t="shared" si="2"/>
        <v>172624.7039</v>
      </c>
      <c r="AP1085" s="152">
        <f t="shared" si="3"/>
        <v>10047.1024</v>
      </c>
      <c r="AQ1085" s="152">
        <f t="shared" si="4"/>
        <v>88345.3093</v>
      </c>
      <c r="AR1085" s="152">
        <f t="shared" si="5"/>
        <v>91409.8372</v>
      </c>
    </row>
    <row r="1086">
      <c r="A1086" s="156">
        <v>1.51922346E9</v>
      </c>
      <c r="B1086" s="156">
        <v>126110.3416</v>
      </c>
      <c r="D1086" s="153">
        <f>IFERROR(__xludf.DUMMYFUNCTION("TO_DATE(INT((E1086/(60*60*24))+""1/1/1970""))"),43663.0)</f>
        <v>43663</v>
      </c>
      <c r="E1086" s="156">
        <v>1.563336E9</v>
      </c>
      <c r="F1086" s="156">
        <v>96903.459</v>
      </c>
      <c r="H1086" s="153">
        <f>IFERROR(__xludf.DUMMYFUNCTION("TO_DATE(INT((I1086/(60*60*24))+""1/1/1970""))"),43663.0)</f>
        <v>43663</v>
      </c>
      <c r="I1086" s="156">
        <v>1.563336E9</v>
      </c>
      <c r="J1086" s="156">
        <v>174373.1012</v>
      </c>
      <c r="L1086" s="158">
        <v>43663.0</v>
      </c>
      <c r="M1086" s="159">
        <v>187064.09</v>
      </c>
      <c r="O1086" s="153">
        <f>IFERROR(__xludf.DUMMYFUNCTION("TO_DATE(INT((P1086/(60*60*24))+""1/1/1970""))"),43459.0)</f>
        <v>43459</v>
      </c>
      <c r="P1086" s="13">
        <v>1.545696E9</v>
      </c>
      <c r="Q1086" s="13">
        <v>31404.3276</v>
      </c>
      <c r="S1086" s="153">
        <f>IFERROR(__xludf.DUMMYFUNCTION("TO_DATE(INT((T1086/(60*60*24))+""1/1/1970""))"),43663.0)</f>
        <v>43663</v>
      </c>
      <c r="T1086" s="156">
        <v>1.563336E9</v>
      </c>
      <c r="U1086" s="156">
        <v>172046.25</v>
      </c>
      <c r="W1086" s="153">
        <f>IFERROR(__xludf.DUMMYFUNCTION("TO_DATE(INT((X1086/(60*60*24))+""1/1/1970""))"),43633.0)</f>
        <v>43633</v>
      </c>
      <c r="X1086" s="156">
        <v>1.5607296E9</v>
      </c>
      <c r="Y1086" s="156">
        <v>10002.8355</v>
      </c>
      <c r="AA1086" s="153">
        <f>IFERROR(__xludf.DUMMYFUNCTION("TO_DATE(INT((AB1086/(60*60*24))+""1/1/1970""))"),43639.0)</f>
        <v>43639</v>
      </c>
      <c r="AB1086" s="156">
        <v>1.5613272E9</v>
      </c>
      <c r="AC1086" s="156">
        <v>89036.0959</v>
      </c>
      <c r="AE1086" s="153">
        <f>IFERROR(__xludf.DUMMYFUNCTION("TO_DATE(INT((AF1086/(60*60*24))+""1/1/1970""))"),43463.0)</f>
        <v>43463</v>
      </c>
      <c r="AF1086" s="152">
        <v>1.5460416E9</v>
      </c>
      <c r="AG1086" s="152">
        <v>92899.2852</v>
      </c>
      <c r="AH1086" s="156"/>
      <c r="AI1086" s="153">
        <f>IFERROR(__xludf.DUMMYFUNCTION("TO_DATE(INT((AJ1086/(60*60*24))+""1/1/1970""))"),43663.0)</f>
        <v>43663</v>
      </c>
      <c r="AJ1086" s="156">
        <v>1.563336E9</v>
      </c>
      <c r="AK1086" s="156">
        <v>96903.459</v>
      </c>
      <c r="AL1086" s="156">
        <v>174373.1012</v>
      </c>
      <c r="AM1086" s="159">
        <v>187064.09</v>
      </c>
      <c r="AN1086" s="152">
        <f t="shared" si="1"/>
        <v>32440.296</v>
      </c>
      <c r="AO1086" s="152">
        <f t="shared" si="2"/>
        <v>172046.25</v>
      </c>
      <c r="AP1086" s="152">
        <f t="shared" si="3"/>
        <v>10030.3872</v>
      </c>
      <c r="AQ1086" s="152">
        <f t="shared" si="4"/>
        <v>88358.4807</v>
      </c>
      <c r="AR1086" s="152">
        <f t="shared" si="5"/>
        <v>91019.2052</v>
      </c>
    </row>
    <row r="1087">
      <c r="A1087" s="152">
        <v>1.5192468E9</v>
      </c>
      <c r="B1087" s="152">
        <v>126110.3416</v>
      </c>
      <c r="D1087" s="153">
        <f>IFERROR(__xludf.DUMMYFUNCTION("TO_DATE(INT((E1087/(60*60*24))+""1/1/1970""))"),43664.0)</f>
        <v>43664</v>
      </c>
      <c r="E1087" s="152">
        <v>1.5634224E9</v>
      </c>
      <c r="F1087" s="152">
        <v>96903.459</v>
      </c>
      <c r="H1087" s="153">
        <f>IFERROR(__xludf.DUMMYFUNCTION("TO_DATE(INT((I1087/(60*60*24))+""1/1/1970""))"),43664.0)</f>
        <v>43664</v>
      </c>
      <c r="I1087" s="152">
        <v>1.5634224E9</v>
      </c>
      <c r="J1087" s="152">
        <v>175716.4753</v>
      </c>
      <c r="L1087" s="158">
        <v>43664.0</v>
      </c>
      <c r="M1087" s="160">
        <v>185657.73</v>
      </c>
      <c r="O1087" s="153">
        <f>IFERROR(__xludf.DUMMYFUNCTION("TO_DATE(INT((P1087/(60*60*24))+""1/1/1970""))"),43460.0)</f>
        <v>43460</v>
      </c>
      <c r="P1087" s="13">
        <v>1.5457824E9</v>
      </c>
      <c r="Q1087" s="13">
        <v>31404.3276</v>
      </c>
      <c r="S1087" s="153">
        <f>IFERROR(__xludf.DUMMYFUNCTION("TO_DATE(INT((T1087/(60*60*24))+""1/1/1970""))"),43664.0)</f>
        <v>43664</v>
      </c>
      <c r="T1087" s="152">
        <v>1.5634224E9</v>
      </c>
      <c r="U1087" s="152">
        <v>170913.0549</v>
      </c>
      <c r="W1087" s="153">
        <f>IFERROR(__xludf.DUMMYFUNCTION("TO_DATE(INT((X1087/(60*60*24))+""1/1/1970""))"),43634.0)</f>
        <v>43634</v>
      </c>
      <c r="X1087" s="152">
        <v>1.5608664E9</v>
      </c>
      <c r="Y1087" s="152">
        <v>9996.4243</v>
      </c>
      <c r="AA1087" s="153">
        <f>IFERROR(__xludf.DUMMYFUNCTION("TO_DATE(INT((AB1087/(60*60*24))+""1/1/1970""))"),43640.0)</f>
        <v>43640</v>
      </c>
      <c r="AB1087" s="156">
        <v>1.5613668E9</v>
      </c>
      <c r="AC1087" s="156">
        <v>88975.2924</v>
      </c>
      <c r="AE1087" s="153">
        <f>IFERROR(__xludf.DUMMYFUNCTION("TO_DATE(INT((AF1087/(60*60*24))+""1/1/1970""))"),43464.0)</f>
        <v>43464</v>
      </c>
      <c r="AF1087" s="156">
        <v>1.5462108E9</v>
      </c>
      <c r="AG1087" s="156">
        <v>92899.2852</v>
      </c>
      <c r="AH1087" s="156"/>
      <c r="AI1087" s="153">
        <f>IFERROR(__xludf.DUMMYFUNCTION("TO_DATE(INT((AJ1087/(60*60*24))+""1/1/1970""))"),43664.0)</f>
        <v>43664</v>
      </c>
      <c r="AJ1087" s="152">
        <v>1.5634224E9</v>
      </c>
      <c r="AK1087" s="152">
        <v>96903.459</v>
      </c>
      <c r="AL1087" s="152">
        <v>175716.4753</v>
      </c>
      <c r="AM1087" s="160">
        <v>185657.73</v>
      </c>
      <c r="AN1087" s="152">
        <f t="shared" si="1"/>
        <v>32431.2559</v>
      </c>
      <c r="AO1087" s="152">
        <f t="shared" si="2"/>
        <v>170913.0549</v>
      </c>
      <c r="AP1087" s="152">
        <f t="shared" si="3"/>
        <v>10036.4107</v>
      </c>
      <c r="AQ1087" s="152">
        <f t="shared" si="4"/>
        <v>88363.4984</v>
      </c>
      <c r="AR1087" s="152">
        <f t="shared" si="5"/>
        <v>91145.098</v>
      </c>
    </row>
    <row r="1088">
      <c r="A1088" s="156">
        <v>1.51930986E9</v>
      </c>
      <c r="B1088" s="156">
        <v>126110.3416</v>
      </c>
      <c r="D1088" s="153">
        <f>IFERROR(__xludf.DUMMYFUNCTION("TO_DATE(INT((E1088/(60*60*24))+""1/1/1970""))"),43665.0)</f>
        <v>43665</v>
      </c>
      <c r="E1088" s="156">
        <v>1.5635088E9</v>
      </c>
      <c r="F1088" s="156">
        <v>96903.459</v>
      </c>
      <c r="H1088" s="153">
        <f>IFERROR(__xludf.DUMMYFUNCTION("TO_DATE(INT((I1088/(60*60*24))+""1/1/1970""))"),43665.0)</f>
        <v>43665</v>
      </c>
      <c r="I1088" s="156">
        <v>1.5635088E9</v>
      </c>
      <c r="J1088" s="156">
        <v>174458.5601</v>
      </c>
      <c r="L1088" s="158">
        <v>43665.0</v>
      </c>
      <c r="M1088" s="159">
        <v>186150.1</v>
      </c>
      <c r="O1088" s="153">
        <f>IFERROR(__xludf.DUMMYFUNCTION("TO_DATE(INT((P1088/(60*60*24))+""1/1/1970""))"),43461.0)</f>
        <v>43461</v>
      </c>
      <c r="P1088" s="13">
        <v>1.5459228E9</v>
      </c>
      <c r="Q1088" s="13">
        <v>31404.3276</v>
      </c>
      <c r="S1088" s="153">
        <f>IFERROR(__xludf.DUMMYFUNCTION("TO_DATE(INT((T1088/(60*60*24))+""1/1/1970""))"),43665.0)</f>
        <v>43665</v>
      </c>
      <c r="T1088" s="156">
        <v>1.5635088E9</v>
      </c>
      <c r="U1088" s="156">
        <v>171550.2106</v>
      </c>
      <c r="W1088" s="153">
        <f>IFERROR(__xludf.DUMMYFUNCTION("TO_DATE(INT((X1088/(60*60*24))+""1/1/1970""))"),43635.0)</f>
        <v>43635</v>
      </c>
      <c r="X1088" s="152">
        <v>1.5609528E9</v>
      </c>
      <c r="Y1088" s="152">
        <v>10000.7099</v>
      </c>
      <c r="AA1088" s="153">
        <f>IFERROR(__xludf.DUMMYFUNCTION("TO_DATE(INT((AB1088/(60*60*24))+""1/1/1970""))"),43641.0)</f>
        <v>43641</v>
      </c>
      <c r="AB1088" s="152">
        <v>1.561446E9</v>
      </c>
      <c r="AC1088" s="152">
        <v>89346.4801</v>
      </c>
      <c r="AE1088" s="153">
        <f>IFERROR(__xludf.DUMMYFUNCTION("TO_DATE(INT((AF1088/(60*60*24))+""1/1/1970""))"),43465.0)</f>
        <v>43465</v>
      </c>
      <c r="AF1088" s="152">
        <v>1.5462504E9</v>
      </c>
      <c r="AG1088" s="152">
        <v>92862.039</v>
      </c>
      <c r="AH1088" s="156"/>
      <c r="AI1088" s="153">
        <f>IFERROR(__xludf.DUMMYFUNCTION("TO_DATE(INT((AJ1088/(60*60*24))+""1/1/1970""))"),43665.0)</f>
        <v>43665</v>
      </c>
      <c r="AJ1088" s="156">
        <v>1.5635088E9</v>
      </c>
      <c r="AK1088" s="156">
        <v>96903.459</v>
      </c>
      <c r="AL1088" s="156">
        <v>174458.5601</v>
      </c>
      <c r="AM1088" s="159">
        <v>186150.1</v>
      </c>
      <c r="AN1088" s="152">
        <f t="shared" si="1"/>
        <v>32411.1378</v>
      </c>
      <c r="AO1088" s="152">
        <f t="shared" si="2"/>
        <v>171550.2106</v>
      </c>
      <c r="AP1088" s="152">
        <f t="shared" si="3"/>
        <v>10061.2555</v>
      </c>
      <c r="AQ1088" s="152">
        <f t="shared" si="4"/>
        <v>88357.4606</v>
      </c>
      <c r="AR1088" s="152">
        <f t="shared" si="5"/>
        <v>91419.9572</v>
      </c>
    </row>
    <row r="1089">
      <c r="A1089" s="152">
        <v>1.5193332E9</v>
      </c>
      <c r="B1089" s="152">
        <v>126110.3416</v>
      </c>
      <c r="D1089" s="153">
        <f>IFERROR(__xludf.DUMMYFUNCTION("TO_DATE(INT((E1089/(60*60*24))+""1/1/1970""))"),43666.0)</f>
        <v>43666</v>
      </c>
      <c r="E1089" s="152">
        <v>1.5635952E9</v>
      </c>
      <c r="F1089" s="152">
        <v>96903.459</v>
      </c>
      <c r="H1089" s="153">
        <f>IFERROR(__xludf.DUMMYFUNCTION("TO_DATE(INT((I1089/(60*60*24))+""1/1/1970""))"),43666.0)</f>
        <v>43666</v>
      </c>
      <c r="I1089" s="152">
        <v>1.5635952E9</v>
      </c>
      <c r="J1089" s="152">
        <v>174760.151</v>
      </c>
      <c r="L1089" s="158">
        <v>43666.0</v>
      </c>
      <c r="M1089" s="160">
        <v>184395.17</v>
      </c>
      <c r="O1089" s="153">
        <f>IFERROR(__xludf.DUMMYFUNCTION("TO_DATE(INT((P1089/(60*60*24))+""1/1/1970""))"),43462.0)</f>
        <v>43462</v>
      </c>
      <c r="P1089" s="13">
        <v>1.5460092E9</v>
      </c>
      <c r="Q1089" s="13">
        <v>31364.0204</v>
      </c>
      <c r="S1089" s="153">
        <f>IFERROR(__xludf.DUMMYFUNCTION("TO_DATE(INT((T1089/(60*60*24))+""1/1/1970""))"),43666.0)</f>
        <v>43666</v>
      </c>
      <c r="T1089" s="152">
        <v>1.5635952E9</v>
      </c>
      <c r="U1089" s="152">
        <v>170596.8731</v>
      </c>
      <c r="W1089" s="153">
        <f>IFERROR(__xludf.DUMMYFUNCTION("TO_DATE(INT((X1089/(60*60*24))+""1/1/1970""))"),43636.0)</f>
        <v>43636</v>
      </c>
      <c r="X1089" s="152">
        <v>1.5610392E9</v>
      </c>
      <c r="Y1089" s="152">
        <v>10025.4769</v>
      </c>
      <c r="AA1089" s="153">
        <f>IFERROR(__xludf.DUMMYFUNCTION("TO_DATE(INT((AB1089/(60*60*24))+""1/1/1970""))"),43642.0)</f>
        <v>43642</v>
      </c>
      <c r="AB1089" s="156">
        <v>1.5615252E9</v>
      </c>
      <c r="AC1089" s="156">
        <v>88593.2174</v>
      </c>
      <c r="AE1089" s="153">
        <f>IFERROR(__xludf.DUMMYFUNCTION("TO_DATE(INT((AF1089/(60*60*24))+""1/1/1970""))"),43466.0)</f>
        <v>43466</v>
      </c>
      <c r="AF1089" s="156">
        <v>1.5463008E9</v>
      </c>
      <c r="AG1089" s="156">
        <v>93075.7998</v>
      </c>
      <c r="AH1089" s="156"/>
      <c r="AI1089" s="153">
        <f>IFERROR(__xludf.DUMMYFUNCTION("TO_DATE(INT((AJ1089/(60*60*24))+""1/1/1970""))"),43666.0)</f>
        <v>43666</v>
      </c>
      <c r="AJ1089" s="152">
        <v>1.5635952E9</v>
      </c>
      <c r="AK1089" s="152">
        <v>96903.459</v>
      </c>
      <c r="AL1089" s="152">
        <v>174760.151</v>
      </c>
      <c r="AM1089" s="160">
        <v>184395.17</v>
      </c>
      <c r="AN1089" s="152">
        <f t="shared" si="1"/>
        <v>32417.589</v>
      </c>
      <c r="AO1089" s="152">
        <f t="shared" si="2"/>
        <v>170596.8731</v>
      </c>
      <c r="AP1089" s="152">
        <f t="shared" si="3"/>
        <v>10053.9814</v>
      </c>
      <c r="AQ1089" s="152">
        <f t="shared" si="4"/>
        <v>88357.4606</v>
      </c>
      <c r="AR1089" s="152">
        <f t="shared" si="5"/>
        <v>91092.8788</v>
      </c>
    </row>
    <row r="1090">
      <c r="A1090" s="156">
        <v>1.51939626E9</v>
      </c>
      <c r="B1090" s="156">
        <v>126110.3416</v>
      </c>
      <c r="D1090" s="153">
        <f>IFERROR(__xludf.DUMMYFUNCTION("TO_DATE(INT((E1090/(60*60*24))+""1/1/1970""))"),43668.0)</f>
        <v>43668</v>
      </c>
      <c r="E1090" s="156">
        <v>1.563804E9</v>
      </c>
      <c r="F1090" s="156">
        <v>96903.459</v>
      </c>
      <c r="H1090" s="153">
        <f>IFERROR(__xludf.DUMMYFUNCTION("TO_DATE(INT((I1090/(60*60*24))+""1/1/1970""))"),43668.0)</f>
        <v>43668</v>
      </c>
      <c r="I1090" s="156">
        <v>1.563804E9</v>
      </c>
      <c r="J1090" s="156">
        <v>174760.151</v>
      </c>
      <c r="L1090" s="158">
        <v>43668.0</v>
      </c>
      <c r="M1090" s="159">
        <v>184395.17</v>
      </c>
      <c r="O1090" s="153">
        <f>IFERROR(__xludf.DUMMYFUNCTION("TO_DATE(INT((P1090/(60*60*24))+""1/1/1970""))"),43463.0)</f>
        <v>43463</v>
      </c>
      <c r="P1090" s="13">
        <v>1.5460416E9</v>
      </c>
      <c r="Q1090" s="13">
        <v>31401.6577</v>
      </c>
      <c r="S1090" s="153">
        <f>IFERROR(__xludf.DUMMYFUNCTION("TO_DATE(INT((T1090/(60*60*24))+""1/1/1970""))"),43668.0)</f>
        <v>43668</v>
      </c>
      <c r="T1090" s="156">
        <v>1.563804E9</v>
      </c>
      <c r="U1090" s="156">
        <v>170596.8731</v>
      </c>
      <c r="W1090" s="153">
        <f>IFERROR(__xludf.DUMMYFUNCTION("TO_DATE(INT((X1090/(60*60*24))+""1/1/1970""))"),43637.0)</f>
        <v>43637</v>
      </c>
      <c r="X1090" s="152">
        <v>1.5611256E9</v>
      </c>
      <c r="Y1090" s="152">
        <v>10056.6472</v>
      </c>
      <c r="AA1090" s="153">
        <f>IFERROR(__xludf.DUMMYFUNCTION("TO_DATE(INT((AB1090/(60*60*24))+""1/1/1970""))"),43643.0)</f>
        <v>43643</v>
      </c>
      <c r="AB1090" s="152">
        <v>1.5616044E9</v>
      </c>
      <c r="AC1090" s="152">
        <v>88654.3497</v>
      </c>
      <c r="AE1090" s="153">
        <f>IFERROR(__xludf.DUMMYFUNCTION("TO_DATE(INT((AF1090/(60*60*24))+""1/1/1970""))"),43467.0)</f>
        <v>43467</v>
      </c>
      <c r="AF1090" s="152">
        <v>1.5463908E9</v>
      </c>
      <c r="AG1090" s="152">
        <v>93075.7998</v>
      </c>
      <c r="AH1090" s="156"/>
      <c r="AI1090" s="153">
        <f>IFERROR(__xludf.DUMMYFUNCTION("TO_DATE(INT((AJ1090/(60*60*24))+""1/1/1970""))"),43668.0)</f>
        <v>43668</v>
      </c>
      <c r="AJ1090" s="156">
        <v>1.563804E9</v>
      </c>
      <c r="AK1090" s="156">
        <v>96903.459</v>
      </c>
      <c r="AL1090" s="156">
        <v>174760.151</v>
      </c>
      <c r="AM1090" s="159">
        <v>184395.17</v>
      </c>
      <c r="AN1090" s="152">
        <f t="shared" si="1"/>
        <v>32400.7084</v>
      </c>
      <c r="AO1090" s="152">
        <f t="shared" si="2"/>
        <v>170596.8731</v>
      </c>
      <c r="AP1090" s="152">
        <f t="shared" si="3"/>
        <v>10053.0405</v>
      </c>
      <c r="AQ1090" s="152">
        <f t="shared" si="4"/>
        <v>88230.396</v>
      </c>
      <c r="AR1090" s="152">
        <f t="shared" si="5"/>
        <v>91067.7812</v>
      </c>
    </row>
    <row r="1091">
      <c r="A1091" s="152">
        <v>1.5194196E9</v>
      </c>
      <c r="B1091" s="152">
        <v>126110.3416</v>
      </c>
      <c r="D1091" s="153">
        <f>IFERROR(__xludf.DUMMYFUNCTION("TO_DATE(INT((E1091/(60*60*24))+""1/1/1970""))"),43669.0)</f>
        <v>43669</v>
      </c>
      <c r="E1091" s="156">
        <v>1.5638544E9</v>
      </c>
      <c r="F1091" s="156">
        <v>96903.459</v>
      </c>
      <c r="H1091" s="153">
        <f>IFERROR(__xludf.DUMMYFUNCTION("TO_DATE(INT((I1091/(60*60*24))+""1/1/1970""))"),43669.0)</f>
        <v>43669</v>
      </c>
      <c r="I1091" s="156">
        <v>1.5638544E9</v>
      </c>
      <c r="J1091" s="156">
        <v>178390.7639</v>
      </c>
      <c r="L1091" s="158">
        <v>43669.0</v>
      </c>
      <c r="M1091" s="159">
        <v>186008.36</v>
      </c>
      <c r="O1091" s="153">
        <f>IFERROR(__xludf.DUMMYFUNCTION("TO_DATE(INT((P1091/(60*60*24))+""1/1/1970""))"),43464.0)</f>
        <v>43464</v>
      </c>
      <c r="P1091" s="13">
        <v>1.546128E9</v>
      </c>
      <c r="Q1091" s="13">
        <v>31401.6577</v>
      </c>
      <c r="S1091" s="153">
        <f>IFERROR(__xludf.DUMMYFUNCTION("TO_DATE(INT((T1091/(60*60*24))+""1/1/1970""))"),43669.0)</f>
        <v>43669</v>
      </c>
      <c r="T1091" s="156">
        <v>1.5638544E9</v>
      </c>
      <c r="U1091" s="156">
        <v>171001.9542</v>
      </c>
      <c r="W1091" s="153">
        <f>IFERROR(__xludf.DUMMYFUNCTION("TO_DATE(INT((X1091/(60*60*24))+""1/1/1970""))"),43638.0)</f>
        <v>43638</v>
      </c>
      <c r="X1091" s="152">
        <v>1.5611616E9</v>
      </c>
      <c r="Y1091" s="152">
        <v>10055.0583</v>
      </c>
      <c r="AA1091" s="153">
        <f>IFERROR(__xludf.DUMMYFUNCTION("TO_DATE(INT((AB1091/(60*60*24))+""1/1/1970""))"),43644.0)</f>
        <v>43644</v>
      </c>
      <c r="AB1091" s="156">
        <v>1.5616836E9</v>
      </c>
      <c r="AC1091" s="156">
        <v>88585.188</v>
      </c>
      <c r="AE1091" s="153">
        <f>IFERROR(__xludf.DUMMYFUNCTION("TO_DATE(INT((AF1091/(60*60*24))+""1/1/1970""))"),43468.0)</f>
        <v>43468</v>
      </c>
      <c r="AF1091" s="156">
        <v>1.5465096E9</v>
      </c>
      <c r="AG1091" s="156">
        <v>91830.8861</v>
      </c>
      <c r="AH1091" s="156"/>
      <c r="AI1091" s="153">
        <f>IFERROR(__xludf.DUMMYFUNCTION("TO_DATE(INT((AJ1091/(60*60*24))+""1/1/1970""))"),43669.0)</f>
        <v>43669</v>
      </c>
      <c r="AJ1091" s="156">
        <v>1.5638544E9</v>
      </c>
      <c r="AK1091" s="156">
        <v>96903.459</v>
      </c>
      <c r="AL1091" s="156">
        <v>178390.7639</v>
      </c>
      <c r="AM1091" s="159">
        <v>186008.36</v>
      </c>
      <c r="AN1091" s="152">
        <f t="shared" si="1"/>
        <v>32417.3677</v>
      </c>
      <c r="AO1091" s="152">
        <f t="shared" si="2"/>
        <v>171001.9542</v>
      </c>
      <c r="AP1091" s="152">
        <f t="shared" si="3"/>
        <v>10042.1688</v>
      </c>
      <c r="AQ1091" s="152">
        <f t="shared" si="4"/>
        <v>87665.4634</v>
      </c>
      <c r="AR1091" s="152">
        <f t="shared" si="5"/>
        <v>90959.6996</v>
      </c>
    </row>
    <row r="1092">
      <c r="A1092" s="156">
        <v>1.51965546E9</v>
      </c>
      <c r="B1092" s="156">
        <v>126110.3416</v>
      </c>
      <c r="D1092" s="153">
        <f>IFERROR(__xludf.DUMMYFUNCTION("TO_DATE(INT((E1092/(60*60*24))+""1/1/1970""))"),43670.0)</f>
        <v>43670</v>
      </c>
      <c r="E1092" s="152">
        <v>1.5639408E9</v>
      </c>
      <c r="F1092" s="152">
        <v>96903.459</v>
      </c>
      <c r="H1092" s="153">
        <f>IFERROR(__xludf.DUMMYFUNCTION("TO_DATE(INT((I1092/(60*60*24))+""1/1/1970""))"),43670.0)</f>
        <v>43670</v>
      </c>
      <c r="I1092" s="152">
        <v>1.5639408E9</v>
      </c>
      <c r="J1092" s="152">
        <v>177272.7985</v>
      </c>
      <c r="L1092" s="158">
        <v>43670.0</v>
      </c>
      <c r="M1092" s="160">
        <v>187746.65</v>
      </c>
      <c r="O1092" s="153">
        <f>IFERROR(__xludf.DUMMYFUNCTION("TO_DATE(INT((P1092/(60*60*24))+""1/1/1970""))"),43465.0)</f>
        <v>43465</v>
      </c>
      <c r="P1092" s="13">
        <v>1.5462144E9</v>
      </c>
      <c r="Q1092" s="13">
        <v>31411.2228</v>
      </c>
      <c r="S1092" s="153">
        <f>IFERROR(__xludf.DUMMYFUNCTION("TO_DATE(INT((T1092/(60*60*24))+""1/1/1970""))"),43670.0)</f>
        <v>43670</v>
      </c>
      <c r="T1092" s="152">
        <v>1.5639408E9</v>
      </c>
      <c r="U1092" s="152">
        <v>172203.9441</v>
      </c>
      <c r="W1092" s="153">
        <f>IFERROR(__xludf.DUMMYFUNCTION("TO_DATE(INT((X1092/(60*60*24))+""1/1/1970""))"),43640.0)</f>
        <v>43640</v>
      </c>
      <c r="X1092" s="156">
        <v>1.5613344E9</v>
      </c>
      <c r="Y1092" s="156">
        <v>10059.739</v>
      </c>
      <c r="AA1092" s="153">
        <f>IFERROR(__xludf.DUMMYFUNCTION("TO_DATE(INT((AB1092/(60*60*24))+""1/1/1970""))"),43646.0)</f>
        <v>43646</v>
      </c>
      <c r="AB1092" s="152">
        <v>1.561932E9</v>
      </c>
      <c r="AC1092" s="152">
        <v>88717.6155</v>
      </c>
      <c r="AE1092" s="153">
        <f>IFERROR(__xludf.DUMMYFUNCTION("TO_DATE(INT((AF1092/(60*60*24))+""1/1/1970""))"),43469.0)</f>
        <v>43469</v>
      </c>
      <c r="AF1092" s="152">
        <v>1.5465888E9</v>
      </c>
      <c r="AG1092" s="152">
        <v>92461.6424</v>
      </c>
      <c r="AH1092" s="156"/>
      <c r="AI1092" s="153">
        <f>IFERROR(__xludf.DUMMYFUNCTION("TO_DATE(INT((AJ1092/(60*60*24))+""1/1/1970""))"),43670.0)</f>
        <v>43670</v>
      </c>
      <c r="AJ1092" s="152">
        <v>1.5639408E9</v>
      </c>
      <c r="AK1092" s="152">
        <v>96903.459</v>
      </c>
      <c r="AL1092" s="152">
        <v>177272.7985</v>
      </c>
      <c r="AM1092" s="160">
        <v>187746.65</v>
      </c>
      <c r="AN1092" s="152">
        <f t="shared" si="1"/>
        <v>32445.1774</v>
      </c>
      <c r="AO1092" s="152">
        <f t="shared" si="2"/>
        <v>172203.9441</v>
      </c>
      <c r="AP1092" s="152">
        <f t="shared" si="3"/>
        <v>10032.6186</v>
      </c>
      <c r="AQ1092" s="152">
        <f t="shared" si="4"/>
        <v>87630.3189</v>
      </c>
      <c r="AR1092" s="152">
        <f t="shared" si="5"/>
        <v>90526.9684</v>
      </c>
    </row>
    <row r="1093">
      <c r="A1093" s="152">
        <v>1.5196788E9</v>
      </c>
      <c r="B1093" s="152">
        <v>126110.3416</v>
      </c>
      <c r="D1093" s="153">
        <f>IFERROR(__xludf.DUMMYFUNCTION("TO_DATE(INT((E1093/(60*60*24))+""1/1/1970""))"),43671.0)</f>
        <v>43671</v>
      </c>
      <c r="E1093" s="156">
        <v>1.5640272E9</v>
      </c>
      <c r="F1093" s="156">
        <v>96903.459</v>
      </c>
      <c r="H1093" s="153">
        <f>IFERROR(__xludf.DUMMYFUNCTION("TO_DATE(INT((I1093/(60*60*24))+""1/1/1970""))"),43671.0)</f>
        <v>43671</v>
      </c>
      <c r="I1093" s="156">
        <v>1.5640272E9</v>
      </c>
      <c r="J1093" s="156">
        <v>178719.3955</v>
      </c>
      <c r="L1093" s="158">
        <v>43671.0</v>
      </c>
      <c r="M1093" s="159">
        <v>189389.08</v>
      </c>
      <c r="O1093" s="153">
        <f>IFERROR(__xludf.DUMMYFUNCTION("TO_DATE(INT((P1093/(60*60*24))+""1/1/1970""))"),43466.0)</f>
        <v>43466</v>
      </c>
      <c r="P1093" s="13">
        <v>1.5463008E9</v>
      </c>
      <c r="Q1093" s="13">
        <v>31528.6258</v>
      </c>
      <c r="S1093" s="153">
        <f>IFERROR(__xludf.DUMMYFUNCTION("TO_DATE(INT((T1093/(60*60*24))+""1/1/1970""))"),43671.0)</f>
        <v>43671</v>
      </c>
      <c r="T1093" s="156">
        <v>1.5640272E9</v>
      </c>
      <c r="U1093" s="156">
        <v>173011.2382</v>
      </c>
      <c r="W1093" s="153">
        <f>IFERROR(__xludf.DUMMYFUNCTION("TO_DATE(INT((X1093/(60*60*24))+""1/1/1970""))"),43641.0)</f>
        <v>43641</v>
      </c>
      <c r="X1093" s="152">
        <v>1.5614712E9</v>
      </c>
      <c r="Y1093" s="152">
        <v>10064.6938</v>
      </c>
      <c r="AA1093" s="153">
        <f>IFERROR(__xludf.DUMMYFUNCTION("TO_DATE(INT((AB1093/(60*60*24))+""1/1/1970""))"),43647.0)</f>
        <v>43647</v>
      </c>
      <c r="AB1093" s="152">
        <v>1.5619716E9</v>
      </c>
      <c r="AC1093" s="152">
        <v>88374.6701</v>
      </c>
      <c r="AE1093" s="153">
        <f>IFERROR(__xludf.DUMMYFUNCTION("TO_DATE(INT((AF1093/(60*60*24))+""1/1/1970""))"),43470.0)</f>
        <v>43470</v>
      </c>
      <c r="AF1093" s="156">
        <v>1.5466464E9</v>
      </c>
      <c r="AG1093" s="156">
        <v>92498.4837</v>
      </c>
      <c r="AH1093" s="156"/>
      <c r="AI1093" s="153">
        <f>IFERROR(__xludf.DUMMYFUNCTION("TO_DATE(INT((AJ1093/(60*60*24))+""1/1/1970""))"),43671.0)</f>
        <v>43671</v>
      </c>
      <c r="AJ1093" s="156">
        <v>1.5640272E9</v>
      </c>
      <c r="AK1093" s="156">
        <v>96903.459</v>
      </c>
      <c r="AL1093" s="156">
        <v>178719.3955</v>
      </c>
      <c r="AM1093" s="159">
        <v>189389.08</v>
      </c>
      <c r="AN1093" s="152">
        <f t="shared" si="1"/>
        <v>32437.0699</v>
      </c>
      <c r="AO1093" s="152">
        <f t="shared" si="2"/>
        <v>173011.2382</v>
      </c>
      <c r="AP1093" s="152">
        <f t="shared" si="3"/>
        <v>10035.5234</v>
      </c>
      <c r="AQ1093" s="152">
        <f t="shared" si="4"/>
        <v>87638.2594</v>
      </c>
      <c r="AR1093" s="152">
        <f t="shared" si="5"/>
        <v>90455.7236</v>
      </c>
    </row>
    <row r="1094">
      <c r="A1094" s="156">
        <v>1.51974186E9</v>
      </c>
      <c r="B1094" s="156">
        <v>126110.3416</v>
      </c>
      <c r="D1094" s="153">
        <f>IFERROR(__xludf.DUMMYFUNCTION("TO_DATE(INT((E1094/(60*60*24))+""1/1/1970""))"),43672.0)</f>
        <v>43672</v>
      </c>
      <c r="E1094" s="152">
        <v>1.5641136E9</v>
      </c>
      <c r="F1094" s="152">
        <v>96903.459</v>
      </c>
      <c r="H1094" s="153">
        <f>IFERROR(__xludf.DUMMYFUNCTION("TO_DATE(INT((I1094/(60*60*24))+""1/1/1970""))"),43672.0)</f>
        <v>43672</v>
      </c>
      <c r="I1094" s="152">
        <v>1.5641136E9</v>
      </c>
      <c r="J1094" s="152">
        <v>182230.4848</v>
      </c>
      <c r="L1094" s="158">
        <v>43672.0</v>
      </c>
      <c r="M1094" s="160">
        <v>187280.61</v>
      </c>
      <c r="O1094" s="153">
        <f>IFERROR(__xludf.DUMMYFUNCTION("TO_DATE(INT((P1094/(60*60*24))+""1/1/1970""))"),43467.0)</f>
        <v>43467</v>
      </c>
      <c r="P1094" s="13">
        <v>1.5463872E9</v>
      </c>
      <c r="Q1094" s="13">
        <v>31528.6258</v>
      </c>
      <c r="S1094" s="153">
        <f>IFERROR(__xludf.DUMMYFUNCTION("TO_DATE(INT((T1094/(60*60*24))+""1/1/1970""))"),43672.0)</f>
        <v>43672</v>
      </c>
      <c r="T1094" s="152">
        <v>1.5641136E9</v>
      </c>
      <c r="U1094" s="152">
        <v>172179.7294</v>
      </c>
      <c r="W1094" s="153">
        <f>IFERROR(__xludf.DUMMYFUNCTION("TO_DATE(INT((X1094/(60*60*24))+""1/1/1970""))"),43642.0)</f>
        <v>43642</v>
      </c>
      <c r="X1094" s="152">
        <v>1.5615576E9</v>
      </c>
      <c r="Y1094" s="152">
        <v>10062.5502</v>
      </c>
      <c r="AA1094" s="153">
        <f>IFERROR(__xludf.DUMMYFUNCTION("TO_DATE(INT((AB1094/(60*60*24))+""1/1/1970""))"),43648.0)</f>
        <v>43648</v>
      </c>
      <c r="AB1094" s="156">
        <v>1.5620508E9</v>
      </c>
      <c r="AC1094" s="156">
        <v>88346.2373</v>
      </c>
      <c r="AE1094" s="153">
        <f>IFERROR(__xludf.DUMMYFUNCTION("TO_DATE(INT((AF1094/(60*60*24))+""1/1/1970""))"),43471.0)</f>
        <v>43471</v>
      </c>
      <c r="AF1094" s="152">
        <v>1.5468156E9</v>
      </c>
      <c r="AG1094" s="152">
        <v>92498.4837</v>
      </c>
      <c r="AH1094" s="156"/>
      <c r="AI1094" s="153">
        <f>IFERROR(__xludf.DUMMYFUNCTION("TO_DATE(INT((AJ1094/(60*60*24))+""1/1/1970""))"),43672.0)</f>
        <v>43672</v>
      </c>
      <c r="AJ1094" s="152">
        <v>1.5641136E9</v>
      </c>
      <c r="AK1094" s="152">
        <v>96903.459</v>
      </c>
      <c r="AL1094" s="152">
        <v>182230.4848</v>
      </c>
      <c r="AM1094" s="160">
        <v>187280.61</v>
      </c>
      <c r="AN1094" s="152">
        <f t="shared" si="1"/>
        <v>32346.7531</v>
      </c>
      <c r="AO1094" s="152">
        <f t="shared" si="2"/>
        <v>172179.7294</v>
      </c>
      <c r="AP1094" s="152">
        <f t="shared" si="3"/>
        <v>10016.2538</v>
      </c>
      <c r="AQ1094" s="152">
        <f t="shared" si="4"/>
        <v>87476.7148</v>
      </c>
      <c r="AR1094" s="152">
        <f t="shared" si="5"/>
        <v>90477.9876</v>
      </c>
    </row>
    <row r="1095">
      <c r="A1095" s="152">
        <v>1.5197652E9</v>
      </c>
      <c r="B1095" s="152">
        <v>126110.3416</v>
      </c>
      <c r="D1095" s="153">
        <f>IFERROR(__xludf.DUMMYFUNCTION("TO_DATE(INT((E1095/(60*60*24))+""1/1/1970""))"),43673.0)</f>
        <v>43673</v>
      </c>
      <c r="E1095" s="156">
        <v>1.5642E9</v>
      </c>
      <c r="F1095" s="156">
        <v>96903.459</v>
      </c>
      <c r="H1095" s="153">
        <f>IFERROR(__xludf.DUMMYFUNCTION("TO_DATE(INT((I1095/(60*60*24))+""1/1/1970""))"),43673.0)</f>
        <v>43673</v>
      </c>
      <c r="I1095" s="156">
        <v>1.5642E9</v>
      </c>
      <c r="J1095" s="156">
        <v>185578.805</v>
      </c>
      <c r="L1095" s="158">
        <v>43673.0</v>
      </c>
      <c r="M1095" s="159">
        <v>189669.89</v>
      </c>
      <c r="O1095" s="153">
        <f>IFERROR(__xludf.DUMMYFUNCTION("TO_DATE(INT((P1095/(60*60*24))+""1/1/1970""))"),43468.0)</f>
        <v>43468</v>
      </c>
      <c r="P1095" s="13">
        <v>1.5465276E9</v>
      </c>
      <c r="Q1095" s="13">
        <v>32363.2585</v>
      </c>
      <c r="S1095" s="153">
        <f>IFERROR(__xludf.DUMMYFUNCTION("TO_DATE(INT((T1095/(60*60*24))+""1/1/1970""))"),43673.0)</f>
        <v>43673</v>
      </c>
      <c r="T1095" s="156">
        <v>1.5642E9</v>
      </c>
      <c r="U1095" s="156">
        <v>173362.3194</v>
      </c>
      <c r="W1095" s="153">
        <f>IFERROR(__xludf.DUMMYFUNCTION("TO_DATE(INT((X1095/(60*60*24))+""1/1/1970""))"),43643.0)</f>
        <v>43643</v>
      </c>
      <c r="X1095" s="152">
        <v>1.561644E9</v>
      </c>
      <c r="Y1095" s="152">
        <v>10062.0791</v>
      </c>
      <c r="AA1095" s="153">
        <f>IFERROR(__xludf.DUMMYFUNCTION("TO_DATE(INT((AB1095/(60*60*24))+""1/1/1970""))"),43649.0)</f>
        <v>43649</v>
      </c>
      <c r="AB1095" s="152">
        <v>1.56213E9</v>
      </c>
      <c r="AC1095" s="152">
        <v>88018.1799</v>
      </c>
      <c r="AE1095" s="153">
        <f>IFERROR(__xludf.DUMMYFUNCTION("TO_DATE(INT((AF1095/(60*60*24))+""1/1/1970""))"),43472.0)</f>
        <v>43472</v>
      </c>
      <c r="AF1095" s="156">
        <v>1.5468552E9</v>
      </c>
      <c r="AG1095" s="156">
        <v>92625.6066</v>
      </c>
      <c r="AH1095" s="156"/>
      <c r="AI1095" s="153">
        <f>IFERROR(__xludf.DUMMYFUNCTION("TO_DATE(INT((AJ1095/(60*60*24))+""1/1/1970""))"),43673.0)</f>
        <v>43673</v>
      </c>
      <c r="AJ1095" s="156">
        <v>1.5642E9</v>
      </c>
      <c r="AK1095" s="156">
        <v>96903.459</v>
      </c>
      <c r="AL1095" s="156">
        <v>185578.805</v>
      </c>
      <c r="AM1095" s="159">
        <v>189669.89</v>
      </c>
      <c r="AN1095" s="152">
        <f t="shared" si="1"/>
        <v>32293.6809</v>
      </c>
      <c r="AO1095" s="152">
        <f t="shared" si="2"/>
        <v>173362.3194</v>
      </c>
      <c r="AP1095" s="152">
        <f t="shared" si="3"/>
        <v>10004.1762</v>
      </c>
      <c r="AQ1095" s="152">
        <f t="shared" si="4"/>
        <v>87476.7148</v>
      </c>
      <c r="AR1095" s="152">
        <f t="shared" si="5"/>
        <v>90341.57</v>
      </c>
    </row>
    <row r="1096">
      <c r="A1096" s="156">
        <v>1.51982826E9</v>
      </c>
      <c r="B1096" s="156">
        <v>126110.3416</v>
      </c>
      <c r="D1096" s="153">
        <f>IFERROR(__xludf.DUMMYFUNCTION("TO_DATE(INT((E1096/(60*60*24))+""1/1/1970""))"),43675.0)</f>
        <v>43675</v>
      </c>
      <c r="E1096" s="152">
        <v>1.5644088E9</v>
      </c>
      <c r="F1096" s="152">
        <v>96903.459</v>
      </c>
      <c r="H1096" s="153">
        <f>IFERROR(__xludf.DUMMYFUNCTION("TO_DATE(INT((I1096/(60*60*24))+""1/1/1970""))"),43675.0)</f>
        <v>43675</v>
      </c>
      <c r="I1096" s="152">
        <v>1.5644088E9</v>
      </c>
      <c r="J1096" s="152">
        <v>185578.805</v>
      </c>
      <c r="L1096" s="158">
        <v>43675.0</v>
      </c>
      <c r="M1096" s="160">
        <v>189669.89</v>
      </c>
      <c r="O1096" s="153">
        <f>IFERROR(__xludf.DUMMYFUNCTION("TO_DATE(INT((P1096/(60*60*24))+""1/1/1970""))"),43469.0)</f>
        <v>43469</v>
      </c>
      <c r="P1096" s="13">
        <v>1.546614E9</v>
      </c>
      <c r="Q1096" s="13">
        <v>32111.993</v>
      </c>
      <c r="S1096" s="153">
        <f>IFERROR(__xludf.DUMMYFUNCTION("TO_DATE(INT((T1096/(60*60*24))+""1/1/1970""))"),43675.0)</f>
        <v>43675</v>
      </c>
      <c r="T1096" s="152">
        <v>1.5644088E9</v>
      </c>
      <c r="U1096" s="152">
        <v>173362.3194</v>
      </c>
      <c r="W1096" s="153">
        <f>IFERROR(__xludf.DUMMYFUNCTION("TO_DATE(INT((X1096/(60*60*24))+""1/1/1970""))"),43644.0)</f>
        <v>43644</v>
      </c>
      <c r="X1096" s="152">
        <v>1.5617304E9</v>
      </c>
      <c r="Y1096" s="152">
        <v>10066.6153</v>
      </c>
      <c r="AA1096" s="153">
        <f>IFERROR(__xludf.DUMMYFUNCTION("TO_DATE(INT((AB1096/(60*60*24))+""1/1/1970""))"),43650.0)</f>
        <v>43650</v>
      </c>
      <c r="AB1096" s="156">
        <v>1.5622092E9</v>
      </c>
      <c r="AC1096" s="156">
        <v>87946.8271</v>
      </c>
      <c r="AE1096" s="153">
        <f>IFERROR(__xludf.DUMMYFUNCTION("TO_DATE(INT((AF1096/(60*60*24))+""1/1/1970""))"),43473.0)</f>
        <v>43473</v>
      </c>
      <c r="AF1096" s="152">
        <v>1.5469344E9</v>
      </c>
      <c r="AG1096" s="152">
        <v>93181.8705</v>
      </c>
      <c r="AH1096" s="156"/>
      <c r="AI1096" s="153">
        <f>IFERROR(__xludf.DUMMYFUNCTION("TO_DATE(INT((AJ1096/(60*60*24))+""1/1/1970""))"),43675.0)</f>
        <v>43675</v>
      </c>
      <c r="AJ1096" s="152">
        <v>1.5644088E9</v>
      </c>
      <c r="AK1096" s="152">
        <v>96903.459</v>
      </c>
      <c r="AL1096" s="152">
        <v>185578.805</v>
      </c>
      <c r="AM1096" s="160">
        <v>189669.89</v>
      </c>
      <c r="AN1096" s="152">
        <f t="shared" si="1"/>
        <v>32278.1749</v>
      </c>
      <c r="AO1096" s="152">
        <f t="shared" si="2"/>
        <v>173362.3194</v>
      </c>
      <c r="AP1096" s="152">
        <f t="shared" si="3"/>
        <v>10003.4776</v>
      </c>
      <c r="AQ1096" s="152">
        <f t="shared" si="4"/>
        <v>87482.1398</v>
      </c>
      <c r="AR1096" s="152">
        <f t="shared" si="5"/>
        <v>90354.5236</v>
      </c>
    </row>
    <row r="1097">
      <c r="A1097" s="152">
        <v>1.5198516E9</v>
      </c>
      <c r="B1097" s="152">
        <v>126110.3416</v>
      </c>
      <c r="D1097" s="153">
        <f>IFERROR(__xludf.DUMMYFUNCTION("TO_DATE(INT((E1097/(60*60*24))+""1/1/1970""))"),43676.0)</f>
        <v>43676</v>
      </c>
      <c r="E1097" s="152">
        <v>1.5644592E9</v>
      </c>
      <c r="F1097" s="152">
        <v>96903.459</v>
      </c>
      <c r="H1097" s="153">
        <f>IFERROR(__xludf.DUMMYFUNCTION("TO_DATE(INT((I1097/(60*60*24))+""1/1/1970""))"),43676.0)</f>
        <v>43676</v>
      </c>
      <c r="I1097" s="152">
        <v>1.5644592E9</v>
      </c>
      <c r="J1097" s="152">
        <v>178241.8947</v>
      </c>
      <c r="L1097" s="158">
        <v>43676.0</v>
      </c>
      <c r="M1097" s="160">
        <v>188898.79</v>
      </c>
      <c r="O1097" s="153">
        <f>IFERROR(__xludf.DUMMYFUNCTION("TO_DATE(INT((P1097/(60*60*24))+""1/1/1970""))"),43470.0)</f>
        <v>43470</v>
      </c>
      <c r="P1097" s="13">
        <v>1.5466464E9</v>
      </c>
      <c r="Q1097" s="13">
        <v>31763.7904</v>
      </c>
      <c r="S1097" s="153">
        <f>IFERROR(__xludf.DUMMYFUNCTION("TO_DATE(INT((T1097/(60*60*24))+""1/1/1970""))"),43676.0)</f>
        <v>43676</v>
      </c>
      <c r="T1097" s="152">
        <v>1.5644592E9</v>
      </c>
      <c r="U1097" s="152">
        <v>173049.417</v>
      </c>
      <c r="W1097" s="153">
        <f>IFERROR(__xludf.DUMMYFUNCTION("TO_DATE(INT((X1097/(60*60*24))+""1/1/1970""))"),43645.0)</f>
        <v>43645</v>
      </c>
      <c r="X1097" s="152">
        <v>1.5617664E9</v>
      </c>
      <c r="Y1097" s="152">
        <v>10069.8375</v>
      </c>
      <c r="AA1097" s="153">
        <f>IFERROR(__xludf.DUMMYFUNCTION("TO_DATE(INT((AB1097/(60*60*24))+""1/1/1970""))"),43651.0)</f>
        <v>43651</v>
      </c>
      <c r="AB1097" s="152">
        <v>1.5622884E9</v>
      </c>
      <c r="AC1097" s="152">
        <v>87922.8105</v>
      </c>
      <c r="AE1097" s="153">
        <f>IFERROR(__xludf.DUMMYFUNCTION("TO_DATE(INT((AF1097/(60*60*24))+""1/1/1970""))"),43474.0)</f>
        <v>43474</v>
      </c>
      <c r="AF1097" s="156">
        <v>1.5470136E9</v>
      </c>
      <c r="AG1097" s="156">
        <v>93007.785</v>
      </c>
      <c r="AH1097" s="156"/>
      <c r="AI1097" s="153">
        <f>IFERROR(__xludf.DUMMYFUNCTION("TO_DATE(INT((AJ1097/(60*60*24))+""1/1/1970""))"),43676.0)</f>
        <v>43676</v>
      </c>
      <c r="AJ1097" s="152">
        <v>1.5644592E9</v>
      </c>
      <c r="AK1097" s="152">
        <v>96903.459</v>
      </c>
      <c r="AL1097" s="152">
        <v>178241.8947</v>
      </c>
      <c r="AM1097" s="160">
        <v>188898.79</v>
      </c>
      <c r="AN1097" s="152">
        <f t="shared" si="1"/>
        <v>32179.0734</v>
      </c>
      <c r="AO1097" s="152">
        <f t="shared" si="2"/>
        <v>173049.417</v>
      </c>
      <c r="AP1097" s="152">
        <f t="shared" si="3"/>
        <v>9990.5047</v>
      </c>
      <c r="AQ1097" s="152">
        <f t="shared" si="4"/>
        <v>87482.2484</v>
      </c>
      <c r="AR1097" s="152">
        <f t="shared" si="5"/>
        <v>90457.7476</v>
      </c>
    </row>
    <row r="1098">
      <c r="A1098" s="156">
        <v>1.51991466E9</v>
      </c>
      <c r="B1098" s="156">
        <v>126110.3416</v>
      </c>
      <c r="D1098" s="153">
        <f>IFERROR(__xludf.DUMMYFUNCTION("TO_DATE(INT((E1098/(60*60*24))+""1/1/1970""))"),43677.0)</f>
        <v>43677</v>
      </c>
      <c r="E1098" s="156">
        <v>1.5645456E9</v>
      </c>
      <c r="F1098" s="156">
        <v>96903.459</v>
      </c>
      <c r="H1098" s="153">
        <f>IFERROR(__xludf.DUMMYFUNCTION("TO_DATE(INT((I1098/(60*60*24))+""1/1/1970""))"),43677.0)</f>
        <v>43677</v>
      </c>
      <c r="I1098" s="156">
        <v>1.5645456E9</v>
      </c>
      <c r="J1098" s="156">
        <v>171222.2731</v>
      </c>
      <c r="L1098" s="158">
        <v>43677.0</v>
      </c>
      <c r="M1098" s="159">
        <v>187918.77</v>
      </c>
      <c r="O1098" s="153">
        <f>IFERROR(__xludf.DUMMYFUNCTION("TO_DATE(INT((P1098/(60*60*24))+""1/1/1970""))"),43471.0)</f>
        <v>43471</v>
      </c>
      <c r="P1098" s="13">
        <v>1.5467328E9</v>
      </c>
      <c r="Q1098" s="13">
        <v>31763.7904</v>
      </c>
      <c r="S1098" s="153">
        <f>IFERROR(__xludf.DUMMYFUNCTION("TO_DATE(INT((T1098/(60*60*24))+""1/1/1970""))"),43677.0)</f>
        <v>43677</v>
      </c>
      <c r="T1098" s="156">
        <v>1.5645456E9</v>
      </c>
      <c r="U1098" s="156">
        <v>172628.9867</v>
      </c>
      <c r="W1098" s="153">
        <f>IFERROR(__xludf.DUMMYFUNCTION("TO_DATE(INT((X1098/(60*60*24))+""1/1/1970""))"),43647.0)</f>
        <v>43647</v>
      </c>
      <c r="X1098" s="156">
        <v>1.5619392E9</v>
      </c>
      <c r="Y1098" s="156">
        <v>10062.5888</v>
      </c>
      <c r="AA1098" s="153">
        <f>IFERROR(__xludf.DUMMYFUNCTION("TO_DATE(INT((AB1098/(60*60*24))+""1/1/1970""))"),43653.0)</f>
        <v>43653</v>
      </c>
      <c r="AB1098" s="156">
        <v>1.5625368E9</v>
      </c>
      <c r="AC1098" s="156">
        <v>88438.2913</v>
      </c>
      <c r="AE1098" s="153">
        <f>IFERROR(__xludf.DUMMYFUNCTION("TO_DATE(INT((AF1098/(60*60*24))+""1/1/1970""))"),43475.0)</f>
        <v>43475</v>
      </c>
      <c r="AF1098" s="152">
        <v>1.5470928E9</v>
      </c>
      <c r="AG1098" s="152">
        <v>93789.9552</v>
      </c>
      <c r="AH1098" s="156"/>
      <c r="AI1098" s="153">
        <f>IFERROR(__xludf.DUMMYFUNCTION("TO_DATE(INT((AJ1098/(60*60*24))+""1/1/1970""))"),43677.0)</f>
        <v>43677</v>
      </c>
      <c r="AJ1098" s="156">
        <v>1.5645456E9</v>
      </c>
      <c r="AK1098" s="156">
        <v>96903.459</v>
      </c>
      <c r="AL1098" s="156">
        <v>171222.2731</v>
      </c>
      <c r="AM1098" s="159">
        <v>187918.77</v>
      </c>
      <c r="AN1098" s="152">
        <f t="shared" si="1"/>
        <v>32123.8257</v>
      </c>
      <c r="AO1098" s="152">
        <f t="shared" si="2"/>
        <v>172628.9867</v>
      </c>
      <c r="AP1098" s="152">
        <f t="shared" si="3"/>
        <v>9991.6498</v>
      </c>
      <c r="AQ1098" s="152">
        <f t="shared" si="4"/>
        <v>87478.2012</v>
      </c>
      <c r="AR1098" s="152">
        <f t="shared" si="5"/>
        <v>90575.5444</v>
      </c>
    </row>
    <row r="1099">
      <c r="A1099" s="152">
        <v>1.519938E9</v>
      </c>
      <c r="B1099" s="152">
        <v>126110.3416</v>
      </c>
      <c r="D1099" s="153">
        <f>IFERROR(__xludf.DUMMYFUNCTION("TO_DATE(INT((E1099/(60*60*24))+""1/1/1970""))"),43678.0)</f>
        <v>43678</v>
      </c>
      <c r="E1099" s="152">
        <v>1.564632E9</v>
      </c>
      <c r="F1099" s="152">
        <v>96903.459</v>
      </c>
      <c r="H1099" s="153">
        <f>IFERROR(__xludf.DUMMYFUNCTION("TO_DATE(INT((I1099/(60*60*24))+""1/1/1970""))"),43678.0)</f>
        <v>43678</v>
      </c>
      <c r="I1099" s="152">
        <v>1.564632E9</v>
      </c>
      <c r="J1099" s="152">
        <v>173468.1432</v>
      </c>
      <c r="L1099" s="158">
        <v>43678.0</v>
      </c>
      <c r="M1099" s="160">
        <v>184547.7</v>
      </c>
      <c r="O1099" s="153">
        <f>IFERROR(__xludf.DUMMYFUNCTION("TO_DATE(INT((P1099/(60*60*24))+""1/1/1970""))"),43472.0)</f>
        <v>43472</v>
      </c>
      <c r="P1099" s="13">
        <v>1.5468192E9</v>
      </c>
      <c r="Q1099" s="13">
        <v>31752.8779</v>
      </c>
      <c r="S1099" s="153">
        <f>IFERROR(__xludf.DUMMYFUNCTION("TO_DATE(INT((T1099/(60*60*24))+""1/1/1970""))"),43678.0)</f>
        <v>43678</v>
      </c>
      <c r="T1099" s="152">
        <v>1.564632E9</v>
      </c>
      <c r="U1099" s="152">
        <v>170735.9904</v>
      </c>
      <c r="W1099" s="153">
        <f>IFERROR(__xludf.DUMMYFUNCTION("TO_DATE(INT((X1099/(60*60*24))+""1/1/1970""))"),43648.0)</f>
        <v>43648</v>
      </c>
      <c r="X1099" s="152">
        <v>1.562076E9</v>
      </c>
      <c r="Y1099" s="152">
        <v>10045.8213</v>
      </c>
      <c r="AA1099" s="153">
        <f>IFERROR(__xludf.DUMMYFUNCTION("TO_DATE(INT((AB1099/(60*60*24))+""1/1/1970""))"),43654.0)</f>
        <v>43654</v>
      </c>
      <c r="AB1099" s="156">
        <v>1.5625764E9</v>
      </c>
      <c r="AC1099" s="156">
        <v>88396.6304</v>
      </c>
      <c r="AE1099" s="153">
        <f>IFERROR(__xludf.DUMMYFUNCTION("TO_DATE(INT((AF1099/(60*60*24))+""1/1/1970""))"),43476.0)</f>
        <v>43476</v>
      </c>
      <c r="AF1099" s="156">
        <v>1.547172E9</v>
      </c>
      <c r="AG1099" s="156">
        <v>93417.8981</v>
      </c>
      <c r="AH1099" s="156"/>
      <c r="AI1099" s="153">
        <f>IFERROR(__xludf.DUMMYFUNCTION("TO_DATE(INT((AJ1099/(60*60*24))+""1/1/1970""))"),43678.0)</f>
        <v>43678</v>
      </c>
      <c r="AJ1099" s="152">
        <v>1.564632E9</v>
      </c>
      <c r="AK1099" s="152">
        <v>96903.459</v>
      </c>
      <c r="AL1099" s="152">
        <v>173468.1432</v>
      </c>
      <c r="AM1099" s="160">
        <v>184547.7</v>
      </c>
      <c r="AN1099" s="152">
        <f t="shared" si="1"/>
        <v>32118.4098</v>
      </c>
      <c r="AO1099" s="152">
        <f t="shared" si="2"/>
        <v>170735.9904</v>
      </c>
      <c r="AP1099" s="152">
        <f t="shared" si="3"/>
        <v>9999.5926</v>
      </c>
      <c r="AQ1099" s="152">
        <f t="shared" si="4"/>
        <v>87493.9748</v>
      </c>
      <c r="AR1099" s="152">
        <f t="shared" si="5"/>
        <v>89885.7652</v>
      </c>
    </row>
    <row r="1100">
      <c r="A1100" s="156">
        <v>1.52000106E9</v>
      </c>
      <c r="B1100" s="156">
        <v>126110.3416</v>
      </c>
      <c r="D1100" s="153">
        <f>IFERROR(__xludf.DUMMYFUNCTION("TO_DATE(INT((E1100/(60*60*24))+""1/1/1970""))"),43679.0)</f>
        <v>43679</v>
      </c>
      <c r="E1100" s="156">
        <v>1.5647184E9</v>
      </c>
      <c r="F1100" s="156">
        <v>96903.459</v>
      </c>
      <c r="H1100" s="153">
        <f>IFERROR(__xludf.DUMMYFUNCTION("TO_DATE(INT((I1100/(60*60*24))+""1/1/1970""))"),43679.0)</f>
        <v>43679</v>
      </c>
      <c r="I1100" s="156">
        <v>1.5647184E9</v>
      </c>
      <c r="J1100" s="156">
        <v>174221.2145</v>
      </c>
      <c r="L1100" s="158">
        <v>43679.0</v>
      </c>
      <c r="M1100" s="159">
        <v>183026.26</v>
      </c>
      <c r="O1100" s="153">
        <f>IFERROR(__xludf.DUMMYFUNCTION("TO_DATE(INT((P1100/(60*60*24))+""1/1/1970""))"),43473.0)</f>
        <v>43473</v>
      </c>
      <c r="P1100" s="13">
        <v>1.5469596E9</v>
      </c>
      <c r="Q1100" s="13">
        <v>31840.5287</v>
      </c>
      <c r="S1100" s="153">
        <f>IFERROR(__xludf.DUMMYFUNCTION("TO_DATE(INT((T1100/(60*60*24))+""1/1/1970""))"),43679.0)</f>
        <v>43679</v>
      </c>
      <c r="T1100" s="156">
        <v>1.5647184E9</v>
      </c>
      <c r="U1100" s="156">
        <v>169253.1598</v>
      </c>
      <c r="W1100" s="153">
        <f>IFERROR(__xludf.DUMMYFUNCTION("TO_DATE(INT((X1100/(60*60*24))+""1/1/1970""))"),43649.0)</f>
        <v>43649</v>
      </c>
      <c r="X1100" s="152">
        <v>1.5621624E9</v>
      </c>
      <c r="Y1100" s="152">
        <v>10056.5347</v>
      </c>
      <c r="AA1100" s="153">
        <f>IFERROR(__xludf.DUMMYFUNCTION("TO_DATE(INT((AB1100/(60*60*24))+""1/1/1970""))"),43655.0)</f>
        <v>43655</v>
      </c>
      <c r="AB1100" s="152">
        <v>1.5626556E9</v>
      </c>
      <c r="AC1100" s="152">
        <v>88737.4131</v>
      </c>
      <c r="AE1100" s="153">
        <f>IFERROR(__xludf.DUMMYFUNCTION("TO_DATE(INT((AF1100/(60*60*24))+""1/1/1970""))"),43477.0)</f>
        <v>43477</v>
      </c>
      <c r="AF1100" s="152">
        <v>1.5472512E9</v>
      </c>
      <c r="AG1100" s="152">
        <v>93091.9938</v>
      </c>
      <c r="AH1100" s="156"/>
      <c r="AI1100" s="153">
        <f>IFERROR(__xludf.DUMMYFUNCTION("TO_DATE(INT((AJ1100/(60*60*24))+""1/1/1970""))"),43679.0)</f>
        <v>43679</v>
      </c>
      <c r="AJ1100" s="156">
        <v>1.5647184E9</v>
      </c>
      <c r="AK1100" s="156">
        <v>96903.459</v>
      </c>
      <c r="AL1100" s="156">
        <v>174221.2145</v>
      </c>
      <c r="AM1100" s="159">
        <v>183026.26</v>
      </c>
      <c r="AN1100" s="152">
        <f t="shared" si="1"/>
        <v>32376.2544</v>
      </c>
      <c r="AO1100" s="152">
        <f t="shared" si="2"/>
        <v>169253.1598</v>
      </c>
      <c r="AP1100" s="152">
        <f t="shared" si="3"/>
        <v>10021.9028</v>
      </c>
      <c r="AQ1100" s="152">
        <f t="shared" si="4"/>
        <v>87527.3811</v>
      </c>
      <c r="AR1100" s="152">
        <f t="shared" si="5"/>
        <v>89945.2708</v>
      </c>
    </row>
    <row r="1101">
      <c r="A1101" s="152">
        <v>1.5200244E9</v>
      </c>
      <c r="B1101" s="152">
        <v>126110.3416</v>
      </c>
      <c r="D1101" s="153">
        <f>IFERROR(__xludf.DUMMYFUNCTION("TO_DATE(INT((E1101/(60*60*24))+""1/1/1970""))"),43680.0)</f>
        <v>43680</v>
      </c>
      <c r="E1101" s="152">
        <v>1.5648048E9</v>
      </c>
      <c r="F1101" s="152">
        <v>96903.459</v>
      </c>
      <c r="H1101" s="153">
        <f>IFERROR(__xludf.DUMMYFUNCTION("TO_DATE(INT((I1101/(60*60*24))+""1/1/1970""))"),43680.0)</f>
        <v>43680</v>
      </c>
      <c r="I1101" s="152">
        <v>1.5648048E9</v>
      </c>
      <c r="J1101" s="152">
        <v>173783.5111</v>
      </c>
      <c r="L1101" s="158">
        <v>43680.0</v>
      </c>
      <c r="M1101" s="160">
        <v>181727.56</v>
      </c>
      <c r="O1101" s="153">
        <f>IFERROR(__xludf.DUMMYFUNCTION("TO_DATE(INT((P1101/(60*60*24))+""1/1/1970""))"),43474.0)</f>
        <v>43474</v>
      </c>
      <c r="P1101" s="13">
        <v>1.547046E9</v>
      </c>
      <c r="Q1101" s="13">
        <v>31988.4597</v>
      </c>
      <c r="S1101" s="153">
        <f>IFERROR(__xludf.DUMMYFUNCTION("TO_DATE(INT((T1101/(60*60*24))+""1/1/1970""))"),43680.0)</f>
        <v>43680</v>
      </c>
      <c r="T1101" s="152">
        <v>1.5648048E9</v>
      </c>
      <c r="U1101" s="152">
        <v>168020.8227</v>
      </c>
      <c r="W1101" s="153">
        <f>IFERROR(__xludf.DUMMYFUNCTION("TO_DATE(INT((X1101/(60*60*24))+""1/1/1970""))"),43650.0)</f>
        <v>43650</v>
      </c>
      <c r="X1101" s="152">
        <v>1.5621984E9</v>
      </c>
      <c r="Y1101" s="152">
        <v>10064.9492</v>
      </c>
      <c r="AA1101" s="153">
        <f>IFERROR(__xludf.DUMMYFUNCTION("TO_DATE(INT((AB1101/(60*60*24))+""1/1/1970""))"),43656.0)</f>
        <v>43656</v>
      </c>
      <c r="AB1101" s="156">
        <v>1.5627348E9</v>
      </c>
      <c r="AC1101" s="156">
        <v>88776.7266</v>
      </c>
      <c r="AE1101" s="153">
        <f>IFERROR(__xludf.DUMMYFUNCTION("TO_DATE(INT((AF1101/(60*60*24))+""1/1/1970""))"),43478.0)</f>
        <v>43478</v>
      </c>
      <c r="AF1101" s="156">
        <v>1.5474204E9</v>
      </c>
      <c r="AG1101" s="156">
        <v>93091.9938</v>
      </c>
      <c r="AH1101" s="156"/>
      <c r="AI1101" s="153">
        <f>IFERROR(__xludf.DUMMYFUNCTION("TO_DATE(INT((AJ1101/(60*60*24))+""1/1/1970""))"),43680.0)</f>
        <v>43680</v>
      </c>
      <c r="AJ1101" s="152">
        <v>1.5648048E9</v>
      </c>
      <c r="AK1101" s="152">
        <v>96903.459</v>
      </c>
      <c r="AL1101" s="152">
        <v>173783.5111</v>
      </c>
      <c r="AM1101" s="160">
        <v>181727.56</v>
      </c>
      <c r="AN1101" s="152">
        <f t="shared" si="1"/>
        <v>32420.9969</v>
      </c>
      <c r="AO1101" s="152">
        <f t="shared" si="2"/>
        <v>168020.8227</v>
      </c>
      <c r="AP1101" s="152">
        <f t="shared" si="3"/>
        <v>10038.3306</v>
      </c>
      <c r="AQ1101" s="152">
        <f t="shared" si="4"/>
        <v>87527.3811</v>
      </c>
      <c r="AR1101" s="152">
        <f t="shared" si="5"/>
        <v>90182.8884</v>
      </c>
    </row>
    <row r="1102">
      <c r="A1102" s="156">
        <v>1.52026026E9</v>
      </c>
      <c r="B1102" s="156">
        <v>126110.3416</v>
      </c>
      <c r="D1102" s="153">
        <f>IFERROR(__xludf.DUMMYFUNCTION("TO_DATE(INT((E1102/(60*60*24))+""1/1/1970""))"),43682.0)</f>
        <v>43682</v>
      </c>
      <c r="E1102" s="156">
        <v>1.5650136E9</v>
      </c>
      <c r="F1102" s="156">
        <v>96903.459</v>
      </c>
      <c r="H1102" s="153">
        <f>IFERROR(__xludf.DUMMYFUNCTION("TO_DATE(INT((I1102/(60*60*24))+""1/1/1970""))"),43682.0)</f>
        <v>43682</v>
      </c>
      <c r="I1102" s="156">
        <v>1.5650136E9</v>
      </c>
      <c r="J1102" s="156">
        <v>173783.5111</v>
      </c>
      <c r="L1102" s="158">
        <v>43682.0</v>
      </c>
      <c r="M1102" s="159">
        <v>181727.56</v>
      </c>
      <c r="O1102" s="153">
        <f>IFERROR(__xludf.DUMMYFUNCTION("TO_DATE(INT((P1102/(60*60*24))+""1/1/1970""))"),43475.0)</f>
        <v>43475</v>
      </c>
      <c r="P1102" s="13">
        <v>1.5471324E9</v>
      </c>
      <c r="Q1102" s="13">
        <v>32065.6475</v>
      </c>
      <c r="S1102" s="153">
        <f>IFERROR(__xludf.DUMMYFUNCTION("TO_DATE(INT((T1102/(60*60*24))+""1/1/1970""))"),43682.0)</f>
        <v>43682</v>
      </c>
      <c r="T1102" s="156">
        <v>1.5650136E9</v>
      </c>
      <c r="U1102" s="156">
        <v>168020.8227</v>
      </c>
      <c r="W1102" s="153">
        <f>IFERROR(__xludf.DUMMYFUNCTION("TO_DATE(INT((X1102/(60*60*24))+""1/1/1970""))"),43651.0)</f>
        <v>43651</v>
      </c>
      <c r="X1102" s="156">
        <v>1.5622848E9</v>
      </c>
      <c r="Y1102" s="156">
        <v>10065.2495</v>
      </c>
      <c r="AA1102" s="153">
        <f>IFERROR(__xludf.DUMMYFUNCTION("TO_DATE(INT((AB1102/(60*60*24))+""1/1/1970""))"),43657.0)</f>
        <v>43657</v>
      </c>
      <c r="AB1102" s="152">
        <v>1.562814E9</v>
      </c>
      <c r="AC1102" s="152">
        <v>88020.3787</v>
      </c>
      <c r="AE1102" s="153">
        <f>IFERROR(__xludf.DUMMYFUNCTION("TO_DATE(INT((AF1102/(60*60*24))+""1/1/1970""))"),43479.0)</f>
        <v>43479</v>
      </c>
      <c r="AF1102" s="152">
        <v>1.54746E9</v>
      </c>
      <c r="AG1102" s="152">
        <v>93027.2178</v>
      </c>
      <c r="AH1102" s="156"/>
      <c r="AI1102" s="153">
        <f>IFERROR(__xludf.DUMMYFUNCTION("TO_DATE(INT((AJ1102/(60*60*24))+""1/1/1970""))"),43682.0)</f>
        <v>43682</v>
      </c>
      <c r="AJ1102" s="156">
        <v>1.5650136E9</v>
      </c>
      <c r="AK1102" s="156">
        <v>96903.459</v>
      </c>
      <c r="AL1102" s="156">
        <v>173783.5111</v>
      </c>
      <c r="AM1102" s="159">
        <v>181727.56</v>
      </c>
      <c r="AN1102" s="152">
        <f t="shared" si="1"/>
        <v>32420.9779</v>
      </c>
      <c r="AO1102" s="152">
        <f t="shared" si="2"/>
        <v>168020.8227</v>
      </c>
      <c r="AP1102" s="152">
        <f t="shared" si="3"/>
        <v>10038.6271</v>
      </c>
      <c r="AQ1102" s="152">
        <f t="shared" si="4"/>
        <v>87334.4525</v>
      </c>
      <c r="AR1102" s="152">
        <f t="shared" si="5"/>
        <v>90178.4356</v>
      </c>
    </row>
    <row r="1103">
      <c r="A1103" s="152">
        <v>1.5202836E9</v>
      </c>
      <c r="B1103" s="152">
        <v>126110.3416</v>
      </c>
      <c r="D1103" s="153">
        <f>IFERROR(__xludf.DUMMYFUNCTION("TO_DATE(INT((E1103/(60*60*24))+""1/1/1970""))"),43683.0)</f>
        <v>43683</v>
      </c>
      <c r="E1103" s="156">
        <v>1.565064E9</v>
      </c>
      <c r="F1103" s="156">
        <v>96903.459</v>
      </c>
      <c r="H1103" s="153">
        <f>IFERROR(__xludf.DUMMYFUNCTION("TO_DATE(INT((I1103/(60*60*24))+""1/1/1970""))"),43683.0)</f>
        <v>43683</v>
      </c>
      <c r="I1103" s="156">
        <v>1.565064E9</v>
      </c>
      <c r="J1103" s="156">
        <v>174955.1154</v>
      </c>
      <c r="L1103" s="158">
        <v>43683.0</v>
      </c>
      <c r="M1103" s="159">
        <v>176579.56</v>
      </c>
      <c r="O1103" s="153">
        <f>IFERROR(__xludf.DUMMYFUNCTION("TO_DATE(INT((P1103/(60*60*24))+""1/1/1970""))"),43476.0)</f>
        <v>43476</v>
      </c>
      <c r="P1103" s="13">
        <v>1.5472188E9</v>
      </c>
      <c r="Q1103" s="13">
        <v>31970.2086</v>
      </c>
      <c r="S1103" s="153">
        <f>IFERROR(__xludf.DUMMYFUNCTION("TO_DATE(INT((T1103/(60*60*24))+""1/1/1970""))"),43683.0)</f>
        <v>43683</v>
      </c>
      <c r="T1103" s="156">
        <v>1.565064E9</v>
      </c>
      <c r="U1103" s="156">
        <v>163019.4307</v>
      </c>
      <c r="W1103" s="153">
        <f>IFERROR(__xludf.DUMMYFUNCTION("TO_DATE(INT((X1103/(60*60*24))+""1/1/1970""))"),43652.0)</f>
        <v>43652</v>
      </c>
      <c r="X1103" s="152">
        <v>1.5623712E9</v>
      </c>
      <c r="Y1103" s="152">
        <v>10043.9804</v>
      </c>
      <c r="AA1103" s="153">
        <f>IFERROR(__xludf.DUMMYFUNCTION("TO_DATE(INT((AB1103/(60*60*24))+""1/1/1970""))"),43658.0)</f>
        <v>43658</v>
      </c>
      <c r="AB1103" s="156">
        <v>1.5628932E9</v>
      </c>
      <c r="AC1103" s="156">
        <v>88492.1943</v>
      </c>
      <c r="AE1103" s="153">
        <f>IFERROR(__xludf.DUMMYFUNCTION("TO_DATE(INT((AF1103/(60*60*24))+""1/1/1970""))"),43480.0)</f>
        <v>43480</v>
      </c>
      <c r="AF1103" s="156">
        <v>1.5475392E9</v>
      </c>
      <c r="AG1103" s="156">
        <v>93133.2885</v>
      </c>
      <c r="AH1103" s="156"/>
      <c r="AI1103" s="153">
        <f>IFERROR(__xludf.DUMMYFUNCTION("TO_DATE(INT((AJ1103/(60*60*24))+""1/1/1970""))"),43683.0)</f>
        <v>43683</v>
      </c>
      <c r="AJ1103" s="156">
        <v>1.565064E9</v>
      </c>
      <c r="AK1103" s="156">
        <v>96903.459</v>
      </c>
      <c r="AL1103" s="156">
        <v>174955.1154</v>
      </c>
      <c r="AM1103" s="159">
        <v>176579.56</v>
      </c>
      <c r="AN1103" s="152">
        <f t="shared" si="1"/>
        <v>32644.7714</v>
      </c>
      <c r="AO1103" s="152">
        <f t="shared" si="2"/>
        <v>163019.4307</v>
      </c>
      <c r="AP1103" s="152">
        <f t="shared" si="3"/>
        <v>10054.0212</v>
      </c>
      <c r="AQ1103" s="152">
        <f t="shared" si="4"/>
        <v>87592.7975</v>
      </c>
      <c r="AR1103" s="152">
        <f t="shared" si="5"/>
        <v>91264.1092</v>
      </c>
    </row>
    <row r="1104">
      <c r="A1104" s="156">
        <v>1.52034666E9</v>
      </c>
      <c r="B1104" s="156">
        <v>126110.3416</v>
      </c>
      <c r="D1104" s="153">
        <f>IFERROR(__xludf.DUMMYFUNCTION("TO_DATE(INT((E1104/(60*60*24))+""1/1/1970""))"),43684.0)</f>
        <v>43684</v>
      </c>
      <c r="E1104" s="152">
        <v>1.5651504E9</v>
      </c>
      <c r="F1104" s="152">
        <v>96903.459</v>
      </c>
      <c r="H1104" s="153">
        <f>IFERROR(__xludf.DUMMYFUNCTION("TO_DATE(INT((I1104/(60*60*24))+""1/1/1970""))"),43684.0)</f>
        <v>43684</v>
      </c>
      <c r="I1104" s="152">
        <v>1.5651504E9</v>
      </c>
      <c r="J1104" s="152">
        <v>175749.2011</v>
      </c>
      <c r="L1104" s="158">
        <v>43684.0</v>
      </c>
      <c r="M1104" s="160">
        <v>178907.86</v>
      </c>
      <c r="O1104" s="153">
        <f>IFERROR(__xludf.DUMMYFUNCTION("TO_DATE(INT((P1104/(60*60*24))+""1/1/1970""))"),43477.0)</f>
        <v>43477</v>
      </c>
      <c r="P1104" s="13">
        <v>1.5472512E9</v>
      </c>
      <c r="Q1104" s="13">
        <v>31995.1121</v>
      </c>
      <c r="S1104" s="153">
        <f>IFERROR(__xludf.DUMMYFUNCTION("TO_DATE(INT((T1104/(60*60*24))+""1/1/1970""))"),43684.0)</f>
        <v>43684</v>
      </c>
      <c r="T1104" s="152">
        <v>1.5651504E9</v>
      </c>
      <c r="U1104" s="152">
        <v>165197.955</v>
      </c>
      <c r="W1104" s="153">
        <f>IFERROR(__xludf.DUMMYFUNCTION("TO_DATE(INT((X1104/(60*60*24))+""1/1/1970""))"),43654.0)</f>
        <v>43654</v>
      </c>
      <c r="X1104" s="156">
        <v>1.562544E9</v>
      </c>
      <c r="Y1104" s="156">
        <v>10044.1862</v>
      </c>
      <c r="AA1104" s="153">
        <f>IFERROR(__xludf.DUMMYFUNCTION("TO_DATE(INT((AB1104/(60*60*24))+""1/1/1970""))"),43660.0)</f>
        <v>43660</v>
      </c>
      <c r="AB1104" s="152">
        <v>1.5631416E9</v>
      </c>
      <c r="AC1104" s="152">
        <v>88352.2338</v>
      </c>
      <c r="AE1104" s="153">
        <f>IFERROR(__xludf.DUMMYFUNCTION("TO_DATE(INT((AF1104/(60*60*24))+""1/1/1970""))"),43481.0)</f>
        <v>43481</v>
      </c>
      <c r="AF1104" s="152">
        <v>1.5476184E9</v>
      </c>
      <c r="AG1104" s="152">
        <v>92657.1849</v>
      </c>
      <c r="AH1104" s="156"/>
      <c r="AI1104" s="153">
        <f>IFERROR(__xludf.DUMMYFUNCTION("TO_DATE(INT((AJ1104/(60*60*24))+""1/1/1970""))"),43684.0)</f>
        <v>43684</v>
      </c>
      <c r="AJ1104" s="152">
        <v>1.5651504E9</v>
      </c>
      <c r="AK1104" s="152">
        <v>96903.459</v>
      </c>
      <c r="AL1104" s="152">
        <v>175749.2011</v>
      </c>
      <c r="AM1104" s="160">
        <v>178907.86</v>
      </c>
      <c r="AN1104" s="152">
        <f t="shared" si="1"/>
        <v>32421.549</v>
      </c>
      <c r="AO1104" s="152">
        <f t="shared" si="2"/>
        <v>165197.955</v>
      </c>
      <c r="AP1104" s="152">
        <f t="shared" si="3"/>
        <v>10049.8757</v>
      </c>
      <c r="AQ1104" s="152">
        <f t="shared" si="4"/>
        <v>87085.6269</v>
      </c>
      <c r="AR1104" s="152">
        <f t="shared" si="5"/>
        <v>90968.2004</v>
      </c>
    </row>
    <row r="1105">
      <c r="A1105" s="152">
        <v>1.52037E9</v>
      </c>
      <c r="B1105" s="152">
        <v>126110.3416</v>
      </c>
      <c r="D1105" s="153">
        <f>IFERROR(__xludf.DUMMYFUNCTION("TO_DATE(INT((E1105/(60*60*24))+""1/1/1970""))"),43685.0)</f>
        <v>43685</v>
      </c>
      <c r="E1105" s="156">
        <v>1.5652368E9</v>
      </c>
      <c r="F1105" s="156">
        <v>96903.459</v>
      </c>
      <c r="H1105" s="153">
        <f>IFERROR(__xludf.DUMMYFUNCTION("TO_DATE(INT((I1105/(60*60*24))+""1/1/1970""))"),43685.0)</f>
        <v>43685</v>
      </c>
      <c r="I1105" s="156">
        <v>1.5652368E9</v>
      </c>
      <c r="J1105" s="156">
        <v>176228.2015</v>
      </c>
      <c r="L1105" s="158">
        <v>43685.0</v>
      </c>
      <c r="M1105" s="159">
        <v>179007.31</v>
      </c>
      <c r="O1105" s="153">
        <f>IFERROR(__xludf.DUMMYFUNCTION("TO_DATE(INT((P1105/(60*60*24))+""1/1/1970""))"),43478.0)</f>
        <v>43478</v>
      </c>
      <c r="P1105" s="13">
        <v>1.5473376E9</v>
      </c>
      <c r="Q1105" s="13">
        <v>31995.1121</v>
      </c>
      <c r="S1105" s="153">
        <f>IFERROR(__xludf.DUMMYFUNCTION("TO_DATE(INT((T1105/(60*60*24))+""1/1/1970""))"),43685.0)</f>
        <v>43685</v>
      </c>
      <c r="T1105" s="156">
        <v>1.5652368E9</v>
      </c>
      <c r="U1105" s="156">
        <v>165320.7871</v>
      </c>
      <c r="W1105" s="153">
        <f>IFERROR(__xludf.DUMMYFUNCTION("TO_DATE(INT((X1105/(60*60*24))+""1/1/1970""))"),43655.0)</f>
        <v>43655</v>
      </c>
      <c r="X1105" s="152">
        <v>1.5626808E9</v>
      </c>
      <c r="Y1105" s="152">
        <v>10035.7744</v>
      </c>
      <c r="AA1105" s="153">
        <f>IFERROR(__xludf.DUMMYFUNCTION("TO_DATE(INT((AB1105/(60*60*24))+""1/1/1970""))"),43661.0)</f>
        <v>43661</v>
      </c>
      <c r="AB1105" s="152">
        <v>1.5631812E9</v>
      </c>
      <c r="AC1105" s="152">
        <v>88342.5769</v>
      </c>
      <c r="AE1105" s="153">
        <f>IFERROR(__xludf.DUMMYFUNCTION("TO_DATE(INT((AF1105/(60*60*24))+""1/1/1970""))"),43482.0)</f>
        <v>43482</v>
      </c>
      <c r="AF1105" s="156">
        <v>1.5476976E9</v>
      </c>
      <c r="AG1105" s="156">
        <v>92540.993</v>
      </c>
      <c r="AH1105" s="156"/>
      <c r="AI1105" s="153">
        <f>IFERROR(__xludf.DUMMYFUNCTION("TO_DATE(INT((AJ1105/(60*60*24))+""1/1/1970""))"),43685.0)</f>
        <v>43685</v>
      </c>
      <c r="AJ1105" s="156">
        <v>1.5652368E9</v>
      </c>
      <c r="AK1105" s="156">
        <v>96903.459</v>
      </c>
      <c r="AL1105" s="156">
        <v>176228.2015</v>
      </c>
      <c r="AM1105" s="159">
        <v>179007.31</v>
      </c>
      <c r="AN1105" s="152">
        <f t="shared" si="1"/>
        <v>32393.7776</v>
      </c>
      <c r="AO1105" s="152">
        <f t="shared" si="2"/>
        <v>165320.7871</v>
      </c>
      <c r="AP1105" s="152">
        <f t="shared" si="3"/>
        <v>10053.7281</v>
      </c>
      <c r="AQ1105" s="152">
        <f t="shared" si="4"/>
        <v>87606.525</v>
      </c>
      <c r="AR1105" s="152">
        <f t="shared" si="5"/>
        <v>90957.6756</v>
      </c>
    </row>
    <row r="1106">
      <c r="A1106" s="156">
        <v>1.52043306E9</v>
      </c>
      <c r="B1106" s="156">
        <v>126110.3416</v>
      </c>
      <c r="D1106" s="153">
        <f>IFERROR(__xludf.DUMMYFUNCTION("TO_DATE(INT((E1106/(60*60*24))+""1/1/1970""))"),43686.0)</f>
        <v>43686</v>
      </c>
      <c r="E1106" s="152">
        <v>1.5653232E9</v>
      </c>
      <c r="F1106" s="152">
        <v>96903.459</v>
      </c>
      <c r="H1106" s="153">
        <f>IFERROR(__xludf.DUMMYFUNCTION("TO_DATE(INT((I1106/(60*60*24))+""1/1/1970""))"),43686.0)</f>
        <v>43686</v>
      </c>
      <c r="I1106" s="152">
        <v>1.5653232E9</v>
      </c>
      <c r="J1106" s="152">
        <v>176499.8781</v>
      </c>
      <c r="L1106" s="158">
        <v>43686.0</v>
      </c>
      <c r="M1106" s="160">
        <v>182312.56</v>
      </c>
      <c r="O1106" s="153">
        <f>IFERROR(__xludf.DUMMYFUNCTION("TO_DATE(INT((P1106/(60*60*24))+""1/1/1970""))"),43479.0)</f>
        <v>43479</v>
      </c>
      <c r="P1106" s="13">
        <v>1.547424E9</v>
      </c>
      <c r="Q1106" s="13">
        <v>32033.6781</v>
      </c>
      <c r="S1106" s="153">
        <f>IFERROR(__xludf.DUMMYFUNCTION("TO_DATE(INT((T1106/(60*60*24))+""1/1/1970""))"),43686.0)</f>
        <v>43686</v>
      </c>
      <c r="T1106" s="152">
        <v>1.5653232E9</v>
      </c>
      <c r="U1106" s="152">
        <v>168534.3677</v>
      </c>
      <c r="W1106" s="153">
        <f>IFERROR(__xludf.DUMMYFUNCTION("TO_DATE(INT((X1106/(60*60*24))+""1/1/1970""))"),43656.0)</f>
        <v>43656</v>
      </c>
      <c r="X1106" s="152">
        <v>1.5627672E9</v>
      </c>
      <c r="Y1106" s="152">
        <v>10026.0005</v>
      </c>
      <c r="AA1106" s="153">
        <f>IFERROR(__xludf.DUMMYFUNCTION("TO_DATE(INT((AB1106/(60*60*24))+""1/1/1970""))"),43662.0)</f>
        <v>43662</v>
      </c>
      <c r="AB1106" s="156">
        <v>1.5632604E9</v>
      </c>
      <c r="AC1106" s="156">
        <v>88345.3093</v>
      </c>
      <c r="AE1106" s="153">
        <f>IFERROR(__xludf.DUMMYFUNCTION("TO_DATE(INT((AF1106/(60*60*24))+""1/1/1970""))"),43483.0)</f>
        <v>43483</v>
      </c>
      <c r="AF1106" s="152">
        <v>1.5477768E9</v>
      </c>
      <c r="AG1106" s="152">
        <v>92479.0509</v>
      </c>
      <c r="AH1106" s="156"/>
      <c r="AI1106" s="153">
        <f>IFERROR(__xludf.DUMMYFUNCTION("TO_DATE(INT((AJ1106/(60*60*24))+""1/1/1970""))"),43686.0)</f>
        <v>43686</v>
      </c>
      <c r="AJ1106" s="152">
        <v>1.5653232E9</v>
      </c>
      <c r="AK1106" s="152">
        <v>96903.459</v>
      </c>
      <c r="AL1106" s="152">
        <v>176499.8781</v>
      </c>
      <c r="AM1106" s="160">
        <v>182312.56</v>
      </c>
      <c r="AN1106" s="152">
        <f t="shared" si="1"/>
        <v>32415.9932</v>
      </c>
      <c r="AO1106" s="152">
        <f t="shared" si="2"/>
        <v>168534.3677</v>
      </c>
      <c r="AP1106" s="152">
        <f t="shared" si="3"/>
        <v>10045.5209</v>
      </c>
      <c r="AQ1106" s="152">
        <f t="shared" si="4"/>
        <v>87702.5717</v>
      </c>
      <c r="AR1106" s="152">
        <f t="shared" si="5"/>
        <v>90813.5668</v>
      </c>
    </row>
    <row r="1107">
      <c r="A1107" s="152">
        <v>1.5204564E9</v>
      </c>
      <c r="B1107" s="152">
        <v>126110.3416</v>
      </c>
      <c r="D1107" s="153">
        <f>IFERROR(__xludf.DUMMYFUNCTION("TO_DATE(INT((E1107/(60*60*24))+""1/1/1970""))"),43687.0)</f>
        <v>43687</v>
      </c>
      <c r="E1107" s="156">
        <v>1.5654096E9</v>
      </c>
      <c r="F1107" s="156">
        <v>96903.459</v>
      </c>
      <c r="H1107" s="153">
        <f>IFERROR(__xludf.DUMMYFUNCTION("TO_DATE(INT((I1107/(60*60*24))+""1/1/1970""))"),43687.0)</f>
        <v>43687</v>
      </c>
      <c r="I1107" s="156">
        <v>1.5654096E9</v>
      </c>
      <c r="J1107" s="156">
        <v>176295.9494</v>
      </c>
      <c r="L1107" s="158">
        <v>43687.0</v>
      </c>
      <c r="M1107" s="159">
        <v>181142.56</v>
      </c>
      <c r="O1107" s="153">
        <f>IFERROR(__xludf.DUMMYFUNCTION("TO_DATE(INT((P1107/(60*60*24))+""1/1/1970""))"),43480.0)</f>
        <v>43480</v>
      </c>
      <c r="P1107" s="13">
        <v>1.5475644E9</v>
      </c>
      <c r="Q1107" s="13">
        <v>32033.5779</v>
      </c>
      <c r="S1107" s="153">
        <f>IFERROR(__xludf.DUMMYFUNCTION("TO_DATE(INT((T1107/(60*60*24))+""1/1/1970""))"),43687.0)</f>
        <v>43687</v>
      </c>
      <c r="T1107" s="156">
        <v>1.5654096E9</v>
      </c>
      <c r="U1107" s="156">
        <v>167398.8738</v>
      </c>
      <c r="W1107" s="153">
        <f>IFERROR(__xludf.DUMMYFUNCTION("TO_DATE(INT((X1107/(60*60*24))+""1/1/1970""))"),43657.0)</f>
        <v>43657</v>
      </c>
      <c r="X1107" s="152">
        <v>1.5628536E9</v>
      </c>
      <c r="Y1107" s="152">
        <v>10034.5327</v>
      </c>
      <c r="AA1107" s="153">
        <f>IFERROR(__xludf.DUMMYFUNCTION("TO_DATE(INT((AB1107/(60*60*24))+""1/1/1970""))"),43663.0)</f>
        <v>43663</v>
      </c>
      <c r="AB1107" s="152">
        <v>1.5633396E9</v>
      </c>
      <c r="AC1107" s="152">
        <v>88358.4807</v>
      </c>
      <c r="AE1107" s="153">
        <f>IFERROR(__xludf.DUMMYFUNCTION("TO_DATE(INT((AF1107/(60*60*24))+""1/1/1970""))"),43484.0)</f>
        <v>43484</v>
      </c>
      <c r="AF1107" s="156">
        <v>1.547856E9</v>
      </c>
      <c r="AG1107" s="156">
        <v>92242.2137</v>
      </c>
      <c r="AH1107" s="156"/>
      <c r="AI1107" s="153">
        <f>IFERROR(__xludf.DUMMYFUNCTION("TO_DATE(INT((AJ1107/(60*60*24))+""1/1/1970""))"),43687.0)</f>
        <v>43687</v>
      </c>
      <c r="AJ1107" s="156">
        <v>1.5654096E9</v>
      </c>
      <c r="AK1107" s="156">
        <v>96903.459</v>
      </c>
      <c r="AL1107" s="156">
        <v>176295.9494</v>
      </c>
      <c r="AM1107" s="159">
        <v>181142.56</v>
      </c>
      <c r="AN1107" s="152">
        <f t="shared" si="1"/>
        <v>32459.7302</v>
      </c>
      <c r="AO1107" s="152">
        <f t="shared" si="2"/>
        <v>167398.8738</v>
      </c>
      <c r="AP1107" s="152">
        <f t="shared" si="3"/>
        <v>10041.9391</v>
      </c>
      <c r="AQ1107" s="152">
        <f t="shared" si="4"/>
        <v>87702.5717</v>
      </c>
      <c r="AR1107" s="152">
        <f t="shared" si="5"/>
        <v>90925.6964</v>
      </c>
    </row>
    <row r="1108">
      <c r="A1108" s="156">
        <v>1.52051946E9</v>
      </c>
      <c r="B1108" s="156">
        <v>126110.3416</v>
      </c>
      <c r="D1108" s="153">
        <f>IFERROR(__xludf.DUMMYFUNCTION("TO_DATE(INT((E1108/(60*60*24))+""1/1/1970""))"),43689.0)</f>
        <v>43689</v>
      </c>
      <c r="E1108" s="152">
        <v>1.5656184E9</v>
      </c>
      <c r="F1108" s="152">
        <v>96903.459</v>
      </c>
      <c r="H1108" s="153">
        <f>IFERROR(__xludf.DUMMYFUNCTION("TO_DATE(INT((I1108/(60*60*24))+""1/1/1970""))"),43689.0)</f>
        <v>43689</v>
      </c>
      <c r="I1108" s="152">
        <v>1.5656184E9</v>
      </c>
      <c r="J1108" s="152">
        <v>176295.9494</v>
      </c>
      <c r="L1108" s="158">
        <v>43689.0</v>
      </c>
      <c r="M1108" s="160">
        <v>181142.56</v>
      </c>
      <c r="O1108" s="153">
        <f>IFERROR(__xludf.DUMMYFUNCTION("TO_DATE(INT((P1108/(60*60*24))+""1/1/1970""))"),43481.0)</f>
        <v>43481</v>
      </c>
      <c r="P1108" s="13">
        <v>1.5476508E9</v>
      </c>
      <c r="Q1108" s="13">
        <v>31938.692</v>
      </c>
      <c r="S1108" s="153">
        <f>IFERROR(__xludf.DUMMYFUNCTION("TO_DATE(INT((T1108/(60*60*24))+""1/1/1970""))"),43689.0)</f>
        <v>43689</v>
      </c>
      <c r="T1108" s="152">
        <v>1.5656184E9</v>
      </c>
      <c r="U1108" s="152">
        <v>167398.8738</v>
      </c>
      <c r="W1108" s="153">
        <f>IFERROR(__xludf.DUMMYFUNCTION("TO_DATE(INT((X1108/(60*60*24))+""1/1/1970""))"),43658.0)</f>
        <v>43658</v>
      </c>
      <c r="X1108" s="152">
        <v>1.56294E9</v>
      </c>
      <c r="Y1108" s="152">
        <v>10038.4145</v>
      </c>
      <c r="AA1108" s="153">
        <f>IFERROR(__xludf.DUMMYFUNCTION("TO_DATE(INT((AB1108/(60*60*24))+""1/1/1970""))"),43664.0)</f>
        <v>43664</v>
      </c>
      <c r="AB1108" s="156">
        <v>1.5634188E9</v>
      </c>
      <c r="AC1108" s="156">
        <v>88363.4984</v>
      </c>
      <c r="AE1108" s="153">
        <f>IFERROR(__xludf.DUMMYFUNCTION("TO_DATE(INT((AF1108/(60*60*24))+""1/1/1970""))"),43485.0)</f>
        <v>43485</v>
      </c>
      <c r="AF1108" s="152">
        <v>1.5480252E9</v>
      </c>
      <c r="AG1108" s="152">
        <v>92242.2137</v>
      </c>
      <c r="AH1108" s="156"/>
      <c r="AI1108" s="153">
        <f>IFERROR(__xludf.DUMMYFUNCTION("TO_DATE(INT((AJ1108/(60*60*24))+""1/1/1970""))"),43689.0)</f>
        <v>43689</v>
      </c>
      <c r="AJ1108" s="152">
        <v>1.5656184E9</v>
      </c>
      <c r="AK1108" s="152">
        <v>96903.459</v>
      </c>
      <c r="AL1108" s="152">
        <v>176295.9494</v>
      </c>
      <c r="AM1108" s="160">
        <v>181142.56</v>
      </c>
      <c r="AN1108" s="152">
        <f t="shared" si="1"/>
        <v>32518.6763</v>
      </c>
      <c r="AO1108" s="152">
        <f t="shared" si="2"/>
        <v>167398.8738</v>
      </c>
      <c r="AP1108" s="152">
        <f t="shared" si="3"/>
        <v>10046.1642</v>
      </c>
      <c r="AQ1108" s="152">
        <f t="shared" si="4"/>
        <v>87376.7201</v>
      </c>
      <c r="AR1108" s="152">
        <f t="shared" si="5"/>
        <v>90985.6068</v>
      </c>
    </row>
    <row r="1109">
      <c r="A1109" s="152">
        <v>1.5205428E9</v>
      </c>
      <c r="B1109" s="152">
        <v>126110.3416</v>
      </c>
      <c r="D1109" s="153">
        <f>IFERROR(__xludf.DUMMYFUNCTION("TO_DATE(INT((E1109/(60*60*24))+""1/1/1970""))"),43690.0)</f>
        <v>43690</v>
      </c>
      <c r="E1109" s="152">
        <v>1.5656688E9</v>
      </c>
      <c r="F1109" s="152">
        <v>96903.459</v>
      </c>
      <c r="H1109" s="153">
        <f>IFERROR(__xludf.DUMMYFUNCTION("TO_DATE(INT((I1109/(60*60*24))+""1/1/1970""))"),43690.0)</f>
        <v>43690</v>
      </c>
      <c r="I1109" s="152">
        <v>1.5656688E9</v>
      </c>
      <c r="J1109" s="152">
        <v>176122.9495</v>
      </c>
      <c r="L1109" s="158">
        <v>43690.0</v>
      </c>
      <c r="M1109" s="160">
        <v>179083.36</v>
      </c>
      <c r="O1109" s="153">
        <f>IFERROR(__xludf.DUMMYFUNCTION("TO_DATE(INT((P1109/(60*60*24))+""1/1/1970""))"),43482.0)</f>
        <v>43482</v>
      </c>
      <c r="P1109" s="13">
        <v>1.5477372E9</v>
      </c>
      <c r="Q1109" s="13">
        <v>31712.3598</v>
      </c>
      <c r="S1109" s="153">
        <f>IFERROR(__xludf.DUMMYFUNCTION("TO_DATE(INT((T1109/(60*60*24))+""1/1/1970""))"),43690.0)</f>
        <v>43690</v>
      </c>
      <c r="T1109" s="152">
        <v>1.5656688E9</v>
      </c>
      <c r="U1109" s="152">
        <v>165407.2078</v>
      </c>
      <c r="W1109" s="153">
        <f>IFERROR(__xludf.DUMMYFUNCTION("TO_DATE(INT((X1109/(60*60*24))+""1/1/1970""))"),43659.0)</f>
        <v>43659</v>
      </c>
      <c r="X1109" s="152">
        <v>1.562976E9</v>
      </c>
      <c r="Y1109" s="152">
        <v>10051.7382</v>
      </c>
      <c r="AA1109" s="153">
        <f>IFERROR(__xludf.DUMMYFUNCTION("TO_DATE(INT((AB1109/(60*60*24))+""1/1/1970""))"),43665.0)</f>
        <v>43665</v>
      </c>
      <c r="AB1109" s="152">
        <v>1.563498E9</v>
      </c>
      <c r="AC1109" s="152">
        <v>88357.4606</v>
      </c>
      <c r="AE1109" s="153">
        <f>IFERROR(__xludf.DUMMYFUNCTION("TO_DATE(INT((AF1109/(60*60*24))+""1/1/1970""))"),43486.0)</f>
        <v>43486</v>
      </c>
      <c r="AF1109" s="156">
        <v>1.5480648E9</v>
      </c>
      <c r="AG1109" s="156">
        <v>92264.8853</v>
      </c>
      <c r="AH1109" s="156"/>
      <c r="AI1109" s="153">
        <f>IFERROR(__xludf.DUMMYFUNCTION("TO_DATE(INT((AJ1109/(60*60*24))+""1/1/1970""))"),43690.0)</f>
        <v>43690</v>
      </c>
      <c r="AJ1109" s="152">
        <v>1.5656688E9</v>
      </c>
      <c r="AK1109" s="152">
        <v>96903.459</v>
      </c>
      <c r="AL1109" s="152">
        <v>176122.9495</v>
      </c>
      <c r="AM1109" s="160">
        <v>179083.36</v>
      </c>
      <c r="AN1109" s="152">
        <f t="shared" si="1"/>
        <v>32635.2381</v>
      </c>
      <c r="AO1109" s="152">
        <f t="shared" si="2"/>
        <v>165407.2078</v>
      </c>
      <c r="AP1109" s="152">
        <f t="shared" si="3"/>
        <v>10056.5237</v>
      </c>
      <c r="AQ1109" s="152">
        <f t="shared" si="4"/>
        <v>87247.6732</v>
      </c>
      <c r="AR1109" s="152">
        <f t="shared" si="5"/>
        <v>91054.8276</v>
      </c>
    </row>
    <row r="1110">
      <c r="A1110" s="156">
        <v>1.52060586E9</v>
      </c>
      <c r="B1110" s="156">
        <v>126110.3416</v>
      </c>
      <c r="D1110" s="153">
        <f>IFERROR(__xludf.DUMMYFUNCTION("TO_DATE(INT((E1110/(60*60*24))+""1/1/1970""))"),43691.0)</f>
        <v>43691</v>
      </c>
      <c r="E1110" s="156">
        <v>1.5657552E9</v>
      </c>
      <c r="F1110" s="156">
        <v>96903.459</v>
      </c>
      <c r="H1110" s="153">
        <f>IFERROR(__xludf.DUMMYFUNCTION("TO_DATE(INT((I1110/(60*60*24))+""1/1/1970""))"),43691.0)</f>
        <v>43691</v>
      </c>
      <c r="I1110" s="156">
        <v>1.5657552E9</v>
      </c>
      <c r="J1110" s="156">
        <v>175360.5356</v>
      </c>
      <c r="L1110" s="158">
        <v>43691.0</v>
      </c>
      <c r="M1110" s="159">
        <v>181686.61</v>
      </c>
      <c r="O1110" s="153">
        <f>IFERROR(__xludf.DUMMYFUNCTION("TO_DATE(INT((P1110/(60*60*24))+""1/1/1970""))"),43483.0)</f>
        <v>43483</v>
      </c>
      <c r="P1110" s="13">
        <v>1.5478236E9</v>
      </c>
      <c r="Q1110" s="13">
        <v>31717.5165</v>
      </c>
      <c r="S1110" s="153">
        <f>IFERROR(__xludf.DUMMYFUNCTION("TO_DATE(INT((T1110/(60*60*24))+""1/1/1970""))"),43691.0)</f>
        <v>43691</v>
      </c>
      <c r="T1110" s="156">
        <v>1.5657552E9</v>
      </c>
      <c r="U1110" s="156">
        <v>167949.8263</v>
      </c>
      <c r="W1110" s="153">
        <f>IFERROR(__xludf.DUMMYFUNCTION("TO_DATE(INT((X1110/(60*60*24))+""1/1/1970""))"),43661.0)</f>
        <v>43661</v>
      </c>
      <c r="X1110" s="156">
        <v>1.5631488E9</v>
      </c>
      <c r="Y1110" s="156">
        <v>10049.4092</v>
      </c>
      <c r="AA1110" s="153">
        <f>IFERROR(__xludf.DUMMYFUNCTION("TO_DATE(INT((AB1110/(60*60*24))+""1/1/1970""))"),43667.0)</f>
        <v>43667</v>
      </c>
      <c r="AB1110" s="156">
        <v>1.5637464E9</v>
      </c>
      <c r="AC1110" s="156">
        <v>88151.3005</v>
      </c>
      <c r="AE1110" s="153">
        <f>IFERROR(__xludf.DUMMYFUNCTION("TO_DATE(INT((AF1110/(60*60*24))+""1/1/1970""))"),43487.0)</f>
        <v>43487</v>
      </c>
      <c r="AF1110" s="152">
        <v>1.548144E9</v>
      </c>
      <c r="AG1110" s="152">
        <v>92291.2005</v>
      </c>
      <c r="AH1110" s="156"/>
      <c r="AI1110" s="153">
        <f>IFERROR(__xludf.DUMMYFUNCTION("TO_DATE(INT((AJ1110/(60*60*24))+""1/1/1970""))"),43691.0)</f>
        <v>43691</v>
      </c>
      <c r="AJ1110" s="156">
        <v>1.5657552E9</v>
      </c>
      <c r="AK1110" s="156">
        <v>96903.459</v>
      </c>
      <c r="AL1110" s="156">
        <v>175360.5356</v>
      </c>
      <c r="AM1110" s="159">
        <v>181686.61</v>
      </c>
      <c r="AN1110" s="152">
        <f t="shared" si="1"/>
        <v>32451.2377</v>
      </c>
      <c r="AO1110" s="152">
        <f t="shared" si="2"/>
        <v>167949.8263</v>
      </c>
      <c r="AP1110" s="152">
        <f t="shared" si="3"/>
        <v>10031.7573</v>
      </c>
      <c r="AQ1110" s="152">
        <f t="shared" si="4"/>
        <v>87991.1229</v>
      </c>
      <c r="AR1110" s="152">
        <f t="shared" si="5"/>
        <v>90735.0356</v>
      </c>
    </row>
    <row r="1111">
      <c r="A1111" s="152">
        <v>1.5206292E9</v>
      </c>
      <c r="B1111" s="152">
        <v>126110.3416</v>
      </c>
      <c r="D1111" s="153">
        <f>IFERROR(__xludf.DUMMYFUNCTION("TO_DATE(INT((E1111/(60*60*24))+""1/1/1970""))"),43692.0)</f>
        <v>43692</v>
      </c>
      <c r="E1111" s="152">
        <v>1.5658416E9</v>
      </c>
      <c r="F1111" s="152">
        <v>96903.459</v>
      </c>
      <c r="H1111" s="153">
        <f>IFERROR(__xludf.DUMMYFUNCTION("TO_DATE(INT((I1111/(60*60*24))+""1/1/1970""))"),43692.0)</f>
        <v>43692</v>
      </c>
      <c r="I1111" s="152">
        <v>1.5658416E9</v>
      </c>
      <c r="J1111" s="152">
        <v>176054.3442</v>
      </c>
      <c r="L1111" s="158">
        <v>43692.0</v>
      </c>
      <c r="M1111" s="160">
        <v>176626.36</v>
      </c>
      <c r="O1111" s="153">
        <f>IFERROR(__xludf.DUMMYFUNCTION("TO_DATE(INT((P1111/(60*60*24))+""1/1/1970""))"),43484.0)</f>
        <v>43484</v>
      </c>
      <c r="P1111" s="13">
        <v>1.547856E9</v>
      </c>
      <c r="Q1111" s="13">
        <v>31571.1639</v>
      </c>
      <c r="S1111" s="153">
        <f>IFERROR(__xludf.DUMMYFUNCTION("TO_DATE(INT((T1111/(60*60*24))+""1/1/1970""))"),43692.0)</f>
        <v>43692</v>
      </c>
      <c r="T1111" s="152">
        <v>1.5658416E9</v>
      </c>
      <c r="U1111" s="152">
        <v>162976.0928</v>
      </c>
      <c r="W1111" s="153">
        <f>IFERROR(__xludf.DUMMYFUNCTION("TO_DATE(INT((X1111/(60*60*24))+""1/1/1970""))"),43662.0)</f>
        <v>43662</v>
      </c>
      <c r="X1111" s="152">
        <v>1.5632856E9</v>
      </c>
      <c r="Y1111" s="152">
        <v>10047.1024</v>
      </c>
      <c r="AA1111" s="153">
        <f>IFERROR(__xludf.DUMMYFUNCTION("TO_DATE(INT((AB1111/(60*60*24))+""1/1/1970""))"),43668.0)</f>
        <v>43668</v>
      </c>
      <c r="AB1111" s="156">
        <v>1.563786E9</v>
      </c>
      <c r="AC1111" s="156">
        <v>88230.396</v>
      </c>
      <c r="AE1111" s="153">
        <f>IFERROR(__xludf.DUMMYFUNCTION("TO_DATE(INT((AF1111/(60*60*24))+""1/1/1970""))"),43488.0)</f>
        <v>43488</v>
      </c>
      <c r="AF1111" s="156">
        <v>1.5482232E9</v>
      </c>
      <c r="AG1111" s="156">
        <v>92244.2379</v>
      </c>
      <c r="AH1111" s="156"/>
      <c r="AI1111" s="153">
        <f>IFERROR(__xludf.DUMMYFUNCTION("TO_DATE(INT((AJ1111/(60*60*24))+""1/1/1970""))"),43692.0)</f>
        <v>43692</v>
      </c>
      <c r="AJ1111" s="152">
        <v>1.5658416E9</v>
      </c>
      <c r="AK1111" s="152">
        <v>96903.459</v>
      </c>
      <c r="AL1111" s="152">
        <v>176054.3442</v>
      </c>
      <c r="AM1111" s="160">
        <v>176626.36</v>
      </c>
      <c r="AN1111" s="152">
        <f t="shared" si="1"/>
        <v>32632.2816</v>
      </c>
      <c r="AO1111" s="152">
        <f t="shared" si="2"/>
        <v>162976.0928</v>
      </c>
      <c r="AP1111" s="152">
        <f t="shared" si="3"/>
        <v>10056.8024</v>
      </c>
      <c r="AQ1111" s="152">
        <f t="shared" si="4"/>
        <v>87601.9855</v>
      </c>
      <c r="AR1111" s="152">
        <f t="shared" si="5"/>
        <v>90451.6757</v>
      </c>
    </row>
    <row r="1112">
      <c r="A1112" s="156">
        <v>1.52086146E9</v>
      </c>
      <c r="B1112" s="156">
        <v>126110.3416</v>
      </c>
      <c r="D1112" s="153">
        <f>IFERROR(__xludf.DUMMYFUNCTION("TO_DATE(INT((E1112/(60*60*24))+""1/1/1970""))"),43693.0)</f>
        <v>43693</v>
      </c>
      <c r="E1112" s="156">
        <v>1.565928E9</v>
      </c>
      <c r="F1112" s="156">
        <v>96903.459</v>
      </c>
      <c r="H1112" s="153">
        <f>IFERROR(__xludf.DUMMYFUNCTION("TO_DATE(INT((I1112/(60*60*24))+""1/1/1970""))"),43693.0)</f>
        <v>43693</v>
      </c>
      <c r="I1112" s="156">
        <v>1.565928E9</v>
      </c>
      <c r="J1112" s="156">
        <v>176562.5718</v>
      </c>
      <c r="L1112" s="158">
        <v>43693.0</v>
      </c>
      <c r="M1112" s="159">
        <v>177065.11</v>
      </c>
      <c r="O1112" s="153">
        <f>IFERROR(__xludf.DUMMYFUNCTION("TO_DATE(INT((P1112/(60*60*24))+""1/1/1970""))"),43485.0)</f>
        <v>43485</v>
      </c>
      <c r="P1112" s="13">
        <v>1.5479424E9</v>
      </c>
      <c r="Q1112" s="13">
        <v>31571.1639</v>
      </c>
      <c r="S1112" s="153">
        <f>IFERROR(__xludf.DUMMYFUNCTION("TO_DATE(INT((T1112/(60*60*24))+""1/1/1970""))"),43693.0)</f>
        <v>43693</v>
      </c>
      <c r="T1112" s="156">
        <v>1.565928E9</v>
      </c>
      <c r="U1112" s="156">
        <v>163429.5432</v>
      </c>
      <c r="W1112" s="153">
        <f>IFERROR(__xludf.DUMMYFUNCTION("TO_DATE(INT((X1112/(60*60*24))+""1/1/1970""))"),43663.0)</f>
        <v>43663</v>
      </c>
      <c r="X1112" s="152">
        <v>1.563372E9</v>
      </c>
      <c r="Y1112" s="152">
        <v>10030.3872</v>
      </c>
      <c r="AA1112" s="153">
        <f>IFERROR(__xludf.DUMMYFUNCTION("TO_DATE(INT((AB1112/(60*60*24))+""1/1/1970""))"),43669.0)</f>
        <v>43669</v>
      </c>
      <c r="AB1112" s="152">
        <v>1.5638652E9</v>
      </c>
      <c r="AC1112" s="152">
        <v>87665.4634</v>
      </c>
      <c r="AE1112" s="153">
        <f>IFERROR(__xludf.DUMMYFUNCTION("TO_DATE(INT((AF1112/(60*60*24))+""1/1/1970""))"),43489.0)</f>
        <v>43489</v>
      </c>
      <c r="AF1112" s="152">
        <v>1.5483024E9</v>
      </c>
      <c r="AG1112" s="152">
        <v>92432.898</v>
      </c>
      <c r="AH1112" s="156"/>
      <c r="AI1112" s="153">
        <f>IFERROR(__xludf.DUMMYFUNCTION("TO_DATE(INT((AJ1112/(60*60*24))+""1/1/1970""))"),43693.0)</f>
        <v>43693</v>
      </c>
      <c r="AJ1112" s="156">
        <v>1.565928E9</v>
      </c>
      <c r="AK1112" s="156">
        <v>96903.459</v>
      </c>
      <c r="AL1112" s="156">
        <v>176562.5718</v>
      </c>
      <c r="AM1112" s="159">
        <v>177065.11</v>
      </c>
      <c r="AN1112" s="152">
        <f t="shared" si="1"/>
        <v>32530.5111</v>
      </c>
      <c r="AO1112" s="152">
        <f t="shared" si="2"/>
        <v>163429.5432</v>
      </c>
      <c r="AP1112" s="152">
        <f t="shared" si="3"/>
        <v>10055.041</v>
      </c>
      <c r="AQ1112" s="152">
        <f t="shared" si="4"/>
        <v>87877.9049</v>
      </c>
      <c r="AR1112" s="152">
        <f t="shared" si="5"/>
        <v>90714.7924</v>
      </c>
    </row>
    <row r="1113">
      <c r="A1113" s="152">
        <v>1.5208848E9</v>
      </c>
      <c r="B1113" s="152">
        <v>125635.9888</v>
      </c>
      <c r="D1113" s="153">
        <f>IFERROR(__xludf.DUMMYFUNCTION("TO_DATE(INT((E1113/(60*60*24))+""1/1/1970""))"),43694.0)</f>
        <v>43694</v>
      </c>
      <c r="E1113" s="152">
        <v>1.5660144E9</v>
      </c>
      <c r="F1113" s="152">
        <v>96903.459</v>
      </c>
      <c r="H1113" s="153">
        <f>IFERROR(__xludf.DUMMYFUNCTION("TO_DATE(INT((I1113/(60*60*24))+""1/1/1970""))"),43694.0)</f>
        <v>43694</v>
      </c>
      <c r="I1113" s="152">
        <v>1.5660144E9</v>
      </c>
      <c r="J1113" s="152">
        <v>177514.0621</v>
      </c>
      <c r="L1113" s="158">
        <v>43694.0</v>
      </c>
      <c r="M1113" s="160">
        <v>179522.11</v>
      </c>
      <c r="O1113" s="153">
        <f>IFERROR(__xludf.DUMMYFUNCTION("TO_DATE(INT((P1113/(60*60*24))+""1/1/1970""))"),43486.0)</f>
        <v>43486</v>
      </c>
      <c r="P1113" s="13">
        <v>1.5480288E9</v>
      </c>
      <c r="Q1113" s="13">
        <v>31584.6631</v>
      </c>
      <c r="S1113" s="153">
        <f>IFERROR(__xludf.DUMMYFUNCTION("TO_DATE(INT((T1113/(60*60*24))+""1/1/1970""))"),43694.0)</f>
        <v>43694</v>
      </c>
      <c r="T1113" s="152">
        <v>1.5660144E9</v>
      </c>
      <c r="U1113" s="152">
        <v>165829.0082</v>
      </c>
      <c r="W1113" s="153">
        <f>IFERROR(__xludf.DUMMYFUNCTION("TO_DATE(INT((X1113/(60*60*24))+""1/1/1970""))"),43664.0)</f>
        <v>43664</v>
      </c>
      <c r="X1113" s="152">
        <v>1.5634584E9</v>
      </c>
      <c r="Y1113" s="152">
        <v>10036.4107</v>
      </c>
      <c r="AA1113" s="153">
        <f>IFERROR(__xludf.DUMMYFUNCTION("TO_DATE(INT((AB1113/(60*60*24))+""1/1/1970""))"),43670.0)</f>
        <v>43670</v>
      </c>
      <c r="AB1113" s="156">
        <v>1.5639444E9</v>
      </c>
      <c r="AC1113" s="156">
        <v>87630.3189</v>
      </c>
      <c r="AE1113" s="153">
        <f>IFERROR(__xludf.DUMMYFUNCTION("TO_DATE(INT((AF1113/(60*60*24))+""1/1/1970""))"),43490.0)</f>
        <v>43490</v>
      </c>
      <c r="AF1113" s="156">
        <v>1.5483816E9</v>
      </c>
      <c r="AG1113" s="156">
        <v>91840.6025</v>
      </c>
      <c r="AH1113" s="156"/>
      <c r="AI1113" s="153">
        <f>IFERROR(__xludf.DUMMYFUNCTION("TO_DATE(INT((AJ1113/(60*60*24))+""1/1/1970""))"),43694.0)</f>
        <v>43694</v>
      </c>
      <c r="AJ1113" s="152">
        <v>1.5660144E9</v>
      </c>
      <c r="AK1113" s="152">
        <v>96903.459</v>
      </c>
      <c r="AL1113" s="152">
        <v>177514.0621</v>
      </c>
      <c r="AM1113" s="160">
        <v>179522.11</v>
      </c>
      <c r="AN1113" s="152">
        <f t="shared" si="1"/>
        <v>32503.6023</v>
      </c>
      <c r="AO1113" s="152">
        <f t="shared" si="2"/>
        <v>165829.0082</v>
      </c>
      <c r="AP1113" s="152">
        <f t="shared" si="3"/>
        <v>10052.034</v>
      </c>
      <c r="AQ1113" s="152">
        <f t="shared" si="4"/>
        <v>87877.9049</v>
      </c>
      <c r="AR1113" s="152">
        <f t="shared" si="5"/>
        <v>90877.9248</v>
      </c>
    </row>
    <row r="1114">
      <c r="A1114" s="156">
        <v>1.52094786E9</v>
      </c>
      <c r="B1114" s="156">
        <v>126211.3401</v>
      </c>
      <c r="D1114" s="153">
        <f>IFERROR(__xludf.DUMMYFUNCTION("TO_DATE(INT((E1114/(60*60*24))+""1/1/1970""))"),43696.0)</f>
        <v>43696</v>
      </c>
      <c r="E1114" s="156">
        <v>1.5662232E9</v>
      </c>
      <c r="F1114" s="156">
        <v>96903.459</v>
      </c>
      <c r="H1114" s="153">
        <f>IFERROR(__xludf.DUMMYFUNCTION("TO_DATE(INT((I1114/(60*60*24))+""1/1/1970""))"),43696.0)</f>
        <v>43696</v>
      </c>
      <c r="I1114" s="156">
        <v>1.5662232E9</v>
      </c>
      <c r="J1114" s="156">
        <v>177514.0621</v>
      </c>
      <c r="L1114" s="158">
        <v>43696.0</v>
      </c>
      <c r="M1114" s="159">
        <v>179522.11</v>
      </c>
      <c r="O1114" s="153">
        <f>IFERROR(__xludf.DUMMYFUNCTION("TO_DATE(INT((P1114/(60*60*24))+""1/1/1970""))"),43487.0)</f>
        <v>43487</v>
      </c>
      <c r="P1114" s="13">
        <v>1.5481152E9</v>
      </c>
      <c r="Q1114" s="13">
        <v>31582.5751</v>
      </c>
      <c r="S1114" s="153">
        <f>IFERROR(__xludf.DUMMYFUNCTION("TO_DATE(INT((T1114/(60*60*24))+""1/1/1970""))"),43696.0)</f>
        <v>43696</v>
      </c>
      <c r="T1114" s="156">
        <v>1.5662232E9</v>
      </c>
      <c r="U1114" s="156">
        <v>165829.0082</v>
      </c>
      <c r="W1114" s="153">
        <f>IFERROR(__xludf.DUMMYFUNCTION("TO_DATE(INT((X1114/(60*60*24))+""1/1/1970""))"),43665.0)</f>
        <v>43665</v>
      </c>
      <c r="X1114" s="152">
        <v>1.5635448E9</v>
      </c>
      <c r="Y1114" s="152">
        <v>10061.2555</v>
      </c>
      <c r="AA1114" s="153">
        <f>IFERROR(__xludf.DUMMYFUNCTION("TO_DATE(INT((AB1114/(60*60*24))+""1/1/1970""))"),43671.0)</f>
        <v>43671</v>
      </c>
      <c r="AB1114" s="152">
        <v>1.5640236E9</v>
      </c>
      <c r="AC1114" s="152">
        <v>87638.2594</v>
      </c>
      <c r="AE1114" s="153">
        <f>IFERROR(__xludf.DUMMYFUNCTION("TO_DATE(INT((AF1114/(60*60*24))+""1/1/1970""))"),43491.0)</f>
        <v>43491</v>
      </c>
      <c r="AF1114" s="152">
        <v>1.5484608E9</v>
      </c>
      <c r="AG1114" s="152">
        <v>92580.2634</v>
      </c>
      <c r="AH1114" s="156"/>
      <c r="AI1114" s="153">
        <f>IFERROR(__xludf.DUMMYFUNCTION("TO_DATE(INT((AJ1114/(60*60*24))+""1/1/1970""))"),43696.0)</f>
        <v>43696</v>
      </c>
      <c r="AJ1114" s="156">
        <v>1.5662232E9</v>
      </c>
      <c r="AK1114" s="156">
        <v>96903.459</v>
      </c>
      <c r="AL1114" s="156">
        <v>177514.0621</v>
      </c>
      <c r="AM1114" s="159">
        <v>179522.11</v>
      </c>
      <c r="AN1114" s="152">
        <f t="shared" si="1"/>
        <v>32505.4144</v>
      </c>
      <c r="AO1114" s="152">
        <f t="shared" si="2"/>
        <v>165829.0082</v>
      </c>
      <c r="AP1114" s="152">
        <f t="shared" si="3"/>
        <v>10050.1647</v>
      </c>
      <c r="AQ1114" s="152">
        <f t="shared" si="4"/>
        <v>87934.3919</v>
      </c>
      <c r="AR1114" s="152">
        <f t="shared" si="5"/>
        <v>90864.1618</v>
      </c>
    </row>
    <row r="1115">
      <c r="A1115" s="152">
        <v>1.5209712E9</v>
      </c>
      <c r="B1115" s="152">
        <v>124826.9011</v>
      </c>
      <c r="D1115" s="153">
        <f>IFERROR(__xludf.DUMMYFUNCTION("TO_DATE(INT((E1115/(60*60*24))+""1/1/1970""))"),43697.0)</f>
        <v>43697</v>
      </c>
      <c r="E1115" s="156">
        <v>1.5662736E9</v>
      </c>
      <c r="F1115" s="156">
        <v>96903.459</v>
      </c>
      <c r="H1115" s="153">
        <f>IFERROR(__xludf.DUMMYFUNCTION("TO_DATE(INT((I1115/(60*60*24))+""1/1/1970""))"),43697.0)</f>
        <v>43697</v>
      </c>
      <c r="I1115" s="156">
        <v>1.5662736E9</v>
      </c>
      <c r="J1115" s="156">
        <v>177246.6536</v>
      </c>
      <c r="L1115" s="158">
        <v>43697.0</v>
      </c>
      <c r="M1115" s="159">
        <v>181557.91</v>
      </c>
      <c r="O1115" s="153">
        <f>IFERROR(__xludf.DUMMYFUNCTION("TO_DATE(INT((P1115/(60*60*24))+""1/1/1970""))"),43488.0)</f>
        <v>43488</v>
      </c>
      <c r="P1115" s="13">
        <v>1.5482556E9</v>
      </c>
      <c r="Q1115" s="13">
        <v>31655.9852</v>
      </c>
      <c r="S1115" s="153">
        <f>IFERROR(__xludf.DUMMYFUNCTION("TO_DATE(INT((T1115/(60*60*24))+""1/1/1970""))"),43697.0)</f>
        <v>43697</v>
      </c>
      <c r="T1115" s="156">
        <v>1.5662736E9</v>
      </c>
      <c r="U1115" s="156">
        <v>167830.7078</v>
      </c>
      <c r="W1115" s="153">
        <f>IFERROR(__xludf.DUMMYFUNCTION("TO_DATE(INT((X1115/(60*60*24))+""1/1/1970""))"),43666.0)</f>
        <v>43666</v>
      </c>
      <c r="X1115" s="152">
        <v>1.5635808E9</v>
      </c>
      <c r="Y1115" s="152">
        <v>10053.9814</v>
      </c>
      <c r="AA1115" s="153">
        <f>IFERROR(__xludf.DUMMYFUNCTION("TO_DATE(INT((AB1115/(60*60*24))+""1/1/1970""))"),43672.0)</f>
        <v>43672</v>
      </c>
      <c r="AB1115" s="156">
        <v>1.5641028E9</v>
      </c>
      <c r="AC1115" s="156">
        <v>87476.7148</v>
      </c>
      <c r="AE1115" s="153">
        <f>IFERROR(__xludf.DUMMYFUNCTION("TO_DATE(INT((AF1115/(60*60*24))+""1/1/1970""))"),43492.0)</f>
        <v>43492</v>
      </c>
      <c r="AF1115" s="156">
        <v>1.54863E9</v>
      </c>
      <c r="AG1115" s="156">
        <v>92580.2634</v>
      </c>
      <c r="AH1115" s="156"/>
      <c r="AI1115" s="153">
        <f>IFERROR(__xludf.DUMMYFUNCTION("TO_DATE(INT((AJ1115/(60*60*24))+""1/1/1970""))"),43697.0)</f>
        <v>43697</v>
      </c>
      <c r="AJ1115" s="156">
        <v>1.5662736E9</v>
      </c>
      <c r="AK1115" s="156">
        <v>96903.459</v>
      </c>
      <c r="AL1115" s="156">
        <v>177246.6536</v>
      </c>
      <c r="AM1115" s="159">
        <v>181557.91</v>
      </c>
      <c r="AN1115" s="152">
        <f t="shared" si="1"/>
        <v>32589.1723</v>
      </c>
      <c r="AO1115" s="152">
        <f t="shared" si="2"/>
        <v>167830.7078</v>
      </c>
      <c r="AP1115" s="152">
        <f t="shared" si="3"/>
        <v>10053.8899</v>
      </c>
      <c r="AQ1115" s="152">
        <f t="shared" si="4"/>
        <v>87957.5855</v>
      </c>
      <c r="AR1115" s="152">
        <f t="shared" si="5"/>
        <v>90947.9544</v>
      </c>
    </row>
    <row r="1116">
      <c r="A1116" s="156">
        <v>1.52103426E9</v>
      </c>
      <c r="B1116" s="156">
        <v>125397.7574</v>
      </c>
      <c r="D1116" s="153">
        <f>IFERROR(__xludf.DUMMYFUNCTION("TO_DATE(INT((E1116/(60*60*24))+""1/1/1970""))"),43698.0)</f>
        <v>43698</v>
      </c>
      <c r="E1116" s="152">
        <v>1.56636E9</v>
      </c>
      <c r="F1116" s="152">
        <v>96903.459</v>
      </c>
      <c r="H1116" s="153">
        <f>IFERROR(__xludf.DUMMYFUNCTION("TO_DATE(INT((I1116/(60*60*24))+""1/1/1970""))"),43698.0)</f>
        <v>43698</v>
      </c>
      <c r="I1116" s="152">
        <v>1.56636E9</v>
      </c>
      <c r="J1116" s="152">
        <v>179991.1721</v>
      </c>
      <c r="L1116" s="158">
        <v>43698.0</v>
      </c>
      <c r="M1116" s="160">
        <v>180247.51</v>
      </c>
      <c r="O1116" s="153">
        <f>IFERROR(__xludf.DUMMYFUNCTION("TO_DATE(INT((P1116/(60*60*24))+""1/1/1970""))"),43489.0)</f>
        <v>43489</v>
      </c>
      <c r="P1116" s="13">
        <v>1.548342E9</v>
      </c>
      <c r="Q1116" s="13">
        <v>31544.4434</v>
      </c>
      <c r="S1116" s="153">
        <f>IFERROR(__xludf.DUMMYFUNCTION("TO_DATE(INT((T1116/(60*60*24))+""1/1/1970""))"),43698.0)</f>
        <v>43698</v>
      </c>
      <c r="T1116" s="152">
        <v>1.56636E9</v>
      </c>
      <c r="U1116" s="152">
        <v>166539.7139</v>
      </c>
      <c r="W1116" s="153">
        <f>IFERROR(__xludf.DUMMYFUNCTION("TO_DATE(INT((X1116/(60*60*24))+""1/1/1970""))"),43668.0)</f>
        <v>43668</v>
      </c>
      <c r="X1116" s="156">
        <v>1.5637536E9</v>
      </c>
      <c r="Y1116" s="156">
        <v>10053.0405</v>
      </c>
      <c r="AA1116" s="153">
        <f>IFERROR(__xludf.DUMMYFUNCTION("TO_DATE(INT((AB1116/(60*60*24))+""1/1/1970""))"),43674.0)</f>
        <v>43674</v>
      </c>
      <c r="AB1116" s="152">
        <v>1.5643512E9</v>
      </c>
      <c r="AC1116" s="152">
        <v>87487.4149</v>
      </c>
      <c r="AE1116" s="153">
        <f>IFERROR(__xludf.DUMMYFUNCTION("TO_DATE(INT((AF1116/(60*60*24))+""1/1/1970""))"),43493.0)</f>
        <v>43493</v>
      </c>
      <c r="AF1116" s="152">
        <v>1.5486696E9</v>
      </c>
      <c r="AG1116" s="152">
        <v>92649.8976</v>
      </c>
      <c r="AH1116" s="156"/>
      <c r="AI1116" s="153">
        <f>IFERROR(__xludf.DUMMYFUNCTION("TO_DATE(INT((AJ1116/(60*60*24))+""1/1/1970""))"),43698.0)</f>
        <v>43698</v>
      </c>
      <c r="AJ1116" s="152">
        <v>1.56636E9</v>
      </c>
      <c r="AK1116" s="152">
        <v>96903.459</v>
      </c>
      <c r="AL1116" s="152">
        <v>179991.1721</v>
      </c>
      <c r="AM1116" s="160">
        <v>180247.51</v>
      </c>
      <c r="AN1116" s="152">
        <f t="shared" si="1"/>
        <v>32773.8225</v>
      </c>
      <c r="AO1116" s="152">
        <f t="shared" si="2"/>
        <v>166539.7139</v>
      </c>
      <c r="AP1116" s="152">
        <f t="shared" si="3"/>
        <v>10057.9962</v>
      </c>
      <c r="AQ1116" s="152">
        <f t="shared" si="4"/>
        <v>87950.5234</v>
      </c>
      <c r="AR1116" s="152">
        <f t="shared" si="5"/>
        <v>90821.2535</v>
      </c>
    </row>
    <row r="1117">
      <c r="A1117" s="152">
        <v>1.5210576E9</v>
      </c>
      <c r="B1117" s="152">
        <v>124188.6208</v>
      </c>
      <c r="D1117" s="153">
        <f>IFERROR(__xludf.DUMMYFUNCTION("TO_DATE(INT((E1117/(60*60*24))+""1/1/1970""))"),43699.0)</f>
        <v>43699</v>
      </c>
      <c r="E1117" s="156">
        <v>1.5664464E9</v>
      </c>
      <c r="F1117" s="156">
        <v>96903.459</v>
      </c>
      <c r="H1117" s="153">
        <f>IFERROR(__xludf.DUMMYFUNCTION("TO_DATE(INT((I1117/(60*60*24))+""1/1/1970""))"),43699.0)</f>
        <v>43699</v>
      </c>
      <c r="I1117" s="156">
        <v>1.5664464E9</v>
      </c>
      <c r="J1117" s="156">
        <v>179146.5722</v>
      </c>
      <c r="L1117" s="158">
        <v>43699.0</v>
      </c>
      <c r="M1117" s="159">
        <v>181628.11</v>
      </c>
      <c r="O1117" s="153">
        <f>IFERROR(__xludf.DUMMYFUNCTION("TO_DATE(INT((P1117/(60*60*24))+""1/1/1970""))"),43490.0)</f>
        <v>43490</v>
      </c>
      <c r="P1117" s="13">
        <v>1.5484284E9</v>
      </c>
      <c r="Q1117" s="13">
        <v>31488.5934</v>
      </c>
      <c r="S1117" s="153">
        <f>IFERROR(__xludf.DUMMYFUNCTION("TO_DATE(INT((T1117/(60*60*24))+""1/1/1970""))"),43699.0)</f>
        <v>43699</v>
      </c>
      <c r="T1117" s="156">
        <v>1.5664464E9</v>
      </c>
      <c r="U1117" s="156">
        <v>167891.0495</v>
      </c>
      <c r="W1117" s="153">
        <f>IFERROR(__xludf.DUMMYFUNCTION("TO_DATE(INT((X1117/(60*60*24))+""1/1/1970""))"),43669.0)</f>
        <v>43669</v>
      </c>
      <c r="X1117" s="152">
        <v>1.5638904E9</v>
      </c>
      <c r="Y1117" s="152">
        <v>10042.1688</v>
      </c>
      <c r="AA1117" s="153">
        <f>IFERROR(__xludf.DUMMYFUNCTION("TO_DATE(INT((AB1117/(60*60*24))+""1/1/1970""))"),43675.0)</f>
        <v>43675</v>
      </c>
      <c r="AB1117" s="152">
        <v>1.5643908E9</v>
      </c>
      <c r="AC1117" s="152">
        <v>87482.1398</v>
      </c>
      <c r="AE1117" s="153">
        <f>IFERROR(__xludf.DUMMYFUNCTION("TO_DATE(INT((AF1117/(60*60*24))+""1/1/1970""))"),43494.0)</f>
        <v>43494</v>
      </c>
      <c r="AF1117" s="156">
        <v>1.5487488E9</v>
      </c>
      <c r="AG1117" s="156">
        <v>92781.069</v>
      </c>
      <c r="AH1117" s="156"/>
      <c r="AI1117" s="153">
        <f>IFERROR(__xludf.DUMMYFUNCTION("TO_DATE(INT((AJ1117/(60*60*24))+""1/1/1970""))"),43699.0)</f>
        <v>43699</v>
      </c>
      <c r="AJ1117" s="156">
        <v>1.5664464E9</v>
      </c>
      <c r="AK1117" s="156">
        <v>96903.459</v>
      </c>
      <c r="AL1117" s="156">
        <v>179146.5722</v>
      </c>
      <c r="AM1117" s="159">
        <v>181628.11</v>
      </c>
      <c r="AN1117" s="152">
        <f t="shared" si="1"/>
        <v>32709.4602</v>
      </c>
      <c r="AO1117" s="152">
        <f t="shared" si="2"/>
        <v>167891.0495</v>
      </c>
      <c r="AP1117" s="152">
        <f t="shared" si="3"/>
        <v>10045.3668</v>
      </c>
      <c r="AQ1117" s="152">
        <f t="shared" si="4"/>
        <v>87968.1339</v>
      </c>
      <c r="AR1117" s="152">
        <f t="shared" si="5"/>
        <v>90877.1152</v>
      </c>
    </row>
    <row r="1118">
      <c r="A1118" s="156">
        <v>1.52112066E9</v>
      </c>
      <c r="B1118" s="156">
        <v>124444.8319</v>
      </c>
      <c r="D1118" s="153">
        <f>IFERROR(__xludf.DUMMYFUNCTION("TO_DATE(INT((E1118/(60*60*24))+""1/1/1970""))"),43700.0)</f>
        <v>43700</v>
      </c>
      <c r="E1118" s="152">
        <v>1.5665328E9</v>
      </c>
      <c r="F1118" s="152">
        <v>96903.459</v>
      </c>
      <c r="H1118" s="153">
        <f>IFERROR(__xludf.DUMMYFUNCTION("TO_DATE(INT((I1118/(60*60*24))+""1/1/1970""))"),43700.0)</f>
        <v>43700</v>
      </c>
      <c r="I1118" s="152">
        <v>1.5665328E9</v>
      </c>
      <c r="J1118" s="152">
        <v>180059.603</v>
      </c>
      <c r="L1118" s="158">
        <v>43700.0</v>
      </c>
      <c r="M1118" s="160">
        <v>181575.46</v>
      </c>
      <c r="O1118" s="153">
        <f>IFERROR(__xludf.DUMMYFUNCTION("TO_DATE(INT((P1118/(60*60*24))+""1/1/1970""))"),43491.0)</f>
        <v>43491</v>
      </c>
      <c r="P1118" s="13">
        <v>1.5484608E9</v>
      </c>
      <c r="Q1118" s="13">
        <v>31499.8082</v>
      </c>
      <c r="S1118" s="153">
        <f>IFERROR(__xludf.DUMMYFUNCTION("TO_DATE(INT((T1118/(60*60*24))+""1/1/1970""))"),43700.0)</f>
        <v>43700</v>
      </c>
      <c r="T1118" s="152">
        <v>1.5665328E9</v>
      </c>
      <c r="U1118" s="152">
        <v>167832.2876</v>
      </c>
      <c r="W1118" s="153">
        <f>IFERROR(__xludf.DUMMYFUNCTION("TO_DATE(INT((X1118/(60*60*24))+""1/1/1970""))"),43670.0)</f>
        <v>43670</v>
      </c>
      <c r="X1118" s="152">
        <v>1.5639768E9</v>
      </c>
      <c r="Y1118" s="152">
        <v>10032.6186</v>
      </c>
      <c r="AA1118" s="153">
        <f>IFERROR(__xludf.DUMMYFUNCTION("TO_DATE(INT((AB1118/(60*60*24))+""1/1/1970""))"),43676.0)</f>
        <v>43676</v>
      </c>
      <c r="AB1118" s="156">
        <v>1.56447E9</v>
      </c>
      <c r="AC1118" s="156">
        <v>87482.2484</v>
      </c>
      <c r="AE1118" s="153">
        <f>IFERROR(__xludf.DUMMYFUNCTION("TO_DATE(INT((AF1118/(60*60*24))+""1/1/1970""))"),43495.0)</f>
        <v>43495</v>
      </c>
      <c r="AF1118" s="152">
        <v>1.548828E9</v>
      </c>
      <c r="AG1118" s="152">
        <v>92822.3637</v>
      </c>
      <c r="AH1118" s="156"/>
      <c r="AI1118" s="153">
        <f>IFERROR(__xludf.DUMMYFUNCTION("TO_DATE(INT((AJ1118/(60*60*24))+""1/1/1970""))"),43700.0)</f>
        <v>43700</v>
      </c>
      <c r="AJ1118" s="152">
        <v>1.5665328E9</v>
      </c>
      <c r="AK1118" s="152">
        <v>96903.459</v>
      </c>
      <c r="AL1118" s="152">
        <v>180059.603</v>
      </c>
      <c r="AM1118" s="160">
        <v>181575.46</v>
      </c>
      <c r="AN1118" s="152">
        <f t="shared" si="1"/>
        <v>32799.7036</v>
      </c>
      <c r="AO1118" s="152">
        <f t="shared" si="2"/>
        <v>167832.2876</v>
      </c>
      <c r="AP1118" s="152">
        <f t="shared" si="3"/>
        <v>10059.3982</v>
      </c>
      <c r="AQ1118" s="152">
        <f t="shared" si="4"/>
        <v>87972.9625</v>
      </c>
      <c r="AR1118" s="152">
        <f t="shared" si="5"/>
        <v>90931.3578</v>
      </c>
    </row>
    <row r="1119">
      <c r="A1119" s="152">
        <v>1.521144E9</v>
      </c>
      <c r="B1119" s="152">
        <v>124053.7728</v>
      </c>
      <c r="D1119" s="153">
        <f>IFERROR(__xludf.DUMMYFUNCTION("TO_DATE(INT((E1119/(60*60*24))+""1/1/1970""))"),43701.0)</f>
        <v>43701</v>
      </c>
      <c r="E1119" s="156">
        <v>1.5666192E9</v>
      </c>
      <c r="F1119" s="156">
        <v>96903.459</v>
      </c>
      <c r="H1119" s="153">
        <f>IFERROR(__xludf.DUMMYFUNCTION("TO_DATE(INT((I1119/(60*60*24))+""1/1/1970""))"),43701.0)</f>
        <v>43701</v>
      </c>
      <c r="I1119" s="156">
        <v>1.5666192E9</v>
      </c>
      <c r="J1119" s="156">
        <v>177685.9053</v>
      </c>
      <c r="L1119" s="158">
        <v>43701.0</v>
      </c>
      <c r="M1119" s="159">
        <v>177182.11</v>
      </c>
      <c r="O1119" s="153">
        <f>IFERROR(__xludf.DUMMYFUNCTION("TO_DATE(INT((P1119/(60*60*24))+""1/1/1970""))"),43492.0)</f>
        <v>43492</v>
      </c>
      <c r="P1119" s="13">
        <v>1.5485472E9</v>
      </c>
      <c r="Q1119" s="13">
        <v>31499.8082</v>
      </c>
      <c r="S1119" s="153">
        <f>IFERROR(__xludf.DUMMYFUNCTION("TO_DATE(INT((T1119/(60*60*24))+""1/1/1970""))"),43701.0)</f>
        <v>43701</v>
      </c>
      <c r="T1119" s="156">
        <v>1.5666192E9</v>
      </c>
      <c r="U1119" s="156">
        <v>163529.6886</v>
      </c>
      <c r="W1119" s="153">
        <f>IFERROR(__xludf.DUMMYFUNCTION("TO_DATE(INT((X1119/(60*60*24))+""1/1/1970""))"),43671.0)</f>
        <v>43671</v>
      </c>
      <c r="X1119" s="152">
        <v>1.5640632E9</v>
      </c>
      <c r="Y1119" s="152">
        <v>10035.5234</v>
      </c>
      <c r="AA1119" s="153">
        <f>IFERROR(__xludf.DUMMYFUNCTION("TO_DATE(INT((AB1119/(60*60*24))+""1/1/1970""))"),43677.0)</f>
        <v>43677</v>
      </c>
      <c r="AB1119" s="152">
        <v>1.5645492E9</v>
      </c>
      <c r="AC1119" s="152">
        <v>87478.2012</v>
      </c>
      <c r="AE1119" s="153">
        <f>IFERROR(__xludf.DUMMYFUNCTION("TO_DATE(INT((AF1119/(60*60*24))+""1/1/1970""))"),43496.0)</f>
        <v>43496</v>
      </c>
      <c r="AF1119" s="156">
        <v>1.5489072E9</v>
      </c>
      <c r="AG1119" s="156">
        <v>93234.9059</v>
      </c>
      <c r="AH1119" s="156"/>
      <c r="AI1119" s="153">
        <f>IFERROR(__xludf.DUMMYFUNCTION("TO_DATE(INT((AJ1119/(60*60*24))+""1/1/1970""))"),43701.0)</f>
        <v>43701</v>
      </c>
      <c r="AJ1119" s="156">
        <v>1.5666192E9</v>
      </c>
      <c r="AK1119" s="156">
        <v>96903.459</v>
      </c>
      <c r="AL1119" s="156">
        <v>177685.9053</v>
      </c>
      <c r="AM1119" s="159">
        <v>177182.11</v>
      </c>
      <c r="AN1119" s="152">
        <f t="shared" si="1"/>
        <v>32953.2083</v>
      </c>
      <c r="AO1119" s="152">
        <f t="shared" si="2"/>
        <v>163529.6886</v>
      </c>
      <c r="AP1119" s="152">
        <f t="shared" si="3"/>
        <v>10076.7096</v>
      </c>
      <c r="AQ1119" s="152">
        <f t="shared" si="4"/>
        <v>87972.9625</v>
      </c>
      <c r="AR1119" s="152">
        <f t="shared" si="5"/>
        <v>90452.4853</v>
      </c>
    </row>
    <row r="1120">
      <c r="A1120" s="156">
        <v>1.5211728E9</v>
      </c>
      <c r="B1120" s="156">
        <v>124053.7728</v>
      </c>
      <c r="D1120" s="153">
        <f>IFERROR(__xludf.DUMMYFUNCTION("TO_DATE(INT((E1120/(60*60*24))+""1/1/1970""))"),43703.0)</f>
        <v>43703</v>
      </c>
      <c r="E1120" s="152">
        <v>1.566828E9</v>
      </c>
      <c r="F1120" s="152">
        <v>96903.459</v>
      </c>
      <c r="H1120" s="153">
        <f>IFERROR(__xludf.DUMMYFUNCTION("TO_DATE(INT((I1120/(60*60*24))+""1/1/1970""))"),43703.0)</f>
        <v>43703</v>
      </c>
      <c r="I1120" s="152">
        <v>1.566828E9</v>
      </c>
      <c r="J1120" s="152">
        <v>177685.9053</v>
      </c>
      <c r="L1120" s="158">
        <v>43703.0</v>
      </c>
      <c r="M1120" s="160">
        <v>177182.11</v>
      </c>
      <c r="O1120" s="153">
        <f>IFERROR(__xludf.DUMMYFUNCTION("TO_DATE(INT((P1120/(60*60*24))+""1/1/1970""))"),43493.0)</f>
        <v>43493</v>
      </c>
      <c r="P1120" s="13">
        <v>1.5486336E9</v>
      </c>
      <c r="Q1120" s="13">
        <v>31517.9511</v>
      </c>
      <c r="S1120" s="153">
        <f>IFERROR(__xludf.DUMMYFUNCTION("TO_DATE(INT((T1120/(60*60*24))+""1/1/1970""))"),43703.0)</f>
        <v>43703</v>
      </c>
      <c r="T1120" s="152">
        <v>1.566828E9</v>
      </c>
      <c r="U1120" s="152">
        <v>163529.6886</v>
      </c>
      <c r="W1120" s="153">
        <f>IFERROR(__xludf.DUMMYFUNCTION("TO_DATE(INT((X1120/(60*60*24))+""1/1/1970""))"),43672.0)</f>
        <v>43672</v>
      </c>
      <c r="X1120" s="152">
        <v>1.5641496E9</v>
      </c>
      <c r="Y1120" s="152">
        <v>10016.2538</v>
      </c>
      <c r="AA1120" s="153">
        <f>IFERROR(__xludf.DUMMYFUNCTION("TO_DATE(INT((AB1120/(60*60*24))+""1/1/1970""))"),43678.0)</f>
        <v>43678</v>
      </c>
      <c r="AB1120" s="156">
        <v>1.5646284E9</v>
      </c>
      <c r="AC1120" s="156">
        <v>87493.9748</v>
      </c>
      <c r="AE1120" s="153">
        <f>IFERROR(__xludf.DUMMYFUNCTION("TO_DATE(INT((AF1120/(60*60*24))+""1/1/1970""))"),43497.0)</f>
        <v>43497</v>
      </c>
      <c r="AF1120" s="152">
        <v>1.5489864E9</v>
      </c>
      <c r="AG1120" s="152">
        <v>92935.3169</v>
      </c>
      <c r="AH1120" s="156"/>
      <c r="AI1120" s="153">
        <f>IFERROR(__xludf.DUMMYFUNCTION("TO_DATE(INT((AJ1120/(60*60*24))+""1/1/1970""))"),43703.0)</f>
        <v>43703</v>
      </c>
      <c r="AJ1120" s="152">
        <v>1.566828E9</v>
      </c>
      <c r="AK1120" s="152">
        <v>96903.459</v>
      </c>
      <c r="AL1120" s="152">
        <v>177685.9053</v>
      </c>
      <c r="AM1120" s="160">
        <v>177182.11</v>
      </c>
      <c r="AN1120" s="152">
        <f t="shared" si="1"/>
        <v>33155.6816</v>
      </c>
      <c r="AO1120" s="152">
        <f t="shared" si="2"/>
        <v>163529.6886</v>
      </c>
      <c r="AP1120" s="152">
        <f t="shared" si="3"/>
        <v>10091.0693</v>
      </c>
      <c r="AQ1120" s="152">
        <f t="shared" si="4"/>
        <v>87904.3363</v>
      </c>
      <c r="AR1120" s="152">
        <f t="shared" si="5"/>
        <v>90447.6278</v>
      </c>
    </row>
    <row r="1121">
      <c r="A1121" s="152">
        <v>1.52121228E9</v>
      </c>
      <c r="B1121" s="152">
        <v>124595.3345</v>
      </c>
      <c r="D1121" s="153">
        <f>IFERROR(__xludf.DUMMYFUNCTION("TO_DATE(INT((E1121/(60*60*24))+""1/1/1970""))"),43704.0)</f>
        <v>43704</v>
      </c>
      <c r="E1121" s="152">
        <v>1.5668784E9</v>
      </c>
      <c r="F1121" s="152">
        <v>96903.459</v>
      </c>
      <c r="H1121" s="153">
        <f>IFERROR(__xludf.DUMMYFUNCTION("TO_DATE(INT((I1121/(60*60*24))+""1/1/1970""))"),43704.0)</f>
        <v>43704</v>
      </c>
      <c r="I1121" s="152">
        <v>1.5668784E9</v>
      </c>
      <c r="J1121" s="152">
        <v>179431.4732</v>
      </c>
      <c r="L1121" s="158">
        <v>43704.0</v>
      </c>
      <c r="M1121" s="160">
        <v>179024.86</v>
      </c>
      <c r="O1121" s="153">
        <f>IFERROR(__xludf.DUMMYFUNCTION("TO_DATE(INT((P1121/(60*60*24))+""1/1/1970""))"),43494.0)</f>
        <v>43494</v>
      </c>
      <c r="P1121" s="13">
        <v>1.548774E9</v>
      </c>
      <c r="Q1121" s="13">
        <v>31639.1557</v>
      </c>
      <c r="S1121" s="153">
        <f>IFERROR(__xludf.DUMMYFUNCTION("TO_DATE(INT((T1121/(60*60*24))+""1/1/1970""))"),43704.0)</f>
        <v>43704</v>
      </c>
      <c r="T1121" s="152">
        <v>1.5668784E9</v>
      </c>
      <c r="U1121" s="152">
        <v>165336.8853</v>
      </c>
      <c r="W1121" s="153">
        <f>IFERROR(__xludf.DUMMYFUNCTION("TO_DATE(INT((X1121/(60*60*24))+""1/1/1970""))"),43673.0)</f>
        <v>43673</v>
      </c>
      <c r="X1121" s="152">
        <v>1.5641856E9</v>
      </c>
      <c r="Y1121" s="152">
        <v>10004.1762</v>
      </c>
      <c r="AA1121" s="153">
        <f>IFERROR(__xludf.DUMMYFUNCTION("TO_DATE(INT((AB1121/(60*60*24))+""1/1/1970""))"),43679.0)</f>
        <v>43679</v>
      </c>
      <c r="AB1121" s="152">
        <v>1.5647076E9</v>
      </c>
      <c r="AC1121" s="152">
        <v>87527.3811</v>
      </c>
      <c r="AE1121" s="153">
        <f>IFERROR(__xludf.DUMMYFUNCTION("TO_DATE(INT((AF1121/(60*60*24))+""1/1/1970""))"),43498.0)</f>
        <v>43498</v>
      </c>
      <c r="AF1121" s="156">
        <v>1.5490656E9</v>
      </c>
      <c r="AG1121" s="156">
        <v>92996.4492</v>
      </c>
      <c r="AH1121" s="156"/>
      <c r="AI1121" s="153">
        <f>IFERROR(__xludf.DUMMYFUNCTION("TO_DATE(INT((AJ1121/(60*60*24))+""1/1/1970""))"),43704.0)</f>
        <v>43704</v>
      </c>
      <c r="AJ1121" s="152">
        <v>1.5668784E9</v>
      </c>
      <c r="AK1121" s="152">
        <v>96903.459</v>
      </c>
      <c r="AL1121" s="152">
        <v>179431.4732</v>
      </c>
      <c r="AM1121" s="160">
        <v>179024.86</v>
      </c>
      <c r="AN1121" s="152">
        <f t="shared" si="1"/>
        <v>32976.7138</v>
      </c>
      <c r="AO1121" s="152">
        <f t="shared" si="2"/>
        <v>165336.8853</v>
      </c>
      <c r="AP1121" s="152">
        <f t="shared" si="3"/>
        <v>10060.6009</v>
      </c>
      <c r="AQ1121" s="152">
        <f t="shared" si="4"/>
        <v>88046.8357</v>
      </c>
      <c r="AR1121" s="152">
        <f t="shared" si="5"/>
        <v>90787.2508</v>
      </c>
    </row>
    <row r="1122">
      <c r="A1122" s="156">
        <v>1.5212304E9</v>
      </c>
      <c r="B1122" s="156">
        <v>124189.1659</v>
      </c>
      <c r="D1122" s="153">
        <f>IFERROR(__xludf.DUMMYFUNCTION("TO_DATE(INT((E1122/(60*60*24))+""1/1/1970""))"),43705.0)</f>
        <v>43705</v>
      </c>
      <c r="E1122" s="156">
        <v>1.5669648E9</v>
      </c>
      <c r="F1122" s="156">
        <v>96903.459</v>
      </c>
      <c r="H1122" s="153">
        <f>IFERROR(__xludf.DUMMYFUNCTION("TO_DATE(INT((I1122/(60*60*24))+""1/1/1970""))"),43705.0)</f>
        <v>43705</v>
      </c>
      <c r="I1122" s="156">
        <v>1.5669648E9</v>
      </c>
      <c r="J1122" s="156">
        <v>179932.9732</v>
      </c>
      <c r="L1122" s="158">
        <v>43705.0</v>
      </c>
      <c r="M1122" s="159">
        <v>178363.81</v>
      </c>
      <c r="O1122" s="153">
        <f>IFERROR(__xludf.DUMMYFUNCTION("TO_DATE(INT((P1122/(60*60*24))+""1/1/1970""))"),43495.0)</f>
        <v>43495</v>
      </c>
      <c r="P1122" s="13">
        <v>1.5488604E9</v>
      </c>
      <c r="Q1122" s="13">
        <v>31587.877</v>
      </c>
      <c r="S1122" s="153">
        <f>IFERROR(__xludf.DUMMYFUNCTION("TO_DATE(INT((T1122/(60*60*24))+""1/1/1970""))"),43705.0)</f>
        <v>43705</v>
      </c>
      <c r="T1122" s="156">
        <v>1.5669648E9</v>
      </c>
      <c r="U1122" s="156">
        <v>164695.162</v>
      </c>
      <c r="W1122" s="153">
        <f>IFERROR(__xludf.DUMMYFUNCTION("TO_DATE(INT((X1122/(60*60*24))+""1/1/1970""))"),43675.0)</f>
        <v>43675</v>
      </c>
      <c r="X1122" s="156">
        <v>1.5643584E9</v>
      </c>
      <c r="Y1122" s="156">
        <v>10003.4776</v>
      </c>
      <c r="AA1122" s="153">
        <f>IFERROR(__xludf.DUMMYFUNCTION("TO_DATE(INT((AB1122/(60*60*24))+""1/1/1970""))"),43681.0)</f>
        <v>43681</v>
      </c>
      <c r="AB1122" s="156">
        <v>1.564956E9</v>
      </c>
      <c r="AC1122" s="156">
        <v>87649.8599</v>
      </c>
      <c r="AE1122" s="153">
        <f>IFERROR(__xludf.DUMMYFUNCTION("TO_DATE(INT((AF1122/(60*60*24))+""1/1/1970""))"),43499.0)</f>
        <v>43499</v>
      </c>
      <c r="AF1122" s="152">
        <v>1.5492348E9</v>
      </c>
      <c r="AG1122" s="152">
        <v>92996.4492</v>
      </c>
      <c r="AH1122" s="156"/>
      <c r="AI1122" s="153">
        <f>IFERROR(__xludf.DUMMYFUNCTION("TO_DATE(INT((AJ1122/(60*60*24))+""1/1/1970""))"),43705.0)</f>
        <v>43705</v>
      </c>
      <c r="AJ1122" s="156">
        <v>1.5669648E9</v>
      </c>
      <c r="AK1122" s="156">
        <v>96903.459</v>
      </c>
      <c r="AL1122" s="156">
        <v>179932.9732</v>
      </c>
      <c r="AM1122" s="159">
        <v>178363.81</v>
      </c>
      <c r="AN1122" s="152">
        <f t="shared" si="1"/>
        <v>33017.8122</v>
      </c>
      <c r="AO1122" s="152">
        <f t="shared" si="2"/>
        <v>164695.162</v>
      </c>
      <c r="AP1122" s="152">
        <f t="shared" si="3"/>
        <v>10070.6676</v>
      </c>
      <c r="AQ1122" s="152">
        <f t="shared" si="4"/>
        <v>87930.6008</v>
      </c>
      <c r="AR1122" s="152">
        <f t="shared" si="5"/>
        <v>90883.592</v>
      </c>
    </row>
    <row r="1123">
      <c r="A1123" s="152">
        <v>1.52146626E9</v>
      </c>
      <c r="B1123" s="152">
        <v>123638.5819</v>
      </c>
      <c r="D1123" s="153">
        <f>IFERROR(__xludf.DUMMYFUNCTION("TO_DATE(INT((E1123/(60*60*24))+""1/1/1970""))"),43706.0)</f>
        <v>43706</v>
      </c>
      <c r="E1123" s="152">
        <v>1.5670512E9</v>
      </c>
      <c r="F1123" s="152">
        <v>96903.459</v>
      </c>
      <c r="H1123" s="153">
        <f>IFERROR(__xludf.DUMMYFUNCTION("TO_DATE(INT((I1123/(60*60*24))+""1/1/1970""))"),43706.0)</f>
        <v>43706</v>
      </c>
      <c r="I1123" s="152">
        <v>1.5670512E9</v>
      </c>
      <c r="J1123" s="152">
        <v>183015.0032</v>
      </c>
      <c r="L1123" s="158">
        <v>43706.0</v>
      </c>
      <c r="M1123" s="160">
        <v>179545.51</v>
      </c>
      <c r="O1123" s="153">
        <f>IFERROR(__xludf.DUMMYFUNCTION("TO_DATE(INT((P1123/(60*60*24))+""1/1/1970""))"),43496.0)</f>
        <v>43496</v>
      </c>
      <c r="P1123" s="13">
        <v>1.5489468E9</v>
      </c>
      <c r="Q1123" s="13">
        <v>31514.2252</v>
      </c>
      <c r="S1123" s="153">
        <f>IFERROR(__xludf.DUMMYFUNCTION("TO_DATE(INT((T1123/(60*60*24))+""1/1/1970""))"),43706.0)</f>
        <v>43706</v>
      </c>
      <c r="T1123" s="152">
        <v>1.5670512E9</v>
      </c>
      <c r="U1123" s="152">
        <v>165829.7873</v>
      </c>
      <c r="W1123" s="153">
        <f>IFERROR(__xludf.DUMMYFUNCTION("TO_DATE(INT((X1123/(60*60*24))+""1/1/1970""))"),43676.0)</f>
        <v>43676</v>
      </c>
      <c r="X1123" s="152">
        <v>1.5644952E9</v>
      </c>
      <c r="Y1123" s="152">
        <v>9990.5047</v>
      </c>
      <c r="AA1123" s="153">
        <f>IFERROR(__xludf.DUMMYFUNCTION("TO_DATE(INT((AB1123/(60*60*24))+""1/1/1970""))"),43682.0)</f>
        <v>43682</v>
      </c>
      <c r="AB1123" s="156">
        <v>1.5649956E9</v>
      </c>
      <c r="AC1123" s="156">
        <v>87334.4525</v>
      </c>
      <c r="AE1123" s="153">
        <f>IFERROR(__xludf.DUMMYFUNCTION("TO_DATE(INT((AF1123/(60*60*24))+""1/1/1970""))"),43500.0)</f>
        <v>43500</v>
      </c>
      <c r="AF1123" s="156">
        <v>1.5492744E9</v>
      </c>
      <c r="AG1123" s="156">
        <v>92986.328</v>
      </c>
      <c r="AH1123" s="156"/>
      <c r="AI1123" s="153">
        <f>IFERROR(__xludf.DUMMYFUNCTION("TO_DATE(INT((AJ1123/(60*60*24))+""1/1/1970""))"),43706.0)</f>
        <v>43706</v>
      </c>
      <c r="AJ1123" s="152">
        <v>1.5670512E9</v>
      </c>
      <c r="AK1123" s="152">
        <v>96903.459</v>
      </c>
      <c r="AL1123" s="152">
        <v>183015.0032</v>
      </c>
      <c r="AM1123" s="160">
        <v>179545.51</v>
      </c>
      <c r="AN1123" s="152">
        <f t="shared" si="1"/>
        <v>32949.8887</v>
      </c>
      <c r="AO1123" s="152">
        <f t="shared" si="2"/>
        <v>165829.7873</v>
      </c>
      <c r="AP1123" s="152">
        <f t="shared" si="3"/>
        <v>10066.0126</v>
      </c>
      <c r="AQ1123" s="152">
        <f t="shared" si="4"/>
        <v>88257.3463</v>
      </c>
      <c r="AR1123" s="152">
        <f t="shared" si="5"/>
        <v>90914.7612</v>
      </c>
    </row>
    <row r="1124">
      <c r="A1124" s="156">
        <v>1.5214896E9</v>
      </c>
      <c r="B1124" s="156">
        <v>122514.8489</v>
      </c>
      <c r="D1124" s="153">
        <f>IFERROR(__xludf.DUMMYFUNCTION("TO_DATE(INT((E1124/(60*60*24))+""1/1/1970""))"),43707.0)</f>
        <v>43707</v>
      </c>
      <c r="E1124" s="156">
        <v>1.5671376E9</v>
      </c>
      <c r="F1124" s="156">
        <v>96903.459</v>
      </c>
      <c r="H1124" s="153">
        <f>IFERROR(__xludf.DUMMYFUNCTION("TO_DATE(INT((I1124/(60*60*24))+""1/1/1970""))"),43707.0)</f>
        <v>43707</v>
      </c>
      <c r="I1124" s="156">
        <v>1.5671376E9</v>
      </c>
      <c r="J1124" s="156">
        <v>182608.4732</v>
      </c>
      <c r="L1124" s="158">
        <v>43707.0</v>
      </c>
      <c r="M1124" s="159">
        <v>181704.16</v>
      </c>
      <c r="O1124" s="153">
        <f>IFERROR(__xludf.DUMMYFUNCTION("TO_DATE(INT((P1124/(60*60*24))+""1/1/1970""))"),43497.0)</f>
        <v>43497</v>
      </c>
      <c r="P1124" s="13">
        <v>1.5490332E9</v>
      </c>
      <c r="Q1124" s="13">
        <v>31438.075</v>
      </c>
      <c r="S1124" s="153">
        <f>IFERROR(__xludf.DUMMYFUNCTION("TO_DATE(INT((T1124/(60*60*24))+""1/1/1970""))"),43707.0)</f>
        <v>43707</v>
      </c>
      <c r="T1124" s="156">
        <v>1.5671376E9</v>
      </c>
      <c r="U1124" s="156">
        <v>167965.9245</v>
      </c>
      <c r="W1124" s="153">
        <f>IFERROR(__xludf.DUMMYFUNCTION("TO_DATE(INT((X1124/(60*60*24))+""1/1/1970""))"),43677.0)</f>
        <v>43677</v>
      </c>
      <c r="X1124" s="152">
        <v>1.5645816E9</v>
      </c>
      <c r="Y1124" s="152">
        <v>9991.6498</v>
      </c>
      <c r="AA1124" s="153">
        <f>IFERROR(__xludf.DUMMYFUNCTION("TO_DATE(INT((AB1124/(60*60*24))+""1/1/1970""))"),43683.0)</f>
        <v>43683</v>
      </c>
      <c r="AB1124" s="152">
        <v>1.5650748E9</v>
      </c>
      <c r="AC1124" s="152">
        <v>87592.7975</v>
      </c>
      <c r="AE1124" s="153">
        <f>IFERROR(__xludf.DUMMYFUNCTION("TO_DATE(INT((AF1124/(60*60*24))+""1/1/1970""))"),43501.0)</f>
        <v>43501</v>
      </c>
      <c r="AF1124" s="152">
        <v>1.5493536E9</v>
      </c>
      <c r="AG1124" s="152">
        <v>92828.4365</v>
      </c>
      <c r="AH1124" s="156"/>
      <c r="AI1124" s="153">
        <f>IFERROR(__xludf.DUMMYFUNCTION("TO_DATE(INT((AJ1124/(60*60*24))+""1/1/1970""))"),43707.0)</f>
        <v>43707</v>
      </c>
      <c r="AJ1124" s="156">
        <v>1.5671376E9</v>
      </c>
      <c r="AK1124" s="156">
        <v>96903.459</v>
      </c>
      <c r="AL1124" s="156">
        <v>182608.4732</v>
      </c>
      <c r="AM1124" s="159">
        <v>181704.16</v>
      </c>
      <c r="AN1124" s="152">
        <f t="shared" si="1"/>
        <v>32904.1378</v>
      </c>
      <c r="AO1124" s="152">
        <f t="shared" si="2"/>
        <v>167965.9245</v>
      </c>
      <c r="AP1124" s="152">
        <f t="shared" si="3"/>
        <v>10056.2758</v>
      </c>
      <c r="AQ1124" s="152">
        <f t="shared" si="4"/>
        <v>88380.7396</v>
      </c>
      <c r="AR1124" s="152">
        <f t="shared" si="5"/>
        <v>91129.7073</v>
      </c>
    </row>
    <row r="1125">
      <c r="A1125" s="152">
        <v>1.52155266E9</v>
      </c>
      <c r="B1125" s="152">
        <v>122821.7318</v>
      </c>
      <c r="D1125" s="153">
        <f>IFERROR(__xludf.DUMMYFUNCTION("TO_DATE(INT((E1125/(60*60*24))+""1/1/1970""))"),43708.0)</f>
        <v>43708</v>
      </c>
      <c r="E1125" s="152">
        <v>1.567224E9</v>
      </c>
      <c r="F1125" s="152">
        <v>96903.459</v>
      </c>
      <c r="H1125" s="153">
        <f>IFERROR(__xludf.DUMMYFUNCTION("TO_DATE(INT((I1125/(60*60*24))+""1/1/1970""))"),43708.0)</f>
        <v>43708</v>
      </c>
      <c r="I1125" s="152">
        <v>1.567224E9</v>
      </c>
      <c r="J1125" s="152">
        <v>181334.4432</v>
      </c>
      <c r="L1125" s="158">
        <v>43708.0</v>
      </c>
      <c r="M1125" s="160">
        <v>181628.11</v>
      </c>
      <c r="O1125" s="153">
        <f>IFERROR(__xludf.DUMMYFUNCTION("TO_DATE(INT((P1125/(60*60*24))+""1/1/1970""))"),43498.0)</f>
        <v>43498</v>
      </c>
      <c r="P1125" s="13">
        <v>1.5490656E9</v>
      </c>
      <c r="Q1125" s="13">
        <v>31392.6377</v>
      </c>
      <c r="S1125" s="153">
        <f>IFERROR(__xludf.DUMMYFUNCTION("TO_DATE(INT((T1125/(60*60*24))+""1/1/1970""))"),43708.0)</f>
        <v>43708</v>
      </c>
      <c r="T1125" s="152">
        <v>1.567224E9</v>
      </c>
      <c r="U1125" s="152">
        <v>167916.3944</v>
      </c>
      <c r="W1125" s="153">
        <f>IFERROR(__xludf.DUMMYFUNCTION("TO_DATE(INT((X1125/(60*60*24))+""1/1/1970""))"),43678.0)</f>
        <v>43678</v>
      </c>
      <c r="X1125" s="152">
        <v>1.564668E9</v>
      </c>
      <c r="Y1125" s="152">
        <v>9999.5926</v>
      </c>
      <c r="AA1125" s="153">
        <f>IFERROR(__xludf.DUMMYFUNCTION("TO_DATE(INT((AB1125/(60*60*24))+""1/1/1970""))"),43684.0)</f>
        <v>43684</v>
      </c>
      <c r="AB1125" s="156">
        <v>1.565154E9</v>
      </c>
      <c r="AC1125" s="156">
        <v>87085.6269</v>
      </c>
      <c r="AE1125" s="153">
        <f>IFERROR(__xludf.DUMMYFUNCTION("TO_DATE(INT((AF1125/(60*60*24))+""1/1/1970""))"),43502.0)</f>
        <v>43502</v>
      </c>
      <c r="AF1125" s="156">
        <v>1.5494328E9</v>
      </c>
      <c r="AG1125" s="156">
        <v>92616.2951</v>
      </c>
      <c r="AH1125" s="156"/>
      <c r="AI1125" s="153">
        <f>IFERROR(__xludf.DUMMYFUNCTION("TO_DATE(INT((AJ1125/(60*60*24))+""1/1/1970""))"),43708.0)</f>
        <v>43708</v>
      </c>
      <c r="AJ1125" s="152">
        <v>1.567224E9</v>
      </c>
      <c r="AK1125" s="152">
        <v>96903.459</v>
      </c>
      <c r="AL1125" s="152">
        <v>181334.4432</v>
      </c>
      <c r="AM1125" s="160">
        <v>181628.11</v>
      </c>
      <c r="AN1125" s="152">
        <f t="shared" si="1"/>
        <v>32930.813</v>
      </c>
      <c r="AO1125" s="152">
        <f t="shared" si="2"/>
        <v>167916.3944</v>
      </c>
      <c r="AP1125" s="152">
        <f t="shared" si="3"/>
        <v>10068.4653</v>
      </c>
      <c r="AQ1125" s="152">
        <f t="shared" si="4"/>
        <v>88380.7396</v>
      </c>
      <c r="AR1125" s="152">
        <f t="shared" si="5"/>
        <v>91686.3004</v>
      </c>
    </row>
    <row r="1126">
      <c r="A1126" s="156">
        <v>1.521576E9</v>
      </c>
      <c r="B1126" s="156">
        <v>122722.4462</v>
      </c>
      <c r="D1126" s="153">
        <f>IFERROR(__xludf.DUMMYFUNCTION("TO_DATE(INT((E1126/(60*60*24))+""1/1/1970""))"),43711.0)</f>
        <v>43711</v>
      </c>
      <c r="E1126" s="156">
        <v>1.5675192E9</v>
      </c>
      <c r="F1126" s="156">
        <v>96903.459</v>
      </c>
      <c r="H1126" s="153">
        <f>IFERROR(__xludf.DUMMYFUNCTION("TO_DATE(INT((I1126/(60*60*24))+""1/1/1970""))"),43711.0)</f>
        <v>43711</v>
      </c>
      <c r="I1126" s="156">
        <v>1.5675192E9</v>
      </c>
      <c r="J1126" s="156">
        <v>181334.4432</v>
      </c>
      <c r="L1126" s="158">
        <v>43711.0</v>
      </c>
      <c r="M1126" s="159">
        <v>181628.11</v>
      </c>
      <c r="O1126" s="153">
        <f>IFERROR(__xludf.DUMMYFUNCTION("TO_DATE(INT((P1126/(60*60*24))+""1/1/1970""))"),43499.0)</f>
        <v>43499</v>
      </c>
      <c r="P1126" s="13">
        <v>1.549152E9</v>
      </c>
      <c r="Q1126" s="13">
        <v>31392.6377</v>
      </c>
      <c r="S1126" s="153">
        <f>IFERROR(__xludf.DUMMYFUNCTION("TO_DATE(INT((T1126/(60*60*24))+""1/1/1970""))"),43711.0)</f>
        <v>43711</v>
      </c>
      <c r="T1126" s="156">
        <v>1.5674832E9</v>
      </c>
      <c r="U1126" s="156">
        <v>167916.3944</v>
      </c>
      <c r="W1126" s="153">
        <f>IFERROR(__xludf.DUMMYFUNCTION("TO_DATE(INT((X1126/(60*60*24))+""1/1/1970""))"),43679.0)</f>
        <v>43679</v>
      </c>
      <c r="X1126" s="152">
        <v>1.5647544E9</v>
      </c>
      <c r="Y1126" s="152">
        <v>10021.9028</v>
      </c>
      <c r="AA1126" s="153">
        <f>IFERROR(__xludf.DUMMYFUNCTION("TO_DATE(INT((AB1126/(60*60*24))+""1/1/1970""))"),43685.0)</f>
        <v>43685</v>
      </c>
      <c r="AB1126" s="152">
        <v>1.5652332E9</v>
      </c>
      <c r="AC1126" s="152">
        <v>87606.525</v>
      </c>
      <c r="AE1126" s="153">
        <f>IFERROR(__xludf.DUMMYFUNCTION("TO_DATE(INT((AF1126/(60*60*24))+""1/1/1970""))"),43503.0)</f>
        <v>43503</v>
      </c>
      <c r="AF1126" s="152">
        <v>1.549512E9</v>
      </c>
      <c r="AG1126" s="152">
        <v>92265.695</v>
      </c>
      <c r="AH1126" s="156"/>
      <c r="AI1126" s="153">
        <f>IFERROR(__xludf.DUMMYFUNCTION("TO_DATE(INT((AJ1126/(60*60*24))+""1/1/1970""))"),43711.0)</f>
        <v>43711</v>
      </c>
      <c r="AJ1126" s="156">
        <v>1.5675192E9</v>
      </c>
      <c r="AK1126" s="156">
        <v>96903.459</v>
      </c>
      <c r="AL1126" s="156">
        <v>181334.4432</v>
      </c>
      <c r="AM1126" s="159">
        <v>181628.11</v>
      </c>
      <c r="AN1126" s="152">
        <f t="shared" si="1"/>
        <v>32903.8816</v>
      </c>
      <c r="AO1126" s="152">
        <f t="shared" si="2"/>
        <v>167916.3944</v>
      </c>
      <c r="AP1126" s="152">
        <f t="shared" si="3"/>
        <v>10069.8513</v>
      </c>
      <c r="AQ1126" s="152">
        <f t="shared" si="4"/>
        <v>88976.415</v>
      </c>
      <c r="AR1126" s="152">
        <f t="shared" si="5"/>
        <v>91898.413</v>
      </c>
    </row>
    <row r="1127">
      <c r="A1127" s="152">
        <v>1.52163906E9</v>
      </c>
      <c r="B1127" s="152">
        <v>122623.1605</v>
      </c>
      <c r="D1127" s="153">
        <f>IFERROR(__xludf.DUMMYFUNCTION("TO_DATE(INT((E1127/(60*60*24))+""1/1/1970""))"),43712.0)</f>
        <v>43712</v>
      </c>
      <c r="E1127" s="156">
        <v>1.5675696E9</v>
      </c>
      <c r="F1127" s="156">
        <v>96961.0741</v>
      </c>
      <c r="H1127" s="153">
        <f>IFERROR(__xludf.DUMMYFUNCTION("TO_DATE(INT((I1127/(60*60*24))+""1/1/1970""))"),43712.0)</f>
        <v>43712</v>
      </c>
      <c r="I1127" s="156">
        <v>1.5675696E9</v>
      </c>
      <c r="J1127" s="156">
        <v>180162.1232</v>
      </c>
      <c r="L1127" s="158">
        <v>43712.0</v>
      </c>
      <c r="M1127" s="160">
        <v>178906.79</v>
      </c>
      <c r="O1127" s="153">
        <f>IFERROR(__xludf.DUMMYFUNCTION("TO_DATE(INT((P1127/(60*60*24))+""1/1/1970""))"),43500.0)</f>
        <v>43500</v>
      </c>
      <c r="P1127" s="13">
        <v>1.5492384E9</v>
      </c>
      <c r="Q1127" s="13">
        <v>31414.4419</v>
      </c>
      <c r="S1127" s="153">
        <f>IFERROR(__xludf.DUMMYFUNCTION("TO_DATE(INT((T1127/(60*60*24))+""1/1/1970""))"),43712.0)</f>
        <v>43712</v>
      </c>
      <c r="T1127" s="152">
        <v>1.5675696E9</v>
      </c>
      <c r="U1127" s="152">
        <v>166928.5248</v>
      </c>
      <c r="W1127" s="153">
        <f>IFERROR(__xludf.DUMMYFUNCTION("TO_DATE(INT((X1127/(60*60*24))+""1/1/1970""))"),43680.0)</f>
        <v>43680</v>
      </c>
      <c r="X1127" s="152">
        <v>1.5647904E9</v>
      </c>
      <c r="Y1127" s="152">
        <v>10038.3306</v>
      </c>
      <c r="AA1127" s="153">
        <f>IFERROR(__xludf.DUMMYFUNCTION("TO_DATE(INT((AB1127/(60*60*24))+""1/1/1970""))"),43686.0)</f>
        <v>43686</v>
      </c>
      <c r="AB1127" s="156">
        <v>1.5653124E9</v>
      </c>
      <c r="AC1127" s="156">
        <v>87702.5717</v>
      </c>
      <c r="AE1127" s="153">
        <f>IFERROR(__xludf.DUMMYFUNCTION("TO_DATE(INT((AF1127/(60*60*24))+""1/1/1970""))"),43504.0)</f>
        <v>43504</v>
      </c>
      <c r="AF1127" s="156">
        <v>1.5495912E9</v>
      </c>
      <c r="AG1127" s="156">
        <v>92043.8372</v>
      </c>
      <c r="AH1127" s="156"/>
      <c r="AI1127" s="153">
        <f>IFERROR(__xludf.DUMMYFUNCTION("TO_DATE(INT((AJ1127/(60*60*24))+""1/1/1970""))"),43712.0)</f>
        <v>43712</v>
      </c>
      <c r="AJ1127" s="156">
        <v>1.5675696E9</v>
      </c>
      <c r="AK1127" s="156">
        <v>96961.0741</v>
      </c>
      <c r="AL1127" s="156">
        <v>180162.1232</v>
      </c>
      <c r="AM1127" s="160">
        <v>178906.79</v>
      </c>
      <c r="AN1127" s="152">
        <f t="shared" si="1"/>
        <v>32827.836</v>
      </c>
      <c r="AO1127" s="152">
        <f t="shared" si="2"/>
        <v>166928.5248</v>
      </c>
      <c r="AP1127" s="152">
        <f t="shared" si="3"/>
        <v>10063.6621</v>
      </c>
      <c r="AQ1127" s="152">
        <f t="shared" si="4"/>
        <v>88503.2602</v>
      </c>
      <c r="AR1127" s="152">
        <f t="shared" si="5"/>
        <v>91829.5979</v>
      </c>
    </row>
    <row r="1128">
      <c r="A1128" s="156">
        <v>1.5216624E9</v>
      </c>
      <c r="B1128" s="156">
        <v>122487.771</v>
      </c>
      <c r="D1128" s="153">
        <f>IFERROR(__xludf.DUMMYFUNCTION("TO_DATE(INT((E1128/(60*60*24))+""1/1/1970""))"),43713.0)</f>
        <v>43713</v>
      </c>
      <c r="E1128" s="152">
        <v>1.567656E9</v>
      </c>
      <c r="F1128" s="152">
        <v>97753.5383</v>
      </c>
      <c r="H1128" s="153">
        <f>IFERROR(__xludf.DUMMYFUNCTION("TO_DATE(INT((I1128/(60*60*24))+""1/1/1970""))"),43713.0)</f>
        <v>43713</v>
      </c>
      <c r="I1128" s="152">
        <v>1.567656E9</v>
      </c>
      <c r="J1128" s="152">
        <v>182002.0632</v>
      </c>
      <c r="L1128" s="158">
        <v>43713.0</v>
      </c>
      <c r="M1128" s="159">
        <v>183364.53</v>
      </c>
      <c r="O1128" s="153">
        <f>IFERROR(__xludf.DUMMYFUNCTION("TO_DATE(INT((P1128/(60*60*24))+""1/1/1970""))"),43501.0)</f>
        <v>43501</v>
      </c>
      <c r="P1128" s="13">
        <v>1.5493788E9</v>
      </c>
      <c r="Q1128" s="13">
        <v>31337.5622</v>
      </c>
      <c r="S1128" s="153">
        <f>IFERROR(__xludf.DUMMYFUNCTION("TO_DATE(INT((T1128/(60*60*24))+""1/1/1970""))"),43713.0)</f>
        <v>43713</v>
      </c>
      <c r="T1128" s="156">
        <v>1.567656E9</v>
      </c>
      <c r="U1128" s="156">
        <v>168786.3742</v>
      </c>
      <c r="W1128" s="153">
        <f>IFERROR(__xludf.DUMMYFUNCTION("TO_DATE(INT((X1128/(60*60*24))+""1/1/1970""))"),43682.0)</f>
        <v>43682</v>
      </c>
      <c r="X1128" s="156">
        <v>1.5649632E9</v>
      </c>
      <c r="Y1128" s="156">
        <v>10038.6271</v>
      </c>
      <c r="AA1128" s="153">
        <f>IFERROR(__xludf.DUMMYFUNCTION("TO_DATE(INT((AB1128/(60*60*24))+""1/1/1970""))"),43688.0)</f>
        <v>43688</v>
      </c>
      <c r="AB1128" s="152">
        <v>1.5655608E9</v>
      </c>
      <c r="AC1128" s="152">
        <v>87469.1445</v>
      </c>
      <c r="AE1128" s="153">
        <f>IFERROR(__xludf.DUMMYFUNCTION("TO_DATE(INT((AF1128/(60*60*24))+""1/1/1970""))"),43505.0)</f>
        <v>43505</v>
      </c>
      <c r="AF1128" s="152">
        <v>1.5496704E9</v>
      </c>
      <c r="AG1128" s="152">
        <v>91913.0706</v>
      </c>
      <c r="AH1128" s="156"/>
      <c r="AI1128" s="153">
        <f>IFERROR(__xludf.DUMMYFUNCTION("TO_DATE(INT((AJ1128/(60*60*24))+""1/1/1970""))"),43713.0)</f>
        <v>43713</v>
      </c>
      <c r="AJ1128" s="152">
        <v>1.567656E9</v>
      </c>
      <c r="AK1128" s="152">
        <v>97753.5383</v>
      </c>
      <c r="AL1128" s="152">
        <v>182002.0632</v>
      </c>
      <c r="AM1128" s="159">
        <v>183364.53</v>
      </c>
      <c r="AN1128" s="152">
        <f t="shared" si="1"/>
        <v>32658.6799</v>
      </c>
      <c r="AO1128" s="152">
        <f t="shared" si="2"/>
        <v>168786.3742</v>
      </c>
      <c r="AP1128" s="152">
        <f t="shared" si="3"/>
        <v>10046.4231</v>
      </c>
      <c r="AQ1128" s="152">
        <f t="shared" si="4"/>
        <v>87735.8932</v>
      </c>
      <c r="AR1128" s="152">
        <f t="shared" si="5"/>
        <v>91326.8425</v>
      </c>
    </row>
    <row r="1129">
      <c r="A1129" s="152">
        <v>1.52172546E9</v>
      </c>
      <c r="B1129" s="152">
        <v>121251.2135</v>
      </c>
      <c r="D1129" s="153">
        <f>IFERROR(__xludf.DUMMYFUNCTION("TO_DATE(INT((E1129/(60*60*24))+""1/1/1970""))"),43714.0)</f>
        <v>43714</v>
      </c>
      <c r="E1129" s="156">
        <v>1.5677424E9</v>
      </c>
      <c r="F1129" s="156">
        <v>97753.5383</v>
      </c>
      <c r="H1129" s="153">
        <f>IFERROR(__xludf.DUMMYFUNCTION("TO_DATE(INT((I1129/(60*60*24))+""1/1/1970""))"),43714.0)</f>
        <v>43714</v>
      </c>
      <c r="I1129" s="156">
        <v>1.5677424E9</v>
      </c>
      <c r="J1129" s="156">
        <v>182381.8632</v>
      </c>
      <c r="L1129" s="158">
        <v>43714.0</v>
      </c>
      <c r="M1129" s="160">
        <v>188829.18</v>
      </c>
      <c r="O1129" s="153">
        <f>IFERROR(__xludf.DUMMYFUNCTION("TO_DATE(INT((P1129/(60*60*24))+""1/1/1970""))"),43502.0)</f>
        <v>43502</v>
      </c>
      <c r="P1129" s="13">
        <v>1.5494652E9</v>
      </c>
      <c r="Q1129" s="13">
        <v>31315.733</v>
      </c>
      <c r="S1129" s="153">
        <f>IFERROR(__xludf.DUMMYFUNCTION("TO_DATE(INT((T1129/(60*60*24))+""1/1/1970""))"),43714.0)</f>
        <v>43714</v>
      </c>
      <c r="T1129" s="152">
        <v>1.5677424E9</v>
      </c>
      <c r="U1129" s="152">
        <v>170981.6328</v>
      </c>
      <c r="W1129" s="153">
        <f>IFERROR(__xludf.DUMMYFUNCTION("TO_DATE(INT((X1129/(60*60*24))+""1/1/1970""))"),43683.0)</f>
        <v>43683</v>
      </c>
      <c r="X1129" s="152">
        <v>1.5651E9</v>
      </c>
      <c r="Y1129" s="152">
        <v>10054.0212</v>
      </c>
      <c r="AA1129" s="153">
        <f>IFERROR(__xludf.DUMMYFUNCTION("TO_DATE(INT((AB1129/(60*60*24))+""1/1/1970""))"),43689.0)</f>
        <v>43689</v>
      </c>
      <c r="AB1129" s="152">
        <v>1.5656004E9</v>
      </c>
      <c r="AC1129" s="152">
        <v>87376.7201</v>
      </c>
      <c r="AE1129" s="153">
        <f>IFERROR(__xludf.DUMMYFUNCTION("TO_DATE(INT((AF1129/(60*60*24))+""1/1/1970""))"),43506.0)</f>
        <v>43506</v>
      </c>
      <c r="AF1129" s="156">
        <v>1.5498396E9</v>
      </c>
      <c r="AG1129" s="156">
        <v>91913.0706</v>
      </c>
      <c r="AH1129" s="156"/>
      <c r="AI1129" s="153">
        <f>IFERROR(__xludf.DUMMYFUNCTION("TO_DATE(INT((AJ1129/(60*60*24))+""1/1/1970""))"),43714.0)</f>
        <v>43714</v>
      </c>
      <c r="AJ1129" s="156">
        <v>1.5677424E9</v>
      </c>
      <c r="AK1129" s="156">
        <v>97753.5383</v>
      </c>
      <c r="AL1129" s="156">
        <v>182381.8632</v>
      </c>
      <c r="AM1129" s="160">
        <v>188829.18</v>
      </c>
      <c r="AN1129" s="152">
        <f t="shared" si="1"/>
        <v>32572.6692</v>
      </c>
      <c r="AO1129" s="152">
        <f t="shared" si="2"/>
        <v>170981.6328</v>
      </c>
      <c r="AP1129" s="152">
        <f t="shared" si="3"/>
        <v>10048.6367</v>
      </c>
      <c r="AQ1129" s="152">
        <f t="shared" si="4"/>
        <v>87463.7237</v>
      </c>
      <c r="AR1129" s="152">
        <f t="shared" si="5"/>
        <v>91333.3192</v>
      </c>
    </row>
    <row r="1130">
      <c r="A1130" s="156">
        <v>1.5217488E9</v>
      </c>
      <c r="B1130" s="156">
        <v>119436.994</v>
      </c>
      <c r="D1130" s="153">
        <f>IFERROR(__xludf.DUMMYFUNCTION("TO_DATE(INT((E1130/(60*60*24))+""1/1/1970""))"),43715.0)</f>
        <v>43715</v>
      </c>
      <c r="E1130" s="152">
        <v>1.5678288E9</v>
      </c>
      <c r="F1130" s="152">
        <v>97753.5383</v>
      </c>
      <c r="H1130" s="153">
        <f>IFERROR(__xludf.DUMMYFUNCTION("TO_DATE(INT((I1130/(60*60*24))+""1/1/1970""))"),43715.0)</f>
        <v>43715</v>
      </c>
      <c r="I1130" s="152">
        <v>1.5678288E9</v>
      </c>
      <c r="J1130" s="152">
        <v>179625.4132</v>
      </c>
      <c r="L1130" s="158">
        <v>43715.0</v>
      </c>
      <c r="M1130" s="159">
        <v>188784.56</v>
      </c>
      <c r="O1130" s="153">
        <f>IFERROR(__xludf.DUMMYFUNCTION("TO_DATE(INT((P1130/(60*60*24))+""1/1/1970""))"),43503.0)</f>
        <v>43503</v>
      </c>
      <c r="P1130" s="13">
        <v>1.5495516E9</v>
      </c>
      <c r="Q1130" s="13">
        <v>31341.2365</v>
      </c>
      <c r="S1130" s="153">
        <f>IFERROR(__xludf.DUMMYFUNCTION("TO_DATE(INT((T1130/(60*60*24))+""1/1/1970""))"),43715.0)</f>
        <v>43715</v>
      </c>
      <c r="T1130" s="156">
        <v>1.5678288E9</v>
      </c>
      <c r="U1130" s="156">
        <v>171104.9144</v>
      </c>
      <c r="W1130" s="153">
        <f>IFERROR(__xludf.DUMMYFUNCTION("TO_DATE(INT((X1130/(60*60*24))+""1/1/1970""))"),43684.0)</f>
        <v>43684</v>
      </c>
      <c r="X1130" s="152">
        <v>1.5651864E9</v>
      </c>
      <c r="Y1130" s="152">
        <v>10049.8757</v>
      </c>
      <c r="AA1130" s="153">
        <f>IFERROR(__xludf.DUMMYFUNCTION("TO_DATE(INT((AB1130/(60*60*24))+""1/1/1970""))"),43690.0)</f>
        <v>43690</v>
      </c>
      <c r="AB1130" s="156">
        <v>1.5656796E9</v>
      </c>
      <c r="AC1130" s="156">
        <v>87247.6732</v>
      </c>
      <c r="AE1130" s="153">
        <f>IFERROR(__xludf.DUMMYFUNCTION("TO_DATE(INT((AF1130/(60*60*24))+""1/1/1970""))"),43507.0)</f>
        <v>43507</v>
      </c>
      <c r="AF1130" s="152">
        <v>1.5498792E9</v>
      </c>
      <c r="AG1130" s="152">
        <v>91928.8598</v>
      </c>
      <c r="AH1130" s="156"/>
      <c r="AI1130" s="153">
        <f>IFERROR(__xludf.DUMMYFUNCTION("TO_DATE(INT((AJ1130/(60*60*24))+""1/1/1970""))"),43715.0)</f>
        <v>43715</v>
      </c>
      <c r="AJ1130" s="152">
        <v>1.5678288E9</v>
      </c>
      <c r="AK1130" s="152">
        <v>97753.5383</v>
      </c>
      <c r="AL1130" s="152">
        <v>179625.4132</v>
      </c>
      <c r="AM1130" s="159">
        <v>188784.56</v>
      </c>
      <c r="AN1130" s="152">
        <f t="shared" si="1"/>
        <v>32629.5586</v>
      </c>
      <c r="AO1130" s="152">
        <f t="shared" si="2"/>
        <v>171104.9144</v>
      </c>
      <c r="AP1130" s="152">
        <f t="shared" si="3"/>
        <v>10039.9778</v>
      </c>
      <c r="AQ1130" s="152">
        <f t="shared" si="4"/>
        <v>87463.7237</v>
      </c>
      <c r="AR1130" s="152">
        <f t="shared" si="5"/>
        <v>91384.3234</v>
      </c>
    </row>
    <row r="1131">
      <c r="A1131" s="152">
        <v>1.52181186E9</v>
      </c>
      <c r="B1131" s="152">
        <v>119770.9548</v>
      </c>
      <c r="D1131" s="153">
        <f>IFERROR(__xludf.DUMMYFUNCTION("TO_DATE(INT((E1131/(60*60*24))+""1/1/1970""))"),43717.0)</f>
        <v>43717</v>
      </c>
      <c r="E1131" s="156">
        <v>1.5680376E9</v>
      </c>
      <c r="F1131" s="156">
        <v>97753.5383</v>
      </c>
      <c r="H1131" s="153">
        <f>IFERROR(__xludf.DUMMYFUNCTION("TO_DATE(INT((I1131/(60*60*24))+""1/1/1970""))"),43717.0)</f>
        <v>43717</v>
      </c>
      <c r="I1131" s="156">
        <v>1.5680376E9</v>
      </c>
      <c r="J1131" s="156">
        <v>179625.4132</v>
      </c>
      <c r="L1131" s="158">
        <v>43717.0</v>
      </c>
      <c r="M1131" s="160">
        <v>188784.56</v>
      </c>
      <c r="O1131" s="153">
        <f>IFERROR(__xludf.DUMMYFUNCTION("TO_DATE(INT((P1131/(60*60*24))+""1/1/1970""))"),43504.0)</f>
        <v>43504</v>
      </c>
      <c r="P1131" s="13">
        <v>1.549638E9</v>
      </c>
      <c r="Q1131" s="13">
        <v>31477.2949</v>
      </c>
      <c r="S1131" s="153">
        <f>IFERROR(__xludf.DUMMYFUNCTION("TO_DATE(INT((T1131/(60*60*24))+""1/1/1970""))"),43717.0)</f>
        <v>43717</v>
      </c>
      <c r="T1131" s="152">
        <v>1.5680376E9</v>
      </c>
      <c r="U1131" s="152">
        <v>171104.9144</v>
      </c>
      <c r="W1131" s="153">
        <f>IFERROR(__xludf.DUMMYFUNCTION("TO_DATE(INT((X1131/(60*60*24))+""1/1/1970""))"),43685.0)</f>
        <v>43685</v>
      </c>
      <c r="X1131" s="152">
        <v>1.5652728E9</v>
      </c>
      <c r="Y1131" s="152">
        <v>10053.7281</v>
      </c>
      <c r="AA1131" s="153">
        <f>IFERROR(__xludf.DUMMYFUNCTION("TO_DATE(INT((AB1131/(60*60*24))+""1/1/1970""))"),43691.0)</f>
        <v>43691</v>
      </c>
      <c r="AB1131" s="152">
        <v>1.5657588E9</v>
      </c>
      <c r="AC1131" s="152">
        <v>87991.1229</v>
      </c>
      <c r="AE1131" s="153">
        <f>IFERROR(__xludf.DUMMYFUNCTION("TO_DATE(INT((AF1131/(60*60*24))+""1/1/1970""))"),43508.0)</f>
        <v>43508</v>
      </c>
      <c r="AF1131" s="156">
        <v>1.5499584E9</v>
      </c>
      <c r="AG1131" s="156">
        <v>91561.256</v>
      </c>
      <c r="AH1131" s="156"/>
      <c r="AI1131" s="153">
        <f>IFERROR(__xludf.DUMMYFUNCTION("TO_DATE(INT((AJ1131/(60*60*24))+""1/1/1970""))"),43717.0)</f>
        <v>43717</v>
      </c>
      <c r="AJ1131" s="156">
        <v>1.5680376E9</v>
      </c>
      <c r="AK1131" s="156">
        <v>97753.5383</v>
      </c>
      <c r="AL1131" s="156">
        <v>179625.4132</v>
      </c>
      <c r="AM1131" s="160">
        <v>188784.56</v>
      </c>
      <c r="AN1131" s="152">
        <f t="shared" si="1"/>
        <v>32617.3858</v>
      </c>
      <c r="AO1131" s="152">
        <f t="shared" si="2"/>
        <v>171104.9144</v>
      </c>
      <c r="AP1131" s="152">
        <f t="shared" si="3"/>
        <v>10038.4241</v>
      </c>
      <c r="AQ1131" s="152">
        <f t="shared" si="4"/>
        <v>87432.7716</v>
      </c>
      <c r="AR1131" s="152">
        <f t="shared" si="5"/>
        <v>91443.8282</v>
      </c>
    </row>
    <row r="1132">
      <c r="A1132" s="156">
        <v>1.5218352E9</v>
      </c>
      <c r="B1132" s="156">
        <v>119556.4595</v>
      </c>
      <c r="D1132" s="153">
        <f>IFERROR(__xludf.DUMMYFUNCTION("TO_DATE(INT((E1132/(60*60*24))+""1/1/1970""))"),43718.0)</f>
        <v>43718</v>
      </c>
      <c r="E1132" s="156">
        <v>1.568088E9</v>
      </c>
      <c r="F1132" s="156">
        <v>97753.5383</v>
      </c>
      <c r="H1132" s="153">
        <f>IFERROR(__xludf.DUMMYFUNCTION("TO_DATE(INT((I1132/(60*60*24))+""1/1/1970""))"),43718.0)</f>
        <v>43718</v>
      </c>
      <c r="I1132" s="156">
        <v>1.568088E9</v>
      </c>
      <c r="J1132" s="156">
        <v>178711.8332</v>
      </c>
      <c r="L1132" s="158">
        <v>43718.0</v>
      </c>
      <c r="M1132" s="160">
        <v>188495.11</v>
      </c>
      <c r="O1132" s="153">
        <f>IFERROR(__xludf.DUMMYFUNCTION("TO_DATE(INT((P1132/(60*60*24))+""1/1/1970""))"),43505.0)</f>
        <v>43505</v>
      </c>
      <c r="P1132" s="13">
        <v>1.5496704E9</v>
      </c>
      <c r="Q1132" s="13">
        <v>31426.4343</v>
      </c>
      <c r="S1132" s="153">
        <f>IFERROR(__xludf.DUMMYFUNCTION("TO_DATE(INT((T1132/(60*60*24))+""1/1/1970""))"),43718.0)</f>
        <v>43718</v>
      </c>
      <c r="T1132" s="152">
        <v>1.568088E9</v>
      </c>
      <c r="U1132" s="152">
        <v>171174.593</v>
      </c>
      <c r="W1132" s="153">
        <f>IFERROR(__xludf.DUMMYFUNCTION("TO_DATE(INT((X1132/(60*60*24))+""1/1/1970""))"),43686.0)</f>
        <v>43686</v>
      </c>
      <c r="X1132" s="152">
        <v>1.5653592E9</v>
      </c>
      <c r="Y1132" s="152">
        <v>10045.5209</v>
      </c>
      <c r="AA1132" s="153">
        <f>IFERROR(__xludf.DUMMYFUNCTION("TO_DATE(INT((AB1132/(60*60*24))+""1/1/1970""))"),43692.0)</f>
        <v>43692</v>
      </c>
      <c r="AB1132" s="156">
        <v>1.565838E9</v>
      </c>
      <c r="AC1132" s="156">
        <v>87601.9855</v>
      </c>
      <c r="AE1132" s="153">
        <f>IFERROR(__xludf.DUMMYFUNCTION("TO_DATE(INT((AF1132/(60*60*24))+""1/1/1970""))"),43509.0)</f>
        <v>43509</v>
      </c>
      <c r="AF1132" s="152">
        <v>1.5500376E9</v>
      </c>
      <c r="AG1132" s="152">
        <v>92008.2104</v>
      </c>
      <c r="AH1132" s="156"/>
      <c r="AI1132" s="153">
        <f>IFERROR(__xludf.DUMMYFUNCTION("TO_DATE(INT((AJ1132/(60*60*24))+""1/1/1970""))"),43718.0)</f>
        <v>43718</v>
      </c>
      <c r="AJ1132" s="156">
        <v>1.568088E9</v>
      </c>
      <c r="AK1132" s="156">
        <v>97753.5383</v>
      </c>
      <c r="AL1132" s="156">
        <v>178711.8332</v>
      </c>
      <c r="AM1132" s="160">
        <v>188495.11</v>
      </c>
      <c r="AN1132" s="152">
        <f t="shared" si="1"/>
        <v>32614.8461</v>
      </c>
      <c r="AO1132" s="152">
        <f t="shared" si="2"/>
        <v>171174.593</v>
      </c>
      <c r="AP1132" s="152">
        <f t="shared" si="3"/>
        <v>10043.4827</v>
      </c>
      <c r="AQ1132" s="152">
        <f t="shared" si="4"/>
        <v>87426.3723</v>
      </c>
      <c r="AR1132" s="152">
        <f t="shared" si="5"/>
        <v>91228.4773</v>
      </c>
    </row>
    <row r="1133">
      <c r="A1133" s="152">
        <v>1.52207106E9</v>
      </c>
      <c r="B1133" s="152">
        <v>119556.4595</v>
      </c>
      <c r="D1133" s="153">
        <f>IFERROR(__xludf.DUMMYFUNCTION("TO_DATE(INT((E1133/(60*60*24))+""1/1/1970""))"),43719.0)</f>
        <v>43719</v>
      </c>
      <c r="E1133" s="152">
        <v>1.5681744E9</v>
      </c>
      <c r="F1133" s="152">
        <v>97753.5383</v>
      </c>
      <c r="H1133" s="153">
        <f>IFERROR(__xludf.DUMMYFUNCTION("TO_DATE(INT((I1133/(60*60*24))+""1/1/1970""))"),43719.0)</f>
        <v>43719</v>
      </c>
      <c r="I1133" s="152">
        <v>1.5681744E9</v>
      </c>
      <c r="J1133" s="152">
        <v>177418.1132</v>
      </c>
      <c r="L1133" s="158">
        <v>43719.0</v>
      </c>
      <c r="M1133" s="159">
        <v>187935.51</v>
      </c>
      <c r="O1133" s="153">
        <f>IFERROR(__xludf.DUMMYFUNCTION("TO_DATE(INT((P1133/(60*60*24))+""1/1/1970""))"),43506.0)</f>
        <v>43506</v>
      </c>
      <c r="P1133" s="13">
        <v>1.5497568E9</v>
      </c>
      <c r="Q1133" s="13">
        <v>31426.4343</v>
      </c>
      <c r="S1133" s="153">
        <f>IFERROR(__xludf.DUMMYFUNCTION("TO_DATE(INT((T1133/(60*60*24))+""1/1/1970""))"),43719.0)</f>
        <v>43719</v>
      </c>
      <c r="T1133" s="156">
        <v>1.5681744E9</v>
      </c>
      <c r="U1133" s="156">
        <v>171169.8834</v>
      </c>
      <c r="W1133" s="153">
        <f>IFERROR(__xludf.DUMMYFUNCTION("TO_DATE(INT((X1133/(60*60*24))+""1/1/1970""))"),43687.0)</f>
        <v>43687</v>
      </c>
      <c r="X1133" s="152">
        <v>1.5653952E9</v>
      </c>
      <c r="Y1133" s="152">
        <v>10041.9391</v>
      </c>
      <c r="AA1133" s="153">
        <f>IFERROR(__xludf.DUMMYFUNCTION("TO_DATE(INT((AB1133/(60*60*24))+""1/1/1970""))"),43693.0)</f>
        <v>43693</v>
      </c>
      <c r="AB1133" s="152">
        <v>1.5659172E9</v>
      </c>
      <c r="AC1133" s="152">
        <v>87877.9049</v>
      </c>
      <c r="AE1133" s="153">
        <f>IFERROR(__xludf.DUMMYFUNCTION("TO_DATE(INT((AF1133/(60*60*24))+""1/1/1970""))"),43510.0)</f>
        <v>43510</v>
      </c>
      <c r="AF1133" s="156">
        <v>1.5501168E9</v>
      </c>
      <c r="AG1133" s="156">
        <v>91448.7077</v>
      </c>
      <c r="AH1133" s="156"/>
      <c r="AI1133" s="153">
        <f>IFERROR(__xludf.DUMMYFUNCTION("TO_DATE(INT((AJ1133/(60*60*24))+""1/1/1970""))"),43719.0)</f>
        <v>43719</v>
      </c>
      <c r="AJ1133" s="152">
        <v>1.5681744E9</v>
      </c>
      <c r="AK1133" s="152">
        <v>97753.5383</v>
      </c>
      <c r="AL1133" s="152">
        <v>177418.1132</v>
      </c>
      <c r="AM1133" s="159">
        <v>187935.51</v>
      </c>
      <c r="AN1133" s="152">
        <f t="shared" si="1"/>
        <v>32616.1421</v>
      </c>
      <c r="AO1133" s="152">
        <f t="shared" si="2"/>
        <v>171169.8834</v>
      </c>
      <c r="AP1133" s="152">
        <f t="shared" si="3"/>
        <v>10041.6736</v>
      </c>
      <c r="AQ1133" s="152">
        <f t="shared" si="4"/>
        <v>87407.4876</v>
      </c>
      <c r="AR1133" s="152">
        <f t="shared" si="5"/>
        <v>91202.5704</v>
      </c>
    </row>
    <row r="1134">
      <c r="A1134" s="156">
        <v>1.5220944E9</v>
      </c>
      <c r="B1134" s="156">
        <v>119556.4595</v>
      </c>
      <c r="D1134" s="153">
        <f>IFERROR(__xludf.DUMMYFUNCTION("TO_DATE(INT((E1134/(60*60*24))+""1/1/1970""))"),43720.0)</f>
        <v>43720</v>
      </c>
      <c r="E1134" s="156">
        <v>1.5682608E9</v>
      </c>
      <c r="F1134" s="156">
        <v>97753.5383</v>
      </c>
      <c r="H1134" s="153">
        <f>IFERROR(__xludf.DUMMYFUNCTION("TO_DATE(INT((I1134/(60*60*24))+""1/1/1970""))"),43720.0)</f>
        <v>43720</v>
      </c>
      <c r="I1134" s="156">
        <v>1.5682608E9</v>
      </c>
      <c r="J1134" s="156">
        <v>178849.3582</v>
      </c>
      <c r="L1134" s="158">
        <v>43720.0</v>
      </c>
      <c r="M1134" s="160">
        <v>190863.68</v>
      </c>
      <c r="O1134" s="153">
        <f>IFERROR(__xludf.DUMMYFUNCTION("TO_DATE(INT((P1134/(60*60*24))+""1/1/1970""))"),43507.0)</f>
        <v>43507</v>
      </c>
      <c r="P1134" s="13">
        <v>1.5498432E9</v>
      </c>
      <c r="Q1134" s="13">
        <v>31425.791</v>
      </c>
      <c r="S1134" s="153">
        <f>IFERROR(__xludf.DUMMYFUNCTION("TO_DATE(INT((T1134/(60*60*24))+""1/1/1970""))"),43720.0)</f>
        <v>43720</v>
      </c>
      <c r="T1134" s="152">
        <v>1.5682608E9</v>
      </c>
      <c r="U1134" s="152">
        <v>172394.3134</v>
      </c>
      <c r="W1134" s="153">
        <f>IFERROR(__xludf.DUMMYFUNCTION("TO_DATE(INT((X1134/(60*60*24))+""1/1/1970""))"),43689.0)</f>
        <v>43689</v>
      </c>
      <c r="X1134" s="156">
        <v>1.565568E9</v>
      </c>
      <c r="Y1134" s="156">
        <v>10046.1642</v>
      </c>
      <c r="AA1134" s="153">
        <f>IFERROR(__xludf.DUMMYFUNCTION("TO_DATE(INT((AB1134/(60*60*24))+""1/1/1970""))"),43695.0)</f>
        <v>43695</v>
      </c>
      <c r="AB1134" s="156">
        <v>1.5661656E9</v>
      </c>
      <c r="AC1134" s="156">
        <v>87945.7499</v>
      </c>
      <c r="AE1134" s="153">
        <f>IFERROR(__xludf.DUMMYFUNCTION("TO_DATE(INT((AF1134/(60*60*24))+""1/1/1970""))"),43511.0)</f>
        <v>43511</v>
      </c>
      <c r="AF1134" s="152">
        <v>1.550196E9</v>
      </c>
      <c r="AG1134" s="152">
        <v>91692.8322</v>
      </c>
      <c r="AH1134" s="156"/>
      <c r="AI1134" s="153">
        <f>IFERROR(__xludf.DUMMYFUNCTION("TO_DATE(INT((AJ1134/(60*60*24))+""1/1/1970""))"),43720.0)</f>
        <v>43720</v>
      </c>
      <c r="AJ1134" s="156">
        <v>1.5682608E9</v>
      </c>
      <c r="AK1134" s="156">
        <v>97753.5383</v>
      </c>
      <c r="AL1134" s="156">
        <v>178849.3582</v>
      </c>
      <c r="AM1134" s="160">
        <v>190863.68</v>
      </c>
      <c r="AN1134" s="152">
        <f t="shared" si="1"/>
        <v>32518.6891</v>
      </c>
      <c r="AO1134" s="152">
        <f t="shared" si="2"/>
        <v>172394.3134</v>
      </c>
      <c r="AP1134" s="152">
        <f t="shared" si="3"/>
        <v>10040.3969</v>
      </c>
      <c r="AQ1134" s="152">
        <f t="shared" si="4"/>
        <v>87412.0397</v>
      </c>
      <c r="AR1134" s="152">
        <f t="shared" si="5"/>
        <v>91499.2852</v>
      </c>
    </row>
    <row r="1135">
      <c r="A1135" s="152">
        <v>1.52215746E9</v>
      </c>
      <c r="B1135" s="152">
        <v>119556.4595</v>
      </c>
      <c r="D1135" s="153">
        <f>IFERROR(__xludf.DUMMYFUNCTION("TO_DATE(INT((E1135/(60*60*24))+""1/1/1970""))"),43721.0)</f>
        <v>43721</v>
      </c>
      <c r="E1135" s="152">
        <v>1.5683472E9</v>
      </c>
      <c r="F1135" s="152">
        <v>97753.5383</v>
      </c>
      <c r="H1135" s="153">
        <f>IFERROR(__xludf.DUMMYFUNCTION("TO_DATE(INT((I1135/(60*60*24))+""1/1/1970""))"),43721.0)</f>
        <v>43721</v>
      </c>
      <c r="I1135" s="152">
        <v>1.5683472E9</v>
      </c>
      <c r="J1135" s="152">
        <v>179281.3482</v>
      </c>
      <c r="L1135" s="158">
        <v>43721.0</v>
      </c>
      <c r="M1135" s="159">
        <v>192226.48</v>
      </c>
      <c r="O1135" s="153">
        <f>IFERROR(__xludf.DUMMYFUNCTION("TO_DATE(INT((P1135/(60*60*24))+""1/1/1970""))"),43508.0)</f>
        <v>43508</v>
      </c>
      <c r="P1135" s="13">
        <v>1.5499836E9</v>
      </c>
      <c r="Q1135" s="13">
        <v>31394.5043</v>
      </c>
      <c r="S1135" s="153">
        <f>IFERROR(__xludf.DUMMYFUNCTION("TO_DATE(INT((T1135/(60*60*24))+""1/1/1970""))"),43721.0)</f>
        <v>43721</v>
      </c>
      <c r="T1135" s="156">
        <v>1.5683472E9</v>
      </c>
      <c r="U1135" s="156">
        <v>172942.735</v>
      </c>
      <c r="W1135" s="153">
        <f>IFERROR(__xludf.DUMMYFUNCTION("TO_DATE(INT((X1135/(60*60*24))+""1/1/1970""))"),43690.0)</f>
        <v>43690</v>
      </c>
      <c r="X1135" s="152">
        <v>1.5657048E9</v>
      </c>
      <c r="Y1135" s="152">
        <v>10056.5237</v>
      </c>
      <c r="AA1135" s="153">
        <f>IFERROR(__xludf.DUMMYFUNCTION("TO_DATE(INT((AB1135/(60*60*24))+""1/1/1970""))"),43696.0)</f>
        <v>43696</v>
      </c>
      <c r="AB1135" s="156">
        <v>1.5662052E9</v>
      </c>
      <c r="AC1135" s="156">
        <v>87934.3919</v>
      </c>
      <c r="AE1135" s="153">
        <f>IFERROR(__xludf.DUMMYFUNCTION("TO_DATE(INT((AF1135/(60*60*24))+""1/1/1970""))"),43512.0)</f>
        <v>43512</v>
      </c>
      <c r="AF1135" s="156">
        <v>1.5502752E9</v>
      </c>
      <c r="AG1135" s="156">
        <v>91693.6419</v>
      </c>
      <c r="AH1135" s="156"/>
      <c r="AI1135" s="153">
        <f>IFERROR(__xludf.DUMMYFUNCTION("TO_DATE(INT((AJ1135/(60*60*24))+""1/1/1970""))"),43721.0)</f>
        <v>43721</v>
      </c>
      <c r="AJ1135" s="152">
        <v>1.5683472E9</v>
      </c>
      <c r="AK1135" s="152">
        <v>97753.5383</v>
      </c>
      <c r="AL1135" s="152">
        <v>179281.3482</v>
      </c>
      <c r="AM1135" s="159">
        <v>192226.48</v>
      </c>
      <c r="AN1135" s="152">
        <f t="shared" si="1"/>
        <v>32339.861</v>
      </c>
      <c r="AO1135" s="152">
        <f t="shared" si="2"/>
        <v>172942.735</v>
      </c>
      <c r="AP1135" s="152">
        <f t="shared" si="3"/>
        <v>10027.2522</v>
      </c>
      <c r="AQ1135" s="152">
        <f t="shared" si="4"/>
        <v>87389.8307</v>
      </c>
      <c r="AR1135" s="152">
        <f t="shared" si="5"/>
        <v>91153.5902</v>
      </c>
    </row>
    <row r="1136">
      <c r="A1136" s="156">
        <v>1.5221808E9</v>
      </c>
      <c r="B1136" s="156">
        <v>119556.4595</v>
      </c>
      <c r="D1136" s="153">
        <f>IFERROR(__xludf.DUMMYFUNCTION("TO_DATE(INT((E1136/(60*60*24))+""1/1/1970""))"),43722.0)</f>
        <v>43722</v>
      </c>
      <c r="E1136" s="156">
        <v>1.5684336E9</v>
      </c>
      <c r="F1136" s="156">
        <v>97753.5383</v>
      </c>
      <c r="H1136" s="153">
        <f>IFERROR(__xludf.DUMMYFUNCTION("TO_DATE(INT((I1136/(60*60*24))+""1/1/1970""))"),43722.0)</f>
        <v>43722</v>
      </c>
      <c r="I1136" s="156">
        <v>1.5684336E9</v>
      </c>
      <c r="J1136" s="156">
        <v>180622.6082</v>
      </c>
      <c r="L1136" s="158">
        <v>43722.0</v>
      </c>
      <c r="M1136" s="160">
        <v>191458.81</v>
      </c>
      <c r="O1136" s="153">
        <f>IFERROR(__xludf.DUMMYFUNCTION("TO_DATE(INT((P1136/(60*60*24))+""1/1/1970""))"),43509.0)</f>
        <v>43509</v>
      </c>
      <c r="P1136" s="13">
        <v>1.55007E9</v>
      </c>
      <c r="Q1136" s="13">
        <v>31324.5482</v>
      </c>
      <c r="S1136" s="153">
        <f>IFERROR(__xludf.DUMMYFUNCTION("TO_DATE(INT((T1136/(60*60*24))+""1/1/1970""))"),43722.0)</f>
        <v>43722</v>
      </c>
      <c r="T1136" s="152">
        <v>1.5684336E9</v>
      </c>
      <c r="U1136" s="152">
        <v>172850.2496</v>
      </c>
      <c r="W1136" s="153">
        <f>IFERROR(__xludf.DUMMYFUNCTION("TO_DATE(INT((X1136/(60*60*24))+""1/1/1970""))"),43691.0)</f>
        <v>43691</v>
      </c>
      <c r="X1136" s="152">
        <v>1.5657912E9</v>
      </c>
      <c r="Y1136" s="152">
        <v>10031.7573</v>
      </c>
      <c r="AA1136" s="153">
        <f>IFERROR(__xludf.DUMMYFUNCTION("TO_DATE(INT((AB1136/(60*60*24))+""1/1/1970""))"),43697.0)</f>
        <v>43697</v>
      </c>
      <c r="AB1136" s="152">
        <v>1.5662844E9</v>
      </c>
      <c r="AC1136" s="152">
        <v>87957.5855</v>
      </c>
      <c r="AE1136" s="153">
        <f>IFERROR(__xludf.DUMMYFUNCTION("TO_DATE(INT((AF1136/(60*60*24))+""1/1/1970""))"),43513.0)</f>
        <v>43513</v>
      </c>
      <c r="AF1136" s="152">
        <v>1.5504444E9</v>
      </c>
      <c r="AG1136" s="152">
        <v>91693.6419</v>
      </c>
      <c r="AH1136" s="156"/>
      <c r="AI1136" s="153">
        <f>IFERROR(__xludf.DUMMYFUNCTION("TO_DATE(INT((AJ1136/(60*60*24))+""1/1/1970""))"),43722.0)</f>
        <v>43722</v>
      </c>
      <c r="AJ1136" s="156">
        <v>1.5684336E9</v>
      </c>
      <c r="AK1136" s="156">
        <v>97753.5383</v>
      </c>
      <c r="AL1136" s="156">
        <v>180622.6082</v>
      </c>
      <c r="AM1136" s="160">
        <v>191458.81</v>
      </c>
      <c r="AN1136" s="152">
        <f t="shared" si="1"/>
        <v>32397.3287</v>
      </c>
      <c r="AO1136" s="152">
        <f t="shared" si="2"/>
        <v>172850.2496</v>
      </c>
      <c r="AP1136" s="152">
        <f t="shared" si="3"/>
        <v>10035.5168</v>
      </c>
      <c r="AQ1136" s="152">
        <f t="shared" si="4"/>
        <v>87389.8307</v>
      </c>
      <c r="AR1136" s="152">
        <f t="shared" si="5"/>
        <v>91007.864</v>
      </c>
    </row>
    <row r="1137">
      <c r="A1137" s="152">
        <v>1.52224386E9</v>
      </c>
      <c r="B1137" s="152">
        <v>119556.4595</v>
      </c>
      <c r="D1137" s="153">
        <f>IFERROR(__xludf.DUMMYFUNCTION("TO_DATE(INT((E1137/(60*60*24))+""1/1/1970""))"),43724.0)</f>
        <v>43724</v>
      </c>
      <c r="E1137" s="152">
        <v>1.5686424E9</v>
      </c>
      <c r="F1137" s="152">
        <v>97753.5383</v>
      </c>
      <c r="H1137" s="153">
        <f>IFERROR(__xludf.DUMMYFUNCTION("TO_DATE(INT((I1137/(60*60*24))+""1/1/1970""))"),43724.0)</f>
        <v>43724</v>
      </c>
      <c r="I1137" s="152">
        <v>1.5686424E9</v>
      </c>
      <c r="J1137" s="152">
        <v>180622.6082</v>
      </c>
      <c r="L1137" s="158">
        <v>43724.0</v>
      </c>
      <c r="M1137" s="159">
        <v>191458.81</v>
      </c>
      <c r="O1137" s="153">
        <f>IFERROR(__xludf.DUMMYFUNCTION("TO_DATE(INT((P1137/(60*60*24))+""1/1/1970""))"),43510.0)</f>
        <v>43510</v>
      </c>
      <c r="P1137" s="13">
        <v>1.5501564E9</v>
      </c>
      <c r="Q1137" s="13">
        <v>31323.3346</v>
      </c>
      <c r="S1137" s="153">
        <f>IFERROR(__xludf.DUMMYFUNCTION("TO_DATE(INT((T1137/(60*60*24))+""1/1/1970""))"),43724.0)</f>
        <v>43724</v>
      </c>
      <c r="T1137" s="156">
        <v>1.5686424E9</v>
      </c>
      <c r="U1137" s="156">
        <v>172850.2496</v>
      </c>
      <c r="W1137" s="153">
        <f>IFERROR(__xludf.DUMMYFUNCTION("TO_DATE(INT((X1137/(60*60*24))+""1/1/1970""))"),43692.0)</f>
        <v>43692</v>
      </c>
      <c r="X1137" s="152">
        <v>1.5658776E9</v>
      </c>
      <c r="Y1137" s="152">
        <v>10056.8024</v>
      </c>
      <c r="AA1137" s="153">
        <f>IFERROR(__xludf.DUMMYFUNCTION("TO_DATE(INT((AB1137/(60*60*24))+""1/1/1970""))"),43698.0)</f>
        <v>43698</v>
      </c>
      <c r="AB1137" s="156">
        <v>1.5663636E9</v>
      </c>
      <c r="AC1137" s="156">
        <v>87950.5234</v>
      </c>
      <c r="AE1137" s="153">
        <f>IFERROR(__xludf.DUMMYFUNCTION("TO_DATE(INT((AF1137/(60*60*24))+""1/1/1970""))"),43514.0)</f>
        <v>43514</v>
      </c>
      <c r="AF1137" s="156">
        <v>1.550484E9</v>
      </c>
      <c r="AG1137" s="156">
        <v>91694.4516</v>
      </c>
      <c r="AH1137" s="156"/>
      <c r="AI1137" s="153">
        <f>IFERROR(__xludf.DUMMYFUNCTION("TO_DATE(INT((AJ1137/(60*60*24))+""1/1/1970""))"),43724.0)</f>
        <v>43724</v>
      </c>
      <c r="AJ1137" s="152">
        <v>1.5686424E9</v>
      </c>
      <c r="AK1137" s="152">
        <v>97753.5383</v>
      </c>
      <c r="AL1137" s="152">
        <v>180622.6082</v>
      </c>
      <c r="AM1137" s="159">
        <v>191458.81</v>
      </c>
      <c r="AN1137" s="152">
        <f t="shared" si="1"/>
        <v>32521.2244</v>
      </c>
      <c r="AO1137" s="152">
        <f t="shared" si="2"/>
        <v>172850.2496</v>
      </c>
      <c r="AP1137" s="152">
        <f t="shared" si="3"/>
        <v>10039.8905</v>
      </c>
      <c r="AQ1137" s="152">
        <f t="shared" si="4"/>
        <v>87414.7862</v>
      </c>
      <c r="AR1137" s="152">
        <f t="shared" si="5"/>
        <v>90935.8105</v>
      </c>
    </row>
    <row r="1138">
      <c r="A1138" s="156">
        <v>1.5222672E9</v>
      </c>
      <c r="B1138" s="156">
        <v>119556.4595</v>
      </c>
      <c r="D1138" s="153">
        <f>IFERROR(__xludf.DUMMYFUNCTION("TO_DATE(INT((E1138/(60*60*24))+""1/1/1970""))"),43725.0)</f>
        <v>43725</v>
      </c>
      <c r="E1138" s="152">
        <v>1.5686928E9</v>
      </c>
      <c r="F1138" s="152">
        <v>97753.5383</v>
      </c>
      <c r="H1138" s="153">
        <f>IFERROR(__xludf.DUMMYFUNCTION("TO_DATE(INT((I1138/(60*60*24))+""1/1/1970""))"),43725.0)</f>
        <v>43725</v>
      </c>
      <c r="I1138" s="152">
        <v>1.5686928E9</v>
      </c>
      <c r="J1138" s="152">
        <v>181223.6782</v>
      </c>
      <c r="L1138" s="158">
        <v>43725.0</v>
      </c>
      <c r="M1138" s="159">
        <v>190103.78</v>
      </c>
      <c r="O1138" s="153">
        <f>IFERROR(__xludf.DUMMYFUNCTION("TO_DATE(INT((P1138/(60*60*24))+""1/1/1970""))"),43511.0)</f>
        <v>43511</v>
      </c>
      <c r="P1138" s="13">
        <v>1.5502428E9</v>
      </c>
      <c r="Q1138" s="13">
        <v>31367.0334</v>
      </c>
      <c r="S1138" s="153">
        <f>IFERROR(__xludf.DUMMYFUNCTION("TO_DATE(INT((T1138/(60*60*24))+""1/1/1970""))"),43725.0)</f>
        <v>43725</v>
      </c>
      <c r="T1138" s="156">
        <v>1.5686928E9</v>
      </c>
      <c r="U1138" s="156">
        <v>172315.3503</v>
      </c>
      <c r="W1138" s="153">
        <f>IFERROR(__xludf.DUMMYFUNCTION("TO_DATE(INT((X1138/(60*60*24))+""1/1/1970""))"),43693.0)</f>
        <v>43693</v>
      </c>
      <c r="X1138" s="152">
        <v>1.565964E9</v>
      </c>
      <c r="Y1138" s="152">
        <v>10055.041</v>
      </c>
      <c r="AA1138" s="153">
        <f>IFERROR(__xludf.DUMMYFUNCTION("TO_DATE(INT((AB1138/(60*60*24))+""1/1/1970""))"),43699.0)</f>
        <v>43699</v>
      </c>
      <c r="AB1138" s="152">
        <v>1.5664428E9</v>
      </c>
      <c r="AC1138" s="152">
        <v>87968.1339</v>
      </c>
      <c r="AE1138" s="153">
        <f>IFERROR(__xludf.DUMMYFUNCTION("TO_DATE(INT((AF1138/(60*60*24))+""1/1/1970""))"),43515.0)</f>
        <v>43515</v>
      </c>
      <c r="AF1138" s="152">
        <v>1.5505632E9</v>
      </c>
      <c r="AG1138" s="152">
        <v>91829.2667</v>
      </c>
      <c r="AH1138" s="156"/>
      <c r="AI1138" s="153">
        <f>IFERROR(__xludf.DUMMYFUNCTION("TO_DATE(INT((AJ1138/(60*60*24))+""1/1/1970""))"),43725.0)</f>
        <v>43725</v>
      </c>
      <c r="AJ1138" s="152">
        <v>1.5686928E9</v>
      </c>
      <c r="AK1138" s="152">
        <v>97753.5383</v>
      </c>
      <c r="AL1138" s="152">
        <v>181223.6782</v>
      </c>
      <c r="AM1138" s="159">
        <v>190103.78</v>
      </c>
      <c r="AN1138" s="152">
        <f t="shared" si="1"/>
        <v>32461.2922</v>
      </c>
      <c r="AO1138" s="152">
        <f t="shared" si="2"/>
        <v>172315.3503</v>
      </c>
      <c r="AP1138" s="152">
        <f t="shared" si="3"/>
        <v>10039.3224</v>
      </c>
      <c r="AQ1138" s="152">
        <f t="shared" si="4"/>
        <v>87415.4905</v>
      </c>
      <c r="AR1138" s="152">
        <f t="shared" si="5"/>
        <v>91583.4825</v>
      </c>
    </row>
    <row r="1139">
      <c r="A1139" s="152">
        <v>1.52233026E9</v>
      </c>
      <c r="B1139" s="152">
        <v>119556.4595</v>
      </c>
      <c r="D1139" s="153">
        <f>IFERROR(__xludf.DUMMYFUNCTION("TO_DATE(INT((E1139/(60*60*24))+""1/1/1970""))"),43726.0)</f>
        <v>43726</v>
      </c>
      <c r="E1139" s="156">
        <v>1.5687792E9</v>
      </c>
      <c r="F1139" s="156">
        <v>97753.5383</v>
      </c>
      <c r="H1139" s="153">
        <f>IFERROR(__xludf.DUMMYFUNCTION("TO_DATE(INT((I1139/(60*60*24))+""1/1/1970""))"),43726.0)</f>
        <v>43726</v>
      </c>
      <c r="I1139" s="156">
        <v>1.5687792E9</v>
      </c>
      <c r="J1139" s="156">
        <v>183566.3574</v>
      </c>
      <c r="L1139" s="158">
        <v>43726.0</v>
      </c>
      <c r="M1139" s="160">
        <v>191415.94</v>
      </c>
      <c r="O1139" s="153">
        <f>IFERROR(__xludf.DUMMYFUNCTION("TO_DATE(INT((P1139/(60*60*24))+""1/1/1970""))"),43512.0)</f>
        <v>43512</v>
      </c>
      <c r="P1139" s="13">
        <v>1.5502752E9</v>
      </c>
      <c r="Q1139" s="13">
        <v>31368.7528</v>
      </c>
      <c r="S1139" s="153">
        <f>IFERROR(__xludf.DUMMYFUNCTION("TO_DATE(INT((T1139/(60*60*24))+""1/1/1970""))"),43726.0)</f>
        <v>43726</v>
      </c>
      <c r="T1139" s="152">
        <v>1.5687792E9</v>
      </c>
      <c r="U1139" s="152">
        <v>172754.2973</v>
      </c>
      <c r="W1139" s="153">
        <f>IFERROR(__xludf.DUMMYFUNCTION("TO_DATE(INT((X1139/(60*60*24))+""1/1/1970""))"),43694.0)</f>
        <v>43694</v>
      </c>
      <c r="X1139" s="152">
        <v>1.566E9</v>
      </c>
      <c r="Y1139" s="152">
        <v>10052.034</v>
      </c>
      <c r="AA1139" s="153">
        <f>IFERROR(__xludf.DUMMYFUNCTION("TO_DATE(INT((AB1139/(60*60*24))+""1/1/1970""))"),43700.0)</f>
        <v>43700</v>
      </c>
      <c r="AB1139" s="156">
        <v>1.566522E9</v>
      </c>
      <c r="AC1139" s="156">
        <v>87972.9625</v>
      </c>
      <c r="AE1139" s="153">
        <f>IFERROR(__xludf.DUMMYFUNCTION("TO_DATE(INT((AF1139/(60*60*24))+""1/1/1970""))"),43516.0)</f>
        <v>43516</v>
      </c>
      <c r="AF1139" s="156">
        <v>1.5506424E9</v>
      </c>
      <c r="AG1139" s="156">
        <v>92057.6021</v>
      </c>
      <c r="AH1139" s="156"/>
      <c r="AI1139" s="153">
        <f>IFERROR(__xludf.DUMMYFUNCTION("TO_DATE(INT((AJ1139/(60*60*24))+""1/1/1970""))"),43726.0)</f>
        <v>43726</v>
      </c>
      <c r="AJ1139" s="156">
        <v>1.5687792E9</v>
      </c>
      <c r="AK1139" s="156">
        <v>97753.5383</v>
      </c>
      <c r="AL1139" s="156">
        <v>183566.3574</v>
      </c>
      <c r="AM1139" s="160">
        <v>191415.94</v>
      </c>
      <c r="AN1139" s="152">
        <f t="shared" si="1"/>
        <v>32424.4297</v>
      </c>
      <c r="AO1139" s="152">
        <f t="shared" si="2"/>
        <v>172754.2973</v>
      </c>
      <c r="AP1139" s="152">
        <f t="shared" si="3"/>
        <v>10039.6432</v>
      </c>
      <c r="AQ1139" s="152">
        <f t="shared" si="4"/>
        <v>87417.5348</v>
      </c>
      <c r="AR1139" s="152">
        <f t="shared" si="5"/>
        <v>91011.5072</v>
      </c>
    </row>
    <row r="1140">
      <c r="A1140" s="156">
        <v>1.5223536E9</v>
      </c>
      <c r="B1140" s="156">
        <v>119556.4595</v>
      </c>
      <c r="D1140" s="153">
        <f>IFERROR(__xludf.DUMMYFUNCTION("TO_DATE(INT((E1140/(60*60*24))+""1/1/1970""))"),43727.0)</f>
        <v>43727</v>
      </c>
      <c r="E1140" s="152">
        <v>1.5688656E9</v>
      </c>
      <c r="F1140" s="152">
        <v>97753.5383</v>
      </c>
      <c r="H1140" s="153">
        <f>IFERROR(__xludf.DUMMYFUNCTION("TO_DATE(INT((I1140/(60*60*24))+""1/1/1970""))"),43727.0)</f>
        <v>43727</v>
      </c>
      <c r="I1140" s="152">
        <v>1.5688656E9</v>
      </c>
      <c r="J1140" s="152">
        <v>182517.3761</v>
      </c>
      <c r="L1140" s="158">
        <v>43727.0</v>
      </c>
      <c r="M1140" s="159">
        <v>191445.8</v>
      </c>
      <c r="O1140" s="153">
        <f>IFERROR(__xludf.DUMMYFUNCTION("TO_DATE(INT((P1140/(60*60*24))+""1/1/1970""))"),43513.0)</f>
        <v>43513</v>
      </c>
      <c r="P1140" s="13">
        <v>1.5503616E9</v>
      </c>
      <c r="Q1140" s="13">
        <v>31368.7528</v>
      </c>
      <c r="S1140" s="153">
        <f>IFERROR(__xludf.DUMMYFUNCTION("TO_DATE(INT((T1140/(60*60*24))+""1/1/1970""))"),43727.0)</f>
        <v>43727</v>
      </c>
      <c r="T1140" s="156">
        <v>1.5688656E9</v>
      </c>
      <c r="U1140" s="156">
        <v>172865.5988</v>
      </c>
      <c r="W1140" s="153">
        <f>IFERROR(__xludf.DUMMYFUNCTION("TO_DATE(INT((X1140/(60*60*24))+""1/1/1970""))"),43696.0)</f>
        <v>43696</v>
      </c>
      <c r="X1140" s="156">
        <v>1.5661728E9</v>
      </c>
      <c r="Y1140" s="156">
        <v>10050.1647</v>
      </c>
      <c r="AA1140" s="153">
        <f>IFERROR(__xludf.DUMMYFUNCTION("TO_DATE(INT((AB1140/(60*60*24))+""1/1/1970""))"),43702.0)</f>
        <v>43702</v>
      </c>
      <c r="AB1140" s="152">
        <v>1.5667704E9</v>
      </c>
      <c r="AC1140" s="152">
        <v>87953.6028</v>
      </c>
      <c r="AE1140" s="153">
        <f>IFERROR(__xludf.DUMMYFUNCTION("TO_DATE(INT((AF1140/(60*60*24))+""1/1/1970""))"),43517.0)</f>
        <v>43517</v>
      </c>
      <c r="AF1140" s="152">
        <v>1.5507216E9</v>
      </c>
      <c r="AG1140" s="152">
        <v>92108.6132</v>
      </c>
      <c r="AH1140" s="156"/>
      <c r="AI1140" s="153">
        <f>IFERROR(__xludf.DUMMYFUNCTION("TO_DATE(INT((AJ1140/(60*60*24))+""1/1/1970""))"),43727.0)</f>
        <v>43727</v>
      </c>
      <c r="AJ1140" s="152">
        <v>1.5688656E9</v>
      </c>
      <c r="AK1140" s="152">
        <v>97753.5383</v>
      </c>
      <c r="AL1140" s="152">
        <v>182517.3761</v>
      </c>
      <c r="AM1140" s="159">
        <v>191445.8</v>
      </c>
      <c r="AN1140" s="152">
        <f t="shared" si="1"/>
        <v>32335.6792</v>
      </c>
      <c r="AO1140" s="152">
        <f t="shared" si="2"/>
        <v>172865.5988</v>
      </c>
      <c r="AP1140" s="152">
        <f t="shared" si="3"/>
        <v>10031.2958</v>
      </c>
      <c r="AQ1140" s="152">
        <f t="shared" si="4"/>
        <v>87443.4216</v>
      </c>
      <c r="AR1140" s="152">
        <f t="shared" si="5"/>
        <v>91372.5843</v>
      </c>
    </row>
    <row r="1141">
      <c r="A1141" s="152">
        <v>1.52267586E9</v>
      </c>
      <c r="B1141" s="152">
        <v>119556.4595</v>
      </c>
      <c r="D1141" s="153">
        <f>IFERROR(__xludf.DUMMYFUNCTION("TO_DATE(INT((E1141/(60*60*24))+""1/1/1970""))"),43728.0)</f>
        <v>43728</v>
      </c>
      <c r="E1141" s="156">
        <v>1.568952E9</v>
      </c>
      <c r="F1141" s="156">
        <v>97753.5383</v>
      </c>
      <c r="H1141" s="153">
        <f>IFERROR(__xludf.DUMMYFUNCTION("TO_DATE(INT((I1141/(60*60*24))+""1/1/1970""))"),43728.0)</f>
        <v>43728</v>
      </c>
      <c r="I1141" s="156">
        <v>1.568952E9</v>
      </c>
      <c r="J1141" s="156">
        <v>181255.3353</v>
      </c>
      <c r="L1141" s="158">
        <v>43728.0</v>
      </c>
      <c r="M1141" s="160">
        <v>192543.16</v>
      </c>
      <c r="O1141" s="153">
        <f>IFERROR(__xludf.DUMMYFUNCTION("TO_DATE(INT((P1141/(60*60*24))+""1/1/1970""))"),43514.0)</f>
        <v>43514</v>
      </c>
      <c r="P1141" s="13">
        <v>1.550448E9</v>
      </c>
      <c r="Q1141" s="13">
        <v>31375.7348</v>
      </c>
      <c r="S1141" s="153">
        <f>IFERROR(__xludf.DUMMYFUNCTION("TO_DATE(INT((T1141/(60*60*24))+""1/1/1970""))"),43728.0)</f>
        <v>43728</v>
      </c>
      <c r="T1141" s="152">
        <v>1.568952E9</v>
      </c>
      <c r="U1141" s="152">
        <v>172841.7587</v>
      </c>
      <c r="W1141" s="153">
        <f>IFERROR(__xludf.DUMMYFUNCTION("TO_DATE(INT((X1141/(60*60*24))+""1/1/1970""))"),43697.0)</f>
        <v>43697</v>
      </c>
      <c r="X1141" s="152">
        <v>1.5663096E9</v>
      </c>
      <c r="Y1141" s="152">
        <v>10053.8899</v>
      </c>
      <c r="AA1141" s="153">
        <f>IFERROR(__xludf.DUMMYFUNCTION("TO_DATE(INT((AB1141/(60*60*24))+""1/1/1970""))"),43703.0)</f>
        <v>43703</v>
      </c>
      <c r="AB1141" s="152">
        <v>1.56681E9</v>
      </c>
      <c r="AC1141" s="152">
        <v>87904.3363</v>
      </c>
      <c r="AE1141" s="153">
        <f>IFERROR(__xludf.DUMMYFUNCTION("TO_DATE(INT((AF1141/(60*60*24))+""1/1/1970""))"),43518.0)</f>
        <v>43518</v>
      </c>
      <c r="AF1141" s="156">
        <v>1.5508008E9</v>
      </c>
      <c r="AG1141" s="156">
        <v>92057.1972</v>
      </c>
      <c r="AH1141" s="156"/>
      <c r="AI1141" s="153">
        <f>IFERROR(__xludf.DUMMYFUNCTION("TO_DATE(INT((AJ1141/(60*60*24))+""1/1/1970""))"),43728.0)</f>
        <v>43728</v>
      </c>
      <c r="AJ1141" s="156">
        <v>1.568952E9</v>
      </c>
      <c r="AK1141" s="156">
        <v>97753.5383</v>
      </c>
      <c r="AL1141" s="156">
        <v>181255.3353</v>
      </c>
      <c r="AM1141" s="160">
        <v>192543.16</v>
      </c>
      <c r="AN1141" s="152">
        <f t="shared" si="1"/>
        <v>32457.4497</v>
      </c>
      <c r="AO1141" s="152">
        <f t="shared" si="2"/>
        <v>172841.7587</v>
      </c>
      <c r="AP1141" s="152">
        <f t="shared" si="3"/>
        <v>10032.0255</v>
      </c>
      <c r="AQ1141" s="152">
        <f t="shared" si="4"/>
        <v>87419.8097</v>
      </c>
      <c r="AR1141" s="152">
        <f t="shared" si="5"/>
        <v>91247.0979</v>
      </c>
    </row>
    <row r="1142">
      <c r="A1142" s="156">
        <v>1.5226992E9</v>
      </c>
      <c r="B1142" s="156">
        <v>119556.4595</v>
      </c>
      <c r="D1142" s="153">
        <f>IFERROR(__xludf.DUMMYFUNCTION("TO_DATE(INT((E1142/(60*60*24))+""1/1/1970""))"),43729.0)</f>
        <v>43729</v>
      </c>
      <c r="E1142" s="152">
        <v>1.5690384E9</v>
      </c>
      <c r="F1142" s="152">
        <v>97753.5383</v>
      </c>
      <c r="H1142" s="153">
        <f>IFERROR(__xludf.DUMMYFUNCTION("TO_DATE(INT((I1142/(60*60*24))+""1/1/1970""))"),43729.0)</f>
        <v>43729</v>
      </c>
      <c r="I1142" s="152">
        <v>1.5690384E9</v>
      </c>
      <c r="J1142" s="152">
        <v>183028.58</v>
      </c>
      <c r="L1142" s="158">
        <v>43729.0</v>
      </c>
      <c r="M1142" s="159">
        <v>189339.78</v>
      </c>
      <c r="O1142" s="153">
        <f>IFERROR(__xludf.DUMMYFUNCTION("TO_DATE(INT((P1142/(60*60*24))+""1/1/1970""))"),43515.0)</f>
        <v>43515</v>
      </c>
      <c r="P1142" s="13">
        <v>1.5505344E9</v>
      </c>
      <c r="Q1142" s="13">
        <v>31399.0653</v>
      </c>
      <c r="S1142" s="153">
        <f>IFERROR(__xludf.DUMMYFUNCTION("TO_DATE(INT((T1142/(60*60*24))+""1/1/1970""))"),43729.0)</f>
        <v>43729</v>
      </c>
      <c r="T1142" s="156">
        <v>1.5690384E9</v>
      </c>
      <c r="U1142" s="156">
        <v>171946.7708</v>
      </c>
      <c r="W1142" s="153">
        <f>IFERROR(__xludf.DUMMYFUNCTION("TO_DATE(INT((X1142/(60*60*24))+""1/1/1970""))"),43698.0)</f>
        <v>43698</v>
      </c>
      <c r="X1142" s="152">
        <v>1.566396E9</v>
      </c>
      <c r="Y1142" s="152">
        <v>10057.9962</v>
      </c>
      <c r="AA1142" s="153">
        <f>IFERROR(__xludf.DUMMYFUNCTION("TO_DATE(INT((AB1142/(60*60*24))+""1/1/1970""))"),43704.0)</f>
        <v>43704</v>
      </c>
      <c r="AB1142" s="156">
        <v>1.5668892E9</v>
      </c>
      <c r="AC1142" s="156">
        <v>88046.8357</v>
      </c>
      <c r="AE1142" s="153">
        <f>IFERROR(__xludf.DUMMYFUNCTION("TO_DATE(INT((AF1142/(60*60*24))+""1/1/1970""))"),43519.0)</f>
        <v>43519</v>
      </c>
      <c r="AF1142" s="152">
        <v>1.55088E9</v>
      </c>
      <c r="AG1142" s="152">
        <v>92009.4249</v>
      </c>
      <c r="AH1142" s="156"/>
      <c r="AI1142" s="153">
        <f>IFERROR(__xludf.DUMMYFUNCTION("TO_DATE(INT((AJ1142/(60*60*24))+""1/1/1970""))"),43729.0)</f>
        <v>43729</v>
      </c>
      <c r="AJ1142" s="152">
        <v>1.5690384E9</v>
      </c>
      <c r="AK1142" s="152">
        <v>97753.5383</v>
      </c>
      <c r="AL1142" s="152">
        <v>183028.58</v>
      </c>
      <c r="AM1142" s="159">
        <v>189339.78</v>
      </c>
      <c r="AN1142" s="152">
        <f t="shared" si="1"/>
        <v>32573.4804</v>
      </c>
      <c r="AO1142" s="152">
        <f t="shared" si="2"/>
        <v>171946.7708</v>
      </c>
      <c r="AP1142" s="152">
        <f t="shared" si="3"/>
        <v>10029.7176</v>
      </c>
      <c r="AQ1142" s="152">
        <f t="shared" si="4"/>
        <v>87419.8097</v>
      </c>
      <c r="AR1142" s="152">
        <f t="shared" si="5"/>
        <v>91462.044</v>
      </c>
    </row>
    <row r="1143">
      <c r="A1143" s="152">
        <v>1.52276226E9</v>
      </c>
      <c r="B1143" s="152">
        <v>119556.4595</v>
      </c>
      <c r="D1143" s="153">
        <f>IFERROR(__xludf.DUMMYFUNCTION("TO_DATE(INT((E1143/(60*60*24))+""1/1/1970""))"),43731.0)</f>
        <v>43731</v>
      </c>
      <c r="E1143" s="156">
        <v>1.5692472E9</v>
      </c>
      <c r="F1143" s="156">
        <v>97753.5383</v>
      </c>
      <c r="H1143" s="153">
        <f>IFERROR(__xludf.DUMMYFUNCTION("TO_DATE(INT((I1143/(60*60*24))+""1/1/1970""))"),43731.0)</f>
        <v>43731</v>
      </c>
      <c r="I1143" s="156">
        <v>1.5692472E9</v>
      </c>
      <c r="J1143" s="156">
        <v>183028.58</v>
      </c>
      <c r="L1143" s="158">
        <v>43731.0</v>
      </c>
      <c r="M1143" s="160">
        <v>189339.78</v>
      </c>
      <c r="O1143" s="153">
        <f>IFERROR(__xludf.DUMMYFUNCTION("TO_DATE(INT((P1143/(60*60*24))+""1/1/1970""))"),43516.0)</f>
        <v>43516</v>
      </c>
      <c r="P1143" s="13">
        <v>1.5506748E9</v>
      </c>
      <c r="Q1143" s="13">
        <v>31375.6837</v>
      </c>
      <c r="S1143" s="153">
        <f>IFERROR(__xludf.DUMMYFUNCTION("TO_DATE(INT((T1143/(60*60*24))+""1/1/1970""))"),43731.0)</f>
        <v>43731</v>
      </c>
      <c r="T1143" s="152">
        <v>1.5692472E9</v>
      </c>
      <c r="U1143" s="152">
        <v>171946.7708</v>
      </c>
      <c r="W1143" s="153">
        <f>IFERROR(__xludf.DUMMYFUNCTION("TO_DATE(INT((X1143/(60*60*24))+""1/1/1970""))"),43699.0)</f>
        <v>43699</v>
      </c>
      <c r="X1143" s="152">
        <v>1.5664824E9</v>
      </c>
      <c r="Y1143" s="152">
        <v>10045.3668</v>
      </c>
      <c r="AA1143" s="153">
        <f>IFERROR(__xludf.DUMMYFUNCTION("TO_DATE(INT((AB1143/(60*60*24))+""1/1/1970""))"),43705.0)</f>
        <v>43705</v>
      </c>
      <c r="AB1143" s="152">
        <v>1.5669684E9</v>
      </c>
      <c r="AC1143" s="152">
        <v>87930.6008</v>
      </c>
      <c r="AE1143" s="153">
        <f>IFERROR(__xludf.DUMMYFUNCTION("TO_DATE(INT((AF1143/(60*60*24))+""1/1/1970""))"),43520.0)</f>
        <v>43520</v>
      </c>
      <c r="AF1143" s="156">
        <v>1.5510492E9</v>
      </c>
      <c r="AG1143" s="156">
        <v>92009.4249</v>
      </c>
      <c r="AH1143" s="156"/>
      <c r="AI1143" s="153">
        <f>IFERROR(__xludf.DUMMYFUNCTION("TO_DATE(INT((AJ1143/(60*60*24))+""1/1/1970""))"),43731.0)</f>
        <v>43731</v>
      </c>
      <c r="AJ1143" s="156">
        <v>1.5692472E9</v>
      </c>
      <c r="AK1143" s="156">
        <v>97753.5383</v>
      </c>
      <c r="AL1143" s="156">
        <v>183028.58</v>
      </c>
      <c r="AM1143" s="160">
        <v>189339.78</v>
      </c>
      <c r="AN1143" s="152">
        <f t="shared" si="1"/>
        <v>32559.2612</v>
      </c>
      <c r="AO1143" s="152">
        <f t="shared" si="2"/>
        <v>171946.7708</v>
      </c>
      <c r="AP1143" s="152">
        <f t="shared" si="3"/>
        <v>10028.6053</v>
      </c>
      <c r="AQ1143" s="152">
        <f t="shared" si="4"/>
        <v>87434.2053</v>
      </c>
      <c r="AR1143" s="152">
        <f t="shared" si="5"/>
        <v>91458.4009</v>
      </c>
    </row>
    <row r="1144">
      <c r="A1144" s="156">
        <v>1.5227856E9</v>
      </c>
      <c r="B1144" s="156">
        <v>119556.4595</v>
      </c>
      <c r="D1144" s="153">
        <f>IFERROR(__xludf.DUMMYFUNCTION("TO_DATE(INT((E1144/(60*60*24))+""1/1/1970""))"),43732.0)</f>
        <v>43732</v>
      </c>
      <c r="E1144" s="156">
        <v>1.5692976E9</v>
      </c>
      <c r="F1144" s="156">
        <v>97753.5383</v>
      </c>
      <c r="H1144" s="153">
        <f>IFERROR(__xludf.DUMMYFUNCTION("TO_DATE(INT((I1144/(60*60*24))+""1/1/1970""))"),43732.0)</f>
        <v>43732</v>
      </c>
      <c r="I1144" s="156">
        <v>1.5692976E9</v>
      </c>
      <c r="J1144" s="156">
        <v>180839.7881</v>
      </c>
      <c r="L1144" s="158">
        <v>43732.0</v>
      </c>
      <c r="M1144" s="159">
        <v>189015.93</v>
      </c>
      <c r="O1144" s="153">
        <f>IFERROR(__xludf.DUMMYFUNCTION("TO_DATE(INT((P1144/(60*60*24))+""1/1/1970""))"),43517.0)</f>
        <v>43517</v>
      </c>
      <c r="P1144" s="13">
        <v>1.5507612E9</v>
      </c>
      <c r="Q1144" s="13">
        <v>31427.9097</v>
      </c>
      <c r="S1144" s="153">
        <f>IFERROR(__xludf.DUMMYFUNCTION("TO_DATE(INT((T1144/(60*60*24))+""1/1/1970""))"),43732.0)</f>
        <v>43732</v>
      </c>
      <c r="T1144" s="152">
        <v>1.5692976E9</v>
      </c>
      <c r="U1144" s="152">
        <v>172003.0597</v>
      </c>
      <c r="W1144" s="153">
        <f>IFERROR(__xludf.DUMMYFUNCTION("TO_DATE(INT((X1144/(60*60*24))+""1/1/1970""))"),43700.0)</f>
        <v>43700</v>
      </c>
      <c r="X1144" s="152">
        <v>1.5665688E9</v>
      </c>
      <c r="Y1144" s="152">
        <v>10059.3982</v>
      </c>
      <c r="AA1144" s="153">
        <f>IFERROR(__xludf.DUMMYFUNCTION("TO_DATE(INT((AB1144/(60*60*24))+""1/1/1970""))"),43706.0)</f>
        <v>43706</v>
      </c>
      <c r="AB1144" s="156">
        <v>1.5670476E9</v>
      </c>
      <c r="AC1144" s="156">
        <v>88257.3463</v>
      </c>
      <c r="AE1144" s="153">
        <f>IFERROR(__xludf.DUMMYFUNCTION("TO_DATE(INT((AF1144/(60*60*24))+""1/1/1970""))"),43521.0)</f>
        <v>43521</v>
      </c>
      <c r="AF1144" s="152">
        <v>1.5510888E9</v>
      </c>
      <c r="AG1144" s="152">
        <v>92077.0349</v>
      </c>
      <c r="AH1144" s="156"/>
      <c r="AI1144" s="153">
        <f>IFERROR(__xludf.DUMMYFUNCTION("TO_DATE(INT((AJ1144/(60*60*24))+""1/1/1970""))"),43732.0)</f>
        <v>43732</v>
      </c>
      <c r="AJ1144" s="156">
        <v>1.5692976E9</v>
      </c>
      <c r="AK1144" s="156">
        <v>97753.5383</v>
      </c>
      <c r="AL1144" s="156">
        <v>180839.7881</v>
      </c>
      <c r="AM1144" s="159">
        <v>189015.93</v>
      </c>
      <c r="AN1144" s="152">
        <f t="shared" si="1"/>
        <v>32532.7233</v>
      </c>
      <c r="AO1144" s="152">
        <f t="shared" si="2"/>
        <v>172003.0597</v>
      </c>
      <c r="AP1144" s="152">
        <f t="shared" si="3"/>
        <v>10025.6851</v>
      </c>
      <c r="AQ1144" s="152">
        <f t="shared" si="4"/>
        <v>87425.4083</v>
      </c>
      <c r="AR1144" s="152">
        <f t="shared" si="5"/>
        <v>91658.7744</v>
      </c>
    </row>
    <row r="1145">
      <c r="A1145" s="152">
        <v>1.52284866E9</v>
      </c>
      <c r="B1145" s="152">
        <v>119556.4595</v>
      </c>
      <c r="D1145" s="153">
        <f>IFERROR(__xludf.DUMMYFUNCTION("TO_DATE(INT((E1145/(60*60*24))+""1/1/1970""))"),43733.0)</f>
        <v>43733</v>
      </c>
      <c r="E1145" s="152">
        <v>1.569384E9</v>
      </c>
      <c r="F1145" s="152">
        <v>97753.5383</v>
      </c>
      <c r="H1145" s="153">
        <f>IFERROR(__xludf.DUMMYFUNCTION("TO_DATE(INT((I1145/(60*60*24))+""1/1/1970""))"),43733.0)</f>
        <v>43733</v>
      </c>
      <c r="I1145" s="152">
        <v>1.569384E9</v>
      </c>
      <c r="J1145" s="152">
        <v>176504.6349</v>
      </c>
      <c r="L1145" s="158">
        <v>43733.0</v>
      </c>
      <c r="M1145" s="160">
        <v>185261.24</v>
      </c>
      <c r="O1145" s="153">
        <f>IFERROR(__xludf.DUMMYFUNCTION("TO_DATE(INT((P1145/(60*60*24))+""1/1/1970""))"),43518.0)</f>
        <v>43518</v>
      </c>
      <c r="P1145" s="13">
        <v>1.5508476E9</v>
      </c>
      <c r="Q1145" s="13">
        <v>31425.0398</v>
      </c>
      <c r="S1145" s="153">
        <f>IFERROR(__xludf.DUMMYFUNCTION("TO_DATE(INT((T1145/(60*60*24))+""1/1/1970""))"),43733.0)</f>
        <v>43733</v>
      </c>
      <c r="T1145" s="156">
        <v>1.569384E9</v>
      </c>
      <c r="U1145" s="156">
        <v>170626.8656</v>
      </c>
      <c r="W1145" s="153">
        <f>IFERROR(__xludf.DUMMYFUNCTION("TO_DATE(INT((X1145/(60*60*24))+""1/1/1970""))"),43701.0)</f>
        <v>43701</v>
      </c>
      <c r="X1145" s="152">
        <v>1.5666048E9</v>
      </c>
      <c r="Y1145" s="152">
        <v>10076.7096</v>
      </c>
      <c r="AA1145" s="153">
        <f>IFERROR(__xludf.DUMMYFUNCTION("TO_DATE(INT((AB1145/(60*60*24))+""1/1/1970""))"),43707.0)</f>
        <v>43707</v>
      </c>
      <c r="AB1145" s="152">
        <v>1.5671268E9</v>
      </c>
      <c r="AC1145" s="152">
        <v>88380.7396</v>
      </c>
      <c r="AE1145" s="153">
        <f>IFERROR(__xludf.DUMMYFUNCTION("TO_DATE(INT((AF1145/(60*60*24))+""1/1/1970""))"),43522.0)</f>
        <v>43522</v>
      </c>
      <c r="AF1145" s="156">
        <v>1.551168E9</v>
      </c>
      <c r="AG1145" s="156">
        <v>92260.0271</v>
      </c>
      <c r="AH1145" s="156"/>
      <c r="AI1145" s="153">
        <f>IFERROR(__xludf.DUMMYFUNCTION("TO_DATE(INT((AJ1145/(60*60*24))+""1/1/1970""))"),43733.0)</f>
        <v>43733</v>
      </c>
      <c r="AJ1145" s="152">
        <v>1.569384E9</v>
      </c>
      <c r="AK1145" s="152">
        <v>97753.5383</v>
      </c>
      <c r="AL1145" s="152">
        <v>176504.6349</v>
      </c>
      <c r="AM1145" s="160">
        <v>185261.24</v>
      </c>
      <c r="AN1145" s="152">
        <f t="shared" si="1"/>
        <v>32562.0483</v>
      </c>
      <c r="AO1145" s="152">
        <f t="shared" si="2"/>
        <v>170626.8656</v>
      </c>
      <c r="AP1145" s="152">
        <f t="shared" si="3"/>
        <v>10023.683</v>
      </c>
      <c r="AQ1145" s="152">
        <f t="shared" si="4"/>
        <v>87416.0629</v>
      </c>
      <c r="AR1145" s="152">
        <f t="shared" si="5"/>
        <v>91498.4756</v>
      </c>
    </row>
    <row r="1146">
      <c r="A1146" s="156">
        <v>1.522872E9</v>
      </c>
      <c r="B1146" s="156">
        <v>119556.4595</v>
      </c>
      <c r="D1146" s="153">
        <f>IFERROR(__xludf.DUMMYFUNCTION("TO_DATE(INT((E1146/(60*60*24))+""1/1/1970""))"),43734.0)</f>
        <v>43734</v>
      </c>
      <c r="E1146" s="156">
        <v>1.5694704E9</v>
      </c>
      <c r="F1146" s="156">
        <v>97753.5383</v>
      </c>
      <c r="H1146" s="153">
        <f>IFERROR(__xludf.DUMMYFUNCTION("TO_DATE(INT((I1146/(60*60*24))+""1/1/1970""))"),43734.0)</f>
        <v>43734</v>
      </c>
      <c r="I1146" s="156">
        <v>1.5694704E9</v>
      </c>
      <c r="J1146" s="156">
        <v>177155.7192</v>
      </c>
      <c r="L1146" s="158">
        <v>43734.0</v>
      </c>
      <c r="M1146" s="159">
        <v>188274.72</v>
      </c>
      <c r="O1146" s="153">
        <f>IFERROR(__xludf.DUMMYFUNCTION("TO_DATE(INT((P1146/(60*60*24))+""1/1/1970""))"),43519.0)</f>
        <v>43519</v>
      </c>
      <c r="P1146" s="13">
        <v>1.55088E9</v>
      </c>
      <c r="Q1146" s="13">
        <v>31419.324</v>
      </c>
      <c r="S1146" s="153">
        <f>IFERROR(__xludf.DUMMYFUNCTION("TO_DATE(INT((T1146/(60*60*24))+""1/1/1970""))"),43734.0)</f>
        <v>43734</v>
      </c>
      <c r="T1146" s="152">
        <v>1.5694704E9</v>
      </c>
      <c r="U1146" s="152">
        <v>171628.7239</v>
      </c>
      <c r="W1146" s="153">
        <f>IFERROR(__xludf.DUMMYFUNCTION("TO_DATE(INT((X1146/(60*60*24))+""1/1/1970""))"),43703.0)</f>
        <v>43703</v>
      </c>
      <c r="X1146" s="156">
        <v>1.5667776E9</v>
      </c>
      <c r="Y1146" s="156">
        <v>10091.0693</v>
      </c>
      <c r="AA1146" s="153">
        <f>IFERROR(__xludf.DUMMYFUNCTION("TO_DATE(INT((AB1146/(60*60*24))+""1/1/1970""))"),43709.0)</f>
        <v>43709</v>
      </c>
      <c r="AB1146" s="156">
        <v>1.5673752E9</v>
      </c>
      <c r="AC1146" s="156">
        <v>88646.2244</v>
      </c>
      <c r="AE1146" s="153">
        <f>IFERROR(__xludf.DUMMYFUNCTION("TO_DATE(INT((AF1146/(60*60*24))+""1/1/1970""))"),43523.0)</f>
        <v>43523</v>
      </c>
      <c r="AF1146" s="152">
        <v>1.5512472E9</v>
      </c>
      <c r="AG1146" s="152">
        <v>92487.5528</v>
      </c>
      <c r="AH1146" s="156"/>
      <c r="AI1146" s="153">
        <f>IFERROR(__xludf.DUMMYFUNCTION("TO_DATE(INT((AJ1146/(60*60*24))+""1/1/1970""))"),43734.0)</f>
        <v>43734</v>
      </c>
      <c r="AJ1146" s="156">
        <v>1.5694704E9</v>
      </c>
      <c r="AK1146" s="156">
        <v>97753.5383</v>
      </c>
      <c r="AL1146" s="156">
        <v>177155.7192</v>
      </c>
      <c r="AM1146" s="159">
        <v>188274.72</v>
      </c>
      <c r="AN1146" s="152">
        <f t="shared" si="1"/>
        <v>32437.4631</v>
      </c>
      <c r="AO1146" s="152">
        <f t="shared" si="2"/>
        <v>171628.7239</v>
      </c>
      <c r="AP1146" s="152">
        <f t="shared" si="3"/>
        <v>10026.9063</v>
      </c>
      <c r="AQ1146" s="152">
        <f t="shared" si="4"/>
        <v>87423.5195</v>
      </c>
      <c r="AR1146" s="152">
        <f t="shared" si="5"/>
        <v>92004.0645</v>
      </c>
    </row>
    <row r="1147">
      <c r="A1147" s="152">
        <v>1.52293506E9</v>
      </c>
      <c r="B1147" s="152">
        <v>119556.4595</v>
      </c>
      <c r="D1147" s="153">
        <f>IFERROR(__xludf.DUMMYFUNCTION("TO_DATE(INT((E1147/(60*60*24))+""1/1/1970""))"),43735.0)</f>
        <v>43735</v>
      </c>
      <c r="E1147" s="152">
        <v>1.5695568E9</v>
      </c>
      <c r="F1147" s="152">
        <v>97753.5383</v>
      </c>
      <c r="H1147" s="153">
        <f>IFERROR(__xludf.DUMMYFUNCTION("TO_DATE(INT((I1147/(60*60*24))+""1/1/1970""))"),43735.0)</f>
        <v>43735</v>
      </c>
      <c r="I1147" s="152">
        <v>1.5695568E9</v>
      </c>
      <c r="J1147" s="152">
        <v>176719.004</v>
      </c>
      <c r="L1147" s="158">
        <v>43735.0</v>
      </c>
      <c r="M1147" s="160">
        <v>187251.92</v>
      </c>
      <c r="O1147" s="153">
        <f>IFERROR(__xludf.DUMMYFUNCTION("TO_DATE(INT((P1147/(60*60*24))+""1/1/1970""))"),43520.0)</f>
        <v>43520</v>
      </c>
      <c r="P1147" s="13">
        <v>1.5509664E9</v>
      </c>
      <c r="Q1147" s="13">
        <v>31419.324</v>
      </c>
      <c r="S1147" s="153">
        <f>IFERROR(__xludf.DUMMYFUNCTION("TO_DATE(INT((T1147/(60*60*24))+""1/1/1970""))"),43735.0)</f>
        <v>43735</v>
      </c>
      <c r="T1147" s="156">
        <v>1.5695568E9</v>
      </c>
      <c r="U1147" s="156">
        <v>171283.3406</v>
      </c>
      <c r="W1147" s="153">
        <f>IFERROR(__xludf.DUMMYFUNCTION("TO_DATE(INT((X1147/(60*60*24))+""1/1/1970""))"),43704.0)</f>
        <v>43704</v>
      </c>
      <c r="X1147" s="152">
        <v>1.5669144E9</v>
      </c>
      <c r="Y1147" s="152">
        <v>10060.6009</v>
      </c>
      <c r="AA1147" s="153">
        <f>IFERROR(__xludf.DUMMYFUNCTION("TO_DATE(INT((AB1147/(60*60*24))+""1/1/1970""))"),43710.0)</f>
        <v>43710</v>
      </c>
      <c r="AB1147" s="156">
        <v>1.5674148E9</v>
      </c>
      <c r="AC1147" s="156">
        <v>88716.6784</v>
      </c>
      <c r="AE1147" s="153">
        <f>IFERROR(__xludf.DUMMYFUNCTION("TO_DATE(INT((AF1147/(60*60*24))+""1/1/1970""))"),43524.0)</f>
        <v>43524</v>
      </c>
      <c r="AF1147" s="156">
        <v>1.5513264E9</v>
      </c>
      <c r="AG1147" s="156">
        <v>92379.8627</v>
      </c>
      <c r="AH1147" s="156"/>
      <c r="AI1147" s="153">
        <f>IFERROR(__xludf.DUMMYFUNCTION("TO_DATE(INT((AJ1147/(60*60*24))+""1/1/1970""))"),43735.0)</f>
        <v>43735</v>
      </c>
      <c r="AJ1147" s="152">
        <v>1.5695568E9</v>
      </c>
      <c r="AK1147" s="152">
        <v>97753.5383</v>
      </c>
      <c r="AL1147" s="152">
        <v>176719.004</v>
      </c>
      <c r="AM1147" s="160">
        <v>187251.92</v>
      </c>
      <c r="AN1147" s="152">
        <f t="shared" si="1"/>
        <v>32420.828</v>
      </c>
      <c r="AO1147" s="152">
        <f t="shared" si="2"/>
        <v>171283.3406</v>
      </c>
      <c r="AP1147" s="152">
        <f t="shared" si="3"/>
        <v>10029.7634</v>
      </c>
      <c r="AQ1147" s="152">
        <f t="shared" si="4"/>
        <v>87434.0221</v>
      </c>
      <c r="AR1147" s="152">
        <f t="shared" si="5"/>
        <v>92237.6312</v>
      </c>
    </row>
    <row r="1148">
      <c r="A1148" s="156">
        <v>1.5229584E9</v>
      </c>
      <c r="B1148" s="156">
        <v>119556.4595</v>
      </c>
      <c r="D1148" s="153">
        <f>IFERROR(__xludf.DUMMYFUNCTION("TO_DATE(INT((E1148/(60*60*24))+""1/1/1970""))"),43736.0)</f>
        <v>43736</v>
      </c>
      <c r="E1148" s="156">
        <v>1.5696432E9</v>
      </c>
      <c r="F1148" s="156">
        <v>97753.5383</v>
      </c>
      <c r="H1148" s="153">
        <f>IFERROR(__xludf.DUMMYFUNCTION("TO_DATE(INT((I1148/(60*60*24))+""1/1/1970""))"),43736.0)</f>
        <v>43736</v>
      </c>
      <c r="I1148" s="156">
        <v>1.5696432E9</v>
      </c>
      <c r="J1148" s="156">
        <v>172548.6679</v>
      </c>
      <c r="L1148" s="158">
        <v>43736.0</v>
      </c>
      <c r="M1148" s="159">
        <v>184099.87</v>
      </c>
      <c r="O1148" s="153">
        <f>IFERROR(__xludf.DUMMYFUNCTION("TO_DATE(INT((P1148/(60*60*24))+""1/1/1970""))"),43521.0)</f>
        <v>43521</v>
      </c>
      <c r="P1148" s="13">
        <v>1.5510528E9</v>
      </c>
      <c r="Q1148" s="13">
        <v>31410.479</v>
      </c>
      <c r="S1148" s="153">
        <f>IFERROR(__xludf.DUMMYFUNCTION("TO_DATE(INT((T1148/(60*60*24))+""1/1/1970""))"),43736.0)</f>
        <v>43736</v>
      </c>
      <c r="T1148" s="152">
        <v>1.5696432E9</v>
      </c>
      <c r="U1148" s="152">
        <v>170354.9132</v>
      </c>
      <c r="W1148" s="153">
        <f>IFERROR(__xludf.DUMMYFUNCTION("TO_DATE(INT((X1148/(60*60*24))+""1/1/1970""))"),43705.0)</f>
        <v>43705</v>
      </c>
      <c r="X1148" s="152">
        <v>1.5670008E9</v>
      </c>
      <c r="Y1148" s="152">
        <v>10070.6676</v>
      </c>
      <c r="AA1148" s="153">
        <f>IFERROR(__xludf.DUMMYFUNCTION("TO_DATE(INT((AB1148/(60*60*24))+""1/1/1970""))"),43711.0)</f>
        <v>43711</v>
      </c>
      <c r="AB1148" s="152">
        <v>1.567494E9</v>
      </c>
      <c r="AC1148" s="152">
        <v>88976.415</v>
      </c>
      <c r="AE1148" s="153">
        <f>IFERROR(__xludf.DUMMYFUNCTION("TO_DATE(INT((AF1148/(60*60*24))+""1/1/1970""))"),43525.0)</f>
        <v>43525</v>
      </c>
      <c r="AF1148" s="152">
        <v>1.5514056E9</v>
      </c>
      <c r="AG1148" s="152">
        <v>92326.0176</v>
      </c>
      <c r="AH1148" s="156"/>
      <c r="AI1148" s="153">
        <f>IFERROR(__xludf.DUMMYFUNCTION("TO_DATE(INT((AJ1148/(60*60*24))+""1/1/1970""))"),43736.0)</f>
        <v>43736</v>
      </c>
      <c r="AJ1148" s="156">
        <v>1.5696432E9</v>
      </c>
      <c r="AK1148" s="156">
        <v>97753.5383</v>
      </c>
      <c r="AL1148" s="156">
        <v>172548.6679</v>
      </c>
      <c r="AM1148" s="159">
        <v>184099.87</v>
      </c>
      <c r="AN1148" s="152">
        <f t="shared" si="1"/>
        <v>32399.1207</v>
      </c>
      <c r="AO1148" s="152">
        <f t="shared" si="2"/>
        <v>170354.9132</v>
      </c>
      <c r="AP1148" s="152">
        <f t="shared" si="3"/>
        <v>10017.3739</v>
      </c>
      <c r="AQ1148" s="152">
        <f t="shared" si="4"/>
        <v>87434.0221</v>
      </c>
      <c r="AR1148" s="152">
        <f t="shared" si="5"/>
        <v>92091.905</v>
      </c>
    </row>
    <row r="1149">
      <c r="A1149" s="152">
        <v>1.52302146E9</v>
      </c>
      <c r="B1149" s="152">
        <v>119556.4595</v>
      </c>
      <c r="D1149" s="153">
        <f>IFERROR(__xludf.DUMMYFUNCTION("TO_DATE(INT((E1149/(60*60*24))+""1/1/1970""))"),43738.0)</f>
        <v>43738</v>
      </c>
      <c r="E1149" s="152">
        <v>1.569852E9</v>
      </c>
      <c r="F1149" s="152">
        <v>97753.5383</v>
      </c>
      <c r="H1149" s="153">
        <f>IFERROR(__xludf.DUMMYFUNCTION("TO_DATE(INT((I1149/(60*60*24))+""1/1/1970""))"),43738.0)</f>
        <v>43738</v>
      </c>
      <c r="I1149" s="152">
        <v>1.569852E9</v>
      </c>
      <c r="J1149" s="152">
        <v>172548.6679</v>
      </c>
      <c r="L1149" s="158">
        <v>43738.0</v>
      </c>
      <c r="M1149" s="160">
        <v>184099.87</v>
      </c>
      <c r="O1149" s="153">
        <f>IFERROR(__xludf.DUMMYFUNCTION("TO_DATE(INT((P1149/(60*60*24))+""1/1/1970""))"),43522.0)</f>
        <v>43522</v>
      </c>
      <c r="P1149" s="13">
        <v>1.5511932E9</v>
      </c>
      <c r="Q1149" s="13">
        <v>31345.4519</v>
      </c>
      <c r="S1149" s="153">
        <f>IFERROR(__xludf.DUMMYFUNCTION("TO_DATE(INT((T1149/(60*60*24))+""1/1/1970""))"),43738.0)</f>
        <v>43738</v>
      </c>
      <c r="T1149" s="156">
        <v>1.569852E9</v>
      </c>
      <c r="U1149" s="156">
        <v>170354.9132</v>
      </c>
      <c r="W1149" s="153">
        <f>IFERROR(__xludf.DUMMYFUNCTION("TO_DATE(INT((X1149/(60*60*24))+""1/1/1970""))"),43706.0)</f>
        <v>43706</v>
      </c>
      <c r="X1149" s="152">
        <v>1.5670872E9</v>
      </c>
      <c r="Y1149" s="152">
        <v>10066.0126</v>
      </c>
      <c r="AA1149" s="153">
        <f>IFERROR(__xludf.DUMMYFUNCTION("TO_DATE(INT((AB1149/(60*60*24))+""1/1/1970""))"),43712.0)</f>
        <v>43712</v>
      </c>
      <c r="AB1149" s="156">
        <v>1.5675732E9</v>
      </c>
      <c r="AC1149" s="156">
        <v>88503.2602</v>
      </c>
      <c r="AE1149" s="153">
        <f>IFERROR(__xludf.DUMMYFUNCTION("TO_DATE(INT((AF1149/(60*60*24))+""1/1/1970""))"),43526.0)</f>
        <v>43526</v>
      </c>
      <c r="AF1149" s="156">
        <v>1.5514848E9</v>
      </c>
      <c r="AG1149" s="156">
        <v>92258.0028</v>
      </c>
      <c r="AH1149" s="156"/>
      <c r="AI1149" s="153">
        <f>IFERROR(__xludf.DUMMYFUNCTION("TO_DATE(INT((AJ1149/(60*60*24))+""1/1/1970""))"),43738.0)</f>
        <v>43738</v>
      </c>
      <c r="AJ1149" s="152">
        <v>1.569852E9</v>
      </c>
      <c r="AK1149" s="152">
        <v>97753.5383</v>
      </c>
      <c r="AL1149" s="152">
        <v>172548.6679</v>
      </c>
      <c r="AM1149" s="160">
        <v>184099.87</v>
      </c>
      <c r="AN1149" s="152">
        <f t="shared" si="1"/>
        <v>32390.3027</v>
      </c>
      <c r="AO1149" s="152">
        <f t="shared" si="2"/>
        <v>170354.9132</v>
      </c>
      <c r="AP1149" s="152">
        <f t="shared" si="3"/>
        <v>10017.5562</v>
      </c>
      <c r="AQ1149" s="152">
        <f t="shared" si="4"/>
        <v>87362.6681</v>
      </c>
      <c r="AR1149" s="152">
        <f t="shared" si="5"/>
        <v>92076.118</v>
      </c>
    </row>
    <row r="1150">
      <c r="A1150" s="156">
        <v>1.5230448E9</v>
      </c>
      <c r="B1150" s="156">
        <v>119556.4595</v>
      </c>
      <c r="D1150" s="153">
        <f>IFERROR(__xludf.DUMMYFUNCTION("TO_DATE(INT((E1150/(60*60*24))+""1/1/1970""))"),43739.0)</f>
        <v>43739</v>
      </c>
      <c r="E1150" s="152">
        <v>1.5699024E9</v>
      </c>
      <c r="F1150" s="152">
        <v>97753.5383</v>
      </c>
      <c r="H1150" s="153">
        <f>IFERROR(__xludf.DUMMYFUNCTION("TO_DATE(INT((I1150/(60*60*24))+""1/1/1970""))"),43739.0)</f>
        <v>43739</v>
      </c>
      <c r="I1150" s="152">
        <v>1.5699024E9</v>
      </c>
      <c r="J1150" s="152">
        <v>174132.8617</v>
      </c>
      <c r="L1150" s="158">
        <v>43739.0</v>
      </c>
      <c r="M1150" s="160">
        <v>186579.86</v>
      </c>
      <c r="O1150" s="153">
        <f>IFERROR(__xludf.DUMMYFUNCTION("TO_DATE(INT((P1150/(60*60*24))+""1/1/1970""))"),43523.0)</f>
        <v>43523</v>
      </c>
      <c r="P1150" s="13">
        <v>1.5512796E9</v>
      </c>
      <c r="Q1150" s="13">
        <v>31412.9342</v>
      </c>
      <c r="S1150" s="153">
        <f>IFERROR(__xludf.DUMMYFUNCTION("TO_DATE(INT((T1150/(60*60*24))+""1/1/1970""))"),43739.0)</f>
        <v>43739</v>
      </c>
      <c r="T1150" s="156">
        <v>1.5699024E9</v>
      </c>
      <c r="U1150" s="156">
        <v>171186.303</v>
      </c>
      <c r="W1150" s="153">
        <f>IFERROR(__xludf.DUMMYFUNCTION("TO_DATE(INT((X1150/(60*60*24))+""1/1/1970""))"),43707.0)</f>
        <v>43707</v>
      </c>
      <c r="X1150" s="152">
        <v>1.5671736E9</v>
      </c>
      <c r="Y1150" s="152">
        <v>10056.2758</v>
      </c>
      <c r="AA1150" s="153">
        <f>IFERROR(__xludf.DUMMYFUNCTION("TO_DATE(INT((AB1150/(60*60*24))+""1/1/1970""))"),43713.0)</f>
        <v>43713</v>
      </c>
      <c r="AB1150" s="152">
        <v>1.5676524E9</v>
      </c>
      <c r="AC1150" s="152">
        <v>87735.8932</v>
      </c>
      <c r="AE1150" s="153">
        <f>IFERROR(__xludf.DUMMYFUNCTION("TO_DATE(INT((AF1150/(60*60*24))+""1/1/1970""))"),43527.0)</f>
        <v>43527</v>
      </c>
      <c r="AF1150" s="152">
        <v>1.551654E9</v>
      </c>
      <c r="AG1150" s="152">
        <v>92258.0028</v>
      </c>
      <c r="AH1150" s="156"/>
      <c r="AI1150" s="153">
        <f>IFERROR(__xludf.DUMMYFUNCTION("TO_DATE(INT((AJ1150/(60*60*24))+""1/1/1970""))"),43739.0)</f>
        <v>43739</v>
      </c>
      <c r="AJ1150" s="152">
        <v>1.5699024E9</v>
      </c>
      <c r="AK1150" s="152">
        <v>97753.5383</v>
      </c>
      <c r="AL1150" s="152">
        <v>174132.8617</v>
      </c>
      <c r="AM1150" s="160">
        <v>186579.86</v>
      </c>
      <c r="AN1150" s="152">
        <f t="shared" si="1"/>
        <v>32340.3518</v>
      </c>
      <c r="AO1150" s="152">
        <f t="shared" si="2"/>
        <v>171186.303</v>
      </c>
      <c r="AP1150" s="152">
        <f t="shared" si="3"/>
        <v>10028.5743</v>
      </c>
      <c r="AQ1150" s="152">
        <f t="shared" si="4"/>
        <v>87934.8737</v>
      </c>
      <c r="AR1150" s="152">
        <f t="shared" si="5"/>
        <v>92422.6226</v>
      </c>
    </row>
    <row r="1151">
      <c r="A1151" s="152">
        <v>1.52328066E9</v>
      </c>
      <c r="B1151" s="152">
        <v>119556.4595</v>
      </c>
      <c r="D1151" s="153">
        <f>IFERROR(__xludf.DUMMYFUNCTION("TO_DATE(INT((E1151/(60*60*24))+""1/1/1970""))"),43740.0)</f>
        <v>43740</v>
      </c>
      <c r="E1151" s="156">
        <v>1.5699888E9</v>
      </c>
      <c r="F1151" s="156">
        <v>97753.5383</v>
      </c>
      <c r="H1151" s="153">
        <f>IFERROR(__xludf.DUMMYFUNCTION("TO_DATE(INT((I1151/(60*60*24))+""1/1/1970""))"),43740.0)</f>
        <v>43740</v>
      </c>
      <c r="I1151" s="156">
        <v>1.5699888E9</v>
      </c>
      <c r="J1151" s="156">
        <v>175939.8892</v>
      </c>
      <c r="L1151" s="158">
        <v>43740.0</v>
      </c>
      <c r="M1151" s="159">
        <v>183033.87</v>
      </c>
      <c r="O1151" s="153">
        <f>IFERROR(__xludf.DUMMYFUNCTION("TO_DATE(INT((P1151/(60*60*24))+""1/1/1970""))"),43524.0)</f>
        <v>43524</v>
      </c>
      <c r="P1151" s="13">
        <v>1.551366E9</v>
      </c>
      <c r="Q1151" s="13">
        <v>31385.3982</v>
      </c>
      <c r="S1151" s="153">
        <f>IFERROR(__xludf.DUMMYFUNCTION("TO_DATE(INT((T1151/(60*60*24))+""1/1/1970""))"),43740.0)</f>
        <v>43740</v>
      </c>
      <c r="T1151" s="152">
        <v>1.5699888E9</v>
      </c>
      <c r="U1151" s="152">
        <v>169138.4454</v>
      </c>
      <c r="W1151" s="153">
        <f>IFERROR(__xludf.DUMMYFUNCTION("TO_DATE(INT((X1151/(60*60*24))+""1/1/1970""))"),43708.0)</f>
        <v>43708</v>
      </c>
      <c r="X1151" s="152">
        <v>1.5672096E9</v>
      </c>
      <c r="Y1151" s="152">
        <v>10068.4653</v>
      </c>
      <c r="AA1151" s="153">
        <f>IFERROR(__xludf.DUMMYFUNCTION("TO_DATE(INT((AB1151/(60*60*24))+""1/1/1970""))"),43714.0)</f>
        <v>43714</v>
      </c>
      <c r="AB1151" s="156">
        <v>1.5677316E9</v>
      </c>
      <c r="AC1151" s="156">
        <v>87463.7237</v>
      </c>
      <c r="AE1151" s="153">
        <f>IFERROR(__xludf.DUMMYFUNCTION("TO_DATE(INT((AF1151/(60*60*24))+""1/1/1970""))"),43528.0)</f>
        <v>43528</v>
      </c>
      <c r="AF1151" s="156">
        <v>1.5516936E9</v>
      </c>
      <c r="AG1151" s="156">
        <v>92341.8068</v>
      </c>
      <c r="AH1151" s="156"/>
      <c r="AI1151" s="153">
        <f>IFERROR(__xludf.DUMMYFUNCTION("TO_DATE(INT((AJ1151/(60*60*24))+""1/1/1970""))"),43740.0)</f>
        <v>43740</v>
      </c>
      <c r="AJ1151" s="156">
        <v>1.5699888E9</v>
      </c>
      <c r="AK1151" s="156">
        <v>97753.5383</v>
      </c>
      <c r="AL1151" s="156">
        <v>175939.8892</v>
      </c>
      <c r="AM1151" s="159">
        <v>183033.87</v>
      </c>
      <c r="AN1151" s="152">
        <f t="shared" si="1"/>
        <v>32512.5978</v>
      </c>
      <c r="AO1151" s="152">
        <f t="shared" si="2"/>
        <v>169138.4454</v>
      </c>
      <c r="AP1151" s="152">
        <f t="shared" si="3"/>
        <v>10028.1487</v>
      </c>
      <c r="AQ1151" s="152">
        <f t="shared" si="4"/>
        <v>87387.0171</v>
      </c>
      <c r="AR1151" s="152">
        <f t="shared" si="5"/>
        <v>92143.314</v>
      </c>
    </row>
    <row r="1152">
      <c r="A1152" s="156">
        <v>1.523304E9</v>
      </c>
      <c r="B1152" s="156">
        <v>119556.4595</v>
      </c>
      <c r="D1152" s="153">
        <f>IFERROR(__xludf.DUMMYFUNCTION("TO_DATE(INT((E1152/(60*60*24))+""1/1/1970""))"),43741.0)</f>
        <v>43741</v>
      </c>
      <c r="E1152" s="152">
        <v>1.5700752E9</v>
      </c>
      <c r="F1152" s="152">
        <v>97753.5383</v>
      </c>
      <c r="H1152" s="153">
        <f>IFERROR(__xludf.DUMMYFUNCTION("TO_DATE(INT((I1152/(60*60*24))+""1/1/1970""))"),43741.0)</f>
        <v>43741</v>
      </c>
      <c r="I1152" s="152">
        <v>1.5700752E9</v>
      </c>
      <c r="J1152" s="152">
        <v>177092.6061</v>
      </c>
      <c r="L1152" s="158">
        <v>43741.0</v>
      </c>
      <c r="M1152" s="160">
        <v>176909.15</v>
      </c>
      <c r="O1152" s="153">
        <f>IFERROR(__xludf.DUMMYFUNCTION("TO_DATE(INT((P1152/(60*60*24))+""1/1/1970""))"),43525.0)</f>
        <v>43525</v>
      </c>
      <c r="P1152" s="13">
        <v>1.5514524E9</v>
      </c>
      <c r="Q1152" s="13">
        <v>31367.0663</v>
      </c>
      <c r="S1152" s="153">
        <f>IFERROR(__xludf.DUMMYFUNCTION("TO_DATE(INT((T1152/(60*60*24))+""1/1/1970""))"),43741.0)</f>
        <v>43741</v>
      </c>
      <c r="T1152" s="156">
        <v>1.5700752E9</v>
      </c>
      <c r="U1152" s="156">
        <v>166149.8438</v>
      </c>
      <c r="W1152" s="153">
        <f>IFERROR(__xludf.DUMMYFUNCTION("TO_DATE(INT((X1152/(60*60*24))+""1/1/1970""))"),43710.0)</f>
        <v>43710</v>
      </c>
      <c r="X1152" s="156">
        <v>1.5673824E9</v>
      </c>
      <c r="Y1152" s="156">
        <v>10071.0176</v>
      </c>
      <c r="AA1152" s="153">
        <f>IFERROR(__xludf.DUMMYFUNCTION("TO_DATE(INT((AB1152/(60*60*24))+""1/1/1970""))"),43716.0)</f>
        <v>43716</v>
      </c>
      <c r="AB1152" s="152">
        <v>1.56798E9</v>
      </c>
      <c r="AC1152" s="152">
        <v>87423.738</v>
      </c>
      <c r="AE1152" s="153">
        <f>IFERROR(__xludf.DUMMYFUNCTION("TO_DATE(INT((AF1152/(60*60*24))+""1/1/1970""))"),43529.0)</f>
        <v>43529</v>
      </c>
      <c r="AF1152" s="152">
        <v>1.5517728E9</v>
      </c>
      <c r="AG1152" s="152">
        <v>92028.8577</v>
      </c>
      <c r="AH1152" s="156"/>
      <c r="AI1152" s="153">
        <f>IFERROR(__xludf.DUMMYFUNCTION("TO_DATE(INT((AJ1152/(60*60*24))+""1/1/1970""))"),43741.0)</f>
        <v>43741</v>
      </c>
      <c r="AJ1152" s="152">
        <v>1.5700752E9</v>
      </c>
      <c r="AK1152" s="152">
        <v>97753.5383</v>
      </c>
      <c r="AL1152" s="152">
        <v>177092.6061</v>
      </c>
      <c r="AM1152" s="160">
        <v>176909.15</v>
      </c>
      <c r="AN1152" s="152">
        <f t="shared" si="1"/>
        <v>32574.3706</v>
      </c>
      <c r="AO1152" s="152">
        <f t="shared" si="2"/>
        <v>166149.8438</v>
      </c>
      <c r="AP1152" s="152">
        <f t="shared" si="3"/>
        <v>10042.0597</v>
      </c>
      <c r="AQ1152" s="152">
        <f t="shared" si="4"/>
        <v>87824.9883</v>
      </c>
      <c r="AR1152" s="152">
        <f t="shared" si="5"/>
        <v>91929.1774</v>
      </c>
    </row>
    <row r="1153">
      <c r="A1153" s="152">
        <v>1.52336706E9</v>
      </c>
      <c r="B1153" s="152">
        <v>119556.4595</v>
      </c>
      <c r="D1153" s="153">
        <f>IFERROR(__xludf.DUMMYFUNCTION("TO_DATE(INT((E1153/(60*60*24))+""1/1/1970""))"),43742.0)</f>
        <v>43742</v>
      </c>
      <c r="E1153" s="156">
        <v>1.5701616E9</v>
      </c>
      <c r="F1153" s="156">
        <v>97753.5383</v>
      </c>
      <c r="H1153" s="153">
        <f>IFERROR(__xludf.DUMMYFUNCTION("TO_DATE(INT((I1153/(60*60*24))+""1/1/1970""))"),43742.0)</f>
        <v>43742</v>
      </c>
      <c r="I1153" s="156">
        <v>1.5701616E9</v>
      </c>
      <c r="J1153" s="156">
        <v>180621.402</v>
      </c>
      <c r="L1153" s="158">
        <v>43742.0</v>
      </c>
      <c r="M1153" s="159">
        <v>180230.97</v>
      </c>
      <c r="O1153" s="153">
        <f>IFERROR(__xludf.DUMMYFUNCTION("TO_DATE(INT((P1153/(60*60*24))+""1/1/1970""))"),43526.0)</f>
        <v>43526</v>
      </c>
      <c r="P1153" s="13">
        <v>1.5514848E9</v>
      </c>
      <c r="Q1153" s="13">
        <v>31343.6038</v>
      </c>
      <c r="S1153" s="153">
        <f>IFERROR(__xludf.DUMMYFUNCTION("TO_DATE(INT((T1153/(60*60*24))+""1/1/1970""))"),43742.0)</f>
        <v>43742</v>
      </c>
      <c r="T1153" s="152">
        <v>1.5701616E9</v>
      </c>
      <c r="U1153" s="152">
        <v>167498.9349</v>
      </c>
      <c r="W1153" s="153">
        <f>IFERROR(__xludf.DUMMYFUNCTION("TO_DATE(INT((X1153/(60*60*24))+""1/1/1970""))"),43711.0)</f>
        <v>43711</v>
      </c>
      <c r="X1153" s="152">
        <v>1.5674688E9</v>
      </c>
      <c r="Y1153" s="152">
        <v>10069.8513</v>
      </c>
      <c r="AA1153" s="153">
        <f>IFERROR(__xludf.DUMMYFUNCTION("TO_DATE(INT((AB1153/(60*60*24))+""1/1/1970""))"),43717.0)</f>
        <v>43717</v>
      </c>
      <c r="AB1153" s="152">
        <v>1.5680196E9</v>
      </c>
      <c r="AC1153" s="152">
        <v>87432.7716</v>
      </c>
      <c r="AE1153" s="153">
        <f>IFERROR(__xludf.DUMMYFUNCTION("TO_DATE(INT((AF1153/(60*60*24))+""1/1/1970""))"),43530.0)</f>
        <v>43530</v>
      </c>
      <c r="AF1153" s="156">
        <v>1.551852E9</v>
      </c>
      <c r="AG1153" s="156">
        <v>91782.7089</v>
      </c>
      <c r="AH1153" s="156"/>
      <c r="AI1153" s="153">
        <f>IFERROR(__xludf.DUMMYFUNCTION("TO_DATE(INT((AJ1153/(60*60*24))+""1/1/1970""))"),43742.0)</f>
        <v>43742</v>
      </c>
      <c r="AJ1153" s="156">
        <v>1.5701616E9</v>
      </c>
      <c r="AK1153" s="156">
        <v>97753.5383</v>
      </c>
      <c r="AL1153" s="156">
        <v>180621.402</v>
      </c>
      <c r="AM1153" s="159">
        <v>180230.97</v>
      </c>
      <c r="AN1153" s="152">
        <f t="shared" si="1"/>
        <v>32612.108</v>
      </c>
      <c r="AO1153" s="152">
        <f t="shared" si="2"/>
        <v>167498.9349</v>
      </c>
      <c r="AP1153" s="152">
        <f t="shared" si="3"/>
        <v>10037.8762</v>
      </c>
      <c r="AQ1153" s="152">
        <f t="shared" si="4"/>
        <v>87905.5306</v>
      </c>
      <c r="AR1153" s="152">
        <f t="shared" si="5"/>
        <v>91815.4301</v>
      </c>
    </row>
    <row r="1154">
      <c r="A1154" s="156">
        <v>1.5233904E9</v>
      </c>
      <c r="B1154" s="156">
        <v>119556.4595</v>
      </c>
      <c r="D1154" s="153">
        <f>IFERROR(__xludf.DUMMYFUNCTION("TO_DATE(INT((E1154/(60*60*24))+""1/1/1970""))"),43743.0)</f>
        <v>43743</v>
      </c>
      <c r="E1154" s="152">
        <v>1.570248E9</v>
      </c>
      <c r="F1154" s="152">
        <v>97753.5383</v>
      </c>
      <c r="H1154" s="153">
        <f>IFERROR(__xludf.DUMMYFUNCTION("TO_DATE(INT((I1154/(60*60*24))+""1/1/1970""))"),43743.0)</f>
        <v>43743</v>
      </c>
      <c r="I1154" s="152">
        <v>1.570248E9</v>
      </c>
      <c r="J1154" s="152">
        <v>180154.9155</v>
      </c>
      <c r="L1154" s="158">
        <v>43743.0</v>
      </c>
      <c r="M1154" s="160">
        <v>185163.16</v>
      </c>
      <c r="O1154" s="153">
        <f>IFERROR(__xludf.DUMMYFUNCTION("TO_DATE(INT((P1154/(60*60*24))+""1/1/1970""))"),43527.0)</f>
        <v>43527</v>
      </c>
      <c r="P1154" s="13">
        <v>1.5515712E9</v>
      </c>
      <c r="Q1154" s="13">
        <v>31343.6038</v>
      </c>
      <c r="S1154" s="153">
        <f>IFERROR(__xludf.DUMMYFUNCTION("TO_DATE(INT((T1154/(60*60*24))+""1/1/1970""))"),43743.0)</f>
        <v>43743</v>
      </c>
      <c r="T1154" s="156">
        <v>1.570248E9</v>
      </c>
      <c r="U1154" s="156">
        <v>169781.479</v>
      </c>
      <c r="W1154" s="153">
        <f>IFERROR(__xludf.DUMMYFUNCTION("TO_DATE(INT((X1154/(60*60*24))+""1/1/1970""))"),43712.0)</f>
        <v>43712</v>
      </c>
      <c r="X1154" s="156">
        <v>1.5676056E9</v>
      </c>
      <c r="Y1154" s="156">
        <v>10063.6621</v>
      </c>
      <c r="AA1154" s="153">
        <f>IFERROR(__xludf.DUMMYFUNCTION("TO_DATE(INT((AB1154/(60*60*24))+""1/1/1970""))"),43718.0)</f>
        <v>43718</v>
      </c>
      <c r="AB1154" s="156">
        <v>1.5680988E9</v>
      </c>
      <c r="AC1154" s="156">
        <v>87426.3723</v>
      </c>
      <c r="AE1154" s="153">
        <f>IFERROR(__xludf.DUMMYFUNCTION("TO_DATE(INT((AF1154/(60*60*24))+""1/1/1970""))"),43531.0)</f>
        <v>43531</v>
      </c>
      <c r="AF1154" s="152">
        <v>1.5519312E9</v>
      </c>
      <c r="AG1154" s="152">
        <v>91840.1976</v>
      </c>
      <c r="AH1154" s="156"/>
      <c r="AI1154" s="153">
        <f>IFERROR(__xludf.DUMMYFUNCTION("TO_DATE(INT((AJ1154/(60*60*24))+""1/1/1970""))"),43743.0)</f>
        <v>43743</v>
      </c>
      <c r="AJ1154" s="152">
        <v>1.570248E9</v>
      </c>
      <c r="AK1154" s="152">
        <v>97753.5383</v>
      </c>
      <c r="AL1154" s="152">
        <v>180154.9155</v>
      </c>
      <c r="AM1154" s="160">
        <v>185163.16</v>
      </c>
      <c r="AN1154" s="152">
        <f t="shared" si="1"/>
        <v>32604.5006</v>
      </c>
      <c r="AO1154" s="152">
        <f t="shared" si="2"/>
        <v>169781.479</v>
      </c>
      <c r="AP1154" s="152">
        <f t="shared" si="3"/>
        <v>10029.088</v>
      </c>
      <c r="AQ1154" s="152">
        <f t="shared" si="4"/>
        <v>87905.5306</v>
      </c>
      <c r="AR1154" s="152">
        <f t="shared" si="5"/>
        <v>91785.4752</v>
      </c>
    </row>
    <row r="1155">
      <c r="A1155" s="152">
        <v>1.52345346E9</v>
      </c>
      <c r="B1155" s="152">
        <v>119556.4595</v>
      </c>
      <c r="D1155" s="153">
        <f>IFERROR(__xludf.DUMMYFUNCTION("TO_DATE(INT((E1155/(60*60*24))+""1/1/1970""))"),43745.0)</f>
        <v>43745</v>
      </c>
      <c r="E1155" s="156">
        <v>1.5704568E9</v>
      </c>
      <c r="F1155" s="156">
        <v>97753.5383</v>
      </c>
      <c r="H1155" s="153">
        <f>IFERROR(__xludf.DUMMYFUNCTION("TO_DATE(INT((I1155/(60*60*24))+""1/1/1970""))"),43745.0)</f>
        <v>43745</v>
      </c>
      <c r="I1155" s="156">
        <v>1.5704568E9</v>
      </c>
      <c r="J1155" s="156">
        <v>180154.9155</v>
      </c>
      <c r="L1155" s="158">
        <v>43745.0</v>
      </c>
      <c r="M1155" s="159">
        <v>185163.16</v>
      </c>
      <c r="O1155" s="153">
        <f>IFERROR(__xludf.DUMMYFUNCTION("TO_DATE(INT((P1155/(60*60*24))+""1/1/1970""))"),43528.0)</f>
        <v>43528</v>
      </c>
      <c r="P1155" s="13">
        <v>1.5516576E9</v>
      </c>
      <c r="Q1155" s="13">
        <v>31337.6249</v>
      </c>
      <c r="S1155" s="153">
        <f>IFERROR(__xludf.DUMMYFUNCTION("TO_DATE(INT((T1155/(60*60*24))+""1/1/1970""))"),43745.0)</f>
        <v>43745</v>
      </c>
      <c r="T1155" s="152">
        <v>1.5704568E9</v>
      </c>
      <c r="U1155" s="152">
        <v>169781.479</v>
      </c>
      <c r="W1155" s="153">
        <f>IFERROR(__xludf.DUMMYFUNCTION("TO_DATE(INT((X1155/(60*60*24))+""1/1/1970""))"),43713.0)</f>
        <v>43713</v>
      </c>
      <c r="X1155" s="156">
        <v>1.567692E9</v>
      </c>
      <c r="Y1155" s="156">
        <v>10046.4231</v>
      </c>
      <c r="AA1155" s="153">
        <f>IFERROR(__xludf.DUMMYFUNCTION("TO_DATE(INT((AB1155/(60*60*24))+""1/1/1970""))"),43719.0)</f>
        <v>43719</v>
      </c>
      <c r="AB1155" s="152">
        <v>1.568178E9</v>
      </c>
      <c r="AC1155" s="152">
        <v>87407.4876</v>
      </c>
      <c r="AE1155" s="153">
        <f>IFERROR(__xludf.DUMMYFUNCTION("TO_DATE(INT((AF1155/(60*60*24))+""1/1/1970""))"),43532.0)</f>
        <v>43532</v>
      </c>
      <c r="AF1155" s="156">
        <v>1.5520104E9</v>
      </c>
      <c r="AG1155" s="156">
        <v>90909.0426</v>
      </c>
      <c r="AH1155" s="156"/>
      <c r="AI1155" s="153">
        <f>IFERROR(__xludf.DUMMYFUNCTION("TO_DATE(INT((AJ1155/(60*60*24))+""1/1/1970""))"),43745.0)</f>
        <v>43745</v>
      </c>
      <c r="AJ1155" s="156">
        <v>1.5704568E9</v>
      </c>
      <c r="AK1155" s="156">
        <v>97753.5383</v>
      </c>
      <c r="AL1155" s="156">
        <v>180154.9155</v>
      </c>
      <c r="AM1155" s="159">
        <v>185163.16</v>
      </c>
      <c r="AN1155" s="152">
        <f t="shared" si="1"/>
        <v>32652.9771</v>
      </c>
      <c r="AO1155" s="152">
        <f t="shared" si="2"/>
        <v>169781.479</v>
      </c>
      <c r="AP1155" s="152">
        <f t="shared" si="3"/>
        <v>10029.185</v>
      </c>
      <c r="AQ1155" s="152">
        <f t="shared" si="4"/>
        <v>87999.8503</v>
      </c>
      <c r="AR1155" s="152">
        <f t="shared" si="5"/>
        <v>91743.3765</v>
      </c>
    </row>
    <row r="1156">
      <c r="A1156" s="156">
        <v>1.5234768E9</v>
      </c>
      <c r="B1156" s="156">
        <v>119556.4595</v>
      </c>
      <c r="D1156" s="153">
        <f>IFERROR(__xludf.DUMMYFUNCTION("TO_DATE(INT((E1156/(60*60*24))+""1/1/1970""))"),43746.0)</f>
        <v>43746</v>
      </c>
      <c r="E1156" s="156">
        <v>1.5705072E9</v>
      </c>
      <c r="F1156" s="156">
        <v>97753.5383</v>
      </c>
      <c r="H1156" s="153">
        <f>IFERROR(__xludf.DUMMYFUNCTION("TO_DATE(INT((I1156/(60*60*24))+""1/1/1970""))"),43746.0)</f>
        <v>43746</v>
      </c>
      <c r="I1156" s="156">
        <v>1.5705072E9</v>
      </c>
      <c r="J1156" s="156">
        <v>183037.4118</v>
      </c>
      <c r="L1156" s="158">
        <v>43746.0</v>
      </c>
      <c r="M1156" s="159">
        <v>183872.44</v>
      </c>
      <c r="O1156" s="153">
        <f>IFERROR(__xludf.DUMMYFUNCTION("TO_DATE(INT((P1156/(60*60*24))+""1/1/1970""))"),43529.0)</f>
        <v>43529</v>
      </c>
      <c r="P1156" s="13">
        <v>1.551798E9</v>
      </c>
      <c r="Q1156" s="13">
        <v>31394.8238</v>
      </c>
      <c r="S1156" s="153">
        <f>IFERROR(__xludf.DUMMYFUNCTION("TO_DATE(INT((T1156/(60*60*24))+""1/1/1970""))"),43746.0)</f>
        <v>43746</v>
      </c>
      <c r="T1156" s="152">
        <v>1.5705072E9</v>
      </c>
      <c r="U1156" s="152">
        <v>169042.9511</v>
      </c>
      <c r="W1156" s="153">
        <f>IFERROR(__xludf.DUMMYFUNCTION("TO_DATE(INT((X1156/(60*60*24))+""1/1/1970""))"),43714.0)</f>
        <v>43714</v>
      </c>
      <c r="X1156" s="156">
        <v>1.5677784E9</v>
      </c>
      <c r="Y1156" s="156">
        <v>10048.6367</v>
      </c>
      <c r="AA1156" s="153">
        <f>IFERROR(__xludf.DUMMYFUNCTION("TO_DATE(INT((AB1156/(60*60*24))+""1/1/1970""))"),43720.0)</f>
        <v>43720</v>
      </c>
      <c r="AB1156" s="156">
        <v>1.5682572E9</v>
      </c>
      <c r="AC1156" s="156">
        <v>87412.0397</v>
      </c>
      <c r="AE1156" s="153">
        <f>IFERROR(__xludf.DUMMYFUNCTION("TO_DATE(INT((AF1156/(60*60*24))+""1/1/1970""))"),43533.0)</f>
        <v>43533</v>
      </c>
      <c r="AF1156" s="152">
        <v>1.5520896E9</v>
      </c>
      <c r="AG1156" s="152">
        <v>91205.3928</v>
      </c>
      <c r="AH1156" s="156"/>
      <c r="AI1156" s="153">
        <f>IFERROR(__xludf.DUMMYFUNCTION("TO_DATE(INT((AJ1156/(60*60*24))+""1/1/1970""))"),43746.0)</f>
        <v>43746</v>
      </c>
      <c r="AJ1156" s="156">
        <v>1.5705072E9</v>
      </c>
      <c r="AK1156" s="156">
        <v>97753.5383</v>
      </c>
      <c r="AL1156" s="156">
        <v>183037.4118</v>
      </c>
      <c r="AM1156" s="159">
        <v>183872.44</v>
      </c>
      <c r="AN1156" s="152">
        <f t="shared" si="1"/>
        <v>32780.7666</v>
      </c>
      <c r="AO1156" s="152">
        <f t="shared" si="2"/>
        <v>169042.9511</v>
      </c>
      <c r="AP1156" s="152">
        <f t="shared" si="3"/>
        <v>10034.3506</v>
      </c>
      <c r="AQ1156" s="152">
        <f t="shared" si="4"/>
        <v>88394.0583</v>
      </c>
      <c r="AR1156" s="152">
        <f t="shared" si="5"/>
        <v>91839.313</v>
      </c>
    </row>
    <row r="1157">
      <c r="A1157" s="152">
        <v>1.52353986E9</v>
      </c>
      <c r="B1157" s="152">
        <v>119556.4595</v>
      </c>
      <c r="D1157" s="153">
        <f>IFERROR(__xludf.DUMMYFUNCTION("TO_DATE(INT((E1157/(60*60*24))+""1/1/1970""))"),43747.0)</f>
        <v>43747</v>
      </c>
      <c r="E1157" s="152">
        <v>1.5705936E9</v>
      </c>
      <c r="F1157" s="152">
        <v>97753.5383</v>
      </c>
      <c r="H1157" s="153">
        <f>IFERROR(__xludf.DUMMYFUNCTION("TO_DATE(INT((I1157/(60*60*24))+""1/1/1970""))"),43747.0)</f>
        <v>43747</v>
      </c>
      <c r="I1157" s="152">
        <v>1.5705936E9</v>
      </c>
      <c r="J1157" s="152">
        <v>182955.7592</v>
      </c>
      <c r="L1157" s="158">
        <v>43747.0</v>
      </c>
      <c r="M1157" s="160">
        <v>178500.67</v>
      </c>
      <c r="O1157" s="153">
        <f>IFERROR(__xludf.DUMMYFUNCTION("TO_DATE(INT((P1157/(60*60*24))+""1/1/1970""))"),43530.0)</f>
        <v>43530</v>
      </c>
      <c r="P1157" s="13">
        <v>1.5518844E9</v>
      </c>
      <c r="Q1157" s="13">
        <v>31373.6047</v>
      </c>
      <c r="S1157" s="153">
        <f>IFERROR(__xludf.DUMMYFUNCTION("TO_DATE(INT((T1157/(60*60*24))+""1/1/1970""))"),43747.0)</f>
        <v>43747</v>
      </c>
      <c r="T1157" s="156">
        <v>1.5705936E9</v>
      </c>
      <c r="U1157" s="156">
        <v>166431.0407</v>
      </c>
      <c r="W1157" s="153">
        <f>IFERROR(__xludf.DUMMYFUNCTION("TO_DATE(INT((X1157/(60*60*24))+""1/1/1970""))"),43715.0)</f>
        <v>43715</v>
      </c>
      <c r="X1157" s="156">
        <v>1.5678144E9</v>
      </c>
      <c r="Y1157" s="156">
        <v>10039.9778</v>
      </c>
      <c r="AA1157" s="153">
        <f>IFERROR(__xludf.DUMMYFUNCTION("TO_DATE(INT((AB1157/(60*60*24))+""1/1/1970""))"),43721.0)</f>
        <v>43721</v>
      </c>
      <c r="AB1157" s="152">
        <v>1.5683364E9</v>
      </c>
      <c r="AC1157" s="152">
        <v>87389.8307</v>
      </c>
      <c r="AE1157" s="153">
        <f>IFERROR(__xludf.DUMMYFUNCTION("TO_DATE(INT((AF1157/(60*60*24))+""1/1/1970""))"),43534.0)</f>
        <v>43534</v>
      </c>
      <c r="AF1157" s="156">
        <v>1.5522552E9</v>
      </c>
      <c r="AG1157" s="156">
        <v>91205.3928</v>
      </c>
      <c r="AH1157" s="156"/>
      <c r="AI1157" s="153">
        <f>IFERROR(__xludf.DUMMYFUNCTION("TO_DATE(INT((AJ1157/(60*60*24))+""1/1/1970""))"),43747.0)</f>
        <v>43747</v>
      </c>
      <c r="AJ1157" s="152">
        <v>1.5705936E9</v>
      </c>
      <c r="AK1157" s="152">
        <v>97753.5383</v>
      </c>
      <c r="AL1157" s="152">
        <v>182955.7592</v>
      </c>
      <c r="AM1157" s="160">
        <v>178500.67</v>
      </c>
      <c r="AN1157" s="152">
        <f t="shared" si="1"/>
        <v>32825.6166</v>
      </c>
      <c r="AO1157" s="152">
        <f t="shared" si="2"/>
        <v>166431.0407</v>
      </c>
      <c r="AP1157" s="152">
        <f t="shared" si="3"/>
        <v>10043.4427</v>
      </c>
      <c r="AQ1157" s="152">
        <f t="shared" si="4"/>
        <v>88238.1811</v>
      </c>
      <c r="AR1157" s="152">
        <f t="shared" si="5"/>
        <v>91933.2254</v>
      </c>
    </row>
    <row r="1158">
      <c r="A1158" s="156">
        <v>1.5235632E9</v>
      </c>
      <c r="B1158" s="156">
        <v>119556.4595</v>
      </c>
      <c r="D1158" s="153">
        <f>IFERROR(__xludf.DUMMYFUNCTION("TO_DATE(INT((E1158/(60*60*24))+""1/1/1970""))"),43748.0)</f>
        <v>43748</v>
      </c>
      <c r="E1158" s="156">
        <v>1.57068E9</v>
      </c>
      <c r="F1158" s="156">
        <v>97753.5383</v>
      </c>
      <c r="H1158" s="153">
        <f>IFERROR(__xludf.DUMMYFUNCTION("TO_DATE(INT((I1158/(60*60*24))+""1/1/1970""))"),43748.0)</f>
        <v>43748</v>
      </c>
      <c r="I1158" s="156">
        <v>1.57068E9</v>
      </c>
      <c r="J1158" s="156">
        <v>184448.3573</v>
      </c>
      <c r="L1158" s="158">
        <v>43748.0</v>
      </c>
      <c r="M1158" s="159">
        <v>181842.98</v>
      </c>
      <c r="O1158" s="153">
        <f>IFERROR(__xludf.DUMMYFUNCTION("TO_DATE(INT((P1158/(60*60*24))+""1/1/1970""))"),43531.0)</f>
        <v>43531</v>
      </c>
      <c r="P1158" s="13">
        <v>1.5519708E9</v>
      </c>
      <c r="Q1158" s="13">
        <v>31489.5315</v>
      </c>
      <c r="S1158" s="153">
        <f>IFERROR(__xludf.DUMMYFUNCTION("TO_DATE(INT((T1158/(60*60*24))+""1/1/1970""))"),43748.0)</f>
        <v>43748</v>
      </c>
      <c r="T1158" s="152">
        <v>1.57068E9</v>
      </c>
      <c r="U1158" s="152">
        <v>167994.8513</v>
      </c>
      <c r="W1158" s="153">
        <f>IFERROR(__xludf.DUMMYFUNCTION("TO_DATE(INT((X1158/(60*60*24))+""1/1/1970""))"),43717.0)</f>
        <v>43717</v>
      </c>
      <c r="X1158" s="152">
        <v>1.5679872E9</v>
      </c>
      <c r="Y1158" s="152">
        <v>10038.4241</v>
      </c>
      <c r="AA1158" s="153">
        <f>IFERROR(__xludf.DUMMYFUNCTION("TO_DATE(INT((AB1158/(60*60*24))+""1/1/1970""))"),43723.0)</f>
        <v>43723</v>
      </c>
      <c r="AB1158" s="156">
        <v>1.5685848E9</v>
      </c>
      <c r="AC1158" s="156">
        <v>87401.535</v>
      </c>
      <c r="AE1158" s="153">
        <f>IFERROR(__xludf.DUMMYFUNCTION("TO_DATE(INT((AF1158/(60*60*24))+""1/1/1970""))"),43535.0)</f>
        <v>43535</v>
      </c>
      <c r="AF1158" s="156">
        <v>1.5522948E9</v>
      </c>
      <c r="AG1158" s="156">
        <v>91181.5067</v>
      </c>
      <c r="AH1158" s="156"/>
      <c r="AI1158" s="153">
        <f>IFERROR(__xludf.DUMMYFUNCTION("TO_DATE(INT((AJ1158/(60*60*24))+""1/1/1970""))"),43748.0)</f>
        <v>43748</v>
      </c>
      <c r="AJ1158" s="156">
        <v>1.57068E9</v>
      </c>
      <c r="AK1158" s="156">
        <v>97753.5383</v>
      </c>
      <c r="AL1158" s="156">
        <v>184448.3573</v>
      </c>
      <c r="AM1158" s="159">
        <v>181842.98</v>
      </c>
      <c r="AN1158" s="152">
        <f t="shared" si="1"/>
        <v>32787.9715</v>
      </c>
      <c r="AO1158" s="152">
        <f t="shared" si="2"/>
        <v>167994.8513</v>
      </c>
      <c r="AP1158" s="152">
        <f t="shared" si="3"/>
        <v>10041.5272</v>
      </c>
      <c r="AQ1158" s="152">
        <f t="shared" si="4"/>
        <v>88238.1811</v>
      </c>
      <c r="AR1158" s="152">
        <f t="shared" si="5"/>
        <v>91737.3046</v>
      </c>
    </row>
    <row r="1159">
      <c r="A1159" s="152">
        <v>1.52362626E9</v>
      </c>
      <c r="B1159" s="152">
        <v>119556.4595</v>
      </c>
      <c r="D1159" s="153">
        <f>IFERROR(__xludf.DUMMYFUNCTION("TO_DATE(INT((E1159/(60*60*24))+""1/1/1970""))"),43749.0)</f>
        <v>43749</v>
      </c>
      <c r="E1159" s="152">
        <v>1.5707664E9</v>
      </c>
      <c r="F1159" s="152">
        <v>97753.5383</v>
      </c>
      <c r="H1159" s="153">
        <f>IFERROR(__xludf.DUMMYFUNCTION("TO_DATE(INT((I1159/(60*60*24))+""1/1/1970""))"),43749.0)</f>
        <v>43749</v>
      </c>
      <c r="I1159" s="152">
        <v>1.5707664E9</v>
      </c>
      <c r="J1159" s="152">
        <v>183084.6542</v>
      </c>
      <c r="L1159" s="158">
        <v>43749.0</v>
      </c>
      <c r="M1159" s="160">
        <v>184388.88</v>
      </c>
      <c r="O1159" s="153">
        <f>IFERROR(__xludf.DUMMYFUNCTION("TO_DATE(INT((P1159/(60*60*24))+""1/1/1970""))"),43532.0)</f>
        <v>43532</v>
      </c>
      <c r="P1159" s="13">
        <v>1.5520572E9</v>
      </c>
      <c r="Q1159" s="13">
        <v>31528.267</v>
      </c>
      <c r="S1159" s="153">
        <f>IFERROR(__xludf.DUMMYFUNCTION("TO_DATE(INT((T1159/(60*60*24))+""1/1/1970""))"),43749.0)</f>
        <v>43749</v>
      </c>
      <c r="T1159" s="156">
        <v>1.5707664E9</v>
      </c>
      <c r="U1159" s="156">
        <v>169146.0601</v>
      </c>
      <c r="W1159" s="153">
        <f>IFERROR(__xludf.DUMMYFUNCTION("TO_DATE(INT((X1159/(60*60*24))+""1/1/1970""))"),43718.0)</f>
        <v>43718</v>
      </c>
      <c r="X1159" s="156">
        <v>1.568124E9</v>
      </c>
      <c r="Y1159" s="156">
        <v>10043.4827</v>
      </c>
      <c r="AA1159" s="153">
        <f>IFERROR(__xludf.DUMMYFUNCTION("TO_DATE(INT((AB1159/(60*60*24))+""1/1/1970""))"),43724.0)</f>
        <v>43724</v>
      </c>
      <c r="AB1159" s="156">
        <v>1.5686244E9</v>
      </c>
      <c r="AC1159" s="156">
        <v>87414.7862</v>
      </c>
      <c r="AE1159" s="153">
        <f>IFERROR(__xludf.DUMMYFUNCTION("TO_DATE(INT((AF1159/(60*60*24))+""1/1/1970""))"),43536.0)</f>
        <v>43536</v>
      </c>
      <c r="AF1159" s="152">
        <v>1.552374E9</v>
      </c>
      <c r="AG1159" s="152">
        <v>91404.1742</v>
      </c>
      <c r="AH1159" s="156"/>
      <c r="AI1159" s="153">
        <f>IFERROR(__xludf.DUMMYFUNCTION("TO_DATE(INT((AJ1159/(60*60*24))+""1/1/1970""))"),43749.0)</f>
        <v>43749</v>
      </c>
      <c r="AJ1159" s="152">
        <v>1.5707664E9</v>
      </c>
      <c r="AK1159" s="152">
        <v>97753.5383</v>
      </c>
      <c r="AL1159" s="152">
        <v>183084.6542</v>
      </c>
      <c r="AM1159" s="160">
        <v>184388.88</v>
      </c>
      <c r="AN1159" s="152">
        <f t="shared" si="1"/>
        <v>32787.9715</v>
      </c>
      <c r="AO1159" s="152">
        <f t="shared" si="2"/>
        <v>169146.0601</v>
      </c>
      <c r="AP1159" s="152">
        <f t="shared" si="3"/>
        <v>10035.4948</v>
      </c>
      <c r="AQ1159" s="152">
        <f t="shared" si="4"/>
        <v>88935.6942</v>
      </c>
      <c r="AR1159" s="152">
        <f t="shared" si="5"/>
        <v>91700.0635</v>
      </c>
    </row>
    <row r="1160">
      <c r="A1160" s="156">
        <v>1.5236496E9</v>
      </c>
      <c r="B1160" s="156">
        <v>119556.4595</v>
      </c>
      <c r="D1160" s="153">
        <f>IFERROR(__xludf.DUMMYFUNCTION("TO_DATE(INT((E1160/(60*60*24))+""1/1/1970""))"),43750.0)</f>
        <v>43750</v>
      </c>
      <c r="E1160" s="156">
        <v>1.5708528E9</v>
      </c>
      <c r="F1160" s="156">
        <v>97753.5383</v>
      </c>
      <c r="H1160" s="153">
        <f>IFERROR(__xludf.DUMMYFUNCTION("TO_DATE(INT((I1160/(60*60*24))+""1/1/1970""))"),43750.0)</f>
        <v>43750</v>
      </c>
      <c r="I1160" s="156">
        <v>1.5708528E9</v>
      </c>
      <c r="J1160" s="156">
        <v>181686.7593</v>
      </c>
      <c r="L1160" s="158">
        <v>43750.0</v>
      </c>
      <c r="M1160" s="159">
        <v>188502.51</v>
      </c>
      <c r="O1160" s="153">
        <f>IFERROR(__xludf.DUMMYFUNCTION("TO_DATE(INT((P1160/(60*60*24))+""1/1/1970""))"),43533.0)</f>
        <v>43533</v>
      </c>
      <c r="P1160" s="13">
        <v>1.5520896E9</v>
      </c>
      <c r="Q1160" s="13">
        <v>31562.4824</v>
      </c>
      <c r="S1160" s="153">
        <f>IFERROR(__xludf.DUMMYFUNCTION("TO_DATE(INT((T1160/(60*60*24))+""1/1/1970""))"),43750.0)</f>
        <v>43750</v>
      </c>
      <c r="T1160" s="152">
        <v>1.5708528E9</v>
      </c>
      <c r="U1160" s="152">
        <v>170874.4381</v>
      </c>
      <c r="W1160" s="153">
        <f>IFERROR(__xludf.DUMMYFUNCTION("TO_DATE(INT((X1160/(60*60*24))+""1/1/1970""))"),43719.0)</f>
        <v>43719</v>
      </c>
      <c r="X1160" s="156">
        <v>1.5682104E9</v>
      </c>
      <c r="Y1160" s="156">
        <v>10041.6736</v>
      </c>
      <c r="AA1160" s="153">
        <f>IFERROR(__xludf.DUMMYFUNCTION("TO_DATE(INT((AB1160/(60*60*24))+""1/1/1970""))"),43725.0)</f>
        <v>43725</v>
      </c>
      <c r="AB1160" s="152">
        <v>1.5687036E9</v>
      </c>
      <c r="AC1160" s="152">
        <v>87415.4905</v>
      </c>
      <c r="AE1160" s="153">
        <f>IFERROR(__xludf.DUMMYFUNCTION("TO_DATE(INT((AF1160/(60*60*24))+""1/1/1970""))"),43537.0)</f>
        <v>43537</v>
      </c>
      <c r="AF1160" s="156">
        <v>1.5524532E9</v>
      </c>
      <c r="AG1160" s="156">
        <v>91626.4368</v>
      </c>
      <c r="AH1160" s="156"/>
      <c r="AI1160" s="153">
        <f>IFERROR(__xludf.DUMMYFUNCTION("TO_DATE(INT((AJ1160/(60*60*24))+""1/1/1970""))"),43750.0)</f>
        <v>43750</v>
      </c>
      <c r="AJ1160" s="156">
        <v>1.5708528E9</v>
      </c>
      <c r="AK1160" s="156">
        <v>97753.5383</v>
      </c>
      <c r="AL1160" s="156">
        <v>181686.7593</v>
      </c>
      <c r="AM1160" s="159">
        <v>188502.51</v>
      </c>
      <c r="AN1160" s="152">
        <f t="shared" si="1"/>
        <v>32664.1744</v>
      </c>
      <c r="AO1160" s="152">
        <f t="shared" si="2"/>
        <v>170874.4381</v>
      </c>
      <c r="AP1160" s="152">
        <f t="shared" si="3"/>
        <v>9973.5613</v>
      </c>
      <c r="AQ1160" s="152">
        <f t="shared" si="4"/>
        <v>88935.6942</v>
      </c>
      <c r="AR1160" s="152">
        <f t="shared" si="5"/>
        <v>91298.5068</v>
      </c>
    </row>
    <row r="1161">
      <c r="A1161" s="152">
        <v>1.52388546E9</v>
      </c>
      <c r="B1161" s="152">
        <v>119556.4595</v>
      </c>
      <c r="D1161" s="153">
        <f>IFERROR(__xludf.DUMMYFUNCTION("TO_DATE(INT((E1161/(60*60*24))+""1/1/1970""))"),43752.0)</f>
        <v>43752</v>
      </c>
      <c r="E1161" s="152">
        <v>1.5710616E9</v>
      </c>
      <c r="F1161" s="152">
        <v>97753.5383</v>
      </c>
      <c r="H1161" s="153">
        <f>IFERROR(__xludf.DUMMYFUNCTION("TO_DATE(INT((I1161/(60*60*24))+""1/1/1970""))"),43752.0)</f>
        <v>43752</v>
      </c>
      <c r="I1161" s="152">
        <v>1.5710616E9</v>
      </c>
      <c r="J1161" s="152">
        <v>181686.7593</v>
      </c>
      <c r="L1161" s="158">
        <v>43752.0</v>
      </c>
      <c r="M1161" s="160">
        <v>188502.51</v>
      </c>
      <c r="O1161" s="153">
        <f>IFERROR(__xludf.DUMMYFUNCTION("TO_DATE(INT((P1161/(60*60*24))+""1/1/1970""))"),43534.0)</f>
        <v>43534</v>
      </c>
      <c r="P1161" s="13">
        <v>1.552176E9</v>
      </c>
      <c r="Q1161" s="13">
        <v>31562.4824</v>
      </c>
      <c r="S1161" s="153">
        <f>IFERROR(__xludf.DUMMYFUNCTION("TO_DATE(INT((T1161/(60*60*24))+""1/1/1970""))"),43752.0)</f>
        <v>43752</v>
      </c>
      <c r="T1161" s="156">
        <v>1.5710616E9</v>
      </c>
      <c r="U1161" s="156">
        <v>170874.4381</v>
      </c>
      <c r="W1161" s="153">
        <f>IFERROR(__xludf.DUMMYFUNCTION("TO_DATE(INT((X1161/(60*60*24))+""1/1/1970""))"),43720.0)</f>
        <v>43720</v>
      </c>
      <c r="X1161" s="156">
        <v>1.5682968E9</v>
      </c>
      <c r="Y1161" s="156">
        <v>10040.3969</v>
      </c>
      <c r="AA1161" s="153">
        <f>IFERROR(__xludf.DUMMYFUNCTION("TO_DATE(INT((AB1161/(60*60*24))+""1/1/1970""))"),43726.0)</f>
        <v>43726</v>
      </c>
      <c r="AB1161" s="156">
        <v>1.5687828E9</v>
      </c>
      <c r="AC1161" s="156">
        <v>87417.5348</v>
      </c>
      <c r="AE1161" s="153">
        <f>IFERROR(__xludf.DUMMYFUNCTION("TO_DATE(INT((AF1161/(60*60*24))+""1/1/1970""))"),43538.0)</f>
        <v>43538</v>
      </c>
      <c r="AF1161" s="152">
        <v>1.5525324E9</v>
      </c>
      <c r="AG1161" s="152">
        <v>91979.0612</v>
      </c>
      <c r="AH1161" s="156"/>
      <c r="AI1161" s="153">
        <f>IFERROR(__xludf.DUMMYFUNCTION("TO_DATE(INT((AJ1161/(60*60*24))+""1/1/1970""))"),43752.0)</f>
        <v>43752</v>
      </c>
      <c r="AJ1161" s="152">
        <v>1.5710616E9</v>
      </c>
      <c r="AK1161" s="152">
        <v>97753.5383</v>
      </c>
      <c r="AL1161" s="152">
        <v>181686.7593</v>
      </c>
      <c r="AM1161" s="160">
        <v>188502.51</v>
      </c>
      <c r="AN1161" s="152">
        <f t="shared" si="1"/>
        <v>32674.3899</v>
      </c>
      <c r="AO1161" s="152">
        <f t="shared" si="2"/>
        <v>170874.4381</v>
      </c>
      <c r="AP1161" s="152">
        <f t="shared" si="3"/>
        <v>9977.0735</v>
      </c>
      <c r="AQ1161" s="152">
        <f t="shared" si="4"/>
        <v>88841.2986</v>
      </c>
      <c r="AR1161" s="152">
        <f t="shared" si="5"/>
        <v>91380.2754</v>
      </c>
    </row>
    <row r="1162">
      <c r="A1162" s="156">
        <v>1.5239088E9</v>
      </c>
      <c r="B1162" s="156">
        <v>119556.4595</v>
      </c>
      <c r="D1162" s="153">
        <f>IFERROR(__xludf.DUMMYFUNCTION("TO_DATE(INT((E1162/(60*60*24))+""1/1/1970""))"),43753.0)</f>
        <v>43753</v>
      </c>
      <c r="E1162" s="152">
        <v>1.571112E9</v>
      </c>
      <c r="F1162" s="152">
        <v>97758.4159</v>
      </c>
      <c r="H1162" s="153">
        <f>IFERROR(__xludf.DUMMYFUNCTION("TO_DATE(INT((I1162/(60*60*24))+""1/1/1970""))"),43753.0)</f>
        <v>43753</v>
      </c>
      <c r="I1162" s="152">
        <v>1.571112E9</v>
      </c>
      <c r="J1162" s="152">
        <v>181732.3248</v>
      </c>
      <c r="L1162" s="158">
        <v>43753.0</v>
      </c>
      <c r="M1162" s="160">
        <v>188290.24</v>
      </c>
      <c r="O1162" s="153">
        <f>IFERROR(__xludf.DUMMYFUNCTION("TO_DATE(INT((P1162/(60*60*24))+""1/1/1970""))"),43535.0)</f>
        <v>43535</v>
      </c>
      <c r="P1162" s="13">
        <v>1.5523128E9</v>
      </c>
      <c r="Q1162" s="13">
        <v>31563.68</v>
      </c>
      <c r="S1162" s="153">
        <f>IFERROR(__xludf.DUMMYFUNCTION("TO_DATE(INT((T1162/(60*60*24))+""1/1/1970""))"),43753.0)</f>
        <v>43753</v>
      </c>
      <c r="T1162" s="156">
        <v>1.571112E9</v>
      </c>
      <c r="U1162" s="156">
        <v>170720.9679</v>
      </c>
      <c r="W1162" s="153">
        <f>IFERROR(__xludf.DUMMYFUNCTION("TO_DATE(INT((X1162/(60*60*24))+""1/1/1970""))"),43721.0)</f>
        <v>43721</v>
      </c>
      <c r="X1162" s="156">
        <v>1.5683832E9</v>
      </c>
      <c r="Y1162" s="156">
        <v>10027.2522</v>
      </c>
      <c r="AA1162" s="153">
        <f>IFERROR(__xludf.DUMMYFUNCTION("TO_DATE(INT((AB1162/(60*60*24))+""1/1/1970""))"),43727.0)</f>
        <v>43727</v>
      </c>
      <c r="AB1162" s="152">
        <v>1.568862E9</v>
      </c>
      <c r="AC1162" s="152">
        <v>87443.4216</v>
      </c>
      <c r="AE1162" s="153">
        <f>IFERROR(__xludf.DUMMYFUNCTION("TO_DATE(INT((AF1162/(60*60*24))+""1/1/1970""))"),43539.0)</f>
        <v>43539</v>
      </c>
      <c r="AF1162" s="156">
        <v>1.5526116E9</v>
      </c>
      <c r="AG1162" s="156">
        <v>91787.5671</v>
      </c>
      <c r="AH1162" s="156"/>
      <c r="AI1162" s="153">
        <f>IFERROR(__xludf.DUMMYFUNCTION("TO_DATE(INT((AJ1162/(60*60*24))+""1/1/1970""))"),43753.0)</f>
        <v>43753</v>
      </c>
      <c r="AJ1162" s="152">
        <v>1.571112E9</v>
      </c>
      <c r="AK1162" s="152">
        <v>97758.4159</v>
      </c>
      <c r="AL1162" s="152">
        <v>181732.3248</v>
      </c>
      <c r="AM1162" s="160">
        <v>188290.24</v>
      </c>
      <c r="AN1162" s="152">
        <f t="shared" si="1"/>
        <v>32740.405</v>
      </c>
      <c r="AO1162" s="152">
        <f t="shared" si="2"/>
        <v>170720.9679</v>
      </c>
      <c r="AP1162" s="152">
        <f t="shared" si="3"/>
        <v>9982.7659</v>
      </c>
      <c r="AQ1162" s="152">
        <f t="shared" si="4"/>
        <v>88844.1292</v>
      </c>
      <c r="AR1162" s="152">
        <f t="shared" si="5"/>
        <v>91399.7056</v>
      </c>
    </row>
    <row r="1163">
      <c r="A1163" s="152">
        <v>1.52397186E9</v>
      </c>
      <c r="B1163" s="152">
        <v>119556.4595</v>
      </c>
      <c r="D1163" s="153">
        <f>IFERROR(__xludf.DUMMYFUNCTION("TO_DATE(INT((E1163/(60*60*24))+""1/1/1970""))"),43754.0)</f>
        <v>43754</v>
      </c>
      <c r="E1163" s="156">
        <v>1.5711984E9</v>
      </c>
      <c r="F1163" s="156">
        <v>98117.6729</v>
      </c>
      <c r="H1163" s="153">
        <f>IFERROR(__xludf.DUMMYFUNCTION("TO_DATE(INT((I1163/(60*60*24))+""1/1/1970""))"),43754.0)</f>
        <v>43754</v>
      </c>
      <c r="I1163" s="156">
        <v>1.5711984E9</v>
      </c>
      <c r="J1163" s="156">
        <v>180126.4537</v>
      </c>
      <c r="L1163" s="158">
        <v>43754.0</v>
      </c>
      <c r="M1163" s="159">
        <v>192339.52</v>
      </c>
      <c r="O1163" s="153">
        <f>IFERROR(__xludf.DUMMYFUNCTION("TO_DATE(INT((P1163/(60*60*24))+""1/1/1970""))"),43536.0)</f>
        <v>43536</v>
      </c>
      <c r="P1163" s="13">
        <v>1.5523992E9</v>
      </c>
      <c r="Q1163" s="13">
        <v>31529.7168</v>
      </c>
      <c r="S1163" s="153">
        <f>IFERROR(__xludf.DUMMYFUNCTION("TO_DATE(INT((T1163/(60*60*24))+""1/1/1970""))"),43754.0)</f>
        <v>43754</v>
      </c>
      <c r="T1163" s="152">
        <v>1.5711984E9</v>
      </c>
      <c r="U1163" s="152">
        <v>172388.8321</v>
      </c>
      <c r="W1163" s="153">
        <f>IFERROR(__xludf.DUMMYFUNCTION("TO_DATE(INT((X1163/(60*60*24))+""1/1/1970""))"),43722.0)</f>
        <v>43722</v>
      </c>
      <c r="X1163" s="156">
        <v>1.5684192E9</v>
      </c>
      <c r="Y1163" s="156">
        <v>10035.5168</v>
      </c>
      <c r="AA1163" s="153">
        <f>IFERROR(__xludf.DUMMYFUNCTION("TO_DATE(INT((AB1163/(60*60*24))+""1/1/1970""))"),43728.0)</f>
        <v>43728</v>
      </c>
      <c r="AB1163" s="156">
        <v>1.5689412E9</v>
      </c>
      <c r="AC1163" s="156">
        <v>87419.8097</v>
      </c>
      <c r="AE1163" s="153">
        <f>IFERROR(__xludf.DUMMYFUNCTION("TO_DATE(INT((AF1163/(60*60*24))+""1/1/1970""))"),43540.0)</f>
        <v>43540</v>
      </c>
      <c r="AF1163" s="152">
        <v>1.5526944E9</v>
      </c>
      <c r="AG1163" s="152">
        <v>91938.5762</v>
      </c>
      <c r="AH1163" s="156"/>
      <c r="AI1163" s="153">
        <f>IFERROR(__xludf.DUMMYFUNCTION("TO_DATE(INT((AJ1163/(60*60*24))+""1/1/1970""))"),43754.0)</f>
        <v>43754</v>
      </c>
      <c r="AJ1163" s="156">
        <v>1.5711984E9</v>
      </c>
      <c r="AK1163" s="156">
        <v>98117.6729</v>
      </c>
      <c r="AL1163" s="156">
        <v>180126.4537</v>
      </c>
      <c r="AM1163" s="159">
        <v>192339.52</v>
      </c>
      <c r="AN1163" s="152">
        <f t="shared" si="1"/>
        <v>32669.2445</v>
      </c>
      <c r="AO1163" s="152">
        <f t="shared" si="2"/>
        <v>172388.8321</v>
      </c>
      <c r="AP1163" s="152">
        <f t="shared" si="3"/>
        <v>9969.9751</v>
      </c>
      <c r="AQ1163" s="152">
        <f t="shared" si="4"/>
        <v>88829.6937</v>
      </c>
      <c r="AR1163" s="152">
        <f t="shared" si="5"/>
        <v>91330.0808</v>
      </c>
    </row>
    <row r="1164">
      <c r="A1164" s="156">
        <v>1.5239952E9</v>
      </c>
      <c r="B1164" s="156">
        <v>119556.4595</v>
      </c>
      <c r="D1164" s="153">
        <f>IFERROR(__xludf.DUMMYFUNCTION("TO_DATE(INT((E1164/(60*60*24))+""1/1/1970""))"),43755.0)</f>
        <v>43755</v>
      </c>
      <c r="E1164" s="152">
        <v>1.5712848E9</v>
      </c>
      <c r="F1164" s="152">
        <v>98117.6729</v>
      </c>
      <c r="H1164" s="153">
        <f>IFERROR(__xludf.DUMMYFUNCTION("TO_DATE(INT((I1164/(60*60*24))+""1/1/1970""))"),43755.0)</f>
        <v>43755</v>
      </c>
      <c r="I1164" s="152">
        <v>1.5712848E9</v>
      </c>
      <c r="J1164" s="152">
        <v>177471.5322</v>
      </c>
      <c r="L1164" s="158">
        <v>43755.0</v>
      </c>
      <c r="M1164" s="160">
        <v>191597.44</v>
      </c>
      <c r="O1164" s="153">
        <f>IFERROR(__xludf.DUMMYFUNCTION("TO_DATE(INT((P1164/(60*60*24))+""1/1/1970""))"),43537.0)</f>
        <v>43537</v>
      </c>
      <c r="P1164" s="13">
        <v>1.5524856E9</v>
      </c>
      <c r="Q1164" s="13">
        <v>31570.1377</v>
      </c>
      <c r="S1164" s="153">
        <f>IFERROR(__xludf.DUMMYFUNCTION("TO_DATE(INT((T1164/(60*60*24))+""1/1/1970""))"),43755.0)</f>
        <v>43755</v>
      </c>
      <c r="T1164" s="156">
        <v>1.5712848E9</v>
      </c>
      <c r="U1164" s="156">
        <v>172102.4505</v>
      </c>
      <c r="W1164" s="153">
        <f>IFERROR(__xludf.DUMMYFUNCTION("TO_DATE(INT((X1164/(60*60*24))+""1/1/1970""))"),43724.0)</f>
        <v>43724</v>
      </c>
      <c r="X1164" s="152">
        <v>1.568592E9</v>
      </c>
      <c r="Y1164" s="152">
        <v>10039.8905</v>
      </c>
      <c r="AA1164" s="153">
        <f>IFERROR(__xludf.DUMMYFUNCTION("TO_DATE(INT((AB1164/(60*60*24))+""1/1/1970""))"),43730.0)</f>
        <v>43730</v>
      </c>
      <c r="AB1164" s="152">
        <v>1.5691896E9</v>
      </c>
      <c r="AC1164" s="152">
        <v>87424.4852</v>
      </c>
      <c r="AE1164" s="153">
        <f>IFERROR(__xludf.DUMMYFUNCTION("TO_DATE(INT((AF1164/(60*60*24))+""1/1/1970""))"),43541.0)</f>
        <v>43541</v>
      </c>
      <c r="AF1164" s="156">
        <v>1.55286E9</v>
      </c>
      <c r="AG1164" s="156">
        <v>91938.5762</v>
      </c>
      <c r="AH1164" s="156"/>
      <c r="AI1164" s="153">
        <f>IFERROR(__xludf.DUMMYFUNCTION("TO_DATE(INT((AJ1164/(60*60*24))+""1/1/1970""))"),43755.0)</f>
        <v>43755</v>
      </c>
      <c r="AJ1164" s="152">
        <v>1.5712848E9</v>
      </c>
      <c r="AK1164" s="152">
        <v>98117.6729</v>
      </c>
      <c r="AL1164" s="152">
        <v>177471.5322</v>
      </c>
      <c r="AM1164" s="160">
        <v>191597.44</v>
      </c>
      <c r="AN1164" s="152">
        <f t="shared" si="1"/>
        <v>32626.0078</v>
      </c>
      <c r="AO1164" s="152">
        <f t="shared" si="2"/>
        <v>172102.4505</v>
      </c>
      <c r="AP1164" s="152">
        <f t="shared" si="3"/>
        <v>9965.0853</v>
      </c>
      <c r="AQ1164" s="152">
        <f t="shared" si="4"/>
        <v>88803.3085</v>
      </c>
      <c r="AR1164" s="152">
        <f t="shared" si="5"/>
        <v>91011.5072</v>
      </c>
    </row>
    <row r="1165">
      <c r="A1165" s="152">
        <v>1.52405826E9</v>
      </c>
      <c r="B1165" s="152">
        <v>119556.4595</v>
      </c>
      <c r="D1165" s="153">
        <f>IFERROR(__xludf.DUMMYFUNCTION("TO_DATE(INT((E1165/(60*60*24))+""1/1/1970""))"),43756.0)</f>
        <v>43756</v>
      </c>
      <c r="E1165" s="156">
        <v>1.5713712E9</v>
      </c>
      <c r="F1165" s="156">
        <v>98117.6729</v>
      </c>
      <c r="H1165" s="153">
        <f>IFERROR(__xludf.DUMMYFUNCTION("TO_DATE(INT((I1165/(60*60*24))+""1/1/1970""))"),43756.0)</f>
        <v>43756</v>
      </c>
      <c r="I1165" s="156">
        <v>1.5713712E9</v>
      </c>
      <c r="J1165" s="156">
        <v>176508.278</v>
      </c>
      <c r="L1165" s="158">
        <v>43756.0</v>
      </c>
      <c r="M1165" s="159">
        <v>192602.35</v>
      </c>
      <c r="O1165" s="153">
        <f>IFERROR(__xludf.DUMMYFUNCTION("TO_DATE(INT((P1165/(60*60*24))+""1/1/1970""))"),43538.0)</f>
        <v>43538</v>
      </c>
      <c r="P1165" s="13">
        <v>1.552572E9</v>
      </c>
      <c r="Q1165" s="13">
        <v>31593.2604</v>
      </c>
      <c r="S1165" s="153">
        <f>IFERROR(__xludf.DUMMYFUNCTION("TO_DATE(INT((T1165/(60*60*24))+""1/1/1970""))"),43756.0)</f>
        <v>43756</v>
      </c>
      <c r="T1165" s="152">
        <v>1.5713712E9</v>
      </c>
      <c r="U1165" s="152">
        <v>172585.366</v>
      </c>
      <c r="W1165" s="153">
        <f>IFERROR(__xludf.DUMMYFUNCTION("TO_DATE(INT((X1165/(60*60*24))+""1/1/1970""))"),43725.0)</f>
        <v>43725</v>
      </c>
      <c r="X1165" s="156">
        <v>1.5687288E9</v>
      </c>
      <c r="Y1165" s="156">
        <v>10039.3224</v>
      </c>
      <c r="AA1165" s="153">
        <f>IFERROR(__xludf.DUMMYFUNCTION("TO_DATE(INT((AB1165/(60*60*24))+""1/1/1970""))"),43731.0)</f>
        <v>43731</v>
      </c>
      <c r="AB1165" s="152">
        <v>1.5692292E9</v>
      </c>
      <c r="AC1165" s="152">
        <v>87434.2053</v>
      </c>
      <c r="AE1165" s="153">
        <f>IFERROR(__xludf.DUMMYFUNCTION("TO_DATE(INT((AF1165/(60*60*24))+""1/1/1970""))"),43542.0)</f>
        <v>43542</v>
      </c>
      <c r="AF1165" s="156">
        <v>1.5528996E9</v>
      </c>
      <c r="AG1165" s="156">
        <v>91892.0184</v>
      </c>
      <c r="AH1165" s="156"/>
      <c r="AI1165" s="153">
        <f>IFERROR(__xludf.DUMMYFUNCTION("TO_DATE(INT((AJ1165/(60*60*24))+""1/1/1970""))"),43756.0)</f>
        <v>43756</v>
      </c>
      <c r="AJ1165" s="156">
        <v>1.5713712E9</v>
      </c>
      <c r="AK1165" s="156">
        <v>98117.6729</v>
      </c>
      <c r="AL1165" s="156">
        <v>176508.278</v>
      </c>
      <c r="AM1165" s="159">
        <v>192602.35</v>
      </c>
      <c r="AN1165" s="152">
        <f t="shared" si="1"/>
        <v>32535.5556</v>
      </c>
      <c r="AO1165" s="152">
        <f t="shared" si="2"/>
        <v>172585.366</v>
      </c>
      <c r="AP1165" s="152">
        <f t="shared" si="3"/>
        <v>9945.0643</v>
      </c>
      <c r="AQ1165" s="152">
        <f t="shared" si="4"/>
        <v>88770.6413</v>
      </c>
      <c r="AR1165" s="152">
        <f t="shared" si="5"/>
        <v>90599.0211</v>
      </c>
    </row>
    <row r="1166">
      <c r="A1166" s="156">
        <v>1.5240816E9</v>
      </c>
      <c r="B1166" s="156">
        <v>119556.4595</v>
      </c>
      <c r="D1166" s="153">
        <f>IFERROR(__xludf.DUMMYFUNCTION("TO_DATE(INT((E1166/(60*60*24))+""1/1/1970""))"),43757.0)</f>
        <v>43757</v>
      </c>
      <c r="E1166" s="152">
        <v>1.5714576E9</v>
      </c>
      <c r="F1166" s="152">
        <v>98117.6729</v>
      </c>
      <c r="H1166" s="153">
        <f>IFERROR(__xludf.DUMMYFUNCTION("TO_DATE(INT((I1166/(60*60*24))+""1/1/1970""))"),43757.0)</f>
        <v>43757</v>
      </c>
      <c r="I1166" s="152">
        <v>1.5714576E9</v>
      </c>
      <c r="J1166" s="152">
        <v>171618.3169</v>
      </c>
      <c r="L1166" s="158">
        <v>43757.0</v>
      </c>
      <c r="M1166" s="160">
        <v>190048.54</v>
      </c>
      <c r="O1166" s="153">
        <f>IFERROR(__xludf.DUMMYFUNCTION("TO_DATE(INT((P1166/(60*60*24))+""1/1/1970""))"),43539.0)</f>
        <v>43539</v>
      </c>
      <c r="P1166" s="13">
        <v>1.5526584E9</v>
      </c>
      <c r="Q1166" s="13">
        <v>31529.9133</v>
      </c>
      <c r="S1166" s="153">
        <f>IFERROR(__xludf.DUMMYFUNCTION("TO_DATE(INT((T1166/(60*60*24))+""1/1/1970""))"),43757.0)</f>
        <v>43757</v>
      </c>
      <c r="T1166" s="156">
        <v>1.5714576E9</v>
      </c>
      <c r="U1166" s="156">
        <v>171849.2246</v>
      </c>
      <c r="W1166" s="153">
        <f>IFERROR(__xludf.DUMMYFUNCTION("TO_DATE(INT((X1166/(60*60*24))+""1/1/1970""))"),43726.0)</f>
        <v>43726</v>
      </c>
      <c r="X1166" s="156">
        <v>1.5688152E9</v>
      </c>
      <c r="Y1166" s="156">
        <v>10039.6432</v>
      </c>
      <c r="AA1166" s="153">
        <f>IFERROR(__xludf.DUMMYFUNCTION("TO_DATE(INT((AB1166/(60*60*24))+""1/1/1970""))"),43732.0)</f>
        <v>43732</v>
      </c>
      <c r="AB1166" s="156">
        <v>1.5693084E9</v>
      </c>
      <c r="AC1166" s="156">
        <v>87425.4083</v>
      </c>
      <c r="AE1166" s="153">
        <f>IFERROR(__xludf.DUMMYFUNCTION("TO_DATE(INT((AF1166/(60*60*24))+""1/1/1970""))"),43543.0)</f>
        <v>43543</v>
      </c>
      <c r="AF1166" s="152">
        <v>1.5529788E9</v>
      </c>
      <c r="AG1166" s="152">
        <v>92027.2383</v>
      </c>
      <c r="AH1166" s="156"/>
      <c r="AI1166" s="153">
        <f>IFERROR(__xludf.DUMMYFUNCTION("TO_DATE(INT((AJ1166/(60*60*24))+""1/1/1970""))"),43757.0)</f>
        <v>43757</v>
      </c>
      <c r="AJ1166" s="152">
        <v>1.5714576E9</v>
      </c>
      <c r="AK1166" s="152">
        <v>98117.6729</v>
      </c>
      <c r="AL1166" s="152">
        <v>171618.3169</v>
      </c>
      <c r="AM1166" s="160">
        <v>190048.54</v>
      </c>
      <c r="AN1166" s="152">
        <f t="shared" si="1"/>
        <v>32520.5861</v>
      </c>
      <c r="AO1166" s="152">
        <f t="shared" si="2"/>
        <v>171849.2246</v>
      </c>
      <c r="AP1166" s="152">
        <f t="shared" si="3"/>
        <v>9932.5978</v>
      </c>
      <c r="AQ1166" s="152">
        <f t="shared" si="4"/>
        <v>88770.6413</v>
      </c>
      <c r="AR1166" s="152">
        <f t="shared" si="5"/>
        <v>90226.6097</v>
      </c>
    </row>
    <row r="1167">
      <c r="A1167" s="152">
        <v>1.52414466E9</v>
      </c>
      <c r="B1167" s="152">
        <v>119556.4595</v>
      </c>
      <c r="D1167" s="153">
        <f>IFERROR(__xludf.DUMMYFUNCTION("TO_DATE(INT((E1167/(60*60*24))+""1/1/1970""))"),43759.0)</f>
        <v>43759</v>
      </c>
      <c r="E1167" s="156">
        <v>1.5716664E9</v>
      </c>
      <c r="F1167" s="156">
        <v>98117.6729</v>
      </c>
      <c r="H1167" s="153">
        <f>IFERROR(__xludf.DUMMYFUNCTION("TO_DATE(INT((I1167/(60*60*24))+""1/1/1970""))"),43759.0)</f>
        <v>43759</v>
      </c>
      <c r="I1167" s="156">
        <v>1.5716664E9</v>
      </c>
      <c r="J1167" s="156">
        <v>171618.3169</v>
      </c>
      <c r="L1167" s="158">
        <v>43759.0</v>
      </c>
      <c r="M1167" s="159">
        <v>190048.54</v>
      </c>
      <c r="O1167" s="153">
        <f>IFERROR(__xludf.DUMMYFUNCTION("TO_DATE(INT((P1167/(60*60*24))+""1/1/1970""))"),43540.0)</f>
        <v>43540</v>
      </c>
      <c r="P1167" s="13">
        <v>1.5526944E9</v>
      </c>
      <c r="Q1167" s="13">
        <v>31527.0659</v>
      </c>
      <c r="S1167" s="153">
        <f>IFERROR(__xludf.DUMMYFUNCTION("TO_DATE(INT((T1167/(60*60*24))+""1/1/1970""))"),43759.0)</f>
        <v>43759</v>
      </c>
      <c r="T1167" s="152">
        <v>1.5716664E9</v>
      </c>
      <c r="U1167" s="152">
        <v>171849.2246</v>
      </c>
      <c r="W1167" s="153">
        <f>IFERROR(__xludf.DUMMYFUNCTION("TO_DATE(INT((X1167/(60*60*24))+""1/1/1970""))"),43727.0)</f>
        <v>43727</v>
      </c>
      <c r="X1167" s="156">
        <v>1.5689016E9</v>
      </c>
      <c r="Y1167" s="156">
        <v>10031.2958</v>
      </c>
      <c r="AA1167" s="153">
        <f>IFERROR(__xludf.DUMMYFUNCTION("TO_DATE(INT((AB1167/(60*60*24))+""1/1/1970""))"),43733.0)</f>
        <v>43733</v>
      </c>
      <c r="AB1167" s="152">
        <v>1.5693876E9</v>
      </c>
      <c r="AC1167" s="152">
        <v>87416.0629</v>
      </c>
      <c r="AE1167" s="153">
        <f>IFERROR(__xludf.DUMMYFUNCTION("TO_DATE(INT((AF1167/(60*60*24))+""1/1/1970""))"),43544.0)</f>
        <v>43544</v>
      </c>
      <c r="AF1167" s="156">
        <v>1.553058E9</v>
      </c>
      <c r="AG1167" s="156">
        <v>92174.6037</v>
      </c>
      <c r="AH1167" s="156"/>
      <c r="AI1167" s="153">
        <f>IFERROR(__xludf.DUMMYFUNCTION("TO_DATE(INT((AJ1167/(60*60*24))+""1/1/1970""))"),43759.0)</f>
        <v>43759</v>
      </c>
      <c r="AJ1167" s="156">
        <v>1.5716664E9</v>
      </c>
      <c r="AK1167" s="156">
        <v>98117.6729</v>
      </c>
      <c r="AL1167" s="156">
        <v>171618.3169</v>
      </c>
      <c r="AM1167" s="159">
        <v>190048.54</v>
      </c>
      <c r="AN1167" s="152">
        <f t="shared" si="1"/>
        <v>32533.1273</v>
      </c>
      <c r="AO1167" s="152">
        <f t="shared" si="2"/>
        <v>171849.2246</v>
      </c>
      <c r="AP1167" s="152">
        <f t="shared" si="3"/>
        <v>9937.7485</v>
      </c>
      <c r="AQ1167" s="152">
        <f t="shared" si="4"/>
        <v>88024.1577</v>
      </c>
      <c r="AR1167" s="152">
        <f t="shared" si="5"/>
        <v>90346.0242</v>
      </c>
    </row>
    <row r="1168">
      <c r="A1168" s="156">
        <v>1.524168E9</v>
      </c>
      <c r="B1168" s="156">
        <v>119556.4595</v>
      </c>
      <c r="D1168" s="153">
        <f>IFERROR(__xludf.DUMMYFUNCTION("TO_DATE(INT((E1168/(60*60*24))+""1/1/1970""))"),43760.0)</f>
        <v>43760</v>
      </c>
      <c r="E1168" s="156">
        <v>1.5717168E9</v>
      </c>
      <c r="F1168" s="156">
        <v>98117.6729</v>
      </c>
      <c r="H1168" s="153">
        <f>IFERROR(__xludf.DUMMYFUNCTION("TO_DATE(INT((I1168/(60*60*24))+""1/1/1970""))"),43760.0)</f>
        <v>43760</v>
      </c>
      <c r="I1168" s="156">
        <v>1.5717168E9</v>
      </c>
      <c r="J1168" s="156">
        <v>172196.4214</v>
      </c>
      <c r="L1168" s="158">
        <v>43760.0</v>
      </c>
      <c r="M1168" s="159">
        <v>192863.94</v>
      </c>
      <c r="O1168" s="153">
        <f>IFERROR(__xludf.DUMMYFUNCTION("TO_DATE(INT((P1168/(60*60*24))+""1/1/1970""))"),43541.0)</f>
        <v>43541</v>
      </c>
      <c r="P1168" s="13">
        <v>1.5527808E9</v>
      </c>
      <c r="Q1168" s="13">
        <v>31527.0659</v>
      </c>
      <c r="S1168" s="153">
        <f>IFERROR(__xludf.DUMMYFUNCTION("TO_DATE(INT((T1168/(60*60*24))+""1/1/1970""))"),43760.0)</f>
        <v>43760</v>
      </c>
      <c r="T1168" s="152">
        <v>1.5717168E9</v>
      </c>
      <c r="U1168" s="152">
        <v>173044.0088</v>
      </c>
      <c r="W1168" s="153">
        <f>IFERROR(__xludf.DUMMYFUNCTION("TO_DATE(INT((X1168/(60*60*24))+""1/1/1970""))"),43728.0)</f>
        <v>43728</v>
      </c>
      <c r="X1168" s="156">
        <v>1.568988E9</v>
      </c>
      <c r="Y1168" s="156">
        <v>10032.0255</v>
      </c>
      <c r="AA1168" s="153">
        <f>IFERROR(__xludf.DUMMYFUNCTION("TO_DATE(INT((AB1168/(60*60*24))+""1/1/1970""))"),43734.0)</f>
        <v>43734</v>
      </c>
      <c r="AB1168" s="156">
        <v>1.5694668E9</v>
      </c>
      <c r="AC1168" s="156">
        <v>87423.5195</v>
      </c>
      <c r="AE1168" s="153">
        <f>IFERROR(__xludf.DUMMYFUNCTION("TO_DATE(INT((AF1168/(60*60*24))+""1/1/1970""))"),43545.0)</f>
        <v>43545</v>
      </c>
      <c r="AF1168" s="152">
        <v>1.5531372E9</v>
      </c>
      <c r="AG1168" s="152">
        <v>92774.9963</v>
      </c>
      <c r="AH1168" s="156"/>
      <c r="AI1168" s="153">
        <f>IFERROR(__xludf.DUMMYFUNCTION("TO_DATE(INT((AJ1168/(60*60*24))+""1/1/1970""))"),43760.0)</f>
        <v>43760</v>
      </c>
      <c r="AJ1168" s="156">
        <v>1.5717168E9</v>
      </c>
      <c r="AK1168" s="156">
        <v>98117.6729</v>
      </c>
      <c r="AL1168" s="156">
        <v>172196.4214</v>
      </c>
      <c r="AM1168" s="159">
        <v>192863.94</v>
      </c>
      <c r="AN1168" s="152">
        <f t="shared" si="1"/>
        <v>32599.4265</v>
      </c>
      <c r="AO1168" s="152">
        <f t="shared" si="2"/>
        <v>173044.0088</v>
      </c>
      <c r="AP1168" s="152">
        <f t="shared" si="3"/>
        <v>9922.3241</v>
      </c>
      <c r="AQ1168" s="152">
        <f t="shared" si="4"/>
        <v>88087.4207</v>
      </c>
      <c r="AR1168" s="152">
        <f t="shared" si="5"/>
        <v>90381.2414</v>
      </c>
    </row>
    <row r="1169">
      <c r="A1169" s="152">
        <v>1.52423106E9</v>
      </c>
      <c r="B1169" s="152">
        <v>119556.4595</v>
      </c>
      <c r="D1169" s="153">
        <f>IFERROR(__xludf.DUMMYFUNCTION("TO_DATE(INT((E1169/(60*60*24))+""1/1/1970""))"),43761.0)</f>
        <v>43761</v>
      </c>
      <c r="E1169" s="152">
        <v>1.5718032E9</v>
      </c>
      <c r="F1169" s="152">
        <v>98117.6729</v>
      </c>
      <c r="H1169" s="153">
        <f>IFERROR(__xludf.DUMMYFUNCTION("TO_DATE(INT((I1169/(60*60*24))+""1/1/1970""))"),43761.0)</f>
        <v>43761</v>
      </c>
      <c r="I1169" s="152">
        <v>1.5718032E9</v>
      </c>
      <c r="J1169" s="152">
        <v>170599.1544</v>
      </c>
      <c r="L1169" s="158">
        <v>43761.0</v>
      </c>
      <c r="M1169" s="160">
        <v>190810.7</v>
      </c>
      <c r="O1169" s="153">
        <f>IFERROR(__xludf.DUMMYFUNCTION("TO_DATE(INT((P1169/(60*60*24))+""1/1/1970""))"),43542.0)</f>
        <v>43542</v>
      </c>
      <c r="P1169" s="13">
        <v>1.5528672E9</v>
      </c>
      <c r="Q1169" s="13">
        <v>31522.7737</v>
      </c>
      <c r="S1169" s="153">
        <f>IFERROR(__xludf.DUMMYFUNCTION("TO_DATE(INT((T1169/(60*60*24))+""1/1/1970""))"),43761.0)</f>
        <v>43761</v>
      </c>
      <c r="T1169" s="156">
        <v>1.5718032E9</v>
      </c>
      <c r="U1169" s="156">
        <v>172454.0044</v>
      </c>
      <c r="W1169" s="153">
        <f>IFERROR(__xludf.DUMMYFUNCTION("TO_DATE(INT((X1169/(60*60*24))+""1/1/1970""))"),43729.0)</f>
        <v>43729</v>
      </c>
      <c r="X1169" s="156">
        <v>1.569024E9</v>
      </c>
      <c r="Y1169" s="156">
        <v>10029.7176</v>
      </c>
      <c r="AA1169" s="153">
        <f>IFERROR(__xludf.DUMMYFUNCTION("TO_DATE(INT((AB1169/(60*60*24))+""1/1/1970""))"),43735.0)</f>
        <v>43735</v>
      </c>
      <c r="AB1169" s="152">
        <v>1.569546E9</v>
      </c>
      <c r="AC1169" s="152">
        <v>87434.0221</v>
      </c>
      <c r="AE1169" s="153">
        <f>IFERROR(__xludf.DUMMYFUNCTION("TO_DATE(INT((AF1169/(60*60*24))+""1/1/1970""))"),43546.0)</f>
        <v>43546</v>
      </c>
      <c r="AF1169" s="156">
        <v>1.5532164E9</v>
      </c>
      <c r="AG1169" s="156">
        <v>92333.3049</v>
      </c>
      <c r="AH1169" s="156"/>
      <c r="AI1169" s="153">
        <f>IFERROR(__xludf.DUMMYFUNCTION("TO_DATE(INT((AJ1169/(60*60*24))+""1/1/1970""))"),43761.0)</f>
        <v>43761</v>
      </c>
      <c r="AJ1169" s="152">
        <v>1.5718032E9</v>
      </c>
      <c r="AK1169" s="152">
        <v>98117.6729</v>
      </c>
      <c r="AL1169" s="152">
        <v>170599.1544</v>
      </c>
      <c r="AM1169" s="160">
        <v>190810.7</v>
      </c>
      <c r="AN1169" s="152">
        <f t="shared" si="1"/>
        <v>32527.2284</v>
      </c>
      <c r="AO1169" s="152">
        <f t="shared" si="2"/>
        <v>172454.0044</v>
      </c>
      <c r="AP1169" s="152">
        <f t="shared" si="3"/>
        <v>9927.3356</v>
      </c>
      <c r="AQ1169" s="152">
        <f t="shared" si="4"/>
        <v>88677.4011</v>
      </c>
      <c r="AR1169" s="152">
        <f t="shared" si="5"/>
        <v>90565.0183</v>
      </c>
    </row>
    <row r="1170">
      <c r="A1170" s="156">
        <v>1.5242544E9</v>
      </c>
      <c r="B1170" s="156">
        <v>119556.4595</v>
      </c>
      <c r="D1170" s="153">
        <f>IFERROR(__xludf.DUMMYFUNCTION("TO_DATE(INT((E1170/(60*60*24))+""1/1/1970""))"),43762.0)</f>
        <v>43762</v>
      </c>
      <c r="E1170" s="156">
        <v>1.5718896E9</v>
      </c>
      <c r="F1170" s="156">
        <v>98117.6729</v>
      </c>
      <c r="H1170" s="153">
        <f>IFERROR(__xludf.DUMMYFUNCTION("TO_DATE(INT((I1170/(60*60*24))+""1/1/1970""))"),43762.0)</f>
        <v>43762</v>
      </c>
      <c r="I1170" s="156">
        <v>1.5718896E9</v>
      </c>
      <c r="J1170" s="156">
        <v>167825.511</v>
      </c>
      <c r="L1170" s="158">
        <v>43762.0</v>
      </c>
      <c r="M1170" s="159">
        <v>191675.22</v>
      </c>
      <c r="O1170" s="153">
        <f>IFERROR(__xludf.DUMMYFUNCTION("TO_DATE(INT((P1170/(60*60*24))+""1/1/1970""))"),43543.0)</f>
        <v>43543</v>
      </c>
      <c r="P1170" s="13">
        <v>1.553004E9</v>
      </c>
      <c r="Q1170" s="13">
        <v>31579.5922</v>
      </c>
      <c r="S1170" s="153">
        <f>IFERROR(__xludf.DUMMYFUNCTION("TO_DATE(INT((T1170/(60*60*24))+""1/1/1970""))"),43762.0)</f>
        <v>43762</v>
      </c>
      <c r="T1170" s="152">
        <v>1.5718896E9</v>
      </c>
      <c r="U1170" s="152">
        <v>172955.3003</v>
      </c>
      <c r="W1170" s="153">
        <f>IFERROR(__xludf.DUMMYFUNCTION("TO_DATE(INT((X1170/(60*60*24))+""1/1/1970""))"),43731.0)</f>
        <v>43731</v>
      </c>
      <c r="X1170" s="152">
        <v>1.5691968E9</v>
      </c>
      <c r="Y1170" s="152">
        <v>10028.6053</v>
      </c>
      <c r="AA1170" s="153">
        <f>IFERROR(__xludf.DUMMYFUNCTION("TO_DATE(INT((AB1170/(60*60*24))+""1/1/1970""))"),43737.0)</f>
        <v>43737</v>
      </c>
      <c r="AB1170" s="156">
        <v>1.5697944E9</v>
      </c>
      <c r="AC1170" s="156">
        <v>87173.452</v>
      </c>
      <c r="AE1170" s="153">
        <f>IFERROR(__xludf.DUMMYFUNCTION("TO_DATE(INT((AF1170/(60*60*24))+""1/1/1970""))"),43547.0)</f>
        <v>43547</v>
      </c>
      <c r="AF1170" s="152">
        <v>1.5532992E9</v>
      </c>
      <c r="AG1170" s="152">
        <v>91745.0579</v>
      </c>
      <c r="AH1170" s="156"/>
      <c r="AI1170" s="153">
        <f>IFERROR(__xludf.DUMMYFUNCTION("TO_DATE(INT((AJ1170/(60*60*24))+""1/1/1970""))"),43762.0)</f>
        <v>43762</v>
      </c>
      <c r="AJ1170" s="156">
        <v>1.5718896E9</v>
      </c>
      <c r="AK1170" s="156">
        <v>98117.6729</v>
      </c>
      <c r="AL1170" s="156">
        <v>167825.511</v>
      </c>
      <c r="AM1170" s="159">
        <v>191675.22</v>
      </c>
      <c r="AN1170" s="152">
        <f t="shared" si="1"/>
        <v>32399.6987</v>
      </c>
      <c r="AO1170" s="152">
        <f t="shared" si="2"/>
        <v>172955.3003</v>
      </c>
      <c r="AP1170" s="152">
        <f t="shared" si="3"/>
        <v>9922.2842</v>
      </c>
      <c r="AQ1170" s="152">
        <f t="shared" si="4"/>
        <v>88427.2257</v>
      </c>
      <c r="AR1170" s="152">
        <f t="shared" si="5"/>
        <v>90539.5162</v>
      </c>
    </row>
    <row r="1171">
      <c r="A1171" s="152">
        <v>1.52449026E9</v>
      </c>
      <c r="B1171" s="152">
        <v>119556.4595</v>
      </c>
      <c r="D1171" s="153">
        <f>IFERROR(__xludf.DUMMYFUNCTION("TO_DATE(INT((E1171/(60*60*24))+""1/1/1970""))"),43763.0)</f>
        <v>43763</v>
      </c>
      <c r="E1171" s="152">
        <v>1.571976E9</v>
      </c>
      <c r="F1171" s="152">
        <v>98117.6729</v>
      </c>
      <c r="H1171" s="153">
        <f>IFERROR(__xludf.DUMMYFUNCTION("TO_DATE(INT((I1171/(60*60*24))+""1/1/1970""))"),43763.0)</f>
        <v>43763</v>
      </c>
      <c r="I1171" s="152">
        <v>1.571976E9</v>
      </c>
      <c r="J1171" s="152">
        <v>170386.4003</v>
      </c>
      <c r="L1171" s="158">
        <v>43763.0</v>
      </c>
      <c r="M1171" s="160">
        <v>193758.94</v>
      </c>
      <c r="O1171" s="153">
        <f>IFERROR(__xludf.DUMMYFUNCTION("TO_DATE(INT((P1171/(60*60*24))+""1/1/1970""))"),43544.0)</f>
        <v>43544</v>
      </c>
      <c r="P1171" s="13">
        <v>1.5530904E9</v>
      </c>
      <c r="Q1171" s="13">
        <v>31588.6294</v>
      </c>
      <c r="S1171" s="153">
        <f>IFERROR(__xludf.DUMMYFUNCTION("TO_DATE(INT((T1171/(60*60*24))+""1/1/1970""))"),43763.0)</f>
        <v>43763</v>
      </c>
      <c r="T1171" s="156">
        <v>1.571976E9</v>
      </c>
      <c r="U1171" s="156">
        <v>173245.8643</v>
      </c>
      <c r="W1171" s="153">
        <f>IFERROR(__xludf.DUMMYFUNCTION("TO_DATE(INT((X1171/(60*60*24))+""1/1/1970""))"),43732.0)</f>
        <v>43732</v>
      </c>
      <c r="X1171" s="156">
        <v>1.5693336E9</v>
      </c>
      <c r="Y1171" s="156">
        <v>10025.6851</v>
      </c>
      <c r="AA1171" s="153">
        <f>IFERROR(__xludf.DUMMYFUNCTION("TO_DATE(INT((AB1171/(60*60*24))+""1/1/1970""))"),43738.0)</f>
        <v>43738</v>
      </c>
      <c r="AB1171" s="156">
        <v>1.569834E9</v>
      </c>
      <c r="AC1171" s="156">
        <v>87362.6681</v>
      </c>
      <c r="AE1171" s="153">
        <f>IFERROR(__xludf.DUMMYFUNCTION("TO_DATE(INT((AF1171/(60*60*24))+""1/1/1970""))"),43548.0)</f>
        <v>43548</v>
      </c>
      <c r="AF1171" s="156">
        <v>1.5534648E9</v>
      </c>
      <c r="AG1171" s="156">
        <v>91745.0579</v>
      </c>
      <c r="AH1171" s="156"/>
      <c r="AI1171" s="153">
        <f>IFERROR(__xludf.DUMMYFUNCTION("TO_DATE(INT((AJ1171/(60*60*24))+""1/1/1970""))"),43763.0)</f>
        <v>43763</v>
      </c>
      <c r="AJ1171" s="152">
        <v>1.571976E9</v>
      </c>
      <c r="AK1171" s="152">
        <v>98117.6729</v>
      </c>
      <c r="AL1171" s="152">
        <v>170386.4003</v>
      </c>
      <c r="AM1171" s="160">
        <v>193758.94</v>
      </c>
      <c r="AN1171" s="152">
        <f t="shared" si="1"/>
        <v>32450.8559</v>
      </c>
      <c r="AO1171" s="152">
        <f t="shared" si="2"/>
        <v>173245.8643</v>
      </c>
      <c r="AP1171" s="152">
        <f t="shared" si="3"/>
        <v>9929.5398</v>
      </c>
      <c r="AQ1171" s="152">
        <f t="shared" si="4"/>
        <v>88876.5596</v>
      </c>
      <c r="AR1171" s="152">
        <f t="shared" si="5"/>
        <v>90769.4398</v>
      </c>
    </row>
    <row r="1172">
      <c r="A1172" s="156">
        <v>1.5245136E9</v>
      </c>
      <c r="B1172" s="156">
        <v>119556.4595</v>
      </c>
      <c r="D1172" s="153">
        <f>IFERROR(__xludf.DUMMYFUNCTION("TO_DATE(INT((E1172/(60*60*24))+""1/1/1970""))"),43764.0)</f>
        <v>43764</v>
      </c>
      <c r="E1172" s="156">
        <v>1.5720624E9</v>
      </c>
      <c r="F1172" s="156">
        <v>98117.6729</v>
      </c>
      <c r="H1172" s="153">
        <f>IFERROR(__xludf.DUMMYFUNCTION("TO_DATE(INT((I1172/(60*60*24))+""1/1/1970""))"),43764.0)</f>
        <v>43764</v>
      </c>
      <c r="I1172" s="156">
        <v>1.5720624E9</v>
      </c>
      <c r="J1172" s="156">
        <v>171405.0231</v>
      </c>
      <c r="L1172" s="158">
        <v>43764.0</v>
      </c>
      <c r="M1172" s="159">
        <v>195968.04</v>
      </c>
      <c r="O1172" s="153">
        <f>IFERROR(__xludf.DUMMYFUNCTION("TO_DATE(INT((P1172/(60*60*24))+""1/1/1970""))"),43545.0)</f>
        <v>43545</v>
      </c>
      <c r="P1172" s="13">
        <v>1.5531768E9</v>
      </c>
      <c r="Q1172" s="13">
        <v>31614.1165</v>
      </c>
      <c r="S1172" s="153">
        <f>IFERROR(__xludf.DUMMYFUNCTION("TO_DATE(INT((T1172/(60*60*24))+""1/1/1970""))"),43764.0)</f>
        <v>43764</v>
      </c>
      <c r="T1172" s="152">
        <v>1.5720624E9</v>
      </c>
      <c r="U1172" s="152">
        <v>173949.8879</v>
      </c>
      <c r="W1172" s="153">
        <f>IFERROR(__xludf.DUMMYFUNCTION("TO_DATE(INT((X1172/(60*60*24))+""1/1/1970""))"),43733.0)</f>
        <v>43733</v>
      </c>
      <c r="X1172" s="156">
        <v>1.56942E9</v>
      </c>
      <c r="Y1172" s="156">
        <v>10023.683</v>
      </c>
      <c r="AA1172" s="153">
        <f>IFERROR(__xludf.DUMMYFUNCTION("TO_DATE(INT((AB1172/(60*60*24))+""1/1/1970""))"),43739.0)</f>
        <v>43739</v>
      </c>
      <c r="AB1172" s="152">
        <v>1.5699132E9</v>
      </c>
      <c r="AC1172" s="152">
        <v>87934.8737</v>
      </c>
      <c r="AE1172" s="153">
        <f>IFERROR(__xludf.DUMMYFUNCTION("TO_DATE(INT((AF1172/(60*60*24))+""1/1/1970""))"),43549.0)</f>
        <v>43549</v>
      </c>
      <c r="AF1172" s="156">
        <v>1.5535044E9</v>
      </c>
      <c r="AG1172" s="156">
        <v>91699.3098</v>
      </c>
      <c r="AH1172" s="156"/>
      <c r="AI1172" s="153">
        <f>IFERROR(__xludf.DUMMYFUNCTION("TO_DATE(INT((AJ1172/(60*60*24))+""1/1/1970""))"),43764.0)</f>
        <v>43764</v>
      </c>
      <c r="AJ1172" s="156">
        <v>1.5720624E9</v>
      </c>
      <c r="AK1172" s="156">
        <v>98117.6729</v>
      </c>
      <c r="AL1172" s="156">
        <v>171405.0231</v>
      </c>
      <c r="AM1172" s="159">
        <v>195968.04</v>
      </c>
      <c r="AN1172" s="152">
        <f t="shared" si="1"/>
        <v>32455.2537</v>
      </c>
      <c r="AO1172" s="152">
        <f t="shared" si="2"/>
        <v>173949.8879</v>
      </c>
      <c r="AP1172" s="152">
        <f t="shared" si="3"/>
        <v>9923.8116</v>
      </c>
      <c r="AQ1172" s="152">
        <f t="shared" si="4"/>
        <v>88876.5596</v>
      </c>
      <c r="AR1172" s="152">
        <f t="shared" si="5"/>
        <v>90962.9318</v>
      </c>
    </row>
    <row r="1173">
      <c r="A1173" s="152">
        <v>1.52457666E9</v>
      </c>
      <c r="B1173" s="152">
        <v>119556.4595</v>
      </c>
      <c r="D1173" s="153">
        <f>IFERROR(__xludf.DUMMYFUNCTION("TO_DATE(INT((E1173/(60*60*24))+""1/1/1970""))"),43766.0)</f>
        <v>43766</v>
      </c>
      <c r="E1173" s="152">
        <v>1.5722712E9</v>
      </c>
      <c r="F1173" s="152">
        <v>98117.6729</v>
      </c>
      <c r="H1173" s="153">
        <f>IFERROR(__xludf.DUMMYFUNCTION("TO_DATE(INT((I1173/(60*60*24))+""1/1/1970""))"),43766.0)</f>
        <v>43766</v>
      </c>
      <c r="I1173" s="152">
        <v>1.5722712E9</v>
      </c>
      <c r="J1173" s="152">
        <v>171405.0231</v>
      </c>
      <c r="L1173" s="158">
        <v>43766.0</v>
      </c>
      <c r="M1173" s="160">
        <v>195968.04</v>
      </c>
      <c r="O1173" s="153">
        <f>IFERROR(__xludf.DUMMYFUNCTION("TO_DATE(INT((P1173/(60*60*24))+""1/1/1970""))"),43546.0)</f>
        <v>43546</v>
      </c>
      <c r="P1173" s="13">
        <v>1.5532632E9</v>
      </c>
      <c r="Q1173" s="13">
        <v>31658.9357</v>
      </c>
      <c r="S1173" s="153">
        <f>IFERROR(__xludf.DUMMYFUNCTION("TO_DATE(INT((T1173/(60*60*24))+""1/1/1970""))"),43766.0)</f>
        <v>43766</v>
      </c>
      <c r="T1173" s="156">
        <v>1.5722712E9</v>
      </c>
      <c r="U1173" s="156">
        <v>173949.8879</v>
      </c>
      <c r="W1173" s="153">
        <f>IFERROR(__xludf.DUMMYFUNCTION("TO_DATE(INT((X1173/(60*60*24))+""1/1/1970""))"),43734.0)</f>
        <v>43734</v>
      </c>
      <c r="X1173" s="156">
        <v>1.5695064E9</v>
      </c>
      <c r="Y1173" s="156">
        <v>10026.9063</v>
      </c>
      <c r="AA1173" s="153">
        <f>IFERROR(__xludf.DUMMYFUNCTION("TO_DATE(INT((AB1173/(60*60*24))+""1/1/1970""))"),43740.0)</f>
        <v>43740</v>
      </c>
      <c r="AB1173" s="156">
        <v>1.5699924E9</v>
      </c>
      <c r="AC1173" s="156">
        <v>87387.0171</v>
      </c>
      <c r="AE1173" s="153">
        <f>IFERROR(__xludf.DUMMYFUNCTION("TO_DATE(INT((AF1173/(60*60*24))+""1/1/1970""))"),43550.0)</f>
        <v>43550</v>
      </c>
      <c r="AF1173" s="152">
        <v>1.5535836E9</v>
      </c>
      <c r="AG1173" s="152">
        <v>91857.6062</v>
      </c>
      <c r="AH1173" s="156"/>
      <c r="AI1173" s="153">
        <f>IFERROR(__xludf.DUMMYFUNCTION("TO_DATE(INT((AJ1173/(60*60*24))+""1/1/1970""))"),43766.0)</f>
        <v>43766</v>
      </c>
      <c r="AJ1173" s="152">
        <v>1.5722712E9</v>
      </c>
      <c r="AK1173" s="152">
        <v>98117.6729</v>
      </c>
      <c r="AL1173" s="152">
        <v>171405.0231</v>
      </c>
      <c r="AM1173" s="160">
        <v>195968.04</v>
      </c>
      <c r="AN1173" s="152">
        <f t="shared" si="1"/>
        <v>32439.2753</v>
      </c>
      <c r="AO1173" s="152">
        <f t="shared" si="2"/>
        <v>173949.8879</v>
      </c>
      <c r="AP1173" s="152">
        <f t="shared" si="3"/>
        <v>9923.9285</v>
      </c>
      <c r="AQ1173" s="152">
        <f t="shared" si="4"/>
        <v>88892.8358</v>
      </c>
      <c r="AR1173" s="152">
        <f t="shared" si="5"/>
        <v>90928.6224</v>
      </c>
    </row>
    <row r="1174">
      <c r="A1174" s="156">
        <v>1.5246E9</v>
      </c>
      <c r="B1174" s="156">
        <v>119556.4595</v>
      </c>
      <c r="D1174" s="153">
        <f>IFERROR(__xludf.DUMMYFUNCTION("TO_DATE(INT((E1174/(60*60*24))+""1/1/1970""))"),43767.0)</f>
        <v>43767</v>
      </c>
      <c r="E1174" s="152">
        <v>1.5723216E9</v>
      </c>
      <c r="F1174" s="152">
        <v>98117.6729</v>
      </c>
      <c r="H1174" s="153">
        <f>IFERROR(__xludf.DUMMYFUNCTION("TO_DATE(INT((I1174/(60*60*24))+""1/1/1970""))"),43767.0)</f>
        <v>43767</v>
      </c>
      <c r="I1174" s="152">
        <v>1.5723216E9</v>
      </c>
      <c r="J1174" s="152">
        <v>168654.9904</v>
      </c>
      <c r="L1174" s="158">
        <v>43767.0</v>
      </c>
      <c r="M1174" s="160">
        <v>198817.27</v>
      </c>
      <c r="O1174" s="153">
        <f>IFERROR(__xludf.DUMMYFUNCTION("TO_DATE(INT((P1174/(60*60*24))+""1/1/1970""))"),43547.0)</f>
        <v>43547</v>
      </c>
      <c r="P1174" s="13">
        <v>1.5532992E9</v>
      </c>
      <c r="Q1174" s="13">
        <v>32249.2057</v>
      </c>
      <c r="S1174" s="153">
        <f>IFERROR(__xludf.DUMMYFUNCTION("TO_DATE(INT((T1174/(60*60*24))+""1/1/1970""))"),43767.0)</f>
        <v>43767</v>
      </c>
      <c r="T1174" s="156">
        <v>1.5723216E9</v>
      </c>
      <c r="U1174" s="156">
        <v>174935.1085</v>
      </c>
      <c r="W1174" s="153">
        <f>IFERROR(__xludf.DUMMYFUNCTION("TO_DATE(INT((X1174/(60*60*24))+""1/1/1970""))"),43735.0)</f>
        <v>43735</v>
      </c>
      <c r="X1174" s="156">
        <v>1.5695928E9</v>
      </c>
      <c r="Y1174" s="156">
        <v>10029.7634</v>
      </c>
      <c r="AA1174" s="153">
        <f>IFERROR(__xludf.DUMMYFUNCTION("TO_DATE(INT((AB1174/(60*60*24))+""1/1/1970""))"),43741.0)</f>
        <v>43741</v>
      </c>
      <c r="AB1174" s="152">
        <v>1.5700716E9</v>
      </c>
      <c r="AC1174" s="152">
        <v>87824.9883</v>
      </c>
      <c r="AE1174" s="153">
        <f>IFERROR(__xludf.DUMMYFUNCTION("TO_DATE(INT((AF1174/(60*60*24))+""1/1/1970""))"),43551.0)</f>
        <v>43551</v>
      </c>
      <c r="AF1174" s="156">
        <v>1.5536628E9</v>
      </c>
      <c r="AG1174" s="156">
        <v>91523.6049</v>
      </c>
      <c r="AH1174" s="156"/>
      <c r="AI1174" s="153">
        <f>IFERROR(__xludf.DUMMYFUNCTION("TO_DATE(INT((AJ1174/(60*60*24))+""1/1/1970""))"),43767.0)</f>
        <v>43767</v>
      </c>
      <c r="AJ1174" s="152">
        <v>1.5723216E9</v>
      </c>
      <c r="AK1174" s="152">
        <v>98117.6729</v>
      </c>
      <c r="AL1174" s="152">
        <v>168654.9904</v>
      </c>
      <c r="AM1174" s="160">
        <v>198817.27</v>
      </c>
      <c r="AN1174" s="152">
        <f t="shared" si="1"/>
        <v>32334.989</v>
      </c>
      <c r="AO1174" s="152">
        <f t="shared" si="2"/>
        <v>174935.1085</v>
      </c>
      <c r="AP1174" s="152">
        <f t="shared" si="3"/>
        <v>9917.9999</v>
      </c>
      <c r="AQ1174" s="152">
        <f t="shared" si="4"/>
        <v>88878.4613</v>
      </c>
      <c r="AR1174" s="152">
        <f t="shared" si="5"/>
        <v>90811.5469</v>
      </c>
    </row>
    <row r="1175">
      <c r="A1175" s="152">
        <v>1.52466306E9</v>
      </c>
      <c r="B1175" s="152">
        <v>119556.4595</v>
      </c>
      <c r="D1175" s="153">
        <f>IFERROR(__xludf.DUMMYFUNCTION("TO_DATE(INT((E1175/(60*60*24))+""1/1/1970""))"),43768.0)</f>
        <v>43768</v>
      </c>
      <c r="E1175" s="156">
        <v>1.572408E9</v>
      </c>
      <c r="F1175" s="156">
        <v>98117.6729</v>
      </c>
      <c r="H1175" s="153">
        <f>IFERROR(__xludf.DUMMYFUNCTION("TO_DATE(INT((I1175/(60*60*24))+""1/1/1970""))"),43768.0)</f>
        <v>43768</v>
      </c>
      <c r="I1175" s="156">
        <v>1.572408E9</v>
      </c>
      <c r="J1175" s="156">
        <v>166694.0469</v>
      </c>
      <c r="L1175" s="158">
        <v>43768.0</v>
      </c>
      <c r="M1175" s="159">
        <v>197294.29</v>
      </c>
      <c r="O1175" s="153">
        <f>IFERROR(__xludf.DUMMYFUNCTION("TO_DATE(INT((P1175/(60*60*24))+""1/1/1970""))"),43548.0)</f>
        <v>43548</v>
      </c>
      <c r="P1175" s="13">
        <v>1.5533856E9</v>
      </c>
      <c r="Q1175" s="13">
        <v>32249.2057</v>
      </c>
      <c r="S1175" s="153">
        <f>IFERROR(__xludf.DUMMYFUNCTION("TO_DATE(INT((T1175/(60*60*24))+""1/1/1970""))"),43768.0)</f>
        <v>43768</v>
      </c>
      <c r="T1175" s="152">
        <v>1.572408E9</v>
      </c>
      <c r="U1175" s="152">
        <v>174861.2978</v>
      </c>
      <c r="W1175" s="153">
        <f>IFERROR(__xludf.DUMMYFUNCTION("TO_DATE(INT((X1175/(60*60*24))+""1/1/1970""))"),43736.0)</f>
        <v>43736</v>
      </c>
      <c r="X1175" s="156">
        <v>1.5696288E9</v>
      </c>
      <c r="Y1175" s="156">
        <v>10017.3739</v>
      </c>
      <c r="AA1175" s="153">
        <f>IFERROR(__xludf.DUMMYFUNCTION("TO_DATE(INT((AB1175/(60*60*24))+""1/1/1970""))"),43742.0)</f>
        <v>43742</v>
      </c>
      <c r="AB1175" s="156">
        <v>1.5701508E9</v>
      </c>
      <c r="AC1175" s="156">
        <v>87905.5306</v>
      </c>
      <c r="AE1175" s="153">
        <f>IFERROR(__xludf.DUMMYFUNCTION("TO_DATE(INT((AF1175/(60*60*24))+""1/1/1970""))"),43552.0)</f>
        <v>43552</v>
      </c>
      <c r="AF1175" s="152">
        <v>1.553742E9</v>
      </c>
      <c r="AG1175" s="152">
        <v>91347.4952</v>
      </c>
      <c r="AH1175" s="156"/>
      <c r="AI1175" s="153">
        <f>IFERROR(__xludf.DUMMYFUNCTION("TO_DATE(INT((AJ1175/(60*60*24))+""1/1/1970""))"),43768.0)</f>
        <v>43768</v>
      </c>
      <c r="AJ1175" s="156">
        <v>1.572408E9</v>
      </c>
      <c r="AK1175" s="156">
        <v>98117.6729</v>
      </c>
      <c r="AL1175" s="156">
        <v>166694.0469</v>
      </c>
      <c r="AM1175" s="159">
        <v>197294.29</v>
      </c>
      <c r="AN1175" s="152">
        <f t="shared" si="1"/>
        <v>32384.8688</v>
      </c>
      <c r="AO1175" s="152">
        <f t="shared" si="2"/>
        <v>174861.2978</v>
      </c>
      <c r="AP1175" s="152">
        <f t="shared" si="3"/>
        <v>9918.7181</v>
      </c>
      <c r="AQ1175" s="152">
        <f t="shared" si="4"/>
        <v>88885.8736</v>
      </c>
      <c r="AR1175" s="152">
        <f t="shared" si="5"/>
        <v>90696.9275</v>
      </c>
    </row>
    <row r="1176">
      <c r="A1176" s="156">
        <v>1.5246864E9</v>
      </c>
      <c r="B1176" s="156">
        <v>119556.4595</v>
      </c>
      <c r="D1176" s="153">
        <f>IFERROR(__xludf.DUMMYFUNCTION("TO_DATE(INT((E1176/(60*60*24))+""1/1/1970""))"),43769.0)</f>
        <v>43769</v>
      </c>
      <c r="E1176" s="152">
        <v>1.5724944E9</v>
      </c>
      <c r="F1176" s="152">
        <v>98117.6729</v>
      </c>
      <c r="H1176" s="153">
        <f>IFERROR(__xludf.DUMMYFUNCTION("TO_DATE(INT((I1176/(60*60*24))+""1/1/1970""))"),43769.0)</f>
        <v>43769</v>
      </c>
      <c r="I1176" s="152">
        <v>1.5724944E9</v>
      </c>
      <c r="J1176" s="152">
        <v>166738.6532</v>
      </c>
      <c r="L1176" s="158">
        <v>43769.0</v>
      </c>
      <c r="M1176" s="160">
        <v>198751.29</v>
      </c>
      <c r="O1176" s="153">
        <f>IFERROR(__xludf.DUMMYFUNCTION("TO_DATE(INT((P1176/(60*60*24))+""1/1/1970""))"),43549.0)</f>
        <v>43549</v>
      </c>
      <c r="P1176" s="13">
        <v>1.553472E9</v>
      </c>
      <c r="Q1176" s="13">
        <v>32126.0931</v>
      </c>
      <c r="S1176" s="153">
        <f>IFERROR(__xludf.DUMMYFUNCTION("TO_DATE(INT((T1176/(60*60*24))+""1/1/1970""))"),43769.0)</f>
        <v>43769</v>
      </c>
      <c r="T1176" s="156">
        <v>1.5724944E9</v>
      </c>
      <c r="U1176" s="156">
        <v>175426.6623</v>
      </c>
      <c r="W1176" s="153">
        <f>IFERROR(__xludf.DUMMYFUNCTION("TO_DATE(INT((X1176/(60*60*24))+""1/1/1970""))"),43738.0)</f>
        <v>43738</v>
      </c>
      <c r="X1176" s="152">
        <v>1.5698016E9</v>
      </c>
      <c r="Y1176" s="152">
        <v>10017.5562</v>
      </c>
      <c r="AA1176" s="153">
        <f>IFERROR(__xludf.DUMMYFUNCTION("TO_DATE(INT((AB1176/(60*60*24))+""1/1/1970""))"),43744.0)</f>
        <v>43744</v>
      </c>
      <c r="AB1176" s="152">
        <v>1.5703992E9</v>
      </c>
      <c r="AC1176" s="152">
        <v>87862.2574</v>
      </c>
      <c r="AE1176" s="153">
        <f>IFERROR(__xludf.DUMMYFUNCTION("TO_DATE(INT((AF1176/(60*60*24))+""1/1/1970""))"),43553.0)</f>
        <v>43553</v>
      </c>
      <c r="AF1176" s="156">
        <v>1.5538212E9</v>
      </c>
      <c r="AG1176" s="156">
        <v>91168.1466</v>
      </c>
      <c r="AH1176" s="156"/>
      <c r="AI1176" s="153">
        <f>IFERROR(__xludf.DUMMYFUNCTION("TO_DATE(INT((AJ1176/(60*60*24))+""1/1/1970""))"),43769.0)</f>
        <v>43769</v>
      </c>
      <c r="AJ1176" s="152">
        <v>1.5724944E9</v>
      </c>
      <c r="AK1176" s="152">
        <v>98117.6729</v>
      </c>
      <c r="AL1176" s="152">
        <v>166738.6532</v>
      </c>
      <c r="AM1176" s="160">
        <v>198751.29</v>
      </c>
      <c r="AN1176" s="152">
        <f t="shared" si="1"/>
        <v>32317.0399</v>
      </c>
      <c r="AO1176" s="152">
        <f t="shared" si="2"/>
        <v>175426.6623</v>
      </c>
      <c r="AP1176" s="152">
        <f t="shared" si="3"/>
        <v>9913.8832</v>
      </c>
      <c r="AQ1176" s="152">
        <f t="shared" si="4"/>
        <v>88868.6978</v>
      </c>
      <c r="AR1176" s="152">
        <f t="shared" si="5"/>
        <v>90369.4435</v>
      </c>
    </row>
    <row r="1177">
      <c r="A1177" s="152">
        <v>1.52474946E9</v>
      </c>
      <c r="B1177" s="152">
        <v>119556.4595</v>
      </c>
      <c r="D1177" s="153">
        <f>IFERROR(__xludf.DUMMYFUNCTION("TO_DATE(INT((E1177/(60*60*24))+""1/1/1970""))"),43770.0)</f>
        <v>43770</v>
      </c>
      <c r="E1177" s="156">
        <v>1.5725808E9</v>
      </c>
      <c r="F1177" s="156">
        <v>98117.6729</v>
      </c>
      <c r="H1177" s="153">
        <f>IFERROR(__xludf.DUMMYFUNCTION("TO_DATE(INT((I1177/(60*60*24))+""1/1/1970""))"),43770.0)</f>
        <v>43770</v>
      </c>
      <c r="I1177" s="156">
        <v>1.5725808E9</v>
      </c>
      <c r="J1177" s="156">
        <v>166754.627</v>
      </c>
      <c r="L1177" s="158">
        <v>43770.0</v>
      </c>
      <c r="M1177" s="159">
        <v>198363.93</v>
      </c>
      <c r="O1177" s="153">
        <f>IFERROR(__xludf.DUMMYFUNCTION("TO_DATE(INT((P1177/(60*60*24))+""1/1/1970""))"),43550.0)</f>
        <v>43550</v>
      </c>
      <c r="P1177" s="13">
        <v>1.5536088E9</v>
      </c>
      <c r="Q1177" s="13">
        <v>31924.2404</v>
      </c>
      <c r="S1177" s="153">
        <f>IFERROR(__xludf.DUMMYFUNCTION("TO_DATE(INT((T1177/(60*60*24))+""1/1/1970""))"),43770.0)</f>
        <v>43770</v>
      </c>
      <c r="T1177" s="152">
        <v>1.5725808E9</v>
      </c>
      <c r="U1177" s="152">
        <v>174912.409</v>
      </c>
      <c r="W1177" s="153">
        <f>IFERROR(__xludf.DUMMYFUNCTION("TO_DATE(INT((X1177/(60*60*24))+""1/1/1970""))"),43739.0)</f>
        <v>43739</v>
      </c>
      <c r="X1177" s="156">
        <v>1.5699384E9</v>
      </c>
      <c r="Y1177" s="156">
        <v>10028.5743</v>
      </c>
      <c r="AA1177" s="153">
        <f>IFERROR(__xludf.DUMMYFUNCTION("TO_DATE(INT((AB1177/(60*60*24))+""1/1/1970""))"),43745.0)</f>
        <v>43745</v>
      </c>
      <c r="AB1177" s="152">
        <v>1.5704388E9</v>
      </c>
      <c r="AC1177" s="152">
        <v>87999.8503</v>
      </c>
      <c r="AE1177" s="153">
        <f>IFERROR(__xludf.DUMMYFUNCTION("TO_DATE(INT((AF1177/(60*60*24))+""1/1/1970""))"),43554.0)</f>
        <v>43554</v>
      </c>
      <c r="AF1177" s="152">
        <v>1.553904E9</v>
      </c>
      <c r="AG1177" s="152">
        <v>91066.5293</v>
      </c>
      <c r="AH1177" s="156"/>
      <c r="AI1177" s="153">
        <f>IFERROR(__xludf.DUMMYFUNCTION("TO_DATE(INT((AJ1177/(60*60*24))+""1/1/1970""))"),43770.0)</f>
        <v>43770</v>
      </c>
      <c r="AJ1177" s="156">
        <v>1.5725808E9</v>
      </c>
      <c r="AK1177" s="156">
        <v>98117.6729</v>
      </c>
      <c r="AL1177" s="156">
        <v>166754.627</v>
      </c>
      <c r="AM1177" s="159">
        <v>198363.93</v>
      </c>
      <c r="AN1177" s="152">
        <f t="shared" si="1"/>
        <v>32454.7168</v>
      </c>
      <c r="AO1177" s="152">
        <f t="shared" si="2"/>
        <v>174912.409</v>
      </c>
      <c r="AP1177" s="152">
        <f t="shared" si="3"/>
        <v>9917.2987</v>
      </c>
      <c r="AQ1177" s="152">
        <f t="shared" si="4"/>
        <v>88901.9737</v>
      </c>
      <c r="AR1177" s="152">
        <f t="shared" si="5"/>
        <v>90337.5138</v>
      </c>
    </row>
    <row r="1178">
      <c r="A1178" s="156">
        <v>1.5247728E9</v>
      </c>
      <c r="B1178" s="156">
        <v>119556.4595</v>
      </c>
      <c r="D1178" s="153">
        <f>IFERROR(__xludf.DUMMYFUNCTION("TO_DATE(INT((E1178/(60*60*24))+""1/1/1970""))"),43771.0)</f>
        <v>43771</v>
      </c>
      <c r="E1178" s="152">
        <v>1.5726672E9</v>
      </c>
      <c r="F1178" s="152">
        <v>98117.6729</v>
      </c>
      <c r="H1178" s="153">
        <f>IFERROR(__xludf.DUMMYFUNCTION("TO_DATE(INT((I1178/(60*60*24))+""1/1/1970""))"),43771.0)</f>
        <v>43771</v>
      </c>
      <c r="I1178" s="152">
        <v>1.5726672E9</v>
      </c>
      <c r="J1178" s="152">
        <v>167046.4331</v>
      </c>
      <c r="L1178" s="158">
        <v>43771.0</v>
      </c>
      <c r="M1178" s="160">
        <v>200086.27</v>
      </c>
      <c r="O1178" s="153">
        <f>IFERROR(__xludf.DUMMYFUNCTION("TO_DATE(INT((P1178/(60*60*24))+""1/1/1970""))"),43551.0)</f>
        <v>43551</v>
      </c>
      <c r="P1178" s="13">
        <v>1.5536952E9</v>
      </c>
      <c r="Q1178" s="13">
        <v>31521.1845</v>
      </c>
      <c r="S1178" s="153">
        <f>IFERROR(__xludf.DUMMYFUNCTION("TO_DATE(INT((T1178/(60*60*24))+""1/1/1970""))"),43771.0)</f>
        <v>43771</v>
      </c>
      <c r="T1178" s="156">
        <v>1.5726672E9</v>
      </c>
      <c r="U1178" s="156">
        <v>176570.9417</v>
      </c>
      <c r="W1178" s="153">
        <f>IFERROR(__xludf.DUMMYFUNCTION("TO_DATE(INT((X1178/(60*60*24))+""1/1/1970""))"),43740.0)</f>
        <v>43740</v>
      </c>
      <c r="X1178" s="156">
        <v>1.5700248E9</v>
      </c>
      <c r="Y1178" s="156">
        <v>10028.1487</v>
      </c>
      <c r="AA1178" s="153">
        <f>IFERROR(__xludf.DUMMYFUNCTION("TO_DATE(INT((AB1178/(60*60*24))+""1/1/1970""))"),43746.0)</f>
        <v>43746</v>
      </c>
      <c r="AB1178" s="156">
        <v>1.570518E9</v>
      </c>
      <c r="AC1178" s="156">
        <v>88394.0583</v>
      </c>
      <c r="AE1178" s="153">
        <f>IFERROR(__xludf.DUMMYFUNCTION("TO_DATE(INT((AF1178/(60*60*24))+""1/1/1970""))"),43555.0)</f>
        <v>43555</v>
      </c>
      <c r="AF1178" s="156">
        <v>1.5540696E9</v>
      </c>
      <c r="AG1178" s="156">
        <v>91066.5293</v>
      </c>
      <c r="AH1178" s="156"/>
      <c r="AI1178" s="153">
        <f>IFERROR(__xludf.DUMMYFUNCTION("TO_DATE(INT((AJ1178/(60*60*24))+""1/1/1970""))"),43771.0)</f>
        <v>43771</v>
      </c>
      <c r="AJ1178" s="152">
        <v>1.5726672E9</v>
      </c>
      <c r="AK1178" s="152">
        <v>98117.6729</v>
      </c>
      <c r="AL1178" s="152">
        <v>167046.4331</v>
      </c>
      <c r="AM1178" s="160">
        <v>200086.27</v>
      </c>
      <c r="AN1178" s="152">
        <f t="shared" si="1"/>
        <v>32428.0261</v>
      </c>
      <c r="AO1178" s="152">
        <f t="shared" si="2"/>
        <v>176570.9417</v>
      </c>
      <c r="AP1178" s="152">
        <f t="shared" si="3"/>
        <v>9910.4725</v>
      </c>
      <c r="AQ1178" s="152">
        <f t="shared" si="4"/>
        <v>88901.9737</v>
      </c>
      <c r="AR1178" s="152">
        <f t="shared" si="5"/>
        <v>90262.1925</v>
      </c>
    </row>
    <row r="1179">
      <c r="A1179" s="152">
        <v>1.52483586E9</v>
      </c>
      <c r="B1179" s="152">
        <v>119556.4595</v>
      </c>
      <c r="D1179" s="153">
        <f>IFERROR(__xludf.DUMMYFUNCTION("TO_DATE(INT((E1179/(60*60*24))+""1/1/1970""))"),43773.0)</f>
        <v>43773</v>
      </c>
      <c r="E1179" s="156">
        <v>1.5728796E9</v>
      </c>
      <c r="F1179" s="156">
        <v>98117.6729</v>
      </c>
      <c r="H1179" s="153">
        <f>IFERROR(__xludf.DUMMYFUNCTION("TO_DATE(INT((I1179/(60*60*24))+""1/1/1970""))"),43773.0)</f>
        <v>43773</v>
      </c>
      <c r="I1179" s="156">
        <v>1.5728796E9</v>
      </c>
      <c r="J1179" s="156">
        <v>167046.4331</v>
      </c>
      <c r="L1179" s="158">
        <v>43773.0</v>
      </c>
      <c r="M1179" s="159">
        <v>200086.27</v>
      </c>
      <c r="O1179" s="153">
        <f>IFERROR(__xludf.DUMMYFUNCTION("TO_DATE(INT((P1179/(60*60*24))+""1/1/1970""))"),43552.0)</f>
        <v>43552</v>
      </c>
      <c r="P1179" s="13">
        <v>1.5537816E9</v>
      </c>
      <c r="Q1179" s="13">
        <v>31583.1323</v>
      </c>
      <c r="S1179" s="153">
        <f>IFERROR(__xludf.DUMMYFUNCTION("TO_DATE(INT((T1179/(60*60*24))+""1/1/1970""))"),43773.0)</f>
        <v>43773</v>
      </c>
      <c r="T1179" s="152">
        <v>1.5728796E9</v>
      </c>
      <c r="U1179" s="152">
        <v>176570.9417</v>
      </c>
      <c r="W1179" s="153">
        <f>IFERROR(__xludf.DUMMYFUNCTION("TO_DATE(INT((X1179/(60*60*24))+""1/1/1970""))"),43741.0)</f>
        <v>43741</v>
      </c>
      <c r="X1179" s="156">
        <v>1.5701112E9</v>
      </c>
      <c r="Y1179" s="156">
        <v>10042.0597</v>
      </c>
      <c r="AA1179" s="153">
        <f>IFERROR(__xludf.DUMMYFUNCTION("TO_DATE(INT((AB1179/(60*60*24))+""1/1/1970""))"),43747.0)</f>
        <v>43747</v>
      </c>
      <c r="AB1179" s="152">
        <v>1.5705972E9</v>
      </c>
      <c r="AC1179" s="152">
        <v>88238.1811</v>
      </c>
      <c r="AE1179" s="153">
        <f>IFERROR(__xludf.DUMMYFUNCTION("TO_DATE(INT((AF1179/(60*60*24))+""1/1/1970""))"),43556.0)</f>
        <v>43556</v>
      </c>
      <c r="AF1179" s="156">
        <v>1.5541092E9</v>
      </c>
      <c r="AG1179" s="156">
        <v>91113.8967</v>
      </c>
      <c r="AH1179" s="156"/>
      <c r="AI1179" s="153">
        <f>IFERROR(__xludf.DUMMYFUNCTION("TO_DATE(INT((AJ1179/(60*60*24))+""1/1/1970""))"),43773.0)</f>
        <v>43773</v>
      </c>
      <c r="AJ1179" s="156">
        <v>1.5728796E9</v>
      </c>
      <c r="AK1179" s="156">
        <v>98117.6729</v>
      </c>
      <c r="AL1179" s="156">
        <v>167046.4331</v>
      </c>
      <c r="AM1179" s="159">
        <v>200086.27</v>
      </c>
      <c r="AN1179" s="152">
        <f t="shared" si="1"/>
        <v>32427.9481</v>
      </c>
      <c r="AO1179" s="152">
        <f t="shared" si="2"/>
        <v>176570.9417</v>
      </c>
      <c r="AP1179" s="152">
        <f t="shared" si="3"/>
        <v>9910.3288</v>
      </c>
      <c r="AQ1179" s="152">
        <f t="shared" si="4"/>
        <v>89161.207</v>
      </c>
      <c r="AR1179" s="152">
        <f t="shared" si="5"/>
        <v>90255.6428</v>
      </c>
    </row>
    <row r="1180">
      <c r="A1180" s="156">
        <v>1.5248592E9</v>
      </c>
      <c r="B1180" s="156">
        <v>119556.4595</v>
      </c>
      <c r="D1180" s="153">
        <f>IFERROR(__xludf.DUMMYFUNCTION("TO_DATE(INT((E1180/(60*60*24))+""1/1/1970""))"),43774.0)</f>
        <v>43774</v>
      </c>
      <c r="E1180" s="156">
        <v>1.57293E9</v>
      </c>
      <c r="F1180" s="156">
        <v>98117.6729</v>
      </c>
      <c r="H1180" s="153">
        <f>IFERROR(__xludf.DUMMYFUNCTION("TO_DATE(INT((I1180/(60*60*24))+""1/1/1970""))"),43774.0)</f>
        <v>43774</v>
      </c>
      <c r="I1180" s="156">
        <v>1.57293E9</v>
      </c>
      <c r="J1180" s="156">
        <v>166803.5006</v>
      </c>
      <c r="L1180" s="158">
        <v>43774.0</v>
      </c>
      <c r="M1180" s="159">
        <v>200842.72</v>
      </c>
      <c r="O1180" s="153">
        <f>IFERROR(__xludf.DUMMYFUNCTION("TO_DATE(INT((P1180/(60*60*24))+""1/1/1970""))"),43553.0)</f>
        <v>43553</v>
      </c>
      <c r="P1180" s="13">
        <v>1.553868E9</v>
      </c>
      <c r="Q1180" s="13">
        <v>31855.9948</v>
      </c>
      <c r="S1180" s="153">
        <f>IFERROR(__xludf.DUMMYFUNCTION("TO_DATE(INT((T1180/(60*60*24))+""1/1/1970""))"),43774.0)</f>
        <v>43774</v>
      </c>
      <c r="T1180" s="152">
        <v>1.57293E9</v>
      </c>
      <c r="U1180" s="152">
        <v>177261.0989</v>
      </c>
      <c r="W1180" s="153">
        <f>IFERROR(__xludf.DUMMYFUNCTION("TO_DATE(INT((X1180/(60*60*24))+""1/1/1970""))"),43742.0)</f>
        <v>43742</v>
      </c>
      <c r="X1180" s="156">
        <v>1.5701976E9</v>
      </c>
      <c r="Y1180" s="156">
        <v>10037.8762</v>
      </c>
      <c r="AA1180" s="153">
        <f>IFERROR(__xludf.DUMMYFUNCTION("TO_DATE(INT((AB1180/(60*60*24))+""1/1/1970""))"),43748.0)</f>
        <v>43748</v>
      </c>
      <c r="AB1180" s="156">
        <v>1.5706764E9</v>
      </c>
      <c r="AC1180" s="156">
        <v>88238.1811</v>
      </c>
      <c r="AE1180" s="153">
        <f>IFERROR(__xludf.DUMMYFUNCTION("TO_DATE(INT((AF1180/(60*60*24))+""1/1/1970""))"),43557.0)</f>
        <v>43557</v>
      </c>
      <c r="AF1180" s="152">
        <v>1.5541884E9</v>
      </c>
      <c r="AG1180" s="152">
        <v>90964.9119</v>
      </c>
      <c r="AH1180" s="156"/>
      <c r="AI1180" s="153">
        <f>IFERROR(__xludf.DUMMYFUNCTION("TO_DATE(INT((AJ1180/(60*60*24))+""1/1/1970""))"),43774.0)</f>
        <v>43774</v>
      </c>
      <c r="AJ1180" s="156">
        <v>1.57293E9</v>
      </c>
      <c r="AK1180" s="156">
        <v>98117.6729</v>
      </c>
      <c r="AL1180" s="156">
        <v>166803.5006</v>
      </c>
      <c r="AM1180" s="159">
        <v>200842.72</v>
      </c>
      <c r="AN1180" s="152">
        <f t="shared" si="1"/>
        <v>32383.7223</v>
      </c>
      <c r="AO1180" s="152">
        <f t="shared" si="2"/>
        <v>177261.0989</v>
      </c>
      <c r="AP1180" s="152">
        <f t="shared" si="3"/>
        <v>9913.2593</v>
      </c>
      <c r="AQ1180" s="152">
        <f t="shared" si="4"/>
        <v>89481.7621</v>
      </c>
      <c r="AR1180" s="152">
        <f t="shared" si="5"/>
        <v>90567.9807</v>
      </c>
    </row>
    <row r="1181">
      <c r="A1181" s="152">
        <v>1.52509506E9</v>
      </c>
      <c r="B1181" s="152">
        <v>119556.4595</v>
      </c>
      <c r="D1181" s="153">
        <f>IFERROR(__xludf.DUMMYFUNCTION("TO_DATE(INT((E1181/(60*60*24))+""1/1/1970""))"),43775.0)</f>
        <v>43775</v>
      </c>
      <c r="E1181" s="152">
        <v>1.5730164E9</v>
      </c>
      <c r="F1181" s="152">
        <v>98117.6729</v>
      </c>
      <c r="H1181" s="153">
        <f>IFERROR(__xludf.DUMMYFUNCTION("TO_DATE(INT((I1181/(60*60*24))+""1/1/1970""))"),43775.0)</f>
        <v>43775</v>
      </c>
      <c r="I1181" s="152">
        <v>1.5730164E9</v>
      </c>
      <c r="J1181" s="152">
        <v>165547.6743</v>
      </c>
      <c r="L1181" s="158">
        <v>43775.0</v>
      </c>
      <c r="M1181" s="160">
        <v>200633.62</v>
      </c>
      <c r="O1181" s="153">
        <f>IFERROR(__xludf.DUMMYFUNCTION("TO_DATE(INT((P1181/(60*60*24))+""1/1/1970""))"),43554.0)</f>
        <v>43554</v>
      </c>
      <c r="P1181" s="13">
        <v>1.553904E9</v>
      </c>
      <c r="Q1181" s="13">
        <v>31952.8646</v>
      </c>
      <c r="S1181" s="153">
        <f>IFERROR(__xludf.DUMMYFUNCTION("TO_DATE(INT((T1181/(60*60*24))+""1/1/1970""))"),43775.0)</f>
        <v>43775</v>
      </c>
      <c r="T1181" s="156">
        <v>1.5730164E9</v>
      </c>
      <c r="U1181" s="156">
        <v>177050.4249</v>
      </c>
      <c r="W1181" s="153">
        <f>IFERROR(__xludf.DUMMYFUNCTION("TO_DATE(INT((X1181/(60*60*24))+""1/1/1970""))"),43743.0)</f>
        <v>43743</v>
      </c>
      <c r="X1181" s="156">
        <v>1.5702336E9</v>
      </c>
      <c r="Y1181" s="156">
        <v>10029.088</v>
      </c>
      <c r="AA1181" s="153">
        <f>IFERROR(__xludf.DUMMYFUNCTION("TO_DATE(INT((AB1181/(60*60*24))+""1/1/1970""))"),43749.0)</f>
        <v>43749</v>
      </c>
      <c r="AB1181" s="152">
        <v>1.5707556E9</v>
      </c>
      <c r="AC1181" s="152">
        <v>88935.6942</v>
      </c>
      <c r="AE1181" s="153">
        <f>IFERROR(__xludf.DUMMYFUNCTION("TO_DATE(INT((AF1181/(60*60*24))+""1/1/1970""))"),43558.0)</f>
        <v>43558</v>
      </c>
      <c r="AF1181" s="156">
        <v>1.5542676E9</v>
      </c>
      <c r="AG1181" s="156">
        <v>90951.9567</v>
      </c>
      <c r="AH1181" s="156"/>
      <c r="AI1181" s="153">
        <f>IFERROR(__xludf.DUMMYFUNCTION("TO_DATE(INT((AJ1181/(60*60*24))+""1/1/1970""))"),43775.0)</f>
        <v>43775</v>
      </c>
      <c r="AJ1181" s="152">
        <v>1.5730164E9</v>
      </c>
      <c r="AK1181" s="152">
        <v>98117.6729</v>
      </c>
      <c r="AL1181" s="152">
        <v>165547.6743</v>
      </c>
      <c r="AM1181" s="160">
        <v>200633.62</v>
      </c>
      <c r="AN1181" s="152">
        <f t="shared" si="1"/>
        <v>32348.168</v>
      </c>
      <c r="AO1181" s="152">
        <f t="shared" si="2"/>
        <v>177050.4249</v>
      </c>
      <c r="AP1181" s="152">
        <f t="shared" si="3"/>
        <v>9909.1077</v>
      </c>
      <c r="AQ1181" s="152">
        <f t="shared" si="4"/>
        <v>89713.7034</v>
      </c>
      <c r="AR1181" s="152">
        <f t="shared" si="5"/>
        <v>91010.0841</v>
      </c>
    </row>
    <row r="1182">
      <c r="A1182" s="156">
        <v>1.5251184E9</v>
      </c>
      <c r="B1182" s="156">
        <v>119556.4595</v>
      </c>
      <c r="D1182" s="153">
        <f>IFERROR(__xludf.DUMMYFUNCTION("TO_DATE(INT((E1182/(60*60*24))+""1/1/1970""))"),43776.0)</f>
        <v>43776</v>
      </c>
      <c r="E1182" s="156">
        <v>1.5731028E9</v>
      </c>
      <c r="F1182" s="156">
        <v>98117.6729</v>
      </c>
      <c r="H1182" s="153">
        <f>IFERROR(__xludf.DUMMYFUNCTION("TO_DATE(INT((I1182/(60*60*24))+""1/1/1970""))"),43776.0)</f>
        <v>43776</v>
      </c>
      <c r="I1182" s="156">
        <v>1.5731028E9</v>
      </c>
      <c r="J1182" s="156">
        <v>165403.893</v>
      </c>
      <c r="L1182" s="158">
        <v>43776.0</v>
      </c>
      <c r="M1182" s="159">
        <v>200676.67</v>
      </c>
      <c r="O1182" s="153">
        <f>IFERROR(__xludf.DUMMYFUNCTION("TO_DATE(INT((P1182/(60*60*24))+""1/1/1970""))"),43555.0)</f>
        <v>43555</v>
      </c>
      <c r="P1182" s="13">
        <v>1.5539904E9</v>
      </c>
      <c r="Q1182" s="13">
        <v>31952.8646</v>
      </c>
      <c r="S1182" s="153">
        <f>IFERROR(__xludf.DUMMYFUNCTION("TO_DATE(INT((T1182/(60*60*24))+""1/1/1970""))"),43776.0)</f>
        <v>43776</v>
      </c>
      <c r="T1182" s="152">
        <v>1.5731028E9</v>
      </c>
      <c r="U1182" s="152">
        <v>177121.7621</v>
      </c>
      <c r="W1182" s="153">
        <f>IFERROR(__xludf.DUMMYFUNCTION("TO_DATE(INT((X1182/(60*60*24))+""1/1/1970""))"),43745.0)</f>
        <v>43745</v>
      </c>
      <c r="X1182" s="152">
        <v>1.5704064E9</v>
      </c>
      <c r="Y1182" s="152">
        <v>10029.185</v>
      </c>
      <c r="AA1182" s="153">
        <f>IFERROR(__xludf.DUMMYFUNCTION("TO_DATE(INT((AB1182/(60*60*24))+""1/1/1970""))"),43751.0)</f>
        <v>43751</v>
      </c>
      <c r="AB1182" s="156">
        <v>1.571004E9</v>
      </c>
      <c r="AC1182" s="156">
        <v>88839.6411</v>
      </c>
      <c r="AE1182" s="153">
        <f>IFERROR(__xludf.DUMMYFUNCTION("TO_DATE(INT((AF1182/(60*60*24))+""1/1/1970""))"),43559.0)</f>
        <v>43559</v>
      </c>
      <c r="AF1182" s="152">
        <v>1.5543468E9</v>
      </c>
      <c r="AG1182" s="152">
        <v>91287.1725</v>
      </c>
      <c r="AH1182" s="156"/>
      <c r="AI1182" s="153">
        <f>IFERROR(__xludf.DUMMYFUNCTION("TO_DATE(INT((AJ1182/(60*60*24))+""1/1/1970""))"),43776.0)</f>
        <v>43776</v>
      </c>
      <c r="AJ1182" s="156">
        <v>1.5731028E9</v>
      </c>
      <c r="AK1182" s="156">
        <v>98117.6729</v>
      </c>
      <c r="AL1182" s="156">
        <v>165403.893</v>
      </c>
      <c r="AM1182" s="159">
        <v>200676.67</v>
      </c>
      <c r="AN1182" s="152">
        <f t="shared" si="1"/>
        <v>32377.9247</v>
      </c>
      <c r="AO1182" s="152">
        <f t="shared" si="2"/>
        <v>177121.7621</v>
      </c>
      <c r="AP1182" s="152">
        <f t="shared" si="3"/>
        <v>9916.9341</v>
      </c>
      <c r="AQ1182" s="152">
        <f t="shared" si="4"/>
        <v>89419.4893</v>
      </c>
      <c r="AR1182" s="152">
        <f t="shared" si="5"/>
        <v>91042.4231</v>
      </c>
    </row>
    <row r="1183">
      <c r="A1183" s="152">
        <v>1.52518146E9</v>
      </c>
      <c r="B1183" s="152">
        <v>119556.4595</v>
      </c>
      <c r="D1183" s="153">
        <f>IFERROR(__xludf.DUMMYFUNCTION("TO_DATE(INT((E1183/(60*60*24))+""1/1/1970""))"),43777.0)</f>
        <v>43777</v>
      </c>
      <c r="E1183" s="152">
        <v>1.5731892E9</v>
      </c>
      <c r="F1183" s="152">
        <v>98117.6729</v>
      </c>
      <c r="H1183" s="153">
        <f>IFERROR(__xludf.DUMMYFUNCTION("TO_DATE(INT((I1183/(60*60*24))+""1/1/1970""))"),43777.0)</f>
        <v>43777</v>
      </c>
      <c r="I1183" s="152">
        <v>1.5731892E9</v>
      </c>
      <c r="J1183" s="152">
        <v>169054.9538</v>
      </c>
      <c r="L1183" s="158">
        <v>43777.0</v>
      </c>
      <c r="M1183" s="160">
        <v>201340.87</v>
      </c>
      <c r="O1183" s="153">
        <f>IFERROR(__xludf.DUMMYFUNCTION("TO_DATE(INT((P1183/(60*60*24))+""1/1/1970""))"),43556.0)</f>
        <v>43556</v>
      </c>
      <c r="P1183" s="13">
        <v>1.5540768E9</v>
      </c>
      <c r="Q1183" s="13">
        <v>31853.1756</v>
      </c>
      <c r="S1183" s="153">
        <f>IFERROR(__xludf.DUMMYFUNCTION("TO_DATE(INT((T1183/(60*60*24))+""1/1/1970""))"),43777.0)</f>
        <v>43777</v>
      </c>
      <c r="T1183" s="156">
        <v>1.5731892E9</v>
      </c>
      <c r="U1183" s="156">
        <v>177746.7181</v>
      </c>
      <c r="W1183" s="153">
        <f>IFERROR(__xludf.DUMMYFUNCTION("TO_DATE(INT((X1183/(60*60*24))+""1/1/1970""))"),43746.0)</f>
        <v>43746</v>
      </c>
      <c r="X1183" s="156">
        <v>1.5705432E9</v>
      </c>
      <c r="Y1183" s="156">
        <v>10034.3506</v>
      </c>
      <c r="AA1183" s="153">
        <f>IFERROR(__xludf.DUMMYFUNCTION("TO_DATE(INT((AB1183/(60*60*24))+""1/1/1970""))"),43752.0)</f>
        <v>43752</v>
      </c>
      <c r="AB1183" s="156">
        <v>1.5710436E9</v>
      </c>
      <c r="AC1183" s="156">
        <v>88841.2986</v>
      </c>
      <c r="AE1183" s="153">
        <f>IFERROR(__xludf.DUMMYFUNCTION("TO_DATE(INT((AF1183/(60*60*24))+""1/1/1970""))"),43560.0)</f>
        <v>43560</v>
      </c>
      <c r="AF1183" s="156">
        <v>1.554426E9</v>
      </c>
      <c r="AG1183" s="156">
        <v>91105.7997</v>
      </c>
      <c r="AH1183" s="156"/>
      <c r="AI1183" s="153">
        <f>IFERROR(__xludf.DUMMYFUNCTION("TO_DATE(INT((AJ1183/(60*60*24))+""1/1/1970""))"),43777.0)</f>
        <v>43777</v>
      </c>
      <c r="AJ1183" s="152">
        <v>1.5731892E9</v>
      </c>
      <c r="AK1183" s="152">
        <v>98117.6729</v>
      </c>
      <c r="AL1183" s="152">
        <v>169054.9538</v>
      </c>
      <c r="AM1183" s="160">
        <v>201340.87</v>
      </c>
      <c r="AN1183" s="152">
        <f t="shared" si="1"/>
        <v>32326.3338</v>
      </c>
      <c r="AO1183" s="152">
        <f t="shared" si="2"/>
        <v>177746.7181</v>
      </c>
      <c r="AP1183" s="152">
        <f t="shared" si="3"/>
        <v>9913.0455</v>
      </c>
      <c r="AQ1183" s="152">
        <f t="shared" si="4"/>
        <v>89848.7517</v>
      </c>
      <c r="AR1183" s="152">
        <f t="shared" si="5"/>
        <v>91186.9254</v>
      </c>
    </row>
    <row r="1184">
      <c r="A1184" s="156">
        <v>1.5252048E9</v>
      </c>
      <c r="B1184" s="156">
        <v>119556.4595</v>
      </c>
      <c r="D1184" s="153">
        <f>IFERROR(__xludf.DUMMYFUNCTION("TO_DATE(INT((E1184/(60*60*24))+""1/1/1970""))"),43778.0)</f>
        <v>43778</v>
      </c>
      <c r="E1184" s="156">
        <v>1.5732756E9</v>
      </c>
      <c r="F1184" s="156">
        <v>98117.6729</v>
      </c>
      <c r="H1184" s="153">
        <f>IFERROR(__xludf.DUMMYFUNCTION("TO_DATE(INT((I1184/(60*60*24))+""1/1/1970""))"),43778.0)</f>
        <v>43778</v>
      </c>
      <c r="I1184" s="156">
        <v>1.5732756E9</v>
      </c>
      <c r="J1184" s="156">
        <v>167753.0805</v>
      </c>
      <c r="L1184" s="158">
        <v>43778.0</v>
      </c>
      <c r="M1184" s="159">
        <v>201808.27</v>
      </c>
      <c r="O1184" s="153">
        <f>IFERROR(__xludf.DUMMYFUNCTION("TO_DATE(INT((P1184/(60*60*24))+""1/1/1970""))"),43557.0)</f>
        <v>43557</v>
      </c>
      <c r="P1184" s="13">
        <v>1.5542136E9</v>
      </c>
      <c r="Q1184" s="13">
        <v>31647.2459</v>
      </c>
      <c r="S1184" s="153">
        <f>IFERROR(__xludf.DUMMYFUNCTION("TO_DATE(INT((T1184/(60*60*24))+""1/1/1970""))"),43778.0)</f>
        <v>43778</v>
      </c>
      <c r="T1184" s="152">
        <v>1.5732756E9</v>
      </c>
      <c r="U1184" s="152">
        <v>178167.6411</v>
      </c>
      <c r="W1184" s="153">
        <f>IFERROR(__xludf.DUMMYFUNCTION("TO_DATE(INT((X1184/(60*60*24))+""1/1/1970""))"),43747.0)</f>
        <v>43747</v>
      </c>
      <c r="X1184" s="156">
        <v>1.5706296E9</v>
      </c>
      <c r="Y1184" s="156">
        <v>10043.4427</v>
      </c>
      <c r="AA1184" s="153">
        <f>IFERROR(__xludf.DUMMYFUNCTION("TO_DATE(INT((AB1184/(60*60*24))+""1/1/1970""))"),43753.0)</f>
        <v>43753</v>
      </c>
      <c r="AB1184" s="152">
        <v>1.5711228E9</v>
      </c>
      <c r="AC1184" s="152">
        <v>88844.1292</v>
      </c>
      <c r="AE1184" s="153">
        <f>IFERROR(__xludf.DUMMYFUNCTION("TO_DATE(INT((AF1184/(60*60*24))+""1/1/1970""))"),43561.0)</f>
        <v>43561</v>
      </c>
      <c r="AF1184" s="152">
        <v>1.5545088E9</v>
      </c>
      <c r="AG1184" s="152">
        <v>91056.408</v>
      </c>
      <c r="AH1184" s="156"/>
      <c r="AI1184" s="153">
        <f>IFERROR(__xludf.DUMMYFUNCTION("TO_DATE(INT((AJ1184/(60*60*24))+""1/1/1970""))"),43778.0)</f>
        <v>43778</v>
      </c>
      <c r="AJ1184" s="156">
        <v>1.5732756E9</v>
      </c>
      <c r="AK1184" s="156">
        <v>98117.6729</v>
      </c>
      <c r="AL1184" s="156">
        <v>167753.0805</v>
      </c>
      <c r="AM1184" s="159">
        <v>201808.27</v>
      </c>
      <c r="AN1184" s="152">
        <f t="shared" si="1"/>
        <v>32352.8454</v>
      </c>
      <c r="AO1184" s="152">
        <f t="shared" si="2"/>
        <v>178167.6411</v>
      </c>
      <c r="AP1184" s="152">
        <f t="shared" si="3"/>
        <v>9925.7684</v>
      </c>
      <c r="AQ1184" s="152">
        <f t="shared" si="4"/>
        <v>89848.7517</v>
      </c>
      <c r="AR1184" s="152">
        <f t="shared" si="5"/>
        <v>91459.5559</v>
      </c>
    </row>
    <row r="1185">
      <c r="A1185" s="152">
        <v>1.52526786E9</v>
      </c>
      <c r="B1185" s="152">
        <v>119556.4595</v>
      </c>
      <c r="D1185" s="153">
        <f>IFERROR(__xludf.DUMMYFUNCTION("TO_DATE(INT((E1185/(60*60*24))+""1/1/1970""))"),43780.0)</f>
        <v>43780</v>
      </c>
      <c r="E1185" s="152">
        <v>1.5734844E9</v>
      </c>
      <c r="F1185" s="152">
        <v>98117.6729</v>
      </c>
      <c r="H1185" s="153">
        <f>IFERROR(__xludf.DUMMYFUNCTION("TO_DATE(INT((I1185/(60*60*24))+""1/1/1970""))"),43780.0)</f>
        <v>43780</v>
      </c>
      <c r="I1185" s="152">
        <v>1.5734844E9</v>
      </c>
      <c r="J1185" s="152">
        <v>167753.0805</v>
      </c>
      <c r="L1185" s="158">
        <v>43780.0</v>
      </c>
      <c r="M1185" s="160">
        <v>201808.27</v>
      </c>
      <c r="O1185" s="153">
        <f>IFERROR(__xludf.DUMMYFUNCTION("TO_DATE(INT((P1185/(60*60*24))+""1/1/1970""))"),43558.0)</f>
        <v>43558</v>
      </c>
      <c r="P1185" s="13">
        <v>1.5543E9</v>
      </c>
      <c r="Q1185" s="13">
        <v>31838.1201</v>
      </c>
      <c r="S1185" s="153">
        <f>IFERROR(__xludf.DUMMYFUNCTION("TO_DATE(INT((T1185/(60*60*24))+""1/1/1970""))"),43780.0)</f>
        <v>43780</v>
      </c>
      <c r="T1185" s="156">
        <v>1.5734844E9</v>
      </c>
      <c r="U1185" s="156">
        <v>178167.6411</v>
      </c>
      <c r="W1185" s="153">
        <f>IFERROR(__xludf.DUMMYFUNCTION("TO_DATE(INT((X1185/(60*60*24))+""1/1/1970""))"),43748.0)</f>
        <v>43748</v>
      </c>
      <c r="X1185" s="156">
        <v>1.570716E9</v>
      </c>
      <c r="Y1185" s="156">
        <v>10041.5272</v>
      </c>
      <c r="AA1185" s="153">
        <f>IFERROR(__xludf.DUMMYFUNCTION("TO_DATE(INT((AB1185/(60*60*24))+""1/1/1970""))"),43754.0)</f>
        <v>43754</v>
      </c>
      <c r="AB1185" s="156">
        <v>1.571202E9</v>
      </c>
      <c r="AC1185" s="156">
        <v>88829.6937</v>
      </c>
      <c r="AE1185" s="153">
        <f>IFERROR(__xludf.DUMMYFUNCTION("TO_DATE(INT((AF1185/(60*60*24))+""1/1/1970""))"),43562.0)</f>
        <v>43562</v>
      </c>
      <c r="AF1185" s="156">
        <v>1.5546744E9</v>
      </c>
      <c r="AG1185" s="156">
        <v>91056.408</v>
      </c>
      <c r="AH1185" s="156"/>
      <c r="AI1185" s="153">
        <f>IFERROR(__xludf.DUMMYFUNCTION("TO_DATE(INT((AJ1185/(60*60*24))+""1/1/1970""))"),43780.0)</f>
        <v>43780</v>
      </c>
      <c r="AJ1185" s="152">
        <v>1.5734844E9</v>
      </c>
      <c r="AK1185" s="152">
        <v>98117.6729</v>
      </c>
      <c r="AL1185" s="152">
        <v>167753.0805</v>
      </c>
      <c r="AM1185" s="160">
        <v>201808.27</v>
      </c>
      <c r="AN1185" s="152">
        <f t="shared" si="1"/>
        <v>32360.5453</v>
      </c>
      <c r="AO1185" s="152">
        <f t="shared" si="2"/>
        <v>178167.6411</v>
      </c>
      <c r="AP1185" s="152">
        <f t="shared" si="3"/>
        <v>9925.0569</v>
      </c>
      <c r="AQ1185" s="152">
        <f t="shared" si="4"/>
        <v>89729.7453</v>
      </c>
      <c r="AR1185" s="152">
        <f t="shared" si="5"/>
        <v>91435.8133</v>
      </c>
    </row>
    <row r="1186">
      <c r="A1186" s="156">
        <v>1.5252912E9</v>
      </c>
      <c r="B1186" s="156">
        <v>119556.4595</v>
      </c>
      <c r="D1186" s="153">
        <f>IFERROR(__xludf.DUMMYFUNCTION("TO_DATE(INT((E1186/(60*60*24))+""1/1/1970""))"),43781.0)</f>
        <v>43781</v>
      </c>
      <c r="E1186" s="152">
        <v>1.5735348E9</v>
      </c>
      <c r="F1186" s="152">
        <v>98407.1772</v>
      </c>
      <c r="H1186" s="153">
        <f>IFERROR(__xludf.DUMMYFUNCTION("TO_DATE(INT((I1186/(60*60*24))+""1/1/1970""))"),43781.0)</f>
        <v>43781</v>
      </c>
      <c r="I1186" s="152">
        <v>1.5735348E9</v>
      </c>
      <c r="J1186" s="152">
        <v>168342.9755</v>
      </c>
      <c r="L1186" s="158">
        <v>43781.0</v>
      </c>
      <c r="M1186" s="160">
        <v>201445.42</v>
      </c>
      <c r="O1186" s="153">
        <f>IFERROR(__xludf.DUMMYFUNCTION("TO_DATE(INT((P1186/(60*60*24))+""1/1/1970""))"),43559.0)</f>
        <v>43559</v>
      </c>
      <c r="P1186" s="13">
        <v>1.5543864E9</v>
      </c>
      <c r="Q1186" s="13">
        <v>31834.743</v>
      </c>
      <c r="S1186" s="153">
        <f>IFERROR(__xludf.DUMMYFUNCTION("TO_DATE(INT((T1186/(60*60*24))+""1/1/1970""))"),43781.0)</f>
        <v>43781</v>
      </c>
      <c r="T1186" s="156">
        <v>1.5735348E9</v>
      </c>
      <c r="U1186" s="156">
        <v>177842.7676</v>
      </c>
      <c r="W1186" s="153">
        <f>IFERROR(__xludf.DUMMYFUNCTION("TO_DATE(INT((X1186/(60*60*24))+""1/1/1970""))"),43749.0)</f>
        <v>43749</v>
      </c>
      <c r="X1186" s="156">
        <v>1.5708024E9</v>
      </c>
      <c r="Y1186" s="156">
        <v>10035.4948</v>
      </c>
      <c r="AA1186" s="153">
        <f>IFERROR(__xludf.DUMMYFUNCTION("TO_DATE(INT((AB1186/(60*60*24))+""1/1/1970""))"),43755.0)</f>
        <v>43755</v>
      </c>
      <c r="AB1186" s="152">
        <v>1.5712812E9</v>
      </c>
      <c r="AC1186" s="152">
        <v>88803.3085</v>
      </c>
      <c r="AE1186" s="153">
        <f>IFERROR(__xludf.DUMMYFUNCTION("TO_DATE(INT((AF1186/(60*60*24))+""1/1/1970""))"),43563.0)</f>
        <v>43563</v>
      </c>
      <c r="AF1186" s="156">
        <v>1.554714E9</v>
      </c>
      <c r="AG1186" s="156">
        <v>91072.602</v>
      </c>
      <c r="AH1186" s="156"/>
      <c r="AI1186" s="153">
        <f>IFERROR(__xludf.DUMMYFUNCTION("TO_DATE(INT((AJ1186/(60*60*24))+""1/1/1970""))"),43781.0)</f>
        <v>43781</v>
      </c>
      <c r="AJ1186" s="152">
        <v>1.5735348E9</v>
      </c>
      <c r="AK1186" s="152">
        <v>98407.1772</v>
      </c>
      <c r="AL1186" s="152">
        <v>168342.9755</v>
      </c>
      <c r="AM1186" s="160">
        <v>201445.42</v>
      </c>
      <c r="AN1186" s="152">
        <f t="shared" si="1"/>
        <v>32391.2263</v>
      </c>
      <c r="AO1186" s="152">
        <f t="shared" si="2"/>
        <v>177842.7676</v>
      </c>
      <c r="AP1186" s="152">
        <f t="shared" si="3"/>
        <v>9918.3247</v>
      </c>
      <c r="AQ1186" s="152">
        <f t="shared" si="4"/>
        <v>89985.8084</v>
      </c>
      <c r="AR1186" s="152">
        <f t="shared" si="5"/>
        <v>91331.0184</v>
      </c>
    </row>
    <row r="1187">
      <c r="A1187" s="152">
        <v>1.52535426E9</v>
      </c>
      <c r="B1187" s="152">
        <v>119556.4595</v>
      </c>
      <c r="D1187" s="153">
        <f>IFERROR(__xludf.DUMMYFUNCTION("TO_DATE(INT((E1187/(60*60*24))+""1/1/1970""))"),43782.0)</f>
        <v>43782</v>
      </c>
      <c r="E1187" s="156">
        <v>1.5736212E9</v>
      </c>
      <c r="F1187" s="156">
        <v>98532.1302</v>
      </c>
      <c r="H1187" s="153">
        <f>IFERROR(__xludf.DUMMYFUNCTION("TO_DATE(INT((I1187/(60*60*24))+""1/1/1970""))"),43782.0)</f>
        <v>43782</v>
      </c>
      <c r="I1187" s="156">
        <v>1.5736212E9</v>
      </c>
      <c r="J1187" s="156">
        <v>167579.3955</v>
      </c>
      <c r="L1187" s="158">
        <v>43782.0</v>
      </c>
      <c r="M1187" s="159">
        <v>201845.17</v>
      </c>
      <c r="O1187" s="153">
        <f>IFERROR(__xludf.DUMMYFUNCTION("TO_DATE(INT((P1187/(60*60*24))+""1/1/1970""))"),43560.0)</f>
        <v>43560</v>
      </c>
      <c r="P1187" s="13">
        <v>1.5544728E9</v>
      </c>
      <c r="Q1187" s="13">
        <v>31770.552</v>
      </c>
      <c r="S1187" s="153">
        <f>IFERROR(__xludf.DUMMYFUNCTION("TO_DATE(INT((T1187/(60*60*24))+""1/1/1970""))"),43782.0)</f>
        <v>43782</v>
      </c>
      <c r="T1187" s="152">
        <v>1.5736212E9</v>
      </c>
      <c r="U1187" s="152">
        <v>178185.0413</v>
      </c>
      <c r="W1187" s="153">
        <f>IFERROR(__xludf.DUMMYFUNCTION("TO_DATE(INT((X1187/(60*60*24))+""1/1/1970""))"),43750.0)</f>
        <v>43750</v>
      </c>
      <c r="X1187" s="156">
        <v>1.5708384E9</v>
      </c>
      <c r="Y1187" s="156">
        <v>9973.5613</v>
      </c>
      <c r="AA1187" s="153">
        <f>IFERROR(__xludf.DUMMYFUNCTION("TO_DATE(INT((AB1187/(60*60*24))+""1/1/1970""))"),43756.0)</f>
        <v>43756</v>
      </c>
      <c r="AB1187" s="156">
        <v>1.5713604E9</v>
      </c>
      <c r="AC1187" s="156">
        <v>88770.6413</v>
      </c>
      <c r="AE1187" s="153">
        <f>IFERROR(__xludf.DUMMYFUNCTION("TO_DATE(INT((AF1187/(60*60*24))+""1/1/1970""))"),43564.0)</f>
        <v>43564</v>
      </c>
      <c r="AF1187" s="152">
        <v>1.5547932E9</v>
      </c>
      <c r="AG1187" s="152">
        <v>91376.6436</v>
      </c>
      <c r="AH1187" s="156"/>
      <c r="AI1187" s="153">
        <f>IFERROR(__xludf.DUMMYFUNCTION("TO_DATE(INT((AJ1187/(60*60*24))+""1/1/1970""))"),43782.0)</f>
        <v>43782</v>
      </c>
      <c r="AJ1187" s="156">
        <v>1.5736212E9</v>
      </c>
      <c r="AK1187" s="156">
        <v>98532.1302</v>
      </c>
      <c r="AL1187" s="156">
        <v>167579.3955</v>
      </c>
      <c r="AM1187" s="159">
        <v>201845.17</v>
      </c>
      <c r="AN1187" s="152">
        <f t="shared" si="1"/>
        <v>32403.4776</v>
      </c>
      <c r="AO1187" s="152">
        <f t="shared" si="2"/>
        <v>178185.0413</v>
      </c>
      <c r="AP1187" s="152">
        <f t="shared" si="3"/>
        <v>9921.9221</v>
      </c>
      <c r="AQ1187" s="152">
        <f t="shared" si="4"/>
        <v>89919.0372</v>
      </c>
      <c r="AR1187" s="152">
        <f t="shared" si="5"/>
        <v>91517.2749</v>
      </c>
    </row>
    <row r="1188">
      <c r="A1188" s="156">
        <v>1.5253776E9</v>
      </c>
      <c r="B1188" s="156">
        <v>119556.4595</v>
      </c>
      <c r="D1188" s="153">
        <f>IFERROR(__xludf.DUMMYFUNCTION("TO_DATE(INT((E1188/(60*60*24))+""1/1/1970""))"),43783.0)</f>
        <v>43783</v>
      </c>
      <c r="E1188" s="152">
        <v>1.5737076E9</v>
      </c>
      <c r="F1188" s="152">
        <v>98532.1302</v>
      </c>
      <c r="H1188" s="153">
        <f>IFERROR(__xludf.DUMMYFUNCTION("TO_DATE(INT((I1188/(60*60*24))+""1/1/1970""))"),43783.0)</f>
        <v>43783</v>
      </c>
      <c r="I1188" s="152">
        <v>1.5737076E9</v>
      </c>
      <c r="J1188" s="152">
        <v>167898.3945</v>
      </c>
      <c r="L1188" s="158">
        <v>43783.0</v>
      </c>
      <c r="M1188" s="160">
        <v>201906.67</v>
      </c>
      <c r="O1188" s="153">
        <f>IFERROR(__xludf.DUMMYFUNCTION("TO_DATE(INT((P1188/(60*60*24))+""1/1/1970""))"),43561.0)</f>
        <v>43561</v>
      </c>
      <c r="P1188" s="13">
        <v>1.5545088E9</v>
      </c>
      <c r="Q1188" s="13">
        <v>31791.4843</v>
      </c>
      <c r="S1188" s="153">
        <f>IFERROR(__xludf.DUMMYFUNCTION("TO_DATE(INT((T1188/(60*60*24))+""1/1/1970""))"),43783.0)</f>
        <v>43783</v>
      </c>
      <c r="T1188" s="156">
        <v>1.5737076E9</v>
      </c>
      <c r="U1188" s="156">
        <v>178261.5922</v>
      </c>
      <c r="W1188" s="153">
        <f>IFERROR(__xludf.DUMMYFUNCTION("TO_DATE(INT((X1188/(60*60*24))+""1/1/1970""))"),43752.0)</f>
        <v>43752</v>
      </c>
      <c r="X1188" s="152">
        <v>1.5710112E9</v>
      </c>
      <c r="Y1188" s="152">
        <v>9977.0735</v>
      </c>
      <c r="AA1188" s="153">
        <f>IFERROR(__xludf.DUMMYFUNCTION("TO_DATE(INT((AB1188/(60*60*24))+""1/1/1970""))"),43758.0)</f>
        <v>43758</v>
      </c>
      <c r="AB1188" s="152">
        <v>1.5716088E9</v>
      </c>
      <c r="AC1188" s="152">
        <v>88379.7823</v>
      </c>
      <c r="AE1188" s="153">
        <f>IFERROR(__xludf.DUMMYFUNCTION("TO_DATE(INT((AF1188/(60*60*24))+""1/1/1970""))"),43565.0)</f>
        <v>43565</v>
      </c>
      <c r="AF1188" s="156">
        <v>1.5548724E9</v>
      </c>
      <c r="AG1188" s="156">
        <v>91455.5796</v>
      </c>
      <c r="AH1188" s="156"/>
      <c r="AI1188" s="153">
        <f>IFERROR(__xludf.DUMMYFUNCTION("TO_DATE(INT((AJ1188/(60*60*24))+""1/1/1970""))"),43783.0)</f>
        <v>43783</v>
      </c>
      <c r="AJ1188" s="152">
        <v>1.5737076E9</v>
      </c>
      <c r="AK1188" s="152">
        <v>98532.1302</v>
      </c>
      <c r="AL1188" s="152">
        <v>167898.3945</v>
      </c>
      <c r="AM1188" s="160">
        <v>201906.67</v>
      </c>
      <c r="AN1188" s="152">
        <f t="shared" si="1"/>
        <v>32405.4016</v>
      </c>
      <c r="AO1188" s="152">
        <f t="shared" si="2"/>
        <v>178261.5922</v>
      </c>
      <c r="AP1188" s="152">
        <f t="shared" si="3"/>
        <v>9922.1049</v>
      </c>
      <c r="AQ1188" s="152">
        <f t="shared" si="4"/>
        <v>89746.787</v>
      </c>
      <c r="AR1188" s="152">
        <f t="shared" si="5"/>
        <v>91537.3333</v>
      </c>
    </row>
    <row r="1189">
      <c r="A1189" s="152">
        <v>1.52544066E9</v>
      </c>
      <c r="B1189" s="152">
        <v>119556.4595</v>
      </c>
      <c r="D1189" s="153">
        <f>IFERROR(__xludf.DUMMYFUNCTION("TO_DATE(INT((E1189/(60*60*24))+""1/1/1970""))"),43784.0)</f>
        <v>43784</v>
      </c>
      <c r="E1189" s="156">
        <v>1.573794E9</v>
      </c>
      <c r="F1189" s="156">
        <v>98532.1302</v>
      </c>
      <c r="H1189" s="153">
        <f>IFERROR(__xludf.DUMMYFUNCTION("TO_DATE(INT((I1189/(60*60*24))+""1/1/1970""))"),43784.0)</f>
        <v>43784</v>
      </c>
      <c r="I1189" s="156">
        <v>1.573794E9</v>
      </c>
      <c r="J1189" s="156">
        <v>168543.4615</v>
      </c>
      <c r="L1189" s="158">
        <v>43784.0</v>
      </c>
      <c r="M1189" s="159">
        <v>202183.42</v>
      </c>
      <c r="O1189" s="153">
        <f>IFERROR(__xludf.DUMMYFUNCTION("TO_DATE(INT((P1189/(60*60*24))+""1/1/1970""))"),43562.0)</f>
        <v>43562</v>
      </c>
      <c r="P1189" s="13">
        <v>1.5545952E9</v>
      </c>
      <c r="Q1189" s="13">
        <v>31791.4843</v>
      </c>
      <c r="S1189" s="153">
        <f>IFERROR(__xludf.DUMMYFUNCTION("TO_DATE(INT((T1189/(60*60*24))+""1/1/1970""))"),43784.0)</f>
        <v>43784</v>
      </c>
      <c r="T1189" s="152">
        <v>1.573794E9</v>
      </c>
      <c r="U1189" s="152">
        <v>178510.8594</v>
      </c>
      <c r="W1189" s="153">
        <f>IFERROR(__xludf.DUMMYFUNCTION("TO_DATE(INT((X1189/(60*60*24))+""1/1/1970""))"),43753.0)</f>
        <v>43753</v>
      </c>
      <c r="X1189" s="156">
        <v>1.571148E9</v>
      </c>
      <c r="Y1189" s="156">
        <v>9982.7659</v>
      </c>
      <c r="AA1189" s="153">
        <f>IFERROR(__xludf.DUMMYFUNCTION("TO_DATE(INT((AB1189/(60*60*24))+""1/1/1970""))"),43759.0)</f>
        <v>43759</v>
      </c>
      <c r="AB1189" s="152">
        <v>1.5716484E9</v>
      </c>
      <c r="AC1189" s="152">
        <v>88024.1577</v>
      </c>
      <c r="AE1189" s="153">
        <f>IFERROR(__xludf.DUMMYFUNCTION("TO_DATE(INT((AF1189/(60*60*24))+""1/1/1970""))"),43566.0)</f>
        <v>43566</v>
      </c>
      <c r="AF1189" s="152">
        <v>1.5549516E9</v>
      </c>
      <c r="AG1189" s="152">
        <v>91539.778</v>
      </c>
      <c r="AH1189" s="156"/>
      <c r="AI1189" s="153">
        <f>IFERROR(__xludf.DUMMYFUNCTION("TO_DATE(INT((AJ1189/(60*60*24))+""1/1/1970""))"),43784.0)</f>
        <v>43784</v>
      </c>
      <c r="AJ1189" s="156">
        <v>1.573794E9</v>
      </c>
      <c r="AK1189" s="156">
        <v>98532.1302</v>
      </c>
      <c r="AL1189" s="156">
        <v>168543.4615</v>
      </c>
      <c r="AM1189" s="159">
        <v>202183.42</v>
      </c>
      <c r="AN1189" s="152">
        <f t="shared" si="1"/>
        <v>32442.6498</v>
      </c>
      <c r="AO1189" s="152">
        <f t="shared" si="2"/>
        <v>178510.8594</v>
      </c>
      <c r="AP1189" s="152">
        <f t="shared" si="3"/>
        <v>9928.3229</v>
      </c>
      <c r="AQ1189" s="152">
        <f t="shared" si="4"/>
        <v>89848.3417</v>
      </c>
      <c r="AR1189" s="152">
        <f t="shared" si="5"/>
        <v>91453.4156</v>
      </c>
    </row>
    <row r="1190">
      <c r="A1190" s="156">
        <v>1.525464E9</v>
      </c>
      <c r="B1190" s="156">
        <v>119556.4595</v>
      </c>
      <c r="D1190" s="153">
        <f>IFERROR(__xludf.DUMMYFUNCTION("TO_DATE(INT((E1190/(60*60*24))+""1/1/1970""))"),43785.0)</f>
        <v>43785</v>
      </c>
      <c r="E1190" s="152">
        <v>1.5738804E9</v>
      </c>
      <c r="F1190" s="152">
        <v>98532.1302</v>
      </c>
      <c r="H1190" s="153">
        <f>IFERROR(__xludf.DUMMYFUNCTION("TO_DATE(INT((I1190/(60*60*24))+""1/1/1970""))"),43785.0)</f>
        <v>43785</v>
      </c>
      <c r="I1190" s="152">
        <v>1.5738804E9</v>
      </c>
      <c r="J1190" s="152">
        <v>169152.3907</v>
      </c>
      <c r="L1190" s="158">
        <v>43785.0</v>
      </c>
      <c r="M1190" s="160">
        <v>203561.02</v>
      </c>
      <c r="O1190" s="153">
        <f>IFERROR(__xludf.DUMMYFUNCTION("TO_DATE(INT((P1190/(60*60*24))+""1/1/1970""))"),43563.0)</f>
        <v>43563</v>
      </c>
      <c r="P1190" s="13">
        <v>1.5546816E9</v>
      </c>
      <c r="Q1190" s="13">
        <v>31812.5085</v>
      </c>
      <c r="S1190" s="153">
        <f>IFERROR(__xludf.DUMMYFUNCTION("TO_DATE(INT((T1190/(60*60*24))+""1/1/1970""))"),43785.0)</f>
        <v>43785</v>
      </c>
      <c r="T1190" s="156">
        <v>1.5738804E9</v>
      </c>
      <c r="U1190" s="156">
        <v>179822.0639</v>
      </c>
      <c r="W1190" s="153">
        <f>IFERROR(__xludf.DUMMYFUNCTION("TO_DATE(INT((X1190/(60*60*24))+""1/1/1970""))"),43754.0)</f>
        <v>43754</v>
      </c>
      <c r="X1190" s="156">
        <v>1.5712344E9</v>
      </c>
      <c r="Y1190" s="156">
        <v>9969.9751</v>
      </c>
      <c r="AA1190" s="153">
        <f>IFERROR(__xludf.DUMMYFUNCTION("TO_DATE(INT((AB1190/(60*60*24))+""1/1/1970""))"),43760.0)</f>
        <v>43760</v>
      </c>
      <c r="AB1190" s="156">
        <v>1.5717276E9</v>
      </c>
      <c r="AC1190" s="156">
        <v>88087.4207</v>
      </c>
      <c r="AE1190" s="153">
        <f>IFERROR(__xludf.DUMMYFUNCTION("TO_DATE(INT((AF1190/(60*60*24))+""1/1/1970""))"),43567.0)</f>
        <v>43567</v>
      </c>
      <c r="AF1190" s="156">
        <v>1.5550308E9</v>
      </c>
      <c r="AG1190" s="156">
        <v>91413.4804</v>
      </c>
      <c r="AH1190" s="156"/>
      <c r="AI1190" s="153">
        <f>IFERROR(__xludf.DUMMYFUNCTION("TO_DATE(INT((AJ1190/(60*60*24))+""1/1/1970""))"),43785.0)</f>
        <v>43785</v>
      </c>
      <c r="AJ1190" s="152">
        <v>1.5738804E9</v>
      </c>
      <c r="AK1190" s="152">
        <v>98532.1302</v>
      </c>
      <c r="AL1190" s="152">
        <v>169152.3907</v>
      </c>
      <c r="AM1190" s="160">
        <v>203561.02</v>
      </c>
      <c r="AN1190" s="152">
        <f t="shared" si="1"/>
        <v>32392.6851</v>
      </c>
      <c r="AO1190" s="152">
        <f t="shared" si="2"/>
        <v>179822.0639</v>
      </c>
      <c r="AP1190" s="152">
        <f t="shared" si="3"/>
        <v>9913.1975</v>
      </c>
      <c r="AQ1190" s="152">
        <f t="shared" si="4"/>
        <v>89848.3417</v>
      </c>
      <c r="AR1190" s="152">
        <f t="shared" si="5"/>
        <v>91195.5219</v>
      </c>
    </row>
    <row r="1191">
      <c r="A1191" s="152">
        <v>1.52569986E9</v>
      </c>
      <c r="B1191" s="152">
        <v>119556.4595</v>
      </c>
      <c r="D1191" s="153">
        <f>IFERROR(__xludf.DUMMYFUNCTION("TO_DATE(INT((E1191/(60*60*24))+""1/1/1970""))"),43787.0)</f>
        <v>43787</v>
      </c>
      <c r="E1191" s="156">
        <v>1.5740892E9</v>
      </c>
      <c r="F1191" s="156">
        <v>98532.1302</v>
      </c>
      <c r="H1191" s="153">
        <f>IFERROR(__xludf.DUMMYFUNCTION("TO_DATE(INT((I1191/(60*60*24))+""1/1/1970""))"),43787.0)</f>
        <v>43787</v>
      </c>
      <c r="I1191" s="156">
        <v>1.5740892E9</v>
      </c>
      <c r="J1191" s="156">
        <v>169152.3907</v>
      </c>
      <c r="L1191" s="158">
        <v>43787.0</v>
      </c>
      <c r="M1191" s="159">
        <v>203561.02</v>
      </c>
      <c r="O1191" s="153">
        <f>IFERROR(__xludf.DUMMYFUNCTION("TO_DATE(INT((P1191/(60*60*24))+""1/1/1970""))"),43564.0)</f>
        <v>43564</v>
      </c>
      <c r="P1191" s="13">
        <v>1.5548184E9</v>
      </c>
      <c r="Q1191" s="13">
        <v>31934.9889</v>
      </c>
      <c r="S1191" s="153">
        <f>IFERROR(__xludf.DUMMYFUNCTION("TO_DATE(INT((T1191/(60*60*24))+""1/1/1970""))"),43787.0)</f>
        <v>43787</v>
      </c>
      <c r="T1191" s="152">
        <v>1.5740892E9</v>
      </c>
      <c r="U1191" s="152">
        <v>179822.0639</v>
      </c>
      <c r="W1191" s="153">
        <f>IFERROR(__xludf.DUMMYFUNCTION("TO_DATE(INT((X1191/(60*60*24))+""1/1/1970""))"),43755.0)</f>
        <v>43755</v>
      </c>
      <c r="X1191" s="156">
        <v>1.5713208E9</v>
      </c>
      <c r="Y1191" s="156">
        <v>9965.0853</v>
      </c>
      <c r="AA1191" s="153">
        <f>IFERROR(__xludf.DUMMYFUNCTION("TO_DATE(INT((AB1191/(60*60*24))+""1/1/1970""))"),43761.0)</f>
        <v>43761</v>
      </c>
      <c r="AB1191" s="152">
        <v>1.5718068E9</v>
      </c>
      <c r="AC1191" s="152">
        <v>88677.4011</v>
      </c>
      <c r="AE1191" s="153">
        <f>IFERROR(__xludf.DUMMYFUNCTION("TO_DATE(INT((AF1191/(60*60*24))+""1/1/1970""))"),43568.0)</f>
        <v>43568</v>
      </c>
      <c r="AF1191" s="152">
        <v>1.5551136E9</v>
      </c>
      <c r="AG1191" s="152">
        <v>91723.5572</v>
      </c>
      <c r="AH1191" s="156"/>
      <c r="AI1191" s="153">
        <f>IFERROR(__xludf.DUMMYFUNCTION("TO_DATE(INT((AJ1191/(60*60*24))+""1/1/1970""))"),43787.0)</f>
        <v>43787</v>
      </c>
      <c r="AJ1191" s="156">
        <v>1.5740892E9</v>
      </c>
      <c r="AK1191" s="156">
        <v>98532.1302</v>
      </c>
      <c r="AL1191" s="156">
        <v>169152.3907</v>
      </c>
      <c r="AM1191" s="159">
        <v>203561.02</v>
      </c>
      <c r="AN1191" s="152">
        <f t="shared" si="1"/>
        <v>32404.1057</v>
      </c>
      <c r="AO1191" s="152">
        <f t="shared" si="2"/>
        <v>179822.0639</v>
      </c>
      <c r="AP1191" s="152">
        <f t="shared" si="3"/>
        <v>9914.0573</v>
      </c>
      <c r="AQ1191" s="152">
        <f t="shared" si="4"/>
        <v>90371.9767</v>
      </c>
      <c r="AR1191" s="152">
        <f t="shared" si="5"/>
        <v>91174.2354</v>
      </c>
    </row>
    <row r="1192">
      <c r="A1192" s="156">
        <v>1.5257232E9</v>
      </c>
      <c r="B1192" s="156">
        <v>119556.4595</v>
      </c>
      <c r="D1192" s="153">
        <f>IFERROR(__xludf.DUMMYFUNCTION("TO_DATE(INT((E1192/(60*60*24))+""1/1/1970""))"),43788.0)</f>
        <v>43788</v>
      </c>
      <c r="E1192" s="156">
        <v>1.5741396E9</v>
      </c>
      <c r="F1192" s="156">
        <v>98532.1302</v>
      </c>
      <c r="H1192" s="153">
        <f>IFERROR(__xludf.DUMMYFUNCTION("TO_DATE(INT((I1192/(60*60*24))+""1/1/1970""))"),43788.0)</f>
        <v>43788</v>
      </c>
      <c r="I1192" s="156">
        <v>1.5741396E9</v>
      </c>
      <c r="J1192" s="156">
        <v>169748.3095</v>
      </c>
      <c r="L1192" s="158">
        <v>43788.0</v>
      </c>
      <c r="M1192" s="159">
        <v>203702.47</v>
      </c>
      <c r="O1192" s="153">
        <f>IFERROR(__xludf.DUMMYFUNCTION("TO_DATE(INT((P1192/(60*60*24))+""1/1/1970""))"),43565.0)</f>
        <v>43565</v>
      </c>
      <c r="P1192" s="13">
        <v>1.5549048E9</v>
      </c>
      <c r="Q1192" s="13">
        <v>31978.5419</v>
      </c>
      <c r="S1192" s="153">
        <f>IFERROR(__xludf.DUMMYFUNCTION("TO_DATE(INT((T1192/(60*60*24))+""1/1/1970""))"),43788.0)</f>
        <v>43788</v>
      </c>
      <c r="T1192" s="152">
        <v>1.5741396E9</v>
      </c>
      <c r="U1192" s="152">
        <v>179930.3433</v>
      </c>
      <c r="W1192" s="153">
        <f>IFERROR(__xludf.DUMMYFUNCTION("TO_DATE(INT((X1192/(60*60*24))+""1/1/1970""))"),43756.0)</f>
        <v>43756</v>
      </c>
      <c r="X1192" s="156">
        <v>1.5714072E9</v>
      </c>
      <c r="Y1192" s="156">
        <v>9945.0643</v>
      </c>
      <c r="AA1192" s="153">
        <f>IFERROR(__xludf.DUMMYFUNCTION("TO_DATE(INT((AB1192/(60*60*24))+""1/1/1970""))"),43762.0)</f>
        <v>43762</v>
      </c>
      <c r="AB1192" s="156">
        <v>1.571886E9</v>
      </c>
      <c r="AC1192" s="156">
        <v>88427.2257</v>
      </c>
      <c r="AE1192" s="153">
        <f>IFERROR(__xludf.DUMMYFUNCTION("TO_DATE(INT((AF1192/(60*60*24))+""1/1/1970""))"),43569.0)</f>
        <v>43569</v>
      </c>
      <c r="AF1192" s="156">
        <v>1.5552792E9</v>
      </c>
      <c r="AG1192" s="156">
        <v>91723.5572</v>
      </c>
      <c r="AH1192" s="156"/>
      <c r="AI1192" s="153">
        <f>IFERROR(__xludf.DUMMYFUNCTION("TO_DATE(INT((AJ1192/(60*60*24))+""1/1/1970""))"),43788.0)</f>
        <v>43788</v>
      </c>
      <c r="AJ1192" s="156">
        <v>1.5741396E9</v>
      </c>
      <c r="AK1192" s="156">
        <v>98532.1302</v>
      </c>
      <c r="AL1192" s="156">
        <v>169748.3095</v>
      </c>
      <c r="AM1192" s="159">
        <v>203702.47</v>
      </c>
      <c r="AN1192" s="152">
        <f t="shared" si="1"/>
        <v>32385.2976</v>
      </c>
      <c r="AO1192" s="152">
        <f t="shared" si="2"/>
        <v>179930.3433</v>
      </c>
      <c r="AP1192" s="152">
        <f t="shared" si="3"/>
        <v>9910.4191</v>
      </c>
      <c r="AQ1192" s="152">
        <f t="shared" si="4"/>
        <v>90334.5248</v>
      </c>
      <c r="AR1192" s="152">
        <f t="shared" si="5"/>
        <v>91024.4115</v>
      </c>
    </row>
    <row r="1193">
      <c r="A1193" s="152">
        <v>1.52578626E9</v>
      </c>
      <c r="B1193" s="152">
        <v>119556.4595</v>
      </c>
      <c r="D1193" s="153">
        <f>IFERROR(__xludf.DUMMYFUNCTION("TO_DATE(INT((E1193/(60*60*24))+""1/1/1970""))"),43789.0)</f>
        <v>43789</v>
      </c>
      <c r="E1193" s="152">
        <v>1.574226E9</v>
      </c>
      <c r="F1193" s="152">
        <v>98532.1302</v>
      </c>
      <c r="H1193" s="153">
        <f>IFERROR(__xludf.DUMMYFUNCTION("TO_DATE(INT((I1193/(60*60*24))+""1/1/1970""))"),43789.0)</f>
        <v>43789</v>
      </c>
      <c r="I1193" s="152">
        <v>1.574226E9</v>
      </c>
      <c r="J1193" s="152">
        <v>168589.1543</v>
      </c>
      <c r="L1193" s="158">
        <v>43789.0</v>
      </c>
      <c r="M1193" s="160">
        <v>203647.12</v>
      </c>
      <c r="O1193" s="153">
        <f>IFERROR(__xludf.DUMMYFUNCTION("TO_DATE(INT((P1193/(60*60*24))+""1/1/1970""))"),43566.0)</f>
        <v>43566</v>
      </c>
      <c r="P1193" s="13">
        <v>1.5549912E9</v>
      </c>
      <c r="Q1193" s="13">
        <v>31986.9891</v>
      </c>
      <c r="S1193" s="153">
        <f>IFERROR(__xludf.DUMMYFUNCTION("TO_DATE(INT((T1193/(60*60*24))+""1/1/1970""))"),43789.0)</f>
        <v>43789</v>
      </c>
      <c r="T1193" s="156">
        <v>1.574226E9</v>
      </c>
      <c r="U1193" s="156">
        <v>179870.5793</v>
      </c>
      <c r="W1193" s="153">
        <f>IFERROR(__xludf.DUMMYFUNCTION("TO_DATE(INT((X1193/(60*60*24))+""1/1/1970""))"),43757.0)</f>
        <v>43757</v>
      </c>
      <c r="X1193" s="156">
        <v>1.5714432E9</v>
      </c>
      <c r="Y1193" s="156">
        <v>9932.5978</v>
      </c>
      <c r="AA1193" s="153">
        <f>IFERROR(__xludf.DUMMYFUNCTION("TO_DATE(INT((AB1193/(60*60*24))+""1/1/1970""))"),43763.0)</f>
        <v>43763</v>
      </c>
      <c r="AB1193" s="152">
        <v>1.5719652E9</v>
      </c>
      <c r="AC1193" s="152">
        <v>88876.5596</v>
      </c>
      <c r="AE1193" s="153">
        <f>IFERROR(__xludf.DUMMYFUNCTION("TO_DATE(INT((AF1193/(60*60*24))+""1/1/1970""))"),43570.0)</f>
        <v>43570</v>
      </c>
      <c r="AF1193" s="156">
        <v>1.5553188E9</v>
      </c>
      <c r="AG1193" s="156">
        <v>91758.37</v>
      </c>
      <c r="AH1193" s="156"/>
      <c r="AI1193" s="153">
        <f>IFERROR(__xludf.DUMMYFUNCTION("TO_DATE(INT((AJ1193/(60*60*24))+""1/1/1970""))"),43789.0)</f>
        <v>43789</v>
      </c>
      <c r="AJ1193" s="152">
        <v>1.574226E9</v>
      </c>
      <c r="AK1193" s="152">
        <v>98532.1302</v>
      </c>
      <c r="AL1193" s="152">
        <v>168589.1543</v>
      </c>
      <c r="AM1193" s="160">
        <v>203647.12</v>
      </c>
      <c r="AN1193" s="152">
        <f t="shared" si="1"/>
        <v>32368.4076</v>
      </c>
      <c r="AO1193" s="152">
        <f t="shared" si="2"/>
        <v>179870.5793</v>
      </c>
      <c r="AP1193" s="152">
        <f t="shared" si="3"/>
        <v>9913.861</v>
      </c>
      <c r="AQ1193" s="152">
        <f t="shared" si="4"/>
        <v>90012.3942</v>
      </c>
      <c r="AR1193" s="152">
        <f t="shared" si="5"/>
        <v>90977.3357</v>
      </c>
    </row>
    <row r="1194">
      <c r="A1194" s="156">
        <v>1.5258096E9</v>
      </c>
      <c r="B1194" s="156">
        <v>119556.4595</v>
      </c>
      <c r="D1194" s="153">
        <f>IFERROR(__xludf.DUMMYFUNCTION("TO_DATE(INT((E1194/(60*60*24))+""1/1/1970""))"),43790.0)</f>
        <v>43790</v>
      </c>
      <c r="E1194" s="156">
        <v>1.5743124E9</v>
      </c>
      <c r="F1194" s="156">
        <v>98532.1302</v>
      </c>
      <c r="H1194" s="153">
        <f>IFERROR(__xludf.DUMMYFUNCTION("TO_DATE(INT((I1194/(60*60*24))+""1/1/1970""))"),43790.0)</f>
        <v>43790</v>
      </c>
      <c r="I1194" s="156">
        <v>1.5743124E9</v>
      </c>
      <c r="J1194" s="156">
        <v>169615.8277</v>
      </c>
      <c r="L1194" s="158">
        <v>43790.0</v>
      </c>
      <c r="M1194" s="159">
        <v>202933.72</v>
      </c>
      <c r="O1194" s="153">
        <f>IFERROR(__xludf.DUMMYFUNCTION("TO_DATE(INT((P1194/(60*60*24))+""1/1/1970""))"),43567.0)</f>
        <v>43567</v>
      </c>
      <c r="P1194" s="13">
        <v>1.5550776E9</v>
      </c>
      <c r="Q1194" s="13">
        <v>31977.385</v>
      </c>
      <c r="S1194" s="153">
        <f>IFERROR(__xludf.DUMMYFUNCTION("TO_DATE(INT((T1194/(60*60*24))+""1/1/1970""))"),43790.0)</f>
        <v>43790</v>
      </c>
      <c r="T1194" s="152">
        <v>1.5743124E9</v>
      </c>
      <c r="U1194" s="152">
        <v>179216.7723</v>
      </c>
      <c r="W1194" s="153">
        <f>IFERROR(__xludf.DUMMYFUNCTION("TO_DATE(INT((X1194/(60*60*24))+""1/1/1970""))"),43759.0)</f>
        <v>43759</v>
      </c>
      <c r="X1194" s="152">
        <v>1.571616E9</v>
      </c>
      <c r="Y1194" s="152">
        <v>9937.7485</v>
      </c>
      <c r="AA1194" s="153">
        <f>IFERROR(__xludf.DUMMYFUNCTION("TO_DATE(INT((AB1194/(60*60*24))+""1/1/1970""))"),43765.0)</f>
        <v>43765</v>
      </c>
      <c r="AB1194" s="156">
        <v>1.5722136E9</v>
      </c>
      <c r="AC1194" s="156">
        <v>88889.485</v>
      </c>
      <c r="AE1194" s="153">
        <f>IFERROR(__xludf.DUMMYFUNCTION("TO_DATE(INT((AF1194/(60*60*24))+""1/1/1970""))"),43571.0)</f>
        <v>43571</v>
      </c>
      <c r="AF1194" s="152">
        <v>1.555398E9</v>
      </c>
      <c r="AG1194" s="152">
        <v>91770.1092</v>
      </c>
      <c r="AH1194" s="156"/>
      <c r="AI1194" s="153">
        <f>IFERROR(__xludf.DUMMYFUNCTION("TO_DATE(INT((AJ1194/(60*60*24))+""1/1/1970""))"),43790.0)</f>
        <v>43790</v>
      </c>
      <c r="AJ1194" s="156">
        <v>1.5743124E9</v>
      </c>
      <c r="AK1194" s="156">
        <v>98532.1302</v>
      </c>
      <c r="AL1194" s="156">
        <v>169615.8277</v>
      </c>
      <c r="AM1194" s="159">
        <v>202933.72</v>
      </c>
      <c r="AN1194" s="152">
        <f t="shared" si="1"/>
        <v>32362.5155</v>
      </c>
      <c r="AO1194" s="152">
        <f t="shared" si="2"/>
        <v>179216.7723</v>
      </c>
      <c r="AP1194" s="152">
        <f t="shared" si="3"/>
        <v>9920.1433</v>
      </c>
      <c r="AQ1194" s="152">
        <f t="shared" si="4"/>
        <v>90183.387</v>
      </c>
      <c r="AR1194" s="152">
        <f t="shared" si="5"/>
        <v>90978.1544</v>
      </c>
    </row>
    <row r="1195">
      <c r="A1195" s="152">
        <v>1.52587266E9</v>
      </c>
      <c r="B1195" s="152">
        <v>119556.4595</v>
      </c>
      <c r="D1195" s="153">
        <f>IFERROR(__xludf.DUMMYFUNCTION("TO_DATE(INT((E1195/(60*60*24))+""1/1/1970""))"),43791.0)</f>
        <v>43791</v>
      </c>
      <c r="E1195" s="152">
        <v>1.5743988E9</v>
      </c>
      <c r="F1195" s="152">
        <v>98532.1302</v>
      </c>
      <c r="H1195" s="153">
        <f>IFERROR(__xludf.DUMMYFUNCTION("TO_DATE(INT((I1195/(60*60*24))+""1/1/1970""))"),43791.0)</f>
        <v>43791</v>
      </c>
      <c r="I1195" s="152">
        <v>1.5743988E9</v>
      </c>
      <c r="J1195" s="152">
        <v>169575.7592</v>
      </c>
      <c r="L1195" s="158">
        <v>43791.0</v>
      </c>
      <c r="M1195" s="160">
        <v>202626.22</v>
      </c>
      <c r="O1195" s="153">
        <f>IFERROR(__xludf.DUMMYFUNCTION("TO_DATE(INT((P1195/(60*60*24))+""1/1/1970""))"),43568.0)</f>
        <v>43568</v>
      </c>
      <c r="P1195" s="13">
        <v>1.5551136E9</v>
      </c>
      <c r="Q1195" s="13">
        <v>31990.8995</v>
      </c>
      <c r="S1195" s="153">
        <f>IFERROR(__xludf.DUMMYFUNCTION("TO_DATE(INT((T1195/(60*60*24))+""1/1/1970""))"),43791.0)</f>
        <v>43791</v>
      </c>
      <c r="T1195" s="156">
        <v>1.5743988E9</v>
      </c>
      <c r="U1195" s="156">
        <v>178943.5072</v>
      </c>
      <c r="W1195" s="153">
        <f>IFERROR(__xludf.DUMMYFUNCTION("TO_DATE(INT((X1195/(60*60*24))+""1/1/1970""))"),43760.0)</f>
        <v>43760</v>
      </c>
      <c r="X1195" s="156">
        <v>1.5717528E9</v>
      </c>
      <c r="Y1195" s="156">
        <v>9922.3241</v>
      </c>
      <c r="AA1195" s="153">
        <f>IFERROR(__xludf.DUMMYFUNCTION("TO_DATE(INT((AB1195/(60*60*24))+""1/1/1970""))"),43766.0)</f>
        <v>43766</v>
      </c>
      <c r="AB1195" s="156">
        <v>1.5722532E9</v>
      </c>
      <c r="AC1195" s="156">
        <v>88892.8358</v>
      </c>
      <c r="AE1195" s="153">
        <f>IFERROR(__xludf.DUMMYFUNCTION("TO_DATE(INT((AF1195/(60*60*24))+""1/1/1970""))"),43572.0)</f>
        <v>43572</v>
      </c>
      <c r="AF1195" s="156">
        <v>1.5554772E9</v>
      </c>
      <c r="AG1195" s="156">
        <v>91610.2132</v>
      </c>
      <c r="AH1195" s="156"/>
      <c r="AI1195" s="153">
        <f>IFERROR(__xludf.DUMMYFUNCTION("TO_DATE(INT((AJ1195/(60*60*24))+""1/1/1970""))"),43791.0)</f>
        <v>43791</v>
      </c>
      <c r="AJ1195" s="152">
        <v>1.5743988E9</v>
      </c>
      <c r="AK1195" s="152">
        <v>98532.1302</v>
      </c>
      <c r="AL1195" s="152">
        <v>169575.7592</v>
      </c>
      <c r="AM1195" s="160">
        <v>202626.22</v>
      </c>
      <c r="AN1195" s="152">
        <f t="shared" si="1"/>
        <v>32343.9002</v>
      </c>
      <c r="AO1195" s="152">
        <f t="shared" si="2"/>
        <v>178943.5072</v>
      </c>
      <c r="AP1195" s="152">
        <f t="shared" si="3"/>
        <v>9918.3289</v>
      </c>
      <c r="AQ1195" s="152">
        <f t="shared" si="4"/>
        <v>90105.9719</v>
      </c>
      <c r="AR1195" s="152">
        <f t="shared" si="5"/>
        <v>91078.4464</v>
      </c>
    </row>
    <row r="1196">
      <c r="A1196" s="156">
        <v>1.525896E9</v>
      </c>
      <c r="B1196" s="156">
        <v>119556.4595</v>
      </c>
      <c r="D1196" s="153">
        <f>IFERROR(__xludf.DUMMYFUNCTION("TO_DATE(INT((E1196/(60*60*24))+""1/1/1970""))"),43792.0)</f>
        <v>43792</v>
      </c>
      <c r="E1196" s="156">
        <v>1.5744852E9</v>
      </c>
      <c r="F1196" s="156">
        <v>98532.1302</v>
      </c>
      <c r="H1196" s="153">
        <f>IFERROR(__xludf.DUMMYFUNCTION("TO_DATE(INT((I1196/(60*60*24))+""1/1/1970""))"),43792.0)</f>
        <v>43792</v>
      </c>
      <c r="I1196" s="156">
        <v>1.5744852E9</v>
      </c>
      <c r="J1196" s="156">
        <v>168369.4847</v>
      </c>
      <c r="L1196" s="158">
        <v>43792.0</v>
      </c>
      <c r="M1196" s="159">
        <v>203050.57</v>
      </c>
      <c r="O1196" s="153">
        <f>IFERROR(__xludf.DUMMYFUNCTION("TO_DATE(INT((P1196/(60*60*24))+""1/1/1970""))"),43569.0)</f>
        <v>43569</v>
      </c>
      <c r="P1196" s="13">
        <v>1.5552E9</v>
      </c>
      <c r="Q1196" s="13">
        <v>31990.8995</v>
      </c>
      <c r="S1196" s="153">
        <f>IFERROR(__xludf.DUMMYFUNCTION("TO_DATE(INT((T1196/(60*60*24))+""1/1/1970""))"),43792.0)</f>
        <v>43792</v>
      </c>
      <c r="T1196" s="152">
        <v>1.5744852E9</v>
      </c>
      <c r="U1196" s="152">
        <v>179334.6924</v>
      </c>
      <c r="W1196" s="153">
        <f>IFERROR(__xludf.DUMMYFUNCTION("TO_DATE(INT((X1196/(60*60*24))+""1/1/1970""))"),43761.0)</f>
        <v>43761</v>
      </c>
      <c r="X1196" s="156">
        <v>1.5718392E9</v>
      </c>
      <c r="Y1196" s="156">
        <v>9927.3356</v>
      </c>
      <c r="AA1196" s="153">
        <f>IFERROR(__xludf.DUMMYFUNCTION("TO_DATE(INT((AB1196/(60*60*24))+""1/1/1970""))"),43767.0)</f>
        <v>43767</v>
      </c>
      <c r="AB1196" s="152">
        <v>1.5723324E9</v>
      </c>
      <c r="AC1196" s="152">
        <v>88878.4613</v>
      </c>
      <c r="AE1196" s="153">
        <f>IFERROR(__xludf.DUMMYFUNCTION("TO_DATE(INT((AF1196/(60*60*24))+""1/1/1970""))"),43573.0)</f>
        <v>43573</v>
      </c>
      <c r="AF1196" s="152">
        <v>1.5555564E9</v>
      </c>
      <c r="AG1196" s="152">
        <v>91706.1508</v>
      </c>
      <c r="AH1196" s="156"/>
      <c r="AI1196" s="153">
        <f>IFERROR(__xludf.DUMMYFUNCTION("TO_DATE(INT((AJ1196/(60*60*24))+""1/1/1970""))"),43792.0)</f>
        <v>43792</v>
      </c>
      <c r="AJ1196" s="156">
        <v>1.5744852E9</v>
      </c>
      <c r="AK1196" s="156">
        <v>98532.1302</v>
      </c>
      <c r="AL1196" s="156">
        <v>168369.4847</v>
      </c>
      <c r="AM1196" s="159">
        <v>203050.57</v>
      </c>
      <c r="AN1196" s="152">
        <f t="shared" si="1"/>
        <v>32356.8313</v>
      </c>
      <c r="AO1196" s="152">
        <f t="shared" si="2"/>
        <v>179334.6924</v>
      </c>
      <c r="AP1196" s="152">
        <f t="shared" si="3"/>
        <v>9926.1504</v>
      </c>
      <c r="AQ1196" s="152">
        <f t="shared" si="4"/>
        <v>90105.9719</v>
      </c>
      <c r="AR1196" s="152">
        <f t="shared" si="5"/>
        <v>91452.1875</v>
      </c>
    </row>
    <row r="1197">
      <c r="A1197" s="152">
        <v>1.52595906E9</v>
      </c>
      <c r="B1197" s="152">
        <v>119556.4595</v>
      </c>
      <c r="D1197" s="153">
        <f>IFERROR(__xludf.DUMMYFUNCTION("TO_DATE(INT((E1197/(60*60*24))+""1/1/1970""))"),43794.0)</f>
        <v>43794</v>
      </c>
      <c r="E1197" s="152">
        <v>1.574694E9</v>
      </c>
      <c r="F1197" s="152">
        <v>98532.1302</v>
      </c>
      <c r="H1197" s="153">
        <f>IFERROR(__xludf.DUMMYFUNCTION("TO_DATE(INT((I1197/(60*60*24))+""1/1/1970""))"),43794.0)</f>
        <v>43794</v>
      </c>
      <c r="I1197" s="152">
        <v>1.574694E9</v>
      </c>
      <c r="J1197" s="152">
        <v>168369.4847</v>
      </c>
      <c r="L1197" s="158">
        <v>43794.0</v>
      </c>
      <c r="M1197" s="160">
        <v>203050.57</v>
      </c>
      <c r="O1197" s="153">
        <f>IFERROR(__xludf.DUMMYFUNCTION("TO_DATE(INT((P1197/(60*60*24))+""1/1/1970""))"),43570.0)</f>
        <v>43570</v>
      </c>
      <c r="P1197" s="13">
        <v>1.5552864E9</v>
      </c>
      <c r="Q1197" s="13">
        <v>31997.7687</v>
      </c>
      <c r="S1197" s="153">
        <f>IFERROR(__xludf.DUMMYFUNCTION("TO_DATE(INT((T1197/(60*60*24))+""1/1/1970""))"),43794.0)</f>
        <v>43794</v>
      </c>
      <c r="T1197" s="156">
        <v>1.574694E9</v>
      </c>
      <c r="U1197" s="156">
        <v>179334.6924</v>
      </c>
      <c r="W1197" s="153">
        <f>IFERROR(__xludf.DUMMYFUNCTION("TO_DATE(INT((X1197/(60*60*24))+""1/1/1970""))"),43762.0)</f>
        <v>43762</v>
      </c>
      <c r="X1197" s="156">
        <v>1.5719256E9</v>
      </c>
      <c r="Y1197" s="156">
        <v>9922.2842</v>
      </c>
      <c r="AA1197" s="153">
        <f>IFERROR(__xludf.DUMMYFUNCTION("TO_DATE(INT((AB1197/(60*60*24))+""1/1/1970""))"),43768.0)</f>
        <v>43768</v>
      </c>
      <c r="AB1197" s="156">
        <v>1.5724116E9</v>
      </c>
      <c r="AC1197" s="156">
        <v>88885.8736</v>
      </c>
      <c r="AE1197" s="153">
        <f>IFERROR(__xludf.DUMMYFUNCTION("TO_DATE(INT((AF1197/(60*60*24))+""1/1/1970""))"),43574.0)</f>
        <v>43574</v>
      </c>
      <c r="AF1197" s="156">
        <v>1.5556356E9</v>
      </c>
      <c r="AG1197" s="156">
        <v>91209.0564</v>
      </c>
      <c r="AH1197" s="156"/>
      <c r="AI1197" s="153">
        <f>IFERROR(__xludf.DUMMYFUNCTION("TO_DATE(INT((AJ1197/(60*60*24))+""1/1/1970""))"),43794.0)</f>
        <v>43794</v>
      </c>
      <c r="AJ1197" s="152">
        <v>1.574694E9</v>
      </c>
      <c r="AK1197" s="152">
        <v>98532.1302</v>
      </c>
      <c r="AL1197" s="152">
        <v>168369.4847</v>
      </c>
      <c r="AM1197" s="160">
        <v>203050.57</v>
      </c>
      <c r="AN1197" s="152">
        <f t="shared" si="1"/>
        <v>32352.5681</v>
      </c>
      <c r="AO1197" s="152">
        <f t="shared" si="2"/>
        <v>179334.6924</v>
      </c>
      <c r="AP1197" s="152">
        <f t="shared" si="3"/>
        <v>9921.4859</v>
      </c>
      <c r="AQ1197" s="152">
        <f t="shared" si="4"/>
        <v>90093.7604</v>
      </c>
      <c r="AR1197" s="152">
        <f t="shared" si="5"/>
        <v>91431.3104</v>
      </c>
    </row>
    <row r="1198">
      <c r="A1198" s="156">
        <v>1.5259824E9</v>
      </c>
      <c r="B1198" s="156">
        <v>120170.0575</v>
      </c>
      <c r="D1198" s="153">
        <f>IFERROR(__xludf.DUMMYFUNCTION("TO_DATE(INT((E1198/(60*60*24))+""1/1/1970""))"),43795.0)</f>
        <v>43795</v>
      </c>
      <c r="E1198" s="152">
        <v>1.5747444E9</v>
      </c>
      <c r="F1198" s="152">
        <v>98532.1302</v>
      </c>
      <c r="H1198" s="153">
        <f>IFERROR(__xludf.DUMMYFUNCTION("TO_DATE(INT((I1198/(60*60*24))+""1/1/1970""))"),43795.0)</f>
        <v>43795</v>
      </c>
      <c r="I1198" s="152">
        <v>1.5747444E9</v>
      </c>
      <c r="J1198" s="152">
        <v>169391.5689</v>
      </c>
      <c r="L1198" s="158">
        <v>43795.0</v>
      </c>
      <c r="M1198" s="160">
        <v>204532.72</v>
      </c>
      <c r="O1198" s="153">
        <f>IFERROR(__xludf.DUMMYFUNCTION("TO_DATE(INT((P1198/(60*60*24))+""1/1/1970""))"),43571.0)</f>
        <v>43571</v>
      </c>
      <c r="P1198" s="13">
        <v>1.5554232E9</v>
      </c>
      <c r="Q1198" s="13">
        <v>32041.0156</v>
      </c>
      <c r="S1198" s="153">
        <f>IFERROR(__xludf.DUMMYFUNCTION("TO_DATE(INT((T1198/(60*60*24))+""1/1/1970""))"),43795.0)</f>
        <v>43795</v>
      </c>
      <c r="T1198" s="156">
        <v>1.5747444E9</v>
      </c>
      <c r="U1198" s="156">
        <v>180698.4433</v>
      </c>
      <c r="W1198" s="153">
        <f>IFERROR(__xludf.DUMMYFUNCTION("TO_DATE(INT((X1198/(60*60*24))+""1/1/1970""))"),43763.0)</f>
        <v>43763</v>
      </c>
      <c r="X1198" s="156">
        <v>1.572012E9</v>
      </c>
      <c r="Y1198" s="156">
        <v>9929.5398</v>
      </c>
      <c r="AA1198" s="153">
        <f>IFERROR(__xludf.DUMMYFUNCTION("TO_DATE(INT((AB1198/(60*60*24))+""1/1/1970""))"),43769.0)</f>
        <v>43769</v>
      </c>
      <c r="AB1198" s="152">
        <v>1.5724908E9</v>
      </c>
      <c r="AC1198" s="152">
        <v>88868.6978</v>
      </c>
      <c r="AE1198" s="153">
        <f>IFERROR(__xludf.DUMMYFUNCTION("TO_DATE(INT((AF1198/(60*60*24))+""1/1/1970""))"),43575.0)</f>
        <v>43575</v>
      </c>
      <c r="AF1198" s="152">
        <v>1.5557184E9</v>
      </c>
      <c r="AG1198" s="152">
        <v>91291.2308</v>
      </c>
      <c r="AH1198" s="156"/>
      <c r="AI1198" s="153">
        <f>IFERROR(__xludf.DUMMYFUNCTION("TO_DATE(INT((AJ1198/(60*60*24))+""1/1/1970""))"),43795.0)</f>
        <v>43795</v>
      </c>
      <c r="AJ1198" s="152">
        <v>1.5747444E9</v>
      </c>
      <c r="AK1198" s="152">
        <v>98532.1302</v>
      </c>
      <c r="AL1198" s="152">
        <v>169391.5689</v>
      </c>
      <c r="AM1198" s="160">
        <v>204532.72</v>
      </c>
      <c r="AN1198" s="152">
        <f t="shared" si="1"/>
        <v>32351.2061</v>
      </c>
      <c r="AO1198" s="152">
        <f t="shared" si="2"/>
        <v>180698.4433</v>
      </c>
      <c r="AP1198" s="152">
        <f t="shared" si="3"/>
        <v>9917.7442</v>
      </c>
      <c r="AQ1198" s="152">
        <f t="shared" si="4"/>
        <v>90094.306</v>
      </c>
      <c r="AR1198" s="152">
        <f t="shared" si="5"/>
        <v>91530.3743</v>
      </c>
    </row>
    <row r="1199">
      <c r="A1199" s="152">
        <v>1.52604546E9</v>
      </c>
      <c r="B1199" s="152">
        <v>120258.0465</v>
      </c>
      <c r="D1199" s="153">
        <f>IFERROR(__xludf.DUMMYFUNCTION("TO_DATE(INT((E1199/(60*60*24))+""1/1/1970""))"),43796.0)</f>
        <v>43796</v>
      </c>
      <c r="E1199" s="156">
        <v>1.5748308E9</v>
      </c>
      <c r="F1199" s="156">
        <v>98737.4459</v>
      </c>
      <c r="H1199" s="153">
        <f>IFERROR(__xludf.DUMMYFUNCTION("TO_DATE(INT((I1199/(60*60*24))+""1/1/1970""))"),43796.0)</f>
        <v>43796</v>
      </c>
      <c r="I1199" s="156">
        <v>1.5748308E9</v>
      </c>
      <c r="J1199" s="156">
        <v>171129.8641</v>
      </c>
      <c r="L1199" s="158">
        <v>43796.0</v>
      </c>
      <c r="M1199" s="159">
        <v>204969.37</v>
      </c>
      <c r="O1199" s="153">
        <f>IFERROR(__xludf.DUMMYFUNCTION("TO_DATE(INT((P1199/(60*60*24))+""1/1/1970""))"),43572.0)</f>
        <v>43572</v>
      </c>
      <c r="P1199" s="13">
        <v>1.5555096E9</v>
      </c>
      <c r="Q1199" s="13">
        <v>32009.0583</v>
      </c>
      <c r="S1199" s="153">
        <f>IFERROR(__xludf.DUMMYFUNCTION("TO_DATE(INT((T1199/(60*60*24))+""1/1/1970""))"),43796.0)</f>
        <v>43796</v>
      </c>
      <c r="T1199" s="152">
        <v>1.5748308E9</v>
      </c>
      <c r="U1199" s="152">
        <v>181075.4305</v>
      </c>
      <c r="W1199" s="153">
        <f>IFERROR(__xludf.DUMMYFUNCTION("TO_DATE(INT((X1199/(60*60*24))+""1/1/1970""))"),43764.0)</f>
        <v>43764</v>
      </c>
      <c r="X1199" s="156">
        <v>1.572048E9</v>
      </c>
      <c r="Y1199" s="156">
        <v>9923.8116</v>
      </c>
      <c r="AA1199" s="153">
        <f>IFERROR(__xludf.DUMMYFUNCTION("TO_DATE(INT((AB1199/(60*60*24))+""1/1/1970""))"),43770.0)</f>
        <v>43770</v>
      </c>
      <c r="AB1199" s="156">
        <v>1.57257E9</v>
      </c>
      <c r="AC1199" s="156">
        <v>88901.9737</v>
      </c>
      <c r="AE1199" s="153">
        <f>IFERROR(__xludf.DUMMYFUNCTION("TO_DATE(INT((AF1199/(60*60*24))+""1/1/1970""))"),43576.0)</f>
        <v>43576</v>
      </c>
      <c r="AF1199" s="156">
        <v>1.555884E9</v>
      </c>
      <c r="AG1199" s="156">
        <v>91291.2308</v>
      </c>
      <c r="AH1199" s="156"/>
      <c r="AI1199" s="153">
        <f>IFERROR(__xludf.DUMMYFUNCTION("TO_DATE(INT((AJ1199/(60*60*24))+""1/1/1970""))"),43796.0)</f>
        <v>43796</v>
      </c>
      <c r="AJ1199" s="156">
        <v>1.5748308E9</v>
      </c>
      <c r="AK1199" s="156">
        <v>98737.4459</v>
      </c>
      <c r="AL1199" s="156">
        <v>171129.8641</v>
      </c>
      <c r="AM1199" s="159">
        <v>204969.37</v>
      </c>
      <c r="AN1199" s="152">
        <f t="shared" si="1"/>
        <v>32365.9533</v>
      </c>
      <c r="AO1199" s="152">
        <f t="shared" si="2"/>
        <v>181075.4305</v>
      </c>
      <c r="AP1199" s="152">
        <f t="shared" si="3"/>
        <v>9917.6842</v>
      </c>
      <c r="AQ1199" s="152">
        <f t="shared" si="4"/>
        <v>90079.2961</v>
      </c>
      <c r="AR1199" s="152">
        <f t="shared" si="5"/>
        <v>91435.4039</v>
      </c>
    </row>
    <row r="1200">
      <c r="A1200" s="156">
        <v>1.5260688E9</v>
      </c>
      <c r="B1200" s="156">
        <v>120535.2118</v>
      </c>
      <c r="D1200" s="153">
        <f>IFERROR(__xludf.DUMMYFUNCTION("TO_DATE(INT((E1200/(60*60*24))+""1/1/1970""))"),43797.0)</f>
        <v>43797</v>
      </c>
      <c r="E1200" s="152">
        <v>1.5749172E9</v>
      </c>
      <c r="F1200" s="152">
        <v>99176.3794</v>
      </c>
      <c r="H1200" s="153">
        <f>IFERROR(__xludf.DUMMYFUNCTION("TO_DATE(INT((I1200/(60*60*24))+""1/1/1970""))"),43797.0)</f>
        <v>43797</v>
      </c>
      <c r="I1200" s="152">
        <v>1.5749172E9</v>
      </c>
      <c r="J1200" s="152">
        <v>172943.4289</v>
      </c>
      <c r="L1200" s="158">
        <v>43797.0</v>
      </c>
      <c r="M1200" s="160">
        <v>205830.37</v>
      </c>
      <c r="O1200" s="153">
        <f>IFERROR(__xludf.DUMMYFUNCTION("TO_DATE(INT((P1200/(60*60*24))+""1/1/1970""))"),43573.0)</f>
        <v>43573</v>
      </c>
      <c r="P1200" s="13">
        <v>1.555596E9</v>
      </c>
      <c r="Q1200" s="13">
        <v>31957.8666</v>
      </c>
      <c r="S1200" s="153">
        <f>IFERROR(__xludf.DUMMYFUNCTION("TO_DATE(INT((T1200/(60*60*24))+""1/1/1970""))"),43797.0)</f>
        <v>43797</v>
      </c>
      <c r="T1200" s="156">
        <v>1.5749172E9</v>
      </c>
      <c r="U1200" s="156">
        <v>181916.7425</v>
      </c>
      <c r="W1200" s="153">
        <f>IFERROR(__xludf.DUMMYFUNCTION("TO_DATE(INT((X1200/(60*60*24))+""1/1/1970""))"),43766.0)</f>
        <v>43766</v>
      </c>
      <c r="X1200" s="152">
        <v>1.5722208E9</v>
      </c>
      <c r="Y1200" s="152">
        <v>9923.9285</v>
      </c>
      <c r="AA1200" s="153">
        <f>IFERROR(__xludf.DUMMYFUNCTION("TO_DATE(INT((AB1200/(60*60*24))+""1/1/1970""))"),43772.0)</f>
        <v>43772</v>
      </c>
      <c r="AB1200" s="152">
        <v>1.572822E9</v>
      </c>
      <c r="AC1200" s="152">
        <v>89041.7676</v>
      </c>
      <c r="AE1200" s="153">
        <f>IFERROR(__xludf.DUMMYFUNCTION("TO_DATE(INT((AF1200/(60*60*24))+""1/1/1970""))"),43577.0)</f>
        <v>43577</v>
      </c>
      <c r="AF1200" s="156">
        <v>1.5559236E9</v>
      </c>
      <c r="AG1200" s="156">
        <v>91283.5396</v>
      </c>
      <c r="AH1200" s="156"/>
      <c r="AI1200" s="153">
        <f>IFERROR(__xludf.DUMMYFUNCTION("TO_DATE(INT((AJ1200/(60*60*24))+""1/1/1970""))"),43797.0)</f>
        <v>43797</v>
      </c>
      <c r="AJ1200" s="152">
        <v>1.5749172E9</v>
      </c>
      <c r="AK1200" s="152">
        <v>99176.3794</v>
      </c>
      <c r="AL1200" s="152">
        <v>172943.4289</v>
      </c>
      <c r="AM1200" s="160">
        <v>205830.37</v>
      </c>
      <c r="AN1200" s="152">
        <f t="shared" si="1"/>
        <v>32354.645</v>
      </c>
      <c r="AO1200" s="152">
        <f t="shared" si="2"/>
        <v>181916.7425</v>
      </c>
      <c r="AP1200" s="152">
        <f t="shared" si="3"/>
        <v>9920.7212</v>
      </c>
      <c r="AQ1200" s="152">
        <f t="shared" si="4"/>
        <v>90069.111</v>
      </c>
      <c r="AR1200" s="152">
        <f t="shared" si="5"/>
        <v>91575.8127</v>
      </c>
    </row>
    <row r="1201">
      <c r="A1201" s="152">
        <v>1.52630466E9</v>
      </c>
      <c r="B1201" s="152">
        <v>120772.7821</v>
      </c>
      <c r="D1201" s="153">
        <f>IFERROR(__xludf.DUMMYFUNCTION("TO_DATE(INT((E1201/(60*60*24))+""1/1/1970""))"),43798.0)</f>
        <v>43798</v>
      </c>
      <c r="E1201" s="156">
        <v>1.5750396E9</v>
      </c>
      <c r="F1201" s="156">
        <v>99176.3794</v>
      </c>
      <c r="H1201" s="153">
        <f>IFERROR(__xludf.DUMMYFUNCTION("TO_DATE(INT((I1201/(60*60*24))+""1/1/1970""))"),43798.0)</f>
        <v>43798</v>
      </c>
      <c r="I1201" s="156">
        <v>1.5750396E9</v>
      </c>
      <c r="J1201" s="156">
        <v>172943.4289</v>
      </c>
      <c r="L1201" s="158">
        <v>43798.0</v>
      </c>
      <c r="M1201" s="159">
        <v>205830.37</v>
      </c>
      <c r="O1201" s="153">
        <f>IFERROR(__xludf.DUMMYFUNCTION("TO_DATE(INT((P1201/(60*60*24))+""1/1/1970""))"),43574.0)</f>
        <v>43574</v>
      </c>
      <c r="P1201" s="13">
        <v>1.555632E9</v>
      </c>
      <c r="Q1201" s="13">
        <v>32054.8262</v>
      </c>
      <c r="S1201" s="153">
        <f>IFERROR(__xludf.DUMMYFUNCTION("TO_DATE(INT((T1201/(60*60*24))+""1/1/1970""))"),43798.0)</f>
        <v>43798</v>
      </c>
      <c r="T1201" s="152">
        <v>1.5750396E9</v>
      </c>
      <c r="U1201" s="152">
        <v>181916.7425</v>
      </c>
      <c r="W1201" s="153">
        <f>IFERROR(__xludf.DUMMYFUNCTION("TO_DATE(INT((X1201/(60*60*24))+""1/1/1970""))"),43767.0)</f>
        <v>43767</v>
      </c>
      <c r="X1201" s="156">
        <v>1.5723576E9</v>
      </c>
      <c r="Y1201" s="156">
        <v>9917.9999</v>
      </c>
      <c r="AA1201" s="153">
        <f>IFERROR(__xludf.DUMMYFUNCTION("TO_DATE(INT((AB1201/(60*60*24))+""1/1/1970""))"),43773.0)</f>
        <v>43773</v>
      </c>
      <c r="AB1201" s="156">
        <v>1.5728616E9</v>
      </c>
      <c r="AC1201" s="156">
        <v>89161.207</v>
      </c>
      <c r="AE1201" s="153">
        <f>IFERROR(__xludf.DUMMYFUNCTION("TO_DATE(INT((AF1201/(60*60*24))+""1/1/1970""))"),43578.0)</f>
        <v>43578</v>
      </c>
      <c r="AF1201" s="152">
        <v>1.5560028E9</v>
      </c>
      <c r="AG1201" s="152">
        <v>91398.098</v>
      </c>
      <c r="AH1201" s="156"/>
      <c r="AI1201" s="153">
        <f>IFERROR(__xludf.DUMMYFUNCTION("TO_DATE(INT((AJ1201/(60*60*24))+""1/1/1970""))"),43798.0)</f>
        <v>43798</v>
      </c>
      <c r="AJ1201" s="156">
        <v>1.5750396E9</v>
      </c>
      <c r="AK1201" s="156">
        <v>99176.3794</v>
      </c>
      <c r="AL1201" s="156">
        <v>172943.4289</v>
      </c>
      <c r="AM1201" s="159">
        <v>205830.37</v>
      </c>
      <c r="AN1201" s="152">
        <f t="shared" si="1"/>
        <v>32299.7651</v>
      </c>
      <c r="AO1201" s="152">
        <f t="shared" si="2"/>
        <v>181916.7425</v>
      </c>
      <c r="AP1201" s="152">
        <f t="shared" si="3"/>
        <v>9922.4405</v>
      </c>
      <c r="AQ1201" s="152">
        <f t="shared" si="4"/>
        <v>90065.5596</v>
      </c>
      <c r="AR1201" s="152">
        <f t="shared" si="5"/>
        <v>91523.0059</v>
      </c>
    </row>
    <row r="1202">
      <c r="A1202" s="156">
        <v>1.526328E9</v>
      </c>
      <c r="B1202" s="156">
        <v>120592.4046</v>
      </c>
      <c r="D1202" s="153">
        <f>IFERROR(__xludf.DUMMYFUNCTION("TO_DATE(INT((E1202/(60*60*24))+""1/1/1970""))"),43799.0)</f>
        <v>43799</v>
      </c>
      <c r="E1202" s="156">
        <v>1.57509E9</v>
      </c>
      <c r="F1202" s="156">
        <v>98809.5564</v>
      </c>
      <c r="H1202" s="153">
        <f>IFERROR(__xludf.DUMMYFUNCTION("TO_DATE(INT((I1202/(60*60*24))+""1/1/1970""))"),43799.0)</f>
        <v>43799</v>
      </c>
      <c r="I1202" s="156">
        <v>1.57509E9</v>
      </c>
      <c r="J1202" s="156">
        <v>176011.4486</v>
      </c>
      <c r="L1202" s="158">
        <v>43799.0</v>
      </c>
      <c r="M1202" s="159">
        <v>205110.82</v>
      </c>
      <c r="O1202" s="153">
        <f>IFERROR(__xludf.DUMMYFUNCTION("TO_DATE(INT((P1202/(60*60*24))+""1/1/1970""))"),43575.0)</f>
        <v>43575</v>
      </c>
      <c r="P1202" s="13">
        <v>1.5557184E9</v>
      </c>
      <c r="Q1202" s="13">
        <v>32055.0537</v>
      </c>
      <c r="S1202" s="153">
        <f>IFERROR(__xludf.DUMMYFUNCTION("TO_DATE(INT((T1202/(60*60*24))+""1/1/1970""))"),43799.0)</f>
        <v>43799</v>
      </c>
      <c r="T1202" s="152">
        <v>1.57509E9</v>
      </c>
      <c r="U1202" s="152">
        <v>181234.4671</v>
      </c>
      <c r="W1202" s="153">
        <f>IFERROR(__xludf.DUMMYFUNCTION("TO_DATE(INT((X1202/(60*60*24))+""1/1/1970""))"),43768.0)</f>
        <v>43768</v>
      </c>
      <c r="X1202" s="156">
        <v>1.572444E9</v>
      </c>
      <c r="Y1202" s="156">
        <v>9918.7181</v>
      </c>
      <c r="AA1202" s="153">
        <f>IFERROR(__xludf.DUMMYFUNCTION("TO_DATE(INT((AB1202/(60*60*24))+""1/1/1970""))"),43774.0)</f>
        <v>43774</v>
      </c>
      <c r="AB1202" s="152">
        <v>1.5729408E9</v>
      </c>
      <c r="AC1202" s="152">
        <v>89481.7621</v>
      </c>
      <c r="AE1202" s="153">
        <f>IFERROR(__xludf.DUMMYFUNCTION("TO_DATE(INT((AF1202/(60*60*24))+""1/1/1970""))"),43579.0)</f>
        <v>43579</v>
      </c>
      <c r="AF1202" s="156">
        <v>1.556082E9</v>
      </c>
      <c r="AG1202" s="156">
        <v>91117.1668</v>
      </c>
      <c r="AH1202" s="156"/>
      <c r="AI1202" s="153">
        <f>IFERROR(__xludf.DUMMYFUNCTION("TO_DATE(INT((AJ1202/(60*60*24))+""1/1/1970""))"),43799.0)</f>
        <v>43799</v>
      </c>
      <c r="AJ1202" s="156">
        <v>1.57509E9</v>
      </c>
      <c r="AK1202" s="156">
        <v>98809.5564</v>
      </c>
      <c r="AL1202" s="156">
        <v>176011.4486</v>
      </c>
      <c r="AM1202" s="159">
        <v>205110.82</v>
      </c>
      <c r="AN1202" s="152">
        <f t="shared" si="1"/>
        <v>32281.8407</v>
      </c>
      <c r="AO1202" s="152">
        <f t="shared" si="2"/>
        <v>181234.4671</v>
      </c>
      <c r="AP1202" s="152">
        <f t="shared" si="3"/>
        <v>9921.7368</v>
      </c>
      <c r="AQ1202" s="152">
        <f t="shared" si="4"/>
        <v>90065.5596</v>
      </c>
      <c r="AR1202" s="152">
        <f t="shared" si="5"/>
        <v>91462.012</v>
      </c>
    </row>
    <row r="1203">
      <c r="A1203" s="152">
        <v>1.52639106E9</v>
      </c>
      <c r="B1203" s="152">
        <v>119914.8894</v>
      </c>
      <c r="D1203" s="153">
        <f>IFERROR(__xludf.DUMMYFUNCTION("TO_DATE(INT((E1203/(60*60*24))+""1/1/1970""))"),43801.0)</f>
        <v>43801</v>
      </c>
      <c r="E1203" s="152">
        <v>1.5752988E9</v>
      </c>
      <c r="F1203" s="152">
        <v>98809.5564</v>
      </c>
      <c r="H1203" s="153">
        <f>IFERROR(__xludf.DUMMYFUNCTION("TO_DATE(INT((I1203/(60*60*24))+""1/1/1970""))"),43801.0)</f>
        <v>43801</v>
      </c>
      <c r="I1203" s="152">
        <v>1.5752988E9</v>
      </c>
      <c r="J1203" s="152">
        <v>176011.4486</v>
      </c>
      <c r="L1203" s="158">
        <v>43801.0</v>
      </c>
      <c r="M1203" s="160">
        <v>205110.82</v>
      </c>
      <c r="O1203" s="153">
        <f>IFERROR(__xludf.DUMMYFUNCTION("TO_DATE(INT((P1203/(60*60*24))+""1/1/1970""))"),43576.0)</f>
        <v>43576</v>
      </c>
      <c r="P1203" s="13">
        <v>1.5558048E9</v>
      </c>
      <c r="Q1203" s="13">
        <v>32055.0537</v>
      </c>
      <c r="S1203" s="153">
        <f>IFERROR(__xludf.DUMMYFUNCTION("TO_DATE(INT((T1203/(60*60*24))+""1/1/1970""))"),43801.0)</f>
        <v>43801</v>
      </c>
      <c r="T1203" s="156">
        <v>1.5752628E9</v>
      </c>
      <c r="U1203" s="156">
        <v>181234.4671</v>
      </c>
      <c r="W1203" s="153">
        <f>IFERROR(__xludf.DUMMYFUNCTION("TO_DATE(INT((X1203/(60*60*24))+""1/1/1970""))"),43769.0)</f>
        <v>43769</v>
      </c>
      <c r="X1203" s="156">
        <v>1.5725304E9</v>
      </c>
      <c r="Y1203" s="156">
        <v>9913.8832</v>
      </c>
      <c r="AA1203" s="153">
        <f>IFERROR(__xludf.DUMMYFUNCTION("TO_DATE(INT((AB1203/(60*60*24))+""1/1/1970""))"),43775.0)</f>
        <v>43775</v>
      </c>
      <c r="AB1203" s="156">
        <v>1.57302E9</v>
      </c>
      <c r="AC1203" s="156">
        <v>89713.7034</v>
      </c>
      <c r="AE1203" s="153">
        <f>IFERROR(__xludf.DUMMYFUNCTION("TO_DATE(INT((AF1203/(60*60*24))+""1/1/1970""))"),43580.0)</f>
        <v>43580</v>
      </c>
      <c r="AF1203" s="152">
        <v>1.5561612E9</v>
      </c>
      <c r="AG1203" s="152">
        <v>90547.6132</v>
      </c>
      <c r="AH1203" s="156"/>
      <c r="AI1203" s="153">
        <f>IFERROR(__xludf.DUMMYFUNCTION("TO_DATE(INT((AJ1203/(60*60*24))+""1/1/1970""))"),43801.0)</f>
        <v>43801</v>
      </c>
      <c r="AJ1203" s="152">
        <v>1.5752988E9</v>
      </c>
      <c r="AK1203" s="152">
        <v>98809.5564</v>
      </c>
      <c r="AL1203" s="152">
        <v>176011.4486</v>
      </c>
      <c r="AM1203" s="160">
        <v>205110.82</v>
      </c>
      <c r="AN1203" s="152">
        <f t="shared" si="1"/>
        <v>32282.782</v>
      </c>
      <c r="AO1203" s="152">
        <f t="shared" si="2"/>
        <v>181234.4671</v>
      </c>
      <c r="AP1203" s="152">
        <f t="shared" si="3"/>
        <v>9924.2964</v>
      </c>
      <c r="AQ1203" s="152">
        <f t="shared" si="4"/>
        <v>90026.6404</v>
      </c>
      <c r="AR1203" s="152">
        <f t="shared" si="5"/>
        <v>91465.6962</v>
      </c>
    </row>
    <row r="1204">
      <c r="A1204" s="156">
        <v>1.5264144E9</v>
      </c>
      <c r="B1204" s="156">
        <v>119765.3081</v>
      </c>
      <c r="D1204" s="153">
        <f>IFERROR(__xludf.DUMMYFUNCTION("TO_DATE(INT((E1204/(60*60*24))+""1/1/1970""))"),43802.0)</f>
        <v>43802</v>
      </c>
      <c r="E1204" s="152">
        <v>1.5753492E9</v>
      </c>
      <c r="F1204" s="152">
        <v>98908.2741</v>
      </c>
      <c r="H1204" s="153">
        <f>IFERROR(__xludf.DUMMYFUNCTION("TO_DATE(INT((I1204/(60*60*24))+""1/1/1970""))"),43802.0)</f>
        <v>43802</v>
      </c>
      <c r="I1204" s="152">
        <v>1.5753492E9</v>
      </c>
      <c r="J1204" s="152">
        <v>173880.2805</v>
      </c>
      <c r="L1204" s="158">
        <v>43802.0</v>
      </c>
      <c r="M1204" s="159">
        <v>203468.77</v>
      </c>
      <c r="O1204" s="153">
        <f>IFERROR(__xludf.DUMMYFUNCTION("TO_DATE(INT((P1204/(60*60*24))+""1/1/1970""))"),43577.0)</f>
        <v>43577</v>
      </c>
      <c r="P1204" s="13">
        <v>1.5558912E9</v>
      </c>
      <c r="Q1204" s="13">
        <v>32077.1898</v>
      </c>
      <c r="S1204" s="153">
        <f>IFERROR(__xludf.DUMMYFUNCTION("TO_DATE(INT((T1204/(60*60*24))+""1/1/1970""))"),43802.0)</f>
        <v>43802</v>
      </c>
      <c r="T1204" s="152">
        <v>1.5753492E9</v>
      </c>
      <c r="U1204" s="152">
        <v>179728.1273</v>
      </c>
      <c r="W1204" s="153">
        <f>IFERROR(__xludf.DUMMYFUNCTION("TO_DATE(INT((X1204/(60*60*24))+""1/1/1970""))"),43770.0)</f>
        <v>43770</v>
      </c>
      <c r="X1204" s="156">
        <v>1.5726168E9</v>
      </c>
      <c r="Y1204" s="156">
        <v>9917.2987</v>
      </c>
      <c r="AA1204" s="153">
        <f>IFERROR(__xludf.DUMMYFUNCTION("TO_DATE(INT((AB1204/(60*60*24))+""1/1/1970""))"),43776.0)</f>
        <v>43776</v>
      </c>
      <c r="AB1204" s="152">
        <v>1.5730992E9</v>
      </c>
      <c r="AC1204" s="152">
        <v>89419.4893</v>
      </c>
      <c r="AE1204" s="153">
        <f>IFERROR(__xludf.DUMMYFUNCTION("TO_DATE(INT((AF1204/(60*60*24))+""1/1/1970""))"),43581.0)</f>
        <v>43581</v>
      </c>
      <c r="AF1204" s="156">
        <v>1.5562404E9</v>
      </c>
      <c r="AG1204" s="156">
        <v>90401.8852</v>
      </c>
      <c r="AH1204" s="156"/>
      <c r="AI1204" s="153">
        <f>IFERROR(__xludf.DUMMYFUNCTION("TO_DATE(INT((AJ1204/(60*60*24))+""1/1/1970""))"),43802.0)</f>
        <v>43802</v>
      </c>
      <c r="AJ1204" s="152">
        <v>1.5753492E9</v>
      </c>
      <c r="AK1204" s="152">
        <v>98908.2741</v>
      </c>
      <c r="AL1204" s="152">
        <v>173880.2805</v>
      </c>
      <c r="AM1204" s="159">
        <v>203468.77</v>
      </c>
      <c r="AN1204" s="152">
        <f t="shared" si="1"/>
        <v>32347.4719</v>
      </c>
      <c r="AO1204" s="152">
        <f t="shared" si="2"/>
        <v>179728.1273</v>
      </c>
      <c r="AP1204" s="152">
        <f t="shared" si="3"/>
        <v>9897.0953</v>
      </c>
      <c r="AQ1204" s="152">
        <f t="shared" si="4"/>
        <v>89506.7268</v>
      </c>
      <c r="AR1204" s="152">
        <f t="shared" si="5"/>
        <v>90992.8912</v>
      </c>
    </row>
    <row r="1205">
      <c r="A1205" s="152">
        <v>1.52647746E9</v>
      </c>
      <c r="B1205" s="152">
        <v>119840.0987</v>
      </c>
      <c r="D1205" s="153">
        <f>IFERROR(__xludf.DUMMYFUNCTION("TO_DATE(INT((E1205/(60*60*24))+""1/1/1970""))"),43803.0)</f>
        <v>43803</v>
      </c>
      <c r="E1205" s="156">
        <v>1.5754356E9</v>
      </c>
      <c r="F1205" s="156">
        <v>98908.2741</v>
      </c>
      <c r="H1205" s="153">
        <f>IFERROR(__xludf.DUMMYFUNCTION("TO_DATE(INT((I1205/(60*60*24))+""1/1/1970""))"),43803.0)</f>
        <v>43803</v>
      </c>
      <c r="I1205" s="156">
        <v>1.5754356E9</v>
      </c>
      <c r="J1205" s="156">
        <v>170528.1066</v>
      </c>
      <c r="L1205" s="158">
        <v>43803.0</v>
      </c>
      <c r="M1205" s="160">
        <v>202183.42</v>
      </c>
      <c r="O1205" s="153">
        <f>IFERROR(__xludf.DUMMYFUNCTION("TO_DATE(INT((P1205/(60*60*24))+""1/1/1970""))"),43578.0)</f>
        <v>43578</v>
      </c>
      <c r="P1205" s="13">
        <v>1.556028E9</v>
      </c>
      <c r="Q1205" s="13">
        <v>32077.3536</v>
      </c>
      <c r="S1205" s="153">
        <f>IFERROR(__xludf.DUMMYFUNCTION("TO_DATE(INT((T1205/(60*60*24))+""1/1/1970""))"),43803.0)</f>
        <v>43803</v>
      </c>
      <c r="T1205" s="156">
        <v>1.5754356E9</v>
      </c>
      <c r="U1205" s="156">
        <v>178497.1732</v>
      </c>
      <c r="W1205" s="153">
        <f>IFERROR(__xludf.DUMMYFUNCTION("TO_DATE(INT((X1205/(60*60*24))+""1/1/1970""))"),43771.0)</f>
        <v>43771</v>
      </c>
      <c r="X1205" s="156">
        <v>1.5726528E9</v>
      </c>
      <c r="Y1205" s="156">
        <v>9910.4725</v>
      </c>
      <c r="AA1205" s="153">
        <f>IFERROR(__xludf.DUMMYFUNCTION("TO_DATE(INT((AB1205/(60*60*24))+""1/1/1970""))"),43777.0)</f>
        <v>43777</v>
      </c>
      <c r="AB1205" s="156">
        <v>1.5731784E9</v>
      </c>
      <c r="AC1205" s="156">
        <v>89848.7517</v>
      </c>
      <c r="AE1205" s="153">
        <f>IFERROR(__xludf.DUMMYFUNCTION("TO_DATE(INT((AF1205/(60*60*24))+""1/1/1970""))"),43582.0)</f>
        <v>43582</v>
      </c>
      <c r="AF1205" s="152">
        <v>1.5563232E9</v>
      </c>
      <c r="AG1205" s="152">
        <v>90497.0132</v>
      </c>
      <c r="AH1205" s="156"/>
      <c r="AI1205" s="153">
        <f>IFERROR(__xludf.DUMMYFUNCTION("TO_DATE(INT((AJ1205/(60*60*24))+""1/1/1970""))"),43803.0)</f>
        <v>43803</v>
      </c>
      <c r="AJ1205" s="156">
        <v>1.5754356E9</v>
      </c>
      <c r="AK1205" s="156">
        <v>98908.2741</v>
      </c>
      <c r="AL1205" s="156">
        <v>170528.1066</v>
      </c>
      <c r="AM1205" s="160">
        <v>202183.42</v>
      </c>
      <c r="AN1205" s="152">
        <f t="shared" si="1"/>
        <v>32403.7852</v>
      </c>
      <c r="AO1205" s="152">
        <f t="shared" si="2"/>
        <v>178497.1732</v>
      </c>
      <c r="AP1205" s="152">
        <f t="shared" si="3"/>
        <v>9878.8329</v>
      </c>
      <c r="AQ1205" s="152">
        <f t="shared" si="4"/>
        <v>89524.5817</v>
      </c>
      <c r="AR1205" s="152">
        <f t="shared" si="5"/>
        <v>90945.8154</v>
      </c>
    </row>
    <row r="1206">
      <c r="A1206" s="156">
        <v>1.5265008E9</v>
      </c>
      <c r="B1206" s="156">
        <v>120266.8454</v>
      </c>
      <c r="D1206" s="153">
        <f>IFERROR(__xludf.DUMMYFUNCTION("TO_DATE(INT((E1206/(60*60*24))+""1/1/1970""))"),43804.0)</f>
        <v>43804</v>
      </c>
      <c r="E1206" s="152">
        <v>1.575522E9</v>
      </c>
      <c r="F1206" s="152">
        <v>98908.2741</v>
      </c>
      <c r="H1206" s="153">
        <f>IFERROR(__xludf.DUMMYFUNCTION("TO_DATE(INT((I1206/(60*60*24))+""1/1/1970""))"),43804.0)</f>
        <v>43804</v>
      </c>
      <c r="I1206" s="152">
        <v>1.575522E9</v>
      </c>
      <c r="J1206" s="152">
        <v>168120.6699</v>
      </c>
      <c r="L1206" s="158">
        <v>43804.0</v>
      </c>
      <c r="M1206" s="159">
        <v>203358.07</v>
      </c>
      <c r="O1206" s="153">
        <f>IFERROR(__xludf.DUMMYFUNCTION("TO_DATE(INT((P1206/(60*60*24))+""1/1/1970""))"),43579.0)</f>
        <v>43579</v>
      </c>
      <c r="P1206" s="13">
        <v>1.5561144E9</v>
      </c>
      <c r="Q1206" s="13">
        <v>32099.1867</v>
      </c>
      <c r="S1206" s="153">
        <f>IFERROR(__xludf.DUMMYFUNCTION("TO_DATE(INT((T1206/(60*60*24))+""1/1/1970""))"),43804.0)</f>
        <v>43804</v>
      </c>
      <c r="T1206" s="152">
        <v>1.575522E9</v>
      </c>
      <c r="U1206" s="152">
        <v>179610.2217</v>
      </c>
      <c r="W1206" s="153">
        <f>IFERROR(__xludf.DUMMYFUNCTION("TO_DATE(INT((X1206/(60*60*24))+""1/1/1970""))"),43773.0)</f>
        <v>43773</v>
      </c>
      <c r="X1206" s="152">
        <v>1.5728292E9</v>
      </c>
      <c r="Y1206" s="152">
        <v>9910.3288</v>
      </c>
      <c r="AA1206" s="153">
        <f>IFERROR(__xludf.DUMMYFUNCTION("TO_DATE(INT((AB1206/(60*60*24))+""1/1/1970""))"),43779.0)</f>
        <v>43779</v>
      </c>
      <c r="AB1206" s="152">
        <v>1.5734268E9</v>
      </c>
      <c r="AC1206" s="152">
        <v>89790.6563</v>
      </c>
      <c r="AE1206" s="153">
        <f>IFERROR(__xludf.DUMMYFUNCTION("TO_DATE(INT((AF1206/(60*60*24))+""1/1/1970""))"),43583.0)</f>
        <v>43583</v>
      </c>
      <c r="AF1206" s="156">
        <v>1.5564888E9</v>
      </c>
      <c r="AG1206" s="156">
        <v>90497.0132</v>
      </c>
      <c r="AH1206" s="156"/>
      <c r="AI1206" s="153">
        <f>IFERROR(__xludf.DUMMYFUNCTION("TO_DATE(INT((AJ1206/(60*60*24))+""1/1/1970""))"),43804.0)</f>
        <v>43804</v>
      </c>
      <c r="AJ1206" s="152">
        <v>1.575522E9</v>
      </c>
      <c r="AK1206" s="152">
        <v>98908.2741</v>
      </c>
      <c r="AL1206" s="152">
        <v>168120.6699</v>
      </c>
      <c r="AM1206" s="159">
        <v>203358.07</v>
      </c>
      <c r="AN1206" s="152">
        <f t="shared" si="1"/>
        <v>32386.3866</v>
      </c>
      <c r="AO1206" s="152">
        <f t="shared" si="2"/>
        <v>179610.2217</v>
      </c>
      <c r="AP1206" s="152">
        <f t="shared" si="3"/>
        <v>9865.2769</v>
      </c>
      <c r="AQ1206" s="152">
        <f t="shared" si="4"/>
        <v>89415.9368</v>
      </c>
      <c r="AR1206" s="152">
        <f t="shared" si="5"/>
        <v>90939.675</v>
      </c>
    </row>
    <row r="1207">
      <c r="A1207" s="152">
        <v>1.52656386E9</v>
      </c>
      <c r="B1207" s="152">
        <v>120134.8619</v>
      </c>
      <c r="D1207" s="153">
        <f>IFERROR(__xludf.DUMMYFUNCTION("TO_DATE(INT((E1207/(60*60*24))+""1/1/1970""))"),43805.0)</f>
        <v>43805</v>
      </c>
      <c r="E1207" s="156">
        <v>1.5756084E9</v>
      </c>
      <c r="F1207" s="156">
        <v>98908.2741</v>
      </c>
      <c r="H1207" s="153">
        <f>IFERROR(__xludf.DUMMYFUNCTION("TO_DATE(INT((I1207/(60*60*24))+""1/1/1970""))"),43805.0)</f>
        <v>43805</v>
      </c>
      <c r="I1207" s="156">
        <v>1.5756084E9</v>
      </c>
      <c r="J1207" s="156">
        <v>165917.4056</v>
      </c>
      <c r="L1207" s="158">
        <v>43805.0</v>
      </c>
      <c r="M1207" s="160">
        <v>203702.47</v>
      </c>
      <c r="O1207" s="153">
        <f>IFERROR(__xludf.DUMMYFUNCTION("TO_DATE(INT((P1207/(60*60*24))+""1/1/1970""))"),43580.0)</f>
        <v>43580</v>
      </c>
      <c r="P1207" s="13">
        <v>1.5562008E9</v>
      </c>
      <c r="Q1207" s="13">
        <v>32138.3529</v>
      </c>
      <c r="S1207" s="153">
        <f>IFERROR(__xludf.DUMMYFUNCTION("TO_DATE(INT((T1207/(60*60*24))+""1/1/1970""))"),43805.0)</f>
        <v>43805</v>
      </c>
      <c r="T1207" s="156">
        <v>1.5756084E9</v>
      </c>
      <c r="U1207" s="156">
        <v>179953.7281</v>
      </c>
      <c r="W1207" s="153">
        <f>IFERROR(__xludf.DUMMYFUNCTION("TO_DATE(INT((X1207/(60*60*24))+""1/1/1970""))"),43774.0)</f>
        <v>43774</v>
      </c>
      <c r="X1207" s="156">
        <v>1.572966E9</v>
      </c>
      <c r="Y1207" s="156">
        <v>9913.2593</v>
      </c>
      <c r="AA1207" s="153">
        <f>IFERROR(__xludf.DUMMYFUNCTION("TO_DATE(INT((AB1207/(60*60*24))+""1/1/1970""))"),43780.0)</f>
        <v>43780</v>
      </c>
      <c r="AB1207" s="156">
        <v>1.5734664E9</v>
      </c>
      <c r="AC1207" s="156">
        <v>89729.7453</v>
      </c>
      <c r="AE1207" s="153">
        <f>IFERROR(__xludf.DUMMYFUNCTION("TO_DATE(INT((AF1207/(60*60*24))+""1/1/1970""))"),43584.0)</f>
        <v>43584</v>
      </c>
      <c r="AF1207" s="156">
        <v>1.5565284E9</v>
      </c>
      <c r="AG1207" s="156">
        <v>90514.4196</v>
      </c>
      <c r="AH1207" s="156"/>
      <c r="AI1207" s="153">
        <f>IFERROR(__xludf.DUMMYFUNCTION("TO_DATE(INT((AJ1207/(60*60*24))+""1/1/1970""))"),43805.0)</f>
        <v>43805</v>
      </c>
      <c r="AJ1207" s="156">
        <v>1.5756084E9</v>
      </c>
      <c r="AK1207" s="156">
        <v>98908.2741</v>
      </c>
      <c r="AL1207" s="156">
        <v>165917.4056</v>
      </c>
      <c r="AM1207" s="160">
        <v>203702.47</v>
      </c>
      <c r="AN1207" s="152">
        <f t="shared" si="1"/>
        <v>32402.1488</v>
      </c>
      <c r="AO1207" s="152">
        <f t="shared" si="2"/>
        <v>179953.7281</v>
      </c>
      <c r="AP1207" s="152">
        <f t="shared" si="3"/>
        <v>9860.8389</v>
      </c>
      <c r="AQ1207" s="152">
        <f t="shared" si="4"/>
        <v>89244.9833</v>
      </c>
      <c r="AR1207" s="152">
        <f t="shared" si="5"/>
        <v>90765.2898</v>
      </c>
    </row>
    <row r="1208">
      <c r="A1208" s="156">
        <v>1.5265872E9</v>
      </c>
      <c r="B1208" s="156">
        <v>120165.658</v>
      </c>
      <c r="D1208" s="153">
        <f>IFERROR(__xludf.DUMMYFUNCTION("TO_DATE(INT((E1208/(60*60*24))+""1/1/1970""))"),43806.0)</f>
        <v>43806</v>
      </c>
      <c r="E1208" s="152">
        <v>1.5756948E9</v>
      </c>
      <c r="F1208" s="152">
        <v>98908.2741</v>
      </c>
      <c r="H1208" s="153">
        <f>IFERROR(__xludf.DUMMYFUNCTION("TO_DATE(INT((I1208/(60*60*24))+""1/1/1970""))"),43806.0)</f>
        <v>43806</v>
      </c>
      <c r="I1208" s="152">
        <v>1.5756948E9</v>
      </c>
      <c r="J1208" s="152">
        <v>166197.8001</v>
      </c>
      <c r="L1208" s="158">
        <v>43806.0</v>
      </c>
      <c r="M1208" s="159">
        <v>205455.22</v>
      </c>
      <c r="O1208" s="153">
        <f>IFERROR(__xludf.DUMMYFUNCTION("TO_DATE(INT((P1208/(60*60*24))+""1/1/1970""))"),43581.0)</f>
        <v>43581</v>
      </c>
      <c r="P1208" s="13">
        <v>1.5562872E9</v>
      </c>
      <c r="Q1208" s="13">
        <v>32325.4297</v>
      </c>
      <c r="S1208" s="153">
        <f>IFERROR(__xludf.DUMMYFUNCTION("TO_DATE(INT((T1208/(60*60*24))+""1/1/1970""))"),43806.0)</f>
        <v>43806</v>
      </c>
      <c r="T1208" s="152">
        <v>1.5756948E9</v>
      </c>
      <c r="U1208" s="152">
        <v>181564.828</v>
      </c>
      <c r="W1208" s="153">
        <f>IFERROR(__xludf.DUMMYFUNCTION("TO_DATE(INT((X1208/(60*60*24))+""1/1/1970""))"),43775.0)</f>
        <v>43775</v>
      </c>
      <c r="X1208" s="156">
        <v>1.5730524E9</v>
      </c>
      <c r="Y1208" s="156">
        <v>9909.1077</v>
      </c>
      <c r="AA1208" s="153">
        <f>IFERROR(__xludf.DUMMYFUNCTION("TO_DATE(INT((AB1208/(60*60*24))+""1/1/1970""))"),43781.0)</f>
        <v>43781</v>
      </c>
      <c r="AB1208" s="152">
        <v>1.5735456E9</v>
      </c>
      <c r="AC1208" s="152">
        <v>89985.8084</v>
      </c>
      <c r="AE1208" s="153">
        <f>IFERROR(__xludf.DUMMYFUNCTION("TO_DATE(INT((AF1208/(60*60*24))+""1/1/1970""))"),43585.0)</f>
        <v>43585</v>
      </c>
      <c r="AF1208" s="152">
        <v>1.5566076E9</v>
      </c>
      <c r="AG1208" s="152">
        <v>90802.6372</v>
      </c>
      <c r="AH1208" s="156"/>
      <c r="AI1208" s="153">
        <f>IFERROR(__xludf.DUMMYFUNCTION("TO_DATE(INT((AJ1208/(60*60*24))+""1/1/1970""))"),43806.0)</f>
        <v>43806</v>
      </c>
      <c r="AJ1208" s="152">
        <v>1.5756948E9</v>
      </c>
      <c r="AK1208" s="152">
        <v>98908.2741</v>
      </c>
      <c r="AL1208" s="152">
        <v>166197.8001</v>
      </c>
      <c r="AM1208" s="159">
        <v>205455.22</v>
      </c>
      <c r="AN1208" s="152">
        <f t="shared" si="1"/>
        <v>32468.9411</v>
      </c>
      <c r="AO1208" s="152">
        <f t="shared" si="2"/>
        <v>181564.828</v>
      </c>
      <c r="AP1208" s="152">
        <f t="shared" si="3"/>
        <v>9858.2815</v>
      </c>
      <c r="AQ1208" s="152">
        <f t="shared" si="4"/>
        <v>89244.9833</v>
      </c>
      <c r="AR1208" s="152">
        <f t="shared" si="5"/>
        <v>91124.2941</v>
      </c>
    </row>
    <row r="1209">
      <c r="A1209" s="152">
        <v>1.52665026E9</v>
      </c>
      <c r="B1209" s="152">
        <v>120002.8784</v>
      </c>
      <c r="D1209" s="153">
        <f>IFERROR(__xludf.DUMMYFUNCTION("TO_DATE(INT((E1209/(60*60*24))+""1/1/1970""))"),43808.0)</f>
        <v>43808</v>
      </c>
      <c r="E1209" s="156">
        <v>1.5759036E9</v>
      </c>
      <c r="F1209" s="156">
        <v>98908.2741</v>
      </c>
      <c r="H1209" s="153">
        <f>IFERROR(__xludf.DUMMYFUNCTION("TO_DATE(INT((I1209/(60*60*24))+""1/1/1970""))"),43808.0)</f>
        <v>43808</v>
      </c>
      <c r="I1209" s="156">
        <v>1.5759036E9</v>
      </c>
      <c r="J1209" s="156">
        <v>166197.8001</v>
      </c>
      <c r="L1209" s="158">
        <v>43808.0</v>
      </c>
      <c r="M1209" s="160">
        <v>205455.22</v>
      </c>
      <c r="O1209" s="153">
        <f>IFERROR(__xludf.DUMMYFUNCTION("TO_DATE(INT((P1209/(60*60*24))+""1/1/1970""))"),43582.0)</f>
        <v>43582</v>
      </c>
      <c r="P1209" s="13">
        <v>1.5563232E9</v>
      </c>
      <c r="Q1209" s="13">
        <v>32292.6818</v>
      </c>
      <c r="S1209" s="153">
        <f>IFERROR(__xludf.DUMMYFUNCTION("TO_DATE(INT((T1209/(60*60*24))+""1/1/1970""))"),43808.0)</f>
        <v>43808</v>
      </c>
      <c r="T1209" s="156">
        <v>1.5759036E9</v>
      </c>
      <c r="U1209" s="156">
        <v>181564.828</v>
      </c>
      <c r="W1209" s="153">
        <f>IFERROR(__xludf.DUMMYFUNCTION("TO_DATE(INT((X1209/(60*60*24))+""1/1/1970""))"),43776.0)</f>
        <v>43776</v>
      </c>
      <c r="X1209" s="156">
        <v>1.5731388E9</v>
      </c>
      <c r="Y1209" s="156">
        <v>9916.9341</v>
      </c>
      <c r="AA1209" s="153">
        <f>IFERROR(__xludf.DUMMYFUNCTION("TO_DATE(INT((AB1209/(60*60*24))+""1/1/1970""))"),43782.0)</f>
        <v>43782</v>
      </c>
      <c r="AB1209" s="156">
        <v>1.5736248E9</v>
      </c>
      <c r="AC1209" s="156">
        <v>89919.0372</v>
      </c>
      <c r="AE1209" s="153">
        <f>IFERROR(__xludf.DUMMYFUNCTION("TO_DATE(INT((AF1209/(60*60*24))+""1/1/1970""))"),43586.0)</f>
        <v>43586</v>
      </c>
      <c r="AF1209" s="156">
        <v>1.5566868E9</v>
      </c>
      <c r="AG1209" s="156">
        <v>91052.3988</v>
      </c>
      <c r="AH1209" s="156"/>
      <c r="AI1209" s="153">
        <f>IFERROR(__xludf.DUMMYFUNCTION("TO_DATE(INT((AJ1209/(60*60*24))+""1/1/1970""))"),43808.0)</f>
        <v>43808</v>
      </c>
      <c r="AJ1209" s="156">
        <v>1.5759036E9</v>
      </c>
      <c r="AK1209" s="156">
        <v>98908.2741</v>
      </c>
      <c r="AL1209" s="156">
        <v>166197.8001</v>
      </c>
      <c r="AM1209" s="160">
        <v>205455.22</v>
      </c>
      <c r="AN1209" s="152">
        <f t="shared" si="1"/>
        <v>32467.8225</v>
      </c>
      <c r="AO1209" s="152">
        <f t="shared" si="2"/>
        <v>181564.828</v>
      </c>
      <c r="AP1209" s="152">
        <f t="shared" si="3"/>
        <v>9854.0535</v>
      </c>
      <c r="AQ1209" s="152">
        <f t="shared" si="4"/>
        <v>89437.0114</v>
      </c>
      <c r="AR1209" s="152">
        <f t="shared" si="5"/>
        <v>91139.0309</v>
      </c>
    </row>
    <row r="1210">
      <c r="A1210" s="156">
        <v>1.5266736E9</v>
      </c>
      <c r="B1210" s="156">
        <v>119866.4954</v>
      </c>
      <c r="D1210" s="153">
        <f>IFERROR(__xludf.DUMMYFUNCTION("TO_DATE(INT((E1210/(60*60*24))+""1/1/1970""))"),43809.0)</f>
        <v>43809</v>
      </c>
      <c r="E1210" s="156">
        <v>1.575954E9</v>
      </c>
      <c r="F1210" s="156">
        <v>98908.2741</v>
      </c>
      <c r="H1210" s="153">
        <f>IFERROR(__xludf.DUMMYFUNCTION("TO_DATE(INT((I1210/(60*60*24))+""1/1/1970""))"),43809.0)</f>
        <v>43809</v>
      </c>
      <c r="I1210" s="156">
        <v>1.575954E9</v>
      </c>
      <c r="J1210" s="156">
        <v>166921.9565</v>
      </c>
      <c r="L1210" s="158">
        <v>43809.0</v>
      </c>
      <c r="M1210" s="160">
        <v>204846.37</v>
      </c>
      <c r="O1210" s="153">
        <f>IFERROR(__xludf.DUMMYFUNCTION("TO_DATE(INT((P1210/(60*60*24))+""1/1/1970""))"),43583.0)</f>
        <v>43583</v>
      </c>
      <c r="P1210" s="13">
        <v>1.5564096E9</v>
      </c>
      <c r="Q1210" s="13">
        <v>32292.6818</v>
      </c>
      <c r="S1210" s="153">
        <f>IFERROR(__xludf.DUMMYFUNCTION("TO_DATE(INT((T1210/(60*60*24))+""1/1/1970""))"),43809.0)</f>
        <v>43809</v>
      </c>
      <c r="T1210" s="156">
        <v>1.575954E9</v>
      </c>
      <c r="U1210" s="156">
        <v>181012.6013</v>
      </c>
      <c r="W1210" s="153">
        <f>IFERROR(__xludf.DUMMYFUNCTION("TO_DATE(INT((X1210/(60*60*24))+""1/1/1970""))"),43777.0)</f>
        <v>43777</v>
      </c>
      <c r="X1210" s="156">
        <v>1.5732252E9</v>
      </c>
      <c r="Y1210" s="156">
        <v>9913.0455</v>
      </c>
      <c r="AA1210" s="153">
        <f>IFERROR(__xludf.DUMMYFUNCTION("TO_DATE(INT((AB1210/(60*60*24))+""1/1/1970""))"),43783.0)</f>
        <v>43783</v>
      </c>
      <c r="AB1210" s="152">
        <v>1.573704E9</v>
      </c>
      <c r="AC1210" s="152">
        <v>89746.787</v>
      </c>
      <c r="AE1210" s="153">
        <f>IFERROR(__xludf.DUMMYFUNCTION("TO_DATE(INT((AF1210/(60*60*24))+""1/1/1970""))"),43587.0)</f>
        <v>43587</v>
      </c>
      <c r="AF1210" s="152">
        <v>1.556766E9</v>
      </c>
      <c r="AG1210" s="152">
        <v>90944.3172</v>
      </c>
      <c r="AH1210" s="156"/>
      <c r="AI1210" s="153">
        <f>IFERROR(__xludf.DUMMYFUNCTION("TO_DATE(INT((AJ1210/(60*60*24))+""1/1/1970""))"),43809.0)</f>
        <v>43809</v>
      </c>
      <c r="AJ1210" s="156">
        <v>1.575954E9</v>
      </c>
      <c r="AK1210" s="156">
        <v>98908.2741</v>
      </c>
      <c r="AL1210" s="156">
        <v>166921.9565</v>
      </c>
      <c r="AM1210" s="160">
        <v>204846.37</v>
      </c>
      <c r="AN1210" s="152">
        <f t="shared" si="1"/>
        <v>32523.9616</v>
      </c>
      <c r="AO1210" s="152">
        <f t="shared" si="2"/>
        <v>181012.6013</v>
      </c>
      <c r="AP1210" s="152">
        <f t="shared" si="3"/>
        <v>9854.8463</v>
      </c>
      <c r="AQ1210" s="152">
        <f t="shared" si="4"/>
        <v>89442.5739</v>
      </c>
      <c r="AR1210" s="152">
        <f t="shared" si="5"/>
        <v>91088.6802</v>
      </c>
    </row>
    <row r="1211">
      <c r="A1211" s="152">
        <v>1.52690946E9</v>
      </c>
      <c r="B1211" s="152">
        <v>120667.1953</v>
      </c>
      <c r="D1211" s="153">
        <f>IFERROR(__xludf.DUMMYFUNCTION("TO_DATE(INT((E1211/(60*60*24))+""1/1/1970""))"),43810.0)</f>
        <v>43810</v>
      </c>
      <c r="E1211" s="152">
        <v>1.5760404E9</v>
      </c>
      <c r="F1211" s="152">
        <v>98908.2741</v>
      </c>
      <c r="H1211" s="153">
        <f>IFERROR(__xludf.DUMMYFUNCTION("TO_DATE(INT((I1211/(60*60*24))+""1/1/1970""))"),43810.0)</f>
        <v>43810</v>
      </c>
      <c r="I1211" s="152">
        <v>1.5760404E9</v>
      </c>
      <c r="J1211" s="152">
        <v>165956.175</v>
      </c>
      <c r="L1211" s="158">
        <v>43810.0</v>
      </c>
      <c r="M1211" s="159">
        <v>204631.12</v>
      </c>
      <c r="O1211" s="153">
        <f>IFERROR(__xludf.DUMMYFUNCTION("TO_DATE(INT((P1211/(60*60*24))+""1/1/1970""))"),43584.0)</f>
        <v>43584</v>
      </c>
      <c r="P1211" s="13">
        <v>1.556496E9</v>
      </c>
      <c r="Q1211" s="13">
        <v>32298.4017</v>
      </c>
      <c r="S1211" s="153">
        <f>IFERROR(__xludf.DUMMYFUNCTION("TO_DATE(INT((T1211/(60*60*24))+""1/1/1970""))"),43810.0)</f>
        <v>43810</v>
      </c>
      <c r="T1211" s="152">
        <v>1.5760404E9</v>
      </c>
      <c r="U1211" s="152">
        <v>180826.3791</v>
      </c>
      <c r="W1211" s="153">
        <f>IFERROR(__xludf.DUMMYFUNCTION("TO_DATE(INT((X1211/(60*60*24))+""1/1/1970""))"),43778.0)</f>
        <v>43778</v>
      </c>
      <c r="X1211" s="156">
        <v>1.5732576E9</v>
      </c>
      <c r="Y1211" s="156">
        <v>9925.7684</v>
      </c>
      <c r="AA1211" s="153">
        <f>IFERROR(__xludf.DUMMYFUNCTION("TO_DATE(INT((AB1211/(60*60*24))+""1/1/1970""))"),43784.0)</f>
        <v>43784</v>
      </c>
      <c r="AB1211" s="156">
        <v>1.5737832E9</v>
      </c>
      <c r="AC1211" s="156">
        <v>89848.3417</v>
      </c>
      <c r="AE1211" s="153">
        <f>IFERROR(__xludf.DUMMYFUNCTION("TO_DATE(INT((AF1211/(60*60*24))+""1/1/1970""))"),43588.0)</f>
        <v>43588</v>
      </c>
      <c r="AF1211" s="156">
        <v>1.5568452E9</v>
      </c>
      <c r="AG1211" s="156">
        <v>90706.6996</v>
      </c>
      <c r="AH1211" s="156"/>
      <c r="AI1211" s="153">
        <f>IFERROR(__xludf.DUMMYFUNCTION("TO_DATE(INT((AJ1211/(60*60*24))+""1/1/1970""))"),43810.0)</f>
        <v>43810</v>
      </c>
      <c r="AJ1211" s="152">
        <v>1.5760404E9</v>
      </c>
      <c r="AK1211" s="152">
        <v>98908.2741</v>
      </c>
      <c r="AL1211" s="152">
        <v>165956.175</v>
      </c>
      <c r="AM1211" s="159">
        <v>204631.12</v>
      </c>
      <c r="AN1211" s="152">
        <f t="shared" si="1"/>
        <v>32487.1658</v>
      </c>
      <c r="AO1211" s="152">
        <f t="shared" si="2"/>
        <v>180826.3791</v>
      </c>
      <c r="AP1211" s="152">
        <f t="shared" si="3"/>
        <v>9857.3951</v>
      </c>
      <c r="AQ1211" s="152">
        <f t="shared" si="4"/>
        <v>89356.6997</v>
      </c>
      <c r="AR1211" s="152">
        <f t="shared" si="5"/>
        <v>90859.4414</v>
      </c>
    </row>
    <row r="1212">
      <c r="A1212" s="156">
        <v>1.5269328E9</v>
      </c>
      <c r="B1212" s="156">
        <v>120763.9832</v>
      </c>
      <c r="D1212" s="153">
        <f>IFERROR(__xludf.DUMMYFUNCTION("TO_DATE(INT((E1212/(60*60*24))+""1/1/1970""))"),43811.0)</f>
        <v>43811</v>
      </c>
      <c r="E1212" s="156">
        <v>1.5761268E9</v>
      </c>
      <c r="F1212" s="156">
        <v>98908.2741</v>
      </c>
      <c r="H1212" s="153">
        <f>IFERROR(__xludf.DUMMYFUNCTION("TO_DATE(INT((I1212/(60*60*24))+""1/1/1970""))"),43811.0)</f>
        <v>43811</v>
      </c>
      <c r="I1212" s="156">
        <v>1.5761268E9</v>
      </c>
      <c r="J1212" s="156">
        <v>165085.9697</v>
      </c>
      <c r="L1212" s="158">
        <v>43811.0</v>
      </c>
      <c r="M1212" s="160">
        <v>205178.47</v>
      </c>
      <c r="O1212" s="153">
        <f>IFERROR(__xludf.DUMMYFUNCTION("TO_DATE(INT((P1212/(60*60*24))+""1/1/1970""))"),43585.0)</f>
        <v>43585</v>
      </c>
      <c r="P1212" s="13">
        <v>1.5566328E9</v>
      </c>
      <c r="Q1212" s="13">
        <v>32293.5466</v>
      </c>
      <c r="S1212" s="153">
        <f>IFERROR(__xludf.DUMMYFUNCTION("TO_DATE(INT((T1212/(60*60*24))+""1/1/1970""))"),43811.0)</f>
        <v>43811</v>
      </c>
      <c r="T1212" s="156">
        <v>1.5761268E9</v>
      </c>
      <c r="U1212" s="156">
        <v>181305.682</v>
      </c>
      <c r="W1212" s="153">
        <f>IFERROR(__xludf.DUMMYFUNCTION("TO_DATE(INT((X1212/(60*60*24))+""1/1/1970""))"),43780.0)</f>
        <v>43780</v>
      </c>
      <c r="X1212" s="152">
        <v>1.5734304E9</v>
      </c>
      <c r="Y1212" s="152">
        <v>9925.0569</v>
      </c>
      <c r="AA1212" s="153">
        <f>IFERROR(__xludf.DUMMYFUNCTION("TO_DATE(INT((AB1212/(60*60*24))+""1/1/1970""))"),43786.0)</f>
        <v>43786</v>
      </c>
      <c r="AB1212" s="152">
        <v>1.5740316E9</v>
      </c>
      <c r="AC1212" s="152">
        <v>90061.6923</v>
      </c>
      <c r="AE1212" s="153">
        <f>IFERROR(__xludf.DUMMYFUNCTION("TO_DATE(INT((AF1212/(60*60*24))+""1/1/1970""))"),43589.0)</f>
        <v>43589</v>
      </c>
      <c r="AF1212" s="152">
        <v>1.556928E9</v>
      </c>
      <c r="AG1212" s="152">
        <v>90934.1972</v>
      </c>
      <c r="AH1212" s="156"/>
      <c r="AI1212" s="153">
        <f>IFERROR(__xludf.DUMMYFUNCTION("TO_DATE(INT((AJ1212/(60*60*24))+""1/1/1970""))"),43811.0)</f>
        <v>43811</v>
      </c>
      <c r="AJ1212" s="156">
        <v>1.5761268E9</v>
      </c>
      <c r="AK1212" s="156">
        <v>98908.2741</v>
      </c>
      <c r="AL1212" s="156">
        <v>165085.9697</v>
      </c>
      <c r="AM1212" s="160">
        <v>205178.47</v>
      </c>
      <c r="AN1212" s="152">
        <f t="shared" si="1"/>
        <v>32517.031</v>
      </c>
      <c r="AO1212" s="152">
        <f t="shared" si="2"/>
        <v>181305.682</v>
      </c>
      <c r="AP1212" s="152">
        <f t="shared" si="3"/>
        <v>9846.3828</v>
      </c>
      <c r="AQ1212" s="152">
        <f t="shared" si="4"/>
        <v>88834.9586</v>
      </c>
      <c r="AR1212" s="152">
        <f t="shared" si="5"/>
        <v>90530.32</v>
      </c>
    </row>
    <row r="1213">
      <c r="A1213" s="152">
        <v>1.52699586E9</v>
      </c>
      <c r="B1213" s="152">
        <v>120997.154</v>
      </c>
      <c r="D1213" s="153">
        <f>IFERROR(__xludf.DUMMYFUNCTION("TO_DATE(INT((E1213/(60*60*24))+""1/1/1970""))"),43812.0)</f>
        <v>43812</v>
      </c>
      <c r="E1213" s="152">
        <v>1.5762132E9</v>
      </c>
      <c r="F1213" s="152">
        <v>98908.2741</v>
      </c>
      <c r="H1213" s="153">
        <f>IFERROR(__xludf.DUMMYFUNCTION("TO_DATE(INT((I1213/(60*60*24))+""1/1/1970""))"),43812.0)</f>
        <v>43812</v>
      </c>
      <c r="I1213" s="152">
        <v>1.5762132E9</v>
      </c>
      <c r="J1213" s="152">
        <v>163546.7167</v>
      </c>
      <c r="L1213" s="158">
        <v>43812.0</v>
      </c>
      <c r="M1213" s="159">
        <v>206845.12</v>
      </c>
      <c r="O1213" s="153">
        <f>IFERROR(__xludf.DUMMYFUNCTION("TO_DATE(INT((P1213/(60*60*24))+""1/1/1970""))"),43586.0)</f>
        <v>43586</v>
      </c>
      <c r="P1213" s="13">
        <v>1.5567192E9</v>
      </c>
      <c r="Q1213" s="13">
        <v>32356.458</v>
      </c>
      <c r="S1213" s="153">
        <f>IFERROR(__xludf.DUMMYFUNCTION("TO_DATE(INT((T1213/(60*60*24))+""1/1/1970""))"),43812.0)</f>
        <v>43812</v>
      </c>
      <c r="T1213" s="152">
        <v>1.5762132E9</v>
      </c>
      <c r="U1213" s="152">
        <v>182887.844</v>
      </c>
      <c r="W1213" s="153">
        <f>IFERROR(__xludf.DUMMYFUNCTION("TO_DATE(INT((X1213/(60*60*24))+""1/1/1970""))"),43781.0)</f>
        <v>43781</v>
      </c>
      <c r="X1213" s="156">
        <v>1.5735708E9</v>
      </c>
      <c r="Y1213" s="156">
        <v>9918.3247</v>
      </c>
      <c r="AA1213" s="153">
        <f>IFERROR(__xludf.DUMMYFUNCTION("TO_DATE(INT((AB1213/(60*60*24))+""1/1/1970""))"),43787.0)</f>
        <v>43787</v>
      </c>
      <c r="AB1213" s="156">
        <v>1.5740712E9</v>
      </c>
      <c r="AC1213" s="156">
        <v>90371.9767</v>
      </c>
      <c r="AE1213" s="153">
        <f>IFERROR(__xludf.DUMMYFUNCTION("TO_DATE(INT((AF1213/(60*60*24))+""1/1/1970""))"),43590.0)</f>
        <v>43590</v>
      </c>
      <c r="AF1213" s="156">
        <v>1.5570936E9</v>
      </c>
      <c r="AG1213" s="156">
        <v>90934.1972</v>
      </c>
      <c r="AH1213" s="156"/>
      <c r="AI1213" s="153">
        <f>IFERROR(__xludf.DUMMYFUNCTION("TO_DATE(INT((AJ1213/(60*60*24))+""1/1/1970""))"),43812.0)</f>
        <v>43812</v>
      </c>
      <c r="AJ1213" s="152">
        <v>1.5762132E9</v>
      </c>
      <c r="AK1213" s="152">
        <v>98908.2741</v>
      </c>
      <c r="AL1213" s="152">
        <v>163546.7167</v>
      </c>
      <c r="AM1213" s="159">
        <v>206845.12</v>
      </c>
      <c r="AN1213" s="152">
        <f t="shared" si="1"/>
        <v>32338.3324</v>
      </c>
      <c r="AO1213" s="152">
        <f t="shared" si="2"/>
        <v>182887.844</v>
      </c>
      <c r="AP1213" s="152">
        <f t="shared" si="3"/>
        <v>9811.6588</v>
      </c>
      <c r="AQ1213" s="152">
        <f t="shared" si="4"/>
        <v>87754.7082</v>
      </c>
      <c r="AR1213" s="152">
        <f t="shared" si="5"/>
        <v>90114.8247</v>
      </c>
    </row>
    <row r="1214">
      <c r="A1214" s="156">
        <v>1.5270192E9</v>
      </c>
      <c r="B1214" s="156">
        <v>120429.625</v>
      </c>
      <c r="D1214" s="153">
        <f>IFERROR(__xludf.DUMMYFUNCTION("TO_DATE(INT((E1214/(60*60*24))+""1/1/1970""))"),43813.0)</f>
        <v>43813</v>
      </c>
      <c r="E1214" s="156">
        <v>1.5762996E9</v>
      </c>
      <c r="F1214" s="156">
        <v>98908.2741</v>
      </c>
      <c r="H1214" s="153">
        <f>IFERROR(__xludf.DUMMYFUNCTION("TO_DATE(INT((I1214/(60*60*24))+""1/1/1970""))"),43813.0)</f>
        <v>43813</v>
      </c>
      <c r="I1214" s="156">
        <v>1.5762996E9</v>
      </c>
      <c r="J1214" s="156">
        <v>163428.6105</v>
      </c>
      <c r="L1214" s="158">
        <v>43813.0</v>
      </c>
      <c r="M1214" s="160">
        <v>206961.97</v>
      </c>
      <c r="O1214" s="153">
        <f>IFERROR(__xludf.DUMMYFUNCTION("TO_DATE(INT((P1214/(60*60*24))+""1/1/1970""))"),43587.0)</f>
        <v>43587</v>
      </c>
      <c r="P1214" s="13">
        <v>1.5568056E9</v>
      </c>
      <c r="Q1214" s="13">
        <v>32343.7532</v>
      </c>
      <c r="S1214" s="153">
        <f>IFERROR(__xludf.DUMMYFUNCTION("TO_DATE(INT((T1214/(60*60*24))+""1/1/1970""))"),43813.0)</f>
        <v>43813</v>
      </c>
      <c r="T1214" s="156">
        <v>1.5762996E9</v>
      </c>
      <c r="U1214" s="156">
        <v>182968.1523</v>
      </c>
      <c r="W1214" s="153">
        <f>IFERROR(__xludf.DUMMYFUNCTION("TO_DATE(INT((X1214/(60*60*24))+""1/1/1970""))"),43782.0)</f>
        <v>43782</v>
      </c>
      <c r="X1214" s="156">
        <v>1.5736572E9</v>
      </c>
      <c r="Y1214" s="156">
        <v>9921.9221</v>
      </c>
      <c r="AA1214" s="153">
        <f>IFERROR(__xludf.DUMMYFUNCTION("TO_DATE(INT((AB1214/(60*60*24))+""1/1/1970""))"),43788.0)</f>
        <v>43788</v>
      </c>
      <c r="AB1214" s="152">
        <v>1.5741504E9</v>
      </c>
      <c r="AC1214" s="152">
        <v>90334.5248</v>
      </c>
      <c r="AE1214" s="153">
        <f>IFERROR(__xludf.DUMMYFUNCTION("TO_DATE(INT((AF1214/(60*60*24))+""1/1/1970""))"),43591.0)</f>
        <v>43591</v>
      </c>
      <c r="AF1214" s="156">
        <v>1.5571332E9</v>
      </c>
      <c r="AG1214" s="156">
        <v>90801.8276</v>
      </c>
      <c r="AH1214" s="156"/>
      <c r="AI1214" s="153">
        <f>IFERROR(__xludf.DUMMYFUNCTION("TO_DATE(INT((AJ1214/(60*60*24))+""1/1/1970""))"),43813.0)</f>
        <v>43813</v>
      </c>
      <c r="AJ1214" s="156">
        <v>1.5762996E9</v>
      </c>
      <c r="AK1214" s="156">
        <v>98908.2741</v>
      </c>
      <c r="AL1214" s="156">
        <v>163428.6105</v>
      </c>
      <c r="AM1214" s="160">
        <v>206961.97</v>
      </c>
      <c r="AN1214" s="152">
        <f t="shared" si="1"/>
        <v>32402.3328</v>
      </c>
      <c r="AO1214" s="152">
        <f t="shared" si="2"/>
        <v>182968.1523</v>
      </c>
      <c r="AP1214" s="152">
        <f t="shared" si="3"/>
        <v>9825.2223</v>
      </c>
      <c r="AQ1214" s="152">
        <f t="shared" si="4"/>
        <v>87754.7082</v>
      </c>
      <c r="AR1214" s="152">
        <f t="shared" si="5"/>
        <v>90629.3839</v>
      </c>
    </row>
    <row r="1215">
      <c r="A1215" s="152">
        <v>1.52708226E9</v>
      </c>
      <c r="B1215" s="152">
        <v>119800.5037</v>
      </c>
      <c r="D1215" s="153">
        <f>IFERROR(__xludf.DUMMYFUNCTION("TO_DATE(INT((E1215/(60*60*24))+""1/1/1970""))"),43815.0)</f>
        <v>43815</v>
      </c>
      <c r="E1215" s="152">
        <v>1.5765084E9</v>
      </c>
      <c r="F1215" s="152">
        <v>98908.2741</v>
      </c>
      <c r="H1215" s="153">
        <f>IFERROR(__xludf.DUMMYFUNCTION("TO_DATE(INT((I1215/(60*60*24))+""1/1/1970""))"),43815.0)</f>
        <v>43815</v>
      </c>
      <c r="I1215" s="152">
        <v>1.5765084E9</v>
      </c>
      <c r="J1215" s="152">
        <v>163428.6105</v>
      </c>
      <c r="L1215" s="158">
        <v>43815.0</v>
      </c>
      <c r="M1215" s="159">
        <v>206961.97</v>
      </c>
      <c r="O1215" s="153">
        <f>IFERROR(__xludf.DUMMYFUNCTION("TO_DATE(INT((P1215/(60*60*24))+""1/1/1970""))"),43588.0)</f>
        <v>43588</v>
      </c>
      <c r="P1215" s="13">
        <v>1.556892E9</v>
      </c>
      <c r="Q1215" s="13">
        <v>32340.9634</v>
      </c>
      <c r="S1215" s="153">
        <f>IFERROR(__xludf.DUMMYFUNCTION("TO_DATE(INT((T1215/(60*60*24))+""1/1/1970""))"),43815.0)</f>
        <v>43815</v>
      </c>
      <c r="T1215" s="152">
        <v>1.5764724E9</v>
      </c>
      <c r="U1215" s="152">
        <v>182968.1523</v>
      </c>
      <c r="W1215" s="153">
        <f>IFERROR(__xludf.DUMMYFUNCTION("TO_DATE(INT((X1215/(60*60*24))+""1/1/1970""))"),43783.0)</f>
        <v>43783</v>
      </c>
      <c r="X1215" s="156">
        <v>1.5737436E9</v>
      </c>
      <c r="Y1215" s="156">
        <v>9922.1049</v>
      </c>
      <c r="AA1215" s="153">
        <f>IFERROR(__xludf.DUMMYFUNCTION("TO_DATE(INT((AB1215/(60*60*24))+""1/1/1970""))"),43789.0)</f>
        <v>43789</v>
      </c>
      <c r="AB1215" s="156">
        <v>1.5742296E9</v>
      </c>
      <c r="AC1215" s="156">
        <v>90012.3942</v>
      </c>
      <c r="AE1215" s="153">
        <f>IFERROR(__xludf.DUMMYFUNCTION("TO_DATE(INT((AF1215/(60*60*24))+""1/1/1970""))"),43592.0)</f>
        <v>43592</v>
      </c>
      <c r="AF1215" s="152">
        <v>1.5572124E9</v>
      </c>
      <c r="AG1215" s="152">
        <v>90934.602</v>
      </c>
      <c r="AH1215" s="156"/>
      <c r="AI1215" s="153">
        <f>IFERROR(__xludf.DUMMYFUNCTION("TO_DATE(INT((AJ1215/(60*60*24))+""1/1/1970""))"),43815.0)</f>
        <v>43815</v>
      </c>
      <c r="AJ1215" s="152">
        <v>1.5765084E9</v>
      </c>
      <c r="AK1215" s="152">
        <v>98908.2741</v>
      </c>
      <c r="AL1215" s="152">
        <v>163428.6105</v>
      </c>
      <c r="AM1215" s="159">
        <v>206961.97</v>
      </c>
      <c r="AN1215" s="152">
        <f t="shared" si="1"/>
        <v>32401.243</v>
      </c>
      <c r="AO1215" s="152">
        <f t="shared" si="2"/>
        <v>182968.1523</v>
      </c>
      <c r="AP1215" s="152">
        <f t="shared" si="3"/>
        <v>9822.0246</v>
      </c>
      <c r="AQ1215" s="152">
        <f t="shared" si="4"/>
        <v>88300.23</v>
      </c>
      <c r="AR1215" s="152">
        <f t="shared" si="5"/>
        <v>90598.273</v>
      </c>
    </row>
    <row r="1216">
      <c r="A1216" s="156">
        <v>1.5271056E9</v>
      </c>
      <c r="B1216" s="156">
        <v>120759.5837</v>
      </c>
      <c r="D1216" s="153">
        <f>IFERROR(__xludf.DUMMYFUNCTION("TO_DATE(INT((E1216/(60*60*24))+""1/1/1970""))"),43816.0)</f>
        <v>43816</v>
      </c>
      <c r="E1216" s="152">
        <v>1.5765588E9</v>
      </c>
      <c r="F1216" s="152">
        <v>98908.2741</v>
      </c>
      <c r="H1216" s="153">
        <f>IFERROR(__xludf.DUMMYFUNCTION("TO_DATE(INT((I1216/(60*60*24))+""1/1/1970""))"),43816.0)</f>
        <v>43816</v>
      </c>
      <c r="I1216" s="152">
        <v>1.5765588E9</v>
      </c>
      <c r="J1216" s="152">
        <v>162890.2706</v>
      </c>
      <c r="L1216" s="158">
        <v>43816.0</v>
      </c>
      <c r="M1216" s="159">
        <v>208302.67</v>
      </c>
      <c r="O1216" s="153">
        <f>IFERROR(__xludf.DUMMYFUNCTION("TO_DATE(INT((P1216/(60*60*24))+""1/1/1970""))"),43589.0)</f>
        <v>43589</v>
      </c>
      <c r="P1216" s="13">
        <v>1.556928E9</v>
      </c>
      <c r="Q1216" s="13">
        <v>32399.6481</v>
      </c>
      <c r="S1216" s="153">
        <f>IFERROR(__xludf.DUMMYFUNCTION("TO_DATE(INT((T1216/(60*60*24))+""1/1/1970""))"),43816.0)</f>
        <v>43816</v>
      </c>
      <c r="T1216" s="156">
        <v>1.5765588E9</v>
      </c>
      <c r="U1216" s="156">
        <v>183944.6349</v>
      </c>
      <c r="W1216" s="153">
        <f>IFERROR(__xludf.DUMMYFUNCTION("TO_DATE(INT((X1216/(60*60*24))+""1/1/1970""))"),43784.0)</f>
        <v>43784</v>
      </c>
      <c r="X1216" s="156">
        <v>1.57383E9</v>
      </c>
      <c r="Y1216" s="156">
        <v>9928.3229</v>
      </c>
      <c r="AA1216" s="153">
        <f>IFERROR(__xludf.DUMMYFUNCTION("TO_DATE(INT((AB1216/(60*60*24))+""1/1/1970""))"),43790.0)</f>
        <v>43790</v>
      </c>
      <c r="AB1216" s="152">
        <v>1.5743088E9</v>
      </c>
      <c r="AC1216" s="152">
        <v>90183.387</v>
      </c>
      <c r="AE1216" s="153">
        <f>IFERROR(__xludf.DUMMYFUNCTION("TO_DATE(INT((AF1216/(60*60*24))+""1/1/1970""))"),43593.0)</f>
        <v>43593</v>
      </c>
      <c r="AF1216" s="156">
        <v>1.5572916E9</v>
      </c>
      <c r="AG1216" s="156">
        <v>90840.2836</v>
      </c>
      <c r="AH1216" s="156"/>
      <c r="AI1216" s="153">
        <f>IFERROR(__xludf.DUMMYFUNCTION("TO_DATE(INT((AJ1216/(60*60*24))+""1/1/1970""))"),43816.0)</f>
        <v>43816</v>
      </c>
      <c r="AJ1216" s="152">
        <v>1.5765588E9</v>
      </c>
      <c r="AK1216" s="152">
        <v>98908.2741</v>
      </c>
      <c r="AL1216" s="152">
        <v>162890.2706</v>
      </c>
      <c r="AM1216" s="159">
        <v>208302.67</v>
      </c>
      <c r="AN1216" s="152">
        <f t="shared" si="1"/>
        <v>32432.7677</v>
      </c>
      <c r="AO1216" s="152">
        <f t="shared" si="2"/>
        <v>183944.6349</v>
      </c>
      <c r="AP1216" s="152">
        <f t="shared" si="3"/>
        <v>9834.3908</v>
      </c>
      <c r="AQ1216" s="152">
        <f t="shared" si="4"/>
        <v>88400.8524</v>
      </c>
      <c r="AR1216" s="152">
        <f t="shared" si="5"/>
        <v>90504.94</v>
      </c>
    </row>
    <row r="1217">
      <c r="A1217" s="152">
        <v>1.52716866E9</v>
      </c>
      <c r="B1217" s="152">
        <v>120469.22</v>
      </c>
      <c r="D1217" s="153">
        <f>IFERROR(__xludf.DUMMYFUNCTION("TO_DATE(INT((E1217/(60*60*24))+""1/1/1970""))"),43817.0)</f>
        <v>43817</v>
      </c>
      <c r="E1217" s="156">
        <v>1.5766452E9</v>
      </c>
      <c r="F1217" s="156">
        <v>98908.2741</v>
      </c>
      <c r="H1217" s="153">
        <f>IFERROR(__xludf.DUMMYFUNCTION("TO_DATE(INT((I1217/(60*60*24))+""1/1/1970""))"),43817.0)</f>
        <v>43817</v>
      </c>
      <c r="I1217" s="156">
        <v>1.5766452E9</v>
      </c>
      <c r="J1217" s="156">
        <v>161941.5312</v>
      </c>
      <c r="L1217" s="158">
        <v>43817.0</v>
      </c>
      <c r="M1217" s="160">
        <v>208345.72</v>
      </c>
      <c r="O1217" s="153">
        <f>IFERROR(__xludf.DUMMYFUNCTION("TO_DATE(INT((P1217/(60*60*24))+""1/1/1970""))"),43590.0)</f>
        <v>43590</v>
      </c>
      <c r="P1217" s="13">
        <v>1.5570144E9</v>
      </c>
      <c r="Q1217" s="13">
        <v>32399.6481</v>
      </c>
      <c r="S1217" s="153">
        <f>IFERROR(__xludf.DUMMYFUNCTION("TO_DATE(INT((T1217/(60*60*24))+""1/1/1970""))"),43817.0)</f>
        <v>43817</v>
      </c>
      <c r="T1217" s="152">
        <v>1.5766452E9</v>
      </c>
      <c r="U1217" s="152">
        <v>183976.2843</v>
      </c>
      <c r="W1217" s="153">
        <f>IFERROR(__xludf.DUMMYFUNCTION("TO_DATE(INT((X1217/(60*60*24))+""1/1/1970""))"),43785.0)</f>
        <v>43785</v>
      </c>
      <c r="X1217" s="156">
        <v>1.5738624E9</v>
      </c>
      <c r="Y1217" s="156">
        <v>9913.1975</v>
      </c>
      <c r="AA1217" s="153">
        <f>IFERROR(__xludf.DUMMYFUNCTION("TO_DATE(INT((AB1217/(60*60*24))+""1/1/1970""))"),43791.0)</f>
        <v>43791</v>
      </c>
      <c r="AB1217" s="156">
        <v>1.574388E9</v>
      </c>
      <c r="AC1217" s="156">
        <v>90105.9719</v>
      </c>
      <c r="AE1217" s="153">
        <f>IFERROR(__xludf.DUMMYFUNCTION("TO_DATE(INT((AF1217/(60*60*24))+""1/1/1970""))"),43594.0)</f>
        <v>43594</v>
      </c>
      <c r="AF1217" s="152">
        <v>1.5573708E9</v>
      </c>
      <c r="AG1217" s="152">
        <v>90908.6948</v>
      </c>
      <c r="AH1217" s="156"/>
      <c r="AI1217" s="153">
        <f>IFERROR(__xludf.DUMMYFUNCTION("TO_DATE(INT((AJ1217/(60*60*24))+""1/1/1970""))"),43817.0)</f>
        <v>43817</v>
      </c>
      <c r="AJ1217" s="156">
        <v>1.5766452E9</v>
      </c>
      <c r="AK1217" s="156">
        <v>98908.2741</v>
      </c>
      <c r="AL1217" s="156">
        <v>161941.5312</v>
      </c>
      <c r="AM1217" s="160">
        <v>208345.72</v>
      </c>
      <c r="AN1217" s="152">
        <f t="shared" si="1"/>
        <v>32497.3734</v>
      </c>
      <c r="AO1217" s="152">
        <f t="shared" si="2"/>
        <v>183976.2843</v>
      </c>
      <c r="AP1217" s="152">
        <f t="shared" si="3"/>
        <v>9853.704</v>
      </c>
      <c r="AQ1217" s="152">
        <f t="shared" si="4"/>
        <v>88754.7441</v>
      </c>
      <c r="AR1217" s="152">
        <f t="shared" si="5"/>
        <v>90375.5838</v>
      </c>
    </row>
    <row r="1218">
      <c r="A1218" s="156">
        <v>1.527192E9</v>
      </c>
      <c r="B1218" s="156">
        <v>120513.2145</v>
      </c>
      <c r="D1218" s="153">
        <f>IFERROR(__xludf.DUMMYFUNCTION("TO_DATE(INT((E1218/(60*60*24))+""1/1/1970""))"),43818.0)</f>
        <v>43818</v>
      </c>
      <c r="E1218" s="152">
        <v>1.5767316E9</v>
      </c>
      <c r="F1218" s="152">
        <v>98908.2741</v>
      </c>
      <c r="H1218" s="153">
        <f>IFERROR(__xludf.DUMMYFUNCTION("TO_DATE(INT((I1218/(60*60*24))+""1/1/1970""))"),43818.0)</f>
        <v>43818</v>
      </c>
      <c r="I1218" s="152">
        <v>1.5767316E9</v>
      </c>
      <c r="J1218" s="152">
        <v>162333.9826</v>
      </c>
      <c r="L1218" s="158">
        <v>43818.0</v>
      </c>
      <c r="M1218" s="159">
        <v>208358.02</v>
      </c>
      <c r="O1218" s="153">
        <f>IFERROR(__xludf.DUMMYFUNCTION("TO_DATE(INT((P1218/(60*60*24))+""1/1/1970""))"),43591.0)</f>
        <v>43591</v>
      </c>
      <c r="P1218" s="13">
        <v>1.5571008E9</v>
      </c>
      <c r="Q1218" s="13">
        <v>32494.7451</v>
      </c>
      <c r="S1218" s="153">
        <f>IFERROR(__xludf.DUMMYFUNCTION("TO_DATE(INT((T1218/(60*60*24))+""1/1/1970""))"),43818.0)</f>
        <v>43818</v>
      </c>
      <c r="T1218" s="156">
        <v>1.5767316E9</v>
      </c>
      <c r="U1218" s="156">
        <v>183988.101</v>
      </c>
      <c r="W1218" s="153">
        <f>IFERROR(__xludf.DUMMYFUNCTION("TO_DATE(INT((X1218/(60*60*24))+""1/1/1970""))"),43787.0)</f>
        <v>43787</v>
      </c>
      <c r="X1218" s="152">
        <v>1.5740352E9</v>
      </c>
      <c r="Y1218" s="152">
        <v>9914.0573</v>
      </c>
      <c r="AA1218" s="153">
        <f>IFERROR(__xludf.DUMMYFUNCTION("TO_DATE(INT((AB1218/(60*60*24))+""1/1/1970""))"),43793.0)</f>
        <v>43793</v>
      </c>
      <c r="AB1218" s="152">
        <v>1.5746364E9</v>
      </c>
      <c r="AC1218" s="152">
        <v>90104.7416</v>
      </c>
      <c r="AE1218" s="153">
        <f>IFERROR(__xludf.DUMMYFUNCTION("TO_DATE(INT((AF1218/(60*60*24))+""1/1/1970""))"),43595.0)</f>
        <v>43595</v>
      </c>
      <c r="AF1218" s="156">
        <v>1.55745E9</v>
      </c>
      <c r="AG1218" s="156">
        <v>91074.6628</v>
      </c>
      <c r="AH1218" s="156"/>
      <c r="AI1218" s="153">
        <f>IFERROR(__xludf.DUMMYFUNCTION("TO_DATE(INT((AJ1218/(60*60*24))+""1/1/1970""))"),43818.0)</f>
        <v>43818</v>
      </c>
      <c r="AJ1218" s="152">
        <v>1.5767316E9</v>
      </c>
      <c r="AK1218" s="152">
        <v>98908.2741</v>
      </c>
      <c r="AL1218" s="152">
        <v>162333.9826</v>
      </c>
      <c r="AM1218" s="159">
        <v>208358.02</v>
      </c>
      <c r="AN1218" s="152">
        <f t="shared" si="1"/>
        <v>32552.5669</v>
      </c>
      <c r="AO1218" s="152">
        <f t="shared" si="2"/>
        <v>183988.101</v>
      </c>
      <c r="AP1218" s="152">
        <f t="shared" si="3"/>
        <v>9856.901</v>
      </c>
      <c r="AQ1218" s="152">
        <f t="shared" si="4"/>
        <v>88777.6072</v>
      </c>
      <c r="AR1218" s="152">
        <f t="shared" si="5"/>
        <v>90670.3194</v>
      </c>
    </row>
    <row r="1219">
      <c r="A1219" s="152">
        <v>1.52725506E9</v>
      </c>
      <c r="B1219" s="152">
        <v>120350.4349</v>
      </c>
      <c r="D1219" s="153">
        <f>IFERROR(__xludf.DUMMYFUNCTION("TO_DATE(INT((E1219/(60*60*24))+""1/1/1970""))"),43819.0)</f>
        <v>43819</v>
      </c>
      <c r="E1219" s="156">
        <v>1.576818E9</v>
      </c>
      <c r="F1219" s="156">
        <v>98908.2741</v>
      </c>
      <c r="H1219" s="153">
        <f>IFERROR(__xludf.DUMMYFUNCTION("TO_DATE(INT((I1219/(60*60*24))+""1/1/1970""))"),43819.0)</f>
        <v>43819</v>
      </c>
      <c r="I1219" s="156">
        <v>1.576818E9</v>
      </c>
      <c r="J1219" s="156">
        <v>161983.2327</v>
      </c>
      <c r="L1219" s="158">
        <v>43819.0</v>
      </c>
      <c r="M1219" s="160">
        <v>210129.22</v>
      </c>
      <c r="O1219" s="153">
        <f>IFERROR(__xludf.DUMMYFUNCTION("TO_DATE(INT((P1219/(60*60*24))+""1/1/1970""))"),43592.0)</f>
        <v>43592</v>
      </c>
      <c r="P1219" s="13">
        <v>1.5572376E9</v>
      </c>
      <c r="Q1219" s="13">
        <v>32625.2821</v>
      </c>
      <c r="S1219" s="153">
        <f>IFERROR(__xludf.DUMMYFUNCTION("TO_DATE(INT((T1219/(60*60*24))+""1/1/1970""))"),43819.0)</f>
        <v>43819</v>
      </c>
      <c r="T1219" s="152">
        <v>1.576818E9</v>
      </c>
      <c r="U1219" s="152">
        <v>184754.7773</v>
      </c>
      <c r="W1219" s="153">
        <f>IFERROR(__xludf.DUMMYFUNCTION("TO_DATE(INT((X1219/(60*60*24))+""1/1/1970""))"),43788.0)</f>
        <v>43788</v>
      </c>
      <c r="X1219" s="156">
        <v>1.5741756E9</v>
      </c>
      <c r="Y1219" s="156">
        <v>9910.4191</v>
      </c>
      <c r="AA1219" s="153">
        <f>IFERROR(__xludf.DUMMYFUNCTION("TO_DATE(INT((AB1219/(60*60*24))+""1/1/1970""))"),43794.0)</f>
        <v>43794</v>
      </c>
      <c r="AB1219" s="156">
        <v>1.574676E9</v>
      </c>
      <c r="AC1219" s="156">
        <v>90093.7604</v>
      </c>
      <c r="AE1219" s="153">
        <f>IFERROR(__xludf.DUMMYFUNCTION("TO_DATE(INT((AF1219/(60*60*24))+""1/1/1970""))"),43596.0)</f>
        <v>43596</v>
      </c>
      <c r="AF1219" s="152">
        <v>1.5575328E9</v>
      </c>
      <c r="AG1219" s="152">
        <v>91196.5076</v>
      </c>
      <c r="AH1219" s="156"/>
      <c r="AI1219" s="153">
        <f>IFERROR(__xludf.DUMMYFUNCTION("TO_DATE(INT((AJ1219/(60*60*24))+""1/1/1970""))"),43819.0)</f>
        <v>43819</v>
      </c>
      <c r="AJ1219" s="156">
        <v>1.576818E9</v>
      </c>
      <c r="AK1219" s="156">
        <v>98908.2741</v>
      </c>
      <c r="AL1219" s="156">
        <v>161983.2327</v>
      </c>
      <c r="AM1219" s="160">
        <v>210129.22</v>
      </c>
      <c r="AN1219" s="152">
        <f t="shared" si="1"/>
        <v>32601.1759</v>
      </c>
      <c r="AO1219" s="152">
        <f t="shared" si="2"/>
        <v>184754.7773</v>
      </c>
      <c r="AP1219" s="152">
        <f t="shared" si="3"/>
        <v>9857.6109</v>
      </c>
      <c r="AQ1219" s="152">
        <f t="shared" si="4"/>
        <v>89022.1459</v>
      </c>
      <c r="AR1219" s="152">
        <f t="shared" si="5"/>
        <v>90606.8694</v>
      </c>
    </row>
    <row r="1220">
      <c r="A1220" s="156">
        <v>1.5272784E9</v>
      </c>
      <c r="B1220" s="156">
        <v>120227.2503</v>
      </c>
      <c r="D1220" s="153">
        <f>IFERROR(__xludf.DUMMYFUNCTION("TO_DATE(INT((E1220/(60*60*24))+""1/1/1970""))"),43820.0)</f>
        <v>43820</v>
      </c>
      <c r="E1220" s="152">
        <v>1.5769044E9</v>
      </c>
      <c r="F1220" s="152">
        <v>98908.2741</v>
      </c>
      <c r="H1220" s="153">
        <f>IFERROR(__xludf.DUMMYFUNCTION("TO_DATE(INT((I1220/(60*60*24))+""1/1/1970""))"),43820.0)</f>
        <v>43820</v>
      </c>
      <c r="I1220" s="152">
        <v>1.5769044E9</v>
      </c>
      <c r="J1220" s="152">
        <v>161167.9142</v>
      </c>
      <c r="L1220" s="158">
        <v>43820.0</v>
      </c>
      <c r="M1220" s="159">
        <v>210024.67</v>
      </c>
      <c r="O1220" s="153">
        <f>IFERROR(__xludf.DUMMYFUNCTION("TO_DATE(INT((P1220/(60*60*24))+""1/1/1970""))"),43593.0)</f>
        <v>43593</v>
      </c>
      <c r="P1220" s="13">
        <v>1.557324E9</v>
      </c>
      <c r="Q1220" s="13">
        <v>32802.5106</v>
      </c>
      <c r="S1220" s="153">
        <f>IFERROR(__xludf.DUMMYFUNCTION("TO_DATE(INT((T1220/(60*60*24))+""1/1/1970""))"),43820.0)</f>
        <v>43820</v>
      </c>
      <c r="T1220" s="156">
        <v>1.5769044E9</v>
      </c>
      <c r="U1220" s="156">
        <v>185649.8552</v>
      </c>
      <c r="W1220" s="153">
        <f>IFERROR(__xludf.DUMMYFUNCTION("TO_DATE(INT((X1220/(60*60*24))+""1/1/1970""))"),43789.0)</f>
        <v>43789</v>
      </c>
      <c r="X1220" s="156">
        <v>1.574262E9</v>
      </c>
      <c r="Y1220" s="156">
        <v>9913.861</v>
      </c>
      <c r="AA1220" s="153">
        <f>IFERROR(__xludf.DUMMYFUNCTION("TO_DATE(INT((AB1220/(60*60*24))+""1/1/1970""))"),43795.0)</f>
        <v>43795</v>
      </c>
      <c r="AB1220" s="152">
        <v>1.5747552E9</v>
      </c>
      <c r="AC1220" s="152">
        <v>90094.306</v>
      </c>
      <c r="AE1220" s="153">
        <f>IFERROR(__xludf.DUMMYFUNCTION("TO_DATE(INT((AF1220/(60*60*24))+""1/1/1970""))"),43597.0)</f>
        <v>43597</v>
      </c>
      <c r="AF1220" s="156">
        <v>1.5576984E9</v>
      </c>
      <c r="AG1220" s="156">
        <v>91196.5076</v>
      </c>
      <c r="AH1220" s="156"/>
      <c r="AI1220" s="153">
        <f>IFERROR(__xludf.DUMMYFUNCTION("TO_DATE(INT((AJ1220/(60*60*24))+""1/1/1970""))"),43820.0)</f>
        <v>43820</v>
      </c>
      <c r="AJ1220" s="152">
        <v>1.5769044E9</v>
      </c>
      <c r="AK1220" s="152">
        <v>98908.2741</v>
      </c>
      <c r="AL1220" s="152">
        <v>161167.9142</v>
      </c>
      <c r="AM1220" s="159">
        <v>210024.67</v>
      </c>
      <c r="AN1220" s="152">
        <f t="shared" si="1"/>
        <v>32588.877</v>
      </c>
      <c r="AO1220" s="152">
        <f t="shared" si="2"/>
        <v>185649.8552</v>
      </c>
      <c r="AP1220" s="152">
        <f t="shared" si="3"/>
        <v>9847.3767</v>
      </c>
      <c r="AQ1220" s="152">
        <f t="shared" si="4"/>
        <v>89022.1459</v>
      </c>
      <c r="AR1220" s="152">
        <f t="shared" si="5"/>
        <v>90990.0257</v>
      </c>
    </row>
    <row r="1221">
      <c r="A1221" s="152">
        <v>1.52760066E9</v>
      </c>
      <c r="B1221" s="152">
        <v>119413.3521</v>
      </c>
      <c r="D1221" s="153">
        <f>IFERROR(__xludf.DUMMYFUNCTION("TO_DATE(INT((E1221/(60*60*24))+""1/1/1970""))"),43822.0)</f>
        <v>43822</v>
      </c>
      <c r="E1221" s="156">
        <v>1.5771132E9</v>
      </c>
      <c r="F1221" s="156">
        <v>98908.2741</v>
      </c>
      <c r="H1221" s="153">
        <f>IFERROR(__xludf.DUMMYFUNCTION("TO_DATE(INT((I1221/(60*60*24))+""1/1/1970""))"),43822.0)</f>
        <v>43822</v>
      </c>
      <c r="I1221" s="156">
        <v>1.5771132E9</v>
      </c>
      <c r="J1221" s="156">
        <v>161167.9142</v>
      </c>
      <c r="L1221" s="158">
        <v>43822.0</v>
      </c>
      <c r="M1221" s="160">
        <v>210024.67</v>
      </c>
      <c r="O1221" s="153">
        <f>IFERROR(__xludf.DUMMYFUNCTION("TO_DATE(INT((P1221/(60*60*24))+""1/1/1970""))"),43594.0)</f>
        <v>43594</v>
      </c>
      <c r="P1221" s="13">
        <v>1.5574104E9</v>
      </c>
      <c r="Q1221" s="13">
        <v>32842.3671</v>
      </c>
      <c r="S1221" s="153">
        <f>IFERROR(__xludf.DUMMYFUNCTION("TO_DATE(INT((T1221/(60*60*24))+""1/1/1970""))"),43822.0)</f>
        <v>43822</v>
      </c>
      <c r="T1221" s="152">
        <v>1.5770772E9</v>
      </c>
      <c r="U1221" s="152">
        <v>185649.8552</v>
      </c>
      <c r="W1221" s="153">
        <f>IFERROR(__xludf.DUMMYFUNCTION("TO_DATE(INT((X1221/(60*60*24))+""1/1/1970""))"),43790.0)</f>
        <v>43790</v>
      </c>
      <c r="X1221" s="156">
        <v>1.5743484E9</v>
      </c>
      <c r="Y1221" s="156">
        <v>9920.1433</v>
      </c>
      <c r="AA1221" s="153">
        <f>IFERROR(__xludf.DUMMYFUNCTION("TO_DATE(INT((AB1221/(60*60*24))+""1/1/1970""))"),43796.0)</f>
        <v>43796</v>
      </c>
      <c r="AB1221" s="156">
        <v>1.5748344E9</v>
      </c>
      <c r="AC1221" s="156">
        <v>90079.2961</v>
      </c>
      <c r="AE1221" s="153">
        <f>IFERROR(__xludf.DUMMYFUNCTION("TO_DATE(INT((AF1221/(60*60*24))+""1/1/1970""))"),43598.0)</f>
        <v>43598</v>
      </c>
      <c r="AF1221" s="156">
        <v>1.557738E9</v>
      </c>
      <c r="AG1221" s="156">
        <v>91214.7236</v>
      </c>
      <c r="AH1221" s="156"/>
      <c r="AI1221" s="153">
        <f>IFERROR(__xludf.DUMMYFUNCTION("TO_DATE(INT((AJ1221/(60*60*24))+""1/1/1970""))"),43822.0)</f>
        <v>43822</v>
      </c>
      <c r="AJ1221" s="156">
        <v>1.5771132E9</v>
      </c>
      <c r="AK1221" s="156">
        <v>98908.2741</v>
      </c>
      <c r="AL1221" s="156">
        <v>161167.9142</v>
      </c>
      <c r="AM1221" s="160">
        <v>210024.67</v>
      </c>
      <c r="AN1221" s="152">
        <f t="shared" si="1"/>
        <v>32581.9707</v>
      </c>
      <c r="AO1221" s="152">
        <f t="shared" si="2"/>
        <v>185649.8552</v>
      </c>
      <c r="AP1221" s="152">
        <f t="shared" si="3"/>
        <v>9847.9079</v>
      </c>
      <c r="AQ1221" s="152">
        <f t="shared" si="4"/>
        <v>89105.4442</v>
      </c>
      <c r="AR1221" s="152">
        <f t="shared" si="5"/>
        <v>90957.6866</v>
      </c>
    </row>
    <row r="1222">
      <c r="A1222" s="156">
        <v>1.527624E9</v>
      </c>
      <c r="B1222" s="156">
        <v>118850.2226</v>
      </c>
      <c r="D1222" s="153">
        <f>IFERROR(__xludf.DUMMYFUNCTION("TO_DATE(INT((E1222/(60*60*24))+""1/1/1970""))"),43823.0)</f>
        <v>43823</v>
      </c>
      <c r="E1222" s="156">
        <v>1.5771636E9</v>
      </c>
      <c r="F1222" s="156">
        <v>98908.2741</v>
      </c>
      <c r="H1222" s="153">
        <f>IFERROR(__xludf.DUMMYFUNCTION("TO_DATE(INT((I1222/(60*60*24))+""1/1/1970""))"),43823.0)</f>
        <v>43823</v>
      </c>
      <c r="I1222" s="156">
        <v>1.5771636E9</v>
      </c>
      <c r="J1222" s="156">
        <v>161197.8956</v>
      </c>
      <c r="L1222" s="158">
        <v>43823.0</v>
      </c>
      <c r="M1222" s="159">
        <v>210326.02</v>
      </c>
      <c r="O1222" s="153">
        <f>IFERROR(__xludf.DUMMYFUNCTION("TO_DATE(INT((P1222/(60*60*24))+""1/1/1970""))"),43595.0)</f>
        <v>43595</v>
      </c>
      <c r="P1222" s="13">
        <v>1.5574968E9</v>
      </c>
      <c r="Q1222" s="13">
        <v>32870.9441</v>
      </c>
      <c r="S1222" s="153">
        <f>IFERROR(__xludf.DUMMYFUNCTION("TO_DATE(INT((T1222/(60*60*24))+""1/1/1970""))"),43823.0)</f>
        <v>43823</v>
      </c>
      <c r="T1222" s="156">
        <v>1.5771636E9</v>
      </c>
      <c r="U1222" s="156">
        <v>185848.561</v>
      </c>
      <c r="W1222" s="153">
        <f>IFERROR(__xludf.DUMMYFUNCTION("TO_DATE(INT((X1222/(60*60*24))+""1/1/1970""))"),43791.0)</f>
        <v>43791</v>
      </c>
      <c r="X1222" s="156">
        <v>1.5744348E9</v>
      </c>
      <c r="Y1222" s="156">
        <v>9918.3289</v>
      </c>
      <c r="AA1222" s="153">
        <f>IFERROR(__xludf.DUMMYFUNCTION("TO_DATE(INT((AB1222/(60*60*24))+""1/1/1970""))"),43797.0)</f>
        <v>43797</v>
      </c>
      <c r="AB1222" s="152">
        <v>1.5749136E9</v>
      </c>
      <c r="AC1222" s="152">
        <v>90069.111</v>
      </c>
      <c r="AE1222" s="153">
        <f>IFERROR(__xludf.DUMMYFUNCTION("TO_DATE(INT((AF1222/(60*60*24))+""1/1/1970""))"),43599.0)</f>
        <v>43599</v>
      </c>
      <c r="AF1222" s="152">
        <v>1.5578172E9</v>
      </c>
      <c r="AG1222" s="152">
        <v>91184.7684</v>
      </c>
      <c r="AH1222" s="156"/>
      <c r="AI1222" s="153">
        <f>IFERROR(__xludf.DUMMYFUNCTION("TO_DATE(INT((AJ1222/(60*60*24))+""1/1/1970""))"),43823.0)</f>
        <v>43823</v>
      </c>
      <c r="AJ1222" s="156">
        <v>1.5771636E9</v>
      </c>
      <c r="AK1222" s="156">
        <v>98908.2741</v>
      </c>
      <c r="AL1222" s="156">
        <v>161197.8956</v>
      </c>
      <c r="AM1222" s="159">
        <v>210326.02</v>
      </c>
      <c r="AN1222" s="152">
        <f t="shared" si="1"/>
        <v>32610.8651</v>
      </c>
      <c r="AO1222" s="152">
        <f t="shared" si="2"/>
        <v>185848.561</v>
      </c>
      <c r="AP1222" s="152">
        <f t="shared" si="3"/>
        <v>9850.7582</v>
      </c>
      <c r="AQ1222" s="152">
        <f t="shared" si="4"/>
        <v>89689.9918</v>
      </c>
      <c r="AR1222" s="152">
        <f t="shared" si="5"/>
        <v>90863.535</v>
      </c>
    </row>
    <row r="1223">
      <c r="A1223" s="152">
        <v>1.52768706E9</v>
      </c>
      <c r="B1223" s="152">
        <v>119598.129</v>
      </c>
      <c r="D1223" s="153">
        <f>IFERROR(__xludf.DUMMYFUNCTION("TO_DATE(INT((E1223/(60*60*24))+""1/1/1970""))"),43824.0)</f>
        <v>43824</v>
      </c>
      <c r="E1223" s="152">
        <v>1.57725E9</v>
      </c>
      <c r="F1223" s="152">
        <v>98845.4572</v>
      </c>
      <c r="H1223" s="153">
        <f>IFERROR(__xludf.DUMMYFUNCTION("TO_DATE(INT((I1223/(60*60*24))+""1/1/1970""))"),43824.0)</f>
        <v>43824</v>
      </c>
      <c r="I1223" s="152">
        <v>1.57725E9</v>
      </c>
      <c r="J1223" s="152">
        <v>161496.8284</v>
      </c>
      <c r="L1223" s="158">
        <v>43824.0</v>
      </c>
      <c r="M1223" s="160">
        <v>210332.17</v>
      </c>
      <c r="O1223" s="153">
        <f>IFERROR(__xludf.DUMMYFUNCTION("TO_DATE(INT((P1223/(60*60*24))+""1/1/1970""))"),43596.0)</f>
        <v>43596</v>
      </c>
      <c r="P1223" s="13">
        <v>1.5575328E9</v>
      </c>
      <c r="Q1223" s="13">
        <v>32595.4737</v>
      </c>
      <c r="S1223" s="153">
        <f>IFERROR(__xludf.DUMMYFUNCTION("TO_DATE(INT((T1223/(60*60*24))+""1/1/1970""))"),43824.0)</f>
        <v>43824</v>
      </c>
      <c r="T1223" s="152">
        <v>1.57725E9</v>
      </c>
      <c r="U1223" s="152">
        <v>185858.1137</v>
      </c>
      <c r="W1223" s="153">
        <f>IFERROR(__xludf.DUMMYFUNCTION("TO_DATE(INT((X1223/(60*60*24))+""1/1/1970""))"),43792.0)</f>
        <v>43792</v>
      </c>
      <c r="X1223" s="156">
        <v>1.5744672E9</v>
      </c>
      <c r="Y1223" s="156">
        <v>9926.1504</v>
      </c>
      <c r="AA1223" s="153">
        <f>IFERROR(__xludf.DUMMYFUNCTION("TO_DATE(INT((AB1223/(60*60*24))+""1/1/1970""))"),43798.0)</f>
        <v>43798</v>
      </c>
      <c r="AB1223" s="156">
        <v>1.5749928E9</v>
      </c>
      <c r="AC1223" s="156">
        <v>90065.5596</v>
      </c>
      <c r="AE1223" s="153">
        <f>IFERROR(__xludf.DUMMYFUNCTION("TO_DATE(INT((AF1223/(60*60*24))+""1/1/1970""))"),43600.0)</f>
        <v>43600</v>
      </c>
      <c r="AF1223" s="156">
        <v>1.5578964E9</v>
      </c>
      <c r="AG1223" s="156">
        <v>90951.6036</v>
      </c>
      <c r="AH1223" s="156"/>
      <c r="AI1223" s="153">
        <f>IFERROR(__xludf.DUMMYFUNCTION("TO_DATE(INT((AJ1223/(60*60*24))+""1/1/1970""))"),43824.0)</f>
        <v>43824</v>
      </c>
      <c r="AJ1223" s="152">
        <v>1.57725E9</v>
      </c>
      <c r="AK1223" s="152">
        <v>98845.4572</v>
      </c>
      <c r="AL1223" s="152">
        <v>161496.8284</v>
      </c>
      <c r="AM1223" s="160">
        <v>210332.17</v>
      </c>
      <c r="AN1223" s="152">
        <f t="shared" si="1"/>
        <v>32610.8379</v>
      </c>
      <c r="AO1223" s="152">
        <f t="shared" si="2"/>
        <v>185858.1137</v>
      </c>
      <c r="AP1223" s="152">
        <f t="shared" si="3"/>
        <v>9850.6549</v>
      </c>
      <c r="AQ1223" s="152">
        <f t="shared" si="4"/>
        <v>89689.9918</v>
      </c>
      <c r="AR1223" s="152">
        <f t="shared" si="5"/>
        <v>90893.4179</v>
      </c>
    </row>
    <row r="1224">
      <c r="A1224" s="156">
        <v>1.5277104E9</v>
      </c>
      <c r="B1224" s="156">
        <v>120429.625</v>
      </c>
      <c r="D1224" s="153">
        <f>IFERROR(__xludf.DUMMYFUNCTION("TO_DATE(INT((E1224/(60*60*24))+""1/1/1970""))"),43825.0)</f>
        <v>43825</v>
      </c>
      <c r="E1224" s="156">
        <v>1.5773724E9</v>
      </c>
      <c r="F1224" s="156">
        <v>98845.4572</v>
      </c>
      <c r="H1224" s="153">
        <f>IFERROR(__xludf.DUMMYFUNCTION("TO_DATE(INT((I1224/(60*60*24))+""1/1/1970""))"),43825.0)</f>
        <v>43825</v>
      </c>
      <c r="I1224" s="156">
        <v>1.5773724E9</v>
      </c>
      <c r="J1224" s="156">
        <v>161496.8284</v>
      </c>
      <c r="L1224" s="158">
        <v>43825.0</v>
      </c>
      <c r="M1224" s="159">
        <v>210332.17</v>
      </c>
      <c r="O1224" s="153">
        <f>IFERROR(__xludf.DUMMYFUNCTION("TO_DATE(INT((P1224/(60*60*24))+""1/1/1970""))"),43597.0)</f>
        <v>43597</v>
      </c>
      <c r="P1224" s="13">
        <v>1.5576192E9</v>
      </c>
      <c r="Q1224" s="13">
        <v>32595.4737</v>
      </c>
      <c r="S1224" s="153">
        <f>IFERROR(__xludf.DUMMYFUNCTION("TO_DATE(INT((T1224/(60*60*24))+""1/1/1970""))"),43825.0)</f>
        <v>43825</v>
      </c>
      <c r="T1224" s="156">
        <v>1.5773724E9</v>
      </c>
      <c r="U1224" s="156">
        <v>185858.1137</v>
      </c>
      <c r="W1224" s="153">
        <f>IFERROR(__xludf.DUMMYFUNCTION("TO_DATE(INT((X1224/(60*60*24))+""1/1/1970""))"),43794.0)</f>
        <v>43794</v>
      </c>
      <c r="X1224" s="152">
        <v>1.57464E9</v>
      </c>
      <c r="Y1224" s="152">
        <v>9921.4859</v>
      </c>
      <c r="AA1224" s="153">
        <f>IFERROR(__xludf.DUMMYFUNCTION("TO_DATE(INT((AB1224/(60*60*24))+""1/1/1970""))"),43800.0)</f>
        <v>43800</v>
      </c>
      <c r="AB1224" s="152">
        <v>1.5752412E9</v>
      </c>
      <c r="AC1224" s="152">
        <v>89976.936</v>
      </c>
      <c r="AE1224" s="153">
        <f>IFERROR(__xludf.DUMMYFUNCTION("TO_DATE(INT((AF1224/(60*60*24))+""1/1/1970""))"),43601.0)</f>
        <v>43601</v>
      </c>
      <c r="AF1224" s="152">
        <v>1.5579756E9</v>
      </c>
      <c r="AG1224" s="152">
        <v>90981.9636</v>
      </c>
      <c r="AH1224" s="156"/>
      <c r="AI1224" s="153">
        <f>IFERROR(__xludf.DUMMYFUNCTION("TO_DATE(INT((AJ1224/(60*60*24))+""1/1/1970""))"),43825.0)</f>
        <v>43825</v>
      </c>
      <c r="AJ1224" s="156">
        <v>1.5773724E9</v>
      </c>
      <c r="AK1224" s="156">
        <v>98845.4572</v>
      </c>
      <c r="AL1224" s="156">
        <v>161496.8284</v>
      </c>
      <c r="AM1224" s="159">
        <v>210332.17</v>
      </c>
      <c r="AN1224" s="152">
        <f t="shared" si="1"/>
        <v>32610.8379</v>
      </c>
      <c r="AO1224" s="152">
        <f t="shared" si="2"/>
        <v>185858.1137</v>
      </c>
      <c r="AP1224" s="152">
        <f t="shared" si="3"/>
        <v>9850.6549</v>
      </c>
      <c r="AQ1224" s="152">
        <f t="shared" si="4"/>
        <v>89345.9456</v>
      </c>
      <c r="AR1224" s="152">
        <f t="shared" si="5"/>
        <v>90893.4179</v>
      </c>
    </row>
    <row r="1225">
      <c r="A1225" s="152">
        <v>1.52777346E9</v>
      </c>
      <c r="B1225" s="152">
        <v>120117.2641</v>
      </c>
      <c r="D1225" s="153">
        <f>IFERROR(__xludf.DUMMYFUNCTION("TO_DATE(INT((E1225/(60*60*24))+""1/1/1970""))"),43826.0)</f>
        <v>43826</v>
      </c>
      <c r="E1225" s="156">
        <v>1.5774228E9</v>
      </c>
      <c r="F1225" s="156">
        <v>99369.1604</v>
      </c>
      <c r="H1225" s="153">
        <f>IFERROR(__xludf.DUMMYFUNCTION("TO_DATE(INT((I1225/(60*60*24))+""1/1/1970""))"),43826.0)</f>
        <v>43826</v>
      </c>
      <c r="I1225" s="156">
        <v>1.5774228E9</v>
      </c>
      <c r="J1225" s="156">
        <v>160455.6185</v>
      </c>
      <c r="L1225" s="158">
        <v>43826.0</v>
      </c>
      <c r="M1225" s="159">
        <v>211383.82</v>
      </c>
      <c r="O1225" s="153">
        <f>IFERROR(__xludf.DUMMYFUNCTION("TO_DATE(INT((P1225/(60*60*24))+""1/1/1970""))"),43598.0)</f>
        <v>43598</v>
      </c>
      <c r="P1225" s="13">
        <v>1.5577056E9</v>
      </c>
      <c r="Q1225" s="13">
        <v>32655.8518</v>
      </c>
      <c r="S1225" s="153">
        <f>IFERROR(__xludf.DUMMYFUNCTION("TO_DATE(INT((T1225/(60*60*24))+""1/1/1970""))"),43826.0)</f>
        <v>43826</v>
      </c>
      <c r="T1225" s="156">
        <v>1.5774228E9</v>
      </c>
      <c r="U1225" s="156">
        <v>186822.2751</v>
      </c>
      <c r="W1225" s="153">
        <f>IFERROR(__xludf.DUMMYFUNCTION("TO_DATE(INT((X1225/(60*60*24))+""1/1/1970""))"),43795.0)</f>
        <v>43795</v>
      </c>
      <c r="X1225" s="156">
        <v>1.5747804E9</v>
      </c>
      <c r="Y1225" s="156">
        <v>9917.7442</v>
      </c>
      <c r="AA1225" s="153">
        <f>IFERROR(__xludf.DUMMYFUNCTION("TO_DATE(INT((AB1225/(60*60*24))+""1/1/1970""))"),43801.0)</f>
        <v>43801</v>
      </c>
      <c r="AB1225" s="156">
        <v>1.5752808E9</v>
      </c>
      <c r="AC1225" s="156">
        <v>90026.6404</v>
      </c>
      <c r="AE1225" s="153">
        <f>IFERROR(__xludf.DUMMYFUNCTION("TO_DATE(INT((AF1225/(60*60*24))+""1/1/1970""))"),43602.0)</f>
        <v>43602</v>
      </c>
      <c r="AF1225" s="156">
        <v>1.5580548E9</v>
      </c>
      <c r="AG1225" s="156">
        <v>90707.914</v>
      </c>
      <c r="AH1225" s="156"/>
      <c r="AI1225" s="153">
        <f>IFERROR(__xludf.DUMMYFUNCTION("TO_DATE(INT((AJ1225/(60*60*24))+""1/1/1970""))"),43826.0)</f>
        <v>43826</v>
      </c>
      <c r="AJ1225" s="156">
        <v>1.5774228E9</v>
      </c>
      <c r="AK1225" s="156">
        <v>99369.1604</v>
      </c>
      <c r="AL1225" s="156">
        <v>160455.6185</v>
      </c>
      <c r="AM1225" s="159">
        <v>211383.82</v>
      </c>
      <c r="AN1225" s="152">
        <f t="shared" si="1"/>
        <v>32568.4483</v>
      </c>
      <c r="AO1225" s="152">
        <f t="shared" si="2"/>
        <v>186822.2751</v>
      </c>
      <c r="AP1225" s="152">
        <f t="shared" si="3"/>
        <v>9848.1407</v>
      </c>
      <c r="AQ1225" s="152">
        <f t="shared" si="4"/>
        <v>88645.3488</v>
      </c>
      <c r="AR1225" s="152">
        <f t="shared" si="5"/>
        <v>90786.9856</v>
      </c>
    </row>
    <row r="1226">
      <c r="A1226" s="156">
        <v>1.5277968E9</v>
      </c>
      <c r="B1226" s="156">
        <v>119694.9169</v>
      </c>
      <c r="D1226" s="153">
        <f>IFERROR(__xludf.DUMMYFUNCTION("TO_DATE(INT((E1226/(60*60*24))+""1/1/1970""))"),43827.0)</f>
        <v>43827</v>
      </c>
      <c r="E1226" s="152">
        <v>1.5775092E9</v>
      </c>
      <c r="F1226" s="152">
        <v>99621.7905</v>
      </c>
      <c r="H1226" s="153">
        <f>IFERROR(__xludf.DUMMYFUNCTION("TO_DATE(INT((I1226/(60*60*24))+""1/1/1970""))"),43827.0)</f>
        <v>43827</v>
      </c>
      <c r="I1226" s="152">
        <v>1.5775092E9</v>
      </c>
      <c r="J1226" s="152">
        <v>159899.3658</v>
      </c>
      <c r="L1226" s="158">
        <v>43827.0</v>
      </c>
      <c r="M1226" s="160">
        <v>211334.62</v>
      </c>
      <c r="O1226" s="153">
        <f>IFERROR(__xludf.DUMMYFUNCTION("TO_DATE(INT((P1226/(60*60*24))+""1/1/1970""))"),43599.0)</f>
        <v>43599</v>
      </c>
      <c r="P1226" s="13">
        <v>1.5578424E9</v>
      </c>
      <c r="Q1226" s="13">
        <v>32880.4872</v>
      </c>
      <c r="S1226" s="153">
        <f>IFERROR(__xludf.DUMMYFUNCTION("TO_DATE(INT((T1226/(60*60*24))+""1/1/1970""))"),43827.0)</f>
        <v>43827</v>
      </c>
      <c r="T1226" s="152">
        <v>1.5775092E9</v>
      </c>
      <c r="U1226" s="152">
        <v>186795.4168</v>
      </c>
      <c r="W1226" s="153">
        <f>IFERROR(__xludf.DUMMYFUNCTION("TO_DATE(INT((X1226/(60*60*24))+""1/1/1970""))"),43796.0)</f>
        <v>43796</v>
      </c>
      <c r="X1226" s="156">
        <v>1.5748668E9</v>
      </c>
      <c r="Y1226" s="156">
        <v>9917.6842</v>
      </c>
      <c r="AA1226" s="153">
        <f>IFERROR(__xludf.DUMMYFUNCTION("TO_DATE(INT((AB1226/(60*60*24))+""1/1/1970""))"),43802.0)</f>
        <v>43802</v>
      </c>
      <c r="AB1226" s="152">
        <v>1.57536E9</v>
      </c>
      <c r="AC1226" s="152">
        <v>89506.7268</v>
      </c>
      <c r="AE1226" s="153">
        <f>IFERROR(__xludf.DUMMYFUNCTION("TO_DATE(INT((AF1226/(60*60*24))+""1/1/1970""))"),43603.0)</f>
        <v>43603</v>
      </c>
      <c r="AF1226" s="152">
        <v>1.5581376E9</v>
      </c>
      <c r="AG1226" s="152">
        <v>90579.5924</v>
      </c>
      <c r="AH1226" s="156"/>
      <c r="AI1226" s="153">
        <f>IFERROR(__xludf.DUMMYFUNCTION("TO_DATE(INT((AJ1226/(60*60*24))+""1/1/1970""))"),43827.0)</f>
        <v>43827</v>
      </c>
      <c r="AJ1226" s="152">
        <v>1.5775092E9</v>
      </c>
      <c r="AK1226" s="152">
        <v>99621.7905</v>
      </c>
      <c r="AL1226" s="152">
        <v>159899.3658</v>
      </c>
      <c r="AM1226" s="160">
        <v>211334.62</v>
      </c>
      <c r="AN1226" s="152">
        <f t="shared" si="1"/>
        <v>32604.3462</v>
      </c>
      <c r="AO1226" s="152">
        <f t="shared" si="2"/>
        <v>186795.4168</v>
      </c>
      <c r="AP1226" s="152">
        <f t="shared" si="3"/>
        <v>9850.8398</v>
      </c>
      <c r="AQ1226" s="152">
        <f t="shared" si="4"/>
        <v>88645.3488</v>
      </c>
      <c r="AR1226" s="152">
        <f t="shared" si="5"/>
        <v>90177.0467</v>
      </c>
    </row>
    <row r="1227">
      <c r="A1227" s="152">
        <v>1.52785986E9</v>
      </c>
      <c r="B1227" s="152">
        <v>120354.8344</v>
      </c>
      <c r="D1227" s="153">
        <f>IFERROR(__xludf.DUMMYFUNCTION("TO_DATE(INT((E1227/(60*60*24))+""1/1/1970""))"),43829.0)</f>
        <v>43829</v>
      </c>
      <c r="E1227" s="156">
        <v>1.577718E9</v>
      </c>
      <c r="F1227" s="156">
        <v>99621.7905</v>
      </c>
      <c r="H1227" s="153">
        <f>IFERROR(__xludf.DUMMYFUNCTION("TO_DATE(INT((I1227/(60*60*24))+""1/1/1970""))"),43829.0)</f>
        <v>43829</v>
      </c>
      <c r="I1227" s="156">
        <v>1.577718E9</v>
      </c>
      <c r="J1227" s="156">
        <v>159899.3658</v>
      </c>
      <c r="L1227" s="158">
        <v>43829.0</v>
      </c>
      <c r="M1227" s="159">
        <v>211334.62</v>
      </c>
      <c r="O1227" s="153">
        <f>IFERROR(__xludf.DUMMYFUNCTION("TO_DATE(INT((P1227/(60*60*24))+""1/1/1970""))"),43600.0)</f>
        <v>43600</v>
      </c>
      <c r="P1227" s="13">
        <v>1.5579288E9</v>
      </c>
      <c r="Q1227" s="13">
        <v>32716.1133</v>
      </c>
      <c r="S1227" s="153">
        <f>IFERROR(__xludf.DUMMYFUNCTION("TO_DATE(INT((T1227/(60*60*24))+""1/1/1970""))"),43829.0)</f>
        <v>43829</v>
      </c>
      <c r="T1227" s="156">
        <v>1.577718E9</v>
      </c>
      <c r="U1227" s="156">
        <v>186795.4168</v>
      </c>
      <c r="W1227" s="153">
        <f>IFERROR(__xludf.DUMMYFUNCTION("TO_DATE(INT((X1227/(60*60*24))+""1/1/1970""))"),43797.0)</f>
        <v>43797</v>
      </c>
      <c r="X1227" s="156">
        <v>1.5748992E9</v>
      </c>
      <c r="Y1227" s="156">
        <v>9920.7212</v>
      </c>
      <c r="AA1227" s="153">
        <f>IFERROR(__xludf.DUMMYFUNCTION("TO_DATE(INT((AB1227/(60*60*24))+""1/1/1970""))"),43803.0)</f>
        <v>43803</v>
      </c>
      <c r="AB1227" s="156">
        <v>1.5754392E9</v>
      </c>
      <c r="AC1227" s="156">
        <v>89524.5817</v>
      </c>
      <c r="AE1227" s="153">
        <f>IFERROR(__xludf.DUMMYFUNCTION("TO_DATE(INT((AF1227/(60*60*24))+""1/1/1970""))"),43604.0)</f>
        <v>43604</v>
      </c>
      <c r="AF1227" s="156">
        <v>1.5583032E9</v>
      </c>
      <c r="AG1227" s="156">
        <v>90579.5924</v>
      </c>
      <c r="AH1227" s="156"/>
      <c r="AI1227" s="153">
        <f>IFERROR(__xludf.DUMMYFUNCTION("TO_DATE(INT((AJ1227/(60*60*24))+""1/1/1970""))"),43829.0)</f>
        <v>43829</v>
      </c>
      <c r="AJ1227" s="156">
        <v>1.577718E9</v>
      </c>
      <c r="AK1227" s="156">
        <v>99621.7905</v>
      </c>
      <c r="AL1227" s="156">
        <v>159899.3658</v>
      </c>
      <c r="AM1227" s="159">
        <v>211334.62</v>
      </c>
      <c r="AN1227" s="152">
        <f t="shared" si="1"/>
        <v>32607.0065</v>
      </c>
      <c r="AO1227" s="152">
        <f t="shared" si="2"/>
        <v>186795.4168</v>
      </c>
      <c r="AP1227" s="152">
        <f t="shared" si="3"/>
        <v>9852.1106</v>
      </c>
      <c r="AQ1227" s="152">
        <f t="shared" si="4"/>
        <v>88313.0564</v>
      </c>
      <c r="AR1227" s="152">
        <f t="shared" si="5"/>
        <v>90132.0176</v>
      </c>
    </row>
    <row r="1228">
      <c r="A1228" s="156">
        <v>1.5278832E9</v>
      </c>
      <c r="B1228" s="156">
        <v>120865.1705</v>
      </c>
      <c r="D1228" s="153">
        <f>IFERROR(__xludf.DUMMYFUNCTION("TO_DATE(INT((E1228/(60*60*24))+""1/1/1970""))"),43830.0)</f>
        <v>43830</v>
      </c>
      <c r="E1228" s="156">
        <v>1.5777684E9</v>
      </c>
      <c r="F1228" s="156">
        <v>99621.7905</v>
      </c>
      <c r="H1228" s="153">
        <f>IFERROR(__xludf.DUMMYFUNCTION("TO_DATE(INT((I1228/(60*60*24))+""1/1/1970""))"),43830.0)</f>
        <v>43830</v>
      </c>
      <c r="I1228" s="156">
        <v>1.5777684E9</v>
      </c>
      <c r="J1228" s="156">
        <v>158074.3348</v>
      </c>
      <c r="L1228" s="158">
        <v>43830.0</v>
      </c>
      <c r="M1228" s="159">
        <v>210239.92</v>
      </c>
      <c r="O1228" s="153">
        <f>IFERROR(__xludf.DUMMYFUNCTION("TO_DATE(INT((P1228/(60*60*24))+""1/1/1970""))"),43601.0)</f>
        <v>43601</v>
      </c>
      <c r="P1228" s="13">
        <v>1.5580152E9</v>
      </c>
      <c r="Q1228" s="13">
        <v>32717.022</v>
      </c>
      <c r="S1228" s="153">
        <f>IFERROR(__xludf.DUMMYFUNCTION("TO_DATE(INT((T1228/(60*60*24))+""1/1/1970""))"),43830.0)</f>
        <v>43830</v>
      </c>
      <c r="T1228" s="156">
        <v>1.5777684E9</v>
      </c>
      <c r="U1228" s="156">
        <v>185777.3839</v>
      </c>
      <c r="W1228" s="153">
        <f>IFERROR(__xludf.DUMMYFUNCTION("TO_DATE(INT((X1228/(60*60*24))+""1/1/1970""))"),43798.0)</f>
        <v>43798</v>
      </c>
      <c r="X1228" s="152">
        <v>1.5749856E9</v>
      </c>
      <c r="Y1228" s="152">
        <v>9922.4405</v>
      </c>
      <c r="AA1228" s="153">
        <f>IFERROR(__xludf.DUMMYFUNCTION("TO_DATE(INT((AB1228/(60*60*24))+""1/1/1970""))"),43804.0)</f>
        <v>43804</v>
      </c>
      <c r="AB1228" s="152">
        <v>1.5755184E9</v>
      </c>
      <c r="AC1228" s="152">
        <v>89415.9368</v>
      </c>
      <c r="AE1228" s="153">
        <f>IFERROR(__xludf.DUMMYFUNCTION("TO_DATE(INT((AF1228/(60*60*24))+""1/1/1970""))"),43605.0)</f>
        <v>43605</v>
      </c>
      <c r="AF1228" s="156">
        <v>1.5583428E9</v>
      </c>
      <c r="AG1228" s="156">
        <v>90639.9076</v>
      </c>
      <c r="AH1228" s="156"/>
      <c r="AI1228" s="153">
        <f>IFERROR(__xludf.DUMMYFUNCTION("TO_DATE(INT((AJ1228/(60*60*24))+""1/1/1970""))"),43830.0)</f>
        <v>43830</v>
      </c>
      <c r="AJ1228" s="156">
        <v>1.5777684E9</v>
      </c>
      <c r="AK1228" s="156">
        <v>99621.7905</v>
      </c>
      <c r="AL1228" s="156">
        <v>158074.3348</v>
      </c>
      <c r="AM1228" s="159">
        <v>210239.92</v>
      </c>
      <c r="AN1228" s="152">
        <f t="shared" si="1"/>
        <v>32691.7616</v>
      </c>
      <c r="AO1228" s="152">
        <f t="shared" si="2"/>
        <v>185777.3839</v>
      </c>
      <c r="AP1228" s="152">
        <f t="shared" si="3"/>
        <v>9854.0997</v>
      </c>
      <c r="AQ1228" s="152">
        <f t="shared" si="4"/>
        <v>88180.061</v>
      </c>
      <c r="AR1228" s="152">
        <f t="shared" si="5"/>
        <v>89968.2756</v>
      </c>
    </row>
    <row r="1229">
      <c r="A1229" s="152">
        <v>1.52811906E9</v>
      </c>
      <c r="B1229" s="152">
        <v>121265.5204</v>
      </c>
      <c r="D1229" s="153">
        <f>IFERROR(__xludf.DUMMYFUNCTION("TO_DATE(INT((E1229/(60*60*24))+""1/1/1970""))"),43831.0)</f>
        <v>43831</v>
      </c>
      <c r="E1229" s="152">
        <v>1.5778548E9</v>
      </c>
      <c r="F1229" s="152">
        <v>100040.7151</v>
      </c>
      <c r="H1229" s="153">
        <f>IFERROR(__xludf.DUMMYFUNCTION("TO_DATE(INT((I1229/(60*60*24))+""1/1/1970""))"),43831.0)</f>
        <v>43831</v>
      </c>
      <c r="I1229" s="152">
        <v>1.5778548E9</v>
      </c>
      <c r="J1229" s="152">
        <v>159296.5473</v>
      </c>
      <c r="L1229" s="158">
        <v>43831.0</v>
      </c>
      <c r="M1229" s="160">
        <v>210719.62</v>
      </c>
      <c r="O1229" s="153">
        <f>IFERROR(__xludf.DUMMYFUNCTION("TO_DATE(INT((P1229/(60*60*24))+""1/1/1970""))"),43602.0)</f>
        <v>43602</v>
      </c>
      <c r="P1229" s="13">
        <v>1.5581016E9</v>
      </c>
      <c r="Q1229" s="13">
        <v>32713.1851</v>
      </c>
      <c r="S1229" s="153">
        <f>IFERROR(__xludf.DUMMYFUNCTION("TO_DATE(INT((T1229/(60*60*24))+""1/1/1970""))"),43831.0)</f>
        <v>43831</v>
      </c>
      <c r="T1229" s="152">
        <v>1.5778548E9</v>
      </c>
      <c r="U1229" s="152">
        <v>186226.0388</v>
      </c>
      <c r="W1229" s="153">
        <f>IFERROR(__xludf.DUMMYFUNCTION("TO_DATE(INT((X1229/(60*60*24))+""1/1/1970""))"),43799.0)</f>
        <v>43799</v>
      </c>
      <c r="X1229" s="156">
        <v>1.575072E9</v>
      </c>
      <c r="Y1229" s="156">
        <v>9921.7368</v>
      </c>
      <c r="AA1229" s="153">
        <f>IFERROR(__xludf.DUMMYFUNCTION("TO_DATE(INT((AB1229/(60*60*24))+""1/1/1970""))"),43805.0)</f>
        <v>43805</v>
      </c>
      <c r="AB1229" s="156">
        <v>1.5755976E9</v>
      </c>
      <c r="AC1229" s="156">
        <v>89244.9833</v>
      </c>
      <c r="AE1229" s="153">
        <f>IFERROR(__xludf.DUMMYFUNCTION("TO_DATE(INT((AF1229/(60*60*24))+""1/1/1970""))"),43606.0)</f>
        <v>43606</v>
      </c>
      <c r="AF1229" s="152">
        <v>1.558422E9</v>
      </c>
      <c r="AG1229" s="152">
        <v>90660.5524</v>
      </c>
      <c r="AH1229" s="156"/>
      <c r="AI1229" s="153">
        <f>IFERROR(__xludf.DUMMYFUNCTION("TO_DATE(INT((AJ1229/(60*60*24))+""1/1/1970""))"),43831.0)</f>
        <v>43831</v>
      </c>
      <c r="AJ1229" s="152">
        <v>1.5778548E9</v>
      </c>
      <c r="AK1229" s="152">
        <v>100040.7151</v>
      </c>
      <c r="AL1229" s="152">
        <v>159296.5473</v>
      </c>
      <c r="AM1229" s="160">
        <v>210719.62</v>
      </c>
      <c r="AN1229" s="152">
        <f t="shared" si="1"/>
        <v>32728.7269</v>
      </c>
      <c r="AO1229" s="152">
        <f t="shared" si="2"/>
        <v>186226.0388</v>
      </c>
      <c r="AP1229" s="152">
        <f t="shared" si="3"/>
        <v>9868.9859</v>
      </c>
      <c r="AQ1229" s="152">
        <f t="shared" si="4"/>
        <v>88180.061</v>
      </c>
      <c r="AR1229" s="152">
        <f t="shared" si="5"/>
        <v>89879.8549</v>
      </c>
    </row>
    <row r="1230">
      <c r="A1230" s="156">
        <v>1.5281424E9</v>
      </c>
      <c r="B1230" s="156">
        <v>121437.099</v>
      </c>
      <c r="D1230" s="153">
        <f>IFERROR(__xludf.DUMMYFUNCTION("TO_DATE(INT((E1230/(60*60*24))+""1/1/1970""))"),43832.0)</f>
        <v>43832</v>
      </c>
      <c r="E1230" s="156">
        <v>1.5779772E9</v>
      </c>
      <c r="F1230" s="156">
        <v>100040.7151</v>
      </c>
      <c r="H1230" s="153">
        <f>IFERROR(__xludf.DUMMYFUNCTION("TO_DATE(INT((I1230/(60*60*24))+""1/1/1970""))"),43832.0)</f>
        <v>43832</v>
      </c>
      <c r="I1230" s="156">
        <v>1.5779772E9</v>
      </c>
      <c r="J1230" s="156">
        <v>159296.5473</v>
      </c>
      <c r="L1230" s="158">
        <v>43832.0</v>
      </c>
      <c r="M1230" s="159">
        <v>210714.47</v>
      </c>
      <c r="O1230" s="153">
        <f>IFERROR(__xludf.DUMMYFUNCTION("TO_DATE(INT((P1230/(60*60*24))+""1/1/1970""))"),43603.0)</f>
        <v>43603</v>
      </c>
      <c r="P1230" s="13">
        <v>1.5581376E9</v>
      </c>
      <c r="Q1230" s="13">
        <v>32684.5047</v>
      </c>
      <c r="S1230" s="153">
        <f>IFERROR(__xludf.DUMMYFUNCTION("TO_DATE(INT((T1230/(60*60*24))+""1/1/1970""))"),43832.0)</f>
        <v>43832</v>
      </c>
      <c r="T1230" s="156">
        <v>1.5779772E9</v>
      </c>
      <c r="U1230" s="156">
        <v>186226.0388</v>
      </c>
      <c r="W1230" s="153">
        <f>IFERROR(__xludf.DUMMYFUNCTION("TO_DATE(INT((X1230/(60*60*24))+""1/1/1970""))"),43801.0)</f>
        <v>43801</v>
      </c>
      <c r="X1230" s="152">
        <v>1.5752448E9</v>
      </c>
      <c r="Y1230" s="152">
        <v>9924.2964</v>
      </c>
      <c r="AA1230" s="153">
        <f>IFERROR(__xludf.DUMMYFUNCTION("TO_DATE(INT((AB1230/(60*60*24))+""1/1/1970""))"),43807.0)</f>
        <v>43807</v>
      </c>
      <c r="AB1230" s="152">
        <v>1.575846E9</v>
      </c>
      <c r="AC1230" s="152">
        <v>89528.6803</v>
      </c>
      <c r="AE1230" s="153">
        <f>IFERROR(__xludf.DUMMYFUNCTION("TO_DATE(INT((AF1230/(60*60*24))+""1/1/1970""))"),43607.0)</f>
        <v>43607</v>
      </c>
      <c r="AF1230" s="156">
        <v>1.5585012E9</v>
      </c>
      <c r="AG1230" s="156">
        <v>90635.8596</v>
      </c>
      <c r="AH1230" s="156"/>
      <c r="AI1230" s="153">
        <f>IFERROR(__xludf.DUMMYFUNCTION("TO_DATE(INT((AJ1230/(60*60*24))+""1/1/1970""))"),43832.0)</f>
        <v>43832</v>
      </c>
      <c r="AJ1230" s="156">
        <v>1.5779772E9</v>
      </c>
      <c r="AK1230" s="156">
        <v>100040.7151</v>
      </c>
      <c r="AL1230" s="156">
        <v>159296.5473</v>
      </c>
      <c r="AM1230" s="159">
        <v>210714.47</v>
      </c>
      <c r="AN1230" s="152">
        <f t="shared" si="1"/>
        <v>32728.7269</v>
      </c>
      <c r="AO1230" s="152">
        <f t="shared" si="2"/>
        <v>186226.0388</v>
      </c>
      <c r="AP1230" s="152">
        <f t="shared" si="3"/>
        <v>9868.9859</v>
      </c>
      <c r="AQ1230" s="152">
        <f t="shared" si="4"/>
        <v>87354.3918</v>
      </c>
      <c r="AR1230" s="152">
        <f t="shared" si="5"/>
        <v>89879.8549</v>
      </c>
    </row>
    <row r="1231">
      <c r="A1231" s="152">
        <v>1.52820546E9</v>
      </c>
      <c r="B1231" s="152">
        <v>121507.4902</v>
      </c>
      <c r="D1231" s="153">
        <f>IFERROR(__xludf.DUMMYFUNCTION("TO_DATE(INT((E1231/(60*60*24))+""1/1/1970""))"),43833.0)</f>
        <v>43833</v>
      </c>
      <c r="E1231" s="156">
        <v>1.5780276E9</v>
      </c>
      <c r="F1231" s="156">
        <v>100971.3908</v>
      </c>
      <c r="H1231" s="153">
        <f>IFERROR(__xludf.DUMMYFUNCTION("TO_DATE(INT((I1231/(60*60*24))+""1/1/1970""))"),43833.0)</f>
        <v>43833</v>
      </c>
      <c r="I1231" s="156">
        <v>1.5780276E9</v>
      </c>
      <c r="J1231" s="156">
        <v>160608.5727</v>
      </c>
      <c r="L1231" s="158">
        <v>43833.0</v>
      </c>
      <c r="M1231" s="159">
        <v>212574.41</v>
      </c>
      <c r="O1231" s="153">
        <f>IFERROR(__xludf.DUMMYFUNCTION("TO_DATE(INT((P1231/(60*60*24))+""1/1/1970""))"),43604.0)</f>
        <v>43604</v>
      </c>
      <c r="P1231" s="13">
        <v>1.558224E9</v>
      </c>
      <c r="Q1231" s="13">
        <v>32684.5047</v>
      </c>
      <c r="S1231" s="153">
        <f>IFERROR(__xludf.DUMMYFUNCTION("TO_DATE(INT((T1231/(60*60*24))+""1/1/1970""))"),43833.0)</f>
        <v>43833</v>
      </c>
      <c r="T1231" s="156">
        <v>1.5780276E9</v>
      </c>
      <c r="U1231" s="156">
        <v>187942.007</v>
      </c>
      <c r="W1231" s="153">
        <f>IFERROR(__xludf.DUMMYFUNCTION("TO_DATE(INT((X1231/(60*60*24))+""1/1/1970""))"),43802.0)</f>
        <v>43802</v>
      </c>
      <c r="X1231" s="156">
        <v>1.5753852E9</v>
      </c>
      <c r="Y1231" s="156">
        <v>9897.0953</v>
      </c>
      <c r="AA1231" s="153">
        <f>IFERROR(__xludf.DUMMYFUNCTION("TO_DATE(INT((AB1231/(60*60*24))+""1/1/1970""))"),43808.0)</f>
        <v>43808</v>
      </c>
      <c r="AB1231" s="156">
        <v>1.5758856E9</v>
      </c>
      <c r="AC1231" s="156">
        <v>89437.0114</v>
      </c>
      <c r="AE1231" s="153">
        <f>IFERROR(__xludf.DUMMYFUNCTION("TO_DATE(INT((AF1231/(60*60*24))+""1/1/1970""))"),43608.0)</f>
        <v>43608</v>
      </c>
      <c r="AF1231" s="152">
        <v>1.5585876E9</v>
      </c>
      <c r="AG1231" s="152">
        <v>90562.9956</v>
      </c>
      <c r="AH1231" s="156"/>
      <c r="AI1231" s="153">
        <f>IFERROR(__xludf.DUMMYFUNCTION("TO_DATE(INT((AJ1231/(60*60*24))+""1/1/1970""))"),43833.0)</f>
        <v>43833</v>
      </c>
      <c r="AJ1231" s="156">
        <v>1.5780276E9</v>
      </c>
      <c r="AK1231" s="156">
        <v>100971.3908</v>
      </c>
      <c r="AL1231" s="156">
        <v>160608.5727</v>
      </c>
      <c r="AM1231" s="159">
        <v>212574.41</v>
      </c>
      <c r="AN1231" s="152">
        <f t="shared" si="1"/>
        <v>32754.1473</v>
      </c>
      <c r="AO1231" s="152">
        <f t="shared" si="2"/>
        <v>187942.007</v>
      </c>
      <c r="AP1231" s="152">
        <f t="shared" si="3"/>
        <v>9857.7128</v>
      </c>
      <c r="AQ1231" s="152">
        <f t="shared" si="4"/>
        <v>88662.6782</v>
      </c>
      <c r="AR1231" s="152">
        <f t="shared" si="5"/>
        <v>90217.1634</v>
      </c>
    </row>
    <row r="1232">
      <c r="A1232" s="156">
        <v>1.5282288E9</v>
      </c>
      <c r="B1232" s="156">
        <v>121525.088</v>
      </c>
      <c r="D1232" s="153">
        <f>IFERROR(__xludf.DUMMYFUNCTION("TO_DATE(INT((E1232/(60*60*24))+""1/1/1970""))"),43834.0)</f>
        <v>43834</v>
      </c>
      <c r="E1232" s="152">
        <v>1.578114E9</v>
      </c>
      <c r="F1232" s="152">
        <v>99831.9748</v>
      </c>
      <c r="H1232" s="153">
        <f>IFERROR(__xludf.DUMMYFUNCTION("TO_DATE(INT((I1232/(60*60*24))+""1/1/1970""))"),43834.0)</f>
        <v>43834</v>
      </c>
      <c r="I1232" s="152">
        <v>1.578114E9</v>
      </c>
      <c r="J1232" s="152">
        <v>160227.469</v>
      </c>
      <c r="L1232" s="158">
        <v>43834.0</v>
      </c>
      <c r="M1232" s="160">
        <v>213268.99</v>
      </c>
      <c r="O1232" s="153">
        <f>IFERROR(__xludf.DUMMYFUNCTION("TO_DATE(INT((P1232/(60*60*24))+""1/1/1970""))"),43605.0)</f>
        <v>43605</v>
      </c>
      <c r="P1232" s="13">
        <v>1.5583104E9</v>
      </c>
      <c r="Q1232" s="13">
        <v>32678.2132</v>
      </c>
      <c r="S1232" s="153">
        <f>IFERROR(__xludf.DUMMYFUNCTION("TO_DATE(INT((T1232/(60*60*24))+""1/1/1970""))"),43834.0)</f>
        <v>43834</v>
      </c>
      <c r="T1232" s="152">
        <v>1.578114E9</v>
      </c>
      <c r="U1232" s="152">
        <v>186532.8504</v>
      </c>
      <c r="W1232" s="153">
        <f>IFERROR(__xludf.DUMMYFUNCTION("TO_DATE(INT((X1232/(60*60*24))+""1/1/1970""))"),43803.0)</f>
        <v>43803</v>
      </c>
      <c r="X1232" s="156">
        <v>1.5754716E9</v>
      </c>
      <c r="Y1232" s="156">
        <v>9878.8329</v>
      </c>
      <c r="AA1232" s="153">
        <f>IFERROR(__xludf.DUMMYFUNCTION("TO_DATE(INT((AB1232/(60*60*24))+""1/1/1970""))"),43809.0)</f>
        <v>43809</v>
      </c>
      <c r="AB1232" s="152">
        <v>1.5759648E9</v>
      </c>
      <c r="AC1232" s="152">
        <v>89442.5739</v>
      </c>
      <c r="AE1232" s="153">
        <f>IFERROR(__xludf.DUMMYFUNCTION("TO_DATE(INT((AF1232/(60*60*24))+""1/1/1970""))"),43609.0)</f>
        <v>43609</v>
      </c>
      <c r="AF1232" s="156">
        <v>1.5586668E9</v>
      </c>
      <c r="AG1232" s="156">
        <v>90796.97</v>
      </c>
      <c r="AH1232" s="156"/>
      <c r="AI1232" s="153">
        <f>IFERROR(__xludf.DUMMYFUNCTION("TO_DATE(INT((AJ1232/(60*60*24))+""1/1/1970""))"),43834.0)</f>
        <v>43834</v>
      </c>
      <c r="AJ1232" s="152">
        <v>1.578114E9</v>
      </c>
      <c r="AK1232" s="152">
        <v>99831.9748</v>
      </c>
      <c r="AL1232" s="152">
        <v>160227.469</v>
      </c>
      <c r="AM1232" s="160">
        <v>213268.99</v>
      </c>
      <c r="AN1232" s="152">
        <f t="shared" si="1"/>
        <v>32820.8919</v>
      </c>
      <c r="AO1232" s="152">
        <f t="shared" si="2"/>
        <v>186532.8504</v>
      </c>
      <c r="AP1232" s="152">
        <f t="shared" si="3"/>
        <v>9853.6585</v>
      </c>
      <c r="AQ1232" s="152">
        <f t="shared" si="4"/>
        <v>88662.6782</v>
      </c>
      <c r="AR1232" s="152">
        <f t="shared" si="5"/>
        <v>90311.3151</v>
      </c>
    </row>
    <row r="1233">
      <c r="A1233" s="152">
        <v>1.52829186E9</v>
      </c>
      <c r="B1233" s="152">
        <v>121846.2478</v>
      </c>
      <c r="D1233" s="153">
        <f>IFERROR(__xludf.DUMMYFUNCTION("TO_DATE(INT((E1233/(60*60*24))+""1/1/1970""))"),43836.0)</f>
        <v>43836</v>
      </c>
      <c r="E1233" s="156">
        <v>1.5783228E9</v>
      </c>
      <c r="F1233" s="156">
        <v>99831.9748</v>
      </c>
      <c r="H1233" s="153">
        <f>IFERROR(__xludf.DUMMYFUNCTION("TO_DATE(INT((I1233/(60*60*24))+""1/1/1970""))"),43836.0)</f>
        <v>43836</v>
      </c>
      <c r="I1233" s="156">
        <v>1.5783228E9</v>
      </c>
      <c r="J1233" s="156">
        <v>160227.469</v>
      </c>
      <c r="L1233" s="158">
        <v>43836.0</v>
      </c>
      <c r="M1233" s="159">
        <v>213268.99</v>
      </c>
      <c r="O1233" s="153">
        <f>IFERROR(__xludf.DUMMYFUNCTION("TO_DATE(INT((P1233/(60*60*24))+""1/1/1970""))"),43606.0)</f>
        <v>43606</v>
      </c>
      <c r="P1233" s="13">
        <v>1.5584472E9</v>
      </c>
      <c r="Q1233" s="13">
        <v>32642.5187</v>
      </c>
      <c r="S1233" s="153">
        <f>IFERROR(__xludf.DUMMYFUNCTION("TO_DATE(INT((T1233/(60*60*24))+""1/1/1970""))"),43836.0)</f>
        <v>43836</v>
      </c>
      <c r="T1233" s="156">
        <v>1.5783228E9</v>
      </c>
      <c r="U1233" s="156">
        <v>186532.8504</v>
      </c>
      <c r="W1233" s="153">
        <f>IFERROR(__xludf.DUMMYFUNCTION("TO_DATE(INT((X1233/(60*60*24))+""1/1/1970""))"),43804.0)</f>
        <v>43804</v>
      </c>
      <c r="X1233" s="156">
        <v>1.575558E9</v>
      </c>
      <c r="Y1233" s="156">
        <v>9865.2769</v>
      </c>
      <c r="AA1233" s="153">
        <f>IFERROR(__xludf.DUMMYFUNCTION("TO_DATE(INT((AB1233/(60*60*24))+""1/1/1970""))"),43810.0)</f>
        <v>43810</v>
      </c>
      <c r="AB1233" s="156">
        <v>1.576044E9</v>
      </c>
      <c r="AC1233" s="156">
        <v>89356.6997</v>
      </c>
      <c r="AE1233" s="153">
        <f>IFERROR(__xludf.DUMMYFUNCTION("TO_DATE(INT((AF1233/(60*60*24))+""1/1/1970""))"),43610.0)</f>
        <v>43610</v>
      </c>
      <c r="AF1233" s="152">
        <v>1.5587424E9</v>
      </c>
      <c r="AG1233" s="152">
        <v>90955.2468</v>
      </c>
      <c r="AH1233" s="156"/>
      <c r="AI1233" s="153">
        <f>IFERROR(__xludf.DUMMYFUNCTION("TO_DATE(INT((AJ1233/(60*60*24))+""1/1/1970""))"),43836.0)</f>
        <v>43836</v>
      </c>
      <c r="AJ1233" s="156">
        <v>1.5783228E9</v>
      </c>
      <c r="AK1233" s="156">
        <v>99831.9748</v>
      </c>
      <c r="AL1233" s="156">
        <v>160227.469</v>
      </c>
      <c r="AM1233" s="159">
        <v>213268.99</v>
      </c>
      <c r="AN1233" s="152">
        <f t="shared" si="1"/>
        <v>32864.2065</v>
      </c>
      <c r="AO1233" s="152">
        <f t="shared" si="2"/>
        <v>186532.8504</v>
      </c>
      <c r="AP1233" s="152">
        <f t="shared" si="3"/>
        <v>9851.8805</v>
      </c>
      <c r="AQ1233" s="152">
        <f t="shared" si="4"/>
        <v>88156.2251</v>
      </c>
      <c r="AR1233" s="152">
        <f t="shared" si="5"/>
        <v>90301.8999</v>
      </c>
    </row>
    <row r="1234">
      <c r="A1234" s="156">
        <v>1.5283152E9</v>
      </c>
      <c r="B1234" s="156">
        <v>122536.9614</v>
      </c>
      <c r="D1234" s="153">
        <f>IFERROR(__xludf.DUMMYFUNCTION("TO_DATE(INT((E1234/(60*60*24))+""1/1/1970""))"),43837.0)</f>
        <v>43837</v>
      </c>
      <c r="E1234" s="156">
        <v>1.5783732E9</v>
      </c>
      <c r="F1234" s="156">
        <v>99831.9748</v>
      </c>
      <c r="H1234" s="153">
        <f>IFERROR(__xludf.DUMMYFUNCTION("TO_DATE(INT((I1234/(60*60*24))+""1/1/1970""))"),43837.0)</f>
        <v>43837</v>
      </c>
      <c r="I1234" s="156">
        <v>1.5783732E9</v>
      </c>
      <c r="J1234" s="156">
        <v>162021.0534</v>
      </c>
      <c r="L1234" s="158">
        <v>43837.0</v>
      </c>
      <c r="M1234" s="159">
        <v>213929.63</v>
      </c>
      <c r="O1234" s="153">
        <f>IFERROR(__xludf.DUMMYFUNCTION("TO_DATE(INT((P1234/(60*60*24))+""1/1/1970""))"),43607.0)</f>
        <v>43607</v>
      </c>
      <c r="P1234" s="13">
        <v>1.5585336E9</v>
      </c>
      <c r="Q1234" s="13">
        <v>32625.4231</v>
      </c>
      <c r="S1234" s="153">
        <f>IFERROR(__xludf.DUMMYFUNCTION("TO_DATE(INT((T1234/(60*60*24))+""1/1/1970""))"),43837.0)</f>
        <v>43837</v>
      </c>
      <c r="T1234" s="156">
        <v>1.5783732E9</v>
      </c>
      <c r="U1234" s="156">
        <v>187246.3824</v>
      </c>
      <c r="W1234" s="153">
        <f>IFERROR(__xludf.DUMMYFUNCTION("TO_DATE(INT((X1234/(60*60*24))+""1/1/1970""))"),43805.0)</f>
        <v>43805</v>
      </c>
      <c r="X1234" s="156">
        <v>1.5756444E9</v>
      </c>
      <c r="Y1234" s="156">
        <v>9860.8389</v>
      </c>
      <c r="AA1234" s="153">
        <f>IFERROR(__xludf.DUMMYFUNCTION("TO_DATE(INT((AB1234/(60*60*24))+""1/1/1970""))"),43811.0)</f>
        <v>43811</v>
      </c>
      <c r="AB1234" s="152">
        <v>1.5761232E9</v>
      </c>
      <c r="AC1234" s="152">
        <v>88834.9586</v>
      </c>
      <c r="AE1234" s="153">
        <f>IFERROR(__xludf.DUMMYFUNCTION("TO_DATE(INT((AF1234/(60*60*24))+""1/1/1970""))"),43611.0)</f>
        <v>43611</v>
      </c>
      <c r="AF1234" s="156">
        <v>1.558908E9</v>
      </c>
      <c r="AG1234" s="156">
        <v>90955.2468</v>
      </c>
      <c r="AH1234" s="156"/>
      <c r="AI1234" s="153">
        <f>IFERROR(__xludf.DUMMYFUNCTION("TO_DATE(INT((AJ1234/(60*60*24))+""1/1/1970""))"),43837.0)</f>
        <v>43837</v>
      </c>
      <c r="AJ1234" s="156">
        <v>1.5783732E9</v>
      </c>
      <c r="AK1234" s="156">
        <v>99831.9748</v>
      </c>
      <c r="AL1234" s="156">
        <v>162021.0534</v>
      </c>
      <c r="AM1234" s="159">
        <v>213929.63</v>
      </c>
      <c r="AN1234" s="152">
        <f t="shared" si="1"/>
        <v>32795.3943</v>
      </c>
      <c r="AO1234" s="152">
        <f t="shared" si="2"/>
        <v>187246.3824</v>
      </c>
      <c r="AP1234" s="152">
        <f t="shared" si="3"/>
        <v>9871.8612</v>
      </c>
      <c r="AQ1234" s="152">
        <f t="shared" si="4"/>
        <v>88140.3893</v>
      </c>
      <c r="AR1234" s="152">
        <f t="shared" si="5"/>
        <v>90015.7608</v>
      </c>
    </row>
    <row r="1235">
      <c r="A1235" s="152">
        <v>1.52837826E9</v>
      </c>
      <c r="B1235" s="152">
        <v>122743.7355</v>
      </c>
      <c r="D1235" s="153">
        <f>IFERROR(__xludf.DUMMYFUNCTION("TO_DATE(INT((E1235/(60*60*24))+""1/1/1970""))"),43838.0)</f>
        <v>43838</v>
      </c>
      <c r="E1235" s="152">
        <v>1.5784596E9</v>
      </c>
      <c r="F1235" s="152">
        <v>99831.9748</v>
      </c>
      <c r="H1235" s="153">
        <f>IFERROR(__xludf.DUMMYFUNCTION("TO_DATE(INT((I1235/(60*60*24))+""1/1/1970""))"),43838.0)</f>
        <v>43838</v>
      </c>
      <c r="I1235" s="152">
        <v>1.5784596E9</v>
      </c>
      <c r="J1235" s="152">
        <v>166910.2441</v>
      </c>
      <c r="L1235" s="158">
        <v>43838.0</v>
      </c>
      <c r="M1235" s="160">
        <v>213618.93</v>
      </c>
      <c r="O1235" s="153">
        <f>IFERROR(__xludf.DUMMYFUNCTION("TO_DATE(INT((P1235/(60*60*24))+""1/1/1970""))"),43608.0)</f>
        <v>43608</v>
      </c>
      <c r="P1235" s="13">
        <v>1.55862E9</v>
      </c>
      <c r="Q1235" s="13">
        <v>32758.7818</v>
      </c>
      <c r="S1235" s="153">
        <f>IFERROR(__xludf.DUMMYFUNCTION("TO_DATE(INT((T1235/(60*60*24))+""1/1/1970""))"),43838.0)</f>
        <v>43838</v>
      </c>
      <c r="T1235" s="152">
        <v>1.5784596E9</v>
      </c>
      <c r="U1235" s="152">
        <v>186729.6044</v>
      </c>
      <c r="W1235" s="153">
        <f>IFERROR(__xludf.DUMMYFUNCTION("TO_DATE(INT((X1235/(60*60*24))+""1/1/1970""))"),43806.0)</f>
        <v>43806</v>
      </c>
      <c r="X1235" s="156">
        <v>1.5756768E9</v>
      </c>
      <c r="Y1235" s="156">
        <v>9858.2815</v>
      </c>
      <c r="AA1235" s="153">
        <f>IFERROR(__xludf.DUMMYFUNCTION("TO_DATE(INT((AB1235/(60*60*24))+""1/1/1970""))"),43812.0)</f>
        <v>43812</v>
      </c>
      <c r="AB1235" s="156">
        <v>1.5762024E9</v>
      </c>
      <c r="AC1235" s="156">
        <v>87754.7082</v>
      </c>
      <c r="AE1235" s="153">
        <f>IFERROR(__xludf.DUMMYFUNCTION("TO_DATE(INT((AF1235/(60*60*24))+""1/1/1970""))"),43612.0)</f>
        <v>43612</v>
      </c>
      <c r="AF1235" s="156">
        <v>1.5589476E9</v>
      </c>
      <c r="AG1235" s="156">
        <v>90981.154</v>
      </c>
      <c r="AH1235" s="156"/>
      <c r="AI1235" s="153">
        <f>IFERROR(__xludf.DUMMYFUNCTION("TO_DATE(INT((AJ1235/(60*60*24))+""1/1/1970""))"),43838.0)</f>
        <v>43838</v>
      </c>
      <c r="AJ1235" s="152">
        <v>1.5784596E9</v>
      </c>
      <c r="AK1235" s="152">
        <v>99831.9748</v>
      </c>
      <c r="AL1235" s="152">
        <v>166910.2441</v>
      </c>
      <c r="AM1235" s="160">
        <v>213618.93</v>
      </c>
      <c r="AN1235" s="152">
        <f t="shared" si="1"/>
        <v>32869.2215</v>
      </c>
      <c r="AO1235" s="152">
        <f t="shared" si="2"/>
        <v>186729.6044</v>
      </c>
      <c r="AP1235" s="152">
        <f t="shared" si="3"/>
        <v>9868.0779</v>
      </c>
      <c r="AQ1235" s="152">
        <f t="shared" si="4"/>
        <v>88320.1963</v>
      </c>
      <c r="AR1235" s="152">
        <f t="shared" si="5"/>
        <v>90355.9348</v>
      </c>
    </row>
    <row r="1236">
      <c r="A1236" s="156">
        <v>1.5284016E9</v>
      </c>
      <c r="B1236" s="156">
        <v>122523.763</v>
      </c>
      <c r="D1236" s="153">
        <f>IFERROR(__xludf.DUMMYFUNCTION("TO_DATE(INT((E1236/(60*60*24))+""1/1/1970""))"),43839.0)</f>
        <v>43839</v>
      </c>
      <c r="E1236" s="156">
        <v>1.578546E9</v>
      </c>
      <c r="F1236" s="156">
        <v>99831.9748</v>
      </c>
      <c r="H1236" s="153">
        <f>IFERROR(__xludf.DUMMYFUNCTION("TO_DATE(INT((I1236/(60*60*24))+""1/1/1970""))"),43839.0)</f>
        <v>43839</v>
      </c>
      <c r="I1236" s="156">
        <v>1.578546E9</v>
      </c>
      <c r="J1236" s="156">
        <v>167897.4107</v>
      </c>
      <c r="L1236" s="158">
        <v>43839.0</v>
      </c>
      <c r="M1236" s="159">
        <v>213418.03</v>
      </c>
      <c r="O1236" s="153">
        <f>IFERROR(__xludf.DUMMYFUNCTION("TO_DATE(INT((P1236/(60*60*24))+""1/1/1970""))"),43609.0)</f>
        <v>43609</v>
      </c>
      <c r="P1236" s="13">
        <v>1.5587064E9</v>
      </c>
      <c r="Q1236" s="13">
        <v>32852.0373</v>
      </c>
      <c r="S1236" s="153">
        <f>IFERROR(__xludf.DUMMYFUNCTION("TO_DATE(INT((T1236/(60*60*24))+""1/1/1970""))"),43839.0)</f>
        <v>43839</v>
      </c>
      <c r="T1236" s="156">
        <v>1.578546E9</v>
      </c>
      <c r="U1236" s="156">
        <v>187696.0688</v>
      </c>
      <c r="W1236" s="153">
        <f>IFERROR(__xludf.DUMMYFUNCTION("TO_DATE(INT((X1236/(60*60*24))+""1/1/1970""))"),43808.0)</f>
        <v>43808</v>
      </c>
      <c r="X1236" s="152">
        <v>1.5758496E9</v>
      </c>
      <c r="Y1236" s="152">
        <v>9854.0535</v>
      </c>
      <c r="AA1236" s="153">
        <f>IFERROR(__xludf.DUMMYFUNCTION("TO_DATE(INT((AB1236/(60*60*24))+""1/1/1970""))"),43814.0)</f>
        <v>43814</v>
      </c>
      <c r="AB1236" s="152">
        <v>1.5764508E9</v>
      </c>
      <c r="AC1236" s="152">
        <v>88314.3498</v>
      </c>
      <c r="AE1236" s="153">
        <f>IFERROR(__xludf.DUMMYFUNCTION("TO_DATE(INT((AF1236/(60*60*24))+""1/1/1970""))"),43613.0)</f>
        <v>43613</v>
      </c>
      <c r="AF1236" s="152">
        <v>1.5590268E9</v>
      </c>
      <c r="AG1236" s="152">
        <v>90872.2628</v>
      </c>
      <c r="AH1236" s="156"/>
      <c r="AI1236" s="153">
        <f>IFERROR(__xludf.DUMMYFUNCTION("TO_DATE(INT((AJ1236/(60*60*24))+""1/1/1970""))"),43839.0)</f>
        <v>43839</v>
      </c>
      <c r="AJ1236" s="156">
        <v>1.578546E9</v>
      </c>
      <c r="AK1236" s="156">
        <v>99831.9748</v>
      </c>
      <c r="AL1236" s="156">
        <v>167897.4107</v>
      </c>
      <c r="AM1236" s="159">
        <v>213418.03</v>
      </c>
      <c r="AN1236" s="152">
        <f t="shared" si="1"/>
        <v>32605.0854</v>
      </c>
      <c r="AO1236" s="152">
        <f t="shared" si="2"/>
        <v>187696.0688</v>
      </c>
      <c r="AP1236" s="152">
        <f t="shared" si="3"/>
        <v>9863.0857</v>
      </c>
      <c r="AQ1236" s="152">
        <f t="shared" si="4"/>
        <v>88378.2001</v>
      </c>
      <c r="AR1236" s="152">
        <f t="shared" si="5"/>
        <v>90690.7872</v>
      </c>
    </row>
    <row r="1237">
      <c r="A1237" s="152">
        <v>1.52846466E9</v>
      </c>
      <c r="B1237" s="152">
        <v>122365.3828</v>
      </c>
      <c r="D1237" s="153">
        <f>IFERROR(__xludf.DUMMYFUNCTION("TO_DATE(INT((E1237/(60*60*24))+""1/1/1970""))"),43840.0)</f>
        <v>43840</v>
      </c>
      <c r="E1237" s="152">
        <v>1.5786324E9</v>
      </c>
      <c r="F1237" s="152">
        <v>99831.9748</v>
      </c>
      <c r="H1237" s="153">
        <f>IFERROR(__xludf.DUMMYFUNCTION("TO_DATE(INT((I1237/(60*60*24))+""1/1/1970""))"),43840.0)</f>
        <v>43840</v>
      </c>
      <c r="I1237" s="152">
        <v>1.5786324E9</v>
      </c>
      <c r="J1237" s="152">
        <v>172103.5575</v>
      </c>
      <c r="L1237" s="158">
        <v>43840.0</v>
      </c>
      <c r="M1237" s="160">
        <v>213961.07</v>
      </c>
      <c r="O1237" s="153">
        <f>IFERROR(__xludf.DUMMYFUNCTION("TO_DATE(INT((P1237/(60*60*24))+""1/1/1970""))"),43610.0)</f>
        <v>43610</v>
      </c>
      <c r="P1237" s="13">
        <v>1.5587424E9</v>
      </c>
      <c r="Q1237" s="13">
        <v>32839.3917</v>
      </c>
      <c r="S1237" s="153">
        <f>IFERROR(__xludf.DUMMYFUNCTION("TO_DATE(INT((T1237/(60*60*24))+""1/1/1970""))"),43840.0)</f>
        <v>43840</v>
      </c>
      <c r="T1237" s="152">
        <v>1.5786324E9</v>
      </c>
      <c r="U1237" s="152">
        <v>188970.8854</v>
      </c>
      <c r="W1237" s="153">
        <f>IFERROR(__xludf.DUMMYFUNCTION("TO_DATE(INT((X1237/(60*60*24))+""1/1/1970""))"),43809.0)</f>
        <v>43809</v>
      </c>
      <c r="X1237" s="156">
        <v>1.57599E9</v>
      </c>
      <c r="Y1237" s="156">
        <v>9854.8463</v>
      </c>
      <c r="AA1237" s="153">
        <f>IFERROR(__xludf.DUMMYFUNCTION("TO_DATE(INT((AB1237/(60*60*24))+""1/1/1970""))"),43815.0)</f>
        <v>43815</v>
      </c>
      <c r="AB1237" s="156">
        <v>1.5764904E9</v>
      </c>
      <c r="AC1237" s="156">
        <v>88300.23</v>
      </c>
      <c r="AE1237" s="153">
        <f>IFERROR(__xludf.DUMMYFUNCTION("TO_DATE(INT((AF1237/(60*60*24))+""1/1/1970""))"),43614.0)</f>
        <v>43614</v>
      </c>
      <c r="AF1237" s="156">
        <v>1.559106E9</v>
      </c>
      <c r="AG1237" s="156">
        <v>90667.8388</v>
      </c>
      <c r="AH1237" s="156"/>
      <c r="AI1237" s="153">
        <f>IFERROR(__xludf.DUMMYFUNCTION("TO_DATE(INT((AJ1237/(60*60*24))+""1/1/1970""))"),43840.0)</f>
        <v>43840</v>
      </c>
      <c r="AJ1237" s="152">
        <v>1.5786324E9</v>
      </c>
      <c r="AK1237" s="152">
        <v>99831.9748</v>
      </c>
      <c r="AL1237" s="152">
        <v>172103.5575</v>
      </c>
      <c r="AM1237" s="160">
        <v>213961.07</v>
      </c>
      <c r="AN1237" s="152">
        <f t="shared" si="1"/>
        <v>32485.4749</v>
      </c>
      <c r="AO1237" s="152">
        <f t="shared" si="2"/>
        <v>188970.8854</v>
      </c>
      <c r="AP1237" s="152">
        <f t="shared" si="3"/>
        <v>9865.0206</v>
      </c>
      <c r="AQ1237" s="152">
        <f t="shared" si="4"/>
        <v>88645.7014</v>
      </c>
      <c r="AR1237" s="152">
        <f t="shared" si="5"/>
        <v>90720.6701</v>
      </c>
    </row>
    <row r="1238">
      <c r="A1238" s="156">
        <v>1.528488E9</v>
      </c>
      <c r="B1238" s="156">
        <v>122884.5179</v>
      </c>
      <c r="D1238" s="153">
        <f>IFERROR(__xludf.DUMMYFUNCTION("TO_DATE(INT((E1238/(60*60*24))+""1/1/1970""))"),43841.0)</f>
        <v>43841</v>
      </c>
      <c r="E1238" s="156">
        <v>1.5787188E9</v>
      </c>
      <c r="F1238" s="156">
        <v>99831.9748</v>
      </c>
      <c r="H1238" s="153">
        <f>IFERROR(__xludf.DUMMYFUNCTION("TO_DATE(INT((I1238/(60*60*24))+""1/1/1970""))"),43841.0)</f>
        <v>43841</v>
      </c>
      <c r="I1238" s="156">
        <v>1.5787188E9</v>
      </c>
      <c r="J1238" s="156">
        <v>174202.5188</v>
      </c>
      <c r="L1238" s="158">
        <v>43841.0</v>
      </c>
      <c r="M1238" s="159">
        <v>214429.71</v>
      </c>
      <c r="O1238" s="153">
        <f>IFERROR(__xludf.DUMMYFUNCTION("TO_DATE(INT((P1238/(60*60*24))+""1/1/1970""))"),43611.0)</f>
        <v>43611</v>
      </c>
      <c r="P1238" s="13">
        <v>1.5588288E9</v>
      </c>
      <c r="Q1238" s="13">
        <v>32839.3917</v>
      </c>
      <c r="S1238" s="153">
        <f>IFERROR(__xludf.DUMMYFUNCTION("TO_DATE(INT((T1238/(60*60*24))+""1/1/1970""))"),43841.0)</f>
        <v>43841</v>
      </c>
      <c r="T1238" s="156">
        <v>1.5787188E9</v>
      </c>
      <c r="U1238" s="156">
        <v>188436.136</v>
      </c>
      <c r="W1238" s="153">
        <f>IFERROR(__xludf.DUMMYFUNCTION("TO_DATE(INT((X1238/(60*60*24))+""1/1/1970""))"),43810.0)</f>
        <v>43810</v>
      </c>
      <c r="X1238" s="156">
        <v>1.5760764E9</v>
      </c>
      <c r="Y1238" s="156">
        <v>9857.3951</v>
      </c>
      <c r="AA1238" s="153">
        <f>IFERROR(__xludf.DUMMYFUNCTION("TO_DATE(INT((AB1238/(60*60*24))+""1/1/1970""))"),43816.0)</f>
        <v>43816</v>
      </c>
      <c r="AB1238" s="152">
        <v>1.5765696E9</v>
      </c>
      <c r="AC1238" s="152">
        <v>88400.8524</v>
      </c>
      <c r="AE1238" s="153">
        <f>IFERROR(__xludf.DUMMYFUNCTION("TO_DATE(INT((AF1238/(60*60*24))+""1/1/1970""))"),43615.0)</f>
        <v>43615</v>
      </c>
      <c r="AF1238" s="152">
        <v>1.5591852E9</v>
      </c>
      <c r="AG1238" s="152">
        <v>90413.2196</v>
      </c>
      <c r="AH1238" s="156"/>
      <c r="AI1238" s="153">
        <f>IFERROR(__xludf.DUMMYFUNCTION("TO_DATE(INT((AJ1238/(60*60*24))+""1/1/1970""))"),43841.0)</f>
        <v>43841</v>
      </c>
      <c r="AJ1238" s="156">
        <v>1.5787188E9</v>
      </c>
      <c r="AK1238" s="156">
        <v>99831.9748</v>
      </c>
      <c r="AL1238" s="156">
        <v>174202.5188</v>
      </c>
      <c r="AM1238" s="159">
        <v>214429.71</v>
      </c>
      <c r="AN1238" s="152">
        <f t="shared" si="1"/>
        <v>32487.0029</v>
      </c>
      <c r="AO1238" s="152">
        <f t="shared" si="2"/>
        <v>188436.136</v>
      </c>
      <c r="AP1238" s="152">
        <f t="shared" si="3"/>
        <v>9859.8695</v>
      </c>
      <c r="AQ1238" s="152">
        <f t="shared" si="4"/>
        <v>88645.7014</v>
      </c>
      <c r="AR1238" s="152">
        <f t="shared" si="5"/>
        <v>90628.1559</v>
      </c>
    </row>
    <row r="1239">
      <c r="A1239" s="152">
        <v>1.52872386E9</v>
      </c>
      <c r="B1239" s="152">
        <v>122976.9063</v>
      </c>
      <c r="D1239" s="153">
        <f>IFERROR(__xludf.DUMMYFUNCTION("TO_DATE(INT((E1239/(60*60*24))+""1/1/1970""))"),43843.0)</f>
        <v>43843</v>
      </c>
      <c r="E1239" s="152">
        <v>1.5789276E9</v>
      </c>
      <c r="F1239" s="152">
        <v>99831.9748</v>
      </c>
      <c r="H1239" s="153">
        <f>IFERROR(__xludf.DUMMYFUNCTION("TO_DATE(INT((I1239/(60*60*24))+""1/1/1970""))"),43843.0)</f>
        <v>43843</v>
      </c>
      <c r="I1239" s="152">
        <v>1.5789276E9</v>
      </c>
      <c r="J1239" s="152">
        <v>174202.5188</v>
      </c>
      <c r="L1239" s="158">
        <v>43843.0</v>
      </c>
      <c r="M1239" s="160">
        <v>214429.71</v>
      </c>
      <c r="O1239" s="153">
        <f>IFERROR(__xludf.DUMMYFUNCTION("TO_DATE(INT((P1239/(60*60*24))+""1/1/1970""))"),43612.0)</f>
        <v>43612</v>
      </c>
      <c r="P1239" s="13">
        <v>1.5589152E9</v>
      </c>
      <c r="Q1239" s="13">
        <v>32820.4011</v>
      </c>
      <c r="S1239" s="153">
        <f>IFERROR(__xludf.DUMMYFUNCTION("TO_DATE(INT((T1239/(60*60*24))+""1/1/1970""))"),43843.0)</f>
        <v>43843</v>
      </c>
      <c r="T1239" s="152">
        <v>1.5789276E9</v>
      </c>
      <c r="U1239" s="152">
        <v>188436.136</v>
      </c>
      <c r="W1239" s="153">
        <f>IFERROR(__xludf.DUMMYFUNCTION("TO_DATE(INT((X1239/(60*60*24))+""1/1/1970""))"),43811.0)</f>
        <v>43811</v>
      </c>
      <c r="X1239" s="156">
        <v>1.5761628E9</v>
      </c>
      <c r="Y1239" s="156">
        <v>9846.3828</v>
      </c>
      <c r="AA1239" s="153">
        <f>IFERROR(__xludf.DUMMYFUNCTION("TO_DATE(INT((AB1239/(60*60*24))+""1/1/1970""))"),43817.0)</f>
        <v>43817</v>
      </c>
      <c r="AB1239" s="156">
        <v>1.5766488E9</v>
      </c>
      <c r="AC1239" s="156">
        <v>88754.7441</v>
      </c>
      <c r="AE1239" s="153">
        <f>IFERROR(__xludf.DUMMYFUNCTION("TO_DATE(INT((AF1239/(60*60*24))+""1/1/1970""))"),43616.0)</f>
        <v>43616</v>
      </c>
      <c r="AF1239" s="156">
        <v>1.5592644E9</v>
      </c>
      <c r="AG1239" s="156">
        <v>90355.738</v>
      </c>
      <c r="AH1239" s="156"/>
      <c r="AI1239" s="153">
        <f>IFERROR(__xludf.DUMMYFUNCTION("TO_DATE(INT((AJ1239/(60*60*24))+""1/1/1970""))"),43843.0)</f>
        <v>43843</v>
      </c>
      <c r="AJ1239" s="152">
        <v>1.5789276E9</v>
      </c>
      <c r="AK1239" s="152">
        <v>99831.9748</v>
      </c>
      <c r="AL1239" s="152">
        <v>174202.5188</v>
      </c>
      <c r="AM1239" s="160">
        <v>214429.71</v>
      </c>
      <c r="AN1239" s="152">
        <f t="shared" si="1"/>
        <v>32476.1196</v>
      </c>
      <c r="AO1239" s="152">
        <f t="shared" si="2"/>
        <v>188436.136</v>
      </c>
      <c r="AP1239" s="152">
        <f t="shared" si="3"/>
        <v>9857.091</v>
      </c>
      <c r="AQ1239" s="152">
        <f t="shared" si="4"/>
        <v>89229.1592</v>
      </c>
      <c r="AR1239" s="152">
        <f t="shared" si="5"/>
        <v>90664.1791</v>
      </c>
    </row>
    <row r="1240">
      <c r="A1240" s="156">
        <v>1.5287472E9</v>
      </c>
      <c r="B1240" s="156">
        <v>123047.2975</v>
      </c>
      <c r="D1240" s="153">
        <f>IFERROR(__xludf.DUMMYFUNCTION("TO_DATE(INT((E1240/(60*60*24))+""1/1/1970""))"),43844.0)</f>
        <v>43844</v>
      </c>
      <c r="E1240" s="152">
        <v>1.578978E9</v>
      </c>
      <c r="F1240" s="152">
        <v>99831.9748</v>
      </c>
      <c r="H1240" s="153">
        <f>IFERROR(__xludf.DUMMYFUNCTION("TO_DATE(INT((I1240/(60*60*24))+""1/1/1970""))"),43844.0)</f>
        <v>43844</v>
      </c>
      <c r="I1240" s="152">
        <v>1.578978E9</v>
      </c>
      <c r="J1240" s="152">
        <v>176886.5616</v>
      </c>
      <c r="L1240" s="158">
        <v>43844.0</v>
      </c>
      <c r="M1240" s="160">
        <v>214568.99</v>
      </c>
      <c r="O1240" s="153">
        <f>IFERROR(__xludf.DUMMYFUNCTION("TO_DATE(INT((P1240/(60*60*24))+""1/1/1970""))"),43613.0)</f>
        <v>43613</v>
      </c>
      <c r="P1240" s="13">
        <v>1.5590016E9</v>
      </c>
      <c r="Q1240" s="13">
        <v>32785.0432</v>
      </c>
      <c r="S1240" s="153">
        <f>IFERROR(__xludf.DUMMYFUNCTION("TO_DATE(INT((T1240/(60*60*24))+""1/1/1970""))"),43844.0)</f>
        <v>43844</v>
      </c>
      <c r="T1240" s="152">
        <v>1.578978E9</v>
      </c>
      <c r="U1240" s="152">
        <v>189719.0673</v>
      </c>
      <c r="W1240" s="153">
        <f>IFERROR(__xludf.DUMMYFUNCTION("TO_DATE(INT((X1240/(60*60*24))+""1/1/1970""))"),43812.0)</f>
        <v>43812</v>
      </c>
      <c r="X1240" s="156">
        <v>1.5762492E9</v>
      </c>
      <c r="Y1240" s="156">
        <v>9811.6588</v>
      </c>
      <c r="AA1240" s="153">
        <f>IFERROR(__xludf.DUMMYFUNCTION("TO_DATE(INT((AB1240/(60*60*24))+""1/1/1970""))"),43818.0)</f>
        <v>43818</v>
      </c>
      <c r="AB1240" s="152">
        <v>1.576728E9</v>
      </c>
      <c r="AC1240" s="152">
        <v>88777.6072</v>
      </c>
      <c r="AE1240" s="153">
        <f>IFERROR(__xludf.DUMMYFUNCTION("TO_DATE(INT((AF1240/(60*60*24))+""1/1/1970""))"),43617.0)</f>
        <v>43617</v>
      </c>
      <c r="AF1240" s="152">
        <v>1.5593472E9</v>
      </c>
      <c r="AG1240" s="152">
        <v>90672.2916</v>
      </c>
      <c r="AH1240" s="156"/>
      <c r="AI1240" s="153">
        <f>IFERROR(__xludf.DUMMYFUNCTION("TO_DATE(INT((AJ1240/(60*60*24))+""1/1/1970""))"),43844.0)</f>
        <v>43844</v>
      </c>
      <c r="AJ1240" s="152">
        <v>1.578978E9</v>
      </c>
      <c r="AK1240" s="152">
        <v>99831.9748</v>
      </c>
      <c r="AL1240" s="152">
        <v>176886.5616</v>
      </c>
      <c r="AM1240" s="160">
        <v>214568.99</v>
      </c>
      <c r="AN1240" s="152">
        <f t="shared" si="1"/>
        <v>32387.9999</v>
      </c>
      <c r="AO1240" s="152">
        <f t="shared" si="2"/>
        <v>189719.0673</v>
      </c>
      <c r="AP1240" s="152">
        <f t="shared" si="3"/>
        <v>9861.6348</v>
      </c>
      <c r="AQ1240" s="152">
        <f t="shared" si="4"/>
        <v>89165.7081</v>
      </c>
      <c r="AR1240" s="152">
        <f t="shared" si="5"/>
        <v>90514.7645</v>
      </c>
    </row>
    <row r="1241">
      <c r="A1241" s="152">
        <v>1.52881026E9</v>
      </c>
      <c r="B1241" s="152">
        <v>123245.2728</v>
      </c>
      <c r="D1241" s="153">
        <f>IFERROR(__xludf.DUMMYFUNCTION("TO_DATE(INT((E1241/(60*60*24))+""1/1/1970""))"),43845.0)</f>
        <v>43845</v>
      </c>
      <c r="E1241" s="156">
        <v>1.5790644E9</v>
      </c>
      <c r="F1241" s="156">
        <v>99831.9748</v>
      </c>
      <c r="H1241" s="153">
        <f>IFERROR(__xludf.DUMMYFUNCTION("TO_DATE(INT((I1241/(60*60*24))+""1/1/1970""))"),43845.0)</f>
        <v>43845</v>
      </c>
      <c r="I1241" s="156">
        <v>1.5790644E9</v>
      </c>
      <c r="J1241" s="156">
        <v>178103.1374</v>
      </c>
      <c r="L1241" s="158">
        <v>43845.0</v>
      </c>
      <c r="M1241" s="159">
        <v>214619.91</v>
      </c>
      <c r="O1241" s="153">
        <f>IFERROR(__xludf.DUMMYFUNCTION("TO_DATE(INT((P1241/(60*60*24))+""1/1/1970""))"),43614.0)</f>
        <v>43614</v>
      </c>
      <c r="P1241" s="13">
        <v>1.5591384E9</v>
      </c>
      <c r="Q1241" s="13">
        <v>32757.4417</v>
      </c>
      <c r="S1241" s="153">
        <f>IFERROR(__xludf.DUMMYFUNCTION("TO_DATE(INT((T1241/(60*60*24))+""1/1/1970""))"),43845.0)</f>
        <v>43845</v>
      </c>
      <c r="T1241" s="156">
        <v>1.5790644E9</v>
      </c>
      <c r="U1241" s="156">
        <v>189441.7074</v>
      </c>
      <c r="W1241" s="153">
        <f>IFERROR(__xludf.DUMMYFUNCTION("TO_DATE(INT((X1241/(60*60*24))+""1/1/1970""))"),43813.0)</f>
        <v>43813</v>
      </c>
      <c r="X1241" s="156">
        <v>1.5762816E9</v>
      </c>
      <c r="Y1241" s="156">
        <v>9825.2223</v>
      </c>
      <c r="AA1241" s="153">
        <f>IFERROR(__xludf.DUMMYFUNCTION("TO_DATE(INT((AB1241/(60*60*24))+""1/1/1970""))"),43819.0)</f>
        <v>43819</v>
      </c>
      <c r="AB1241" s="156">
        <v>1.5768072E9</v>
      </c>
      <c r="AC1241" s="156">
        <v>89022.1459</v>
      </c>
      <c r="AE1241" s="153">
        <f>IFERROR(__xludf.DUMMYFUNCTION("TO_DATE(INT((AF1241/(60*60*24))+""1/1/1970""))"),43618.0)</f>
        <v>43618</v>
      </c>
      <c r="AF1241" s="156">
        <v>1.5595128E9</v>
      </c>
      <c r="AG1241" s="156">
        <v>90672.2916</v>
      </c>
      <c r="AH1241" s="156"/>
      <c r="AI1241" s="153">
        <f>IFERROR(__xludf.DUMMYFUNCTION("TO_DATE(INT((AJ1241/(60*60*24))+""1/1/1970""))"),43845.0)</f>
        <v>43845</v>
      </c>
      <c r="AJ1241" s="156">
        <v>1.5790644E9</v>
      </c>
      <c r="AK1241" s="156">
        <v>99831.9748</v>
      </c>
      <c r="AL1241" s="156">
        <v>178103.1374</v>
      </c>
      <c r="AM1241" s="159">
        <v>214619.91</v>
      </c>
      <c r="AN1241" s="152">
        <f t="shared" si="1"/>
        <v>32444.6569</v>
      </c>
      <c r="AO1241" s="152">
        <f t="shared" si="2"/>
        <v>189441.7074</v>
      </c>
      <c r="AP1241" s="152">
        <f t="shared" si="3"/>
        <v>9865.463</v>
      </c>
      <c r="AQ1241" s="152">
        <f t="shared" si="4"/>
        <v>88791.0398</v>
      </c>
      <c r="AR1241" s="152">
        <f t="shared" si="5"/>
        <v>90569.6181</v>
      </c>
    </row>
    <row r="1242">
      <c r="A1242" s="156">
        <v>1.5288336E9</v>
      </c>
      <c r="B1242" s="156">
        <v>123205.6777</v>
      </c>
      <c r="D1242" s="153">
        <f>IFERROR(__xludf.DUMMYFUNCTION("TO_DATE(INT((E1242/(60*60*24))+""1/1/1970""))"),43846.0)</f>
        <v>43846</v>
      </c>
      <c r="E1242" s="152">
        <v>1.5791508E9</v>
      </c>
      <c r="F1242" s="152">
        <v>99831.9748</v>
      </c>
      <c r="H1242" s="153">
        <f>IFERROR(__xludf.DUMMYFUNCTION("TO_DATE(INT((I1242/(60*60*24))+""1/1/1970""))"),43846.0)</f>
        <v>43846</v>
      </c>
      <c r="I1242" s="152">
        <v>1.5791508E9</v>
      </c>
      <c r="J1242" s="152">
        <v>174435.9678</v>
      </c>
      <c r="L1242" s="158">
        <v>43846.0</v>
      </c>
      <c r="M1242" s="160">
        <v>215488.15</v>
      </c>
      <c r="O1242" s="153">
        <f>IFERROR(__xludf.DUMMYFUNCTION("TO_DATE(INT((P1242/(60*60*24))+""1/1/1970""))"),43615.0)</f>
        <v>43615</v>
      </c>
      <c r="P1242" s="13">
        <v>1.5592248E9</v>
      </c>
      <c r="Q1242" s="13">
        <v>32709.7427</v>
      </c>
      <c r="S1242" s="153">
        <f>IFERROR(__xludf.DUMMYFUNCTION("TO_DATE(INT((T1242/(60*60*24))+""1/1/1970""))"),43846.0)</f>
        <v>43846</v>
      </c>
      <c r="T1242" s="152">
        <v>1.5791508E9</v>
      </c>
      <c r="U1242" s="152">
        <v>189865.7121</v>
      </c>
      <c r="W1242" s="153">
        <f>IFERROR(__xludf.DUMMYFUNCTION("TO_DATE(INT((X1242/(60*60*24))+""1/1/1970""))"),43815.0)</f>
        <v>43815</v>
      </c>
      <c r="X1242" s="152">
        <v>1.5764544E9</v>
      </c>
      <c r="Y1242" s="152">
        <v>9822.0246</v>
      </c>
      <c r="AA1242" s="153">
        <f>IFERROR(__xludf.DUMMYFUNCTION("TO_DATE(INT((AB1242/(60*60*24))+""1/1/1970""))"),43821.0)</f>
        <v>43821</v>
      </c>
      <c r="AB1242" s="152">
        <v>1.5770556E9</v>
      </c>
      <c r="AC1242" s="152">
        <v>89203.2429</v>
      </c>
      <c r="AE1242" s="153">
        <f>IFERROR(__xludf.DUMMYFUNCTION("TO_DATE(INT((AF1242/(60*60*24))+""1/1/1970""))"),43619.0)</f>
        <v>43619</v>
      </c>
      <c r="AF1242" s="156">
        <v>1.5595524E9</v>
      </c>
      <c r="AG1242" s="156">
        <v>90712.3668</v>
      </c>
      <c r="AH1242" s="156"/>
      <c r="AI1242" s="153">
        <f>IFERROR(__xludf.DUMMYFUNCTION("TO_DATE(INT((AJ1242/(60*60*24))+""1/1/1970""))"),43846.0)</f>
        <v>43846</v>
      </c>
      <c r="AJ1242" s="152">
        <v>1.5791508E9</v>
      </c>
      <c r="AK1242" s="152">
        <v>99831.9748</v>
      </c>
      <c r="AL1242" s="152">
        <v>174435.9678</v>
      </c>
      <c r="AM1242" s="160">
        <v>215488.15</v>
      </c>
      <c r="AN1242" s="152">
        <f t="shared" si="1"/>
        <v>32423.9245</v>
      </c>
      <c r="AO1242" s="152">
        <f t="shared" si="2"/>
        <v>189865.7121</v>
      </c>
      <c r="AP1242" s="152">
        <f t="shared" si="3"/>
        <v>9873.1057</v>
      </c>
      <c r="AQ1242" s="152">
        <f t="shared" si="4"/>
        <v>88676.4199</v>
      </c>
      <c r="AR1242" s="152">
        <f t="shared" si="5"/>
        <v>90368.2154</v>
      </c>
    </row>
    <row r="1243">
      <c r="A1243" s="152">
        <v>1.52889666E9</v>
      </c>
      <c r="B1243" s="152">
        <v>123289.2673</v>
      </c>
      <c r="D1243" s="153">
        <f>IFERROR(__xludf.DUMMYFUNCTION("TO_DATE(INT((E1243/(60*60*24))+""1/1/1970""))"),43847.0)</f>
        <v>43847</v>
      </c>
      <c r="E1243" s="156">
        <v>1.5792372E9</v>
      </c>
      <c r="F1243" s="156">
        <v>99831.9748</v>
      </c>
      <c r="H1243" s="153">
        <f>IFERROR(__xludf.DUMMYFUNCTION("TO_DATE(INT((I1243/(60*60*24))+""1/1/1970""))"),43847.0)</f>
        <v>43847</v>
      </c>
      <c r="I1243" s="156">
        <v>1.5792372E9</v>
      </c>
      <c r="J1243" s="156">
        <v>175858.874</v>
      </c>
      <c r="L1243" s="158">
        <v>43847.0</v>
      </c>
      <c r="M1243" s="159">
        <v>216087.71</v>
      </c>
      <c r="O1243" s="153">
        <f>IFERROR(__xludf.DUMMYFUNCTION("TO_DATE(INT((P1243/(60*60*24))+""1/1/1970""))"),43616.0)</f>
        <v>43616</v>
      </c>
      <c r="P1243" s="13">
        <v>1.5593112E9</v>
      </c>
      <c r="Q1243" s="13">
        <v>32583.62</v>
      </c>
      <c r="S1243" s="153">
        <f>IFERROR(__xludf.DUMMYFUNCTION("TO_DATE(INT((T1243/(60*60*24))+""1/1/1970""))"),43847.0)</f>
        <v>43847</v>
      </c>
      <c r="T1243" s="156">
        <v>1.5792372E9</v>
      </c>
      <c r="U1243" s="156">
        <v>191441.9544</v>
      </c>
      <c r="W1243" s="153">
        <f>IFERROR(__xludf.DUMMYFUNCTION("TO_DATE(INT((X1243/(60*60*24))+""1/1/1970""))"),43816.0)</f>
        <v>43816</v>
      </c>
      <c r="X1243" s="156">
        <v>1.5765948E9</v>
      </c>
      <c r="Y1243" s="156">
        <v>9834.3908</v>
      </c>
      <c r="AA1243" s="153">
        <f>IFERROR(__xludf.DUMMYFUNCTION("TO_DATE(INT((AB1243/(60*60*24))+""1/1/1970""))"),43822.0)</f>
        <v>43822</v>
      </c>
      <c r="AB1243" s="156">
        <v>1.5770952E9</v>
      </c>
      <c r="AC1243" s="156">
        <v>89105.4442</v>
      </c>
      <c r="AE1243" s="153">
        <f>IFERROR(__xludf.DUMMYFUNCTION("TO_DATE(INT((AF1243/(60*60*24))+""1/1/1970""))"),43620.0)</f>
        <v>43620</v>
      </c>
      <c r="AF1243" s="152">
        <v>1.5596316E9</v>
      </c>
      <c r="AG1243" s="152">
        <v>91293.6596</v>
      </c>
      <c r="AH1243" s="156"/>
      <c r="AI1243" s="153">
        <f>IFERROR(__xludf.DUMMYFUNCTION("TO_DATE(INT((AJ1243/(60*60*24))+""1/1/1970""))"),43847.0)</f>
        <v>43847</v>
      </c>
      <c r="AJ1243" s="156">
        <v>1.5792372E9</v>
      </c>
      <c r="AK1243" s="156">
        <v>99831.9748</v>
      </c>
      <c r="AL1243" s="156">
        <v>175858.874</v>
      </c>
      <c r="AM1243" s="159">
        <v>216087.71</v>
      </c>
      <c r="AN1243" s="152">
        <f t="shared" si="1"/>
        <v>32345.9935</v>
      </c>
      <c r="AO1243" s="152">
        <f t="shared" si="2"/>
        <v>191441.9544</v>
      </c>
      <c r="AP1243" s="152">
        <f t="shared" si="3"/>
        <v>9876.9826</v>
      </c>
      <c r="AQ1243" s="152">
        <f t="shared" si="4"/>
        <v>88530.7275</v>
      </c>
      <c r="AR1243" s="152">
        <f t="shared" si="5"/>
        <v>90494.2968</v>
      </c>
    </row>
    <row r="1244">
      <c r="A1244" s="156">
        <v>1.52892E9</v>
      </c>
      <c r="B1244" s="156">
        <v>122814.1267</v>
      </c>
      <c r="D1244" s="153">
        <f>IFERROR(__xludf.DUMMYFUNCTION("TO_DATE(INT((E1244/(60*60*24))+""1/1/1970""))"),43848.0)</f>
        <v>43848</v>
      </c>
      <c r="E1244" s="152">
        <v>1.5793236E9</v>
      </c>
      <c r="F1244" s="152">
        <v>99831.9748</v>
      </c>
      <c r="H1244" s="153">
        <f>IFERROR(__xludf.DUMMYFUNCTION("TO_DATE(INT((I1244/(60*60*24))+""1/1/1970""))"),43848.0)</f>
        <v>43848</v>
      </c>
      <c r="I1244" s="152">
        <v>1.5793236E9</v>
      </c>
      <c r="J1244" s="152">
        <v>174753.8877</v>
      </c>
      <c r="L1244" s="158">
        <v>43848.0</v>
      </c>
      <c r="M1244" s="160">
        <v>216080.67</v>
      </c>
      <c r="O1244" s="153">
        <f>IFERROR(__xludf.DUMMYFUNCTION("TO_DATE(INT((P1244/(60*60*24))+""1/1/1970""))"),43617.0)</f>
        <v>43617</v>
      </c>
      <c r="P1244" s="13">
        <v>1.5593472E9</v>
      </c>
      <c r="Q1244" s="13">
        <v>32625.9665</v>
      </c>
      <c r="S1244" s="153">
        <f>IFERROR(__xludf.DUMMYFUNCTION("TO_DATE(INT((T1244/(60*60*24))+""1/1/1970""))"),43848.0)</f>
        <v>43848</v>
      </c>
      <c r="T1244" s="152">
        <v>1.5793236E9</v>
      </c>
      <c r="U1244" s="152">
        <v>192065.8697</v>
      </c>
      <c r="W1244" s="153">
        <f>IFERROR(__xludf.DUMMYFUNCTION("TO_DATE(INT((X1244/(60*60*24))+""1/1/1970""))"),43817.0)</f>
        <v>43817</v>
      </c>
      <c r="X1244" s="156">
        <v>1.5766812E9</v>
      </c>
      <c r="Y1244" s="156">
        <v>9853.704</v>
      </c>
      <c r="AA1244" s="153">
        <f>IFERROR(__xludf.DUMMYFUNCTION("TO_DATE(INT((AB1244/(60*60*24))+""1/1/1970""))"),43823.0)</f>
        <v>43823</v>
      </c>
      <c r="AB1244" s="152">
        <v>1.5771744E9</v>
      </c>
      <c r="AC1244" s="152">
        <v>89689.9918</v>
      </c>
      <c r="AE1244" s="153">
        <f>IFERROR(__xludf.DUMMYFUNCTION("TO_DATE(INT((AF1244/(60*60*24))+""1/1/1970""))"),43621.0)</f>
        <v>43621</v>
      </c>
      <c r="AF1244" s="156">
        <v>1.5597108E9</v>
      </c>
      <c r="AG1244" s="156">
        <v>91360.4516</v>
      </c>
      <c r="AH1244" s="156"/>
      <c r="AI1244" s="153">
        <f>IFERROR(__xludf.DUMMYFUNCTION("TO_DATE(INT((AJ1244/(60*60*24))+""1/1/1970""))"),43848.0)</f>
        <v>43848</v>
      </c>
      <c r="AJ1244" s="152">
        <v>1.5793236E9</v>
      </c>
      <c r="AK1244" s="152">
        <v>99831.9748</v>
      </c>
      <c r="AL1244" s="152">
        <v>174753.8877</v>
      </c>
      <c r="AM1244" s="160">
        <v>216080.67</v>
      </c>
      <c r="AN1244" s="152">
        <f t="shared" si="1"/>
        <v>32399.4764</v>
      </c>
      <c r="AO1244" s="152">
        <f t="shared" si="2"/>
        <v>192065.8697</v>
      </c>
      <c r="AP1244" s="152">
        <f t="shared" si="3"/>
        <v>9866.1894</v>
      </c>
      <c r="AQ1244" s="152">
        <f t="shared" si="4"/>
        <v>88530.7275</v>
      </c>
      <c r="AR1244" s="152">
        <f t="shared" si="5"/>
        <v>90875.4063</v>
      </c>
    </row>
    <row r="1245">
      <c r="A1245" s="152">
        <v>1.52898306E9</v>
      </c>
      <c r="B1245" s="152">
        <v>123201.2783</v>
      </c>
      <c r="D1245" s="153">
        <f>IFERROR(__xludf.DUMMYFUNCTION("TO_DATE(INT((E1245/(60*60*24))+""1/1/1970""))"),43851.0)</f>
        <v>43851</v>
      </c>
      <c r="E1245" s="156">
        <v>1.5796188E9</v>
      </c>
      <c r="F1245" s="156">
        <v>99831.9748</v>
      </c>
      <c r="H1245" s="153">
        <f>IFERROR(__xludf.DUMMYFUNCTION("TO_DATE(INT((I1245/(60*60*24))+""1/1/1970""))"),43851.0)</f>
        <v>43851</v>
      </c>
      <c r="I1245" s="156">
        <v>1.5796188E9</v>
      </c>
      <c r="J1245" s="156">
        <v>174753.8877</v>
      </c>
      <c r="L1245" s="158">
        <v>43851.0</v>
      </c>
      <c r="M1245" s="159">
        <v>216080.67</v>
      </c>
      <c r="O1245" s="153">
        <f>IFERROR(__xludf.DUMMYFUNCTION("TO_DATE(INT((P1245/(60*60*24))+""1/1/1970""))"),43618.0)</f>
        <v>43618</v>
      </c>
      <c r="P1245" s="13">
        <v>1.5594336E9</v>
      </c>
      <c r="Q1245" s="13">
        <v>32625.9665</v>
      </c>
      <c r="S1245" s="153">
        <f>IFERROR(__xludf.DUMMYFUNCTION("TO_DATE(INT((T1245/(60*60*24))+""1/1/1970""))"),43851.0)</f>
        <v>43851</v>
      </c>
      <c r="T1245" s="156">
        <v>1.5796188E9</v>
      </c>
      <c r="U1245" s="156">
        <v>192065.8697</v>
      </c>
      <c r="W1245" s="153">
        <f>IFERROR(__xludf.DUMMYFUNCTION("TO_DATE(INT((X1245/(60*60*24))+""1/1/1970""))"),43818.0)</f>
        <v>43818</v>
      </c>
      <c r="X1245" s="156">
        <v>1.5767676E9</v>
      </c>
      <c r="Y1245" s="156">
        <v>9856.901</v>
      </c>
      <c r="AA1245" s="153">
        <f>IFERROR(__xludf.DUMMYFUNCTION("TO_DATE(INT((AB1245/(60*60*24))+""1/1/1970""))"),43825.0)</f>
        <v>43825</v>
      </c>
      <c r="AB1245" s="156">
        <v>1.577322E9</v>
      </c>
      <c r="AC1245" s="156">
        <v>89345.9456</v>
      </c>
      <c r="AE1245" s="153">
        <f>IFERROR(__xludf.DUMMYFUNCTION("TO_DATE(INT((AF1245/(60*60*24))+""1/1/1970""))"),43622.0)</f>
        <v>43622</v>
      </c>
      <c r="AF1245" s="152">
        <v>1.55979E9</v>
      </c>
      <c r="AG1245" s="152">
        <v>91157.6468</v>
      </c>
      <c r="AH1245" s="156"/>
      <c r="AI1245" s="153">
        <f>IFERROR(__xludf.DUMMYFUNCTION("TO_DATE(INT((AJ1245/(60*60*24))+""1/1/1970""))"),43851.0)</f>
        <v>43851</v>
      </c>
      <c r="AJ1245" s="156">
        <v>1.5796188E9</v>
      </c>
      <c r="AK1245" s="156">
        <v>99831.9748</v>
      </c>
      <c r="AL1245" s="156">
        <v>174753.8877</v>
      </c>
      <c r="AM1245" s="159">
        <v>216080.67</v>
      </c>
      <c r="AN1245" s="152">
        <f t="shared" si="1"/>
        <v>32438.832</v>
      </c>
      <c r="AO1245" s="152">
        <f t="shared" si="2"/>
        <v>192065.8697</v>
      </c>
      <c r="AP1245" s="152">
        <f t="shared" si="3"/>
        <v>9867.493</v>
      </c>
      <c r="AQ1245" s="152">
        <f t="shared" si="4"/>
        <v>88768.0465</v>
      </c>
      <c r="AR1245" s="152">
        <f t="shared" si="5"/>
        <v>90827.1024</v>
      </c>
    </row>
    <row r="1246">
      <c r="A1246" s="156">
        <v>1.5290064E9</v>
      </c>
      <c r="B1246" s="156">
        <v>123122.0882</v>
      </c>
      <c r="D1246" s="153">
        <f>IFERROR(__xludf.DUMMYFUNCTION("TO_DATE(INT((E1246/(60*60*24))+""1/1/1970""))"),43852.0)</f>
        <v>43852</v>
      </c>
      <c r="E1246" s="156">
        <v>1.5796692E9</v>
      </c>
      <c r="F1246" s="156">
        <v>99944.2205</v>
      </c>
      <c r="H1246" s="153">
        <f>IFERROR(__xludf.DUMMYFUNCTION("TO_DATE(INT((I1246/(60*60*24))+""1/1/1970""))"),43852.0)</f>
        <v>43852</v>
      </c>
      <c r="I1246" s="156">
        <v>1.5796692E9</v>
      </c>
      <c r="J1246" s="156">
        <v>175726.1947</v>
      </c>
      <c r="L1246" s="158">
        <v>43852.0</v>
      </c>
      <c r="M1246" s="159">
        <v>216455.55</v>
      </c>
      <c r="O1246" s="153">
        <f>IFERROR(__xludf.DUMMYFUNCTION("TO_DATE(INT((P1246/(60*60*24))+""1/1/1970""))"),43619.0)</f>
        <v>43619</v>
      </c>
      <c r="P1246" s="13">
        <v>1.55952E9</v>
      </c>
      <c r="Q1246" s="13">
        <v>32672.6889</v>
      </c>
      <c r="S1246" s="153">
        <f>IFERROR(__xludf.DUMMYFUNCTION("TO_DATE(INT((T1246/(60*60*24))+""1/1/1970""))"),43852.0)</f>
        <v>43852</v>
      </c>
      <c r="T1246" s="156">
        <v>1.5796692E9</v>
      </c>
      <c r="U1246" s="156">
        <v>191671.4017</v>
      </c>
      <c r="W1246" s="153">
        <f>IFERROR(__xludf.DUMMYFUNCTION("TO_DATE(INT((X1246/(60*60*24))+""1/1/1970""))"),43819.0)</f>
        <v>43819</v>
      </c>
      <c r="X1246" s="156">
        <v>1.576854E9</v>
      </c>
      <c r="Y1246" s="156">
        <v>9857.6109</v>
      </c>
      <c r="AA1246" s="153">
        <f>IFERROR(__xludf.DUMMYFUNCTION("TO_DATE(INT((AB1246/(60*60*24))+""1/1/1970""))"),43826.0)</f>
        <v>43826</v>
      </c>
      <c r="AB1246" s="152">
        <v>1.5774408E9</v>
      </c>
      <c r="AC1246" s="152">
        <v>88645.3488</v>
      </c>
      <c r="AE1246" s="153">
        <f>IFERROR(__xludf.DUMMYFUNCTION("TO_DATE(INT((AF1246/(60*60*24))+""1/1/1970""))"),43623.0)</f>
        <v>43623</v>
      </c>
      <c r="AF1246" s="156">
        <v>1.5598692E9</v>
      </c>
      <c r="AG1246" s="156">
        <v>91537.754</v>
      </c>
      <c r="AH1246" s="156"/>
      <c r="AI1246" s="153">
        <f>IFERROR(__xludf.DUMMYFUNCTION("TO_DATE(INT((AJ1246/(60*60*24))+""1/1/1970""))"),43852.0)</f>
        <v>43852</v>
      </c>
      <c r="AJ1246" s="156">
        <v>1.5796692E9</v>
      </c>
      <c r="AK1246" s="156">
        <v>99944.2205</v>
      </c>
      <c r="AL1246" s="156">
        <v>175726.1947</v>
      </c>
      <c r="AM1246" s="159">
        <v>216455.55</v>
      </c>
      <c r="AN1246" s="152">
        <f t="shared" si="1"/>
        <v>32508.0914</v>
      </c>
      <c r="AO1246" s="152">
        <f t="shared" si="2"/>
        <v>191671.4017</v>
      </c>
      <c r="AP1246" s="152">
        <f t="shared" si="3"/>
        <v>9868.673</v>
      </c>
      <c r="AQ1246" s="152">
        <f t="shared" si="4"/>
        <v>88743.272</v>
      </c>
      <c r="AR1246" s="152">
        <f t="shared" si="5"/>
        <v>90919.2073</v>
      </c>
    </row>
    <row r="1247">
      <c r="A1247" s="152">
        <v>1.5290352E9</v>
      </c>
      <c r="B1247" s="152">
        <v>123122.0882</v>
      </c>
      <c r="D1247" s="153">
        <f>IFERROR(__xludf.DUMMYFUNCTION("TO_DATE(INT((E1247/(60*60*24))+""1/1/1970""))"),43853.0)</f>
        <v>43853</v>
      </c>
      <c r="E1247" s="152">
        <v>1.5797556E9</v>
      </c>
      <c r="F1247" s="152">
        <v>100230.1241</v>
      </c>
      <c r="H1247" s="153">
        <f>IFERROR(__xludf.DUMMYFUNCTION("TO_DATE(INT((I1247/(60*60*24))+""1/1/1970""))"),43853.0)</f>
        <v>43853</v>
      </c>
      <c r="I1247" s="152">
        <v>1.5797556E9</v>
      </c>
      <c r="J1247" s="152">
        <v>173186.2209</v>
      </c>
      <c r="L1247" s="158">
        <v>43853.0</v>
      </c>
      <c r="M1247" s="160">
        <v>216660.71</v>
      </c>
      <c r="O1247" s="153">
        <f>IFERROR(__xludf.DUMMYFUNCTION("TO_DATE(INT((P1247/(60*60*24))+""1/1/1970""))"),43620.0)</f>
        <v>43620</v>
      </c>
      <c r="P1247" s="13">
        <v>1.5596568E9</v>
      </c>
      <c r="Q1247" s="13">
        <v>32663.7427</v>
      </c>
      <c r="S1247" s="153">
        <f>IFERROR(__xludf.DUMMYFUNCTION("TO_DATE(INT((T1247/(60*60*24))+""1/1/1970""))"),43853.0)</f>
        <v>43853</v>
      </c>
      <c r="T1247" s="152">
        <v>1.5797556E9</v>
      </c>
      <c r="U1247" s="152">
        <v>191709.2082</v>
      </c>
      <c r="W1247" s="153">
        <f>IFERROR(__xludf.DUMMYFUNCTION("TO_DATE(INT((X1247/(60*60*24))+""1/1/1970""))"),43820.0)</f>
        <v>43820</v>
      </c>
      <c r="X1247" s="156">
        <v>1.5768864E9</v>
      </c>
      <c r="Y1247" s="156">
        <v>9847.3767</v>
      </c>
      <c r="AA1247" s="153">
        <f>IFERROR(__xludf.DUMMYFUNCTION("TO_DATE(INT((AB1247/(60*60*24))+""1/1/1970""))"),43828.0)</f>
        <v>43828</v>
      </c>
      <c r="AB1247" s="156">
        <v>1.5776604E9</v>
      </c>
      <c r="AC1247" s="156">
        <v>88580.596</v>
      </c>
      <c r="AE1247" s="153">
        <f>IFERROR(__xludf.DUMMYFUNCTION("TO_DATE(INT((AF1247/(60*60*24))+""1/1/1970""))"),43624.0)</f>
        <v>43624</v>
      </c>
      <c r="AF1247" s="152">
        <v>1.559952E9</v>
      </c>
      <c r="AG1247" s="152">
        <v>92005.7028</v>
      </c>
      <c r="AH1247" s="156"/>
      <c r="AI1247" s="153">
        <f>IFERROR(__xludf.DUMMYFUNCTION("TO_DATE(INT((AJ1247/(60*60*24))+""1/1/1970""))"),43853.0)</f>
        <v>43853</v>
      </c>
      <c r="AJ1247" s="152">
        <v>1.5797556E9</v>
      </c>
      <c r="AK1247" s="152">
        <v>100230.1241</v>
      </c>
      <c r="AL1247" s="152">
        <v>173186.2209</v>
      </c>
      <c r="AM1247" s="160">
        <v>216660.71</v>
      </c>
      <c r="AN1247" s="152">
        <f t="shared" si="1"/>
        <v>32516.3833</v>
      </c>
      <c r="AO1247" s="152">
        <f t="shared" si="2"/>
        <v>191709.2082</v>
      </c>
      <c r="AP1247" s="152">
        <f t="shared" si="3"/>
        <v>9872.1218</v>
      </c>
      <c r="AQ1247" s="152">
        <f t="shared" si="4"/>
        <v>88369.0874</v>
      </c>
      <c r="AR1247" s="152">
        <f t="shared" si="5"/>
        <v>90832.0147</v>
      </c>
    </row>
    <row r="1248">
      <c r="A1248" s="156">
        <v>1.52907468E9</v>
      </c>
      <c r="B1248" s="156">
        <v>122609.4529</v>
      </c>
      <c r="D1248" s="153">
        <f>IFERROR(__xludf.DUMMYFUNCTION("TO_DATE(INT((E1248/(60*60*24))+""1/1/1970""))"),43854.0)</f>
        <v>43854</v>
      </c>
      <c r="E1248" s="156">
        <v>1.579842E9</v>
      </c>
      <c r="F1248" s="156">
        <v>100230.1241</v>
      </c>
      <c r="H1248" s="153">
        <f>IFERROR(__xludf.DUMMYFUNCTION("TO_DATE(INT((I1248/(60*60*24))+""1/1/1970""))"),43854.0)</f>
        <v>43854</v>
      </c>
      <c r="I1248" s="156">
        <v>1.579842E9</v>
      </c>
      <c r="J1248" s="156">
        <v>173315.5809</v>
      </c>
      <c r="L1248" s="158">
        <v>43854.0</v>
      </c>
      <c r="M1248" s="159">
        <v>217248.07</v>
      </c>
      <c r="O1248" s="153">
        <f>IFERROR(__xludf.DUMMYFUNCTION("TO_DATE(INT((P1248/(60*60*24))+""1/1/1970""))"),43621.0)</f>
        <v>43621</v>
      </c>
      <c r="P1248" s="13">
        <v>1.5597432E9</v>
      </c>
      <c r="Q1248" s="13">
        <v>32534.2417</v>
      </c>
      <c r="S1248" s="153">
        <f>IFERROR(__xludf.DUMMYFUNCTION("TO_DATE(INT((T1248/(60*60*24))+""1/1/1970""))"),43854.0)</f>
        <v>43854</v>
      </c>
      <c r="T1248" s="156">
        <v>1.579842E9</v>
      </c>
      <c r="U1248" s="156">
        <v>191923.4342</v>
      </c>
      <c r="W1248" s="153">
        <f>IFERROR(__xludf.DUMMYFUNCTION("TO_DATE(INT((X1248/(60*60*24))+""1/1/1970""))"),43822.0)</f>
        <v>43822</v>
      </c>
      <c r="X1248" s="152">
        <v>1.5770592E9</v>
      </c>
      <c r="Y1248" s="152">
        <v>9847.9079</v>
      </c>
      <c r="AA1248" s="153">
        <f>IFERROR(__xludf.DUMMYFUNCTION("TO_DATE(INT((AB1248/(60*60*24))+""1/1/1970""))"),43829.0)</f>
        <v>43829</v>
      </c>
      <c r="AB1248" s="152">
        <v>1.5777E9</v>
      </c>
      <c r="AC1248" s="152">
        <v>88313.0564</v>
      </c>
      <c r="AE1248" s="153">
        <f>IFERROR(__xludf.DUMMYFUNCTION("TO_DATE(INT((AF1248/(60*60*24))+""1/1/1970""))"),43625.0)</f>
        <v>43625</v>
      </c>
      <c r="AF1248" s="156">
        <v>1.5601176E9</v>
      </c>
      <c r="AG1248" s="156">
        <v>92005.7028</v>
      </c>
      <c r="AH1248" s="156"/>
      <c r="AI1248" s="153">
        <f>IFERROR(__xludf.DUMMYFUNCTION("TO_DATE(INT((AJ1248/(60*60*24))+""1/1/1970""))"),43854.0)</f>
        <v>43854</v>
      </c>
      <c r="AJ1248" s="156">
        <v>1.579842E9</v>
      </c>
      <c r="AK1248" s="156">
        <v>100230.1241</v>
      </c>
      <c r="AL1248" s="156">
        <v>173315.5809</v>
      </c>
      <c r="AM1248" s="159">
        <v>217248.07</v>
      </c>
      <c r="AN1248" s="152">
        <f t="shared" si="1"/>
        <v>32555.6272</v>
      </c>
      <c r="AO1248" s="152">
        <f t="shared" si="2"/>
        <v>191923.4342</v>
      </c>
      <c r="AP1248" s="152">
        <f t="shared" si="3"/>
        <v>9863.1258</v>
      </c>
      <c r="AQ1248" s="152">
        <f t="shared" si="4"/>
        <v>88490.7104</v>
      </c>
      <c r="AR1248" s="152">
        <f t="shared" si="5"/>
        <v>91162.7735</v>
      </c>
    </row>
    <row r="1249">
      <c r="A1249" s="152">
        <v>1.5290928E9</v>
      </c>
      <c r="B1249" s="152">
        <v>122967.4137</v>
      </c>
      <c r="D1249" s="153">
        <f>IFERROR(__xludf.DUMMYFUNCTION("TO_DATE(INT((E1249/(60*60*24))+""1/1/1970""))"),43855.0)</f>
        <v>43855</v>
      </c>
      <c r="E1249" s="152">
        <v>1.5799284E9</v>
      </c>
      <c r="F1249" s="152">
        <v>100230.1241</v>
      </c>
      <c r="H1249" s="153">
        <f>IFERROR(__xludf.DUMMYFUNCTION("TO_DATE(INT((I1249/(60*60*24))+""1/1/1970""))"),43855.0)</f>
        <v>43855</v>
      </c>
      <c r="I1249" s="152">
        <v>1.5799284E9</v>
      </c>
      <c r="J1249" s="152">
        <v>172583.2409</v>
      </c>
      <c r="L1249" s="158">
        <v>43855.0</v>
      </c>
      <c r="M1249" s="160">
        <v>217061.79</v>
      </c>
      <c r="O1249" s="153">
        <f>IFERROR(__xludf.DUMMYFUNCTION("TO_DATE(INT((P1249/(60*60*24))+""1/1/1970""))"),43622.0)</f>
        <v>43622</v>
      </c>
      <c r="P1249" s="13">
        <v>1.5598296E9</v>
      </c>
      <c r="Q1249" s="13">
        <v>32434.2798</v>
      </c>
      <c r="S1249" s="153">
        <f>IFERROR(__xludf.DUMMYFUNCTION("TO_DATE(INT((T1249/(60*60*24))+""1/1/1970""))"),43855.0)</f>
        <v>43855</v>
      </c>
      <c r="T1249" s="152">
        <v>1.5799284E9</v>
      </c>
      <c r="U1249" s="152">
        <v>190195.0586</v>
      </c>
      <c r="W1249" s="153">
        <f>IFERROR(__xludf.DUMMYFUNCTION("TO_DATE(INT((X1249/(60*60*24))+""1/1/1970""))"),43823.0)</f>
        <v>43823</v>
      </c>
      <c r="X1249" s="156">
        <v>1.5771996E9</v>
      </c>
      <c r="Y1249" s="156">
        <v>9850.7582</v>
      </c>
      <c r="AA1249" s="153">
        <f>IFERROR(__xludf.DUMMYFUNCTION("TO_DATE(INT((AB1249/(60*60*24))+""1/1/1970""))"),43830.0)</f>
        <v>43830</v>
      </c>
      <c r="AB1249" s="156">
        <v>1.5777792E9</v>
      </c>
      <c r="AC1249" s="156">
        <v>88180.061</v>
      </c>
      <c r="AE1249" s="153">
        <f>IFERROR(__xludf.DUMMYFUNCTION("TO_DATE(INT((AF1249/(60*60*24))+""1/1/1970""))"),43626.0)</f>
        <v>43626</v>
      </c>
      <c r="AF1249" s="156">
        <v>1.5601572E9</v>
      </c>
      <c r="AG1249" s="156">
        <v>91889.5252</v>
      </c>
      <c r="AH1249" s="156"/>
      <c r="AI1249" s="153">
        <f>IFERROR(__xludf.DUMMYFUNCTION("TO_DATE(INT((AJ1249/(60*60*24))+""1/1/1970""))"),43855.0)</f>
        <v>43855</v>
      </c>
      <c r="AJ1249" s="152">
        <v>1.5799284E9</v>
      </c>
      <c r="AK1249" s="152">
        <v>100230.1241</v>
      </c>
      <c r="AL1249" s="152">
        <v>172583.2409</v>
      </c>
      <c r="AM1249" s="160">
        <v>217061.79</v>
      </c>
      <c r="AN1249" s="152">
        <f t="shared" si="1"/>
        <v>32612.6746</v>
      </c>
      <c r="AO1249" s="152">
        <f t="shared" si="2"/>
        <v>190195.0586</v>
      </c>
      <c r="AP1249" s="152">
        <f t="shared" si="3"/>
        <v>9857.4278</v>
      </c>
      <c r="AQ1249" s="152">
        <f t="shared" si="4"/>
        <v>88490.7104</v>
      </c>
      <c r="AR1249" s="152">
        <f t="shared" si="5"/>
        <v>91410.0239</v>
      </c>
    </row>
    <row r="1250">
      <c r="A1250" s="156">
        <v>1.52932866E9</v>
      </c>
      <c r="B1250" s="156">
        <v>122163.1068</v>
      </c>
      <c r="D1250" s="153">
        <f>IFERROR(__xludf.DUMMYFUNCTION("TO_DATE(INT((E1250/(60*60*24))+""1/1/1970""))"),43857.0)</f>
        <v>43857</v>
      </c>
      <c r="E1250" s="156">
        <v>1.5801372E9</v>
      </c>
      <c r="F1250" s="156">
        <v>100230.1241</v>
      </c>
      <c r="H1250" s="153">
        <f>IFERROR(__xludf.DUMMYFUNCTION("TO_DATE(INT((I1250/(60*60*24))+""1/1/1970""))"),43857.0)</f>
        <v>43857</v>
      </c>
      <c r="I1250" s="156">
        <v>1.5801372E9</v>
      </c>
      <c r="J1250" s="156">
        <v>172583.2409</v>
      </c>
      <c r="L1250" s="158">
        <v>43857.0</v>
      </c>
      <c r="M1250" s="159">
        <v>217061.79</v>
      </c>
      <c r="O1250" s="153">
        <f>IFERROR(__xludf.DUMMYFUNCTION("TO_DATE(INT((P1250/(60*60*24))+""1/1/1970""))"),43623.0)</f>
        <v>43623</v>
      </c>
      <c r="P1250" s="13">
        <v>1.559916E9</v>
      </c>
      <c r="Q1250" s="13">
        <v>32527.6055</v>
      </c>
      <c r="S1250" s="153">
        <f>IFERROR(__xludf.DUMMYFUNCTION("TO_DATE(INT((T1250/(60*60*24))+""1/1/1970""))"),43857.0)</f>
        <v>43857</v>
      </c>
      <c r="T1250" s="156">
        <v>1.5801372E9</v>
      </c>
      <c r="U1250" s="156">
        <v>190195.0586</v>
      </c>
      <c r="W1250" s="153">
        <f>IFERROR(__xludf.DUMMYFUNCTION("TO_DATE(INT((X1250/(60*60*24))+""1/1/1970""))"),43824.0)</f>
        <v>43824</v>
      </c>
      <c r="X1250" s="156">
        <v>1.577232E9</v>
      </c>
      <c r="Y1250" s="156">
        <v>9850.6549</v>
      </c>
      <c r="AA1250" s="153">
        <f>IFERROR(__xludf.DUMMYFUNCTION("TO_DATE(INT((AB1250/(60*60*24))+""1/1/1970""))"),43832.0)</f>
        <v>43832</v>
      </c>
      <c r="AB1250" s="152">
        <v>1.5779268E9</v>
      </c>
      <c r="AC1250" s="152">
        <v>87354.3918</v>
      </c>
      <c r="AE1250" s="153">
        <f>IFERROR(__xludf.DUMMYFUNCTION("TO_DATE(INT((AF1250/(60*60*24))+""1/1/1970""))"),43627.0)</f>
        <v>43627</v>
      </c>
      <c r="AF1250" s="152">
        <v>1.5602364E9</v>
      </c>
      <c r="AG1250" s="152">
        <v>91881.0244</v>
      </c>
      <c r="AH1250" s="156"/>
      <c r="AI1250" s="153">
        <f>IFERROR(__xludf.DUMMYFUNCTION("TO_DATE(INT((AJ1250/(60*60*24))+""1/1/1970""))"),43857.0)</f>
        <v>43857</v>
      </c>
      <c r="AJ1250" s="156">
        <v>1.5801372E9</v>
      </c>
      <c r="AK1250" s="156">
        <v>100230.1241</v>
      </c>
      <c r="AL1250" s="156">
        <v>172583.2409</v>
      </c>
      <c r="AM1250" s="159">
        <v>217061.79</v>
      </c>
      <c r="AN1250" s="152">
        <f t="shared" si="1"/>
        <v>32699.8005</v>
      </c>
      <c r="AO1250" s="152">
        <f t="shared" si="2"/>
        <v>190195.0586</v>
      </c>
      <c r="AP1250" s="152">
        <f t="shared" si="3"/>
        <v>9858.1286</v>
      </c>
      <c r="AQ1250" s="152">
        <f t="shared" si="4"/>
        <v>87986.8382</v>
      </c>
      <c r="AR1250" s="152">
        <f t="shared" si="5"/>
        <v>91414.9362</v>
      </c>
    </row>
    <row r="1251">
      <c r="A1251" s="152">
        <v>1.529352E9</v>
      </c>
      <c r="B1251" s="152">
        <v>122715.5154</v>
      </c>
      <c r="D1251" s="153">
        <f>IFERROR(__xludf.DUMMYFUNCTION("TO_DATE(INT((E1251/(60*60*24))+""1/1/1970""))"),43858.0)</f>
        <v>43858</v>
      </c>
      <c r="E1251" s="156">
        <v>1.5801876E9</v>
      </c>
      <c r="F1251" s="156">
        <v>100230.1241</v>
      </c>
      <c r="H1251" s="153">
        <f>IFERROR(__xludf.DUMMYFUNCTION("TO_DATE(INT((I1251/(60*60*24))+""1/1/1970""))"),43858.0)</f>
        <v>43858</v>
      </c>
      <c r="I1251" s="156">
        <v>1.5801876E9</v>
      </c>
      <c r="J1251" s="156">
        <v>172185.9209</v>
      </c>
      <c r="L1251" s="158">
        <v>43858.0</v>
      </c>
      <c r="M1251" s="159">
        <v>216597.07</v>
      </c>
      <c r="O1251" s="153">
        <f>IFERROR(__xludf.DUMMYFUNCTION("TO_DATE(INT((P1251/(60*60*24))+""1/1/1970""))"),43624.0)</f>
        <v>43624</v>
      </c>
      <c r="P1251" s="13">
        <v>1.559952E9</v>
      </c>
      <c r="Q1251" s="13">
        <v>32628.2104</v>
      </c>
      <c r="S1251" s="153">
        <f>IFERROR(__xludf.DUMMYFUNCTION("TO_DATE(INT((T1251/(60*60*24))+""1/1/1970""))"),43858.0)</f>
        <v>43858</v>
      </c>
      <c r="T1251" s="156">
        <v>1.5801876E9</v>
      </c>
      <c r="U1251" s="156">
        <v>187152.3299</v>
      </c>
      <c r="W1251" s="153">
        <f>IFERROR(__xludf.DUMMYFUNCTION("TO_DATE(INT((X1251/(60*60*24))+""1/1/1970""))"),43825.0)</f>
        <v>43825</v>
      </c>
      <c r="X1251" s="152">
        <v>1.5773724E9</v>
      </c>
      <c r="Y1251" s="152">
        <v>9850.6549</v>
      </c>
      <c r="AA1251" s="153">
        <f>IFERROR(__xludf.DUMMYFUNCTION("TO_DATE(INT((AB1251/(60*60*24))+""1/1/1970""))"),43833.0)</f>
        <v>43833</v>
      </c>
      <c r="AB1251" s="156">
        <v>1.5780456E9</v>
      </c>
      <c r="AC1251" s="156">
        <v>88662.6782</v>
      </c>
      <c r="AE1251" s="153">
        <f>IFERROR(__xludf.DUMMYFUNCTION("TO_DATE(INT((AF1251/(60*60*24))+""1/1/1970""))"),43628.0)</f>
        <v>43628</v>
      </c>
      <c r="AF1251" s="156">
        <v>1.5603156E9</v>
      </c>
      <c r="AG1251" s="156">
        <v>91974.1284</v>
      </c>
      <c r="AH1251" s="156"/>
      <c r="AI1251" s="153">
        <f>IFERROR(__xludf.DUMMYFUNCTION("TO_DATE(INT((AJ1251/(60*60*24))+""1/1/1970""))"),43858.0)</f>
        <v>43858</v>
      </c>
      <c r="AJ1251" s="156">
        <v>1.5801876E9</v>
      </c>
      <c r="AK1251" s="156">
        <v>100230.1241</v>
      </c>
      <c r="AL1251" s="156">
        <v>172185.9209</v>
      </c>
      <c r="AM1251" s="159">
        <v>216597.07</v>
      </c>
      <c r="AN1251" s="152">
        <f t="shared" si="1"/>
        <v>32673.0545</v>
      </c>
      <c r="AO1251" s="152">
        <f t="shared" si="2"/>
        <v>187152.3299</v>
      </c>
      <c r="AP1251" s="152">
        <f t="shared" si="3"/>
        <v>9866.2538</v>
      </c>
      <c r="AQ1251" s="152">
        <f t="shared" si="4"/>
        <v>88138.4836</v>
      </c>
      <c r="AR1251" s="152">
        <f t="shared" si="5"/>
        <v>91457.5091</v>
      </c>
    </row>
    <row r="1252">
      <c r="A1252" s="156">
        <v>1.52941506E9</v>
      </c>
      <c r="B1252" s="156">
        <v>121610.6983</v>
      </c>
      <c r="D1252" s="153">
        <f>IFERROR(__xludf.DUMMYFUNCTION("TO_DATE(INT((E1252/(60*60*24))+""1/1/1970""))"),43859.0)</f>
        <v>43859</v>
      </c>
      <c r="E1252" s="152">
        <v>1.580274E9</v>
      </c>
      <c r="F1252" s="152">
        <v>100230.1241</v>
      </c>
      <c r="H1252" s="153">
        <f>IFERROR(__xludf.DUMMYFUNCTION("TO_DATE(INT((I1252/(60*60*24))+""1/1/1970""))"),43859.0)</f>
        <v>43859</v>
      </c>
      <c r="I1252" s="152">
        <v>1.580274E9</v>
      </c>
      <c r="J1252" s="152">
        <v>172656.8309</v>
      </c>
      <c r="L1252" s="158">
        <v>43859.0</v>
      </c>
      <c r="M1252" s="160">
        <v>216749.47</v>
      </c>
      <c r="O1252" s="153">
        <f>IFERROR(__xludf.DUMMYFUNCTION("TO_DATE(INT((P1252/(60*60*24))+""1/1/1970""))"),43625.0)</f>
        <v>43625</v>
      </c>
      <c r="P1252" s="13">
        <v>1.5600384E9</v>
      </c>
      <c r="Q1252" s="13">
        <v>32628.2104</v>
      </c>
      <c r="S1252" s="153">
        <f>IFERROR(__xludf.DUMMYFUNCTION("TO_DATE(INT((T1252/(60*60*24))+""1/1/1970""))"),43859.0)</f>
        <v>43859</v>
      </c>
      <c r="T1252" s="152">
        <v>1.580274E9</v>
      </c>
      <c r="U1252" s="152">
        <v>189139.6258</v>
      </c>
      <c r="W1252" s="153">
        <f>IFERROR(__xludf.DUMMYFUNCTION("TO_DATE(INT((X1252/(60*60*24))+""1/1/1970""))"),43826.0)</f>
        <v>43826</v>
      </c>
      <c r="X1252" s="152">
        <v>1.5774588E9</v>
      </c>
      <c r="Y1252" s="152">
        <v>9848.1407</v>
      </c>
      <c r="AA1252" s="153">
        <f>IFERROR(__xludf.DUMMYFUNCTION("TO_DATE(INT((AB1252/(60*60*24))+""1/1/1970""))"),43835.0)</f>
        <v>43835</v>
      </c>
      <c r="AB1252" s="152">
        <v>1.5782652E9</v>
      </c>
      <c r="AC1252" s="152">
        <v>88658.1512</v>
      </c>
      <c r="AE1252" s="153">
        <f>IFERROR(__xludf.DUMMYFUNCTION("TO_DATE(INT((AF1252/(60*60*24))+""1/1/1970""))"),43629.0)</f>
        <v>43629</v>
      </c>
      <c r="AF1252" s="152">
        <v>1.5603948E9</v>
      </c>
      <c r="AG1252" s="152">
        <v>91674.1716</v>
      </c>
      <c r="AH1252" s="156"/>
      <c r="AI1252" s="153">
        <f>IFERROR(__xludf.DUMMYFUNCTION("TO_DATE(INT((AJ1252/(60*60*24))+""1/1/1970""))"),43859.0)</f>
        <v>43859</v>
      </c>
      <c r="AJ1252" s="152">
        <v>1.580274E9</v>
      </c>
      <c r="AK1252" s="152">
        <v>100230.1241</v>
      </c>
      <c r="AL1252" s="152">
        <v>172656.8309</v>
      </c>
      <c r="AM1252" s="160">
        <v>216749.47</v>
      </c>
      <c r="AN1252" s="152">
        <f t="shared" si="1"/>
        <v>32638.9972</v>
      </c>
      <c r="AO1252" s="152">
        <f t="shared" si="2"/>
        <v>189139.6258</v>
      </c>
      <c r="AP1252" s="152">
        <f t="shared" si="3"/>
        <v>9860.736</v>
      </c>
      <c r="AQ1252" s="152">
        <f t="shared" si="4"/>
        <v>88181.0379</v>
      </c>
      <c r="AR1252" s="152">
        <f t="shared" si="5"/>
        <v>91434.5852</v>
      </c>
    </row>
    <row r="1253">
      <c r="A1253" s="152">
        <v>1.5294384E9</v>
      </c>
      <c r="B1253" s="152">
        <v>122247.0729</v>
      </c>
      <c r="D1253" s="153">
        <f>IFERROR(__xludf.DUMMYFUNCTION("TO_DATE(INT((E1253/(60*60*24))+""1/1/1970""))"),43860.0)</f>
        <v>43860</v>
      </c>
      <c r="E1253" s="156">
        <v>1.5803604E9</v>
      </c>
      <c r="F1253" s="156">
        <v>100230.1241</v>
      </c>
      <c r="H1253" s="153">
        <f>IFERROR(__xludf.DUMMYFUNCTION("TO_DATE(INT((I1253/(60*60*24))+""1/1/1970""))"),43860.0)</f>
        <v>43860</v>
      </c>
      <c r="I1253" s="156">
        <v>1.5803604E9</v>
      </c>
      <c r="J1253" s="156">
        <v>171311.5809</v>
      </c>
      <c r="L1253" s="158">
        <v>43860.0</v>
      </c>
      <c r="M1253" s="159">
        <v>217459.11</v>
      </c>
      <c r="O1253" s="153">
        <f>IFERROR(__xludf.DUMMYFUNCTION("TO_DATE(INT((P1253/(60*60*24))+""1/1/1970""))"),43626.0)</f>
        <v>43626</v>
      </c>
      <c r="P1253" s="13">
        <v>1.5601248E9</v>
      </c>
      <c r="Q1253" s="13">
        <v>32609.5377</v>
      </c>
      <c r="S1253" s="153">
        <f>IFERROR(__xludf.DUMMYFUNCTION("TO_DATE(INT((T1253/(60*60*24))+""1/1/1970""))"),43860.0)</f>
        <v>43860</v>
      </c>
      <c r="T1253" s="156">
        <v>1.5803604E9</v>
      </c>
      <c r="U1253" s="156">
        <v>188980.9162</v>
      </c>
      <c r="W1253" s="153">
        <f>IFERROR(__xludf.DUMMYFUNCTION("TO_DATE(INT((X1253/(60*60*24))+""1/1/1970""))"),43827.0)</f>
        <v>43827</v>
      </c>
      <c r="X1253" s="152">
        <v>1.5774912E9</v>
      </c>
      <c r="Y1253" s="152">
        <v>9850.8398</v>
      </c>
      <c r="AA1253" s="153">
        <f>IFERROR(__xludf.DUMMYFUNCTION("TO_DATE(INT((AB1253/(60*60*24))+""1/1/1970""))"),43836.0)</f>
        <v>43836</v>
      </c>
      <c r="AB1253" s="156">
        <v>1.5783048E9</v>
      </c>
      <c r="AC1253" s="156">
        <v>88156.2251</v>
      </c>
      <c r="AE1253" s="153">
        <f>IFERROR(__xludf.DUMMYFUNCTION("TO_DATE(INT((AF1253/(60*60*24))+""1/1/1970""))"),43630.0)</f>
        <v>43630</v>
      </c>
      <c r="AF1253" s="156">
        <v>1.560474E9</v>
      </c>
      <c r="AG1253" s="156">
        <v>91568.9236</v>
      </c>
      <c r="AH1253" s="156"/>
      <c r="AI1253" s="153">
        <f>IFERROR(__xludf.DUMMYFUNCTION("TO_DATE(INT((AJ1253/(60*60*24))+""1/1/1970""))"),43860.0)</f>
        <v>43860</v>
      </c>
      <c r="AJ1253" s="156">
        <v>1.5803604E9</v>
      </c>
      <c r="AK1253" s="156">
        <v>100230.1241</v>
      </c>
      <c r="AL1253" s="156">
        <v>171311.5809</v>
      </c>
      <c r="AM1253" s="159">
        <v>217459.11</v>
      </c>
      <c r="AN1253" s="152">
        <f t="shared" si="1"/>
        <v>32691.1098</v>
      </c>
      <c r="AO1253" s="152">
        <f t="shared" si="2"/>
        <v>188980.9162</v>
      </c>
      <c r="AP1253" s="152">
        <f t="shared" si="3"/>
        <v>9862.0978</v>
      </c>
      <c r="AQ1253" s="152">
        <f t="shared" si="4"/>
        <v>87988.0722</v>
      </c>
      <c r="AR1253" s="152">
        <f t="shared" si="5"/>
        <v>91502.9475</v>
      </c>
    </row>
    <row r="1254">
      <c r="A1254" s="156">
        <v>1.52950146E9</v>
      </c>
      <c r="B1254" s="156">
        <v>122627.13</v>
      </c>
      <c r="D1254" s="153">
        <f>IFERROR(__xludf.DUMMYFUNCTION("TO_DATE(INT((E1254/(60*60*24))+""1/1/1970""))"),43861.0)</f>
        <v>43861</v>
      </c>
      <c r="E1254" s="152">
        <v>1.5804468E9</v>
      </c>
      <c r="F1254" s="152">
        <v>100230.1241</v>
      </c>
      <c r="H1254" s="153">
        <f>IFERROR(__xludf.DUMMYFUNCTION("TO_DATE(INT((I1254/(60*60*24))+""1/1/1970""))"),43861.0)</f>
        <v>43861</v>
      </c>
      <c r="I1254" s="152">
        <v>1.5804468E9</v>
      </c>
      <c r="J1254" s="152">
        <v>174648.5709</v>
      </c>
      <c r="L1254" s="158">
        <v>43861.0</v>
      </c>
      <c r="M1254" s="160">
        <v>217796.39</v>
      </c>
      <c r="O1254" s="153">
        <f>IFERROR(__xludf.DUMMYFUNCTION("TO_DATE(INT((P1254/(60*60*24))+""1/1/1970""))"),43627.0)</f>
        <v>43627</v>
      </c>
      <c r="P1254" s="13">
        <v>1.5602616E9</v>
      </c>
      <c r="Q1254" s="13">
        <v>32545.0903</v>
      </c>
      <c r="S1254" s="153">
        <f>IFERROR(__xludf.DUMMYFUNCTION("TO_DATE(INT((T1254/(60*60*24))+""1/1/1970""))"),43861.0)</f>
        <v>43861</v>
      </c>
      <c r="T1254" s="152">
        <v>1.5804468E9</v>
      </c>
      <c r="U1254" s="152">
        <v>189570.7989</v>
      </c>
      <c r="W1254" s="153">
        <f>IFERROR(__xludf.DUMMYFUNCTION("TO_DATE(INT((X1254/(60*60*24))+""1/1/1970""))"),43829.0)</f>
        <v>43829</v>
      </c>
      <c r="X1254" s="156">
        <v>1.577664E9</v>
      </c>
      <c r="Y1254" s="156">
        <v>9852.1106</v>
      </c>
      <c r="AA1254" s="153">
        <f>IFERROR(__xludf.DUMMYFUNCTION("TO_DATE(INT((AB1254/(60*60*24))+""1/1/1970""))"),43837.0)</f>
        <v>43837</v>
      </c>
      <c r="AB1254" s="152">
        <v>1.578384E9</v>
      </c>
      <c r="AC1254" s="152">
        <v>88140.3893</v>
      </c>
      <c r="AE1254" s="153">
        <f>IFERROR(__xludf.DUMMYFUNCTION("TO_DATE(INT((AF1254/(60*60*24))+""1/1/1970""))"),43631.0)</f>
        <v>43631</v>
      </c>
      <c r="AF1254" s="152">
        <v>1.5605568E9</v>
      </c>
      <c r="AG1254" s="152">
        <v>91002.6084</v>
      </c>
      <c r="AH1254" s="156"/>
      <c r="AI1254" s="153">
        <f>IFERROR(__xludf.DUMMYFUNCTION("TO_DATE(INT((AJ1254/(60*60*24))+""1/1/1970""))"),43861.0)</f>
        <v>43861</v>
      </c>
      <c r="AJ1254" s="152">
        <v>1.5804468E9</v>
      </c>
      <c r="AK1254" s="152">
        <v>100230.1241</v>
      </c>
      <c r="AL1254" s="152">
        <v>174648.5709</v>
      </c>
      <c r="AM1254" s="160">
        <v>217796.39</v>
      </c>
      <c r="AN1254" s="152">
        <f t="shared" si="1"/>
        <v>32732.0464</v>
      </c>
      <c r="AO1254" s="152">
        <f t="shared" si="2"/>
        <v>189570.7989</v>
      </c>
      <c r="AP1254" s="152">
        <f t="shared" si="3"/>
        <v>9878.7726</v>
      </c>
      <c r="AQ1254" s="152">
        <f t="shared" si="4"/>
        <v>88111.2694</v>
      </c>
      <c r="AR1254" s="152">
        <f t="shared" si="5"/>
        <v>91380.5504</v>
      </c>
    </row>
    <row r="1255">
      <c r="A1255" s="152">
        <v>1.5295248E9</v>
      </c>
      <c r="B1255" s="152">
        <v>122454.7785</v>
      </c>
      <c r="D1255" s="153">
        <f>IFERROR(__xludf.DUMMYFUNCTION("TO_DATE(INT((E1255/(60*60*24))+""1/1/1970""))"),43862.0)</f>
        <v>43862</v>
      </c>
      <c r="E1255" s="156">
        <v>1.5805332E9</v>
      </c>
      <c r="F1255" s="156">
        <v>100230.1241</v>
      </c>
      <c r="H1255" s="153">
        <f>IFERROR(__xludf.DUMMYFUNCTION("TO_DATE(INT((I1255/(60*60*24))+""1/1/1970""))"),43862.0)</f>
        <v>43862</v>
      </c>
      <c r="I1255" s="156">
        <v>1.5805332E9</v>
      </c>
      <c r="J1255" s="156">
        <v>171653.9009</v>
      </c>
      <c r="L1255" s="158">
        <v>43862.0</v>
      </c>
      <c r="M1255" s="159">
        <v>216835.63</v>
      </c>
      <c r="O1255" s="153">
        <f>IFERROR(__xludf.DUMMYFUNCTION("TO_DATE(INT((P1255/(60*60*24))+""1/1/1970""))"),43628.0)</f>
        <v>43628</v>
      </c>
      <c r="P1255" s="13">
        <v>1.560348E9</v>
      </c>
      <c r="Q1255" s="13">
        <v>32545.9134</v>
      </c>
      <c r="S1255" s="153">
        <f>IFERROR(__xludf.DUMMYFUNCTION("TO_DATE(INT((T1255/(60*60*24))+""1/1/1970""))"),43862.0)</f>
        <v>43862</v>
      </c>
      <c r="T1255" s="156">
        <v>1.5805332E9</v>
      </c>
      <c r="U1255" s="156">
        <v>186177.9461</v>
      </c>
      <c r="W1255" s="153">
        <f>IFERROR(__xludf.DUMMYFUNCTION("TO_DATE(INT((X1255/(60*60*24))+""1/1/1970""))"),43830.0)</f>
        <v>43830</v>
      </c>
      <c r="X1255" s="152">
        <v>1.5778044E9</v>
      </c>
      <c r="Y1255" s="152">
        <v>9854.0997</v>
      </c>
      <c r="AA1255" s="153">
        <f>IFERROR(__xludf.DUMMYFUNCTION("TO_DATE(INT((AB1255/(60*60*24))+""1/1/1970""))"),43838.0)</f>
        <v>43838</v>
      </c>
      <c r="AB1255" s="156">
        <v>1.5784632E9</v>
      </c>
      <c r="AC1255" s="156">
        <v>88320.1963</v>
      </c>
      <c r="AE1255" s="153">
        <f>IFERROR(__xludf.DUMMYFUNCTION("TO_DATE(INT((AF1255/(60*60*24))+""1/1/1970""))"),43632.0)</f>
        <v>43632</v>
      </c>
      <c r="AF1255" s="156">
        <v>1.5607224E9</v>
      </c>
      <c r="AG1255" s="156">
        <v>91002.6084</v>
      </c>
      <c r="AH1255" s="156"/>
      <c r="AI1255" s="153">
        <f>IFERROR(__xludf.DUMMYFUNCTION("TO_DATE(INT((AJ1255/(60*60*24))+""1/1/1970""))"),43862.0)</f>
        <v>43862</v>
      </c>
      <c r="AJ1255" s="156">
        <v>1.5805332E9</v>
      </c>
      <c r="AK1255" s="156">
        <v>100230.1241</v>
      </c>
      <c r="AL1255" s="156">
        <v>171653.9009</v>
      </c>
      <c r="AM1255" s="159">
        <v>216835.63</v>
      </c>
      <c r="AN1255" s="152">
        <f t="shared" si="1"/>
        <v>32821.3527</v>
      </c>
      <c r="AO1255" s="152">
        <f t="shared" si="2"/>
        <v>186177.9461</v>
      </c>
      <c r="AP1255" s="152">
        <f t="shared" si="3"/>
        <v>9899.2439</v>
      </c>
      <c r="AQ1255" s="152">
        <f t="shared" si="4"/>
        <v>88111.2694</v>
      </c>
      <c r="AR1255" s="152">
        <f t="shared" si="5"/>
        <v>90842.6579</v>
      </c>
    </row>
    <row r="1256">
      <c r="A1256" s="156">
        <v>1.52958786E9</v>
      </c>
      <c r="B1256" s="156">
        <v>122419.4244</v>
      </c>
      <c r="D1256" s="153">
        <f>IFERROR(__xludf.DUMMYFUNCTION("TO_DATE(INT((E1256/(60*60*24))+""1/1/1970""))"),43864.0)</f>
        <v>43864</v>
      </c>
      <c r="E1256" s="152">
        <v>1.580742E9</v>
      </c>
      <c r="F1256" s="152">
        <v>100230.1241</v>
      </c>
      <c r="H1256" s="153">
        <f>IFERROR(__xludf.DUMMYFUNCTION("TO_DATE(INT((I1256/(60*60*24))+""1/1/1970""))"),43864.0)</f>
        <v>43864</v>
      </c>
      <c r="I1256" s="152">
        <v>1.580742E9</v>
      </c>
      <c r="J1256" s="152">
        <v>171653.9009</v>
      </c>
      <c r="L1256" s="158">
        <v>43864.0</v>
      </c>
      <c r="M1256" s="160">
        <v>216835.63</v>
      </c>
      <c r="O1256" s="153">
        <f>IFERROR(__xludf.DUMMYFUNCTION("TO_DATE(INT((P1256/(60*60*24))+""1/1/1970""))"),43629.0)</f>
        <v>43629</v>
      </c>
      <c r="P1256" s="13">
        <v>1.5604344E9</v>
      </c>
      <c r="Q1256" s="13">
        <v>32559.6426</v>
      </c>
      <c r="S1256" s="153">
        <f>IFERROR(__xludf.DUMMYFUNCTION("TO_DATE(INT((T1256/(60*60*24))+""1/1/1970""))"),43864.0)</f>
        <v>43864</v>
      </c>
      <c r="T1256" s="152">
        <v>1.580706E9</v>
      </c>
      <c r="U1256" s="152">
        <v>186177.9461</v>
      </c>
      <c r="W1256" s="153">
        <f>IFERROR(__xludf.DUMMYFUNCTION("TO_DATE(INT((X1256/(60*60*24))+""1/1/1970""))"),43831.0)</f>
        <v>43831</v>
      </c>
      <c r="X1256" s="152">
        <v>1.5778368E9</v>
      </c>
      <c r="Y1256" s="152">
        <v>9868.9859</v>
      </c>
      <c r="AA1256" s="153">
        <f>IFERROR(__xludf.DUMMYFUNCTION("TO_DATE(INT((AB1256/(60*60*24))+""1/1/1970""))"),43839.0)</f>
        <v>43839</v>
      </c>
      <c r="AB1256" s="152">
        <v>1.5785424E9</v>
      </c>
      <c r="AC1256" s="152">
        <v>88378.2001</v>
      </c>
      <c r="AE1256" s="153">
        <f>IFERROR(__xludf.DUMMYFUNCTION("TO_DATE(INT((AF1256/(60*60*24))+""1/1/1970""))"),43633.0)</f>
        <v>43633</v>
      </c>
      <c r="AF1256" s="156">
        <v>1.560762E9</v>
      </c>
      <c r="AG1256" s="156">
        <v>91051.1844</v>
      </c>
      <c r="AH1256" s="156"/>
      <c r="AI1256" s="153">
        <f>IFERROR(__xludf.DUMMYFUNCTION("TO_DATE(INT((AJ1256/(60*60*24))+""1/1/1970""))"),43864.0)</f>
        <v>43864</v>
      </c>
      <c r="AJ1256" s="152">
        <v>1.580742E9</v>
      </c>
      <c r="AK1256" s="152">
        <v>100230.1241</v>
      </c>
      <c r="AL1256" s="152">
        <v>171653.9009</v>
      </c>
      <c r="AM1256" s="160">
        <v>216835.63</v>
      </c>
      <c r="AN1256" s="152">
        <f t="shared" si="1"/>
        <v>32813.4067</v>
      </c>
      <c r="AO1256" s="152">
        <f t="shared" si="2"/>
        <v>186177.9461</v>
      </c>
      <c r="AP1256" s="152">
        <f t="shared" si="3"/>
        <v>9896.7421</v>
      </c>
      <c r="AQ1256" s="152">
        <f t="shared" si="4"/>
        <v>88484.8075</v>
      </c>
      <c r="AR1256" s="152">
        <f t="shared" si="5"/>
        <v>90886.4589</v>
      </c>
    </row>
    <row r="1257">
      <c r="A1257" s="152">
        <v>1.5296112E9</v>
      </c>
      <c r="B1257" s="152">
        <v>121690.2451</v>
      </c>
      <c r="D1257" s="153">
        <f>IFERROR(__xludf.DUMMYFUNCTION("TO_DATE(INT((E1257/(60*60*24))+""1/1/1970""))"),43865.0)</f>
        <v>43865</v>
      </c>
      <c r="E1257" s="152">
        <v>1.5807924E9</v>
      </c>
      <c r="F1257" s="152">
        <v>100230.1241</v>
      </c>
      <c r="H1257" s="153">
        <f>IFERROR(__xludf.DUMMYFUNCTION("TO_DATE(INT((I1257/(60*60*24))+""1/1/1970""))"),43865.0)</f>
        <v>43865</v>
      </c>
      <c r="I1257" s="152">
        <v>1.5807924E9</v>
      </c>
      <c r="J1257" s="152">
        <v>173145.6409</v>
      </c>
      <c r="L1257" s="158">
        <v>43865.0</v>
      </c>
      <c r="M1257" s="159">
        <v>217488.61</v>
      </c>
      <c r="O1257" s="153">
        <f>IFERROR(__xludf.DUMMYFUNCTION("TO_DATE(INT((P1257/(60*60*24))+""1/1/1970""))"),43630.0)</f>
        <v>43630</v>
      </c>
      <c r="P1257" s="13">
        <v>1.5605208E9</v>
      </c>
      <c r="Q1257" s="13">
        <v>32683.0929</v>
      </c>
      <c r="S1257" s="153">
        <f>IFERROR(__xludf.DUMMYFUNCTION("TO_DATE(INT((T1257/(60*60*24))+""1/1/1970""))"),43865.0)</f>
        <v>43865</v>
      </c>
      <c r="T1257" s="156">
        <v>1.5807924E9</v>
      </c>
      <c r="U1257" s="156">
        <v>187531.1082</v>
      </c>
      <c r="W1257" s="153">
        <f>IFERROR(__xludf.DUMMYFUNCTION("TO_DATE(INT((X1257/(60*60*24))+""1/1/1970""))"),43832.0)</f>
        <v>43832</v>
      </c>
      <c r="X1257" s="156">
        <v>1.5779772E9</v>
      </c>
      <c r="Y1257" s="156">
        <v>9868.9859</v>
      </c>
      <c r="AA1257" s="153">
        <f>IFERROR(__xludf.DUMMYFUNCTION("TO_DATE(INT((AB1257/(60*60*24))+""1/1/1970""))"),43840.0)</f>
        <v>43840</v>
      </c>
      <c r="AB1257" s="156">
        <v>1.5786216E9</v>
      </c>
      <c r="AC1257" s="156">
        <v>88645.7014</v>
      </c>
      <c r="AE1257" s="153">
        <f>IFERROR(__xludf.DUMMYFUNCTION("TO_DATE(INT((AF1257/(60*60*24))+""1/1/1970""))"),43634.0)</f>
        <v>43634</v>
      </c>
      <c r="AF1257" s="152">
        <v>1.5608412E9</v>
      </c>
      <c r="AG1257" s="152">
        <v>91121.6196</v>
      </c>
      <c r="AH1257" s="156"/>
      <c r="AI1257" s="153">
        <f>IFERROR(__xludf.DUMMYFUNCTION("TO_DATE(INT((AJ1257/(60*60*24))+""1/1/1970""))"),43865.0)</f>
        <v>43865</v>
      </c>
      <c r="AJ1257" s="152">
        <v>1.5807924E9</v>
      </c>
      <c r="AK1257" s="152">
        <v>100230.1241</v>
      </c>
      <c r="AL1257" s="152">
        <v>173145.6409</v>
      </c>
      <c r="AM1257" s="159">
        <v>217488.61</v>
      </c>
      <c r="AN1257" s="152">
        <f t="shared" si="1"/>
        <v>32783.973</v>
      </c>
      <c r="AO1257" s="152">
        <f t="shared" si="2"/>
        <v>187531.1082</v>
      </c>
      <c r="AP1257" s="152">
        <f t="shared" si="3"/>
        <v>9884.0944</v>
      </c>
      <c r="AQ1257" s="152">
        <f t="shared" si="4"/>
        <v>88751.3246</v>
      </c>
      <c r="AR1257" s="152">
        <f t="shared" si="5"/>
        <v>91105.4638</v>
      </c>
    </row>
    <row r="1258">
      <c r="A1258" s="156">
        <v>1.52967426E9</v>
      </c>
      <c r="B1258" s="156">
        <v>122339.8776</v>
      </c>
      <c r="D1258" s="153">
        <f>IFERROR(__xludf.DUMMYFUNCTION("TO_DATE(INT((E1258/(60*60*24))+""1/1/1970""))"),43866.0)</f>
        <v>43866</v>
      </c>
      <c r="E1258" s="156">
        <v>1.5808788E9</v>
      </c>
      <c r="F1258" s="156">
        <v>100230.1241</v>
      </c>
      <c r="H1258" s="153">
        <f>IFERROR(__xludf.DUMMYFUNCTION("TO_DATE(INT((I1258/(60*60*24))+""1/1/1970""))"),43866.0)</f>
        <v>43866</v>
      </c>
      <c r="I1258" s="156">
        <v>1.5808788E9</v>
      </c>
      <c r="J1258" s="156">
        <v>174880.9159</v>
      </c>
      <c r="L1258" s="158">
        <v>43866.0</v>
      </c>
      <c r="M1258" s="160">
        <v>218436.76</v>
      </c>
      <c r="O1258" s="153">
        <f>IFERROR(__xludf.DUMMYFUNCTION("TO_DATE(INT((P1258/(60*60*24))+""1/1/1970""))"),43631.0)</f>
        <v>43631</v>
      </c>
      <c r="P1258" s="13">
        <v>1.5605568E9</v>
      </c>
      <c r="Q1258" s="13">
        <v>32675.4751</v>
      </c>
      <c r="S1258" s="153">
        <f>IFERROR(__xludf.DUMMYFUNCTION("TO_DATE(INT((T1258/(60*60*24))+""1/1/1970""))"),43866.0)</f>
        <v>43866</v>
      </c>
      <c r="T1258" s="152">
        <v>1.5808788E9</v>
      </c>
      <c r="U1258" s="152">
        <v>190407.1578</v>
      </c>
      <c r="W1258" s="153">
        <f>IFERROR(__xludf.DUMMYFUNCTION("TO_DATE(INT((X1258/(60*60*24))+""1/1/1970""))"),43833.0)</f>
        <v>43833</v>
      </c>
      <c r="X1258" s="156">
        <v>1.5780636E9</v>
      </c>
      <c r="Y1258" s="156">
        <v>9857.7128</v>
      </c>
      <c r="AA1258" s="153">
        <f>IFERROR(__xludf.DUMMYFUNCTION("TO_DATE(INT((AB1258/(60*60*24))+""1/1/1970""))"),43842.0)</f>
        <v>43842</v>
      </c>
      <c r="AB1258" s="152">
        <v>1.57887E9</v>
      </c>
      <c r="AC1258" s="152">
        <v>88813.2346</v>
      </c>
      <c r="AE1258" s="153">
        <f>IFERROR(__xludf.DUMMYFUNCTION("TO_DATE(INT((AF1258/(60*60*24))+""1/1/1970""))"),43635.0)</f>
        <v>43635</v>
      </c>
      <c r="AF1258" s="156">
        <v>1.5609204E9</v>
      </c>
      <c r="AG1258" s="156">
        <v>90908.29</v>
      </c>
      <c r="AH1258" s="156"/>
      <c r="AI1258" s="153">
        <f>IFERROR(__xludf.DUMMYFUNCTION("TO_DATE(INT((AJ1258/(60*60*24))+""1/1/1970""))"),43866.0)</f>
        <v>43866</v>
      </c>
      <c r="AJ1258" s="156">
        <v>1.5808788E9</v>
      </c>
      <c r="AK1258" s="156">
        <v>100230.1241</v>
      </c>
      <c r="AL1258" s="156">
        <v>174880.9159</v>
      </c>
      <c r="AM1258" s="160">
        <v>218436.76</v>
      </c>
      <c r="AN1258" s="152">
        <f t="shared" si="1"/>
        <v>32649.8259</v>
      </c>
      <c r="AO1258" s="152">
        <f t="shared" si="2"/>
        <v>190407.1578</v>
      </c>
      <c r="AP1258" s="152">
        <f t="shared" si="3"/>
        <v>9881.9083</v>
      </c>
      <c r="AQ1258" s="152">
        <f t="shared" si="4"/>
        <v>88461.0239</v>
      </c>
      <c r="AR1258" s="152">
        <f t="shared" si="5"/>
        <v>91250.3755</v>
      </c>
    </row>
    <row r="1259">
      <c r="A1259" s="152">
        <v>1.5296976E9</v>
      </c>
      <c r="B1259" s="152">
        <v>121911.2085</v>
      </c>
      <c r="D1259" s="153">
        <f>IFERROR(__xludf.DUMMYFUNCTION("TO_DATE(INT((E1259/(60*60*24))+""1/1/1970""))"),43867.0)</f>
        <v>43867</v>
      </c>
      <c r="E1259" s="152">
        <v>1.5809652E9</v>
      </c>
      <c r="F1259" s="152">
        <v>100230.1241</v>
      </c>
      <c r="H1259" s="153">
        <f>IFERROR(__xludf.DUMMYFUNCTION("TO_DATE(INT((I1259/(60*60*24))+""1/1/1970""))"),43867.0)</f>
        <v>43867</v>
      </c>
      <c r="I1259" s="152">
        <v>1.5809652E9</v>
      </c>
      <c r="J1259" s="152">
        <v>165739.6359</v>
      </c>
      <c r="L1259" s="158">
        <v>43867.0</v>
      </c>
      <c r="M1259" s="159">
        <v>219748.18</v>
      </c>
      <c r="O1259" s="153">
        <f>IFERROR(__xludf.DUMMYFUNCTION("TO_DATE(INT((P1259/(60*60*24))+""1/1/1970""))"),43632.0)</f>
        <v>43632</v>
      </c>
      <c r="P1259" s="13">
        <v>1.5606432E9</v>
      </c>
      <c r="Q1259" s="13">
        <v>32675.4751</v>
      </c>
      <c r="S1259" s="153">
        <f>IFERROR(__xludf.DUMMYFUNCTION("TO_DATE(INT((T1259/(60*60*24))+""1/1/1970""))"),43867.0)</f>
        <v>43867</v>
      </c>
      <c r="T1259" s="156">
        <v>1.5809652E9</v>
      </c>
      <c r="U1259" s="156">
        <v>192557.3028</v>
      </c>
      <c r="W1259" s="153">
        <f>IFERROR(__xludf.DUMMYFUNCTION("TO_DATE(INT((X1259/(60*60*24))+""1/1/1970""))"),43834.0)</f>
        <v>43834</v>
      </c>
      <c r="X1259" s="156">
        <v>1.578096E9</v>
      </c>
      <c r="Y1259" s="156">
        <v>9853.6585</v>
      </c>
      <c r="AA1259" s="153">
        <f>IFERROR(__xludf.DUMMYFUNCTION("TO_DATE(INT((AB1259/(60*60*24))+""1/1/1970""))"),43843.0)</f>
        <v>43843</v>
      </c>
      <c r="AB1259" s="156">
        <v>1.5789096E9</v>
      </c>
      <c r="AC1259" s="156">
        <v>89229.1592</v>
      </c>
      <c r="AE1259" s="153">
        <f>IFERROR(__xludf.DUMMYFUNCTION("TO_DATE(INT((AF1259/(60*60*24))+""1/1/1970""))"),43636.0)</f>
        <v>43636</v>
      </c>
      <c r="AF1259" s="152">
        <v>1.5609996E9</v>
      </c>
      <c r="AG1259" s="152">
        <v>91215.1284</v>
      </c>
      <c r="AH1259" s="156"/>
      <c r="AI1259" s="153">
        <f>IFERROR(__xludf.DUMMYFUNCTION("TO_DATE(INT((AJ1259/(60*60*24))+""1/1/1970""))"),43867.0)</f>
        <v>43867</v>
      </c>
      <c r="AJ1259" s="152">
        <v>1.5809652E9</v>
      </c>
      <c r="AK1259" s="152">
        <v>100230.1241</v>
      </c>
      <c r="AL1259" s="152">
        <v>165739.6359</v>
      </c>
      <c r="AM1259" s="159">
        <v>219748.18</v>
      </c>
      <c r="AN1259" s="152">
        <f t="shared" si="1"/>
        <v>32595.8104</v>
      </c>
      <c r="AO1259" s="152">
        <f t="shared" si="2"/>
        <v>192557.3028</v>
      </c>
      <c r="AP1259" s="152">
        <f t="shared" si="3"/>
        <v>9871.5568</v>
      </c>
      <c r="AQ1259" s="152">
        <f t="shared" si="4"/>
        <v>88345.7492</v>
      </c>
      <c r="AR1259" s="152">
        <f t="shared" si="5"/>
        <v>91614.2921</v>
      </c>
    </row>
    <row r="1260">
      <c r="A1260" s="156">
        <v>1.52993346E9</v>
      </c>
      <c r="B1260" s="156">
        <v>121323.4458</v>
      </c>
      <c r="D1260" s="153">
        <f>IFERROR(__xludf.DUMMYFUNCTION("TO_DATE(INT((E1260/(60*60*24))+""1/1/1970""))"),43868.0)</f>
        <v>43868</v>
      </c>
      <c r="E1260" s="156">
        <v>1.5810516E9</v>
      </c>
      <c r="F1260" s="156">
        <v>100230.1241</v>
      </c>
      <c r="H1260" s="153">
        <f>IFERROR(__xludf.DUMMYFUNCTION("TO_DATE(INT((I1260/(60*60*24))+""1/1/1970""))"),43868.0)</f>
        <v>43868</v>
      </c>
      <c r="I1260" s="156">
        <v>1.5810516E9</v>
      </c>
      <c r="J1260" s="156">
        <v>164828.9209</v>
      </c>
      <c r="L1260" s="158">
        <v>43868.0</v>
      </c>
      <c r="M1260" s="160">
        <v>220794.79</v>
      </c>
      <c r="O1260" s="153">
        <f>IFERROR(__xludf.DUMMYFUNCTION("TO_DATE(INT((P1260/(60*60*24))+""1/1/1970""))"),43633.0)</f>
        <v>43633</v>
      </c>
      <c r="P1260" s="13">
        <v>1.5607296E9</v>
      </c>
      <c r="Q1260" s="13">
        <v>32706.197</v>
      </c>
      <c r="S1260" s="153">
        <f>IFERROR(__xludf.DUMMYFUNCTION("TO_DATE(INT((T1260/(60*60*24))+""1/1/1970""))"),43868.0)</f>
        <v>43868</v>
      </c>
      <c r="T1260" s="152">
        <v>1.5810516E9</v>
      </c>
      <c r="U1260" s="152">
        <v>193234.9734</v>
      </c>
      <c r="W1260" s="153">
        <f>IFERROR(__xludf.DUMMYFUNCTION("TO_DATE(INT((X1260/(60*60*24))+""1/1/1970""))"),43836.0)</f>
        <v>43836</v>
      </c>
      <c r="X1260" s="152">
        <v>1.5782688E9</v>
      </c>
      <c r="Y1260" s="152">
        <v>9851.8805</v>
      </c>
      <c r="AA1260" s="153">
        <f>IFERROR(__xludf.DUMMYFUNCTION("TO_DATE(INT((AB1260/(60*60*24))+""1/1/1970""))"),43844.0)</f>
        <v>43844</v>
      </c>
      <c r="AB1260" s="152">
        <v>1.5789888E9</v>
      </c>
      <c r="AC1260" s="152">
        <v>89165.7081</v>
      </c>
      <c r="AE1260" s="153">
        <f>IFERROR(__xludf.DUMMYFUNCTION("TO_DATE(INT((AF1260/(60*60*24))+""1/1/1970""))"),43637.0)</f>
        <v>43637</v>
      </c>
      <c r="AF1260" s="156">
        <v>1.5610788E9</v>
      </c>
      <c r="AG1260" s="156">
        <v>91689.554</v>
      </c>
      <c r="AH1260" s="156"/>
      <c r="AI1260" s="153">
        <f>IFERROR(__xludf.DUMMYFUNCTION("TO_DATE(INT((AJ1260/(60*60*24))+""1/1/1970""))"),43868.0)</f>
        <v>43868</v>
      </c>
      <c r="AJ1260" s="156">
        <v>1.5810516E9</v>
      </c>
      <c r="AK1260" s="156">
        <v>100230.1241</v>
      </c>
      <c r="AL1260" s="156">
        <v>164828.9209</v>
      </c>
      <c r="AM1260" s="160">
        <v>220794.79</v>
      </c>
      <c r="AN1260" s="152">
        <f t="shared" si="1"/>
        <v>32582.2935</v>
      </c>
      <c r="AO1260" s="152">
        <f t="shared" si="2"/>
        <v>193234.9734</v>
      </c>
      <c r="AP1260" s="152">
        <f t="shared" si="3"/>
        <v>9877.8281</v>
      </c>
      <c r="AQ1260" s="152">
        <f t="shared" si="4"/>
        <v>88499.63</v>
      </c>
      <c r="AR1260" s="152">
        <f t="shared" si="5"/>
        <v>91773.5312</v>
      </c>
    </row>
    <row r="1261">
      <c r="A1261" s="152">
        <v>1.5299568E9</v>
      </c>
      <c r="B1261" s="152">
        <v>120258.4021</v>
      </c>
      <c r="D1261" s="153">
        <f>IFERROR(__xludf.DUMMYFUNCTION("TO_DATE(INT((E1261/(60*60*24))+""1/1/1970""))"),43869.0)</f>
        <v>43869</v>
      </c>
      <c r="E1261" s="152">
        <v>1.581138E9</v>
      </c>
      <c r="F1261" s="152">
        <v>100230.1241</v>
      </c>
      <c r="H1261" s="153">
        <f>IFERROR(__xludf.DUMMYFUNCTION("TO_DATE(INT((I1261/(60*60*24))+""1/1/1970""))"),43869.0)</f>
        <v>43869</v>
      </c>
      <c r="I1261" s="152">
        <v>1.581138E9</v>
      </c>
      <c r="J1261" s="152">
        <v>166466.6609</v>
      </c>
      <c r="L1261" s="158">
        <v>43869.0</v>
      </c>
      <c r="M1261" s="159">
        <v>220724.54</v>
      </c>
      <c r="O1261" s="153">
        <f>IFERROR(__xludf.DUMMYFUNCTION("TO_DATE(INT((P1261/(60*60*24))+""1/1/1970""))"),43634.0)</f>
        <v>43634</v>
      </c>
      <c r="P1261" s="13">
        <v>1.5608664E9</v>
      </c>
      <c r="Q1261" s="13">
        <v>32644.8067</v>
      </c>
      <c r="S1261" s="153">
        <f>IFERROR(__xludf.DUMMYFUNCTION("TO_DATE(INT((T1261/(60*60*24))+""1/1/1970""))"),43869.0)</f>
        <v>43869</v>
      </c>
      <c r="T1261" s="156">
        <v>1.581138E9</v>
      </c>
      <c r="U1261" s="156">
        <v>192218.2546</v>
      </c>
      <c r="W1261" s="153">
        <f>IFERROR(__xludf.DUMMYFUNCTION("TO_DATE(INT((X1261/(60*60*24))+""1/1/1970""))"),43837.0)</f>
        <v>43837</v>
      </c>
      <c r="X1261" s="156">
        <v>1.5784092E9</v>
      </c>
      <c r="Y1261" s="156">
        <v>9871.8612</v>
      </c>
      <c r="AA1261" s="153">
        <f>IFERROR(__xludf.DUMMYFUNCTION("TO_DATE(INT((AB1261/(60*60*24))+""1/1/1970""))"),43845.0)</f>
        <v>43845</v>
      </c>
      <c r="AB1261" s="156">
        <v>1.579068E9</v>
      </c>
      <c r="AC1261" s="156">
        <v>88791.0398</v>
      </c>
      <c r="AE1261" s="153">
        <f>IFERROR(__xludf.DUMMYFUNCTION("TO_DATE(INT((AF1261/(60*60*24))+""1/1/1970""))"),43638.0)</f>
        <v>43638</v>
      </c>
      <c r="AF1261" s="152">
        <v>1.5611616E9</v>
      </c>
      <c r="AG1261" s="152">
        <v>92291.0868</v>
      </c>
      <c r="AH1261" s="156"/>
      <c r="AI1261" s="153">
        <f>IFERROR(__xludf.DUMMYFUNCTION("TO_DATE(INT((AJ1261/(60*60*24))+""1/1/1970""))"),43869.0)</f>
        <v>43869</v>
      </c>
      <c r="AJ1261" s="152">
        <v>1.581138E9</v>
      </c>
      <c r="AK1261" s="152">
        <v>100230.1241</v>
      </c>
      <c r="AL1261" s="152">
        <v>166466.6609</v>
      </c>
      <c r="AM1261" s="159">
        <v>220724.54</v>
      </c>
      <c r="AN1261" s="152">
        <f t="shared" si="1"/>
        <v>32660.2059</v>
      </c>
      <c r="AO1261" s="152">
        <f t="shared" si="2"/>
        <v>192218.2546</v>
      </c>
      <c r="AP1261" s="152">
        <f t="shared" si="3"/>
        <v>9883.0699</v>
      </c>
      <c r="AQ1261" s="152">
        <f t="shared" si="4"/>
        <v>88499.63</v>
      </c>
      <c r="AR1261" s="152">
        <f t="shared" si="5"/>
        <v>92055.9861</v>
      </c>
    </row>
    <row r="1262">
      <c r="A1262" s="156">
        <v>1.53001986E9</v>
      </c>
      <c r="B1262" s="156">
        <v>120581.0087</v>
      </c>
      <c r="D1262" s="153">
        <f>IFERROR(__xludf.DUMMYFUNCTION("TO_DATE(INT((E1262/(60*60*24))+""1/1/1970""))"),43871.0)</f>
        <v>43871</v>
      </c>
      <c r="E1262" s="156">
        <v>1.5813468E9</v>
      </c>
      <c r="F1262" s="156">
        <v>100230.1241</v>
      </c>
      <c r="H1262" s="153">
        <f>IFERROR(__xludf.DUMMYFUNCTION("TO_DATE(INT((I1262/(60*60*24))+""1/1/1970""))"),43871.0)</f>
        <v>43871</v>
      </c>
      <c r="I1262" s="156">
        <v>1.5813468E9</v>
      </c>
      <c r="J1262" s="156">
        <v>166466.6609</v>
      </c>
      <c r="L1262" s="158">
        <v>43871.0</v>
      </c>
      <c r="M1262" s="160">
        <v>220724.54</v>
      </c>
      <c r="O1262" s="153">
        <f>IFERROR(__xludf.DUMMYFUNCTION("TO_DATE(INT((P1262/(60*60*24))+""1/1/1970""))"),43635.0)</f>
        <v>43635</v>
      </c>
      <c r="P1262" s="13">
        <v>1.5609528E9</v>
      </c>
      <c r="Q1262" s="13">
        <v>32569.2601</v>
      </c>
      <c r="S1262" s="153">
        <f>IFERROR(__xludf.DUMMYFUNCTION("TO_DATE(INT((T1262/(60*60*24))+""1/1/1970""))"),43871.0)</f>
        <v>43871</v>
      </c>
      <c r="T1262" s="152">
        <v>1.5813468E9</v>
      </c>
      <c r="U1262" s="152">
        <v>192218.2546</v>
      </c>
      <c r="W1262" s="153">
        <f>IFERROR(__xludf.DUMMYFUNCTION("TO_DATE(INT((X1262/(60*60*24))+""1/1/1970""))"),43838.0)</f>
        <v>43838</v>
      </c>
      <c r="X1262" s="156">
        <v>1.5784956E9</v>
      </c>
      <c r="Y1262" s="156">
        <v>9868.0779</v>
      </c>
      <c r="AA1262" s="153">
        <f>IFERROR(__xludf.DUMMYFUNCTION("TO_DATE(INT((AB1262/(60*60*24))+""1/1/1970""))"),43846.0)</f>
        <v>43846</v>
      </c>
      <c r="AB1262" s="152">
        <v>1.5791472E9</v>
      </c>
      <c r="AC1262" s="152">
        <v>88676.4199</v>
      </c>
      <c r="AE1262" s="153">
        <f>IFERROR(__xludf.DUMMYFUNCTION("TO_DATE(INT((AF1262/(60*60*24))+""1/1/1970""))"),43639.0)</f>
        <v>43639</v>
      </c>
      <c r="AF1262" s="156">
        <v>1.5613272E9</v>
      </c>
      <c r="AG1262" s="156">
        <v>92291.0868</v>
      </c>
      <c r="AH1262" s="156"/>
      <c r="AI1262" s="153">
        <f>IFERROR(__xludf.DUMMYFUNCTION("TO_DATE(INT((AJ1262/(60*60*24))+""1/1/1970""))"),43871.0)</f>
        <v>43871</v>
      </c>
      <c r="AJ1262" s="156">
        <v>1.5813468E9</v>
      </c>
      <c r="AK1262" s="156">
        <v>100230.1241</v>
      </c>
      <c r="AL1262" s="156">
        <v>166466.6609</v>
      </c>
      <c r="AM1262" s="160">
        <v>220724.54</v>
      </c>
      <c r="AN1262" s="152">
        <f t="shared" si="1"/>
        <v>32636.6335</v>
      </c>
      <c r="AO1262" s="152">
        <f t="shared" si="2"/>
        <v>192218.2546</v>
      </c>
      <c r="AP1262" s="152">
        <f t="shared" si="3"/>
        <v>9883.6953</v>
      </c>
      <c r="AQ1262" s="152">
        <f t="shared" si="4"/>
        <v>88504.1111</v>
      </c>
      <c r="AR1262" s="152">
        <f t="shared" si="5"/>
        <v>92031.8342</v>
      </c>
    </row>
    <row r="1263">
      <c r="A1263" s="152">
        <v>1.5300432E9</v>
      </c>
      <c r="B1263" s="152">
        <v>120523.5582</v>
      </c>
      <c r="D1263" s="153">
        <f>IFERROR(__xludf.DUMMYFUNCTION("TO_DATE(INT((E1263/(60*60*24))+""1/1/1970""))"),43872.0)</f>
        <v>43872</v>
      </c>
      <c r="E1263" s="156">
        <v>1.5813972E9</v>
      </c>
      <c r="F1263" s="156">
        <v>100230.1241</v>
      </c>
      <c r="H1263" s="153">
        <f>IFERROR(__xludf.DUMMYFUNCTION("TO_DATE(INT((I1263/(60*60*24))+""1/1/1970""))"),43872.0)</f>
        <v>43872</v>
      </c>
      <c r="I1263" s="156">
        <v>1.5813972E9</v>
      </c>
      <c r="J1263" s="156">
        <v>171349.8609</v>
      </c>
      <c r="L1263" s="158">
        <v>43872.0</v>
      </c>
      <c r="M1263" s="160">
        <v>222182.88</v>
      </c>
      <c r="O1263" s="153">
        <f>IFERROR(__xludf.DUMMYFUNCTION("TO_DATE(INT((P1263/(60*60*24))+""1/1/1970""))"),43636.0)</f>
        <v>43636</v>
      </c>
      <c r="P1263" s="13">
        <v>1.5610392E9</v>
      </c>
      <c r="Q1263" s="13">
        <v>32588.8304</v>
      </c>
      <c r="S1263" s="153">
        <f>IFERROR(__xludf.DUMMYFUNCTION("TO_DATE(INT((T1263/(60*60*24))+""1/1/1970""))"),43872.0)</f>
        <v>43872</v>
      </c>
      <c r="T1263" s="152">
        <v>1.5813972E9</v>
      </c>
      <c r="U1263" s="152">
        <v>193625.7352</v>
      </c>
      <c r="W1263" s="153">
        <f>IFERROR(__xludf.DUMMYFUNCTION("TO_DATE(INT((X1263/(60*60*24))+""1/1/1970""))"),43839.0)</f>
        <v>43839</v>
      </c>
      <c r="X1263" s="156">
        <v>1.578582E9</v>
      </c>
      <c r="Y1263" s="156">
        <v>9863.0857</v>
      </c>
      <c r="AA1263" s="153">
        <f>IFERROR(__xludf.DUMMYFUNCTION("TO_DATE(INT((AB1263/(60*60*24))+""1/1/1970""))"),43847.0)</f>
        <v>43847</v>
      </c>
      <c r="AB1263" s="156">
        <v>1.5792264E9</v>
      </c>
      <c r="AC1263" s="156">
        <v>88530.7275</v>
      </c>
      <c r="AE1263" s="153">
        <f>IFERROR(__xludf.DUMMYFUNCTION("TO_DATE(INT((AF1263/(60*60*24))+""1/1/1970""))"),43640.0)</f>
        <v>43640</v>
      </c>
      <c r="AF1263" s="156">
        <v>1.5613668E9</v>
      </c>
      <c r="AG1263" s="156">
        <v>92423.8612</v>
      </c>
      <c r="AH1263" s="156"/>
      <c r="AI1263" s="153">
        <f>IFERROR(__xludf.DUMMYFUNCTION("TO_DATE(INT((AJ1263/(60*60*24))+""1/1/1970""))"),43872.0)</f>
        <v>43872</v>
      </c>
      <c r="AJ1263" s="156">
        <v>1.5813972E9</v>
      </c>
      <c r="AK1263" s="156">
        <v>100230.1241</v>
      </c>
      <c r="AL1263" s="156">
        <v>171349.8609</v>
      </c>
      <c r="AM1263" s="160">
        <v>222182.88</v>
      </c>
      <c r="AN1263" s="152">
        <f t="shared" si="1"/>
        <v>32641.1065</v>
      </c>
      <c r="AO1263" s="152">
        <f t="shared" si="2"/>
        <v>193625.7352</v>
      </c>
      <c r="AP1263" s="152">
        <f t="shared" si="3"/>
        <v>9876.3371</v>
      </c>
      <c r="AQ1263" s="152">
        <f t="shared" si="4"/>
        <v>88496.7726</v>
      </c>
      <c r="AR1263" s="152">
        <f t="shared" si="5"/>
        <v>92350.7217</v>
      </c>
    </row>
    <row r="1264">
      <c r="A1264" s="156">
        <v>1.53010626E9</v>
      </c>
      <c r="B1264" s="156">
        <v>120832.907</v>
      </c>
      <c r="D1264" s="153">
        <f>IFERROR(__xludf.DUMMYFUNCTION("TO_DATE(INT((E1264/(60*60*24))+""1/1/1970""))"),43873.0)</f>
        <v>43873</v>
      </c>
      <c r="E1264" s="152">
        <v>1.5814836E9</v>
      </c>
      <c r="F1264" s="152">
        <v>100230.1241</v>
      </c>
      <c r="H1264" s="153">
        <f>IFERROR(__xludf.DUMMYFUNCTION("TO_DATE(INT((I1264/(60*60*24))+""1/1/1970""))"),43873.0)</f>
        <v>43873</v>
      </c>
      <c r="I1264" s="152">
        <v>1.5814836E9</v>
      </c>
      <c r="J1264" s="152">
        <v>173748.7109</v>
      </c>
      <c r="L1264" s="158">
        <v>43873.0</v>
      </c>
      <c r="M1264" s="159">
        <v>222013.37</v>
      </c>
      <c r="O1264" s="153">
        <f>IFERROR(__xludf.DUMMYFUNCTION("TO_DATE(INT((P1264/(60*60*24))+""1/1/1970""))"),43637.0)</f>
        <v>43637</v>
      </c>
      <c r="P1264" s="13">
        <v>1.5611256E9</v>
      </c>
      <c r="Q1264" s="13">
        <v>32667.2259</v>
      </c>
      <c r="S1264" s="153">
        <f>IFERROR(__xludf.DUMMYFUNCTION("TO_DATE(INT((T1264/(60*60*24))+""1/1/1970""))"),43873.0)</f>
        <v>43873</v>
      </c>
      <c r="T1264" s="156">
        <v>1.5814836E9</v>
      </c>
      <c r="U1264" s="156">
        <v>193972.9892</v>
      </c>
      <c r="W1264" s="153">
        <f>IFERROR(__xludf.DUMMYFUNCTION("TO_DATE(INT((X1264/(60*60*24))+""1/1/1970""))"),43840.0)</f>
        <v>43840</v>
      </c>
      <c r="X1264" s="156">
        <v>1.5786684E9</v>
      </c>
      <c r="Y1264" s="156">
        <v>9865.0206</v>
      </c>
      <c r="AA1264" s="153">
        <f>IFERROR(__xludf.DUMMYFUNCTION("TO_DATE(INT((AB1264/(60*60*24))+""1/1/1970""))"),43849.0)</f>
        <v>43849</v>
      </c>
      <c r="AB1264" s="152">
        <v>1.5794748E9</v>
      </c>
      <c r="AC1264" s="152">
        <v>88733.7858</v>
      </c>
      <c r="AE1264" s="153">
        <f>IFERROR(__xludf.DUMMYFUNCTION("TO_DATE(INT((AF1264/(60*60*24))+""1/1/1970""))"),43641.0)</f>
        <v>43641</v>
      </c>
      <c r="AF1264" s="152">
        <v>1.561446E9</v>
      </c>
      <c r="AG1264" s="152">
        <v>92539.2292</v>
      </c>
      <c r="AH1264" s="156"/>
      <c r="AI1264" s="153">
        <f>IFERROR(__xludf.DUMMYFUNCTION("TO_DATE(INT((AJ1264/(60*60*24))+""1/1/1970""))"),43873.0)</f>
        <v>43873</v>
      </c>
      <c r="AJ1264" s="152">
        <v>1.5814836E9</v>
      </c>
      <c r="AK1264" s="152">
        <v>100230.1241</v>
      </c>
      <c r="AL1264" s="152">
        <v>173748.7109</v>
      </c>
      <c r="AM1264" s="159">
        <v>222013.37</v>
      </c>
      <c r="AN1264" s="152">
        <f t="shared" si="1"/>
        <v>32646.544</v>
      </c>
      <c r="AO1264" s="152">
        <f t="shared" si="2"/>
        <v>193972.9892</v>
      </c>
      <c r="AP1264" s="152">
        <f t="shared" si="3"/>
        <v>9870.3635</v>
      </c>
      <c r="AQ1264" s="152">
        <f t="shared" si="4"/>
        <v>88486.8212</v>
      </c>
      <c r="AR1264" s="152">
        <f t="shared" si="5"/>
        <v>92278.6752</v>
      </c>
    </row>
    <row r="1265">
      <c r="A1265" s="152">
        <v>1.5301296E9</v>
      </c>
      <c r="B1265" s="152">
        <v>119529.2229</v>
      </c>
      <c r="D1265" s="153">
        <f>IFERROR(__xludf.DUMMYFUNCTION("TO_DATE(INT((E1265/(60*60*24))+""1/1/1970""))"),43874.0)</f>
        <v>43874</v>
      </c>
      <c r="E1265" s="156">
        <v>1.58157E9</v>
      </c>
      <c r="F1265" s="156">
        <v>100230.1241</v>
      </c>
      <c r="H1265" s="153">
        <f>IFERROR(__xludf.DUMMYFUNCTION("TO_DATE(INT((I1265/(60*60*24))+""1/1/1970""))"),43874.0)</f>
        <v>43874</v>
      </c>
      <c r="I1265" s="156">
        <v>1.58157E9</v>
      </c>
      <c r="J1265" s="156">
        <v>169974.5509</v>
      </c>
      <c r="L1265" s="158">
        <v>43874.0</v>
      </c>
      <c r="M1265" s="160">
        <v>222735.93</v>
      </c>
      <c r="O1265" s="153">
        <f>IFERROR(__xludf.DUMMYFUNCTION("TO_DATE(INT((P1265/(60*60*24))+""1/1/1970""))"),43638.0)</f>
        <v>43638</v>
      </c>
      <c r="P1265" s="13">
        <v>1.5611616E9</v>
      </c>
      <c r="Q1265" s="13">
        <v>32757.9601</v>
      </c>
      <c r="S1265" s="153">
        <f>IFERROR(__xludf.DUMMYFUNCTION("TO_DATE(INT((T1265/(60*60*24))+""1/1/1970""))"),43874.0)</f>
        <v>43874</v>
      </c>
      <c r="T1265" s="152">
        <v>1.58157E9</v>
      </c>
      <c r="U1265" s="152">
        <v>195215.7182</v>
      </c>
      <c r="W1265" s="153">
        <f>IFERROR(__xludf.DUMMYFUNCTION("TO_DATE(INT((X1265/(60*60*24))+""1/1/1970""))"),43841.0)</f>
        <v>43841</v>
      </c>
      <c r="X1265" s="156">
        <v>1.5787008E9</v>
      </c>
      <c r="Y1265" s="156">
        <v>9859.8695</v>
      </c>
      <c r="AA1265" s="153">
        <f>IFERROR(__xludf.DUMMYFUNCTION("TO_DATE(INT((AB1265/(60*60*24))+""1/1/1970""))"),43850.0)</f>
        <v>43850</v>
      </c>
      <c r="AB1265" s="156">
        <v>1.5795144E9</v>
      </c>
      <c r="AC1265" s="156">
        <v>88801.1861</v>
      </c>
      <c r="AE1265" s="153">
        <f>IFERROR(__xludf.DUMMYFUNCTION("TO_DATE(INT((AF1265/(60*60*24))+""1/1/1970""))"),43642.0)</f>
        <v>43642</v>
      </c>
      <c r="AF1265" s="156">
        <v>1.5615252E9</v>
      </c>
      <c r="AG1265" s="156">
        <v>92286.2292</v>
      </c>
      <c r="AH1265" s="156"/>
      <c r="AI1265" s="153">
        <f>IFERROR(__xludf.DUMMYFUNCTION("TO_DATE(INT((AJ1265/(60*60*24))+""1/1/1970""))"),43874.0)</f>
        <v>43874</v>
      </c>
      <c r="AJ1265" s="156">
        <v>1.58157E9</v>
      </c>
      <c r="AK1265" s="156">
        <v>100230.1241</v>
      </c>
      <c r="AL1265" s="156">
        <v>169974.5509</v>
      </c>
      <c r="AM1265" s="160">
        <v>222735.93</v>
      </c>
      <c r="AN1265" s="152">
        <f t="shared" si="1"/>
        <v>32683.2063</v>
      </c>
      <c r="AO1265" s="152">
        <f t="shared" si="2"/>
        <v>195215.7182</v>
      </c>
      <c r="AP1265" s="152">
        <f t="shared" si="3"/>
        <v>9863.3055</v>
      </c>
      <c r="AQ1265" s="152">
        <f t="shared" si="4"/>
        <v>88493.4224</v>
      </c>
      <c r="AR1265" s="152">
        <f t="shared" si="5"/>
        <v>92635.2234</v>
      </c>
    </row>
    <row r="1266">
      <c r="A1266" s="156">
        <v>1.53019266E9</v>
      </c>
      <c r="B1266" s="156">
        <v>119551.3192</v>
      </c>
      <c r="D1266" s="153">
        <f>IFERROR(__xludf.DUMMYFUNCTION("TO_DATE(INT((E1266/(60*60*24))+""1/1/1970""))"),43875.0)</f>
        <v>43875</v>
      </c>
      <c r="E1266" s="152">
        <v>1.5816564E9</v>
      </c>
      <c r="F1266" s="152">
        <v>100230.1241</v>
      </c>
      <c r="H1266" s="153">
        <f>IFERROR(__xludf.DUMMYFUNCTION("TO_DATE(INT((I1266/(60*60*24))+""1/1/1970""))"),43875.0)</f>
        <v>43875</v>
      </c>
      <c r="I1266" s="152">
        <v>1.5816564E9</v>
      </c>
      <c r="J1266" s="152">
        <v>169128.5809</v>
      </c>
      <c r="L1266" s="158">
        <v>43875.0</v>
      </c>
      <c r="M1266" s="159">
        <v>223065.65</v>
      </c>
      <c r="O1266" s="153">
        <f>IFERROR(__xludf.DUMMYFUNCTION("TO_DATE(INT((P1266/(60*60*24))+""1/1/1970""))"),43639.0)</f>
        <v>43639</v>
      </c>
      <c r="P1266" s="13">
        <v>1.561248E9</v>
      </c>
      <c r="Q1266" s="13">
        <v>32757.9601</v>
      </c>
      <c r="S1266" s="153">
        <f>IFERROR(__xludf.DUMMYFUNCTION("TO_DATE(INT((T1266/(60*60*24))+""1/1/1970""))"),43875.0)</f>
        <v>43875</v>
      </c>
      <c r="T1266" s="156">
        <v>1.5816564E9</v>
      </c>
      <c r="U1266" s="156">
        <v>195003.441</v>
      </c>
      <c r="W1266" s="153">
        <f>IFERROR(__xludf.DUMMYFUNCTION("TO_DATE(INT((X1266/(60*60*24))+""1/1/1970""))"),43843.0)</f>
        <v>43843</v>
      </c>
      <c r="X1266" s="152">
        <v>1.5788736E9</v>
      </c>
      <c r="Y1266" s="152">
        <v>9857.091</v>
      </c>
      <c r="AA1266" s="153">
        <f>IFERROR(__xludf.DUMMYFUNCTION("TO_DATE(INT((AB1266/(60*60*24))+""1/1/1970""))"),43851.0)</f>
        <v>43851</v>
      </c>
      <c r="AB1266" s="152">
        <v>1.5795936E9</v>
      </c>
      <c r="AC1266" s="152">
        <v>88768.0465</v>
      </c>
      <c r="AE1266" s="153">
        <f>IFERROR(__xludf.DUMMYFUNCTION("TO_DATE(INT((AF1266/(60*60*24))+""1/1/1970""))"),43643.0)</f>
        <v>43643</v>
      </c>
      <c r="AF1266" s="152">
        <v>1.5616044E9</v>
      </c>
      <c r="AG1266" s="152">
        <v>92331.162</v>
      </c>
      <c r="AH1266" s="156"/>
      <c r="AI1266" s="153">
        <f>IFERROR(__xludf.DUMMYFUNCTION("TO_DATE(INT((AJ1266/(60*60*24))+""1/1/1970""))"),43875.0)</f>
        <v>43875</v>
      </c>
      <c r="AJ1266" s="152">
        <v>1.5816564E9</v>
      </c>
      <c r="AK1266" s="152">
        <v>100230.1241</v>
      </c>
      <c r="AL1266" s="152">
        <v>169128.5809</v>
      </c>
      <c r="AM1266" s="159">
        <v>223065.65</v>
      </c>
      <c r="AN1266" s="152">
        <f t="shared" si="1"/>
        <v>32692.4319</v>
      </c>
      <c r="AO1266" s="152">
        <f t="shared" si="2"/>
        <v>195003.441</v>
      </c>
      <c r="AP1266" s="152">
        <f t="shared" si="3"/>
        <v>9851.2865</v>
      </c>
      <c r="AQ1266" s="152">
        <f t="shared" si="4"/>
        <v>88506.5464</v>
      </c>
      <c r="AR1266" s="152">
        <f t="shared" si="5"/>
        <v>92913.9942</v>
      </c>
    </row>
    <row r="1267">
      <c r="A1267" s="152">
        <v>1.530216E9</v>
      </c>
      <c r="B1267" s="152">
        <v>119571.0905</v>
      </c>
      <c r="D1267" s="153">
        <f>IFERROR(__xludf.DUMMYFUNCTION("TO_DATE(INT((E1267/(60*60*24))+""1/1/1970""))"),43876.0)</f>
        <v>43876</v>
      </c>
      <c r="E1267" s="156">
        <v>1.5817428E9</v>
      </c>
      <c r="F1267" s="156">
        <v>100230.1241</v>
      </c>
      <c r="H1267" s="153">
        <f>IFERROR(__xludf.DUMMYFUNCTION("TO_DATE(INT((I1267/(60*60*24))+""1/1/1970""))"),43876.0)</f>
        <v>43876</v>
      </c>
      <c r="I1267" s="156">
        <v>1.5817428E9</v>
      </c>
      <c r="J1267" s="156">
        <v>165296.5509</v>
      </c>
      <c r="L1267" s="158">
        <v>43876.0</v>
      </c>
      <c r="M1267" s="160">
        <v>223771.49</v>
      </c>
      <c r="O1267" s="153">
        <f>IFERROR(__xludf.DUMMYFUNCTION("TO_DATE(INT((P1267/(60*60*24))+""1/1/1970""))"),43640.0)</f>
        <v>43640</v>
      </c>
      <c r="P1267" s="13">
        <v>1.5613344E9</v>
      </c>
      <c r="Q1267" s="13">
        <v>32665.8258</v>
      </c>
      <c r="S1267" s="153">
        <f>IFERROR(__xludf.DUMMYFUNCTION("TO_DATE(INT((T1267/(60*60*24))+""1/1/1970""))"),43876.0)</f>
        <v>43876</v>
      </c>
      <c r="T1267" s="152">
        <v>1.5817428E9</v>
      </c>
      <c r="U1267" s="152">
        <v>195309.8269</v>
      </c>
      <c r="W1267" s="153">
        <f>IFERROR(__xludf.DUMMYFUNCTION("TO_DATE(INT((X1267/(60*60*24))+""1/1/1970""))"),43844.0)</f>
        <v>43844</v>
      </c>
      <c r="X1267" s="156">
        <v>1.579014E9</v>
      </c>
      <c r="Y1267" s="156">
        <v>9861.6348</v>
      </c>
      <c r="AA1267" s="153">
        <f>IFERROR(__xludf.DUMMYFUNCTION("TO_DATE(INT((AB1267/(60*60*24))+""1/1/1970""))"),43852.0)</f>
        <v>43852</v>
      </c>
      <c r="AB1267" s="156">
        <v>1.5796728E9</v>
      </c>
      <c r="AC1267" s="156">
        <v>88743.272</v>
      </c>
      <c r="AE1267" s="153">
        <f>IFERROR(__xludf.DUMMYFUNCTION("TO_DATE(INT((AF1267/(60*60*24))+""1/1/1970""))"),43644.0)</f>
        <v>43644</v>
      </c>
      <c r="AF1267" s="156">
        <v>1.5616836E9</v>
      </c>
      <c r="AG1267" s="156">
        <v>92311.3268</v>
      </c>
      <c r="AH1267" s="156"/>
      <c r="AI1267" s="153">
        <f>IFERROR(__xludf.DUMMYFUNCTION("TO_DATE(INT((AJ1267/(60*60*24))+""1/1/1970""))"),43876.0)</f>
        <v>43876</v>
      </c>
      <c r="AJ1267" s="156">
        <v>1.5817428E9</v>
      </c>
      <c r="AK1267" s="156">
        <v>100230.1241</v>
      </c>
      <c r="AL1267" s="156">
        <v>165296.5509</v>
      </c>
      <c r="AM1267" s="160">
        <v>223771.49</v>
      </c>
      <c r="AN1267" s="152">
        <f t="shared" si="1"/>
        <v>32713.6211</v>
      </c>
      <c r="AO1267" s="152">
        <f t="shared" si="2"/>
        <v>195309.8269</v>
      </c>
      <c r="AP1267" s="152">
        <f t="shared" si="3"/>
        <v>9847.2598</v>
      </c>
      <c r="AQ1267" s="152">
        <f t="shared" si="4"/>
        <v>88506.5464</v>
      </c>
      <c r="AR1267" s="152">
        <f t="shared" si="5"/>
        <v>93000.3681</v>
      </c>
    </row>
    <row r="1268">
      <c r="A1268" s="156">
        <v>1.53027906E9</v>
      </c>
      <c r="B1268" s="156">
        <v>119571.0905</v>
      </c>
      <c r="D1268" s="153">
        <f>IFERROR(__xludf.DUMMYFUNCTION("TO_DATE(INT((E1268/(60*60*24))+""1/1/1970""))"),43879.0)</f>
        <v>43879</v>
      </c>
      <c r="E1268" s="152">
        <v>1.582038E9</v>
      </c>
      <c r="F1268" s="152">
        <v>100230.1241</v>
      </c>
      <c r="H1268" s="153">
        <f>IFERROR(__xludf.DUMMYFUNCTION("TO_DATE(INT((I1268/(60*60*24))+""1/1/1970""))"),43879.0)</f>
        <v>43879</v>
      </c>
      <c r="I1268" s="152">
        <v>1.582038E9</v>
      </c>
      <c r="J1268" s="152">
        <v>165296.5509</v>
      </c>
      <c r="L1268" s="158">
        <v>43879.0</v>
      </c>
      <c r="M1268" s="159">
        <v>223771.49</v>
      </c>
      <c r="O1268" s="153">
        <f>IFERROR(__xludf.DUMMYFUNCTION("TO_DATE(INT((P1268/(60*60*24))+""1/1/1970""))"),43641.0)</f>
        <v>43641</v>
      </c>
      <c r="P1268" s="13">
        <v>1.5614712E9</v>
      </c>
      <c r="Q1268" s="13">
        <v>32722.4234</v>
      </c>
      <c r="S1268" s="153">
        <f>IFERROR(__xludf.DUMMYFUNCTION("TO_DATE(INT((T1268/(60*60*24))+""1/1/1970""))"),43879.0)</f>
        <v>43879</v>
      </c>
      <c r="T1268" s="156">
        <v>1.582038E9</v>
      </c>
      <c r="U1268" s="156">
        <v>195309.8269</v>
      </c>
      <c r="W1268" s="153">
        <f>IFERROR(__xludf.DUMMYFUNCTION("TO_DATE(INT((X1268/(60*60*24))+""1/1/1970""))"),43845.0)</f>
        <v>43845</v>
      </c>
      <c r="X1268" s="156">
        <v>1.5791004E9</v>
      </c>
      <c r="Y1268" s="156">
        <v>9865.463</v>
      </c>
      <c r="AA1268" s="153">
        <f>IFERROR(__xludf.DUMMYFUNCTION("TO_DATE(INT((AB1268/(60*60*24))+""1/1/1970""))"),43853.0)</f>
        <v>43853</v>
      </c>
      <c r="AB1268" s="152">
        <v>1.579752E9</v>
      </c>
      <c r="AC1268" s="152">
        <v>88369.0874</v>
      </c>
      <c r="AE1268" s="153">
        <f>IFERROR(__xludf.DUMMYFUNCTION("TO_DATE(INT((AF1268/(60*60*24))+""1/1/1970""))"),43645.0)</f>
        <v>43645</v>
      </c>
      <c r="AF1268" s="152">
        <v>1.5617664E9</v>
      </c>
      <c r="AG1268" s="152">
        <v>92317.8036</v>
      </c>
      <c r="AH1268" s="156"/>
      <c r="AI1268" s="153">
        <f>IFERROR(__xludf.DUMMYFUNCTION("TO_DATE(INT((AJ1268/(60*60*24))+""1/1/1970""))"),43879.0)</f>
        <v>43879</v>
      </c>
      <c r="AJ1268" s="152">
        <v>1.582038E9</v>
      </c>
      <c r="AK1268" s="152">
        <v>100230.1241</v>
      </c>
      <c r="AL1268" s="152">
        <v>165296.5509</v>
      </c>
      <c r="AM1268" s="159">
        <v>223771.49</v>
      </c>
      <c r="AN1268" s="152">
        <f t="shared" si="1"/>
        <v>32691.7959</v>
      </c>
      <c r="AO1268" s="152">
        <f t="shared" si="2"/>
        <v>195309.8269</v>
      </c>
      <c r="AP1268" s="152">
        <f t="shared" si="3"/>
        <v>9852.367</v>
      </c>
      <c r="AQ1268" s="152">
        <f t="shared" si="4"/>
        <v>88474.3138</v>
      </c>
      <c r="AR1268" s="152">
        <f t="shared" si="5"/>
        <v>92952.8829</v>
      </c>
    </row>
    <row r="1269">
      <c r="A1269" s="152">
        <v>1.5303024E9</v>
      </c>
      <c r="B1269" s="152">
        <v>119571.0905</v>
      </c>
      <c r="D1269" s="153">
        <f>IFERROR(__xludf.DUMMYFUNCTION("TO_DATE(INT((E1269/(60*60*24))+""1/1/1970""))"),43880.0)</f>
        <v>43880</v>
      </c>
      <c r="E1269" s="152">
        <v>1.5820884E9</v>
      </c>
      <c r="F1269" s="152">
        <v>100290.6682</v>
      </c>
      <c r="H1269" s="153">
        <f>IFERROR(__xludf.DUMMYFUNCTION("TO_DATE(INT((I1269/(60*60*24))+""1/1/1970""))"),43880.0)</f>
        <v>43880</v>
      </c>
      <c r="I1269" s="152">
        <v>1.5820884E9</v>
      </c>
      <c r="J1269" s="152">
        <v>164918.7359</v>
      </c>
      <c r="L1269" s="158">
        <v>43880.0</v>
      </c>
      <c r="M1269" s="159">
        <v>224404.01</v>
      </c>
      <c r="O1269" s="153">
        <f>IFERROR(__xludf.DUMMYFUNCTION("TO_DATE(INT((P1269/(60*60*24))+""1/1/1970""))"),43642.0)</f>
        <v>43642</v>
      </c>
      <c r="P1269" s="13">
        <v>1.5615576E9</v>
      </c>
      <c r="Q1269" s="13">
        <v>32735.0011</v>
      </c>
      <c r="S1269" s="153">
        <f>IFERROR(__xludf.DUMMYFUNCTION("TO_DATE(INT((T1269/(60*60*24))+""1/1/1970""))"),43880.0)</f>
        <v>43880</v>
      </c>
      <c r="T1269" s="156">
        <v>1.5820884E9</v>
      </c>
      <c r="U1269" s="156">
        <v>194809.7274</v>
      </c>
      <c r="W1269" s="153">
        <f>IFERROR(__xludf.DUMMYFUNCTION("TO_DATE(INT((X1269/(60*60*24))+""1/1/1970""))"),43846.0)</f>
        <v>43846</v>
      </c>
      <c r="X1269" s="156">
        <v>1.5791868E9</v>
      </c>
      <c r="Y1269" s="156">
        <v>9873.1057</v>
      </c>
      <c r="AA1269" s="153">
        <f>IFERROR(__xludf.DUMMYFUNCTION("TO_DATE(INT((AB1269/(60*60*24))+""1/1/1970""))"),43854.0)</f>
        <v>43854</v>
      </c>
      <c r="AB1269" s="156">
        <v>1.5798312E9</v>
      </c>
      <c r="AC1269" s="156">
        <v>88490.7104</v>
      </c>
      <c r="AE1269" s="153">
        <f>IFERROR(__xludf.DUMMYFUNCTION("TO_DATE(INT((AF1269/(60*60*24))+""1/1/1970""))"),43646.0)</f>
        <v>43646</v>
      </c>
      <c r="AF1269" s="156">
        <v>1.561932E9</v>
      </c>
      <c r="AG1269" s="156">
        <v>92317.8036</v>
      </c>
      <c r="AH1269" s="156"/>
      <c r="AI1269" s="153">
        <f>IFERROR(__xludf.DUMMYFUNCTION("TO_DATE(INT((AJ1269/(60*60*24))+""1/1/1970""))"),43880.0)</f>
        <v>43880</v>
      </c>
      <c r="AJ1269" s="152">
        <v>1.5820884E9</v>
      </c>
      <c r="AK1269" s="152">
        <v>100290.6682</v>
      </c>
      <c r="AL1269" s="152">
        <v>164918.7359</v>
      </c>
      <c r="AM1269" s="159">
        <v>224404.01</v>
      </c>
      <c r="AN1269" s="152">
        <f t="shared" si="1"/>
        <v>32704.6069</v>
      </c>
      <c r="AO1269" s="152">
        <f t="shared" si="2"/>
        <v>194809.7274</v>
      </c>
      <c r="AP1269" s="152">
        <f t="shared" si="3"/>
        <v>9850.8225</v>
      </c>
      <c r="AQ1269" s="152">
        <f t="shared" si="4"/>
        <v>88461.3646</v>
      </c>
      <c r="AR1269" s="152">
        <f t="shared" si="5"/>
        <v>93299.1972</v>
      </c>
    </row>
    <row r="1270">
      <c r="A1270" s="156">
        <v>1.53053826E9</v>
      </c>
      <c r="B1270" s="156">
        <v>119571.0905</v>
      </c>
      <c r="D1270" s="153">
        <f>IFERROR(__xludf.DUMMYFUNCTION("TO_DATE(INT((E1270/(60*60*24))+""1/1/1970""))"),43881.0)</f>
        <v>43881</v>
      </c>
      <c r="E1270" s="156">
        <v>1.5821748E9</v>
      </c>
      <c r="F1270" s="156">
        <v>100608.294</v>
      </c>
      <c r="H1270" s="153">
        <f>IFERROR(__xludf.DUMMYFUNCTION("TO_DATE(INT((I1270/(60*60*24))+""1/1/1970""))"),43881.0)</f>
        <v>43881</v>
      </c>
      <c r="I1270" s="156">
        <v>1.5821748E9</v>
      </c>
      <c r="J1270" s="156">
        <v>165067.0759</v>
      </c>
      <c r="L1270" s="158">
        <v>43881.0</v>
      </c>
      <c r="M1270" s="160">
        <v>225484.64</v>
      </c>
      <c r="O1270" s="153">
        <f>IFERROR(__xludf.DUMMYFUNCTION("TO_DATE(INT((P1270/(60*60*24))+""1/1/1970""))"),43643.0)</f>
        <v>43643</v>
      </c>
      <c r="P1270" s="13">
        <v>1.561644E9</v>
      </c>
      <c r="Q1270" s="13">
        <v>32606.4199</v>
      </c>
      <c r="S1270" s="153">
        <f>IFERROR(__xludf.DUMMYFUNCTION("TO_DATE(INT((T1270/(60*60*24))+""1/1/1970""))"),43881.0)</f>
        <v>43881</v>
      </c>
      <c r="T1270" s="152">
        <v>1.5821748E9</v>
      </c>
      <c r="U1270" s="152">
        <v>195740.8936</v>
      </c>
      <c r="W1270" s="153">
        <f>IFERROR(__xludf.DUMMYFUNCTION("TO_DATE(INT((X1270/(60*60*24))+""1/1/1970""))"),43847.0)</f>
        <v>43847</v>
      </c>
      <c r="X1270" s="156">
        <v>1.5792732E9</v>
      </c>
      <c r="Y1270" s="156">
        <v>9876.9826</v>
      </c>
      <c r="AA1270" s="153">
        <f>IFERROR(__xludf.DUMMYFUNCTION("TO_DATE(INT((AB1270/(60*60*24))+""1/1/1970""))"),43856.0)</f>
        <v>43856</v>
      </c>
      <c r="AB1270" s="152">
        <v>1.5800796E9</v>
      </c>
      <c r="AC1270" s="152">
        <v>87997.9966</v>
      </c>
      <c r="AE1270" s="153">
        <f>IFERROR(__xludf.DUMMYFUNCTION("TO_DATE(INT((AF1270/(60*60*24))+""1/1/1970""))"),43647.0)</f>
        <v>43647</v>
      </c>
      <c r="AF1270" s="156">
        <v>1.5619716E9</v>
      </c>
      <c r="AG1270" s="156">
        <v>92221.0564</v>
      </c>
      <c r="AH1270" s="156"/>
      <c r="AI1270" s="153">
        <f>IFERROR(__xludf.DUMMYFUNCTION("TO_DATE(INT((AJ1270/(60*60*24))+""1/1/1970""))"),43881.0)</f>
        <v>43881</v>
      </c>
      <c r="AJ1270" s="156">
        <v>1.5821748E9</v>
      </c>
      <c r="AK1270" s="156">
        <v>100608.294</v>
      </c>
      <c r="AL1270" s="156">
        <v>165067.0759</v>
      </c>
      <c r="AM1270" s="160">
        <v>225484.64</v>
      </c>
      <c r="AN1270" s="152">
        <f t="shared" si="1"/>
        <v>32542.2228</v>
      </c>
      <c r="AO1270" s="152">
        <f t="shared" si="2"/>
        <v>195740.8936</v>
      </c>
      <c r="AP1270" s="152">
        <f t="shared" si="3"/>
        <v>9867.6757</v>
      </c>
      <c r="AQ1270" s="152">
        <f t="shared" si="4"/>
        <v>88926.0021</v>
      </c>
      <c r="AR1270" s="152">
        <f t="shared" si="5"/>
        <v>93173.9346</v>
      </c>
    </row>
    <row r="1271">
      <c r="A1271" s="152">
        <v>1.5305616E9</v>
      </c>
      <c r="B1271" s="152">
        <v>119571.0905</v>
      </c>
      <c r="D1271" s="153">
        <f>IFERROR(__xludf.DUMMYFUNCTION("TO_DATE(INT((E1271/(60*60*24))+""1/1/1970""))"),43882.0)</f>
        <v>43882</v>
      </c>
      <c r="E1271" s="152">
        <v>1.5822612E9</v>
      </c>
      <c r="F1271" s="152">
        <v>100608.294</v>
      </c>
      <c r="H1271" s="153">
        <f>IFERROR(__xludf.DUMMYFUNCTION("TO_DATE(INT((I1271/(60*60*24))+""1/1/1970""))"),43882.0)</f>
        <v>43882</v>
      </c>
      <c r="I1271" s="152">
        <v>1.5822612E9</v>
      </c>
      <c r="J1271" s="152">
        <v>164234.7459</v>
      </c>
      <c r="L1271" s="158">
        <v>43882.0</v>
      </c>
      <c r="M1271" s="159">
        <v>225455.29</v>
      </c>
      <c r="O1271" s="153">
        <f>IFERROR(__xludf.DUMMYFUNCTION("TO_DATE(INT((P1271/(60*60*24))+""1/1/1970""))"),43644.0)</f>
        <v>43644</v>
      </c>
      <c r="P1271" s="13">
        <v>1.5617304E9</v>
      </c>
      <c r="Q1271" s="13">
        <v>32608.141</v>
      </c>
      <c r="S1271" s="153">
        <f>IFERROR(__xludf.DUMMYFUNCTION("TO_DATE(INT((T1271/(60*60*24))+""1/1/1970""))"),43882.0)</f>
        <v>43882</v>
      </c>
      <c r="T1271" s="156">
        <v>1.5822612E9</v>
      </c>
      <c r="U1271" s="156">
        <v>194952.517</v>
      </c>
      <c r="W1271" s="153">
        <f>IFERROR(__xludf.DUMMYFUNCTION("TO_DATE(INT((X1271/(60*60*24))+""1/1/1970""))"),43848.0)</f>
        <v>43848</v>
      </c>
      <c r="X1271" s="156">
        <v>1.5793056E9</v>
      </c>
      <c r="Y1271" s="156">
        <v>9866.1894</v>
      </c>
      <c r="AA1271" s="153">
        <f>IFERROR(__xludf.DUMMYFUNCTION("TO_DATE(INT((AB1271/(60*60*24))+""1/1/1970""))"),43857.0)</f>
        <v>43857</v>
      </c>
      <c r="AB1271" s="156">
        <v>1.5801192E9</v>
      </c>
      <c r="AC1271" s="156">
        <v>87986.8382</v>
      </c>
      <c r="AE1271" s="153">
        <f>IFERROR(__xludf.DUMMYFUNCTION("TO_DATE(INT((AF1271/(60*60*24))+""1/1/1970""))"),43648.0)</f>
        <v>43648</v>
      </c>
      <c r="AF1271" s="152">
        <v>1.5620508E9</v>
      </c>
      <c r="AG1271" s="152">
        <v>91628.834</v>
      </c>
      <c r="AH1271" s="156"/>
      <c r="AI1271" s="153">
        <f>IFERROR(__xludf.DUMMYFUNCTION("TO_DATE(INT((AJ1271/(60*60*24))+""1/1/1970""))"),43882.0)</f>
        <v>43882</v>
      </c>
      <c r="AJ1271" s="152">
        <v>1.5822612E9</v>
      </c>
      <c r="AK1271" s="152">
        <v>100608.294</v>
      </c>
      <c r="AL1271" s="152">
        <v>164234.7459</v>
      </c>
      <c r="AM1271" s="159">
        <v>225455.29</v>
      </c>
      <c r="AN1271" s="152">
        <f t="shared" si="1"/>
        <v>32455.5559</v>
      </c>
      <c r="AO1271" s="152">
        <f t="shared" si="2"/>
        <v>194952.517</v>
      </c>
      <c r="AP1271" s="152">
        <f t="shared" si="3"/>
        <v>9887.7763</v>
      </c>
      <c r="AQ1271" s="152">
        <f t="shared" si="4"/>
        <v>89131.8276</v>
      </c>
      <c r="AR1271" s="152">
        <f t="shared" si="5"/>
        <v>93354.4602</v>
      </c>
    </row>
    <row r="1272">
      <c r="A1272" s="156">
        <v>1.53062466E9</v>
      </c>
      <c r="B1272" s="156">
        <v>119571.0905</v>
      </c>
      <c r="D1272" s="153">
        <f>IFERROR(__xludf.DUMMYFUNCTION("TO_DATE(INT((E1272/(60*60*24))+""1/1/1970""))"),43883.0)</f>
        <v>43883</v>
      </c>
      <c r="E1272" s="156">
        <v>1.5823476E9</v>
      </c>
      <c r="F1272" s="156">
        <v>100608.294</v>
      </c>
      <c r="H1272" s="153">
        <f>IFERROR(__xludf.DUMMYFUNCTION("TO_DATE(INT((I1272/(60*60*24))+""1/1/1970""))"),43883.0)</f>
        <v>43883</v>
      </c>
      <c r="I1272" s="156">
        <v>1.5823476E9</v>
      </c>
      <c r="J1272" s="156">
        <v>163669.2859</v>
      </c>
      <c r="L1272" s="158">
        <v>43883.0</v>
      </c>
      <c r="M1272" s="160">
        <v>225126.03</v>
      </c>
      <c r="O1272" s="153">
        <f>IFERROR(__xludf.DUMMYFUNCTION("TO_DATE(INT((P1272/(60*60*24))+""1/1/1970""))"),43645.0)</f>
        <v>43645</v>
      </c>
      <c r="P1272" s="13">
        <v>1.5617664E9</v>
      </c>
      <c r="Q1272" s="13">
        <v>32616.0986</v>
      </c>
      <c r="S1272" s="153">
        <f>IFERROR(__xludf.DUMMYFUNCTION("TO_DATE(INT((T1272/(60*60*24))+""1/1/1970""))"),43883.0)</f>
        <v>43883</v>
      </c>
      <c r="T1272" s="152">
        <v>1.5823476E9</v>
      </c>
      <c r="U1272" s="152">
        <v>192948.082</v>
      </c>
      <c r="W1272" s="153">
        <f>IFERROR(__xludf.DUMMYFUNCTION("TO_DATE(INT((X1272/(60*60*24))+""1/1/1970""))"),43850.0)</f>
        <v>43850</v>
      </c>
      <c r="X1272" s="152">
        <v>1.5794784E9</v>
      </c>
      <c r="Y1272" s="152">
        <v>9865.382</v>
      </c>
      <c r="AA1272" s="153">
        <f>IFERROR(__xludf.DUMMYFUNCTION("TO_DATE(INT((AB1272/(60*60*24))+""1/1/1970""))"),43858.0)</f>
        <v>43858</v>
      </c>
      <c r="AB1272" s="152">
        <v>1.5801984E9</v>
      </c>
      <c r="AC1272" s="152">
        <v>88138.4836</v>
      </c>
      <c r="AE1272" s="153">
        <f>IFERROR(__xludf.DUMMYFUNCTION("TO_DATE(INT((AF1272/(60*60*24))+""1/1/1970""))"),43649.0)</f>
        <v>43649</v>
      </c>
      <c r="AF1272" s="156">
        <v>1.56213E9</v>
      </c>
      <c r="AG1272" s="156">
        <v>91657.17</v>
      </c>
      <c r="AH1272" s="156"/>
      <c r="AI1272" s="153">
        <f>IFERROR(__xludf.DUMMYFUNCTION("TO_DATE(INT((AJ1272/(60*60*24))+""1/1/1970""))"),43883.0)</f>
        <v>43883</v>
      </c>
      <c r="AJ1272" s="156">
        <v>1.5823476E9</v>
      </c>
      <c r="AK1272" s="156">
        <v>100608.294</v>
      </c>
      <c r="AL1272" s="156">
        <v>163669.2859</v>
      </c>
      <c r="AM1272" s="160">
        <v>225126.03</v>
      </c>
      <c r="AN1272" s="152">
        <f t="shared" si="1"/>
        <v>32509.0078</v>
      </c>
      <c r="AO1272" s="152">
        <f t="shared" si="2"/>
        <v>192948.082</v>
      </c>
      <c r="AP1272" s="152">
        <f t="shared" si="3"/>
        <v>9884.2608</v>
      </c>
      <c r="AQ1272" s="152">
        <f t="shared" si="4"/>
        <v>89131.8276</v>
      </c>
      <c r="AR1272" s="152">
        <f t="shared" si="5"/>
        <v>92866.0997</v>
      </c>
    </row>
    <row r="1273">
      <c r="A1273" s="152">
        <v>1.5306372E9</v>
      </c>
      <c r="B1273" s="152">
        <v>119571.0905</v>
      </c>
      <c r="D1273" s="153">
        <f>IFERROR(__xludf.DUMMYFUNCTION("TO_DATE(INT((E1273/(60*60*24))+""1/1/1970""))"),43885.0)</f>
        <v>43885</v>
      </c>
      <c r="E1273" s="152">
        <v>1.5825564E9</v>
      </c>
      <c r="F1273" s="152">
        <v>100608.294</v>
      </c>
      <c r="H1273" s="153">
        <f>IFERROR(__xludf.DUMMYFUNCTION("TO_DATE(INT((I1273/(60*60*24))+""1/1/1970""))"),43885.0)</f>
        <v>43885</v>
      </c>
      <c r="I1273" s="152">
        <v>1.5825564E9</v>
      </c>
      <c r="J1273" s="152">
        <v>163669.2859</v>
      </c>
      <c r="L1273" s="158">
        <v>43885.0</v>
      </c>
      <c r="M1273" s="159">
        <v>225126.03</v>
      </c>
      <c r="O1273" s="153">
        <f>IFERROR(__xludf.DUMMYFUNCTION("TO_DATE(INT((P1273/(60*60*24))+""1/1/1970""))"),43646.0)</f>
        <v>43646</v>
      </c>
      <c r="P1273" s="13">
        <v>1.5618528E9</v>
      </c>
      <c r="Q1273" s="13">
        <v>32616.0986</v>
      </c>
      <c r="S1273" s="153">
        <f>IFERROR(__xludf.DUMMYFUNCTION("TO_DATE(INT((T1273/(60*60*24))+""1/1/1970""))"),43885.0)</f>
        <v>43885</v>
      </c>
      <c r="T1273" s="156">
        <v>1.5825564E9</v>
      </c>
      <c r="U1273" s="156">
        <v>192948.082</v>
      </c>
      <c r="W1273" s="153">
        <f>IFERROR(__xludf.DUMMYFUNCTION("TO_DATE(INT((X1273/(60*60*24))+""1/1/1970""))"),43851.0)</f>
        <v>43851</v>
      </c>
      <c r="X1273" s="156">
        <v>1.5795648E9</v>
      </c>
      <c r="Y1273" s="156">
        <v>9867.493</v>
      </c>
      <c r="AA1273" s="153">
        <f>IFERROR(__xludf.DUMMYFUNCTION("TO_DATE(INT((AB1273/(60*60*24))+""1/1/1970""))"),43859.0)</f>
        <v>43859</v>
      </c>
      <c r="AB1273" s="156">
        <v>1.5802776E9</v>
      </c>
      <c r="AC1273" s="156">
        <v>88181.0379</v>
      </c>
      <c r="AE1273" s="153">
        <f>IFERROR(__xludf.DUMMYFUNCTION("TO_DATE(INT((AF1273/(60*60*24))+""1/1/1970""))"),43650.0)</f>
        <v>43650</v>
      </c>
      <c r="AF1273" s="152">
        <v>1.5622092E9</v>
      </c>
      <c r="AG1273" s="152">
        <v>91632.0724</v>
      </c>
      <c r="AH1273" s="156"/>
      <c r="AI1273" s="153">
        <f>IFERROR(__xludf.DUMMYFUNCTION("TO_DATE(INT((AJ1273/(60*60*24))+""1/1/1970""))"),43885.0)</f>
        <v>43885</v>
      </c>
      <c r="AJ1273" s="152">
        <v>1.5825564E9</v>
      </c>
      <c r="AK1273" s="152">
        <v>100608.294</v>
      </c>
      <c r="AL1273" s="152">
        <v>163669.2859</v>
      </c>
      <c r="AM1273" s="159">
        <v>225126.03</v>
      </c>
      <c r="AN1273" s="152">
        <f t="shared" si="1"/>
        <v>32532.7927</v>
      </c>
      <c r="AO1273" s="152">
        <f t="shared" si="2"/>
        <v>192948.082</v>
      </c>
      <c r="AP1273" s="152">
        <f t="shared" si="3"/>
        <v>9888.525</v>
      </c>
      <c r="AQ1273" s="152">
        <f t="shared" si="4"/>
        <v>89558.7645</v>
      </c>
      <c r="AR1273" s="152">
        <f t="shared" si="5"/>
        <v>92937.7368</v>
      </c>
    </row>
    <row r="1274">
      <c r="A1274" s="156">
        <v>1.53079746E9</v>
      </c>
      <c r="B1274" s="156">
        <v>119571.0905</v>
      </c>
      <c r="D1274" s="153">
        <f>IFERROR(__xludf.DUMMYFUNCTION("TO_DATE(INT((E1274/(60*60*24))+""1/1/1970""))"),43886.0)</f>
        <v>43886</v>
      </c>
      <c r="E1274" s="152">
        <v>1.5826068E9</v>
      </c>
      <c r="F1274" s="152">
        <v>100608.294</v>
      </c>
      <c r="H1274" s="153">
        <f>IFERROR(__xludf.DUMMYFUNCTION("TO_DATE(INT((I1274/(60*60*24))+""1/1/1970""))"),43886.0)</f>
        <v>43886</v>
      </c>
      <c r="I1274" s="152">
        <v>1.5826068E9</v>
      </c>
      <c r="J1274" s="152">
        <v>167009.5889</v>
      </c>
      <c r="L1274" s="158">
        <v>43886.0</v>
      </c>
      <c r="M1274" s="159">
        <v>221163.86</v>
      </c>
      <c r="O1274" s="153">
        <f>IFERROR(__xludf.DUMMYFUNCTION("TO_DATE(INT((P1274/(60*60*24))+""1/1/1970""))"),43647.0)</f>
        <v>43647</v>
      </c>
      <c r="P1274" s="13">
        <v>1.5619392E9</v>
      </c>
      <c r="Q1274" s="13">
        <v>32456.5686</v>
      </c>
      <c r="S1274" s="153">
        <f>IFERROR(__xludf.DUMMYFUNCTION("TO_DATE(INT((T1274/(60*60*24))+""1/1/1970""))"),43886.0)</f>
        <v>43886</v>
      </c>
      <c r="T1274" s="156">
        <v>1.5826068E9</v>
      </c>
      <c r="U1274" s="156">
        <v>186538.5905</v>
      </c>
      <c r="W1274" s="153">
        <f>IFERROR(__xludf.DUMMYFUNCTION("TO_DATE(INT((X1274/(60*60*24))+""1/1/1970""))"),43852.0)</f>
        <v>43852</v>
      </c>
      <c r="X1274" s="152">
        <v>1.5797052E9</v>
      </c>
      <c r="Y1274" s="152">
        <v>9868.673</v>
      </c>
      <c r="AA1274" s="153">
        <f>IFERROR(__xludf.DUMMYFUNCTION("TO_DATE(INT((AB1274/(60*60*24))+""1/1/1970""))"),43860.0)</f>
        <v>43860</v>
      </c>
      <c r="AB1274" s="152">
        <v>1.5803568E9</v>
      </c>
      <c r="AC1274" s="152">
        <v>87988.0722</v>
      </c>
      <c r="AE1274" s="153">
        <f>IFERROR(__xludf.DUMMYFUNCTION("TO_DATE(INT((AF1274/(60*60*24))+""1/1/1970""))"),43651.0)</f>
        <v>43651</v>
      </c>
      <c r="AF1274" s="156">
        <v>1.5622884E9</v>
      </c>
      <c r="AG1274" s="156">
        <v>91615.4756</v>
      </c>
      <c r="AH1274" s="156"/>
      <c r="AI1274" s="153">
        <f>IFERROR(__xludf.DUMMYFUNCTION("TO_DATE(INT((AJ1274/(60*60*24))+""1/1/1970""))"),43886.0)</f>
        <v>43886</v>
      </c>
      <c r="AJ1274" s="152">
        <v>1.5826068E9</v>
      </c>
      <c r="AK1274" s="152">
        <v>100608.294</v>
      </c>
      <c r="AL1274" s="152">
        <v>167009.5889</v>
      </c>
      <c r="AM1274" s="159">
        <v>221163.86</v>
      </c>
      <c r="AN1274" s="152">
        <f t="shared" si="1"/>
        <v>32640.3539</v>
      </c>
      <c r="AO1274" s="152">
        <f t="shared" si="2"/>
        <v>186538.5905</v>
      </c>
      <c r="AP1274" s="152">
        <f t="shared" si="3"/>
        <v>9886.3097</v>
      </c>
      <c r="AQ1274" s="152">
        <f t="shared" si="4"/>
        <v>89781.2398</v>
      </c>
      <c r="AR1274" s="152">
        <f t="shared" si="5"/>
        <v>92842.5223</v>
      </c>
    </row>
    <row r="1275">
      <c r="A1275" s="152">
        <v>1.5308208E9</v>
      </c>
      <c r="B1275" s="152">
        <v>119571.0905</v>
      </c>
      <c r="D1275" s="153">
        <f>IFERROR(__xludf.DUMMYFUNCTION("TO_DATE(INT((E1275/(60*60*24))+""1/1/1970""))"),43887.0)</f>
        <v>43887</v>
      </c>
      <c r="E1275" s="156">
        <v>1.5826932E9</v>
      </c>
      <c r="F1275" s="156">
        <v>100608.294</v>
      </c>
      <c r="H1275" s="153">
        <f>IFERROR(__xludf.DUMMYFUNCTION("TO_DATE(INT((I1275/(60*60*24))+""1/1/1970""))"),43887.0)</f>
        <v>43887</v>
      </c>
      <c r="I1275" s="156">
        <v>1.5826932E9</v>
      </c>
      <c r="J1275" s="156">
        <v>168761.2222</v>
      </c>
      <c r="L1275" s="158">
        <v>43887.0</v>
      </c>
      <c r="M1275" s="160">
        <v>215795.14</v>
      </c>
      <c r="O1275" s="153">
        <f>IFERROR(__xludf.DUMMYFUNCTION("TO_DATE(INT((P1275/(60*60*24))+""1/1/1970""))"),43648.0)</f>
        <v>43648</v>
      </c>
      <c r="P1275" s="13">
        <v>1.562076E9</v>
      </c>
      <c r="Q1275" s="13">
        <v>32309.8175</v>
      </c>
      <c r="S1275" s="153">
        <f>IFERROR(__xludf.DUMMYFUNCTION("TO_DATE(INT((T1275/(60*60*24))+""1/1/1970""))"),43887.0)</f>
        <v>43887</v>
      </c>
      <c r="T1275" s="152">
        <v>1.5826932E9</v>
      </c>
      <c r="U1275" s="152">
        <v>180940.6724</v>
      </c>
      <c r="W1275" s="153">
        <f>IFERROR(__xludf.DUMMYFUNCTION("TO_DATE(INT((X1275/(60*60*24))+""1/1/1970""))"),43853.0)</f>
        <v>43853</v>
      </c>
      <c r="X1275" s="152">
        <v>1.5797916E9</v>
      </c>
      <c r="Y1275" s="152">
        <v>9872.1218</v>
      </c>
      <c r="AA1275" s="153">
        <f>IFERROR(__xludf.DUMMYFUNCTION("TO_DATE(INT((AB1275/(60*60*24))+""1/1/1970""))"),43861.0)</f>
        <v>43861</v>
      </c>
      <c r="AB1275" s="156">
        <v>1.580436E9</v>
      </c>
      <c r="AC1275" s="156">
        <v>88111.2694</v>
      </c>
      <c r="AE1275" s="153">
        <f>IFERROR(__xludf.DUMMYFUNCTION("TO_DATE(INT((AF1275/(60*60*24))+""1/1/1970""))"),43652.0)</f>
        <v>43652</v>
      </c>
      <c r="AF1275" s="152">
        <v>1.5623712E9</v>
      </c>
      <c r="AG1275" s="152">
        <v>91130.93</v>
      </c>
      <c r="AH1275" s="156"/>
      <c r="AI1275" s="153">
        <f>IFERROR(__xludf.DUMMYFUNCTION("TO_DATE(INT((AJ1275/(60*60*24))+""1/1/1970""))"),43887.0)</f>
        <v>43887</v>
      </c>
      <c r="AJ1275" s="156">
        <v>1.5826932E9</v>
      </c>
      <c r="AK1275" s="156">
        <v>100608.294</v>
      </c>
      <c r="AL1275" s="156">
        <v>168761.2222</v>
      </c>
      <c r="AM1275" s="160">
        <v>215795.14</v>
      </c>
      <c r="AN1275" s="152">
        <f t="shared" si="1"/>
        <v>32770.9091</v>
      </c>
      <c r="AO1275" s="152">
        <f t="shared" si="2"/>
        <v>180940.6724</v>
      </c>
      <c r="AP1275" s="152">
        <f t="shared" si="3"/>
        <v>9882.4834</v>
      </c>
      <c r="AQ1275" s="152">
        <f t="shared" si="4"/>
        <v>89917.8754</v>
      </c>
      <c r="AR1275" s="152">
        <f t="shared" si="5"/>
        <v>93107.5589</v>
      </c>
    </row>
    <row r="1276">
      <c r="A1276" s="156">
        <v>1.53088386E9</v>
      </c>
      <c r="B1276" s="156">
        <v>119571.0905</v>
      </c>
      <c r="D1276" s="153">
        <f>IFERROR(__xludf.DUMMYFUNCTION("TO_DATE(INT((E1276/(60*60*24))+""1/1/1970""))"),43888.0)</f>
        <v>43888</v>
      </c>
      <c r="E1276" s="152">
        <v>1.5827796E9</v>
      </c>
      <c r="F1276" s="152">
        <v>100608.294</v>
      </c>
      <c r="H1276" s="153">
        <f>IFERROR(__xludf.DUMMYFUNCTION("TO_DATE(INT((I1276/(60*60*24))+""1/1/1970""))"),43888.0)</f>
        <v>43888</v>
      </c>
      <c r="I1276" s="152">
        <v>1.5827796E9</v>
      </c>
      <c r="J1276" s="152">
        <v>167329.7841</v>
      </c>
      <c r="L1276" s="158">
        <v>43888.0</v>
      </c>
      <c r="M1276" s="159">
        <v>215207.3</v>
      </c>
      <c r="O1276" s="153">
        <f>IFERROR(__xludf.DUMMYFUNCTION("TO_DATE(INT((P1276/(60*60*24))+""1/1/1970""))"),43649.0)</f>
        <v>43649</v>
      </c>
      <c r="P1276" s="13">
        <v>1.5621624E9</v>
      </c>
      <c r="Q1276" s="13">
        <v>32396.5219</v>
      </c>
      <c r="S1276" s="153">
        <f>IFERROR(__xludf.DUMMYFUNCTION("TO_DATE(INT((T1276/(60*60*24))+""1/1/1970""))"),43888.0)</f>
        <v>43888</v>
      </c>
      <c r="T1276" s="156">
        <v>1.5827796E9</v>
      </c>
      <c r="U1276" s="156">
        <v>180222.4006</v>
      </c>
      <c r="W1276" s="153">
        <f>IFERROR(__xludf.DUMMYFUNCTION("TO_DATE(INT((X1276/(60*60*24))+""1/1/1970""))"),43854.0)</f>
        <v>43854</v>
      </c>
      <c r="X1276" s="152">
        <v>1.579878E9</v>
      </c>
      <c r="Y1276" s="152">
        <v>9863.1258</v>
      </c>
      <c r="AA1276" s="153">
        <f>IFERROR(__xludf.DUMMYFUNCTION("TO_DATE(INT((AB1276/(60*60*24))+""1/1/1970""))"),43863.0)</f>
        <v>43863</v>
      </c>
      <c r="AB1276" s="152">
        <v>1.5806844E9</v>
      </c>
      <c r="AC1276" s="152">
        <v>88176.5443</v>
      </c>
      <c r="AE1276" s="153">
        <f>IFERROR(__xludf.DUMMYFUNCTION("TO_DATE(INT((AF1276/(60*60*24))+""1/1/1970""))"),43653.0)</f>
        <v>43653</v>
      </c>
      <c r="AF1276" s="156">
        <v>1.5625368E9</v>
      </c>
      <c r="AG1276" s="156">
        <v>91130.93</v>
      </c>
      <c r="AH1276" s="156"/>
      <c r="AI1276" s="153">
        <f>IFERROR(__xludf.DUMMYFUNCTION("TO_DATE(INT((AJ1276/(60*60*24))+""1/1/1970""))"),43888.0)</f>
        <v>43888</v>
      </c>
      <c r="AJ1276" s="152">
        <v>1.5827796E9</v>
      </c>
      <c r="AK1276" s="152">
        <v>100608.294</v>
      </c>
      <c r="AL1276" s="152">
        <v>167329.7841</v>
      </c>
      <c r="AM1276" s="159">
        <v>215207.3</v>
      </c>
      <c r="AN1276" s="152">
        <f t="shared" si="1"/>
        <v>32776.3824</v>
      </c>
      <c r="AO1276" s="152">
        <f t="shared" si="2"/>
        <v>180222.4006</v>
      </c>
      <c r="AP1276" s="152">
        <f t="shared" si="3"/>
        <v>9903.2474</v>
      </c>
      <c r="AQ1276" s="152">
        <f t="shared" si="4"/>
        <v>90176.812</v>
      </c>
      <c r="AR1276" s="152">
        <f t="shared" si="5"/>
        <v>93163.8952</v>
      </c>
    </row>
    <row r="1277">
      <c r="A1277" s="152">
        <v>1.5309072E9</v>
      </c>
      <c r="B1277" s="152">
        <v>119571.0905</v>
      </c>
      <c r="D1277" s="153">
        <f>IFERROR(__xludf.DUMMYFUNCTION("TO_DATE(INT((E1277/(60*60*24))+""1/1/1970""))"),43889.0)</f>
        <v>43889</v>
      </c>
      <c r="E1277" s="156">
        <v>1.582866E9</v>
      </c>
      <c r="F1277" s="156">
        <v>100608.294</v>
      </c>
      <c r="H1277" s="153">
        <f>IFERROR(__xludf.DUMMYFUNCTION("TO_DATE(INT((I1277/(60*60*24))+""1/1/1970""))"),43889.0)</f>
        <v>43889</v>
      </c>
      <c r="I1277" s="156">
        <v>1.582866E9</v>
      </c>
      <c r="J1277" s="156">
        <v>169050.7</v>
      </c>
      <c r="L1277" s="158">
        <v>43889.0</v>
      </c>
      <c r="M1277" s="160">
        <v>209153.22</v>
      </c>
      <c r="O1277" s="153">
        <f>IFERROR(__xludf.DUMMYFUNCTION("TO_DATE(INT((P1277/(60*60*24))+""1/1/1970""))"),43650.0)</f>
        <v>43650</v>
      </c>
      <c r="P1277" s="13">
        <v>1.5621984E9</v>
      </c>
      <c r="Q1277" s="13">
        <v>32356.6027</v>
      </c>
      <c r="S1277" s="153">
        <f>IFERROR(__xludf.DUMMYFUNCTION("TO_DATE(INT((T1277/(60*60*24))+""1/1/1970""))"),43889.0)</f>
        <v>43889</v>
      </c>
      <c r="T1277" s="152">
        <v>1.582866E9</v>
      </c>
      <c r="U1277" s="152">
        <v>172163.5856</v>
      </c>
      <c r="W1277" s="153">
        <f>IFERROR(__xludf.DUMMYFUNCTION("TO_DATE(INT((X1277/(60*60*24))+""1/1/1970""))"),43855.0)</f>
        <v>43855</v>
      </c>
      <c r="X1277" s="152">
        <v>1.5799104E9</v>
      </c>
      <c r="Y1277" s="152">
        <v>9857.4278</v>
      </c>
      <c r="AA1277" s="153">
        <f>IFERROR(__xludf.DUMMYFUNCTION("TO_DATE(INT((AB1277/(60*60*24))+""1/1/1970""))"),43864.0)</f>
        <v>43864</v>
      </c>
      <c r="AB1277" s="156">
        <v>1.580724E9</v>
      </c>
      <c r="AC1277" s="156">
        <v>88484.8075</v>
      </c>
      <c r="AE1277" s="153">
        <f>IFERROR(__xludf.DUMMYFUNCTION("TO_DATE(INT((AF1277/(60*60*24))+""1/1/1970""))"),43654.0)</f>
        <v>43654</v>
      </c>
      <c r="AF1277" s="156">
        <v>1.5625764E9</v>
      </c>
      <c r="AG1277" s="156">
        <v>91142.2644</v>
      </c>
      <c r="AH1277" s="156"/>
      <c r="AI1277" s="153">
        <f>IFERROR(__xludf.DUMMYFUNCTION("TO_DATE(INT((AJ1277/(60*60*24))+""1/1/1970""))"),43889.0)</f>
        <v>43889</v>
      </c>
      <c r="AJ1277" s="156">
        <v>1.582866E9</v>
      </c>
      <c r="AK1277" s="156">
        <v>100608.294</v>
      </c>
      <c r="AL1277" s="156">
        <v>169050.7</v>
      </c>
      <c r="AM1277" s="160">
        <v>209153.22</v>
      </c>
      <c r="AN1277" s="152">
        <f t="shared" si="1"/>
        <v>32960.9197</v>
      </c>
      <c r="AO1277" s="152">
        <f t="shared" si="2"/>
        <v>172163.5856</v>
      </c>
      <c r="AP1277" s="152">
        <f t="shared" si="3"/>
        <v>9913.4375</v>
      </c>
      <c r="AQ1277" s="152">
        <f t="shared" si="4"/>
        <v>90794.6423</v>
      </c>
      <c r="AR1277" s="152">
        <f t="shared" si="5"/>
        <v>94103.26</v>
      </c>
    </row>
    <row r="1278">
      <c r="A1278" s="156">
        <v>1.53114306E9</v>
      </c>
      <c r="B1278" s="156">
        <v>119571.0905</v>
      </c>
      <c r="D1278" s="153">
        <f>IFERROR(__xludf.DUMMYFUNCTION("TO_DATE(INT((E1278/(60*60*24))+""1/1/1970""))"),43890.0)</f>
        <v>43890</v>
      </c>
      <c r="E1278" s="152">
        <v>1.5829524E9</v>
      </c>
      <c r="F1278" s="152">
        <v>100608.294</v>
      </c>
      <c r="H1278" s="153">
        <f>IFERROR(__xludf.DUMMYFUNCTION("TO_DATE(INT((I1278/(60*60*24))+""1/1/1970""))"),43890.0)</f>
        <v>43890</v>
      </c>
      <c r="I1278" s="152">
        <v>1.5829524E9</v>
      </c>
      <c r="J1278" s="152">
        <v>168169.7589</v>
      </c>
      <c r="L1278" s="158">
        <v>43890.0</v>
      </c>
      <c r="M1278" s="159">
        <v>207822.37</v>
      </c>
      <c r="O1278" s="153">
        <f>IFERROR(__xludf.DUMMYFUNCTION("TO_DATE(INT((P1278/(60*60*24))+""1/1/1970""))"),43651.0)</f>
        <v>43651</v>
      </c>
      <c r="P1278" s="13">
        <v>1.5622848E9</v>
      </c>
      <c r="Q1278" s="13">
        <v>32309.989</v>
      </c>
      <c r="S1278" s="153">
        <f>IFERROR(__xludf.DUMMYFUNCTION("TO_DATE(INT((T1278/(60*60*24))+""1/1/1970""))"),43890.0)</f>
        <v>43890</v>
      </c>
      <c r="T1278" s="156">
        <v>1.5829524E9</v>
      </c>
      <c r="U1278" s="156">
        <v>171043.3662</v>
      </c>
      <c r="W1278" s="153">
        <f>IFERROR(__xludf.DUMMYFUNCTION("TO_DATE(INT((X1278/(60*60*24))+""1/1/1970""))"),43857.0)</f>
        <v>43857</v>
      </c>
      <c r="X1278" s="156">
        <v>1.5800832E9</v>
      </c>
      <c r="Y1278" s="156">
        <v>9858.1286</v>
      </c>
      <c r="AA1278" s="153">
        <f>IFERROR(__xludf.DUMMYFUNCTION("TO_DATE(INT((AB1278/(60*60*24))+""1/1/1970""))"),43865.0)</f>
        <v>43865</v>
      </c>
      <c r="AB1278" s="152">
        <v>1.5808032E9</v>
      </c>
      <c r="AC1278" s="152">
        <v>88751.3246</v>
      </c>
      <c r="AE1278" s="153">
        <f>IFERROR(__xludf.DUMMYFUNCTION("TO_DATE(INT((AF1278/(60*60*24))+""1/1/1970""))"),43655.0)</f>
        <v>43655</v>
      </c>
      <c r="AF1278" s="152">
        <v>1.5626556E9</v>
      </c>
      <c r="AG1278" s="152">
        <v>91047.946</v>
      </c>
      <c r="AH1278" s="156"/>
      <c r="AI1278" s="153">
        <f>IFERROR(__xludf.DUMMYFUNCTION("TO_DATE(INT((AJ1278/(60*60*24))+""1/1/1970""))"),43890.0)</f>
        <v>43890</v>
      </c>
      <c r="AJ1278" s="152">
        <v>1.5829524E9</v>
      </c>
      <c r="AK1278" s="152">
        <v>100608.294</v>
      </c>
      <c r="AL1278" s="152">
        <v>168169.7589</v>
      </c>
      <c r="AM1278" s="159">
        <v>207822.37</v>
      </c>
      <c r="AN1278" s="152">
        <f t="shared" si="1"/>
        <v>33253.1046</v>
      </c>
      <c r="AO1278" s="152">
        <f t="shared" si="2"/>
        <v>171043.3662</v>
      </c>
      <c r="AP1278" s="152">
        <f t="shared" si="3"/>
        <v>9922.187</v>
      </c>
      <c r="AQ1278" s="152">
        <f t="shared" si="4"/>
        <v>90794.6423</v>
      </c>
      <c r="AR1278" s="152">
        <f t="shared" si="5"/>
        <v>94369.577</v>
      </c>
    </row>
    <row r="1279">
      <c r="A1279" s="152">
        <v>1.5311664E9</v>
      </c>
      <c r="B1279" s="152">
        <v>120012.2635</v>
      </c>
      <c r="D1279" s="153">
        <f>IFERROR(__xludf.DUMMYFUNCTION("TO_DATE(INT((E1279/(60*60*24))+""1/1/1970""))"),43892.0)</f>
        <v>43892</v>
      </c>
      <c r="E1279" s="156">
        <v>1.5831612E9</v>
      </c>
      <c r="F1279" s="156">
        <v>100608.294</v>
      </c>
      <c r="H1279" s="153">
        <f>IFERROR(__xludf.DUMMYFUNCTION("TO_DATE(INT((I1279/(60*60*24))+""1/1/1970""))"),43892.0)</f>
        <v>43892</v>
      </c>
      <c r="I1279" s="156">
        <v>1.5831612E9</v>
      </c>
      <c r="J1279" s="156">
        <v>168169.7589</v>
      </c>
      <c r="L1279" s="158">
        <v>43892.0</v>
      </c>
      <c r="M1279" s="160">
        <v>207822.37</v>
      </c>
      <c r="O1279" s="153">
        <f>IFERROR(__xludf.DUMMYFUNCTION("TO_DATE(INT((P1279/(60*60*24))+""1/1/1970""))"),43652.0)</f>
        <v>43652</v>
      </c>
      <c r="P1279" s="13">
        <v>1.5623712E9</v>
      </c>
      <c r="Q1279" s="13">
        <v>32253.6516</v>
      </c>
      <c r="S1279" s="153">
        <f>IFERROR(__xludf.DUMMYFUNCTION("TO_DATE(INT((T1279/(60*60*24))+""1/1/1970""))"),43892.0)</f>
        <v>43892</v>
      </c>
      <c r="T1279" s="152">
        <v>1.5831252E9</v>
      </c>
      <c r="U1279" s="152">
        <v>171043.3662</v>
      </c>
      <c r="W1279" s="153">
        <f>IFERROR(__xludf.DUMMYFUNCTION("TO_DATE(INT((X1279/(60*60*24))+""1/1/1970""))"),43858.0)</f>
        <v>43858</v>
      </c>
      <c r="X1279" s="152">
        <v>1.5802236E9</v>
      </c>
      <c r="Y1279" s="152">
        <v>9866.2538</v>
      </c>
      <c r="AA1279" s="153">
        <f>IFERROR(__xludf.DUMMYFUNCTION("TO_DATE(INT((AB1279/(60*60*24))+""1/1/1970""))"),43866.0)</f>
        <v>43866</v>
      </c>
      <c r="AB1279" s="156">
        <v>1.5808824E9</v>
      </c>
      <c r="AC1279" s="156">
        <v>88461.0239</v>
      </c>
      <c r="AE1279" s="153">
        <f>IFERROR(__xludf.DUMMYFUNCTION("TO_DATE(INT((AF1279/(60*60*24))+""1/1/1970""))"),43656.0)</f>
        <v>43656</v>
      </c>
      <c r="AF1279" s="156">
        <v>1.5627348E9</v>
      </c>
      <c r="AG1279" s="156">
        <v>90960.914</v>
      </c>
      <c r="AH1279" s="156"/>
      <c r="AI1279" s="153">
        <f>IFERROR(__xludf.DUMMYFUNCTION("TO_DATE(INT((AJ1279/(60*60*24))+""1/1/1970""))"),43892.0)</f>
        <v>43892</v>
      </c>
      <c r="AJ1279" s="156">
        <v>1.5831612E9</v>
      </c>
      <c r="AK1279" s="156">
        <v>100608.294</v>
      </c>
      <c r="AL1279" s="156">
        <v>168169.7589</v>
      </c>
      <c r="AM1279" s="160">
        <v>207822.37</v>
      </c>
      <c r="AN1279" s="152">
        <f t="shared" si="1"/>
        <v>33323.7241</v>
      </c>
      <c r="AO1279" s="152">
        <f t="shared" si="2"/>
        <v>171043.3662</v>
      </c>
      <c r="AP1279" s="152">
        <f t="shared" si="3"/>
        <v>9929.7645</v>
      </c>
      <c r="AQ1279" s="152">
        <f t="shared" si="4"/>
        <v>92026.8668</v>
      </c>
      <c r="AR1279" s="152">
        <f t="shared" si="5"/>
        <v>94575.2897</v>
      </c>
    </row>
    <row r="1280">
      <c r="A1280" s="156">
        <v>1.53122946E9</v>
      </c>
      <c r="B1280" s="156">
        <v>120274.8821</v>
      </c>
      <c r="D1280" s="153">
        <f>IFERROR(__xludf.DUMMYFUNCTION("TO_DATE(INT((E1280/(60*60*24))+""1/1/1970""))"),43893.0)</f>
        <v>43893</v>
      </c>
      <c r="E1280" s="156">
        <v>1.5832116E9</v>
      </c>
      <c r="F1280" s="156">
        <v>100608.294</v>
      </c>
      <c r="H1280" s="153">
        <f>IFERROR(__xludf.DUMMYFUNCTION("TO_DATE(INT((I1280/(60*60*24))+""1/1/1970""))"),43893.0)</f>
        <v>43893</v>
      </c>
      <c r="I1280" s="156">
        <v>1.5832116E9</v>
      </c>
      <c r="J1280" s="156">
        <v>170448.5102</v>
      </c>
      <c r="L1280" s="158">
        <v>43893.0</v>
      </c>
      <c r="M1280" s="159">
        <v>216047.79</v>
      </c>
      <c r="O1280" s="153">
        <f>IFERROR(__xludf.DUMMYFUNCTION("TO_DATE(INT((P1280/(60*60*24))+""1/1/1970""))"),43653.0)</f>
        <v>43653</v>
      </c>
      <c r="P1280" s="13">
        <v>1.5624576E9</v>
      </c>
      <c r="Q1280" s="13">
        <v>32253.6516</v>
      </c>
      <c r="S1280" s="153">
        <f>IFERROR(__xludf.DUMMYFUNCTION("TO_DATE(INT((T1280/(60*60*24))+""1/1/1970""))"),43893.0)</f>
        <v>43893</v>
      </c>
      <c r="T1280" s="156">
        <v>1.5832116E9</v>
      </c>
      <c r="U1280" s="156">
        <v>178818.6939</v>
      </c>
      <c r="W1280" s="153">
        <f>IFERROR(__xludf.DUMMYFUNCTION("TO_DATE(INT((X1280/(60*60*24))+""1/1/1970""))"),43859.0)</f>
        <v>43859</v>
      </c>
      <c r="X1280" s="152">
        <v>1.58031E9</v>
      </c>
      <c r="Y1280" s="152">
        <v>9860.736</v>
      </c>
      <c r="AA1280" s="153">
        <f>IFERROR(__xludf.DUMMYFUNCTION("TO_DATE(INT((AB1280/(60*60*24))+""1/1/1970""))"),43867.0)</f>
        <v>43867</v>
      </c>
      <c r="AB1280" s="152">
        <v>1.5809616E9</v>
      </c>
      <c r="AC1280" s="152">
        <v>88345.7492</v>
      </c>
      <c r="AE1280" s="153">
        <f>IFERROR(__xludf.DUMMYFUNCTION("TO_DATE(INT((AF1280/(60*60*24))+""1/1/1970""))"),43657.0)</f>
        <v>43657</v>
      </c>
      <c r="AF1280" s="152">
        <v>1.562814E9</v>
      </c>
      <c r="AG1280" s="152">
        <v>91397.2884</v>
      </c>
      <c r="AH1280" s="156"/>
      <c r="AI1280" s="153">
        <f>IFERROR(__xludf.DUMMYFUNCTION("TO_DATE(INT((AJ1280/(60*60*24))+""1/1/1970""))"),43893.0)</f>
        <v>43893</v>
      </c>
      <c r="AJ1280" s="156">
        <v>1.5832116E9</v>
      </c>
      <c r="AK1280" s="156">
        <v>100608.294</v>
      </c>
      <c r="AL1280" s="156">
        <v>170448.5102</v>
      </c>
      <c r="AM1280" s="159">
        <v>216047.79</v>
      </c>
      <c r="AN1280" s="152">
        <f t="shared" si="1"/>
        <v>33075.1125</v>
      </c>
      <c r="AO1280" s="152">
        <f t="shared" si="2"/>
        <v>178818.6939</v>
      </c>
      <c r="AP1280" s="152">
        <f t="shared" si="3"/>
        <v>9927.7997</v>
      </c>
      <c r="AQ1280" s="152">
        <f t="shared" si="4"/>
        <v>91793.0189</v>
      </c>
      <c r="AR1280" s="152">
        <f t="shared" si="5"/>
        <v>95365.7048</v>
      </c>
    </row>
    <row r="1281">
      <c r="A1281" s="152">
        <v>1.5312528E9</v>
      </c>
      <c r="B1281" s="152">
        <v>120442.7858</v>
      </c>
      <c r="D1281" s="153">
        <f>IFERROR(__xludf.DUMMYFUNCTION("TO_DATE(INT((E1281/(60*60*24))+""1/1/1970""))"),43894.0)</f>
        <v>43894</v>
      </c>
      <c r="E1281" s="152">
        <v>1.583298E9</v>
      </c>
      <c r="F1281" s="152">
        <v>100608.294</v>
      </c>
      <c r="H1281" s="153">
        <f>IFERROR(__xludf.DUMMYFUNCTION("TO_DATE(INT((I1281/(60*60*24))+""1/1/1970""))"),43894.0)</f>
        <v>43894</v>
      </c>
      <c r="I1281" s="152">
        <v>1.583298E9</v>
      </c>
      <c r="J1281" s="152">
        <v>171218.4928</v>
      </c>
      <c r="L1281" s="158">
        <v>43894.0</v>
      </c>
      <c r="M1281" s="160">
        <v>212795.5</v>
      </c>
      <c r="O1281" s="153">
        <f>IFERROR(__xludf.DUMMYFUNCTION("TO_DATE(INT((P1281/(60*60*24))+""1/1/1970""))"),43654.0)</f>
        <v>43654</v>
      </c>
      <c r="P1281" s="13">
        <v>1.562544E9</v>
      </c>
      <c r="Q1281" s="13">
        <v>32441.1656</v>
      </c>
      <c r="S1281" s="153">
        <f>IFERROR(__xludf.DUMMYFUNCTION("TO_DATE(INT((T1281/(60*60*24))+""1/1/1970""))"),43894.0)</f>
        <v>43894</v>
      </c>
      <c r="T1281" s="152">
        <v>1.583298E9</v>
      </c>
      <c r="U1281" s="152">
        <v>173776.5815</v>
      </c>
      <c r="W1281" s="153">
        <f>IFERROR(__xludf.DUMMYFUNCTION("TO_DATE(INT((X1281/(60*60*24))+""1/1/1970""))"),43860.0)</f>
        <v>43860</v>
      </c>
      <c r="X1281" s="152">
        <v>1.5803964E9</v>
      </c>
      <c r="Y1281" s="152">
        <v>9862.0978</v>
      </c>
      <c r="AA1281" s="153">
        <f>IFERROR(__xludf.DUMMYFUNCTION("TO_DATE(INT((AB1281/(60*60*24))+""1/1/1970""))"),43868.0)</f>
        <v>43868</v>
      </c>
      <c r="AB1281" s="156">
        <v>1.5810408E9</v>
      </c>
      <c r="AC1281" s="156">
        <v>88499.63</v>
      </c>
      <c r="AE1281" s="153">
        <f>IFERROR(__xludf.DUMMYFUNCTION("TO_DATE(INT((AF1281/(60*60*24))+""1/1/1970""))"),43658.0)</f>
        <v>43658</v>
      </c>
      <c r="AF1281" s="156">
        <v>1.5628932E9</v>
      </c>
      <c r="AG1281" s="156">
        <v>91327.258</v>
      </c>
      <c r="AH1281" s="156"/>
      <c r="AI1281" s="153">
        <f>IFERROR(__xludf.DUMMYFUNCTION("TO_DATE(INT((AJ1281/(60*60*24))+""1/1/1970""))"),43894.0)</f>
        <v>43894</v>
      </c>
      <c r="AJ1281" s="152">
        <v>1.583298E9</v>
      </c>
      <c r="AK1281" s="152">
        <v>100608.294</v>
      </c>
      <c r="AL1281" s="152">
        <v>171218.4928</v>
      </c>
      <c r="AM1281" s="160">
        <v>212795.5</v>
      </c>
      <c r="AN1281" s="152">
        <f t="shared" si="1"/>
        <v>33219.9805</v>
      </c>
      <c r="AO1281" s="152">
        <f t="shared" si="2"/>
        <v>173776.5815</v>
      </c>
      <c r="AP1281" s="152">
        <f t="shared" si="3"/>
        <v>9941.6897</v>
      </c>
      <c r="AQ1281" s="152">
        <f t="shared" si="4"/>
        <v>92052.543</v>
      </c>
      <c r="AR1281" s="152">
        <f t="shared" si="5"/>
        <v>95640.9844</v>
      </c>
    </row>
    <row r="1282">
      <c r="A1282" s="156">
        <v>1.53131586E9</v>
      </c>
      <c r="B1282" s="156">
        <v>119667.8457</v>
      </c>
      <c r="D1282" s="153">
        <f>IFERROR(__xludf.DUMMYFUNCTION("TO_DATE(INT((E1282/(60*60*24))+""1/1/1970""))"),43895.0)</f>
        <v>43895</v>
      </c>
      <c r="E1282" s="156">
        <v>1.5833844E9</v>
      </c>
      <c r="F1282" s="156">
        <v>100608.294</v>
      </c>
      <c r="H1282" s="153">
        <f>IFERROR(__xludf.DUMMYFUNCTION("TO_DATE(INT((I1282/(60*60*24))+""1/1/1970""))"),43895.0)</f>
        <v>43895</v>
      </c>
      <c r="I1282" s="156">
        <v>1.5833844E9</v>
      </c>
      <c r="J1282" s="156">
        <v>172961.0189</v>
      </c>
      <c r="L1282" s="158">
        <v>43895.0</v>
      </c>
      <c r="M1282" s="159">
        <v>220581.27</v>
      </c>
      <c r="O1282" s="153">
        <f>IFERROR(__xludf.DUMMYFUNCTION("TO_DATE(INT((P1282/(60*60*24))+""1/1/1970""))"),43655.0)</f>
        <v>43655</v>
      </c>
      <c r="P1282" s="13">
        <v>1.5626808E9</v>
      </c>
      <c r="Q1282" s="13">
        <v>32389.3221</v>
      </c>
      <c r="S1282" s="153">
        <f>IFERROR(__xludf.DUMMYFUNCTION("TO_DATE(INT((T1282/(60*60*24))+""1/1/1970""))"),43895.0)</f>
        <v>43895</v>
      </c>
      <c r="T1282" s="156">
        <v>1.5833844E9</v>
      </c>
      <c r="U1282" s="156">
        <v>181130.5636</v>
      </c>
      <c r="W1282" s="153">
        <f>IFERROR(__xludf.DUMMYFUNCTION("TO_DATE(INT((X1282/(60*60*24))+""1/1/1970""))"),43861.0)</f>
        <v>43861</v>
      </c>
      <c r="X1282" s="152">
        <v>1.5804828E9</v>
      </c>
      <c r="Y1282" s="152">
        <v>9878.7726</v>
      </c>
      <c r="AA1282" s="153">
        <f>IFERROR(__xludf.DUMMYFUNCTION("TO_DATE(INT((AB1282/(60*60*24))+""1/1/1970""))"),43870.0)</f>
        <v>43870</v>
      </c>
      <c r="AB1282" s="152">
        <v>1.5812892E9</v>
      </c>
      <c r="AC1282" s="152">
        <v>88503.3238</v>
      </c>
      <c r="AE1282" s="153">
        <f>IFERROR(__xludf.DUMMYFUNCTION("TO_DATE(INT((AF1282/(60*60*24))+""1/1/1970""))"),43659.0)</f>
        <v>43659</v>
      </c>
      <c r="AF1282" s="152">
        <v>1.562976E9</v>
      </c>
      <c r="AG1282" s="152">
        <v>91496.0596</v>
      </c>
      <c r="AH1282" s="156"/>
      <c r="AI1282" s="153">
        <f>IFERROR(__xludf.DUMMYFUNCTION("TO_DATE(INT((AJ1282/(60*60*24))+""1/1/1970""))"),43895.0)</f>
        <v>43895</v>
      </c>
      <c r="AJ1282" s="156">
        <v>1.5833844E9</v>
      </c>
      <c r="AK1282" s="156">
        <v>100608.294</v>
      </c>
      <c r="AL1282" s="156">
        <v>172961.0189</v>
      </c>
      <c r="AM1282" s="159">
        <v>220581.27</v>
      </c>
      <c r="AN1282" s="152">
        <f t="shared" si="1"/>
        <v>33064.5784</v>
      </c>
      <c r="AO1282" s="152">
        <f t="shared" si="2"/>
        <v>181130.5636</v>
      </c>
      <c r="AP1282" s="152">
        <f t="shared" si="3"/>
        <v>9921.3151</v>
      </c>
      <c r="AQ1282" s="152">
        <f t="shared" si="4"/>
        <v>91887.5442</v>
      </c>
      <c r="AR1282" s="152">
        <f t="shared" si="5"/>
        <v>95314.0632</v>
      </c>
    </row>
    <row r="1283">
      <c r="A1283" s="152">
        <v>1.5313392E9</v>
      </c>
      <c r="B1283" s="152">
        <v>119564.5203</v>
      </c>
      <c r="D1283" s="153">
        <f>IFERROR(__xludf.DUMMYFUNCTION("TO_DATE(INT((E1283/(60*60*24))+""1/1/1970""))"),43896.0)</f>
        <v>43896</v>
      </c>
      <c r="E1283" s="152">
        <v>1.5834708E9</v>
      </c>
      <c r="F1283" s="152">
        <v>100608.294</v>
      </c>
      <c r="H1283" s="153">
        <f>IFERROR(__xludf.DUMMYFUNCTION("TO_DATE(INT((I1283/(60*60*24))+""1/1/1970""))"),43896.0)</f>
        <v>43896</v>
      </c>
      <c r="I1283" s="152">
        <v>1.5834708E9</v>
      </c>
      <c r="J1283" s="152">
        <v>174286.6474</v>
      </c>
      <c r="L1283" s="158">
        <v>43896.0</v>
      </c>
      <c r="M1283" s="160">
        <v>216338.26</v>
      </c>
      <c r="O1283" s="153">
        <f>IFERROR(__xludf.DUMMYFUNCTION("TO_DATE(INT((P1283/(60*60*24))+""1/1/1970""))"),43656.0)</f>
        <v>43656</v>
      </c>
      <c r="P1283" s="13">
        <v>1.5627672E9</v>
      </c>
      <c r="Q1283" s="13">
        <v>32349.9206</v>
      </c>
      <c r="S1283" s="153">
        <f>IFERROR(__xludf.DUMMYFUNCTION("TO_DATE(INT((T1283/(60*60*24))+""1/1/1970""))"),43896.0)</f>
        <v>43896</v>
      </c>
      <c r="T1283" s="152">
        <v>1.5834708E9</v>
      </c>
      <c r="U1283" s="152">
        <v>175014.3405</v>
      </c>
      <c r="W1283" s="153">
        <f>IFERROR(__xludf.DUMMYFUNCTION("TO_DATE(INT((X1283/(60*60*24))+""1/1/1970""))"),43862.0)</f>
        <v>43862</v>
      </c>
      <c r="X1283" s="152">
        <v>1.5805152E9</v>
      </c>
      <c r="Y1283" s="152">
        <v>9899.2439</v>
      </c>
      <c r="AA1283" s="153">
        <f>IFERROR(__xludf.DUMMYFUNCTION("TO_DATE(INT((AB1283/(60*60*24))+""1/1/1970""))"),43871.0)</f>
        <v>43871</v>
      </c>
      <c r="AB1283" s="156">
        <v>1.5813288E9</v>
      </c>
      <c r="AC1283" s="156">
        <v>88504.1111</v>
      </c>
      <c r="AE1283" s="153">
        <f>IFERROR(__xludf.DUMMYFUNCTION("TO_DATE(INT((AF1283/(60*60*24))+""1/1/1970""))"),43660.0)</f>
        <v>43660</v>
      </c>
      <c r="AF1283" s="156">
        <v>1.5631416E9</v>
      </c>
      <c r="AG1283" s="156">
        <v>91496.0596</v>
      </c>
      <c r="AH1283" s="156"/>
      <c r="AI1283" s="153">
        <f>IFERROR(__xludf.DUMMYFUNCTION("TO_DATE(INT((AJ1283/(60*60*24))+""1/1/1970""))"),43896.0)</f>
        <v>43896</v>
      </c>
      <c r="AJ1283" s="152">
        <v>1.5834708E9</v>
      </c>
      <c r="AK1283" s="152">
        <v>100608.294</v>
      </c>
      <c r="AL1283" s="152">
        <v>174286.6474</v>
      </c>
      <c r="AM1283" s="160">
        <v>216338.26</v>
      </c>
      <c r="AN1283" s="152">
        <f t="shared" si="1"/>
        <v>33338.0157</v>
      </c>
      <c r="AO1283" s="152">
        <f t="shared" si="2"/>
        <v>175014.3405</v>
      </c>
      <c r="AP1283" s="152">
        <f t="shared" si="3"/>
        <v>9950.0354</v>
      </c>
      <c r="AQ1283" s="152">
        <f t="shared" si="4"/>
        <v>92182.9288</v>
      </c>
      <c r="AR1283" s="152">
        <f t="shared" si="5"/>
        <v>96034.4847</v>
      </c>
    </row>
    <row r="1284">
      <c r="A1284" s="156">
        <v>1.53140226E9</v>
      </c>
      <c r="B1284" s="156">
        <v>120193.0828</v>
      </c>
      <c r="D1284" s="153">
        <f>IFERROR(__xludf.DUMMYFUNCTION("TO_DATE(INT((E1284/(60*60*24))+""1/1/1970""))"),43897.0)</f>
        <v>43897</v>
      </c>
      <c r="E1284" s="156">
        <v>1.5835572E9</v>
      </c>
      <c r="F1284" s="156">
        <v>100608.294</v>
      </c>
      <c r="H1284" s="153">
        <f>IFERROR(__xludf.DUMMYFUNCTION("TO_DATE(INT((I1284/(60*60*24))+""1/1/1970""))"),43897.0)</f>
        <v>43897</v>
      </c>
      <c r="I1284" s="156">
        <v>1.5835572E9</v>
      </c>
      <c r="J1284" s="156">
        <v>169083.4372</v>
      </c>
      <c r="L1284" s="158">
        <v>43897.0</v>
      </c>
      <c r="M1284" s="159">
        <v>216017.04</v>
      </c>
      <c r="O1284" s="153">
        <f>IFERROR(__xludf.DUMMYFUNCTION("TO_DATE(INT((P1284/(60*60*24))+""1/1/1970""))"),43657.0)</f>
        <v>43657</v>
      </c>
      <c r="P1284" s="13">
        <v>1.5628536E9</v>
      </c>
      <c r="Q1284" s="13">
        <v>32374.6789</v>
      </c>
      <c r="S1284" s="153">
        <f>IFERROR(__xludf.DUMMYFUNCTION("TO_DATE(INT((T1284/(60*60*24))+""1/1/1970""))"),43897.0)</f>
        <v>43897</v>
      </c>
      <c r="T1284" s="156">
        <v>1.5835572E9</v>
      </c>
      <c r="U1284" s="156">
        <v>172110.1611</v>
      </c>
      <c r="W1284" s="153">
        <f>IFERROR(__xludf.DUMMYFUNCTION("TO_DATE(INT((X1284/(60*60*24))+""1/1/1970""))"),43864.0)</f>
        <v>43864</v>
      </c>
      <c r="X1284" s="156">
        <v>1.580688E9</v>
      </c>
      <c r="Y1284" s="156">
        <v>9896.7421</v>
      </c>
      <c r="AA1284" s="153">
        <f>IFERROR(__xludf.DUMMYFUNCTION("TO_DATE(INT((AB1284/(60*60*24))+""1/1/1970""))"),43872.0)</f>
        <v>43872</v>
      </c>
      <c r="AB1284" s="152">
        <v>1.581408E9</v>
      </c>
      <c r="AC1284" s="152">
        <v>88496.7726</v>
      </c>
      <c r="AE1284" s="153">
        <f>IFERROR(__xludf.DUMMYFUNCTION("TO_DATE(INT((AF1284/(60*60*24))+""1/1/1970""))"),43661.0)</f>
        <v>43661</v>
      </c>
      <c r="AF1284" s="156">
        <v>1.5631812E9</v>
      </c>
      <c r="AG1284" s="156">
        <v>91501.322</v>
      </c>
      <c r="AH1284" s="156"/>
      <c r="AI1284" s="153">
        <f>IFERROR(__xludf.DUMMYFUNCTION("TO_DATE(INT((AJ1284/(60*60*24))+""1/1/1970""))"),43897.0)</f>
        <v>43897</v>
      </c>
      <c r="AJ1284" s="156">
        <v>1.5835572E9</v>
      </c>
      <c r="AK1284" s="156">
        <v>100608.294</v>
      </c>
      <c r="AL1284" s="156">
        <v>169083.4372</v>
      </c>
      <c r="AM1284" s="159">
        <v>216017.04</v>
      </c>
      <c r="AN1284" s="152">
        <f t="shared" si="1"/>
        <v>33475.2681</v>
      </c>
      <c r="AO1284" s="152">
        <f t="shared" si="2"/>
        <v>172110.1611</v>
      </c>
      <c r="AP1284" s="152">
        <f t="shared" si="3"/>
        <v>9963.6452</v>
      </c>
      <c r="AQ1284" s="152">
        <f t="shared" si="4"/>
        <v>92182.9288</v>
      </c>
      <c r="AR1284" s="152">
        <f t="shared" si="5"/>
        <v>96554.315</v>
      </c>
    </row>
    <row r="1285">
      <c r="A1285" s="152">
        <v>1.5314256E9</v>
      </c>
      <c r="B1285" s="152">
        <v>120645.1312</v>
      </c>
      <c r="D1285" s="153">
        <f>IFERROR(__xludf.DUMMYFUNCTION("TO_DATE(INT((E1285/(60*60*24))+""1/1/1970""))"),43899.0)</f>
        <v>43899</v>
      </c>
      <c r="E1285" s="152">
        <v>1.5837624E9</v>
      </c>
      <c r="F1285" s="152">
        <v>100608.294</v>
      </c>
      <c r="H1285" s="153">
        <f>IFERROR(__xludf.DUMMYFUNCTION("TO_DATE(INT((I1285/(60*60*24))+""1/1/1970""))"),43899.0)</f>
        <v>43899</v>
      </c>
      <c r="I1285" s="152">
        <v>1.5837264E9</v>
      </c>
      <c r="J1285" s="152">
        <v>169083.4372</v>
      </c>
      <c r="L1285" s="158">
        <v>43899.0</v>
      </c>
      <c r="M1285" s="160">
        <v>216017.04</v>
      </c>
      <c r="O1285" s="153">
        <f>IFERROR(__xludf.DUMMYFUNCTION("TO_DATE(INT((P1285/(60*60*24))+""1/1/1970""))"),43658.0)</f>
        <v>43658</v>
      </c>
      <c r="P1285" s="13">
        <v>1.56294E9</v>
      </c>
      <c r="Q1285" s="13">
        <v>32340.6387</v>
      </c>
      <c r="S1285" s="153">
        <f>IFERROR(__xludf.DUMMYFUNCTION("TO_DATE(INT((T1285/(60*60*24))+""1/1/1970""))"),43899.0)</f>
        <v>43899</v>
      </c>
      <c r="T1285" s="152">
        <v>1.5837624E9</v>
      </c>
      <c r="U1285" s="152">
        <v>172110.1611</v>
      </c>
      <c r="W1285" s="153">
        <f>IFERROR(__xludf.DUMMYFUNCTION("TO_DATE(INT((X1285/(60*60*24))+""1/1/1970""))"),43865.0)</f>
        <v>43865</v>
      </c>
      <c r="X1285" s="152">
        <v>1.5808284E9</v>
      </c>
      <c r="Y1285" s="152">
        <v>9884.0944</v>
      </c>
      <c r="AA1285" s="153">
        <f>IFERROR(__xludf.DUMMYFUNCTION("TO_DATE(INT((AB1285/(60*60*24))+""1/1/1970""))"),43873.0)</f>
        <v>43873</v>
      </c>
      <c r="AB1285" s="156">
        <v>1.5814872E9</v>
      </c>
      <c r="AC1285" s="156">
        <v>88486.8212</v>
      </c>
      <c r="AE1285" s="153">
        <f>IFERROR(__xludf.DUMMYFUNCTION("TO_DATE(INT((AF1285/(60*60*24))+""1/1/1970""))"),43662.0)</f>
        <v>43662</v>
      </c>
      <c r="AF1285" s="152">
        <v>1.5632604E9</v>
      </c>
      <c r="AG1285" s="152">
        <v>91409.8372</v>
      </c>
      <c r="AH1285" s="156"/>
      <c r="AI1285" s="153">
        <f>IFERROR(__xludf.DUMMYFUNCTION("TO_DATE(INT((AJ1285/(60*60*24))+""1/1/1970""))"),43899.0)</f>
        <v>43899</v>
      </c>
      <c r="AJ1285" s="152">
        <v>1.5837624E9</v>
      </c>
      <c r="AK1285" s="152">
        <v>100608.294</v>
      </c>
      <c r="AL1285" s="152">
        <v>169083.4372</v>
      </c>
      <c r="AM1285" s="160">
        <v>216017.04</v>
      </c>
      <c r="AN1285" s="152">
        <f t="shared" si="1"/>
        <v>33762.0852</v>
      </c>
      <c r="AO1285" s="152">
        <f t="shared" si="2"/>
        <v>172110.1611</v>
      </c>
      <c r="AP1285" s="152">
        <f t="shared" si="3"/>
        <v>10011.4389</v>
      </c>
      <c r="AQ1285" s="152">
        <f t="shared" si="4"/>
        <v>90939.3489</v>
      </c>
      <c r="AR1285" s="152">
        <f t="shared" si="5"/>
        <v>97442.8917</v>
      </c>
    </row>
    <row r="1286">
      <c r="A1286" s="156">
        <v>1.53148866E9</v>
      </c>
      <c r="B1286" s="156">
        <v>120546.1111</v>
      </c>
      <c r="D1286" s="153">
        <f>IFERROR(__xludf.DUMMYFUNCTION("TO_DATE(INT((E1286/(60*60*24))+""1/1/1970""))"),43900.0)</f>
        <v>43900</v>
      </c>
      <c r="E1286" s="152">
        <v>1.5838128E9</v>
      </c>
      <c r="F1286" s="152">
        <v>100608.294</v>
      </c>
      <c r="H1286" s="153">
        <f>IFERROR(__xludf.DUMMYFUNCTION("TO_DATE(INT((I1286/(60*60*24))+""1/1/1970""))"),43900.0)</f>
        <v>43900</v>
      </c>
      <c r="I1286" s="156">
        <v>1.5838128E9</v>
      </c>
      <c r="J1286" s="156">
        <v>162755.8695</v>
      </c>
      <c r="L1286" s="158">
        <v>43900.0</v>
      </c>
      <c r="M1286" s="160">
        <v>202481.66</v>
      </c>
      <c r="O1286" s="153">
        <f>IFERROR(__xludf.DUMMYFUNCTION("TO_DATE(INT((P1286/(60*60*24))+""1/1/1970""))"),43659.0)</f>
        <v>43659</v>
      </c>
      <c r="P1286" s="13">
        <v>1.562976E9</v>
      </c>
      <c r="Q1286" s="13">
        <v>32494.0246</v>
      </c>
      <c r="S1286" s="153">
        <f>IFERROR(__xludf.DUMMYFUNCTION("TO_DATE(INT((T1286/(60*60*24))+""1/1/1970""))"),43900.0)</f>
        <v>43900</v>
      </c>
      <c r="T1286" s="152">
        <v>1.5838128E9</v>
      </c>
      <c r="U1286" s="152">
        <v>158662.1965</v>
      </c>
      <c r="W1286" s="153">
        <f>IFERROR(__xludf.DUMMYFUNCTION("TO_DATE(INT((X1286/(60*60*24))+""1/1/1970""))"),43866.0)</f>
        <v>43866</v>
      </c>
      <c r="X1286" s="152">
        <v>1.5809148E9</v>
      </c>
      <c r="Y1286" s="152">
        <v>9881.9083</v>
      </c>
      <c r="AA1286" s="153">
        <f>IFERROR(__xludf.DUMMYFUNCTION("TO_DATE(INT((AB1286/(60*60*24))+""1/1/1970""))"),43874.0)</f>
        <v>43874</v>
      </c>
      <c r="AB1286" s="152">
        <v>1.5815664E9</v>
      </c>
      <c r="AC1286" s="152">
        <v>88493.4224</v>
      </c>
      <c r="AE1286" s="153">
        <f>IFERROR(__xludf.DUMMYFUNCTION("TO_DATE(INT((AF1286/(60*60*24))+""1/1/1970""))"),43663.0)</f>
        <v>43663</v>
      </c>
      <c r="AF1286" s="156">
        <v>1.5633396E9</v>
      </c>
      <c r="AG1286" s="156">
        <v>91019.2052</v>
      </c>
      <c r="AH1286" s="156"/>
      <c r="AI1286" s="153">
        <f>IFERROR(__xludf.DUMMYFUNCTION("TO_DATE(INT((AJ1286/(60*60*24))+""1/1/1970""))"),43900.0)</f>
        <v>43900</v>
      </c>
      <c r="AJ1286" s="152">
        <v>1.5838128E9</v>
      </c>
      <c r="AK1286" s="152">
        <v>100608.294</v>
      </c>
      <c r="AL1286" s="156">
        <v>162755.8695</v>
      </c>
      <c r="AM1286" s="160">
        <v>202481.66</v>
      </c>
      <c r="AN1286" s="152">
        <f t="shared" si="1"/>
        <v>33955.8534</v>
      </c>
      <c r="AO1286" s="152">
        <f t="shared" si="2"/>
        <v>158662.1965</v>
      </c>
      <c r="AP1286" s="152">
        <f t="shared" si="3"/>
        <v>10026.4313</v>
      </c>
      <c r="AQ1286" s="152">
        <f t="shared" si="4"/>
        <v>91132.379</v>
      </c>
      <c r="AR1286" s="152">
        <f t="shared" si="5"/>
        <v>97542.3338</v>
      </c>
    </row>
    <row r="1287">
      <c r="A1287" s="152">
        <v>1.531512E9</v>
      </c>
      <c r="B1287" s="152">
        <v>120739.8461</v>
      </c>
      <c r="D1287" s="153">
        <f>IFERROR(__xludf.DUMMYFUNCTION("TO_DATE(INT((E1287/(60*60*24))+""1/1/1970""))"),43901.0)</f>
        <v>43901</v>
      </c>
      <c r="E1287" s="156">
        <v>1.5838992E9</v>
      </c>
      <c r="F1287" s="156">
        <v>100608.294</v>
      </c>
      <c r="H1287" s="153">
        <f>IFERROR(__xludf.DUMMYFUNCTION("TO_DATE(INT((I1287/(60*60*24))+""1/1/1970""))"),43901.0)</f>
        <v>43901</v>
      </c>
      <c r="I1287" s="152">
        <v>1.5838992E9</v>
      </c>
      <c r="J1287" s="152">
        <v>164688.3729</v>
      </c>
      <c r="L1287" s="158">
        <v>43901.0</v>
      </c>
      <c r="M1287" s="159">
        <v>207455.83</v>
      </c>
      <c r="O1287" s="153">
        <f>IFERROR(__xludf.DUMMYFUNCTION("TO_DATE(INT((P1287/(60*60*24))+""1/1/1970""))"),43660.0)</f>
        <v>43660</v>
      </c>
      <c r="P1287" s="13">
        <v>1.5630624E9</v>
      </c>
      <c r="Q1287" s="13">
        <v>32494.0246</v>
      </c>
      <c r="S1287" s="153">
        <f>IFERROR(__xludf.DUMMYFUNCTION("TO_DATE(INT((T1287/(60*60*24))+""1/1/1970""))"),43901.0)</f>
        <v>43901</v>
      </c>
      <c r="T1287" s="156">
        <v>1.5838992E9</v>
      </c>
      <c r="U1287" s="156">
        <v>166918.5337</v>
      </c>
      <c r="W1287" s="153">
        <f>IFERROR(__xludf.DUMMYFUNCTION("TO_DATE(INT((X1287/(60*60*24))+""1/1/1970""))"),43867.0)</f>
        <v>43867</v>
      </c>
      <c r="X1287" s="152">
        <v>1.5810012E9</v>
      </c>
      <c r="Y1287" s="152">
        <v>9871.5568</v>
      </c>
      <c r="AA1287" s="153">
        <f>IFERROR(__xludf.DUMMYFUNCTION("TO_DATE(INT((AB1287/(60*60*24))+""1/1/1970""))"),43875.0)</f>
        <v>43875</v>
      </c>
      <c r="AB1287" s="156">
        <v>1.5816456E9</v>
      </c>
      <c r="AC1287" s="156">
        <v>88506.5464</v>
      </c>
      <c r="AE1287" s="153">
        <f>IFERROR(__xludf.DUMMYFUNCTION("TO_DATE(INT((AF1287/(60*60*24))+""1/1/1970""))"),43664.0)</f>
        <v>43664</v>
      </c>
      <c r="AF1287" s="152">
        <v>1.5634188E9</v>
      </c>
      <c r="AG1287" s="152">
        <v>91145.098</v>
      </c>
      <c r="AH1287" s="156"/>
      <c r="AI1287" s="153">
        <f>IFERROR(__xludf.DUMMYFUNCTION("TO_DATE(INT((AJ1287/(60*60*24))+""1/1/1970""))"),43901.0)</f>
        <v>43901</v>
      </c>
      <c r="AJ1287" s="156">
        <v>1.5838992E9</v>
      </c>
      <c r="AK1287" s="156">
        <v>100608.294</v>
      </c>
      <c r="AL1287" s="152">
        <v>164688.3729</v>
      </c>
      <c r="AM1287" s="159">
        <v>207455.83</v>
      </c>
      <c r="AN1287" s="152">
        <f t="shared" si="1"/>
        <v>33644.4092</v>
      </c>
      <c r="AO1287" s="152">
        <f t="shared" si="2"/>
        <v>166918.5337</v>
      </c>
      <c r="AP1287" s="152">
        <f t="shared" si="3"/>
        <v>10021.6049</v>
      </c>
      <c r="AQ1287" s="152">
        <f t="shared" si="4"/>
        <v>90920.5254</v>
      </c>
      <c r="AR1287" s="152">
        <f t="shared" si="5"/>
        <v>96813.8033</v>
      </c>
    </row>
    <row r="1288">
      <c r="A1288" s="156">
        <v>1.53174786E9</v>
      </c>
      <c r="B1288" s="156">
        <v>120726.9305</v>
      </c>
      <c r="D1288" s="153">
        <f>IFERROR(__xludf.DUMMYFUNCTION("TO_DATE(INT((E1288/(60*60*24))+""1/1/1970""))"),43902.0)</f>
        <v>43902</v>
      </c>
      <c r="E1288" s="152">
        <v>1.5839856E9</v>
      </c>
      <c r="F1288" s="152">
        <v>100608.294</v>
      </c>
      <c r="H1288" s="153">
        <f>IFERROR(__xludf.DUMMYFUNCTION("TO_DATE(INT((I1288/(60*60*24))+""1/1/1970""))"),43902.0)</f>
        <v>43902</v>
      </c>
      <c r="I1288" s="156">
        <v>1.5839856E9</v>
      </c>
      <c r="J1288" s="156">
        <v>166299.913</v>
      </c>
      <c r="L1288" s="158">
        <v>43902.0</v>
      </c>
      <c r="M1288" s="160">
        <v>195903.94</v>
      </c>
      <c r="O1288" s="153">
        <f>IFERROR(__xludf.DUMMYFUNCTION("TO_DATE(INT((P1288/(60*60*24))+""1/1/1970""))"),43661.0)</f>
        <v>43661</v>
      </c>
      <c r="P1288" s="13">
        <v>1.5631488E9</v>
      </c>
      <c r="Q1288" s="13">
        <v>32520.1574</v>
      </c>
      <c r="S1288" s="153">
        <f>IFERROR(__xludf.DUMMYFUNCTION("TO_DATE(INT((T1288/(60*60*24))+""1/1/1970""))"),43902.0)</f>
        <v>43902</v>
      </c>
      <c r="T1288" s="152">
        <v>1.5839856E9</v>
      </c>
      <c r="U1288" s="152">
        <v>158772.4821</v>
      </c>
      <c r="W1288" s="153">
        <f>IFERROR(__xludf.DUMMYFUNCTION("TO_DATE(INT((X1288/(60*60*24))+""1/1/1970""))"),43868.0)</f>
        <v>43868</v>
      </c>
      <c r="X1288" s="152">
        <v>1.5810876E9</v>
      </c>
      <c r="Y1288" s="152">
        <v>9877.8281</v>
      </c>
      <c r="AA1288" s="153">
        <f>IFERROR(__xludf.DUMMYFUNCTION("TO_DATE(INT((AB1288/(60*60*24))+""1/1/1970""))"),43877.0)</f>
        <v>43877</v>
      </c>
      <c r="AB1288" s="152">
        <v>1.581894E9</v>
      </c>
      <c r="AC1288" s="152">
        <v>88536.9282</v>
      </c>
      <c r="AE1288" s="153">
        <f>IFERROR(__xludf.DUMMYFUNCTION("TO_DATE(INT((AF1288/(60*60*24))+""1/1/1970""))"),43665.0)</f>
        <v>43665</v>
      </c>
      <c r="AF1288" s="156">
        <v>1.563498E9</v>
      </c>
      <c r="AG1288" s="156">
        <v>91419.9572</v>
      </c>
      <c r="AH1288" s="156"/>
      <c r="AI1288" s="153">
        <f>IFERROR(__xludf.DUMMYFUNCTION("TO_DATE(INT((AJ1288/(60*60*24))+""1/1/1970""))"),43902.0)</f>
        <v>43902</v>
      </c>
      <c r="AJ1288" s="152">
        <v>1.5839856E9</v>
      </c>
      <c r="AK1288" s="152">
        <v>100608.294</v>
      </c>
      <c r="AL1288" s="156">
        <v>166299.913</v>
      </c>
      <c r="AM1288" s="160">
        <v>195903.94</v>
      </c>
      <c r="AN1288" s="152">
        <f t="shared" si="1"/>
        <v>33785.7257</v>
      </c>
      <c r="AO1288" s="152">
        <f t="shared" si="2"/>
        <v>158772.4821</v>
      </c>
      <c r="AP1288" s="152">
        <f t="shared" si="3"/>
        <v>10031.5073</v>
      </c>
      <c r="AQ1288" s="152">
        <f t="shared" si="4"/>
        <v>90590.6464</v>
      </c>
      <c r="AR1288" s="152">
        <f t="shared" si="5"/>
        <v>96365.6738</v>
      </c>
    </row>
    <row r="1289">
      <c r="A1289" s="152">
        <v>1.5317712E9</v>
      </c>
      <c r="B1289" s="152">
        <v>120632.2156</v>
      </c>
      <c r="D1289" s="153">
        <f>IFERROR(__xludf.DUMMYFUNCTION("TO_DATE(INT((E1289/(60*60*24))+""1/1/1970""))"),43903.0)</f>
        <v>43903</v>
      </c>
      <c r="E1289" s="156">
        <v>1.584072E9</v>
      </c>
      <c r="F1289" s="156">
        <v>100608.294</v>
      </c>
      <c r="H1289" s="153">
        <f>IFERROR(__xludf.DUMMYFUNCTION("TO_DATE(INT((I1289/(60*60*24))+""1/1/1970""))"),43903.0)</f>
        <v>43903</v>
      </c>
      <c r="I1289" s="152">
        <v>1.584072E9</v>
      </c>
      <c r="J1289" s="152">
        <v>169223.6885</v>
      </c>
      <c r="L1289" s="158">
        <v>43903.0</v>
      </c>
      <c r="M1289" s="159">
        <v>176800.44</v>
      </c>
      <c r="O1289" s="153">
        <f>IFERROR(__xludf.DUMMYFUNCTION("TO_DATE(INT((P1289/(60*60*24))+""1/1/1970""))"),43662.0)</f>
        <v>43662</v>
      </c>
      <c r="P1289" s="13">
        <v>1.5632856E9</v>
      </c>
      <c r="Q1289" s="13">
        <v>32480.2661</v>
      </c>
      <c r="S1289" s="153">
        <f>IFERROR(__xludf.DUMMYFUNCTION("TO_DATE(INT((T1289/(60*60*24))+""1/1/1970""))"),43903.0)</f>
        <v>43903</v>
      </c>
      <c r="T1289" s="156">
        <v>1.584072E9</v>
      </c>
      <c r="U1289" s="156">
        <v>143557.2072</v>
      </c>
      <c r="W1289" s="153">
        <f>IFERROR(__xludf.DUMMYFUNCTION("TO_DATE(INT((X1289/(60*60*24))+""1/1/1970""))"),43869.0)</f>
        <v>43869</v>
      </c>
      <c r="X1289" s="152">
        <v>1.58112E9</v>
      </c>
      <c r="Y1289" s="152">
        <v>9883.0699</v>
      </c>
      <c r="AA1289" s="153">
        <f>IFERROR(__xludf.DUMMYFUNCTION("TO_DATE(INT((AB1289/(60*60*24))+""1/1/1970""))"),43878.0)</f>
        <v>43878</v>
      </c>
      <c r="AB1289" s="156">
        <v>1.5819336E9</v>
      </c>
      <c r="AC1289" s="156">
        <v>88585.4031</v>
      </c>
      <c r="AE1289" s="153">
        <f>IFERROR(__xludf.DUMMYFUNCTION("TO_DATE(INT((AF1289/(60*60*24))+""1/1/1970""))"),43666.0)</f>
        <v>43666</v>
      </c>
      <c r="AF1289" s="152">
        <v>1.5635808E9</v>
      </c>
      <c r="AG1289" s="152">
        <v>91092.8788</v>
      </c>
      <c r="AH1289" s="156"/>
      <c r="AI1289" s="153">
        <f>IFERROR(__xludf.DUMMYFUNCTION("TO_DATE(INT((AJ1289/(60*60*24))+""1/1/1970""))"),43903.0)</f>
        <v>43903</v>
      </c>
      <c r="AJ1289" s="156">
        <v>1.584072E9</v>
      </c>
      <c r="AK1289" s="156">
        <v>100608.294</v>
      </c>
      <c r="AL1289" s="152">
        <v>169223.6885</v>
      </c>
      <c r="AM1289" s="159">
        <v>176800.44</v>
      </c>
      <c r="AN1289" s="152">
        <f t="shared" si="1"/>
        <v>33911.4157</v>
      </c>
      <c r="AO1289" s="152">
        <f t="shared" si="2"/>
        <v>143557.2072</v>
      </c>
      <c r="AP1289" s="152">
        <f t="shared" si="3"/>
        <v>10075.5765</v>
      </c>
      <c r="AQ1289" s="152">
        <f t="shared" si="4"/>
        <v>90707.8078</v>
      </c>
      <c r="AR1289" s="152">
        <f t="shared" si="5"/>
        <v>95692.626</v>
      </c>
    </row>
    <row r="1290">
      <c r="A1290" s="156">
        <v>1.53183426E9</v>
      </c>
      <c r="B1290" s="156">
        <v>120305.0186</v>
      </c>
      <c r="D1290" s="153">
        <f>IFERROR(__xludf.DUMMYFUNCTION("TO_DATE(INT((E1290/(60*60*24))+""1/1/1970""))"),43904.0)</f>
        <v>43904</v>
      </c>
      <c r="E1290" s="152">
        <v>1.5841584E9</v>
      </c>
      <c r="F1290" s="152">
        <v>100608.294</v>
      </c>
      <c r="H1290" s="153">
        <f>IFERROR(__xludf.DUMMYFUNCTION("TO_DATE(INT((I1290/(60*60*24))+""1/1/1970""))"),43904.0)</f>
        <v>43904</v>
      </c>
      <c r="I1290" s="156">
        <v>1.5841584E9</v>
      </c>
      <c r="J1290" s="156">
        <v>168182.3106</v>
      </c>
      <c r="L1290" s="158">
        <v>43904.0</v>
      </c>
      <c r="M1290" s="160">
        <v>187809.71</v>
      </c>
      <c r="O1290" s="153">
        <f>IFERROR(__xludf.DUMMYFUNCTION("TO_DATE(INT((P1290/(60*60*24))+""1/1/1970""))"),43663.0)</f>
        <v>43663</v>
      </c>
      <c r="P1290" s="13">
        <v>1.563372E9</v>
      </c>
      <c r="Q1290" s="13">
        <v>32440.296</v>
      </c>
      <c r="S1290" s="153">
        <f>IFERROR(__xludf.DUMMYFUNCTION("TO_DATE(INT((T1290/(60*60*24))+""1/1/1970""))"),43904.0)</f>
        <v>43904</v>
      </c>
      <c r="T1290" s="152">
        <v>1.5841584E9</v>
      </c>
      <c r="U1290" s="152">
        <v>156403.6321</v>
      </c>
      <c r="W1290" s="153">
        <f>IFERROR(__xludf.DUMMYFUNCTION("TO_DATE(INT((X1290/(60*60*24))+""1/1/1970""))"),43871.0)</f>
        <v>43871</v>
      </c>
      <c r="X1290" s="156">
        <v>1.5812928E9</v>
      </c>
      <c r="Y1290" s="156">
        <v>9883.6953</v>
      </c>
      <c r="AA1290" s="153">
        <f>IFERROR(__xludf.DUMMYFUNCTION("TO_DATE(INT((AB1290/(60*60*24))+""1/1/1970""))"),43879.0)</f>
        <v>43879</v>
      </c>
      <c r="AB1290" s="152">
        <v>1.5820128E9</v>
      </c>
      <c r="AC1290" s="152">
        <v>88474.3138</v>
      </c>
      <c r="AE1290" s="153">
        <f>IFERROR(__xludf.DUMMYFUNCTION("TO_DATE(INT((AF1290/(60*60*24))+""1/1/1970""))"),43667.0)</f>
        <v>43667</v>
      </c>
      <c r="AF1290" s="156">
        <v>1.5637464E9</v>
      </c>
      <c r="AG1290" s="156">
        <v>91092.8788</v>
      </c>
      <c r="AH1290" s="156"/>
      <c r="AI1290" s="153">
        <f>IFERROR(__xludf.DUMMYFUNCTION("TO_DATE(INT((AJ1290/(60*60*24))+""1/1/1970""))"),43904.0)</f>
        <v>43904</v>
      </c>
      <c r="AJ1290" s="152">
        <v>1.5841584E9</v>
      </c>
      <c r="AK1290" s="152">
        <v>100608.294</v>
      </c>
      <c r="AL1290" s="156">
        <v>168182.3106</v>
      </c>
      <c r="AM1290" s="160">
        <v>187809.71</v>
      </c>
      <c r="AN1290" s="152">
        <f t="shared" si="1"/>
        <v>33403.8726</v>
      </c>
      <c r="AO1290" s="152">
        <f t="shared" si="2"/>
        <v>156403.6321</v>
      </c>
      <c r="AP1290" s="152">
        <f t="shared" si="3"/>
        <v>10056.2936</v>
      </c>
      <c r="AQ1290" s="152">
        <f t="shared" si="4"/>
        <v>90707.8078</v>
      </c>
      <c r="AR1290" s="152">
        <f t="shared" si="5"/>
        <v>95032.8086</v>
      </c>
    </row>
    <row r="1291">
      <c r="A1291" s="152">
        <v>1.5318576E9</v>
      </c>
      <c r="B1291" s="152">
        <v>121118.7057</v>
      </c>
      <c r="D1291" s="153">
        <f>IFERROR(__xludf.DUMMYFUNCTION("TO_DATE(INT((E1291/(60*60*24))+""1/1/1970""))"),43906.0)</f>
        <v>43906</v>
      </c>
      <c r="E1291" s="156">
        <v>1.5843672E9</v>
      </c>
      <c r="F1291" s="156">
        <v>100608.294</v>
      </c>
      <c r="H1291" s="153">
        <f>IFERROR(__xludf.DUMMYFUNCTION("TO_DATE(INT((I1291/(60*60*24))+""1/1/1970""))"),43906.0)</f>
        <v>43906</v>
      </c>
      <c r="I1291" s="152">
        <v>1.5843672E9</v>
      </c>
      <c r="J1291" s="152">
        <v>168182.3106</v>
      </c>
      <c r="L1291" s="158">
        <v>43906.0</v>
      </c>
      <c r="M1291" s="159">
        <v>187809.71</v>
      </c>
      <c r="O1291" s="153">
        <f>IFERROR(__xludf.DUMMYFUNCTION("TO_DATE(INT((P1291/(60*60*24))+""1/1/1970""))"),43664.0)</f>
        <v>43664</v>
      </c>
      <c r="P1291" s="13">
        <v>1.5634584E9</v>
      </c>
      <c r="Q1291" s="13">
        <v>32431.2559</v>
      </c>
      <c r="S1291" s="153">
        <f>IFERROR(__xludf.DUMMYFUNCTION("TO_DATE(INT((T1291/(60*60*24))+""1/1/1970""))"),43906.0)</f>
        <v>43906</v>
      </c>
      <c r="T1291" s="156">
        <v>1.5843672E9</v>
      </c>
      <c r="U1291" s="156">
        <v>156403.6321</v>
      </c>
      <c r="W1291" s="153">
        <f>IFERROR(__xludf.DUMMYFUNCTION("TO_DATE(INT((X1291/(60*60*24))+""1/1/1970""))"),43872.0)</f>
        <v>43872</v>
      </c>
      <c r="X1291" s="152">
        <v>1.5814332E9</v>
      </c>
      <c r="Y1291" s="152">
        <v>9876.3371</v>
      </c>
      <c r="AA1291" s="153">
        <f>IFERROR(__xludf.DUMMYFUNCTION("TO_DATE(INT((AB1291/(60*60*24))+""1/1/1970""))"),43880.0)</f>
        <v>43880</v>
      </c>
      <c r="AB1291" s="156">
        <v>1.582092E9</v>
      </c>
      <c r="AC1291" s="156">
        <v>88461.3646</v>
      </c>
      <c r="AE1291" s="153">
        <f>IFERROR(__xludf.DUMMYFUNCTION("TO_DATE(INT((AF1291/(60*60*24))+""1/1/1970""))"),43668.0)</f>
        <v>43668</v>
      </c>
      <c r="AF1291" s="156">
        <v>1.563786E9</v>
      </c>
      <c r="AG1291" s="156">
        <v>91067.7812</v>
      </c>
      <c r="AH1291" s="156"/>
      <c r="AI1291" s="153">
        <f>IFERROR(__xludf.DUMMYFUNCTION("TO_DATE(INT((AJ1291/(60*60*24))+""1/1/1970""))"),43906.0)</f>
        <v>43906</v>
      </c>
      <c r="AJ1291" s="156">
        <v>1.5843672E9</v>
      </c>
      <c r="AK1291" s="156">
        <v>100608.294</v>
      </c>
      <c r="AL1291" s="152">
        <v>168182.3106</v>
      </c>
      <c r="AM1291" s="159">
        <v>187809.71</v>
      </c>
      <c r="AN1291" s="152">
        <f t="shared" si="1"/>
        <v>33570.5368</v>
      </c>
      <c r="AO1291" s="152">
        <f t="shared" si="2"/>
        <v>156403.6321</v>
      </c>
      <c r="AP1291" s="152">
        <f t="shared" si="3"/>
        <v>10070.4708</v>
      </c>
      <c r="AQ1291" s="152">
        <f t="shared" si="4"/>
        <v>90075.7117</v>
      </c>
      <c r="AR1291" s="152">
        <f t="shared" si="5"/>
        <v>95478.3774</v>
      </c>
    </row>
    <row r="1292">
      <c r="A1292" s="156">
        <v>1.53192066E9</v>
      </c>
      <c r="B1292" s="156">
        <v>121170.3684</v>
      </c>
      <c r="D1292" s="153">
        <f>IFERROR(__xludf.DUMMYFUNCTION("TO_DATE(INT((E1292/(60*60*24))+""1/1/1970""))"),43907.0)</f>
        <v>43907</v>
      </c>
      <c r="E1292" s="156">
        <v>1.5844176E9</v>
      </c>
      <c r="F1292" s="156">
        <v>100608.294</v>
      </c>
      <c r="H1292" s="153">
        <f>IFERROR(__xludf.DUMMYFUNCTION("TO_DATE(INT((I1292/(60*60*24))+""1/1/1970""))"),43907.0)</f>
        <v>43907</v>
      </c>
      <c r="I1292" s="152">
        <v>1.5844176E9</v>
      </c>
      <c r="J1292" s="152">
        <v>168182.3106</v>
      </c>
      <c r="L1292" s="158">
        <v>43907.0</v>
      </c>
      <c r="M1292" s="159">
        <v>171431.39</v>
      </c>
      <c r="O1292" s="153">
        <f>IFERROR(__xludf.DUMMYFUNCTION("TO_DATE(INT((P1292/(60*60*24))+""1/1/1970""))"),43665.0)</f>
        <v>43665</v>
      </c>
      <c r="P1292" s="13">
        <v>1.5635448E9</v>
      </c>
      <c r="Q1292" s="13">
        <v>32411.1378</v>
      </c>
      <c r="S1292" s="153">
        <f>IFERROR(__xludf.DUMMYFUNCTION("TO_DATE(INT((T1292/(60*60*24))+""1/1/1970""))"),43907.0)</f>
        <v>43907</v>
      </c>
      <c r="T1292" s="156">
        <v>1.5844176E9</v>
      </c>
      <c r="U1292" s="156">
        <v>138615.7312</v>
      </c>
      <c r="W1292" s="153">
        <f>IFERROR(__xludf.DUMMYFUNCTION("TO_DATE(INT((X1292/(60*60*24))+""1/1/1970""))"),43873.0)</f>
        <v>43873</v>
      </c>
      <c r="X1292" s="152">
        <v>1.5815196E9</v>
      </c>
      <c r="Y1292" s="152">
        <v>9870.3635</v>
      </c>
      <c r="AA1292" s="153">
        <f>IFERROR(__xludf.DUMMYFUNCTION("TO_DATE(INT((AB1292/(60*60*24))+""1/1/1970""))"),43881.0)</f>
        <v>43881</v>
      </c>
      <c r="AB1292" s="152">
        <v>1.5821712E9</v>
      </c>
      <c r="AC1292" s="152">
        <v>88926.0021</v>
      </c>
      <c r="AE1292" s="153">
        <f>IFERROR(__xludf.DUMMYFUNCTION("TO_DATE(INT((AF1292/(60*60*24))+""1/1/1970""))"),43669.0)</f>
        <v>43669</v>
      </c>
      <c r="AF1292" s="152">
        <v>1.5638652E9</v>
      </c>
      <c r="AG1292" s="152">
        <v>90959.6996</v>
      </c>
      <c r="AH1292" s="156"/>
      <c r="AI1292" s="153">
        <f>IFERROR(__xludf.DUMMYFUNCTION("TO_DATE(INT((AJ1292/(60*60*24))+""1/1/1970""))"),43907.0)</f>
        <v>43907</v>
      </c>
      <c r="AJ1292" s="156">
        <v>1.5844176E9</v>
      </c>
      <c r="AK1292" s="156">
        <v>100608.294</v>
      </c>
      <c r="AL1292" s="152">
        <v>168182.3106</v>
      </c>
      <c r="AM1292" s="159">
        <v>171431.39</v>
      </c>
      <c r="AN1292" s="152">
        <f t="shared" si="1"/>
        <v>33807.6357</v>
      </c>
      <c r="AO1292" s="152">
        <f t="shared" si="2"/>
        <v>138615.7312</v>
      </c>
      <c r="AP1292" s="152">
        <f t="shared" si="3"/>
        <v>10107.3266</v>
      </c>
      <c r="AQ1292" s="152">
        <f t="shared" si="4"/>
        <v>89895.2373</v>
      </c>
      <c r="AR1292" s="152">
        <f t="shared" si="5"/>
        <v>95529.1654</v>
      </c>
    </row>
    <row r="1293">
      <c r="A1293" s="152">
        <v>1.531944E9</v>
      </c>
      <c r="B1293" s="152">
        <v>121372.7139</v>
      </c>
      <c r="D1293" s="153">
        <f>IFERROR(__xludf.DUMMYFUNCTION("TO_DATE(INT((E1293/(60*60*24))+""1/1/1970""))"),43908.0)</f>
        <v>43908</v>
      </c>
      <c r="E1293" s="152">
        <v>1.584504E9</v>
      </c>
      <c r="F1293" s="152">
        <v>100608.294</v>
      </c>
      <c r="H1293" s="153">
        <f>IFERROR(__xludf.DUMMYFUNCTION("TO_DATE(INT((I1293/(60*60*24))+""1/1/1970""))"),43908.0)</f>
        <v>43908</v>
      </c>
      <c r="I1293" s="156">
        <v>1.584504E9</v>
      </c>
      <c r="J1293" s="156">
        <v>168182.3106</v>
      </c>
      <c r="L1293" s="158">
        <v>43908.0</v>
      </c>
      <c r="M1293" s="160">
        <v>176732.47</v>
      </c>
      <c r="O1293" s="153">
        <f>IFERROR(__xludf.DUMMYFUNCTION("TO_DATE(INT((P1293/(60*60*24))+""1/1/1970""))"),43666.0)</f>
        <v>43666</v>
      </c>
      <c r="P1293" s="13">
        <v>1.5635808E9</v>
      </c>
      <c r="Q1293" s="13">
        <v>32417.589</v>
      </c>
      <c r="S1293" s="153">
        <f>IFERROR(__xludf.DUMMYFUNCTION("TO_DATE(INT((T1293/(60*60*24))+""1/1/1970""))"),43908.0)</f>
        <v>43908</v>
      </c>
      <c r="T1293" s="152">
        <v>1.584504E9</v>
      </c>
      <c r="U1293" s="152">
        <v>147033.4435</v>
      </c>
      <c r="W1293" s="153">
        <f>IFERROR(__xludf.DUMMYFUNCTION("TO_DATE(INT((X1293/(60*60*24))+""1/1/1970""))"),43874.0)</f>
        <v>43874</v>
      </c>
      <c r="X1293" s="152">
        <v>1.581606E9</v>
      </c>
      <c r="Y1293" s="152">
        <v>9863.3055</v>
      </c>
      <c r="AA1293" s="153">
        <f>IFERROR(__xludf.DUMMYFUNCTION("TO_DATE(INT((AB1293/(60*60*24))+""1/1/1970""))"),43882.0)</f>
        <v>43882</v>
      </c>
      <c r="AB1293" s="156">
        <v>1.5822504E9</v>
      </c>
      <c r="AC1293" s="156">
        <v>89131.8276</v>
      </c>
      <c r="AE1293" s="153">
        <f>IFERROR(__xludf.DUMMYFUNCTION("TO_DATE(INT((AF1293/(60*60*24))+""1/1/1970""))"),43670.0)</f>
        <v>43670</v>
      </c>
      <c r="AF1293" s="156">
        <v>1.5639444E9</v>
      </c>
      <c r="AG1293" s="156">
        <v>90526.9684</v>
      </c>
      <c r="AH1293" s="156"/>
      <c r="AI1293" s="153">
        <f>IFERROR(__xludf.DUMMYFUNCTION("TO_DATE(INT((AJ1293/(60*60*24))+""1/1/1970""))"),43908.0)</f>
        <v>43908</v>
      </c>
      <c r="AJ1293" s="152">
        <v>1.584504E9</v>
      </c>
      <c r="AK1293" s="152">
        <v>100608.294</v>
      </c>
      <c r="AL1293" s="156">
        <v>168182.3106</v>
      </c>
      <c r="AM1293" s="160">
        <v>176732.47</v>
      </c>
      <c r="AN1293" s="152">
        <f t="shared" si="1"/>
        <v>33579.5602</v>
      </c>
      <c r="AO1293" s="152">
        <f t="shared" si="2"/>
        <v>147033.4435</v>
      </c>
      <c r="AP1293" s="152">
        <f t="shared" si="3"/>
        <v>10111.2227</v>
      </c>
      <c r="AQ1293" s="152">
        <f t="shared" si="4"/>
        <v>89849.4598</v>
      </c>
      <c r="AR1293" s="152">
        <f t="shared" si="5"/>
        <v>94273.5492</v>
      </c>
    </row>
    <row r="1294">
      <c r="A1294" s="156">
        <v>1.53200706E9</v>
      </c>
      <c r="B1294" s="156">
        <v>121062.7378</v>
      </c>
      <c r="D1294" s="153">
        <f>IFERROR(__xludf.DUMMYFUNCTION("TO_DATE(INT((E1294/(60*60*24))+""1/1/1970""))"),43909.0)</f>
        <v>43909</v>
      </c>
      <c r="E1294" s="156">
        <v>1.5845904E9</v>
      </c>
      <c r="F1294" s="156">
        <v>100608.294</v>
      </c>
      <c r="H1294" s="153">
        <f>IFERROR(__xludf.DUMMYFUNCTION("TO_DATE(INT((I1294/(60*60*24))+""1/1/1970""))"),43909.0)</f>
        <v>43909</v>
      </c>
      <c r="I1294" s="152">
        <v>1.5845904E9</v>
      </c>
      <c r="J1294" s="152">
        <v>168182.3106</v>
      </c>
      <c r="L1294" s="158">
        <v>43909.0</v>
      </c>
      <c r="M1294" s="159">
        <v>164225.21</v>
      </c>
      <c r="O1294" s="153">
        <f>IFERROR(__xludf.DUMMYFUNCTION("TO_DATE(INT((P1294/(60*60*24))+""1/1/1970""))"),43667.0)</f>
        <v>43667</v>
      </c>
      <c r="P1294" s="13">
        <v>1.5636672E9</v>
      </c>
      <c r="Q1294" s="13">
        <v>32417.589</v>
      </c>
      <c r="S1294" s="153">
        <f>IFERROR(__xludf.DUMMYFUNCTION("TO_DATE(INT((T1294/(60*60*24))+""1/1/1970""))"),43909.0)</f>
        <v>43909</v>
      </c>
      <c r="T1294" s="156">
        <v>1.5845904E9</v>
      </c>
      <c r="U1294" s="156">
        <v>139177.2128</v>
      </c>
      <c r="W1294" s="153">
        <f>IFERROR(__xludf.DUMMYFUNCTION("TO_DATE(INT((X1294/(60*60*24))+""1/1/1970""))"),43875.0)</f>
        <v>43875</v>
      </c>
      <c r="X1294" s="152">
        <v>1.5816924E9</v>
      </c>
      <c r="Y1294" s="152">
        <v>9851.2865</v>
      </c>
      <c r="AA1294" s="153">
        <f>IFERROR(__xludf.DUMMYFUNCTION("TO_DATE(INT((AB1294/(60*60*24))+""1/1/1970""))"),43884.0)</f>
        <v>43884</v>
      </c>
      <c r="AB1294" s="152">
        <v>1.5824988E9</v>
      </c>
      <c r="AC1294" s="152">
        <v>89366.0447</v>
      </c>
      <c r="AE1294" s="153">
        <f>IFERROR(__xludf.DUMMYFUNCTION("TO_DATE(INT((AF1294/(60*60*24))+""1/1/1970""))"),43671.0)</f>
        <v>43671</v>
      </c>
      <c r="AF1294" s="152">
        <v>1.5640236E9</v>
      </c>
      <c r="AG1294" s="152">
        <v>90455.7236</v>
      </c>
      <c r="AH1294" s="156"/>
      <c r="AI1294" s="153">
        <f>IFERROR(__xludf.DUMMYFUNCTION("TO_DATE(INT((AJ1294/(60*60*24))+""1/1/1970""))"),43909.0)</f>
        <v>43909</v>
      </c>
      <c r="AJ1294" s="156">
        <v>1.5845904E9</v>
      </c>
      <c r="AK1294" s="156">
        <v>100608.294</v>
      </c>
      <c r="AL1294" s="152">
        <v>168182.3106</v>
      </c>
      <c r="AM1294" s="159">
        <v>164225.21</v>
      </c>
      <c r="AN1294" s="152">
        <f t="shared" si="1"/>
        <v>33522.04</v>
      </c>
      <c r="AO1294" s="152">
        <f t="shared" si="2"/>
        <v>139177.2128</v>
      </c>
      <c r="AP1294" s="152">
        <f t="shared" si="3"/>
        <v>10167.9182</v>
      </c>
      <c r="AQ1294" s="152">
        <f t="shared" si="4"/>
        <v>88139.4671</v>
      </c>
      <c r="AR1294" s="152">
        <f t="shared" si="5"/>
        <v>93664.0931</v>
      </c>
    </row>
    <row r="1295">
      <c r="A1295" s="152">
        <v>1.5320304E9</v>
      </c>
      <c r="B1295" s="152">
        <v>120916.3603</v>
      </c>
      <c r="D1295" s="153">
        <f>IFERROR(__xludf.DUMMYFUNCTION("TO_DATE(INT((E1295/(60*60*24))+""1/1/1970""))"),43910.0)</f>
        <v>43910</v>
      </c>
      <c r="E1295" s="152">
        <v>1.5846768E9</v>
      </c>
      <c r="F1295" s="152">
        <v>100608.294</v>
      </c>
      <c r="H1295" s="153">
        <f>IFERROR(__xludf.DUMMYFUNCTION("TO_DATE(INT((I1295/(60*60*24))+""1/1/1970""))"),43910.0)</f>
        <v>43910</v>
      </c>
      <c r="I1295" s="156">
        <v>1.5846768E9</v>
      </c>
      <c r="J1295" s="156">
        <v>168182.3106</v>
      </c>
      <c r="L1295" s="158">
        <v>43910.0</v>
      </c>
      <c r="M1295" s="160">
        <v>165918.23</v>
      </c>
      <c r="O1295" s="153">
        <f>IFERROR(__xludf.DUMMYFUNCTION("TO_DATE(INT((P1295/(60*60*24))+""1/1/1970""))"),43668.0)</f>
        <v>43668</v>
      </c>
      <c r="P1295" s="13">
        <v>1.5637536E9</v>
      </c>
      <c r="Q1295" s="13">
        <v>32400.7084</v>
      </c>
      <c r="S1295" s="153">
        <f>IFERROR(__xludf.DUMMYFUNCTION("TO_DATE(INT((T1295/(60*60*24))+""1/1/1970""))"),43910.0)</f>
        <v>43910</v>
      </c>
      <c r="T1295" s="152">
        <v>1.5846768E9</v>
      </c>
      <c r="U1295" s="152">
        <v>139485.1516</v>
      </c>
      <c r="W1295" s="153">
        <f>IFERROR(__xludf.DUMMYFUNCTION("TO_DATE(INT((X1295/(60*60*24))+""1/1/1970""))"),43876.0)</f>
        <v>43876</v>
      </c>
      <c r="X1295" s="152">
        <v>1.5817248E9</v>
      </c>
      <c r="Y1295" s="152">
        <v>9847.2598</v>
      </c>
      <c r="AA1295" s="153">
        <f>IFERROR(__xludf.DUMMYFUNCTION("TO_DATE(INT((AB1295/(60*60*24))+""1/1/1970""))"),43885.0)</f>
        <v>43885</v>
      </c>
      <c r="AB1295" s="156">
        <v>1.5825384E9</v>
      </c>
      <c r="AC1295" s="156">
        <v>89558.7645</v>
      </c>
      <c r="AE1295" s="153">
        <f>IFERROR(__xludf.DUMMYFUNCTION("TO_DATE(INT((AF1295/(60*60*24))+""1/1/1970""))"),43672.0)</f>
        <v>43672</v>
      </c>
      <c r="AF1295" s="156">
        <v>1.5641028E9</v>
      </c>
      <c r="AG1295" s="156">
        <v>90477.9876</v>
      </c>
      <c r="AH1295" s="156"/>
      <c r="AI1295" s="153">
        <f>IFERROR(__xludf.DUMMYFUNCTION("TO_DATE(INT((AJ1295/(60*60*24))+""1/1/1970""))"),43910.0)</f>
        <v>43910</v>
      </c>
      <c r="AJ1295" s="152">
        <v>1.5846768E9</v>
      </c>
      <c r="AK1295" s="152">
        <v>100608.294</v>
      </c>
      <c r="AL1295" s="156">
        <v>168182.3106</v>
      </c>
      <c r="AM1295" s="160">
        <v>165918.23</v>
      </c>
      <c r="AN1295" s="152">
        <f t="shared" si="1"/>
        <v>33162.7943</v>
      </c>
      <c r="AO1295" s="152">
        <f t="shared" si="2"/>
        <v>139485.1516</v>
      </c>
      <c r="AP1295" s="152">
        <f t="shared" si="3"/>
        <v>10111.3729</v>
      </c>
      <c r="AQ1295" s="152">
        <f t="shared" si="4"/>
        <v>89639.8104</v>
      </c>
      <c r="AR1295" s="152">
        <f t="shared" si="5"/>
        <v>91186.5771</v>
      </c>
    </row>
    <row r="1296">
      <c r="A1296" s="156">
        <v>1.53209346E9</v>
      </c>
      <c r="B1296" s="156">
        <v>120838.8663</v>
      </c>
      <c r="D1296" s="153">
        <f>IFERROR(__xludf.DUMMYFUNCTION("TO_DATE(INT((E1296/(60*60*24))+""1/1/1970""))"),43911.0)</f>
        <v>43911</v>
      </c>
      <c r="E1296" s="156">
        <v>1.5847632E9</v>
      </c>
      <c r="F1296" s="156">
        <v>100608.294</v>
      </c>
      <c r="H1296" s="153">
        <f>IFERROR(__xludf.DUMMYFUNCTION("TO_DATE(INT((I1296/(60*60*24))+""1/1/1970""))"),43911.0)</f>
        <v>43911</v>
      </c>
      <c r="I1296" s="152">
        <v>1.5847632E9</v>
      </c>
      <c r="J1296" s="152">
        <v>168182.3106</v>
      </c>
      <c r="L1296" s="158">
        <v>43911.0</v>
      </c>
      <c r="M1296" s="159">
        <v>162957.28</v>
      </c>
      <c r="O1296" s="153">
        <f>IFERROR(__xludf.DUMMYFUNCTION("TO_DATE(INT((P1296/(60*60*24))+""1/1/1970""))"),43669.0)</f>
        <v>43669</v>
      </c>
      <c r="P1296" s="13">
        <v>1.5638904E9</v>
      </c>
      <c r="Q1296" s="13">
        <v>32417.3677</v>
      </c>
      <c r="S1296" s="153">
        <f>IFERROR(__xludf.DUMMYFUNCTION("TO_DATE(INT((T1296/(60*60*24))+""1/1/1970""))"),43911.0)</f>
        <v>43911</v>
      </c>
      <c r="T1296" s="156">
        <v>1.5847632E9</v>
      </c>
      <c r="U1296" s="156">
        <v>133389.672</v>
      </c>
      <c r="W1296" s="153">
        <f>IFERROR(__xludf.DUMMYFUNCTION("TO_DATE(INT((X1296/(60*60*24))+""1/1/1970""))"),43878.0)</f>
        <v>43878</v>
      </c>
      <c r="X1296" s="156">
        <v>1.5818976E9</v>
      </c>
      <c r="Y1296" s="156">
        <v>9846.2106</v>
      </c>
      <c r="AA1296" s="153">
        <f>IFERROR(__xludf.DUMMYFUNCTION("TO_DATE(INT((AB1296/(60*60*24))+""1/1/1970""))"),43886.0)</f>
        <v>43886</v>
      </c>
      <c r="AB1296" s="152">
        <v>1.5826176E9</v>
      </c>
      <c r="AC1296" s="152">
        <v>89781.2398</v>
      </c>
      <c r="AE1296" s="153">
        <f>IFERROR(__xludf.DUMMYFUNCTION("TO_DATE(INT((AF1296/(60*60*24))+""1/1/1970""))"),43673.0)</f>
        <v>43673</v>
      </c>
      <c r="AF1296" s="152">
        <v>1.5641856E9</v>
      </c>
      <c r="AG1296" s="152">
        <v>90341.57</v>
      </c>
      <c r="AH1296" s="156"/>
      <c r="AI1296" s="153">
        <f>IFERROR(__xludf.DUMMYFUNCTION("TO_DATE(INT((AJ1296/(60*60*24))+""1/1/1970""))"),43911.0)</f>
        <v>43911</v>
      </c>
      <c r="AJ1296" s="156">
        <v>1.5847632E9</v>
      </c>
      <c r="AK1296" s="156">
        <v>100608.294</v>
      </c>
      <c r="AL1296" s="152">
        <v>168182.3106</v>
      </c>
      <c r="AM1296" s="159">
        <v>162957.28</v>
      </c>
      <c r="AN1296" s="152">
        <f t="shared" si="1"/>
        <v>33250.0824</v>
      </c>
      <c r="AO1296" s="152">
        <f t="shared" si="2"/>
        <v>133389.672</v>
      </c>
      <c r="AP1296" s="152">
        <f t="shared" si="3"/>
        <v>10086.7189</v>
      </c>
      <c r="AQ1296" s="152">
        <f t="shared" si="4"/>
        <v>89639.8104</v>
      </c>
      <c r="AR1296" s="152">
        <f t="shared" si="5"/>
        <v>91541.6664</v>
      </c>
    </row>
    <row r="1297">
      <c r="A1297" s="152">
        <v>1.5321168E9</v>
      </c>
      <c r="B1297" s="152">
        <v>120778.5931</v>
      </c>
      <c r="D1297" s="153">
        <f>IFERROR(__xludf.DUMMYFUNCTION("TO_DATE(INT((E1297/(60*60*24))+""1/1/1970""))"),43913.0)</f>
        <v>43913</v>
      </c>
      <c r="E1297" s="152">
        <v>1.584972E9</v>
      </c>
      <c r="F1297" s="152">
        <v>100608.294</v>
      </c>
      <c r="H1297" s="153">
        <f>IFERROR(__xludf.DUMMYFUNCTION("TO_DATE(INT((I1297/(60*60*24))+""1/1/1970""))"),43913.0)</f>
        <v>43913</v>
      </c>
      <c r="I1297" s="156">
        <v>1.584972E9</v>
      </c>
      <c r="J1297" s="156">
        <v>168182.3106</v>
      </c>
      <c r="L1297" s="158">
        <v>43913.0</v>
      </c>
      <c r="M1297" s="160">
        <v>162957.28</v>
      </c>
      <c r="O1297" s="153">
        <f>IFERROR(__xludf.DUMMYFUNCTION("TO_DATE(INT((P1297/(60*60*24))+""1/1/1970""))"),43670.0)</f>
        <v>43670</v>
      </c>
      <c r="P1297" s="13">
        <v>1.5639768E9</v>
      </c>
      <c r="Q1297" s="13">
        <v>32445.1774</v>
      </c>
      <c r="S1297" s="153">
        <f>IFERROR(__xludf.DUMMYFUNCTION("TO_DATE(INT((T1297/(60*60*24))+""1/1/1970""))"),43913.0)</f>
        <v>43913</v>
      </c>
      <c r="T1297" s="152">
        <v>1.584936E9</v>
      </c>
      <c r="U1297" s="152">
        <v>133389.672</v>
      </c>
      <c r="W1297" s="153">
        <f>IFERROR(__xludf.DUMMYFUNCTION("TO_DATE(INT((X1297/(60*60*24))+""1/1/1970""))"),43879.0)</f>
        <v>43879</v>
      </c>
      <c r="X1297" s="152">
        <v>1.581984E9</v>
      </c>
      <c r="Y1297" s="152">
        <v>9852.367</v>
      </c>
      <c r="AA1297" s="153">
        <f>IFERROR(__xludf.DUMMYFUNCTION("TO_DATE(INT((AB1297/(60*60*24))+""1/1/1970""))"),43887.0)</f>
        <v>43887</v>
      </c>
      <c r="AB1297" s="156">
        <v>1.5826968E9</v>
      </c>
      <c r="AC1297" s="156">
        <v>89917.8754</v>
      </c>
      <c r="AE1297" s="153">
        <f>IFERROR(__xludf.DUMMYFUNCTION("TO_DATE(INT((AF1297/(60*60*24))+""1/1/1970""))"),43674.0)</f>
        <v>43674</v>
      </c>
      <c r="AF1297" s="156">
        <v>1.5643512E9</v>
      </c>
      <c r="AG1297" s="156">
        <v>90341.57</v>
      </c>
      <c r="AH1297" s="156"/>
      <c r="AI1297" s="153">
        <f>IFERROR(__xludf.DUMMYFUNCTION("TO_DATE(INT((AJ1297/(60*60*24))+""1/1/1970""))"),43913.0)</f>
        <v>43913</v>
      </c>
      <c r="AJ1297" s="152">
        <v>1.584972E9</v>
      </c>
      <c r="AK1297" s="152">
        <v>100608.294</v>
      </c>
      <c r="AL1297" s="156">
        <v>168182.3106</v>
      </c>
      <c r="AM1297" s="160">
        <v>162957.28</v>
      </c>
      <c r="AN1297" s="152">
        <f t="shared" si="1"/>
        <v>33323.7294</v>
      </c>
      <c r="AO1297" s="152">
        <f t="shared" si="2"/>
        <v>133389.672</v>
      </c>
      <c r="AP1297" s="152">
        <f t="shared" si="3"/>
        <v>10106.2169</v>
      </c>
      <c r="AQ1297" s="152">
        <f t="shared" si="4"/>
        <v>89088.7985</v>
      </c>
      <c r="AR1297" s="152">
        <f t="shared" si="5"/>
        <v>91481.0622</v>
      </c>
    </row>
    <row r="1298">
      <c r="A1298" s="156">
        <v>1.53235266E9</v>
      </c>
      <c r="B1298" s="156">
        <v>120735.5409</v>
      </c>
      <c r="D1298" s="153">
        <f>IFERROR(__xludf.DUMMYFUNCTION("TO_DATE(INT((E1298/(60*60*24))+""1/1/1970""))"),43914.0)</f>
        <v>43914</v>
      </c>
      <c r="E1298" s="152">
        <v>1.5850224E9</v>
      </c>
      <c r="F1298" s="152">
        <v>100608.294</v>
      </c>
      <c r="H1298" s="153">
        <f>IFERROR(__xludf.DUMMYFUNCTION("TO_DATE(INT((I1298/(60*60*24))+""1/1/1970""))"),43914.0)</f>
        <v>43914</v>
      </c>
      <c r="I1298" s="156">
        <v>1.5850224E9</v>
      </c>
      <c r="J1298" s="156">
        <v>168182.3106</v>
      </c>
      <c r="L1298" s="158">
        <v>43914.0</v>
      </c>
      <c r="M1298" s="159">
        <v>163705.57</v>
      </c>
      <c r="O1298" s="153">
        <f>IFERROR(__xludf.DUMMYFUNCTION("TO_DATE(INT((P1298/(60*60*24))+""1/1/1970""))"),43671.0)</f>
        <v>43671</v>
      </c>
      <c r="P1298" s="13">
        <v>1.5640632E9</v>
      </c>
      <c r="Q1298" s="13">
        <v>32437.0699</v>
      </c>
      <c r="S1298" s="153">
        <f>IFERROR(__xludf.DUMMYFUNCTION("TO_DATE(INT((T1298/(60*60*24))+""1/1/1970""))"),43914.0)</f>
        <v>43914</v>
      </c>
      <c r="T1298" s="156">
        <v>1.5850224E9</v>
      </c>
      <c r="U1298" s="156">
        <v>129653.2312</v>
      </c>
      <c r="W1298" s="153">
        <f>IFERROR(__xludf.DUMMYFUNCTION("TO_DATE(INT((X1298/(60*60*24))+""1/1/1970""))"),43880.0)</f>
        <v>43880</v>
      </c>
      <c r="X1298" s="156">
        <v>1.5821244E9</v>
      </c>
      <c r="Y1298" s="156">
        <v>9850.8225</v>
      </c>
      <c r="AA1298" s="153">
        <f>IFERROR(__xludf.DUMMYFUNCTION("TO_DATE(INT((AB1298/(60*60*24))+""1/1/1970""))"),43888.0)</f>
        <v>43888</v>
      </c>
      <c r="AB1298" s="152">
        <v>1.582776E9</v>
      </c>
      <c r="AC1298" s="152">
        <v>90176.812</v>
      </c>
      <c r="AE1298" s="153">
        <f>IFERROR(__xludf.DUMMYFUNCTION("TO_DATE(INT((AF1298/(60*60*24))+""1/1/1970""))"),43675.0)</f>
        <v>43675</v>
      </c>
      <c r="AF1298" s="156">
        <v>1.5643908E9</v>
      </c>
      <c r="AG1298" s="156">
        <v>90354.5236</v>
      </c>
      <c r="AH1298" s="156"/>
      <c r="AI1298" s="153">
        <f>IFERROR(__xludf.DUMMYFUNCTION("TO_DATE(INT((AJ1298/(60*60*24))+""1/1/1970""))"),43914.0)</f>
        <v>43914</v>
      </c>
      <c r="AJ1298" s="152">
        <v>1.5850224E9</v>
      </c>
      <c r="AK1298" s="152">
        <v>100608.294</v>
      </c>
      <c r="AL1298" s="156">
        <v>168182.3106</v>
      </c>
      <c r="AM1298" s="159">
        <v>163705.57</v>
      </c>
      <c r="AN1298" s="152">
        <f t="shared" si="1"/>
        <v>33237.6801</v>
      </c>
      <c r="AO1298" s="152">
        <f t="shared" si="2"/>
        <v>129653.2312</v>
      </c>
      <c r="AP1298" s="152">
        <f t="shared" si="3"/>
        <v>10090.0641</v>
      </c>
      <c r="AQ1298" s="152">
        <f t="shared" si="4"/>
        <v>90213.6836</v>
      </c>
      <c r="AR1298" s="152">
        <f t="shared" si="5"/>
        <v>92116.1258</v>
      </c>
    </row>
    <row r="1299">
      <c r="A1299" s="152">
        <v>1.532376E9</v>
      </c>
      <c r="B1299" s="152">
        <v>121002.4647</v>
      </c>
      <c r="D1299" s="153">
        <f>IFERROR(__xludf.DUMMYFUNCTION("TO_DATE(INT((E1299/(60*60*24))+""1/1/1970""))"),43915.0)</f>
        <v>43915</v>
      </c>
      <c r="E1299" s="156">
        <v>1.5851088E9</v>
      </c>
      <c r="F1299" s="156">
        <v>100608.294</v>
      </c>
      <c r="H1299" s="153">
        <f>IFERROR(__xludf.DUMMYFUNCTION("TO_DATE(INT((I1299/(60*60*24))+""1/1/1970""))"),43915.0)</f>
        <v>43915</v>
      </c>
      <c r="I1299" s="152">
        <v>1.5851088E9</v>
      </c>
      <c r="J1299" s="152">
        <v>164450.0291</v>
      </c>
      <c r="L1299" s="158">
        <v>43915.0</v>
      </c>
      <c r="M1299" s="160">
        <v>178434.03</v>
      </c>
      <c r="O1299" s="153">
        <f>IFERROR(__xludf.DUMMYFUNCTION("TO_DATE(INT((P1299/(60*60*24))+""1/1/1970""))"),43672.0)</f>
        <v>43672</v>
      </c>
      <c r="P1299" s="13">
        <v>1.5641496E9</v>
      </c>
      <c r="Q1299" s="13">
        <v>32346.7531</v>
      </c>
      <c r="S1299" s="153">
        <f>IFERROR(__xludf.DUMMYFUNCTION("TO_DATE(INT((T1299/(60*60*24))+""1/1/1970""))"),43915.0)</f>
        <v>43915</v>
      </c>
      <c r="T1299" s="152">
        <v>1.5851088E9</v>
      </c>
      <c r="U1299" s="152">
        <v>141715.1586</v>
      </c>
      <c r="W1299" s="153">
        <f>IFERROR(__xludf.DUMMYFUNCTION("TO_DATE(INT((X1299/(60*60*24))+""1/1/1970""))"),43881.0)</f>
        <v>43881</v>
      </c>
      <c r="X1299" s="156">
        <v>1.5822108E9</v>
      </c>
      <c r="Y1299" s="156">
        <v>9867.6757</v>
      </c>
      <c r="AA1299" s="153">
        <f>IFERROR(__xludf.DUMMYFUNCTION("TO_DATE(INT((AB1299/(60*60*24))+""1/1/1970""))"),43889.0)</f>
        <v>43889</v>
      </c>
      <c r="AB1299" s="156">
        <v>1.5828552E9</v>
      </c>
      <c r="AC1299" s="156">
        <v>90794.6423</v>
      </c>
      <c r="AE1299" s="153">
        <f>IFERROR(__xludf.DUMMYFUNCTION("TO_DATE(INT((AF1299/(60*60*24))+""1/1/1970""))"),43676.0)</f>
        <v>43676</v>
      </c>
      <c r="AF1299" s="152">
        <v>1.56447E9</v>
      </c>
      <c r="AG1299" s="152">
        <v>90457.7476</v>
      </c>
      <c r="AH1299" s="156"/>
      <c r="AI1299" s="153">
        <f>IFERROR(__xludf.DUMMYFUNCTION("TO_DATE(INT((AJ1299/(60*60*24))+""1/1/1970""))"),43915.0)</f>
        <v>43915</v>
      </c>
      <c r="AJ1299" s="156">
        <v>1.5851088E9</v>
      </c>
      <c r="AK1299" s="156">
        <v>100608.294</v>
      </c>
      <c r="AL1299" s="152">
        <v>164450.0291</v>
      </c>
      <c r="AM1299" s="160">
        <v>178434.03</v>
      </c>
      <c r="AN1299" s="152">
        <f t="shared" si="1"/>
        <v>33062.2266</v>
      </c>
      <c r="AO1299" s="152">
        <f t="shared" si="2"/>
        <v>141715.1586</v>
      </c>
      <c r="AP1299" s="152">
        <f t="shared" si="3"/>
        <v>10058.623</v>
      </c>
      <c r="AQ1299" s="152">
        <f t="shared" si="4"/>
        <v>90803.1685</v>
      </c>
      <c r="AR1299" s="152">
        <f t="shared" si="5"/>
        <v>92412.318</v>
      </c>
    </row>
    <row r="1300">
      <c r="A1300" s="156">
        <v>1.53243906E9</v>
      </c>
      <c r="B1300" s="156">
        <v>121699.9108</v>
      </c>
      <c r="D1300" s="153">
        <f>IFERROR(__xludf.DUMMYFUNCTION("TO_DATE(INT((E1300/(60*60*24))+""1/1/1970""))"),43916.0)</f>
        <v>43916</v>
      </c>
      <c r="E1300" s="152">
        <v>1.5851952E9</v>
      </c>
      <c r="F1300" s="152">
        <v>100608.294</v>
      </c>
      <c r="H1300" s="153">
        <f>IFERROR(__xludf.DUMMYFUNCTION("TO_DATE(INT((I1300/(60*60*24))+""1/1/1970""))"),43916.0)</f>
        <v>43916</v>
      </c>
      <c r="I1300" s="156">
        <v>1.5851952E9</v>
      </c>
      <c r="J1300" s="156">
        <v>158555.9494</v>
      </c>
      <c r="L1300" s="158">
        <v>43916.0</v>
      </c>
      <c r="M1300" s="159">
        <v>179927.85</v>
      </c>
      <c r="O1300" s="153">
        <f>IFERROR(__xludf.DUMMYFUNCTION("TO_DATE(INT((P1300/(60*60*24))+""1/1/1970""))"),43673.0)</f>
        <v>43673</v>
      </c>
      <c r="P1300" s="13">
        <v>1.5641856E9</v>
      </c>
      <c r="Q1300" s="13">
        <v>32293.6809</v>
      </c>
      <c r="S1300" s="153">
        <f>IFERROR(__xludf.DUMMYFUNCTION("TO_DATE(INT((T1300/(60*60*24))+""1/1/1970""))"),43916.0)</f>
        <v>43916</v>
      </c>
      <c r="T1300" s="156">
        <v>1.5851952E9</v>
      </c>
      <c r="U1300" s="156">
        <v>143623.473</v>
      </c>
      <c r="W1300" s="153">
        <f>IFERROR(__xludf.DUMMYFUNCTION("TO_DATE(INT((X1300/(60*60*24))+""1/1/1970""))"),43882.0)</f>
        <v>43882</v>
      </c>
      <c r="X1300" s="156">
        <v>1.5822972E9</v>
      </c>
      <c r="Y1300" s="156">
        <v>9887.7763</v>
      </c>
      <c r="AA1300" s="153">
        <f>IFERROR(__xludf.DUMMYFUNCTION("TO_DATE(INT((AB1300/(60*60*24))+""1/1/1970""))"),43891.0)</f>
        <v>43891</v>
      </c>
      <c r="AB1300" s="152">
        <v>1.5831036E9</v>
      </c>
      <c r="AC1300" s="152">
        <v>92146.1372</v>
      </c>
      <c r="AE1300" s="153">
        <f>IFERROR(__xludf.DUMMYFUNCTION("TO_DATE(INT((AF1300/(60*60*24))+""1/1/1970""))"),43677.0)</f>
        <v>43677</v>
      </c>
      <c r="AF1300" s="156">
        <v>1.5645492E9</v>
      </c>
      <c r="AG1300" s="156">
        <v>90575.5444</v>
      </c>
      <c r="AH1300" s="156"/>
      <c r="AI1300" s="153">
        <f>IFERROR(__xludf.DUMMYFUNCTION("TO_DATE(INT((AJ1300/(60*60*24))+""1/1/1970""))"),43916.0)</f>
        <v>43916</v>
      </c>
      <c r="AJ1300" s="152">
        <v>1.5851952E9</v>
      </c>
      <c r="AK1300" s="152">
        <v>100608.294</v>
      </c>
      <c r="AL1300" s="156">
        <v>158555.9494</v>
      </c>
      <c r="AM1300" s="159">
        <v>179927.85</v>
      </c>
      <c r="AN1300" s="152">
        <f t="shared" si="1"/>
        <v>33064.3237</v>
      </c>
      <c r="AO1300" s="152">
        <f t="shared" si="2"/>
        <v>143623.473</v>
      </c>
      <c r="AP1300" s="152">
        <f t="shared" si="3"/>
        <v>10057.7038</v>
      </c>
      <c r="AQ1300" s="152">
        <f t="shared" si="4"/>
        <v>90665.5199</v>
      </c>
      <c r="AR1300" s="152">
        <f t="shared" si="5"/>
        <v>93180.9668</v>
      </c>
    </row>
    <row r="1301">
      <c r="A1301" s="152">
        <v>1.5324624E9</v>
      </c>
      <c r="B1301" s="152">
        <v>121609.5011</v>
      </c>
      <c r="D1301" s="153">
        <f>IFERROR(__xludf.DUMMYFUNCTION("TO_DATE(INT((E1301/(60*60*24))+""1/1/1970""))"),43917.0)</f>
        <v>43917</v>
      </c>
      <c r="E1301" s="156">
        <v>1.5852816E9</v>
      </c>
      <c r="F1301" s="156">
        <v>100608.294</v>
      </c>
      <c r="H1301" s="153">
        <f>IFERROR(__xludf.DUMMYFUNCTION("TO_DATE(INT((I1301/(60*60*24))+""1/1/1970""))"),43917.0)</f>
        <v>43917</v>
      </c>
      <c r="I1301" s="152">
        <v>1.5852816E9</v>
      </c>
      <c r="J1301" s="152">
        <v>155681.6611</v>
      </c>
      <c r="L1301" s="158">
        <v>43917.0</v>
      </c>
      <c r="M1301" s="160">
        <v>190369.83</v>
      </c>
      <c r="O1301" s="153">
        <f>IFERROR(__xludf.DUMMYFUNCTION("TO_DATE(INT((P1301/(60*60*24))+""1/1/1970""))"),43674.0)</f>
        <v>43674</v>
      </c>
      <c r="P1301" s="13">
        <v>1.564272E9</v>
      </c>
      <c r="Q1301" s="13">
        <v>32293.6809</v>
      </c>
      <c r="S1301" s="153">
        <f>IFERROR(__xludf.DUMMYFUNCTION("TO_DATE(INT((T1301/(60*60*24))+""1/1/1970""))"),43917.0)</f>
        <v>43917</v>
      </c>
      <c r="T1301" s="152">
        <v>1.5852816E9</v>
      </c>
      <c r="U1301" s="152">
        <v>152141.0418</v>
      </c>
      <c r="W1301" s="153">
        <f>IFERROR(__xludf.DUMMYFUNCTION("TO_DATE(INT((X1301/(60*60*24))+""1/1/1970""))"),43883.0)</f>
        <v>43883</v>
      </c>
      <c r="X1301" s="156">
        <v>1.5823296E9</v>
      </c>
      <c r="Y1301" s="156">
        <v>9884.2608</v>
      </c>
      <c r="AA1301" s="153">
        <f>IFERROR(__xludf.DUMMYFUNCTION("TO_DATE(INT((AB1301/(60*60*24))+""1/1/1970""))"),43892.0)</f>
        <v>43892</v>
      </c>
      <c r="AB1301" s="156">
        <v>1.5831432E9</v>
      </c>
      <c r="AC1301" s="156">
        <v>92026.8668</v>
      </c>
      <c r="AE1301" s="153">
        <f>IFERROR(__xludf.DUMMYFUNCTION("TO_DATE(INT((AF1301/(60*60*24))+""1/1/1970""))"),43678.0)</f>
        <v>43678</v>
      </c>
      <c r="AF1301" s="152">
        <v>1.5646284E9</v>
      </c>
      <c r="AG1301" s="152">
        <v>89885.7652</v>
      </c>
      <c r="AH1301" s="156"/>
      <c r="AI1301" s="153">
        <f>IFERROR(__xludf.DUMMYFUNCTION("TO_DATE(INT((AJ1301/(60*60*24))+""1/1/1970""))"),43917.0)</f>
        <v>43917</v>
      </c>
      <c r="AJ1301" s="156">
        <v>1.5852816E9</v>
      </c>
      <c r="AK1301" s="156">
        <v>100608.294</v>
      </c>
      <c r="AL1301" s="152">
        <v>155681.6611</v>
      </c>
      <c r="AM1301" s="160">
        <v>190369.83</v>
      </c>
      <c r="AN1301" s="152">
        <f t="shared" si="1"/>
        <v>33302.0904</v>
      </c>
      <c r="AO1301" s="152">
        <f t="shared" si="2"/>
        <v>152141.0418</v>
      </c>
      <c r="AP1301" s="152">
        <f t="shared" si="3"/>
        <v>10009.1307</v>
      </c>
      <c r="AQ1301" s="152">
        <f t="shared" si="4"/>
        <v>92729.4298</v>
      </c>
      <c r="AR1301" s="152">
        <f t="shared" si="5"/>
        <v>94540.7187</v>
      </c>
    </row>
    <row r="1302">
      <c r="A1302" s="156">
        <v>1.53252546E9</v>
      </c>
      <c r="B1302" s="156">
        <v>121532.0071</v>
      </c>
      <c r="D1302" s="153">
        <f>IFERROR(__xludf.DUMMYFUNCTION("TO_DATE(INT((E1302/(60*60*24))+""1/1/1970""))"),43918.0)</f>
        <v>43918</v>
      </c>
      <c r="E1302" s="152">
        <v>1.585368E9</v>
      </c>
      <c r="F1302" s="152">
        <v>100608.294</v>
      </c>
      <c r="H1302" s="153">
        <f>IFERROR(__xludf.DUMMYFUNCTION("TO_DATE(INT((I1302/(60*60*24))+""1/1/1970""))"),43918.0)</f>
        <v>43918</v>
      </c>
      <c r="I1302" s="156">
        <v>1.585368E9</v>
      </c>
      <c r="J1302" s="156">
        <v>160682.5884</v>
      </c>
      <c r="L1302" s="158">
        <v>43918.0</v>
      </c>
      <c r="M1302" s="159">
        <v>186458.94</v>
      </c>
      <c r="O1302" s="153">
        <f>IFERROR(__xludf.DUMMYFUNCTION("TO_DATE(INT((P1302/(60*60*24))+""1/1/1970""))"),43675.0)</f>
        <v>43675</v>
      </c>
      <c r="P1302" s="13">
        <v>1.5643584E9</v>
      </c>
      <c r="Q1302" s="13">
        <v>32278.1749</v>
      </c>
      <c r="S1302" s="153">
        <f>IFERROR(__xludf.DUMMYFUNCTION("TO_DATE(INT((T1302/(60*60*24))+""1/1/1970""))"),43918.0)</f>
        <v>43918</v>
      </c>
      <c r="T1302" s="156">
        <v>1.585368E9</v>
      </c>
      <c r="U1302" s="156">
        <v>147520.4112</v>
      </c>
      <c r="W1302" s="153">
        <f>IFERROR(__xludf.DUMMYFUNCTION("TO_DATE(INT((X1302/(60*60*24))+""1/1/1970""))"),43885.0)</f>
        <v>43885</v>
      </c>
      <c r="X1302" s="152">
        <v>1.5825024E9</v>
      </c>
      <c r="Y1302" s="152">
        <v>9888.525</v>
      </c>
      <c r="AA1302" s="153">
        <f>IFERROR(__xludf.DUMMYFUNCTION("TO_DATE(INT((AB1302/(60*60*24))+""1/1/1970""))"),43893.0)</f>
        <v>43893</v>
      </c>
      <c r="AB1302" s="152">
        <v>1.5832224E9</v>
      </c>
      <c r="AC1302" s="152">
        <v>91793.0189</v>
      </c>
      <c r="AE1302" s="153">
        <f>IFERROR(__xludf.DUMMYFUNCTION("TO_DATE(INT((AF1302/(60*60*24))+""1/1/1970""))"),43679.0)</f>
        <v>43679</v>
      </c>
      <c r="AF1302" s="156">
        <v>1.5647076E9</v>
      </c>
      <c r="AG1302" s="156">
        <v>89945.2708</v>
      </c>
      <c r="AH1302" s="156"/>
      <c r="AI1302" s="153">
        <f>IFERROR(__xludf.DUMMYFUNCTION("TO_DATE(INT((AJ1302/(60*60*24))+""1/1/1970""))"),43918.0)</f>
        <v>43918</v>
      </c>
      <c r="AJ1302" s="152">
        <v>1.585368E9</v>
      </c>
      <c r="AK1302" s="152">
        <v>100608.294</v>
      </c>
      <c r="AL1302" s="156">
        <v>160682.5884</v>
      </c>
      <c r="AM1302" s="159">
        <v>186458.94</v>
      </c>
      <c r="AN1302" s="152">
        <f t="shared" si="1"/>
        <v>33549.3161</v>
      </c>
      <c r="AO1302" s="152">
        <f t="shared" si="2"/>
        <v>147520.4112</v>
      </c>
      <c r="AP1302" s="152">
        <f t="shared" si="3"/>
        <v>9980.2982</v>
      </c>
      <c r="AQ1302" s="152">
        <f t="shared" si="4"/>
        <v>92729.4298</v>
      </c>
      <c r="AR1302" s="152">
        <f t="shared" si="5"/>
        <v>95340.8656</v>
      </c>
    </row>
    <row r="1303">
      <c r="A1303" s="152">
        <v>1.5325488E9</v>
      </c>
      <c r="B1303" s="152">
        <v>122642.7546</v>
      </c>
      <c r="D1303" s="153">
        <f>IFERROR(__xludf.DUMMYFUNCTION("TO_DATE(INT((E1303/(60*60*24))+""1/1/1970""))"),43920.0)</f>
        <v>43920</v>
      </c>
      <c r="E1303" s="156">
        <v>1.5855768E9</v>
      </c>
      <c r="F1303" s="156">
        <v>100608.294</v>
      </c>
      <c r="H1303" s="153">
        <f>IFERROR(__xludf.DUMMYFUNCTION("TO_DATE(INT((I1303/(60*60*24))+""1/1/1970""))"),43920.0)</f>
        <v>43920</v>
      </c>
      <c r="I1303" s="152">
        <v>1.5855768E9</v>
      </c>
      <c r="J1303" s="152">
        <v>160682.5884</v>
      </c>
      <c r="L1303" s="158">
        <v>43920.0</v>
      </c>
      <c r="M1303" s="160">
        <v>186458.94</v>
      </c>
      <c r="O1303" s="153">
        <f>IFERROR(__xludf.DUMMYFUNCTION("TO_DATE(INT((P1303/(60*60*24))+""1/1/1970""))"),43676.0)</f>
        <v>43676</v>
      </c>
      <c r="P1303" s="13">
        <v>1.5644952E9</v>
      </c>
      <c r="Q1303" s="13">
        <v>32179.0734</v>
      </c>
      <c r="S1303" s="153">
        <f>IFERROR(__xludf.DUMMYFUNCTION("TO_DATE(INT((T1303/(60*60*24))+""1/1/1970""))"),43920.0)</f>
        <v>43920</v>
      </c>
      <c r="T1303" s="152">
        <v>1.5855768E9</v>
      </c>
      <c r="U1303" s="152">
        <v>147520.4112</v>
      </c>
      <c r="W1303" s="153">
        <f>IFERROR(__xludf.DUMMYFUNCTION("TO_DATE(INT((X1303/(60*60*24))+""1/1/1970""))"),43886.0)</f>
        <v>43886</v>
      </c>
      <c r="X1303" s="156">
        <v>1.5826428E9</v>
      </c>
      <c r="Y1303" s="156">
        <v>9886.3097</v>
      </c>
      <c r="AA1303" s="153">
        <f>IFERROR(__xludf.DUMMYFUNCTION("TO_DATE(INT((AB1303/(60*60*24))+""1/1/1970""))"),43894.0)</f>
        <v>43894</v>
      </c>
      <c r="AB1303" s="156">
        <v>1.5833016E9</v>
      </c>
      <c r="AC1303" s="156">
        <v>92052.543</v>
      </c>
      <c r="AE1303" s="153">
        <f>IFERROR(__xludf.DUMMYFUNCTION("TO_DATE(INT((AF1303/(60*60*24))+""1/1/1970""))"),43680.0)</f>
        <v>43680</v>
      </c>
      <c r="AF1303" s="152">
        <v>1.5647904E9</v>
      </c>
      <c r="AG1303" s="152">
        <v>90182.8884</v>
      </c>
      <c r="AH1303" s="156"/>
      <c r="AI1303" s="153">
        <f>IFERROR(__xludf.DUMMYFUNCTION("TO_DATE(INT((AJ1303/(60*60*24))+""1/1/1970""))"),43920.0)</f>
        <v>43920</v>
      </c>
      <c r="AJ1303" s="156">
        <v>1.5855768E9</v>
      </c>
      <c r="AK1303" s="156">
        <v>100608.294</v>
      </c>
      <c r="AL1303" s="152">
        <v>160682.5884</v>
      </c>
      <c r="AM1303" s="160">
        <v>186458.94</v>
      </c>
      <c r="AN1303" s="152">
        <f t="shared" si="1"/>
        <v>33651.9128</v>
      </c>
      <c r="AO1303" s="152">
        <f t="shared" si="2"/>
        <v>147520.4112</v>
      </c>
      <c r="AP1303" s="152">
        <f t="shared" si="3"/>
        <v>9987.1018</v>
      </c>
      <c r="AQ1303" s="152">
        <f t="shared" si="4"/>
        <v>94213.4471</v>
      </c>
      <c r="AR1303" s="152">
        <f t="shared" si="5"/>
        <v>95300.3248</v>
      </c>
    </row>
    <row r="1304">
      <c r="A1304" s="156">
        <v>1.53261186E9</v>
      </c>
      <c r="B1304" s="156">
        <v>122367.2203</v>
      </c>
      <c r="D1304" s="153">
        <f>IFERROR(__xludf.DUMMYFUNCTION("TO_DATE(INT((E1304/(60*60*24))+""1/1/1970""))"),43921.0)</f>
        <v>43921</v>
      </c>
      <c r="E1304" s="156">
        <v>1.5856272E9</v>
      </c>
      <c r="F1304" s="156">
        <v>100608.294</v>
      </c>
      <c r="H1304" s="153">
        <f>IFERROR(__xludf.DUMMYFUNCTION("TO_DATE(INT((I1304/(60*60*24))+""1/1/1970""))"),43921.0)</f>
        <v>43921</v>
      </c>
      <c r="I1304" s="152">
        <v>1.5856272E9</v>
      </c>
      <c r="J1304" s="152">
        <v>159537.5577</v>
      </c>
      <c r="L1304" s="158">
        <v>43921.0</v>
      </c>
      <c r="M1304" s="160">
        <v>191609.75</v>
      </c>
      <c r="O1304" s="153">
        <f>IFERROR(__xludf.DUMMYFUNCTION("TO_DATE(INT((P1304/(60*60*24))+""1/1/1970""))"),43677.0)</f>
        <v>43677</v>
      </c>
      <c r="P1304" s="13">
        <v>1.5645816E9</v>
      </c>
      <c r="Q1304" s="13">
        <v>32123.8257</v>
      </c>
      <c r="S1304" s="153">
        <f>IFERROR(__xludf.DUMMYFUNCTION("TO_DATE(INT((T1304/(60*60*24))+""1/1/1970""))"),43921.0)</f>
        <v>43921</v>
      </c>
      <c r="T1304" s="152">
        <v>1.5856272E9</v>
      </c>
      <c r="U1304" s="152">
        <v>152257.932</v>
      </c>
      <c r="W1304" s="153">
        <f>IFERROR(__xludf.DUMMYFUNCTION("TO_DATE(INT((X1304/(60*60*24))+""1/1/1970""))"),43887.0)</f>
        <v>43887</v>
      </c>
      <c r="X1304" s="156">
        <v>1.5827292E9</v>
      </c>
      <c r="Y1304" s="156">
        <v>9882.4834</v>
      </c>
      <c r="AA1304" s="153">
        <f>IFERROR(__xludf.DUMMYFUNCTION("TO_DATE(INT((AB1304/(60*60*24))+""1/1/1970""))"),43895.0)</f>
        <v>43895</v>
      </c>
      <c r="AB1304" s="152">
        <v>1.5833808E9</v>
      </c>
      <c r="AC1304" s="152">
        <v>91887.5442</v>
      </c>
      <c r="AE1304" s="153">
        <f>IFERROR(__xludf.DUMMYFUNCTION("TO_DATE(INT((AF1304/(60*60*24))+""1/1/1970""))"),43681.0)</f>
        <v>43681</v>
      </c>
      <c r="AF1304" s="156">
        <v>1.564956E9</v>
      </c>
      <c r="AG1304" s="156">
        <v>90182.8884</v>
      </c>
      <c r="AH1304" s="156"/>
      <c r="AI1304" s="153">
        <f>IFERROR(__xludf.DUMMYFUNCTION("TO_DATE(INT((AJ1304/(60*60*24))+""1/1/1970""))"),43921.0)</f>
        <v>43921</v>
      </c>
      <c r="AJ1304" s="156">
        <v>1.5856272E9</v>
      </c>
      <c r="AK1304" s="156">
        <v>100608.294</v>
      </c>
      <c r="AL1304" s="152">
        <v>159537.5577</v>
      </c>
      <c r="AM1304" s="160">
        <v>191609.75</v>
      </c>
      <c r="AN1304" s="152">
        <f t="shared" si="1"/>
        <v>33694.6293</v>
      </c>
      <c r="AO1304" s="152">
        <f t="shared" si="2"/>
        <v>152257.932</v>
      </c>
      <c r="AP1304" s="152">
        <f t="shared" si="3"/>
        <v>9997.6491</v>
      </c>
      <c r="AQ1304" s="152">
        <f t="shared" si="4"/>
        <v>93654.8736</v>
      </c>
      <c r="AR1304" s="152">
        <f t="shared" si="5"/>
        <v>94382.3963</v>
      </c>
    </row>
    <row r="1305">
      <c r="A1305" s="152">
        <v>1.5326352E9</v>
      </c>
      <c r="B1305" s="152">
        <v>122354.3047</v>
      </c>
      <c r="D1305" s="153">
        <f>IFERROR(__xludf.DUMMYFUNCTION("TO_DATE(INT((E1305/(60*60*24))+""1/1/1970""))"),43922.0)</f>
        <v>43922</v>
      </c>
      <c r="E1305" s="152">
        <v>1.5857136E9</v>
      </c>
      <c r="F1305" s="152">
        <v>100608.294</v>
      </c>
      <c r="H1305" s="153">
        <f>IFERROR(__xludf.DUMMYFUNCTION("TO_DATE(INT((I1305/(60*60*24))+""1/1/1970""))"),43922.0)</f>
        <v>43922</v>
      </c>
      <c r="I1305" s="156">
        <v>1.5857136E9</v>
      </c>
      <c r="J1305" s="156">
        <v>157054.5181</v>
      </c>
      <c r="L1305" s="158">
        <v>43922.0</v>
      </c>
      <c r="M1305" s="159">
        <v>186888.38</v>
      </c>
      <c r="O1305" s="153">
        <f>IFERROR(__xludf.DUMMYFUNCTION("TO_DATE(INT((P1305/(60*60*24))+""1/1/1970""))"),43678.0)</f>
        <v>43678</v>
      </c>
      <c r="P1305" s="13">
        <v>1.564668E9</v>
      </c>
      <c r="Q1305" s="13">
        <v>32118.4098</v>
      </c>
      <c r="S1305" s="153">
        <f>IFERROR(__xludf.DUMMYFUNCTION("TO_DATE(INT((T1305/(60*60*24))+""1/1/1970""))"),43922.0)</f>
        <v>43922</v>
      </c>
      <c r="T1305" s="156">
        <v>1.5857136E9</v>
      </c>
      <c r="U1305" s="156">
        <v>149991.0654</v>
      </c>
      <c r="W1305" s="153">
        <f>IFERROR(__xludf.DUMMYFUNCTION("TO_DATE(INT((X1305/(60*60*24))+""1/1/1970""))"),43888.0)</f>
        <v>43888</v>
      </c>
      <c r="X1305" s="156">
        <v>1.5828156E9</v>
      </c>
      <c r="Y1305" s="156">
        <v>9903.2474</v>
      </c>
      <c r="AA1305" s="153">
        <f>IFERROR(__xludf.DUMMYFUNCTION("TO_DATE(INT((AB1305/(60*60*24))+""1/1/1970""))"),43896.0)</f>
        <v>43896</v>
      </c>
      <c r="AB1305" s="156">
        <v>1.58346E9</v>
      </c>
      <c r="AC1305" s="156">
        <v>92182.9288</v>
      </c>
      <c r="AE1305" s="153">
        <f>IFERROR(__xludf.DUMMYFUNCTION("TO_DATE(INT((AF1305/(60*60*24))+""1/1/1970""))"),43682.0)</f>
        <v>43682</v>
      </c>
      <c r="AF1305" s="156">
        <v>1.5649956E9</v>
      </c>
      <c r="AG1305" s="156">
        <v>90178.4356</v>
      </c>
      <c r="AH1305" s="156"/>
      <c r="AI1305" s="153">
        <f>IFERROR(__xludf.DUMMYFUNCTION("TO_DATE(INT((AJ1305/(60*60*24))+""1/1/1970""))"),43922.0)</f>
        <v>43922</v>
      </c>
      <c r="AJ1305" s="152">
        <v>1.5857136E9</v>
      </c>
      <c r="AK1305" s="152">
        <v>100608.294</v>
      </c>
      <c r="AL1305" s="156">
        <v>157054.5181</v>
      </c>
      <c r="AM1305" s="159">
        <v>186888.38</v>
      </c>
      <c r="AN1305" s="152">
        <f t="shared" si="1"/>
        <v>33844.5708</v>
      </c>
      <c r="AO1305" s="152">
        <f t="shared" si="2"/>
        <v>149991.0654</v>
      </c>
      <c r="AP1305" s="152">
        <f t="shared" si="3"/>
        <v>9999.7764</v>
      </c>
      <c r="AQ1305" s="152">
        <f t="shared" si="4"/>
        <v>94161.7513</v>
      </c>
      <c r="AR1305" s="152">
        <f t="shared" si="5"/>
        <v>94356.7916</v>
      </c>
    </row>
    <row r="1306">
      <c r="A1306" s="156">
        <v>1.53269826E9</v>
      </c>
      <c r="B1306" s="156">
        <v>122522.2084</v>
      </c>
      <c r="D1306" s="153">
        <f>IFERROR(__xludf.DUMMYFUNCTION("TO_DATE(INT((E1306/(60*60*24))+""1/1/1970""))"),43923.0)</f>
        <v>43923</v>
      </c>
      <c r="E1306" s="156">
        <v>1.5858E9</v>
      </c>
      <c r="F1306" s="156">
        <v>100608.294</v>
      </c>
      <c r="H1306" s="153">
        <f>IFERROR(__xludf.DUMMYFUNCTION("TO_DATE(INT((I1306/(60*60*24))+""1/1/1970""))"),43923.0)</f>
        <v>43923</v>
      </c>
      <c r="I1306" s="152">
        <v>1.5858E9</v>
      </c>
      <c r="J1306" s="152">
        <v>155571.1144</v>
      </c>
      <c r="L1306" s="158">
        <v>43923.0</v>
      </c>
      <c r="M1306" s="160">
        <v>180383.7</v>
      </c>
      <c r="O1306" s="153">
        <f>IFERROR(__xludf.DUMMYFUNCTION("TO_DATE(INT((P1306/(60*60*24))+""1/1/1970""))"),43679.0)</f>
        <v>43679</v>
      </c>
      <c r="P1306" s="13">
        <v>1.5647544E9</v>
      </c>
      <c r="Q1306" s="13">
        <v>32376.2544</v>
      </c>
      <c r="S1306" s="153">
        <f>IFERROR(__xludf.DUMMYFUNCTION("TO_DATE(INT((T1306/(60*60*24))+""1/1/1970""))"),43923.0)</f>
        <v>43923</v>
      </c>
      <c r="T1306" s="152">
        <v>1.5858E9</v>
      </c>
      <c r="U1306" s="152">
        <v>150071.1043</v>
      </c>
      <c r="W1306" s="153">
        <f>IFERROR(__xludf.DUMMYFUNCTION("TO_DATE(INT((X1306/(60*60*24))+""1/1/1970""))"),43889.0)</f>
        <v>43889</v>
      </c>
      <c r="X1306" s="156">
        <v>1.582902E9</v>
      </c>
      <c r="Y1306" s="156">
        <v>9913.4375</v>
      </c>
      <c r="AA1306" s="153">
        <f>IFERROR(__xludf.DUMMYFUNCTION("TO_DATE(INT((AB1306/(60*60*24))+""1/1/1970""))"),43898.0)</f>
        <v>43898</v>
      </c>
      <c r="AB1306" s="152">
        <v>1.5837048E9</v>
      </c>
      <c r="AC1306" s="152">
        <v>91098.9432</v>
      </c>
      <c r="AE1306" s="153">
        <f>IFERROR(__xludf.DUMMYFUNCTION("TO_DATE(INT((AF1306/(60*60*24))+""1/1/1970""))"),43683.0)</f>
        <v>43683</v>
      </c>
      <c r="AF1306" s="152">
        <v>1.5650748E9</v>
      </c>
      <c r="AG1306" s="152">
        <v>91264.1092</v>
      </c>
      <c r="AH1306" s="156"/>
      <c r="AI1306" s="153">
        <f>IFERROR(__xludf.DUMMYFUNCTION("TO_DATE(INT((AJ1306/(60*60*24))+""1/1/1970""))"),43923.0)</f>
        <v>43923</v>
      </c>
      <c r="AJ1306" s="156">
        <v>1.5858E9</v>
      </c>
      <c r="AK1306" s="156">
        <v>100608.294</v>
      </c>
      <c r="AL1306" s="152">
        <v>155571.1144</v>
      </c>
      <c r="AM1306" s="160">
        <v>180383.7</v>
      </c>
      <c r="AN1306" s="152">
        <f t="shared" si="1"/>
        <v>33994.9223</v>
      </c>
      <c r="AO1306" s="152">
        <f t="shared" si="2"/>
        <v>150071.1043</v>
      </c>
      <c r="AP1306" s="152">
        <f t="shared" si="3"/>
        <v>10013.9184</v>
      </c>
      <c r="AQ1306" s="152">
        <f t="shared" si="4"/>
        <v>94282.9706</v>
      </c>
      <c r="AR1306" s="152">
        <f t="shared" si="5"/>
        <v>93719.6613</v>
      </c>
    </row>
    <row r="1307">
      <c r="A1307" s="152">
        <v>1.5327216E9</v>
      </c>
      <c r="B1307" s="152">
        <v>121527.7019</v>
      </c>
      <c r="D1307" s="153">
        <f>IFERROR(__xludf.DUMMYFUNCTION("TO_DATE(INT((E1307/(60*60*24))+""1/1/1970""))"),43924.0)</f>
        <v>43924</v>
      </c>
      <c r="E1307" s="152">
        <v>1.5858864E9</v>
      </c>
      <c r="F1307" s="152">
        <v>100608.294</v>
      </c>
      <c r="H1307" s="153">
        <f>IFERROR(__xludf.DUMMYFUNCTION("TO_DATE(INT((I1307/(60*60*24))+""1/1/1970""))"),43924.0)</f>
        <v>43924</v>
      </c>
      <c r="I1307" s="156">
        <v>1.5858864E9</v>
      </c>
      <c r="J1307" s="156">
        <v>153348.498</v>
      </c>
      <c r="L1307" s="158">
        <v>43924.0</v>
      </c>
      <c r="M1307" s="159">
        <v>185444.65</v>
      </c>
      <c r="O1307" s="153">
        <f>IFERROR(__xludf.DUMMYFUNCTION("TO_DATE(INT((P1307/(60*60*24))+""1/1/1970""))"),43680.0)</f>
        <v>43680</v>
      </c>
      <c r="P1307" s="13">
        <v>1.5647904E9</v>
      </c>
      <c r="Q1307" s="13">
        <v>32420.9969</v>
      </c>
      <c r="S1307" s="153">
        <f>IFERROR(__xludf.DUMMYFUNCTION("TO_DATE(INT((T1307/(60*60*24))+""1/1/1970""))"),43924.0)</f>
        <v>43924</v>
      </c>
      <c r="T1307" s="156">
        <v>1.5858864E9</v>
      </c>
      <c r="U1307" s="156">
        <v>150378.9099</v>
      </c>
      <c r="W1307" s="153">
        <f>IFERROR(__xludf.DUMMYFUNCTION("TO_DATE(INT((X1307/(60*60*24))+""1/1/1970""))"),43890.0)</f>
        <v>43890</v>
      </c>
      <c r="X1307" s="156">
        <v>1.5829344E9</v>
      </c>
      <c r="Y1307" s="156">
        <v>9922.187</v>
      </c>
      <c r="AA1307" s="153">
        <f>IFERROR(__xludf.DUMMYFUNCTION("TO_DATE(INT((AB1307/(60*60*24))+""1/1/1970""))"),43899.0)</f>
        <v>43899</v>
      </c>
      <c r="AB1307" s="152">
        <v>1.5837444E9</v>
      </c>
      <c r="AC1307" s="152">
        <v>90939.3489</v>
      </c>
      <c r="AE1307" s="153">
        <f>IFERROR(__xludf.DUMMYFUNCTION("TO_DATE(INT((AF1307/(60*60*24))+""1/1/1970""))"),43684.0)</f>
        <v>43684</v>
      </c>
      <c r="AF1307" s="156">
        <v>1.565154E9</v>
      </c>
      <c r="AG1307" s="156">
        <v>90968.2004</v>
      </c>
      <c r="AH1307" s="156"/>
      <c r="AI1307" s="153">
        <f>IFERROR(__xludf.DUMMYFUNCTION("TO_DATE(INT((AJ1307/(60*60*24))+""1/1/1970""))"),43924.0)</f>
        <v>43924</v>
      </c>
      <c r="AJ1307" s="152">
        <v>1.5858864E9</v>
      </c>
      <c r="AK1307" s="152">
        <v>100608.294</v>
      </c>
      <c r="AL1307" s="156">
        <v>153348.498</v>
      </c>
      <c r="AM1307" s="159">
        <v>185444.65</v>
      </c>
      <c r="AN1307" s="152">
        <f t="shared" si="1"/>
        <v>33777.1205</v>
      </c>
      <c r="AO1307" s="152">
        <f t="shared" si="2"/>
        <v>150378.9099</v>
      </c>
      <c r="AP1307" s="152">
        <f t="shared" si="3"/>
        <v>10008.0349</v>
      </c>
      <c r="AQ1307" s="152">
        <f t="shared" si="4"/>
        <v>94271.3038</v>
      </c>
      <c r="AR1307" s="152">
        <f t="shared" si="5"/>
        <v>92819.2294</v>
      </c>
    </row>
    <row r="1308">
      <c r="A1308" s="156">
        <v>1.53295746E9</v>
      </c>
      <c r="B1308" s="156">
        <v>121592.2802</v>
      </c>
      <c r="D1308" s="153">
        <f>IFERROR(__xludf.DUMMYFUNCTION("TO_DATE(INT((E1308/(60*60*24))+""1/1/1970""))"),43925.0)</f>
        <v>43925</v>
      </c>
      <c r="E1308" s="156">
        <v>1.5859728E9</v>
      </c>
      <c r="F1308" s="156">
        <v>100608.294</v>
      </c>
      <c r="H1308" s="153">
        <f>IFERROR(__xludf.DUMMYFUNCTION("TO_DATE(INT((I1308/(60*60*24))+""1/1/1970""))"),43925.0)</f>
        <v>43925</v>
      </c>
      <c r="I1308" s="152">
        <v>1.5859728E9</v>
      </c>
      <c r="J1308" s="152">
        <v>153622.1797</v>
      </c>
      <c r="L1308" s="158">
        <v>43925.0</v>
      </c>
      <c r="M1308" s="160">
        <v>183427.78</v>
      </c>
      <c r="O1308" s="153">
        <f>IFERROR(__xludf.DUMMYFUNCTION("TO_DATE(INT((P1308/(60*60*24))+""1/1/1970""))"),43681.0)</f>
        <v>43681</v>
      </c>
      <c r="P1308" s="13">
        <v>1.5648768E9</v>
      </c>
      <c r="Q1308" s="13">
        <v>32420.9969</v>
      </c>
      <c r="S1308" s="153">
        <f>IFERROR(__xludf.DUMMYFUNCTION("TO_DATE(INT((T1308/(60*60*24))+""1/1/1970""))"),43925.0)</f>
        <v>43925</v>
      </c>
      <c r="T1308" s="152">
        <v>1.5859728E9</v>
      </c>
      <c r="U1308" s="152">
        <v>150390.1518</v>
      </c>
      <c r="W1308" s="153">
        <f>IFERROR(__xludf.DUMMYFUNCTION("TO_DATE(INT((X1308/(60*60*24))+""1/1/1970""))"),43892.0)</f>
        <v>43892</v>
      </c>
      <c r="X1308" s="152">
        <v>1.5831072E9</v>
      </c>
      <c r="Y1308" s="152">
        <v>9929.7645</v>
      </c>
      <c r="AA1308" s="153">
        <f>IFERROR(__xludf.DUMMYFUNCTION("TO_DATE(INT((AB1308/(60*60*24))+""1/1/1970""))"),43900.0)</f>
        <v>43900</v>
      </c>
      <c r="AB1308" s="156">
        <v>1.5838236E9</v>
      </c>
      <c r="AC1308" s="156">
        <v>91132.379</v>
      </c>
      <c r="AE1308" s="153">
        <f>IFERROR(__xludf.DUMMYFUNCTION("TO_DATE(INT((AF1308/(60*60*24))+""1/1/1970""))"),43685.0)</f>
        <v>43685</v>
      </c>
      <c r="AF1308" s="152">
        <v>1.5652332E9</v>
      </c>
      <c r="AG1308" s="152">
        <v>90957.6756</v>
      </c>
      <c r="AH1308" s="156"/>
      <c r="AI1308" s="153">
        <f>IFERROR(__xludf.DUMMYFUNCTION("TO_DATE(INT((AJ1308/(60*60*24))+""1/1/1970""))"),43925.0)</f>
        <v>43925</v>
      </c>
      <c r="AJ1308" s="156">
        <v>1.5859728E9</v>
      </c>
      <c r="AK1308" s="156">
        <v>100608.294</v>
      </c>
      <c r="AL1308" s="152">
        <v>153622.1797</v>
      </c>
      <c r="AM1308" s="160">
        <v>183427.78</v>
      </c>
      <c r="AN1308" s="152">
        <f t="shared" si="1"/>
        <v>33825.7203</v>
      </c>
      <c r="AO1308" s="152">
        <f t="shared" si="2"/>
        <v>150390.1518</v>
      </c>
      <c r="AP1308" s="152">
        <f t="shared" si="3"/>
        <v>10026.6017</v>
      </c>
      <c r="AQ1308" s="152">
        <f t="shared" si="4"/>
        <v>94271.3038</v>
      </c>
      <c r="AR1308" s="152">
        <f t="shared" si="5"/>
        <v>92473.9927</v>
      </c>
    </row>
    <row r="1309">
      <c r="A1309" s="152">
        <v>1.5329808E9</v>
      </c>
      <c r="B1309" s="152">
        <v>120894.8341</v>
      </c>
      <c r="D1309" s="153">
        <f>IFERROR(__xludf.DUMMYFUNCTION("TO_DATE(INT((E1309/(60*60*24))+""1/1/1970""))"),43927.0)</f>
        <v>43927</v>
      </c>
      <c r="E1309" s="152">
        <v>1.5861816E9</v>
      </c>
      <c r="F1309" s="152">
        <v>100608.294</v>
      </c>
      <c r="H1309" s="153">
        <f>IFERROR(__xludf.DUMMYFUNCTION("TO_DATE(INT((I1309/(60*60*24))+""1/1/1970""))"),43927.0)</f>
        <v>43927</v>
      </c>
      <c r="I1309" s="156">
        <v>1.5861816E9</v>
      </c>
      <c r="J1309" s="156">
        <v>153622.1797</v>
      </c>
      <c r="L1309" s="158">
        <v>43927.0</v>
      </c>
      <c r="M1309" s="159">
        <v>183427.78</v>
      </c>
      <c r="O1309" s="153">
        <f>IFERROR(__xludf.DUMMYFUNCTION("TO_DATE(INT((P1309/(60*60*24))+""1/1/1970""))"),43682.0)</f>
        <v>43682</v>
      </c>
      <c r="P1309" s="13">
        <v>1.5649632E9</v>
      </c>
      <c r="Q1309" s="13">
        <v>32420.9779</v>
      </c>
      <c r="S1309" s="153">
        <f>IFERROR(__xludf.DUMMYFUNCTION("TO_DATE(INT((T1309/(60*60*24))+""1/1/1970""))"),43927.0)</f>
        <v>43927</v>
      </c>
      <c r="T1309" s="156">
        <v>1.5861816E9</v>
      </c>
      <c r="U1309" s="156">
        <v>150390.1518</v>
      </c>
      <c r="W1309" s="153">
        <f>IFERROR(__xludf.DUMMYFUNCTION("TO_DATE(INT((X1309/(60*60*24))+""1/1/1970""))"),43893.0)</f>
        <v>43893</v>
      </c>
      <c r="X1309" s="156">
        <v>1.5832476E9</v>
      </c>
      <c r="Y1309" s="156">
        <v>9927.7997</v>
      </c>
      <c r="AA1309" s="153">
        <f>IFERROR(__xludf.DUMMYFUNCTION("TO_DATE(INT((AB1309/(60*60*24))+""1/1/1970""))"),43901.0)</f>
        <v>43901</v>
      </c>
      <c r="AB1309" s="152">
        <v>1.5839028E9</v>
      </c>
      <c r="AC1309" s="152">
        <v>90920.5254</v>
      </c>
      <c r="AE1309" s="153">
        <f>IFERROR(__xludf.DUMMYFUNCTION("TO_DATE(INT((AF1309/(60*60*24))+""1/1/1970""))"),43686.0)</f>
        <v>43686</v>
      </c>
      <c r="AF1309" s="156">
        <v>1.5653124E9</v>
      </c>
      <c r="AG1309" s="156">
        <v>90813.5668</v>
      </c>
      <c r="AH1309" s="156"/>
      <c r="AI1309" s="153">
        <f>IFERROR(__xludf.DUMMYFUNCTION("TO_DATE(INT((AJ1309/(60*60*24))+""1/1/1970""))"),43927.0)</f>
        <v>43927</v>
      </c>
      <c r="AJ1309" s="152">
        <v>1.5861816E9</v>
      </c>
      <c r="AK1309" s="152">
        <v>100608.294</v>
      </c>
      <c r="AL1309" s="156">
        <v>153622.1797</v>
      </c>
      <c r="AM1309" s="159">
        <v>183427.78</v>
      </c>
      <c r="AN1309" s="152">
        <f t="shared" si="1"/>
        <v>33807.1945</v>
      </c>
      <c r="AO1309" s="152">
        <f t="shared" si="2"/>
        <v>150390.1518</v>
      </c>
      <c r="AP1309" s="152">
        <f t="shared" si="3"/>
        <v>10031.703</v>
      </c>
      <c r="AQ1309" s="152">
        <f t="shared" si="4"/>
        <v>94064.262</v>
      </c>
      <c r="AR1309" s="152">
        <f t="shared" si="5"/>
        <v>92473.1392</v>
      </c>
    </row>
    <row r="1310">
      <c r="A1310" s="156">
        <v>1.53304386E9</v>
      </c>
      <c r="B1310" s="156">
        <v>121364.1034</v>
      </c>
      <c r="D1310" s="153">
        <f>IFERROR(__xludf.DUMMYFUNCTION("TO_DATE(INT((E1310/(60*60*24))+""1/1/1970""))"),43928.0)</f>
        <v>43928</v>
      </c>
      <c r="E1310" s="152">
        <v>1.586232E9</v>
      </c>
      <c r="F1310" s="152">
        <v>100608.294</v>
      </c>
      <c r="H1310" s="153">
        <f>IFERROR(__xludf.DUMMYFUNCTION("TO_DATE(INT((I1310/(60*60*24))+""1/1/1970""))"),43928.0)</f>
        <v>43928</v>
      </c>
      <c r="I1310" s="156">
        <v>1.586232E9</v>
      </c>
      <c r="J1310" s="156">
        <v>154723.8618</v>
      </c>
      <c r="L1310" s="158">
        <v>43928.0</v>
      </c>
      <c r="M1310" s="159">
        <v>195942.19</v>
      </c>
      <c r="O1310" s="153">
        <f>IFERROR(__xludf.DUMMYFUNCTION("TO_DATE(INT((P1310/(60*60*24))+""1/1/1970""))"),43683.0)</f>
        <v>43683</v>
      </c>
      <c r="P1310" s="13">
        <v>1.5651E9</v>
      </c>
      <c r="Q1310" s="13">
        <v>32644.7714</v>
      </c>
      <c r="S1310" s="153">
        <f>IFERROR(__xludf.DUMMYFUNCTION("TO_DATE(INT((T1310/(60*60*24))+""1/1/1970""))"),43928.0)</f>
        <v>43928</v>
      </c>
      <c r="T1310" s="156">
        <v>1.586232E9</v>
      </c>
      <c r="U1310" s="156">
        <v>150790.8122</v>
      </c>
      <c r="W1310" s="153">
        <f>IFERROR(__xludf.DUMMYFUNCTION("TO_DATE(INT((X1310/(60*60*24))+""1/1/1970""))"),43894.0)</f>
        <v>43894</v>
      </c>
      <c r="X1310" s="156">
        <v>1.583334E9</v>
      </c>
      <c r="Y1310" s="156">
        <v>9941.6897</v>
      </c>
      <c r="AA1310" s="153">
        <f>IFERROR(__xludf.DUMMYFUNCTION("TO_DATE(INT((AB1310/(60*60*24))+""1/1/1970""))"),43902.0)</f>
        <v>43902</v>
      </c>
      <c r="AB1310" s="156">
        <v>1.583982E9</v>
      </c>
      <c r="AC1310" s="156">
        <v>90590.6464</v>
      </c>
      <c r="AE1310" s="153">
        <f>IFERROR(__xludf.DUMMYFUNCTION("TO_DATE(INT((AF1310/(60*60*24))+""1/1/1970""))"),43687.0)</f>
        <v>43687</v>
      </c>
      <c r="AF1310" s="152">
        <v>1.5653952E9</v>
      </c>
      <c r="AG1310" s="152">
        <v>90925.6964</v>
      </c>
      <c r="AH1310" s="156"/>
      <c r="AI1310" s="153">
        <f>IFERROR(__xludf.DUMMYFUNCTION("TO_DATE(INT((AJ1310/(60*60*24))+""1/1/1970""))"),43928.0)</f>
        <v>43928</v>
      </c>
      <c r="AJ1310" s="152">
        <v>1.586232E9</v>
      </c>
      <c r="AK1310" s="152">
        <v>100608.294</v>
      </c>
      <c r="AL1310" s="156">
        <v>154723.8618</v>
      </c>
      <c r="AM1310" s="159">
        <v>195942.19</v>
      </c>
      <c r="AN1310" s="152">
        <f t="shared" si="1"/>
        <v>33771.4821</v>
      </c>
      <c r="AO1310" s="152">
        <f t="shared" si="2"/>
        <v>150790.8122</v>
      </c>
      <c r="AP1310" s="152">
        <f t="shared" si="3"/>
        <v>10001.3732</v>
      </c>
      <c r="AQ1310" s="152">
        <f t="shared" si="4"/>
        <v>94057.2851</v>
      </c>
      <c r="AR1310" s="152">
        <f t="shared" si="5"/>
        <v>92416.8088</v>
      </c>
    </row>
    <row r="1311">
      <c r="A1311" s="152">
        <v>1.5330672E9</v>
      </c>
      <c r="B1311" s="152">
        <v>121488.9549</v>
      </c>
      <c r="D1311" s="153">
        <f>IFERROR(__xludf.DUMMYFUNCTION("TO_DATE(INT((E1311/(60*60*24))+""1/1/1970""))"),43929.0)</f>
        <v>43929</v>
      </c>
      <c r="E1311" s="156">
        <v>1.5863184E9</v>
      </c>
      <c r="F1311" s="156">
        <v>100608.294</v>
      </c>
      <c r="H1311" s="153">
        <f>IFERROR(__xludf.DUMMYFUNCTION("TO_DATE(INT((I1311/(60*60*24))+""1/1/1970""))"),43929.0)</f>
        <v>43929</v>
      </c>
      <c r="I1311" s="152">
        <v>1.5863184E9</v>
      </c>
      <c r="J1311" s="152">
        <v>155531.0677</v>
      </c>
      <c r="L1311" s="158">
        <v>43929.0</v>
      </c>
      <c r="M1311" s="160">
        <v>195191.07</v>
      </c>
      <c r="O1311" s="153">
        <f>IFERROR(__xludf.DUMMYFUNCTION("TO_DATE(INT((P1311/(60*60*24))+""1/1/1970""))"),43684.0)</f>
        <v>43684</v>
      </c>
      <c r="P1311" s="13">
        <v>1.5651864E9</v>
      </c>
      <c r="Q1311" s="13">
        <v>32421.549</v>
      </c>
      <c r="S1311" s="153">
        <f>IFERROR(__xludf.DUMMYFUNCTION("TO_DATE(INT((T1311/(60*60*24))+""1/1/1970""))"),43929.0)</f>
        <v>43929</v>
      </c>
      <c r="T1311" s="152">
        <v>1.5863184E9</v>
      </c>
      <c r="U1311" s="152">
        <v>150906.9592</v>
      </c>
      <c r="W1311" s="153">
        <f>IFERROR(__xludf.DUMMYFUNCTION("TO_DATE(INT((X1311/(60*60*24))+""1/1/1970""))"),43895.0)</f>
        <v>43895</v>
      </c>
      <c r="X1311" s="156">
        <v>1.5834204E9</v>
      </c>
      <c r="Y1311" s="156">
        <v>9921.3151</v>
      </c>
      <c r="AA1311" s="153">
        <f>IFERROR(__xludf.DUMMYFUNCTION("TO_DATE(INT((AB1311/(60*60*24))+""1/1/1970""))"),43903.0)</f>
        <v>43903</v>
      </c>
      <c r="AB1311" s="152">
        <v>1.5840612E9</v>
      </c>
      <c r="AC1311" s="152">
        <v>90707.8078</v>
      </c>
      <c r="AE1311" s="153">
        <f>IFERROR(__xludf.DUMMYFUNCTION("TO_DATE(INT((AF1311/(60*60*24))+""1/1/1970""))"),43688.0)</f>
        <v>43688</v>
      </c>
      <c r="AF1311" s="156">
        <v>1.5655608E9</v>
      </c>
      <c r="AG1311" s="156">
        <v>90925.6964</v>
      </c>
      <c r="AH1311" s="156"/>
      <c r="AI1311" s="153">
        <f>IFERROR(__xludf.DUMMYFUNCTION("TO_DATE(INT((AJ1311/(60*60*24))+""1/1/1970""))"),43929.0)</f>
        <v>43929</v>
      </c>
      <c r="AJ1311" s="156">
        <v>1.5863184E9</v>
      </c>
      <c r="AK1311" s="156">
        <v>100608.294</v>
      </c>
      <c r="AL1311" s="152">
        <v>155531.0677</v>
      </c>
      <c r="AM1311" s="160">
        <v>195191.07</v>
      </c>
      <c r="AN1311" s="152">
        <f t="shared" si="1"/>
        <v>33843.2383</v>
      </c>
      <c r="AO1311" s="152">
        <f t="shared" si="2"/>
        <v>150906.9592</v>
      </c>
      <c r="AP1311" s="152">
        <f t="shared" si="3"/>
        <v>9985.3775</v>
      </c>
      <c r="AQ1311" s="152">
        <f t="shared" si="4"/>
        <v>94045.0454</v>
      </c>
      <c r="AR1311" s="152">
        <f t="shared" si="5"/>
        <v>93225.4906</v>
      </c>
    </row>
    <row r="1312">
      <c r="A1312" s="156">
        <v>1.53313026E9</v>
      </c>
      <c r="B1312" s="156">
        <v>121596.5855</v>
      </c>
      <c r="D1312" s="153">
        <f>IFERROR(__xludf.DUMMYFUNCTION("TO_DATE(INT((E1312/(60*60*24))+""1/1/1970""))"),43930.0)</f>
        <v>43930</v>
      </c>
      <c r="E1312" s="152">
        <v>1.5864048E9</v>
      </c>
      <c r="F1312" s="152">
        <v>102866.448</v>
      </c>
      <c r="H1312" s="153">
        <f>IFERROR(__xludf.DUMMYFUNCTION("TO_DATE(INT((I1312/(60*60*24))+""1/1/1970""))"),43930.0)</f>
        <v>43930</v>
      </c>
      <c r="I1312" s="156">
        <v>1.5864048E9</v>
      </c>
      <c r="J1312" s="156">
        <v>155690.1313</v>
      </c>
      <c r="L1312" s="158">
        <v>43930.0</v>
      </c>
      <c r="M1312" s="159">
        <v>200200.94</v>
      </c>
      <c r="O1312" s="153">
        <f>IFERROR(__xludf.DUMMYFUNCTION("TO_DATE(INT((P1312/(60*60*24))+""1/1/1970""))"),43685.0)</f>
        <v>43685</v>
      </c>
      <c r="P1312" s="13">
        <v>1.5652728E9</v>
      </c>
      <c r="Q1312" s="13">
        <v>32393.7776</v>
      </c>
      <c r="S1312" s="153">
        <f>IFERROR(__xludf.DUMMYFUNCTION("TO_DATE(INT((T1312/(60*60*24))+""1/1/1970""))"),43930.0)</f>
        <v>43930</v>
      </c>
      <c r="T1312" s="156">
        <v>1.5864048E9</v>
      </c>
      <c r="U1312" s="156">
        <v>151083.4004</v>
      </c>
      <c r="W1312" s="153">
        <f>IFERROR(__xludf.DUMMYFUNCTION("TO_DATE(INT((X1312/(60*60*24))+""1/1/1970""))"),43896.0)</f>
        <v>43896</v>
      </c>
      <c r="X1312" s="156">
        <v>1.5835068E9</v>
      </c>
      <c r="Y1312" s="156">
        <v>9950.0354</v>
      </c>
      <c r="AA1312" s="153">
        <f>IFERROR(__xludf.DUMMYFUNCTION("TO_DATE(INT((AB1312/(60*60*24))+""1/1/1970""))"),43905.0)</f>
        <v>43905</v>
      </c>
      <c r="AB1312" s="156">
        <v>1.5843096E9</v>
      </c>
      <c r="AC1312" s="156">
        <v>90622.6435</v>
      </c>
      <c r="AE1312" s="153">
        <f>IFERROR(__xludf.DUMMYFUNCTION("TO_DATE(INT((AF1312/(60*60*24))+""1/1/1970""))"),43689.0)</f>
        <v>43689</v>
      </c>
      <c r="AF1312" s="156">
        <v>1.5656004E9</v>
      </c>
      <c r="AG1312" s="156">
        <v>90985.6068</v>
      </c>
      <c r="AH1312" s="156"/>
      <c r="AI1312" s="153">
        <f>IFERROR(__xludf.DUMMYFUNCTION("TO_DATE(INT((AJ1312/(60*60*24))+""1/1/1970""))"),43930.0)</f>
        <v>43930</v>
      </c>
      <c r="AJ1312" s="152">
        <v>1.5864048E9</v>
      </c>
      <c r="AK1312" s="152">
        <v>102866.448</v>
      </c>
      <c r="AL1312" s="156">
        <v>155690.1313</v>
      </c>
      <c r="AM1312" s="159">
        <v>200200.94</v>
      </c>
      <c r="AN1312" s="152">
        <f t="shared" si="1"/>
        <v>33812.9066</v>
      </c>
      <c r="AO1312" s="152">
        <f t="shared" si="2"/>
        <v>151083.4004</v>
      </c>
      <c r="AP1312" s="152">
        <f t="shared" si="3"/>
        <v>9966.3049</v>
      </c>
      <c r="AQ1312" s="152">
        <f t="shared" si="4"/>
        <v>94039.3673</v>
      </c>
      <c r="AR1312" s="152">
        <f t="shared" si="5"/>
        <v>92939.1447</v>
      </c>
    </row>
    <row r="1313">
      <c r="A1313" s="152">
        <v>1.5331536E9</v>
      </c>
      <c r="B1313" s="152">
        <v>121286.6094</v>
      </c>
      <c r="D1313" s="153">
        <f>IFERROR(__xludf.DUMMYFUNCTION("TO_DATE(INT((E1313/(60*60*24))+""1/1/1970""))"),43931.0)</f>
        <v>43931</v>
      </c>
      <c r="E1313" s="156">
        <v>1.5864912E9</v>
      </c>
      <c r="F1313" s="156">
        <v>104442.4527</v>
      </c>
      <c r="H1313" s="153">
        <f>IFERROR(__xludf.DUMMYFUNCTION("TO_DATE(INT((I1313/(60*60*24))+""1/1/1970""))"),43931.0)</f>
        <v>43931</v>
      </c>
      <c r="I1313" s="152">
        <v>1.5864912E9</v>
      </c>
      <c r="J1313" s="152">
        <v>153347.3937</v>
      </c>
      <c r="L1313" s="158">
        <v>43931.0</v>
      </c>
      <c r="M1313" s="160">
        <v>204559.82</v>
      </c>
      <c r="O1313" s="153">
        <f>IFERROR(__xludf.DUMMYFUNCTION("TO_DATE(INT((P1313/(60*60*24))+""1/1/1970""))"),43686.0)</f>
        <v>43686</v>
      </c>
      <c r="P1313" s="13">
        <v>1.5653592E9</v>
      </c>
      <c r="Q1313" s="13">
        <v>32415.9932</v>
      </c>
      <c r="S1313" s="153">
        <f>IFERROR(__xludf.DUMMYFUNCTION("TO_DATE(INT((T1313/(60*60*24))+""1/1/1970""))"),43931.0)</f>
        <v>43931</v>
      </c>
      <c r="T1313" s="152">
        <v>1.5864912E9</v>
      </c>
      <c r="U1313" s="152">
        <v>152263.3639</v>
      </c>
      <c r="W1313" s="153">
        <f>IFERROR(__xludf.DUMMYFUNCTION("TO_DATE(INT((X1313/(60*60*24))+""1/1/1970""))"),43897.0)</f>
        <v>43897</v>
      </c>
      <c r="X1313" s="156">
        <v>1.5835392E9</v>
      </c>
      <c r="Y1313" s="156">
        <v>9963.6452</v>
      </c>
      <c r="AA1313" s="153">
        <f>IFERROR(__xludf.DUMMYFUNCTION("TO_DATE(INT((AB1313/(60*60*24))+""1/1/1970""))"),43906.0)</f>
        <v>43906</v>
      </c>
      <c r="AB1313" s="156">
        <v>1.5843492E9</v>
      </c>
      <c r="AC1313" s="156">
        <v>90075.7117</v>
      </c>
      <c r="AE1313" s="153">
        <f>IFERROR(__xludf.DUMMYFUNCTION("TO_DATE(INT((AF1313/(60*60*24))+""1/1/1970""))"),43690.0)</f>
        <v>43690</v>
      </c>
      <c r="AF1313" s="152">
        <v>1.5656796E9</v>
      </c>
      <c r="AG1313" s="152">
        <v>91054.8276</v>
      </c>
      <c r="AH1313" s="156"/>
      <c r="AI1313" s="153">
        <f>IFERROR(__xludf.DUMMYFUNCTION("TO_DATE(INT((AJ1313/(60*60*24))+""1/1/1970""))"),43931.0)</f>
        <v>43931</v>
      </c>
      <c r="AJ1313" s="156">
        <v>1.5864912E9</v>
      </c>
      <c r="AK1313" s="156">
        <v>104442.4527</v>
      </c>
      <c r="AL1313" s="152">
        <v>153347.3937</v>
      </c>
      <c r="AM1313" s="160">
        <v>204559.82</v>
      </c>
      <c r="AN1313" s="152">
        <f t="shared" si="1"/>
        <v>33744.4401</v>
      </c>
      <c r="AO1313" s="152">
        <f t="shared" si="2"/>
        <v>152263.3639</v>
      </c>
      <c r="AP1313" s="152">
        <f t="shared" si="3"/>
        <v>9950.0441</v>
      </c>
      <c r="AQ1313" s="152">
        <f t="shared" si="4"/>
        <v>94046.1658</v>
      </c>
      <c r="AR1313" s="152">
        <f t="shared" si="5"/>
        <v>93475.9899</v>
      </c>
    </row>
    <row r="1314">
      <c r="A1314" s="156">
        <v>1.53321666E9</v>
      </c>
      <c r="B1314" s="156">
        <v>120602.079</v>
      </c>
      <c r="D1314" s="153">
        <f>IFERROR(__xludf.DUMMYFUNCTION("TO_DATE(INT((E1314/(60*60*24))+""1/1/1970""))"),43934.0)</f>
        <v>43934</v>
      </c>
      <c r="E1314" s="152">
        <v>1.5867864E9</v>
      </c>
      <c r="F1314" s="152">
        <v>104442.4527</v>
      </c>
      <c r="H1314" s="153">
        <f>IFERROR(__xludf.DUMMYFUNCTION("TO_DATE(INT((I1314/(60*60*24))+""1/1/1970""))"),43934.0)</f>
        <v>43934</v>
      </c>
      <c r="I1314" s="156">
        <v>1.5867864E9</v>
      </c>
      <c r="J1314" s="156">
        <v>153347.3937</v>
      </c>
      <c r="L1314" s="158">
        <v>43934.0</v>
      </c>
      <c r="M1314" s="159">
        <v>204559.82</v>
      </c>
      <c r="O1314" s="153">
        <f>IFERROR(__xludf.DUMMYFUNCTION("TO_DATE(INT((P1314/(60*60*24))+""1/1/1970""))"),43687.0)</f>
        <v>43687</v>
      </c>
      <c r="P1314" s="13">
        <v>1.5653952E9</v>
      </c>
      <c r="Q1314" s="13">
        <v>32459.7302</v>
      </c>
      <c r="S1314" s="153">
        <f>IFERROR(__xludf.DUMMYFUNCTION("TO_DATE(INT((T1314/(60*60*24))+""1/1/1970""))"),43934.0)</f>
        <v>43934</v>
      </c>
      <c r="T1314" s="156">
        <v>1.5867864E9</v>
      </c>
      <c r="U1314" s="156">
        <v>152263.3639</v>
      </c>
      <c r="W1314" s="153">
        <f>IFERROR(__xludf.DUMMYFUNCTION("TO_DATE(INT((X1314/(60*60*24))+""1/1/1970""))"),43898.0)</f>
        <v>43898</v>
      </c>
      <c r="X1314" s="152">
        <v>1.5837084E9</v>
      </c>
      <c r="Y1314" s="152">
        <v>10011.4389</v>
      </c>
      <c r="AA1314" s="153">
        <f>IFERROR(__xludf.DUMMYFUNCTION("TO_DATE(INT((AB1314/(60*60*24))+""1/1/1970""))"),43907.0)</f>
        <v>43907</v>
      </c>
      <c r="AB1314" s="152">
        <v>1.5844284E9</v>
      </c>
      <c r="AC1314" s="152">
        <v>89895.2373</v>
      </c>
      <c r="AE1314" s="153">
        <f>IFERROR(__xludf.DUMMYFUNCTION("TO_DATE(INT((AF1314/(60*60*24))+""1/1/1970""))"),43691.0)</f>
        <v>43691</v>
      </c>
      <c r="AF1314" s="156">
        <v>1.5657588E9</v>
      </c>
      <c r="AG1314" s="156">
        <v>90735.0356</v>
      </c>
      <c r="AH1314" s="156"/>
      <c r="AI1314" s="153">
        <f>IFERROR(__xludf.DUMMYFUNCTION("TO_DATE(INT((AJ1314/(60*60*24))+""1/1/1970""))"),43934.0)</f>
        <v>43934</v>
      </c>
      <c r="AJ1314" s="152">
        <v>1.5867864E9</v>
      </c>
      <c r="AK1314" s="152">
        <v>104442.4527</v>
      </c>
      <c r="AL1314" s="156">
        <v>153347.3937</v>
      </c>
      <c r="AM1314" s="159">
        <v>204559.82</v>
      </c>
      <c r="AN1314" s="152">
        <f t="shared" si="1"/>
        <v>33844.3158</v>
      </c>
      <c r="AO1314" s="152">
        <f t="shared" si="2"/>
        <v>152263.3639</v>
      </c>
      <c r="AP1314" s="152">
        <f t="shared" si="3"/>
        <v>9943.042</v>
      </c>
      <c r="AQ1314" s="152">
        <f t="shared" si="4"/>
        <v>94085.8513</v>
      </c>
      <c r="AR1314" s="152">
        <f t="shared" si="5"/>
        <v>93549.3901</v>
      </c>
    </row>
    <row r="1315">
      <c r="A1315" s="152">
        <v>1.53324E9</v>
      </c>
      <c r="B1315" s="152">
        <v>121945.3085</v>
      </c>
      <c r="D1315" s="153">
        <f>IFERROR(__xludf.DUMMYFUNCTION("TO_DATE(INT((E1315/(60*60*24))+""1/1/1970""))"),43935.0)</f>
        <v>43935</v>
      </c>
      <c r="E1315" s="152">
        <v>1.5868368E9</v>
      </c>
      <c r="F1315" s="152">
        <v>103482.4882</v>
      </c>
      <c r="H1315" s="153">
        <f>IFERROR(__xludf.DUMMYFUNCTION("TO_DATE(INT((I1315/(60*60*24))+""1/1/1970""))"),43935.0)</f>
        <v>43935</v>
      </c>
      <c r="I1315" s="156">
        <v>1.5868368E9</v>
      </c>
      <c r="J1315" s="156">
        <v>155961.904</v>
      </c>
      <c r="L1315" s="158">
        <v>43935.0</v>
      </c>
      <c r="M1315" s="159">
        <v>203312.9</v>
      </c>
      <c r="O1315" s="153">
        <f>IFERROR(__xludf.DUMMYFUNCTION("TO_DATE(INT((P1315/(60*60*24))+""1/1/1970""))"),43688.0)</f>
        <v>43688</v>
      </c>
      <c r="P1315" s="13">
        <v>1.5654816E9</v>
      </c>
      <c r="Q1315" s="13">
        <v>32459.7302</v>
      </c>
      <c r="S1315" s="153">
        <f>IFERROR(__xludf.DUMMYFUNCTION("TO_DATE(INT((T1315/(60*60*24))+""1/1/1970""))"),43935.0)</f>
        <v>43935</v>
      </c>
      <c r="T1315" s="156">
        <v>1.5868368E9</v>
      </c>
      <c r="U1315" s="156">
        <v>151861.1817</v>
      </c>
      <c r="W1315" s="153">
        <f>IFERROR(__xludf.DUMMYFUNCTION("TO_DATE(INT((X1315/(60*60*24))+""1/1/1970""))"),43899.0)</f>
        <v>43899</v>
      </c>
      <c r="X1315" s="156">
        <v>1.5837624E9</v>
      </c>
      <c r="Y1315" s="156">
        <v>10011.4389</v>
      </c>
      <c r="AA1315" s="153">
        <f>IFERROR(__xludf.DUMMYFUNCTION("TO_DATE(INT((AB1315/(60*60*24))+""1/1/1970""))"),43908.0)</f>
        <v>43908</v>
      </c>
      <c r="AB1315" s="156">
        <v>1.5845076E9</v>
      </c>
      <c r="AC1315" s="156">
        <v>89849.4598</v>
      </c>
      <c r="AE1315" s="153">
        <f>IFERROR(__xludf.DUMMYFUNCTION("TO_DATE(INT((AF1315/(60*60*24))+""1/1/1970""))"),43692.0)</f>
        <v>43692</v>
      </c>
      <c r="AF1315" s="152">
        <v>1.565838E9</v>
      </c>
      <c r="AG1315" s="152">
        <v>90451.6757</v>
      </c>
      <c r="AH1315" s="156"/>
      <c r="AI1315" s="153">
        <f>IFERROR(__xludf.DUMMYFUNCTION("TO_DATE(INT((AJ1315/(60*60*24))+""1/1/1970""))"),43935.0)</f>
        <v>43935</v>
      </c>
      <c r="AJ1315" s="152">
        <v>1.5868368E9</v>
      </c>
      <c r="AK1315" s="152">
        <v>103482.4882</v>
      </c>
      <c r="AL1315" s="156">
        <v>155961.904</v>
      </c>
      <c r="AM1315" s="159">
        <v>203312.9</v>
      </c>
      <c r="AN1315" s="152">
        <f t="shared" si="1"/>
        <v>34027.5741</v>
      </c>
      <c r="AO1315" s="152">
        <f t="shared" si="2"/>
        <v>151861.1817</v>
      </c>
      <c r="AP1315" s="152">
        <f t="shared" si="3"/>
        <v>9949.3681</v>
      </c>
      <c r="AQ1315" s="152">
        <f t="shared" si="4"/>
        <v>94089.7728</v>
      </c>
      <c r="AR1315" s="152">
        <f t="shared" si="5"/>
        <v>93449.5317</v>
      </c>
    </row>
    <row r="1316">
      <c r="A1316" s="156">
        <v>1.53330306E9</v>
      </c>
      <c r="B1316" s="156">
        <v>121992.666</v>
      </c>
      <c r="D1316" s="153">
        <f>IFERROR(__xludf.DUMMYFUNCTION("TO_DATE(INT((E1316/(60*60*24))+""1/1/1970""))"),43936.0)</f>
        <v>43936</v>
      </c>
      <c r="E1316" s="156">
        <v>1.5869232E9</v>
      </c>
      <c r="F1316" s="156">
        <v>105528.9964</v>
      </c>
      <c r="H1316" s="153">
        <f>IFERROR(__xludf.DUMMYFUNCTION("TO_DATE(INT((I1316/(60*60*24))+""1/1/1970""))"),43936.0)</f>
        <v>43936</v>
      </c>
      <c r="I1316" s="152">
        <v>1.5869232E9</v>
      </c>
      <c r="J1316" s="152">
        <v>157349.746</v>
      </c>
      <c r="L1316" s="158">
        <v>43936.0</v>
      </c>
      <c r="M1316" s="160">
        <v>209190.51</v>
      </c>
      <c r="O1316" s="153">
        <f>IFERROR(__xludf.DUMMYFUNCTION("TO_DATE(INT((P1316/(60*60*24))+""1/1/1970""))"),43689.0)</f>
        <v>43689</v>
      </c>
      <c r="P1316" s="13">
        <v>1.565568E9</v>
      </c>
      <c r="Q1316" s="13">
        <v>32518.6763</v>
      </c>
      <c r="S1316" s="153">
        <f>IFERROR(__xludf.DUMMYFUNCTION("TO_DATE(INT((T1316/(60*60*24))+""1/1/1970""))"),43936.0)</f>
        <v>43936</v>
      </c>
      <c r="T1316" s="152">
        <v>1.5869232E9</v>
      </c>
      <c r="U1316" s="152">
        <v>151887.175</v>
      </c>
      <c r="W1316" s="153">
        <f>IFERROR(__xludf.DUMMYFUNCTION("TO_DATE(INT((X1316/(60*60*24))+""1/1/1970""))"),43900.0)</f>
        <v>43900</v>
      </c>
      <c r="X1316" s="156">
        <v>1.5838488E9</v>
      </c>
      <c r="Y1316" s="156">
        <v>10026.4313</v>
      </c>
      <c r="AA1316" s="153">
        <f>IFERROR(__xludf.DUMMYFUNCTION("TO_DATE(INT((AB1316/(60*60*24))+""1/1/1970""))"),43909.0)</f>
        <v>43909</v>
      </c>
      <c r="AB1316" s="152">
        <v>1.5845868E9</v>
      </c>
      <c r="AC1316" s="152">
        <v>88139.4671</v>
      </c>
      <c r="AE1316" s="153">
        <f>IFERROR(__xludf.DUMMYFUNCTION("TO_DATE(INT((AF1316/(60*60*24))+""1/1/1970""))"),43693.0)</f>
        <v>43693</v>
      </c>
      <c r="AF1316" s="156">
        <v>1.5659172E9</v>
      </c>
      <c r="AG1316" s="156">
        <v>90714.7924</v>
      </c>
      <c r="AH1316" s="156"/>
      <c r="AI1316" s="153">
        <f>IFERROR(__xludf.DUMMYFUNCTION("TO_DATE(INT((AJ1316/(60*60*24))+""1/1/1970""))"),43936.0)</f>
        <v>43936</v>
      </c>
      <c r="AJ1316" s="156">
        <v>1.5869232E9</v>
      </c>
      <c r="AK1316" s="156">
        <v>105528.9964</v>
      </c>
      <c r="AL1316" s="152">
        <v>157349.746</v>
      </c>
      <c r="AM1316" s="160">
        <v>209190.51</v>
      </c>
      <c r="AN1316" s="152">
        <f t="shared" si="1"/>
        <v>34167.387</v>
      </c>
      <c r="AO1316" s="152">
        <f t="shared" si="2"/>
        <v>151887.175</v>
      </c>
      <c r="AP1316" s="152">
        <f t="shared" si="3"/>
        <v>9949.362</v>
      </c>
      <c r="AQ1316" s="152">
        <f t="shared" si="4"/>
        <v>94127.1547</v>
      </c>
      <c r="AR1316" s="152">
        <f t="shared" si="5"/>
        <v>93990.6444</v>
      </c>
    </row>
    <row r="1317">
      <c r="A1317" s="152">
        <v>1.5333264E9</v>
      </c>
      <c r="B1317" s="152">
        <v>122466.2405</v>
      </c>
      <c r="D1317" s="153">
        <f>IFERROR(__xludf.DUMMYFUNCTION("TO_DATE(INT((E1317/(60*60*24))+""1/1/1970""))"),43937.0)</f>
        <v>43937</v>
      </c>
      <c r="E1317" s="152">
        <v>1.5870096E9</v>
      </c>
      <c r="F1317" s="152">
        <v>105528.9964</v>
      </c>
      <c r="H1317" s="153">
        <f>IFERROR(__xludf.DUMMYFUNCTION("TO_DATE(INT((I1317/(60*60*24))+""1/1/1970""))"),43937.0)</f>
        <v>43937</v>
      </c>
      <c r="I1317" s="156">
        <v>1.5870096E9</v>
      </c>
      <c r="J1317" s="156">
        <v>159094.676</v>
      </c>
      <c r="L1317" s="158">
        <v>43937.0</v>
      </c>
      <c r="M1317" s="159">
        <v>206406.22</v>
      </c>
      <c r="O1317" s="153">
        <f>IFERROR(__xludf.DUMMYFUNCTION("TO_DATE(INT((P1317/(60*60*24))+""1/1/1970""))"),43690.0)</f>
        <v>43690</v>
      </c>
      <c r="P1317" s="13">
        <v>1.5657048E9</v>
      </c>
      <c r="Q1317" s="13">
        <v>32635.2381</v>
      </c>
      <c r="S1317" s="153">
        <f>IFERROR(__xludf.DUMMYFUNCTION("TO_DATE(INT((T1317/(60*60*24))+""1/1/1970""))"),43937.0)</f>
        <v>43937</v>
      </c>
      <c r="T1317" s="156">
        <v>1.5870096E9</v>
      </c>
      <c r="U1317" s="156">
        <v>152346.8409</v>
      </c>
      <c r="W1317" s="153">
        <f>IFERROR(__xludf.DUMMYFUNCTION("TO_DATE(INT((X1317/(60*60*24))+""1/1/1970""))"),43901.0)</f>
        <v>43901</v>
      </c>
      <c r="X1317" s="156">
        <v>1.5839352E9</v>
      </c>
      <c r="Y1317" s="156">
        <v>10021.6049</v>
      </c>
      <c r="AA1317" s="153">
        <f>IFERROR(__xludf.DUMMYFUNCTION("TO_DATE(INT((AB1317/(60*60*24))+""1/1/1970""))"),43910.0)</f>
        <v>43910</v>
      </c>
      <c r="AB1317" s="156">
        <v>1.584666E9</v>
      </c>
      <c r="AC1317" s="156">
        <v>89639.8104</v>
      </c>
      <c r="AE1317" s="153">
        <f>IFERROR(__xludf.DUMMYFUNCTION("TO_DATE(INT((AF1317/(60*60*24))+""1/1/1970""))"),43694.0)</f>
        <v>43694</v>
      </c>
      <c r="AF1317" s="152">
        <v>1.566E9</v>
      </c>
      <c r="AG1317" s="152">
        <v>90877.9248</v>
      </c>
      <c r="AH1317" s="156"/>
      <c r="AI1317" s="153">
        <f>IFERROR(__xludf.DUMMYFUNCTION("TO_DATE(INT((AJ1317/(60*60*24))+""1/1/1970""))"),43937.0)</f>
        <v>43937</v>
      </c>
      <c r="AJ1317" s="152">
        <v>1.5870096E9</v>
      </c>
      <c r="AK1317" s="152">
        <v>105528.9964</v>
      </c>
      <c r="AL1317" s="156">
        <v>159094.676</v>
      </c>
      <c r="AM1317" s="159">
        <v>206406.22</v>
      </c>
      <c r="AN1317" s="152">
        <f t="shared" si="1"/>
        <v>34187.6406</v>
      </c>
      <c r="AO1317" s="152">
        <f t="shared" si="2"/>
        <v>152346.8409</v>
      </c>
      <c r="AP1317" s="152">
        <f t="shared" si="3"/>
        <v>9912.249</v>
      </c>
      <c r="AQ1317" s="152">
        <f t="shared" si="4"/>
        <v>94127.4762</v>
      </c>
      <c r="AR1317" s="152">
        <f t="shared" si="5"/>
        <v>93311.6931</v>
      </c>
    </row>
    <row r="1318">
      <c r="A1318" s="156">
        <v>1.53356226E9</v>
      </c>
      <c r="B1318" s="156">
        <v>122380.136</v>
      </c>
      <c r="D1318" s="153">
        <f>IFERROR(__xludf.DUMMYFUNCTION("TO_DATE(INT((E1318/(60*60*24))+""1/1/1970""))"),43938.0)</f>
        <v>43938</v>
      </c>
      <c r="E1318" s="156">
        <v>1.587096E9</v>
      </c>
      <c r="F1318" s="156">
        <v>105528.9964</v>
      </c>
      <c r="H1318" s="153">
        <f>IFERROR(__xludf.DUMMYFUNCTION("TO_DATE(INT((I1318/(60*60*24))+""1/1/1970""))"),43938.0)</f>
        <v>43938</v>
      </c>
      <c r="I1318" s="152">
        <v>1.587096E9</v>
      </c>
      <c r="J1318" s="152">
        <v>160677.3636</v>
      </c>
      <c r="L1318" s="158">
        <v>43938.0</v>
      </c>
      <c r="M1318" s="160">
        <v>207930.48</v>
      </c>
      <c r="O1318" s="153">
        <f>IFERROR(__xludf.DUMMYFUNCTION("TO_DATE(INT((P1318/(60*60*24))+""1/1/1970""))"),43691.0)</f>
        <v>43691</v>
      </c>
      <c r="P1318" s="13">
        <v>1.5657912E9</v>
      </c>
      <c r="Q1318" s="13">
        <v>32451.2377</v>
      </c>
      <c r="S1318" s="153">
        <f>IFERROR(__xludf.DUMMYFUNCTION("TO_DATE(INT((T1318/(60*60*24))+""1/1/1970""))"),43938.0)</f>
        <v>43938</v>
      </c>
      <c r="T1318" s="152">
        <v>1.587096E9</v>
      </c>
      <c r="U1318" s="152">
        <v>152441.0938</v>
      </c>
      <c r="W1318" s="153">
        <f>IFERROR(__xludf.DUMMYFUNCTION("TO_DATE(INT((X1318/(60*60*24))+""1/1/1970""))"),43902.0)</f>
        <v>43902</v>
      </c>
      <c r="X1318" s="156">
        <v>1.5840216E9</v>
      </c>
      <c r="Y1318" s="156">
        <v>10031.5073</v>
      </c>
      <c r="AA1318" s="153">
        <f>IFERROR(__xludf.DUMMYFUNCTION("TO_DATE(INT((AB1318/(60*60*24))+""1/1/1970""))"),43912.0)</f>
        <v>43912</v>
      </c>
      <c r="AB1318" s="152">
        <v>1.5849144E9</v>
      </c>
      <c r="AC1318" s="152">
        <v>89575.4206</v>
      </c>
      <c r="AE1318" s="153">
        <f>IFERROR(__xludf.DUMMYFUNCTION("TO_DATE(INT((AF1318/(60*60*24))+""1/1/1970""))"),43695.0)</f>
        <v>43695</v>
      </c>
      <c r="AF1318" s="156">
        <v>1.5661656E9</v>
      </c>
      <c r="AG1318" s="156">
        <v>90877.9248</v>
      </c>
      <c r="AH1318" s="156"/>
      <c r="AI1318" s="153">
        <f>IFERROR(__xludf.DUMMYFUNCTION("TO_DATE(INT((AJ1318/(60*60*24))+""1/1/1970""))"),43938.0)</f>
        <v>43938</v>
      </c>
      <c r="AJ1318" s="156">
        <v>1.587096E9</v>
      </c>
      <c r="AK1318" s="156">
        <v>105528.9964</v>
      </c>
      <c r="AL1318" s="152">
        <v>160677.3636</v>
      </c>
      <c r="AM1318" s="160">
        <v>207930.48</v>
      </c>
      <c r="AN1318" s="152">
        <f t="shared" si="1"/>
        <v>34160.1919</v>
      </c>
      <c r="AO1318" s="152">
        <f t="shared" si="2"/>
        <v>152441.0938</v>
      </c>
      <c r="AP1318" s="152">
        <f t="shared" si="3"/>
        <v>9926.5208</v>
      </c>
      <c r="AQ1318" s="152">
        <f t="shared" si="4"/>
        <v>94120.0471</v>
      </c>
      <c r="AR1318" s="152">
        <f t="shared" si="5"/>
        <v>92927.6226</v>
      </c>
    </row>
    <row r="1319">
      <c r="A1319" s="152">
        <v>1.5335856E9</v>
      </c>
      <c r="B1319" s="152">
        <v>122913.9836</v>
      </c>
      <c r="D1319" s="153">
        <f>IFERROR(__xludf.DUMMYFUNCTION("TO_DATE(INT((E1319/(60*60*24))+""1/1/1970""))"),43939.0)</f>
        <v>43939</v>
      </c>
      <c r="E1319" s="152">
        <v>1.5871824E9</v>
      </c>
      <c r="F1319" s="152">
        <v>105528.9964</v>
      </c>
      <c r="H1319" s="153">
        <f>IFERROR(__xludf.DUMMYFUNCTION("TO_DATE(INT((I1319/(60*60*24))+""1/1/1970""))"),43939.0)</f>
        <v>43939</v>
      </c>
      <c r="I1319" s="156">
        <v>1.5871824E9</v>
      </c>
      <c r="J1319" s="156">
        <v>160675.8483</v>
      </c>
      <c r="L1319" s="158">
        <v>43939.0</v>
      </c>
      <c r="M1319" s="159">
        <v>211015.7</v>
      </c>
      <c r="O1319" s="153">
        <f>IFERROR(__xludf.DUMMYFUNCTION("TO_DATE(INT((P1319/(60*60*24))+""1/1/1970""))"),43692.0)</f>
        <v>43692</v>
      </c>
      <c r="P1319" s="13">
        <v>1.5658776E9</v>
      </c>
      <c r="Q1319" s="13">
        <v>32632.2816</v>
      </c>
      <c r="S1319" s="153">
        <f>IFERROR(__xludf.DUMMYFUNCTION("TO_DATE(INT((T1319/(60*60*24))+""1/1/1970""))"),43939.0)</f>
        <v>43939</v>
      </c>
      <c r="T1319" s="156">
        <v>1.5871824E9</v>
      </c>
      <c r="U1319" s="156">
        <v>152310.1955</v>
      </c>
      <c r="W1319" s="153">
        <f>IFERROR(__xludf.DUMMYFUNCTION("TO_DATE(INT((X1319/(60*60*24))+""1/1/1970""))"),43903.0)</f>
        <v>43903</v>
      </c>
      <c r="X1319" s="156">
        <v>1.584108E9</v>
      </c>
      <c r="Y1319" s="156">
        <v>10075.5765</v>
      </c>
      <c r="AA1319" s="153">
        <f>IFERROR(__xludf.DUMMYFUNCTION("TO_DATE(INT((AB1319/(60*60*24))+""1/1/1970""))"),43913.0)</f>
        <v>43913</v>
      </c>
      <c r="AB1319" s="152">
        <v>1.584954E9</v>
      </c>
      <c r="AC1319" s="152">
        <v>89088.7985</v>
      </c>
      <c r="AE1319" s="153">
        <f>IFERROR(__xludf.DUMMYFUNCTION("TO_DATE(INT((AF1319/(60*60*24))+""1/1/1970""))"),43696.0)</f>
        <v>43696</v>
      </c>
      <c r="AF1319" s="156">
        <v>1.5662052E9</v>
      </c>
      <c r="AG1319" s="156">
        <v>90864.1618</v>
      </c>
      <c r="AH1319" s="156"/>
      <c r="AI1319" s="153">
        <f>IFERROR(__xludf.DUMMYFUNCTION("TO_DATE(INT((AJ1319/(60*60*24))+""1/1/1970""))"),43939.0)</f>
        <v>43939</v>
      </c>
      <c r="AJ1319" s="152">
        <v>1.5871824E9</v>
      </c>
      <c r="AK1319" s="152">
        <v>105528.9964</v>
      </c>
      <c r="AL1319" s="156">
        <v>160675.8483</v>
      </c>
      <c r="AM1319" s="159">
        <v>211015.7</v>
      </c>
      <c r="AN1319" s="152">
        <f t="shared" si="1"/>
        <v>34234.2774</v>
      </c>
      <c r="AO1319" s="152">
        <f t="shared" si="2"/>
        <v>152310.1955</v>
      </c>
      <c r="AP1319" s="152">
        <f t="shared" si="3"/>
        <v>9931.7558</v>
      </c>
      <c r="AQ1319" s="152">
        <f t="shared" si="4"/>
        <v>94120.0471</v>
      </c>
      <c r="AR1319" s="152">
        <f t="shared" si="5"/>
        <v>93056.9263</v>
      </c>
    </row>
    <row r="1320">
      <c r="A1320" s="156">
        <v>1.53364866E9</v>
      </c>
      <c r="B1320" s="156">
        <v>123219.6544</v>
      </c>
      <c r="D1320" s="153">
        <f>IFERROR(__xludf.DUMMYFUNCTION("TO_DATE(INT((E1320/(60*60*24))+""1/1/1970""))"),43941.0)</f>
        <v>43941</v>
      </c>
      <c r="E1320" s="156">
        <v>1.5873912E9</v>
      </c>
      <c r="F1320" s="156">
        <v>105528.9964</v>
      </c>
      <c r="H1320" s="153">
        <f>IFERROR(__xludf.DUMMYFUNCTION("TO_DATE(INT((I1320/(60*60*24))+""1/1/1970""))"),43941.0)</f>
        <v>43941</v>
      </c>
      <c r="I1320" s="152">
        <v>1.5873912E9</v>
      </c>
      <c r="J1320" s="152">
        <v>160675.8483</v>
      </c>
      <c r="L1320" s="158">
        <v>43941.0</v>
      </c>
      <c r="M1320" s="160">
        <v>211015.7</v>
      </c>
      <c r="O1320" s="153">
        <f>IFERROR(__xludf.DUMMYFUNCTION("TO_DATE(INT((P1320/(60*60*24))+""1/1/1970""))"),43693.0)</f>
        <v>43693</v>
      </c>
      <c r="P1320" s="13">
        <v>1.565964E9</v>
      </c>
      <c r="Q1320" s="13">
        <v>32530.5111</v>
      </c>
      <c r="S1320" s="153">
        <f>IFERROR(__xludf.DUMMYFUNCTION("TO_DATE(INT((T1320/(60*60*24))+""1/1/1970""))"),43941.0)</f>
        <v>43941</v>
      </c>
      <c r="T1320" s="152">
        <v>1.5873912E9</v>
      </c>
      <c r="U1320" s="152">
        <v>152310.1955</v>
      </c>
      <c r="W1320" s="153">
        <f>IFERROR(__xludf.DUMMYFUNCTION("TO_DATE(INT((X1320/(60*60*24))+""1/1/1970""))"),43904.0)</f>
        <v>43904</v>
      </c>
      <c r="X1320" s="156">
        <v>1.584144E9</v>
      </c>
      <c r="Y1320" s="156">
        <v>10056.2936</v>
      </c>
      <c r="AA1320" s="153">
        <f>IFERROR(__xludf.DUMMYFUNCTION("TO_DATE(INT((AB1320/(60*60*24))+""1/1/1970""))"),43914.0)</f>
        <v>43914</v>
      </c>
      <c r="AB1320" s="156">
        <v>1.5850332E9</v>
      </c>
      <c r="AC1320" s="156">
        <v>90213.6836</v>
      </c>
      <c r="AE1320" s="153">
        <f>IFERROR(__xludf.DUMMYFUNCTION("TO_DATE(INT((AF1320/(60*60*24))+""1/1/1970""))"),43697.0)</f>
        <v>43697</v>
      </c>
      <c r="AF1320" s="152">
        <v>1.5662844E9</v>
      </c>
      <c r="AG1320" s="152">
        <v>90947.9544</v>
      </c>
      <c r="AH1320" s="156"/>
      <c r="AI1320" s="153">
        <f>IFERROR(__xludf.DUMMYFUNCTION("TO_DATE(INT((AJ1320/(60*60*24))+""1/1/1970""))"),43941.0)</f>
        <v>43941</v>
      </c>
      <c r="AJ1320" s="156">
        <v>1.5873912E9</v>
      </c>
      <c r="AK1320" s="156">
        <v>105528.9964</v>
      </c>
      <c r="AL1320" s="152">
        <v>160675.8483</v>
      </c>
      <c r="AM1320" s="160">
        <v>211015.7</v>
      </c>
      <c r="AN1320" s="152">
        <f t="shared" si="1"/>
        <v>34180.3648</v>
      </c>
      <c r="AO1320" s="152">
        <f t="shared" si="2"/>
        <v>152310.1955</v>
      </c>
      <c r="AP1320" s="152">
        <f t="shared" si="3"/>
        <v>9923.3527</v>
      </c>
      <c r="AQ1320" s="152">
        <f t="shared" si="4"/>
        <v>93871.946</v>
      </c>
      <c r="AR1320" s="152">
        <f t="shared" si="5"/>
        <v>92971.5773</v>
      </c>
    </row>
    <row r="1321">
      <c r="A1321" s="152">
        <v>1.533672E9</v>
      </c>
      <c r="B1321" s="152">
        <v>123318.6746</v>
      </c>
      <c r="D1321" s="153">
        <f>IFERROR(__xludf.DUMMYFUNCTION("TO_DATE(INT((E1321/(60*60*24))+""1/1/1970""))"),43942.0)</f>
        <v>43942</v>
      </c>
      <c r="E1321" s="156">
        <v>1.5874416E9</v>
      </c>
      <c r="F1321" s="156">
        <v>105528.9964</v>
      </c>
      <c r="H1321" s="153">
        <f>IFERROR(__xludf.DUMMYFUNCTION("TO_DATE(INT((I1321/(60*60*24))+""1/1/1970""))"),43942.0)</f>
        <v>43942</v>
      </c>
      <c r="I1321" s="152">
        <v>1.5874416E9</v>
      </c>
      <c r="J1321" s="152">
        <v>165146.7329</v>
      </c>
      <c r="L1321" s="158">
        <v>43942.0</v>
      </c>
      <c r="M1321" s="160">
        <v>208533.09</v>
      </c>
      <c r="O1321" s="153">
        <f>IFERROR(__xludf.DUMMYFUNCTION("TO_DATE(INT((P1321/(60*60*24))+""1/1/1970""))"),43694.0)</f>
        <v>43694</v>
      </c>
      <c r="P1321" s="13">
        <v>1.566E9</v>
      </c>
      <c r="Q1321" s="13">
        <v>32503.6023</v>
      </c>
      <c r="S1321" s="153">
        <f>IFERROR(__xludf.DUMMYFUNCTION("TO_DATE(INT((T1321/(60*60*24))+""1/1/1970""))"),43942.0)</f>
        <v>43942</v>
      </c>
      <c r="T1321" s="152">
        <v>1.5874416E9</v>
      </c>
      <c r="U1321" s="152">
        <v>152154.5926</v>
      </c>
      <c r="W1321" s="153">
        <f>IFERROR(__xludf.DUMMYFUNCTION("TO_DATE(INT((X1321/(60*60*24))+""1/1/1970""))"),43906.0)</f>
        <v>43906</v>
      </c>
      <c r="X1321" s="152">
        <v>1.5843168E9</v>
      </c>
      <c r="Y1321" s="152">
        <v>10070.4708</v>
      </c>
      <c r="AA1321" s="153">
        <f>IFERROR(__xludf.DUMMYFUNCTION("TO_DATE(INT((AB1321/(60*60*24))+""1/1/1970""))"),43915.0)</f>
        <v>43915</v>
      </c>
      <c r="AB1321" s="152">
        <v>1.5851124E9</v>
      </c>
      <c r="AC1321" s="152">
        <v>90803.1685</v>
      </c>
      <c r="AE1321" s="153">
        <f>IFERROR(__xludf.DUMMYFUNCTION("TO_DATE(INT((AF1321/(60*60*24))+""1/1/1970""))"),43698.0)</f>
        <v>43698</v>
      </c>
      <c r="AF1321" s="156">
        <v>1.5663636E9</v>
      </c>
      <c r="AG1321" s="156">
        <v>90821.2535</v>
      </c>
      <c r="AH1321" s="156"/>
      <c r="AI1321" s="153">
        <f>IFERROR(__xludf.DUMMYFUNCTION("TO_DATE(INT((AJ1321/(60*60*24))+""1/1/1970""))"),43942.0)</f>
        <v>43942</v>
      </c>
      <c r="AJ1321" s="156">
        <v>1.5874416E9</v>
      </c>
      <c r="AK1321" s="156">
        <v>105528.9964</v>
      </c>
      <c r="AL1321" s="152">
        <v>165146.7329</v>
      </c>
      <c r="AM1321" s="160">
        <v>208533.09</v>
      </c>
      <c r="AN1321" s="152">
        <f t="shared" si="1"/>
        <v>34226.8715</v>
      </c>
      <c r="AO1321" s="152">
        <f t="shared" si="2"/>
        <v>152154.5926</v>
      </c>
      <c r="AP1321" s="152">
        <f t="shared" si="3"/>
        <v>9932.4272</v>
      </c>
      <c r="AQ1321" s="152">
        <f t="shared" si="4"/>
        <v>93579.924</v>
      </c>
      <c r="AR1321" s="152">
        <f t="shared" si="5"/>
        <v>92971.5773</v>
      </c>
    </row>
    <row r="1322">
      <c r="A1322" s="156">
        <v>1.53373506E9</v>
      </c>
      <c r="B1322" s="156">
        <v>123211.044</v>
      </c>
      <c r="D1322" s="153">
        <f>IFERROR(__xludf.DUMMYFUNCTION("TO_DATE(INT((E1322/(60*60*24))+""1/1/1970""))"),43943.0)</f>
        <v>43943</v>
      </c>
      <c r="E1322" s="152">
        <v>1.587528E9</v>
      </c>
      <c r="F1322" s="152">
        <v>105528.9964</v>
      </c>
      <c r="H1322" s="153">
        <f>IFERROR(__xludf.DUMMYFUNCTION("TO_DATE(INT((I1322/(60*60*24))+""1/1/1970""))"),43943.0)</f>
        <v>43943</v>
      </c>
      <c r="I1322" s="156">
        <v>1.587528E9</v>
      </c>
      <c r="J1322" s="156">
        <v>164199.1043</v>
      </c>
      <c r="L1322" s="158">
        <v>43943.0</v>
      </c>
      <c r="M1322" s="159">
        <v>203184.3</v>
      </c>
      <c r="O1322" s="153">
        <f>IFERROR(__xludf.DUMMYFUNCTION("TO_DATE(INT((P1322/(60*60*24))+""1/1/1970""))"),43695.0)</f>
        <v>43695</v>
      </c>
      <c r="P1322" s="13">
        <v>1.5660864E9</v>
      </c>
      <c r="Q1322" s="13">
        <v>32503.6023</v>
      </c>
      <c r="S1322" s="153">
        <f>IFERROR(__xludf.DUMMYFUNCTION("TO_DATE(INT((T1322/(60*60*24))+""1/1/1970""))"),43943.0)</f>
        <v>43943</v>
      </c>
      <c r="T1322" s="156">
        <v>1.587528E9</v>
      </c>
      <c r="U1322" s="156">
        <v>152244.9793</v>
      </c>
      <c r="W1322" s="153">
        <f>IFERROR(__xludf.DUMMYFUNCTION("TO_DATE(INT((X1322/(60*60*24))+""1/1/1970""))"),43907.0)</f>
        <v>43907</v>
      </c>
      <c r="X1322" s="156">
        <v>1.5844536E9</v>
      </c>
      <c r="Y1322" s="156">
        <v>10107.3266</v>
      </c>
      <c r="AA1322" s="153">
        <f>IFERROR(__xludf.DUMMYFUNCTION("TO_DATE(INT((AB1322/(60*60*24))+""1/1/1970""))"),43916.0)</f>
        <v>43916</v>
      </c>
      <c r="AB1322" s="156">
        <v>1.5851916E9</v>
      </c>
      <c r="AC1322" s="156">
        <v>90665.5199</v>
      </c>
      <c r="AE1322" s="153">
        <f>IFERROR(__xludf.DUMMYFUNCTION("TO_DATE(INT((AF1322/(60*60*24))+""1/1/1970""))"),43699.0)</f>
        <v>43699</v>
      </c>
      <c r="AF1322" s="152">
        <v>1.5664428E9</v>
      </c>
      <c r="AG1322" s="152">
        <v>90877.1152</v>
      </c>
      <c r="AH1322" s="156"/>
      <c r="AI1322" s="153">
        <f>IFERROR(__xludf.DUMMYFUNCTION("TO_DATE(INT((AJ1322/(60*60*24))+""1/1/1970""))"),43943.0)</f>
        <v>43943</v>
      </c>
      <c r="AJ1322" s="152">
        <v>1.587528E9</v>
      </c>
      <c r="AK1322" s="152">
        <v>105528.9964</v>
      </c>
      <c r="AL1322" s="156">
        <v>164199.1043</v>
      </c>
      <c r="AM1322" s="159">
        <v>203184.3</v>
      </c>
      <c r="AN1322" s="152">
        <f t="shared" si="1"/>
        <v>34261.1462</v>
      </c>
      <c r="AO1322" s="152">
        <f t="shared" si="2"/>
        <v>152244.9793</v>
      </c>
      <c r="AP1322" s="152">
        <f t="shared" si="3"/>
        <v>9939.6718</v>
      </c>
      <c r="AQ1322" s="152">
        <f t="shared" si="4"/>
        <v>92579.7987</v>
      </c>
      <c r="AR1322" s="152">
        <f t="shared" si="5"/>
        <v>92908.8458</v>
      </c>
    </row>
    <row r="1323">
      <c r="A1323" s="152">
        <v>1.5337584E9</v>
      </c>
      <c r="B1323" s="152">
        <v>123267.0119</v>
      </c>
      <c r="D1323" s="153">
        <f>IFERROR(__xludf.DUMMYFUNCTION("TO_DATE(INT((E1323/(60*60*24))+""1/1/1970""))"),43944.0)</f>
        <v>43944</v>
      </c>
      <c r="E1323" s="156">
        <v>1.5876144E9</v>
      </c>
      <c r="F1323" s="156">
        <v>105528.9964</v>
      </c>
      <c r="H1323" s="153">
        <f>IFERROR(__xludf.DUMMYFUNCTION("TO_DATE(INT((I1323/(60*60*24))+""1/1/1970""))"),43944.0)</f>
        <v>43944</v>
      </c>
      <c r="I1323" s="152">
        <v>1.5876144E9</v>
      </c>
      <c r="J1323" s="152">
        <v>165772.8256</v>
      </c>
      <c r="L1323" s="158">
        <v>43944.0</v>
      </c>
      <c r="M1323" s="160">
        <v>207741.94</v>
      </c>
      <c r="O1323" s="153">
        <f>IFERROR(__xludf.DUMMYFUNCTION("TO_DATE(INT((P1323/(60*60*24))+""1/1/1970""))"),43696.0)</f>
        <v>43696</v>
      </c>
      <c r="P1323" s="13">
        <v>1.5661728E9</v>
      </c>
      <c r="Q1323" s="13">
        <v>32505.4144</v>
      </c>
      <c r="S1323" s="153">
        <f>IFERROR(__xludf.DUMMYFUNCTION("TO_DATE(INT((T1323/(60*60*24))+""1/1/1970""))"),43944.0)</f>
        <v>43944</v>
      </c>
      <c r="T1323" s="152">
        <v>1.5876144E9</v>
      </c>
      <c r="U1323" s="152">
        <v>152204.0017</v>
      </c>
      <c r="W1323" s="153">
        <f>IFERROR(__xludf.DUMMYFUNCTION("TO_DATE(INT((X1323/(60*60*24))+""1/1/1970""))"),43908.0)</f>
        <v>43908</v>
      </c>
      <c r="X1323" s="156">
        <v>1.58454E9</v>
      </c>
      <c r="Y1323" s="156">
        <v>10111.2227</v>
      </c>
      <c r="AA1323" s="153">
        <f>IFERROR(__xludf.DUMMYFUNCTION("TO_DATE(INT((AB1323/(60*60*24))+""1/1/1970""))"),43917.0)</f>
        <v>43917</v>
      </c>
      <c r="AB1323" s="152">
        <v>1.5852708E9</v>
      </c>
      <c r="AC1323" s="152">
        <v>92729.4298</v>
      </c>
      <c r="AE1323" s="153">
        <f>IFERROR(__xludf.DUMMYFUNCTION("TO_DATE(INT((AF1323/(60*60*24))+""1/1/1970""))"),43700.0)</f>
        <v>43700</v>
      </c>
      <c r="AF1323" s="156">
        <v>1.566522E9</v>
      </c>
      <c r="AG1323" s="156">
        <v>90931.3578</v>
      </c>
      <c r="AH1323" s="156"/>
      <c r="AI1323" s="153">
        <f>IFERROR(__xludf.DUMMYFUNCTION("TO_DATE(INT((AJ1323/(60*60*24))+""1/1/1970""))"),43944.0)</f>
        <v>43944</v>
      </c>
      <c r="AJ1323" s="156">
        <v>1.5876144E9</v>
      </c>
      <c r="AK1323" s="156">
        <v>105528.9964</v>
      </c>
      <c r="AL1323" s="152">
        <v>165772.8256</v>
      </c>
      <c r="AM1323" s="160">
        <v>207741.94</v>
      </c>
      <c r="AN1323" s="152">
        <f t="shared" si="1"/>
        <v>34249.3145</v>
      </c>
      <c r="AO1323" s="152">
        <f t="shared" si="2"/>
        <v>152204.0017</v>
      </c>
      <c r="AP1323" s="152">
        <f t="shared" si="3"/>
        <v>9936.4053</v>
      </c>
      <c r="AQ1323" s="152">
        <f t="shared" si="4"/>
        <v>92950.6019</v>
      </c>
      <c r="AR1323" s="152">
        <f t="shared" si="5"/>
        <v>92479.9671</v>
      </c>
    </row>
    <row r="1324">
      <c r="A1324" s="156">
        <v>1.53382146E9</v>
      </c>
      <c r="B1324" s="156">
        <v>123279.9276</v>
      </c>
      <c r="D1324" s="153">
        <f>IFERROR(__xludf.DUMMYFUNCTION("TO_DATE(INT((E1324/(60*60*24))+""1/1/1970""))"),43945.0)</f>
        <v>43945</v>
      </c>
      <c r="E1324" s="152">
        <v>1.5877008E9</v>
      </c>
      <c r="F1324" s="152">
        <v>105528.9964</v>
      </c>
      <c r="H1324" s="153">
        <f>IFERROR(__xludf.DUMMYFUNCTION("TO_DATE(INT((I1324/(60*60*24))+""1/1/1970""))"),43945.0)</f>
        <v>43945</v>
      </c>
      <c r="I1324" s="156">
        <v>1.5877008E9</v>
      </c>
      <c r="J1324" s="156">
        <v>166498.6367</v>
      </c>
      <c r="L1324" s="158">
        <v>43945.0</v>
      </c>
      <c r="M1324" s="159">
        <v>208633.41</v>
      </c>
      <c r="O1324" s="153">
        <f>IFERROR(__xludf.DUMMYFUNCTION("TO_DATE(INT((P1324/(60*60*24))+""1/1/1970""))"),43697.0)</f>
        <v>43697</v>
      </c>
      <c r="P1324" s="13">
        <v>1.5663096E9</v>
      </c>
      <c r="Q1324" s="13">
        <v>32589.1723</v>
      </c>
      <c r="S1324" s="153">
        <f>IFERROR(__xludf.DUMMYFUNCTION("TO_DATE(INT((T1324/(60*60*24))+""1/1/1970""))"),43945.0)</f>
        <v>43945</v>
      </c>
      <c r="T1324" s="156">
        <v>1.5877008E9</v>
      </c>
      <c r="U1324" s="156">
        <v>152407.2589</v>
      </c>
      <c r="W1324" s="153">
        <f>IFERROR(__xludf.DUMMYFUNCTION("TO_DATE(INT((X1324/(60*60*24))+""1/1/1970""))"),43909.0)</f>
        <v>43909</v>
      </c>
      <c r="X1324" s="156">
        <v>1.5846264E9</v>
      </c>
      <c r="Y1324" s="156">
        <v>10167.9182</v>
      </c>
      <c r="AA1324" s="153">
        <f>IFERROR(__xludf.DUMMYFUNCTION("TO_DATE(INT((AB1324/(60*60*24))+""1/1/1970""))"),43919.0)</f>
        <v>43919</v>
      </c>
      <c r="AB1324" s="156">
        <v>1.5855192E9</v>
      </c>
      <c r="AC1324" s="156">
        <v>94614.2465</v>
      </c>
      <c r="AE1324" s="153">
        <f>IFERROR(__xludf.DUMMYFUNCTION("TO_DATE(INT((AF1324/(60*60*24))+""1/1/1970""))"),43701.0)</f>
        <v>43701</v>
      </c>
      <c r="AF1324" s="152">
        <v>1.5666048E9</v>
      </c>
      <c r="AG1324" s="152">
        <v>90452.4853</v>
      </c>
      <c r="AH1324" s="156"/>
      <c r="AI1324" s="153">
        <f>IFERROR(__xludf.DUMMYFUNCTION("TO_DATE(INT((AJ1324/(60*60*24))+""1/1/1970""))"),43945.0)</f>
        <v>43945</v>
      </c>
      <c r="AJ1324" s="152">
        <v>1.5877008E9</v>
      </c>
      <c r="AK1324" s="152">
        <v>105528.9964</v>
      </c>
      <c r="AL1324" s="156">
        <v>166498.6367</v>
      </c>
      <c r="AM1324" s="159">
        <v>208633.41</v>
      </c>
      <c r="AN1324" s="152">
        <f t="shared" si="1"/>
        <v>34248.5308</v>
      </c>
      <c r="AO1324" s="152">
        <f t="shared" si="2"/>
        <v>152407.2589</v>
      </c>
      <c r="AP1324" s="152">
        <f t="shared" si="3"/>
        <v>9942.0828</v>
      </c>
      <c r="AQ1324" s="152">
        <f t="shared" si="4"/>
        <v>93108.5559</v>
      </c>
      <c r="AR1324" s="152">
        <f t="shared" si="5"/>
        <v>92208.5573</v>
      </c>
    </row>
    <row r="1325">
      <c r="A1325" s="152">
        <v>1.5338448E9</v>
      </c>
      <c r="B1325" s="152">
        <v>123099.1082</v>
      </c>
      <c r="D1325" s="153">
        <f>IFERROR(__xludf.DUMMYFUNCTION("TO_DATE(INT((E1325/(60*60*24))+""1/1/1970""))"),43946.0)</f>
        <v>43946</v>
      </c>
      <c r="E1325" s="156">
        <v>1.5877872E9</v>
      </c>
      <c r="F1325" s="156">
        <v>105528.9964</v>
      </c>
      <c r="H1325" s="153">
        <f>IFERROR(__xludf.DUMMYFUNCTION("TO_DATE(INT((I1325/(60*60*24))+""1/1/1970""))"),43946.0)</f>
        <v>43946</v>
      </c>
      <c r="I1325" s="152">
        <v>1.5877872E9</v>
      </c>
      <c r="J1325" s="152">
        <v>167342.3028</v>
      </c>
      <c r="L1325" s="158">
        <v>43946.0</v>
      </c>
      <c r="M1325" s="160">
        <v>211120.23</v>
      </c>
      <c r="O1325" s="153">
        <f>IFERROR(__xludf.DUMMYFUNCTION("TO_DATE(INT((P1325/(60*60*24))+""1/1/1970""))"),43698.0)</f>
        <v>43698</v>
      </c>
      <c r="P1325" s="13">
        <v>1.566396E9</v>
      </c>
      <c r="Q1325" s="13">
        <v>32773.8225</v>
      </c>
      <c r="S1325" s="153">
        <f>IFERROR(__xludf.DUMMYFUNCTION("TO_DATE(INT((T1325/(60*60*24))+""1/1/1970""))"),43946.0)</f>
        <v>43946</v>
      </c>
      <c r="T1325" s="152">
        <v>1.5877872E9</v>
      </c>
      <c r="U1325" s="152">
        <v>152363.7038</v>
      </c>
      <c r="W1325" s="153">
        <f>IFERROR(__xludf.DUMMYFUNCTION("TO_DATE(INT((X1325/(60*60*24))+""1/1/1970""))"),43910.0)</f>
        <v>43910</v>
      </c>
      <c r="X1325" s="156">
        <v>1.5847128E9</v>
      </c>
      <c r="Y1325" s="156">
        <v>10111.3729</v>
      </c>
      <c r="AA1325" s="153">
        <f>IFERROR(__xludf.DUMMYFUNCTION("TO_DATE(INT((AB1325/(60*60*24))+""1/1/1970""))"),43920.0)</f>
        <v>43920</v>
      </c>
      <c r="AB1325" s="156">
        <v>1.5855588E9</v>
      </c>
      <c r="AC1325" s="156">
        <v>94213.4471</v>
      </c>
      <c r="AE1325" s="153">
        <f>IFERROR(__xludf.DUMMYFUNCTION("TO_DATE(INT((AF1325/(60*60*24))+""1/1/1970""))"),43702.0)</f>
        <v>43702</v>
      </c>
      <c r="AF1325" s="156">
        <v>1.5667704E9</v>
      </c>
      <c r="AG1325" s="156">
        <v>90452.4853</v>
      </c>
      <c r="AH1325" s="156"/>
      <c r="AI1325" s="153">
        <f>IFERROR(__xludf.DUMMYFUNCTION("TO_DATE(INT((AJ1325/(60*60*24))+""1/1/1970""))"),43946.0)</f>
        <v>43946</v>
      </c>
      <c r="AJ1325" s="156">
        <v>1.5877872E9</v>
      </c>
      <c r="AK1325" s="156">
        <v>105528.9964</v>
      </c>
      <c r="AL1325" s="152">
        <v>167342.3028</v>
      </c>
      <c r="AM1325" s="160">
        <v>211120.23</v>
      </c>
      <c r="AN1325" s="152">
        <f t="shared" si="1"/>
        <v>34290.2089</v>
      </c>
      <c r="AO1325" s="152">
        <f t="shared" si="2"/>
        <v>152363.7038</v>
      </c>
      <c r="AP1325" s="152">
        <f t="shared" si="3"/>
        <v>9947.603</v>
      </c>
      <c r="AQ1325" s="152">
        <f t="shared" si="4"/>
        <v>93108.5559</v>
      </c>
      <c r="AR1325" s="152">
        <f t="shared" si="5"/>
        <v>92624.2069</v>
      </c>
    </row>
    <row r="1326">
      <c r="A1326" s="156">
        <v>1.53390786E9</v>
      </c>
      <c r="B1326" s="156">
        <v>122341.389</v>
      </c>
      <c r="D1326" s="153">
        <f>IFERROR(__xludf.DUMMYFUNCTION("TO_DATE(INT((E1326/(60*60*24))+""1/1/1970""))"),43948.0)</f>
        <v>43948</v>
      </c>
      <c r="E1326" s="152">
        <v>1.587996E9</v>
      </c>
      <c r="F1326" s="152">
        <v>105528.9964</v>
      </c>
      <c r="H1326" s="153">
        <f>IFERROR(__xludf.DUMMYFUNCTION("TO_DATE(INT((I1326/(60*60*24))+""1/1/1970""))"),43948.0)</f>
        <v>43948</v>
      </c>
      <c r="I1326" s="156">
        <v>1.587996E9</v>
      </c>
      <c r="J1326" s="156">
        <v>167342.3028</v>
      </c>
      <c r="L1326" s="158">
        <v>43948.0</v>
      </c>
      <c r="M1326" s="159">
        <v>211120.23</v>
      </c>
      <c r="O1326" s="153">
        <f>IFERROR(__xludf.DUMMYFUNCTION("TO_DATE(INT((P1326/(60*60*24))+""1/1/1970""))"),43699.0)</f>
        <v>43699</v>
      </c>
      <c r="P1326" s="13">
        <v>1.5664824E9</v>
      </c>
      <c r="Q1326" s="13">
        <v>32709.4602</v>
      </c>
      <c r="S1326" s="153">
        <f>IFERROR(__xludf.DUMMYFUNCTION("TO_DATE(INT((T1326/(60*60*24))+""1/1/1970""))"),43948.0)</f>
        <v>43948</v>
      </c>
      <c r="T1326" s="156">
        <v>1.587996E9</v>
      </c>
      <c r="U1326" s="156">
        <v>152363.7038</v>
      </c>
      <c r="W1326" s="153">
        <f>IFERROR(__xludf.DUMMYFUNCTION("TO_DATE(INT((X1326/(60*60*24))+""1/1/1970""))"),43911.0)</f>
        <v>43911</v>
      </c>
      <c r="X1326" s="156">
        <v>1.5847488E9</v>
      </c>
      <c r="Y1326" s="156">
        <v>10086.7189</v>
      </c>
      <c r="AA1326" s="153">
        <f>IFERROR(__xludf.DUMMYFUNCTION("TO_DATE(INT((AB1326/(60*60*24))+""1/1/1970""))"),43921.0)</f>
        <v>43921</v>
      </c>
      <c r="AB1326" s="152">
        <v>1.585638E9</v>
      </c>
      <c r="AC1326" s="152">
        <v>93654.8736</v>
      </c>
      <c r="AE1326" s="153">
        <f>IFERROR(__xludf.DUMMYFUNCTION("TO_DATE(INT((AF1326/(60*60*24))+""1/1/1970""))"),43703.0)</f>
        <v>43703</v>
      </c>
      <c r="AF1326" s="156">
        <v>1.56681E9</v>
      </c>
      <c r="AG1326" s="156">
        <v>90447.6278</v>
      </c>
      <c r="AH1326" s="156"/>
      <c r="AI1326" s="153">
        <f>IFERROR(__xludf.DUMMYFUNCTION("TO_DATE(INT((AJ1326/(60*60*24))+""1/1/1970""))"),43948.0)</f>
        <v>43948</v>
      </c>
      <c r="AJ1326" s="152">
        <v>1.587996E9</v>
      </c>
      <c r="AK1326" s="152">
        <v>105528.9964</v>
      </c>
      <c r="AL1326" s="156">
        <v>167342.3028</v>
      </c>
      <c r="AM1326" s="159">
        <v>211120.23</v>
      </c>
      <c r="AN1326" s="152">
        <f t="shared" si="1"/>
        <v>34284.5458</v>
      </c>
      <c r="AO1326" s="152">
        <f t="shared" si="2"/>
        <v>152363.7038</v>
      </c>
      <c r="AP1326" s="152">
        <f t="shared" si="3"/>
        <v>9949.1452</v>
      </c>
      <c r="AQ1326" s="152">
        <f t="shared" si="4"/>
        <v>93517.6728</v>
      </c>
      <c r="AR1326" s="152">
        <f t="shared" si="5"/>
        <v>92603.2964</v>
      </c>
    </row>
    <row r="1327">
      <c r="A1327" s="152">
        <v>1.5339312E9</v>
      </c>
      <c r="B1327" s="152">
        <v>122276.8107</v>
      </c>
      <c r="D1327" s="153">
        <f>IFERROR(__xludf.DUMMYFUNCTION("TO_DATE(INT((E1327/(60*60*24))+""1/1/1970""))"),43949.0)</f>
        <v>43949</v>
      </c>
      <c r="E1327" s="152">
        <v>1.5880464E9</v>
      </c>
      <c r="F1327" s="152">
        <v>105528.9964</v>
      </c>
      <c r="H1327" s="153">
        <f>IFERROR(__xludf.DUMMYFUNCTION("TO_DATE(INT((I1327/(60*60*24))+""1/1/1970""))"),43949.0)</f>
        <v>43949</v>
      </c>
      <c r="I1327" s="156">
        <v>1.5880464E9</v>
      </c>
      <c r="J1327" s="156">
        <v>170226.683</v>
      </c>
      <c r="L1327" s="158">
        <v>43949.0</v>
      </c>
      <c r="M1327" s="159">
        <v>212321.55</v>
      </c>
      <c r="O1327" s="153">
        <f>IFERROR(__xludf.DUMMYFUNCTION("TO_DATE(INT((P1327/(60*60*24))+""1/1/1970""))"),43700.0)</f>
        <v>43700</v>
      </c>
      <c r="P1327" s="13">
        <v>1.5665688E9</v>
      </c>
      <c r="Q1327" s="13">
        <v>32799.7036</v>
      </c>
      <c r="S1327" s="153">
        <f>IFERROR(__xludf.DUMMYFUNCTION("TO_DATE(INT((T1327/(60*60*24))+""1/1/1970""))"),43949.0)</f>
        <v>43949</v>
      </c>
      <c r="T1327" s="156">
        <v>1.5880464E9</v>
      </c>
      <c r="U1327" s="156">
        <v>151948.292</v>
      </c>
      <c r="W1327" s="153">
        <f>IFERROR(__xludf.DUMMYFUNCTION("TO_DATE(INT((X1327/(60*60*24))+""1/1/1970""))"),43913.0)</f>
        <v>43913</v>
      </c>
      <c r="X1327" s="152">
        <v>1.5849216E9</v>
      </c>
      <c r="Y1327" s="152">
        <v>10106.2169</v>
      </c>
      <c r="AA1327" s="153">
        <f>IFERROR(__xludf.DUMMYFUNCTION("TO_DATE(INT((AB1327/(60*60*24))+""1/1/1970""))"),43922.0)</f>
        <v>43922</v>
      </c>
      <c r="AB1327" s="156">
        <v>1.5857172E9</v>
      </c>
      <c r="AC1327" s="156">
        <v>94161.7513</v>
      </c>
      <c r="AE1327" s="153">
        <f>IFERROR(__xludf.DUMMYFUNCTION("TO_DATE(INT((AF1327/(60*60*24))+""1/1/1970""))"),43704.0)</f>
        <v>43704</v>
      </c>
      <c r="AF1327" s="152">
        <v>1.5668892E9</v>
      </c>
      <c r="AG1327" s="152">
        <v>90787.2508</v>
      </c>
      <c r="AH1327" s="156"/>
      <c r="AI1327" s="153">
        <f>IFERROR(__xludf.DUMMYFUNCTION("TO_DATE(INT((AJ1327/(60*60*24))+""1/1/1970""))"),43949.0)</f>
        <v>43949</v>
      </c>
      <c r="AJ1327" s="152">
        <v>1.5880464E9</v>
      </c>
      <c r="AK1327" s="152">
        <v>105528.9964</v>
      </c>
      <c r="AL1327" s="156">
        <v>170226.683</v>
      </c>
      <c r="AM1327" s="159">
        <v>212321.55</v>
      </c>
      <c r="AN1327" s="152">
        <f t="shared" si="1"/>
        <v>34344.0214</v>
      </c>
      <c r="AO1327" s="152">
        <f t="shared" si="2"/>
        <v>151948.292</v>
      </c>
      <c r="AP1327" s="152">
        <f t="shared" si="3"/>
        <v>9963.9719</v>
      </c>
      <c r="AQ1327" s="152">
        <f t="shared" si="4"/>
        <v>93436.7587</v>
      </c>
      <c r="AR1327" s="152">
        <f t="shared" si="5"/>
        <v>92636.5825</v>
      </c>
    </row>
    <row r="1328">
      <c r="A1328" s="156">
        <v>1.53416706E9</v>
      </c>
      <c r="B1328" s="156">
        <v>122423.1882</v>
      </c>
      <c r="D1328" s="153">
        <f>IFERROR(__xludf.DUMMYFUNCTION("TO_DATE(INT((E1328/(60*60*24))+""1/1/1970""))"),43950.0)</f>
        <v>43950</v>
      </c>
      <c r="E1328" s="156">
        <v>1.5881328E9</v>
      </c>
      <c r="F1328" s="156">
        <v>105528.9964</v>
      </c>
      <c r="H1328" s="153">
        <f>IFERROR(__xludf.DUMMYFUNCTION("TO_DATE(INT((I1328/(60*60*24))+""1/1/1970""))"),43950.0)</f>
        <v>43950</v>
      </c>
      <c r="I1328" s="152">
        <v>1.5881328E9</v>
      </c>
      <c r="J1328" s="152">
        <v>163954.0764</v>
      </c>
      <c r="L1328" s="158">
        <v>43950.0</v>
      </c>
      <c r="M1328" s="160">
        <v>211865.51</v>
      </c>
      <c r="O1328" s="153">
        <f>IFERROR(__xludf.DUMMYFUNCTION("TO_DATE(INT((P1328/(60*60*24))+""1/1/1970""))"),43701.0)</f>
        <v>43701</v>
      </c>
      <c r="P1328" s="13">
        <v>1.5666048E9</v>
      </c>
      <c r="Q1328" s="13">
        <v>32953.2083</v>
      </c>
      <c r="S1328" s="153">
        <f>IFERROR(__xludf.DUMMYFUNCTION("TO_DATE(INT((T1328/(60*60*24))+""1/1/1970""))"),43950.0)</f>
        <v>43950</v>
      </c>
      <c r="T1328" s="152">
        <v>1.5881328E9</v>
      </c>
      <c r="U1328" s="152">
        <v>152299.7763</v>
      </c>
      <c r="W1328" s="153">
        <f>IFERROR(__xludf.DUMMYFUNCTION("TO_DATE(INT((X1328/(60*60*24))+""1/1/1970""))"),43914.0)</f>
        <v>43914</v>
      </c>
      <c r="X1328" s="156">
        <v>1.5850584E9</v>
      </c>
      <c r="Y1328" s="156">
        <v>10090.0641</v>
      </c>
      <c r="AA1328" s="153">
        <f>IFERROR(__xludf.DUMMYFUNCTION("TO_DATE(INT((AB1328/(60*60*24))+""1/1/1970""))"),43923.0)</f>
        <v>43923</v>
      </c>
      <c r="AB1328" s="152">
        <v>1.5857964E9</v>
      </c>
      <c r="AC1328" s="152">
        <v>94282.9706</v>
      </c>
      <c r="AE1328" s="153">
        <f>IFERROR(__xludf.DUMMYFUNCTION("TO_DATE(INT((AF1328/(60*60*24))+""1/1/1970""))"),43705.0)</f>
        <v>43705</v>
      </c>
      <c r="AF1328" s="156">
        <v>1.5669684E9</v>
      </c>
      <c r="AG1328" s="156">
        <v>90883.592</v>
      </c>
      <c r="AH1328" s="156"/>
      <c r="AI1328" s="153">
        <f>IFERROR(__xludf.DUMMYFUNCTION("TO_DATE(INT((AJ1328/(60*60*24))+""1/1/1970""))"),43950.0)</f>
        <v>43950</v>
      </c>
      <c r="AJ1328" s="156">
        <v>1.5881328E9</v>
      </c>
      <c r="AK1328" s="156">
        <v>105528.9964</v>
      </c>
      <c r="AL1328" s="152">
        <v>163954.0764</v>
      </c>
      <c r="AM1328" s="160">
        <v>211865.51</v>
      </c>
      <c r="AN1328" s="152">
        <f t="shared" si="1"/>
        <v>34433.7064</v>
      </c>
      <c r="AO1328" s="152">
        <f t="shared" si="2"/>
        <v>152299.7763</v>
      </c>
      <c r="AP1328" s="152">
        <f t="shared" si="3"/>
        <v>9979.2778</v>
      </c>
      <c r="AQ1328" s="152">
        <f t="shared" si="4"/>
        <v>94061.2215</v>
      </c>
      <c r="AR1328" s="152">
        <f t="shared" si="5"/>
        <v>92704.8617</v>
      </c>
    </row>
    <row r="1329">
      <c r="A1329" s="152">
        <v>1.5341904E9</v>
      </c>
      <c r="B1329" s="152">
        <v>121820.457</v>
      </c>
      <c r="D1329" s="153">
        <f>IFERROR(__xludf.DUMMYFUNCTION("TO_DATE(INT((E1329/(60*60*24))+""1/1/1970""))"),43951.0)</f>
        <v>43951</v>
      </c>
      <c r="E1329" s="152">
        <v>1.5882192E9</v>
      </c>
      <c r="F1329" s="152">
        <v>105528.9964</v>
      </c>
      <c r="H1329" s="153">
        <f>IFERROR(__xludf.DUMMYFUNCTION("TO_DATE(INT((I1329/(60*60*24))+""1/1/1970""))"),43951.0)</f>
        <v>43951</v>
      </c>
      <c r="I1329" s="156">
        <v>1.5882192E9</v>
      </c>
      <c r="J1329" s="156">
        <v>164055.6237</v>
      </c>
      <c r="L1329" s="158">
        <v>43951.0</v>
      </c>
      <c r="M1329" s="159">
        <v>216871.94</v>
      </c>
      <c r="O1329" s="153">
        <f>IFERROR(__xludf.DUMMYFUNCTION("TO_DATE(INT((P1329/(60*60*24))+""1/1/1970""))"),43702.0)</f>
        <v>43702</v>
      </c>
      <c r="P1329" s="13">
        <v>1.5666912E9</v>
      </c>
      <c r="Q1329" s="13">
        <v>32953.2083</v>
      </c>
      <c r="S1329" s="153">
        <f>IFERROR(__xludf.DUMMYFUNCTION("TO_DATE(INT((T1329/(60*60*24))+""1/1/1970""))"),43951.0)</f>
        <v>43951</v>
      </c>
      <c r="T1329" s="156">
        <v>1.5882192E9</v>
      </c>
      <c r="U1329" s="156">
        <v>152369.5577</v>
      </c>
      <c r="W1329" s="153">
        <f>IFERROR(__xludf.DUMMYFUNCTION("TO_DATE(INT((X1329/(60*60*24))+""1/1/1970""))"),43915.0)</f>
        <v>43915</v>
      </c>
      <c r="X1329" s="156">
        <v>1.5851448E9</v>
      </c>
      <c r="Y1329" s="156">
        <v>10058.623</v>
      </c>
      <c r="AA1329" s="153">
        <f>IFERROR(__xludf.DUMMYFUNCTION("TO_DATE(INT((AB1329/(60*60*24))+""1/1/1970""))"),43924.0)</f>
        <v>43924</v>
      </c>
      <c r="AB1329" s="156">
        <v>1.5858756E9</v>
      </c>
      <c r="AC1329" s="156">
        <v>94271.3038</v>
      </c>
      <c r="AE1329" s="153">
        <f>IFERROR(__xludf.DUMMYFUNCTION("TO_DATE(INT((AF1329/(60*60*24))+""1/1/1970""))"),43706.0)</f>
        <v>43706</v>
      </c>
      <c r="AF1329" s="152">
        <v>1.5670476E9</v>
      </c>
      <c r="AG1329" s="152">
        <v>90914.7612</v>
      </c>
      <c r="AH1329" s="156"/>
      <c r="AI1329" s="153">
        <f>IFERROR(__xludf.DUMMYFUNCTION("TO_DATE(INT((AJ1329/(60*60*24))+""1/1/1970""))"),43951.0)</f>
        <v>43951</v>
      </c>
      <c r="AJ1329" s="152">
        <v>1.5882192E9</v>
      </c>
      <c r="AK1329" s="152">
        <v>105528.9964</v>
      </c>
      <c r="AL1329" s="156">
        <v>164055.6237</v>
      </c>
      <c r="AM1329" s="159">
        <v>216871.94</v>
      </c>
      <c r="AN1329" s="152">
        <f t="shared" si="1"/>
        <v>34416.0797</v>
      </c>
      <c r="AO1329" s="152">
        <f t="shared" si="2"/>
        <v>152369.5577</v>
      </c>
      <c r="AP1329" s="152">
        <f t="shared" si="3"/>
        <v>9999.1831</v>
      </c>
      <c r="AQ1329" s="152">
        <f t="shared" si="4"/>
        <v>94098.9275</v>
      </c>
      <c r="AR1329" s="152">
        <f t="shared" si="5"/>
        <v>93086.7985</v>
      </c>
    </row>
    <row r="1330">
      <c r="A1330" s="156">
        <v>1.53425346E9</v>
      </c>
      <c r="B1330" s="156">
        <v>122186.401</v>
      </c>
      <c r="D1330" s="153">
        <f>IFERROR(__xludf.DUMMYFUNCTION("TO_DATE(INT((E1330/(60*60*24))+""1/1/1970""))"),43952.0)</f>
        <v>43952</v>
      </c>
      <c r="E1330" s="156">
        <v>1.5883056E9</v>
      </c>
      <c r="F1330" s="156">
        <v>105528.9964</v>
      </c>
      <c r="H1330" s="153">
        <f>IFERROR(__xludf.DUMMYFUNCTION("TO_DATE(INT((I1330/(60*60*24))+""1/1/1970""))"),43952.0)</f>
        <v>43952</v>
      </c>
      <c r="I1330" s="152">
        <v>1.5883056E9</v>
      </c>
      <c r="J1330" s="152">
        <v>164483.1888</v>
      </c>
      <c r="L1330" s="158">
        <v>43952.0</v>
      </c>
      <c r="M1330" s="160">
        <v>213361.71</v>
      </c>
      <c r="O1330" s="153">
        <f>IFERROR(__xludf.DUMMYFUNCTION("TO_DATE(INT((P1330/(60*60*24))+""1/1/1970""))"),43703.0)</f>
        <v>43703</v>
      </c>
      <c r="P1330" s="13">
        <v>1.5667776E9</v>
      </c>
      <c r="Q1330" s="13">
        <v>33155.6816</v>
      </c>
      <c r="S1330" s="153">
        <f>IFERROR(__xludf.DUMMYFUNCTION("TO_DATE(INT((T1330/(60*60*24))+""1/1/1970""))"),43952.0)</f>
        <v>43952</v>
      </c>
      <c r="T1330" s="152">
        <v>1.5883056E9</v>
      </c>
      <c r="U1330" s="152">
        <v>152215.9426</v>
      </c>
      <c r="W1330" s="153">
        <f>IFERROR(__xludf.DUMMYFUNCTION("TO_DATE(INT((X1330/(60*60*24))+""1/1/1970""))"),43916.0)</f>
        <v>43916</v>
      </c>
      <c r="X1330" s="156">
        <v>1.5852312E9</v>
      </c>
      <c r="Y1330" s="156">
        <v>10057.7038</v>
      </c>
      <c r="AA1330" s="153">
        <f>IFERROR(__xludf.DUMMYFUNCTION("TO_DATE(INT((AB1330/(60*60*24))+""1/1/1970""))"),43926.0)</f>
        <v>43926</v>
      </c>
      <c r="AB1330" s="152">
        <v>1.586124E9</v>
      </c>
      <c r="AC1330" s="152">
        <v>94147.9295</v>
      </c>
      <c r="AE1330" s="153">
        <f>IFERROR(__xludf.DUMMYFUNCTION("TO_DATE(INT((AF1330/(60*60*24))+""1/1/1970""))"),43707.0)</f>
        <v>43707</v>
      </c>
      <c r="AF1330" s="156">
        <v>1.5671268E9</v>
      </c>
      <c r="AG1330" s="156">
        <v>91129.7073</v>
      </c>
      <c r="AH1330" s="156"/>
      <c r="AI1330" s="153">
        <f>IFERROR(__xludf.DUMMYFUNCTION("TO_DATE(INT((AJ1330/(60*60*24))+""1/1/1970""))"),43952.0)</f>
        <v>43952</v>
      </c>
      <c r="AJ1330" s="156">
        <v>1.5883056E9</v>
      </c>
      <c r="AK1330" s="156">
        <v>105528.9964</v>
      </c>
      <c r="AL1330" s="152">
        <v>164483.1888</v>
      </c>
      <c r="AM1330" s="160">
        <v>213361.71</v>
      </c>
      <c r="AN1330" s="152">
        <f t="shared" si="1"/>
        <v>34349.6779</v>
      </c>
      <c r="AO1330" s="152">
        <f t="shared" si="2"/>
        <v>152215.9426</v>
      </c>
      <c r="AP1330" s="152">
        <f t="shared" si="3"/>
        <v>9966.192</v>
      </c>
      <c r="AQ1330" s="152">
        <f t="shared" si="4"/>
        <v>93968.2519</v>
      </c>
      <c r="AR1330" s="152">
        <f t="shared" si="5"/>
        <v>93663.331</v>
      </c>
    </row>
    <row r="1331">
      <c r="A1331" s="152">
        <v>1.5342768E9</v>
      </c>
      <c r="B1331" s="152">
        <v>122595.3971</v>
      </c>
      <c r="D1331" s="153">
        <f>IFERROR(__xludf.DUMMYFUNCTION("TO_DATE(INT((E1331/(60*60*24))+""1/1/1970""))"),43953.0)</f>
        <v>43953</v>
      </c>
      <c r="E1331" s="152">
        <v>1.588392E9</v>
      </c>
      <c r="F1331" s="152">
        <v>105528.9964</v>
      </c>
      <c r="H1331" s="153">
        <f>IFERROR(__xludf.DUMMYFUNCTION("TO_DATE(INT((I1331/(60*60*24))+""1/1/1970""))"),43953.0)</f>
        <v>43953</v>
      </c>
      <c r="I1331" s="156">
        <v>1.588392E9</v>
      </c>
      <c r="J1331" s="156">
        <v>162961.7085</v>
      </c>
      <c r="L1331" s="158">
        <v>43953.0</v>
      </c>
      <c r="M1331" s="159">
        <v>208104.84</v>
      </c>
      <c r="O1331" s="153">
        <f>IFERROR(__xludf.DUMMYFUNCTION("TO_DATE(INT((P1331/(60*60*24))+""1/1/1970""))"),43704.0)</f>
        <v>43704</v>
      </c>
      <c r="P1331" s="13">
        <v>1.5669144E9</v>
      </c>
      <c r="Q1331" s="13">
        <v>32976.7138</v>
      </c>
      <c r="S1331" s="153">
        <f>IFERROR(__xludf.DUMMYFUNCTION("TO_DATE(INT((T1331/(60*60*24))+""1/1/1970""))"),43953.0)</f>
        <v>43953</v>
      </c>
      <c r="T1331" s="156">
        <v>1.588392E9</v>
      </c>
      <c r="U1331" s="156">
        <v>152197.4719</v>
      </c>
      <c r="W1331" s="153">
        <f>IFERROR(__xludf.DUMMYFUNCTION("TO_DATE(INT((X1331/(60*60*24))+""1/1/1970""))"),43917.0)</f>
        <v>43917</v>
      </c>
      <c r="X1331" s="156">
        <v>1.5853176E9</v>
      </c>
      <c r="Y1331" s="156">
        <v>10009.1307</v>
      </c>
      <c r="AA1331" s="153">
        <f>IFERROR(__xludf.DUMMYFUNCTION("TO_DATE(INT((AB1331/(60*60*24))+""1/1/1970""))"),43927.0)</f>
        <v>43927</v>
      </c>
      <c r="AB1331" s="152">
        <v>1.5861636E9</v>
      </c>
      <c r="AC1331" s="152">
        <v>94064.262</v>
      </c>
      <c r="AE1331" s="153">
        <f>IFERROR(__xludf.DUMMYFUNCTION("TO_DATE(INT((AF1331/(60*60*24))+""1/1/1970""))"),43708.0)</f>
        <v>43708</v>
      </c>
      <c r="AF1331" s="152">
        <v>1.5672096E9</v>
      </c>
      <c r="AG1331" s="152">
        <v>91686.3004</v>
      </c>
      <c r="AH1331" s="156"/>
      <c r="AI1331" s="153">
        <f>IFERROR(__xludf.DUMMYFUNCTION("TO_DATE(INT((AJ1331/(60*60*24))+""1/1/1970""))"),43953.0)</f>
        <v>43953</v>
      </c>
      <c r="AJ1331" s="152">
        <v>1.588392E9</v>
      </c>
      <c r="AK1331" s="152">
        <v>105528.9964</v>
      </c>
      <c r="AL1331" s="156">
        <v>162961.7085</v>
      </c>
      <c r="AM1331" s="159">
        <v>208104.84</v>
      </c>
      <c r="AN1331" s="152">
        <f t="shared" si="1"/>
        <v>34431.8221</v>
      </c>
      <c r="AO1331" s="152">
        <f t="shared" si="2"/>
        <v>152197.4719</v>
      </c>
      <c r="AP1331" s="152">
        <f t="shared" si="3"/>
        <v>9950.5286</v>
      </c>
      <c r="AQ1331" s="152">
        <f t="shared" si="4"/>
        <v>93968.2519</v>
      </c>
      <c r="AR1331" s="152">
        <f t="shared" si="5"/>
        <v>93957.3583</v>
      </c>
    </row>
    <row r="1332">
      <c r="A1332" s="156">
        <v>1.53433986E9</v>
      </c>
      <c r="B1332" s="156">
        <v>121837.6779</v>
      </c>
      <c r="D1332" s="153">
        <f>IFERROR(__xludf.DUMMYFUNCTION("TO_DATE(INT((E1332/(60*60*24))+""1/1/1970""))"),43955.0)</f>
        <v>43955</v>
      </c>
      <c r="E1332" s="156">
        <v>1.5886008E9</v>
      </c>
      <c r="F1332" s="156">
        <v>105528.9964</v>
      </c>
      <c r="H1332" s="153">
        <f>IFERROR(__xludf.DUMMYFUNCTION("TO_DATE(INT((I1332/(60*60*24))+""1/1/1970""))"),43955.0)</f>
        <v>43955</v>
      </c>
      <c r="I1332" s="152">
        <v>1.5886008E9</v>
      </c>
      <c r="J1332" s="152">
        <v>162961.7085</v>
      </c>
      <c r="L1332" s="158">
        <v>43955.0</v>
      </c>
      <c r="M1332" s="160">
        <v>208104.84</v>
      </c>
      <c r="O1332" s="153">
        <f>IFERROR(__xludf.DUMMYFUNCTION("TO_DATE(INT((P1332/(60*60*24))+""1/1/1970""))"),43705.0)</f>
        <v>43705</v>
      </c>
      <c r="P1332" s="13">
        <v>1.5670008E9</v>
      </c>
      <c r="Q1332" s="13">
        <v>33017.8122</v>
      </c>
      <c r="S1332" s="153">
        <f>IFERROR(__xludf.DUMMYFUNCTION("TO_DATE(INT((T1332/(60*60*24))+""1/1/1970""))"),43955.0)</f>
        <v>43955</v>
      </c>
      <c r="T1332" s="152">
        <v>1.5886008E9</v>
      </c>
      <c r="U1332" s="152">
        <v>152197.4719</v>
      </c>
      <c r="W1332" s="153">
        <f>IFERROR(__xludf.DUMMYFUNCTION("TO_DATE(INT((X1332/(60*60*24))+""1/1/1970""))"),43918.0)</f>
        <v>43918</v>
      </c>
      <c r="X1332" s="156">
        <v>1.5853536E9</v>
      </c>
      <c r="Y1332" s="156">
        <v>9980.2982</v>
      </c>
      <c r="AA1332" s="153">
        <f>IFERROR(__xludf.DUMMYFUNCTION("TO_DATE(INT((AB1332/(60*60*24))+""1/1/1970""))"),43928.0)</f>
        <v>43928</v>
      </c>
      <c r="AB1332" s="156">
        <v>1.5862428E9</v>
      </c>
      <c r="AC1332" s="156">
        <v>94057.2851</v>
      </c>
      <c r="AE1332" s="153">
        <f>IFERROR(__xludf.DUMMYFUNCTION("TO_DATE(INT((AF1332/(60*60*24))+""1/1/1970""))"),43709.0)</f>
        <v>43709</v>
      </c>
      <c r="AF1332" s="156">
        <v>1.5673752E9</v>
      </c>
      <c r="AG1332" s="156">
        <v>91686.3004</v>
      </c>
      <c r="AH1332" s="156"/>
      <c r="AI1332" s="153">
        <f>IFERROR(__xludf.DUMMYFUNCTION("TO_DATE(INT((AJ1332/(60*60*24))+""1/1/1970""))"),43955.0)</f>
        <v>43955</v>
      </c>
      <c r="AJ1332" s="156">
        <v>1.5886008E9</v>
      </c>
      <c r="AK1332" s="156">
        <v>105528.9964</v>
      </c>
      <c r="AL1332" s="152">
        <v>162961.7085</v>
      </c>
      <c r="AM1332" s="160">
        <v>208104.84</v>
      </c>
      <c r="AN1332" s="152">
        <f t="shared" si="1"/>
        <v>34478.4469</v>
      </c>
      <c r="AO1332" s="152">
        <f t="shared" si="2"/>
        <v>152197.4719</v>
      </c>
      <c r="AP1332" s="152">
        <f t="shared" si="3"/>
        <v>9941.0562</v>
      </c>
      <c r="AQ1332" s="152">
        <f t="shared" si="4"/>
        <v>93888.0843</v>
      </c>
      <c r="AR1332" s="152">
        <f t="shared" si="5"/>
        <v>93799.4626</v>
      </c>
    </row>
    <row r="1333">
      <c r="A1333" s="152">
        <v>1.5343632E9</v>
      </c>
      <c r="B1333" s="152">
        <v>121682.6899</v>
      </c>
      <c r="D1333" s="153">
        <f>IFERROR(__xludf.DUMMYFUNCTION("TO_DATE(INT((E1333/(60*60*24))+""1/1/1970""))"),43956.0)</f>
        <v>43956</v>
      </c>
      <c r="E1333" s="156">
        <v>1.5886512E9</v>
      </c>
      <c r="F1333" s="156">
        <v>105528.9964</v>
      </c>
      <c r="H1333" s="153">
        <f>IFERROR(__xludf.DUMMYFUNCTION("TO_DATE(INT((I1333/(60*60*24))+""1/1/1970""))"),43956.0)</f>
        <v>43956</v>
      </c>
      <c r="I1333" s="152">
        <v>1.5886512E9</v>
      </c>
      <c r="J1333" s="152">
        <v>170252.2597</v>
      </c>
      <c r="L1333" s="158">
        <v>43956.0</v>
      </c>
      <c r="M1333" s="160">
        <v>208637.58</v>
      </c>
      <c r="O1333" s="153">
        <f>IFERROR(__xludf.DUMMYFUNCTION("TO_DATE(INT((P1333/(60*60*24))+""1/1/1970""))"),43706.0)</f>
        <v>43706</v>
      </c>
      <c r="P1333" s="13">
        <v>1.5670872E9</v>
      </c>
      <c r="Q1333" s="13">
        <v>32949.8887</v>
      </c>
      <c r="S1333" s="153">
        <f>IFERROR(__xludf.DUMMYFUNCTION("TO_DATE(INT((T1333/(60*60*24))+""1/1/1970""))"),43956.0)</f>
        <v>43956</v>
      </c>
      <c r="T1333" s="152">
        <v>1.5886512E9</v>
      </c>
      <c r="U1333" s="152">
        <v>152293.672</v>
      </c>
      <c r="W1333" s="153">
        <f>IFERROR(__xludf.DUMMYFUNCTION("TO_DATE(INT((X1333/(60*60*24))+""1/1/1970""))"),43920.0)</f>
        <v>43920</v>
      </c>
      <c r="X1333" s="152">
        <v>1.5855264E9</v>
      </c>
      <c r="Y1333" s="152">
        <v>9987.1018</v>
      </c>
      <c r="AA1333" s="153">
        <f>IFERROR(__xludf.DUMMYFUNCTION("TO_DATE(INT((AB1333/(60*60*24))+""1/1/1970""))"),43929.0)</f>
        <v>43929</v>
      </c>
      <c r="AB1333" s="152">
        <v>1.586322E9</v>
      </c>
      <c r="AC1333" s="152">
        <v>94045.0454</v>
      </c>
      <c r="AE1333" s="153">
        <f>IFERROR(__xludf.DUMMYFUNCTION("TO_DATE(INT((AF1333/(60*60*24))+""1/1/1970""))"),43710.0)</f>
        <v>43710</v>
      </c>
      <c r="AF1333" s="156">
        <v>1.5674148E9</v>
      </c>
      <c r="AG1333" s="156">
        <v>91686.7052</v>
      </c>
      <c r="AH1333" s="156"/>
      <c r="AI1333" s="153">
        <f>IFERROR(__xludf.DUMMYFUNCTION("TO_DATE(INT((AJ1333/(60*60*24))+""1/1/1970""))"),43956.0)</f>
        <v>43956</v>
      </c>
      <c r="AJ1333" s="156">
        <v>1.5886512E9</v>
      </c>
      <c r="AK1333" s="156">
        <v>105528.9964</v>
      </c>
      <c r="AL1333" s="152">
        <v>170252.2597</v>
      </c>
      <c r="AM1333" s="160">
        <v>208637.58</v>
      </c>
      <c r="AN1333" s="152">
        <f t="shared" si="1"/>
        <v>34517.9881</v>
      </c>
      <c r="AO1333" s="152">
        <f t="shared" si="2"/>
        <v>152293.672</v>
      </c>
      <c r="AP1333" s="152">
        <f t="shared" si="3"/>
        <v>9945.9825</v>
      </c>
      <c r="AQ1333" s="152">
        <f t="shared" si="4"/>
        <v>94186.4828</v>
      </c>
      <c r="AR1333" s="152">
        <f t="shared" si="5"/>
        <v>93307.8524</v>
      </c>
    </row>
    <row r="1334">
      <c r="A1334" s="156">
        <v>1.53442626E9</v>
      </c>
      <c r="B1334" s="156">
        <v>122427.4935</v>
      </c>
      <c r="D1334" s="153">
        <f>IFERROR(__xludf.DUMMYFUNCTION("TO_DATE(INT((E1334/(60*60*24))+""1/1/1970""))"),43957.0)</f>
        <v>43957</v>
      </c>
      <c r="E1334" s="152">
        <v>1.5887376E9</v>
      </c>
      <c r="F1334" s="152">
        <v>105528.9964</v>
      </c>
      <c r="H1334" s="153">
        <f>IFERROR(__xludf.DUMMYFUNCTION("TO_DATE(INT((I1334/(60*60*24))+""1/1/1970""))"),43957.0)</f>
        <v>43957</v>
      </c>
      <c r="I1334" s="156">
        <v>1.5887376E9</v>
      </c>
      <c r="J1334" s="156">
        <v>180097.807</v>
      </c>
      <c r="L1334" s="158">
        <v>43957.0</v>
      </c>
      <c r="M1334" s="159">
        <v>210427.04</v>
      </c>
      <c r="O1334" s="153">
        <f>IFERROR(__xludf.DUMMYFUNCTION("TO_DATE(INT((P1334/(60*60*24))+""1/1/1970""))"),43707.0)</f>
        <v>43707</v>
      </c>
      <c r="P1334" s="13">
        <v>1.5671736E9</v>
      </c>
      <c r="Q1334" s="13">
        <v>32904.1378</v>
      </c>
      <c r="S1334" s="153">
        <f>IFERROR(__xludf.DUMMYFUNCTION("TO_DATE(INT((T1334/(60*60*24))+""1/1/1970""))"),43957.0)</f>
        <v>43957</v>
      </c>
      <c r="T1334" s="156">
        <v>1.5887376E9</v>
      </c>
      <c r="U1334" s="156">
        <v>152207.6785</v>
      </c>
      <c r="W1334" s="153">
        <f>IFERROR(__xludf.DUMMYFUNCTION("TO_DATE(INT((X1334/(60*60*24))+""1/1/1970""))"),43921.0)</f>
        <v>43921</v>
      </c>
      <c r="X1334" s="156">
        <v>1.5856632E9</v>
      </c>
      <c r="Y1334" s="156">
        <v>9997.6491</v>
      </c>
      <c r="AA1334" s="153">
        <f>IFERROR(__xludf.DUMMYFUNCTION("TO_DATE(INT((AB1334/(60*60*24))+""1/1/1970""))"),43930.0)</f>
        <v>43930</v>
      </c>
      <c r="AB1334" s="156">
        <v>1.5864012E9</v>
      </c>
      <c r="AC1334" s="156">
        <v>94039.3673</v>
      </c>
      <c r="AE1334" s="153">
        <f>IFERROR(__xludf.DUMMYFUNCTION("TO_DATE(INT((AF1334/(60*60*24))+""1/1/1970""))"),43711.0)</f>
        <v>43711</v>
      </c>
      <c r="AF1334" s="152">
        <v>1.567494E9</v>
      </c>
      <c r="AG1334" s="152">
        <v>91898.413</v>
      </c>
      <c r="AH1334" s="156"/>
      <c r="AI1334" s="153">
        <f>IFERROR(__xludf.DUMMYFUNCTION("TO_DATE(INT((AJ1334/(60*60*24))+""1/1/1970""))"),43957.0)</f>
        <v>43957</v>
      </c>
      <c r="AJ1334" s="152">
        <v>1.5887376E9</v>
      </c>
      <c r="AK1334" s="152">
        <v>105528.9964</v>
      </c>
      <c r="AL1334" s="156">
        <v>180097.807</v>
      </c>
      <c r="AM1334" s="159">
        <v>210427.04</v>
      </c>
      <c r="AN1334" s="152">
        <f t="shared" si="1"/>
        <v>34602.1087</v>
      </c>
      <c r="AO1334" s="152">
        <f t="shared" si="2"/>
        <v>152207.6785</v>
      </c>
      <c r="AP1334" s="152">
        <f t="shared" si="3"/>
        <v>9941.0968</v>
      </c>
      <c r="AQ1334" s="152">
        <f t="shared" si="4"/>
        <v>94823.5233</v>
      </c>
      <c r="AR1334" s="152">
        <f t="shared" si="5"/>
        <v>92757.3514</v>
      </c>
    </row>
    <row r="1335">
      <c r="A1335" s="152">
        <v>1.5344496E9</v>
      </c>
      <c r="B1335" s="152">
        <v>122664.2807</v>
      </c>
      <c r="D1335" s="153">
        <f>IFERROR(__xludf.DUMMYFUNCTION("TO_DATE(INT((E1335/(60*60*24))+""1/1/1970""))"),43958.0)</f>
        <v>43958</v>
      </c>
      <c r="E1335" s="156">
        <v>1.588824E9</v>
      </c>
      <c r="F1335" s="156">
        <v>105528.9964</v>
      </c>
      <c r="H1335" s="153">
        <f>IFERROR(__xludf.DUMMYFUNCTION("TO_DATE(INT((I1335/(60*60*24))+""1/1/1970""))"),43958.0)</f>
        <v>43958</v>
      </c>
      <c r="I1335" s="152">
        <v>1.588824E9</v>
      </c>
      <c r="J1335" s="152">
        <v>186199.6048</v>
      </c>
      <c r="L1335" s="158">
        <v>43958.0</v>
      </c>
      <c r="M1335" s="160">
        <v>209102.02</v>
      </c>
      <c r="O1335" s="153">
        <f>IFERROR(__xludf.DUMMYFUNCTION("TO_DATE(INT((P1335/(60*60*24))+""1/1/1970""))"),43708.0)</f>
        <v>43708</v>
      </c>
      <c r="P1335" s="13">
        <v>1.5672096E9</v>
      </c>
      <c r="Q1335" s="13">
        <v>32930.813</v>
      </c>
      <c r="S1335" s="153">
        <f>IFERROR(__xludf.DUMMYFUNCTION("TO_DATE(INT((T1335/(60*60*24))+""1/1/1970""))"),43958.0)</f>
        <v>43958</v>
      </c>
      <c r="T1335" s="152">
        <v>1.588824E9</v>
      </c>
      <c r="U1335" s="152">
        <v>151774.8944</v>
      </c>
      <c r="W1335" s="153">
        <f>IFERROR(__xludf.DUMMYFUNCTION("TO_DATE(INT((X1335/(60*60*24))+""1/1/1970""))"),43922.0)</f>
        <v>43922</v>
      </c>
      <c r="X1335" s="156">
        <v>1.5857496E9</v>
      </c>
      <c r="Y1335" s="156">
        <v>9999.7764</v>
      </c>
      <c r="AA1335" s="153">
        <f>IFERROR(__xludf.DUMMYFUNCTION("TO_DATE(INT((AB1335/(60*60*24))+""1/1/1970""))"),43931.0)</f>
        <v>43931</v>
      </c>
      <c r="AB1335" s="152">
        <v>1.5864804E9</v>
      </c>
      <c r="AC1335" s="152">
        <v>94046.1658</v>
      </c>
      <c r="AE1335" s="153">
        <f>IFERROR(__xludf.DUMMYFUNCTION("TO_DATE(INT((AF1335/(60*60*24))+""1/1/1970""))"),43712.0)</f>
        <v>43712</v>
      </c>
      <c r="AF1335" s="156">
        <v>1.5675732E9</v>
      </c>
      <c r="AG1335" s="156">
        <v>91829.5979</v>
      </c>
      <c r="AH1335" s="156"/>
      <c r="AI1335" s="153">
        <f>IFERROR(__xludf.DUMMYFUNCTION("TO_DATE(INT((AJ1335/(60*60*24))+""1/1/1970""))"),43958.0)</f>
        <v>43958</v>
      </c>
      <c r="AJ1335" s="156">
        <v>1.588824E9</v>
      </c>
      <c r="AK1335" s="156">
        <v>105528.9964</v>
      </c>
      <c r="AL1335" s="152">
        <v>186199.6048</v>
      </c>
      <c r="AM1335" s="160">
        <v>209102.02</v>
      </c>
      <c r="AN1335" s="152">
        <f t="shared" si="1"/>
        <v>34777.5375</v>
      </c>
      <c r="AO1335" s="152">
        <f t="shared" si="2"/>
        <v>151774.8944</v>
      </c>
      <c r="AP1335" s="152">
        <f t="shared" si="3"/>
        <v>9929.7459</v>
      </c>
      <c r="AQ1335" s="152">
        <f t="shared" si="4"/>
        <v>95176.0916</v>
      </c>
      <c r="AR1335" s="152">
        <f t="shared" si="5"/>
        <v>92411.2612</v>
      </c>
    </row>
    <row r="1336">
      <c r="A1336" s="156">
        <v>1.53451266E9</v>
      </c>
      <c r="B1336" s="156">
        <v>122530.8188</v>
      </c>
      <c r="D1336" s="153">
        <f>IFERROR(__xludf.DUMMYFUNCTION("TO_DATE(INT((E1336/(60*60*24))+""1/1/1970""))"),43959.0)</f>
        <v>43959</v>
      </c>
      <c r="E1336" s="152">
        <v>1.5889104E9</v>
      </c>
      <c r="F1336" s="152">
        <v>105528.9964</v>
      </c>
      <c r="H1336" s="153">
        <f>IFERROR(__xludf.DUMMYFUNCTION("TO_DATE(INT((I1336/(60*60*24))+""1/1/1970""))"),43959.0)</f>
        <v>43959</v>
      </c>
      <c r="I1336" s="156">
        <v>1.5889104E9</v>
      </c>
      <c r="J1336" s="156">
        <v>185837.6145</v>
      </c>
      <c r="L1336" s="158">
        <v>43959.0</v>
      </c>
      <c r="M1336" s="159">
        <v>211444.71</v>
      </c>
      <c r="O1336" s="153">
        <f>IFERROR(__xludf.DUMMYFUNCTION("TO_DATE(INT((P1336/(60*60*24))+""1/1/1970""))"),43709.0)</f>
        <v>43709</v>
      </c>
      <c r="P1336" s="13">
        <v>1.567296E9</v>
      </c>
      <c r="Q1336" s="13">
        <v>32930.813</v>
      </c>
      <c r="S1336" s="153">
        <f>IFERROR(__xludf.DUMMYFUNCTION("TO_DATE(INT((T1336/(60*60*24))+""1/1/1970""))"),43959.0)</f>
        <v>43959</v>
      </c>
      <c r="T1336" s="156">
        <v>1.5889104E9</v>
      </c>
      <c r="U1336" s="156">
        <v>152095.4062</v>
      </c>
      <c r="W1336" s="153">
        <f>IFERROR(__xludf.DUMMYFUNCTION("TO_DATE(INT((X1336/(60*60*24))+""1/1/1970""))"),43923.0)</f>
        <v>43923</v>
      </c>
      <c r="X1336" s="156">
        <v>1.585836E9</v>
      </c>
      <c r="Y1336" s="156">
        <v>10013.9184</v>
      </c>
      <c r="AA1336" s="153">
        <f>IFERROR(__xludf.DUMMYFUNCTION("TO_DATE(INT((AB1336/(60*60*24))+""1/1/1970""))"),43933.0)</f>
        <v>43933</v>
      </c>
      <c r="AB1336" s="156">
        <v>1.5867288E9</v>
      </c>
      <c r="AC1336" s="156">
        <v>94033.5177</v>
      </c>
      <c r="AE1336" s="153">
        <f>IFERROR(__xludf.DUMMYFUNCTION("TO_DATE(INT((AF1336/(60*60*24))+""1/1/1970""))"),43713.0)</f>
        <v>43713</v>
      </c>
      <c r="AF1336" s="152">
        <v>1.5676524E9</v>
      </c>
      <c r="AG1336" s="152">
        <v>91326.8425</v>
      </c>
      <c r="AH1336" s="156"/>
      <c r="AI1336" s="153">
        <f>IFERROR(__xludf.DUMMYFUNCTION("TO_DATE(INT((AJ1336/(60*60*24))+""1/1/1970""))"),43959.0)</f>
        <v>43959</v>
      </c>
      <c r="AJ1336" s="152">
        <v>1.5889104E9</v>
      </c>
      <c r="AK1336" s="152">
        <v>105528.9964</v>
      </c>
      <c r="AL1336" s="156">
        <v>185837.6145</v>
      </c>
      <c r="AM1336" s="159">
        <v>211444.71</v>
      </c>
      <c r="AN1336" s="152">
        <f t="shared" si="1"/>
        <v>34630.6388</v>
      </c>
      <c r="AO1336" s="152">
        <f t="shared" si="2"/>
        <v>152095.4062</v>
      </c>
      <c r="AP1336" s="152">
        <f t="shared" si="3"/>
        <v>9955.7508</v>
      </c>
      <c r="AQ1336" s="152">
        <f t="shared" si="4"/>
        <v>94760.8936</v>
      </c>
      <c r="AR1336" s="152">
        <f t="shared" si="5"/>
        <v>92735.5874</v>
      </c>
    </row>
    <row r="1337">
      <c r="A1337" s="152">
        <v>1.534536E9</v>
      </c>
      <c r="B1337" s="152">
        <v>123094.803</v>
      </c>
      <c r="D1337" s="153">
        <f>IFERROR(__xludf.DUMMYFUNCTION("TO_DATE(INT((E1337/(60*60*24))+""1/1/1970""))"),43960.0)</f>
        <v>43960</v>
      </c>
      <c r="E1337" s="156">
        <v>1.5889968E9</v>
      </c>
      <c r="F1337" s="156">
        <v>105528.9964</v>
      </c>
      <c r="H1337" s="153">
        <f>IFERROR(__xludf.DUMMYFUNCTION("TO_DATE(INT((I1337/(60*60*24))+""1/1/1970""))"),43960.0)</f>
        <v>43960</v>
      </c>
      <c r="I1337" s="152">
        <v>1.5889968E9</v>
      </c>
      <c r="J1337" s="152">
        <v>186159.4164</v>
      </c>
      <c r="L1337" s="158">
        <v>43960.0</v>
      </c>
      <c r="M1337" s="160">
        <v>214695.79</v>
      </c>
      <c r="O1337" s="153">
        <f>IFERROR(__xludf.DUMMYFUNCTION("TO_DATE(INT((P1337/(60*60*24))+""1/1/1970""))"),43710.0)</f>
        <v>43710</v>
      </c>
      <c r="P1337" s="13">
        <v>1.5673824E9</v>
      </c>
      <c r="Q1337" s="13">
        <v>32961.1293</v>
      </c>
      <c r="S1337" s="153">
        <f>IFERROR(__xludf.DUMMYFUNCTION("TO_DATE(INT((T1337/(60*60*24))+""1/1/1970""))"),43960.0)</f>
        <v>43960</v>
      </c>
      <c r="T1337" s="152">
        <v>1.5889968E9</v>
      </c>
      <c r="U1337" s="152">
        <v>151814.196</v>
      </c>
      <c r="W1337" s="153">
        <f>IFERROR(__xludf.DUMMYFUNCTION("TO_DATE(INT((X1337/(60*60*24))+""1/1/1970""))"),43924.0)</f>
        <v>43924</v>
      </c>
      <c r="X1337" s="156">
        <v>1.5859224E9</v>
      </c>
      <c r="Y1337" s="156">
        <v>10008.0349</v>
      </c>
      <c r="AA1337" s="153">
        <f>IFERROR(__xludf.DUMMYFUNCTION("TO_DATE(INT((AB1337/(60*60*24))+""1/1/1970""))"),43934.0)</f>
        <v>43934</v>
      </c>
      <c r="AB1337" s="156">
        <v>1.5867684E9</v>
      </c>
      <c r="AC1337" s="156">
        <v>94085.8513</v>
      </c>
      <c r="AE1337" s="153">
        <f>IFERROR(__xludf.DUMMYFUNCTION("TO_DATE(INT((AF1337/(60*60*24))+""1/1/1970""))"),43714.0)</f>
        <v>43714</v>
      </c>
      <c r="AF1337" s="156">
        <v>1.5677316E9</v>
      </c>
      <c r="AG1337" s="156">
        <v>91333.3192</v>
      </c>
      <c r="AH1337" s="156"/>
      <c r="AI1337" s="153">
        <f>IFERROR(__xludf.DUMMYFUNCTION("TO_DATE(INT((AJ1337/(60*60*24))+""1/1/1970""))"),43960.0)</f>
        <v>43960</v>
      </c>
      <c r="AJ1337" s="156">
        <v>1.5889968E9</v>
      </c>
      <c r="AK1337" s="156">
        <v>105528.9964</v>
      </c>
      <c r="AL1337" s="152">
        <v>186159.4164</v>
      </c>
      <c r="AM1337" s="160">
        <v>214695.79</v>
      </c>
      <c r="AN1337" s="152">
        <f t="shared" si="1"/>
        <v>34569.7577</v>
      </c>
      <c r="AO1337" s="152">
        <f t="shared" si="2"/>
        <v>151814.196</v>
      </c>
      <c r="AP1337" s="152">
        <f t="shared" si="3"/>
        <v>9961.2412</v>
      </c>
      <c r="AQ1337" s="152">
        <f t="shared" si="4"/>
        <v>94760.8936</v>
      </c>
      <c r="AR1337" s="152">
        <f t="shared" si="5"/>
        <v>92753.9374</v>
      </c>
    </row>
    <row r="1338">
      <c r="A1338" s="156">
        <v>1.53477186E9</v>
      </c>
      <c r="B1338" s="156">
        <v>123297.1484</v>
      </c>
      <c r="D1338" s="153">
        <f>IFERROR(__xludf.DUMMYFUNCTION("TO_DATE(INT((E1338/(60*60*24))+""1/1/1970""))"),43962.0)</f>
        <v>43962</v>
      </c>
      <c r="E1338" s="152">
        <v>1.5892056E9</v>
      </c>
      <c r="F1338" s="152">
        <v>105528.9964</v>
      </c>
      <c r="H1338" s="153">
        <f>IFERROR(__xludf.DUMMYFUNCTION("TO_DATE(INT((I1338/(60*60*24))+""1/1/1970""))"),43962.0)</f>
        <v>43962</v>
      </c>
      <c r="I1338" s="156">
        <v>1.5892056E9</v>
      </c>
      <c r="J1338" s="156">
        <v>186159.4164</v>
      </c>
      <c r="L1338" s="158">
        <v>43962.0</v>
      </c>
      <c r="M1338" s="159">
        <v>214695.79</v>
      </c>
      <c r="O1338" s="153">
        <f>IFERROR(__xludf.DUMMYFUNCTION("TO_DATE(INT((P1338/(60*60*24))+""1/1/1970""))"),43711.0)</f>
        <v>43711</v>
      </c>
      <c r="P1338" s="13">
        <v>1.5674688E9</v>
      </c>
      <c r="Q1338" s="13">
        <v>32903.8816</v>
      </c>
      <c r="S1338" s="153">
        <f>IFERROR(__xludf.DUMMYFUNCTION("TO_DATE(INT((T1338/(60*60*24))+""1/1/1970""))"),43962.0)</f>
        <v>43962</v>
      </c>
      <c r="T1338" s="156">
        <v>1.5892056E9</v>
      </c>
      <c r="U1338" s="156">
        <v>151814.196</v>
      </c>
      <c r="W1338" s="153">
        <f>IFERROR(__xludf.DUMMYFUNCTION("TO_DATE(INT((X1338/(60*60*24))+""1/1/1970""))"),43925.0)</f>
        <v>43925</v>
      </c>
      <c r="X1338" s="156">
        <v>1.5859584E9</v>
      </c>
      <c r="Y1338" s="156">
        <v>10026.6017</v>
      </c>
      <c r="AA1338" s="153">
        <f>IFERROR(__xludf.DUMMYFUNCTION("TO_DATE(INT((AB1338/(60*60*24))+""1/1/1970""))"),43935.0)</f>
        <v>43935</v>
      </c>
      <c r="AB1338" s="152">
        <v>1.5868476E9</v>
      </c>
      <c r="AC1338" s="152">
        <v>94089.7728</v>
      </c>
      <c r="AE1338" s="153">
        <f>IFERROR(__xludf.DUMMYFUNCTION("TO_DATE(INT((AF1338/(60*60*24))+""1/1/1970""))"),43715.0)</f>
        <v>43715</v>
      </c>
      <c r="AF1338" s="152">
        <v>1.5678144E9</v>
      </c>
      <c r="AG1338" s="152">
        <v>91384.3234</v>
      </c>
      <c r="AH1338" s="156"/>
      <c r="AI1338" s="153">
        <f>IFERROR(__xludf.DUMMYFUNCTION("TO_DATE(INT((AJ1338/(60*60*24))+""1/1/1970""))"),43962.0)</f>
        <v>43962</v>
      </c>
      <c r="AJ1338" s="152">
        <v>1.5892056E9</v>
      </c>
      <c r="AK1338" s="152">
        <v>105528.9964</v>
      </c>
      <c r="AL1338" s="156">
        <v>186159.4164</v>
      </c>
      <c r="AM1338" s="159">
        <v>214695.79</v>
      </c>
      <c r="AN1338" s="152">
        <f t="shared" si="1"/>
        <v>34524.4382</v>
      </c>
      <c r="AO1338" s="152">
        <f t="shared" si="2"/>
        <v>151814.196</v>
      </c>
      <c r="AP1338" s="152">
        <f t="shared" si="3"/>
        <v>9957.8621</v>
      </c>
      <c r="AQ1338" s="152">
        <f t="shared" si="4"/>
        <v>94371.238</v>
      </c>
      <c r="AR1338" s="152">
        <f t="shared" si="5"/>
        <v>92748.8164</v>
      </c>
    </row>
    <row r="1339">
      <c r="A1339" s="152">
        <v>1.5347952E9</v>
      </c>
      <c r="B1339" s="152">
        <v>123357.4216</v>
      </c>
      <c r="D1339" s="153">
        <f>IFERROR(__xludf.DUMMYFUNCTION("TO_DATE(INT((E1339/(60*60*24))+""1/1/1970""))"),43963.0)</f>
        <v>43963</v>
      </c>
      <c r="E1339" s="152">
        <v>1.589256E9</v>
      </c>
      <c r="F1339" s="152">
        <v>105528.9964</v>
      </c>
      <c r="H1339" s="153">
        <f>IFERROR(__xludf.DUMMYFUNCTION("TO_DATE(INT((I1339/(60*60*24))+""1/1/1970""))"),43963.0)</f>
        <v>43963</v>
      </c>
      <c r="I1339" s="156">
        <v>1.589256E9</v>
      </c>
      <c r="J1339" s="156">
        <v>190641.1173</v>
      </c>
      <c r="L1339" s="158">
        <v>43963.0</v>
      </c>
      <c r="M1339" s="159">
        <v>214736.77</v>
      </c>
      <c r="O1339" s="153">
        <f>IFERROR(__xludf.DUMMYFUNCTION("TO_DATE(INT((P1339/(60*60*24))+""1/1/1970""))"),43712.0)</f>
        <v>43712</v>
      </c>
      <c r="P1339" s="13">
        <v>1.5676056E9</v>
      </c>
      <c r="Q1339" s="13">
        <v>32827.836</v>
      </c>
      <c r="S1339" s="153">
        <f>IFERROR(__xludf.DUMMYFUNCTION("TO_DATE(INT((T1339/(60*60*24))+""1/1/1970""))"),43963.0)</f>
        <v>43963</v>
      </c>
      <c r="T1339" s="156">
        <v>1.589256E9</v>
      </c>
      <c r="U1339" s="156">
        <v>151503.8908</v>
      </c>
      <c r="W1339" s="153">
        <f>IFERROR(__xludf.DUMMYFUNCTION("TO_DATE(INT((X1339/(60*60*24))+""1/1/1970""))"),43927.0)</f>
        <v>43927</v>
      </c>
      <c r="X1339" s="152">
        <v>1.5861312E9</v>
      </c>
      <c r="Y1339" s="152">
        <v>10031.703</v>
      </c>
      <c r="AA1339" s="153">
        <f>IFERROR(__xludf.DUMMYFUNCTION("TO_DATE(INT((AB1339/(60*60*24))+""1/1/1970""))"),43936.0)</f>
        <v>43936</v>
      </c>
      <c r="AB1339" s="156">
        <v>1.5869268E9</v>
      </c>
      <c r="AC1339" s="156">
        <v>94127.1547</v>
      </c>
      <c r="AE1339" s="153">
        <f>IFERROR(__xludf.DUMMYFUNCTION("TO_DATE(INT((AF1339/(60*60*24))+""1/1/1970""))"),43716.0)</f>
        <v>43716</v>
      </c>
      <c r="AF1339" s="156">
        <v>1.56798E9</v>
      </c>
      <c r="AG1339" s="156">
        <v>91384.3234</v>
      </c>
      <c r="AH1339" s="156"/>
      <c r="AI1339" s="153">
        <f>IFERROR(__xludf.DUMMYFUNCTION("TO_DATE(INT((AJ1339/(60*60*24))+""1/1/1970""))"),43963.0)</f>
        <v>43963</v>
      </c>
      <c r="AJ1339" s="152">
        <v>1.589256E9</v>
      </c>
      <c r="AK1339" s="152">
        <v>105528.9964</v>
      </c>
      <c r="AL1339" s="156">
        <v>190641.1173</v>
      </c>
      <c r="AM1339" s="159">
        <v>214736.77</v>
      </c>
      <c r="AN1339" s="152">
        <f t="shared" si="1"/>
        <v>34385.7231</v>
      </c>
      <c r="AO1339" s="152">
        <f t="shared" si="2"/>
        <v>151503.8908</v>
      </c>
      <c r="AP1339" s="152">
        <f t="shared" si="3"/>
        <v>9943.0774</v>
      </c>
      <c r="AQ1339" s="152">
        <f t="shared" si="4"/>
        <v>93709.0012</v>
      </c>
      <c r="AR1339" s="152">
        <f t="shared" si="5"/>
        <v>92505.9985</v>
      </c>
    </row>
    <row r="1340">
      <c r="A1340" s="156">
        <v>1.53485826E9</v>
      </c>
      <c r="B1340" s="156">
        <v>123607.1245</v>
      </c>
      <c r="D1340" s="153">
        <f>IFERROR(__xludf.DUMMYFUNCTION("TO_DATE(INT((E1340/(60*60*24))+""1/1/1970""))"),43964.0)</f>
        <v>43964</v>
      </c>
      <c r="E1340" s="156">
        <v>1.5893424E9</v>
      </c>
      <c r="F1340" s="156">
        <v>105528.9964</v>
      </c>
      <c r="H1340" s="153">
        <f>IFERROR(__xludf.DUMMYFUNCTION("TO_DATE(INT((I1340/(60*60*24))+""1/1/1970""))"),43964.0)</f>
        <v>43964</v>
      </c>
      <c r="I1340" s="152">
        <v>1.5893424E9</v>
      </c>
      <c r="J1340" s="152">
        <v>189115.1823</v>
      </c>
      <c r="L1340" s="158">
        <v>43964.0</v>
      </c>
      <c r="M1340" s="160">
        <v>210754.88</v>
      </c>
      <c r="O1340" s="153">
        <f>IFERROR(__xludf.DUMMYFUNCTION("TO_DATE(INT((P1340/(60*60*24))+""1/1/1970""))"),43713.0)</f>
        <v>43713</v>
      </c>
      <c r="P1340" s="13">
        <v>1.567692E9</v>
      </c>
      <c r="Q1340" s="13">
        <v>32658.6799</v>
      </c>
      <c r="S1340" s="153">
        <f>IFERROR(__xludf.DUMMYFUNCTION("TO_DATE(INT((T1340/(60*60*24))+""1/1/1970""))"),43964.0)</f>
        <v>43964</v>
      </c>
      <c r="T1340" s="152">
        <v>1.5893424E9</v>
      </c>
      <c r="U1340" s="152">
        <v>151798.3568</v>
      </c>
      <c r="W1340" s="153">
        <f>IFERROR(__xludf.DUMMYFUNCTION("TO_DATE(INT((X1340/(60*60*24))+""1/1/1970""))"),43928.0)</f>
        <v>43928</v>
      </c>
      <c r="X1340" s="156">
        <v>1.586268E9</v>
      </c>
      <c r="Y1340" s="156">
        <v>10001.3732</v>
      </c>
      <c r="AA1340" s="153">
        <f>IFERROR(__xludf.DUMMYFUNCTION("TO_DATE(INT((AB1340/(60*60*24))+""1/1/1970""))"),43937.0)</f>
        <v>43937</v>
      </c>
      <c r="AB1340" s="152">
        <v>1.587006E9</v>
      </c>
      <c r="AC1340" s="152">
        <v>94127.4762</v>
      </c>
      <c r="AE1340" s="153">
        <f>IFERROR(__xludf.DUMMYFUNCTION("TO_DATE(INT((AF1340/(60*60*24))+""1/1/1970""))"),43717.0)</f>
        <v>43717</v>
      </c>
      <c r="AF1340" s="156">
        <v>1.5680196E9</v>
      </c>
      <c r="AG1340" s="156">
        <v>91443.8282</v>
      </c>
      <c r="AH1340" s="156"/>
      <c r="AI1340" s="153">
        <f>IFERROR(__xludf.DUMMYFUNCTION("TO_DATE(INT((AJ1340/(60*60*24))+""1/1/1970""))"),43964.0)</f>
        <v>43964</v>
      </c>
      <c r="AJ1340" s="156">
        <v>1.5893424E9</v>
      </c>
      <c r="AK1340" s="156">
        <v>105528.9964</v>
      </c>
      <c r="AL1340" s="152">
        <v>189115.1823</v>
      </c>
      <c r="AM1340" s="160">
        <v>210754.88</v>
      </c>
      <c r="AN1340" s="152">
        <f t="shared" si="1"/>
        <v>34373.4585</v>
      </c>
      <c r="AO1340" s="152">
        <f t="shared" si="2"/>
        <v>151798.3568</v>
      </c>
      <c r="AP1340" s="152">
        <f t="shared" si="3"/>
        <v>9942.4563</v>
      </c>
      <c r="AQ1340" s="152">
        <f t="shared" si="4"/>
        <v>93821.2533</v>
      </c>
      <c r="AR1340" s="152">
        <f t="shared" si="5"/>
        <v>92813.6817</v>
      </c>
    </row>
    <row r="1341">
      <c r="A1341" s="152">
        <v>1.5348816E9</v>
      </c>
      <c r="B1341" s="152">
        <v>123645.8715</v>
      </c>
      <c r="D1341" s="153">
        <f>IFERROR(__xludf.DUMMYFUNCTION("TO_DATE(INT((E1341/(60*60*24))+""1/1/1970""))"),43965.0)</f>
        <v>43965</v>
      </c>
      <c r="E1341" s="152">
        <v>1.5894288E9</v>
      </c>
      <c r="F1341" s="152">
        <v>105528.9964</v>
      </c>
      <c r="H1341" s="153">
        <f>IFERROR(__xludf.DUMMYFUNCTION("TO_DATE(INT((I1341/(60*60*24))+""1/1/1970""))"),43965.0)</f>
        <v>43965</v>
      </c>
      <c r="I1341" s="156">
        <v>1.5894288E9</v>
      </c>
      <c r="J1341" s="156">
        <v>186772.137</v>
      </c>
      <c r="L1341" s="158">
        <v>43965.0</v>
      </c>
      <c r="M1341" s="159">
        <v>207292.07</v>
      </c>
      <c r="O1341" s="153">
        <f>IFERROR(__xludf.DUMMYFUNCTION("TO_DATE(INT((P1341/(60*60*24))+""1/1/1970""))"),43714.0)</f>
        <v>43714</v>
      </c>
      <c r="P1341" s="13">
        <v>1.5677784E9</v>
      </c>
      <c r="Q1341" s="13">
        <v>32572.6692</v>
      </c>
      <c r="S1341" s="153">
        <f>IFERROR(__xludf.DUMMYFUNCTION("TO_DATE(INT((T1341/(60*60*24))+""1/1/1970""))"),43965.0)</f>
        <v>43965</v>
      </c>
      <c r="T1341" s="156">
        <v>1.5894288E9</v>
      </c>
      <c r="U1341" s="156">
        <v>151939.4913</v>
      </c>
      <c r="W1341" s="153">
        <f>IFERROR(__xludf.DUMMYFUNCTION("TO_DATE(INT((X1341/(60*60*24))+""1/1/1970""))"),43929.0)</f>
        <v>43929</v>
      </c>
      <c r="X1341" s="156">
        <v>1.5863544E9</v>
      </c>
      <c r="Y1341" s="156">
        <v>9985.3775</v>
      </c>
      <c r="AA1341" s="153">
        <f>IFERROR(__xludf.DUMMYFUNCTION("TO_DATE(INT((AB1341/(60*60*24))+""1/1/1970""))"),43938.0)</f>
        <v>43938</v>
      </c>
      <c r="AB1341" s="156">
        <v>1.5870852E9</v>
      </c>
      <c r="AC1341" s="156">
        <v>94120.0471</v>
      </c>
      <c r="AE1341" s="153">
        <f>IFERROR(__xludf.DUMMYFUNCTION("TO_DATE(INT((AF1341/(60*60*24))+""1/1/1970""))"),43718.0)</f>
        <v>43718</v>
      </c>
      <c r="AF1341" s="152">
        <v>1.5680988E9</v>
      </c>
      <c r="AG1341" s="152">
        <v>91228.4773</v>
      </c>
      <c r="AH1341" s="156"/>
      <c r="AI1341" s="153">
        <f>IFERROR(__xludf.DUMMYFUNCTION("TO_DATE(INT((AJ1341/(60*60*24))+""1/1/1970""))"),43965.0)</f>
        <v>43965</v>
      </c>
      <c r="AJ1341" s="152">
        <v>1.5894288E9</v>
      </c>
      <c r="AK1341" s="152">
        <v>105528.9964</v>
      </c>
      <c r="AL1341" s="156">
        <v>186772.137</v>
      </c>
      <c r="AM1341" s="159">
        <v>207292.07</v>
      </c>
      <c r="AN1341" s="152">
        <f t="shared" si="1"/>
        <v>34383.6079</v>
      </c>
      <c r="AO1341" s="152">
        <f t="shared" si="2"/>
        <v>151939.4913</v>
      </c>
      <c r="AP1341" s="152">
        <f t="shared" si="3"/>
        <v>9945.6959</v>
      </c>
      <c r="AQ1341" s="152">
        <f t="shared" si="4"/>
        <v>93371.6405</v>
      </c>
      <c r="AR1341" s="152">
        <f t="shared" si="5"/>
        <v>92606.7104</v>
      </c>
    </row>
    <row r="1342">
      <c r="A1342" s="156">
        <v>1.53494466E9</v>
      </c>
      <c r="B1342" s="156">
        <v>123439.2208</v>
      </c>
      <c r="D1342" s="153">
        <f>IFERROR(__xludf.DUMMYFUNCTION("TO_DATE(INT((E1342/(60*60*24))+""1/1/1970""))"),43966.0)</f>
        <v>43966</v>
      </c>
      <c r="E1342" s="156">
        <v>1.5895152E9</v>
      </c>
      <c r="F1342" s="156">
        <v>105528.9964</v>
      </c>
      <c r="H1342" s="153">
        <f>IFERROR(__xludf.DUMMYFUNCTION("TO_DATE(INT((I1342/(60*60*24))+""1/1/1970""))"),43966.0)</f>
        <v>43966</v>
      </c>
      <c r="I1342" s="152">
        <v>1.5895152E9</v>
      </c>
      <c r="J1342" s="152">
        <v>184063.2278</v>
      </c>
      <c r="L1342" s="158">
        <v>43966.0</v>
      </c>
      <c r="M1342" s="160">
        <v>209593.78</v>
      </c>
      <c r="O1342" s="153">
        <f>IFERROR(__xludf.DUMMYFUNCTION("TO_DATE(INT((P1342/(60*60*24))+""1/1/1970""))"),43715.0)</f>
        <v>43715</v>
      </c>
      <c r="P1342" s="13">
        <v>1.5678144E9</v>
      </c>
      <c r="Q1342" s="13">
        <v>32629.5586</v>
      </c>
      <c r="S1342" s="153">
        <f>IFERROR(__xludf.DUMMYFUNCTION("TO_DATE(INT((T1342/(60*60*24))+""1/1/1970""))"),43966.0)</f>
        <v>43966</v>
      </c>
      <c r="T1342" s="152">
        <v>1.5895152E9</v>
      </c>
      <c r="U1342" s="152">
        <v>152236.5406</v>
      </c>
      <c r="W1342" s="153">
        <f>IFERROR(__xludf.DUMMYFUNCTION("TO_DATE(INT((X1342/(60*60*24))+""1/1/1970""))"),43930.0)</f>
        <v>43930</v>
      </c>
      <c r="X1342" s="156">
        <v>1.5864408E9</v>
      </c>
      <c r="Y1342" s="156">
        <v>9966.3049</v>
      </c>
      <c r="AA1342" s="153">
        <f>IFERROR(__xludf.DUMMYFUNCTION("TO_DATE(INT((AB1342/(60*60*24))+""1/1/1970""))"),43940.0)</f>
        <v>43940</v>
      </c>
      <c r="AB1342" s="152">
        <v>1.5873336E9</v>
      </c>
      <c r="AC1342" s="152">
        <v>94184.0665</v>
      </c>
      <c r="AE1342" s="153">
        <f>IFERROR(__xludf.DUMMYFUNCTION("TO_DATE(INT((AF1342/(60*60*24))+""1/1/1970""))"),43719.0)</f>
        <v>43719</v>
      </c>
      <c r="AF1342" s="156">
        <v>1.568178E9</v>
      </c>
      <c r="AG1342" s="156">
        <v>91202.5704</v>
      </c>
      <c r="AH1342" s="156"/>
      <c r="AI1342" s="153">
        <f>IFERROR(__xludf.DUMMYFUNCTION("TO_DATE(INT((AJ1342/(60*60*24))+""1/1/1970""))"),43966.0)</f>
        <v>43966</v>
      </c>
      <c r="AJ1342" s="156">
        <v>1.5895152E9</v>
      </c>
      <c r="AK1342" s="156">
        <v>105528.9964</v>
      </c>
      <c r="AL1342" s="152">
        <v>184063.2278</v>
      </c>
      <c r="AM1342" s="160">
        <v>209593.78</v>
      </c>
      <c r="AN1342" s="152">
        <f t="shared" si="1"/>
        <v>34256.0219</v>
      </c>
      <c r="AO1342" s="152">
        <f t="shared" si="2"/>
        <v>152236.5406</v>
      </c>
      <c r="AP1342" s="152">
        <f t="shared" si="3"/>
        <v>9949.4091</v>
      </c>
      <c r="AQ1342" s="152">
        <f t="shared" si="4"/>
        <v>93641.4469</v>
      </c>
      <c r="AR1342" s="152">
        <f t="shared" si="5"/>
        <v>92479.1136</v>
      </c>
    </row>
    <row r="1343">
      <c r="A1343" s="152">
        <v>1.534968E9</v>
      </c>
      <c r="B1343" s="152">
        <v>123572.6827</v>
      </c>
      <c r="D1343" s="153">
        <f>IFERROR(__xludf.DUMMYFUNCTION("TO_DATE(INT((E1343/(60*60*24))+""1/1/1970""))"),43967.0)</f>
        <v>43967</v>
      </c>
      <c r="E1343" s="152">
        <v>1.5896016E9</v>
      </c>
      <c r="F1343" s="152">
        <v>105528.9964</v>
      </c>
      <c r="H1343" s="153">
        <f>IFERROR(__xludf.DUMMYFUNCTION("TO_DATE(INT((I1343/(60*60*24))+""1/1/1970""))"),43967.0)</f>
        <v>43967</v>
      </c>
      <c r="I1343" s="156">
        <v>1.5896016E9</v>
      </c>
      <c r="J1343" s="156">
        <v>184392.0178</v>
      </c>
      <c r="L1343" s="158">
        <v>43967.0</v>
      </c>
      <c r="M1343" s="159">
        <v>210488.51</v>
      </c>
      <c r="O1343" s="153">
        <f>IFERROR(__xludf.DUMMYFUNCTION("TO_DATE(INT((P1343/(60*60*24))+""1/1/1970""))"),43716.0)</f>
        <v>43716</v>
      </c>
      <c r="P1343" s="13">
        <v>1.5679008E9</v>
      </c>
      <c r="Q1343" s="13">
        <v>32629.5586</v>
      </c>
      <c r="S1343" s="153">
        <f>IFERROR(__xludf.DUMMYFUNCTION("TO_DATE(INT((T1343/(60*60*24))+""1/1/1970""))"),43967.0)</f>
        <v>43967</v>
      </c>
      <c r="T1343" s="156">
        <v>1.5896016E9</v>
      </c>
      <c r="U1343" s="156">
        <v>152296.2554</v>
      </c>
      <c r="W1343" s="153">
        <f>IFERROR(__xludf.DUMMYFUNCTION("TO_DATE(INT((X1343/(60*60*24))+""1/1/1970""))"),43931.0)</f>
        <v>43931</v>
      </c>
      <c r="X1343" s="156">
        <v>1.5864768E9</v>
      </c>
      <c r="Y1343" s="156">
        <v>9950.0441</v>
      </c>
      <c r="AA1343" s="153">
        <f>IFERROR(__xludf.DUMMYFUNCTION("TO_DATE(INT((AB1343/(60*60*24))+""1/1/1970""))"),43941.0)</f>
        <v>43941</v>
      </c>
      <c r="AB1343" s="152">
        <v>1.5873732E9</v>
      </c>
      <c r="AC1343" s="152">
        <v>93871.946</v>
      </c>
      <c r="AE1343" s="153">
        <f>IFERROR(__xludf.DUMMYFUNCTION("TO_DATE(INT((AF1343/(60*60*24))+""1/1/1970""))"),43720.0)</f>
        <v>43720</v>
      </c>
      <c r="AF1343" s="152">
        <v>1.5682572E9</v>
      </c>
      <c r="AG1343" s="152">
        <v>91499.2852</v>
      </c>
      <c r="AH1343" s="156"/>
      <c r="AI1343" s="153">
        <f>IFERROR(__xludf.DUMMYFUNCTION("TO_DATE(INT((AJ1343/(60*60*24))+""1/1/1970""))"),43967.0)</f>
        <v>43967</v>
      </c>
      <c r="AJ1343" s="152">
        <v>1.5896016E9</v>
      </c>
      <c r="AK1343" s="152">
        <v>105528.9964</v>
      </c>
      <c r="AL1343" s="156">
        <v>184392.0178</v>
      </c>
      <c r="AM1343" s="159">
        <v>210488.51</v>
      </c>
      <c r="AN1343" s="152">
        <f t="shared" si="1"/>
        <v>34270.6897</v>
      </c>
      <c r="AO1343" s="152">
        <f t="shared" si="2"/>
        <v>152296.2554</v>
      </c>
      <c r="AP1343" s="152">
        <f t="shared" si="3"/>
        <v>9957.9634</v>
      </c>
      <c r="AQ1343" s="152">
        <f t="shared" si="4"/>
        <v>93641.4469</v>
      </c>
      <c r="AR1343" s="152">
        <f t="shared" si="5"/>
        <v>92594.3348</v>
      </c>
    </row>
    <row r="1344">
      <c r="A1344" s="156">
        <v>1.53503106E9</v>
      </c>
      <c r="B1344" s="156">
        <v>123477.9678</v>
      </c>
      <c r="D1344" s="153">
        <f>IFERROR(__xludf.DUMMYFUNCTION("TO_DATE(INT((E1344/(60*60*24))+""1/1/1970""))"),43969.0)</f>
        <v>43969</v>
      </c>
      <c r="E1344" s="156">
        <v>1.5898104E9</v>
      </c>
      <c r="F1344" s="156">
        <v>105528.9964</v>
      </c>
      <c r="H1344" s="153">
        <f>IFERROR(__xludf.DUMMYFUNCTION("TO_DATE(INT((I1344/(60*60*24))+""1/1/1970""))"),43969.0)</f>
        <v>43969</v>
      </c>
      <c r="I1344" s="152">
        <v>1.5898104E9</v>
      </c>
      <c r="J1344" s="152">
        <v>184392.0178</v>
      </c>
      <c r="L1344" s="158">
        <v>43969.0</v>
      </c>
      <c r="M1344" s="160">
        <v>210488.51</v>
      </c>
      <c r="O1344" s="153">
        <f>IFERROR(__xludf.DUMMYFUNCTION("TO_DATE(INT((P1344/(60*60*24))+""1/1/1970""))"),43717.0)</f>
        <v>43717</v>
      </c>
      <c r="P1344" s="13">
        <v>1.5679872E9</v>
      </c>
      <c r="Q1344" s="13">
        <v>32617.3858</v>
      </c>
      <c r="S1344" s="153">
        <f>IFERROR(__xludf.DUMMYFUNCTION("TO_DATE(INT((T1344/(60*60*24))+""1/1/1970""))"),43969.0)</f>
        <v>43969</v>
      </c>
      <c r="T1344" s="152">
        <v>1.5898104E9</v>
      </c>
      <c r="U1344" s="152">
        <v>152296.2554</v>
      </c>
      <c r="W1344" s="153">
        <f>IFERROR(__xludf.DUMMYFUNCTION("TO_DATE(INT((X1344/(60*60*24))+""1/1/1970""))"),43932.0)</f>
        <v>43932</v>
      </c>
      <c r="X1344" s="152">
        <v>1.5865632E9</v>
      </c>
      <c r="Y1344" s="152">
        <v>9946.5906</v>
      </c>
      <c r="AA1344" s="153">
        <f>IFERROR(__xludf.DUMMYFUNCTION("TO_DATE(INT((AB1344/(60*60*24))+""1/1/1970""))"),43942.0)</f>
        <v>43942</v>
      </c>
      <c r="AB1344" s="156">
        <v>1.5874524E9</v>
      </c>
      <c r="AC1344" s="156">
        <v>93579.924</v>
      </c>
      <c r="AE1344" s="153">
        <f>IFERROR(__xludf.DUMMYFUNCTION("TO_DATE(INT((AF1344/(60*60*24))+""1/1/1970""))"),43721.0)</f>
        <v>43721</v>
      </c>
      <c r="AF1344" s="156">
        <v>1.5683364E9</v>
      </c>
      <c r="AG1344" s="156">
        <v>91153.5902</v>
      </c>
      <c r="AH1344" s="156"/>
      <c r="AI1344" s="153">
        <f>IFERROR(__xludf.DUMMYFUNCTION("TO_DATE(INT((AJ1344/(60*60*24))+""1/1/1970""))"),43969.0)</f>
        <v>43969</v>
      </c>
      <c r="AJ1344" s="156">
        <v>1.5898104E9</v>
      </c>
      <c r="AK1344" s="156">
        <v>105528.9964</v>
      </c>
      <c r="AL1344" s="152">
        <v>184392.0178</v>
      </c>
      <c r="AM1344" s="160">
        <v>210488.51</v>
      </c>
      <c r="AN1344" s="152">
        <f t="shared" si="1"/>
        <v>34237.8976</v>
      </c>
      <c r="AO1344" s="152">
        <f t="shared" si="2"/>
        <v>152296.2554</v>
      </c>
      <c r="AP1344" s="152">
        <f t="shared" si="3"/>
        <v>9958.4925</v>
      </c>
      <c r="AQ1344" s="152">
        <f t="shared" si="4"/>
        <v>93535.0681</v>
      </c>
      <c r="AR1344" s="152">
        <f t="shared" si="5"/>
        <v>92584.5196</v>
      </c>
    </row>
    <row r="1345">
      <c r="A1345" s="152">
        <v>1.5350544E9</v>
      </c>
      <c r="B1345" s="152">
        <v>123409.0842</v>
      </c>
      <c r="D1345" s="153">
        <f>IFERROR(__xludf.DUMMYFUNCTION("TO_DATE(INT((E1345/(60*60*24))+""1/1/1970""))"),43970.0)</f>
        <v>43970</v>
      </c>
      <c r="E1345" s="156">
        <v>1.5898608E9</v>
      </c>
      <c r="F1345" s="156">
        <v>105528.9964</v>
      </c>
      <c r="H1345" s="153">
        <f>IFERROR(__xludf.DUMMYFUNCTION("TO_DATE(INT((I1345/(60*60*24))+""1/1/1970""))"),43970.0)</f>
        <v>43970</v>
      </c>
      <c r="I1345" s="152">
        <v>1.5898608E9</v>
      </c>
      <c r="J1345" s="152">
        <v>179695.7898</v>
      </c>
      <c r="L1345" s="158">
        <v>43970.0</v>
      </c>
      <c r="M1345" s="160">
        <v>216444.27</v>
      </c>
      <c r="O1345" s="153">
        <f>IFERROR(__xludf.DUMMYFUNCTION("TO_DATE(INT((P1345/(60*60*24))+""1/1/1970""))"),43718.0)</f>
        <v>43718</v>
      </c>
      <c r="P1345" s="13">
        <v>1.568124E9</v>
      </c>
      <c r="Q1345" s="13">
        <v>32614.8461</v>
      </c>
      <c r="S1345" s="153">
        <f>IFERROR(__xludf.DUMMYFUNCTION("TO_DATE(INT((T1345/(60*60*24))+""1/1/1970""))"),43970.0)</f>
        <v>43970</v>
      </c>
      <c r="T1345" s="152">
        <v>1.5898608E9</v>
      </c>
      <c r="U1345" s="152">
        <v>152128.6093</v>
      </c>
      <c r="W1345" s="153">
        <f>IFERROR(__xludf.DUMMYFUNCTION("TO_DATE(INT((X1345/(60*60*24))+""1/1/1970""))"),43934.0)</f>
        <v>43934</v>
      </c>
      <c r="X1345" s="156">
        <v>1.586736E9</v>
      </c>
      <c r="Y1345" s="156">
        <v>9943.042</v>
      </c>
      <c r="AA1345" s="153">
        <f>IFERROR(__xludf.DUMMYFUNCTION("TO_DATE(INT((AB1345/(60*60*24))+""1/1/1970""))"),43943.0)</f>
        <v>43943</v>
      </c>
      <c r="AB1345" s="152">
        <v>1.5875316E9</v>
      </c>
      <c r="AC1345" s="152">
        <v>92579.7987</v>
      </c>
      <c r="AE1345" s="153">
        <f>IFERROR(__xludf.DUMMYFUNCTION("TO_DATE(INT((AF1345/(60*60*24))+""1/1/1970""))"),43722.0)</f>
        <v>43722</v>
      </c>
      <c r="AF1345" s="152">
        <v>1.5684192E9</v>
      </c>
      <c r="AG1345" s="152">
        <v>91007.864</v>
      </c>
      <c r="AH1345" s="156"/>
      <c r="AI1345" s="153">
        <f>IFERROR(__xludf.DUMMYFUNCTION("TO_DATE(INT((AJ1345/(60*60*24))+""1/1/1970""))"),43970.0)</f>
        <v>43970</v>
      </c>
      <c r="AJ1345" s="156">
        <v>1.5898608E9</v>
      </c>
      <c r="AK1345" s="156">
        <v>105528.9964</v>
      </c>
      <c r="AL1345" s="152">
        <v>179695.7898</v>
      </c>
      <c r="AM1345" s="160">
        <v>216444.27</v>
      </c>
      <c r="AN1345" s="152">
        <f t="shared" si="1"/>
        <v>34188.2336</v>
      </c>
      <c r="AO1345" s="152">
        <f t="shared" si="2"/>
        <v>152128.6093</v>
      </c>
      <c r="AP1345" s="152">
        <f t="shared" si="3"/>
        <v>9945.5729</v>
      </c>
      <c r="AQ1345" s="152">
        <f t="shared" si="4"/>
        <v>93486.7349</v>
      </c>
      <c r="AR1345" s="152">
        <f t="shared" si="5"/>
        <v>93399.1758</v>
      </c>
    </row>
    <row r="1346">
      <c r="A1346" s="156">
        <v>1.53511746E9</v>
      </c>
      <c r="B1346" s="156">
        <v>123719.0603</v>
      </c>
      <c r="D1346" s="153">
        <f>IFERROR(__xludf.DUMMYFUNCTION("TO_DATE(INT((E1346/(60*60*24))+""1/1/1970""))"),43971.0)</f>
        <v>43971</v>
      </c>
      <c r="E1346" s="152">
        <v>1.5899472E9</v>
      </c>
      <c r="F1346" s="152">
        <v>105528.9964</v>
      </c>
      <c r="H1346" s="153">
        <f>IFERROR(__xludf.DUMMYFUNCTION("TO_DATE(INT((I1346/(60*60*24))+""1/1/1970""))"),43971.0)</f>
        <v>43971</v>
      </c>
      <c r="I1346" s="156">
        <v>1.5899472E9</v>
      </c>
      <c r="J1346" s="156">
        <v>181325.9811</v>
      </c>
      <c r="L1346" s="158">
        <v>43971.0</v>
      </c>
      <c r="M1346" s="159">
        <v>214374.78</v>
      </c>
      <c r="O1346" s="153">
        <f>IFERROR(__xludf.DUMMYFUNCTION("TO_DATE(INT((P1346/(60*60*24))+""1/1/1970""))"),43719.0)</f>
        <v>43719</v>
      </c>
      <c r="P1346" s="13">
        <v>1.5682104E9</v>
      </c>
      <c r="Q1346" s="13">
        <v>32616.1421</v>
      </c>
      <c r="S1346" s="153">
        <f>IFERROR(__xludf.DUMMYFUNCTION("TO_DATE(INT((T1346/(60*60*24))+""1/1/1970""))"),43971.0)</f>
        <v>43971</v>
      </c>
      <c r="T1346" s="156">
        <v>1.5899472E9</v>
      </c>
      <c r="U1346" s="156">
        <v>152249.5636</v>
      </c>
      <c r="W1346" s="153">
        <f>IFERROR(__xludf.DUMMYFUNCTION("TO_DATE(INT((X1346/(60*60*24))+""1/1/1970""))"),43935.0)</f>
        <v>43935</v>
      </c>
      <c r="X1346" s="152">
        <v>1.5868728E9</v>
      </c>
      <c r="Y1346" s="152">
        <v>9949.3681</v>
      </c>
      <c r="AA1346" s="153">
        <f>IFERROR(__xludf.DUMMYFUNCTION("TO_DATE(INT((AB1346/(60*60*24))+""1/1/1970""))"),43944.0)</f>
        <v>43944</v>
      </c>
      <c r="AB1346" s="156">
        <v>1.5876108E9</v>
      </c>
      <c r="AC1346" s="156">
        <v>92950.6019</v>
      </c>
      <c r="AE1346" s="153">
        <f>IFERROR(__xludf.DUMMYFUNCTION("TO_DATE(INT((AF1346/(60*60*24))+""1/1/1970""))"),43723.0)</f>
        <v>43723</v>
      </c>
      <c r="AF1346" s="156">
        <v>1.5685848E9</v>
      </c>
      <c r="AG1346" s="156">
        <v>91007.864</v>
      </c>
      <c r="AH1346" s="156"/>
      <c r="AI1346" s="153">
        <f>IFERROR(__xludf.DUMMYFUNCTION("TO_DATE(INT((AJ1346/(60*60*24))+""1/1/1970""))"),43971.0)</f>
        <v>43971</v>
      </c>
      <c r="AJ1346" s="152">
        <v>1.5899472E9</v>
      </c>
      <c r="AK1346" s="152">
        <v>105528.9964</v>
      </c>
      <c r="AL1346" s="156">
        <v>181325.9811</v>
      </c>
      <c r="AM1346" s="159">
        <v>214374.78</v>
      </c>
      <c r="AN1346" s="152">
        <f t="shared" si="1"/>
        <v>33996.8994</v>
      </c>
      <c r="AO1346" s="152">
        <f t="shared" si="2"/>
        <v>152249.5636</v>
      </c>
      <c r="AP1346" s="152">
        <f t="shared" si="3"/>
        <v>9939.1703</v>
      </c>
      <c r="AQ1346" s="152">
        <f t="shared" si="4"/>
        <v>93457.6701</v>
      </c>
      <c r="AR1346" s="152">
        <f t="shared" si="5"/>
        <v>93503.3016</v>
      </c>
    </row>
    <row r="1347">
      <c r="A1347" s="152">
        <v>1.5351408E9</v>
      </c>
      <c r="B1347" s="152">
        <v>124149.5826</v>
      </c>
      <c r="D1347" s="153">
        <f>IFERROR(__xludf.DUMMYFUNCTION("TO_DATE(INT((E1347/(60*60*24))+""1/1/1970""))"),43972.0)</f>
        <v>43972</v>
      </c>
      <c r="E1347" s="156">
        <v>1.5900336E9</v>
      </c>
      <c r="F1347" s="156">
        <v>105528.9964</v>
      </c>
      <c r="H1347" s="153">
        <f>IFERROR(__xludf.DUMMYFUNCTION("TO_DATE(INT((I1347/(60*60*24))+""1/1/1970""))"),43972.0)</f>
        <v>43972</v>
      </c>
      <c r="I1347" s="152">
        <v>1.5900336E9</v>
      </c>
      <c r="J1347" s="152">
        <v>180324.446</v>
      </c>
      <c r="L1347" s="158">
        <v>43972.0</v>
      </c>
      <c r="M1347" s="160">
        <v>217762.46</v>
      </c>
      <c r="O1347" s="153">
        <f>IFERROR(__xludf.DUMMYFUNCTION("TO_DATE(INT((P1347/(60*60*24))+""1/1/1970""))"),43720.0)</f>
        <v>43720</v>
      </c>
      <c r="P1347" s="13">
        <v>1.5682968E9</v>
      </c>
      <c r="Q1347" s="13">
        <v>32518.6891</v>
      </c>
      <c r="S1347" s="153">
        <f>IFERROR(__xludf.DUMMYFUNCTION("TO_DATE(INT((T1347/(60*60*24))+""1/1/1970""))"),43972.0)</f>
        <v>43972</v>
      </c>
      <c r="T1347" s="152">
        <v>1.5900336E9</v>
      </c>
      <c r="U1347" s="152">
        <v>152514.7015</v>
      </c>
      <c r="W1347" s="153">
        <f>IFERROR(__xludf.DUMMYFUNCTION("TO_DATE(INT((X1347/(60*60*24))+""1/1/1970""))"),43936.0)</f>
        <v>43936</v>
      </c>
      <c r="X1347" s="152">
        <v>1.5869592E9</v>
      </c>
      <c r="Y1347" s="152">
        <v>9949.362</v>
      </c>
      <c r="AA1347" s="153">
        <f>IFERROR(__xludf.DUMMYFUNCTION("TO_DATE(INT((AB1347/(60*60*24))+""1/1/1970""))"),43945.0)</f>
        <v>43945</v>
      </c>
      <c r="AB1347" s="152">
        <v>1.58769E9</v>
      </c>
      <c r="AC1347" s="152">
        <v>93108.5559</v>
      </c>
      <c r="AE1347" s="153">
        <f>IFERROR(__xludf.DUMMYFUNCTION("TO_DATE(INT((AF1347/(60*60*24))+""1/1/1970""))"),43724.0)</f>
        <v>43724</v>
      </c>
      <c r="AF1347" s="156">
        <v>1.5686244E9</v>
      </c>
      <c r="AG1347" s="156">
        <v>90935.8105</v>
      </c>
      <c r="AH1347" s="156"/>
      <c r="AI1347" s="153">
        <f>IFERROR(__xludf.DUMMYFUNCTION("TO_DATE(INT((AJ1347/(60*60*24))+""1/1/1970""))"),43972.0)</f>
        <v>43972</v>
      </c>
      <c r="AJ1347" s="156">
        <v>1.5900336E9</v>
      </c>
      <c r="AK1347" s="156">
        <v>105528.9964</v>
      </c>
      <c r="AL1347" s="152">
        <v>180324.446</v>
      </c>
      <c r="AM1347" s="160">
        <v>217762.46</v>
      </c>
      <c r="AN1347" s="152">
        <f t="shared" si="1"/>
        <v>34036.1379</v>
      </c>
      <c r="AO1347" s="152">
        <f t="shared" si="2"/>
        <v>152514.7015</v>
      </c>
      <c r="AP1347" s="152">
        <f t="shared" si="3"/>
        <v>9963.9712</v>
      </c>
      <c r="AQ1347" s="152">
        <f t="shared" si="4"/>
        <v>93452.0753</v>
      </c>
      <c r="AR1347" s="152">
        <f t="shared" si="5"/>
        <v>93958.6385</v>
      </c>
    </row>
    <row r="1348">
      <c r="A1348" s="156">
        <v>1.53537666E9</v>
      </c>
      <c r="B1348" s="156">
        <v>124760.9242</v>
      </c>
      <c r="D1348" s="153">
        <f>IFERROR(__xludf.DUMMYFUNCTION("TO_DATE(INT((E1348/(60*60*24))+""1/1/1970""))"),43973.0)</f>
        <v>43973</v>
      </c>
      <c r="E1348" s="152">
        <v>1.59012E9</v>
      </c>
      <c r="F1348" s="152">
        <v>105528.9964</v>
      </c>
      <c r="H1348" s="153">
        <f>IFERROR(__xludf.DUMMYFUNCTION("TO_DATE(INT((I1348/(60*60*24))+""1/1/1970""))"),43973.0)</f>
        <v>43973</v>
      </c>
      <c r="I1348" s="156">
        <v>1.59012E9</v>
      </c>
      <c r="J1348" s="156">
        <v>180576.99</v>
      </c>
      <c r="L1348" s="158">
        <v>43973.0</v>
      </c>
      <c r="M1348" s="159">
        <v>216362.31</v>
      </c>
      <c r="O1348" s="153">
        <f>IFERROR(__xludf.DUMMYFUNCTION("TO_DATE(INT((P1348/(60*60*24))+""1/1/1970""))"),43721.0)</f>
        <v>43721</v>
      </c>
      <c r="P1348" s="13">
        <v>1.5683832E9</v>
      </c>
      <c r="Q1348" s="13">
        <v>32339.861</v>
      </c>
      <c r="S1348" s="153">
        <f>IFERROR(__xludf.DUMMYFUNCTION("TO_DATE(INT((T1348/(60*60*24))+""1/1/1970""))"),43973.0)</f>
        <v>43973</v>
      </c>
      <c r="T1348" s="156">
        <v>1.59012E9</v>
      </c>
      <c r="U1348" s="156">
        <v>152606.5607</v>
      </c>
      <c r="W1348" s="153">
        <f>IFERROR(__xludf.DUMMYFUNCTION("TO_DATE(INT((X1348/(60*60*24))+""1/1/1970""))"),43937.0)</f>
        <v>43937</v>
      </c>
      <c r="X1348" s="152">
        <v>1.5870456E9</v>
      </c>
      <c r="Y1348" s="152">
        <v>9912.249</v>
      </c>
      <c r="AA1348" s="153">
        <f>IFERROR(__xludf.DUMMYFUNCTION("TO_DATE(INT((AB1348/(60*60*24))+""1/1/1970""))"),43947.0)</f>
        <v>43947</v>
      </c>
      <c r="AB1348" s="156">
        <v>1.5879384E9</v>
      </c>
      <c r="AC1348" s="156">
        <v>93111.4825</v>
      </c>
      <c r="AE1348" s="153">
        <f>IFERROR(__xludf.DUMMYFUNCTION("TO_DATE(INT((AF1348/(60*60*24))+""1/1/1970""))"),43725.0)</f>
        <v>43725</v>
      </c>
      <c r="AF1348" s="152">
        <v>1.5687036E9</v>
      </c>
      <c r="AG1348" s="152">
        <v>91583.4825</v>
      </c>
      <c r="AH1348" s="156"/>
      <c r="AI1348" s="153">
        <f>IFERROR(__xludf.DUMMYFUNCTION("TO_DATE(INT((AJ1348/(60*60*24))+""1/1/1970""))"),43973.0)</f>
        <v>43973</v>
      </c>
      <c r="AJ1348" s="152">
        <v>1.59012E9</v>
      </c>
      <c r="AK1348" s="152">
        <v>105528.9964</v>
      </c>
      <c r="AL1348" s="156">
        <v>180576.99</v>
      </c>
      <c r="AM1348" s="159">
        <v>216362.31</v>
      </c>
      <c r="AN1348" s="152">
        <f t="shared" si="1"/>
        <v>34034.4978</v>
      </c>
      <c r="AO1348" s="152">
        <f t="shared" si="2"/>
        <v>152606.5607</v>
      </c>
      <c r="AP1348" s="152">
        <f t="shared" si="3"/>
        <v>9950.1629</v>
      </c>
      <c r="AQ1348" s="152">
        <f t="shared" si="4"/>
        <v>93468.6603</v>
      </c>
      <c r="AR1348" s="152">
        <f t="shared" si="5"/>
        <v>93700.8845</v>
      </c>
    </row>
    <row r="1349">
      <c r="A1349" s="152">
        <v>1.5354E9</v>
      </c>
      <c r="B1349" s="152">
        <v>125126.8681</v>
      </c>
      <c r="D1349" s="153">
        <f>IFERROR(__xludf.DUMMYFUNCTION("TO_DATE(INT((E1349/(60*60*24))+""1/1/1970""))"),43974.0)</f>
        <v>43974</v>
      </c>
      <c r="E1349" s="156">
        <v>1.5902064E9</v>
      </c>
      <c r="F1349" s="156">
        <v>105528.9964</v>
      </c>
      <c r="H1349" s="153">
        <f>IFERROR(__xludf.DUMMYFUNCTION("TO_DATE(INT((I1349/(60*60*24))+""1/1/1970""))"),43974.0)</f>
        <v>43974</v>
      </c>
      <c r="I1349" s="152">
        <v>1.5902064E9</v>
      </c>
      <c r="J1349" s="152">
        <v>182350.8389</v>
      </c>
      <c r="L1349" s="158">
        <v>43974.0</v>
      </c>
      <c r="M1349" s="160">
        <v>216744.79</v>
      </c>
      <c r="O1349" s="153">
        <f>IFERROR(__xludf.DUMMYFUNCTION("TO_DATE(INT((P1349/(60*60*24))+""1/1/1970""))"),43722.0)</f>
        <v>43722</v>
      </c>
      <c r="P1349" s="13">
        <v>1.5684192E9</v>
      </c>
      <c r="Q1349" s="13">
        <v>32397.3287</v>
      </c>
      <c r="S1349" s="153">
        <f>IFERROR(__xludf.DUMMYFUNCTION("TO_DATE(INT((T1349/(60*60*24))+""1/1/1970""))"),43974.0)</f>
        <v>43974</v>
      </c>
      <c r="T1349" s="152">
        <v>1.5902064E9</v>
      </c>
      <c r="U1349" s="152">
        <v>152650.2033</v>
      </c>
      <c r="W1349" s="153">
        <f>IFERROR(__xludf.DUMMYFUNCTION("TO_DATE(INT((X1349/(60*60*24))+""1/1/1970""))"),43938.0)</f>
        <v>43938</v>
      </c>
      <c r="X1349" s="152">
        <v>1.587132E9</v>
      </c>
      <c r="Y1349" s="152">
        <v>9926.5208</v>
      </c>
      <c r="AA1349" s="153">
        <f>IFERROR(__xludf.DUMMYFUNCTION("TO_DATE(INT((AB1349/(60*60*24))+""1/1/1970""))"),43948.0)</f>
        <v>43948</v>
      </c>
      <c r="AB1349" s="156">
        <v>1.587978E9</v>
      </c>
      <c r="AC1349" s="156">
        <v>93517.6728</v>
      </c>
      <c r="AE1349" s="153">
        <f>IFERROR(__xludf.DUMMYFUNCTION("TO_DATE(INT((AF1349/(60*60*24))+""1/1/1970""))"),43726.0)</f>
        <v>43726</v>
      </c>
      <c r="AF1349" s="156">
        <v>1.5687828E9</v>
      </c>
      <c r="AG1349" s="156">
        <v>91011.5072</v>
      </c>
      <c r="AH1349" s="156"/>
      <c r="AI1349" s="153">
        <f>IFERROR(__xludf.DUMMYFUNCTION("TO_DATE(INT((AJ1349/(60*60*24))+""1/1/1970""))"),43974.0)</f>
        <v>43974</v>
      </c>
      <c r="AJ1349" s="156">
        <v>1.5902064E9</v>
      </c>
      <c r="AK1349" s="156">
        <v>105528.9964</v>
      </c>
      <c r="AL1349" s="152">
        <v>182350.8389</v>
      </c>
      <c r="AM1349" s="160">
        <v>216744.79</v>
      </c>
      <c r="AN1349" s="152">
        <f t="shared" si="1"/>
        <v>34063.4763</v>
      </c>
      <c r="AO1349" s="152">
        <f t="shared" si="2"/>
        <v>152650.2033</v>
      </c>
      <c r="AP1349" s="152">
        <f t="shared" si="3"/>
        <v>9940.7582</v>
      </c>
      <c r="AQ1349" s="152">
        <f t="shared" si="4"/>
        <v>93468.6603</v>
      </c>
      <c r="AR1349" s="152">
        <f t="shared" si="5"/>
        <v>93299.7442</v>
      </c>
    </row>
    <row r="1350">
      <c r="A1350" s="156">
        <v>1.53546306E9</v>
      </c>
      <c r="B1350" s="156">
        <v>125324.9084</v>
      </c>
      <c r="D1350" s="153">
        <f>IFERROR(__xludf.DUMMYFUNCTION("TO_DATE(INT((E1350/(60*60*24))+""1/1/1970""))"),43977.0)</f>
        <v>43977</v>
      </c>
      <c r="E1350" s="152">
        <v>1.5905016E9</v>
      </c>
      <c r="F1350" s="152">
        <v>105528.9964</v>
      </c>
      <c r="H1350" s="153">
        <f>IFERROR(__xludf.DUMMYFUNCTION("TO_DATE(INT((I1350/(60*60*24))+""1/1/1970""))"),43977.0)</f>
        <v>43977</v>
      </c>
      <c r="I1350" s="156">
        <v>1.5905016E9</v>
      </c>
      <c r="J1350" s="156">
        <v>182350.8389</v>
      </c>
      <c r="L1350" s="158">
        <v>43977.0</v>
      </c>
      <c r="M1350" s="159">
        <v>216744.79</v>
      </c>
      <c r="O1350" s="153">
        <f>IFERROR(__xludf.DUMMYFUNCTION("TO_DATE(INT((P1350/(60*60*24))+""1/1/1970""))"),43723.0)</f>
        <v>43723</v>
      </c>
      <c r="P1350" s="13">
        <v>1.5685056E9</v>
      </c>
      <c r="Q1350" s="13">
        <v>32397.3287</v>
      </c>
      <c r="S1350" s="153">
        <f>IFERROR(__xludf.DUMMYFUNCTION("TO_DATE(INT((T1350/(60*60*24))+""1/1/1970""))"),43977.0)</f>
        <v>43977</v>
      </c>
      <c r="T1350" s="156">
        <v>1.5905016E9</v>
      </c>
      <c r="U1350" s="156">
        <v>152650.2033</v>
      </c>
      <c r="W1350" s="153">
        <f>IFERROR(__xludf.DUMMYFUNCTION("TO_DATE(INT((X1350/(60*60*24))+""1/1/1970""))"),43939.0)</f>
        <v>43939</v>
      </c>
      <c r="X1350" s="152">
        <v>1.587168E9</v>
      </c>
      <c r="Y1350" s="152">
        <v>9931.7558</v>
      </c>
      <c r="AA1350" s="153">
        <f>IFERROR(__xludf.DUMMYFUNCTION("TO_DATE(INT((AB1350/(60*60*24))+""1/1/1970""))"),43949.0)</f>
        <v>43949</v>
      </c>
      <c r="AB1350" s="152">
        <v>1.5880572E9</v>
      </c>
      <c r="AC1350" s="152">
        <v>93436.7587</v>
      </c>
      <c r="AE1350" s="153">
        <f>IFERROR(__xludf.DUMMYFUNCTION("TO_DATE(INT((AF1350/(60*60*24))+""1/1/1970""))"),43727.0)</f>
        <v>43727</v>
      </c>
      <c r="AF1350" s="152">
        <v>1.568862E9</v>
      </c>
      <c r="AG1350" s="152">
        <v>91372.5843</v>
      </c>
      <c r="AH1350" s="156"/>
      <c r="AI1350" s="153">
        <f>IFERROR(__xludf.DUMMYFUNCTION("TO_DATE(INT((AJ1350/(60*60*24))+""1/1/1970""))"),43977.0)</f>
        <v>43977</v>
      </c>
      <c r="AJ1350" s="152">
        <v>1.5905016E9</v>
      </c>
      <c r="AK1350" s="152">
        <v>105528.9964</v>
      </c>
      <c r="AL1350" s="156">
        <v>182350.8389</v>
      </c>
      <c r="AM1350" s="159">
        <v>216744.79</v>
      </c>
      <c r="AN1350" s="152">
        <f t="shared" si="1"/>
        <v>34057.0914</v>
      </c>
      <c r="AO1350" s="152">
        <f t="shared" si="2"/>
        <v>152650.2033</v>
      </c>
      <c r="AP1350" s="152">
        <f t="shared" si="3"/>
        <v>9942.5672</v>
      </c>
      <c r="AQ1350" s="152">
        <f t="shared" si="4"/>
        <v>93489.9191</v>
      </c>
      <c r="AR1350" s="152">
        <f t="shared" si="5"/>
        <v>93293.7698</v>
      </c>
    </row>
    <row r="1351">
      <c r="A1351" s="152">
        <v>1.5354864E9</v>
      </c>
      <c r="B1351" s="152">
        <v>125187.1412</v>
      </c>
      <c r="D1351" s="153">
        <f>IFERROR(__xludf.DUMMYFUNCTION("TO_DATE(INT((E1351/(60*60*24))+""1/1/1970""))"),43978.0)</f>
        <v>43978</v>
      </c>
      <c r="E1351" s="152">
        <v>1.590552E9</v>
      </c>
      <c r="F1351" s="152">
        <v>104501.0826</v>
      </c>
      <c r="H1351" s="153">
        <f>IFERROR(__xludf.DUMMYFUNCTION("TO_DATE(INT((I1351/(60*60*24))+""1/1/1970""))"),43978.0)</f>
        <v>43978</v>
      </c>
      <c r="I1351" s="156">
        <v>1.590552E9</v>
      </c>
      <c r="J1351" s="156">
        <v>177788.486</v>
      </c>
      <c r="L1351" s="158">
        <v>43978.0</v>
      </c>
      <c r="M1351" s="159">
        <v>219230.91</v>
      </c>
      <c r="O1351" s="153">
        <f>IFERROR(__xludf.DUMMYFUNCTION("TO_DATE(INT((P1351/(60*60*24))+""1/1/1970""))"),43724.0)</f>
        <v>43724</v>
      </c>
      <c r="P1351" s="13">
        <v>1.568592E9</v>
      </c>
      <c r="Q1351" s="13">
        <v>32521.2244</v>
      </c>
      <c r="S1351" s="153">
        <f>IFERROR(__xludf.DUMMYFUNCTION("TO_DATE(INT((T1351/(60*60*24))+""1/1/1970""))"),43978.0)</f>
        <v>43978</v>
      </c>
      <c r="T1351" s="156">
        <v>1.590552E9</v>
      </c>
      <c r="U1351" s="156">
        <v>152538.3968</v>
      </c>
      <c r="W1351" s="153">
        <f>IFERROR(__xludf.DUMMYFUNCTION("TO_DATE(INT((X1351/(60*60*24))+""1/1/1970""))"),43941.0)</f>
        <v>43941</v>
      </c>
      <c r="X1351" s="156">
        <v>1.5873408E9</v>
      </c>
      <c r="Y1351" s="156">
        <v>9923.3527</v>
      </c>
      <c r="AA1351" s="153">
        <f>IFERROR(__xludf.DUMMYFUNCTION("TO_DATE(INT((AB1351/(60*60*24))+""1/1/1970""))"),43950.0)</f>
        <v>43950</v>
      </c>
      <c r="AB1351" s="156">
        <v>1.5881364E9</v>
      </c>
      <c r="AC1351" s="156">
        <v>94061.2215</v>
      </c>
      <c r="AE1351" s="153">
        <f>IFERROR(__xludf.DUMMYFUNCTION("TO_DATE(INT((AF1351/(60*60*24))+""1/1/1970""))"),43728.0)</f>
        <v>43728</v>
      </c>
      <c r="AF1351" s="156">
        <v>1.5689412E9</v>
      </c>
      <c r="AG1351" s="156">
        <v>91247.0979</v>
      </c>
      <c r="AH1351" s="156"/>
      <c r="AI1351" s="153">
        <f>IFERROR(__xludf.DUMMYFUNCTION("TO_DATE(INT((AJ1351/(60*60*24))+""1/1/1970""))"),43978.0)</f>
        <v>43978</v>
      </c>
      <c r="AJ1351" s="152">
        <v>1.590552E9</v>
      </c>
      <c r="AK1351" s="152">
        <v>104501.0826</v>
      </c>
      <c r="AL1351" s="156">
        <v>177788.486</v>
      </c>
      <c r="AM1351" s="159">
        <v>219230.91</v>
      </c>
      <c r="AN1351" s="152">
        <f t="shared" si="1"/>
        <v>33990.7801</v>
      </c>
      <c r="AO1351" s="152">
        <f t="shared" si="2"/>
        <v>152538.3968</v>
      </c>
      <c r="AP1351" s="152">
        <f t="shared" si="3"/>
        <v>9973.8734</v>
      </c>
      <c r="AQ1351" s="152">
        <f t="shared" si="4"/>
        <v>93127.1302</v>
      </c>
      <c r="AR1351" s="152">
        <f t="shared" si="5"/>
        <v>93954.7978</v>
      </c>
    </row>
    <row r="1352">
      <c r="A1352" s="156">
        <v>1.53554946E9</v>
      </c>
      <c r="B1352" s="156">
        <v>125307.6875</v>
      </c>
      <c r="D1352" s="153">
        <f>IFERROR(__xludf.DUMMYFUNCTION("TO_DATE(INT((E1352/(60*60*24))+""1/1/1970""))"),43979.0)</f>
        <v>43979</v>
      </c>
      <c r="E1352" s="156">
        <v>1.5906384E9</v>
      </c>
      <c r="F1352" s="156">
        <v>105589.5079</v>
      </c>
      <c r="H1352" s="153">
        <f>IFERROR(__xludf.DUMMYFUNCTION("TO_DATE(INT((I1352/(60*60*24))+""1/1/1970""))"),43979.0)</f>
        <v>43979</v>
      </c>
      <c r="I1352" s="152">
        <v>1.5906384E9</v>
      </c>
      <c r="J1352" s="152">
        <v>174897.5111</v>
      </c>
      <c r="L1352" s="158">
        <v>43979.0</v>
      </c>
      <c r="M1352" s="160">
        <v>222270.26</v>
      </c>
      <c r="O1352" s="153">
        <f>IFERROR(__xludf.DUMMYFUNCTION("TO_DATE(INT((P1352/(60*60*24))+""1/1/1970""))"),43725.0)</f>
        <v>43725</v>
      </c>
      <c r="P1352" s="13">
        <v>1.5687288E9</v>
      </c>
      <c r="Q1352" s="13">
        <v>32461.2922</v>
      </c>
      <c r="S1352" s="153">
        <f>IFERROR(__xludf.DUMMYFUNCTION("TO_DATE(INT((T1352/(60*60*24))+""1/1/1970""))"),43979.0)</f>
        <v>43979</v>
      </c>
      <c r="T1352" s="152">
        <v>1.5906384E9</v>
      </c>
      <c r="U1352" s="152">
        <v>152635.6557</v>
      </c>
      <c r="W1352" s="153">
        <f>IFERROR(__xludf.DUMMYFUNCTION("TO_DATE(INT((X1352/(60*60*24))+""1/1/1970""))"),43942.0)</f>
        <v>43942</v>
      </c>
      <c r="X1352" s="152">
        <v>1.5874776E9</v>
      </c>
      <c r="Y1352" s="152">
        <v>9932.4272</v>
      </c>
      <c r="AA1352" s="153">
        <f>IFERROR(__xludf.DUMMYFUNCTION("TO_DATE(INT((AB1352/(60*60*24))+""1/1/1970""))"),43951.0)</f>
        <v>43951</v>
      </c>
      <c r="AB1352" s="152">
        <v>1.5882156E9</v>
      </c>
      <c r="AC1352" s="152">
        <v>94098.9275</v>
      </c>
      <c r="AE1352" s="153">
        <f>IFERROR(__xludf.DUMMYFUNCTION("TO_DATE(INT((AF1352/(60*60*24))+""1/1/1970""))"),43729.0)</f>
        <v>43729</v>
      </c>
      <c r="AF1352" s="152">
        <v>1.569024E9</v>
      </c>
      <c r="AG1352" s="152">
        <v>91462.044</v>
      </c>
      <c r="AH1352" s="156"/>
      <c r="AI1352" s="153">
        <f>IFERROR(__xludf.DUMMYFUNCTION("TO_DATE(INT((AJ1352/(60*60*24))+""1/1/1970""))"),43979.0)</f>
        <v>43979</v>
      </c>
      <c r="AJ1352" s="156">
        <v>1.5906384E9</v>
      </c>
      <c r="AK1352" s="156">
        <v>105589.5079</v>
      </c>
      <c r="AL1352" s="152">
        <v>174897.5111</v>
      </c>
      <c r="AM1352" s="160">
        <v>222270.26</v>
      </c>
      <c r="AN1352" s="152">
        <f t="shared" si="1"/>
        <v>33994.7275</v>
      </c>
      <c r="AO1352" s="152">
        <f t="shared" si="2"/>
        <v>152635.6557</v>
      </c>
      <c r="AP1352" s="152">
        <f t="shared" si="3"/>
        <v>9981.4101</v>
      </c>
      <c r="AQ1352" s="152">
        <f t="shared" si="4"/>
        <v>92885.5462</v>
      </c>
      <c r="AR1352" s="152">
        <f t="shared" si="5"/>
        <v>94276.5636</v>
      </c>
    </row>
    <row r="1353">
      <c r="A1353" s="152">
        <v>1.5355728E9</v>
      </c>
      <c r="B1353" s="152">
        <v>125858.756</v>
      </c>
      <c r="D1353" s="153">
        <f>IFERROR(__xludf.DUMMYFUNCTION("TO_DATE(INT((E1353/(60*60*24))+""1/1/1970""))"),43980.0)</f>
        <v>43980</v>
      </c>
      <c r="E1353" s="152">
        <v>1.5907248E9</v>
      </c>
      <c r="F1353" s="152">
        <v>105589.5079</v>
      </c>
      <c r="H1353" s="153">
        <f>IFERROR(__xludf.DUMMYFUNCTION("TO_DATE(INT((I1353/(60*60*24))+""1/1/1970""))"),43980.0)</f>
        <v>43980</v>
      </c>
      <c r="I1353" s="156">
        <v>1.5907248E9</v>
      </c>
      <c r="J1353" s="156">
        <v>178822.4411</v>
      </c>
      <c r="L1353" s="158">
        <v>43980.0</v>
      </c>
      <c r="M1353" s="159">
        <v>221887.78</v>
      </c>
      <c r="O1353" s="153">
        <f>IFERROR(__xludf.DUMMYFUNCTION("TO_DATE(INT((P1353/(60*60*24))+""1/1/1970""))"),43726.0)</f>
        <v>43726</v>
      </c>
      <c r="P1353" s="13">
        <v>1.5688152E9</v>
      </c>
      <c r="Q1353" s="13">
        <v>32424.4297</v>
      </c>
      <c r="S1353" s="153">
        <f>IFERROR(__xludf.DUMMYFUNCTION("TO_DATE(INT((T1353/(60*60*24))+""1/1/1970""))"),43980.0)</f>
        <v>43980</v>
      </c>
      <c r="T1353" s="156">
        <v>1.5907248E9</v>
      </c>
      <c r="U1353" s="156">
        <v>152618.5248</v>
      </c>
      <c r="W1353" s="153">
        <f>IFERROR(__xludf.DUMMYFUNCTION("TO_DATE(INT((X1353/(60*60*24))+""1/1/1970""))"),43943.0)</f>
        <v>43943</v>
      </c>
      <c r="X1353" s="152">
        <v>1.587564E9</v>
      </c>
      <c r="Y1353" s="152">
        <v>9939.6718</v>
      </c>
      <c r="AA1353" s="153">
        <f>IFERROR(__xludf.DUMMYFUNCTION("TO_DATE(INT((AB1353/(60*60*24))+""1/1/1970""))"),43952.0)</f>
        <v>43952</v>
      </c>
      <c r="AB1353" s="156">
        <v>1.5882948E9</v>
      </c>
      <c r="AC1353" s="156">
        <v>93968.2519</v>
      </c>
      <c r="AE1353" s="153">
        <f>IFERROR(__xludf.DUMMYFUNCTION("TO_DATE(INT((AF1353/(60*60*24))+""1/1/1970""))"),43730.0)</f>
        <v>43730</v>
      </c>
      <c r="AF1353" s="156">
        <v>1.5691896E9</v>
      </c>
      <c r="AG1353" s="156">
        <v>91462.044</v>
      </c>
      <c r="AH1353" s="156"/>
      <c r="AI1353" s="153">
        <f>IFERROR(__xludf.DUMMYFUNCTION("TO_DATE(INT((AJ1353/(60*60*24))+""1/1/1970""))"),43980.0)</f>
        <v>43980</v>
      </c>
      <c r="AJ1353" s="152">
        <v>1.5907248E9</v>
      </c>
      <c r="AK1353" s="152">
        <v>105589.5079</v>
      </c>
      <c r="AL1353" s="156">
        <v>178822.4411</v>
      </c>
      <c r="AM1353" s="159">
        <v>221887.78</v>
      </c>
      <c r="AN1353" s="152">
        <f t="shared" si="1"/>
        <v>34068.6188</v>
      </c>
      <c r="AO1353" s="152">
        <f t="shared" si="2"/>
        <v>152618.5248</v>
      </c>
      <c r="AP1353" s="152">
        <f t="shared" si="3"/>
        <v>9984.923</v>
      </c>
      <c r="AQ1353" s="152">
        <f t="shared" si="4"/>
        <v>92440.6869</v>
      </c>
      <c r="AR1353" s="152">
        <f t="shared" si="5"/>
        <v>94801.0332</v>
      </c>
    </row>
    <row r="1354">
      <c r="A1354" s="156">
        <v>1.53563586E9</v>
      </c>
      <c r="B1354" s="156">
        <v>125591.8322</v>
      </c>
      <c r="D1354" s="153">
        <f>IFERROR(__xludf.DUMMYFUNCTION("TO_DATE(INT((E1354/(60*60*24))+""1/1/1970""))"),43981.0)</f>
        <v>43981</v>
      </c>
      <c r="E1354" s="156">
        <v>1.5908112E9</v>
      </c>
      <c r="F1354" s="156">
        <v>105589.5079</v>
      </c>
      <c r="H1354" s="153">
        <f>IFERROR(__xludf.DUMMYFUNCTION("TO_DATE(INT((I1354/(60*60*24))+""1/1/1970""))"),43981.0)</f>
        <v>43981</v>
      </c>
      <c r="I1354" s="152">
        <v>1.5908112E9</v>
      </c>
      <c r="J1354" s="152">
        <v>186735.0411</v>
      </c>
      <c r="L1354" s="158">
        <v>43981.0</v>
      </c>
      <c r="M1354" s="160">
        <v>222809.83</v>
      </c>
      <c r="O1354" s="153">
        <f>IFERROR(__xludf.DUMMYFUNCTION("TO_DATE(INT((P1354/(60*60*24))+""1/1/1970""))"),43727.0)</f>
        <v>43727</v>
      </c>
      <c r="P1354" s="13">
        <v>1.5689016E9</v>
      </c>
      <c r="Q1354" s="13">
        <v>32335.6792</v>
      </c>
      <c r="S1354" s="153">
        <f>IFERROR(__xludf.DUMMYFUNCTION("TO_DATE(INT((T1354/(60*60*24))+""1/1/1970""))"),43981.0)</f>
        <v>43981</v>
      </c>
      <c r="T1354" s="152">
        <v>1.5908112E9</v>
      </c>
      <c r="U1354" s="152">
        <v>152899.7349</v>
      </c>
      <c r="W1354" s="153">
        <f>IFERROR(__xludf.DUMMYFUNCTION("TO_DATE(INT((X1354/(60*60*24))+""1/1/1970""))"),43944.0)</f>
        <v>43944</v>
      </c>
      <c r="X1354" s="152">
        <v>1.5876504E9</v>
      </c>
      <c r="Y1354" s="152">
        <v>9936.4053</v>
      </c>
      <c r="AA1354" s="153">
        <f>IFERROR(__xludf.DUMMYFUNCTION("TO_DATE(INT((AB1354/(60*60*24))+""1/1/1970""))"),43954.0)</f>
        <v>43954</v>
      </c>
      <c r="AB1354" s="152">
        <v>1.5885432E9</v>
      </c>
      <c r="AC1354" s="152">
        <v>93700.1707</v>
      </c>
      <c r="AE1354" s="153">
        <f>IFERROR(__xludf.DUMMYFUNCTION("TO_DATE(INT((AF1354/(60*60*24))+""1/1/1970""))"),43731.0)</f>
        <v>43731</v>
      </c>
      <c r="AF1354" s="156">
        <v>1.5692292E9</v>
      </c>
      <c r="AG1354" s="156">
        <v>91458.4009</v>
      </c>
      <c r="AH1354" s="156"/>
      <c r="AI1354" s="153">
        <f>IFERROR(__xludf.DUMMYFUNCTION("TO_DATE(INT((AJ1354/(60*60*24))+""1/1/1970""))"),43981.0)</f>
        <v>43981</v>
      </c>
      <c r="AJ1354" s="156">
        <v>1.5908112E9</v>
      </c>
      <c r="AK1354" s="156">
        <v>105589.5079</v>
      </c>
      <c r="AL1354" s="152">
        <v>186735.0411</v>
      </c>
      <c r="AM1354" s="160">
        <v>222809.83</v>
      </c>
      <c r="AN1354" s="152">
        <f t="shared" si="1"/>
        <v>34050.2905</v>
      </c>
      <c r="AO1354" s="152">
        <f t="shared" si="2"/>
        <v>152899.7349</v>
      </c>
      <c r="AP1354" s="152">
        <f t="shared" si="3"/>
        <v>9995.4096</v>
      </c>
      <c r="AQ1354" s="152">
        <f t="shared" si="4"/>
        <v>92440.6869</v>
      </c>
      <c r="AR1354" s="152">
        <f t="shared" si="5"/>
        <v>95031.9022</v>
      </c>
    </row>
    <row r="1355">
      <c r="A1355" s="152">
        <v>1.5356592E9</v>
      </c>
      <c r="B1355" s="152">
        <v>125350.7397</v>
      </c>
      <c r="D1355" s="153">
        <f>IFERROR(__xludf.DUMMYFUNCTION("TO_DATE(INT((E1355/(60*60*24))+""1/1/1970""))"),43983.0)</f>
        <v>43983</v>
      </c>
      <c r="E1355" s="152">
        <v>1.59102E9</v>
      </c>
      <c r="F1355" s="152">
        <v>105589.5079</v>
      </c>
      <c r="H1355" s="153">
        <f>IFERROR(__xludf.DUMMYFUNCTION("TO_DATE(INT((I1355/(60*60*24))+""1/1/1970""))"),43983.0)</f>
        <v>43983</v>
      </c>
      <c r="I1355" s="156">
        <v>1.59102E9</v>
      </c>
      <c r="J1355" s="156">
        <v>186735.0411</v>
      </c>
      <c r="L1355" s="158">
        <v>43983.0</v>
      </c>
      <c r="M1355" s="159">
        <v>222809.83</v>
      </c>
      <c r="O1355" s="153">
        <f>IFERROR(__xludf.DUMMYFUNCTION("TO_DATE(INT((P1355/(60*60*24))+""1/1/1970""))"),43728.0)</f>
        <v>43728</v>
      </c>
      <c r="P1355" s="13">
        <v>1.568988E9</v>
      </c>
      <c r="Q1355" s="13">
        <v>32457.4497</v>
      </c>
      <c r="S1355" s="153">
        <f>IFERROR(__xludf.DUMMYFUNCTION("TO_DATE(INT((T1355/(60*60*24))+""1/1/1970""))"),43983.0)</f>
        <v>43983</v>
      </c>
      <c r="T1355" s="156">
        <v>1.590984E9</v>
      </c>
      <c r="U1355" s="156">
        <v>152899.7349</v>
      </c>
      <c r="W1355" s="153">
        <f>IFERROR(__xludf.DUMMYFUNCTION("TO_DATE(INT((X1355/(60*60*24))+""1/1/1970""))"),43945.0)</f>
        <v>43945</v>
      </c>
      <c r="X1355" s="152">
        <v>1.5877368E9</v>
      </c>
      <c r="Y1355" s="152">
        <v>9942.0828</v>
      </c>
      <c r="AA1355" s="153">
        <f>IFERROR(__xludf.DUMMYFUNCTION("TO_DATE(INT((AB1355/(60*60*24))+""1/1/1970""))"),43955.0)</f>
        <v>43955</v>
      </c>
      <c r="AB1355" s="152">
        <v>1.5885828E9</v>
      </c>
      <c r="AC1355" s="152">
        <v>93888.0843</v>
      </c>
      <c r="AE1355" s="153">
        <f>IFERROR(__xludf.DUMMYFUNCTION("TO_DATE(INT((AF1355/(60*60*24))+""1/1/1970""))"),43732.0)</f>
        <v>43732</v>
      </c>
      <c r="AF1355" s="152">
        <v>1.5693084E9</v>
      </c>
      <c r="AG1355" s="152">
        <v>91658.7744</v>
      </c>
      <c r="AH1355" s="156"/>
      <c r="AI1355" s="153">
        <f>IFERROR(__xludf.DUMMYFUNCTION("TO_DATE(INT((AJ1355/(60*60*24))+""1/1/1970""))"),43983.0)</f>
        <v>43983</v>
      </c>
      <c r="AJ1355" s="152">
        <v>1.59102E9</v>
      </c>
      <c r="AK1355" s="152">
        <v>105589.5079</v>
      </c>
      <c r="AL1355" s="156">
        <v>186735.0411</v>
      </c>
      <c r="AM1355" s="159">
        <v>222809.83</v>
      </c>
      <c r="AN1355" s="152">
        <f t="shared" si="1"/>
        <v>34054.6213</v>
      </c>
      <c r="AO1355" s="152">
        <f t="shared" si="2"/>
        <v>152899.7349</v>
      </c>
      <c r="AP1355" s="152">
        <f t="shared" si="3"/>
        <v>9994.004</v>
      </c>
      <c r="AQ1355" s="152">
        <f t="shared" si="4"/>
        <v>91871.2253</v>
      </c>
      <c r="AR1355" s="152">
        <f t="shared" si="5"/>
        <v>95121.5186</v>
      </c>
    </row>
    <row r="1356">
      <c r="A1356" s="156">
        <v>1.53572226E9</v>
      </c>
      <c r="B1356" s="156">
        <v>125152.6995</v>
      </c>
      <c r="D1356" s="153">
        <f>IFERROR(__xludf.DUMMYFUNCTION("TO_DATE(INT((E1356/(60*60*24))+""1/1/1970""))"),43984.0)</f>
        <v>43984</v>
      </c>
      <c r="E1356" s="152">
        <v>1.5910704E9</v>
      </c>
      <c r="F1356" s="152">
        <v>105589.5079</v>
      </c>
      <c r="H1356" s="153">
        <f>IFERROR(__xludf.DUMMYFUNCTION("TO_DATE(INT((I1356/(60*60*24))+""1/1/1970""))"),43984.0)</f>
        <v>43984</v>
      </c>
      <c r="I1356" s="156">
        <v>1.5910704E9</v>
      </c>
      <c r="J1356" s="156">
        <v>189285.0411</v>
      </c>
      <c r="L1356" s="158">
        <v>43984.0</v>
      </c>
      <c r="M1356" s="160">
        <v>223649.92</v>
      </c>
      <c r="O1356" s="153">
        <f>IFERROR(__xludf.DUMMYFUNCTION("TO_DATE(INT((P1356/(60*60*24))+""1/1/1970""))"),43729.0)</f>
        <v>43729</v>
      </c>
      <c r="P1356" s="13">
        <v>1.569024E9</v>
      </c>
      <c r="Q1356" s="13">
        <v>32573.4804</v>
      </c>
      <c r="S1356" s="153">
        <f>IFERROR(__xludf.DUMMYFUNCTION("TO_DATE(INT((T1356/(60*60*24))+""1/1/1970""))"),43984.0)</f>
        <v>43984</v>
      </c>
      <c r="T1356" s="152">
        <v>1.5910704E9</v>
      </c>
      <c r="U1356" s="152">
        <v>152828.9779</v>
      </c>
      <c r="W1356" s="153">
        <f>IFERROR(__xludf.DUMMYFUNCTION("TO_DATE(INT((X1356/(60*60*24))+""1/1/1970""))"),43946.0)</f>
        <v>43946</v>
      </c>
      <c r="X1356" s="152">
        <v>1.5877728E9</v>
      </c>
      <c r="Y1356" s="152">
        <v>9947.603</v>
      </c>
      <c r="AA1356" s="153">
        <f>IFERROR(__xludf.DUMMYFUNCTION("TO_DATE(INT((AB1356/(60*60*24))+""1/1/1970""))"),43956.0)</f>
        <v>43956</v>
      </c>
      <c r="AB1356" s="156">
        <v>1.588662E9</v>
      </c>
      <c r="AC1356" s="156">
        <v>94186.4828</v>
      </c>
      <c r="AE1356" s="153">
        <f>IFERROR(__xludf.DUMMYFUNCTION("TO_DATE(INT((AF1356/(60*60*24))+""1/1/1970""))"),43733.0)</f>
        <v>43733</v>
      </c>
      <c r="AF1356" s="156">
        <v>1.5693876E9</v>
      </c>
      <c r="AG1356" s="156">
        <v>91498.4756</v>
      </c>
      <c r="AH1356" s="156"/>
      <c r="AI1356" s="153">
        <f>IFERROR(__xludf.DUMMYFUNCTION("TO_DATE(INT((AJ1356/(60*60*24))+""1/1/1970""))"),43984.0)</f>
        <v>43984</v>
      </c>
      <c r="AJ1356" s="152">
        <v>1.5910704E9</v>
      </c>
      <c r="AK1356" s="152">
        <v>105589.5079</v>
      </c>
      <c r="AL1356" s="156">
        <v>189285.0411</v>
      </c>
      <c r="AM1356" s="160">
        <v>223649.92</v>
      </c>
      <c r="AN1356" s="152">
        <f t="shared" si="1"/>
        <v>34078.277</v>
      </c>
      <c r="AO1356" s="152">
        <f t="shared" si="2"/>
        <v>152828.9779</v>
      </c>
      <c r="AP1356" s="152">
        <f t="shared" si="3"/>
        <v>10018.6995</v>
      </c>
      <c r="AQ1356" s="152">
        <f t="shared" si="4"/>
        <v>92069.7786</v>
      </c>
      <c r="AR1356" s="152">
        <f t="shared" si="5"/>
        <v>95203.4537</v>
      </c>
    </row>
    <row r="1357">
      <c r="A1357" s="152">
        <v>1.5357456E9</v>
      </c>
      <c r="B1357" s="152">
        <v>125355.0449</v>
      </c>
      <c r="D1357" s="153">
        <f>IFERROR(__xludf.DUMMYFUNCTION("TO_DATE(INT((E1357/(60*60*24))+""1/1/1970""))"),43985.0)</f>
        <v>43985</v>
      </c>
      <c r="E1357" s="156">
        <v>1.5911568E9</v>
      </c>
      <c r="F1357" s="156">
        <v>105589.5079</v>
      </c>
      <c r="H1357" s="153">
        <f>IFERROR(__xludf.DUMMYFUNCTION("TO_DATE(INT((I1357/(60*60*24))+""1/1/1970""))"),43985.0)</f>
        <v>43985</v>
      </c>
      <c r="I1357" s="152">
        <v>1.5911568E9</v>
      </c>
      <c r="J1357" s="152">
        <v>192211.4611</v>
      </c>
      <c r="L1357" s="158">
        <v>43985.0</v>
      </c>
      <c r="M1357" s="159">
        <v>225377.91</v>
      </c>
      <c r="O1357" s="153">
        <f>IFERROR(__xludf.DUMMYFUNCTION("TO_DATE(INT((P1357/(60*60*24))+""1/1/1970""))"),43730.0)</f>
        <v>43730</v>
      </c>
      <c r="P1357" s="13">
        <v>1.5691104E9</v>
      </c>
      <c r="Q1357" s="13">
        <v>32573.4804</v>
      </c>
      <c r="S1357" s="153">
        <f>IFERROR(__xludf.DUMMYFUNCTION("TO_DATE(INT((T1357/(60*60*24))+""1/1/1970""))"),43985.0)</f>
        <v>43985</v>
      </c>
      <c r="T1357" s="156">
        <v>1.5911568E9</v>
      </c>
      <c r="U1357" s="156">
        <v>152913.6047</v>
      </c>
      <c r="W1357" s="153">
        <f>IFERROR(__xludf.DUMMYFUNCTION("TO_DATE(INT((X1357/(60*60*24))+""1/1/1970""))"),43948.0)</f>
        <v>43948</v>
      </c>
      <c r="X1357" s="156">
        <v>1.5879456E9</v>
      </c>
      <c r="Y1357" s="156">
        <v>9949.1452</v>
      </c>
      <c r="AA1357" s="153">
        <f>IFERROR(__xludf.DUMMYFUNCTION("TO_DATE(INT((AB1357/(60*60*24))+""1/1/1970""))"),43957.0)</f>
        <v>43957</v>
      </c>
      <c r="AB1357" s="152">
        <v>1.5887412E9</v>
      </c>
      <c r="AC1357" s="152">
        <v>94823.5233</v>
      </c>
      <c r="AE1357" s="153">
        <f>IFERROR(__xludf.DUMMYFUNCTION("TO_DATE(INT((AF1357/(60*60*24))+""1/1/1970""))"),43734.0)</f>
        <v>43734</v>
      </c>
      <c r="AF1357" s="152">
        <v>1.5694668E9</v>
      </c>
      <c r="AG1357" s="152">
        <v>92004.0645</v>
      </c>
      <c r="AH1357" s="156"/>
      <c r="AI1357" s="153">
        <f>IFERROR(__xludf.DUMMYFUNCTION("TO_DATE(INT((AJ1357/(60*60*24))+""1/1/1970""))"),43985.0)</f>
        <v>43985</v>
      </c>
      <c r="AJ1357" s="156">
        <v>1.5911568E9</v>
      </c>
      <c r="AK1357" s="156">
        <v>105589.5079</v>
      </c>
      <c r="AL1357" s="152">
        <v>192211.4611</v>
      </c>
      <c r="AM1357" s="159">
        <v>225377.91</v>
      </c>
      <c r="AN1357" s="152">
        <f t="shared" si="1"/>
        <v>33731.6192</v>
      </c>
      <c r="AO1357" s="152">
        <f t="shared" si="2"/>
        <v>152913.6047</v>
      </c>
      <c r="AP1357" s="152">
        <f t="shared" si="3"/>
        <v>10054.0418</v>
      </c>
      <c r="AQ1357" s="152">
        <f t="shared" si="4"/>
        <v>91617.3356</v>
      </c>
      <c r="AR1357" s="152">
        <f t="shared" si="5"/>
        <v>95717.6814</v>
      </c>
    </row>
    <row r="1358">
      <c r="A1358" s="156">
        <v>1.53606786E9</v>
      </c>
      <c r="B1358" s="156">
        <v>125118.2577</v>
      </c>
      <c r="D1358" s="153">
        <f>IFERROR(__xludf.DUMMYFUNCTION("TO_DATE(INT((E1358/(60*60*24))+""1/1/1970""))"),43986.0)</f>
        <v>43986</v>
      </c>
      <c r="E1358" s="152">
        <v>1.5912432E9</v>
      </c>
      <c r="F1358" s="152">
        <v>105589.5079</v>
      </c>
      <c r="H1358" s="153">
        <f>IFERROR(__xludf.DUMMYFUNCTION("TO_DATE(INT((I1358/(60*60*24))+""1/1/1970""))"),43986.0)</f>
        <v>43986</v>
      </c>
      <c r="I1358" s="156">
        <v>1.5912432E9</v>
      </c>
      <c r="J1358" s="156">
        <v>192036.5111</v>
      </c>
      <c r="L1358" s="158">
        <v>43986.0</v>
      </c>
      <c r="M1358" s="160">
        <v>228178.21</v>
      </c>
      <c r="O1358" s="153">
        <f>IFERROR(__xludf.DUMMYFUNCTION("TO_DATE(INT((P1358/(60*60*24))+""1/1/1970""))"),43731.0)</f>
        <v>43731</v>
      </c>
      <c r="P1358" s="13">
        <v>1.5691968E9</v>
      </c>
      <c r="Q1358" s="13">
        <v>32559.2612</v>
      </c>
      <c r="S1358" s="153">
        <f>IFERROR(__xludf.DUMMYFUNCTION("TO_DATE(INT((T1358/(60*60*24))+""1/1/1970""))"),43986.0)</f>
        <v>43986</v>
      </c>
      <c r="T1358" s="152">
        <v>1.5912432E9</v>
      </c>
      <c r="U1358" s="152">
        <v>152669.95</v>
      </c>
      <c r="W1358" s="153">
        <f>IFERROR(__xludf.DUMMYFUNCTION("TO_DATE(INT((X1358/(60*60*24))+""1/1/1970""))"),43949.0)</f>
        <v>43949</v>
      </c>
      <c r="X1358" s="152">
        <v>1.5880824E9</v>
      </c>
      <c r="Y1358" s="152">
        <v>9963.9719</v>
      </c>
      <c r="AA1358" s="153">
        <f>IFERROR(__xludf.DUMMYFUNCTION("TO_DATE(INT((AB1358/(60*60*24))+""1/1/1970""))"),43958.0)</f>
        <v>43958</v>
      </c>
      <c r="AB1358" s="156">
        <v>1.5888204E9</v>
      </c>
      <c r="AC1358" s="156">
        <v>95176.0916</v>
      </c>
      <c r="AE1358" s="153">
        <f>IFERROR(__xludf.DUMMYFUNCTION("TO_DATE(INT((AF1358/(60*60*24))+""1/1/1970""))"),43735.0)</f>
        <v>43735</v>
      </c>
      <c r="AF1358" s="156">
        <v>1.569546E9</v>
      </c>
      <c r="AG1358" s="156">
        <v>92237.6312</v>
      </c>
      <c r="AH1358" s="156"/>
      <c r="AI1358" s="153">
        <f>IFERROR(__xludf.DUMMYFUNCTION("TO_DATE(INT((AJ1358/(60*60*24))+""1/1/1970""))"),43986.0)</f>
        <v>43986</v>
      </c>
      <c r="AJ1358" s="152">
        <v>1.5912432E9</v>
      </c>
      <c r="AK1358" s="152">
        <v>105589.5079</v>
      </c>
      <c r="AL1358" s="156">
        <v>192036.5111</v>
      </c>
      <c r="AM1358" s="160">
        <v>228178.21</v>
      </c>
      <c r="AN1358" s="152">
        <f t="shared" si="1"/>
        <v>33735.2271</v>
      </c>
      <c r="AO1358" s="152">
        <f t="shared" si="2"/>
        <v>152669.95</v>
      </c>
      <c r="AP1358" s="152">
        <f t="shared" si="3"/>
        <v>10064.2841</v>
      </c>
      <c r="AQ1358" s="152">
        <f t="shared" si="4"/>
        <v>91547.707</v>
      </c>
      <c r="AR1358" s="152">
        <f t="shared" si="5"/>
        <v>96140.159</v>
      </c>
    </row>
    <row r="1359">
      <c r="A1359" s="152">
        <v>1.5360912E9</v>
      </c>
      <c r="B1359" s="152">
        <v>125139.7838</v>
      </c>
      <c r="D1359" s="153">
        <f>IFERROR(__xludf.DUMMYFUNCTION("TO_DATE(INT((E1359/(60*60*24))+""1/1/1970""))"),43987.0)</f>
        <v>43987</v>
      </c>
      <c r="E1359" s="156">
        <v>1.5913296E9</v>
      </c>
      <c r="F1359" s="156">
        <v>105589.5079</v>
      </c>
      <c r="H1359" s="153">
        <f>IFERROR(__xludf.DUMMYFUNCTION("TO_DATE(INT((I1359/(60*60*24))+""1/1/1970""))"),43987.0)</f>
        <v>43987</v>
      </c>
      <c r="I1359" s="152">
        <v>1.5913296E9</v>
      </c>
      <c r="J1359" s="152">
        <v>188604.8511</v>
      </c>
      <c r="L1359" s="158">
        <v>43987.0</v>
      </c>
      <c r="M1359" s="159">
        <v>227618.15</v>
      </c>
      <c r="O1359" s="153">
        <f>IFERROR(__xludf.DUMMYFUNCTION("TO_DATE(INT((P1359/(60*60*24))+""1/1/1970""))"),43732.0)</f>
        <v>43732</v>
      </c>
      <c r="P1359" s="13">
        <v>1.5693336E9</v>
      </c>
      <c r="Q1359" s="13">
        <v>32532.7233</v>
      </c>
      <c r="S1359" s="153">
        <f>IFERROR(__xludf.DUMMYFUNCTION("TO_DATE(INT((T1359/(60*60*24))+""1/1/1970""))"),43987.0)</f>
        <v>43987</v>
      </c>
      <c r="T1359" s="156">
        <v>1.5913296E9</v>
      </c>
      <c r="U1359" s="156">
        <v>152394.3252</v>
      </c>
      <c r="W1359" s="153">
        <f>IFERROR(__xludf.DUMMYFUNCTION("TO_DATE(INT((X1359/(60*60*24))+""1/1/1970""))"),43950.0)</f>
        <v>43950</v>
      </c>
      <c r="X1359" s="152">
        <v>1.5881688E9</v>
      </c>
      <c r="Y1359" s="152">
        <v>9979.2778</v>
      </c>
      <c r="AA1359" s="153">
        <f>IFERROR(__xludf.DUMMYFUNCTION("TO_DATE(INT((AB1359/(60*60*24))+""1/1/1970""))"),43959.0)</f>
        <v>43959</v>
      </c>
      <c r="AB1359" s="152">
        <v>1.5888996E9</v>
      </c>
      <c r="AC1359" s="152">
        <v>94760.8936</v>
      </c>
      <c r="AE1359" s="153">
        <f>IFERROR(__xludf.DUMMYFUNCTION("TO_DATE(INT((AF1359/(60*60*24))+""1/1/1970""))"),43736.0)</f>
        <v>43736</v>
      </c>
      <c r="AF1359" s="152">
        <v>1.5696288E9</v>
      </c>
      <c r="AG1359" s="152">
        <v>92091.905</v>
      </c>
      <c r="AH1359" s="156"/>
      <c r="AI1359" s="153">
        <f>IFERROR(__xludf.DUMMYFUNCTION("TO_DATE(INT((AJ1359/(60*60*24))+""1/1/1970""))"),43987.0)</f>
        <v>43987</v>
      </c>
      <c r="AJ1359" s="156">
        <v>1.5913296E9</v>
      </c>
      <c r="AK1359" s="156">
        <v>105589.5079</v>
      </c>
      <c r="AL1359" s="152">
        <v>188604.8511</v>
      </c>
      <c r="AM1359" s="159">
        <v>227618.15</v>
      </c>
      <c r="AN1359" s="152">
        <f t="shared" si="1"/>
        <v>33743.7228</v>
      </c>
      <c r="AO1359" s="152">
        <f t="shared" si="2"/>
        <v>152394.3252</v>
      </c>
      <c r="AP1359" s="152">
        <f t="shared" si="3"/>
        <v>10078.7926</v>
      </c>
      <c r="AQ1359" s="152">
        <f t="shared" si="4"/>
        <v>90726.562</v>
      </c>
      <c r="AR1359" s="152">
        <f t="shared" si="5"/>
        <v>96998.7699</v>
      </c>
    </row>
    <row r="1360">
      <c r="A1360" s="156">
        <v>1.53615426E9</v>
      </c>
      <c r="B1360" s="156">
        <v>124885.7756</v>
      </c>
      <c r="D1360" s="153">
        <f>IFERROR(__xludf.DUMMYFUNCTION("TO_DATE(INT((E1360/(60*60*24))+""1/1/1970""))"),43988.0)</f>
        <v>43988</v>
      </c>
      <c r="E1360" s="152">
        <v>1.591416E9</v>
      </c>
      <c r="F1360" s="152">
        <v>105589.5079</v>
      </c>
      <c r="H1360" s="153">
        <f>IFERROR(__xludf.DUMMYFUNCTION("TO_DATE(INT((I1360/(60*60*24))+""1/1/1970""))"),43988.0)</f>
        <v>43988</v>
      </c>
      <c r="I1360" s="156">
        <v>1.591416E9</v>
      </c>
      <c r="J1360" s="156">
        <v>183305.6511</v>
      </c>
      <c r="L1360" s="158">
        <v>43988.0</v>
      </c>
      <c r="M1360" s="160">
        <v>233068.49</v>
      </c>
      <c r="O1360" s="153">
        <f>IFERROR(__xludf.DUMMYFUNCTION("TO_DATE(INT((P1360/(60*60*24))+""1/1/1970""))"),43733.0)</f>
        <v>43733</v>
      </c>
      <c r="P1360" s="13">
        <v>1.56942E9</v>
      </c>
      <c r="Q1360" s="13">
        <v>32562.0483</v>
      </c>
      <c r="S1360" s="153">
        <f>IFERROR(__xludf.DUMMYFUNCTION("TO_DATE(INT((T1360/(60*60*24))+""1/1/1970""))"),43988.0)</f>
        <v>43988</v>
      </c>
      <c r="T1360" s="152">
        <v>1.591416E9</v>
      </c>
      <c r="U1360" s="152">
        <v>152418.8904</v>
      </c>
      <c r="W1360" s="153">
        <f>IFERROR(__xludf.DUMMYFUNCTION("TO_DATE(INT((X1360/(60*60*24))+""1/1/1970""))"),43951.0)</f>
        <v>43951</v>
      </c>
      <c r="X1360" s="152">
        <v>1.5882552E9</v>
      </c>
      <c r="Y1360" s="152">
        <v>9999.1831</v>
      </c>
      <c r="AA1360" s="153">
        <f>IFERROR(__xludf.DUMMYFUNCTION("TO_DATE(INT((AB1360/(60*60*24))+""1/1/1970""))"),43961.0)</f>
        <v>43961</v>
      </c>
      <c r="AB1360" s="156">
        <v>1.589148E9</v>
      </c>
      <c r="AC1360" s="156">
        <v>94546.579</v>
      </c>
      <c r="AE1360" s="153">
        <f>IFERROR(__xludf.DUMMYFUNCTION("TO_DATE(INT((AF1360/(60*60*24))+""1/1/1970""))"),43737.0)</f>
        <v>43737</v>
      </c>
      <c r="AF1360" s="156">
        <v>1.5697944E9</v>
      </c>
      <c r="AG1360" s="156">
        <v>92091.905</v>
      </c>
      <c r="AH1360" s="156"/>
      <c r="AI1360" s="153">
        <f>IFERROR(__xludf.DUMMYFUNCTION("TO_DATE(INT((AJ1360/(60*60*24))+""1/1/1970""))"),43988.0)</f>
        <v>43988</v>
      </c>
      <c r="AJ1360" s="152">
        <v>1.591416E9</v>
      </c>
      <c r="AK1360" s="152">
        <v>105589.5079</v>
      </c>
      <c r="AL1360" s="156">
        <v>183305.6511</v>
      </c>
      <c r="AM1360" s="160">
        <v>233068.49</v>
      </c>
      <c r="AN1360" s="152">
        <f t="shared" si="1"/>
        <v>33697.775</v>
      </c>
      <c r="AO1360" s="152">
        <f t="shared" si="2"/>
        <v>152418.8904</v>
      </c>
      <c r="AP1360" s="152">
        <f t="shared" si="3"/>
        <v>10079.3982</v>
      </c>
      <c r="AQ1360" s="152">
        <f t="shared" si="4"/>
        <v>90726.562</v>
      </c>
      <c r="AR1360" s="152">
        <f t="shared" si="5"/>
        <v>96621.1006</v>
      </c>
    </row>
    <row r="1361">
      <c r="A1361" s="152">
        <v>1.5361776E9</v>
      </c>
      <c r="B1361" s="152">
        <v>124803.9764</v>
      </c>
      <c r="D1361" s="153">
        <f>IFERROR(__xludf.DUMMYFUNCTION("TO_DATE(INT((E1361/(60*60*24))+""1/1/1970""))"),43990.0)</f>
        <v>43990</v>
      </c>
      <c r="E1361" s="156">
        <v>1.5916248E9</v>
      </c>
      <c r="F1361" s="156">
        <v>105589.5079</v>
      </c>
      <c r="H1361" s="153">
        <f>IFERROR(__xludf.DUMMYFUNCTION("TO_DATE(INT((I1361/(60*60*24))+""1/1/1970""))"),43990.0)</f>
        <v>43990</v>
      </c>
      <c r="I1361" s="152">
        <v>1.5916248E9</v>
      </c>
      <c r="J1361" s="152">
        <v>183305.6511</v>
      </c>
      <c r="L1361" s="158">
        <v>43990.0</v>
      </c>
      <c r="M1361" s="159">
        <v>233068.49</v>
      </c>
      <c r="O1361" s="153">
        <f>IFERROR(__xludf.DUMMYFUNCTION("TO_DATE(INT((P1361/(60*60*24))+""1/1/1970""))"),43734.0)</f>
        <v>43734</v>
      </c>
      <c r="P1361" s="13">
        <v>1.5695064E9</v>
      </c>
      <c r="Q1361" s="13">
        <v>32437.4631</v>
      </c>
      <c r="S1361" s="153">
        <f>IFERROR(__xludf.DUMMYFUNCTION("TO_DATE(INT((T1361/(60*60*24))+""1/1/1970""))"),43990.0)</f>
        <v>43990</v>
      </c>
      <c r="T1361" s="156">
        <v>1.5916248E9</v>
      </c>
      <c r="U1361" s="156">
        <v>152418.8904</v>
      </c>
      <c r="W1361" s="153">
        <f>IFERROR(__xludf.DUMMYFUNCTION("TO_DATE(INT((X1361/(60*60*24))+""1/1/1970""))"),43952.0)</f>
        <v>43952</v>
      </c>
      <c r="X1361" s="152">
        <v>1.5883416E9</v>
      </c>
      <c r="Y1361" s="152">
        <v>9966.192</v>
      </c>
      <c r="AA1361" s="153">
        <f>IFERROR(__xludf.DUMMYFUNCTION("TO_DATE(INT((AB1361/(60*60*24))+""1/1/1970""))"),43962.0)</f>
        <v>43962</v>
      </c>
      <c r="AB1361" s="156">
        <v>1.5891876E9</v>
      </c>
      <c r="AC1361" s="156">
        <v>94371.238</v>
      </c>
      <c r="AE1361" s="153">
        <f>IFERROR(__xludf.DUMMYFUNCTION("TO_DATE(INT((AF1361/(60*60*24))+""1/1/1970""))"),43738.0)</f>
        <v>43738</v>
      </c>
      <c r="AF1361" s="156">
        <v>1.569834E9</v>
      </c>
      <c r="AG1361" s="156">
        <v>92076.118</v>
      </c>
      <c r="AH1361" s="156"/>
      <c r="AI1361" s="153">
        <f>IFERROR(__xludf.DUMMYFUNCTION("TO_DATE(INT((AJ1361/(60*60*24))+""1/1/1970""))"),43990.0)</f>
        <v>43990</v>
      </c>
      <c r="AJ1361" s="156">
        <v>1.5916248E9</v>
      </c>
      <c r="AK1361" s="156">
        <v>105589.5079</v>
      </c>
      <c r="AL1361" s="152">
        <v>183305.6511</v>
      </c>
      <c r="AM1361" s="159">
        <v>233068.49</v>
      </c>
      <c r="AN1361" s="152">
        <f t="shared" si="1"/>
        <v>33686.023</v>
      </c>
      <c r="AO1361" s="152">
        <f t="shared" si="2"/>
        <v>152418.8904</v>
      </c>
      <c r="AP1361" s="152">
        <f t="shared" si="3"/>
        <v>10085.7825</v>
      </c>
      <c r="AQ1361" s="152">
        <f t="shared" si="4"/>
        <v>90384.8252</v>
      </c>
      <c r="AR1361" s="152">
        <f t="shared" si="5"/>
        <v>96829.7789</v>
      </c>
    </row>
    <row r="1362">
      <c r="A1362" s="156">
        <v>1.53624066E9</v>
      </c>
      <c r="B1362" s="156">
        <v>124859.9443</v>
      </c>
      <c r="D1362" s="153">
        <f>IFERROR(__xludf.DUMMYFUNCTION("TO_DATE(INT((E1362/(60*60*24))+""1/1/1970""))"),43991.0)</f>
        <v>43991</v>
      </c>
      <c r="E1362" s="156">
        <v>1.5916752E9</v>
      </c>
      <c r="F1362" s="156">
        <v>105589.5079</v>
      </c>
      <c r="H1362" s="153">
        <f>IFERROR(__xludf.DUMMYFUNCTION("TO_DATE(INT((I1362/(60*60*24))+""1/1/1970""))"),43991.0)</f>
        <v>43991</v>
      </c>
      <c r="I1362" s="152">
        <v>1.5916752E9</v>
      </c>
      <c r="J1362" s="152">
        <v>188077.9511</v>
      </c>
      <c r="L1362" s="158">
        <v>43991.0</v>
      </c>
      <c r="M1362" s="159">
        <v>235704.87</v>
      </c>
      <c r="O1362" s="153">
        <f>IFERROR(__xludf.DUMMYFUNCTION("TO_DATE(INT((P1362/(60*60*24))+""1/1/1970""))"),43735.0)</f>
        <v>43735</v>
      </c>
      <c r="P1362" s="13">
        <v>1.5695928E9</v>
      </c>
      <c r="Q1362" s="13">
        <v>32420.828</v>
      </c>
      <c r="S1362" s="153">
        <f>IFERROR(__xludf.DUMMYFUNCTION("TO_DATE(INT((T1362/(60*60*24))+""1/1/1970""))"),43991.0)</f>
        <v>43991</v>
      </c>
      <c r="T1362" s="156">
        <v>1.5916752E9</v>
      </c>
      <c r="U1362" s="156">
        <v>152528.3176</v>
      </c>
      <c r="W1362" s="153">
        <f>IFERROR(__xludf.DUMMYFUNCTION("TO_DATE(INT((X1362/(60*60*24))+""1/1/1970""))"),43953.0)</f>
        <v>43953</v>
      </c>
      <c r="X1362" s="152">
        <v>1.5883776E9</v>
      </c>
      <c r="Y1362" s="152">
        <v>9950.5286</v>
      </c>
      <c r="AA1362" s="153">
        <f>IFERROR(__xludf.DUMMYFUNCTION("TO_DATE(INT((AB1362/(60*60*24))+""1/1/1970""))"),43963.0)</f>
        <v>43963</v>
      </c>
      <c r="AB1362" s="152">
        <v>1.5892668E9</v>
      </c>
      <c r="AC1362" s="152">
        <v>93709.0012</v>
      </c>
      <c r="AE1362" s="153">
        <f>IFERROR(__xludf.DUMMYFUNCTION("TO_DATE(INT((AF1362/(60*60*24))+""1/1/1970""))"),43739.0)</f>
        <v>43739</v>
      </c>
      <c r="AF1362" s="152">
        <v>1.5699132E9</v>
      </c>
      <c r="AG1362" s="152">
        <v>92422.6226</v>
      </c>
      <c r="AH1362" s="156"/>
      <c r="AI1362" s="153">
        <f>IFERROR(__xludf.DUMMYFUNCTION("TO_DATE(INT((AJ1362/(60*60*24))+""1/1/1970""))"),43991.0)</f>
        <v>43991</v>
      </c>
      <c r="AJ1362" s="156">
        <v>1.5916752E9</v>
      </c>
      <c r="AK1362" s="156">
        <v>105589.5079</v>
      </c>
      <c r="AL1362" s="152">
        <v>188077.9511</v>
      </c>
      <c r="AM1362" s="159">
        <v>235704.87</v>
      </c>
      <c r="AN1362" s="152">
        <f t="shared" si="1"/>
        <v>33892.3282</v>
      </c>
      <c r="AO1362" s="152">
        <f t="shared" si="2"/>
        <v>152528.3176</v>
      </c>
      <c r="AP1362" s="152">
        <f t="shared" si="3"/>
        <v>10082.8761</v>
      </c>
      <c r="AQ1362" s="152">
        <f t="shared" si="4"/>
        <v>91070.6488</v>
      </c>
      <c r="AR1362" s="152">
        <f t="shared" si="5"/>
        <v>96730.3473</v>
      </c>
    </row>
    <row r="1363">
      <c r="A1363" s="152">
        <v>1.536264E9</v>
      </c>
      <c r="B1363" s="152">
        <v>124429.422</v>
      </c>
      <c r="D1363" s="153">
        <f>IFERROR(__xludf.DUMMYFUNCTION("TO_DATE(INT((E1363/(60*60*24))+""1/1/1970""))"),43992.0)</f>
        <v>43992</v>
      </c>
      <c r="E1363" s="152">
        <v>1.5917616E9</v>
      </c>
      <c r="F1363" s="152">
        <v>105589.5079</v>
      </c>
      <c r="H1363" s="153">
        <f>IFERROR(__xludf.DUMMYFUNCTION("TO_DATE(INT((I1363/(60*60*24))+""1/1/1970""))"),43992.0)</f>
        <v>43992</v>
      </c>
      <c r="I1363" s="156">
        <v>1.5917616E9</v>
      </c>
      <c r="J1363" s="156">
        <v>186690.6511</v>
      </c>
      <c r="L1363" s="158">
        <v>43992.0</v>
      </c>
      <c r="M1363" s="160">
        <v>234058.84</v>
      </c>
      <c r="O1363" s="153">
        <f>IFERROR(__xludf.DUMMYFUNCTION("TO_DATE(INT((P1363/(60*60*24))+""1/1/1970""))"),43736.0)</f>
        <v>43736</v>
      </c>
      <c r="P1363" s="13">
        <v>1.5696288E9</v>
      </c>
      <c r="Q1363" s="13">
        <v>32399.1207</v>
      </c>
      <c r="S1363" s="153">
        <f>IFERROR(__xludf.DUMMYFUNCTION("TO_DATE(INT((T1363/(60*60*24))+""1/1/1970""))"),43992.0)</f>
        <v>43992</v>
      </c>
      <c r="T1363" s="152">
        <v>1.5917616E9</v>
      </c>
      <c r="U1363" s="152">
        <v>152628.8118</v>
      </c>
      <c r="W1363" s="153">
        <f>IFERROR(__xludf.DUMMYFUNCTION("TO_DATE(INT((X1363/(60*60*24))+""1/1/1970""))"),43955.0)</f>
        <v>43955</v>
      </c>
      <c r="X1363" s="156">
        <v>1.5885504E9</v>
      </c>
      <c r="Y1363" s="156">
        <v>9941.0562</v>
      </c>
      <c r="AA1363" s="153">
        <f>IFERROR(__xludf.DUMMYFUNCTION("TO_DATE(INT((AB1363/(60*60*24))+""1/1/1970""))"),43964.0)</f>
        <v>43964</v>
      </c>
      <c r="AB1363" s="156">
        <v>1.589346E9</v>
      </c>
      <c r="AC1363" s="156">
        <v>93821.2533</v>
      </c>
      <c r="AE1363" s="153">
        <f>IFERROR(__xludf.DUMMYFUNCTION("TO_DATE(INT((AF1363/(60*60*24))+""1/1/1970""))"),43740.0)</f>
        <v>43740</v>
      </c>
      <c r="AF1363" s="156">
        <v>1.5699924E9</v>
      </c>
      <c r="AG1363" s="156">
        <v>92143.314</v>
      </c>
      <c r="AH1363" s="156"/>
      <c r="AI1363" s="153">
        <f>IFERROR(__xludf.DUMMYFUNCTION("TO_DATE(INT((AJ1363/(60*60*24))+""1/1/1970""))"),43992.0)</f>
        <v>43992</v>
      </c>
      <c r="AJ1363" s="152">
        <v>1.5917616E9</v>
      </c>
      <c r="AK1363" s="152">
        <v>105589.5079</v>
      </c>
      <c r="AL1363" s="156">
        <v>186690.6511</v>
      </c>
      <c r="AM1363" s="160">
        <v>234058.84</v>
      </c>
      <c r="AN1363" s="152">
        <f t="shared" si="1"/>
        <v>34016.5482</v>
      </c>
      <c r="AO1363" s="152">
        <f t="shared" si="2"/>
        <v>152628.8118</v>
      </c>
      <c r="AP1363" s="152">
        <f t="shared" si="3"/>
        <v>10070.4034</v>
      </c>
      <c r="AQ1363" s="152">
        <f t="shared" si="4"/>
        <v>90900.1122</v>
      </c>
      <c r="AR1363" s="152">
        <f t="shared" si="5"/>
        <v>96967.6175</v>
      </c>
    </row>
    <row r="1364">
      <c r="A1364" s="156">
        <v>1.53632706E9</v>
      </c>
      <c r="B1364" s="156">
        <v>123951.5423</v>
      </c>
      <c r="D1364" s="153">
        <f>IFERROR(__xludf.DUMMYFUNCTION("TO_DATE(INT((E1364/(60*60*24))+""1/1/1970""))"),43993.0)</f>
        <v>43993</v>
      </c>
      <c r="E1364" s="156">
        <v>1.591848E9</v>
      </c>
      <c r="F1364" s="156">
        <v>105589.5079</v>
      </c>
      <c r="H1364" s="153">
        <f>IFERROR(__xludf.DUMMYFUNCTION("TO_DATE(INT((I1364/(60*60*24))+""1/1/1970""))"),43993.0)</f>
        <v>43993</v>
      </c>
      <c r="I1364" s="152">
        <v>1.591848E9</v>
      </c>
      <c r="J1364" s="152">
        <v>192495.6811</v>
      </c>
      <c r="L1364" s="158">
        <v>43993.0</v>
      </c>
      <c r="M1364" s="159">
        <v>232836.27</v>
      </c>
      <c r="O1364" s="153">
        <f>IFERROR(__xludf.DUMMYFUNCTION("TO_DATE(INT((P1364/(60*60*24))+""1/1/1970""))"),43737.0)</f>
        <v>43737</v>
      </c>
      <c r="P1364" s="13">
        <v>1.5697152E9</v>
      </c>
      <c r="Q1364" s="13">
        <v>32399.1207</v>
      </c>
      <c r="S1364" s="153">
        <f>IFERROR(__xludf.DUMMYFUNCTION("TO_DATE(INT((T1364/(60*60*24))+""1/1/1970""))"),43993.0)</f>
        <v>43993</v>
      </c>
      <c r="T1364" s="156">
        <v>1.591848E9</v>
      </c>
      <c r="U1364" s="156">
        <v>153055.002</v>
      </c>
      <c r="W1364" s="153">
        <f>IFERROR(__xludf.DUMMYFUNCTION("TO_DATE(INT((X1364/(60*60*24))+""1/1/1970""))"),43956.0)</f>
        <v>43956</v>
      </c>
      <c r="X1364" s="152">
        <v>1.5886872E9</v>
      </c>
      <c r="Y1364" s="152">
        <v>9945.9825</v>
      </c>
      <c r="AA1364" s="153">
        <f>IFERROR(__xludf.DUMMYFUNCTION("TO_DATE(INT((AB1364/(60*60*24))+""1/1/1970""))"),43965.0)</f>
        <v>43965</v>
      </c>
      <c r="AB1364" s="152">
        <v>1.5894252E9</v>
      </c>
      <c r="AC1364" s="152">
        <v>93371.6405</v>
      </c>
      <c r="AE1364" s="153">
        <f>IFERROR(__xludf.DUMMYFUNCTION("TO_DATE(INT((AF1364/(60*60*24))+""1/1/1970""))"),43741.0)</f>
        <v>43741</v>
      </c>
      <c r="AF1364" s="152">
        <v>1.5700716E9</v>
      </c>
      <c r="AG1364" s="152">
        <v>91929.1774</v>
      </c>
      <c r="AH1364" s="156"/>
      <c r="AI1364" s="153">
        <f>IFERROR(__xludf.DUMMYFUNCTION("TO_DATE(INT((AJ1364/(60*60*24))+""1/1/1970""))"),43993.0)</f>
        <v>43993</v>
      </c>
      <c r="AJ1364" s="156">
        <v>1.591848E9</v>
      </c>
      <c r="AK1364" s="156">
        <v>105589.5079</v>
      </c>
      <c r="AL1364" s="152">
        <v>192495.6811</v>
      </c>
      <c r="AM1364" s="159">
        <v>232836.27</v>
      </c>
      <c r="AN1364" s="152">
        <f t="shared" si="1"/>
        <v>34122.8962</v>
      </c>
      <c r="AO1364" s="152">
        <f t="shared" si="2"/>
        <v>153055.002</v>
      </c>
      <c r="AP1364" s="152">
        <f t="shared" si="3"/>
        <v>10077.5583</v>
      </c>
      <c r="AQ1364" s="152">
        <f t="shared" si="4"/>
        <v>91003.2375</v>
      </c>
      <c r="AR1364" s="152">
        <f t="shared" si="5"/>
        <v>97264.2053</v>
      </c>
    </row>
    <row r="1365">
      <c r="A1365" s="152">
        <v>1.5363504E9</v>
      </c>
      <c r="B1365" s="152">
        <v>124188.3296</v>
      </c>
      <c r="D1365" s="153">
        <f>IFERROR(__xludf.DUMMYFUNCTION("TO_DATE(INT((E1365/(60*60*24))+""1/1/1970""))"),43994.0)</f>
        <v>43994</v>
      </c>
      <c r="E1365" s="152">
        <v>1.5919344E9</v>
      </c>
      <c r="F1365" s="152">
        <v>105589.5079</v>
      </c>
      <c r="H1365" s="153">
        <f>IFERROR(__xludf.DUMMYFUNCTION("TO_DATE(INT((I1365/(60*60*24))+""1/1/1970""))"),43994.0)</f>
        <v>43994</v>
      </c>
      <c r="I1365" s="156">
        <v>1.5919344E9</v>
      </c>
      <c r="J1365" s="156">
        <v>193331.3811</v>
      </c>
      <c r="L1365" s="158">
        <v>43994.0</v>
      </c>
      <c r="M1365" s="160">
        <v>220275.9</v>
      </c>
      <c r="O1365" s="153">
        <f>IFERROR(__xludf.DUMMYFUNCTION("TO_DATE(INT((P1365/(60*60*24))+""1/1/1970""))"),43738.0)</f>
        <v>43738</v>
      </c>
      <c r="P1365" s="13">
        <v>1.5698016E9</v>
      </c>
      <c r="Q1365" s="13">
        <v>32390.3027</v>
      </c>
      <c r="S1365" s="153">
        <f>IFERROR(__xludf.DUMMYFUNCTION("TO_DATE(INT((T1365/(60*60*24))+""1/1/1970""))"),43994.0)</f>
        <v>43994</v>
      </c>
      <c r="T1365" s="152">
        <v>1.5919344E9</v>
      </c>
      <c r="U1365" s="152">
        <v>152873.9946</v>
      </c>
      <c r="W1365" s="153">
        <f>IFERROR(__xludf.DUMMYFUNCTION("TO_DATE(INT((X1365/(60*60*24))+""1/1/1970""))"),43957.0)</f>
        <v>43957</v>
      </c>
      <c r="X1365" s="152">
        <v>1.5887736E9</v>
      </c>
      <c r="Y1365" s="152">
        <v>9941.0968</v>
      </c>
      <c r="AA1365" s="153">
        <f>IFERROR(__xludf.DUMMYFUNCTION("TO_DATE(INT((AB1365/(60*60*24))+""1/1/1970""))"),43966.0)</f>
        <v>43966</v>
      </c>
      <c r="AB1365" s="156">
        <v>1.5895044E9</v>
      </c>
      <c r="AC1365" s="156">
        <v>93641.4469</v>
      </c>
      <c r="AE1365" s="153">
        <f>IFERROR(__xludf.DUMMYFUNCTION("TO_DATE(INT((AF1365/(60*60*24))+""1/1/1970""))"),43742.0)</f>
        <v>43742</v>
      </c>
      <c r="AF1365" s="156">
        <v>1.5701508E9</v>
      </c>
      <c r="AG1365" s="156">
        <v>91815.4301</v>
      </c>
      <c r="AH1365" s="156"/>
      <c r="AI1365" s="153">
        <f>IFERROR(__xludf.DUMMYFUNCTION("TO_DATE(INT((AJ1365/(60*60*24))+""1/1/1970""))"),43994.0)</f>
        <v>43994</v>
      </c>
      <c r="AJ1365" s="152">
        <v>1.5919344E9</v>
      </c>
      <c r="AK1365" s="152">
        <v>105589.5079</v>
      </c>
      <c r="AL1365" s="156">
        <v>193331.3811</v>
      </c>
      <c r="AM1365" s="160">
        <v>220275.9</v>
      </c>
      <c r="AN1365" s="152">
        <f t="shared" si="1"/>
        <v>34236.5295</v>
      </c>
      <c r="AO1365" s="152">
        <f t="shared" si="2"/>
        <v>152873.9946</v>
      </c>
      <c r="AP1365" s="152">
        <f t="shared" si="3"/>
        <v>10038.718</v>
      </c>
      <c r="AQ1365" s="152">
        <f t="shared" si="4"/>
        <v>92283.2688</v>
      </c>
      <c r="AR1365" s="152">
        <f t="shared" si="5"/>
        <v>96590.8017</v>
      </c>
    </row>
    <row r="1366">
      <c r="A1366" s="156">
        <v>1.53658626E9</v>
      </c>
      <c r="B1366" s="156">
        <v>124692.0406</v>
      </c>
      <c r="D1366" s="153">
        <f>IFERROR(__xludf.DUMMYFUNCTION("TO_DATE(INT((E1366/(60*60*24))+""1/1/1970""))"),43995.0)</f>
        <v>43995</v>
      </c>
      <c r="E1366" s="156">
        <v>1.5920208E9</v>
      </c>
      <c r="F1366" s="156">
        <v>105589.5079</v>
      </c>
      <c r="H1366" s="153">
        <f>IFERROR(__xludf.DUMMYFUNCTION("TO_DATE(INT((I1366/(60*60*24))+""1/1/1970""))"),43995.0)</f>
        <v>43995</v>
      </c>
      <c r="I1366" s="152">
        <v>1.5920208E9</v>
      </c>
      <c r="J1366" s="152">
        <v>194432.2111</v>
      </c>
      <c r="L1366" s="158">
        <v>43995.0</v>
      </c>
      <c r="M1366" s="159">
        <v>222734.7</v>
      </c>
      <c r="O1366" s="153">
        <f>IFERROR(__xludf.DUMMYFUNCTION("TO_DATE(INT((P1366/(60*60*24))+""1/1/1970""))"),43739.0)</f>
        <v>43739</v>
      </c>
      <c r="P1366" s="13">
        <v>1.5699384E9</v>
      </c>
      <c r="Q1366" s="13">
        <v>32340.3518</v>
      </c>
      <c r="S1366" s="153">
        <f>IFERROR(__xludf.DUMMYFUNCTION("TO_DATE(INT((T1366/(60*60*24))+""1/1/1970""))"),43995.0)</f>
        <v>43995</v>
      </c>
      <c r="T1366" s="156">
        <v>1.5920208E9</v>
      </c>
      <c r="U1366" s="156">
        <v>152979.0729</v>
      </c>
      <c r="W1366" s="153">
        <f>IFERROR(__xludf.DUMMYFUNCTION("TO_DATE(INT((X1366/(60*60*24))+""1/1/1970""))"),43958.0)</f>
        <v>43958</v>
      </c>
      <c r="X1366" s="152">
        <v>1.58886E9</v>
      </c>
      <c r="Y1366" s="152">
        <v>9929.7459</v>
      </c>
      <c r="AA1366" s="153">
        <f>IFERROR(__xludf.DUMMYFUNCTION("TO_DATE(INT((AB1366/(60*60*24))+""1/1/1970""))"),43968.0)</f>
        <v>43968</v>
      </c>
      <c r="AB1366" s="152">
        <v>1.5897528E9</v>
      </c>
      <c r="AC1366" s="152">
        <v>93553.3297</v>
      </c>
      <c r="AE1366" s="153">
        <f>IFERROR(__xludf.DUMMYFUNCTION("TO_DATE(INT((AF1366/(60*60*24))+""1/1/1970""))"),43743.0)</f>
        <v>43743</v>
      </c>
      <c r="AF1366" s="152">
        <v>1.5702336E9</v>
      </c>
      <c r="AG1366" s="152">
        <v>91785.4752</v>
      </c>
      <c r="AH1366" s="156"/>
      <c r="AI1366" s="153">
        <f>IFERROR(__xludf.DUMMYFUNCTION("TO_DATE(INT((AJ1366/(60*60*24))+""1/1/1970""))"),43995.0)</f>
        <v>43995</v>
      </c>
      <c r="AJ1366" s="156">
        <v>1.5920208E9</v>
      </c>
      <c r="AK1366" s="156">
        <v>105589.5079</v>
      </c>
      <c r="AL1366" s="152">
        <v>194432.2111</v>
      </c>
      <c r="AM1366" s="159">
        <v>222734.7</v>
      </c>
      <c r="AN1366" s="152">
        <f t="shared" si="1"/>
        <v>34106.8216</v>
      </c>
      <c r="AO1366" s="152">
        <f t="shared" si="2"/>
        <v>152979.0729</v>
      </c>
      <c r="AP1366" s="152">
        <f t="shared" si="3"/>
        <v>10045.7662</v>
      </c>
      <c r="AQ1366" s="152">
        <f t="shared" si="4"/>
        <v>92283.2688</v>
      </c>
      <c r="AR1366" s="152">
        <f t="shared" si="5"/>
        <v>96312.9907</v>
      </c>
    </row>
    <row r="1367">
      <c r="A1367" s="152">
        <v>1.5366096E9</v>
      </c>
      <c r="B1367" s="152">
        <v>124403.5907</v>
      </c>
      <c r="D1367" s="153">
        <f>IFERROR(__xludf.DUMMYFUNCTION("TO_DATE(INT((E1367/(60*60*24))+""1/1/1970""))"),43997.0)</f>
        <v>43997</v>
      </c>
      <c r="E1367" s="152">
        <v>1.5922296E9</v>
      </c>
      <c r="F1367" s="152">
        <v>105589.5079</v>
      </c>
      <c r="H1367" s="153">
        <f>IFERROR(__xludf.DUMMYFUNCTION("TO_DATE(INT((I1367/(60*60*24))+""1/1/1970""))"),43997.0)</f>
        <v>43997</v>
      </c>
      <c r="I1367" s="156">
        <v>1.5922296E9</v>
      </c>
      <c r="J1367" s="156">
        <v>194432.2111</v>
      </c>
      <c r="L1367" s="158">
        <v>43997.0</v>
      </c>
      <c r="M1367" s="160">
        <v>222734.7</v>
      </c>
      <c r="O1367" s="153">
        <f>IFERROR(__xludf.DUMMYFUNCTION("TO_DATE(INT((P1367/(60*60*24))+""1/1/1970""))"),43740.0)</f>
        <v>43740</v>
      </c>
      <c r="P1367" s="13">
        <v>1.5700248E9</v>
      </c>
      <c r="Q1367" s="13">
        <v>32512.5978</v>
      </c>
      <c r="S1367" s="153">
        <f>IFERROR(__xludf.DUMMYFUNCTION("TO_DATE(INT((T1367/(60*60*24))+""1/1/1970""))"),43997.0)</f>
        <v>43997</v>
      </c>
      <c r="T1367" s="152">
        <v>1.5921936E9</v>
      </c>
      <c r="U1367" s="152">
        <v>152979.0729</v>
      </c>
      <c r="W1367" s="153">
        <f>IFERROR(__xludf.DUMMYFUNCTION("TO_DATE(INT((X1367/(60*60*24))+""1/1/1970""))"),43959.0)</f>
        <v>43959</v>
      </c>
      <c r="X1367" s="152">
        <v>1.5889464E9</v>
      </c>
      <c r="Y1367" s="152">
        <v>9955.7508</v>
      </c>
      <c r="AA1367" s="153">
        <f>IFERROR(__xludf.DUMMYFUNCTION("TO_DATE(INT((AB1367/(60*60*24))+""1/1/1970""))"),43969.0)</f>
        <v>43969</v>
      </c>
      <c r="AB1367" s="152">
        <v>1.5897924E9</v>
      </c>
      <c r="AC1367" s="152">
        <v>93535.0681</v>
      </c>
      <c r="AE1367" s="153">
        <f>IFERROR(__xludf.DUMMYFUNCTION("TO_DATE(INT((AF1367/(60*60*24))+""1/1/1970""))"),43744.0)</f>
        <v>43744</v>
      </c>
      <c r="AF1367" s="156">
        <v>1.5703992E9</v>
      </c>
      <c r="AG1367" s="156">
        <v>91785.4752</v>
      </c>
      <c r="AH1367" s="156"/>
      <c r="AI1367" s="153">
        <f>IFERROR(__xludf.DUMMYFUNCTION("TO_DATE(INT((AJ1367/(60*60*24))+""1/1/1970""))"),43997.0)</f>
        <v>43997</v>
      </c>
      <c r="AJ1367" s="152">
        <v>1.5922296E9</v>
      </c>
      <c r="AK1367" s="152">
        <v>105589.5079</v>
      </c>
      <c r="AL1367" s="156">
        <v>194432.2111</v>
      </c>
      <c r="AM1367" s="160">
        <v>222734.7</v>
      </c>
      <c r="AN1367" s="152">
        <f t="shared" si="1"/>
        <v>34123.5733</v>
      </c>
      <c r="AO1367" s="152">
        <f t="shared" si="2"/>
        <v>152979.0729</v>
      </c>
      <c r="AP1367" s="152">
        <f t="shared" si="3"/>
        <v>10037.6024</v>
      </c>
      <c r="AQ1367" s="152">
        <f t="shared" si="4"/>
        <v>92181.4228</v>
      </c>
      <c r="AR1367" s="152">
        <f t="shared" si="5"/>
        <v>96281.8383</v>
      </c>
    </row>
    <row r="1368">
      <c r="A1368" s="156">
        <v>1.53667266E9</v>
      </c>
      <c r="B1368" s="156">
        <v>124037.6468</v>
      </c>
      <c r="D1368" s="153">
        <f>IFERROR(__xludf.DUMMYFUNCTION("TO_DATE(INT((E1368/(60*60*24))+""1/1/1970""))"),43998.0)</f>
        <v>43998</v>
      </c>
      <c r="E1368" s="152">
        <v>1.59228E9</v>
      </c>
      <c r="F1368" s="152">
        <v>105589.5079</v>
      </c>
      <c r="H1368" s="153">
        <f>IFERROR(__xludf.DUMMYFUNCTION("TO_DATE(INT((I1368/(60*60*24))+""1/1/1970""))"),43998.0)</f>
        <v>43998</v>
      </c>
      <c r="I1368" s="156">
        <v>1.59228E9</v>
      </c>
      <c r="J1368" s="156">
        <v>200583.7911</v>
      </c>
      <c r="L1368" s="158">
        <v>43998.0</v>
      </c>
      <c r="M1368" s="160">
        <v>224674.42</v>
      </c>
      <c r="O1368" s="153">
        <f>IFERROR(__xludf.DUMMYFUNCTION("TO_DATE(INT((P1368/(60*60*24))+""1/1/1970""))"),43741.0)</f>
        <v>43741</v>
      </c>
      <c r="P1368" s="13">
        <v>1.5701112E9</v>
      </c>
      <c r="Q1368" s="13">
        <v>32574.3706</v>
      </c>
      <c r="S1368" s="153">
        <f>IFERROR(__xludf.DUMMYFUNCTION("TO_DATE(INT((T1368/(60*60*24))+""1/1/1970""))"),43998.0)</f>
        <v>43998</v>
      </c>
      <c r="T1368" s="156">
        <v>1.59228E9</v>
      </c>
      <c r="U1368" s="156">
        <v>153254.4625</v>
      </c>
      <c r="W1368" s="153">
        <f>IFERROR(__xludf.DUMMYFUNCTION("TO_DATE(INT((X1368/(60*60*24))+""1/1/1970""))"),43960.0)</f>
        <v>43960</v>
      </c>
      <c r="X1368" s="152">
        <v>1.5889824E9</v>
      </c>
      <c r="Y1368" s="152">
        <v>9961.2412</v>
      </c>
      <c r="AA1368" s="153">
        <f>IFERROR(__xludf.DUMMYFUNCTION("TO_DATE(INT((AB1368/(60*60*24))+""1/1/1970""))"),43970.0)</f>
        <v>43970</v>
      </c>
      <c r="AB1368" s="156">
        <v>1.5898716E9</v>
      </c>
      <c r="AC1368" s="156">
        <v>93486.7349</v>
      </c>
      <c r="AE1368" s="153">
        <f>IFERROR(__xludf.DUMMYFUNCTION("TO_DATE(INT((AF1368/(60*60*24))+""1/1/1970""))"),43745.0)</f>
        <v>43745</v>
      </c>
      <c r="AF1368" s="156">
        <v>1.5704388E9</v>
      </c>
      <c r="AG1368" s="156">
        <v>91743.3765</v>
      </c>
      <c r="AH1368" s="156"/>
      <c r="AI1368" s="153">
        <f>IFERROR(__xludf.DUMMYFUNCTION("TO_DATE(INT((AJ1368/(60*60*24))+""1/1/1970""))"),43998.0)</f>
        <v>43998</v>
      </c>
      <c r="AJ1368" s="152">
        <v>1.59228E9</v>
      </c>
      <c r="AK1368" s="152">
        <v>105589.5079</v>
      </c>
      <c r="AL1368" s="156">
        <v>200583.7911</v>
      </c>
      <c r="AM1368" s="160">
        <v>224674.42</v>
      </c>
      <c r="AN1368" s="152">
        <f t="shared" si="1"/>
        <v>34107.0406</v>
      </c>
      <c r="AO1368" s="152">
        <f t="shared" si="2"/>
        <v>153254.4625</v>
      </c>
      <c r="AP1368" s="152">
        <f t="shared" si="3"/>
        <v>10069.6439</v>
      </c>
      <c r="AQ1368" s="152">
        <f t="shared" si="4"/>
        <v>92019.2548</v>
      </c>
      <c r="AR1368" s="152">
        <f t="shared" si="5"/>
        <v>97015.8397</v>
      </c>
    </row>
    <row r="1369">
      <c r="A1369" s="152">
        <v>1.536696E9</v>
      </c>
      <c r="B1369" s="152">
        <v>124812.5869</v>
      </c>
      <c r="D1369" s="153">
        <f>IFERROR(__xludf.DUMMYFUNCTION("TO_DATE(INT((E1369/(60*60*24))+""1/1/1970""))"),43999.0)</f>
        <v>43999</v>
      </c>
      <c r="E1369" s="156">
        <v>1.5923664E9</v>
      </c>
      <c r="F1369" s="156">
        <v>105589.5079</v>
      </c>
      <c r="H1369" s="153">
        <f>IFERROR(__xludf.DUMMYFUNCTION("TO_DATE(INT((I1369/(60*60*24))+""1/1/1970""))"),43999.0)</f>
        <v>43999</v>
      </c>
      <c r="I1369" s="152">
        <v>1.5923664E9</v>
      </c>
      <c r="J1369" s="152">
        <v>199924.6911</v>
      </c>
      <c r="L1369" s="158">
        <v>43999.0</v>
      </c>
      <c r="M1369" s="159">
        <v>228710.95</v>
      </c>
      <c r="O1369" s="153">
        <f>IFERROR(__xludf.DUMMYFUNCTION("TO_DATE(INT((P1369/(60*60*24))+""1/1/1970""))"),43742.0)</f>
        <v>43742</v>
      </c>
      <c r="P1369" s="13">
        <v>1.5701976E9</v>
      </c>
      <c r="Q1369" s="13">
        <v>32612.108</v>
      </c>
      <c r="S1369" s="153">
        <f>IFERROR(__xludf.DUMMYFUNCTION("TO_DATE(INT((T1369/(60*60*24))+""1/1/1970""))"),43999.0)</f>
        <v>43999</v>
      </c>
      <c r="T1369" s="152">
        <v>1.5923664E9</v>
      </c>
      <c r="U1369" s="152">
        <v>153089.7929</v>
      </c>
      <c r="W1369" s="153">
        <f>IFERROR(__xludf.DUMMYFUNCTION("TO_DATE(INT((X1369/(60*60*24))+""1/1/1970""))"),43962.0)</f>
        <v>43962</v>
      </c>
      <c r="X1369" s="156">
        <v>1.5891552E9</v>
      </c>
      <c r="Y1369" s="156">
        <v>9957.8621</v>
      </c>
      <c r="AA1369" s="153">
        <f>IFERROR(__xludf.DUMMYFUNCTION("TO_DATE(INT((AB1369/(60*60*24))+""1/1/1970""))"),43971.0)</f>
        <v>43971</v>
      </c>
      <c r="AB1369" s="152">
        <v>1.5899508E9</v>
      </c>
      <c r="AC1369" s="152">
        <v>93457.6701</v>
      </c>
      <c r="AE1369" s="153">
        <f>IFERROR(__xludf.DUMMYFUNCTION("TO_DATE(INT((AF1369/(60*60*24))+""1/1/1970""))"),43746.0)</f>
        <v>43746</v>
      </c>
      <c r="AF1369" s="152">
        <v>1.570518E9</v>
      </c>
      <c r="AG1369" s="152">
        <v>91839.313</v>
      </c>
      <c r="AH1369" s="156"/>
      <c r="AI1369" s="153">
        <f>IFERROR(__xludf.DUMMYFUNCTION("TO_DATE(INT((AJ1369/(60*60*24))+""1/1/1970""))"),43999.0)</f>
        <v>43999</v>
      </c>
      <c r="AJ1369" s="156">
        <v>1.5923664E9</v>
      </c>
      <c r="AK1369" s="156">
        <v>105589.5079</v>
      </c>
      <c r="AL1369" s="152">
        <v>199924.6911</v>
      </c>
      <c r="AM1369" s="159">
        <v>228710.95</v>
      </c>
      <c r="AN1369" s="152">
        <f t="shared" si="1"/>
        <v>34135.0161</v>
      </c>
      <c r="AO1369" s="152">
        <f t="shared" si="2"/>
        <v>153089.7929</v>
      </c>
      <c r="AP1369" s="152">
        <f t="shared" si="3"/>
        <v>10053.0878</v>
      </c>
      <c r="AQ1369" s="152">
        <f t="shared" si="4"/>
        <v>92172.7744</v>
      </c>
      <c r="AR1369" s="152">
        <f t="shared" si="5"/>
        <v>96395.3525</v>
      </c>
    </row>
    <row r="1370">
      <c r="A1370" s="156">
        <v>1.53675906E9</v>
      </c>
      <c r="B1370" s="156">
        <v>124765.2294</v>
      </c>
      <c r="D1370" s="153">
        <f>IFERROR(__xludf.DUMMYFUNCTION("TO_DATE(INT((E1370/(60*60*24))+""1/1/1970""))"),44000.0)</f>
        <v>44000</v>
      </c>
      <c r="E1370" s="152">
        <v>1.5924528E9</v>
      </c>
      <c r="F1370" s="152">
        <v>105589.5079</v>
      </c>
      <c r="H1370" s="153">
        <f>IFERROR(__xludf.DUMMYFUNCTION("TO_DATE(INT((I1370/(60*60*24))+""1/1/1970""))"),44000.0)</f>
        <v>44000</v>
      </c>
      <c r="I1370" s="156">
        <v>1.5924528E9</v>
      </c>
      <c r="J1370" s="156">
        <v>202588.6611</v>
      </c>
      <c r="L1370" s="158">
        <v>44000.0</v>
      </c>
      <c r="M1370" s="160">
        <v>227823.05</v>
      </c>
      <c r="O1370" s="153">
        <f>IFERROR(__xludf.DUMMYFUNCTION("TO_DATE(INT((P1370/(60*60*24))+""1/1/1970""))"),43743.0)</f>
        <v>43743</v>
      </c>
      <c r="P1370" s="13">
        <v>1.5702336E9</v>
      </c>
      <c r="Q1370" s="13">
        <v>32604.5006</v>
      </c>
      <c r="S1370" s="153">
        <f>IFERROR(__xludf.DUMMYFUNCTION("TO_DATE(INT((T1370/(60*60*24))+""1/1/1970""))"),44000.0)</f>
        <v>44000</v>
      </c>
      <c r="T1370" s="156">
        <v>1.5924528E9</v>
      </c>
      <c r="U1370" s="156">
        <v>153058.058</v>
      </c>
      <c r="W1370" s="153">
        <f>IFERROR(__xludf.DUMMYFUNCTION("TO_DATE(INT((X1370/(60*60*24))+""1/1/1970""))"),43963.0)</f>
        <v>43963</v>
      </c>
      <c r="X1370" s="152">
        <v>1.589292E9</v>
      </c>
      <c r="Y1370" s="152">
        <v>9943.0774</v>
      </c>
      <c r="AA1370" s="153">
        <f>IFERROR(__xludf.DUMMYFUNCTION("TO_DATE(INT((AB1370/(60*60*24))+""1/1/1970""))"),43972.0)</f>
        <v>43972</v>
      </c>
      <c r="AB1370" s="156">
        <v>1.59003E9</v>
      </c>
      <c r="AC1370" s="156">
        <v>93452.0753</v>
      </c>
      <c r="AE1370" s="153">
        <f>IFERROR(__xludf.DUMMYFUNCTION("TO_DATE(INT((AF1370/(60*60*24))+""1/1/1970""))"),43747.0)</f>
        <v>43747</v>
      </c>
      <c r="AF1370" s="156">
        <v>1.5705972E9</v>
      </c>
      <c r="AG1370" s="156">
        <v>91933.2254</v>
      </c>
      <c r="AH1370" s="156"/>
      <c r="AI1370" s="153">
        <f>IFERROR(__xludf.DUMMYFUNCTION("TO_DATE(INT((AJ1370/(60*60*24))+""1/1/1970""))"),44000.0)</f>
        <v>44000</v>
      </c>
      <c r="AJ1370" s="152">
        <v>1.5924528E9</v>
      </c>
      <c r="AK1370" s="152">
        <v>105589.5079</v>
      </c>
      <c r="AL1370" s="156">
        <v>202588.6611</v>
      </c>
      <c r="AM1370" s="160">
        <v>227823.05</v>
      </c>
      <c r="AN1370" s="152">
        <f t="shared" si="1"/>
        <v>34223.3437</v>
      </c>
      <c r="AO1370" s="152">
        <f t="shared" si="2"/>
        <v>153058.058</v>
      </c>
      <c r="AP1370" s="152">
        <f t="shared" si="3"/>
        <v>10045.0133</v>
      </c>
      <c r="AQ1370" s="152">
        <f t="shared" si="4"/>
        <v>92345.7094</v>
      </c>
      <c r="AR1370" s="152">
        <f t="shared" si="5"/>
        <v>96197.7695</v>
      </c>
    </row>
    <row r="1371">
      <c r="A1371" s="152">
        <v>1.5367824E9</v>
      </c>
      <c r="B1371" s="152">
        <v>124842.7234</v>
      </c>
      <c r="D1371" s="153">
        <f>IFERROR(__xludf.DUMMYFUNCTION("TO_DATE(INT((E1371/(60*60*24))+""1/1/1970""))"),44001.0)</f>
        <v>44001</v>
      </c>
      <c r="E1371" s="156">
        <v>1.5925392E9</v>
      </c>
      <c r="F1371" s="156">
        <v>105589.5079</v>
      </c>
      <c r="H1371" s="153">
        <f>IFERROR(__xludf.DUMMYFUNCTION("TO_DATE(INT((I1371/(60*60*24))+""1/1/1970""))"),44001.0)</f>
        <v>44001</v>
      </c>
      <c r="I1371" s="152">
        <v>1.5925392E9</v>
      </c>
      <c r="J1371" s="152">
        <v>207195.9211</v>
      </c>
      <c r="L1371" s="158">
        <v>44001.0</v>
      </c>
      <c r="M1371" s="159">
        <v>228840.72</v>
      </c>
      <c r="O1371" s="153">
        <f>IFERROR(__xludf.DUMMYFUNCTION("TO_DATE(INT((P1371/(60*60*24))+""1/1/1970""))"),43744.0)</f>
        <v>43744</v>
      </c>
      <c r="P1371" s="13">
        <v>1.57032E9</v>
      </c>
      <c r="Q1371" s="13">
        <v>32604.5006</v>
      </c>
      <c r="S1371" s="153">
        <f>IFERROR(__xludf.DUMMYFUNCTION("TO_DATE(INT((T1371/(60*60*24))+""1/1/1970""))"),44001.0)</f>
        <v>44001</v>
      </c>
      <c r="T1371" s="152">
        <v>1.5925392E9</v>
      </c>
      <c r="U1371" s="152">
        <v>153169.0132</v>
      </c>
      <c r="W1371" s="153">
        <f>IFERROR(__xludf.DUMMYFUNCTION("TO_DATE(INT((X1371/(60*60*24))+""1/1/1970""))"),43964.0)</f>
        <v>43964</v>
      </c>
      <c r="X1371" s="152">
        <v>1.5893784E9</v>
      </c>
      <c r="Y1371" s="152">
        <v>9942.4563</v>
      </c>
      <c r="AA1371" s="153">
        <f>IFERROR(__xludf.DUMMYFUNCTION("TO_DATE(INT((AB1371/(60*60*24))+""1/1/1970""))"),43973.0)</f>
        <v>43973</v>
      </c>
      <c r="AB1371" s="152">
        <v>1.5901092E9</v>
      </c>
      <c r="AC1371" s="152">
        <v>93468.6603</v>
      </c>
      <c r="AE1371" s="153">
        <f>IFERROR(__xludf.DUMMYFUNCTION("TO_DATE(INT((AF1371/(60*60*24))+""1/1/1970""))"),43748.0)</f>
        <v>43748</v>
      </c>
      <c r="AF1371" s="152">
        <v>1.5706764E9</v>
      </c>
      <c r="AG1371" s="152">
        <v>91737.3046</v>
      </c>
      <c r="AH1371" s="156"/>
      <c r="AI1371" s="153">
        <f>IFERROR(__xludf.DUMMYFUNCTION("TO_DATE(INT((AJ1371/(60*60*24))+""1/1/1970""))"),44001.0)</f>
        <v>44001</v>
      </c>
      <c r="AJ1371" s="156">
        <v>1.5925392E9</v>
      </c>
      <c r="AK1371" s="156">
        <v>105589.5079</v>
      </c>
      <c r="AL1371" s="152">
        <v>207195.9211</v>
      </c>
      <c r="AM1371" s="159">
        <v>228840.72</v>
      </c>
      <c r="AN1371" s="152">
        <f t="shared" si="1"/>
        <v>34224.211</v>
      </c>
      <c r="AO1371" s="152">
        <f t="shared" si="2"/>
        <v>153169.0132</v>
      </c>
      <c r="AP1371" s="152">
        <f t="shared" si="3"/>
        <v>10045.2161</v>
      </c>
      <c r="AQ1371" s="152">
        <f t="shared" si="4"/>
        <v>92407.9903</v>
      </c>
      <c r="AR1371" s="152">
        <f t="shared" si="5"/>
        <v>95909.2899</v>
      </c>
    </row>
    <row r="1372">
      <c r="A1372" s="156">
        <v>1.53684546E9</v>
      </c>
      <c r="B1372" s="156">
        <v>125333.5188</v>
      </c>
      <c r="D1372" s="153">
        <f>IFERROR(__xludf.DUMMYFUNCTION("TO_DATE(INT((E1372/(60*60*24))+""1/1/1970""))"),44002.0)</f>
        <v>44002</v>
      </c>
      <c r="E1372" s="152">
        <v>1.5926256E9</v>
      </c>
      <c r="F1372" s="152">
        <v>105589.5079</v>
      </c>
      <c r="H1372" s="153">
        <f>IFERROR(__xludf.DUMMYFUNCTION("TO_DATE(INT((I1372/(60*60*24))+""1/1/1970""))"),44002.0)</f>
        <v>44002</v>
      </c>
      <c r="I1372" s="156">
        <v>1.5926256E9</v>
      </c>
      <c r="J1372" s="156">
        <v>208034.3811</v>
      </c>
      <c r="L1372" s="158">
        <v>44002.0</v>
      </c>
      <c r="M1372" s="160">
        <v>226696.1</v>
      </c>
      <c r="O1372" s="153">
        <f>IFERROR(__xludf.DUMMYFUNCTION("TO_DATE(INT((P1372/(60*60*24))+""1/1/1970""))"),43745.0)</f>
        <v>43745</v>
      </c>
      <c r="P1372" s="13">
        <v>1.5704064E9</v>
      </c>
      <c r="Q1372" s="13">
        <v>32652.9771</v>
      </c>
      <c r="S1372" s="153">
        <f>IFERROR(__xludf.DUMMYFUNCTION("TO_DATE(INT((T1372/(60*60*24))+""1/1/1970""))"),44002.0)</f>
        <v>44002</v>
      </c>
      <c r="T1372" s="156">
        <v>1.5926256E9</v>
      </c>
      <c r="U1372" s="156">
        <v>153204.0393</v>
      </c>
      <c r="W1372" s="153">
        <f>IFERROR(__xludf.DUMMYFUNCTION("TO_DATE(INT((X1372/(60*60*24))+""1/1/1970""))"),43965.0)</f>
        <v>43965</v>
      </c>
      <c r="X1372" s="152">
        <v>1.5894648E9</v>
      </c>
      <c r="Y1372" s="152">
        <v>9945.6959</v>
      </c>
      <c r="AA1372" s="153">
        <f>IFERROR(__xludf.DUMMYFUNCTION("TO_DATE(INT((AB1372/(60*60*24))+""1/1/1970""))"),43975.0)</f>
        <v>43975</v>
      </c>
      <c r="AB1372" s="156">
        <v>1.5903576E9</v>
      </c>
      <c r="AC1372" s="156">
        <v>93653.4579</v>
      </c>
      <c r="AE1372" s="153">
        <f>IFERROR(__xludf.DUMMYFUNCTION("TO_DATE(INT((AF1372/(60*60*24))+""1/1/1970""))"),43749.0)</f>
        <v>43749</v>
      </c>
      <c r="AF1372" s="152">
        <v>1.570752E9</v>
      </c>
      <c r="AG1372" s="152">
        <v>91700.0635</v>
      </c>
      <c r="AH1372" s="156"/>
      <c r="AI1372" s="153">
        <f>IFERROR(__xludf.DUMMYFUNCTION("TO_DATE(INT((AJ1372/(60*60*24))+""1/1/1970""))"),44002.0)</f>
        <v>44002</v>
      </c>
      <c r="AJ1372" s="152">
        <v>1.5926256E9</v>
      </c>
      <c r="AK1372" s="152">
        <v>105589.5079</v>
      </c>
      <c r="AL1372" s="156">
        <v>208034.3811</v>
      </c>
      <c r="AM1372" s="160">
        <v>226696.1</v>
      </c>
      <c r="AN1372" s="152">
        <f t="shared" si="1"/>
        <v>34236.1037</v>
      </c>
      <c r="AO1372" s="152">
        <f t="shared" si="2"/>
        <v>153204.0393</v>
      </c>
      <c r="AP1372" s="152">
        <f t="shared" si="3"/>
        <v>10042.0924</v>
      </c>
      <c r="AQ1372" s="152">
        <f t="shared" si="4"/>
        <v>92407.9903</v>
      </c>
      <c r="AR1372" s="152">
        <f t="shared" si="5"/>
        <v>95648.9755</v>
      </c>
    </row>
    <row r="1373">
      <c r="A1373" s="152">
        <v>1.5368688E9</v>
      </c>
      <c r="B1373" s="152">
        <v>125578.9165</v>
      </c>
      <c r="D1373" s="153">
        <f>IFERROR(__xludf.DUMMYFUNCTION("TO_DATE(INT((E1373/(60*60*24))+""1/1/1970""))"),44004.0)</f>
        <v>44004</v>
      </c>
      <c r="E1373" s="156">
        <v>1.5928344E9</v>
      </c>
      <c r="F1373" s="156">
        <v>105589.5079</v>
      </c>
      <c r="H1373" s="153">
        <f>IFERROR(__xludf.DUMMYFUNCTION("TO_DATE(INT((I1373/(60*60*24))+""1/1/1970""))"),44004.0)</f>
        <v>44004</v>
      </c>
      <c r="I1373" s="152">
        <v>1.5928344E9</v>
      </c>
      <c r="J1373" s="152">
        <v>208034.3811</v>
      </c>
      <c r="L1373" s="158">
        <v>44004.0</v>
      </c>
      <c r="M1373" s="159">
        <v>226696.1</v>
      </c>
      <c r="O1373" s="153">
        <f>IFERROR(__xludf.DUMMYFUNCTION("TO_DATE(INT((P1373/(60*60*24))+""1/1/1970""))"),43746.0)</f>
        <v>43746</v>
      </c>
      <c r="P1373" s="13">
        <v>1.5705432E9</v>
      </c>
      <c r="Q1373" s="13">
        <v>32780.7666</v>
      </c>
      <c r="S1373" s="153">
        <f>IFERROR(__xludf.DUMMYFUNCTION("TO_DATE(INT((T1373/(60*60*24))+""1/1/1970""))"),44004.0)</f>
        <v>44004</v>
      </c>
      <c r="T1373" s="152">
        <v>1.5927984E9</v>
      </c>
      <c r="U1373" s="152">
        <v>153204.0393</v>
      </c>
      <c r="W1373" s="153">
        <f>IFERROR(__xludf.DUMMYFUNCTION("TO_DATE(INT((X1373/(60*60*24))+""1/1/1970""))"),43966.0)</f>
        <v>43966</v>
      </c>
      <c r="X1373" s="152">
        <v>1.5895512E9</v>
      </c>
      <c r="Y1373" s="152">
        <v>9949.4091</v>
      </c>
      <c r="AA1373" s="153">
        <f>IFERROR(__xludf.DUMMYFUNCTION("TO_DATE(INT((AB1373/(60*60*24))+""1/1/1970""))"),43976.0)</f>
        <v>43976</v>
      </c>
      <c r="AB1373" s="156">
        <v>1.5903972E9</v>
      </c>
      <c r="AC1373" s="156">
        <v>93701.1668</v>
      </c>
      <c r="AE1373" s="153">
        <f>IFERROR(__xludf.DUMMYFUNCTION("TO_DATE(INT((AF1373/(60*60*24))+""1/1/1970""))"),43750.0)</f>
        <v>43750</v>
      </c>
      <c r="AF1373" s="156">
        <v>1.5708384E9</v>
      </c>
      <c r="AG1373" s="156">
        <v>91298.5068</v>
      </c>
      <c r="AH1373" s="156"/>
      <c r="AI1373" s="153">
        <f>IFERROR(__xludf.DUMMYFUNCTION("TO_DATE(INT((AJ1373/(60*60*24))+""1/1/1970""))"),44004.0)</f>
        <v>44004</v>
      </c>
      <c r="AJ1373" s="156">
        <v>1.5928344E9</v>
      </c>
      <c r="AK1373" s="156">
        <v>105589.5079</v>
      </c>
      <c r="AL1373" s="152">
        <v>208034.3811</v>
      </c>
      <c r="AM1373" s="159">
        <v>226696.1</v>
      </c>
      <c r="AN1373" s="152">
        <f t="shared" si="1"/>
        <v>34244.8683</v>
      </c>
      <c r="AO1373" s="152">
        <f t="shared" si="2"/>
        <v>153204.0393</v>
      </c>
      <c r="AP1373" s="152">
        <f t="shared" si="3"/>
        <v>10038.3426</v>
      </c>
      <c r="AQ1373" s="152">
        <f t="shared" si="4"/>
        <v>92361.3941</v>
      </c>
      <c r="AR1373" s="152">
        <f t="shared" si="5"/>
        <v>95641.2941</v>
      </c>
    </row>
    <row r="1374">
      <c r="A1374" s="156">
        <v>1.53693186E9</v>
      </c>
      <c r="B1374" s="156">
        <v>125656.4105</v>
      </c>
      <c r="D1374" s="153">
        <f>IFERROR(__xludf.DUMMYFUNCTION("TO_DATE(INT((E1374/(60*60*24))+""1/1/1970""))"),44005.0)</f>
        <v>44005</v>
      </c>
      <c r="E1374" s="156">
        <v>1.5928848E9</v>
      </c>
      <c r="F1374" s="156">
        <v>105589.5079</v>
      </c>
      <c r="H1374" s="153">
        <f>IFERROR(__xludf.DUMMYFUNCTION("TO_DATE(INT((I1374/(60*60*24))+""1/1/1970""))"),44005.0)</f>
        <v>44005</v>
      </c>
      <c r="I1374" s="152">
        <v>1.5928848E9</v>
      </c>
      <c r="J1374" s="152">
        <v>210893.6711</v>
      </c>
      <c r="L1374" s="158">
        <v>44005.0</v>
      </c>
      <c r="M1374" s="160">
        <v>228048.44</v>
      </c>
      <c r="O1374" s="153">
        <f>IFERROR(__xludf.DUMMYFUNCTION("TO_DATE(INT((P1374/(60*60*24))+""1/1/1970""))"),43747.0)</f>
        <v>43747</v>
      </c>
      <c r="P1374" s="13">
        <v>1.5706296E9</v>
      </c>
      <c r="Q1374" s="13">
        <v>32825.6166</v>
      </c>
      <c r="S1374" s="153">
        <f>IFERROR(__xludf.DUMMYFUNCTION("TO_DATE(INT((T1374/(60*60*24))+""1/1/1970""))"),44005.0)</f>
        <v>44005</v>
      </c>
      <c r="T1374" s="156">
        <v>1.5928848E9</v>
      </c>
      <c r="U1374" s="156">
        <v>153173.3621</v>
      </c>
      <c r="W1374" s="153">
        <f>IFERROR(__xludf.DUMMYFUNCTION("TO_DATE(INT((X1374/(60*60*24))+""1/1/1970""))"),43967.0)</f>
        <v>43967</v>
      </c>
      <c r="X1374" s="152">
        <v>1.5895872E9</v>
      </c>
      <c r="Y1374" s="152">
        <v>9957.9634</v>
      </c>
      <c r="AA1374" s="153">
        <f>IFERROR(__xludf.DUMMYFUNCTION("TO_DATE(INT((AB1374/(60*60*24))+""1/1/1970""))"),43977.0)</f>
        <v>43977</v>
      </c>
      <c r="AB1374" s="152">
        <v>1.5904764E9</v>
      </c>
      <c r="AC1374" s="152">
        <v>93489.9191</v>
      </c>
      <c r="AE1374" s="153">
        <f>IFERROR(__xludf.DUMMYFUNCTION("TO_DATE(INT((AF1374/(60*60*24))+""1/1/1970""))"),43751.0)</f>
        <v>43751</v>
      </c>
      <c r="AF1374" s="152">
        <v>1.571004E9</v>
      </c>
      <c r="AG1374" s="152">
        <v>91298.5068</v>
      </c>
      <c r="AH1374" s="156"/>
      <c r="AI1374" s="153">
        <f>IFERROR(__xludf.DUMMYFUNCTION("TO_DATE(INT((AJ1374/(60*60*24))+""1/1/1970""))"),44005.0)</f>
        <v>44005</v>
      </c>
      <c r="AJ1374" s="156">
        <v>1.5928848E9</v>
      </c>
      <c r="AK1374" s="156">
        <v>105589.5079</v>
      </c>
      <c r="AL1374" s="152">
        <v>210893.6711</v>
      </c>
      <c r="AM1374" s="160">
        <v>228048.44</v>
      </c>
      <c r="AN1374" s="152">
        <f t="shared" si="1"/>
        <v>34231.4299</v>
      </c>
      <c r="AO1374" s="152">
        <f t="shared" si="2"/>
        <v>153173.3621</v>
      </c>
      <c r="AP1374" s="152">
        <f t="shared" si="3"/>
        <v>10068.6978</v>
      </c>
      <c r="AQ1374" s="152">
        <f t="shared" si="4"/>
        <v>92098.2925</v>
      </c>
      <c r="AR1374" s="152">
        <f t="shared" si="5"/>
        <v>96504.1724</v>
      </c>
    </row>
    <row r="1375">
      <c r="A1375" s="152">
        <v>1.5369552E9</v>
      </c>
      <c r="B1375" s="152">
        <v>125600.4426</v>
      </c>
      <c r="D1375" s="153">
        <f>IFERROR(__xludf.DUMMYFUNCTION("TO_DATE(INT((E1375/(60*60*24))+""1/1/1970""))"),44006.0)</f>
        <v>44006</v>
      </c>
      <c r="E1375" s="152">
        <v>1.5929712E9</v>
      </c>
      <c r="F1375" s="152">
        <v>105589.5079</v>
      </c>
      <c r="H1375" s="153">
        <f>IFERROR(__xludf.DUMMYFUNCTION("TO_DATE(INT((I1375/(60*60*24))+""1/1/1970""))"),44006.0)</f>
        <v>44006</v>
      </c>
      <c r="I1375" s="156">
        <v>1.5929712E9</v>
      </c>
      <c r="J1375" s="156">
        <v>209837.2411</v>
      </c>
      <c r="L1375" s="158">
        <v>44006.0</v>
      </c>
      <c r="M1375" s="159">
        <v>229025.13</v>
      </c>
      <c r="O1375" s="153">
        <f>IFERROR(__xludf.DUMMYFUNCTION("TO_DATE(INT((P1375/(60*60*24))+""1/1/1970""))"),43748.0)</f>
        <v>43748</v>
      </c>
      <c r="P1375" s="13">
        <v>1.570716E9</v>
      </c>
      <c r="Q1375" s="13">
        <v>32787.9715</v>
      </c>
      <c r="S1375" s="153">
        <f>IFERROR(__xludf.DUMMYFUNCTION("TO_DATE(INT((T1375/(60*60*24))+""1/1/1970""))"),44006.0)</f>
        <v>44006</v>
      </c>
      <c r="T1375" s="152">
        <v>1.5929712E9</v>
      </c>
      <c r="U1375" s="152">
        <v>153141.1568</v>
      </c>
      <c r="W1375" s="153">
        <f>IFERROR(__xludf.DUMMYFUNCTION("TO_DATE(INT((X1375/(60*60*24))+""1/1/1970""))"),43969.0)</f>
        <v>43969</v>
      </c>
      <c r="X1375" s="156">
        <v>1.58976E9</v>
      </c>
      <c r="Y1375" s="156">
        <v>9958.4925</v>
      </c>
      <c r="AA1375" s="153">
        <f>IFERROR(__xludf.DUMMYFUNCTION("TO_DATE(INT((AB1375/(60*60*24))+""1/1/1970""))"),43978.0)</f>
        <v>43978</v>
      </c>
      <c r="AB1375" s="156">
        <v>1.5905556E9</v>
      </c>
      <c r="AC1375" s="156">
        <v>93127.1302</v>
      </c>
      <c r="AE1375" s="153">
        <f>IFERROR(__xludf.DUMMYFUNCTION("TO_DATE(INT((AF1375/(60*60*24))+""1/1/1970""))"),43752.0)</f>
        <v>43752</v>
      </c>
      <c r="AF1375" s="152">
        <v>1.5710436E9</v>
      </c>
      <c r="AG1375" s="152">
        <v>91380.2754</v>
      </c>
      <c r="AH1375" s="156"/>
      <c r="AI1375" s="153">
        <f>IFERROR(__xludf.DUMMYFUNCTION("TO_DATE(INT((AJ1375/(60*60*24))+""1/1/1970""))"),44006.0)</f>
        <v>44006</v>
      </c>
      <c r="AJ1375" s="152">
        <v>1.5929712E9</v>
      </c>
      <c r="AK1375" s="152">
        <v>105589.5079</v>
      </c>
      <c r="AL1375" s="156">
        <v>209837.2411</v>
      </c>
      <c r="AM1375" s="159">
        <v>229025.13</v>
      </c>
      <c r="AN1375" s="152">
        <f t="shared" si="1"/>
        <v>34311.6531</v>
      </c>
      <c r="AO1375" s="152">
        <f t="shared" si="2"/>
        <v>153141.1568</v>
      </c>
      <c r="AP1375" s="152">
        <f t="shared" si="3"/>
        <v>10067.0011</v>
      </c>
      <c r="AQ1375" s="152">
        <f t="shared" si="4"/>
        <v>92647.1669</v>
      </c>
      <c r="AR1375" s="152">
        <f t="shared" si="5"/>
        <v>96801.187</v>
      </c>
    </row>
    <row r="1376">
      <c r="A1376" s="156">
        <v>1.53719106E9</v>
      </c>
      <c r="B1376" s="156">
        <v>125522.9486</v>
      </c>
      <c r="D1376" s="153">
        <f>IFERROR(__xludf.DUMMYFUNCTION("TO_DATE(INT((E1376/(60*60*24))+""1/1/1970""))"),44007.0)</f>
        <v>44007</v>
      </c>
      <c r="E1376" s="156">
        <v>1.5930576E9</v>
      </c>
      <c r="F1376" s="156">
        <v>105589.5079</v>
      </c>
      <c r="H1376" s="153">
        <f>IFERROR(__xludf.DUMMYFUNCTION("TO_DATE(INT((I1376/(60*60*24))+""1/1/1970""))"),44007.0)</f>
        <v>44007</v>
      </c>
      <c r="I1376" s="152">
        <v>1.5930576E9</v>
      </c>
      <c r="J1376" s="152">
        <v>208401.8211</v>
      </c>
      <c r="L1376" s="158">
        <v>44007.0</v>
      </c>
      <c r="M1376" s="160">
        <v>223588.45</v>
      </c>
      <c r="O1376" s="153">
        <f>IFERROR(__xludf.DUMMYFUNCTION("TO_DATE(INT((P1376/(60*60*24))+""1/1/1970""))"),43749.0)</f>
        <v>43749</v>
      </c>
      <c r="P1376" s="13">
        <v>1.5708024E9</v>
      </c>
      <c r="Q1376" s="13">
        <v>32787.9715</v>
      </c>
      <c r="S1376" s="153">
        <f>IFERROR(__xludf.DUMMYFUNCTION("TO_DATE(INT((T1376/(60*60*24))+""1/1/1970""))"),44007.0)</f>
        <v>44007</v>
      </c>
      <c r="T1376" s="156">
        <v>1.5930576E9</v>
      </c>
      <c r="U1376" s="156">
        <v>153138.336</v>
      </c>
      <c r="W1376" s="153">
        <f>IFERROR(__xludf.DUMMYFUNCTION("TO_DATE(INT((X1376/(60*60*24))+""1/1/1970""))"),43970.0)</f>
        <v>43970</v>
      </c>
      <c r="X1376" s="152">
        <v>1.5898968E9</v>
      </c>
      <c r="Y1376" s="152">
        <v>9945.5729</v>
      </c>
      <c r="AA1376" s="153">
        <f>IFERROR(__xludf.DUMMYFUNCTION("TO_DATE(INT((AB1376/(60*60*24))+""1/1/1970""))"),43979.0)</f>
        <v>43979</v>
      </c>
      <c r="AB1376" s="152">
        <v>1.5906348E9</v>
      </c>
      <c r="AC1376" s="152">
        <v>92885.5462</v>
      </c>
      <c r="AE1376" s="153">
        <f>IFERROR(__xludf.DUMMYFUNCTION("TO_DATE(INT((AF1376/(60*60*24))+""1/1/1970""))"),43753.0)</f>
        <v>43753</v>
      </c>
      <c r="AF1376" s="156">
        <v>1.5711228E9</v>
      </c>
      <c r="AG1376" s="156">
        <v>91399.7056</v>
      </c>
      <c r="AH1376" s="156"/>
      <c r="AI1376" s="153">
        <f>IFERROR(__xludf.DUMMYFUNCTION("TO_DATE(INT((AJ1376/(60*60*24))+""1/1/1970""))"),44007.0)</f>
        <v>44007</v>
      </c>
      <c r="AJ1376" s="156">
        <v>1.5930576E9</v>
      </c>
      <c r="AK1376" s="156">
        <v>105589.5079</v>
      </c>
      <c r="AL1376" s="152">
        <v>208401.8211</v>
      </c>
      <c r="AM1376" s="160">
        <v>223588.45</v>
      </c>
      <c r="AN1376" s="152">
        <f t="shared" si="1"/>
        <v>34220.4641</v>
      </c>
      <c r="AO1376" s="152">
        <f t="shared" si="2"/>
        <v>153138.336</v>
      </c>
      <c r="AP1376" s="152">
        <f t="shared" si="3"/>
        <v>10049.097</v>
      </c>
      <c r="AQ1376" s="152">
        <f t="shared" si="4"/>
        <v>92090.0835</v>
      </c>
      <c r="AR1376" s="152">
        <f t="shared" si="5"/>
        <v>96268.1825</v>
      </c>
    </row>
    <row r="1377">
      <c r="A1377" s="152">
        <v>1.5372144E9</v>
      </c>
      <c r="B1377" s="152">
        <v>124937.4383</v>
      </c>
      <c r="D1377" s="153">
        <f>IFERROR(__xludf.DUMMYFUNCTION("TO_DATE(INT((E1377/(60*60*24))+""1/1/1970""))"),44008.0)</f>
        <v>44008</v>
      </c>
      <c r="E1377" s="152">
        <v>1.593144E9</v>
      </c>
      <c r="F1377" s="152">
        <v>105589.5079</v>
      </c>
      <c r="H1377" s="153">
        <f>IFERROR(__xludf.DUMMYFUNCTION("TO_DATE(INT((I1377/(60*60*24))+""1/1/1970""))"),44008.0)</f>
        <v>44008</v>
      </c>
      <c r="I1377" s="156">
        <v>1.593144E9</v>
      </c>
      <c r="J1377" s="156">
        <v>211816.8111</v>
      </c>
      <c r="L1377" s="158">
        <v>44008.0</v>
      </c>
      <c r="M1377" s="159">
        <v>225815.03</v>
      </c>
      <c r="O1377" s="153">
        <f>IFERROR(__xludf.DUMMYFUNCTION("TO_DATE(INT((P1377/(60*60*24))+""1/1/1970""))"),43750.0)</f>
        <v>43750</v>
      </c>
      <c r="P1377" s="13">
        <v>1.5708384E9</v>
      </c>
      <c r="Q1377" s="13">
        <v>32664.1744</v>
      </c>
      <c r="S1377" s="153">
        <f>IFERROR(__xludf.DUMMYFUNCTION("TO_DATE(INT((T1377/(60*60*24))+""1/1/1970""))"),44008.0)</f>
        <v>44008</v>
      </c>
      <c r="T1377" s="152">
        <v>1.593144E9</v>
      </c>
      <c r="U1377" s="152">
        <v>153252.1121</v>
      </c>
      <c r="W1377" s="153">
        <f>IFERROR(__xludf.DUMMYFUNCTION("TO_DATE(INT((X1377/(60*60*24))+""1/1/1970""))"),43971.0)</f>
        <v>43971</v>
      </c>
      <c r="X1377" s="152">
        <v>1.5899832E9</v>
      </c>
      <c r="Y1377" s="152">
        <v>9939.1703</v>
      </c>
      <c r="AA1377" s="153">
        <f>IFERROR(__xludf.DUMMYFUNCTION("TO_DATE(INT((AB1377/(60*60*24))+""1/1/1970""))"),43980.0)</f>
        <v>43980</v>
      </c>
      <c r="AB1377" s="156">
        <v>1.590714E9</v>
      </c>
      <c r="AC1377" s="156">
        <v>92440.6869</v>
      </c>
      <c r="AE1377" s="153">
        <f>IFERROR(__xludf.DUMMYFUNCTION("TO_DATE(INT((AF1377/(60*60*24))+""1/1/1970""))"),43754.0)</f>
        <v>43754</v>
      </c>
      <c r="AF1377" s="152">
        <v>1.571202E9</v>
      </c>
      <c r="AG1377" s="152">
        <v>91330.0808</v>
      </c>
      <c r="AH1377" s="156"/>
      <c r="AI1377" s="153">
        <f>IFERROR(__xludf.DUMMYFUNCTION("TO_DATE(INT((AJ1377/(60*60*24))+""1/1/1970""))"),44008.0)</f>
        <v>44008</v>
      </c>
      <c r="AJ1377" s="152">
        <v>1.593144E9</v>
      </c>
      <c r="AK1377" s="152">
        <v>105589.5079</v>
      </c>
      <c r="AL1377" s="156">
        <v>211816.8111</v>
      </c>
      <c r="AM1377" s="159">
        <v>225815.03</v>
      </c>
      <c r="AN1377" s="152">
        <f t="shared" si="1"/>
        <v>34197.2952</v>
      </c>
      <c r="AO1377" s="152">
        <f t="shared" si="2"/>
        <v>153252.1121</v>
      </c>
      <c r="AP1377" s="152">
        <f t="shared" si="3"/>
        <v>10051.9387</v>
      </c>
      <c r="AQ1377" s="152">
        <f t="shared" si="4"/>
        <v>92101.2422</v>
      </c>
      <c r="AR1377" s="152">
        <f t="shared" si="5"/>
        <v>95994.2122</v>
      </c>
    </row>
    <row r="1378">
      <c r="A1378" s="156">
        <v>1.53727746E9</v>
      </c>
      <c r="B1378" s="156">
        <v>125126.8681</v>
      </c>
      <c r="D1378" s="153">
        <f>IFERROR(__xludf.DUMMYFUNCTION("TO_DATE(INT((E1378/(60*60*24))+""1/1/1970""))"),44009.0)</f>
        <v>44009</v>
      </c>
      <c r="E1378" s="156">
        <v>1.5932304E9</v>
      </c>
      <c r="F1378" s="156">
        <v>105589.5079</v>
      </c>
      <c r="H1378" s="153">
        <f>IFERROR(__xludf.DUMMYFUNCTION("TO_DATE(INT((I1378/(60*60*24))+""1/1/1970""))"),44009.0)</f>
        <v>44009</v>
      </c>
      <c r="I1378" s="152">
        <v>1.5932304E9</v>
      </c>
      <c r="J1378" s="152">
        <v>206395.5111</v>
      </c>
      <c r="L1378" s="158">
        <v>44009.0</v>
      </c>
      <c r="M1378" s="160">
        <v>220829.13</v>
      </c>
      <c r="O1378" s="153">
        <f>IFERROR(__xludf.DUMMYFUNCTION("TO_DATE(INT((P1378/(60*60*24))+""1/1/1970""))"),43751.0)</f>
        <v>43751</v>
      </c>
      <c r="P1378" s="13">
        <v>1.5709248E9</v>
      </c>
      <c r="Q1378" s="13">
        <v>32664.1744</v>
      </c>
      <c r="S1378" s="153">
        <f>IFERROR(__xludf.DUMMYFUNCTION("TO_DATE(INT((T1378/(60*60*24))+""1/1/1970""))"),44009.0)</f>
        <v>44009</v>
      </c>
      <c r="T1378" s="156">
        <v>1.5932304E9</v>
      </c>
      <c r="U1378" s="156">
        <v>153407.0263</v>
      </c>
      <c r="W1378" s="153">
        <f>IFERROR(__xludf.DUMMYFUNCTION("TO_DATE(INT((X1378/(60*60*24))+""1/1/1970""))"),43972.0)</f>
        <v>43972</v>
      </c>
      <c r="X1378" s="152">
        <v>1.5900696E9</v>
      </c>
      <c r="Y1378" s="152">
        <v>9963.9712</v>
      </c>
      <c r="AA1378" s="153">
        <f>IFERROR(__xludf.DUMMYFUNCTION("TO_DATE(INT((AB1378/(60*60*24))+""1/1/1970""))"),43982.0)</f>
        <v>43982</v>
      </c>
      <c r="AB1378" s="152">
        <v>1.5909624E9</v>
      </c>
      <c r="AC1378" s="152">
        <v>92140.7203</v>
      </c>
      <c r="AE1378" s="153">
        <f>IFERROR(__xludf.DUMMYFUNCTION("TO_DATE(INT((AF1378/(60*60*24))+""1/1/1970""))"),43755.0)</f>
        <v>43755</v>
      </c>
      <c r="AF1378" s="156">
        <v>1.5712812E9</v>
      </c>
      <c r="AG1378" s="156">
        <v>91011.5072</v>
      </c>
      <c r="AH1378" s="156"/>
      <c r="AI1378" s="153">
        <f>IFERROR(__xludf.DUMMYFUNCTION("TO_DATE(INT((AJ1378/(60*60*24))+""1/1/1970""))"),44009.0)</f>
        <v>44009</v>
      </c>
      <c r="AJ1378" s="156">
        <v>1.5932304E9</v>
      </c>
      <c r="AK1378" s="156">
        <v>105589.5079</v>
      </c>
      <c r="AL1378" s="152">
        <v>206395.5111</v>
      </c>
      <c r="AM1378" s="160">
        <v>220829.13</v>
      </c>
      <c r="AN1378" s="152">
        <f t="shared" si="1"/>
        <v>34188.762</v>
      </c>
      <c r="AO1378" s="152">
        <f t="shared" si="2"/>
        <v>153407.0263</v>
      </c>
      <c r="AP1378" s="152">
        <f t="shared" si="3"/>
        <v>10051.6584</v>
      </c>
      <c r="AQ1378" s="152">
        <f t="shared" si="4"/>
        <v>92101.2422</v>
      </c>
      <c r="AR1378" s="152">
        <f t="shared" si="5"/>
        <v>95997.6261</v>
      </c>
    </row>
    <row r="1379">
      <c r="A1379" s="152">
        <v>1.5373008E9</v>
      </c>
      <c r="B1379" s="152">
        <v>125613.3583</v>
      </c>
      <c r="D1379" s="153">
        <f>IFERROR(__xludf.DUMMYFUNCTION("TO_DATE(INT((E1379/(60*60*24))+""1/1/1970""))"),44011.0)</f>
        <v>44011</v>
      </c>
      <c r="E1379" s="152">
        <v>1.5934392E9</v>
      </c>
      <c r="F1379" s="152">
        <v>105589.5079</v>
      </c>
      <c r="H1379" s="153">
        <f>IFERROR(__xludf.DUMMYFUNCTION("TO_DATE(INT((I1379/(60*60*24))+""1/1/1970""))"),44011.0)</f>
        <v>44011</v>
      </c>
      <c r="I1379" s="156">
        <v>1.5934392E9</v>
      </c>
      <c r="J1379" s="156">
        <v>206395.5111</v>
      </c>
      <c r="L1379" s="158">
        <v>44011.0</v>
      </c>
      <c r="M1379" s="159">
        <v>220829.13</v>
      </c>
      <c r="O1379" s="153">
        <f>IFERROR(__xludf.DUMMYFUNCTION("TO_DATE(INT((P1379/(60*60*24))+""1/1/1970""))"),43752.0)</f>
        <v>43752</v>
      </c>
      <c r="P1379" s="13">
        <v>1.5710112E9</v>
      </c>
      <c r="Q1379" s="13">
        <v>32674.3899</v>
      </c>
      <c r="S1379" s="153">
        <f>IFERROR(__xludf.DUMMYFUNCTION("TO_DATE(INT((T1379/(60*60*24))+""1/1/1970""))"),44011.0)</f>
        <v>44011</v>
      </c>
      <c r="T1379" s="152">
        <v>1.5934032E9</v>
      </c>
      <c r="U1379" s="152">
        <v>153407.0263</v>
      </c>
      <c r="W1379" s="153">
        <f>IFERROR(__xludf.DUMMYFUNCTION("TO_DATE(INT((X1379/(60*60*24))+""1/1/1970""))"),43973.0)</f>
        <v>43973</v>
      </c>
      <c r="X1379" s="152">
        <v>1.590156E9</v>
      </c>
      <c r="Y1379" s="152">
        <v>9950.1629</v>
      </c>
      <c r="AA1379" s="153">
        <f>IFERROR(__xludf.DUMMYFUNCTION("TO_DATE(INT((AB1379/(60*60*24))+""1/1/1970""))"),43983.0)</f>
        <v>43983</v>
      </c>
      <c r="AB1379" s="152">
        <v>1.591002E9</v>
      </c>
      <c r="AC1379" s="152">
        <v>91871.2253</v>
      </c>
      <c r="AE1379" s="153">
        <f>IFERROR(__xludf.DUMMYFUNCTION("TO_DATE(INT((AF1379/(60*60*24))+""1/1/1970""))"),43756.0)</f>
        <v>43756</v>
      </c>
      <c r="AF1379" s="152">
        <v>1.5713604E9</v>
      </c>
      <c r="AG1379" s="152">
        <v>90599.0211</v>
      </c>
      <c r="AH1379" s="156"/>
      <c r="AI1379" s="153">
        <f>IFERROR(__xludf.DUMMYFUNCTION("TO_DATE(INT((AJ1379/(60*60*24))+""1/1/1970""))"),44011.0)</f>
        <v>44011</v>
      </c>
      <c r="AJ1379" s="152">
        <v>1.5934392E9</v>
      </c>
      <c r="AK1379" s="152">
        <v>105589.5079</v>
      </c>
      <c r="AL1379" s="156">
        <v>206395.5111</v>
      </c>
      <c r="AM1379" s="159">
        <v>220829.13</v>
      </c>
      <c r="AN1379" s="152">
        <f t="shared" si="1"/>
        <v>34183.319</v>
      </c>
      <c r="AO1379" s="152">
        <f t="shared" si="2"/>
        <v>153407.0263</v>
      </c>
      <c r="AP1379" s="152">
        <f t="shared" si="3"/>
        <v>10051.7046</v>
      </c>
      <c r="AQ1379" s="152">
        <f t="shared" si="4"/>
        <v>92065.399</v>
      </c>
      <c r="AR1379" s="152">
        <f t="shared" si="5"/>
        <v>96027.925</v>
      </c>
    </row>
    <row r="1380">
      <c r="A1380" s="156">
        <v>1.53736386E9</v>
      </c>
      <c r="B1380" s="156">
        <v>125660.7157</v>
      </c>
      <c r="D1380" s="153">
        <f>IFERROR(__xludf.DUMMYFUNCTION("TO_DATE(INT((E1380/(60*60*24))+""1/1/1970""))"),44012.0)</f>
        <v>44012</v>
      </c>
      <c r="E1380" s="152">
        <v>1.5934896E9</v>
      </c>
      <c r="F1380" s="152">
        <v>105589.5079</v>
      </c>
      <c r="H1380" s="153">
        <f>IFERROR(__xludf.DUMMYFUNCTION("TO_DATE(INT((I1380/(60*60*24))+""1/1/1970""))"),44012.0)</f>
        <v>44012</v>
      </c>
      <c r="I1380" s="156">
        <v>1.5934896E9</v>
      </c>
      <c r="J1380" s="156">
        <v>202068.0824</v>
      </c>
      <c r="L1380" s="158">
        <v>44012.0</v>
      </c>
      <c r="M1380" s="159">
        <v>223841.16</v>
      </c>
      <c r="O1380" s="153">
        <f>IFERROR(__xludf.DUMMYFUNCTION("TO_DATE(INT((P1380/(60*60*24))+""1/1/1970""))"),43753.0)</f>
        <v>43753</v>
      </c>
      <c r="P1380" s="13">
        <v>1.571148E9</v>
      </c>
      <c r="Q1380" s="13">
        <v>32740.405</v>
      </c>
      <c r="S1380" s="153">
        <f>IFERROR(__xludf.DUMMYFUNCTION("TO_DATE(INT((T1380/(60*60*24))+""1/1/1970""))"),44012.0)</f>
        <v>44012</v>
      </c>
      <c r="T1380" s="156">
        <v>1.5934896E9</v>
      </c>
      <c r="U1380" s="156">
        <v>153485.7762</v>
      </c>
      <c r="W1380" s="153">
        <f>IFERROR(__xludf.DUMMYFUNCTION("TO_DATE(INT((X1380/(60*60*24))+""1/1/1970""))"),43974.0)</f>
        <v>43974</v>
      </c>
      <c r="X1380" s="152">
        <v>1.590192E9</v>
      </c>
      <c r="Y1380" s="152">
        <v>9940.7582</v>
      </c>
      <c r="AA1380" s="153">
        <f>IFERROR(__xludf.DUMMYFUNCTION("TO_DATE(INT((AB1380/(60*60*24))+""1/1/1970""))"),43984.0)</f>
        <v>43984</v>
      </c>
      <c r="AB1380" s="156">
        <v>1.5910812E9</v>
      </c>
      <c r="AC1380" s="156">
        <v>92069.7786</v>
      </c>
      <c r="AE1380" s="153">
        <f>IFERROR(__xludf.DUMMYFUNCTION("TO_DATE(INT((AF1380/(60*60*24))+""1/1/1970""))"),43757.0)</f>
        <v>43757</v>
      </c>
      <c r="AF1380" s="156">
        <v>1.5714432E9</v>
      </c>
      <c r="AG1380" s="156">
        <v>90226.6097</v>
      </c>
      <c r="AH1380" s="156"/>
      <c r="AI1380" s="153">
        <f>IFERROR(__xludf.DUMMYFUNCTION("TO_DATE(INT((AJ1380/(60*60*24))+""1/1/1970""))"),44012.0)</f>
        <v>44012</v>
      </c>
      <c r="AJ1380" s="152">
        <v>1.5934896E9</v>
      </c>
      <c r="AK1380" s="152">
        <v>105589.5079</v>
      </c>
      <c r="AL1380" s="156">
        <v>202068.0824</v>
      </c>
      <c r="AM1380" s="159">
        <v>223841.16</v>
      </c>
      <c r="AN1380" s="152">
        <f t="shared" si="1"/>
        <v>34121.9962</v>
      </c>
      <c r="AO1380" s="152">
        <f t="shared" si="2"/>
        <v>153485.7762</v>
      </c>
      <c r="AP1380" s="152">
        <f t="shared" si="3"/>
        <v>10060.185</v>
      </c>
      <c r="AQ1380" s="152">
        <f t="shared" si="4"/>
        <v>91784.9204</v>
      </c>
      <c r="AR1380" s="152">
        <f t="shared" si="5"/>
        <v>96239.1638</v>
      </c>
    </row>
    <row r="1381">
      <c r="A1381" s="152">
        <v>1.5373872E9</v>
      </c>
      <c r="B1381" s="152">
        <v>125746.8202</v>
      </c>
      <c r="D1381" s="153">
        <f>IFERROR(__xludf.DUMMYFUNCTION("TO_DATE(INT((E1381/(60*60*24))+""1/1/1970""))"),44013.0)</f>
        <v>44013</v>
      </c>
      <c r="E1381" s="156">
        <v>1.593576E9</v>
      </c>
      <c r="F1381" s="156">
        <v>105589.5079</v>
      </c>
      <c r="H1381" s="153">
        <f>IFERROR(__xludf.DUMMYFUNCTION("TO_DATE(INT((I1381/(60*60*24))+""1/1/1970""))"),44013.0)</f>
        <v>44013</v>
      </c>
      <c r="I1381" s="152">
        <v>1.593576E9</v>
      </c>
      <c r="J1381" s="152">
        <v>205872.1992</v>
      </c>
      <c r="L1381" s="158">
        <v>44013.0</v>
      </c>
      <c r="M1381" s="160">
        <v>226504.86</v>
      </c>
      <c r="O1381" s="153">
        <f>IFERROR(__xludf.DUMMYFUNCTION("TO_DATE(INT((P1381/(60*60*24))+""1/1/1970""))"),43754.0)</f>
        <v>43754</v>
      </c>
      <c r="P1381" s="13">
        <v>1.5712344E9</v>
      </c>
      <c r="Q1381" s="13">
        <v>32669.2445</v>
      </c>
      <c r="S1381" s="153">
        <f>IFERROR(__xludf.DUMMYFUNCTION("TO_DATE(INT((T1381/(60*60*24))+""1/1/1970""))"),44013.0)</f>
        <v>44013</v>
      </c>
      <c r="T1381" s="152">
        <v>1.593576E9</v>
      </c>
      <c r="U1381" s="152">
        <v>153582.1568</v>
      </c>
      <c r="W1381" s="153">
        <f>IFERROR(__xludf.DUMMYFUNCTION("TO_DATE(INT((X1381/(60*60*24))+""1/1/1970""))"),43976.0)</f>
        <v>43976</v>
      </c>
      <c r="X1381" s="156">
        <v>1.5903648E9</v>
      </c>
      <c r="Y1381" s="156">
        <v>9943.0976</v>
      </c>
      <c r="AA1381" s="153">
        <f>IFERROR(__xludf.DUMMYFUNCTION("TO_DATE(INT((AB1381/(60*60*24))+""1/1/1970""))"),43985.0)</f>
        <v>43985</v>
      </c>
      <c r="AB1381" s="152">
        <v>1.5911604E9</v>
      </c>
      <c r="AC1381" s="152">
        <v>91617.3356</v>
      </c>
      <c r="AE1381" s="153">
        <f>IFERROR(__xludf.DUMMYFUNCTION("TO_DATE(INT((AF1381/(60*60*24))+""1/1/1970""))"),43758.0)</f>
        <v>43758</v>
      </c>
      <c r="AF1381" s="152">
        <v>1.5716088E9</v>
      </c>
      <c r="AG1381" s="152">
        <v>90226.6097</v>
      </c>
      <c r="AH1381" s="156"/>
      <c r="AI1381" s="153">
        <f>IFERROR(__xludf.DUMMYFUNCTION("TO_DATE(INT((AJ1381/(60*60*24))+""1/1/1970""))"),44013.0)</f>
        <v>44013</v>
      </c>
      <c r="AJ1381" s="156">
        <v>1.593576E9</v>
      </c>
      <c r="AK1381" s="156">
        <v>105589.5079</v>
      </c>
      <c r="AL1381" s="152">
        <v>205872.1992</v>
      </c>
      <c r="AM1381" s="160">
        <v>226504.86</v>
      </c>
      <c r="AN1381" s="152">
        <f t="shared" si="1"/>
        <v>34055.3365</v>
      </c>
      <c r="AO1381" s="152">
        <f t="shared" si="2"/>
        <v>153582.1568</v>
      </c>
      <c r="AP1381" s="152">
        <f t="shared" si="3"/>
        <v>10071.843</v>
      </c>
      <c r="AQ1381" s="152">
        <f t="shared" si="4"/>
        <v>92030.4102</v>
      </c>
      <c r="AR1381" s="152">
        <f t="shared" si="5"/>
        <v>96128.6368</v>
      </c>
    </row>
    <row r="1382">
      <c r="A1382" s="156">
        <v>1.53745026E9</v>
      </c>
      <c r="B1382" s="156">
        <v>126444.2663</v>
      </c>
      <c r="D1382" s="153">
        <f>IFERROR(__xludf.DUMMYFUNCTION("TO_DATE(INT((E1382/(60*60*24))+""1/1/1970""))"),44014.0)</f>
        <v>44014</v>
      </c>
      <c r="E1382" s="152">
        <v>1.5936624E9</v>
      </c>
      <c r="F1382" s="152">
        <v>105911.7794</v>
      </c>
      <c r="H1382" s="153">
        <f>IFERROR(__xludf.DUMMYFUNCTION("TO_DATE(INT((I1382/(60*60*24))+""1/1/1970""))"),44014.0)</f>
        <v>44014</v>
      </c>
      <c r="I1382" s="156">
        <v>1.5936624E9</v>
      </c>
      <c r="J1382" s="156">
        <v>209154.7617</v>
      </c>
      <c r="L1382" s="158">
        <v>44014.0</v>
      </c>
      <c r="M1382" s="159">
        <v>227980.14</v>
      </c>
      <c r="O1382" s="153">
        <f>IFERROR(__xludf.DUMMYFUNCTION("TO_DATE(INT((P1382/(60*60*24))+""1/1/1970""))"),43755.0)</f>
        <v>43755</v>
      </c>
      <c r="P1382" s="13">
        <v>1.5713208E9</v>
      </c>
      <c r="Q1382" s="13">
        <v>32626.0078</v>
      </c>
      <c r="S1382" s="153">
        <f>IFERROR(__xludf.DUMMYFUNCTION("TO_DATE(INT((T1382/(60*60*24))+""1/1/1970""))"),44014.0)</f>
        <v>44014</v>
      </c>
      <c r="T1382" s="156">
        <v>1.5936624E9</v>
      </c>
      <c r="U1382" s="156">
        <v>153622.7386</v>
      </c>
      <c r="W1382" s="153">
        <f>IFERROR(__xludf.DUMMYFUNCTION("TO_DATE(INT((X1382/(60*60*24))+""1/1/1970""))"),43977.0)</f>
        <v>43977</v>
      </c>
      <c r="X1382" s="152">
        <v>1.5904512E9</v>
      </c>
      <c r="Y1382" s="152">
        <v>9942.5672</v>
      </c>
      <c r="AA1382" s="153">
        <f>IFERROR(__xludf.DUMMYFUNCTION("TO_DATE(INT((AB1382/(60*60*24))+""1/1/1970""))"),43986.0)</f>
        <v>43986</v>
      </c>
      <c r="AB1382" s="156">
        <v>1.5912396E9</v>
      </c>
      <c r="AC1382" s="156">
        <v>91547.707</v>
      </c>
      <c r="AE1382" s="153">
        <f>IFERROR(__xludf.DUMMYFUNCTION("TO_DATE(INT((AF1382/(60*60*24))+""1/1/1970""))"),43759.0)</f>
        <v>43759</v>
      </c>
      <c r="AF1382" s="152">
        <v>1.5716484E9</v>
      </c>
      <c r="AG1382" s="152">
        <v>90346.0242</v>
      </c>
      <c r="AH1382" s="156"/>
      <c r="AI1382" s="153">
        <f>IFERROR(__xludf.DUMMYFUNCTION("TO_DATE(INT((AJ1382/(60*60*24))+""1/1/1970""))"),44014.0)</f>
        <v>44014</v>
      </c>
      <c r="AJ1382" s="152">
        <v>1.5936624E9</v>
      </c>
      <c r="AK1382" s="152">
        <v>105911.7794</v>
      </c>
      <c r="AL1382" s="156">
        <v>209154.7617</v>
      </c>
      <c r="AM1382" s="159">
        <v>227980.14</v>
      </c>
      <c r="AN1382" s="152">
        <f t="shared" si="1"/>
        <v>34151.518</v>
      </c>
      <c r="AO1382" s="152">
        <f t="shared" si="2"/>
        <v>153622.7386</v>
      </c>
      <c r="AP1382" s="152">
        <f t="shared" si="3"/>
        <v>10063.7407</v>
      </c>
      <c r="AQ1382" s="152">
        <f t="shared" si="4"/>
        <v>92223.4208</v>
      </c>
      <c r="AR1382" s="152">
        <f t="shared" si="5"/>
        <v>96280.1313</v>
      </c>
    </row>
    <row r="1383">
      <c r="A1383" s="152">
        <v>1.5374736E9</v>
      </c>
      <c r="B1383" s="152">
        <v>126762.8528</v>
      </c>
      <c r="D1383" s="153">
        <f>IFERROR(__xludf.DUMMYFUNCTION("TO_DATE(INT((E1383/(60*60*24))+""1/1/1970""))"),44015.0)</f>
        <v>44015</v>
      </c>
      <c r="E1383" s="156">
        <v>1.5937488E9</v>
      </c>
      <c r="F1383" s="156">
        <v>106494.973</v>
      </c>
      <c r="H1383" s="153">
        <f>IFERROR(__xludf.DUMMYFUNCTION("TO_DATE(INT((I1383/(60*60*24))+""1/1/1970""))"),44015.0)</f>
        <v>44015</v>
      </c>
      <c r="I1383" s="152">
        <v>1.5937488E9</v>
      </c>
      <c r="J1383" s="152">
        <v>209093.0316</v>
      </c>
      <c r="L1383" s="158">
        <v>44015.0</v>
      </c>
      <c r="M1383" s="160">
        <v>229148.07</v>
      </c>
      <c r="O1383" s="153">
        <f>IFERROR(__xludf.DUMMYFUNCTION("TO_DATE(INT((P1383/(60*60*24))+""1/1/1970""))"),43756.0)</f>
        <v>43756</v>
      </c>
      <c r="P1383" s="13">
        <v>1.5714072E9</v>
      </c>
      <c r="Q1383" s="13">
        <v>32535.5556</v>
      </c>
      <c r="S1383" s="153">
        <f>IFERROR(__xludf.DUMMYFUNCTION("TO_DATE(INT((T1383/(60*60*24))+""1/1/1970""))"),44015.0)</f>
        <v>44015</v>
      </c>
      <c r="T1383" s="152">
        <v>1.5937488E9</v>
      </c>
      <c r="U1383" s="152">
        <v>153766.1656</v>
      </c>
      <c r="W1383" s="153">
        <f>IFERROR(__xludf.DUMMYFUNCTION("TO_DATE(INT((X1383/(60*60*24))+""1/1/1970""))"),43978.0)</f>
        <v>43978</v>
      </c>
      <c r="X1383" s="156">
        <v>1.590588E9</v>
      </c>
      <c r="Y1383" s="156">
        <v>9973.8734</v>
      </c>
      <c r="AA1383" s="153">
        <f>IFERROR(__xludf.DUMMYFUNCTION("TO_DATE(INT((AB1383/(60*60*24))+""1/1/1970""))"),43987.0)</f>
        <v>43987</v>
      </c>
      <c r="AB1383" s="152">
        <v>1.5913188E9</v>
      </c>
      <c r="AC1383" s="152">
        <v>90726.562</v>
      </c>
      <c r="AE1383" s="153">
        <f>IFERROR(__xludf.DUMMYFUNCTION("TO_DATE(INT((AF1383/(60*60*24))+""1/1/1970""))"),43760.0)</f>
        <v>43760</v>
      </c>
      <c r="AF1383" s="156">
        <v>1.5717276E9</v>
      </c>
      <c r="AG1383" s="156">
        <v>90381.2414</v>
      </c>
      <c r="AH1383" s="156"/>
      <c r="AI1383" s="153">
        <f>IFERROR(__xludf.DUMMYFUNCTION("TO_DATE(INT((AJ1383/(60*60*24))+""1/1/1970""))"),44015.0)</f>
        <v>44015</v>
      </c>
      <c r="AJ1383" s="156">
        <v>1.5937488E9</v>
      </c>
      <c r="AK1383" s="156">
        <v>106494.973</v>
      </c>
      <c r="AL1383" s="152">
        <v>209093.0316</v>
      </c>
      <c r="AM1383" s="160">
        <v>229148.07</v>
      </c>
      <c r="AN1383" s="152">
        <f t="shared" si="1"/>
        <v>34137.4724</v>
      </c>
      <c r="AO1383" s="152">
        <f t="shared" si="2"/>
        <v>153766.1656</v>
      </c>
      <c r="AP1383" s="152">
        <f t="shared" si="3"/>
        <v>10066.9042</v>
      </c>
      <c r="AQ1383" s="152">
        <f t="shared" si="4"/>
        <v>92235.231</v>
      </c>
      <c r="AR1383" s="152">
        <f t="shared" si="5"/>
        <v>96159.7892</v>
      </c>
    </row>
    <row r="1384">
      <c r="A1384" s="156">
        <v>1.5375024E9</v>
      </c>
      <c r="B1384" s="156">
        <v>126762.8528</v>
      </c>
      <c r="D1384" s="153">
        <f>IFERROR(__xludf.DUMMYFUNCTION("TO_DATE(INT((E1384/(60*60*24))+""1/1/1970""))"),44018.0)</f>
        <v>44018</v>
      </c>
      <c r="E1384" s="152">
        <v>1.594044E9</v>
      </c>
      <c r="F1384" s="152">
        <v>106494.973</v>
      </c>
      <c r="H1384" s="153">
        <f>IFERROR(__xludf.DUMMYFUNCTION("TO_DATE(INT((I1384/(60*60*24))+""1/1/1970""))"),44018.0)</f>
        <v>44018</v>
      </c>
      <c r="I1384" s="156">
        <v>1.594044E9</v>
      </c>
      <c r="J1384" s="156">
        <v>209093.0316</v>
      </c>
      <c r="L1384" s="158">
        <v>44018.0</v>
      </c>
      <c r="M1384" s="159">
        <v>229148.07</v>
      </c>
      <c r="O1384" s="153">
        <f>IFERROR(__xludf.DUMMYFUNCTION("TO_DATE(INT((P1384/(60*60*24))+""1/1/1970""))"),43757.0)</f>
        <v>43757</v>
      </c>
      <c r="P1384" s="13">
        <v>1.5714432E9</v>
      </c>
      <c r="Q1384" s="13">
        <v>32520.5861</v>
      </c>
      <c r="S1384" s="153">
        <f>IFERROR(__xludf.DUMMYFUNCTION("TO_DATE(INT((T1384/(60*60*24))+""1/1/1970""))"),44018.0)</f>
        <v>44018</v>
      </c>
      <c r="T1384" s="156">
        <v>1.594044E9</v>
      </c>
      <c r="U1384" s="156">
        <v>153766.1656</v>
      </c>
      <c r="W1384" s="153">
        <f>IFERROR(__xludf.DUMMYFUNCTION("TO_DATE(INT((X1384/(60*60*24))+""1/1/1970""))"),43979.0)</f>
        <v>43979</v>
      </c>
      <c r="X1384" s="156">
        <v>1.5906744E9</v>
      </c>
      <c r="Y1384" s="156">
        <v>9981.4101</v>
      </c>
      <c r="AA1384" s="153">
        <f>IFERROR(__xludf.DUMMYFUNCTION("TO_DATE(INT((AB1384/(60*60*24))+""1/1/1970""))"),43989.0)</f>
        <v>43989</v>
      </c>
      <c r="AB1384" s="156">
        <v>1.5915672E9</v>
      </c>
      <c r="AC1384" s="156">
        <v>90467.728</v>
      </c>
      <c r="AE1384" s="153">
        <f>IFERROR(__xludf.DUMMYFUNCTION("TO_DATE(INT((AF1384/(60*60*24))+""1/1/1970""))"),43761.0)</f>
        <v>43761</v>
      </c>
      <c r="AF1384" s="152">
        <v>1.5718068E9</v>
      </c>
      <c r="AG1384" s="152">
        <v>90565.0183</v>
      </c>
      <c r="AH1384" s="156"/>
      <c r="AI1384" s="153">
        <f>IFERROR(__xludf.DUMMYFUNCTION("TO_DATE(INT((AJ1384/(60*60*24))+""1/1/1970""))"),44018.0)</f>
        <v>44018</v>
      </c>
      <c r="AJ1384" s="152">
        <v>1.594044E9</v>
      </c>
      <c r="AK1384" s="152">
        <v>106494.973</v>
      </c>
      <c r="AL1384" s="156">
        <v>209093.0316</v>
      </c>
      <c r="AM1384" s="159">
        <v>229148.07</v>
      </c>
      <c r="AN1384" s="152">
        <f t="shared" si="1"/>
        <v>34137.0309</v>
      </c>
      <c r="AO1384" s="152">
        <f t="shared" si="2"/>
        <v>153766.1656</v>
      </c>
      <c r="AP1384" s="152">
        <f t="shared" si="3"/>
        <v>10074.7177</v>
      </c>
      <c r="AQ1384" s="152">
        <f t="shared" si="4"/>
        <v>92433.7712</v>
      </c>
      <c r="AR1384" s="152">
        <f t="shared" si="5"/>
        <v>96239.5906</v>
      </c>
    </row>
    <row r="1385">
      <c r="A1385" s="152">
        <v>1.53754188E9</v>
      </c>
      <c r="B1385" s="152">
        <v>126883.9497</v>
      </c>
      <c r="D1385" s="153">
        <f>IFERROR(__xludf.DUMMYFUNCTION("TO_DATE(INT((E1385/(60*60*24))+""1/1/1970""))"),44019.0)</f>
        <v>44019</v>
      </c>
      <c r="E1385" s="152">
        <v>1.5940944E9</v>
      </c>
      <c r="F1385" s="152">
        <v>108138.8286</v>
      </c>
      <c r="H1385" s="153">
        <f>IFERROR(__xludf.DUMMYFUNCTION("TO_DATE(INT((I1385/(60*60*24))+""1/1/1970""))"),44019.0)</f>
        <v>44019</v>
      </c>
      <c r="I1385" s="156">
        <v>1.5940944E9</v>
      </c>
      <c r="J1385" s="156">
        <v>210937.7685</v>
      </c>
      <c r="L1385" s="158">
        <v>44019.0</v>
      </c>
      <c r="M1385" s="159">
        <v>232440.13</v>
      </c>
      <c r="O1385" s="153">
        <f>IFERROR(__xludf.DUMMYFUNCTION("TO_DATE(INT((P1385/(60*60*24))+""1/1/1970""))"),43758.0)</f>
        <v>43758</v>
      </c>
      <c r="P1385" s="13">
        <v>1.5715296E9</v>
      </c>
      <c r="Q1385" s="13">
        <v>32520.5861</v>
      </c>
      <c r="S1385" s="153">
        <f>IFERROR(__xludf.DUMMYFUNCTION("TO_DATE(INT((T1385/(60*60*24))+""1/1/1970""))"),44019.0)</f>
        <v>44019</v>
      </c>
      <c r="T1385" s="156">
        <v>1.5940944E9</v>
      </c>
      <c r="U1385" s="156">
        <v>153744.1454</v>
      </c>
      <c r="W1385" s="153">
        <f>IFERROR(__xludf.DUMMYFUNCTION("TO_DATE(INT((X1385/(60*60*24))+""1/1/1970""))"),43980.0)</f>
        <v>43980</v>
      </c>
      <c r="X1385" s="156">
        <v>1.5907608E9</v>
      </c>
      <c r="Y1385" s="156">
        <v>9984.923</v>
      </c>
      <c r="AA1385" s="153">
        <f>IFERROR(__xludf.DUMMYFUNCTION("TO_DATE(INT((AB1385/(60*60*24))+""1/1/1970""))"),43990.0)</f>
        <v>43990</v>
      </c>
      <c r="AB1385" s="156">
        <v>1.5916068E9</v>
      </c>
      <c r="AC1385" s="156">
        <v>90384.8252</v>
      </c>
      <c r="AE1385" s="153">
        <f>IFERROR(__xludf.DUMMYFUNCTION("TO_DATE(INT((AF1385/(60*60*24))+""1/1/1970""))"),43762.0)</f>
        <v>43762</v>
      </c>
      <c r="AF1385" s="156">
        <v>1.571886E9</v>
      </c>
      <c r="AG1385" s="156">
        <v>90539.5162</v>
      </c>
      <c r="AH1385" s="156"/>
      <c r="AI1385" s="153">
        <f>IFERROR(__xludf.DUMMYFUNCTION("TO_DATE(INT((AJ1385/(60*60*24))+""1/1/1970""))"),44019.0)</f>
        <v>44019</v>
      </c>
      <c r="AJ1385" s="152">
        <v>1.5940944E9</v>
      </c>
      <c r="AK1385" s="152">
        <v>108138.8286</v>
      </c>
      <c r="AL1385" s="156">
        <v>210937.7685</v>
      </c>
      <c r="AM1385" s="159">
        <v>232440.13</v>
      </c>
      <c r="AN1385" s="152">
        <f t="shared" si="1"/>
        <v>34171.0181</v>
      </c>
      <c r="AO1385" s="152">
        <f t="shared" si="2"/>
        <v>153744.1454</v>
      </c>
      <c r="AP1385" s="152">
        <f t="shared" si="3"/>
        <v>10085.3124</v>
      </c>
      <c r="AQ1385" s="152">
        <f t="shared" si="4"/>
        <v>92310.2798</v>
      </c>
      <c r="AR1385" s="152">
        <f t="shared" si="5"/>
        <v>96801.187</v>
      </c>
    </row>
    <row r="1386">
      <c r="A1386" s="156">
        <v>1.53756E9</v>
      </c>
      <c r="B1386" s="156">
        <v>126650.4097</v>
      </c>
      <c r="D1386" s="153">
        <f>IFERROR(__xludf.DUMMYFUNCTION("TO_DATE(INT((E1386/(60*60*24))+""1/1/1970""))"),44020.0)</f>
        <v>44020</v>
      </c>
      <c r="E1386" s="156">
        <v>1.5941808E9</v>
      </c>
      <c r="F1386" s="156">
        <v>107567.552</v>
      </c>
      <c r="H1386" s="153">
        <f>IFERROR(__xludf.DUMMYFUNCTION("TO_DATE(INT((I1386/(60*60*24))+""1/1/1970""))"),44020.0)</f>
        <v>44020</v>
      </c>
      <c r="I1386" s="152">
        <v>1.5941808E9</v>
      </c>
      <c r="J1386" s="152">
        <v>213530.8732</v>
      </c>
      <c r="L1386" s="158">
        <v>44020.0</v>
      </c>
      <c r="M1386" s="160">
        <v>230206.72</v>
      </c>
      <c r="O1386" s="153">
        <f>IFERROR(__xludf.DUMMYFUNCTION("TO_DATE(INT((P1386/(60*60*24))+""1/1/1970""))"),43759.0)</f>
        <v>43759</v>
      </c>
      <c r="P1386" s="13">
        <v>1.571616E9</v>
      </c>
      <c r="Q1386" s="13">
        <v>32533.1273</v>
      </c>
      <c r="S1386" s="153">
        <f>IFERROR(__xludf.DUMMYFUNCTION("TO_DATE(INT((T1386/(60*60*24))+""1/1/1970""))"),44020.0)</f>
        <v>44020</v>
      </c>
      <c r="T1386" s="152">
        <v>1.5941808E9</v>
      </c>
      <c r="U1386" s="152">
        <v>153905.0007</v>
      </c>
      <c r="W1386" s="153">
        <f>IFERROR(__xludf.DUMMYFUNCTION("TO_DATE(INT((X1386/(60*60*24))+""1/1/1970""))"),43981.0)</f>
        <v>43981</v>
      </c>
      <c r="X1386" s="156">
        <v>1.5907968E9</v>
      </c>
      <c r="Y1386" s="156">
        <v>9995.4096</v>
      </c>
      <c r="AA1386" s="153">
        <f>IFERROR(__xludf.DUMMYFUNCTION("TO_DATE(INT((AB1386/(60*60*24))+""1/1/1970""))"),43991.0)</f>
        <v>43991</v>
      </c>
      <c r="AB1386" s="152">
        <v>1.591686E9</v>
      </c>
      <c r="AC1386" s="152">
        <v>91070.6488</v>
      </c>
      <c r="AE1386" s="153">
        <f>IFERROR(__xludf.DUMMYFUNCTION("TO_DATE(INT((AF1386/(60*60*24))+""1/1/1970""))"),43763.0)</f>
        <v>43763</v>
      </c>
      <c r="AF1386" s="152">
        <v>1.5719652E9</v>
      </c>
      <c r="AG1386" s="152">
        <v>90769.4398</v>
      </c>
      <c r="AH1386" s="156"/>
      <c r="AI1386" s="153">
        <f>IFERROR(__xludf.DUMMYFUNCTION("TO_DATE(INT((AJ1386/(60*60*24))+""1/1/1970""))"),44020.0)</f>
        <v>44020</v>
      </c>
      <c r="AJ1386" s="156">
        <v>1.5941808E9</v>
      </c>
      <c r="AK1386" s="156">
        <v>107567.552</v>
      </c>
      <c r="AL1386" s="152">
        <v>213530.8732</v>
      </c>
      <c r="AM1386" s="160">
        <v>230206.72</v>
      </c>
      <c r="AN1386" s="152">
        <f t="shared" si="1"/>
        <v>34134.1312</v>
      </c>
      <c r="AO1386" s="152">
        <f t="shared" si="2"/>
        <v>153905.0007</v>
      </c>
      <c r="AP1386" s="152">
        <f t="shared" si="3"/>
        <v>10068.8171</v>
      </c>
      <c r="AQ1386" s="152">
        <f t="shared" si="4"/>
        <v>92311.1805</v>
      </c>
      <c r="AR1386" s="152">
        <f t="shared" si="5"/>
        <v>96477.7143</v>
      </c>
    </row>
    <row r="1387">
      <c r="A1387" s="152">
        <v>1.53779586E9</v>
      </c>
      <c r="B1387" s="152">
        <v>126326.0485</v>
      </c>
      <c r="D1387" s="153">
        <f>IFERROR(__xludf.DUMMYFUNCTION("TO_DATE(INT((E1387/(60*60*24))+""1/1/1970""))"),44021.0)</f>
        <v>44021</v>
      </c>
      <c r="E1387" s="152">
        <v>1.5942672E9</v>
      </c>
      <c r="F1387" s="152">
        <v>107567.552</v>
      </c>
      <c r="H1387" s="153">
        <f>IFERROR(__xludf.DUMMYFUNCTION("TO_DATE(INT((I1387/(60*60*24))+""1/1/1970""))"),44021.0)</f>
        <v>44021</v>
      </c>
      <c r="I1387" s="156">
        <v>1.5942672E9</v>
      </c>
      <c r="J1387" s="156">
        <v>218975.862</v>
      </c>
      <c r="L1387" s="158">
        <v>44021.0</v>
      </c>
      <c r="M1387" s="159">
        <v>231845.92</v>
      </c>
      <c r="O1387" s="153">
        <f>IFERROR(__xludf.DUMMYFUNCTION("TO_DATE(INT((P1387/(60*60*24))+""1/1/1970""))"),43760.0)</f>
        <v>43760</v>
      </c>
      <c r="P1387" s="13">
        <v>1.5717528E9</v>
      </c>
      <c r="Q1387" s="13">
        <v>32599.4265</v>
      </c>
      <c r="S1387" s="153">
        <f>IFERROR(__xludf.DUMMYFUNCTION("TO_DATE(INT((T1387/(60*60*24))+""1/1/1970""))"),44021.0)</f>
        <v>44021</v>
      </c>
      <c r="T1387" s="156">
        <v>1.5942672E9</v>
      </c>
      <c r="U1387" s="156">
        <v>153858.1339</v>
      </c>
      <c r="W1387" s="153">
        <f>IFERROR(__xludf.DUMMYFUNCTION("TO_DATE(INT((X1387/(60*60*24))+""1/1/1970""))"),43983.0)</f>
        <v>43983</v>
      </c>
      <c r="X1387" s="152">
        <v>1.5909696E9</v>
      </c>
      <c r="Y1387" s="152">
        <v>9994.004</v>
      </c>
      <c r="AA1387" s="153">
        <f>IFERROR(__xludf.DUMMYFUNCTION("TO_DATE(INT((AB1387/(60*60*24))+""1/1/1970""))"),43992.0)</f>
        <v>43992</v>
      </c>
      <c r="AB1387" s="156">
        <v>1.5917652E9</v>
      </c>
      <c r="AC1387" s="156">
        <v>90900.1122</v>
      </c>
      <c r="AE1387" s="153">
        <f>IFERROR(__xludf.DUMMYFUNCTION("TO_DATE(INT((AF1387/(60*60*24))+""1/1/1970""))"),43764.0)</f>
        <v>43764</v>
      </c>
      <c r="AF1387" s="156">
        <v>1.572048E9</v>
      </c>
      <c r="AG1387" s="156">
        <v>90962.9318</v>
      </c>
      <c r="AH1387" s="156"/>
      <c r="AI1387" s="153">
        <f>IFERROR(__xludf.DUMMYFUNCTION("TO_DATE(INT((AJ1387/(60*60*24))+""1/1/1970""))"),44021.0)</f>
        <v>44021</v>
      </c>
      <c r="AJ1387" s="152">
        <v>1.5942672E9</v>
      </c>
      <c r="AK1387" s="152">
        <v>107567.552</v>
      </c>
      <c r="AL1387" s="156">
        <v>218975.862</v>
      </c>
      <c r="AM1387" s="159">
        <v>231845.92</v>
      </c>
      <c r="AN1387" s="152">
        <f t="shared" si="1"/>
        <v>34181.6506</v>
      </c>
      <c r="AO1387" s="152">
        <f t="shared" si="2"/>
        <v>153858.1339</v>
      </c>
      <c r="AP1387" s="152">
        <f t="shared" si="3"/>
        <v>10085.0237</v>
      </c>
      <c r="AQ1387" s="152">
        <f t="shared" si="4"/>
        <v>92631.3187</v>
      </c>
      <c r="AR1387" s="152">
        <f t="shared" si="5"/>
        <v>97012.8525</v>
      </c>
    </row>
    <row r="1388">
      <c r="A1388" s="156">
        <v>1.5378192E9</v>
      </c>
      <c r="B1388" s="156">
        <v>126230.9026</v>
      </c>
      <c r="D1388" s="153">
        <f>IFERROR(__xludf.DUMMYFUNCTION("TO_DATE(INT((E1388/(60*60*24))+""1/1/1970""))"),44022.0)</f>
        <v>44022</v>
      </c>
      <c r="E1388" s="156">
        <v>1.5943536E9</v>
      </c>
      <c r="F1388" s="156">
        <v>107567.552</v>
      </c>
      <c r="H1388" s="153">
        <f>IFERROR(__xludf.DUMMYFUNCTION("TO_DATE(INT((I1388/(60*60*24))+""1/1/1970""))"),44022.0)</f>
        <v>44022</v>
      </c>
      <c r="I1388" s="152">
        <v>1.5943536E9</v>
      </c>
      <c r="J1388" s="152">
        <v>225492.1452</v>
      </c>
      <c r="L1388" s="158">
        <v>44022.0</v>
      </c>
      <c r="M1388" s="160">
        <v>230616.52</v>
      </c>
      <c r="O1388" s="153">
        <f>IFERROR(__xludf.DUMMYFUNCTION("TO_DATE(INT((P1388/(60*60*24))+""1/1/1970""))"),43761.0)</f>
        <v>43761</v>
      </c>
      <c r="P1388" s="13">
        <v>1.5718392E9</v>
      </c>
      <c r="Q1388" s="13">
        <v>32527.2284</v>
      </c>
      <c r="S1388" s="153">
        <f>IFERROR(__xludf.DUMMYFUNCTION("TO_DATE(INT((T1388/(60*60*24))+""1/1/1970""))"),44022.0)</f>
        <v>44022</v>
      </c>
      <c r="T1388" s="152">
        <v>1.5943536E9</v>
      </c>
      <c r="U1388" s="152">
        <v>154134.5083</v>
      </c>
      <c r="W1388" s="153">
        <f>IFERROR(__xludf.DUMMYFUNCTION("TO_DATE(INT((X1388/(60*60*24))+""1/1/1970""))"),43984.0)</f>
        <v>43984</v>
      </c>
      <c r="X1388" s="156">
        <v>1.5911064E9</v>
      </c>
      <c r="Y1388" s="156">
        <v>10018.6995</v>
      </c>
      <c r="AA1388" s="153">
        <f>IFERROR(__xludf.DUMMYFUNCTION("TO_DATE(INT((AB1388/(60*60*24))+""1/1/1970""))"),43993.0)</f>
        <v>43993</v>
      </c>
      <c r="AB1388" s="152">
        <v>1.5918444E9</v>
      </c>
      <c r="AC1388" s="152">
        <v>91003.2375</v>
      </c>
      <c r="AE1388" s="153">
        <f>IFERROR(__xludf.DUMMYFUNCTION("TO_DATE(INT((AF1388/(60*60*24))+""1/1/1970""))"),43765.0)</f>
        <v>43765</v>
      </c>
      <c r="AF1388" s="152">
        <v>1.5722136E9</v>
      </c>
      <c r="AG1388" s="152">
        <v>90962.9318</v>
      </c>
      <c r="AH1388" s="156"/>
      <c r="AI1388" s="153">
        <f>IFERROR(__xludf.DUMMYFUNCTION("TO_DATE(INT((AJ1388/(60*60*24))+""1/1/1970""))"),44022.0)</f>
        <v>44022</v>
      </c>
      <c r="AJ1388" s="156">
        <v>1.5943536E9</v>
      </c>
      <c r="AK1388" s="156">
        <v>107567.552</v>
      </c>
      <c r="AL1388" s="152">
        <v>225492.1452</v>
      </c>
      <c r="AM1388" s="160">
        <v>230616.52</v>
      </c>
      <c r="AN1388" s="152">
        <f t="shared" si="1"/>
        <v>34193.6813</v>
      </c>
      <c r="AO1388" s="152">
        <f t="shared" si="2"/>
        <v>154134.5083</v>
      </c>
      <c r="AP1388" s="152">
        <f t="shared" si="3"/>
        <v>10069.1384</v>
      </c>
      <c r="AQ1388" s="152">
        <f t="shared" si="4"/>
        <v>92568.1296</v>
      </c>
      <c r="AR1388" s="152">
        <f t="shared" si="5"/>
        <v>96594.2156</v>
      </c>
    </row>
    <row r="1389">
      <c r="A1389" s="152">
        <v>1.53788226E9</v>
      </c>
      <c r="B1389" s="152">
        <v>126451.4682</v>
      </c>
      <c r="D1389" s="153">
        <f>IFERROR(__xludf.DUMMYFUNCTION("TO_DATE(INT((E1389/(60*60*24))+""1/1/1970""))"),44023.0)</f>
        <v>44023</v>
      </c>
      <c r="E1389" s="152">
        <v>1.59444E9</v>
      </c>
      <c r="F1389" s="152">
        <v>107567.552</v>
      </c>
      <c r="H1389" s="153">
        <f>IFERROR(__xludf.DUMMYFUNCTION("TO_DATE(INT((I1389/(60*60*24))+""1/1/1970""))"),44023.0)</f>
        <v>44023</v>
      </c>
      <c r="I1389" s="156">
        <v>1.59444E9</v>
      </c>
      <c r="J1389" s="156">
        <v>220945.4484</v>
      </c>
      <c r="L1389" s="158">
        <v>44023.0</v>
      </c>
      <c r="M1389" s="159">
        <v>232808.95</v>
      </c>
      <c r="O1389" s="153">
        <f>IFERROR(__xludf.DUMMYFUNCTION("TO_DATE(INT((P1389/(60*60*24))+""1/1/1970""))"),43762.0)</f>
        <v>43762</v>
      </c>
      <c r="P1389" s="13">
        <v>1.5719256E9</v>
      </c>
      <c r="Q1389" s="13">
        <v>32399.6987</v>
      </c>
      <c r="S1389" s="153">
        <f>IFERROR(__xludf.DUMMYFUNCTION("TO_DATE(INT((T1389/(60*60*24))+""1/1/1970""))"),44023.0)</f>
        <v>44023</v>
      </c>
      <c r="T1389" s="156">
        <v>1.59444E9</v>
      </c>
      <c r="U1389" s="156">
        <v>154014.6321</v>
      </c>
      <c r="W1389" s="153">
        <f>IFERROR(__xludf.DUMMYFUNCTION("TO_DATE(INT((X1389/(60*60*24))+""1/1/1970""))"),43985.0)</f>
        <v>43985</v>
      </c>
      <c r="X1389" s="156">
        <v>1.5911928E9</v>
      </c>
      <c r="Y1389" s="156">
        <v>10054.0418</v>
      </c>
      <c r="AA1389" s="153">
        <f>IFERROR(__xludf.DUMMYFUNCTION("TO_DATE(INT((AB1389/(60*60*24))+""1/1/1970""))"),43994.0)</f>
        <v>43994</v>
      </c>
      <c r="AB1389" s="156">
        <v>1.5919236E9</v>
      </c>
      <c r="AC1389" s="156">
        <v>92283.2688</v>
      </c>
      <c r="AE1389" s="153">
        <f>IFERROR(__xludf.DUMMYFUNCTION("TO_DATE(INT((AF1389/(60*60*24))+""1/1/1970""))"),43766.0)</f>
        <v>43766</v>
      </c>
      <c r="AF1389" s="152">
        <v>1.5722532E9</v>
      </c>
      <c r="AG1389" s="152">
        <v>90928.6224</v>
      </c>
      <c r="AH1389" s="156"/>
      <c r="AI1389" s="153">
        <f>IFERROR(__xludf.DUMMYFUNCTION("TO_DATE(INT((AJ1389/(60*60*24))+""1/1/1970""))"),44023.0)</f>
        <v>44023</v>
      </c>
      <c r="AJ1389" s="152">
        <v>1.59444E9</v>
      </c>
      <c r="AK1389" s="152">
        <v>107567.552</v>
      </c>
      <c r="AL1389" s="156">
        <v>220945.4484</v>
      </c>
      <c r="AM1389" s="159">
        <v>232808.95</v>
      </c>
      <c r="AN1389" s="152">
        <f t="shared" si="1"/>
        <v>34249.8892</v>
      </c>
      <c r="AO1389" s="152">
        <f t="shared" si="2"/>
        <v>154014.6321</v>
      </c>
      <c r="AP1389" s="152">
        <f t="shared" si="3"/>
        <v>10062.8845</v>
      </c>
      <c r="AQ1389" s="152">
        <f t="shared" si="4"/>
        <v>92568.1296</v>
      </c>
      <c r="AR1389" s="152">
        <f t="shared" si="5"/>
        <v>96695.781</v>
      </c>
    </row>
    <row r="1390">
      <c r="A1390" s="156">
        <v>1.5379056E9</v>
      </c>
      <c r="B1390" s="156">
        <v>126114.1326</v>
      </c>
      <c r="D1390" s="153">
        <f>IFERROR(__xludf.DUMMYFUNCTION("TO_DATE(INT((E1390/(60*60*24))+""1/1/1970""))"),44025.0)</f>
        <v>44025</v>
      </c>
      <c r="E1390" s="156">
        <v>1.5946488E9</v>
      </c>
      <c r="F1390" s="156">
        <v>107567.552</v>
      </c>
      <c r="H1390" s="153">
        <f>IFERROR(__xludf.DUMMYFUNCTION("TO_DATE(INT((I1390/(60*60*24))+""1/1/1970""))"),44025.0)</f>
        <v>44025</v>
      </c>
      <c r="I1390" s="152">
        <v>1.5946488E9</v>
      </c>
      <c r="J1390" s="152">
        <v>220945.4484</v>
      </c>
      <c r="L1390" s="158">
        <v>44025.0</v>
      </c>
      <c r="M1390" s="160">
        <v>232808.95</v>
      </c>
      <c r="O1390" s="153">
        <f>IFERROR(__xludf.DUMMYFUNCTION("TO_DATE(INT((P1390/(60*60*24))+""1/1/1970""))"),43763.0)</f>
        <v>43763</v>
      </c>
      <c r="P1390" s="13">
        <v>1.572012E9</v>
      </c>
      <c r="Q1390" s="13">
        <v>32450.8559</v>
      </c>
      <c r="S1390" s="153">
        <f>IFERROR(__xludf.DUMMYFUNCTION("TO_DATE(INT((T1390/(60*60*24))+""1/1/1970""))"),44025.0)</f>
        <v>44025</v>
      </c>
      <c r="T1390" s="152">
        <v>1.5946488E9</v>
      </c>
      <c r="U1390" s="152">
        <v>154014.6321</v>
      </c>
      <c r="W1390" s="153">
        <f>IFERROR(__xludf.DUMMYFUNCTION("TO_DATE(INT((X1390/(60*60*24))+""1/1/1970""))"),43986.0)</f>
        <v>43986</v>
      </c>
      <c r="X1390" s="156">
        <v>1.5912792E9</v>
      </c>
      <c r="Y1390" s="156">
        <v>10064.2841</v>
      </c>
      <c r="AA1390" s="153">
        <f>IFERROR(__xludf.DUMMYFUNCTION("TO_DATE(INT((AB1390/(60*60*24))+""1/1/1970""))"),43996.0)</f>
        <v>43996</v>
      </c>
      <c r="AB1390" s="152">
        <v>1.592172E9</v>
      </c>
      <c r="AC1390" s="152">
        <v>92261.9516</v>
      </c>
      <c r="AE1390" s="153">
        <f>IFERROR(__xludf.DUMMYFUNCTION("TO_DATE(INT((AF1390/(60*60*24))+""1/1/1970""))"),43767.0)</f>
        <v>43767</v>
      </c>
      <c r="AF1390" s="156">
        <v>1.5723324E9</v>
      </c>
      <c r="AG1390" s="156">
        <v>90811.5469</v>
      </c>
      <c r="AH1390" s="156"/>
      <c r="AI1390" s="153">
        <f>IFERROR(__xludf.DUMMYFUNCTION("TO_DATE(INT((AJ1390/(60*60*24))+""1/1/1970""))"),44025.0)</f>
        <v>44025</v>
      </c>
      <c r="AJ1390" s="156">
        <v>1.5946488E9</v>
      </c>
      <c r="AK1390" s="156">
        <v>107567.552</v>
      </c>
      <c r="AL1390" s="152">
        <v>220945.4484</v>
      </c>
      <c r="AM1390" s="160">
        <v>232808.95</v>
      </c>
      <c r="AN1390" s="152">
        <f t="shared" si="1"/>
        <v>34247.2609</v>
      </c>
      <c r="AO1390" s="152">
        <f t="shared" si="2"/>
        <v>154014.6321</v>
      </c>
      <c r="AP1390" s="152">
        <f t="shared" si="3"/>
        <v>10063.2054</v>
      </c>
      <c r="AQ1390" s="152">
        <f t="shared" si="4"/>
        <v>92504.2379</v>
      </c>
      <c r="AR1390" s="152">
        <f t="shared" si="5"/>
        <v>96767.0474</v>
      </c>
    </row>
    <row r="1391">
      <c r="A1391" s="152">
        <v>1.53796866E9</v>
      </c>
      <c r="B1391" s="152">
        <v>126230.9026</v>
      </c>
      <c r="D1391" s="153">
        <f>IFERROR(__xludf.DUMMYFUNCTION("TO_DATE(INT((E1391/(60*60*24))+""1/1/1970""))"),44026.0)</f>
        <v>44026</v>
      </c>
      <c r="E1391" s="156">
        <v>1.5946992E9</v>
      </c>
      <c r="F1391" s="156">
        <v>107567.552</v>
      </c>
      <c r="H1391" s="153">
        <f>IFERROR(__xludf.DUMMYFUNCTION("TO_DATE(INT((I1391/(60*60*24))+""1/1/1970""))"),44026.0)</f>
        <v>44026</v>
      </c>
      <c r="I1391" s="152">
        <v>1.5946992E9</v>
      </c>
      <c r="J1391" s="152">
        <v>207555.8733</v>
      </c>
      <c r="L1391" s="158">
        <v>44026.0</v>
      </c>
      <c r="M1391" s="160">
        <v>230930.7</v>
      </c>
      <c r="O1391" s="153">
        <f>IFERROR(__xludf.DUMMYFUNCTION("TO_DATE(INT((P1391/(60*60*24))+""1/1/1970""))"),43764.0)</f>
        <v>43764</v>
      </c>
      <c r="P1391" s="13">
        <v>1.572048E9</v>
      </c>
      <c r="Q1391" s="13">
        <v>32455.2537</v>
      </c>
      <c r="S1391" s="153">
        <f>IFERROR(__xludf.DUMMYFUNCTION("TO_DATE(INT((T1391/(60*60*24))+""1/1/1970""))"),44026.0)</f>
        <v>44026</v>
      </c>
      <c r="T1391" s="152">
        <v>1.5946992E9</v>
      </c>
      <c r="U1391" s="152">
        <v>154033.8259</v>
      </c>
      <c r="W1391" s="153">
        <f>IFERROR(__xludf.DUMMYFUNCTION("TO_DATE(INT((X1391/(60*60*24))+""1/1/1970""))"),43987.0)</f>
        <v>43987</v>
      </c>
      <c r="X1391" s="156">
        <v>1.5913656E9</v>
      </c>
      <c r="Y1391" s="156">
        <v>10078.7926</v>
      </c>
      <c r="AA1391" s="153">
        <f>IFERROR(__xludf.DUMMYFUNCTION("TO_DATE(INT((AB1391/(60*60*24))+""1/1/1970""))"),43997.0)</f>
        <v>43997</v>
      </c>
      <c r="AB1391" s="152">
        <v>1.5922116E9</v>
      </c>
      <c r="AC1391" s="152">
        <v>92181.4228</v>
      </c>
      <c r="AE1391" s="153">
        <f>IFERROR(__xludf.DUMMYFUNCTION("TO_DATE(INT((AF1391/(60*60*24))+""1/1/1970""))"),43768.0)</f>
        <v>43768</v>
      </c>
      <c r="AF1391" s="152">
        <v>1.5724116E9</v>
      </c>
      <c r="AG1391" s="152">
        <v>90696.9275</v>
      </c>
      <c r="AH1391" s="156"/>
      <c r="AI1391" s="153">
        <f>IFERROR(__xludf.DUMMYFUNCTION("TO_DATE(INT((AJ1391/(60*60*24))+""1/1/1970""))"),44026.0)</f>
        <v>44026</v>
      </c>
      <c r="AJ1391" s="156">
        <v>1.5946992E9</v>
      </c>
      <c r="AK1391" s="156">
        <v>107567.552</v>
      </c>
      <c r="AL1391" s="152">
        <v>207555.8733</v>
      </c>
      <c r="AM1391" s="160">
        <v>230930.7</v>
      </c>
      <c r="AN1391" s="152">
        <f t="shared" si="1"/>
        <v>34183.7215</v>
      </c>
      <c r="AO1391" s="152">
        <f t="shared" si="2"/>
        <v>154033.8259</v>
      </c>
      <c r="AP1391" s="152">
        <f t="shared" si="3"/>
        <v>10071.0717</v>
      </c>
      <c r="AQ1391" s="152">
        <f t="shared" si="4"/>
        <v>92559.6974</v>
      </c>
      <c r="AR1391" s="152">
        <f t="shared" si="5"/>
        <v>97076.8642</v>
      </c>
    </row>
    <row r="1392">
      <c r="A1392" s="156">
        <v>1.537992E9</v>
      </c>
      <c r="B1392" s="156">
        <v>125737.8736</v>
      </c>
      <c r="D1392" s="153">
        <f>IFERROR(__xludf.DUMMYFUNCTION("TO_DATE(INT((E1392/(60*60*24))+""1/1/1970""))"),44027.0)</f>
        <v>44027</v>
      </c>
      <c r="E1392" s="152">
        <v>1.5947856E9</v>
      </c>
      <c r="F1392" s="152">
        <v>107567.552</v>
      </c>
      <c r="H1392" s="153">
        <f>IFERROR(__xludf.DUMMYFUNCTION("TO_DATE(INT((I1392/(60*60*24))+""1/1/1970""))"),44027.0)</f>
        <v>44027</v>
      </c>
      <c r="I1392" s="156">
        <v>1.5947856E9</v>
      </c>
      <c r="J1392" s="156">
        <v>208058.5094</v>
      </c>
      <c r="L1392" s="158">
        <v>44027.0</v>
      </c>
      <c r="M1392" s="159">
        <v>233717.34</v>
      </c>
      <c r="O1392" s="153">
        <f>IFERROR(__xludf.DUMMYFUNCTION("TO_DATE(INT((P1392/(60*60*24))+""1/1/1970""))"),43765.0)</f>
        <v>43765</v>
      </c>
      <c r="P1392" s="13">
        <v>1.5721344E9</v>
      </c>
      <c r="Q1392" s="13">
        <v>32455.2537</v>
      </c>
      <c r="S1392" s="153">
        <f>IFERROR(__xludf.DUMMYFUNCTION("TO_DATE(INT((T1392/(60*60*24))+""1/1/1970""))"),44027.0)</f>
        <v>44027</v>
      </c>
      <c r="T1392" s="156">
        <v>1.5947856E9</v>
      </c>
      <c r="U1392" s="156">
        <v>154181.3751</v>
      </c>
      <c r="W1392" s="153">
        <f>IFERROR(__xludf.DUMMYFUNCTION("TO_DATE(INT((X1392/(60*60*24))+""1/1/1970""))"),43988.0)</f>
        <v>43988</v>
      </c>
      <c r="X1392" s="156">
        <v>1.5914016E9</v>
      </c>
      <c r="Y1392" s="156">
        <v>10079.3982</v>
      </c>
      <c r="AA1392" s="153">
        <f>IFERROR(__xludf.DUMMYFUNCTION("TO_DATE(INT((AB1392/(60*60*24))+""1/1/1970""))"),43998.0)</f>
        <v>43998</v>
      </c>
      <c r="AB1392" s="156">
        <v>1.5922908E9</v>
      </c>
      <c r="AC1392" s="156">
        <v>92019.2548</v>
      </c>
      <c r="AE1392" s="153">
        <f>IFERROR(__xludf.DUMMYFUNCTION("TO_DATE(INT((AF1392/(60*60*24))+""1/1/1970""))"),43769.0)</f>
        <v>43769</v>
      </c>
      <c r="AF1392" s="156">
        <v>1.5724908E9</v>
      </c>
      <c r="AG1392" s="156">
        <v>90369.4435</v>
      </c>
      <c r="AH1392" s="156"/>
      <c r="AI1392" s="153">
        <f>IFERROR(__xludf.DUMMYFUNCTION("TO_DATE(INT((AJ1392/(60*60*24))+""1/1/1970""))"),44027.0)</f>
        <v>44027</v>
      </c>
      <c r="AJ1392" s="152">
        <v>1.5947856E9</v>
      </c>
      <c r="AK1392" s="152">
        <v>107567.552</v>
      </c>
      <c r="AL1392" s="156">
        <v>208058.5094</v>
      </c>
      <c r="AM1392" s="159">
        <v>233717.34</v>
      </c>
      <c r="AN1392" s="152">
        <f t="shared" si="1"/>
        <v>34194.322</v>
      </c>
      <c r="AO1392" s="152">
        <f t="shared" si="2"/>
        <v>154181.3751</v>
      </c>
      <c r="AP1392" s="152">
        <f t="shared" si="3"/>
        <v>10086.8326</v>
      </c>
      <c r="AQ1392" s="152">
        <f t="shared" si="4"/>
        <v>92540.1952</v>
      </c>
      <c r="AR1392" s="152">
        <f t="shared" si="5"/>
        <v>97635.9002</v>
      </c>
    </row>
    <row r="1393">
      <c r="A1393" s="152">
        <v>1.53805506E9</v>
      </c>
      <c r="B1393" s="152">
        <v>126010.337</v>
      </c>
      <c r="D1393" s="153">
        <f>IFERROR(__xludf.DUMMYFUNCTION("TO_DATE(INT((E1393/(60*60*24))+""1/1/1970""))"),44028.0)</f>
        <v>44028</v>
      </c>
      <c r="E1393" s="156">
        <v>1.594872E9</v>
      </c>
      <c r="F1393" s="156">
        <v>107567.552</v>
      </c>
      <c r="H1393" s="153">
        <f>IFERROR(__xludf.DUMMYFUNCTION("TO_DATE(INT((I1393/(60*60*24))+""1/1/1970""))"),44028.0)</f>
        <v>44028</v>
      </c>
      <c r="I1393" s="152">
        <v>1.594872E9</v>
      </c>
      <c r="J1393" s="152">
        <v>204169.7984</v>
      </c>
      <c r="L1393" s="158">
        <v>44028.0</v>
      </c>
      <c r="M1393" s="160">
        <v>235718.53</v>
      </c>
      <c r="O1393" s="153">
        <f>IFERROR(__xludf.DUMMYFUNCTION("TO_DATE(INT((P1393/(60*60*24))+""1/1/1970""))"),43766.0)</f>
        <v>43766</v>
      </c>
      <c r="P1393" s="13">
        <v>1.5722208E9</v>
      </c>
      <c r="Q1393" s="13">
        <v>32439.2753</v>
      </c>
      <c r="S1393" s="153">
        <f>IFERROR(__xludf.DUMMYFUNCTION("TO_DATE(INT((T1393/(60*60*24))+""1/1/1970""))"),44028.0)</f>
        <v>44028</v>
      </c>
      <c r="T1393" s="152">
        <v>1.594872E9</v>
      </c>
      <c r="U1393" s="152">
        <v>154191.6199</v>
      </c>
      <c r="W1393" s="153">
        <f>IFERROR(__xludf.DUMMYFUNCTION("TO_DATE(INT((X1393/(60*60*24))+""1/1/1970""))"),43990.0)</f>
        <v>43990</v>
      </c>
      <c r="X1393" s="152">
        <v>1.5915744E9</v>
      </c>
      <c r="Y1393" s="152">
        <v>10085.7825</v>
      </c>
      <c r="AA1393" s="153">
        <f>IFERROR(__xludf.DUMMYFUNCTION("TO_DATE(INT((AB1393/(60*60*24))+""1/1/1970""))"),43999.0)</f>
        <v>43999</v>
      </c>
      <c r="AB1393" s="152">
        <v>1.59237E9</v>
      </c>
      <c r="AC1393" s="152">
        <v>92172.7744</v>
      </c>
      <c r="AE1393" s="153">
        <f>IFERROR(__xludf.DUMMYFUNCTION("TO_DATE(INT((AF1393/(60*60*24))+""1/1/1970""))"),43770.0)</f>
        <v>43770</v>
      </c>
      <c r="AF1393" s="152">
        <v>1.57257E9</v>
      </c>
      <c r="AG1393" s="152">
        <v>90337.5138</v>
      </c>
      <c r="AH1393" s="156"/>
      <c r="AI1393" s="153">
        <f>IFERROR(__xludf.DUMMYFUNCTION("TO_DATE(INT((AJ1393/(60*60*24))+""1/1/1970""))"),44028.0)</f>
        <v>44028</v>
      </c>
      <c r="AJ1393" s="156">
        <v>1.594872E9</v>
      </c>
      <c r="AK1393" s="156">
        <v>107567.552</v>
      </c>
      <c r="AL1393" s="152">
        <v>204169.7984</v>
      </c>
      <c r="AM1393" s="160">
        <v>235718.53</v>
      </c>
      <c r="AN1393" s="152">
        <f t="shared" si="1"/>
        <v>34243.8686</v>
      </c>
      <c r="AO1393" s="152">
        <f t="shared" si="2"/>
        <v>154191.6199</v>
      </c>
      <c r="AP1393" s="152">
        <f t="shared" si="3"/>
        <v>10089.4757</v>
      </c>
      <c r="AQ1393" s="152">
        <f t="shared" si="4"/>
        <v>92311.8744</v>
      </c>
      <c r="AR1393" s="152">
        <f t="shared" si="5"/>
        <v>97696.0712</v>
      </c>
    </row>
    <row r="1394">
      <c r="A1394" s="156">
        <v>1.5380784E9</v>
      </c>
      <c r="B1394" s="156">
        <v>126088.1837</v>
      </c>
      <c r="D1394" s="153">
        <f>IFERROR(__xludf.DUMMYFUNCTION("TO_DATE(INT((E1394/(60*60*24))+""1/1/1970""))"),44029.0)</f>
        <v>44029</v>
      </c>
      <c r="E1394" s="152">
        <v>1.5949584E9</v>
      </c>
      <c r="F1394" s="152">
        <v>107567.552</v>
      </c>
      <c r="H1394" s="153">
        <f>IFERROR(__xludf.DUMMYFUNCTION("TO_DATE(INT((I1394/(60*60*24))+""1/1/1970""))"),44029.0)</f>
        <v>44029</v>
      </c>
      <c r="I1394" s="156">
        <v>1.5949584E9</v>
      </c>
      <c r="J1394" s="156">
        <v>205997.7885</v>
      </c>
      <c r="L1394" s="158">
        <v>44029.0</v>
      </c>
      <c r="M1394" s="159">
        <v>234994.55</v>
      </c>
      <c r="O1394" s="153">
        <f>IFERROR(__xludf.DUMMYFUNCTION("TO_DATE(INT((P1394/(60*60*24))+""1/1/1970""))"),43767.0)</f>
        <v>43767</v>
      </c>
      <c r="P1394" s="13">
        <v>1.5723576E9</v>
      </c>
      <c r="Q1394" s="13">
        <v>32334.989</v>
      </c>
      <c r="S1394" s="153">
        <f>IFERROR(__xludf.DUMMYFUNCTION("TO_DATE(INT((T1394/(60*60*24))+""1/1/1970""))"),44029.0)</f>
        <v>44029</v>
      </c>
      <c r="T1394" s="156">
        <v>1.5949584E9</v>
      </c>
      <c r="U1394" s="156">
        <v>154261.8028</v>
      </c>
      <c r="W1394" s="153">
        <f>IFERROR(__xludf.DUMMYFUNCTION("TO_DATE(INT((X1394/(60*60*24))+""1/1/1970""))"),43991.0)</f>
        <v>43991</v>
      </c>
      <c r="X1394" s="156">
        <v>1.5917112E9</v>
      </c>
      <c r="Y1394" s="156">
        <v>10082.8761</v>
      </c>
      <c r="AA1394" s="153">
        <f>IFERROR(__xludf.DUMMYFUNCTION("TO_DATE(INT((AB1394/(60*60*24))+""1/1/1970""))"),44000.0)</f>
        <v>44000</v>
      </c>
      <c r="AB1394" s="156">
        <v>1.5924492E9</v>
      </c>
      <c r="AC1394" s="156">
        <v>92345.7094</v>
      </c>
      <c r="AE1394" s="153">
        <f>IFERROR(__xludf.DUMMYFUNCTION("TO_DATE(INT((AF1394/(60*60*24))+""1/1/1970""))"),43771.0)</f>
        <v>43771</v>
      </c>
      <c r="AF1394" s="156">
        <v>1.5726528E9</v>
      </c>
      <c r="AG1394" s="156">
        <v>90262.1925</v>
      </c>
      <c r="AH1394" s="156"/>
      <c r="AI1394" s="153">
        <f>IFERROR(__xludf.DUMMYFUNCTION("TO_DATE(INT((AJ1394/(60*60*24))+""1/1/1970""))"),44029.0)</f>
        <v>44029</v>
      </c>
      <c r="AJ1394" s="152">
        <v>1.5949584E9</v>
      </c>
      <c r="AK1394" s="152">
        <v>107567.552</v>
      </c>
      <c r="AL1394" s="156">
        <v>205997.7885</v>
      </c>
      <c r="AM1394" s="159">
        <v>234994.55</v>
      </c>
      <c r="AN1394" s="152">
        <f t="shared" si="1"/>
        <v>34180.3527</v>
      </c>
      <c r="AO1394" s="152">
        <f t="shared" si="2"/>
        <v>154261.8028</v>
      </c>
      <c r="AP1394" s="152">
        <f t="shared" si="3"/>
        <v>10080.3187</v>
      </c>
      <c r="AQ1394" s="152">
        <f t="shared" si="4"/>
        <v>92342.8257</v>
      </c>
      <c r="AR1394" s="152">
        <f t="shared" si="5"/>
        <v>97445.1452</v>
      </c>
    </row>
    <row r="1395">
      <c r="A1395" s="152">
        <v>1.53814146E9</v>
      </c>
      <c r="B1395" s="152">
        <v>125841.6692</v>
      </c>
      <c r="D1395" s="153">
        <f>IFERROR(__xludf.DUMMYFUNCTION("TO_DATE(INT((E1395/(60*60*24))+""1/1/1970""))"),44030.0)</f>
        <v>44030</v>
      </c>
      <c r="E1395" s="156">
        <v>1.5950448E9</v>
      </c>
      <c r="F1395" s="156">
        <v>107567.552</v>
      </c>
      <c r="H1395" s="153">
        <f>IFERROR(__xludf.DUMMYFUNCTION("TO_DATE(INT((I1395/(60*60*24))+""1/1/1970""))"),44030.0)</f>
        <v>44030</v>
      </c>
      <c r="I1395" s="152">
        <v>1.5950448E9</v>
      </c>
      <c r="J1395" s="152">
        <v>205756.0731</v>
      </c>
      <c r="L1395" s="158">
        <v>44030.0</v>
      </c>
      <c r="M1395" s="160">
        <v>235629.74</v>
      </c>
      <c r="O1395" s="153">
        <f>IFERROR(__xludf.DUMMYFUNCTION("TO_DATE(INT((P1395/(60*60*24))+""1/1/1970""))"),43768.0)</f>
        <v>43768</v>
      </c>
      <c r="P1395" s="13">
        <v>1.572444E9</v>
      </c>
      <c r="Q1395" s="13">
        <v>32384.8688</v>
      </c>
      <c r="S1395" s="153">
        <f>IFERROR(__xludf.DUMMYFUNCTION("TO_DATE(INT((T1395/(60*60*24))+""1/1/1970""))"),44030.0)</f>
        <v>44030</v>
      </c>
      <c r="T1395" s="152">
        <v>1.5950448E9</v>
      </c>
      <c r="U1395" s="152">
        <v>154367.0771</v>
      </c>
      <c r="W1395" s="153">
        <f>IFERROR(__xludf.DUMMYFUNCTION("TO_DATE(INT((X1395/(60*60*24))+""1/1/1970""))"),43992.0)</f>
        <v>43992</v>
      </c>
      <c r="X1395" s="156">
        <v>1.5917976E9</v>
      </c>
      <c r="Y1395" s="156">
        <v>10070.4034</v>
      </c>
      <c r="AA1395" s="153">
        <f>IFERROR(__xludf.DUMMYFUNCTION("TO_DATE(INT((AB1395/(60*60*24))+""1/1/1970""))"),44001.0)</f>
        <v>44001</v>
      </c>
      <c r="AB1395" s="152">
        <v>1.5925284E9</v>
      </c>
      <c r="AC1395" s="152">
        <v>92407.9903</v>
      </c>
      <c r="AE1395" s="153">
        <f>IFERROR(__xludf.DUMMYFUNCTION("TO_DATE(INT((AF1395/(60*60*24))+""1/1/1970""))"),43772.0)</f>
        <v>43772</v>
      </c>
      <c r="AF1395" s="152">
        <v>1.572822E9</v>
      </c>
      <c r="AG1395" s="152">
        <v>90262.1925</v>
      </c>
      <c r="AH1395" s="156"/>
      <c r="AI1395" s="153">
        <f>IFERROR(__xludf.DUMMYFUNCTION("TO_DATE(INT((AJ1395/(60*60*24))+""1/1/1970""))"),44030.0)</f>
        <v>44030</v>
      </c>
      <c r="AJ1395" s="156">
        <v>1.5950448E9</v>
      </c>
      <c r="AK1395" s="156">
        <v>107567.552</v>
      </c>
      <c r="AL1395" s="152">
        <v>205756.0731</v>
      </c>
      <c r="AM1395" s="160">
        <v>235629.74</v>
      </c>
      <c r="AN1395" s="152">
        <f t="shared" si="1"/>
        <v>34223.5893</v>
      </c>
      <c r="AO1395" s="152">
        <f t="shared" si="2"/>
        <v>154367.0771</v>
      </c>
      <c r="AP1395" s="152">
        <f t="shared" si="3"/>
        <v>10090.3981</v>
      </c>
      <c r="AQ1395" s="152">
        <f t="shared" si="4"/>
        <v>92342.8257</v>
      </c>
      <c r="AR1395" s="152">
        <f t="shared" si="5"/>
        <v>97787.8214</v>
      </c>
    </row>
    <row r="1396">
      <c r="A1396" s="156">
        <v>1.5381648E9</v>
      </c>
      <c r="B1396" s="156">
        <v>126101.1581</v>
      </c>
      <c r="D1396" s="153">
        <f>IFERROR(__xludf.DUMMYFUNCTION("TO_DATE(INT((E1396/(60*60*24))+""1/1/1970""))"),44032.0)</f>
        <v>44032</v>
      </c>
      <c r="E1396" s="152">
        <v>1.5952536E9</v>
      </c>
      <c r="F1396" s="152">
        <v>107567.552</v>
      </c>
      <c r="H1396" s="153">
        <f>IFERROR(__xludf.DUMMYFUNCTION("TO_DATE(INT((I1396/(60*60*24))+""1/1/1970""))"),44032.0)</f>
        <v>44032</v>
      </c>
      <c r="I1396" s="156">
        <v>1.5952536E9</v>
      </c>
      <c r="J1396" s="156">
        <v>205756.0731</v>
      </c>
      <c r="L1396" s="158">
        <v>44032.0</v>
      </c>
      <c r="M1396" s="159">
        <v>235629.74</v>
      </c>
      <c r="O1396" s="153">
        <f>IFERROR(__xludf.DUMMYFUNCTION("TO_DATE(INT((P1396/(60*60*24))+""1/1/1970""))"),43769.0)</f>
        <v>43769</v>
      </c>
      <c r="P1396" s="13">
        <v>1.5725304E9</v>
      </c>
      <c r="Q1396" s="13">
        <v>32317.0399</v>
      </c>
      <c r="S1396" s="153">
        <f>IFERROR(__xludf.DUMMYFUNCTION("TO_DATE(INT((T1396/(60*60*24))+""1/1/1970""))"),44032.0)</f>
        <v>44032</v>
      </c>
      <c r="T1396" s="156">
        <v>1.5952536E9</v>
      </c>
      <c r="U1396" s="156">
        <v>154367.0771</v>
      </c>
      <c r="W1396" s="153">
        <f>IFERROR(__xludf.DUMMYFUNCTION("TO_DATE(INT((X1396/(60*60*24))+""1/1/1970""))"),43993.0)</f>
        <v>43993</v>
      </c>
      <c r="X1396" s="156">
        <v>1.591884E9</v>
      </c>
      <c r="Y1396" s="156">
        <v>10077.5583</v>
      </c>
      <c r="AA1396" s="153">
        <f>IFERROR(__xludf.DUMMYFUNCTION("TO_DATE(INT((AB1396/(60*60*24))+""1/1/1970""))"),44003.0)</f>
        <v>44003</v>
      </c>
      <c r="AB1396" s="156">
        <v>1.5927768E9</v>
      </c>
      <c r="AC1396" s="156">
        <v>92482.6727</v>
      </c>
      <c r="AE1396" s="153">
        <f>IFERROR(__xludf.DUMMYFUNCTION("TO_DATE(INT((AF1396/(60*60*24))+""1/1/1970""))"),43773.0)</f>
        <v>43773</v>
      </c>
      <c r="AF1396" s="156">
        <v>1.5728616E9</v>
      </c>
      <c r="AG1396" s="156">
        <v>90255.6428</v>
      </c>
      <c r="AH1396" s="156"/>
      <c r="AI1396" s="153">
        <f>IFERROR(__xludf.DUMMYFUNCTION("TO_DATE(INT((AJ1396/(60*60*24))+""1/1/1970""))"),44032.0)</f>
        <v>44032</v>
      </c>
      <c r="AJ1396" s="152">
        <v>1.5952536E9</v>
      </c>
      <c r="AK1396" s="152">
        <v>107567.552</v>
      </c>
      <c r="AL1396" s="156">
        <v>205756.0731</v>
      </c>
      <c r="AM1396" s="159">
        <v>235629.74</v>
      </c>
      <c r="AN1396" s="152">
        <f t="shared" si="1"/>
        <v>34208.1719</v>
      </c>
      <c r="AO1396" s="152">
        <f t="shared" si="2"/>
        <v>154367.0771</v>
      </c>
      <c r="AP1396" s="152">
        <f t="shared" si="3"/>
        <v>10093.8929</v>
      </c>
      <c r="AQ1396" s="152">
        <f t="shared" si="4"/>
        <v>91817.6146</v>
      </c>
      <c r="AR1396" s="152">
        <f t="shared" si="5"/>
        <v>97907.31</v>
      </c>
    </row>
    <row r="1397">
      <c r="A1397" s="152">
        <v>1.53840066E9</v>
      </c>
      <c r="B1397" s="152">
        <v>126719.6067</v>
      </c>
      <c r="D1397" s="153">
        <f>IFERROR(__xludf.DUMMYFUNCTION("TO_DATE(INT((E1397/(60*60*24))+""1/1/1970""))"),44033.0)</f>
        <v>44033</v>
      </c>
      <c r="E1397" s="152">
        <v>1.595304E9</v>
      </c>
      <c r="F1397" s="152">
        <v>107567.552</v>
      </c>
      <c r="H1397" s="153">
        <f>IFERROR(__xludf.DUMMYFUNCTION("TO_DATE(INT((I1397/(60*60*24))+""1/1/1970""))"),44033.0)</f>
        <v>44033</v>
      </c>
      <c r="I1397" s="156">
        <v>1.595304E9</v>
      </c>
      <c r="J1397" s="156">
        <v>208296.3914</v>
      </c>
      <c r="L1397" s="158">
        <v>44033.0</v>
      </c>
      <c r="M1397" s="159">
        <v>237405.54</v>
      </c>
      <c r="O1397" s="153">
        <f>IFERROR(__xludf.DUMMYFUNCTION("TO_DATE(INT((P1397/(60*60*24))+""1/1/1970""))"),43770.0)</f>
        <v>43770</v>
      </c>
      <c r="P1397" s="13">
        <v>1.5726168E9</v>
      </c>
      <c r="Q1397" s="13">
        <v>32454.7168</v>
      </c>
      <c r="S1397" s="153">
        <f>IFERROR(__xludf.DUMMYFUNCTION("TO_DATE(INT((T1397/(60*60*24))+""1/1/1970""))"),44033.0)</f>
        <v>44033</v>
      </c>
      <c r="T1397" s="156">
        <v>1.595304E9</v>
      </c>
      <c r="U1397" s="156">
        <v>154476.7085</v>
      </c>
      <c r="W1397" s="153">
        <f>IFERROR(__xludf.DUMMYFUNCTION("TO_DATE(INT((X1397/(60*60*24))+""1/1/1970""))"),43994.0)</f>
        <v>43994</v>
      </c>
      <c r="X1397" s="156">
        <v>1.5919704E9</v>
      </c>
      <c r="Y1397" s="156">
        <v>10038.718</v>
      </c>
      <c r="AA1397" s="153">
        <f>IFERROR(__xludf.DUMMYFUNCTION("TO_DATE(INT((AB1397/(60*60*24))+""1/1/1970""))"),44004.0)</f>
        <v>44004</v>
      </c>
      <c r="AB1397" s="156">
        <v>1.5928164E9</v>
      </c>
      <c r="AC1397" s="156">
        <v>92361.3941</v>
      </c>
      <c r="AE1397" s="153">
        <f>IFERROR(__xludf.DUMMYFUNCTION("TO_DATE(INT((AF1397/(60*60*24))+""1/1/1970""))"),43774.0)</f>
        <v>43774</v>
      </c>
      <c r="AF1397" s="152">
        <v>1.5729408E9</v>
      </c>
      <c r="AG1397" s="152">
        <v>90567.9807</v>
      </c>
      <c r="AH1397" s="156"/>
      <c r="AI1397" s="153">
        <f>IFERROR(__xludf.DUMMYFUNCTION("TO_DATE(INT((AJ1397/(60*60*24))+""1/1/1970""))"),44033.0)</f>
        <v>44033</v>
      </c>
      <c r="AJ1397" s="152">
        <v>1.595304E9</v>
      </c>
      <c r="AK1397" s="152">
        <v>107567.552</v>
      </c>
      <c r="AL1397" s="156">
        <v>208296.3914</v>
      </c>
      <c r="AM1397" s="159">
        <v>237405.54</v>
      </c>
      <c r="AN1397" s="152">
        <f t="shared" si="1"/>
        <v>34194.0302</v>
      </c>
      <c r="AO1397" s="152">
        <f t="shared" si="2"/>
        <v>154476.7085</v>
      </c>
      <c r="AP1397" s="152">
        <f t="shared" si="3"/>
        <v>10095.7529</v>
      </c>
      <c r="AQ1397" s="152">
        <f t="shared" si="4"/>
        <v>91884.9248</v>
      </c>
      <c r="AR1397" s="152">
        <f t="shared" si="5"/>
        <v>98024.6649</v>
      </c>
    </row>
    <row r="1398">
      <c r="A1398" s="156">
        <v>1.538424E9</v>
      </c>
      <c r="B1398" s="156">
        <v>126537.9645</v>
      </c>
      <c r="D1398" s="153">
        <f>IFERROR(__xludf.DUMMYFUNCTION("TO_DATE(INT((E1398/(60*60*24))+""1/1/1970""))"),44034.0)</f>
        <v>44034</v>
      </c>
      <c r="E1398" s="156">
        <v>1.5953904E9</v>
      </c>
      <c r="F1398" s="156">
        <v>107567.552</v>
      </c>
      <c r="H1398" s="153">
        <f>IFERROR(__xludf.DUMMYFUNCTION("TO_DATE(INT((I1398/(60*60*24))+""1/1/1970""))"),44034.0)</f>
        <v>44034</v>
      </c>
      <c r="I1398" s="152">
        <v>1.5953904E9</v>
      </c>
      <c r="J1398" s="152">
        <v>207548.2135</v>
      </c>
      <c r="L1398" s="158">
        <v>44034.0</v>
      </c>
      <c r="M1398" s="160">
        <v>237876.81</v>
      </c>
      <c r="O1398" s="153">
        <f>IFERROR(__xludf.DUMMYFUNCTION("TO_DATE(INT((P1398/(60*60*24))+""1/1/1970""))"),43771.0)</f>
        <v>43771</v>
      </c>
      <c r="P1398" s="13">
        <v>1.5726528E9</v>
      </c>
      <c r="Q1398" s="13">
        <v>32428.0261</v>
      </c>
      <c r="S1398" s="153">
        <f>IFERROR(__xludf.DUMMYFUNCTION("TO_DATE(INT((T1398/(60*60*24))+""1/1/1970""))"),44034.0)</f>
        <v>44034</v>
      </c>
      <c r="T1398" s="152">
        <v>1.5953904E9</v>
      </c>
      <c r="U1398" s="152">
        <v>154536.6466</v>
      </c>
      <c r="W1398" s="153">
        <f>IFERROR(__xludf.DUMMYFUNCTION("TO_DATE(INT((X1398/(60*60*24))+""1/1/1970""))"),43995.0)</f>
        <v>43995</v>
      </c>
      <c r="X1398" s="156">
        <v>1.5920064E9</v>
      </c>
      <c r="Y1398" s="156">
        <v>10045.7662</v>
      </c>
      <c r="AA1398" s="153">
        <f>IFERROR(__xludf.DUMMYFUNCTION("TO_DATE(INT((AB1398/(60*60*24))+""1/1/1970""))"),44005.0)</f>
        <v>44005</v>
      </c>
      <c r="AB1398" s="152">
        <v>1.5928956E9</v>
      </c>
      <c r="AC1398" s="152">
        <v>92098.2925</v>
      </c>
      <c r="AE1398" s="153">
        <f>IFERROR(__xludf.DUMMYFUNCTION("TO_DATE(INT((AF1398/(60*60*24))+""1/1/1970""))"),43775.0)</f>
        <v>43775</v>
      </c>
      <c r="AF1398" s="156">
        <v>1.57302E9</v>
      </c>
      <c r="AG1398" s="156">
        <v>91010.0841</v>
      </c>
      <c r="AH1398" s="156"/>
      <c r="AI1398" s="153">
        <f>IFERROR(__xludf.DUMMYFUNCTION("TO_DATE(INT((AJ1398/(60*60*24))+""1/1/1970""))"),44034.0)</f>
        <v>44034</v>
      </c>
      <c r="AJ1398" s="156">
        <v>1.5953904E9</v>
      </c>
      <c r="AK1398" s="156">
        <v>107567.552</v>
      </c>
      <c r="AL1398" s="152">
        <v>207548.2135</v>
      </c>
      <c r="AM1398" s="160">
        <v>237876.81</v>
      </c>
      <c r="AN1398" s="152">
        <f t="shared" si="1"/>
        <v>34220.7241</v>
      </c>
      <c r="AO1398" s="152">
        <f t="shared" si="2"/>
        <v>154536.6466</v>
      </c>
      <c r="AP1398" s="152">
        <f t="shared" si="3"/>
        <v>10125.5891</v>
      </c>
      <c r="AQ1398" s="152">
        <f t="shared" si="4"/>
        <v>91131.4445</v>
      </c>
      <c r="AR1398" s="152">
        <f t="shared" si="5"/>
        <v>98699.3487</v>
      </c>
    </row>
    <row r="1399">
      <c r="A1399" s="152">
        <v>1.53848706E9</v>
      </c>
      <c r="B1399" s="152">
        <v>126434.1689</v>
      </c>
      <c r="D1399" s="153">
        <f>IFERROR(__xludf.DUMMYFUNCTION("TO_DATE(INT((E1399/(60*60*24))+""1/1/1970""))"),44035.0)</f>
        <v>44035</v>
      </c>
      <c r="E1399" s="152">
        <v>1.5954768E9</v>
      </c>
      <c r="F1399" s="152">
        <v>107567.552</v>
      </c>
      <c r="H1399" s="153">
        <f>IFERROR(__xludf.DUMMYFUNCTION("TO_DATE(INT((I1399/(60*60*24))+""1/1/1970""))"),44035.0)</f>
        <v>44035</v>
      </c>
      <c r="I1399" s="156">
        <v>1.5954768E9</v>
      </c>
      <c r="J1399" s="156">
        <v>206972.7617</v>
      </c>
      <c r="L1399" s="158">
        <v>44035.0</v>
      </c>
      <c r="M1399" s="159">
        <v>239140.36</v>
      </c>
      <c r="O1399" s="153">
        <f>IFERROR(__xludf.DUMMYFUNCTION("TO_DATE(INT((P1399/(60*60*24))+""1/1/1970""))"),43772.0)</f>
        <v>43772</v>
      </c>
      <c r="P1399" s="13">
        <v>1.5727392E9</v>
      </c>
      <c r="Q1399" s="13">
        <v>32428.0261</v>
      </c>
      <c r="S1399" s="153">
        <f>IFERROR(__xludf.DUMMYFUNCTION("TO_DATE(INT((T1399/(60*60*24))+""1/1/1970""))"),44035.0)</f>
        <v>44035</v>
      </c>
      <c r="T1399" s="156">
        <v>1.5954768E9</v>
      </c>
      <c r="U1399" s="156">
        <v>154650.8699</v>
      </c>
      <c r="W1399" s="153">
        <f>IFERROR(__xludf.DUMMYFUNCTION("TO_DATE(INT((X1399/(60*60*24))+""1/1/1970""))"),43997.0)</f>
        <v>43997</v>
      </c>
      <c r="X1399" s="152">
        <v>1.5921792E9</v>
      </c>
      <c r="Y1399" s="152">
        <v>10037.6024</v>
      </c>
      <c r="AA1399" s="153">
        <f>IFERROR(__xludf.DUMMYFUNCTION("TO_DATE(INT((AB1399/(60*60*24))+""1/1/1970""))"),44006.0)</f>
        <v>44006</v>
      </c>
      <c r="AB1399" s="156">
        <v>1.5929748E9</v>
      </c>
      <c r="AC1399" s="156">
        <v>92647.1669</v>
      </c>
      <c r="AE1399" s="153">
        <f>IFERROR(__xludf.DUMMYFUNCTION("TO_DATE(INT((AF1399/(60*60*24))+""1/1/1970""))"),43776.0)</f>
        <v>43776</v>
      </c>
      <c r="AF1399" s="152">
        <v>1.5730992E9</v>
      </c>
      <c r="AG1399" s="152">
        <v>91042.4231</v>
      </c>
      <c r="AH1399" s="156"/>
      <c r="AI1399" s="153">
        <f>IFERROR(__xludf.DUMMYFUNCTION("TO_DATE(INT((AJ1399/(60*60*24))+""1/1/1970""))"),44035.0)</f>
        <v>44035</v>
      </c>
      <c r="AJ1399" s="152">
        <v>1.5954768E9</v>
      </c>
      <c r="AK1399" s="152">
        <v>107567.552</v>
      </c>
      <c r="AL1399" s="156">
        <v>206972.7617</v>
      </c>
      <c r="AM1399" s="159">
        <v>239140.36</v>
      </c>
      <c r="AN1399" s="152">
        <f t="shared" si="1"/>
        <v>34182.5095</v>
      </c>
      <c r="AO1399" s="152">
        <f t="shared" si="2"/>
        <v>154650.8699</v>
      </c>
      <c r="AP1399" s="152">
        <f t="shared" si="3"/>
        <v>10136.56</v>
      </c>
      <c r="AQ1399" s="152">
        <f t="shared" si="4"/>
        <v>90852.0333</v>
      </c>
      <c r="AR1399" s="152">
        <f t="shared" si="5"/>
        <v>98953.262</v>
      </c>
    </row>
    <row r="1400">
      <c r="A1400" s="156">
        <v>1.5385104E9</v>
      </c>
      <c r="B1400" s="156">
        <v>126464.4426</v>
      </c>
      <c r="D1400" s="153">
        <f>IFERROR(__xludf.DUMMYFUNCTION("TO_DATE(INT((E1400/(60*60*24))+""1/1/1970""))"),44036.0)</f>
        <v>44036</v>
      </c>
      <c r="E1400" s="156">
        <v>1.5955632E9</v>
      </c>
      <c r="F1400" s="156">
        <v>107567.552</v>
      </c>
      <c r="H1400" s="153">
        <f>IFERROR(__xludf.DUMMYFUNCTION("TO_DATE(INT((I1400/(60*60*24))+""1/1/1970""))"),44036.0)</f>
        <v>44036</v>
      </c>
      <c r="I1400" s="152">
        <v>1.5955632E9</v>
      </c>
      <c r="J1400" s="152">
        <v>206445.6257</v>
      </c>
      <c r="L1400" s="158">
        <v>44036.0</v>
      </c>
      <c r="M1400" s="160">
        <v>236476.66</v>
      </c>
      <c r="O1400" s="153">
        <f>IFERROR(__xludf.DUMMYFUNCTION("TO_DATE(INT((P1400/(60*60*24))+""1/1/1970""))"),43773.0)</f>
        <v>43773</v>
      </c>
      <c r="P1400" s="13">
        <v>1.5728256E9</v>
      </c>
      <c r="Q1400" s="13">
        <v>32427.9481</v>
      </c>
      <c r="S1400" s="153">
        <f>IFERROR(__xludf.DUMMYFUNCTION("TO_DATE(INT((T1400/(60*60*24))+""1/1/1970""))"),44036.0)</f>
        <v>44036</v>
      </c>
      <c r="T1400" s="152">
        <v>1.5955632E9</v>
      </c>
      <c r="U1400" s="152">
        <v>154758.9706</v>
      </c>
      <c r="W1400" s="153">
        <f>IFERROR(__xludf.DUMMYFUNCTION("TO_DATE(INT((X1400/(60*60*24))+""1/1/1970""))"),43998.0)</f>
        <v>43998</v>
      </c>
      <c r="X1400" s="156">
        <v>1.592316E9</v>
      </c>
      <c r="Y1400" s="156">
        <v>10069.6439</v>
      </c>
      <c r="AA1400" s="153">
        <f>IFERROR(__xludf.DUMMYFUNCTION("TO_DATE(INT((AB1400/(60*60*24))+""1/1/1970""))"),44007.0)</f>
        <v>44007</v>
      </c>
      <c r="AB1400" s="152">
        <v>1.593054E9</v>
      </c>
      <c r="AC1400" s="152">
        <v>92090.0835</v>
      </c>
      <c r="AE1400" s="153">
        <f>IFERROR(__xludf.DUMMYFUNCTION("TO_DATE(INT((AF1400/(60*60*24))+""1/1/1970""))"),43777.0)</f>
        <v>43777</v>
      </c>
      <c r="AF1400" s="156">
        <v>1.5731784E9</v>
      </c>
      <c r="AG1400" s="156">
        <v>91186.9254</v>
      </c>
      <c r="AH1400" s="156"/>
      <c r="AI1400" s="153">
        <f>IFERROR(__xludf.DUMMYFUNCTION("TO_DATE(INT((AJ1400/(60*60*24))+""1/1/1970""))"),44036.0)</f>
        <v>44036</v>
      </c>
      <c r="AJ1400" s="156">
        <v>1.5955632E9</v>
      </c>
      <c r="AK1400" s="156">
        <v>107567.552</v>
      </c>
      <c r="AL1400" s="152">
        <v>206445.6257</v>
      </c>
      <c r="AM1400" s="160">
        <v>236476.66</v>
      </c>
      <c r="AN1400" s="152">
        <f t="shared" si="1"/>
        <v>34232.0497</v>
      </c>
      <c r="AO1400" s="152">
        <f t="shared" si="2"/>
        <v>154758.9706</v>
      </c>
      <c r="AP1400" s="152">
        <f t="shared" si="3"/>
        <v>10136.1544</v>
      </c>
      <c r="AQ1400" s="152">
        <f t="shared" si="4"/>
        <v>90502.2557</v>
      </c>
      <c r="AR1400" s="152">
        <f t="shared" si="5"/>
        <v>99213.1497</v>
      </c>
    </row>
    <row r="1401">
      <c r="A1401" s="152">
        <v>1.53857346E9</v>
      </c>
      <c r="B1401" s="152">
        <v>126966.1212</v>
      </c>
      <c r="D1401" s="153">
        <f>IFERROR(__xludf.DUMMYFUNCTION("TO_DATE(INT((E1401/(60*60*24))+""1/1/1970""))"),44037.0)</f>
        <v>44037</v>
      </c>
      <c r="E1401" s="152">
        <v>1.5956496E9</v>
      </c>
      <c r="F1401" s="152">
        <v>107567.552</v>
      </c>
      <c r="H1401" s="153">
        <f>IFERROR(__xludf.DUMMYFUNCTION("TO_DATE(INT((I1401/(60*60*24))+""1/1/1970""))"),44037.0)</f>
        <v>44037</v>
      </c>
      <c r="I1401" s="156">
        <v>1.5956496E9</v>
      </c>
      <c r="J1401" s="156">
        <v>207176.3304</v>
      </c>
      <c r="L1401" s="158">
        <v>44037.0</v>
      </c>
      <c r="M1401" s="159">
        <v>235056.02</v>
      </c>
      <c r="O1401" s="153">
        <f>IFERROR(__xludf.DUMMYFUNCTION("TO_DATE(INT((P1401/(60*60*24))+""1/1/1970""))"),43774.0)</f>
        <v>43774</v>
      </c>
      <c r="P1401" s="13">
        <v>1.572966E9</v>
      </c>
      <c r="Q1401" s="13">
        <v>32383.7223</v>
      </c>
      <c r="S1401" s="153">
        <f>IFERROR(__xludf.DUMMYFUNCTION("TO_DATE(INT((T1401/(60*60*24))+""1/1/1970""))"),44037.0)</f>
        <v>44037</v>
      </c>
      <c r="T1401" s="156">
        <v>1.5956496E9</v>
      </c>
      <c r="U1401" s="156">
        <v>154729.7669</v>
      </c>
      <c r="W1401" s="153">
        <f>IFERROR(__xludf.DUMMYFUNCTION("TO_DATE(INT((X1401/(60*60*24))+""1/1/1970""))"),43999.0)</f>
        <v>43999</v>
      </c>
      <c r="X1401" s="156">
        <v>1.5924024E9</v>
      </c>
      <c r="Y1401" s="156">
        <v>10053.0878</v>
      </c>
      <c r="AA1401" s="153">
        <f>IFERROR(__xludf.DUMMYFUNCTION("TO_DATE(INT((AB1401/(60*60*24))+""1/1/1970""))"),44008.0)</f>
        <v>44008</v>
      </c>
      <c r="AB1401" s="156">
        <v>1.5931332E9</v>
      </c>
      <c r="AC1401" s="156">
        <v>92101.2422</v>
      </c>
      <c r="AE1401" s="153">
        <f>IFERROR(__xludf.DUMMYFUNCTION("TO_DATE(INT((AF1401/(60*60*24))+""1/1/1970""))"),43778.0)</f>
        <v>43778</v>
      </c>
      <c r="AF1401" s="152">
        <v>1.5732576E9</v>
      </c>
      <c r="AG1401" s="152">
        <v>91459.5559</v>
      </c>
      <c r="AH1401" s="156"/>
      <c r="AI1401" s="153">
        <f>IFERROR(__xludf.DUMMYFUNCTION("TO_DATE(INT((AJ1401/(60*60*24))+""1/1/1970""))"),44037.0)</f>
        <v>44037</v>
      </c>
      <c r="AJ1401" s="152">
        <v>1.5956496E9</v>
      </c>
      <c r="AK1401" s="152">
        <v>107567.552</v>
      </c>
      <c r="AL1401" s="156">
        <v>207176.3304</v>
      </c>
      <c r="AM1401" s="159">
        <v>235056.02</v>
      </c>
      <c r="AN1401" s="152">
        <f t="shared" si="1"/>
        <v>34356.35</v>
      </c>
      <c r="AO1401" s="152">
        <f t="shared" si="2"/>
        <v>154729.7669</v>
      </c>
      <c r="AP1401" s="152">
        <f t="shared" si="3"/>
        <v>10135.3683</v>
      </c>
      <c r="AQ1401" s="152">
        <f t="shared" si="4"/>
        <v>90502.2557</v>
      </c>
      <c r="AR1401" s="152">
        <f t="shared" si="5"/>
        <v>99730.7914</v>
      </c>
    </row>
    <row r="1402">
      <c r="A1402" s="156">
        <v>1.5385968E9</v>
      </c>
      <c r="B1402" s="156">
        <v>126533.6397</v>
      </c>
      <c r="D1402" s="153">
        <f>IFERROR(__xludf.DUMMYFUNCTION("TO_DATE(INT((E1402/(60*60*24))+""1/1/1970""))"),44039.0)</f>
        <v>44039</v>
      </c>
      <c r="E1402" s="156">
        <v>1.5958584E9</v>
      </c>
      <c r="F1402" s="156">
        <v>107567.552</v>
      </c>
      <c r="H1402" s="153">
        <f>IFERROR(__xludf.DUMMYFUNCTION("TO_DATE(INT((I1402/(60*60*24))+""1/1/1970""))"),44039.0)</f>
        <v>44039</v>
      </c>
      <c r="I1402" s="152">
        <v>1.5958584E9</v>
      </c>
      <c r="J1402" s="152">
        <v>207176.3304</v>
      </c>
      <c r="L1402" s="158">
        <v>44039.0</v>
      </c>
      <c r="M1402" s="160">
        <v>235056.02</v>
      </c>
      <c r="O1402" s="153">
        <f>IFERROR(__xludf.DUMMYFUNCTION("TO_DATE(INT((P1402/(60*60*24))+""1/1/1970""))"),43775.0)</f>
        <v>43775</v>
      </c>
      <c r="P1402" s="13">
        <v>1.5730524E9</v>
      </c>
      <c r="Q1402" s="13">
        <v>32348.168</v>
      </c>
      <c r="S1402" s="153">
        <f>IFERROR(__xludf.DUMMYFUNCTION("TO_DATE(INT((T1402/(60*60*24))+""1/1/1970""))"),44039.0)</f>
        <v>44039</v>
      </c>
      <c r="T1402" s="152">
        <v>1.5958584E9</v>
      </c>
      <c r="U1402" s="152">
        <v>154729.7669</v>
      </c>
      <c r="W1402" s="153">
        <f>IFERROR(__xludf.DUMMYFUNCTION("TO_DATE(INT((X1402/(60*60*24))+""1/1/1970""))"),44000.0)</f>
        <v>44000</v>
      </c>
      <c r="X1402" s="156">
        <v>1.5924888E9</v>
      </c>
      <c r="Y1402" s="156">
        <v>10045.0133</v>
      </c>
      <c r="AA1402" s="153">
        <f>IFERROR(__xludf.DUMMYFUNCTION("TO_DATE(INT((AB1402/(60*60*24))+""1/1/1970""))"),44010.0)</f>
        <v>44010</v>
      </c>
      <c r="AB1402" s="152">
        <v>1.5933816E9</v>
      </c>
      <c r="AC1402" s="152">
        <v>91911.8738</v>
      </c>
      <c r="AE1402" s="153">
        <f>IFERROR(__xludf.DUMMYFUNCTION("TO_DATE(INT((AF1402/(60*60*24))+""1/1/1970""))"),43779.0)</f>
        <v>43779</v>
      </c>
      <c r="AF1402" s="156">
        <v>1.5734268E9</v>
      </c>
      <c r="AG1402" s="156">
        <v>91459.5559</v>
      </c>
      <c r="AH1402" s="156"/>
      <c r="AI1402" s="153">
        <f>IFERROR(__xludf.DUMMYFUNCTION("TO_DATE(INT((AJ1402/(60*60*24))+""1/1/1970""))"),44039.0)</f>
        <v>44039</v>
      </c>
      <c r="AJ1402" s="156">
        <v>1.5958584E9</v>
      </c>
      <c r="AK1402" s="156">
        <v>107567.552</v>
      </c>
      <c r="AL1402" s="152">
        <v>207176.3304</v>
      </c>
      <c r="AM1402" s="160">
        <v>235056.02</v>
      </c>
      <c r="AN1402" s="152">
        <f t="shared" si="1"/>
        <v>34381.3104</v>
      </c>
      <c r="AO1402" s="152">
        <f t="shared" si="2"/>
        <v>154729.7669</v>
      </c>
      <c r="AP1402" s="152">
        <f t="shared" si="3"/>
        <v>10131.1958</v>
      </c>
      <c r="AQ1402" s="152">
        <f t="shared" si="4"/>
        <v>90211.2486</v>
      </c>
      <c r="AR1402" s="152">
        <f t="shared" si="5"/>
        <v>99679.1552</v>
      </c>
    </row>
    <row r="1403">
      <c r="A1403" s="152">
        <v>1.53865986E9</v>
      </c>
      <c r="B1403" s="152">
        <v>126291.45</v>
      </c>
      <c r="D1403" s="153">
        <f>IFERROR(__xludf.DUMMYFUNCTION("TO_DATE(INT((E1403/(60*60*24))+""1/1/1970""))"),44040.0)</f>
        <v>44040</v>
      </c>
      <c r="E1403" s="156">
        <v>1.5959088E9</v>
      </c>
      <c r="F1403" s="156">
        <v>107567.552</v>
      </c>
      <c r="H1403" s="153">
        <f>IFERROR(__xludf.DUMMYFUNCTION("TO_DATE(INT((I1403/(60*60*24))+""1/1/1970""))"),44040.0)</f>
        <v>44040</v>
      </c>
      <c r="I1403" s="152">
        <v>1.5959088E9</v>
      </c>
      <c r="J1403" s="152">
        <v>208880.4713</v>
      </c>
      <c r="L1403" s="158">
        <v>44040.0</v>
      </c>
      <c r="M1403" s="160">
        <v>236654.24</v>
      </c>
      <c r="O1403" s="153">
        <f>IFERROR(__xludf.DUMMYFUNCTION("TO_DATE(INT((P1403/(60*60*24))+""1/1/1970""))"),43776.0)</f>
        <v>43776</v>
      </c>
      <c r="P1403" s="13">
        <v>1.5731388E9</v>
      </c>
      <c r="Q1403" s="13">
        <v>32377.9247</v>
      </c>
      <c r="S1403" s="153">
        <f>IFERROR(__xludf.DUMMYFUNCTION("TO_DATE(INT((T1403/(60*60*24))+""1/1/1970""))"),44040.0)</f>
        <v>44040</v>
      </c>
      <c r="T1403" s="152">
        <v>1.5959088E9</v>
      </c>
      <c r="U1403" s="152">
        <v>154659.584</v>
      </c>
      <c r="W1403" s="153">
        <f>IFERROR(__xludf.DUMMYFUNCTION("TO_DATE(INT((X1403/(60*60*24))+""1/1/1970""))"),44001.0)</f>
        <v>44001</v>
      </c>
      <c r="X1403" s="156">
        <v>1.5925752E9</v>
      </c>
      <c r="Y1403" s="156">
        <v>10045.2161</v>
      </c>
      <c r="AA1403" s="153">
        <f>IFERROR(__xludf.DUMMYFUNCTION("TO_DATE(INT((AB1403/(60*60*24))+""1/1/1970""))"),44011.0)</f>
        <v>44011</v>
      </c>
      <c r="AB1403" s="152">
        <v>1.5934212E9</v>
      </c>
      <c r="AC1403" s="152">
        <v>92065.399</v>
      </c>
      <c r="AE1403" s="153">
        <f>IFERROR(__xludf.DUMMYFUNCTION("TO_DATE(INT((AF1403/(60*60*24))+""1/1/1970""))"),43780.0)</f>
        <v>43780</v>
      </c>
      <c r="AF1403" s="152">
        <v>1.5734664E9</v>
      </c>
      <c r="AG1403" s="152">
        <v>91435.8133</v>
      </c>
      <c r="AH1403" s="156"/>
      <c r="AI1403" s="153">
        <f>IFERROR(__xludf.DUMMYFUNCTION("TO_DATE(INT((AJ1403/(60*60*24))+""1/1/1970""))"),44040.0)</f>
        <v>44040</v>
      </c>
      <c r="AJ1403" s="156">
        <v>1.5959088E9</v>
      </c>
      <c r="AK1403" s="156">
        <v>107567.552</v>
      </c>
      <c r="AL1403" s="152">
        <v>208880.4713</v>
      </c>
      <c r="AM1403" s="160">
        <v>236654.24</v>
      </c>
      <c r="AN1403" s="152">
        <f t="shared" si="1"/>
        <v>34548.6696</v>
      </c>
      <c r="AO1403" s="152">
        <f t="shared" si="2"/>
        <v>154659.584</v>
      </c>
      <c r="AP1403" s="152">
        <f t="shared" si="3"/>
        <v>10146.6256</v>
      </c>
      <c r="AQ1403" s="152">
        <f t="shared" si="4"/>
        <v>90076.3177</v>
      </c>
      <c r="AR1403" s="152">
        <f t="shared" si="5"/>
        <v>100692.2479</v>
      </c>
    </row>
    <row r="1404">
      <c r="A1404" s="156">
        <v>1.5386832E9</v>
      </c>
      <c r="B1404" s="156">
        <v>125547.5817</v>
      </c>
      <c r="D1404" s="153">
        <f>IFERROR(__xludf.DUMMYFUNCTION("TO_DATE(INT((E1404/(60*60*24))+""1/1/1970""))"),44041.0)</f>
        <v>44041</v>
      </c>
      <c r="E1404" s="152">
        <v>1.5959952E9</v>
      </c>
      <c r="F1404" s="152">
        <v>107567.552</v>
      </c>
      <c r="H1404" s="153">
        <f>IFERROR(__xludf.DUMMYFUNCTION("TO_DATE(INT((I1404/(60*60*24))+""1/1/1970""))"),44041.0)</f>
        <v>44041</v>
      </c>
      <c r="I1404" s="156">
        <v>1.5959952E9</v>
      </c>
      <c r="J1404" s="156">
        <v>209953.1279</v>
      </c>
      <c r="L1404" s="158">
        <v>44041.0</v>
      </c>
      <c r="M1404" s="159">
        <v>235254.09</v>
      </c>
      <c r="O1404" s="153">
        <f>IFERROR(__xludf.DUMMYFUNCTION("TO_DATE(INT((P1404/(60*60*24))+""1/1/1970""))"),43777.0)</f>
        <v>43777</v>
      </c>
      <c r="P1404" s="13">
        <v>1.5732252E9</v>
      </c>
      <c r="Q1404" s="13">
        <v>32326.3338</v>
      </c>
      <c r="S1404" s="153">
        <f>IFERROR(__xludf.DUMMYFUNCTION("TO_DATE(INT((T1404/(60*60*24))+""1/1/1970""))"),44041.0)</f>
        <v>44041</v>
      </c>
      <c r="T1404" s="156">
        <v>1.5959952E9</v>
      </c>
      <c r="U1404" s="156">
        <v>154717.9915</v>
      </c>
      <c r="W1404" s="153">
        <f>IFERROR(__xludf.DUMMYFUNCTION("TO_DATE(INT((X1404/(60*60*24))+""1/1/1970""))"),44002.0)</f>
        <v>44002</v>
      </c>
      <c r="X1404" s="156">
        <v>1.5926112E9</v>
      </c>
      <c r="Y1404" s="156">
        <v>10042.0924</v>
      </c>
      <c r="AA1404" s="153">
        <f>IFERROR(__xludf.DUMMYFUNCTION("TO_DATE(INT((AB1404/(60*60*24))+""1/1/1970""))"),44012.0)</f>
        <v>44012</v>
      </c>
      <c r="AB1404" s="156">
        <v>1.5935004E9</v>
      </c>
      <c r="AC1404" s="156">
        <v>91784.9204</v>
      </c>
      <c r="AE1404" s="153">
        <f>IFERROR(__xludf.DUMMYFUNCTION("TO_DATE(INT((AF1404/(60*60*24))+""1/1/1970""))"),43781.0)</f>
        <v>43781</v>
      </c>
      <c r="AF1404" s="156">
        <v>1.5735456E9</v>
      </c>
      <c r="AG1404" s="156">
        <v>91331.0184</v>
      </c>
      <c r="AH1404" s="156"/>
      <c r="AI1404" s="153">
        <f>IFERROR(__xludf.DUMMYFUNCTION("TO_DATE(INT((AJ1404/(60*60*24))+""1/1/1970""))"),44041.0)</f>
        <v>44041</v>
      </c>
      <c r="AJ1404" s="152">
        <v>1.5959952E9</v>
      </c>
      <c r="AK1404" s="152">
        <v>107567.552</v>
      </c>
      <c r="AL1404" s="156">
        <v>209953.1279</v>
      </c>
      <c r="AM1404" s="159">
        <v>235254.09</v>
      </c>
      <c r="AN1404" s="152">
        <f t="shared" si="1"/>
        <v>34654.2878</v>
      </c>
      <c r="AO1404" s="152">
        <f t="shared" si="2"/>
        <v>154717.9915</v>
      </c>
      <c r="AP1404" s="152">
        <f t="shared" si="3"/>
        <v>10135.9003</v>
      </c>
      <c r="AQ1404" s="152">
        <f t="shared" si="4"/>
        <v>89947.3445</v>
      </c>
      <c r="AR1404" s="152">
        <f t="shared" si="5"/>
        <v>100267.6366</v>
      </c>
    </row>
    <row r="1405">
      <c r="A1405" s="152">
        <v>1.53874626E9</v>
      </c>
      <c r="B1405" s="152">
        <v>125668.6766</v>
      </c>
      <c r="D1405" s="153">
        <f>IFERROR(__xludf.DUMMYFUNCTION("TO_DATE(INT((E1405/(60*60*24))+""1/1/1970""))"),44042.0)</f>
        <v>44042</v>
      </c>
      <c r="E1405" s="156">
        <v>1.5960816E9</v>
      </c>
      <c r="F1405" s="156">
        <v>107567.552</v>
      </c>
      <c r="H1405" s="153">
        <f>IFERROR(__xludf.DUMMYFUNCTION("TO_DATE(INT((I1405/(60*60*24))+""1/1/1970""))"),44042.0)</f>
        <v>44042</v>
      </c>
      <c r="I1405" s="152">
        <v>1.5960816E9</v>
      </c>
      <c r="J1405" s="152">
        <v>216198.7082</v>
      </c>
      <c r="L1405" s="158">
        <v>44042.0</v>
      </c>
      <c r="M1405" s="160">
        <v>237951.94</v>
      </c>
      <c r="O1405" s="153">
        <f>IFERROR(__xludf.DUMMYFUNCTION("TO_DATE(INT((P1405/(60*60*24))+""1/1/1970""))"),43778.0)</f>
        <v>43778</v>
      </c>
      <c r="P1405" s="13">
        <v>1.5732576E9</v>
      </c>
      <c r="Q1405" s="13">
        <v>32352.8454</v>
      </c>
      <c r="S1405" s="153">
        <f>IFERROR(__xludf.DUMMYFUNCTION("TO_DATE(INT((T1405/(60*60*24))+""1/1/1970""))"),44042.0)</f>
        <v>44042</v>
      </c>
      <c r="T1405" s="152">
        <v>1.5960816E9</v>
      </c>
      <c r="U1405" s="152">
        <v>154861.4185</v>
      </c>
      <c r="W1405" s="153">
        <f>IFERROR(__xludf.DUMMYFUNCTION("TO_DATE(INT((X1405/(60*60*24))+""1/1/1970""))"),44004.0)</f>
        <v>44004</v>
      </c>
      <c r="X1405" s="152">
        <v>1.592784E9</v>
      </c>
      <c r="Y1405" s="152">
        <v>10038.3426</v>
      </c>
      <c r="AA1405" s="153">
        <f>IFERROR(__xludf.DUMMYFUNCTION("TO_DATE(INT((AB1405/(60*60*24))+""1/1/1970""))"),44013.0)</f>
        <v>44013</v>
      </c>
      <c r="AB1405" s="152">
        <v>1.5935796E9</v>
      </c>
      <c r="AC1405" s="152">
        <v>92030.4102</v>
      </c>
      <c r="AE1405" s="153">
        <f>IFERROR(__xludf.DUMMYFUNCTION("TO_DATE(INT((AF1405/(60*60*24))+""1/1/1970""))"),43782.0)</f>
        <v>43782</v>
      </c>
      <c r="AF1405" s="152">
        <v>1.5736248E9</v>
      </c>
      <c r="AG1405" s="152">
        <v>91517.2749</v>
      </c>
      <c r="AH1405" s="156"/>
      <c r="AI1405" s="153">
        <f>IFERROR(__xludf.DUMMYFUNCTION("TO_DATE(INT((AJ1405/(60*60*24))+""1/1/1970""))"),44042.0)</f>
        <v>44042</v>
      </c>
      <c r="AJ1405" s="156">
        <v>1.5960816E9</v>
      </c>
      <c r="AK1405" s="156">
        <v>107567.552</v>
      </c>
      <c r="AL1405" s="152">
        <v>216198.7082</v>
      </c>
      <c r="AM1405" s="160">
        <v>237951.94</v>
      </c>
      <c r="AN1405" s="152">
        <f t="shared" si="1"/>
        <v>34698.7662</v>
      </c>
      <c r="AO1405" s="152">
        <f t="shared" si="2"/>
        <v>154861.4185</v>
      </c>
      <c r="AP1405" s="152">
        <f t="shared" si="3"/>
        <v>10147.7682</v>
      </c>
      <c r="AQ1405" s="152">
        <f t="shared" si="4"/>
        <v>89568.9556</v>
      </c>
      <c r="AR1405" s="152">
        <f t="shared" si="5"/>
        <v>100797.2272</v>
      </c>
    </row>
    <row r="1406">
      <c r="A1406" s="156">
        <v>1.5387696E9</v>
      </c>
      <c r="B1406" s="156">
        <v>124846.9616</v>
      </c>
      <c r="D1406" s="153">
        <f>IFERROR(__xludf.DUMMYFUNCTION("TO_DATE(INT((E1406/(60*60*24))+""1/1/1970""))"),44043.0)</f>
        <v>44043</v>
      </c>
      <c r="E1406" s="152">
        <v>1.596168E9</v>
      </c>
      <c r="F1406" s="152">
        <v>107567.552</v>
      </c>
      <c r="H1406" s="153">
        <f>IFERROR(__xludf.DUMMYFUNCTION("TO_DATE(INT((I1406/(60*60*24))+""1/1/1970""))"),44043.0)</f>
        <v>44043</v>
      </c>
      <c r="I1406" s="156">
        <v>1.596168E9</v>
      </c>
      <c r="J1406" s="156">
        <v>221729.6693</v>
      </c>
      <c r="L1406" s="158">
        <v>44043.0</v>
      </c>
      <c r="M1406" s="159">
        <v>237159.66</v>
      </c>
      <c r="O1406" s="153">
        <f>IFERROR(__xludf.DUMMYFUNCTION("TO_DATE(INT((P1406/(60*60*24))+""1/1/1970""))"),43779.0)</f>
        <v>43779</v>
      </c>
      <c r="P1406" s="13">
        <v>1.573344E9</v>
      </c>
      <c r="Q1406" s="13">
        <v>32352.8454</v>
      </c>
      <c r="S1406" s="153">
        <f>IFERROR(__xludf.DUMMYFUNCTION("TO_DATE(INT((T1406/(60*60*24))+""1/1/1970""))"),44043.0)</f>
        <v>44043</v>
      </c>
      <c r="T1406" s="156">
        <v>1.596168E9</v>
      </c>
      <c r="U1406" s="156">
        <v>154930.0707</v>
      </c>
      <c r="W1406" s="153">
        <f>IFERROR(__xludf.DUMMYFUNCTION("TO_DATE(INT((X1406/(60*60*24))+""1/1/1970""))"),44005.0)</f>
        <v>44005</v>
      </c>
      <c r="X1406" s="156">
        <v>1.5929208E9</v>
      </c>
      <c r="Y1406" s="156">
        <v>10068.6978</v>
      </c>
      <c r="AA1406" s="153">
        <f>IFERROR(__xludf.DUMMYFUNCTION("TO_DATE(INT((AB1406/(60*60*24))+""1/1/1970""))"),44014.0)</f>
        <v>44014</v>
      </c>
      <c r="AB1406" s="156">
        <v>1.5936588E9</v>
      </c>
      <c r="AC1406" s="156">
        <v>92223.4208</v>
      </c>
      <c r="AE1406" s="153">
        <f>IFERROR(__xludf.DUMMYFUNCTION("TO_DATE(INT((AF1406/(60*60*24))+""1/1/1970""))"),43783.0)</f>
        <v>43783</v>
      </c>
      <c r="AF1406" s="156">
        <v>1.573704E9</v>
      </c>
      <c r="AG1406" s="156">
        <v>91537.3333</v>
      </c>
      <c r="AH1406" s="156"/>
      <c r="AI1406" s="153">
        <f>IFERROR(__xludf.DUMMYFUNCTION("TO_DATE(INT((AJ1406/(60*60*24))+""1/1/1970""))"),44043.0)</f>
        <v>44043</v>
      </c>
      <c r="AJ1406" s="152">
        <v>1.596168E9</v>
      </c>
      <c r="AK1406" s="152">
        <v>107567.552</v>
      </c>
      <c r="AL1406" s="156">
        <v>221729.6693</v>
      </c>
      <c r="AM1406" s="159">
        <v>237159.66</v>
      </c>
      <c r="AN1406" s="152">
        <f t="shared" si="1"/>
        <v>34768.6036</v>
      </c>
      <c r="AO1406" s="152">
        <f t="shared" si="2"/>
        <v>154930.0707</v>
      </c>
      <c r="AP1406" s="152">
        <f t="shared" si="3"/>
        <v>10144.9292</v>
      </c>
      <c r="AQ1406" s="152">
        <f t="shared" si="4"/>
        <v>89411.866</v>
      </c>
      <c r="AR1406" s="152">
        <f t="shared" si="5"/>
        <v>101577.7438</v>
      </c>
    </row>
    <row r="1407">
      <c r="A1407" s="152">
        <v>1.53900546E9</v>
      </c>
      <c r="B1407" s="152">
        <v>124518.2757</v>
      </c>
      <c r="D1407" s="153">
        <f>IFERROR(__xludf.DUMMYFUNCTION("TO_DATE(INT((E1407/(60*60*24))+""1/1/1970""))"),44044.0)</f>
        <v>44044</v>
      </c>
      <c r="E1407" s="156">
        <v>1.5962544E9</v>
      </c>
      <c r="F1407" s="156">
        <v>107567.552</v>
      </c>
      <c r="H1407" s="153">
        <f>IFERROR(__xludf.DUMMYFUNCTION("TO_DATE(INT((I1407/(60*60*24))+""1/1/1970""))"),44044.0)</f>
        <v>44044</v>
      </c>
      <c r="I1407" s="152">
        <v>1.5962544E9</v>
      </c>
      <c r="J1407" s="152">
        <v>225876.3886</v>
      </c>
      <c r="L1407" s="158">
        <v>44044.0</v>
      </c>
      <c r="M1407" s="160">
        <v>238908.14</v>
      </c>
      <c r="O1407" s="153">
        <f>IFERROR(__xludf.DUMMYFUNCTION("TO_DATE(INT((P1407/(60*60*24))+""1/1/1970""))"),43780.0)</f>
        <v>43780</v>
      </c>
      <c r="P1407" s="13">
        <v>1.5734304E9</v>
      </c>
      <c r="Q1407" s="13">
        <v>32360.5453</v>
      </c>
      <c r="S1407" s="153">
        <f>IFERROR(__xludf.DUMMYFUNCTION("TO_DATE(INT((T1407/(60*60*24))+""1/1/1970""))"),44044.0)</f>
        <v>44044</v>
      </c>
      <c r="T1407" s="152">
        <v>1.5962544E9</v>
      </c>
      <c r="U1407" s="152">
        <v>155022.5086</v>
      </c>
      <c r="W1407" s="153">
        <f>IFERROR(__xludf.DUMMYFUNCTION("TO_DATE(INT((X1407/(60*60*24))+""1/1/1970""))"),44006.0)</f>
        <v>44006</v>
      </c>
      <c r="X1407" s="156">
        <v>1.5930072E9</v>
      </c>
      <c r="Y1407" s="156">
        <v>10067.0011</v>
      </c>
      <c r="AA1407" s="153">
        <f>IFERROR(__xludf.DUMMYFUNCTION("TO_DATE(INT((AB1407/(60*60*24))+""1/1/1970""))"),44015.0)</f>
        <v>44015</v>
      </c>
      <c r="AB1407" s="152">
        <v>1.593738E9</v>
      </c>
      <c r="AC1407" s="152">
        <v>92235.231</v>
      </c>
      <c r="AE1407" s="153">
        <f>IFERROR(__xludf.DUMMYFUNCTION("TO_DATE(INT((AF1407/(60*60*24))+""1/1/1970""))"),43784.0)</f>
        <v>43784</v>
      </c>
      <c r="AF1407" s="152">
        <v>1.5737832E9</v>
      </c>
      <c r="AG1407" s="152">
        <v>91453.4156</v>
      </c>
      <c r="AH1407" s="156"/>
      <c r="AI1407" s="153">
        <f>IFERROR(__xludf.DUMMYFUNCTION("TO_DATE(INT((AJ1407/(60*60*24))+""1/1/1970""))"),44044.0)</f>
        <v>44044</v>
      </c>
      <c r="AJ1407" s="156">
        <v>1.5962544E9</v>
      </c>
      <c r="AK1407" s="156">
        <v>107567.552</v>
      </c>
      <c r="AL1407" s="152">
        <v>225876.3886</v>
      </c>
      <c r="AM1407" s="160">
        <v>238908.14</v>
      </c>
      <c r="AN1407" s="152">
        <f t="shared" si="1"/>
        <v>34550.2455</v>
      </c>
      <c r="AO1407" s="152">
        <f t="shared" si="2"/>
        <v>155022.5086</v>
      </c>
      <c r="AP1407" s="152">
        <f t="shared" si="3"/>
        <v>10135.9638</v>
      </c>
      <c r="AQ1407" s="152">
        <f t="shared" si="4"/>
        <v>89411.866</v>
      </c>
      <c r="AR1407" s="152">
        <f t="shared" si="5"/>
        <v>100781.4376</v>
      </c>
    </row>
    <row r="1408">
      <c r="A1408" s="156">
        <v>1.5390288E9</v>
      </c>
      <c r="B1408" s="156">
        <v>124846.9616</v>
      </c>
      <c r="D1408" s="153">
        <f>IFERROR(__xludf.DUMMYFUNCTION("TO_DATE(INT((E1408/(60*60*24))+""1/1/1970""))"),44046.0)</f>
        <v>44046</v>
      </c>
      <c r="E1408" s="152">
        <v>1.5964632E9</v>
      </c>
      <c r="F1408" s="152">
        <v>107567.552</v>
      </c>
      <c r="H1408" s="153">
        <f>IFERROR(__xludf.DUMMYFUNCTION("TO_DATE(INT((I1408/(60*60*24))+""1/1/1970""))"),44046.0)</f>
        <v>44046</v>
      </c>
      <c r="I1408" s="156">
        <v>1.5964632E9</v>
      </c>
      <c r="J1408" s="156">
        <v>225876.3886</v>
      </c>
      <c r="L1408" s="158">
        <v>44046.0</v>
      </c>
      <c r="M1408" s="159">
        <v>238908.14</v>
      </c>
      <c r="O1408" s="153">
        <f>IFERROR(__xludf.DUMMYFUNCTION("TO_DATE(INT((P1408/(60*60*24))+""1/1/1970""))"),43781.0)</f>
        <v>43781</v>
      </c>
      <c r="P1408" s="13">
        <v>1.5735708E9</v>
      </c>
      <c r="Q1408" s="13">
        <v>32391.2263</v>
      </c>
      <c r="S1408" s="153">
        <f>IFERROR(__xludf.DUMMYFUNCTION("TO_DATE(INT((T1408/(60*60*24))+""1/1/1970""))"),44046.0)</f>
        <v>44046</v>
      </c>
      <c r="T1408" s="156">
        <v>1.5964272E9</v>
      </c>
      <c r="U1408" s="156">
        <v>155022.5086</v>
      </c>
      <c r="W1408" s="153">
        <f>IFERROR(__xludf.DUMMYFUNCTION("TO_DATE(INT((X1408/(60*60*24))+""1/1/1970""))"),44007.0)</f>
        <v>44007</v>
      </c>
      <c r="X1408" s="156">
        <v>1.5930936E9</v>
      </c>
      <c r="Y1408" s="156">
        <v>10049.097</v>
      </c>
      <c r="AA1408" s="153">
        <f>IFERROR(__xludf.DUMMYFUNCTION("TO_DATE(INT((AB1408/(60*60*24))+""1/1/1970""))"),44017.0)</f>
        <v>44017</v>
      </c>
      <c r="AB1408" s="156">
        <v>1.5939864E9</v>
      </c>
      <c r="AC1408" s="156">
        <v>92279.4648</v>
      </c>
      <c r="AE1408" s="153">
        <f>IFERROR(__xludf.DUMMYFUNCTION("TO_DATE(INT((AF1408/(60*60*24))+""1/1/1970""))"),43785.0)</f>
        <v>43785</v>
      </c>
      <c r="AF1408" s="156">
        <v>1.5738624E9</v>
      </c>
      <c r="AG1408" s="156">
        <v>91195.5219</v>
      </c>
      <c r="AH1408" s="156"/>
      <c r="AI1408" s="153">
        <f>IFERROR(__xludf.DUMMYFUNCTION("TO_DATE(INT((AJ1408/(60*60*24))+""1/1/1970""))"),44046.0)</f>
        <v>44046</v>
      </c>
      <c r="AJ1408" s="152">
        <v>1.5964632E9</v>
      </c>
      <c r="AK1408" s="152">
        <v>107567.552</v>
      </c>
      <c r="AL1408" s="156">
        <v>225876.3886</v>
      </c>
      <c r="AM1408" s="159">
        <v>238908.14</v>
      </c>
      <c r="AN1408" s="152">
        <f t="shared" si="1"/>
        <v>34565.6433</v>
      </c>
      <c r="AO1408" s="152">
        <f t="shared" si="2"/>
        <v>155022.5086</v>
      </c>
      <c r="AP1408" s="152">
        <f t="shared" si="3"/>
        <v>10135.8717</v>
      </c>
      <c r="AQ1408" s="152">
        <f t="shared" si="4"/>
        <v>90018.5069</v>
      </c>
      <c r="AR1408" s="152">
        <f t="shared" si="5"/>
        <v>100802.3481</v>
      </c>
    </row>
    <row r="1409">
      <c r="A1409" s="152">
        <v>1.53909186E9</v>
      </c>
      <c r="B1409" s="152">
        <v>124682.6187</v>
      </c>
      <c r="D1409" s="153">
        <f>IFERROR(__xludf.DUMMYFUNCTION("TO_DATE(INT((E1409/(60*60*24))+""1/1/1970""))"),44047.0)</f>
        <v>44047</v>
      </c>
      <c r="E1409" s="152">
        <v>1.5965136E9</v>
      </c>
      <c r="F1409" s="152">
        <v>107567.552</v>
      </c>
      <c r="H1409" s="153">
        <f>IFERROR(__xludf.DUMMYFUNCTION("TO_DATE(INT((I1409/(60*60*24))+""1/1/1970""))"),44047.0)</f>
        <v>44047</v>
      </c>
      <c r="I1409" s="156">
        <v>1.5965136E9</v>
      </c>
      <c r="J1409" s="156">
        <v>239224.69</v>
      </c>
      <c r="L1409" s="158">
        <v>44047.0</v>
      </c>
      <c r="M1409" s="160">
        <v>240458.55</v>
      </c>
      <c r="O1409" s="153">
        <f>IFERROR(__xludf.DUMMYFUNCTION("TO_DATE(INT((P1409/(60*60*24))+""1/1/1970""))"),43782.0)</f>
        <v>43782</v>
      </c>
      <c r="P1409" s="13">
        <v>1.5736572E9</v>
      </c>
      <c r="Q1409" s="13">
        <v>32403.4776</v>
      </c>
      <c r="S1409" s="153">
        <f>IFERROR(__xludf.DUMMYFUNCTION("TO_DATE(INT((T1409/(60*60*24))+""1/1/1970""))"),44047.0)</f>
        <v>44047</v>
      </c>
      <c r="T1409" s="152">
        <v>1.5965136E9</v>
      </c>
      <c r="U1409" s="152">
        <v>156053.8809</v>
      </c>
      <c r="W1409" s="153">
        <f>IFERROR(__xludf.DUMMYFUNCTION("TO_DATE(INT((X1409/(60*60*24))+""1/1/1970""))"),44008.0)</f>
        <v>44008</v>
      </c>
      <c r="X1409" s="156">
        <v>1.59318E9</v>
      </c>
      <c r="Y1409" s="156">
        <v>10051.9387</v>
      </c>
      <c r="AA1409" s="153">
        <f>IFERROR(__xludf.DUMMYFUNCTION("TO_DATE(INT((AB1409/(60*60*24))+""1/1/1970""))"),44018.0)</f>
        <v>44018</v>
      </c>
      <c r="AB1409" s="156">
        <v>1.594026E9</v>
      </c>
      <c r="AC1409" s="156">
        <v>92433.7712</v>
      </c>
      <c r="AE1409" s="153">
        <f>IFERROR(__xludf.DUMMYFUNCTION("TO_DATE(INT((AF1409/(60*60*24))+""1/1/1970""))"),43786.0)</f>
        <v>43786</v>
      </c>
      <c r="AF1409" s="152">
        <v>1.5740316E9</v>
      </c>
      <c r="AG1409" s="152">
        <v>91195.5219</v>
      </c>
      <c r="AH1409" s="156"/>
      <c r="AI1409" s="153">
        <f>IFERROR(__xludf.DUMMYFUNCTION("TO_DATE(INT((AJ1409/(60*60*24))+""1/1/1970""))"),44047.0)</f>
        <v>44047</v>
      </c>
      <c r="AJ1409" s="152">
        <v>1.5965136E9</v>
      </c>
      <c r="AK1409" s="152">
        <v>107567.552</v>
      </c>
      <c r="AL1409" s="156">
        <v>239224.69</v>
      </c>
      <c r="AM1409" s="160">
        <v>240458.55</v>
      </c>
      <c r="AN1409" s="152">
        <f t="shared" si="1"/>
        <v>34521.5541</v>
      </c>
      <c r="AO1409" s="152">
        <f t="shared" si="2"/>
        <v>156053.8809</v>
      </c>
      <c r="AP1409" s="152">
        <f t="shared" si="3"/>
        <v>10128.8277</v>
      </c>
      <c r="AQ1409" s="152">
        <f t="shared" si="4"/>
        <v>90121.3086</v>
      </c>
      <c r="AR1409" s="152">
        <f t="shared" si="5"/>
        <v>100621.835</v>
      </c>
    </row>
    <row r="1410">
      <c r="A1410" s="156">
        <v>1.5391152E9</v>
      </c>
      <c r="B1410" s="156">
        <v>124665.3194</v>
      </c>
      <c r="D1410" s="153">
        <f>IFERROR(__xludf.DUMMYFUNCTION("TO_DATE(INT((E1410/(60*60*24))+""1/1/1970""))"),44048.0)</f>
        <v>44048</v>
      </c>
      <c r="E1410" s="156">
        <v>1.5966E9</v>
      </c>
      <c r="F1410" s="156">
        <v>107567.552</v>
      </c>
      <c r="H1410" s="153">
        <f>IFERROR(__xludf.DUMMYFUNCTION("TO_DATE(INT((I1410/(60*60*24))+""1/1/1970""))"),44048.0)</f>
        <v>44048</v>
      </c>
      <c r="I1410" s="152">
        <v>1.5966E9</v>
      </c>
      <c r="J1410" s="152">
        <v>240911.2861</v>
      </c>
      <c r="L1410" s="158">
        <v>44048.0</v>
      </c>
      <c r="M1410" s="159">
        <v>241325.96</v>
      </c>
      <c r="O1410" s="153">
        <f>IFERROR(__xludf.DUMMYFUNCTION("TO_DATE(INT((P1410/(60*60*24))+""1/1/1970""))"),43783.0)</f>
        <v>43783</v>
      </c>
      <c r="P1410" s="13">
        <v>1.5737436E9</v>
      </c>
      <c r="Q1410" s="13">
        <v>32405.4016</v>
      </c>
      <c r="S1410" s="153">
        <f>IFERROR(__xludf.DUMMYFUNCTION("TO_DATE(INT((T1410/(60*60*24))+""1/1/1970""))"),44048.0)</f>
        <v>44048</v>
      </c>
      <c r="T1410" s="156">
        <v>1.5966E9</v>
      </c>
      <c r="U1410" s="156">
        <v>156657.519</v>
      </c>
      <c r="W1410" s="153">
        <f>IFERROR(__xludf.DUMMYFUNCTION("TO_DATE(INT((X1410/(60*60*24))+""1/1/1970""))"),44009.0)</f>
        <v>44009</v>
      </c>
      <c r="X1410" s="156">
        <v>1.593216E9</v>
      </c>
      <c r="Y1410" s="156">
        <v>10051.6584</v>
      </c>
      <c r="AA1410" s="153">
        <f>IFERROR(__xludf.DUMMYFUNCTION("TO_DATE(INT((AB1410/(60*60*24))+""1/1/1970""))"),44019.0)</f>
        <v>44019</v>
      </c>
      <c r="AB1410" s="152">
        <v>1.5941052E9</v>
      </c>
      <c r="AC1410" s="152">
        <v>92310.2798</v>
      </c>
      <c r="AE1410" s="153">
        <f>IFERROR(__xludf.DUMMYFUNCTION("TO_DATE(INT((AF1410/(60*60*24))+""1/1/1970""))"),43787.0)</f>
        <v>43787</v>
      </c>
      <c r="AF1410" s="156">
        <v>1.5740712E9</v>
      </c>
      <c r="AG1410" s="156">
        <v>91174.2354</v>
      </c>
      <c r="AH1410" s="156"/>
      <c r="AI1410" s="153">
        <f>IFERROR(__xludf.DUMMYFUNCTION("TO_DATE(INT((AJ1410/(60*60*24))+""1/1/1970""))"),44048.0)</f>
        <v>44048</v>
      </c>
      <c r="AJ1410" s="156">
        <v>1.5966E9</v>
      </c>
      <c r="AK1410" s="156">
        <v>107567.552</v>
      </c>
      <c r="AL1410" s="152">
        <v>240911.2861</v>
      </c>
      <c r="AM1410" s="159">
        <v>241325.96</v>
      </c>
      <c r="AN1410" s="152">
        <f t="shared" si="1"/>
        <v>34548.5739</v>
      </c>
      <c r="AO1410" s="152">
        <f t="shared" si="2"/>
        <v>156657.519</v>
      </c>
      <c r="AP1410" s="152">
        <f t="shared" si="3"/>
        <v>10152.8449</v>
      </c>
      <c r="AQ1410" s="152">
        <f t="shared" si="4"/>
        <v>89785.6313</v>
      </c>
      <c r="AR1410" s="152">
        <f t="shared" si="5"/>
        <v>101079.7323</v>
      </c>
    </row>
    <row r="1411">
      <c r="A1411" s="152">
        <v>1.53917826E9</v>
      </c>
      <c r="B1411" s="152">
        <v>124306.3597</v>
      </c>
      <c r="D1411" s="153">
        <f>IFERROR(__xludf.DUMMYFUNCTION("TO_DATE(INT((E1411/(60*60*24))+""1/1/1970""))"),44049.0)</f>
        <v>44049</v>
      </c>
      <c r="E1411" s="152">
        <v>1.5966864E9</v>
      </c>
      <c r="F1411" s="152">
        <v>107567.552</v>
      </c>
      <c r="H1411" s="153">
        <f>IFERROR(__xludf.DUMMYFUNCTION("TO_DATE(INT((I1411/(60*60*24))+""1/1/1970""))"),44049.0)</f>
        <v>44049</v>
      </c>
      <c r="I1411" s="156">
        <v>1.5966864E9</v>
      </c>
      <c r="J1411" s="156">
        <v>238979.5018</v>
      </c>
      <c r="L1411" s="158">
        <v>44049.0</v>
      </c>
      <c r="M1411" s="160">
        <v>242726.11</v>
      </c>
      <c r="O1411" s="153">
        <f>IFERROR(__xludf.DUMMYFUNCTION("TO_DATE(INT((P1411/(60*60*24))+""1/1/1970""))"),43784.0)</f>
        <v>43784</v>
      </c>
      <c r="P1411" s="13">
        <v>1.57383E9</v>
      </c>
      <c r="Q1411" s="13">
        <v>32442.6498</v>
      </c>
      <c r="S1411" s="153">
        <f>IFERROR(__xludf.DUMMYFUNCTION("TO_DATE(INT((T1411/(60*60*24))+""1/1/1970""))"),44049.0)</f>
        <v>44049</v>
      </c>
      <c r="T1411" s="152">
        <v>1.5966864E9</v>
      </c>
      <c r="U1411" s="152">
        <v>157640.5288</v>
      </c>
      <c r="W1411" s="153">
        <f>IFERROR(__xludf.DUMMYFUNCTION("TO_DATE(INT((X1411/(60*60*24))+""1/1/1970""))"),44011.0)</f>
        <v>44011</v>
      </c>
      <c r="X1411" s="152">
        <v>1.5933888E9</v>
      </c>
      <c r="Y1411" s="152">
        <v>10051.7046</v>
      </c>
      <c r="AA1411" s="153">
        <f>IFERROR(__xludf.DUMMYFUNCTION("TO_DATE(INT((AB1411/(60*60*24))+""1/1/1970""))"),44020.0)</f>
        <v>44020</v>
      </c>
      <c r="AB1411" s="156">
        <v>1.5941844E9</v>
      </c>
      <c r="AC1411" s="156">
        <v>92311.1805</v>
      </c>
      <c r="AE1411" s="153">
        <f>IFERROR(__xludf.DUMMYFUNCTION("TO_DATE(INT((AF1411/(60*60*24))+""1/1/1970""))"),43788.0)</f>
        <v>43788</v>
      </c>
      <c r="AF1411" s="152">
        <v>1.5741504E9</v>
      </c>
      <c r="AG1411" s="152">
        <v>91024.4115</v>
      </c>
      <c r="AH1411" s="156"/>
      <c r="AI1411" s="153">
        <f>IFERROR(__xludf.DUMMYFUNCTION("TO_DATE(INT((AJ1411/(60*60*24))+""1/1/1970""))"),44049.0)</f>
        <v>44049</v>
      </c>
      <c r="AJ1411" s="152">
        <v>1.5966864E9</v>
      </c>
      <c r="AK1411" s="152">
        <v>107567.552</v>
      </c>
      <c r="AL1411" s="156">
        <v>238979.5018</v>
      </c>
      <c r="AM1411" s="160">
        <v>242726.11</v>
      </c>
      <c r="AN1411" s="152">
        <f t="shared" si="1"/>
        <v>34713.499</v>
      </c>
      <c r="AO1411" s="152">
        <f t="shared" si="2"/>
        <v>157640.5288</v>
      </c>
      <c r="AP1411" s="152">
        <f t="shared" si="3"/>
        <v>10165.3175</v>
      </c>
      <c r="AQ1411" s="152">
        <f t="shared" si="4"/>
        <v>89541.4497</v>
      </c>
      <c r="AR1411" s="152">
        <f t="shared" si="5"/>
        <v>101576.4635</v>
      </c>
    </row>
    <row r="1412">
      <c r="A1412" s="156">
        <v>1.5392016E9</v>
      </c>
      <c r="B1412" s="156">
        <v>123508.3287</v>
      </c>
      <c r="D1412" s="153">
        <f>IFERROR(__xludf.DUMMYFUNCTION("TO_DATE(INT((E1412/(60*60*24))+""1/1/1970""))"),44050.0)</f>
        <v>44050</v>
      </c>
      <c r="E1412" s="156">
        <v>1.5967728E9</v>
      </c>
      <c r="F1412" s="156">
        <v>107567.552</v>
      </c>
      <c r="H1412" s="153">
        <f>IFERROR(__xludf.DUMMYFUNCTION("TO_DATE(INT((I1412/(60*60*24))+""1/1/1970""))"),44050.0)</f>
        <v>44050</v>
      </c>
      <c r="I1412" s="152">
        <v>1.5967728E9</v>
      </c>
      <c r="J1412" s="152">
        <v>229489.6959</v>
      </c>
      <c r="L1412" s="158">
        <v>44050.0</v>
      </c>
      <c r="M1412" s="159">
        <v>244242.37</v>
      </c>
      <c r="O1412" s="153">
        <f>IFERROR(__xludf.DUMMYFUNCTION("TO_DATE(INT((P1412/(60*60*24))+""1/1/1970""))"),43785.0)</f>
        <v>43785</v>
      </c>
      <c r="P1412" s="13">
        <v>1.5738624E9</v>
      </c>
      <c r="Q1412" s="13">
        <v>32392.6851</v>
      </c>
      <c r="S1412" s="153">
        <f>IFERROR(__xludf.DUMMYFUNCTION("TO_DATE(INT((T1412/(60*60*24))+""1/1/1970""))"),44050.0)</f>
        <v>44050</v>
      </c>
      <c r="T1412" s="156">
        <v>1.5967728E9</v>
      </c>
      <c r="U1412" s="156">
        <v>158688.1899</v>
      </c>
      <c r="W1412" s="153">
        <f>IFERROR(__xludf.DUMMYFUNCTION("TO_DATE(INT((X1412/(60*60*24))+""1/1/1970""))"),44012.0)</f>
        <v>44012</v>
      </c>
      <c r="X1412" s="156">
        <v>1.5935256E9</v>
      </c>
      <c r="Y1412" s="156">
        <v>10060.185</v>
      </c>
      <c r="AA1412" s="153">
        <f>IFERROR(__xludf.DUMMYFUNCTION("TO_DATE(INT((AB1412/(60*60*24))+""1/1/1970""))"),44021.0)</f>
        <v>44021</v>
      </c>
      <c r="AB1412" s="152">
        <v>1.5942636E9</v>
      </c>
      <c r="AC1412" s="152">
        <v>92631.3187</v>
      </c>
      <c r="AE1412" s="153">
        <f>IFERROR(__xludf.DUMMYFUNCTION("TO_DATE(INT((AF1412/(60*60*24))+""1/1/1970""))"),43789.0)</f>
        <v>43789</v>
      </c>
      <c r="AF1412" s="156">
        <v>1.5742296E9</v>
      </c>
      <c r="AG1412" s="156">
        <v>90977.3357</v>
      </c>
      <c r="AH1412" s="156"/>
      <c r="AI1412" s="153">
        <f>IFERROR(__xludf.DUMMYFUNCTION("TO_DATE(INT((AJ1412/(60*60*24))+""1/1/1970""))"),44050.0)</f>
        <v>44050</v>
      </c>
      <c r="AJ1412" s="156">
        <v>1.5967728E9</v>
      </c>
      <c r="AK1412" s="156">
        <v>107567.552</v>
      </c>
      <c r="AL1412" s="152">
        <v>229489.6959</v>
      </c>
      <c r="AM1412" s="159">
        <v>244242.37</v>
      </c>
      <c r="AN1412" s="152">
        <f t="shared" si="1"/>
        <v>34935.0943</v>
      </c>
      <c r="AO1412" s="152">
        <f t="shared" si="2"/>
        <v>158688.1899</v>
      </c>
      <c r="AP1412" s="152">
        <f t="shared" si="3"/>
        <v>10163.4635</v>
      </c>
      <c r="AQ1412" s="152">
        <f t="shared" si="4"/>
        <v>89555.1748</v>
      </c>
      <c r="AR1412" s="152">
        <f t="shared" si="5"/>
        <v>101606.7624</v>
      </c>
    </row>
    <row r="1413">
      <c r="A1413" s="152">
        <v>1.53926466E9</v>
      </c>
      <c r="B1413" s="152">
        <v>123508.3287</v>
      </c>
      <c r="D1413" s="153">
        <f>IFERROR(__xludf.DUMMYFUNCTION("TO_DATE(INT((E1413/(60*60*24))+""1/1/1970""))"),44051.0)</f>
        <v>44051</v>
      </c>
      <c r="E1413" s="152">
        <v>1.5968592E9</v>
      </c>
      <c r="F1413" s="152">
        <v>107567.552</v>
      </c>
      <c r="H1413" s="153">
        <f>IFERROR(__xludf.DUMMYFUNCTION("TO_DATE(INT((I1413/(60*60*24))+""1/1/1970""))"),44051.0)</f>
        <v>44051</v>
      </c>
      <c r="I1413" s="156">
        <v>1.5968592E9</v>
      </c>
      <c r="J1413" s="156">
        <v>223416.3355</v>
      </c>
      <c r="L1413" s="158">
        <v>44051.0</v>
      </c>
      <c r="M1413" s="160">
        <v>244406.29</v>
      </c>
      <c r="O1413" s="153">
        <f>IFERROR(__xludf.DUMMYFUNCTION("TO_DATE(INT((P1413/(60*60*24))+""1/1/1970""))"),43786.0)</f>
        <v>43786</v>
      </c>
      <c r="P1413" s="13">
        <v>1.5739488E9</v>
      </c>
      <c r="Q1413" s="13">
        <v>32392.6851</v>
      </c>
      <c r="S1413" s="153">
        <f>IFERROR(__xludf.DUMMYFUNCTION("TO_DATE(INT((T1413/(60*60*24))+""1/1/1970""))"),44051.0)</f>
        <v>44051</v>
      </c>
      <c r="T1413" s="152">
        <v>1.5968592E9</v>
      </c>
      <c r="U1413" s="152">
        <v>158797.6601</v>
      </c>
      <c r="W1413" s="153">
        <f>IFERROR(__xludf.DUMMYFUNCTION("TO_DATE(INT((X1413/(60*60*24))+""1/1/1970""))"),44013.0)</f>
        <v>44013</v>
      </c>
      <c r="X1413" s="156">
        <v>1.593612E9</v>
      </c>
      <c r="Y1413" s="156">
        <v>10071.843</v>
      </c>
      <c r="AA1413" s="153">
        <f>IFERROR(__xludf.DUMMYFUNCTION("TO_DATE(INT((AB1413/(60*60*24))+""1/1/1970""))"),44022.0)</f>
        <v>44022</v>
      </c>
      <c r="AB1413" s="156">
        <v>1.5943428E9</v>
      </c>
      <c r="AC1413" s="156">
        <v>92568.1296</v>
      </c>
      <c r="AE1413" s="153">
        <f>IFERROR(__xludf.DUMMYFUNCTION("TO_DATE(INT((AF1413/(60*60*24))+""1/1/1970""))"),43790.0)</f>
        <v>43790</v>
      </c>
      <c r="AF1413" s="152">
        <v>1.5743088E9</v>
      </c>
      <c r="AG1413" s="152">
        <v>90978.1544</v>
      </c>
      <c r="AH1413" s="156"/>
      <c r="AI1413" s="153">
        <f>IFERROR(__xludf.DUMMYFUNCTION("TO_DATE(INT((AJ1413/(60*60*24))+""1/1/1970""))"),44051.0)</f>
        <v>44051</v>
      </c>
      <c r="AJ1413" s="152">
        <v>1.5968592E9</v>
      </c>
      <c r="AK1413" s="152">
        <v>107567.552</v>
      </c>
      <c r="AL1413" s="156">
        <v>223416.3355</v>
      </c>
      <c r="AM1413" s="160">
        <v>244406.29</v>
      </c>
      <c r="AN1413" s="152">
        <f t="shared" si="1"/>
        <v>34897.9211</v>
      </c>
      <c r="AO1413" s="152">
        <f t="shared" si="2"/>
        <v>158797.6601</v>
      </c>
      <c r="AP1413" s="152">
        <f t="shared" si="3"/>
        <v>10144.9645</v>
      </c>
      <c r="AQ1413" s="152">
        <f t="shared" si="4"/>
        <v>89555.1748</v>
      </c>
      <c r="AR1413" s="152">
        <f t="shared" si="5"/>
        <v>100841.6086</v>
      </c>
    </row>
    <row r="1414">
      <c r="A1414" s="156">
        <v>1.539288E9</v>
      </c>
      <c r="B1414" s="156">
        <v>123508.3287</v>
      </c>
      <c r="D1414" s="153">
        <f>IFERROR(__xludf.DUMMYFUNCTION("TO_DATE(INT((E1414/(60*60*24))+""1/1/1970""))"),44053.0)</f>
        <v>44053</v>
      </c>
      <c r="E1414" s="156">
        <v>1.597068E9</v>
      </c>
      <c r="F1414" s="156">
        <v>107567.552</v>
      </c>
      <c r="H1414" s="153">
        <f>IFERROR(__xludf.DUMMYFUNCTION("TO_DATE(INT((I1414/(60*60*24))+""1/1/1970""))"),44053.0)</f>
        <v>44053</v>
      </c>
      <c r="I1414" s="152">
        <v>1.597068E9</v>
      </c>
      <c r="J1414" s="152">
        <v>223416.3355</v>
      </c>
      <c r="L1414" s="158">
        <v>44053.0</v>
      </c>
      <c r="M1414" s="159">
        <v>244406.29</v>
      </c>
      <c r="O1414" s="153">
        <f>IFERROR(__xludf.DUMMYFUNCTION("TO_DATE(INT((P1414/(60*60*24))+""1/1/1970""))"),43787.0)</f>
        <v>43787</v>
      </c>
      <c r="P1414" s="13">
        <v>1.5740352E9</v>
      </c>
      <c r="Q1414" s="13">
        <v>32404.1057</v>
      </c>
      <c r="S1414" s="153">
        <f>IFERROR(__xludf.DUMMYFUNCTION("TO_DATE(INT((T1414/(60*60*24))+""1/1/1970""))"),44053.0)</f>
        <v>44053</v>
      </c>
      <c r="T1414" s="156">
        <v>1.597068E9</v>
      </c>
      <c r="U1414" s="156">
        <v>158797.6601</v>
      </c>
      <c r="W1414" s="153">
        <f>IFERROR(__xludf.DUMMYFUNCTION("TO_DATE(INT((X1414/(60*60*24))+""1/1/1970""))"),44014.0)</f>
        <v>44014</v>
      </c>
      <c r="X1414" s="156">
        <v>1.5936984E9</v>
      </c>
      <c r="Y1414" s="156">
        <v>10063.7407</v>
      </c>
      <c r="AA1414" s="153">
        <f>IFERROR(__xludf.DUMMYFUNCTION("TO_DATE(INT((AB1414/(60*60*24))+""1/1/1970""))"),44024.0)</f>
        <v>44024</v>
      </c>
      <c r="AB1414" s="152">
        <v>1.5945912E9</v>
      </c>
      <c r="AC1414" s="152">
        <v>92638.7331</v>
      </c>
      <c r="AE1414" s="153">
        <f>IFERROR(__xludf.DUMMYFUNCTION("TO_DATE(INT((AF1414/(60*60*24))+""1/1/1970""))"),43791.0)</f>
        <v>43791</v>
      </c>
      <c r="AF1414" s="156">
        <v>1.574388E9</v>
      </c>
      <c r="AG1414" s="156">
        <v>91078.4464</v>
      </c>
      <c r="AH1414" s="156"/>
      <c r="AI1414" s="153">
        <f>IFERROR(__xludf.DUMMYFUNCTION("TO_DATE(INT((AJ1414/(60*60*24))+""1/1/1970""))"),44053.0)</f>
        <v>44053</v>
      </c>
      <c r="AJ1414" s="156">
        <v>1.597068E9</v>
      </c>
      <c r="AK1414" s="156">
        <v>107567.552</v>
      </c>
      <c r="AL1414" s="152">
        <v>223416.3355</v>
      </c>
      <c r="AM1414" s="159">
        <v>244406.29</v>
      </c>
      <c r="AN1414" s="152">
        <f t="shared" si="1"/>
        <v>34956.1064</v>
      </c>
      <c r="AO1414" s="152">
        <f t="shared" si="2"/>
        <v>158797.6601</v>
      </c>
      <c r="AP1414" s="152">
        <f t="shared" si="3"/>
        <v>10143.0287</v>
      </c>
      <c r="AQ1414" s="152">
        <f t="shared" si="4"/>
        <v>89773.8848</v>
      </c>
      <c r="AR1414" s="152">
        <f t="shared" si="5"/>
        <v>100800.6411</v>
      </c>
    </row>
    <row r="1415">
      <c r="A1415" s="152">
        <v>1.53935106E9</v>
      </c>
      <c r="B1415" s="152">
        <v>123508.3287</v>
      </c>
      <c r="D1415" s="153">
        <f>IFERROR(__xludf.DUMMYFUNCTION("TO_DATE(INT((E1415/(60*60*24))+""1/1/1970""))"),44054.0)</f>
        <v>44054</v>
      </c>
      <c r="E1415" s="156">
        <v>1.5971184E9</v>
      </c>
      <c r="F1415" s="156">
        <v>107567.552</v>
      </c>
      <c r="H1415" s="153">
        <f>IFERROR(__xludf.DUMMYFUNCTION("TO_DATE(INT((I1415/(60*60*24))+""1/1/1970""))"),44054.0)</f>
        <v>44054</v>
      </c>
      <c r="I1415" s="152">
        <v>1.5971184E9</v>
      </c>
      <c r="J1415" s="152">
        <v>218943.8888</v>
      </c>
      <c r="L1415" s="158">
        <v>44054.0</v>
      </c>
      <c r="M1415" s="159">
        <v>245089.29</v>
      </c>
      <c r="O1415" s="153">
        <f>IFERROR(__xludf.DUMMYFUNCTION("TO_DATE(INT((P1415/(60*60*24))+""1/1/1970""))"),43788.0)</f>
        <v>43788</v>
      </c>
      <c r="P1415" s="13">
        <v>1.5741756E9</v>
      </c>
      <c r="Q1415" s="13">
        <v>32385.2976</v>
      </c>
      <c r="S1415" s="153">
        <f>IFERROR(__xludf.DUMMYFUNCTION("TO_DATE(INT((T1415/(60*60*24))+""1/1/1970""))"),44054.0)</f>
        <v>44054</v>
      </c>
      <c r="T1415" s="156">
        <v>1.5971184E9</v>
      </c>
      <c r="U1415" s="156">
        <v>159277.8693</v>
      </c>
      <c r="W1415" s="153">
        <f>IFERROR(__xludf.DUMMYFUNCTION("TO_DATE(INT((X1415/(60*60*24))+""1/1/1970""))"),44015.0)</f>
        <v>44015</v>
      </c>
      <c r="X1415" s="156">
        <v>1.5937344E9</v>
      </c>
      <c r="Y1415" s="156">
        <v>10066.9042</v>
      </c>
      <c r="AA1415" s="153">
        <f>IFERROR(__xludf.DUMMYFUNCTION("TO_DATE(INT((AB1415/(60*60*24))+""1/1/1970""))"),44025.0)</f>
        <v>44025</v>
      </c>
      <c r="AB1415" s="152">
        <v>1.5946308E9</v>
      </c>
      <c r="AC1415" s="152">
        <v>92504.2379</v>
      </c>
      <c r="AE1415" s="153">
        <f>IFERROR(__xludf.DUMMYFUNCTION("TO_DATE(INT((AF1415/(60*60*24))+""1/1/1970""))"),43792.0)</f>
        <v>43792</v>
      </c>
      <c r="AF1415" s="152">
        <v>1.5744672E9</v>
      </c>
      <c r="AG1415" s="152">
        <v>91452.1875</v>
      </c>
      <c r="AH1415" s="156"/>
      <c r="AI1415" s="153">
        <f>IFERROR(__xludf.DUMMYFUNCTION("TO_DATE(INT((AJ1415/(60*60*24))+""1/1/1970""))"),44054.0)</f>
        <v>44054</v>
      </c>
      <c r="AJ1415" s="156">
        <v>1.5971184E9</v>
      </c>
      <c r="AK1415" s="156">
        <v>107567.552</v>
      </c>
      <c r="AL1415" s="152">
        <v>218943.8888</v>
      </c>
      <c r="AM1415" s="159">
        <v>245089.29</v>
      </c>
      <c r="AN1415" s="152">
        <f t="shared" si="1"/>
        <v>34966.16</v>
      </c>
      <c r="AO1415" s="152">
        <f t="shared" si="2"/>
        <v>159277.8693</v>
      </c>
      <c r="AP1415" s="152">
        <f t="shared" si="3"/>
        <v>10138.2799</v>
      </c>
      <c r="AQ1415" s="152">
        <f t="shared" si="4"/>
        <v>89742.9251</v>
      </c>
      <c r="AR1415" s="152">
        <f t="shared" si="5"/>
        <v>100416.9974</v>
      </c>
    </row>
    <row r="1416">
      <c r="A1416" s="156">
        <v>1.5393744E9</v>
      </c>
      <c r="B1416" s="156">
        <v>123508.3287</v>
      </c>
      <c r="D1416" s="153">
        <f>IFERROR(__xludf.DUMMYFUNCTION("TO_DATE(INT((E1416/(60*60*24))+""1/1/1970""))"),44055.0)</f>
        <v>44055</v>
      </c>
      <c r="E1416" s="152">
        <v>1.5972048E9</v>
      </c>
      <c r="F1416" s="152">
        <v>107567.552</v>
      </c>
      <c r="H1416" s="153">
        <f>IFERROR(__xludf.DUMMYFUNCTION("TO_DATE(INT((I1416/(60*60*24))+""1/1/1970""))"),44055.0)</f>
        <v>44055</v>
      </c>
      <c r="I1416" s="156">
        <v>1.5972048E9</v>
      </c>
      <c r="J1416" s="156">
        <v>216733.4652</v>
      </c>
      <c r="L1416" s="158">
        <v>44055.0</v>
      </c>
      <c r="M1416" s="160">
        <v>243197.38</v>
      </c>
      <c r="O1416" s="153">
        <f>IFERROR(__xludf.DUMMYFUNCTION("TO_DATE(INT((P1416/(60*60*24))+""1/1/1970""))"),43789.0)</f>
        <v>43789</v>
      </c>
      <c r="P1416" s="13">
        <v>1.574262E9</v>
      </c>
      <c r="Q1416" s="13">
        <v>32368.4076</v>
      </c>
      <c r="S1416" s="153">
        <f>IFERROR(__xludf.DUMMYFUNCTION("TO_DATE(INT((T1416/(60*60*24))+""1/1/1970""))"),44055.0)</f>
        <v>44055</v>
      </c>
      <c r="T1416" s="152">
        <v>1.5972048E9</v>
      </c>
      <c r="U1416" s="152">
        <v>157977.0257</v>
      </c>
      <c r="W1416" s="153">
        <f>IFERROR(__xludf.DUMMYFUNCTION("TO_DATE(INT((X1416/(60*60*24))+""1/1/1970""))"),44016.0)</f>
        <v>44016</v>
      </c>
      <c r="X1416" s="152">
        <v>1.5938208E9</v>
      </c>
      <c r="Y1416" s="152">
        <v>10072.2805</v>
      </c>
      <c r="AA1416" s="153">
        <f>IFERROR(__xludf.DUMMYFUNCTION("TO_DATE(INT((AB1416/(60*60*24))+""1/1/1970""))"),44026.0)</f>
        <v>44026</v>
      </c>
      <c r="AB1416" s="156">
        <v>1.59471E9</v>
      </c>
      <c r="AC1416" s="156">
        <v>92559.6974</v>
      </c>
      <c r="AE1416" s="153">
        <f>IFERROR(__xludf.DUMMYFUNCTION("TO_DATE(INT((AF1416/(60*60*24))+""1/1/1970""))"),43793.0)</f>
        <v>43793</v>
      </c>
      <c r="AF1416" s="156">
        <v>1.5746364E9</v>
      </c>
      <c r="AG1416" s="156">
        <v>91452.1875</v>
      </c>
      <c r="AH1416" s="156"/>
      <c r="AI1416" s="153">
        <f>IFERROR(__xludf.DUMMYFUNCTION("TO_DATE(INT((AJ1416/(60*60*24))+""1/1/1970""))"),44055.0)</f>
        <v>44055</v>
      </c>
      <c r="AJ1416" s="152">
        <v>1.5972048E9</v>
      </c>
      <c r="AK1416" s="152">
        <v>107567.552</v>
      </c>
      <c r="AL1416" s="156">
        <v>216733.4652</v>
      </c>
      <c r="AM1416" s="160">
        <v>243197.38</v>
      </c>
      <c r="AN1416" s="152">
        <f t="shared" si="1"/>
        <v>34764.0746</v>
      </c>
      <c r="AO1416" s="152">
        <f t="shared" si="2"/>
        <v>157977.0257</v>
      </c>
      <c r="AP1416" s="152">
        <f t="shared" si="3"/>
        <v>10144.7552</v>
      </c>
      <c r="AQ1416" s="152">
        <f t="shared" si="4"/>
        <v>89712.078</v>
      </c>
      <c r="AR1416" s="152">
        <f t="shared" si="5"/>
        <v>100406.3287</v>
      </c>
    </row>
    <row r="1417">
      <c r="A1417" s="152">
        <v>1.53961026E9</v>
      </c>
      <c r="B1417" s="152">
        <v>123508.3287</v>
      </c>
      <c r="D1417" s="153">
        <f>IFERROR(__xludf.DUMMYFUNCTION("TO_DATE(INT((E1417/(60*60*24))+""1/1/1970""))"),44056.0)</f>
        <v>44056</v>
      </c>
      <c r="E1417" s="156">
        <v>1.5972912E9</v>
      </c>
      <c r="F1417" s="156">
        <v>107567.552</v>
      </c>
      <c r="H1417" s="153">
        <f>IFERROR(__xludf.DUMMYFUNCTION("TO_DATE(INT((I1417/(60*60*24))+""1/1/1970""))"),44056.0)</f>
        <v>44056</v>
      </c>
      <c r="I1417" s="152">
        <v>1.5972912E9</v>
      </c>
      <c r="J1417" s="152">
        <v>215315.1377</v>
      </c>
      <c r="L1417" s="158">
        <v>44056.0</v>
      </c>
      <c r="M1417" s="159">
        <v>246366.5</v>
      </c>
      <c r="O1417" s="153">
        <f>IFERROR(__xludf.DUMMYFUNCTION("TO_DATE(INT((P1417/(60*60*24))+""1/1/1970""))"),43790.0)</f>
        <v>43790</v>
      </c>
      <c r="P1417" s="13">
        <v>1.5743484E9</v>
      </c>
      <c r="Q1417" s="13">
        <v>32362.5155</v>
      </c>
      <c r="S1417" s="153">
        <f>IFERROR(__xludf.DUMMYFUNCTION("TO_DATE(INT((T1417/(60*60*24))+""1/1/1970""))"),44056.0)</f>
        <v>44056</v>
      </c>
      <c r="T1417" s="156">
        <v>1.5972912E9</v>
      </c>
      <c r="U1417" s="156">
        <v>160154.5573</v>
      </c>
      <c r="W1417" s="153">
        <f>IFERROR(__xludf.DUMMYFUNCTION("TO_DATE(INT((X1417/(60*60*24))+""1/1/1970""))"),44018.0)</f>
        <v>44018</v>
      </c>
      <c r="X1417" s="156">
        <v>1.5939936E9</v>
      </c>
      <c r="Y1417" s="156">
        <v>10074.7177</v>
      </c>
      <c r="AA1417" s="153">
        <f>IFERROR(__xludf.DUMMYFUNCTION("TO_DATE(INT((AB1417/(60*60*24))+""1/1/1970""))"),44027.0)</f>
        <v>44027</v>
      </c>
      <c r="AB1417" s="152">
        <v>1.5947892E9</v>
      </c>
      <c r="AC1417" s="152">
        <v>92540.1952</v>
      </c>
      <c r="AE1417" s="153">
        <f>IFERROR(__xludf.DUMMYFUNCTION("TO_DATE(INT((AF1417/(60*60*24))+""1/1/1970""))"),43794.0)</f>
        <v>43794</v>
      </c>
      <c r="AF1417" s="152">
        <v>1.574676E9</v>
      </c>
      <c r="AG1417" s="152">
        <v>91431.3104</v>
      </c>
      <c r="AH1417" s="156"/>
      <c r="AI1417" s="153">
        <f>IFERROR(__xludf.DUMMYFUNCTION("TO_DATE(INT((AJ1417/(60*60*24))+""1/1/1970""))"),44056.0)</f>
        <v>44056</v>
      </c>
      <c r="AJ1417" s="156">
        <v>1.5972912E9</v>
      </c>
      <c r="AK1417" s="156">
        <v>107567.552</v>
      </c>
      <c r="AL1417" s="152">
        <v>215315.1377</v>
      </c>
      <c r="AM1417" s="159">
        <v>246366.5</v>
      </c>
      <c r="AN1417" s="152">
        <f t="shared" si="1"/>
        <v>34813.7439</v>
      </c>
      <c r="AO1417" s="152">
        <f t="shared" si="2"/>
        <v>160154.5573</v>
      </c>
      <c r="AP1417" s="152">
        <f t="shared" si="3"/>
        <v>10168.7134</v>
      </c>
      <c r="AQ1417" s="152">
        <f t="shared" si="4"/>
        <v>89646.9974</v>
      </c>
      <c r="AR1417" s="152">
        <f t="shared" si="5"/>
        <v>100912.0216</v>
      </c>
    </row>
    <row r="1418">
      <c r="A1418" s="156">
        <v>1.5396336E9</v>
      </c>
      <c r="B1418" s="156">
        <v>123508.3287</v>
      </c>
      <c r="D1418" s="153">
        <f>IFERROR(__xludf.DUMMYFUNCTION("TO_DATE(INT((E1418/(60*60*24))+""1/1/1970""))"),44057.0)</f>
        <v>44057</v>
      </c>
      <c r="E1418" s="152">
        <v>1.5973776E9</v>
      </c>
      <c r="F1418" s="152">
        <v>107567.552</v>
      </c>
      <c r="H1418" s="153">
        <f>IFERROR(__xludf.DUMMYFUNCTION("TO_DATE(INT((I1418/(60*60*24))+""1/1/1970""))"),44057.0)</f>
        <v>44057</v>
      </c>
      <c r="I1418" s="156">
        <v>1.5973776E9</v>
      </c>
      <c r="J1418" s="156">
        <v>217608.4495</v>
      </c>
      <c r="L1418" s="158">
        <v>44057.0</v>
      </c>
      <c r="M1418" s="160">
        <v>245949.87</v>
      </c>
      <c r="O1418" s="153">
        <f>IFERROR(__xludf.DUMMYFUNCTION("TO_DATE(INT((P1418/(60*60*24))+""1/1/1970""))"),43791.0)</f>
        <v>43791</v>
      </c>
      <c r="P1418" s="13">
        <v>1.5744348E9</v>
      </c>
      <c r="Q1418" s="13">
        <v>32343.9002</v>
      </c>
      <c r="S1418" s="153">
        <f>IFERROR(__xludf.DUMMYFUNCTION("TO_DATE(INT((T1418/(60*60*24))+""1/1/1970""))"),44057.0)</f>
        <v>44057</v>
      </c>
      <c r="T1418" s="152">
        <v>1.5973776E9</v>
      </c>
      <c r="U1418" s="152">
        <v>159876.9746</v>
      </c>
      <c r="W1418" s="153">
        <f>IFERROR(__xludf.DUMMYFUNCTION("TO_DATE(INT((X1418/(60*60*24))+""1/1/1970""))"),44019.0)</f>
        <v>44019</v>
      </c>
      <c r="X1418" s="152">
        <v>1.5941304E9</v>
      </c>
      <c r="Y1418" s="152">
        <v>10085.3124</v>
      </c>
      <c r="AA1418" s="153">
        <f>IFERROR(__xludf.DUMMYFUNCTION("TO_DATE(INT((AB1418/(60*60*24))+""1/1/1970""))"),44028.0)</f>
        <v>44028</v>
      </c>
      <c r="AB1418" s="156">
        <v>1.5948684E9</v>
      </c>
      <c r="AC1418" s="156">
        <v>92311.8744</v>
      </c>
      <c r="AE1418" s="153">
        <f>IFERROR(__xludf.DUMMYFUNCTION("TO_DATE(INT((AF1418/(60*60*24))+""1/1/1970""))"),43795.0)</f>
        <v>43795</v>
      </c>
      <c r="AF1418" s="156">
        <v>1.5747552E9</v>
      </c>
      <c r="AG1418" s="156">
        <v>91530.3743</v>
      </c>
      <c r="AH1418" s="156"/>
      <c r="AI1418" s="153">
        <f>IFERROR(__xludf.DUMMYFUNCTION("TO_DATE(INT((AJ1418/(60*60*24))+""1/1/1970""))"),44057.0)</f>
        <v>44057</v>
      </c>
      <c r="AJ1418" s="152">
        <v>1.5973776E9</v>
      </c>
      <c r="AK1418" s="152">
        <v>107567.552</v>
      </c>
      <c r="AL1418" s="156">
        <v>217608.4495</v>
      </c>
      <c r="AM1418" s="160">
        <v>245949.87</v>
      </c>
      <c r="AN1418" s="152">
        <f t="shared" si="1"/>
        <v>34810.4296</v>
      </c>
      <c r="AO1418" s="152">
        <f t="shared" si="2"/>
        <v>159876.9746</v>
      </c>
      <c r="AP1418" s="152">
        <f t="shared" si="3"/>
        <v>10171.7078</v>
      </c>
      <c r="AQ1418" s="152">
        <f t="shared" si="4"/>
        <v>89618.5202</v>
      </c>
      <c r="AR1418" s="152">
        <f t="shared" si="5"/>
        <v>101095.5219</v>
      </c>
    </row>
    <row r="1419">
      <c r="A1419" s="152">
        <v>1.53969666E9</v>
      </c>
      <c r="B1419" s="152">
        <v>123508.3287</v>
      </c>
      <c r="D1419" s="153">
        <f>IFERROR(__xludf.DUMMYFUNCTION("TO_DATE(INT((E1419/(60*60*24))+""1/1/1970""))"),44058.0)</f>
        <v>44058</v>
      </c>
      <c r="E1419" s="156">
        <v>1.597464E9</v>
      </c>
      <c r="F1419" s="156">
        <v>107567.552</v>
      </c>
      <c r="H1419" s="153">
        <f>IFERROR(__xludf.DUMMYFUNCTION("TO_DATE(INT((I1419/(60*60*24))+""1/1/1970""))"),44058.0)</f>
        <v>44058</v>
      </c>
      <c r="I1419" s="152">
        <v>1.597464E9</v>
      </c>
      <c r="J1419" s="152">
        <v>216866.0887</v>
      </c>
      <c r="L1419" s="158">
        <v>44058.0</v>
      </c>
      <c r="M1419" s="159">
        <v>245956.7</v>
      </c>
      <c r="O1419" s="153">
        <f>IFERROR(__xludf.DUMMYFUNCTION("TO_DATE(INT((P1419/(60*60*24))+""1/1/1970""))"),43792.0)</f>
        <v>43792</v>
      </c>
      <c r="P1419" s="13">
        <v>1.5744672E9</v>
      </c>
      <c r="Q1419" s="13">
        <v>32356.8313</v>
      </c>
      <c r="S1419" s="153">
        <f>IFERROR(__xludf.DUMMYFUNCTION("TO_DATE(INT((T1419/(60*60*24))+""1/1/1970""))"),44058.0)</f>
        <v>44058</v>
      </c>
      <c r="T1419" s="156">
        <v>1.597464E9</v>
      </c>
      <c r="U1419" s="156">
        <v>159873.8346</v>
      </c>
      <c r="W1419" s="153">
        <f>IFERROR(__xludf.DUMMYFUNCTION("TO_DATE(INT((X1419/(60*60*24))+""1/1/1970""))"),44020.0)</f>
        <v>44020</v>
      </c>
      <c r="X1419" s="152">
        <v>1.5942168E9</v>
      </c>
      <c r="Y1419" s="152">
        <v>10068.8171</v>
      </c>
      <c r="AA1419" s="153">
        <f>IFERROR(__xludf.DUMMYFUNCTION("TO_DATE(INT((AB1419/(60*60*24))+""1/1/1970""))"),44029.0)</f>
        <v>44029</v>
      </c>
      <c r="AB1419" s="152">
        <v>1.5949476E9</v>
      </c>
      <c r="AC1419" s="152">
        <v>92342.8257</v>
      </c>
      <c r="AE1419" s="153">
        <f>IFERROR(__xludf.DUMMYFUNCTION("TO_DATE(INT((AF1419/(60*60*24))+""1/1/1970""))"),43796.0)</f>
        <v>43796</v>
      </c>
      <c r="AF1419" s="152">
        <v>1.5748344E9</v>
      </c>
      <c r="AG1419" s="152">
        <v>91435.4039</v>
      </c>
      <c r="AH1419" s="156"/>
      <c r="AI1419" s="153">
        <f>IFERROR(__xludf.DUMMYFUNCTION("TO_DATE(INT((AJ1419/(60*60*24))+""1/1/1970""))"),44058.0)</f>
        <v>44058</v>
      </c>
      <c r="AJ1419" s="156">
        <v>1.597464E9</v>
      </c>
      <c r="AK1419" s="156">
        <v>107567.552</v>
      </c>
      <c r="AL1419" s="152">
        <v>216866.0887</v>
      </c>
      <c r="AM1419" s="159">
        <v>245956.7</v>
      </c>
      <c r="AN1419" s="152">
        <f t="shared" si="1"/>
        <v>34903.3445</v>
      </c>
      <c r="AO1419" s="152">
        <f t="shared" si="2"/>
        <v>159873.8346</v>
      </c>
      <c r="AP1419" s="152">
        <f t="shared" si="3"/>
        <v>10169.5613</v>
      </c>
      <c r="AQ1419" s="152">
        <f t="shared" si="4"/>
        <v>89618.5202</v>
      </c>
      <c r="AR1419" s="152">
        <f t="shared" si="5"/>
        <v>101324.684</v>
      </c>
    </row>
    <row r="1420">
      <c r="A1420" s="156">
        <v>1.53972E9</v>
      </c>
      <c r="B1420" s="156">
        <v>123508.3287</v>
      </c>
      <c r="D1420" s="153">
        <f>IFERROR(__xludf.DUMMYFUNCTION("TO_DATE(INT((E1420/(60*60*24))+""1/1/1970""))"),44060.0)</f>
        <v>44060</v>
      </c>
      <c r="E1420" s="152">
        <v>1.5976728E9</v>
      </c>
      <c r="F1420" s="152">
        <v>107567.552</v>
      </c>
      <c r="H1420" s="153">
        <f>IFERROR(__xludf.DUMMYFUNCTION("TO_DATE(INT((I1420/(60*60*24))+""1/1/1970""))"),44060.0)</f>
        <v>44060</v>
      </c>
      <c r="I1420" s="156">
        <v>1.5976728E9</v>
      </c>
      <c r="J1420" s="156">
        <v>216866.0887</v>
      </c>
      <c r="L1420" s="158">
        <v>44060.0</v>
      </c>
      <c r="M1420" s="160">
        <v>245956.7</v>
      </c>
      <c r="O1420" s="153">
        <f>IFERROR(__xludf.DUMMYFUNCTION("TO_DATE(INT((P1420/(60*60*24))+""1/1/1970""))"),43793.0)</f>
        <v>43793</v>
      </c>
      <c r="P1420" s="13">
        <v>1.5745536E9</v>
      </c>
      <c r="Q1420" s="13">
        <v>32356.8313</v>
      </c>
      <c r="S1420" s="153">
        <f>IFERROR(__xludf.DUMMYFUNCTION("TO_DATE(INT((T1420/(60*60*24))+""1/1/1970""))"),44060.0)</f>
        <v>44060</v>
      </c>
      <c r="T1420" s="152">
        <v>1.5976728E9</v>
      </c>
      <c r="U1420" s="152">
        <v>159873.8346</v>
      </c>
      <c r="W1420" s="153">
        <f>IFERROR(__xludf.DUMMYFUNCTION("TO_DATE(INT((X1420/(60*60*24))+""1/1/1970""))"),44021.0)</f>
        <v>44021</v>
      </c>
      <c r="X1420" s="152">
        <v>1.5943032E9</v>
      </c>
      <c r="Y1420" s="152">
        <v>10085.0237</v>
      </c>
      <c r="AA1420" s="153">
        <f>IFERROR(__xludf.DUMMYFUNCTION("TO_DATE(INT((AB1420/(60*60*24))+""1/1/1970""))"),44031.0)</f>
        <v>44031</v>
      </c>
      <c r="AB1420" s="156">
        <v>1.595196E9</v>
      </c>
      <c r="AC1420" s="156">
        <v>92147.108</v>
      </c>
      <c r="AE1420" s="153">
        <f>IFERROR(__xludf.DUMMYFUNCTION("TO_DATE(INT((AF1420/(60*60*24))+""1/1/1970""))"),43797.0)</f>
        <v>43797</v>
      </c>
      <c r="AF1420" s="156">
        <v>1.5749136E9</v>
      </c>
      <c r="AG1420" s="156">
        <v>91575.8127</v>
      </c>
      <c r="AH1420" s="156"/>
      <c r="AI1420" s="153">
        <f>IFERROR(__xludf.DUMMYFUNCTION("TO_DATE(INT((AJ1420/(60*60*24))+""1/1/1970""))"),44060.0)</f>
        <v>44060</v>
      </c>
      <c r="AJ1420" s="152">
        <v>1.5976728E9</v>
      </c>
      <c r="AK1420" s="152">
        <v>107567.552</v>
      </c>
      <c r="AL1420" s="156">
        <v>216866.0887</v>
      </c>
      <c r="AM1420" s="160">
        <v>245956.7</v>
      </c>
      <c r="AN1420" s="152">
        <f t="shared" si="1"/>
        <v>34907.3628</v>
      </c>
      <c r="AO1420" s="152">
        <f t="shared" si="2"/>
        <v>159873.8346</v>
      </c>
      <c r="AP1420" s="152">
        <f t="shared" si="3"/>
        <v>10173.5881</v>
      </c>
      <c r="AQ1420" s="152">
        <f t="shared" si="4"/>
        <v>90094.9264</v>
      </c>
      <c r="AR1420" s="152">
        <f t="shared" si="5"/>
        <v>101404.912</v>
      </c>
    </row>
    <row r="1421">
      <c r="A1421" s="152">
        <v>1.53978306E9</v>
      </c>
      <c r="B1421" s="152">
        <v>123508.3287</v>
      </c>
      <c r="D1421" s="153">
        <f>IFERROR(__xludf.DUMMYFUNCTION("TO_DATE(INT((E1421/(60*60*24))+""1/1/1970""))"),44061.0)</f>
        <v>44061</v>
      </c>
      <c r="E1421" s="152">
        <v>1.5977232E9</v>
      </c>
      <c r="F1421" s="152">
        <v>107567.552</v>
      </c>
      <c r="H1421" s="153">
        <f>IFERROR(__xludf.DUMMYFUNCTION("TO_DATE(INT((I1421/(60*60*24))+""1/1/1970""))"),44061.0)</f>
        <v>44061</v>
      </c>
      <c r="I1421" s="156">
        <v>1.5977232E9</v>
      </c>
      <c r="J1421" s="156">
        <v>217371.9483</v>
      </c>
      <c r="L1421" s="158">
        <v>44061.0</v>
      </c>
      <c r="M1421" s="160">
        <v>246687.51</v>
      </c>
      <c r="O1421" s="153">
        <f>IFERROR(__xludf.DUMMYFUNCTION("TO_DATE(INT((P1421/(60*60*24))+""1/1/1970""))"),43794.0)</f>
        <v>43794</v>
      </c>
      <c r="P1421" s="13">
        <v>1.57464E9</v>
      </c>
      <c r="Q1421" s="13">
        <v>32352.5681</v>
      </c>
      <c r="S1421" s="153">
        <f>IFERROR(__xludf.DUMMYFUNCTION("TO_DATE(INT((T1421/(60*60*24))+""1/1/1970""))"),44061.0)</f>
        <v>44061</v>
      </c>
      <c r="T1421" s="152">
        <v>1.5977232E9</v>
      </c>
      <c r="U1421" s="152">
        <v>160384.1714</v>
      </c>
      <c r="W1421" s="153">
        <f>IFERROR(__xludf.DUMMYFUNCTION("TO_DATE(INT((X1421/(60*60*24))+""1/1/1970""))"),44022.0)</f>
        <v>44022</v>
      </c>
      <c r="X1421" s="152">
        <v>1.5943896E9</v>
      </c>
      <c r="Y1421" s="152">
        <v>10069.1384</v>
      </c>
      <c r="AA1421" s="153">
        <f>IFERROR(__xludf.DUMMYFUNCTION("TO_DATE(INT((AB1421/(60*60*24))+""1/1/1970""))"),44032.0)</f>
        <v>44032</v>
      </c>
      <c r="AB1421" s="156">
        <v>1.5952356E9</v>
      </c>
      <c r="AC1421" s="156">
        <v>91817.6146</v>
      </c>
      <c r="AE1421" s="153">
        <f>IFERROR(__xludf.DUMMYFUNCTION("TO_DATE(INT((AF1421/(60*60*24))+""1/1/1970""))"),43798.0)</f>
        <v>43798</v>
      </c>
      <c r="AF1421" s="152">
        <v>1.5749928E9</v>
      </c>
      <c r="AG1421" s="152">
        <v>91523.0059</v>
      </c>
      <c r="AH1421" s="156"/>
      <c r="AI1421" s="153">
        <f>IFERROR(__xludf.DUMMYFUNCTION("TO_DATE(INT((AJ1421/(60*60*24))+""1/1/1970""))"),44061.0)</f>
        <v>44061</v>
      </c>
      <c r="AJ1421" s="152">
        <v>1.5977232E9</v>
      </c>
      <c r="AK1421" s="152">
        <v>107567.552</v>
      </c>
      <c r="AL1421" s="156">
        <v>217371.9483</v>
      </c>
      <c r="AM1421" s="160">
        <v>246687.51</v>
      </c>
      <c r="AN1421" s="152">
        <f t="shared" si="1"/>
        <v>35020.5626</v>
      </c>
      <c r="AO1421" s="152">
        <f t="shared" si="2"/>
        <v>160384.1714</v>
      </c>
      <c r="AP1421" s="152">
        <f t="shared" si="3"/>
        <v>10179.1193</v>
      </c>
      <c r="AQ1421" s="152">
        <f t="shared" si="4"/>
        <v>90748.3602</v>
      </c>
      <c r="AR1421" s="152">
        <f t="shared" si="5"/>
        <v>101598.6543</v>
      </c>
    </row>
    <row r="1422">
      <c r="A1422" s="156">
        <v>1.5398064E9</v>
      </c>
      <c r="B1422" s="156">
        <v>123508.3287</v>
      </c>
      <c r="D1422" s="153">
        <f>IFERROR(__xludf.DUMMYFUNCTION("TO_DATE(INT((E1422/(60*60*24))+""1/1/1970""))"),44062.0)</f>
        <v>44062</v>
      </c>
      <c r="E1422" s="156">
        <v>1.5978096E9</v>
      </c>
      <c r="F1422" s="156">
        <v>107567.552</v>
      </c>
      <c r="H1422" s="153">
        <f>IFERROR(__xludf.DUMMYFUNCTION("TO_DATE(INT((I1422/(60*60*24))+""1/1/1970""))"),44062.0)</f>
        <v>44062</v>
      </c>
      <c r="I1422" s="152">
        <v>1.5978096E9</v>
      </c>
      <c r="J1422" s="152">
        <v>218804.6442</v>
      </c>
      <c r="L1422" s="158">
        <v>44062.0</v>
      </c>
      <c r="M1422" s="159">
        <v>247186.1</v>
      </c>
      <c r="O1422" s="153">
        <f>IFERROR(__xludf.DUMMYFUNCTION("TO_DATE(INT((P1422/(60*60*24))+""1/1/1970""))"),43795.0)</f>
        <v>43795</v>
      </c>
      <c r="P1422" s="13">
        <v>1.5747804E9</v>
      </c>
      <c r="Q1422" s="13">
        <v>32351.2061</v>
      </c>
      <c r="S1422" s="153">
        <f>IFERROR(__xludf.DUMMYFUNCTION("TO_DATE(INT((T1422/(60*60*24))+""1/1/1970""))"),44062.0)</f>
        <v>44062</v>
      </c>
      <c r="T1422" s="156">
        <v>1.5978096E9</v>
      </c>
      <c r="U1422" s="156">
        <v>160723.1191</v>
      </c>
      <c r="W1422" s="153">
        <f>IFERROR(__xludf.DUMMYFUNCTION("TO_DATE(INT((X1422/(60*60*24))+""1/1/1970""))"),44023.0)</f>
        <v>44023</v>
      </c>
      <c r="X1422" s="152">
        <v>1.5944256E9</v>
      </c>
      <c r="Y1422" s="152">
        <v>10062.8845</v>
      </c>
      <c r="AA1422" s="153">
        <f>IFERROR(__xludf.DUMMYFUNCTION("TO_DATE(INT((AB1422/(60*60*24))+""1/1/1970""))"),44033.0)</f>
        <v>44033</v>
      </c>
      <c r="AB1422" s="152">
        <v>1.5953148E9</v>
      </c>
      <c r="AC1422" s="152">
        <v>91884.9248</v>
      </c>
      <c r="AE1422" s="153">
        <f>IFERROR(__xludf.DUMMYFUNCTION("TO_DATE(INT((AF1422/(60*60*24))+""1/1/1970""))"),43799.0)</f>
        <v>43799</v>
      </c>
      <c r="AF1422" s="156">
        <v>1.575072E9</v>
      </c>
      <c r="AG1422" s="156">
        <v>91462.012</v>
      </c>
      <c r="AH1422" s="156"/>
      <c r="AI1422" s="153">
        <f>IFERROR(__xludf.DUMMYFUNCTION("TO_DATE(INT((AJ1422/(60*60*24))+""1/1/1970""))"),44062.0)</f>
        <v>44062</v>
      </c>
      <c r="AJ1422" s="156">
        <v>1.5978096E9</v>
      </c>
      <c r="AK1422" s="156">
        <v>107567.552</v>
      </c>
      <c r="AL1422" s="152">
        <v>218804.6442</v>
      </c>
      <c r="AM1422" s="159">
        <v>247186.1</v>
      </c>
      <c r="AN1422" s="152">
        <f t="shared" si="1"/>
        <v>35140.4576</v>
      </c>
      <c r="AO1422" s="152">
        <f t="shared" si="2"/>
        <v>160723.1191</v>
      </c>
      <c r="AP1422" s="152">
        <f t="shared" si="3"/>
        <v>10183.6655</v>
      </c>
      <c r="AQ1422" s="152">
        <f t="shared" si="4"/>
        <v>90854.4323</v>
      </c>
      <c r="AR1422" s="152">
        <f t="shared" si="5"/>
        <v>102212.3136</v>
      </c>
    </row>
    <row r="1423">
      <c r="A1423" s="152">
        <v>1.53986946E9</v>
      </c>
      <c r="B1423" s="152">
        <v>123508.3287</v>
      </c>
      <c r="D1423" s="153">
        <f>IFERROR(__xludf.DUMMYFUNCTION("TO_DATE(INT((E1423/(60*60*24))+""1/1/1970""))"),44063.0)</f>
        <v>44063</v>
      </c>
      <c r="E1423" s="152">
        <v>1.597896E9</v>
      </c>
      <c r="F1423" s="152">
        <v>107567.552</v>
      </c>
      <c r="H1423" s="153">
        <f>IFERROR(__xludf.DUMMYFUNCTION("TO_DATE(INT((I1423/(60*60*24))+""1/1/1970""))"),44063.0)</f>
        <v>44063</v>
      </c>
      <c r="I1423" s="156">
        <v>1.597896E9</v>
      </c>
      <c r="J1423" s="156">
        <v>220423.3471</v>
      </c>
      <c r="L1423" s="158">
        <v>44063.0</v>
      </c>
      <c r="M1423" s="160">
        <v>246223.07</v>
      </c>
      <c r="O1423" s="153">
        <f>IFERROR(__xludf.DUMMYFUNCTION("TO_DATE(INT((P1423/(60*60*24))+""1/1/1970""))"),43796.0)</f>
        <v>43796</v>
      </c>
      <c r="P1423" s="13">
        <v>1.5748668E9</v>
      </c>
      <c r="Q1423" s="13">
        <v>32365.9533</v>
      </c>
      <c r="S1423" s="153">
        <f>IFERROR(__xludf.DUMMYFUNCTION("TO_DATE(INT((T1423/(60*60*24))+""1/1/1970""))"),44063.0)</f>
        <v>44063</v>
      </c>
      <c r="T1423" s="152">
        <v>1.597896E9</v>
      </c>
      <c r="U1423" s="152">
        <v>160059.0869</v>
      </c>
      <c r="W1423" s="153">
        <f>IFERROR(__xludf.DUMMYFUNCTION("TO_DATE(INT((X1423/(60*60*24))+""1/1/1970""))"),44025.0)</f>
        <v>44025</v>
      </c>
      <c r="X1423" s="156">
        <v>1.5945984E9</v>
      </c>
      <c r="Y1423" s="156">
        <v>10063.2054</v>
      </c>
      <c r="AA1423" s="153">
        <f>IFERROR(__xludf.DUMMYFUNCTION("TO_DATE(INT((AB1423/(60*60*24))+""1/1/1970""))"),44034.0)</f>
        <v>44034</v>
      </c>
      <c r="AB1423" s="156">
        <v>1.595394E9</v>
      </c>
      <c r="AC1423" s="156">
        <v>91131.4445</v>
      </c>
      <c r="AE1423" s="153">
        <f>IFERROR(__xludf.DUMMYFUNCTION("TO_DATE(INT((AF1423/(60*60*24))+""1/1/1970""))"),43800.0)</f>
        <v>43800</v>
      </c>
      <c r="AF1423" s="152">
        <v>1.5752412E9</v>
      </c>
      <c r="AG1423" s="152">
        <v>91462.012</v>
      </c>
      <c r="AH1423" s="156"/>
      <c r="AI1423" s="153">
        <f>IFERROR(__xludf.DUMMYFUNCTION("TO_DATE(INT((AJ1423/(60*60*24))+""1/1/1970""))"),44063.0)</f>
        <v>44063</v>
      </c>
      <c r="AJ1423" s="152">
        <v>1.597896E9</v>
      </c>
      <c r="AK1423" s="152">
        <v>107567.552</v>
      </c>
      <c r="AL1423" s="156">
        <v>220423.3471</v>
      </c>
      <c r="AM1423" s="160">
        <v>246223.07</v>
      </c>
      <c r="AN1423" s="152">
        <f t="shared" si="1"/>
        <v>34890.7475</v>
      </c>
      <c r="AO1423" s="152">
        <f t="shared" si="2"/>
        <v>160059.0869</v>
      </c>
      <c r="AP1423" s="152">
        <f t="shared" si="3"/>
        <v>10164.9318</v>
      </c>
      <c r="AQ1423" s="152">
        <f t="shared" si="4"/>
        <v>90104.9829</v>
      </c>
      <c r="AR1423" s="152">
        <f t="shared" si="5"/>
        <v>101335.3526</v>
      </c>
    </row>
    <row r="1424">
      <c r="A1424" s="156">
        <v>1.5398928E9</v>
      </c>
      <c r="B1424" s="156">
        <v>123508.3287</v>
      </c>
      <c r="D1424" s="153">
        <f>IFERROR(__xludf.DUMMYFUNCTION("TO_DATE(INT((E1424/(60*60*24))+""1/1/1970""))"),44064.0)</f>
        <v>44064</v>
      </c>
      <c r="E1424" s="156">
        <v>1.5979824E9</v>
      </c>
      <c r="F1424" s="156">
        <v>107567.552</v>
      </c>
      <c r="H1424" s="153">
        <f>IFERROR(__xludf.DUMMYFUNCTION("TO_DATE(INT((I1424/(60*60*24))+""1/1/1970""))"),44064.0)</f>
        <v>44064</v>
      </c>
      <c r="I1424" s="152">
        <v>1.5979824E9</v>
      </c>
      <c r="J1424" s="152">
        <v>219582.2319</v>
      </c>
      <c r="L1424" s="158">
        <v>44064.0</v>
      </c>
      <c r="M1424" s="159">
        <v>246940.22</v>
      </c>
      <c r="O1424" s="153">
        <f>IFERROR(__xludf.DUMMYFUNCTION("TO_DATE(INT((P1424/(60*60*24))+""1/1/1970""))"),43797.0)</f>
        <v>43797</v>
      </c>
      <c r="P1424" s="13">
        <v>1.5748992E9</v>
      </c>
      <c r="Q1424" s="13">
        <v>32354.645</v>
      </c>
      <c r="S1424" s="153">
        <f>IFERROR(__xludf.DUMMYFUNCTION("TO_DATE(INT((T1424/(60*60*24))+""1/1/1970""))"),44064.0)</f>
        <v>44064</v>
      </c>
      <c r="T1424" s="156">
        <v>1.5979824E9</v>
      </c>
      <c r="U1424" s="156">
        <v>160555.0079</v>
      </c>
      <c r="W1424" s="153">
        <f>IFERROR(__xludf.DUMMYFUNCTION("TO_DATE(INT((X1424/(60*60*24))+""1/1/1970""))"),44026.0)</f>
        <v>44026</v>
      </c>
      <c r="X1424" s="152">
        <v>1.5947352E9</v>
      </c>
      <c r="Y1424" s="152">
        <v>10071.0717</v>
      </c>
      <c r="AA1424" s="153">
        <f>IFERROR(__xludf.DUMMYFUNCTION("TO_DATE(INT((AB1424/(60*60*24))+""1/1/1970""))"),44035.0)</f>
        <v>44035</v>
      </c>
      <c r="AB1424" s="152">
        <v>1.5954732E9</v>
      </c>
      <c r="AC1424" s="152">
        <v>90852.0333</v>
      </c>
      <c r="AE1424" s="153">
        <f>IFERROR(__xludf.DUMMYFUNCTION("TO_DATE(INT((AF1424/(60*60*24))+""1/1/1970""))"),43801.0)</f>
        <v>43801</v>
      </c>
      <c r="AF1424" s="156">
        <v>1.5752808E9</v>
      </c>
      <c r="AG1424" s="156">
        <v>91465.6962</v>
      </c>
      <c r="AH1424" s="156"/>
      <c r="AI1424" s="153">
        <f>IFERROR(__xludf.DUMMYFUNCTION("TO_DATE(INT((AJ1424/(60*60*24))+""1/1/1970""))"),44064.0)</f>
        <v>44064</v>
      </c>
      <c r="AJ1424" s="156">
        <v>1.5979824E9</v>
      </c>
      <c r="AK1424" s="156">
        <v>107567.552</v>
      </c>
      <c r="AL1424" s="152">
        <v>219582.2319</v>
      </c>
      <c r="AM1424" s="159">
        <v>246940.22</v>
      </c>
      <c r="AN1424" s="152">
        <f t="shared" si="1"/>
        <v>34983.9977</v>
      </c>
      <c r="AO1424" s="152">
        <f t="shared" si="2"/>
        <v>160555.0079</v>
      </c>
      <c r="AP1424" s="152">
        <f t="shared" si="3"/>
        <v>10169.4021</v>
      </c>
      <c r="AQ1424" s="152">
        <f t="shared" si="4"/>
        <v>90519.6085</v>
      </c>
      <c r="AR1424" s="152">
        <f t="shared" si="5"/>
        <v>101555.1263</v>
      </c>
    </row>
    <row r="1425">
      <c r="A1425" s="152">
        <v>1.53995586E9</v>
      </c>
      <c r="B1425" s="152">
        <v>123508.3287</v>
      </c>
      <c r="D1425" s="153">
        <f>IFERROR(__xludf.DUMMYFUNCTION("TO_DATE(INT((E1425/(60*60*24))+""1/1/1970""))"),44065.0)</f>
        <v>44065</v>
      </c>
      <c r="E1425" s="152">
        <v>1.5980688E9</v>
      </c>
      <c r="F1425" s="152">
        <v>107567.552</v>
      </c>
      <c r="H1425" s="153">
        <f>IFERROR(__xludf.DUMMYFUNCTION("TO_DATE(INT((I1425/(60*60*24))+""1/1/1970""))"),44065.0)</f>
        <v>44065</v>
      </c>
      <c r="I1425" s="156">
        <v>1.5980688E9</v>
      </c>
      <c r="J1425" s="156">
        <v>220936.3289</v>
      </c>
      <c r="L1425" s="158">
        <v>44065.0</v>
      </c>
      <c r="M1425" s="160">
        <v>247759.82</v>
      </c>
      <c r="O1425" s="153">
        <f>IFERROR(__xludf.DUMMYFUNCTION("TO_DATE(INT((P1425/(60*60*24))+""1/1/1970""))"),43798.0)</f>
        <v>43798</v>
      </c>
      <c r="P1425" s="13">
        <v>1.5749856E9</v>
      </c>
      <c r="Q1425" s="13">
        <v>32299.7651</v>
      </c>
      <c r="S1425" s="153">
        <f>IFERROR(__xludf.DUMMYFUNCTION("TO_DATE(INT((T1425/(60*60*24))+""1/1/1970""))"),44065.0)</f>
        <v>44065</v>
      </c>
      <c r="T1425" s="152">
        <v>1.5980688E9</v>
      </c>
      <c r="U1425" s="152">
        <v>161120.2895</v>
      </c>
      <c r="W1425" s="153">
        <f>IFERROR(__xludf.DUMMYFUNCTION("TO_DATE(INT((X1425/(60*60*24))+""1/1/1970""))"),44027.0)</f>
        <v>44027</v>
      </c>
      <c r="X1425" s="152">
        <v>1.5948216E9</v>
      </c>
      <c r="Y1425" s="152">
        <v>10086.8326</v>
      </c>
      <c r="AA1425" s="153">
        <f>IFERROR(__xludf.DUMMYFUNCTION("TO_DATE(INT((AB1425/(60*60*24))+""1/1/1970""))"),44036.0)</f>
        <v>44036</v>
      </c>
      <c r="AB1425" s="156">
        <v>1.5955524E9</v>
      </c>
      <c r="AC1425" s="156">
        <v>90502.2557</v>
      </c>
      <c r="AE1425" s="153">
        <f>IFERROR(__xludf.DUMMYFUNCTION("TO_DATE(INT((AF1425/(60*60*24))+""1/1/1970""))"),43802.0)</f>
        <v>43802</v>
      </c>
      <c r="AF1425" s="152">
        <v>1.57536E9</v>
      </c>
      <c r="AG1425" s="152">
        <v>90992.8912</v>
      </c>
      <c r="AH1425" s="156"/>
      <c r="AI1425" s="153">
        <f>IFERROR(__xludf.DUMMYFUNCTION("TO_DATE(INT((AJ1425/(60*60*24))+""1/1/1970""))"),44065.0)</f>
        <v>44065</v>
      </c>
      <c r="AJ1425" s="152">
        <v>1.5980688E9</v>
      </c>
      <c r="AK1425" s="152">
        <v>107567.552</v>
      </c>
      <c r="AL1425" s="156">
        <v>220936.3289</v>
      </c>
      <c r="AM1425" s="160">
        <v>247759.82</v>
      </c>
      <c r="AN1425" s="152">
        <f t="shared" si="1"/>
        <v>34958.2913</v>
      </c>
      <c r="AO1425" s="152">
        <f t="shared" si="2"/>
        <v>161120.2895</v>
      </c>
      <c r="AP1425" s="152">
        <f t="shared" si="3"/>
        <v>10161.9858</v>
      </c>
      <c r="AQ1425" s="152">
        <f t="shared" si="4"/>
        <v>90519.6085</v>
      </c>
      <c r="AR1425" s="152">
        <f t="shared" si="5"/>
        <v>100928.6646</v>
      </c>
    </row>
    <row r="1426">
      <c r="A1426" s="156">
        <v>1.5399792E9</v>
      </c>
      <c r="B1426" s="156">
        <v>123508.3287</v>
      </c>
      <c r="D1426" s="153">
        <f>IFERROR(__xludf.DUMMYFUNCTION("TO_DATE(INT((E1426/(60*60*24))+""1/1/1970""))"),44067.0)</f>
        <v>44067</v>
      </c>
      <c r="E1426" s="156">
        <v>1.5982776E9</v>
      </c>
      <c r="F1426" s="156">
        <v>107567.552</v>
      </c>
      <c r="H1426" s="153">
        <f>IFERROR(__xludf.DUMMYFUNCTION("TO_DATE(INT((I1426/(60*60*24))+""1/1/1970""))"),44067.0)</f>
        <v>44067</v>
      </c>
      <c r="I1426" s="152">
        <v>1.5982776E9</v>
      </c>
      <c r="J1426" s="152">
        <v>220936.3289</v>
      </c>
      <c r="L1426" s="158">
        <v>44067.0</v>
      </c>
      <c r="M1426" s="159">
        <v>247759.82</v>
      </c>
      <c r="O1426" s="153">
        <f>IFERROR(__xludf.DUMMYFUNCTION("TO_DATE(INT((P1426/(60*60*24))+""1/1/1970""))"),43799.0)</f>
        <v>43799</v>
      </c>
      <c r="P1426" s="13">
        <v>1.575072E9</v>
      </c>
      <c r="Q1426" s="13">
        <v>32281.8407</v>
      </c>
      <c r="S1426" s="153">
        <f>IFERROR(__xludf.DUMMYFUNCTION("TO_DATE(INT((T1426/(60*60*24))+""1/1/1970""))"),44067.0)</f>
        <v>44067</v>
      </c>
      <c r="T1426" s="156">
        <v>1.5982776E9</v>
      </c>
      <c r="U1426" s="156">
        <v>161120.2895</v>
      </c>
      <c r="W1426" s="153">
        <f>IFERROR(__xludf.DUMMYFUNCTION("TO_DATE(INT((X1426/(60*60*24))+""1/1/1970""))"),44028.0)</f>
        <v>44028</v>
      </c>
      <c r="X1426" s="152">
        <v>1.594908E9</v>
      </c>
      <c r="Y1426" s="152">
        <v>10089.4757</v>
      </c>
      <c r="AA1426" s="153">
        <f>IFERROR(__xludf.DUMMYFUNCTION("TO_DATE(INT((AB1426/(60*60*24))+""1/1/1970""))"),44038.0)</f>
        <v>44038</v>
      </c>
      <c r="AB1426" s="152">
        <v>1.5958008E9</v>
      </c>
      <c r="AC1426" s="152">
        <v>90420.5677</v>
      </c>
      <c r="AE1426" s="153">
        <f>IFERROR(__xludf.DUMMYFUNCTION("TO_DATE(INT((AF1426/(60*60*24))+""1/1/1970""))"),43803.0)</f>
        <v>43803</v>
      </c>
      <c r="AF1426" s="156">
        <v>1.5754392E9</v>
      </c>
      <c r="AG1426" s="156">
        <v>90945.8154</v>
      </c>
      <c r="AH1426" s="156"/>
      <c r="AI1426" s="153">
        <f>IFERROR(__xludf.DUMMYFUNCTION("TO_DATE(INT((AJ1426/(60*60*24))+""1/1/1970""))"),44067.0)</f>
        <v>44067</v>
      </c>
      <c r="AJ1426" s="156">
        <v>1.5982776E9</v>
      </c>
      <c r="AK1426" s="156">
        <v>107567.552</v>
      </c>
      <c r="AL1426" s="152">
        <v>220936.3289</v>
      </c>
      <c r="AM1426" s="159">
        <v>247759.82</v>
      </c>
      <c r="AN1426" s="152">
        <f t="shared" si="1"/>
        <v>34989.7513</v>
      </c>
      <c r="AO1426" s="152">
        <f t="shared" si="2"/>
        <v>161120.2895</v>
      </c>
      <c r="AP1426" s="152">
        <f t="shared" si="3"/>
        <v>10161.7995</v>
      </c>
      <c r="AQ1426" s="152">
        <f t="shared" si="4"/>
        <v>89925.8531</v>
      </c>
      <c r="AR1426" s="152">
        <f t="shared" si="5"/>
        <v>100947.0146</v>
      </c>
    </row>
    <row r="1427">
      <c r="A1427" s="152">
        <v>1.54021506E9</v>
      </c>
      <c r="B1427" s="152">
        <v>123508.3287</v>
      </c>
      <c r="D1427" s="153">
        <f>IFERROR(__xludf.DUMMYFUNCTION("TO_DATE(INT((E1427/(60*60*24))+""1/1/1970""))"),44068.0)</f>
        <v>44068</v>
      </c>
      <c r="E1427" s="156">
        <v>1.598328E9</v>
      </c>
      <c r="F1427" s="156">
        <v>107567.552</v>
      </c>
      <c r="H1427" s="153">
        <f>IFERROR(__xludf.DUMMYFUNCTION("TO_DATE(INT((I1427/(60*60*24))+""1/1/1970""))"),44068.0)</f>
        <v>44068</v>
      </c>
      <c r="I1427" s="152">
        <v>1.598328E9</v>
      </c>
      <c r="J1427" s="152">
        <v>219144.0639</v>
      </c>
      <c r="L1427" s="158">
        <v>44068.0</v>
      </c>
      <c r="M1427" s="159">
        <v>250109.34</v>
      </c>
      <c r="O1427" s="153">
        <f>IFERROR(__xludf.DUMMYFUNCTION("TO_DATE(INT((P1427/(60*60*24))+""1/1/1970""))"),43800.0)</f>
        <v>43800</v>
      </c>
      <c r="P1427" s="13">
        <v>1.5751584E9</v>
      </c>
      <c r="Q1427" s="13">
        <v>32281.8407</v>
      </c>
      <c r="S1427" s="153">
        <f>IFERROR(__xludf.DUMMYFUNCTION("TO_DATE(INT((T1427/(60*60*24))+""1/1/1970""))"),44068.0)</f>
        <v>44068</v>
      </c>
      <c r="T1427" s="156">
        <v>1.598328E9</v>
      </c>
      <c r="U1427" s="156">
        <v>162752.6377</v>
      </c>
      <c r="W1427" s="153">
        <f>IFERROR(__xludf.DUMMYFUNCTION("TO_DATE(INT((X1427/(60*60*24))+""1/1/1970""))"),44029.0)</f>
        <v>44029</v>
      </c>
      <c r="X1427" s="152">
        <v>1.5949944E9</v>
      </c>
      <c r="Y1427" s="152">
        <v>10080.3187</v>
      </c>
      <c r="AA1427" s="153">
        <f>IFERROR(__xludf.DUMMYFUNCTION("TO_DATE(INT((AB1427/(60*60*24))+""1/1/1970""))"),44039.0)</f>
        <v>44039</v>
      </c>
      <c r="AB1427" s="152">
        <v>1.5958404E9</v>
      </c>
      <c r="AC1427" s="152">
        <v>90211.2486</v>
      </c>
      <c r="AE1427" s="153">
        <f>IFERROR(__xludf.DUMMYFUNCTION("TO_DATE(INT((AF1427/(60*60*24))+""1/1/1970""))"),43804.0)</f>
        <v>43804</v>
      </c>
      <c r="AF1427" s="152">
        <v>1.5755184E9</v>
      </c>
      <c r="AG1427" s="152">
        <v>90939.675</v>
      </c>
      <c r="AH1427" s="156"/>
      <c r="AI1427" s="153">
        <f>IFERROR(__xludf.DUMMYFUNCTION("TO_DATE(INT((AJ1427/(60*60*24))+""1/1/1970""))"),44068.0)</f>
        <v>44068</v>
      </c>
      <c r="AJ1427" s="156">
        <v>1.598328E9</v>
      </c>
      <c r="AK1427" s="156">
        <v>107567.552</v>
      </c>
      <c r="AL1427" s="152">
        <v>219144.0639</v>
      </c>
      <c r="AM1427" s="159">
        <v>250109.34</v>
      </c>
      <c r="AN1427" s="152">
        <f t="shared" si="1"/>
        <v>35013.7602</v>
      </c>
      <c r="AO1427" s="152">
        <f t="shared" si="2"/>
        <v>162752.6377</v>
      </c>
      <c r="AP1427" s="152">
        <f t="shared" si="3"/>
        <v>10162.1743</v>
      </c>
      <c r="AQ1427" s="152">
        <f t="shared" si="4"/>
        <v>89765.5114</v>
      </c>
      <c r="AR1427" s="152">
        <f t="shared" si="5"/>
        <v>100907.3274</v>
      </c>
    </row>
    <row r="1428">
      <c r="A1428" s="156">
        <v>1.5402384E9</v>
      </c>
      <c r="B1428" s="156">
        <v>123508.3287</v>
      </c>
      <c r="D1428" s="153">
        <f>IFERROR(__xludf.DUMMYFUNCTION("TO_DATE(INT((E1428/(60*60*24))+""1/1/1970""))"),44069.0)</f>
        <v>44069</v>
      </c>
      <c r="E1428" s="152">
        <v>1.5984144E9</v>
      </c>
      <c r="F1428" s="152">
        <v>107567.552</v>
      </c>
      <c r="H1428" s="153">
        <f>IFERROR(__xludf.DUMMYFUNCTION("TO_DATE(INT((I1428/(60*60*24))+""1/1/1970""))"),44069.0)</f>
        <v>44069</v>
      </c>
      <c r="I1428" s="156">
        <v>1.5984144E9</v>
      </c>
      <c r="J1428" s="156">
        <v>218806.9151</v>
      </c>
      <c r="L1428" s="158">
        <v>44069.0</v>
      </c>
      <c r="M1428" s="160">
        <v>250928.94</v>
      </c>
      <c r="O1428" s="153">
        <f>IFERROR(__xludf.DUMMYFUNCTION("TO_DATE(INT((P1428/(60*60*24))+""1/1/1970""))"),43801.0)</f>
        <v>43801</v>
      </c>
      <c r="P1428" s="13">
        <v>1.5752448E9</v>
      </c>
      <c r="Q1428" s="13">
        <v>32282.782</v>
      </c>
      <c r="S1428" s="153">
        <f>IFERROR(__xludf.DUMMYFUNCTION("TO_DATE(INT((T1428/(60*60*24))+""1/1/1970""))"),44069.0)</f>
        <v>44069</v>
      </c>
      <c r="T1428" s="152">
        <v>1.5984144E9</v>
      </c>
      <c r="U1428" s="152">
        <v>163308.3568</v>
      </c>
      <c r="W1428" s="153">
        <f>IFERROR(__xludf.DUMMYFUNCTION("TO_DATE(INT((X1428/(60*60*24))+""1/1/1970""))"),44030.0)</f>
        <v>44030</v>
      </c>
      <c r="X1428" s="152">
        <v>1.5950304E9</v>
      </c>
      <c r="Y1428" s="152">
        <v>10090.3981</v>
      </c>
      <c r="AA1428" s="153">
        <f>IFERROR(__xludf.DUMMYFUNCTION("TO_DATE(INT((AB1428/(60*60*24))+""1/1/1970""))"),44040.0)</f>
        <v>44040</v>
      </c>
      <c r="AB1428" s="156">
        <v>1.5959196E9</v>
      </c>
      <c r="AC1428" s="156">
        <v>90076.3177</v>
      </c>
      <c r="AE1428" s="153">
        <f>IFERROR(__xludf.DUMMYFUNCTION("TO_DATE(INT((AF1428/(60*60*24))+""1/1/1970""))"),43805.0)</f>
        <v>43805</v>
      </c>
      <c r="AF1428" s="156">
        <v>1.5755976E9</v>
      </c>
      <c r="AG1428" s="156">
        <v>90765.2898</v>
      </c>
      <c r="AH1428" s="156"/>
      <c r="AI1428" s="153">
        <f>IFERROR(__xludf.DUMMYFUNCTION("TO_DATE(INT((AJ1428/(60*60*24))+""1/1/1970""))"),44069.0)</f>
        <v>44069</v>
      </c>
      <c r="AJ1428" s="152">
        <v>1.5984144E9</v>
      </c>
      <c r="AK1428" s="152">
        <v>107567.552</v>
      </c>
      <c r="AL1428" s="156">
        <v>218806.9151</v>
      </c>
      <c r="AM1428" s="160">
        <v>250928.94</v>
      </c>
      <c r="AN1428" s="152">
        <f t="shared" si="1"/>
        <v>34972.3167</v>
      </c>
      <c r="AO1428" s="152">
        <f t="shared" si="2"/>
        <v>163308.3568</v>
      </c>
      <c r="AP1428" s="152">
        <f t="shared" si="3"/>
        <v>10176.6692</v>
      </c>
      <c r="AQ1428" s="152">
        <f t="shared" si="4"/>
        <v>89970.3242</v>
      </c>
      <c r="AR1428" s="152">
        <f t="shared" si="5"/>
        <v>101253.8443</v>
      </c>
    </row>
    <row r="1429">
      <c r="A1429" s="152">
        <v>1.54030146E9</v>
      </c>
      <c r="B1429" s="152">
        <v>123508.3287</v>
      </c>
      <c r="D1429" s="153">
        <f>IFERROR(__xludf.DUMMYFUNCTION("TO_DATE(INT((E1429/(60*60*24))+""1/1/1970""))"),44070.0)</f>
        <v>44070</v>
      </c>
      <c r="E1429" s="156">
        <v>1.5985008E9</v>
      </c>
      <c r="F1429" s="156">
        <v>107567.552</v>
      </c>
      <c r="H1429" s="153">
        <f>IFERROR(__xludf.DUMMYFUNCTION("TO_DATE(INT((I1429/(60*60*24))+""1/1/1970""))"),44070.0)</f>
        <v>44070</v>
      </c>
      <c r="I1429" s="152">
        <v>1.5985008E9</v>
      </c>
      <c r="J1429" s="152">
        <v>219114.9285</v>
      </c>
      <c r="L1429" s="158">
        <v>44070.0</v>
      </c>
      <c r="M1429" s="159">
        <v>253285.29</v>
      </c>
      <c r="O1429" s="153">
        <f>IFERROR(__xludf.DUMMYFUNCTION("TO_DATE(INT((P1429/(60*60*24))+""1/1/1970""))"),43802.0)</f>
        <v>43802</v>
      </c>
      <c r="P1429" s="13">
        <v>1.5753852E9</v>
      </c>
      <c r="Q1429" s="13">
        <v>32347.4719</v>
      </c>
      <c r="S1429" s="153">
        <f>IFERROR(__xludf.DUMMYFUNCTION("TO_DATE(INT((T1429/(60*60*24))+""1/1/1970""))"),44070.0)</f>
        <v>44070</v>
      </c>
      <c r="T1429" s="156">
        <v>1.5985008E9</v>
      </c>
      <c r="U1429" s="156">
        <v>164954.1052</v>
      </c>
      <c r="W1429" s="153">
        <f>IFERROR(__xludf.DUMMYFUNCTION("TO_DATE(INT((X1429/(60*60*24))+""1/1/1970""))"),44032.0)</f>
        <v>44032</v>
      </c>
      <c r="X1429" s="156">
        <v>1.5952032E9</v>
      </c>
      <c r="Y1429" s="156">
        <v>10093.8929</v>
      </c>
      <c r="AA1429" s="153">
        <f>IFERROR(__xludf.DUMMYFUNCTION("TO_DATE(INT((AB1429/(60*60*24))+""1/1/1970""))"),44041.0)</f>
        <v>44041</v>
      </c>
      <c r="AB1429" s="152">
        <v>1.5959988E9</v>
      </c>
      <c r="AC1429" s="152">
        <v>89947.3445</v>
      </c>
      <c r="AE1429" s="153">
        <f>IFERROR(__xludf.DUMMYFUNCTION("TO_DATE(INT((AF1429/(60*60*24))+""1/1/1970""))"),43806.0)</f>
        <v>43806</v>
      </c>
      <c r="AF1429" s="152">
        <v>1.5756768E9</v>
      </c>
      <c r="AG1429" s="152">
        <v>91124.2941</v>
      </c>
      <c r="AH1429" s="156"/>
      <c r="AI1429" s="153">
        <f>IFERROR(__xludf.DUMMYFUNCTION("TO_DATE(INT((AJ1429/(60*60*24))+""1/1/1970""))"),44070.0)</f>
        <v>44070</v>
      </c>
      <c r="AJ1429" s="156">
        <v>1.5985008E9</v>
      </c>
      <c r="AK1429" s="156">
        <v>107567.552</v>
      </c>
      <c r="AL1429" s="152">
        <v>219114.9285</v>
      </c>
      <c r="AM1429" s="159">
        <v>253285.29</v>
      </c>
      <c r="AN1429" s="152">
        <f t="shared" si="1"/>
        <v>35023.741</v>
      </c>
      <c r="AO1429" s="152">
        <f t="shared" si="2"/>
        <v>164954.1052</v>
      </c>
      <c r="AP1429" s="152">
        <f t="shared" si="3"/>
        <v>10177.4601</v>
      </c>
      <c r="AQ1429" s="152">
        <f t="shared" si="4"/>
        <v>90273.7013</v>
      </c>
      <c r="AR1429" s="152">
        <f t="shared" si="5"/>
        <v>101303.7735</v>
      </c>
    </row>
    <row r="1430">
      <c r="A1430" s="156">
        <v>1.5403248E9</v>
      </c>
      <c r="B1430" s="156">
        <v>123508.3287</v>
      </c>
      <c r="D1430" s="153">
        <f>IFERROR(__xludf.DUMMYFUNCTION("TO_DATE(INT((E1430/(60*60*24))+""1/1/1970""))"),44071.0)</f>
        <v>44071</v>
      </c>
      <c r="E1430" s="152">
        <v>1.5985872E9</v>
      </c>
      <c r="F1430" s="152">
        <v>107567.552</v>
      </c>
      <c r="H1430" s="153">
        <f>IFERROR(__xludf.DUMMYFUNCTION("TO_DATE(INT((I1430/(60*60*24))+""1/1/1970""))"),44071.0)</f>
        <v>44071</v>
      </c>
      <c r="I1430" s="156">
        <v>1.5985872E9</v>
      </c>
      <c r="J1430" s="156">
        <v>216632.5408</v>
      </c>
      <c r="L1430" s="158">
        <v>44071.0</v>
      </c>
      <c r="M1430" s="160">
        <v>253804.37</v>
      </c>
      <c r="O1430" s="153">
        <f>IFERROR(__xludf.DUMMYFUNCTION("TO_DATE(INT((P1430/(60*60*24))+""1/1/1970""))"),43803.0)</f>
        <v>43803</v>
      </c>
      <c r="P1430" s="13">
        <v>1.5754716E9</v>
      </c>
      <c r="Q1430" s="13">
        <v>32403.7852</v>
      </c>
      <c r="S1430" s="153">
        <f>IFERROR(__xludf.DUMMYFUNCTION("TO_DATE(INT((T1430/(60*60*24))+""1/1/1970""))"),44071.0)</f>
        <v>44071</v>
      </c>
      <c r="T1430" s="152">
        <v>1.5985872E9</v>
      </c>
      <c r="U1430" s="152">
        <v>165302.341</v>
      </c>
      <c r="W1430" s="153">
        <f>IFERROR(__xludf.DUMMYFUNCTION("TO_DATE(INT((X1430/(60*60*24))+""1/1/1970""))"),44033.0)</f>
        <v>44033</v>
      </c>
      <c r="X1430" s="152">
        <v>1.59534E9</v>
      </c>
      <c r="Y1430" s="152">
        <v>10095.7529</v>
      </c>
      <c r="AA1430" s="153">
        <f>IFERROR(__xludf.DUMMYFUNCTION("TO_DATE(INT((AB1430/(60*60*24))+""1/1/1970""))"),44042.0)</f>
        <v>44042</v>
      </c>
      <c r="AB1430" s="156">
        <v>1.596078E9</v>
      </c>
      <c r="AC1430" s="156">
        <v>89568.9556</v>
      </c>
      <c r="AE1430" s="153">
        <f>IFERROR(__xludf.DUMMYFUNCTION("TO_DATE(INT((AF1430/(60*60*24))+""1/1/1970""))"),43807.0)</f>
        <v>43807</v>
      </c>
      <c r="AF1430" s="156">
        <v>1.575846E9</v>
      </c>
      <c r="AG1430" s="156">
        <v>91124.2941</v>
      </c>
      <c r="AH1430" s="156"/>
      <c r="AI1430" s="153">
        <f>IFERROR(__xludf.DUMMYFUNCTION("TO_DATE(INT((AJ1430/(60*60*24))+""1/1/1970""))"),44071.0)</f>
        <v>44071</v>
      </c>
      <c r="AJ1430" s="152">
        <v>1.5985872E9</v>
      </c>
      <c r="AK1430" s="152">
        <v>107567.552</v>
      </c>
      <c r="AL1430" s="156">
        <v>216632.5408</v>
      </c>
      <c r="AM1430" s="160">
        <v>253804.37</v>
      </c>
      <c r="AN1430" s="152">
        <f t="shared" si="1"/>
        <v>34882.0836</v>
      </c>
      <c r="AO1430" s="152">
        <f t="shared" si="2"/>
        <v>165302.341</v>
      </c>
      <c r="AP1430" s="152">
        <f t="shared" si="3"/>
        <v>10187.8952</v>
      </c>
      <c r="AQ1430" s="152">
        <f t="shared" si="4"/>
        <v>90265.8512</v>
      </c>
      <c r="AR1430" s="152">
        <f t="shared" si="5"/>
        <v>101137.3429</v>
      </c>
    </row>
    <row r="1431">
      <c r="A1431" s="152">
        <v>1.54038786E9</v>
      </c>
      <c r="B1431" s="152">
        <v>123508.3287</v>
      </c>
      <c r="D1431" s="153">
        <f>IFERROR(__xludf.DUMMYFUNCTION("TO_DATE(INT((E1431/(60*60*24))+""1/1/1970""))"),44072.0)</f>
        <v>44072</v>
      </c>
      <c r="E1431" s="156">
        <v>1.5986736E9</v>
      </c>
      <c r="F1431" s="156">
        <v>107567.552</v>
      </c>
      <c r="H1431" s="153">
        <f>IFERROR(__xludf.DUMMYFUNCTION("TO_DATE(INT((I1431/(60*60*24))+""1/1/1970""))"),44072.0)</f>
        <v>44072</v>
      </c>
      <c r="I1431" s="152">
        <v>1.5986736E9</v>
      </c>
      <c r="J1431" s="152">
        <v>215549.8223</v>
      </c>
      <c r="L1431" s="158">
        <v>44072.0</v>
      </c>
      <c r="M1431" s="159">
        <v>255341.12</v>
      </c>
      <c r="O1431" s="153">
        <f>IFERROR(__xludf.DUMMYFUNCTION("TO_DATE(INT((P1431/(60*60*24))+""1/1/1970""))"),43804.0)</f>
        <v>43804</v>
      </c>
      <c r="P1431" s="13">
        <v>1.575558E9</v>
      </c>
      <c r="Q1431" s="13">
        <v>32386.3866</v>
      </c>
      <c r="S1431" s="153">
        <f>IFERROR(__xludf.DUMMYFUNCTION("TO_DATE(INT((T1431/(60*60*24))+""1/1/1970""))"),44072.0)</f>
        <v>44072</v>
      </c>
      <c r="T1431" s="156">
        <v>1.5986736E9</v>
      </c>
      <c r="U1431" s="156">
        <v>166363.4046</v>
      </c>
      <c r="W1431" s="153">
        <f>IFERROR(__xludf.DUMMYFUNCTION("TO_DATE(INT((X1431/(60*60*24))+""1/1/1970""))"),44034.0)</f>
        <v>44034</v>
      </c>
      <c r="X1431" s="152">
        <v>1.5954264E9</v>
      </c>
      <c r="Y1431" s="152">
        <v>10125.5891</v>
      </c>
      <c r="AA1431" s="153">
        <f>IFERROR(__xludf.DUMMYFUNCTION("TO_DATE(INT((AB1431/(60*60*24))+""1/1/1970""))"),44043.0)</f>
        <v>44043</v>
      </c>
      <c r="AB1431" s="152">
        <v>1.5961572E9</v>
      </c>
      <c r="AC1431" s="152">
        <v>89411.866</v>
      </c>
      <c r="AE1431" s="153">
        <f>IFERROR(__xludf.DUMMYFUNCTION("TO_DATE(INT((AF1431/(60*60*24))+""1/1/1970""))"),43808.0)</f>
        <v>43808</v>
      </c>
      <c r="AF1431" s="152">
        <v>1.5758856E9</v>
      </c>
      <c r="AG1431" s="152">
        <v>91139.0309</v>
      </c>
      <c r="AH1431" s="156"/>
      <c r="AI1431" s="153">
        <f>IFERROR(__xludf.DUMMYFUNCTION("TO_DATE(INT((AJ1431/(60*60*24))+""1/1/1970""))"),44072.0)</f>
        <v>44072</v>
      </c>
      <c r="AJ1431" s="156">
        <v>1.5986736E9</v>
      </c>
      <c r="AK1431" s="156">
        <v>107567.552</v>
      </c>
      <c r="AL1431" s="152">
        <v>215549.8223</v>
      </c>
      <c r="AM1431" s="159">
        <v>255341.12</v>
      </c>
      <c r="AN1431" s="152">
        <f t="shared" si="1"/>
        <v>35080.1722</v>
      </c>
      <c r="AO1431" s="152">
        <f t="shared" si="2"/>
        <v>166363.4046</v>
      </c>
      <c r="AP1431" s="152">
        <f t="shared" si="3"/>
        <v>10195.0701</v>
      </c>
      <c r="AQ1431" s="152">
        <f t="shared" si="4"/>
        <v>90265.8512</v>
      </c>
      <c r="AR1431" s="152">
        <f t="shared" si="5"/>
        <v>101853.8478</v>
      </c>
    </row>
    <row r="1432">
      <c r="A1432" s="156">
        <v>1.5404112E9</v>
      </c>
      <c r="B1432" s="156">
        <v>123508.3287</v>
      </c>
      <c r="D1432" s="153">
        <f>IFERROR(__xludf.DUMMYFUNCTION("TO_DATE(INT((E1432/(60*60*24))+""1/1/1970""))"),44074.0)</f>
        <v>44074</v>
      </c>
      <c r="E1432" s="152">
        <v>1.5988824E9</v>
      </c>
      <c r="F1432" s="152">
        <v>107567.552</v>
      </c>
      <c r="H1432" s="153">
        <f>IFERROR(__xludf.DUMMYFUNCTION("TO_DATE(INT((I1432/(60*60*24))+""1/1/1970""))"),44074.0)</f>
        <v>44074</v>
      </c>
      <c r="I1432" s="156">
        <v>1.5988824E9</v>
      </c>
      <c r="J1432" s="156">
        <v>215549.8223</v>
      </c>
      <c r="L1432" s="158">
        <v>44074.0</v>
      </c>
      <c r="M1432" s="160">
        <v>255341.12</v>
      </c>
      <c r="O1432" s="153">
        <f>IFERROR(__xludf.DUMMYFUNCTION("TO_DATE(INT((P1432/(60*60*24))+""1/1/1970""))"),43805.0)</f>
        <v>43805</v>
      </c>
      <c r="P1432" s="13">
        <v>1.5756444E9</v>
      </c>
      <c r="Q1432" s="13">
        <v>32402.1488</v>
      </c>
      <c r="S1432" s="153">
        <f>IFERROR(__xludf.DUMMYFUNCTION("TO_DATE(INT((T1432/(60*60*24))+""1/1/1970""))"),44074.0)</f>
        <v>44074</v>
      </c>
      <c r="T1432" s="152">
        <v>1.5988824E9</v>
      </c>
      <c r="U1432" s="152">
        <v>166363.4046</v>
      </c>
      <c r="W1432" s="153">
        <f>IFERROR(__xludf.DUMMYFUNCTION("TO_DATE(INT((X1432/(60*60*24))+""1/1/1970""))"),44035.0)</f>
        <v>44035</v>
      </c>
      <c r="X1432" s="152">
        <v>1.5955128E9</v>
      </c>
      <c r="Y1432" s="152">
        <v>10136.56</v>
      </c>
      <c r="AA1432" s="153">
        <f>IFERROR(__xludf.DUMMYFUNCTION("TO_DATE(INT((AB1432/(60*60*24))+""1/1/1970""))"),44045.0)</f>
        <v>44045</v>
      </c>
      <c r="AB1432" s="156">
        <v>1.5964056E9</v>
      </c>
      <c r="AC1432" s="156">
        <v>89981.8536</v>
      </c>
      <c r="AE1432" s="153">
        <f>IFERROR(__xludf.DUMMYFUNCTION("TO_DATE(INT((AF1432/(60*60*24))+""1/1/1970""))"),43809.0)</f>
        <v>43809</v>
      </c>
      <c r="AF1432" s="156">
        <v>1.5759648E9</v>
      </c>
      <c r="AG1432" s="156">
        <v>91088.6802</v>
      </c>
      <c r="AH1432" s="156"/>
      <c r="AI1432" s="153">
        <f>IFERROR(__xludf.DUMMYFUNCTION("TO_DATE(INT((AJ1432/(60*60*24))+""1/1/1970""))"),44074.0)</f>
        <v>44074</v>
      </c>
      <c r="AJ1432" s="152">
        <v>1.5988824E9</v>
      </c>
      <c r="AK1432" s="152">
        <v>107567.552</v>
      </c>
      <c r="AL1432" s="156">
        <v>215549.8223</v>
      </c>
      <c r="AM1432" s="160">
        <v>255341.12</v>
      </c>
      <c r="AN1432" s="152">
        <f t="shared" si="1"/>
        <v>35037.0338</v>
      </c>
      <c r="AO1432" s="152">
        <f t="shared" si="2"/>
        <v>166363.4046</v>
      </c>
      <c r="AP1432" s="152">
        <f t="shared" si="3"/>
        <v>10200.2046</v>
      </c>
      <c r="AQ1432" s="152">
        <f t="shared" si="4"/>
        <v>91045.2709</v>
      </c>
      <c r="AR1432" s="152">
        <f t="shared" si="5"/>
        <v>101960.9608</v>
      </c>
    </row>
    <row r="1433">
      <c r="A1433" s="152">
        <v>1.54047426E9</v>
      </c>
      <c r="B1433" s="152">
        <v>123508.3287</v>
      </c>
      <c r="D1433" s="153">
        <f>IFERROR(__xludf.DUMMYFUNCTION("TO_DATE(INT((E1433/(60*60*24))+""1/1/1970""))"),44075.0)</f>
        <v>44075</v>
      </c>
      <c r="E1433" s="152">
        <v>1.5989328E9</v>
      </c>
      <c r="F1433" s="152">
        <v>107567.552</v>
      </c>
      <c r="H1433" s="153">
        <f>IFERROR(__xludf.DUMMYFUNCTION("TO_DATE(INT((I1433/(60*60*24))+""1/1/1970""))"),44075.0)</f>
        <v>44075</v>
      </c>
      <c r="I1433" s="156">
        <v>1.5989328E9</v>
      </c>
      <c r="J1433" s="156">
        <v>215539.7823</v>
      </c>
      <c r="L1433" s="158">
        <v>44075.0</v>
      </c>
      <c r="M1433" s="160">
        <v>254473.71</v>
      </c>
      <c r="O1433" s="153">
        <f>IFERROR(__xludf.DUMMYFUNCTION("TO_DATE(INT((P1433/(60*60*24))+""1/1/1970""))"),43806.0)</f>
        <v>43806</v>
      </c>
      <c r="P1433" s="13">
        <v>1.5756768E9</v>
      </c>
      <c r="Q1433" s="13">
        <v>32468.9411</v>
      </c>
      <c r="S1433" s="153">
        <f>IFERROR(__xludf.DUMMYFUNCTION("TO_DATE(INT((T1433/(60*60*24))+""1/1/1970""))"),44075.0)</f>
        <v>44075</v>
      </c>
      <c r="T1433" s="152">
        <v>1.5989328E9</v>
      </c>
      <c r="U1433" s="152">
        <v>165777.4189</v>
      </c>
      <c r="W1433" s="153">
        <f>IFERROR(__xludf.DUMMYFUNCTION("TO_DATE(INT((X1433/(60*60*24))+""1/1/1970""))"),44036.0)</f>
        <v>44036</v>
      </c>
      <c r="X1433" s="152">
        <v>1.5955992E9</v>
      </c>
      <c r="Y1433" s="152">
        <v>10136.1544</v>
      </c>
      <c r="AA1433" s="153">
        <f>IFERROR(__xludf.DUMMYFUNCTION("TO_DATE(INT((AB1433/(60*60*24))+""1/1/1970""))"),44046.0)</f>
        <v>44046</v>
      </c>
      <c r="AB1433" s="156">
        <v>1.5964452E9</v>
      </c>
      <c r="AC1433" s="156">
        <v>90018.5069</v>
      </c>
      <c r="AE1433" s="153">
        <f>IFERROR(__xludf.DUMMYFUNCTION("TO_DATE(INT((AF1433/(60*60*24))+""1/1/1970""))"),43810.0)</f>
        <v>43810</v>
      </c>
      <c r="AF1433" s="152">
        <v>1.576044E9</v>
      </c>
      <c r="AG1433" s="152">
        <v>90859.4414</v>
      </c>
      <c r="AH1433" s="156"/>
      <c r="AI1433" s="153">
        <f>IFERROR(__xludf.DUMMYFUNCTION("TO_DATE(INT((AJ1433/(60*60*24))+""1/1/1970""))"),44075.0)</f>
        <v>44075</v>
      </c>
      <c r="AJ1433" s="152">
        <v>1.5989328E9</v>
      </c>
      <c r="AK1433" s="152">
        <v>107567.552</v>
      </c>
      <c r="AL1433" s="156">
        <v>215539.7823</v>
      </c>
      <c r="AM1433" s="160">
        <v>254473.71</v>
      </c>
      <c r="AN1433" s="152">
        <f t="shared" si="1"/>
        <v>34991.708</v>
      </c>
      <c r="AO1433" s="152">
        <f t="shared" si="2"/>
        <v>165777.4189</v>
      </c>
      <c r="AP1433" s="152">
        <f t="shared" si="3"/>
        <v>10210.242</v>
      </c>
      <c r="AQ1433" s="152">
        <f t="shared" si="4"/>
        <v>91649.5857</v>
      </c>
      <c r="AR1433" s="152">
        <f t="shared" si="5"/>
        <v>102128.6716</v>
      </c>
    </row>
    <row r="1434">
      <c r="A1434" s="156">
        <v>1.5404976E9</v>
      </c>
      <c r="B1434" s="156">
        <v>123508.3287</v>
      </c>
      <c r="D1434" s="153">
        <f>IFERROR(__xludf.DUMMYFUNCTION("TO_DATE(INT((E1434/(60*60*24))+""1/1/1970""))"),44076.0)</f>
        <v>44076</v>
      </c>
      <c r="E1434" s="156">
        <v>1.5990192E9</v>
      </c>
      <c r="F1434" s="156">
        <v>107567.552</v>
      </c>
      <c r="H1434" s="153">
        <f>IFERROR(__xludf.DUMMYFUNCTION("TO_DATE(INT((I1434/(60*60*24))+""1/1/1970""))"),44076.0)</f>
        <v>44076</v>
      </c>
      <c r="I1434" s="152">
        <v>1.5990192E9</v>
      </c>
      <c r="J1434" s="152">
        <v>224132.4723</v>
      </c>
      <c r="L1434" s="158">
        <v>44076.0</v>
      </c>
      <c r="M1434" s="159">
        <v>256761.55</v>
      </c>
      <c r="O1434" s="153">
        <f>IFERROR(__xludf.DUMMYFUNCTION("TO_DATE(INT((P1434/(60*60*24))+""1/1/1970""))"),43807.0)</f>
        <v>43807</v>
      </c>
      <c r="P1434" s="13">
        <v>1.5757632E9</v>
      </c>
      <c r="Q1434" s="13">
        <v>32468.9411</v>
      </c>
      <c r="S1434" s="153">
        <f>IFERROR(__xludf.DUMMYFUNCTION("TO_DATE(INT((T1434/(60*60*24))+""1/1/1970""))"),44076.0)</f>
        <v>44076</v>
      </c>
      <c r="T1434" s="156">
        <v>1.5990192E9</v>
      </c>
      <c r="U1434" s="156">
        <v>167324.1445</v>
      </c>
      <c r="W1434" s="153">
        <f>IFERROR(__xludf.DUMMYFUNCTION("TO_DATE(INT((X1434/(60*60*24))+""1/1/1970""))"),44037.0)</f>
        <v>44037</v>
      </c>
      <c r="X1434" s="152">
        <v>1.5956352E9</v>
      </c>
      <c r="Y1434" s="152">
        <v>10135.3683</v>
      </c>
      <c r="AA1434" s="153">
        <f>IFERROR(__xludf.DUMMYFUNCTION("TO_DATE(INT((AB1434/(60*60*24))+""1/1/1970""))"),44047.0)</f>
        <v>44047</v>
      </c>
      <c r="AB1434" s="152">
        <v>1.5965244E9</v>
      </c>
      <c r="AC1434" s="152">
        <v>90121.3086</v>
      </c>
      <c r="AE1434" s="153">
        <f>IFERROR(__xludf.DUMMYFUNCTION("TO_DATE(INT((AF1434/(60*60*24))+""1/1/1970""))"),43811.0)</f>
        <v>43811</v>
      </c>
      <c r="AF1434" s="156">
        <v>1.5761232E9</v>
      </c>
      <c r="AG1434" s="156">
        <v>90530.32</v>
      </c>
      <c r="AH1434" s="156"/>
      <c r="AI1434" s="153">
        <f>IFERROR(__xludf.DUMMYFUNCTION("TO_DATE(INT((AJ1434/(60*60*24))+""1/1/1970""))"),44076.0)</f>
        <v>44076</v>
      </c>
      <c r="AJ1434" s="156">
        <v>1.5990192E9</v>
      </c>
      <c r="AK1434" s="156">
        <v>107567.552</v>
      </c>
      <c r="AL1434" s="152">
        <v>224132.4723</v>
      </c>
      <c r="AM1434" s="159">
        <v>256761.55</v>
      </c>
      <c r="AN1434" s="152">
        <f t="shared" si="1"/>
        <v>35018.5856</v>
      </c>
      <c r="AO1434" s="152">
        <f t="shared" si="2"/>
        <v>167324.1445</v>
      </c>
      <c r="AP1434" s="152">
        <f t="shared" si="3"/>
        <v>10198.1611</v>
      </c>
      <c r="AQ1434" s="152">
        <f t="shared" si="4"/>
        <v>91516.9267</v>
      </c>
      <c r="AR1434" s="152">
        <f t="shared" si="5"/>
        <v>102008.7562</v>
      </c>
    </row>
    <row r="1435">
      <c r="A1435" s="152">
        <v>1.54056066E9</v>
      </c>
      <c r="B1435" s="152">
        <v>123508.3287</v>
      </c>
      <c r="D1435" s="153">
        <f>IFERROR(__xludf.DUMMYFUNCTION("TO_DATE(INT((E1435/(60*60*24))+""1/1/1970""))"),44077.0)</f>
        <v>44077</v>
      </c>
      <c r="E1435" s="152">
        <v>1.5991056E9</v>
      </c>
      <c r="F1435" s="152">
        <v>107567.552</v>
      </c>
      <c r="H1435" s="153">
        <f>IFERROR(__xludf.DUMMYFUNCTION("TO_DATE(INT((I1435/(60*60*24))+""1/1/1970""))"),44077.0)</f>
        <v>44077</v>
      </c>
      <c r="I1435" s="156">
        <v>1.5991056E9</v>
      </c>
      <c r="J1435" s="156">
        <v>222504.7823</v>
      </c>
      <c r="L1435" s="158">
        <v>44077.0</v>
      </c>
      <c r="M1435" s="160">
        <v>259941.01</v>
      </c>
      <c r="O1435" s="153">
        <f>IFERROR(__xludf.DUMMYFUNCTION("TO_DATE(INT((P1435/(60*60*24))+""1/1/1970""))"),43808.0)</f>
        <v>43808</v>
      </c>
      <c r="P1435" s="13">
        <v>1.5758496E9</v>
      </c>
      <c r="Q1435" s="13">
        <v>32467.8225</v>
      </c>
      <c r="S1435" s="153">
        <f>IFERROR(__xludf.DUMMYFUNCTION("TO_DATE(INT((T1435/(60*60*24))+""1/1/1970""))"),44077.0)</f>
        <v>44077</v>
      </c>
      <c r="T1435" s="152">
        <v>1.5991056E9</v>
      </c>
      <c r="U1435" s="152">
        <v>169746.2585</v>
      </c>
      <c r="W1435" s="153">
        <f>IFERROR(__xludf.DUMMYFUNCTION("TO_DATE(INT((X1435/(60*60*24))+""1/1/1970""))"),44039.0)</f>
        <v>44039</v>
      </c>
      <c r="X1435" s="156">
        <v>1.595808E9</v>
      </c>
      <c r="Y1435" s="156">
        <v>10131.1958</v>
      </c>
      <c r="AA1435" s="153">
        <f>IFERROR(__xludf.DUMMYFUNCTION("TO_DATE(INT((AB1435/(60*60*24))+""1/1/1970""))"),44048.0)</f>
        <v>44048</v>
      </c>
      <c r="AB1435" s="156">
        <v>1.5966036E9</v>
      </c>
      <c r="AC1435" s="156">
        <v>89785.6313</v>
      </c>
      <c r="AE1435" s="153">
        <f>IFERROR(__xludf.DUMMYFUNCTION("TO_DATE(INT((AF1435/(60*60*24))+""1/1/1970""))"),43812.0)</f>
        <v>43812</v>
      </c>
      <c r="AF1435" s="152">
        <v>1.5762024E9</v>
      </c>
      <c r="AG1435" s="152">
        <v>90114.8247</v>
      </c>
      <c r="AH1435" s="156"/>
      <c r="AI1435" s="153">
        <f>IFERROR(__xludf.DUMMYFUNCTION("TO_DATE(INT((AJ1435/(60*60*24))+""1/1/1970""))"),44077.0)</f>
        <v>44077</v>
      </c>
      <c r="AJ1435" s="152">
        <v>1.5991056E9</v>
      </c>
      <c r="AK1435" s="152">
        <v>107567.552</v>
      </c>
      <c r="AL1435" s="156">
        <v>222504.7823</v>
      </c>
      <c r="AM1435" s="160">
        <v>259941.01</v>
      </c>
      <c r="AN1435" s="152">
        <f t="shared" si="1"/>
        <v>34975.8327</v>
      </c>
      <c r="AO1435" s="152">
        <f t="shared" si="2"/>
        <v>169746.2585</v>
      </c>
      <c r="AP1435" s="152">
        <f t="shared" si="3"/>
        <v>10188.8909</v>
      </c>
      <c r="AQ1435" s="152">
        <f t="shared" si="4"/>
        <v>91174.2117</v>
      </c>
      <c r="AR1435" s="152">
        <f t="shared" si="5"/>
        <v>101351.9956</v>
      </c>
    </row>
    <row r="1436">
      <c r="A1436" s="156">
        <v>1.540584E9</v>
      </c>
      <c r="B1436" s="156">
        <v>123508.3287</v>
      </c>
      <c r="D1436" s="153">
        <f>IFERROR(__xludf.DUMMYFUNCTION("TO_DATE(INT((E1436/(60*60*24))+""1/1/1970""))"),44078.0)</f>
        <v>44078</v>
      </c>
      <c r="E1436" s="156">
        <v>1.599192E9</v>
      </c>
      <c r="F1436" s="156">
        <v>107567.552</v>
      </c>
      <c r="H1436" s="153">
        <f>IFERROR(__xludf.DUMMYFUNCTION("TO_DATE(INT((I1436/(60*60*24))+""1/1/1970""))"),44078.0)</f>
        <v>44078</v>
      </c>
      <c r="I1436" s="152">
        <v>1.599192E9</v>
      </c>
      <c r="J1436" s="152">
        <v>212643.3923</v>
      </c>
      <c r="L1436" s="158">
        <v>44078.0</v>
      </c>
      <c r="M1436" s="159">
        <v>253795.65</v>
      </c>
      <c r="O1436" s="153">
        <f>IFERROR(__xludf.DUMMYFUNCTION("TO_DATE(INT((P1436/(60*60*24))+""1/1/1970""))"),43809.0)</f>
        <v>43809</v>
      </c>
      <c r="P1436" s="13">
        <v>1.57599E9</v>
      </c>
      <c r="Q1436" s="13">
        <v>32523.9616</v>
      </c>
      <c r="S1436" s="153">
        <f>IFERROR(__xludf.DUMMYFUNCTION("TO_DATE(INT((T1436/(60*60*24))+""1/1/1970""))"),44078.0)</f>
        <v>44078</v>
      </c>
      <c r="T1436" s="156">
        <v>1.599192E9</v>
      </c>
      <c r="U1436" s="156">
        <v>163915.1772</v>
      </c>
      <c r="W1436" s="153">
        <f>IFERROR(__xludf.DUMMYFUNCTION("TO_DATE(INT((X1436/(60*60*24))+""1/1/1970""))"),44040.0)</f>
        <v>44040</v>
      </c>
      <c r="X1436" s="152">
        <v>1.5959448E9</v>
      </c>
      <c r="Y1436" s="152">
        <v>10146.6256</v>
      </c>
      <c r="AA1436" s="153">
        <f>IFERROR(__xludf.DUMMYFUNCTION("TO_DATE(INT((AB1436/(60*60*24))+""1/1/1970""))"),44049.0)</f>
        <v>44049</v>
      </c>
      <c r="AB1436" s="152">
        <v>1.5966828E9</v>
      </c>
      <c r="AC1436" s="152">
        <v>89541.4497</v>
      </c>
      <c r="AE1436" s="153">
        <f>IFERROR(__xludf.DUMMYFUNCTION("TO_DATE(INT((AF1436/(60*60*24))+""1/1/1970""))"),43813.0)</f>
        <v>43813</v>
      </c>
      <c r="AF1436" s="156">
        <v>1.5762816E9</v>
      </c>
      <c r="AG1436" s="156">
        <v>90629.3839</v>
      </c>
      <c r="AH1436" s="156"/>
      <c r="AI1436" s="153">
        <f>IFERROR(__xludf.DUMMYFUNCTION("TO_DATE(INT((AJ1436/(60*60*24))+""1/1/1970""))"),44078.0)</f>
        <v>44078</v>
      </c>
      <c r="AJ1436" s="156">
        <v>1.599192E9</v>
      </c>
      <c r="AK1436" s="156">
        <v>107567.552</v>
      </c>
      <c r="AL1436" s="152">
        <v>212643.3923</v>
      </c>
      <c r="AM1436" s="159">
        <v>253795.65</v>
      </c>
      <c r="AN1436" s="152">
        <f t="shared" si="1"/>
        <v>35063.777</v>
      </c>
      <c r="AO1436" s="152">
        <f t="shared" si="2"/>
        <v>163915.1772</v>
      </c>
      <c r="AP1436" s="152">
        <f t="shared" si="3"/>
        <v>10175.2549</v>
      </c>
      <c r="AQ1436" s="152">
        <f t="shared" si="4"/>
        <v>90822.5033</v>
      </c>
      <c r="AR1436" s="152">
        <f t="shared" si="5"/>
        <v>101315.2956</v>
      </c>
    </row>
    <row r="1437">
      <c r="A1437" s="152">
        <v>1.54081986E9</v>
      </c>
      <c r="B1437" s="152">
        <v>123508.3287</v>
      </c>
      <c r="D1437" s="153">
        <f>IFERROR(__xludf.DUMMYFUNCTION("TO_DATE(INT((E1437/(60*60*24))+""1/1/1970""))"),44079.0)</f>
        <v>44079</v>
      </c>
      <c r="E1437" s="152">
        <v>1.5992784E9</v>
      </c>
      <c r="F1437" s="152">
        <v>107567.552</v>
      </c>
      <c r="H1437" s="153">
        <f>IFERROR(__xludf.DUMMYFUNCTION("TO_DATE(INT((I1437/(60*60*24))+""1/1/1970""))"),44079.0)</f>
        <v>44079</v>
      </c>
      <c r="I1437" s="156">
        <v>1.5992784E9</v>
      </c>
      <c r="J1437" s="156">
        <v>208807.6623</v>
      </c>
      <c r="L1437" s="158">
        <v>44079.0</v>
      </c>
      <c r="M1437" s="160">
        <v>251211.84</v>
      </c>
      <c r="O1437" s="153">
        <f>IFERROR(__xludf.DUMMYFUNCTION("TO_DATE(INT((P1437/(60*60*24))+""1/1/1970""))"),43810.0)</f>
        <v>43810</v>
      </c>
      <c r="P1437" s="13">
        <v>1.5760764E9</v>
      </c>
      <c r="Q1437" s="13">
        <v>32487.1658</v>
      </c>
      <c r="S1437" s="153">
        <f>IFERROR(__xludf.DUMMYFUNCTION("TO_DATE(INT((T1437/(60*60*24))+""1/1/1970""))"),44079.0)</f>
        <v>44079</v>
      </c>
      <c r="T1437" s="152">
        <v>1.5992784E9</v>
      </c>
      <c r="U1437" s="152">
        <v>162591.6443</v>
      </c>
      <c r="W1437" s="153">
        <f>IFERROR(__xludf.DUMMYFUNCTION("TO_DATE(INT((X1437/(60*60*24))+""1/1/1970""))"),44041.0)</f>
        <v>44041</v>
      </c>
      <c r="X1437" s="152">
        <v>1.5960312E9</v>
      </c>
      <c r="Y1437" s="152">
        <v>10135.9003</v>
      </c>
      <c r="AA1437" s="153">
        <f>IFERROR(__xludf.DUMMYFUNCTION("TO_DATE(INT((AB1437/(60*60*24))+""1/1/1970""))"),44050.0)</f>
        <v>44050</v>
      </c>
      <c r="AB1437" s="156">
        <v>1.596762E9</v>
      </c>
      <c r="AC1437" s="156">
        <v>89555.1748</v>
      </c>
      <c r="AE1437" s="153">
        <f>IFERROR(__xludf.DUMMYFUNCTION("TO_DATE(INT((AF1437/(60*60*24))+""1/1/1970""))"),43814.0)</f>
        <v>43814</v>
      </c>
      <c r="AF1437" s="152">
        <v>1.5764508E9</v>
      </c>
      <c r="AG1437" s="152">
        <v>90629.3839</v>
      </c>
      <c r="AH1437" s="156"/>
      <c r="AI1437" s="153">
        <f>IFERROR(__xludf.DUMMYFUNCTION("TO_DATE(INT((AJ1437/(60*60*24))+""1/1/1970""))"),44079.0)</f>
        <v>44079</v>
      </c>
      <c r="AJ1437" s="152">
        <v>1.5992784E9</v>
      </c>
      <c r="AK1437" s="152">
        <v>107567.552</v>
      </c>
      <c r="AL1437" s="156">
        <v>208807.6623</v>
      </c>
      <c r="AM1437" s="160">
        <v>251211.84</v>
      </c>
      <c r="AN1437" s="152">
        <f t="shared" si="1"/>
        <v>35055.6023</v>
      </c>
      <c r="AO1437" s="152">
        <f t="shared" si="2"/>
        <v>162591.6443</v>
      </c>
      <c r="AP1437" s="152">
        <f t="shared" si="3"/>
        <v>10182.7122</v>
      </c>
      <c r="AQ1437" s="152">
        <f t="shared" si="4"/>
        <v>90822.5033</v>
      </c>
      <c r="AR1437" s="152">
        <f t="shared" si="5"/>
        <v>101287.9839</v>
      </c>
    </row>
    <row r="1438">
      <c r="A1438" s="156">
        <v>1.5408432E9</v>
      </c>
      <c r="B1438" s="156">
        <v>123508.3287</v>
      </c>
      <c r="D1438" s="153">
        <f>IFERROR(__xludf.DUMMYFUNCTION("TO_DATE(INT((E1438/(60*60*24))+""1/1/1970""))"),44082.0)</f>
        <v>44082</v>
      </c>
      <c r="E1438" s="156">
        <v>1.5995736E9</v>
      </c>
      <c r="F1438" s="156">
        <v>107567.552</v>
      </c>
      <c r="H1438" s="153">
        <f>IFERROR(__xludf.DUMMYFUNCTION("TO_DATE(INT((I1438/(60*60*24))+""1/1/1970""))"),44082.0)</f>
        <v>44082</v>
      </c>
      <c r="I1438" s="152">
        <v>1.5995736E9</v>
      </c>
      <c r="J1438" s="152">
        <v>208807.6623</v>
      </c>
      <c r="L1438" s="158">
        <v>44082.0</v>
      </c>
      <c r="M1438" s="159">
        <v>251211.84</v>
      </c>
      <c r="O1438" s="153">
        <f>IFERROR(__xludf.DUMMYFUNCTION("TO_DATE(INT((P1438/(60*60*24))+""1/1/1970""))"),43811.0)</f>
        <v>43811</v>
      </c>
      <c r="P1438" s="13">
        <v>1.5761628E9</v>
      </c>
      <c r="Q1438" s="13">
        <v>32517.031</v>
      </c>
      <c r="S1438" s="153">
        <f>IFERROR(__xludf.DUMMYFUNCTION("TO_DATE(INT((T1438/(60*60*24))+""1/1/1970""))"),44082.0)</f>
        <v>44082</v>
      </c>
      <c r="T1438" s="156">
        <v>1.5995736E9</v>
      </c>
      <c r="U1438" s="156">
        <v>162591.6443</v>
      </c>
      <c r="W1438" s="153">
        <f>IFERROR(__xludf.DUMMYFUNCTION("TO_DATE(INT((X1438/(60*60*24))+""1/1/1970""))"),44042.0)</f>
        <v>44042</v>
      </c>
      <c r="X1438" s="152">
        <v>1.5961176E9</v>
      </c>
      <c r="Y1438" s="152">
        <v>10147.7682</v>
      </c>
      <c r="AA1438" s="153">
        <f>IFERROR(__xludf.DUMMYFUNCTION("TO_DATE(INT((AB1438/(60*60*24))+""1/1/1970""))"),44052.0)</f>
        <v>44052</v>
      </c>
      <c r="AB1438" s="152">
        <v>1.5970104E9</v>
      </c>
      <c r="AC1438" s="152">
        <v>89761.81</v>
      </c>
      <c r="AE1438" s="153">
        <f>IFERROR(__xludf.DUMMYFUNCTION("TO_DATE(INT((AF1438/(60*60*24))+""1/1/1970""))"),43815.0)</f>
        <v>43815</v>
      </c>
      <c r="AF1438" s="156">
        <v>1.5764904E9</v>
      </c>
      <c r="AG1438" s="156">
        <v>90598.273</v>
      </c>
      <c r="AH1438" s="156"/>
      <c r="AI1438" s="153">
        <f>IFERROR(__xludf.DUMMYFUNCTION("TO_DATE(INT((AJ1438/(60*60*24))+""1/1/1970""))"),44082.0)</f>
        <v>44082</v>
      </c>
      <c r="AJ1438" s="156">
        <v>1.5995736E9</v>
      </c>
      <c r="AK1438" s="156">
        <v>107567.552</v>
      </c>
      <c r="AL1438" s="152">
        <v>208807.6623</v>
      </c>
      <c r="AM1438" s="159">
        <v>251211.84</v>
      </c>
      <c r="AN1438" s="152">
        <f t="shared" si="1"/>
        <v>35047.5551</v>
      </c>
      <c r="AO1438" s="152">
        <f t="shared" si="2"/>
        <v>162591.6443</v>
      </c>
      <c r="AP1438" s="152">
        <f t="shared" si="3"/>
        <v>10190.4001</v>
      </c>
      <c r="AQ1438" s="152">
        <f t="shared" si="4"/>
        <v>91154.2798</v>
      </c>
      <c r="AR1438" s="152">
        <f t="shared" si="5"/>
        <v>101121.9801</v>
      </c>
    </row>
    <row r="1439">
      <c r="A1439" s="152">
        <v>1.54090626E9</v>
      </c>
      <c r="B1439" s="152">
        <v>123508.3287</v>
      </c>
      <c r="D1439" s="153">
        <f>IFERROR(__xludf.DUMMYFUNCTION("TO_DATE(INT((E1439/(60*60*24))+""1/1/1970""))"),44083.0)</f>
        <v>44083</v>
      </c>
      <c r="E1439" s="156">
        <v>1.599624E9</v>
      </c>
      <c r="F1439" s="156">
        <v>106463.267</v>
      </c>
      <c r="H1439" s="153">
        <f>IFERROR(__xludf.DUMMYFUNCTION("TO_DATE(INT((I1439/(60*60*24))+""1/1/1970""))"),44083.0)</f>
        <v>44083</v>
      </c>
      <c r="I1439" s="152">
        <v>1.599624E9</v>
      </c>
      <c r="J1439" s="152">
        <v>207190.0323</v>
      </c>
      <c r="L1439" s="158">
        <v>44083.0</v>
      </c>
      <c r="M1439" s="159">
        <v>246771.16</v>
      </c>
      <c r="O1439" s="153">
        <f>IFERROR(__xludf.DUMMYFUNCTION("TO_DATE(INT((P1439/(60*60*24))+""1/1/1970""))"),43812.0)</f>
        <v>43812</v>
      </c>
      <c r="P1439" s="13">
        <v>1.5762492E9</v>
      </c>
      <c r="Q1439" s="13">
        <v>32338.3324</v>
      </c>
      <c r="S1439" s="153">
        <f>IFERROR(__xludf.DUMMYFUNCTION("TO_DATE(INT((T1439/(60*60*24))+""1/1/1970""))"),44083.0)</f>
        <v>44083</v>
      </c>
      <c r="T1439" s="156">
        <v>1.599624E9</v>
      </c>
      <c r="U1439" s="156">
        <v>158173.1354</v>
      </c>
      <c r="W1439" s="153">
        <f>IFERROR(__xludf.DUMMYFUNCTION("TO_DATE(INT((X1439/(60*60*24))+""1/1/1970""))"),44043.0)</f>
        <v>44043</v>
      </c>
      <c r="X1439" s="152">
        <v>1.596204E9</v>
      </c>
      <c r="Y1439" s="152">
        <v>10144.9292</v>
      </c>
      <c r="AA1439" s="153">
        <f>IFERROR(__xludf.DUMMYFUNCTION("TO_DATE(INT((AB1439/(60*60*24))+""1/1/1970""))"),44053.0)</f>
        <v>44053</v>
      </c>
      <c r="AB1439" s="152">
        <v>1.59705E9</v>
      </c>
      <c r="AC1439" s="152">
        <v>89773.8848</v>
      </c>
      <c r="AE1439" s="153">
        <f>IFERROR(__xludf.DUMMYFUNCTION("TO_DATE(INT((AF1439/(60*60*24))+""1/1/1970""))"),43816.0)</f>
        <v>43816</v>
      </c>
      <c r="AF1439" s="152">
        <v>1.5765696E9</v>
      </c>
      <c r="AG1439" s="152">
        <v>90504.94</v>
      </c>
      <c r="AH1439" s="156"/>
      <c r="AI1439" s="153">
        <f>IFERROR(__xludf.DUMMYFUNCTION("TO_DATE(INT((AJ1439/(60*60*24))+""1/1/1970""))"),44083.0)</f>
        <v>44083</v>
      </c>
      <c r="AJ1439" s="156">
        <v>1.599624E9</v>
      </c>
      <c r="AK1439" s="156">
        <v>106463.267</v>
      </c>
      <c r="AL1439" s="152">
        <v>207190.0323</v>
      </c>
      <c r="AM1439" s="159">
        <v>246771.16</v>
      </c>
      <c r="AN1439" s="152">
        <f t="shared" si="1"/>
        <v>35138.3592</v>
      </c>
      <c r="AO1439" s="152">
        <f t="shared" si="2"/>
        <v>158173.1354</v>
      </c>
      <c r="AP1439" s="152">
        <f t="shared" si="3"/>
        <v>10175.018</v>
      </c>
      <c r="AQ1439" s="152">
        <f t="shared" si="4"/>
        <v>92267.3826</v>
      </c>
      <c r="AR1439" s="152">
        <f t="shared" si="5"/>
        <v>100678.1653</v>
      </c>
    </row>
    <row r="1440">
      <c r="A1440" s="156">
        <v>1.5409296E9</v>
      </c>
      <c r="B1440" s="156">
        <v>123508.3287</v>
      </c>
      <c r="D1440" s="153">
        <f>IFERROR(__xludf.DUMMYFUNCTION("TO_DATE(INT((E1440/(60*60*24))+""1/1/1970""))"),44084.0)</f>
        <v>44084</v>
      </c>
      <c r="E1440" s="152">
        <v>1.5997104E9</v>
      </c>
      <c r="F1440" s="152">
        <v>107808.0492</v>
      </c>
      <c r="H1440" s="153">
        <f>IFERROR(__xludf.DUMMYFUNCTION("TO_DATE(INT((I1440/(60*60*24))+""1/1/1970""))"),44084.0)</f>
        <v>44084</v>
      </c>
      <c r="I1440" s="156">
        <v>1.5997104E9</v>
      </c>
      <c r="J1440" s="156">
        <v>207134.9423</v>
      </c>
      <c r="L1440" s="158">
        <v>44084.0</v>
      </c>
      <c r="M1440" s="160">
        <v>249987.86</v>
      </c>
      <c r="O1440" s="153">
        <f>IFERROR(__xludf.DUMMYFUNCTION("TO_DATE(INT((P1440/(60*60*24))+""1/1/1970""))"),43813.0)</f>
        <v>43813</v>
      </c>
      <c r="P1440" s="13">
        <v>1.5762816E9</v>
      </c>
      <c r="Q1440" s="13">
        <v>32402.3328</v>
      </c>
      <c r="S1440" s="153">
        <f>IFERROR(__xludf.DUMMYFUNCTION("TO_DATE(INT((T1440/(60*60*24))+""1/1/1970""))"),44084.0)</f>
        <v>44084</v>
      </c>
      <c r="T1440" s="152">
        <v>1.5997104E9</v>
      </c>
      <c r="U1440" s="152">
        <v>161268.7135</v>
      </c>
      <c r="W1440" s="153">
        <f>IFERROR(__xludf.DUMMYFUNCTION("TO_DATE(INT((X1440/(60*60*24))+""1/1/1970""))"),44044.0)</f>
        <v>44044</v>
      </c>
      <c r="X1440" s="152">
        <v>1.59624E9</v>
      </c>
      <c r="Y1440" s="152">
        <v>10135.9638</v>
      </c>
      <c r="AA1440" s="153">
        <f>IFERROR(__xludf.DUMMYFUNCTION("TO_DATE(INT((AB1440/(60*60*24))+""1/1/1970""))"),44054.0)</f>
        <v>44054</v>
      </c>
      <c r="AB1440" s="156">
        <v>1.5971292E9</v>
      </c>
      <c r="AC1440" s="156">
        <v>89742.9251</v>
      </c>
      <c r="AE1440" s="153">
        <f>IFERROR(__xludf.DUMMYFUNCTION("TO_DATE(INT((AF1440/(60*60*24))+""1/1/1970""))"),43817.0)</f>
        <v>43817</v>
      </c>
      <c r="AF1440" s="156">
        <v>1.5766488E9</v>
      </c>
      <c r="AG1440" s="156">
        <v>90375.5838</v>
      </c>
      <c r="AH1440" s="156"/>
      <c r="AI1440" s="153">
        <f>IFERROR(__xludf.DUMMYFUNCTION("TO_DATE(INT((AJ1440/(60*60*24))+""1/1/1970""))"),44084.0)</f>
        <v>44084</v>
      </c>
      <c r="AJ1440" s="152">
        <v>1.5997104E9</v>
      </c>
      <c r="AK1440" s="152">
        <v>107808.0492</v>
      </c>
      <c r="AL1440" s="156">
        <v>207134.9423</v>
      </c>
      <c r="AM1440" s="160">
        <v>249987.86</v>
      </c>
      <c r="AN1440" s="152">
        <f t="shared" si="1"/>
        <v>35086.2145</v>
      </c>
      <c r="AO1440" s="152">
        <f t="shared" si="2"/>
        <v>161268.7135</v>
      </c>
      <c r="AP1440" s="152">
        <f t="shared" si="3"/>
        <v>10183.0279</v>
      </c>
      <c r="AQ1440" s="152">
        <f t="shared" si="4"/>
        <v>91821.7299</v>
      </c>
      <c r="AR1440" s="152">
        <f t="shared" si="5"/>
        <v>100993.1031</v>
      </c>
    </row>
    <row r="1441">
      <c r="A1441" s="152">
        <v>1.54099266E9</v>
      </c>
      <c r="B1441" s="152">
        <v>123508.3287</v>
      </c>
      <c r="D1441" s="153">
        <f>IFERROR(__xludf.DUMMYFUNCTION("TO_DATE(INT((E1441/(60*60*24))+""1/1/1970""))"),44085.0)</f>
        <v>44085</v>
      </c>
      <c r="E1441" s="156">
        <v>1.5997968E9</v>
      </c>
      <c r="F1441" s="156">
        <v>107808.0492</v>
      </c>
      <c r="H1441" s="153">
        <f>IFERROR(__xludf.DUMMYFUNCTION("TO_DATE(INT((I1441/(60*60*24))+""1/1/1970""))"),44085.0)</f>
        <v>44085</v>
      </c>
      <c r="I1441" s="152">
        <v>1.5997968E9</v>
      </c>
      <c r="J1441" s="152">
        <v>208998.5423</v>
      </c>
      <c r="L1441" s="158">
        <v>44085.0</v>
      </c>
      <c r="M1441" s="159">
        <v>247260.79</v>
      </c>
      <c r="O1441" s="153">
        <f>IFERROR(__xludf.DUMMYFUNCTION("TO_DATE(INT((P1441/(60*60*24))+""1/1/1970""))"),43814.0)</f>
        <v>43814</v>
      </c>
      <c r="P1441" s="13">
        <v>1.576368E9</v>
      </c>
      <c r="Q1441" s="13">
        <v>32402.3328</v>
      </c>
      <c r="S1441" s="153">
        <f>IFERROR(__xludf.DUMMYFUNCTION("TO_DATE(INT((T1441/(60*60*24))+""1/1/1970""))"),44085.0)</f>
        <v>44085</v>
      </c>
      <c r="T1441" s="156">
        <v>1.5997968E9</v>
      </c>
      <c r="U1441" s="156">
        <v>158471.8393</v>
      </c>
      <c r="W1441" s="153">
        <f>IFERROR(__xludf.DUMMYFUNCTION("TO_DATE(INT((X1441/(60*60*24))+""1/1/1970""))"),44046.0)</f>
        <v>44046</v>
      </c>
      <c r="X1441" s="156">
        <v>1.5964128E9</v>
      </c>
      <c r="Y1441" s="156">
        <v>10135.8717</v>
      </c>
      <c r="AA1441" s="153">
        <f>IFERROR(__xludf.DUMMYFUNCTION("TO_DATE(INT((AB1441/(60*60*24))+""1/1/1970""))"),44055.0)</f>
        <v>44055</v>
      </c>
      <c r="AB1441" s="152">
        <v>1.5972084E9</v>
      </c>
      <c r="AC1441" s="152">
        <v>89712.078</v>
      </c>
      <c r="AE1441" s="153">
        <f>IFERROR(__xludf.DUMMYFUNCTION("TO_DATE(INT((AF1441/(60*60*24))+""1/1/1970""))"),43818.0)</f>
        <v>43818</v>
      </c>
      <c r="AF1441" s="152">
        <v>1.576728E9</v>
      </c>
      <c r="AG1441" s="152">
        <v>90670.3194</v>
      </c>
      <c r="AH1441" s="156"/>
      <c r="AI1441" s="153">
        <f>IFERROR(__xludf.DUMMYFUNCTION("TO_DATE(INT((AJ1441/(60*60*24))+""1/1/1970""))"),44085.0)</f>
        <v>44085</v>
      </c>
      <c r="AJ1441" s="156">
        <v>1.5997968E9</v>
      </c>
      <c r="AK1441" s="156">
        <v>107808.0492</v>
      </c>
      <c r="AL1441" s="152">
        <v>208998.5423</v>
      </c>
      <c r="AM1441" s="159">
        <v>247260.79</v>
      </c>
      <c r="AN1441" s="152">
        <f t="shared" si="1"/>
        <v>35068.9817</v>
      </c>
      <c r="AO1441" s="152">
        <f t="shared" si="2"/>
        <v>158471.8393</v>
      </c>
      <c r="AP1441" s="152">
        <f t="shared" si="3"/>
        <v>10187.3162</v>
      </c>
      <c r="AQ1441" s="152">
        <f t="shared" si="4"/>
        <v>92465.7362</v>
      </c>
      <c r="AR1441" s="152">
        <f t="shared" si="5"/>
        <v>101161.2406</v>
      </c>
    </row>
    <row r="1442">
      <c r="A1442" s="156">
        <v>1.541016E9</v>
      </c>
      <c r="B1442" s="156">
        <v>123508.3287</v>
      </c>
      <c r="D1442" s="153">
        <f>IFERROR(__xludf.DUMMYFUNCTION("TO_DATE(INT((E1442/(60*60*24))+""1/1/1970""))"),44086.0)</f>
        <v>44086</v>
      </c>
      <c r="E1442" s="152">
        <v>1.5998832E9</v>
      </c>
      <c r="F1442" s="152">
        <v>107808.0492</v>
      </c>
      <c r="H1442" s="153">
        <f>IFERROR(__xludf.DUMMYFUNCTION("TO_DATE(INT((I1442/(60*60*24))+""1/1/1970""))"),44086.0)</f>
        <v>44086</v>
      </c>
      <c r="I1442" s="156">
        <v>1.5998832E9</v>
      </c>
      <c r="J1442" s="156">
        <v>209216.9423</v>
      </c>
      <c r="L1442" s="158">
        <v>44086.0</v>
      </c>
      <c r="M1442" s="160">
        <v>247474.35</v>
      </c>
      <c r="O1442" s="153">
        <f>IFERROR(__xludf.DUMMYFUNCTION("TO_DATE(INT((P1442/(60*60*24))+""1/1/1970""))"),43815.0)</f>
        <v>43815</v>
      </c>
      <c r="P1442" s="13">
        <v>1.5764544E9</v>
      </c>
      <c r="Q1442" s="13">
        <v>32401.243</v>
      </c>
      <c r="S1442" s="153">
        <f>IFERROR(__xludf.DUMMYFUNCTION("TO_DATE(INT((T1442/(60*60*24))+""1/1/1970""))"),44086.0)</f>
        <v>44086</v>
      </c>
      <c r="T1442" s="152">
        <v>1.5998832E9</v>
      </c>
      <c r="U1442" s="152">
        <v>158563.0102</v>
      </c>
      <c r="W1442" s="153">
        <f>IFERROR(__xludf.DUMMYFUNCTION("TO_DATE(INT((X1442/(60*60*24))+""1/1/1970""))"),44047.0)</f>
        <v>44047</v>
      </c>
      <c r="X1442" s="152">
        <v>1.5965496E9</v>
      </c>
      <c r="Y1442" s="152">
        <v>10128.8277</v>
      </c>
      <c r="AA1442" s="153">
        <f>IFERROR(__xludf.DUMMYFUNCTION("TO_DATE(INT((AB1442/(60*60*24))+""1/1/1970""))"),44056.0)</f>
        <v>44056</v>
      </c>
      <c r="AB1442" s="156">
        <v>1.5972876E9</v>
      </c>
      <c r="AC1442" s="156">
        <v>89646.9974</v>
      </c>
      <c r="AE1442" s="153">
        <f>IFERROR(__xludf.DUMMYFUNCTION("TO_DATE(INT((AF1442/(60*60*24))+""1/1/1970""))"),43819.0)</f>
        <v>43819</v>
      </c>
      <c r="AF1442" s="156">
        <v>1.5768072E9</v>
      </c>
      <c r="AG1442" s="156">
        <v>90606.8694</v>
      </c>
      <c r="AH1442" s="156"/>
      <c r="AI1442" s="153">
        <f>IFERROR(__xludf.DUMMYFUNCTION("TO_DATE(INT((AJ1442/(60*60*24))+""1/1/1970""))"),44086.0)</f>
        <v>44086</v>
      </c>
      <c r="AJ1442" s="152">
        <v>1.5998832E9</v>
      </c>
      <c r="AK1442" s="152">
        <v>107808.0492</v>
      </c>
      <c r="AL1442" s="156">
        <v>209216.9423</v>
      </c>
      <c r="AM1442" s="160">
        <v>247474.35</v>
      </c>
      <c r="AN1442" s="152">
        <f t="shared" si="1"/>
        <v>35094.6176</v>
      </c>
      <c r="AO1442" s="152">
        <f t="shared" si="2"/>
        <v>158563.0102</v>
      </c>
      <c r="AP1442" s="152">
        <f t="shared" si="3"/>
        <v>10189.3356</v>
      </c>
      <c r="AQ1442" s="152">
        <f t="shared" si="4"/>
        <v>92465.7362</v>
      </c>
      <c r="AR1442" s="152">
        <f t="shared" si="5"/>
        <v>101360.9573</v>
      </c>
    </row>
    <row r="1443">
      <c r="A1443" s="152">
        <v>1.54107906E9</v>
      </c>
      <c r="B1443" s="152">
        <v>123508.3287</v>
      </c>
      <c r="D1443" s="153">
        <f>IFERROR(__xludf.DUMMYFUNCTION("TO_DATE(INT((E1443/(60*60*24))+""1/1/1970""))"),44088.0)</f>
        <v>44088</v>
      </c>
      <c r="E1443" s="156">
        <v>1.600092E9</v>
      </c>
      <c r="F1443" s="156">
        <v>107808.0492</v>
      </c>
      <c r="H1443" s="153">
        <f>IFERROR(__xludf.DUMMYFUNCTION("TO_DATE(INT((I1443/(60*60*24))+""1/1/1970""))"),44088.0)</f>
        <v>44088</v>
      </c>
      <c r="I1443" s="152">
        <v>1.600092E9</v>
      </c>
      <c r="J1443" s="152">
        <v>209216.9423</v>
      </c>
      <c r="L1443" s="158">
        <v>44088.0</v>
      </c>
      <c r="M1443" s="159">
        <v>247474.35</v>
      </c>
      <c r="O1443" s="153">
        <f>IFERROR(__xludf.DUMMYFUNCTION("TO_DATE(INT((P1443/(60*60*24))+""1/1/1970""))"),43816.0)</f>
        <v>43816</v>
      </c>
      <c r="P1443" s="13">
        <v>1.5765948E9</v>
      </c>
      <c r="Q1443" s="13">
        <v>32432.7677</v>
      </c>
      <c r="S1443" s="153">
        <f>IFERROR(__xludf.DUMMYFUNCTION("TO_DATE(INT((T1443/(60*60*24))+""1/1/1970""))"),44088.0)</f>
        <v>44088</v>
      </c>
      <c r="T1443" s="156">
        <v>1.600092E9</v>
      </c>
      <c r="U1443" s="156">
        <v>158563.0102</v>
      </c>
      <c r="W1443" s="153">
        <f>IFERROR(__xludf.DUMMYFUNCTION("TO_DATE(INT((X1443/(60*60*24))+""1/1/1970""))"),44048.0)</f>
        <v>44048</v>
      </c>
      <c r="X1443" s="152">
        <v>1.596636E9</v>
      </c>
      <c r="Y1443" s="152">
        <v>10152.8449</v>
      </c>
      <c r="AA1443" s="153">
        <f>IFERROR(__xludf.DUMMYFUNCTION("TO_DATE(INT((AB1443/(60*60*24))+""1/1/1970""))"),44057.0)</f>
        <v>44057</v>
      </c>
      <c r="AB1443" s="152">
        <v>1.5973668E9</v>
      </c>
      <c r="AC1443" s="152">
        <v>89618.5202</v>
      </c>
      <c r="AE1443" s="153">
        <f>IFERROR(__xludf.DUMMYFUNCTION("TO_DATE(INT((AF1443/(60*60*24))+""1/1/1970""))"),43820.0)</f>
        <v>43820</v>
      </c>
      <c r="AF1443" s="152">
        <v>1.5768864E9</v>
      </c>
      <c r="AG1443" s="152">
        <v>90990.0257</v>
      </c>
      <c r="AH1443" s="156"/>
      <c r="AI1443" s="153">
        <f>IFERROR(__xludf.DUMMYFUNCTION("TO_DATE(INT((AJ1443/(60*60*24))+""1/1/1970""))"),44088.0)</f>
        <v>44088</v>
      </c>
      <c r="AJ1443" s="156">
        <v>1.600092E9</v>
      </c>
      <c r="AK1443" s="156">
        <v>107808.0492</v>
      </c>
      <c r="AL1443" s="152">
        <v>209216.9423</v>
      </c>
      <c r="AM1443" s="159">
        <v>247474.35</v>
      </c>
      <c r="AN1443" s="152">
        <f t="shared" si="1"/>
        <v>35100.102</v>
      </c>
      <c r="AO1443" s="152">
        <f t="shared" si="2"/>
        <v>158563.0102</v>
      </c>
      <c r="AP1443" s="152">
        <f t="shared" si="3"/>
        <v>10188.0378</v>
      </c>
      <c r="AQ1443" s="152">
        <f t="shared" si="4"/>
        <v>92337.9896</v>
      </c>
      <c r="AR1443" s="152">
        <f t="shared" si="5"/>
        <v>101307.6142</v>
      </c>
    </row>
    <row r="1444">
      <c r="A1444" s="156">
        <v>1.5411024E9</v>
      </c>
      <c r="B1444" s="156">
        <v>123508.3287</v>
      </c>
      <c r="D1444" s="153">
        <f>IFERROR(__xludf.DUMMYFUNCTION("TO_DATE(INT((E1444/(60*60*24))+""1/1/1970""))"),44089.0)</f>
        <v>44089</v>
      </c>
      <c r="E1444" s="156">
        <v>1.6001424E9</v>
      </c>
      <c r="F1444" s="156">
        <v>107808.0492</v>
      </c>
      <c r="H1444" s="153">
        <f>IFERROR(__xludf.DUMMYFUNCTION("TO_DATE(INT((I1444/(60*60*24))+""1/1/1970""))"),44089.0)</f>
        <v>44089</v>
      </c>
      <c r="I1444" s="152">
        <v>1.6001424E9</v>
      </c>
      <c r="J1444" s="152">
        <v>208118.9223</v>
      </c>
      <c r="L1444" s="158">
        <v>44089.0</v>
      </c>
      <c r="M1444" s="159">
        <v>249727.94</v>
      </c>
      <c r="O1444" s="153">
        <f>IFERROR(__xludf.DUMMYFUNCTION("TO_DATE(INT((P1444/(60*60*24))+""1/1/1970""))"),43817.0)</f>
        <v>43817</v>
      </c>
      <c r="P1444" s="13">
        <v>1.5766812E9</v>
      </c>
      <c r="Q1444" s="13">
        <v>32497.3734</v>
      </c>
      <c r="S1444" s="153">
        <f>IFERROR(__xludf.DUMMYFUNCTION("TO_DATE(INT((T1444/(60*60*24))+""1/1/1970""))"),44089.0)</f>
        <v>44089</v>
      </c>
      <c r="T1444" s="156">
        <v>1.6001424E9</v>
      </c>
      <c r="U1444" s="156">
        <v>160637.2148</v>
      </c>
      <c r="W1444" s="153">
        <f>IFERROR(__xludf.DUMMYFUNCTION("TO_DATE(INT((X1444/(60*60*24))+""1/1/1970""))"),44049.0)</f>
        <v>44049</v>
      </c>
      <c r="X1444" s="152">
        <v>1.5967224E9</v>
      </c>
      <c r="Y1444" s="152">
        <v>10165.3175</v>
      </c>
      <c r="AA1444" s="153">
        <f>IFERROR(__xludf.DUMMYFUNCTION("TO_DATE(INT((AB1444/(60*60*24))+""1/1/1970""))"),44059.0)</f>
        <v>44059</v>
      </c>
      <c r="AB1444" s="156">
        <v>1.5976152E9</v>
      </c>
      <c r="AC1444" s="156">
        <v>90001.3574</v>
      </c>
      <c r="AE1444" s="153">
        <f>IFERROR(__xludf.DUMMYFUNCTION("TO_DATE(INT((AF1444/(60*60*24))+""1/1/1970""))"),43821.0)</f>
        <v>43821</v>
      </c>
      <c r="AF1444" s="156">
        <v>1.5770556E9</v>
      </c>
      <c r="AG1444" s="156">
        <v>90990.0257</v>
      </c>
      <c r="AH1444" s="156"/>
      <c r="AI1444" s="153">
        <f>IFERROR(__xludf.DUMMYFUNCTION("TO_DATE(INT((AJ1444/(60*60*24))+""1/1/1970""))"),44089.0)</f>
        <v>44089</v>
      </c>
      <c r="AJ1444" s="156">
        <v>1.6001424E9</v>
      </c>
      <c r="AK1444" s="156">
        <v>107808.0492</v>
      </c>
      <c r="AL1444" s="152">
        <v>208118.9223</v>
      </c>
      <c r="AM1444" s="159">
        <v>249727.94</v>
      </c>
      <c r="AN1444" s="152">
        <f t="shared" si="1"/>
        <v>35185.8189</v>
      </c>
      <c r="AO1444" s="152">
        <f t="shared" si="2"/>
        <v>160637.2148</v>
      </c>
      <c r="AP1444" s="152">
        <f t="shared" si="3"/>
        <v>10179.892</v>
      </c>
      <c r="AQ1444" s="152">
        <f t="shared" si="4"/>
        <v>92353.5256</v>
      </c>
      <c r="AR1444" s="152">
        <f t="shared" si="5"/>
        <v>101535.496</v>
      </c>
    </row>
    <row r="1445">
      <c r="A1445" s="152">
        <v>1.54116546E9</v>
      </c>
      <c r="B1445" s="152">
        <v>123508.3287</v>
      </c>
      <c r="D1445" s="153">
        <f>IFERROR(__xludf.DUMMYFUNCTION("TO_DATE(INT((E1445/(60*60*24))+""1/1/1970""))"),44090.0)</f>
        <v>44090</v>
      </c>
      <c r="E1445" s="152">
        <v>1.6002288E9</v>
      </c>
      <c r="F1445" s="152">
        <v>107808.0492</v>
      </c>
      <c r="H1445" s="153">
        <f>IFERROR(__xludf.DUMMYFUNCTION("TO_DATE(INT((I1445/(60*60*24))+""1/1/1970""))"),44090.0)</f>
        <v>44090</v>
      </c>
      <c r="I1445" s="156">
        <v>1.6002288E9</v>
      </c>
      <c r="J1445" s="156">
        <v>208050.0823</v>
      </c>
      <c r="L1445" s="158">
        <v>44090.0</v>
      </c>
      <c r="M1445" s="160">
        <v>250460.77</v>
      </c>
      <c r="O1445" s="153">
        <f>IFERROR(__xludf.DUMMYFUNCTION("TO_DATE(INT((P1445/(60*60*24))+""1/1/1970""))"),43818.0)</f>
        <v>43818</v>
      </c>
      <c r="P1445" s="13">
        <v>1.5767676E9</v>
      </c>
      <c r="Q1445" s="13">
        <v>32552.5669</v>
      </c>
      <c r="S1445" s="153">
        <f>IFERROR(__xludf.DUMMYFUNCTION("TO_DATE(INT((T1445/(60*60*24))+""1/1/1970""))"),44090.0)</f>
        <v>44090</v>
      </c>
      <c r="T1445" s="152">
        <v>1.6002288E9</v>
      </c>
      <c r="U1445" s="152">
        <v>161451.2404</v>
      </c>
      <c r="W1445" s="153">
        <f>IFERROR(__xludf.DUMMYFUNCTION("TO_DATE(INT((X1445/(60*60*24))+""1/1/1970""))"),44050.0)</f>
        <v>44050</v>
      </c>
      <c r="X1445" s="152">
        <v>1.5968088E9</v>
      </c>
      <c r="Y1445" s="152">
        <v>10163.4635</v>
      </c>
      <c r="AA1445" s="153">
        <f>IFERROR(__xludf.DUMMYFUNCTION("TO_DATE(INT((AB1445/(60*60*24))+""1/1/1970""))"),44060.0)</f>
        <v>44060</v>
      </c>
      <c r="AB1445" s="156">
        <v>1.5976548E9</v>
      </c>
      <c r="AC1445" s="156">
        <v>90094.9264</v>
      </c>
      <c r="AE1445" s="153">
        <f>IFERROR(__xludf.DUMMYFUNCTION("TO_DATE(INT((AF1445/(60*60*24))+""1/1/1970""))"),43822.0)</f>
        <v>43822</v>
      </c>
      <c r="AF1445" s="152">
        <v>1.5770952E9</v>
      </c>
      <c r="AG1445" s="152">
        <v>90957.6866</v>
      </c>
      <c r="AH1445" s="156"/>
      <c r="AI1445" s="153">
        <f>IFERROR(__xludf.DUMMYFUNCTION("TO_DATE(INT((AJ1445/(60*60*24))+""1/1/1970""))"),44090.0)</f>
        <v>44090</v>
      </c>
      <c r="AJ1445" s="152">
        <v>1.6002288E9</v>
      </c>
      <c r="AK1445" s="152">
        <v>107808.0492</v>
      </c>
      <c r="AL1445" s="156">
        <v>208050.0823</v>
      </c>
      <c r="AM1445" s="160">
        <v>250460.77</v>
      </c>
      <c r="AN1445" s="152">
        <f t="shared" si="1"/>
        <v>35244.7254</v>
      </c>
      <c r="AO1445" s="152">
        <f t="shared" si="2"/>
        <v>161451.2404</v>
      </c>
      <c r="AP1445" s="152">
        <f t="shared" si="3"/>
        <v>10176.585</v>
      </c>
      <c r="AQ1445" s="152">
        <f t="shared" si="4"/>
        <v>92406.1007</v>
      </c>
      <c r="AR1445" s="152">
        <f t="shared" si="5"/>
        <v>101320.4165</v>
      </c>
    </row>
    <row r="1446">
      <c r="A1446" s="156">
        <v>1.5411888E9</v>
      </c>
      <c r="B1446" s="156">
        <v>123508.3287</v>
      </c>
      <c r="D1446" s="153">
        <f>IFERROR(__xludf.DUMMYFUNCTION("TO_DATE(INT((E1446/(60*60*24))+""1/1/1970""))"),44091.0)</f>
        <v>44091</v>
      </c>
      <c r="E1446" s="156">
        <v>1.6003152E9</v>
      </c>
      <c r="F1446" s="156">
        <v>107808.0492</v>
      </c>
      <c r="H1446" s="153">
        <f>IFERROR(__xludf.DUMMYFUNCTION("TO_DATE(INT((I1446/(60*60*24))+""1/1/1970""))"),44091.0)</f>
        <v>44091</v>
      </c>
      <c r="I1446" s="152">
        <v>1.6003152E9</v>
      </c>
      <c r="J1446" s="152">
        <v>207922.6223</v>
      </c>
      <c r="L1446" s="158">
        <v>44091.0</v>
      </c>
      <c r="M1446" s="159">
        <v>249591.33</v>
      </c>
      <c r="O1446" s="153">
        <f>IFERROR(__xludf.DUMMYFUNCTION("TO_DATE(INT((P1446/(60*60*24))+""1/1/1970""))"),43819.0)</f>
        <v>43819</v>
      </c>
      <c r="P1446" s="13">
        <v>1.576854E9</v>
      </c>
      <c r="Q1446" s="13">
        <v>32601.1759</v>
      </c>
      <c r="S1446" s="153">
        <f>IFERROR(__xludf.DUMMYFUNCTION("TO_DATE(INT((T1446/(60*60*24))+""1/1/1970""))"),44091.0)</f>
        <v>44091</v>
      </c>
      <c r="T1446" s="156">
        <v>1.6003152E9</v>
      </c>
      <c r="U1446" s="156">
        <v>160810.0378</v>
      </c>
      <c r="W1446" s="153">
        <f>IFERROR(__xludf.DUMMYFUNCTION("TO_DATE(INT((X1446/(60*60*24))+""1/1/1970""))"),44051.0)</f>
        <v>44051</v>
      </c>
      <c r="X1446" s="152">
        <v>1.5968448E9</v>
      </c>
      <c r="Y1446" s="152">
        <v>10144.9645</v>
      </c>
      <c r="AA1446" s="153">
        <f>IFERROR(__xludf.DUMMYFUNCTION("TO_DATE(INT((AB1446/(60*60*24))+""1/1/1970""))"),44061.0)</f>
        <v>44061</v>
      </c>
      <c r="AB1446" s="152">
        <v>1.597734E9</v>
      </c>
      <c r="AC1446" s="152">
        <v>90748.3602</v>
      </c>
      <c r="AE1446" s="153">
        <f>IFERROR(__xludf.DUMMYFUNCTION("TO_DATE(INT((AF1446/(60*60*24))+""1/1/1970""))"),43823.0)</f>
        <v>43823</v>
      </c>
      <c r="AF1446" s="156">
        <v>1.5771744E9</v>
      </c>
      <c r="AG1446" s="156">
        <v>90863.535</v>
      </c>
      <c r="AH1446" s="156"/>
      <c r="AI1446" s="153">
        <f>IFERROR(__xludf.DUMMYFUNCTION("TO_DATE(INT((AJ1446/(60*60*24))+""1/1/1970""))"),44091.0)</f>
        <v>44091</v>
      </c>
      <c r="AJ1446" s="156">
        <v>1.6003152E9</v>
      </c>
      <c r="AK1446" s="156">
        <v>107808.0492</v>
      </c>
      <c r="AL1446" s="152">
        <v>207922.6223</v>
      </c>
      <c r="AM1446" s="159">
        <v>249591.33</v>
      </c>
      <c r="AN1446" s="152">
        <f t="shared" si="1"/>
        <v>35311.9807</v>
      </c>
      <c r="AO1446" s="152">
        <f t="shared" si="2"/>
        <v>160810.0378</v>
      </c>
      <c r="AP1446" s="152">
        <f t="shared" si="3"/>
        <v>10170.27</v>
      </c>
      <c r="AQ1446" s="152">
        <f t="shared" si="4"/>
        <v>92465.5906</v>
      </c>
      <c r="AR1446" s="152">
        <f t="shared" si="5"/>
        <v>100999.0775</v>
      </c>
    </row>
    <row r="1447">
      <c r="A1447" s="152">
        <v>1.54142826E9</v>
      </c>
      <c r="B1447" s="152">
        <v>123508.3287</v>
      </c>
      <c r="D1447" s="153">
        <f>IFERROR(__xludf.DUMMYFUNCTION("TO_DATE(INT((E1447/(60*60*24))+""1/1/1970""))"),44092.0)</f>
        <v>44092</v>
      </c>
      <c r="E1447" s="152">
        <v>1.6004016E9</v>
      </c>
      <c r="F1447" s="152">
        <v>107808.0492</v>
      </c>
      <c r="H1447" s="153">
        <f>IFERROR(__xludf.DUMMYFUNCTION("TO_DATE(INT((I1447/(60*60*24))+""1/1/1970""))"),44092.0)</f>
        <v>44092</v>
      </c>
      <c r="I1447" s="156">
        <v>1.6004016E9</v>
      </c>
      <c r="J1447" s="156">
        <v>208443.2023</v>
      </c>
      <c r="L1447" s="158">
        <v>44092.0</v>
      </c>
      <c r="M1447" s="160">
        <v>248930.51</v>
      </c>
      <c r="O1447" s="153">
        <f>IFERROR(__xludf.DUMMYFUNCTION("TO_DATE(INT((P1447/(60*60*24))+""1/1/1970""))"),43820.0)</f>
        <v>43820</v>
      </c>
      <c r="P1447" s="13">
        <v>1.5768864E9</v>
      </c>
      <c r="Q1447" s="13">
        <v>32588.877</v>
      </c>
      <c r="S1447" s="153">
        <f>IFERROR(__xludf.DUMMYFUNCTION("TO_DATE(INT((T1447/(60*60*24))+""1/1/1970""))"),44092.0)</f>
        <v>44092</v>
      </c>
      <c r="T1447" s="152">
        <v>1.6004016E9</v>
      </c>
      <c r="U1447" s="152">
        <v>159418.0184</v>
      </c>
      <c r="W1447" s="153">
        <f>IFERROR(__xludf.DUMMYFUNCTION("TO_DATE(INT((X1447/(60*60*24))+""1/1/1970""))"),44053.0)</f>
        <v>44053</v>
      </c>
      <c r="X1447" s="156">
        <v>1.5970176E9</v>
      </c>
      <c r="Y1447" s="156">
        <v>10143.0287</v>
      </c>
      <c r="AA1447" s="153">
        <f>IFERROR(__xludf.DUMMYFUNCTION("TO_DATE(INT((AB1447/(60*60*24))+""1/1/1970""))"),44062.0)</f>
        <v>44062</v>
      </c>
      <c r="AB1447" s="156">
        <v>1.5978132E9</v>
      </c>
      <c r="AC1447" s="156">
        <v>90854.4323</v>
      </c>
      <c r="AE1447" s="153">
        <f>IFERROR(__xludf.DUMMYFUNCTION("TO_DATE(INT((AF1447/(60*60*24))+""1/1/1970""))"),43824.0)</f>
        <v>43824</v>
      </c>
      <c r="AF1447" s="152">
        <v>1.577232E9</v>
      </c>
      <c r="AG1447" s="152">
        <v>90893.4179</v>
      </c>
      <c r="AH1447" s="156"/>
      <c r="AI1447" s="153">
        <f>IFERROR(__xludf.DUMMYFUNCTION("TO_DATE(INT((AJ1447/(60*60*24))+""1/1/1970""))"),44092.0)</f>
        <v>44092</v>
      </c>
      <c r="AJ1447" s="152">
        <v>1.6004016E9</v>
      </c>
      <c r="AK1447" s="152">
        <v>107808.0492</v>
      </c>
      <c r="AL1447" s="156">
        <v>208443.2023</v>
      </c>
      <c r="AM1447" s="160">
        <v>248930.51</v>
      </c>
      <c r="AN1447" s="152">
        <f t="shared" si="1"/>
        <v>35438.3004</v>
      </c>
      <c r="AO1447" s="152">
        <f t="shared" si="2"/>
        <v>159418.0184</v>
      </c>
      <c r="AP1447" s="152">
        <f t="shared" si="3"/>
        <v>10169.9224</v>
      </c>
      <c r="AQ1447" s="152">
        <f t="shared" si="4"/>
        <v>92460.0565</v>
      </c>
      <c r="AR1447" s="152">
        <f t="shared" si="5"/>
        <v>101362.2375</v>
      </c>
    </row>
    <row r="1448">
      <c r="A1448" s="156">
        <v>1.5414516E9</v>
      </c>
      <c r="B1448" s="156">
        <v>123508.3287</v>
      </c>
      <c r="D1448" s="153">
        <f>IFERROR(__xludf.DUMMYFUNCTION("TO_DATE(INT((E1448/(60*60*24))+""1/1/1970""))"),44093.0)</f>
        <v>44093</v>
      </c>
      <c r="E1448" s="156">
        <v>1.600488E9</v>
      </c>
      <c r="F1448" s="156">
        <v>107808.0492</v>
      </c>
      <c r="H1448" s="153">
        <f>IFERROR(__xludf.DUMMYFUNCTION("TO_DATE(INT((I1448/(60*60*24))+""1/1/1970""))"),44093.0)</f>
        <v>44093</v>
      </c>
      <c r="I1448" s="152">
        <v>1.600488E9</v>
      </c>
      <c r="J1448" s="152">
        <v>209656.6123</v>
      </c>
      <c r="L1448" s="158">
        <v>44093.0</v>
      </c>
      <c r="M1448" s="159">
        <v>246083.93</v>
      </c>
      <c r="O1448" s="153">
        <f>IFERROR(__xludf.DUMMYFUNCTION("TO_DATE(INT((P1448/(60*60*24))+""1/1/1970""))"),43821.0)</f>
        <v>43821</v>
      </c>
      <c r="P1448" s="13">
        <v>1.5769728E9</v>
      </c>
      <c r="Q1448" s="13">
        <v>32588.877</v>
      </c>
      <c r="S1448" s="153">
        <f>IFERROR(__xludf.DUMMYFUNCTION("TO_DATE(INT((T1448/(60*60*24))+""1/1/1970""))"),44093.0)</f>
        <v>44093</v>
      </c>
      <c r="T1448" s="156">
        <v>1.600488E9</v>
      </c>
      <c r="U1448" s="156">
        <v>157576.2015</v>
      </c>
      <c r="W1448" s="153">
        <f>IFERROR(__xludf.DUMMYFUNCTION("TO_DATE(INT((X1448/(60*60*24))+""1/1/1970""))"),44054.0)</f>
        <v>44054</v>
      </c>
      <c r="X1448" s="152">
        <v>1.5971544E9</v>
      </c>
      <c r="Y1448" s="152">
        <v>10138.2799</v>
      </c>
      <c r="AA1448" s="153">
        <f>IFERROR(__xludf.DUMMYFUNCTION("TO_DATE(INT((AB1448/(60*60*24))+""1/1/1970""))"),44063.0)</f>
        <v>44063</v>
      </c>
      <c r="AB1448" s="152">
        <v>1.5978924E9</v>
      </c>
      <c r="AC1448" s="152">
        <v>90104.9829</v>
      </c>
      <c r="AE1448" s="153">
        <f>IFERROR(__xludf.DUMMYFUNCTION("TO_DATE(INT((AF1448/(60*60*24))+""1/1/1970""))"),43825.0)</f>
        <v>43825</v>
      </c>
      <c r="AF1448" s="156">
        <v>1.577322E9</v>
      </c>
      <c r="AG1448" s="156">
        <v>90893.4179</v>
      </c>
      <c r="AH1448" s="156"/>
      <c r="AI1448" s="153">
        <f>IFERROR(__xludf.DUMMYFUNCTION("TO_DATE(INT((AJ1448/(60*60*24))+""1/1/1970""))"),44093.0)</f>
        <v>44093</v>
      </c>
      <c r="AJ1448" s="156">
        <v>1.600488E9</v>
      </c>
      <c r="AK1448" s="156">
        <v>107808.0492</v>
      </c>
      <c r="AL1448" s="152">
        <v>209656.6123</v>
      </c>
      <c r="AM1448" s="159">
        <v>246083.93</v>
      </c>
      <c r="AN1448" s="152">
        <f t="shared" si="1"/>
        <v>35471.9996</v>
      </c>
      <c r="AO1448" s="152">
        <f t="shared" si="2"/>
        <v>157576.2015</v>
      </c>
      <c r="AP1448" s="152">
        <f t="shared" si="3"/>
        <v>10161.8025</v>
      </c>
      <c r="AQ1448" s="152">
        <f t="shared" si="4"/>
        <v>92460.0565</v>
      </c>
      <c r="AR1448" s="152">
        <f t="shared" si="5"/>
        <v>101302.0665</v>
      </c>
    </row>
    <row r="1449">
      <c r="A1449" s="152">
        <v>1.54151466E9</v>
      </c>
      <c r="B1449" s="152">
        <v>123508.3287</v>
      </c>
      <c r="D1449" s="153">
        <f>IFERROR(__xludf.DUMMYFUNCTION("TO_DATE(INT((E1449/(60*60*24))+""1/1/1970""))"),44095.0)</f>
        <v>44095</v>
      </c>
      <c r="E1449" s="152">
        <v>1.6006968E9</v>
      </c>
      <c r="F1449" s="152">
        <v>107808.0492</v>
      </c>
      <c r="H1449" s="153">
        <f>IFERROR(__xludf.DUMMYFUNCTION("TO_DATE(INT((I1449/(60*60*24))+""1/1/1970""))"),44095.0)</f>
        <v>44095</v>
      </c>
      <c r="I1449" s="156">
        <v>1.6006968E9</v>
      </c>
      <c r="J1449" s="156">
        <v>209656.6123</v>
      </c>
      <c r="L1449" s="158">
        <v>44095.0</v>
      </c>
      <c r="M1449" s="160">
        <v>246083.93</v>
      </c>
      <c r="O1449" s="153">
        <f>IFERROR(__xludf.DUMMYFUNCTION("TO_DATE(INT((P1449/(60*60*24))+""1/1/1970""))"),43822.0)</f>
        <v>43822</v>
      </c>
      <c r="P1449" s="13">
        <v>1.5770592E9</v>
      </c>
      <c r="Q1449" s="13">
        <v>32581.9707</v>
      </c>
      <c r="S1449" s="153">
        <f>IFERROR(__xludf.DUMMYFUNCTION("TO_DATE(INT((T1449/(60*60*24))+""1/1/1970""))"),44095.0)</f>
        <v>44095</v>
      </c>
      <c r="T1449" s="152">
        <v>1.6006608E9</v>
      </c>
      <c r="U1449" s="152">
        <v>157576.2015</v>
      </c>
      <c r="W1449" s="153">
        <f>IFERROR(__xludf.DUMMYFUNCTION("TO_DATE(INT((X1449/(60*60*24))+""1/1/1970""))"),44055.0)</f>
        <v>44055</v>
      </c>
      <c r="X1449" s="152">
        <v>1.5972408E9</v>
      </c>
      <c r="Y1449" s="152">
        <v>10144.7552</v>
      </c>
      <c r="AA1449" s="153">
        <f>IFERROR(__xludf.DUMMYFUNCTION("TO_DATE(INT((AB1449/(60*60*24))+""1/1/1970""))"),44064.0)</f>
        <v>44064</v>
      </c>
      <c r="AB1449" s="156">
        <v>1.5979716E9</v>
      </c>
      <c r="AC1449" s="156">
        <v>90519.6085</v>
      </c>
      <c r="AE1449" s="153">
        <f>IFERROR(__xludf.DUMMYFUNCTION("TO_DATE(INT((AF1449/(60*60*24))+""1/1/1970""))"),43826.0)</f>
        <v>43826</v>
      </c>
      <c r="AF1449" s="152">
        <v>1.5774408E9</v>
      </c>
      <c r="AG1449" s="152">
        <v>90786.9856</v>
      </c>
      <c r="AH1449" s="156"/>
      <c r="AI1449" s="153">
        <f>IFERROR(__xludf.DUMMYFUNCTION("TO_DATE(INT((AJ1449/(60*60*24))+""1/1/1970""))"),44095.0)</f>
        <v>44095</v>
      </c>
      <c r="AJ1449" s="152">
        <v>1.6006968E9</v>
      </c>
      <c r="AK1449" s="152">
        <v>107808.0492</v>
      </c>
      <c r="AL1449" s="156">
        <v>209656.6123</v>
      </c>
      <c r="AM1449" s="160">
        <v>246083.93</v>
      </c>
      <c r="AN1449" s="152">
        <f t="shared" si="1"/>
        <v>35478.3424</v>
      </c>
      <c r="AO1449" s="152">
        <f t="shared" si="2"/>
        <v>157576.2015</v>
      </c>
      <c r="AP1449" s="152">
        <f t="shared" si="3"/>
        <v>10161.0504</v>
      </c>
      <c r="AQ1449" s="152">
        <f t="shared" si="4"/>
        <v>92443.75</v>
      </c>
      <c r="AR1449" s="152">
        <f t="shared" si="5"/>
        <v>101350.7154</v>
      </c>
    </row>
    <row r="1450">
      <c r="A1450" s="156">
        <v>1.541538E9</v>
      </c>
      <c r="B1450" s="156">
        <v>123508.3287</v>
      </c>
      <c r="D1450" s="153">
        <f>IFERROR(__xludf.DUMMYFUNCTION("TO_DATE(INT((E1450/(60*60*24))+""1/1/1970""))"),44096.0)</f>
        <v>44096</v>
      </c>
      <c r="E1450" s="152">
        <v>1.6007472E9</v>
      </c>
      <c r="F1450" s="152">
        <v>107808.0492</v>
      </c>
      <c r="H1450" s="153">
        <f>IFERROR(__xludf.DUMMYFUNCTION("TO_DATE(INT((I1450/(60*60*24))+""1/1/1970""))"),44096.0)</f>
        <v>44096</v>
      </c>
      <c r="I1450" s="156">
        <v>1.6007472E9</v>
      </c>
      <c r="J1450" s="156">
        <v>212051.6323</v>
      </c>
      <c r="L1450" s="158">
        <v>44096.0</v>
      </c>
      <c r="M1450" s="159">
        <v>244495.72</v>
      </c>
      <c r="O1450" s="153">
        <f>IFERROR(__xludf.DUMMYFUNCTION("TO_DATE(INT((P1450/(60*60*24))+""1/1/1970""))"),43823.0)</f>
        <v>43823</v>
      </c>
      <c r="P1450" s="13">
        <v>1.5771996E9</v>
      </c>
      <c r="Q1450" s="13">
        <v>32610.8651</v>
      </c>
      <c r="S1450" s="153">
        <f>IFERROR(__xludf.DUMMYFUNCTION("TO_DATE(INT((T1450/(60*60*24))+""1/1/1970""))"),44096.0)</f>
        <v>44096</v>
      </c>
      <c r="T1450" s="156">
        <v>1.6007472E9</v>
      </c>
      <c r="U1450" s="156">
        <v>155846.8976</v>
      </c>
      <c r="W1450" s="153">
        <f>IFERROR(__xludf.DUMMYFUNCTION("TO_DATE(INT((X1450/(60*60*24))+""1/1/1970""))"),44056.0)</f>
        <v>44056</v>
      </c>
      <c r="X1450" s="152">
        <v>1.5973272E9</v>
      </c>
      <c r="Y1450" s="152">
        <v>10168.7134</v>
      </c>
      <c r="AA1450" s="153">
        <f>IFERROR(__xludf.DUMMYFUNCTION("TO_DATE(INT((AB1450/(60*60*24))+""1/1/1970""))"),44066.0)</f>
        <v>44066</v>
      </c>
      <c r="AB1450" s="152">
        <v>1.59822E9</v>
      </c>
      <c r="AC1450" s="152">
        <v>89774.698</v>
      </c>
      <c r="AE1450" s="153">
        <f>IFERROR(__xludf.DUMMYFUNCTION("TO_DATE(INT((AF1450/(60*60*24))+""1/1/1970""))"),43827.0)</f>
        <v>43827</v>
      </c>
      <c r="AF1450" s="156">
        <v>1.5774912E9</v>
      </c>
      <c r="AG1450" s="156">
        <v>90177.0467</v>
      </c>
      <c r="AH1450" s="156"/>
      <c r="AI1450" s="153">
        <f>IFERROR(__xludf.DUMMYFUNCTION("TO_DATE(INT((AJ1450/(60*60*24))+""1/1/1970""))"),44096.0)</f>
        <v>44096</v>
      </c>
      <c r="AJ1450" s="152">
        <v>1.6007472E9</v>
      </c>
      <c r="AK1450" s="152">
        <v>107808.0492</v>
      </c>
      <c r="AL1450" s="156">
        <v>212051.6323</v>
      </c>
      <c r="AM1450" s="159">
        <v>244495.72</v>
      </c>
      <c r="AN1450" s="152">
        <f t="shared" si="1"/>
        <v>35526.7448</v>
      </c>
      <c r="AO1450" s="152">
        <f t="shared" si="2"/>
        <v>155846.8976</v>
      </c>
      <c r="AP1450" s="152">
        <f t="shared" si="3"/>
        <v>10163.7394</v>
      </c>
      <c r="AQ1450" s="152">
        <f t="shared" si="4"/>
        <v>92847.0517</v>
      </c>
      <c r="AR1450" s="152">
        <f t="shared" si="5"/>
        <v>100644.8792</v>
      </c>
    </row>
    <row r="1451">
      <c r="A1451" s="152">
        <v>1.54160106E9</v>
      </c>
      <c r="B1451" s="152">
        <v>123508.3287</v>
      </c>
      <c r="D1451" s="153">
        <f>IFERROR(__xludf.DUMMYFUNCTION("TO_DATE(INT((E1451/(60*60*24))+""1/1/1970""))"),44097.0)</f>
        <v>44097</v>
      </c>
      <c r="E1451" s="156">
        <v>1.6008336E9</v>
      </c>
      <c r="F1451" s="156">
        <v>107808.0492</v>
      </c>
      <c r="H1451" s="153">
        <f>IFERROR(__xludf.DUMMYFUNCTION("TO_DATE(INT((I1451/(60*60*24))+""1/1/1970""))"),44097.0)</f>
        <v>44097</v>
      </c>
      <c r="I1451" s="152">
        <v>1.6008336E9</v>
      </c>
      <c r="J1451" s="152">
        <v>211338.6923</v>
      </c>
      <c r="L1451" s="158">
        <v>44097.0</v>
      </c>
      <c r="M1451" s="160">
        <v>246157.08</v>
      </c>
      <c r="O1451" s="153">
        <f>IFERROR(__xludf.DUMMYFUNCTION("TO_DATE(INT((P1451/(60*60*24))+""1/1/1970""))"),43824.0)</f>
        <v>43824</v>
      </c>
      <c r="P1451" s="13">
        <v>1.577232E9</v>
      </c>
      <c r="Q1451" s="13">
        <v>32610.8379</v>
      </c>
      <c r="S1451" s="153">
        <f>IFERROR(__xludf.DUMMYFUNCTION("TO_DATE(INT((T1451/(60*60*24))+""1/1/1970""))"),44097.0)</f>
        <v>44097</v>
      </c>
      <c r="T1451" s="152">
        <v>1.6008336E9</v>
      </c>
      <c r="U1451" s="152">
        <v>157418.407</v>
      </c>
      <c r="W1451" s="153">
        <f>IFERROR(__xludf.DUMMYFUNCTION("TO_DATE(INT((X1451/(60*60*24))+""1/1/1970""))"),44057.0)</f>
        <v>44057</v>
      </c>
      <c r="X1451" s="152">
        <v>1.5974136E9</v>
      </c>
      <c r="Y1451" s="152">
        <v>10171.7078</v>
      </c>
      <c r="AA1451" s="153">
        <f>IFERROR(__xludf.DUMMYFUNCTION("TO_DATE(INT((AB1451/(60*60*24))+""1/1/1970""))"),44067.0)</f>
        <v>44067</v>
      </c>
      <c r="AB1451" s="152">
        <v>1.5982596E9</v>
      </c>
      <c r="AC1451" s="152">
        <v>89925.8531</v>
      </c>
      <c r="AE1451" s="153">
        <f>IFERROR(__xludf.DUMMYFUNCTION("TO_DATE(INT((AF1451/(60*60*24))+""1/1/1970""))"),43828.0)</f>
        <v>43828</v>
      </c>
      <c r="AF1451" s="152">
        <v>1.5776604E9</v>
      </c>
      <c r="AG1451" s="152">
        <v>90177.0467</v>
      </c>
      <c r="AH1451" s="156"/>
      <c r="AI1451" s="153">
        <f>IFERROR(__xludf.DUMMYFUNCTION("TO_DATE(INT((AJ1451/(60*60*24))+""1/1/1970""))"),44097.0)</f>
        <v>44097</v>
      </c>
      <c r="AJ1451" s="156">
        <v>1.6008336E9</v>
      </c>
      <c r="AK1451" s="156">
        <v>107808.0492</v>
      </c>
      <c r="AL1451" s="152">
        <v>211338.6923</v>
      </c>
      <c r="AM1451" s="160">
        <v>246157.08</v>
      </c>
      <c r="AN1451" s="152">
        <f t="shared" si="1"/>
        <v>35503.4027</v>
      </c>
      <c r="AO1451" s="152">
        <f t="shared" si="2"/>
        <v>157418.407</v>
      </c>
      <c r="AP1451" s="152">
        <f t="shared" si="3"/>
        <v>10174.89</v>
      </c>
      <c r="AQ1451" s="152">
        <f t="shared" si="4"/>
        <v>93309.7655</v>
      </c>
      <c r="AR1451" s="152">
        <f t="shared" si="5"/>
        <v>100159.6701</v>
      </c>
    </row>
    <row r="1452">
      <c r="A1452" s="156">
        <v>1.5416244E9</v>
      </c>
      <c r="B1452" s="156">
        <v>123508.3287</v>
      </c>
      <c r="D1452" s="153">
        <f>IFERROR(__xludf.DUMMYFUNCTION("TO_DATE(INT((E1452/(60*60*24))+""1/1/1970""))"),44098.0)</f>
        <v>44098</v>
      </c>
      <c r="E1452" s="152">
        <v>1.60092E9</v>
      </c>
      <c r="F1452" s="152">
        <v>107808.0492</v>
      </c>
      <c r="H1452" s="153">
        <f>IFERROR(__xludf.DUMMYFUNCTION("TO_DATE(INT((I1452/(60*60*24))+""1/1/1970""))"),44098.0)</f>
        <v>44098</v>
      </c>
      <c r="I1452" s="156">
        <v>1.60092E9</v>
      </c>
      <c r="J1452" s="156">
        <v>211410.9323</v>
      </c>
      <c r="L1452" s="158">
        <v>44098.0</v>
      </c>
      <c r="M1452" s="159">
        <v>242306.92</v>
      </c>
      <c r="O1452" s="153">
        <f>IFERROR(__xludf.DUMMYFUNCTION("TO_DATE(INT((P1452/(60*60*24))+""1/1/1970""))"),43825.0)</f>
        <v>43825</v>
      </c>
      <c r="P1452" s="13">
        <v>1.5773184E9</v>
      </c>
      <c r="Q1452" s="13">
        <v>32610.8379</v>
      </c>
      <c r="S1452" s="153">
        <f>IFERROR(__xludf.DUMMYFUNCTION("TO_DATE(INT((T1452/(60*60*24))+""1/1/1970""))"),44098.0)</f>
        <v>44098</v>
      </c>
      <c r="T1452" s="156">
        <v>1.60092E9</v>
      </c>
      <c r="U1452" s="156">
        <v>153785.5234</v>
      </c>
      <c r="W1452" s="153">
        <f>IFERROR(__xludf.DUMMYFUNCTION("TO_DATE(INT((X1452/(60*60*24))+""1/1/1970""))"),44058.0)</f>
        <v>44058</v>
      </c>
      <c r="X1452" s="152">
        <v>1.5974496E9</v>
      </c>
      <c r="Y1452" s="152">
        <v>10169.5613</v>
      </c>
      <c r="AA1452" s="153">
        <f>IFERROR(__xludf.DUMMYFUNCTION("TO_DATE(INT((AB1452/(60*60*24))+""1/1/1970""))"),44068.0)</f>
        <v>44068</v>
      </c>
      <c r="AB1452" s="156">
        <v>1.5983388E9</v>
      </c>
      <c r="AC1452" s="156">
        <v>89765.5114</v>
      </c>
      <c r="AE1452" s="153">
        <f>IFERROR(__xludf.DUMMYFUNCTION("TO_DATE(INT((AF1452/(60*60*24))+""1/1/1970""))"),43829.0)</f>
        <v>43829</v>
      </c>
      <c r="AF1452" s="156">
        <v>1.5777E9</v>
      </c>
      <c r="AG1452" s="156">
        <v>90132.0176</v>
      </c>
      <c r="AH1452" s="156"/>
      <c r="AI1452" s="153">
        <f>IFERROR(__xludf.DUMMYFUNCTION("TO_DATE(INT((AJ1452/(60*60*24))+""1/1/1970""))"),44098.0)</f>
        <v>44098</v>
      </c>
      <c r="AJ1452" s="152">
        <v>1.60092E9</v>
      </c>
      <c r="AK1452" s="152">
        <v>107808.0492</v>
      </c>
      <c r="AL1452" s="156">
        <v>211410.9323</v>
      </c>
      <c r="AM1452" s="159">
        <v>242306.92</v>
      </c>
      <c r="AN1452" s="152">
        <f t="shared" si="1"/>
        <v>35489.2354</v>
      </c>
      <c r="AO1452" s="152">
        <f t="shared" si="2"/>
        <v>153785.5234</v>
      </c>
      <c r="AP1452" s="152">
        <f t="shared" si="3"/>
        <v>10163.3398</v>
      </c>
      <c r="AQ1452" s="152">
        <f t="shared" si="4"/>
        <v>93510.5941</v>
      </c>
      <c r="AR1452" s="152">
        <f t="shared" si="5"/>
        <v>99739.753</v>
      </c>
    </row>
    <row r="1453">
      <c r="A1453" s="152">
        <v>1.54168746E9</v>
      </c>
      <c r="B1453" s="152">
        <v>123508.3287</v>
      </c>
      <c r="D1453" s="153">
        <f>IFERROR(__xludf.DUMMYFUNCTION("TO_DATE(INT((E1453/(60*60*24))+""1/1/1970""))"),44099.0)</f>
        <v>44099</v>
      </c>
      <c r="E1453" s="156">
        <v>1.6010064E9</v>
      </c>
      <c r="F1453" s="156">
        <v>107808.0492</v>
      </c>
      <c r="H1453" s="153">
        <f>IFERROR(__xludf.DUMMYFUNCTION("TO_DATE(INT((I1453/(60*60*24))+""1/1/1970""))"),44099.0)</f>
        <v>44099</v>
      </c>
      <c r="I1453" s="152">
        <v>1.6010064E9</v>
      </c>
      <c r="J1453" s="152">
        <v>211689.5723</v>
      </c>
      <c r="L1453" s="158">
        <v>44099.0</v>
      </c>
      <c r="M1453" s="160">
        <v>242975.53</v>
      </c>
      <c r="O1453" s="153">
        <f>IFERROR(__xludf.DUMMYFUNCTION("TO_DATE(INT((P1453/(60*60*24))+""1/1/1970""))"),43826.0)</f>
        <v>43826</v>
      </c>
      <c r="P1453" s="13">
        <v>1.5774588E9</v>
      </c>
      <c r="Q1453" s="13">
        <v>32568.4483</v>
      </c>
      <c r="S1453" s="153">
        <f>IFERROR(__xludf.DUMMYFUNCTION("TO_DATE(INT((T1453/(60*60*24))+""1/1/1970""))"),44099.0)</f>
        <v>44099</v>
      </c>
      <c r="T1453" s="152">
        <v>1.6010064E9</v>
      </c>
      <c r="U1453" s="152">
        <v>154195.5331</v>
      </c>
      <c r="W1453" s="153">
        <f>IFERROR(__xludf.DUMMYFUNCTION("TO_DATE(INT((X1453/(60*60*24))+""1/1/1970""))"),44060.0)</f>
        <v>44060</v>
      </c>
      <c r="X1453" s="156">
        <v>1.5976224E9</v>
      </c>
      <c r="Y1453" s="156">
        <v>10173.5881</v>
      </c>
      <c r="AA1453" s="153">
        <f>IFERROR(__xludf.DUMMYFUNCTION("TO_DATE(INT((AB1453/(60*60*24))+""1/1/1970""))"),44069.0)</f>
        <v>44069</v>
      </c>
      <c r="AB1453" s="152">
        <v>1.598418E9</v>
      </c>
      <c r="AC1453" s="152">
        <v>89970.3242</v>
      </c>
      <c r="AE1453" s="153">
        <f>IFERROR(__xludf.DUMMYFUNCTION("TO_DATE(INT((AF1453/(60*60*24))+""1/1/1970""))"),43830.0)</f>
        <v>43830</v>
      </c>
      <c r="AF1453" s="152">
        <v>1.5777792E9</v>
      </c>
      <c r="AG1453" s="152">
        <v>89968.2756</v>
      </c>
      <c r="AH1453" s="156"/>
      <c r="AI1453" s="153">
        <f>IFERROR(__xludf.DUMMYFUNCTION("TO_DATE(INT((AJ1453/(60*60*24))+""1/1/1970""))"),44099.0)</f>
        <v>44099</v>
      </c>
      <c r="AJ1453" s="156">
        <v>1.6010064E9</v>
      </c>
      <c r="AK1453" s="156">
        <v>107808.0492</v>
      </c>
      <c r="AL1453" s="152">
        <v>211689.5723</v>
      </c>
      <c r="AM1453" s="160">
        <v>242975.53</v>
      </c>
      <c r="AN1453" s="152">
        <f t="shared" si="1"/>
        <v>35380.7061</v>
      </c>
      <c r="AO1453" s="152">
        <f t="shared" si="2"/>
        <v>154195.5331</v>
      </c>
      <c r="AP1453" s="152">
        <f t="shared" si="3"/>
        <v>10164.692</v>
      </c>
      <c r="AQ1453" s="152">
        <f t="shared" si="4"/>
        <v>93534.8124</v>
      </c>
      <c r="AR1453" s="152">
        <f t="shared" si="5"/>
        <v>99884.4196</v>
      </c>
    </row>
    <row r="1454">
      <c r="A1454" s="156">
        <v>1.5417108E9</v>
      </c>
      <c r="B1454" s="156">
        <v>123508.3287</v>
      </c>
      <c r="D1454" s="153">
        <f>IFERROR(__xludf.DUMMYFUNCTION("TO_DATE(INT((E1454/(60*60*24))+""1/1/1970""))"),44100.0)</f>
        <v>44100</v>
      </c>
      <c r="E1454" s="152">
        <v>1.6010928E9</v>
      </c>
      <c r="F1454" s="152">
        <v>107808.0492</v>
      </c>
      <c r="H1454" s="153">
        <f>IFERROR(__xludf.DUMMYFUNCTION("TO_DATE(INT((I1454/(60*60*24))+""1/1/1970""))"),44100.0)</f>
        <v>44100</v>
      </c>
      <c r="I1454" s="156">
        <v>1.6010928E9</v>
      </c>
      <c r="J1454" s="156">
        <v>211271.6123</v>
      </c>
      <c r="L1454" s="158">
        <v>44100.0</v>
      </c>
      <c r="M1454" s="159">
        <v>245658.52</v>
      </c>
      <c r="O1454" s="153">
        <f>IFERROR(__xludf.DUMMYFUNCTION("TO_DATE(INT((P1454/(60*60*24))+""1/1/1970""))"),43827.0)</f>
        <v>43827</v>
      </c>
      <c r="P1454" s="13">
        <v>1.5774912E9</v>
      </c>
      <c r="Q1454" s="13">
        <v>32604.3462</v>
      </c>
      <c r="S1454" s="153">
        <f>IFERROR(__xludf.DUMMYFUNCTION("TO_DATE(INT((T1454/(60*60*24))+""1/1/1970""))"),44100.0)</f>
        <v>44100</v>
      </c>
      <c r="T1454" s="156">
        <v>1.6010928E9</v>
      </c>
      <c r="U1454" s="156">
        <v>156671.1023</v>
      </c>
      <c r="W1454" s="153">
        <f>IFERROR(__xludf.DUMMYFUNCTION("TO_DATE(INT((X1454/(60*60*24))+""1/1/1970""))"),44061.0)</f>
        <v>44061</v>
      </c>
      <c r="X1454" s="152">
        <v>1.5977592E9</v>
      </c>
      <c r="Y1454" s="152">
        <v>10179.1193</v>
      </c>
      <c r="AA1454" s="153">
        <f>IFERROR(__xludf.DUMMYFUNCTION("TO_DATE(INT((AB1454/(60*60*24))+""1/1/1970""))"),44070.0)</f>
        <v>44070</v>
      </c>
      <c r="AB1454" s="156">
        <v>1.5984972E9</v>
      </c>
      <c r="AC1454" s="156">
        <v>90273.7013</v>
      </c>
      <c r="AE1454" s="153">
        <f>IFERROR(__xludf.DUMMYFUNCTION("TO_DATE(INT((AF1454/(60*60*24))+""1/1/1970""))"),43831.0)</f>
        <v>43831</v>
      </c>
      <c r="AF1454" s="156">
        <v>1.5778368E9</v>
      </c>
      <c r="AG1454" s="156">
        <v>89879.8549</v>
      </c>
      <c r="AH1454" s="156"/>
      <c r="AI1454" s="153">
        <f>IFERROR(__xludf.DUMMYFUNCTION("TO_DATE(INT((AJ1454/(60*60*24))+""1/1/1970""))"),44100.0)</f>
        <v>44100</v>
      </c>
      <c r="AJ1454" s="152">
        <v>1.6010928E9</v>
      </c>
      <c r="AK1454" s="152">
        <v>107808.0492</v>
      </c>
      <c r="AL1454" s="156">
        <v>211271.6123</v>
      </c>
      <c r="AM1454" s="159">
        <v>245658.52</v>
      </c>
      <c r="AN1454" s="152">
        <f t="shared" si="1"/>
        <v>35403.26</v>
      </c>
      <c r="AO1454" s="152">
        <f t="shared" si="2"/>
        <v>156671.1023</v>
      </c>
      <c r="AP1454" s="152">
        <f t="shared" si="3"/>
        <v>10165.4234</v>
      </c>
      <c r="AQ1454" s="152">
        <f t="shared" si="4"/>
        <v>93534.8124</v>
      </c>
      <c r="AR1454" s="152">
        <f t="shared" si="5"/>
        <v>99522.9666</v>
      </c>
    </row>
    <row r="1455">
      <c r="A1455" s="152">
        <v>1.54177386E9</v>
      </c>
      <c r="B1455" s="152">
        <v>123508.3287</v>
      </c>
      <c r="D1455" s="153">
        <f>IFERROR(__xludf.DUMMYFUNCTION("TO_DATE(INT((E1455/(60*60*24))+""1/1/1970""))"),44102.0)</f>
        <v>44102</v>
      </c>
      <c r="E1455" s="156">
        <v>1.6013016E9</v>
      </c>
      <c r="F1455" s="156">
        <v>107808.0492</v>
      </c>
      <c r="H1455" s="153">
        <f>IFERROR(__xludf.DUMMYFUNCTION("TO_DATE(INT((I1455/(60*60*24))+""1/1/1970""))"),44102.0)</f>
        <v>44102</v>
      </c>
      <c r="I1455" s="152">
        <v>1.6013016E9</v>
      </c>
      <c r="J1455" s="152">
        <v>211271.6123</v>
      </c>
      <c r="L1455" s="158">
        <v>44102.0</v>
      </c>
      <c r="M1455" s="160">
        <v>245658.52</v>
      </c>
      <c r="O1455" s="153">
        <f>IFERROR(__xludf.DUMMYFUNCTION("TO_DATE(INT((P1455/(60*60*24))+""1/1/1970""))"),43828.0)</f>
        <v>43828</v>
      </c>
      <c r="P1455" s="13">
        <v>1.5775776E9</v>
      </c>
      <c r="Q1455" s="13">
        <v>32604.3462</v>
      </c>
      <c r="S1455" s="153">
        <f>IFERROR(__xludf.DUMMYFUNCTION("TO_DATE(INT((T1455/(60*60*24))+""1/1/1970""))"),44102.0)</f>
        <v>44102</v>
      </c>
      <c r="T1455" s="152">
        <v>1.6013016E9</v>
      </c>
      <c r="U1455" s="152">
        <v>156671.1023</v>
      </c>
      <c r="W1455" s="153">
        <f>IFERROR(__xludf.DUMMYFUNCTION("TO_DATE(INT((X1455/(60*60*24))+""1/1/1970""))"),44062.0)</f>
        <v>44062</v>
      </c>
      <c r="X1455" s="152">
        <v>1.5978456E9</v>
      </c>
      <c r="Y1455" s="152">
        <v>10183.6655</v>
      </c>
      <c r="AA1455" s="153">
        <f>IFERROR(__xludf.DUMMYFUNCTION("TO_DATE(INT((AB1455/(60*60*24))+""1/1/1970""))"),44071.0)</f>
        <v>44071</v>
      </c>
      <c r="AB1455" s="152">
        <v>1.5985764E9</v>
      </c>
      <c r="AC1455" s="152">
        <v>90265.8512</v>
      </c>
      <c r="AE1455" s="153">
        <f>IFERROR(__xludf.DUMMYFUNCTION("TO_DATE(INT((AF1455/(60*60*24))+""1/1/1970""))"),43832.0)</f>
        <v>43832</v>
      </c>
      <c r="AF1455" s="152">
        <v>1.5779268E9</v>
      </c>
      <c r="AG1455" s="152">
        <v>89879.8549</v>
      </c>
      <c r="AH1455" s="156"/>
      <c r="AI1455" s="153">
        <f>IFERROR(__xludf.DUMMYFUNCTION("TO_DATE(INT((AJ1455/(60*60*24))+""1/1/1970""))"),44102.0)</f>
        <v>44102</v>
      </c>
      <c r="AJ1455" s="156">
        <v>1.6013016E9</v>
      </c>
      <c r="AK1455" s="156">
        <v>107808.0492</v>
      </c>
      <c r="AL1455" s="152">
        <v>211271.6123</v>
      </c>
      <c r="AM1455" s="160">
        <v>245658.52</v>
      </c>
      <c r="AN1455" s="152">
        <f t="shared" si="1"/>
        <v>35404.9436</v>
      </c>
      <c r="AO1455" s="152">
        <f t="shared" si="2"/>
        <v>156671.1023</v>
      </c>
      <c r="AP1455" s="152">
        <f t="shared" si="3"/>
        <v>10165.4001</v>
      </c>
      <c r="AQ1455" s="152">
        <f t="shared" si="4"/>
        <v>93361.2198</v>
      </c>
      <c r="AR1455" s="152">
        <f t="shared" si="5"/>
        <v>99546.8643</v>
      </c>
    </row>
    <row r="1456">
      <c r="A1456" s="156">
        <v>1.5417972E9</v>
      </c>
      <c r="B1456" s="156">
        <v>123508.3287</v>
      </c>
      <c r="D1456" s="153">
        <f>IFERROR(__xludf.DUMMYFUNCTION("TO_DATE(INT((E1456/(60*60*24))+""1/1/1970""))"),44103.0)</f>
        <v>44103</v>
      </c>
      <c r="E1456" s="156">
        <v>1.601352E9</v>
      </c>
      <c r="F1456" s="156">
        <v>107808.0492</v>
      </c>
      <c r="H1456" s="153">
        <f>IFERROR(__xludf.DUMMYFUNCTION("TO_DATE(INT((I1456/(60*60*24))+""1/1/1970""))"),44103.0)</f>
        <v>44103</v>
      </c>
      <c r="I1456" s="152">
        <v>1.601352E9</v>
      </c>
      <c r="J1456" s="152">
        <v>210142.2173</v>
      </c>
      <c r="L1456" s="158">
        <v>44103.0</v>
      </c>
      <c r="M1456" s="160">
        <v>248289.83</v>
      </c>
      <c r="O1456" s="153">
        <f>IFERROR(__xludf.DUMMYFUNCTION("TO_DATE(INT((P1456/(60*60*24))+""1/1/1970""))"),43829.0)</f>
        <v>43829</v>
      </c>
      <c r="P1456" s="13">
        <v>1.577664E9</v>
      </c>
      <c r="Q1456" s="13">
        <v>32607.0065</v>
      </c>
      <c r="S1456" s="153">
        <f>IFERROR(__xludf.DUMMYFUNCTION("TO_DATE(INT((T1456/(60*60*24))+""1/1/1970""))"),44103.0)</f>
        <v>44103</v>
      </c>
      <c r="T1456" s="152">
        <v>1.601352E9</v>
      </c>
      <c r="U1456" s="152">
        <v>159265.8102</v>
      </c>
      <c r="W1456" s="153">
        <f>IFERROR(__xludf.DUMMYFUNCTION("TO_DATE(INT((X1456/(60*60*24))+""1/1/1970""))"),44063.0)</f>
        <v>44063</v>
      </c>
      <c r="X1456" s="152">
        <v>1.597932E9</v>
      </c>
      <c r="Y1456" s="152">
        <v>10164.9318</v>
      </c>
      <c r="AA1456" s="153">
        <f>IFERROR(__xludf.DUMMYFUNCTION("TO_DATE(INT((AB1456/(60*60*24))+""1/1/1970""))"),44073.0)</f>
        <v>44073</v>
      </c>
      <c r="AB1456" s="156">
        <v>1.5988248E9</v>
      </c>
      <c r="AC1456" s="156">
        <v>91339.8934</v>
      </c>
      <c r="AE1456" s="153">
        <f>IFERROR(__xludf.DUMMYFUNCTION("TO_DATE(INT((AF1456/(60*60*24))+""1/1/1970""))"),43833.0)</f>
        <v>43833</v>
      </c>
      <c r="AF1456" s="156">
        <v>1.5780456E9</v>
      </c>
      <c r="AG1456" s="156">
        <v>90217.1634</v>
      </c>
      <c r="AH1456" s="156"/>
      <c r="AI1456" s="153">
        <f>IFERROR(__xludf.DUMMYFUNCTION("TO_DATE(INT((AJ1456/(60*60*24))+""1/1/1970""))"),44103.0)</f>
        <v>44103</v>
      </c>
      <c r="AJ1456" s="156">
        <v>1.601352E9</v>
      </c>
      <c r="AK1456" s="156">
        <v>107808.0492</v>
      </c>
      <c r="AL1456" s="152">
        <v>210142.2173</v>
      </c>
      <c r="AM1456" s="160">
        <v>248289.83</v>
      </c>
      <c r="AN1456" s="152">
        <f t="shared" si="1"/>
        <v>35566.8265</v>
      </c>
      <c r="AO1456" s="152">
        <f t="shared" si="2"/>
        <v>159265.8102</v>
      </c>
      <c r="AP1456" s="152">
        <f t="shared" si="3"/>
        <v>10157.5778</v>
      </c>
      <c r="AQ1456" s="152">
        <f t="shared" si="4"/>
        <v>93638.3909</v>
      </c>
      <c r="AR1456" s="152">
        <f t="shared" si="5"/>
        <v>99912.158</v>
      </c>
    </row>
    <row r="1457">
      <c r="A1457" s="152">
        <v>1.54203306E9</v>
      </c>
      <c r="B1457" s="152">
        <v>123508.3287</v>
      </c>
      <c r="D1457" s="153">
        <f>IFERROR(__xludf.DUMMYFUNCTION("TO_DATE(INT((E1457/(60*60*24))+""1/1/1970""))"),44104.0)</f>
        <v>44104</v>
      </c>
      <c r="E1457" s="152">
        <v>1.6014384E9</v>
      </c>
      <c r="F1457" s="152">
        <v>107808.0492</v>
      </c>
      <c r="H1457" s="153">
        <f>IFERROR(__xludf.DUMMYFUNCTION("TO_DATE(INT((I1457/(60*60*24))+""1/1/1970""))"),44104.0)</f>
        <v>44104</v>
      </c>
      <c r="I1457" s="156">
        <v>1.6014384E9</v>
      </c>
      <c r="J1457" s="156">
        <v>203668.2125</v>
      </c>
      <c r="L1457" s="158">
        <v>44104.0</v>
      </c>
      <c r="M1457" s="159">
        <v>247424.76</v>
      </c>
      <c r="O1457" s="153">
        <f>IFERROR(__xludf.DUMMYFUNCTION("TO_DATE(INT((P1457/(60*60*24))+""1/1/1970""))"),43830.0)</f>
        <v>43830</v>
      </c>
      <c r="P1457" s="13">
        <v>1.5778044E9</v>
      </c>
      <c r="Q1457" s="13">
        <v>32691.7616</v>
      </c>
      <c r="S1457" s="153">
        <f>IFERROR(__xludf.DUMMYFUNCTION("TO_DATE(INT((T1457/(60*60*24))+""1/1/1970""))"),44104.0)</f>
        <v>44104</v>
      </c>
      <c r="T1457" s="156">
        <v>1.6014384E9</v>
      </c>
      <c r="U1457" s="156">
        <v>158386.0063</v>
      </c>
      <c r="W1457" s="153">
        <f>IFERROR(__xludf.DUMMYFUNCTION("TO_DATE(INT((X1457/(60*60*24))+""1/1/1970""))"),44064.0)</f>
        <v>44064</v>
      </c>
      <c r="X1457" s="152">
        <v>1.5980184E9</v>
      </c>
      <c r="Y1457" s="152">
        <v>10169.4021</v>
      </c>
      <c r="AA1457" s="153">
        <f>IFERROR(__xludf.DUMMYFUNCTION("TO_DATE(INT((AB1457/(60*60*24))+""1/1/1970""))"),44074.0)</f>
        <v>44074</v>
      </c>
      <c r="AB1457" s="156">
        <v>1.5988644E9</v>
      </c>
      <c r="AC1457" s="156">
        <v>91045.2709</v>
      </c>
      <c r="AE1457" s="153">
        <f>IFERROR(__xludf.DUMMYFUNCTION("TO_DATE(INT((AF1457/(60*60*24))+""1/1/1970""))"),43834.0)</f>
        <v>43834</v>
      </c>
      <c r="AF1457" s="152">
        <v>1.578096E9</v>
      </c>
      <c r="AG1457" s="152">
        <v>90311.3151</v>
      </c>
      <c r="AH1457" s="156"/>
      <c r="AI1457" s="153">
        <f>IFERROR(__xludf.DUMMYFUNCTION("TO_DATE(INT((AJ1457/(60*60*24))+""1/1/1970""))"),44104.0)</f>
        <v>44104</v>
      </c>
      <c r="AJ1457" s="152">
        <v>1.6014384E9</v>
      </c>
      <c r="AK1457" s="152">
        <v>107808.0492</v>
      </c>
      <c r="AL1457" s="156">
        <v>203668.2125</v>
      </c>
      <c r="AM1457" s="159">
        <v>247424.76</v>
      </c>
      <c r="AN1457" s="152">
        <f t="shared" si="1"/>
        <v>35548.1809</v>
      </c>
      <c r="AO1457" s="152">
        <f t="shared" si="2"/>
        <v>158386.0063</v>
      </c>
      <c r="AP1457" s="152">
        <f t="shared" si="3"/>
        <v>10155.5004</v>
      </c>
      <c r="AQ1457" s="152">
        <f t="shared" si="4"/>
        <v>93787.8555</v>
      </c>
      <c r="AR1457" s="152">
        <f t="shared" si="5"/>
        <v>100466.073</v>
      </c>
    </row>
    <row r="1458">
      <c r="A1458" s="156">
        <v>1.5420564E9</v>
      </c>
      <c r="B1458" s="156">
        <v>123508.3287</v>
      </c>
      <c r="D1458" s="153">
        <f>IFERROR(__xludf.DUMMYFUNCTION("TO_DATE(INT((E1458/(60*60*24))+""1/1/1970""))"),44105.0)</f>
        <v>44105</v>
      </c>
      <c r="E1458" s="156">
        <v>1.6015248E9</v>
      </c>
      <c r="F1458" s="156">
        <v>107808.0492</v>
      </c>
      <c r="H1458" s="153">
        <f>IFERROR(__xludf.DUMMYFUNCTION("TO_DATE(INT((I1458/(60*60*24))+""1/1/1970""))"),44105.0)</f>
        <v>44105</v>
      </c>
      <c r="I1458" s="152">
        <v>1.6015248E9</v>
      </c>
      <c r="J1458" s="152">
        <v>198941.2773</v>
      </c>
      <c r="L1458" s="158">
        <v>44105.0</v>
      </c>
      <c r="M1458" s="160">
        <v>248208.51</v>
      </c>
      <c r="O1458" s="153">
        <f>IFERROR(__xludf.DUMMYFUNCTION("TO_DATE(INT((P1458/(60*60*24))+""1/1/1970""))"),43831.0)</f>
        <v>43831</v>
      </c>
      <c r="P1458" s="13">
        <v>1.5778368E9</v>
      </c>
      <c r="Q1458" s="13">
        <v>32728.7269</v>
      </c>
      <c r="S1458" s="153">
        <f>IFERROR(__xludf.DUMMYFUNCTION("TO_DATE(INT((T1458/(60*60*24))+""1/1/1970""))"),44105.0)</f>
        <v>44105</v>
      </c>
      <c r="T1458" s="152">
        <v>1.6015248E9</v>
      </c>
      <c r="U1458" s="152">
        <v>159589.4733</v>
      </c>
      <c r="W1458" s="153">
        <f>IFERROR(__xludf.DUMMYFUNCTION("TO_DATE(INT((X1458/(60*60*24))+""1/1/1970""))"),44065.0)</f>
        <v>44065</v>
      </c>
      <c r="X1458" s="152">
        <v>1.5980544E9</v>
      </c>
      <c r="Y1458" s="152">
        <v>10161.9858</v>
      </c>
      <c r="AA1458" s="153">
        <f>IFERROR(__xludf.DUMMYFUNCTION("TO_DATE(INT((AB1458/(60*60*24))+""1/1/1970""))"),44075.0)</f>
        <v>44075</v>
      </c>
      <c r="AB1458" s="152">
        <v>1.5989436E9</v>
      </c>
      <c r="AC1458" s="152">
        <v>91649.5857</v>
      </c>
      <c r="AE1458" s="153">
        <f>IFERROR(__xludf.DUMMYFUNCTION("TO_DATE(INT((AF1458/(60*60*24))+""1/1/1970""))"),43835.0)</f>
        <v>43835</v>
      </c>
      <c r="AF1458" s="156">
        <v>1.5782652E9</v>
      </c>
      <c r="AG1458" s="156">
        <v>90311.3151</v>
      </c>
      <c r="AH1458" s="156"/>
      <c r="AI1458" s="153">
        <f>IFERROR(__xludf.DUMMYFUNCTION("TO_DATE(INT((AJ1458/(60*60*24))+""1/1/1970""))"),44105.0)</f>
        <v>44105</v>
      </c>
      <c r="AJ1458" s="156">
        <v>1.6015248E9</v>
      </c>
      <c r="AK1458" s="156">
        <v>107808.0492</v>
      </c>
      <c r="AL1458" s="152">
        <v>198941.2773</v>
      </c>
      <c r="AM1458" s="160">
        <v>248208.51</v>
      </c>
      <c r="AN1458" s="152">
        <f t="shared" si="1"/>
        <v>35484.9255</v>
      </c>
      <c r="AO1458" s="152">
        <f t="shared" si="2"/>
        <v>159589.4733</v>
      </c>
      <c r="AP1458" s="152">
        <f t="shared" si="3"/>
        <v>10162.6512</v>
      </c>
      <c r="AQ1458" s="152">
        <f t="shared" si="4"/>
        <v>94129.1168</v>
      </c>
      <c r="AR1458" s="152">
        <f t="shared" si="5"/>
        <v>100307.3239</v>
      </c>
    </row>
    <row r="1459">
      <c r="A1459" s="152">
        <v>1.54211946E9</v>
      </c>
      <c r="B1459" s="152">
        <v>123508.3287</v>
      </c>
      <c r="D1459" s="153">
        <f>IFERROR(__xludf.DUMMYFUNCTION("TO_DATE(INT((E1459/(60*60*24))+""1/1/1970""))"),44106.0)</f>
        <v>44106</v>
      </c>
      <c r="E1459" s="152">
        <v>1.6016112E9</v>
      </c>
      <c r="F1459" s="152">
        <v>107808.0492</v>
      </c>
      <c r="H1459" s="153">
        <f>IFERROR(__xludf.DUMMYFUNCTION("TO_DATE(INT((I1459/(60*60*24))+""1/1/1970""))"),44106.0)</f>
        <v>44106</v>
      </c>
      <c r="I1459" s="156">
        <v>1.6016112E9</v>
      </c>
      <c r="J1459" s="156">
        <v>205480.3377</v>
      </c>
      <c r="L1459" s="158">
        <v>44106.0</v>
      </c>
      <c r="M1459" s="159">
        <v>249689.2</v>
      </c>
      <c r="O1459" s="153">
        <f>IFERROR(__xludf.DUMMYFUNCTION("TO_DATE(INT((P1459/(60*60*24))+""1/1/1970""))"),43832.0)</f>
        <v>43832</v>
      </c>
      <c r="P1459" s="13">
        <v>1.5779232E9</v>
      </c>
      <c r="Q1459" s="13">
        <v>32728.7269</v>
      </c>
      <c r="S1459" s="153">
        <f>IFERROR(__xludf.DUMMYFUNCTION("TO_DATE(INT((T1459/(60*60*24))+""1/1/1970""))"),44106.0)</f>
        <v>44106</v>
      </c>
      <c r="T1459" s="156">
        <v>1.6016112E9</v>
      </c>
      <c r="U1459" s="156">
        <v>160607.4996</v>
      </c>
      <c r="W1459" s="153">
        <f>IFERROR(__xludf.DUMMYFUNCTION("TO_DATE(INT((X1459/(60*60*24))+""1/1/1970""))"),44067.0)</f>
        <v>44067</v>
      </c>
      <c r="X1459" s="156">
        <v>1.5982272E9</v>
      </c>
      <c r="Y1459" s="156">
        <v>10161.7995</v>
      </c>
      <c r="AA1459" s="153">
        <f>IFERROR(__xludf.DUMMYFUNCTION("TO_DATE(INT((AB1459/(60*60*24))+""1/1/1970""))"),44076.0)</f>
        <v>44076</v>
      </c>
      <c r="AB1459" s="156">
        <v>1.5990228E9</v>
      </c>
      <c r="AC1459" s="156">
        <v>91516.9267</v>
      </c>
      <c r="AE1459" s="153">
        <f>IFERROR(__xludf.DUMMYFUNCTION("TO_DATE(INT((AF1459/(60*60*24))+""1/1/1970""))"),43836.0)</f>
        <v>43836</v>
      </c>
      <c r="AF1459" s="152">
        <v>1.5783048E9</v>
      </c>
      <c r="AG1459" s="152">
        <v>90301.8999</v>
      </c>
      <c r="AH1459" s="156"/>
      <c r="AI1459" s="153">
        <f>IFERROR(__xludf.DUMMYFUNCTION("TO_DATE(INT((AJ1459/(60*60*24))+""1/1/1970""))"),44106.0)</f>
        <v>44106</v>
      </c>
      <c r="AJ1459" s="152">
        <v>1.6016112E9</v>
      </c>
      <c r="AK1459" s="152">
        <v>107808.0492</v>
      </c>
      <c r="AL1459" s="156">
        <v>205480.3377</v>
      </c>
      <c r="AM1459" s="159">
        <v>249689.2</v>
      </c>
      <c r="AN1459" s="152">
        <f t="shared" si="1"/>
        <v>35502.0524</v>
      </c>
      <c r="AO1459" s="152">
        <f t="shared" si="2"/>
        <v>160607.4996</v>
      </c>
      <c r="AP1459" s="152">
        <f t="shared" si="3"/>
        <v>10166.2965</v>
      </c>
      <c r="AQ1459" s="152">
        <f t="shared" si="4"/>
        <v>94081.7172</v>
      </c>
      <c r="AR1459" s="152">
        <f t="shared" si="5"/>
        <v>100483.9963</v>
      </c>
    </row>
    <row r="1460">
      <c r="A1460" s="156">
        <v>1.5421428E9</v>
      </c>
      <c r="B1460" s="156">
        <v>123508.3287</v>
      </c>
      <c r="D1460" s="153">
        <f>IFERROR(__xludf.DUMMYFUNCTION("TO_DATE(INT((E1460/(60*60*24))+""1/1/1970""))"),44107.0)</f>
        <v>44107</v>
      </c>
      <c r="E1460" s="156">
        <v>1.6016976E9</v>
      </c>
      <c r="F1460" s="156">
        <v>107808.0492</v>
      </c>
      <c r="H1460" s="153">
        <f>IFERROR(__xludf.DUMMYFUNCTION("TO_DATE(INT((I1460/(60*60*24))+""1/1/1970""))"),44107.0)</f>
        <v>44107</v>
      </c>
      <c r="I1460" s="152">
        <v>1.6016976E9</v>
      </c>
      <c r="J1460" s="152">
        <v>202673.9895</v>
      </c>
      <c r="L1460" s="158">
        <v>44107.0</v>
      </c>
      <c r="M1460" s="160">
        <v>247481.2</v>
      </c>
      <c r="O1460" s="153">
        <f>IFERROR(__xludf.DUMMYFUNCTION("TO_DATE(INT((P1460/(60*60*24))+""1/1/1970""))"),43833.0)</f>
        <v>43833</v>
      </c>
      <c r="P1460" s="13">
        <v>1.5780636E9</v>
      </c>
      <c r="Q1460" s="13">
        <v>32754.1473</v>
      </c>
      <c r="S1460" s="153">
        <f>IFERROR(__xludf.DUMMYFUNCTION("TO_DATE(INT((T1460/(60*60*24))+""1/1/1970""))"),44107.0)</f>
        <v>44107</v>
      </c>
      <c r="T1460" s="152">
        <v>1.6016976E9</v>
      </c>
      <c r="U1460" s="152">
        <v>159104.7532</v>
      </c>
      <c r="W1460" s="153">
        <f>IFERROR(__xludf.DUMMYFUNCTION("TO_DATE(INT((X1460/(60*60*24))+""1/1/1970""))"),44068.0)</f>
        <v>44068</v>
      </c>
      <c r="X1460" s="152">
        <v>1.598364E9</v>
      </c>
      <c r="Y1460" s="152">
        <v>10162.1743</v>
      </c>
      <c r="AA1460" s="153">
        <f>IFERROR(__xludf.DUMMYFUNCTION("TO_DATE(INT((AB1460/(60*60*24))+""1/1/1970""))"),44077.0)</f>
        <v>44077</v>
      </c>
      <c r="AB1460" s="152">
        <v>1.599102E9</v>
      </c>
      <c r="AC1460" s="152">
        <v>91174.2117</v>
      </c>
      <c r="AE1460" s="153">
        <f>IFERROR(__xludf.DUMMYFUNCTION("TO_DATE(INT((AF1460/(60*60*24))+""1/1/1970""))"),43837.0)</f>
        <v>43837</v>
      </c>
      <c r="AF1460" s="156">
        <v>1.578384E9</v>
      </c>
      <c r="AG1460" s="156">
        <v>90015.7608</v>
      </c>
      <c r="AH1460" s="156"/>
      <c r="AI1460" s="153">
        <f>IFERROR(__xludf.DUMMYFUNCTION("TO_DATE(INT((AJ1460/(60*60*24))+""1/1/1970""))"),44107.0)</f>
        <v>44107</v>
      </c>
      <c r="AJ1460" s="156">
        <v>1.6016976E9</v>
      </c>
      <c r="AK1460" s="156">
        <v>107808.0492</v>
      </c>
      <c r="AL1460" s="152">
        <v>202673.9895</v>
      </c>
      <c r="AM1460" s="160">
        <v>247481.2</v>
      </c>
      <c r="AN1460" s="152">
        <f t="shared" si="1"/>
        <v>35559.4305</v>
      </c>
      <c r="AO1460" s="152">
        <f t="shared" si="2"/>
        <v>159104.7532</v>
      </c>
      <c r="AP1460" s="152">
        <f t="shared" si="3"/>
        <v>10159.5838</v>
      </c>
      <c r="AQ1460" s="152">
        <f t="shared" si="4"/>
        <v>94081.7172</v>
      </c>
      <c r="AR1460" s="152">
        <f t="shared" si="5"/>
        <v>100250.1401</v>
      </c>
    </row>
    <row r="1461">
      <c r="A1461" s="152">
        <v>1.54220586E9</v>
      </c>
      <c r="B1461" s="152">
        <v>123508.3287</v>
      </c>
      <c r="D1461" s="153">
        <f>IFERROR(__xludf.DUMMYFUNCTION("TO_DATE(INT((E1461/(60*60*24))+""1/1/1970""))"),44109.0)</f>
        <v>44109</v>
      </c>
      <c r="E1461" s="152">
        <v>1.6019064E9</v>
      </c>
      <c r="F1461" s="152">
        <v>107808.0492</v>
      </c>
      <c r="H1461" s="153">
        <f>IFERROR(__xludf.DUMMYFUNCTION("TO_DATE(INT((I1461/(60*60*24))+""1/1/1970""))"),44109.0)</f>
        <v>44109</v>
      </c>
      <c r="I1461" s="156">
        <v>1.6019064E9</v>
      </c>
      <c r="J1461" s="156">
        <v>202673.9895</v>
      </c>
      <c r="L1461" s="158">
        <v>44109.0</v>
      </c>
      <c r="M1461" s="159">
        <v>247481.2</v>
      </c>
      <c r="O1461" s="153">
        <f>IFERROR(__xludf.DUMMYFUNCTION("TO_DATE(INT((P1461/(60*60*24))+""1/1/1970""))"),43834.0)</f>
        <v>43834</v>
      </c>
      <c r="P1461" s="13">
        <v>1.578096E9</v>
      </c>
      <c r="Q1461" s="13">
        <v>32820.8919</v>
      </c>
      <c r="S1461" s="153">
        <f>IFERROR(__xludf.DUMMYFUNCTION("TO_DATE(INT((T1461/(60*60*24))+""1/1/1970""))"),44109.0)</f>
        <v>44109</v>
      </c>
      <c r="T1461" s="156">
        <v>1.6019064E9</v>
      </c>
      <c r="U1461" s="156">
        <v>159104.7532</v>
      </c>
      <c r="W1461" s="153">
        <f>IFERROR(__xludf.DUMMYFUNCTION("TO_DATE(INT((X1461/(60*60*24))+""1/1/1970""))"),44069.0)</f>
        <v>44069</v>
      </c>
      <c r="X1461" s="152">
        <v>1.5984504E9</v>
      </c>
      <c r="Y1461" s="152">
        <v>10176.6692</v>
      </c>
      <c r="AA1461" s="153">
        <f>IFERROR(__xludf.DUMMYFUNCTION("TO_DATE(INT((AB1461/(60*60*24))+""1/1/1970""))"),44078.0)</f>
        <v>44078</v>
      </c>
      <c r="AB1461" s="156">
        <v>1.5991812E9</v>
      </c>
      <c r="AC1461" s="156">
        <v>90822.5033</v>
      </c>
      <c r="AE1461" s="153">
        <f>IFERROR(__xludf.DUMMYFUNCTION("TO_DATE(INT((AF1461/(60*60*24))+""1/1/1970""))"),43838.0)</f>
        <v>43838</v>
      </c>
      <c r="AF1461" s="152">
        <v>1.5784632E9</v>
      </c>
      <c r="AG1461" s="152">
        <v>90355.9348</v>
      </c>
      <c r="AH1461" s="156"/>
      <c r="AI1461" s="153">
        <f>IFERROR(__xludf.DUMMYFUNCTION("TO_DATE(INT((AJ1461/(60*60*24))+""1/1/1970""))"),44109.0)</f>
        <v>44109</v>
      </c>
      <c r="AJ1461" s="152">
        <v>1.6019064E9</v>
      </c>
      <c r="AK1461" s="152">
        <v>107808.0492</v>
      </c>
      <c r="AL1461" s="156">
        <v>202673.9895</v>
      </c>
      <c r="AM1461" s="159">
        <v>247481.2</v>
      </c>
      <c r="AN1461" s="152">
        <f t="shared" si="1"/>
        <v>35512.7161</v>
      </c>
      <c r="AO1461" s="152">
        <f t="shared" si="2"/>
        <v>159104.7532</v>
      </c>
      <c r="AP1461" s="152">
        <f t="shared" si="3"/>
        <v>10161.9267</v>
      </c>
      <c r="AQ1461" s="152">
        <f t="shared" si="4"/>
        <v>93789.0215</v>
      </c>
      <c r="AR1461" s="152">
        <f t="shared" si="5"/>
        <v>100275.318</v>
      </c>
    </row>
    <row r="1462">
      <c r="A1462" s="156">
        <v>1.5422292E9</v>
      </c>
      <c r="B1462" s="156">
        <v>123508.3287</v>
      </c>
      <c r="D1462" s="153">
        <f>IFERROR(__xludf.DUMMYFUNCTION("TO_DATE(INT((E1462/(60*60*24))+""1/1/1970""))"),44110.0)</f>
        <v>44110</v>
      </c>
      <c r="E1462" s="152">
        <v>1.6019568E9</v>
      </c>
      <c r="F1462" s="152">
        <v>107808.0492</v>
      </c>
      <c r="H1462" s="153">
        <f>IFERROR(__xludf.DUMMYFUNCTION("TO_DATE(INT((I1462/(60*60*24))+""1/1/1970""))"),44110.0)</f>
        <v>44110</v>
      </c>
      <c r="I1462" s="156">
        <v>1.6019568E9</v>
      </c>
      <c r="J1462" s="156">
        <v>204244.766</v>
      </c>
      <c r="L1462" s="158">
        <v>44110.0</v>
      </c>
      <c r="M1462" s="159">
        <v>251566.0</v>
      </c>
      <c r="O1462" s="153">
        <f>IFERROR(__xludf.DUMMYFUNCTION("TO_DATE(INT((P1462/(60*60*24))+""1/1/1970""))"),43835.0)</f>
        <v>43835</v>
      </c>
      <c r="P1462" s="13">
        <v>1.5781824E9</v>
      </c>
      <c r="Q1462" s="13">
        <v>32820.8919</v>
      </c>
      <c r="S1462" s="153">
        <f>IFERROR(__xludf.DUMMYFUNCTION("TO_DATE(INT((T1462/(60*60*24))+""1/1/1970""))"),44110.0)</f>
        <v>44110</v>
      </c>
      <c r="T1462" s="156">
        <v>1.6019568E9</v>
      </c>
      <c r="U1462" s="156">
        <v>161882.2028</v>
      </c>
      <c r="W1462" s="153">
        <f>IFERROR(__xludf.DUMMYFUNCTION("TO_DATE(INT((X1462/(60*60*24))+""1/1/1970""))"),44070.0)</f>
        <v>44070</v>
      </c>
      <c r="X1462" s="152">
        <v>1.5985368E9</v>
      </c>
      <c r="Y1462" s="152">
        <v>10177.4601</v>
      </c>
      <c r="AA1462" s="153">
        <f>IFERROR(__xludf.DUMMYFUNCTION("TO_DATE(INT((AB1462/(60*60*24))+""1/1/1970""))"),44080.0)</f>
        <v>44080</v>
      </c>
      <c r="AB1462" s="152">
        <v>1.5994296E9</v>
      </c>
      <c r="AC1462" s="152">
        <v>90832.2227</v>
      </c>
      <c r="AE1462" s="153">
        <f>IFERROR(__xludf.DUMMYFUNCTION("TO_DATE(INT((AF1462/(60*60*24))+""1/1/1970""))"),43839.0)</f>
        <v>43839</v>
      </c>
      <c r="AF1462" s="156">
        <v>1.5785424E9</v>
      </c>
      <c r="AG1462" s="156">
        <v>90690.7872</v>
      </c>
      <c r="AH1462" s="156"/>
      <c r="AI1462" s="153">
        <f>IFERROR(__xludf.DUMMYFUNCTION("TO_DATE(INT((AJ1462/(60*60*24))+""1/1/1970""))"),44110.0)</f>
        <v>44110</v>
      </c>
      <c r="AJ1462" s="152">
        <v>1.6019568E9</v>
      </c>
      <c r="AK1462" s="152">
        <v>107808.0492</v>
      </c>
      <c r="AL1462" s="156">
        <v>204244.766</v>
      </c>
      <c r="AM1462" s="159">
        <v>251566.0</v>
      </c>
      <c r="AN1462" s="152">
        <f t="shared" si="1"/>
        <v>35482.6949</v>
      </c>
      <c r="AO1462" s="152">
        <f t="shared" si="2"/>
        <v>161882.2028</v>
      </c>
      <c r="AP1462" s="152">
        <f t="shared" si="3"/>
        <v>10155.7081</v>
      </c>
      <c r="AQ1462" s="152">
        <f t="shared" si="4"/>
        <v>93507.968</v>
      </c>
      <c r="AR1462" s="152">
        <f t="shared" si="5"/>
        <v>100867.6401</v>
      </c>
    </row>
    <row r="1463">
      <c r="A1463" s="152">
        <v>1.54229226E9</v>
      </c>
      <c r="B1463" s="152">
        <v>123508.3287</v>
      </c>
      <c r="D1463" s="153">
        <f>IFERROR(__xludf.DUMMYFUNCTION("TO_DATE(INT((E1463/(60*60*24))+""1/1/1970""))"),44111.0)</f>
        <v>44111</v>
      </c>
      <c r="E1463" s="156">
        <v>1.6020432E9</v>
      </c>
      <c r="F1463" s="156">
        <v>107808.0492</v>
      </c>
      <c r="H1463" s="153">
        <f>IFERROR(__xludf.DUMMYFUNCTION("TO_DATE(INT((I1463/(60*60*24))+""1/1/1970""))"),44111.0)</f>
        <v>44111</v>
      </c>
      <c r="I1463" s="152">
        <v>1.6020432E9</v>
      </c>
      <c r="J1463" s="152">
        <v>201376.1529</v>
      </c>
      <c r="L1463" s="158">
        <v>44111.0</v>
      </c>
      <c r="M1463" s="160">
        <v>248233.3</v>
      </c>
      <c r="O1463" s="153">
        <f>IFERROR(__xludf.DUMMYFUNCTION("TO_DATE(INT((P1463/(60*60*24))+""1/1/1970""))"),43836.0)</f>
        <v>43836</v>
      </c>
      <c r="P1463" s="13">
        <v>1.5782688E9</v>
      </c>
      <c r="Q1463" s="13">
        <v>32864.2065</v>
      </c>
      <c r="S1463" s="153">
        <f>IFERROR(__xludf.DUMMYFUNCTION("TO_DATE(INT((T1463/(60*60*24))+""1/1/1970""))"),44111.0)</f>
        <v>44111</v>
      </c>
      <c r="T1463" s="152">
        <v>1.6020432E9</v>
      </c>
      <c r="U1463" s="152">
        <v>159607.804</v>
      </c>
      <c r="W1463" s="153">
        <f>IFERROR(__xludf.DUMMYFUNCTION("TO_DATE(INT((X1463/(60*60*24))+""1/1/1970""))"),44071.0)</f>
        <v>44071</v>
      </c>
      <c r="X1463" s="152">
        <v>1.5986232E9</v>
      </c>
      <c r="Y1463" s="152">
        <v>10187.8952</v>
      </c>
      <c r="AA1463" s="153">
        <f>IFERROR(__xludf.DUMMYFUNCTION("TO_DATE(INT((AB1463/(60*60*24))+""1/1/1970""))"),44081.0)</f>
        <v>44081</v>
      </c>
      <c r="AB1463" s="152">
        <v>1.5994692E9</v>
      </c>
      <c r="AC1463" s="152">
        <v>91066.875</v>
      </c>
      <c r="AE1463" s="153">
        <f>IFERROR(__xludf.DUMMYFUNCTION("TO_DATE(INT((AF1463/(60*60*24))+""1/1/1970""))"),43840.0)</f>
        <v>43840</v>
      </c>
      <c r="AF1463" s="152">
        <v>1.5786216E9</v>
      </c>
      <c r="AG1463" s="152">
        <v>90720.6701</v>
      </c>
      <c r="AH1463" s="156"/>
      <c r="AI1463" s="153">
        <f>IFERROR(__xludf.DUMMYFUNCTION("TO_DATE(INT((AJ1463/(60*60*24))+""1/1/1970""))"),44111.0)</f>
        <v>44111</v>
      </c>
      <c r="AJ1463" s="156">
        <v>1.6020432E9</v>
      </c>
      <c r="AK1463" s="156">
        <v>107808.0492</v>
      </c>
      <c r="AL1463" s="152">
        <v>201376.1529</v>
      </c>
      <c r="AM1463" s="160">
        <v>248233.3</v>
      </c>
      <c r="AN1463" s="152">
        <f t="shared" si="1"/>
        <v>35532.3858</v>
      </c>
      <c r="AO1463" s="152">
        <f t="shared" si="2"/>
        <v>159607.804</v>
      </c>
      <c r="AP1463" s="152">
        <f t="shared" si="3"/>
        <v>10151.9237</v>
      </c>
      <c r="AQ1463" s="152">
        <f t="shared" si="4"/>
        <v>93657.5899</v>
      </c>
      <c r="AR1463" s="152">
        <f t="shared" si="5"/>
        <v>100425.5323</v>
      </c>
    </row>
    <row r="1464">
      <c r="A1464" s="156">
        <v>1.5423156E9</v>
      </c>
      <c r="B1464" s="156">
        <v>123508.3287</v>
      </c>
      <c r="D1464" s="153">
        <f>IFERROR(__xludf.DUMMYFUNCTION("TO_DATE(INT((E1464/(60*60*24))+""1/1/1970""))"),44112.0)</f>
        <v>44112</v>
      </c>
      <c r="E1464" s="152">
        <v>1.6021296E9</v>
      </c>
      <c r="F1464" s="152">
        <v>107808.0492</v>
      </c>
      <c r="H1464" s="153">
        <f>IFERROR(__xludf.DUMMYFUNCTION("TO_DATE(INT((I1464/(60*60*24))+""1/1/1970""))"),44112.0)</f>
        <v>44112</v>
      </c>
      <c r="I1464" s="156">
        <v>1.6021296E9</v>
      </c>
      <c r="J1464" s="156">
        <v>201926.1225</v>
      </c>
      <c r="L1464" s="158">
        <v>44112.0</v>
      </c>
      <c r="M1464" s="159">
        <v>252256.0</v>
      </c>
      <c r="O1464" s="153">
        <f>IFERROR(__xludf.DUMMYFUNCTION("TO_DATE(INT((P1464/(60*60*24))+""1/1/1970""))"),43837.0)</f>
        <v>43837</v>
      </c>
      <c r="P1464" s="13">
        <v>1.5784092E9</v>
      </c>
      <c r="Q1464" s="13">
        <v>32795.3943</v>
      </c>
      <c r="S1464" s="153">
        <f>IFERROR(__xludf.DUMMYFUNCTION("TO_DATE(INT((T1464/(60*60*24))+""1/1/1970""))"),44112.0)</f>
        <v>44112</v>
      </c>
      <c r="T1464" s="156">
        <v>1.6021296E9</v>
      </c>
      <c r="U1464" s="156">
        <v>162355.7379</v>
      </c>
      <c r="W1464" s="153">
        <f>IFERROR(__xludf.DUMMYFUNCTION("TO_DATE(INT((X1464/(60*60*24))+""1/1/1970""))"),44072.0)</f>
        <v>44072</v>
      </c>
      <c r="X1464" s="152">
        <v>1.5986592E9</v>
      </c>
      <c r="Y1464" s="152">
        <v>10195.0701</v>
      </c>
      <c r="AA1464" s="153">
        <f>IFERROR(__xludf.DUMMYFUNCTION("TO_DATE(INT((AB1464/(60*60*24))+""1/1/1970""))"),44082.0)</f>
        <v>44082</v>
      </c>
      <c r="AB1464" s="156">
        <v>1.5995484E9</v>
      </c>
      <c r="AC1464" s="156">
        <v>91154.2798</v>
      </c>
      <c r="AE1464" s="153">
        <f>IFERROR(__xludf.DUMMYFUNCTION("TO_DATE(INT((AF1464/(60*60*24))+""1/1/1970""))"),43841.0)</f>
        <v>43841</v>
      </c>
      <c r="AF1464" s="156">
        <v>1.5787008E9</v>
      </c>
      <c r="AG1464" s="156">
        <v>90628.1559</v>
      </c>
      <c r="AH1464" s="156"/>
      <c r="AI1464" s="153">
        <f>IFERROR(__xludf.DUMMYFUNCTION("TO_DATE(INT((AJ1464/(60*60*24))+""1/1/1970""))"),44112.0)</f>
        <v>44112</v>
      </c>
      <c r="AJ1464" s="152">
        <v>1.6021296E9</v>
      </c>
      <c r="AK1464" s="152">
        <v>107808.0492</v>
      </c>
      <c r="AL1464" s="156">
        <v>201926.1225</v>
      </c>
      <c r="AM1464" s="159">
        <v>252256.0</v>
      </c>
      <c r="AN1464" s="152">
        <f t="shared" si="1"/>
        <v>35562.4475</v>
      </c>
      <c r="AO1464" s="152">
        <f t="shared" si="2"/>
        <v>162355.7379</v>
      </c>
      <c r="AP1464" s="152">
        <f t="shared" si="3"/>
        <v>10159.0824</v>
      </c>
      <c r="AQ1464" s="152">
        <f t="shared" si="4"/>
        <v>93564.2458</v>
      </c>
      <c r="AR1464" s="152">
        <f t="shared" si="5"/>
        <v>100669.2036</v>
      </c>
    </row>
    <row r="1465">
      <c r="A1465" s="152">
        <v>1.54237866E9</v>
      </c>
      <c r="B1465" s="152">
        <v>123508.3287</v>
      </c>
      <c r="D1465" s="153">
        <f>IFERROR(__xludf.DUMMYFUNCTION("TO_DATE(INT((E1465/(60*60*24))+""1/1/1970""))"),44113.0)</f>
        <v>44113</v>
      </c>
      <c r="E1465" s="156">
        <v>1.602216E9</v>
      </c>
      <c r="F1465" s="156">
        <v>107808.0492</v>
      </c>
      <c r="H1465" s="153">
        <f>IFERROR(__xludf.DUMMYFUNCTION("TO_DATE(INT((I1465/(60*60*24))+""1/1/1970""))"),44113.0)</f>
        <v>44113</v>
      </c>
      <c r="I1465" s="152">
        <v>1.602216E9</v>
      </c>
      <c r="J1465" s="152">
        <v>200739.877</v>
      </c>
      <c r="L1465" s="158">
        <v>44113.0</v>
      </c>
      <c r="M1465" s="160">
        <v>254339.8</v>
      </c>
      <c r="O1465" s="153">
        <f>IFERROR(__xludf.DUMMYFUNCTION("TO_DATE(INT((P1465/(60*60*24))+""1/1/1970""))"),43838.0)</f>
        <v>43838</v>
      </c>
      <c r="P1465" s="13">
        <v>1.5784956E9</v>
      </c>
      <c r="Q1465" s="13">
        <v>32869.2215</v>
      </c>
      <c r="S1465" s="153">
        <f>IFERROR(__xludf.DUMMYFUNCTION("TO_DATE(INT((T1465/(60*60*24))+""1/1/1970""))"),44113.0)</f>
        <v>44113</v>
      </c>
      <c r="T1465" s="152">
        <v>1.602216E9</v>
      </c>
      <c r="U1465" s="152">
        <v>163793.838</v>
      </c>
      <c r="W1465" s="153">
        <f>IFERROR(__xludf.DUMMYFUNCTION("TO_DATE(INT((X1465/(60*60*24))+""1/1/1970""))"),44074.0)</f>
        <v>44074</v>
      </c>
      <c r="X1465" s="156">
        <v>1.598832E9</v>
      </c>
      <c r="Y1465" s="156">
        <v>10200.2046</v>
      </c>
      <c r="AA1465" s="153">
        <f>IFERROR(__xludf.DUMMYFUNCTION("TO_DATE(INT((AB1465/(60*60*24))+""1/1/1970""))"),44083.0)</f>
        <v>44083</v>
      </c>
      <c r="AB1465" s="152">
        <v>1.5996276E9</v>
      </c>
      <c r="AC1465" s="152">
        <v>92267.3826</v>
      </c>
      <c r="AE1465" s="153">
        <f>IFERROR(__xludf.DUMMYFUNCTION("TO_DATE(INT((AF1465/(60*60*24))+""1/1/1970""))"),43842.0)</f>
        <v>43842</v>
      </c>
      <c r="AF1465" s="152">
        <v>1.57887E9</v>
      </c>
      <c r="AG1465" s="152">
        <v>90628.1559</v>
      </c>
      <c r="AH1465" s="156"/>
      <c r="AI1465" s="153">
        <f>IFERROR(__xludf.DUMMYFUNCTION("TO_DATE(INT((AJ1465/(60*60*24))+""1/1/1970""))"),44113.0)</f>
        <v>44113</v>
      </c>
      <c r="AJ1465" s="156">
        <v>1.602216E9</v>
      </c>
      <c r="AK1465" s="156">
        <v>107808.0492</v>
      </c>
      <c r="AL1465" s="152">
        <v>200739.877</v>
      </c>
      <c r="AM1465" s="160">
        <v>254339.8</v>
      </c>
      <c r="AN1465" s="152">
        <f t="shared" si="1"/>
        <v>35615.2522</v>
      </c>
      <c r="AO1465" s="152">
        <f t="shared" si="2"/>
        <v>163793.838</v>
      </c>
      <c r="AP1465" s="152">
        <f t="shared" si="3"/>
        <v>10169.8368</v>
      </c>
      <c r="AQ1465" s="152">
        <f t="shared" si="4"/>
        <v>93736.6848</v>
      </c>
      <c r="AR1465" s="152">
        <f t="shared" si="5"/>
        <v>100679.4455</v>
      </c>
    </row>
    <row r="1466">
      <c r="A1466" s="156">
        <v>1.542402E9</v>
      </c>
      <c r="B1466" s="156">
        <v>123508.3287</v>
      </c>
      <c r="D1466" s="153">
        <f>IFERROR(__xludf.DUMMYFUNCTION("TO_DATE(INT((E1466/(60*60*24))+""1/1/1970""))"),44114.0)</f>
        <v>44114</v>
      </c>
      <c r="E1466" s="152">
        <v>1.6023024E9</v>
      </c>
      <c r="F1466" s="152">
        <v>107808.0492</v>
      </c>
      <c r="H1466" s="153">
        <f>IFERROR(__xludf.DUMMYFUNCTION("TO_DATE(INT((I1466/(60*60*24))+""1/1/1970""))"),44114.0)</f>
        <v>44114</v>
      </c>
      <c r="I1466" s="156">
        <v>1.6023024E9</v>
      </c>
      <c r="J1466" s="156">
        <v>199363.834</v>
      </c>
      <c r="L1466" s="158">
        <v>44114.0</v>
      </c>
      <c r="M1466" s="159">
        <v>256458.1</v>
      </c>
      <c r="O1466" s="153">
        <f>IFERROR(__xludf.DUMMYFUNCTION("TO_DATE(INT((P1466/(60*60*24))+""1/1/1970""))"),43839.0)</f>
        <v>43839</v>
      </c>
      <c r="P1466" s="13">
        <v>1.578582E9</v>
      </c>
      <c r="Q1466" s="13">
        <v>32605.0854</v>
      </c>
      <c r="S1466" s="153">
        <f>IFERROR(__xludf.DUMMYFUNCTION("TO_DATE(INT((T1466/(60*60*24))+""1/1/1970""))"),44114.0)</f>
        <v>44114</v>
      </c>
      <c r="T1466" s="156">
        <v>1.6023024E9</v>
      </c>
      <c r="U1466" s="156">
        <v>165238.8075</v>
      </c>
      <c r="W1466" s="153">
        <f>IFERROR(__xludf.DUMMYFUNCTION("TO_DATE(INT((X1466/(60*60*24))+""1/1/1970""))"),44075.0)</f>
        <v>44075</v>
      </c>
      <c r="X1466" s="152">
        <v>1.5989688E9</v>
      </c>
      <c r="Y1466" s="152">
        <v>10210.242</v>
      </c>
      <c r="AA1466" s="153">
        <f>IFERROR(__xludf.DUMMYFUNCTION("TO_DATE(INT((AB1466/(60*60*24))+""1/1/1970""))"),44084.0)</f>
        <v>44084</v>
      </c>
      <c r="AB1466" s="156">
        <v>1.5997068E9</v>
      </c>
      <c r="AC1466" s="156">
        <v>91821.7299</v>
      </c>
      <c r="AE1466" s="153">
        <f>IFERROR(__xludf.DUMMYFUNCTION("TO_DATE(INT((AF1466/(60*60*24))+""1/1/1970""))"),43843.0)</f>
        <v>43843</v>
      </c>
      <c r="AF1466" s="156">
        <v>1.5789096E9</v>
      </c>
      <c r="AG1466" s="156">
        <v>90664.1791</v>
      </c>
      <c r="AH1466" s="156"/>
      <c r="AI1466" s="153">
        <f>IFERROR(__xludf.DUMMYFUNCTION("TO_DATE(INT((AJ1466/(60*60*24))+""1/1/1970""))"),44114.0)</f>
        <v>44114</v>
      </c>
      <c r="AJ1466" s="152">
        <v>1.6023024E9</v>
      </c>
      <c r="AK1466" s="152">
        <v>107808.0492</v>
      </c>
      <c r="AL1466" s="156">
        <v>199363.834</v>
      </c>
      <c r="AM1466" s="159">
        <v>256458.1</v>
      </c>
      <c r="AN1466" s="152">
        <f t="shared" si="1"/>
        <v>35597.3531</v>
      </c>
      <c r="AO1466" s="152">
        <f t="shared" si="2"/>
        <v>165238.8075</v>
      </c>
      <c r="AP1466" s="152">
        <f t="shared" si="3"/>
        <v>10162.0163</v>
      </c>
      <c r="AQ1466" s="152">
        <f t="shared" si="4"/>
        <v>93736.6848</v>
      </c>
      <c r="AR1466" s="152">
        <f t="shared" si="5"/>
        <v>101202.6349</v>
      </c>
    </row>
    <row r="1467">
      <c r="A1467" s="152">
        <v>1.54263786E9</v>
      </c>
      <c r="B1467" s="152">
        <v>123508.3287</v>
      </c>
      <c r="D1467" s="153">
        <f>IFERROR(__xludf.DUMMYFUNCTION("TO_DATE(INT((E1467/(60*60*24))+""1/1/1970""))"),44116.0)</f>
        <v>44116</v>
      </c>
      <c r="E1467" s="156">
        <v>1.6025112E9</v>
      </c>
      <c r="F1467" s="156">
        <v>107808.0492</v>
      </c>
      <c r="H1467" s="153">
        <f>IFERROR(__xludf.DUMMYFUNCTION("TO_DATE(INT((I1467/(60*60*24))+""1/1/1970""))"),44116.0)</f>
        <v>44116</v>
      </c>
      <c r="I1467" s="152">
        <v>1.6025112E9</v>
      </c>
      <c r="J1467" s="152">
        <v>199363.834</v>
      </c>
      <c r="L1467" s="158">
        <v>44116.0</v>
      </c>
      <c r="M1467" s="160">
        <v>256458.1</v>
      </c>
      <c r="O1467" s="153">
        <f>IFERROR(__xludf.DUMMYFUNCTION("TO_DATE(INT((P1467/(60*60*24))+""1/1/1970""))"),43840.0)</f>
        <v>43840</v>
      </c>
      <c r="P1467" s="13">
        <v>1.5786684E9</v>
      </c>
      <c r="Q1467" s="13">
        <v>32485.4749</v>
      </c>
      <c r="S1467" s="153">
        <f>IFERROR(__xludf.DUMMYFUNCTION("TO_DATE(INT((T1467/(60*60*24))+""1/1/1970""))"),44116.0)</f>
        <v>44116</v>
      </c>
      <c r="T1467" s="152">
        <v>1.6025112E9</v>
      </c>
      <c r="U1467" s="152">
        <v>165238.8075</v>
      </c>
      <c r="W1467" s="153">
        <f>IFERROR(__xludf.DUMMYFUNCTION("TO_DATE(INT((X1467/(60*60*24))+""1/1/1970""))"),44076.0)</f>
        <v>44076</v>
      </c>
      <c r="X1467" s="152">
        <v>1.5990552E9</v>
      </c>
      <c r="Y1467" s="152">
        <v>10198.1611</v>
      </c>
      <c r="AA1467" s="153">
        <f>IFERROR(__xludf.DUMMYFUNCTION("TO_DATE(INT((AB1467/(60*60*24))+""1/1/1970""))"),44085.0)</f>
        <v>44085</v>
      </c>
      <c r="AB1467" s="152">
        <v>1.599786E9</v>
      </c>
      <c r="AC1467" s="152">
        <v>92465.7362</v>
      </c>
      <c r="AE1467" s="153">
        <f>IFERROR(__xludf.DUMMYFUNCTION("TO_DATE(INT((AF1467/(60*60*24))+""1/1/1970""))"),43844.0)</f>
        <v>43844</v>
      </c>
      <c r="AF1467" s="152">
        <v>1.5789888E9</v>
      </c>
      <c r="AG1467" s="152">
        <v>90514.7645</v>
      </c>
      <c r="AH1467" s="156"/>
      <c r="AI1467" s="153">
        <f>IFERROR(__xludf.DUMMYFUNCTION("TO_DATE(INT((AJ1467/(60*60*24))+""1/1/1970""))"),44116.0)</f>
        <v>44116</v>
      </c>
      <c r="AJ1467" s="156">
        <v>1.6025112E9</v>
      </c>
      <c r="AK1467" s="156">
        <v>107808.0492</v>
      </c>
      <c r="AL1467" s="152">
        <v>199363.834</v>
      </c>
      <c r="AM1467" s="160">
        <v>256458.1</v>
      </c>
      <c r="AN1467" s="152">
        <f t="shared" si="1"/>
        <v>35605.7038</v>
      </c>
      <c r="AO1467" s="152">
        <f t="shared" si="2"/>
        <v>165238.8075</v>
      </c>
      <c r="AP1467" s="152">
        <f t="shared" si="3"/>
        <v>10160.6215</v>
      </c>
      <c r="AQ1467" s="152">
        <f t="shared" si="4"/>
        <v>93291.9651</v>
      </c>
      <c r="AR1467" s="152">
        <f t="shared" si="5"/>
        <v>101095.9486</v>
      </c>
    </row>
    <row r="1468">
      <c r="A1468" s="156">
        <v>1.5426612E9</v>
      </c>
      <c r="B1468" s="156">
        <v>123508.3287</v>
      </c>
      <c r="D1468" s="153">
        <f>IFERROR(__xludf.DUMMYFUNCTION("TO_DATE(INT((E1468/(60*60*24))+""1/1/1970""))"),44117.0)</f>
        <v>44117</v>
      </c>
      <c r="E1468" s="156">
        <v>1.6025616E9</v>
      </c>
      <c r="F1468" s="156">
        <v>108698.3147</v>
      </c>
      <c r="H1468" s="153">
        <f>IFERROR(__xludf.DUMMYFUNCTION("TO_DATE(INT((I1468/(60*60*24))+""1/1/1970""))"),44117.0)</f>
        <v>44117</v>
      </c>
      <c r="I1468" s="152">
        <v>1.6025616E9</v>
      </c>
      <c r="J1468" s="152">
        <v>198999.2027</v>
      </c>
      <c r="L1468" s="158">
        <v>44117.0</v>
      </c>
      <c r="M1468" s="160">
        <v>260308.3</v>
      </c>
      <c r="O1468" s="153">
        <f>IFERROR(__xludf.DUMMYFUNCTION("TO_DATE(INT((P1468/(60*60*24))+""1/1/1970""))"),43841.0)</f>
        <v>43841</v>
      </c>
      <c r="P1468" s="13">
        <v>1.5787008E9</v>
      </c>
      <c r="Q1468" s="13">
        <v>32487.0029</v>
      </c>
      <c r="S1468" s="153">
        <f>IFERROR(__xludf.DUMMYFUNCTION("TO_DATE(INT((T1468/(60*60*24))+""1/1/1970""))"),44117.0)</f>
        <v>44117</v>
      </c>
      <c r="T1468" s="152">
        <v>1.6025616E9</v>
      </c>
      <c r="U1468" s="152">
        <v>167898.0092</v>
      </c>
      <c r="W1468" s="153">
        <f>IFERROR(__xludf.DUMMYFUNCTION("TO_DATE(INT((X1468/(60*60*24))+""1/1/1970""))"),44077.0)</f>
        <v>44077</v>
      </c>
      <c r="X1468" s="152">
        <v>1.5991416E9</v>
      </c>
      <c r="Y1468" s="152">
        <v>10188.8909</v>
      </c>
      <c r="AA1468" s="153">
        <f>IFERROR(__xludf.DUMMYFUNCTION("TO_DATE(INT((AB1468/(60*60*24))+""1/1/1970""))"),44087.0)</f>
        <v>44087</v>
      </c>
      <c r="AB1468" s="156">
        <v>1.6000344E9</v>
      </c>
      <c r="AC1468" s="156">
        <v>92335.6579</v>
      </c>
      <c r="AE1468" s="153">
        <f>IFERROR(__xludf.DUMMYFUNCTION("TO_DATE(INT((AF1468/(60*60*24))+""1/1/1970""))"),43845.0)</f>
        <v>43845</v>
      </c>
      <c r="AF1468" s="156">
        <v>1.579068E9</v>
      </c>
      <c r="AG1468" s="156">
        <v>90569.6181</v>
      </c>
      <c r="AH1468" s="156"/>
      <c r="AI1468" s="153">
        <f>IFERROR(__xludf.DUMMYFUNCTION("TO_DATE(INT((AJ1468/(60*60*24))+""1/1/1970""))"),44117.0)</f>
        <v>44117</v>
      </c>
      <c r="AJ1468" s="156">
        <v>1.6025616E9</v>
      </c>
      <c r="AK1468" s="156">
        <v>108698.3147</v>
      </c>
      <c r="AL1468" s="152">
        <v>198999.2027</v>
      </c>
      <c r="AM1468" s="160">
        <v>260308.3</v>
      </c>
      <c r="AN1468" s="152">
        <f t="shared" si="1"/>
        <v>35682.6927</v>
      </c>
      <c r="AO1468" s="152">
        <f t="shared" si="2"/>
        <v>167898.0092</v>
      </c>
      <c r="AP1468" s="152">
        <f t="shared" si="3"/>
        <v>10156.0332</v>
      </c>
      <c r="AQ1468" s="152">
        <f t="shared" si="4"/>
        <v>93084.8403</v>
      </c>
      <c r="AR1468" s="152">
        <f t="shared" si="5"/>
        <v>101072.0509</v>
      </c>
    </row>
    <row r="1469">
      <c r="A1469" s="152">
        <v>1.54272426E9</v>
      </c>
      <c r="B1469" s="152">
        <v>123508.3287</v>
      </c>
      <c r="D1469" s="153">
        <f>IFERROR(__xludf.DUMMYFUNCTION("TO_DATE(INT((E1469/(60*60*24))+""1/1/1970""))"),44118.0)</f>
        <v>44118</v>
      </c>
      <c r="E1469" s="152">
        <v>1.602648E9</v>
      </c>
      <c r="F1469" s="152">
        <v>108659.5953</v>
      </c>
      <c r="H1469" s="153">
        <f>IFERROR(__xludf.DUMMYFUNCTION("TO_DATE(INT((I1469/(60*60*24))+""1/1/1970""))"),44118.0)</f>
        <v>44118</v>
      </c>
      <c r="I1469" s="156">
        <v>1.602648E9</v>
      </c>
      <c r="J1469" s="156">
        <v>202368.2318</v>
      </c>
      <c r="L1469" s="158">
        <v>44118.0</v>
      </c>
      <c r="M1469" s="159">
        <v>258721.3</v>
      </c>
      <c r="O1469" s="153">
        <f>IFERROR(__xludf.DUMMYFUNCTION("TO_DATE(INT((P1469/(60*60*24))+""1/1/1970""))"),43842.0)</f>
        <v>43842</v>
      </c>
      <c r="P1469" s="13">
        <v>1.5787872E9</v>
      </c>
      <c r="Q1469" s="13">
        <v>32487.0029</v>
      </c>
      <c r="S1469" s="153">
        <f>IFERROR(__xludf.DUMMYFUNCTION("TO_DATE(INT((T1469/(60*60*24))+""1/1/1970""))"),44118.0)</f>
        <v>44118</v>
      </c>
      <c r="T1469" s="156">
        <v>1.602648E9</v>
      </c>
      <c r="U1469" s="156">
        <v>166816.7763</v>
      </c>
      <c r="W1469" s="153">
        <f>IFERROR(__xludf.DUMMYFUNCTION("TO_DATE(INT((X1469/(60*60*24))+""1/1/1970""))"),44078.0)</f>
        <v>44078</v>
      </c>
      <c r="X1469" s="152">
        <v>1.599228E9</v>
      </c>
      <c r="Y1469" s="152">
        <v>10175.2549</v>
      </c>
      <c r="AA1469" s="153">
        <f>IFERROR(__xludf.DUMMYFUNCTION("TO_DATE(INT((AB1469/(60*60*24))+""1/1/1970""))"),44088.0)</f>
        <v>44088</v>
      </c>
      <c r="AB1469" s="156">
        <v>1.600074E9</v>
      </c>
      <c r="AC1469" s="156">
        <v>92337.9896</v>
      </c>
      <c r="AE1469" s="153">
        <f>IFERROR(__xludf.DUMMYFUNCTION("TO_DATE(INT((AF1469/(60*60*24))+""1/1/1970""))"),43846.0)</f>
        <v>43846</v>
      </c>
      <c r="AF1469" s="152">
        <v>1.5791472E9</v>
      </c>
      <c r="AG1469" s="152">
        <v>90368.2154</v>
      </c>
      <c r="AH1469" s="156"/>
      <c r="AI1469" s="153">
        <f>IFERROR(__xludf.DUMMYFUNCTION("TO_DATE(INT((AJ1469/(60*60*24))+""1/1/1970""))"),44118.0)</f>
        <v>44118</v>
      </c>
      <c r="AJ1469" s="152">
        <v>1.602648E9</v>
      </c>
      <c r="AK1469" s="152">
        <v>108659.5953</v>
      </c>
      <c r="AL1469" s="156">
        <v>202368.2318</v>
      </c>
      <c r="AM1469" s="159">
        <v>258721.3</v>
      </c>
      <c r="AN1469" s="152">
        <f t="shared" si="1"/>
        <v>35691.4328</v>
      </c>
      <c r="AO1469" s="152">
        <f t="shared" si="2"/>
        <v>166816.7763</v>
      </c>
      <c r="AP1469" s="152">
        <f t="shared" si="3"/>
        <v>10144.9171</v>
      </c>
      <c r="AQ1469" s="152">
        <f t="shared" si="4"/>
        <v>93994.5903</v>
      </c>
      <c r="AR1469" s="152">
        <f t="shared" si="5"/>
        <v>100469.0602</v>
      </c>
    </row>
    <row r="1470">
      <c r="A1470" s="156">
        <v>1.5427476E9</v>
      </c>
      <c r="B1470" s="156">
        <v>123508.3287</v>
      </c>
      <c r="D1470" s="153">
        <f>IFERROR(__xludf.DUMMYFUNCTION("TO_DATE(INT((E1470/(60*60*24))+""1/1/1970""))"),44119.0)</f>
        <v>44119</v>
      </c>
      <c r="E1470" s="156">
        <v>1.6027344E9</v>
      </c>
      <c r="F1470" s="156">
        <v>108659.5953</v>
      </c>
      <c r="H1470" s="153">
        <f>IFERROR(__xludf.DUMMYFUNCTION("TO_DATE(INT((I1470/(60*60*24))+""1/1/1970""))"),44119.0)</f>
        <v>44119</v>
      </c>
      <c r="I1470" s="152">
        <v>1.6027344E9</v>
      </c>
      <c r="J1470" s="152">
        <v>201872.3835</v>
      </c>
      <c r="L1470" s="158">
        <v>44119.0</v>
      </c>
      <c r="M1470" s="160">
        <v>257203.3</v>
      </c>
      <c r="O1470" s="153">
        <f>IFERROR(__xludf.DUMMYFUNCTION("TO_DATE(INT((P1470/(60*60*24))+""1/1/1970""))"),43843.0)</f>
        <v>43843</v>
      </c>
      <c r="P1470" s="13">
        <v>1.5788736E9</v>
      </c>
      <c r="Q1470" s="13">
        <v>32476.1196</v>
      </c>
      <c r="S1470" s="153">
        <f>IFERROR(__xludf.DUMMYFUNCTION("TO_DATE(INT((T1470/(60*60*24))+""1/1/1970""))"),44119.0)</f>
        <v>44119</v>
      </c>
      <c r="T1470" s="152">
        <v>1.6027344E9</v>
      </c>
      <c r="U1470" s="152">
        <v>165777.4028</v>
      </c>
      <c r="W1470" s="153">
        <f>IFERROR(__xludf.DUMMYFUNCTION("TO_DATE(INT((X1470/(60*60*24))+""1/1/1970""))"),44079.0)</f>
        <v>44079</v>
      </c>
      <c r="X1470" s="152">
        <v>1.599264E9</v>
      </c>
      <c r="Y1470" s="152">
        <v>10182.7122</v>
      </c>
      <c r="AA1470" s="153">
        <f>IFERROR(__xludf.DUMMYFUNCTION("TO_DATE(INT((AB1470/(60*60*24))+""1/1/1970""))"),44089.0)</f>
        <v>44089</v>
      </c>
      <c r="AB1470" s="152">
        <v>1.6001532E9</v>
      </c>
      <c r="AC1470" s="152">
        <v>92353.5256</v>
      </c>
      <c r="AE1470" s="153">
        <f>IFERROR(__xludf.DUMMYFUNCTION("TO_DATE(INT((AF1470/(60*60*24))+""1/1/1970""))"),43847.0)</f>
        <v>43847</v>
      </c>
      <c r="AF1470" s="156">
        <v>1.5792264E9</v>
      </c>
      <c r="AG1470" s="156">
        <v>90494.2968</v>
      </c>
      <c r="AH1470" s="156"/>
      <c r="AI1470" s="153">
        <f>IFERROR(__xludf.DUMMYFUNCTION("TO_DATE(INT((AJ1470/(60*60*24))+""1/1/1970""))"),44119.0)</f>
        <v>44119</v>
      </c>
      <c r="AJ1470" s="156">
        <v>1.6027344E9</v>
      </c>
      <c r="AK1470" s="156">
        <v>108659.5953</v>
      </c>
      <c r="AL1470" s="152">
        <v>201872.3835</v>
      </c>
      <c r="AM1470" s="160">
        <v>257203.3</v>
      </c>
      <c r="AN1470" s="152">
        <f t="shared" si="1"/>
        <v>35738.8735</v>
      </c>
      <c r="AO1470" s="152">
        <f t="shared" si="2"/>
        <v>165777.4028</v>
      </c>
      <c r="AP1470" s="152">
        <f t="shared" si="3"/>
        <v>10139.5861</v>
      </c>
      <c r="AQ1470" s="152">
        <f t="shared" si="4"/>
        <v>93373.575</v>
      </c>
      <c r="AR1470" s="152">
        <f t="shared" si="5"/>
        <v>100488.6905</v>
      </c>
    </row>
    <row r="1471">
      <c r="A1471" s="152">
        <v>1.54281066E9</v>
      </c>
      <c r="B1471" s="152">
        <v>123508.3287</v>
      </c>
      <c r="D1471" s="153">
        <f>IFERROR(__xludf.DUMMYFUNCTION("TO_DATE(INT((E1471/(60*60*24))+""1/1/1970""))"),44120.0)</f>
        <v>44120</v>
      </c>
      <c r="E1471" s="152">
        <v>1.6028208E9</v>
      </c>
      <c r="F1471" s="152">
        <v>108659.5953</v>
      </c>
      <c r="H1471" s="153">
        <f>IFERROR(__xludf.DUMMYFUNCTION("TO_DATE(INT((I1471/(60*60*24))+""1/1/1970""))"),44120.0)</f>
        <v>44120</v>
      </c>
      <c r="I1471" s="156">
        <v>1.6028208E9</v>
      </c>
      <c r="J1471" s="156">
        <v>202589.65</v>
      </c>
      <c r="L1471" s="158">
        <v>44120.0</v>
      </c>
      <c r="M1471" s="159">
        <v>256906.6</v>
      </c>
      <c r="O1471" s="153">
        <f>IFERROR(__xludf.DUMMYFUNCTION("TO_DATE(INT((P1471/(60*60*24))+""1/1/1970""))"),43844.0)</f>
        <v>43844</v>
      </c>
      <c r="P1471" s="13">
        <v>1.579014E9</v>
      </c>
      <c r="Q1471" s="13">
        <v>32387.9999</v>
      </c>
      <c r="S1471" s="153">
        <f>IFERROR(__xludf.DUMMYFUNCTION("TO_DATE(INT((T1471/(60*60*24))+""1/1/1970""))"),44120.0)</f>
        <v>44120</v>
      </c>
      <c r="T1471" s="156">
        <v>1.6028208E9</v>
      </c>
      <c r="U1471" s="156">
        <v>165576.461</v>
      </c>
      <c r="W1471" s="153">
        <f>IFERROR(__xludf.DUMMYFUNCTION("TO_DATE(INT((X1471/(60*60*24))+""1/1/1970""))"),44081.0)</f>
        <v>44081</v>
      </c>
      <c r="X1471" s="156">
        <v>1.5994368E9</v>
      </c>
      <c r="Y1471" s="156">
        <v>10183.9494</v>
      </c>
      <c r="AA1471" s="153">
        <f>IFERROR(__xludf.DUMMYFUNCTION("TO_DATE(INT((AB1471/(60*60*24))+""1/1/1970""))"),44090.0)</f>
        <v>44090</v>
      </c>
      <c r="AB1471" s="156">
        <v>1.6002324E9</v>
      </c>
      <c r="AC1471" s="156">
        <v>92406.1007</v>
      </c>
      <c r="AE1471" s="153">
        <f>IFERROR(__xludf.DUMMYFUNCTION("TO_DATE(INT((AF1471/(60*60*24))+""1/1/1970""))"),43848.0)</f>
        <v>43848</v>
      </c>
      <c r="AF1471" s="152">
        <v>1.5793056E9</v>
      </c>
      <c r="AG1471" s="152">
        <v>90875.4063</v>
      </c>
      <c r="AH1471" s="156"/>
      <c r="AI1471" s="153">
        <f>IFERROR(__xludf.DUMMYFUNCTION("TO_DATE(INT((AJ1471/(60*60*24))+""1/1/1970""))"),44120.0)</f>
        <v>44120</v>
      </c>
      <c r="AJ1471" s="152">
        <v>1.6028208E9</v>
      </c>
      <c r="AK1471" s="152">
        <v>108659.5953</v>
      </c>
      <c r="AL1471" s="156">
        <v>202589.65</v>
      </c>
      <c r="AM1471" s="159">
        <v>256906.6</v>
      </c>
      <c r="AN1471" s="152">
        <f t="shared" si="1"/>
        <v>35724.5832</v>
      </c>
      <c r="AO1471" s="152">
        <f t="shared" si="2"/>
        <v>165576.461</v>
      </c>
      <c r="AP1471" s="152">
        <f t="shared" si="3"/>
        <v>10132.2888</v>
      </c>
      <c r="AQ1471" s="152">
        <f t="shared" si="4"/>
        <v>94138.3888</v>
      </c>
      <c r="AR1471" s="152">
        <f t="shared" si="5"/>
        <v>100164.3643</v>
      </c>
    </row>
    <row r="1472">
      <c r="A1472" s="156">
        <v>1.542834E9</v>
      </c>
      <c r="B1472" s="156">
        <v>123508.3287</v>
      </c>
      <c r="D1472" s="153">
        <f>IFERROR(__xludf.DUMMYFUNCTION("TO_DATE(INT((E1472/(60*60*24))+""1/1/1970""))"),44121.0)</f>
        <v>44121</v>
      </c>
      <c r="E1472" s="156">
        <v>1.6029072E9</v>
      </c>
      <c r="F1472" s="156">
        <v>108659.5953</v>
      </c>
      <c r="H1472" s="153">
        <f>IFERROR(__xludf.DUMMYFUNCTION("TO_DATE(INT((I1472/(60*60*24))+""1/1/1970""))"),44121.0)</f>
        <v>44121</v>
      </c>
      <c r="I1472" s="152">
        <v>1.6029072E9</v>
      </c>
      <c r="J1472" s="152">
        <v>203331.8443</v>
      </c>
      <c r="L1472" s="158">
        <v>44121.0</v>
      </c>
      <c r="M1472" s="160">
        <v>256761.7</v>
      </c>
      <c r="O1472" s="153">
        <f>IFERROR(__xludf.DUMMYFUNCTION("TO_DATE(INT((P1472/(60*60*24))+""1/1/1970""))"),43845.0)</f>
        <v>43845</v>
      </c>
      <c r="P1472" s="13">
        <v>1.5791004E9</v>
      </c>
      <c r="Q1472" s="13">
        <v>32444.6569</v>
      </c>
      <c r="S1472" s="153">
        <f>IFERROR(__xludf.DUMMYFUNCTION("TO_DATE(INT((T1472/(60*60*24))+""1/1/1970""))"),44121.0)</f>
        <v>44121</v>
      </c>
      <c r="T1472" s="152">
        <v>1.6029072E9</v>
      </c>
      <c r="U1472" s="152">
        <v>165448.0557</v>
      </c>
      <c r="W1472" s="153">
        <f>IFERROR(__xludf.DUMMYFUNCTION("TO_DATE(INT((X1472/(60*60*24))+""1/1/1970""))"),44082.0)</f>
        <v>44082</v>
      </c>
      <c r="X1472" s="152">
        <v>1.5995232E9</v>
      </c>
      <c r="Y1472" s="152">
        <v>10190.4001</v>
      </c>
      <c r="AA1472" s="153">
        <f>IFERROR(__xludf.DUMMYFUNCTION("TO_DATE(INT((AB1472/(60*60*24))+""1/1/1970""))"),44091.0)</f>
        <v>44091</v>
      </c>
      <c r="AB1472" s="152">
        <v>1.6003116E9</v>
      </c>
      <c r="AC1472" s="152">
        <v>92465.5906</v>
      </c>
      <c r="AE1472" s="153">
        <f>IFERROR(__xludf.DUMMYFUNCTION("TO_DATE(INT((AF1472/(60*60*24))+""1/1/1970""))"),43849.0)</f>
        <v>43849</v>
      </c>
      <c r="AF1472" s="156">
        <v>1.5794748E9</v>
      </c>
      <c r="AG1472" s="156">
        <v>90875.4063</v>
      </c>
      <c r="AH1472" s="156"/>
      <c r="AI1472" s="153">
        <f>IFERROR(__xludf.DUMMYFUNCTION("TO_DATE(INT((AJ1472/(60*60*24))+""1/1/1970""))"),44121.0)</f>
        <v>44121</v>
      </c>
      <c r="AJ1472" s="156">
        <v>1.6029072E9</v>
      </c>
      <c r="AK1472" s="156">
        <v>108659.5953</v>
      </c>
      <c r="AL1472" s="152">
        <v>203331.8443</v>
      </c>
      <c r="AM1472" s="160">
        <v>256761.7</v>
      </c>
      <c r="AN1472" s="152">
        <f t="shared" si="1"/>
        <v>35720.6693</v>
      </c>
      <c r="AO1472" s="152">
        <f t="shared" si="2"/>
        <v>165448.0557</v>
      </c>
      <c r="AP1472" s="152">
        <f t="shared" si="3"/>
        <v>10132.154</v>
      </c>
      <c r="AQ1472" s="152">
        <f t="shared" si="4"/>
        <v>94138.3888</v>
      </c>
      <c r="AR1472" s="152">
        <f t="shared" si="5"/>
        <v>100253.554</v>
      </c>
    </row>
    <row r="1473">
      <c r="A1473" s="152">
        <v>1.54298346E9</v>
      </c>
      <c r="B1473" s="152">
        <v>123508.3287</v>
      </c>
      <c r="D1473" s="153">
        <f>IFERROR(__xludf.DUMMYFUNCTION("TO_DATE(INT((E1473/(60*60*24))+""1/1/1970""))"),44123.0)</f>
        <v>44123</v>
      </c>
      <c r="E1473" s="152">
        <v>1.603116E9</v>
      </c>
      <c r="F1473" s="152">
        <v>108659.5953</v>
      </c>
      <c r="H1473" s="153">
        <f>IFERROR(__xludf.DUMMYFUNCTION("TO_DATE(INT((I1473/(60*60*24))+""1/1/1970""))"),44123.0)</f>
        <v>44123</v>
      </c>
      <c r="I1473" s="156">
        <v>1.603116E9</v>
      </c>
      <c r="J1473" s="156">
        <v>203331.8443</v>
      </c>
      <c r="L1473" s="158">
        <v>44123.0</v>
      </c>
      <c r="M1473" s="159">
        <v>256761.7</v>
      </c>
      <c r="O1473" s="153">
        <f>IFERROR(__xludf.DUMMYFUNCTION("TO_DATE(INT((P1473/(60*60*24))+""1/1/1970""))"),43846.0)</f>
        <v>43846</v>
      </c>
      <c r="P1473" s="13">
        <v>1.5791868E9</v>
      </c>
      <c r="Q1473" s="13">
        <v>32423.9245</v>
      </c>
      <c r="S1473" s="153">
        <f>IFERROR(__xludf.DUMMYFUNCTION("TO_DATE(INT((T1473/(60*60*24))+""1/1/1970""))"),44123.0)</f>
        <v>44123</v>
      </c>
      <c r="T1473" s="156">
        <v>1.603116E9</v>
      </c>
      <c r="U1473" s="156">
        <v>165448.0557</v>
      </c>
      <c r="W1473" s="153">
        <f>IFERROR(__xludf.DUMMYFUNCTION("TO_DATE(INT((X1473/(60*60*24))+""1/1/1970""))"),44083.0)</f>
        <v>44083</v>
      </c>
      <c r="X1473" s="156">
        <v>1.59966E9</v>
      </c>
      <c r="Y1473" s="156">
        <v>10175.018</v>
      </c>
      <c r="AA1473" s="153">
        <f>IFERROR(__xludf.DUMMYFUNCTION("TO_DATE(INT((AB1473/(60*60*24))+""1/1/1970""))"),44092.0)</f>
        <v>44092</v>
      </c>
      <c r="AB1473" s="156">
        <v>1.6003908E9</v>
      </c>
      <c r="AC1473" s="156">
        <v>92460.0565</v>
      </c>
      <c r="AE1473" s="153">
        <f>IFERROR(__xludf.DUMMYFUNCTION("TO_DATE(INT((AF1473/(60*60*24))+""1/1/1970""))"),43850.0)</f>
        <v>43850</v>
      </c>
      <c r="AF1473" s="152">
        <v>1.5795144E9</v>
      </c>
      <c r="AG1473" s="152">
        <v>90842.6579</v>
      </c>
      <c r="AH1473" s="156"/>
      <c r="AI1473" s="153">
        <f>IFERROR(__xludf.DUMMYFUNCTION("TO_DATE(INT((AJ1473/(60*60*24))+""1/1/1970""))"),44123.0)</f>
        <v>44123</v>
      </c>
      <c r="AJ1473" s="152">
        <v>1.603116E9</v>
      </c>
      <c r="AK1473" s="152">
        <v>108659.5953</v>
      </c>
      <c r="AL1473" s="156">
        <v>203331.8443</v>
      </c>
      <c r="AM1473" s="159">
        <v>256761.7</v>
      </c>
      <c r="AN1473" s="152">
        <f t="shared" si="1"/>
        <v>35692.7341</v>
      </c>
      <c r="AO1473" s="152">
        <f t="shared" si="2"/>
        <v>165448.0557</v>
      </c>
      <c r="AP1473" s="152">
        <f t="shared" si="3"/>
        <v>10133.5706</v>
      </c>
      <c r="AQ1473" s="152">
        <f t="shared" si="4"/>
        <v>94199.2896</v>
      </c>
      <c r="AR1473" s="152">
        <f t="shared" si="5"/>
        <v>100240.7517</v>
      </c>
    </row>
    <row r="1474">
      <c r="A1474" s="156">
        <v>1.542996E9</v>
      </c>
      <c r="B1474" s="156">
        <v>123508.3287</v>
      </c>
      <c r="D1474" s="153">
        <f>IFERROR(__xludf.DUMMYFUNCTION("TO_DATE(INT((E1474/(60*60*24))+""1/1/1970""))"),44124.0)</f>
        <v>44124</v>
      </c>
      <c r="E1474" s="152">
        <v>1.6031664E9</v>
      </c>
      <c r="F1474" s="152">
        <v>108659.5953</v>
      </c>
      <c r="H1474" s="153">
        <f>IFERROR(__xludf.DUMMYFUNCTION("TO_DATE(INT((I1474/(60*60*24))+""1/1/1970""))"),44124.0)</f>
        <v>44124</v>
      </c>
      <c r="I1474" s="156">
        <v>1.6031664E9</v>
      </c>
      <c r="J1474" s="156">
        <v>206422.0587</v>
      </c>
      <c r="L1474" s="158">
        <v>44124.0</v>
      </c>
      <c r="M1474" s="159">
        <v>253118.5</v>
      </c>
      <c r="O1474" s="153">
        <f>IFERROR(__xludf.DUMMYFUNCTION("TO_DATE(INT((P1474/(60*60*24))+""1/1/1970""))"),43847.0)</f>
        <v>43847</v>
      </c>
      <c r="P1474" s="13">
        <v>1.5792732E9</v>
      </c>
      <c r="Q1474" s="13">
        <v>32345.9935</v>
      </c>
      <c r="S1474" s="153">
        <f>IFERROR(__xludf.DUMMYFUNCTION("TO_DATE(INT((T1474/(60*60*24))+""1/1/1970""))"),44124.0)</f>
        <v>44124</v>
      </c>
      <c r="T1474" s="156">
        <v>1.6031664E9</v>
      </c>
      <c r="U1474" s="156">
        <v>162962.1346</v>
      </c>
      <c r="W1474" s="153">
        <f>IFERROR(__xludf.DUMMYFUNCTION("TO_DATE(INT((X1474/(60*60*24))+""1/1/1970""))"),44084.0)</f>
        <v>44084</v>
      </c>
      <c r="X1474" s="156">
        <v>1.5997464E9</v>
      </c>
      <c r="Y1474" s="156">
        <v>10183.0279</v>
      </c>
      <c r="AA1474" s="153">
        <f>IFERROR(__xludf.DUMMYFUNCTION("TO_DATE(INT((AB1474/(60*60*24))+""1/1/1970""))"),44094.0)</f>
        <v>44094</v>
      </c>
      <c r="AB1474" s="152">
        <v>1.6006392E9</v>
      </c>
      <c r="AC1474" s="152">
        <v>92414.051</v>
      </c>
      <c r="AE1474" s="153">
        <f>IFERROR(__xludf.DUMMYFUNCTION("TO_DATE(INT((AF1474/(60*60*24))+""1/1/1970""))"),43851.0)</f>
        <v>43851</v>
      </c>
      <c r="AF1474" s="156">
        <v>1.5795936E9</v>
      </c>
      <c r="AG1474" s="156">
        <v>90827.1024</v>
      </c>
      <c r="AH1474" s="156"/>
      <c r="AI1474" s="153">
        <f>IFERROR(__xludf.DUMMYFUNCTION("TO_DATE(INT((AJ1474/(60*60*24))+""1/1/1970""))"),44124.0)</f>
        <v>44124</v>
      </c>
      <c r="AJ1474" s="152">
        <v>1.6031664E9</v>
      </c>
      <c r="AK1474" s="152">
        <v>108659.5953</v>
      </c>
      <c r="AL1474" s="156">
        <v>206422.0587</v>
      </c>
      <c r="AM1474" s="159">
        <v>253118.5</v>
      </c>
      <c r="AN1474" s="152">
        <f t="shared" si="1"/>
        <v>35648.4261</v>
      </c>
      <c r="AO1474" s="152">
        <f t="shared" si="2"/>
        <v>162962.1346</v>
      </c>
      <c r="AP1474" s="152">
        <f t="shared" si="3"/>
        <v>10128.0782</v>
      </c>
      <c r="AQ1474" s="152">
        <f t="shared" si="4"/>
        <v>94168.4684</v>
      </c>
      <c r="AR1474" s="152">
        <f t="shared" si="5"/>
        <v>100691.3944</v>
      </c>
    </row>
    <row r="1475">
      <c r="A1475" s="152">
        <v>1.54324266E9</v>
      </c>
      <c r="B1475" s="152">
        <v>123508.3287</v>
      </c>
      <c r="D1475" s="153">
        <f>IFERROR(__xludf.DUMMYFUNCTION("TO_DATE(INT((E1475/(60*60*24))+""1/1/1970""))"),44125.0)</f>
        <v>44125</v>
      </c>
      <c r="E1475" s="156">
        <v>1.6032528E9</v>
      </c>
      <c r="F1475" s="156">
        <v>108659.5953</v>
      </c>
      <c r="H1475" s="153">
        <f>IFERROR(__xludf.DUMMYFUNCTION("TO_DATE(INT((I1475/(60*60*24))+""1/1/1970""))"),44125.0)</f>
        <v>44125</v>
      </c>
      <c r="I1475" s="152">
        <v>1.6032528E9</v>
      </c>
      <c r="J1475" s="152">
        <v>205045.3714</v>
      </c>
      <c r="L1475" s="158">
        <v>44125.0</v>
      </c>
      <c r="M1475" s="160">
        <v>254063.8</v>
      </c>
      <c r="O1475" s="153">
        <f>IFERROR(__xludf.DUMMYFUNCTION("TO_DATE(INT((P1475/(60*60*24))+""1/1/1970""))"),43848.0)</f>
        <v>43848</v>
      </c>
      <c r="P1475" s="13">
        <v>1.5793056E9</v>
      </c>
      <c r="Q1475" s="13">
        <v>32399.4764</v>
      </c>
      <c r="S1475" s="153">
        <f>IFERROR(__xludf.DUMMYFUNCTION("TO_DATE(INT((T1475/(60*60*24))+""1/1/1970""))"),44125.0)</f>
        <v>44125</v>
      </c>
      <c r="T1475" s="152">
        <v>1.6032528E9</v>
      </c>
      <c r="U1475" s="152">
        <v>163604.2197</v>
      </c>
      <c r="W1475" s="153">
        <f>IFERROR(__xludf.DUMMYFUNCTION("TO_DATE(INT((X1475/(60*60*24))+""1/1/1970""))"),44085.0)</f>
        <v>44085</v>
      </c>
      <c r="X1475" s="156">
        <v>1.5998328E9</v>
      </c>
      <c r="Y1475" s="156">
        <v>10187.3162</v>
      </c>
      <c r="AA1475" s="153">
        <f>IFERROR(__xludf.DUMMYFUNCTION("TO_DATE(INT((AB1475/(60*60*24))+""1/1/1970""))"),44095.0)</f>
        <v>44095</v>
      </c>
      <c r="AB1475" s="152">
        <v>1.6006788E9</v>
      </c>
      <c r="AC1475" s="152">
        <v>92443.75</v>
      </c>
      <c r="AE1475" s="153">
        <f>IFERROR(__xludf.DUMMYFUNCTION("TO_DATE(INT((AF1475/(60*60*24))+""1/1/1970""))"),43852.0)</f>
        <v>43852</v>
      </c>
      <c r="AF1475" s="152">
        <v>1.5796728E9</v>
      </c>
      <c r="AG1475" s="152">
        <v>90919.2073</v>
      </c>
      <c r="AH1475" s="156"/>
      <c r="AI1475" s="153">
        <f>IFERROR(__xludf.DUMMYFUNCTION("TO_DATE(INT((AJ1475/(60*60*24))+""1/1/1970""))"),44125.0)</f>
        <v>44125</v>
      </c>
      <c r="AJ1475" s="156">
        <v>1.6032528E9</v>
      </c>
      <c r="AK1475" s="156">
        <v>108659.5953</v>
      </c>
      <c r="AL1475" s="152">
        <v>205045.3714</v>
      </c>
      <c r="AM1475" s="160">
        <v>254063.8</v>
      </c>
      <c r="AN1475" s="152">
        <f t="shared" si="1"/>
        <v>35627.3429</v>
      </c>
      <c r="AO1475" s="152">
        <f t="shared" si="2"/>
        <v>163604.2197</v>
      </c>
      <c r="AP1475" s="152">
        <f t="shared" si="3"/>
        <v>10131.8407</v>
      </c>
      <c r="AQ1475" s="152">
        <f t="shared" si="4"/>
        <v>94147.3652</v>
      </c>
      <c r="AR1475" s="152">
        <f t="shared" si="5"/>
        <v>101209.8896</v>
      </c>
    </row>
    <row r="1476">
      <c r="A1476" s="156">
        <v>1.543266E9</v>
      </c>
      <c r="B1476" s="156">
        <v>123508.3287</v>
      </c>
      <c r="D1476" s="153">
        <f>IFERROR(__xludf.DUMMYFUNCTION("TO_DATE(INT((E1476/(60*60*24))+""1/1/1970""))"),44126.0)</f>
        <v>44126</v>
      </c>
      <c r="E1476" s="152">
        <v>1.6033392E9</v>
      </c>
      <c r="F1476" s="152">
        <v>108659.5953</v>
      </c>
      <c r="H1476" s="153">
        <f>IFERROR(__xludf.DUMMYFUNCTION("TO_DATE(INT((I1476/(60*60*24))+""1/1/1970""))"),44126.0)</f>
        <v>44126</v>
      </c>
      <c r="I1476" s="156">
        <v>1.6033392E9</v>
      </c>
      <c r="J1476" s="156">
        <v>204777.8592</v>
      </c>
      <c r="L1476" s="158">
        <v>44126.0</v>
      </c>
      <c r="M1476" s="159">
        <v>253615.3</v>
      </c>
      <c r="O1476" s="153">
        <f>IFERROR(__xludf.DUMMYFUNCTION("TO_DATE(INT((P1476/(60*60*24))+""1/1/1970""))"),43849.0)</f>
        <v>43849</v>
      </c>
      <c r="P1476" s="13">
        <v>1.579392E9</v>
      </c>
      <c r="Q1476" s="13">
        <v>32399.4764</v>
      </c>
      <c r="S1476" s="153">
        <f>IFERROR(__xludf.DUMMYFUNCTION("TO_DATE(INT((T1476/(60*60*24))+""1/1/1970""))"),44126.0)</f>
        <v>44126</v>
      </c>
      <c r="T1476" s="156">
        <v>1.6033392E9</v>
      </c>
      <c r="U1476" s="156">
        <v>163298.0738</v>
      </c>
      <c r="W1476" s="153">
        <f>IFERROR(__xludf.DUMMYFUNCTION("TO_DATE(INT((X1476/(60*60*24))+""1/1/1970""))"),44086.0)</f>
        <v>44086</v>
      </c>
      <c r="X1476" s="156">
        <v>1.5998688E9</v>
      </c>
      <c r="Y1476" s="156">
        <v>10189.3356</v>
      </c>
      <c r="AA1476" s="153">
        <f>IFERROR(__xludf.DUMMYFUNCTION("TO_DATE(INT((AB1476/(60*60*24))+""1/1/1970""))"),44096.0)</f>
        <v>44096</v>
      </c>
      <c r="AB1476" s="156">
        <v>1.600758E9</v>
      </c>
      <c r="AC1476" s="156">
        <v>92847.0517</v>
      </c>
      <c r="AE1476" s="153">
        <f>IFERROR(__xludf.DUMMYFUNCTION("TO_DATE(INT((AF1476/(60*60*24))+""1/1/1970""))"),43853.0)</f>
        <v>43853</v>
      </c>
      <c r="AF1476" s="156">
        <v>1.579752E9</v>
      </c>
      <c r="AG1476" s="156">
        <v>90832.0147</v>
      </c>
      <c r="AH1476" s="156"/>
      <c r="AI1476" s="153">
        <f>IFERROR(__xludf.DUMMYFUNCTION("TO_DATE(INT((AJ1476/(60*60*24))+""1/1/1970""))"),44126.0)</f>
        <v>44126</v>
      </c>
      <c r="AJ1476" s="152">
        <v>1.6033392E9</v>
      </c>
      <c r="AK1476" s="152">
        <v>108659.5953</v>
      </c>
      <c r="AL1476" s="156">
        <v>204777.8592</v>
      </c>
      <c r="AM1476" s="159">
        <v>253615.3</v>
      </c>
      <c r="AN1476" s="152">
        <f t="shared" si="1"/>
        <v>35713.537</v>
      </c>
      <c r="AO1476" s="152">
        <f t="shared" si="2"/>
        <v>163298.0738</v>
      </c>
      <c r="AP1476" s="152">
        <f t="shared" si="3"/>
        <v>10130.493</v>
      </c>
      <c r="AQ1476" s="152">
        <f t="shared" si="4"/>
        <v>94223.3492</v>
      </c>
      <c r="AR1476" s="152">
        <f t="shared" si="5"/>
        <v>101401.4981</v>
      </c>
    </row>
    <row r="1477">
      <c r="A1477" s="152">
        <v>1.54332906E9</v>
      </c>
      <c r="B1477" s="152">
        <v>123508.3287</v>
      </c>
      <c r="D1477" s="153">
        <f>IFERROR(__xludf.DUMMYFUNCTION("TO_DATE(INT((E1477/(60*60*24))+""1/1/1970""))"),44127.0)</f>
        <v>44127</v>
      </c>
      <c r="E1477" s="156">
        <v>1.6034256E9</v>
      </c>
      <c r="F1477" s="156">
        <v>108659.5953</v>
      </c>
      <c r="H1477" s="153">
        <f>IFERROR(__xludf.DUMMYFUNCTION("TO_DATE(INT((I1477/(60*60*24))+""1/1/1970""))"),44127.0)</f>
        <v>44127</v>
      </c>
      <c r="I1477" s="152">
        <v>1.6034256E9</v>
      </c>
      <c r="J1477" s="152">
        <v>204394.4552</v>
      </c>
      <c r="L1477" s="158">
        <v>44127.0</v>
      </c>
      <c r="M1477" s="160">
        <v>254912.5</v>
      </c>
      <c r="O1477" s="153">
        <f>IFERROR(__xludf.DUMMYFUNCTION("TO_DATE(INT((P1477/(60*60*24))+""1/1/1970""))"),43850.0)</f>
        <v>43850</v>
      </c>
      <c r="P1477" s="13">
        <v>1.5794784E9</v>
      </c>
      <c r="Q1477" s="13">
        <v>32405.7469</v>
      </c>
      <c r="S1477" s="153">
        <f>IFERROR(__xludf.DUMMYFUNCTION("TO_DATE(INT((T1477/(60*60*24))+""1/1/1970""))"),44127.0)</f>
        <v>44127</v>
      </c>
      <c r="T1477" s="152">
        <v>1.6034256E9</v>
      </c>
      <c r="U1477" s="152">
        <v>164201.0102</v>
      </c>
      <c r="W1477" s="153">
        <f>IFERROR(__xludf.DUMMYFUNCTION("TO_DATE(INT((X1477/(60*60*24))+""1/1/1970""))"),44088.0)</f>
        <v>44088</v>
      </c>
      <c r="X1477" s="152">
        <v>1.6000416E9</v>
      </c>
      <c r="Y1477" s="152">
        <v>10188.0378</v>
      </c>
      <c r="AA1477" s="153">
        <f>IFERROR(__xludf.DUMMYFUNCTION("TO_DATE(INT((AB1477/(60*60*24))+""1/1/1970""))"),44097.0)</f>
        <v>44097</v>
      </c>
      <c r="AB1477" s="152">
        <v>1.6008372E9</v>
      </c>
      <c r="AC1477" s="152">
        <v>93309.7655</v>
      </c>
      <c r="AE1477" s="153">
        <f>IFERROR(__xludf.DUMMYFUNCTION("TO_DATE(INT((AF1477/(60*60*24))+""1/1/1970""))"),43854.0)</f>
        <v>43854</v>
      </c>
      <c r="AF1477" s="152">
        <v>1.5798312E9</v>
      </c>
      <c r="AG1477" s="152">
        <v>91162.7735</v>
      </c>
      <c r="AH1477" s="156"/>
      <c r="AI1477" s="153">
        <f>IFERROR(__xludf.DUMMYFUNCTION("TO_DATE(INT((AJ1477/(60*60*24))+""1/1/1970""))"),44127.0)</f>
        <v>44127</v>
      </c>
      <c r="AJ1477" s="156">
        <v>1.6034256E9</v>
      </c>
      <c r="AK1477" s="156">
        <v>108659.5953</v>
      </c>
      <c r="AL1477" s="152">
        <v>204394.4552</v>
      </c>
      <c r="AM1477" s="160">
        <v>254912.5</v>
      </c>
      <c r="AN1477" s="152">
        <f t="shared" si="1"/>
        <v>35816.4565</v>
      </c>
      <c r="AO1477" s="152">
        <f t="shared" si="2"/>
        <v>164201.0102</v>
      </c>
      <c r="AP1477" s="152">
        <f t="shared" si="3"/>
        <v>10138.9294</v>
      </c>
      <c r="AQ1477" s="152">
        <f t="shared" si="4"/>
        <v>94226.7224</v>
      </c>
      <c r="AR1477" s="152">
        <f t="shared" si="5"/>
        <v>101087.8405</v>
      </c>
    </row>
    <row r="1478">
      <c r="A1478" s="156">
        <v>1.5433524E9</v>
      </c>
      <c r="B1478" s="156">
        <v>123508.3287</v>
      </c>
      <c r="D1478" s="153">
        <f>IFERROR(__xludf.DUMMYFUNCTION("TO_DATE(INT((E1478/(60*60*24))+""1/1/1970""))"),44128.0)</f>
        <v>44128</v>
      </c>
      <c r="E1478" s="152">
        <v>1.603512E9</v>
      </c>
      <c r="F1478" s="152">
        <v>108659.5953</v>
      </c>
      <c r="H1478" s="153">
        <f>IFERROR(__xludf.DUMMYFUNCTION("TO_DATE(INT((I1478/(60*60*24))+""1/1/1970""))"),44128.0)</f>
        <v>44128</v>
      </c>
      <c r="I1478" s="156">
        <v>1.603512E9</v>
      </c>
      <c r="J1478" s="156">
        <v>205545.0241</v>
      </c>
      <c r="L1478" s="158">
        <v>44128.0</v>
      </c>
      <c r="M1478" s="159">
        <v>255719.8</v>
      </c>
      <c r="O1478" s="153">
        <f>IFERROR(__xludf.DUMMYFUNCTION("TO_DATE(INT((P1478/(60*60*24))+""1/1/1970""))"),43851.0)</f>
        <v>43851</v>
      </c>
      <c r="P1478" s="13">
        <v>1.5795648E9</v>
      </c>
      <c r="Q1478" s="13">
        <v>32438.832</v>
      </c>
      <c r="S1478" s="153">
        <f>IFERROR(__xludf.DUMMYFUNCTION("TO_DATE(INT((T1478/(60*60*24))+""1/1/1970""))"),44128.0)</f>
        <v>44128</v>
      </c>
      <c r="T1478" s="156">
        <v>1.603512E9</v>
      </c>
      <c r="U1478" s="156">
        <v>164744.6203</v>
      </c>
      <c r="W1478" s="153">
        <f>IFERROR(__xludf.DUMMYFUNCTION("TO_DATE(INT((X1478/(60*60*24))+""1/1/1970""))"),44089.0)</f>
        <v>44089</v>
      </c>
      <c r="X1478" s="156">
        <v>1.6001784E9</v>
      </c>
      <c r="Y1478" s="156">
        <v>10179.892</v>
      </c>
      <c r="AA1478" s="153">
        <f>IFERROR(__xludf.DUMMYFUNCTION("TO_DATE(INT((AB1478/(60*60*24))+""1/1/1970""))"),44098.0)</f>
        <v>44098</v>
      </c>
      <c r="AB1478" s="156">
        <v>1.6009164E9</v>
      </c>
      <c r="AC1478" s="156">
        <v>93510.5941</v>
      </c>
      <c r="AE1478" s="153">
        <f>IFERROR(__xludf.DUMMYFUNCTION("TO_DATE(INT((AF1478/(60*60*24))+""1/1/1970""))"),43855.0)</f>
        <v>43855</v>
      </c>
      <c r="AF1478" s="156">
        <v>1.5799104E9</v>
      </c>
      <c r="AG1478" s="156">
        <v>91410.0239</v>
      </c>
      <c r="AH1478" s="156"/>
      <c r="AI1478" s="153">
        <f>IFERROR(__xludf.DUMMYFUNCTION("TO_DATE(INT((AJ1478/(60*60*24))+""1/1/1970""))"),44128.0)</f>
        <v>44128</v>
      </c>
      <c r="AJ1478" s="152">
        <v>1.603512E9</v>
      </c>
      <c r="AK1478" s="152">
        <v>108659.5953</v>
      </c>
      <c r="AL1478" s="156">
        <v>205545.0241</v>
      </c>
      <c r="AM1478" s="159">
        <v>255719.8</v>
      </c>
      <c r="AN1478" s="152">
        <f t="shared" si="1"/>
        <v>35872.2667</v>
      </c>
      <c r="AO1478" s="152">
        <f t="shared" si="2"/>
        <v>164744.6203</v>
      </c>
      <c r="AP1478" s="152">
        <f t="shared" si="3"/>
        <v>10146.2771</v>
      </c>
      <c r="AQ1478" s="152">
        <f t="shared" si="4"/>
        <v>94226.7224</v>
      </c>
      <c r="AR1478" s="152">
        <f t="shared" si="5"/>
        <v>101482.5796</v>
      </c>
    </row>
    <row r="1479">
      <c r="A1479" s="152">
        <v>1.54341546E9</v>
      </c>
      <c r="B1479" s="152">
        <v>123508.3287</v>
      </c>
      <c r="D1479" s="153">
        <f>IFERROR(__xludf.DUMMYFUNCTION("TO_DATE(INT((E1479/(60*60*24))+""1/1/1970""))"),44130.0)</f>
        <v>44130</v>
      </c>
      <c r="E1479" s="156">
        <v>1.6037208E9</v>
      </c>
      <c r="F1479" s="156">
        <v>108659.5953</v>
      </c>
      <c r="H1479" s="153">
        <f>IFERROR(__xludf.DUMMYFUNCTION("TO_DATE(INT((I1479/(60*60*24))+""1/1/1970""))"),44130.0)</f>
        <v>44130</v>
      </c>
      <c r="I1479" s="152">
        <v>1.6037208E9</v>
      </c>
      <c r="J1479" s="152">
        <v>205545.0241</v>
      </c>
      <c r="L1479" s="158">
        <v>44130.0</v>
      </c>
      <c r="M1479" s="160">
        <v>255719.8</v>
      </c>
      <c r="O1479" s="153">
        <f>IFERROR(__xludf.DUMMYFUNCTION("TO_DATE(INT((P1479/(60*60*24))+""1/1/1970""))"),43852.0)</f>
        <v>43852</v>
      </c>
      <c r="P1479" s="13">
        <v>1.5797052E9</v>
      </c>
      <c r="Q1479" s="13">
        <v>32508.0914</v>
      </c>
      <c r="S1479" s="153">
        <f>IFERROR(__xludf.DUMMYFUNCTION("TO_DATE(INT((T1479/(60*60*24))+""1/1/1970""))"),44130.0)</f>
        <v>44130</v>
      </c>
      <c r="T1479" s="152">
        <v>1.6037208E9</v>
      </c>
      <c r="U1479" s="152">
        <v>164744.6203</v>
      </c>
      <c r="W1479" s="153">
        <f>IFERROR(__xludf.DUMMYFUNCTION("TO_DATE(INT((X1479/(60*60*24))+""1/1/1970""))"),44090.0)</f>
        <v>44090</v>
      </c>
      <c r="X1479" s="156">
        <v>1.6002648E9</v>
      </c>
      <c r="Y1479" s="156">
        <v>10176.585</v>
      </c>
      <c r="AA1479" s="153">
        <f>IFERROR(__xludf.DUMMYFUNCTION("TO_DATE(INT((AB1479/(60*60*24))+""1/1/1970""))"),44099.0)</f>
        <v>44099</v>
      </c>
      <c r="AB1479" s="152">
        <v>1.6009956E9</v>
      </c>
      <c r="AC1479" s="152">
        <v>93534.8124</v>
      </c>
      <c r="AE1479" s="153">
        <f>IFERROR(__xludf.DUMMYFUNCTION("TO_DATE(INT((AF1479/(60*60*24))+""1/1/1970""))"),43856.0)</f>
        <v>43856</v>
      </c>
      <c r="AF1479" s="152">
        <v>1.5800796E9</v>
      </c>
      <c r="AG1479" s="152">
        <v>91410.0239</v>
      </c>
      <c r="AH1479" s="156"/>
      <c r="AI1479" s="153">
        <f>IFERROR(__xludf.DUMMYFUNCTION("TO_DATE(INT((AJ1479/(60*60*24))+""1/1/1970""))"),44130.0)</f>
        <v>44130</v>
      </c>
      <c r="AJ1479" s="156">
        <v>1.6037208E9</v>
      </c>
      <c r="AK1479" s="156">
        <v>108659.5953</v>
      </c>
      <c r="AL1479" s="152">
        <v>205545.0241</v>
      </c>
      <c r="AM1479" s="160">
        <v>255719.8</v>
      </c>
      <c r="AN1479" s="152">
        <f t="shared" si="1"/>
        <v>35883.3667</v>
      </c>
      <c r="AO1479" s="152">
        <f t="shared" si="2"/>
        <v>164744.6203</v>
      </c>
      <c r="AP1479" s="152">
        <f t="shared" si="3"/>
        <v>10142.8505</v>
      </c>
      <c r="AQ1479" s="152">
        <f t="shared" si="4"/>
        <v>94367.2318</v>
      </c>
      <c r="AR1479" s="152">
        <f t="shared" si="5"/>
        <v>101372.9062</v>
      </c>
    </row>
    <row r="1480">
      <c r="A1480" s="156">
        <v>1.5434388E9</v>
      </c>
      <c r="B1480" s="156">
        <v>123508.3287</v>
      </c>
      <c r="D1480" s="153">
        <f>IFERROR(__xludf.DUMMYFUNCTION("TO_DATE(INT((E1480/(60*60*24))+""1/1/1970""))"),44131.0)</f>
        <v>44131</v>
      </c>
      <c r="E1480" s="156">
        <v>1.6037712E9</v>
      </c>
      <c r="F1480" s="156">
        <v>108659.5953</v>
      </c>
      <c r="H1480" s="153">
        <f>IFERROR(__xludf.DUMMYFUNCTION("TO_DATE(INT((I1480/(60*60*24))+""1/1/1970""))"),44131.0)</f>
        <v>44131</v>
      </c>
      <c r="I1480" s="152">
        <v>1.6037712E9</v>
      </c>
      <c r="J1480" s="152">
        <v>205635.2208</v>
      </c>
      <c r="L1480" s="158">
        <v>44131.0</v>
      </c>
      <c r="M1480" s="160">
        <v>251310.7</v>
      </c>
      <c r="O1480" s="153">
        <f>IFERROR(__xludf.DUMMYFUNCTION("TO_DATE(INT((P1480/(60*60*24))+""1/1/1970""))"),43853.0)</f>
        <v>43853</v>
      </c>
      <c r="P1480" s="13">
        <v>1.5797916E9</v>
      </c>
      <c r="Q1480" s="13">
        <v>32516.3833</v>
      </c>
      <c r="S1480" s="153">
        <f>IFERROR(__xludf.DUMMYFUNCTION("TO_DATE(INT((T1480/(60*60*24))+""1/1/1970""))"),44131.0)</f>
        <v>44131</v>
      </c>
      <c r="T1480" s="152">
        <v>1.6037712E9</v>
      </c>
      <c r="U1480" s="152">
        <v>161726.8312</v>
      </c>
      <c r="W1480" s="153">
        <f>IFERROR(__xludf.DUMMYFUNCTION("TO_DATE(INT((X1480/(60*60*24))+""1/1/1970""))"),44091.0)</f>
        <v>44091</v>
      </c>
      <c r="X1480" s="156">
        <v>1.6003512E9</v>
      </c>
      <c r="Y1480" s="156">
        <v>10170.27</v>
      </c>
      <c r="AA1480" s="153">
        <f>IFERROR(__xludf.DUMMYFUNCTION("TO_DATE(INT((AB1480/(60*60*24))+""1/1/1970""))"),44101.0)</f>
        <v>44101</v>
      </c>
      <c r="AB1480" s="156">
        <v>1.601244E9</v>
      </c>
      <c r="AC1480" s="156">
        <v>93325.5798</v>
      </c>
      <c r="AE1480" s="153">
        <f>IFERROR(__xludf.DUMMYFUNCTION("TO_DATE(INT((AF1480/(60*60*24))+""1/1/1970""))"),43857.0)</f>
        <v>43857</v>
      </c>
      <c r="AF1480" s="156">
        <v>1.5801192E9</v>
      </c>
      <c r="AG1480" s="156">
        <v>91414.9362</v>
      </c>
      <c r="AH1480" s="156"/>
      <c r="AI1480" s="153">
        <f>IFERROR(__xludf.DUMMYFUNCTION("TO_DATE(INT((AJ1480/(60*60*24))+""1/1/1970""))"),44131.0)</f>
        <v>44131</v>
      </c>
      <c r="AJ1480" s="156">
        <v>1.6037712E9</v>
      </c>
      <c r="AK1480" s="156">
        <v>108659.5953</v>
      </c>
      <c r="AL1480" s="152">
        <v>205635.2208</v>
      </c>
      <c r="AM1480" s="160">
        <v>251310.7</v>
      </c>
      <c r="AN1480" s="152">
        <f t="shared" si="1"/>
        <v>35976.293</v>
      </c>
      <c r="AO1480" s="152">
        <f t="shared" si="2"/>
        <v>161726.8312</v>
      </c>
      <c r="AP1480" s="152">
        <f t="shared" si="3"/>
        <v>10136.5305</v>
      </c>
      <c r="AQ1480" s="152">
        <f t="shared" si="4"/>
        <v>94267.4647</v>
      </c>
      <c r="AR1480" s="152">
        <f t="shared" si="5"/>
        <v>101039.6183</v>
      </c>
    </row>
    <row r="1481">
      <c r="A1481" s="152">
        <v>1.54350186E9</v>
      </c>
      <c r="B1481" s="152">
        <v>123508.3287</v>
      </c>
      <c r="D1481" s="153">
        <f>IFERROR(__xludf.DUMMYFUNCTION("TO_DATE(INT((E1481/(60*60*24))+""1/1/1970""))"),44132.0)</f>
        <v>44132</v>
      </c>
      <c r="E1481" s="152">
        <v>1.6038576E9</v>
      </c>
      <c r="F1481" s="152">
        <v>108659.5953</v>
      </c>
      <c r="H1481" s="153">
        <f>IFERROR(__xludf.DUMMYFUNCTION("TO_DATE(INT((I1481/(60*60*24))+""1/1/1970""))"),44132.0)</f>
        <v>44132</v>
      </c>
      <c r="I1481" s="156">
        <v>1.6038576E9</v>
      </c>
      <c r="J1481" s="156">
        <v>208566.3062</v>
      </c>
      <c r="L1481" s="158">
        <v>44132.0</v>
      </c>
      <c r="M1481" s="159">
        <v>250503.4</v>
      </c>
      <c r="O1481" s="153">
        <f>IFERROR(__xludf.DUMMYFUNCTION("TO_DATE(INT((P1481/(60*60*24))+""1/1/1970""))"),43854.0)</f>
        <v>43854</v>
      </c>
      <c r="P1481" s="13">
        <v>1.579878E9</v>
      </c>
      <c r="Q1481" s="13">
        <v>32555.6272</v>
      </c>
      <c r="S1481" s="153">
        <f>IFERROR(__xludf.DUMMYFUNCTION("TO_DATE(INT((T1481/(60*60*24))+""1/1/1970""))"),44132.0)</f>
        <v>44132</v>
      </c>
      <c r="T1481" s="156">
        <v>1.6038576E9</v>
      </c>
      <c r="U1481" s="156">
        <v>161182.3393</v>
      </c>
      <c r="W1481" s="153">
        <f>IFERROR(__xludf.DUMMYFUNCTION("TO_DATE(INT((X1481/(60*60*24))+""1/1/1970""))"),44092.0)</f>
        <v>44092</v>
      </c>
      <c r="X1481" s="156">
        <v>1.6004376E9</v>
      </c>
      <c r="Y1481" s="156">
        <v>10169.9224</v>
      </c>
      <c r="AA1481" s="153">
        <f>IFERROR(__xludf.DUMMYFUNCTION("TO_DATE(INT((AB1481/(60*60*24))+""1/1/1970""))"),44102.0)</f>
        <v>44102</v>
      </c>
      <c r="AB1481" s="156">
        <v>1.6012836E9</v>
      </c>
      <c r="AC1481" s="156">
        <v>93361.2198</v>
      </c>
      <c r="AE1481" s="153">
        <f>IFERROR(__xludf.DUMMYFUNCTION("TO_DATE(INT((AF1481/(60*60*24))+""1/1/1970""))"),43858.0)</f>
        <v>43858</v>
      </c>
      <c r="AF1481" s="152">
        <v>1.5801984E9</v>
      </c>
      <c r="AG1481" s="152">
        <v>91457.5091</v>
      </c>
      <c r="AH1481" s="156"/>
      <c r="AI1481" s="153">
        <f>IFERROR(__xludf.DUMMYFUNCTION("TO_DATE(INT((AJ1481/(60*60*24))+""1/1/1970""))"),44132.0)</f>
        <v>44132</v>
      </c>
      <c r="AJ1481" s="152">
        <v>1.6038576E9</v>
      </c>
      <c r="AK1481" s="152">
        <v>108659.5953</v>
      </c>
      <c r="AL1481" s="156">
        <v>208566.3062</v>
      </c>
      <c r="AM1481" s="159">
        <v>250503.4</v>
      </c>
      <c r="AN1481" s="152">
        <f t="shared" si="1"/>
        <v>36128.5644</v>
      </c>
      <c r="AO1481" s="152">
        <f t="shared" si="2"/>
        <v>161182.3393</v>
      </c>
      <c r="AP1481" s="152">
        <f t="shared" si="3"/>
        <v>10141.9183</v>
      </c>
      <c r="AQ1481" s="152">
        <f t="shared" si="4"/>
        <v>93853.6196</v>
      </c>
      <c r="AR1481" s="152">
        <f t="shared" si="5"/>
        <v>100804.9086</v>
      </c>
    </row>
    <row r="1482">
      <c r="A1482" s="156">
        <v>1.5435252E9</v>
      </c>
      <c r="B1482" s="156">
        <v>123508.3287</v>
      </c>
      <c r="D1482" s="153">
        <f>IFERROR(__xludf.DUMMYFUNCTION("TO_DATE(INT((E1482/(60*60*24))+""1/1/1970""))"),44133.0)</f>
        <v>44133</v>
      </c>
      <c r="E1482" s="156">
        <v>1.603944E9</v>
      </c>
      <c r="F1482" s="156">
        <v>108659.5953</v>
      </c>
      <c r="H1482" s="153">
        <f>IFERROR(__xludf.DUMMYFUNCTION("TO_DATE(INT((I1482/(60*60*24))+""1/1/1970""))"),44133.0)</f>
        <v>44133</v>
      </c>
      <c r="I1482" s="152">
        <v>1.603944E9</v>
      </c>
      <c r="J1482" s="152">
        <v>209281.6511</v>
      </c>
      <c r="L1482" s="158">
        <v>44133.0</v>
      </c>
      <c r="M1482" s="160">
        <v>242527.0</v>
      </c>
      <c r="O1482" s="153">
        <f>IFERROR(__xludf.DUMMYFUNCTION("TO_DATE(INT((P1482/(60*60*24))+""1/1/1970""))"),43855.0)</f>
        <v>43855</v>
      </c>
      <c r="P1482" s="13">
        <v>1.5799104E9</v>
      </c>
      <c r="Q1482" s="13">
        <v>32612.6746</v>
      </c>
      <c r="S1482" s="153">
        <f>IFERROR(__xludf.DUMMYFUNCTION("TO_DATE(INT((T1482/(60*60*24))+""1/1/1970""))"),44133.0)</f>
        <v>44133</v>
      </c>
      <c r="T1482" s="152">
        <v>1.603944E9</v>
      </c>
      <c r="U1482" s="152">
        <v>155698.726</v>
      </c>
      <c r="W1482" s="153">
        <f>IFERROR(__xludf.DUMMYFUNCTION("TO_DATE(INT((X1482/(60*60*24))+""1/1/1970""))"),44093.0)</f>
        <v>44093</v>
      </c>
      <c r="X1482" s="156">
        <v>1.6004736E9</v>
      </c>
      <c r="Y1482" s="156">
        <v>10161.8025</v>
      </c>
      <c r="AA1482" s="153">
        <f>IFERROR(__xludf.DUMMYFUNCTION("TO_DATE(INT((AB1482/(60*60*24))+""1/1/1970""))"),44103.0)</f>
        <v>44103</v>
      </c>
      <c r="AB1482" s="152">
        <v>1.6013628E9</v>
      </c>
      <c r="AC1482" s="152">
        <v>93638.3909</v>
      </c>
      <c r="AE1482" s="153">
        <f>IFERROR(__xludf.DUMMYFUNCTION("TO_DATE(INT((AF1482/(60*60*24))+""1/1/1970""))"),43859.0)</f>
        <v>43859</v>
      </c>
      <c r="AF1482" s="156">
        <v>1.5802776E9</v>
      </c>
      <c r="AG1482" s="156">
        <v>91434.5852</v>
      </c>
      <c r="AH1482" s="156"/>
      <c r="AI1482" s="153">
        <f>IFERROR(__xludf.DUMMYFUNCTION("TO_DATE(INT((AJ1482/(60*60*24))+""1/1/1970""))"),44133.0)</f>
        <v>44133</v>
      </c>
      <c r="AJ1482" s="156">
        <v>1.603944E9</v>
      </c>
      <c r="AK1482" s="156">
        <v>108659.5953</v>
      </c>
      <c r="AL1482" s="152">
        <v>209281.6511</v>
      </c>
      <c r="AM1482" s="160">
        <v>242527.0</v>
      </c>
      <c r="AN1482" s="152">
        <f t="shared" si="1"/>
        <v>36241.6014</v>
      </c>
      <c r="AO1482" s="152">
        <f t="shared" si="2"/>
        <v>155698.726</v>
      </c>
      <c r="AP1482" s="152">
        <f t="shared" si="3"/>
        <v>10127.0026</v>
      </c>
      <c r="AQ1482" s="152">
        <f t="shared" si="4"/>
        <v>94046.4539</v>
      </c>
      <c r="AR1482" s="152">
        <f t="shared" si="5"/>
        <v>100521.1231</v>
      </c>
    </row>
    <row r="1483">
      <c r="A1483" s="152">
        <v>1.54358826E9</v>
      </c>
      <c r="B1483" s="152">
        <v>123508.3287</v>
      </c>
      <c r="D1483" s="153">
        <f>IFERROR(__xludf.DUMMYFUNCTION("TO_DATE(INT((E1483/(60*60*24))+""1/1/1970""))"),44134.0)</f>
        <v>44134</v>
      </c>
      <c r="E1483" s="152">
        <v>1.6040304E9</v>
      </c>
      <c r="F1483" s="152">
        <v>108659.5953</v>
      </c>
      <c r="H1483" s="153">
        <f>IFERROR(__xludf.DUMMYFUNCTION("TO_DATE(INT((I1483/(60*60*24))+""1/1/1970""))"),44134.0)</f>
        <v>44134</v>
      </c>
      <c r="I1483" s="156">
        <v>1.6040304E9</v>
      </c>
      <c r="J1483" s="156">
        <v>220383.3981</v>
      </c>
      <c r="L1483" s="158">
        <v>44134.0</v>
      </c>
      <c r="M1483" s="159">
        <v>244817.8</v>
      </c>
      <c r="O1483" s="153">
        <f>IFERROR(__xludf.DUMMYFUNCTION("TO_DATE(INT((P1483/(60*60*24))+""1/1/1970""))"),43856.0)</f>
        <v>43856</v>
      </c>
      <c r="P1483" s="13">
        <v>1.5799968E9</v>
      </c>
      <c r="Q1483" s="13">
        <v>32612.6746</v>
      </c>
      <c r="S1483" s="153">
        <f>IFERROR(__xludf.DUMMYFUNCTION("TO_DATE(INT((T1483/(60*60*24))+""1/1/1970""))"),44134.0)</f>
        <v>44134</v>
      </c>
      <c r="T1483" s="156">
        <v>1.6040304E9</v>
      </c>
      <c r="U1483" s="156">
        <v>157281.1044</v>
      </c>
      <c r="W1483" s="153">
        <f>IFERROR(__xludf.DUMMYFUNCTION("TO_DATE(INT((X1483/(60*60*24))+""1/1/1970""))"),44095.0)</f>
        <v>44095</v>
      </c>
      <c r="X1483" s="152">
        <v>1.6006464E9</v>
      </c>
      <c r="Y1483" s="152">
        <v>10161.0504</v>
      </c>
      <c r="AA1483" s="153">
        <f>IFERROR(__xludf.DUMMYFUNCTION("TO_DATE(INT((AB1483/(60*60*24))+""1/1/1970""))"),44104.0)</f>
        <v>44104</v>
      </c>
      <c r="AB1483" s="156">
        <v>1.601442E9</v>
      </c>
      <c r="AC1483" s="156">
        <v>93787.8555</v>
      </c>
      <c r="AE1483" s="153">
        <f>IFERROR(__xludf.DUMMYFUNCTION("TO_DATE(INT((AF1483/(60*60*24))+""1/1/1970""))"),43860.0)</f>
        <v>43860</v>
      </c>
      <c r="AF1483" s="152">
        <v>1.5803568E9</v>
      </c>
      <c r="AG1483" s="152">
        <v>91502.9475</v>
      </c>
      <c r="AH1483" s="156"/>
      <c r="AI1483" s="153">
        <f>IFERROR(__xludf.DUMMYFUNCTION("TO_DATE(INT((AJ1483/(60*60*24))+""1/1/1970""))"),44134.0)</f>
        <v>44134</v>
      </c>
      <c r="AJ1483" s="152">
        <v>1.6040304E9</v>
      </c>
      <c r="AK1483" s="152">
        <v>108659.5953</v>
      </c>
      <c r="AL1483" s="156">
        <v>220383.3981</v>
      </c>
      <c r="AM1483" s="159">
        <v>244817.8</v>
      </c>
      <c r="AN1483" s="152">
        <f t="shared" si="1"/>
        <v>36227.2701</v>
      </c>
      <c r="AO1483" s="152">
        <f t="shared" si="2"/>
        <v>157281.1044</v>
      </c>
      <c r="AP1483" s="152">
        <f t="shared" si="3"/>
        <v>10127.2388</v>
      </c>
      <c r="AQ1483" s="152">
        <f t="shared" si="4"/>
        <v>94158.0554</v>
      </c>
      <c r="AR1483" s="152">
        <f t="shared" si="5"/>
        <v>99923.2534</v>
      </c>
    </row>
    <row r="1484">
      <c r="A1484" s="156">
        <v>1.5436116E9</v>
      </c>
      <c r="B1484" s="156">
        <v>123508.3287</v>
      </c>
      <c r="D1484" s="153">
        <f>IFERROR(__xludf.DUMMYFUNCTION("TO_DATE(INT((E1484/(60*60*24))+""1/1/1970""))"),44135.0)</f>
        <v>44135</v>
      </c>
      <c r="E1484" s="156">
        <v>1.6041168E9</v>
      </c>
      <c r="F1484" s="156">
        <v>108659.5953</v>
      </c>
      <c r="H1484" s="153">
        <f>IFERROR(__xludf.DUMMYFUNCTION("TO_DATE(INT((I1484/(60*60*24))+""1/1/1970""))"),44135.0)</f>
        <v>44135</v>
      </c>
      <c r="I1484" s="152">
        <v>1.6041168E9</v>
      </c>
      <c r="J1484" s="152">
        <v>213920.5795</v>
      </c>
      <c r="L1484" s="158">
        <v>44135.0</v>
      </c>
      <c r="M1484" s="160">
        <v>242444.2</v>
      </c>
      <c r="O1484" s="153">
        <f>IFERROR(__xludf.DUMMYFUNCTION("TO_DATE(INT((P1484/(60*60*24))+""1/1/1970""))"),43857.0)</f>
        <v>43857</v>
      </c>
      <c r="P1484" s="13">
        <v>1.5800832E9</v>
      </c>
      <c r="Q1484" s="13">
        <v>32699.8005</v>
      </c>
      <c r="S1484" s="153">
        <f>IFERROR(__xludf.DUMMYFUNCTION("TO_DATE(INT((T1484/(60*60*24))+""1/1/1970""))"),44135.0)</f>
        <v>44135</v>
      </c>
      <c r="T1484" s="152">
        <v>1.6041168E9</v>
      </c>
      <c r="U1484" s="152">
        <v>155595.8458</v>
      </c>
      <c r="W1484" s="153">
        <f>IFERROR(__xludf.DUMMYFUNCTION("TO_DATE(INT((X1484/(60*60*24))+""1/1/1970""))"),44096.0)</f>
        <v>44096</v>
      </c>
      <c r="X1484" s="156">
        <v>1.6007832E9</v>
      </c>
      <c r="Y1484" s="156">
        <v>10163.7394</v>
      </c>
      <c r="AA1484" s="153">
        <f>IFERROR(__xludf.DUMMYFUNCTION("TO_DATE(INT((AB1484/(60*60*24))+""1/1/1970""))"),44105.0)</f>
        <v>44105</v>
      </c>
      <c r="AB1484" s="152">
        <v>1.6015212E9</v>
      </c>
      <c r="AC1484" s="152">
        <v>94129.1168</v>
      </c>
      <c r="AE1484" s="153">
        <f>IFERROR(__xludf.DUMMYFUNCTION("TO_DATE(INT((AF1484/(60*60*24))+""1/1/1970""))"),43861.0)</f>
        <v>43861</v>
      </c>
      <c r="AF1484" s="156">
        <v>1.580436E9</v>
      </c>
      <c r="AG1484" s="156">
        <v>91380.5504</v>
      </c>
      <c r="AH1484" s="156"/>
      <c r="AI1484" s="153">
        <f>IFERROR(__xludf.DUMMYFUNCTION("TO_DATE(INT((AJ1484/(60*60*24))+""1/1/1970""))"),44135.0)</f>
        <v>44135</v>
      </c>
      <c r="AJ1484" s="156">
        <v>1.6041168E9</v>
      </c>
      <c r="AK1484" s="156">
        <v>108659.5953</v>
      </c>
      <c r="AL1484" s="152">
        <v>213920.5795</v>
      </c>
      <c r="AM1484" s="160">
        <v>242444.2</v>
      </c>
      <c r="AN1484" s="152">
        <f t="shared" si="1"/>
        <v>36255.6362</v>
      </c>
      <c r="AO1484" s="152">
        <f t="shared" si="2"/>
        <v>155595.8458</v>
      </c>
      <c r="AP1484" s="152">
        <f t="shared" si="3"/>
        <v>10124.0524</v>
      </c>
      <c r="AQ1484" s="152">
        <f t="shared" si="4"/>
        <v>94158.0554</v>
      </c>
      <c r="AR1484" s="152">
        <f t="shared" si="5"/>
        <v>99660.3785</v>
      </c>
    </row>
    <row r="1485">
      <c r="A1485" s="152">
        <v>1.54384746E9</v>
      </c>
      <c r="B1485" s="152">
        <v>123508.3287</v>
      </c>
      <c r="D1485" s="153">
        <f>IFERROR(__xludf.DUMMYFUNCTION("TO_DATE(INT((E1485/(60*60*24))+""1/1/1970""))"),44137.0)</f>
        <v>44137</v>
      </c>
      <c r="E1485" s="152">
        <v>1.6043292E9</v>
      </c>
      <c r="F1485" s="152">
        <v>108659.5953</v>
      </c>
      <c r="H1485" s="153">
        <f>IFERROR(__xludf.DUMMYFUNCTION("TO_DATE(INT((I1485/(60*60*24))+""1/1/1970""))"),44137.0)</f>
        <v>44137</v>
      </c>
      <c r="I1485" s="156">
        <v>1.6043292E9</v>
      </c>
      <c r="J1485" s="156">
        <v>213920.5795</v>
      </c>
      <c r="L1485" s="158">
        <v>44137.0</v>
      </c>
      <c r="M1485" s="159">
        <v>242444.2</v>
      </c>
      <c r="O1485" s="153">
        <f>IFERROR(__xludf.DUMMYFUNCTION("TO_DATE(INT((P1485/(60*60*24))+""1/1/1970""))"),43858.0)</f>
        <v>43858</v>
      </c>
      <c r="P1485" s="13">
        <v>1.5802236E9</v>
      </c>
      <c r="Q1485" s="13">
        <v>32673.0545</v>
      </c>
      <c r="S1485" s="153">
        <f>IFERROR(__xludf.DUMMYFUNCTION("TO_DATE(INT((T1485/(60*60*24))+""1/1/1970""))"),44137.0)</f>
        <v>44137</v>
      </c>
      <c r="T1485" s="156">
        <v>1.6042932E9</v>
      </c>
      <c r="U1485" s="156">
        <v>155595.8458</v>
      </c>
      <c r="W1485" s="153">
        <f>IFERROR(__xludf.DUMMYFUNCTION("TO_DATE(INT((X1485/(60*60*24))+""1/1/1970""))"),44097.0)</f>
        <v>44097</v>
      </c>
      <c r="X1485" s="156">
        <v>1.6008696E9</v>
      </c>
      <c r="Y1485" s="156">
        <v>10174.89</v>
      </c>
      <c r="AA1485" s="153">
        <f>IFERROR(__xludf.DUMMYFUNCTION("TO_DATE(INT((AB1485/(60*60*24))+""1/1/1970""))"),44106.0)</f>
        <v>44106</v>
      </c>
      <c r="AB1485" s="156">
        <v>1.6016004E9</v>
      </c>
      <c r="AC1485" s="156">
        <v>94081.7172</v>
      </c>
      <c r="AE1485" s="153">
        <f>IFERROR(__xludf.DUMMYFUNCTION("TO_DATE(INT((AF1485/(60*60*24))+""1/1/1970""))"),43862.0)</f>
        <v>43862</v>
      </c>
      <c r="AF1485" s="152">
        <v>1.5805152E9</v>
      </c>
      <c r="AG1485" s="152">
        <v>90842.6579</v>
      </c>
      <c r="AH1485" s="156"/>
      <c r="AI1485" s="153">
        <f>IFERROR(__xludf.DUMMYFUNCTION("TO_DATE(INT((AJ1485/(60*60*24))+""1/1/1970""))"),44137.0)</f>
        <v>44137</v>
      </c>
      <c r="AJ1485" s="152">
        <v>1.6043292E9</v>
      </c>
      <c r="AK1485" s="152">
        <v>108659.5953</v>
      </c>
      <c r="AL1485" s="156">
        <v>213920.5795</v>
      </c>
      <c r="AM1485" s="159">
        <v>242444.2</v>
      </c>
      <c r="AN1485" s="152">
        <f t="shared" si="1"/>
        <v>36253.5025</v>
      </c>
      <c r="AO1485" s="152">
        <f t="shared" si="2"/>
        <v>155595.8458</v>
      </c>
      <c r="AP1485" s="152">
        <f t="shared" si="3"/>
        <v>10119.2079</v>
      </c>
      <c r="AQ1485" s="152">
        <f t="shared" si="4"/>
        <v>94359.0707</v>
      </c>
      <c r="AR1485" s="152">
        <f t="shared" si="5"/>
        <v>99608.7423</v>
      </c>
    </row>
    <row r="1486">
      <c r="A1486" s="156">
        <v>1.5438708E9</v>
      </c>
      <c r="B1486" s="156">
        <v>123669.216</v>
      </c>
      <c r="D1486" s="153">
        <f>IFERROR(__xludf.DUMMYFUNCTION("TO_DATE(INT((E1486/(60*60*24))+""1/1/1970""))"),44138.0)</f>
        <v>44138</v>
      </c>
      <c r="E1486" s="152">
        <v>1.6043796E9</v>
      </c>
      <c r="F1486" s="152">
        <v>108659.5953</v>
      </c>
      <c r="H1486" s="153">
        <f>IFERROR(__xludf.DUMMYFUNCTION("TO_DATE(INT((I1486/(60*60*24))+""1/1/1970""))"),44138.0)</f>
        <v>44138</v>
      </c>
      <c r="I1486" s="156">
        <v>1.6043796E9</v>
      </c>
      <c r="J1486" s="156">
        <v>214710.0283</v>
      </c>
      <c r="L1486" s="158">
        <v>44138.0</v>
      </c>
      <c r="M1486" s="160">
        <v>244969.6</v>
      </c>
      <c r="O1486" s="153">
        <f>IFERROR(__xludf.DUMMYFUNCTION("TO_DATE(INT((P1486/(60*60*24))+""1/1/1970""))"),43859.0)</f>
        <v>43859</v>
      </c>
      <c r="P1486" s="13">
        <v>1.58031E9</v>
      </c>
      <c r="Q1486" s="13">
        <v>32638.9972</v>
      </c>
      <c r="S1486" s="153">
        <f>IFERROR(__xludf.DUMMYFUNCTION("TO_DATE(INT((T1486/(60*60*24))+""1/1/1970""))"),44138.0)</f>
        <v>44138</v>
      </c>
      <c r="T1486" s="152">
        <v>1.6043796E9</v>
      </c>
      <c r="U1486" s="152">
        <v>157362.6895</v>
      </c>
      <c r="W1486" s="153">
        <f>IFERROR(__xludf.DUMMYFUNCTION("TO_DATE(INT((X1486/(60*60*24))+""1/1/1970""))"),44098.0)</f>
        <v>44098</v>
      </c>
      <c r="X1486" s="156">
        <v>1.600956E9</v>
      </c>
      <c r="Y1486" s="156">
        <v>10163.3398</v>
      </c>
      <c r="AA1486" s="153">
        <f>IFERROR(__xludf.DUMMYFUNCTION("TO_DATE(INT((AB1486/(60*60*24))+""1/1/1970""))"),44108.0)</f>
        <v>44108</v>
      </c>
      <c r="AB1486" s="152">
        <v>1.6018488E9</v>
      </c>
      <c r="AC1486" s="152">
        <v>93855.5879</v>
      </c>
      <c r="AE1486" s="153">
        <f>IFERROR(__xludf.DUMMYFUNCTION("TO_DATE(INT((AF1486/(60*60*24))+""1/1/1970""))"),43863.0)</f>
        <v>43863</v>
      </c>
      <c r="AF1486" s="156">
        <v>1.5806844E9</v>
      </c>
      <c r="AG1486" s="156">
        <v>90842.6579</v>
      </c>
      <c r="AH1486" s="156"/>
      <c r="AI1486" s="153">
        <f>IFERROR(__xludf.DUMMYFUNCTION("TO_DATE(INT((AJ1486/(60*60*24))+""1/1/1970""))"),44138.0)</f>
        <v>44138</v>
      </c>
      <c r="AJ1486" s="152">
        <v>1.6043796E9</v>
      </c>
      <c r="AK1486" s="152">
        <v>108659.5953</v>
      </c>
      <c r="AL1486" s="156">
        <v>214710.0283</v>
      </c>
      <c r="AM1486" s="160">
        <v>244969.6</v>
      </c>
      <c r="AN1486" s="152">
        <f t="shared" si="1"/>
        <v>36323.6348</v>
      </c>
      <c r="AO1486" s="152">
        <f t="shared" si="2"/>
        <v>157362.6895</v>
      </c>
      <c r="AP1486" s="152">
        <f t="shared" si="3"/>
        <v>10136.7018</v>
      </c>
      <c r="AQ1486" s="152">
        <f t="shared" si="4"/>
        <v>94153.692</v>
      </c>
      <c r="AR1486" s="152">
        <f t="shared" si="5"/>
        <v>99600.6342</v>
      </c>
    </row>
    <row r="1487">
      <c r="A1487" s="152">
        <v>1.54393386E9</v>
      </c>
      <c r="B1487" s="152">
        <v>123311.9461</v>
      </c>
      <c r="D1487" s="153">
        <f>IFERROR(__xludf.DUMMYFUNCTION("TO_DATE(INT((E1487/(60*60*24))+""1/1/1970""))"),44139.0)</f>
        <v>44139</v>
      </c>
      <c r="E1487" s="156">
        <v>1.604466E9</v>
      </c>
      <c r="F1487" s="156">
        <v>108659.5953</v>
      </c>
      <c r="H1487" s="153">
        <f>IFERROR(__xludf.DUMMYFUNCTION("TO_DATE(INT((I1487/(60*60*24))+""1/1/1970""))"),44139.0)</f>
        <v>44139</v>
      </c>
      <c r="I1487" s="152">
        <v>1.604466E9</v>
      </c>
      <c r="J1487" s="152">
        <v>217439.0765</v>
      </c>
      <c r="L1487" s="158">
        <v>44139.0</v>
      </c>
      <c r="M1487" s="159">
        <v>248992.3</v>
      </c>
      <c r="O1487" s="153">
        <f>IFERROR(__xludf.DUMMYFUNCTION("TO_DATE(INT((P1487/(60*60*24))+""1/1/1970""))"),43860.0)</f>
        <v>43860</v>
      </c>
      <c r="P1487" s="13">
        <v>1.5803964E9</v>
      </c>
      <c r="Q1487" s="13">
        <v>32691.1098</v>
      </c>
      <c r="S1487" s="153">
        <f>IFERROR(__xludf.DUMMYFUNCTION("TO_DATE(INT((T1487/(60*60*24))+""1/1/1970""))"),44139.0)</f>
        <v>44139</v>
      </c>
      <c r="T1487" s="156">
        <v>1.604466E9</v>
      </c>
      <c r="U1487" s="156">
        <v>160135.2635</v>
      </c>
      <c r="W1487" s="153">
        <f>IFERROR(__xludf.DUMMYFUNCTION("TO_DATE(INT((X1487/(60*60*24))+""1/1/1970""))"),44099.0)</f>
        <v>44099</v>
      </c>
      <c r="X1487" s="156">
        <v>1.6010424E9</v>
      </c>
      <c r="Y1487" s="156">
        <v>10164.692</v>
      </c>
      <c r="AA1487" s="153">
        <f>IFERROR(__xludf.DUMMYFUNCTION("TO_DATE(INT((AB1487/(60*60*24))+""1/1/1970""))"),44109.0)</f>
        <v>44109</v>
      </c>
      <c r="AB1487" s="152">
        <v>1.6018884E9</v>
      </c>
      <c r="AC1487" s="152">
        <v>93789.0215</v>
      </c>
      <c r="AE1487" s="153">
        <f>IFERROR(__xludf.DUMMYFUNCTION("TO_DATE(INT((AF1487/(60*60*24))+""1/1/1970""))"),43864.0)</f>
        <v>43864</v>
      </c>
      <c r="AF1487" s="152">
        <v>1.580724E9</v>
      </c>
      <c r="AG1487" s="152">
        <v>90886.4589</v>
      </c>
      <c r="AH1487" s="156"/>
      <c r="AI1487" s="153">
        <f>IFERROR(__xludf.DUMMYFUNCTION("TO_DATE(INT((AJ1487/(60*60*24))+""1/1/1970""))"),44139.0)</f>
        <v>44139</v>
      </c>
      <c r="AJ1487" s="156">
        <v>1.604466E9</v>
      </c>
      <c r="AK1487" s="156">
        <v>108659.5953</v>
      </c>
      <c r="AL1487" s="152">
        <v>217439.0765</v>
      </c>
      <c r="AM1487" s="159">
        <v>248992.3</v>
      </c>
      <c r="AN1487" s="152">
        <f t="shared" si="1"/>
        <v>36363.4841</v>
      </c>
      <c r="AO1487" s="152">
        <f t="shared" si="2"/>
        <v>160135.2635</v>
      </c>
      <c r="AP1487" s="152">
        <f t="shared" si="3"/>
        <v>10136.2106</v>
      </c>
      <c r="AQ1487" s="152">
        <f t="shared" si="4"/>
        <v>94445.4445</v>
      </c>
      <c r="AR1487" s="152">
        <f t="shared" si="5"/>
        <v>100636.771</v>
      </c>
    </row>
    <row r="1488">
      <c r="A1488" s="156">
        <v>1.5439572E9</v>
      </c>
      <c r="B1488" s="156">
        <v>119677.4973</v>
      </c>
      <c r="D1488" s="153">
        <f>IFERROR(__xludf.DUMMYFUNCTION("TO_DATE(INT((E1488/(60*60*24))+""1/1/1970""))"),44140.0)</f>
        <v>44140</v>
      </c>
      <c r="E1488" s="152">
        <v>1.6045524E9</v>
      </c>
      <c r="F1488" s="152">
        <v>108659.5953</v>
      </c>
      <c r="H1488" s="153">
        <f>IFERROR(__xludf.DUMMYFUNCTION("TO_DATE(INT((I1488/(60*60*24))+""1/1/1970""))"),44140.0)</f>
        <v>44140</v>
      </c>
      <c r="I1488" s="156">
        <v>1.6045524E9</v>
      </c>
      <c r="J1488" s="156">
        <v>221318.5387</v>
      </c>
      <c r="L1488" s="158">
        <v>44140.0</v>
      </c>
      <c r="M1488" s="160">
        <v>254174.2</v>
      </c>
      <c r="O1488" s="153">
        <f>IFERROR(__xludf.DUMMYFUNCTION("TO_DATE(INT((P1488/(60*60*24))+""1/1/1970""))"),43861.0)</f>
        <v>43861</v>
      </c>
      <c r="P1488" s="13">
        <v>1.5804828E9</v>
      </c>
      <c r="Q1488" s="13">
        <v>32732.0464</v>
      </c>
      <c r="S1488" s="153">
        <f>IFERROR(__xludf.DUMMYFUNCTION("TO_DATE(INT((T1488/(60*60*24))+""1/1/1970""))"),44140.0)</f>
        <v>44140</v>
      </c>
      <c r="T1488" s="152">
        <v>1.6045524E9</v>
      </c>
      <c r="U1488" s="152">
        <v>163689.0506</v>
      </c>
      <c r="W1488" s="153">
        <f>IFERROR(__xludf.DUMMYFUNCTION("TO_DATE(INT((X1488/(60*60*24))+""1/1/1970""))"),44100.0)</f>
        <v>44100</v>
      </c>
      <c r="X1488" s="156">
        <v>1.6010784E9</v>
      </c>
      <c r="Y1488" s="156">
        <v>10165.4234</v>
      </c>
      <c r="AA1488" s="153">
        <f>IFERROR(__xludf.DUMMYFUNCTION("TO_DATE(INT((AB1488/(60*60*24))+""1/1/1970""))"),44110.0)</f>
        <v>44110</v>
      </c>
      <c r="AB1488" s="156">
        <v>1.6019676E9</v>
      </c>
      <c r="AC1488" s="156">
        <v>93507.968</v>
      </c>
      <c r="AE1488" s="153">
        <f>IFERROR(__xludf.DUMMYFUNCTION("TO_DATE(INT((AF1488/(60*60*24))+""1/1/1970""))"),43865.0)</f>
        <v>43865</v>
      </c>
      <c r="AF1488" s="156">
        <v>1.5808032E9</v>
      </c>
      <c r="AG1488" s="156">
        <v>91105.4638</v>
      </c>
      <c r="AH1488" s="156"/>
      <c r="AI1488" s="153">
        <f>IFERROR(__xludf.DUMMYFUNCTION("TO_DATE(INT((AJ1488/(60*60*24))+""1/1/1970""))"),44140.0)</f>
        <v>44140</v>
      </c>
      <c r="AJ1488" s="152">
        <v>1.6045524E9</v>
      </c>
      <c r="AK1488" s="152">
        <v>108659.5953</v>
      </c>
      <c r="AL1488" s="156">
        <v>221318.5387</v>
      </c>
      <c r="AM1488" s="160">
        <v>254174.2</v>
      </c>
      <c r="AN1488" s="152">
        <f t="shared" si="1"/>
        <v>36382.3979</v>
      </c>
      <c r="AO1488" s="152">
        <f t="shared" si="2"/>
        <v>163689.0506</v>
      </c>
      <c r="AP1488" s="152">
        <f t="shared" si="3"/>
        <v>10148.2059</v>
      </c>
      <c r="AQ1488" s="152">
        <f t="shared" si="4"/>
        <v>93878.8958</v>
      </c>
      <c r="AR1488" s="152">
        <f t="shared" si="5"/>
        <v>100383.7112</v>
      </c>
    </row>
    <row r="1489">
      <c r="A1489" s="152">
        <v>1.54410666E9</v>
      </c>
      <c r="B1489" s="152">
        <v>117736.7721</v>
      </c>
      <c r="D1489" s="153">
        <f>IFERROR(__xludf.DUMMYFUNCTION("TO_DATE(INT((E1489/(60*60*24))+""1/1/1970""))"),44141.0)</f>
        <v>44141</v>
      </c>
      <c r="E1489" s="156">
        <v>1.6046388E9</v>
      </c>
      <c r="F1489" s="156">
        <v>108659.5953</v>
      </c>
      <c r="H1489" s="153">
        <f>IFERROR(__xludf.DUMMYFUNCTION("TO_DATE(INT((I1489/(60*60*24))+""1/1/1970""))"),44141.0)</f>
        <v>44141</v>
      </c>
      <c r="I1489" s="152">
        <v>1.6046388E9</v>
      </c>
      <c r="J1489" s="152">
        <v>225391.5866</v>
      </c>
      <c r="L1489" s="158">
        <v>44141.0</v>
      </c>
      <c r="M1489" s="159">
        <v>258797.2</v>
      </c>
      <c r="O1489" s="153">
        <f>IFERROR(__xludf.DUMMYFUNCTION("TO_DATE(INT((P1489/(60*60*24))+""1/1/1970""))"),43862.0)</f>
        <v>43862</v>
      </c>
      <c r="P1489" s="13">
        <v>1.5805152E9</v>
      </c>
      <c r="Q1489" s="13">
        <v>32821.3527</v>
      </c>
      <c r="S1489" s="153">
        <f>IFERROR(__xludf.DUMMYFUNCTION("TO_DATE(INT((T1489/(60*60*24))+""1/1/1970""))"),44141.0)</f>
        <v>44141</v>
      </c>
      <c r="T1489" s="156">
        <v>1.6046388E9</v>
      </c>
      <c r="U1489" s="156">
        <v>166870.7936</v>
      </c>
      <c r="W1489" s="153">
        <f>IFERROR(__xludf.DUMMYFUNCTION("TO_DATE(INT((X1489/(60*60*24))+""1/1/1970""))"),44102.0)</f>
        <v>44102</v>
      </c>
      <c r="X1489" s="152">
        <v>1.6012512E9</v>
      </c>
      <c r="Y1489" s="152">
        <v>10165.4001</v>
      </c>
      <c r="AA1489" s="153">
        <f>IFERROR(__xludf.DUMMYFUNCTION("TO_DATE(INT((AB1489/(60*60*24))+""1/1/1970""))"),44111.0)</f>
        <v>44111</v>
      </c>
      <c r="AB1489" s="152">
        <v>1.6020468E9</v>
      </c>
      <c r="AC1489" s="152">
        <v>93657.5899</v>
      </c>
      <c r="AE1489" s="153">
        <f>IFERROR(__xludf.DUMMYFUNCTION("TO_DATE(INT((AF1489/(60*60*24))+""1/1/1970""))"),43866.0)</f>
        <v>43866</v>
      </c>
      <c r="AF1489" s="152">
        <v>1.5808824E9</v>
      </c>
      <c r="AG1489" s="152">
        <v>91250.3755</v>
      </c>
      <c r="AH1489" s="156"/>
      <c r="AI1489" s="153">
        <f>IFERROR(__xludf.DUMMYFUNCTION("TO_DATE(INT((AJ1489/(60*60*24))+""1/1/1970""))"),44141.0)</f>
        <v>44141</v>
      </c>
      <c r="AJ1489" s="156">
        <v>1.6046388E9</v>
      </c>
      <c r="AK1489" s="156">
        <v>108659.5953</v>
      </c>
      <c r="AL1489" s="152">
        <v>225391.5866</v>
      </c>
      <c r="AM1489" s="159">
        <v>258797.2</v>
      </c>
      <c r="AN1489" s="152">
        <f t="shared" si="1"/>
        <v>36520.3393</v>
      </c>
      <c r="AO1489" s="152">
        <f t="shared" si="2"/>
        <v>166870.7936</v>
      </c>
      <c r="AP1489" s="152">
        <f t="shared" si="3"/>
        <v>10144.0551</v>
      </c>
      <c r="AQ1489" s="152">
        <f t="shared" si="4"/>
        <v>93296.1469</v>
      </c>
      <c r="AR1489" s="152">
        <f t="shared" si="5"/>
        <v>101106.6173</v>
      </c>
    </row>
    <row r="1490">
      <c r="A1490" s="156">
        <v>1.54413E9</v>
      </c>
      <c r="B1490" s="156">
        <v>117377.1923</v>
      </c>
      <c r="D1490" s="153">
        <f>IFERROR(__xludf.DUMMYFUNCTION("TO_DATE(INT((E1490/(60*60*24))+""1/1/1970""))"),44142.0)</f>
        <v>44142</v>
      </c>
      <c r="E1490" s="152">
        <v>1.6047252E9</v>
      </c>
      <c r="F1490" s="152">
        <v>108659.5953</v>
      </c>
      <c r="H1490" s="153">
        <f>IFERROR(__xludf.DUMMYFUNCTION("TO_DATE(INT((I1490/(60*60*24))+""1/1/1970""))"),44142.0)</f>
        <v>44142</v>
      </c>
      <c r="I1490" s="156">
        <v>1.6047252E9</v>
      </c>
      <c r="J1490" s="156">
        <v>227404.7863</v>
      </c>
      <c r="L1490" s="158">
        <v>44142.0</v>
      </c>
      <c r="M1490" s="160">
        <v>258742.0</v>
      </c>
      <c r="O1490" s="153">
        <f>IFERROR(__xludf.DUMMYFUNCTION("TO_DATE(INT((P1490/(60*60*24))+""1/1/1970""))"),43863.0)</f>
        <v>43863</v>
      </c>
      <c r="P1490" s="13">
        <v>1.5806016E9</v>
      </c>
      <c r="Q1490" s="13">
        <v>32821.3527</v>
      </c>
      <c r="S1490" s="153">
        <f>IFERROR(__xludf.DUMMYFUNCTION("TO_DATE(INT((T1490/(60*60*24))+""1/1/1970""))"),44142.0)</f>
        <v>44142</v>
      </c>
      <c r="T1490" s="152">
        <v>1.6047252E9</v>
      </c>
      <c r="U1490" s="152">
        <v>166846.5681</v>
      </c>
      <c r="W1490" s="153">
        <f>IFERROR(__xludf.DUMMYFUNCTION("TO_DATE(INT((X1490/(60*60*24))+""1/1/1970""))"),44103.0)</f>
        <v>44103</v>
      </c>
      <c r="X1490" s="156">
        <v>1.601388E9</v>
      </c>
      <c r="Y1490" s="156">
        <v>10157.5778</v>
      </c>
      <c r="AA1490" s="153">
        <f>IFERROR(__xludf.DUMMYFUNCTION("TO_DATE(INT((AB1490/(60*60*24))+""1/1/1970""))"),44112.0)</f>
        <v>44112</v>
      </c>
      <c r="AB1490" s="156">
        <v>1.602126E9</v>
      </c>
      <c r="AC1490" s="156">
        <v>93564.2458</v>
      </c>
      <c r="AE1490" s="153">
        <f>IFERROR(__xludf.DUMMYFUNCTION("TO_DATE(INT((AF1490/(60*60*24))+""1/1/1970""))"),43867.0)</f>
        <v>43867</v>
      </c>
      <c r="AF1490" s="156">
        <v>1.5809616E9</v>
      </c>
      <c r="AG1490" s="156">
        <v>91614.2921</v>
      </c>
      <c r="AH1490" s="156"/>
      <c r="AI1490" s="153">
        <f>IFERROR(__xludf.DUMMYFUNCTION("TO_DATE(INT((AJ1490/(60*60*24))+""1/1/1970""))"),44142.0)</f>
        <v>44142</v>
      </c>
      <c r="AJ1490" s="152">
        <v>1.6047252E9</v>
      </c>
      <c r="AK1490" s="152">
        <v>108659.5953</v>
      </c>
      <c r="AL1490" s="156">
        <v>227404.7863</v>
      </c>
      <c r="AM1490" s="160">
        <v>258742.0</v>
      </c>
      <c r="AN1490" s="152">
        <f t="shared" si="1"/>
        <v>36654.5807</v>
      </c>
      <c r="AO1490" s="152">
        <f t="shared" si="2"/>
        <v>166846.5681</v>
      </c>
      <c r="AP1490" s="152">
        <f t="shared" si="3"/>
        <v>10137.2449</v>
      </c>
      <c r="AQ1490" s="152">
        <f t="shared" si="4"/>
        <v>93296.1469</v>
      </c>
      <c r="AR1490" s="152">
        <f t="shared" si="5"/>
        <v>101590.1194</v>
      </c>
    </row>
    <row r="1491">
      <c r="A1491" s="152">
        <v>1.54419306E9</v>
      </c>
      <c r="B1491" s="152">
        <v>117377.1923</v>
      </c>
      <c r="D1491" s="153">
        <f>IFERROR(__xludf.DUMMYFUNCTION("TO_DATE(INT((E1491/(60*60*24))+""1/1/1970""))"),44144.0)</f>
        <v>44144</v>
      </c>
      <c r="E1491" s="156">
        <v>1.604934E9</v>
      </c>
      <c r="F1491" s="156">
        <v>108659.5953</v>
      </c>
      <c r="H1491" s="153">
        <f>IFERROR(__xludf.DUMMYFUNCTION("TO_DATE(INT((I1491/(60*60*24))+""1/1/1970""))"),44144.0)</f>
        <v>44144</v>
      </c>
      <c r="I1491" s="152">
        <v>1.604934E9</v>
      </c>
      <c r="J1491" s="152">
        <v>227404.7863</v>
      </c>
      <c r="L1491" s="158">
        <v>44144.0</v>
      </c>
      <c r="M1491" s="159">
        <v>258742.0</v>
      </c>
      <c r="O1491" s="153">
        <f>IFERROR(__xludf.DUMMYFUNCTION("TO_DATE(INT((P1491/(60*60*24))+""1/1/1970""))"),43864.0)</f>
        <v>43864</v>
      </c>
      <c r="P1491" s="13">
        <v>1.580688E9</v>
      </c>
      <c r="Q1491" s="13">
        <v>32813.4067</v>
      </c>
      <c r="S1491" s="153">
        <f>IFERROR(__xludf.DUMMYFUNCTION("TO_DATE(INT((T1491/(60*60*24))+""1/1/1970""))"),44144.0)</f>
        <v>44144</v>
      </c>
      <c r="T1491" s="156">
        <v>1.604934E9</v>
      </c>
      <c r="U1491" s="156">
        <v>166846.5681</v>
      </c>
      <c r="W1491" s="153">
        <f>IFERROR(__xludf.DUMMYFUNCTION("TO_DATE(INT((X1491/(60*60*24))+""1/1/1970""))"),44104.0)</f>
        <v>44104</v>
      </c>
      <c r="X1491" s="156">
        <v>1.6014744E9</v>
      </c>
      <c r="Y1491" s="156">
        <v>10155.5004</v>
      </c>
      <c r="AA1491" s="153">
        <f>IFERROR(__xludf.DUMMYFUNCTION("TO_DATE(INT((AB1491/(60*60*24))+""1/1/1970""))"),44113.0)</f>
        <v>44113</v>
      </c>
      <c r="AB1491" s="152">
        <v>1.6022052E9</v>
      </c>
      <c r="AC1491" s="152">
        <v>93736.6848</v>
      </c>
      <c r="AE1491" s="153">
        <f>IFERROR(__xludf.DUMMYFUNCTION("TO_DATE(INT((AF1491/(60*60*24))+""1/1/1970""))"),43868.0)</f>
        <v>43868</v>
      </c>
      <c r="AF1491" s="152">
        <v>1.5810408E9</v>
      </c>
      <c r="AG1491" s="152">
        <v>91773.5312</v>
      </c>
      <c r="AH1491" s="156"/>
      <c r="AI1491" s="153">
        <f>IFERROR(__xludf.DUMMYFUNCTION("TO_DATE(INT((AJ1491/(60*60*24))+""1/1/1970""))"),44144.0)</f>
        <v>44144</v>
      </c>
      <c r="AJ1491" s="156">
        <v>1.604934E9</v>
      </c>
      <c r="AK1491" s="156">
        <v>108659.5953</v>
      </c>
      <c r="AL1491" s="152">
        <v>227404.7863</v>
      </c>
      <c r="AM1491" s="159">
        <v>258742.0</v>
      </c>
      <c r="AN1491" s="152">
        <f t="shared" si="1"/>
        <v>36599.2844</v>
      </c>
      <c r="AO1491" s="152">
        <f t="shared" si="2"/>
        <v>166846.5681</v>
      </c>
      <c r="AP1491" s="152">
        <f t="shared" si="3"/>
        <v>10144.0275</v>
      </c>
      <c r="AQ1491" s="152">
        <f t="shared" si="4"/>
        <v>93056.5962</v>
      </c>
      <c r="AR1491" s="152">
        <f t="shared" si="5"/>
        <v>101751.8557</v>
      </c>
    </row>
    <row r="1492">
      <c r="A1492" s="156">
        <v>1.5442164E9</v>
      </c>
      <c r="B1492" s="156">
        <v>117377.1923</v>
      </c>
      <c r="D1492" s="153">
        <f>IFERROR(__xludf.DUMMYFUNCTION("TO_DATE(INT((E1492/(60*60*24))+""1/1/1970""))"),44145.0)</f>
        <v>44145</v>
      </c>
      <c r="E1492" s="156">
        <v>1.6049844E9</v>
      </c>
      <c r="F1492" s="156">
        <v>108659.5953</v>
      </c>
      <c r="H1492" s="153">
        <f>IFERROR(__xludf.DUMMYFUNCTION("TO_DATE(INT((I1492/(60*60*24))+""1/1/1970""))"),44145.0)</f>
        <v>44145</v>
      </c>
      <c r="I1492" s="152">
        <v>1.6049844E9</v>
      </c>
      <c r="J1492" s="152">
        <v>200363.2637</v>
      </c>
      <c r="L1492" s="158">
        <v>44145.0</v>
      </c>
      <c r="M1492" s="159">
        <v>261778.0</v>
      </c>
      <c r="O1492" s="153">
        <f>IFERROR(__xludf.DUMMYFUNCTION("TO_DATE(INT((P1492/(60*60*24))+""1/1/1970""))"),43865.0)</f>
        <v>43865</v>
      </c>
      <c r="P1492" s="13">
        <v>1.5808284E9</v>
      </c>
      <c r="Q1492" s="13">
        <v>32783.973</v>
      </c>
      <c r="S1492" s="153">
        <f>IFERROR(__xludf.DUMMYFUNCTION("TO_DATE(INT((T1492/(60*60*24))+""1/1/1970""))"),44145.0)</f>
        <v>44145</v>
      </c>
      <c r="T1492" s="156">
        <v>1.6049844E9</v>
      </c>
      <c r="U1492" s="156">
        <v>168922.0206</v>
      </c>
      <c r="W1492" s="153">
        <f>IFERROR(__xludf.DUMMYFUNCTION("TO_DATE(INT((X1492/(60*60*24))+""1/1/1970""))"),44105.0)</f>
        <v>44105</v>
      </c>
      <c r="X1492" s="156">
        <v>1.6015608E9</v>
      </c>
      <c r="Y1492" s="156">
        <v>10162.6512</v>
      </c>
      <c r="AA1492" s="153">
        <f>IFERROR(__xludf.DUMMYFUNCTION("TO_DATE(INT((AB1492/(60*60*24))+""1/1/1970""))"),44115.0)</f>
        <v>44115</v>
      </c>
      <c r="AB1492" s="156">
        <v>1.6024536E9</v>
      </c>
      <c r="AC1492" s="156">
        <v>93166.923</v>
      </c>
      <c r="AE1492" s="153">
        <f>IFERROR(__xludf.DUMMYFUNCTION("TO_DATE(INT((AF1492/(60*60*24))+""1/1/1970""))"),43869.0)</f>
        <v>43869</v>
      </c>
      <c r="AF1492" s="156">
        <v>1.58112E9</v>
      </c>
      <c r="AG1492" s="156">
        <v>92055.9861</v>
      </c>
      <c r="AH1492" s="156"/>
      <c r="AI1492" s="153">
        <f>IFERROR(__xludf.DUMMYFUNCTION("TO_DATE(INT((AJ1492/(60*60*24))+""1/1/1970""))"),44145.0)</f>
        <v>44145</v>
      </c>
      <c r="AJ1492" s="156">
        <v>1.6049844E9</v>
      </c>
      <c r="AK1492" s="156">
        <v>108659.5953</v>
      </c>
      <c r="AL1492" s="152">
        <v>200363.2637</v>
      </c>
      <c r="AM1492" s="159">
        <v>261778.0</v>
      </c>
      <c r="AN1492" s="152">
        <f t="shared" si="1"/>
        <v>35923.4577</v>
      </c>
      <c r="AO1492" s="152">
        <f t="shared" si="2"/>
        <v>168922.0206</v>
      </c>
      <c r="AP1492" s="152">
        <f t="shared" si="3"/>
        <v>10136.486</v>
      </c>
      <c r="AQ1492" s="152">
        <f t="shared" si="4"/>
        <v>92691.5154</v>
      </c>
      <c r="AR1492" s="152">
        <f t="shared" si="5"/>
        <v>101168.922</v>
      </c>
    </row>
    <row r="1493">
      <c r="A1493" s="152">
        <v>1.54445226E9</v>
      </c>
      <c r="B1493" s="152">
        <v>117377.1923</v>
      </c>
      <c r="D1493" s="153">
        <f>IFERROR(__xludf.DUMMYFUNCTION("TO_DATE(INT((E1493/(60*60*24))+""1/1/1970""))"),44146.0)</f>
        <v>44146</v>
      </c>
      <c r="E1493" s="152">
        <v>1.6050708E9</v>
      </c>
      <c r="F1493" s="152">
        <v>108817.015</v>
      </c>
      <c r="H1493" s="153">
        <f>IFERROR(__xludf.DUMMYFUNCTION("TO_DATE(INT((I1493/(60*60*24))+""1/1/1970""))"),44146.0)</f>
        <v>44146</v>
      </c>
      <c r="I1493" s="156">
        <v>1.6050708E9</v>
      </c>
      <c r="J1493" s="156">
        <v>200659.8172</v>
      </c>
      <c r="L1493" s="158">
        <v>44146.0</v>
      </c>
      <c r="M1493" s="160">
        <v>261419.2</v>
      </c>
      <c r="O1493" s="153">
        <f>IFERROR(__xludf.DUMMYFUNCTION("TO_DATE(INT((P1493/(60*60*24))+""1/1/1970""))"),43866.0)</f>
        <v>43866</v>
      </c>
      <c r="P1493" s="13">
        <v>1.5809148E9</v>
      </c>
      <c r="Q1493" s="13">
        <v>32649.8259</v>
      </c>
      <c r="S1493" s="153">
        <f>IFERROR(__xludf.DUMMYFUNCTION("TO_DATE(INT((T1493/(60*60*24))+""1/1/1970""))"),44146.0)</f>
        <v>44146</v>
      </c>
      <c r="T1493" s="152">
        <v>1.6050708E9</v>
      </c>
      <c r="U1493" s="152">
        <v>168695.2753</v>
      </c>
      <c r="W1493" s="153">
        <f>IFERROR(__xludf.DUMMYFUNCTION("TO_DATE(INT((X1493/(60*60*24))+""1/1/1970""))"),44106.0)</f>
        <v>44106</v>
      </c>
      <c r="X1493" s="156">
        <v>1.6016472E9</v>
      </c>
      <c r="Y1493" s="156">
        <v>10166.2965</v>
      </c>
      <c r="AA1493" s="153">
        <f>IFERROR(__xludf.DUMMYFUNCTION("TO_DATE(INT((AB1493/(60*60*24))+""1/1/1970""))"),44116.0)</f>
        <v>44116</v>
      </c>
      <c r="AB1493" s="156">
        <v>1.6024932E9</v>
      </c>
      <c r="AC1493" s="156">
        <v>93291.9651</v>
      </c>
      <c r="AE1493" s="153">
        <f>IFERROR(__xludf.DUMMYFUNCTION("TO_DATE(INT((AF1493/(60*60*24))+""1/1/1970""))"),43870.0)</f>
        <v>43870</v>
      </c>
      <c r="AF1493" s="152">
        <v>1.5812892E9</v>
      </c>
      <c r="AG1493" s="152">
        <v>92055.9861</v>
      </c>
      <c r="AH1493" s="156"/>
      <c r="AI1493" s="153">
        <f>IFERROR(__xludf.DUMMYFUNCTION("TO_DATE(INT((AJ1493/(60*60*24))+""1/1/1970""))"),44146.0)</f>
        <v>44146</v>
      </c>
      <c r="AJ1493" s="152">
        <v>1.6050708E9</v>
      </c>
      <c r="AK1493" s="152">
        <v>108817.015</v>
      </c>
      <c r="AL1493" s="156">
        <v>200659.8172</v>
      </c>
      <c r="AM1493" s="160">
        <v>261419.2</v>
      </c>
      <c r="AN1493" s="152">
        <f t="shared" si="1"/>
        <v>35968.6628</v>
      </c>
      <c r="AO1493" s="152">
        <f t="shared" si="2"/>
        <v>168695.2753</v>
      </c>
      <c r="AP1493" s="152">
        <f t="shared" si="3"/>
        <v>10128.5023</v>
      </c>
      <c r="AQ1493" s="152">
        <f t="shared" si="4"/>
        <v>92055.4053</v>
      </c>
      <c r="AR1493" s="152">
        <f t="shared" si="5"/>
        <v>101118.9929</v>
      </c>
    </row>
    <row r="1494">
      <c r="A1494" s="156">
        <v>1.5444756E9</v>
      </c>
      <c r="B1494" s="156">
        <v>117377.1923</v>
      </c>
      <c r="D1494" s="153">
        <f>IFERROR(__xludf.DUMMYFUNCTION("TO_DATE(INT((E1494/(60*60*24))+""1/1/1970""))"),44147.0)</f>
        <v>44147</v>
      </c>
      <c r="E1494" s="156">
        <v>1.6051572E9</v>
      </c>
      <c r="F1494" s="156">
        <v>109620.984</v>
      </c>
      <c r="H1494" s="153">
        <f>IFERROR(__xludf.DUMMYFUNCTION("TO_DATE(INT((I1494/(60*60*24))+""1/1/1970""))"),44147.0)</f>
        <v>44147</v>
      </c>
      <c r="I1494" s="152">
        <v>1.6051572E9</v>
      </c>
      <c r="J1494" s="152">
        <v>205561.9005</v>
      </c>
      <c r="L1494" s="158">
        <v>44147.0</v>
      </c>
      <c r="M1494" s="159">
        <v>263233.9</v>
      </c>
      <c r="O1494" s="153">
        <f>IFERROR(__xludf.DUMMYFUNCTION("TO_DATE(INT((P1494/(60*60*24))+""1/1/1970""))"),43867.0)</f>
        <v>43867</v>
      </c>
      <c r="P1494" s="13">
        <v>1.5810012E9</v>
      </c>
      <c r="Q1494" s="13">
        <v>32595.8104</v>
      </c>
      <c r="S1494" s="153">
        <f>IFERROR(__xludf.DUMMYFUNCTION("TO_DATE(INT((T1494/(60*60*24))+""1/1/1970""))"),44147.0)</f>
        <v>44147</v>
      </c>
      <c r="T1494" s="156">
        <v>1.6051572E9</v>
      </c>
      <c r="U1494" s="156">
        <v>169907.3775</v>
      </c>
      <c r="W1494" s="153">
        <f>IFERROR(__xludf.DUMMYFUNCTION("TO_DATE(INT((X1494/(60*60*24))+""1/1/1970""))"),44107.0)</f>
        <v>44107</v>
      </c>
      <c r="X1494" s="156">
        <v>1.6016832E9</v>
      </c>
      <c r="Y1494" s="156">
        <v>10159.5838</v>
      </c>
      <c r="AA1494" s="153">
        <f>IFERROR(__xludf.DUMMYFUNCTION("TO_DATE(INT((AB1494/(60*60*24))+""1/1/1970""))"),44117.0)</f>
        <v>44117</v>
      </c>
      <c r="AB1494" s="152">
        <v>1.6025724E9</v>
      </c>
      <c r="AC1494" s="152">
        <v>93084.8403</v>
      </c>
      <c r="AE1494" s="153">
        <f>IFERROR(__xludf.DUMMYFUNCTION("TO_DATE(INT((AF1494/(60*60*24))+""1/1/1970""))"),43871.0)</f>
        <v>43871</v>
      </c>
      <c r="AF1494" s="156">
        <v>1.5813288E9</v>
      </c>
      <c r="AG1494" s="156">
        <v>92031.8342</v>
      </c>
      <c r="AH1494" s="156"/>
      <c r="AI1494" s="153">
        <f>IFERROR(__xludf.DUMMYFUNCTION("TO_DATE(INT((AJ1494/(60*60*24))+""1/1/1970""))"),44147.0)</f>
        <v>44147</v>
      </c>
      <c r="AJ1494" s="156">
        <v>1.6051572E9</v>
      </c>
      <c r="AK1494" s="156">
        <v>109620.984</v>
      </c>
      <c r="AL1494" s="152">
        <v>205561.9005</v>
      </c>
      <c r="AM1494" s="159">
        <v>263233.9</v>
      </c>
      <c r="AN1494" s="152">
        <f t="shared" si="1"/>
        <v>35543.4146</v>
      </c>
      <c r="AO1494" s="152">
        <f t="shared" si="2"/>
        <v>169907.3775</v>
      </c>
      <c r="AP1494" s="152">
        <f t="shared" si="3"/>
        <v>10126.1962</v>
      </c>
      <c r="AQ1494" s="152">
        <f t="shared" si="4"/>
        <v>92403.4872</v>
      </c>
      <c r="AR1494" s="152">
        <f t="shared" si="5"/>
        <v>100786.5585</v>
      </c>
    </row>
    <row r="1495">
      <c r="A1495" s="152">
        <v>1.54453866E9</v>
      </c>
      <c r="B1495" s="152">
        <v>117377.1923</v>
      </c>
      <c r="D1495" s="153">
        <f>IFERROR(__xludf.DUMMYFUNCTION("TO_DATE(INT((E1495/(60*60*24))+""1/1/1970""))"),44148.0)</f>
        <v>44148</v>
      </c>
      <c r="E1495" s="152">
        <v>1.6052436E9</v>
      </c>
      <c r="F1495" s="152">
        <v>109283.1832</v>
      </c>
      <c r="H1495" s="153">
        <f>IFERROR(__xludf.DUMMYFUNCTION("TO_DATE(INT((I1495/(60*60*24))+""1/1/1970""))"),44148.0)</f>
        <v>44148</v>
      </c>
      <c r="I1495" s="156">
        <v>1.6052436E9</v>
      </c>
      <c r="J1495" s="156">
        <v>208981.6174</v>
      </c>
      <c r="L1495" s="158">
        <v>44148.0</v>
      </c>
      <c r="M1495" s="160">
        <v>260846.5</v>
      </c>
      <c r="O1495" s="153">
        <f>IFERROR(__xludf.DUMMYFUNCTION("TO_DATE(INT((P1495/(60*60*24))+""1/1/1970""))"),43868.0)</f>
        <v>43868</v>
      </c>
      <c r="P1495" s="13">
        <v>1.5810876E9</v>
      </c>
      <c r="Q1495" s="13">
        <v>32582.2935</v>
      </c>
      <c r="S1495" s="153">
        <f>IFERROR(__xludf.DUMMYFUNCTION("TO_DATE(INT((T1495/(60*60*24))+""1/1/1970""))"),44148.0)</f>
        <v>44148</v>
      </c>
      <c r="T1495" s="152">
        <v>1.6052436E9</v>
      </c>
      <c r="U1495" s="152">
        <v>168303.1377</v>
      </c>
      <c r="W1495" s="153">
        <f>IFERROR(__xludf.DUMMYFUNCTION("TO_DATE(INT((X1495/(60*60*24))+""1/1/1970""))"),44109.0)</f>
        <v>44109</v>
      </c>
      <c r="X1495" s="152">
        <v>1.601856E9</v>
      </c>
      <c r="Y1495" s="152">
        <v>10161.9267</v>
      </c>
      <c r="AA1495" s="153">
        <f>IFERROR(__xludf.DUMMYFUNCTION("TO_DATE(INT((AB1495/(60*60*24))+""1/1/1970""))"),44118.0)</f>
        <v>44118</v>
      </c>
      <c r="AB1495" s="156">
        <v>1.6026516E9</v>
      </c>
      <c r="AC1495" s="156">
        <v>93994.5903</v>
      </c>
      <c r="AE1495" s="153">
        <f>IFERROR(__xludf.DUMMYFUNCTION("TO_DATE(INT((AF1495/(60*60*24))+""1/1/1970""))"),43872.0)</f>
        <v>43872</v>
      </c>
      <c r="AF1495" s="152">
        <v>1.581408E9</v>
      </c>
      <c r="AG1495" s="152">
        <v>92350.7217</v>
      </c>
      <c r="AH1495" s="156"/>
      <c r="AI1495" s="153">
        <f>IFERROR(__xludf.DUMMYFUNCTION("TO_DATE(INT((AJ1495/(60*60*24))+""1/1/1970""))"),44148.0)</f>
        <v>44148</v>
      </c>
      <c r="AJ1495" s="152">
        <v>1.6052436E9</v>
      </c>
      <c r="AK1495" s="152">
        <v>109283.1832</v>
      </c>
      <c r="AL1495" s="156">
        <v>208981.6174</v>
      </c>
      <c r="AM1495" s="160">
        <v>260846.5</v>
      </c>
      <c r="AN1495" s="152">
        <f t="shared" si="1"/>
        <v>35471.5632</v>
      </c>
      <c r="AO1495" s="152">
        <f t="shared" si="2"/>
        <v>168303.1377</v>
      </c>
      <c r="AP1495" s="152">
        <f t="shared" si="3"/>
        <v>10123.143</v>
      </c>
      <c r="AQ1495" s="152">
        <f t="shared" si="4"/>
        <v>93119.4008</v>
      </c>
      <c r="AR1495" s="152">
        <f t="shared" si="5"/>
        <v>100996.0903</v>
      </c>
    </row>
    <row r="1496">
      <c r="A1496" s="156">
        <v>1.544562E9</v>
      </c>
      <c r="B1496" s="156">
        <v>117377.1923</v>
      </c>
      <c r="D1496" s="153">
        <f>IFERROR(__xludf.DUMMYFUNCTION("TO_DATE(INT((E1496/(60*60*24))+""1/1/1970""))"),44149.0)</f>
        <v>44149</v>
      </c>
      <c r="E1496" s="156">
        <v>1.60533E9</v>
      </c>
      <c r="F1496" s="156">
        <v>109283.1832</v>
      </c>
      <c r="H1496" s="153">
        <f>IFERROR(__xludf.DUMMYFUNCTION("TO_DATE(INT((I1496/(60*60*24))+""1/1/1970""))"),44149.0)</f>
        <v>44149</v>
      </c>
      <c r="I1496" s="152">
        <v>1.60533E9</v>
      </c>
      <c r="J1496" s="152">
        <v>205094.0765</v>
      </c>
      <c r="L1496" s="158">
        <v>44149.0</v>
      </c>
      <c r="M1496" s="159">
        <v>264220.6</v>
      </c>
      <c r="O1496" s="153">
        <f>IFERROR(__xludf.DUMMYFUNCTION("TO_DATE(INT((P1496/(60*60*24))+""1/1/1970""))"),43869.0)</f>
        <v>43869</v>
      </c>
      <c r="P1496" s="13">
        <v>1.58112E9</v>
      </c>
      <c r="Q1496" s="13">
        <v>32660.2059</v>
      </c>
      <c r="S1496" s="153">
        <f>IFERROR(__xludf.DUMMYFUNCTION("TO_DATE(INT((T1496/(60*60*24))+""1/1/1970""))"),44149.0)</f>
        <v>44149</v>
      </c>
      <c r="T1496" s="156">
        <v>1.60533E9</v>
      </c>
      <c r="U1496" s="156">
        <v>170592.4341</v>
      </c>
      <c r="W1496" s="153">
        <f>IFERROR(__xludf.DUMMYFUNCTION("TO_DATE(INT((X1496/(60*60*24))+""1/1/1970""))"),44110.0)</f>
        <v>44110</v>
      </c>
      <c r="X1496" s="156">
        <v>1.6019928E9</v>
      </c>
      <c r="Y1496" s="156">
        <v>10155.7081</v>
      </c>
      <c r="AA1496" s="153">
        <f>IFERROR(__xludf.DUMMYFUNCTION("TO_DATE(INT((AB1496/(60*60*24))+""1/1/1970""))"),44119.0)</f>
        <v>44119</v>
      </c>
      <c r="AB1496" s="152">
        <v>1.6027308E9</v>
      </c>
      <c r="AC1496" s="152">
        <v>93373.575</v>
      </c>
      <c r="AE1496" s="153">
        <f>IFERROR(__xludf.DUMMYFUNCTION("TO_DATE(INT((AF1496/(60*60*24))+""1/1/1970""))"),43873.0)</f>
        <v>43873</v>
      </c>
      <c r="AF1496" s="156">
        <v>1.5814872E9</v>
      </c>
      <c r="AG1496" s="156">
        <v>92278.6752</v>
      </c>
      <c r="AH1496" s="156"/>
      <c r="AI1496" s="153">
        <f>IFERROR(__xludf.DUMMYFUNCTION("TO_DATE(INT((AJ1496/(60*60*24))+""1/1/1970""))"),44149.0)</f>
        <v>44149</v>
      </c>
      <c r="AJ1496" s="156">
        <v>1.60533E9</v>
      </c>
      <c r="AK1496" s="156">
        <v>109283.1832</v>
      </c>
      <c r="AL1496" s="152">
        <v>205094.0765</v>
      </c>
      <c r="AM1496" s="159">
        <v>264220.6</v>
      </c>
      <c r="AN1496" s="152">
        <f t="shared" si="1"/>
        <v>35530.3809</v>
      </c>
      <c r="AO1496" s="152">
        <f t="shared" si="2"/>
        <v>170592.4341</v>
      </c>
      <c r="AP1496" s="152">
        <f t="shared" si="3"/>
        <v>10126.8954</v>
      </c>
      <c r="AQ1496" s="152">
        <f t="shared" si="4"/>
        <v>93119.4008</v>
      </c>
      <c r="AR1496" s="152">
        <f t="shared" si="5"/>
        <v>101258.5385</v>
      </c>
    </row>
    <row r="1497">
      <c r="A1497" s="152">
        <v>1.54462506E9</v>
      </c>
      <c r="B1497" s="152">
        <v>117377.1923</v>
      </c>
      <c r="D1497" s="153">
        <f>IFERROR(__xludf.DUMMYFUNCTION("TO_DATE(INT((E1497/(60*60*24))+""1/1/1970""))"),44151.0)</f>
        <v>44151</v>
      </c>
      <c r="E1497" s="152">
        <v>1.6055388E9</v>
      </c>
      <c r="F1497" s="152">
        <v>109283.1832</v>
      </c>
      <c r="H1497" s="153">
        <f>IFERROR(__xludf.DUMMYFUNCTION("TO_DATE(INT((I1497/(60*60*24))+""1/1/1970""))"),44151.0)</f>
        <v>44151</v>
      </c>
      <c r="I1497" s="156">
        <v>1.6055388E9</v>
      </c>
      <c r="J1497" s="156">
        <v>205094.0765</v>
      </c>
      <c r="L1497" s="158">
        <v>44151.0</v>
      </c>
      <c r="M1497" s="160">
        <v>264220.6</v>
      </c>
      <c r="O1497" s="153">
        <f>IFERROR(__xludf.DUMMYFUNCTION("TO_DATE(INT((P1497/(60*60*24))+""1/1/1970""))"),43870.0)</f>
        <v>43870</v>
      </c>
      <c r="P1497" s="13">
        <v>1.5812064E9</v>
      </c>
      <c r="Q1497" s="13">
        <v>32660.2059</v>
      </c>
      <c r="S1497" s="153">
        <f>IFERROR(__xludf.DUMMYFUNCTION("TO_DATE(INT((T1497/(60*60*24))+""1/1/1970""))"),44151.0)</f>
        <v>44151</v>
      </c>
      <c r="T1497" s="152">
        <v>1.6055388E9</v>
      </c>
      <c r="U1497" s="152">
        <v>170592.4341</v>
      </c>
      <c r="W1497" s="153">
        <f>IFERROR(__xludf.DUMMYFUNCTION("TO_DATE(INT((X1497/(60*60*24))+""1/1/1970""))"),44111.0)</f>
        <v>44111</v>
      </c>
      <c r="X1497" s="156">
        <v>1.6020792E9</v>
      </c>
      <c r="Y1497" s="156">
        <v>10151.9237</v>
      </c>
      <c r="AA1497" s="153">
        <f>IFERROR(__xludf.DUMMYFUNCTION("TO_DATE(INT((AB1497/(60*60*24))+""1/1/1970""))"),44120.0)</f>
        <v>44120</v>
      </c>
      <c r="AB1497" s="156">
        <v>1.60281E9</v>
      </c>
      <c r="AC1497" s="156">
        <v>94138.3888</v>
      </c>
      <c r="AE1497" s="153">
        <f>IFERROR(__xludf.DUMMYFUNCTION("TO_DATE(INT((AF1497/(60*60*24))+""1/1/1970""))"),43874.0)</f>
        <v>43874</v>
      </c>
      <c r="AF1497" s="152">
        <v>1.5815664E9</v>
      </c>
      <c r="AG1497" s="152">
        <v>92635.2234</v>
      </c>
      <c r="AH1497" s="156"/>
      <c r="AI1497" s="153">
        <f>IFERROR(__xludf.DUMMYFUNCTION("TO_DATE(INT((AJ1497/(60*60*24))+""1/1/1970""))"),44151.0)</f>
        <v>44151</v>
      </c>
      <c r="AJ1497" s="152">
        <v>1.6055388E9</v>
      </c>
      <c r="AK1497" s="152">
        <v>109283.1832</v>
      </c>
      <c r="AL1497" s="156">
        <v>205094.0765</v>
      </c>
      <c r="AM1497" s="160">
        <v>264220.6</v>
      </c>
      <c r="AN1497" s="152">
        <f t="shared" si="1"/>
        <v>35508.5809</v>
      </c>
      <c r="AO1497" s="152">
        <f t="shared" si="2"/>
        <v>170592.4341</v>
      </c>
      <c r="AP1497" s="152">
        <f t="shared" si="3"/>
        <v>10128.7558</v>
      </c>
      <c r="AQ1497" s="152">
        <f t="shared" si="4"/>
        <v>92753.1667</v>
      </c>
      <c r="AR1497" s="152">
        <f t="shared" si="5"/>
        <v>101343.8875</v>
      </c>
    </row>
    <row r="1498">
      <c r="A1498" s="156">
        <v>1.5446484E9</v>
      </c>
      <c r="B1498" s="156">
        <v>117377.1923</v>
      </c>
      <c r="D1498" s="153">
        <f>IFERROR(__xludf.DUMMYFUNCTION("TO_DATE(INT((E1498/(60*60*24))+""1/1/1970""))"),44152.0)</f>
        <v>44152</v>
      </c>
      <c r="E1498" s="152">
        <v>1.6055892E9</v>
      </c>
      <c r="F1498" s="152">
        <v>109283.1832</v>
      </c>
      <c r="H1498" s="153">
        <f>IFERROR(__xludf.DUMMYFUNCTION("TO_DATE(INT((I1498/(60*60*24))+""1/1/1970""))"),44152.0)</f>
        <v>44152</v>
      </c>
      <c r="I1498" s="156">
        <v>1.6055892E9</v>
      </c>
      <c r="J1498" s="156">
        <v>202954.7756</v>
      </c>
      <c r="L1498" s="158">
        <v>44152.0</v>
      </c>
      <c r="M1498" s="160">
        <v>267304.9</v>
      </c>
      <c r="O1498" s="153">
        <f>IFERROR(__xludf.DUMMYFUNCTION("TO_DATE(INT((P1498/(60*60*24))+""1/1/1970""))"),43871.0)</f>
        <v>43871</v>
      </c>
      <c r="P1498" s="13">
        <v>1.5812928E9</v>
      </c>
      <c r="Q1498" s="13">
        <v>32636.6335</v>
      </c>
      <c r="S1498" s="153">
        <f>IFERROR(__xludf.DUMMYFUNCTION("TO_DATE(INT((T1498/(60*60*24))+""1/1/1970""))"),44152.0)</f>
        <v>44152</v>
      </c>
      <c r="T1498" s="152">
        <v>1.6055892E9</v>
      </c>
      <c r="U1498" s="152">
        <v>172686.5433</v>
      </c>
      <c r="W1498" s="153">
        <f>IFERROR(__xludf.DUMMYFUNCTION("TO_DATE(INT((X1498/(60*60*24))+""1/1/1970""))"),44112.0)</f>
        <v>44112</v>
      </c>
      <c r="X1498" s="156">
        <v>1.6021656E9</v>
      </c>
      <c r="Y1498" s="156">
        <v>10159.0824</v>
      </c>
      <c r="AA1498" s="153">
        <f>IFERROR(__xludf.DUMMYFUNCTION("TO_DATE(INT((AB1498/(60*60*24))+""1/1/1970""))"),44122.0)</f>
        <v>44122</v>
      </c>
      <c r="AB1498" s="152">
        <v>1.6030584E9</v>
      </c>
      <c r="AC1498" s="152">
        <v>94205.8649</v>
      </c>
      <c r="AE1498" s="153">
        <f>IFERROR(__xludf.DUMMYFUNCTION("TO_DATE(INT((AF1498/(60*60*24))+""1/1/1970""))"),43875.0)</f>
        <v>43875</v>
      </c>
      <c r="AF1498" s="156">
        <v>1.5816456E9</v>
      </c>
      <c r="AG1498" s="156">
        <v>92913.9942</v>
      </c>
      <c r="AH1498" s="156"/>
      <c r="AI1498" s="153">
        <f>IFERROR(__xludf.DUMMYFUNCTION("TO_DATE(INT((AJ1498/(60*60*24))+""1/1/1970""))"),44152.0)</f>
        <v>44152</v>
      </c>
      <c r="AJ1498" s="152">
        <v>1.6055892E9</v>
      </c>
      <c r="AK1498" s="152">
        <v>109283.1832</v>
      </c>
      <c r="AL1498" s="156">
        <v>202954.7756</v>
      </c>
      <c r="AM1498" s="160">
        <v>267304.9</v>
      </c>
      <c r="AN1498" s="152">
        <f t="shared" si="1"/>
        <v>35590.8945</v>
      </c>
      <c r="AO1498" s="152">
        <f t="shared" si="2"/>
        <v>172686.5433</v>
      </c>
      <c r="AP1498" s="152">
        <f t="shared" si="3"/>
        <v>10137.8483</v>
      </c>
      <c r="AQ1498" s="152">
        <f t="shared" si="4"/>
        <v>92699.9803</v>
      </c>
      <c r="AR1498" s="152">
        <f t="shared" si="5"/>
        <v>101468.0703</v>
      </c>
    </row>
    <row r="1499">
      <c r="A1499" s="152">
        <v>1.54471146E9</v>
      </c>
      <c r="B1499" s="152">
        <v>117377.1923</v>
      </c>
      <c r="D1499" s="153">
        <f>IFERROR(__xludf.DUMMYFUNCTION("TO_DATE(INT((E1499/(60*60*24))+""1/1/1970""))"),44153.0)</f>
        <v>44153</v>
      </c>
      <c r="E1499" s="156">
        <v>1.6056756E9</v>
      </c>
      <c r="F1499" s="156">
        <v>109283.1832</v>
      </c>
      <c r="H1499" s="153">
        <f>IFERROR(__xludf.DUMMYFUNCTION("TO_DATE(INT((I1499/(60*60*24))+""1/1/1970""))"),44153.0)</f>
        <v>44153</v>
      </c>
      <c r="I1499" s="152">
        <v>1.6056756E9</v>
      </c>
      <c r="J1499" s="152">
        <v>205961.5274</v>
      </c>
      <c r="L1499" s="158">
        <v>44153.0</v>
      </c>
      <c r="M1499" s="159">
        <v>265959.4</v>
      </c>
      <c r="O1499" s="153">
        <f>IFERROR(__xludf.DUMMYFUNCTION("TO_DATE(INT((P1499/(60*60*24))+""1/1/1970""))"),43872.0)</f>
        <v>43872</v>
      </c>
      <c r="P1499" s="13">
        <v>1.5814332E9</v>
      </c>
      <c r="Q1499" s="13">
        <v>32641.1065</v>
      </c>
      <c r="S1499" s="153">
        <f>IFERROR(__xludf.DUMMYFUNCTION("TO_DATE(INT((T1499/(60*60*24))+""1/1/1970""))"),44153.0)</f>
        <v>44153</v>
      </c>
      <c r="T1499" s="156">
        <v>1.6056756E9</v>
      </c>
      <c r="U1499" s="156">
        <v>171801.9336</v>
      </c>
      <c r="W1499" s="153">
        <f>IFERROR(__xludf.DUMMYFUNCTION("TO_DATE(INT((X1499/(60*60*24))+""1/1/1970""))"),44113.0)</f>
        <v>44113</v>
      </c>
      <c r="X1499" s="156">
        <v>1.602252E9</v>
      </c>
      <c r="Y1499" s="156">
        <v>10169.8368</v>
      </c>
      <c r="AA1499" s="153">
        <f>IFERROR(__xludf.DUMMYFUNCTION("TO_DATE(INT((AB1499/(60*60*24))+""1/1/1970""))"),44123.0)</f>
        <v>44123</v>
      </c>
      <c r="AB1499" s="152">
        <v>1.603098E9</v>
      </c>
      <c r="AC1499" s="152">
        <v>94199.2896</v>
      </c>
      <c r="AE1499" s="153">
        <f>IFERROR(__xludf.DUMMYFUNCTION("TO_DATE(INT((AF1499/(60*60*24))+""1/1/1970""))"),43876.0)</f>
        <v>43876</v>
      </c>
      <c r="AF1499" s="152">
        <v>1.5817248E9</v>
      </c>
      <c r="AG1499" s="152">
        <v>93000.3681</v>
      </c>
      <c r="AH1499" s="156"/>
      <c r="AI1499" s="153">
        <f>IFERROR(__xludf.DUMMYFUNCTION("TO_DATE(INT((AJ1499/(60*60*24))+""1/1/1970""))"),44153.0)</f>
        <v>44153</v>
      </c>
      <c r="AJ1499" s="156">
        <v>1.6056756E9</v>
      </c>
      <c r="AK1499" s="156">
        <v>109283.1832</v>
      </c>
      <c r="AL1499" s="152">
        <v>205961.5274</v>
      </c>
      <c r="AM1499" s="159">
        <v>265959.4</v>
      </c>
      <c r="AN1499" s="152">
        <f t="shared" si="1"/>
        <v>35654.6315</v>
      </c>
      <c r="AO1499" s="152">
        <f t="shared" si="2"/>
        <v>171801.9336</v>
      </c>
      <c r="AP1499" s="152">
        <f t="shared" si="3"/>
        <v>10131.349</v>
      </c>
      <c r="AQ1499" s="152">
        <f t="shared" si="4"/>
        <v>92306.0151</v>
      </c>
      <c r="AR1499" s="152">
        <f t="shared" si="5"/>
        <v>101504.7704</v>
      </c>
    </row>
    <row r="1500">
      <c r="A1500" s="156">
        <v>1.5447348E9</v>
      </c>
      <c r="B1500" s="156">
        <v>117377.1923</v>
      </c>
      <c r="D1500" s="153">
        <f>IFERROR(__xludf.DUMMYFUNCTION("TO_DATE(INT((E1500/(60*60*24))+""1/1/1970""))"),44154.0)</f>
        <v>44154</v>
      </c>
      <c r="E1500" s="152">
        <v>1.605762E9</v>
      </c>
      <c r="F1500" s="152">
        <v>109283.1832</v>
      </c>
      <c r="H1500" s="153">
        <f>IFERROR(__xludf.DUMMYFUNCTION("TO_DATE(INT((I1500/(60*60*24))+""1/1/1970""))"),44154.0)</f>
        <v>44154</v>
      </c>
      <c r="I1500" s="156">
        <v>1.605762E9</v>
      </c>
      <c r="J1500" s="156">
        <v>207822.1013</v>
      </c>
      <c r="L1500" s="158">
        <v>44154.0</v>
      </c>
      <c r="M1500" s="160">
        <v>262964.8</v>
      </c>
      <c r="O1500" s="153">
        <f>IFERROR(__xludf.DUMMYFUNCTION("TO_DATE(INT((P1500/(60*60*24))+""1/1/1970""))"),43873.0)</f>
        <v>43873</v>
      </c>
      <c r="P1500" s="13">
        <v>1.5815196E9</v>
      </c>
      <c r="Q1500" s="13">
        <v>32646.544</v>
      </c>
      <c r="S1500" s="153">
        <f>IFERROR(__xludf.DUMMYFUNCTION("TO_DATE(INT((T1500/(60*60*24))+""1/1/1970""))"),44154.0)</f>
        <v>44154</v>
      </c>
      <c r="T1500" s="152">
        <v>1.605762E9</v>
      </c>
      <c r="U1500" s="152">
        <v>169738.9659</v>
      </c>
      <c r="W1500" s="153">
        <f>IFERROR(__xludf.DUMMYFUNCTION("TO_DATE(INT((X1500/(60*60*24))+""1/1/1970""))"),44114.0)</f>
        <v>44114</v>
      </c>
      <c r="X1500" s="156">
        <v>1.602288E9</v>
      </c>
      <c r="Y1500" s="156">
        <v>10162.0163</v>
      </c>
      <c r="AA1500" s="153">
        <f>IFERROR(__xludf.DUMMYFUNCTION("TO_DATE(INT((AB1500/(60*60*24))+""1/1/1970""))"),44124.0)</f>
        <v>44124</v>
      </c>
      <c r="AB1500" s="156">
        <v>1.6031772E9</v>
      </c>
      <c r="AC1500" s="156">
        <v>94168.4684</v>
      </c>
      <c r="AE1500" s="153">
        <f>IFERROR(__xludf.DUMMYFUNCTION("TO_DATE(INT((AF1500/(60*60*24))+""1/1/1970""))"),43877.0)</f>
        <v>43877</v>
      </c>
      <c r="AF1500" s="156">
        <v>1.581894E9</v>
      </c>
      <c r="AG1500" s="156">
        <v>93000.3681</v>
      </c>
      <c r="AH1500" s="156"/>
      <c r="AI1500" s="153">
        <f>IFERROR(__xludf.DUMMYFUNCTION("TO_DATE(INT((AJ1500/(60*60*24))+""1/1/1970""))"),44154.0)</f>
        <v>44154</v>
      </c>
      <c r="AJ1500" s="152">
        <v>1.605762E9</v>
      </c>
      <c r="AK1500" s="152">
        <v>109283.1832</v>
      </c>
      <c r="AL1500" s="156">
        <v>207822.1013</v>
      </c>
      <c r="AM1500" s="160">
        <v>262964.8</v>
      </c>
      <c r="AN1500" s="152">
        <f t="shared" si="1"/>
        <v>35723.3596</v>
      </c>
      <c r="AO1500" s="152">
        <f t="shared" si="2"/>
        <v>169738.9659</v>
      </c>
      <c r="AP1500" s="152">
        <f t="shared" si="3"/>
        <v>10135.2519</v>
      </c>
      <c r="AQ1500" s="152">
        <f t="shared" si="4"/>
        <v>92112.603</v>
      </c>
      <c r="AR1500" s="152">
        <f t="shared" si="5"/>
        <v>101347.3015</v>
      </c>
    </row>
    <row r="1501">
      <c r="A1501" s="152">
        <v>1.54479786E9</v>
      </c>
      <c r="B1501" s="152">
        <v>117377.1923</v>
      </c>
      <c r="D1501" s="153">
        <f>IFERROR(__xludf.DUMMYFUNCTION("TO_DATE(INT((E1501/(60*60*24))+""1/1/1970""))"),44155.0)</f>
        <v>44155</v>
      </c>
      <c r="E1501" s="156">
        <v>1.6058484E9</v>
      </c>
      <c r="F1501" s="156">
        <v>109283.1832</v>
      </c>
      <c r="H1501" s="153">
        <f>IFERROR(__xludf.DUMMYFUNCTION("TO_DATE(INT((I1501/(60*60*24))+""1/1/1970""))"),44155.0)</f>
        <v>44155</v>
      </c>
      <c r="I1501" s="152">
        <v>1.6058484E9</v>
      </c>
      <c r="J1501" s="152">
        <v>209063.9273</v>
      </c>
      <c r="L1501" s="158">
        <v>44155.0</v>
      </c>
      <c r="M1501" s="159">
        <v>263999.8</v>
      </c>
      <c r="O1501" s="153">
        <f>IFERROR(__xludf.DUMMYFUNCTION("TO_DATE(INT((P1501/(60*60*24))+""1/1/1970""))"),43874.0)</f>
        <v>43874</v>
      </c>
      <c r="P1501" s="13">
        <v>1.581606E9</v>
      </c>
      <c r="Q1501" s="13">
        <v>32683.2063</v>
      </c>
      <c r="S1501" s="153">
        <f>IFERROR(__xludf.DUMMYFUNCTION("TO_DATE(INT((T1501/(60*60*24))+""1/1/1970""))"),44155.0)</f>
        <v>44155</v>
      </c>
      <c r="T1501" s="156">
        <v>1.6058484E9</v>
      </c>
      <c r="U1501" s="156">
        <v>170439.663</v>
      </c>
      <c r="W1501" s="153">
        <f>IFERROR(__xludf.DUMMYFUNCTION("TO_DATE(INT((X1501/(60*60*24))+""1/1/1970""))"),44116.0)</f>
        <v>44116</v>
      </c>
      <c r="X1501" s="152">
        <v>1.6024608E9</v>
      </c>
      <c r="Y1501" s="152">
        <v>10160.6215</v>
      </c>
      <c r="AA1501" s="153">
        <f>IFERROR(__xludf.DUMMYFUNCTION("TO_DATE(INT((AB1501/(60*60*24))+""1/1/1970""))"),44125.0)</f>
        <v>44125</v>
      </c>
      <c r="AB1501" s="152">
        <v>1.6032564E9</v>
      </c>
      <c r="AC1501" s="152">
        <v>94147.3652</v>
      </c>
      <c r="AE1501" s="153">
        <f>IFERROR(__xludf.DUMMYFUNCTION("TO_DATE(INT((AF1501/(60*60*24))+""1/1/1970""))"),43878.0)</f>
        <v>43878</v>
      </c>
      <c r="AF1501" s="152">
        <v>1.5819336E9</v>
      </c>
      <c r="AG1501" s="152">
        <v>92915.2223</v>
      </c>
      <c r="AH1501" s="156"/>
      <c r="AI1501" s="153">
        <f>IFERROR(__xludf.DUMMYFUNCTION("TO_DATE(INT((AJ1501/(60*60*24))+""1/1/1970""))"),44155.0)</f>
        <v>44155</v>
      </c>
      <c r="AJ1501" s="156">
        <v>1.6058484E9</v>
      </c>
      <c r="AK1501" s="156">
        <v>109283.1832</v>
      </c>
      <c r="AL1501" s="152">
        <v>209063.9273</v>
      </c>
      <c r="AM1501" s="159">
        <v>263999.8</v>
      </c>
      <c r="AN1501" s="152">
        <f t="shared" si="1"/>
        <v>35547.8052</v>
      </c>
      <c r="AO1501" s="152">
        <f t="shared" si="2"/>
        <v>170439.663</v>
      </c>
      <c r="AP1501" s="152">
        <f t="shared" si="3"/>
        <v>10132.8557</v>
      </c>
      <c r="AQ1501" s="152">
        <f t="shared" si="4"/>
        <v>92198.4365</v>
      </c>
      <c r="AR1501" s="152">
        <f t="shared" si="5"/>
        <v>101520.1332</v>
      </c>
    </row>
    <row r="1502">
      <c r="A1502" s="156">
        <v>1.5448212E9</v>
      </c>
      <c r="B1502" s="156">
        <v>117377.1923</v>
      </c>
      <c r="D1502" s="153">
        <f>IFERROR(__xludf.DUMMYFUNCTION("TO_DATE(INT((E1502/(60*60*24))+""1/1/1970""))"),44156.0)</f>
        <v>44156</v>
      </c>
      <c r="E1502" s="152">
        <v>1.6059348E9</v>
      </c>
      <c r="F1502" s="152">
        <v>109283.1832</v>
      </c>
      <c r="H1502" s="153">
        <f>IFERROR(__xludf.DUMMYFUNCTION("TO_DATE(INT((I1502/(60*60*24))+""1/1/1970""))"),44156.0)</f>
        <v>44156</v>
      </c>
      <c r="I1502" s="156">
        <v>1.6059348E9</v>
      </c>
      <c r="J1502" s="156">
        <v>210482.3133</v>
      </c>
      <c r="L1502" s="158">
        <v>44156.0</v>
      </c>
      <c r="M1502" s="160">
        <v>262309.3</v>
      </c>
      <c r="O1502" s="153">
        <f>IFERROR(__xludf.DUMMYFUNCTION("TO_DATE(INT((P1502/(60*60*24))+""1/1/1970""))"),43875.0)</f>
        <v>43875</v>
      </c>
      <c r="P1502" s="13">
        <v>1.5816924E9</v>
      </c>
      <c r="Q1502" s="13">
        <v>32692.4319</v>
      </c>
      <c r="S1502" s="153">
        <f>IFERROR(__xludf.DUMMYFUNCTION("TO_DATE(INT((T1502/(60*60*24))+""1/1/1970""))"),44156.0)</f>
        <v>44156</v>
      </c>
      <c r="T1502" s="152">
        <v>1.6059348E9</v>
      </c>
      <c r="U1502" s="152">
        <v>169295.0842</v>
      </c>
      <c r="W1502" s="153">
        <f>IFERROR(__xludf.DUMMYFUNCTION("TO_DATE(INT((X1502/(60*60*24))+""1/1/1970""))"),44117.0)</f>
        <v>44117</v>
      </c>
      <c r="X1502" s="156">
        <v>1.6025976E9</v>
      </c>
      <c r="Y1502" s="156">
        <v>10156.0332</v>
      </c>
      <c r="AA1502" s="153">
        <f>IFERROR(__xludf.DUMMYFUNCTION("TO_DATE(INT((AB1502/(60*60*24))+""1/1/1970""))"),44126.0)</f>
        <v>44126</v>
      </c>
      <c r="AB1502" s="156">
        <v>1.6033356E9</v>
      </c>
      <c r="AC1502" s="156">
        <v>94223.3492</v>
      </c>
      <c r="AE1502" s="153">
        <f>IFERROR(__xludf.DUMMYFUNCTION("TO_DATE(INT((AF1502/(60*60*24))+""1/1/1970""))"),43879.0)</f>
        <v>43879</v>
      </c>
      <c r="AF1502" s="156">
        <v>1.5820128E9</v>
      </c>
      <c r="AG1502" s="156">
        <v>92952.8829</v>
      </c>
      <c r="AH1502" s="156"/>
      <c r="AI1502" s="153">
        <f>IFERROR(__xludf.DUMMYFUNCTION("TO_DATE(INT((AJ1502/(60*60*24))+""1/1/1970""))"),44156.0)</f>
        <v>44156</v>
      </c>
      <c r="AJ1502" s="152">
        <v>1.6059348E9</v>
      </c>
      <c r="AK1502" s="152">
        <v>109283.1832</v>
      </c>
      <c r="AL1502" s="156">
        <v>210482.3133</v>
      </c>
      <c r="AM1502" s="160">
        <v>262309.3</v>
      </c>
      <c r="AN1502" s="152">
        <f t="shared" si="1"/>
        <v>35647.4777</v>
      </c>
      <c r="AO1502" s="152">
        <f t="shared" si="2"/>
        <v>169295.0842</v>
      </c>
      <c r="AP1502" s="152">
        <f t="shared" si="3"/>
        <v>10133.9544</v>
      </c>
      <c r="AQ1502" s="152">
        <f t="shared" si="4"/>
        <v>92198.4365</v>
      </c>
      <c r="AR1502" s="152">
        <f t="shared" si="5"/>
        <v>101442.4656</v>
      </c>
    </row>
    <row r="1503">
      <c r="A1503" s="152">
        <v>1.54505706E9</v>
      </c>
      <c r="B1503" s="152">
        <v>117377.1923</v>
      </c>
      <c r="D1503" s="153">
        <f>IFERROR(__xludf.DUMMYFUNCTION("TO_DATE(INT((E1503/(60*60*24))+""1/1/1970""))"),44158.0)</f>
        <v>44158</v>
      </c>
      <c r="E1503" s="156">
        <v>1.6061436E9</v>
      </c>
      <c r="F1503" s="156">
        <v>109283.1832</v>
      </c>
      <c r="H1503" s="153">
        <f>IFERROR(__xludf.DUMMYFUNCTION("TO_DATE(INT((I1503/(60*60*24))+""1/1/1970""))"),44158.0)</f>
        <v>44158</v>
      </c>
      <c r="I1503" s="152">
        <v>1.6061436E9</v>
      </c>
      <c r="J1503" s="152">
        <v>210482.3133</v>
      </c>
      <c r="L1503" s="158">
        <v>44158.0</v>
      </c>
      <c r="M1503" s="159">
        <v>262309.3</v>
      </c>
      <c r="O1503" s="153">
        <f>IFERROR(__xludf.DUMMYFUNCTION("TO_DATE(INT((P1503/(60*60*24))+""1/1/1970""))"),43876.0)</f>
        <v>43876</v>
      </c>
      <c r="P1503" s="13">
        <v>1.5817248E9</v>
      </c>
      <c r="Q1503" s="13">
        <v>32713.6211</v>
      </c>
      <c r="S1503" s="153">
        <f>IFERROR(__xludf.DUMMYFUNCTION("TO_DATE(INT((T1503/(60*60*24))+""1/1/1970""))"),44158.0)</f>
        <v>44158</v>
      </c>
      <c r="T1503" s="156">
        <v>1.6061436E9</v>
      </c>
      <c r="U1503" s="156">
        <v>169295.0842</v>
      </c>
      <c r="W1503" s="153">
        <f>IFERROR(__xludf.DUMMYFUNCTION("TO_DATE(INT((X1503/(60*60*24))+""1/1/1970""))"),44118.0)</f>
        <v>44118</v>
      </c>
      <c r="X1503" s="156">
        <v>1.602684E9</v>
      </c>
      <c r="Y1503" s="156">
        <v>10144.9171</v>
      </c>
      <c r="AA1503" s="153">
        <f>IFERROR(__xludf.DUMMYFUNCTION("TO_DATE(INT((AB1503/(60*60*24))+""1/1/1970""))"),44127.0)</f>
        <v>44127</v>
      </c>
      <c r="AB1503" s="152">
        <v>1.6034148E9</v>
      </c>
      <c r="AC1503" s="152">
        <v>94226.7224</v>
      </c>
      <c r="AE1503" s="153">
        <f>IFERROR(__xludf.DUMMYFUNCTION("TO_DATE(INT((AF1503/(60*60*24))+""1/1/1970""))"),43880.0)</f>
        <v>43880</v>
      </c>
      <c r="AF1503" s="152">
        <v>1.582092E9</v>
      </c>
      <c r="AG1503" s="152">
        <v>93299.1972</v>
      </c>
      <c r="AH1503" s="156"/>
      <c r="AI1503" s="153">
        <f>IFERROR(__xludf.DUMMYFUNCTION("TO_DATE(INT((AJ1503/(60*60*24))+""1/1/1970""))"),44158.0)</f>
        <v>44158</v>
      </c>
      <c r="AJ1503" s="156">
        <v>1.6061436E9</v>
      </c>
      <c r="AK1503" s="156">
        <v>109283.1832</v>
      </c>
      <c r="AL1503" s="152">
        <v>210482.3133</v>
      </c>
      <c r="AM1503" s="159">
        <v>262309.3</v>
      </c>
      <c r="AN1503" s="152">
        <f t="shared" si="1"/>
        <v>35660.5391</v>
      </c>
      <c r="AO1503" s="152">
        <f t="shared" si="2"/>
        <v>169295.0842</v>
      </c>
      <c r="AP1503" s="152">
        <f t="shared" si="3"/>
        <v>10134.9681</v>
      </c>
      <c r="AQ1503" s="152">
        <f t="shared" si="4"/>
        <v>92188.4831</v>
      </c>
      <c r="AR1503" s="152">
        <f t="shared" si="5"/>
        <v>101520.9867</v>
      </c>
    </row>
    <row r="1504">
      <c r="A1504" s="156">
        <v>1.5450804E9</v>
      </c>
      <c r="B1504" s="156">
        <v>117377.1923</v>
      </c>
      <c r="D1504" s="153">
        <f>IFERROR(__xludf.DUMMYFUNCTION("TO_DATE(INT((E1504/(60*60*24))+""1/1/1970""))"),44159.0)</f>
        <v>44159</v>
      </c>
      <c r="E1504" s="156">
        <v>1.606194E9</v>
      </c>
      <c r="F1504" s="156">
        <v>109283.1832</v>
      </c>
      <c r="H1504" s="153">
        <f>IFERROR(__xludf.DUMMYFUNCTION("TO_DATE(INT((I1504/(60*60*24))+""1/1/1970""))"),44159.0)</f>
        <v>44159</v>
      </c>
      <c r="I1504" s="152">
        <v>1.606194E9</v>
      </c>
      <c r="J1504" s="152">
        <v>210670.642</v>
      </c>
      <c r="L1504" s="158">
        <v>44159.0</v>
      </c>
      <c r="M1504" s="159">
        <v>263779.0</v>
      </c>
      <c r="O1504" s="153">
        <f>IFERROR(__xludf.DUMMYFUNCTION("TO_DATE(INT((P1504/(60*60*24))+""1/1/1970""))"),43877.0)</f>
        <v>43877</v>
      </c>
      <c r="P1504" s="13">
        <v>1.5818112E9</v>
      </c>
      <c r="Q1504" s="13">
        <v>32713.6211</v>
      </c>
      <c r="S1504" s="153">
        <f>IFERROR(__xludf.DUMMYFUNCTION("TO_DATE(INT((T1504/(60*60*24))+""1/1/1970""))"),44159.0)</f>
        <v>44159</v>
      </c>
      <c r="T1504" s="156">
        <v>1.606194E9</v>
      </c>
      <c r="U1504" s="156">
        <v>170300.2096</v>
      </c>
      <c r="W1504" s="153">
        <f>IFERROR(__xludf.DUMMYFUNCTION("TO_DATE(INT((X1504/(60*60*24))+""1/1/1970""))"),44119.0)</f>
        <v>44119</v>
      </c>
      <c r="X1504" s="156">
        <v>1.6027704E9</v>
      </c>
      <c r="Y1504" s="156">
        <v>10139.5861</v>
      </c>
      <c r="AA1504" s="153">
        <f>IFERROR(__xludf.DUMMYFUNCTION("TO_DATE(INT((AB1504/(60*60*24))+""1/1/1970""))"),44129.0)</f>
        <v>44129</v>
      </c>
      <c r="AB1504" s="156">
        <v>1.6036632E9</v>
      </c>
      <c r="AC1504" s="156">
        <v>94191.9341</v>
      </c>
      <c r="AE1504" s="153">
        <f>IFERROR(__xludf.DUMMYFUNCTION("TO_DATE(INT((AF1504/(60*60*24))+""1/1/1970""))"),43881.0)</f>
        <v>43881</v>
      </c>
      <c r="AF1504" s="156">
        <v>1.5821712E9</v>
      </c>
      <c r="AG1504" s="156">
        <v>93173.9346</v>
      </c>
      <c r="AH1504" s="156"/>
      <c r="AI1504" s="153">
        <f>IFERROR(__xludf.DUMMYFUNCTION("TO_DATE(INT((AJ1504/(60*60*24))+""1/1/1970""))"),44159.0)</f>
        <v>44159</v>
      </c>
      <c r="AJ1504" s="156">
        <v>1.606194E9</v>
      </c>
      <c r="AK1504" s="156">
        <v>109283.1832</v>
      </c>
      <c r="AL1504" s="152">
        <v>210670.642</v>
      </c>
      <c r="AM1504" s="159">
        <v>263779.0</v>
      </c>
      <c r="AN1504" s="152">
        <f t="shared" si="1"/>
        <v>35799.23</v>
      </c>
      <c r="AO1504" s="152">
        <f t="shared" si="2"/>
        <v>170300.2096</v>
      </c>
      <c r="AP1504" s="152">
        <f t="shared" si="3"/>
        <v>10120.1076</v>
      </c>
      <c r="AQ1504" s="152">
        <f t="shared" si="4"/>
        <v>92120.4106</v>
      </c>
      <c r="AR1504" s="152">
        <f t="shared" si="5"/>
        <v>101322.977</v>
      </c>
    </row>
    <row r="1505">
      <c r="A1505" s="152">
        <v>1.54514346E9</v>
      </c>
      <c r="B1505" s="152">
        <v>117377.1923</v>
      </c>
      <c r="D1505" s="153">
        <f>IFERROR(__xludf.DUMMYFUNCTION("TO_DATE(INT((E1505/(60*60*24))+""1/1/1970""))"),44160.0)</f>
        <v>44160</v>
      </c>
      <c r="E1505" s="152">
        <v>1.6062804E9</v>
      </c>
      <c r="F1505" s="152">
        <v>110171.3696</v>
      </c>
      <c r="H1505" s="153">
        <f>IFERROR(__xludf.DUMMYFUNCTION("TO_DATE(INT((I1505/(60*60*24))+""1/1/1970""))"),44160.0)</f>
        <v>44160</v>
      </c>
      <c r="I1505" s="156">
        <v>1.6062804E9</v>
      </c>
      <c r="J1505" s="156">
        <v>207114.279</v>
      </c>
      <c r="L1505" s="158">
        <v>44160.0</v>
      </c>
      <c r="M1505" s="160">
        <v>267753.4</v>
      </c>
      <c r="O1505" s="153">
        <f>IFERROR(__xludf.DUMMYFUNCTION("TO_DATE(INT((P1505/(60*60*24))+""1/1/1970""))"),43878.0)</f>
        <v>43878</v>
      </c>
      <c r="P1505" s="13">
        <v>1.5818976E9</v>
      </c>
      <c r="Q1505" s="13">
        <v>32712.2874</v>
      </c>
      <c r="S1505" s="153">
        <f>IFERROR(__xludf.DUMMYFUNCTION("TO_DATE(INT((T1505/(60*60*24))+""1/1/1970""))"),44160.0)</f>
        <v>44160</v>
      </c>
      <c r="T1505" s="152">
        <v>1.6062804E9</v>
      </c>
      <c r="U1505" s="152">
        <v>173028.1874</v>
      </c>
      <c r="W1505" s="153">
        <f>IFERROR(__xludf.DUMMYFUNCTION("TO_DATE(INT((X1505/(60*60*24))+""1/1/1970""))"),44120.0)</f>
        <v>44120</v>
      </c>
      <c r="X1505" s="156">
        <v>1.6028568E9</v>
      </c>
      <c r="Y1505" s="156">
        <v>10132.2888</v>
      </c>
      <c r="AA1505" s="153">
        <f>IFERROR(__xludf.DUMMYFUNCTION("TO_DATE(INT((AB1505/(60*60*24))+""1/1/1970""))"),44130.0)</f>
        <v>44130</v>
      </c>
      <c r="AB1505" s="156">
        <v>1.6037028E9</v>
      </c>
      <c r="AC1505" s="156">
        <v>94367.2318</v>
      </c>
      <c r="AE1505" s="153">
        <f>IFERROR(__xludf.DUMMYFUNCTION("TO_DATE(INT((AF1505/(60*60*24))+""1/1/1970""))"),43882.0)</f>
        <v>43882</v>
      </c>
      <c r="AF1505" s="152">
        <v>1.5822504E9</v>
      </c>
      <c r="AG1505" s="152">
        <v>93354.4602</v>
      </c>
      <c r="AH1505" s="156"/>
      <c r="AI1505" s="153">
        <f>IFERROR(__xludf.DUMMYFUNCTION("TO_DATE(INT((AJ1505/(60*60*24))+""1/1/1970""))"),44160.0)</f>
        <v>44160</v>
      </c>
      <c r="AJ1505" s="152">
        <v>1.6062804E9</v>
      </c>
      <c r="AK1505" s="152">
        <v>110171.3696</v>
      </c>
      <c r="AL1505" s="156">
        <v>207114.279</v>
      </c>
      <c r="AM1505" s="160">
        <v>267753.4</v>
      </c>
      <c r="AN1505" s="152">
        <f t="shared" si="1"/>
        <v>35921.627</v>
      </c>
      <c r="AO1505" s="152">
        <f t="shared" si="2"/>
        <v>173028.1874</v>
      </c>
      <c r="AP1505" s="152">
        <f t="shared" si="3"/>
        <v>10138.9431</v>
      </c>
      <c r="AQ1505" s="152">
        <f t="shared" si="4"/>
        <v>92280.1149</v>
      </c>
      <c r="AR1505" s="152">
        <f t="shared" si="5"/>
        <v>101794.5302</v>
      </c>
    </row>
    <row r="1506">
      <c r="A1506" s="156">
        <v>1.5451668E9</v>
      </c>
      <c r="B1506" s="156">
        <v>117377.1923</v>
      </c>
      <c r="D1506" s="153">
        <f>IFERROR(__xludf.DUMMYFUNCTION("TO_DATE(INT((E1506/(60*60*24))+""1/1/1970""))"),44161.0)</f>
        <v>44161</v>
      </c>
      <c r="E1506" s="156">
        <v>1.6063668E9</v>
      </c>
      <c r="F1506" s="156">
        <v>110000.7381</v>
      </c>
      <c r="H1506" s="153">
        <f>IFERROR(__xludf.DUMMYFUNCTION("TO_DATE(INT((I1506/(60*60*24))+""1/1/1970""))"),44161.0)</f>
        <v>44161</v>
      </c>
      <c r="I1506" s="152">
        <v>1.6063668E9</v>
      </c>
      <c r="J1506" s="152">
        <v>207868.1997</v>
      </c>
      <c r="L1506" s="158">
        <v>44161.0</v>
      </c>
      <c r="M1506" s="159">
        <v>267367.0</v>
      </c>
      <c r="O1506" s="153">
        <f>IFERROR(__xludf.DUMMYFUNCTION("TO_DATE(INT((P1506/(60*60*24))+""1/1/1970""))"),43879.0)</f>
        <v>43879</v>
      </c>
      <c r="P1506" s="13">
        <v>1.581984E9</v>
      </c>
      <c r="Q1506" s="13">
        <v>32691.7959</v>
      </c>
      <c r="S1506" s="153">
        <f>IFERROR(__xludf.DUMMYFUNCTION("TO_DATE(INT((T1506/(60*60*24))+""1/1/1970""))"),44161.0)</f>
        <v>44161</v>
      </c>
      <c r="T1506" s="156">
        <v>1.6063668E9</v>
      </c>
      <c r="U1506" s="156">
        <v>172763.3438</v>
      </c>
      <c r="W1506" s="153">
        <f>IFERROR(__xludf.DUMMYFUNCTION("TO_DATE(INT((X1506/(60*60*24))+""1/1/1970""))"),44121.0)</f>
        <v>44121</v>
      </c>
      <c r="X1506" s="156">
        <v>1.6028928E9</v>
      </c>
      <c r="Y1506" s="156">
        <v>10132.154</v>
      </c>
      <c r="AA1506" s="153">
        <f>IFERROR(__xludf.DUMMYFUNCTION("TO_DATE(INT((AB1506/(60*60*24))+""1/1/1970""))"),44131.0)</f>
        <v>44131</v>
      </c>
      <c r="AB1506" s="152">
        <v>1.603782E9</v>
      </c>
      <c r="AC1506" s="152">
        <v>94267.4647</v>
      </c>
      <c r="AE1506" s="153">
        <f>IFERROR(__xludf.DUMMYFUNCTION("TO_DATE(INT((AF1506/(60*60*24))+""1/1/1970""))"),43883.0)</f>
        <v>43883</v>
      </c>
      <c r="AF1506" s="156">
        <v>1.5823296E9</v>
      </c>
      <c r="AG1506" s="156">
        <v>92866.0997</v>
      </c>
      <c r="AH1506" s="156"/>
      <c r="AI1506" s="153">
        <f>IFERROR(__xludf.DUMMYFUNCTION("TO_DATE(INT((AJ1506/(60*60*24))+""1/1/1970""))"),44161.0)</f>
        <v>44161</v>
      </c>
      <c r="AJ1506" s="156">
        <v>1.6063668E9</v>
      </c>
      <c r="AK1506" s="156">
        <v>110000.7381</v>
      </c>
      <c r="AL1506" s="152">
        <v>207868.1997</v>
      </c>
      <c r="AM1506" s="159">
        <v>267367.0</v>
      </c>
      <c r="AN1506" s="152">
        <f t="shared" si="1"/>
        <v>35886.3813</v>
      </c>
      <c r="AO1506" s="152">
        <f t="shared" si="2"/>
        <v>172763.3438</v>
      </c>
      <c r="AP1506" s="152">
        <f t="shared" si="3"/>
        <v>10135.6516</v>
      </c>
      <c r="AQ1506" s="152">
        <f t="shared" si="4"/>
        <v>92235.9702</v>
      </c>
      <c r="AR1506" s="152">
        <f t="shared" si="5"/>
        <v>101955.4131</v>
      </c>
    </row>
    <row r="1507">
      <c r="A1507" s="152">
        <v>1.54522986E9</v>
      </c>
      <c r="B1507" s="152">
        <v>117377.1923</v>
      </c>
      <c r="D1507" s="153">
        <f>IFERROR(__xludf.DUMMYFUNCTION("TO_DATE(INT((E1507/(60*60*24))+""1/1/1970""))"),44162.0)</f>
        <v>44162</v>
      </c>
      <c r="E1507" s="152">
        <v>1.6064892E9</v>
      </c>
      <c r="F1507" s="152">
        <v>110000.7381</v>
      </c>
      <c r="H1507" s="153">
        <f>IFERROR(__xludf.DUMMYFUNCTION("TO_DATE(INT((I1507/(60*60*24))+""1/1/1970""))"),44162.0)</f>
        <v>44162</v>
      </c>
      <c r="I1507" s="156">
        <v>1.6064892E9</v>
      </c>
      <c r="J1507" s="156">
        <v>207868.1997</v>
      </c>
      <c r="L1507" s="158">
        <v>44162.0</v>
      </c>
      <c r="M1507" s="160">
        <v>267367.0</v>
      </c>
      <c r="O1507" s="153">
        <f>IFERROR(__xludf.DUMMYFUNCTION("TO_DATE(INT((P1507/(60*60*24))+""1/1/1970""))"),43880.0)</f>
        <v>43880</v>
      </c>
      <c r="P1507" s="13">
        <v>1.5821244E9</v>
      </c>
      <c r="Q1507" s="13">
        <v>32704.6069</v>
      </c>
      <c r="S1507" s="153">
        <f>IFERROR(__xludf.DUMMYFUNCTION("TO_DATE(INT((T1507/(60*60*24))+""1/1/1970""))"),44162.0)</f>
        <v>44162</v>
      </c>
      <c r="T1507" s="152">
        <v>1.6064892E9</v>
      </c>
      <c r="U1507" s="152">
        <v>172763.3438</v>
      </c>
      <c r="W1507" s="153">
        <f>IFERROR(__xludf.DUMMYFUNCTION("TO_DATE(INT((X1507/(60*60*24))+""1/1/1970""))"),44123.0)</f>
        <v>44123</v>
      </c>
      <c r="X1507" s="152">
        <v>1.6030656E9</v>
      </c>
      <c r="Y1507" s="152">
        <v>10133.5706</v>
      </c>
      <c r="AA1507" s="153">
        <f>IFERROR(__xludf.DUMMYFUNCTION("TO_DATE(INT((AB1507/(60*60*24))+""1/1/1970""))"),44132.0)</f>
        <v>44132</v>
      </c>
      <c r="AB1507" s="156">
        <v>1.6038612E9</v>
      </c>
      <c r="AC1507" s="156">
        <v>93853.6196</v>
      </c>
      <c r="AE1507" s="153">
        <f>IFERROR(__xludf.DUMMYFUNCTION("TO_DATE(INT((AF1507/(60*60*24))+""1/1/1970""))"),43884.0)</f>
        <v>43884</v>
      </c>
      <c r="AF1507" s="152">
        <v>1.5824988E9</v>
      </c>
      <c r="AG1507" s="152">
        <v>92866.0997</v>
      </c>
      <c r="AH1507" s="156"/>
      <c r="AI1507" s="153">
        <f>IFERROR(__xludf.DUMMYFUNCTION("TO_DATE(INT((AJ1507/(60*60*24))+""1/1/1970""))"),44162.0)</f>
        <v>44162</v>
      </c>
      <c r="AJ1507" s="152">
        <v>1.6064892E9</v>
      </c>
      <c r="AK1507" s="152">
        <v>110000.7381</v>
      </c>
      <c r="AL1507" s="156">
        <v>207868.1997</v>
      </c>
      <c r="AM1507" s="160">
        <v>267367.0</v>
      </c>
      <c r="AN1507" s="152">
        <f t="shared" si="1"/>
        <v>35838.7757</v>
      </c>
      <c r="AO1507" s="152">
        <f t="shared" si="2"/>
        <v>172763.3438</v>
      </c>
      <c r="AP1507" s="152">
        <f t="shared" si="3"/>
        <v>10134.1246</v>
      </c>
      <c r="AQ1507" s="152">
        <f t="shared" si="4"/>
        <v>92157.1985</v>
      </c>
      <c r="AR1507" s="152">
        <f t="shared" si="5"/>
        <v>101908.0444</v>
      </c>
    </row>
    <row r="1508">
      <c r="A1508" s="156">
        <v>1.5452532E9</v>
      </c>
      <c r="B1508" s="156">
        <v>117377.1923</v>
      </c>
      <c r="D1508" s="153">
        <f>IFERROR(__xludf.DUMMYFUNCTION("TO_DATE(INT((E1508/(60*60*24))+""1/1/1970""))"),44163.0)</f>
        <v>44163</v>
      </c>
      <c r="E1508" s="152">
        <v>1.6065396E9</v>
      </c>
      <c r="F1508" s="152">
        <v>110308.4842</v>
      </c>
      <c r="H1508" s="153">
        <f>IFERROR(__xludf.DUMMYFUNCTION("TO_DATE(INT((I1508/(60*60*24))+""1/1/1970""))"),44163.0)</f>
        <v>44163</v>
      </c>
      <c r="I1508" s="156">
        <v>1.6065396E9</v>
      </c>
      <c r="J1508" s="156">
        <v>210215.1269</v>
      </c>
      <c r="L1508" s="158">
        <v>44163.0</v>
      </c>
      <c r="M1508" s="160">
        <v>268063.9</v>
      </c>
      <c r="O1508" s="153">
        <f>IFERROR(__xludf.DUMMYFUNCTION("TO_DATE(INT((P1508/(60*60*24))+""1/1/1970""))"),43881.0)</f>
        <v>43881</v>
      </c>
      <c r="P1508" s="13">
        <v>1.5822108E9</v>
      </c>
      <c r="Q1508" s="13">
        <v>32542.2228</v>
      </c>
      <c r="S1508" s="153">
        <f>IFERROR(__xludf.DUMMYFUNCTION("TO_DATE(INT((T1508/(60*60*24))+""1/1/1970""))"),44163.0)</f>
        <v>44163</v>
      </c>
      <c r="T1508" s="152">
        <v>1.6065396E9</v>
      </c>
      <c r="U1508" s="152">
        <v>173242.03</v>
      </c>
      <c r="W1508" s="153">
        <f>IFERROR(__xludf.DUMMYFUNCTION("TO_DATE(INT((X1508/(60*60*24))+""1/1/1970""))"),44124.0)</f>
        <v>44124</v>
      </c>
      <c r="X1508" s="156">
        <v>1.6032024E9</v>
      </c>
      <c r="Y1508" s="156">
        <v>10128.0782</v>
      </c>
      <c r="AA1508" s="153">
        <f>IFERROR(__xludf.DUMMYFUNCTION("TO_DATE(INT((AB1508/(60*60*24))+""1/1/1970""))"),44133.0)</f>
        <v>44133</v>
      </c>
      <c r="AB1508" s="152">
        <v>1.6039404E9</v>
      </c>
      <c r="AC1508" s="152">
        <v>94046.4539</v>
      </c>
      <c r="AE1508" s="153">
        <f>IFERROR(__xludf.DUMMYFUNCTION("TO_DATE(INT((AF1508/(60*60*24))+""1/1/1970""))"),43885.0)</f>
        <v>43885</v>
      </c>
      <c r="AF1508" s="156">
        <v>1.5825384E9</v>
      </c>
      <c r="AG1508" s="156">
        <v>92937.7368</v>
      </c>
      <c r="AH1508" s="156"/>
      <c r="AI1508" s="153">
        <f>IFERROR(__xludf.DUMMYFUNCTION("TO_DATE(INT((AJ1508/(60*60*24))+""1/1/1970""))"),44163.0)</f>
        <v>44163</v>
      </c>
      <c r="AJ1508" s="152">
        <v>1.6065396E9</v>
      </c>
      <c r="AK1508" s="152">
        <v>110308.4842</v>
      </c>
      <c r="AL1508" s="156">
        <v>210215.1269</v>
      </c>
      <c r="AM1508" s="160">
        <v>268063.9</v>
      </c>
      <c r="AN1508" s="152">
        <f t="shared" si="1"/>
        <v>35823.854</v>
      </c>
      <c r="AO1508" s="152">
        <f t="shared" si="2"/>
        <v>173242.03</v>
      </c>
      <c r="AP1508" s="152">
        <f t="shared" si="3"/>
        <v>10148.3652</v>
      </c>
      <c r="AQ1508" s="152">
        <f t="shared" si="4"/>
        <v>92157.1985</v>
      </c>
      <c r="AR1508" s="152">
        <f t="shared" si="5"/>
        <v>102356.1266</v>
      </c>
    </row>
    <row r="1509">
      <c r="A1509" s="152">
        <v>1.54531626E9</v>
      </c>
      <c r="B1509" s="152">
        <v>117377.1923</v>
      </c>
      <c r="D1509" s="153">
        <f>IFERROR(__xludf.DUMMYFUNCTION("TO_DATE(INT((E1509/(60*60*24))+""1/1/1970""))"),44165.0)</f>
        <v>44165</v>
      </c>
      <c r="E1509" s="156">
        <v>1.6067484E9</v>
      </c>
      <c r="F1509" s="156">
        <v>110308.4842</v>
      </c>
      <c r="H1509" s="153">
        <f>IFERROR(__xludf.DUMMYFUNCTION("TO_DATE(INT((I1509/(60*60*24))+""1/1/1970""))"),44165.0)</f>
        <v>44165</v>
      </c>
      <c r="I1509" s="152">
        <v>1.6067484E9</v>
      </c>
      <c r="J1509" s="152">
        <v>210215.1269</v>
      </c>
      <c r="L1509" s="158">
        <v>44165.0</v>
      </c>
      <c r="M1509" s="159">
        <v>268063.9</v>
      </c>
      <c r="O1509" s="153">
        <f>IFERROR(__xludf.DUMMYFUNCTION("TO_DATE(INT((P1509/(60*60*24))+""1/1/1970""))"),43882.0)</f>
        <v>43882</v>
      </c>
      <c r="P1509" s="13">
        <v>1.5822972E9</v>
      </c>
      <c r="Q1509" s="13">
        <v>32455.5559</v>
      </c>
      <c r="S1509" s="153">
        <f>IFERROR(__xludf.DUMMYFUNCTION("TO_DATE(INT((T1509/(60*60*24))+""1/1/1970""))"),44165.0)</f>
        <v>44165</v>
      </c>
      <c r="T1509" s="156">
        <v>1.6067484E9</v>
      </c>
      <c r="U1509" s="156">
        <v>173242.03</v>
      </c>
      <c r="W1509" s="153">
        <f>IFERROR(__xludf.DUMMYFUNCTION("TO_DATE(INT((X1509/(60*60*24))+""1/1/1970""))"),44125.0)</f>
        <v>44125</v>
      </c>
      <c r="X1509" s="156">
        <v>1.6032888E9</v>
      </c>
      <c r="Y1509" s="156">
        <v>10131.8407</v>
      </c>
      <c r="AA1509" s="153">
        <f>IFERROR(__xludf.DUMMYFUNCTION("TO_DATE(INT((AB1509/(60*60*24))+""1/1/1970""))"),44134.0)</f>
        <v>44134</v>
      </c>
      <c r="AB1509" s="156">
        <v>1.6040196E9</v>
      </c>
      <c r="AC1509" s="156">
        <v>94158.0554</v>
      </c>
      <c r="AE1509" s="153">
        <f>IFERROR(__xludf.DUMMYFUNCTION("TO_DATE(INT((AF1509/(60*60*24))+""1/1/1970""))"),43886.0)</f>
        <v>43886</v>
      </c>
      <c r="AF1509" s="152">
        <v>1.5826176E9</v>
      </c>
      <c r="AG1509" s="152">
        <v>92842.5223</v>
      </c>
      <c r="AH1509" s="156"/>
      <c r="AI1509" s="153">
        <f>IFERROR(__xludf.DUMMYFUNCTION("TO_DATE(INT((AJ1509/(60*60*24))+""1/1/1970""))"),44165.0)</f>
        <v>44165</v>
      </c>
      <c r="AJ1509" s="156">
        <v>1.6067484E9</v>
      </c>
      <c r="AK1509" s="156">
        <v>110308.4842</v>
      </c>
      <c r="AL1509" s="152">
        <v>210215.1269</v>
      </c>
      <c r="AM1509" s="159">
        <v>268063.9</v>
      </c>
      <c r="AN1509" s="152">
        <f t="shared" si="1"/>
        <v>35837.0624</v>
      </c>
      <c r="AO1509" s="152">
        <f t="shared" si="2"/>
        <v>173242.03</v>
      </c>
      <c r="AP1509" s="152">
        <f t="shared" si="3"/>
        <v>10150.2821</v>
      </c>
      <c r="AQ1509" s="152">
        <f t="shared" si="4"/>
        <v>92510.4365</v>
      </c>
      <c r="AR1509" s="152">
        <f t="shared" si="5"/>
        <v>102429.5268</v>
      </c>
    </row>
    <row r="1510">
      <c r="A1510" s="156">
        <v>1.5453396E9</v>
      </c>
      <c r="B1510" s="156">
        <v>117377.1923</v>
      </c>
      <c r="D1510" s="153">
        <f>IFERROR(__xludf.DUMMYFUNCTION("TO_DATE(INT((E1510/(60*60*24))+""1/1/1970""))"),44166.0)</f>
        <v>44166</v>
      </c>
      <c r="E1510" s="156">
        <v>1.6067988E9</v>
      </c>
      <c r="F1510" s="156">
        <v>110054.0489</v>
      </c>
      <c r="H1510" s="153">
        <f>IFERROR(__xludf.DUMMYFUNCTION("TO_DATE(INT((I1510/(60*60*24))+""1/1/1970""))"),44166.0)</f>
        <v>44166</v>
      </c>
      <c r="I1510" s="152">
        <v>1.6067988E9</v>
      </c>
      <c r="J1510" s="152">
        <v>210896.4434</v>
      </c>
      <c r="L1510" s="158">
        <v>44166.0</v>
      </c>
      <c r="M1510" s="159">
        <v>266953.0</v>
      </c>
      <c r="O1510" s="153">
        <f>IFERROR(__xludf.DUMMYFUNCTION("TO_DATE(INT((P1510/(60*60*24))+""1/1/1970""))"),43883.0)</f>
        <v>43883</v>
      </c>
      <c r="P1510" s="13">
        <v>1.5823296E9</v>
      </c>
      <c r="Q1510" s="13">
        <v>32509.0078</v>
      </c>
      <c r="S1510" s="153">
        <f>IFERROR(__xludf.DUMMYFUNCTION("TO_DATE(INT((T1510/(60*60*24))+""1/1/1970""))"),44166.0)</f>
        <v>44166</v>
      </c>
      <c r="T1510" s="156">
        <v>1.6067988E9</v>
      </c>
      <c r="U1510" s="156">
        <v>172468.5222</v>
      </c>
      <c r="W1510" s="153">
        <f>IFERROR(__xludf.DUMMYFUNCTION("TO_DATE(INT((X1510/(60*60*24))+""1/1/1970""))"),44126.0)</f>
        <v>44126</v>
      </c>
      <c r="X1510" s="156">
        <v>1.6033752E9</v>
      </c>
      <c r="Y1510" s="156">
        <v>10130.493</v>
      </c>
      <c r="AA1510" s="153">
        <f>IFERROR(__xludf.DUMMYFUNCTION("TO_DATE(INT((AB1510/(60*60*24))+""1/1/1970""))"),44136.0)</f>
        <v>44136</v>
      </c>
      <c r="AB1510" s="152">
        <v>1.6042716E9</v>
      </c>
      <c r="AC1510" s="152">
        <v>94222.0395</v>
      </c>
      <c r="AE1510" s="153">
        <f>IFERROR(__xludf.DUMMYFUNCTION("TO_DATE(INT((AF1510/(60*60*24))+""1/1/1970""))"),43887.0)</f>
        <v>43887</v>
      </c>
      <c r="AF1510" s="156">
        <v>1.5826968E9</v>
      </c>
      <c r="AG1510" s="156">
        <v>93107.5589</v>
      </c>
      <c r="AH1510" s="156"/>
      <c r="AI1510" s="153">
        <f>IFERROR(__xludf.DUMMYFUNCTION("TO_DATE(INT((AJ1510/(60*60*24))+""1/1/1970""))"),44166.0)</f>
        <v>44166</v>
      </c>
      <c r="AJ1510" s="156">
        <v>1.6067988E9</v>
      </c>
      <c r="AK1510" s="156">
        <v>110054.0489</v>
      </c>
      <c r="AL1510" s="152">
        <v>210896.4434</v>
      </c>
      <c r="AM1510" s="159">
        <v>266953.0</v>
      </c>
      <c r="AN1510" s="152">
        <f t="shared" si="1"/>
        <v>35779.219</v>
      </c>
      <c r="AO1510" s="152">
        <f t="shared" si="2"/>
        <v>172468.5222</v>
      </c>
      <c r="AP1510" s="152">
        <f t="shared" si="3"/>
        <v>10142.4934</v>
      </c>
      <c r="AQ1510" s="152">
        <f t="shared" si="4"/>
        <v>92499.7496</v>
      </c>
      <c r="AR1510" s="152">
        <f t="shared" si="5"/>
        <v>102134.646</v>
      </c>
    </row>
    <row r="1511">
      <c r="A1511" s="152">
        <v>1.5453684E9</v>
      </c>
      <c r="B1511" s="152">
        <v>117377.1923</v>
      </c>
      <c r="D1511" s="153">
        <f>IFERROR(__xludf.DUMMYFUNCTION("TO_DATE(INT((E1511/(60*60*24))+""1/1/1970""))"),44167.0)</f>
        <v>44167</v>
      </c>
      <c r="E1511" s="152">
        <v>1.6068852E9</v>
      </c>
      <c r="F1511" s="152">
        <v>110054.0489</v>
      </c>
      <c r="H1511" s="153">
        <f>IFERROR(__xludf.DUMMYFUNCTION("TO_DATE(INT((I1511/(60*60*24))+""1/1/1970""))"),44167.0)</f>
        <v>44167</v>
      </c>
      <c r="I1511" s="156">
        <v>1.6068852E9</v>
      </c>
      <c r="J1511" s="156">
        <v>204160.0838</v>
      </c>
      <c r="L1511" s="158">
        <v>44167.0</v>
      </c>
      <c r="M1511" s="160">
        <v>269685.4</v>
      </c>
      <c r="O1511" s="153">
        <f>IFERROR(__xludf.DUMMYFUNCTION("TO_DATE(INT((P1511/(60*60*24))+""1/1/1970""))"),43884.0)</f>
        <v>43884</v>
      </c>
      <c r="P1511" s="13">
        <v>1.582416E9</v>
      </c>
      <c r="Q1511" s="13">
        <v>32509.0078</v>
      </c>
      <c r="S1511" s="153">
        <f>IFERROR(__xludf.DUMMYFUNCTION("TO_DATE(INT((T1511/(60*60*24))+""1/1/1970""))"),44167.0)</f>
        <v>44167</v>
      </c>
      <c r="T1511" s="152">
        <v>1.6068852E9</v>
      </c>
      <c r="U1511" s="152">
        <v>174352.9164</v>
      </c>
      <c r="W1511" s="153">
        <f>IFERROR(__xludf.DUMMYFUNCTION("TO_DATE(INT((X1511/(60*60*24))+""1/1/1970""))"),44127.0)</f>
        <v>44127</v>
      </c>
      <c r="X1511" s="156">
        <v>1.6034616E9</v>
      </c>
      <c r="Y1511" s="156">
        <v>10138.9294</v>
      </c>
      <c r="AA1511" s="153">
        <f>IFERROR(__xludf.DUMMYFUNCTION("TO_DATE(INT((AB1511/(60*60*24))+""1/1/1970""))"),44137.0)</f>
        <v>44137</v>
      </c>
      <c r="AB1511" s="156">
        <v>1.6043112E9</v>
      </c>
      <c r="AC1511" s="156">
        <v>94359.0707</v>
      </c>
      <c r="AE1511" s="153">
        <f>IFERROR(__xludf.DUMMYFUNCTION("TO_DATE(INT((AF1511/(60*60*24))+""1/1/1970""))"),43888.0)</f>
        <v>43888</v>
      </c>
      <c r="AF1511" s="152">
        <v>1.582776E9</v>
      </c>
      <c r="AG1511" s="152">
        <v>93163.8952</v>
      </c>
      <c r="AH1511" s="156"/>
      <c r="AI1511" s="153">
        <f>IFERROR(__xludf.DUMMYFUNCTION("TO_DATE(INT((AJ1511/(60*60*24))+""1/1/1970""))"),44167.0)</f>
        <v>44167</v>
      </c>
      <c r="AJ1511" s="152">
        <v>1.6068852E9</v>
      </c>
      <c r="AK1511" s="152">
        <v>110054.0489</v>
      </c>
      <c r="AL1511" s="156">
        <v>204160.0838</v>
      </c>
      <c r="AM1511" s="160">
        <v>269685.4</v>
      </c>
      <c r="AN1511" s="152">
        <f t="shared" si="1"/>
        <v>35775.0449</v>
      </c>
      <c r="AO1511" s="152">
        <f t="shared" si="2"/>
        <v>174352.9164</v>
      </c>
      <c r="AP1511" s="152">
        <f t="shared" si="3"/>
        <v>10145.4697</v>
      </c>
      <c r="AQ1511" s="152">
        <f t="shared" si="4"/>
        <v>92876.1635</v>
      </c>
      <c r="AR1511" s="152">
        <f t="shared" si="5"/>
        <v>103271.4947</v>
      </c>
    </row>
    <row r="1512">
      <c r="A1512" s="156">
        <v>1.54540788E9</v>
      </c>
      <c r="B1512" s="156">
        <v>117377.1923</v>
      </c>
      <c r="D1512" s="153">
        <f>IFERROR(__xludf.DUMMYFUNCTION("TO_DATE(INT((E1512/(60*60*24))+""1/1/1970""))"),44168.0)</f>
        <v>44168</v>
      </c>
      <c r="E1512" s="156">
        <v>1.6069716E9</v>
      </c>
      <c r="F1512" s="156">
        <v>110054.0489</v>
      </c>
      <c r="H1512" s="153">
        <f>IFERROR(__xludf.DUMMYFUNCTION("TO_DATE(INT((I1512/(60*60*24))+""1/1/1970""))"),44168.0)</f>
        <v>44168</v>
      </c>
      <c r="I1512" s="152">
        <v>1.6069716E9</v>
      </c>
      <c r="J1512" s="152">
        <v>200456.1438</v>
      </c>
      <c r="L1512" s="158">
        <v>44168.0</v>
      </c>
      <c r="M1512" s="159">
        <v>270216.7</v>
      </c>
      <c r="O1512" s="153">
        <f>IFERROR(__xludf.DUMMYFUNCTION("TO_DATE(INT((P1512/(60*60*24))+""1/1/1970""))"),43885.0)</f>
        <v>43885</v>
      </c>
      <c r="P1512" s="13">
        <v>1.5825024E9</v>
      </c>
      <c r="Q1512" s="13">
        <v>32532.7927</v>
      </c>
      <c r="S1512" s="153">
        <f>IFERROR(__xludf.DUMMYFUNCTION("TO_DATE(INT((T1512/(60*60*24))+""1/1/1970""))"),44168.0)</f>
        <v>44168</v>
      </c>
      <c r="T1512" s="156">
        <v>1.6069716E9</v>
      </c>
      <c r="U1512" s="156">
        <v>174719.3908</v>
      </c>
      <c r="W1512" s="153">
        <f>IFERROR(__xludf.DUMMYFUNCTION("TO_DATE(INT((X1512/(60*60*24))+""1/1/1970""))"),44128.0)</f>
        <v>44128</v>
      </c>
      <c r="X1512" s="156">
        <v>1.6034976E9</v>
      </c>
      <c r="Y1512" s="156">
        <v>10146.2771</v>
      </c>
      <c r="AA1512" s="153">
        <f>IFERROR(__xludf.DUMMYFUNCTION("TO_DATE(INT((AB1512/(60*60*24))+""1/1/1970""))"),44138.0)</f>
        <v>44138</v>
      </c>
      <c r="AB1512" s="152">
        <v>1.6043904E9</v>
      </c>
      <c r="AC1512" s="152">
        <v>94153.692</v>
      </c>
      <c r="AE1512" s="153">
        <f>IFERROR(__xludf.DUMMYFUNCTION("TO_DATE(INT((AF1512/(60*60*24))+""1/1/1970""))"),43889.0)</f>
        <v>43889</v>
      </c>
      <c r="AF1512" s="156">
        <v>1.5828552E9</v>
      </c>
      <c r="AG1512" s="156">
        <v>94103.26</v>
      </c>
      <c r="AH1512" s="156"/>
      <c r="AI1512" s="153">
        <f>IFERROR(__xludf.DUMMYFUNCTION("TO_DATE(INT((AJ1512/(60*60*24))+""1/1/1970""))"),44168.0)</f>
        <v>44168</v>
      </c>
      <c r="AJ1512" s="156">
        <v>1.6069716E9</v>
      </c>
      <c r="AK1512" s="156">
        <v>110054.0489</v>
      </c>
      <c r="AL1512" s="152">
        <v>200456.1438</v>
      </c>
      <c r="AM1512" s="159">
        <v>270216.7</v>
      </c>
      <c r="AN1512" s="152">
        <f t="shared" si="1"/>
        <v>35778.7772</v>
      </c>
      <c r="AO1512" s="152">
        <f t="shared" si="2"/>
        <v>174719.3908</v>
      </c>
      <c r="AP1512" s="152">
        <f t="shared" si="3"/>
        <v>10152.6808</v>
      </c>
      <c r="AQ1512" s="152">
        <f t="shared" si="4"/>
        <v>93139.0411</v>
      </c>
      <c r="AR1512" s="152">
        <f t="shared" si="5"/>
        <v>103641.9093</v>
      </c>
    </row>
    <row r="1513">
      <c r="A1513" s="152">
        <v>1.545426E9</v>
      </c>
      <c r="B1513" s="152">
        <v>117377.1923</v>
      </c>
      <c r="D1513" s="153">
        <f>IFERROR(__xludf.DUMMYFUNCTION("TO_DATE(INT((E1513/(60*60*24))+""1/1/1970""))"),44169.0)</f>
        <v>44169</v>
      </c>
      <c r="E1513" s="152">
        <v>1.607058E9</v>
      </c>
      <c r="F1513" s="152">
        <v>110054.0489</v>
      </c>
      <c r="H1513" s="153">
        <f>IFERROR(__xludf.DUMMYFUNCTION("TO_DATE(INT((I1513/(60*60*24))+""1/1/1970""))"),44169.0)</f>
        <v>44169</v>
      </c>
      <c r="I1513" s="156">
        <v>1.607058E9</v>
      </c>
      <c r="J1513" s="156">
        <v>205123.8238</v>
      </c>
      <c r="L1513" s="158">
        <v>44169.0</v>
      </c>
      <c r="M1513" s="160">
        <v>270147.7</v>
      </c>
      <c r="O1513" s="153">
        <f>IFERROR(__xludf.DUMMYFUNCTION("TO_DATE(INT((P1513/(60*60*24))+""1/1/1970""))"),43886.0)</f>
        <v>43886</v>
      </c>
      <c r="P1513" s="13">
        <v>1.5826428E9</v>
      </c>
      <c r="Q1513" s="13">
        <v>32640.3539</v>
      </c>
      <c r="S1513" s="153">
        <f>IFERROR(__xludf.DUMMYFUNCTION("TO_DATE(INT((T1513/(60*60*24))+""1/1/1970""))"),44169.0)</f>
        <v>44169</v>
      </c>
      <c r="T1513" s="152">
        <v>1.607058E9</v>
      </c>
      <c r="U1513" s="152">
        <v>174675.3969</v>
      </c>
      <c r="W1513" s="153">
        <f>IFERROR(__xludf.DUMMYFUNCTION("TO_DATE(INT((X1513/(60*60*24))+""1/1/1970""))"),44130.0)</f>
        <v>44130</v>
      </c>
      <c r="X1513" s="152">
        <v>1.6036704E9</v>
      </c>
      <c r="Y1513" s="152">
        <v>10142.8505</v>
      </c>
      <c r="AA1513" s="153">
        <f>IFERROR(__xludf.DUMMYFUNCTION("TO_DATE(INT((AB1513/(60*60*24))+""1/1/1970""))"),44139.0)</f>
        <v>44139</v>
      </c>
      <c r="AB1513" s="156">
        <v>1.6044696E9</v>
      </c>
      <c r="AC1513" s="156">
        <v>94445.4445</v>
      </c>
      <c r="AE1513" s="153">
        <f>IFERROR(__xludf.DUMMYFUNCTION("TO_DATE(INT((AF1513/(60*60*24))+""1/1/1970""))"),43890.0)</f>
        <v>43890</v>
      </c>
      <c r="AF1513" s="152">
        <v>1.5829344E9</v>
      </c>
      <c r="AG1513" s="152">
        <v>94369.577</v>
      </c>
      <c r="AH1513" s="156"/>
      <c r="AI1513" s="153">
        <f>IFERROR(__xludf.DUMMYFUNCTION("TO_DATE(INT((AJ1513/(60*60*24))+""1/1/1970""))"),44169.0)</f>
        <v>44169</v>
      </c>
      <c r="AJ1513" s="152">
        <v>1.607058E9</v>
      </c>
      <c r="AK1513" s="152">
        <v>110054.0489</v>
      </c>
      <c r="AL1513" s="156">
        <v>205123.8238</v>
      </c>
      <c r="AM1513" s="160">
        <v>270147.7</v>
      </c>
      <c r="AN1513" s="152">
        <f t="shared" si="1"/>
        <v>35819.1364</v>
      </c>
      <c r="AO1513" s="152">
        <f t="shared" si="2"/>
        <v>174675.3969</v>
      </c>
      <c r="AP1513" s="152">
        <f t="shared" si="3"/>
        <v>10158.4611</v>
      </c>
      <c r="AQ1513" s="152">
        <f t="shared" si="4"/>
        <v>93430.0177</v>
      </c>
      <c r="AR1513" s="152">
        <f t="shared" si="5"/>
        <v>103907.3447</v>
      </c>
    </row>
    <row r="1514">
      <c r="A1514" s="156">
        <v>1.54566186E9</v>
      </c>
      <c r="B1514" s="156">
        <v>117377.1923</v>
      </c>
      <c r="D1514" s="153">
        <f>IFERROR(__xludf.DUMMYFUNCTION("TO_DATE(INT((E1514/(60*60*24))+""1/1/1970""))"),44170.0)</f>
        <v>44170</v>
      </c>
      <c r="E1514" s="156">
        <v>1.6071444E9</v>
      </c>
      <c r="F1514" s="156">
        <v>110054.0489</v>
      </c>
      <c r="H1514" s="153">
        <f>IFERROR(__xludf.DUMMYFUNCTION("TO_DATE(INT((I1514/(60*60*24))+""1/1/1970""))"),44170.0)</f>
        <v>44170</v>
      </c>
      <c r="I1514" s="152">
        <v>1.6071444E9</v>
      </c>
      <c r="J1514" s="152">
        <v>205817.4238</v>
      </c>
      <c r="L1514" s="158">
        <v>44170.0</v>
      </c>
      <c r="M1514" s="159">
        <v>272328.1</v>
      </c>
      <c r="O1514" s="153">
        <f>IFERROR(__xludf.DUMMYFUNCTION("TO_DATE(INT((P1514/(60*60*24))+""1/1/1970""))"),43887.0)</f>
        <v>43887</v>
      </c>
      <c r="P1514" s="13">
        <v>1.5827292E9</v>
      </c>
      <c r="Q1514" s="13">
        <v>32770.9091</v>
      </c>
      <c r="S1514" s="153">
        <f>IFERROR(__xludf.DUMMYFUNCTION("TO_DATE(INT((T1514/(60*60*24))+""1/1/1970""))"),44170.0)</f>
        <v>44170</v>
      </c>
      <c r="T1514" s="156">
        <v>1.6071444E9</v>
      </c>
      <c r="U1514" s="156">
        <v>176170.5316</v>
      </c>
      <c r="W1514" s="153">
        <f>IFERROR(__xludf.DUMMYFUNCTION("TO_DATE(INT((X1514/(60*60*24))+""1/1/1970""))"),44131.0)</f>
        <v>44131</v>
      </c>
      <c r="X1514" s="156">
        <v>1.6038072E9</v>
      </c>
      <c r="Y1514" s="156">
        <v>10136.5305</v>
      </c>
      <c r="AA1514" s="153">
        <f>IFERROR(__xludf.DUMMYFUNCTION("TO_DATE(INT((AB1514/(60*60*24))+""1/1/1970""))"),44140.0)</f>
        <v>44140</v>
      </c>
      <c r="AB1514" s="152">
        <v>1.6045488E9</v>
      </c>
      <c r="AC1514" s="152">
        <v>93878.8958</v>
      </c>
      <c r="AE1514" s="153">
        <f>IFERROR(__xludf.DUMMYFUNCTION("TO_DATE(INT((AF1514/(60*60*24))+""1/1/1970""))"),43891.0)</f>
        <v>43891</v>
      </c>
      <c r="AF1514" s="156">
        <v>1.5831036E9</v>
      </c>
      <c r="AG1514" s="156">
        <v>94369.577</v>
      </c>
      <c r="AH1514" s="156"/>
      <c r="AI1514" s="153">
        <f>IFERROR(__xludf.DUMMYFUNCTION("TO_DATE(INT((AJ1514/(60*60*24))+""1/1/1970""))"),44170.0)</f>
        <v>44170</v>
      </c>
      <c r="AJ1514" s="156">
        <v>1.6071444E9</v>
      </c>
      <c r="AK1514" s="156">
        <v>110054.0489</v>
      </c>
      <c r="AL1514" s="152">
        <v>205817.4238</v>
      </c>
      <c r="AM1514" s="159">
        <v>272328.1</v>
      </c>
      <c r="AN1514" s="152">
        <f t="shared" si="1"/>
        <v>35771.7876</v>
      </c>
      <c r="AO1514" s="152">
        <f t="shared" si="2"/>
        <v>176170.5316</v>
      </c>
      <c r="AP1514" s="152">
        <f t="shared" si="3"/>
        <v>10161.4528</v>
      </c>
      <c r="AQ1514" s="152">
        <f t="shared" si="4"/>
        <v>93430.0177</v>
      </c>
      <c r="AR1514" s="152">
        <f t="shared" si="5"/>
        <v>103706.3478</v>
      </c>
    </row>
    <row r="1515">
      <c r="A1515" s="152">
        <v>1.5456744E9</v>
      </c>
      <c r="B1515" s="152">
        <v>117377.1923</v>
      </c>
      <c r="D1515" s="153">
        <f>IFERROR(__xludf.DUMMYFUNCTION("TO_DATE(INT((E1515/(60*60*24))+""1/1/1970""))"),44172.0)</f>
        <v>44172</v>
      </c>
      <c r="E1515" s="152">
        <v>1.6073532E9</v>
      </c>
      <c r="F1515" s="152">
        <v>110054.0489</v>
      </c>
      <c r="H1515" s="153">
        <f>IFERROR(__xludf.DUMMYFUNCTION("TO_DATE(INT((I1515/(60*60*24))+""1/1/1970""))"),44172.0)</f>
        <v>44172</v>
      </c>
      <c r="I1515" s="156">
        <v>1.6073532E9</v>
      </c>
      <c r="J1515" s="156">
        <v>205817.4238</v>
      </c>
      <c r="L1515" s="158">
        <v>44172.0</v>
      </c>
      <c r="M1515" s="160">
        <v>272328.1</v>
      </c>
      <c r="O1515" s="153">
        <f>IFERROR(__xludf.DUMMYFUNCTION("TO_DATE(INT((P1515/(60*60*24))+""1/1/1970""))"),43888.0)</f>
        <v>43888</v>
      </c>
      <c r="P1515" s="13">
        <v>1.5828156E9</v>
      </c>
      <c r="Q1515" s="13">
        <v>32776.3824</v>
      </c>
      <c r="S1515" s="153">
        <f>IFERROR(__xludf.DUMMYFUNCTION("TO_DATE(INT((T1515/(60*60*24))+""1/1/1970""))"),44172.0)</f>
        <v>44172</v>
      </c>
      <c r="T1515" s="152">
        <v>1.6073532E9</v>
      </c>
      <c r="U1515" s="152">
        <v>176170.5316</v>
      </c>
      <c r="W1515" s="153">
        <f>IFERROR(__xludf.DUMMYFUNCTION("TO_DATE(INT((X1515/(60*60*24))+""1/1/1970""))"),44132.0)</f>
        <v>44132</v>
      </c>
      <c r="X1515" s="156">
        <v>1.6038936E9</v>
      </c>
      <c r="Y1515" s="156">
        <v>10141.9183</v>
      </c>
      <c r="AA1515" s="153">
        <f>IFERROR(__xludf.DUMMYFUNCTION("TO_DATE(INT((AB1515/(60*60*24))+""1/1/1970""))"),44141.0)</f>
        <v>44141</v>
      </c>
      <c r="AB1515" s="156">
        <v>1.604628E9</v>
      </c>
      <c r="AC1515" s="156">
        <v>93296.1469</v>
      </c>
      <c r="AE1515" s="153">
        <f>IFERROR(__xludf.DUMMYFUNCTION("TO_DATE(INT((AF1515/(60*60*24))+""1/1/1970""))"),43892.0)</f>
        <v>43892</v>
      </c>
      <c r="AF1515" s="152">
        <v>1.5831432E9</v>
      </c>
      <c r="AG1515" s="152">
        <v>94575.2897</v>
      </c>
      <c r="AH1515" s="156"/>
      <c r="AI1515" s="153">
        <f>IFERROR(__xludf.DUMMYFUNCTION("TO_DATE(INT((AJ1515/(60*60*24))+""1/1/1970""))"),44172.0)</f>
        <v>44172</v>
      </c>
      <c r="AJ1515" s="152">
        <v>1.6073532E9</v>
      </c>
      <c r="AK1515" s="152">
        <v>110054.0489</v>
      </c>
      <c r="AL1515" s="156">
        <v>205817.4238</v>
      </c>
      <c r="AM1515" s="160">
        <v>272328.1</v>
      </c>
      <c r="AN1515" s="152">
        <f t="shared" si="1"/>
        <v>35769.975</v>
      </c>
      <c r="AO1515" s="152">
        <f t="shared" si="2"/>
        <v>176170.5316</v>
      </c>
      <c r="AP1515" s="152">
        <f t="shared" si="3"/>
        <v>10163.9866</v>
      </c>
      <c r="AQ1515" s="152">
        <f t="shared" si="4"/>
        <v>93099.6655</v>
      </c>
      <c r="AR1515" s="152">
        <f t="shared" si="5"/>
        <v>103693.9722</v>
      </c>
    </row>
    <row r="1516">
      <c r="A1516" s="156">
        <v>1.54583466E9</v>
      </c>
      <c r="B1516" s="156">
        <v>117377.1923</v>
      </c>
      <c r="D1516" s="153">
        <f>IFERROR(__xludf.DUMMYFUNCTION("TO_DATE(INT((E1516/(60*60*24))+""1/1/1970""))"),44173.0)</f>
        <v>44173</v>
      </c>
      <c r="E1516" s="152">
        <v>1.6074036E9</v>
      </c>
      <c r="F1516" s="152">
        <v>110054.0489</v>
      </c>
      <c r="H1516" s="153">
        <f>IFERROR(__xludf.DUMMYFUNCTION("TO_DATE(INT((I1516/(60*60*24))+""1/1/1970""))"),44173.0)</f>
        <v>44173</v>
      </c>
      <c r="I1516" s="156">
        <v>1.6074036E9</v>
      </c>
      <c r="J1516" s="156">
        <v>207863.5438</v>
      </c>
      <c r="L1516" s="158">
        <v>44173.0</v>
      </c>
      <c r="M1516" s="160">
        <v>271803.7</v>
      </c>
      <c r="O1516" s="153">
        <f>IFERROR(__xludf.DUMMYFUNCTION("TO_DATE(INT((P1516/(60*60*24))+""1/1/1970""))"),43889.0)</f>
        <v>43889</v>
      </c>
      <c r="P1516" s="13">
        <v>1.582902E9</v>
      </c>
      <c r="Q1516" s="13">
        <v>32960.9197</v>
      </c>
      <c r="S1516" s="153">
        <f>IFERROR(__xludf.DUMMYFUNCTION("TO_DATE(INT((T1516/(60*60*24))+""1/1/1970""))"),44173.0)</f>
        <v>44173</v>
      </c>
      <c r="T1516" s="152">
        <v>1.6074036E9</v>
      </c>
      <c r="U1516" s="152">
        <v>175833.5699</v>
      </c>
      <c r="W1516" s="153">
        <f>IFERROR(__xludf.DUMMYFUNCTION("TO_DATE(INT((X1516/(60*60*24))+""1/1/1970""))"),44133.0)</f>
        <v>44133</v>
      </c>
      <c r="X1516" s="156">
        <v>1.60398E9</v>
      </c>
      <c r="Y1516" s="156">
        <v>10127.0026</v>
      </c>
      <c r="AA1516" s="153">
        <f>IFERROR(__xludf.DUMMYFUNCTION("TO_DATE(INT((AB1516/(60*60*24))+""1/1/1970""))"),44143.0)</f>
        <v>44143</v>
      </c>
      <c r="AB1516" s="152">
        <v>1.6048764E9</v>
      </c>
      <c r="AC1516" s="152">
        <v>92843.6106</v>
      </c>
      <c r="AE1516" s="153">
        <f>IFERROR(__xludf.DUMMYFUNCTION("TO_DATE(INT((AF1516/(60*60*24))+""1/1/1970""))"),43893.0)</f>
        <v>43893</v>
      </c>
      <c r="AF1516" s="156">
        <v>1.5832224E9</v>
      </c>
      <c r="AG1516" s="156">
        <v>95365.7048</v>
      </c>
      <c r="AH1516" s="156"/>
      <c r="AI1516" s="153">
        <f>IFERROR(__xludf.DUMMYFUNCTION("TO_DATE(INT((AJ1516/(60*60*24))+""1/1/1970""))"),44173.0)</f>
        <v>44173</v>
      </c>
      <c r="AJ1516" s="152">
        <v>1.6074036E9</v>
      </c>
      <c r="AK1516" s="152">
        <v>110054.0489</v>
      </c>
      <c r="AL1516" s="156">
        <v>207863.5438</v>
      </c>
      <c r="AM1516" s="160">
        <v>271803.7</v>
      </c>
      <c r="AN1516" s="152">
        <f t="shared" si="1"/>
        <v>35803.3678</v>
      </c>
      <c r="AO1516" s="152">
        <f t="shared" si="2"/>
        <v>175833.5699</v>
      </c>
      <c r="AP1516" s="152">
        <f t="shared" si="3"/>
        <v>10164.0606</v>
      </c>
      <c r="AQ1516" s="152">
        <f t="shared" si="4"/>
        <v>93326.0422</v>
      </c>
      <c r="AR1516" s="152">
        <f t="shared" si="5"/>
        <v>103602.6488</v>
      </c>
    </row>
    <row r="1517">
      <c r="A1517" s="152">
        <v>1.545858E9</v>
      </c>
      <c r="B1517" s="152">
        <v>117377.1923</v>
      </c>
      <c r="D1517" s="153">
        <f>IFERROR(__xludf.DUMMYFUNCTION("TO_DATE(INT((E1517/(60*60*24))+""1/1/1970""))"),44174.0)</f>
        <v>44174</v>
      </c>
      <c r="E1517" s="156">
        <v>1.60749E9</v>
      </c>
      <c r="F1517" s="156">
        <v>110054.0489</v>
      </c>
      <c r="H1517" s="153">
        <f>IFERROR(__xludf.DUMMYFUNCTION("TO_DATE(INT((I1517/(60*60*24))+""1/1/1970""))"),44174.0)</f>
        <v>44174</v>
      </c>
      <c r="I1517" s="152">
        <v>1.60749E9</v>
      </c>
      <c r="J1517" s="152">
        <v>215931.2938</v>
      </c>
      <c r="L1517" s="158">
        <v>44174.0</v>
      </c>
      <c r="M1517" s="159">
        <v>272548.9</v>
      </c>
      <c r="O1517" s="153">
        <f>IFERROR(__xludf.DUMMYFUNCTION("TO_DATE(INT((P1517/(60*60*24))+""1/1/1970""))"),43890.0)</f>
        <v>43890</v>
      </c>
      <c r="P1517" s="13">
        <v>1.5829344E9</v>
      </c>
      <c r="Q1517" s="13">
        <v>33253.1046</v>
      </c>
      <c r="S1517" s="153">
        <f>IFERROR(__xludf.DUMMYFUNCTION("TO_DATE(INT((T1517/(60*60*24))+""1/1/1970""))"),44174.0)</f>
        <v>44174</v>
      </c>
      <c r="T1517" s="156">
        <v>1.60749E9</v>
      </c>
      <c r="U1517" s="156">
        <v>176334.7642</v>
      </c>
      <c r="W1517" s="153">
        <f>IFERROR(__xludf.DUMMYFUNCTION("TO_DATE(INT((X1517/(60*60*24))+""1/1/1970""))"),44134.0)</f>
        <v>44134</v>
      </c>
      <c r="X1517" s="156">
        <v>1.6040664E9</v>
      </c>
      <c r="Y1517" s="156">
        <v>10127.2388</v>
      </c>
      <c r="AA1517" s="153">
        <f>IFERROR(__xludf.DUMMYFUNCTION("TO_DATE(INT((AB1517/(60*60*24))+""1/1/1970""))"),44144.0)</f>
        <v>44144</v>
      </c>
      <c r="AB1517" s="156">
        <v>1.604916E9</v>
      </c>
      <c r="AC1517" s="156">
        <v>93056.5962</v>
      </c>
      <c r="AE1517" s="153">
        <f>IFERROR(__xludf.DUMMYFUNCTION("TO_DATE(INT((AF1517/(60*60*24))+""1/1/1970""))"),43894.0)</f>
        <v>43894</v>
      </c>
      <c r="AF1517" s="152">
        <v>1.5833016E9</v>
      </c>
      <c r="AG1517" s="152">
        <v>95640.9844</v>
      </c>
      <c r="AH1517" s="156"/>
      <c r="AI1517" s="153">
        <f>IFERROR(__xludf.DUMMYFUNCTION("TO_DATE(INT((AJ1517/(60*60*24))+""1/1/1970""))"),44174.0)</f>
        <v>44174</v>
      </c>
      <c r="AJ1517" s="156">
        <v>1.60749E9</v>
      </c>
      <c r="AK1517" s="156">
        <v>110054.0489</v>
      </c>
      <c r="AL1517" s="152">
        <v>215931.2938</v>
      </c>
      <c r="AM1517" s="159">
        <v>272548.9</v>
      </c>
      <c r="AN1517" s="152">
        <f t="shared" si="1"/>
        <v>35791.2004</v>
      </c>
      <c r="AO1517" s="152">
        <f t="shared" si="2"/>
        <v>176334.7642</v>
      </c>
      <c r="AP1517" s="152">
        <f t="shared" si="3"/>
        <v>10157.1464</v>
      </c>
      <c r="AQ1517" s="152">
        <f t="shared" si="4"/>
        <v>93337.7114</v>
      </c>
      <c r="AR1517" s="152">
        <f t="shared" si="5"/>
        <v>103603.5023</v>
      </c>
    </row>
    <row r="1518">
      <c r="A1518" s="156">
        <v>1.54592106E9</v>
      </c>
      <c r="B1518" s="156">
        <v>117377.1923</v>
      </c>
      <c r="D1518" s="153">
        <f>IFERROR(__xludf.DUMMYFUNCTION("TO_DATE(INT((E1518/(60*60*24))+""1/1/1970""))"),44175.0)</f>
        <v>44175</v>
      </c>
      <c r="E1518" s="152">
        <v>1.6075764E9</v>
      </c>
      <c r="F1518" s="152">
        <v>110054.0489</v>
      </c>
      <c r="H1518" s="153">
        <f>IFERROR(__xludf.DUMMYFUNCTION("TO_DATE(INT((I1518/(60*60*24))+""1/1/1970""))"),44175.0)</f>
        <v>44175</v>
      </c>
      <c r="I1518" s="156">
        <v>1.6075764E9</v>
      </c>
      <c r="J1518" s="156">
        <v>209321.2538</v>
      </c>
      <c r="L1518" s="158">
        <v>44175.0</v>
      </c>
      <c r="M1518" s="160">
        <v>270258.1</v>
      </c>
      <c r="O1518" s="153">
        <f>IFERROR(__xludf.DUMMYFUNCTION("TO_DATE(INT((P1518/(60*60*24))+""1/1/1970""))"),43891.0)</f>
        <v>43891</v>
      </c>
      <c r="P1518" s="13">
        <v>1.5830208E9</v>
      </c>
      <c r="Q1518" s="13">
        <v>33253.1046</v>
      </c>
      <c r="S1518" s="153">
        <f>IFERROR(__xludf.DUMMYFUNCTION("TO_DATE(INT((T1518/(60*60*24))+""1/1/1970""))"),44175.0)</f>
        <v>44175</v>
      </c>
      <c r="T1518" s="152">
        <v>1.6075764E9</v>
      </c>
      <c r="U1518" s="152">
        <v>174779.5779</v>
      </c>
      <c r="W1518" s="153">
        <f>IFERROR(__xludf.DUMMYFUNCTION("TO_DATE(INT((X1518/(60*60*24))+""1/1/1970""))"),44135.0)</f>
        <v>44135</v>
      </c>
      <c r="X1518" s="156">
        <v>1.6041024E9</v>
      </c>
      <c r="Y1518" s="156">
        <v>10124.0524</v>
      </c>
      <c r="AA1518" s="153">
        <f>IFERROR(__xludf.DUMMYFUNCTION("TO_DATE(INT((AB1518/(60*60*24))+""1/1/1970""))"),44145.0)</f>
        <v>44145</v>
      </c>
      <c r="AB1518" s="152">
        <v>1.6049952E9</v>
      </c>
      <c r="AC1518" s="152">
        <v>92691.5154</v>
      </c>
      <c r="AE1518" s="153">
        <f>IFERROR(__xludf.DUMMYFUNCTION("TO_DATE(INT((AF1518/(60*60*24))+""1/1/1970""))"),43895.0)</f>
        <v>43895</v>
      </c>
      <c r="AF1518" s="156">
        <v>1.5833808E9</v>
      </c>
      <c r="AG1518" s="156">
        <v>95314.0632</v>
      </c>
      <c r="AH1518" s="156"/>
      <c r="AI1518" s="153">
        <f>IFERROR(__xludf.DUMMYFUNCTION("TO_DATE(INT((AJ1518/(60*60*24))+""1/1/1970""))"),44175.0)</f>
        <v>44175</v>
      </c>
      <c r="AJ1518" s="152">
        <v>1.6075764E9</v>
      </c>
      <c r="AK1518" s="152">
        <v>110054.0489</v>
      </c>
      <c r="AL1518" s="156">
        <v>209321.2538</v>
      </c>
      <c r="AM1518" s="160">
        <v>270258.1</v>
      </c>
      <c r="AN1518" s="152">
        <f t="shared" si="1"/>
        <v>35777.0888</v>
      </c>
      <c r="AO1518" s="152">
        <f t="shared" si="2"/>
        <v>174779.5779</v>
      </c>
      <c r="AP1518" s="152">
        <f t="shared" si="3"/>
        <v>10156.5939</v>
      </c>
      <c r="AQ1518" s="152">
        <f t="shared" si="4"/>
        <v>93424.2632</v>
      </c>
      <c r="AR1518" s="152">
        <f t="shared" si="5"/>
        <v>103338.4936</v>
      </c>
    </row>
    <row r="1519">
      <c r="A1519" s="152">
        <v>1.5459444E9</v>
      </c>
      <c r="B1519" s="152">
        <v>117377.1923</v>
      </c>
      <c r="D1519" s="153">
        <f>IFERROR(__xludf.DUMMYFUNCTION("TO_DATE(INT((E1519/(60*60*24))+""1/1/1970""))"),44176.0)</f>
        <v>44176</v>
      </c>
      <c r="E1519" s="156">
        <v>1.6076628E9</v>
      </c>
      <c r="F1519" s="156">
        <v>110054.0489</v>
      </c>
      <c r="H1519" s="153">
        <f>IFERROR(__xludf.DUMMYFUNCTION("TO_DATE(INT((I1519/(60*60*24))+""1/1/1970""))"),44176.0)</f>
        <v>44176</v>
      </c>
      <c r="I1519" s="152">
        <v>1.6076628E9</v>
      </c>
      <c r="J1519" s="152">
        <v>215476.5238</v>
      </c>
      <c r="L1519" s="158">
        <v>44176.0</v>
      </c>
      <c r="M1519" s="159">
        <v>270175.3</v>
      </c>
      <c r="O1519" s="153">
        <f>IFERROR(__xludf.DUMMYFUNCTION("TO_DATE(INT((P1519/(60*60*24))+""1/1/1970""))"),43892.0)</f>
        <v>43892</v>
      </c>
      <c r="P1519" s="13">
        <v>1.5831072E9</v>
      </c>
      <c r="Q1519" s="13">
        <v>33323.7241</v>
      </c>
      <c r="S1519" s="153">
        <f>IFERROR(__xludf.DUMMYFUNCTION("TO_DATE(INT((T1519/(60*60*24))+""1/1/1970""))"),44176.0)</f>
        <v>44176</v>
      </c>
      <c r="T1519" s="156">
        <v>1.6076628E9</v>
      </c>
      <c r="U1519" s="156">
        <v>174701.6161</v>
      </c>
      <c r="W1519" s="153">
        <f>IFERROR(__xludf.DUMMYFUNCTION("TO_DATE(INT((X1519/(60*60*24))+""1/1/1970""))"),44137.0)</f>
        <v>44137</v>
      </c>
      <c r="X1519" s="152">
        <v>1.6042788E9</v>
      </c>
      <c r="Y1519" s="152">
        <v>10119.2079</v>
      </c>
      <c r="AA1519" s="153">
        <f>IFERROR(__xludf.DUMMYFUNCTION("TO_DATE(INT((AB1519/(60*60*24))+""1/1/1970""))"),44146.0)</f>
        <v>44146</v>
      </c>
      <c r="AB1519" s="156">
        <v>1.6050744E9</v>
      </c>
      <c r="AC1519" s="156">
        <v>92055.4053</v>
      </c>
      <c r="AE1519" s="153">
        <f>IFERROR(__xludf.DUMMYFUNCTION("TO_DATE(INT((AF1519/(60*60*24))+""1/1/1970""))"),43896.0)</f>
        <v>43896</v>
      </c>
      <c r="AF1519" s="152">
        <v>1.58346E9</v>
      </c>
      <c r="AG1519" s="152">
        <v>96034.4847</v>
      </c>
      <c r="AH1519" s="156"/>
      <c r="AI1519" s="153">
        <f>IFERROR(__xludf.DUMMYFUNCTION("TO_DATE(INT((AJ1519/(60*60*24))+""1/1/1970""))"),44176.0)</f>
        <v>44176</v>
      </c>
      <c r="AJ1519" s="156">
        <v>1.6076628E9</v>
      </c>
      <c r="AK1519" s="156">
        <v>110054.0489</v>
      </c>
      <c r="AL1519" s="152">
        <v>215476.5238</v>
      </c>
      <c r="AM1519" s="159">
        <v>270175.3</v>
      </c>
      <c r="AN1519" s="152">
        <f t="shared" si="1"/>
        <v>35866.0532</v>
      </c>
      <c r="AO1519" s="152">
        <f t="shared" si="2"/>
        <v>174701.6161</v>
      </c>
      <c r="AP1519" s="152">
        <f t="shared" si="3"/>
        <v>10186.0839</v>
      </c>
      <c r="AQ1519" s="152">
        <f t="shared" si="4"/>
        <v>93641.0278</v>
      </c>
      <c r="AR1519" s="152">
        <f t="shared" si="5"/>
        <v>103893.2621</v>
      </c>
    </row>
    <row r="1520">
      <c r="A1520" s="156">
        <v>1.54600746E9</v>
      </c>
      <c r="B1520" s="156">
        <v>117377.1923</v>
      </c>
      <c r="D1520" s="153">
        <f>IFERROR(__xludf.DUMMYFUNCTION("TO_DATE(INT((E1520/(60*60*24))+""1/1/1970""))"),44177.0)</f>
        <v>44177</v>
      </c>
      <c r="E1520" s="152">
        <v>1.6077492E9</v>
      </c>
      <c r="F1520" s="152">
        <v>110054.0489</v>
      </c>
      <c r="H1520" s="153">
        <f>IFERROR(__xludf.DUMMYFUNCTION("TO_DATE(INT((I1520/(60*60*24))+""1/1/1970""))"),44177.0)</f>
        <v>44177</v>
      </c>
      <c r="I1520" s="156">
        <v>1.6077492E9</v>
      </c>
      <c r="J1520" s="156">
        <v>214147.4838</v>
      </c>
      <c r="L1520" s="158">
        <v>44177.0</v>
      </c>
      <c r="M1520" s="160">
        <v>269878.6</v>
      </c>
      <c r="O1520" s="153">
        <f>IFERROR(__xludf.DUMMYFUNCTION("TO_DATE(INT((P1520/(60*60*24))+""1/1/1970""))"),43893.0)</f>
        <v>43893</v>
      </c>
      <c r="P1520" s="13">
        <v>1.5832476E9</v>
      </c>
      <c r="Q1520" s="13">
        <v>33075.1125</v>
      </c>
      <c r="S1520" s="153">
        <f>IFERROR(__xludf.DUMMYFUNCTION("TO_DATE(INT((T1520/(60*60*24))+""1/1/1970""))"),44177.0)</f>
        <v>44177</v>
      </c>
      <c r="T1520" s="152">
        <v>1.6077492E9</v>
      </c>
      <c r="U1520" s="152">
        <v>174487.3568</v>
      </c>
      <c r="W1520" s="153">
        <f>IFERROR(__xludf.DUMMYFUNCTION("TO_DATE(INT((X1520/(60*60*24))+""1/1/1970""))"),44138.0)</f>
        <v>44138</v>
      </c>
      <c r="X1520" s="156">
        <v>1.6044156E9</v>
      </c>
      <c r="Y1520" s="156">
        <v>10136.7018</v>
      </c>
      <c r="AA1520" s="153">
        <f>IFERROR(__xludf.DUMMYFUNCTION("TO_DATE(INT((AB1520/(60*60*24))+""1/1/1970""))"),44147.0)</f>
        <v>44147</v>
      </c>
      <c r="AB1520" s="152">
        <v>1.6051536E9</v>
      </c>
      <c r="AC1520" s="152">
        <v>92403.4872</v>
      </c>
      <c r="AE1520" s="153">
        <f>IFERROR(__xludf.DUMMYFUNCTION("TO_DATE(INT((AF1520/(60*60*24))+""1/1/1970""))"),43897.0)</f>
        <v>43897</v>
      </c>
      <c r="AF1520" s="156">
        <v>1.5835392E9</v>
      </c>
      <c r="AG1520" s="156">
        <v>96554.315</v>
      </c>
      <c r="AH1520" s="156"/>
      <c r="AI1520" s="153">
        <f>IFERROR(__xludf.DUMMYFUNCTION("TO_DATE(INT((AJ1520/(60*60*24))+""1/1/1970""))"),44177.0)</f>
        <v>44177</v>
      </c>
      <c r="AJ1520" s="152">
        <v>1.6077492E9</v>
      </c>
      <c r="AK1520" s="152">
        <v>110054.0489</v>
      </c>
      <c r="AL1520" s="156">
        <v>214147.4838</v>
      </c>
      <c r="AM1520" s="160">
        <v>269878.6</v>
      </c>
      <c r="AN1520" s="152">
        <f t="shared" si="1"/>
        <v>35857.3339</v>
      </c>
      <c r="AO1520" s="152">
        <f t="shared" si="2"/>
        <v>174487.3568</v>
      </c>
      <c r="AP1520" s="152">
        <f t="shared" si="3"/>
        <v>10194.1192</v>
      </c>
      <c r="AQ1520" s="152">
        <f t="shared" si="4"/>
        <v>93641.0278</v>
      </c>
      <c r="AR1520" s="152">
        <f t="shared" si="5"/>
        <v>103625.693</v>
      </c>
    </row>
    <row r="1521">
      <c r="A1521" s="152">
        <v>1.5460308E9</v>
      </c>
      <c r="B1521" s="152">
        <v>117377.1923</v>
      </c>
      <c r="D1521" s="153">
        <f>IFERROR(__xludf.DUMMYFUNCTION("TO_DATE(INT((E1521/(60*60*24))+""1/1/1970""))"),44179.0)</f>
        <v>44179</v>
      </c>
      <c r="E1521" s="156">
        <v>1.607958E9</v>
      </c>
      <c r="F1521" s="156">
        <v>110054.0489</v>
      </c>
      <c r="H1521" s="153">
        <f>IFERROR(__xludf.DUMMYFUNCTION("TO_DATE(INT((I1521/(60*60*24))+""1/1/1970""))"),44179.0)</f>
        <v>44179</v>
      </c>
      <c r="I1521" s="152">
        <v>1.607958E9</v>
      </c>
      <c r="J1521" s="152">
        <v>214147.4838</v>
      </c>
      <c r="L1521" s="158">
        <v>44179.0</v>
      </c>
      <c r="M1521" s="159">
        <v>269878.6</v>
      </c>
      <c r="O1521" s="153">
        <f>IFERROR(__xludf.DUMMYFUNCTION("TO_DATE(INT((P1521/(60*60*24))+""1/1/1970""))"),43894.0)</f>
        <v>43894</v>
      </c>
      <c r="P1521" s="13">
        <v>1.583334E9</v>
      </c>
      <c r="Q1521" s="13">
        <v>33219.9805</v>
      </c>
      <c r="S1521" s="153">
        <f>IFERROR(__xludf.DUMMYFUNCTION("TO_DATE(INT((T1521/(60*60*24))+""1/1/1970""))"),44179.0)</f>
        <v>44179</v>
      </c>
      <c r="T1521" s="156">
        <v>1.607922E9</v>
      </c>
      <c r="U1521" s="156">
        <v>174487.3568</v>
      </c>
      <c r="W1521" s="153">
        <f>IFERROR(__xludf.DUMMYFUNCTION("TO_DATE(INT((X1521/(60*60*24))+""1/1/1970""))"),44139.0)</f>
        <v>44139</v>
      </c>
      <c r="X1521" s="156">
        <v>1.604502E9</v>
      </c>
      <c r="Y1521" s="156">
        <v>10136.2106</v>
      </c>
      <c r="AA1521" s="153">
        <f>IFERROR(__xludf.DUMMYFUNCTION("TO_DATE(INT((AB1521/(60*60*24))+""1/1/1970""))"),44148.0)</f>
        <v>44148</v>
      </c>
      <c r="AB1521" s="156">
        <v>1.6052328E9</v>
      </c>
      <c r="AC1521" s="156">
        <v>93119.4008</v>
      </c>
      <c r="AE1521" s="153">
        <f>IFERROR(__xludf.DUMMYFUNCTION("TO_DATE(INT((AF1521/(60*60*24))+""1/1/1970""))"),43898.0)</f>
        <v>43898</v>
      </c>
      <c r="AF1521" s="152">
        <v>1.5837048E9</v>
      </c>
      <c r="AG1521" s="152">
        <v>96554.315</v>
      </c>
      <c r="AH1521" s="156"/>
      <c r="AI1521" s="153">
        <f>IFERROR(__xludf.DUMMYFUNCTION("TO_DATE(INT((AJ1521/(60*60*24))+""1/1/1970""))"),44179.0)</f>
        <v>44179</v>
      </c>
      <c r="AJ1521" s="156">
        <v>1.607958E9</v>
      </c>
      <c r="AK1521" s="156">
        <v>110054.0489</v>
      </c>
      <c r="AL1521" s="152">
        <v>214147.4838</v>
      </c>
      <c r="AM1521" s="159">
        <v>269878.6</v>
      </c>
      <c r="AN1521" s="152">
        <f t="shared" si="1"/>
        <v>35872.515</v>
      </c>
      <c r="AO1521" s="152">
        <f t="shared" si="2"/>
        <v>174487.3568</v>
      </c>
      <c r="AP1521" s="152">
        <f t="shared" si="3"/>
        <v>10192.7256</v>
      </c>
      <c r="AQ1521" s="152">
        <f t="shared" si="4"/>
        <v>93873.4173</v>
      </c>
      <c r="AR1521" s="152">
        <f t="shared" si="5"/>
        <v>103804.9259</v>
      </c>
    </row>
    <row r="1522">
      <c r="A1522" s="156">
        <v>1.54626666E9</v>
      </c>
      <c r="B1522" s="156">
        <v>117377.1923</v>
      </c>
      <c r="D1522" s="153">
        <f>IFERROR(__xludf.DUMMYFUNCTION("TO_DATE(INT((E1522/(60*60*24))+""1/1/1970""))"),44180.0)</f>
        <v>44180</v>
      </c>
      <c r="E1522" s="156">
        <v>1.6080084E9</v>
      </c>
      <c r="F1522" s="156">
        <v>110054.0489</v>
      </c>
      <c r="H1522" s="153">
        <f>IFERROR(__xludf.DUMMYFUNCTION("TO_DATE(INT((I1522/(60*60*24))+""1/1/1970""))"),44180.0)</f>
        <v>44180</v>
      </c>
      <c r="I1522" s="152">
        <v>1.6080084E9</v>
      </c>
      <c r="J1522" s="152">
        <v>212790.8838</v>
      </c>
      <c r="L1522" s="158">
        <v>44180.0</v>
      </c>
      <c r="M1522" s="159">
        <v>268747.0</v>
      </c>
      <c r="O1522" s="153">
        <f>IFERROR(__xludf.DUMMYFUNCTION("TO_DATE(INT((P1522/(60*60*24))+""1/1/1970""))"),43895.0)</f>
        <v>43895</v>
      </c>
      <c r="P1522" s="13">
        <v>1.5834204E9</v>
      </c>
      <c r="Q1522" s="13">
        <v>33064.5784</v>
      </c>
      <c r="S1522" s="153">
        <f>IFERROR(__xludf.DUMMYFUNCTION("TO_DATE(INT((T1522/(60*60*24))+""1/1/1970""))"),44180.0)</f>
        <v>44180</v>
      </c>
      <c r="T1522" s="152">
        <v>1.6080084E9</v>
      </c>
      <c r="U1522" s="152">
        <v>173701.1295</v>
      </c>
      <c r="W1522" s="153">
        <f>IFERROR(__xludf.DUMMYFUNCTION("TO_DATE(INT((X1522/(60*60*24))+""1/1/1970""))"),44140.0)</f>
        <v>44140</v>
      </c>
      <c r="X1522" s="156">
        <v>1.6045884E9</v>
      </c>
      <c r="Y1522" s="156">
        <v>10148.2059</v>
      </c>
      <c r="AA1522" s="153">
        <f>IFERROR(__xludf.DUMMYFUNCTION("TO_DATE(INT((AB1522/(60*60*24))+""1/1/1970""))"),44150.0)</f>
        <v>44150</v>
      </c>
      <c r="AB1522" s="152">
        <v>1.6054812E9</v>
      </c>
      <c r="AC1522" s="152">
        <v>92856.1337</v>
      </c>
      <c r="AE1522" s="153">
        <f>IFERROR(__xludf.DUMMYFUNCTION("TO_DATE(INT((AF1522/(60*60*24))+""1/1/1970""))"),43899.0)</f>
        <v>43899</v>
      </c>
      <c r="AF1522" s="152">
        <v>1.5837444E9</v>
      </c>
      <c r="AG1522" s="152">
        <v>97442.8917</v>
      </c>
      <c r="AH1522" s="156"/>
      <c r="AI1522" s="153">
        <f>IFERROR(__xludf.DUMMYFUNCTION("TO_DATE(INT((AJ1522/(60*60*24))+""1/1/1970""))"),44180.0)</f>
        <v>44180</v>
      </c>
      <c r="AJ1522" s="156">
        <v>1.6080084E9</v>
      </c>
      <c r="AK1522" s="156">
        <v>110054.0489</v>
      </c>
      <c r="AL1522" s="152">
        <v>212790.8838</v>
      </c>
      <c r="AM1522" s="159">
        <v>268747.0</v>
      </c>
      <c r="AN1522" s="152">
        <f t="shared" si="1"/>
        <v>35856.0852</v>
      </c>
      <c r="AO1522" s="152">
        <f t="shared" si="2"/>
        <v>173701.1295</v>
      </c>
      <c r="AP1522" s="152">
        <f t="shared" si="3"/>
        <v>10187.3044</v>
      </c>
      <c r="AQ1522" s="152">
        <f t="shared" si="4"/>
        <v>93907.8371</v>
      </c>
      <c r="AR1522" s="152">
        <f t="shared" si="5"/>
        <v>103938.4971</v>
      </c>
    </row>
    <row r="1523">
      <c r="A1523" s="152">
        <v>1.54629E9</v>
      </c>
      <c r="B1523" s="152">
        <v>117377.1923</v>
      </c>
      <c r="D1523" s="153">
        <f>IFERROR(__xludf.DUMMYFUNCTION("TO_DATE(INT((E1523/(60*60*24))+""1/1/1970""))"),44181.0)</f>
        <v>44181</v>
      </c>
      <c r="E1523" s="152">
        <v>1.6080948E9</v>
      </c>
      <c r="F1523" s="152">
        <v>110054.0489</v>
      </c>
      <c r="H1523" s="153">
        <f>IFERROR(__xludf.DUMMYFUNCTION("TO_DATE(INT((I1523/(60*60*24))+""1/1/1970""))"),44181.0)</f>
        <v>44181</v>
      </c>
      <c r="I1523" s="156">
        <v>1.6080948E9</v>
      </c>
      <c r="J1523" s="156">
        <v>218697.3738</v>
      </c>
      <c r="L1523" s="158">
        <v>44181.0</v>
      </c>
      <c r="M1523" s="160">
        <v>272148.7</v>
      </c>
      <c r="O1523" s="153">
        <f>IFERROR(__xludf.DUMMYFUNCTION("TO_DATE(INT((P1523/(60*60*24))+""1/1/1970""))"),43896.0)</f>
        <v>43896</v>
      </c>
      <c r="P1523" s="13">
        <v>1.5835068E9</v>
      </c>
      <c r="Q1523" s="13">
        <v>33338.0157</v>
      </c>
      <c r="S1523" s="153">
        <f>IFERROR(__xludf.DUMMYFUNCTION("TO_DATE(INT((T1523/(60*60*24))+""1/1/1970""))"),44181.0)</f>
        <v>44181</v>
      </c>
      <c r="T1523" s="156">
        <v>1.6080948E9</v>
      </c>
      <c r="U1523" s="156">
        <v>176060.0409</v>
      </c>
      <c r="W1523" s="153">
        <f>IFERROR(__xludf.DUMMYFUNCTION("TO_DATE(INT((X1523/(60*60*24))+""1/1/1970""))"),44141.0)</f>
        <v>44141</v>
      </c>
      <c r="X1523" s="156">
        <v>1.6046748E9</v>
      </c>
      <c r="Y1523" s="156">
        <v>10144.0551</v>
      </c>
      <c r="AA1523" s="153">
        <f>IFERROR(__xludf.DUMMYFUNCTION("TO_DATE(INT((AB1523/(60*60*24))+""1/1/1970""))"),44151.0)</f>
        <v>44151</v>
      </c>
      <c r="AB1523" s="156">
        <v>1.6055208E9</v>
      </c>
      <c r="AC1523" s="156">
        <v>92753.1667</v>
      </c>
      <c r="AE1523" s="153">
        <f>IFERROR(__xludf.DUMMYFUNCTION("TO_DATE(INT((AF1523/(60*60*24))+""1/1/1970""))"),43900.0)</f>
        <v>43900</v>
      </c>
      <c r="AF1523" s="156">
        <v>1.5838236E9</v>
      </c>
      <c r="AG1523" s="156">
        <v>97542.3338</v>
      </c>
      <c r="AH1523" s="156"/>
      <c r="AI1523" s="153">
        <f>IFERROR(__xludf.DUMMYFUNCTION("TO_DATE(INT((AJ1523/(60*60*24))+""1/1/1970""))"),44181.0)</f>
        <v>44181</v>
      </c>
      <c r="AJ1523" s="152">
        <v>1.6080948E9</v>
      </c>
      <c r="AK1523" s="152">
        <v>110054.0489</v>
      </c>
      <c r="AL1523" s="156">
        <v>218697.3738</v>
      </c>
      <c r="AM1523" s="160">
        <v>272148.7</v>
      </c>
      <c r="AN1523" s="152">
        <f t="shared" si="1"/>
        <v>35904.8911</v>
      </c>
      <c r="AO1523" s="152">
        <f t="shared" si="2"/>
        <v>176060.0409</v>
      </c>
      <c r="AP1523" s="152">
        <f t="shared" si="3"/>
        <v>10190.0349</v>
      </c>
      <c r="AQ1523" s="152">
        <f t="shared" si="4"/>
        <v>93748.4199</v>
      </c>
      <c r="AR1523" s="152">
        <f t="shared" si="5"/>
        <v>103986.2925</v>
      </c>
    </row>
    <row r="1524">
      <c r="A1524" s="156">
        <v>1.54643946E9</v>
      </c>
      <c r="B1524" s="156">
        <v>117377.1923</v>
      </c>
      <c r="D1524" s="153">
        <f>IFERROR(__xludf.DUMMYFUNCTION("TO_DATE(INT((E1524/(60*60*24))+""1/1/1970""))"),44182.0)</f>
        <v>44182</v>
      </c>
      <c r="E1524" s="156">
        <v>1.6081812E9</v>
      </c>
      <c r="F1524" s="156">
        <v>110054.0489</v>
      </c>
      <c r="H1524" s="153">
        <f>IFERROR(__xludf.DUMMYFUNCTION("TO_DATE(INT((I1524/(60*60*24))+""1/1/1970""))"),44182.0)</f>
        <v>44182</v>
      </c>
      <c r="I1524" s="152">
        <v>1.6081812E9</v>
      </c>
      <c r="J1524" s="152">
        <v>219762.2138</v>
      </c>
      <c r="L1524" s="158">
        <v>44182.0</v>
      </c>
      <c r="M1524" s="159">
        <v>272548.9</v>
      </c>
      <c r="O1524" s="153">
        <f>IFERROR(__xludf.DUMMYFUNCTION("TO_DATE(INT((P1524/(60*60*24))+""1/1/1970""))"),43897.0)</f>
        <v>43897</v>
      </c>
      <c r="P1524" s="13">
        <v>1.5835392E9</v>
      </c>
      <c r="Q1524" s="13">
        <v>33475.2681</v>
      </c>
      <c r="S1524" s="153">
        <f>IFERROR(__xludf.DUMMYFUNCTION("TO_DATE(INT((T1524/(60*60*24))+""1/1/1970""))"),44182.0)</f>
        <v>44182</v>
      </c>
      <c r="T1524" s="152">
        <v>1.6081812E9</v>
      </c>
      <c r="U1524" s="152">
        <v>176334.3435</v>
      </c>
      <c r="W1524" s="153">
        <f>IFERROR(__xludf.DUMMYFUNCTION("TO_DATE(INT((X1524/(60*60*24))+""1/1/1970""))"),44142.0)</f>
        <v>44142</v>
      </c>
      <c r="X1524" s="156">
        <v>1.6047072E9</v>
      </c>
      <c r="Y1524" s="156">
        <v>10137.2449</v>
      </c>
      <c r="AA1524" s="153">
        <f>IFERROR(__xludf.DUMMYFUNCTION("TO_DATE(INT((AB1524/(60*60*24))+""1/1/1970""))"),44152.0)</f>
        <v>44152</v>
      </c>
      <c r="AB1524" s="152">
        <v>1.6056E9</v>
      </c>
      <c r="AC1524" s="152">
        <v>92699.9803</v>
      </c>
      <c r="AE1524" s="153">
        <f>IFERROR(__xludf.DUMMYFUNCTION("TO_DATE(INT((AF1524/(60*60*24))+""1/1/1970""))"),43901.0)</f>
        <v>43901</v>
      </c>
      <c r="AF1524" s="152">
        <v>1.5839028E9</v>
      </c>
      <c r="AG1524" s="152">
        <v>96813.8033</v>
      </c>
      <c r="AH1524" s="156"/>
      <c r="AI1524" s="153">
        <f>IFERROR(__xludf.DUMMYFUNCTION("TO_DATE(INT((AJ1524/(60*60*24))+""1/1/1970""))"),44182.0)</f>
        <v>44182</v>
      </c>
      <c r="AJ1524" s="156">
        <v>1.6081812E9</v>
      </c>
      <c r="AK1524" s="156">
        <v>110054.0489</v>
      </c>
      <c r="AL1524" s="152">
        <v>219762.2138</v>
      </c>
      <c r="AM1524" s="159">
        <v>272548.9</v>
      </c>
      <c r="AN1524" s="152">
        <f t="shared" si="1"/>
        <v>35898.6726</v>
      </c>
      <c r="AO1524" s="152">
        <f t="shared" si="2"/>
        <v>176334.3435</v>
      </c>
      <c r="AP1524" s="152">
        <f t="shared" si="3"/>
        <v>10188.1328</v>
      </c>
      <c r="AQ1524" s="152">
        <f t="shared" si="4"/>
        <v>93703.9885</v>
      </c>
      <c r="AR1524" s="152">
        <f t="shared" si="5"/>
        <v>104343.0514</v>
      </c>
    </row>
    <row r="1525">
      <c r="A1525" s="152">
        <v>1.5464628E9</v>
      </c>
      <c r="B1525" s="152">
        <v>117377.1923</v>
      </c>
      <c r="D1525" s="153">
        <f>IFERROR(__xludf.DUMMYFUNCTION("TO_DATE(INT((E1525/(60*60*24))+""1/1/1970""))"),44183.0)</f>
        <v>44183</v>
      </c>
      <c r="E1525" s="152">
        <v>1.6082676E9</v>
      </c>
      <c r="F1525" s="152">
        <v>110054.0489</v>
      </c>
      <c r="H1525" s="153">
        <f>IFERROR(__xludf.DUMMYFUNCTION("TO_DATE(INT((I1525/(60*60*24))+""1/1/1970""))"),44183.0)</f>
        <v>44183</v>
      </c>
      <c r="I1525" s="156">
        <v>1.6082676E9</v>
      </c>
      <c r="J1525" s="156">
        <v>225272.1838</v>
      </c>
      <c r="L1525" s="158">
        <v>44183.0</v>
      </c>
      <c r="M1525" s="160">
        <v>275067.4</v>
      </c>
      <c r="O1525" s="153">
        <f>IFERROR(__xludf.DUMMYFUNCTION("TO_DATE(INT((P1525/(60*60*24))+""1/1/1970""))"),43898.0)</f>
        <v>43898</v>
      </c>
      <c r="P1525" s="13">
        <v>1.5836256E9</v>
      </c>
      <c r="Q1525" s="13">
        <v>33475.2681</v>
      </c>
      <c r="S1525" s="153">
        <f>IFERROR(__xludf.DUMMYFUNCTION("TO_DATE(INT((T1525/(60*60*24))+""1/1/1970""))"),44183.0)</f>
        <v>44183</v>
      </c>
      <c r="T1525" s="156">
        <v>1.6082676E9</v>
      </c>
      <c r="U1525" s="156">
        <v>177305.0733</v>
      </c>
      <c r="W1525" s="153">
        <f>IFERROR(__xludf.DUMMYFUNCTION("TO_DATE(INT((X1525/(60*60*24))+""1/1/1970""))"),44144.0)</f>
        <v>44144</v>
      </c>
      <c r="X1525" s="152">
        <v>1.60488E9</v>
      </c>
      <c r="Y1525" s="152">
        <v>10144.0275</v>
      </c>
      <c r="AA1525" s="153">
        <f>IFERROR(__xludf.DUMMYFUNCTION("TO_DATE(INT((AB1525/(60*60*24))+""1/1/1970""))"),44153.0)</f>
        <v>44153</v>
      </c>
      <c r="AB1525" s="156">
        <v>1.6056792E9</v>
      </c>
      <c r="AC1525" s="156">
        <v>92306.0151</v>
      </c>
      <c r="AE1525" s="153">
        <f>IFERROR(__xludf.DUMMYFUNCTION("TO_DATE(INT((AF1525/(60*60*24))+""1/1/1970""))"),43902.0)</f>
        <v>43902</v>
      </c>
      <c r="AF1525" s="156">
        <v>1.583982E9</v>
      </c>
      <c r="AG1525" s="156">
        <v>96365.6738</v>
      </c>
      <c r="AH1525" s="156"/>
      <c r="AI1525" s="153">
        <f>IFERROR(__xludf.DUMMYFUNCTION("TO_DATE(INT((AJ1525/(60*60*24))+""1/1/1970""))"),44183.0)</f>
        <v>44183</v>
      </c>
      <c r="AJ1525" s="152">
        <v>1.6082676E9</v>
      </c>
      <c r="AK1525" s="152">
        <v>110054.0489</v>
      </c>
      <c r="AL1525" s="156">
        <v>225272.1838</v>
      </c>
      <c r="AM1525" s="160">
        <v>275067.4</v>
      </c>
      <c r="AN1525" s="152">
        <f t="shared" si="1"/>
        <v>35854.3948</v>
      </c>
      <c r="AO1525" s="152">
        <f t="shared" si="2"/>
        <v>177305.0733</v>
      </c>
      <c r="AP1525" s="152">
        <f t="shared" si="3"/>
        <v>10199.4883</v>
      </c>
      <c r="AQ1525" s="152">
        <f t="shared" si="4"/>
        <v>93801.9935</v>
      </c>
      <c r="AR1525" s="152">
        <f t="shared" si="5"/>
        <v>104900.8071</v>
      </c>
    </row>
    <row r="1526">
      <c r="A1526" s="156">
        <v>1.54652586E9</v>
      </c>
      <c r="B1526" s="156">
        <v>117377.1923</v>
      </c>
      <c r="D1526" s="153">
        <f>IFERROR(__xludf.DUMMYFUNCTION("TO_DATE(INT((E1526/(60*60*24))+""1/1/1970""))"),44184.0)</f>
        <v>44184</v>
      </c>
      <c r="E1526" s="156">
        <v>1.608354E9</v>
      </c>
      <c r="F1526" s="156">
        <v>110054.0489</v>
      </c>
      <c r="H1526" s="153">
        <f>IFERROR(__xludf.DUMMYFUNCTION("TO_DATE(INT((I1526/(60*60*24))+""1/1/1970""))"),44184.0)</f>
        <v>44184</v>
      </c>
      <c r="I1526" s="152">
        <v>1.608354E9</v>
      </c>
      <c r="J1526" s="152">
        <v>229780.2138</v>
      </c>
      <c r="L1526" s="158">
        <v>44184.0</v>
      </c>
      <c r="M1526" s="159">
        <v>272956.0</v>
      </c>
      <c r="O1526" s="153">
        <f>IFERROR(__xludf.DUMMYFUNCTION("TO_DATE(INT((P1526/(60*60*24))+""1/1/1970""))"),43899.0)</f>
        <v>43899</v>
      </c>
      <c r="P1526" s="13">
        <v>1.5837624E9</v>
      </c>
      <c r="Q1526" s="13">
        <v>33762.0852</v>
      </c>
      <c r="S1526" s="153">
        <f>IFERROR(__xludf.DUMMYFUNCTION("TO_DATE(INT((T1526/(60*60*24))+""1/1/1970""))"),44184.0)</f>
        <v>44184</v>
      </c>
      <c r="T1526" s="152">
        <v>1.608354E9</v>
      </c>
      <c r="U1526" s="152">
        <v>176602.3599</v>
      </c>
      <c r="W1526" s="153">
        <f>IFERROR(__xludf.DUMMYFUNCTION("TO_DATE(INT((X1526/(60*60*24))+""1/1/1970""))"),44145.0)</f>
        <v>44145</v>
      </c>
      <c r="X1526" s="156">
        <v>1.6050204E9</v>
      </c>
      <c r="Y1526" s="156">
        <v>10136.486</v>
      </c>
      <c r="AA1526" s="153">
        <f>IFERROR(__xludf.DUMMYFUNCTION("TO_DATE(INT((AB1526/(60*60*24))+""1/1/1970""))"),44154.0)</f>
        <v>44154</v>
      </c>
      <c r="AB1526" s="152">
        <v>1.6057584E9</v>
      </c>
      <c r="AC1526" s="152">
        <v>92112.603</v>
      </c>
      <c r="AE1526" s="153">
        <f>IFERROR(__xludf.DUMMYFUNCTION("TO_DATE(INT((AF1526/(60*60*24))+""1/1/1970""))"),43903.0)</f>
        <v>43903</v>
      </c>
      <c r="AF1526" s="152">
        <v>1.5840612E9</v>
      </c>
      <c r="AG1526" s="152">
        <v>95692.626</v>
      </c>
      <c r="AH1526" s="156"/>
      <c r="AI1526" s="153">
        <f>IFERROR(__xludf.DUMMYFUNCTION("TO_DATE(INT((AJ1526/(60*60*24))+""1/1/1970""))"),44184.0)</f>
        <v>44184</v>
      </c>
      <c r="AJ1526" s="156">
        <v>1.608354E9</v>
      </c>
      <c r="AK1526" s="156">
        <v>110054.0489</v>
      </c>
      <c r="AL1526" s="152">
        <v>229780.2138</v>
      </c>
      <c r="AM1526" s="159">
        <v>272956.0</v>
      </c>
      <c r="AN1526" s="152">
        <f t="shared" si="1"/>
        <v>35743.1207</v>
      </c>
      <c r="AO1526" s="152">
        <f t="shared" si="2"/>
        <v>176602.3599</v>
      </c>
      <c r="AP1526" s="152">
        <f t="shared" si="3"/>
        <v>10194.7551</v>
      </c>
      <c r="AQ1526" s="152">
        <f t="shared" si="4"/>
        <v>93801.9935</v>
      </c>
      <c r="AR1526" s="152">
        <f t="shared" si="5"/>
        <v>104855.5721</v>
      </c>
    </row>
    <row r="1527">
      <c r="A1527" s="152">
        <v>1.5465492E9</v>
      </c>
      <c r="B1527" s="152">
        <v>117377.1923</v>
      </c>
      <c r="D1527" s="153">
        <f>IFERROR(__xludf.DUMMYFUNCTION("TO_DATE(INT((E1527/(60*60*24))+""1/1/1970""))"),44186.0)</f>
        <v>44186</v>
      </c>
      <c r="E1527" s="152">
        <v>1.6085628E9</v>
      </c>
      <c r="F1527" s="152">
        <v>110054.0489</v>
      </c>
      <c r="H1527" s="153">
        <f>IFERROR(__xludf.DUMMYFUNCTION("TO_DATE(INT((I1527/(60*60*24))+""1/1/1970""))"),44186.0)</f>
        <v>44186</v>
      </c>
      <c r="I1527" s="156">
        <v>1.6085628E9</v>
      </c>
      <c r="J1527" s="156">
        <v>229780.2138</v>
      </c>
      <c r="L1527" s="158">
        <v>44186.0</v>
      </c>
      <c r="M1527" s="160">
        <v>272956.0</v>
      </c>
      <c r="O1527" s="153">
        <f>IFERROR(__xludf.DUMMYFUNCTION("TO_DATE(INT((P1527/(60*60*24))+""1/1/1970""))"),43900.0)</f>
        <v>43900</v>
      </c>
      <c r="P1527" s="13">
        <v>1.5838488E9</v>
      </c>
      <c r="Q1527" s="13">
        <v>33955.8534</v>
      </c>
      <c r="S1527" s="153">
        <f>IFERROR(__xludf.DUMMYFUNCTION("TO_DATE(INT((T1527/(60*60*24))+""1/1/1970""))"),44186.0)</f>
        <v>44186</v>
      </c>
      <c r="T1527" s="156">
        <v>1.6085268E9</v>
      </c>
      <c r="U1527" s="156">
        <v>176602.3599</v>
      </c>
      <c r="W1527" s="153">
        <f>IFERROR(__xludf.DUMMYFUNCTION("TO_DATE(INT((X1527/(60*60*24))+""1/1/1970""))"),44146.0)</f>
        <v>44146</v>
      </c>
      <c r="X1527" s="156">
        <v>1.6051068E9</v>
      </c>
      <c r="Y1527" s="156">
        <v>10128.5023</v>
      </c>
      <c r="AA1527" s="153">
        <f>IFERROR(__xludf.DUMMYFUNCTION("TO_DATE(INT((AB1527/(60*60*24))+""1/1/1970""))"),44155.0)</f>
        <v>44155</v>
      </c>
      <c r="AB1527" s="156">
        <v>1.6058376E9</v>
      </c>
      <c r="AC1527" s="156">
        <v>92198.4365</v>
      </c>
      <c r="AE1527" s="153">
        <f>IFERROR(__xludf.DUMMYFUNCTION("TO_DATE(INT((AF1527/(60*60*24))+""1/1/1970""))"),43904.0)</f>
        <v>43904</v>
      </c>
      <c r="AF1527" s="156">
        <v>1.584144E9</v>
      </c>
      <c r="AG1527" s="156">
        <v>95032.8086</v>
      </c>
      <c r="AH1527" s="156"/>
      <c r="AI1527" s="153">
        <f>IFERROR(__xludf.DUMMYFUNCTION("TO_DATE(INT((AJ1527/(60*60*24))+""1/1/1970""))"),44186.0)</f>
        <v>44186</v>
      </c>
      <c r="AJ1527" s="152">
        <v>1.6085628E9</v>
      </c>
      <c r="AK1527" s="152">
        <v>110054.0489</v>
      </c>
      <c r="AL1527" s="156">
        <v>229780.2138</v>
      </c>
      <c r="AM1527" s="160">
        <v>272956.0</v>
      </c>
      <c r="AN1527" s="152">
        <f t="shared" si="1"/>
        <v>35749.1958</v>
      </c>
      <c r="AO1527" s="152">
        <f t="shared" si="2"/>
        <v>176602.3599</v>
      </c>
      <c r="AP1527" s="152">
        <f t="shared" si="3"/>
        <v>10194.347</v>
      </c>
      <c r="AQ1527" s="152">
        <f t="shared" si="4"/>
        <v>94116.2929</v>
      </c>
      <c r="AR1527" s="152">
        <f t="shared" si="5"/>
        <v>104476.6225</v>
      </c>
    </row>
    <row r="1528">
      <c r="A1528" s="156">
        <v>1.54661226E9</v>
      </c>
      <c r="B1528" s="156">
        <v>117377.1923</v>
      </c>
      <c r="D1528" s="153">
        <f>IFERROR(__xludf.DUMMYFUNCTION("TO_DATE(INT((E1528/(60*60*24))+""1/1/1970""))"),44187.0)</f>
        <v>44187</v>
      </c>
      <c r="E1528" s="152">
        <v>1.6086132E9</v>
      </c>
      <c r="F1528" s="152">
        <v>110054.0489</v>
      </c>
      <c r="H1528" s="153">
        <f>IFERROR(__xludf.DUMMYFUNCTION("TO_DATE(INT((I1528/(60*60*24))+""1/1/1970""))"),44187.0)</f>
        <v>44187</v>
      </c>
      <c r="I1528" s="156">
        <v>1.6086132E9</v>
      </c>
      <c r="J1528" s="156">
        <v>233691.7638</v>
      </c>
      <c r="L1528" s="158">
        <v>44187.0</v>
      </c>
      <c r="M1528" s="159">
        <v>272045.2</v>
      </c>
      <c r="O1528" s="153">
        <f>IFERROR(__xludf.DUMMYFUNCTION("TO_DATE(INT((P1528/(60*60*24))+""1/1/1970""))"),43901.0)</f>
        <v>43901</v>
      </c>
      <c r="P1528" s="13">
        <v>1.5839352E9</v>
      </c>
      <c r="Q1528" s="13">
        <v>33644.4092</v>
      </c>
      <c r="S1528" s="153">
        <f>IFERROR(__xludf.DUMMYFUNCTION("TO_DATE(INT((T1528/(60*60*24))+""1/1/1970""))"),44187.0)</f>
        <v>44187</v>
      </c>
      <c r="T1528" s="152">
        <v>1.6086132E9</v>
      </c>
      <c r="U1528" s="152">
        <v>176019.5619</v>
      </c>
      <c r="W1528" s="153">
        <f>IFERROR(__xludf.DUMMYFUNCTION("TO_DATE(INT((X1528/(60*60*24))+""1/1/1970""))"),44147.0)</f>
        <v>44147</v>
      </c>
      <c r="X1528" s="156">
        <v>1.6051932E9</v>
      </c>
      <c r="Y1528" s="156">
        <v>10126.1962</v>
      </c>
      <c r="AA1528" s="153">
        <f>IFERROR(__xludf.DUMMYFUNCTION("TO_DATE(INT((AB1528/(60*60*24))+""1/1/1970""))"),44157.0)</f>
        <v>44157</v>
      </c>
      <c r="AB1528" s="152">
        <v>1.606086E9</v>
      </c>
      <c r="AC1528" s="152">
        <v>92062.7561</v>
      </c>
      <c r="AE1528" s="153">
        <f>IFERROR(__xludf.DUMMYFUNCTION("TO_DATE(INT((AF1528/(60*60*24))+""1/1/1970""))"),43905.0)</f>
        <v>43905</v>
      </c>
      <c r="AF1528" s="152">
        <v>1.5843096E9</v>
      </c>
      <c r="AG1528" s="152">
        <v>95032.8086</v>
      </c>
      <c r="AH1528" s="156"/>
      <c r="AI1528" s="153">
        <f>IFERROR(__xludf.DUMMYFUNCTION("TO_DATE(INT((AJ1528/(60*60*24))+""1/1/1970""))"),44187.0)</f>
        <v>44187</v>
      </c>
      <c r="AJ1528" s="152">
        <v>1.6086132E9</v>
      </c>
      <c r="AK1528" s="152">
        <v>110054.0489</v>
      </c>
      <c r="AL1528" s="156">
        <v>233691.7638</v>
      </c>
      <c r="AM1528" s="159">
        <v>272045.2</v>
      </c>
      <c r="AN1528" s="152">
        <f t="shared" si="1"/>
        <v>35763.4243</v>
      </c>
      <c r="AO1528" s="152">
        <f t="shared" si="2"/>
        <v>176019.5619</v>
      </c>
      <c r="AP1528" s="152">
        <f t="shared" si="3"/>
        <v>10188.1297</v>
      </c>
      <c r="AQ1528" s="152">
        <f t="shared" si="4"/>
        <v>93842.702</v>
      </c>
      <c r="AR1528" s="152">
        <f t="shared" si="5"/>
        <v>104673.7787</v>
      </c>
    </row>
    <row r="1529">
      <c r="A1529" s="152">
        <v>1.5466356E9</v>
      </c>
      <c r="B1529" s="152">
        <v>117377.1923</v>
      </c>
      <c r="D1529" s="153">
        <f>IFERROR(__xludf.DUMMYFUNCTION("TO_DATE(INT((E1529/(60*60*24))+""1/1/1970""))"),44188.0)</f>
        <v>44188</v>
      </c>
      <c r="E1529" s="156">
        <v>1.6086996E9</v>
      </c>
      <c r="F1529" s="156">
        <v>110054.0489</v>
      </c>
      <c r="H1529" s="153">
        <f>IFERROR(__xludf.DUMMYFUNCTION("TO_DATE(INT((I1529/(60*60*24))+""1/1/1970""))"),44188.0)</f>
        <v>44188</v>
      </c>
      <c r="I1529" s="152">
        <v>1.6086996E9</v>
      </c>
      <c r="J1529" s="152">
        <v>243254.6438</v>
      </c>
      <c r="L1529" s="158">
        <v>44188.0</v>
      </c>
      <c r="M1529" s="160">
        <v>271617.4</v>
      </c>
      <c r="O1529" s="153">
        <f>IFERROR(__xludf.DUMMYFUNCTION("TO_DATE(INT((P1529/(60*60*24))+""1/1/1970""))"),43902.0)</f>
        <v>43902</v>
      </c>
      <c r="P1529" s="13">
        <v>1.5840216E9</v>
      </c>
      <c r="Q1529" s="13">
        <v>33785.7257</v>
      </c>
      <c r="S1529" s="153">
        <f>IFERROR(__xludf.DUMMYFUNCTION("TO_DATE(INT((T1529/(60*60*24))+""1/1/1970""))"),44188.0)</f>
        <v>44188</v>
      </c>
      <c r="T1529" s="156">
        <v>1.6086996E9</v>
      </c>
      <c r="U1529" s="156">
        <v>175693.7924</v>
      </c>
      <c r="W1529" s="153">
        <f>IFERROR(__xludf.DUMMYFUNCTION("TO_DATE(INT((X1529/(60*60*24))+""1/1/1970""))"),44148.0)</f>
        <v>44148</v>
      </c>
      <c r="X1529" s="156">
        <v>1.6052796E9</v>
      </c>
      <c r="Y1529" s="156">
        <v>10123.143</v>
      </c>
      <c r="AA1529" s="153">
        <f>IFERROR(__xludf.DUMMYFUNCTION("TO_DATE(INT((AB1529/(60*60*24))+""1/1/1970""))"),44158.0)</f>
        <v>44158</v>
      </c>
      <c r="AB1529" s="156">
        <v>1.6061256E9</v>
      </c>
      <c r="AC1529" s="156">
        <v>92188.4831</v>
      </c>
      <c r="AE1529" s="153">
        <f>IFERROR(__xludf.DUMMYFUNCTION("TO_DATE(INT((AF1529/(60*60*24))+""1/1/1970""))"),43906.0)</f>
        <v>43906</v>
      </c>
      <c r="AF1529" s="152">
        <v>1.5843492E9</v>
      </c>
      <c r="AG1529" s="152">
        <v>95478.3774</v>
      </c>
      <c r="AH1529" s="156"/>
      <c r="AI1529" s="153">
        <f>IFERROR(__xludf.DUMMYFUNCTION("TO_DATE(INT((AJ1529/(60*60*24))+""1/1/1970""))"),44188.0)</f>
        <v>44188</v>
      </c>
      <c r="AJ1529" s="156">
        <v>1.6086996E9</v>
      </c>
      <c r="AK1529" s="156">
        <v>110054.0489</v>
      </c>
      <c r="AL1529" s="152">
        <v>243254.6438</v>
      </c>
      <c r="AM1529" s="160">
        <v>271617.4</v>
      </c>
      <c r="AN1529" s="152">
        <f t="shared" si="1"/>
        <v>35739.1136</v>
      </c>
      <c r="AO1529" s="152">
        <f t="shared" si="2"/>
        <v>175693.7924</v>
      </c>
      <c r="AP1529" s="152">
        <f t="shared" si="3"/>
        <v>10181.3291</v>
      </c>
      <c r="AQ1529" s="152">
        <f t="shared" si="4"/>
        <v>93860.8636</v>
      </c>
      <c r="AR1529" s="152">
        <f t="shared" si="5"/>
        <v>104265.8105</v>
      </c>
    </row>
    <row r="1530">
      <c r="A1530" s="156">
        <v>1.54687146E9</v>
      </c>
      <c r="B1530" s="156">
        <v>117377.1923</v>
      </c>
      <c r="D1530" s="153">
        <f>IFERROR(__xludf.DUMMYFUNCTION("TO_DATE(INT((E1530/(60*60*24))+""1/1/1970""))"),44189.0)</f>
        <v>44189</v>
      </c>
      <c r="E1530" s="152">
        <v>1.608786E9</v>
      </c>
      <c r="F1530" s="152">
        <v>109826.0557</v>
      </c>
      <c r="H1530" s="153">
        <f>IFERROR(__xludf.DUMMYFUNCTION("TO_DATE(INT((I1530/(60*60*24))+""1/1/1970""))"),44189.0)</f>
        <v>44189</v>
      </c>
      <c r="I1530" s="156">
        <v>1.608786E9</v>
      </c>
      <c r="J1530" s="156">
        <v>238738.8438</v>
      </c>
      <c r="L1530" s="158">
        <v>44189.0</v>
      </c>
      <c r="M1530" s="159">
        <v>271845.1</v>
      </c>
      <c r="O1530" s="153">
        <f>IFERROR(__xludf.DUMMYFUNCTION("TO_DATE(INT((P1530/(60*60*24))+""1/1/1970""))"),43903.0)</f>
        <v>43903</v>
      </c>
      <c r="P1530" s="13">
        <v>1.584108E9</v>
      </c>
      <c r="Q1530" s="13">
        <v>33911.4157</v>
      </c>
      <c r="S1530" s="153">
        <f>IFERROR(__xludf.DUMMYFUNCTION("TO_DATE(INT((T1530/(60*60*24))+""1/1/1970""))"),44189.0)</f>
        <v>44189</v>
      </c>
      <c r="T1530" s="152">
        <v>1.608786E9</v>
      </c>
      <c r="U1530" s="152">
        <v>175843.3461</v>
      </c>
      <c r="W1530" s="153">
        <f>IFERROR(__xludf.DUMMYFUNCTION("TO_DATE(INT((X1530/(60*60*24))+""1/1/1970""))"),44149.0)</f>
        <v>44149</v>
      </c>
      <c r="X1530" s="156">
        <v>1.605312E9</v>
      </c>
      <c r="Y1530" s="156">
        <v>10126.8954</v>
      </c>
      <c r="AA1530" s="153">
        <f>IFERROR(__xludf.DUMMYFUNCTION("TO_DATE(INT((AB1530/(60*60*24))+""1/1/1970""))"),44159.0)</f>
        <v>44159</v>
      </c>
      <c r="AB1530" s="152">
        <v>1.6062048E9</v>
      </c>
      <c r="AC1530" s="152">
        <v>92120.4106</v>
      </c>
      <c r="AE1530" s="153">
        <f>IFERROR(__xludf.DUMMYFUNCTION("TO_DATE(INT((AF1530/(60*60*24))+""1/1/1970""))"),43907.0)</f>
        <v>43907</v>
      </c>
      <c r="AF1530" s="156">
        <v>1.5844284E9</v>
      </c>
      <c r="AG1530" s="156">
        <v>95529.1654</v>
      </c>
      <c r="AH1530" s="156"/>
      <c r="AI1530" s="153">
        <f>IFERROR(__xludf.DUMMYFUNCTION("TO_DATE(INT((AJ1530/(60*60*24))+""1/1/1970""))"),44189.0)</f>
        <v>44189</v>
      </c>
      <c r="AJ1530" s="152">
        <v>1.608786E9</v>
      </c>
      <c r="AK1530" s="152">
        <v>109826.0557</v>
      </c>
      <c r="AL1530" s="156">
        <v>238738.8438</v>
      </c>
      <c r="AM1530" s="159">
        <v>271845.1</v>
      </c>
      <c r="AN1530" s="152">
        <f t="shared" si="1"/>
        <v>35716.0957</v>
      </c>
      <c r="AO1530" s="152">
        <f t="shared" si="2"/>
        <v>175843.3461</v>
      </c>
      <c r="AP1530" s="152">
        <f t="shared" si="3"/>
        <v>10182.1716</v>
      </c>
      <c r="AQ1530" s="152">
        <f t="shared" si="4"/>
        <v>93935.3513</v>
      </c>
      <c r="AR1530" s="152">
        <f t="shared" si="5"/>
        <v>104325.5548</v>
      </c>
    </row>
    <row r="1531">
      <c r="A1531" s="152">
        <v>1.5468948E9</v>
      </c>
      <c r="B1531" s="152">
        <v>117377.1923</v>
      </c>
      <c r="D1531" s="153">
        <f>IFERROR(__xludf.DUMMYFUNCTION("TO_DATE(INT((E1531/(60*60*24))+""1/1/1970""))"),44190.0)</f>
        <v>44190</v>
      </c>
      <c r="E1531" s="156">
        <v>1.6088724E9</v>
      </c>
      <c r="F1531" s="156">
        <v>110252.2301</v>
      </c>
      <c r="H1531" s="153">
        <f>IFERROR(__xludf.DUMMYFUNCTION("TO_DATE(INT((I1531/(60*60*24))+""1/1/1970""))"),44190.0)</f>
        <v>44190</v>
      </c>
      <c r="I1531" s="152">
        <v>1.6088724E9</v>
      </c>
      <c r="J1531" s="152">
        <v>236344.1238</v>
      </c>
      <c r="L1531" s="158">
        <v>44190.0</v>
      </c>
      <c r="M1531" s="160">
        <v>272831.8</v>
      </c>
      <c r="O1531" s="153">
        <f>IFERROR(__xludf.DUMMYFUNCTION("TO_DATE(INT((P1531/(60*60*24))+""1/1/1970""))"),43904.0)</f>
        <v>43904</v>
      </c>
      <c r="P1531" s="13">
        <v>1.584144E9</v>
      </c>
      <c r="Q1531" s="13">
        <v>33403.8726</v>
      </c>
      <c r="S1531" s="153">
        <f>IFERROR(__xludf.DUMMYFUNCTION("TO_DATE(INT((T1531/(60*60*24))+""1/1/1970""))"),44190.0)</f>
        <v>44190</v>
      </c>
      <c r="T1531" s="156">
        <v>1.6088724E9</v>
      </c>
      <c r="U1531" s="156">
        <v>176529.3097</v>
      </c>
      <c r="W1531" s="153">
        <f>IFERROR(__xludf.DUMMYFUNCTION("TO_DATE(INT((X1531/(60*60*24))+""1/1/1970""))"),44151.0)</f>
        <v>44151</v>
      </c>
      <c r="X1531" s="152">
        <v>1.6054848E9</v>
      </c>
      <c r="Y1531" s="152">
        <v>10128.7558</v>
      </c>
      <c r="AA1531" s="153">
        <f>IFERROR(__xludf.DUMMYFUNCTION("TO_DATE(INT((AB1531/(60*60*24))+""1/1/1970""))"),44160.0)</f>
        <v>44160</v>
      </c>
      <c r="AB1531" s="156">
        <v>1.606284E9</v>
      </c>
      <c r="AC1531" s="156">
        <v>92280.1149</v>
      </c>
      <c r="AE1531" s="153">
        <f>IFERROR(__xludf.DUMMYFUNCTION("TO_DATE(INT((AF1531/(60*60*24))+""1/1/1970""))"),43908.0)</f>
        <v>43908</v>
      </c>
      <c r="AF1531" s="152">
        <v>1.5845076E9</v>
      </c>
      <c r="AG1531" s="152">
        <v>94273.5492</v>
      </c>
      <c r="AH1531" s="156"/>
      <c r="AI1531" s="153">
        <f>IFERROR(__xludf.DUMMYFUNCTION("TO_DATE(INT((AJ1531/(60*60*24))+""1/1/1970""))"),44190.0)</f>
        <v>44190</v>
      </c>
      <c r="AJ1531" s="156">
        <v>1.6088724E9</v>
      </c>
      <c r="AK1531" s="156">
        <v>110252.2301</v>
      </c>
      <c r="AL1531" s="152">
        <v>236344.1238</v>
      </c>
      <c r="AM1531" s="160">
        <v>272831.8</v>
      </c>
      <c r="AN1531" s="152">
        <f t="shared" si="1"/>
        <v>35627.4991</v>
      </c>
      <c r="AO1531" s="152">
        <f t="shared" si="2"/>
        <v>176529.3097</v>
      </c>
      <c r="AP1531" s="152">
        <f t="shared" si="3"/>
        <v>10179.6651</v>
      </c>
      <c r="AQ1531" s="152">
        <f t="shared" si="4"/>
        <v>93935.3513</v>
      </c>
      <c r="AR1531" s="152">
        <f t="shared" si="5"/>
        <v>104246.1802</v>
      </c>
    </row>
    <row r="1532">
      <c r="A1532" s="156">
        <v>1.54695786E9</v>
      </c>
      <c r="B1532" s="156">
        <v>117377.1923</v>
      </c>
      <c r="D1532" s="153">
        <f>IFERROR(__xludf.DUMMYFUNCTION("TO_DATE(INT((E1532/(60*60*24))+""1/1/1970""))"),44193.0)</f>
        <v>44193</v>
      </c>
      <c r="E1532" s="152">
        <v>1.6091676E9</v>
      </c>
      <c r="F1532" s="152">
        <v>110252.2301</v>
      </c>
      <c r="H1532" s="153">
        <f>IFERROR(__xludf.DUMMYFUNCTION("TO_DATE(INT((I1532/(60*60*24))+""1/1/1970""))"),44193.0)</f>
        <v>44193</v>
      </c>
      <c r="I1532" s="156">
        <v>1.6091676E9</v>
      </c>
      <c r="J1532" s="156">
        <v>236344.1238</v>
      </c>
      <c r="L1532" s="158">
        <v>44193.0</v>
      </c>
      <c r="M1532" s="159">
        <v>272831.8</v>
      </c>
      <c r="O1532" s="153">
        <f>IFERROR(__xludf.DUMMYFUNCTION("TO_DATE(INT((P1532/(60*60*24))+""1/1/1970""))"),43905.0)</f>
        <v>43905</v>
      </c>
      <c r="P1532" s="13">
        <v>1.5842304E9</v>
      </c>
      <c r="Q1532" s="13">
        <v>33403.8726</v>
      </c>
      <c r="S1532" s="153">
        <f>IFERROR(__xludf.DUMMYFUNCTION("TO_DATE(INT((T1532/(60*60*24))+""1/1/1970""))"),44193.0)</f>
        <v>44193</v>
      </c>
      <c r="T1532" s="152">
        <v>1.6091676E9</v>
      </c>
      <c r="U1532" s="152">
        <v>176529.3097</v>
      </c>
      <c r="W1532" s="153">
        <f>IFERROR(__xludf.DUMMYFUNCTION("TO_DATE(INT((X1532/(60*60*24))+""1/1/1970""))"),44152.0)</f>
        <v>44152</v>
      </c>
      <c r="X1532" s="156">
        <v>1.6056252E9</v>
      </c>
      <c r="Y1532" s="156">
        <v>10137.8483</v>
      </c>
      <c r="AA1532" s="153">
        <f>IFERROR(__xludf.DUMMYFUNCTION("TO_DATE(INT((AB1532/(60*60*24))+""1/1/1970""))"),44161.0)</f>
        <v>44161</v>
      </c>
      <c r="AB1532" s="152">
        <v>1.6063632E9</v>
      </c>
      <c r="AC1532" s="152">
        <v>92235.9702</v>
      </c>
      <c r="AE1532" s="153">
        <f>IFERROR(__xludf.DUMMYFUNCTION("TO_DATE(INT((AF1532/(60*60*24))+""1/1/1970""))"),43909.0)</f>
        <v>43909</v>
      </c>
      <c r="AF1532" s="156">
        <v>1.5845868E9</v>
      </c>
      <c r="AG1532" s="156">
        <v>93664.0931</v>
      </c>
      <c r="AH1532" s="156"/>
      <c r="AI1532" s="153">
        <f>IFERROR(__xludf.DUMMYFUNCTION("TO_DATE(INT((AJ1532/(60*60*24))+""1/1/1970""))"),44193.0)</f>
        <v>44193</v>
      </c>
      <c r="AJ1532" s="152">
        <v>1.6091676E9</v>
      </c>
      <c r="AK1532" s="152">
        <v>110252.2301</v>
      </c>
      <c r="AL1532" s="156">
        <v>236344.1238</v>
      </c>
      <c r="AM1532" s="159">
        <v>272831.8</v>
      </c>
      <c r="AN1532" s="152">
        <f t="shared" si="1"/>
        <v>35646.819</v>
      </c>
      <c r="AO1532" s="152">
        <f t="shared" si="2"/>
        <v>176529.3097</v>
      </c>
      <c r="AP1532" s="152">
        <f t="shared" si="3"/>
        <v>10185.4686</v>
      </c>
      <c r="AQ1532" s="152">
        <f t="shared" si="4"/>
        <v>93977.0082</v>
      </c>
      <c r="AR1532" s="152">
        <f t="shared" si="5"/>
        <v>104047.3192</v>
      </c>
    </row>
    <row r="1533">
      <c r="A1533" s="152">
        <v>1.5469812E9</v>
      </c>
      <c r="B1533" s="152">
        <v>117377.1923</v>
      </c>
      <c r="D1533" s="153">
        <f>IFERROR(__xludf.DUMMYFUNCTION("TO_DATE(INT((E1533/(60*60*24))+""1/1/1970""))"),44194.0)</f>
        <v>44194</v>
      </c>
      <c r="E1533" s="152">
        <v>1.609218E9</v>
      </c>
      <c r="F1533" s="152">
        <v>111196.9664</v>
      </c>
      <c r="H1533" s="153">
        <f>IFERROR(__xludf.DUMMYFUNCTION("TO_DATE(INT((I1533/(60*60*24))+""1/1/1970""))"),44194.0)</f>
        <v>44194</v>
      </c>
      <c r="I1533" s="156">
        <v>1.609218E9</v>
      </c>
      <c r="J1533" s="156">
        <v>227890.0738</v>
      </c>
      <c r="L1533" s="158">
        <v>44194.0</v>
      </c>
      <c r="M1533" s="159">
        <v>275019.1</v>
      </c>
      <c r="O1533" s="153">
        <f>IFERROR(__xludf.DUMMYFUNCTION("TO_DATE(INT((P1533/(60*60*24))+""1/1/1970""))"),43906.0)</f>
        <v>43906</v>
      </c>
      <c r="P1533" s="13">
        <v>1.5843168E9</v>
      </c>
      <c r="Q1533" s="13">
        <v>33570.5368</v>
      </c>
      <c r="S1533" s="153">
        <f>IFERROR(__xludf.DUMMYFUNCTION("TO_DATE(INT((T1533/(60*60*24))+""1/1/1970""))"),44194.0)</f>
        <v>44194</v>
      </c>
      <c r="T1533" s="152">
        <v>1.609218E9</v>
      </c>
      <c r="U1533" s="152">
        <v>178050.5116</v>
      </c>
      <c r="W1533" s="153">
        <f>IFERROR(__xludf.DUMMYFUNCTION("TO_DATE(INT((X1533/(60*60*24))+""1/1/1970""))"),44153.0)</f>
        <v>44153</v>
      </c>
      <c r="X1533" s="156">
        <v>1.6057116E9</v>
      </c>
      <c r="Y1533" s="156">
        <v>10131.349</v>
      </c>
      <c r="AA1533" s="153">
        <f>IFERROR(__xludf.DUMMYFUNCTION("TO_DATE(INT((AB1533/(60*60*24))+""1/1/1970""))"),44162.0)</f>
        <v>44162</v>
      </c>
      <c r="AB1533" s="156">
        <v>1.6064424E9</v>
      </c>
      <c r="AC1533" s="156">
        <v>92157.1985</v>
      </c>
      <c r="AE1533" s="153">
        <f>IFERROR(__xludf.DUMMYFUNCTION("TO_DATE(INT((AF1533/(60*60*24))+""1/1/1970""))"),43910.0)</f>
        <v>43910</v>
      </c>
      <c r="AF1533" s="152">
        <v>1.584666E9</v>
      </c>
      <c r="AG1533" s="152">
        <v>91186.5771</v>
      </c>
      <c r="AH1533" s="156"/>
      <c r="AI1533" s="153">
        <f>IFERROR(__xludf.DUMMYFUNCTION("TO_DATE(INT((AJ1533/(60*60*24))+""1/1/1970""))"),44194.0)</f>
        <v>44194</v>
      </c>
      <c r="AJ1533" s="152">
        <v>1.609218E9</v>
      </c>
      <c r="AK1533" s="152">
        <v>111196.9664</v>
      </c>
      <c r="AL1533" s="156">
        <v>227890.0738</v>
      </c>
      <c r="AM1533" s="159">
        <v>275019.1</v>
      </c>
      <c r="AN1533" s="152">
        <f t="shared" si="1"/>
        <v>35462.1068</v>
      </c>
      <c r="AO1533" s="152">
        <f t="shared" si="2"/>
        <v>178050.5116</v>
      </c>
      <c r="AP1533" s="152">
        <f t="shared" si="3"/>
        <v>10187.9817</v>
      </c>
      <c r="AQ1533" s="152">
        <f t="shared" si="4"/>
        <v>94196.5709</v>
      </c>
      <c r="AR1533" s="152">
        <f t="shared" si="5"/>
        <v>103913.3228</v>
      </c>
    </row>
    <row r="1534">
      <c r="A1534" s="156">
        <v>1.54704426E9</v>
      </c>
      <c r="B1534" s="156">
        <v>117377.1923</v>
      </c>
      <c r="D1534" s="153">
        <f>IFERROR(__xludf.DUMMYFUNCTION("TO_DATE(INT((E1534/(60*60*24))+""1/1/1970""))"),44195.0)</f>
        <v>44195</v>
      </c>
      <c r="E1534" s="156">
        <v>1.6093044E9</v>
      </c>
      <c r="F1534" s="156">
        <v>111696.1518</v>
      </c>
      <c r="H1534" s="153">
        <f>IFERROR(__xludf.DUMMYFUNCTION("TO_DATE(INT((I1534/(60*60*24))+""1/1/1970""))"),44195.0)</f>
        <v>44195</v>
      </c>
      <c r="I1534" s="152">
        <v>1.6093044E9</v>
      </c>
      <c r="J1534" s="152">
        <v>224728.7338</v>
      </c>
      <c r="L1534" s="158">
        <v>44195.0</v>
      </c>
      <c r="M1534" s="160">
        <v>274529.2</v>
      </c>
      <c r="O1534" s="153">
        <f>IFERROR(__xludf.DUMMYFUNCTION("TO_DATE(INT((P1534/(60*60*24))+""1/1/1970""))"),43907.0)</f>
        <v>43907</v>
      </c>
      <c r="P1534" s="13">
        <v>1.5844536E9</v>
      </c>
      <c r="Q1534" s="13">
        <v>33807.6357</v>
      </c>
      <c r="S1534" s="153">
        <f>IFERROR(__xludf.DUMMYFUNCTION("TO_DATE(INT((T1534/(60*60*24))+""1/1/1970""))"),44195.0)</f>
        <v>44195</v>
      </c>
      <c r="T1534" s="156">
        <v>1.6093044E9</v>
      </c>
      <c r="U1534" s="156">
        <v>177699.7723</v>
      </c>
      <c r="W1534" s="153">
        <f>IFERROR(__xludf.DUMMYFUNCTION("TO_DATE(INT((X1534/(60*60*24))+""1/1/1970""))"),44154.0)</f>
        <v>44154</v>
      </c>
      <c r="X1534" s="156">
        <v>1.605798E9</v>
      </c>
      <c r="Y1534" s="156">
        <v>10135.2519</v>
      </c>
      <c r="AA1534" s="153">
        <f>IFERROR(__xludf.DUMMYFUNCTION("TO_DATE(INT((AB1534/(60*60*24))+""1/1/1970""))"),44164.0)</f>
        <v>44164</v>
      </c>
      <c r="AB1534" s="152">
        <v>1.6066908E9</v>
      </c>
      <c r="AC1534" s="152">
        <v>92406.9537</v>
      </c>
      <c r="AE1534" s="153">
        <f>IFERROR(__xludf.DUMMYFUNCTION("TO_DATE(INT((AF1534/(60*60*24))+""1/1/1970""))"),43911.0)</f>
        <v>43911</v>
      </c>
      <c r="AF1534" s="156">
        <v>1.5847488E9</v>
      </c>
      <c r="AG1534" s="156">
        <v>91541.6664</v>
      </c>
      <c r="AH1534" s="156"/>
      <c r="AI1534" s="153">
        <f>IFERROR(__xludf.DUMMYFUNCTION("TO_DATE(INT((AJ1534/(60*60*24))+""1/1/1970""))"),44195.0)</f>
        <v>44195</v>
      </c>
      <c r="AJ1534" s="156">
        <v>1.6093044E9</v>
      </c>
      <c r="AK1534" s="156">
        <v>111696.1518</v>
      </c>
      <c r="AL1534" s="152">
        <v>224728.7338</v>
      </c>
      <c r="AM1534" s="160">
        <v>274529.2</v>
      </c>
      <c r="AN1534" s="152">
        <f t="shared" si="1"/>
        <v>35422.6177</v>
      </c>
      <c r="AO1534" s="152">
        <f t="shared" si="2"/>
        <v>177699.7723</v>
      </c>
      <c r="AP1534" s="152">
        <f t="shared" si="3"/>
        <v>10189.7915</v>
      </c>
      <c r="AQ1534" s="152">
        <f t="shared" si="4"/>
        <v>94663.821</v>
      </c>
      <c r="AR1534" s="152">
        <f t="shared" si="5"/>
        <v>103635.0884</v>
      </c>
    </row>
    <row r="1535">
      <c r="A1535" s="152">
        <v>1.5470676E9</v>
      </c>
      <c r="B1535" s="152">
        <v>117377.1923</v>
      </c>
      <c r="D1535" s="153">
        <f>IFERROR(__xludf.DUMMYFUNCTION("TO_DATE(INT((E1535/(60*60*24))+""1/1/1970""))"),44196.0)</f>
        <v>44196</v>
      </c>
      <c r="E1535" s="152">
        <v>1.6093908E9</v>
      </c>
      <c r="F1535" s="152">
        <v>111577.6399</v>
      </c>
      <c r="H1535" s="153">
        <f>IFERROR(__xludf.DUMMYFUNCTION("TO_DATE(INT((I1535/(60*60*24))+""1/1/1970""))"),44196.0)</f>
        <v>44196</v>
      </c>
      <c r="I1535" s="156">
        <v>1.6093908E9</v>
      </c>
      <c r="J1535" s="156">
        <v>225567.3738</v>
      </c>
      <c r="L1535" s="158">
        <v>44196.0</v>
      </c>
      <c r="M1535" s="159">
        <v>274894.9</v>
      </c>
      <c r="O1535" s="153">
        <f>IFERROR(__xludf.DUMMYFUNCTION("TO_DATE(INT((P1535/(60*60*24))+""1/1/1970""))"),43908.0)</f>
        <v>43908</v>
      </c>
      <c r="P1535" s="13">
        <v>1.58454E9</v>
      </c>
      <c r="Q1535" s="13">
        <v>33579.5602</v>
      </c>
      <c r="S1535" s="153">
        <f>IFERROR(__xludf.DUMMYFUNCTION("TO_DATE(INT((T1535/(60*60*24))+""1/1/1970""))"),44196.0)</f>
        <v>44196</v>
      </c>
      <c r="T1535" s="152">
        <v>1.6093908E9</v>
      </c>
      <c r="U1535" s="152">
        <v>177940.7159</v>
      </c>
      <c r="W1535" s="153">
        <f>IFERROR(__xludf.DUMMYFUNCTION("TO_DATE(INT((X1535/(60*60*24))+""1/1/1970""))"),44155.0)</f>
        <v>44155</v>
      </c>
      <c r="X1535" s="156">
        <v>1.6058844E9</v>
      </c>
      <c r="Y1535" s="156">
        <v>10132.8557</v>
      </c>
      <c r="AA1535" s="153">
        <f>IFERROR(__xludf.DUMMYFUNCTION("TO_DATE(INT((AB1535/(60*60*24))+""1/1/1970""))"),44165.0)</f>
        <v>44165</v>
      </c>
      <c r="AB1535" s="156">
        <v>1.6067304E9</v>
      </c>
      <c r="AC1535" s="156">
        <v>92510.4365</v>
      </c>
      <c r="AE1535" s="153">
        <f>IFERROR(__xludf.DUMMYFUNCTION("TO_DATE(INT((AF1535/(60*60*24))+""1/1/1970""))"),43912.0)</f>
        <v>43912</v>
      </c>
      <c r="AF1535" s="152">
        <v>1.5849144E9</v>
      </c>
      <c r="AG1535" s="152">
        <v>91541.6664</v>
      </c>
      <c r="AH1535" s="156"/>
      <c r="AI1535" s="153">
        <f>IFERROR(__xludf.DUMMYFUNCTION("TO_DATE(INT((AJ1535/(60*60*24))+""1/1/1970""))"),44196.0)</f>
        <v>44196</v>
      </c>
      <c r="AJ1535" s="152">
        <v>1.6093908E9</v>
      </c>
      <c r="AK1535" s="152">
        <v>111577.6399</v>
      </c>
      <c r="AL1535" s="156">
        <v>225567.3738</v>
      </c>
      <c r="AM1535" s="159">
        <v>274894.9</v>
      </c>
      <c r="AN1535" s="152">
        <f t="shared" si="1"/>
        <v>35488.1816</v>
      </c>
      <c r="AO1535" s="152">
        <f t="shared" si="2"/>
        <v>177940.7159</v>
      </c>
      <c r="AP1535" s="152">
        <f t="shared" si="3"/>
        <v>10203.7227</v>
      </c>
      <c r="AQ1535" s="152">
        <f t="shared" si="4"/>
        <v>94687.2232</v>
      </c>
      <c r="AR1535" s="152">
        <f t="shared" si="5"/>
        <v>103239.5004</v>
      </c>
    </row>
    <row r="1536">
      <c r="A1536" s="156">
        <v>1.54713066E9</v>
      </c>
      <c r="B1536" s="156">
        <v>117377.1923</v>
      </c>
      <c r="D1536" s="153">
        <f>IFERROR(__xludf.DUMMYFUNCTION("TO_DATE(INT((E1536/(60*60*24))+""1/1/1970""))"),44197.0)</f>
        <v>44197</v>
      </c>
      <c r="E1536" s="156">
        <v>1.6094772E9</v>
      </c>
      <c r="F1536" s="156">
        <v>112144.6731</v>
      </c>
      <c r="H1536" s="153">
        <f>IFERROR(__xludf.DUMMYFUNCTION("TO_DATE(INT((I1536/(60*60*24))+""1/1/1970""))"),44197.0)</f>
        <v>44197</v>
      </c>
      <c r="I1536" s="152">
        <v>1.6094772E9</v>
      </c>
      <c r="J1536" s="152">
        <v>224713.4438</v>
      </c>
      <c r="L1536" s="158">
        <v>44197.0</v>
      </c>
      <c r="M1536" s="160">
        <v>276199.0</v>
      </c>
      <c r="O1536" s="153">
        <f>IFERROR(__xludf.DUMMYFUNCTION("TO_DATE(INT((P1536/(60*60*24))+""1/1/1970""))"),43909.0)</f>
        <v>43909</v>
      </c>
      <c r="P1536" s="13">
        <v>1.5846264E9</v>
      </c>
      <c r="Q1536" s="13">
        <v>33522.04</v>
      </c>
      <c r="S1536" s="153">
        <f>IFERROR(__xludf.DUMMYFUNCTION("TO_DATE(INT((T1536/(60*60*24))+""1/1/1970""))"),44197.0)</f>
        <v>44197</v>
      </c>
      <c r="T1536" s="156">
        <v>1.6094772E9</v>
      </c>
      <c r="U1536" s="156">
        <v>178888.6404</v>
      </c>
      <c r="W1536" s="153">
        <f>IFERROR(__xludf.DUMMYFUNCTION("TO_DATE(INT((X1536/(60*60*24))+""1/1/1970""))"),44156.0)</f>
        <v>44156</v>
      </c>
      <c r="X1536" s="156">
        <v>1.6059168E9</v>
      </c>
      <c r="Y1536" s="156">
        <v>10133.9544</v>
      </c>
      <c r="AA1536" s="153">
        <f>IFERROR(__xludf.DUMMYFUNCTION("TO_DATE(INT((AB1536/(60*60*24))+""1/1/1970""))"),44166.0)</f>
        <v>44166</v>
      </c>
      <c r="AB1536" s="152">
        <v>1.6068096E9</v>
      </c>
      <c r="AC1536" s="152">
        <v>92499.7496</v>
      </c>
      <c r="AE1536" s="153">
        <f>IFERROR(__xludf.DUMMYFUNCTION("TO_DATE(INT((AF1536/(60*60*24))+""1/1/1970""))"),43913.0)</f>
        <v>43913</v>
      </c>
      <c r="AF1536" s="152">
        <v>1.584954E9</v>
      </c>
      <c r="AG1536" s="152">
        <v>91481.0622</v>
      </c>
      <c r="AH1536" s="156"/>
      <c r="AI1536" s="153">
        <f>IFERROR(__xludf.DUMMYFUNCTION("TO_DATE(INT((AJ1536/(60*60*24))+""1/1/1970""))"),44197.0)</f>
        <v>44197</v>
      </c>
      <c r="AJ1536" s="156">
        <v>1.6094772E9</v>
      </c>
      <c r="AK1536" s="156">
        <v>112144.6731</v>
      </c>
      <c r="AL1536" s="152">
        <v>224713.4438</v>
      </c>
      <c r="AM1536" s="160">
        <v>276199.0</v>
      </c>
      <c r="AN1536" s="152">
        <f t="shared" si="1"/>
        <v>35488.1816</v>
      </c>
      <c r="AO1536" s="152">
        <f t="shared" si="2"/>
        <v>178888.6404</v>
      </c>
      <c r="AP1536" s="152">
        <f t="shared" si="3"/>
        <v>10198.4249</v>
      </c>
      <c r="AQ1536" s="152">
        <f t="shared" si="4"/>
        <v>94687.2232</v>
      </c>
      <c r="AR1536" s="152">
        <f t="shared" si="5"/>
        <v>103948.7422</v>
      </c>
    </row>
    <row r="1537">
      <c r="A1537" s="152">
        <v>1.547154E9</v>
      </c>
      <c r="B1537" s="152">
        <v>117377.1923</v>
      </c>
      <c r="O1537" s="153">
        <f>IFERROR(__xludf.DUMMYFUNCTION("TO_DATE(INT((P1537/(60*60*24))+""1/1/1970""))"),43910.0)</f>
        <v>43910</v>
      </c>
      <c r="P1537" s="13">
        <v>1.5847128E9</v>
      </c>
      <c r="Q1537" s="13">
        <v>33162.7943</v>
      </c>
      <c r="W1537" s="153">
        <f>IFERROR(__xludf.DUMMYFUNCTION("TO_DATE(INT((X1537/(60*60*24))+""1/1/1970""))"),44158.0)</f>
        <v>44158</v>
      </c>
      <c r="X1537" s="152">
        <v>1.6060896E9</v>
      </c>
      <c r="Y1537" s="152">
        <v>10134.9681</v>
      </c>
      <c r="AA1537" s="153">
        <f>IFERROR(__xludf.DUMMYFUNCTION("TO_DATE(INT((AB1537/(60*60*24))+""1/1/1970""))"),44167.0)</f>
        <v>44167</v>
      </c>
      <c r="AB1537" s="156">
        <v>1.6068888E9</v>
      </c>
      <c r="AC1537" s="156">
        <v>92876.1635</v>
      </c>
      <c r="AE1537" s="153">
        <f>IFERROR(__xludf.DUMMYFUNCTION("TO_DATE(INT((AF1537/(60*60*24))+""1/1/1970""))"),43914.0)</f>
        <v>43914</v>
      </c>
      <c r="AF1537" s="156">
        <v>1.5850332E9</v>
      </c>
      <c r="AG1537" s="156">
        <v>92116.1258</v>
      </c>
      <c r="AH1537" s="156"/>
    </row>
    <row r="1538">
      <c r="A1538" s="156">
        <v>1.54721706E9</v>
      </c>
      <c r="B1538" s="156">
        <v>117377.1923</v>
      </c>
      <c r="O1538" s="153">
        <f>IFERROR(__xludf.DUMMYFUNCTION("TO_DATE(INT((P1538/(60*60*24))+""1/1/1970""))"),43911.0)</f>
        <v>43911</v>
      </c>
      <c r="P1538" s="13">
        <v>1.5847488E9</v>
      </c>
      <c r="Q1538" s="13">
        <v>33250.0824</v>
      </c>
      <c r="W1538" s="153">
        <f>IFERROR(__xludf.DUMMYFUNCTION("TO_DATE(INT((X1538/(60*60*24))+""1/1/1970""))"),44159.0)</f>
        <v>44159</v>
      </c>
      <c r="X1538" s="156">
        <v>1.60623E9</v>
      </c>
      <c r="Y1538" s="156">
        <v>10120.1076</v>
      </c>
      <c r="AA1538" s="153">
        <f>IFERROR(__xludf.DUMMYFUNCTION("TO_DATE(INT((AB1538/(60*60*24))+""1/1/1970""))"),44168.0)</f>
        <v>44168</v>
      </c>
      <c r="AB1538" s="152">
        <v>1.606968E9</v>
      </c>
      <c r="AC1538" s="152">
        <v>93139.0411</v>
      </c>
      <c r="AE1538" s="153">
        <f>IFERROR(__xludf.DUMMYFUNCTION("TO_DATE(INT((AF1538/(60*60*24))+""1/1/1970""))"),43915.0)</f>
        <v>43915</v>
      </c>
      <c r="AF1538" s="152">
        <v>1.5851124E9</v>
      </c>
      <c r="AG1538" s="152">
        <v>92412.318</v>
      </c>
      <c r="AH1538" s="156"/>
    </row>
    <row r="1539">
      <c r="A1539" s="152">
        <v>1.5472404E9</v>
      </c>
      <c r="B1539" s="152">
        <v>117377.1923</v>
      </c>
      <c r="O1539" s="153">
        <f>IFERROR(__xludf.DUMMYFUNCTION("TO_DATE(INT((P1539/(60*60*24))+""1/1/1970""))"),43912.0)</f>
        <v>43912</v>
      </c>
      <c r="P1539" s="13">
        <v>1.5848352E9</v>
      </c>
      <c r="Q1539" s="13">
        <v>33250.0824</v>
      </c>
      <c r="W1539" s="153">
        <f>IFERROR(__xludf.DUMMYFUNCTION("TO_DATE(INT((X1539/(60*60*24))+""1/1/1970""))"),44160.0)</f>
        <v>44160</v>
      </c>
      <c r="X1539" s="156">
        <v>1.6063164E9</v>
      </c>
      <c r="Y1539" s="156">
        <v>10138.9431</v>
      </c>
      <c r="AA1539" s="153">
        <f>IFERROR(__xludf.DUMMYFUNCTION("TO_DATE(INT((AB1539/(60*60*24))+""1/1/1970""))"),44169.0)</f>
        <v>44169</v>
      </c>
      <c r="AB1539" s="156">
        <v>1.6070472E9</v>
      </c>
      <c r="AC1539" s="156">
        <v>93430.0177</v>
      </c>
      <c r="AE1539" s="153">
        <f>IFERROR(__xludf.DUMMYFUNCTION("TO_DATE(INT((AF1539/(60*60*24))+""1/1/1970""))"),43916.0)</f>
        <v>43916</v>
      </c>
      <c r="AF1539" s="156">
        <v>1.5851916E9</v>
      </c>
      <c r="AG1539" s="156">
        <v>93180.9668</v>
      </c>
      <c r="AH1539" s="156"/>
    </row>
    <row r="1540">
      <c r="A1540" s="156">
        <v>1.54747626E9</v>
      </c>
      <c r="B1540" s="156">
        <v>117377.1923</v>
      </c>
      <c r="O1540" s="153">
        <f>IFERROR(__xludf.DUMMYFUNCTION("TO_DATE(INT((P1540/(60*60*24))+""1/1/1970""))"),43913.0)</f>
        <v>43913</v>
      </c>
      <c r="P1540" s="13">
        <v>1.5849216E9</v>
      </c>
      <c r="Q1540" s="13">
        <v>33323.7294</v>
      </c>
      <c r="W1540" s="153">
        <f>IFERROR(__xludf.DUMMYFUNCTION("TO_DATE(INT((X1540/(60*60*24))+""1/1/1970""))"),44161.0)</f>
        <v>44161</v>
      </c>
      <c r="X1540" s="156">
        <v>1.6063488E9</v>
      </c>
      <c r="Y1540" s="156">
        <v>10135.6516</v>
      </c>
      <c r="AA1540" s="153">
        <f>IFERROR(__xludf.DUMMYFUNCTION("TO_DATE(INT((AB1540/(60*60*24))+""1/1/1970""))"),44171.0)</f>
        <v>44171</v>
      </c>
      <c r="AB1540" s="152">
        <v>1.6072956E9</v>
      </c>
      <c r="AC1540" s="152">
        <v>93513.6042</v>
      </c>
      <c r="AE1540" s="153">
        <f>IFERROR(__xludf.DUMMYFUNCTION("TO_DATE(INT((AF1540/(60*60*24))+""1/1/1970""))"),43917.0)</f>
        <v>43917</v>
      </c>
      <c r="AF1540" s="152">
        <v>1.5852708E9</v>
      </c>
      <c r="AG1540" s="152">
        <v>94540.7187</v>
      </c>
      <c r="AH1540" s="156"/>
    </row>
    <row r="1541">
      <c r="A1541" s="152">
        <v>1.5474996E9</v>
      </c>
      <c r="B1541" s="152">
        <v>117377.1923</v>
      </c>
      <c r="O1541" s="153">
        <f>IFERROR(__xludf.DUMMYFUNCTION("TO_DATE(INT((P1541/(60*60*24))+""1/1/1970""))"),43914.0)</f>
        <v>43914</v>
      </c>
      <c r="P1541" s="13">
        <v>1.5850584E9</v>
      </c>
      <c r="Q1541" s="13">
        <v>33237.6801</v>
      </c>
      <c r="W1541" s="153">
        <f>IFERROR(__xludf.DUMMYFUNCTION("TO_DATE(INT((X1541/(60*60*24))+""1/1/1970""))"),44162.0)</f>
        <v>44162</v>
      </c>
      <c r="X1541" s="152">
        <v>1.6064352E9</v>
      </c>
      <c r="Y1541" s="152">
        <v>10134.1246</v>
      </c>
      <c r="AA1541" s="153">
        <f>IFERROR(__xludf.DUMMYFUNCTION("TO_DATE(INT((AB1541/(60*60*24))+""1/1/1970""))"),44172.0)</f>
        <v>44172</v>
      </c>
      <c r="AB1541" s="156">
        <v>1.6073352E9</v>
      </c>
      <c r="AC1541" s="156">
        <v>93099.6655</v>
      </c>
      <c r="AE1541" s="153">
        <f>IFERROR(__xludf.DUMMYFUNCTION("TO_DATE(INT((AF1541/(60*60*24))+""1/1/1970""))"),43918.0)</f>
        <v>43918</v>
      </c>
      <c r="AF1541" s="156">
        <v>1.5853536E9</v>
      </c>
      <c r="AG1541" s="156">
        <v>95340.8656</v>
      </c>
      <c r="AH1541" s="156"/>
    </row>
    <row r="1542">
      <c r="A1542" s="156">
        <v>1.54756266E9</v>
      </c>
      <c r="B1542" s="156">
        <v>117377.1923</v>
      </c>
      <c r="O1542" s="153">
        <f>IFERROR(__xludf.DUMMYFUNCTION("TO_DATE(INT((P1542/(60*60*24))+""1/1/1970""))"),43915.0)</f>
        <v>43915</v>
      </c>
      <c r="P1542" s="13">
        <v>1.5851448E9</v>
      </c>
      <c r="Q1542" s="13">
        <v>33062.2266</v>
      </c>
      <c r="W1542" s="153">
        <f>IFERROR(__xludf.DUMMYFUNCTION("TO_DATE(INT((X1542/(60*60*24))+""1/1/1970""))"),44163.0)</f>
        <v>44163</v>
      </c>
      <c r="X1542" s="156">
        <v>1.6065216E9</v>
      </c>
      <c r="Y1542" s="156">
        <v>10148.3652</v>
      </c>
      <c r="AA1542" s="153">
        <f>IFERROR(__xludf.DUMMYFUNCTION("TO_DATE(INT((AB1542/(60*60*24))+""1/1/1970""))"),44173.0)</f>
        <v>44173</v>
      </c>
      <c r="AB1542" s="152">
        <v>1.6074144E9</v>
      </c>
      <c r="AC1542" s="152">
        <v>93326.0422</v>
      </c>
      <c r="AE1542" s="153">
        <f>IFERROR(__xludf.DUMMYFUNCTION("TO_DATE(INT((AF1542/(60*60*24))+""1/1/1970""))"),43919.0)</f>
        <v>43919</v>
      </c>
      <c r="AF1542" s="152">
        <v>1.5855192E9</v>
      </c>
      <c r="AG1542" s="152">
        <v>95340.8656</v>
      </c>
      <c r="AH1542" s="156"/>
    </row>
    <row r="1543">
      <c r="A1543" s="152">
        <v>1.547586E9</v>
      </c>
      <c r="B1543" s="152">
        <v>117377.1923</v>
      </c>
      <c r="O1543" s="153">
        <f>IFERROR(__xludf.DUMMYFUNCTION("TO_DATE(INT((P1543/(60*60*24))+""1/1/1970""))"),43916.0)</f>
        <v>43916</v>
      </c>
      <c r="P1543" s="13">
        <v>1.5852312E9</v>
      </c>
      <c r="Q1543" s="13">
        <v>33064.3237</v>
      </c>
      <c r="W1543" s="153">
        <f>IFERROR(__xludf.DUMMYFUNCTION("TO_DATE(INT((X1543/(60*60*24))+""1/1/1970""))"),44165.0)</f>
        <v>44165</v>
      </c>
      <c r="X1543" s="152">
        <v>1.6066944E9</v>
      </c>
      <c r="Y1543" s="152">
        <v>10150.2821</v>
      </c>
      <c r="AA1543" s="153">
        <f>IFERROR(__xludf.DUMMYFUNCTION("TO_DATE(INT((AB1543/(60*60*24))+""1/1/1970""))"),44174.0)</f>
        <v>44174</v>
      </c>
      <c r="AB1543" s="156">
        <v>1.6074936E9</v>
      </c>
      <c r="AC1543" s="156">
        <v>93337.7114</v>
      </c>
      <c r="AE1543" s="153">
        <f>IFERROR(__xludf.DUMMYFUNCTION("TO_DATE(INT((AF1543/(60*60*24))+""1/1/1970""))"),43920.0)</f>
        <v>43920</v>
      </c>
      <c r="AF1543" s="152">
        <v>1.5855588E9</v>
      </c>
      <c r="AG1543" s="152">
        <v>95300.3248</v>
      </c>
      <c r="AH1543" s="156"/>
    </row>
    <row r="1544">
      <c r="A1544" s="156">
        <v>1.54764906E9</v>
      </c>
      <c r="B1544" s="156">
        <v>117377.1923</v>
      </c>
      <c r="O1544" s="153">
        <f>IFERROR(__xludf.DUMMYFUNCTION("TO_DATE(INT((P1544/(60*60*24))+""1/1/1970""))"),43917.0)</f>
        <v>43917</v>
      </c>
      <c r="P1544" s="13">
        <v>1.5853176E9</v>
      </c>
      <c r="Q1544" s="13">
        <v>33302.0904</v>
      </c>
      <c r="W1544" s="153">
        <f>IFERROR(__xludf.DUMMYFUNCTION("TO_DATE(INT((X1544/(60*60*24))+""1/1/1970""))"),44166.0)</f>
        <v>44166</v>
      </c>
      <c r="X1544" s="156">
        <v>1.6068348E9</v>
      </c>
      <c r="Y1544" s="156">
        <v>10142.4934</v>
      </c>
      <c r="AA1544" s="153">
        <f>IFERROR(__xludf.DUMMYFUNCTION("TO_DATE(INT((AB1544/(60*60*24))+""1/1/1970""))"),44175.0)</f>
        <v>44175</v>
      </c>
      <c r="AB1544" s="152">
        <v>1.6075728E9</v>
      </c>
      <c r="AC1544" s="152">
        <v>93424.2632</v>
      </c>
      <c r="AE1544" s="153">
        <f>IFERROR(__xludf.DUMMYFUNCTION("TO_DATE(INT((AF1544/(60*60*24))+""1/1/1970""))"),43921.0)</f>
        <v>43921</v>
      </c>
      <c r="AF1544" s="156">
        <v>1.585638E9</v>
      </c>
      <c r="AG1544" s="156">
        <v>94382.3963</v>
      </c>
      <c r="AH1544" s="156"/>
    </row>
    <row r="1545">
      <c r="A1545" s="152">
        <v>1.5476724E9</v>
      </c>
      <c r="B1545" s="152">
        <v>117377.1923</v>
      </c>
      <c r="O1545" s="153">
        <f>IFERROR(__xludf.DUMMYFUNCTION("TO_DATE(INT((P1545/(60*60*24))+""1/1/1970""))"),43918.0)</f>
        <v>43918</v>
      </c>
      <c r="P1545" s="13">
        <v>1.5853536E9</v>
      </c>
      <c r="Q1545" s="13">
        <v>33549.3161</v>
      </c>
      <c r="W1545" s="153">
        <f>IFERROR(__xludf.DUMMYFUNCTION("TO_DATE(INT((X1545/(60*60*24))+""1/1/1970""))"),44167.0)</f>
        <v>44167</v>
      </c>
      <c r="X1545" s="156">
        <v>1.6069212E9</v>
      </c>
      <c r="Y1545" s="156">
        <v>10145.4697</v>
      </c>
      <c r="AA1545" s="153">
        <f>IFERROR(__xludf.DUMMYFUNCTION("TO_DATE(INT((AB1545/(60*60*24))+""1/1/1970""))"),44176.0)</f>
        <v>44176</v>
      </c>
      <c r="AB1545" s="156">
        <v>1.607652E9</v>
      </c>
      <c r="AC1545" s="156">
        <v>93641.0278</v>
      </c>
      <c r="AE1545" s="153">
        <f>IFERROR(__xludf.DUMMYFUNCTION("TO_DATE(INT((AF1545/(60*60*24))+""1/1/1970""))"),43922.0)</f>
        <v>43922</v>
      </c>
      <c r="AF1545" s="152">
        <v>1.5857172E9</v>
      </c>
      <c r="AG1545" s="152">
        <v>94356.7916</v>
      </c>
      <c r="AH1545" s="156"/>
    </row>
    <row r="1546">
      <c r="A1546" s="156">
        <v>1.54773546E9</v>
      </c>
      <c r="B1546" s="156">
        <v>117377.1923</v>
      </c>
      <c r="O1546" s="153">
        <f>IFERROR(__xludf.DUMMYFUNCTION("TO_DATE(INT((P1546/(60*60*24))+""1/1/1970""))"),43919.0)</f>
        <v>43919</v>
      </c>
      <c r="P1546" s="13">
        <v>1.58544E9</v>
      </c>
      <c r="Q1546" s="13">
        <v>33549.3161</v>
      </c>
      <c r="W1546" s="153">
        <f>IFERROR(__xludf.DUMMYFUNCTION("TO_DATE(INT((X1546/(60*60*24))+""1/1/1970""))"),44168.0)</f>
        <v>44168</v>
      </c>
      <c r="X1546" s="156">
        <v>1.6070076E9</v>
      </c>
      <c r="Y1546" s="156">
        <v>10152.6808</v>
      </c>
      <c r="AA1546" s="153">
        <f>IFERROR(__xludf.DUMMYFUNCTION("TO_DATE(INT((AB1546/(60*60*24))+""1/1/1970""))"),44178.0)</f>
        <v>44178</v>
      </c>
      <c r="AB1546" s="152">
        <v>1.6079004E9</v>
      </c>
      <c r="AC1546" s="152">
        <v>93864.5279</v>
      </c>
      <c r="AE1546" s="153">
        <f>IFERROR(__xludf.DUMMYFUNCTION("TO_DATE(INT((AF1546/(60*60*24))+""1/1/1970""))"),43923.0)</f>
        <v>43923</v>
      </c>
      <c r="AF1546" s="156">
        <v>1.5857964E9</v>
      </c>
      <c r="AG1546" s="156">
        <v>93719.6613</v>
      </c>
      <c r="AH1546" s="156"/>
    </row>
    <row r="1547">
      <c r="A1547" s="152">
        <v>1.5477588E9</v>
      </c>
      <c r="B1547" s="152">
        <v>117377.1923</v>
      </c>
      <c r="O1547" s="153">
        <f>IFERROR(__xludf.DUMMYFUNCTION("TO_DATE(INT((P1547/(60*60*24))+""1/1/1970""))"),43920.0)</f>
        <v>43920</v>
      </c>
      <c r="P1547" s="13">
        <v>1.5855264E9</v>
      </c>
      <c r="Q1547" s="13">
        <v>33651.9128</v>
      </c>
      <c r="W1547" s="153">
        <f>IFERROR(__xludf.DUMMYFUNCTION("TO_DATE(INT((X1547/(60*60*24))+""1/1/1970""))"),44169.0)</f>
        <v>44169</v>
      </c>
      <c r="X1547" s="156">
        <v>1.607094E9</v>
      </c>
      <c r="Y1547" s="156">
        <v>10158.4611</v>
      </c>
      <c r="AA1547" s="153">
        <f>IFERROR(__xludf.DUMMYFUNCTION("TO_DATE(INT((AB1547/(60*60*24))+""1/1/1970""))"),44179.0)</f>
        <v>44179</v>
      </c>
      <c r="AB1547" s="156">
        <v>1.60794E9</v>
      </c>
      <c r="AC1547" s="156">
        <v>93873.4173</v>
      </c>
      <c r="AE1547" s="153">
        <f>IFERROR(__xludf.DUMMYFUNCTION("TO_DATE(INT((AF1547/(60*60*24))+""1/1/1970""))"),43924.0)</f>
        <v>43924</v>
      </c>
      <c r="AF1547" s="152">
        <v>1.5858756E9</v>
      </c>
      <c r="AG1547" s="152">
        <v>92819.2294</v>
      </c>
      <c r="AH1547" s="156"/>
    </row>
    <row r="1548">
      <c r="A1548" s="156">
        <v>1.54782186E9</v>
      </c>
      <c r="B1548" s="156">
        <v>117377.1923</v>
      </c>
      <c r="O1548" s="153">
        <f>IFERROR(__xludf.DUMMYFUNCTION("TO_DATE(INT((P1548/(60*60*24))+""1/1/1970""))"),43921.0)</f>
        <v>43921</v>
      </c>
      <c r="P1548" s="13">
        <v>1.5856632E9</v>
      </c>
      <c r="Q1548" s="13">
        <v>33694.6293</v>
      </c>
      <c r="W1548" s="153">
        <f>IFERROR(__xludf.DUMMYFUNCTION("TO_DATE(INT((X1548/(60*60*24))+""1/1/1970""))"),44170.0)</f>
        <v>44170</v>
      </c>
      <c r="X1548" s="156">
        <v>1.6071264E9</v>
      </c>
      <c r="Y1548" s="156">
        <v>10161.4528</v>
      </c>
      <c r="AA1548" s="153">
        <f>IFERROR(__xludf.DUMMYFUNCTION("TO_DATE(INT((AB1548/(60*60*24))+""1/1/1970""))"),44180.0)</f>
        <v>44180</v>
      </c>
      <c r="AB1548" s="152">
        <v>1.6080192E9</v>
      </c>
      <c r="AC1548" s="152">
        <v>93907.8371</v>
      </c>
      <c r="AE1548" s="153">
        <f>IFERROR(__xludf.DUMMYFUNCTION("TO_DATE(INT((AF1548/(60*60*24))+""1/1/1970""))"),43925.0)</f>
        <v>43925</v>
      </c>
      <c r="AF1548" s="156">
        <v>1.5859584E9</v>
      </c>
      <c r="AG1548" s="156">
        <v>92473.9927</v>
      </c>
      <c r="AH1548" s="156"/>
    </row>
    <row r="1549">
      <c r="A1549" s="152">
        <v>1.5478452E9</v>
      </c>
      <c r="B1549" s="152">
        <v>117377.1923</v>
      </c>
      <c r="O1549" s="153">
        <f>IFERROR(__xludf.DUMMYFUNCTION("TO_DATE(INT((P1549/(60*60*24))+""1/1/1970""))"),43922.0)</f>
        <v>43922</v>
      </c>
      <c r="P1549" s="13">
        <v>1.5857496E9</v>
      </c>
      <c r="Q1549" s="13">
        <v>33844.5708</v>
      </c>
      <c r="W1549" s="153">
        <f>IFERROR(__xludf.DUMMYFUNCTION("TO_DATE(INT((X1549/(60*60*24))+""1/1/1970""))"),44172.0)</f>
        <v>44172</v>
      </c>
      <c r="X1549" s="152">
        <v>1.6072992E9</v>
      </c>
      <c r="Y1549" s="152">
        <v>10163.9866</v>
      </c>
      <c r="AA1549" s="153">
        <f>IFERROR(__xludf.DUMMYFUNCTION("TO_DATE(INT((AB1549/(60*60*24))+""1/1/1970""))"),44181.0)</f>
        <v>44181</v>
      </c>
      <c r="AB1549" s="156">
        <v>1.6080984E9</v>
      </c>
      <c r="AC1549" s="156">
        <v>93748.4199</v>
      </c>
      <c r="AE1549" s="153">
        <f>IFERROR(__xludf.DUMMYFUNCTION("TO_DATE(INT((AF1549/(60*60*24))+""1/1/1970""))"),43926.0)</f>
        <v>43926</v>
      </c>
      <c r="AF1549" s="152">
        <v>1.586124E9</v>
      </c>
      <c r="AG1549" s="152">
        <v>92473.9927</v>
      </c>
      <c r="AH1549" s="156"/>
    </row>
    <row r="1550">
      <c r="A1550" s="156">
        <v>1.54816746E9</v>
      </c>
      <c r="B1550" s="156">
        <v>117377.1923</v>
      </c>
      <c r="O1550" s="153">
        <f>IFERROR(__xludf.DUMMYFUNCTION("TO_DATE(INT((P1550/(60*60*24))+""1/1/1970""))"),43923.0)</f>
        <v>43923</v>
      </c>
      <c r="P1550" s="13">
        <v>1.585836E9</v>
      </c>
      <c r="Q1550" s="13">
        <v>33994.9223</v>
      </c>
      <c r="W1550" s="153">
        <f>IFERROR(__xludf.DUMMYFUNCTION("TO_DATE(INT((X1550/(60*60*24))+""1/1/1970""))"),44173.0)</f>
        <v>44173</v>
      </c>
      <c r="X1550" s="156">
        <v>1.6074396E9</v>
      </c>
      <c r="Y1550" s="156">
        <v>10164.0606</v>
      </c>
      <c r="AA1550" s="153">
        <f>IFERROR(__xludf.DUMMYFUNCTION("TO_DATE(INT((AB1550/(60*60*24))+""1/1/1970""))"),44182.0)</f>
        <v>44182</v>
      </c>
      <c r="AB1550" s="152">
        <v>1.6081776E9</v>
      </c>
      <c r="AC1550" s="152">
        <v>93703.9885</v>
      </c>
      <c r="AE1550" s="153">
        <f>IFERROR(__xludf.DUMMYFUNCTION("TO_DATE(INT((AF1550/(60*60*24))+""1/1/1970""))"),43927.0)</f>
        <v>43927</v>
      </c>
      <c r="AF1550" s="152">
        <v>1.5861636E9</v>
      </c>
      <c r="AG1550" s="152">
        <v>92473.1392</v>
      </c>
      <c r="AH1550" s="156"/>
    </row>
    <row r="1551">
      <c r="A1551" s="152">
        <v>1.5481908E9</v>
      </c>
      <c r="B1551" s="152">
        <v>117377.1923</v>
      </c>
      <c r="O1551" s="153">
        <f>IFERROR(__xludf.DUMMYFUNCTION("TO_DATE(INT((P1551/(60*60*24))+""1/1/1970""))"),43924.0)</f>
        <v>43924</v>
      </c>
      <c r="P1551" s="13">
        <v>1.5859224E9</v>
      </c>
      <c r="Q1551" s="13">
        <v>33777.1205</v>
      </c>
      <c r="W1551" s="153">
        <f>IFERROR(__xludf.DUMMYFUNCTION("TO_DATE(INT((X1551/(60*60*24))+""1/1/1970""))"),44174.0)</f>
        <v>44174</v>
      </c>
      <c r="X1551" s="156">
        <v>1.607526E9</v>
      </c>
      <c r="Y1551" s="156">
        <v>10157.1464</v>
      </c>
      <c r="AA1551" s="153">
        <f>IFERROR(__xludf.DUMMYFUNCTION("TO_DATE(INT((AB1551/(60*60*24))+""1/1/1970""))"),44183.0)</f>
        <v>44183</v>
      </c>
      <c r="AB1551" s="156">
        <v>1.6082568E9</v>
      </c>
      <c r="AC1551" s="156">
        <v>93801.9935</v>
      </c>
      <c r="AE1551" s="153">
        <f>IFERROR(__xludf.DUMMYFUNCTION("TO_DATE(INT((AF1551/(60*60*24))+""1/1/1970""))"),43928.0)</f>
        <v>43928</v>
      </c>
      <c r="AF1551" s="156">
        <v>1.5862428E9</v>
      </c>
      <c r="AG1551" s="156">
        <v>92416.8088</v>
      </c>
      <c r="AH1551" s="156"/>
    </row>
    <row r="1552">
      <c r="A1552" s="156">
        <v>1.54825386E9</v>
      </c>
      <c r="B1552" s="156">
        <v>117377.1923</v>
      </c>
      <c r="O1552" s="153">
        <f>IFERROR(__xludf.DUMMYFUNCTION("TO_DATE(INT((P1552/(60*60*24))+""1/1/1970""))"),43925.0)</f>
        <v>43925</v>
      </c>
      <c r="P1552" s="13">
        <v>1.5859584E9</v>
      </c>
      <c r="Q1552" s="13">
        <v>33825.7203</v>
      </c>
      <c r="W1552" s="153">
        <f>IFERROR(__xludf.DUMMYFUNCTION("TO_DATE(INT((X1552/(60*60*24))+""1/1/1970""))"),44175.0)</f>
        <v>44175</v>
      </c>
      <c r="X1552" s="156">
        <v>1.6076124E9</v>
      </c>
      <c r="Y1552" s="156">
        <v>10156.5939</v>
      </c>
      <c r="AA1552" s="153">
        <f>IFERROR(__xludf.DUMMYFUNCTION("TO_DATE(INT((AB1552/(60*60*24))+""1/1/1970""))"),44185.0)</f>
        <v>44185</v>
      </c>
      <c r="AB1552" s="152">
        <v>1.6085052E9</v>
      </c>
      <c r="AC1552" s="152">
        <v>93796.6373</v>
      </c>
      <c r="AE1552" s="153">
        <f>IFERROR(__xludf.DUMMYFUNCTION("TO_DATE(INT((AF1552/(60*60*24))+""1/1/1970""))"),43929.0)</f>
        <v>43929</v>
      </c>
      <c r="AF1552" s="152">
        <v>1.586322E9</v>
      </c>
      <c r="AG1552" s="152">
        <v>93225.4906</v>
      </c>
      <c r="AH1552" s="156"/>
    </row>
    <row r="1553">
      <c r="A1553" s="152">
        <v>1.5482772E9</v>
      </c>
      <c r="B1553" s="152">
        <v>117377.1923</v>
      </c>
      <c r="O1553" s="153">
        <f>IFERROR(__xludf.DUMMYFUNCTION("TO_DATE(INT((P1553/(60*60*24))+""1/1/1970""))"),43926.0)</f>
        <v>43926</v>
      </c>
      <c r="P1553" s="13">
        <v>1.5860448E9</v>
      </c>
      <c r="Q1553" s="13">
        <v>33825.7203</v>
      </c>
      <c r="W1553" s="153">
        <f>IFERROR(__xludf.DUMMYFUNCTION("TO_DATE(INT((X1553/(60*60*24))+""1/1/1970""))"),44176.0)</f>
        <v>44176</v>
      </c>
      <c r="X1553" s="156">
        <v>1.6076988E9</v>
      </c>
      <c r="Y1553" s="156">
        <v>10186.0839</v>
      </c>
      <c r="AA1553" s="153">
        <f>IFERROR(__xludf.DUMMYFUNCTION("TO_DATE(INT((AB1553/(60*60*24))+""1/1/1970""))"),44186.0)</f>
        <v>44186</v>
      </c>
      <c r="AB1553" s="156">
        <v>1.6085448E9</v>
      </c>
      <c r="AC1553" s="156">
        <v>94116.2929</v>
      </c>
      <c r="AE1553" s="153">
        <f>IFERROR(__xludf.DUMMYFUNCTION("TO_DATE(INT((AF1553/(60*60*24))+""1/1/1970""))"),43930.0)</f>
        <v>43930</v>
      </c>
      <c r="AF1553" s="156">
        <v>1.5864012E9</v>
      </c>
      <c r="AG1553" s="156">
        <v>92939.1447</v>
      </c>
      <c r="AH1553" s="156"/>
    </row>
    <row r="1554">
      <c r="A1554" s="156">
        <v>1.54834026E9</v>
      </c>
      <c r="B1554" s="156">
        <v>117377.1923</v>
      </c>
      <c r="O1554" s="153">
        <f>IFERROR(__xludf.DUMMYFUNCTION("TO_DATE(INT((P1554/(60*60*24))+""1/1/1970""))"),43927.0)</f>
        <v>43927</v>
      </c>
      <c r="P1554" s="13">
        <v>1.5861312E9</v>
      </c>
      <c r="Q1554" s="13">
        <v>33807.1945</v>
      </c>
      <c r="W1554" s="153">
        <f>IFERROR(__xludf.DUMMYFUNCTION("TO_DATE(INT((X1554/(60*60*24))+""1/1/1970""))"),44177.0)</f>
        <v>44177</v>
      </c>
      <c r="X1554" s="156">
        <v>1.6077312E9</v>
      </c>
      <c r="Y1554" s="156">
        <v>10194.1192</v>
      </c>
      <c r="AA1554" s="153">
        <f>IFERROR(__xludf.DUMMYFUNCTION("TO_DATE(INT((AB1554/(60*60*24))+""1/1/1970""))"),44187.0)</f>
        <v>44187</v>
      </c>
      <c r="AB1554" s="152">
        <v>1.608624E9</v>
      </c>
      <c r="AC1554" s="152">
        <v>93842.702</v>
      </c>
      <c r="AE1554" s="153">
        <f>IFERROR(__xludf.DUMMYFUNCTION("TO_DATE(INT((AF1554/(60*60*24))+""1/1/1970""))"),43931.0)</f>
        <v>43931</v>
      </c>
      <c r="AF1554" s="152">
        <v>1.5864804E9</v>
      </c>
      <c r="AG1554" s="152">
        <v>93475.9899</v>
      </c>
      <c r="AH1554" s="156"/>
    </row>
    <row r="1555">
      <c r="A1555" s="152">
        <v>1.5483636E9</v>
      </c>
      <c r="B1555" s="152">
        <v>117377.1923</v>
      </c>
      <c r="O1555" s="153">
        <f>IFERROR(__xludf.DUMMYFUNCTION("TO_DATE(INT((P1555/(60*60*24))+""1/1/1970""))"),43928.0)</f>
        <v>43928</v>
      </c>
      <c r="P1555" s="13">
        <v>1.586268E9</v>
      </c>
      <c r="Q1555" s="13">
        <v>33771.4821</v>
      </c>
      <c r="W1555" s="153">
        <f>IFERROR(__xludf.DUMMYFUNCTION("TO_DATE(INT((X1555/(60*60*24))+""1/1/1970""))"),44179.0)</f>
        <v>44179</v>
      </c>
      <c r="X1555" s="152">
        <v>1.607904E9</v>
      </c>
      <c r="Y1555" s="152">
        <v>10192.7256</v>
      </c>
      <c r="AA1555" s="153">
        <f>IFERROR(__xludf.DUMMYFUNCTION("TO_DATE(INT((AB1555/(60*60*24))+""1/1/1970""))"),44188.0)</f>
        <v>44188</v>
      </c>
      <c r="AB1555" s="156">
        <v>1.6087032E9</v>
      </c>
      <c r="AC1555" s="156">
        <v>93860.8636</v>
      </c>
      <c r="AE1555" s="153">
        <f>IFERROR(__xludf.DUMMYFUNCTION("TO_DATE(INT((AF1555/(60*60*24))+""1/1/1970""))"),43932.0)</f>
        <v>43932</v>
      </c>
      <c r="AF1555" s="156">
        <v>1.5865632E9</v>
      </c>
      <c r="AG1555" s="156">
        <v>93584.3832</v>
      </c>
      <c r="AH1555" s="156"/>
    </row>
    <row r="1556">
      <c r="A1556" s="156">
        <v>1.54842666E9</v>
      </c>
      <c r="B1556" s="156">
        <v>117377.1923</v>
      </c>
      <c r="O1556" s="153">
        <f>IFERROR(__xludf.DUMMYFUNCTION("TO_DATE(INT((P1556/(60*60*24))+""1/1/1970""))"),43929.0)</f>
        <v>43929</v>
      </c>
      <c r="P1556" s="13">
        <v>1.5863544E9</v>
      </c>
      <c r="Q1556" s="13">
        <v>33843.2383</v>
      </c>
      <c r="W1556" s="153">
        <f>IFERROR(__xludf.DUMMYFUNCTION("TO_DATE(INT((X1556/(60*60*24))+""1/1/1970""))"),44180.0)</f>
        <v>44180</v>
      </c>
      <c r="X1556" s="156">
        <v>1.6080444E9</v>
      </c>
      <c r="Y1556" s="156">
        <v>10187.3044</v>
      </c>
      <c r="AA1556" s="153">
        <f>IFERROR(__xludf.DUMMYFUNCTION("TO_DATE(INT((AB1556/(60*60*24))+""1/1/1970""))"),44189.0)</f>
        <v>44189</v>
      </c>
      <c r="AB1556" s="152">
        <v>1.6087824E9</v>
      </c>
      <c r="AC1556" s="152">
        <v>93935.3513</v>
      </c>
      <c r="AE1556" s="153">
        <f>IFERROR(__xludf.DUMMYFUNCTION("TO_DATE(INT((AF1556/(60*60*24))+""1/1/1970""))"),43933.0)</f>
        <v>43933</v>
      </c>
      <c r="AF1556" s="152">
        <v>1.5867288E9</v>
      </c>
      <c r="AG1556" s="152">
        <v>93584.3832</v>
      </c>
      <c r="AH1556" s="156"/>
    </row>
    <row r="1557">
      <c r="A1557" s="152">
        <v>1.54845E9</v>
      </c>
      <c r="B1557" s="152">
        <v>117377.1923</v>
      </c>
      <c r="O1557" s="153">
        <f>IFERROR(__xludf.DUMMYFUNCTION("TO_DATE(INT((P1557/(60*60*24))+""1/1/1970""))"),43930.0)</f>
        <v>43930</v>
      </c>
      <c r="P1557" s="13">
        <v>1.5864408E9</v>
      </c>
      <c r="Q1557" s="13">
        <v>33812.9066</v>
      </c>
      <c r="W1557" s="153">
        <f>IFERROR(__xludf.DUMMYFUNCTION("TO_DATE(INT((X1557/(60*60*24))+""1/1/1970""))"),44181.0)</f>
        <v>44181</v>
      </c>
      <c r="X1557" s="156">
        <v>1.6081308E9</v>
      </c>
      <c r="Y1557" s="156">
        <v>10190.0349</v>
      </c>
      <c r="AA1557" s="153">
        <f>IFERROR(__xludf.DUMMYFUNCTION("TO_DATE(INT((AB1557/(60*60*24))+""1/1/1970""))"),44192.0)</f>
        <v>44192</v>
      </c>
      <c r="AB1557" s="156">
        <v>1.60911E9</v>
      </c>
      <c r="AC1557" s="156">
        <v>93855.8412</v>
      </c>
      <c r="AE1557" s="153">
        <f>IFERROR(__xludf.DUMMYFUNCTION("TO_DATE(INT((AF1557/(60*60*24))+""1/1/1970""))"),43934.0)</f>
        <v>43934</v>
      </c>
      <c r="AF1557" s="152">
        <v>1.5867684E9</v>
      </c>
      <c r="AG1557" s="152">
        <v>93549.3901</v>
      </c>
      <c r="AH1557" s="156"/>
    </row>
    <row r="1558">
      <c r="A1558" s="156">
        <v>1.54868586E9</v>
      </c>
      <c r="B1558" s="156">
        <v>117377.1923</v>
      </c>
      <c r="O1558" s="153">
        <f>IFERROR(__xludf.DUMMYFUNCTION("TO_DATE(INT((P1558/(60*60*24))+""1/1/1970""))"),43931.0)</f>
        <v>43931</v>
      </c>
      <c r="P1558" s="13">
        <v>1.5864768E9</v>
      </c>
      <c r="Q1558" s="13">
        <v>33744.4401</v>
      </c>
      <c r="W1558" s="153">
        <f>IFERROR(__xludf.DUMMYFUNCTION("TO_DATE(INT((X1558/(60*60*24))+""1/1/1970""))"),44182.0)</f>
        <v>44182</v>
      </c>
      <c r="X1558" s="156">
        <v>1.6082172E9</v>
      </c>
      <c r="Y1558" s="156">
        <v>10188.1328</v>
      </c>
      <c r="AA1558" s="153">
        <f>IFERROR(__xludf.DUMMYFUNCTION("TO_DATE(INT((AB1558/(60*60*24))+""1/1/1970""))"),44193.0)</f>
        <v>44193</v>
      </c>
      <c r="AB1558" s="152">
        <v>1.6091496E9</v>
      </c>
      <c r="AC1558" s="152">
        <v>93977.0082</v>
      </c>
      <c r="AE1558" s="153">
        <f>IFERROR(__xludf.DUMMYFUNCTION("TO_DATE(INT((AF1558/(60*60*24))+""1/1/1970""))"),43935.0)</f>
        <v>43935</v>
      </c>
      <c r="AF1558" s="156">
        <v>1.5868476E9</v>
      </c>
      <c r="AG1558" s="156">
        <v>93449.5317</v>
      </c>
      <c r="AH1558" s="156"/>
    </row>
    <row r="1559">
      <c r="A1559" s="152">
        <v>1.5487092E9</v>
      </c>
      <c r="B1559" s="152">
        <v>117377.1923</v>
      </c>
      <c r="O1559" s="153">
        <f>IFERROR(__xludf.DUMMYFUNCTION("TO_DATE(INT((P1559/(60*60*24))+""1/1/1970""))"),43932.0)</f>
        <v>43932</v>
      </c>
      <c r="P1559" s="13">
        <v>1.5865632E9</v>
      </c>
      <c r="Q1559" s="13">
        <v>33788.4578</v>
      </c>
      <c r="W1559" s="153">
        <f>IFERROR(__xludf.DUMMYFUNCTION("TO_DATE(INT((X1559/(60*60*24))+""1/1/1970""))"),44183.0)</f>
        <v>44183</v>
      </c>
      <c r="X1559" s="156">
        <v>1.6083036E9</v>
      </c>
      <c r="Y1559" s="156">
        <v>10199.4883</v>
      </c>
      <c r="AA1559" s="153">
        <f>IFERROR(__xludf.DUMMYFUNCTION("TO_DATE(INT((AB1559/(60*60*24))+""1/1/1970""))"),44194.0)</f>
        <v>44194</v>
      </c>
      <c r="AB1559" s="156">
        <v>1.6092288E9</v>
      </c>
      <c r="AC1559" s="156">
        <v>94196.5709</v>
      </c>
      <c r="AE1559" s="153">
        <f>IFERROR(__xludf.DUMMYFUNCTION("TO_DATE(INT((AF1559/(60*60*24))+""1/1/1970""))"),43936.0)</f>
        <v>43936</v>
      </c>
      <c r="AF1559" s="152">
        <v>1.5869268E9</v>
      </c>
      <c r="AG1559" s="152">
        <v>93990.6444</v>
      </c>
      <c r="AH1559" s="156"/>
    </row>
    <row r="1560">
      <c r="A1560" s="156">
        <v>1.54877226E9</v>
      </c>
      <c r="B1560" s="156">
        <v>117377.1923</v>
      </c>
      <c r="O1560" s="153">
        <f>IFERROR(__xludf.DUMMYFUNCTION("TO_DATE(INT((P1560/(60*60*24))+""1/1/1970""))"),43933.0)</f>
        <v>43933</v>
      </c>
      <c r="P1560" s="13">
        <v>1.5866496E9</v>
      </c>
      <c r="Q1560" s="13">
        <v>33788.4578</v>
      </c>
      <c r="W1560" s="153">
        <f>IFERROR(__xludf.DUMMYFUNCTION("TO_DATE(INT((X1560/(60*60*24))+""1/1/1970""))"),44184.0)</f>
        <v>44184</v>
      </c>
      <c r="X1560" s="156">
        <v>1.608336E9</v>
      </c>
      <c r="Y1560" s="156">
        <v>10194.7551</v>
      </c>
      <c r="AA1560" s="153">
        <f>IFERROR(__xludf.DUMMYFUNCTION("TO_DATE(INT((AB1560/(60*60*24))+""1/1/1970""))"),44195.0)</f>
        <v>44195</v>
      </c>
      <c r="AB1560" s="152">
        <v>1.609308E9</v>
      </c>
      <c r="AC1560" s="152">
        <v>94663.821</v>
      </c>
      <c r="AE1560" s="153">
        <f>IFERROR(__xludf.DUMMYFUNCTION("TO_DATE(INT((AF1560/(60*60*24))+""1/1/1970""))"),43937.0)</f>
        <v>43937</v>
      </c>
      <c r="AF1560" s="156">
        <v>1.587006E9</v>
      </c>
      <c r="AG1560" s="156">
        <v>93311.6931</v>
      </c>
      <c r="AH1560" s="156"/>
    </row>
    <row r="1561">
      <c r="A1561" s="152">
        <v>1.5487956E9</v>
      </c>
      <c r="B1561" s="152">
        <v>117020.7352</v>
      </c>
      <c r="O1561" s="153">
        <f>IFERROR(__xludf.DUMMYFUNCTION("TO_DATE(INT((P1561/(60*60*24))+""1/1/1970""))"),43934.0)</f>
        <v>43934</v>
      </c>
      <c r="P1561" s="13">
        <v>1.586736E9</v>
      </c>
      <c r="Q1561" s="13">
        <v>33844.3158</v>
      </c>
      <c r="W1561" s="153">
        <f>IFERROR(__xludf.DUMMYFUNCTION("TO_DATE(INT((X1561/(60*60*24))+""1/1/1970""))"),44186.0)</f>
        <v>44186</v>
      </c>
      <c r="X1561" s="152">
        <v>1.6085088E9</v>
      </c>
      <c r="Y1561" s="152">
        <v>10194.347</v>
      </c>
      <c r="AA1561" s="153">
        <f>IFERROR(__xludf.DUMMYFUNCTION("TO_DATE(INT((AB1561/(60*60*24))+""1/1/1970""))"),44196.0)</f>
        <v>44196</v>
      </c>
      <c r="AB1561" s="156">
        <v>1.6093872E9</v>
      </c>
      <c r="AC1561" s="156">
        <v>94687.2232</v>
      </c>
      <c r="AE1561" s="153">
        <f>IFERROR(__xludf.DUMMYFUNCTION("TO_DATE(INT((AF1561/(60*60*24))+""1/1/1970""))"),43938.0)</f>
        <v>43938</v>
      </c>
      <c r="AF1561" s="152">
        <v>1.5870852E9</v>
      </c>
      <c r="AG1561" s="152">
        <v>92927.6226</v>
      </c>
      <c r="AH1561" s="156"/>
    </row>
    <row r="1562">
      <c r="A1562" s="156">
        <v>1.54885866E9</v>
      </c>
      <c r="B1562" s="156">
        <v>117746.7469</v>
      </c>
      <c r="O1562" s="153">
        <f>IFERROR(__xludf.DUMMYFUNCTION("TO_DATE(INT((P1562/(60*60*24))+""1/1/1970""))"),43935.0)</f>
        <v>43935</v>
      </c>
      <c r="P1562" s="13">
        <v>1.5868728E9</v>
      </c>
      <c r="Q1562" s="13">
        <v>34027.5741</v>
      </c>
      <c r="W1562" s="153">
        <f>IFERROR(__xludf.DUMMYFUNCTION("TO_DATE(INT((X1562/(60*60*24))+""1/1/1970""))"),44187.0)</f>
        <v>44187</v>
      </c>
      <c r="X1562" s="156">
        <v>1.6086492E9</v>
      </c>
      <c r="Y1562" s="156">
        <v>10188.1297</v>
      </c>
      <c r="AE1562" s="153">
        <f>IFERROR(__xludf.DUMMYFUNCTION("TO_DATE(INT((AF1562/(60*60*24))+""1/1/1970""))"),43939.0)</f>
        <v>43939</v>
      </c>
      <c r="AF1562" s="156">
        <v>1.587168E9</v>
      </c>
      <c r="AG1562" s="156">
        <v>93056.9263</v>
      </c>
      <c r="AH1562" s="156"/>
    </row>
    <row r="1563">
      <c r="A1563" s="152">
        <v>1.548882E9</v>
      </c>
      <c r="B1563" s="152">
        <v>118866.7527</v>
      </c>
      <c r="O1563" s="153">
        <f>IFERROR(__xludf.DUMMYFUNCTION("TO_DATE(INT((P1563/(60*60*24))+""1/1/1970""))"),43936.0)</f>
        <v>43936</v>
      </c>
      <c r="P1563" s="13">
        <v>1.5869592E9</v>
      </c>
      <c r="Q1563" s="13">
        <v>34167.387</v>
      </c>
      <c r="W1563" s="153">
        <f>IFERROR(__xludf.DUMMYFUNCTION("TO_DATE(INT((X1563/(60*60*24))+""1/1/1970""))"),44188.0)</f>
        <v>44188</v>
      </c>
      <c r="X1563" s="156">
        <v>1.6087356E9</v>
      </c>
      <c r="Y1563" s="156">
        <v>10181.3291</v>
      </c>
      <c r="AE1563" s="153">
        <f>IFERROR(__xludf.DUMMYFUNCTION("TO_DATE(INT((AF1563/(60*60*24))+""1/1/1970""))"),43940.0)</f>
        <v>43940</v>
      </c>
      <c r="AF1563" s="152">
        <v>1.5873336E9</v>
      </c>
      <c r="AG1563" s="152">
        <v>93056.9263</v>
      </c>
      <c r="AH1563" s="156"/>
    </row>
    <row r="1564">
      <c r="A1564" s="156">
        <v>1.54894506E9</v>
      </c>
      <c r="B1564" s="156">
        <v>118888.8872</v>
      </c>
      <c r="O1564" s="153">
        <f>IFERROR(__xludf.DUMMYFUNCTION("TO_DATE(INT((P1564/(60*60*24))+""1/1/1970""))"),43937.0)</f>
        <v>43937</v>
      </c>
      <c r="P1564" s="13">
        <v>1.5870456E9</v>
      </c>
      <c r="Q1564" s="13">
        <v>34187.6406</v>
      </c>
      <c r="W1564" s="153">
        <f>IFERROR(__xludf.DUMMYFUNCTION("TO_DATE(INT((X1564/(60*60*24))+""1/1/1970""))"),44189.0)</f>
        <v>44189</v>
      </c>
      <c r="X1564" s="156">
        <v>1.608822E9</v>
      </c>
      <c r="Y1564" s="156">
        <v>10182.1716</v>
      </c>
      <c r="AE1564" s="153">
        <f>IFERROR(__xludf.DUMMYFUNCTION("TO_DATE(INT((AF1564/(60*60*24))+""1/1/1970""))"),43941.0)</f>
        <v>43941</v>
      </c>
      <c r="AF1564" s="152">
        <v>1.5873732E9</v>
      </c>
      <c r="AG1564" s="152">
        <v>92971.5773</v>
      </c>
      <c r="AH1564" s="156"/>
    </row>
    <row r="1565">
      <c r="A1565" s="152">
        <v>1.5489684E9</v>
      </c>
      <c r="B1565" s="152">
        <v>119907.0743</v>
      </c>
      <c r="O1565" s="153">
        <f>IFERROR(__xludf.DUMMYFUNCTION("TO_DATE(INT((P1565/(60*60*24))+""1/1/1970""))"),43938.0)</f>
        <v>43938</v>
      </c>
      <c r="P1565" s="13">
        <v>1.587132E9</v>
      </c>
      <c r="Q1565" s="13">
        <v>34160.1919</v>
      </c>
      <c r="W1565" s="153">
        <f>IFERROR(__xludf.DUMMYFUNCTION("TO_DATE(INT((X1565/(60*60*24))+""1/1/1970""))"),44190.0)</f>
        <v>44190</v>
      </c>
      <c r="X1565" s="156">
        <v>1.6088544E9</v>
      </c>
      <c r="Y1565" s="156">
        <v>10179.6651</v>
      </c>
      <c r="AE1565" s="153">
        <f>IFERROR(__xludf.DUMMYFUNCTION("TO_DATE(INT((AF1565/(60*60*24))+""1/1/1970""))"),43942.0)</f>
        <v>43942</v>
      </c>
      <c r="AF1565" s="156">
        <v>1.5874524E9</v>
      </c>
      <c r="AG1565" s="156">
        <v>92971.5773</v>
      </c>
      <c r="AH1565" s="156"/>
    </row>
    <row r="1566">
      <c r="A1566" s="156">
        <v>1.54903146E9</v>
      </c>
      <c r="B1566" s="156">
        <v>119986.7585</v>
      </c>
      <c r="O1566" s="153">
        <f>IFERROR(__xludf.DUMMYFUNCTION("TO_DATE(INT((P1566/(60*60*24))+""1/1/1970""))"),43939.0)</f>
        <v>43939</v>
      </c>
      <c r="P1566" s="13">
        <v>1.587168E9</v>
      </c>
      <c r="Q1566" s="13">
        <v>34234.2774</v>
      </c>
      <c r="W1566" s="153">
        <f>IFERROR(__xludf.DUMMYFUNCTION("TO_DATE(INT((X1566/(60*60*24))+""1/1/1970""))"),44193.0)</f>
        <v>44193</v>
      </c>
      <c r="X1566" s="152">
        <v>1.6091136E9</v>
      </c>
      <c r="Y1566" s="152">
        <v>10185.4686</v>
      </c>
      <c r="AE1566" s="153">
        <f>IFERROR(__xludf.DUMMYFUNCTION("TO_DATE(INT((AF1566/(60*60*24))+""1/1/1970""))"),43943.0)</f>
        <v>43943</v>
      </c>
      <c r="AF1566" s="152">
        <v>1.5875316E9</v>
      </c>
      <c r="AG1566" s="152">
        <v>92908.8458</v>
      </c>
      <c r="AH1566" s="156"/>
    </row>
    <row r="1567">
      <c r="A1567" s="152">
        <v>1.5490548E9</v>
      </c>
      <c r="B1567" s="152">
        <v>119964.624</v>
      </c>
      <c r="O1567" s="153">
        <f>IFERROR(__xludf.DUMMYFUNCTION("TO_DATE(INT((P1567/(60*60*24))+""1/1/1970""))"),43940.0)</f>
        <v>43940</v>
      </c>
      <c r="P1567" s="13">
        <v>1.5872544E9</v>
      </c>
      <c r="Q1567" s="13">
        <v>34234.2774</v>
      </c>
      <c r="W1567" s="153">
        <f>IFERROR(__xludf.DUMMYFUNCTION("TO_DATE(INT((X1567/(60*60*24))+""1/1/1970""))"),44194.0)</f>
        <v>44194</v>
      </c>
      <c r="X1567" s="156">
        <v>1.609254E9</v>
      </c>
      <c r="Y1567" s="156">
        <v>10187.9817</v>
      </c>
      <c r="AE1567" s="153">
        <f>IFERROR(__xludf.DUMMYFUNCTION("TO_DATE(INT((AF1567/(60*60*24))+""1/1/1970""))"),43944.0)</f>
        <v>43944</v>
      </c>
      <c r="AF1567" s="156">
        <v>1.5876108E9</v>
      </c>
      <c r="AG1567" s="156">
        <v>92479.9671</v>
      </c>
      <c r="AH1567" s="156"/>
    </row>
    <row r="1568">
      <c r="A1568" s="156">
        <v>1.54929066E9</v>
      </c>
      <c r="B1568" s="156">
        <v>119977.9047</v>
      </c>
      <c r="O1568" s="153">
        <f>IFERROR(__xludf.DUMMYFUNCTION("TO_DATE(INT((P1568/(60*60*24))+""1/1/1970""))"),43941.0)</f>
        <v>43941</v>
      </c>
      <c r="P1568" s="13">
        <v>1.5873408E9</v>
      </c>
      <c r="Q1568" s="13">
        <v>34180.3648</v>
      </c>
      <c r="W1568" s="153">
        <f>IFERROR(__xludf.DUMMYFUNCTION("TO_DATE(INT((X1568/(60*60*24))+""1/1/1970""))"),44195.0)</f>
        <v>44195</v>
      </c>
      <c r="X1568" s="156">
        <v>1.6093404E9</v>
      </c>
      <c r="Y1568" s="156">
        <v>10189.7915</v>
      </c>
      <c r="AE1568" s="153">
        <f>IFERROR(__xludf.DUMMYFUNCTION("TO_DATE(INT((AF1568/(60*60*24))+""1/1/1970""))"),43945.0)</f>
        <v>43945</v>
      </c>
      <c r="AF1568" s="152">
        <v>1.58769E9</v>
      </c>
      <c r="AG1568" s="152">
        <v>92208.5573</v>
      </c>
      <c r="AH1568" s="156"/>
    </row>
    <row r="1569">
      <c r="A1569" s="152">
        <v>1.549314E9</v>
      </c>
      <c r="B1569" s="152">
        <v>120805.7351</v>
      </c>
      <c r="O1569" s="153">
        <f>IFERROR(__xludf.DUMMYFUNCTION("TO_DATE(INT((P1569/(60*60*24))+""1/1/1970""))"),43942.0)</f>
        <v>43942</v>
      </c>
      <c r="P1569" s="13">
        <v>1.5874776E9</v>
      </c>
      <c r="Q1569" s="13">
        <v>34226.8715</v>
      </c>
      <c r="W1569" s="153">
        <f>IFERROR(__xludf.DUMMYFUNCTION("TO_DATE(INT((X1569/(60*60*24))+""1/1/1970""))"),44196.0)</f>
        <v>44196</v>
      </c>
      <c r="X1569" s="156">
        <v>1.6094268E9</v>
      </c>
      <c r="Y1569" s="156">
        <v>10203.7227</v>
      </c>
      <c r="AE1569" s="153">
        <f>IFERROR(__xludf.DUMMYFUNCTION("TO_DATE(INT((AF1569/(60*60*24))+""1/1/1970""))"),43946.0)</f>
        <v>43946</v>
      </c>
      <c r="AF1569" s="156">
        <v>1.5877728E9</v>
      </c>
      <c r="AG1569" s="156">
        <v>92624.2069</v>
      </c>
      <c r="AH1569" s="156"/>
    </row>
    <row r="1570">
      <c r="A1570" s="156">
        <v>1.54937706E9</v>
      </c>
      <c r="B1570" s="156">
        <v>121035.934</v>
      </c>
      <c r="O1570" s="153">
        <f>IFERROR(__xludf.DUMMYFUNCTION("TO_DATE(INT((P1570/(60*60*24))+""1/1/1970""))"),43943.0)</f>
        <v>43943</v>
      </c>
      <c r="P1570" s="13">
        <v>1.587564E9</v>
      </c>
      <c r="Q1570" s="13">
        <v>34261.1462</v>
      </c>
      <c r="W1570" s="153">
        <f>IFERROR(__xludf.DUMMYFUNCTION("TO_DATE(INT((X1570/(60*60*24))+""1/1/1970""))"),44197.0)</f>
        <v>44197</v>
      </c>
      <c r="X1570" s="156">
        <v>1.6094592E9</v>
      </c>
      <c r="Y1570" s="156">
        <v>10198.4249</v>
      </c>
      <c r="AE1570" s="153">
        <f>IFERROR(__xludf.DUMMYFUNCTION("TO_DATE(INT((AF1570/(60*60*24))+""1/1/1970""))"),43947.0)</f>
        <v>43947</v>
      </c>
      <c r="AF1570" s="152">
        <v>1.5879384E9</v>
      </c>
      <c r="AG1570" s="152">
        <v>92624.2069</v>
      </c>
      <c r="AH1570" s="156"/>
    </row>
    <row r="1571">
      <c r="A1571" s="152">
        <v>1.5494004E9</v>
      </c>
      <c r="B1571" s="152">
        <v>121310.4018</v>
      </c>
      <c r="O1571" s="153">
        <f>IFERROR(__xludf.DUMMYFUNCTION("TO_DATE(INT((P1571/(60*60*24))+""1/1/1970""))"),43944.0)</f>
        <v>43944</v>
      </c>
      <c r="P1571" s="13">
        <v>1.5876504E9</v>
      </c>
      <c r="Q1571" s="13">
        <v>34249.3145</v>
      </c>
      <c r="AE1571" s="153">
        <f>IFERROR(__xludf.DUMMYFUNCTION("TO_DATE(INT((AF1571/(60*60*24))+""1/1/1970""))"),43948.0)</f>
        <v>43948</v>
      </c>
      <c r="AF1571" s="152">
        <v>1.587978E9</v>
      </c>
      <c r="AG1571" s="152">
        <v>92603.2964</v>
      </c>
      <c r="AH1571" s="156"/>
    </row>
    <row r="1572">
      <c r="A1572" s="156">
        <v>1.54946346E9</v>
      </c>
      <c r="B1572" s="156">
        <v>121243.9983</v>
      </c>
      <c r="O1572" s="153">
        <f>IFERROR(__xludf.DUMMYFUNCTION("TO_DATE(INT((P1572/(60*60*24))+""1/1/1970""))"),43945.0)</f>
        <v>43945</v>
      </c>
      <c r="P1572" s="13">
        <v>1.5877368E9</v>
      </c>
      <c r="Q1572" s="13">
        <v>34248.5308</v>
      </c>
      <c r="AE1572" s="153">
        <f>IFERROR(__xludf.DUMMYFUNCTION("TO_DATE(INT((AF1572/(60*60*24))+""1/1/1970""))"),43949.0)</f>
        <v>43949</v>
      </c>
      <c r="AF1572" s="156">
        <v>1.5880572E9</v>
      </c>
      <c r="AG1572" s="156">
        <v>92636.5825</v>
      </c>
      <c r="AH1572" s="156"/>
    </row>
    <row r="1573">
      <c r="A1573" s="152">
        <v>1.5494868E9</v>
      </c>
      <c r="B1573" s="152">
        <v>121151.0334</v>
      </c>
      <c r="O1573" s="153">
        <f>IFERROR(__xludf.DUMMYFUNCTION("TO_DATE(INT((P1573/(60*60*24))+""1/1/1970""))"),43946.0)</f>
        <v>43946</v>
      </c>
      <c r="P1573" s="13">
        <v>1.5877728E9</v>
      </c>
      <c r="Q1573" s="13">
        <v>34290.2089</v>
      </c>
      <c r="AE1573" s="153">
        <f>IFERROR(__xludf.DUMMYFUNCTION("TO_DATE(INT((AF1573/(60*60*24))+""1/1/1970""))"),43950.0)</f>
        <v>43950</v>
      </c>
      <c r="AF1573" s="152">
        <v>1.5881364E9</v>
      </c>
      <c r="AG1573" s="152">
        <v>92704.8617</v>
      </c>
      <c r="AH1573" s="156"/>
    </row>
    <row r="1574">
      <c r="A1574" s="156">
        <v>1.54954986E9</v>
      </c>
      <c r="B1574" s="156">
        <v>120327.6299</v>
      </c>
      <c r="O1574" s="153">
        <f>IFERROR(__xludf.DUMMYFUNCTION("TO_DATE(INT((P1574/(60*60*24))+""1/1/1970""))"),43947.0)</f>
        <v>43947</v>
      </c>
      <c r="P1574" s="13">
        <v>1.5878592E9</v>
      </c>
      <c r="Q1574" s="13">
        <v>34290.2089</v>
      </c>
      <c r="AE1574" s="153">
        <f>IFERROR(__xludf.DUMMYFUNCTION("TO_DATE(INT((AF1574/(60*60*24))+""1/1/1970""))"),43951.0)</f>
        <v>43951</v>
      </c>
      <c r="AF1574" s="156">
        <v>1.5882156E9</v>
      </c>
      <c r="AG1574" s="156">
        <v>93086.7985</v>
      </c>
      <c r="AH1574" s="156"/>
    </row>
    <row r="1575">
      <c r="A1575" s="152">
        <v>1.5495732E9</v>
      </c>
      <c r="B1575" s="152">
        <v>120000.0392</v>
      </c>
      <c r="O1575" s="153">
        <f>IFERROR(__xludf.DUMMYFUNCTION("TO_DATE(INT((P1575/(60*60*24))+""1/1/1970""))"),43948.0)</f>
        <v>43948</v>
      </c>
      <c r="P1575" s="13">
        <v>1.5879456E9</v>
      </c>
      <c r="Q1575" s="13">
        <v>34284.5458</v>
      </c>
      <c r="AE1575" s="153">
        <f>IFERROR(__xludf.DUMMYFUNCTION("TO_DATE(INT((AF1575/(60*60*24))+""1/1/1970""))"),43952.0)</f>
        <v>43952</v>
      </c>
      <c r="AF1575" s="152">
        <v>1.5882948E9</v>
      </c>
      <c r="AG1575" s="152">
        <v>93663.331</v>
      </c>
      <c r="AH1575" s="156"/>
    </row>
    <row r="1576">
      <c r="A1576" s="156">
        <v>1.54963626E9</v>
      </c>
      <c r="B1576" s="156">
        <v>119459.9574</v>
      </c>
      <c r="O1576" s="153">
        <f>IFERROR(__xludf.DUMMYFUNCTION("TO_DATE(INT((P1576/(60*60*24))+""1/1/1970""))"),43949.0)</f>
        <v>43949</v>
      </c>
      <c r="P1576" s="13">
        <v>1.5880824E9</v>
      </c>
      <c r="Q1576" s="13">
        <v>34344.0214</v>
      </c>
      <c r="AE1576" s="153">
        <f>IFERROR(__xludf.DUMMYFUNCTION("TO_DATE(INT((AF1576/(60*60*24))+""1/1/1970""))"),43953.0)</f>
        <v>43953</v>
      </c>
      <c r="AF1576" s="156">
        <v>1.5883776E9</v>
      </c>
      <c r="AG1576" s="156">
        <v>93957.3583</v>
      </c>
      <c r="AH1576" s="156"/>
    </row>
    <row r="1577">
      <c r="A1577" s="152">
        <v>1.5496596E9</v>
      </c>
      <c r="B1577" s="152">
        <v>120146.127</v>
      </c>
      <c r="O1577" s="153">
        <f>IFERROR(__xludf.DUMMYFUNCTION("TO_DATE(INT((P1577/(60*60*24))+""1/1/1970""))"),43950.0)</f>
        <v>43950</v>
      </c>
      <c r="P1577" s="13">
        <v>1.5881688E9</v>
      </c>
      <c r="Q1577" s="13">
        <v>34433.7064</v>
      </c>
      <c r="AE1577" s="153">
        <f>IFERROR(__xludf.DUMMYFUNCTION("TO_DATE(INT((AF1577/(60*60*24))+""1/1/1970""))"),43954.0)</f>
        <v>43954</v>
      </c>
      <c r="AF1577" s="152">
        <v>1.5885432E9</v>
      </c>
      <c r="AG1577" s="152">
        <v>93957.3583</v>
      </c>
      <c r="AH1577" s="156"/>
    </row>
    <row r="1578">
      <c r="A1578" s="156">
        <v>1.54989546E9</v>
      </c>
      <c r="B1578" s="156">
        <v>120522.4135</v>
      </c>
      <c r="O1578" s="153">
        <f>IFERROR(__xludf.DUMMYFUNCTION("TO_DATE(INT((P1578/(60*60*24))+""1/1/1970""))"),43951.0)</f>
        <v>43951</v>
      </c>
      <c r="P1578" s="13">
        <v>1.5882552E9</v>
      </c>
      <c r="Q1578" s="13">
        <v>34416.0797</v>
      </c>
      <c r="AE1578" s="153">
        <f>IFERROR(__xludf.DUMMYFUNCTION("TO_DATE(INT((AF1578/(60*60*24))+""1/1/1970""))"),43955.0)</f>
        <v>43955</v>
      </c>
      <c r="AF1578" s="152">
        <v>1.5885828E9</v>
      </c>
      <c r="AG1578" s="152">
        <v>93799.4626</v>
      </c>
      <c r="AH1578" s="156"/>
    </row>
    <row r="1579">
      <c r="A1579" s="152">
        <v>1.5499188E9</v>
      </c>
      <c r="B1579" s="152">
        <v>120212.5305</v>
      </c>
      <c r="O1579" s="153">
        <f>IFERROR(__xludf.DUMMYFUNCTION("TO_DATE(INT((P1579/(60*60*24))+""1/1/1970""))"),43952.0)</f>
        <v>43952</v>
      </c>
      <c r="P1579" s="13">
        <v>1.5883416E9</v>
      </c>
      <c r="Q1579" s="13">
        <v>34349.6779</v>
      </c>
      <c r="AE1579" s="153">
        <f>IFERROR(__xludf.DUMMYFUNCTION("TO_DATE(INT((AF1579/(60*60*24))+""1/1/1970""))"),43956.0)</f>
        <v>43956</v>
      </c>
      <c r="AF1579" s="156">
        <v>1.588662E9</v>
      </c>
      <c r="AG1579" s="156">
        <v>93307.8524</v>
      </c>
      <c r="AH1579" s="156"/>
    </row>
    <row r="1580">
      <c r="A1580" s="156">
        <v>1.54998186E9</v>
      </c>
      <c r="B1580" s="156">
        <v>121022.6533</v>
      </c>
      <c r="O1580" s="153">
        <f>IFERROR(__xludf.DUMMYFUNCTION("TO_DATE(INT((P1580/(60*60*24))+""1/1/1970""))"),43953.0)</f>
        <v>43953</v>
      </c>
      <c r="P1580" s="13">
        <v>1.5883776E9</v>
      </c>
      <c r="Q1580" s="13">
        <v>34431.8221</v>
      </c>
      <c r="AE1580" s="153">
        <f>IFERROR(__xludf.DUMMYFUNCTION("TO_DATE(INT((AF1580/(60*60*24))+""1/1/1970""))"),43957.0)</f>
        <v>43957</v>
      </c>
      <c r="AF1580" s="152">
        <v>1.5887412E9</v>
      </c>
      <c r="AG1580" s="152">
        <v>92757.3514</v>
      </c>
      <c r="AH1580" s="156"/>
    </row>
    <row r="1581">
      <c r="A1581" s="152">
        <v>1.5500052E9</v>
      </c>
      <c r="B1581" s="152">
        <v>121753.0918</v>
      </c>
      <c r="O1581" s="153">
        <f>IFERROR(__xludf.DUMMYFUNCTION("TO_DATE(INT((P1581/(60*60*24))+""1/1/1970""))"),43954.0)</f>
        <v>43954</v>
      </c>
      <c r="P1581" s="13">
        <v>1.588464E9</v>
      </c>
      <c r="Q1581" s="13">
        <v>34431.8221</v>
      </c>
      <c r="AE1581" s="153">
        <f>IFERROR(__xludf.DUMMYFUNCTION("TO_DATE(INT((AF1581/(60*60*24))+""1/1/1970""))"),43958.0)</f>
        <v>43958</v>
      </c>
      <c r="AF1581" s="156">
        <v>1.5888204E9</v>
      </c>
      <c r="AG1581" s="156">
        <v>92411.2612</v>
      </c>
      <c r="AH1581" s="156"/>
    </row>
    <row r="1582">
      <c r="A1582" s="156">
        <v>1.55006826E9</v>
      </c>
      <c r="B1582" s="156">
        <v>122173.6474</v>
      </c>
      <c r="O1582" s="153">
        <f>IFERROR(__xludf.DUMMYFUNCTION("TO_DATE(INT((P1582/(60*60*24))+""1/1/1970""))"),43955.0)</f>
        <v>43955</v>
      </c>
      <c r="P1582" s="13">
        <v>1.5885504E9</v>
      </c>
      <c r="Q1582" s="13">
        <v>34478.4469</v>
      </c>
      <c r="AE1582" s="153">
        <f>IFERROR(__xludf.DUMMYFUNCTION("TO_DATE(INT((AF1582/(60*60*24))+""1/1/1970""))"),43959.0)</f>
        <v>43959</v>
      </c>
      <c r="AF1582" s="152">
        <v>1.5888996E9</v>
      </c>
      <c r="AG1582" s="152">
        <v>92735.5874</v>
      </c>
      <c r="AH1582" s="156"/>
    </row>
    <row r="1583">
      <c r="A1583" s="152">
        <v>1.5500916E9</v>
      </c>
      <c r="B1583" s="152">
        <v>122147.086</v>
      </c>
      <c r="O1583" s="153">
        <f>IFERROR(__xludf.DUMMYFUNCTION("TO_DATE(INT((P1583/(60*60*24))+""1/1/1970""))"),43956.0)</f>
        <v>43956</v>
      </c>
      <c r="P1583" s="13">
        <v>1.5886872E9</v>
      </c>
      <c r="Q1583" s="13">
        <v>34517.9881</v>
      </c>
      <c r="AE1583" s="153">
        <f>IFERROR(__xludf.DUMMYFUNCTION("TO_DATE(INT((AF1583/(60*60*24))+""1/1/1970""))"),43960.0)</f>
        <v>43960</v>
      </c>
      <c r="AF1583" s="156">
        <v>1.5889824E9</v>
      </c>
      <c r="AG1583" s="156">
        <v>92753.9374</v>
      </c>
      <c r="AH1583" s="156"/>
    </row>
    <row r="1584">
      <c r="A1584" s="156">
        <v>1.55015466E9</v>
      </c>
      <c r="B1584" s="156">
        <v>121553.8813</v>
      </c>
      <c r="O1584" s="153">
        <f>IFERROR(__xludf.DUMMYFUNCTION("TO_DATE(INT((P1584/(60*60*24))+""1/1/1970""))"),43957.0)</f>
        <v>43957</v>
      </c>
      <c r="P1584" s="13">
        <v>1.5887736E9</v>
      </c>
      <c r="Q1584" s="13">
        <v>34602.1087</v>
      </c>
      <c r="AE1584" s="153">
        <f>IFERROR(__xludf.DUMMYFUNCTION("TO_DATE(INT((AF1584/(60*60*24))+""1/1/1970""))"),43961.0)</f>
        <v>43961</v>
      </c>
      <c r="AF1584" s="152">
        <v>1.589148E9</v>
      </c>
      <c r="AG1584" s="152">
        <v>92753.9374</v>
      </c>
      <c r="AH1584" s="156"/>
    </row>
    <row r="1585">
      <c r="A1585" s="152">
        <v>1.550178E9</v>
      </c>
      <c r="B1585" s="152">
        <v>121877.0451</v>
      </c>
      <c r="O1585" s="153">
        <f>IFERROR(__xludf.DUMMYFUNCTION("TO_DATE(INT((P1585/(60*60*24))+""1/1/1970""))"),43958.0)</f>
        <v>43958</v>
      </c>
      <c r="P1585" s="13">
        <v>1.58886E9</v>
      </c>
      <c r="Q1585" s="13">
        <v>34777.5375</v>
      </c>
      <c r="AE1585" s="153">
        <f>IFERROR(__xludf.DUMMYFUNCTION("TO_DATE(INT((AF1585/(60*60*24))+""1/1/1970""))"),43962.0)</f>
        <v>43962</v>
      </c>
      <c r="AF1585" s="152">
        <v>1.5891876E9</v>
      </c>
      <c r="AG1585" s="152">
        <v>92748.8164</v>
      </c>
      <c r="AH1585" s="156"/>
    </row>
    <row r="1586">
      <c r="A1586" s="156">
        <v>1.55024106E9</v>
      </c>
      <c r="B1586" s="156">
        <v>122784.5597</v>
      </c>
      <c r="O1586" s="153">
        <f>IFERROR(__xludf.DUMMYFUNCTION("TO_DATE(INT((P1586/(60*60*24))+""1/1/1970""))"),43959.0)</f>
        <v>43959</v>
      </c>
      <c r="P1586" s="13">
        <v>1.5889464E9</v>
      </c>
      <c r="Q1586" s="13">
        <v>34630.6388</v>
      </c>
      <c r="AE1586" s="153">
        <f>IFERROR(__xludf.DUMMYFUNCTION("TO_DATE(INT((AF1586/(60*60*24))+""1/1/1970""))"),43963.0)</f>
        <v>43963</v>
      </c>
      <c r="AF1586" s="156">
        <v>1.5892668E9</v>
      </c>
      <c r="AG1586" s="156">
        <v>92505.9985</v>
      </c>
      <c r="AH1586" s="156"/>
    </row>
    <row r="1587">
      <c r="A1587" s="152">
        <v>1.5502644E9</v>
      </c>
      <c r="B1587" s="152">
        <v>123200.6883</v>
      </c>
      <c r="O1587" s="153">
        <f>IFERROR(__xludf.DUMMYFUNCTION("TO_DATE(INT((P1587/(60*60*24))+""1/1/1970""))"),43960.0)</f>
        <v>43960</v>
      </c>
      <c r="P1587" s="13">
        <v>1.5889824E9</v>
      </c>
      <c r="Q1587" s="13">
        <v>34569.7577</v>
      </c>
      <c r="AE1587" s="153">
        <f>IFERROR(__xludf.DUMMYFUNCTION("TO_DATE(INT((AF1587/(60*60*24))+""1/1/1970""))"),43964.0)</f>
        <v>43964</v>
      </c>
      <c r="AF1587" s="152">
        <v>1.589346E9</v>
      </c>
      <c r="AG1587" s="152">
        <v>92813.6817</v>
      </c>
      <c r="AH1587" s="156"/>
    </row>
    <row r="1588">
      <c r="A1588" s="156">
        <v>1.55058666E9</v>
      </c>
      <c r="B1588" s="156">
        <v>122904.086</v>
      </c>
      <c r="O1588" s="153">
        <f>IFERROR(__xludf.DUMMYFUNCTION("TO_DATE(INT((P1588/(60*60*24))+""1/1/1970""))"),43961.0)</f>
        <v>43961</v>
      </c>
      <c r="P1588" s="13">
        <v>1.5890688E9</v>
      </c>
      <c r="Q1588" s="13">
        <v>34569.7577</v>
      </c>
      <c r="AE1588" s="153">
        <f>IFERROR(__xludf.DUMMYFUNCTION("TO_DATE(INT((AF1588/(60*60*24))+""1/1/1970""))"),43965.0)</f>
        <v>43965</v>
      </c>
      <c r="AF1588" s="156">
        <v>1.5894252E9</v>
      </c>
      <c r="AG1588" s="156">
        <v>92606.7104</v>
      </c>
      <c r="AH1588" s="156"/>
    </row>
    <row r="1589">
      <c r="A1589" s="152">
        <v>1.55061E9</v>
      </c>
      <c r="B1589" s="152">
        <v>123413.1795</v>
      </c>
      <c r="O1589" s="153">
        <f>IFERROR(__xludf.DUMMYFUNCTION("TO_DATE(INT((P1589/(60*60*24))+""1/1/1970""))"),43962.0)</f>
        <v>43962</v>
      </c>
      <c r="P1589" s="13">
        <v>1.5891552E9</v>
      </c>
      <c r="Q1589" s="13">
        <v>34524.4382</v>
      </c>
      <c r="AE1589" s="153">
        <f>IFERROR(__xludf.DUMMYFUNCTION("TO_DATE(INT((AF1589/(60*60*24))+""1/1/1970""))"),43966.0)</f>
        <v>43966</v>
      </c>
      <c r="AF1589" s="152">
        <v>1.5895044E9</v>
      </c>
      <c r="AG1589" s="152">
        <v>92479.1136</v>
      </c>
      <c r="AH1589" s="156"/>
    </row>
    <row r="1590">
      <c r="A1590" s="156">
        <v>1.55067306E9</v>
      </c>
      <c r="B1590" s="156">
        <v>123430.8871</v>
      </c>
      <c r="O1590" s="153">
        <f>IFERROR(__xludf.DUMMYFUNCTION("TO_DATE(INT((P1590/(60*60*24))+""1/1/1970""))"),43963.0)</f>
        <v>43963</v>
      </c>
      <c r="P1590" s="13">
        <v>1.589292E9</v>
      </c>
      <c r="Q1590" s="13">
        <v>34385.7231</v>
      </c>
      <c r="AE1590" s="153">
        <f>IFERROR(__xludf.DUMMYFUNCTION("TO_DATE(INT((AF1590/(60*60*24))+""1/1/1970""))"),43967.0)</f>
        <v>43967</v>
      </c>
      <c r="AF1590" s="156">
        <v>1.5895872E9</v>
      </c>
      <c r="AG1590" s="156">
        <v>92594.3348</v>
      </c>
      <c r="AH1590" s="156"/>
    </row>
    <row r="1591">
      <c r="A1591" s="152">
        <v>1.5506964E9</v>
      </c>
      <c r="B1591" s="152">
        <v>123661.0859</v>
      </c>
      <c r="O1591" s="153">
        <f>IFERROR(__xludf.DUMMYFUNCTION("TO_DATE(INT((P1591/(60*60*24))+""1/1/1970""))"),43964.0)</f>
        <v>43964</v>
      </c>
      <c r="P1591" s="13">
        <v>1.5893784E9</v>
      </c>
      <c r="Q1591" s="13">
        <v>34373.4585</v>
      </c>
      <c r="AE1591" s="153">
        <f>IFERROR(__xludf.DUMMYFUNCTION("TO_DATE(INT((AF1591/(60*60*24))+""1/1/1970""))"),43968.0)</f>
        <v>43968</v>
      </c>
      <c r="AF1591" s="152">
        <v>1.5897528E9</v>
      </c>
      <c r="AG1591" s="152">
        <v>92594.3348</v>
      </c>
      <c r="AH1591" s="156"/>
    </row>
    <row r="1592">
      <c r="A1592" s="156">
        <v>1.55075946E9</v>
      </c>
      <c r="B1592" s="156">
        <v>123368.9105</v>
      </c>
      <c r="O1592" s="153">
        <f>IFERROR(__xludf.DUMMYFUNCTION("TO_DATE(INT((P1592/(60*60*24))+""1/1/1970""))"),43965.0)</f>
        <v>43965</v>
      </c>
      <c r="P1592" s="13">
        <v>1.5894648E9</v>
      </c>
      <c r="Q1592" s="13">
        <v>34383.6079</v>
      </c>
      <c r="AE1592" s="153">
        <f>IFERROR(__xludf.DUMMYFUNCTION("TO_DATE(INT((AF1592/(60*60*24))+""1/1/1970""))"),43969.0)</f>
        <v>43969</v>
      </c>
      <c r="AF1592" s="152">
        <v>1.5897924E9</v>
      </c>
      <c r="AG1592" s="152">
        <v>92584.5196</v>
      </c>
      <c r="AH1592" s="156"/>
    </row>
    <row r="1593">
      <c r="A1593" s="152">
        <v>1.5507828E9</v>
      </c>
      <c r="B1593" s="152">
        <v>123222.8228</v>
      </c>
      <c r="O1593" s="153">
        <f>IFERROR(__xludf.DUMMYFUNCTION("TO_DATE(INT((P1593/(60*60*24))+""1/1/1970""))"),43966.0)</f>
        <v>43966</v>
      </c>
      <c r="P1593" s="13">
        <v>1.5895512E9</v>
      </c>
      <c r="Q1593" s="13">
        <v>34256.0219</v>
      </c>
      <c r="AE1593" s="153">
        <f>IFERROR(__xludf.DUMMYFUNCTION("TO_DATE(INT((AF1593/(60*60*24))+""1/1/1970""))"),43970.0)</f>
        <v>43970</v>
      </c>
      <c r="AF1593" s="156">
        <v>1.5898716E9</v>
      </c>
      <c r="AG1593" s="156">
        <v>93399.1758</v>
      </c>
      <c r="AH1593" s="156"/>
    </row>
    <row r="1594">
      <c r="A1594" s="156">
        <v>1.55084586E9</v>
      </c>
      <c r="B1594" s="156">
        <v>123594.6824</v>
      </c>
      <c r="O1594" s="153">
        <f>IFERROR(__xludf.DUMMYFUNCTION("TO_DATE(INT((P1594/(60*60*24))+""1/1/1970""))"),43967.0)</f>
        <v>43967</v>
      </c>
      <c r="P1594" s="13">
        <v>1.5895872E9</v>
      </c>
      <c r="Q1594" s="13">
        <v>34270.6897</v>
      </c>
      <c r="AE1594" s="153">
        <f>IFERROR(__xludf.DUMMYFUNCTION("TO_DATE(INT((AF1594/(60*60*24))+""1/1/1970""))"),43971.0)</f>
        <v>43971</v>
      </c>
      <c r="AF1594" s="152">
        <v>1.5899508E9</v>
      </c>
      <c r="AG1594" s="152">
        <v>93503.3016</v>
      </c>
      <c r="AH1594" s="156"/>
    </row>
    <row r="1595">
      <c r="A1595" s="152">
        <v>1.5508692E9</v>
      </c>
      <c r="B1595" s="152">
        <v>123984.2497</v>
      </c>
      <c r="O1595" s="153">
        <f>IFERROR(__xludf.DUMMYFUNCTION("TO_DATE(INT((P1595/(60*60*24))+""1/1/1970""))"),43968.0)</f>
        <v>43968</v>
      </c>
      <c r="P1595" s="13">
        <v>1.5896736E9</v>
      </c>
      <c r="Q1595" s="13">
        <v>34270.6897</v>
      </c>
      <c r="AE1595" s="153">
        <f>IFERROR(__xludf.DUMMYFUNCTION("TO_DATE(INT((AF1595/(60*60*24))+""1/1/1970""))"),43972.0)</f>
        <v>43972</v>
      </c>
      <c r="AF1595" s="156">
        <v>1.59003E9</v>
      </c>
      <c r="AG1595" s="156">
        <v>93958.6385</v>
      </c>
      <c r="AH1595" s="156"/>
    </row>
    <row r="1596">
      <c r="A1596" s="156">
        <v>1.55110506E9</v>
      </c>
      <c r="B1596" s="156">
        <v>124705.8345</v>
      </c>
      <c r="O1596" s="153">
        <f>IFERROR(__xludf.DUMMYFUNCTION("TO_DATE(INT((P1596/(60*60*24))+""1/1/1970""))"),43969.0)</f>
        <v>43969</v>
      </c>
      <c r="P1596" s="13">
        <v>1.58976E9</v>
      </c>
      <c r="Q1596" s="13">
        <v>34237.8976</v>
      </c>
      <c r="AE1596" s="153">
        <f>IFERROR(__xludf.DUMMYFUNCTION("TO_DATE(INT((AF1596/(60*60*24))+""1/1/1970""))"),43973.0)</f>
        <v>43973</v>
      </c>
      <c r="AF1596" s="152">
        <v>1.5901092E9</v>
      </c>
      <c r="AG1596" s="152">
        <v>93700.8845</v>
      </c>
      <c r="AH1596" s="156"/>
    </row>
    <row r="1597">
      <c r="A1597" s="152">
        <v>1.5511284E9</v>
      </c>
      <c r="B1597" s="152">
        <v>124152.4719</v>
      </c>
      <c r="O1597" s="153">
        <f>IFERROR(__xludf.DUMMYFUNCTION("TO_DATE(INT((P1597/(60*60*24))+""1/1/1970""))"),43970.0)</f>
        <v>43970</v>
      </c>
      <c r="P1597" s="13">
        <v>1.5898968E9</v>
      </c>
      <c r="Q1597" s="13">
        <v>34188.2336</v>
      </c>
      <c r="AE1597" s="153">
        <f>IFERROR(__xludf.DUMMYFUNCTION("TO_DATE(INT((AF1597/(60*60*24))+""1/1/1970""))"),43974.0)</f>
        <v>43974</v>
      </c>
      <c r="AF1597" s="156">
        <v>1.590192E9</v>
      </c>
      <c r="AG1597" s="156">
        <v>93299.7442</v>
      </c>
      <c r="AH1597" s="156"/>
    </row>
    <row r="1598">
      <c r="A1598" s="156">
        <v>1.55119146E9</v>
      </c>
      <c r="B1598" s="156">
        <v>124024.0918</v>
      </c>
      <c r="O1598" s="153">
        <f>IFERROR(__xludf.DUMMYFUNCTION("TO_DATE(INT((P1598/(60*60*24))+""1/1/1970""))"),43971.0)</f>
        <v>43971</v>
      </c>
      <c r="P1598" s="13">
        <v>1.5899832E9</v>
      </c>
      <c r="Q1598" s="13">
        <v>33996.8994</v>
      </c>
      <c r="AE1598" s="153">
        <f>IFERROR(__xludf.DUMMYFUNCTION("TO_DATE(INT((AF1598/(60*60*24))+""1/1/1970""))"),43975.0)</f>
        <v>43975</v>
      </c>
      <c r="AF1598" s="152">
        <v>1.5903576E9</v>
      </c>
      <c r="AG1598" s="152">
        <v>93299.7442</v>
      </c>
      <c r="AH1598" s="156"/>
    </row>
    <row r="1599">
      <c r="A1599" s="152">
        <v>1.5512148E9</v>
      </c>
      <c r="B1599" s="152">
        <v>124063.9339</v>
      </c>
      <c r="O1599" s="153">
        <f>IFERROR(__xludf.DUMMYFUNCTION("TO_DATE(INT((P1599/(60*60*24))+""1/1/1970""))"),43972.0)</f>
        <v>43972</v>
      </c>
      <c r="P1599" s="13">
        <v>1.5900696E9</v>
      </c>
      <c r="Q1599" s="13">
        <v>34036.1379</v>
      </c>
      <c r="AE1599" s="153">
        <f>IFERROR(__xludf.DUMMYFUNCTION("TO_DATE(INT((AF1599/(60*60*24))+""1/1/1970""))"),43976.0)</f>
        <v>43976</v>
      </c>
      <c r="AF1599" s="152">
        <v>1.5903972E9</v>
      </c>
      <c r="AG1599" s="152">
        <v>93347.9664</v>
      </c>
      <c r="AH1599" s="156"/>
    </row>
    <row r="1600">
      <c r="A1600" s="156">
        <v>1.55127786E9</v>
      </c>
      <c r="B1600" s="156">
        <v>123820.4544</v>
      </c>
      <c r="O1600" s="153">
        <f>IFERROR(__xludf.DUMMYFUNCTION("TO_DATE(INT((P1600/(60*60*24))+""1/1/1970""))"),43973.0)</f>
        <v>43973</v>
      </c>
      <c r="P1600" s="13">
        <v>1.590156E9</v>
      </c>
      <c r="Q1600" s="13">
        <v>34034.4978</v>
      </c>
      <c r="AE1600" s="153">
        <f>IFERROR(__xludf.DUMMYFUNCTION("TO_DATE(INT((AF1600/(60*60*24))+""1/1/1970""))"),43977.0)</f>
        <v>43977</v>
      </c>
      <c r="AF1600" s="156">
        <v>1.5904764E9</v>
      </c>
      <c r="AG1600" s="156">
        <v>93293.7698</v>
      </c>
      <c r="AH1600" s="156"/>
    </row>
    <row r="1601">
      <c r="A1601" s="152">
        <v>1.5513012E9</v>
      </c>
      <c r="B1601" s="152">
        <v>124010.8111</v>
      </c>
      <c r="O1601" s="153">
        <f>IFERROR(__xludf.DUMMYFUNCTION("TO_DATE(INT((P1601/(60*60*24))+""1/1/1970""))"),43974.0)</f>
        <v>43974</v>
      </c>
      <c r="P1601" s="13">
        <v>1.590192E9</v>
      </c>
      <c r="Q1601" s="13">
        <v>34063.4763</v>
      </c>
      <c r="AE1601" s="153">
        <f>IFERROR(__xludf.DUMMYFUNCTION("TO_DATE(INT((AF1601/(60*60*24))+""1/1/1970""))"),43978.0)</f>
        <v>43978</v>
      </c>
      <c r="AF1601" s="152">
        <v>1.5905556E9</v>
      </c>
      <c r="AG1601" s="152">
        <v>93954.7978</v>
      </c>
      <c r="AH1601" s="156"/>
    </row>
    <row r="1602">
      <c r="A1602" s="156">
        <v>1.55136426E9</v>
      </c>
      <c r="B1602" s="156">
        <v>123926.7</v>
      </c>
      <c r="O1602" s="153">
        <f>IFERROR(__xludf.DUMMYFUNCTION("TO_DATE(INT((P1602/(60*60*24))+""1/1/1970""))"),43975.0)</f>
        <v>43975</v>
      </c>
      <c r="P1602" s="13">
        <v>1.5902784E9</v>
      </c>
      <c r="Q1602" s="13">
        <v>34063.4763</v>
      </c>
      <c r="AE1602" s="153">
        <f>IFERROR(__xludf.DUMMYFUNCTION("TO_DATE(INT((AF1602/(60*60*24))+""1/1/1970""))"),43979.0)</f>
        <v>43979</v>
      </c>
      <c r="AF1602" s="156">
        <v>1.5906348E9</v>
      </c>
      <c r="AG1602" s="156">
        <v>94276.5636</v>
      </c>
      <c r="AH1602" s="156"/>
    </row>
    <row r="1603">
      <c r="A1603" s="152">
        <v>1.5513876E9</v>
      </c>
      <c r="B1603" s="152">
        <v>123780.6123</v>
      </c>
      <c r="O1603" s="153">
        <f>IFERROR(__xludf.DUMMYFUNCTION("TO_DATE(INT((P1603/(60*60*24))+""1/1/1970""))"),43976.0)</f>
        <v>43976</v>
      </c>
      <c r="P1603" s="13">
        <v>1.5903648E9</v>
      </c>
      <c r="Q1603" s="13">
        <v>34044.1754</v>
      </c>
      <c r="AE1603" s="153">
        <f>IFERROR(__xludf.DUMMYFUNCTION("TO_DATE(INT((AF1603/(60*60*24))+""1/1/1970""))"),43980.0)</f>
        <v>43980</v>
      </c>
      <c r="AF1603" s="152">
        <v>1.590714E9</v>
      </c>
      <c r="AG1603" s="152">
        <v>94801.0332</v>
      </c>
      <c r="AH1603" s="156"/>
    </row>
    <row r="1604">
      <c r="A1604" s="156">
        <v>1.55145066E9</v>
      </c>
      <c r="B1604" s="156">
        <v>124665.9924</v>
      </c>
      <c r="O1604" s="153">
        <f>IFERROR(__xludf.DUMMYFUNCTION("TO_DATE(INT((P1604/(60*60*24))+""1/1/1970""))"),43977.0)</f>
        <v>43977</v>
      </c>
      <c r="P1604" s="13">
        <v>1.5904512E9</v>
      </c>
      <c r="Q1604" s="13">
        <v>34057.0914</v>
      </c>
      <c r="AE1604" s="153">
        <f>IFERROR(__xludf.DUMMYFUNCTION("TO_DATE(INT((AF1604/(60*60*24))+""1/1/1970""))"),43981.0)</f>
        <v>43981</v>
      </c>
      <c r="AF1604" s="156">
        <v>1.5907968E9</v>
      </c>
      <c r="AG1604" s="156">
        <v>95031.9022</v>
      </c>
      <c r="AH1604" s="156"/>
    </row>
    <row r="1605">
      <c r="A1605" s="152">
        <v>1.551474E9</v>
      </c>
      <c r="B1605" s="152">
        <v>124550.8929</v>
      </c>
      <c r="O1605" s="153">
        <f>IFERROR(__xludf.DUMMYFUNCTION("TO_DATE(INT((P1605/(60*60*24))+""1/1/1970""))"),43978.0)</f>
        <v>43978</v>
      </c>
      <c r="P1605" s="13">
        <v>1.590588E9</v>
      </c>
      <c r="Q1605" s="13">
        <v>33990.7801</v>
      </c>
      <c r="AE1605" s="153">
        <f>IFERROR(__xludf.DUMMYFUNCTION("TO_DATE(INT((AF1605/(60*60*24))+""1/1/1970""))"),43982.0)</f>
        <v>43982</v>
      </c>
      <c r="AF1605" s="152">
        <v>1.590966E9</v>
      </c>
      <c r="AG1605" s="152">
        <v>95031.9022</v>
      </c>
      <c r="AH1605" s="156"/>
    </row>
    <row r="1606">
      <c r="A1606" s="156">
        <v>1.55170986E9</v>
      </c>
      <c r="B1606" s="156">
        <v>125152.9514</v>
      </c>
      <c r="O1606" s="153">
        <f>IFERROR(__xludf.DUMMYFUNCTION("TO_DATE(INT((P1606/(60*60*24))+""1/1/1970""))"),43979.0)</f>
        <v>43979</v>
      </c>
      <c r="P1606" s="13">
        <v>1.5906744E9</v>
      </c>
      <c r="Q1606" s="13">
        <v>33994.7275</v>
      </c>
      <c r="AE1606" s="153">
        <f>IFERROR(__xludf.DUMMYFUNCTION("TO_DATE(INT((AF1606/(60*60*24))+""1/1/1970""))"),43983.0)</f>
        <v>43983</v>
      </c>
      <c r="AF1606" s="156">
        <v>1.5910056E9</v>
      </c>
      <c r="AG1606" s="156">
        <v>95121.5186</v>
      </c>
      <c r="AH1606" s="156"/>
    </row>
    <row r="1607">
      <c r="A1607" s="152">
        <v>1.5517332E9</v>
      </c>
      <c r="B1607" s="152">
        <v>124099.3491</v>
      </c>
      <c r="O1607" s="153">
        <f>IFERROR(__xludf.DUMMYFUNCTION("TO_DATE(INT((P1607/(60*60*24))+""1/1/1970""))"),43980.0)</f>
        <v>43980</v>
      </c>
      <c r="P1607" s="13">
        <v>1.5907608E9</v>
      </c>
      <c r="Q1607" s="13">
        <v>34068.6188</v>
      </c>
      <c r="AE1607" s="153">
        <f>IFERROR(__xludf.DUMMYFUNCTION("TO_DATE(INT((AF1607/(60*60*24))+""1/1/1970""))"),43984.0)</f>
        <v>43984</v>
      </c>
      <c r="AF1607" s="152">
        <v>1.5910848E9</v>
      </c>
      <c r="AG1607" s="152">
        <v>95203.4537</v>
      </c>
      <c r="AH1607" s="156"/>
    </row>
    <row r="1608">
      <c r="A1608" s="156">
        <v>1.55179626E9</v>
      </c>
      <c r="B1608" s="156">
        <v>124108.2029</v>
      </c>
      <c r="O1608" s="153">
        <f>IFERROR(__xludf.DUMMYFUNCTION("TO_DATE(INT((P1608/(60*60*24))+""1/1/1970""))"),43981.0)</f>
        <v>43981</v>
      </c>
      <c r="P1608" s="13">
        <v>1.5907968E9</v>
      </c>
      <c r="Q1608" s="13">
        <v>34050.2905</v>
      </c>
      <c r="AE1608" s="153">
        <f>IFERROR(__xludf.DUMMYFUNCTION("TO_DATE(INT((AF1608/(60*60*24))+""1/1/1970""))"),43985.0)</f>
        <v>43985</v>
      </c>
      <c r="AF1608" s="156">
        <v>1.591164E9</v>
      </c>
      <c r="AG1608" s="156">
        <v>95717.6814</v>
      </c>
      <c r="AH1608" s="156"/>
    </row>
    <row r="1609">
      <c r="A1609" s="152">
        <v>1.5518196E9</v>
      </c>
      <c r="B1609" s="152">
        <v>123931.1269</v>
      </c>
      <c r="O1609" s="153">
        <f>IFERROR(__xludf.DUMMYFUNCTION("TO_DATE(INT((P1609/(60*60*24))+""1/1/1970""))"),43982.0)</f>
        <v>43982</v>
      </c>
      <c r="P1609" s="13">
        <v>1.5908832E9</v>
      </c>
      <c r="Q1609" s="13">
        <v>34050.2905</v>
      </c>
      <c r="AE1609" s="153">
        <f>IFERROR(__xludf.DUMMYFUNCTION("TO_DATE(INT((AF1609/(60*60*24))+""1/1/1970""))"),43986.0)</f>
        <v>43986</v>
      </c>
      <c r="AF1609" s="152">
        <v>1.5912432E9</v>
      </c>
      <c r="AG1609" s="152">
        <v>96140.159</v>
      </c>
      <c r="AH1609" s="156"/>
    </row>
    <row r="1610">
      <c r="A1610" s="156">
        <v>1.55188266E9</v>
      </c>
      <c r="B1610" s="156">
        <v>123953.2614</v>
      </c>
      <c r="O1610" s="153">
        <f>IFERROR(__xludf.DUMMYFUNCTION("TO_DATE(INT((P1610/(60*60*24))+""1/1/1970""))"),43983.0)</f>
        <v>43983</v>
      </c>
      <c r="P1610" s="13">
        <v>1.5909696E9</v>
      </c>
      <c r="Q1610" s="13">
        <v>34054.6213</v>
      </c>
      <c r="AE1610" s="153">
        <f>IFERROR(__xludf.DUMMYFUNCTION("TO_DATE(INT((AF1610/(60*60*24))+""1/1/1970""))"),43987.0)</f>
        <v>43987</v>
      </c>
      <c r="AF1610" s="156">
        <v>1.5913224E9</v>
      </c>
      <c r="AG1610" s="156">
        <v>96998.7699</v>
      </c>
      <c r="AH1610" s="156"/>
    </row>
    <row r="1611">
      <c r="A1611" s="152">
        <v>1.551906E9</v>
      </c>
      <c r="B1611" s="152">
        <v>123182.9807</v>
      </c>
      <c r="O1611" s="153">
        <f>IFERROR(__xludf.DUMMYFUNCTION("TO_DATE(INT((P1611/(60*60*24))+""1/1/1970""))"),43984.0)</f>
        <v>43984</v>
      </c>
      <c r="P1611" s="13">
        <v>1.5911064E9</v>
      </c>
      <c r="Q1611" s="13">
        <v>34078.277</v>
      </c>
      <c r="AE1611" s="153">
        <f>IFERROR(__xludf.DUMMYFUNCTION("TO_DATE(INT((AF1611/(60*60*24))+""1/1/1970""))"),43988.0)</f>
        <v>43988</v>
      </c>
      <c r="AF1611" s="152">
        <v>1.5914016E9</v>
      </c>
      <c r="AG1611" s="152">
        <v>96621.1006</v>
      </c>
      <c r="AH1611" s="156"/>
    </row>
    <row r="1612">
      <c r="A1612" s="156">
        <v>1.55196906E9</v>
      </c>
      <c r="B1612" s="156">
        <v>122948.355</v>
      </c>
      <c r="O1612" s="153">
        <f>IFERROR(__xludf.DUMMYFUNCTION("TO_DATE(INT((P1612/(60*60*24))+""1/1/1970""))"),43985.0)</f>
        <v>43985</v>
      </c>
      <c r="P1612" s="13">
        <v>1.5911928E9</v>
      </c>
      <c r="Q1612" s="13">
        <v>33731.6192</v>
      </c>
      <c r="AE1612" s="153">
        <f>IFERROR(__xludf.DUMMYFUNCTION("TO_DATE(INT((AF1612/(60*60*24))+""1/1/1970""))"),43989.0)</f>
        <v>43989</v>
      </c>
      <c r="AF1612" s="156">
        <v>1.5915672E9</v>
      </c>
      <c r="AG1612" s="156">
        <v>96621.1006</v>
      </c>
      <c r="AH1612" s="156"/>
    </row>
    <row r="1613">
      <c r="A1613" s="152">
        <v>1.5519924E9</v>
      </c>
      <c r="B1613" s="152">
        <v>122155.9398</v>
      </c>
      <c r="O1613" s="153">
        <f>IFERROR(__xludf.DUMMYFUNCTION("TO_DATE(INT((P1613/(60*60*24))+""1/1/1970""))"),43986.0)</f>
        <v>43986</v>
      </c>
      <c r="P1613" s="13">
        <v>1.5912792E9</v>
      </c>
      <c r="Q1613" s="13">
        <v>33735.2271</v>
      </c>
      <c r="AE1613" s="153">
        <f>IFERROR(__xludf.DUMMYFUNCTION("TO_DATE(INT((AF1613/(60*60*24))+""1/1/1970""))"),43990.0)</f>
        <v>43990</v>
      </c>
      <c r="AF1613" s="156">
        <v>1.5916068E9</v>
      </c>
      <c r="AG1613" s="156">
        <v>96829.7789</v>
      </c>
      <c r="AH1613" s="156"/>
    </row>
    <row r="1614">
      <c r="A1614" s="156">
        <v>1.55205546E9</v>
      </c>
      <c r="B1614" s="156">
        <v>121177.5948</v>
      </c>
      <c r="O1614" s="153">
        <f>IFERROR(__xludf.DUMMYFUNCTION("TO_DATE(INT((P1614/(60*60*24))+""1/1/1970""))"),43987.0)</f>
        <v>43987</v>
      </c>
      <c r="P1614" s="13">
        <v>1.5913656E9</v>
      </c>
      <c r="Q1614" s="13">
        <v>33743.7228</v>
      </c>
      <c r="AE1614" s="153">
        <f>IFERROR(__xludf.DUMMYFUNCTION("TO_DATE(INT((AF1614/(60*60*24))+""1/1/1970""))"),43991.0)</f>
        <v>43991</v>
      </c>
      <c r="AF1614" s="152">
        <v>1.591686E9</v>
      </c>
      <c r="AG1614" s="152">
        <v>96730.3473</v>
      </c>
      <c r="AH1614" s="156"/>
    </row>
    <row r="1615">
      <c r="A1615" s="152">
        <v>1.5520788E9</v>
      </c>
      <c r="B1615" s="152">
        <v>121912.4603</v>
      </c>
      <c r="O1615" s="153">
        <f>IFERROR(__xludf.DUMMYFUNCTION("TO_DATE(INT((P1615/(60*60*24))+""1/1/1970""))"),43988.0)</f>
        <v>43988</v>
      </c>
      <c r="P1615" s="13">
        <v>1.5914016E9</v>
      </c>
      <c r="Q1615" s="13">
        <v>33697.775</v>
      </c>
      <c r="AE1615" s="153">
        <f>IFERROR(__xludf.DUMMYFUNCTION("TO_DATE(INT((AF1615/(60*60*24))+""1/1/1970""))"),43992.0)</f>
        <v>43992</v>
      </c>
      <c r="AF1615" s="156">
        <v>1.5917652E9</v>
      </c>
      <c r="AG1615" s="156">
        <v>96967.6175</v>
      </c>
      <c r="AH1615" s="156"/>
    </row>
    <row r="1616">
      <c r="A1616" s="156">
        <v>1.55231106E9</v>
      </c>
      <c r="B1616" s="156">
        <v>122279.893</v>
      </c>
      <c r="O1616" s="153">
        <f>IFERROR(__xludf.DUMMYFUNCTION("TO_DATE(INT((P1616/(60*60*24))+""1/1/1970""))"),43989.0)</f>
        <v>43989</v>
      </c>
      <c r="P1616" s="13">
        <v>1.591488E9</v>
      </c>
      <c r="Q1616" s="13">
        <v>33697.775</v>
      </c>
      <c r="AE1616" s="153">
        <f>IFERROR(__xludf.DUMMYFUNCTION("TO_DATE(INT((AF1616/(60*60*24))+""1/1/1970""))"),43993.0)</f>
        <v>43993</v>
      </c>
      <c r="AF1616" s="152">
        <v>1.5918444E9</v>
      </c>
      <c r="AG1616" s="152">
        <v>97264.2053</v>
      </c>
      <c r="AH1616" s="156"/>
    </row>
    <row r="1617">
      <c r="A1617" s="152">
        <v>1.5523344E9</v>
      </c>
      <c r="B1617" s="152">
        <v>123674.3666</v>
      </c>
      <c r="O1617" s="153">
        <f>IFERROR(__xludf.DUMMYFUNCTION("TO_DATE(INT((P1617/(60*60*24))+""1/1/1970""))"),43990.0)</f>
        <v>43990</v>
      </c>
      <c r="P1617" s="13">
        <v>1.5915744E9</v>
      </c>
      <c r="Q1617" s="13">
        <v>33686.023</v>
      </c>
      <c r="AE1617" s="153">
        <f>IFERROR(__xludf.DUMMYFUNCTION("TO_DATE(INT((AF1617/(60*60*24))+""1/1/1970""))"),43994.0)</f>
        <v>43994</v>
      </c>
      <c r="AF1617" s="156">
        <v>1.5919236E9</v>
      </c>
      <c r="AG1617" s="156">
        <v>96590.8017</v>
      </c>
      <c r="AH1617" s="156"/>
    </row>
    <row r="1618">
      <c r="A1618" s="156">
        <v>1.55239746E9</v>
      </c>
      <c r="B1618" s="156">
        <v>123944.4076</v>
      </c>
      <c r="O1618" s="153">
        <f>IFERROR(__xludf.DUMMYFUNCTION("TO_DATE(INT((P1618/(60*60*24))+""1/1/1970""))"),43991.0)</f>
        <v>43991</v>
      </c>
      <c r="P1618" s="13">
        <v>1.5917112E9</v>
      </c>
      <c r="Q1618" s="13">
        <v>33892.3282</v>
      </c>
      <c r="AE1618" s="153">
        <f>IFERROR(__xludf.DUMMYFUNCTION("TO_DATE(INT((AF1618/(60*60*24))+""1/1/1970""))"),43995.0)</f>
        <v>43995</v>
      </c>
      <c r="AF1618" s="152">
        <v>1.5920064E9</v>
      </c>
      <c r="AG1618" s="152">
        <v>96312.9907</v>
      </c>
      <c r="AH1618" s="156"/>
    </row>
    <row r="1619">
      <c r="A1619" s="152">
        <v>1.5524208E9</v>
      </c>
      <c r="B1619" s="152">
        <v>124139.1912</v>
      </c>
      <c r="O1619" s="153">
        <f>IFERROR(__xludf.DUMMYFUNCTION("TO_DATE(INT((P1619/(60*60*24))+""1/1/1970""))"),43992.0)</f>
        <v>43992</v>
      </c>
      <c r="P1619" s="13">
        <v>1.5917976E9</v>
      </c>
      <c r="Q1619" s="13">
        <v>34016.5482</v>
      </c>
      <c r="AE1619" s="153">
        <f>IFERROR(__xludf.DUMMYFUNCTION("TO_DATE(INT((AF1619/(60*60*24))+""1/1/1970""))"),43996.0)</f>
        <v>43996</v>
      </c>
      <c r="AF1619" s="156">
        <v>1.592172E9</v>
      </c>
      <c r="AG1619" s="156">
        <v>96312.9907</v>
      </c>
      <c r="AH1619" s="156"/>
    </row>
    <row r="1620">
      <c r="A1620" s="156">
        <v>1.55248386E9</v>
      </c>
      <c r="B1620" s="156">
        <v>124577.4543</v>
      </c>
      <c r="O1620" s="153">
        <f>IFERROR(__xludf.DUMMYFUNCTION("TO_DATE(INT((P1620/(60*60*24))+""1/1/1970""))"),43993.0)</f>
        <v>43993</v>
      </c>
      <c r="P1620" s="13">
        <v>1.591884E9</v>
      </c>
      <c r="Q1620" s="13">
        <v>34122.8962</v>
      </c>
      <c r="AE1620" s="153">
        <f>IFERROR(__xludf.DUMMYFUNCTION("TO_DATE(INT((AF1620/(60*60*24))+""1/1/1970""))"),43997.0)</f>
        <v>43997</v>
      </c>
      <c r="AF1620" s="156">
        <v>1.5922116E9</v>
      </c>
      <c r="AG1620" s="156">
        <v>96281.8383</v>
      </c>
      <c r="AH1620" s="156"/>
    </row>
    <row r="1621">
      <c r="A1621" s="152">
        <v>1.5525072E9</v>
      </c>
      <c r="B1621" s="152">
        <v>124958.1678</v>
      </c>
      <c r="O1621" s="153">
        <f>IFERROR(__xludf.DUMMYFUNCTION("TO_DATE(INT((P1621/(60*60*24))+""1/1/1970""))"),43994.0)</f>
        <v>43994</v>
      </c>
      <c r="P1621" s="13">
        <v>1.5919704E9</v>
      </c>
      <c r="Q1621" s="13">
        <v>34236.5295</v>
      </c>
      <c r="AE1621" s="153">
        <f>IFERROR(__xludf.DUMMYFUNCTION("TO_DATE(INT((AF1621/(60*60*24))+""1/1/1970""))"),43998.0)</f>
        <v>43998</v>
      </c>
      <c r="AF1621" s="152">
        <v>1.5922908E9</v>
      </c>
      <c r="AG1621" s="152">
        <v>97015.8397</v>
      </c>
      <c r="AH1621" s="156"/>
    </row>
    <row r="1622">
      <c r="A1622" s="156">
        <v>1.55257026E9</v>
      </c>
      <c r="B1622" s="156">
        <v>125015.7175</v>
      </c>
      <c r="O1622" s="153">
        <f>IFERROR(__xludf.DUMMYFUNCTION("TO_DATE(INT((P1622/(60*60*24))+""1/1/1970""))"),43995.0)</f>
        <v>43995</v>
      </c>
      <c r="P1622" s="13">
        <v>1.5920064E9</v>
      </c>
      <c r="Q1622" s="13">
        <v>34106.8216</v>
      </c>
      <c r="AE1622" s="153">
        <f>IFERROR(__xludf.DUMMYFUNCTION("TO_DATE(INT((AF1622/(60*60*24))+""1/1/1970""))"),43999.0)</f>
        <v>43999</v>
      </c>
      <c r="AF1622" s="156">
        <v>1.59237E9</v>
      </c>
      <c r="AG1622" s="156">
        <v>96395.3525</v>
      </c>
      <c r="AH1622" s="156"/>
    </row>
    <row r="1623">
      <c r="A1623" s="152">
        <v>1.5525936E9</v>
      </c>
      <c r="B1623" s="152">
        <v>124878.4836</v>
      </c>
      <c r="O1623" s="153">
        <f>IFERROR(__xludf.DUMMYFUNCTION("TO_DATE(INT((P1623/(60*60*24))+""1/1/1970""))"),43996.0)</f>
        <v>43996</v>
      </c>
      <c r="P1623" s="13">
        <v>1.5920928E9</v>
      </c>
      <c r="Q1623" s="13">
        <v>34106.8216</v>
      </c>
      <c r="AE1623" s="153">
        <f>IFERROR(__xludf.DUMMYFUNCTION("TO_DATE(INT((AF1623/(60*60*24))+""1/1/1970""))"),44000.0)</f>
        <v>44000</v>
      </c>
      <c r="AF1623" s="152">
        <v>1.5924492E9</v>
      </c>
      <c r="AG1623" s="152">
        <v>96197.7695</v>
      </c>
      <c r="AH1623" s="156"/>
    </row>
    <row r="1624">
      <c r="A1624" s="156">
        <v>1.5526224E9</v>
      </c>
      <c r="B1624" s="156">
        <v>124878.4836</v>
      </c>
      <c r="O1624" s="153">
        <f>IFERROR(__xludf.DUMMYFUNCTION("TO_DATE(INT((P1624/(60*60*24))+""1/1/1970""))"),43997.0)</f>
        <v>43997</v>
      </c>
      <c r="P1624" s="13">
        <v>1.5921792E9</v>
      </c>
      <c r="Q1624" s="13">
        <v>34123.5733</v>
      </c>
      <c r="AE1624" s="153">
        <f>IFERROR(__xludf.DUMMYFUNCTION("TO_DATE(INT((AF1624/(60*60*24))+""1/1/1970""))"),44001.0)</f>
        <v>44001</v>
      </c>
      <c r="AF1624" s="156">
        <v>1.5925284E9</v>
      </c>
      <c r="AG1624" s="156">
        <v>95909.2899</v>
      </c>
      <c r="AH1624" s="156"/>
    </row>
    <row r="1625">
      <c r="A1625" s="152">
        <v>1.55266188E9</v>
      </c>
      <c r="B1625" s="152">
        <v>125195.567</v>
      </c>
      <c r="O1625" s="153">
        <f>IFERROR(__xludf.DUMMYFUNCTION("TO_DATE(INT((P1625/(60*60*24))+""1/1/1970""))"),43998.0)</f>
        <v>43998</v>
      </c>
      <c r="P1625" s="13">
        <v>1.592316E9</v>
      </c>
      <c r="Q1625" s="13">
        <v>34107.0406</v>
      </c>
      <c r="AE1625" s="153">
        <f>IFERROR(__xludf.DUMMYFUNCTION("TO_DATE(INT((AF1625/(60*60*24))+""1/1/1970""))"),44002.0)</f>
        <v>44002</v>
      </c>
      <c r="AF1625" s="152">
        <v>1.5926112E9</v>
      </c>
      <c r="AG1625" s="152">
        <v>95648.9755</v>
      </c>
      <c r="AH1625" s="156"/>
    </row>
    <row r="1626">
      <c r="A1626" s="156">
        <v>1.55268E9</v>
      </c>
      <c r="B1626" s="156">
        <v>125493.476</v>
      </c>
      <c r="O1626" s="153">
        <f>IFERROR(__xludf.DUMMYFUNCTION("TO_DATE(INT((P1626/(60*60*24))+""1/1/1970""))"),43999.0)</f>
        <v>43999</v>
      </c>
      <c r="P1626" s="13">
        <v>1.5924024E9</v>
      </c>
      <c r="Q1626" s="13">
        <v>34135.0161</v>
      </c>
      <c r="AE1626" s="153">
        <f>IFERROR(__xludf.DUMMYFUNCTION("TO_DATE(INT((AF1626/(60*60*24))+""1/1/1970""))"),44003.0)</f>
        <v>44003</v>
      </c>
      <c r="AF1626" s="156">
        <v>1.5927768E9</v>
      </c>
      <c r="AG1626" s="156">
        <v>95648.9755</v>
      </c>
      <c r="AH1626" s="156"/>
    </row>
    <row r="1627">
      <c r="A1627" s="152">
        <v>1.55291586E9</v>
      </c>
      <c r="B1627" s="152">
        <v>125653.5464</v>
      </c>
      <c r="O1627" s="153">
        <f>IFERROR(__xludf.DUMMYFUNCTION("TO_DATE(INT((P1627/(60*60*24))+""1/1/1970""))"),44000.0)</f>
        <v>44000</v>
      </c>
      <c r="P1627" s="13">
        <v>1.5924888E9</v>
      </c>
      <c r="Q1627" s="13">
        <v>34223.3437</v>
      </c>
      <c r="AE1627" s="153">
        <f>IFERROR(__xludf.DUMMYFUNCTION("TO_DATE(INT((AF1627/(60*60*24))+""1/1/1970""))"),44004.0)</f>
        <v>44004</v>
      </c>
      <c r="AF1627" s="156">
        <v>1.5928164E9</v>
      </c>
      <c r="AG1627" s="156">
        <v>95641.2941</v>
      </c>
      <c r="AH1627" s="156"/>
    </row>
    <row r="1628">
      <c r="A1628" s="156">
        <v>1.5529392E9</v>
      </c>
      <c r="B1628" s="156">
        <v>125947.0089</v>
      </c>
      <c r="O1628" s="153">
        <f>IFERROR(__xludf.DUMMYFUNCTION("TO_DATE(INT((P1628/(60*60*24))+""1/1/1970""))"),44001.0)</f>
        <v>44001</v>
      </c>
      <c r="P1628" s="13">
        <v>1.5925752E9</v>
      </c>
      <c r="Q1628" s="13">
        <v>34224.211</v>
      </c>
      <c r="AE1628" s="153">
        <f>IFERROR(__xludf.DUMMYFUNCTION("TO_DATE(INT((AF1628/(60*60*24))+""1/1/1970""))"),44005.0)</f>
        <v>44005</v>
      </c>
      <c r="AF1628" s="152">
        <v>1.5928956E9</v>
      </c>
      <c r="AG1628" s="152">
        <v>96504.1724</v>
      </c>
      <c r="AH1628" s="156"/>
    </row>
    <row r="1629">
      <c r="A1629" s="152">
        <v>1.55300226E9</v>
      </c>
      <c r="B1629" s="152">
        <v>126476.1307</v>
      </c>
      <c r="O1629" s="153">
        <f>IFERROR(__xludf.DUMMYFUNCTION("TO_DATE(INT((P1629/(60*60*24))+""1/1/1970""))"),44002.0)</f>
        <v>44002</v>
      </c>
      <c r="P1629" s="13">
        <v>1.5926112E9</v>
      </c>
      <c r="Q1629" s="13">
        <v>34236.1037</v>
      </c>
      <c r="AE1629" s="153">
        <f>IFERROR(__xludf.DUMMYFUNCTION("TO_DATE(INT((AF1629/(60*60*24))+""1/1/1970""))"),44006.0)</f>
        <v>44006</v>
      </c>
      <c r="AF1629" s="156">
        <v>1.5929748E9</v>
      </c>
      <c r="AG1629" s="156">
        <v>96801.187</v>
      </c>
      <c r="AH1629" s="156"/>
    </row>
    <row r="1630">
      <c r="A1630" s="156">
        <v>1.5530256E9</v>
      </c>
      <c r="B1630" s="156">
        <v>125978.1337</v>
      </c>
      <c r="O1630" s="153">
        <f>IFERROR(__xludf.DUMMYFUNCTION("TO_DATE(INT((P1630/(60*60*24))+""1/1/1970""))"),44003.0)</f>
        <v>44003</v>
      </c>
      <c r="P1630" s="13">
        <v>1.5926976E9</v>
      </c>
      <c r="Q1630" s="13">
        <v>34236.1037</v>
      </c>
      <c r="AE1630" s="153">
        <f>IFERROR(__xludf.DUMMYFUNCTION("TO_DATE(INT((AF1630/(60*60*24))+""1/1/1970""))"),44007.0)</f>
        <v>44007</v>
      </c>
      <c r="AF1630" s="152">
        <v>1.593054E9</v>
      </c>
      <c r="AG1630" s="152">
        <v>96268.1825</v>
      </c>
      <c r="AH1630" s="156"/>
    </row>
    <row r="1631">
      <c r="A1631" s="152">
        <v>1.55308866E9</v>
      </c>
      <c r="B1631" s="152">
        <v>125711.3496</v>
      </c>
      <c r="O1631" s="153">
        <f>IFERROR(__xludf.DUMMYFUNCTION("TO_DATE(INT((P1631/(60*60*24))+""1/1/1970""))"),44004.0)</f>
        <v>44004</v>
      </c>
      <c r="P1631" s="13">
        <v>1.592784E9</v>
      </c>
      <c r="Q1631" s="13">
        <v>34244.8683</v>
      </c>
      <c r="AE1631" s="153">
        <f>IFERROR(__xludf.DUMMYFUNCTION("TO_DATE(INT((AF1631/(60*60*24))+""1/1/1970""))"),44008.0)</f>
        <v>44008</v>
      </c>
      <c r="AF1631" s="156">
        <v>1.5931332E9</v>
      </c>
      <c r="AG1631" s="156">
        <v>95994.2122</v>
      </c>
      <c r="AH1631" s="156"/>
    </row>
    <row r="1632">
      <c r="A1632" s="156">
        <v>1.553112E9</v>
      </c>
      <c r="B1632" s="156">
        <v>125600.1896</v>
      </c>
      <c r="O1632" s="153">
        <f>IFERROR(__xludf.DUMMYFUNCTION("TO_DATE(INT((P1632/(60*60*24))+""1/1/1970""))"),44005.0)</f>
        <v>44005</v>
      </c>
      <c r="P1632" s="13">
        <v>1.5929208E9</v>
      </c>
      <c r="Q1632" s="13">
        <v>34231.4299</v>
      </c>
      <c r="AE1632" s="153">
        <f>IFERROR(__xludf.DUMMYFUNCTION("TO_DATE(INT((AF1632/(60*60*24))+""1/1/1970""))"),44009.0)</f>
        <v>44009</v>
      </c>
      <c r="AF1632" s="152">
        <v>1.593216E9</v>
      </c>
      <c r="AG1632" s="152">
        <v>95997.6261</v>
      </c>
      <c r="AH1632" s="156"/>
    </row>
    <row r="1633">
      <c r="A1633" s="152">
        <v>1.55317506E9</v>
      </c>
      <c r="B1633" s="152">
        <v>125311.1735</v>
      </c>
      <c r="O1633" s="153">
        <f>IFERROR(__xludf.DUMMYFUNCTION("TO_DATE(INT((P1633/(60*60*24))+""1/1/1970""))"),44006.0)</f>
        <v>44006</v>
      </c>
      <c r="P1633" s="13">
        <v>1.5930072E9</v>
      </c>
      <c r="Q1633" s="13">
        <v>34311.6531</v>
      </c>
      <c r="AE1633" s="153">
        <f>IFERROR(__xludf.DUMMYFUNCTION("TO_DATE(INT((AF1633/(60*60*24))+""1/1/1970""))"),44010.0)</f>
        <v>44010</v>
      </c>
      <c r="AF1633" s="156">
        <v>1.5933816E9</v>
      </c>
      <c r="AG1633" s="156">
        <v>95997.6261</v>
      </c>
      <c r="AH1633" s="156"/>
    </row>
    <row r="1634">
      <c r="A1634" s="156">
        <v>1.5531984E9</v>
      </c>
      <c r="B1634" s="156">
        <v>127014.1453</v>
      </c>
      <c r="O1634" s="153">
        <f>IFERROR(__xludf.DUMMYFUNCTION("TO_DATE(INT((P1634/(60*60*24))+""1/1/1970""))"),44007.0)</f>
        <v>44007</v>
      </c>
      <c r="P1634" s="13">
        <v>1.5930936E9</v>
      </c>
      <c r="Q1634" s="13">
        <v>34220.4641</v>
      </c>
      <c r="AE1634" s="153">
        <f>IFERROR(__xludf.DUMMYFUNCTION("TO_DATE(INT((AF1634/(60*60*24))+""1/1/1970""))"),44011.0)</f>
        <v>44011</v>
      </c>
      <c r="AF1634" s="156">
        <v>1.5934212E9</v>
      </c>
      <c r="AG1634" s="156">
        <v>96027.925</v>
      </c>
      <c r="AH1634" s="156"/>
    </row>
    <row r="1635">
      <c r="A1635" s="152">
        <v>1.55326146E9</v>
      </c>
      <c r="B1635" s="152">
        <v>126413.8811</v>
      </c>
      <c r="O1635" s="153">
        <f>IFERROR(__xludf.DUMMYFUNCTION("TO_DATE(INT((P1635/(60*60*24))+""1/1/1970""))"),44008.0)</f>
        <v>44008</v>
      </c>
      <c r="P1635" s="13">
        <v>1.59318E9</v>
      </c>
      <c r="Q1635" s="13">
        <v>34197.2952</v>
      </c>
      <c r="AE1635" s="153">
        <f>IFERROR(__xludf.DUMMYFUNCTION("TO_DATE(INT((AF1635/(60*60*24))+""1/1/1970""))"),44012.0)</f>
        <v>44012</v>
      </c>
      <c r="AF1635" s="152">
        <v>1.5935004E9</v>
      </c>
      <c r="AG1635" s="152">
        <v>96239.1638</v>
      </c>
      <c r="AH1635" s="156"/>
    </row>
    <row r="1636">
      <c r="A1636" s="156">
        <v>1.5532848E9</v>
      </c>
      <c r="B1636" s="156">
        <v>124577.5172</v>
      </c>
      <c r="O1636" s="153">
        <f>IFERROR(__xludf.DUMMYFUNCTION("TO_DATE(INT((P1636/(60*60*24))+""1/1/1970""))"),44009.0)</f>
        <v>44009</v>
      </c>
      <c r="P1636" s="13">
        <v>1.593216E9</v>
      </c>
      <c r="Q1636" s="13">
        <v>34188.762</v>
      </c>
      <c r="AE1636" s="153">
        <f>IFERROR(__xludf.DUMMYFUNCTION("TO_DATE(INT((AF1636/(60*60*24))+""1/1/1970""))"),44013.0)</f>
        <v>44013</v>
      </c>
      <c r="AF1636" s="156">
        <v>1.5935796E9</v>
      </c>
      <c r="AG1636" s="156">
        <v>96128.6368</v>
      </c>
      <c r="AH1636" s="156"/>
    </row>
    <row r="1637">
      <c r="A1637" s="152">
        <v>1.55352066E9</v>
      </c>
      <c r="B1637" s="152">
        <v>124377.4291</v>
      </c>
      <c r="O1637" s="153">
        <f>IFERROR(__xludf.DUMMYFUNCTION("TO_DATE(INT((P1637/(60*60*24))+""1/1/1970""))"),44010.0)</f>
        <v>44010</v>
      </c>
      <c r="P1637" s="13">
        <v>1.5933024E9</v>
      </c>
      <c r="Q1637" s="13">
        <v>34188.762</v>
      </c>
      <c r="AE1637" s="153">
        <f>IFERROR(__xludf.DUMMYFUNCTION("TO_DATE(INT((AF1637/(60*60*24))+""1/1/1970""))"),44014.0)</f>
        <v>44014</v>
      </c>
      <c r="AF1637" s="152">
        <v>1.5936588E9</v>
      </c>
      <c r="AG1637" s="152">
        <v>96280.1313</v>
      </c>
      <c r="AH1637" s="156"/>
    </row>
    <row r="1638">
      <c r="A1638" s="156">
        <v>1.553544E9</v>
      </c>
      <c r="B1638" s="156">
        <v>124484.1428</v>
      </c>
      <c r="O1638" s="153">
        <f>IFERROR(__xludf.DUMMYFUNCTION("TO_DATE(INT((P1638/(60*60*24))+""1/1/1970""))"),44011.0)</f>
        <v>44011</v>
      </c>
      <c r="P1638" s="13">
        <v>1.5933888E9</v>
      </c>
      <c r="Q1638" s="13">
        <v>34183.319</v>
      </c>
      <c r="AE1638" s="153">
        <f>IFERROR(__xludf.DUMMYFUNCTION("TO_DATE(INT((AF1638/(60*60*24))+""1/1/1970""))"),44015.0)</f>
        <v>44015</v>
      </c>
      <c r="AF1638" s="156">
        <v>1.593738E9</v>
      </c>
      <c r="AG1638" s="156">
        <v>96159.7892</v>
      </c>
      <c r="AH1638" s="156"/>
    </row>
    <row r="1639">
      <c r="A1639" s="152">
        <v>1.55360706E9</v>
      </c>
      <c r="B1639" s="152">
        <v>125386.7623</v>
      </c>
      <c r="O1639" s="153">
        <f>IFERROR(__xludf.DUMMYFUNCTION("TO_DATE(INT((P1639/(60*60*24))+""1/1/1970""))"),44012.0)</f>
        <v>44012</v>
      </c>
      <c r="P1639" s="13">
        <v>1.5935256E9</v>
      </c>
      <c r="Q1639" s="13">
        <v>34121.9962</v>
      </c>
      <c r="AE1639" s="153">
        <f>IFERROR(__xludf.DUMMYFUNCTION("TO_DATE(INT((AF1639/(60*60*24))+""1/1/1970""))"),44016.0)</f>
        <v>44016</v>
      </c>
      <c r="AF1639" s="152">
        <v>1.5938208E9</v>
      </c>
      <c r="AG1639" s="152">
        <v>96248.9789</v>
      </c>
      <c r="AH1639" s="156"/>
    </row>
    <row r="1640">
      <c r="A1640" s="156">
        <v>1.5536304E9</v>
      </c>
      <c r="B1640" s="156">
        <v>125408.9943</v>
      </c>
      <c r="O1640" s="153">
        <f>IFERROR(__xludf.DUMMYFUNCTION("TO_DATE(INT((P1640/(60*60*24))+""1/1/1970""))"),44013.0)</f>
        <v>44013</v>
      </c>
      <c r="P1640" s="13">
        <v>1.593612E9</v>
      </c>
      <c r="Q1640" s="13">
        <v>34055.3365</v>
      </c>
      <c r="AE1640" s="153">
        <f>IFERROR(__xludf.DUMMYFUNCTION("TO_DATE(INT((AF1640/(60*60*24))+""1/1/1970""))"),44017.0)</f>
        <v>44017</v>
      </c>
      <c r="AF1640" s="156">
        <v>1.5939864E9</v>
      </c>
      <c r="AG1640" s="156">
        <v>96248.9789</v>
      </c>
      <c r="AH1640" s="156"/>
    </row>
    <row r="1641">
      <c r="A1641" s="152">
        <v>1.55369346E9</v>
      </c>
      <c r="B1641" s="152">
        <v>125529.0472</v>
      </c>
      <c r="O1641" s="153">
        <f>IFERROR(__xludf.DUMMYFUNCTION("TO_DATE(INT((P1641/(60*60*24))+""1/1/1970""))"),44014.0)</f>
        <v>44014</v>
      </c>
      <c r="P1641" s="13">
        <v>1.5936984E9</v>
      </c>
      <c r="Q1641" s="13">
        <v>34151.518</v>
      </c>
      <c r="AE1641" s="153">
        <f>IFERROR(__xludf.DUMMYFUNCTION("TO_DATE(INT((AF1641/(60*60*24))+""1/1/1970""))"),44018.0)</f>
        <v>44018</v>
      </c>
      <c r="AF1641" s="156">
        <v>1.594026E9</v>
      </c>
      <c r="AG1641" s="156">
        <v>96239.5906</v>
      </c>
      <c r="AH1641" s="156"/>
    </row>
    <row r="1642">
      <c r="A1642" s="156">
        <v>1.5537168E9</v>
      </c>
      <c r="B1642" s="156">
        <v>124755.3733</v>
      </c>
      <c r="O1642" s="153">
        <f>IFERROR(__xludf.DUMMYFUNCTION("TO_DATE(INT((P1642/(60*60*24))+""1/1/1970""))"),44015.0)</f>
        <v>44015</v>
      </c>
      <c r="P1642" s="13">
        <v>1.5937344E9</v>
      </c>
      <c r="Q1642" s="13">
        <v>34137.4724</v>
      </c>
      <c r="AE1642" s="153">
        <f>IFERROR(__xludf.DUMMYFUNCTION("TO_DATE(INT((AF1642/(60*60*24))+""1/1/1970""))"),44019.0)</f>
        <v>44019</v>
      </c>
      <c r="AF1642" s="152">
        <v>1.5941052E9</v>
      </c>
      <c r="AG1642" s="152">
        <v>96801.187</v>
      </c>
      <c r="AH1642" s="156"/>
    </row>
    <row r="1643">
      <c r="A1643" s="152">
        <v>1.55377986E9</v>
      </c>
      <c r="B1643" s="152">
        <v>125195.567</v>
      </c>
      <c r="O1643" s="153">
        <f>IFERROR(__xludf.DUMMYFUNCTION("TO_DATE(INT((P1643/(60*60*24))+""1/1/1970""))"),44016.0)</f>
        <v>44016</v>
      </c>
      <c r="P1643" s="13">
        <v>1.5938208E9</v>
      </c>
      <c r="Q1643" s="13">
        <v>34149.0283</v>
      </c>
      <c r="AE1643" s="153">
        <f>IFERROR(__xludf.DUMMYFUNCTION("TO_DATE(INT((AF1643/(60*60*24))+""1/1/1970""))"),44020.0)</f>
        <v>44020</v>
      </c>
      <c r="AF1643" s="156">
        <v>1.5941844E9</v>
      </c>
      <c r="AG1643" s="156">
        <v>96477.7143</v>
      </c>
      <c r="AH1643" s="156"/>
    </row>
    <row r="1644">
      <c r="A1644" s="156">
        <v>1.5538032E9</v>
      </c>
      <c r="B1644" s="156">
        <v>125226.6919</v>
      </c>
      <c r="O1644" s="153">
        <f>IFERROR(__xludf.DUMMYFUNCTION("TO_DATE(INT((P1644/(60*60*24))+""1/1/1970""))"),44017.0)</f>
        <v>44017</v>
      </c>
      <c r="P1644" s="13">
        <v>1.5939072E9</v>
      </c>
      <c r="Q1644" s="13">
        <v>34149.0283</v>
      </c>
      <c r="AE1644" s="153">
        <f>IFERROR(__xludf.DUMMYFUNCTION("TO_DATE(INT((AF1644/(60*60*24))+""1/1/1970""))"),44021.0)</f>
        <v>44021</v>
      </c>
      <c r="AF1644" s="152">
        <v>1.5942636E9</v>
      </c>
      <c r="AG1644" s="152">
        <v>97012.8525</v>
      </c>
      <c r="AH1644" s="156"/>
    </row>
    <row r="1645">
      <c r="A1645" s="152">
        <v>1.55386626E9</v>
      </c>
      <c r="B1645" s="152">
        <v>125978.1337</v>
      </c>
      <c r="O1645" s="153">
        <f>IFERROR(__xludf.DUMMYFUNCTION("TO_DATE(INT((P1645/(60*60*24))+""1/1/1970""))"),44018.0)</f>
        <v>44018</v>
      </c>
      <c r="P1645" s="13">
        <v>1.5939936E9</v>
      </c>
      <c r="Q1645" s="13">
        <v>34137.0309</v>
      </c>
      <c r="AE1645" s="153">
        <f>IFERROR(__xludf.DUMMYFUNCTION("TO_DATE(INT((AF1645/(60*60*24))+""1/1/1970""))"),44022.0)</f>
        <v>44022</v>
      </c>
      <c r="AF1645" s="156">
        <v>1.5943428E9</v>
      </c>
      <c r="AG1645" s="156">
        <v>96594.2156</v>
      </c>
      <c r="AH1645" s="156"/>
    </row>
    <row r="1646">
      <c r="A1646" s="156">
        <v>1.5538896E9</v>
      </c>
      <c r="B1646" s="156">
        <v>126013.705</v>
      </c>
      <c r="O1646" s="153">
        <f>IFERROR(__xludf.DUMMYFUNCTION("TO_DATE(INT((P1646/(60*60*24))+""1/1/1970""))"),44019.0)</f>
        <v>44019</v>
      </c>
      <c r="P1646" s="13">
        <v>1.5941304E9</v>
      </c>
      <c r="Q1646" s="13">
        <v>34171.0181</v>
      </c>
      <c r="AE1646" s="153">
        <f>IFERROR(__xludf.DUMMYFUNCTION("TO_DATE(INT((AF1646/(60*60*24))+""1/1/1970""))"),44023.0)</f>
        <v>44023</v>
      </c>
      <c r="AF1646" s="152">
        <v>1.5944256E9</v>
      </c>
      <c r="AG1646" s="152">
        <v>96695.781</v>
      </c>
      <c r="AH1646" s="156"/>
    </row>
    <row r="1647">
      <c r="A1647" s="152">
        <v>1.55412546E9</v>
      </c>
      <c r="B1647" s="152">
        <v>127027.4845</v>
      </c>
      <c r="O1647" s="153">
        <f>IFERROR(__xludf.DUMMYFUNCTION("TO_DATE(INT((P1647/(60*60*24))+""1/1/1970""))"),44020.0)</f>
        <v>44020</v>
      </c>
      <c r="P1647" s="13">
        <v>1.5942168E9</v>
      </c>
      <c r="Q1647" s="13">
        <v>34134.1312</v>
      </c>
      <c r="AE1647" s="153">
        <f>IFERROR(__xludf.DUMMYFUNCTION("TO_DATE(INT((AF1647/(60*60*24))+""1/1/1970""))"),44024.0)</f>
        <v>44024</v>
      </c>
      <c r="AF1647" s="156">
        <v>1.5945912E9</v>
      </c>
      <c r="AG1647" s="156">
        <v>96695.781</v>
      </c>
      <c r="AH1647" s="156"/>
    </row>
    <row r="1648">
      <c r="A1648" s="156">
        <v>1.5541488E9</v>
      </c>
      <c r="B1648" s="156">
        <v>127503.2495</v>
      </c>
      <c r="O1648" s="153">
        <f>IFERROR(__xludf.DUMMYFUNCTION("TO_DATE(INT((P1648/(60*60*24))+""1/1/1970""))"),44021.0)</f>
        <v>44021</v>
      </c>
      <c r="P1648" s="13">
        <v>1.5943032E9</v>
      </c>
      <c r="Q1648" s="13">
        <v>34181.6506</v>
      </c>
      <c r="AE1648" s="153">
        <f>IFERROR(__xludf.DUMMYFUNCTION("TO_DATE(INT((AF1648/(60*60*24))+""1/1/1970""))"),44025.0)</f>
        <v>44025</v>
      </c>
      <c r="AF1648" s="156">
        <v>1.5946308E9</v>
      </c>
      <c r="AG1648" s="156">
        <v>96767.0474</v>
      </c>
      <c r="AH1648" s="156"/>
    </row>
    <row r="1649">
      <c r="A1649" s="152">
        <v>1.55421186E9</v>
      </c>
      <c r="B1649" s="152">
        <v>127578.8384</v>
      </c>
      <c r="O1649" s="153">
        <f>IFERROR(__xludf.DUMMYFUNCTION("TO_DATE(INT((P1649/(60*60*24))+""1/1/1970""))"),44022.0)</f>
        <v>44022</v>
      </c>
      <c r="P1649" s="13">
        <v>1.5943896E9</v>
      </c>
      <c r="Q1649" s="13">
        <v>34193.6813</v>
      </c>
      <c r="AE1649" s="153">
        <f>IFERROR(__xludf.DUMMYFUNCTION("TO_DATE(INT((AF1649/(60*60*24))+""1/1/1970""))"),44026.0)</f>
        <v>44026</v>
      </c>
      <c r="AF1649" s="152">
        <v>1.59471E9</v>
      </c>
      <c r="AG1649" s="152">
        <v>97076.8642</v>
      </c>
      <c r="AH1649" s="156"/>
    </row>
    <row r="1650">
      <c r="A1650" s="156">
        <v>1.5542352E9</v>
      </c>
      <c r="B1650" s="156">
        <v>127565.4992</v>
      </c>
      <c r="O1650" s="153">
        <f>IFERROR(__xludf.DUMMYFUNCTION("TO_DATE(INT((P1650/(60*60*24))+""1/1/1970""))"),44023.0)</f>
        <v>44023</v>
      </c>
      <c r="P1650" s="13">
        <v>1.5944256E9</v>
      </c>
      <c r="Q1650" s="13">
        <v>34249.8892</v>
      </c>
      <c r="AE1650" s="153">
        <f>IFERROR(__xludf.DUMMYFUNCTION("TO_DATE(INT((AF1650/(60*60*24))+""1/1/1970""))"),44027.0)</f>
        <v>44027</v>
      </c>
      <c r="AF1650" s="156">
        <v>1.5947892E9</v>
      </c>
      <c r="AG1650" s="156">
        <v>97635.9002</v>
      </c>
      <c r="AH1650" s="156"/>
    </row>
    <row r="1651">
      <c r="A1651" s="152">
        <v>1.55429826E9</v>
      </c>
      <c r="B1651" s="152">
        <v>128103.5138</v>
      </c>
      <c r="O1651" s="153">
        <f>IFERROR(__xludf.DUMMYFUNCTION("TO_DATE(INT((P1651/(60*60*24))+""1/1/1970""))"),44024.0)</f>
        <v>44024</v>
      </c>
      <c r="P1651" s="13">
        <v>1.594512E9</v>
      </c>
      <c r="Q1651" s="13">
        <v>34249.8892</v>
      </c>
      <c r="AE1651" s="153">
        <f>IFERROR(__xludf.DUMMYFUNCTION("TO_DATE(INT((AF1651/(60*60*24))+""1/1/1970""))"),44028.0)</f>
        <v>44028</v>
      </c>
      <c r="AF1651" s="152">
        <v>1.5948684E9</v>
      </c>
      <c r="AG1651" s="152">
        <v>97696.0712</v>
      </c>
      <c r="AH1651" s="156"/>
    </row>
    <row r="1652">
      <c r="A1652" s="156">
        <v>1.5543216E9</v>
      </c>
      <c r="B1652" s="156">
        <v>127765.5872</v>
      </c>
      <c r="O1652" s="153">
        <f>IFERROR(__xludf.DUMMYFUNCTION("TO_DATE(INT((P1652/(60*60*24))+""1/1/1970""))"),44025.0)</f>
        <v>44025</v>
      </c>
      <c r="P1652" s="13">
        <v>1.5945984E9</v>
      </c>
      <c r="Q1652" s="13">
        <v>34247.2609</v>
      </c>
      <c r="AE1652" s="153">
        <f>IFERROR(__xludf.DUMMYFUNCTION("TO_DATE(INT((AF1652/(60*60*24))+""1/1/1970""))"),44029.0)</f>
        <v>44029</v>
      </c>
      <c r="AF1652" s="156">
        <v>1.5949476E9</v>
      </c>
      <c r="AG1652" s="156">
        <v>97445.1452</v>
      </c>
      <c r="AH1652" s="156"/>
    </row>
    <row r="1653">
      <c r="A1653" s="152">
        <v>1.55438466E9</v>
      </c>
      <c r="B1653" s="152">
        <v>127925.6577</v>
      </c>
      <c r="O1653" s="153">
        <f>IFERROR(__xludf.DUMMYFUNCTION("TO_DATE(INT((P1653/(60*60*24))+""1/1/1970""))"),44026.0)</f>
        <v>44026</v>
      </c>
      <c r="P1653" s="13">
        <v>1.5947352E9</v>
      </c>
      <c r="Q1653" s="13">
        <v>34183.7215</v>
      </c>
      <c r="AE1653" s="153">
        <f>IFERROR(__xludf.DUMMYFUNCTION("TO_DATE(INT((AF1653/(60*60*24))+""1/1/1970""))"),44030.0)</f>
        <v>44030</v>
      </c>
      <c r="AF1653" s="152">
        <v>1.5950304E9</v>
      </c>
      <c r="AG1653" s="152">
        <v>97787.8214</v>
      </c>
      <c r="AH1653" s="156"/>
    </row>
    <row r="1654">
      <c r="A1654" s="156">
        <v>1.554408E9</v>
      </c>
      <c r="B1654" s="156">
        <v>128103.5138</v>
      </c>
      <c r="O1654" s="153">
        <f>IFERROR(__xludf.DUMMYFUNCTION("TO_DATE(INT((P1654/(60*60*24))+""1/1/1970""))"),44027.0)</f>
        <v>44027</v>
      </c>
      <c r="P1654" s="13">
        <v>1.5948216E9</v>
      </c>
      <c r="Q1654" s="13">
        <v>34194.322</v>
      </c>
      <c r="AE1654" s="153">
        <f>IFERROR(__xludf.DUMMYFUNCTION("TO_DATE(INT((AF1654/(60*60*24))+""1/1/1970""))"),44031.0)</f>
        <v>44031</v>
      </c>
      <c r="AF1654" s="156">
        <v>1.595196E9</v>
      </c>
      <c r="AG1654" s="156">
        <v>97787.8214</v>
      </c>
      <c r="AH1654" s="156"/>
    </row>
    <row r="1655">
      <c r="A1655" s="152">
        <v>1.55447106E9</v>
      </c>
      <c r="B1655" s="152">
        <v>128454.7795</v>
      </c>
      <c r="O1655" s="153">
        <f>IFERROR(__xludf.DUMMYFUNCTION("TO_DATE(INT((P1655/(60*60*24))+""1/1/1970""))"),44028.0)</f>
        <v>44028</v>
      </c>
      <c r="P1655" s="13">
        <v>1.594908E9</v>
      </c>
      <c r="Q1655" s="13">
        <v>34243.8686</v>
      </c>
      <c r="AE1655" s="153">
        <f>IFERROR(__xludf.DUMMYFUNCTION("TO_DATE(INT((AF1655/(60*60*24))+""1/1/1970""))"),44032.0)</f>
        <v>44032</v>
      </c>
      <c r="AF1655" s="156">
        <v>1.5952356E9</v>
      </c>
      <c r="AG1655" s="156">
        <v>97907.31</v>
      </c>
      <c r="AH1655" s="156"/>
    </row>
    <row r="1656">
      <c r="A1656" s="156">
        <v>1.5544944E9</v>
      </c>
      <c r="B1656" s="156">
        <v>128721.5636</v>
      </c>
      <c r="O1656" s="153">
        <f>IFERROR(__xludf.DUMMYFUNCTION("TO_DATE(INT((P1656/(60*60*24))+""1/1/1970""))"),44029.0)</f>
        <v>44029</v>
      </c>
      <c r="P1656" s="13">
        <v>1.5949944E9</v>
      </c>
      <c r="Q1656" s="13">
        <v>34180.3527</v>
      </c>
      <c r="AE1656" s="153">
        <f>IFERROR(__xludf.DUMMYFUNCTION("TO_DATE(INT((AF1656/(60*60*24))+""1/1/1970""))"),44033.0)</f>
        <v>44033</v>
      </c>
      <c r="AF1656" s="152">
        <v>1.5953148E9</v>
      </c>
      <c r="AG1656" s="152">
        <v>98024.6649</v>
      </c>
      <c r="AH1656" s="156"/>
    </row>
    <row r="1657">
      <c r="A1657" s="152">
        <v>1.55473026E9</v>
      </c>
      <c r="B1657" s="152">
        <v>128463.6723</v>
      </c>
      <c r="O1657" s="153">
        <f>IFERROR(__xludf.DUMMYFUNCTION("TO_DATE(INT((P1657/(60*60*24))+""1/1/1970""))"),44030.0)</f>
        <v>44030</v>
      </c>
      <c r="P1657" s="13">
        <v>1.5950304E9</v>
      </c>
      <c r="Q1657" s="13">
        <v>34223.5893</v>
      </c>
      <c r="AE1657" s="153">
        <f>IFERROR(__xludf.DUMMYFUNCTION("TO_DATE(INT((AF1657/(60*60*24))+""1/1/1970""))"),44034.0)</f>
        <v>44034</v>
      </c>
      <c r="AF1657" s="156">
        <v>1.595394E9</v>
      </c>
      <c r="AG1657" s="156">
        <v>98699.3487</v>
      </c>
      <c r="AH1657" s="156"/>
    </row>
    <row r="1658">
      <c r="A1658" s="156">
        <v>1.5547536E9</v>
      </c>
      <c r="B1658" s="156">
        <v>128819.3844</v>
      </c>
      <c r="O1658" s="153">
        <f>IFERROR(__xludf.DUMMYFUNCTION("TO_DATE(INT((P1658/(60*60*24))+""1/1/1970""))"),44031.0)</f>
        <v>44031</v>
      </c>
      <c r="P1658" s="13">
        <v>1.5951168E9</v>
      </c>
      <c r="Q1658" s="13">
        <v>34223.5893</v>
      </c>
      <c r="AE1658" s="153">
        <f>IFERROR(__xludf.DUMMYFUNCTION("TO_DATE(INT((AF1658/(60*60*24))+""1/1/1970""))"),44035.0)</f>
        <v>44035</v>
      </c>
      <c r="AF1658" s="152">
        <v>1.5954732E9</v>
      </c>
      <c r="AG1658" s="152">
        <v>98953.262</v>
      </c>
      <c r="AH1658" s="156"/>
    </row>
    <row r="1659">
      <c r="A1659" s="152">
        <v>1.55481666E9</v>
      </c>
      <c r="B1659" s="152">
        <v>128303.6018</v>
      </c>
      <c r="O1659" s="153">
        <f>IFERROR(__xludf.DUMMYFUNCTION("TO_DATE(INT((P1659/(60*60*24))+""1/1/1970""))"),44032.0)</f>
        <v>44032</v>
      </c>
      <c r="P1659" s="13">
        <v>1.5952032E9</v>
      </c>
      <c r="Q1659" s="13">
        <v>34208.1719</v>
      </c>
      <c r="AE1659" s="153">
        <f>IFERROR(__xludf.DUMMYFUNCTION("TO_DATE(INT((AF1659/(60*60*24))+""1/1/1970""))"),44036.0)</f>
        <v>44036</v>
      </c>
      <c r="AF1659" s="156">
        <v>1.5955524E9</v>
      </c>
      <c r="AG1659" s="156">
        <v>99213.1497</v>
      </c>
      <c r="AH1659" s="156"/>
    </row>
    <row r="1660">
      <c r="A1660" s="156">
        <v>1.55484E9</v>
      </c>
      <c r="B1660" s="156">
        <v>128161.317</v>
      </c>
      <c r="O1660" s="153">
        <f>IFERROR(__xludf.DUMMYFUNCTION("TO_DATE(INT((P1660/(60*60*24))+""1/1/1970""))"),44033.0)</f>
        <v>44033</v>
      </c>
      <c r="P1660" s="13">
        <v>1.59534E9</v>
      </c>
      <c r="Q1660" s="13">
        <v>34194.0302</v>
      </c>
      <c r="AE1660" s="153">
        <f>IFERROR(__xludf.DUMMYFUNCTION("TO_DATE(INT((AF1660/(60*60*24))+""1/1/1970""))"),44037.0)</f>
        <v>44037</v>
      </c>
      <c r="AF1660" s="152">
        <v>1.5956352E9</v>
      </c>
      <c r="AG1660" s="152">
        <v>99730.7914</v>
      </c>
      <c r="AH1660" s="156"/>
    </row>
    <row r="1661">
      <c r="A1661" s="152">
        <v>1.55490306E9</v>
      </c>
      <c r="B1661" s="152">
        <v>128370.2979</v>
      </c>
      <c r="O1661" s="153">
        <f>IFERROR(__xludf.DUMMYFUNCTION("TO_DATE(INT((P1661/(60*60*24))+""1/1/1970""))"),44034.0)</f>
        <v>44034</v>
      </c>
      <c r="P1661" s="13">
        <v>1.5954264E9</v>
      </c>
      <c r="Q1661" s="13">
        <v>34220.7241</v>
      </c>
      <c r="AE1661" s="153">
        <f>IFERROR(__xludf.DUMMYFUNCTION("TO_DATE(INT((AF1661/(60*60*24))+""1/1/1970""))"),44038.0)</f>
        <v>44038</v>
      </c>
      <c r="AF1661" s="156">
        <v>1.5958008E9</v>
      </c>
      <c r="AG1661" s="156">
        <v>99730.7914</v>
      </c>
      <c r="AH1661" s="156"/>
    </row>
    <row r="1662">
      <c r="A1662" s="156">
        <v>1.5549264E9</v>
      </c>
      <c r="B1662" s="156">
        <v>128597.0643</v>
      </c>
      <c r="O1662" s="153">
        <f>IFERROR(__xludf.DUMMYFUNCTION("TO_DATE(INT((P1662/(60*60*24))+""1/1/1970""))"),44035.0)</f>
        <v>44035</v>
      </c>
      <c r="P1662" s="13">
        <v>1.5955128E9</v>
      </c>
      <c r="Q1662" s="13">
        <v>34182.5095</v>
      </c>
      <c r="AE1662" s="153">
        <f>IFERROR(__xludf.DUMMYFUNCTION("TO_DATE(INT((AF1662/(60*60*24))+""1/1/1970""))"),44039.0)</f>
        <v>44039</v>
      </c>
      <c r="AF1662" s="156">
        <v>1.5958404E9</v>
      </c>
      <c r="AG1662" s="156">
        <v>99679.1552</v>
      </c>
      <c r="AH1662" s="156"/>
    </row>
    <row r="1663">
      <c r="A1663" s="152">
        <v>1.55498946E9</v>
      </c>
      <c r="B1663" s="152">
        <v>128721.5636</v>
      </c>
      <c r="O1663" s="153">
        <f>IFERROR(__xludf.DUMMYFUNCTION("TO_DATE(INT((P1663/(60*60*24))+""1/1/1970""))"),44036.0)</f>
        <v>44036</v>
      </c>
      <c r="P1663" s="13">
        <v>1.5955992E9</v>
      </c>
      <c r="Q1663" s="13">
        <v>34232.0497</v>
      </c>
      <c r="AE1663" s="153">
        <f>IFERROR(__xludf.DUMMYFUNCTION("TO_DATE(INT((AF1663/(60*60*24))+""1/1/1970""))"),44040.0)</f>
        <v>44040</v>
      </c>
      <c r="AF1663" s="152">
        <v>1.5959196E9</v>
      </c>
      <c r="AG1663" s="152">
        <v>100692.2479</v>
      </c>
      <c r="AH1663" s="156"/>
    </row>
    <row r="1664">
      <c r="A1664" s="156">
        <v>1.5550128E9</v>
      </c>
      <c r="B1664" s="156">
        <v>128561.4931</v>
      </c>
      <c r="O1664" s="153">
        <f>IFERROR(__xludf.DUMMYFUNCTION("TO_DATE(INT((P1664/(60*60*24))+""1/1/1970""))"),44037.0)</f>
        <v>44037</v>
      </c>
      <c r="P1664" s="13">
        <v>1.5956352E9</v>
      </c>
      <c r="Q1664" s="13">
        <v>34356.35</v>
      </c>
      <c r="AE1664" s="153">
        <f>IFERROR(__xludf.DUMMYFUNCTION("TO_DATE(INT((AF1664/(60*60*24))+""1/1/1970""))"),44041.0)</f>
        <v>44041</v>
      </c>
      <c r="AF1664" s="156">
        <v>1.5959988E9</v>
      </c>
      <c r="AG1664" s="156">
        <v>100267.6366</v>
      </c>
      <c r="AH1664" s="156"/>
    </row>
    <row r="1665">
      <c r="A1665" s="152">
        <v>1.55507586E9</v>
      </c>
      <c r="B1665" s="152">
        <v>129308.4886</v>
      </c>
      <c r="O1665" s="153">
        <f>IFERROR(__xludf.DUMMYFUNCTION("TO_DATE(INT((P1665/(60*60*24))+""1/1/1970""))"),44038.0)</f>
        <v>44038</v>
      </c>
      <c r="P1665" s="13">
        <v>1.5957216E9</v>
      </c>
      <c r="Q1665" s="13">
        <v>34356.35</v>
      </c>
      <c r="AE1665" s="153">
        <f>IFERROR(__xludf.DUMMYFUNCTION("TO_DATE(INT((AF1665/(60*60*24))+""1/1/1970""))"),44042.0)</f>
        <v>44042</v>
      </c>
      <c r="AF1665" s="152">
        <v>1.596078E9</v>
      </c>
      <c r="AG1665" s="152">
        <v>100797.2272</v>
      </c>
      <c r="AH1665" s="156"/>
    </row>
    <row r="1666">
      <c r="A1666" s="156">
        <v>1.5550992E9</v>
      </c>
      <c r="B1666" s="156">
        <v>129428.5415</v>
      </c>
      <c r="O1666" s="153">
        <f>IFERROR(__xludf.DUMMYFUNCTION("TO_DATE(INT((P1666/(60*60*24))+""1/1/1970""))"),44039.0)</f>
        <v>44039</v>
      </c>
      <c r="P1666" s="13">
        <v>1.595808E9</v>
      </c>
      <c r="Q1666" s="13">
        <v>34381.3104</v>
      </c>
      <c r="AE1666" s="153">
        <f>IFERROR(__xludf.DUMMYFUNCTION("TO_DATE(INT((AF1666/(60*60*24))+""1/1/1970""))"),44043.0)</f>
        <v>44043</v>
      </c>
      <c r="AF1666" s="156">
        <v>1.5961572E9</v>
      </c>
      <c r="AG1666" s="156">
        <v>101577.7438</v>
      </c>
      <c r="AH1666" s="156"/>
    </row>
    <row r="1667">
      <c r="A1667" s="152">
        <v>1.55533506E9</v>
      </c>
      <c r="B1667" s="152">
        <v>129473.0055</v>
      </c>
      <c r="O1667" s="153">
        <f>IFERROR(__xludf.DUMMYFUNCTION("TO_DATE(INT((P1667/(60*60*24))+""1/1/1970""))"),44040.0)</f>
        <v>44040</v>
      </c>
      <c r="P1667" s="13">
        <v>1.5959448E9</v>
      </c>
      <c r="Q1667" s="13">
        <v>34548.6696</v>
      </c>
      <c r="AE1667" s="153">
        <f>IFERROR(__xludf.DUMMYFUNCTION("TO_DATE(INT((AF1667/(60*60*24))+""1/1/1970""))"),44044.0)</f>
        <v>44044</v>
      </c>
      <c r="AF1667" s="152">
        <v>1.59624E9</v>
      </c>
      <c r="AG1667" s="152">
        <v>100781.4376</v>
      </c>
      <c r="AH1667" s="156"/>
    </row>
    <row r="1668">
      <c r="A1668" s="156">
        <v>1.5553584E9</v>
      </c>
      <c r="B1668" s="156">
        <v>129344.0598</v>
      </c>
      <c r="O1668" s="153">
        <f>IFERROR(__xludf.DUMMYFUNCTION("TO_DATE(INT((P1668/(60*60*24))+""1/1/1970""))"),44041.0)</f>
        <v>44041</v>
      </c>
      <c r="P1668" s="13">
        <v>1.5960312E9</v>
      </c>
      <c r="Q1668" s="13">
        <v>34654.2878</v>
      </c>
      <c r="AE1668" s="153">
        <f>IFERROR(__xludf.DUMMYFUNCTION("TO_DATE(INT((AF1668/(60*60*24))+""1/1/1970""))"),44045.0)</f>
        <v>44045</v>
      </c>
      <c r="AF1668" s="156">
        <v>1.5964056E9</v>
      </c>
      <c r="AG1668" s="156">
        <v>100781.4376</v>
      </c>
      <c r="AH1668" s="156"/>
    </row>
    <row r="1669">
      <c r="A1669" s="152">
        <v>1.55542146E9</v>
      </c>
      <c r="B1669" s="152">
        <v>129744.236</v>
      </c>
      <c r="O1669" s="153">
        <f>IFERROR(__xludf.DUMMYFUNCTION("TO_DATE(INT((P1669/(60*60*24))+""1/1/1970""))"),44042.0)</f>
        <v>44042</v>
      </c>
      <c r="P1669" s="13">
        <v>1.5961176E9</v>
      </c>
      <c r="Q1669" s="13">
        <v>34698.7662</v>
      </c>
      <c r="AE1669" s="153">
        <f>IFERROR(__xludf.DUMMYFUNCTION("TO_DATE(INT((AF1669/(60*60*24))+""1/1/1970""))"),44046.0)</f>
        <v>44046</v>
      </c>
      <c r="AF1669" s="156">
        <v>1.5964452E9</v>
      </c>
      <c r="AG1669" s="156">
        <v>100802.3481</v>
      </c>
      <c r="AH1669" s="156"/>
    </row>
    <row r="1670">
      <c r="A1670" s="156">
        <v>1.5554448E9</v>
      </c>
      <c r="B1670" s="156">
        <v>129428.5415</v>
      </c>
      <c r="O1670" s="153">
        <f>IFERROR(__xludf.DUMMYFUNCTION("TO_DATE(INT((P1670/(60*60*24))+""1/1/1970""))"),44043.0)</f>
        <v>44043</v>
      </c>
      <c r="P1670" s="13">
        <v>1.596204E9</v>
      </c>
      <c r="Q1670" s="13">
        <v>34768.6036</v>
      </c>
      <c r="AE1670" s="153">
        <f>IFERROR(__xludf.DUMMYFUNCTION("TO_DATE(INT((AF1670/(60*60*24))+""1/1/1970""))"),44047.0)</f>
        <v>44047</v>
      </c>
      <c r="AF1670" s="152">
        <v>1.5965244E9</v>
      </c>
      <c r="AG1670" s="152">
        <v>100621.835</v>
      </c>
      <c r="AH1670" s="156"/>
    </row>
    <row r="1671">
      <c r="A1671" s="152">
        <v>1.55550786E9</v>
      </c>
      <c r="B1671" s="152">
        <v>129890.9672</v>
      </c>
      <c r="O1671" s="153">
        <f>IFERROR(__xludf.DUMMYFUNCTION("TO_DATE(INT((P1671/(60*60*24))+""1/1/1970""))"),44044.0)</f>
        <v>44044</v>
      </c>
      <c r="P1671" s="13">
        <v>1.59624E9</v>
      </c>
      <c r="Q1671" s="13">
        <v>34550.2455</v>
      </c>
      <c r="AE1671" s="153">
        <f>IFERROR(__xludf.DUMMYFUNCTION("TO_DATE(INT((AF1671/(60*60*24))+""1/1/1970""))"),44048.0)</f>
        <v>44048</v>
      </c>
      <c r="AF1671" s="156">
        <v>1.5966036E9</v>
      </c>
      <c r="AG1671" s="156">
        <v>101079.7323</v>
      </c>
      <c r="AH1671" s="156"/>
    </row>
    <row r="1672">
      <c r="A1672" s="156">
        <v>1.5555312E9</v>
      </c>
      <c r="B1672" s="156">
        <v>129112.8469</v>
      </c>
      <c r="O1672" s="153">
        <f>IFERROR(__xludf.DUMMYFUNCTION("TO_DATE(INT((P1672/(60*60*24))+""1/1/1970""))"),44045.0)</f>
        <v>44045</v>
      </c>
      <c r="P1672" s="13">
        <v>1.5963264E9</v>
      </c>
      <c r="Q1672" s="13">
        <v>34550.2455</v>
      </c>
      <c r="AE1672" s="153">
        <f>IFERROR(__xludf.DUMMYFUNCTION("TO_DATE(INT((AF1672/(60*60*24))+""1/1/1970""))"),44049.0)</f>
        <v>44049</v>
      </c>
      <c r="AF1672" s="152">
        <v>1.5966828E9</v>
      </c>
      <c r="AG1672" s="152">
        <v>101576.4635</v>
      </c>
      <c r="AH1672" s="156"/>
    </row>
    <row r="1673">
      <c r="A1673" s="152">
        <v>1.55559426E9</v>
      </c>
      <c r="B1673" s="152">
        <v>129361.8454</v>
      </c>
      <c r="O1673" s="153">
        <f>IFERROR(__xludf.DUMMYFUNCTION("TO_DATE(INT((P1673/(60*60*24))+""1/1/1970""))"),44046.0)</f>
        <v>44046</v>
      </c>
      <c r="P1673" s="13">
        <v>1.5964128E9</v>
      </c>
      <c r="Q1673" s="13">
        <v>34565.6433</v>
      </c>
      <c r="AE1673" s="153">
        <f>IFERROR(__xludf.DUMMYFUNCTION("TO_DATE(INT((AF1673/(60*60*24))+""1/1/1970""))"),44050.0)</f>
        <v>44050</v>
      </c>
      <c r="AF1673" s="156">
        <v>1.596762E9</v>
      </c>
      <c r="AG1673" s="156">
        <v>101606.7624</v>
      </c>
      <c r="AH1673" s="156"/>
    </row>
    <row r="1674">
      <c r="A1674" s="156">
        <v>1.5556176E9</v>
      </c>
      <c r="B1674" s="156">
        <v>129366.2918</v>
      </c>
      <c r="O1674" s="153">
        <f>IFERROR(__xludf.DUMMYFUNCTION("TO_DATE(INT((P1674/(60*60*24))+""1/1/1970""))"),44047.0)</f>
        <v>44047</v>
      </c>
      <c r="P1674" s="13">
        <v>1.5965496E9</v>
      </c>
      <c r="Q1674" s="13">
        <v>34521.5541</v>
      </c>
      <c r="AE1674" s="153">
        <f>IFERROR(__xludf.DUMMYFUNCTION("TO_DATE(INT((AF1674/(60*60*24))+""1/1/1970""))"),44051.0)</f>
        <v>44051</v>
      </c>
      <c r="AF1674" s="152">
        <v>1.5968448E9</v>
      </c>
      <c r="AG1674" s="152">
        <v>100841.6086</v>
      </c>
      <c r="AH1674" s="156"/>
    </row>
    <row r="1675">
      <c r="A1675" s="152">
        <v>1.55593986E9</v>
      </c>
      <c r="B1675" s="152">
        <v>128966.1157</v>
      </c>
      <c r="O1675" s="153">
        <f>IFERROR(__xludf.DUMMYFUNCTION("TO_DATE(INT((P1675/(60*60*24))+""1/1/1970""))"),44048.0)</f>
        <v>44048</v>
      </c>
      <c r="P1675" s="13">
        <v>1.596636E9</v>
      </c>
      <c r="Q1675" s="13">
        <v>34548.5739</v>
      </c>
      <c r="AE1675" s="153">
        <f>IFERROR(__xludf.DUMMYFUNCTION("TO_DATE(INT((AF1675/(60*60*24))+""1/1/1970""))"),44052.0)</f>
        <v>44052</v>
      </c>
      <c r="AF1675" s="156">
        <v>1.5970104E9</v>
      </c>
      <c r="AG1675" s="156">
        <v>100841.6086</v>
      </c>
      <c r="AH1675" s="156"/>
    </row>
    <row r="1676">
      <c r="A1676" s="156">
        <v>1.5559632E9</v>
      </c>
      <c r="B1676" s="156">
        <v>129477.4519</v>
      </c>
      <c r="O1676" s="153">
        <f>IFERROR(__xludf.DUMMYFUNCTION("TO_DATE(INT((P1676/(60*60*24))+""1/1/1970""))"),44049.0)</f>
        <v>44049</v>
      </c>
      <c r="P1676" s="13">
        <v>1.5967224E9</v>
      </c>
      <c r="Q1676" s="13">
        <v>34713.499</v>
      </c>
      <c r="AE1676" s="153">
        <f>IFERROR(__xludf.DUMMYFUNCTION("TO_DATE(INT((AF1676/(60*60*24))+""1/1/1970""))"),44053.0)</f>
        <v>44053</v>
      </c>
      <c r="AF1676" s="156">
        <v>1.59705E9</v>
      </c>
      <c r="AG1676" s="156">
        <v>100800.6411</v>
      </c>
      <c r="AH1676" s="156"/>
    </row>
    <row r="1677">
      <c r="A1677" s="152">
        <v>1.55602626E9</v>
      </c>
      <c r="B1677" s="152">
        <v>129606.3975</v>
      </c>
      <c r="O1677" s="153">
        <f>IFERROR(__xludf.DUMMYFUNCTION("TO_DATE(INT((P1677/(60*60*24))+""1/1/1970""))"),44050.0)</f>
        <v>44050</v>
      </c>
      <c r="P1677" s="13">
        <v>1.5968088E9</v>
      </c>
      <c r="Q1677" s="13">
        <v>34935.0943</v>
      </c>
      <c r="AE1677" s="153">
        <f>IFERROR(__xludf.DUMMYFUNCTION("TO_DATE(INT((AF1677/(60*60*24))+""1/1/1970""))"),44054.0)</f>
        <v>44054</v>
      </c>
      <c r="AF1677" s="152">
        <v>1.5971292E9</v>
      </c>
      <c r="AG1677" s="152">
        <v>100416.9974</v>
      </c>
      <c r="AH1677" s="156"/>
    </row>
    <row r="1678">
      <c r="A1678" s="156">
        <v>1.5560496E9</v>
      </c>
      <c r="B1678" s="156">
        <v>130637.9627</v>
      </c>
      <c r="O1678" s="153">
        <f>IFERROR(__xludf.DUMMYFUNCTION("TO_DATE(INT((P1678/(60*60*24))+""1/1/1970""))"),44051.0)</f>
        <v>44051</v>
      </c>
      <c r="P1678" s="13">
        <v>1.5968448E9</v>
      </c>
      <c r="Q1678" s="13">
        <v>34897.9211</v>
      </c>
      <c r="AE1678" s="153">
        <f>IFERROR(__xludf.DUMMYFUNCTION("TO_DATE(INT((AF1678/(60*60*24))+""1/1/1970""))"),44055.0)</f>
        <v>44055</v>
      </c>
      <c r="AF1678" s="156">
        <v>1.5972084E9</v>
      </c>
      <c r="AG1678" s="156">
        <v>100406.3287</v>
      </c>
      <c r="AH1678" s="156"/>
    </row>
    <row r="1679">
      <c r="A1679" s="152">
        <v>1.55611266E9</v>
      </c>
      <c r="B1679" s="152">
        <v>130544.5883</v>
      </c>
      <c r="O1679" s="153">
        <f>IFERROR(__xludf.DUMMYFUNCTION("TO_DATE(INT((P1679/(60*60*24))+""1/1/1970""))"),44052.0)</f>
        <v>44052</v>
      </c>
      <c r="P1679" s="13">
        <v>1.5969312E9</v>
      </c>
      <c r="Q1679" s="13">
        <v>34897.9211</v>
      </c>
      <c r="AE1679" s="153">
        <f>IFERROR(__xludf.DUMMYFUNCTION("TO_DATE(INT((AF1679/(60*60*24))+""1/1/1970""))"),44056.0)</f>
        <v>44056</v>
      </c>
      <c r="AF1679" s="152">
        <v>1.5972876E9</v>
      </c>
      <c r="AG1679" s="152">
        <v>100912.0216</v>
      </c>
      <c r="AH1679" s="156"/>
    </row>
    <row r="1680">
      <c r="A1680" s="156">
        <v>1.556136E9</v>
      </c>
      <c r="B1680" s="156">
        <v>130348.9466</v>
      </c>
      <c r="O1680" s="153">
        <f>IFERROR(__xludf.DUMMYFUNCTION("TO_DATE(INT((P1680/(60*60*24))+""1/1/1970""))"),44053.0)</f>
        <v>44053</v>
      </c>
      <c r="P1680" s="13">
        <v>1.5970176E9</v>
      </c>
      <c r="Q1680" s="13">
        <v>34956.1064</v>
      </c>
      <c r="AE1680" s="153">
        <f>IFERROR(__xludf.DUMMYFUNCTION("TO_DATE(INT((AF1680/(60*60*24))+""1/1/1970""))"),44057.0)</f>
        <v>44057</v>
      </c>
      <c r="AF1680" s="156">
        <v>1.5973668E9</v>
      </c>
      <c r="AG1680" s="156">
        <v>101095.5219</v>
      </c>
      <c r="AH1680" s="156"/>
    </row>
    <row r="1681">
      <c r="A1681" s="152">
        <v>1.55619906E9</v>
      </c>
      <c r="B1681" s="152">
        <v>130255.5722</v>
      </c>
      <c r="O1681" s="153">
        <f>IFERROR(__xludf.DUMMYFUNCTION("TO_DATE(INT((P1681/(60*60*24))+""1/1/1970""))"),44054.0)</f>
        <v>44054</v>
      </c>
      <c r="P1681" s="13">
        <v>1.5971544E9</v>
      </c>
      <c r="Q1681" s="13">
        <v>34966.16</v>
      </c>
      <c r="AE1681" s="153">
        <f>IFERROR(__xludf.DUMMYFUNCTION("TO_DATE(INT((AF1681/(60*60*24))+""1/1/1970""))"),44058.0)</f>
        <v>44058</v>
      </c>
      <c r="AF1681" s="152">
        <v>1.5974496E9</v>
      </c>
      <c r="AG1681" s="152">
        <v>101324.684</v>
      </c>
      <c r="AH1681" s="156"/>
    </row>
    <row r="1682">
      <c r="A1682" s="156">
        <v>1.5562224E9</v>
      </c>
      <c r="B1682" s="156">
        <v>130268.9114</v>
      </c>
      <c r="O1682" s="153">
        <f>IFERROR(__xludf.DUMMYFUNCTION("TO_DATE(INT((P1682/(60*60*24))+""1/1/1970""))"),44055.0)</f>
        <v>44055</v>
      </c>
      <c r="P1682" s="13">
        <v>1.5972408E9</v>
      </c>
      <c r="Q1682" s="13">
        <v>34764.0746</v>
      </c>
      <c r="AE1682" s="153">
        <f>IFERROR(__xludf.DUMMYFUNCTION("TO_DATE(INT((AF1682/(60*60*24))+""1/1/1970""))"),44059.0)</f>
        <v>44059</v>
      </c>
      <c r="AF1682" s="156">
        <v>1.5976152E9</v>
      </c>
      <c r="AG1682" s="156">
        <v>101324.684</v>
      </c>
      <c r="AH1682" s="156"/>
    </row>
    <row r="1683">
      <c r="A1683" s="152">
        <v>1.55628546E9</v>
      </c>
      <c r="B1683" s="152">
        <v>130251.1258</v>
      </c>
      <c r="O1683" s="153">
        <f>IFERROR(__xludf.DUMMYFUNCTION("TO_DATE(INT((P1683/(60*60*24))+""1/1/1970""))"),44056.0)</f>
        <v>44056</v>
      </c>
      <c r="P1683" s="13">
        <v>1.5973272E9</v>
      </c>
      <c r="Q1683" s="13">
        <v>34813.7439</v>
      </c>
      <c r="AE1683" s="153">
        <f>IFERROR(__xludf.DUMMYFUNCTION("TO_DATE(INT((AF1683/(60*60*24))+""1/1/1970""))"),44060.0)</f>
        <v>44060</v>
      </c>
      <c r="AF1683" s="156">
        <v>1.5976548E9</v>
      </c>
      <c r="AG1683" s="156">
        <v>101404.912</v>
      </c>
      <c r="AH1683" s="156"/>
    </row>
    <row r="1684">
      <c r="A1684" s="156">
        <v>1.5563088E9</v>
      </c>
      <c r="B1684" s="156">
        <v>130873.622</v>
      </c>
      <c r="O1684" s="153">
        <f>IFERROR(__xludf.DUMMYFUNCTION("TO_DATE(INT((P1684/(60*60*24))+""1/1/1970""))"),44057.0)</f>
        <v>44057</v>
      </c>
      <c r="P1684" s="13">
        <v>1.5974136E9</v>
      </c>
      <c r="Q1684" s="13">
        <v>34810.4296</v>
      </c>
      <c r="AE1684" s="153">
        <f>IFERROR(__xludf.DUMMYFUNCTION("TO_DATE(INT((AF1684/(60*60*24))+""1/1/1970""))"),44061.0)</f>
        <v>44061</v>
      </c>
      <c r="AF1684" s="152">
        <v>1.597734E9</v>
      </c>
      <c r="AG1684" s="152">
        <v>101598.6543</v>
      </c>
      <c r="AH1684" s="156"/>
    </row>
    <row r="1685">
      <c r="A1685" s="152">
        <v>1.55654466E9</v>
      </c>
      <c r="B1685" s="152">
        <v>130922.5324</v>
      </c>
      <c r="O1685" s="153">
        <f>IFERROR(__xludf.DUMMYFUNCTION("TO_DATE(INT((P1685/(60*60*24))+""1/1/1970""))"),44058.0)</f>
        <v>44058</v>
      </c>
      <c r="P1685" s="13">
        <v>1.5974496E9</v>
      </c>
      <c r="Q1685" s="13">
        <v>34903.3445</v>
      </c>
      <c r="AE1685" s="153">
        <f>IFERROR(__xludf.DUMMYFUNCTION("TO_DATE(INT((AF1685/(60*60*24))+""1/1/1970""))"),44062.0)</f>
        <v>44062</v>
      </c>
      <c r="AF1685" s="156">
        <v>1.5978132E9</v>
      </c>
      <c r="AG1685" s="156">
        <v>102212.3136</v>
      </c>
      <c r="AH1685" s="156"/>
    </row>
    <row r="1686">
      <c r="A1686" s="156">
        <v>1.556568E9</v>
      </c>
      <c r="B1686" s="156">
        <v>131078.1565</v>
      </c>
      <c r="O1686" s="153">
        <f>IFERROR(__xludf.DUMMYFUNCTION("TO_DATE(INT((P1686/(60*60*24))+""1/1/1970""))"),44059.0)</f>
        <v>44059</v>
      </c>
      <c r="P1686" s="13">
        <v>1.597536E9</v>
      </c>
      <c r="Q1686" s="13">
        <v>34903.3445</v>
      </c>
      <c r="AE1686" s="153">
        <f>IFERROR(__xludf.DUMMYFUNCTION("TO_DATE(INT((AF1686/(60*60*24))+""1/1/1970""))"),44063.0)</f>
        <v>44063</v>
      </c>
      <c r="AF1686" s="152">
        <v>1.5978924E9</v>
      </c>
      <c r="AG1686" s="152">
        <v>101335.3526</v>
      </c>
      <c r="AH1686" s="156"/>
    </row>
    <row r="1687">
      <c r="A1687" s="152">
        <v>1.55663106E9</v>
      </c>
      <c r="B1687" s="152">
        <v>130735.7836</v>
      </c>
      <c r="O1687" s="153">
        <f>IFERROR(__xludf.DUMMYFUNCTION("TO_DATE(INT((P1687/(60*60*24))+""1/1/1970""))"),44060.0)</f>
        <v>44060</v>
      </c>
      <c r="P1687" s="13">
        <v>1.5976224E9</v>
      </c>
      <c r="Q1687" s="13">
        <v>34907.3628</v>
      </c>
      <c r="AE1687" s="153">
        <f>IFERROR(__xludf.DUMMYFUNCTION("TO_DATE(INT((AF1687/(60*60*24))+""1/1/1970""))"),44064.0)</f>
        <v>44064</v>
      </c>
      <c r="AF1687" s="156">
        <v>1.5979716E9</v>
      </c>
      <c r="AG1687" s="156">
        <v>101555.1263</v>
      </c>
      <c r="AH1687" s="156"/>
    </row>
    <row r="1688">
      <c r="A1688" s="156">
        <v>1.5566544E9</v>
      </c>
      <c r="B1688" s="156">
        <v>131144.8525</v>
      </c>
      <c r="O1688" s="153">
        <f>IFERROR(__xludf.DUMMYFUNCTION("TO_DATE(INT((P1688/(60*60*24))+""1/1/1970""))"),44061.0)</f>
        <v>44061</v>
      </c>
      <c r="P1688" s="13">
        <v>1.5977592E9</v>
      </c>
      <c r="Q1688" s="13">
        <v>35020.5626</v>
      </c>
      <c r="AE1688" s="153">
        <f>IFERROR(__xludf.DUMMYFUNCTION("TO_DATE(INT((AF1688/(60*60*24))+""1/1/1970""))"),44065.0)</f>
        <v>44065</v>
      </c>
      <c r="AF1688" s="152">
        <v>1.5980544E9</v>
      </c>
      <c r="AG1688" s="152">
        <v>100928.6646</v>
      </c>
      <c r="AH1688" s="156"/>
    </row>
    <row r="1689">
      <c r="A1689" s="152">
        <v>1.55671746E9</v>
      </c>
      <c r="B1689" s="152">
        <v>131416.083</v>
      </c>
      <c r="O1689" s="153">
        <f>IFERROR(__xludf.DUMMYFUNCTION("TO_DATE(INT((P1689/(60*60*24))+""1/1/1970""))"),44062.0)</f>
        <v>44062</v>
      </c>
      <c r="P1689" s="13">
        <v>1.5978456E9</v>
      </c>
      <c r="Q1689" s="13">
        <v>35140.4576</v>
      </c>
      <c r="AE1689" s="153">
        <f>IFERROR(__xludf.DUMMYFUNCTION("TO_DATE(INT((AF1689/(60*60*24))+""1/1/1970""))"),44066.0)</f>
        <v>44066</v>
      </c>
      <c r="AF1689" s="156">
        <v>1.59822E9</v>
      </c>
      <c r="AG1689" s="156">
        <v>100928.6646</v>
      </c>
      <c r="AH1689" s="156"/>
    </row>
    <row r="1690">
      <c r="A1690" s="156">
        <v>1.5567408E9</v>
      </c>
      <c r="B1690" s="156">
        <v>130162.1977</v>
      </c>
      <c r="O1690" s="153">
        <f>IFERROR(__xludf.DUMMYFUNCTION("TO_DATE(INT((P1690/(60*60*24))+""1/1/1970""))"),44063.0)</f>
        <v>44063</v>
      </c>
      <c r="P1690" s="13">
        <v>1.597932E9</v>
      </c>
      <c r="Q1690" s="13">
        <v>34890.7475</v>
      </c>
      <c r="AE1690" s="153">
        <f>IFERROR(__xludf.DUMMYFUNCTION("TO_DATE(INT((AF1690/(60*60*24))+""1/1/1970""))"),44067.0)</f>
        <v>44067</v>
      </c>
      <c r="AF1690" s="156">
        <v>1.5982596E9</v>
      </c>
      <c r="AG1690" s="156">
        <v>100947.0146</v>
      </c>
      <c r="AH1690" s="156"/>
    </row>
    <row r="1691">
      <c r="A1691" s="152">
        <v>1.55680386E9</v>
      </c>
      <c r="B1691" s="152">
        <v>129997.6809</v>
      </c>
      <c r="O1691" s="153">
        <f>IFERROR(__xludf.DUMMYFUNCTION("TO_DATE(INT((P1691/(60*60*24))+""1/1/1970""))"),44064.0)</f>
        <v>44064</v>
      </c>
      <c r="P1691" s="13">
        <v>1.5980184E9</v>
      </c>
      <c r="Q1691" s="13">
        <v>34983.9977</v>
      </c>
      <c r="AE1691" s="153">
        <f>IFERROR(__xludf.DUMMYFUNCTION("TO_DATE(INT((AF1691/(60*60*24))+""1/1/1970""))"),44068.0)</f>
        <v>44068</v>
      </c>
      <c r="AF1691" s="152">
        <v>1.5983388E9</v>
      </c>
      <c r="AG1691" s="152">
        <v>100907.3274</v>
      </c>
      <c r="AH1691" s="156"/>
    </row>
    <row r="1692">
      <c r="A1692" s="156">
        <v>1.5568272E9</v>
      </c>
      <c r="B1692" s="156">
        <v>129882.0744</v>
      </c>
      <c r="O1692" s="153">
        <f>IFERROR(__xludf.DUMMYFUNCTION("TO_DATE(INT((P1692/(60*60*24))+""1/1/1970""))"),44065.0)</f>
        <v>44065</v>
      </c>
      <c r="P1692" s="13">
        <v>1.5980544E9</v>
      </c>
      <c r="Q1692" s="13">
        <v>34958.2913</v>
      </c>
      <c r="AE1692" s="153">
        <f>IFERROR(__xludf.DUMMYFUNCTION("TO_DATE(INT((AF1692/(60*60*24))+""1/1/1970""))"),44069.0)</f>
        <v>44069</v>
      </c>
      <c r="AF1692" s="156">
        <v>1.598418E9</v>
      </c>
      <c r="AG1692" s="156">
        <v>101253.8443</v>
      </c>
      <c r="AH1692" s="156"/>
    </row>
    <row r="1693">
      <c r="A1693" s="152">
        <v>1.55689026E9</v>
      </c>
      <c r="B1693" s="152">
        <v>130566.8203</v>
      </c>
      <c r="O1693" s="153">
        <f>IFERROR(__xludf.DUMMYFUNCTION("TO_DATE(INT((P1693/(60*60*24))+""1/1/1970""))"),44066.0)</f>
        <v>44066</v>
      </c>
      <c r="P1693" s="13">
        <v>1.5981408E9</v>
      </c>
      <c r="Q1693" s="13">
        <v>34958.2913</v>
      </c>
      <c r="AE1693" s="153">
        <f>IFERROR(__xludf.DUMMYFUNCTION("TO_DATE(INT((AF1693/(60*60*24))+""1/1/1970""))"),44070.0)</f>
        <v>44070</v>
      </c>
      <c r="AF1693" s="152">
        <v>1.5984972E9</v>
      </c>
      <c r="AG1693" s="152">
        <v>101303.7735</v>
      </c>
      <c r="AH1693" s="156"/>
    </row>
    <row r="1694">
      <c r="A1694" s="156">
        <v>1.5569136E9</v>
      </c>
      <c r="B1694" s="156">
        <v>131149.2989</v>
      </c>
      <c r="O1694" s="153">
        <f>IFERROR(__xludf.DUMMYFUNCTION("TO_DATE(INT((P1694/(60*60*24))+""1/1/1970""))"),44067.0)</f>
        <v>44067</v>
      </c>
      <c r="P1694" s="13">
        <v>1.5982272E9</v>
      </c>
      <c r="Q1694" s="13">
        <v>34989.7513</v>
      </c>
      <c r="AE1694" s="153">
        <f>IFERROR(__xludf.DUMMYFUNCTION("TO_DATE(INT((AF1694/(60*60*24))+""1/1/1970""))"),44071.0)</f>
        <v>44071</v>
      </c>
      <c r="AF1694" s="156">
        <v>1.5985764E9</v>
      </c>
      <c r="AG1694" s="156">
        <v>101137.3429</v>
      </c>
      <c r="AH1694" s="156"/>
    </row>
    <row r="1695">
      <c r="A1695" s="152">
        <v>1.55714946E9</v>
      </c>
      <c r="B1695" s="152">
        <v>129050.5973</v>
      </c>
      <c r="O1695" s="153">
        <f>IFERROR(__xludf.DUMMYFUNCTION("TO_DATE(INT((P1695/(60*60*24))+""1/1/1970""))"),44068.0)</f>
        <v>44068</v>
      </c>
      <c r="P1695" s="13">
        <v>1.598364E9</v>
      </c>
      <c r="Q1695" s="13">
        <v>35013.7602</v>
      </c>
      <c r="AE1695" s="153">
        <f>IFERROR(__xludf.DUMMYFUNCTION("TO_DATE(INT((AF1695/(60*60*24))+""1/1/1970""))"),44072.0)</f>
        <v>44072</v>
      </c>
      <c r="AF1695" s="152">
        <v>1.5986592E9</v>
      </c>
      <c r="AG1695" s="152">
        <v>101853.8478</v>
      </c>
      <c r="AH1695" s="156"/>
    </row>
    <row r="1696">
      <c r="A1696" s="156">
        <v>1.5571728E9</v>
      </c>
      <c r="B1696" s="156">
        <v>130611.2843</v>
      </c>
      <c r="O1696" s="153">
        <f>IFERROR(__xludf.DUMMYFUNCTION("TO_DATE(INT((P1696/(60*60*24))+""1/1/1970""))"),44069.0)</f>
        <v>44069</v>
      </c>
      <c r="P1696" s="13">
        <v>1.5984504E9</v>
      </c>
      <c r="Q1696" s="13">
        <v>34972.3167</v>
      </c>
      <c r="AE1696" s="153">
        <f>IFERROR(__xludf.DUMMYFUNCTION("TO_DATE(INT((AF1696/(60*60*24))+""1/1/1970""))"),44073.0)</f>
        <v>44073</v>
      </c>
      <c r="AF1696" s="156">
        <v>1.5988248E9</v>
      </c>
      <c r="AG1696" s="156">
        <v>101853.8478</v>
      </c>
      <c r="AH1696" s="156"/>
    </row>
    <row r="1697">
      <c r="A1697" s="152">
        <v>1.55723586E9</v>
      </c>
      <c r="B1697" s="152">
        <v>129504.1303</v>
      </c>
      <c r="O1697" s="153">
        <f>IFERROR(__xludf.DUMMYFUNCTION("TO_DATE(INT((P1697/(60*60*24))+""1/1/1970""))"),44070.0)</f>
        <v>44070</v>
      </c>
      <c r="P1697" s="13">
        <v>1.5985368E9</v>
      </c>
      <c r="Q1697" s="13">
        <v>35023.741</v>
      </c>
      <c r="AE1697" s="153">
        <f>IFERROR(__xludf.DUMMYFUNCTION("TO_DATE(INT((AF1697/(60*60*24))+""1/1/1970""))"),44074.0)</f>
        <v>44074</v>
      </c>
      <c r="AF1697" s="156">
        <v>1.5988644E9</v>
      </c>
      <c r="AG1697" s="156">
        <v>101960.9608</v>
      </c>
      <c r="AH1697" s="156"/>
    </row>
    <row r="1698">
      <c r="A1698" s="156">
        <v>1.5572592E9</v>
      </c>
      <c r="B1698" s="156">
        <v>128436.9939</v>
      </c>
      <c r="O1698" s="153">
        <f>IFERROR(__xludf.DUMMYFUNCTION("TO_DATE(INT((P1698/(60*60*24))+""1/1/1970""))"),44071.0)</f>
        <v>44071</v>
      </c>
      <c r="P1698" s="13">
        <v>1.5986232E9</v>
      </c>
      <c r="Q1698" s="13">
        <v>34882.0836</v>
      </c>
      <c r="AE1698" s="153">
        <f>IFERROR(__xludf.DUMMYFUNCTION("TO_DATE(INT((AF1698/(60*60*24))+""1/1/1970""))"),44075.0)</f>
        <v>44075</v>
      </c>
      <c r="AF1698" s="152">
        <v>1.5989436E9</v>
      </c>
      <c r="AG1698" s="152">
        <v>102128.6716</v>
      </c>
      <c r="AH1698" s="156"/>
    </row>
    <row r="1699">
      <c r="A1699" s="152">
        <v>1.55732226E9</v>
      </c>
      <c r="B1699" s="152">
        <v>128361.4051</v>
      </c>
      <c r="O1699" s="153">
        <f>IFERROR(__xludf.DUMMYFUNCTION("TO_DATE(INT((P1699/(60*60*24))+""1/1/1970""))"),44072.0)</f>
        <v>44072</v>
      </c>
      <c r="P1699" s="13">
        <v>1.5986592E9</v>
      </c>
      <c r="Q1699" s="13">
        <v>35080.1722</v>
      </c>
      <c r="AE1699" s="153">
        <f>IFERROR(__xludf.DUMMYFUNCTION("TO_DATE(INT((AF1699/(60*60*24))+""1/1/1970""))"),44076.0)</f>
        <v>44076</v>
      </c>
      <c r="AF1699" s="156">
        <v>1.5990228E9</v>
      </c>
      <c r="AG1699" s="156">
        <v>102008.7562</v>
      </c>
      <c r="AH1699" s="156"/>
    </row>
    <row r="1700">
      <c r="A1700" s="156">
        <v>1.5573456E9</v>
      </c>
      <c r="B1700" s="156">
        <v>128259.1378</v>
      </c>
      <c r="O1700" s="153">
        <f>IFERROR(__xludf.DUMMYFUNCTION("TO_DATE(INT((P1700/(60*60*24))+""1/1/1970""))"),44073.0)</f>
        <v>44073</v>
      </c>
      <c r="P1700" s="13">
        <v>1.5987456E9</v>
      </c>
      <c r="Q1700" s="13">
        <v>35080.1722</v>
      </c>
      <c r="AE1700" s="153">
        <f>IFERROR(__xludf.DUMMYFUNCTION("TO_DATE(INT((AF1700/(60*60*24))+""1/1/1970""))"),44077.0)</f>
        <v>44077</v>
      </c>
      <c r="AF1700" s="152">
        <v>1.599102E9</v>
      </c>
      <c r="AG1700" s="152">
        <v>101351.9956</v>
      </c>
      <c r="AH1700" s="156"/>
    </row>
    <row r="1701">
      <c r="A1701" s="152">
        <v>1.55740866E9</v>
      </c>
      <c r="B1701" s="152">
        <v>127245.3582</v>
      </c>
      <c r="O1701" s="153">
        <f>IFERROR(__xludf.DUMMYFUNCTION("TO_DATE(INT((P1701/(60*60*24))+""1/1/1970""))"),44074.0)</f>
        <v>44074</v>
      </c>
      <c r="P1701" s="13">
        <v>1.598832E9</v>
      </c>
      <c r="Q1701" s="13">
        <v>35037.0338</v>
      </c>
      <c r="AE1701" s="153">
        <f>IFERROR(__xludf.DUMMYFUNCTION("TO_DATE(INT((AF1701/(60*60*24))+""1/1/1970""))"),44078.0)</f>
        <v>44078</v>
      </c>
      <c r="AF1701" s="156">
        <v>1.5991812E9</v>
      </c>
      <c r="AG1701" s="156">
        <v>101315.2956</v>
      </c>
      <c r="AH1701" s="156"/>
    </row>
    <row r="1702">
      <c r="A1702" s="156">
        <v>1.557432E9</v>
      </c>
      <c r="B1702" s="156">
        <v>127872.3009</v>
      </c>
      <c r="O1702" s="153">
        <f>IFERROR(__xludf.DUMMYFUNCTION("TO_DATE(INT((P1702/(60*60*24))+""1/1/1970""))"),44075.0)</f>
        <v>44075</v>
      </c>
      <c r="P1702" s="13">
        <v>1.5989688E9</v>
      </c>
      <c r="Q1702" s="13">
        <v>34991.708</v>
      </c>
      <c r="AE1702" s="153">
        <f>IFERROR(__xludf.DUMMYFUNCTION("TO_DATE(INT((AF1702/(60*60*24))+""1/1/1970""))"),44079.0)</f>
        <v>44079</v>
      </c>
      <c r="AF1702" s="152">
        <v>1.599264E9</v>
      </c>
      <c r="AG1702" s="152">
        <v>101287.9839</v>
      </c>
      <c r="AH1702" s="156"/>
    </row>
    <row r="1703">
      <c r="A1703" s="152">
        <v>1.55749506E9</v>
      </c>
      <c r="B1703" s="152">
        <v>127574.392</v>
      </c>
      <c r="O1703" s="153">
        <f>IFERROR(__xludf.DUMMYFUNCTION("TO_DATE(INT((P1703/(60*60*24))+""1/1/1970""))"),44076.0)</f>
        <v>44076</v>
      </c>
      <c r="P1703" s="13">
        <v>1.5990552E9</v>
      </c>
      <c r="Q1703" s="13">
        <v>35018.5856</v>
      </c>
      <c r="AE1703" s="153">
        <f>IFERROR(__xludf.DUMMYFUNCTION("TO_DATE(INT((AF1703/(60*60*24))+""1/1/1970""))"),44080.0)</f>
        <v>44080</v>
      </c>
      <c r="AF1703" s="156">
        <v>1.5994296E9</v>
      </c>
      <c r="AG1703" s="156">
        <v>101287.9839</v>
      </c>
      <c r="AH1703" s="156"/>
    </row>
    <row r="1704">
      <c r="A1704" s="156">
        <v>1.5575184E9</v>
      </c>
      <c r="B1704" s="156">
        <v>128512.5827</v>
      </c>
      <c r="O1704" s="153">
        <f>IFERROR(__xludf.DUMMYFUNCTION("TO_DATE(INT((P1704/(60*60*24))+""1/1/1970""))"),44077.0)</f>
        <v>44077</v>
      </c>
      <c r="P1704" s="13">
        <v>1.5991416E9</v>
      </c>
      <c r="Q1704" s="13">
        <v>34975.8327</v>
      </c>
      <c r="AE1704" s="153">
        <f>IFERROR(__xludf.DUMMYFUNCTION("TO_DATE(INT((AF1704/(60*60*24))+""1/1/1970""))"),44081.0)</f>
        <v>44081</v>
      </c>
      <c r="AF1704" s="156">
        <v>1.5994692E9</v>
      </c>
      <c r="AG1704" s="156">
        <v>101255.1245</v>
      </c>
      <c r="AH1704" s="156"/>
    </row>
    <row r="1705">
      <c r="A1705" s="152">
        <v>1.55775426E9</v>
      </c>
      <c r="B1705" s="152">
        <v>126209.3466</v>
      </c>
      <c r="O1705" s="153">
        <f>IFERROR(__xludf.DUMMYFUNCTION("TO_DATE(INT((P1705/(60*60*24))+""1/1/1970""))"),44078.0)</f>
        <v>44078</v>
      </c>
      <c r="P1705" s="13">
        <v>1.599228E9</v>
      </c>
      <c r="Q1705" s="13">
        <v>35063.777</v>
      </c>
      <c r="AE1705" s="153">
        <f>IFERROR(__xludf.DUMMYFUNCTION("TO_DATE(INT((AF1705/(60*60*24))+""1/1/1970""))"),44082.0)</f>
        <v>44082</v>
      </c>
      <c r="AF1705" s="152">
        <v>1.5995484E9</v>
      </c>
      <c r="AG1705" s="152">
        <v>101121.9801</v>
      </c>
      <c r="AH1705" s="156"/>
    </row>
    <row r="1706">
      <c r="A1706" s="156">
        <v>1.5577776E9</v>
      </c>
      <c r="B1706" s="156">
        <v>125864.6687</v>
      </c>
      <c r="O1706" s="153">
        <f>IFERROR(__xludf.DUMMYFUNCTION("TO_DATE(INT((P1706/(60*60*24))+""1/1/1970""))"),44079.0)</f>
        <v>44079</v>
      </c>
      <c r="P1706" s="13">
        <v>1.599264E9</v>
      </c>
      <c r="Q1706" s="13">
        <v>35055.6023</v>
      </c>
      <c r="AE1706" s="153">
        <f>IFERROR(__xludf.DUMMYFUNCTION("TO_DATE(INT((AF1706/(60*60*24))+""1/1/1970""))"),44083.0)</f>
        <v>44083</v>
      </c>
      <c r="AF1706" s="156">
        <v>1.5996276E9</v>
      </c>
      <c r="AG1706" s="156">
        <v>100678.1653</v>
      </c>
      <c r="AH1706" s="156"/>
    </row>
    <row r="1707">
      <c r="A1707" s="152">
        <v>1.55784066E9</v>
      </c>
      <c r="B1707" s="152">
        <v>125864.6687</v>
      </c>
      <c r="O1707" s="153">
        <f>IFERROR(__xludf.DUMMYFUNCTION("TO_DATE(INT((P1707/(60*60*24))+""1/1/1970""))"),44080.0)</f>
        <v>44080</v>
      </c>
      <c r="P1707" s="13">
        <v>1.5993504E9</v>
      </c>
      <c r="Q1707" s="13">
        <v>35055.6023</v>
      </c>
      <c r="AE1707" s="153">
        <f>IFERROR(__xludf.DUMMYFUNCTION("TO_DATE(INT((AF1707/(60*60*24))+""1/1/1970""))"),44084.0)</f>
        <v>44084</v>
      </c>
      <c r="AF1707" s="152">
        <v>1.5997068E9</v>
      </c>
      <c r="AG1707" s="152">
        <v>100993.1031</v>
      </c>
      <c r="AH1707" s="156"/>
    </row>
    <row r="1708">
      <c r="A1708" s="156">
        <v>1.557864E9</v>
      </c>
      <c r="B1708" s="156">
        <v>125864.6687</v>
      </c>
      <c r="O1708" s="153">
        <f>IFERROR(__xludf.DUMMYFUNCTION("TO_DATE(INT((P1708/(60*60*24))+""1/1/1970""))"),44081.0)</f>
        <v>44081</v>
      </c>
      <c r="P1708" s="13">
        <v>1.5994368E9</v>
      </c>
      <c r="Q1708" s="13">
        <v>35027.7582</v>
      </c>
      <c r="AE1708" s="153">
        <f>IFERROR(__xludf.DUMMYFUNCTION("TO_DATE(INT((AF1708/(60*60*24))+""1/1/1970""))"),44085.0)</f>
        <v>44085</v>
      </c>
      <c r="AF1708" s="156">
        <v>1.599786E9</v>
      </c>
      <c r="AG1708" s="156">
        <v>101161.2406</v>
      </c>
      <c r="AH1708" s="156"/>
    </row>
    <row r="1709">
      <c r="A1709" s="152">
        <v>1.55792706E9</v>
      </c>
      <c r="B1709" s="152">
        <v>125864.6687</v>
      </c>
      <c r="O1709" s="153">
        <f>IFERROR(__xludf.DUMMYFUNCTION("TO_DATE(INT((P1709/(60*60*24))+""1/1/1970""))"),44082.0)</f>
        <v>44082</v>
      </c>
      <c r="P1709" s="13">
        <v>1.5995232E9</v>
      </c>
      <c r="Q1709" s="13">
        <v>35047.5551</v>
      </c>
      <c r="AE1709" s="153">
        <f>IFERROR(__xludf.DUMMYFUNCTION("TO_DATE(INT((AF1709/(60*60*24))+""1/1/1970""))"),44086.0)</f>
        <v>44086</v>
      </c>
      <c r="AF1709" s="152">
        <v>1.5998688E9</v>
      </c>
      <c r="AG1709" s="152">
        <v>101360.9573</v>
      </c>
      <c r="AH1709" s="156"/>
    </row>
    <row r="1710">
      <c r="A1710" s="156">
        <v>1.5579504E9</v>
      </c>
      <c r="B1710" s="156">
        <v>125864.6687</v>
      </c>
      <c r="O1710" s="153">
        <f>IFERROR(__xludf.DUMMYFUNCTION("TO_DATE(INT((P1710/(60*60*24))+""1/1/1970""))"),44083.0)</f>
        <v>44083</v>
      </c>
      <c r="P1710" s="13">
        <v>1.59966E9</v>
      </c>
      <c r="Q1710" s="13">
        <v>35138.3592</v>
      </c>
      <c r="AE1710" s="153">
        <f>IFERROR(__xludf.DUMMYFUNCTION("TO_DATE(INT((AF1710/(60*60*24))+""1/1/1970""))"),44087.0)</f>
        <v>44087</v>
      </c>
      <c r="AF1710" s="156">
        <v>1.6000344E9</v>
      </c>
      <c r="AG1710" s="156">
        <v>101360.9573</v>
      </c>
      <c r="AH1710" s="156"/>
    </row>
    <row r="1711">
      <c r="A1711" s="152">
        <v>1.55801346E9</v>
      </c>
      <c r="B1711" s="152">
        <v>125864.6687</v>
      </c>
      <c r="O1711" s="153">
        <f>IFERROR(__xludf.DUMMYFUNCTION("TO_DATE(INT((P1711/(60*60*24))+""1/1/1970""))"),44084.0)</f>
        <v>44084</v>
      </c>
      <c r="P1711" s="13">
        <v>1.5997464E9</v>
      </c>
      <c r="Q1711" s="13">
        <v>35086.2145</v>
      </c>
      <c r="AE1711" s="153">
        <f>IFERROR(__xludf.DUMMYFUNCTION("TO_DATE(INT((AF1711/(60*60*24))+""1/1/1970""))"),44088.0)</f>
        <v>44088</v>
      </c>
      <c r="AF1711" s="156">
        <v>1.600074E9</v>
      </c>
      <c r="AG1711" s="156">
        <v>101307.6142</v>
      </c>
      <c r="AH1711" s="156"/>
    </row>
    <row r="1712">
      <c r="A1712" s="156">
        <v>1.5580368E9</v>
      </c>
      <c r="B1712" s="156">
        <v>125864.6687</v>
      </c>
      <c r="O1712" s="153">
        <f>IFERROR(__xludf.DUMMYFUNCTION("TO_DATE(INT((P1712/(60*60*24))+""1/1/1970""))"),44085.0)</f>
        <v>44085</v>
      </c>
      <c r="P1712" s="13">
        <v>1.5998328E9</v>
      </c>
      <c r="Q1712" s="13">
        <v>35068.9817</v>
      </c>
      <c r="AE1712" s="153">
        <f>IFERROR(__xludf.DUMMYFUNCTION("TO_DATE(INT((AF1712/(60*60*24))+""1/1/1970""))"),44089.0)</f>
        <v>44089</v>
      </c>
      <c r="AF1712" s="152">
        <v>1.6001532E9</v>
      </c>
      <c r="AG1712" s="152">
        <v>101535.496</v>
      </c>
      <c r="AH1712" s="156"/>
    </row>
    <row r="1713">
      <c r="A1713" s="152">
        <v>1.55809986E9</v>
      </c>
      <c r="B1713" s="152">
        <v>125864.6687</v>
      </c>
      <c r="O1713" s="153">
        <f>IFERROR(__xludf.DUMMYFUNCTION("TO_DATE(INT((P1713/(60*60*24))+""1/1/1970""))"),44086.0)</f>
        <v>44086</v>
      </c>
      <c r="P1713" s="13">
        <v>1.5998688E9</v>
      </c>
      <c r="Q1713" s="13">
        <v>35094.6176</v>
      </c>
      <c r="AE1713" s="153">
        <f>IFERROR(__xludf.DUMMYFUNCTION("TO_DATE(INT((AF1713/(60*60*24))+""1/1/1970""))"),44090.0)</f>
        <v>44090</v>
      </c>
      <c r="AF1713" s="156">
        <v>1.6002324E9</v>
      </c>
      <c r="AG1713" s="156">
        <v>101320.4165</v>
      </c>
      <c r="AH1713" s="156"/>
    </row>
    <row r="1714">
      <c r="A1714" s="156">
        <v>1.5581232E9</v>
      </c>
      <c r="B1714" s="156">
        <v>125864.6687</v>
      </c>
      <c r="O1714" s="153">
        <f>IFERROR(__xludf.DUMMYFUNCTION("TO_DATE(INT((P1714/(60*60*24))+""1/1/1970""))"),44087.0)</f>
        <v>44087</v>
      </c>
      <c r="P1714" s="13">
        <v>1.5999552E9</v>
      </c>
      <c r="Q1714" s="13">
        <v>35094.6176</v>
      </c>
      <c r="AE1714" s="153">
        <f>IFERROR(__xludf.DUMMYFUNCTION("TO_DATE(INT((AF1714/(60*60*24))+""1/1/1970""))"),44091.0)</f>
        <v>44091</v>
      </c>
      <c r="AF1714" s="152">
        <v>1.6003116E9</v>
      </c>
      <c r="AG1714" s="152">
        <v>100999.0775</v>
      </c>
      <c r="AH1714" s="156"/>
    </row>
    <row r="1715">
      <c r="A1715" s="152">
        <v>1.55835906E9</v>
      </c>
      <c r="B1715" s="152">
        <v>125864.6687</v>
      </c>
      <c r="O1715" s="153">
        <f>IFERROR(__xludf.DUMMYFUNCTION("TO_DATE(INT((P1715/(60*60*24))+""1/1/1970""))"),44088.0)</f>
        <v>44088</v>
      </c>
      <c r="P1715" s="13">
        <v>1.6000416E9</v>
      </c>
      <c r="Q1715" s="13">
        <v>35100.102</v>
      </c>
      <c r="AE1715" s="153">
        <f>IFERROR(__xludf.DUMMYFUNCTION("TO_DATE(INT((AF1715/(60*60*24))+""1/1/1970""))"),44092.0)</f>
        <v>44092</v>
      </c>
      <c r="AF1715" s="156">
        <v>1.6003908E9</v>
      </c>
      <c r="AG1715" s="156">
        <v>101362.2375</v>
      </c>
      <c r="AH1715" s="156"/>
    </row>
    <row r="1716">
      <c r="A1716" s="156">
        <v>1.5583824E9</v>
      </c>
      <c r="B1716" s="156">
        <v>125864.6687</v>
      </c>
      <c r="O1716" s="153">
        <f>IFERROR(__xludf.DUMMYFUNCTION("TO_DATE(INT((P1716/(60*60*24))+""1/1/1970""))"),44089.0)</f>
        <v>44089</v>
      </c>
      <c r="P1716" s="13">
        <v>1.6001784E9</v>
      </c>
      <c r="Q1716" s="13">
        <v>35185.8189</v>
      </c>
      <c r="AE1716" s="153">
        <f>IFERROR(__xludf.DUMMYFUNCTION("TO_DATE(INT((AF1716/(60*60*24))+""1/1/1970""))"),44093.0)</f>
        <v>44093</v>
      </c>
      <c r="AF1716" s="152">
        <v>1.6004736E9</v>
      </c>
      <c r="AG1716" s="152">
        <v>101302.0665</v>
      </c>
      <c r="AH1716" s="156"/>
    </row>
    <row r="1717">
      <c r="A1717" s="152">
        <v>1.55844546E9</v>
      </c>
      <c r="B1717" s="152">
        <v>125864.6687</v>
      </c>
      <c r="O1717" s="153">
        <f>IFERROR(__xludf.DUMMYFUNCTION("TO_DATE(INT((P1717/(60*60*24))+""1/1/1970""))"),44090.0)</f>
        <v>44090</v>
      </c>
      <c r="P1717" s="13">
        <v>1.6002648E9</v>
      </c>
      <c r="Q1717" s="13">
        <v>35244.7254</v>
      </c>
      <c r="AE1717" s="153">
        <f>IFERROR(__xludf.DUMMYFUNCTION("TO_DATE(INT((AF1717/(60*60*24))+""1/1/1970""))"),44094.0)</f>
        <v>44094</v>
      </c>
      <c r="AF1717" s="156">
        <v>1.6006392E9</v>
      </c>
      <c r="AG1717" s="156">
        <v>101302.0665</v>
      </c>
      <c r="AH1717" s="156"/>
    </row>
    <row r="1718">
      <c r="A1718" s="156">
        <v>1.5584688E9</v>
      </c>
      <c r="B1718" s="156">
        <v>125864.6687</v>
      </c>
      <c r="O1718" s="153">
        <f>IFERROR(__xludf.DUMMYFUNCTION("TO_DATE(INT((P1718/(60*60*24))+""1/1/1970""))"),44091.0)</f>
        <v>44091</v>
      </c>
      <c r="P1718" s="13">
        <v>1.6003512E9</v>
      </c>
      <c r="Q1718" s="13">
        <v>35311.9807</v>
      </c>
      <c r="AE1718" s="153">
        <f>IFERROR(__xludf.DUMMYFUNCTION("TO_DATE(INT((AF1718/(60*60*24))+""1/1/1970""))"),44095.0)</f>
        <v>44095</v>
      </c>
      <c r="AF1718" s="156">
        <v>1.6006788E9</v>
      </c>
      <c r="AG1718" s="156">
        <v>101350.7154</v>
      </c>
      <c r="AH1718" s="156"/>
    </row>
    <row r="1719">
      <c r="A1719" s="152">
        <v>1.55853186E9</v>
      </c>
      <c r="B1719" s="152">
        <v>125864.6687</v>
      </c>
      <c r="O1719" s="153">
        <f>IFERROR(__xludf.DUMMYFUNCTION("TO_DATE(INT((P1719/(60*60*24))+""1/1/1970""))"),44092.0)</f>
        <v>44092</v>
      </c>
      <c r="P1719" s="13">
        <v>1.6004376E9</v>
      </c>
      <c r="Q1719" s="13">
        <v>35438.3004</v>
      </c>
      <c r="AE1719" s="153">
        <f>IFERROR(__xludf.DUMMYFUNCTION("TO_DATE(INT((AF1719/(60*60*24))+""1/1/1970""))"),44096.0)</f>
        <v>44096</v>
      </c>
      <c r="AF1719" s="152">
        <v>1.600758E9</v>
      </c>
      <c r="AG1719" s="152">
        <v>100644.8792</v>
      </c>
      <c r="AH1719" s="156"/>
    </row>
    <row r="1720">
      <c r="A1720" s="156">
        <v>1.5585552E9</v>
      </c>
      <c r="B1720" s="156">
        <v>125864.6687</v>
      </c>
      <c r="O1720" s="153">
        <f>IFERROR(__xludf.DUMMYFUNCTION("TO_DATE(INT((P1720/(60*60*24))+""1/1/1970""))"),44093.0)</f>
        <v>44093</v>
      </c>
      <c r="P1720" s="13">
        <v>1.6004736E9</v>
      </c>
      <c r="Q1720" s="13">
        <v>35471.9996</v>
      </c>
      <c r="AE1720" s="153">
        <f>IFERROR(__xludf.DUMMYFUNCTION("TO_DATE(INT((AF1720/(60*60*24))+""1/1/1970""))"),44097.0)</f>
        <v>44097</v>
      </c>
      <c r="AF1720" s="156">
        <v>1.6008372E9</v>
      </c>
      <c r="AG1720" s="156">
        <v>100159.6701</v>
      </c>
      <c r="AH1720" s="156"/>
    </row>
    <row r="1721">
      <c r="A1721" s="152">
        <v>1.55861826E9</v>
      </c>
      <c r="B1721" s="152">
        <v>125864.6687</v>
      </c>
      <c r="O1721" s="153">
        <f>IFERROR(__xludf.DUMMYFUNCTION("TO_DATE(INT((P1721/(60*60*24))+""1/1/1970""))"),44094.0)</f>
        <v>44094</v>
      </c>
      <c r="P1721" s="13">
        <v>1.60056E9</v>
      </c>
      <c r="Q1721" s="13">
        <v>35471.9996</v>
      </c>
      <c r="AE1721" s="153">
        <f>IFERROR(__xludf.DUMMYFUNCTION("TO_DATE(INT((AF1721/(60*60*24))+""1/1/1970""))"),44098.0)</f>
        <v>44098</v>
      </c>
      <c r="AF1721" s="152">
        <v>1.6009164E9</v>
      </c>
      <c r="AG1721" s="152">
        <v>99739.753</v>
      </c>
      <c r="AH1721" s="156"/>
    </row>
    <row r="1722">
      <c r="A1722" s="156">
        <v>1.5586416E9</v>
      </c>
      <c r="B1722" s="156">
        <v>125864.6687</v>
      </c>
      <c r="O1722" s="153">
        <f>IFERROR(__xludf.DUMMYFUNCTION("TO_DATE(INT((P1722/(60*60*24))+""1/1/1970""))"),44095.0)</f>
        <v>44095</v>
      </c>
      <c r="P1722" s="13">
        <v>1.6006464E9</v>
      </c>
      <c r="Q1722" s="13">
        <v>35478.3424</v>
      </c>
      <c r="AE1722" s="153">
        <f>IFERROR(__xludf.DUMMYFUNCTION("TO_DATE(INT((AF1722/(60*60*24))+""1/1/1970""))"),44099.0)</f>
        <v>44099</v>
      </c>
      <c r="AF1722" s="156">
        <v>1.6009956E9</v>
      </c>
      <c r="AG1722" s="156">
        <v>99884.4196</v>
      </c>
      <c r="AH1722" s="156"/>
    </row>
    <row r="1723">
      <c r="A1723" s="152">
        <v>1.55870466E9</v>
      </c>
      <c r="B1723" s="152">
        <v>125864.6687</v>
      </c>
      <c r="O1723" s="153">
        <f>IFERROR(__xludf.DUMMYFUNCTION("TO_DATE(INT((P1723/(60*60*24))+""1/1/1970""))"),44096.0)</f>
        <v>44096</v>
      </c>
      <c r="P1723" s="13">
        <v>1.6007832E9</v>
      </c>
      <c r="Q1723" s="13">
        <v>35526.7448</v>
      </c>
      <c r="AE1723" s="153">
        <f>IFERROR(__xludf.DUMMYFUNCTION("TO_DATE(INT((AF1723/(60*60*24))+""1/1/1970""))"),44100.0)</f>
        <v>44100</v>
      </c>
      <c r="AF1723" s="152">
        <v>1.6010784E9</v>
      </c>
      <c r="AG1723" s="152">
        <v>99522.9666</v>
      </c>
      <c r="AH1723" s="156"/>
    </row>
    <row r="1724">
      <c r="A1724" s="156">
        <v>1.558728E9</v>
      </c>
      <c r="B1724" s="156">
        <v>125864.6687</v>
      </c>
      <c r="O1724" s="153">
        <f>IFERROR(__xludf.DUMMYFUNCTION("TO_DATE(INT((P1724/(60*60*24))+""1/1/1970""))"),44097.0)</f>
        <v>44097</v>
      </c>
      <c r="P1724" s="13">
        <v>1.6008696E9</v>
      </c>
      <c r="Q1724" s="13">
        <v>35503.4027</v>
      </c>
      <c r="AE1724" s="153">
        <f>IFERROR(__xludf.DUMMYFUNCTION("TO_DATE(INT((AF1724/(60*60*24))+""1/1/1970""))"),44101.0)</f>
        <v>44101</v>
      </c>
      <c r="AF1724" s="156">
        <v>1.601244E9</v>
      </c>
      <c r="AG1724" s="156">
        <v>99522.9666</v>
      </c>
      <c r="AH1724" s="156"/>
    </row>
    <row r="1725">
      <c r="A1725" s="152">
        <v>1.55905026E9</v>
      </c>
      <c r="B1725" s="152">
        <v>125864.6687</v>
      </c>
      <c r="O1725" s="153">
        <f>IFERROR(__xludf.DUMMYFUNCTION("TO_DATE(INT((P1725/(60*60*24))+""1/1/1970""))"),44098.0)</f>
        <v>44098</v>
      </c>
      <c r="P1725" s="13">
        <v>1.600956E9</v>
      </c>
      <c r="Q1725" s="13">
        <v>35489.2354</v>
      </c>
      <c r="AE1725" s="153">
        <f>IFERROR(__xludf.DUMMYFUNCTION("TO_DATE(INT((AF1725/(60*60*24))+""1/1/1970""))"),44102.0)</f>
        <v>44102</v>
      </c>
      <c r="AF1725" s="156">
        <v>1.6012836E9</v>
      </c>
      <c r="AG1725" s="156">
        <v>99546.8643</v>
      </c>
      <c r="AH1725" s="156"/>
    </row>
    <row r="1726">
      <c r="A1726" s="156">
        <v>1.5590736E9</v>
      </c>
      <c r="B1726" s="156">
        <v>125864.6687</v>
      </c>
      <c r="O1726" s="153">
        <f>IFERROR(__xludf.DUMMYFUNCTION("TO_DATE(INT((P1726/(60*60*24))+""1/1/1970""))"),44099.0)</f>
        <v>44099</v>
      </c>
      <c r="P1726" s="13">
        <v>1.6010424E9</v>
      </c>
      <c r="Q1726" s="13">
        <v>35380.7061</v>
      </c>
      <c r="AE1726" s="153">
        <f>IFERROR(__xludf.DUMMYFUNCTION("TO_DATE(INT((AF1726/(60*60*24))+""1/1/1970""))"),44103.0)</f>
        <v>44103</v>
      </c>
      <c r="AF1726" s="152">
        <v>1.6013628E9</v>
      </c>
      <c r="AG1726" s="152">
        <v>99912.158</v>
      </c>
      <c r="AH1726" s="156"/>
    </row>
    <row r="1727">
      <c r="A1727" s="152">
        <v>1.55913666E9</v>
      </c>
      <c r="B1727" s="152">
        <v>125864.6687</v>
      </c>
      <c r="O1727" s="153">
        <f>IFERROR(__xludf.DUMMYFUNCTION("TO_DATE(INT((P1727/(60*60*24))+""1/1/1970""))"),44100.0)</f>
        <v>44100</v>
      </c>
      <c r="P1727" s="13">
        <v>1.6010784E9</v>
      </c>
      <c r="Q1727" s="13">
        <v>35403.26</v>
      </c>
      <c r="AE1727" s="153">
        <f>IFERROR(__xludf.DUMMYFUNCTION("TO_DATE(INT((AF1727/(60*60*24))+""1/1/1970""))"),44104.0)</f>
        <v>44104</v>
      </c>
      <c r="AF1727" s="156">
        <v>1.601442E9</v>
      </c>
      <c r="AG1727" s="156">
        <v>100466.073</v>
      </c>
      <c r="AH1727" s="156"/>
    </row>
    <row r="1728">
      <c r="A1728" s="156">
        <v>1.55916E9</v>
      </c>
      <c r="B1728" s="156">
        <v>125864.6687</v>
      </c>
      <c r="O1728" s="153">
        <f>IFERROR(__xludf.DUMMYFUNCTION("TO_DATE(INT((P1728/(60*60*24))+""1/1/1970""))"),44101.0)</f>
        <v>44101</v>
      </c>
      <c r="P1728" s="13">
        <v>1.6011648E9</v>
      </c>
      <c r="Q1728" s="13">
        <v>35403.26</v>
      </c>
      <c r="AE1728" s="153">
        <f>IFERROR(__xludf.DUMMYFUNCTION("TO_DATE(INT((AF1728/(60*60*24))+""1/1/1970""))"),44105.0)</f>
        <v>44105</v>
      </c>
      <c r="AF1728" s="152">
        <v>1.6015212E9</v>
      </c>
      <c r="AG1728" s="152">
        <v>100307.3239</v>
      </c>
      <c r="AH1728" s="156"/>
    </row>
    <row r="1729">
      <c r="A1729" s="152">
        <v>1.55922306E9</v>
      </c>
      <c r="B1729" s="152">
        <v>125864.6687</v>
      </c>
      <c r="O1729" s="153">
        <f>IFERROR(__xludf.DUMMYFUNCTION("TO_DATE(INT((P1729/(60*60*24))+""1/1/1970""))"),44102.0)</f>
        <v>44102</v>
      </c>
      <c r="P1729" s="13">
        <v>1.6012512E9</v>
      </c>
      <c r="Q1729" s="13">
        <v>35404.9436</v>
      </c>
      <c r="AE1729" s="153">
        <f>IFERROR(__xludf.DUMMYFUNCTION("TO_DATE(INT((AF1729/(60*60*24))+""1/1/1970""))"),44106.0)</f>
        <v>44106</v>
      </c>
      <c r="AF1729" s="156">
        <v>1.6016004E9</v>
      </c>
      <c r="AG1729" s="156">
        <v>100483.9963</v>
      </c>
      <c r="AH1729" s="156"/>
    </row>
    <row r="1730">
      <c r="A1730" s="156">
        <v>1.5592464E9</v>
      </c>
      <c r="B1730" s="156">
        <v>125864.6687</v>
      </c>
      <c r="O1730" s="153">
        <f>IFERROR(__xludf.DUMMYFUNCTION("TO_DATE(INT((P1730/(60*60*24))+""1/1/1970""))"),44103.0)</f>
        <v>44103</v>
      </c>
      <c r="P1730" s="13">
        <v>1.601388E9</v>
      </c>
      <c r="Q1730" s="13">
        <v>35566.8265</v>
      </c>
      <c r="AE1730" s="153">
        <f>IFERROR(__xludf.DUMMYFUNCTION("TO_DATE(INT((AF1730/(60*60*24))+""1/1/1970""))"),44107.0)</f>
        <v>44107</v>
      </c>
      <c r="AF1730" s="152">
        <v>1.6016832E9</v>
      </c>
      <c r="AG1730" s="152">
        <v>100250.1401</v>
      </c>
      <c r="AH1730" s="156"/>
    </row>
    <row r="1731">
      <c r="A1731" s="152">
        <v>1.55930946E9</v>
      </c>
      <c r="B1731" s="152">
        <v>125864.6687</v>
      </c>
      <c r="O1731" s="153">
        <f>IFERROR(__xludf.DUMMYFUNCTION("TO_DATE(INT((P1731/(60*60*24))+""1/1/1970""))"),44104.0)</f>
        <v>44104</v>
      </c>
      <c r="P1731" s="13">
        <v>1.6014744E9</v>
      </c>
      <c r="Q1731" s="13">
        <v>35548.1809</v>
      </c>
      <c r="AE1731" s="153">
        <f>IFERROR(__xludf.DUMMYFUNCTION("TO_DATE(INT((AF1731/(60*60*24))+""1/1/1970""))"),44108.0)</f>
        <v>44108</v>
      </c>
      <c r="AF1731" s="156">
        <v>1.6018488E9</v>
      </c>
      <c r="AG1731" s="156">
        <v>100250.1401</v>
      </c>
      <c r="AH1731" s="156"/>
    </row>
    <row r="1732">
      <c r="A1732" s="156">
        <v>1.5593328E9</v>
      </c>
      <c r="B1732" s="156">
        <v>125864.6687</v>
      </c>
      <c r="O1732" s="153">
        <f>IFERROR(__xludf.DUMMYFUNCTION("TO_DATE(INT((P1732/(60*60*24))+""1/1/1970""))"),44105.0)</f>
        <v>44105</v>
      </c>
      <c r="P1732" s="13">
        <v>1.6015608E9</v>
      </c>
      <c r="Q1732" s="13">
        <v>35484.9255</v>
      </c>
      <c r="AE1732" s="153">
        <f>IFERROR(__xludf.DUMMYFUNCTION("TO_DATE(INT((AF1732/(60*60*24))+""1/1/1970""))"),44109.0)</f>
        <v>44109</v>
      </c>
      <c r="AF1732" s="156">
        <v>1.6018884E9</v>
      </c>
      <c r="AG1732" s="156">
        <v>100275.318</v>
      </c>
      <c r="AH1732" s="156"/>
    </row>
    <row r="1733">
      <c r="A1733" s="152">
        <v>1.55956866E9</v>
      </c>
      <c r="B1733" s="152">
        <v>125864.6687</v>
      </c>
      <c r="O1733" s="153">
        <f>IFERROR(__xludf.DUMMYFUNCTION("TO_DATE(INT((P1733/(60*60*24))+""1/1/1970""))"),44106.0)</f>
        <v>44106</v>
      </c>
      <c r="P1733" s="13">
        <v>1.6016472E9</v>
      </c>
      <c r="Q1733" s="13">
        <v>35502.0524</v>
      </c>
      <c r="AE1733" s="153">
        <f>IFERROR(__xludf.DUMMYFUNCTION("TO_DATE(INT((AF1733/(60*60*24))+""1/1/1970""))"),44110.0)</f>
        <v>44110</v>
      </c>
      <c r="AF1733" s="152">
        <v>1.6019676E9</v>
      </c>
      <c r="AG1733" s="152">
        <v>100867.6401</v>
      </c>
      <c r="AH1733" s="156"/>
    </row>
    <row r="1734">
      <c r="A1734" s="156">
        <v>1.559592E9</v>
      </c>
      <c r="B1734" s="156">
        <v>125864.6687</v>
      </c>
      <c r="O1734" s="153">
        <f>IFERROR(__xludf.DUMMYFUNCTION("TO_DATE(INT((P1734/(60*60*24))+""1/1/1970""))"),44107.0)</f>
        <v>44107</v>
      </c>
      <c r="P1734" s="13">
        <v>1.6016832E9</v>
      </c>
      <c r="Q1734" s="13">
        <v>35559.4305</v>
      </c>
      <c r="AE1734" s="153">
        <f>IFERROR(__xludf.DUMMYFUNCTION("TO_DATE(INT((AF1734/(60*60*24))+""1/1/1970""))"),44111.0)</f>
        <v>44111</v>
      </c>
      <c r="AF1734" s="156">
        <v>1.6020468E9</v>
      </c>
      <c r="AG1734" s="156">
        <v>100425.5323</v>
      </c>
      <c r="AH1734" s="156"/>
    </row>
    <row r="1735">
      <c r="A1735" s="152">
        <v>1.55965506E9</v>
      </c>
      <c r="B1735" s="152">
        <v>125864.6687</v>
      </c>
      <c r="O1735" s="153">
        <f>IFERROR(__xludf.DUMMYFUNCTION("TO_DATE(INT((P1735/(60*60*24))+""1/1/1970""))"),44108.0)</f>
        <v>44108</v>
      </c>
      <c r="P1735" s="13">
        <v>1.6017696E9</v>
      </c>
      <c r="Q1735" s="13">
        <v>35559.4305</v>
      </c>
      <c r="AE1735" s="153">
        <f>IFERROR(__xludf.DUMMYFUNCTION("TO_DATE(INT((AF1735/(60*60*24))+""1/1/1970""))"),44112.0)</f>
        <v>44112</v>
      </c>
      <c r="AF1735" s="152">
        <v>1.602126E9</v>
      </c>
      <c r="AG1735" s="152">
        <v>100669.2036</v>
      </c>
      <c r="AH1735" s="156"/>
    </row>
    <row r="1736">
      <c r="A1736" s="156">
        <v>1.5596784E9</v>
      </c>
      <c r="B1736" s="156">
        <v>125864.6687</v>
      </c>
      <c r="O1736" s="153">
        <f>IFERROR(__xludf.DUMMYFUNCTION("TO_DATE(INT((P1736/(60*60*24))+""1/1/1970""))"),44109.0)</f>
        <v>44109</v>
      </c>
      <c r="P1736" s="13">
        <v>1.601856E9</v>
      </c>
      <c r="Q1736" s="13">
        <v>35512.7161</v>
      </c>
      <c r="AE1736" s="153">
        <f>IFERROR(__xludf.DUMMYFUNCTION("TO_DATE(INT((AF1736/(60*60*24))+""1/1/1970""))"),44113.0)</f>
        <v>44113</v>
      </c>
      <c r="AF1736" s="156">
        <v>1.6022052E9</v>
      </c>
      <c r="AG1736" s="156">
        <v>100679.4455</v>
      </c>
      <c r="AH1736" s="156"/>
    </row>
    <row r="1737">
      <c r="A1737" s="152">
        <v>1.55974146E9</v>
      </c>
      <c r="B1737" s="152">
        <v>125864.6687</v>
      </c>
      <c r="O1737" s="153">
        <f>IFERROR(__xludf.DUMMYFUNCTION("TO_DATE(INT((P1737/(60*60*24))+""1/1/1970""))"),44110.0)</f>
        <v>44110</v>
      </c>
      <c r="P1737" s="13">
        <v>1.6019928E9</v>
      </c>
      <c r="Q1737" s="13">
        <v>35482.6949</v>
      </c>
      <c r="AE1737" s="153">
        <f>IFERROR(__xludf.DUMMYFUNCTION("TO_DATE(INT((AF1737/(60*60*24))+""1/1/1970""))"),44114.0)</f>
        <v>44114</v>
      </c>
      <c r="AF1737" s="152">
        <v>1.602288E9</v>
      </c>
      <c r="AG1737" s="152">
        <v>101202.6349</v>
      </c>
      <c r="AH1737" s="156"/>
    </row>
    <row r="1738">
      <c r="A1738" s="156">
        <v>1.5597648E9</v>
      </c>
      <c r="B1738" s="156">
        <v>125864.6687</v>
      </c>
      <c r="O1738" s="153">
        <f>IFERROR(__xludf.DUMMYFUNCTION("TO_DATE(INT((P1738/(60*60*24))+""1/1/1970""))"),44111.0)</f>
        <v>44111</v>
      </c>
      <c r="P1738" s="13">
        <v>1.6020792E9</v>
      </c>
      <c r="Q1738" s="13">
        <v>35532.3858</v>
      </c>
      <c r="AE1738" s="153">
        <f>IFERROR(__xludf.DUMMYFUNCTION("TO_DATE(INT((AF1738/(60*60*24))+""1/1/1970""))"),44115.0)</f>
        <v>44115</v>
      </c>
      <c r="AF1738" s="156">
        <v>1.6024536E9</v>
      </c>
      <c r="AG1738" s="156">
        <v>101202.6349</v>
      </c>
      <c r="AH1738" s="156"/>
    </row>
    <row r="1739">
      <c r="A1739" s="152">
        <v>1.55982786E9</v>
      </c>
      <c r="B1739" s="152">
        <v>125864.6687</v>
      </c>
      <c r="O1739" s="153">
        <f>IFERROR(__xludf.DUMMYFUNCTION("TO_DATE(INT((P1739/(60*60*24))+""1/1/1970""))"),44112.0)</f>
        <v>44112</v>
      </c>
      <c r="P1739" s="13">
        <v>1.6021656E9</v>
      </c>
      <c r="Q1739" s="13">
        <v>35562.4475</v>
      </c>
      <c r="AE1739" s="153">
        <f>IFERROR(__xludf.DUMMYFUNCTION("TO_DATE(INT((AF1739/(60*60*24))+""1/1/1970""))"),44116.0)</f>
        <v>44116</v>
      </c>
      <c r="AF1739" s="156">
        <v>1.6024932E9</v>
      </c>
      <c r="AG1739" s="156">
        <v>101095.9486</v>
      </c>
      <c r="AH1739" s="156"/>
    </row>
    <row r="1740">
      <c r="A1740" s="156">
        <v>1.5598512E9</v>
      </c>
      <c r="B1740" s="156">
        <v>125864.6687</v>
      </c>
      <c r="O1740" s="153">
        <f>IFERROR(__xludf.DUMMYFUNCTION("TO_DATE(INT((P1740/(60*60*24))+""1/1/1970""))"),44113.0)</f>
        <v>44113</v>
      </c>
      <c r="P1740" s="13">
        <v>1.602252E9</v>
      </c>
      <c r="Q1740" s="13">
        <v>35615.2522</v>
      </c>
      <c r="AE1740" s="153">
        <f>IFERROR(__xludf.DUMMYFUNCTION("TO_DATE(INT((AF1740/(60*60*24))+""1/1/1970""))"),44117.0)</f>
        <v>44117</v>
      </c>
      <c r="AF1740" s="152">
        <v>1.6025724E9</v>
      </c>
      <c r="AG1740" s="152">
        <v>101072.0509</v>
      </c>
      <c r="AH1740" s="156"/>
    </row>
    <row r="1741">
      <c r="A1741" s="152">
        <v>1.55991426E9</v>
      </c>
      <c r="B1741" s="152">
        <v>125864.6687</v>
      </c>
      <c r="O1741" s="153">
        <f>IFERROR(__xludf.DUMMYFUNCTION("TO_DATE(INT((P1741/(60*60*24))+""1/1/1970""))"),44114.0)</f>
        <v>44114</v>
      </c>
      <c r="P1741" s="13">
        <v>1.602288E9</v>
      </c>
      <c r="Q1741" s="13">
        <v>35597.3531</v>
      </c>
      <c r="AE1741" s="153">
        <f>IFERROR(__xludf.DUMMYFUNCTION("TO_DATE(INT((AF1741/(60*60*24))+""1/1/1970""))"),44118.0)</f>
        <v>44118</v>
      </c>
      <c r="AF1741" s="156">
        <v>1.6026516E9</v>
      </c>
      <c r="AG1741" s="156">
        <v>100469.0602</v>
      </c>
      <c r="AH1741" s="156"/>
    </row>
    <row r="1742">
      <c r="A1742" s="156">
        <v>1.5599376E9</v>
      </c>
      <c r="B1742" s="156">
        <v>125864.6687</v>
      </c>
      <c r="O1742" s="153">
        <f>IFERROR(__xludf.DUMMYFUNCTION("TO_DATE(INT((P1742/(60*60*24))+""1/1/1970""))"),44115.0)</f>
        <v>44115</v>
      </c>
      <c r="P1742" s="13">
        <v>1.6023744E9</v>
      </c>
      <c r="Q1742" s="13">
        <v>35597.3531</v>
      </c>
      <c r="AE1742" s="153">
        <f>IFERROR(__xludf.DUMMYFUNCTION("TO_DATE(INT((AF1742/(60*60*24))+""1/1/1970""))"),44119.0)</f>
        <v>44119</v>
      </c>
      <c r="AF1742" s="152">
        <v>1.6027308E9</v>
      </c>
      <c r="AG1742" s="152">
        <v>100488.6905</v>
      </c>
      <c r="AH1742" s="156"/>
    </row>
    <row r="1743">
      <c r="A1743" s="152">
        <v>1.56017346E9</v>
      </c>
      <c r="B1743" s="152">
        <v>125864.6687</v>
      </c>
      <c r="O1743" s="153">
        <f>IFERROR(__xludf.DUMMYFUNCTION("TO_DATE(INT((P1743/(60*60*24))+""1/1/1970""))"),44116.0)</f>
        <v>44116</v>
      </c>
      <c r="P1743" s="13">
        <v>1.6024608E9</v>
      </c>
      <c r="Q1743" s="13">
        <v>35605.7038</v>
      </c>
      <c r="AE1743" s="153">
        <f>IFERROR(__xludf.DUMMYFUNCTION("TO_DATE(INT((AF1743/(60*60*24))+""1/1/1970""))"),44120.0)</f>
        <v>44120</v>
      </c>
      <c r="AF1743" s="156">
        <v>1.60281E9</v>
      </c>
      <c r="AG1743" s="156">
        <v>100164.3643</v>
      </c>
      <c r="AH1743" s="156"/>
    </row>
    <row r="1744">
      <c r="A1744" s="156">
        <v>1.5601968E9</v>
      </c>
      <c r="B1744" s="156">
        <v>125864.6687</v>
      </c>
      <c r="O1744" s="153">
        <f>IFERROR(__xludf.DUMMYFUNCTION("TO_DATE(INT((P1744/(60*60*24))+""1/1/1970""))"),44117.0)</f>
        <v>44117</v>
      </c>
      <c r="P1744" s="13">
        <v>1.6025976E9</v>
      </c>
      <c r="Q1744" s="13">
        <v>35682.6927</v>
      </c>
      <c r="AE1744" s="153">
        <f>IFERROR(__xludf.DUMMYFUNCTION("TO_DATE(INT((AF1744/(60*60*24))+""1/1/1970""))"),44121.0)</f>
        <v>44121</v>
      </c>
      <c r="AF1744" s="152">
        <v>1.6028928E9</v>
      </c>
      <c r="AG1744" s="152">
        <v>100253.554</v>
      </c>
      <c r="AH1744" s="156"/>
    </row>
    <row r="1745">
      <c r="A1745" s="152">
        <v>1.56025986E9</v>
      </c>
      <c r="B1745" s="152">
        <v>125864.6687</v>
      </c>
      <c r="O1745" s="153">
        <f>IFERROR(__xludf.DUMMYFUNCTION("TO_DATE(INT((P1745/(60*60*24))+""1/1/1970""))"),44118.0)</f>
        <v>44118</v>
      </c>
      <c r="P1745" s="13">
        <v>1.602684E9</v>
      </c>
      <c r="Q1745" s="13">
        <v>35691.4328</v>
      </c>
      <c r="AE1745" s="153">
        <f>IFERROR(__xludf.DUMMYFUNCTION("TO_DATE(INT((AF1745/(60*60*24))+""1/1/1970""))"),44122.0)</f>
        <v>44122</v>
      </c>
      <c r="AF1745" s="156">
        <v>1.6030584E9</v>
      </c>
      <c r="AG1745" s="156">
        <v>100253.554</v>
      </c>
      <c r="AH1745" s="156"/>
    </row>
    <row r="1746">
      <c r="A1746" s="156">
        <v>1.5602832E9</v>
      </c>
      <c r="B1746" s="156">
        <v>125140.8192</v>
      </c>
      <c r="O1746" s="153">
        <f>IFERROR(__xludf.DUMMYFUNCTION("TO_DATE(INT((P1746/(60*60*24))+""1/1/1970""))"),44119.0)</f>
        <v>44119</v>
      </c>
      <c r="P1746" s="13">
        <v>1.6027704E9</v>
      </c>
      <c r="Q1746" s="13">
        <v>35738.8735</v>
      </c>
      <c r="AE1746" s="153">
        <f>IFERROR(__xludf.DUMMYFUNCTION("TO_DATE(INT((AF1746/(60*60*24))+""1/1/1970""))"),44123.0)</f>
        <v>44123</v>
      </c>
      <c r="AF1746" s="156">
        <v>1.603098E9</v>
      </c>
      <c r="AG1746" s="156">
        <v>100240.7517</v>
      </c>
      <c r="AH1746" s="156"/>
    </row>
    <row r="1747">
      <c r="A1747" s="152">
        <v>1.56034626E9</v>
      </c>
      <c r="B1747" s="152">
        <v>125166.7453</v>
      </c>
      <c r="O1747" s="153">
        <f>IFERROR(__xludf.DUMMYFUNCTION("TO_DATE(INT((P1747/(60*60*24))+""1/1/1970""))"),44120.0)</f>
        <v>44120</v>
      </c>
      <c r="P1747" s="13">
        <v>1.6028568E9</v>
      </c>
      <c r="Q1747" s="13">
        <v>35724.5832</v>
      </c>
      <c r="AE1747" s="153">
        <f>IFERROR(__xludf.DUMMYFUNCTION("TO_DATE(INT((AF1747/(60*60*24))+""1/1/1970""))"),44124.0)</f>
        <v>44124</v>
      </c>
      <c r="AF1747" s="152">
        <v>1.6031772E9</v>
      </c>
      <c r="AG1747" s="152">
        <v>100691.3944</v>
      </c>
      <c r="AH1747" s="156"/>
    </row>
    <row r="1748">
      <c r="A1748" s="156">
        <v>1.5603696E9</v>
      </c>
      <c r="B1748" s="156">
        <v>124920.4474</v>
      </c>
      <c r="O1748" s="153">
        <f>IFERROR(__xludf.DUMMYFUNCTION("TO_DATE(INT((P1748/(60*60*24))+""1/1/1970""))"),44121.0)</f>
        <v>44121</v>
      </c>
      <c r="P1748" s="13">
        <v>1.6028928E9</v>
      </c>
      <c r="Q1748" s="13">
        <v>35720.6693</v>
      </c>
      <c r="AE1748" s="153">
        <f>IFERROR(__xludf.DUMMYFUNCTION("TO_DATE(INT((AF1748/(60*60*24))+""1/1/1970""))"),44125.0)</f>
        <v>44125</v>
      </c>
      <c r="AF1748" s="156">
        <v>1.6032564E9</v>
      </c>
      <c r="AG1748" s="156">
        <v>101209.8896</v>
      </c>
      <c r="AH1748" s="156"/>
    </row>
    <row r="1749">
      <c r="A1749" s="152">
        <v>1.56043266E9</v>
      </c>
      <c r="B1749" s="152">
        <v>125382.796</v>
      </c>
      <c r="O1749" s="153">
        <f>IFERROR(__xludf.DUMMYFUNCTION("TO_DATE(INT((P1749/(60*60*24))+""1/1/1970""))"),44122.0)</f>
        <v>44122</v>
      </c>
      <c r="P1749" s="13">
        <v>1.6029792E9</v>
      </c>
      <c r="Q1749" s="13">
        <v>35720.6693</v>
      </c>
      <c r="AE1749" s="153">
        <f>IFERROR(__xludf.DUMMYFUNCTION("TO_DATE(INT((AF1749/(60*60*24))+""1/1/1970""))"),44126.0)</f>
        <v>44126</v>
      </c>
      <c r="AF1749" s="152">
        <v>1.6033356E9</v>
      </c>
      <c r="AG1749" s="152">
        <v>101401.4981</v>
      </c>
      <c r="AH1749" s="156"/>
    </row>
    <row r="1750">
      <c r="A1750" s="156">
        <v>1.560456E9</v>
      </c>
      <c r="B1750" s="156">
        <v>125434.6482</v>
      </c>
      <c r="O1750" s="153">
        <f>IFERROR(__xludf.DUMMYFUNCTION("TO_DATE(INT((P1750/(60*60*24))+""1/1/1970""))"),44123.0)</f>
        <v>44123</v>
      </c>
      <c r="P1750" s="13">
        <v>1.6030656E9</v>
      </c>
      <c r="Q1750" s="13">
        <v>35692.7341</v>
      </c>
      <c r="AE1750" s="153">
        <f>IFERROR(__xludf.DUMMYFUNCTION("TO_DATE(INT((AF1750/(60*60*24))+""1/1/1970""))"),44127.0)</f>
        <v>44127</v>
      </c>
      <c r="AF1750" s="156">
        <v>1.6034148E9</v>
      </c>
      <c r="AG1750" s="156">
        <v>101087.8405</v>
      </c>
      <c r="AH1750" s="156"/>
    </row>
    <row r="1751">
      <c r="A1751" s="152">
        <v>1.56051906E9</v>
      </c>
      <c r="B1751" s="152">
        <v>125261.8076</v>
      </c>
      <c r="O1751" s="153">
        <f>IFERROR(__xludf.DUMMYFUNCTION("TO_DATE(INT((P1751/(60*60*24))+""1/1/1970""))"),44124.0)</f>
        <v>44124</v>
      </c>
      <c r="P1751" s="13">
        <v>1.6032024E9</v>
      </c>
      <c r="Q1751" s="13">
        <v>35648.4261</v>
      </c>
      <c r="AE1751" s="153">
        <f>IFERROR(__xludf.DUMMYFUNCTION("TO_DATE(INT((AF1751/(60*60*24))+""1/1/1970""))"),44128.0)</f>
        <v>44128</v>
      </c>
      <c r="AF1751" s="152">
        <v>1.6034976E9</v>
      </c>
      <c r="AG1751" s="152">
        <v>101482.5796</v>
      </c>
      <c r="AH1751" s="156"/>
    </row>
    <row r="1752">
      <c r="A1752" s="156">
        <v>1.5605424E9</v>
      </c>
      <c r="B1752" s="156">
        <v>125296.3757</v>
      </c>
      <c r="O1752" s="153">
        <f>IFERROR(__xludf.DUMMYFUNCTION("TO_DATE(INT((P1752/(60*60*24))+""1/1/1970""))"),44125.0)</f>
        <v>44125</v>
      </c>
      <c r="P1752" s="13">
        <v>1.6032888E9</v>
      </c>
      <c r="Q1752" s="13">
        <v>35627.3429</v>
      </c>
      <c r="AE1752" s="153">
        <f>IFERROR(__xludf.DUMMYFUNCTION("TO_DATE(INT((AF1752/(60*60*24))+""1/1/1970""))"),44129.0)</f>
        <v>44129</v>
      </c>
      <c r="AF1752" s="156">
        <v>1.6036632E9</v>
      </c>
      <c r="AG1752" s="156">
        <v>101482.5796</v>
      </c>
      <c r="AH1752" s="156"/>
    </row>
    <row r="1753">
      <c r="A1753" s="152">
        <v>1.56077826E9</v>
      </c>
      <c r="B1753" s="152">
        <v>125430.3272</v>
      </c>
      <c r="O1753" s="153">
        <f>IFERROR(__xludf.DUMMYFUNCTION("TO_DATE(INT((P1753/(60*60*24))+""1/1/1970""))"),44126.0)</f>
        <v>44126</v>
      </c>
      <c r="P1753" s="13">
        <v>1.6033752E9</v>
      </c>
      <c r="Q1753" s="13">
        <v>35713.537</v>
      </c>
      <c r="AE1753" s="153">
        <f>IFERROR(__xludf.DUMMYFUNCTION("TO_DATE(INT((AF1753/(60*60*24))+""1/1/1970""))"),44130.0)</f>
        <v>44130</v>
      </c>
      <c r="AF1753" s="156">
        <v>1.6037028E9</v>
      </c>
      <c r="AG1753" s="156">
        <v>101372.9062</v>
      </c>
      <c r="AH1753" s="156"/>
    </row>
    <row r="1754">
      <c r="A1754" s="156">
        <v>1.5608016E9</v>
      </c>
      <c r="B1754" s="156">
        <v>125343.9069</v>
      </c>
      <c r="O1754" s="153">
        <f>IFERROR(__xludf.DUMMYFUNCTION("TO_DATE(INT((P1754/(60*60*24))+""1/1/1970""))"),44127.0)</f>
        <v>44127</v>
      </c>
      <c r="P1754" s="13">
        <v>1.6034616E9</v>
      </c>
      <c r="Q1754" s="13">
        <v>35816.4565</v>
      </c>
      <c r="AE1754" s="153">
        <f>IFERROR(__xludf.DUMMYFUNCTION("TO_DATE(INT((AF1754/(60*60*24))+""1/1/1970""))"),44131.0)</f>
        <v>44131</v>
      </c>
      <c r="AF1754" s="152">
        <v>1.603782E9</v>
      </c>
      <c r="AG1754" s="152">
        <v>101039.6183</v>
      </c>
      <c r="AH1754" s="156"/>
    </row>
    <row r="1755">
      <c r="A1755" s="152">
        <v>1.56086466E9</v>
      </c>
      <c r="B1755" s="152">
        <v>126143.2947</v>
      </c>
      <c r="O1755" s="153">
        <f>IFERROR(__xludf.DUMMYFUNCTION("TO_DATE(INT((P1755/(60*60*24))+""1/1/1970""))"),44128.0)</f>
        <v>44128</v>
      </c>
      <c r="P1755" s="13">
        <v>1.6034976E9</v>
      </c>
      <c r="Q1755" s="13">
        <v>35872.2667</v>
      </c>
      <c r="AE1755" s="153">
        <f>IFERROR(__xludf.DUMMYFUNCTION("TO_DATE(INT((AF1755/(60*60*24))+""1/1/1970""))"),44132.0)</f>
        <v>44132</v>
      </c>
      <c r="AF1755" s="156">
        <v>1.6038612E9</v>
      </c>
      <c r="AG1755" s="156">
        <v>100804.9086</v>
      </c>
      <c r="AH1755" s="156"/>
    </row>
    <row r="1756">
      <c r="A1756" s="156">
        <v>1.560888E9</v>
      </c>
      <c r="B1756" s="156">
        <v>126653.1745</v>
      </c>
      <c r="O1756" s="153">
        <f>IFERROR(__xludf.DUMMYFUNCTION("TO_DATE(INT((P1756/(60*60*24))+""1/1/1970""))"),44129.0)</f>
        <v>44129</v>
      </c>
      <c r="P1756" s="13">
        <v>1.603584E9</v>
      </c>
      <c r="Q1756" s="13">
        <v>35872.2667</v>
      </c>
      <c r="AE1756" s="153">
        <f>IFERROR(__xludf.DUMMYFUNCTION("TO_DATE(INT((AF1756/(60*60*24))+""1/1/1970""))"),44133.0)</f>
        <v>44133</v>
      </c>
      <c r="AF1756" s="152">
        <v>1.6039404E9</v>
      </c>
      <c r="AG1756" s="152">
        <v>100521.1231</v>
      </c>
      <c r="AH1756" s="156"/>
    </row>
    <row r="1757">
      <c r="A1757" s="152">
        <v>1.56095106E9</v>
      </c>
      <c r="B1757" s="152">
        <v>126769.8419</v>
      </c>
      <c r="O1757" s="153">
        <f>IFERROR(__xludf.DUMMYFUNCTION("TO_DATE(INT((P1757/(60*60*24))+""1/1/1970""))"),44130.0)</f>
        <v>44130</v>
      </c>
      <c r="P1757" s="13">
        <v>1.6036704E9</v>
      </c>
      <c r="Q1757" s="13">
        <v>35883.3667</v>
      </c>
      <c r="AE1757" s="153">
        <f>IFERROR(__xludf.DUMMYFUNCTION("TO_DATE(INT((AF1757/(60*60*24))+""1/1/1970""))"),44134.0)</f>
        <v>44134</v>
      </c>
      <c r="AF1757" s="156">
        <v>1.6040196E9</v>
      </c>
      <c r="AG1757" s="156">
        <v>99923.2534</v>
      </c>
      <c r="AH1757" s="156"/>
    </row>
    <row r="1758">
      <c r="A1758" s="156">
        <v>1.5609744E9</v>
      </c>
      <c r="B1758" s="156">
        <v>126938.3615</v>
      </c>
      <c r="O1758" s="153">
        <f>IFERROR(__xludf.DUMMYFUNCTION("TO_DATE(INT((P1758/(60*60*24))+""1/1/1970""))"),44131.0)</f>
        <v>44131</v>
      </c>
      <c r="P1758" s="13">
        <v>1.6038072E9</v>
      </c>
      <c r="Q1758" s="13">
        <v>35976.293</v>
      </c>
      <c r="AE1758" s="153">
        <f>IFERROR(__xludf.DUMMYFUNCTION("TO_DATE(INT((AF1758/(60*60*24))+""1/1/1970""))"),44135.0)</f>
        <v>44135</v>
      </c>
      <c r="AF1758" s="152">
        <v>1.6041024E9</v>
      </c>
      <c r="AG1758" s="152">
        <v>99660.3785</v>
      </c>
      <c r="AH1758" s="156"/>
    </row>
    <row r="1759">
      <c r="A1759" s="152">
        <v>1.56103746E9</v>
      </c>
      <c r="B1759" s="152">
        <v>128238.987</v>
      </c>
      <c r="O1759" s="153">
        <f>IFERROR(__xludf.DUMMYFUNCTION("TO_DATE(INT((P1759/(60*60*24))+""1/1/1970""))"),44132.0)</f>
        <v>44132</v>
      </c>
      <c r="P1759" s="13">
        <v>1.6038936E9</v>
      </c>
      <c r="Q1759" s="13">
        <v>36128.5644</v>
      </c>
      <c r="AE1759" s="153">
        <f>IFERROR(__xludf.DUMMYFUNCTION("TO_DATE(INT((AF1759/(60*60*24))+""1/1/1970""))"),44136.0)</f>
        <v>44136</v>
      </c>
      <c r="AF1759" s="156">
        <v>1.6042716E9</v>
      </c>
      <c r="AG1759" s="156">
        <v>99660.3785</v>
      </c>
      <c r="AH1759" s="156"/>
    </row>
    <row r="1760">
      <c r="A1760" s="156">
        <v>1.5610608E9</v>
      </c>
      <c r="B1760" s="156">
        <v>128148.2457</v>
      </c>
      <c r="O1760" s="153">
        <f>IFERROR(__xludf.DUMMYFUNCTION("TO_DATE(INT((P1760/(60*60*24))+""1/1/1970""))"),44133.0)</f>
        <v>44133</v>
      </c>
      <c r="P1760" s="13">
        <v>1.60398E9</v>
      </c>
      <c r="Q1760" s="13">
        <v>36241.6014</v>
      </c>
      <c r="AE1760" s="153">
        <f>IFERROR(__xludf.DUMMYFUNCTION("TO_DATE(INT((AF1760/(60*60*24))+""1/1/1970""))"),44137.0)</f>
        <v>44137</v>
      </c>
      <c r="AF1760" s="152">
        <v>1.6043112E9</v>
      </c>
      <c r="AG1760" s="152">
        <v>99608.7423</v>
      </c>
      <c r="AH1760" s="156"/>
    </row>
    <row r="1761">
      <c r="A1761" s="152">
        <v>1.5610896E9</v>
      </c>
      <c r="B1761" s="152">
        <v>128148.2457</v>
      </c>
      <c r="O1761" s="153">
        <f>IFERROR(__xludf.DUMMYFUNCTION("TO_DATE(INT((P1761/(60*60*24))+""1/1/1970""))"),44134.0)</f>
        <v>44134</v>
      </c>
      <c r="P1761" s="13">
        <v>1.6040664E9</v>
      </c>
      <c r="Q1761" s="13">
        <v>36227.2701</v>
      </c>
      <c r="AE1761" s="153">
        <f>IFERROR(__xludf.DUMMYFUNCTION("TO_DATE(INT((AF1761/(60*60*24))+""1/1/1970""))"),44138.0)</f>
        <v>44138</v>
      </c>
      <c r="AF1761" s="156">
        <v>1.6043904E9</v>
      </c>
      <c r="AG1761" s="156">
        <v>99600.6342</v>
      </c>
      <c r="AH1761" s="156"/>
    </row>
    <row r="1762">
      <c r="A1762" s="156">
        <v>1.56112908E9</v>
      </c>
      <c r="B1762" s="156">
        <v>128170.657</v>
      </c>
      <c r="O1762" s="153">
        <f>IFERROR(__xludf.DUMMYFUNCTION("TO_DATE(INT((P1762/(60*60*24))+""1/1/1970""))"),44135.0)</f>
        <v>44135</v>
      </c>
      <c r="P1762" s="13">
        <v>1.6041024E9</v>
      </c>
      <c r="Q1762" s="13">
        <v>36255.6362</v>
      </c>
      <c r="AE1762" s="153">
        <f>IFERROR(__xludf.DUMMYFUNCTION("TO_DATE(INT((AF1762/(60*60*24))+""1/1/1970""))"),44139.0)</f>
        <v>44139</v>
      </c>
      <c r="AF1762" s="152">
        <v>1.6044696E9</v>
      </c>
      <c r="AG1762" s="152">
        <v>100636.771</v>
      </c>
      <c r="AH1762" s="156"/>
    </row>
    <row r="1763">
      <c r="A1763" s="152">
        <v>1.5611472E9</v>
      </c>
      <c r="B1763" s="152">
        <v>127962.2398</v>
      </c>
      <c r="O1763" s="153">
        <f>IFERROR(__xludf.DUMMYFUNCTION("TO_DATE(INT((P1763/(60*60*24))+""1/1/1970""))"),44136.0)</f>
        <v>44136</v>
      </c>
      <c r="P1763" s="13">
        <v>1.6041888E9</v>
      </c>
      <c r="Q1763" s="13">
        <v>36255.6362</v>
      </c>
      <c r="AE1763" s="153">
        <f>IFERROR(__xludf.DUMMYFUNCTION("TO_DATE(INT((AF1763/(60*60*24))+""1/1/1970""))"),44140.0)</f>
        <v>44140</v>
      </c>
      <c r="AF1763" s="156">
        <v>1.6045488E9</v>
      </c>
      <c r="AG1763" s="156">
        <v>100383.7112</v>
      </c>
      <c r="AH1763" s="156"/>
    </row>
    <row r="1764">
      <c r="A1764" s="156">
        <v>1.56138306E9</v>
      </c>
      <c r="B1764" s="156">
        <v>128118.5527</v>
      </c>
      <c r="O1764" s="153">
        <f>IFERROR(__xludf.DUMMYFUNCTION("TO_DATE(INT((P1764/(60*60*24))+""1/1/1970""))"),44137.0)</f>
        <v>44137</v>
      </c>
      <c r="P1764" s="13">
        <v>1.6042752E9</v>
      </c>
      <c r="Q1764" s="13">
        <v>36253.5025</v>
      </c>
      <c r="AE1764" s="153">
        <f>IFERROR(__xludf.DUMMYFUNCTION("TO_DATE(INT((AF1764/(60*60*24))+""1/1/1970""))"),44141.0)</f>
        <v>44141</v>
      </c>
      <c r="AF1764" s="152">
        <v>1.604628E9</v>
      </c>
      <c r="AG1764" s="152">
        <v>101106.6173</v>
      </c>
      <c r="AH1764" s="156"/>
    </row>
    <row r="1765">
      <c r="A1765" s="152">
        <v>1.5614064E9</v>
      </c>
      <c r="B1765" s="152">
        <v>127805.9269</v>
      </c>
      <c r="O1765" s="153">
        <f>IFERROR(__xludf.DUMMYFUNCTION("TO_DATE(INT((P1765/(60*60*24))+""1/1/1970""))"),44138.0)</f>
        <v>44138</v>
      </c>
      <c r="P1765" s="13">
        <v>1.6044156E9</v>
      </c>
      <c r="Q1765" s="13">
        <v>36323.6348</v>
      </c>
      <c r="AE1765" s="153">
        <f>IFERROR(__xludf.DUMMYFUNCTION("TO_DATE(INT((AF1765/(60*60*24))+""1/1/1970""))"),44142.0)</f>
        <v>44142</v>
      </c>
      <c r="AF1765" s="156">
        <v>1.6047072E9</v>
      </c>
      <c r="AG1765" s="156">
        <v>101590.1194</v>
      </c>
      <c r="AH1765" s="156"/>
    </row>
    <row r="1766">
      <c r="A1766" s="156">
        <v>1.56146946E9</v>
      </c>
      <c r="B1766" s="156">
        <v>127814.611</v>
      </c>
      <c r="O1766" s="153">
        <f>IFERROR(__xludf.DUMMYFUNCTION("TO_DATE(INT((P1766/(60*60*24))+""1/1/1970""))"),44139.0)</f>
        <v>44139</v>
      </c>
      <c r="P1766" s="13">
        <v>1.604502E9</v>
      </c>
      <c r="Q1766" s="13">
        <v>36363.4841</v>
      </c>
      <c r="AE1766" s="153">
        <f>IFERROR(__xludf.DUMMYFUNCTION("TO_DATE(INT((AF1766/(60*60*24))+""1/1/1970""))"),44143.0)</f>
        <v>44143</v>
      </c>
      <c r="AF1766" s="152">
        <v>1.6048764E9</v>
      </c>
      <c r="AG1766" s="152">
        <v>101590.1194</v>
      </c>
      <c r="AH1766" s="156"/>
    </row>
    <row r="1767">
      <c r="A1767" s="152">
        <v>1.5614928E9</v>
      </c>
      <c r="B1767" s="152">
        <v>126555.4236</v>
      </c>
      <c r="O1767" s="153">
        <f>IFERROR(__xludf.DUMMYFUNCTION("TO_DATE(INT((P1767/(60*60*24))+""1/1/1970""))"),44140.0)</f>
        <v>44140</v>
      </c>
      <c r="P1767" s="13">
        <v>1.6045884E9</v>
      </c>
      <c r="Q1767" s="13">
        <v>36382.3979</v>
      </c>
      <c r="AE1767" s="153">
        <f>IFERROR(__xludf.DUMMYFUNCTION("TO_DATE(INT((AF1767/(60*60*24))+""1/1/1970""))"),44144.0)</f>
        <v>44144</v>
      </c>
      <c r="AF1767" s="156">
        <v>1.604916E9</v>
      </c>
      <c r="AG1767" s="156">
        <v>101751.8557</v>
      </c>
      <c r="AH1767" s="156"/>
    </row>
    <row r="1768">
      <c r="A1768" s="156">
        <v>1.56155586E9</v>
      </c>
      <c r="B1768" s="156">
        <v>126967.916</v>
      </c>
      <c r="O1768" s="153">
        <f>IFERROR(__xludf.DUMMYFUNCTION("TO_DATE(INT((P1768/(60*60*24))+""1/1/1970""))"),44141.0)</f>
        <v>44141</v>
      </c>
      <c r="P1768" s="13">
        <v>1.6046748E9</v>
      </c>
      <c r="Q1768" s="13">
        <v>36520.3393</v>
      </c>
      <c r="AE1768" s="153">
        <f>IFERROR(__xludf.DUMMYFUNCTION("TO_DATE(INT((AF1768/(60*60*24))+""1/1/1970""))"),44145.0)</f>
        <v>44145</v>
      </c>
      <c r="AF1768" s="152">
        <v>1.6049952E9</v>
      </c>
      <c r="AG1768" s="152">
        <v>101168.922</v>
      </c>
      <c r="AH1768" s="156"/>
    </row>
    <row r="1769">
      <c r="A1769" s="152">
        <v>1.5615792E9</v>
      </c>
      <c r="B1769" s="152">
        <v>126429.5049</v>
      </c>
      <c r="O1769" s="153">
        <f>IFERROR(__xludf.DUMMYFUNCTION("TO_DATE(INT((P1769/(60*60*24))+""1/1/1970""))"),44142.0)</f>
        <v>44142</v>
      </c>
      <c r="P1769" s="13">
        <v>1.6047072E9</v>
      </c>
      <c r="Q1769" s="13">
        <v>36654.5807</v>
      </c>
      <c r="AE1769" s="153">
        <f>IFERROR(__xludf.DUMMYFUNCTION("TO_DATE(INT((AF1769/(60*60*24))+""1/1/1970""))"),44146.0)</f>
        <v>44146</v>
      </c>
      <c r="AF1769" s="156">
        <v>1.6050744E9</v>
      </c>
      <c r="AG1769" s="156">
        <v>101118.9929</v>
      </c>
      <c r="AH1769" s="156"/>
    </row>
    <row r="1770">
      <c r="A1770" s="156">
        <v>1.56164226E9</v>
      </c>
      <c r="B1770" s="156">
        <v>126841.9973</v>
      </c>
      <c r="O1770" s="153">
        <f>IFERROR(__xludf.DUMMYFUNCTION("TO_DATE(INT((P1770/(60*60*24))+""1/1/1970""))"),44143.0)</f>
        <v>44143</v>
      </c>
      <c r="P1770" s="13">
        <v>1.6047936E9</v>
      </c>
      <c r="Q1770" s="13">
        <v>36654.5807</v>
      </c>
      <c r="AE1770" s="153">
        <f>IFERROR(__xludf.DUMMYFUNCTION("TO_DATE(INT((AF1770/(60*60*24))+""1/1/1970""))"),44147.0)</f>
        <v>44147</v>
      </c>
      <c r="AF1770" s="152">
        <v>1.6051536E9</v>
      </c>
      <c r="AG1770" s="152">
        <v>100786.5585</v>
      </c>
      <c r="AH1770" s="156"/>
    </row>
    <row r="1771">
      <c r="A1771" s="152">
        <v>1.5616656E9</v>
      </c>
      <c r="B1771" s="152">
        <v>126876.7335</v>
      </c>
      <c r="O1771" s="153">
        <f>IFERROR(__xludf.DUMMYFUNCTION("TO_DATE(INT((P1771/(60*60*24))+""1/1/1970""))"),44144.0)</f>
        <v>44144</v>
      </c>
      <c r="P1771" s="13">
        <v>1.60488E9</v>
      </c>
      <c r="Q1771" s="13">
        <v>36599.2844</v>
      </c>
      <c r="AE1771" s="153">
        <f>IFERROR(__xludf.DUMMYFUNCTION("TO_DATE(INT((AF1771/(60*60*24))+""1/1/1970""))"),44148.0)</f>
        <v>44148</v>
      </c>
      <c r="AF1771" s="156">
        <v>1.6052328E9</v>
      </c>
      <c r="AG1771" s="156">
        <v>100996.0903</v>
      </c>
      <c r="AH1771" s="156"/>
    </row>
    <row r="1772">
      <c r="A1772" s="156">
        <v>1.56172866E9</v>
      </c>
      <c r="B1772" s="156">
        <v>127393.4345</v>
      </c>
      <c r="O1772" s="153">
        <f>IFERROR(__xludf.DUMMYFUNCTION("TO_DATE(INT((P1772/(60*60*24))+""1/1/1970""))"),44145.0)</f>
        <v>44145</v>
      </c>
      <c r="P1772" s="13">
        <v>1.6050204E9</v>
      </c>
      <c r="Q1772" s="13">
        <v>35923.4577</v>
      </c>
      <c r="AE1772" s="153">
        <f>IFERROR(__xludf.DUMMYFUNCTION("TO_DATE(INT((AF1772/(60*60*24))+""1/1/1970""))"),44149.0)</f>
        <v>44149</v>
      </c>
      <c r="AF1772" s="152">
        <v>1.605312E9</v>
      </c>
      <c r="AG1772" s="152">
        <v>101258.5385</v>
      </c>
      <c r="AH1772" s="156"/>
    </row>
    <row r="1773">
      <c r="A1773" s="152">
        <v>1.561752E9</v>
      </c>
      <c r="B1773" s="152">
        <v>127528.0373</v>
      </c>
      <c r="O1773" s="153">
        <f>IFERROR(__xludf.DUMMYFUNCTION("TO_DATE(INT((P1773/(60*60*24))+""1/1/1970""))"),44146.0)</f>
        <v>44146</v>
      </c>
      <c r="P1773" s="13">
        <v>1.6051068E9</v>
      </c>
      <c r="Q1773" s="13">
        <v>35968.6628</v>
      </c>
      <c r="AE1773" s="153">
        <f>IFERROR(__xludf.DUMMYFUNCTION("TO_DATE(INT((AF1773/(60*60*24))+""1/1/1970""))"),44150.0)</f>
        <v>44150</v>
      </c>
      <c r="AF1773" s="156">
        <v>1.6054812E9</v>
      </c>
      <c r="AG1773" s="156">
        <v>101258.5385</v>
      </c>
      <c r="AH1773" s="156"/>
    </row>
    <row r="1774">
      <c r="A1774" s="156">
        <v>1.56198786E9</v>
      </c>
      <c r="B1774" s="156">
        <v>129169.3229</v>
      </c>
      <c r="O1774" s="153">
        <f>IFERROR(__xludf.DUMMYFUNCTION("TO_DATE(INT((P1774/(60*60*24))+""1/1/1970""))"),44147.0)</f>
        <v>44147</v>
      </c>
      <c r="P1774" s="13">
        <v>1.6051932E9</v>
      </c>
      <c r="Q1774" s="13">
        <v>35543.4146</v>
      </c>
      <c r="AE1774" s="153">
        <f>IFERROR(__xludf.DUMMYFUNCTION("TO_DATE(INT((AF1774/(60*60*24))+""1/1/1970""))"),44151.0)</f>
        <v>44151</v>
      </c>
      <c r="AF1774" s="152">
        <v>1.6055208E9</v>
      </c>
      <c r="AG1774" s="152">
        <v>101343.8875</v>
      </c>
      <c r="AH1774" s="156"/>
    </row>
    <row r="1775">
      <c r="A1775" s="152">
        <v>1.5620112E9</v>
      </c>
      <c r="B1775" s="152">
        <v>128683.016</v>
      </c>
      <c r="O1775" s="153">
        <f>IFERROR(__xludf.DUMMYFUNCTION("TO_DATE(INT((P1775/(60*60*24))+""1/1/1970""))"),44148.0)</f>
        <v>44148</v>
      </c>
      <c r="P1775" s="13">
        <v>1.6052796E9</v>
      </c>
      <c r="Q1775" s="13">
        <v>35471.5632</v>
      </c>
      <c r="AE1775" s="153">
        <f>IFERROR(__xludf.DUMMYFUNCTION("TO_DATE(INT((AF1775/(60*60*24))+""1/1/1970""))"),44152.0)</f>
        <v>44152</v>
      </c>
      <c r="AF1775" s="156">
        <v>1.6056E9</v>
      </c>
      <c r="AG1775" s="156">
        <v>101468.0703</v>
      </c>
      <c r="AH1775" s="156"/>
    </row>
    <row r="1776">
      <c r="A1776" s="156">
        <v>1.56207426E9</v>
      </c>
      <c r="B1776" s="156">
        <v>128617.8857</v>
      </c>
      <c r="O1776" s="153">
        <f>IFERROR(__xludf.DUMMYFUNCTION("TO_DATE(INT((P1776/(60*60*24))+""1/1/1970""))"),44149.0)</f>
        <v>44149</v>
      </c>
      <c r="P1776" s="13">
        <v>1.605312E9</v>
      </c>
      <c r="Q1776" s="13">
        <v>35530.3809</v>
      </c>
      <c r="AE1776" s="153">
        <f>IFERROR(__xludf.DUMMYFUNCTION("TO_DATE(INT((AF1776/(60*60*24))+""1/1/1970""))"),44153.0)</f>
        <v>44153</v>
      </c>
      <c r="AF1776" s="152">
        <v>1.6056792E9</v>
      </c>
      <c r="AG1776" s="152">
        <v>101504.7704</v>
      </c>
      <c r="AH1776" s="156"/>
    </row>
    <row r="1777">
      <c r="A1777" s="152">
        <v>1.5620976E9</v>
      </c>
      <c r="B1777" s="152">
        <v>129017.352</v>
      </c>
      <c r="O1777" s="153">
        <f>IFERROR(__xludf.DUMMYFUNCTION("TO_DATE(INT((P1777/(60*60*24))+""1/1/1970""))"),44150.0)</f>
        <v>44150</v>
      </c>
      <c r="P1777" s="13">
        <v>1.6053984E9</v>
      </c>
      <c r="Q1777" s="13">
        <v>35530.3809</v>
      </c>
      <c r="AE1777" s="153">
        <f>IFERROR(__xludf.DUMMYFUNCTION("TO_DATE(INT((AF1777/(60*60*24))+""1/1/1970""))"),44154.0)</f>
        <v>44154</v>
      </c>
      <c r="AF1777" s="156">
        <v>1.6057584E9</v>
      </c>
      <c r="AG1777" s="156">
        <v>101347.3015</v>
      </c>
      <c r="AH1777" s="156"/>
    </row>
    <row r="1778">
      <c r="A1778" s="156">
        <v>1.56216066E9</v>
      </c>
      <c r="B1778" s="156">
        <v>129334.3199</v>
      </c>
      <c r="O1778" s="153">
        <f>IFERROR(__xludf.DUMMYFUNCTION("TO_DATE(INT((P1778/(60*60*24))+""1/1/1970""))"),44151.0)</f>
        <v>44151</v>
      </c>
      <c r="P1778" s="13">
        <v>1.6054848E9</v>
      </c>
      <c r="Q1778" s="13">
        <v>35508.5809</v>
      </c>
      <c r="AE1778" s="153">
        <f>IFERROR(__xludf.DUMMYFUNCTION("TO_DATE(INT((AF1778/(60*60*24))+""1/1/1970""))"),44155.0)</f>
        <v>44155</v>
      </c>
      <c r="AF1778" s="152">
        <v>1.6058376E9</v>
      </c>
      <c r="AG1778" s="152">
        <v>101520.1332</v>
      </c>
      <c r="AH1778" s="156"/>
    </row>
    <row r="1779">
      <c r="A1779" s="152">
        <v>1.5621732E9</v>
      </c>
      <c r="B1779" s="152">
        <v>130046.412</v>
      </c>
      <c r="O1779" s="153">
        <f>IFERROR(__xludf.DUMMYFUNCTION("TO_DATE(INT((P1779/(60*60*24))+""1/1/1970""))"),44152.0)</f>
        <v>44152</v>
      </c>
      <c r="P1779" s="13">
        <v>1.6056252E9</v>
      </c>
      <c r="Q1779" s="13">
        <v>35590.8945</v>
      </c>
      <c r="AE1779" s="153">
        <f>IFERROR(__xludf.DUMMYFUNCTION("TO_DATE(INT((AF1779/(60*60*24))+""1/1/1970""))"),44156.0)</f>
        <v>44156</v>
      </c>
      <c r="AF1779" s="156">
        <v>1.6059168E9</v>
      </c>
      <c r="AG1779" s="156">
        <v>101442.4656</v>
      </c>
      <c r="AH1779" s="156"/>
    </row>
    <row r="1780">
      <c r="A1780" s="156">
        <v>1.56233346E9</v>
      </c>
      <c r="B1780" s="156">
        <v>129490.6328</v>
      </c>
      <c r="O1780" s="153">
        <f>IFERROR(__xludf.DUMMYFUNCTION("TO_DATE(INT((P1780/(60*60*24))+""1/1/1970""))"),44153.0)</f>
        <v>44153</v>
      </c>
      <c r="P1780" s="13">
        <v>1.6057116E9</v>
      </c>
      <c r="Q1780" s="13">
        <v>35654.6315</v>
      </c>
      <c r="AE1780" s="153">
        <f>IFERROR(__xludf.DUMMYFUNCTION("TO_DATE(INT((AF1780/(60*60*24))+""1/1/1970""))"),44157.0)</f>
        <v>44157</v>
      </c>
      <c r="AF1780" s="152">
        <v>1.606086E9</v>
      </c>
      <c r="AG1780" s="152">
        <v>101442.4656</v>
      </c>
      <c r="AH1780" s="156"/>
    </row>
    <row r="1781">
      <c r="A1781" s="152">
        <v>1.5623568E9</v>
      </c>
      <c r="B1781" s="152">
        <v>129898.7832</v>
      </c>
      <c r="O1781" s="153">
        <f>IFERROR(__xludf.DUMMYFUNCTION("TO_DATE(INT((P1781/(60*60*24))+""1/1/1970""))"),44154.0)</f>
        <v>44154</v>
      </c>
      <c r="P1781" s="13">
        <v>1.605798E9</v>
      </c>
      <c r="Q1781" s="13">
        <v>35723.3596</v>
      </c>
      <c r="AE1781" s="153">
        <f>IFERROR(__xludf.DUMMYFUNCTION("TO_DATE(INT((AF1781/(60*60*24))+""1/1/1970""))"),44158.0)</f>
        <v>44158</v>
      </c>
      <c r="AF1781" s="156">
        <v>1.6061256E9</v>
      </c>
      <c r="AG1781" s="156">
        <v>101520.9867</v>
      </c>
      <c r="AH1781" s="156"/>
    </row>
    <row r="1782">
      <c r="A1782" s="156">
        <v>1.56259266E9</v>
      </c>
      <c r="B1782" s="156">
        <v>129221.4272</v>
      </c>
      <c r="O1782" s="153">
        <f>IFERROR(__xludf.DUMMYFUNCTION("TO_DATE(INT((P1782/(60*60*24))+""1/1/1970""))"),44155.0)</f>
        <v>44155</v>
      </c>
      <c r="P1782" s="13">
        <v>1.6058844E9</v>
      </c>
      <c r="Q1782" s="13">
        <v>35547.8052</v>
      </c>
      <c r="AE1782" s="153">
        <f>IFERROR(__xludf.DUMMYFUNCTION("TO_DATE(INT((AF1782/(60*60*24))+""1/1/1970""))"),44159.0)</f>
        <v>44159</v>
      </c>
      <c r="AF1782" s="152">
        <v>1.6062048E9</v>
      </c>
      <c r="AG1782" s="152">
        <v>101322.977</v>
      </c>
      <c r="AH1782" s="156"/>
    </row>
    <row r="1783">
      <c r="A1783" s="152">
        <v>1.562616E9</v>
      </c>
      <c r="B1783" s="152">
        <v>129186.691</v>
      </c>
      <c r="O1783" s="153">
        <f>IFERROR(__xludf.DUMMYFUNCTION("TO_DATE(INT((P1783/(60*60*24))+""1/1/1970""))"),44156.0)</f>
        <v>44156</v>
      </c>
      <c r="P1783" s="13">
        <v>1.6059168E9</v>
      </c>
      <c r="Q1783" s="13">
        <v>35647.4777</v>
      </c>
      <c r="AE1783" s="153">
        <f>IFERROR(__xludf.DUMMYFUNCTION("TO_DATE(INT((AF1783/(60*60*24))+""1/1/1970""))"),44160.0)</f>
        <v>44160</v>
      </c>
      <c r="AF1783" s="156">
        <v>1.606284E9</v>
      </c>
      <c r="AG1783" s="156">
        <v>101794.5302</v>
      </c>
      <c r="AH1783" s="156"/>
    </row>
    <row r="1784">
      <c r="A1784" s="156">
        <v>1.56267906E9</v>
      </c>
      <c r="B1784" s="156">
        <v>128661.3059</v>
      </c>
      <c r="O1784" s="153">
        <f>IFERROR(__xludf.DUMMYFUNCTION("TO_DATE(INT((P1784/(60*60*24))+""1/1/1970""))"),44157.0)</f>
        <v>44157</v>
      </c>
      <c r="P1784" s="13">
        <v>1.6060032E9</v>
      </c>
      <c r="Q1784" s="13">
        <v>35647.4777</v>
      </c>
      <c r="AE1784" s="153">
        <f>IFERROR(__xludf.DUMMYFUNCTION("TO_DATE(INT((AF1784/(60*60*24))+""1/1/1970""))"),44161.0)</f>
        <v>44161</v>
      </c>
      <c r="AF1784" s="152">
        <v>1.6063632E9</v>
      </c>
      <c r="AG1784" s="152">
        <v>101955.4131</v>
      </c>
      <c r="AH1784" s="156"/>
    </row>
    <row r="1785">
      <c r="A1785" s="152">
        <v>1.5627024E9</v>
      </c>
      <c r="B1785" s="152">
        <v>129347.3459</v>
      </c>
      <c r="O1785" s="153">
        <f>IFERROR(__xludf.DUMMYFUNCTION("TO_DATE(INT((P1785/(60*60*24))+""1/1/1970""))"),44158.0)</f>
        <v>44158</v>
      </c>
      <c r="P1785" s="13">
        <v>1.6060896E9</v>
      </c>
      <c r="Q1785" s="13">
        <v>35660.5391</v>
      </c>
      <c r="AE1785" s="153">
        <f>IFERROR(__xludf.DUMMYFUNCTION("TO_DATE(INT((AF1785/(60*60*24))+""1/1/1970""))"),44162.0)</f>
        <v>44162</v>
      </c>
      <c r="AF1785" s="156">
        <v>1.6064424E9</v>
      </c>
      <c r="AG1785" s="156">
        <v>101908.0444</v>
      </c>
      <c r="AH1785" s="156"/>
    </row>
    <row r="1786">
      <c r="A1786" s="156">
        <v>1.56276546E9</v>
      </c>
      <c r="B1786" s="156">
        <v>129916.1513</v>
      </c>
      <c r="O1786" s="153">
        <f>IFERROR(__xludf.DUMMYFUNCTION("TO_DATE(INT((P1786/(60*60*24))+""1/1/1970""))"),44159.0)</f>
        <v>44159</v>
      </c>
      <c r="P1786" s="13">
        <v>1.60623E9</v>
      </c>
      <c r="Q1786" s="13">
        <v>35799.23</v>
      </c>
      <c r="AE1786" s="153">
        <f>IFERROR(__xludf.DUMMYFUNCTION("TO_DATE(INT((AF1786/(60*60*24))+""1/1/1970""))"),44163.0)</f>
        <v>44163</v>
      </c>
      <c r="AF1786" s="152">
        <v>1.6065216E9</v>
      </c>
      <c r="AG1786" s="152">
        <v>102356.1266</v>
      </c>
      <c r="AH1786" s="156"/>
    </row>
    <row r="1787">
      <c r="A1787" s="152">
        <v>1.5627888E9</v>
      </c>
      <c r="B1787" s="152">
        <v>129963.9135</v>
      </c>
      <c r="O1787" s="153">
        <f>IFERROR(__xludf.DUMMYFUNCTION("TO_DATE(INT((P1787/(60*60*24))+""1/1/1970""))"),44160.0)</f>
        <v>44160</v>
      </c>
      <c r="P1787" s="13">
        <v>1.6063164E9</v>
      </c>
      <c r="Q1787" s="13">
        <v>35921.627</v>
      </c>
      <c r="AE1787" s="153">
        <f>IFERROR(__xludf.DUMMYFUNCTION("TO_DATE(INT((AF1787/(60*60*24))+""1/1/1970""))"),44164.0)</f>
        <v>44164</v>
      </c>
      <c r="AF1787" s="156">
        <v>1.6066908E9</v>
      </c>
      <c r="AG1787" s="156">
        <v>102356.1266</v>
      </c>
      <c r="AH1787" s="156"/>
    </row>
    <row r="1788">
      <c r="A1788" s="156">
        <v>1.56285186E9</v>
      </c>
      <c r="B1788" s="156">
        <v>130237.4611</v>
      </c>
      <c r="O1788" s="153">
        <f>IFERROR(__xludf.DUMMYFUNCTION("TO_DATE(INT((P1788/(60*60*24))+""1/1/1970""))"),44161.0)</f>
        <v>44161</v>
      </c>
      <c r="P1788" s="13">
        <v>1.6063488E9</v>
      </c>
      <c r="Q1788" s="13">
        <v>35886.3813</v>
      </c>
      <c r="AE1788" s="153">
        <f>IFERROR(__xludf.DUMMYFUNCTION("TO_DATE(INT((AF1788/(60*60*24))+""1/1/1970""))"),44165.0)</f>
        <v>44165</v>
      </c>
      <c r="AF1788" s="152">
        <v>1.6067304E9</v>
      </c>
      <c r="AG1788" s="152">
        <v>102429.5268</v>
      </c>
      <c r="AH1788" s="156"/>
    </row>
    <row r="1789">
      <c r="A1789" s="152">
        <v>1.5628752E9</v>
      </c>
      <c r="B1789" s="152">
        <v>130267.8553</v>
      </c>
      <c r="O1789" s="153">
        <f>IFERROR(__xludf.DUMMYFUNCTION("TO_DATE(INT((P1789/(60*60*24))+""1/1/1970""))"),44162.0)</f>
        <v>44162</v>
      </c>
      <c r="P1789" s="13">
        <v>1.6064352E9</v>
      </c>
      <c r="Q1789" s="13">
        <v>35838.7757</v>
      </c>
      <c r="AE1789" s="153">
        <f>IFERROR(__xludf.DUMMYFUNCTION("TO_DATE(INT((AF1789/(60*60*24))+""1/1/1970""))"),44166.0)</f>
        <v>44166</v>
      </c>
      <c r="AF1789" s="156">
        <v>1.6068096E9</v>
      </c>
      <c r="AG1789" s="156">
        <v>102134.646</v>
      </c>
      <c r="AH1789" s="156"/>
    </row>
    <row r="1790">
      <c r="A1790" s="156">
        <v>1.56293826E9</v>
      </c>
      <c r="B1790" s="156">
        <v>130471.9305</v>
      </c>
      <c r="O1790" s="153">
        <f>IFERROR(__xludf.DUMMYFUNCTION("TO_DATE(INT((P1790/(60*60*24))+""1/1/1970""))"),44163.0)</f>
        <v>44163</v>
      </c>
      <c r="P1790" s="13">
        <v>1.6065216E9</v>
      </c>
      <c r="Q1790" s="13">
        <v>35823.854</v>
      </c>
      <c r="AE1790" s="153">
        <f>IFERROR(__xludf.DUMMYFUNCTION("TO_DATE(INT((AF1790/(60*60*24))+""1/1/1970""))"),44167.0)</f>
        <v>44167</v>
      </c>
      <c r="AF1790" s="152">
        <v>1.6068888E9</v>
      </c>
      <c r="AG1790" s="152">
        <v>103271.4947</v>
      </c>
      <c r="AH1790" s="156"/>
    </row>
    <row r="1791">
      <c r="A1791" s="152">
        <v>1.5629616E9</v>
      </c>
      <c r="B1791" s="152">
        <v>130849.6867</v>
      </c>
      <c r="O1791" s="153">
        <f>IFERROR(__xludf.DUMMYFUNCTION("TO_DATE(INT((P1791/(60*60*24))+""1/1/1970""))"),44164.0)</f>
        <v>44164</v>
      </c>
      <c r="P1791" s="13">
        <v>1.606608E9</v>
      </c>
      <c r="Q1791" s="13">
        <v>35823.854</v>
      </c>
      <c r="AE1791" s="153">
        <f>IFERROR(__xludf.DUMMYFUNCTION("TO_DATE(INT((AF1791/(60*60*24))+""1/1/1970""))"),44168.0)</f>
        <v>44168</v>
      </c>
      <c r="AF1791" s="156">
        <v>1.606968E9</v>
      </c>
      <c r="AG1791" s="156">
        <v>103641.9093</v>
      </c>
      <c r="AH1791" s="156"/>
    </row>
    <row r="1792">
      <c r="A1792" s="156">
        <v>1.56319746E9</v>
      </c>
      <c r="B1792" s="156">
        <v>130940.8693</v>
      </c>
      <c r="O1792" s="153">
        <f>IFERROR(__xludf.DUMMYFUNCTION("TO_DATE(INT((P1792/(60*60*24))+""1/1/1970""))"),44165.0)</f>
        <v>44165</v>
      </c>
      <c r="P1792" s="13">
        <v>1.6066944E9</v>
      </c>
      <c r="Q1792" s="13">
        <v>35837.0624</v>
      </c>
      <c r="AE1792" s="153">
        <f>IFERROR(__xludf.DUMMYFUNCTION("TO_DATE(INT((AF1792/(60*60*24))+""1/1/1970""))"),44169.0)</f>
        <v>44169</v>
      </c>
      <c r="AF1792" s="152">
        <v>1.6070472E9</v>
      </c>
      <c r="AG1792" s="152">
        <v>103907.3447</v>
      </c>
      <c r="AH1792" s="156"/>
    </row>
    <row r="1793">
      <c r="A1793" s="152">
        <v>1.5632208E9</v>
      </c>
      <c r="B1793" s="152">
        <v>130893.107</v>
      </c>
      <c r="O1793" s="153">
        <f>IFERROR(__xludf.DUMMYFUNCTION("TO_DATE(INT((P1793/(60*60*24))+""1/1/1970""))"),44166.0)</f>
        <v>44166</v>
      </c>
      <c r="P1793" s="13">
        <v>1.6068348E9</v>
      </c>
      <c r="Q1793" s="13">
        <v>35779.219</v>
      </c>
      <c r="AE1793" s="153">
        <f>IFERROR(__xludf.DUMMYFUNCTION("TO_DATE(INT((AF1793/(60*60*24))+""1/1/1970""))"),44170.0)</f>
        <v>44170</v>
      </c>
      <c r="AF1793" s="156">
        <v>1.6071264E9</v>
      </c>
      <c r="AG1793" s="156">
        <v>103706.3478</v>
      </c>
      <c r="AH1793" s="156"/>
    </row>
    <row r="1794">
      <c r="A1794" s="156">
        <v>1.56328386E9</v>
      </c>
      <c r="B1794" s="156">
        <v>130806.2665</v>
      </c>
      <c r="O1794" s="153">
        <f>IFERROR(__xludf.DUMMYFUNCTION("TO_DATE(INT((P1794/(60*60*24))+""1/1/1970""))"),44167.0)</f>
        <v>44167</v>
      </c>
      <c r="P1794" s="13">
        <v>1.6069212E9</v>
      </c>
      <c r="Q1794" s="13">
        <v>35775.0449</v>
      </c>
      <c r="AE1794" s="153">
        <f>IFERROR(__xludf.DUMMYFUNCTION("TO_DATE(INT((AF1794/(60*60*24))+""1/1/1970""))"),44171.0)</f>
        <v>44171</v>
      </c>
      <c r="AF1794" s="152">
        <v>1.6072956E9</v>
      </c>
      <c r="AG1794" s="152">
        <v>103706.3478</v>
      </c>
      <c r="AH1794" s="156"/>
    </row>
    <row r="1795">
      <c r="A1795" s="152">
        <v>1.5633072E9</v>
      </c>
      <c r="B1795" s="152">
        <v>130441.5363</v>
      </c>
      <c r="O1795" s="153">
        <f>IFERROR(__xludf.DUMMYFUNCTION("TO_DATE(INT((P1795/(60*60*24))+""1/1/1970""))"),44168.0)</f>
        <v>44168</v>
      </c>
      <c r="P1795" s="13">
        <v>1.6070076E9</v>
      </c>
      <c r="Q1795" s="13">
        <v>35778.7772</v>
      </c>
      <c r="AE1795" s="153">
        <f>IFERROR(__xludf.DUMMYFUNCTION("TO_DATE(INT((AF1795/(60*60*24))+""1/1/1970""))"),44172.0)</f>
        <v>44172</v>
      </c>
      <c r="AF1795" s="156">
        <v>1.6073352E9</v>
      </c>
      <c r="AG1795" s="156">
        <v>103693.9722</v>
      </c>
      <c r="AH1795" s="156"/>
    </row>
    <row r="1796">
      <c r="A1796" s="156">
        <v>1.56337026E9</v>
      </c>
      <c r="B1796" s="156">
        <v>130454.5624</v>
      </c>
      <c r="O1796" s="153">
        <f>IFERROR(__xludf.DUMMYFUNCTION("TO_DATE(INT((P1796/(60*60*24))+""1/1/1970""))"),44169.0)</f>
        <v>44169</v>
      </c>
      <c r="P1796" s="13">
        <v>1.607094E9</v>
      </c>
      <c r="Q1796" s="13">
        <v>35819.1364</v>
      </c>
      <c r="AE1796" s="153">
        <f>IFERROR(__xludf.DUMMYFUNCTION("TO_DATE(INT((AF1796/(60*60*24))+""1/1/1970""))"),44173.0)</f>
        <v>44173</v>
      </c>
      <c r="AF1796" s="152">
        <v>1.6074144E9</v>
      </c>
      <c r="AG1796" s="152">
        <v>103602.6488</v>
      </c>
      <c r="AH1796" s="156"/>
    </row>
    <row r="1797">
      <c r="A1797" s="152">
        <v>1.5633936E9</v>
      </c>
      <c r="B1797" s="152">
        <v>129586.1573</v>
      </c>
      <c r="O1797" s="153">
        <f>IFERROR(__xludf.DUMMYFUNCTION("TO_DATE(INT((P1797/(60*60*24))+""1/1/1970""))"),44170.0)</f>
        <v>44170</v>
      </c>
      <c r="P1797" s="13">
        <v>1.6071264E9</v>
      </c>
      <c r="Q1797" s="13">
        <v>35771.7876</v>
      </c>
      <c r="AE1797" s="153">
        <f>IFERROR(__xludf.DUMMYFUNCTION("TO_DATE(INT((AF1797/(60*60*24))+""1/1/1970""))"),44174.0)</f>
        <v>44174</v>
      </c>
      <c r="AF1797" s="156">
        <v>1.6074936E9</v>
      </c>
      <c r="AG1797" s="156">
        <v>103603.5023</v>
      </c>
      <c r="AH1797" s="156"/>
    </row>
    <row r="1798">
      <c r="A1798" s="156">
        <v>1.56345666E9</v>
      </c>
      <c r="B1798" s="156">
        <v>129377.7401</v>
      </c>
      <c r="O1798" s="153">
        <f>IFERROR(__xludf.DUMMYFUNCTION("TO_DATE(INT((P1798/(60*60*24))+""1/1/1970""))"),44171.0)</f>
        <v>44171</v>
      </c>
      <c r="P1798" s="13">
        <v>1.6072128E9</v>
      </c>
      <c r="Q1798" s="13">
        <v>35771.7876</v>
      </c>
      <c r="AE1798" s="153">
        <f>IFERROR(__xludf.DUMMYFUNCTION("TO_DATE(INT((AF1798/(60*60*24))+""1/1/1970""))"),44175.0)</f>
        <v>44175</v>
      </c>
      <c r="AF1798" s="152">
        <v>1.6075728E9</v>
      </c>
      <c r="AG1798" s="152">
        <v>103338.4936</v>
      </c>
      <c r="AH1798" s="156"/>
    </row>
    <row r="1799">
      <c r="A1799" s="152">
        <v>1.56348E9</v>
      </c>
      <c r="B1799" s="152">
        <v>130059.4381</v>
      </c>
      <c r="O1799" s="153">
        <f>IFERROR(__xludf.DUMMYFUNCTION("TO_DATE(INT((P1799/(60*60*24))+""1/1/1970""))"),44172.0)</f>
        <v>44172</v>
      </c>
      <c r="P1799" s="13">
        <v>1.6072992E9</v>
      </c>
      <c r="Q1799" s="13">
        <v>35769.975</v>
      </c>
      <c r="AE1799" s="153">
        <f>IFERROR(__xludf.DUMMYFUNCTION("TO_DATE(INT((AF1799/(60*60*24))+""1/1/1970""))"),44176.0)</f>
        <v>44176</v>
      </c>
      <c r="AF1799" s="156">
        <v>1.607652E9</v>
      </c>
      <c r="AG1799" s="156">
        <v>103893.2621</v>
      </c>
      <c r="AH1799" s="156"/>
    </row>
    <row r="1800">
      <c r="A1800" s="156">
        <v>1.56354306E9</v>
      </c>
      <c r="B1800" s="156">
        <v>130550.087</v>
      </c>
      <c r="O1800" s="153">
        <f>IFERROR(__xludf.DUMMYFUNCTION("TO_DATE(INT((P1800/(60*60*24))+""1/1/1970""))"),44173.0)</f>
        <v>44173</v>
      </c>
      <c r="P1800" s="13">
        <v>1.6074396E9</v>
      </c>
      <c r="Q1800" s="13">
        <v>35803.3678</v>
      </c>
      <c r="AE1800" s="153">
        <f>IFERROR(__xludf.DUMMYFUNCTION("TO_DATE(INT((AF1800/(60*60*24))+""1/1/1970""))"),44177.0)</f>
        <v>44177</v>
      </c>
      <c r="AF1800" s="152">
        <v>1.6077312E9</v>
      </c>
      <c r="AG1800" s="152">
        <v>103625.693</v>
      </c>
      <c r="AH1800" s="156"/>
    </row>
    <row r="1801">
      <c r="A1801" s="152">
        <v>1.5635664E9</v>
      </c>
      <c r="B1801" s="152">
        <v>129338.6619</v>
      </c>
      <c r="O1801" s="153">
        <f>IFERROR(__xludf.DUMMYFUNCTION("TO_DATE(INT((P1801/(60*60*24))+""1/1/1970""))"),44174.0)</f>
        <v>44174</v>
      </c>
      <c r="P1801" s="13">
        <v>1.607526E9</v>
      </c>
      <c r="Q1801" s="13">
        <v>35791.2004</v>
      </c>
      <c r="AE1801" s="153">
        <f>IFERROR(__xludf.DUMMYFUNCTION("TO_DATE(INT((AF1801/(60*60*24))+""1/1/1970""))"),44178.0)</f>
        <v>44178</v>
      </c>
      <c r="AF1801" s="156">
        <v>1.6079004E9</v>
      </c>
      <c r="AG1801" s="156">
        <v>103625.693</v>
      </c>
      <c r="AH1801" s="156"/>
    </row>
    <row r="1802">
      <c r="A1802" s="156">
        <v>1.56380226E9</v>
      </c>
      <c r="B1802" s="156">
        <v>129564.4472</v>
      </c>
      <c r="O1802" s="153">
        <f>IFERROR(__xludf.DUMMYFUNCTION("TO_DATE(INT((P1802/(60*60*24))+""1/1/1970""))"),44175.0)</f>
        <v>44175</v>
      </c>
      <c r="P1802" s="13">
        <v>1.6076124E9</v>
      </c>
      <c r="Q1802" s="13">
        <v>35777.0888</v>
      </c>
      <c r="AE1802" s="153">
        <f>IFERROR(__xludf.DUMMYFUNCTION("TO_DATE(INT((AF1802/(60*60*24))+""1/1/1970""))"),44179.0)</f>
        <v>44179</v>
      </c>
      <c r="AF1802" s="152">
        <v>1.60794E9</v>
      </c>
      <c r="AG1802" s="152">
        <v>103804.9259</v>
      </c>
      <c r="AH1802" s="156"/>
    </row>
    <row r="1803">
      <c r="A1803" s="152">
        <v>1.5638256E9</v>
      </c>
      <c r="B1803" s="152">
        <v>129655.6297</v>
      </c>
      <c r="O1803" s="153">
        <f>IFERROR(__xludf.DUMMYFUNCTION("TO_DATE(INT((P1803/(60*60*24))+""1/1/1970""))"),44176.0)</f>
        <v>44176</v>
      </c>
      <c r="P1803" s="13">
        <v>1.6076988E9</v>
      </c>
      <c r="Q1803" s="13">
        <v>35866.0532</v>
      </c>
      <c r="AE1803" s="153">
        <f>IFERROR(__xludf.DUMMYFUNCTION("TO_DATE(INT((AF1803/(60*60*24))+""1/1/1970""))"),44180.0)</f>
        <v>44180</v>
      </c>
      <c r="AF1803" s="156">
        <v>1.6080192E9</v>
      </c>
      <c r="AG1803" s="156">
        <v>103938.4971</v>
      </c>
      <c r="AH1803" s="156"/>
    </row>
    <row r="1804">
      <c r="A1804" s="156">
        <v>1.56388866E9</v>
      </c>
      <c r="B1804" s="156">
        <v>130167.9887</v>
      </c>
      <c r="O1804" s="153">
        <f>IFERROR(__xludf.DUMMYFUNCTION("TO_DATE(INT((P1804/(60*60*24))+""1/1/1970""))"),44177.0)</f>
        <v>44177</v>
      </c>
      <c r="P1804" s="13">
        <v>1.6077312E9</v>
      </c>
      <c r="Q1804" s="13">
        <v>35857.3339</v>
      </c>
      <c r="AE1804" s="153">
        <f>IFERROR(__xludf.DUMMYFUNCTION("TO_DATE(INT((AF1804/(60*60*24))+""1/1/1970""))"),44181.0)</f>
        <v>44181</v>
      </c>
      <c r="AF1804" s="152">
        <v>1.6080984E9</v>
      </c>
      <c r="AG1804" s="152">
        <v>103986.2925</v>
      </c>
      <c r="AH1804" s="156"/>
    </row>
    <row r="1805">
      <c r="A1805" s="152">
        <v>1.563912E9</v>
      </c>
      <c r="B1805" s="152">
        <v>130580.4811</v>
      </c>
      <c r="O1805" s="153">
        <f>IFERROR(__xludf.DUMMYFUNCTION("TO_DATE(INT((P1805/(60*60*24))+""1/1/1970""))"),44178.0)</f>
        <v>44178</v>
      </c>
      <c r="P1805" s="13">
        <v>1.6078176E9</v>
      </c>
      <c r="Q1805" s="13">
        <v>35857.3339</v>
      </c>
      <c r="AE1805" s="153">
        <f>IFERROR(__xludf.DUMMYFUNCTION("TO_DATE(INT((AF1805/(60*60*24))+""1/1/1970""))"),44182.0)</f>
        <v>44182</v>
      </c>
      <c r="AF1805" s="156">
        <v>1.6081776E9</v>
      </c>
      <c r="AG1805" s="156">
        <v>104343.0514</v>
      </c>
      <c r="AH1805" s="156"/>
    </row>
    <row r="1806">
      <c r="A1806" s="156">
        <v>1.56397506E9</v>
      </c>
      <c r="B1806" s="156">
        <v>130194.0409</v>
      </c>
      <c r="O1806" s="153">
        <f>IFERROR(__xludf.DUMMYFUNCTION("TO_DATE(INT((P1806/(60*60*24))+""1/1/1970""))"),44179.0)</f>
        <v>44179</v>
      </c>
      <c r="P1806" s="13">
        <v>1.607904E9</v>
      </c>
      <c r="Q1806" s="13">
        <v>35872.515</v>
      </c>
      <c r="AE1806" s="153">
        <f>IFERROR(__xludf.DUMMYFUNCTION("TO_DATE(INT((AF1806/(60*60*24))+""1/1/1970""))"),44183.0)</f>
        <v>44183</v>
      </c>
      <c r="AF1806" s="152">
        <v>1.6082568E9</v>
      </c>
      <c r="AG1806" s="152">
        <v>104900.8071</v>
      </c>
      <c r="AH1806" s="156"/>
    </row>
    <row r="1807">
      <c r="A1807" s="152">
        <v>1.5639984E9</v>
      </c>
      <c r="B1807" s="152">
        <v>131192.7067</v>
      </c>
      <c r="O1807" s="153">
        <f>IFERROR(__xludf.DUMMYFUNCTION("TO_DATE(INT((P1807/(60*60*24))+""1/1/1970""))"),44180.0)</f>
        <v>44180</v>
      </c>
      <c r="P1807" s="13">
        <v>1.6080444E9</v>
      </c>
      <c r="Q1807" s="13">
        <v>35856.0852</v>
      </c>
      <c r="AE1807" s="153">
        <f>IFERROR(__xludf.DUMMYFUNCTION("TO_DATE(INT((AF1807/(60*60*24))+""1/1/1970""))"),44184.0)</f>
        <v>44184</v>
      </c>
      <c r="AF1807" s="156">
        <v>1.608336E9</v>
      </c>
      <c r="AG1807" s="156">
        <v>104855.5721</v>
      </c>
      <c r="AH1807" s="156"/>
    </row>
    <row r="1808">
      <c r="A1808" s="156">
        <v>1.56406146E9</v>
      </c>
      <c r="B1808" s="156">
        <v>130936.5272</v>
      </c>
      <c r="O1808" s="153">
        <f>IFERROR(__xludf.DUMMYFUNCTION("TO_DATE(INT((P1808/(60*60*24))+""1/1/1970""))"),44181.0)</f>
        <v>44181</v>
      </c>
      <c r="P1808" s="13">
        <v>1.6081308E9</v>
      </c>
      <c r="Q1808" s="13">
        <v>35904.8911</v>
      </c>
      <c r="AE1808" s="153">
        <f>IFERROR(__xludf.DUMMYFUNCTION("TO_DATE(INT((AF1808/(60*60*24))+""1/1/1970""))"),44185.0)</f>
        <v>44185</v>
      </c>
      <c r="AF1808" s="152">
        <v>1.6085052E9</v>
      </c>
      <c r="AG1808" s="152">
        <v>104855.5721</v>
      </c>
      <c r="AH1808" s="156"/>
    </row>
    <row r="1809">
      <c r="A1809" s="152">
        <v>1.5640848E9</v>
      </c>
      <c r="B1809" s="152">
        <v>130567.4551</v>
      </c>
      <c r="O1809" s="153">
        <f>IFERROR(__xludf.DUMMYFUNCTION("TO_DATE(INT((P1809/(60*60*24))+""1/1/1970""))"),44182.0)</f>
        <v>44182</v>
      </c>
      <c r="P1809" s="13">
        <v>1.6082172E9</v>
      </c>
      <c r="Q1809" s="13">
        <v>35898.6726</v>
      </c>
      <c r="AE1809" s="153">
        <f>IFERROR(__xludf.DUMMYFUNCTION("TO_DATE(INT((AF1809/(60*60*24))+""1/1/1970""))"),44186.0)</f>
        <v>44186</v>
      </c>
      <c r="AF1809" s="156">
        <v>1.6085448E9</v>
      </c>
      <c r="AG1809" s="156">
        <v>104476.6225</v>
      </c>
      <c r="AH1809" s="156"/>
    </row>
    <row r="1810">
      <c r="A1810" s="156">
        <v>1.56414786E9</v>
      </c>
      <c r="B1810" s="156">
        <v>130914.8171</v>
      </c>
      <c r="O1810" s="153">
        <f>IFERROR(__xludf.DUMMYFUNCTION("TO_DATE(INT((P1810/(60*60*24))+""1/1/1970""))"),44183.0)</f>
        <v>44183</v>
      </c>
      <c r="P1810" s="13">
        <v>1.6083036E9</v>
      </c>
      <c r="Q1810" s="13">
        <v>35854.3948</v>
      </c>
      <c r="AE1810" s="153">
        <f>IFERROR(__xludf.DUMMYFUNCTION("TO_DATE(INT((AF1810/(60*60*24))+""1/1/1970""))"),44187.0)</f>
        <v>44187</v>
      </c>
      <c r="AF1810" s="152">
        <v>1.608624E9</v>
      </c>
      <c r="AG1810" s="152">
        <v>104673.7787</v>
      </c>
      <c r="AH1810" s="156"/>
    </row>
    <row r="1811">
      <c r="A1811" s="152">
        <v>1.5641712E9</v>
      </c>
      <c r="B1811" s="152">
        <v>131440.2022</v>
      </c>
      <c r="O1811" s="153">
        <f>IFERROR(__xludf.DUMMYFUNCTION("TO_DATE(INT((P1811/(60*60*24))+""1/1/1970""))"),44184.0)</f>
        <v>44184</v>
      </c>
      <c r="P1811" s="13">
        <v>1.608336E9</v>
      </c>
      <c r="Q1811" s="13">
        <v>35743.1207</v>
      </c>
      <c r="AE1811" s="153">
        <f>IFERROR(__xludf.DUMMYFUNCTION("TO_DATE(INT((AF1811/(60*60*24))+""1/1/1970""))"),44188.0)</f>
        <v>44188</v>
      </c>
      <c r="AF1811" s="156">
        <v>1.6087032E9</v>
      </c>
      <c r="AG1811" s="156">
        <v>104265.8105</v>
      </c>
      <c r="AH1811" s="156"/>
    </row>
    <row r="1812">
      <c r="A1812" s="156">
        <v>1.56440706E9</v>
      </c>
      <c r="B1812" s="156">
        <v>131375.0718</v>
      </c>
      <c r="O1812" s="153">
        <f>IFERROR(__xludf.DUMMYFUNCTION("TO_DATE(INT((P1812/(60*60*24))+""1/1/1970""))"),44185.0)</f>
        <v>44185</v>
      </c>
      <c r="P1812" s="13">
        <v>1.6084224E9</v>
      </c>
      <c r="Q1812" s="13">
        <v>35743.1207</v>
      </c>
      <c r="AE1812" s="153">
        <f>IFERROR(__xludf.DUMMYFUNCTION("TO_DATE(INT((AF1812/(60*60*24))+""1/1/1970""))"),44189.0)</f>
        <v>44189</v>
      </c>
      <c r="AF1812" s="152">
        <v>1.6087824E9</v>
      </c>
      <c r="AG1812" s="152">
        <v>104325.5548</v>
      </c>
      <c r="AH1812" s="156"/>
    </row>
    <row r="1813">
      <c r="A1813" s="152">
        <v>1.5644304E9</v>
      </c>
      <c r="B1813" s="152">
        <v>131201.3908</v>
      </c>
      <c r="O1813" s="153">
        <f>IFERROR(__xludf.DUMMYFUNCTION("TO_DATE(INT((P1813/(60*60*24))+""1/1/1970""))"),44186.0)</f>
        <v>44186</v>
      </c>
      <c r="P1813" s="13">
        <v>1.6085088E9</v>
      </c>
      <c r="Q1813" s="13">
        <v>35749.1958</v>
      </c>
      <c r="AE1813" s="153">
        <f>IFERROR(__xludf.DUMMYFUNCTION("TO_DATE(INT((AF1813/(60*60*24))+""1/1/1970""))"),44190.0)</f>
        <v>44190</v>
      </c>
      <c r="AF1813" s="156">
        <v>1.6088544E9</v>
      </c>
      <c r="AG1813" s="156">
        <v>104246.1802</v>
      </c>
      <c r="AH1813" s="156"/>
    </row>
    <row r="1814">
      <c r="A1814" s="156">
        <v>1.56449346E9</v>
      </c>
      <c r="B1814" s="156">
        <v>130519.6928</v>
      </c>
      <c r="O1814" s="153">
        <f>IFERROR(__xludf.DUMMYFUNCTION("TO_DATE(INT((P1814/(60*60*24))+""1/1/1970""))"),44187.0)</f>
        <v>44187</v>
      </c>
      <c r="P1814" s="13">
        <v>1.6086492E9</v>
      </c>
      <c r="Q1814" s="13">
        <v>35763.4243</v>
      </c>
      <c r="AE1814" s="153">
        <f>IFERROR(__xludf.DUMMYFUNCTION("TO_DATE(INT((AF1814/(60*60*24))+""1/1/1970""))"),44192.0)</f>
        <v>44192</v>
      </c>
      <c r="AF1814" s="152">
        <v>1.60911E9</v>
      </c>
      <c r="AG1814" s="152">
        <v>104246.1802</v>
      </c>
      <c r="AH1814" s="156"/>
    </row>
    <row r="1815">
      <c r="A1815" s="152">
        <v>1.5645168E9</v>
      </c>
      <c r="B1815" s="152">
        <v>130880.0809</v>
      </c>
      <c r="O1815" s="153">
        <f>IFERROR(__xludf.DUMMYFUNCTION("TO_DATE(INT((P1815/(60*60*24))+""1/1/1970""))"),44188.0)</f>
        <v>44188</v>
      </c>
      <c r="P1815" s="13">
        <v>1.6087356E9</v>
      </c>
      <c r="Q1815" s="13">
        <v>35739.1136</v>
      </c>
      <c r="AE1815" s="153">
        <f>IFERROR(__xludf.DUMMYFUNCTION("TO_DATE(INT((AF1815/(60*60*24))+""1/1/1970""))"),44193.0)</f>
        <v>44193</v>
      </c>
      <c r="AF1815" s="156">
        <v>1.6091496E9</v>
      </c>
      <c r="AG1815" s="156">
        <v>104047.3192</v>
      </c>
      <c r="AH1815" s="156"/>
    </row>
    <row r="1816">
      <c r="A1816" s="156">
        <v>1.56457986E9</v>
      </c>
      <c r="B1816" s="156">
        <v>130975.6055</v>
      </c>
      <c r="O1816" s="153">
        <f>IFERROR(__xludf.DUMMYFUNCTION("TO_DATE(INT((P1816/(60*60*24))+""1/1/1970""))"),44189.0)</f>
        <v>44189</v>
      </c>
      <c r="P1816" s="13">
        <v>1.608822E9</v>
      </c>
      <c r="Q1816" s="13">
        <v>35716.0957</v>
      </c>
      <c r="AE1816" s="153">
        <f>IFERROR(__xludf.DUMMYFUNCTION("TO_DATE(INT((AF1816/(60*60*24))+""1/1/1970""))"),44194.0)</f>
        <v>44194</v>
      </c>
      <c r="AF1816" s="152">
        <v>1.6092288E9</v>
      </c>
      <c r="AG1816" s="152">
        <v>103913.3228</v>
      </c>
      <c r="AH1816" s="156"/>
    </row>
    <row r="1817">
      <c r="A1817" s="152">
        <v>1.5646032E9</v>
      </c>
      <c r="B1817" s="152">
        <v>129451.5545</v>
      </c>
      <c r="O1817" s="153">
        <f>IFERROR(__xludf.DUMMYFUNCTION("TO_DATE(INT((P1817/(60*60*24))+""1/1/1970""))"),44190.0)</f>
        <v>44190</v>
      </c>
      <c r="P1817" s="13">
        <v>1.6088544E9</v>
      </c>
      <c r="Q1817" s="13">
        <v>35627.4991</v>
      </c>
      <c r="AE1817" s="153">
        <f>IFERROR(__xludf.DUMMYFUNCTION("TO_DATE(INT((AF1817/(60*60*24))+""1/1/1970""))"),44195.0)</f>
        <v>44195</v>
      </c>
      <c r="AF1817" s="156">
        <v>1.609308E9</v>
      </c>
      <c r="AG1817" s="156">
        <v>103635.0884</v>
      </c>
      <c r="AH1817" s="156"/>
    </row>
    <row r="1818">
      <c r="A1818" s="156">
        <v>1.56466626E9</v>
      </c>
      <c r="B1818" s="156">
        <v>129581.8153</v>
      </c>
      <c r="O1818" s="153">
        <f>IFERROR(__xludf.DUMMYFUNCTION("TO_DATE(INT((P1818/(60*60*24))+""1/1/1970""))"),44191.0)</f>
        <v>44191</v>
      </c>
      <c r="P1818" s="13">
        <v>1.6089408E9</v>
      </c>
      <c r="Q1818" s="13">
        <v>35627.4991</v>
      </c>
      <c r="AE1818" s="153">
        <f>IFERROR(__xludf.DUMMYFUNCTION("TO_DATE(INT((AF1818/(60*60*24))+""1/1/1970""))"),44196.0)</f>
        <v>44196</v>
      </c>
      <c r="AF1818" s="152">
        <v>1.6093872E9</v>
      </c>
      <c r="AG1818" s="152">
        <v>103239.5004</v>
      </c>
      <c r="AH1818" s="156"/>
    </row>
    <row r="1819">
      <c r="A1819" s="152">
        <v>1.5646896E9</v>
      </c>
      <c r="B1819" s="152">
        <v>128326.97</v>
      </c>
      <c r="O1819" s="153">
        <f>IFERROR(__xludf.DUMMYFUNCTION("TO_DATE(INT((P1819/(60*60*24))+""1/1/1970""))"),44192.0)</f>
        <v>44192</v>
      </c>
      <c r="P1819" s="13">
        <v>1.6090272E9</v>
      </c>
      <c r="Q1819" s="13">
        <v>35627.4991</v>
      </c>
      <c r="AE1819" s="153">
        <f>IFERROR(__xludf.DUMMYFUNCTION("TO_DATE(INT((AF1819/(60*60*24))+""1/1/1970""))"),44197.0)</f>
        <v>44197</v>
      </c>
      <c r="AF1819" s="156">
        <v>1.6094592E9</v>
      </c>
      <c r="AG1819" s="156">
        <v>103948.7422</v>
      </c>
      <c r="AH1819" s="156"/>
    </row>
    <row r="1820">
      <c r="A1820" s="156">
        <v>1.56475266E9</v>
      </c>
      <c r="B1820" s="156">
        <v>127871.0573</v>
      </c>
      <c r="O1820" s="153">
        <f>IFERROR(__xludf.DUMMYFUNCTION("TO_DATE(INT((P1820/(60*60*24))+""1/1/1970""))"),44193.0)</f>
        <v>44193</v>
      </c>
      <c r="P1820" s="13">
        <v>1.6091136E9</v>
      </c>
      <c r="Q1820" s="13">
        <v>35646.819</v>
      </c>
    </row>
    <row r="1821">
      <c r="A1821" s="152">
        <v>1.564776E9</v>
      </c>
      <c r="B1821" s="152">
        <v>127363.0403</v>
      </c>
      <c r="O1821" s="153">
        <f>IFERROR(__xludf.DUMMYFUNCTION("TO_DATE(INT((P1821/(60*60*24))+""1/1/1970""))"),44194.0)</f>
        <v>44194</v>
      </c>
      <c r="P1821" s="13">
        <v>1.609254E9</v>
      </c>
      <c r="Q1821" s="13">
        <v>35462.1068</v>
      </c>
    </row>
    <row r="1822">
      <c r="A1822" s="156">
        <v>1.56501186E9</v>
      </c>
      <c r="B1822" s="156">
        <v>125374.3927</v>
      </c>
      <c r="O1822" s="153">
        <f>IFERROR(__xludf.DUMMYFUNCTION("TO_DATE(INT((P1822/(60*60*24))+""1/1/1970""))"),44195.0)</f>
        <v>44195</v>
      </c>
      <c r="P1822" s="13">
        <v>1.6093404E9</v>
      </c>
      <c r="Q1822" s="13">
        <v>35422.6177</v>
      </c>
    </row>
    <row r="1823">
      <c r="A1823" s="152">
        <v>1.5650352E9</v>
      </c>
      <c r="B1823" s="152">
        <v>125046.5008</v>
      </c>
      <c r="O1823" s="153">
        <f>IFERROR(__xludf.DUMMYFUNCTION("TO_DATE(INT((P1823/(60*60*24))+""1/1/1970""))"),44196.0)</f>
        <v>44196</v>
      </c>
      <c r="P1823" s="13">
        <v>1.6094268E9</v>
      </c>
      <c r="Q1823" s="13">
        <v>35488.1816</v>
      </c>
    </row>
    <row r="1824">
      <c r="A1824" s="156">
        <v>1.56509826E9</v>
      </c>
      <c r="B1824" s="156">
        <v>125046.5008</v>
      </c>
    </row>
    <row r="1825">
      <c r="A1825" s="152">
        <v>1.5651216E9</v>
      </c>
      <c r="B1825" s="152">
        <v>125046.5008</v>
      </c>
    </row>
    <row r="1826">
      <c r="A1826" s="156">
        <v>1.56518466E9</v>
      </c>
      <c r="B1826" s="156">
        <v>125046.5008</v>
      </c>
    </row>
    <row r="1827">
      <c r="A1827" s="152">
        <v>1.565208E9</v>
      </c>
      <c r="B1827" s="152">
        <v>125046.5008</v>
      </c>
    </row>
    <row r="1828">
      <c r="A1828" s="156">
        <v>1.56527106E9</v>
      </c>
      <c r="B1828" s="156">
        <v>125046.5008</v>
      </c>
    </row>
    <row r="1829">
      <c r="A1829" s="152">
        <v>1.5652944E9</v>
      </c>
      <c r="B1829" s="152">
        <v>125046.5008</v>
      </c>
    </row>
    <row r="1830">
      <c r="A1830" s="156">
        <v>1.56535746E9</v>
      </c>
      <c r="B1830" s="156">
        <v>125046.5008</v>
      </c>
    </row>
    <row r="1831">
      <c r="A1831" s="152">
        <v>1.5653808E9</v>
      </c>
      <c r="B1831" s="152">
        <v>125046.5008</v>
      </c>
    </row>
    <row r="1832">
      <c r="A1832" s="156">
        <v>1.56561666E9</v>
      </c>
      <c r="B1832" s="156">
        <v>125046.5008</v>
      </c>
    </row>
    <row r="1833">
      <c r="A1833" s="152">
        <v>1.56564E9</v>
      </c>
      <c r="B1833" s="152">
        <v>125046.5008</v>
      </c>
    </row>
    <row r="1834">
      <c r="A1834" s="156">
        <v>1.56570306E9</v>
      </c>
      <c r="B1834" s="156">
        <v>125046.5008</v>
      </c>
    </row>
    <row r="1835">
      <c r="A1835" s="152">
        <v>1.5657264E9</v>
      </c>
      <c r="B1835" s="152">
        <v>125046.5008</v>
      </c>
    </row>
    <row r="1836">
      <c r="A1836" s="156">
        <v>1.56578946E9</v>
      </c>
      <c r="B1836" s="156">
        <v>125046.5008</v>
      </c>
    </row>
    <row r="1837">
      <c r="A1837" s="152">
        <v>1.5658128E9</v>
      </c>
      <c r="B1837" s="152">
        <v>125046.5008</v>
      </c>
    </row>
    <row r="1838">
      <c r="A1838" s="156">
        <v>1.56587586E9</v>
      </c>
      <c r="B1838" s="156">
        <v>125046.5008</v>
      </c>
    </row>
    <row r="1839">
      <c r="A1839" s="152">
        <v>1.5658992E9</v>
      </c>
      <c r="B1839" s="152">
        <v>125046.5008</v>
      </c>
    </row>
    <row r="1840">
      <c r="A1840" s="156">
        <v>1.56596226E9</v>
      </c>
      <c r="B1840" s="156">
        <v>125046.5008</v>
      </c>
    </row>
    <row r="1841">
      <c r="A1841" s="152">
        <v>1.5659856E9</v>
      </c>
      <c r="B1841" s="152">
        <v>125046.5008</v>
      </c>
    </row>
    <row r="1842">
      <c r="A1842" s="156">
        <v>1.56622146E9</v>
      </c>
      <c r="B1842" s="156">
        <v>125046.5008</v>
      </c>
    </row>
    <row r="1843">
      <c r="A1843" s="152">
        <v>1.5662448E9</v>
      </c>
      <c r="B1843" s="152">
        <v>125046.5008</v>
      </c>
    </row>
    <row r="1844">
      <c r="A1844" s="156">
        <v>1.56630786E9</v>
      </c>
      <c r="B1844" s="156">
        <v>125046.5008</v>
      </c>
    </row>
    <row r="1845">
      <c r="A1845" s="152">
        <v>1.5663312E9</v>
      </c>
      <c r="B1845" s="152">
        <v>125046.5008</v>
      </c>
    </row>
    <row r="1846">
      <c r="A1846" s="156">
        <v>1.56639426E9</v>
      </c>
      <c r="B1846" s="156">
        <v>125046.5008</v>
      </c>
    </row>
    <row r="1847">
      <c r="A1847" s="152">
        <v>1.5664176E9</v>
      </c>
      <c r="B1847" s="152">
        <v>125046.5008</v>
      </c>
    </row>
    <row r="1848">
      <c r="A1848" s="156">
        <v>1.56648066E9</v>
      </c>
      <c r="B1848" s="156">
        <v>125046.5008</v>
      </c>
    </row>
    <row r="1849">
      <c r="A1849" s="152">
        <v>1.566504E9</v>
      </c>
      <c r="B1849" s="152">
        <v>125046.5008</v>
      </c>
    </row>
    <row r="1850">
      <c r="A1850" s="156">
        <v>1.56656706E9</v>
      </c>
      <c r="B1850" s="156">
        <v>125046.5008</v>
      </c>
    </row>
    <row r="1851">
      <c r="A1851" s="152">
        <v>1.5665904E9</v>
      </c>
      <c r="B1851" s="152">
        <v>125046.5008</v>
      </c>
    </row>
    <row r="1852">
      <c r="A1852" s="156">
        <v>1.56682626E9</v>
      </c>
      <c r="B1852" s="156">
        <v>125046.5008</v>
      </c>
    </row>
    <row r="1853">
      <c r="A1853" s="152">
        <v>1.5668496E9</v>
      </c>
      <c r="B1853" s="152">
        <v>125046.5008</v>
      </c>
    </row>
    <row r="1854">
      <c r="A1854" s="156">
        <v>1.56691266E9</v>
      </c>
      <c r="B1854" s="156">
        <v>125046.5008</v>
      </c>
    </row>
    <row r="1855">
      <c r="A1855" s="152">
        <v>1.566936E9</v>
      </c>
      <c r="B1855" s="152">
        <v>125046.5008</v>
      </c>
    </row>
    <row r="1856">
      <c r="A1856" s="156">
        <v>1.56699906E9</v>
      </c>
      <c r="B1856" s="156">
        <v>125046.5008</v>
      </c>
    </row>
    <row r="1857">
      <c r="A1857" s="152">
        <v>1.5670224E9</v>
      </c>
      <c r="B1857" s="152">
        <v>125046.5008</v>
      </c>
    </row>
    <row r="1858">
      <c r="A1858" s="156">
        <v>1.56708546E9</v>
      </c>
      <c r="B1858" s="156">
        <v>125046.5008</v>
      </c>
    </row>
    <row r="1859">
      <c r="A1859" s="152">
        <v>1.5671088E9</v>
      </c>
      <c r="B1859" s="152">
        <v>125046.5008</v>
      </c>
    </row>
    <row r="1860">
      <c r="A1860" s="156">
        <v>1.56717186E9</v>
      </c>
      <c r="B1860" s="156">
        <v>125046.5008</v>
      </c>
    </row>
    <row r="1861">
      <c r="A1861" s="152">
        <v>1.5671952E9</v>
      </c>
      <c r="B1861" s="152">
        <v>125046.5008</v>
      </c>
    </row>
    <row r="1862">
      <c r="A1862" s="156">
        <v>1.56751746E9</v>
      </c>
      <c r="B1862" s="156">
        <v>125046.5008</v>
      </c>
    </row>
    <row r="1863">
      <c r="A1863" s="152">
        <v>1.5675408E9</v>
      </c>
      <c r="B1863" s="152">
        <v>125046.5008</v>
      </c>
    </row>
    <row r="1864">
      <c r="A1864" s="156">
        <v>1.56760386E9</v>
      </c>
      <c r="B1864" s="156">
        <v>125046.5008</v>
      </c>
    </row>
    <row r="1865">
      <c r="A1865" s="152">
        <v>1.5676272E9</v>
      </c>
      <c r="B1865" s="152">
        <v>125046.5008</v>
      </c>
    </row>
    <row r="1866">
      <c r="A1866" s="156">
        <v>1.56769026E9</v>
      </c>
      <c r="B1866" s="156">
        <v>125046.5008</v>
      </c>
    </row>
    <row r="1867">
      <c r="A1867" s="152">
        <v>1.5677136E9</v>
      </c>
      <c r="B1867" s="152">
        <v>125046.5008</v>
      </c>
    </row>
    <row r="1868">
      <c r="A1868" s="156">
        <v>1.56777666E9</v>
      </c>
      <c r="B1868" s="156">
        <v>125046.5008</v>
      </c>
    </row>
    <row r="1869">
      <c r="A1869" s="152">
        <v>1.5678E9</v>
      </c>
      <c r="B1869" s="152">
        <v>125046.5008</v>
      </c>
    </row>
    <row r="1870">
      <c r="A1870" s="156">
        <v>1.56803586E9</v>
      </c>
      <c r="B1870" s="156">
        <v>125046.5008</v>
      </c>
    </row>
    <row r="1871">
      <c r="A1871" s="152">
        <v>1.5680592E9</v>
      </c>
      <c r="B1871" s="152">
        <v>124990.0414</v>
      </c>
    </row>
    <row r="1872">
      <c r="A1872" s="156">
        <v>1.56812226E9</v>
      </c>
      <c r="B1872" s="156">
        <v>124584.8471</v>
      </c>
    </row>
    <row r="1873">
      <c r="A1873" s="152">
        <v>1.5681456E9</v>
      </c>
      <c r="B1873" s="152">
        <v>124960.8006</v>
      </c>
    </row>
    <row r="1874">
      <c r="A1874" s="156">
        <v>1.56820866E9</v>
      </c>
      <c r="B1874" s="156">
        <v>124977.5096</v>
      </c>
    </row>
    <row r="1875">
      <c r="A1875" s="152">
        <v>1.568232E9</v>
      </c>
      <c r="B1875" s="152">
        <v>125846.3799</v>
      </c>
    </row>
    <row r="1876">
      <c r="A1876" s="156">
        <v>1.56829506E9</v>
      </c>
      <c r="B1876" s="156">
        <v>126234.8652</v>
      </c>
    </row>
    <row r="1877">
      <c r="A1877" s="152">
        <v>1.5683184E9</v>
      </c>
      <c r="B1877" s="152">
        <v>126280.815</v>
      </c>
    </row>
    <row r="1878">
      <c r="A1878" s="156">
        <v>1.56838146E9</v>
      </c>
      <c r="B1878" s="156">
        <v>126460.4373</v>
      </c>
    </row>
    <row r="1879">
      <c r="A1879" s="152">
        <v>1.5684048E9</v>
      </c>
      <c r="B1879" s="152">
        <v>126197.2698</v>
      </c>
    </row>
    <row r="1880">
      <c r="A1880" s="156">
        <v>1.56864066E9</v>
      </c>
      <c r="B1880" s="156">
        <v>125654.2259</v>
      </c>
    </row>
    <row r="1881">
      <c r="A1881" s="152">
        <v>1.568664E9</v>
      </c>
      <c r="B1881" s="152">
        <v>125808.7845</v>
      </c>
    </row>
    <row r="1882">
      <c r="A1882" s="156">
        <v>1.56872706E9</v>
      </c>
      <c r="B1882" s="156">
        <v>125666.7577</v>
      </c>
    </row>
    <row r="1883">
      <c r="A1883" s="152">
        <v>1.5687504E9</v>
      </c>
      <c r="B1883" s="152">
        <v>126126.2564</v>
      </c>
    </row>
    <row r="1884">
      <c r="A1884" s="156">
        <v>1.56881346E9</v>
      </c>
      <c r="B1884" s="156">
        <v>125896.507</v>
      </c>
    </row>
    <row r="1885">
      <c r="A1885" s="152">
        <v>1.5688368E9</v>
      </c>
      <c r="B1885" s="152">
        <v>126201.4471</v>
      </c>
    </row>
    <row r="1886">
      <c r="A1886" s="156">
        <v>1.56889986E9</v>
      </c>
      <c r="B1886" s="156">
        <v>126418.6647</v>
      </c>
    </row>
    <row r="1887">
      <c r="A1887" s="152">
        <v>1.5689232E9</v>
      </c>
      <c r="B1887" s="152">
        <v>126193.0926</v>
      </c>
    </row>
    <row r="1888">
      <c r="A1888" s="156">
        <v>1.568952E9</v>
      </c>
      <c r="B1888" s="156">
        <v>126193.0926</v>
      </c>
    </row>
    <row r="1889">
      <c r="A1889" s="152">
        <v>1.56899148E9</v>
      </c>
      <c r="B1889" s="152">
        <v>126370.8727</v>
      </c>
    </row>
    <row r="1890">
      <c r="A1890" s="156">
        <v>1.5690096E9</v>
      </c>
      <c r="B1890" s="156">
        <v>125598.7081</v>
      </c>
    </row>
    <row r="1891">
      <c r="A1891" s="152">
        <v>1.56924546E9</v>
      </c>
      <c r="B1891" s="152">
        <v>125313.343</v>
      </c>
    </row>
    <row r="1892">
      <c r="A1892" s="156">
        <v>1.5692688E9</v>
      </c>
      <c r="B1892" s="156">
        <v>125569.3323</v>
      </c>
    </row>
    <row r="1893">
      <c r="A1893" s="152">
        <v>1.56933186E9</v>
      </c>
      <c r="B1893" s="152">
        <v>126030.9524</v>
      </c>
    </row>
    <row r="1894">
      <c r="A1894" s="156">
        <v>1.5693552E9</v>
      </c>
      <c r="B1894" s="156">
        <v>124587.3404</v>
      </c>
    </row>
    <row r="1895">
      <c r="A1895" s="152">
        <v>1.56941826E9</v>
      </c>
      <c r="B1895" s="152">
        <v>124616.7162</v>
      </c>
    </row>
    <row r="1896">
      <c r="A1896" s="156">
        <v>1.5694416E9</v>
      </c>
      <c r="B1896" s="156">
        <v>125321.7361</v>
      </c>
    </row>
    <row r="1897">
      <c r="A1897" s="152">
        <v>1.56950466E9</v>
      </c>
      <c r="B1897" s="152">
        <v>125258.7879</v>
      </c>
    </row>
    <row r="1898">
      <c r="A1898" s="156">
        <v>1.569528E9</v>
      </c>
      <c r="B1898" s="156">
        <v>125061.5502</v>
      </c>
    </row>
    <row r="1899">
      <c r="A1899" s="152">
        <v>1.56959106E9</v>
      </c>
      <c r="B1899" s="152">
        <v>125351.1119</v>
      </c>
    </row>
    <row r="1900">
      <c r="A1900" s="156">
        <v>1.5696144E9</v>
      </c>
      <c r="B1900" s="156">
        <v>124390.1027</v>
      </c>
    </row>
    <row r="1901">
      <c r="A1901" s="152">
        <v>1.56985026E9</v>
      </c>
      <c r="B1901" s="152">
        <v>124671.2713</v>
      </c>
    </row>
    <row r="1902">
      <c r="A1902" s="156">
        <v>1.5698736E9</v>
      </c>
      <c r="B1902" s="156">
        <v>124965.0296</v>
      </c>
    </row>
    <row r="1903">
      <c r="A1903" s="152">
        <v>1.56993666E9</v>
      </c>
      <c r="B1903" s="152">
        <v>125426.6497</v>
      </c>
    </row>
    <row r="1904">
      <c r="A1904" s="156">
        <v>1.56996E9</v>
      </c>
      <c r="B1904" s="156">
        <v>123483.6487</v>
      </c>
    </row>
    <row r="1905">
      <c r="A1905" s="152">
        <v>1.57002306E9</v>
      </c>
      <c r="B1905" s="152">
        <v>122627.5532</v>
      </c>
    </row>
    <row r="1906">
      <c r="A1906" s="156">
        <v>1.5700464E9</v>
      </c>
      <c r="B1906" s="156">
        <v>122029.4885</v>
      </c>
    </row>
    <row r="1907">
      <c r="A1907" s="152">
        <v>1.57010946E9</v>
      </c>
      <c r="B1907" s="152">
        <v>122029.4885</v>
      </c>
    </row>
    <row r="1908">
      <c r="A1908" s="156">
        <v>1.5701328E9</v>
      </c>
      <c r="B1908" s="156">
        <v>122029.4885</v>
      </c>
    </row>
    <row r="1909">
      <c r="A1909" s="152">
        <v>1.57019586E9</v>
      </c>
      <c r="B1909" s="152">
        <v>122029.4885</v>
      </c>
    </row>
    <row r="1910">
      <c r="A1910" s="156">
        <v>1.5702192E9</v>
      </c>
      <c r="B1910" s="156">
        <v>122029.4885</v>
      </c>
    </row>
    <row r="1911">
      <c r="A1911" s="152">
        <v>1.57045506E9</v>
      </c>
      <c r="B1911" s="152">
        <v>122029.4885</v>
      </c>
    </row>
    <row r="1912">
      <c r="A1912" s="156">
        <v>1.5704784E9</v>
      </c>
      <c r="B1912" s="156">
        <v>122029.4885</v>
      </c>
    </row>
    <row r="1913">
      <c r="A1913" s="152">
        <v>1.57054146E9</v>
      </c>
      <c r="B1913" s="152">
        <v>122029.4885</v>
      </c>
    </row>
    <row r="1914">
      <c r="A1914" s="156">
        <v>1.5705648E9</v>
      </c>
      <c r="B1914" s="156">
        <v>122029.4885</v>
      </c>
    </row>
    <row r="1915">
      <c r="A1915" s="152">
        <v>1.57062786E9</v>
      </c>
      <c r="B1915" s="152">
        <v>122029.4885</v>
      </c>
    </row>
    <row r="1916">
      <c r="A1916" s="156">
        <v>1.5706512E9</v>
      </c>
      <c r="B1916" s="156">
        <v>122029.4885</v>
      </c>
    </row>
    <row r="1917">
      <c r="A1917" s="152">
        <v>1.57071426E9</v>
      </c>
      <c r="B1917" s="152">
        <v>122029.4885</v>
      </c>
    </row>
    <row r="1918">
      <c r="A1918" s="156">
        <v>1.5707376E9</v>
      </c>
      <c r="B1918" s="156">
        <v>122029.4885</v>
      </c>
    </row>
    <row r="1919">
      <c r="A1919" s="152">
        <v>1.57080066E9</v>
      </c>
      <c r="B1919" s="152">
        <v>122029.4885</v>
      </c>
    </row>
    <row r="1920">
      <c r="A1920" s="156">
        <v>1.570824E9</v>
      </c>
      <c r="B1920" s="156">
        <v>122029.4885</v>
      </c>
    </row>
    <row r="1921">
      <c r="A1921" s="152">
        <v>1.57105986E9</v>
      </c>
      <c r="B1921" s="152">
        <v>122029.4885</v>
      </c>
    </row>
    <row r="1922">
      <c r="A1922" s="156">
        <v>1.5710832E9</v>
      </c>
      <c r="B1922" s="156">
        <v>122029.4885</v>
      </c>
    </row>
    <row r="1923">
      <c r="A1923" s="152">
        <v>1.57114626E9</v>
      </c>
      <c r="B1923" s="152">
        <v>122029.4885</v>
      </c>
    </row>
    <row r="1924">
      <c r="A1924" s="156">
        <v>1.5711696E9</v>
      </c>
      <c r="B1924" s="156">
        <v>122029.4885</v>
      </c>
    </row>
    <row r="1925">
      <c r="A1925" s="152">
        <v>1.57123266E9</v>
      </c>
      <c r="B1925" s="152">
        <v>122029.4885</v>
      </c>
    </row>
    <row r="1926">
      <c r="A1926" s="156">
        <v>1.571256E9</v>
      </c>
      <c r="B1926" s="156">
        <v>122029.4885</v>
      </c>
    </row>
    <row r="1927">
      <c r="A1927" s="152">
        <v>1.57131906E9</v>
      </c>
      <c r="B1927" s="152">
        <v>122029.4885</v>
      </c>
    </row>
    <row r="1928">
      <c r="A1928" s="156">
        <v>1.5713424E9</v>
      </c>
      <c r="B1928" s="156">
        <v>121699.3184</v>
      </c>
    </row>
    <row r="1929">
      <c r="A1929" s="152">
        <v>1.57140546E9</v>
      </c>
      <c r="B1929" s="152">
        <v>121581.8541</v>
      </c>
    </row>
    <row r="1930">
      <c r="A1930" s="156">
        <v>1.5714288E9</v>
      </c>
      <c r="B1930" s="156">
        <v>121168.7036</v>
      </c>
    </row>
    <row r="1931">
      <c r="A1931" s="152">
        <v>1.57166466E9</v>
      </c>
      <c r="B1931" s="152">
        <v>121788.4293</v>
      </c>
    </row>
    <row r="1932">
      <c r="A1932" s="156">
        <v>1.571688E9</v>
      </c>
      <c r="B1932" s="156">
        <v>121986.9036</v>
      </c>
    </row>
    <row r="1933">
      <c r="A1933" s="152">
        <v>1.57175106E9</v>
      </c>
      <c r="B1933" s="152">
        <v>122282.5897</v>
      </c>
    </row>
    <row r="1934">
      <c r="A1934" s="156">
        <v>1.5717744E9</v>
      </c>
      <c r="B1934" s="156">
        <v>121589.9551</v>
      </c>
    </row>
    <row r="1935">
      <c r="A1935" s="152">
        <v>1.57183746E9</v>
      </c>
      <c r="B1935" s="152">
        <v>121569.7026</v>
      </c>
    </row>
    <row r="1936">
      <c r="A1936" s="156">
        <v>1.5718608E9</v>
      </c>
      <c r="B1936" s="156">
        <v>121942.3482</v>
      </c>
    </row>
    <row r="1937">
      <c r="A1937" s="152">
        <v>1.57192386E9</v>
      </c>
      <c r="B1937" s="152">
        <v>122367.6501</v>
      </c>
    </row>
    <row r="1938">
      <c r="A1938" s="156">
        <v>1.5719472E9</v>
      </c>
      <c r="B1938" s="156">
        <v>122140.8224</v>
      </c>
    </row>
    <row r="1939">
      <c r="A1939" s="152">
        <v>1.57201026E9</v>
      </c>
      <c r="B1939" s="152">
        <v>121926.1462</v>
      </c>
    </row>
    <row r="1940">
      <c r="A1940" s="156">
        <v>1.5720336E9</v>
      </c>
      <c r="B1940" s="156">
        <v>122639.0333</v>
      </c>
    </row>
    <row r="1941">
      <c r="A1941" s="152">
        <v>1.57226946E9</v>
      </c>
      <c r="B1941" s="152">
        <v>123266.86</v>
      </c>
    </row>
    <row r="1942">
      <c r="A1942" s="156">
        <v>1.5722928E9</v>
      </c>
      <c r="B1942" s="156">
        <v>123327.6175</v>
      </c>
    </row>
    <row r="1943">
      <c r="A1943" s="152">
        <v>1.57235586E9</v>
      </c>
      <c r="B1943" s="152">
        <v>123214.2036</v>
      </c>
    </row>
    <row r="1944">
      <c r="A1944" s="156">
        <v>1.5723792E9</v>
      </c>
      <c r="B1944" s="156">
        <v>123291.163</v>
      </c>
    </row>
    <row r="1945">
      <c r="A1945" s="152">
        <v>1.57244226E9</v>
      </c>
      <c r="B1945" s="152">
        <v>123287.1125</v>
      </c>
    </row>
    <row r="1946">
      <c r="A1946" s="156">
        <v>1.5724656E9</v>
      </c>
      <c r="B1946" s="156">
        <v>123667.8591</v>
      </c>
    </row>
    <row r="1947">
      <c r="A1947" s="152">
        <v>1.57252866E9</v>
      </c>
      <c r="B1947" s="152">
        <v>123582.7987</v>
      </c>
    </row>
    <row r="1948">
      <c r="A1948" s="156">
        <v>1.572552E9</v>
      </c>
      <c r="B1948" s="156">
        <v>123339.769</v>
      </c>
    </row>
    <row r="1949">
      <c r="A1949" s="152">
        <v>1.57261506E9</v>
      </c>
      <c r="B1949" s="152">
        <v>124008.1006</v>
      </c>
    </row>
    <row r="1950">
      <c r="A1950" s="156">
        <v>1.5726384E9</v>
      </c>
      <c r="B1950" s="156">
        <v>124477.9581</v>
      </c>
    </row>
    <row r="1951">
      <c r="A1951" s="152">
        <v>1.57287786E9</v>
      </c>
      <c r="B1951" s="152">
        <v>125227.2997</v>
      </c>
    </row>
    <row r="1952">
      <c r="A1952" s="156">
        <v>1.5729012E9</v>
      </c>
      <c r="B1952" s="156">
        <v>124976.169</v>
      </c>
    </row>
    <row r="1953">
      <c r="A1953" s="152">
        <v>1.57296426E9</v>
      </c>
      <c r="B1953" s="152">
        <v>125016.6739</v>
      </c>
    </row>
    <row r="1954">
      <c r="A1954" s="156">
        <v>1.5729876E9</v>
      </c>
      <c r="B1954" s="156">
        <v>124838.4521</v>
      </c>
    </row>
    <row r="1955">
      <c r="A1955" s="152">
        <v>1.57305066E9</v>
      </c>
      <c r="B1955" s="152">
        <v>124773.6442</v>
      </c>
    </row>
    <row r="1956">
      <c r="A1956" s="156">
        <v>1.573074E9</v>
      </c>
      <c r="B1956" s="156">
        <v>124866.8056</v>
      </c>
    </row>
    <row r="1957">
      <c r="A1957" s="152">
        <v>1.57313706E9</v>
      </c>
      <c r="B1957" s="152">
        <v>125482.4808</v>
      </c>
    </row>
    <row r="1958">
      <c r="A1958" s="156">
        <v>1.5731604E9</v>
      </c>
      <c r="B1958" s="156">
        <v>125304.2591</v>
      </c>
    </row>
    <row r="1959">
      <c r="A1959" s="152">
        <v>1.57322346E9</v>
      </c>
      <c r="B1959" s="152">
        <v>125182.7442</v>
      </c>
    </row>
    <row r="1960">
      <c r="A1960" s="156">
        <v>1.5732468E9</v>
      </c>
      <c r="B1960" s="156">
        <v>125612.0967</v>
      </c>
    </row>
    <row r="1961">
      <c r="A1961" s="152">
        <v>1.57348266E9</v>
      </c>
      <c r="B1961" s="152">
        <v>124964.0175</v>
      </c>
    </row>
    <row r="1962">
      <c r="A1962" s="156">
        <v>1.573506E9</v>
      </c>
      <c r="B1962" s="156">
        <v>125373.1175</v>
      </c>
    </row>
    <row r="1963">
      <c r="A1963" s="152">
        <v>1.57356906E9</v>
      </c>
      <c r="B1963" s="152">
        <v>125535.1373</v>
      </c>
    </row>
    <row r="1964">
      <c r="A1964" s="156">
        <v>1.5735924E9</v>
      </c>
      <c r="B1964" s="156">
        <v>125636.3997</v>
      </c>
    </row>
    <row r="1965">
      <c r="A1965" s="152">
        <v>1.57365546E9</v>
      </c>
      <c r="B1965" s="152">
        <v>125150.3402</v>
      </c>
    </row>
    <row r="1966">
      <c r="A1966" s="156">
        <v>1.5736788E9</v>
      </c>
      <c r="B1966" s="156">
        <v>125676.9046</v>
      </c>
    </row>
    <row r="1967">
      <c r="A1967" s="152">
        <v>1.57374186E9</v>
      </c>
      <c r="B1967" s="152">
        <v>125531.0868</v>
      </c>
    </row>
    <row r="1968">
      <c r="A1968" s="156">
        <v>1.5737652E9</v>
      </c>
      <c r="B1968" s="156">
        <v>125859.1769</v>
      </c>
    </row>
    <row r="1969">
      <c r="A1969" s="152">
        <v>1.57382826E9</v>
      </c>
      <c r="B1969" s="152">
        <v>126405.9937</v>
      </c>
    </row>
    <row r="1970">
      <c r="A1970" s="156">
        <v>1.5738516E9</v>
      </c>
      <c r="B1970" s="156">
        <v>126766.4878</v>
      </c>
    </row>
    <row r="1971">
      <c r="A1971" s="152">
        <v>1.57408746E9</v>
      </c>
      <c r="B1971" s="152">
        <v>126620.67</v>
      </c>
    </row>
    <row r="1972">
      <c r="A1972" s="156">
        <v>1.5741108E9</v>
      </c>
      <c r="B1972" s="156">
        <v>126859.6492</v>
      </c>
    </row>
    <row r="1973">
      <c r="A1973" s="152">
        <v>1.57417386E9</v>
      </c>
      <c r="B1973" s="152">
        <v>127070.2749</v>
      </c>
    </row>
    <row r="1974">
      <c r="A1974" s="156">
        <v>1.5741972E9</v>
      </c>
      <c r="B1974" s="156">
        <v>126823.1947</v>
      </c>
    </row>
    <row r="1975">
      <c r="A1975" s="152">
        <v>1.57426026E9</v>
      </c>
      <c r="B1975" s="152">
        <v>126588.266</v>
      </c>
    </row>
    <row r="1976">
      <c r="A1976" s="156">
        <v>1.5742836E9</v>
      </c>
      <c r="B1976" s="156">
        <v>126353.3373</v>
      </c>
    </row>
    <row r="1977">
      <c r="A1977" s="152">
        <v>1.57434666E9</v>
      </c>
      <c r="B1977" s="152">
        <v>126410.0442</v>
      </c>
    </row>
    <row r="1978">
      <c r="A1978" s="156">
        <v>1.57437E9</v>
      </c>
      <c r="B1978" s="156">
        <v>126150.8125</v>
      </c>
    </row>
    <row r="1979">
      <c r="A1979" s="152">
        <v>1.57443306E9</v>
      </c>
      <c r="B1979" s="152">
        <v>126503.2056</v>
      </c>
    </row>
    <row r="1980">
      <c r="A1980" s="156">
        <v>1.5744564E9</v>
      </c>
      <c r="B1980" s="156">
        <v>126430.2967</v>
      </c>
    </row>
    <row r="1981">
      <c r="A1981" s="152">
        <v>1.57469226E9</v>
      </c>
      <c r="B1981" s="152">
        <v>126912.3056</v>
      </c>
    </row>
    <row r="1982">
      <c r="A1982" s="156">
        <v>1.5747156E9</v>
      </c>
      <c r="B1982" s="156">
        <v>127406.466</v>
      </c>
    </row>
    <row r="1983">
      <c r="A1983" s="152">
        <v>1.57477866E9</v>
      </c>
      <c r="B1983" s="152">
        <v>127402.4155</v>
      </c>
    </row>
    <row r="1984">
      <c r="A1984" s="156">
        <v>1.574802E9</v>
      </c>
      <c r="B1984" s="156">
        <v>127694.0512</v>
      </c>
    </row>
    <row r="1985">
      <c r="A1985" s="152">
        <v>1.57486506E9</v>
      </c>
      <c r="B1985" s="152">
        <v>127916.8284</v>
      </c>
    </row>
    <row r="1986">
      <c r="A1986" s="156">
        <v>1.5748884E9</v>
      </c>
      <c r="B1986" s="156">
        <v>128261.1205</v>
      </c>
    </row>
    <row r="1987">
      <c r="A1987" s="152">
        <v>1.57503786E9</v>
      </c>
      <c r="B1987" s="152">
        <v>127985.6868</v>
      </c>
    </row>
    <row r="1988">
      <c r="A1988" s="156">
        <v>1.5750504E9</v>
      </c>
      <c r="B1988" s="156">
        <v>127787.2125</v>
      </c>
    </row>
    <row r="1989">
      <c r="A1989" s="152">
        <v>1.57529706E9</v>
      </c>
      <c r="B1989" s="152">
        <v>127835.8185</v>
      </c>
    </row>
    <row r="1990">
      <c r="A1990" s="156">
        <v>1.5753204E9</v>
      </c>
      <c r="B1990" s="156">
        <v>126705.7304</v>
      </c>
    </row>
    <row r="1991">
      <c r="A1991" s="152">
        <v>1.57538346E9</v>
      </c>
      <c r="B1991" s="152">
        <v>125324.5115</v>
      </c>
    </row>
    <row r="1992">
      <c r="A1992" s="156">
        <v>1.5754068E9</v>
      </c>
      <c r="B1992" s="156">
        <v>125859.1769</v>
      </c>
    </row>
    <row r="1993">
      <c r="A1993" s="152">
        <v>1.57546986E9</v>
      </c>
      <c r="B1993" s="152">
        <v>126280.4284</v>
      </c>
    </row>
    <row r="1994">
      <c r="A1994" s="156">
        <v>1.5754932E9</v>
      </c>
      <c r="B1994" s="156">
        <v>126632.8214</v>
      </c>
    </row>
    <row r="1995">
      <c r="A1995" s="152">
        <v>1.57555626E9</v>
      </c>
      <c r="B1995" s="152">
        <v>126786.7403</v>
      </c>
    </row>
    <row r="1996">
      <c r="A1996" s="156">
        <v>1.5755796E9</v>
      </c>
      <c r="B1996" s="156">
        <v>126859.6492</v>
      </c>
    </row>
    <row r="1997">
      <c r="A1997" s="152">
        <v>1.57564266E9</v>
      </c>
      <c r="B1997" s="152">
        <v>127795.3135</v>
      </c>
    </row>
    <row r="1998">
      <c r="A1998" s="156">
        <v>1.575666E9</v>
      </c>
      <c r="B1998" s="156">
        <v>128014.0403</v>
      </c>
    </row>
    <row r="1999">
      <c r="A1999" s="152">
        <v>1.57590186E9</v>
      </c>
      <c r="B1999" s="152">
        <v>127872.2729</v>
      </c>
    </row>
    <row r="2000">
      <c r="A2000" s="156">
        <v>1.5759252E9</v>
      </c>
      <c r="B2000" s="156">
        <v>127613.0413</v>
      </c>
    </row>
    <row r="2001">
      <c r="A2001" s="152">
        <v>1.57598826E9</v>
      </c>
      <c r="B2001" s="152">
        <v>127479.3749</v>
      </c>
    </row>
    <row r="2002">
      <c r="A2002" s="156">
        <v>1.5760116E9</v>
      </c>
      <c r="B2002" s="156">
        <v>127471.2739</v>
      </c>
    </row>
    <row r="2003">
      <c r="A2003" s="152">
        <v>1.57607466E9</v>
      </c>
      <c r="B2003" s="152">
        <v>127641.3947</v>
      </c>
    </row>
    <row r="2004">
      <c r="A2004" s="156">
        <v>1.576098E9</v>
      </c>
      <c r="B2004" s="156">
        <v>127831.768</v>
      </c>
    </row>
    <row r="2005">
      <c r="A2005" s="152">
        <v>1.57616106E9</v>
      </c>
      <c r="B2005" s="152">
        <v>127787.2125</v>
      </c>
    </row>
    <row r="2006">
      <c r="A2006" s="156">
        <v>1.5761844E9</v>
      </c>
      <c r="B2006" s="156">
        <v>128929.4522</v>
      </c>
    </row>
    <row r="2007">
      <c r="A2007" s="152">
        <v>1.57624746E9</v>
      </c>
      <c r="B2007" s="152">
        <v>128775.5333</v>
      </c>
    </row>
    <row r="2008">
      <c r="A2008" s="156">
        <v>1.5762708E9</v>
      </c>
      <c r="B2008" s="156">
        <v>129006.4116</v>
      </c>
    </row>
    <row r="2009">
      <c r="A2009" s="152">
        <v>1.57650666E9</v>
      </c>
      <c r="B2009" s="152">
        <v>129873.2175</v>
      </c>
    </row>
    <row r="2010">
      <c r="A2010" s="156">
        <v>1.57653E9</v>
      </c>
      <c r="B2010" s="156">
        <v>129889.4195</v>
      </c>
    </row>
    <row r="2011">
      <c r="A2011" s="152">
        <v>1.57659306E9</v>
      </c>
      <c r="B2011" s="152">
        <v>130043.3383</v>
      </c>
    </row>
    <row r="2012">
      <c r="A2012" s="156">
        <v>1.5766164E9</v>
      </c>
      <c r="B2012" s="156">
        <v>129917.7729</v>
      </c>
    </row>
    <row r="2013">
      <c r="A2013" s="152">
        <v>1.57667946E9</v>
      </c>
      <c r="B2013" s="152">
        <v>130079.7928</v>
      </c>
    </row>
    <row r="2014">
      <c r="A2014" s="156">
        <v>1.5767028E9</v>
      </c>
      <c r="B2014" s="156">
        <v>129925.8739</v>
      </c>
    </row>
    <row r="2015">
      <c r="A2015" s="152">
        <v>1.57676586E9</v>
      </c>
      <c r="B2015" s="152">
        <v>130055.4898</v>
      </c>
    </row>
    <row r="2016">
      <c r="A2016" s="156">
        <v>1.5767892E9</v>
      </c>
      <c r="B2016" s="156">
        <v>130456.4888</v>
      </c>
    </row>
    <row r="2017">
      <c r="A2017" s="152">
        <v>1.576818E9</v>
      </c>
      <c r="B2017" s="152">
        <v>130456.4888</v>
      </c>
    </row>
    <row r="2018">
      <c r="A2018" s="156">
        <v>1.57685748E9</v>
      </c>
      <c r="B2018" s="156">
        <v>131091.4694</v>
      </c>
    </row>
    <row r="2019">
      <c r="A2019" s="152">
        <v>1.5768756E9</v>
      </c>
      <c r="B2019" s="152">
        <v>131026.3429</v>
      </c>
    </row>
    <row r="2020">
      <c r="A2020" s="156">
        <v>1.57711146E9</v>
      </c>
      <c r="B2020" s="156">
        <v>131335.694</v>
      </c>
    </row>
    <row r="2021">
      <c r="A2021" s="152">
        <v>1.5771348E9</v>
      </c>
      <c r="B2021" s="152">
        <v>131225.7929</v>
      </c>
    </row>
    <row r="2022">
      <c r="A2022" s="156">
        <v>1.57719786E9</v>
      </c>
      <c r="B2022" s="156">
        <v>131327.5532</v>
      </c>
    </row>
    <row r="2023">
      <c r="A2023" s="152">
        <v>1.5772104E9</v>
      </c>
      <c r="B2023" s="152">
        <v>131229.8633</v>
      </c>
    </row>
    <row r="2024">
      <c r="A2024" s="156">
        <v>1.57737066E9</v>
      </c>
      <c r="B2024" s="156">
        <v>131457.8063</v>
      </c>
    </row>
    <row r="2025">
      <c r="A2025" s="152">
        <v>1.577394E9</v>
      </c>
      <c r="B2025" s="152">
        <v>131925.9034</v>
      </c>
    </row>
    <row r="2026">
      <c r="A2026" s="156">
        <v>1.57745706E9</v>
      </c>
      <c r="B2026" s="156">
        <v>132206.7616</v>
      </c>
    </row>
    <row r="2027">
      <c r="A2027" s="152">
        <v>1.5774804E9</v>
      </c>
      <c r="B2027" s="152">
        <v>131893.3401</v>
      </c>
    </row>
    <row r="2028">
      <c r="A2028" s="156">
        <v>1.57771626E9</v>
      </c>
      <c r="B2028" s="156">
        <v>131913.6921</v>
      </c>
    </row>
    <row r="2029">
      <c r="A2029" s="152">
        <v>1.5777396E9</v>
      </c>
      <c r="B2029" s="152">
        <v>131168.8072</v>
      </c>
    </row>
    <row r="2030">
      <c r="A2030" s="156">
        <v>1.57780266E9</v>
      </c>
      <c r="B2030" s="156">
        <v>130839.104</v>
      </c>
    </row>
    <row r="2031">
      <c r="A2031" s="152">
        <v>1.577826E9</v>
      </c>
      <c r="B2031" s="152">
        <v>131486.2991</v>
      </c>
    </row>
    <row r="2032">
      <c r="A2032" s="156">
        <v>1.57797546E9</v>
      </c>
      <c r="B2032" s="156">
        <v>132247.4657</v>
      </c>
    </row>
    <row r="2033">
      <c r="A2033" s="152">
        <v>1.5779988E9</v>
      </c>
      <c r="B2033" s="152">
        <v>132711.4924</v>
      </c>
    </row>
    <row r="2034">
      <c r="A2034" s="156">
        <v>1.57806186E9</v>
      </c>
      <c r="B2034" s="156">
        <v>131384.5389</v>
      </c>
    </row>
    <row r="2035">
      <c r="A2035" s="152">
        <v>1.5780852E9</v>
      </c>
      <c r="B2035" s="152">
        <v>131710.1717</v>
      </c>
    </row>
    <row r="2036">
      <c r="A2036" s="156">
        <v>1.57832106E9</v>
      </c>
      <c r="B2036" s="156">
        <v>130969.3571</v>
      </c>
    </row>
    <row r="2037">
      <c r="A2037" s="152">
        <v>1.5783444E9</v>
      </c>
      <c r="B2037" s="152">
        <v>132210.832</v>
      </c>
    </row>
    <row r="2038">
      <c r="A2038" s="156">
        <v>1.57840746E9</v>
      </c>
      <c r="B2038" s="156">
        <v>131881.1289</v>
      </c>
    </row>
    <row r="2039">
      <c r="A2039" s="152">
        <v>1.5784308E9</v>
      </c>
      <c r="B2039" s="152">
        <v>131840.4248</v>
      </c>
    </row>
    <row r="2040">
      <c r="A2040" s="156">
        <v>1.57849386E9</v>
      </c>
      <c r="B2040" s="156">
        <v>131837.7383</v>
      </c>
    </row>
    <row r="2041">
      <c r="A2041" s="152">
        <v>1.5785172E9</v>
      </c>
      <c r="B2041" s="152">
        <v>132540.5352</v>
      </c>
    </row>
    <row r="2042">
      <c r="A2042" s="156">
        <v>1.57858026E9</v>
      </c>
      <c r="B2042" s="156">
        <v>133289.4905</v>
      </c>
    </row>
    <row r="2043">
      <c r="A2043" s="152">
        <v>1.5786036E9</v>
      </c>
      <c r="B2043" s="152">
        <v>133436.0252</v>
      </c>
    </row>
    <row r="2044">
      <c r="A2044" s="156">
        <v>1.57866666E9</v>
      </c>
      <c r="B2044" s="156">
        <v>133672.109</v>
      </c>
    </row>
    <row r="2045">
      <c r="A2045" s="152">
        <v>1.57869E9</v>
      </c>
      <c r="B2045" s="152">
        <v>133053.4068</v>
      </c>
    </row>
    <row r="2046">
      <c r="A2046" s="156">
        <v>1.57892586E9</v>
      </c>
      <c r="B2046" s="156">
        <v>133374.9691</v>
      </c>
    </row>
    <row r="2047">
      <c r="A2047" s="152">
        <v>1.5789492E9</v>
      </c>
      <c r="B2047" s="152">
        <v>133965.1785</v>
      </c>
    </row>
    <row r="2048">
      <c r="A2048" s="156">
        <v>1.57901226E9</v>
      </c>
      <c r="B2048" s="156">
        <v>133847.1366</v>
      </c>
    </row>
    <row r="2049">
      <c r="A2049" s="152">
        <v>1.5790356E9</v>
      </c>
      <c r="B2049" s="152">
        <v>133761.658</v>
      </c>
    </row>
    <row r="2050">
      <c r="A2050" s="156">
        <v>1.57909866E9</v>
      </c>
      <c r="B2050" s="156">
        <v>133720.9539</v>
      </c>
    </row>
    <row r="2051">
      <c r="A2051" s="152">
        <v>1.579122E9</v>
      </c>
      <c r="B2051" s="152">
        <v>134062.8683</v>
      </c>
    </row>
    <row r="2052">
      <c r="A2052" s="156">
        <v>1.57918506E9</v>
      </c>
      <c r="B2052" s="156">
        <v>134644.9368</v>
      </c>
    </row>
    <row r="2053">
      <c r="A2053" s="152">
        <v>1.5792084E9</v>
      </c>
      <c r="B2053" s="152">
        <v>135174.0901</v>
      </c>
    </row>
    <row r="2054">
      <c r="A2054" s="156">
        <v>1.57927146E9</v>
      </c>
      <c r="B2054" s="156">
        <v>135454.9483</v>
      </c>
    </row>
    <row r="2055">
      <c r="A2055" s="152">
        <v>1.5792948E9</v>
      </c>
      <c r="B2055" s="152">
        <v>135593.3422</v>
      </c>
    </row>
    <row r="2056">
      <c r="A2056" s="156">
        <v>1.57961706E9</v>
      </c>
      <c r="B2056" s="156">
        <v>135263.6391</v>
      </c>
    </row>
    <row r="2057">
      <c r="A2057" s="152">
        <v>1.5796404E9</v>
      </c>
      <c r="B2057" s="152">
        <v>135328.7656</v>
      </c>
    </row>
    <row r="2058">
      <c r="A2058" s="156">
        <v>1.57970346E9</v>
      </c>
      <c r="B2058" s="156">
        <v>135658.4688</v>
      </c>
    </row>
    <row r="2059">
      <c r="A2059" s="152">
        <v>1.5797268E9</v>
      </c>
      <c r="B2059" s="152">
        <v>135345.0473</v>
      </c>
    </row>
    <row r="2060">
      <c r="A2060" s="156">
        <v>1.57978986E9</v>
      </c>
      <c r="B2060" s="156">
        <v>135041.8018</v>
      </c>
    </row>
    <row r="2061">
      <c r="A2061" s="152">
        <v>1.5798132E9</v>
      </c>
      <c r="B2061" s="152">
        <v>135499.7228</v>
      </c>
    </row>
    <row r="2062">
      <c r="A2062" s="156">
        <v>1.57987626E9</v>
      </c>
      <c r="B2062" s="156">
        <v>135784.6515</v>
      </c>
    </row>
    <row r="2063">
      <c r="A2063" s="152">
        <v>1.5798996E9</v>
      </c>
      <c r="B2063" s="152">
        <v>134298.952</v>
      </c>
    </row>
    <row r="2064">
      <c r="A2064" s="156">
        <v>1.58013546E9</v>
      </c>
      <c r="B2064" s="156">
        <v>131929.9738</v>
      </c>
    </row>
    <row r="2065">
      <c r="A2065" s="152">
        <v>1.5801588E9</v>
      </c>
      <c r="B2065" s="152">
        <v>132153.8463</v>
      </c>
    </row>
    <row r="2066">
      <c r="A2066" s="156">
        <v>1.58022186E9</v>
      </c>
      <c r="B2066" s="156">
        <v>132866.1679</v>
      </c>
    </row>
    <row r="2067">
      <c r="A2067" s="152">
        <v>1.5802452E9</v>
      </c>
      <c r="B2067" s="152">
        <v>133533.7151</v>
      </c>
    </row>
    <row r="2068">
      <c r="A2068" s="156">
        <v>1.58030826E9</v>
      </c>
      <c r="B2068" s="156">
        <v>134152.4173</v>
      </c>
    </row>
    <row r="2069">
      <c r="A2069" s="152">
        <v>1.5803316E9</v>
      </c>
      <c r="B2069" s="152">
        <v>133423.814</v>
      </c>
    </row>
    <row r="2070">
      <c r="A2070" s="156">
        <v>1.58039466E9</v>
      </c>
      <c r="B2070" s="156">
        <v>132573.0984</v>
      </c>
    </row>
    <row r="2071">
      <c r="A2071" s="152">
        <v>1.580418E9</v>
      </c>
      <c r="B2071" s="152">
        <v>133855.2774</v>
      </c>
    </row>
    <row r="2072">
      <c r="A2072" s="156">
        <v>1.58048106E9</v>
      </c>
      <c r="B2072" s="156">
        <v>133570.3488</v>
      </c>
    </row>
    <row r="2073">
      <c r="A2073" s="152">
        <v>1.5805044E9</v>
      </c>
      <c r="B2073" s="152">
        <v>131433.3838</v>
      </c>
    </row>
    <row r="2074">
      <c r="A2074" s="156">
        <v>1.58074026E9</v>
      </c>
      <c r="B2074" s="156">
        <v>132267.8177</v>
      </c>
    </row>
    <row r="2075">
      <c r="A2075" s="152">
        <v>1.5807636E9</v>
      </c>
      <c r="B2075" s="152">
        <v>132406.2117</v>
      </c>
    </row>
    <row r="2076">
      <c r="A2076" s="156">
        <v>1.58082666E9</v>
      </c>
      <c r="B2076" s="156">
        <v>134103.5724</v>
      </c>
    </row>
    <row r="2077">
      <c r="A2077" s="152">
        <v>1.58085E9</v>
      </c>
      <c r="B2077" s="152">
        <v>134416.9939</v>
      </c>
    </row>
    <row r="2078">
      <c r="A2078" s="156">
        <v>1.58091306E9</v>
      </c>
      <c r="B2078" s="156">
        <v>135776.5107</v>
      </c>
    </row>
    <row r="2079">
      <c r="A2079" s="152">
        <v>1.5809364E9</v>
      </c>
      <c r="B2079" s="152">
        <v>135963.7495</v>
      </c>
    </row>
    <row r="2080">
      <c r="A2080" s="156">
        <v>1.58099946E9</v>
      </c>
      <c r="B2080" s="156">
        <v>136305.6639</v>
      </c>
    </row>
    <row r="2081">
      <c r="A2081" s="152">
        <v>1.5810228E9</v>
      </c>
      <c r="B2081" s="152">
        <v>136419.6353</v>
      </c>
    </row>
    <row r="2082">
      <c r="A2082" s="156">
        <v>1.58108586E9</v>
      </c>
      <c r="B2082" s="156">
        <v>135849.778</v>
      </c>
    </row>
    <row r="2083">
      <c r="A2083" s="152">
        <v>1.5811092E9</v>
      </c>
      <c r="B2083" s="152">
        <v>135695.1025</v>
      </c>
    </row>
    <row r="2084">
      <c r="A2084" s="156">
        <v>1.58134506E9</v>
      </c>
      <c r="B2084" s="156">
        <v>135340.9768</v>
      </c>
    </row>
    <row r="2085">
      <c r="A2085" s="152">
        <v>1.5813684E9</v>
      </c>
      <c r="B2085" s="152">
        <v>136704.564</v>
      </c>
    </row>
    <row r="2086">
      <c r="A2086" s="156">
        <v>1.58143146E9</v>
      </c>
      <c r="B2086" s="156">
        <v>137309.0198</v>
      </c>
    </row>
    <row r="2087">
      <c r="A2087" s="152">
        <v>1.5814548E9</v>
      </c>
      <c r="B2087" s="152">
        <v>136940.6477</v>
      </c>
    </row>
    <row r="2088">
      <c r="A2088" s="156">
        <v>1.58151786E9</v>
      </c>
      <c r="B2088" s="156">
        <v>137612.2653</v>
      </c>
    </row>
    <row r="2089">
      <c r="A2089" s="152">
        <v>1.5815412E9</v>
      </c>
      <c r="B2089" s="152">
        <v>137819.8562</v>
      </c>
    </row>
    <row r="2090">
      <c r="A2090" s="156">
        <v>1.58160426E9</v>
      </c>
      <c r="B2090" s="156">
        <v>137098.4575</v>
      </c>
    </row>
    <row r="2091">
      <c r="A2091" s="152">
        <v>1.5816276E9</v>
      </c>
      <c r="B2091" s="152">
        <v>137673.3214</v>
      </c>
    </row>
    <row r="2092">
      <c r="A2092" s="156">
        <v>1.58169066E9</v>
      </c>
      <c r="B2092" s="156">
        <v>137787.2929</v>
      </c>
    </row>
    <row r="2093">
      <c r="A2093" s="152">
        <v>1.581714E9</v>
      </c>
      <c r="B2093" s="152">
        <v>137893.1235</v>
      </c>
    </row>
    <row r="2094">
      <c r="A2094" s="156">
        <v>1.58203626E9</v>
      </c>
      <c r="B2094" s="156">
        <v>137429.0969</v>
      </c>
    </row>
    <row r="2095">
      <c r="A2095" s="152">
        <v>1.5820596E9</v>
      </c>
      <c r="B2095" s="152">
        <v>137538.9979</v>
      </c>
    </row>
    <row r="2096">
      <c r="A2096" s="156">
        <v>1.58212266E9</v>
      </c>
      <c r="B2096" s="156">
        <v>137941.9685</v>
      </c>
    </row>
    <row r="2097">
      <c r="A2097" s="152">
        <v>1.582146E9</v>
      </c>
      <c r="B2097" s="152">
        <v>138194.3338</v>
      </c>
    </row>
    <row r="2098">
      <c r="A2098" s="156">
        <v>1.58220906E9</v>
      </c>
      <c r="B2098" s="156">
        <v>137994.8838</v>
      </c>
    </row>
    <row r="2099">
      <c r="A2099" s="152">
        <v>1.5822324E9</v>
      </c>
      <c r="B2099" s="152">
        <v>137628.5469</v>
      </c>
    </row>
    <row r="2100">
      <c r="A2100" s="156">
        <v>1.58229546E9</v>
      </c>
      <c r="B2100" s="156">
        <v>137127.8866</v>
      </c>
    </row>
    <row r="2101">
      <c r="A2101" s="152">
        <v>1.5823188E9</v>
      </c>
      <c r="B2101" s="152">
        <v>136216.1149</v>
      </c>
    </row>
    <row r="2102">
      <c r="A2102" s="156">
        <v>1.58255466E9</v>
      </c>
      <c r="B2102" s="156">
        <v>132080.5789</v>
      </c>
    </row>
    <row r="2103">
      <c r="A2103" s="152">
        <v>1.582578E9</v>
      </c>
      <c r="B2103" s="152">
        <v>132900.7216</v>
      </c>
    </row>
    <row r="2104">
      <c r="A2104" s="156">
        <v>1.58264106E9</v>
      </c>
      <c r="B2104" s="156">
        <v>132900.7216</v>
      </c>
    </row>
    <row r="2105">
      <c r="A2105" s="152">
        <v>1.5826644E9</v>
      </c>
      <c r="B2105" s="152">
        <v>132900.7216</v>
      </c>
    </row>
    <row r="2106">
      <c r="A2106" s="156">
        <v>1.58272746E9</v>
      </c>
      <c r="B2106" s="156">
        <v>132900.7216</v>
      </c>
    </row>
    <row r="2107">
      <c r="A2107" s="152">
        <v>1.5827508E9</v>
      </c>
      <c r="B2107" s="152">
        <v>132900.7216</v>
      </c>
    </row>
    <row r="2108">
      <c r="A2108" s="156">
        <v>1.58281386E9</v>
      </c>
      <c r="B2108" s="156">
        <v>132900.7216</v>
      </c>
    </row>
    <row r="2109">
      <c r="A2109" s="152">
        <v>1.5828372E9</v>
      </c>
      <c r="B2109" s="152">
        <v>132900.7216</v>
      </c>
    </row>
    <row r="2110">
      <c r="A2110" s="156">
        <v>1.58290026E9</v>
      </c>
      <c r="B2110" s="156">
        <v>132900.7216</v>
      </c>
    </row>
    <row r="2111">
      <c r="A2111" s="152">
        <v>1.5829236E9</v>
      </c>
      <c r="B2111" s="152">
        <v>132900.7216</v>
      </c>
    </row>
    <row r="2112">
      <c r="A2112" s="156">
        <v>1.58315946E9</v>
      </c>
      <c r="B2112" s="156">
        <v>132900.7216</v>
      </c>
    </row>
    <row r="2113">
      <c r="A2113" s="152">
        <v>1.5831828E9</v>
      </c>
      <c r="B2113" s="152">
        <v>132900.7216</v>
      </c>
    </row>
    <row r="2114">
      <c r="A2114" s="156">
        <v>1.58324586E9</v>
      </c>
      <c r="B2114" s="156">
        <v>132900.7216</v>
      </c>
    </row>
    <row r="2115">
      <c r="A2115" s="152">
        <v>1.5832692E9</v>
      </c>
      <c r="B2115" s="152">
        <v>132900.7216</v>
      </c>
    </row>
    <row r="2116">
      <c r="A2116" s="156">
        <v>1.58333226E9</v>
      </c>
      <c r="B2116" s="156">
        <v>132900.7216</v>
      </c>
    </row>
    <row r="2117">
      <c r="A2117" s="152">
        <v>1.5833556E9</v>
      </c>
      <c r="B2117" s="152">
        <v>132900.7216</v>
      </c>
    </row>
    <row r="2118">
      <c r="A2118" s="156">
        <v>1.58341866E9</v>
      </c>
      <c r="B2118" s="156">
        <v>132900.7216</v>
      </c>
    </row>
    <row r="2119">
      <c r="A2119" s="152">
        <v>1.583442E9</v>
      </c>
      <c r="B2119" s="152">
        <v>132900.7216</v>
      </c>
    </row>
    <row r="2120">
      <c r="A2120" s="156">
        <v>1.58350506E9</v>
      </c>
      <c r="B2120" s="156">
        <v>132900.7216</v>
      </c>
    </row>
    <row r="2121">
      <c r="A2121" s="152">
        <v>1.5835284E9</v>
      </c>
      <c r="B2121" s="152">
        <v>132900.7216</v>
      </c>
    </row>
    <row r="2122">
      <c r="A2122" s="156">
        <v>1.58376066E9</v>
      </c>
      <c r="B2122" s="156">
        <v>132900.7216</v>
      </c>
    </row>
    <row r="2123">
      <c r="A2123" s="152">
        <v>1.583784E9</v>
      </c>
      <c r="B2123" s="152">
        <v>132900.7216</v>
      </c>
    </row>
    <row r="2124">
      <c r="A2124" s="156">
        <v>1.58384706E9</v>
      </c>
      <c r="B2124" s="156">
        <v>132900.7216</v>
      </c>
    </row>
    <row r="2125">
      <c r="A2125" s="152">
        <v>1.5838704E9</v>
      </c>
      <c r="B2125" s="152">
        <v>132900.7216</v>
      </c>
    </row>
    <row r="2126">
      <c r="A2126" s="156">
        <v>1.58393346E9</v>
      </c>
      <c r="B2126" s="156">
        <v>132900.7216</v>
      </c>
    </row>
    <row r="2127">
      <c r="A2127" s="152">
        <v>1.5839568E9</v>
      </c>
      <c r="B2127" s="152">
        <v>132900.7216</v>
      </c>
    </row>
    <row r="2128">
      <c r="A2128" s="156">
        <v>1.58401986E9</v>
      </c>
      <c r="B2128" s="156">
        <v>132900.7216</v>
      </c>
    </row>
    <row r="2129">
      <c r="A2129" s="152">
        <v>1.5840432E9</v>
      </c>
      <c r="B2129" s="152">
        <v>132900.7216</v>
      </c>
    </row>
    <row r="2130">
      <c r="A2130" s="156">
        <v>1.58410626E9</v>
      </c>
      <c r="B2130" s="156">
        <v>132900.7216</v>
      </c>
    </row>
    <row r="2131">
      <c r="A2131" s="152">
        <v>1.5841296E9</v>
      </c>
      <c r="B2131" s="152">
        <v>132900.7216</v>
      </c>
    </row>
    <row r="2132">
      <c r="A2132" s="156">
        <v>1.58436546E9</v>
      </c>
      <c r="B2132" s="156">
        <v>132900.7216</v>
      </c>
    </row>
    <row r="2133">
      <c r="A2133" s="152">
        <v>1.5843888E9</v>
      </c>
      <c r="B2133" s="152">
        <v>132900.7216</v>
      </c>
    </row>
    <row r="2134">
      <c r="A2134" s="156">
        <v>1.58445186E9</v>
      </c>
      <c r="B2134" s="156">
        <v>132900.7216</v>
      </c>
    </row>
    <row r="2135">
      <c r="A2135" s="152">
        <v>1.5844752E9</v>
      </c>
      <c r="B2135" s="152">
        <v>132900.7216</v>
      </c>
    </row>
    <row r="2136">
      <c r="A2136" s="156">
        <v>1.58453826E9</v>
      </c>
      <c r="B2136" s="156">
        <v>132900.7216</v>
      </c>
    </row>
    <row r="2137">
      <c r="A2137" s="152">
        <v>1.5845616E9</v>
      </c>
      <c r="B2137" s="152">
        <v>132900.7216</v>
      </c>
    </row>
    <row r="2138">
      <c r="A2138" s="156">
        <v>1.58462466E9</v>
      </c>
      <c r="B2138" s="156">
        <v>132900.7216</v>
      </c>
    </row>
    <row r="2139">
      <c r="A2139" s="152">
        <v>1.584648E9</v>
      </c>
      <c r="B2139" s="152">
        <v>132900.7216</v>
      </c>
    </row>
    <row r="2140">
      <c r="A2140" s="156">
        <v>1.5846768E9</v>
      </c>
      <c r="B2140" s="156">
        <v>132900.7216</v>
      </c>
    </row>
    <row r="2141">
      <c r="A2141" s="152">
        <v>1.58471628E9</v>
      </c>
      <c r="B2141" s="152">
        <v>132900.7216</v>
      </c>
    </row>
    <row r="2142">
      <c r="A2142" s="156">
        <v>1.5847344E9</v>
      </c>
      <c r="B2142" s="156">
        <v>132900.7216</v>
      </c>
    </row>
    <row r="2143">
      <c r="A2143" s="152">
        <v>1.58497026E9</v>
      </c>
      <c r="B2143" s="152">
        <v>132900.7216</v>
      </c>
    </row>
    <row r="2144">
      <c r="A2144" s="156">
        <v>1.5849936E9</v>
      </c>
      <c r="B2144" s="156">
        <v>132900.7216</v>
      </c>
    </row>
    <row r="2145">
      <c r="A2145" s="152">
        <v>1.58505666E9</v>
      </c>
      <c r="B2145" s="152">
        <v>132900.7216</v>
      </c>
    </row>
    <row r="2146">
      <c r="A2146" s="156">
        <v>1.58508E9</v>
      </c>
      <c r="B2146" s="156">
        <v>132900.7216</v>
      </c>
    </row>
    <row r="2147">
      <c r="A2147" s="152">
        <v>1.58514306E9</v>
      </c>
      <c r="B2147" s="152">
        <v>132900.7216</v>
      </c>
    </row>
    <row r="2148">
      <c r="A2148" s="156">
        <v>1.5851664E9</v>
      </c>
      <c r="B2148" s="156">
        <v>132900.7216</v>
      </c>
    </row>
    <row r="2149">
      <c r="A2149" s="152">
        <v>1.58522946E9</v>
      </c>
      <c r="B2149" s="152">
        <v>132900.7216</v>
      </c>
    </row>
    <row r="2150">
      <c r="A2150" s="156">
        <v>1.5852528E9</v>
      </c>
      <c r="B2150" s="156">
        <v>132900.7216</v>
      </c>
    </row>
    <row r="2151">
      <c r="A2151" s="152">
        <v>1.58531586E9</v>
      </c>
      <c r="B2151" s="152">
        <v>132900.7216</v>
      </c>
    </row>
    <row r="2152">
      <c r="A2152" s="156">
        <v>1.5853392E9</v>
      </c>
      <c r="B2152" s="156">
        <v>132900.7216</v>
      </c>
    </row>
    <row r="2153">
      <c r="A2153" s="152">
        <v>1.58557506E9</v>
      </c>
      <c r="B2153" s="152">
        <v>132900.7216</v>
      </c>
    </row>
    <row r="2154">
      <c r="A2154" s="156">
        <v>1.5855984E9</v>
      </c>
      <c r="B2154" s="156">
        <v>132900.7216</v>
      </c>
    </row>
    <row r="2155">
      <c r="A2155" s="152">
        <v>1.58566146E9</v>
      </c>
      <c r="B2155" s="152">
        <v>132900.7216</v>
      </c>
    </row>
    <row r="2156">
      <c r="A2156" s="156">
        <v>1.5856848E9</v>
      </c>
      <c r="B2156" s="156">
        <v>132900.7216</v>
      </c>
    </row>
    <row r="2157">
      <c r="A2157" s="152">
        <v>1.58574786E9</v>
      </c>
      <c r="B2157" s="152">
        <v>132900.7216</v>
      </c>
    </row>
    <row r="2158">
      <c r="A2158" s="156">
        <v>1.5857712E9</v>
      </c>
      <c r="B2158" s="156">
        <v>132900.7216</v>
      </c>
    </row>
    <row r="2159">
      <c r="A2159" s="152">
        <v>1.58583426E9</v>
      </c>
      <c r="B2159" s="152">
        <v>132900.7216</v>
      </c>
    </row>
    <row r="2160">
      <c r="A2160" s="156">
        <v>1.5858576E9</v>
      </c>
      <c r="B2160" s="156">
        <v>132900.7216</v>
      </c>
    </row>
    <row r="2161">
      <c r="A2161" s="152">
        <v>1.58592066E9</v>
      </c>
      <c r="B2161" s="152">
        <v>132900.7216</v>
      </c>
    </row>
    <row r="2162">
      <c r="A2162" s="156">
        <v>1.585944E9</v>
      </c>
      <c r="B2162" s="156">
        <v>132900.7216</v>
      </c>
    </row>
    <row r="2163">
      <c r="A2163" s="152">
        <v>1.58617986E9</v>
      </c>
      <c r="B2163" s="152">
        <v>132900.7216</v>
      </c>
    </row>
    <row r="2164">
      <c r="A2164" s="156">
        <v>1.5862032E9</v>
      </c>
      <c r="B2164" s="156">
        <v>132900.7216</v>
      </c>
    </row>
    <row r="2165">
      <c r="A2165" s="152">
        <v>1.58626626E9</v>
      </c>
      <c r="B2165" s="152">
        <v>132900.7216</v>
      </c>
    </row>
    <row r="2166">
      <c r="A2166" s="156">
        <v>1.5862896E9</v>
      </c>
      <c r="B2166" s="156">
        <v>132900.7216</v>
      </c>
    </row>
    <row r="2167">
      <c r="A2167" s="152">
        <v>1.58635266E9</v>
      </c>
      <c r="B2167" s="152">
        <v>132900.7216</v>
      </c>
    </row>
    <row r="2168">
      <c r="A2168" s="156">
        <v>1.586376E9</v>
      </c>
      <c r="B2168" s="156">
        <v>132900.7216</v>
      </c>
    </row>
    <row r="2169">
      <c r="A2169" s="152">
        <v>1.58643906E9</v>
      </c>
      <c r="B2169" s="152">
        <v>132900.7216</v>
      </c>
    </row>
    <row r="2170">
      <c r="A2170" s="156">
        <v>1.5864624E9</v>
      </c>
      <c r="B2170" s="156">
        <v>132900.7216</v>
      </c>
    </row>
    <row r="2171">
      <c r="A2171" s="152">
        <v>1.58678466E9</v>
      </c>
      <c r="B2171" s="152">
        <v>132900.7216</v>
      </c>
    </row>
    <row r="2172">
      <c r="A2172" s="156">
        <v>1.586808E9</v>
      </c>
      <c r="B2172" s="156">
        <v>132900.7216</v>
      </c>
    </row>
    <row r="2173">
      <c r="A2173" s="152">
        <v>1.58687106E9</v>
      </c>
      <c r="B2173" s="152">
        <v>132900.7216</v>
      </c>
    </row>
    <row r="2174">
      <c r="A2174" s="156">
        <v>1.5868944E9</v>
      </c>
      <c r="B2174" s="156">
        <v>132900.7216</v>
      </c>
    </row>
    <row r="2175">
      <c r="A2175" s="152">
        <v>1.58695746E9</v>
      </c>
      <c r="B2175" s="152">
        <v>132900.7216</v>
      </c>
    </row>
    <row r="2176">
      <c r="A2176" s="156">
        <v>1.5869808E9</v>
      </c>
      <c r="B2176" s="156">
        <v>132900.7216</v>
      </c>
    </row>
    <row r="2177">
      <c r="A2177" s="152">
        <v>1.58704386E9</v>
      </c>
      <c r="B2177" s="152">
        <v>132900.7216</v>
      </c>
    </row>
    <row r="2178">
      <c r="A2178" s="156">
        <v>1.5870672E9</v>
      </c>
      <c r="B2178" s="156">
        <v>132900.7216</v>
      </c>
    </row>
    <row r="2179">
      <c r="A2179" s="152">
        <v>1.58713026E9</v>
      </c>
      <c r="B2179" s="152">
        <v>132900.7216</v>
      </c>
    </row>
    <row r="2180">
      <c r="A2180" s="156">
        <v>1.5871536E9</v>
      </c>
      <c r="B2180" s="156">
        <v>132900.7216</v>
      </c>
    </row>
    <row r="2181">
      <c r="A2181" s="152">
        <v>1.58738946E9</v>
      </c>
      <c r="B2181" s="152">
        <v>132900.7216</v>
      </c>
    </row>
    <row r="2182">
      <c r="A2182" s="156">
        <v>1.5874128E9</v>
      </c>
      <c r="B2182" s="156">
        <v>132075.5424</v>
      </c>
    </row>
    <row r="2183">
      <c r="A2183" s="152">
        <v>1.58747586E9</v>
      </c>
      <c r="B2183" s="152">
        <v>129831.5308</v>
      </c>
    </row>
    <row r="2184">
      <c r="A2184" s="156">
        <v>1.5874992E9</v>
      </c>
      <c r="B2184" s="156">
        <v>128078.3968</v>
      </c>
    </row>
    <row r="2185">
      <c r="A2185" s="152">
        <v>1.58756226E9</v>
      </c>
      <c r="B2185" s="152">
        <v>130621.6099</v>
      </c>
    </row>
    <row r="2186">
      <c r="A2186" s="156">
        <v>1.5875856E9</v>
      </c>
      <c r="B2186" s="156">
        <v>130911.4614</v>
      </c>
    </row>
    <row r="2187">
      <c r="A2187" s="152">
        <v>1.58764866E9</v>
      </c>
      <c r="B2187" s="152">
        <v>131528.5646</v>
      </c>
    </row>
    <row r="2188">
      <c r="A2188" s="156">
        <v>1.587672E9</v>
      </c>
      <c r="B2188" s="156">
        <v>130902.1113</v>
      </c>
    </row>
    <row r="2189">
      <c r="A2189" s="152">
        <v>1.58773506E9</v>
      </c>
      <c r="B2189" s="152">
        <v>131804.391</v>
      </c>
    </row>
    <row r="2190">
      <c r="A2190" s="156">
        <v>1.5877584E9</v>
      </c>
      <c r="B2190" s="156">
        <v>132720.6957</v>
      </c>
    </row>
    <row r="2191">
      <c r="A2191" s="152">
        <v>1.58799426E9</v>
      </c>
      <c r="B2191" s="152">
        <v>133777.2511</v>
      </c>
    </row>
    <row r="2192">
      <c r="A2192" s="156">
        <v>1.5880176E9</v>
      </c>
      <c r="B2192" s="156">
        <v>134628.1055</v>
      </c>
    </row>
    <row r="2193">
      <c r="A2193" s="152">
        <v>1.58808066E9</v>
      </c>
      <c r="B2193" s="152">
        <v>136577.5906</v>
      </c>
    </row>
    <row r="2194">
      <c r="A2194" s="156">
        <v>1.588104E9</v>
      </c>
      <c r="B2194" s="156">
        <v>134011.0023</v>
      </c>
    </row>
    <row r="2195">
      <c r="A2195" s="152">
        <v>1.58816706E9</v>
      </c>
      <c r="B2195" s="152">
        <v>136560.3865</v>
      </c>
    </row>
    <row r="2196">
      <c r="A2196" s="156">
        <v>1.5881904E9</v>
      </c>
      <c r="B2196" s="156">
        <v>137507.9204</v>
      </c>
    </row>
    <row r="2197">
      <c r="A2197" s="152">
        <v>1.58825346E9</v>
      </c>
      <c r="B2197" s="152">
        <v>136610.3157</v>
      </c>
    </row>
    <row r="2198">
      <c r="A2198" s="156">
        <v>1.5882768E9</v>
      </c>
      <c r="B2198" s="156">
        <v>136231.6388</v>
      </c>
    </row>
    <row r="2199">
      <c r="A2199" s="152">
        <v>1.58833986E9</v>
      </c>
      <c r="B2199" s="152">
        <v>133852.0515</v>
      </c>
    </row>
    <row r="2200">
      <c r="A2200" s="156">
        <v>1.5883632E9</v>
      </c>
      <c r="B2200" s="156">
        <v>132636.5453</v>
      </c>
    </row>
    <row r="2201">
      <c r="A2201" s="152">
        <v>1.58859906E9</v>
      </c>
      <c r="B2201" s="152">
        <v>131433.5681</v>
      </c>
    </row>
    <row r="2202">
      <c r="A2202" s="156">
        <v>1.5886224E9</v>
      </c>
      <c r="B2202" s="156">
        <v>133001.1971</v>
      </c>
    </row>
    <row r="2203">
      <c r="A2203" s="152">
        <v>1.58868546E9</v>
      </c>
      <c r="B2203" s="152">
        <v>134338.254</v>
      </c>
    </row>
    <row r="2204">
      <c r="A2204" s="156">
        <v>1.5887088E9</v>
      </c>
      <c r="B2204" s="156">
        <v>134226.0535</v>
      </c>
    </row>
    <row r="2205">
      <c r="A2205" s="152">
        <v>1.58877186E9</v>
      </c>
      <c r="B2205" s="152">
        <v>135067.5578</v>
      </c>
    </row>
    <row r="2206">
      <c r="A2206" s="156">
        <v>1.5887952E9</v>
      </c>
      <c r="B2206" s="156">
        <v>133319.0988</v>
      </c>
    </row>
    <row r="2207">
      <c r="A2207" s="152">
        <v>1.58885826E9</v>
      </c>
      <c r="B2207" s="152">
        <v>135109.633</v>
      </c>
    </row>
    <row r="2208">
      <c r="A2208" s="156">
        <v>1.5888816E9</v>
      </c>
      <c r="B2208" s="156">
        <v>134922.632</v>
      </c>
    </row>
    <row r="2209">
      <c r="A2209" s="152">
        <v>1.58894466E9</v>
      </c>
      <c r="B2209" s="152">
        <v>136413.9647</v>
      </c>
    </row>
    <row r="2210">
      <c r="A2210" s="156">
        <v>1.588968E9</v>
      </c>
      <c r="B2210" s="156">
        <v>137147.9435</v>
      </c>
    </row>
    <row r="2211">
      <c r="A2211" s="152">
        <v>1.58920386E9</v>
      </c>
      <c r="B2211" s="152">
        <v>136068.013</v>
      </c>
    </row>
    <row r="2212">
      <c r="A2212" s="156">
        <v>1.5892272E9</v>
      </c>
      <c r="B2212" s="156">
        <v>137175.9937</v>
      </c>
    </row>
    <row r="2213">
      <c r="A2213" s="152">
        <v>1.58929026E9</v>
      </c>
      <c r="B2213" s="152">
        <v>137872.5723</v>
      </c>
    </row>
    <row r="2214">
      <c r="A2214" s="156">
        <v>1.5893136E9</v>
      </c>
      <c r="B2214" s="156">
        <v>134450.4546</v>
      </c>
    </row>
    <row r="2215">
      <c r="A2215" s="152">
        <v>1.58937666E9</v>
      </c>
      <c r="B2215" s="152">
        <v>134132.553</v>
      </c>
    </row>
    <row r="2216">
      <c r="A2216" s="156">
        <v>1.5894E9</v>
      </c>
      <c r="B2216" s="156">
        <v>132080.2174</v>
      </c>
    </row>
    <row r="2217">
      <c r="A2217" s="152">
        <v>1.58946306E9</v>
      </c>
      <c r="B2217" s="152">
        <v>130932.8262</v>
      </c>
    </row>
    <row r="2218">
      <c r="A2218" s="156">
        <v>1.5894864E9</v>
      </c>
      <c r="B2218" s="156">
        <v>133655.7005</v>
      </c>
    </row>
    <row r="2219">
      <c r="A2219" s="152">
        <v>1.58954946E9</v>
      </c>
      <c r="B2219" s="152">
        <v>132477.5944</v>
      </c>
    </row>
    <row r="2220">
      <c r="A2220" s="156">
        <v>1.5895728E9</v>
      </c>
      <c r="B2220" s="156">
        <v>134268.1287</v>
      </c>
    </row>
    <row r="2221">
      <c r="A2221" s="152">
        <v>1.58980866E9</v>
      </c>
      <c r="B2221" s="152">
        <v>137517.3639</v>
      </c>
    </row>
    <row r="2222">
      <c r="A2222" s="156">
        <v>1.589832E9</v>
      </c>
      <c r="B2222" s="156">
        <v>138344.7497</v>
      </c>
    </row>
    <row r="2223">
      <c r="A2223" s="152">
        <v>1.58989506E9</v>
      </c>
      <c r="B2223" s="152">
        <v>137975.4228</v>
      </c>
    </row>
    <row r="2224">
      <c r="A2224" s="156">
        <v>1.5899184E9</v>
      </c>
      <c r="B2224" s="156">
        <v>136928.2174</v>
      </c>
    </row>
    <row r="2225">
      <c r="A2225" s="152">
        <v>1.58998146E9</v>
      </c>
      <c r="B2225" s="152">
        <v>138844.9773</v>
      </c>
    </row>
    <row r="2226">
      <c r="A2226" s="156">
        <v>1.5900048E9</v>
      </c>
      <c r="B2226" s="156">
        <v>139247.0293</v>
      </c>
    </row>
    <row r="2227">
      <c r="A2227" s="152">
        <v>1.59006786E9</v>
      </c>
      <c r="B2227" s="152">
        <v>139175.034</v>
      </c>
    </row>
    <row r="2228">
      <c r="A2228" s="156">
        <v>1.5900912E9</v>
      </c>
      <c r="B2228" s="156">
        <v>138288.6494</v>
      </c>
    </row>
    <row r="2229">
      <c r="A2229" s="152">
        <v>1.59015426E9</v>
      </c>
      <c r="B2229" s="152">
        <v>138171.7738</v>
      </c>
    </row>
    <row r="2230">
      <c r="A2230" s="156">
        <v>1.5901776E9</v>
      </c>
      <c r="B2230" s="156">
        <v>138550.4507</v>
      </c>
    </row>
    <row r="2231">
      <c r="A2231" s="152">
        <v>1.59049986E9</v>
      </c>
      <c r="B2231" s="152">
        <v>141579.8664</v>
      </c>
    </row>
    <row r="2232">
      <c r="A2232" s="156">
        <v>1.5905232E9</v>
      </c>
      <c r="B2232" s="156">
        <v>140252.1595</v>
      </c>
    </row>
    <row r="2233">
      <c r="A2233" s="152">
        <v>1.59058626E9</v>
      </c>
      <c r="B2233" s="152">
        <v>141649.9917</v>
      </c>
    </row>
    <row r="2234">
      <c r="A2234" s="156">
        <v>1.5906096E9</v>
      </c>
      <c r="B2234" s="156">
        <v>142332.5452</v>
      </c>
    </row>
    <row r="2235">
      <c r="A2235" s="152">
        <v>1.59067266E9</v>
      </c>
      <c r="B2235" s="152">
        <v>142743.9474</v>
      </c>
    </row>
    <row r="2236">
      <c r="A2236" s="156">
        <v>1.590696E9</v>
      </c>
      <c r="B2236" s="156">
        <v>142070.7439</v>
      </c>
    </row>
    <row r="2237">
      <c r="A2237" s="152">
        <v>1.59075906E9</v>
      </c>
      <c r="B2237" s="152">
        <v>141635.9667</v>
      </c>
    </row>
    <row r="2238">
      <c r="A2238" s="156">
        <v>1.5907824E9</v>
      </c>
      <c r="B2238" s="156">
        <v>142701.8721</v>
      </c>
    </row>
    <row r="2239">
      <c r="A2239" s="152">
        <v>1.59101826E9</v>
      </c>
      <c r="B2239" s="152">
        <v>142140.8693</v>
      </c>
    </row>
    <row r="2240">
      <c r="A2240" s="156">
        <v>1.5910416E9</v>
      </c>
      <c r="B2240" s="156">
        <v>143276.9001</v>
      </c>
    </row>
    <row r="2241">
      <c r="A2241" s="152">
        <v>1.59110466E9</v>
      </c>
      <c r="B2241" s="152">
        <v>143636.877</v>
      </c>
    </row>
    <row r="2242">
      <c r="A2242" s="156">
        <v>1.591128E9</v>
      </c>
      <c r="B2242" s="156">
        <v>144459.6812</v>
      </c>
    </row>
    <row r="2243">
      <c r="A2243" s="152">
        <v>1.59119106E9</v>
      </c>
      <c r="B2243" s="152">
        <v>145511.5616</v>
      </c>
    </row>
    <row r="2244">
      <c r="A2244" s="156">
        <v>1.5912144E9</v>
      </c>
      <c r="B2244" s="156">
        <v>146376.4411</v>
      </c>
    </row>
    <row r="2245">
      <c r="A2245" s="152">
        <v>1.59127746E9</v>
      </c>
      <c r="B2245" s="152">
        <v>145815.485</v>
      </c>
    </row>
    <row r="2246">
      <c r="A2246" s="156">
        <v>1.5913008E9</v>
      </c>
      <c r="B2246" s="156">
        <v>145993.0891</v>
      </c>
    </row>
    <row r="2247">
      <c r="A2247" s="152">
        <v>1.59136386E9</v>
      </c>
      <c r="B2247" s="152">
        <v>148891.6041</v>
      </c>
    </row>
    <row r="2248">
      <c r="A2248" s="156">
        <v>1.5913872E9</v>
      </c>
      <c r="B2248" s="156">
        <v>149723.7583</v>
      </c>
    </row>
    <row r="2249">
      <c r="A2249" s="152">
        <v>1.59162306E9</v>
      </c>
      <c r="B2249" s="152">
        <v>150275.4112</v>
      </c>
    </row>
    <row r="2250">
      <c r="A2250" s="156">
        <v>1.5916464E9</v>
      </c>
      <c r="B2250" s="156">
        <v>151528.3177</v>
      </c>
    </row>
    <row r="2251">
      <c r="A2251" s="152">
        <v>1.59170946E9</v>
      </c>
      <c r="B2251" s="152">
        <v>149985.5597</v>
      </c>
    </row>
    <row r="2252">
      <c r="A2252" s="156">
        <v>1.5917328E9</v>
      </c>
      <c r="B2252" s="156">
        <v>150401.6368</v>
      </c>
    </row>
    <row r="2253">
      <c r="A2253" s="152">
        <v>1.59179586E9</v>
      </c>
      <c r="B2253" s="152">
        <v>150712.5259</v>
      </c>
    </row>
    <row r="2254">
      <c r="A2254" s="156">
        <v>1.5918192E9</v>
      </c>
      <c r="B2254" s="156">
        <v>149564.8075</v>
      </c>
    </row>
    <row r="2255">
      <c r="A2255" s="152">
        <v>1.59188226E9</v>
      </c>
      <c r="B2255" s="152">
        <v>145834.1383</v>
      </c>
    </row>
    <row r="2256">
      <c r="A2256" s="156">
        <v>1.5919056E9</v>
      </c>
      <c r="B2256" s="156">
        <v>140967.4382</v>
      </c>
    </row>
    <row r="2257">
      <c r="A2257" s="152">
        <v>1.59196866E9</v>
      </c>
      <c r="B2257" s="152">
        <v>144501.7564</v>
      </c>
    </row>
    <row r="2258">
      <c r="A2258" s="156">
        <v>1.591992E9</v>
      </c>
      <c r="B2258" s="156">
        <v>142650.4469</v>
      </c>
    </row>
    <row r="2259">
      <c r="A2259" s="152">
        <v>1.59222786E9</v>
      </c>
      <c r="B2259" s="152">
        <v>140009.0583</v>
      </c>
    </row>
    <row r="2260">
      <c r="A2260" s="156">
        <v>1.5922512E9</v>
      </c>
      <c r="B2260" s="156">
        <v>143978.1537</v>
      </c>
    </row>
    <row r="2261">
      <c r="A2261" s="152">
        <v>1.59231426E9</v>
      </c>
      <c r="B2261" s="152">
        <v>147830.3736</v>
      </c>
    </row>
    <row r="2262">
      <c r="A2262" s="156">
        <v>1.5923376E9</v>
      </c>
      <c r="B2262" s="156">
        <v>146741.093</v>
      </c>
    </row>
    <row r="2263">
      <c r="A2263" s="152">
        <v>1.59240066E9</v>
      </c>
      <c r="B2263" s="152">
        <v>147040.2945</v>
      </c>
    </row>
    <row r="2264">
      <c r="A2264" s="156">
        <v>1.592424E9</v>
      </c>
      <c r="B2264" s="156">
        <v>146133.3398</v>
      </c>
    </row>
    <row r="2265">
      <c r="A2265" s="152">
        <v>1.59248706E9</v>
      </c>
      <c r="B2265" s="152">
        <v>145287.1605</v>
      </c>
    </row>
    <row r="2266">
      <c r="A2266" s="156">
        <v>1.5925104E9</v>
      </c>
      <c r="B2266" s="156">
        <v>146189.4401</v>
      </c>
    </row>
    <row r="2267">
      <c r="A2267" s="152">
        <v>1.5925392E9</v>
      </c>
      <c r="B2267" s="152">
        <v>146189.4401</v>
      </c>
    </row>
    <row r="2268">
      <c r="A2268" s="156">
        <v>1.59257868E9</v>
      </c>
      <c r="B2268" s="156">
        <v>146990.6724</v>
      </c>
    </row>
    <row r="2269">
      <c r="A2269" s="152">
        <v>1.5925968E9</v>
      </c>
      <c r="B2269" s="152">
        <v>145356.5564</v>
      </c>
    </row>
    <row r="2270">
      <c r="A2270" s="156">
        <v>1.59283266E9</v>
      </c>
      <c r="B2270" s="156">
        <v>145131.1676</v>
      </c>
    </row>
    <row r="2271">
      <c r="A2271" s="152">
        <v>1.592856E9</v>
      </c>
      <c r="B2271" s="152">
        <v>146286.2854</v>
      </c>
    </row>
    <row r="2272">
      <c r="A2272" s="156">
        <v>1.59291906E9</v>
      </c>
      <c r="B2272" s="156">
        <v>147586.9667</v>
      </c>
    </row>
    <row r="2273">
      <c r="A2273" s="152">
        <v>1.5929424E9</v>
      </c>
      <c r="B2273" s="152">
        <v>146957.7562</v>
      </c>
    </row>
    <row r="2274">
      <c r="A2274" s="156">
        <v>1.59300546E9</v>
      </c>
      <c r="B2274" s="156">
        <v>145929.4197</v>
      </c>
    </row>
    <row r="2275">
      <c r="A2275" s="152">
        <v>1.5930288E9</v>
      </c>
      <c r="B2275" s="152">
        <v>143220.0581</v>
      </c>
    </row>
    <row r="2276">
      <c r="A2276" s="156">
        <v>1.59309186E9</v>
      </c>
      <c r="B2276" s="156">
        <v>142910.1015</v>
      </c>
    </row>
    <row r="2277">
      <c r="A2277" s="152">
        <v>1.5931152E9</v>
      </c>
      <c r="B2277" s="152">
        <v>144750.8239</v>
      </c>
    </row>
    <row r="2278">
      <c r="A2278" s="156">
        <v>1.59317826E9</v>
      </c>
      <c r="B2278" s="156">
        <v>144258.5841</v>
      </c>
    </row>
    <row r="2279">
      <c r="A2279" s="152">
        <v>1.5932016E9</v>
      </c>
      <c r="B2279" s="152">
        <v>141323.0355</v>
      </c>
    </row>
    <row r="2280">
      <c r="A2280" s="156">
        <v>1.59343746E9</v>
      </c>
      <c r="B2280" s="156">
        <v>142022.68</v>
      </c>
    </row>
    <row r="2281">
      <c r="A2281" s="152">
        <v>1.5934608E9</v>
      </c>
      <c r="B2281" s="152">
        <v>143393.7954</v>
      </c>
    </row>
    <row r="2282">
      <c r="A2282" s="156">
        <v>1.59352386E9</v>
      </c>
      <c r="B2282" s="156">
        <v>143224.7537</v>
      </c>
    </row>
    <row r="2283">
      <c r="A2283" s="152">
        <v>1.5935472E9</v>
      </c>
      <c r="B2283" s="152">
        <v>145225.0796</v>
      </c>
    </row>
    <row r="2284">
      <c r="A2284" s="156">
        <v>1.59361026E9</v>
      </c>
      <c r="B2284" s="156">
        <v>145863.6813</v>
      </c>
    </row>
    <row r="2285">
      <c r="A2285" s="152">
        <v>1.5936336E9</v>
      </c>
      <c r="B2285" s="152">
        <v>146239.3293</v>
      </c>
    </row>
    <row r="2286">
      <c r="A2286" s="156">
        <v>1.59369666E9</v>
      </c>
      <c r="B2286" s="156">
        <v>148024.1271</v>
      </c>
    </row>
    <row r="2287">
      <c r="A2287" s="152">
        <v>1.59372E9</v>
      </c>
      <c r="B2287" s="152">
        <v>147042.2771</v>
      </c>
    </row>
    <row r="2288">
      <c r="A2288" s="156">
        <v>1.59404226E9</v>
      </c>
      <c r="B2288" s="156">
        <v>149056.6897</v>
      </c>
    </row>
    <row r="2289">
      <c r="A2289" s="152">
        <v>1.5940656E9</v>
      </c>
      <c r="B2289" s="152">
        <v>149305.5566</v>
      </c>
    </row>
    <row r="2290">
      <c r="A2290" s="156">
        <v>1.59412866E9</v>
      </c>
      <c r="B2290" s="156">
        <v>148422.7836</v>
      </c>
    </row>
    <row r="2291">
      <c r="A2291" s="152">
        <v>1.594152E9</v>
      </c>
      <c r="B2291" s="152">
        <v>147770.0951</v>
      </c>
    </row>
    <row r="2292">
      <c r="A2292" s="156">
        <v>1.59421506E9</v>
      </c>
      <c r="B2292" s="156">
        <v>148084.7004</v>
      </c>
    </row>
    <row r="2293">
      <c r="A2293" s="152">
        <v>1.5942384E9</v>
      </c>
      <c r="B2293" s="152">
        <v>148897.0393</v>
      </c>
    </row>
    <row r="2294">
      <c r="A2294" s="156">
        <v>1.59430146E9</v>
      </c>
      <c r="B2294" s="156">
        <v>149272.6873</v>
      </c>
    </row>
    <row r="2295">
      <c r="A2295" s="152">
        <v>1.5943248E9</v>
      </c>
      <c r="B2295" s="152">
        <v>148051.8312</v>
      </c>
    </row>
    <row r="2296">
      <c r="A2296" s="156">
        <v>1.59438786E9</v>
      </c>
      <c r="B2296" s="156">
        <v>148155.1344</v>
      </c>
    </row>
    <row r="2297">
      <c r="A2297" s="152">
        <v>1.5944112E9</v>
      </c>
      <c r="B2297" s="152">
        <v>149559.119</v>
      </c>
    </row>
    <row r="2298">
      <c r="A2298" s="156">
        <v>1.59464706E9</v>
      </c>
      <c r="B2298" s="156">
        <v>150841.018</v>
      </c>
    </row>
    <row r="2299">
      <c r="A2299" s="152">
        <v>1.5946704E9</v>
      </c>
      <c r="B2299" s="152">
        <v>148267.8288</v>
      </c>
    </row>
    <row r="2300">
      <c r="A2300" s="156">
        <v>1.59473346E9</v>
      </c>
      <c r="B2300" s="156">
        <v>147535.3151</v>
      </c>
    </row>
    <row r="2301">
      <c r="A2301" s="152">
        <v>1.5947568E9</v>
      </c>
      <c r="B2301" s="152">
        <v>150183.6339</v>
      </c>
    </row>
    <row r="2302">
      <c r="A2302" s="156">
        <v>1.59481986E9</v>
      </c>
      <c r="B2302" s="156">
        <v>151855.2677</v>
      </c>
    </row>
    <row r="2303">
      <c r="A2303" s="152">
        <v>1.5948432E9</v>
      </c>
      <c r="B2303" s="152">
        <v>151559.4449</v>
      </c>
    </row>
    <row r="2304">
      <c r="A2304" s="156">
        <v>1.59490626E9</v>
      </c>
      <c r="B2304" s="156">
        <v>150686.0631</v>
      </c>
    </row>
    <row r="2305">
      <c r="A2305" s="152">
        <v>1.5949296E9</v>
      </c>
      <c r="B2305" s="152">
        <v>151061.7112</v>
      </c>
    </row>
    <row r="2306">
      <c r="A2306" s="156">
        <v>1.59499266E9</v>
      </c>
      <c r="B2306" s="156">
        <v>151432.6636</v>
      </c>
    </row>
    <row r="2307">
      <c r="A2307" s="152">
        <v>1.595016E9</v>
      </c>
      <c r="B2307" s="152">
        <v>151498.402</v>
      </c>
    </row>
    <row r="2308">
      <c r="A2308" s="156">
        <v>1.59525186E9</v>
      </c>
      <c r="B2308" s="156">
        <v>151498.402</v>
      </c>
    </row>
    <row r="2309">
      <c r="A2309" s="152">
        <v>1.5952752E9</v>
      </c>
      <c r="B2309" s="152">
        <v>152719.2582</v>
      </c>
    </row>
    <row r="2310">
      <c r="A2310" s="156">
        <v>1.59533826E9</v>
      </c>
      <c r="B2310" s="156">
        <v>153597.3355</v>
      </c>
    </row>
    <row r="2311">
      <c r="A2311" s="152">
        <v>1.5953616E9</v>
      </c>
      <c r="B2311" s="152">
        <v>153043.2547</v>
      </c>
    </row>
    <row r="2312">
      <c r="A2312" s="156">
        <v>1.59542466E9</v>
      </c>
      <c r="B2312" s="156">
        <v>152874.213</v>
      </c>
    </row>
    <row r="2313">
      <c r="A2313" s="152">
        <v>1.595448E9</v>
      </c>
      <c r="B2313" s="152">
        <v>153911.9408</v>
      </c>
    </row>
    <row r="2314">
      <c r="A2314" s="156">
        <v>1.59551106E9</v>
      </c>
      <c r="B2314" s="156">
        <v>153663.0739</v>
      </c>
    </row>
    <row r="2315">
      <c r="A2315" s="152">
        <v>1.5955344E9</v>
      </c>
      <c r="B2315" s="152">
        <v>152080.6565</v>
      </c>
    </row>
    <row r="2316">
      <c r="A2316" s="156">
        <v>1.59559746E9</v>
      </c>
      <c r="B2316" s="156">
        <v>151033.5376</v>
      </c>
    </row>
    <row r="2317">
      <c r="A2317" s="152">
        <v>1.5956208E9</v>
      </c>
      <c r="B2317" s="152">
        <v>151103.9716</v>
      </c>
    </row>
    <row r="2318">
      <c r="A2318" s="156">
        <v>1.59585666E9</v>
      </c>
      <c r="B2318" s="156">
        <v>151317.6214</v>
      </c>
    </row>
    <row r="2319">
      <c r="A2319" s="152">
        <v>1.59588E9</v>
      </c>
      <c r="B2319" s="152">
        <v>152202.7421</v>
      </c>
    </row>
    <row r="2320">
      <c r="A2320" s="156">
        <v>1.59594306E9</v>
      </c>
      <c r="B2320" s="156">
        <v>151949.1797</v>
      </c>
    </row>
    <row r="2321">
      <c r="A2321" s="152">
        <v>1.5959664E9</v>
      </c>
      <c r="B2321" s="152">
        <v>151240.144</v>
      </c>
    </row>
    <row r="2322">
      <c r="A2322" s="156">
        <v>1.59602946E9</v>
      </c>
      <c r="B2322" s="156">
        <v>151733.1821</v>
      </c>
    </row>
    <row r="2323">
      <c r="A2323" s="152">
        <v>1.5960528E9</v>
      </c>
      <c r="B2323" s="152">
        <v>153094.9063</v>
      </c>
    </row>
    <row r="2324">
      <c r="A2324" s="156">
        <v>1.59611586E9</v>
      </c>
      <c r="B2324" s="156">
        <v>151448.0652</v>
      </c>
    </row>
    <row r="2325">
      <c r="A2325" s="152">
        <v>1.5961392E9</v>
      </c>
      <c r="B2325" s="152">
        <v>152550.2166</v>
      </c>
    </row>
    <row r="2326">
      <c r="A2326" s="156">
        <v>1.59620226E9</v>
      </c>
      <c r="B2326" s="156">
        <v>153263.9479</v>
      </c>
    </row>
    <row r="2327">
      <c r="A2327" s="152">
        <v>1.5962256E9</v>
      </c>
      <c r="B2327" s="152">
        <v>153752.2903</v>
      </c>
    </row>
    <row r="2328">
      <c r="A2328" s="156">
        <v>1.59646146E9</v>
      </c>
      <c r="B2328" s="156">
        <v>154508.282</v>
      </c>
    </row>
    <row r="2329">
      <c r="A2329" s="152">
        <v>1.5964848E9</v>
      </c>
      <c r="B2329" s="152">
        <v>154818.1917</v>
      </c>
    </row>
    <row r="2330">
      <c r="A2330" s="156">
        <v>1.59654786E9</v>
      </c>
      <c r="B2330" s="156">
        <v>154485.2736</v>
      </c>
    </row>
    <row r="2331">
      <c r="A2331" s="152">
        <v>1.5965712E9</v>
      </c>
      <c r="B2331" s="152">
        <v>155414.533</v>
      </c>
    </row>
    <row r="2332">
      <c r="A2332" s="156">
        <v>1.59663426E9</v>
      </c>
      <c r="B2332" s="156">
        <v>155994.4396</v>
      </c>
    </row>
    <row r="2333">
      <c r="A2333" s="152">
        <v>1.5966576E9</v>
      </c>
      <c r="B2333" s="152">
        <v>156377.1311</v>
      </c>
    </row>
    <row r="2334">
      <c r="A2334" s="156">
        <v>1.59672066E9</v>
      </c>
      <c r="B2334" s="156">
        <v>156165.8291</v>
      </c>
    </row>
    <row r="2335">
      <c r="A2335" s="152">
        <v>1.596744E9</v>
      </c>
      <c r="B2335" s="152">
        <v>157419.5544</v>
      </c>
    </row>
    <row r="2336">
      <c r="A2336" s="156">
        <v>1.59680706E9</v>
      </c>
      <c r="B2336" s="156">
        <v>156879.5604</v>
      </c>
    </row>
    <row r="2337">
      <c r="A2337" s="152">
        <v>1.5968304E9</v>
      </c>
      <c r="B2337" s="152">
        <v>157532.2488</v>
      </c>
    </row>
    <row r="2338">
      <c r="A2338" s="156">
        <v>1.59706626E9</v>
      </c>
      <c r="B2338" s="156">
        <v>157799.8981</v>
      </c>
    </row>
    <row r="2339">
      <c r="A2339" s="152">
        <v>1.5970896E9</v>
      </c>
      <c r="B2339" s="152">
        <v>158001.8089</v>
      </c>
    </row>
    <row r="2340">
      <c r="A2340" s="156">
        <v>1.59715266E9</v>
      </c>
      <c r="B2340" s="156">
        <v>158710.8446</v>
      </c>
    </row>
    <row r="2341">
      <c r="A2341" s="152">
        <v>1.597176E9</v>
      </c>
      <c r="B2341" s="152">
        <v>156701.1275</v>
      </c>
    </row>
    <row r="2342">
      <c r="A2342" s="156">
        <v>1.59723906E9</v>
      </c>
      <c r="B2342" s="156">
        <v>158119.1989</v>
      </c>
    </row>
    <row r="2343">
      <c r="A2343" s="152">
        <v>1.5972624E9</v>
      </c>
      <c r="B2343" s="152">
        <v>158879.8862</v>
      </c>
    </row>
    <row r="2344">
      <c r="A2344" s="156">
        <v>1.59732546E9</v>
      </c>
      <c r="B2344" s="156">
        <v>158452.5866</v>
      </c>
    </row>
    <row r="2345">
      <c r="A2345" s="152">
        <v>1.5973488E9</v>
      </c>
      <c r="B2345" s="152">
        <v>158593.4546</v>
      </c>
    </row>
    <row r="2346">
      <c r="A2346" s="156">
        <v>1.59741186E9</v>
      </c>
      <c r="B2346" s="156">
        <v>158386.8482</v>
      </c>
    </row>
    <row r="2347">
      <c r="A2347" s="152">
        <v>1.5974352E9</v>
      </c>
      <c r="B2347" s="152">
        <v>158598.1502</v>
      </c>
    </row>
    <row r="2348">
      <c r="A2348" s="156">
        <v>1.59767106E9</v>
      </c>
      <c r="B2348" s="156">
        <v>159041.8844</v>
      </c>
    </row>
    <row r="2349">
      <c r="A2349" s="152">
        <v>1.5976944E9</v>
      </c>
      <c r="B2349" s="152">
        <v>159100.5795</v>
      </c>
    </row>
    <row r="2350">
      <c r="A2350" s="156">
        <v>1.59775746E9</v>
      </c>
      <c r="B2350" s="156">
        <v>159377.6199</v>
      </c>
    </row>
    <row r="2351">
      <c r="A2351" s="152">
        <v>1.5977808E9</v>
      </c>
      <c r="B2351" s="152">
        <v>159443.3583</v>
      </c>
    </row>
    <row r="2352">
      <c r="A2352" s="156">
        <v>1.59784386E9</v>
      </c>
      <c r="B2352" s="156">
        <v>159635.8779</v>
      </c>
    </row>
    <row r="2353">
      <c r="A2353" s="152">
        <v>1.5978672E9</v>
      </c>
      <c r="B2353" s="152">
        <v>158781.2786</v>
      </c>
    </row>
    <row r="2354">
      <c r="A2354" s="156">
        <v>1.59793026E9</v>
      </c>
      <c r="B2354" s="156">
        <v>157907.8969</v>
      </c>
    </row>
    <row r="2355">
      <c r="A2355" s="152">
        <v>1.5979536E9</v>
      </c>
      <c r="B2355" s="152">
        <v>159274.3167</v>
      </c>
    </row>
    <row r="2356">
      <c r="A2356" s="156">
        <v>1.59801666E9</v>
      </c>
      <c r="B2356" s="156">
        <v>159109.9707</v>
      </c>
    </row>
    <row r="2357">
      <c r="A2357" s="152">
        <v>1.59804E9</v>
      </c>
      <c r="B2357" s="152">
        <v>159837.7888</v>
      </c>
    </row>
    <row r="2358">
      <c r="A2358" s="156">
        <v>1.59827586E9</v>
      </c>
      <c r="B2358" s="156">
        <v>161110.2965</v>
      </c>
    </row>
    <row r="2359">
      <c r="A2359" s="152">
        <v>1.5982992E9</v>
      </c>
      <c r="B2359" s="152">
        <v>161453.0754</v>
      </c>
    </row>
    <row r="2360">
      <c r="A2360" s="156">
        <v>1.59836226E9</v>
      </c>
      <c r="B2360" s="156">
        <v>161744.2026</v>
      </c>
    </row>
    <row r="2361">
      <c r="A2361" s="152">
        <v>1.5983856E9</v>
      </c>
      <c r="B2361" s="152">
        <v>162016.5474</v>
      </c>
    </row>
    <row r="2362">
      <c r="A2362" s="156">
        <v>1.59844866E9</v>
      </c>
      <c r="B2362" s="156">
        <v>162246.6319</v>
      </c>
    </row>
    <row r="2363">
      <c r="A2363" s="152">
        <v>1.598472E9</v>
      </c>
      <c r="B2363" s="152">
        <v>163636.5297</v>
      </c>
    </row>
    <row r="2364">
      <c r="A2364" s="156">
        <v>1.59853506E9</v>
      </c>
      <c r="B2364" s="156">
        <v>164035.6557</v>
      </c>
    </row>
    <row r="2365">
      <c r="A2365" s="152">
        <v>1.5985584E9</v>
      </c>
      <c r="B2365" s="152">
        <v>163993.3953</v>
      </c>
    </row>
    <row r="2366">
      <c r="A2366" s="156">
        <v>1.59862146E9</v>
      </c>
      <c r="B2366" s="156">
        <v>164519.3026</v>
      </c>
    </row>
    <row r="2367">
      <c r="A2367" s="152">
        <v>1.5986448E9</v>
      </c>
      <c r="B2367" s="152">
        <v>165049.9054</v>
      </c>
    </row>
    <row r="2368">
      <c r="A2368" s="156">
        <v>1.59888066E9</v>
      </c>
      <c r="B2368" s="156">
        <v>164960.689</v>
      </c>
    </row>
    <row r="2369">
      <c r="A2369" s="152">
        <v>1.598904E9</v>
      </c>
      <c r="B2369" s="152">
        <v>164453.5642</v>
      </c>
    </row>
    <row r="2370">
      <c r="A2370" s="156">
        <v>1.59896706E9</v>
      </c>
      <c r="B2370" s="156">
        <v>164681.3008</v>
      </c>
    </row>
    <row r="2371">
      <c r="A2371" s="152">
        <v>1.5989904E9</v>
      </c>
      <c r="B2371" s="152">
        <v>165998.4168</v>
      </c>
    </row>
    <row r="2372">
      <c r="A2372" s="156">
        <v>1.59905346E9</v>
      </c>
      <c r="B2372" s="156">
        <v>166773.1909</v>
      </c>
    </row>
    <row r="2373">
      <c r="A2373" s="152">
        <v>1.5990768E9</v>
      </c>
      <c r="B2373" s="152">
        <v>168393.1731</v>
      </c>
    </row>
    <row r="2374">
      <c r="A2374" s="156">
        <v>1.59913986E9</v>
      </c>
      <c r="B2374" s="156">
        <v>167667.7028</v>
      </c>
    </row>
    <row r="2375">
      <c r="A2375" s="152">
        <v>1.5991632E9</v>
      </c>
      <c r="B2375" s="152">
        <v>162612.8887</v>
      </c>
    </row>
    <row r="2376">
      <c r="A2376" s="156">
        <v>1.59922626E9</v>
      </c>
      <c r="B2376" s="156">
        <v>163077.7532</v>
      </c>
    </row>
    <row r="2377">
      <c r="A2377" s="152">
        <v>1.5992496E9</v>
      </c>
      <c r="B2377" s="152">
        <v>161288.7293</v>
      </c>
    </row>
    <row r="2378">
      <c r="A2378" s="156">
        <v>1.59957186E9</v>
      </c>
      <c r="B2378" s="156">
        <v>158001.8089</v>
      </c>
    </row>
    <row r="2379">
      <c r="A2379" s="152">
        <v>1.5995952E9</v>
      </c>
      <c r="B2379" s="152">
        <v>156893.6472</v>
      </c>
    </row>
    <row r="2380">
      <c r="A2380" s="156">
        <v>1.59965826E9</v>
      </c>
      <c r="B2380" s="156">
        <v>159001.9718</v>
      </c>
    </row>
    <row r="2381">
      <c r="A2381" s="152">
        <v>1.5996816E9</v>
      </c>
      <c r="B2381" s="152">
        <v>159983.3524</v>
      </c>
    </row>
    <row r="2382">
      <c r="A2382" s="156">
        <v>1.59974466E9</v>
      </c>
      <c r="B2382" s="156">
        <v>160837.9517</v>
      </c>
    </row>
    <row r="2383">
      <c r="A2383" s="152">
        <v>1.599768E9</v>
      </c>
      <c r="B2383" s="152">
        <v>157212.948</v>
      </c>
    </row>
    <row r="2384">
      <c r="A2384" s="156">
        <v>1.59983106E9</v>
      </c>
      <c r="B2384" s="156">
        <v>158278.8493</v>
      </c>
    </row>
    <row r="2385">
      <c r="A2385" s="152">
        <v>1.5998544E9</v>
      </c>
      <c r="B2385" s="152">
        <v>157292.7732</v>
      </c>
    </row>
    <row r="2386">
      <c r="A2386" s="156">
        <v>1.60009026E9</v>
      </c>
      <c r="B2386" s="156">
        <v>158990.2328</v>
      </c>
    </row>
    <row r="2387">
      <c r="A2387" s="152">
        <v>1.6001136E9</v>
      </c>
      <c r="B2387" s="152">
        <v>159358.8375</v>
      </c>
    </row>
    <row r="2388">
      <c r="A2388" s="156">
        <v>1.60017666E9</v>
      </c>
      <c r="B2388" s="156">
        <v>160636.0409</v>
      </c>
    </row>
    <row r="2389">
      <c r="A2389" s="152">
        <v>1.6002E9</v>
      </c>
      <c r="B2389" s="152">
        <v>160161.7852</v>
      </c>
    </row>
    <row r="2390">
      <c r="A2390" s="156">
        <v>1.60026306E9</v>
      </c>
      <c r="B2390" s="156">
        <v>160762.8221</v>
      </c>
    </row>
    <row r="2391">
      <c r="A2391" s="152">
        <v>1.6002864E9</v>
      </c>
      <c r="B2391" s="152">
        <v>159527.8791</v>
      </c>
    </row>
    <row r="2392">
      <c r="A2392" s="156">
        <v>1.60034946E9</v>
      </c>
      <c r="B2392" s="156">
        <v>156921.8208</v>
      </c>
    </row>
    <row r="2393">
      <c r="A2393" s="152">
        <v>1.6003728E9</v>
      </c>
      <c r="B2393" s="152">
        <v>158128.5901</v>
      </c>
    </row>
    <row r="2394">
      <c r="A2394" s="156">
        <v>1.6004016E9</v>
      </c>
      <c r="B2394" s="156">
        <v>158128.5901</v>
      </c>
    </row>
    <row r="2395">
      <c r="A2395" s="152">
        <v>1.60044108E9</v>
      </c>
      <c r="B2395" s="152">
        <v>157359.8245</v>
      </c>
    </row>
    <row r="2396">
      <c r="A2396" s="156">
        <v>1.6004592E9</v>
      </c>
      <c r="B2396" s="156">
        <v>156313.1805</v>
      </c>
    </row>
    <row r="2397">
      <c r="A2397" s="152">
        <v>1.60069506E9</v>
      </c>
      <c r="B2397" s="152">
        <v>153889.9788</v>
      </c>
    </row>
    <row r="2398">
      <c r="A2398" s="156">
        <v>1.6007184E9</v>
      </c>
      <c r="B2398" s="156">
        <v>153769.7438</v>
      </c>
    </row>
    <row r="2399">
      <c r="A2399" s="152">
        <v>1.60078146E9</v>
      </c>
      <c r="B2399" s="152">
        <v>153769.7438</v>
      </c>
    </row>
    <row r="2400">
      <c r="A2400" s="156">
        <v>1.6008048E9</v>
      </c>
      <c r="B2400" s="156">
        <v>153769.7438</v>
      </c>
    </row>
    <row r="2401">
      <c r="A2401" s="152">
        <v>1.60086786E9</v>
      </c>
      <c r="B2401" s="152">
        <v>153769.7438</v>
      </c>
    </row>
    <row r="2402">
      <c r="A2402" s="156">
        <v>1.6008912E9</v>
      </c>
      <c r="B2402" s="156">
        <v>153769.7438</v>
      </c>
    </row>
    <row r="2403">
      <c r="A2403" s="152">
        <v>1.60095426E9</v>
      </c>
      <c r="B2403" s="152">
        <v>153769.7438</v>
      </c>
    </row>
    <row r="2404">
      <c r="A2404" s="156">
        <v>1.6009776E9</v>
      </c>
      <c r="B2404" s="156">
        <v>153769.7438</v>
      </c>
    </row>
    <row r="2405">
      <c r="A2405" s="152">
        <v>1.60104066E9</v>
      </c>
      <c r="B2405" s="152">
        <v>153769.7438</v>
      </c>
    </row>
    <row r="2406">
      <c r="A2406" s="156">
        <v>1.601064E9</v>
      </c>
      <c r="B2406" s="156">
        <v>153769.7438</v>
      </c>
    </row>
    <row r="2407">
      <c r="A2407" s="152">
        <v>1.60129986E9</v>
      </c>
      <c r="B2407" s="152">
        <v>153769.7438</v>
      </c>
    </row>
    <row r="2408">
      <c r="A2408" s="156">
        <v>1.6013232E9</v>
      </c>
      <c r="B2408" s="156">
        <v>153769.7438</v>
      </c>
    </row>
    <row r="2409">
      <c r="A2409" s="152">
        <v>1.60138626E9</v>
      </c>
      <c r="B2409" s="152">
        <v>153769.7438</v>
      </c>
    </row>
    <row r="2410">
      <c r="A2410" s="156">
        <v>1.6014096E9</v>
      </c>
      <c r="B2410" s="156">
        <v>153769.7438</v>
      </c>
    </row>
    <row r="2411">
      <c r="A2411" s="152">
        <v>1.60147266E9</v>
      </c>
      <c r="B2411" s="152">
        <v>153769.7438</v>
      </c>
    </row>
    <row r="2412">
      <c r="A2412" s="156">
        <v>1.601496E9</v>
      </c>
      <c r="B2412" s="156">
        <v>153769.7438</v>
      </c>
    </row>
    <row r="2413">
      <c r="A2413" s="152">
        <v>1.60155906E9</v>
      </c>
      <c r="B2413" s="152">
        <v>153769.7438</v>
      </c>
    </row>
    <row r="2414">
      <c r="A2414" s="156">
        <v>1.6015824E9</v>
      </c>
      <c r="B2414" s="156">
        <v>153769.7438</v>
      </c>
    </row>
    <row r="2415">
      <c r="A2415" s="152">
        <v>1.60164546E9</v>
      </c>
      <c r="B2415" s="152">
        <v>153769.7438</v>
      </c>
    </row>
    <row r="2416">
      <c r="A2416" s="156">
        <v>1.6016688E9</v>
      </c>
      <c r="B2416" s="156">
        <v>153769.7438</v>
      </c>
    </row>
    <row r="2417">
      <c r="A2417" s="152">
        <v>1.60190466E9</v>
      </c>
      <c r="B2417" s="152">
        <v>153769.7438</v>
      </c>
    </row>
    <row r="2418">
      <c r="A2418" s="156">
        <v>1.601928E9</v>
      </c>
      <c r="B2418" s="156">
        <v>153769.7438</v>
      </c>
    </row>
    <row r="2419">
      <c r="A2419" s="152">
        <v>1.60199106E9</v>
      </c>
      <c r="B2419" s="152">
        <v>153769.7438</v>
      </c>
    </row>
    <row r="2420">
      <c r="A2420" s="156">
        <v>1.6020144E9</v>
      </c>
      <c r="B2420" s="156">
        <v>153769.7438</v>
      </c>
    </row>
    <row r="2421">
      <c r="A2421" s="152">
        <v>1.60207746E9</v>
      </c>
      <c r="B2421" s="152">
        <v>153769.7438</v>
      </c>
    </row>
    <row r="2422">
      <c r="A2422" s="156">
        <v>1.6021008E9</v>
      </c>
      <c r="B2422" s="156">
        <v>153769.7438</v>
      </c>
    </row>
    <row r="2423">
      <c r="A2423" s="152">
        <v>1.60216386E9</v>
      </c>
      <c r="B2423" s="152">
        <v>153769.7438</v>
      </c>
    </row>
    <row r="2424">
      <c r="A2424" s="156">
        <v>1.6021872E9</v>
      </c>
      <c r="B2424" s="156">
        <v>153769.7438</v>
      </c>
    </row>
    <row r="2425">
      <c r="A2425" s="152">
        <v>1.60225026E9</v>
      </c>
      <c r="B2425" s="152">
        <v>153769.7438</v>
      </c>
    </row>
    <row r="2426">
      <c r="A2426" s="156">
        <v>1.6022736E9</v>
      </c>
      <c r="B2426" s="156">
        <v>153769.7438</v>
      </c>
    </row>
    <row r="2427">
      <c r="A2427" s="152">
        <v>1.60250946E9</v>
      </c>
      <c r="B2427" s="152">
        <v>153769.7438</v>
      </c>
    </row>
    <row r="2428">
      <c r="A2428" s="156">
        <v>1.6025328E9</v>
      </c>
      <c r="B2428" s="156">
        <v>155083.5959</v>
      </c>
    </row>
    <row r="2429">
      <c r="A2429" s="152">
        <v>1.60259586E9</v>
      </c>
      <c r="B2429" s="152">
        <v>154969.5371</v>
      </c>
    </row>
    <row r="2430">
      <c r="A2430" s="156">
        <v>1.6026192E9</v>
      </c>
      <c r="B2430" s="156">
        <v>154074.615</v>
      </c>
    </row>
    <row r="2431">
      <c r="A2431" s="152">
        <v>1.60268226E9</v>
      </c>
      <c r="B2431" s="152">
        <v>154272.0243</v>
      </c>
    </row>
    <row r="2432">
      <c r="A2432" s="156">
        <v>1.6027056E9</v>
      </c>
      <c r="B2432" s="156">
        <v>153109.5028</v>
      </c>
    </row>
    <row r="2433">
      <c r="A2433" s="152">
        <v>1.60276866E9</v>
      </c>
      <c r="B2433" s="152">
        <v>151183.6654</v>
      </c>
    </row>
    <row r="2434">
      <c r="A2434" s="156">
        <v>1.602792E9</v>
      </c>
      <c r="B2434" s="156">
        <v>152920.8673</v>
      </c>
    </row>
    <row r="2435">
      <c r="A2435" s="152">
        <v>1.60285506E9</v>
      </c>
      <c r="B2435" s="152">
        <v>153578.8983</v>
      </c>
    </row>
    <row r="2436">
      <c r="A2436" s="156">
        <v>1.6028784E9</v>
      </c>
      <c r="B2436" s="156">
        <v>152828.7429</v>
      </c>
    </row>
    <row r="2437">
      <c r="A2437" s="152">
        <v>1.60311426E9</v>
      </c>
      <c r="B2437" s="152">
        <v>153495.5477</v>
      </c>
    </row>
    <row r="2438">
      <c r="A2438" s="156">
        <v>1.6031376E9</v>
      </c>
      <c r="B2438" s="156">
        <v>150512.4737</v>
      </c>
    </row>
    <row r="2439">
      <c r="A2439" s="152">
        <v>1.60320066E9</v>
      </c>
      <c r="B2439" s="152">
        <v>151131.0229</v>
      </c>
    </row>
    <row r="2440">
      <c r="A2440" s="156">
        <v>1.603224E9</v>
      </c>
      <c r="B2440" s="156">
        <v>151113.4754</v>
      </c>
    </row>
    <row r="2441">
      <c r="A2441" s="152">
        <v>1.60328706E9</v>
      </c>
      <c r="B2441" s="152">
        <v>151091.541</v>
      </c>
    </row>
    <row r="2442">
      <c r="A2442" s="156">
        <v>1.6033104E9</v>
      </c>
      <c r="B2442" s="156">
        <v>150828.3286</v>
      </c>
    </row>
    <row r="2443">
      <c r="A2443" s="152">
        <v>1.60337346E9</v>
      </c>
      <c r="B2443" s="152">
        <v>151122.2492</v>
      </c>
    </row>
    <row r="2444">
      <c r="A2444" s="156">
        <v>1.6033968E9</v>
      </c>
      <c r="B2444" s="156">
        <v>151653.0608</v>
      </c>
    </row>
    <row r="2445">
      <c r="A2445" s="152">
        <v>1.60345986E9</v>
      </c>
      <c r="B2445" s="152">
        <v>152205.8069</v>
      </c>
    </row>
    <row r="2446">
      <c r="A2446" s="156">
        <v>1.6034832E9</v>
      </c>
      <c r="B2446" s="156">
        <v>152166.325</v>
      </c>
    </row>
    <row r="2447">
      <c r="A2447" s="152">
        <v>1.60371906E9</v>
      </c>
      <c r="B2447" s="152">
        <v>150639.6931</v>
      </c>
    </row>
    <row r="2448">
      <c r="A2448" s="156">
        <v>1.6037424E9</v>
      </c>
      <c r="B2448" s="156">
        <v>149363.1129</v>
      </c>
    </row>
    <row r="2449">
      <c r="A2449" s="152">
        <v>1.60380546E9</v>
      </c>
      <c r="B2449" s="152">
        <v>149468.3979</v>
      </c>
    </row>
    <row r="2450">
      <c r="A2450" s="156">
        <v>1.6038288E9</v>
      </c>
      <c r="B2450" s="156">
        <v>148849.8487</v>
      </c>
    </row>
    <row r="2451">
      <c r="A2451" s="152">
        <v>1.60389186E9</v>
      </c>
      <c r="B2451" s="152">
        <v>146178.2428</v>
      </c>
    </row>
    <row r="2452">
      <c r="A2452" s="156">
        <v>1.6039152E9</v>
      </c>
      <c r="B2452" s="156">
        <v>143778.623</v>
      </c>
    </row>
    <row r="2453">
      <c r="A2453" s="152">
        <v>1.60397826E9</v>
      </c>
      <c r="B2453" s="152">
        <v>144107.6385</v>
      </c>
    </row>
    <row r="2454">
      <c r="A2454" s="156">
        <v>1.6040016E9</v>
      </c>
      <c r="B2454" s="156">
        <v>144294.0641</v>
      </c>
    </row>
    <row r="2455">
      <c r="A2455" s="152">
        <v>1.60406466E9</v>
      </c>
      <c r="B2455" s="152">
        <v>144294.0641</v>
      </c>
    </row>
    <row r="2456">
      <c r="A2456" s="156">
        <v>1.604088E9</v>
      </c>
      <c r="B2456" s="156">
        <v>144294.0641</v>
      </c>
    </row>
    <row r="2457">
      <c r="A2457" s="152">
        <v>1.60432746E9</v>
      </c>
      <c r="B2457" s="152">
        <v>144294.0641</v>
      </c>
    </row>
    <row r="2458">
      <c r="A2458" s="156">
        <v>1.6043508E9</v>
      </c>
      <c r="B2458" s="156">
        <v>144294.0641</v>
      </c>
    </row>
    <row r="2459">
      <c r="A2459" s="152">
        <v>1.60441386E9</v>
      </c>
      <c r="B2459" s="152">
        <v>144294.0641</v>
      </c>
    </row>
    <row r="2460">
      <c r="A2460" s="156">
        <v>1.6044372E9</v>
      </c>
      <c r="B2460" s="156">
        <v>144294.0641</v>
      </c>
    </row>
    <row r="2461">
      <c r="A2461" s="152">
        <v>1.60450026E9</v>
      </c>
      <c r="B2461" s="152">
        <v>144294.0641</v>
      </c>
    </row>
    <row r="2462">
      <c r="A2462" s="156">
        <v>1.6045236E9</v>
      </c>
      <c r="B2462" s="156">
        <v>144294.0641</v>
      </c>
    </row>
    <row r="2463">
      <c r="A2463" s="152">
        <v>1.60458666E9</v>
      </c>
      <c r="B2463" s="152">
        <v>144294.0641</v>
      </c>
    </row>
    <row r="2464">
      <c r="A2464" s="156">
        <v>1.60461E9</v>
      </c>
      <c r="B2464" s="156">
        <v>144448.135</v>
      </c>
    </row>
    <row r="2465">
      <c r="A2465" s="152">
        <v>1.60467306E9</v>
      </c>
      <c r="B2465" s="152">
        <v>144250.9044</v>
      </c>
    </row>
    <row r="2466">
      <c r="A2466" s="156">
        <v>1.6046964E9</v>
      </c>
      <c r="B2466" s="156">
        <v>144415.2633</v>
      </c>
    </row>
    <row r="2467">
      <c r="A2467" s="152">
        <v>1.60493226E9</v>
      </c>
      <c r="B2467" s="152">
        <v>150019.901</v>
      </c>
    </row>
    <row r="2468">
      <c r="A2468" s="156">
        <v>1.6049556E9</v>
      </c>
      <c r="B2468" s="156">
        <v>146223.2109</v>
      </c>
    </row>
    <row r="2469">
      <c r="A2469" s="152">
        <v>1.60501866E9</v>
      </c>
      <c r="B2469" s="152">
        <v>145898.6021</v>
      </c>
    </row>
    <row r="2470">
      <c r="A2470" s="156">
        <v>1.605042E9</v>
      </c>
      <c r="B2470" s="156">
        <v>146009.5444</v>
      </c>
    </row>
    <row r="2471">
      <c r="A2471" s="152">
        <v>1.60510506E9</v>
      </c>
      <c r="B2471" s="152">
        <v>146860.1016</v>
      </c>
    </row>
    <row r="2472">
      <c r="A2472" s="156">
        <v>1.6051284E9</v>
      </c>
      <c r="B2472" s="156">
        <v>147090.204</v>
      </c>
    </row>
    <row r="2473">
      <c r="A2473" s="152">
        <v>1.60519146E9</v>
      </c>
      <c r="B2473" s="152">
        <v>146625.8902</v>
      </c>
    </row>
    <row r="2474">
      <c r="A2474" s="156">
        <v>1.6052148E9</v>
      </c>
      <c r="B2474" s="156">
        <v>145668.4997</v>
      </c>
    </row>
    <row r="2475">
      <c r="A2475" s="152">
        <v>1.60527786E9</v>
      </c>
      <c r="B2475" s="152">
        <v>146716.2875</v>
      </c>
    </row>
    <row r="2476">
      <c r="A2476" s="156">
        <v>1.6053012E9</v>
      </c>
      <c r="B2476" s="156">
        <v>147677.787</v>
      </c>
    </row>
    <row r="2477">
      <c r="A2477" s="152">
        <v>1.60553706E9</v>
      </c>
      <c r="B2477" s="152">
        <v>148844.735</v>
      </c>
    </row>
    <row r="2478">
      <c r="A2478" s="156">
        <v>1.6055604E9</v>
      </c>
      <c r="B2478" s="156">
        <v>149514.4974</v>
      </c>
    </row>
    <row r="2479">
      <c r="A2479" s="152">
        <v>1.60562346E9</v>
      </c>
      <c r="B2479" s="152">
        <v>148370.1488</v>
      </c>
    </row>
    <row r="2480">
      <c r="A2480" s="156">
        <v>1.6056468E9</v>
      </c>
      <c r="B2480" s="156">
        <v>148713.2479</v>
      </c>
    </row>
    <row r="2481">
      <c r="A2481" s="152">
        <v>1.60570986E9</v>
      </c>
      <c r="B2481" s="152">
        <v>148762.5556</v>
      </c>
    </row>
    <row r="2482">
      <c r="A2482" s="156">
        <v>1.6057332E9</v>
      </c>
      <c r="B2482" s="156">
        <v>146929.9541</v>
      </c>
    </row>
    <row r="2483">
      <c r="A2483" s="152">
        <v>1.60579626E9</v>
      </c>
      <c r="B2483" s="152">
        <v>146473.8582</v>
      </c>
    </row>
    <row r="2484">
      <c r="A2484" s="156">
        <v>1.6058196E9</v>
      </c>
      <c r="B2484" s="156">
        <v>147546.2999</v>
      </c>
    </row>
    <row r="2485">
      <c r="A2485" s="152">
        <v>1.60588266E9</v>
      </c>
      <c r="B2485" s="152">
        <v>147386.05</v>
      </c>
    </row>
    <row r="2486">
      <c r="A2486" s="156">
        <v>1.605906E9</v>
      </c>
      <c r="B2486" s="156">
        <v>146539.6018</v>
      </c>
    </row>
    <row r="2487">
      <c r="A2487" s="152">
        <v>1.60614186E9</v>
      </c>
      <c r="B2487" s="152">
        <v>147431.2487</v>
      </c>
    </row>
    <row r="2488">
      <c r="A2488" s="156">
        <v>1.6061652E9</v>
      </c>
      <c r="B2488" s="156">
        <v>147414.8128</v>
      </c>
    </row>
    <row r="2489">
      <c r="A2489" s="152">
        <v>1.60622826E9</v>
      </c>
      <c r="B2489" s="152">
        <v>148550.9435</v>
      </c>
    </row>
    <row r="2490">
      <c r="A2490" s="156">
        <v>1.6062516E9</v>
      </c>
      <c r="B2490" s="156">
        <v>149781.5806</v>
      </c>
    </row>
    <row r="2491">
      <c r="A2491" s="152">
        <v>1.60631466E9</v>
      </c>
      <c r="B2491" s="152">
        <v>149592.5679</v>
      </c>
    </row>
    <row r="2492">
      <c r="A2492" s="156">
        <v>1.606338E9</v>
      </c>
      <c r="B2492" s="156">
        <v>149551.4782</v>
      </c>
    </row>
    <row r="2493">
      <c r="A2493" s="152">
        <v>1.60648746E9</v>
      </c>
      <c r="B2493" s="152">
        <v>150024.01</v>
      </c>
    </row>
    <row r="2494">
      <c r="A2494" s="156">
        <v>1.6065E9</v>
      </c>
      <c r="B2494" s="156">
        <v>149966.4844</v>
      </c>
    </row>
    <row r="2495">
      <c r="A2495" s="152">
        <v>1.60674666E9</v>
      </c>
      <c r="B2495" s="152">
        <v>149625.4397</v>
      </c>
    </row>
    <row r="2496">
      <c r="A2496" s="156">
        <v>1.60677E9</v>
      </c>
      <c r="B2496" s="156">
        <v>149304.9399</v>
      </c>
    </row>
    <row r="2497">
      <c r="A2497" s="152">
        <v>1.60683306E9</v>
      </c>
      <c r="B2497" s="152">
        <v>150757.4615</v>
      </c>
    </row>
    <row r="2498">
      <c r="A2498" s="156">
        <v>1.6068564E9</v>
      </c>
      <c r="B2498" s="156">
        <v>150932.0928</v>
      </c>
    </row>
    <row r="2499">
      <c r="A2499" s="152">
        <v>1.60691946E9</v>
      </c>
      <c r="B2499" s="152">
        <v>150360.9457</v>
      </c>
    </row>
    <row r="2500">
      <c r="A2500" s="156">
        <v>1.6069428E9</v>
      </c>
      <c r="B2500" s="156">
        <v>151248.4836</v>
      </c>
    </row>
    <row r="2501">
      <c r="A2501" s="152">
        <v>1.60700586E9</v>
      </c>
      <c r="B2501" s="152">
        <v>151289.5733</v>
      </c>
    </row>
    <row r="2502">
      <c r="A2502" s="156">
        <v>1.6070292E9</v>
      </c>
      <c r="B2502" s="156">
        <v>151207.3939</v>
      </c>
    </row>
    <row r="2503">
      <c r="A2503" s="152">
        <v>1.60709226E9</v>
      </c>
      <c r="B2503" s="152">
        <v>151511.4578</v>
      </c>
    </row>
    <row r="2504">
      <c r="A2504" s="156">
        <v>1.6071156E9</v>
      </c>
      <c r="B2504" s="156">
        <v>152505.829</v>
      </c>
    </row>
    <row r="2505">
      <c r="A2505" s="152">
        <v>1.60735146E9</v>
      </c>
      <c r="B2505" s="152">
        <v>152125.4615</v>
      </c>
    </row>
    <row r="2506">
      <c r="A2506" s="156">
        <v>1.6073748E9</v>
      </c>
      <c r="B2506" s="156">
        <v>152193.5471</v>
      </c>
    </row>
    <row r="2507">
      <c r="A2507" s="152">
        <v>1.60743786E9</v>
      </c>
      <c r="B2507" s="152">
        <v>151762.1051</v>
      </c>
    </row>
    <row r="2508">
      <c r="A2508" s="156">
        <v>1.6074612E9</v>
      </c>
      <c r="B2508" s="156">
        <v>152637.3161</v>
      </c>
    </row>
    <row r="2509">
      <c r="A2509" s="152">
        <v>1.60752426E9</v>
      </c>
      <c r="B2509" s="152">
        <v>152873.582</v>
      </c>
    </row>
    <row r="2510">
      <c r="A2510" s="156">
        <v>1.6075476E9</v>
      </c>
      <c r="B2510" s="156">
        <v>151273.1374</v>
      </c>
    </row>
    <row r="2511">
      <c r="A2511" s="152">
        <v>1.60761066E9</v>
      </c>
      <c r="B2511" s="152">
        <v>150693.7724</v>
      </c>
    </row>
    <row r="2512">
      <c r="A2512" s="156">
        <v>1.607634E9</v>
      </c>
      <c r="B2512" s="156">
        <v>151223.8298</v>
      </c>
    </row>
    <row r="2513">
      <c r="A2513" s="152">
        <v>1.60769706E9</v>
      </c>
      <c r="B2513" s="152">
        <v>150574.6122</v>
      </c>
    </row>
    <row r="2514">
      <c r="A2514" s="156">
        <v>1.6077204E9</v>
      </c>
      <c r="B2514" s="156">
        <v>151047.144</v>
      </c>
    </row>
    <row r="2515">
      <c r="A2515" s="152">
        <v>1.60795626E9</v>
      </c>
      <c r="B2515" s="152">
        <v>152029.1883</v>
      </c>
    </row>
    <row r="2516">
      <c r="A2516" s="156">
        <v>1.6079796E9</v>
      </c>
      <c r="B2516" s="156">
        <v>150373.2726</v>
      </c>
    </row>
    <row r="2517">
      <c r="A2517" s="152">
        <v>1.60804266E9</v>
      </c>
      <c r="B2517" s="152">
        <v>151523.7847</v>
      </c>
    </row>
    <row r="2518">
      <c r="A2518" s="156">
        <v>1.608066E9</v>
      </c>
      <c r="B2518" s="156">
        <v>152398.9957</v>
      </c>
    </row>
    <row r="2519">
      <c r="A2519" s="152">
        <v>1.60812906E9</v>
      </c>
      <c r="B2519" s="152">
        <v>152485.2842</v>
      </c>
    </row>
    <row r="2520">
      <c r="A2520" s="156">
        <v>1.6081524E9</v>
      </c>
      <c r="B2520" s="156">
        <v>152637.3161</v>
      </c>
    </row>
    <row r="2521">
      <c r="A2521" s="152">
        <v>1.60821546E9</v>
      </c>
      <c r="B2521" s="152">
        <v>153442.6746</v>
      </c>
    </row>
    <row r="2522">
      <c r="A2522" s="156">
        <v>1.6082388E9</v>
      </c>
      <c r="B2522" s="156">
        <v>153487.8733</v>
      </c>
    </row>
    <row r="2523">
      <c r="A2523" s="152">
        <v>1.6082676E9</v>
      </c>
      <c r="B2523" s="152">
        <v>153487.8733</v>
      </c>
    </row>
    <row r="2524">
      <c r="A2524" s="156">
        <v>1.60830708E9</v>
      </c>
      <c r="B2524" s="156">
        <v>152877.1503</v>
      </c>
    </row>
    <row r="2525">
      <c r="A2525" s="152">
        <v>1.6083252E9</v>
      </c>
      <c r="B2525" s="152">
        <v>152877.1503</v>
      </c>
    </row>
    <row r="2526">
      <c r="A2526" s="156">
        <v>1.60856106E9</v>
      </c>
      <c r="B2526" s="156">
        <v>151117.2036</v>
      </c>
    </row>
    <row r="2527">
      <c r="A2527" s="152">
        <v>1.6085844E9</v>
      </c>
      <c r="B2527" s="152">
        <v>152332.454</v>
      </c>
    </row>
    <row r="2528">
      <c r="A2528" s="156">
        <v>1.60864746E9</v>
      </c>
      <c r="B2528" s="156">
        <v>152315.948</v>
      </c>
    </row>
    <row r="2529">
      <c r="A2529" s="152">
        <v>1.6086708E9</v>
      </c>
      <c r="B2529" s="152">
        <v>152076.6118</v>
      </c>
    </row>
    <row r="2530">
      <c r="A2530" s="156">
        <v>1.60873386E9</v>
      </c>
      <c r="B2530" s="156">
        <v>152641.5279</v>
      </c>
    </row>
    <row r="2531">
      <c r="A2531" s="152">
        <v>1.6087572E9</v>
      </c>
      <c r="B2531" s="152">
        <v>152212.7859</v>
      </c>
    </row>
    <row r="2532">
      <c r="A2532" s="156">
        <v>1.60882026E9</v>
      </c>
      <c r="B2532" s="156">
        <v>152476.881</v>
      </c>
    </row>
    <row r="2533">
      <c r="A2533" s="152">
        <v>1.6088328E9</v>
      </c>
      <c r="B2533" s="152">
        <v>152802.8735</v>
      </c>
    </row>
    <row r="2534">
      <c r="A2534" s="156">
        <v>1.60916586E9</v>
      </c>
      <c r="B2534" s="156">
        <v>153842.7483</v>
      </c>
    </row>
    <row r="2535">
      <c r="A2535" s="152">
        <v>1.6091892E9</v>
      </c>
      <c r="B2535" s="152">
        <v>154110.9699</v>
      </c>
    </row>
    <row r="2536">
      <c r="A2536" s="156">
        <v>1.60925226E9</v>
      </c>
      <c r="B2536" s="156">
        <v>154841.3581</v>
      </c>
    </row>
    <row r="2537">
      <c r="A2537" s="152">
        <v>1.6092756E9</v>
      </c>
      <c r="B2537" s="152">
        <v>153817.9893</v>
      </c>
    </row>
    <row r="2538">
      <c r="A2538" s="156">
        <v>1.60933866E9</v>
      </c>
      <c r="B2538" s="156">
        <v>154247.144</v>
      </c>
    </row>
    <row r="2539">
      <c r="A2539" s="152">
        <v>1.609362E9</v>
      </c>
      <c r="B2539" s="152">
        <v>154036.6931</v>
      </c>
    </row>
    <row r="2540">
      <c r="A2540" s="156">
        <v>1.60942506E9</v>
      </c>
      <c r="B2540" s="156">
        <v>153960.3531</v>
      </c>
    </row>
    <row r="2541">
      <c r="A2541" s="152">
        <v>1.6094484E9</v>
      </c>
      <c r="B2541" s="152">
        <v>154816.5992</v>
      </c>
    </row>
    <row r="2542">
      <c r="A2542" s="152"/>
      <c r="B2542" s="152"/>
    </row>
    <row r="2543">
      <c r="A2543" s="152"/>
      <c r="B2543" s="152"/>
    </row>
    <row r="2544">
      <c r="A2544" s="152"/>
      <c r="B2544" s="152"/>
    </row>
    <row r="2545">
      <c r="A2545" s="152"/>
      <c r="B2545" s="152"/>
    </row>
    <row r="2546">
      <c r="A2546" s="152"/>
      <c r="B2546" s="152"/>
    </row>
    <row r="2547">
      <c r="A2547" s="152"/>
      <c r="B2547" s="152"/>
    </row>
    <row r="2548">
      <c r="A2548" s="152"/>
      <c r="B2548" s="152"/>
    </row>
    <row r="2549">
      <c r="A2549" s="152"/>
      <c r="B2549" s="152"/>
    </row>
    <row r="2550">
      <c r="A2550" s="152"/>
      <c r="B2550" s="152"/>
    </row>
    <row r="2551">
      <c r="A2551" s="152"/>
      <c r="B2551" s="152"/>
    </row>
    <row r="2552">
      <c r="A2552" s="152"/>
      <c r="B2552" s="152"/>
    </row>
    <row r="2553">
      <c r="A2553" s="152"/>
      <c r="B2553" s="152"/>
    </row>
    <row r="2554">
      <c r="A2554" s="152"/>
      <c r="B2554" s="152"/>
    </row>
    <row r="2555">
      <c r="A2555" s="152"/>
      <c r="B2555" s="152"/>
    </row>
    <row r="2556">
      <c r="A2556" s="152"/>
      <c r="B2556" s="152"/>
    </row>
    <row r="2557">
      <c r="A2557" s="152"/>
      <c r="B2557" s="152"/>
    </row>
    <row r="2558">
      <c r="A2558" s="152"/>
      <c r="B2558" s="152"/>
    </row>
    <row r="2559">
      <c r="A2559" s="152"/>
      <c r="B2559" s="152"/>
    </row>
    <row r="2560">
      <c r="A2560" s="152"/>
      <c r="B2560" s="152"/>
    </row>
    <row r="2561">
      <c r="A2561" s="152"/>
      <c r="B2561" s="152"/>
    </row>
    <row r="2562">
      <c r="A2562" s="152"/>
      <c r="B2562" s="152"/>
    </row>
    <row r="2563">
      <c r="A2563" s="152"/>
      <c r="B2563" s="152"/>
    </row>
    <row r="2564">
      <c r="A2564" s="152"/>
      <c r="B2564" s="152"/>
    </row>
    <row r="2565">
      <c r="A2565" s="152"/>
      <c r="B2565" s="152"/>
    </row>
    <row r="2566">
      <c r="A2566" s="152"/>
      <c r="B2566" s="152"/>
    </row>
    <row r="2567">
      <c r="A2567" s="152"/>
      <c r="B2567" s="152"/>
    </row>
    <row r="2568">
      <c r="A2568" s="152"/>
      <c r="B2568" s="152"/>
    </row>
    <row r="2569">
      <c r="A2569" s="152"/>
      <c r="B2569" s="152"/>
    </row>
    <row r="2570">
      <c r="A2570" s="152"/>
      <c r="B2570" s="152"/>
    </row>
    <row r="2571">
      <c r="A2571" s="152"/>
      <c r="B2571" s="152"/>
    </row>
    <row r="2572">
      <c r="A2572" s="152"/>
      <c r="B2572" s="152"/>
    </row>
    <row r="2573">
      <c r="A2573" s="152"/>
      <c r="B2573" s="152"/>
    </row>
    <row r="2574">
      <c r="A2574" s="152"/>
      <c r="B2574" s="152"/>
    </row>
    <row r="2575">
      <c r="A2575" s="152"/>
      <c r="B2575" s="152"/>
    </row>
    <row r="2576">
      <c r="A2576" s="152"/>
      <c r="B2576" s="152"/>
    </row>
    <row r="2577">
      <c r="A2577" s="152"/>
      <c r="B2577" s="152"/>
    </row>
    <row r="2578">
      <c r="A2578" s="152"/>
      <c r="B2578" s="152"/>
    </row>
    <row r="2579">
      <c r="A2579" s="152"/>
      <c r="B2579" s="152"/>
    </row>
    <row r="2580">
      <c r="A2580" s="152"/>
      <c r="B2580" s="152"/>
    </row>
    <row r="2581">
      <c r="A2581" s="152"/>
      <c r="B2581" s="152"/>
    </row>
    <row r="2582">
      <c r="A2582" s="152"/>
      <c r="B2582" s="152"/>
    </row>
    <row r="2583">
      <c r="A2583" s="152"/>
      <c r="B2583" s="152"/>
    </row>
    <row r="2584">
      <c r="A2584" s="152"/>
      <c r="B2584" s="152"/>
    </row>
    <row r="2585">
      <c r="A2585" s="152"/>
      <c r="B2585" s="152"/>
    </row>
    <row r="2586">
      <c r="A2586" s="152"/>
      <c r="B2586" s="152"/>
    </row>
    <row r="2587">
      <c r="A2587" s="152"/>
      <c r="B2587" s="152"/>
    </row>
    <row r="2588">
      <c r="A2588" s="152"/>
      <c r="B2588" s="152"/>
    </row>
    <row r="2589">
      <c r="A2589" s="152"/>
      <c r="B2589" s="152"/>
    </row>
    <row r="2590">
      <c r="A2590" s="152"/>
      <c r="B2590" s="152"/>
    </row>
    <row r="2591">
      <c r="A2591" s="152"/>
      <c r="B2591" s="152"/>
    </row>
    <row r="2592">
      <c r="A2592" s="152"/>
      <c r="B2592" s="152"/>
    </row>
    <row r="2593">
      <c r="A2593" s="152"/>
      <c r="B2593" s="152"/>
    </row>
    <row r="2594">
      <c r="A2594" s="152"/>
      <c r="B2594" s="152"/>
    </row>
    <row r="2595">
      <c r="A2595" s="152"/>
      <c r="B2595" s="152"/>
    </row>
    <row r="2596">
      <c r="A2596" s="152"/>
      <c r="B2596" s="152"/>
    </row>
    <row r="2597">
      <c r="A2597" s="152"/>
      <c r="B2597" s="152"/>
    </row>
    <row r="2598">
      <c r="A2598" s="152"/>
      <c r="B2598" s="152"/>
    </row>
    <row r="2599">
      <c r="A2599" s="152"/>
      <c r="B2599" s="152"/>
    </row>
    <row r="2600">
      <c r="A2600" s="152"/>
      <c r="B2600" s="152"/>
    </row>
    <row r="2601">
      <c r="A2601" s="152"/>
      <c r="B2601" s="152"/>
    </row>
    <row r="2602">
      <c r="A2602" s="152"/>
      <c r="B2602" s="152"/>
    </row>
    <row r="2603">
      <c r="A2603" s="152"/>
      <c r="B2603" s="152"/>
    </row>
    <row r="2604">
      <c r="A2604" s="152"/>
      <c r="B2604" s="152"/>
    </row>
    <row r="2605">
      <c r="A2605" s="152"/>
      <c r="B2605" s="152"/>
    </row>
    <row r="2606">
      <c r="A2606" s="152"/>
      <c r="B2606" s="152"/>
    </row>
    <row r="2607">
      <c r="A2607" s="152"/>
      <c r="B2607" s="152"/>
    </row>
    <row r="2608">
      <c r="A2608" s="152"/>
      <c r="B2608" s="152"/>
    </row>
    <row r="2609">
      <c r="A2609" s="152"/>
      <c r="B2609" s="152"/>
    </row>
    <row r="2610">
      <c r="A2610" s="152"/>
      <c r="B2610" s="152"/>
    </row>
    <row r="2611">
      <c r="A2611" s="152"/>
      <c r="B2611" s="152"/>
    </row>
    <row r="2612">
      <c r="A2612" s="152"/>
      <c r="B2612" s="152"/>
    </row>
    <row r="2613">
      <c r="A2613" s="152"/>
      <c r="B2613" s="152"/>
    </row>
    <row r="2614">
      <c r="A2614" s="152"/>
      <c r="B2614" s="152"/>
    </row>
    <row r="2615">
      <c r="A2615" s="152"/>
      <c r="B2615" s="152"/>
    </row>
    <row r="2616">
      <c r="A2616" s="152"/>
      <c r="B2616" s="152"/>
    </row>
    <row r="2617">
      <c r="A2617" s="152"/>
      <c r="B2617" s="152"/>
    </row>
    <row r="2618">
      <c r="A2618" s="152"/>
      <c r="B2618" s="152"/>
    </row>
    <row r="2619">
      <c r="A2619" s="152"/>
      <c r="B2619" s="152"/>
    </row>
    <row r="2620">
      <c r="A2620" s="152"/>
      <c r="B2620" s="152"/>
    </row>
    <row r="2621">
      <c r="A2621" s="152"/>
      <c r="B2621" s="152"/>
    </row>
    <row r="2622">
      <c r="A2622" s="152"/>
      <c r="B2622" s="152"/>
    </row>
    <row r="2623">
      <c r="A2623" s="152"/>
      <c r="B2623" s="152"/>
    </row>
    <row r="2624">
      <c r="A2624" s="152"/>
      <c r="B2624" s="152"/>
    </row>
    <row r="2625">
      <c r="A2625" s="152"/>
      <c r="B2625" s="152"/>
    </row>
    <row r="2626">
      <c r="A2626" s="152"/>
      <c r="B2626" s="152"/>
    </row>
    <row r="2627">
      <c r="A2627" s="152"/>
      <c r="B2627" s="152"/>
    </row>
    <row r="2628">
      <c r="A2628" s="152"/>
      <c r="B2628" s="152"/>
    </row>
    <row r="2629">
      <c r="A2629" s="152"/>
      <c r="B2629" s="152"/>
    </row>
    <row r="2630">
      <c r="A2630" s="152"/>
      <c r="B2630" s="152"/>
    </row>
    <row r="2631">
      <c r="A2631" s="152"/>
      <c r="B2631" s="152"/>
    </row>
    <row r="2632">
      <c r="A2632" s="152"/>
      <c r="B2632" s="152"/>
    </row>
    <row r="2633">
      <c r="A2633" s="152"/>
      <c r="B2633" s="152"/>
    </row>
    <row r="2634">
      <c r="A2634" s="152"/>
      <c r="B2634" s="152"/>
    </row>
    <row r="2635">
      <c r="A2635" s="152"/>
      <c r="B2635" s="152"/>
    </row>
    <row r="2636">
      <c r="A2636" s="152"/>
      <c r="B2636" s="152"/>
    </row>
    <row r="2637">
      <c r="A2637" s="152"/>
      <c r="B2637" s="152"/>
    </row>
    <row r="2638">
      <c r="A2638" s="152"/>
      <c r="B2638" s="152"/>
    </row>
    <row r="2639">
      <c r="A2639" s="152"/>
      <c r="B2639" s="152"/>
    </row>
    <row r="2640">
      <c r="A2640" s="152"/>
      <c r="B2640" s="152"/>
    </row>
    <row r="2641">
      <c r="A2641" s="152"/>
      <c r="B2641" s="152"/>
    </row>
    <row r="2642">
      <c r="A2642" s="152"/>
      <c r="B2642" s="152"/>
    </row>
    <row r="2643">
      <c r="A2643" s="152"/>
      <c r="B2643" s="152"/>
    </row>
    <row r="2644">
      <c r="A2644" s="152"/>
      <c r="B2644" s="152"/>
    </row>
    <row r="2645">
      <c r="A2645" s="152"/>
      <c r="B2645" s="152"/>
    </row>
    <row r="2646">
      <c r="A2646" s="152"/>
      <c r="B2646" s="152"/>
    </row>
    <row r="2647">
      <c r="A2647" s="152"/>
      <c r="B2647" s="152"/>
    </row>
    <row r="2648">
      <c r="A2648" s="152"/>
      <c r="B2648" s="152"/>
    </row>
    <row r="2649">
      <c r="A2649" s="152"/>
      <c r="B2649" s="152"/>
    </row>
    <row r="2650">
      <c r="A2650" s="152"/>
      <c r="B2650" s="152"/>
    </row>
    <row r="2651">
      <c r="A2651" s="152"/>
      <c r="B2651" s="152"/>
    </row>
    <row r="2652">
      <c r="A2652" s="152"/>
      <c r="B2652" s="152"/>
    </row>
    <row r="2653">
      <c r="A2653" s="152"/>
      <c r="B2653" s="152"/>
    </row>
    <row r="2654">
      <c r="A2654" s="152"/>
      <c r="B2654" s="152"/>
    </row>
    <row r="2655">
      <c r="A2655" s="152"/>
      <c r="B2655" s="152"/>
    </row>
    <row r="2656">
      <c r="A2656" s="152"/>
      <c r="B2656" s="152"/>
    </row>
    <row r="2657">
      <c r="A2657" s="152"/>
      <c r="B2657" s="152"/>
    </row>
    <row r="2658">
      <c r="A2658" s="152"/>
      <c r="B2658" s="152"/>
    </row>
    <row r="2659">
      <c r="A2659" s="152"/>
      <c r="B2659" s="152"/>
    </row>
    <row r="2660">
      <c r="A2660" s="152"/>
      <c r="B2660" s="152"/>
    </row>
    <row r="2661">
      <c r="A2661" s="152"/>
      <c r="B2661" s="152"/>
    </row>
    <row r="2662">
      <c r="A2662" s="152"/>
      <c r="B2662" s="152"/>
    </row>
    <row r="2663">
      <c r="A2663" s="152"/>
      <c r="B2663" s="152"/>
    </row>
    <row r="2664">
      <c r="A2664" s="152"/>
      <c r="B2664" s="152"/>
    </row>
    <row r="2665">
      <c r="A2665" s="152"/>
      <c r="B2665" s="152"/>
    </row>
    <row r="2666">
      <c r="A2666" s="152"/>
      <c r="B2666" s="152"/>
    </row>
    <row r="2667">
      <c r="A2667" s="152"/>
      <c r="B2667" s="152"/>
    </row>
    <row r="2668">
      <c r="A2668" s="152"/>
      <c r="B2668" s="152"/>
    </row>
    <row r="2669">
      <c r="A2669" s="152"/>
      <c r="B2669" s="152"/>
    </row>
    <row r="2670">
      <c r="A2670" s="152"/>
      <c r="B2670" s="152"/>
    </row>
    <row r="2671">
      <c r="A2671" s="152"/>
      <c r="B2671" s="152"/>
    </row>
    <row r="2672">
      <c r="A2672" s="152"/>
      <c r="B2672" s="152"/>
    </row>
    <row r="2673">
      <c r="A2673" s="152"/>
      <c r="B2673" s="152"/>
    </row>
    <row r="2674">
      <c r="A2674" s="152"/>
      <c r="B2674" s="152"/>
    </row>
    <row r="2675">
      <c r="A2675" s="152"/>
      <c r="B2675" s="152"/>
    </row>
    <row r="2676">
      <c r="A2676" s="152"/>
      <c r="B2676" s="152"/>
    </row>
    <row r="2677">
      <c r="A2677" s="152"/>
      <c r="B2677" s="152"/>
    </row>
    <row r="2678">
      <c r="A2678" s="152"/>
      <c r="B2678" s="152"/>
    </row>
    <row r="2679">
      <c r="A2679" s="152"/>
      <c r="B2679" s="152"/>
    </row>
    <row r="2680">
      <c r="A2680" s="152"/>
      <c r="B2680" s="152"/>
    </row>
    <row r="2681">
      <c r="A2681" s="152"/>
      <c r="B2681" s="152"/>
    </row>
    <row r="2682">
      <c r="A2682" s="152"/>
      <c r="B2682" s="152"/>
    </row>
    <row r="2683">
      <c r="A2683" s="152"/>
      <c r="B2683" s="152"/>
    </row>
    <row r="2684">
      <c r="A2684" s="152"/>
      <c r="B2684" s="152"/>
    </row>
    <row r="2685">
      <c r="A2685" s="152"/>
      <c r="B2685" s="152"/>
    </row>
    <row r="2686">
      <c r="A2686" s="152"/>
      <c r="B2686" s="152"/>
    </row>
    <row r="2687">
      <c r="A2687" s="152"/>
      <c r="B2687" s="152"/>
    </row>
    <row r="2688">
      <c r="A2688" s="152"/>
      <c r="B2688" s="152"/>
    </row>
    <row r="2689">
      <c r="A2689" s="152"/>
      <c r="B2689" s="152"/>
    </row>
    <row r="2690">
      <c r="A2690" s="152"/>
      <c r="B2690" s="152"/>
    </row>
    <row r="2691">
      <c r="A2691" s="152"/>
      <c r="B2691" s="152"/>
    </row>
    <row r="2692">
      <c r="A2692" s="152"/>
      <c r="B2692" s="152"/>
    </row>
    <row r="2693">
      <c r="A2693" s="152"/>
      <c r="B2693" s="152"/>
    </row>
    <row r="2694">
      <c r="A2694" s="152"/>
      <c r="B2694" s="152"/>
    </row>
    <row r="2695">
      <c r="A2695" s="152"/>
      <c r="B2695" s="152"/>
    </row>
    <row r="2696">
      <c r="A2696" s="152"/>
      <c r="B2696" s="152"/>
    </row>
    <row r="2697">
      <c r="A2697" s="152"/>
      <c r="B2697" s="152"/>
    </row>
    <row r="2698">
      <c r="A2698" s="152"/>
      <c r="B2698" s="152"/>
    </row>
    <row r="2699">
      <c r="A2699" s="152"/>
      <c r="B2699" s="152"/>
    </row>
    <row r="2700">
      <c r="A2700" s="152"/>
      <c r="B2700" s="152"/>
    </row>
    <row r="2701">
      <c r="A2701" s="152"/>
      <c r="B2701" s="152"/>
    </row>
    <row r="2702">
      <c r="A2702" s="152"/>
      <c r="B2702" s="152"/>
    </row>
    <row r="2703">
      <c r="A2703" s="152"/>
      <c r="B2703" s="152"/>
    </row>
    <row r="2704">
      <c r="A2704" s="152"/>
      <c r="B2704" s="152"/>
    </row>
    <row r="2705">
      <c r="A2705" s="152"/>
      <c r="B2705" s="152"/>
    </row>
    <row r="2706">
      <c r="A2706" s="152"/>
      <c r="B2706" s="152"/>
    </row>
    <row r="2707">
      <c r="A2707" s="152"/>
      <c r="B2707" s="152"/>
    </row>
    <row r="2708">
      <c r="A2708" s="152"/>
      <c r="B2708" s="152"/>
    </row>
    <row r="2709">
      <c r="A2709" s="152"/>
      <c r="B2709" s="152"/>
    </row>
    <row r="2710">
      <c r="A2710" s="152"/>
      <c r="B2710" s="152"/>
    </row>
    <row r="2711">
      <c r="A2711" s="152"/>
      <c r="B2711" s="152"/>
    </row>
    <row r="2712">
      <c r="A2712" s="152"/>
      <c r="B2712" s="152"/>
    </row>
    <row r="2713">
      <c r="A2713" s="152"/>
      <c r="B2713" s="152"/>
    </row>
    <row r="2714">
      <c r="A2714" s="152"/>
      <c r="B2714" s="152"/>
    </row>
    <row r="2715">
      <c r="A2715" s="152"/>
      <c r="B2715" s="152"/>
    </row>
    <row r="2716">
      <c r="A2716" s="152"/>
      <c r="B2716" s="152"/>
    </row>
    <row r="2717">
      <c r="A2717" s="152"/>
      <c r="B2717" s="152"/>
    </row>
    <row r="2718">
      <c r="A2718" s="152"/>
      <c r="B2718" s="152"/>
    </row>
    <row r="2719">
      <c r="A2719" s="152"/>
      <c r="B2719" s="152"/>
    </row>
    <row r="2720">
      <c r="A2720" s="152"/>
      <c r="B2720" s="152"/>
    </row>
    <row r="2721">
      <c r="A2721" s="152"/>
      <c r="B2721" s="152"/>
    </row>
    <row r="2722">
      <c r="A2722" s="152"/>
      <c r="B2722" s="152"/>
    </row>
    <row r="2723">
      <c r="A2723" s="152"/>
      <c r="B2723" s="152"/>
    </row>
    <row r="2724">
      <c r="A2724" s="152"/>
      <c r="B2724" s="152"/>
    </row>
    <row r="2725">
      <c r="A2725" s="152"/>
      <c r="B2725" s="152"/>
    </row>
    <row r="2726">
      <c r="A2726" s="152"/>
      <c r="B2726" s="152"/>
    </row>
    <row r="2727">
      <c r="A2727" s="152"/>
      <c r="B2727" s="152"/>
    </row>
    <row r="2728">
      <c r="A2728" s="152"/>
      <c r="B2728" s="152"/>
    </row>
    <row r="2729">
      <c r="A2729" s="152"/>
      <c r="B2729" s="152"/>
    </row>
    <row r="2730">
      <c r="A2730" s="152"/>
      <c r="B2730" s="152"/>
    </row>
    <row r="2731">
      <c r="A2731" s="152"/>
      <c r="B2731" s="152"/>
    </row>
    <row r="2732">
      <c r="A2732" s="152"/>
      <c r="B2732" s="152"/>
    </row>
    <row r="2733">
      <c r="A2733" s="152"/>
      <c r="B2733" s="152"/>
    </row>
    <row r="2734">
      <c r="A2734" s="152"/>
      <c r="B2734" s="152"/>
    </row>
    <row r="2735">
      <c r="A2735" s="152"/>
      <c r="B2735" s="152"/>
    </row>
    <row r="2736">
      <c r="A2736" s="152"/>
      <c r="B2736" s="152"/>
    </row>
    <row r="2737">
      <c r="A2737" s="152"/>
      <c r="B2737" s="152"/>
    </row>
    <row r="2738">
      <c r="A2738" s="152"/>
      <c r="B2738" s="152"/>
    </row>
    <row r="2739">
      <c r="A2739" s="152"/>
      <c r="B2739" s="152"/>
    </row>
    <row r="2740">
      <c r="A2740" s="152"/>
      <c r="B2740" s="152"/>
    </row>
    <row r="2741">
      <c r="A2741" s="152"/>
      <c r="B2741" s="152"/>
    </row>
    <row r="2742">
      <c r="A2742" s="152"/>
      <c r="B2742" s="152"/>
    </row>
    <row r="2743">
      <c r="A2743" s="152"/>
      <c r="B2743" s="152"/>
    </row>
    <row r="2744">
      <c r="A2744" s="152"/>
      <c r="B2744" s="152"/>
    </row>
    <row r="2745">
      <c r="A2745" s="152"/>
      <c r="B2745" s="152"/>
    </row>
    <row r="2746">
      <c r="A2746" s="152"/>
      <c r="B2746" s="152"/>
    </row>
    <row r="2747">
      <c r="A2747" s="152"/>
      <c r="B2747" s="152"/>
    </row>
    <row r="2748">
      <c r="A2748" s="152"/>
      <c r="B2748" s="152"/>
    </row>
    <row r="2749">
      <c r="A2749" s="152"/>
      <c r="B2749" s="152"/>
    </row>
    <row r="2750">
      <c r="A2750" s="152"/>
      <c r="B2750" s="152"/>
    </row>
    <row r="2751">
      <c r="A2751" s="152"/>
      <c r="B2751" s="152"/>
    </row>
    <row r="2752">
      <c r="A2752" s="152"/>
      <c r="B2752" s="152"/>
    </row>
    <row r="2753">
      <c r="A2753" s="152"/>
      <c r="B2753" s="152"/>
    </row>
    <row r="2754">
      <c r="A2754" s="152"/>
      <c r="B2754" s="152"/>
    </row>
    <row r="2755">
      <c r="A2755" s="152"/>
      <c r="B2755" s="152"/>
    </row>
    <row r="2756">
      <c r="A2756" s="152"/>
      <c r="B2756" s="152"/>
    </row>
    <row r="2757">
      <c r="A2757" s="152"/>
      <c r="B2757" s="152"/>
    </row>
    <row r="2758">
      <c r="A2758" s="152"/>
      <c r="B2758" s="152"/>
    </row>
    <row r="2759">
      <c r="A2759" s="152"/>
      <c r="B2759" s="152"/>
    </row>
    <row r="2760">
      <c r="A2760" s="152"/>
      <c r="B2760" s="152"/>
    </row>
    <row r="2761">
      <c r="A2761" s="152"/>
      <c r="B2761" s="152"/>
    </row>
    <row r="2762">
      <c r="A2762" s="152"/>
      <c r="B2762" s="152"/>
    </row>
    <row r="2763">
      <c r="A2763" s="152"/>
      <c r="B2763" s="152"/>
    </row>
    <row r="2764">
      <c r="A2764" s="152"/>
      <c r="B2764" s="152"/>
    </row>
    <row r="2765">
      <c r="A2765" s="152"/>
      <c r="B2765" s="152"/>
    </row>
    <row r="2766">
      <c r="A2766" s="152"/>
      <c r="B2766" s="152"/>
    </row>
    <row r="2767">
      <c r="A2767" s="152"/>
      <c r="B2767" s="152"/>
    </row>
    <row r="2768">
      <c r="A2768" s="152"/>
      <c r="B2768" s="152"/>
    </row>
    <row r="2769">
      <c r="A2769" s="152"/>
      <c r="B2769" s="152"/>
    </row>
    <row r="2770">
      <c r="A2770" s="152"/>
      <c r="B2770" s="152"/>
    </row>
    <row r="2771">
      <c r="A2771" s="152"/>
      <c r="B2771" s="152"/>
    </row>
    <row r="2772">
      <c r="A2772" s="152"/>
      <c r="B2772" s="152"/>
    </row>
    <row r="2773">
      <c r="A2773" s="152"/>
      <c r="B2773" s="152"/>
    </row>
    <row r="2774">
      <c r="A2774" s="152"/>
      <c r="B2774" s="152"/>
    </row>
    <row r="2775">
      <c r="A2775" s="152"/>
      <c r="B2775" s="152"/>
    </row>
    <row r="2776">
      <c r="A2776" s="152"/>
      <c r="B2776" s="152"/>
    </row>
    <row r="2777">
      <c r="A2777" s="152"/>
      <c r="B2777" s="152"/>
    </row>
    <row r="2778">
      <c r="A2778" s="152"/>
      <c r="B2778" s="152"/>
    </row>
    <row r="2779">
      <c r="A2779" s="152"/>
      <c r="B2779" s="152"/>
    </row>
    <row r="2780">
      <c r="A2780" s="152"/>
      <c r="B2780" s="152"/>
    </row>
    <row r="2781">
      <c r="A2781" s="152"/>
      <c r="B2781" s="152"/>
    </row>
    <row r="2782">
      <c r="A2782" s="152"/>
      <c r="B2782" s="152"/>
    </row>
    <row r="2783">
      <c r="A2783" s="152"/>
      <c r="B2783" s="152"/>
    </row>
    <row r="2784">
      <c r="A2784" s="152"/>
      <c r="B2784" s="152"/>
    </row>
    <row r="2785">
      <c r="A2785" s="152"/>
      <c r="B2785" s="152"/>
    </row>
    <row r="2786">
      <c r="A2786" s="152"/>
      <c r="B2786" s="152"/>
    </row>
    <row r="2787">
      <c r="A2787" s="152"/>
      <c r="B2787" s="152"/>
    </row>
    <row r="2788">
      <c r="A2788" s="152"/>
      <c r="B2788" s="152"/>
    </row>
    <row r="2789">
      <c r="A2789" s="152"/>
      <c r="B2789" s="152"/>
    </row>
    <row r="2790">
      <c r="A2790" s="152"/>
      <c r="B2790" s="152"/>
    </row>
    <row r="2791">
      <c r="A2791" s="152"/>
      <c r="B2791" s="152"/>
    </row>
    <row r="2792">
      <c r="A2792" s="152"/>
      <c r="B2792" s="152"/>
    </row>
    <row r="2793">
      <c r="A2793" s="152"/>
      <c r="B2793" s="152"/>
    </row>
    <row r="2794">
      <c r="A2794" s="152"/>
      <c r="B2794" s="152"/>
    </row>
    <row r="2795">
      <c r="A2795" s="152"/>
      <c r="B2795" s="152"/>
    </row>
    <row r="2796">
      <c r="A2796" s="152"/>
      <c r="B2796" s="152"/>
    </row>
    <row r="2797">
      <c r="A2797" s="152"/>
      <c r="B2797" s="152"/>
    </row>
    <row r="2798">
      <c r="A2798" s="152"/>
      <c r="B2798" s="152"/>
    </row>
    <row r="2799">
      <c r="A2799" s="152"/>
      <c r="B2799" s="152"/>
    </row>
    <row r="2800">
      <c r="A2800" s="152"/>
      <c r="B2800" s="152"/>
    </row>
    <row r="2801">
      <c r="A2801" s="152"/>
      <c r="B2801" s="152"/>
    </row>
    <row r="2802">
      <c r="A2802" s="152"/>
      <c r="B2802" s="152"/>
    </row>
    <row r="2803">
      <c r="A2803" s="152"/>
      <c r="B2803" s="152"/>
    </row>
    <row r="2804">
      <c r="A2804" s="152"/>
      <c r="B2804" s="152"/>
    </row>
    <row r="2805">
      <c r="A2805" s="152"/>
      <c r="B2805" s="152"/>
    </row>
    <row r="2806">
      <c r="A2806" s="152"/>
      <c r="B2806" s="152"/>
    </row>
    <row r="2807">
      <c r="A2807" s="152"/>
      <c r="B2807" s="152"/>
    </row>
    <row r="2808">
      <c r="A2808" s="152"/>
      <c r="B2808" s="152"/>
    </row>
    <row r="2809">
      <c r="A2809" s="152"/>
      <c r="B2809" s="152"/>
    </row>
    <row r="2810">
      <c r="A2810" s="152"/>
      <c r="B2810" s="152"/>
    </row>
    <row r="2811">
      <c r="A2811" s="152"/>
      <c r="B2811" s="152"/>
    </row>
    <row r="2812">
      <c r="A2812" s="152"/>
      <c r="B2812" s="152"/>
    </row>
    <row r="2813">
      <c r="A2813" s="152"/>
      <c r="B2813" s="152"/>
    </row>
    <row r="2814">
      <c r="A2814" s="152"/>
      <c r="B2814" s="152"/>
    </row>
    <row r="2815">
      <c r="A2815" s="152"/>
      <c r="B2815" s="152"/>
    </row>
    <row r="2816">
      <c r="A2816" s="152"/>
      <c r="B2816" s="152"/>
    </row>
    <row r="2817">
      <c r="A2817" s="152"/>
      <c r="B2817" s="152"/>
    </row>
    <row r="2818">
      <c r="A2818" s="152"/>
      <c r="B2818" s="152"/>
    </row>
    <row r="2819">
      <c r="A2819" s="152"/>
      <c r="B2819" s="152"/>
    </row>
    <row r="2820">
      <c r="A2820" s="152"/>
      <c r="B2820" s="152"/>
    </row>
    <row r="2821">
      <c r="A2821" s="152"/>
      <c r="B2821" s="152"/>
    </row>
    <row r="2822">
      <c r="A2822" s="152"/>
      <c r="B2822" s="152"/>
    </row>
    <row r="2823">
      <c r="A2823" s="152"/>
      <c r="B2823" s="152"/>
    </row>
    <row r="2824">
      <c r="A2824" s="152"/>
      <c r="B2824" s="152"/>
    </row>
    <row r="2825">
      <c r="A2825" s="152"/>
      <c r="B2825" s="152"/>
    </row>
    <row r="2826">
      <c r="A2826" s="152"/>
      <c r="B2826" s="152"/>
    </row>
    <row r="2827">
      <c r="A2827" s="152"/>
      <c r="B2827" s="152"/>
    </row>
    <row r="2828">
      <c r="A2828" s="152"/>
      <c r="B2828" s="152"/>
    </row>
    <row r="2829">
      <c r="A2829" s="152"/>
      <c r="B2829" s="152"/>
    </row>
    <row r="2830">
      <c r="A2830" s="152"/>
      <c r="B2830" s="152"/>
    </row>
    <row r="2831">
      <c r="A2831" s="152"/>
      <c r="B2831" s="152"/>
    </row>
    <row r="2832">
      <c r="A2832" s="152"/>
      <c r="B2832" s="152"/>
    </row>
    <row r="2833">
      <c r="A2833" s="152"/>
      <c r="B2833" s="152"/>
    </row>
    <row r="2834">
      <c r="A2834" s="152"/>
      <c r="B2834" s="152"/>
    </row>
    <row r="2835">
      <c r="A2835" s="152"/>
      <c r="B2835" s="152"/>
    </row>
    <row r="2836">
      <c r="A2836" s="152"/>
      <c r="B2836" s="152"/>
    </row>
    <row r="2837">
      <c r="A2837" s="152"/>
      <c r="B2837" s="152"/>
    </row>
    <row r="2838">
      <c r="A2838" s="152"/>
      <c r="B2838" s="152"/>
    </row>
    <row r="2839">
      <c r="A2839" s="152"/>
      <c r="B2839" s="152"/>
    </row>
    <row r="2840">
      <c r="A2840" s="152"/>
      <c r="B2840" s="152"/>
    </row>
    <row r="2841">
      <c r="A2841" s="152"/>
      <c r="B2841" s="152"/>
    </row>
    <row r="2842">
      <c r="A2842" s="152"/>
      <c r="B2842" s="152"/>
    </row>
    <row r="2843">
      <c r="A2843" s="152"/>
      <c r="B2843" s="152"/>
    </row>
    <row r="2844">
      <c r="A2844" s="152"/>
      <c r="B2844" s="152"/>
    </row>
    <row r="2845">
      <c r="A2845" s="152"/>
      <c r="B2845" s="152"/>
    </row>
    <row r="2846">
      <c r="A2846" s="152"/>
      <c r="B2846" s="152"/>
    </row>
    <row r="2847">
      <c r="A2847" s="152"/>
      <c r="B2847" s="152"/>
    </row>
    <row r="2848">
      <c r="A2848" s="152"/>
      <c r="B2848" s="152"/>
    </row>
    <row r="2849">
      <c r="A2849" s="152"/>
      <c r="B2849" s="152"/>
    </row>
    <row r="2850">
      <c r="A2850" s="152"/>
      <c r="B2850" s="152"/>
    </row>
    <row r="2851">
      <c r="A2851" s="152"/>
      <c r="B2851" s="152"/>
    </row>
    <row r="2852">
      <c r="A2852" s="152"/>
      <c r="B2852" s="152"/>
    </row>
    <row r="2853">
      <c r="A2853" s="152"/>
      <c r="B2853" s="152"/>
    </row>
    <row r="2854">
      <c r="A2854" s="152"/>
      <c r="B2854" s="152"/>
    </row>
    <row r="2855">
      <c r="A2855" s="152"/>
      <c r="B2855" s="152"/>
    </row>
    <row r="2856">
      <c r="A2856" s="152"/>
      <c r="B2856" s="152"/>
    </row>
    <row r="2857">
      <c r="A2857" s="152"/>
      <c r="B2857" s="152"/>
    </row>
    <row r="2858">
      <c r="A2858" s="152"/>
      <c r="B2858" s="152"/>
    </row>
    <row r="2859">
      <c r="A2859" s="152"/>
      <c r="B2859" s="152"/>
    </row>
    <row r="2860">
      <c r="A2860" s="152"/>
      <c r="B2860" s="152"/>
    </row>
    <row r="2861">
      <c r="A2861" s="152"/>
      <c r="B2861" s="152"/>
    </row>
    <row r="2862">
      <c r="A2862" s="152"/>
      <c r="B2862" s="152"/>
    </row>
    <row r="2863">
      <c r="A2863" s="152"/>
      <c r="B2863" s="152"/>
    </row>
    <row r="2864">
      <c r="A2864" s="152"/>
      <c r="B2864" s="152"/>
    </row>
    <row r="2865">
      <c r="A2865" s="152"/>
      <c r="B2865" s="152"/>
    </row>
    <row r="2866">
      <c r="A2866" s="152"/>
      <c r="B2866" s="152"/>
    </row>
    <row r="2867">
      <c r="A2867" s="152"/>
      <c r="B2867" s="152"/>
    </row>
    <row r="2868">
      <c r="A2868" s="152"/>
      <c r="B2868" s="152"/>
    </row>
    <row r="2869">
      <c r="A2869" s="152"/>
      <c r="B2869" s="152"/>
    </row>
    <row r="2870">
      <c r="A2870" s="152"/>
      <c r="B2870" s="152"/>
    </row>
    <row r="2871">
      <c r="A2871" s="152"/>
      <c r="B2871" s="152"/>
    </row>
    <row r="2872">
      <c r="A2872" s="152"/>
      <c r="B2872" s="152"/>
    </row>
    <row r="2873">
      <c r="A2873" s="152"/>
      <c r="B2873" s="152"/>
    </row>
    <row r="2874">
      <c r="A2874" s="152"/>
      <c r="B2874" s="152"/>
    </row>
    <row r="2875">
      <c r="A2875" s="152"/>
      <c r="B2875" s="152"/>
    </row>
    <row r="2876">
      <c r="A2876" s="152"/>
      <c r="B2876" s="152"/>
    </row>
    <row r="2877">
      <c r="A2877" s="152"/>
      <c r="B2877" s="152"/>
    </row>
    <row r="2878">
      <c r="A2878" s="152"/>
      <c r="B2878" s="152"/>
    </row>
    <row r="2879">
      <c r="A2879" s="152"/>
      <c r="B2879" s="152"/>
    </row>
    <row r="2880">
      <c r="A2880" s="152"/>
      <c r="B2880" s="152"/>
    </row>
    <row r="2881">
      <c r="A2881" s="152"/>
      <c r="B2881" s="152"/>
    </row>
    <row r="2882">
      <c r="A2882" s="152"/>
      <c r="B2882" s="152"/>
    </row>
    <row r="2883">
      <c r="A2883" s="152"/>
      <c r="B2883" s="152"/>
    </row>
    <row r="2884">
      <c r="A2884" s="152"/>
      <c r="B2884" s="152"/>
    </row>
    <row r="2885">
      <c r="A2885" s="152"/>
      <c r="B2885" s="152"/>
    </row>
    <row r="2886">
      <c r="A2886" s="152"/>
      <c r="B2886" s="152"/>
    </row>
    <row r="2887">
      <c r="A2887" s="152"/>
      <c r="B2887" s="152"/>
    </row>
    <row r="2888">
      <c r="A2888" s="152"/>
      <c r="B2888" s="152"/>
    </row>
    <row r="2889">
      <c r="A2889" s="152"/>
      <c r="B2889" s="152"/>
    </row>
    <row r="2890">
      <c r="A2890" s="152"/>
      <c r="B2890" s="152"/>
    </row>
    <row r="2891">
      <c r="A2891" s="152"/>
      <c r="B2891" s="152"/>
    </row>
    <row r="2892">
      <c r="A2892" s="152"/>
      <c r="B2892" s="152"/>
    </row>
    <row r="2893">
      <c r="A2893" s="152"/>
      <c r="B2893" s="152"/>
    </row>
    <row r="2894">
      <c r="A2894" s="152"/>
      <c r="B2894" s="152"/>
    </row>
    <row r="2895">
      <c r="A2895" s="152"/>
      <c r="B2895" s="152"/>
    </row>
    <row r="2896">
      <c r="A2896" s="152"/>
      <c r="B2896" s="152"/>
    </row>
    <row r="2897">
      <c r="A2897" s="152"/>
      <c r="B2897" s="152"/>
    </row>
    <row r="2898">
      <c r="A2898" s="152"/>
      <c r="B2898" s="152"/>
    </row>
    <row r="2899">
      <c r="A2899" s="152"/>
      <c r="B2899" s="152"/>
    </row>
    <row r="2900">
      <c r="A2900" s="152"/>
      <c r="B2900" s="152"/>
    </row>
    <row r="2901">
      <c r="A2901" s="152"/>
      <c r="B2901" s="152"/>
    </row>
    <row r="2902">
      <c r="A2902" s="152"/>
      <c r="B2902" s="152"/>
    </row>
    <row r="2903">
      <c r="A2903" s="152"/>
      <c r="B2903" s="152"/>
    </row>
    <row r="2904">
      <c r="A2904" s="152"/>
      <c r="B2904" s="152"/>
    </row>
    <row r="2905">
      <c r="A2905" s="152"/>
      <c r="B2905" s="152"/>
    </row>
    <row r="2906">
      <c r="A2906" s="152"/>
      <c r="B2906" s="152"/>
    </row>
    <row r="2907">
      <c r="A2907" s="152"/>
      <c r="B2907" s="152"/>
    </row>
    <row r="2908">
      <c r="A2908" s="152"/>
      <c r="B2908" s="152"/>
    </row>
    <row r="2909">
      <c r="A2909" s="152"/>
      <c r="B2909" s="152"/>
    </row>
    <row r="2910">
      <c r="A2910" s="152"/>
      <c r="B2910" s="152"/>
    </row>
    <row r="2911">
      <c r="A2911" s="152"/>
      <c r="B2911" s="152"/>
    </row>
    <row r="2912">
      <c r="A2912" s="152"/>
      <c r="B2912" s="152"/>
    </row>
    <row r="2913">
      <c r="A2913" s="152"/>
      <c r="B2913" s="152"/>
    </row>
    <row r="2914">
      <c r="A2914" s="152"/>
      <c r="B2914" s="152"/>
    </row>
    <row r="2915">
      <c r="A2915" s="152"/>
      <c r="B2915" s="152"/>
    </row>
    <row r="2916">
      <c r="A2916" s="152"/>
      <c r="B2916" s="152"/>
    </row>
    <row r="2917">
      <c r="A2917" s="152"/>
      <c r="B2917" s="152"/>
    </row>
    <row r="2918">
      <c r="A2918" s="152"/>
      <c r="B2918" s="152"/>
    </row>
    <row r="2919">
      <c r="A2919" s="152"/>
      <c r="B2919" s="152"/>
    </row>
    <row r="2920">
      <c r="A2920" s="152"/>
      <c r="B2920" s="152"/>
    </row>
    <row r="2921">
      <c r="A2921" s="152"/>
      <c r="B2921" s="152"/>
    </row>
    <row r="2922">
      <c r="A2922" s="152"/>
      <c r="B2922" s="152"/>
    </row>
    <row r="2923">
      <c r="A2923" s="152"/>
      <c r="B2923" s="152"/>
    </row>
    <row r="2924">
      <c r="A2924" s="152"/>
      <c r="B2924" s="152"/>
    </row>
    <row r="2925">
      <c r="A2925" s="152"/>
      <c r="B2925" s="152"/>
    </row>
    <row r="2926">
      <c r="A2926" s="152"/>
      <c r="B2926" s="152"/>
    </row>
    <row r="2927">
      <c r="A2927" s="152"/>
      <c r="B2927" s="152"/>
    </row>
    <row r="2928">
      <c r="A2928" s="152"/>
      <c r="B2928" s="152"/>
    </row>
    <row r="2929">
      <c r="A2929" s="152"/>
      <c r="B2929" s="152"/>
    </row>
    <row r="2930">
      <c r="A2930" s="152"/>
      <c r="B2930" s="152"/>
    </row>
    <row r="2931">
      <c r="A2931" s="152"/>
      <c r="B2931" s="152"/>
    </row>
    <row r="2932">
      <c r="A2932" s="152"/>
      <c r="B2932" s="152"/>
    </row>
    <row r="2933">
      <c r="A2933" s="152"/>
      <c r="B2933" s="152"/>
    </row>
    <row r="2934">
      <c r="A2934" s="152"/>
      <c r="B2934" s="152"/>
    </row>
    <row r="2935">
      <c r="A2935" s="152"/>
      <c r="B2935" s="152"/>
    </row>
    <row r="2936">
      <c r="A2936" s="152"/>
      <c r="B2936" s="152"/>
    </row>
    <row r="2937">
      <c r="A2937" s="152"/>
      <c r="B2937" s="152"/>
    </row>
    <row r="2938">
      <c r="A2938" s="152"/>
      <c r="B2938" s="152"/>
    </row>
    <row r="2939">
      <c r="A2939" s="152"/>
      <c r="B2939" s="152"/>
    </row>
    <row r="2940">
      <c r="A2940" s="152"/>
      <c r="B2940" s="152"/>
    </row>
    <row r="2941">
      <c r="A2941" s="152"/>
      <c r="B2941" s="152"/>
    </row>
    <row r="2942">
      <c r="A2942" s="152"/>
      <c r="B2942" s="152"/>
    </row>
    <row r="2943">
      <c r="A2943" s="152"/>
      <c r="B2943" s="152"/>
    </row>
    <row r="2944">
      <c r="A2944" s="152"/>
      <c r="B2944" s="152"/>
    </row>
    <row r="2945">
      <c r="A2945" s="152"/>
      <c r="B2945" s="152"/>
    </row>
    <row r="2946">
      <c r="A2946" s="152"/>
      <c r="B2946" s="152"/>
    </row>
    <row r="2947">
      <c r="A2947" s="152"/>
      <c r="B2947" s="152"/>
    </row>
    <row r="2948">
      <c r="A2948" s="152"/>
      <c r="B2948" s="152"/>
    </row>
    <row r="2949">
      <c r="A2949" s="152"/>
      <c r="B2949" s="152"/>
    </row>
    <row r="2950">
      <c r="A2950" s="152"/>
      <c r="B2950" s="152"/>
    </row>
    <row r="2951">
      <c r="A2951" s="152"/>
      <c r="B2951" s="152"/>
    </row>
    <row r="2952">
      <c r="A2952" s="152"/>
      <c r="B2952" s="152"/>
    </row>
    <row r="2953">
      <c r="A2953" s="152"/>
      <c r="B2953" s="152"/>
    </row>
    <row r="2954">
      <c r="A2954" s="152"/>
      <c r="B2954" s="152"/>
    </row>
    <row r="2955">
      <c r="A2955" s="152"/>
      <c r="B2955" s="152"/>
    </row>
    <row r="2956">
      <c r="A2956" s="152"/>
      <c r="B2956" s="152"/>
    </row>
    <row r="2957">
      <c r="A2957" s="152"/>
      <c r="B2957" s="152"/>
    </row>
    <row r="2958">
      <c r="A2958" s="152"/>
      <c r="B2958" s="152"/>
    </row>
    <row r="2959">
      <c r="A2959" s="152"/>
      <c r="B2959" s="152"/>
    </row>
    <row r="2960">
      <c r="A2960" s="152"/>
      <c r="B2960" s="152"/>
    </row>
    <row r="2961">
      <c r="A2961" s="152"/>
      <c r="B2961" s="152"/>
    </row>
    <row r="2962">
      <c r="A2962" s="152"/>
      <c r="B2962" s="152"/>
    </row>
    <row r="2963">
      <c r="A2963" s="152"/>
      <c r="B2963" s="152"/>
    </row>
    <row r="2964">
      <c r="A2964" s="152"/>
      <c r="B2964" s="152"/>
    </row>
    <row r="2965">
      <c r="A2965" s="152"/>
      <c r="B2965" s="152"/>
    </row>
    <row r="2966">
      <c r="A2966" s="152"/>
      <c r="B2966" s="152"/>
    </row>
    <row r="2967">
      <c r="A2967" s="152"/>
      <c r="B2967" s="152"/>
    </row>
    <row r="2968">
      <c r="A2968" s="152"/>
      <c r="B2968" s="152"/>
    </row>
    <row r="2969">
      <c r="A2969" s="152"/>
      <c r="B2969" s="152"/>
    </row>
    <row r="2970">
      <c r="A2970" s="152"/>
      <c r="B2970" s="152"/>
    </row>
    <row r="2971">
      <c r="A2971" s="152"/>
      <c r="B2971" s="152"/>
    </row>
    <row r="2972">
      <c r="A2972" s="152"/>
      <c r="B2972" s="152"/>
    </row>
    <row r="2973">
      <c r="A2973" s="152"/>
      <c r="B2973" s="152"/>
    </row>
    <row r="2974">
      <c r="A2974" s="152"/>
      <c r="B2974" s="152"/>
    </row>
    <row r="2975">
      <c r="A2975" s="152"/>
      <c r="B2975" s="152"/>
    </row>
    <row r="2976">
      <c r="A2976" s="152"/>
      <c r="B2976" s="152"/>
    </row>
    <row r="2977">
      <c r="A2977" s="152"/>
      <c r="B2977" s="152"/>
    </row>
    <row r="2978">
      <c r="A2978" s="152"/>
      <c r="B2978" s="152"/>
    </row>
    <row r="2979">
      <c r="A2979" s="152"/>
      <c r="B2979" s="152"/>
    </row>
    <row r="2980">
      <c r="A2980" s="152"/>
      <c r="B2980" s="152"/>
    </row>
    <row r="2981">
      <c r="A2981" s="152"/>
      <c r="B2981" s="152"/>
    </row>
    <row r="2982">
      <c r="A2982" s="152"/>
      <c r="B2982" s="152"/>
    </row>
    <row r="2983">
      <c r="A2983" s="152"/>
      <c r="B2983" s="152"/>
    </row>
    <row r="2984">
      <c r="A2984" s="152"/>
      <c r="B2984" s="152"/>
    </row>
    <row r="2985">
      <c r="A2985" s="152"/>
      <c r="B2985" s="152"/>
    </row>
    <row r="2986">
      <c r="A2986" s="152"/>
      <c r="B2986" s="152"/>
    </row>
    <row r="2987">
      <c r="A2987" s="152"/>
      <c r="B2987" s="152"/>
    </row>
    <row r="2988">
      <c r="A2988" s="152"/>
      <c r="B2988" s="152"/>
    </row>
    <row r="2989">
      <c r="A2989" s="152"/>
      <c r="B2989" s="152"/>
    </row>
    <row r="2990">
      <c r="A2990" s="152"/>
      <c r="B2990" s="152"/>
    </row>
    <row r="2991">
      <c r="A2991" s="152"/>
      <c r="B2991" s="152"/>
    </row>
    <row r="2992">
      <c r="A2992" s="152"/>
      <c r="B2992" s="152"/>
    </row>
    <row r="2993">
      <c r="A2993" s="152"/>
      <c r="B2993" s="152"/>
    </row>
    <row r="2994">
      <c r="A2994" s="152"/>
      <c r="B2994" s="152"/>
    </row>
    <row r="2995">
      <c r="A2995" s="152"/>
      <c r="B2995" s="152"/>
    </row>
    <row r="2996">
      <c r="A2996" s="152"/>
      <c r="B2996" s="152"/>
    </row>
    <row r="2997">
      <c r="A2997" s="152"/>
      <c r="B2997" s="152"/>
    </row>
    <row r="2998">
      <c r="A2998" s="152"/>
      <c r="B2998" s="152"/>
    </row>
    <row r="2999">
      <c r="A2999" s="152"/>
      <c r="B2999" s="152"/>
    </row>
    <row r="3000">
      <c r="A3000" s="152"/>
      <c r="B3000" s="152"/>
    </row>
    <row r="3001">
      <c r="A3001" s="152"/>
      <c r="B3001" s="152"/>
    </row>
    <row r="3002">
      <c r="A3002" s="152"/>
      <c r="B3002" s="152"/>
    </row>
    <row r="3003">
      <c r="A3003" s="152"/>
      <c r="B3003" s="152"/>
    </row>
    <row r="3004">
      <c r="A3004" s="152"/>
      <c r="B3004" s="152"/>
    </row>
    <row r="3005">
      <c r="A3005" s="152"/>
      <c r="B3005" s="152"/>
    </row>
    <row r="3006">
      <c r="A3006" s="152"/>
      <c r="B3006" s="152"/>
    </row>
    <row r="3007">
      <c r="A3007" s="152"/>
      <c r="B3007" s="152"/>
    </row>
    <row r="3008">
      <c r="A3008" s="152"/>
      <c r="B3008" s="152"/>
    </row>
    <row r="3009">
      <c r="A3009" s="152"/>
      <c r="B3009" s="152"/>
    </row>
    <row r="3010">
      <c r="A3010" s="152"/>
      <c r="B3010" s="152"/>
    </row>
    <row r="3011">
      <c r="A3011" s="152"/>
      <c r="B3011" s="152"/>
    </row>
    <row r="3012">
      <c r="A3012" s="152"/>
      <c r="B3012" s="152"/>
    </row>
    <row r="3013">
      <c r="A3013" s="152"/>
      <c r="B3013" s="152"/>
    </row>
    <row r="3014">
      <c r="A3014" s="152"/>
      <c r="B3014" s="152"/>
    </row>
    <row r="3015">
      <c r="A3015" s="152"/>
      <c r="B3015" s="152"/>
    </row>
    <row r="3016">
      <c r="A3016" s="152"/>
      <c r="B3016" s="152"/>
    </row>
    <row r="3017">
      <c r="A3017" s="152"/>
      <c r="B3017" s="152"/>
    </row>
    <row r="3018">
      <c r="A3018" s="152"/>
      <c r="B3018" s="152"/>
    </row>
    <row r="3019">
      <c r="A3019" s="152"/>
      <c r="B3019" s="152"/>
    </row>
    <row r="3020">
      <c r="A3020" s="152"/>
      <c r="B3020" s="152"/>
    </row>
    <row r="3021">
      <c r="A3021" s="152"/>
      <c r="B3021" s="152"/>
    </row>
    <row r="3022">
      <c r="A3022" s="152"/>
      <c r="B3022" s="152"/>
    </row>
    <row r="3023">
      <c r="A3023" s="152"/>
      <c r="B3023" s="152"/>
    </row>
    <row r="3024">
      <c r="A3024" s="152"/>
      <c r="B3024" s="152"/>
    </row>
    <row r="3025">
      <c r="A3025" s="152"/>
      <c r="B3025" s="152"/>
    </row>
    <row r="3026">
      <c r="A3026" s="152"/>
      <c r="B3026" s="152"/>
    </row>
    <row r="3027">
      <c r="A3027" s="152"/>
      <c r="B3027" s="152"/>
    </row>
    <row r="3028">
      <c r="A3028" s="152"/>
      <c r="B3028" s="152"/>
    </row>
    <row r="3029">
      <c r="A3029" s="152"/>
      <c r="B3029" s="152"/>
    </row>
    <row r="3030">
      <c r="A3030" s="152"/>
      <c r="B3030" s="152"/>
    </row>
    <row r="3031">
      <c r="A3031" s="152"/>
      <c r="B3031" s="152"/>
    </row>
    <row r="3032">
      <c r="A3032" s="152"/>
      <c r="B3032" s="152"/>
    </row>
    <row r="3033">
      <c r="A3033" s="152"/>
      <c r="B3033" s="152"/>
    </row>
    <row r="3034">
      <c r="A3034" s="152"/>
      <c r="B3034" s="152"/>
    </row>
    <row r="3035">
      <c r="A3035" s="152"/>
      <c r="B3035" s="152"/>
    </row>
    <row r="3036">
      <c r="A3036" s="152"/>
      <c r="B3036" s="152"/>
    </row>
    <row r="3037">
      <c r="A3037" s="152"/>
      <c r="B3037" s="152"/>
    </row>
    <row r="3038">
      <c r="A3038" s="152"/>
      <c r="B3038" s="152"/>
    </row>
    <row r="3039">
      <c r="A3039" s="152"/>
      <c r="B3039" s="152"/>
    </row>
    <row r="3040">
      <c r="A3040" s="152"/>
      <c r="B3040" s="152"/>
    </row>
    <row r="3041">
      <c r="A3041" s="152"/>
      <c r="B3041" s="152"/>
    </row>
    <row r="3042">
      <c r="A3042" s="152"/>
      <c r="B3042" s="152"/>
    </row>
    <row r="3043">
      <c r="A3043" s="152"/>
      <c r="B3043" s="152"/>
    </row>
    <row r="3044">
      <c r="A3044" s="152"/>
      <c r="B3044" s="152"/>
    </row>
    <row r="3045">
      <c r="A3045" s="152"/>
      <c r="B3045" s="152"/>
    </row>
    <row r="3046">
      <c r="A3046" s="152"/>
      <c r="B3046" s="152"/>
    </row>
    <row r="3047">
      <c r="A3047" s="152"/>
      <c r="B3047" s="152"/>
    </row>
    <row r="3048">
      <c r="A3048" s="152"/>
      <c r="B3048" s="152"/>
    </row>
    <row r="3049">
      <c r="A3049" s="152"/>
      <c r="B3049" s="152"/>
    </row>
    <row r="3050">
      <c r="A3050" s="152"/>
      <c r="B3050" s="152"/>
    </row>
    <row r="3051">
      <c r="A3051" s="152"/>
      <c r="B3051" s="152"/>
    </row>
    <row r="3052">
      <c r="A3052" s="152"/>
      <c r="B3052" s="152"/>
    </row>
    <row r="3053">
      <c r="A3053" s="152"/>
      <c r="B3053" s="152"/>
    </row>
    <row r="3054">
      <c r="A3054" s="152"/>
      <c r="B3054" s="152"/>
    </row>
    <row r="3055">
      <c r="A3055" s="152"/>
      <c r="B3055" s="152"/>
    </row>
    <row r="3056">
      <c r="A3056" s="152"/>
      <c r="B3056" s="152"/>
    </row>
    <row r="3057">
      <c r="A3057" s="152"/>
      <c r="B3057" s="152"/>
    </row>
    <row r="3058">
      <c r="A3058" s="152"/>
      <c r="B3058" s="152"/>
    </row>
    <row r="3059">
      <c r="A3059" s="152"/>
      <c r="B3059" s="152"/>
    </row>
    <row r="3060">
      <c r="A3060" s="152"/>
      <c r="B3060" s="152"/>
    </row>
    <row r="3061">
      <c r="A3061" s="152"/>
      <c r="B3061" s="152"/>
    </row>
    <row r="3062">
      <c r="A3062" s="152"/>
      <c r="B3062" s="152"/>
    </row>
    <row r="3063">
      <c r="A3063" s="152"/>
      <c r="B3063" s="152"/>
    </row>
    <row r="3064">
      <c r="A3064" s="152"/>
      <c r="B3064" s="152"/>
    </row>
    <row r="3065">
      <c r="A3065" s="152"/>
      <c r="B3065" s="152"/>
    </row>
    <row r="3066">
      <c r="A3066" s="152"/>
      <c r="B3066" s="152"/>
    </row>
    <row r="3067">
      <c r="A3067" s="152"/>
      <c r="B3067" s="152"/>
    </row>
    <row r="3068">
      <c r="A3068" s="152"/>
      <c r="B3068" s="152"/>
    </row>
    <row r="3069">
      <c r="A3069" s="152"/>
      <c r="B3069" s="152"/>
    </row>
    <row r="3070">
      <c r="A3070" s="152"/>
      <c r="B3070" s="152"/>
    </row>
    <row r="3071">
      <c r="A3071" s="152"/>
      <c r="B3071" s="152"/>
    </row>
    <row r="3072">
      <c r="A3072" s="152"/>
      <c r="B3072" s="152"/>
    </row>
    <row r="3073">
      <c r="A3073" s="152"/>
      <c r="B3073" s="152"/>
    </row>
    <row r="3074">
      <c r="A3074" s="152"/>
      <c r="B3074" s="152"/>
    </row>
    <row r="3075">
      <c r="A3075" s="152"/>
      <c r="B3075" s="152"/>
    </row>
    <row r="3076">
      <c r="A3076" s="152"/>
      <c r="B3076" s="152"/>
    </row>
    <row r="3077">
      <c r="A3077" s="152"/>
      <c r="B3077" s="152"/>
    </row>
    <row r="3078">
      <c r="A3078" s="152"/>
      <c r="B3078" s="152"/>
    </row>
    <row r="3079">
      <c r="A3079" s="152"/>
      <c r="B3079" s="152"/>
    </row>
    <row r="3080">
      <c r="A3080" s="152"/>
      <c r="B3080" s="152"/>
    </row>
    <row r="3081">
      <c r="A3081" s="152"/>
      <c r="B3081" s="152"/>
    </row>
    <row r="3082">
      <c r="A3082" s="152"/>
      <c r="B3082" s="152"/>
    </row>
    <row r="3083">
      <c r="A3083" s="152"/>
      <c r="B3083" s="152"/>
    </row>
    <row r="3084">
      <c r="A3084" s="152"/>
      <c r="B3084" s="152"/>
    </row>
    <row r="3085">
      <c r="A3085" s="152"/>
      <c r="B3085" s="152"/>
    </row>
    <row r="3086">
      <c r="A3086" s="152"/>
      <c r="B3086" s="152"/>
    </row>
    <row r="3087">
      <c r="A3087" s="152"/>
      <c r="B3087" s="152"/>
    </row>
    <row r="3088">
      <c r="A3088" s="152"/>
      <c r="B3088" s="152"/>
    </row>
    <row r="3089">
      <c r="A3089" s="152"/>
      <c r="B3089" s="152"/>
    </row>
    <row r="3090">
      <c r="A3090" s="152"/>
      <c r="B3090" s="152"/>
    </row>
    <row r="3091">
      <c r="A3091" s="152"/>
      <c r="B3091" s="152"/>
    </row>
    <row r="3092">
      <c r="A3092" s="152"/>
      <c r="B3092" s="152"/>
    </row>
    <row r="3093">
      <c r="A3093" s="152"/>
      <c r="B3093" s="152"/>
    </row>
    <row r="3094">
      <c r="A3094" s="152"/>
      <c r="B3094" s="152"/>
    </row>
    <row r="3095">
      <c r="A3095" s="152"/>
      <c r="B3095" s="152"/>
    </row>
    <row r="3096">
      <c r="A3096" s="152"/>
      <c r="B3096" s="152"/>
    </row>
    <row r="3097">
      <c r="A3097" s="152"/>
      <c r="B3097" s="152"/>
    </row>
    <row r="3098">
      <c r="A3098" s="152"/>
      <c r="B3098" s="152"/>
    </row>
    <row r="3099">
      <c r="A3099" s="152"/>
      <c r="B3099" s="152"/>
    </row>
    <row r="3100">
      <c r="A3100" s="152"/>
      <c r="B3100" s="152"/>
    </row>
    <row r="3101">
      <c r="A3101" s="152"/>
      <c r="B3101" s="152"/>
    </row>
    <row r="3102">
      <c r="A3102" s="152"/>
      <c r="B3102" s="152"/>
    </row>
    <row r="3103">
      <c r="A3103" s="152"/>
      <c r="B3103" s="152"/>
    </row>
    <row r="3104">
      <c r="A3104" s="152"/>
      <c r="B3104" s="152"/>
    </row>
    <row r="3105">
      <c r="A3105" s="152"/>
      <c r="B3105" s="152"/>
    </row>
    <row r="3106">
      <c r="A3106" s="152"/>
      <c r="B3106" s="152"/>
    </row>
    <row r="3107">
      <c r="A3107" s="152"/>
      <c r="B3107" s="152"/>
    </row>
    <row r="3108">
      <c r="A3108" s="152"/>
      <c r="B3108" s="152"/>
    </row>
    <row r="3109">
      <c r="A3109" s="152"/>
      <c r="B3109" s="152"/>
    </row>
    <row r="3110">
      <c r="A3110" s="152"/>
      <c r="B3110" s="152"/>
    </row>
    <row r="3111">
      <c r="A3111" s="152"/>
      <c r="B3111" s="152"/>
    </row>
    <row r="3112">
      <c r="A3112" s="152"/>
      <c r="B3112" s="152"/>
    </row>
    <row r="3113">
      <c r="A3113" s="152"/>
      <c r="B3113" s="152"/>
    </row>
    <row r="3114">
      <c r="A3114" s="152"/>
      <c r="B3114" s="152"/>
    </row>
    <row r="3115">
      <c r="A3115" s="152"/>
      <c r="B3115" s="152"/>
    </row>
    <row r="3116">
      <c r="A3116" s="152"/>
      <c r="B3116" s="152"/>
    </row>
    <row r="3117">
      <c r="A3117" s="152"/>
      <c r="B3117" s="152"/>
    </row>
    <row r="3118">
      <c r="A3118" s="152"/>
      <c r="B3118" s="152"/>
    </row>
    <row r="3119">
      <c r="A3119" s="152"/>
      <c r="B3119" s="152"/>
    </row>
    <row r="3120">
      <c r="A3120" s="152"/>
      <c r="B3120" s="152"/>
    </row>
    <row r="3121">
      <c r="A3121" s="152"/>
      <c r="B3121" s="152"/>
    </row>
    <row r="3122">
      <c r="A3122" s="152"/>
      <c r="B3122" s="152"/>
    </row>
    <row r="3123">
      <c r="A3123" s="152"/>
      <c r="B3123" s="152"/>
    </row>
    <row r="3124">
      <c r="A3124" s="152"/>
      <c r="B3124" s="152"/>
    </row>
    <row r="3125">
      <c r="A3125" s="152"/>
      <c r="B3125" s="152"/>
    </row>
    <row r="3126">
      <c r="A3126" s="152"/>
      <c r="B3126" s="152"/>
    </row>
    <row r="3127">
      <c r="A3127" s="152"/>
      <c r="B3127" s="152"/>
    </row>
    <row r="3128">
      <c r="A3128" s="152"/>
      <c r="B3128" s="152"/>
    </row>
    <row r="3129">
      <c r="A3129" s="152"/>
      <c r="B3129" s="152"/>
    </row>
    <row r="3130">
      <c r="A3130" s="152"/>
      <c r="B3130" s="152"/>
    </row>
    <row r="3131">
      <c r="A3131" s="152"/>
      <c r="B3131" s="152"/>
    </row>
    <row r="3132">
      <c r="A3132" s="152"/>
      <c r="B3132" s="152"/>
    </row>
    <row r="3133">
      <c r="A3133" s="152"/>
      <c r="B3133" s="152"/>
    </row>
    <row r="3134">
      <c r="A3134" s="152"/>
      <c r="B3134" s="152"/>
    </row>
    <row r="3135">
      <c r="A3135" s="152"/>
      <c r="B3135" s="152"/>
    </row>
    <row r="3136">
      <c r="A3136" s="152"/>
      <c r="B3136" s="152"/>
    </row>
    <row r="3137">
      <c r="A3137" s="152"/>
      <c r="B3137" s="152"/>
    </row>
    <row r="3138">
      <c r="A3138" s="152"/>
      <c r="B3138" s="152"/>
    </row>
    <row r="3139">
      <c r="A3139" s="152"/>
      <c r="B3139" s="152"/>
    </row>
    <row r="3140">
      <c r="A3140" s="152"/>
      <c r="B3140" s="152"/>
    </row>
    <row r="3141">
      <c r="A3141" s="152"/>
      <c r="B3141" s="152"/>
    </row>
    <row r="3142">
      <c r="A3142" s="152"/>
      <c r="B3142" s="152"/>
    </row>
    <row r="3143">
      <c r="A3143" s="152"/>
      <c r="B3143" s="152"/>
    </row>
    <row r="3144">
      <c r="A3144" s="152"/>
      <c r="B3144" s="152"/>
    </row>
    <row r="3145">
      <c r="A3145" s="152"/>
      <c r="B3145" s="152"/>
    </row>
    <row r="3146">
      <c r="A3146" s="152"/>
      <c r="B3146" s="152"/>
    </row>
    <row r="3147">
      <c r="A3147" s="152"/>
      <c r="B3147" s="152"/>
    </row>
    <row r="3148">
      <c r="A3148" s="152"/>
      <c r="B3148" s="152"/>
    </row>
    <row r="3149">
      <c r="A3149" s="152"/>
      <c r="B3149" s="152"/>
    </row>
    <row r="3150">
      <c r="A3150" s="152"/>
      <c r="B3150" s="152"/>
    </row>
    <row r="3151">
      <c r="A3151" s="152"/>
      <c r="B3151" s="152"/>
    </row>
    <row r="3152">
      <c r="A3152" s="152"/>
      <c r="B3152" s="152"/>
    </row>
    <row r="3153">
      <c r="A3153" s="152"/>
      <c r="B3153" s="152"/>
    </row>
    <row r="3154">
      <c r="A3154" s="152"/>
      <c r="B3154" s="152"/>
    </row>
    <row r="3155">
      <c r="A3155" s="152"/>
      <c r="B3155" s="152"/>
    </row>
    <row r="3156">
      <c r="A3156" s="152"/>
      <c r="B3156" s="152"/>
    </row>
    <row r="3157">
      <c r="A3157" s="152"/>
      <c r="B3157" s="152"/>
    </row>
    <row r="3158">
      <c r="A3158" s="152"/>
      <c r="B3158" s="152"/>
    </row>
    <row r="3159">
      <c r="A3159" s="152"/>
      <c r="B3159" s="152"/>
    </row>
    <row r="3160">
      <c r="A3160" s="152"/>
      <c r="B3160" s="152"/>
    </row>
    <row r="3161">
      <c r="A3161" s="152"/>
      <c r="B3161" s="152"/>
    </row>
    <row r="3162">
      <c r="A3162" s="152"/>
      <c r="B3162" s="152"/>
    </row>
    <row r="3163">
      <c r="A3163" s="152"/>
      <c r="B3163" s="152"/>
    </row>
    <row r="3164">
      <c r="A3164" s="152"/>
      <c r="B3164" s="152"/>
    </row>
    <row r="3165">
      <c r="A3165" s="152"/>
      <c r="B3165" s="152"/>
    </row>
    <row r="3166">
      <c r="A3166" s="152"/>
      <c r="B3166" s="152"/>
    </row>
    <row r="3167">
      <c r="A3167" s="152"/>
      <c r="B3167" s="152"/>
    </row>
    <row r="3168">
      <c r="A3168" s="152"/>
      <c r="B3168" s="152"/>
    </row>
    <row r="3169">
      <c r="A3169" s="152"/>
      <c r="B3169" s="152"/>
    </row>
    <row r="3170">
      <c r="A3170" s="152"/>
      <c r="B3170" s="152"/>
    </row>
    <row r="3171">
      <c r="A3171" s="152"/>
      <c r="B3171" s="152"/>
    </row>
    <row r="3172">
      <c r="A3172" s="152"/>
      <c r="B3172" s="152"/>
    </row>
    <row r="3173">
      <c r="A3173" s="152"/>
      <c r="B3173" s="152"/>
    </row>
    <row r="3174">
      <c r="A3174" s="152"/>
      <c r="B3174" s="152"/>
    </row>
    <row r="3175">
      <c r="A3175" s="152"/>
      <c r="B3175" s="152"/>
    </row>
    <row r="3176">
      <c r="A3176" s="152"/>
      <c r="B3176" s="152"/>
    </row>
    <row r="3177">
      <c r="A3177" s="152"/>
      <c r="B3177" s="152"/>
    </row>
    <row r="3178">
      <c r="A3178" s="152"/>
      <c r="B3178" s="152"/>
    </row>
    <row r="3179">
      <c r="A3179" s="152"/>
      <c r="B3179" s="152"/>
    </row>
    <row r="3180">
      <c r="A3180" s="152"/>
      <c r="B3180" s="152"/>
    </row>
    <row r="3181">
      <c r="A3181" s="152"/>
      <c r="B3181" s="152"/>
    </row>
    <row r="3182">
      <c r="A3182" s="152"/>
      <c r="B3182" s="152"/>
    </row>
    <row r="3183">
      <c r="A3183" s="152"/>
      <c r="B3183" s="152"/>
    </row>
    <row r="3184">
      <c r="A3184" s="152"/>
      <c r="B3184" s="152"/>
    </row>
    <row r="3185">
      <c r="A3185" s="152"/>
      <c r="B3185" s="152"/>
    </row>
    <row r="3186">
      <c r="A3186" s="152"/>
      <c r="B3186" s="152"/>
    </row>
    <row r="3187">
      <c r="A3187" s="152"/>
      <c r="B3187" s="152"/>
    </row>
    <row r="3188">
      <c r="A3188" s="152"/>
      <c r="B3188" s="152"/>
    </row>
    <row r="3189">
      <c r="A3189" s="152"/>
      <c r="B3189" s="152"/>
    </row>
    <row r="3190">
      <c r="A3190" s="152"/>
      <c r="B3190" s="152"/>
    </row>
    <row r="3191">
      <c r="A3191" s="152"/>
      <c r="B3191" s="152"/>
    </row>
    <row r="3192">
      <c r="A3192" s="152"/>
      <c r="B3192" s="152"/>
    </row>
    <row r="3193">
      <c r="A3193" s="152"/>
      <c r="B3193" s="152"/>
    </row>
    <row r="3194">
      <c r="A3194" s="152"/>
      <c r="B3194" s="152"/>
    </row>
    <row r="3195">
      <c r="A3195" s="152"/>
      <c r="B3195" s="152"/>
    </row>
    <row r="3196">
      <c r="A3196" s="152"/>
      <c r="B3196" s="152"/>
    </row>
    <row r="3197">
      <c r="A3197" s="152"/>
      <c r="B3197" s="152"/>
    </row>
    <row r="3198">
      <c r="A3198" s="152"/>
      <c r="B3198" s="152"/>
    </row>
    <row r="3199">
      <c r="A3199" s="152"/>
      <c r="B3199" s="152"/>
    </row>
    <row r="3200">
      <c r="A3200" s="152"/>
      <c r="B3200" s="152"/>
    </row>
    <row r="3201">
      <c r="A3201" s="152"/>
      <c r="B3201" s="152"/>
    </row>
    <row r="3202">
      <c r="A3202" s="152"/>
      <c r="B3202" s="152"/>
    </row>
    <row r="3203">
      <c r="A3203" s="152"/>
      <c r="B3203" s="152"/>
    </row>
    <row r="3204">
      <c r="A3204" s="152"/>
      <c r="B3204" s="152"/>
    </row>
    <row r="3205">
      <c r="A3205" s="152"/>
      <c r="B3205" s="152"/>
    </row>
    <row r="3206">
      <c r="A3206" s="152"/>
      <c r="B3206" s="152"/>
    </row>
    <row r="3207">
      <c r="A3207" s="152"/>
      <c r="B3207" s="152"/>
    </row>
    <row r="3208">
      <c r="A3208" s="152"/>
      <c r="B3208" s="152"/>
    </row>
    <row r="3209">
      <c r="A3209" s="152"/>
      <c r="B3209" s="152"/>
    </row>
    <row r="3210">
      <c r="A3210" s="152"/>
      <c r="B3210" s="152"/>
    </row>
    <row r="3211">
      <c r="A3211" s="152"/>
      <c r="B3211" s="152"/>
    </row>
    <row r="3212">
      <c r="A3212" s="152"/>
      <c r="B3212" s="152"/>
    </row>
    <row r="3213">
      <c r="A3213" s="152"/>
      <c r="B3213" s="152"/>
    </row>
    <row r="3214">
      <c r="A3214" s="152"/>
      <c r="B3214" s="152"/>
    </row>
    <row r="3215">
      <c r="A3215" s="152"/>
      <c r="B3215" s="152"/>
    </row>
    <row r="3216">
      <c r="A3216" s="152"/>
      <c r="B3216" s="152"/>
    </row>
    <row r="3217">
      <c r="A3217" s="152"/>
      <c r="B3217" s="152"/>
    </row>
    <row r="3218">
      <c r="A3218" s="152"/>
      <c r="B3218" s="152"/>
    </row>
    <row r="3219">
      <c r="A3219" s="152"/>
      <c r="B3219" s="152"/>
    </row>
    <row r="3220">
      <c r="A3220" s="152"/>
      <c r="B3220" s="152"/>
    </row>
    <row r="3221">
      <c r="A3221" s="152"/>
      <c r="B3221" s="152"/>
    </row>
    <row r="3222">
      <c r="A3222" s="152"/>
      <c r="B3222" s="152"/>
    </row>
    <row r="3223">
      <c r="A3223" s="152"/>
      <c r="B3223" s="152"/>
    </row>
    <row r="3224">
      <c r="A3224" s="152"/>
      <c r="B3224" s="152"/>
    </row>
    <row r="3225">
      <c r="A3225" s="152"/>
      <c r="B3225" s="152"/>
    </row>
    <row r="3226">
      <c r="A3226" s="152"/>
      <c r="B3226" s="152"/>
    </row>
    <row r="3227">
      <c r="A3227" s="152"/>
      <c r="B3227" s="152"/>
    </row>
    <row r="3228">
      <c r="A3228" s="152"/>
      <c r="B3228" s="152"/>
    </row>
    <row r="3229">
      <c r="A3229" s="152"/>
      <c r="B3229" s="152"/>
    </row>
    <row r="3230">
      <c r="A3230" s="152"/>
      <c r="B3230" s="152"/>
    </row>
    <row r="3231">
      <c r="A3231" s="152"/>
      <c r="B3231" s="152"/>
    </row>
    <row r="3232">
      <c r="A3232" s="152"/>
      <c r="B3232" s="152"/>
    </row>
    <row r="3233">
      <c r="A3233" s="152"/>
      <c r="B3233" s="152"/>
    </row>
    <row r="3234">
      <c r="A3234" s="152"/>
      <c r="B3234" s="152"/>
    </row>
    <row r="3235">
      <c r="A3235" s="152"/>
      <c r="B3235" s="152"/>
    </row>
    <row r="3236">
      <c r="A3236" s="152"/>
      <c r="B3236" s="152"/>
    </row>
    <row r="3237">
      <c r="A3237" s="152"/>
      <c r="B3237" s="152"/>
    </row>
    <row r="3238">
      <c r="A3238" s="152"/>
      <c r="B3238" s="152"/>
    </row>
    <row r="3239">
      <c r="A3239" s="152"/>
      <c r="B3239" s="152"/>
    </row>
    <row r="3240">
      <c r="A3240" s="152"/>
      <c r="B3240" s="152"/>
    </row>
    <row r="3241">
      <c r="A3241" s="152"/>
      <c r="B3241" s="152"/>
    </row>
    <row r="3242">
      <c r="A3242" s="152"/>
      <c r="B3242" s="152"/>
    </row>
    <row r="3243">
      <c r="A3243" s="152"/>
      <c r="B3243" s="152"/>
    </row>
    <row r="3244">
      <c r="A3244" s="152"/>
      <c r="B3244" s="152"/>
    </row>
    <row r="3245">
      <c r="A3245" s="152"/>
      <c r="B3245" s="152"/>
    </row>
    <row r="3246">
      <c r="A3246" s="152"/>
      <c r="B3246" s="152"/>
    </row>
    <row r="3247">
      <c r="A3247" s="152"/>
      <c r="B3247" s="152"/>
    </row>
    <row r="3248">
      <c r="A3248" s="152"/>
      <c r="B3248" s="152"/>
    </row>
    <row r="3249">
      <c r="A3249" s="152"/>
      <c r="B3249" s="152"/>
    </row>
    <row r="3250">
      <c r="A3250" s="152"/>
      <c r="B3250" s="152"/>
    </row>
    <row r="3251">
      <c r="A3251" s="152"/>
      <c r="B3251" s="152"/>
    </row>
    <row r="3252">
      <c r="A3252" s="152"/>
      <c r="B3252" s="152"/>
    </row>
    <row r="3253">
      <c r="A3253" s="152"/>
      <c r="B3253" s="152"/>
    </row>
    <row r="3254">
      <c r="A3254" s="152"/>
      <c r="B3254" s="152"/>
    </row>
    <row r="3255">
      <c r="A3255" s="152"/>
      <c r="B3255" s="152"/>
    </row>
    <row r="3256">
      <c r="A3256" s="152"/>
      <c r="B3256" s="152"/>
    </row>
    <row r="3257">
      <c r="A3257" s="152"/>
      <c r="B3257" s="152"/>
    </row>
    <row r="3258">
      <c r="A3258" s="152"/>
      <c r="B3258" s="152"/>
    </row>
    <row r="3259">
      <c r="A3259" s="152"/>
      <c r="B3259" s="152"/>
    </row>
    <row r="3260">
      <c r="A3260" s="152"/>
      <c r="B3260" s="152"/>
    </row>
    <row r="3261">
      <c r="A3261" s="152"/>
      <c r="B3261" s="152"/>
    </row>
    <row r="3262">
      <c r="A3262" s="152"/>
      <c r="B3262" s="152"/>
    </row>
    <row r="3263">
      <c r="A3263" s="152"/>
      <c r="B3263" s="152"/>
    </row>
    <row r="3264">
      <c r="A3264" s="152"/>
      <c r="B3264" s="152"/>
    </row>
    <row r="3265">
      <c r="A3265" s="152"/>
      <c r="B3265" s="152"/>
    </row>
    <row r="3266">
      <c r="A3266" s="152"/>
      <c r="B3266" s="152"/>
    </row>
    <row r="3267">
      <c r="A3267" s="152"/>
      <c r="B3267" s="152"/>
    </row>
    <row r="3268">
      <c r="A3268" s="152"/>
      <c r="B3268" s="152"/>
    </row>
    <row r="3269">
      <c r="A3269" s="152"/>
      <c r="B3269" s="152"/>
    </row>
    <row r="3270">
      <c r="A3270" s="152"/>
      <c r="B3270" s="152"/>
    </row>
    <row r="3271">
      <c r="A3271" s="152"/>
      <c r="B3271" s="152"/>
    </row>
    <row r="3272">
      <c r="A3272" s="152"/>
      <c r="B3272" s="152"/>
    </row>
    <row r="3273">
      <c r="A3273" s="152"/>
      <c r="B3273" s="152"/>
    </row>
    <row r="3274">
      <c r="A3274" s="152"/>
      <c r="B3274" s="152"/>
    </row>
    <row r="3275">
      <c r="A3275" s="152"/>
      <c r="B3275" s="152"/>
    </row>
    <row r="3276">
      <c r="A3276" s="152"/>
      <c r="B3276" s="152"/>
    </row>
    <row r="3277">
      <c r="A3277" s="152"/>
      <c r="B3277" s="152"/>
    </row>
    <row r="3278">
      <c r="A3278" s="152"/>
      <c r="B3278" s="152"/>
    </row>
    <row r="3279">
      <c r="A3279" s="152"/>
      <c r="B3279" s="152"/>
    </row>
    <row r="3280">
      <c r="A3280" s="152"/>
      <c r="B3280" s="152"/>
    </row>
    <row r="3281">
      <c r="A3281" s="152"/>
      <c r="B3281" s="152"/>
    </row>
    <row r="3282">
      <c r="A3282" s="152"/>
      <c r="B3282" s="152"/>
    </row>
    <row r="3283">
      <c r="A3283" s="152"/>
      <c r="B3283" s="152"/>
    </row>
    <row r="3284">
      <c r="A3284" s="152"/>
      <c r="B3284" s="152"/>
    </row>
    <row r="3285">
      <c r="A3285" s="152"/>
      <c r="B3285" s="152"/>
    </row>
    <row r="3286">
      <c r="A3286" s="152"/>
      <c r="B3286" s="152"/>
    </row>
    <row r="3287">
      <c r="A3287" s="152"/>
      <c r="B3287" s="152"/>
    </row>
    <row r="3288">
      <c r="A3288" s="152"/>
      <c r="B3288" s="152"/>
    </row>
    <row r="3289">
      <c r="A3289" s="152"/>
      <c r="B3289" s="152"/>
    </row>
    <row r="3290">
      <c r="A3290" s="152"/>
      <c r="B3290" s="152"/>
    </row>
    <row r="3291">
      <c r="A3291" s="152"/>
      <c r="B3291" s="152"/>
    </row>
    <row r="3292">
      <c r="A3292" s="152"/>
      <c r="B3292" s="152"/>
    </row>
    <row r="3293">
      <c r="A3293" s="152"/>
      <c r="B3293" s="152"/>
    </row>
    <row r="3294">
      <c r="A3294" s="152"/>
      <c r="B3294" s="152"/>
    </row>
    <row r="3295">
      <c r="A3295" s="152"/>
      <c r="B3295" s="152"/>
    </row>
    <row r="3296">
      <c r="A3296" s="152"/>
      <c r="B3296" s="152"/>
    </row>
    <row r="3297">
      <c r="A3297" s="152"/>
      <c r="B3297" s="152"/>
    </row>
    <row r="3298">
      <c r="A3298" s="152"/>
      <c r="B3298" s="152"/>
    </row>
    <row r="3299">
      <c r="A3299" s="152"/>
      <c r="B3299" s="152"/>
    </row>
    <row r="3300">
      <c r="A3300" s="152"/>
      <c r="B3300" s="152"/>
    </row>
    <row r="3301">
      <c r="A3301" s="152"/>
      <c r="B3301" s="152"/>
    </row>
    <row r="3302">
      <c r="A3302" s="152"/>
      <c r="B3302" s="152"/>
    </row>
    <row r="3303">
      <c r="A3303" s="152"/>
      <c r="B3303" s="152"/>
    </row>
    <row r="3304">
      <c r="A3304" s="152"/>
      <c r="B3304" s="152"/>
    </row>
    <row r="3305">
      <c r="A3305" s="152"/>
      <c r="B3305" s="152"/>
    </row>
    <row r="3306">
      <c r="A3306" s="152"/>
      <c r="B3306" s="152"/>
    </row>
    <row r="3307">
      <c r="A3307" s="152"/>
      <c r="B3307" s="152"/>
    </row>
    <row r="3308">
      <c r="A3308" s="152"/>
      <c r="B3308" s="152"/>
    </row>
    <row r="3309">
      <c r="A3309" s="152"/>
      <c r="B3309" s="152"/>
    </row>
    <row r="3310">
      <c r="A3310" s="152"/>
      <c r="B3310" s="152"/>
    </row>
    <row r="3311">
      <c r="A3311" s="152"/>
      <c r="B3311" s="152"/>
    </row>
    <row r="3312">
      <c r="A3312" s="152"/>
      <c r="B3312" s="152"/>
    </row>
    <row r="3313">
      <c r="A3313" s="152"/>
      <c r="B3313" s="152"/>
    </row>
    <row r="3314">
      <c r="A3314" s="152"/>
      <c r="B3314" s="152"/>
    </row>
    <row r="3315">
      <c r="A3315" s="152"/>
      <c r="B3315" s="152"/>
    </row>
    <row r="3316">
      <c r="A3316" s="152"/>
      <c r="B3316" s="152"/>
    </row>
    <row r="3317">
      <c r="A3317" s="152"/>
      <c r="B3317" s="152"/>
    </row>
    <row r="3318">
      <c r="A3318" s="152"/>
      <c r="B3318" s="152"/>
    </row>
    <row r="3319">
      <c r="A3319" s="152"/>
      <c r="B3319" s="152"/>
    </row>
    <row r="3320">
      <c r="A3320" s="152"/>
      <c r="B3320" s="152"/>
    </row>
    <row r="3321">
      <c r="A3321" s="152"/>
      <c r="B3321" s="152"/>
    </row>
    <row r="3322">
      <c r="A3322" s="152"/>
      <c r="B3322" s="152"/>
    </row>
    <row r="3323">
      <c r="A3323" s="152"/>
      <c r="B3323" s="152"/>
    </row>
    <row r="3324">
      <c r="A3324" s="152"/>
      <c r="B3324" s="152"/>
    </row>
    <row r="3325">
      <c r="A3325" s="152"/>
      <c r="B3325" s="152"/>
    </row>
    <row r="3326">
      <c r="A3326" s="152"/>
      <c r="B3326" s="152"/>
    </row>
    <row r="3327">
      <c r="A3327" s="152"/>
      <c r="B3327" s="152"/>
    </row>
    <row r="3328">
      <c r="A3328" s="152"/>
      <c r="B3328" s="152"/>
    </row>
    <row r="3329">
      <c r="A3329" s="152"/>
      <c r="B3329" s="152"/>
    </row>
    <row r="3330">
      <c r="A3330" s="152"/>
      <c r="B3330" s="152"/>
    </row>
    <row r="3331">
      <c r="A3331" s="152"/>
      <c r="B3331" s="152"/>
    </row>
    <row r="3332">
      <c r="A3332" s="152"/>
      <c r="B3332" s="152"/>
    </row>
    <row r="3333">
      <c r="A3333" s="152"/>
      <c r="B3333" s="152"/>
    </row>
    <row r="3334">
      <c r="A3334" s="152"/>
      <c r="B3334" s="152"/>
    </row>
    <row r="3335">
      <c r="A3335" s="152"/>
      <c r="B3335" s="152"/>
    </row>
    <row r="3336">
      <c r="A3336" s="152"/>
      <c r="B3336" s="152"/>
    </row>
    <row r="3337">
      <c r="A3337" s="152"/>
      <c r="B3337" s="152"/>
    </row>
    <row r="3338">
      <c r="A3338" s="152"/>
      <c r="B3338" s="152"/>
    </row>
    <row r="3339">
      <c r="A3339" s="152"/>
      <c r="B3339" s="152"/>
    </row>
    <row r="3340">
      <c r="A3340" s="152"/>
      <c r="B3340" s="152"/>
    </row>
    <row r="3341">
      <c r="A3341" s="152"/>
      <c r="B3341" s="152"/>
    </row>
    <row r="3342">
      <c r="A3342" s="152"/>
      <c r="B3342" s="152"/>
    </row>
    <row r="3343">
      <c r="A3343" s="152"/>
      <c r="B3343" s="152"/>
    </row>
    <row r="3344">
      <c r="A3344" s="152"/>
      <c r="B3344" s="152"/>
    </row>
    <row r="3345">
      <c r="A3345" s="152"/>
      <c r="B3345" s="152"/>
    </row>
    <row r="3346">
      <c r="A3346" s="152"/>
      <c r="B3346" s="152"/>
    </row>
    <row r="3347">
      <c r="A3347" s="152"/>
      <c r="B3347" s="152"/>
    </row>
    <row r="3348">
      <c r="A3348" s="152"/>
      <c r="B3348" s="152"/>
    </row>
    <row r="3349">
      <c r="A3349" s="152"/>
      <c r="B3349" s="152"/>
    </row>
    <row r="3350">
      <c r="A3350" s="152"/>
      <c r="B3350" s="152"/>
    </row>
    <row r="3351">
      <c r="A3351" s="152"/>
      <c r="B3351" s="152"/>
    </row>
    <row r="3352">
      <c r="A3352" s="152"/>
      <c r="B3352" s="152"/>
    </row>
    <row r="3353">
      <c r="A3353" s="152"/>
      <c r="B3353" s="152"/>
    </row>
    <row r="3354">
      <c r="A3354" s="152"/>
      <c r="B3354" s="152"/>
    </row>
    <row r="3355">
      <c r="A3355" s="152"/>
      <c r="B3355" s="152"/>
    </row>
    <row r="3356">
      <c r="A3356" s="152"/>
      <c r="B3356" s="152"/>
    </row>
    <row r="3357">
      <c r="A3357" s="152"/>
      <c r="B3357" s="152"/>
    </row>
    <row r="3358">
      <c r="A3358" s="152"/>
      <c r="B3358" s="152"/>
    </row>
    <row r="3359">
      <c r="A3359" s="152"/>
      <c r="B3359" s="152"/>
      <c r="O3359" s="161"/>
      <c r="P3359" s="161"/>
      <c r="Q3359" s="161"/>
    </row>
    <row r="3360">
      <c r="A3360" s="152"/>
      <c r="B3360" s="152"/>
      <c r="O3360" s="161"/>
      <c r="P3360" s="161"/>
      <c r="Q3360" s="161"/>
    </row>
    <row r="3361">
      <c r="A3361" s="152"/>
      <c r="B3361" s="152"/>
      <c r="O3361" s="161"/>
      <c r="P3361" s="161"/>
      <c r="Q3361" s="161"/>
    </row>
    <row r="3362">
      <c r="A3362" s="152"/>
      <c r="B3362" s="152"/>
      <c r="O3362" s="161"/>
      <c r="P3362" s="161"/>
      <c r="Q3362" s="161"/>
    </row>
    <row r="3363">
      <c r="A3363" s="152"/>
      <c r="B3363" s="152"/>
      <c r="O3363" s="161"/>
      <c r="P3363" s="161"/>
      <c r="Q3363" s="161"/>
    </row>
    <row r="3364">
      <c r="A3364" s="152"/>
      <c r="B3364" s="152"/>
      <c r="O3364" s="161"/>
      <c r="P3364" s="161"/>
      <c r="Q3364" s="161"/>
    </row>
    <row r="3365">
      <c r="A3365" s="152"/>
      <c r="B3365" s="152"/>
      <c r="O3365" s="161"/>
      <c r="P3365" s="161"/>
      <c r="Q3365" s="161"/>
    </row>
    <row r="3366">
      <c r="A3366" s="152"/>
      <c r="B3366" s="152"/>
      <c r="O3366" s="161"/>
      <c r="P3366" s="161"/>
      <c r="Q3366" s="161"/>
    </row>
    <row r="3367">
      <c r="A3367" s="152"/>
      <c r="B3367" s="152"/>
      <c r="O3367" s="161"/>
      <c r="P3367" s="161"/>
      <c r="Q3367" s="161"/>
    </row>
    <row r="3368">
      <c r="A3368" s="152"/>
      <c r="B3368" s="152"/>
      <c r="O3368" s="161"/>
      <c r="P3368" s="161"/>
      <c r="Q3368" s="161"/>
    </row>
    <row r="3369">
      <c r="A3369" s="152"/>
      <c r="B3369" s="152"/>
      <c r="O3369" s="161"/>
      <c r="P3369" s="161"/>
      <c r="Q3369" s="161"/>
    </row>
    <row r="3370">
      <c r="A3370" s="152"/>
      <c r="B3370" s="152"/>
      <c r="O3370" s="161"/>
      <c r="P3370" s="161"/>
      <c r="Q3370" s="161"/>
    </row>
    <row r="3371">
      <c r="A3371" s="152"/>
      <c r="B3371" s="152"/>
      <c r="O3371" s="161"/>
      <c r="P3371" s="161"/>
      <c r="Q3371" s="161"/>
    </row>
    <row r="3372">
      <c r="A3372" s="152"/>
      <c r="B3372" s="152"/>
      <c r="O3372" s="161"/>
      <c r="P3372" s="161"/>
      <c r="Q3372" s="161"/>
    </row>
    <row r="3373">
      <c r="A3373" s="152"/>
      <c r="B3373" s="152"/>
      <c r="O3373" s="161"/>
      <c r="P3373" s="161"/>
      <c r="Q3373" s="161"/>
    </row>
    <row r="3374">
      <c r="A3374" s="152"/>
      <c r="B3374" s="152"/>
      <c r="O3374" s="161"/>
      <c r="P3374" s="161"/>
      <c r="Q3374" s="161"/>
    </row>
    <row r="3375">
      <c r="A3375" s="152"/>
      <c r="B3375" s="152"/>
      <c r="O3375" s="161"/>
      <c r="P3375" s="161"/>
      <c r="Q3375" s="161"/>
    </row>
    <row r="3376">
      <c r="A3376" s="152"/>
      <c r="B3376" s="152"/>
      <c r="O3376" s="161"/>
      <c r="P3376" s="161"/>
      <c r="Q3376" s="161"/>
    </row>
    <row r="3377">
      <c r="A3377" s="152"/>
      <c r="B3377" s="152"/>
      <c r="O3377" s="161"/>
      <c r="P3377" s="161"/>
      <c r="Q3377" s="161"/>
    </row>
    <row r="3378">
      <c r="A3378" s="152"/>
      <c r="B3378" s="152"/>
      <c r="O3378" s="161"/>
      <c r="P3378" s="161"/>
      <c r="Q3378" s="161"/>
    </row>
    <row r="3379">
      <c r="A3379" s="152"/>
      <c r="B3379" s="152"/>
      <c r="O3379" s="161"/>
      <c r="P3379" s="161"/>
      <c r="Q3379" s="161"/>
    </row>
    <row r="3380">
      <c r="A3380" s="152"/>
      <c r="B3380" s="152"/>
      <c r="O3380" s="161"/>
      <c r="P3380" s="161"/>
      <c r="Q3380" s="161"/>
    </row>
    <row r="3381">
      <c r="A3381" s="152"/>
      <c r="B3381" s="152"/>
      <c r="O3381" s="161"/>
      <c r="P3381" s="161"/>
      <c r="Q3381" s="161"/>
    </row>
    <row r="3382">
      <c r="A3382" s="152"/>
      <c r="B3382" s="152"/>
      <c r="O3382" s="161"/>
      <c r="P3382" s="161"/>
      <c r="Q3382" s="161"/>
    </row>
    <row r="3383">
      <c r="A3383" s="152"/>
      <c r="B3383" s="152"/>
      <c r="O3383" s="161"/>
      <c r="P3383" s="161"/>
      <c r="Q3383" s="161"/>
    </row>
    <row r="3384">
      <c r="A3384" s="152"/>
      <c r="B3384" s="152"/>
      <c r="O3384" s="161"/>
      <c r="P3384" s="161"/>
      <c r="Q3384" s="161"/>
    </row>
    <row r="3385">
      <c r="A3385" s="152"/>
      <c r="B3385" s="152"/>
      <c r="O3385" s="161"/>
      <c r="P3385" s="161"/>
      <c r="Q3385" s="161"/>
    </row>
    <row r="3386">
      <c r="A3386" s="152"/>
      <c r="B3386" s="152"/>
      <c r="O3386" s="161"/>
      <c r="P3386" s="161"/>
      <c r="Q3386" s="161"/>
    </row>
    <row r="3387">
      <c r="A3387" s="152"/>
      <c r="B3387" s="152"/>
      <c r="O3387" s="161"/>
      <c r="P3387" s="161"/>
      <c r="Q3387" s="161"/>
    </row>
    <row r="3388">
      <c r="A3388" s="152"/>
      <c r="B3388" s="152"/>
      <c r="O3388" s="161"/>
      <c r="P3388" s="161"/>
      <c r="Q3388" s="161"/>
    </row>
    <row r="3389">
      <c r="A3389" s="152"/>
      <c r="B3389" s="152"/>
      <c r="O3389" s="161"/>
      <c r="P3389" s="161"/>
      <c r="Q3389" s="161"/>
    </row>
    <row r="3390">
      <c r="A3390" s="152"/>
      <c r="B3390" s="152"/>
      <c r="O3390" s="161"/>
      <c r="P3390" s="161"/>
      <c r="Q3390" s="161"/>
    </row>
    <row r="3391">
      <c r="A3391" s="152"/>
      <c r="B3391" s="152"/>
      <c r="O3391" s="161"/>
      <c r="P3391" s="161"/>
      <c r="Q3391" s="161"/>
    </row>
    <row r="3392">
      <c r="A3392" s="152"/>
      <c r="B3392" s="152"/>
      <c r="O3392" s="161"/>
      <c r="P3392" s="161"/>
      <c r="Q3392" s="161"/>
    </row>
    <row r="3393">
      <c r="A3393" s="152"/>
      <c r="B3393" s="152"/>
      <c r="O3393" s="161"/>
      <c r="P3393" s="161"/>
      <c r="Q3393" s="161"/>
    </row>
    <row r="3394">
      <c r="A3394" s="152"/>
      <c r="B3394" s="152"/>
      <c r="O3394" s="161"/>
      <c r="P3394" s="161"/>
      <c r="Q3394" s="161"/>
    </row>
    <row r="3395">
      <c r="A3395" s="152"/>
      <c r="B3395" s="152"/>
      <c r="O3395" s="161"/>
      <c r="P3395" s="161"/>
      <c r="Q3395" s="161"/>
    </row>
    <row r="3396">
      <c r="A3396" s="152"/>
      <c r="B3396" s="152"/>
      <c r="O3396" s="161"/>
      <c r="P3396" s="161"/>
      <c r="Q3396" s="161"/>
    </row>
    <row r="3397">
      <c r="A3397" s="152"/>
      <c r="B3397" s="152"/>
      <c r="O3397" s="161"/>
      <c r="P3397" s="161"/>
      <c r="Q3397" s="161"/>
    </row>
    <row r="3398">
      <c r="A3398" s="152"/>
      <c r="B3398" s="152"/>
      <c r="O3398" s="161"/>
      <c r="P3398" s="161"/>
      <c r="Q3398" s="161"/>
    </row>
    <row r="3399">
      <c r="A3399" s="152"/>
      <c r="B3399" s="152"/>
      <c r="O3399" s="161"/>
      <c r="P3399" s="161"/>
      <c r="Q3399" s="161"/>
    </row>
    <row r="3400">
      <c r="A3400" s="152"/>
      <c r="B3400" s="152"/>
      <c r="O3400" s="161"/>
      <c r="P3400" s="161"/>
      <c r="Q3400" s="161"/>
    </row>
    <row r="3401">
      <c r="A3401" s="152"/>
      <c r="B3401" s="152"/>
      <c r="O3401" s="161"/>
      <c r="P3401" s="161"/>
      <c r="Q3401" s="161"/>
    </row>
    <row r="3402">
      <c r="A3402" s="152"/>
      <c r="B3402" s="152"/>
      <c r="O3402" s="161"/>
      <c r="P3402" s="161"/>
      <c r="Q3402" s="161"/>
    </row>
    <row r="3403">
      <c r="A3403" s="152"/>
      <c r="B3403" s="152"/>
      <c r="O3403" s="161"/>
      <c r="P3403" s="161"/>
      <c r="Q3403" s="161"/>
    </row>
    <row r="3404">
      <c r="A3404" s="152"/>
      <c r="B3404" s="152"/>
      <c r="O3404" s="161"/>
      <c r="P3404" s="161"/>
      <c r="Q3404" s="161"/>
    </row>
    <row r="3405">
      <c r="A3405" s="152"/>
      <c r="B3405" s="152"/>
      <c r="O3405" s="161"/>
      <c r="P3405" s="161"/>
      <c r="Q3405" s="161"/>
    </row>
    <row r="3406">
      <c r="A3406" s="152"/>
      <c r="B3406" s="152"/>
      <c r="O3406" s="161"/>
      <c r="P3406" s="161"/>
      <c r="Q3406" s="161"/>
    </row>
    <row r="3407">
      <c r="A3407" s="152"/>
      <c r="B3407" s="152"/>
      <c r="O3407" s="161"/>
      <c r="P3407" s="161"/>
      <c r="Q3407" s="161"/>
    </row>
    <row r="3408">
      <c r="A3408" s="152"/>
      <c r="B3408" s="152"/>
      <c r="O3408" s="161"/>
      <c r="P3408" s="161"/>
      <c r="Q3408" s="161"/>
    </row>
    <row r="3409">
      <c r="A3409" s="152"/>
      <c r="B3409" s="152"/>
      <c r="O3409" s="161"/>
      <c r="P3409" s="161"/>
      <c r="Q3409" s="161"/>
    </row>
    <row r="3410">
      <c r="A3410" s="152"/>
      <c r="B3410" s="152"/>
      <c r="O3410" s="161"/>
      <c r="P3410" s="161"/>
      <c r="Q3410" s="161"/>
    </row>
    <row r="3411">
      <c r="A3411" s="152"/>
      <c r="B3411" s="152"/>
      <c r="O3411" s="161"/>
      <c r="P3411" s="161"/>
      <c r="Q3411" s="161"/>
    </row>
    <row r="3412">
      <c r="A3412" s="152"/>
      <c r="B3412" s="152"/>
      <c r="O3412" s="161"/>
      <c r="P3412" s="161"/>
      <c r="Q3412" s="161"/>
    </row>
    <row r="3413">
      <c r="A3413" s="152"/>
      <c r="B3413" s="152"/>
      <c r="O3413" s="161"/>
      <c r="P3413" s="161"/>
      <c r="Q3413" s="161"/>
    </row>
    <row r="3414">
      <c r="A3414" s="152"/>
      <c r="B3414" s="152"/>
      <c r="O3414" s="161"/>
      <c r="P3414" s="161"/>
      <c r="Q3414" s="161"/>
    </row>
    <row r="3415">
      <c r="A3415" s="152"/>
      <c r="B3415" s="152"/>
      <c r="O3415" s="161"/>
      <c r="P3415" s="161"/>
      <c r="Q3415" s="161"/>
    </row>
    <row r="3416">
      <c r="A3416" s="152"/>
      <c r="B3416" s="152"/>
      <c r="O3416" s="161"/>
      <c r="P3416" s="161"/>
      <c r="Q3416" s="161"/>
    </row>
    <row r="3417">
      <c r="A3417" s="152"/>
      <c r="B3417" s="152"/>
      <c r="O3417" s="161"/>
      <c r="P3417" s="161"/>
      <c r="Q3417" s="161"/>
    </row>
    <row r="3418">
      <c r="A3418" s="152"/>
      <c r="B3418" s="152"/>
      <c r="O3418" s="161"/>
      <c r="P3418" s="161"/>
      <c r="Q3418" s="161"/>
    </row>
    <row r="3419">
      <c r="A3419" s="152"/>
      <c r="B3419" s="152"/>
      <c r="O3419" s="161"/>
      <c r="P3419" s="161"/>
      <c r="Q3419" s="161"/>
    </row>
    <row r="3420">
      <c r="A3420" s="152"/>
      <c r="B3420" s="152"/>
      <c r="O3420" s="161"/>
      <c r="P3420" s="161"/>
      <c r="Q3420" s="161"/>
    </row>
    <row r="3421">
      <c r="A3421" s="152"/>
      <c r="B3421" s="152"/>
      <c r="O3421" s="161"/>
      <c r="P3421" s="161"/>
      <c r="Q3421" s="161"/>
    </row>
    <row r="3422">
      <c r="A3422" s="152"/>
      <c r="B3422" s="152"/>
      <c r="O3422" s="161"/>
      <c r="P3422" s="161"/>
      <c r="Q3422" s="161"/>
    </row>
    <row r="3423">
      <c r="A3423" s="152"/>
      <c r="B3423" s="152"/>
      <c r="O3423" s="161"/>
      <c r="P3423" s="161"/>
      <c r="Q3423" s="161"/>
    </row>
    <row r="3424">
      <c r="A3424" s="152"/>
      <c r="B3424" s="152"/>
      <c r="O3424" s="161"/>
      <c r="P3424" s="161"/>
      <c r="Q3424" s="161"/>
    </row>
    <row r="3425">
      <c r="A3425" s="152"/>
      <c r="B3425" s="152"/>
      <c r="O3425" s="161"/>
      <c r="P3425" s="161"/>
      <c r="Q3425" s="161"/>
    </row>
    <row r="3426">
      <c r="A3426" s="152"/>
      <c r="B3426" s="152"/>
      <c r="O3426" s="161"/>
      <c r="P3426" s="161"/>
      <c r="Q3426" s="161"/>
    </row>
    <row r="3427">
      <c r="A3427" s="152"/>
      <c r="B3427" s="152"/>
      <c r="O3427" s="161"/>
      <c r="P3427" s="161"/>
      <c r="Q3427" s="161"/>
    </row>
    <row r="3428">
      <c r="A3428" s="152"/>
      <c r="B3428" s="152"/>
      <c r="O3428" s="161"/>
      <c r="P3428" s="161"/>
      <c r="Q3428" s="161"/>
    </row>
    <row r="3429">
      <c r="A3429" s="152"/>
      <c r="B3429" s="152"/>
      <c r="O3429" s="161"/>
      <c r="P3429" s="161"/>
      <c r="Q3429" s="161"/>
    </row>
    <row r="3430">
      <c r="A3430" s="152"/>
      <c r="B3430" s="152"/>
      <c r="O3430" s="161"/>
      <c r="P3430" s="161"/>
      <c r="Q3430" s="161"/>
    </row>
    <row r="3431">
      <c r="A3431" s="152"/>
      <c r="B3431" s="152"/>
      <c r="O3431" s="161"/>
      <c r="P3431" s="161"/>
      <c r="Q3431" s="161"/>
    </row>
    <row r="3432">
      <c r="A3432" s="152"/>
      <c r="B3432" s="152"/>
      <c r="O3432" s="161"/>
      <c r="P3432" s="161"/>
      <c r="Q3432" s="161"/>
    </row>
    <row r="3433">
      <c r="A3433" s="152"/>
      <c r="B3433" s="152"/>
      <c r="O3433" s="161"/>
      <c r="P3433" s="161"/>
      <c r="Q3433" s="161"/>
    </row>
    <row r="3434">
      <c r="A3434" s="152"/>
      <c r="B3434" s="152"/>
      <c r="O3434" s="161"/>
      <c r="P3434" s="161"/>
      <c r="Q3434" s="161"/>
    </row>
    <row r="3435">
      <c r="A3435" s="152"/>
      <c r="B3435" s="152"/>
      <c r="O3435" s="161"/>
      <c r="P3435" s="161"/>
      <c r="Q3435" s="161"/>
    </row>
    <row r="3436">
      <c r="A3436" s="152"/>
      <c r="B3436" s="152"/>
      <c r="O3436" s="161"/>
      <c r="P3436" s="161"/>
      <c r="Q3436" s="161"/>
    </row>
    <row r="3437">
      <c r="A3437" s="152"/>
      <c r="B3437" s="152"/>
      <c r="O3437" s="161"/>
      <c r="P3437" s="161"/>
      <c r="Q3437" s="161"/>
    </row>
    <row r="3438">
      <c r="A3438" s="152"/>
      <c r="B3438" s="152"/>
      <c r="O3438" s="161"/>
      <c r="P3438" s="161"/>
      <c r="Q3438" s="161"/>
    </row>
    <row r="3439">
      <c r="A3439" s="152"/>
      <c r="B3439" s="152"/>
      <c r="O3439" s="161"/>
      <c r="P3439" s="161"/>
      <c r="Q3439" s="161"/>
    </row>
    <row r="3440">
      <c r="A3440" s="152"/>
      <c r="B3440" s="152"/>
      <c r="O3440" s="161"/>
      <c r="P3440" s="161"/>
      <c r="Q3440" s="161"/>
    </row>
    <row r="3441">
      <c r="A3441" s="152"/>
      <c r="B3441" s="152"/>
      <c r="O3441" s="161"/>
      <c r="P3441" s="161"/>
      <c r="Q3441" s="161"/>
    </row>
    <row r="3442">
      <c r="A3442" s="152"/>
      <c r="B3442" s="152"/>
      <c r="O3442" s="161"/>
      <c r="P3442" s="161"/>
      <c r="Q3442" s="161"/>
    </row>
    <row r="3443">
      <c r="A3443" s="152"/>
      <c r="B3443" s="152"/>
      <c r="O3443" s="161"/>
      <c r="P3443" s="161"/>
      <c r="Q3443" s="161"/>
    </row>
    <row r="3444">
      <c r="A3444" s="152"/>
      <c r="B3444" s="152"/>
      <c r="O3444" s="161"/>
      <c r="P3444" s="161"/>
      <c r="Q3444" s="161"/>
    </row>
    <row r="3445">
      <c r="A3445" s="152"/>
      <c r="B3445" s="152"/>
      <c r="O3445" s="161"/>
      <c r="P3445" s="161"/>
      <c r="Q3445" s="161"/>
    </row>
    <row r="3446">
      <c r="A3446" s="152"/>
      <c r="B3446" s="152"/>
      <c r="O3446" s="161"/>
      <c r="P3446" s="161"/>
      <c r="Q3446" s="161"/>
    </row>
    <row r="3447">
      <c r="A3447" s="152"/>
      <c r="B3447" s="152"/>
      <c r="O3447" s="161"/>
      <c r="P3447" s="161"/>
      <c r="Q3447" s="161"/>
    </row>
    <row r="3448">
      <c r="A3448" s="152"/>
      <c r="B3448" s="152"/>
      <c r="O3448" s="161"/>
      <c r="P3448" s="161"/>
      <c r="Q3448" s="161"/>
    </row>
    <row r="3449">
      <c r="A3449" s="152"/>
      <c r="B3449" s="152"/>
      <c r="O3449" s="161"/>
      <c r="P3449" s="161"/>
      <c r="Q3449" s="161"/>
    </row>
    <row r="3450">
      <c r="A3450" s="152"/>
      <c r="B3450" s="152"/>
      <c r="O3450" s="161"/>
      <c r="P3450" s="161"/>
      <c r="Q3450" s="161"/>
    </row>
    <row r="3451">
      <c r="A3451" s="152"/>
      <c r="B3451" s="152"/>
      <c r="O3451" s="161"/>
      <c r="P3451" s="161"/>
      <c r="Q3451" s="161"/>
    </row>
    <row r="3452">
      <c r="A3452" s="152"/>
      <c r="B3452" s="152"/>
      <c r="O3452" s="161"/>
      <c r="P3452" s="161"/>
      <c r="Q3452" s="161"/>
    </row>
    <row r="3453">
      <c r="A3453" s="152"/>
      <c r="B3453" s="152"/>
      <c r="O3453" s="161"/>
      <c r="P3453" s="161"/>
      <c r="Q3453" s="161"/>
    </row>
    <row r="3454">
      <c r="A3454" s="152"/>
      <c r="B3454" s="152"/>
      <c r="O3454" s="161"/>
      <c r="P3454" s="161"/>
      <c r="Q3454" s="161"/>
    </row>
    <row r="3455">
      <c r="A3455" s="152"/>
      <c r="B3455" s="152"/>
      <c r="O3455" s="161"/>
      <c r="P3455" s="161"/>
      <c r="Q3455" s="161"/>
    </row>
    <row r="3456">
      <c r="A3456" s="152"/>
      <c r="B3456" s="152"/>
      <c r="O3456" s="161"/>
      <c r="P3456" s="161"/>
      <c r="Q3456" s="161"/>
    </row>
    <row r="3457">
      <c r="A3457" s="152"/>
      <c r="B3457" s="152"/>
      <c r="O3457" s="161"/>
      <c r="P3457" s="161"/>
      <c r="Q3457" s="161"/>
    </row>
    <row r="3458">
      <c r="A3458" s="152"/>
      <c r="B3458" s="152"/>
      <c r="O3458" s="161"/>
      <c r="P3458" s="161"/>
      <c r="Q3458" s="161"/>
    </row>
    <row r="3459">
      <c r="A3459" s="152"/>
      <c r="B3459" s="152"/>
      <c r="O3459" s="161"/>
      <c r="P3459" s="161"/>
      <c r="Q3459" s="161"/>
    </row>
    <row r="3460">
      <c r="A3460" s="152"/>
      <c r="B3460" s="152"/>
      <c r="O3460" s="161"/>
      <c r="P3460" s="161"/>
      <c r="Q3460" s="161"/>
    </row>
    <row r="3461">
      <c r="A3461" s="152"/>
      <c r="B3461" s="152"/>
      <c r="O3461" s="161"/>
      <c r="P3461" s="161"/>
      <c r="Q3461" s="161"/>
    </row>
    <row r="3462">
      <c r="A3462" s="152"/>
      <c r="B3462" s="152"/>
      <c r="O3462" s="161"/>
      <c r="P3462" s="161"/>
      <c r="Q3462" s="161"/>
    </row>
    <row r="3463">
      <c r="A3463" s="152"/>
      <c r="B3463" s="152"/>
      <c r="O3463" s="161"/>
      <c r="P3463" s="161"/>
      <c r="Q3463" s="161"/>
    </row>
    <row r="3464">
      <c r="A3464" s="152"/>
      <c r="B3464" s="152"/>
      <c r="O3464" s="161"/>
      <c r="P3464" s="161"/>
      <c r="Q3464" s="161"/>
    </row>
    <row r="3465">
      <c r="A3465" s="152"/>
      <c r="B3465" s="152"/>
      <c r="O3465" s="161"/>
      <c r="P3465" s="161"/>
      <c r="Q3465" s="161"/>
    </row>
    <row r="3466">
      <c r="A3466" s="152"/>
      <c r="B3466" s="152"/>
      <c r="O3466" s="161"/>
      <c r="P3466" s="161"/>
      <c r="Q3466" s="161"/>
    </row>
    <row r="3467">
      <c r="A3467" s="152"/>
      <c r="B3467" s="152"/>
      <c r="O3467" s="161"/>
      <c r="P3467" s="161"/>
      <c r="Q3467" s="161"/>
    </row>
    <row r="3468">
      <c r="A3468" s="152"/>
      <c r="B3468" s="152"/>
      <c r="O3468" s="161"/>
      <c r="P3468" s="161"/>
      <c r="Q3468" s="161"/>
    </row>
    <row r="3469">
      <c r="A3469" s="152"/>
      <c r="B3469" s="152"/>
      <c r="O3469" s="161"/>
      <c r="P3469" s="161"/>
      <c r="Q3469" s="161"/>
    </row>
    <row r="3470">
      <c r="A3470" s="152"/>
      <c r="B3470" s="152"/>
      <c r="O3470" s="161"/>
      <c r="P3470" s="161"/>
      <c r="Q3470" s="161"/>
    </row>
    <row r="3471">
      <c r="A3471" s="152"/>
      <c r="B3471" s="152"/>
      <c r="O3471" s="161"/>
      <c r="P3471" s="161"/>
      <c r="Q3471" s="161"/>
    </row>
    <row r="3472">
      <c r="A3472" s="152"/>
      <c r="B3472" s="152"/>
      <c r="O3472" s="161"/>
      <c r="P3472" s="161"/>
      <c r="Q3472" s="161"/>
    </row>
    <row r="3473">
      <c r="A3473" s="152"/>
      <c r="B3473" s="152"/>
      <c r="O3473" s="161"/>
      <c r="P3473" s="161"/>
      <c r="Q3473" s="161"/>
    </row>
    <row r="3474">
      <c r="A3474" s="152"/>
      <c r="B3474" s="152"/>
      <c r="O3474" s="161"/>
      <c r="P3474" s="161"/>
      <c r="Q3474" s="161"/>
    </row>
    <row r="3475">
      <c r="A3475" s="152"/>
      <c r="B3475" s="152"/>
      <c r="O3475" s="161"/>
      <c r="P3475" s="161"/>
      <c r="Q3475" s="161"/>
    </row>
    <row r="3476">
      <c r="A3476" s="152"/>
      <c r="B3476" s="152"/>
      <c r="O3476" s="161"/>
      <c r="P3476" s="161"/>
      <c r="Q3476" s="161"/>
    </row>
    <row r="3477">
      <c r="A3477" s="152"/>
      <c r="B3477" s="152"/>
      <c r="O3477" s="161"/>
      <c r="P3477" s="161"/>
      <c r="Q3477" s="161"/>
    </row>
    <row r="3478">
      <c r="A3478" s="152"/>
      <c r="B3478" s="152"/>
      <c r="O3478" s="161"/>
      <c r="P3478" s="161"/>
      <c r="Q3478" s="161"/>
    </row>
    <row r="3479">
      <c r="A3479" s="152"/>
      <c r="B3479" s="152"/>
      <c r="O3479" s="161"/>
      <c r="P3479" s="161"/>
      <c r="Q3479" s="161"/>
    </row>
    <row r="3480">
      <c r="A3480" s="152"/>
      <c r="B3480" s="152"/>
      <c r="O3480" s="161"/>
      <c r="P3480" s="161"/>
      <c r="Q3480" s="161"/>
    </row>
    <row r="3481">
      <c r="A3481" s="152"/>
      <c r="B3481" s="152"/>
      <c r="O3481" s="161"/>
      <c r="P3481" s="161"/>
      <c r="Q3481" s="161"/>
    </row>
    <row r="3482">
      <c r="A3482" s="152"/>
      <c r="B3482" s="152"/>
      <c r="O3482" s="161"/>
      <c r="P3482" s="161"/>
      <c r="Q3482" s="161"/>
    </row>
    <row r="3483">
      <c r="A3483" s="152"/>
      <c r="B3483" s="152"/>
      <c r="O3483" s="161"/>
      <c r="P3483" s="161"/>
      <c r="Q3483" s="161"/>
    </row>
    <row r="3484">
      <c r="A3484" s="152"/>
      <c r="B3484" s="152"/>
      <c r="O3484" s="161"/>
      <c r="P3484" s="161"/>
      <c r="Q3484" s="161"/>
    </row>
    <row r="3485">
      <c r="A3485" s="152"/>
      <c r="B3485" s="152"/>
      <c r="O3485" s="161"/>
      <c r="P3485" s="161"/>
      <c r="Q3485" s="161"/>
    </row>
    <row r="3486">
      <c r="A3486" s="152"/>
      <c r="B3486" s="152"/>
      <c r="O3486" s="161"/>
      <c r="P3486" s="161"/>
      <c r="Q3486" s="161"/>
    </row>
    <row r="3487">
      <c r="A3487" s="152"/>
      <c r="B3487" s="152"/>
      <c r="O3487" s="161"/>
      <c r="P3487" s="161"/>
      <c r="Q3487" s="161"/>
    </row>
    <row r="3488">
      <c r="A3488" s="152"/>
      <c r="B3488" s="152"/>
      <c r="O3488" s="161"/>
      <c r="P3488" s="161"/>
      <c r="Q3488" s="161"/>
    </row>
    <row r="3489">
      <c r="A3489" s="152"/>
      <c r="B3489" s="152"/>
      <c r="O3489" s="161"/>
      <c r="P3489" s="161"/>
      <c r="Q3489" s="161"/>
    </row>
    <row r="3490">
      <c r="A3490" s="152"/>
      <c r="B3490" s="152"/>
      <c r="O3490" s="161"/>
      <c r="P3490" s="161"/>
      <c r="Q3490" s="161"/>
    </row>
    <row r="3491">
      <c r="A3491" s="152"/>
      <c r="B3491" s="152"/>
      <c r="O3491" s="161"/>
      <c r="P3491" s="161"/>
      <c r="Q3491" s="161"/>
    </row>
    <row r="3492">
      <c r="A3492" s="152"/>
      <c r="B3492" s="152"/>
      <c r="O3492" s="161"/>
      <c r="P3492" s="161"/>
      <c r="Q3492" s="161"/>
    </row>
    <row r="3493">
      <c r="A3493" s="152"/>
      <c r="B3493" s="152"/>
      <c r="O3493" s="161"/>
      <c r="P3493" s="161"/>
      <c r="Q3493" s="161"/>
    </row>
    <row r="3494">
      <c r="A3494" s="152"/>
      <c r="B3494" s="152"/>
      <c r="O3494" s="161"/>
      <c r="P3494" s="161"/>
      <c r="Q3494" s="161"/>
    </row>
    <row r="3495">
      <c r="A3495" s="152"/>
      <c r="B3495" s="152"/>
      <c r="O3495" s="161"/>
      <c r="P3495" s="161"/>
      <c r="Q3495" s="161"/>
    </row>
    <row r="3496">
      <c r="A3496" s="152"/>
      <c r="B3496" s="152"/>
      <c r="O3496" s="161"/>
      <c r="P3496" s="161"/>
      <c r="Q3496" s="161"/>
    </row>
    <row r="3497">
      <c r="A3497" s="152"/>
      <c r="B3497" s="152"/>
      <c r="O3497" s="161"/>
      <c r="P3497" s="161"/>
      <c r="Q3497" s="161"/>
    </row>
    <row r="3498">
      <c r="A3498" s="152"/>
      <c r="B3498" s="152"/>
      <c r="O3498" s="161"/>
      <c r="P3498" s="161"/>
      <c r="Q3498" s="161"/>
    </row>
    <row r="3499">
      <c r="A3499" s="152"/>
      <c r="B3499" s="152"/>
      <c r="O3499" s="161"/>
      <c r="P3499" s="161"/>
      <c r="Q3499" s="161"/>
    </row>
    <row r="3500">
      <c r="A3500" s="152"/>
      <c r="B3500" s="152"/>
      <c r="O3500" s="161"/>
      <c r="P3500" s="161"/>
      <c r="Q3500" s="161"/>
    </row>
    <row r="3501">
      <c r="A3501" s="152"/>
      <c r="B3501" s="152"/>
      <c r="O3501" s="161"/>
      <c r="P3501" s="161"/>
      <c r="Q3501" s="161"/>
    </row>
    <row r="3502">
      <c r="A3502" s="152"/>
      <c r="B3502" s="152"/>
      <c r="O3502" s="161"/>
      <c r="P3502" s="161"/>
      <c r="Q3502" s="161"/>
    </row>
    <row r="3503">
      <c r="A3503" s="152"/>
      <c r="B3503" s="152"/>
      <c r="O3503" s="161"/>
      <c r="P3503" s="161"/>
      <c r="Q3503" s="161"/>
    </row>
    <row r="3504">
      <c r="A3504" s="152"/>
      <c r="B3504" s="152"/>
      <c r="O3504" s="161"/>
      <c r="P3504" s="161"/>
      <c r="Q3504" s="161"/>
    </row>
    <row r="3505">
      <c r="A3505" s="152"/>
      <c r="B3505" s="152"/>
      <c r="O3505" s="161"/>
      <c r="P3505" s="161"/>
      <c r="Q3505" s="161"/>
    </row>
    <row r="3506">
      <c r="A3506" s="152"/>
      <c r="B3506" s="152"/>
      <c r="O3506" s="161"/>
      <c r="P3506" s="161"/>
      <c r="Q3506" s="161"/>
    </row>
    <row r="3507">
      <c r="A3507" s="152"/>
      <c r="B3507" s="152"/>
      <c r="O3507" s="161"/>
      <c r="P3507" s="161"/>
      <c r="Q3507" s="161"/>
    </row>
    <row r="3508">
      <c r="A3508" s="152"/>
      <c r="B3508" s="152"/>
      <c r="O3508" s="161"/>
      <c r="P3508" s="161"/>
      <c r="Q3508" s="161"/>
    </row>
    <row r="3509">
      <c r="A3509" s="152"/>
      <c r="B3509" s="152"/>
      <c r="O3509" s="161"/>
      <c r="P3509" s="161"/>
      <c r="Q3509" s="161"/>
    </row>
    <row r="3510">
      <c r="A3510" s="152"/>
      <c r="B3510" s="152"/>
      <c r="O3510" s="161"/>
      <c r="P3510" s="161"/>
      <c r="Q3510" s="161"/>
    </row>
    <row r="3511">
      <c r="A3511" s="152"/>
      <c r="B3511" s="152"/>
      <c r="O3511" s="161"/>
      <c r="P3511" s="161"/>
      <c r="Q3511" s="161"/>
    </row>
    <row r="3512">
      <c r="A3512" s="152"/>
      <c r="B3512" s="152"/>
      <c r="O3512" s="161"/>
      <c r="P3512" s="161"/>
      <c r="Q3512" s="161"/>
    </row>
    <row r="3513">
      <c r="A3513" s="152"/>
      <c r="B3513" s="152"/>
      <c r="O3513" s="161"/>
      <c r="P3513" s="161"/>
      <c r="Q3513" s="161"/>
    </row>
    <row r="3514">
      <c r="A3514" s="152"/>
      <c r="B3514" s="152"/>
      <c r="O3514" s="161"/>
      <c r="P3514" s="161"/>
      <c r="Q3514" s="161"/>
    </row>
    <row r="3515">
      <c r="A3515" s="152"/>
      <c r="B3515" s="152"/>
      <c r="O3515" s="161"/>
      <c r="P3515" s="161"/>
      <c r="Q3515" s="161"/>
    </row>
    <row r="3516">
      <c r="A3516" s="152"/>
      <c r="B3516" s="152"/>
      <c r="O3516" s="161"/>
      <c r="P3516" s="161"/>
      <c r="Q3516" s="161"/>
    </row>
    <row r="3517">
      <c r="A3517" s="152"/>
      <c r="B3517" s="152"/>
      <c r="O3517" s="161"/>
      <c r="P3517" s="161"/>
      <c r="Q3517" s="161"/>
    </row>
    <row r="3518">
      <c r="A3518" s="152"/>
      <c r="B3518" s="152"/>
      <c r="O3518" s="161"/>
      <c r="P3518" s="161"/>
      <c r="Q3518" s="161"/>
    </row>
    <row r="3519">
      <c r="A3519" s="152"/>
      <c r="B3519" s="152"/>
      <c r="O3519" s="161"/>
      <c r="P3519" s="161"/>
      <c r="Q3519" s="161"/>
    </row>
    <row r="3520">
      <c r="A3520" s="152"/>
      <c r="B3520" s="152"/>
      <c r="O3520" s="161"/>
      <c r="P3520" s="161"/>
      <c r="Q3520" s="161"/>
    </row>
    <row r="3521">
      <c r="A3521" s="152"/>
      <c r="B3521" s="152"/>
      <c r="O3521" s="161"/>
      <c r="P3521" s="161"/>
      <c r="Q3521" s="161"/>
    </row>
    <row r="3522">
      <c r="A3522" s="152"/>
      <c r="B3522" s="152"/>
      <c r="O3522" s="161"/>
      <c r="P3522" s="161"/>
      <c r="Q3522" s="161"/>
    </row>
    <row r="3523">
      <c r="A3523" s="152"/>
      <c r="B3523" s="152"/>
      <c r="O3523" s="161"/>
      <c r="P3523" s="161"/>
      <c r="Q3523" s="161"/>
    </row>
    <row r="3524">
      <c r="A3524" s="152"/>
      <c r="B3524" s="152"/>
      <c r="O3524" s="161"/>
      <c r="P3524" s="161"/>
      <c r="Q3524" s="161"/>
    </row>
    <row r="3525">
      <c r="A3525" s="152"/>
      <c r="B3525" s="152"/>
      <c r="O3525" s="161"/>
      <c r="P3525" s="161"/>
      <c r="Q3525" s="161"/>
    </row>
    <row r="3526">
      <c r="A3526" s="152"/>
      <c r="B3526" s="152"/>
      <c r="O3526" s="161"/>
      <c r="P3526" s="161"/>
      <c r="Q3526" s="161"/>
    </row>
    <row r="3527">
      <c r="A3527" s="152"/>
      <c r="B3527" s="152"/>
      <c r="O3527" s="161"/>
      <c r="P3527" s="161"/>
      <c r="Q3527" s="161"/>
    </row>
    <row r="3528">
      <c r="A3528" s="152"/>
      <c r="B3528" s="152"/>
      <c r="O3528" s="161"/>
      <c r="P3528" s="161"/>
      <c r="Q3528" s="161"/>
    </row>
    <row r="3529">
      <c r="A3529" s="152"/>
      <c r="B3529" s="152"/>
      <c r="O3529" s="161"/>
      <c r="P3529" s="161"/>
      <c r="Q3529" s="161"/>
    </row>
    <row r="3530">
      <c r="A3530" s="152"/>
      <c r="B3530" s="152"/>
      <c r="O3530" s="161"/>
      <c r="P3530" s="161"/>
      <c r="Q3530" s="161"/>
    </row>
    <row r="3531">
      <c r="A3531" s="152"/>
      <c r="B3531" s="152"/>
      <c r="O3531" s="161"/>
      <c r="P3531" s="161"/>
      <c r="Q3531" s="161"/>
    </row>
    <row r="3532">
      <c r="A3532" s="152"/>
      <c r="B3532" s="152"/>
      <c r="O3532" s="161"/>
      <c r="P3532" s="161"/>
      <c r="Q3532" s="161"/>
    </row>
    <row r="3533">
      <c r="A3533" s="152"/>
      <c r="B3533" s="152"/>
      <c r="O3533" s="161"/>
      <c r="P3533" s="161"/>
      <c r="Q3533" s="161"/>
    </row>
    <row r="3534">
      <c r="A3534" s="152"/>
      <c r="B3534" s="152"/>
      <c r="O3534" s="161"/>
      <c r="P3534" s="161"/>
      <c r="Q3534" s="161"/>
    </row>
    <row r="3535">
      <c r="A3535" s="152"/>
      <c r="B3535" s="152"/>
      <c r="O3535" s="161"/>
      <c r="P3535" s="161"/>
      <c r="Q3535" s="161"/>
    </row>
    <row r="3536">
      <c r="A3536" s="152"/>
      <c r="B3536" s="152"/>
      <c r="O3536" s="161"/>
      <c r="P3536" s="161"/>
      <c r="Q3536" s="161"/>
    </row>
    <row r="3537">
      <c r="A3537" s="152"/>
      <c r="B3537" s="152"/>
      <c r="O3537" s="161"/>
      <c r="P3537" s="161"/>
      <c r="Q3537" s="161"/>
    </row>
    <row r="3538">
      <c r="A3538" s="152"/>
      <c r="B3538" s="152"/>
      <c r="O3538" s="161"/>
      <c r="P3538" s="161"/>
      <c r="Q3538" s="161"/>
    </row>
    <row r="3539">
      <c r="A3539" s="152"/>
      <c r="B3539" s="152"/>
      <c r="O3539" s="161"/>
      <c r="P3539" s="161"/>
      <c r="Q3539" s="161"/>
    </row>
    <row r="3540">
      <c r="A3540" s="152"/>
      <c r="B3540" s="152"/>
      <c r="O3540" s="161"/>
      <c r="P3540" s="161"/>
      <c r="Q3540" s="161"/>
    </row>
    <row r="3541">
      <c r="A3541" s="152"/>
      <c r="B3541" s="152"/>
      <c r="O3541" s="161"/>
      <c r="P3541" s="161"/>
      <c r="Q3541" s="161"/>
    </row>
    <row r="3542">
      <c r="A3542" s="152"/>
      <c r="B3542" s="152"/>
      <c r="O3542" s="161"/>
      <c r="P3542" s="161"/>
      <c r="Q3542" s="161"/>
    </row>
    <row r="3543">
      <c r="A3543" s="152"/>
      <c r="B3543" s="152"/>
      <c r="O3543" s="161"/>
      <c r="P3543" s="161"/>
      <c r="Q3543" s="161"/>
    </row>
    <row r="3544">
      <c r="A3544" s="152"/>
      <c r="B3544" s="152"/>
      <c r="O3544" s="161"/>
      <c r="P3544" s="161"/>
      <c r="Q3544" s="161"/>
    </row>
    <row r="3545">
      <c r="A3545" s="152"/>
      <c r="B3545" s="152"/>
      <c r="O3545" s="161"/>
      <c r="P3545" s="161"/>
      <c r="Q3545" s="161"/>
    </row>
    <row r="3546">
      <c r="A3546" s="152"/>
      <c r="B3546" s="152"/>
      <c r="O3546" s="161"/>
      <c r="P3546" s="161"/>
      <c r="Q3546" s="161"/>
    </row>
    <row r="3547">
      <c r="A3547" s="152"/>
      <c r="B3547" s="152"/>
      <c r="O3547" s="161"/>
      <c r="P3547" s="161"/>
      <c r="Q3547" s="161"/>
    </row>
    <row r="3548">
      <c r="A3548" s="152"/>
      <c r="B3548" s="152"/>
      <c r="O3548" s="161"/>
      <c r="P3548" s="161"/>
      <c r="Q3548" s="161"/>
    </row>
    <row r="3549">
      <c r="A3549" s="152"/>
      <c r="B3549" s="152"/>
      <c r="O3549" s="161"/>
      <c r="P3549" s="161"/>
      <c r="Q3549" s="161"/>
    </row>
    <row r="3550">
      <c r="A3550" s="152"/>
      <c r="B3550" s="152"/>
      <c r="O3550" s="161"/>
      <c r="P3550" s="161"/>
      <c r="Q3550" s="161"/>
    </row>
    <row r="3551">
      <c r="A3551" s="152"/>
      <c r="B3551" s="152"/>
      <c r="O3551" s="161"/>
      <c r="P3551" s="161"/>
      <c r="Q3551" s="161"/>
    </row>
    <row r="3552">
      <c r="A3552" s="152"/>
      <c r="B3552" s="152"/>
      <c r="O3552" s="161"/>
      <c r="P3552" s="161"/>
      <c r="Q3552" s="161"/>
    </row>
    <row r="3553">
      <c r="A3553" s="152"/>
      <c r="B3553" s="152"/>
      <c r="O3553" s="161"/>
      <c r="P3553" s="161"/>
      <c r="Q3553" s="161"/>
    </row>
    <row r="3554">
      <c r="A3554" s="152"/>
      <c r="B3554" s="152"/>
      <c r="O3554" s="161"/>
      <c r="P3554" s="161"/>
      <c r="Q3554" s="161"/>
    </row>
    <row r="3555">
      <c r="A3555" s="152"/>
      <c r="B3555" s="152"/>
      <c r="O3555" s="161"/>
      <c r="P3555" s="161"/>
      <c r="Q3555" s="161"/>
    </row>
    <row r="3556">
      <c r="A3556" s="152"/>
      <c r="B3556" s="152"/>
      <c r="O3556" s="161"/>
      <c r="P3556" s="161"/>
      <c r="Q3556" s="161"/>
    </row>
    <row r="3557">
      <c r="A3557" s="152"/>
      <c r="B3557" s="152"/>
      <c r="O3557" s="161"/>
      <c r="P3557" s="161"/>
      <c r="Q3557" s="161"/>
    </row>
    <row r="3558">
      <c r="A3558" s="152"/>
      <c r="B3558" s="152"/>
      <c r="O3558" s="161"/>
      <c r="P3558" s="161"/>
      <c r="Q3558" s="161"/>
    </row>
    <row r="3559">
      <c r="A3559" s="152"/>
      <c r="B3559" s="152"/>
      <c r="O3559" s="161"/>
      <c r="P3559" s="161"/>
      <c r="Q3559" s="161"/>
    </row>
    <row r="3560">
      <c r="A3560" s="152"/>
      <c r="B3560" s="152"/>
      <c r="O3560" s="161"/>
      <c r="P3560" s="161"/>
      <c r="Q3560" s="161"/>
    </row>
    <row r="3561">
      <c r="A3561" s="152"/>
      <c r="B3561" s="152"/>
      <c r="O3561" s="161"/>
      <c r="P3561" s="161"/>
      <c r="Q3561" s="161"/>
    </row>
    <row r="3562">
      <c r="A3562" s="152"/>
      <c r="B3562" s="152"/>
      <c r="O3562" s="161"/>
      <c r="P3562" s="161"/>
      <c r="Q3562" s="161"/>
    </row>
    <row r="3563">
      <c r="A3563" s="152"/>
      <c r="B3563" s="152"/>
      <c r="O3563" s="161"/>
      <c r="P3563" s="161"/>
      <c r="Q3563" s="161"/>
    </row>
    <row r="3564">
      <c r="A3564" s="152"/>
      <c r="B3564" s="152"/>
      <c r="O3564" s="161"/>
      <c r="P3564" s="161"/>
      <c r="Q3564" s="161"/>
    </row>
    <row r="3565">
      <c r="A3565" s="152"/>
      <c r="B3565" s="152"/>
      <c r="O3565" s="161"/>
      <c r="P3565" s="161"/>
      <c r="Q3565" s="161"/>
    </row>
    <row r="3566">
      <c r="A3566" s="152"/>
      <c r="B3566" s="152"/>
      <c r="O3566" s="161"/>
      <c r="P3566" s="161"/>
      <c r="Q3566" s="161"/>
    </row>
    <row r="3567">
      <c r="A3567" s="152"/>
      <c r="B3567" s="152"/>
      <c r="O3567" s="161"/>
      <c r="P3567" s="161"/>
      <c r="Q3567" s="161"/>
    </row>
    <row r="3568">
      <c r="A3568" s="152"/>
      <c r="B3568" s="152"/>
      <c r="O3568" s="161"/>
      <c r="P3568" s="161"/>
      <c r="Q3568" s="161"/>
    </row>
    <row r="3569">
      <c r="A3569" s="152"/>
      <c r="B3569" s="152"/>
      <c r="O3569" s="161"/>
      <c r="P3569" s="161"/>
      <c r="Q3569" s="161"/>
    </row>
    <row r="3570">
      <c r="A3570" s="152"/>
      <c r="B3570" s="152"/>
      <c r="O3570" s="161"/>
      <c r="P3570" s="161"/>
      <c r="Q3570" s="161"/>
    </row>
    <row r="3571">
      <c r="A3571" s="152"/>
      <c r="B3571" s="152"/>
      <c r="O3571" s="161"/>
      <c r="P3571" s="161"/>
      <c r="Q3571" s="161"/>
    </row>
    <row r="3572">
      <c r="A3572" s="152"/>
      <c r="B3572" s="152"/>
      <c r="O3572" s="161"/>
      <c r="P3572" s="161"/>
      <c r="Q3572" s="161"/>
    </row>
    <row r="3573">
      <c r="A3573" s="152"/>
      <c r="B3573" s="152"/>
      <c r="O3573" s="161"/>
      <c r="P3573" s="161"/>
      <c r="Q3573" s="161"/>
    </row>
    <row r="3574">
      <c r="A3574" s="152"/>
      <c r="B3574" s="152"/>
      <c r="O3574" s="161"/>
      <c r="P3574" s="161"/>
      <c r="Q3574" s="161"/>
    </row>
    <row r="3575">
      <c r="A3575" s="152"/>
      <c r="B3575" s="152"/>
      <c r="O3575" s="161"/>
      <c r="P3575" s="161"/>
      <c r="Q3575" s="161"/>
    </row>
    <row r="3576">
      <c r="A3576" s="152"/>
      <c r="B3576" s="152"/>
      <c r="O3576" s="161"/>
      <c r="P3576" s="161"/>
      <c r="Q3576" s="161"/>
    </row>
    <row r="3577">
      <c r="A3577" s="152"/>
      <c r="B3577" s="152"/>
      <c r="O3577" s="161"/>
      <c r="P3577" s="161"/>
      <c r="Q3577" s="161"/>
    </row>
    <row r="3578">
      <c r="A3578" s="152"/>
      <c r="B3578" s="152"/>
      <c r="O3578" s="161"/>
      <c r="P3578" s="161"/>
      <c r="Q3578" s="161"/>
    </row>
    <row r="3579">
      <c r="A3579" s="152"/>
      <c r="B3579" s="152"/>
      <c r="O3579" s="161"/>
      <c r="P3579" s="161"/>
      <c r="Q3579" s="161"/>
    </row>
    <row r="3580">
      <c r="A3580" s="152"/>
      <c r="B3580" s="152"/>
      <c r="O3580" s="161"/>
      <c r="P3580" s="161"/>
      <c r="Q3580" s="161"/>
    </row>
    <row r="3581">
      <c r="A3581" s="152"/>
      <c r="B3581" s="152"/>
      <c r="O3581" s="161"/>
      <c r="P3581" s="161"/>
      <c r="Q3581" s="161"/>
    </row>
    <row r="3582">
      <c r="A3582" s="152"/>
      <c r="B3582" s="152"/>
      <c r="O3582" s="161"/>
      <c r="P3582" s="161"/>
      <c r="Q3582" s="161"/>
    </row>
    <row r="3583">
      <c r="A3583" s="152"/>
      <c r="B3583" s="152"/>
      <c r="O3583" s="161"/>
      <c r="P3583" s="161"/>
      <c r="Q3583" s="161"/>
    </row>
    <row r="3584">
      <c r="A3584" s="152"/>
      <c r="B3584" s="152"/>
      <c r="O3584" s="161"/>
      <c r="P3584" s="161"/>
      <c r="Q3584" s="161"/>
    </row>
    <row r="3585">
      <c r="A3585" s="152"/>
      <c r="B3585" s="152"/>
      <c r="O3585" s="161"/>
      <c r="P3585" s="161"/>
      <c r="Q3585" s="161"/>
    </row>
    <row r="3586">
      <c r="A3586" s="152"/>
      <c r="B3586" s="152"/>
      <c r="O3586" s="161"/>
      <c r="P3586" s="161"/>
      <c r="Q3586" s="161"/>
    </row>
    <row r="3587">
      <c r="A3587" s="152"/>
      <c r="B3587" s="152"/>
      <c r="O3587" s="161"/>
      <c r="P3587" s="161"/>
      <c r="Q3587" s="161"/>
    </row>
    <row r="3588">
      <c r="A3588" s="152"/>
      <c r="B3588" s="152"/>
      <c r="O3588" s="161"/>
      <c r="P3588" s="161"/>
      <c r="Q3588" s="161"/>
    </row>
    <row r="3589">
      <c r="A3589" s="152"/>
      <c r="B3589" s="152"/>
      <c r="O3589" s="161"/>
      <c r="P3589" s="161"/>
      <c r="Q3589" s="161"/>
    </row>
    <row r="3590">
      <c r="A3590" s="152"/>
      <c r="B3590" s="152"/>
      <c r="O3590" s="161"/>
      <c r="P3590" s="161"/>
      <c r="Q3590" s="161"/>
    </row>
    <row r="3591">
      <c r="A3591" s="152"/>
      <c r="B3591" s="152"/>
      <c r="O3591" s="161"/>
      <c r="P3591" s="161"/>
      <c r="Q3591" s="161"/>
    </row>
    <row r="3592">
      <c r="A3592" s="152"/>
      <c r="B3592" s="152"/>
      <c r="O3592" s="161"/>
      <c r="P3592" s="161"/>
      <c r="Q3592" s="161"/>
    </row>
    <row r="3593">
      <c r="A3593" s="152"/>
      <c r="B3593" s="152"/>
      <c r="O3593" s="161"/>
      <c r="P3593" s="161"/>
      <c r="Q3593" s="161"/>
    </row>
    <row r="3594">
      <c r="A3594" s="152"/>
      <c r="B3594" s="152"/>
      <c r="O3594" s="161"/>
      <c r="P3594" s="161"/>
      <c r="Q3594" s="161"/>
    </row>
    <row r="3595">
      <c r="A3595" s="152"/>
      <c r="B3595" s="152"/>
      <c r="O3595" s="161"/>
      <c r="P3595" s="161"/>
      <c r="Q3595" s="161"/>
    </row>
    <row r="3596">
      <c r="A3596" s="152"/>
      <c r="B3596" s="152"/>
      <c r="O3596" s="161"/>
      <c r="P3596" s="161"/>
      <c r="Q3596" s="161"/>
    </row>
    <row r="3597">
      <c r="A3597" s="152"/>
      <c r="B3597" s="152"/>
      <c r="O3597" s="161"/>
      <c r="P3597" s="161"/>
      <c r="Q3597" s="161"/>
    </row>
    <row r="3598">
      <c r="A3598" s="152"/>
      <c r="B3598" s="152"/>
      <c r="O3598" s="161"/>
      <c r="P3598" s="161"/>
      <c r="Q3598" s="161"/>
    </row>
    <row r="3599">
      <c r="A3599" s="152"/>
      <c r="B3599" s="152"/>
      <c r="O3599" s="161"/>
      <c r="P3599" s="161"/>
      <c r="Q3599" s="161"/>
    </row>
    <row r="3600">
      <c r="A3600" s="152"/>
      <c r="B3600" s="152"/>
      <c r="O3600" s="161"/>
      <c r="P3600" s="161"/>
      <c r="Q3600" s="161"/>
    </row>
    <row r="3601">
      <c r="A3601" s="152"/>
      <c r="B3601" s="152"/>
      <c r="O3601" s="161"/>
      <c r="P3601" s="161"/>
      <c r="Q3601" s="161"/>
    </row>
    <row r="3602">
      <c r="A3602" s="152"/>
      <c r="B3602" s="152"/>
      <c r="O3602" s="161"/>
      <c r="P3602" s="161"/>
      <c r="Q3602" s="161"/>
    </row>
    <row r="3603">
      <c r="A3603" s="152"/>
      <c r="B3603" s="152"/>
      <c r="O3603" s="161"/>
      <c r="P3603" s="161"/>
      <c r="Q3603" s="161"/>
    </row>
    <row r="3604">
      <c r="A3604" s="152"/>
      <c r="B3604" s="152"/>
      <c r="O3604" s="161"/>
      <c r="P3604" s="161"/>
      <c r="Q3604" s="161"/>
    </row>
    <row r="3605">
      <c r="A3605" s="152"/>
      <c r="B3605" s="152"/>
      <c r="O3605" s="161"/>
      <c r="P3605" s="161"/>
      <c r="Q3605" s="161"/>
    </row>
    <row r="3606">
      <c r="A3606" s="152"/>
      <c r="B3606" s="152"/>
      <c r="O3606" s="161"/>
      <c r="P3606" s="161"/>
      <c r="Q3606" s="161"/>
    </row>
    <row r="3607">
      <c r="A3607" s="152"/>
      <c r="B3607" s="152"/>
      <c r="O3607" s="161"/>
      <c r="P3607" s="161"/>
      <c r="Q3607" s="161"/>
    </row>
    <row r="3608">
      <c r="A3608" s="152"/>
      <c r="B3608" s="152"/>
      <c r="O3608" s="161"/>
      <c r="P3608" s="161"/>
      <c r="Q3608" s="161"/>
    </row>
    <row r="3609">
      <c r="A3609" s="152"/>
      <c r="B3609" s="152"/>
      <c r="O3609" s="161"/>
      <c r="P3609" s="161"/>
      <c r="Q3609" s="161"/>
    </row>
    <row r="3610">
      <c r="A3610" s="152"/>
      <c r="B3610" s="152"/>
      <c r="O3610" s="161"/>
      <c r="P3610" s="161"/>
      <c r="Q3610" s="161"/>
    </row>
    <row r="3611">
      <c r="A3611" s="152"/>
      <c r="B3611" s="152"/>
      <c r="O3611" s="161"/>
      <c r="P3611" s="161"/>
      <c r="Q3611" s="161"/>
    </row>
    <row r="3612">
      <c r="A3612" s="152"/>
      <c r="B3612" s="152"/>
      <c r="O3612" s="161"/>
      <c r="P3612" s="161"/>
      <c r="Q3612" s="161"/>
    </row>
    <row r="3613">
      <c r="A3613" s="152"/>
      <c r="B3613" s="152"/>
      <c r="O3613" s="161"/>
      <c r="P3613" s="161"/>
      <c r="Q3613" s="161"/>
    </row>
    <row r="3614">
      <c r="A3614" s="152"/>
      <c r="B3614" s="152"/>
      <c r="O3614" s="161"/>
      <c r="P3614" s="161"/>
      <c r="Q3614" s="161"/>
    </row>
    <row r="3615">
      <c r="A3615" s="152"/>
      <c r="B3615" s="152"/>
      <c r="O3615" s="161"/>
      <c r="P3615" s="161"/>
      <c r="Q3615" s="161"/>
    </row>
    <row r="3616">
      <c r="A3616" s="152"/>
      <c r="B3616" s="152"/>
      <c r="O3616" s="161"/>
      <c r="P3616" s="161"/>
      <c r="Q3616" s="161"/>
    </row>
    <row r="3617">
      <c r="A3617" s="152"/>
      <c r="B3617" s="152"/>
      <c r="O3617" s="161"/>
      <c r="P3617" s="161"/>
      <c r="Q3617" s="161"/>
    </row>
    <row r="3618">
      <c r="A3618" s="152"/>
      <c r="B3618" s="152"/>
      <c r="O3618" s="161"/>
      <c r="P3618" s="161"/>
      <c r="Q3618" s="161"/>
    </row>
    <row r="3619">
      <c r="A3619" s="152"/>
      <c r="B3619" s="152"/>
      <c r="O3619" s="161"/>
      <c r="P3619" s="161"/>
      <c r="Q3619" s="161"/>
    </row>
    <row r="3620">
      <c r="A3620" s="152"/>
      <c r="B3620" s="152"/>
      <c r="O3620" s="161"/>
      <c r="P3620" s="161"/>
      <c r="Q3620" s="161"/>
    </row>
    <row r="3621">
      <c r="A3621" s="152"/>
      <c r="B3621" s="152"/>
      <c r="O3621" s="161"/>
      <c r="P3621" s="161"/>
      <c r="Q3621" s="161"/>
    </row>
    <row r="3622">
      <c r="A3622" s="152"/>
      <c r="B3622" s="152"/>
      <c r="O3622" s="161"/>
      <c r="P3622" s="161"/>
      <c r="Q3622" s="161"/>
    </row>
    <row r="3623">
      <c r="A3623" s="152"/>
      <c r="B3623" s="152"/>
      <c r="O3623" s="161"/>
      <c r="P3623" s="161"/>
      <c r="Q3623" s="161"/>
    </row>
    <row r="3624">
      <c r="A3624" s="152"/>
      <c r="B3624" s="152"/>
      <c r="O3624" s="161"/>
      <c r="P3624" s="161"/>
      <c r="Q3624" s="161"/>
    </row>
    <row r="3625">
      <c r="A3625" s="152"/>
      <c r="B3625" s="152"/>
      <c r="O3625" s="161"/>
      <c r="P3625" s="161"/>
      <c r="Q3625" s="161"/>
    </row>
    <row r="3626">
      <c r="A3626" s="152"/>
      <c r="B3626" s="152"/>
      <c r="O3626" s="161"/>
      <c r="P3626" s="161"/>
      <c r="Q3626" s="161"/>
    </row>
    <row r="3627">
      <c r="A3627" s="152"/>
      <c r="B3627" s="152"/>
      <c r="O3627" s="161"/>
      <c r="P3627" s="161"/>
      <c r="Q3627" s="161"/>
    </row>
    <row r="3628">
      <c r="A3628" s="152"/>
      <c r="B3628" s="152"/>
      <c r="O3628" s="161"/>
      <c r="P3628" s="161"/>
      <c r="Q3628" s="161"/>
    </row>
    <row r="3629">
      <c r="A3629" s="152"/>
      <c r="B3629" s="152"/>
      <c r="O3629" s="161"/>
      <c r="P3629" s="161"/>
      <c r="Q3629" s="161"/>
    </row>
    <row r="3630">
      <c r="A3630" s="152"/>
      <c r="B3630" s="152"/>
      <c r="O3630" s="161"/>
      <c r="P3630" s="161"/>
      <c r="Q3630" s="161"/>
    </row>
    <row r="3631">
      <c r="A3631" s="152"/>
      <c r="B3631" s="152"/>
      <c r="O3631" s="161"/>
      <c r="P3631" s="161"/>
      <c r="Q3631" s="161"/>
    </row>
    <row r="3632">
      <c r="A3632" s="152"/>
      <c r="B3632" s="152"/>
      <c r="O3632" s="161"/>
      <c r="P3632" s="161"/>
      <c r="Q3632" s="161"/>
    </row>
    <row r="3633">
      <c r="A3633" s="152"/>
      <c r="B3633" s="152"/>
      <c r="O3633" s="161"/>
      <c r="P3633" s="161"/>
      <c r="Q3633" s="161"/>
    </row>
    <row r="3634">
      <c r="A3634" s="152"/>
      <c r="B3634" s="152"/>
      <c r="O3634" s="161"/>
      <c r="P3634" s="161"/>
      <c r="Q3634" s="161"/>
    </row>
    <row r="3635">
      <c r="A3635" s="152"/>
      <c r="B3635" s="152"/>
      <c r="O3635" s="161"/>
      <c r="P3635" s="161"/>
      <c r="Q3635" s="161"/>
    </row>
    <row r="3636">
      <c r="A3636" s="152"/>
      <c r="B3636" s="152"/>
      <c r="O3636" s="161"/>
      <c r="P3636" s="161"/>
      <c r="Q3636" s="161"/>
    </row>
    <row r="3637">
      <c r="A3637" s="152"/>
      <c r="B3637" s="152"/>
      <c r="O3637" s="161"/>
      <c r="P3637" s="161"/>
      <c r="Q3637" s="161"/>
    </row>
    <row r="3638">
      <c r="A3638" s="152"/>
      <c r="B3638" s="152"/>
      <c r="O3638" s="161"/>
      <c r="P3638" s="161"/>
      <c r="Q3638" s="161"/>
    </row>
    <row r="3639">
      <c r="A3639" s="152"/>
      <c r="B3639" s="152"/>
      <c r="O3639" s="161"/>
      <c r="P3639" s="161"/>
      <c r="Q3639" s="161"/>
    </row>
    <row r="3640">
      <c r="A3640" s="152"/>
      <c r="B3640" s="152"/>
      <c r="O3640" s="161"/>
      <c r="P3640" s="161"/>
      <c r="Q3640" s="161"/>
    </row>
    <row r="3641">
      <c r="A3641" s="152"/>
      <c r="B3641" s="152"/>
      <c r="O3641" s="161"/>
      <c r="P3641" s="161"/>
      <c r="Q3641" s="161"/>
    </row>
    <row r="3642">
      <c r="A3642" s="152"/>
      <c r="B3642" s="152"/>
      <c r="O3642" s="161"/>
      <c r="P3642" s="161"/>
      <c r="Q3642" s="161"/>
    </row>
    <row r="3643">
      <c r="A3643" s="152"/>
      <c r="B3643" s="152"/>
      <c r="O3643" s="161"/>
      <c r="P3643" s="161"/>
      <c r="Q3643" s="161"/>
    </row>
    <row r="3644">
      <c r="A3644" s="152"/>
      <c r="B3644" s="152"/>
      <c r="O3644" s="161"/>
      <c r="P3644" s="161"/>
      <c r="Q3644" s="161"/>
    </row>
    <row r="3645">
      <c r="A3645" s="152"/>
      <c r="B3645" s="152"/>
      <c r="O3645" s="161"/>
      <c r="P3645" s="161"/>
      <c r="Q3645" s="161"/>
    </row>
    <row r="3646">
      <c r="A3646" s="152"/>
      <c r="B3646" s="152"/>
      <c r="O3646" s="161"/>
      <c r="P3646" s="161"/>
      <c r="Q3646" s="161"/>
    </row>
    <row r="3647">
      <c r="A3647" s="152"/>
      <c r="B3647" s="152"/>
      <c r="O3647" s="161"/>
      <c r="P3647" s="161"/>
      <c r="Q3647" s="161"/>
    </row>
    <row r="3648">
      <c r="A3648" s="152"/>
      <c r="B3648" s="152"/>
      <c r="O3648" s="161"/>
      <c r="P3648" s="161"/>
      <c r="Q3648" s="161"/>
    </row>
    <row r="3649">
      <c r="A3649" s="152"/>
      <c r="B3649" s="152"/>
      <c r="O3649" s="161"/>
      <c r="P3649" s="161"/>
      <c r="Q3649" s="161"/>
    </row>
    <row r="3650">
      <c r="A3650" s="152"/>
      <c r="B3650" s="152"/>
      <c r="O3650" s="161"/>
      <c r="P3650" s="161"/>
      <c r="Q3650" s="161"/>
    </row>
    <row r="3651">
      <c r="A3651" s="152"/>
      <c r="B3651" s="152"/>
      <c r="O3651" s="161"/>
      <c r="P3651" s="161"/>
      <c r="Q3651" s="161"/>
    </row>
    <row r="3652">
      <c r="A3652" s="152"/>
      <c r="B3652" s="152"/>
      <c r="O3652" s="161"/>
      <c r="P3652" s="161"/>
      <c r="Q3652" s="161"/>
    </row>
    <row r="3653">
      <c r="A3653" s="152"/>
      <c r="B3653" s="152"/>
      <c r="O3653" s="161"/>
      <c r="P3653" s="161"/>
      <c r="Q3653" s="161"/>
    </row>
    <row r="3654">
      <c r="A3654" s="152"/>
      <c r="B3654" s="152"/>
      <c r="O3654" s="161"/>
      <c r="P3654" s="161"/>
      <c r="Q3654" s="161"/>
    </row>
    <row r="3655">
      <c r="A3655" s="152"/>
      <c r="B3655" s="152"/>
      <c r="O3655" s="161"/>
      <c r="P3655" s="161"/>
      <c r="Q3655" s="161"/>
    </row>
    <row r="3656">
      <c r="A3656" s="152"/>
      <c r="B3656" s="152"/>
      <c r="O3656" s="161"/>
      <c r="P3656" s="161"/>
      <c r="Q3656" s="161"/>
    </row>
    <row r="3657">
      <c r="A3657" s="152"/>
      <c r="B3657" s="152"/>
      <c r="O3657" s="161"/>
      <c r="P3657" s="161"/>
      <c r="Q3657" s="161"/>
    </row>
    <row r="3658">
      <c r="A3658" s="152"/>
      <c r="B3658" s="152"/>
      <c r="O3658" s="161"/>
      <c r="P3658" s="161"/>
      <c r="Q3658" s="161"/>
    </row>
    <row r="3659">
      <c r="A3659" s="152"/>
      <c r="B3659" s="152"/>
      <c r="O3659" s="161"/>
      <c r="P3659" s="161"/>
      <c r="Q3659" s="161"/>
    </row>
    <row r="3660">
      <c r="A3660" s="152"/>
      <c r="B3660" s="152"/>
      <c r="O3660" s="161"/>
      <c r="P3660" s="161"/>
      <c r="Q3660" s="161"/>
    </row>
    <row r="3661">
      <c r="A3661" s="152"/>
      <c r="B3661" s="152"/>
      <c r="O3661" s="161"/>
      <c r="P3661" s="161"/>
      <c r="Q3661" s="161"/>
    </row>
    <row r="3662">
      <c r="A3662" s="152"/>
      <c r="B3662" s="152"/>
      <c r="O3662" s="161"/>
      <c r="P3662" s="161"/>
      <c r="Q3662" s="161"/>
    </row>
    <row r="3663">
      <c r="A3663" s="152"/>
      <c r="B3663" s="152"/>
      <c r="O3663" s="161"/>
      <c r="P3663" s="161"/>
      <c r="Q3663" s="161"/>
    </row>
    <row r="3664">
      <c r="A3664" s="152"/>
      <c r="B3664" s="152"/>
      <c r="O3664" s="161"/>
      <c r="P3664" s="161"/>
      <c r="Q3664" s="161"/>
    </row>
    <row r="3665">
      <c r="A3665" s="152"/>
      <c r="B3665" s="152"/>
      <c r="O3665" s="161"/>
      <c r="P3665" s="161"/>
      <c r="Q3665" s="161"/>
    </row>
    <row r="3666">
      <c r="A3666" s="152"/>
      <c r="B3666" s="152"/>
      <c r="O3666" s="161"/>
      <c r="P3666" s="161"/>
      <c r="Q3666" s="161"/>
    </row>
    <row r="3667">
      <c r="A3667" s="152"/>
      <c r="B3667" s="152"/>
      <c r="O3667" s="161"/>
      <c r="P3667" s="161"/>
      <c r="Q3667" s="161"/>
    </row>
    <row r="3668">
      <c r="A3668" s="152"/>
      <c r="B3668" s="152"/>
      <c r="O3668" s="161"/>
      <c r="P3668" s="161"/>
      <c r="Q3668" s="161"/>
    </row>
    <row r="3669">
      <c r="A3669" s="152"/>
      <c r="B3669" s="152"/>
      <c r="O3669" s="161"/>
      <c r="P3669" s="161"/>
      <c r="Q3669" s="161"/>
    </row>
    <row r="3670">
      <c r="A3670" s="152"/>
      <c r="B3670" s="152"/>
      <c r="O3670" s="161"/>
      <c r="P3670" s="161"/>
      <c r="Q3670" s="161"/>
    </row>
    <row r="3671">
      <c r="A3671" s="152"/>
      <c r="B3671" s="152"/>
      <c r="O3671" s="161"/>
      <c r="P3671" s="161"/>
      <c r="Q3671" s="161"/>
    </row>
    <row r="3672">
      <c r="A3672" s="152"/>
      <c r="B3672" s="152"/>
      <c r="O3672" s="161"/>
      <c r="P3672" s="161"/>
      <c r="Q3672" s="161"/>
    </row>
    <row r="3673">
      <c r="A3673" s="152"/>
      <c r="B3673" s="152"/>
      <c r="O3673" s="161"/>
      <c r="P3673" s="161"/>
      <c r="Q3673" s="161"/>
    </row>
    <row r="3674">
      <c r="A3674" s="152"/>
      <c r="B3674" s="152"/>
      <c r="O3674" s="161"/>
      <c r="P3674" s="161"/>
      <c r="Q3674" s="161"/>
    </row>
    <row r="3675">
      <c r="A3675" s="152"/>
      <c r="B3675" s="152"/>
      <c r="O3675" s="161"/>
      <c r="P3675" s="161"/>
      <c r="Q3675" s="161"/>
    </row>
    <row r="3676">
      <c r="A3676" s="152"/>
      <c r="B3676" s="152"/>
      <c r="O3676" s="161"/>
      <c r="P3676" s="161"/>
      <c r="Q3676" s="161"/>
    </row>
    <row r="3677">
      <c r="A3677" s="152"/>
      <c r="B3677" s="152"/>
      <c r="O3677" s="161"/>
      <c r="P3677" s="161"/>
      <c r="Q3677" s="161"/>
    </row>
    <row r="3678">
      <c r="A3678" s="152"/>
      <c r="B3678" s="152"/>
      <c r="O3678" s="161"/>
      <c r="P3678" s="161"/>
      <c r="Q3678" s="161"/>
    </row>
    <row r="3679">
      <c r="A3679" s="152"/>
      <c r="B3679" s="152"/>
      <c r="O3679" s="161"/>
      <c r="P3679" s="161"/>
      <c r="Q3679" s="161"/>
    </row>
    <row r="3680">
      <c r="A3680" s="152"/>
      <c r="B3680" s="152"/>
      <c r="O3680" s="161"/>
      <c r="P3680" s="161"/>
      <c r="Q3680" s="161"/>
    </row>
    <row r="3681">
      <c r="A3681" s="152"/>
      <c r="B3681" s="152"/>
      <c r="O3681" s="161"/>
      <c r="P3681" s="161"/>
      <c r="Q3681" s="161"/>
    </row>
    <row r="3682">
      <c r="A3682" s="152"/>
      <c r="B3682" s="152"/>
      <c r="O3682" s="161"/>
      <c r="P3682" s="161"/>
      <c r="Q3682" s="161"/>
    </row>
    <row r="3683">
      <c r="A3683" s="152"/>
      <c r="B3683" s="152"/>
      <c r="O3683" s="161"/>
      <c r="P3683" s="161"/>
      <c r="Q3683" s="161"/>
    </row>
    <row r="3684">
      <c r="A3684" s="152"/>
      <c r="B3684" s="152"/>
      <c r="O3684" s="161"/>
      <c r="P3684" s="161"/>
      <c r="Q3684" s="161"/>
    </row>
    <row r="3685">
      <c r="A3685" s="152"/>
      <c r="B3685" s="152"/>
      <c r="O3685" s="161"/>
      <c r="P3685" s="161"/>
      <c r="Q3685" s="161"/>
    </row>
    <row r="3686">
      <c r="A3686" s="152"/>
      <c r="B3686" s="152"/>
      <c r="O3686" s="161"/>
      <c r="P3686" s="161"/>
      <c r="Q3686" s="161"/>
    </row>
    <row r="3687">
      <c r="A3687" s="152"/>
      <c r="B3687" s="152"/>
      <c r="O3687" s="161"/>
      <c r="P3687" s="161"/>
      <c r="Q3687" s="161"/>
    </row>
    <row r="3688">
      <c r="A3688" s="152"/>
      <c r="B3688" s="152"/>
      <c r="O3688" s="161"/>
      <c r="P3688" s="161"/>
      <c r="Q3688" s="161"/>
    </row>
    <row r="3689">
      <c r="A3689" s="152"/>
      <c r="B3689" s="152"/>
      <c r="O3689" s="161"/>
      <c r="P3689" s="161"/>
      <c r="Q3689" s="161"/>
    </row>
    <row r="3690">
      <c r="A3690" s="152"/>
      <c r="B3690" s="152"/>
      <c r="O3690" s="161"/>
      <c r="P3690" s="161"/>
      <c r="Q3690" s="161"/>
    </row>
    <row r="3691">
      <c r="A3691" s="152"/>
      <c r="B3691" s="152"/>
      <c r="O3691" s="161"/>
      <c r="P3691" s="161"/>
      <c r="Q3691" s="161"/>
    </row>
    <row r="3692">
      <c r="A3692" s="152"/>
      <c r="B3692" s="152"/>
      <c r="O3692" s="161"/>
      <c r="P3692" s="161"/>
      <c r="Q3692" s="161"/>
    </row>
    <row r="3693">
      <c r="A3693" s="152"/>
      <c r="B3693" s="152"/>
      <c r="O3693" s="161"/>
      <c r="P3693" s="161"/>
      <c r="Q3693" s="161"/>
    </row>
    <row r="3694">
      <c r="A3694" s="152"/>
      <c r="B3694" s="152"/>
      <c r="O3694" s="161"/>
      <c r="P3694" s="161"/>
      <c r="Q3694" s="161"/>
    </row>
    <row r="3695">
      <c r="A3695" s="152"/>
      <c r="B3695" s="152"/>
      <c r="O3695" s="161"/>
      <c r="P3695" s="161"/>
      <c r="Q3695" s="161"/>
    </row>
    <row r="3696">
      <c r="A3696" s="152"/>
      <c r="B3696" s="152"/>
      <c r="O3696" s="161"/>
      <c r="P3696" s="161"/>
      <c r="Q3696" s="161"/>
    </row>
    <row r="3697">
      <c r="A3697" s="152"/>
      <c r="B3697" s="152"/>
      <c r="O3697" s="161"/>
      <c r="P3697" s="161"/>
      <c r="Q3697" s="161"/>
    </row>
    <row r="3698">
      <c r="A3698" s="152"/>
      <c r="B3698" s="152"/>
      <c r="O3698" s="161"/>
      <c r="P3698" s="161"/>
      <c r="Q3698" s="161"/>
    </row>
    <row r="3699">
      <c r="A3699" s="152"/>
      <c r="B3699" s="152"/>
      <c r="O3699" s="161"/>
      <c r="P3699" s="161"/>
      <c r="Q3699" s="161"/>
    </row>
    <row r="3700">
      <c r="A3700" s="152"/>
      <c r="B3700" s="152"/>
      <c r="O3700" s="161"/>
      <c r="P3700" s="161"/>
      <c r="Q3700" s="161"/>
    </row>
    <row r="3701">
      <c r="A3701" s="152"/>
      <c r="B3701" s="152"/>
      <c r="O3701" s="161"/>
      <c r="P3701" s="161"/>
      <c r="Q3701" s="161"/>
    </row>
    <row r="3702">
      <c r="A3702" s="152"/>
      <c r="B3702" s="152"/>
      <c r="O3702" s="161"/>
      <c r="P3702" s="161"/>
      <c r="Q3702" s="161"/>
    </row>
    <row r="3703">
      <c r="A3703" s="152"/>
      <c r="B3703" s="152"/>
      <c r="O3703" s="161"/>
      <c r="P3703" s="161"/>
      <c r="Q3703" s="161"/>
    </row>
    <row r="3704">
      <c r="A3704" s="152"/>
      <c r="B3704" s="152"/>
      <c r="O3704" s="161"/>
      <c r="P3704" s="161"/>
      <c r="Q3704" s="161"/>
    </row>
    <row r="3705">
      <c r="A3705" s="152"/>
      <c r="B3705" s="152"/>
      <c r="O3705" s="161"/>
      <c r="P3705" s="161"/>
      <c r="Q3705" s="161"/>
    </row>
    <row r="3706">
      <c r="A3706" s="152"/>
      <c r="B3706" s="152"/>
      <c r="O3706" s="161"/>
      <c r="P3706" s="161"/>
      <c r="Q3706" s="161"/>
    </row>
    <row r="3707">
      <c r="A3707" s="152"/>
      <c r="B3707" s="152"/>
      <c r="O3707" s="161"/>
      <c r="P3707" s="161"/>
      <c r="Q3707" s="161"/>
    </row>
    <row r="3708">
      <c r="A3708" s="152"/>
      <c r="B3708" s="152"/>
      <c r="O3708" s="161"/>
      <c r="P3708" s="161"/>
      <c r="Q3708" s="161"/>
    </row>
    <row r="3709">
      <c r="A3709" s="152"/>
      <c r="B3709" s="152"/>
      <c r="O3709" s="161"/>
      <c r="P3709" s="161"/>
      <c r="Q3709" s="161"/>
    </row>
    <row r="3710">
      <c r="A3710" s="152"/>
      <c r="B3710" s="152"/>
      <c r="O3710" s="161"/>
      <c r="P3710" s="161"/>
      <c r="Q3710" s="161"/>
    </row>
    <row r="3711">
      <c r="A3711" s="152"/>
      <c r="B3711" s="152"/>
      <c r="O3711" s="161"/>
      <c r="P3711" s="161"/>
      <c r="Q3711" s="161"/>
    </row>
    <row r="3712">
      <c r="A3712" s="152"/>
      <c r="B3712" s="152"/>
      <c r="O3712" s="161"/>
      <c r="P3712" s="161"/>
      <c r="Q3712" s="161"/>
    </row>
    <row r="3713">
      <c r="A3713" s="152"/>
      <c r="B3713" s="152"/>
      <c r="O3713" s="161"/>
      <c r="P3713" s="161"/>
      <c r="Q3713" s="161"/>
    </row>
    <row r="3714">
      <c r="A3714" s="152"/>
      <c r="B3714" s="152"/>
      <c r="O3714" s="161"/>
      <c r="P3714" s="161"/>
      <c r="Q3714" s="161"/>
    </row>
    <row r="3715">
      <c r="A3715" s="152"/>
      <c r="B3715" s="152"/>
      <c r="O3715" s="161"/>
      <c r="P3715" s="161"/>
      <c r="Q3715" s="161"/>
    </row>
    <row r="3716">
      <c r="A3716" s="152"/>
      <c r="B3716" s="152"/>
      <c r="O3716" s="161"/>
      <c r="P3716" s="161"/>
      <c r="Q3716" s="161"/>
    </row>
    <row r="3717">
      <c r="A3717" s="152"/>
      <c r="B3717" s="152"/>
      <c r="O3717" s="161"/>
      <c r="P3717" s="161"/>
      <c r="Q3717" s="161"/>
    </row>
    <row r="3718">
      <c r="A3718" s="152"/>
      <c r="B3718" s="152"/>
      <c r="O3718" s="161"/>
      <c r="P3718" s="161"/>
      <c r="Q3718" s="161"/>
    </row>
    <row r="3719">
      <c r="A3719" s="152"/>
      <c r="B3719" s="152"/>
      <c r="O3719" s="161"/>
      <c r="P3719" s="161"/>
      <c r="Q3719" s="161"/>
    </row>
    <row r="3720">
      <c r="A3720" s="152"/>
      <c r="B3720" s="152"/>
      <c r="O3720" s="161"/>
      <c r="P3720" s="161"/>
      <c r="Q3720" s="161"/>
    </row>
    <row r="3721">
      <c r="A3721" s="152"/>
      <c r="B3721" s="152"/>
      <c r="O3721" s="161"/>
      <c r="P3721" s="161"/>
      <c r="Q3721" s="161"/>
    </row>
    <row r="3722">
      <c r="A3722" s="152"/>
      <c r="B3722" s="152"/>
      <c r="O3722" s="161"/>
      <c r="P3722" s="161"/>
      <c r="Q3722" s="161"/>
    </row>
    <row r="3723">
      <c r="A3723" s="152"/>
      <c r="B3723" s="152"/>
      <c r="O3723" s="161"/>
      <c r="P3723" s="161"/>
      <c r="Q3723" s="161"/>
    </row>
    <row r="3724">
      <c r="A3724" s="152"/>
      <c r="B3724" s="152"/>
      <c r="O3724" s="161"/>
      <c r="P3724" s="161"/>
      <c r="Q3724" s="161"/>
    </row>
    <row r="3725">
      <c r="A3725" s="152"/>
      <c r="B3725" s="152"/>
      <c r="O3725" s="161"/>
      <c r="P3725" s="161"/>
      <c r="Q3725" s="161"/>
    </row>
    <row r="3726">
      <c r="A3726" s="152"/>
      <c r="B3726" s="152"/>
      <c r="O3726" s="161"/>
      <c r="P3726" s="161"/>
      <c r="Q3726" s="161"/>
    </row>
    <row r="3727">
      <c r="A3727" s="152"/>
      <c r="B3727" s="152"/>
      <c r="O3727" s="161"/>
      <c r="P3727" s="161"/>
      <c r="Q3727" s="161"/>
    </row>
    <row r="3728">
      <c r="A3728" s="152"/>
      <c r="B3728" s="152"/>
      <c r="O3728" s="161"/>
      <c r="P3728" s="161"/>
      <c r="Q3728" s="161"/>
    </row>
    <row r="3729">
      <c r="A3729" s="152"/>
      <c r="B3729" s="152"/>
      <c r="O3729" s="161"/>
      <c r="P3729" s="161"/>
      <c r="Q3729" s="161"/>
    </row>
    <row r="3730">
      <c r="A3730" s="152"/>
      <c r="B3730" s="152"/>
      <c r="O3730" s="161"/>
      <c r="P3730" s="161"/>
      <c r="Q3730" s="161"/>
    </row>
    <row r="3731">
      <c r="A3731" s="152"/>
      <c r="B3731" s="152"/>
      <c r="O3731" s="161"/>
      <c r="P3731" s="161"/>
      <c r="Q3731" s="161"/>
    </row>
    <row r="3732">
      <c r="A3732" s="152"/>
      <c r="B3732" s="152"/>
      <c r="O3732" s="161"/>
      <c r="P3732" s="161"/>
      <c r="Q3732" s="161"/>
    </row>
    <row r="3733">
      <c r="A3733" s="152"/>
      <c r="B3733" s="152"/>
      <c r="O3733" s="161"/>
      <c r="P3733" s="161"/>
      <c r="Q3733" s="161"/>
    </row>
    <row r="3734">
      <c r="A3734" s="152"/>
      <c r="B3734" s="152"/>
      <c r="O3734" s="161"/>
      <c r="P3734" s="161"/>
      <c r="Q3734" s="161"/>
    </row>
    <row r="3735">
      <c r="A3735" s="152"/>
      <c r="B3735" s="152"/>
      <c r="O3735" s="161"/>
      <c r="P3735" s="161"/>
      <c r="Q3735" s="161"/>
    </row>
    <row r="3736">
      <c r="A3736" s="152"/>
      <c r="B3736" s="152"/>
      <c r="O3736" s="161"/>
      <c r="P3736" s="161"/>
      <c r="Q3736" s="161"/>
    </row>
    <row r="3737">
      <c r="A3737" s="152"/>
      <c r="B3737" s="152"/>
      <c r="O3737" s="161"/>
      <c r="P3737" s="161"/>
      <c r="Q3737" s="161"/>
    </row>
    <row r="3738">
      <c r="A3738" s="152"/>
      <c r="B3738" s="152"/>
      <c r="O3738" s="161"/>
      <c r="P3738" s="161"/>
      <c r="Q3738" s="161"/>
    </row>
    <row r="3739">
      <c r="A3739" s="152"/>
      <c r="B3739" s="152"/>
      <c r="O3739" s="161"/>
      <c r="P3739" s="161"/>
      <c r="Q3739" s="161"/>
    </row>
    <row r="3740">
      <c r="A3740" s="152"/>
      <c r="B3740" s="152"/>
      <c r="O3740" s="161"/>
      <c r="P3740" s="161"/>
      <c r="Q3740" s="161"/>
    </row>
    <row r="3741">
      <c r="A3741" s="152"/>
      <c r="B3741" s="152"/>
      <c r="O3741" s="161"/>
      <c r="P3741" s="161"/>
      <c r="Q3741" s="161"/>
    </row>
    <row r="3742">
      <c r="A3742" s="152"/>
      <c r="B3742" s="152"/>
      <c r="O3742" s="161"/>
      <c r="P3742" s="161"/>
      <c r="Q3742" s="161"/>
    </row>
    <row r="3743">
      <c r="A3743" s="152"/>
      <c r="B3743" s="152"/>
      <c r="O3743" s="161"/>
      <c r="P3743" s="161"/>
      <c r="Q3743" s="161"/>
    </row>
    <row r="3744">
      <c r="A3744" s="152"/>
      <c r="B3744" s="152"/>
      <c r="O3744" s="161"/>
      <c r="P3744" s="161"/>
      <c r="Q3744" s="161"/>
    </row>
    <row r="3745">
      <c r="A3745" s="152"/>
      <c r="B3745" s="152"/>
      <c r="O3745" s="161"/>
      <c r="P3745" s="161"/>
      <c r="Q3745" s="161"/>
    </row>
    <row r="3746">
      <c r="A3746" s="152"/>
      <c r="B3746" s="152"/>
      <c r="O3746" s="161"/>
      <c r="P3746" s="161"/>
      <c r="Q3746" s="161"/>
    </row>
    <row r="3747">
      <c r="A3747" s="152"/>
      <c r="B3747" s="152"/>
      <c r="O3747" s="161"/>
      <c r="P3747" s="161"/>
      <c r="Q3747" s="161"/>
    </row>
    <row r="3748">
      <c r="A3748" s="152"/>
      <c r="B3748" s="152"/>
      <c r="O3748" s="161"/>
      <c r="P3748" s="161"/>
      <c r="Q3748" s="161"/>
    </row>
    <row r="3749">
      <c r="A3749" s="152"/>
      <c r="B3749" s="152"/>
      <c r="O3749" s="161"/>
      <c r="P3749" s="161"/>
      <c r="Q3749" s="161"/>
    </row>
    <row r="3750">
      <c r="A3750" s="152"/>
      <c r="B3750" s="152"/>
      <c r="O3750" s="161"/>
      <c r="P3750" s="161"/>
      <c r="Q3750" s="161"/>
    </row>
    <row r="3751">
      <c r="A3751" s="152"/>
      <c r="B3751" s="152"/>
      <c r="O3751" s="161"/>
      <c r="P3751" s="161"/>
      <c r="Q3751" s="161"/>
    </row>
    <row r="3752">
      <c r="A3752" s="152"/>
      <c r="B3752" s="152"/>
      <c r="O3752" s="161"/>
      <c r="P3752" s="161"/>
      <c r="Q3752" s="161"/>
    </row>
    <row r="3753">
      <c r="A3753" s="152"/>
      <c r="B3753" s="152"/>
      <c r="O3753" s="161"/>
      <c r="P3753" s="161"/>
      <c r="Q3753" s="161"/>
    </row>
    <row r="3754">
      <c r="A3754" s="152"/>
      <c r="B3754" s="152"/>
      <c r="O3754" s="161"/>
      <c r="P3754" s="161"/>
      <c r="Q3754" s="161"/>
    </row>
    <row r="3755">
      <c r="A3755" s="152"/>
      <c r="B3755" s="152"/>
      <c r="O3755" s="161"/>
      <c r="P3755" s="161"/>
      <c r="Q3755" s="161"/>
    </row>
    <row r="3756">
      <c r="A3756" s="152"/>
      <c r="B3756" s="152"/>
      <c r="O3756" s="161"/>
      <c r="P3756" s="161"/>
      <c r="Q3756" s="161"/>
    </row>
    <row r="3757">
      <c r="A3757" s="152"/>
      <c r="B3757" s="152"/>
      <c r="O3757" s="161"/>
      <c r="P3757" s="161"/>
      <c r="Q3757" s="161"/>
    </row>
    <row r="3758">
      <c r="A3758" s="152"/>
      <c r="B3758" s="152"/>
      <c r="O3758" s="161"/>
      <c r="P3758" s="161"/>
      <c r="Q3758" s="161"/>
    </row>
    <row r="3759">
      <c r="A3759" s="152"/>
      <c r="B3759" s="152"/>
      <c r="O3759" s="161"/>
      <c r="P3759" s="161"/>
      <c r="Q3759" s="161"/>
    </row>
    <row r="3760">
      <c r="A3760" s="152"/>
      <c r="B3760" s="152"/>
      <c r="O3760" s="161"/>
      <c r="P3760" s="161"/>
      <c r="Q3760" s="161"/>
    </row>
    <row r="3761">
      <c r="A3761" s="152"/>
      <c r="B3761" s="152"/>
      <c r="O3761" s="161"/>
      <c r="P3761" s="161"/>
      <c r="Q3761" s="161"/>
    </row>
    <row r="3762">
      <c r="A3762" s="152"/>
      <c r="B3762" s="152"/>
      <c r="O3762" s="161"/>
      <c r="P3762" s="161"/>
      <c r="Q3762" s="161"/>
    </row>
    <row r="3763">
      <c r="A3763" s="152"/>
      <c r="B3763" s="152"/>
      <c r="O3763" s="161"/>
      <c r="P3763" s="161"/>
      <c r="Q3763" s="161"/>
    </row>
    <row r="3764">
      <c r="A3764" s="152"/>
      <c r="B3764" s="152"/>
      <c r="O3764" s="161"/>
      <c r="P3764" s="161"/>
      <c r="Q3764" s="161"/>
    </row>
    <row r="3765">
      <c r="A3765" s="152"/>
      <c r="B3765" s="152"/>
      <c r="O3765" s="161"/>
      <c r="P3765" s="161"/>
      <c r="Q3765" s="161"/>
    </row>
    <row r="3766">
      <c r="A3766" s="152"/>
      <c r="B3766" s="152"/>
      <c r="O3766" s="161"/>
      <c r="P3766" s="161"/>
      <c r="Q3766" s="161"/>
    </row>
    <row r="3767">
      <c r="A3767" s="152"/>
      <c r="B3767" s="152"/>
      <c r="O3767" s="161"/>
      <c r="P3767" s="161"/>
      <c r="Q3767" s="161"/>
    </row>
    <row r="3768">
      <c r="A3768" s="152"/>
      <c r="B3768" s="152"/>
      <c r="O3768" s="161"/>
      <c r="P3768" s="161"/>
      <c r="Q3768" s="161"/>
    </row>
    <row r="3769">
      <c r="A3769" s="152"/>
      <c r="B3769" s="152"/>
      <c r="O3769" s="161"/>
      <c r="P3769" s="161"/>
      <c r="Q3769" s="161"/>
    </row>
    <row r="3770">
      <c r="A3770" s="152"/>
      <c r="B3770" s="152"/>
      <c r="O3770" s="161"/>
      <c r="P3770" s="161"/>
      <c r="Q3770" s="161"/>
    </row>
    <row r="3771">
      <c r="A3771" s="152"/>
      <c r="B3771" s="152"/>
      <c r="O3771" s="161"/>
      <c r="P3771" s="161"/>
      <c r="Q3771" s="161"/>
    </row>
    <row r="3772">
      <c r="A3772" s="152"/>
      <c r="B3772" s="152"/>
      <c r="O3772" s="161"/>
      <c r="P3772" s="161"/>
      <c r="Q3772" s="161"/>
    </row>
    <row r="3773">
      <c r="A3773" s="152"/>
      <c r="B3773" s="152"/>
      <c r="O3773" s="161"/>
      <c r="P3773" s="161"/>
      <c r="Q3773" s="161"/>
    </row>
    <row r="3774">
      <c r="A3774" s="152"/>
      <c r="B3774" s="152"/>
      <c r="O3774" s="161"/>
      <c r="P3774" s="161"/>
      <c r="Q3774" s="161"/>
    </row>
    <row r="3775">
      <c r="A3775" s="152"/>
      <c r="B3775" s="152"/>
      <c r="O3775" s="161"/>
      <c r="P3775" s="161"/>
      <c r="Q3775" s="161"/>
    </row>
    <row r="3776">
      <c r="A3776" s="152"/>
      <c r="B3776" s="152"/>
      <c r="O3776" s="161"/>
      <c r="P3776" s="161"/>
      <c r="Q3776" s="161"/>
    </row>
    <row r="3777">
      <c r="A3777" s="152"/>
      <c r="B3777" s="152"/>
      <c r="O3777" s="161"/>
      <c r="P3777" s="161"/>
      <c r="Q3777" s="161"/>
    </row>
    <row r="3778">
      <c r="A3778" s="152"/>
      <c r="B3778" s="152"/>
      <c r="O3778" s="161"/>
      <c r="P3778" s="161"/>
      <c r="Q3778" s="161"/>
    </row>
    <row r="3779">
      <c r="A3779" s="152"/>
      <c r="B3779" s="152"/>
      <c r="O3779" s="161"/>
      <c r="P3779" s="161"/>
      <c r="Q3779" s="161"/>
    </row>
    <row r="3780">
      <c r="A3780" s="152"/>
      <c r="B3780" s="152"/>
      <c r="O3780" s="161"/>
      <c r="P3780" s="161"/>
      <c r="Q3780" s="161"/>
    </row>
    <row r="3781">
      <c r="A3781" s="152"/>
      <c r="B3781" s="152"/>
      <c r="E3781" s="156"/>
      <c r="F3781" s="156"/>
      <c r="O3781" s="161"/>
      <c r="P3781" s="161"/>
      <c r="Q3781" s="161"/>
      <c r="AJ3781" s="156"/>
      <c r="AK3781" s="156"/>
      <c r="AL3781" s="156"/>
      <c r="AM3781" s="156"/>
      <c r="AN3781" s="156"/>
      <c r="AO3781" s="156"/>
      <c r="AP3781" s="156"/>
      <c r="AQ3781" s="156"/>
      <c r="AR3781" s="156"/>
    </row>
    <row r="3782">
      <c r="A3782" s="152"/>
      <c r="B3782" s="152"/>
      <c r="E3782" s="156"/>
      <c r="F3782" s="156"/>
      <c r="O3782" s="161"/>
      <c r="P3782" s="161"/>
      <c r="Q3782" s="161"/>
      <c r="AJ3782" s="156"/>
      <c r="AK3782" s="156"/>
      <c r="AL3782" s="156"/>
      <c r="AM3782" s="156"/>
      <c r="AN3782" s="156"/>
      <c r="AO3782" s="156"/>
      <c r="AP3782" s="156"/>
      <c r="AQ3782" s="156"/>
      <c r="AR3782" s="156"/>
    </row>
    <row r="3783">
      <c r="A3783" s="152"/>
      <c r="B3783" s="152"/>
      <c r="E3783" s="156"/>
      <c r="F3783" s="156"/>
      <c r="O3783" s="161"/>
      <c r="P3783" s="161"/>
      <c r="Q3783" s="161"/>
      <c r="AJ3783" s="156"/>
      <c r="AK3783" s="156"/>
      <c r="AL3783" s="156"/>
      <c r="AM3783" s="156"/>
      <c r="AN3783" s="156"/>
      <c r="AO3783" s="156"/>
      <c r="AP3783" s="156"/>
      <c r="AQ3783" s="156"/>
      <c r="AR3783" s="156"/>
    </row>
    <row r="3784">
      <c r="A3784" s="152"/>
      <c r="B3784" s="152"/>
      <c r="E3784" s="156"/>
      <c r="F3784" s="156"/>
      <c r="I3784" s="152"/>
      <c r="J3784" s="152"/>
      <c r="O3784" s="161"/>
      <c r="P3784" s="161"/>
      <c r="Q3784" s="161"/>
      <c r="AJ3784" s="156"/>
      <c r="AK3784" s="156"/>
      <c r="AL3784" s="156"/>
      <c r="AM3784" s="156"/>
      <c r="AN3784" s="156"/>
      <c r="AO3784" s="156"/>
      <c r="AP3784" s="156"/>
      <c r="AQ3784" s="156"/>
      <c r="AR3784" s="156"/>
    </row>
    <row r="3785">
      <c r="A3785" s="152"/>
      <c r="B3785" s="152"/>
      <c r="E3785" s="156"/>
      <c r="F3785" s="156"/>
      <c r="I3785" s="152"/>
      <c r="J3785" s="152"/>
      <c r="O3785" s="161"/>
      <c r="P3785" s="161"/>
      <c r="Q3785" s="161"/>
      <c r="AJ3785" s="156"/>
      <c r="AK3785" s="156"/>
      <c r="AL3785" s="156"/>
      <c r="AM3785" s="156"/>
      <c r="AN3785" s="156"/>
      <c r="AO3785" s="156"/>
      <c r="AP3785" s="156"/>
      <c r="AQ3785" s="156"/>
      <c r="AR3785" s="156"/>
    </row>
    <row r="3786">
      <c r="A3786" s="152"/>
      <c r="B3786" s="152"/>
      <c r="E3786" s="156"/>
      <c r="F3786" s="156"/>
      <c r="I3786" s="152"/>
      <c r="J3786" s="152"/>
      <c r="O3786" s="161"/>
      <c r="P3786" s="161"/>
      <c r="Q3786" s="161"/>
      <c r="AJ3786" s="156"/>
      <c r="AK3786" s="156"/>
      <c r="AL3786" s="156"/>
      <c r="AM3786" s="156"/>
      <c r="AN3786" s="156"/>
      <c r="AO3786" s="156"/>
      <c r="AP3786" s="156"/>
      <c r="AQ3786" s="156"/>
      <c r="AR3786" s="156"/>
    </row>
    <row r="3787">
      <c r="A3787" s="152"/>
      <c r="B3787" s="152"/>
      <c r="E3787" s="156"/>
      <c r="F3787" s="156"/>
      <c r="I3787" s="152"/>
      <c r="J3787" s="152"/>
      <c r="O3787" s="161"/>
      <c r="P3787" s="161"/>
      <c r="Q3787" s="161"/>
      <c r="AJ3787" s="156"/>
      <c r="AK3787" s="156"/>
      <c r="AL3787" s="156"/>
      <c r="AM3787" s="156"/>
      <c r="AN3787" s="156"/>
      <c r="AO3787" s="156"/>
      <c r="AP3787" s="156"/>
      <c r="AQ3787" s="156"/>
      <c r="AR3787" s="156"/>
    </row>
    <row r="3788">
      <c r="A3788" s="152"/>
      <c r="B3788" s="152"/>
      <c r="E3788" s="156"/>
      <c r="F3788" s="156"/>
      <c r="I3788" s="152"/>
      <c r="J3788" s="152"/>
      <c r="O3788" s="161"/>
      <c r="P3788" s="161"/>
      <c r="Q3788" s="161"/>
      <c r="AJ3788" s="156"/>
      <c r="AK3788" s="156"/>
      <c r="AL3788" s="156"/>
      <c r="AM3788" s="156"/>
      <c r="AN3788" s="156"/>
      <c r="AO3788" s="156"/>
      <c r="AP3788" s="156"/>
      <c r="AQ3788" s="156"/>
      <c r="AR3788" s="156"/>
    </row>
    <row r="3789">
      <c r="A3789" s="152"/>
      <c r="B3789" s="152"/>
      <c r="E3789" s="156"/>
      <c r="F3789" s="156"/>
      <c r="I3789" s="152"/>
      <c r="J3789" s="152"/>
      <c r="O3789" s="161"/>
      <c r="P3789" s="161"/>
      <c r="Q3789" s="161"/>
      <c r="AJ3789" s="156"/>
      <c r="AK3789" s="156"/>
      <c r="AL3789" s="156"/>
      <c r="AM3789" s="156"/>
      <c r="AN3789" s="156"/>
      <c r="AO3789" s="156"/>
      <c r="AP3789" s="156"/>
      <c r="AQ3789" s="156"/>
      <c r="AR3789" s="156"/>
    </row>
    <row r="3790">
      <c r="A3790" s="152"/>
      <c r="B3790" s="152"/>
      <c r="E3790" s="156"/>
      <c r="F3790" s="156"/>
      <c r="I3790" s="152"/>
      <c r="J3790" s="152"/>
      <c r="O3790" s="161"/>
      <c r="P3790" s="161"/>
      <c r="Q3790" s="161"/>
      <c r="AJ3790" s="156"/>
      <c r="AK3790" s="156"/>
      <c r="AL3790" s="156"/>
      <c r="AM3790" s="156"/>
      <c r="AN3790" s="156"/>
      <c r="AO3790" s="156"/>
      <c r="AP3790" s="156"/>
      <c r="AQ3790" s="156"/>
      <c r="AR3790" s="156"/>
    </row>
    <row r="3791">
      <c r="A3791" s="152"/>
      <c r="B3791" s="152"/>
      <c r="E3791" s="156"/>
      <c r="F3791" s="156"/>
      <c r="I3791" s="152"/>
      <c r="J3791" s="152"/>
      <c r="O3791" s="161"/>
      <c r="P3791" s="161"/>
      <c r="Q3791" s="161"/>
      <c r="AJ3791" s="156"/>
      <c r="AK3791" s="156"/>
      <c r="AL3791" s="156"/>
      <c r="AM3791" s="156"/>
      <c r="AN3791" s="156"/>
      <c r="AO3791" s="156"/>
      <c r="AP3791" s="156"/>
      <c r="AQ3791" s="156"/>
      <c r="AR3791" s="156"/>
    </row>
    <row r="3792">
      <c r="A3792" s="152"/>
      <c r="B3792" s="152"/>
      <c r="E3792" s="156"/>
      <c r="F3792" s="156"/>
      <c r="I3792" s="152"/>
      <c r="J3792" s="152"/>
      <c r="O3792" s="161"/>
      <c r="P3792" s="161"/>
      <c r="Q3792" s="161"/>
      <c r="AJ3792" s="156"/>
      <c r="AK3792" s="156"/>
      <c r="AL3792" s="156"/>
      <c r="AM3792" s="156"/>
      <c r="AN3792" s="156"/>
      <c r="AO3792" s="156"/>
      <c r="AP3792" s="156"/>
      <c r="AQ3792" s="156"/>
      <c r="AR3792" s="156"/>
    </row>
    <row r="3793">
      <c r="A3793" s="152"/>
      <c r="B3793" s="152"/>
      <c r="E3793" s="156"/>
      <c r="F3793" s="156"/>
      <c r="I3793" s="152"/>
      <c r="J3793" s="152"/>
      <c r="O3793" s="161"/>
      <c r="P3793" s="161"/>
      <c r="Q3793" s="161"/>
      <c r="AJ3793" s="156"/>
      <c r="AK3793" s="156"/>
      <c r="AL3793" s="156"/>
      <c r="AM3793" s="156"/>
      <c r="AN3793" s="156"/>
      <c r="AO3793" s="156"/>
      <c r="AP3793" s="156"/>
      <c r="AQ3793" s="156"/>
      <c r="AR3793" s="156"/>
    </row>
    <row r="3794">
      <c r="A3794" s="152"/>
      <c r="B3794" s="152"/>
      <c r="E3794" s="156"/>
      <c r="F3794" s="156"/>
      <c r="I3794" s="152"/>
      <c r="J3794" s="152"/>
      <c r="O3794" s="161"/>
      <c r="P3794" s="161"/>
      <c r="Q3794" s="161"/>
      <c r="AJ3794" s="156"/>
      <c r="AK3794" s="156"/>
      <c r="AL3794" s="156"/>
      <c r="AM3794" s="156"/>
      <c r="AN3794" s="156"/>
      <c r="AO3794" s="156"/>
      <c r="AP3794" s="156"/>
      <c r="AQ3794" s="156"/>
      <c r="AR3794" s="156"/>
    </row>
    <row r="3795">
      <c r="A3795" s="152"/>
      <c r="B3795" s="152"/>
      <c r="E3795" s="156"/>
      <c r="F3795" s="156"/>
      <c r="I3795" s="152"/>
      <c r="J3795" s="152"/>
      <c r="O3795" s="161"/>
      <c r="P3795" s="161"/>
      <c r="Q3795" s="161"/>
      <c r="AJ3795" s="156"/>
      <c r="AK3795" s="156"/>
      <c r="AL3795" s="156"/>
      <c r="AM3795" s="156"/>
      <c r="AN3795" s="156"/>
      <c r="AO3795" s="156"/>
      <c r="AP3795" s="156"/>
      <c r="AQ3795" s="156"/>
      <c r="AR3795" s="156"/>
    </row>
    <row r="3796">
      <c r="A3796" s="152"/>
      <c r="B3796" s="152"/>
      <c r="E3796" s="156"/>
      <c r="F3796" s="156"/>
      <c r="I3796" s="152"/>
      <c r="J3796" s="152"/>
      <c r="O3796" s="161"/>
      <c r="P3796" s="161"/>
      <c r="Q3796" s="161"/>
      <c r="AJ3796" s="156"/>
      <c r="AK3796" s="156"/>
      <c r="AL3796" s="156"/>
      <c r="AM3796" s="156"/>
      <c r="AN3796" s="156"/>
      <c r="AO3796" s="156"/>
      <c r="AP3796" s="156"/>
      <c r="AQ3796" s="156"/>
      <c r="AR3796" s="156"/>
    </row>
    <row r="3797">
      <c r="A3797" s="152"/>
      <c r="B3797" s="152"/>
      <c r="E3797" s="156"/>
      <c r="F3797" s="156"/>
      <c r="I3797" s="152"/>
      <c r="J3797" s="152"/>
      <c r="O3797" s="161"/>
      <c r="P3797" s="161"/>
      <c r="Q3797" s="161"/>
      <c r="AJ3797" s="156"/>
      <c r="AK3797" s="156"/>
      <c r="AL3797" s="156"/>
      <c r="AM3797" s="156"/>
      <c r="AN3797" s="156"/>
      <c r="AO3797" s="156"/>
      <c r="AP3797" s="156"/>
      <c r="AQ3797" s="156"/>
      <c r="AR3797" s="156"/>
    </row>
    <row r="3798">
      <c r="A3798" s="152"/>
      <c r="B3798" s="152"/>
      <c r="E3798" s="156"/>
      <c r="F3798" s="156"/>
      <c r="I3798" s="152"/>
      <c r="J3798" s="152"/>
      <c r="O3798" s="161"/>
      <c r="P3798" s="161"/>
      <c r="Q3798" s="161"/>
      <c r="AJ3798" s="156"/>
      <c r="AK3798" s="156"/>
      <c r="AL3798" s="156"/>
      <c r="AM3798" s="156"/>
      <c r="AN3798" s="156"/>
      <c r="AO3798" s="156"/>
      <c r="AP3798" s="156"/>
      <c r="AQ3798" s="156"/>
      <c r="AR3798" s="156"/>
    </row>
    <row r="3799">
      <c r="A3799" s="152"/>
      <c r="B3799" s="152"/>
      <c r="E3799" s="156"/>
      <c r="F3799" s="156"/>
      <c r="I3799" s="152"/>
      <c r="J3799" s="152"/>
      <c r="O3799" s="161"/>
      <c r="P3799" s="161"/>
      <c r="Q3799" s="161"/>
      <c r="AJ3799" s="156"/>
      <c r="AK3799" s="156"/>
      <c r="AL3799" s="156"/>
      <c r="AM3799" s="156"/>
      <c r="AN3799" s="156"/>
      <c r="AO3799" s="156"/>
      <c r="AP3799" s="156"/>
      <c r="AQ3799" s="156"/>
      <c r="AR3799" s="156"/>
    </row>
    <row r="3800">
      <c r="A3800" s="152"/>
      <c r="B3800" s="152"/>
      <c r="E3800" s="156"/>
      <c r="F3800" s="156"/>
      <c r="I3800" s="152"/>
      <c r="J3800" s="152"/>
      <c r="O3800" s="161"/>
      <c r="P3800" s="161"/>
      <c r="Q3800" s="161"/>
      <c r="AJ3800" s="156"/>
      <c r="AK3800" s="156"/>
      <c r="AL3800" s="156"/>
      <c r="AM3800" s="156"/>
      <c r="AN3800" s="156"/>
      <c r="AO3800" s="156"/>
      <c r="AP3800" s="156"/>
      <c r="AQ3800" s="156"/>
      <c r="AR3800" s="156"/>
    </row>
    <row r="3801">
      <c r="A3801" s="152"/>
      <c r="B3801" s="152"/>
      <c r="E3801" s="156"/>
      <c r="F3801" s="156"/>
      <c r="I3801" s="152"/>
      <c r="J3801" s="152"/>
      <c r="O3801" s="161"/>
      <c r="P3801" s="161"/>
      <c r="Q3801" s="161"/>
      <c r="AJ3801" s="156"/>
      <c r="AK3801" s="156"/>
      <c r="AL3801" s="156"/>
      <c r="AM3801" s="156"/>
      <c r="AN3801" s="156"/>
      <c r="AO3801" s="156"/>
      <c r="AP3801" s="156"/>
      <c r="AQ3801" s="156"/>
      <c r="AR3801" s="156"/>
    </row>
    <row r="3802">
      <c r="A3802" s="152"/>
      <c r="B3802" s="152"/>
      <c r="E3802" s="156"/>
      <c r="F3802" s="156"/>
      <c r="I3802" s="152"/>
      <c r="J3802" s="152"/>
      <c r="O3802" s="161"/>
      <c r="P3802" s="161"/>
      <c r="Q3802" s="161"/>
      <c r="AJ3802" s="156"/>
      <c r="AK3802" s="156"/>
      <c r="AL3802" s="156"/>
      <c r="AM3802" s="156"/>
      <c r="AN3802" s="156"/>
      <c r="AO3802" s="156"/>
      <c r="AP3802" s="156"/>
      <c r="AQ3802" s="156"/>
      <c r="AR3802" s="156"/>
    </row>
    <row r="3803">
      <c r="A3803" s="152"/>
      <c r="B3803" s="152"/>
      <c r="E3803" s="156"/>
      <c r="F3803" s="156"/>
      <c r="I3803" s="152"/>
      <c r="J3803" s="152"/>
      <c r="O3803" s="161"/>
      <c r="P3803" s="161"/>
      <c r="Q3803" s="161"/>
      <c r="AJ3803" s="156"/>
      <c r="AK3803" s="156"/>
      <c r="AL3803" s="156"/>
      <c r="AM3803" s="156"/>
      <c r="AN3803" s="156"/>
      <c r="AO3803" s="156"/>
      <c r="AP3803" s="156"/>
      <c r="AQ3803" s="156"/>
      <c r="AR3803" s="156"/>
    </row>
    <row r="3804">
      <c r="A3804" s="152"/>
      <c r="B3804" s="152"/>
      <c r="E3804" s="156"/>
      <c r="F3804" s="156"/>
      <c r="I3804" s="152"/>
      <c r="J3804" s="152"/>
      <c r="O3804" s="161"/>
      <c r="P3804" s="161"/>
      <c r="Q3804" s="161"/>
      <c r="AJ3804" s="156"/>
      <c r="AK3804" s="156"/>
      <c r="AL3804" s="156"/>
      <c r="AM3804" s="156"/>
      <c r="AN3804" s="156"/>
      <c r="AO3804" s="156"/>
      <c r="AP3804" s="156"/>
      <c r="AQ3804" s="156"/>
      <c r="AR3804" s="156"/>
    </row>
    <row r="3805">
      <c r="A3805" s="152"/>
      <c r="B3805" s="152"/>
      <c r="E3805" s="156"/>
      <c r="F3805" s="156"/>
      <c r="I3805" s="152"/>
      <c r="J3805" s="152"/>
      <c r="O3805" s="161"/>
      <c r="P3805" s="161"/>
      <c r="Q3805" s="161"/>
      <c r="AJ3805" s="156"/>
      <c r="AK3805" s="156"/>
      <c r="AL3805" s="156"/>
      <c r="AM3805" s="156"/>
      <c r="AN3805" s="156"/>
      <c r="AO3805" s="156"/>
      <c r="AP3805" s="156"/>
      <c r="AQ3805" s="156"/>
      <c r="AR3805" s="156"/>
    </row>
    <row r="3806">
      <c r="A3806" s="152"/>
      <c r="B3806" s="152"/>
      <c r="E3806" s="156"/>
      <c r="F3806" s="156"/>
      <c r="I3806" s="152"/>
      <c r="J3806" s="152"/>
      <c r="O3806" s="161"/>
      <c r="P3806" s="161"/>
      <c r="Q3806" s="161"/>
      <c r="AJ3806" s="156"/>
      <c r="AK3806" s="156"/>
      <c r="AL3806" s="156"/>
      <c r="AM3806" s="156"/>
      <c r="AN3806" s="156"/>
      <c r="AO3806" s="156"/>
      <c r="AP3806" s="156"/>
      <c r="AQ3806" s="156"/>
      <c r="AR3806" s="156"/>
    </row>
    <row r="3807">
      <c r="A3807" s="152"/>
      <c r="B3807" s="152"/>
      <c r="E3807" s="156"/>
      <c r="F3807" s="156"/>
      <c r="I3807" s="152"/>
      <c r="J3807" s="152"/>
      <c r="O3807" s="161"/>
      <c r="P3807" s="161"/>
      <c r="Q3807" s="161"/>
      <c r="AJ3807" s="156"/>
      <c r="AK3807" s="156"/>
      <c r="AL3807" s="156"/>
      <c r="AM3807" s="156"/>
      <c r="AN3807" s="156"/>
      <c r="AO3807" s="156"/>
      <c r="AP3807" s="156"/>
      <c r="AQ3807" s="156"/>
      <c r="AR3807" s="156"/>
    </row>
    <row r="3808">
      <c r="A3808" s="152"/>
      <c r="B3808" s="152"/>
      <c r="E3808" s="156"/>
      <c r="F3808" s="156"/>
      <c r="I3808" s="152"/>
      <c r="J3808" s="152"/>
      <c r="O3808" s="161"/>
      <c r="P3808" s="161"/>
      <c r="Q3808" s="161"/>
      <c r="AJ3808" s="156"/>
      <c r="AK3808" s="156"/>
      <c r="AL3808" s="156"/>
      <c r="AM3808" s="156"/>
      <c r="AN3808" s="156"/>
      <c r="AO3808" s="156"/>
      <c r="AP3808" s="156"/>
      <c r="AQ3808" s="156"/>
      <c r="AR3808" s="156"/>
    </row>
    <row r="3809">
      <c r="A3809" s="152"/>
      <c r="B3809" s="152"/>
      <c r="E3809" s="156"/>
      <c r="F3809" s="156"/>
      <c r="I3809" s="152"/>
      <c r="J3809" s="152"/>
      <c r="O3809" s="161"/>
      <c r="P3809" s="161"/>
      <c r="Q3809" s="161"/>
      <c r="AJ3809" s="156"/>
      <c r="AK3809" s="156"/>
      <c r="AL3809" s="156"/>
      <c r="AM3809" s="156"/>
      <c r="AN3809" s="156"/>
      <c r="AO3809" s="156"/>
      <c r="AP3809" s="156"/>
      <c r="AQ3809" s="156"/>
      <c r="AR3809" s="156"/>
    </row>
    <row r="3810">
      <c r="A3810" s="152"/>
      <c r="B3810" s="152"/>
      <c r="E3810" s="156"/>
      <c r="F3810" s="156"/>
      <c r="I3810" s="152"/>
      <c r="J3810" s="152"/>
      <c r="O3810" s="161"/>
      <c r="P3810" s="161"/>
      <c r="Q3810" s="161"/>
      <c r="AJ3810" s="156"/>
      <c r="AK3810" s="156"/>
      <c r="AL3810" s="156"/>
      <c r="AM3810" s="156"/>
      <c r="AN3810" s="156"/>
      <c r="AO3810" s="156"/>
      <c r="AP3810" s="156"/>
      <c r="AQ3810" s="156"/>
      <c r="AR3810" s="156"/>
    </row>
    <row r="3811">
      <c r="A3811" s="152"/>
      <c r="B3811" s="152"/>
      <c r="E3811" s="156"/>
      <c r="F3811" s="156"/>
      <c r="I3811" s="152"/>
      <c r="J3811" s="152"/>
      <c r="O3811" s="161"/>
      <c r="P3811" s="161"/>
      <c r="Q3811" s="161"/>
      <c r="AJ3811" s="156"/>
      <c r="AK3811" s="156"/>
      <c r="AL3811" s="156"/>
      <c r="AM3811" s="156"/>
      <c r="AN3811" s="156"/>
      <c r="AO3811" s="156"/>
      <c r="AP3811" s="156"/>
      <c r="AQ3811" s="156"/>
      <c r="AR3811" s="156"/>
    </row>
    <row r="3812">
      <c r="A3812" s="152"/>
      <c r="B3812" s="152"/>
      <c r="E3812" s="156"/>
      <c r="F3812" s="156"/>
      <c r="I3812" s="152"/>
      <c r="J3812" s="152"/>
      <c r="O3812" s="161"/>
      <c r="P3812" s="161"/>
      <c r="Q3812" s="161"/>
      <c r="AJ3812" s="156"/>
      <c r="AK3812" s="156"/>
      <c r="AL3812" s="156"/>
      <c r="AM3812" s="156"/>
      <c r="AN3812" s="156"/>
      <c r="AO3812" s="156"/>
      <c r="AP3812" s="156"/>
      <c r="AQ3812" s="156"/>
      <c r="AR3812" s="156"/>
    </row>
    <row r="3813">
      <c r="A3813" s="152"/>
      <c r="B3813" s="152"/>
      <c r="E3813" s="156"/>
      <c r="F3813" s="156"/>
      <c r="I3813" s="152"/>
      <c r="J3813" s="152"/>
      <c r="O3813" s="161"/>
      <c r="P3813" s="161"/>
      <c r="Q3813" s="161"/>
      <c r="AJ3813" s="156"/>
      <c r="AK3813" s="156"/>
      <c r="AL3813" s="156"/>
      <c r="AM3813" s="156"/>
      <c r="AN3813" s="156"/>
      <c r="AO3813" s="156"/>
      <c r="AP3813" s="156"/>
      <c r="AQ3813" s="156"/>
      <c r="AR3813" s="156"/>
    </row>
    <row r="3814">
      <c r="A3814" s="152"/>
      <c r="B3814" s="152"/>
      <c r="E3814" s="156"/>
      <c r="F3814" s="156"/>
      <c r="I3814" s="152"/>
      <c r="J3814" s="152"/>
      <c r="O3814" s="161"/>
      <c r="P3814" s="161"/>
      <c r="Q3814" s="161"/>
      <c r="AJ3814" s="156"/>
      <c r="AK3814" s="156"/>
      <c r="AL3814" s="156"/>
      <c r="AM3814" s="156"/>
      <c r="AN3814" s="156"/>
      <c r="AO3814" s="156"/>
      <c r="AP3814" s="156"/>
      <c r="AQ3814" s="156"/>
      <c r="AR3814" s="156"/>
    </row>
    <row r="3815">
      <c r="A3815" s="152"/>
      <c r="B3815" s="152"/>
      <c r="E3815" s="156"/>
      <c r="F3815" s="156"/>
      <c r="I3815" s="152"/>
      <c r="J3815" s="152"/>
      <c r="O3815" s="161"/>
      <c r="P3815" s="161"/>
      <c r="Q3815" s="161"/>
      <c r="AJ3815" s="156"/>
      <c r="AK3815" s="156"/>
      <c r="AL3815" s="156"/>
      <c r="AM3815" s="156"/>
      <c r="AN3815" s="156"/>
      <c r="AO3815" s="156"/>
      <c r="AP3815" s="156"/>
      <c r="AQ3815" s="156"/>
      <c r="AR3815" s="156"/>
    </row>
    <row r="3816">
      <c r="A3816" s="152"/>
      <c r="B3816" s="152"/>
      <c r="E3816" s="156"/>
      <c r="F3816" s="156"/>
      <c r="I3816" s="152"/>
      <c r="J3816" s="152"/>
      <c r="O3816" s="161"/>
      <c r="P3816" s="161"/>
      <c r="Q3816" s="161"/>
      <c r="AJ3816" s="156"/>
      <c r="AK3816" s="156"/>
      <c r="AL3816" s="156"/>
      <c r="AM3816" s="156"/>
      <c r="AN3816" s="156"/>
      <c r="AO3816" s="156"/>
      <c r="AP3816" s="156"/>
      <c r="AQ3816" s="156"/>
      <c r="AR3816" s="156"/>
    </row>
    <row r="3817">
      <c r="A3817" s="152"/>
      <c r="B3817" s="152"/>
      <c r="E3817" s="156"/>
      <c r="F3817" s="156"/>
      <c r="I3817" s="152"/>
      <c r="J3817" s="152"/>
      <c r="O3817" s="161"/>
      <c r="P3817" s="161"/>
      <c r="Q3817" s="161"/>
      <c r="AJ3817" s="156"/>
      <c r="AK3817" s="156"/>
      <c r="AL3817" s="156"/>
      <c r="AM3817" s="156"/>
      <c r="AN3817" s="156"/>
      <c r="AO3817" s="156"/>
      <c r="AP3817" s="156"/>
      <c r="AQ3817" s="156"/>
      <c r="AR3817" s="156"/>
    </row>
    <row r="3818">
      <c r="A3818" s="152"/>
      <c r="B3818" s="152"/>
      <c r="E3818" s="156"/>
      <c r="F3818" s="156"/>
      <c r="I3818" s="152"/>
      <c r="J3818" s="152"/>
      <c r="O3818" s="161"/>
      <c r="P3818" s="161"/>
      <c r="Q3818" s="161"/>
      <c r="AJ3818" s="156"/>
      <c r="AK3818" s="156"/>
      <c r="AL3818" s="156"/>
      <c r="AM3818" s="156"/>
      <c r="AN3818" s="156"/>
      <c r="AO3818" s="156"/>
      <c r="AP3818" s="156"/>
      <c r="AQ3818" s="156"/>
      <c r="AR3818" s="156"/>
    </row>
    <row r="3819">
      <c r="A3819" s="152"/>
      <c r="B3819" s="152"/>
      <c r="E3819" s="156"/>
      <c r="F3819" s="156"/>
      <c r="I3819" s="152"/>
      <c r="J3819" s="152"/>
      <c r="O3819" s="161"/>
      <c r="P3819" s="161"/>
      <c r="Q3819" s="161"/>
      <c r="AJ3819" s="156"/>
      <c r="AK3819" s="156"/>
      <c r="AL3819" s="156"/>
      <c r="AM3819" s="156"/>
      <c r="AN3819" s="156"/>
      <c r="AO3819" s="156"/>
      <c r="AP3819" s="156"/>
      <c r="AQ3819" s="156"/>
      <c r="AR3819" s="156"/>
    </row>
    <row r="3820">
      <c r="A3820" s="152"/>
      <c r="B3820" s="152"/>
      <c r="E3820" s="156"/>
      <c r="F3820" s="156"/>
      <c r="I3820" s="152"/>
      <c r="J3820" s="152"/>
      <c r="O3820" s="161"/>
      <c r="P3820" s="161"/>
      <c r="Q3820" s="161"/>
      <c r="AJ3820" s="156"/>
      <c r="AK3820" s="156"/>
      <c r="AL3820" s="156"/>
      <c r="AM3820" s="156"/>
      <c r="AN3820" s="156"/>
      <c r="AO3820" s="156"/>
      <c r="AP3820" s="156"/>
      <c r="AQ3820" s="156"/>
      <c r="AR3820" s="156"/>
    </row>
    <row r="3821">
      <c r="A3821" s="152"/>
      <c r="B3821" s="152"/>
      <c r="E3821" s="156"/>
      <c r="F3821" s="156"/>
      <c r="I3821" s="152"/>
      <c r="J3821" s="152"/>
      <c r="O3821" s="161"/>
      <c r="P3821" s="161"/>
      <c r="Q3821" s="161"/>
      <c r="S3821" s="156"/>
      <c r="T3821" s="156"/>
      <c r="U3821" s="156"/>
      <c r="AJ3821" s="156"/>
      <c r="AK3821" s="156"/>
      <c r="AL3821" s="156"/>
      <c r="AM3821" s="156"/>
      <c r="AN3821" s="156"/>
      <c r="AO3821" s="156"/>
      <c r="AP3821" s="156"/>
      <c r="AQ3821" s="156"/>
      <c r="AR3821" s="156"/>
    </row>
    <row r="3822">
      <c r="A3822" s="152"/>
      <c r="B3822" s="152"/>
      <c r="E3822" s="156"/>
      <c r="F3822" s="156"/>
      <c r="I3822" s="152"/>
      <c r="J3822" s="152"/>
      <c r="O3822" s="161"/>
      <c r="P3822" s="161"/>
      <c r="Q3822" s="161"/>
      <c r="S3822" s="156"/>
      <c r="T3822" s="156"/>
      <c r="U3822" s="156"/>
      <c r="AJ3822" s="156"/>
      <c r="AK3822" s="156"/>
      <c r="AL3822" s="156"/>
      <c r="AM3822" s="156"/>
      <c r="AN3822" s="156"/>
      <c r="AO3822" s="156"/>
      <c r="AP3822" s="156"/>
      <c r="AQ3822" s="156"/>
      <c r="AR3822" s="156"/>
    </row>
    <row r="3823">
      <c r="A3823" s="152"/>
      <c r="B3823" s="152"/>
      <c r="E3823" s="156"/>
      <c r="F3823" s="156"/>
      <c r="I3823" s="152"/>
      <c r="J3823" s="152"/>
      <c r="O3823" s="161"/>
      <c r="P3823" s="161"/>
      <c r="Q3823" s="161"/>
      <c r="S3823" s="156"/>
      <c r="T3823" s="156"/>
      <c r="U3823" s="156"/>
      <c r="AJ3823" s="156"/>
      <c r="AK3823" s="156"/>
      <c r="AL3823" s="156"/>
      <c r="AM3823" s="156"/>
      <c r="AN3823" s="156"/>
      <c r="AO3823" s="156"/>
      <c r="AP3823" s="156"/>
      <c r="AQ3823" s="156"/>
      <c r="AR3823" s="156"/>
    </row>
    <row r="3824">
      <c r="A3824" s="152"/>
      <c r="B3824" s="152"/>
      <c r="E3824" s="156"/>
      <c r="F3824" s="156"/>
      <c r="I3824" s="152"/>
      <c r="J3824" s="152"/>
      <c r="O3824" s="161"/>
      <c r="P3824" s="161"/>
      <c r="Q3824" s="161"/>
      <c r="S3824" s="156"/>
      <c r="T3824" s="156"/>
      <c r="U3824" s="156"/>
      <c r="AJ3824" s="156"/>
      <c r="AK3824" s="156"/>
      <c r="AL3824" s="156"/>
      <c r="AM3824" s="156"/>
      <c r="AN3824" s="156"/>
      <c r="AO3824" s="156"/>
      <c r="AP3824" s="156"/>
      <c r="AQ3824" s="156"/>
      <c r="AR3824" s="156"/>
    </row>
    <row r="3825">
      <c r="A3825" s="152"/>
      <c r="B3825" s="152"/>
      <c r="E3825" s="156"/>
      <c r="F3825" s="156"/>
      <c r="I3825" s="152"/>
      <c r="J3825" s="152"/>
      <c r="O3825" s="161"/>
      <c r="P3825" s="161"/>
      <c r="Q3825" s="161"/>
      <c r="S3825" s="156"/>
      <c r="T3825" s="156"/>
      <c r="U3825" s="156"/>
      <c r="AJ3825" s="156"/>
      <c r="AK3825" s="156"/>
      <c r="AL3825" s="156"/>
      <c r="AM3825" s="156"/>
      <c r="AN3825" s="156"/>
      <c r="AO3825" s="156"/>
      <c r="AP3825" s="156"/>
      <c r="AQ3825" s="156"/>
      <c r="AR3825" s="156"/>
    </row>
    <row r="3826">
      <c r="A3826" s="152"/>
      <c r="B3826" s="152"/>
      <c r="E3826" s="156"/>
      <c r="F3826" s="156"/>
      <c r="I3826" s="152"/>
      <c r="J3826" s="152"/>
      <c r="O3826" s="161"/>
      <c r="P3826" s="161"/>
      <c r="Q3826" s="161"/>
      <c r="S3826" s="156"/>
      <c r="T3826" s="156"/>
      <c r="U3826" s="156"/>
      <c r="AJ3826" s="156"/>
      <c r="AK3826" s="156"/>
      <c r="AL3826" s="156"/>
      <c r="AM3826" s="156"/>
      <c r="AN3826" s="156"/>
      <c r="AO3826" s="156"/>
      <c r="AP3826" s="156"/>
      <c r="AQ3826" s="156"/>
      <c r="AR3826" s="156"/>
    </row>
    <row r="3827">
      <c r="A3827" s="152"/>
      <c r="B3827" s="152"/>
      <c r="E3827" s="156"/>
      <c r="F3827" s="156"/>
      <c r="I3827" s="152"/>
      <c r="J3827" s="152"/>
      <c r="O3827" s="161"/>
      <c r="P3827" s="161"/>
      <c r="Q3827" s="161"/>
      <c r="S3827" s="156"/>
      <c r="T3827" s="156"/>
      <c r="U3827" s="156"/>
      <c r="AJ3827" s="156"/>
      <c r="AK3827" s="156"/>
      <c r="AL3827" s="156"/>
      <c r="AM3827" s="156"/>
      <c r="AN3827" s="156"/>
      <c r="AO3827" s="156"/>
      <c r="AP3827" s="156"/>
      <c r="AQ3827" s="156"/>
      <c r="AR3827" s="156"/>
    </row>
    <row r="3828">
      <c r="A3828" s="152"/>
      <c r="B3828" s="152"/>
      <c r="E3828" s="156"/>
      <c r="F3828" s="156"/>
      <c r="I3828" s="152"/>
      <c r="J3828" s="152"/>
      <c r="O3828" s="161"/>
      <c r="P3828" s="161"/>
      <c r="Q3828" s="161"/>
      <c r="S3828" s="156"/>
      <c r="T3828" s="156"/>
      <c r="U3828" s="156"/>
      <c r="AJ3828" s="156"/>
      <c r="AK3828" s="156"/>
      <c r="AL3828" s="156"/>
      <c r="AM3828" s="156"/>
      <c r="AN3828" s="156"/>
      <c r="AO3828" s="156"/>
      <c r="AP3828" s="156"/>
      <c r="AQ3828" s="156"/>
      <c r="AR3828" s="156"/>
    </row>
    <row r="3829">
      <c r="A3829" s="152"/>
      <c r="B3829" s="152"/>
      <c r="E3829" s="156"/>
      <c r="F3829" s="156"/>
      <c r="I3829" s="152"/>
      <c r="J3829" s="152"/>
      <c r="O3829" s="161"/>
      <c r="P3829" s="161"/>
      <c r="Q3829" s="161"/>
      <c r="S3829" s="156"/>
      <c r="T3829" s="156"/>
      <c r="U3829" s="156"/>
      <c r="AJ3829" s="156"/>
      <c r="AK3829" s="156"/>
      <c r="AL3829" s="156"/>
      <c r="AM3829" s="156"/>
      <c r="AN3829" s="156"/>
      <c r="AO3829" s="156"/>
      <c r="AP3829" s="156"/>
      <c r="AQ3829" s="156"/>
      <c r="AR3829" s="156"/>
    </row>
    <row r="3830">
      <c r="A3830" s="152"/>
      <c r="B3830" s="152"/>
      <c r="E3830" s="156"/>
      <c r="F3830" s="156"/>
      <c r="I3830" s="152"/>
      <c r="J3830" s="152"/>
      <c r="O3830" s="161"/>
      <c r="P3830" s="161"/>
      <c r="Q3830" s="161"/>
      <c r="S3830" s="156"/>
      <c r="T3830" s="156"/>
      <c r="U3830" s="156"/>
      <c r="AJ3830" s="156"/>
      <c r="AK3830" s="156"/>
      <c r="AL3830" s="156"/>
      <c r="AM3830" s="156"/>
      <c r="AN3830" s="156"/>
      <c r="AO3830" s="156"/>
      <c r="AP3830" s="156"/>
      <c r="AQ3830" s="156"/>
      <c r="AR3830" s="156"/>
    </row>
    <row r="3831">
      <c r="A3831" s="152"/>
      <c r="B3831" s="152"/>
      <c r="E3831" s="156"/>
      <c r="F3831" s="156"/>
      <c r="I3831" s="152"/>
      <c r="J3831" s="152"/>
      <c r="O3831" s="161"/>
      <c r="P3831" s="161"/>
      <c r="Q3831" s="161"/>
      <c r="S3831" s="156"/>
      <c r="T3831" s="156"/>
      <c r="U3831" s="156"/>
      <c r="AJ3831" s="156"/>
      <c r="AK3831" s="156"/>
      <c r="AL3831" s="156"/>
      <c r="AM3831" s="156"/>
      <c r="AN3831" s="156"/>
      <c r="AO3831" s="156"/>
      <c r="AP3831" s="156"/>
      <c r="AQ3831" s="156"/>
      <c r="AR3831" s="156"/>
    </row>
    <row r="3832">
      <c r="A3832" s="152"/>
      <c r="B3832" s="152"/>
      <c r="E3832" s="156"/>
      <c r="F3832" s="156"/>
      <c r="I3832" s="152"/>
      <c r="J3832" s="152"/>
      <c r="O3832" s="161"/>
      <c r="P3832" s="161"/>
      <c r="Q3832" s="161"/>
      <c r="S3832" s="156"/>
      <c r="T3832" s="156"/>
      <c r="U3832" s="156"/>
      <c r="AJ3832" s="156"/>
      <c r="AK3832" s="156"/>
      <c r="AL3832" s="156"/>
      <c r="AM3832" s="156"/>
      <c r="AN3832" s="156"/>
      <c r="AO3832" s="156"/>
      <c r="AP3832" s="156"/>
      <c r="AQ3832" s="156"/>
      <c r="AR3832" s="156"/>
    </row>
    <row r="3833">
      <c r="A3833" s="152"/>
      <c r="B3833" s="152"/>
      <c r="E3833" s="156"/>
      <c r="F3833" s="156"/>
      <c r="I3833" s="152"/>
      <c r="J3833" s="152"/>
      <c r="O3833" s="161"/>
      <c r="P3833" s="161"/>
      <c r="Q3833" s="161"/>
      <c r="S3833" s="156"/>
      <c r="T3833" s="156"/>
      <c r="U3833" s="156"/>
      <c r="AJ3833" s="156"/>
      <c r="AK3833" s="156"/>
      <c r="AL3833" s="156"/>
      <c r="AM3833" s="156"/>
      <c r="AN3833" s="156"/>
      <c r="AO3833" s="156"/>
      <c r="AP3833" s="156"/>
      <c r="AQ3833" s="156"/>
      <c r="AR3833" s="156"/>
    </row>
    <row r="3834">
      <c r="A3834" s="152"/>
      <c r="B3834" s="152"/>
      <c r="E3834" s="156"/>
      <c r="F3834" s="156"/>
      <c r="I3834" s="152"/>
      <c r="J3834" s="152"/>
      <c r="O3834" s="161"/>
      <c r="P3834" s="161"/>
      <c r="Q3834" s="161"/>
      <c r="S3834" s="156"/>
      <c r="T3834" s="156"/>
      <c r="U3834" s="156"/>
      <c r="AJ3834" s="156"/>
      <c r="AK3834" s="156"/>
      <c r="AL3834" s="156"/>
      <c r="AM3834" s="156"/>
      <c r="AN3834" s="156"/>
      <c r="AO3834" s="156"/>
      <c r="AP3834" s="156"/>
      <c r="AQ3834" s="156"/>
      <c r="AR3834" s="156"/>
    </row>
    <row r="3835">
      <c r="A3835" s="152"/>
      <c r="B3835" s="152"/>
      <c r="E3835" s="156"/>
      <c r="F3835" s="156"/>
      <c r="I3835" s="152"/>
      <c r="J3835" s="152"/>
      <c r="O3835" s="161"/>
      <c r="P3835" s="161"/>
      <c r="Q3835" s="161"/>
      <c r="S3835" s="156"/>
      <c r="T3835" s="156"/>
      <c r="U3835" s="156"/>
      <c r="AJ3835" s="156"/>
      <c r="AK3835" s="156"/>
      <c r="AL3835" s="156"/>
      <c r="AM3835" s="156"/>
      <c r="AN3835" s="156"/>
      <c r="AO3835" s="156"/>
      <c r="AP3835" s="156"/>
      <c r="AQ3835" s="156"/>
      <c r="AR3835" s="156"/>
    </row>
    <row r="3836">
      <c r="A3836" s="152"/>
      <c r="B3836" s="152"/>
      <c r="E3836" s="156"/>
      <c r="F3836" s="156"/>
      <c r="I3836" s="152"/>
      <c r="J3836" s="152"/>
      <c r="O3836" s="161"/>
      <c r="P3836" s="161"/>
      <c r="Q3836" s="161"/>
      <c r="S3836" s="156"/>
      <c r="T3836" s="156"/>
      <c r="U3836" s="156"/>
      <c r="AJ3836" s="156"/>
      <c r="AK3836" s="156"/>
      <c r="AL3836" s="156"/>
      <c r="AM3836" s="156"/>
      <c r="AN3836" s="156"/>
      <c r="AO3836" s="156"/>
      <c r="AP3836" s="156"/>
      <c r="AQ3836" s="156"/>
      <c r="AR3836" s="156"/>
    </row>
    <row r="3837">
      <c r="A3837" s="152"/>
      <c r="B3837" s="152"/>
      <c r="E3837" s="156"/>
      <c r="F3837" s="156"/>
      <c r="I3837" s="152"/>
      <c r="J3837" s="152"/>
      <c r="O3837" s="161"/>
      <c r="P3837" s="161"/>
      <c r="Q3837" s="161"/>
      <c r="S3837" s="156"/>
      <c r="T3837" s="156"/>
      <c r="U3837" s="156"/>
      <c r="AJ3837" s="156"/>
      <c r="AK3837" s="156"/>
      <c r="AL3837" s="156"/>
      <c r="AM3837" s="156"/>
      <c r="AN3837" s="156"/>
      <c r="AO3837" s="156"/>
      <c r="AP3837" s="156"/>
      <c r="AQ3837" s="156"/>
      <c r="AR3837" s="156"/>
    </row>
    <row r="3838">
      <c r="A3838" s="152"/>
      <c r="B3838" s="152"/>
      <c r="E3838" s="156"/>
      <c r="F3838" s="156"/>
      <c r="I3838" s="152"/>
      <c r="J3838" s="152"/>
      <c r="O3838" s="161"/>
      <c r="P3838" s="161"/>
      <c r="Q3838" s="161"/>
      <c r="S3838" s="156"/>
      <c r="T3838" s="156"/>
      <c r="U3838" s="156"/>
      <c r="AJ3838" s="156"/>
      <c r="AK3838" s="156"/>
      <c r="AL3838" s="156"/>
      <c r="AM3838" s="156"/>
      <c r="AN3838" s="156"/>
      <c r="AO3838" s="156"/>
      <c r="AP3838" s="156"/>
      <c r="AQ3838" s="156"/>
      <c r="AR3838" s="156"/>
    </row>
    <row r="3839">
      <c r="A3839" s="152"/>
      <c r="B3839" s="152"/>
      <c r="E3839" s="156"/>
      <c r="F3839" s="156"/>
      <c r="I3839" s="152"/>
      <c r="J3839" s="152"/>
      <c r="O3839" s="161"/>
      <c r="P3839" s="161"/>
      <c r="Q3839" s="161"/>
      <c r="S3839" s="156"/>
      <c r="T3839" s="156"/>
      <c r="U3839" s="156"/>
      <c r="AJ3839" s="156"/>
      <c r="AK3839" s="156"/>
      <c r="AL3839" s="156"/>
      <c r="AM3839" s="156"/>
      <c r="AN3839" s="156"/>
      <c r="AO3839" s="156"/>
      <c r="AP3839" s="156"/>
      <c r="AQ3839" s="156"/>
      <c r="AR3839" s="156"/>
    </row>
    <row r="3840">
      <c r="A3840" s="152"/>
      <c r="B3840" s="152"/>
      <c r="E3840" s="156"/>
      <c r="F3840" s="156"/>
      <c r="I3840" s="152"/>
      <c r="J3840" s="152"/>
      <c r="O3840" s="161"/>
      <c r="P3840" s="161"/>
      <c r="Q3840" s="161"/>
      <c r="S3840" s="156"/>
      <c r="T3840" s="156"/>
      <c r="U3840" s="156"/>
      <c r="AJ3840" s="156"/>
      <c r="AK3840" s="156"/>
      <c r="AL3840" s="156"/>
      <c r="AM3840" s="156"/>
      <c r="AN3840" s="156"/>
      <c r="AO3840" s="156"/>
      <c r="AP3840" s="156"/>
      <c r="AQ3840" s="156"/>
      <c r="AR3840" s="156"/>
    </row>
    <row r="3841">
      <c r="A3841" s="152"/>
      <c r="B3841" s="152"/>
      <c r="E3841" s="156"/>
      <c r="F3841" s="156"/>
      <c r="I3841" s="152"/>
      <c r="J3841" s="152"/>
      <c r="O3841" s="161"/>
      <c r="P3841" s="161"/>
      <c r="Q3841" s="161"/>
      <c r="S3841" s="156"/>
      <c r="T3841" s="156"/>
      <c r="U3841" s="156"/>
      <c r="AJ3841" s="156"/>
      <c r="AK3841" s="156"/>
      <c r="AL3841" s="156"/>
      <c r="AM3841" s="156"/>
      <c r="AN3841" s="156"/>
      <c r="AO3841" s="156"/>
      <c r="AP3841" s="156"/>
      <c r="AQ3841" s="156"/>
      <c r="AR3841" s="156"/>
    </row>
    <row r="3842">
      <c r="A3842" s="152"/>
      <c r="B3842" s="152"/>
      <c r="E3842" s="156"/>
      <c r="F3842" s="156"/>
      <c r="I3842" s="152"/>
      <c r="J3842" s="152"/>
      <c r="O3842" s="161"/>
      <c r="P3842" s="161"/>
      <c r="Q3842" s="161"/>
      <c r="S3842" s="156"/>
      <c r="T3842" s="156"/>
      <c r="U3842" s="156"/>
      <c r="AJ3842" s="156"/>
      <c r="AK3842" s="156"/>
      <c r="AL3842" s="156"/>
      <c r="AM3842" s="156"/>
      <c r="AN3842" s="156"/>
      <c r="AO3842" s="156"/>
      <c r="AP3842" s="156"/>
      <c r="AQ3842" s="156"/>
      <c r="AR3842" s="156"/>
    </row>
    <row r="3843">
      <c r="A3843" s="152"/>
      <c r="B3843" s="152"/>
      <c r="E3843" s="156"/>
      <c r="F3843" s="156"/>
      <c r="I3843" s="152"/>
      <c r="J3843" s="152"/>
      <c r="O3843" s="161"/>
      <c r="P3843" s="161"/>
      <c r="Q3843" s="161"/>
      <c r="S3843" s="156"/>
      <c r="T3843" s="156"/>
      <c r="U3843" s="156"/>
      <c r="AJ3843" s="156"/>
      <c r="AK3843" s="156"/>
      <c r="AL3843" s="156"/>
      <c r="AM3843" s="156"/>
      <c r="AN3843" s="156"/>
      <c r="AO3843" s="156"/>
      <c r="AP3843" s="156"/>
      <c r="AQ3843" s="156"/>
      <c r="AR3843" s="156"/>
    </row>
    <row r="3844">
      <c r="A3844" s="152"/>
      <c r="B3844" s="152"/>
      <c r="E3844" s="156"/>
      <c r="F3844" s="156"/>
      <c r="I3844" s="152"/>
      <c r="J3844" s="152"/>
      <c r="O3844" s="161"/>
      <c r="P3844" s="161"/>
      <c r="Q3844" s="161"/>
      <c r="S3844" s="156"/>
      <c r="T3844" s="156"/>
      <c r="U3844" s="156"/>
      <c r="AJ3844" s="156"/>
      <c r="AK3844" s="156"/>
      <c r="AL3844" s="156"/>
      <c r="AM3844" s="156"/>
      <c r="AN3844" s="156"/>
      <c r="AO3844" s="156"/>
      <c r="AP3844" s="156"/>
      <c r="AQ3844" s="156"/>
      <c r="AR3844" s="156"/>
    </row>
    <row r="3845">
      <c r="A3845" s="152"/>
      <c r="B3845" s="152"/>
      <c r="E3845" s="156"/>
      <c r="F3845" s="156"/>
      <c r="I3845" s="152"/>
      <c r="J3845" s="152"/>
      <c r="O3845" s="161"/>
      <c r="P3845" s="161"/>
      <c r="Q3845" s="161"/>
      <c r="S3845" s="156"/>
      <c r="T3845" s="156"/>
      <c r="U3845" s="156"/>
      <c r="AJ3845" s="156"/>
      <c r="AK3845" s="156"/>
      <c r="AL3845" s="156"/>
      <c r="AM3845" s="156"/>
      <c r="AN3845" s="156"/>
      <c r="AO3845" s="156"/>
      <c r="AP3845" s="156"/>
      <c r="AQ3845" s="156"/>
      <c r="AR3845" s="156"/>
    </row>
    <row r="3846">
      <c r="A3846" s="152"/>
      <c r="B3846" s="152"/>
      <c r="E3846" s="156"/>
      <c r="F3846" s="156"/>
      <c r="I3846" s="152"/>
      <c r="J3846" s="152"/>
      <c r="O3846" s="161"/>
      <c r="P3846" s="161"/>
      <c r="Q3846" s="161"/>
      <c r="S3846" s="156"/>
      <c r="T3846" s="156"/>
      <c r="U3846" s="156"/>
      <c r="AJ3846" s="156"/>
      <c r="AK3846" s="156"/>
      <c r="AL3846" s="156"/>
      <c r="AM3846" s="156"/>
      <c r="AN3846" s="156"/>
      <c r="AO3846" s="156"/>
      <c r="AP3846" s="156"/>
      <c r="AQ3846" s="156"/>
      <c r="AR3846" s="156"/>
    </row>
    <row r="3847">
      <c r="A3847" s="152"/>
      <c r="B3847" s="152"/>
      <c r="E3847" s="156"/>
      <c r="F3847" s="156"/>
      <c r="I3847" s="152"/>
      <c r="J3847" s="152"/>
      <c r="O3847" s="161"/>
      <c r="P3847" s="161"/>
      <c r="Q3847" s="161"/>
      <c r="S3847" s="156"/>
      <c r="T3847" s="156"/>
      <c r="U3847" s="156"/>
      <c r="AJ3847" s="156"/>
      <c r="AK3847" s="156"/>
      <c r="AL3847" s="156"/>
      <c r="AM3847" s="156"/>
      <c r="AN3847" s="156"/>
      <c r="AO3847" s="156"/>
      <c r="AP3847" s="156"/>
      <c r="AQ3847" s="156"/>
      <c r="AR3847" s="156"/>
    </row>
    <row r="3848">
      <c r="A3848" s="152"/>
      <c r="B3848" s="152"/>
      <c r="E3848" s="156"/>
      <c r="F3848" s="156"/>
      <c r="I3848" s="152"/>
      <c r="J3848" s="152"/>
      <c r="O3848" s="161"/>
      <c r="P3848" s="161"/>
      <c r="Q3848" s="161"/>
      <c r="S3848" s="156"/>
      <c r="T3848" s="156"/>
      <c r="U3848" s="156"/>
      <c r="AJ3848" s="156"/>
      <c r="AK3848" s="156"/>
      <c r="AL3848" s="156"/>
      <c r="AM3848" s="156"/>
      <c r="AN3848" s="156"/>
      <c r="AO3848" s="156"/>
      <c r="AP3848" s="156"/>
      <c r="AQ3848" s="156"/>
      <c r="AR3848" s="156"/>
    </row>
    <row r="3849">
      <c r="A3849" s="152"/>
      <c r="B3849" s="152"/>
      <c r="E3849" s="156"/>
      <c r="F3849" s="156"/>
      <c r="I3849" s="152"/>
      <c r="J3849" s="152"/>
      <c r="O3849" s="161"/>
      <c r="P3849" s="161"/>
      <c r="Q3849" s="161"/>
      <c r="S3849" s="156"/>
      <c r="T3849" s="156"/>
      <c r="U3849" s="156"/>
      <c r="AJ3849" s="156"/>
      <c r="AK3849" s="156"/>
      <c r="AL3849" s="156"/>
      <c r="AM3849" s="156"/>
      <c r="AN3849" s="156"/>
      <c r="AO3849" s="156"/>
      <c r="AP3849" s="156"/>
      <c r="AQ3849" s="156"/>
      <c r="AR3849" s="156"/>
    </row>
    <row r="3850">
      <c r="A3850" s="152"/>
      <c r="B3850" s="152"/>
      <c r="E3850" s="156"/>
      <c r="F3850" s="156"/>
      <c r="I3850" s="152"/>
      <c r="J3850" s="152"/>
      <c r="O3850" s="161"/>
      <c r="P3850" s="161"/>
      <c r="Q3850" s="161"/>
      <c r="S3850" s="156"/>
      <c r="T3850" s="156"/>
      <c r="U3850" s="156"/>
      <c r="AJ3850" s="156"/>
      <c r="AK3850" s="156"/>
      <c r="AL3850" s="156"/>
      <c r="AM3850" s="156"/>
      <c r="AN3850" s="156"/>
      <c r="AO3850" s="156"/>
      <c r="AP3850" s="156"/>
      <c r="AQ3850" s="156"/>
      <c r="AR3850" s="156"/>
    </row>
    <row r="3851">
      <c r="A3851" s="152"/>
      <c r="B3851" s="152"/>
      <c r="E3851" s="156"/>
      <c r="F3851" s="156"/>
      <c r="I3851" s="152"/>
      <c r="J3851" s="152"/>
      <c r="O3851" s="161"/>
      <c r="P3851" s="161"/>
      <c r="Q3851" s="161"/>
      <c r="S3851" s="156"/>
      <c r="T3851" s="156"/>
      <c r="U3851" s="156"/>
      <c r="AJ3851" s="156"/>
      <c r="AK3851" s="156"/>
      <c r="AL3851" s="156"/>
      <c r="AM3851" s="156"/>
      <c r="AN3851" s="156"/>
      <c r="AO3851" s="156"/>
      <c r="AP3851" s="156"/>
      <c r="AQ3851" s="156"/>
      <c r="AR3851" s="156"/>
    </row>
    <row r="3852">
      <c r="A3852" s="152"/>
      <c r="B3852" s="152"/>
      <c r="E3852" s="156"/>
      <c r="F3852" s="156"/>
      <c r="I3852" s="152"/>
      <c r="J3852" s="152"/>
      <c r="O3852" s="161"/>
      <c r="P3852" s="161"/>
      <c r="Q3852" s="161"/>
      <c r="S3852" s="156"/>
      <c r="T3852" s="156"/>
      <c r="U3852" s="156"/>
      <c r="AJ3852" s="156"/>
      <c r="AK3852" s="156"/>
      <c r="AL3852" s="156"/>
      <c r="AM3852" s="156"/>
      <c r="AN3852" s="156"/>
      <c r="AO3852" s="156"/>
      <c r="AP3852" s="156"/>
      <c r="AQ3852" s="156"/>
      <c r="AR3852" s="156"/>
    </row>
    <row r="3853">
      <c r="A3853" s="152"/>
      <c r="B3853" s="152"/>
      <c r="E3853" s="156"/>
      <c r="F3853" s="156"/>
      <c r="I3853" s="152"/>
      <c r="J3853" s="152"/>
      <c r="O3853" s="161"/>
      <c r="P3853" s="161"/>
      <c r="Q3853" s="161"/>
      <c r="S3853" s="156"/>
      <c r="T3853" s="156"/>
      <c r="U3853" s="156"/>
      <c r="AJ3853" s="156"/>
      <c r="AK3853" s="156"/>
      <c r="AL3853" s="156"/>
      <c r="AM3853" s="156"/>
      <c r="AN3853" s="156"/>
      <c r="AO3853" s="156"/>
      <c r="AP3853" s="156"/>
      <c r="AQ3853" s="156"/>
      <c r="AR3853" s="156"/>
    </row>
    <row r="3854">
      <c r="A3854" s="152"/>
      <c r="B3854" s="152"/>
      <c r="E3854" s="156"/>
      <c r="F3854" s="156"/>
      <c r="I3854" s="152"/>
      <c r="J3854" s="152"/>
      <c r="O3854" s="161"/>
      <c r="P3854" s="161"/>
      <c r="Q3854" s="161"/>
      <c r="S3854" s="156"/>
      <c r="T3854" s="156"/>
      <c r="U3854" s="156"/>
      <c r="AJ3854" s="156"/>
      <c r="AK3854" s="156"/>
      <c r="AL3854" s="156"/>
      <c r="AM3854" s="156"/>
      <c r="AN3854" s="156"/>
      <c r="AO3854" s="156"/>
      <c r="AP3854" s="156"/>
      <c r="AQ3854" s="156"/>
      <c r="AR3854" s="156"/>
    </row>
    <row r="3855">
      <c r="A3855" s="152"/>
      <c r="B3855" s="152"/>
      <c r="E3855" s="156"/>
      <c r="F3855" s="156"/>
      <c r="I3855" s="152"/>
      <c r="J3855" s="152"/>
      <c r="O3855" s="161"/>
      <c r="P3855" s="161"/>
      <c r="Q3855" s="161"/>
      <c r="S3855" s="156"/>
      <c r="T3855" s="156"/>
      <c r="U3855" s="156"/>
      <c r="AJ3855" s="156"/>
      <c r="AK3855" s="156"/>
      <c r="AL3855" s="156"/>
      <c r="AM3855" s="156"/>
      <c r="AN3855" s="156"/>
      <c r="AO3855" s="156"/>
      <c r="AP3855" s="156"/>
      <c r="AQ3855" s="156"/>
      <c r="AR3855" s="156"/>
    </row>
    <row r="3856">
      <c r="A3856" s="152"/>
      <c r="B3856" s="152"/>
      <c r="E3856" s="156"/>
      <c r="F3856" s="156"/>
      <c r="I3856" s="152"/>
      <c r="J3856" s="152"/>
      <c r="O3856" s="161"/>
      <c r="P3856" s="161"/>
      <c r="Q3856" s="161"/>
      <c r="S3856" s="156"/>
      <c r="T3856" s="156"/>
      <c r="U3856" s="156"/>
      <c r="AJ3856" s="156"/>
      <c r="AK3856" s="156"/>
      <c r="AL3856" s="156"/>
      <c r="AM3856" s="156"/>
      <c r="AN3856" s="156"/>
      <c r="AO3856" s="156"/>
      <c r="AP3856" s="156"/>
      <c r="AQ3856" s="156"/>
      <c r="AR3856" s="156"/>
    </row>
    <row r="3857">
      <c r="A3857" s="152"/>
      <c r="B3857" s="152"/>
      <c r="E3857" s="156"/>
      <c r="F3857" s="156"/>
      <c r="I3857" s="152"/>
      <c r="J3857" s="152"/>
      <c r="O3857" s="161"/>
      <c r="P3857" s="161"/>
      <c r="Q3857" s="161"/>
      <c r="S3857" s="156"/>
      <c r="T3857" s="156"/>
      <c r="U3857" s="156"/>
      <c r="AJ3857" s="156"/>
      <c r="AK3857" s="156"/>
      <c r="AL3857" s="156"/>
      <c r="AM3857" s="156"/>
      <c r="AN3857" s="156"/>
      <c r="AO3857" s="156"/>
      <c r="AP3857" s="156"/>
      <c r="AQ3857" s="156"/>
      <c r="AR3857" s="156"/>
    </row>
    <row r="3858">
      <c r="A3858" s="152"/>
      <c r="B3858" s="152"/>
      <c r="E3858" s="156"/>
      <c r="F3858" s="156"/>
      <c r="I3858" s="152"/>
      <c r="J3858" s="152"/>
      <c r="O3858" s="161"/>
      <c r="P3858" s="161"/>
      <c r="Q3858" s="161"/>
      <c r="S3858" s="156"/>
      <c r="T3858" s="156"/>
      <c r="U3858" s="156"/>
      <c r="AJ3858" s="156"/>
      <c r="AK3858" s="156"/>
      <c r="AL3858" s="156"/>
      <c r="AM3858" s="156"/>
      <c r="AN3858" s="156"/>
      <c r="AO3858" s="156"/>
      <c r="AP3858" s="156"/>
      <c r="AQ3858" s="156"/>
      <c r="AR3858" s="156"/>
    </row>
    <row r="3859">
      <c r="A3859" s="152"/>
      <c r="B3859" s="152"/>
      <c r="E3859" s="156"/>
      <c r="F3859" s="156"/>
      <c r="I3859" s="152"/>
      <c r="J3859" s="152"/>
      <c r="O3859" s="161"/>
      <c r="P3859" s="161"/>
      <c r="Q3859" s="161"/>
      <c r="S3859" s="156"/>
      <c r="T3859" s="156"/>
      <c r="U3859" s="156"/>
      <c r="AJ3859" s="156"/>
      <c r="AK3859" s="156"/>
      <c r="AL3859" s="156"/>
      <c r="AM3859" s="156"/>
      <c r="AN3859" s="156"/>
      <c r="AO3859" s="156"/>
      <c r="AP3859" s="156"/>
      <c r="AQ3859" s="156"/>
      <c r="AR3859" s="156"/>
    </row>
    <row r="3860">
      <c r="A3860" s="152"/>
      <c r="B3860" s="152"/>
      <c r="E3860" s="156"/>
      <c r="F3860" s="156"/>
      <c r="I3860" s="152"/>
      <c r="J3860" s="152"/>
      <c r="O3860" s="161"/>
      <c r="P3860" s="161"/>
      <c r="Q3860" s="161"/>
      <c r="S3860" s="156"/>
      <c r="T3860" s="156"/>
      <c r="U3860" s="156"/>
      <c r="AJ3860" s="156"/>
      <c r="AK3860" s="156"/>
      <c r="AL3860" s="156"/>
      <c r="AM3860" s="156"/>
      <c r="AN3860" s="156"/>
      <c r="AO3860" s="156"/>
      <c r="AP3860" s="156"/>
      <c r="AQ3860" s="156"/>
      <c r="AR3860" s="156"/>
    </row>
    <row r="3861">
      <c r="A3861" s="152"/>
      <c r="B3861" s="152"/>
      <c r="E3861" s="156"/>
      <c r="F3861" s="156"/>
      <c r="I3861" s="152"/>
      <c r="J3861" s="152"/>
      <c r="O3861" s="161"/>
      <c r="P3861" s="161"/>
      <c r="Q3861" s="161"/>
      <c r="S3861" s="156"/>
      <c r="T3861" s="156"/>
      <c r="U3861" s="156"/>
      <c r="AJ3861" s="156"/>
      <c r="AK3861" s="156"/>
      <c r="AL3861" s="156"/>
      <c r="AM3861" s="156"/>
      <c r="AN3861" s="156"/>
      <c r="AO3861" s="156"/>
      <c r="AP3861" s="156"/>
      <c r="AQ3861" s="156"/>
      <c r="AR3861" s="156"/>
    </row>
    <row r="3862">
      <c r="A3862" s="152"/>
      <c r="B3862" s="152"/>
      <c r="E3862" s="156"/>
      <c r="F3862" s="156"/>
      <c r="I3862" s="152"/>
      <c r="J3862" s="152"/>
      <c r="O3862" s="161"/>
      <c r="P3862" s="161"/>
      <c r="Q3862" s="161"/>
      <c r="S3862" s="156"/>
      <c r="T3862" s="156"/>
      <c r="U3862" s="156"/>
      <c r="AJ3862" s="156"/>
      <c r="AK3862" s="156"/>
      <c r="AL3862" s="156"/>
      <c r="AM3862" s="156"/>
      <c r="AN3862" s="156"/>
      <c r="AO3862" s="156"/>
      <c r="AP3862" s="156"/>
      <c r="AQ3862" s="156"/>
      <c r="AR3862" s="156"/>
    </row>
    <row r="3863">
      <c r="A3863" s="152"/>
      <c r="B3863" s="152"/>
      <c r="E3863" s="156"/>
      <c r="F3863" s="156"/>
      <c r="I3863" s="152"/>
      <c r="J3863" s="152"/>
      <c r="O3863" s="161"/>
      <c r="P3863" s="161"/>
      <c r="Q3863" s="161"/>
      <c r="S3863" s="156"/>
      <c r="T3863" s="156"/>
      <c r="U3863" s="156"/>
      <c r="AJ3863" s="156"/>
      <c r="AK3863" s="156"/>
      <c r="AL3863" s="156"/>
      <c r="AM3863" s="156"/>
      <c r="AN3863" s="156"/>
      <c r="AO3863" s="156"/>
      <c r="AP3863" s="156"/>
      <c r="AQ3863" s="156"/>
      <c r="AR3863" s="156"/>
    </row>
    <row r="3864">
      <c r="A3864" s="152"/>
      <c r="B3864" s="152"/>
      <c r="E3864" s="156"/>
      <c r="F3864" s="156"/>
      <c r="I3864" s="152"/>
      <c r="J3864" s="152"/>
      <c r="O3864" s="161"/>
      <c r="P3864" s="161"/>
      <c r="Q3864" s="161"/>
      <c r="S3864" s="156"/>
      <c r="T3864" s="156"/>
      <c r="U3864" s="156"/>
      <c r="AJ3864" s="156"/>
      <c r="AK3864" s="156"/>
      <c r="AL3864" s="156"/>
      <c r="AM3864" s="156"/>
      <c r="AN3864" s="156"/>
      <c r="AO3864" s="156"/>
      <c r="AP3864" s="156"/>
      <c r="AQ3864" s="156"/>
      <c r="AR3864" s="156"/>
    </row>
    <row r="3865">
      <c r="A3865" s="152"/>
      <c r="B3865" s="152"/>
      <c r="E3865" s="156"/>
      <c r="F3865" s="156"/>
      <c r="I3865" s="152"/>
      <c r="J3865" s="152"/>
      <c r="O3865" s="161"/>
      <c r="P3865" s="161"/>
      <c r="Q3865" s="161"/>
      <c r="S3865" s="156"/>
      <c r="T3865" s="156"/>
      <c r="U3865" s="156"/>
      <c r="AJ3865" s="156"/>
      <c r="AK3865" s="156"/>
      <c r="AL3865" s="156"/>
      <c r="AM3865" s="156"/>
      <c r="AN3865" s="156"/>
      <c r="AO3865" s="156"/>
      <c r="AP3865" s="156"/>
      <c r="AQ3865" s="156"/>
      <c r="AR3865" s="156"/>
    </row>
    <row r="3866">
      <c r="A3866" s="152"/>
      <c r="B3866" s="152"/>
      <c r="E3866" s="156"/>
      <c r="F3866" s="156"/>
      <c r="I3866" s="152"/>
      <c r="J3866" s="152"/>
      <c r="O3866" s="161"/>
      <c r="P3866" s="161"/>
      <c r="Q3866" s="161"/>
      <c r="S3866" s="156"/>
      <c r="T3866" s="156"/>
      <c r="U3866" s="156"/>
      <c r="AJ3866" s="156"/>
      <c r="AK3866" s="156"/>
      <c r="AL3866" s="156"/>
      <c r="AM3866" s="156"/>
      <c r="AN3866" s="156"/>
      <c r="AO3866" s="156"/>
      <c r="AP3866" s="156"/>
      <c r="AQ3866" s="156"/>
      <c r="AR3866" s="156"/>
    </row>
    <row r="3867">
      <c r="A3867" s="152"/>
      <c r="B3867" s="152"/>
      <c r="E3867" s="156"/>
      <c r="F3867" s="156"/>
      <c r="I3867" s="152"/>
      <c r="J3867" s="152"/>
      <c r="O3867" s="161"/>
      <c r="P3867" s="161"/>
      <c r="Q3867" s="161"/>
      <c r="S3867" s="156"/>
      <c r="T3867" s="156"/>
      <c r="U3867" s="156"/>
      <c r="AJ3867" s="156"/>
      <c r="AK3867" s="156"/>
      <c r="AL3867" s="156"/>
      <c r="AM3867" s="156"/>
      <c r="AN3867" s="156"/>
      <c r="AO3867" s="156"/>
      <c r="AP3867" s="156"/>
      <c r="AQ3867" s="156"/>
      <c r="AR3867" s="156"/>
    </row>
    <row r="3868">
      <c r="A3868" s="152"/>
      <c r="B3868" s="152"/>
      <c r="E3868" s="156"/>
      <c r="F3868" s="156"/>
      <c r="I3868" s="152"/>
      <c r="J3868" s="152"/>
      <c r="O3868" s="161"/>
      <c r="P3868" s="161"/>
      <c r="Q3868" s="161"/>
      <c r="S3868" s="156"/>
      <c r="T3868" s="156"/>
      <c r="U3868" s="156"/>
      <c r="AJ3868" s="156"/>
      <c r="AK3868" s="156"/>
      <c r="AL3868" s="156"/>
      <c r="AM3868" s="156"/>
      <c r="AN3868" s="156"/>
      <c r="AO3868" s="156"/>
      <c r="AP3868" s="156"/>
      <c r="AQ3868" s="156"/>
      <c r="AR3868" s="156"/>
    </row>
    <row r="3869">
      <c r="A3869" s="152"/>
      <c r="B3869" s="152"/>
      <c r="E3869" s="156"/>
      <c r="F3869" s="156"/>
      <c r="I3869" s="152"/>
      <c r="J3869" s="152"/>
      <c r="O3869" s="161"/>
      <c r="P3869" s="161"/>
      <c r="Q3869" s="161"/>
      <c r="S3869" s="156"/>
      <c r="T3869" s="156"/>
      <c r="U3869" s="156"/>
      <c r="AJ3869" s="156"/>
      <c r="AK3869" s="156"/>
      <c r="AL3869" s="156"/>
      <c r="AM3869" s="156"/>
      <c r="AN3869" s="156"/>
      <c r="AO3869" s="156"/>
      <c r="AP3869" s="156"/>
      <c r="AQ3869" s="156"/>
      <c r="AR3869" s="156"/>
    </row>
    <row r="3870">
      <c r="A3870" s="152"/>
      <c r="B3870" s="152"/>
      <c r="E3870" s="156"/>
      <c r="F3870" s="156"/>
      <c r="I3870" s="152"/>
      <c r="J3870" s="152"/>
      <c r="O3870" s="161"/>
      <c r="P3870" s="161"/>
      <c r="Q3870" s="161"/>
      <c r="S3870" s="156"/>
      <c r="T3870" s="156"/>
      <c r="U3870" s="156"/>
      <c r="AJ3870" s="156"/>
      <c r="AK3870" s="156"/>
      <c r="AL3870" s="156"/>
      <c r="AM3870" s="156"/>
      <c r="AN3870" s="156"/>
      <c r="AO3870" s="156"/>
      <c r="AP3870" s="156"/>
      <c r="AQ3870" s="156"/>
      <c r="AR3870" s="156"/>
    </row>
    <row r="3871">
      <c r="A3871" s="152"/>
      <c r="B3871" s="152"/>
      <c r="E3871" s="156"/>
      <c r="F3871" s="156"/>
      <c r="I3871" s="152"/>
      <c r="J3871" s="152"/>
      <c r="O3871" s="161"/>
      <c r="P3871" s="161"/>
      <c r="Q3871" s="161"/>
      <c r="S3871" s="156"/>
      <c r="T3871" s="156"/>
      <c r="U3871" s="156"/>
      <c r="AJ3871" s="156"/>
      <c r="AK3871" s="156"/>
      <c r="AL3871" s="156"/>
      <c r="AM3871" s="156"/>
      <c r="AN3871" s="156"/>
      <c r="AO3871" s="156"/>
      <c r="AP3871" s="156"/>
      <c r="AQ3871" s="156"/>
      <c r="AR3871" s="156"/>
    </row>
    <row r="3872">
      <c r="A3872" s="152"/>
      <c r="B3872" s="152"/>
      <c r="E3872" s="156"/>
      <c r="F3872" s="156"/>
      <c r="I3872" s="152"/>
      <c r="J3872" s="152"/>
      <c r="O3872" s="161"/>
      <c r="P3872" s="161"/>
      <c r="Q3872" s="161"/>
      <c r="S3872" s="156"/>
      <c r="T3872" s="156"/>
      <c r="U3872" s="156"/>
      <c r="AJ3872" s="156"/>
      <c r="AK3872" s="156"/>
      <c r="AL3872" s="156"/>
      <c r="AM3872" s="156"/>
      <c r="AN3872" s="156"/>
      <c r="AO3872" s="156"/>
      <c r="AP3872" s="156"/>
      <c r="AQ3872" s="156"/>
      <c r="AR3872" s="156"/>
    </row>
    <row r="3873">
      <c r="A3873" s="152"/>
      <c r="B3873" s="152"/>
      <c r="E3873" s="156"/>
      <c r="F3873" s="156"/>
      <c r="I3873" s="152"/>
      <c r="J3873" s="152"/>
      <c r="O3873" s="161"/>
      <c r="P3873" s="161"/>
      <c r="Q3873" s="161"/>
      <c r="S3873" s="156"/>
      <c r="T3873" s="156"/>
      <c r="U3873" s="156"/>
      <c r="AJ3873" s="156"/>
      <c r="AK3873" s="156"/>
      <c r="AL3873" s="156"/>
      <c r="AM3873" s="156"/>
      <c r="AN3873" s="156"/>
      <c r="AO3873" s="156"/>
      <c r="AP3873" s="156"/>
      <c r="AQ3873" s="156"/>
      <c r="AR3873" s="156"/>
    </row>
    <row r="3874">
      <c r="A3874" s="152"/>
      <c r="B3874" s="152"/>
      <c r="E3874" s="156"/>
      <c r="F3874" s="156"/>
      <c r="I3874" s="152"/>
      <c r="J3874" s="152"/>
      <c r="O3874" s="161"/>
      <c r="P3874" s="161"/>
      <c r="Q3874" s="161"/>
      <c r="S3874" s="156"/>
      <c r="T3874" s="156"/>
      <c r="U3874" s="156"/>
      <c r="AJ3874" s="156"/>
      <c r="AK3874" s="156"/>
      <c r="AL3874" s="156"/>
      <c r="AM3874" s="156"/>
      <c r="AN3874" s="156"/>
      <c r="AO3874" s="156"/>
      <c r="AP3874" s="156"/>
      <c r="AQ3874" s="156"/>
      <c r="AR3874" s="156"/>
    </row>
    <row r="3875">
      <c r="A3875" s="152"/>
      <c r="B3875" s="152"/>
      <c r="E3875" s="156"/>
      <c r="F3875" s="156"/>
      <c r="I3875" s="152"/>
      <c r="J3875" s="152"/>
      <c r="O3875" s="161"/>
      <c r="P3875" s="161"/>
      <c r="Q3875" s="161"/>
      <c r="S3875" s="156"/>
      <c r="T3875" s="156"/>
      <c r="U3875" s="156"/>
      <c r="AJ3875" s="156"/>
      <c r="AK3875" s="156"/>
      <c r="AL3875" s="156"/>
      <c r="AM3875" s="156"/>
      <c r="AN3875" s="156"/>
      <c r="AO3875" s="156"/>
      <c r="AP3875" s="156"/>
      <c r="AQ3875" s="156"/>
      <c r="AR3875" s="156"/>
    </row>
    <row r="3876">
      <c r="A3876" s="152"/>
      <c r="B3876" s="152"/>
      <c r="E3876" s="156"/>
      <c r="F3876" s="156"/>
      <c r="I3876" s="152"/>
      <c r="J3876" s="152"/>
      <c r="O3876" s="161"/>
      <c r="P3876" s="161"/>
      <c r="Q3876" s="161"/>
      <c r="S3876" s="156"/>
      <c r="T3876" s="156"/>
      <c r="U3876" s="156"/>
      <c r="AJ3876" s="156"/>
      <c r="AK3876" s="156"/>
      <c r="AL3876" s="156"/>
      <c r="AM3876" s="156"/>
      <c r="AN3876" s="156"/>
      <c r="AO3876" s="156"/>
      <c r="AP3876" s="156"/>
      <c r="AQ3876" s="156"/>
      <c r="AR3876" s="156"/>
    </row>
    <row r="3877">
      <c r="A3877" s="152"/>
      <c r="B3877" s="152"/>
      <c r="E3877" s="156"/>
      <c r="F3877" s="156"/>
      <c r="I3877" s="152"/>
      <c r="J3877" s="152"/>
      <c r="O3877" s="161"/>
      <c r="P3877" s="161"/>
      <c r="Q3877" s="161"/>
      <c r="S3877" s="156"/>
      <c r="T3877" s="156"/>
      <c r="U3877" s="156"/>
      <c r="AJ3877" s="156"/>
      <c r="AK3877" s="156"/>
      <c r="AL3877" s="156"/>
      <c r="AM3877" s="156"/>
      <c r="AN3877" s="156"/>
      <c r="AO3877" s="156"/>
      <c r="AP3877" s="156"/>
      <c r="AQ3877" s="156"/>
      <c r="AR3877" s="156"/>
    </row>
    <row r="3878">
      <c r="A3878" s="152"/>
      <c r="B3878" s="152"/>
      <c r="E3878" s="156"/>
      <c r="F3878" s="156"/>
      <c r="I3878" s="152"/>
      <c r="J3878" s="152"/>
      <c r="O3878" s="161"/>
      <c r="P3878" s="161"/>
      <c r="Q3878" s="161"/>
      <c r="S3878" s="156"/>
      <c r="T3878" s="156"/>
      <c r="U3878" s="156"/>
      <c r="AJ3878" s="156"/>
      <c r="AK3878" s="156"/>
      <c r="AL3878" s="156"/>
      <c r="AM3878" s="156"/>
      <c r="AN3878" s="156"/>
      <c r="AO3878" s="156"/>
      <c r="AP3878" s="156"/>
      <c r="AQ3878" s="156"/>
      <c r="AR3878" s="156"/>
    </row>
    <row r="3879">
      <c r="A3879" s="152"/>
      <c r="B3879" s="152"/>
      <c r="E3879" s="156"/>
      <c r="F3879" s="156"/>
      <c r="I3879" s="152"/>
      <c r="J3879" s="152"/>
      <c r="O3879" s="161"/>
      <c r="P3879" s="161"/>
      <c r="Q3879" s="161"/>
      <c r="S3879" s="156"/>
      <c r="T3879" s="156"/>
      <c r="U3879" s="156"/>
      <c r="AJ3879" s="156"/>
      <c r="AK3879" s="156"/>
      <c r="AL3879" s="156"/>
      <c r="AM3879" s="156"/>
      <c r="AN3879" s="156"/>
      <c r="AO3879" s="156"/>
      <c r="AP3879" s="156"/>
      <c r="AQ3879" s="156"/>
      <c r="AR3879" s="156"/>
    </row>
    <row r="3880">
      <c r="A3880" s="152"/>
      <c r="B3880" s="152"/>
      <c r="E3880" s="156"/>
      <c r="F3880" s="156"/>
      <c r="I3880" s="152"/>
      <c r="J3880" s="152"/>
      <c r="O3880" s="161"/>
      <c r="P3880" s="161"/>
      <c r="Q3880" s="161"/>
      <c r="S3880" s="156"/>
      <c r="T3880" s="156"/>
      <c r="U3880" s="156"/>
      <c r="AJ3880" s="156"/>
      <c r="AK3880" s="156"/>
      <c r="AL3880" s="156"/>
      <c r="AM3880" s="156"/>
      <c r="AN3880" s="156"/>
      <c r="AO3880" s="156"/>
      <c r="AP3880" s="156"/>
      <c r="AQ3880" s="156"/>
      <c r="AR3880" s="156"/>
    </row>
    <row r="3881">
      <c r="A3881" s="152"/>
      <c r="B3881" s="152"/>
      <c r="E3881" s="156"/>
      <c r="F3881" s="156"/>
      <c r="I3881" s="152"/>
      <c r="J3881" s="152"/>
      <c r="O3881" s="161"/>
      <c r="P3881" s="161"/>
      <c r="Q3881" s="161"/>
      <c r="S3881" s="156"/>
      <c r="T3881" s="156"/>
      <c r="U3881" s="156"/>
      <c r="AJ3881" s="156"/>
      <c r="AK3881" s="156"/>
      <c r="AL3881" s="156"/>
      <c r="AM3881" s="156"/>
      <c r="AN3881" s="156"/>
      <c r="AO3881" s="156"/>
      <c r="AP3881" s="156"/>
      <c r="AQ3881" s="156"/>
      <c r="AR3881" s="156"/>
    </row>
    <row r="3882">
      <c r="A3882" s="152"/>
      <c r="B3882" s="152"/>
      <c r="E3882" s="156"/>
      <c r="F3882" s="156"/>
      <c r="I3882" s="152"/>
      <c r="J3882" s="152"/>
      <c r="O3882" s="161"/>
      <c r="P3882" s="161"/>
      <c r="Q3882" s="161"/>
      <c r="S3882" s="156"/>
      <c r="T3882" s="156"/>
      <c r="U3882" s="156"/>
      <c r="AJ3882" s="156"/>
      <c r="AK3882" s="156"/>
      <c r="AL3882" s="156"/>
      <c r="AM3882" s="156"/>
      <c r="AN3882" s="156"/>
      <c r="AO3882" s="156"/>
      <c r="AP3882" s="156"/>
      <c r="AQ3882" s="156"/>
      <c r="AR3882" s="156"/>
    </row>
    <row r="3883">
      <c r="A3883" s="152"/>
      <c r="B3883" s="152"/>
      <c r="E3883" s="156"/>
      <c r="F3883" s="156"/>
      <c r="I3883" s="152"/>
      <c r="J3883" s="152"/>
      <c r="O3883" s="161"/>
      <c r="P3883" s="161"/>
      <c r="Q3883" s="161"/>
      <c r="S3883" s="156"/>
      <c r="T3883" s="156"/>
      <c r="U3883" s="156"/>
      <c r="AJ3883" s="156"/>
      <c r="AK3883" s="156"/>
      <c r="AL3883" s="156"/>
      <c r="AM3883" s="156"/>
      <c r="AN3883" s="156"/>
      <c r="AO3883" s="156"/>
      <c r="AP3883" s="156"/>
      <c r="AQ3883" s="156"/>
      <c r="AR3883" s="156"/>
    </row>
    <row r="3884">
      <c r="A3884" s="152"/>
      <c r="B3884" s="152"/>
      <c r="E3884" s="156"/>
      <c r="F3884" s="156"/>
      <c r="I3884" s="152"/>
      <c r="J3884" s="152"/>
      <c r="O3884" s="161"/>
      <c r="P3884" s="161"/>
      <c r="Q3884" s="161"/>
      <c r="S3884" s="156"/>
      <c r="T3884" s="156"/>
      <c r="U3884" s="156"/>
      <c r="AJ3884" s="156"/>
      <c r="AK3884" s="156"/>
      <c r="AL3884" s="156"/>
      <c r="AM3884" s="156"/>
      <c r="AN3884" s="156"/>
      <c r="AO3884" s="156"/>
      <c r="AP3884" s="156"/>
      <c r="AQ3884" s="156"/>
      <c r="AR3884" s="156"/>
    </row>
    <row r="3885">
      <c r="A3885" s="152"/>
      <c r="B3885" s="152"/>
      <c r="E3885" s="156"/>
      <c r="F3885" s="156"/>
      <c r="I3885" s="152"/>
      <c r="J3885" s="152"/>
      <c r="O3885" s="161"/>
      <c r="P3885" s="161"/>
      <c r="Q3885" s="161"/>
      <c r="S3885" s="156"/>
      <c r="T3885" s="156"/>
      <c r="U3885" s="156"/>
      <c r="AJ3885" s="156"/>
      <c r="AK3885" s="156"/>
      <c r="AL3885" s="156"/>
      <c r="AM3885" s="156"/>
      <c r="AN3885" s="156"/>
      <c r="AO3885" s="156"/>
      <c r="AP3885" s="156"/>
      <c r="AQ3885" s="156"/>
      <c r="AR3885" s="156"/>
    </row>
    <row r="3886">
      <c r="A3886" s="152"/>
      <c r="B3886" s="152"/>
      <c r="E3886" s="156"/>
      <c r="F3886" s="156"/>
      <c r="I3886" s="152"/>
      <c r="J3886" s="152"/>
      <c r="O3886" s="161"/>
      <c r="P3886" s="161"/>
      <c r="Q3886" s="161"/>
      <c r="S3886" s="156"/>
      <c r="T3886" s="156"/>
      <c r="U3886" s="156"/>
      <c r="AJ3886" s="156"/>
      <c r="AK3886" s="156"/>
      <c r="AL3886" s="156"/>
      <c r="AM3886" s="156"/>
      <c r="AN3886" s="156"/>
      <c r="AO3886" s="156"/>
      <c r="AP3886" s="156"/>
      <c r="AQ3886" s="156"/>
      <c r="AR3886" s="156"/>
    </row>
    <row r="3887">
      <c r="A3887" s="152"/>
      <c r="B3887" s="152"/>
      <c r="E3887" s="156"/>
      <c r="F3887" s="156"/>
      <c r="I3887" s="152"/>
      <c r="J3887" s="152"/>
      <c r="O3887" s="161"/>
      <c r="P3887" s="161"/>
      <c r="Q3887" s="161"/>
      <c r="S3887" s="156"/>
      <c r="T3887" s="156"/>
      <c r="U3887" s="156"/>
      <c r="AJ3887" s="156"/>
      <c r="AK3887" s="156"/>
      <c r="AL3887" s="156"/>
      <c r="AM3887" s="156"/>
      <c r="AN3887" s="156"/>
      <c r="AO3887" s="156"/>
      <c r="AP3887" s="156"/>
      <c r="AQ3887" s="156"/>
      <c r="AR3887" s="156"/>
    </row>
    <row r="3888">
      <c r="A3888" s="152"/>
      <c r="B3888" s="152"/>
      <c r="E3888" s="156"/>
      <c r="F3888" s="156"/>
      <c r="I3888" s="152"/>
      <c r="J3888" s="152"/>
      <c r="O3888" s="161"/>
      <c r="P3888" s="161"/>
      <c r="Q3888" s="161"/>
      <c r="S3888" s="156"/>
      <c r="T3888" s="156"/>
      <c r="U3888" s="156"/>
      <c r="AJ3888" s="156"/>
      <c r="AK3888" s="156"/>
      <c r="AL3888" s="156"/>
      <c r="AM3888" s="156"/>
      <c r="AN3888" s="156"/>
      <c r="AO3888" s="156"/>
      <c r="AP3888" s="156"/>
      <c r="AQ3888" s="156"/>
      <c r="AR3888" s="156"/>
    </row>
    <row r="3889">
      <c r="A3889" s="152"/>
      <c r="B3889" s="152"/>
      <c r="E3889" s="156"/>
      <c r="F3889" s="156"/>
      <c r="I3889" s="152"/>
      <c r="J3889" s="152"/>
      <c r="O3889" s="161"/>
      <c r="P3889" s="161"/>
      <c r="Q3889" s="161"/>
      <c r="S3889" s="156"/>
      <c r="T3889" s="156"/>
      <c r="U3889" s="156"/>
      <c r="AJ3889" s="156"/>
      <c r="AK3889" s="156"/>
      <c r="AL3889" s="156"/>
      <c r="AM3889" s="156"/>
      <c r="AN3889" s="156"/>
      <c r="AO3889" s="156"/>
      <c r="AP3889" s="156"/>
      <c r="AQ3889" s="156"/>
      <c r="AR3889" s="156"/>
    </row>
    <row r="3890">
      <c r="A3890" s="152"/>
      <c r="B3890" s="152"/>
      <c r="E3890" s="156"/>
      <c r="F3890" s="156"/>
      <c r="I3890" s="152"/>
      <c r="J3890" s="152"/>
      <c r="O3890" s="161"/>
      <c r="P3890" s="161"/>
      <c r="Q3890" s="161"/>
      <c r="S3890" s="156"/>
      <c r="T3890" s="156"/>
      <c r="U3890" s="156"/>
      <c r="AJ3890" s="156"/>
      <c r="AK3890" s="156"/>
      <c r="AL3890" s="156"/>
      <c r="AM3890" s="156"/>
      <c r="AN3890" s="156"/>
      <c r="AO3890" s="156"/>
      <c r="AP3890" s="156"/>
      <c r="AQ3890" s="156"/>
      <c r="AR3890" s="156"/>
    </row>
    <row r="3891">
      <c r="A3891" s="152"/>
      <c r="B3891" s="152"/>
      <c r="E3891" s="156"/>
      <c r="F3891" s="156"/>
      <c r="I3891" s="152"/>
      <c r="J3891" s="152"/>
      <c r="O3891" s="161"/>
      <c r="P3891" s="161"/>
      <c r="Q3891" s="161"/>
      <c r="S3891" s="156"/>
      <c r="T3891" s="156"/>
      <c r="U3891" s="156"/>
      <c r="AJ3891" s="156"/>
      <c r="AK3891" s="156"/>
      <c r="AL3891" s="156"/>
      <c r="AM3891" s="156"/>
      <c r="AN3891" s="156"/>
      <c r="AO3891" s="156"/>
      <c r="AP3891" s="156"/>
      <c r="AQ3891" s="156"/>
      <c r="AR3891" s="156"/>
    </row>
    <row r="3892">
      <c r="A3892" s="152"/>
      <c r="B3892" s="152"/>
      <c r="E3892" s="156"/>
      <c r="F3892" s="156"/>
      <c r="I3892" s="152"/>
      <c r="J3892" s="152"/>
      <c r="O3892" s="161"/>
      <c r="P3892" s="161"/>
      <c r="Q3892" s="161"/>
      <c r="S3892" s="156"/>
      <c r="T3892" s="156"/>
      <c r="U3892" s="156"/>
      <c r="AJ3892" s="156"/>
      <c r="AK3892" s="156"/>
      <c r="AL3892" s="156"/>
      <c r="AM3892" s="156"/>
      <c r="AN3892" s="156"/>
      <c r="AO3892" s="156"/>
      <c r="AP3892" s="156"/>
      <c r="AQ3892" s="156"/>
      <c r="AR3892" s="156"/>
    </row>
    <row r="3893">
      <c r="A3893" s="152"/>
      <c r="B3893" s="152"/>
      <c r="E3893" s="156"/>
      <c r="F3893" s="156"/>
      <c r="I3893" s="152"/>
      <c r="J3893" s="152"/>
      <c r="O3893" s="161"/>
      <c r="P3893" s="161"/>
      <c r="Q3893" s="161"/>
      <c r="S3893" s="156"/>
      <c r="T3893" s="156"/>
      <c r="U3893" s="156"/>
      <c r="AJ3893" s="156"/>
      <c r="AK3893" s="156"/>
      <c r="AL3893" s="156"/>
      <c r="AM3893" s="156"/>
      <c r="AN3893" s="156"/>
      <c r="AO3893" s="156"/>
      <c r="AP3893" s="156"/>
      <c r="AQ3893" s="156"/>
      <c r="AR3893" s="156"/>
    </row>
    <row r="3894">
      <c r="A3894" s="152"/>
      <c r="B3894" s="152"/>
      <c r="E3894" s="156"/>
      <c r="F3894" s="156"/>
      <c r="I3894" s="152"/>
      <c r="J3894" s="152"/>
      <c r="O3894" s="161"/>
      <c r="P3894" s="161"/>
      <c r="Q3894" s="161"/>
      <c r="S3894" s="156"/>
      <c r="T3894" s="156"/>
      <c r="U3894" s="156"/>
      <c r="AJ3894" s="156"/>
      <c r="AK3894" s="156"/>
      <c r="AL3894" s="156"/>
      <c r="AM3894" s="156"/>
      <c r="AN3894" s="156"/>
      <c r="AO3894" s="156"/>
      <c r="AP3894" s="156"/>
      <c r="AQ3894" s="156"/>
      <c r="AR3894" s="156"/>
    </row>
    <row r="3895">
      <c r="A3895" s="152"/>
      <c r="B3895" s="152"/>
      <c r="E3895" s="156"/>
      <c r="F3895" s="156"/>
      <c r="I3895" s="152"/>
      <c r="J3895" s="152"/>
      <c r="O3895" s="161"/>
      <c r="P3895" s="161"/>
      <c r="Q3895" s="161"/>
      <c r="S3895" s="156"/>
      <c r="T3895" s="156"/>
      <c r="U3895" s="156"/>
      <c r="AJ3895" s="156"/>
      <c r="AK3895" s="156"/>
      <c r="AL3895" s="156"/>
      <c r="AM3895" s="156"/>
      <c r="AN3895" s="156"/>
      <c r="AO3895" s="156"/>
      <c r="AP3895" s="156"/>
      <c r="AQ3895" s="156"/>
      <c r="AR3895" s="156"/>
    </row>
    <row r="3896">
      <c r="A3896" s="152"/>
      <c r="B3896" s="152"/>
      <c r="E3896" s="156"/>
      <c r="F3896" s="156"/>
      <c r="I3896" s="152"/>
      <c r="J3896" s="152"/>
      <c r="O3896" s="161"/>
      <c r="P3896" s="161"/>
      <c r="Q3896" s="161"/>
      <c r="S3896" s="156"/>
      <c r="T3896" s="156"/>
      <c r="U3896" s="156"/>
      <c r="AJ3896" s="156"/>
      <c r="AK3896" s="156"/>
      <c r="AL3896" s="156"/>
      <c r="AM3896" s="156"/>
      <c r="AN3896" s="156"/>
      <c r="AO3896" s="156"/>
      <c r="AP3896" s="156"/>
      <c r="AQ3896" s="156"/>
      <c r="AR3896" s="156"/>
    </row>
    <row r="3897">
      <c r="A3897" s="152"/>
      <c r="B3897" s="152"/>
      <c r="E3897" s="156"/>
      <c r="F3897" s="156"/>
      <c r="I3897" s="152"/>
      <c r="J3897" s="152"/>
      <c r="O3897" s="161"/>
      <c r="P3897" s="161"/>
      <c r="Q3897" s="161"/>
      <c r="S3897" s="156"/>
      <c r="T3897" s="156"/>
      <c r="U3897" s="156"/>
      <c r="AJ3897" s="156"/>
      <c r="AK3897" s="156"/>
      <c r="AL3897" s="156"/>
      <c r="AM3897" s="156"/>
      <c r="AN3897" s="156"/>
      <c r="AO3897" s="156"/>
      <c r="AP3897" s="156"/>
      <c r="AQ3897" s="156"/>
      <c r="AR3897" s="156"/>
    </row>
    <row r="3898">
      <c r="A3898" s="152"/>
      <c r="B3898" s="152"/>
      <c r="E3898" s="156"/>
      <c r="F3898" s="156"/>
      <c r="I3898" s="152"/>
      <c r="J3898" s="152"/>
      <c r="O3898" s="161"/>
      <c r="P3898" s="161"/>
      <c r="Q3898" s="161"/>
      <c r="S3898" s="156"/>
      <c r="T3898" s="156"/>
      <c r="U3898" s="156"/>
      <c r="AJ3898" s="156"/>
      <c r="AK3898" s="156"/>
      <c r="AL3898" s="156"/>
      <c r="AM3898" s="156"/>
      <c r="AN3898" s="156"/>
      <c r="AO3898" s="156"/>
      <c r="AP3898" s="156"/>
      <c r="AQ3898" s="156"/>
      <c r="AR3898" s="156"/>
    </row>
    <row r="3899">
      <c r="A3899" s="152"/>
      <c r="B3899" s="152"/>
      <c r="E3899" s="156"/>
      <c r="F3899" s="156"/>
      <c r="I3899" s="152"/>
      <c r="J3899" s="152"/>
      <c r="O3899" s="161"/>
      <c r="P3899" s="161"/>
      <c r="Q3899" s="161"/>
      <c r="S3899" s="156"/>
      <c r="T3899" s="156"/>
      <c r="U3899" s="156"/>
      <c r="AJ3899" s="156"/>
      <c r="AK3899" s="156"/>
      <c r="AL3899" s="156"/>
      <c r="AM3899" s="156"/>
      <c r="AN3899" s="156"/>
      <c r="AO3899" s="156"/>
      <c r="AP3899" s="156"/>
      <c r="AQ3899" s="156"/>
      <c r="AR3899" s="156"/>
    </row>
    <row r="3900">
      <c r="A3900" s="152"/>
      <c r="B3900" s="152"/>
      <c r="E3900" s="156"/>
      <c r="F3900" s="156"/>
      <c r="I3900" s="152"/>
      <c r="J3900" s="152"/>
      <c r="O3900" s="161"/>
      <c r="P3900" s="161"/>
      <c r="Q3900" s="161"/>
      <c r="S3900" s="156"/>
      <c r="T3900" s="156"/>
      <c r="U3900" s="156"/>
      <c r="AJ3900" s="156"/>
      <c r="AK3900" s="156"/>
      <c r="AL3900" s="156"/>
      <c r="AM3900" s="156"/>
      <c r="AN3900" s="156"/>
      <c r="AO3900" s="156"/>
      <c r="AP3900" s="156"/>
      <c r="AQ3900" s="156"/>
      <c r="AR3900" s="156"/>
    </row>
    <row r="3901">
      <c r="A3901" s="152"/>
      <c r="B3901" s="152"/>
      <c r="E3901" s="156"/>
      <c r="F3901" s="156"/>
      <c r="I3901" s="152"/>
      <c r="J3901" s="152"/>
      <c r="O3901" s="161"/>
      <c r="P3901" s="161"/>
      <c r="Q3901" s="161"/>
      <c r="S3901" s="156"/>
      <c r="T3901" s="156"/>
      <c r="U3901" s="156"/>
      <c r="AJ3901" s="156"/>
      <c r="AK3901" s="156"/>
      <c r="AL3901" s="156"/>
      <c r="AM3901" s="156"/>
      <c r="AN3901" s="156"/>
      <c r="AO3901" s="156"/>
      <c r="AP3901" s="156"/>
      <c r="AQ3901" s="156"/>
      <c r="AR3901" s="156"/>
    </row>
    <row r="3902">
      <c r="A3902" s="152"/>
      <c r="B3902" s="152"/>
      <c r="E3902" s="156"/>
      <c r="F3902" s="156"/>
      <c r="I3902" s="152"/>
      <c r="J3902" s="152"/>
      <c r="O3902" s="161"/>
      <c r="P3902" s="161"/>
      <c r="Q3902" s="161"/>
      <c r="S3902" s="156"/>
      <c r="T3902" s="156"/>
      <c r="U3902" s="156"/>
      <c r="AJ3902" s="156"/>
      <c r="AK3902" s="156"/>
      <c r="AL3902" s="156"/>
      <c r="AM3902" s="156"/>
      <c r="AN3902" s="156"/>
      <c r="AO3902" s="156"/>
      <c r="AP3902" s="156"/>
      <c r="AQ3902" s="156"/>
      <c r="AR3902" s="156"/>
    </row>
    <row r="3903">
      <c r="A3903" s="152"/>
      <c r="B3903" s="152"/>
      <c r="E3903" s="156"/>
      <c r="F3903" s="156"/>
      <c r="I3903" s="152"/>
      <c r="J3903" s="152"/>
      <c r="O3903" s="161"/>
      <c r="P3903" s="161"/>
      <c r="Q3903" s="161"/>
      <c r="S3903" s="156"/>
      <c r="T3903" s="156"/>
      <c r="U3903" s="156"/>
      <c r="AJ3903" s="156"/>
      <c r="AK3903" s="156"/>
      <c r="AL3903" s="156"/>
      <c r="AM3903" s="156"/>
      <c r="AN3903" s="156"/>
      <c r="AO3903" s="156"/>
      <c r="AP3903" s="156"/>
      <c r="AQ3903" s="156"/>
      <c r="AR3903" s="156"/>
    </row>
    <row r="3904">
      <c r="A3904" s="152"/>
      <c r="B3904" s="152"/>
      <c r="E3904" s="156"/>
      <c r="F3904" s="156"/>
      <c r="I3904" s="152"/>
      <c r="J3904" s="152"/>
      <c r="O3904" s="161"/>
      <c r="P3904" s="161"/>
      <c r="Q3904" s="161"/>
      <c r="S3904" s="156"/>
      <c r="T3904" s="156"/>
      <c r="U3904" s="156"/>
      <c r="AJ3904" s="156"/>
      <c r="AK3904" s="156"/>
      <c r="AL3904" s="156"/>
      <c r="AM3904" s="156"/>
      <c r="AN3904" s="156"/>
      <c r="AO3904" s="156"/>
      <c r="AP3904" s="156"/>
      <c r="AQ3904" s="156"/>
      <c r="AR3904" s="156"/>
    </row>
    <row r="3905">
      <c r="A3905" s="152"/>
      <c r="B3905" s="152"/>
      <c r="E3905" s="156"/>
      <c r="F3905" s="156"/>
      <c r="I3905" s="152"/>
      <c r="J3905" s="152"/>
      <c r="O3905" s="161"/>
      <c r="P3905" s="161"/>
      <c r="Q3905" s="161"/>
      <c r="S3905" s="156"/>
      <c r="T3905" s="156"/>
      <c r="U3905" s="156"/>
      <c r="AJ3905" s="156"/>
      <c r="AK3905" s="156"/>
      <c r="AL3905" s="156"/>
      <c r="AM3905" s="156"/>
      <c r="AN3905" s="156"/>
      <c r="AO3905" s="156"/>
      <c r="AP3905" s="156"/>
      <c r="AQ3905" s="156"/>
      <c r="AR3905" s="156"/>
    </row>
    <row r="3906">
      <c r="A3906" s="152"/>
      <c r="B3906" s="152"/>
      <c r="E3906" s="156"/>
      <c r="F3906" s="156"/>
      <c r="I3906" s="152"/>
      <c r="J3906" s="152"/>
      <c r="O3906" s="161"/>
      <c r="P3906" s="161"/>
      <c r="Q3906" s="161"/>
      <c r="S3906" s="156"/>
      <c r="T3906" s="156"/>
      <c r="U3906" s="156"/>
      <c r="AJ3906" s="156"/>
      <c r="AK3906" s="156"/>
      <c r="AL3906" s="156"/>
      <c r="AM3906" s="156"/>
      <c r="AN3906" s="156"/>
      <c r="AO3906" s="156"/>
      <c r="AP3906" s="156"/>
      <c r="AQ3906" s="156"/>
      <c r="AR3906" s="156"/>
    </row>
    <row r="3907">
      <c r="A3907" s="152"/>
      <c r="B3907" s="152"/>
      <c r="E3907" s="156"/>
      <c r="F3907" s="156"/>
      <c r="I3907" s="152"/>
      <c r="J3907" s="152"/>
      <c r="O3907" s="161"/>
      <c r="P3907" s="161"/>
      <c r="Q3907" s="161"/>
      <c r="S3907" s="156"/>
      <c r="T3907" s="156"/>
      <c r="U3907" s="156"/>
      <c r="AJ3907" s="156"/>
      <c r="AK3907" s="156"/>
      <c r="AL3907" s="156"/>
      <c r="AM3907" s="156"/>
      <c r="AN3907" s="156"/>
      <c r="AO3907" s="156"/>
      <c r="AP3907" s="156"/>
      <c r="AQ3907" s="156"/>
      <c r="AR3907" s="156"/>
    </row>
    <row r="3908">
      <c r="A3908" s="152"/>
      <c r="B3908" s="152"/>
      <c r="E3908" s="156"/>
      <c r="F3908" s="156"/>
      <c r="I3908" s="152"/>
      <c r="J3908" s="152"/>
      <c r="O3908" s="161"/>
      <c r="P3908" s="161"/>
      <c r="Q3908" s="161"/>
      <c r="S3908" s="156"/>
      <c r="T3908" s="156"/>
      <c r="U3908" s="156"/>
      <c r="AJ3908" s="156"/>
      <c r="AK3908" s="156"/>
      <c r="AL3908" s="156"/>
      <c r="AM3908" s="156"/>
      <c r="AN3908" s="156"/>
      <c r="AO3908" s="156"/>
      <c r="AP3908" s="156"/>
      <c r="AQ3908" s="156"/>
      <c r="AR3908" s="156"/>
    </row>
    <row r="3909">
      <c r="A3909" s="152"/>
      <c r="B3909" s="152"/>
      <c r="E3909" s="156"/>
      <c r="F3909" s="156"/>
      <c r="I3909" s="152"/>
      <c r="J3909" s="152"/>
      <c r="O3909" s="161"/>
      <c r="P3909" s="161"/>
      <c r="Q3909" s="161"/>
      <c r="S3909" s="156"/>
      <c r="T3909" s="156"/>
      <c r="U3909" s="156"/>
      <c r="AJ3909" s="156"/>
      <c r="AK3909" s="156"/>
      <c r="AL3909" s="156"/>
      <c r="AM3909" s="156"/>
      <c r="AN3909" s="156"/>
      <c r="AO3909" s="156"/>
      <c r="AP3909" s="156"/>
      <c r="AQ3909" s="156"/>
      <c r="AR3909" s="156"/>
    </row>
    <row r="3910">
      <c r="A3910" s="152"/>
      <c r="B3910" s="152"/>
      <c r="E3910" s="156"/>
      <c r="F3910" s="156"/>
      <c r="I3910" s="152"/>
      <c r="J3910" s="152"/>
      <c r="O3910" s="161"/>
      <c r="P3910" s="161"/>
      <c r="Q3910" s="161"/>
      <c r="S3910" s="156"/>
      <c r="T3910" s="156"/>
      <c r="U3910" s="156"/>
      <c r="AJ3910" s="156"/>
      <c r="AK3910" s="156"/>
      <c r="AL3910" s="156"/>
      <c r="AM3910" s="156"/>
      <c r="AN3910" s="156"/>
      <c r="AO3910" s="156"/>
      <c r="AP3910" s="156"/>
      <c r="AQ3910" s="156"/>
      <c r="AR3910" s="156"/>
    </row>
    <row r="3911">
      <c r="A3911" s="152"/>
      <c r="B3911" s="152"/>
      <c r="E3911" s="156"/>
      <c r="F3911" s="156"/>
      <c r="I3911" s="152"/>
      <c r="J3911" s="152"/>
      <c r="O3911" s="161"/>
      <c r="P3911" s="161"/>
      <c r="Q3911" s="161"/>
      <c r="S3911" s="156"/>
      <c r="T3911" s="156"/>
      <c r="U3911" s="156"/>
      <c r="AJ3911" s="156"/>
      <c r="AK3911" s="156"/>
      <c r="AL3911" s="156"/>
      <c r="AM3911" s="156"/>
      <c r="AN3911" s="156"/>
      <c r="AO3911" s="156"/>
      <c r="AP3911" s="156"/>
      <c r="AQ3911" s="156"/>
      <c r="AR3911" s="156"/>
    </row>
    <row r="3912">
      <c r="A3912" s="152"/>
      <c r="B3912" s="152"/>
      <c r="E3912" s="156"/>
      <c r="F3912" s="156"/>
      <c r="I3912" s="152"/>
      <c r="J3912" s="152"/>
      <c r="O3912" s="161"/>
      <c r="P3912" s="161"/>
      <c r="Q3912" s="161"/>
      <c r="S3912" s="156"/>
      <c r="T3912" s="156"/>
      <c r="U3912" s="156"/>
      <c r="AJ3912" s="156"/>
      <c r="AK3912" s="156"/>
      <c r="AL3912" s="156"/>
      <c r="AM3912" s="156"/>
      <c r="AN3912" s="156"/>
      <c r="AO3912" s="156"/>
      <c r="AP3912" s="156"/>
      <c r="AQ3912" s="156"/>
      <c r="AR3912" s="156"/>
    </row>
    <row r="3913">
      <c r="A3913" s="152"/>
      <c r="B3913" s="152"/>
      <c r="E3913" s="156"/>
      <c r="F3913" s="156"/>
      <c r="I3913" s="152"/>
      <c r="J3913" s="152"/>
      <c r="O3913" s="161"/>
      <c r="P3913" s="161"/>
      <c r="Q3913" s="161"/>
      <c r="S3913" s="156"/>
      <c r="T3913" s="156"/>
      <c r="U3913" s="156"/>
      <c r="AJ3913" s="156"/>
      <c r="AK3913" s="156"/>
      <c r="AL3913" s="156"/>
      <c r="AM3913" s="156"/>
      <c r="AN3913" s="156"/>
      <c r="AO3913" s="156"/>
      <c r="AP3913" s="156"/>
      <c r="AQ3913" s="156"/>
      <c r="AR3913" s="156"/>
    </row>
    <row r="3914">
      <c r="A3914" s="152"/>
      <c r="B3914" s="152"/>
      <c r="E3914" s="156"/>
      <c r="F3914" s="156"/>
      <c r="I3914" s="152"/>
      <c r="J3914" s="152"/>
      <c r="O3914" s="161"/>
      <c r="P3914" s="161"/>
      <c r="Q3914" s="161"/>
      <c r="S3914" s="156"/>
      <c r="T3914" s="156"/>
      <c r="U3914" s="156"/>
      <c r="AJ3914" s="156"/>
      <c r="AK3914" s="156"/>
      <c r="AL3914" s="156"/>
      <c r="AM3914" s="156"/>
      <c r="AN3914" s="156"/>
      <c r="AO3914" s="156"/>
      <c r="AP3914" s="156"/>
      <c r="AQ3914" s="156"/>
      <c r="AR3914" s="156"/>
    </row>
    <row r="3915">
      <c r="A3915" s="152"/>
      <c r="B3915" s="152"/>
      <c r="E3915" s="156"/>
      <c r="F3915" s="156"/>
      <c r="I3915" s="152"/>
      <c r="J3915" s="152"/>
      <c r="O3915" s="161"/>
      <c r="P3915" s="161"/>
      <c r="Q3915" s="161"/>
      <c r="S3915" s="156"/>
      <c r="T3915" s="156"/>
      <c r="U3915" s="156"/>
      <c r="AJ3915" s="156"/>
      <c r="AK3915" s="156"/>
      <c r="AL3915" s="156"/>
      <c r="AM3915" s="156"/>
      <c r="AN3915" s="156"/>
      <c r="AO3915" s="156"/>
      <c r="AP3915" s="156"/>
      <c r="AQ3915" s="156"/>
      <c r="AR3915" s="156"/>
    </row>
    <row r="3916">
      <c r="A3916" s="152"/>
      <c r="B3916" s="152"/>
      <c r="E3916" s="156"/>
      <c r="F3916" s="156"/>
      <c r="I3916" s="152"/>
      <c r="J3916" s="152"/>
      <c r="O3916" s="161"/>
      <c r="P3916" s="161"/>
      <c r="Q3916" s="161"/>
      <c r="S3916" s="156"/>
      <c r="T3916" s="156"/>
      <c r="U3916" s="156"/>
      <c r="AJ3916" s="156"/>
      <c r="AK3916" s="156"/>
      <c r="AL3916" s="156"/>
      <c r="AM3916" s="156"/>
      <c r="AN3916" s="156"/>
      <c r="AO3916" s="156"/>
      <c r="AP3916" s="156"/>
      <c r="AQ3916" s="156"/>
      <c r="AR3916" s="156"/>
    </row>
    <row r="3917">
      <c r="A3917" s="152"/>
      <c r="B3917" s="152"/>
      <c r="E3917" s="156"/>
      <c r="F3917" s="156"/>
      <c r="I3917" s="152"/>
      <c r="J3917" s="152"/>
      <c r="O3917" s="161"/>
      <c r="P3917" s="161"/>
      <c r="Q3917" s="161"/>
      <c r="S3917" s="156"/>
      <c r="T3917" s="156"/>
      <c r="U3917" s="156"/>
      <c r="AJ3917" s="156"/>
      <c r="AK3917" s="156"/>
      <c r="AL3917" s="156"/>
      <c r="AM3917" s="156"/>
      <c r="AN3917" s="156"/>
      <c r="AO3917" s="156"/>
      <c r="AP3917" s="156"/>
      <c r="AQ3917" s="156"/>
      <c r="AR3917" s="156"/>
    </row>
    <row r="3918">
      <c r="A3918" s="152"/>
      <c r="B3918" s="152"/>
      <c r="E3918" s="156"/>
      <c r="F3918" s="156"/>
      <c r="I3918" s="152"/>
      <c r="J3918" s="152"/>
      <c r="O3918" s="161"/>
      <c r="P3918" s="161"/>
      <c r="Q3918" s="161"/>
      <c r="S3918" s="156"/>
      <c r="T3918" s="156"/>
      <c r="U3918" s="156"/>
      <c r="AJ3918" s="156"/>
      <c r="AK3918" s="156"/>
      <c r="AL3918" s="156"/>
      <c r="AM3918" s="156"/>
      <c r="AN3918" s="156"/>
      <c r="AO3918" s="156"/>
      <c r="AP3918" s="156"/>
      <c r="AQ3918" s="156"/>
      <c r="AR3918" s="156"/>
    </row>
    <row r="3919">
      <c r="A3919" s="152"/>
      <c r="B3919" s="152"/>
      <c r="E3919" s="156"/>
      <c r="F3919" s="156"/>
      <c r="I3919" s="152"/>
      <c r="J3919" s="152"/>
      <c r="O3919" s="161"/>
      <c r="P3919" s="161"/>
      <c r="Q3919" s="161"/>
      <c r="S3919" s="156"/>
      <c r="T3919" s="156"/>
      <c r="U3919" s="156"/>
      <c r="AJ3919" s="156"/>
      <c r="AK3919" s="156"/>
      <c r="AL3919" s="156"/>
      <c r="AM3919" s="156"/>
      <c r="AN3919" s="156"/>
      <c r="AO3919" s="156"/>
      <c r="AP3919" s="156"/>
      <c r="AQ3919" s="156"/>
      <c r="AR3919" s="156"/>
    </row>
    <row r="3920">
      <c r="A3920" s="152"/>
      <c r="B3920" s="152"/>
      <c r="E3920" s="156"/>
      <c r="F3920" s="156"/>
      <c r="I3920" s="152"/>
      <c r="J3920" s="152"/>
      <c r="O3920" s="161"/>
      <c r="P3920" s="161"/>
      <c r="Q3920" s="161"/>
      <c r="S3920" s="156"/>
      <c r="T3920" s="156"/>
      <c r="U3920" s="156"/>
      <c r="AJ3920" s="156"/>
      <c r="AK3920" s="156"/>
      <c r="AL3920" s="156"/>
      <c r="AM3920" s="156"/>
      <c r="AN3920" s="156"/>
      <c r="AO3920" s="156"/>
      <c r="AP3920" s="156"/>
      <c r="AQ3920" s="156"/>
      <c r="AR3920" s="156"/>
    </row>
    <row r="3921">
      <c r="A3921" s="152"/>
      <c r="B3921" s="152"/>
      <c r="E3921" s="156"/>
      <c r="F3921" s="156"/>
      <c r="I3921" s="152"/>
      <c r="J3921" s="152"/>
      <c r="O3921" s="161"/>
      <c r="P3921" s="161"/>
      <c r="Q3921" s="161"/>
      <c r="S3921" s="156"/>
      <c r="T3921" s="156"/>
      <c r="U3921" s="156"/>
      <c r="AJ3921" s="156"/>
      <c r="AK3921" s="156"/>
      <c r="AL3921" s="156"/>
      <c r="AM3921" s="156"/>
      <c r="AN3921" s="156"/>
      <c r="AO3921" s="156"/>
      <c r="AP3921" s="156"/>
      <c r="AQ3921" s="156"/>
      <c r="AR3921" s="156"/>
    </row>
    <row r="3922">
      <c r="A3922" s="152"/>
      <c r="B3922" s="152"/>
      <c r="E3922" s="156"/>
      <c r="F3922" s="156"/>
      <c r="I3922" s="152"/>
      <c r="J3922" s="152"/>
      <c r="O3922" s="161"/>
      <c r="P3922" s="161"/>
      <c r="Q3922" s="161"/>
      <c r="S3922" s="156"/>
      <c r="T3922" s="156"/>
      <c r="U3922" s="156"/>
      <c r="AJ3922" s="156"/>
      <c r="AK3922" s="156"/>
      <c r="AL3922" s="156"/>
      <c r="AM3922" s="156"/>
      <c r="AN3922" s="156"/>
      <c r="AO3922" s="156"/>
      <c r="AP3922" s="156"/>
      <c r="AQ3922" s="156"/>
      <c r="AR3922" s="156"/>
    </row>
    <row r="3923">
      <c r="A3923" s="152"/>
      <c r="B3923" s="152"/>
      <c r="E3923" s="156"/>
      <c r="F3923" s="156"/>
      <c r="I3923" s="152"/>
      <c r="J3923" s="152"/>
      <c r="O3923" s="161"/>
      <c r="P3923" s="161"/>
      <c r="Q3923" s="161"/>
      <c r="S3923" s="156"/>
      <c r="T3923" s="156"/>
      <c r="U3923" s="156"/>
      <c r="AJ3923" s="156"/>
      <c r="AK3923" s="156"/>
      <c r="AL3923" s="156"/>
      <c r="AM3923" s="156"/>
      <c r="AN3923" s="156"/>
      <c r="AO3923" s="156"/>
      <c r="AP3923" s="156"/>
      <c r="AQ3923" s="156"/>
      <c r="AR3923" s="156"/>
    </row>
    <row r="3924">
      <c r="A3924" s="152"/>
      <c r="B3924" s="152"/>
      <c r="E3924" s="156"/>
      <c r="F3924" s="156"/>
      <c r="I3924" s="152"/>
      <c r="J3924" s="152"/>
      <c r="O3924" s="161"/>
      <c r="P3924" s="161"/>
      <c r="Q3924" s="161"/>
      <c r="S3924" s="156"/>
      <c r="T3924" s="156"/>
      <c r="U3924" s="156"/>
      <c r="AJ3924" s="156"/>
      <c r="AK3924" s="156"/>
      <c r="AL3924" s="156"/>
      <c r="AM3924" s="156"/>
      <c r="AN3924" s="156"/>
      <c r="AO3924" s="156"/>
      <c r="AP3924" s="156"/>
      <c r="AQ3924" s="156"/>
      <c r="AR3924" s="156"/>
    </row>
    <row r="3925">
      <c r="A3925" s="152"/>
      <c r="B3925" s="152"/>
      <c r="E3925" s="156"/>
      <c r="F3925" s="156"/>
      <c r="I3925" s="152"/>
      <c r="J3925" s="152"/>
      <c r="O3925" s="161"/>
      <c r="P3925" s="161"/>
      <c r="Q3925" s="161"/>
      <c r="S3925" s="156"/>
      <c r="T3925" s="156"/>
      <c r="U3925" s="156"/>
      <c r="AJ3925" s="156"/>
      <c r="AK3925" s="156"/>
      <c r="AL3925" s="156"/>
      <c r="AM3925" s="156"/>
      <c r="AN3925" s="156"/>
      <c r="AO3925" s="156"/>
      <c r="AP3925" s="156"/>
      <c r="AQ3925" s="156"/>
      <c r="AR3925" s="156"/>
    </row>
    <row r="3926">
      <c r="A3926" s="152"/>
      <c r="B3926" s="152"/>
      <c r="E3926" s="156"/>
      <c r="F3926" s="156"/>
      <c r="I3926" s="152"/>
      <c r="J3926" s="152"/>
      <c r="O3926" s="161"/>
      <c r="P3926" s="161"/>
      <c r="Q3926" s="161"/>
      <c r="S3926" s="156"/>
      <c r="T3926" s="156"/>
      <c r="U3926" s="156"/>
      <c r="AJ3926" s="156"/>
      <c r="AK3926" s="156"/>
      <c r="AL3926" s="156"/>
      <c r="AM3926" s="156"/>
      <c r="AN3926" s="156"/>
      <c r="AO3926" s="156"/>
      <c r="AP3926" s="156"/>
      <c r="AQ3926" s="156"/>
      <c r="AR3926" s="156"/>
    </row>
    <row r="3927">
      <c r="A3927" s="152"/>
      <c r="B3927" s="152"/>
      <c r="E3927" s="156"/>
      <c r="F3927" s="156"/>
      <c r="I3927" s="152"/>
      <c r="J3927" s="152"/>
      <c r="O3927" s="161"/>
      <c r="P3927" s="161"/>
      <c r="Q3927" s="161"/>
      <c r="S3927" s="156"/>
      <c r="T3927" s="156"/>
      <c r="U3927" s="156"/>
      <c r="AJ3927" s="156"/>
      <c r="AK3927" s="156"/>
      <c r="AL3927" s="156"/>
      <c r="AM3927" s="156"/>
      <c r="AN3927" s="156"/>
      <c r="AO3927" s="156"/>
      <c r="AP3927" s="156"/>
      <c r="AQ3927" s="156"/>
      <c r="AR3927" s="156"/>
    </row>
    <row r="3928">
      <c r="A3928" s="152"/>
      <c r="B3928" s="152"/>
      <c r="E3928" s="156"/>
      <c r="F3928" s="156"/>
      <c r="I3928" s="152"/>
      <c r="J3928" s="152"/>
      <c r="O3928" s="161"/>
      <c r="P3928" s="161"/>
      <c r="Q3928" s="161"/>
      <c r="S3928" s="156"/>
      <c r="T3928" s="156"/>
      <c r="U3928" s="156"/>
      <c r="AJ3928" s="156"/>
      <c r="AK3928" s="156"/>
      <c r="AL3928" s="156"/>
      <c r="AM3928" s="156"/>
      <c r="AN3928" s="156"/>
      <c r="AO3928" s="156"/>
      <c r="AP3928" s="156"/>
      <c r="AQ3928" s="156"/>
      <c r="AR3928" s="156"/>
    </row>
    <row r="3929">
      <c r="A3929" s="152"/>
      <c r="B3929" s="152"/>
      <c r="E3929" s="156"/>
      <c r="F3929" s="156"/>
      <c r="I3929" s="152"/>
      <c r="J3929" s="152"/>
      <c r="O3929" s="161"/>
      <c r="P3929" s="161"/>
      <c r="Q3929" s="161"/>
      <c r="S3929" s="156"/>
      <c r="T3929" s="156"/>
      <c r="U3929" s="156"/>
      <c r="AJ3929" s="156"/>
      <c r="AK3929" s="156"/>
      <c r="AL3929" s="156"/>
      <c r="AM3929" s="156"/>
      <c r="AN3929" s="156"/>
      <c r="AO3929" s="156"/>
      <c r="AP3929" s="156"/>
      <c r="AQ3929" s="156"/>
      <c r="AR3929" s="156"/>
    </row>
    <row r="3930">
      <c r="A3930" s="152"/>
      <c r="B3930" s="152"/>
      <c r="E3930" s="156"/>
      <c r="F3930" s="156"/>
      <c r="I3930" s="152"/>
      <c r="J3930" s="152"/>
      <c r="O3930" s="161"/>
      <c r="P3930" s="161"/>
      <c r="Q3930" s="161"/>
      <c r="S3930" s="156"/>
      <c r="T3930" s="156"/>
      <c r="U3930" s="156"/>
      <c r="AJ3930" s="156"/>
      <c r="AK3930" s="156"/>
      <c r="AL3930" s="156"/>
      <c r="AM3930" s="156"/>
      <c r="AN3930" s="156"/>
      <c r="AO3930" s="156"/>
      <c r="AP3930" s="156"/>
      <c r="AQ3930" s="156"/>
      <c r="AR3930" s="156"/>
    </row>
    <row r="3931">
      <c r="A3931" s="152"/>
      <c r="B3931" s="152"/>
      <c r="E3931" s="156"/>
      <c r="F3931" s="156"/>
      <c r="I3931" s="152"/>
      <c r="J3931" s="152"/>
      <c r="O3931" s="161"/>
      <c r="P3931" s="161"/>
      <c r="Q3931" s="161"/>
      <c r="S3931" s="156"/>
      <c r="T3931" s="156"/>
      <c r="U3931" s="156"/>
      <c r="AJ3931" s="156"/>
      <c r="AK3931" s="156"/>
      <c r="AL3931" s="156"/>
      <c r="AM3931" s="156"/>
      <c r="AN3931" s="156"/>
      <c r="AO3931" s="156"/>
      <c r="AP3931" s="156"/>
      <c r="AQ3931" s="156"/>
      <c r="AR3931" s="156"/>
    </row>
    <row r="3932">
      <c r="A3932" s="152"/>
      <c r="B3932" s="152"/>
      <c r="E3932" s="156"/>
      <c r="F3932" s="156"/>
      <c r="I3932" s="152"/>
      <c r="J3932" s="152"/>
      <c r="O3932" s="161"/>
      <c r="P3932" s="161"/>
      <c r="Q3932" s="161"/>
      <c r="S3932" s="156"/>
      <c r="T3932" s="156"/>
      <c r="U3932" s="156"/>
      <c r="AJ3932" s="156"/>
      <c r="AK3932" s="156"/>
      <c r="AL3932" s="156"/>
      <c r="AM3932" s="156"/>
      <c r="AN3932" s="156"/>
      <c r="AO3932" s="156"/>
      <c r="AP3932" s="156"/>
      <c r="AQ3932" s="156"/>
      <c r="AR3932" s="156"/>
    </row>
    <row r="3933">
      <c r="A3933" s="152"/>
      <c r="B3933" s="152"/>
      <c r="E3933" s="156"/>
      <c r="F3933" s="156"/>
      <c r="I3933" s="152"/>
      <c r="J3933" s="152"/>
      <c r="O3933" s="161"/>
      <c r="P3933" s="161"/>
      <c r="Q3933" s="161"/>
      <c r="S3933" s="156"/>
      <c r="T3933" s="156"/>
      <c r="U3933" s="156"/>
      <c r="AJ3933" s="156"/>
      <c r="AK3933" s="156"/>
      <c r="AL3933" s="156"/>
      <c r="AM3933" s="156"/>
      <c r="AN3933" s="156"/>
      <c r="AO3933" s="156"/>
      <c r="AP3933" s="156"/>
      <c r="AQ3933" s="156"/>
      <c r="AR3933" s="156"/>
    </row>
    <row r="3934">
      <c r="A3934" s="152"/>
      <c r="B3934" s="152"/>
      <c r="E3934" s="156"/>
      <c r="F3934" s="156"/>
      <c r="I3934" s="152"/>
      <c r="J3934" s="152"/>
      <c r="O3934" s="161"/>
      <c r="P3934" s="161"/>
      <c r="Q3934" s="161"/>
      <c r="S3934" s="156"/>
      <c r="T3934" s="156"/>
      <c r="U3934" s="156"/>
      <c r="AJ3934" s="156"/>
      <c r="AK3934" s="156"/>
      <c r="AL3934" s="156"/>
      <c r="AM3934" s="156"/>
      <c r="AN3934" s="156"/>
      <c r="AO3934" s="156"/>
      <c r="AP3934" s="156"/>
      <c r="AQ3934" s="156"/>
      <c r="AR3934" s="156"/>
    </row>
    <row r="3935">
      <c r="A3935" s="152"/>
      <c r="B3935" s="152"/>
      <c r="E3935" s="156"/>
      <c r="F3935" s="156"/>
      <c r="I3935" s="152"/>
      <c r="J3935" s="152"/>
      <c r="O3935" s="161"/>
      <c r="P3935" s="161"/>
      <c r="Q3935" s="161"/>
      <c r="S3935" s="156"/>
      <c r="T3935" s="156"/>
      <c r="U3935" s="156"/>
      <c r="AJ3935" s="156"/>
      <c r="AK3935" s="156"/>
      <c r="AL3935" s="156"/>
      <c r="AM3935" s="156"/>
      <c r="AN3935" s="156"/>
      <c r="AO3935" s="156"/>
      <c r="AP3935" s="156"/>
      <c r="AQ3935" s="156"/>
      <c r="AR3935" s="156"/>
    </row>
    <row r="3936">
      <c r="A3936" s="152"/>
      <c r="B3936" s="152"/>
      <c r="E3936" s="156"/>
      <c r="F3936" s="156"/>
      <c r="I3936" s="152"/>
      <c r="J3936" s="152"/>
      <c r="O3936" s="161"/>
      <c r="P3936" s="161"/>
      <c r="Q3936" s="161"/>
      <c r="S3936" s="156"/>
      <c r="T3936" s="156"/>
      <c r="U3936" s="156"/>
      <c r="AJ3936" s="156"/>
      <c r="AK3936" s="156"/>
      <c r="AL3936" s="156"/>
      <c r="AM3936" s="156"/>
      <c r="AN3936" s="156"/>
      <c r="AO3936" s="156"/>
      <c r="AP3936" s="156"/>
      <c r="AQ3936" s="156"/>
      <c r="AR3936" s="156"/>
    </row>
    <row r="3937">
      <c r="A3937" s="152"/>
      <c r="B3937" s="152"/>
      <c r="E3937" s="156"/>
      <c r="F3937" s="156"/>
      <c r="I3937" s="152"/>
      <c r="J3937" s="152"/>
      <c r="O3937" s="161"/>
      <c r="P3937" s="161"/>
      <c r="Q3937" s="161"/>
      <c r="S3937" s="156"/>
      <c r="T3937" s="156"/>
      <c r="U3937" s="156"/>
      <c r="AJ3937" s="156"/>
      <c r="AK3937" s="156"/>
      <c r="AL3937" s="156"/>
      <c r="AM3937" s="156"/>
      <c r="AN3937" s="156"/>
      <c r="AO3937" s="156"/>
      <c r="AP3937" s="156"/>
      <c r="AQ3937" s="156"/>
      <c r="AR3937" s="156"/>
    </row>
    <row r="3938">
      <c r="A3938" s="152"/>
      <c r="B3938" s="152"/>
      <c r="E3938" s="156"/>
      <c r="F3938" s="156"/>
      <c r="I3938" s="152"/>
      <c r="J3938" s="152"/>
      <c r="O3938" s="161"/>
      <c r="P3938" s="161"/>
      <c r="Q3938" s="161"/>
      <c r="S3938" s="156"/>
      <c r="T3938" s="156"/>
      <c r="U3938" s="156"/>
      <c r="AJ3938" s="156"/>
      <c r="AK3938" s="156"/>
      <c r="AL3938" s="156"/>
      <c r="AM3938" s="156"/>
      <c r="AN3938" s="156"/>
      <c r="AO3938" s="156"/>
      <c r="AP3938" s="156"/>
      <c r="AQ3938" s="156"/>
      <c r="AR3938" s="156"/>
    </row>
    <row r="3939">
      <c r="A3939" s="152"/>
      <c r="B3939" s="152"/>
      <c r="E3939" s="156"/>
      <c r="F3939" s="156"/>
      <c r="I3939" s="152"/>
      <c r="J3939" s="152"/>
      <c r="O3939" s="161"/>
      <c r="P3939" s="161"/>
      <c r="Q3939" s="161"/>
      <c r="S3939" s="156"/>
      <c r="T3939" s="156"/>
      <c r="U3939" s="156"/>
      <c r="AJ3939" s="156"/>
      <c r="AK3939" s="156"/>
      <c r="AL3939" s="156"/>
      <c r="AM3939" s="156"/>
      <c r="AN3939" s="156"/>
      <c r="AO3939" s="156"/>
      <c r="AP3939" s="156"/>
      <c r="AQ3939" s="156"/>
      <c r="AR3939" s="156"/>
    </row>
    <row r="3940">
      <c r="A3940" s="152"/>
      <c r="B3940" s="152"/>
      <c r="E3940" s="156"/>
      <c r="F3940" s="156"/>
      <c r="I3940" s="152"/>
      <c r="J3940" s="152"/>
      <c r="O3940" s="161"/>
      <c r="P3940" s="161"/>
      <c r="Q3940" s="161"/>
      <c r="S3940" s="156"/>
      <c r="T3940" s="156"/>
      <c r="U3940" s="156"/>
      <c r="AJ3940" s="156"/>
      <c r="AK3940" s="156"/>
      <c r="AL3940" s="156"/>
      <c r="AM3940" s="156"/>
      <c r="AN3940" s="156"/>
      <c r="AO3940" s="156"/>
      <c r="AP3940" s="156"/>
      <c r="AQ3940" s="156"/>
      <c r="AR3940" s="156"/>
    </row>
    <row r="3941">
      <c r="A3941" s="152"/>
      <c r="B3941" s="152"/>
      <c r="E3941" s="156"/>
      <c r="F3941" s="156"/>
      <c r="I3941" s="152"/>
      <c r="J3941" s="152"/>
      <c r="O3941" s="161"/>
      <c r="P3941" s="161"/>
      <c r="Q3941" s="161"/>
      <c r="S3941" s="156"/>
      <c r="T3941" s="156"/>
      <c r="U3941" s="156"/>
      <c r="AJ3941" s="156"/>
      <c r="AK3941" s="156"/>
      <c r="AL3941" s="156"/>
      <c r="AM3941" s="156"/>
      <c r="AN3941" s="156"/>
      <c r="AO3941" s="156"/>
      <c r="AP3941" s="156"/>
      <c r="AQ3941" s="156"/>
      <c r="AR3941" s="156"/>
    </row>
    <row r="3942">
      <c r="A3942" s="152"/>
      <c r="B3942" s="152"/>
      <c r="E3942" s="156"/>
      <c r="F3942" s="156"/>
      <c r="I3942" s="152"/>
      <c r="J3942" s="152"/>
      <c r="O3942" s="161"/>
      <c r="P3942" s="161"/>
      <c r="Q3942" s="161"/>
      <c r="S3942" s="156"/>
      <c r="T3942" s="156"/>
      <c r="U3942" s="156"/>
      <c r="AJ3942" s="156"/>
      <c r="AK3942" s="156"/>
      <c r="AL3942" s="156"/>
      <c r="AM3942" s="156"/>
      <c r="AN3942" s="156"/>
      <c r="AO3942" s="156"/>
      <c r="AP3942" s="156"/>
      <c r="AQ3942" s="156"/>
      <c r="AR3942" s="156"/>
    </row>
    <row r="3943">
      <c r="A3943" s="152"/>
      <c r="B3943" s="152"/>
      <c r="E3943" s="156"/>
      <c r="F3943" s="156"/>
      <c r="I3943" s="152"/>
      <c r="J3943" s="152"/>
      <c r="O3943" s="161"/>
      <c r="P3943" s="161"/>
      <c r="Q3943" s="161"/>
      <c r="S3943" s="156"/>
      <c r="T3943" s="156"/>
      <c r="U3943" s="156"/>
      <c r="AJ3943" s="156"/>
      <c r="AK3943" s="156"/>
      <c r="AL3943" s="156"/>
      <c r="AM3943" s="156"/>
      <c r="AN3943" s="156"/>
      <c r="AO3943" s="156"/>
      <c r="AP3943" s="156"/>
      <c r="AQ3943" s="156"/>
      <c r="AR3943" s="156"/>
    </row>
    <row r="3944">
      <c r="A3944" s="152"/>
      <c r="B3944" s="152"/>
      <c r="E3944" s="156"/>
      <c r="F3944" s="156"/>
      <c r="I3944" s="152"/>
      <c r="J3944" s="152"/>
      <c r="O3944" s="161"/>
      <c r="P3944" s="161"/>
      <c r="Q3944" s="161"/>
      <c r="S3944" s="156"/>
      <c r="T3944" s="156"/>
      <c r="U3944" s="156"/>
      <c r="AJ3944" s="156"/>
      <c r="AK3944" s="156"/>
      <c r="AL3944" s="156"/>
      <c r="AM3944" s="156"/>
      <c r="AN3944" s="156"/>
      <c r="AO3944" s="156"/>
      <c r="AP3944" s="156"/>
      <c r="AQ3944" s="156"/>
      <c r="AR3944" s="156"/>
    </row>
    <row r="3945">
      <c r="A3945" s="152"/>
      <c r="B3945" s="152"/>
      <c r="E3945" s="156"/>
      <c r="F3945" s="156"/>
      <c r="I3945" s="152"/>
      <c r="J3945" s="152"/>
      <c r="O3945" s="161"/>
      <c r="P3945" s="161"/>
      <c r="Q3945" s="161"/>
      <c r="S3945" s="156"/>
      <c r="T3945" s="156"/>
      <c r="U3945" s="156"/>
      <c r="AJ3945" s="156"/>
      <c r="AK3945" s="156"/>
      <c r="AL3945" s="156"/>
      <c r="AM3945" s="156"/>
      <c r="AN3945" s="156"/>
      <c r="AO3945" s="156"/>
      <c r="AP3945" s="156"/>
      <c r="AQ3945" s="156"/>
      <c r="AR3945" s="156"/>
    </row>
    <row r="3946">
      <c r="A3946" s="152"/>
      <c r="B3946" s="152"/>
      <c r="E3946" s="156"/>
      <c r="F3946" s="156"/>
      <c r="I3946" s="152"/>
      <c r="J3946" s="152"/>
      <c r="O3946" s="161"/>
      <c r="P3946" s="161"/>
      <c r="Q3946" s="161"/>
      <c r="S3946" s="156"/>
      <c r="T3946" s="156"/>
      <c r="U3946" s="156"/>
      <c r="AJ3946" s="156"/>
      <c r="AK3946" s="156"/>
      <c r="AL3946" s="156"/>
      <c r="AM3946" s="156"/>
      <c r="AN3946" s="156"/>
      <c r="AO3946" s="156"/>
      <c r="AP3946" s="156"/>
      <c r="AQ3946" s="156"/>
      <c r="AR3946" s="156"/>
    </row>
    <row r="3947">
      <c r="A3947" s="152"/>
      <c r="B3947" s="152"/>
      <c r="E3947" s="156"/>
      <c r="F3947" s="156"/>
      <c r="I3947" s="152"/>
      <c r="J3947" s="152"/>
      <c r="O3947" s="161"/>
      <c r="P3947" s="161"/>
      <c r="Q3947" s="161"/>
      <c r="S3947" s="156"/>
      <c r="T3947" s="156"/>
      <c r="U3947" s="156"/>
      <c r="AJ3947" s="156"/>
      <c r="AK3947" s="156"/>
      <c r="AL3947" s="156"/>
      <c r="AM3947" s="156"/>
      <c r="AN3947" s="156"/>
      <c r="AO3947" s="156"/>
      <c r="AP3947" s="156"/>
      <c r="AQ3947" s="156"/>
      <c r="AR3947" s="156"/>
    </row>
    <row r="3948">
      <c r="A3948" s="152"/>
      <c r="B3948" s="152"/>
      <c r="E3948" s="156"/>
      <c r="F3948" s="156"/>
      <c r="I3948" s="152"/>
      <c r="J3948" s="152"/>
      <c r="O3948" s="161"/>
      <c r="P3948" s="161"/>
      <c r="Q3948" s="161"/>
      <c r="S3948" s="156"/>
      <c r="T3948" s="156"/>
      <c r="U3948" s="156"/>
      <c r="AJ3948" s="156"/>
      <c r="AK3948" s="156"/>
      <c r="AL3948" s="156"/>
      <c r="AM3948" s="156"/>
      <c r="AN3948" s="156"/>
      <c r="AO3948" s="156"/>
      <c r="AP3948" s="156"/>
      <c r="AQ3948" s="156"/>
      <c r="AR3948" s="156"/>
    </row>
    <row r="3949">
      <c r="A3949" s="152"/>
      <c r="B3949" s="152"/>
      <c r="E3949" s="156"/>
      <c r="F3949" s="156"/>
      <c r="I3949" s="152"/>
      <c r="J3949" s="152"/>
      <c r="O3949" s="161"/>
      <c r="P3949" s="161"/>
      <c r="Q3949" s="161"/>
      <c r="S3949" s="156"/>
      <c r="T3949" s="156"/>
      <c r="U3949" s="156"/>
      <c r="AJ3949" s="156"/>
      <c r="AK3949" s="156"/>
      <c r="AL3949" s="156"/>
      <c r="AM3949" s="156"/>
      <c r="AN3949" s="156"/>
      <c r="AO3949" s="156"/>
      <c r="AP3949" s="156"/>
      <c r="AQ3949" s="156"/>
      <c r="AR3949" s="156"/>
    </row>
    <row r="3950">
      <c r="A3950" s="152"/>
      <c r="B3950" s="152"/>
      <c r="E3950" s="156"/>
      <c r="F3950" s="156"/>
      <c r="I3950" s="152"/>
      <c r="J3950" s="152"/>
      <c r="O3950" s="161"/>
      <c r="P3950" s="161"/>
      <c r="Q3950" s="161"/>
      <c r="S3950" s="156"/>
      <c r="T3950" s="156"/>
      <c r="U3950" s="156"/>
      <c r="AJ3950" s="156"/>
      <c r="AK3950" s="156"/>
      <c r="AL3950" s="156"/>
      <c r="AM3950" s="156"/>
      <c r="AN3950" s="156"/>
      <c r="AO3950" s="156"/>
      <c r="AP3950" s="156"/>
      <c r="AQ3950" s="156"/>
      <c r="AR3950" s="156"/>
    </row>
    <row r="3951">
      <c r="A3951" s="152"/>
      <c r="B3951" s="152"/>
      <c r="E3951" s="156"/>
      <c r="F3951" s="156"/>
      <c r="I3951" s="152"/>
      <c r="J3951" s="152"/>
      <c r="O3951" s="161"/>
      <c r="P3951" s="161"/>
      <c r="Q3951" s="161"/>
      <c r="S3951" s="156"/>
      <c r="T3951" s="156"/>
      <c r="U3951" s="156"/>
      <c r="AJ3951" s="156"/>
      <c r="AK3951" s="156"/>
      <c r="AL3951" s="156"/>
      <c r="AM3951" s="156"/>
      <c r="AN3951" s="156"/>
      <c r="AO3951" s="156"/>
      <c r="AP3951" s="156"/>
      <c r="AQ3951" s="156"/>
      <c r="AR3951" s="156"/>
    </row>
    <row r="3952">
      <c r="A3952" s="152"/>
      <c r="B3952" s="152"/>
      <c r="E3952" s="156"/>
      <c r="F3952" s="156"/>
      <c r="I3952" s="152"/>
      <c r="J3952" s="152"/>
      <c r="O3952" s="161"/>
      <c r="P3952" s="161"/>
      <c r="Q3952" s="161"/>
      <c r="S3952" s="156"/>
      <c r="T3952" s="156"/>
      <c r="U3952" s="156"/>
      <c r="AJ3952" s="156"/>
      <c r="AK3952" s="156"/>
      <c r="AL3952" s="156"/>
      <c r="AM3952" s="156"/>
      <c r="AN3952" s="156"/>
      <c r="AO3952" s="156"/>
      <c r="AP3952" s="156"/>
      <c r="AQ3952" s="156"/>
      <c r="AR3952" s="156"/>
    </row>
    <row r="3953">
      <c r="A3953" s="152"/>
      <c r="B3953" s="152"/>
      <c r="E3953" s="156"/>
      <c r="F3953" s="156"/>
      <c r="I3953" s="152"/>
      <c r="J3953" s="152"/>
      <c r="O3953" s="161"/>
      <c r="P3953" s="161"/>
      <c r="Q3953" s="161"/>
      <c r="S3953" s="156"/>
      <c r="T3953" s="156"/>
      <c r="U3953" s="156"/>
      <c r="AJ3953" s="156"/>
      <c r="AK3953" s="156"/>
      <c r="AL3953" s="156"/>
      <c r="AM3953" s="156"/>
      <c r="AN3953" s="156"/>
      <c r="AO3953" s="156"/>
      <c r="AP3953" s="156"/>
      <c r="AQ3953" s="156"/>
      <c r="AR3953" s="156"/>
    </row>
    <row r="3954">
      <c r="A3954" s="152"/>
      <c r="B3954" s="152"/>
      <c r="E3954" s="156"/>
      <c r="F3954" s="156"/>
      <c r="I3954" s="152"/>
      <c r="J3954" s="152"/>
      <c r="O3954" s="161"/>
      <c r="P3954" s="161"/>
      <c r="Q3954" s="161"/>
      <c r="S3954" s="156"/>
      <c r="T3954" s="156"/>
      <c r="U3954" s="156"/>
      <c r="AJ3954" s="156"/>
      <c r="AK3954" s="156"/>
      <c r="AL3954" s="156"/>
      <c r="AM3954" s="156"/>
      <c r="AN3954" s="156"/>
      <c r="AO3954" s="156"/>
      <c r="AP3954" s="156"/>
      <c r="AQ3954" s="156"/>
      <c r="AR3954" s="156"/>
    </row>
    <row r="3955">
      <c r="A3955" s="152"/>
      <c r="B3955" s="152"/>
      <c r="E3955" s="156"/>
      <c r="F3955" s="156"/>
      <c r="I3955" s="152"/>
      <c r="J3955" s="152"/>
      <c r="O3955" s="161"/>
      <c r="P3955" s="161"/>
      <c r="Q3955" s="161"/>
      <c r="S3955" s="156"/>
      <c r="T3955" s="156"/>
      <c r="U3955" s="156"/>
      <c r="AJ3955" s="156"/>
      <c r="AK3955" s="156"/>
      <c r="AL3955" s="156"/>
      <c r="AM3955" s="156"/>
      <c r="AN3955" s="156"/>
      <c r="AO3955" s="156"/>
      <c r="AP3955" s="156"/>
      <c r="AQ3955" s="156"/>
      <c r="AR3955" s="156"/>
    </row>
    <row r="3956">
      <c r="A3956" s="152"/>
      <c r="B3956" s="152"/>
      <c r="E3956" s="156"/>
      <c r="F3956" s="156"/>
      <c r="I3956" s="152"/>
      <c r="J3956" s="152"/>
      <c r="O3956" s="161"/>
      <c r="P3956" s="161"/>
      <c r="Q3956" s="161"/>
      <c r="S3956" s="156"/>
      <c r="T3956" s="156"/>
      <c r="U3956" s="156"/>
      <c r="AJ3956" s="156"/>
      <c r="AK3956" s="156"/>
      <c r="AL3956" s="156"/>
      <c r="AM3956" s="156"/>
      <c r="AN3956" s="156"/>
      <c r="AO3956" s="156"/>
      <c r="AP3956" s="156"/>
      <c r="AQ3956" s="156"/>
      <c r="AR3956" s="156"/>
    </row>
    <row r="3957">
      <c r="A3957" s="152"/>
      <c r="B3957" s="152"/>
      <c r="E3957" s="156"/>
      <c r="F3957" s="156"/>
      <c r="I3957" s="152"/>
      <c r="J3957" s="152"/>
      <c r="O3957" s="161"/>
      <c r="P3957" s="161"/>
      <c r="Q3957" s="161"/>
      <c r="S3957" s="156"/>
      <c r="T3957" s="156"/>
      <c r="U3957" s="156"/>
      <c r="AJ3957" s="156"/>
      <c r="AK3957" s="156"/>
      <c r="AL3957" s="156"/>
      <c r="AM3957" s="156"/>
      <c r="AN3957" s="156"/>
      <c r="AO3957" s="156"/>
      <c r="AP3957" s="156"/>
      <c r="AQ3957" s="156"/>
      <c r="AR3957" s="156"/>
    </row>
    <row r="3958">
      <c r="A3958" s="152"/>
      <c r="B3958" s="152"/>
      <c r="E3958" s="156"/>
      <c r="F3958" s="156"/>
      <c r="I3958" s="152"/>
      <c r="J3958" s="152"/>
      <c r="O3958" s="161"/>
      <c r="P3958" s="161"/>
      <c r="Q3958" s="161"/>
      <c r="S3958" s="156"/>
      <c r="T3958" s="156"/>
      <c r="U3958" s="156"/>
      <c r="AJ3958" s="156"/>
      <c r="AK3958" s="156"/>
      <c r="AL3958" s="156"/>
      <c r="AM3958" s="156"/>
      <c r="AN3958" s="156"/>
      <c r="AO3958" s="156"/>
      <c r="AP3958" s="156"/>
      <c r="AQ3958" s="156"/>
      <c r="AR3958" s="156"/>
    </row>
    <row r="3959">
      <c r="A3959" s="152"/>
      <c r="B3959" s="152"/>
      <c r="E3959" s="156"/>
      <c r="F3959" s="156"/>
      <c r="I3959" s="152"/>
      <c r="J3959" s="152"/>
      <c r="O3959" s="161"/>
      <c r="P3959" s="161"/>
      <c r="Q3959" s="161"/>
      <c r="S3959" s="156"/>
      <c r="T3959" s="156"/>
      <c r="U3959" s="156"/>
      <c r="AJ3959" s="156"/>
      <c r="AK3959" s="156"/>
      <c r="AL3959" s="156"/>
      <c r="AM3959" s="156"/>
      <c r="AN3959" s="156"/>
      <c r="AO3959" s="156"/>
      <c r="AP3959" s="156"/>
      <c r="AQ3959" s="156"/>
      <c r="AR3959" s="156"/>
    </row>
    <row r="3960">
      <c r="A3960" s="152"/>
      <c r="B3960" s="152"/>
      <c r="E3960" s="156"/>
      <c r="F3960" s="156"/>
      <c r="I3960" s="152"/>
      <c r="J3960" s="152"/>
      <c r="O3960" s="161"/>
      <c r="P3960" s="161"/>
      <c r="Q3960" s="161"/>
      <c r="S3960" s="156"/>
      <c r="T3960" s="156"/>
      <c r="U3960" s="156"/>
      <c r="AJ3960" s="156"/>
      <c r="AK3960" s="156"/>
      <c r="AL3960" s="156"/>
      <c r="AM3960" s="156"/>
      <c r="AN3960" s="156"/>
      <c r="AO3960" s="156"/>
      <c r="AP3960" s="156"/>
      <c r="AQ3960" s="156"/>
      <c r="AR3960" s="156"/>
    </row>
    <row r="3961">
      <c r="A3961" s="152"/>
      <c r="B3961" s="152"/>
      <c r="E3961" s="156"/>
      <c r="F3961" s="156"/>
      <c r="I3961" s="152"/>
      <c r="J3961" s="152"/>
      <c r="O3961" s="161"/>
      <c r="P3961" s="161"/>
      <c r="Q3961" s="161"/>
      <c r="S3961" s="156"/>
      <c r="T3961" s="156"/>
      <c r="U3961" s="156"/>
      <c r="AJ3961" s="156"/>
      <c r="AK3961" s="156"/>
      <c r="AL3961" s="156"/>
      <c r="AM3961" s="156"/>
      <c r="AN3961" s="156"/>
      <c r="AO3961" s="156"/>
      <c r="AP3961" s="156"/>
      <c r="AQ3961" s="156"/>
      <c r="AR3961" s="156"/>
    </row>
    <row r="3962">
      <c r="A3962" s="152"/>
      <c r="B3962" s="152"/>
      <c r="E3962" s="156"/>
      <c r="F3962" s="156"/>
      <c r="I3962" s="152"/>
      <c r="J3962" s="152"/>
      <c r="O3962" s="161"/>
      <c r="P3962" s="161"/>
      <c r="Q3962" s="161"/>
      <c r="S3962" s="156"/>
      <c r="T3962" s="156"/>
      <c r="U3962" s="156"/>
      <c r="AJ3962" s="156"/>
      <c r="AK3962" s="156"/>
      <c r="AL3962" s="156"/>
      <c r="AM3962" s="156"/>
      <c r="AN3962" s="156"/>
      <c r="AO3962" s="156"/>
      <c r="AP3962" s="156"/>
      <c r="AQ3962" s="156"/>
      <c r="AR3962" s="156"/>
    </row>
    <row r="3963">
      <c r="A3963" s="152"/>
      <c r="B3963" s="152"/>
      <c r="E3963" s="156"/>
      <c r="F3963" s="156"/>
      <c r="I3963" s="152"/>
      <c r="J3963" s="152"/>
      <c r="O3963" s="161"/>
      <c r="P3963" s="161"/>
      <c r="Q3963" s="161"/>
      <c r="S3963" s="156"/>
      <c r="T3963" s="156"/>
      <c r="U3963" s="156"/>
      <c r="AJ3963" s="156"/>
      <c r="AK3963" s="156"/>
      <c r="AL3963" s="156"/>
      <c r="AM3963" s="156"/>
      <c r="AN3963" s="156"/>
      <c r="AO3963" s="156"/>
      <c r="AP3963" s="156"/>
      <c r="AQ3963" s="156"/>
      <c r="AR3963" s="156"/>
    </row>
    <row r="3964">
      <c r="A3964" s="152"/>
      <c r="B3964" s="152"/>
      <c r="E3964" s="156"/>
      <c r="F3964" s="156"/>
      <c r="I3964" s="152"/>
      <c r="J3964" s="152"/>
      <c r="O3964" s="161"/>
      <c r="P3964" s="161"/>
      <c r="Q3964" s="161"/>
      <c r="S3964" s="156"/>
      <c r="T3964" s="156"/>
      <c r="U3964" s="156"/>
      <c r="AJ3964" s="156"/>
      <c r="AK3964" s="156"/>
      <c r="AL3964" s="156"/>
      <c r="AM3964" s="156"/>
      <c r="AN3964" s="156"/>
      <c r="AO3964" s="156"/>
      <c r="AP3964" s="156"/>
      <c r="AQ3964" s="156"/>
      <c r="AR3964" s="156"/>
    </row>
    <row r="3965">
      <c r="A3965" s="152"/>
      <c r="B3965" s="152"/>
      <c r="E3965" s="156"/>
      <c r="F3965" s="156"/>
      <c r="I3965" s="152"/>
      <c r="J3965" s="152"/>
      <c r="O3965" s="161"/>
      <c r="P3965" s="161"/>
      <c r="Q3965" s="161"/>
      <c r="S3965" s="156"/>
      <c r="T3965" s="156"/>
      <c r="U3965" s="156"/>
      <c r="AJ3965" s="156"/>
      <c r="AK3965" s="156"/>
      <c r="AL3965" s="156"/>
      <c r="AM3965" s="156"/>
      <c r="AN3965" s="156"/>
      <c r="AO3965" s="156"/>
      <c r="AP3965" s="156"/>
      <c r="AQ3965" s="156"/>
      <c r="AR3965" s="156"/>
    </row>
    <row r="3966">
      <c r="A3966" s="152"/>
      <c r="B3966" s="152"/>
      <c r="E3966" s="156"/>
      <c r="F3966" s="156"/>
      <c r="I3966" s="152"/>
      <c r="J3966" s="152"/>
      <c r="O3966" s="161"/>
      <c r="P3966" s="161"/>
      <c r="Q3966" s="161"/>
      <c r="S3966" s="156"/>
      <c r="T3966" s="156"/>
      <c r="U3966" s="156"/>
      <c r="AJ3966" s="156"/>
      <c r="AK3966" s="156"/>
      <c r="AL3966" s="156"/>
      <c r="AM3966" s="156"/>
      <c r="AN3966" s="156"/>
      <c r="AO3966" s="156"/>
      <c r="AP3966" s="156"/>
      <c r="AQ3966" s="156"/>
      <c r="AR3966" s="156"/>
    </row>
    <row r="3967">
      <c r="A3967" s="152"/>
      <c r="B3967" s="152"/>
      <c r="E3967" s="156"/>
      <c r="F3967" s="156"/>
      <c r="I3967" s="152"/>
      <c r="J3967" s="152"/>
      <c r="O3967" s="161"/>
      <c r="P3967" s="161"/>
      <c r="Q3967" s="161"/>
      <c r="S3967" s="156"/>
      <c r="T3967" s="156"/>
      <c r="U3967" s="156"/>
      <c r="AJ3967" s="156"/>
      <c r="AK3967" s="156"/>
      <c r="AL3967" s="156"/>
      <c r="AM3967" s="156"/>
      <c r="AN3967" s="156"/>
      <c r="AO3967" s="156"/>
      <c r="AP3967" s="156"/>
      <c r="AQ3967" s="156"/>
      <c r="AR3967" s="156"/>
    </row>
    <row r="3968">
      <c r="A3968" s="152"/>
      <c r="B3968" s="152"/>
      <c r="E3968" s="156"/>
      <c r="F3968" s="156"/>
      <c r="I3968" s="152"/>
      <c r="J3968" s="152"/>
      <c r="O3968" s="161"/>
      <c r="P3968" s="161"/>
      <c r="Q3968" s="161"/>
      <c r="S3968" s="156"/>
      <c r="T3968" s="156"/>
      <c r="U3968" s="156"/>
      <c r="AJ3968" s="156"/>
      <c r="AK3968" s="156"/>
      <c r="AL3968" s="156"/>
      <c r="AM3968" s="156"/>
      <c r="AN3968" s="156"/>
      <c r="AO3968" s="156"/>
      <c r="AP3968" s="156"/>
      <c r="AQ3968" s="156"/>
      <c r="AR3968" s="156"/>
    </row>
    <row r="3969">
      <c r="A3969" s="152"/>
      <c r="B3969" s="152"/>
      <c r="E3969" s="156"/>
      <c r="F3969" s="156"/>
      <c r="I3969" s="152"/>
      <c r="J3969" s="152"/>
      <c r="O3969" s="161"/>
      <c r="P3969" s="161"/>
      <c r="Q3969" s="161"/>
      <c r="S3969" s="156"/>
      <c r="T3969" s="156"/>
      <c r="U3969" s="156"/>
      <c r="AJ3969" s="156"/>
      <c r="AK3969" s="156"/>
      <c r="AL3969" s="156"/>
      <c r="AM3969" s="156"/>
      <c r="AN3969" s="156"/>
      <c r="AO3969" s="156"/>
      <c r="AP3969" s="156"/>
      <c r="AQ3969" s="156"/>
      <c r="AR3969" s="156"/>
    </row>
    <row r="3970">
      <c r="A3970" s="152"/>
      <c r="B3970" s="152"/>
      <c r="E3970" s="156"/>
      <c r="F3970" s="156"/>
      <c r="I3970" s="152"/>
      <c r="J3970" s="152"/>
      <c r="O3970" s="161"/>
      <c r="P3970" s="161"/>
      <c r="Q3970" s="161"/>
      <c r="S3970" s="156"/>
      <c r="T3970" s="156"/>
      <c r="U3970" s="156"/>
      <c r="AJ3970" s="156"/>
      <c r="AK3970" s="156"/>
      <c r="AL3970" s="156"/>
      <c r="AM3970" s="156"/>
      <c r="AN3970" s="156"/>
      <c r="AO3970" s="156"/>
      <c r="AP3970" s="156"/>
      <c r="AQ3970" s="156"/>
      <c r="AR3970" s="156"/>
    </row>
    <row r="3971">
      <c r="A3971" s="152"/>
      <c r="B3971" s="152"/>
      <c r="E3971" s="156"/>
      <c r="F3971" s="156"/>
      <c r="I3971" s="152"/>
      <c r="J3971" s="152"/>
      <c r="O3971" s="161"/>
      <c r="P3971" s="161"/>
      <c r="Q3971" s="161"/>
      <c r="S3971" s="156"/>
      <c r="T3971" s="156"/>
      <c r="U3971" s="156"/>
      <c r="AJ3971" s="156"/>
      <c r="AK3971" s="156"/>
      <c r="AL3971" s="156"/>
      <c r="AM3971" s="156"/>
      <c r="AN3971" s="156"/>
      <c r="AO3971" s="156"/>
      <c r="AP3971" s="156"/>
      <c r="AQ3971" s="156"/>
      <c r="AR3971" s="156"/>
    </row>
    <row r="3972">
      <c r="A3972" s="152"/>
      <c r="B3972" s="152"/>
      <c r="E3972" s="156"/>
      <c r="F3972" s="156"/>
      <c r="I3972" s="152"/>
      <c r="J3972" s="152"/>
      <c r="O3972" s="161"/>
      <c r="P3972" s="161"/>
      <c r="Q3972" s="161"/>
      <c r="S3972" s="156"/>
      <c r="T3972" s="156"/>
      <c r="U3972" s="156"/>
      <c r="AJ3972" s="156"/>
      <c r="AK3972" s="156"/>
      <c r="AL3972" s="156"/>
      <c r="AM3972" s="156"/>
      <c r="AN3972" s="156"/>
      <c r="AO3972" s="156"/>
      <c r="AP3972" s="156"/>
      <c r="AQ3972" s="156"/>
      <c r="AR3972" s="156"/>
    </row>
    <row r="3973">
      <c r="A3973" s="152"/>
      <c r="B3973" s="152"/>
      <c r="E3973" s="156"/>
      <c r="F3973" s="156"/>
      <c r="I3973" s="152"/>
      <c r="J3973" s="152"/>
      <c r="O3973" s="161"/>
      <c r="P3973" s="161"/>
      <c r="Q3973" s="161"/>
      <c r="S3973" s="156"/>
      <c r="T3973" s="156"/>
      <c r="U3973" s="156"/>
      <c r="AJ3973" s="156"/>
      <c r="AK3973" s="156"/>
      <c r="AL3973" s="156"/>
      <c r="AM3973" s="156"/>
      <c r="AN3973" s="156"/>
      <c r="AO3973" s="156"/>
      <c r="AP3973" s="156"/>
      <c r="AQ3973" s="156"/>
      <c r="AR3973" s="156"/>
    </row>
    <row r="3974">
      <c r="A3974" s="152"/>
      <c r="B3974" s="152"/>
      <c r="E3974" s="156"/>
      <c r="F3974" s="156"/>
      <c r="I3974" s="152"/>
      <c r="J3974" s="152"/>
      <c r="O3974" s="161"/>
      <c r="P3974" s="161"/>
      <c r="Q3974" s="161"/>
      <c r="S3974" s="156"/>
      <c r="T3974" s="156"/>
      <c r="U3974" s="156"/>
      <c r="AJ3974" s="156"/>
      <c r="AK3974" s="156"/>
      <c r="AL3974" s="156"/>
      <c r="AM3974" s="156"/>
      <c r="AN3974" s="156"/>
      <c r="AO3974" s="156"/>
      <c r="AP3974" s="156"/>
      <c r="AQ3974" s="156"/>
      <c r="AR3974" s="156"/>
    </row>
    <row r="3975">
      <c r="A3975" s="152"/>
      <c r="B3975" s="152"/>
      <c r="E3975" s="156"/>
      <c r="F3975" s="156"/>
      <c r="I3975" s="152"/>
      <c r="J3975" s="152"/>
      <c r="O3975" s="161"/>
      <c r="P3975" s="161"/>
      <c r="Q3975" s="161"/>
      <c r="S3975" s="156"/>
      <c r="T3975" s="156"/>
      <c r="U3975" s="156"/>
      <c r="AJ3975" s="156"/>
      <c r="AK3975" s="156"/>
      <c r="AL3975" s="156"/>
      <c r="AM3975" s="156"/>
      <c r="AN3975" s="156"/>
      <c r="AO3975" s="156"/>
      <c r="AP3975" s="156"/>
      <c r="AQ3975" s="156"/>
      <c r="AR3975" s="156"/>
    </row>
    <row r="3976">
      <c r="A3976" s="152"/>
      <c r="B3976" s="152"/>
      <c r="E3976" s="156"/>
      <c r="F3976" s="156"/>
      <c r="I3976" s="152"/>
      <c r="J3976" s="152"/>
      <c r="O3976" s="161"/>
      <c r="P3976" s="161"/>
      <c r="Q3976" s="161"/>
      <c r="S3976" s="156"/>
      <c r="T3976" s="156"/>
      <c r="U3976" s="156"/>
      <c r="AJ3976" s="156"/>
      <c r="AK3976" s="156"/>
      <c r="AL3976" s="156"/>
      <c r="AM3976" s="156"/>
      <c r="AN3976" s="156"/>
      <c r="AO3976" s="156"/>
      <c r="AP3976" s="156"/>
      <c r="AQ3976" s="156"/>
      <c r="AR3976" s="156"/>
    </row>
    <row r="3977">
      <c r="A3977" s="152"/>
      <c r="B3977" s="152"/>
      <c r="E3977" s="156"/>
      <c r="F3977" s="156"/>
      <c r="I3977" s="152"/>
      <c r="J3977" s="152"/>
      <c r="O3977" s="161"/>
      <c r="P3977" s="161"/>
      <c r="Q3977" s="161"/>
      <c r="S3977" s="156"/>
      <c r="T3977" s="156"/>
      <c r="U3977" s="156"/>
      <c r="AJ3977" s="156"/>
      <c r="AK3977" s="156"/>
      <c r="AL3977" s="156"/>
      <c r="AM3977" s="156"/>
      <c r="AN3977" s="156"/>
      <c r="AO3977" s="156"/>
      <c r="AP3977" s="156"/>
      <c r="AQ3977" s="156"/>
      <c r="AR3977" s="156"/>
    </row>
    <row r="3978">
      <c r="A3978" s="152"/>
      <c r="B3978" s="152"/>
      <c r="E3978" s="156"/>
      <c r="F3978" s="156"/>
      <c r="I3978" s="152"/>
      <c r="J3978" s="152"/>
      <c r="O3978" s="161"/>
      <c r="P3978" s="161"/>
      <c r="Q3978" s="161"/>
      <c r="S3978" s="156"/>
      <c r="T3978" s="156"/>
      <c r="U3978" s="156"/>
      <c r="AJ3978" s="156"/>
      <c r="AK3978" s="156"/>
      <c r="AL3978" s="156"/>
      <c r="AM3978" s="156"/>
      <c r="AN3978" s="156"/>
      <c r="AO3978" s="156"/>
      <c r="AP3978" s="156"/>
      <c r="AQ3978" s="156"/>
      <c r="AR3978" s="156"/>
    </row>
    <row r="3979">
      <c r="A3979" s="152"/>
      <c r="B3979" s="152"/>
      <c r="E3979" s="156"/>
      <c r="F3979" s="156"/>
      <c r="I3979" s="152"/>
      <c r="J3979" s="152"/>
      <c r="O3979" s="161"/>
      <c r="P3979" s="161"/>
      <c r="Q3979" s="161"/>
      <c r="S3979" s="156"/>
      <c r="T3979" s="156"/>
      <c r="U3979" s="156"/>
      <c r="AJ3979" s="156"/>
      <c r="AK3979" s="156"/>
      <c r="AL3979" s="156"/>
      <c r="AM3979" s="156"/>
      <c r="AN3979" s="156"/>
      <c r="AO3979" s="156"/>
      <c r="AP3979" s="156"/>
      <c r="AQ3979" s="156"/>
      <c r="AR3979" s="156"/>
    </row>
    <row r="3980">
      <c r="A3980" s="152"/>
      <c r="B3980" s="152"/>
      <c r="E3980" s="156"/>
      <c r="F3980" s="156"/>
      <c r="I3980" s="152"/>
      <c r="J3980" s="152"/>
      <c r="O3980" s="161"/>
      <c r="P3980" s="161"/>
      <c r="Q3980" s="161"/>
      <c r="S3980" s="156"/>
      <c r="T3980" s="156"/>
      <c r="U3980" s="156"/>
      <c r="AJ3980" s="156"/>
      <c r="AK3980" s="156"/>
      <c r="AL3980" s="156"/>
      <c r="AM3980" s="156"/>
      <c r="AN3980" s="156"/>
      <c r="AO3980" s="156"/>
      <c r="AP3980" s="156"/>
      <c r="AQ3980" s="156"/>
      <c r="AR3980" s="156"/>
    </row>
    <row r="3981">
      <c r="A3981" s="152"/>
      <c r="B3981" s="152"/>
      <c r="E3981" s="156"/>
      <c r="F3981" s="156"/>
      <c r="I3981" s="152"/>
      <c r="J3981" s="152"/>
      <c r="O3981" s="161"/>
      <c r="P3981" s="161"/>
      <c r="Q3981" s="161"/>
      <c r="S3981" s="156"/>
      <c r="T3981" s="156"/>
      <c r="U3981" s="156"/>
      <c r="AJ3981" s="156"/>
      <c r="AK3981" s="156"/>
      <c r="AL3981" s="156"/>
      <c r="AM3981" s="156"/>
      <c r="AN3981" s="156"/>
      <c r="AO3981" s="156"/>
      <c r="AP3981" s="156"/>
      <c r="AQ3981" s="156"/>
      <c r="AR3981" s="156"/>
    </row>
    <row r="3982">
      <c r="A3982" s="152"/>
      <c r="B3982" s="152"/>
      <c r="E3982" s="156"/>
      <c r="F3982" s="156"/>
      <c r="I3982" s="152"/>
      <c r="J3982" s="152"/>
      <c r="O3982" s="161"/>
      <c r="P3982" s="161"/>
      <c r="Q3982" s="161"/>
      <c r="S3982" s="156"/>
      <c r="T3982" s="156"/>
      <c r="U3982" s="156"/>
      <c r="AJ3982" s="156"/>
      <c r="AK3982" s="156"/>
      <c r="AL3982" s="156"/>
      <c r="AM3982" s="156"/>
      <c r="AN3982" s="156"/>
      <c r="AO3982" s="156"/>
      <c r="AP3982" s="156"/>
      <c r="AQ3982" s="156"/>
      <c r="AR3982" s="156"/>
    </row>
    <row r="3983">
      <c r="A3983" s="152"/>
      <c r="B3983" s="152"/>
      <c r="E3983" s="156"/>
      <c r="F3983" s="156"/>
      <c r="I3983" s="152"/>
      <c r="J3983" s="152"/>
      <c r="O3983" s="161"/>
      <c r="P3983" s="161"/>
      <c r="Q3983" s="161"/>
      <c r="S3983" s="156"/>
      <c r="T3983" s="156"/>
      <c r="U3983" s="156"/>
      <c r="AJ3983" s="156"/>
      <c r="AK3983" s="156"/>
      <c r="AL3983" s="156"/>
      <c r="AM3983" s="156"/>
      <c r="AN3983" s="156"/>
      <c r="AO3983" s="156"/>
      <c r="AP3983" s="156"/>
      <c r="AQ3983" s="156"/>
      <c r="AR3983" s="156"/>
    </row>
    <row r="3984">
      <c r="A3984" s="152"/>
      <c r="B3984" s="152"/>
      <c r="E3984" s="156"/>
      <c r="F3984" s="156"/>
      <c r="I3984" s="152"/>
      <c r="J3984" s="152"/>
      <c r="O3984" s="161"/>
      <c r="P3984" s="161"/>
      <c r="Q3984" s="161"/>
      <c r="S3984" s="156"/>
      <c r="T3984" s="156"/>
      <c r="U3984" s="156"/>
      <c r="AJ3984" s="156"/>
      <c r="AK3984" s="156"/>
      <c r="AL3984" s="156"/>
      <c r="AM3984" s="156"/>
      <c r="AN3984" s="156"/>
      <c r="AO3984" s="156"/>
      <c r="AP3984" s="156"/>
      <c r="AQ3984" s="156"/>
      <c r="AR3984" s="156"/>
    </row>
    <row r="3985">
      <c r="A3985" s="152"/>
      <c r="B3985" s="152"/>
      <c r="E3985" s="156"/>
      <c r="F3985" s="156"/>
      <c r="I3985" s="152"/>
      <c r="J3985" s="152"/>
      <c r="O3985" s="161"/>
      <c r="P3985" s="161"/>
      <c r="Q3985" s="161"/>
      <c r="S3985" s="156"/>
      <c r="T3985" s="156"/>
      <c r="U3985" s="156"/>
      <c r="AJ3985" s="156"/>
      <c r="AK3985" s="156"/>
      <c r="AL3985" s="156"/>
      <c r="AM3985" s="156"/>
      <c r="AN3985" s="156"/>
      <c r="AO3985" s="156"/>
      <c r="AP3985" s="156"/>
      <c r="AQ3985" s="156"/>
      <c r="AR3985" s="156"/>
    </row>
    <row r="3986">
      <c r="A3986" s="152"/>
      <c r="B3986" s="152"/>
      <c r="E3986" s="156"/>
      <c r="F3986" s="156"/>
      <c r="I3986" s="152"/>
      <c r="J3986" s="152"/>
      <c r="O3986" s="161"/>
      <c r="P3986" s="161"/>
      <c r="Q3986" s="161"/>
      <c r="S3986" s="156"/>
      <c r="T3986" s="156"/>
      <c r="U3986" s="156"/>
      <c r="AJ3986" s="156"/>
      <c r="AK3986" s="156"/>
      <c r="AL3986" s="156"/>
      <c r="AM3986" s="156"/>
      <c r="AN3986" s="156"/>
      <c r="AO3986" s="156"/>
      <c r="AP3986" s="156"/>
      <c r="AQ3986" s="156"/>
      <c r="AR3986" s="156"/>
    </row>
    <row r="3987">
      <c r="A3987" s="152"/>
      <c r="B3987" s="152"/>
      <c r="E3987" s="156"/>
      <c r="F3987" s="156"/>
      <c r="I3987" s="152"/>
      <c r="J3987" s="152"/>
      <c r="O3987" s="161"/>
      <c r="P3987" s="161"/>
      <c r="Q3987" s="161"/>
      <c r="S3987" s="156"/>
      <c r="T3987" s="156"/>
      <c r="U3987" s="156"/>
      <c r="AJ3987" s="156"/>
      <c r="AK3987" s="156"/>
      <c r="AL3987" s="156"/>
      <c r="AM3987" s="156"/>
      <c r="AN3987" s="156"/>
      <c r="AO3987" s="156"/>
      <c r="AP3987" s="156"/>
      <c r="AQ3987" s="156"/>
      <c r="AR3987" s="156"/>
    </row>
    <row r="3988">
      <c r="A3988" s="152"/>
      <c r="B3988" s="152"/>
      <c r="E3988" s="156"/>
      <c r="F3988" s="156"/>
      <c r="I3988" s="152"/>
      <c r="J3988" s="152"/>
      <c r="O3988" s="161"/>
      <c r="P3988" s="161"/>
      <c r="Q3988" s="161"/>
      <c r="S3988" s="156"/>
      <c r="T3988" s="156"/>
      <c r="U3988" s="156"/>
      <c r="AJ3988" s="156"/>
      <c r="AK3988" s="156"/>
      <c r="AL3988" s="156"/>
      <c r="AM3988" s="156"/>
      <c r="AN3988" s="156"/>
      <c r="AO3988" s="156"/>
      <c r="AP3988" s="156"/>
      <c r="AQ3988" s="156"/>
      <c r="AR3988" s="156"/>
    </row>
    <row r="3989">
      <c r="A3989" s="152"/>
      <c r="B3989" s="152"/>
      <c r="E3989" s="156"/>
      <c r="F3989" s="156"/>
      <c r="I3989" s="152"/>
      <c r="J3989" s="152"/>
      <c r="O3989" s="161"/>
      <c r="P3989" s="161"/>
      <c r="Q3989" s="161"/>
      <c r="S3989" s="156"/>
      <c r="T3989" s="156"/>
      <c r="U3989" s="156"/>
      <c r="AJ3989" s="156"/>
      <c r="AK3989" s="156"/>
      <c r="AL3989" s="156"/>
      <c r="AM3989" s="156"/>
      <c r="AN3989" s="156"/>
      <c r="AO3989" s="156"/>
      <c r="AP3989" s="156"/>
      <c r="AQ3989" s="156"/>
      <c r="AR3989" s="156"/>
    </row>
    <row r="3990">
      <c r="A3990" s="152"/>
      <c r="B3990" s="152"/>
      <c r="E3990" s="156"/>
      <c r="F3990" s="156"/>
      <c r="I3990" s="152"/>
      <c r="J3990" s="152"/>
      <c r="O3990" s="161"/>
      <c r="P3990" s="161"/>
      <c r="Q3990" s="161"/>
      <c r="S3990" s="156"/>
      <c r="T3990" s="156"/>
      <c r="U3990" s="156"/>
      <c r="AJ3990" s="156"/>
      <c r="AK3990" s="156"/>
      <c r="AL3990" s="156"/>
      <c r="AM3990" s="156"/>
      <c r="AN3990" s="156"/>
      <c r="AO3990" s="156"/>
      <c r="AP3990" s="156"/>
      <c r="AQ3990" s="156"/>
      <c r="AR3990" s="156"/>
    </row>
    <row r="3991">
      <c r="A3991" s="152"/>
      <c r="B3991" s="152"/>
      <c r="E3991" s="156"/>
      <c r="F3991" s="156"/>
      <c r="I3991" s="152"/>
      <c r="J3991" s="152"/>
      <c r="O3991" s="161"/>
      <c r="P3991" s="161"/>
      <c r="Q3991" s="161"/>
      <c r="S3991" s="156"/>
      <c r="T3991" s="156"/>
      <c r="U3991" s="156"/>
      <c r="AJ3991" s="156"/>
      <c r="AK3991" s="156"/>
      <c r="AL3991" s="156"/>
      <c r="AM3991" s="156"/>
      <c r="AN3991" s="156"/>
      <c r="AO3991" s="156"/>
      <c r="AP3991" s="156"/>
      <c r="AQ3991" s="156"/>
      <c r="AR3991" s="156"/>
    </row>
    <row r="3992">
      <c r="A3992" s="152"/>
      <c r="B3992" s="152"/>
      <c r="E3992" s="156"/>
      <c r="F3992" s="156"/>
      <c r="I3992" s="152"/>
      <c r="J3992" s="152"/>
      <c r="O3992" s="161"/>
      <c r="P3992" s="161"/>
      <c r="Q3992" s="161"/>
      <c r="S3992" s="156"/>
      <c r="T3992" s="156"/>
      <c r="U3992" s="156"/>
      <c r="AJ3992" s="156"/>
      <c r="AK3992" s="156"/>
      <c r="AL3992" s="156"/>
      <c r="AM3992" s="156"/>
      <c r="AN3992" s="156"/>
      <c r="AO3992" s="156"/>
      <c r="AP3992" s="156"/>
      <c r="AQ3992" s="156"/>
      <c r="AR3992" s="156"/>
    </row>
    <row r="3993">
      <c r="A3993" s="152"/>
      <c r="B3993" s="152"/>
      <c r="E3993" s="156"/>
      <c r="F3993" s="156"/>
      <c r="I3993" s="152"/>
      <c r="J3993" s="152"/>
      <c r="O3993" s="161"/>
      <c r="P3993" s="161"/>
      <c r="Q3993" s="161"/>
      <c r="S3993" s="156"/>
      <c r="T3993" s="156"/>
      <c r="U3993" s="156"/>
      <c r="AJ3993" s="156"/>
      <c r="AK3993" s="156"/>
      <c r="AL3993" s="156"/>
      <c r="AM3993" s="156"/>
      <c r="AN3993" s="156"/>
      <c r="AO3993" s="156"/>
      <c r="AP3993" s="156"/>
      <c r="AQ3993" s="156"/>
      <c r="AR3993" s="156"/>
    </row>
    <row r="3994">
      <c r="A3994" s="152"/>
      <c r="B3994" s="152"/>
      <c r="E3994" s="156"/>
      <c r="F3994" s="156"/>
      <c r="I3994" s="152"/>
      <c r="J3994" s="152"/>
      <c r="O3994" s="161"/>
      <c r="P3994" s="161"/>
      <c r="Q3994" s="161"/>
      <c r="S3994" s="156"/>
      <c r="T3994" s="156"/>
      <c r="U3994" s="156"/>
      <c r="AJ3994" s="156"/>
      <c r="AK3994" s="156"/>
      <c r="AL3994" s="156"/>
      <c r="AM3994" s="156"/>
      <c r="AN3994" s="156"/>
      <c r="AO3994" s="156"/>
      <c r="AP3994" s="156"/>
      <c r="AQ3994" s="156"/>
      <c r="AR3994" s="156"/>
    </row>
    <row r="3995">
      <c r="A3995" s="152"/>
      <c r="B3995" s="152"/>
      <c r="E3995" s="156"/>
      <c r="F3995" s="156"/>
      <c r="I3995" s="152"/>
      <c r="J3995" s="152"/>
      <c r="O3995" s="161"/>
      <c r="P3995" s="161"/>
      <c r="Q3995" s="161"/>
      <c r="S3995" s="156"/>
      <c r="T3995" s="156"/>
      <c r="U3995" s="156"/>
      <c r="AJ3995" s="156"/>
      <c r="AK3995" s="156"/>
      <c r="AL3995" s="156"/>
      <c r="AM3995" s="156"/>
      <c r="AN3995" s="156"/>
      <c r="AO3995" s="156"/>
      <c r="AP3995" s="156"/>
      <c r="AQ3995" s="156"/>
      <c r="AR3995" s="156"/>
    </row>
    <row r="3996">
      <c r="A3996" s="152"/>
      <c r="B3996" s="152"/>
      <c r="E3996" s="156"/>
      <c r="F3996" s="156"/>
      <c r="I3996" s="152"/>
      <c r="J3996" s="152"/>
      <c r="O3996" s="161"/>
      <c r="P3996" s="161"/>
      <c r="Q3996" s="161"/>
      <c r="S3996" s="156"/>
      <c r="T3996" s="156"/>
      <c r="U3996" s="156"/>
      <c r="AJ3996" s="156"/>
      <c r="AK3996" s="156"/>
      <c r="AL3996" s="156"/>
      <c r="AM3996" s="156"/>
      <c r="AN3996" s="156"/>
      <c r="AO3996" s="156"/>
      <c r="AP3996" s="156"/>
      <c r="AQ3996" s="156"/>
      <c r="AR3996" s="156"/>
    </row>
    <row r="3997">
      <c r="A3997" s="152"/>
      <c r="B3997" s="152"/>
      <c r="E3997" s="156"/>
      <c r="F3997" s="156"/>
      <c r="I3997" s="152"/>
      <c r="J3997" s="152"/>
      <c r="O3997" s="161"/>
      <c r="P3997" s="161"/>
      <c r="Q3997" s="161"/>
      <c r="S3997" s="156"/>
      <c r="T3997" s="156"/>
      <c r="U3997" s="156"/>
      <c r="AJ3997" s="156"/>
      <c r="AK3997" s="156"/>
      <c r="AL3997" s="156"/>
      <c r="AM3997" s="156"/>
      <c r="AN3997" s="156"/>
      <c r="AO3997" s="156"/>
      <c r="AP3997" s="156"/>
      <c r="AQ3997" s="156"/>
      <c r="AR3997" s="156"/>
    </row>
    <row r="3998">
      <c r="A3998" s="152"/>
      <c r="B3998" s="152"/>
      <c r="E3998" s="156"/>
      <c r="F3998" s="156"/>
      <c r="I3998" s="152"/>
      <c r="J3998" s="152"/>
      <c r="O3998" s="161"/>
      <c r="P3998" s="161"/>
      <c r="Q3998" s="161"/>
      <c r="S3998" s="156"/>
      <c r="T3998" s="156"/>
      <c r="U3998" s="156"/>
      <c r="AJ3998" s="156"/>
      <c r="AK3998" s="156"/>
      <c r="AL3998" s="156"/>
      <c r="AM3998" s="156"/>
      <c r="AN3998" s="156"/>
      <c r="AO3998" s="156"/>
      <c r="AP3998" s="156"/>
      <c r="AQ3998" s="156"/>
      <c r="AR3998" s="156"/>
    </row>
    <row r="3999">
      <c r="A3999" s="152"/>
      <c r="B3999" s="152"/>
      <c r="E3999" s="156"/>
      <c r="F3999" s="156"/>
      <c r="I3999" s="152"/>
      <c r="J3999" s="152"/>
      <c r="O3999" s="161"/>
      <c r="P3999" s="161"/>
      <c r="Q3999" s="161"/>
      <c r="S3999" s="156"/>
      <c r="T3999" s="156"/>
      <c r="U3999" s="156"/>
      <c r="AJ3999" s="156"/>
      <c r="AK3999" s="156"/>
      <c r="AL3999" s="156"/>
      <c r="AM3999" s="156"/>
      <c r="AN3999" s="156"/>
      <c r="AO3999" s="156"/>
      <c r="AP3999" s="156"/>
      <c r="AQ3999" s="156"/>
      <c r="AR3999" s="156"/>
    </row>
    <row r="4000">
      <c r="A4000" s="152"/>
      <c r="B4000" s="152"/>
      <c r="E4000" s="156"/>
      <c r="F4000" s="156"/>
      <c r="I4000" s="152"/>
      <c r="J4000" s="152"/>
      <c r="O4000" s="161"/>
      <c r="P4000" s="161"/>
      <c r="Q4000" s="161"/>
      <c r="S4000" s="156"/>
      <c r="T4000" s="156"/>
      <c r="U4000" s="156"/>
      <c r="AJ4000" s="156"/>
      <c r="AK4000" s="156"/>
      <c r="AL4000" s="156"/>
      <c r="AM4000" s="156"/>
      <c r="AN4000" s="156"/>
      <c r="AO4000" s="156"/>
      <c r="AP4000" s="156"/>
      <c r="AQ4000" s="156"/>
      <c r="AR4000" s="156"/>
    </row>
    <row r="4001">
      <c r="A4001" s="152"/>
      <c r="B4001" s="152"/>
      <c r="E4001" s="156"/>
      <c r="F4001" s="156"/>
      <c r="I4001" s="152"/>
      <c r="J4001" s="152"/>
      <c r="O4001" s="161"/>
      <c r="P4001" s="161"/>
      <c r="Q4001" s="161"/>
      <c r="S4001" s="156"/>
      <c r="T4001" s="156"/>
      <c r="U4001" s="156"/>
      <c r="AJ4001" s="156"/>
      <c r="AK4001" s="156"/>
      <c r="AL4001" s="156"/>
      <c r="AM4001" s="156"/>
      <c r="AN4001" s="156"/>
      <c r="AO4001" s="156"/>
      <c r="AP4001" s="156"/>
      <c r="AQ4001" s="156"/>
      <c r="AR4001" s="156"/>
    </row>
    <row r="4002">
      <c r="A4002" s="152"/>
      <c r="B4002" s="152"/>
      <c r="E4002" s="156"/>
      <c r="F4002" s="156"/>
      <c r="I4002" s="152"/>
      <c r="J4002" s="152"/>
      <c r="O4002" s="161"/>
      <c r="P4002" s="161"/>
      <c r="Q4002" s="161"/>
      <c r="S4002" s="156"/>
      <c r="T4002" s="156"/>
      <c r="U4002" s="156"/>
      <c r="AJ4002" s="156"/>
      <c r="AK4002" s="156"/>
      <c r="AL4002" s="156"/>
      <c r="AM4002" s="156"/>
      <c r="AN4002" s="156"/>
      <c r="AO4002" s="156"/>
      <c r="AP4002" s="156"/>
      <c r="AQ4002" s="156"/>
      <c r="AR4002" s="156"/>
    </row>
    <row r="4003">
      <c r="A4003" s="152"/>
      <c r="B4003" s="152"/>
      <c r="E4003" s="156"/>
      <c r="F4003" s="156"/>
      <c r="I4003" s="152"/>
      <c r="J4003" s="152"/>
      <c r="O4003" s="161"/>
      <c r="P4003" s="161"/>
      <c r="Q4003" s="161"/>
      <c r="S4003" s="156"/>
      <c r="T4003" s="156"/>
      <c r="U4003" s="156"/>
      <c r="AJ4003" s="156"/>
      <c r="AK4003" s="156"/>
      <c r="AL4003" s="156"/>
      <c r="AM4003" s="156"/>
      <c r="AN4003" s="156"/>
      <c r="AO4003" s="156"/>
      <c r="AP4003" s="156"/>
      <c r="AQ4003" s="156"/>
      <c r="AR4003" s="156"/>
    </row>
    <row r="4004">
      <c r="A4004" s="152"/>
      <c r="B4004" s="152"/>
      <c r="E4004" s="156"/>
      <c r="F4004" s="156"/>
      <c r="I4004" s="152"/>
      <c r="J4004" s="152"/>
      <c r="O4004" s="161"/>
      <c r="P4004" s="161"/>
      <c r="Q4004" s="161"/>
      <c r="S4004" s="156"/>
      <c r="T4004" s="156"/>
      <c r="U4004" s="156"/>
      <c r="AJ4004" s="156"/>
      <c r="AK4004" s="156"/>
      <c r="AL4004" s="156"/>
      <c r="AM4004" s="156"/>
      <c r="AN4004" s="156"/>
      <c r="AO4004" s="156"/>
      <c r="AP4004" s="156"/>
      <c r="AQ4004" s="156"/>
      <c r="AR4004" s="156"/>
    </row>
    <row r="4005">
      <c r="A4005" s="152"/>
      <c r="B4005" s="152"/>
      <c r="E4005" s="156"/>
      <c r="F4005" s="156"/>
      <c r="I4005" s="152"/>
      <c r="J4005" s="152"/>
      <c r="O4005" s="161"/>
      <c r="P4005" s="161"/>
      <c r="Q4005" s="161"/>
      <c r="S4005" s="156"/>
      <c r="T4005" s="156"/>
      <c r="U4005" s="156"/>
      <c r="AJ4005" s="156"/>
      <c r="AK4005" s="156"/>
      <c r="AL4005" s="156"/>
      <c r="AM4005" s="156"/>
      <c r="AN4005" s="156"/>
      <c r="AO4005" s="156"/>
      <c r="AP4005" s="156"/>
      <c r="AQ4005" s="156"/>
      <c r="AR4005" s="156"/>
    </row>
    <row r="4006">
      <c r="A4006" s="152"/>
      <c r="B4006" s="152"/>
      <c r="E4006" s="156"/>
      <c r="F4006" s="156"/>
      <c r="I4006" s="152"/>
      <c r="J4006" s="152"/>
      <c r="O4006" s="161"/>
      <c r="P4006" s="161"/>
      <c r="Q4006" s="161"/>
      <c r="S4006" s="156"/>
      <c r="T4006" s="156"/>
      <c r="U4006" s="156"/>
      <c r="AJ4006" s="156"/>
      <c r="AK4006" s="156"/>
      <c r="AL4006" s="156"/>
      <c r="AM4006" s="156"/>
      <c r="AN4006" s="156"/>
      <c r="AO4006" s="156"/>
      <c r="AP4006" s="156"/>
      <c r="AQ4006" s="156"/>
      <c r="AR4006" s="156"/>
    </row>
    <row r="4007">
      <c r="A4007" s="152"/>
      <c r="B4007" s="152"/>
      <c r="E4007" s="156"/>
      <c r="F4007" s="156"/>
      <c r="I4007" s="152"/>
      <c r="J4007" s="152"/>
      <c r="O4007" s="161"/>
      <c r="P4007" s="161"/>
      <c r="Q4007" s="161"/>
      <c r="S4007" s="156"/>
      <c r="T4007" s="156"/>
      <c r="U4007" s="156"/>
      <c r="AJ4007" s="156"/>
      <c r="AK4007" s="156"/>
      <c r="AL4007" s="156"/>
      <c r="AM4007" s="156"/>
      <c r="AN4007" s="156"/>
      <c r="AO4007" s="156"/>
      <c r="AP4007" s="156"/>
      <c r="AQ4007" s="156"/>
      <c r="AR4007" s="156"/>
    </row>
    <row r="4008">
      <c r="A4008" s="152"/>
      <c r="B4008" s="152"/>
      <c r="E4008" s="156"/>
      <c r="F4008" s="156"/>
      <c r="I4008" s="152"/>
      <c r="J4008" s="152"/>
      <c r="O4008" s="161"/>
      <c r="P4008" s="161"/>
      <c r="Q4008" s="161"/>
      <c r="S4008" s="156"/>
      <c r="T4008" s="156"/>
      <c r="U4008" s="156"/>
      <c r="AJ4008" s="156"/>
      <c r="AK4008" s="156"/>
      <c r="AL4008" s="156"/>
      <c r="AM4008" s="156"/>
      <c r="AN4008" s="156"/>
      <c r="AO4008" s="156"/>
      <c r="AP4008" s="156"/>
      <c r="AQ4008" s="156"/>
      <c r="AR4008" s="156"/>
    </row>
    <row r="4009">
      <c r="A4009" s="152"/>
      <c r="B4009" s="152"/>
      <c r="E4009" s="156"/>
      <c r="F4009" s="156"/>
      <c r="I4009" s="152"/>
      <c r="J4009" s="152"/>
      <c r="O4009" s="161"/>
      <c r="P4009" s="161"/>
      <c r="Q4009" s="161"/>
      <c r="S4009" s="156"/>
      <c r="T4009" s="156"/>
      <c r="U4009" s="156"/>
      <c r="AJ4009" s="156"/>
      <c r="AK4009" s="156"/>
      <c r="AL4009" s="156"/>
      <c r="AM4009" s="156"/>
      <c r="AN4009" s="156"/>
      <c r="AO4009" s="156"/>
      <c r="AP4009" s="156"/>
      <c r="AQ4009" s="156"/>
      <c r="AR4009" s="156"/>
    </row>
    <row r="4010">
      <c r="A4010" s="152"/>
      <c r="B4010" s="152"/>
      <c r="E4010" s="156"/>
      <c r="F4010" s="156"/>
      <c r="I4010" s="152"/>
      <c r="J4010" s="152"/>
      <c r="O4010" s="161"/>
      <c r="P4010" s="161"/>
      <c r="Q4010" s="161"/>
      <c r="S4010" s="156"/>
      <c r="T4010" s="156"/>
      <c r="U4010" s="156"/>
      <c r="AJ4010" s="156"/>
      <c r="AK4010" s="156"/>
      <c r="AL4010" s="156"/>
      <c r="AM4010" s="156"/>
      <c r="AN4010" s="156"/>
      <c r="AO4010" s="156"/>
      <c r="AP4010" s="156"/>
      <c r="AQ4010" s="156"/>
      <c r="AR4010" s="156"/>
    </row>
    <row r="4011">
      <c r="A4011" s="152"/>
      <c r="B4011" s="152"/>
      <c r="E4011" s="156"/>
      <c r="F4011" s="156"/>
      <c r="I4011" s="152"/>
      <c r="J4011" s="152"/>
      <c r="O4011" s="161"/>
      <c r="P4011" s="161"/>
      <c r="Q4011" s="161"/>
      <c r="S4011" s="156"/>
      <c r="T4011" s="156"/>
      <c r="U4011" s="156"/>
      <c r="AJ4011" s="156"/>
      <c r="AK4011" s="156"/>
      <c r="AL4011" s="156"/>
      <c r="AM4011" s="156"/>
      <c r="AN4011" s="156"/>
      <c r="AO4011" s="156"/>
      <c r="AP4011" s="156"/>
      <c r="AQ4011" s="156"/>
      <c r="AR4011" s="156"/>
    </row>
    <row r="4012">
      <c r="A4012" s="152"/>
      <c r="B4012" s="152"/>
      <c r="E4012" s="156"/>
      <c r="F4012" s="156"/>
      <c r="I4012" s="152"/>
      <c r="J4012" s="152"/>
      <c r="O4012" s="161"/>
      <c r="P4012" s="161"/>
      <c r="Q4012" s="161"/>
      <c r="S4012" s="156"/>
      <c r="T4012" s="156"/>
      <c r="U4012" s="156"/>
      <c r="AJ4012" s="156"/>
      <c r="AK4012" s="156"/>
      <c r="AL4012" s="156"/>
      <c r="AM4012" s="156"/>
      <c r="AN4012" s="156"/>
      <c r="AO4012" s="156"/>
      <c r="AP4012" s="156"/>
      <c r="AQ4012" s="156"/>
      <c r="AR4012" s="156"/>
    </row>
    <row r="4013">
      <c r="A4013" s="152"/>
      <c r="B4013" s="152"/>
      <c r="E4013" s="156"/>
      <c r="F4013" s="156"/>
      <c r="I4013" s="152"/>
      <c r="J4013" s="152"/>
      <c r="O4013" s="161"/>
      <c r="P4013" s="161"/>
      <c r="Q4013" s="161"/>
      <c r="S4013" s="156"/>
      <c r="T4013" s="156"/>
      <c r="U4013" s="156"/>
      <c r="AJ4013" s="156"/>
      <c r="AK4013" s="156"/>
      <c r="AL4013" s="156"/>
      <c r="AM4013" s="156"/>
      <c r="AN4013" s="156"/>
      <c r="AO4013" s="156"/>
      <c r="AP4013" s="156"/>
      <c r="AQ4013" s="156"/>
      <c r="AR4013" s="156"/>
    </row>
    <row r="4014">
      <c r="A4014" s="152"/>
      <c r="B4014" s="152"/>
      <c r="E4014" s="156"/>
      <c r="F4014" s="156"/>
      <c r="I4014" s="152"/>
      <c r="J4014" s="152"/>
      <c r="O4014" s="161"/>
      <c r="P4014" s="161"/>
      <c r="Q4014" s="161"/>
      <c r="S4014" s="156"/>
      <c r="T4014" s="156"/>
      <c r="U4014" s="156"/>
      <c r="AJ4014" s="156"/>
      <c r="AK4014" s="156"/>
      <c r="AL4014" s="156"/>
      <c r="AM4014" s="156"/>
      <c r="AN4014" s="156"/>
      <c r="AO4014" s="156"/>
      <c r="AP4014" s="156"/>
      <c r="AQ4014" s="156"/>
      <c r="AR4014" s="156"/>
    </row>
    <row r="4015">
      <c r="A4015" s="152"/>
      <c r="B4015" s="152"/>
      <c r="E4015" s="156"/>
      <c r="F4015" s="156"/>
      <c r="I4015" s="152"/>
      <c r="J4015" s="152"/>
      <c r="O4015" s="161"/>
      <c r="P4015" s="161"/>
      <c r="Q4015" s="161"/>
      <c r="S4015" s="156"/>
      <c r="T4015" s="156"/>
      <c r="U4015" s="156"/>
      <c r="AJ4015" s="156"/>
      <c r="AK4015" s="156"/>
      <c r="AL4015" s="156"/>
      <c r="AM4015" s="156"/>
      <c r="AN4015" s="156"/>
      <c r="AO4015" s="156"/>
      <c r="AP4015" s="156"/>
      <c r="AQ4015" s="156"/>
      <c r="AR4015" s="156"/>
    </row>
    <row r="4016">
      <c r="A4016" s="152"/>
      <c r="B4016" s="152"/>
      <c r="E4016" s="156"/>
      <c r="F4016" s="156"/>
      <c r="I4016" s="152"/>
      <c r="J4016" s="152"/>
      <c r="O4016" s="161"/>
      <c r="P4016" s="161"/>
      <c r="Q4016" s="161"/>
      <c r="S4016" s="156"/>
      <c r="T4016" s="156"/>
      <c r="U4016" s="156"/>
      <c r="AJ4016" s="156"/>
      <c r="AK4016" s="156"/>
      <c r="AL4016" s="156"/>
      <c r="AM4016" s="156"/>
      <c r="AN4016" s="156"/>
      <c r="AO4016" s="156"/>
      <c r="AP4016" s="156"/>
      <c r="AQ4016" s="156"/>
      <c r="AR4016" s="156"/>
    </row>
    <row r="4017">
      <c r="A4017" s="152"/>
      <c r="B4017" s="152"/>
      <c r="E4017" s="156"/>
      <c r="F4017" s="156"/>
      <c r="I4017" s="152"/>
      <c r="J4017" s="152"/>
      <c r="O4017" s="161"/>
      <c r="P4017" s="161"/>
      <c r="Q4017" s="161"/>
      <c r="S4017" s="156"/>
      <c r="T4017" s="156"/>
      <c r="U4017" s="156"/>
      <c r="AJ4017" s="156"/>
      <c r="AK4017" s="156"/>
      <c r="AL4017" s="156"/>
      <c r="AM4017" s="156"/>
      <c r="AN4017" s="156"/>
      <c r="AO4017" s="156"/>
      <c r="AP4017" s="156"/>
      <c r="AQ4017" s="156"/>
      <c r="AR4017" s="156"/>
    </row>
    <row r="4018">
      <c r="A4018" s="152"/>
      <c r="B4018" s="152"/>
      <c r="E4018" s="156"/>
      <c r="F4018" s="156"/>
      <c r="I4018" s="152"/>
      <c r="J4018" s="152"/>
      <c r="O4018" s="161"/>
      <c r="P4018" s="161"/>
      <c r="Q4018" s="161"/>
      <c r="S4018" s="156"/>
      <c r="T4018" s="156"/>
      <c r="U4018" s="156"/>
      <c r="AJ4018" s="156"/>
      <c r="AK4018" s="156"/>
      <c r="AL4018" s="156"/>
      <c r="AM4018" s="156"/>
      <c r="AN4018" s="156"/>
      <c r="AO4018" s="156"/>
      <c r="AP4018" s="156"/>
      <c r="AQ4018" s="156"/>
      <c r="AR4018" s="156"/>
    </row>
    <row r="4019">
      <c r="A4019" s="152"/>
      <c r="B4019" s="152"/>
      <c r="E4019" s="156"/>
      <c r="F4019" s="156"/>
      <c r="I4019" s="152"/>
      <c r="J4019" s="152"/>
      <c r="O4019" s="161"/>
      <c r="P4019" s="161"/>
      <c r="Q4019" s="161"/>
      <c r="S4019" s="156"/>
      <c r="T4019" s="156"/>
      <c r="U4019" s="156"/>
      <c r="AJ4019" s="156"/>
      <c r="AK4019" s="156"/>
      <c r="AL4019" s="156"/>
      <c r="AM4019" s="156"/>
      <c r="AN4019" s="156"/>
      <c r="AO4019" s="156"/>
      <c r="AP4019" s="156"/>
      <c r="AQ4019" s="156"/>
      <c r="AR4019" s="156"/>
    </row>
    <row r="4020">
      <c r="A4020" s="152"/>
      <c r="B4020" s="152"/>
      <c r="E4020" s="156"/>
      <c r="F4020" s="156"/>
      <c r="I4020" s="152"/>
      <c r="J4020" s="152"/>
      <c r="O4020" s="161"/>
      <c r="P4020" s="161"/>
      <c r="Q4020" s="161"/>
      <c r="S4020" s="156"/>
      <c r="T4020" s="156"/>
      <c r="U4020" s="156"/>
      <c r="AJ4020" s="156"/>
      <c r="AK4020" s="156"/>
      <c r="AL4020" s="156"/>
      <c r="AM4020" s="156"/>
      <c r="AN4020" s="156"/>
      <c r="AO4020" s="156"/>
      <c r="AP4020" s="156"/>
      <c r="AQ4020" s="156"/>
      <c r="AR4020" s="156"/>
    </row>
    <row r="4021">
      <c r="A4021" s="152"/>
      <c r="B4021" s="152"/>
      <c r="E4021" s="156"/>
      <c r="F4021" s="156"/>
      <c r="I4021" s="152"/>
      <c r="J4021" s="152"/>
      <c r="O4021" s="161"/>
      <c r="P4021" s="161"/>
      <c r="Q4021" s="161"/>
      <c r="S4021" s="156"/>
      <c r="T4021" s="156"/>
      <c r="U4021" s="156"/>
      <c r="AJ4021" s="156"/>
      <c r="AK4021" s="156"/>
      <c r="AL4021" s="156"/>
      <c r="AM4021" s="156"/>
      <c r="AN4021" s="156"/>
      <c r="AO4021" s="156"/>
      <c r="AP4021" s="156"/>
      <c r="AQ4021" s="156"/>
      <c r="AR4021" s="156"/>
    </row>
    <row r="4022">
      <c r="A4022" s="152"/>
      <c r="B4022" s="152"/>
      <c r="E4022" s="156"/>
      <c r="F4022" s="156"/>
      <c r="I4022" s="152"/>
      <c r="J4022" s="152"/>
      <c r="O4022" s="161"/>
      <c r="P4022" s="161"/>
      <c r="Q4022" s="161"/>
      <c r="S4022" s="156"/>
      <c r="T4022" s="156"/>
      <c r="U4022" s="156"/>
      <c r="AJ4022" s="156"/>
      <c r="AK4022" s="156"/>
      <c r="AL4022" s="156"/>
      <c r="AM4022" s="156"/>
      <c r="AN4022" s="156"/>
      <c r="AO4022" s="156"/>
      <c r="AP4022" s="156"/>
      <c r="AQ4022" s="156"/>
      <c r="AR4022" s="156"/>
    </row>
    <row r="4023">
      <c r="A4023" s="152"/>
      <c r="B4023" s="152"/>
      <c r="E4023" s="156"/>
      <c r="F4023" s="156"/>
      <c r="I4023" s="152"/>
      <c r="J4023" s="152"/>
      <c r="O4023" s="161"/>
      <c r="P4023" s="161"/>
      <c r="Q4023" s="161"/>
      <c r="S4023" s="156"/>
      <c r="T4023" s="156"/>
      <c r="U4023" s="156"/>
      <c r="AJ4023" s="156"/>
      <c r="AK4023" s="156"/>
      <c r="AL4023" s="156"/>
      <c r="AM4023" s="156"/>
      <c r="AN4023" s="156"/>
      <c r="AO4023" s="156"/>
      <c r="AP4023" s="156"/>
      <c r="AQ4023" s="156"/>
      <c r="AR4023" s="156"/>
    </row>
    <row r="4024">
      <c r="A4024" s="152"/>
      <c r="B4024" s="152"/>
      <c r="E4024" s="156"/>
      <c r="F4024" s="156"/>
      <c r="I4024" s="152"/>
      <c r="J4024" s="152"/>
      <c r="O4024" s="161"/>
      <c r="P4024" s="161"/>
      <c r="Q4024" s="161"/>
      <c r="S4024" s="156"/>
      <c r="T4024" s="156"/>
      <c r="U4024" s="156"/>
      <c r="AJ4024" s="156"/>
      <c r="AK4024" s="156"/>
      <c r="AL4024" s="156"/>
      <c r="AM4024" s="156"/>
      <c r="AN4024" s="156"/>
      <c r="AO4024" s="156"/>
      <c r="AP4024" s="156"/>
      <c r="AQ4024" s="156"/>
      <c r="AR4024" s="156"/>
    </row>
    <row r="4025">
      <c r="A4025" s="152"/>
      <c r="B4025" s="152"/>
      <c r="E4025" s="156"/>
      <c r="F4025" s="156"/>
      <c r="I4025" s="152"/>
      <c r="J4025" s="152"/>
      <c r="O4025" s="161"/>
      <c r="P4025" s="161"/>
      <c r="Q4025" s="161"/>
      <c r="S4025" s="156"/>
      <c r="T4025" s="156"/>
      <c r="U4025" s="156"/>
      <c r="AJ4025" s="156"/>
      <c r="AK4025" s="156"/>
      <c r="AL4025" s="156"/>
      <c r="AM4025" s="156"/>
      <c r="AN4025" s="156"/>
      <c r="AO4025" s="156"/>
      <c r="AP4025" s="156"/>
      <c r="AQ4025" s="156"/>
      <c r="AR4025" s="156"/>
    </row>
    <row r="4026">
      <c r="A4026" s="152"/>
      <c r="B4026" s="152"/>
      <c r="E4026" s="156"/>
      <c r="F4026" s="156"/>
      <c r="I4026" s="152"/>
      <c r="J4026" s="152"/>
      <c r="O4026" s="161"/>
      <c r="P4026" s="161"/>
      <c r="Q4026" s="161"/>
      <c r="S4026" s="156"/>
      <c r="T4026" s="156"/>
      <c r="U4026" s="156"/>
      <c r="AJ4026" s="156"/>
      <c r="AK4026" s="156"/>
      <c r="AL4026" s="156"/>
      <c r="AM4026" s="156"/>
      <c r="AN4026" s="156"/>
      <c r="AO4026" s="156"/>
      <c r="AP4026" s="156"/>
      <c r="AQ4026" s="156"/>
      <c r="AR4026" s="156"/>
    </row>
    <row r="4027">
      <c r="A4027" s="152"/>
      <c r="B4027" s="152"/>
      <c r="E4027" s="156"/>
      <c r="F4027" s="156"/>
      <c r="I4027" s="152"/>
      <c r="J4027" s="152"/>
      <c r="O4027" s="161"/>
      <c r="P4027" s="161"/>
      <c r="Q4027" s="161"/>
      <c r="S4027" s="156"/>
      <c r="T4027" s="156"/>
      <c r="U4027" s="156"/>
      <c r="AJ4027" s="156"/>
      <c r="AK4027" s="156"/>
      <c r="AL4027" s="156"/>
      <c r="AM4027" s="156"/>
      <c r="AN4027" s="156"/>
      <c r="AO4027" s="156"/>
      <c r="AP4027" s="156"/>
      <c r="AQ4027" s="156"/>
      <c r="AR4027" s="156"/>
    </row>
    <row r="4028">
      <c r="A4028" s="152"/>
      <c r="B4028" s="152"/>
      <c r="E4028" s="156"/>
      <c r="F4028" s="156"/>
      <c r="I4028" s="152"/>
      <c r="J4028" s="152"/>
      <c r="O4028" s="161"/>
      <c r="P4028" s="161"/>
      <c r="Q4028" s="161"/>
      <c r="S4028" s="156"/>
      <c r="T4028" s="156"/>
      <c r="U4028" s="156"/>
      <c r="AJ4028" s="156"/>
      <c r="AK4028" s="156"/>
      <c r="AL4028" s="156"/>
      <c r="AM4028" s="156"/>
      <c r="AN4028" s="156"/>
      <c r="AO4028" s="156"/>
      <c r="AP4028" s="156"/>
      <c r="AQ4028" s="156"/>
      <c r="AR4028" s="156"/>
    </row>
    <row r="4029">
      <c r="A4029" s="152"/>
      <c r="B4029" s="152"/>
      <c r="E4029" s="156"/>
      <c r="F4029" s="156"/>
      <c r="I4029" s="152"/>
      <c r="J4029" s="152"/>
      <c r="O4029" s="161"/>
      <c r="P4029" s="161"/>
      <c r="Q4029" s="161"/>
      <c r="S4029" s="156"/>
      <c r="T4029" s="156"/>
      <c r="U4029" s="156"/>
      <c r="AJ4029" s="156"/>
      <c r="AK4029" s="156"/>
      <c r="AL4029" s="156"/>
      <c r="AM4029" s="156"/>
      <c r="AN4029" s="156"/>
      <c r="AO4029" s="156"/>
      <c r="AP4029" s="156"/>
      <c r="AQ4029" s="156"/>
      <c r="AR4029" s="156"/>
    </row>
    <row r="4030">
      <c r="A4030" s="152"/>
      <c r="B4030" s="152"/>
      <c r="E4030" s="156"/>
      <c r="F4030" s="156"/>
      <c r="I4030" s="152"/>
      <c r="J4030" s="152"/>
      <c r="O4030" s="161"/>
      <c r="P4030" s="161"/>
      <c r="Q4030" s="161"/>
      <c r="S4030" s="156"/>
      <c r="T4030" s="156"/>
      <c r="U4030" s="156"/>
      <c r="AJ4030" s="156"/>
      <c r="AK4030" s="156"/>
      <c r="AL4030" s="156"/>
      <c r="AM4030" s="156"/>
      <c r="AN4030" s="156"/>
      <c r="AO4030" s="156"/>
      <c r="AP4030" s="156"/>
      <c r="AQ4030" s="156"/>
      <c r="AR4030" s="156"/>
    </row>
    <row r="4031">
      <c r="A4031" s="152"/>
      <c r="B4031" s="152"/>
      <c r="E4031" s="156"/>
      <c r="F4031" s="156"/>
      <c r="I4031" s="152"/>
      <c r="J4031" s="152"/>
      <c r="O4031" s="161"/>
      <c r="P4031" s="161"/>
      <c r="Q4031" s="161"/>
      <c r="S4031" s="156"/>
      <c r="T4031" s="156"/>
      <c r="U4031" s="156"/>
      <c r="AJ4031" s="156"/>
      <c r="AK4031" s="156"/>
      <c r="AL4031" s="156"/>
      <c r="AM4031" s="156"/>
      <c r="AN4031" s="156"/>
      <c r="AO4031" s="156"/>
      <c r="AP4031" s="156"/>
      <c r="AQ4031" s="156"/>
      <c r="AR4031" s="156"/>
    </row>
    <row r="4032">
      <c r="A4032" s="152"/>
      <c r="B4032" s="152"/>
      <c r="E4032" s="156"/>
      <c r="F4032" s="156"/>
      <c r="I4032" s="152"/>
      <c r="J4032" s="152"/>
      <c r="O4032" s="161"/>
      <c r="P4032" s="161"/>
      <c r="Q4032" s="161"/>
      <c r="S4032" s="156"/>
      <c r="T4032" s="156"/>
      <c r="U4032" s="156"/>
      <c r="AJ4032" s="156"/>
      <c r="AK4032" s="156"/>
      <c r="AL4032" s="156"/>
      <c r="AM4032" s="156"/>
      <c r="AN4032" s="156"/>
      <c r="AO4032" s="156"/>
      <c r="AP4032" s="156"/>
      <c r="AQ4032" s="156"/>
      <c r="AR4032" s="156"/>
    </row>
    <row r="4033">
      <c r="A4033" s="152"/>
      <c r="B4033" s="152"/>
      <c r="E4033" s="156"/>
      <c r="F4033" s="156"/>
      <c r="I4033" s="152"/>
      <c r="J4033" s="152"/>
      <c r="O4033" s="161"/>
      <c r="P4033" s="161"/>
      <c r="Q4033" s="161"/>
      <c r="S4033" s="156"/>
      <c r="T4033" s="156"/>
      <c r="U4033" s="156"/>
      <c r="AJ4033" s="156"/>
      <c r="AK4033" s="156"/>
      <c r="AL4033" s="156"/>
      <c r="AM4033" s="156"/>
      <c r="AN4033" s="156"/>
      <c r="AO4033" s="156"/>
      <c r="AP4033" s="156"/>
      <c r="AQ4033" s="156"/>
      <c r="AR4033" s="156"/>
    </row>
    <row r="4034">
      <c r="A4034" s="152"/>
      <c r="B4034" s="152"/>
      <c r="E4034" s="156"/>
      <c r="F4034" s="156"/>
      <c r="I4034" s="152"/>
      <c r="J4034" s="152"/>
      <c r="O4034" s="161"/>
      <c r="P4034" s="161"/>
      <c r="Q4034" s="161"/>
      <c r="S4034" s="156"/>
      <c r="T4034" s="156"/>
      <c r="U4034" s="156"/>
      <c r="AJ4034" s="156"/>
      <c r="AK4034" s="156"/>
      <c r="AL4034" s="156"/>
      <c r="AM4034" s="156"/>
      <c r="AN4034" s="156"/>
      <c r="AO4034" s="156"/>
      <c r="AP4034" s="156"/>
      <c r="AQ4034" s="156"/>
      <c r="AR4034" s="156"/>
    </row>
    <row r="4035">
      <c r="A4035" s="152"/>
      <c r="B4035" s="152"/>
      <c r="E4035" s="156"/>
      <c r="F4035" s="156"/>
      <c r="I4035" s="152"/>
      <c r="J4035" s="152"/>
      <c r="O4035" s="161"/>
      <c r="P4035" s="161"/>
      <c r="Q4035" s="161"/>
      <c r="S4035" s="156"/>
      <c r="T4035" s="156"/>
      <c r="U4035" s="156"/>
      <c r="AJ4035" s="156"/>
      <c r="AK4035" s="156"/>
      <c r="AL4035" s="156"/>
      <c r="AM4035" s="156"/>
      <c r="AN4035" s="156"/>
      <c r="AO4035" s="156"/>
      <c r="AP4035" s="156"/>
      <c r="AQ4035" s="156"/>
      <c r="AR4035" s="156"/>
    </row>
    <row r="4036">
      <c r="A4036" s="152"/>
      <c r="B4036" s="152"/>
      <c r="E4036" s="156"/>
      <c r="F4036" s="156"/>
      <c r="I4036" s="152"/>
      <c r="J4036" s="152"/>
      <c r="O4036" s="161"/>
      <c r="P4036" s="161"/>
      <c r="Q4036" s="161"/>
      <c r="S4036" s="156"/>
      <c r="T4036" s="156"/>
      <c r="U4036" s="156"/>
      <c r="AJ4036" s="156"/>
      <c r="AK4036" s="156"/>
      <c r="AL4036" s="156"/>
      <c r="AM4036" s="156"/>
      <c r="AN4036" s="156"/>
      <c r="AO4036" s="156"/>
      <c r="AP4036" s="156"/>
      <c r="AQ4036" s="156"/>
      <c r="AR4036" s="156"/>
    </row>
    <row r="4037">
      <c r="A4037" s="152"/>
      <c r="B4037" s="152"/>
      <c r="E4037" s="156"/>
      <c r="F4037" s="156"/>
      <c r="I4037" s="152"/>
      <c r="J4037" s="152"/>
      <c r="O4037" s="161"/>
      <c r="P4037" s="161"/>
      <c r="Q4037" s="161"/>
      <c r="S4037" s="156"/>
      <c r="T4037" s="156"/>
      <c r="U4037" s="156"/>
      <c r="AJ4037" s="156"/>
      <c r="AK4037" s="156"/>
      <c r="AL4037" s="156"/>
      <c r="AM4037" s="156"/>
      <c r="AN4037" s="156"/>
      <c r="AO4037" s="156"/>
      <c r="AP4037" s="156"/>
      <c r="AQ4037" s="156"/>
      <c r="AR4037" s="156"/>
    </row>
    <row r="4038">
      <c r="A4038" s="152"/>
      <c r="B4038" s="152"/>
      <c r="E4038" s="156"/>
      <c r="F4038" s="156"/>
      <c r="I4038" s="152"/>
      <c r="J4038" s="152"/>
      <c r="O4038" s="161"/>
      <c r="P4038" s="161"/>
      <c r="Q4038" s="161"/>
      <c r="S4038" s="156"/>
      <c r="T4038" s="156"/>
      <c r="U4038" s="156"/>
      <c r="AJ4038" s="156"/>
      <c r="AK4038" s="156"/>
      <c r="AL4038" s="156"/>
      <c r="AM4038" s="156"/>
      <c r="AN4038" s="156"/>
      <c r="AO4038" s="156"/>
      <c r="AP4038" s="156"/>
      <c r="AQ4038" s="156"/>
      <c r="AR4038" s="156"/>
    </row>
    <row r="4039">
      <c r="A4039" s="152"/>
      <c r="B4039" s="152"/>
      <c r="E4039" s="156"/>
      <c r="F4039" s="156"/>
      <c r="I4039" s="152"/>
      <c r="J4039" s="152"/>
      <c r="O4039" s="161"/>
      <c r="P4039" s="161"/>
      <c r="Q4039" s="161"/>
      <c r="S4039" s="156"/>
      <c r="T4039" s="156"/>
      <c r="U4039" s="156"/>
      <c r="AJ4039" s="156"/>
      <c r="AK4039" s="156"/>
      <c r="AL4039" s="156"/>
      <c r="AM4039" s="156"/>
      <c r="AN4039" s="156"/>
      <c r="AO4039" s="156"/>
      <c r="AP4039" s="156"/>
      <c r="AQ4039" s="156"/>
      <c r="AR4039" s="156"/>
    </row>
    <row r="4040">
      <c r="A4040" s="152"/>
      <c r="B4040" s="152"/>
      <c r="E4040" s="156"/>
      <c r="F4040" s="156"/>
      <c r="I4040" s="152"/>
      <c r="J4040" s="152"/>
      <c r="O4040" s="161"/>
      <c r="P4040" s="161"/>
      <c r="Q4040" s="161"/>
      <c r="S4040" s="156"/>
      <c r="T4040" s="156"/>
      <c r="U4040" s="156"/>
      <c r="AJ4040" s="156"/>
      <c r="AK4040" s="156"/>
      <c r="AL4040" s="156"/>
      <c r="AM4040" s="156"/>
      <c r="AN4040" s="156"/>
      <c r="AO4040" s="156"/>
      <c r="AP4040" s="156"/>
      <c r="AQ4040" s="156"/>
      <c r="AR4040" s="156"/>
    </row>
    <row r="4041">
      <c r="A4041" s="152"/>
      <c r="B4041" s="152"/>
      <c r="E4041" s="156"/>
      <c r="F4041" s="156"/>
      <c r="I4041" s="152"/>
      <c r="J4041" s="152"/>
      <c r="O4041" s="161"/>
      <c r="P4041" s="161"/>
      <c r="Q4041" s="161"/>
      <c r="S4041" s="156"/>
      <c r="T4041" s="156"/>
      <c r="U4041" s="156"/>
      <c r="AJ4041" s="156"/>
      <c r="AK4041" s="156"/>
      <c r="AL4041" s="156"/>
      <c r="AM4041" s="156"/>
      <c r="AN4041" s="156"/>
      <c r="AO4041" s="156"/>
      <c r="AP4041" s="156"/>
      <c r="AQ4041" s="156"/>
      <c r="AR4041" s="156"/>
    </row>
    <row r="4042">
      <c r="A4042" s="152"/>
      <c r="B4042" s="152"/>
      <c r="E4042" s="156"/>
      <c r="F4042" s="156"/>
      <c r="I4042" s="152"/>
      <c r="J4042" s="152"/>
      <c r="O4042" s="161"/>
      <c r="P4042" s="161"/>
      <c r="Q4042" s="161"/>
      <c r="S4042" s="156"/>
      <c r="T4042" s="156"/>
      <c r="U4042" s="156"/>
      <c r="AJ4042" s="156"/>
      <c r="AK4042" s="156"/>
      <c r="AL4042" s="156"/>
      <c r="AM4042" s="156"/>
      <c r="AN4042" s="156"/>
      <c r="AO4042" s="156"/>
      <c r="AP4042" s="156"/>
      <c r="AQ4042" s="156"/>
      <c r="AR4042" s="156"/>
    </row>
    <row r="4043">
      <c r="A4043" s="152"/>
      <c r="B4043" s="152"/>
      <c r="E4043" s="156"/>
      <c r="F4043" s="156"/>
      <c r="I4043" s="152"/>
      <c r="J4043" s="152"/>
      <c r="O4043" s="161"/>
      <c r="P4043" s="161"/>
      <c r="Q4043" s="161"/>
      <c r="S4043" s="156"/>
      <c r="T4043" s="156"/>
      <c r="U4043" s="156"/>
      <c r="AJ4043" s="156"/>
      <c r="AK4043" s="156"/>
      <c r="AL4043" s="156"/>
      <c r="AM4043" s="156"/>
      <c r="AN4043" s="156"/>
      <c r="AO4043" s="156"/>
      <c r="AP4043" s="156"/>
      <c r="AQ4043" s="156"/>
      <c r="AR4043" s="156"/>
    </row>
    <row r="4044">
      <c r="A4044" s="152"/>
      <c r="B4044" s="152"/>
      <c r="E4044" s="156"/>
      <c r="F4044" s="156"/>
      <c r="I4044" s="152"/>
      <c r="J4044" s="152"/>
      <c r="O4044" s="161"/>
      <c r="P4044" s="161"/>
      <c r="Q4044" s="161"/>
      <c r="S4044" s="156"/>
      <c r="T4044" s="156"/>
      <c r="U4044" s="156"/>
      <c r="AJ4044" s="156"/>
      <c r="AK4044" s="156"/>
      <c r="AL4044" s="156"/>
      <c r="AM4044" s="156"/>
      <c r="AN4044" s="156"/>
      <c r="AO4044" s="156"/>
      <c r="AP4044" s="156"/>
      <c r="AQ4044" s="156"/>
      <c r="AR4044" s="156"/>
    </row>
    <row r="4045">
      <c r="A4045" s="152"/>
      <c r="B4045" s="152"/>
      <c r="E4045" s="156"/>
      <c r="F4045" s="156"/>
      <c r="I4045" s="152"/>
      <c r="J4045" s="152"/>
      <c r="O4045" s="161"/>
      <c r="P4045" s="161"/>
      <c r="Q4045" s="161"/>
      <c r="S4045" s="156"/>
      <c r="T4045" s="156"/>
      <c r="U4045" s="156"/>
      <c r="AJ4045" s="156"/>
      <c r="AK4045" s="156"/>
      <c r="AL4045" s="156"/>
      <c r="AM4045" s="156"/>
      <c r="AN4045" s="156"/>
      <c r="AO4045" s="156"/>
      <c r="AP4045" s="156"/>
      <c r="AQ4045" s="156"/>
      <c r="AR4045" s="156"/>
    </row>
    <row r="4046">
      <c r="A4046" s="152"/>
      <c r="B4046" s="152"/>
      <c r="E4046" s="156"/>
      <c r="F4046" s="156"/>
      <c r="I4046" s="152"/>
      <c r="J4046" s="152"/>
      <c r="O4046" s="161"/>
      <c r="P4046" s="161"/>
      <c r="Q4046" s="161"/>
      <c r="S4046" s="156"/>
      <c r="T4046" s="156"/>
      <c r="U4046" s="156"/>
      <c r="AJ4046" s="156"/>
      <c r="AK4046" s="156"/>
      <c r="AL4046" s="156"/>
      <c r="AM4046" s="156"/>
      <c r="AN4046" s="156"/>
      <c r="AO4046" s="156"/>
      <c r="AP4046" s="156"/>
      <c r="AQ4046" s="156"/>
      <c r="AR4046" s="156"/>
    </row>
    <row r="4047">
      <c r="A4047" s="152"/>
      <c r="B4047" s="152"/>
      <c r="E4047" s="156"/>
      <c r="F4047" s="156"/>
      <c r="I4047" s="152"/>
      <c r="J4047" s="152"/>
      <c r="O4047" s="161"/>
      <c r="P4047" s="161"/>
      <c r="Q4047" s="161"/>
      <c r="S4047" s="156"/>
      <c r="T4047" s="156"/>
      <c r="U4047" s="156"/>
      <c r="AJ4047" s="156"/>
      <c r="AK4047" s="156"/>
      <c r="AL4047" s="156"/>
      <c r="AM4047" s="156"/>
      <c r="AN4047" s="156"/>
      <c r="AO4047" s="156"/>
      <c r="AP4047" s="156"/>
      <c r="AQ4047" s="156"/>
      <c r="AR4047" s="156"/>
    </row>
    <row r="4048">
      <c r="A4048" s="152"/>
      <c r="B4048" s="152"/>
      <c r="E4048" s="156"/>
      <c r="F4048" s="156"/>
      <c r="I4048" s="152"/>
      <c r="J4048" s="152"/>
      <c r="O4048" s="161"/>
      <c r="P4048" s="161"/>
      <c r="Q4048" s="161"/>
      <c r="S4048" s="156"/>
      <c r="T4048" s="156"/>
      <c r="U4048" s="156"/>
      <c r="AJ4048" s="156"/>
      <c r="AK4048" s="156"/>
      <c r="AL4048" s="156"/>
      <c r="AM4048" s="156"/>
      <c r="AN4048" s="156"/>
      <c r="AO4048" s="156"/>
      <c r="AP4048" s="156"/>
      <c r="AQ4048" s="156"/>
      <c r="AR4048" s="156"/>
    </row>
    <row r="4049">
      <c r="A4049" s="152"/>
      <c r="B4049" s="152"/>
      <c r="E4049" s="156"/>
      <c r="F4049" s="156"/>
      <c r="I4049" s="152"/>
      <c r="J4049" s="152"/>
      <c r="O4049" s="161"/>
      <c r="P4049" s="161"/>
      <c r="Q4049" s="161"/>
      <c r="S4049" s="156"/>
      <c r="T4049" s="156"/>
      <c r="U4049" s="156"/>
      <c r="AJ4049" s="156"/>
      <c r="AK4049" s="156"/>
      <c r="AL4049" s="156"/>
      <c r="AM4049" s="156"/>
      <c r="AN4049" s="156"/>
      <c r="AO4049" s="156"/>
      <c r="AP4049" s="156"/>
      <c r="AQ4049" s="156"/>
      <c r="AR4049" s="156"/>
    </row>
    <row r="4050">
      <c r="A4050" s="152"/>
      <c r="B4050" s="152"/>
      <c r="E4050" s="156"/>
      <c r="F4050" s="156"/>
      <c r="I4050" s="152"/>
      <c r="J4050" s="152"/>
      <c r="O4050" s="161"/>
      <c r="P4050" s="161"/>
      <c r="Q4050" s="161"/>
      <c r="S4050" s="156"/>
      <c r="T4050" s="156"/>
      <c r="U4050" s="156"/>
      <c r="AJ4050" s="156"/>
      <c r="AK4050" s="156"/>
      <c r="AL4050" s="156"/>
      <c r="AM4050" s="156"/>
      <c r="AN4050" s="156"/>
      <c r="AO4050" s="156"/>
      <c r="AP4050" s="156"/>
      <c r="AQ4050" s="156"/>
      <c r="AR4050" s="156"/>
    </row>
    <row r="4051">
      <c r="A4051" s="152"/>
      <c r="B4051" s="152"/>
      <c r="E4051" s="156"/>
      <c r="F4051" s="156"/>
      <c r="I4051" s="152"/>
      <c r="J4051" s="152"/>
      <c r="O4051" s="161"/>
      <c r="P4051" s="161"/>
      <c r="Q4051" s="161"/>
      <c r="S4051" s="156"/>
      <c r="T4051" s="156"/>
      <c r="U4051" s="156"/>
      <c r="AJ4051" s="156"/>
      <c r="AK4051" s="156"/>
      <c r="AL4051" s="156"/>
      <c r="AM4051" s="156"/>
      <c r="AN4051" s="156"/>
      <c r="AO4051" s="156"/>
      <c r="AP4051" s="156"/>
      <c r="AQ4051" s="156"/>
      <c r="AR4051" s="156"/>
    </row>
    <row r="4052">
      <c r="A4052" s="152"/>
      <c r="B4052" s="152"/>
      <c r="E4052" s="156"/>
      <c r="F4052" s="156"/>
      <c r="I4052" s="152"/>
      <c r="J4052" s="152"/>
      <c r="O4052" s="161"/>
      <c r="P4052" s="161"/>
      <c r="Q4052" s="161"/>
      <c r="S4052" s="156"/>
      <c r="T4052" s="156"/>
      <c r="U4052" s="156"/>
      <c r="AJ4052" s="156"/>
      <c r="AK4052" s="156"/>
      <c r="AL4052" s="156"/>
      <c r="AM4052" s="156"/>
      <c r="AN4052" s="156"/>
      <c r="AO4052" s="156"/>
      <c r="AP4052" s="156"/>
      <c r="AQ4052" s="156"/>
      <c r="AR4052" s="156"/>
    </row>
    <row r="4053">
      <c r="A4053" s="152"/>
      <c r="B4053" s="152"/>
      <c r="E4053" s="156"/>
      <c r="F4053" s="156"/>
      <c r="I4053" s="152"/>
      <c r="J4053" s="152"/>
      <c r="O4053" s="161"/>
      <c r="P4053" s="161"/>
      <c r="Q4053" s="161"/>
      <c r="S4053" s="156"/>
      <c r="T4053" s="156"/>
      <c r="U4053" s="156"/>
      <c r="AJ4053" s="156"/>
      <c r="AK4053" s="156"/>
      <c r="AL4053" s="156"/>
      <c r="AM4053" s="156"/>
      <c r="AN4053" s="156"/>
      <c r="AO4053" s="156"/>
      <c r="AP4053" s="156"/>
      <c r="AQ4053" s="156"/>
      <c r="AR4053" s="156"/>
    </row>
    <row r="4054">
      <c r="A4054" s="152"/>
      <c r="B4054" s="152"/>
      <c r="E4054" s="156"/>
      <c r="F4054" s="156"/>
      <c r="I4054" s="152"/>
      <c r="J4054" s="152"/>
      <c r="O4054" s="161"/>
      <c r="P4054" s="161"/>
      <c r="Q4054" s="161"/>
      <c r="S4054" s="156"/>
      <c r="T4054" s="156"/>
      <c r="U4054" s="156"/>
      <c r="AJ4054" s="156"/>
      <c r="AK4054" s="156"/>
      <c r="AL4054" s="156"/>
      <c r="AM4054" s="156"/>
      <c r="AN4054" s="156"/>
      <c r="AO4054" s="156"/>
      <c r="AP4054" s="156"/>
      <c r="AQ4054" s="156"/>
      <c r="AR4054" s="156"/>
    </row>
    <row r="4055">
      <c r="A4055" s="152"/>
      <c r="B4055" s="152"/>
      <c r="E4055" s="156"/>
      <c r="F4055" s="156"/>
      <c r="I4055" s="152"/>
      <c r="J4055" s="152"/>
      <c r="O4055" s="161"/>
      <c r="P4055" s="161"/>
      <c r="Q4055" s="161"/>
      <c r="S4055" s="156"/>
      <c r="T4055" s="156"/>
      <c r="U4055" s="156"/>
      <c r="AJ4055" s="156"/>
      <c r="AK4055" s="156"/>
      <c r="AL4055" s="156"/>
      <c r="AM4055" s="156"/>
      <c r="AN4055" s="156"/>
      <c r="AO4055" s="156"/>
      <c r="AP4055" s="156"/>
      <c r="AQ4055" s="156"/>
      <c r="AR4055" s="156"/>
    </row>
    <row r="4056">
      <c r="A4056" s="152"/>
      <c r="B4056" s="152"/>
      <c r="E4056" s="156"/>
      <c r="F4056" s="156"/>
      <c r="I4056" s="152"/>
      <c r="J4056" s="152"/>
      <c r="O4056" s="161"/>
      <c r="P4056" s="161"/>
      <c r="Q4056" s="161"/>
      <c r="S4056" s="156"/>
      <c r="T4056" s="156"/>
      <c r="U4056" s="156"/>
      <c r="AJ4056" s="156"/>
      <c r="AK4056" s="156"/>
      <c r="AL4056" s="156"/>
      <c r="AM4056" s="156"/>
      <c r="AN4056" s="156"/>
      <c r="AO4056" s="156"/>
      <c r="AP4056" s="156"/>
      <c r="AQ4056" s="156"/>
      <c r="AR4056" s="156"/>
    </row>
    <row r="4057">
      <c r="A4057" s="152"/>
      <c r="B4057" s="152"/>
      <c r="E4057" s="156"/>
      <c r="F4057" s="156"/>
      <c r="I4057" s="152"/>
      <c r="J4057" s="152"/>
      <c r="O4057" s="161"/>
      <c r="P4057" s="161"/>
      <c r="Q4057" s="161"/>
      <c r="S4057" s="156"/>
      <c r="T4057" s="156"/>
      <c r="U4057" s="156"/>
      <c r="AJ4057" s="156"/>
      <c r="AK4057" s="156"/>
      <c r="AL4057" s="156"/>
      <c r="AM4057" s="156"/>
      <c r="AN4057" s="156"/>
      <c r="AO4057" s="156"/>
      <c r="AP4057" s="156"/>
      <c r="AQ4057" s="156"/>
      <c r="AR4057" s="156"/>
    </row>
    <row r="4058">
      <c r="A4058" s="152"/>
      <c r="B4058" s="152"/>
      <c r="E4058" s="156"/>
      <c r="F4058" s="156"/>
      <c r="I4058" s="152"/>
      <c r="J4058" s="152"/>
      <c r="O4058" s="161"/>
      <c r="P4058" s="161"/>
      <c r="Q4058" s="161"/>
      <c r="S4058" s="156"/>
      <c r="T4058" s="156"/>
      <c r="U4058" s="156"/>
      <c r="AJ4058" s="156"/>
      <c r="AK4058" s="156"/>
      <c r="AL4058" s="156"/>
      <c r="AM4058" s="156"/>
      <c r="AN4058" s="156"/>
      <c r="AO4058" s="156"/>
      <c r="AP4058" s="156"/>
      <c r="AQ4058" s="156"/>
      <c r="AR4058" s="156"/>
    </row>
    <row r="4059">
      <c r="A4059" s="152"/>
      <c r="B4059" s="152"/>
      <c r="E4059" s="156"/>
      <c r="F4059" s="156"/>
      <c r="I4059" s="152"/>
      <c r="J4059" s="152"/>
      <c r="O4059" s="161"/>
      <c r="P4059" s="161"/>
      <c r="Q4059" s="161"/>
      <c r="S4059" s="156"/>
      <c r="T4059" s="156"/>
      <c r="U4059" s="156"/>
      <c r="AJ4059" s="156"/>
      <c r="AK4059" s="156"/>
      <c r="AL4059" s="156"/>
      <c r="AM4059" s="156"/>
      <c r="AN4059" s="156"/>
      <c r="AO4059" s="156"/>
      <c r="AP4059" s="156"/>
      <c r="AQ4059" s="156"/>
      <c r="AR4059" s="156"/>
    </row>
    <row r="4060">
      <c r="A4060" s="152"/>
      <c r="B4060" s="152"/>
      <c r="E4060" s="156"/>
      <c r="F4060" s="156"/>
      <c r="I4060" s="152"/>
      <c r="J4060" s="152"/>
      <c r="O4060" s="161"/>
      <c r="P4060" s="161"/>
      <c r="Q4060" s="161"/>
      <c r="S4060" s="156"/>
      <c r="T4060" s="156"/>
      <c r="U4060" s="156"/>
      <c r="AJ4060" s="156"/>
      <c r="AK4060" s="156"/>
      <c r="AL4060" s="156"/>
      <c r="AM4060" s="156"/>
      <c r="AN4060" s="156"/>
      <c r="AO4060" s="156"/>
      <c r="AP4060" s="156"/>
      <c r="AQ4060" s="156"/>
      <c r="AR4060" s="156"/>
    </row>
    <row r="4061">
      <c r="A4061" s="152"/>
      <c r="B4061" s="152"/>
      <c r="E4061" s="156"/>
      <c r="F4061" s="156"/>
      <c r="I4061" s="152"/>
      <c r="J4061" s="152"/>
      <c r="O4061" s="161"/>
      <c r="P4061" s="161"/>
      <c r="Q4061" s="161"/>
      <c r="S4061" s="156"/>
      <c r="T4061" s="156"/>
      <c r="U4061" s="156"/>
      <c r="AJ4061" s="156"/>
      <c r="AK4061" s="156"/>
      <c r="AL4061" s="156"/>
      <c r="AM4061" s="156"/>
      <c r="AN4061" s="156"/>
      <c r="AO4061" s="156"/>
      <c r="AP4061" s="156"/>
      <c r="AQ4061" s="156"/>
      <c r="AR4061" s="156"/>
    </row>
    <row r="4062">
      <c r="A4062" s="152"/>
      <c r="B4062" s="152"/>
      <c r="E4062" s="156"/>
      <c r="F4062" s="156"/>
      <c r="I4062" s="152"/>
      <c r="J4062" s="152"/>
      <c r="O4062" s="161"/>
      <c r="P4062" s="161"/>
      <c r="Q4062" s="161"/>
      <c r="S4062" s="156"/>
      <c r="T4062" s="156"/>
      <c r="U4062" s="156"/>
      <c r="AJ4062" s="156"/>
      <c r="AK4062" s="156"/>
      <c r="AL4062" s="156"/>
      <c r="AM4062" s="156"/>
      <c r="AN4062" s="156"/>
      <c r="AO4062" s="156"/>
      <c r="AP4062" s="156"/>
      <c r="AQ4062" s="156"/>
      <c r="AR4062" s="156"/>
    </row>
    <row r="4063">
      <c r="A4063" s="152"/>
      <c r="B4063" s="152"/>
      <c r="E4063" s="156"/>
      <c r="F4063" s="156"/>
      <c r="I4063" s="152"/>
      <c r="J4063" s="152"/>
      <c r="O4063" s="161"/>
      <c r="P4063" s="161"/>
      <c r="Q4063" s="161"/>
      <c r="S4063" s="156"/>
      <c r="T4063" s="156"/>
      <c r="U4063" s="156"/>
      <c r="AJ4063" s="156"/>
      <c r="AK4063" s="156"/>
      <c r="AL4063" s="156"/>
      <c r="AM4063" s="156"/>
      <c r="AN4063" s="156"/>
      <c r="AO4063" s="156"/>
      <c r="AP4063" s="156"/>
      <c r="AQ4063" s="156"/>
      <c r="AR4063" s="156"/>
    </row>
    <row r="4064">
      <c r="A4064" s="152"/>
      <c r="B4064" s="152"/>
      <c r="E4064" s="156"/>
      <c r="F4064" s="156"/>
      <c r="I4064" s="152"/>
      <c r="J4064" s="152"/>
      <c r="O4064" s="161"/>
      <c r="P4064" s="161"/>
      <c r="Q4064" s="161"/>
      <c r="S4064" s="156"/>
      <c r="T4064" s="156"/>
      <c r="U4064" s="156"/>
      <c r="AJ4064" s="156"/>
      <c r="AK4064" s="156"/>
      <c r="AL4064" s="156"/>
      <c r="AM4064" s="156"/>
      <c r="AN4064" s="156"/>
      <c r="AO4064" s="156"/>
      <c r="AP4064" s="156"/>
      <c r="AQ4064" s="156"/>
      <c r="AR4064" s="156"/>
    </row>
    <row r="4065">
      <c r="A4065" s="152"/>
      <c r="B4065" s="152"/>
      <c r="E4065" s="156"/>
      <c r="F4065" s="156"/>
      <c r="I4065" s="152"/>
      <c r="J4065" s="152"/>
      <c r="O4065" s="161"/>
      <c r="P4065" s="161"/>
      <c r="Q4065" s="161"/>
      <c r="S4065" s="156"/>
      <c r="T4065" s="156"/>
      <c r="U4065" s="156"/>
      <c r="AJ4065" s="156"/>
      <c r="AK4065" s="156"/>
      <c r="AL4065" s="156"/>
      <c r="AM4065" s="156"/>
      <c r="AN4065" s="156"/>
      <c r="AO4065" s="156"/>
      <c r="AP4065" s="156"/>
      <c r="AQ4065" s="156"/>
      <c r="AR4065" s="156"/>
    </row>
    <row r="4066">
      <c r="A4066" s="152"/>
      <c r="B4066" s="152"/>
      <c r="E4066" s="156"/>
      <c r="F4066" s="156"/>
      <c r="I4066" s="152"/>
      <c r="J4066" s="152"/>
      <c r="O4066" s="161"/>
      <c r="P4066" s="161"/>
      <c r="Q4066" s="161"/>
      <c r="S4066" s="156"/>
      <c r="T4066" s="156"/>
      <c r="U4066" s="156"/>
      <c r="AJ4066" s="156"/>
      <c r="AK4066" s="156"/>
      <c r="AL4066" s="156"/>
      <c r="AM4066" s="156"/>
      <c r="AN4066" s="156"/>
      <c r="AO4066" s="156"/>
      <c r="AP4066" s="156"/>
      <c r="AQ4066" s="156"/>
      <c r="AR4066" s="156"/>
    </row>
    <row r="4067">
      <c r="A4067" s="152"/>
      <c r="B4067" s="152"/>
      <c r="E4067" s="156"/>
      <c r="F4067" s="156"/>
      <c r="I4067" s="152"/>
      <c r="J4067" s="152"/>
      <c r="O4067" s="161"/>
      <c r="P4067" s="161"/>
      <c r="Q4067" s="161"/>
      <c r="S4067" s="156"/>
      <c r="T4067" s="156"/>
      <c r="U4067" s="156"/>
      <c r="AJ4067" s="156"/>
      <c r="AK4067" s="156"/>
      <c r="AL4067" s="156"/>
      <c r="AM4067" s="156"/>
      <c r="AN4067" s="156"/>
      <c r="AO4067" s="156"/>
      <c r="AP4067" s="156"/>
      <c r="AQ4067" s="156"/>
      <c r="AR4067" s="156"/>
    </row>
    <row r="4068">
      <c r="A4068" s="152"/>
      <c r="B4068" s="152"/>
      <c r="E4068" s="156"/>
      <c r="F4068" s="156"/>
      <c r="I4068" s="152"/>
      <c r="J4068" s="152"/>
      <c r="O4068" s="161"/>
      <c r="P4068" s="161"/>
      <c r="Q4068" s="161"/>
      <c r="S4068" s="156"/>
      <c r="T4068" s="156"/>
      <c r="U4068" s="156"/>
      <c r="AJ4068" s="156"/>
      <c r="AK4068" s="156"/>
      <c r="AL4068" s="156"/>
      <c r="AM4068" s="156"/>
      <c r="AN4068" s="156"/>
      <c r="AO4068" s="156"/>
      <c r="AP4068" s="156"/>
      <c r="AQ4068" s="156"/>
      <c r="AR4068" s="156"/>
    </row>
    <row r="4069">
      <c r="A4069" s="152"/>
      <c r="B4069" s="152"/>
      <c r="E4069" s="156"/>
      <c r="F4069" s="156"/>
      <c r="I4069" s="152"/>
      <c r="J4069" s="152"/>
      <c r="O4069" s="161"/>
      <c r="P4069" s="161"/>
      <c r="Q4069" s="161"/>
      <c r="S4069" s="156"/>
      <c r="T4069" s="156"/>
      <c r="U4069" s="156"/>
      <c r="AJ4069" s="156"/>
      <c r="AK4069" s="156"/>
      <c r="AL4069" s="156"/>
      <c r="AM4069" s="156"/>
      <c r="AN4069" s="156"/>
      <c r="AO4069" s="156"/>
      <c r="AP4069" s="156"/>
      <c r="AQ4069" s="156"/>
      <c r="AR4069" s="156"/>
    </row>
    <row r="4070">
      <c r="A4070" s="152"/>
      <c r="B4070" s="152"/>
      <c r="E4070" s="156"/>
      <c r="F4070" s="156"/>
      <c r="I4070" s="152"/>
      <c r="J4070" s="152"/>
      <c r="O4070" s="161"/>
      <c r="P4070" s="161"/>
      <c r="Q4070" s="161"/>
      <c r="S4070" s="156"/>
      <c r="T4070" s="156"/>
      <c r="U4070" s="156"/>
      <c r="AJ4070" s="156"/>
      <c r="AK4070" s="156"/>
      <c r="AL4070" s="156"/>
      <c r="AM4070" s="156"/>
      <c r="AN4070" s="156"/>
      <c r="AO4070" s="156"/>
      <c r="AP4070" s="156"/>
      <c r="AQ4070" s="156"/>
      <c r="AR4070" s="156"/>
    </row>
    <row r="4071">
      <c r="A4071" s="152"/>
      <c r="B4071" s="152"/>
      <c r="E4071" s="156"/>
      <c r="F4071" s="156"/>
      <c r="I4071" s="152"/>
      <c r="J4071" s="152"/>
      <c r="O4071" s="161"/>
      <c r="P4071" s="161"/>
      <c r="Q4071" s="161"/>
      <c r="S4071" s="156"/>
      <c r="T4071" s="156"/>
      <c r="U4071" s="156"/>
      <c r="AJ4071" s="156"/>
      <c r="AK4071" s="156"/>
      <c r="AL4071" s="156"/>
      <c r="AM4071" s="156"/>
      <c r="AN4071" s="156"/>
      <c r="AO4071" s="156"/>
      <c r="AP4071" s="156"/>
      <c r="AQ4071" s="156"/>
      <c r="AR4071" s="156"/>
    </row>
    <row r="4072">
      <c r="A4072" s="152"/>
      <c r="B4072" s="152"/>
      <c r="E4072" s="156"/>
      <c r="F4072" s="156"/>
      <c r="I4072" s="152"/>
      <c r="J4072" s="152"/>
      <c r="O4072" s="161"/>
      <c r="P4072" s="161"/>
      <c r="Q4072" s="161"/>
      <c r="S4072" s="156"/>
      <c r="T4072" s="156"/>
      <c r="U4072" s="156"/>
      <c r="AJ4072" s="156"/>
      <c r="AK4072" s="156"/>
      <c r="AL4072" s="156"/>
      <c r="AM4072" s="156"/>
      <c r="AN4072" s="156"/>
      <c r="AO4072" s="156"/>
      <c r="AP4072" s="156"/>
      <c r="AQ4072" s="156"/>
      <c r="AR4072" s="156"/>
    </row>
    <row r="4073">
      <c r="A4073" s="152"/>
      <c r="B4073" s="152"/>
      <c r="E4073" s="156"/>
      <c r="F4073" s="156"/>
      <c r="I4073" s="152"/>
      <c r="J4073" s="152"/>
      <c r="O4073" s="161"/>
      <c r="P4073" s="161"/>
      <c r="Q4073" s="161"/>
      <c r="S4073" s="156"/>
      <c r="T4073" s="156"/>
      <c r="U4073" s="156"/>
      <c r="AJ4073" s="156"/>
      <c r="AK4073" s="156"/>
      <c r="AL4073" s="156"/>
      <c r="AM4073" s="156"/>
      <c r="AN4073" s="156"/>
      <c r="AO4073" s="156"/>
      <c r="AP4073" s="156"/>
      <c r="AQ4073" s="156"/>
      <c r="AR4073" s="156"/>
    </row>
    <row r="4074">
      <c r="A4074" s="152"/>
      <c r="B4074" s="152"/>
      <c r="E4074" s="156"/>
      <c r="F4074" s="156"/>
      <c r="I4074" s="152"/>
      <c r="J4074" s="152"/>
      <c r="O4074" s="161"/>
      <c r="P4074" s="161"/>
      <c r="Q4074" s="161"/>
      <c r="S4074" s="156"/>
      <c r="T4074" s="156"/>
      <c r="U4074" s="156"/>
      <c r="AJ4074" s="156"/>
      <c r="AK4074" s="156"/>
      <c r="AL4074" s="156"/>
      <c r="AM4074" s="156"/>
      <c r="AN4074" s="156"/>
      <c r="AO4074" s="156"/>
      <c r="AP4074" s="156"/>
      <c r="AQ4074" s="156"/>
      <c r="AR4074" s="156"/>
    </row>
    <row r="4075">
      <c r="A4075" s="152"/>
      <c r="B4075" s="152"/>
      <c r="E4075" s="156"/>
      <c r="F4075" s="156"/>
      <c r="I4075" s="152"/>
      <c r="J4075" s="152"/>
      <c r="O4075" s="161"/>
      <c r="P4075" s="161"/>
      <c r="Q4075" s="161"/>
      <c r="S4075" s="156"/>
      <c r="T4075" s="156"/>
      <c r="U4075" s="156"/>
      <c r="AJ4075" s="156"/>
      <c r="AK4075" s="156"/>
      <c r="AL4075" s="156"/>
      <c r="AM4075" s="156"/>
      <c r="AN4075" s="156"/>
      <c r="AO4075" s="156"/>
      <c r="AP4075" s="156"/>
      <c r="AQ4075" s="156"/>
      <c r="AR4075" s="156"/>
    </row>
    <row r="4076">
      <c r="A4076" s="152"/>
      <c r="B4076" s="152"/>
      <c r="E4076" s="156"/>
      <c r="F4076" s="156"/>
      <c r="I4076" s="152"/>
      <c r="J4076" s="152"/>
      <c r="O4076" s="161"/>
      <c r="P4076" s="161"/>
      <c r="Q4076" s="161"/>
      <c r="S4076" s="156"/>
      <c r="T4076" s="156"/>
      <c r="U4076" s="156"/>
      <c r="AJ4076" s="156"/>
      <c r="AK4076" s="156"/>
      <c r="AL4076" s="156"/>
      <c r="AM4076" s="156"/>
      <c r="AN4076" s="156"/>
      <c r="AO4076" s="156"/>
      <c r="AP4076" s="156"/>
      <c r="AQ4076" s="156"/>
      <c r="AR4076" s="156"/>
    </row>
    <row r="4077">
      <c r="A4077" s="152"/>
      <c r="B4077" s="152"/>
      <c r="E4077" s="156"/>
      <c r="F4077" s="156"/>
      <c r="I4077" s="152"/>
      <c r="J4077" s="152"/>
      <c r="O4077" s="161"/>
      <c r="P4077" s="161"/>
      <c r="Q4077" s="161"/>
      <c r="S4077" s="156"/>
      <c r="T4077" s="156"/>
      <c r="U4077" s="156"/>
      <c r="AJ4077" s="156"/>
      <c r="AK4077" s="156"/>
      <c r="AL4077" s="156"/>
      <c r="AM4077" s="156"/>
      <c r="AN4077" s="156"/>
      <c r="AO4077" s="156"/>
      <c r="AP4077" s="156"/>
      <c r="AQ4077" s="156"/>
      <c r="AR4077" s="156"/>
    </row>
    <row r="4078">
      <c r="A4078" s="152"/>
      <c r="B4078" s="152"/>
      <c r="E4078" s="156"/>
      <c r="F4078" s="156"/>
      <c r="I4078" s="152"/>
      <c r="J4078" s="152"/>
      <c r="O4078" s="161"/>
      <c r="P4078" s="161"/>
      <c r="Q4078" s="161"/>
      <c r="S4078" s="156"/>
      <c r="T4078" s="156"/>
      <c r="U4078" s="156"/>
      <c r="AJ4078" s="156"/>
      <c r="AK4078" s="156"/>
      <c r="AL4078" s="156"/>
      <c r="AM4078" s="156"/>
      <c r="AN4078" s="156"/>
      <c r="AO4078" s="156"/>
      <c r="AP4078" s="156"/>
      <c r="AQ4078" s="156"/>
      <c r="AR4078" s="156"/>
    </row>
    <row r="4079">
      <c r="A4079" s="152"/>
      <c r="B4079" s="152"/>
      <c r="E4079" s="156"/>
      <c r="F4079" s="156"/>
      <c r="I4079" s="152"/>
      <c r="J4079" s="152"/>
      <c r="O4079" s="161"/>
      <c r="P4079" s="161"/>
      <c r="Q4079" s="161"/>
      <c r="S4079" s="156"/>
      <c r="T4079" s="156"/>
      <c r="U4079" s="156"/>
      <c r="AJ4079" s="156"/>
      <c r="AK4079" s="156"/>
      <c r="AL4079" s="156"/>
      <c r="AM4079" s="156"/>
      <c r="AN4079" s="156"/>
      <c r="AO4079" s="156"/>
      <c r="AP4079" s="156"/>
      <c r="AQ4079" s="156"/>
      <c r="AR4079" s="156"/>
    </row>
    <row r="4080">
      <c r="A4080" s="152"/>
      <c r="B4080" s="152"/>
      <c r="E4080" s="156"/>
      <c r="F4080" s="156"/>
      <c r="I4080" s="152"/>
      <c r="J4080" s="152"/>
      <c r="O4080" s="161"/>
      <c r="P4080" s="161"/>
      <c r="Q4080" s="161"/>
      <c r="S4080" s="156"/>
      <c r="T4080" s="156"/>
      <c r="U4080" s="156"/>
      <c r="AJ4080" s="156"/>
      <c r="AK4080" s="156"/>
      <c r="AL4080" s="156"/>
      <c r="AM4080" s="156"/>
      <c r="AN4080" s="156"/>
      <c r="AO4080" s="156"/>
      <c r="AP4080" s="156"/>
      <c r="AQ4080" s="156"/>
      <c r="AR4080" s="156"/>
    </row>
    <row r="4081">
      <c r="A4081" s="152"/>
      <c r="B4081" s="152"/>
      <c r="E4081" s="156"/>
      <c r="F4081" s="156"/>
      <c r="I4081" s="152"/>
      <c r="J4081" s="152"/>
      <c r="O4081" s="161"/>
      <c r="P4081" s="161"/>
      <c r="Q4081" s="161"/>
      <c r="S4081" s="156"/>
      <c r="T4081" s="156"/>
      <c r="U4081" s="156"/>
      <c r="AJ4081" s="156"/>
      <c r="AK4081" s="156"/>
      <c r="AL4081" s="156"/>
      <c r="AM4081" s="156"/>
      <c r="AN4081" s="156"/>
      <c r="AO4081" s="156"/>
      <c r="AP4081" s="156"/>
      <c r="AQ4081" s="156"/>
      <c r="AR4081" s="156"/>
    </row>
    <row r="4082">
      <c r="A4082" s="152"/>
      <c r="B4082" s="152"/>
      <c r="E4082" s="156"/>
      <c r="F4082" s="156"/>
      <c r="I4082" s="152"/>
      <c r="J4082" s="152"/>
      <c r="O4082" s="161"/>
      <c r="P4082" s="161"/>
      <c r="Q4082" s="161"/>
      <c r="S4082" s="156"/>
      <c r="T4082" s="156"/>
      <c r="U4082" s="156"/>
      <c r="AJ4082" s="156"/>
      <c r="AK4082" s="156"/>
      <c r="AL4082" s="156"/>
      <c r="AM4082" s="156"/>
      <c r="AN4082" s="156"/>
      <c r="AO4082" s="156"/>
      <c r="AP4082" s="156"/>
      <c r="AQ4082" s="156"/>
      <c r="AR4082" s="156"/>
    </row>
    <row r="4083">
      <c r="A4083" s="152"/>
      <c r="B4083" s="152"/>
      <c r="E4083" s="156"/>
      <c r="F4083" s="156"/>
      <c r="I4083" s="152"/>
      <c r="J4083" s="152"/>
      <c r="O4083" s="161"/>
      <c r="P4083" s="161"/>
      <c r="Q4083" s="161"/>
      <c r="S4083" s="156"/>
      <c r="T4083" s="156"/>
      <c r="U4083" s="156"/>
      <c r="AJ4083" s="156"/>
      <c r="AK4083" s="156"/>
      <c r="AL4083" s="156"/>
      <c r="AM4083" s="156"/>
      <c r="AN4083" s="156"/>
      <c r="AO4083" s="156"/>
      <c r="AP4083" s="156"/>
      <c r="AQ4083" s="156"/>
      <c r="AR4083" s="156"/>
    </row>
    <row r="4084">
      <c r="A4084" s="152"/>
      <c r="B4084" s="152"/>
      <c r="E4084" s="156"/>
      <c r="F4084" s="156"/>
      <c r="I4084" s="152"/>
      <c r="J4084" s="152"/>
      <c r="O4084" s="161"/>
      <c r="P4084" s="161"/>
      <c r="Q4084" s="161"/>
      <c r="S4084" s="156"/>
      <c r="T4084" s="156"/>
      <c r="U4084" s="156"/>
      <c r="AJ4084" s="156"/>
      <c r="AK4084" s="156"/>
      <c r="AL4084" s="156"/>
      <c r="AM4084" s="156"/>
      <c r="AN4084" s="156"/>
      <c r="AO4084" s="156"/>
      <c r="AP4084" s="156"/>
      <c r="AQ4084" s="156"/>
      <c r="AR4084" s="156"/>
    </row>
    <row r="4085">
      <c r="A4085" s="152"/>
      <c r="B4085" s="152"/>
      <c r="E4085" s="156"/>
      <c r="F4085" s="156"/>
      <c r="I4085" s="152"/>
      <c r="J4085" s="152"/>
      <c r="O4085" s="161"/>
      <c r="P4085" s="161"/>
      <c r="Q4085" s="161"/>
      <c r="S4085" s="156"/>
      <c r="T4085" s="156"/>
      <c r="U4085" s="156"/>
      <c r="AJ4085" s="156"/>
      <c r="AK4085" s="156"/>
      <c r="AL4085" s="156"/>
      <c r="AM4085" s="156"/>
      <c r="AN4085" s="156"/>
      <c r="AO4085" s="156"/>
      <c r="AP4085" s="156"/>
      <c r="AQ4085" s="156"/>
      <c r="AR4085" s="156"/>
    </row>
    <row r="4086">
      <c r="A4086" s="152"/>
      <c r="B4086" s="152"/>
      <c r="E4086" s="156"/>
      <c r="F4086" s="156"/>
      <c r="I4086" s="152"/>
      <c r="J4086" s="152"/>
      <c r="O4086" s="161"/>
      <c r="P4086" s="161"/>
      <c r="Q4086" s="161"/>
      <c r="S4086" s="156"/>
      <c r="T4086" s="156"/>
      <c r="U4086" s="156"/>
      <c r="AJ4086" s="156"/>
      <c r="AK4086" s="156"/>
      <c r="AL4086" s="156"/>
      <c r="AM4086" s="156"/>
      <c r="AN4086" s="156"/>
      <c r="AO4086" s="156"/>
      <c r="AP4086" s="156"/>
      <c r="AQ4086" s="156"/>
      <c r="AR4086" s="156"/>
    </row>
    <row r="4087">
      <c r="A4087" s="152"/>
      <c r="B4087" s="152"/>
      <c r="E4087" s="156"/>
      <c r="F4087" s="156"/>
      <c r="I4087" s="152"/>
      <c r="J4087" s="152"/>
      <c r="O4087" s="161"/>
      <c r="P4087" s="161"/>
      <c r="Q4087" s="161"/>
      <c r="S4087" s="156"/>
      <c r="T4087" s="156"/>
      <c r="U4087" s="156"/>
      <c r="AJ4087" s="156"/>
      <c r="AK4087" s="156"/>
      <c r="AL4087" s="156"/>
      <c r="AM4087" s="156"/>
      <c r="AN4087" s="156"/>
      <c r="AO4087" s="156"/>
      <c r="AP4087" s="156"/>
      <c r="AQ4087" s="156"/>
      <c r="AR4087" s="156"/>
    </row>
    <row r="4088">
      <c r="A4088" s="152"/>
      <c r="B4088" s="152"/>
      <c r="E4088" s="156"/>
      <c r="F4088" s="156"/>
      <c r="I4088" s="152"/>
      <c r="J4088" s="152"/>
      <c r="O4088" s="161"/>
      <c r="P4088" s="161"/>
      <c r="Q4088" s="161"/>
      <c r="S4088" s="156"/>
      <c r="T4088" s="156"/>
      <c r="U4088" s="156"/>
      <c r="AJ4088" s="156"/>
      <c r="AK4088" s="156"/>
      <c r="AL4088" s="156"/>
      <c r="AM4088" s="156"/>
      <c r="AN4088" s="156"/>
      <c r="AO4088" s="156"/>
      <c r="AP4088" s="156"/>
      <c r="AQ4088" s="156"/>
      <c r="AR4088" s="156"/>
    </row>
    <row r="4089">
      <c r="A4089" s="152"/>
      <c r="B4089" s="152"/>
      <c r="E4089" s="156"/>
      <c r="F4089" s="156"/>
      <c r="I4089" s="152"/>
      <c r="J4089" s="152"/>
      <c r="O4089" s="161"/>
      <c r="P4089" s="161"/>
      <c r="Q4089" s="161"/>
      <c r="S4089" s="156"/>
      <c r="T4089" s="156"/>
      <c r="U4089" s="156"/>
      <c r="AJ4089" s="156"/>
      <c r="AK4089" s="156"/>
      <c r="AL4089" s="156"/>
      <c r="AM4089" s="156"/>
      <c r="AN4089" s="156"/>
      <c r="AO4089" s="156"/>
      <c r="AP4089" s="156"/>
      <c r="AQ4089" s="156"/>
      <c r="AR4089" s="156"/>
    </row>
    <row r="4090">
      <c r="A4090" s="152"/>
      <c r="B4090" s="152"/>
      <c r="E4090" s="156"/>
      <c r="F4090" s="156"/>
      <c r="I4090" s="152"/>
      <c r="J4090" s="152"/>
      <c r="O4090" s="161"/>
      <c r="P4090" s="161"/>
      <c r="Q4090" s="161"/>
      <c r="S4090" s="156"/>
      <c r="T4090" s="156"/>
      <c r="U4090" s="156"/>
      <c r="AJ4090" s="156"/>
      <c r="AK4090" s="156"/>
      <c r="AL4090" s="156"/>
      <c r="AM4090" s="156"/>
      <c r="AN4090" s="156"/>
      <c r="AO4090" s="156"/>
      <c r="AP4090" s="156"/>
      <c r="AQ4090" s="156"/>
      <c r="AR4090" s="156"/>
    </row>
    <row r="4091">
      <c r="A4091" s="152"/>
      <c r="B4091" s="152"/>
      <c r="E4091" s="156"/>
      <c r="F4091" s="156"/>
      <c r="I4091" s="152"/>
      <c r="J4091" s="152"/>
      <c r="O4091" s="161"/>
      <c r="P4091" s="161"/>
      <c r="Q4091" s="161"/>
      <c r="S4091" s="156"/>
      <c r="T4091" s="156"/>
      <c r="U4091" s="156"/>
      <c r="AJ4091" s="156"/>
      <c r="AK4091" s="156"/>
      <c r="AL4091" s="156"/>
      <c r="AM4091" s="156"/>
      <c r="AN4091" s="156"/>
      <c r="AO4091" s="156"/>
      <c r="AP4091" s="156"/>
      <c r="AQ4091" s="156"/>
      <c r="AR4091" s="156"/>
    </row>
    <row r="4092">
      <c r="A4092" s="152"/>
      <c r="B4092" s="152"/>
      <c r="E4092" s="156"/>
      <c r="F4092" s="156"/>
      <c r="I4092" s="152"/>
      <c r="J4092" s="152"/>
      <c r="O4092" s="161"/>
      <c r="P4092" s="161"/>
      <c r="Q4092" s="161"/>
      <c r="S4092" s="156"/>
      <c r="T4092" s="156"/>
      <c r="U4092" s="156"/>
      <c r="AJ4092" s="156"/>
      <c r="AK4092" s="156"/>
      <c r="AL4092" s="156"/>
      <c r="AM4092" s="156"/>
      <c r="AN4092" s="156"/>
      <c r="AO4092" s="156"/>
      <c r="AP4092" s="156"/>
      <c r="AQ4092" s="156"/>
      <c r="AR4092" s="156"/>
    </row>
    <row r="4093">
      <c r="A4093" s="152"/>
      <c r="B4093" s="152"/>
      <c r="E4093" s="156"/>
      <c r="F4093" s="156"/>
      <c r="I4093" s="152"/>
      <c r="J4093" s="152"/>
      <c r="O4093" s="161"/>
      <c r="P4093" s="161"/>
      <c r="Q4093" s="161"/>
      <c r="S4093" s="156"/>
      <c r="T4093" s="156"/>
      <c r="U4093" s="156"/>
      <c r="AJ4093" s="156"/>
      <c r="AK4093" s="156"/>
      <c r="AL4093" s="156"/>
      <c r="AM4093" s="156"/>
      <c r="AN4093" s="156"/>
      <c r="AO4093" s="156"/>
      <c r="AP4093" s="156"/>
      <c r="AQ4093" s="156"/>
      <c r="AR4093" s="156"/>
    </row>
    <row r="4094">
      <c r="A4094" s="152"/>
      <c r="B4094" s="152"/>
      <c r="E4094" s="156"/>
      <c r="F4094" s="156"/>
      <c r="I4094" s="152"/>
      <c r="J4094" s="152"/>
      <c r="O4094" s="161"/>
      <c r="P4094" s="161"/>
      <c r="Q4094" s="161"/>
      <c r="S4094" s="156"/>
      <c r="T4094" s="156"/>
      <c r="U4094" s="156"/>
      <c r="AJ4094" s="156"/>
      <c r="AK4094" s="156"/>
      <c r="AL4094" s="156"/>
      <c r="AM4094" s="156"/>
      <c r="AN4094" s="156"/>
      <c r="AO4094" s="156"/>
      <c r="AP4094" s="156"/>
      <c r="AQ4094" s="156"/>
      <c r="AR4094" s="156"/>
    </row>
    <row r="4095">
      <c r="A4095" s="152"/>
      <c r="B4095" s="152"/>
      <c r="E4095" s="156"/>
      <c r="F4095" s="156"/>
      <c r="I4095" s="152"/>
      <c r="J4095" s="152"/>
      <c r="O4095" s="161"/>
      <c r="P4095" s="161"/>
      <c r="Q4095" s="161"/>
      <c r="S4095" s="156"/>
      <c r="T4095" s="156"/>
      <c r="U4095" s="156"/>
      <c r="AJ4095" s="156"/>
      <c r="AK4095" s="156"/>
      <c r="AL4095" s="156"/>
      <c r="AM4095" s="156"/>
      <c r="AN4095" s="156"/>
      <c r="AO4095" s="156"/>
      <c r="AP4095" s="156"/>
      <c r="AQ4095" s="156"/>
      <c r="AR4095" s="156"/>
    </row>
    <row r="4096">
      <c r="A4096" s="152"/>
      <c r="B4096" s="152"/>
      <c r="E4096" s="156"/>
      <c r="F4096" s="156"/>
      <c r="I4096" s="152"/>
      <c r="J4096" s="152"/>
      <c r="O4096" s="161"/>
      <c r="P4096" s="161"/>
      <c r="Q4096" s="161"/>
      <c r="S4096" s="156"/>
      <c r="T4096" s="156"/>
      <c r="U4096" s="156"/>
      <c r="AJ4096" s="156"/>
      <c r="AK4096" s="156"/>
      <c r="AL4096" s="156"/>
      <c r="AM4096" s="156"/>
      <c r="AN4096" s="156"/>
      <c r="AO4096" s="156"/>
      <c r="AP4096" s="156"/>
      <c r="AQ4096" s="156"/>
      <c r="AR4096" s="156"/>
    </row>
    <row r="4097">
      <c r="A4097" s="152"/>
      <c r="B4097" s="152"/>
      <c r="E4097" s="156"/>
      <c r="F4097" s="156"/>
      <c r="I4097" s="152"/>
      <c r="J4097" s="152"/>
      <c r="O4097" s="161"/>
      <c r="P4097" s="161"/>
      <c r="Q4097" s="161"/>
      <c r="S4097" s="156"/>
      <c r="T4097" s="156"/>
      <c r="U4097" s="156"/>
      <c r="AJ4097" s="156"/>
      <c r="AK4097" s="156"/>
      <c r="AL4097" s="156"/>
      <c r="AM4097" s="156"/>
      <c r="AN4097" s="156"/>
      <c r="AO4097" s="156"/>
      <c r="AP4097" s="156"/>
      <c r="AQ4097" s="156"/>
      <c r="AR4097" s="156"/>
    </row>
    <row r="4098">
      <c r="A4098" s="152"/>
      <c r="B4098" s="152"/>
      <c r="E4098" s="156"/>
      <c r="F4098" s="156"/>
      <c r="I4098" s="152"/>
      <c r="J4098" s="152"/>
      <c r="O4098" s="161"/>
      <c r="P4098" s="161"/>
      <c r="Q4098" s="161"/>
      <c r="S4098" s="156"/>
      <c r="T4098" s="156"/>
      <c r="U4098" s="156"/>
      <c r="AJ4098" s="156"/>
      <c r="AK4098" s="156"/>
      <c r="AL4098" s="156"/>
      <c r="AM4098" s="156"/>
      <c r="AN4098" s="156"/>
      <c r="AO4098" s="156"/>
      <c r="AP4098" s="156"/>
      <c r="AQ4098" s="156"/>
      <c r="AR4098" s="156"/>
    </row>
    <row r="4099">
      <c r="A4099" s="152"/>
      <c r="B4099" s="152"/>
      <c r="E4099" s="156"/>
      <c r="F4099" s="156"/>
      <c r="I4099" s="152"/>
      <c r="J4099" s="152"/>
      <c r="O4099" s="161"/>
      <c r="P4099" s="161"/>
      <c r="Q4099" s="161"/>
      <c r="S4099" s="156"/>
      <c r="T4099" s="156"/>
      <c r="U4099" s="156"/>
      <c r="AJ4099" s="156"/>
      <c r="AK4099" s="156"/>
      <c r="AL4099" s="156"/>
      <c r="AM4099" s="156"/>
      <c r="AN4099" s="156"/>
      <c r="AO4099" s="156"/>
      <c r="AP4099" s="156"/>
      <c r="AQ4099" s="156"/>
      <c r="AR4099" s="156"/>
    </row>
    <row r="4100">
      <c r="A4100" s="152"/>
      <c r="B4100" s="152"/>
      <c r="E4100" s="156"/>
      <c r="F4100" s="156"/>
      <c r="I4100" s="152"/>
      <c r="J4100" s="152"/>
      <c r="O4100" s="161"/>
      <c r="P4100" s="161"/>
      <c r="Q4100" s="161"/>
      <c r="S4100" s="156"/>
      <c r="T4100" s="156"/>
      <c r="U4100" s="156"/>
      <c r="AJ4100" s="156"/>
      <c r="AK4100" s="156"/>
      <c r="AL4100" s="156"/>
      <c r="AM4100" s="156"/>
      <c r="AN4100" s="156"/>
      <c r="AO4100" s="156"/>
      <c r="AP4100" s="156"/>
      <c r="AQ4100" s="156"/>
      <c r="AR4100" s="156"/>
    </row>
    <row r="4101">
      <c r="A4101" s="152"/>
      <c r="B4101" s="152"/>
      <c r="E4101" s="156"/>
      <c r="F4101" s="156"/>
      <c r="I4101" s="152"/>
      <c r="J4101" s="152"/>
      <c r="O4101" s="161"/>
      <c r="P4101" s="161"/>
      <c r="Q4101" s="161"/>
      <c r="S4101" s="156"/>
      <c r="T4101" s="156"/>
      <c r="U4101" s="156"/>
      <c r="AJ4101" s="156"/>
      <c r="AK4101" s="156"/>
      <c r="AL4101" s="156"/>
      <c r="AM4101" s="156"/>
      <c r="AN4101" s="156"/>
      <c r="AO4101" s="156"/>
      <c r="AP4101" s="156"/>
      <c r="AQ4101" s="156"/>
      <c r="AR4101" s="156"/>
    </row>
    <row r="4102">
      <c r="A4102" s="152"/>
      <c r="B4102" s="152"/>
      <c r="E4102" s="156"/>
      <c r="F4102" s="156"/>
      <c r="I4102" s="152"/>
      <c r="J4102" s="152"/>
      <c r="O4102" s="161"/>
      <c r="P4102" s="161"/>
      <c r="Q4102" s="161"/>
      <c r="S4102" s="156"/>
      <c r="T4102" s="156"/>
      <c r="U4102" s="156"/>
      <c r="AJ4102" s="156"/>
      <c r="AK4102" s="156"/>
      <c r="AL4102" s="156"/>
      <c r="AM4102" s="156"/>
      <c r="AN4102" s="156"/>
      <c r="AO4102" s="156"/>
      <c r="AP4102" s="156"/>
      <c r="AQ4102" s="156"/>
      <c r="AR4102" s="156"/>
    </row>
    <row r="4103">
      <c r="A4103" s="152"/>
      <c r="B4103" s="152"/>
      <c r="E4103" s="156"/>
      <c r="F4103" s="156"/>
      <c r="I4103" s="152"/>
      <c r="J4103" s="152"/>
      <c r="O4103" s="161"/>
      <c r="P4103" s="161"/>
      <c r="Q4103" s="161"/>
      <c r="S4103" s="156"/>
      <c r="T4103" s="156"/>
      <c r="U4103" s="156"/>
      <c r="AJ4103" s="156"/>
      <c r="AK4103" s="156"/>
      <c r="AL4103" s="156"/>
      <c r="AM4103" s="156"/>
      <c r="AN4103" s="156"/>
      <c r="AO4103" s="156"/>
      <c r="AP4103" s="156"/>
      <c r="AQ4103" s="156"/>
      <c r="AR4103" s="156"/>
    </row>
    <row r="4104">
      <c r="A4104" s="152"/>
      <c r="B4104" s="152"/>
      <c r="E4104" s="156"/>
      <c r="F4104" s="156"/>
      <c r="I4104" s="152"/>
      <c r="J4104" s="152"/>
      <c r="O4104" s="161"/>
      <c r="P4104" s="161"/>
      <c r="Q4104" s="161"/>
      <c r="S4104" s="156"/>
      <c r="T4104" s="156"/>
      <c r="U4104" s="156"/>
      <c r="AJ4104" s="156"/>
      <c r="AK4104" s="156"/>
      <c r="AL4104" s="156"/>
      <c r="AM4104" s="156"/>
      <c r="AN4104" s="156"/>
      <c r="AO4104" s="156"/>
      <c r="AP4104" s="156"/>
      <c r="AQ4104" s="156"/>
      <c r="AR4104" s="156"/>
    </row>
    <row r="4105">
      <c r="A4105" s="152"/>
      <c r="B4105" s="152"/>
      <c r="E4105" s="156"/>
      <c r="F4105" s="156"/>
      <c r="I4105" s="152"/>
      <c r="J4105" s="152"/>
      <c r="O4105" s="161"/>
      <c r="P4105" s="161"/>
      <c r="Q4105" s="161"/>
      <c r="S4105" s="156"/>
      <c r="T4105" s="156"/>
      <c r="U4105" s="156"/>
      <c r="AJ4105" s="156"/>
      <c r="AK4105" s="156"/>
      <c r="AL4105" s="156"/>
      <c r="AM4105" s="156"/>
      <c r="AN4105" s="156"/>
      <c r="AO4105" s="156"/>
      <c r="AP4105" s="156"/>
      <c r="AQ4105" s="156"/>
      <c r="AR4105" s="156"/>
    </row>
    <row r="4106">
      <c r="A4106" s="152"/>
      <c r="B4106" s="152"/>
      <c r="E4106" s="156"/>
      <c r="F4106" s="156"/>
      <c r="I4106" s="152"/>
      <c r="J4106" s="152"/>
      <c r="O4106" s="161"/>
      <c r="P4106" s="161"/>
      <c r="Q4106" s="161"/>
      <c r="S4106" s="156"/>
      <c r="T4106" s="156"/>
      <c r="U4106" s="156"/>
      <c r="AJ4106" s="156"/>
      <c r="AK4106" s="156"/>
      <c r="AL4106" s="156"/>
      <c r="AM4106" s="156"/>
      <c r="AN4106" s="156"/>
      <c r="AO4106" s="156"/>
      <c r="AP4106" s="156"/>
      <c r="AQ4106" s="156"/>
      <c r="AR4106" s="156"/>
    </row>
    <row r="4107">
      <c r="A4107" s="152"/>
      <c r="B4107" s="152"/>
      <c r="E4107" s="156"/>
      <c r="F4107" s="156"/>
      <c r="I4107" s="152"/>
      <c r="J4107" s="152"/>
      <c r="O4107" s="161"/>
      <c r="P4107" s="161"/>
      <c r="Q4107" s="161"/>
      <c r="S4107" s="156"/>
      <c r="T4107" s="156"/>
      <c r="U4107" s="156"/>
      <c r="AJ4107" s="156"/>
      <c r="AK4107" s="156"/>
      <c r="AL4107" s="156"/>
      <c r="AM4107" s="156"/>
      <c r="AN4107" s="156"/>
      <c r="AO4107" s="156"/>
      <c r="AP4107" s="156"/>
      <c r="AQ4107" s="156"/>
      <c r="AR4107" s="156"/>
    </row>
    <row r="4108">
      <c r="A4108" s="152"/>
      <c r="B4108" s="152"/>
      <c r="E4108" s="156"/>
      <c r="F4108" s="156"/>
      <c r="I4108" s="152"/>
      <c r="J4108" s="152"/>
      <c r="O4108" s="161"/>
      <c r="P4108" s="161"/>
      <c r="Q4108" s="161"/>
      <c r="S4108" s="156"/>
      <c r="T4108" s="156"/>
      <c r="U4108" s="156"/>
      <c r="AJ4108" s="156"/>
      <c r="AK4108" s="156"/>
      <c r="AL4108" s="156"/>
      <c r="AM4108" s="156"/>
      <c r="AN4108" s="156"/>
      <c r="AO4108" s="156"/>
      <c r="AP4108" s="156"/>
      <c r="AQ4108" s="156"/>
      <c r="AR4108" s="156"/>
    </row>
    <row r="4109">
      <c r="A4109" s="152"/>
      <c r="B4109" s="152"/>
      <c r="E4109" s="156"/>
      <c r="F4109" s="156"/>
      <c r="I4109" s="152"/>
      <c r="J4109" s="152"/>
      <c r="O4109" s="161"/>
      <c r="P4109" s="161"/>
      <c r="Q4109" s="161"/>
      <c r="S4109" s="156"/>
      <c r="T4109" s="156"/>
      <c r="U4109" s="156"/>
      <c r="AJ4109" s="156"/>
      <c r="AK4109" s="156"/>
      <c r="AL4109" s="156"/>
      <c r="AM4109" s="156"/>
      <c r="AN4109" s="156"/>
      <c r="AO4109" s="156"/>
      <c r="AP4109" s="156"/>
      <c r="AQ4109" s="156"/>
      <c r="AR4109" s="156"/>
    </row>
    <row r="4110">
      <c r="A4110" s="152"/>
      <c r="B4110" s="152"/>
      <c r="E4110" s="156"/>
      <c r="F4110" s="156"/>
      <c r="I4110" s="152"/>
      <c r="J4110" s="152"/>
      <c r="O4110" s="161"/>
      <c r="P4110" s="161"/>
      <c r="Q4110" s="161"/>
      <c r="S4110" s="156"/>
      <c r="T4110" s="156"/>
      <c r="U4110" s="156"/>
      <c r="AJ4110" s="156"/>
      <c r="AK4110" s="156"/>
      <c r="AL4110" s="156"/>
      <c r="AM4110" s="156"/>
      <c r="AN4110" s="156"/>
      <c r="AO4110" s="156"/>
      <c r="AP4110" s="156"/>
      <c r="AQ4110" s="156"/>
      <c r="AR4110" s="156"/>
    </row>
    <row r="4111">
      <c r="A4111" s="152"/>
      <c r="B4111" s="152"/>
      <c r="E4111" s="156"/>
      <c r="F4111" s="156"/>
      <c r="I4111" s="152"/>
      <c r="J4111" s="152"/>
      <c r="O4111" s="161"/>
      <c r="P4111" s="161"/>
      <c r="Q4111" s="161"/>
      <c r="S4111" s="156"/>
      <c r="T4111" s="156"/>
      <c r="U4111" s="156"/>
      <c r="AJ4111" s="156"/>
      <c r="AK4111" s="156"/>
      <c r="AL4111" s="156"/>
      <c r="AM4111" s="156"/>
      <c r="AN4111" s="156"/>
      <c r="AO4111" s="156"/>
      <c r="AP4111" s="156"/>
      <c r="AQ4111" s="156"/>
      <c r="AR4111" s="156"/>
    </row>
    <row r="4112">
      <c r="A4112" s="152"/>
      <c r="B4112" s="152"/>
      <c r="E4112" s="156"/>
      <c r="F4112" s="156"/>
      <c r="I4112" s="152"/>
      <c r="J4112" s="152"/>
      <c r="O4112" s="161"/>
      <c r="P4112" s="161"/>
      <c r="Q4112" s="161"/>
      <c r="S4112" s="156"/>
      <c r="T4112" s="156"/>
      <c r="U4112" s="156"/>
      <c r="AJ4112" s="156"/>
      <c r="AK4112" s="156"/>
      <c r="AL4112" s="156"/>
      <c r="AM4112" s="156"/>
      <c r="AN4112" s="156"/>
      <c r="AO4112" s="156"/>
      <c r="AP4112" s="156"/>
      <c r="AQ4112" s="156"/>
      <c r="AR4112" s="156"/>
    </row>
    <row r="4113">
      <c r="A4113" s="152"/>
      <c r="B4113" s="152"/>
      <c r="E4113" s="156"/>
      <c r="F4113" s="156"/>
      <c r="I4113" s="152"/>
      <c r="J4113" s="152"/>
      <c r="O4113" s="161"/>
      <c r="P4113" s="161"/>
      <c r="Q4113" s="161"/>
      <c r="S4113" s="156"/>
      <c r="T4113" s="156"/>
      <c r="U4113" s="156"/>
      <c r="AJ4113" s="156"/>
      <c r="AK4113" s="156"/>
      <c r="AL4113" s="156"/>
      <c r="AM4113" s="156"/>
      <c r="AN4113" s="156"/>
      <c r="AO4113" s="156"/>
      <c r="AP4113" s="156"/>
      <c r="AQ4113" s="156"/>
      <c r="AR4113" s="156"/>
    </row>
    <row r="4114">
      <c r="A4114" s="152"/>
      <c r="B4114" s="152"/>
      <c r="E4114" s="156"/>
      <c r="F4114" s="156"/>
      <c r="I4114" s="152"/>
      <c r="J4114" s="152"/>
      <c r="O4114" s="161"/>
      <c r="P4114" s="161"/>
      <c r="Q4114" s="161"/>
      <c r="S4114" s="156"/>
      <c r="T4114" s="156"/>
      <c r="U4114" s="156"/>
      <c r="AJ4114" s="156"/>
      <c r="AK4114" s="156"/>
      <c r="AL4114" s="156"/>
      <c r="AM4114" s="156"/>
      <c r="AN4114" s="156"/>
      <c r="AO4114" s="156"/>
      <c r="AP4114" s="156"/>
      <c r="AQ4114" s="156"/>
      <c r="AR4114" s="156"/>
    </row>
    <row r="4115">
      <c r="A4115" s="152"/>
      <c r="B4115" s="152"/>
      <c r="E4115" s="156"/>
      <c r="F4115" s="156"/>
      <c r="I4115" s="152"/>
      <c r="J4115" s="152"/>
      <c r="O4115" s="161"/>
      <c r="P4115" s="161"/>
      <c r="Q4115" s="161"/>
      <c r="S4115" s="156"/>
      <c r="T4115" s="156"/>
      <c r="U4115" s="156"/>
      <c r="AJ4115" s="156"/>
      <c r="AK4115" s="156"/>
      <c r="AL4115" s="156"/>
      <c r="AM4115" s="156"/>
      <c r="AN4115" s="156"/>
      <c r="AO4115" s="156"/>
      <c r="AP4115" s="156"/>
      <c r="AQ4115" s="156"/>
      <c r="AR4115" s="156"/>
    </row>
    <row r="4116">
      <c r="A4116" s="152"/>
      <c r="B4116" s="152"/>
      <c r="E4116" s="156"/>
      <c r="F4116" s="156"/>
      <c r="I4116" s="152"/>
      <c r="J4116" s="152"/>
      <c r="O4116" s="161"/>
      <c r="P4116" s="161"/>
      <c r="Q4116" s="161"/>
      <c r="S4116" s="156"/>
      <c r="T4116" s="156"/>
      <c r="U4116" s="156"/>
      <c r="AJ4116" s="156"/>
      <c r="AK4116" s="156"/>
      <c r="AL4116" s="156"/>
      <c r="AM4116" s="156"/>
      <c r="AN4116" s="156"/>
      <c r="AO4116" s="156"/>
      <c r="AP4116" s="156"/>
      <c r="AQ4116" s="156"/>
      <c r="AR4116" s="156"/>
    </row>
    <row r="4117">
      <c r="A4117" s="152"/>
      <c r="B4117" s="152"/>
      <c r="E4117" s="156"/>
      <c r="F4117" s="156"/>
      <c r="I4117" s="152"/>
      <c r="J4117" s="152"/>
      <c r="O4117" s="161"/>
      <c r="P4117" s="161"/>
      <c r="Q4117" s="161"/>
      <c r="S4117" s="156"/>
      <c r="T4117" s="156"/>
      <c r="U4117" s="156"/>
      <c r="AJ4117" s="156"/>
      <c r="AK4117" s="156"/>
      <c r="AL4117" s="156"/>
      <c r="AM4117" s="156"/>
      <c r="AN4117" s="156"/>
      <c r="AO4117" s="156"/>
      <c r="AP4117" s="156"/>
      <c r="AQ4117" s="156"/>
      <c r="AR4117" s="156"/>
    </row>
    <row r="4118">
      <c r="A4118" s="152"/>
      <c r="B4118" s="152"/>
      <c r="E4118" s="156"/>
      <c r="F4118" s="156"/>
      <c r="I4118" s="152"/>
      <c r="J4118" s="152"/>
      <c r="O4118" s="161"/>
      <c r="P4118" s="161"/>
      <c r="Q4118" s="161"/>
      <c r="S4118" s="156"/>
      <c r="T4118" s="156"/>
      <c r="U4118" s="156"/>
      <c r="AJ4118" s="156"/>
      <c r="AK4118" s="156"/>
      <c r="AL4118" s="156"/>
      <c r="AM4118" s="156"/>
      <c r="AN4118" s="156"/>
      <c r="AO4118" s="156"/>
      <c r="AP4118" s="156"/>
      <c r="AQ4118" s="156"/>
      <c r="AR4118" s="156"/>
    </row>
    <row r="4119">
      <c r="A4119" s="152"/>
      <c r="B4119" s="152"/>
      <c r="E4119" s="156"/>
      <c r="F4119" s="156"/>
      <c r="I4119" s="152"/>
      <c r="J4119" s="152"/>
      <c r="O4119" s="161"/>
      <c r="P4119" s="161"/>
      <c r="Q4119" s="161"/>
      <c r="S4119" s="156"/>
      <c r="T4119" s="156"/>
      <c r="U4119" s="156"/>
      <c r="AJ4119" s="156"/>
      <c r="AK4119" s="156"/>
      <c r="AL4119" s="156"/>
      <c r="AM4119" s="156"/>
      <c r="AN4119" s="156"/>
      <c r="AO4119" s="156"/>
      <c r="AP4119" s="156"/>
      <c r="AQ4119" s="156"/>
      <c r="AR4119" s="156"/>
    </row>
    <row r="4120">
      <c r="A4120" s="152"/>
      <c r="B4120" s="152"/>
      <c r="E4120" s="156"/>
      <c r="F4120" s="156"/>
      <c r="I4120" s="152"/>
      <c r="J4120" s="152"/>
      <c r="O4120" s="161"/>
      <c r="P4120" s="161"/>
      <c r="Q4120" s="161"/>
      <c r="S4120" s="156"/>
      <c r="T4120" s="156"/>
      <c r="U4120" s="156"/>
      <c r="AJ4120" s="156"/>
      <c r="AK4120" s="156"/>
      <c r="AL4120" s="156"/>
      <c r="AM4120" s="156"/>
      <c r="AN4120" s="156"/>
      <c r="AO4120" s="156"/>
      <c r="AP4120" s="156"/>
      <c r="AQ4120" s="156"/>
      <c r="AR4120" s="156"/>
    </row>
    <row r="4121">
      <c r="A4121" s="152"/>
      <c r="B4121" s="152"/>
      <c r="E4121" s="156"/>
      <c r="F4121" s="156"/>
      <c r="I4121" s="152"/>
      <c r="J4121" s="152"/>
      <c r="O4121" s="161"/>
      <c r="P4121" s="161"/>
      <c r="Q4121" s="161"/>
      <c r="S4121" s="156"/>
      <c r="T4121" s="156"/>
      <c r="U4121" s="156"/>
      <c r="AJ4121" s="156"/>
      <c r="AK4121" s="156"/>
      <c r="AL4121" s="156"/>
      <c r="AM4121" s="156"/>
      <c r="AN4121" s="156"/>
      <c r="AO4121" s="156"/>
      <c r="AP4121" s="156"/>
      <c r="AQ4121" s="156"/>
      <c r="AR4121" s="156"/>
    </row>
    <row r="4122">
      <c r="A4122" s="152"/>
      <c r="B4122" s="152"/>
      <c r="E4122" s="156"/>
      <c r="F4122" s="156"/>
      <c r="I4122" s="152"/>
      <c r="J4122" s="152"/>
      <c r="O4122" s="161"/>
      <c r="P4122" s="161"/>
      <c r="Q4122" s="161"/>
      <c r="S4122" s="156"/>
      <c r="T4122" s="156"/>
      <c r="U4122" s="156"/>
      <c r="AJ4122" s="156"/>
      <c r="AK4122" s="156"/>
      <c r="AL4122" s="156"/>
      <c r="AM4122" s="156"/>
      <c r="AN4122" s="156"/>
      <c r="AO4122" s="156"/>
      <c r="AP4122" s="156"/>
      <c r="AQ4122" s="156"/>
      <c r="AR4122" s="156"/>
    </row>
    <row r="4123">
      <c r="A4123" s="152"/>
      <c r="B4123" s="152"/>
      <c r="E4123" s="156"/>
      <c r="F4123" s="156"/>
      <c r="I4123" s="152"/>
      <c r="J4123" s="152"/>
      <c r="O4123" s="161"/>
      <c r="P4123" s="161"/>
      <c r="Q4123" s="161"/>
      <c r="S4123" s="156"/>
      <c r="T4123" s="156"/>
      <c r="U4123" s="156"/>
      <c r="AJ4123" s="156"/>
      <c r="AK4123" s="156"/>
      <c r="AL4123" s="156"/>
      <c r="AM4123" s="156"/>
      <c r="AN4123" s="156"/>
      <c r="AO4123" s="156"/>
      <c r="AP4123" s="156"/>
      <c r="AQ4123" s="156"/>
      <c r="AR4123" s="156"/>
    </row>
    <row r="4124">
      <c r="A4124" s="152"/>
      <c r="B4124" s="152"/>
      <c r="E4124" s="156"/>
      <c r="F4124" s="156"/>
      <c r="I4124" s="152"/>
      <c r="J4124" s="152"/>
      <c r="O4124" s="161"/>
      <c r="P4124" s="161"/>
      <c r="Q4124" s="161"/>
      <c r="S4124" s="156"/>
      <c r="T4124" s="156"/>
      <c r="U4124" s="156"/>
      <c r="AJ4124" s="156"/>
      <c r="AK4124" s="156"/>
      <c r="AL4124" s="156"/>
      <c r="AM4124" s="156"/>
      <c r="AN4124" s="156"/>
      <c r="AO4124" s="156"/>
      <c r="AP4124" s="156"/>
      <c r="AQ4124" s="156"/>
      <c r="AR4124" s="156"/>
    </row>
    <row r="4125">
      <c r="A4125" s="152"/>
      <c r="B4125" s="152"/>
      <c r="E4125" s="156"/>
      <c r="F4125" s="156"/>
      <c r="I4125" s="152"/>
      <c r="J4125" s="152"/>
      <c r="O4125" s="161"/>
      <c r="P4125" s="161"/>
      <c r="Q4125" s="161"/>
      <c r="S4125" s="156"/>
      <c r="T4125" s="156"/>
      <c r="U4125" s="156"/>
      <c r="AJ4125" s="156"/>
      <c r="AK4125" s="156"/>
      <c r="AL4125" s="156"/>
      <c r="AM4125" s="156"/>
      <c r="AN4125" s="156"/>
      <c r="AO4125" s="156"/>
      <c r="AP4125" s="156"/>
      <c r="AQ4125" s="156"/>
      <c r="AR4125" s="156"/>
    </row>
    <row r="4126">
      <c r="A4126" s="152"/>
      <c r="B4126" s="152"/>
      <c r="E4126" s="156"/>
      <c r="F4126" s="156"/>
      <c r="I4126" s="152"/>
      <c r="J4126" s="152"/>
      <c r="O4126" s="161"/>
      <c r="P4126" s="161"/>
      <c r="Q4126" s="161"/>
      <c r="S4126" s="156"/>
      <c r="T4126" s="156"/>
      <c r="U4126" s="156"/>
      <c r="AJ4126" s="156"/>
      <c r="AK4126" s="156"/>
      <c r="AL4126" s="156"/>
      <c r="AM4126" s="156"/>
      <c r="AN4126" s="156"/>
      <c r="AO4126" s="156"/>
      <c r="AP4126" s="156"/>
      <c r="AQ4126" s="156"/>
      <c r="AR4126" s="156"/>
    </row>
    <row r="4127">
      <c r="A4127" s="152"/>
      <c r="B4127" s="152"/>
      <c r="E4127" s="156"/>
      <c r="F4127" s="156"/>
      <c r="I4127" s="152"/>
      <c r="J4127" s="152"/>
      <c r="O4127" s="161"/>
      <c r="P4127" s="161"/>
      <c r="Q4127" s="161"/>
      <c r="S4127" s="156"/>
      <c r="T4127" s="156"/>
      <c r="U4127" s="156"/>
      <c r="AJ4127" s="156"/>
      <c r="AK4127" s="156"/>
      <c r="AL4127" s="156"/>
      <c r="AM4127" s="156"/>
      <c r="AN4127" s="156"/>
      <c r="AO4127" s="156"/>
      <c r="AP4127" s="156"/>
      <c r="AQ4127" s="156"/>
      <c r="AR4127" s="156"/>
    </row>
    <row r="4128">
      <c r="A4128" s="152"/>
      <c r="B4128" s="152"/>
      <c r="E4128" s="156"/>
      <c r="F4128" s="156"/>
      <c r="I4128" s="152"/>
      <c r="J4128" s="152"/>
      <c r="O4128" s="161"/>
      <c r="P4128" s="161"/>
      <c r="Q4128" s="161"/>
      <c r="S4128" s="156"/>
      <c r="T4128" s="156"/>
      <c r="U4128" s="156"/>
      <c r="AJ4128" s="156"/>
      <c r="AK4128" s="156"/>
      <c r="AL4128" s="156"/>
      <c r="AM4128" s="156"/>
      <c r="AN4128" s="156"/>
      <c r="AO4128" s="156"/>
      <c r="AP4128" s="156"/>
      <c r="AQ4128" s="156"/>
      <c r="AR4128" s="156"/>
    </row>
    <row r="4129">
      <c r="A4129" s="152"/>
      <c r="B4129" s="152"/>
      <c r="E4129" s="156"/>
      <c r="F4129" s="156"/>
      <c r="I4129" s="152"/>
      <c r="J4129" s="152"/>
      <c r="O4129" s="161"/>
      <c r="P4129" s="161"/>
      <c r="Q4129" s="161"/>
      <c r="S4129" s="156"/>
      <c r="T4129" s="156"/>
      <c r="U4129" s="156"/>
      <c r="AJ4129" s="156"/>
      <c r="AK4129" s="156"/>
      <c r="AL4129" s="156"/>
      <c r="AM4129" s="156"/>
      <c r="AN4129" s="156"/>
      <c r="AO4129" s="156"/>
      <c r="AP4129" s="156"/>
      <c r="AQ4129" s="156"/>
      <c r="AR4129" s="156"/>
    </row>
    <row r="4130">
      <c r="A4130" s="152"/>
      <c r="B4130" s="152"/>
      <c r="E4130" s="156"/>
      <c r="F4130" s="156"/>
      <c r="I4130" s="152"/>
      <c r="J4130" s="152"/>
      <c r="O4130" s="161"/>
      <c r="P4130" s="161"/>
      <c r="Q4130" s="161"/>
      <c r="S4130" s="156"/>
      <c r="T4130" s="156"/>
      <c r="U4130" s="156"/>
      <c r="AJ4130" s="156"/>
      <c r="AK4130" s="156"/>
      <c r="AL4130" s="156"/>
      <c r="AM4130" s="156"/>
      <c r="AN4130" s="156"/>
      <c r="AO4130" s="156"/>
      <c r="AP4130" s="156"/>
      <c r="AQ4130" s="156"/>
      <c r="AR4130" s="156"/>
    </row>
    <row r="4131">
      <c r="A4131" s="152"/>
      <c r="B4131" s="152"/>
      <c r="E4131" s="156"/>
      <c r="F4131" s="156"/>
      <c r="I4131" s="152"/>
      <c r="J4131" s="152"/>
      <c r="O4131" s="161"/>
      <c r="P4131" s="161"/>
      <c r="Q4131" s="161"/>
      <c r="S4131" s="156"/>
      <c r="T4131" s="156"/>
      <c r="U4131" s="156"/>
      <c r="AJ4131" s="156"/>
      <c r="AK4131" s="156"/>
      <c r="AL4131" s="156"/>
      <c r="AM4131" s="156"/>
      <c r="AN4131" s="156"/>
      <c r="AO4131" s="156"/>
      <c r="AP4131" s="156"/>
      <c r="AQ4131" s="156"/>
      <c r="AR4131" s="156"/>
    </row>
    <row r="4132">
      <c r="A4132" s="152"/>
      <c r="B4132" s="152"/>
      <c r="E4132" s="156"/>
      <c r="F4132" s="156"/>
      <c r="I4132" s="152"/>
      <c r="J4132" s="152"/>
      <c r="O4132" s="161"/>
      <c r="P4132" s="161"/>
      <c r="Q4132" s="161"/>
      <c r="S4132" s="156"/>
      <c r="T4132" s="156"/>
      <c r="U4132" s="156"/>
      <c r="AJ4132" s="156"/>
      <c r="AK4132" s="156"/>
      <c r="AL4132" s="156"/>
      <c r="AM4132" s="156"/>
      <c r="AN4132" s="156"/>
      <c r="AO4132" s="156"/>
      <c r="AP4132" s="156"/>
      <c r="AQ4132" s="156"/>
      <c r="AR4132" s="156"/>
    </row>
    <row r="4133">
      <c r="A4133" s="152"/>
      <c r="B4133" s="152"/>
      <c r="E4133" s="156"/>
      <c r="F4133" s="156"/>
      <c r="I4133" s="152"/>
      <c r="J4133" s="152"/>
      <c r="O4133" s="161"/>
      <c r="P4133" s="161"/>
      <c r="Q4133" s="161"/>
      <c r="S4133" s="156"/>
      <c r="T4133" s="156"/>
      <c r="U4133" s="156"/>
      <c r="AJ4133" s="156"/>
      <c r="AK4133" s="156"/>
      <c r="AL4133" s="156"/>
      <c r="AM4133" s="156"/>
      <c r="AN4133" s="156"/>
      <c r="AO4133" s="156"/>
      <c r="AP4133" s="156"/>
      <c r="AQ4133" s="156"/>
      <c r="AR4133" s="156"/>
    </row>
    <row r="4134">
      <c r="A4134" s="152"/>
      <c r="B4134" s="152"/>
      <c r="E4134" s="156"/>
      <c r="F4134" s="156"/>
      <c r="I4134" s="152"/>
      <c r="J4134" s="152"/>
      <c r="O4134" s="161"/>
      <c r="P4134" s="161"/>
      <c r="Q4134" s="161"/>
      <c r="S4134" s="156"/>
      <c r="T4134" s="156"/>
      <c r="U4134" s="156"/>
      <c r="AJ4134" s="156"/>
      <c r="AK4134" s="156"/>
      <c r="AL4134" s="156"/>
      <c r="AM4134" s="156"/>
      <c r="AN4134" s="156"/>
      <c r="AO4134" s="156"/>
      <c r="AP4134" s="156"/>
      <c r="AQ4134" s="156"/>
      <c r="AR4134" s="156"/>
    </row>
    <row r="4135">
      <c r="A4135" s="152"/>
      <c r="B4135" s="152"/>
      <c r="E4135" s="156"/>
      <c r="F4135" s="156"/>
      <c r="I4135" s="152"/>
      <c r="J4135" s="152"/>
      <c r="O4135" s="161"/>
      <c r="P4135" s="161"/>
      <c r="Q4135" s="161"/>
      <c r="S4135" s="156"/>
      <c r="T4135" s="156"/>
      <c r="U4135" s="156"/>
      <c r="AJ4135" s="156"/>
      <c r="AK4135" s="156"/>
      <c r="AL4135" s="156"/>
      <c r="AM4135" s="156"/>
      <c r="AN4135" s="156"/>
      <c r="AO4135" s="156"/>
      <c r="AP4135" s="156"/>
      <c r="AQ4135" s="156"/>
      <c r="AR4135" s="156"/>
    </row>
    <row r="4136">
      <c r="A4136" s="152"/>
      <c r="B4136" s="152"/>
      <c r="E4136" s="156"/>
      <c r="F4136" s="156"/>
      <c r="I4136" s="152"/>
      <c r="J4136" s="152"/>
      <c r="O4136" s="161"/>
      <c r="P4136" s="161"/>
      <c r="Q4136" s="161"/>
      <c r="S4136" s="156"/>
      <c r="T4136" s="156"/>
      <c r="U4136" s="156"/>
      <c r="AJ4136" s="156"/>
      <c r="AK4136" s="156"/>
      <c r="AL4136" s="156"/>
      <c r="AM4136" s="156"/>
      <c r="AN4136" s="156"/>
      <c r="AO4136" s="156"/>
      <c r="AP4136" s="156"/>
      <c r="AQ4136" s="156"/>
      <c r="AR4136" s="156"/>
    </row>
    <row r="4137">
      <c r="A4137" s="152"/>
      <c r="B4137" s="152"/>
      <c r="E4137" s="156"/>
      <c r="F4137" s="156"/>
      <c r="I4137" s="152"/>
      <c r="J4137" s="152"/>
      <c r="O4137" s="161"/>
      <c r="P4137" s="161"/>
      <c r="Q4137" s="161"/>
      <c r="S4137" s="156"/>
      <c r="T4137" s="156"/>
      <c r="U4137" s="156"/>
      <c r="AJ4137" s="156"/>
      <c r="AK4137" s="156"/>
      <c r="AL4137" s="156"/>
      <c r="AM4137" s="156"/>
      <c r="AN4137" s="156"/>
      <c r="AO4137" s="156"/>
      <c r="AP4137" s="156"/>
      <c r="AQ4137" s="156"/>
      <c r="AR4137" s="156"/>
    </row>
    <row r="4138">
      <c r="A4138" s="152"/>
      <c r="B4138" s="152"/>
      <c r="E4138" s="156"/>
      <c r="F4138" s="156"/>
      <c r="I4138" s="152"/>
      <c r="J4138" s="152"/>
      <c r="O4138" s="161"/>
      <c r="P4138" s="161"/>
      <c r="Q4138" s="161"/>
      <c r="S4138" s="156"/>
      <c r="T4138" s="156"/>
      <c r="U4138" s="156"/>
      <c r="AJ4138" s="156"/>
      <c r="AK4138" s="156"/>
      <c r="AL4138" s="156"/>
      <c r="AM4138" s="156"/>
      <c r="AN4138" s="156"/>
      <c r="AO4138" s="156"/>
      <c r="AP4138" s="156"/>
      <c r="AQ4138" s="156"/>
      <c r="AR4138" s="156"/>
    </row>
    <row r="4139">
      <c r="A4139" s="152"/>
      <c r="B4139" s="152"/>
      <c r="E4139" s="156"/>
      <c r="F4139" s="156"/>
      <c r="I4139" s="152"/>
      <c r="J4139" s="152"/>
      <c r="O4139" s="161"/>
      <c r="P4139" s="161"/>
      <c r="Q4139" s="161"/>
      <c r="S4139" s="156"/>
      <c r="T4139" s="156"/>
      <c r="U4139" s="156"/>
      <c r="AJ4139" s="156"/>
      <c r="AK4139" s="156"/>
      <c r="AL4139" s="156"/>
      <c r="AM4139" s="156"/>
      <c r="AN4139" s="156"/>
      <c r="AO4139" s="156"/>
      <c r="AP4139" s="156"/>
      <c r="AQ4139" s="156"/>
      <c r="AR4139" s="156"/>
    </row>
    <row r="4140">
      <c r="A4140" s="152"/>
      <c r="B4140" s="152"/>
      <c r="E4140" s="156"/>
      <c r="F4140" s="156"/>
      <c r="I4140" s="152"/>
      <c r="J4140" s="152"/>
      <c r="O4140" s="161"/>
      <c r="P4140" s="161"/>
      <c r="Q4140" s="161"/>
      <c r="S4140" s="156"/>
      <c r="T4140" s="156"/>
      <c r="U4140" s="156"/>
      <c r="AJ4140" s="156"/>
      <c r="AK4140" s="156"/>
      <c r="AL4140" s="156"/>
      <c r="AM4140" s="156"/>
      <c r="AN4140" s="156"/>
      <c r="AO4140" s="156"/>
      <c r="AP4140" s="156"/>
      <c r="AQ4140" s="156"/>
      <c r="AR4140" s="156"/>
    </row>
    <row r="4141">
      <c r="A4141" s="152"/>
      <c r="B4141" s="152"/>
      <c r="E4141" s="156"/>
      <c r="F4141" s="156"/>
      <c r="I4141" s="152"/>
      <c r="J4141" s="152"/>
      <c r="O4141" s="161"/>
      <c r="P4141" s="161"/>
      <c r="Q4141" s="161"/>
      <c r="S4141" s="156"/>
      <c r="T4141" s="156"/>
      <c r="U4141" s="156"/>
      <c r="AJ4141" s="156"/>
      <c r="AK4141" s="156"/>
      <c r="AL4141" s="156"/>
      <c r="AM4141" s="156"/>
      <c r="AN4141" s="156"/>
      <c r="AO4141" s="156"/>
      <c r="AP4141" s="156"/>
      <c r="AQ4141" s="156"/>
      <c r="AR4141" s="156"/>
    </row>
    <row r="4142">
      <c r="A4142" s="152"/>
      <c r="B4142" s="152"/>
      <c r="E4142" s="156"/>
      <c r="F4142" s="156"/>
      <c r="I4142" s="152"/>
      <c r="J4142" s="152"/>
      <c r="O4142" s="161"/>
      <c r="P4142" s="161"/>
      <c r="Q4142" s="161"/>
      <c r="S4142" s="156"/>
      <c r="T4142" s="156"/>
      <c r="U4142" s="156"/>
      <c r="AJ4142" s="156"/>
      <c r="AK4142" s="156"/>
      <c r="AL4142" s="156"/>
      <c r="AM4142" s="156"/>
      <c r="AN4142" s="156"/>
      <c r="AO4142" s="156"/>
      <c r="AP4142" s="156"/>
      <c r="AQ4142" s="156"/>
      <c r="AR4142" s="156"/>
    </row>
    <row r="4143">
      <c r="A4143" s="152"/>
      <c r="B4143" s="152"/>
      <c r="E4143" s="156"/>
      <c r="F4143" s="156"/>
      <c r="I4143" s="152"/>
      <c r="J4143" s="152"/>
      <c r="O4143" s="161"/>
      <c r="P4143" s="161"/>
      <c r="Q4143" s="161"/>
      <c r="S4143" s="156"/>
      <c r="T4143" s="156"/>
      <c r="U4143" s="156"/>
      <c r="AJ4143" s="156"/>
      <c r="AK4143" s="156"/>
      <c r="AL4143" s="156"/>
      <c r="AM4143" s="156"/>
      <c r="AN4143" s="156"/>
      <c r="AO4143" s="156"/>
      <c r="AP4143" s="156"/>
      <c r="AQ4143" s="156"/>
      <c r="AR4143" s="156"/>
    </row>
    <row r="4144">
      <c r="A4144" s="152"/>
      <c r="B4144" s="152"/>
      <c r="E4144" s="156"/>
      <c r="F4144" s="156"/>
      <c r="I4144" s="152"/>
      <c r="J4144" s="152"/>
      <c r="O4144" s="161"/>
      <c r="P4144" s="161"/>
      <c r="Q4144" s="161"/>
      <c r="S4144" s="156"/>
      <c r="T4144" s="156"/>
      <c r="U4144" s="156"/>
      <c r="AJ4144" s="156"/>
      <c r="AK4144" s="156"/>
      <c r="AL4144" s="156"/>
      <c r="AM4144" s="156"/>
      <c r="AN4144" s="156"/>
      <c r="AO4144" s="156"/>
      <c r="AP4144" s="156"/>
      <c r="AQ4144" s="156"/>
      <c r="AR4144" s="156"/>
    </row>
    <row r="4145">
      <c r="A4145" s="152"/>
      <c r="B4145" s="152"/>
      <c r="E4145" s="156"/>
      <c r="F4145" s="156"/>
      <c r="I4145" s="152"/>
      <c r="J4145" s="152"/>
      <c r="O4145" s="161"/>
      <c r="P4145" s="161"/>
      <c r="Q4145" s="161"/>
      <c r="S4145" s="156"/>
      <c r="T4145" s="156"/>
      <c r="U4145" s="156"/>
      <c r="AJ4145" s="156"/>
      <c r="AK4145" s="156"/>
      <c r="AL4145" s="156"/>
      <c r="AM4145" s="156"/>
      <c r="AN4145" s="156"/>
      <c r="AO4145" s="156"/>
      <c r="AP4145" s="156"/>
      <c r="AQ4145" s="156"/>
      <c r="AR4145" s="156"/>
    </row>
    <row r="4146">
      <c r="A4146" s="152"/>
      <c r="B4146" s="152"/>
      <c r="E4146" s="156"/>
      <c r="F4146" s="156"/>
      <c r="I4146" s="152"/>
      <c r="J4146" s="152"/>
      <c r="O4146" s="161"/>
      <c r="P4146" s="161"/>
      <c r="Q4146" s="161"/>
      <c r="S4146" s="156"/>
      <c r="T4146" s="156"/>
      <c r="U4146" s="156"/>
      <c r="AJ4146" s="156"/>
      <c r="AK4146" s="156"/>
      <c r="AL4146" s="156"/>
      <c r="AM4146" s="156"/>
      <c r="AN4146" s="156"/>
      <c r="AO4146" s="156"/>
      <c r="AP4146" s="156"/>
      <c r="AQ4146" s="156"/>
      <c r="AR4146" s="156"/>
    </row>
    <row r="4147">
      <c r="A4147" s="152"/>
      <c r="B4147" s="152"/>
      <c r="E4147" s="156"/>
      <c r="F4147" s="156"/>
      <c r="I4147" s="152"/>
      <c r="J4147" s="152"/>
      <c r="O4147" s="161"/>
      <c r="P4147" s="161"/>
      <c r="Q4147" s="161"/>
      <c r="S4147" s="156"/>
      <c r="T4147" s="156"/>
      <c r="U4147" s="156"/>
      <c r="AJ4147" s="156"/>
      <c r="AK4147" s="156"/>
      <c r="AL4147" s="156"/>
      <c r="AM4147" s="156"/>
      <c r="AN4147" s="156"/>
      <c r="AO4147" s="156"/>
      <c r="AP4147" s="156"/>
      <c r="AQ4147" s="156"/>
      <c r="AR4147" s="156"/>
    </row>
    <row r="4148">
      <c r="A4148" s="152"/>
      <c r="B4148" s="152"/>
      <c r="E4148" s="156"/>
      <c r="F4148" s="156"/>
      <c r="I4148" s="152"/>
      <c r="J4148" s="152"/>
      <c r="O4148" s="161"/>
      <c r="P4148" s="161"/>
      <c r="Q4148" s="161"/>
      <c r="S4148" s="156"/>
      <c r="T4148" s="156"/>
      <c r="U4148" s="156"/>
      <c r="AJ4148" s="156"/>
      <c r="AK4148" s="156"/>
      <c r="AL4148" s="156"/>
      <c r="AM4148" s="156"/>
      <c r="AN4148" s="156"/>
      <c r="AO4148" s="156"/>
      <c r="AP4148" s="156"/>
      <c r="AQ4148" s="156"/>
      <c r="AR4148" s="156"/>
    </row>
    <row r="4149">
      <c r="A4149" s="152"/>
      <c r="B4149" s="152"/>
      <c r="E4149" s="156"/>
      <c r="F4149" s="156"/>
      <c r="I4149" s="152"/>
      <c r="J4149" s="152"/>
      <c r="O4149" s="161"/>
      <c r="P4149" s="161"/>
      <c r="Q4149" s="161"/>
      <c r="S4149" s="156"/>
      <c r="T4149" s="156"/>
      <c r="U4149" s="156"/>
      <c r="AJ4149" s="156"/>
      <c r="AK4149" s="156"/>
      <c r="AL4149" s="156"/>
      <c r="AM4149" s="156"/>
      <c r="AN4149" s="156"/>
      <c r="AO4149" s="156"/>
      <c r="AP4149" s="156"/>
      <c r="AQ4149" s="156"/>
      <c r="AR4149" s="156"/>
    </row>
    <row r="4150">
      <c r="A4150" s="152"/>
      <c r="B4150" s="152"/>
      <c r="E4150" s="156"/>
      <c r="F4150" s="156"/>
      <c r="I4150" s="152"/>
      <c r="J4150" s="152"/>
      <c r="O4150" s="161"/>
      <c r="P4150" s="161"/>
      <c r="Q4150" s="161"/>
      <c r="S4150" s="156"/>
      <c r="T4150" s="156"/>
      <c r="U4150" s="156"/>
      <c r="AJ4150" s="156"/>
      <c r="AK4150" s="156"/>
      <c r="AL4150" s="156"/>
      <c r="AM4150" s="156"/>
      <c r="AN4150" s="156"/>
      <c r="AO4150" s="156"/>
      <c r="AP4150" s="156"/>
      <c r="AQ4150" s="156"/>
      <c r="AR4150" s="156"/>
    </row>
    <row r="4151">
      <c r="A4151" s="152"/>
      <c r="B4151" s="152"/>
      <c r="E4151" s="156"/>
      <c r="F4151" s="156"/>
      <c r="I4151" s="152"/>
      <c r="J4151" s="152"/>
      <c r="O4151" s="161"/>
      <c r="P4151" s="161"/>
      <c r="Q4151" s="161"/>
      <c r="S4151" s="156"/>
      <c r="T4151" s="156"/>
      <c r="U4151" s="156"/>
      <c r="AJ4151" s="156"/>
      <c r="AK4151" s="156"/>
      <c r="AL4151" s="156"/>
      <c r="AM4151" s="156"/>
      <c r="AN4151" s="156"/>
      <c r="AO4151" s="156"/>
      <c r="AP4151" s="156"/>
      <c r="AQ4151" s="156"/>
      <c r="AR4151" s="156"/>
    </row>
    <row r="4152">
      <c r="A4152" s="152"/>
      <c r="B4152" s="152"/>
      <c r="E4152" s="156"/>
      <c r="F4152" s="156"/>
      <c r="I4152" s="152"/>
      <c r="J4152" s="152"/>
      <c r="O4152" s="161"/>
      <c r="P4152" s="161"/>
      <c r="Q4152" s="161"/>
      <c r="S4152" s="156"/>
      <c r="T4152" s="156"/>
      <c r="U4152" s="156"/>
      <c r="AJ4152" s="156"/>
      <c r="AK4152" s="156"/>
      <c r="AL4152" s="156"/>
      <c r="AM4152" s="156"/>
      <c r="AN4152" s="156"/>
      <c r="AO4152" s="156"/>
      <c r="AP4152" s="156"/>
      <c r="AQ4152" s="156"/>
      <c r="AR4152" s="156"/>
    </row>
    <row r="4153">
      <c r="A4153" s="152"/>
      <c r="B4153" s="152"/>
      <c r="E4153" s="156"/>
      <c r="F4153" s="156"/>
      <c r="I4153" s="152"/>
      <c r="J4153" s="152"/>
      <c r="O4153" s="161"/>
      <c r="P4153" s="161"/>
      <c r="Q4153" s="161"/>
      <c r="S4153" s="156"/>
      <c r="T4153" s="156"/>
      <c r="U4153" s="156"/>
      <c r="AJ4153" s="156"/>
      <c r="AK4153" s="156"/>
      <c r="AL4153" s="156"/>
      <c r="AM4153" s="156"/>
      <c r="AN4153" s="156"/>
      <c r="AO4153" s="156"/>
      <c r="AP4153" s="156"/>
      <c r="AQ4153" s="156"/>
      <c r="AR4153" s="156"/>
    </row>
    <row r="4154">
      <c r="A4154" s="152"/>
      <c r="B4154" s="152"/>
      <c r="E4154" s="156"/>
      <c r="F4154" s="156"/>
      <c r="I4154" s="152"/>
      <c r="J4154" s="152"/>
      <c r="O4154" s="161"/>
      <c r="P4154" s="161"/>
      <c r="Q4154" s="161"/>
      <c r="S4154" s="156"/>
      <c r="T4154" s="156"/>
      <c r="U4154" s="156"/>
      <c r="AJ4154" s="156"/>
      <c r="AK4154" s="156"/>
      <c r="AL4154" s="156"/>
      <c r="AM4154" s="156"/>
      <c r="AN4154" s="156"/>
      <c r="AO4154" s="156"/>
      <c r="AP4154" s="156"/>
      <c r="AQ4154" s="156"/>
      <c r="AR4154" s="156"/>
    </row>
    <row r="4155">
      <c r="A4155" s="152"/>
      <c r="B4155" s="152"/>
      <c r="E4155" s="156"/>
      <c r="F4155" s="156"/>
      <c r="I4155" s="152"/>
      <c r="J4155" s="152"/>
      <c r="O4155" s="161"/>
      <c r="P4155" s="161"/>
      <c r="Q4155" s="161"/>
      <c r="S4155" s="156"/>
      <c r="T4155" s="156"/>
      <c r="U4155" s="156"/>
      <c r="AJ4155" s="156"/>
      <c r="AK4155" s="156"/>
      <c r="AL4155" s="156"/>
      <c r="AM4155" s="156"/>
      <c r="AN4155" s="156"/>
      <c r="AO4155" s="156"/>
      <c r="AP4155" s="156"/>
      <c r="AQ4155" s="156"/>
      <c r="AR4155" s="156"/>
    </row>
    <row r="4156">
      <c r="A4156" s="152"/>
      <c r="B4156" s="152"/>
      <c r="E4156" s="156"/>
      <c r="F4156" s="156"/>
      <c r="I4156" s="152"/>
      <c r="J4156" s="152"/>
      <c r="O4156" s="161"/>
      <c r="P4156" s="161"/>
      <c r="Q4156" s="161"/>
      <c r="S4156" s="156"/>
      <c r="T4156" s="156"/>
      <c r="U4156" s="156"/>
      <c r="AJ4156" s="156"/>
      <c r="AK4156" s="156"/>
      <c r="AL4156" s="156"/>
      <c r="AM4156" s="156"/>
      <c r="AN4156" s="156"/>
      <c r="AO4156" s="156"/>
      <c r="AP4156" s="156"/>
      <c r="AQ4156" s="156"/>
      <c r="AR4156" s="156"/>
    </row>
    <row r="4157">
      <c r="A4157" s="152"/>
      <c r="B4157" s="152"/>
      <c r="E4157" s="156"/>
      <c r="F4157" s="156"/>
      <c r="I4157" s="152"/>
      <c r="J4157" s="152"/>
      <c r="O4157" s="161"/>
      <c r="P4157" s="161"/>
      <c r="Q4157" s="161"/>
      <c r="S4157" s="156"/>
      <c r="T4157" s="156"/>
      <c r="U4157" s="156"/>
      <c r="AJ4157" s="156"/>
      <c r="AK4157" s="156"/>
      <c r="AL4157" s="156"/>
      <c r="AM4157" s="156"/>
      <c r="AN4157" s="156"/>
      <c r="AO4157" s="156"/>
      <c r="AP4157" s="156"/>
      <c r="AQ4157" s="156"/>
      <c r="AR4157" s="156"/>
    </row>
    <row r="4158">
      <c r="A4158" s="152"/>
      <c r="B4158" s="152"/>
      <c r="E4158" s="156"/>
      <c r="F4158" s="156"/>
      <c r="I4158" s="152"/>
      <c r="J4158" s="152"/>
      <c r="O4158" s="161"/>
      <c r="P4158" s="161"/>
      <c r="Q4158" s="161"/>
      <c r="S4158" s="156"/>
      <c r="T4158" s="156"/>
      <c r="U4158" s="156"/>
      <c r="AJ4158" s="156"/>
      <c r="AK4158" s="156"/>
      <c r="AL4158" s="156"/>
      <c r="AM4158" s="156"/>
      <c r="AN4158" s="156"/>
      <c r="AO4158" s="156"/>
      <c r="AP4158" s="156"/>
      <c r="AQ4158" s="156"/>
      <c r="AR4158" s="156"/>
    </row>
    <row r="4159">
      <c r="A4159" s="152"/>
      <c r="B4159" s="152"/>
      <c r="E4159" s="156"/>
      <c r="F4159" s="156"/>
      <c r="I4159" s="152"/>
      <c r="J4159" s="152"/>
      <c r="O4159" s="161"/>
      <c r="P4159" s="161"/>
      <c r="Q4159" s="161"/>
      <c r="S4159" s="156"/>
      <c r="T4159" s="156"/>
      <c r="U4159" s="156"/>
      <c r="AJ4159" s="156"/>
      <c r="AK4159" s="156"/>
      <c r="AL4159" s="156"/>
      <c r="AM4159" s="156"/>
      <c r="AN4159" s="156"/>
      <c r="AO4159" s="156"/>
      <c r="AP4159" s="156"/>
      <c r="AQ4159" s="156"/>
      <c r="AR4159" s="156"/>
    </row>
    <row r="4160">
      <c r="A4160" s="152"/>
      <c r="B4160" s="152"/>
      <c r="E4160" s="156"/>
      <c r="F4160" s="156"/>
      <c r="I4160" s="152"/>
      <c r="J4160" s="152"/>
      <c r="O4160" s="161"/>
      <c r="P4160" s="161"/>
      <c r="Q4160" s="161"/>
      <c r="S4160" s="156"/>
      <c r="T4160" s="156"/>
      <c r="U4160" s="156"/>
      <c r="AJ4160" s="156"/>
      <c r="AK4160" s="156"/>
      <c r="AL4160" s="156"/>
      <c r="AM4160" s="156"/>
      <c r="AN4160" s="156"/>
      <c r="AO4160" s="156"/>
      <c r="AP4160" s="156"/>
      <c r="AQ4160" s="156"/>
      <c r="AR4160" s="156"/>
    </row>
    <row r="4161">
      <c r="A4161" s="152"/>
      <c r="B4161" s="152"/>
      <c r="E4161" s="156"/>
      <c r="F4161" s="156"/>
      <c r="I4161" s="152"/>
      <c r="J4161" s="152"/>
      <c r="O4161" s="161"/>
      <c r="P4161" s="161"/>
      <c r="Q4161" s="161"/>
      <c r="S4161" s="156"/>
      <c r="T4161" s="156"/>
      <c r="U4161" s="156"/>
      <c r="AJ4161" s="156"/>
      <c r="AK4161" s="156"/>
      <c r="AL4161" s="156"/>
      <c r="AM4161" s="156"/>
      <c r="AN4161" s="156"/>
      <c r="AO4161" s="156"/>
      <c r="AP4161" s="156"/>
      <c r="AQ4161" s="156"/>
      <c r="AR4161" s="156"/>
    </row>
    <row r="4162">
      <c r="A4162" s="152"/>
      <c r="B4162" s="152"/>
      <c r="E4162" s="156"/>
      <c r="F4162" s="156"/>
      <c r="I4162" s="152"/>
      <c r="J4162" s="152"/>
      <c r="O4162" s="161"/>
      <c r="P4162" s="161"/>
      <c r="Q4162" s="161"/>
      <c r="S4162" s="156"/>
      <c r="T4162" s="156"/>
      <c r="U4162" s="156"/>
      <c r="AJ4162" s="156"/>
      <c r="AK4162" s="156"/>
      <c r="AL4162" s="156"/>
      <c r="AM4162" s="156"/>
      <c r="AN4162" s="156"/>
      <c r="AO4162" s="156"/>
      <c r="AP4162" s="156"/>
      <c r="AQ4162" s="156"/>
      <c r="AR4162" s="156"/>
    </row>
    <row r="4163">
      <c r="A4163" s="152"/>
      <c r="B4163" s="152"/>
      <c r="E4163" s="156"/>
      <c r="F4163" s="156"/>
      <c r="I4163" s="152"/>
      <c r="J4163" s="152"/>
      <c r="O4163" s="161"/>
      <c r="P4163" s="161"/>
      <c r="Q4163" s="161"/>
      <c r="S4163" s="156"/>
      <c r="T4163" s="156"/>
      <c r="U4163" s="156"/>
      <c r="AJ4163" s="156"/>
      <c r="AK4163" s="156"/>
      <c r="AL4163" s="156"/>
      <c r="AM4163" s="156"/>
      <c r="AN4163" s="156"/>
      <c r="AO4163" s="156"/>
      <c r="AP4163" s="156"/>
      <c r="AQ4163" s="156"/>
      <c r="AR4163" s="156"/>
    </row>
    <row r="4164">
      <c r="A4164" s="152"/>
      <c r="B4164" s="152"/>
      <c r="E4164" s="156"/>
      <c r="F4164" s="156"/>
      <c r="I4164" s="152"/>
      <c r="J4164" s="152"/>
      <c r="O4164" s="161"/>
      <c r="P4164" s="161"/>
      <c r="Q4164" s="161"/>
      <c r="S4164" s="156"/>
      <c r="T4164" s="156"/>
      <c r="U4164" s="156"/>
      <c r="AJ4164" s="156"/>
      <c r="AK4164" s="156"/>
      <c r="AL4164" s="156"/>
      <c r="AM4164" s="156"/>
      <c r="AN4164" s="156"/>
      <c r="AO4164" s="156"/>
      <c r="AP4164" s="156"/>
      <c r="AQ4164" s="156"/>
      <c r="AR4164" s="156"/>
    </row>
    <row r="4165">
      <c r="A4165" s="152"/>
      <c r="B4165" s="152"/>
      <c r="E4165" s="156"/>
      <c r="F4165" s="156"/>
      <c r="I4165" s="152"/>
      <c r="J4165" s="152"/>
      <c r="O4165" s="161"/>
      <c r="P4165" s="161"/>
      <c r="Q4165" s="161"/>
      <c r="S4165" s="156"/>
      <c r="T4165" s="156"/>
      <c r="U4165" s="156"/>
      <c r="AJ4165" s="156"/>
      <c r="AK4165" s="156"/>
      <c r="AL4165" s="156"/>
      <c r="AM4165" s="156"/>
      <c r="AN4165" s="156"/>
      <c r="AO4165" s="156"/>
      <c r="AP4165" s="156"/>
      <c r="AQ4165" s="156"/>
      <c r="AR4165" s="156"/>
    </row>
    <row r="4166">
      <c r="A4166" s="152"/>
      <c r="B4166" s="152"/>
      <c r="E4166" s="156"/>
      <c r="F4166" s="156"/>
      <c r="I4166" s="152"/>
      <c r="J4166" s="152"/>
      <c r="O4166" s="161"/>
      <c r="P4166" s="161"/>
      <c r="Q4166" s="161"/>
      <c r="S4166" s="156"/>
      <c r="T4166" s="156"/>
      <c r="U4166" s="156"/>
      <c r="AJ4166" s="156"/>
      <c r="AK4166" s="156"/>
      <c r="AL4166" s="156"/>
      <c r="AM4166" s="156"/>
      <c r="AN4166" s="156"/>
      <c r="AO4166" s="156"/>
      <c r="AP4166" s="156"/>
      <c r="AQ4166" s="156"/>
      <c r="AR4166" s="156"/>
    </row>
    <row r="4167">
      <c r="A4167" s="152"/>
      <c r="B4167" s="152"/>
      <c r="E4167" s="156"/>
      <c r="F4167" s="156"/>
      <c r="I4167" s="152"/>
      <c r="J4167" s="152"/>
      <c r="O4167" s="161"/>
      <c r="P4167" s="161"/>
      <c r="Q4167" s="161"/>
      <c r="S4167" s="156"/>
      <c r="T4167" s="156"/>
      <c r="U4167" s="156"/>
      <c r="AJ4167" s="156"/>
      <c r="AK4167" s="156"/>
      <c r="AL4167" s="156"/>
      <c r="AM4167" s="156"/>
      <c r="AN4167" s="156"/>
      <c r="AO4167" s="156"/>
      <c r="AP4167" s="156"/>
      <c r="AQ4167" s="156"/>
      <c r="AR4167" s="156"/>
    </row>
    <row r="4168">
      <c r="A4168" s="152"/>
      <c r="B4168" s="152"/>
      <c r="E4168" s="156"/>
      <c r="F4168" s="156"/>
      <c r="I4168" s="152"/>
      <c r="J4168" s="152"/>
      <c r="O4168" s="161"/>
      <c r="P4168" s="161"/>
      <c r="Q4168" s="161"/>
      <c r="S4168" s="156"/>
      <c r="T4168" s="156"/>
      <c r="U4168" s="156"/>
      <c r="AJ4168" s="156"/>
      <c r="AK4168" s="156"/>
      <c r="AL4168" s="156"/>
      <c r="AM4168" s="156"/>
      <c r="AN4168" s="156"/>
      <c r="AO4168" s="156"/>
      <c r="AP4168" s="156"/>
      <c r="AQ4168" s="156"/>
      <c r="AR4168" s="156"/>
    </row>
    <row r="4169">
      <c r="A4169" s="152"/>
      <c r="B4169" s="152"/>
      <c r="E4169" s="156"/>
      <c r="F4169" s="156"/>
      <c r="I4169" s="152"/>
      <c r="J4169" s="152"/>
      <c r="O4169" s="161"/>
      <c r="P4169" s="161"/>
      <c r="Q4169" s="161"/>
      <c r="S4169" s="156"/>
      <c r="T4169" s="156"/>
      <c r="U4169" s="156"/>
      <c r="AJ4169" s="156"/>
      <c r="AK4169" s="156"/>
      <c r="AL4169" s="156"/>
      <c r="AM4169" s="156"/>
      <c r="AN4169" s="156"/>
      <c r="AO4169" s="156"/>
      <c r="AP4169" s="156"/>
      <c r="AQ4169" s="156"/>
      <c r="AR4169" s="156"/>
    </row>
    <row r="4170">
      <c r="A4170" s="152"/>
      <c r="B4170" s="152"/>
      <c r="E4170" s="156"/>
      <c r="F4170" s="156"/>
      <c r="I4170" s="152"/>
      <c r="J4170" s="152"/>
      <c r="O4170" s="161"/>
      <c r="P4170" s="161"/>
      <c r="Q4170" s="161"/>
      <c r="S4170" s="156"/>
      <c r="T4170" s="156"/>
      <c r="U4170" s="156"/>
      <c r="AJ4170" s="156"/>
      <c r="AK4170" s="156"/>
      <c r="AL4170" s="156"/>
      <c r="AM4170" s="156"/>
      <c r="AN4170" s="156"/>
      <c r="AO4170" s="156"/>
      <c r="AP4170" s="156"/>
      <c r="AQ4170" s="156"/>
      <c r="AR4170" s="156"/>
    </row>
    <row r="4171">
      <c r="A4171" s="152"/>
      <c r="B4171" s="152"/>
      <c r="E4171" s="156"/>
      <c r="F4171" s="156"/>
      <c r="I4171" s="152"/>
      <c r="J4171" s="152"/>
      <c r="O4171" s="161"/>
      <c r="P4171" s="161"/>
      <c r="Q4171" s="161"/>
      <c r="S4171" s="156"/>
      <c r="T4171" s="156"/>
      <c r="U4171" s="156"/>
      <c r="AJ4171" s="156"/>
      <c r="AK4171" s="156"/>
      <c r="AL4171" s="156"/>
      <c r="AM4171" s="156"/>
      <c r="AN4171" s="156"/>
      <c r="AO4171" s="156"/>
      <c r="AP4171" s="156"/>
      <c r="AQ4171" s="156"/>
      <c r="AR4171" s="156"/>
    </row>
    <row r="4172">
      <c r="A4172" s="152"/>
      <c r="B4172" s="152"/>
      <c r="E4172" s="156"/>
      <c r="F4172" s="156"/>
      <c r="I4172" s="152"/>
      <c r="J4172" s="152"/>
      <c r="O4172" s="161"/>
      <c r="P4172" s="161"/>
      <c r="Q4172" s="161"/>
      <c r="S4172" s="156"/>
      <c r="T4172" s="156"/>
      <c r="U4172" s="156"/>
      <c r="AJ4172" s="156"/>
      <c r="AK4172" s="156"/>
      <c r="AL4172" s="156"/>
      <c r="AM4172" s="156"/>
      <c r="AN4172" s="156"/>
      <c r="AO4172" s="156"/>
      <c r="AP4172" s="156"/>
      <c r="AQ4172" s="156"/>
      <c r="AR4172" s="156"/>
    </row>
    <row r="4173">
      <c r="A4173" s="152"/>
      <c r="B4173" s="152"/>
      <c r="E4173" s="156"/>
      <c r="F4173" s="156"/>
      <c r="I4173" s="152"/>
      <c r="J4173" s="152"/>
      <c r="O4173" s="161"/>
      <c r="P4173" s="161"/>
      <c r="Q4173" s="161"/>
      <c r="S4173" s="156"/>
      <c r="T4173" s="156"/>
      <c r="U4173" s="156"/>
      <c r="AJ4173" s="156"/>
      <c r="AK4173" s="156"/>
      <c r="AL4173" s="156"/>
      <c r="AM4173" s="156"/>
      <c r="AN4173" s="156"/>
      <c r="AO4173" s="156"/>
      <c r="AP4173" s="156"/>
      <c r="AQ4173" s="156"/>
      <c r="AR4173" s="156"/>
    </row>
    <row r="4174">
      <c r="A4174" s="152"/>
      <c r="B4174" s="152"/>
      <c r="E4174" s="156"/>
      <c r="F4174" s="156"/>
      <c r="I4174" s="152"/>
      <c r="J4174" s="152"/>
      <c r="O4174" s="161"/>
      <c r="P4174" s="161"/>
      <c r="Q4174" s="161"/>
      <c r="S4174" s="156"/>
      <c r="T4174" s="156"/>
      <c r="U4174" s="156"/>
      <c r="AJ4174" s="156"/>
      <c r="AK4174" s="156"/>
      <c r="AL4174" s="156"/>
      <c r="AM4174" s="156"/>
      <c r="AN4174" s="156"/>
      <c r="AO4174" s="156"/>
      <c r="AP4174" s="156"/>
      <c r="AQ4174" s="156"/>
      <c r="AR4174" s="156"/>
    </row>
    <row r="4175">
      <c r="A4175" s="152"/>
      <c r="B4175" s="152"/>
      <c r="E4175" s="156"/>
      <c r="F4175" s="156"/>
      <c r="I4175" s="152"/>
      <c r="J4175" s="152"/>
      <c r="O4175" s="161"/>
      <c r="P4175" s="161"/>
      <c r="Q4175" s="161"/>
      <c r="S4175" s="156"/>
      <c r="T4175" s="156"/>
      <c r="U4175" s="156"/>
      <c r="AJ4175" s="156"/>
      <c r="AK4175" s="156"/>
      <c r="AL4175" s="156"/>
      <c r="AM4175" s="156"/>
      <c r="AN4175" s="156"/>
      <c r="AO4175" s="156"/>
      <c r="AP4175" s="156"/>
      <c r="AQ4175" s="156"/>
      <c r="AR4175" s="156"/>
    </row>
    <row r="4176">
      <c r="A4176" s="152"/>
      <c r="B4176" s="152"/>
      <c r="E4176" s="156"/>
      <c r="F4176" s="156"/>
      <c r="I4176" s="152"/>
      <c r="J4176" s="152"/>
      <c r="O4176" s="161"/>
      <c r="P4176" s="161"/>
      <c r="Q4176" s="161"/>
      <c r="S4176" s="156"/>
      <c r="T4176" s="156"/>
      <c r="U4176" s="156"/>
      <c r="AJ4176" s="156"/>
      <c r="AK4176" s="156"/>
      <c r="AL4176" s="156"/>
      <c r="AM4176" s="156"/>
      <c r="AN4176" s="156"/>
      <c r="AO4176" s="156"/>
      <c r="AP4176" s="156"/>
      <c r="AQ4176" s="156"/>
      <c r="AR4176" s="156"/>
    </row>
    <row r="4177">
      <c r="A4177" s="152"/>
      <c r="B4177" s="152"/>
      <c r="E4177" s="156"/>
      <c r="F4177" s="156"/>
      <c r="I4177" s="152"/>
      <c r="J4177" s="152"/>
      <c r="O4177" s="161"/>
      <c r="P4177" s="161"/>
      <c r="Q4177" s="161"/>
      <c r="S4177" s="156"/>
      <c r="T4177" s="156"/>
      <c r="U4177" s="156"/>
      <c r="AJ4177" s="156"/>
      <c r="AK4177" s="156"/>
      <c r="AL4177" s="156"/>
      <c r="AM4177" s="156"/>
      <c r="AN4177" s="156"/>
      <c r="AO4177" s="156"/>
      <c r="AP4177" s="156"/>
      <c r="AQ4177" s="156"/>
      <c r="AR4177" s="156"/>
    </row>
    <row r="4178">
      <c r="A4178" s="152"/>
      <c r="B4178" s="152"/>
      <c r="E4178" s="156"/>
      <c r="F4178" s="156"/>
      <c r="I4178" s="152"/>
      <c r="J4178" s="152"/>
      <c r="O4178" s="161"/>
      <c r="P4178" s="161"/>
      <c r="Q4178" s="161"/>
      <c r="S4178" s="156"/>
      <c r="T4178" s="156"/>
      <c r="U4178" s="156"/>
      <c r="AJ4178" s="156"/>
      <c r="AK4178" s="156"/>
      <c r="AL4178" s="156"/>
      <c r="AM4178" s="156"/>
      <c r="AN4178" s="156"/>
      <c r="AO4178" s="156"/>
      <c r="AP4178" s="156"/>
      <c r="AQ4178" s="156"/>
      <c r="AR4178" s="156"/>
    </row>
    <row r="4179">
      <c r="A4179" s="152"/>
      <c r="B4179" s="152"/>
      <c r="E4179" s="156"/>
      <c r="F4179" s="156"/>
      <c r="I4179" s="152"/>
      <c r="J4179" s="152"/>
      <c r="O4179" s="161"/>
      <c r="P4179" s="161"/>
      <c r="Q4179" s="161"/>
      <c r="S4179" s="156"/>
      <c r="T4179" s="156"/>
      <c r="U4179" s="156"/>
      <c r="AJ4179" s="156"/>
      <c r="AK4179" s="156"/>
      <c r="AL4179" s="156"/>
      <c r="AM4179" s="156"/>
      <c r="AN4179" s="156"/>
      <c r="AO4179" s="156"/>
      <c r="AP4179" s="156"/>
      <c r="AQ4179" s="156"/>
      <c r="AR4179" s="156"/>
    </row>
    <row r="4180">
      <c r="A4180" s="152"/>
      <c r="B4180" s="152"/>
      <c r="E4180" s="156"/>
      <c r="F4180" s="156"/>
      <c r="I4180" s="152"/>
      <c r="J4180" s="152"/>
      <c r="O4180" s="161"/>
      <c r="P4180" s="161"/>
      <c r="Q4180" s="161"/>
      <c r="S4180" s="156"/>
      <c r="T4180" s="156"/>
      <c r="U4180" s="156"/>
      <c r="AJ4180" s="156"/>
      <c r="AK4180" s="156"/>
      <c r="AL4180" s="156"/>
      <c r="AM4180" s="156"/>
      <c r="AN4180" s="156"/>
      <c r="AO4180" s="156"/>
      <c r="AP4180" s="156"/>
      <c r="AQ4180" s="156"/>
      <c r="AR4180" s="156"/>
    </row>
    <row r="4181">
      <c r="A4181" s="152"/>
      <c r="B4181" s="152"/>
      <c r="E4181" s="156"/>
      <c r="F4181" s="156"/>
      <c r="I4181" s="152"/>
      <c r="J4181" s="152"/>
      <c r="O4181" s="161"/>
      <c r="P4181" s="161"/>
      <c r="Q4181" s="161"/>
      <c r="S4181" s="156"/>
      <c r="T4181" s="156"/>
      <c r="U4181" s="156"/>
      <c r="AJ4181" s="156"/>
      <c r="AK4181" s="156"/>
      <c r="AL4181" s="156"/>
      <c r="AM4181" s="156"/>
      <c r="AN4181" s="156"/>
      <c r="AO4181" s="156"/>
      <c r="AP4181" s="156"/>
      <c r="AQ4181" s="156"/>
      <c r="AR4181" s="156"/>
    </row>
    <row r="4182">
      <c r="A4182" s="152"/>
      <c r="B4182" s="152"/>
      <c r="E4182" s="156"/>
      <c r="F4182" s="156"/>
      <c r="I4182" s="152"/>
      <c r="J4182" s="152"/>
      <c r="O4182" s="161"/>
      <c r="P4182" s="161"/>
      <c r="Q4182" s="161"/>
      <c r="S4182" s="156"/>
      <c r="T4182" s="156"/>
      <c r="U4182" s="156"/>
      <c r="AJ4182" s="156"/>
      <c r="AK4182" s="156"/>
      <c r="AL4182" s="156"/>
      <c r="AM4182" s="156"/>
      <c r="AN4182" s="156"/>
      <c r="AO4182" s="156"/>
      <c r="AP4182" s="156"/>
      <c r="AQ4182" s="156"/>
      <c r="AR4182" s="156"/>
    </row>
    <row r="4183">
      <c r="A4183" s="152"/>
      <c r="B4183" s="152"/>
      <c r="E4183" s="156"/>
      <c r="F4183" s="156"/>
      <c r="I4183" s="152"/>
      <c r="J4183" s="152"/>
      <c r="O4183" s="161"/>
      <c r="P4183" s="161"/>
      <c r="Q4183" s="161"/>
      <c r="S4183" s="156"/>
      <c r="T4183" s="156"/>
      <c r="U4183" s="156"/>
      <c r="AJ4183" s="156"/>
      <c r="AK4183" s="156"/>
      <c r="AL4183" s="156"/>
      <c r="AM4183" s="156"/>
      <c r="AN4183" s="156"/>
      <c r="AO4183" s="156"/>
      <c r="AP4183" s="156"/>
      <c r="AQ4183" s="156"/>
      <c r="AR4183" s="156"/>
    </row>
    <row r="4184">
      <c r="A4184" s="152"/>
      <c r="B4184" s="152"/>
      <c r="E4184" s="156"/>
      <c r="F4184" s="156"/>
      <c r="I4184" s="152"/>
      <c r="J4184" s="152"/>
      <c r="O4184" s="161"/>
      <c r="P4184" s="161"/>
      <c r="Q4184" s="161"/>
      <c r="S4184" s="156"/>
      <c r="T4184" s="156"/>
      <c r="U4184" s="156"/>
      <c r="AJ4184" s="156"/>
      <c r="AK4184" s="156"/>
      <c r="AL4184" s="156"/>
      <c r="AM4184" s="156"/>
      <c r="AN4184" s="156"/>
      <c r="AO4184" s="156"/>
      <c r="AP4184" s="156"/>
      <c r="AQ4184" s="156"/>
      <c r="AR4184" s="156"/>
    </row>
    <row r="4185">
      <c r="A4185" s="152"/>
      <c r="B4185" s="152"/>
      <c r="E4185" s="156"/>
      <c r="F4185" s="156"/>
      <c r="I4185" s="152"/>
      <c r="J4185" s="152"/>
      <c r="O4185" s="161"/>
      <c r="P4185" s="161"/>
      <c r="Q4185" s="161"/>
      <c r="S4185" s="156"/>
      <c r="T4185" s="156"/>
      <c r="U4185" s="156"/>
      <c r="AJ4185" s="156"/>
      <c r="AK4185" s="156"/>
      <c r="AL4185" s="156"/>
      <c r="AM4185" s="156"/>
      <c r="AN4185" s="156"/>
      <c r="AO4185" s="156"/>
      <c r="AP4185" s="156"/>
      <c r="AQ4185" s="156"/>
      <c r="AR4185" s="156"/>
    </row>
    <row r="4186">
      <c r="A4186" s="152"/>
      <c r="B4186" s="152"/>
      <c r="E4186" s="156"/>
      <c r="F4186" s="156"/>
      <c r="I4186" s="152"/>
      <c r="J4186" s="152"/>
      <c r="O4186" s="161"/>
      <c r="P4186" s="161"/>
      <c r="Q4186" s="161"/>
      <c r="S4186" s="156"/>
      <c r="T4186" s="156"/>
      <c r="U4186" s="156"/>
      <c r="AJ4186" s="156"/>
      <c r="AK4186" s="156"/>
      <c r="AL4186" s="156"/>
      <c r="AM4186" s="156"/>
      <c r="AN4186" s="156"/>
      <c r="AO4186" s="156"/>
      <c r="AP4186" s="156"/>
      <c r="AQ4186" s="156"/>
      <c r="AR4186" s="156"/>
    </row>
    <row r="4187">
      <c r="A4187" s="152"/>
      <c r="B4187" s="152"/>
      <c r="E4187" s="156"/>
      <c r="F4187" s="156"/>
      <c r="I4187" s="152"/>
      <c r="J4187" s="152"/>
      <c r="O4187" s="161"/>
      <c r="P4187" s="161"/>
      <c r="Q4187" s="161"/>
      <c r="S4187" s="156"/>
      <c r="T4187" s="156"/>
      <c r="U4187" s="156"/>
      <c r="AJ4187" s="156"/>
      <c r="AK4187" s="156"/>
      <c r="AL4187" s="156"/>
      <c r="AM4187" s="156"/>
      <c r="AN4187" s="156"/>
      <c r="AO4187" s="156"/>
      <c r="AP4187" s="156"/>
      <c r="AQ4187" s="156"/>
      <c r="AR4187" s="156"/>
    </row>
    <row r="4188">
      <c r="A4188" s="152"/>
      <c r="B4188" s="152"/>
      <c r="E4188" s="156"/>
      <c r="F4188" s="156"/>
      <c r="I4188" s="152"/>
      <c r="J4188" s="152"/>
      <c r="O4188" s="161"/>
      <c r="P4188" s="161"/>
      <c r="Q4188" s="161"/>
      <c r="S4188" s="156"/>
      <c r="T4188" s="156"/>
      <c r="U4188" s="156"/>
      <c r="AJ4188" s="156"/>
      <c r="AK4188" s="156"/>
      <c r="AL4188" s="156"/>
      <c r="AM4188" s="156"/>
      <c r="AN4188" s="156"/>
      <c r="AO4188" s="156"/>
      <c r="AP4188" s="156"/>
      <c r="AQ4188" s="156"/>
      <c r="AR4188" s="156"/>
    </row>
    <row r="4189">
      <c r="A4189" s="152"/>
      <c r="B4189" s="152"/>
      <c r="E4189" s="156"/>
      <c r="F4189" s="156"/>
      <c r="I4189" s="152"/>
      <c r="J4189" s="152"/>
      <c r="O4189" s="161"/>
      <c r="P4189" s="161"/>
      <c r="Q4189" s="161"/>
      <c r="S4189" s="156"/>
      <c r="T4189" s="156"/>
      <c r="U4189" s="156"/>
      <c r="AJ4189" s="156"/>
      <c r="AK4189" s="156"/>
      <c r="AL4189" s="156"/>
      <c r="AM4189" s="156"/>
      <c r="AN4189" s="156"/>
      <c r="AO4189" s="156"/>
      <c r="AP4189" s="156"/>
      <c r="AQ4189" s="156"/>
      <c r="AR4189" s="156"/>
    </row>
    <row r="4190">
      <c r="A4190" s="152"/>
      <c r="B4190" s="152"/>
      <c r="E4190" s="156"/>
      <c r="F4190" s="156"/>
      <c r="I4190" s="152"/>
      <c r="J4190" s="152"/>
      <c r="O4190" s="161"/>
      <c r="P4190" s="161"/>
      <c r="Q4190" s="161"/>
      <c r="S4190" s="156"/>
      <c r="T4190" s="156"/>
      <c r="U4190" s="156"/>
      <c r="AJ4190" s="156"/>
      <c r="AK4190" s="156"/>
      <c r="AL4190" s="156"/>
      <c r="AM4190" s="156"/>
      <c r="AN4190" s="156"/>
      <c r="AO4190" s="156"/>
      <c r="AP4190" s="156"/>
      <c r="AQ4190" s="156"/>
      <c r="AR4190" s="156"/>
    </row>
    <row r="4191">
      <c r="A4191" s="152"/>
      <c r="B4191" s="152"/>
      <c r="E4191" s="156"/>
      <c r="F4191" s="156"/>
      <c r="I4191" s="152"/>
      <c r="J4191" s="152"/>
      <c r="O4191" s="161"/>
      <c r="P4191" s="161"/>
      <c r="Q4191" s="161"/>
      <c r="S4191" s="156"/>
      <c r="T4191" s="156"/>
      <c r="U4191" s="156"/>
      <c r="AJ4191" s="156"/>
      <c r="AK4191" s="156"/>
      <c r="AL4191" s="156"/>
      <c r="AM4191" s="156"/>
      <c r="AN4191" s="156"/>
      <c r="AO4191" s="156"/>
      <c r="AP4191" s="156"/>
      <c r="AQ4191" s="156"/>
      <c r="AR4191" s="156"/>
    </row>
    <row r="4192">
      <c r="A4192" s="152"/>
      <c r="B4192" s="152"/>
      <c r="E4192" s="156"/>
      <c r="F4192" s="156"/>
      <c r="I4192" s="152"/>
      <c r="J4192" s="152"/>
      <c r="O4192" s="161"/>
      <c r="P4192" s="161"/>
      <c r="Q4192" s="161"/>
      <c r="S4192" s="156"/>
      <c r="T4192" s="156"/>
      <c r="U4192" s="156"/>
      <c r="AJ4192" s="156"/>
      <c r="AK4192" s="156"/>
      <c r="AL4192" s="156"/>
      <c r="AM4192" s="156"/>
      <c r="AN4192" s="156"/>
      <c r="AO4192" s="156"/>
      <c r="AP4192" s="156"/>
      <c r="AQ4192" s="156"/>
      <c r="AR4192" s="156"/>
    </row>
    <row r="4193">
      <c r="A4193" s="152"/>
      <c r="B4193" s="152"/>
      <c r="E4193" s="156"/>
      <c r="F4193" s="156"/>
      <c r="I4193" s="152"/>
      <c r="J4193" s="152"/>
      <c r="O4193" s="161"/>
      <c r="P4193" s="161"/>
      <c r="Q4193" s="161"/>
      <c r="S4193" s="156"/>
      <c r="T4193" s="156"/>
      <c r="U4193" s="156"/>
      <c r="AJ4193" s="156"/>
      <c r="AK4193" s="156"/>
      <c r="AL4193" s="156"/>
      <c r="AM4193" s="156"/>
      <c r="AN4193" s="156"/>
      <c r="AO4193" s="156"/>
      <c r="AP4193" s="156"/>
      <c r="AQ4193" s="156"/>
      <c r="AR4193" s="156"/>
    </row>
    <row r="4194">
      <c r="A4194" s="152"/>
      <c r="B4194" s="152"/>
      <c r="E4194" s="156"/>
      <c r="F4194" s="156"/>
      <c r="I4194" s="152"/>
      <c r="J4194" s="152"/>
      <c r="O4194" s="161"/>
      <c r="P4194" s="161"/>
      <c r="Q4194" s="161"/>
      <c r="S4194" s="156"/>
      <c r="T4194" s="156"/>
      <c r="U4194" s="156"/>
      <c r="AJ4194" s="156"/>
      <c r="AK4194" s="156"/>
      <c r="AL4194" s="156"/>
      <c r="AM4194" s="156"/>
      <c r="AN4194" s="156"/>
      <c r="AO4194" s="156"/>
      <c r="AP4194" s="156"/>
      <c r="AQ4194" s="156"/>
      <c r="AR4194" s="156"/>
    </row>
    <row r="4195">
      <c r="A4195" s="152"/>
      <c r="B4195" s="152"/>
      <c r="E4195" s="156"/>
      <c r="F4195" s="156"/>
      <c r="I4195" s="152"/>
      <c r="J4195" s="152"/>
      <c r="O4195" s="161"/>
      <c r="P4195" s="161"/>
      <c r="Q4195" s="161"/>
      <c r="S4195" s="156"/>
      <c r="T4195" s="156"/>
      <c r="U4195" s="156"/>
      <c r="AJ4195" s="156"/>
      <c r="AK4195" s="156"/>
      <c r="AL4195" s="156"/>
      <c r="AM4195" s="156"/>
      <c r="AN4195" s="156"/>
      <c r="AO4195" s="156"/>
      <c r="AP4195" s="156"/>
      <c r="AQ4195" s="156"/>
      <c r="AR4195" s="156"/>
    </row>
    <row r="4196">
      <c r="A4196" s="152"/>
      <c r="B4196" s="152"/>
      <c r="E4196" s="156"/>
      <c r="F4196" s="156"/>
      <c r="I4196" s="152"/>
      <c r="J4196" s="152"/>
      <c r="O4196" s="161"/>
      <c r="P4196" s="161"/>
      <c r="Q4196" s="161"/>
      <c r="S4196" s="156"/>
      <c r="T4196" s="156"/>
      <c r="U4196" s="156"/>
      <c r="AJ4196" s="156"/>
      <c r="AK4196" s="156"/>
      <c r="AL4196" s="156"/>
      <c r="AM4196" s="156"/>
      <c r="AN4196" s="156"/>
      <c r="AO4196" s="156"/>
      <c r="AP4196" s="156"/>
      <c r="AQ4196" s="156"/>
      <c r="AR4196" s="156"/>
    </row>
    <row r="4197">
      <c r="A4197" s="152"/>
      <c r="B4197" s="152"/>
      <c r="E4197" s="156"/>
      <c r="F4197" s="156"/>
      <c r="I4197" s="152"/>
      <c r="J4197" s="152"/>
      <c r="O4197" s="161"/>
      <c r="P4197" s="161"/>
      <c r="Q4197" s="161"/>
      <c r="S4197" s="156"/>
      <c r="T4197" s="156"/>
      <c r="U4197" s="156"/>
      <c r="AJ4197" s="156"/>
      <c r="AK4197" s="156"/>
      <c r="AL4197" s="156"/>
      <c r="AM4197" s="156"/>
      <c r="AN4197" s="156"/>
      <c r="AO4197" s="156"/>
      <c r="AP4197" s="156"/>
      <c r="AQ4197" s="156"/>
      <c r="AR4197" s="156"/>
    </row>
    <row r="4198">
      <c r="A4198" s="152"/>
      <c r="B4198" s="152"/>
      <c r="E4198" s="156"/>
      <c r="F4198" s="156"/>
      <c r="I4198" s="152"/>
      <c r="J4198" s="152"/>
      <c r="O4198" s="161"/>
      <c r="P4198" s="161"/>
      <c r="Q4198" s="161"/>
      <c r="S4198" s="156"/>
      <c r="T4198" s="156"/>
      <c r="U4198" s="156"/>
      <c r="AJ4198" s="156"/>
      <c r="AK4198" s="156"/>
      <c r="AL4198" s="156"/>
      <c r="AM4198" s="156"/>
      <c r="AN4198" s="156"/>
      <c r="AO4198" s="156"/>
      <c r="AP4198" s="156"/>
      <c r="AQ4198" s="156"/>
      <c r="AR4198" s="156"/>
    </row>
    <row r="4199">
      <c r="A4199" s="152"/>
      <c r="B4199" s="152"/>
      <c r="E4199" s="156"/>
      <c r="F4199" s="156"/>
      <c r="I4199" s="152"/>
      <c r="J4199" s="152"/>
      <c r="O4199" s="161"/>
      <c r="P4199" s="161"/>
      <c r="Q4199" s="161"/>
      <c r="S4199" s="156"/>
      <c r="T4199" s="156"/>
      <c r="U4199" s="156"/>
      <c r="AJ4199" s="156"/>
      <c r="AK4199" s="156"/>
      <c r="AL4199" s="156"/>
      <c r="AM4199" s="156"/>
      <c r="AN4199" s="156"/>
      <c r="AO4199" s="156"/>
      <c r="AP4199" s="156"/>
      <c r="AQ4199" s="156"/>
      <c r="AR4199" s="156"/>
    </row>
    <row r="4200">
      <c r="A4200" s="152"/>
      <c r="B4200" s="152"/>
      <c r="E4200" s="156"/>
      <c r="F4200" s="156"/>
      <c r="I4200" s="152"/>
      <c r="J4200" s="152"/>
      <c r="O4200" s="161"/>
      <c r="P4200" s="161"/>
      <c r="Q4200" s="161"/>
      <c r="S4200" s="156"/>
      <c r="T4200" s="156"/>
      <c r="U4200" s="156"/>
      <c r="AJ4200" s="156"/>
      <c r="AK4200" s="156"/>
      <c r="AL4200" s="156"/>
      <c r="AM4200" s="156"/>
      <c r="AN4200" s="156"/>
      <c r="AO4200" s="156"/>
      <c r="AP4200" s="156"/>
      <c r="AQ4200" s="156"/>
      <c r="AR4200" s="156"/>
    </row>
    <row r="4201">
      <c r="A4201" s="152"/>
      <c r="B4201" s="152"/>
      <c r="E4201" s="156"/>
      <c r="F4201" s="156"/>
      <c r="I4201" s="152"/>
      <c r="J4201" s="152"/>
      <c r="O4201" s="161"/>
      <c r="P4201" s="161"/>
      <c r="Q4201" s="161"/>
      <c r="S4201" s="156"/>
      <c r="T4201" s="156"/>
      <c r="U4201" s="156"/>
      <c r="AJ4201" s="156"/>
      <c r="AK4201" s="156"/>
      <c r="AL4201" s="156"/>
      <c r="AM4201" s="156"/>
      <c r="AN4201" s="156"/>
      <c r="AO4201" s="156"/>
      <c r="AP4201" s="156"/>
      <c r="AQ4201" s="156"/>
      <c r="AR4201" s="156"/>
    </row>
    <row r="4202">
      <c r="A4202" s="152"/>
      <c r="B4202" s="152"/>
      <c r="E4202" s="156"/>
      <c r="F4202" s="156"/>
      <c r="I4202" s="152"/>
      <c r="J4202" s="152"/>
      <c r="O4202" s="161"/>
      <c r="P4202" s="161"/>
      <c r="Q4202" s="161"/>
      <c r="S4202" s="156"/>
      <c r="T4202" s="156"/>
      <c r="U4202" s="156"/>
      <c r="AJ4202" s="156"/>
      <c r="AK4202" s="156"/>
      <c r="AL4202" s="156"/>
      <c r="AM4202" s="156"/>
      <c r="AN4202" s="156"/>
      <c r="AO4202" s="156"/>
      <c r="AP4202" s="156"/>
      <c r="AQ4202" s="156"/>
      <c r="AR4202" s="156"/>
    </row>
    <row r="4203">
      <c r="A4203" s="152"/>
      <c r="B4203" s="152"/>
      <c r="E4203" s="156"/>
      <c r="F4203" s="156"/>
      <c r="I4203" s="152"/>
      <c r="J4203" s="152"/>
      <c r="O4203" s="161"/>
      <c r="P4203" s="161"/>
      <c r="Q4203" s="161"/>
      <c r="S4203" s="156"/>
      <c r="T4203" s="156"/>
      <c r="U4203" s="156"/>
      <c r="AJ4203" s="156"/>
      <c r="AK4203" s="156"/>
      <c r="AL4203" s="156"/>
      <c r="AM4203" s="156"/>
      <c r="AN4203" s="156"/>
      <c r="AO4203" s="156"/>
      <c r="AP4203" s="156"/>
      <c r="AQ4203" s="156"/>
      <c r="AR4203" s="156"/>
    </row>
    <row r="4204">
      <c r="A4204" s="152"/>
      <c r="B4204" s="152"/>
      <c r="E4204" s="156"/>
      <c r="F4204" s="156"/>
      <c r="I4204" s="152"/>
      <c r="J4204" s="152"/>
      <c r="O4204" s="161"/>
      <c r="P4204" s="161"/>
      <c r="Q4204" s="161"/>
      <c r="S4204" s="156"/>
      <c r="T4204" s="156"/>
      <c r="U4204" s="156"/>
      <c r="AJ4204" s="156"/>
      <c r="AK4204" s="156"/>
      <c r="AL4204" s="156"/>
      <c r="AM4204" s="156"/>
      <c r="AN4204" s="156"/>
      <c r="AO4204" s="156"/>
      <c r="AP4204" s="156"/>
      <c r="AQ4204" s="156"/>
      <c r="AR4204" s="156"/>
    </row>
    <row r="4205">
      <c r="A4205" s="152"/>
      <c r="B4205" s="152"/>
      <c r="E4205" s="156"/>
      <c r="F4205" s="156"/>
      <c r="I4205" s="152"/>
      <c r="J4205" s="152"/>
      <c r="O4205" s="161"/>
      <c r="P4205" s="161"/>
      <c r="Q4205" s="161"/>
      <c r="S4205" s="156"/>
      <c r="T4205" s="156"/>
      <c r="U4205" s="156"/>
      <c r="AJ4205" s="156"/>
      <c r="AK4205" s="156"/>
      <c r="AL4205" s="156"/>
      <c r="AM4205" s="156"/>
      <c r="AN4205" s="156"/>
      <c r="AO4205" s="156"/>
      <c r="AP4205" s="156"/>
      <c r="AQ4205" s="156"/>
      <c r="AR4205" s="156"/>
    </row>
    <row r="4206">
      <c r="A4206" s="152"/>
      <c r="B4206" s="152"/>
      <c r="E4206" s="156"/>
      <c r="F4206" s="156"/>
      <c r="I4206" s="152"/>
      <c r="J4206" s="152"/>
      <c r="O4206" s="161"/>
      <c r="P4206" s="161"/>
      <c r="Q4206" s="161"/>
      <c r="S4206" s="156"/>
      <c r="T4206" s="156"/>
      <c r="U4206" s="156"/>
      <c r="AJ4206" s="156"/>
      <c r="AK4206" s="156"/>
      <c r="AL4206" s="156"/>
      <c r="AM4206" s="156"/>
      <c r="AN4206" s="156"/>
      <c r="AO4206" s="156"/>
      <c r="AP4206" s="156"/>
      <c r="AQ4206" s="156"/>
      <c r="AR4206" s="156"/>
    </row>
    <row r="4207">
      <c r="A4207" s="152"/>
      <c r="B4207" s="152"/>
      <c r="E4207" s="156"/>
      <c r="F4207" s="156"/>
      <c r="I4207" s="152"/>
      <c r="J4207" s="152"/>
      <c r="O4207" s="161"/>
      <c r="P4207" s="161"/>
      <c r="Q4207" s="161"/>
      <c r="S4207" s="156"/>
      <c r="T4207" s="156"/>
      <c r="U4207" s="156"/>
      <c r="AJ4207" s="156"/>
      <c r="AK4207" s="156"/>
      <c r="AL4207" s="156"/>
      <c r="AM4207" s="156"/>
      <c r="AN4207" s="156"/>
      <c r="AO4207" s="156"/>
      <c r="AP4207" s="156"/>
      <c r="AQ4207" s="156"/>
      <c r="AR4207" s="156"/>
    </row>
    <row r="4208">
      <c r="A4208" s="152"/>
      <c r="B4208" s="152"/>
      <c r="E4208" s="156"/>
      <c r="F4208" s="156"/>
      <c r="I4208" s="152"/>
      <c r="J4208" s="152"/>
      <c r="O4208" s="161"/>
      <c r="P4208" s="161"/>
      <c r="Q4208" s="161"/>
      <c r="S4208" s="156"/>
      <c r="T4208" s="156"/>
      <c r="U4208" s="156"/>
      <c r="AJ4208" s="156"/>
      <c r="AK4208" s="156"/>
      <c r="AL4208" s="156"/>
      <c r="AM4208" s="156"/>
      <c r="AN4208" s="156"/>
      <c r="AO4208" s="156"/>
      <c r="AP4208" s="156"/>
      <c r="AQ4208" s="156"/>
      <c r="AR4208" s="156"/>
    </row>
    <row r="4209">
      <c r="A4209" s="152"/>
      <c r="B4209" s="152"/>
      <c r="E4209" s="156"/>
      <c r="F4209" s="156"/>
      <c r="I4209" s="152"/>
      <c r="J4209" s="152"/>
      <c r="O4209" s="161"/>
      <c r="P4209" s="161"/>
      <c r="Q4209" s="161"/>
      <c r="S4209" s="156"/>
      <c r="T4209" s="156"/>
      <c r="U4209" s="156"/>
      <c r="AJ4209" s="156"/>
      <c r="AK4209" s="156"/>
      <c r="AL4209" s="156"/>
      <c r="AM4209" s="156"/>
      <c r="AN4209" s="156"/>
      <c r="AO4209" s="156"/>
      <c r="AP4209" s="156"/>
      <c r="AQ4209" s="156"/>
      <c r="AR4209" s="156"/>
    </row>
    <row r="4210">
      <c r="A4210" s="152"/>
      <c r="B4210" s="152"/>
      <c r="E4210" s="156"/>
      <c r="F4210" s="156"/>
      <c r="I4210" s="152"/>
      <c r="J4210" s="152"/>
      <c r="O4210" s="161"/>
      <c r="P4210" s="161"/>
      <c r="Q4210" s="161"/>
      <c r="S4210" s="156"/>
      <c r="T4210" s="156"/>
      <c r="U4210" s="156"/>
      <c r="AJ4210" s="156"/>
      <c r="AK4210" s="156"/>
      <c r="AL4210" s="156"/>
      <c r="AM4210" s="156"/>
      <c r="AN4210" s="156"/>
      <c r="AO4210" s="156"/>
      <c r="AP4210" s="156"/>
      <c r="AQ4210" s="156"/>
      <c r="AR4210" s="156"/>
    </row>
    <row r="4211">
      <c r="A4211" s="152"/>
      <c r="B4211" s="152"/>
      <c r="E4211" s="156"/>
      <c r="F4211" s="156"/>
      <c r="I4211" s="152"/>
      <c r="J4211" s="152"/>
      <c r="O4211" s="161"/>
      <c r="P4211" s="161"/>
      <c r="Q4211" s="161"/>
      <c r="S4211" s="156"/>
      <c r="T4211" s="156"/>
      <c r="U4211" s="156"/>
      <c r="AJ4211" s="156"/>
      <c r="AK4211" s="156"/>
      <c r="AL4211" s="156"/>
      <c r="AM4211" s="156"/>
      <c r="AN4211" s="156"/>
      <c r="AO4211" s="156"/>
      <c r="AP4211" s="156"/>
      <c r="AQ4211" s="156"/>
      <c r="AR4211" s="156"/>
    </row>
    <row r="4212">
      <c r="A4212" s="152"/>
      <c r="B4212" s="152"/>
      <c r="E4212" s="156"/>
      <c r="F4212" s="156"/>
      <c r="I4212" s="152"/>
      <c r="J4212" s="152"/>
      <c r="O4212" s="161"/>
      <c r="P4212" s="161"/>
      <c r="Q4212" s="161"/>
      <c r="S4212" s="156"/>
      <c r="T4212" s="156"/>
      <c r="U4212" s="156"/>
      <c r="AJ4212" s="156"/>
      <c r="AK4212" s="156"/>
      <c r="AL4212" s="156"/>
      <c r="AM4212" s="156"/>
      <c r="AN4212" s="156"/>
      <c r="AO4212" s="156"/>
      <c r="AP4212" s="156"/>
      <c r="AQ4212" s="156"/>
      <c r="AR4212" s="156"/>
    </row>
    <row r="4213">
      <c r="A4213" s="152"/>
      <c r="B4213" s="152"/>
      <c r="E4213" s="156"/>
      <c r="F4213" s="156"/>
      <c r="I4213" s="152"/>
      <c r="J4213" s="152"/>
      <c r="O4213" s="161"/>
      <c r="P4213" s="161"/>
      <c r="Q4213" s="161"/>
      <c r="S4213" s="156"/>
      <c r="T4213" s="156"/>
      <c r="U4213" s="156"/>
      <c r="AJ4213" s="156"/>
      <c r="AK4213" s="156"/>
      <c r="AL4213" s="156"/>
      <c r="AM4213" s="156"/>
      <c r="AN4213" s="156"/>
      <c r="AO4213" s="156"/>
      <c r="AP4213" s="156"/>
      <c r="AQ4213" s="156"/>
      <c r="AR4213" s="156"/>
    </row>
    <row r="4214">
      <c r="A4214" s="152"/>
      <c r="B4214" s="152"/>
      <c r="E4214" s="156"/>
      <c r="F4214" s="156"/>
      <c r="I4214" s="152"/>
      <c r="J4214" s="152"/>
      <c r="O4214" s="161"/>
      <c r="P4214" s="161"/>
      <c r="Q4214" s="161"/>
      <c r="S4214" s="156"/>
      <c r="T4214" s="156"/>
      <c r="U4214" s="156"/>
      <c r="AJ4214" s="156"/>
      <c r="AK4214" s="156"/>
      <c r="AL4214" s="156"/>
      <c r="AM4214" s="156"/>
      <c r="AN4214" s="156"/>
      <c r="AO4214" s="156"/>
      <c r="AP4214" s="156"/>
      <c r="AQ4214" s="156"/>
      <c r="AR4214" s="156"/>
    </row>
    <row r="4215">
      <c r="A4215" s="152"/>
      <c r="B4215" s="152"/>
      <c r="E4215" s="156"/>
      <c r="F4215" s="156"/>
      <c r="I4215" s="152"/>
      <c r="J4215" s="152"/>
      <c r="O4215" s="161"/>
      <c r="P4215" s="161"/>
      <c r="Q4215" s="161"/>
      <c r="S4215" s="156"/>
      <c r="T4215" s="156"/>
      <c r="U4215" s="156"/>
      <c r="AJ4215" s="156"/>
      <c r="AK4215" s="156"/>
      <c r="AL4215" s="156"/>
      <c r="AM4215" s="156"/>
      <c r="AN4215" s="156"/>
      <c r="AO4215" s="156"/>
      <c r="AP4215" s="156"/>
      <c r="AQ4215" s="156"/>
      <c r="AR4215" s="156"/>
    </row>
    <row r="4216">
      <c r="A4216" s="152"/>
      <c r="B4216" s="152"/>
      <c r="E4216" s="156"/>
      <c r="F4216" s="156"/>
      <c r="I4216" s="152"/>
      <c r="J4216" s="152"/>
      <c r="O4216" s="161"/>
      <c r="P4216" s="161"/>
      <c r="Q4216" s="161"/>
      <c r="S4216" s="156"/>
      <c r="T4216" s="156"/>
      <c r="U4216" s="156"/>
      <c r="AJ4216" s="156"/>
      <c r="AK4216" s="156"/>
      <c r="AL4216" s="156"/>
      <c r="AM4216" s="156"/>
      <c r="AN4216" s="156"/>
      <c r="AO4216" s="156"/>
      <c r="AP4216" s="156"/>
      <c r="AQ4216" s="156"/>
      <c r="AR4216" s="156"/>
    </row>
    <row r="4217">
      <c r="A4217" s="152"/>
      <c r="B4217" s="152"/>
      <c r="E4217" s="156"/>
      <c r="F4217" s="156"/>
      <c r="I4217" s="152"/>
      <c r="J4217" s="152"/>
      <c r="O4217" s="161"/>
      <c r="P4217" s="161"/>
      <c r="Q4217" s="161"/>
      <c r="S4217" s="156"/>
      <c r="T4217" s="156"/>
      <c r="U4217" s="156"/>
      <c r="AJ4217" s="156"/>
      <c r="AK4217" s="156"/>
      <c r="AL4217" s="156"/>
      <c r="AM4217" s="156"/>
      <c r="AN4217" s="156"/>
      <c r="AO4217" s="156"/>
      <c r="AP4217" s="156"/>
      <c r="AQ4217" s="156"/>
      <c r="AR4217" s="156"/>
    </row>
    <row r="4218">
      <c r="A4218" s="152"/>
      <c r="B4218" s="152"/>
      <c r="E4218" s="156"/>
      <c r="F4218" s="156"/>
      <c r="I4218" s="152"/>
      <c r="J4218" s="152"/>
      <c r="O4218" s="161"/>
      <c r="P4218" s="161"/>
      <c r="Q4218" s="161"/>
      <c r="S4218" s="156"/>
      <c r="T4218" s="156"/>
      <c r="U4218" s="156"/>
      <c r="AJ4218" s="156"/>
      <c r="AK4218" s="156"/>
      <c r="AL4218" s="156"/>
      <c r="AM4218" s="156"/>
      <c r="AN4218" s="156"/>
      <c r="AO4218" s="156"/>
      <c r="AP4218" s="156"/>
      <c r="AQ4218" s="156"/>
      <c r="AR4218" s="156"/>
    </row>
    <row r="4219">
      <c r="A4219" s="152"/>
      <c r="B4219" s="152"/>
      <c r="E4219" s="156"/>
      <c r="F4219" s="156"/>
      <c r="I4219" s="152"/>
      <c r="J4219" s="152"/>
      <c r="O4219" s="161"/>
      <c r="P4219" s="161"/>
      <c r="Q4219" s="161"/>
      <c r="S4219" s="156"/>
      <c r="T4219" s="156"/>
      <c r="U4219" s="156"/>
      <c r="AJ4219" s="156"/>
      <c r="AK4219" s="156"/>
      <c r="AL4219" s="156"/>
      <c r="AM4219" s="156"/>
      <c r="AN4219" s="156"/>
      <c r="AO4219" s="156"/>
      <c r="AP4219" s="156"/>
      <c r="AQ4219" s="156"/>
      <c r="AR4219" s="156"/>
    </row>
    <row r="4220">
      <c r="A4220" s="152"/>
      <c r="B4220" s="152"/>
      <c r="E4220" s="156"/>
      <c r="F4220" s="156"/>
      <c r="I4220" s="152"/>
      <c r="J4220" s="152"/>
      <c r="O4220" s="161"/>
      <c r="P4220" s="161"/>
      <c r="Q4220" s="161"/>
      <c r="S4220" s="156"/>
      <c r="T4220" s="156"/>
      <c r="U4220" s="156"/>
      <c r="AJ4220" s="156"/>
      <c r="AK4220" s="156"/>
      <c r="AL4220" s="156"/>
      <c r="AM4220" s="156"/>
      <c r="AN4220" s="156"/>
      <c r="AO4220" s="156"/>
      <c r="AP4220" s="156"/>
      <c r="AQ4220" s="156"/>
      <c r="AR4220" s="156"/>
    </row>
    <row r="4221">
      <c r="A4221" s="152"/>
      <c r="B4221" s="152"/>
      <c r="E4221" s="156"/>
      <c r="F4221" s="156"/>
      <c r="I4221" s="152"/>
      <c r="J4221" s="152"/>
      <c r="O4221" s="161"/>
      <c r="P4221" s="161"/>
      <c r="Q4221" s="161"/>
      <c r="S4221" s="156"/>
      <c r="T4221" s="156"/>
      <c r="U4221" s="156"/>
      <c r="AJ4221" s="156"/>
      <c r="AK4221" s="156"/>
      <c r="AL4221" s="156"/>
      <c r="AM4221" s="156"/>
      <c r="AN4221" s="156"/>
      <c r="AO4221" s="156"/>
      <c r="AP4221" s="156"/>
      <c r="AQ4221" s="156"/>
      <c r="AR4221" s="156"/>
    </row>
    <row r="4222">
      <c r="A4222" s="152"/>
      <c r="B4222" s="152"/>
      <c r="E4222" s="156"/>
      <c r="F4222" s="156"/>
      <c r="I4222" s="152"/>
      <c r="J4222" s="152"/>
      <c r="O4222" s="161"/>
      <c r="P4222" s="161"/>
      <c r="Q4222" s="161"/>
      <c r="S4222" s="156"/>
      <c r="T4222" s="156"/>
      <c r="U4222" s="156"/>
      <c r="AJ4222" s="156"/>
      <c r="AK4222" s="156"/>
      <c r="AL4222" s="156"/>
      <c r="AM4222" s="156"/>
      <c r="AN4222" s="156"/>
      <c r="AO4222" s="156"/>
      <c r="AP4222" s="156"/>
      <c r="AQ4222" s="156"/>
      <c r="AR4222" s="156"/>
    </row>
    <row r="4223">
      <c r="A4223" s="152"/>
      <c r="B4223" s="152"/>
      <c r="E4223" s="156"/>
      <c r="F4223" s="156"/>
      <c r="I4223" s="152"/>
      <c r="J4223" s="152"/>
      <c r="O4223" s="161"/>
      <c r="P4223" s="161"/>
      <c r="Q4223" s="161"/>
      <c r="S4223" s="156"/>
      <c r="T4223" s="156"/>
      <c r="U4223" s="156"/>
      <c r="AJ4223" s="156"/>
      <c r="AK4223" s="156"/>
      <c r="AL4223" s="156"/>
      <c r="AM4223" s="156"/>
      <c r="AN4223" s="156"/>
      <c r="AO4223" s="156"/>
      <c r="AP4223" s="156"/>
      <c r="AQ4223" s="156"/>
      <c r="AR4223" s="156"/>
    </row>
    <row r="4224">
      <c r="A4224" s="152"/>
      <c r="B4224" s="152"/>
      <c r="E4224" s="156"/>
      <c r="F4224" s="156"/>
      <c r="I4224" s="152"/>
      <c r="J4224" s="152"/>
      <c r="O4224" s="161"/>
      <c r="P4224" s="161"/>
      <c r="Q4224" s="161"/>
      <c r="S4224" s="156"/>
      <c r="T4224" s="156"/>
      <c r="U4224" s="156"/>
      <c r="AJ4224" s="156"/>
      <c r="AK4224" s="156"/>
      <c r="AL4224" s="156"/>
      <c r="AM4224" s="156"/>
      <c r="AN4224" s="156"/>
      <c r="AO4224" s="156"/>
      <c r="AP4224" s="156"/>
      <c r="AQ4224" s="156"/>
      <c r="AR4224" s="156"/>
    </row>
    <row r="4225">
      <c r="A4225" s="152"/>
      <c r="B4225" s="152"/>
      <c r="E4225" s="156"/>
      <c r="F4225" s="156"/>
      <c r="I4225" s="152"/>
      <c r="J4225" s="152"/>
      <c r="O4225" s="161"/>
      <c r="P4225" s="161"/>
      <c r="Q4225" s="161"/>
      <c r="S4225" s="156"/>
      <c r="T4225" s="156"/>
      <c r="U4225" s="156"/>
      <c r="AJ4225" s="156"/>
      <c r="AK4225" s="156"/>
      <c r="AL4225" s="156"/>
      <c r="AM4225" s="156"/>
      <c r="AN4225" s="156"/>
      <c r="AO4225" s="156"/>
      <c r="AP4225" s="156"/>
      <c r="AQ4225" s="156"/>
      <c r="AR4225" s="156"/>
    </row>
    <row r="4226">
      <c r="A4226" s="152"/>
      <c r="B4226" s="152"/>
      <c r="E4226" s="156"/>
      <c r="F4226" s="156"/>
      <c r="I4226" s="152"/>
      <c r="J4226" s="152"/>
      <c r="O4226" s="161"/>
      <c r="P4226" s="161"/>
      <c r="Q4226" s="161"/>
      <c r="S4226" s="156"/>
      <c r="T4226" s="156"/>
      <c r="U4226" s="156"/>
      <c r="AJ4226" s="156"/>
      <c r="AK4226" s="156"/>
      <c r="AL4226" s="156"/>
      <c r="AM4226" s="156"/>
      <c r="AN4226" s="156"/>
      <c r="AO4226" s="156"/>
      <c r="AP4226" s="156"/>
      <c r="AQ4226" s="156"/>
      <c r="AR4226" s="156"/>
    </row>
    <row r="4227">
      <c r="A4227" s="152"/>
      <c r="B4227" s="152"/>
      <c r="E4227" s="156"/>
      <c r="F4227" s="156"/>
      <c r="I4227" s="152"/>
      <c r="J4227" s="152"/>
      <c r="O4227" s="161"/>
      <c r="P4227" s="161"/>
      <c r="Q4227" s="161"/>
      <c r="S4227" s="156"/>
      <c r="T4227" s="156"/>
      <c r="U4227" s="156"/>
      <c r="AJ4227" s="156"/>
      <c r="AK4227" s="156"/>
      <c r="AL4227" s="156"/>
      <c r="AM4227" s="156"/>
      <c r="AN4227" s="156"/>
      <c r="AO4227" s="156"/>
      <c r="AP4227" s="156"/>
      <c r="AQ4227" s="156"/>
      <c r="AR4227" s="156"/>
    </row>
    <row r="4228">
      <c r="A4228" s="152"/>
      <c r="B4228" s="152"/>
      <c r="E4228" s="156"/>
      <c r="F4228" s="156"/>
      <c r="I4228" s="152"/>
      <c r="J4228" s="152"/>
      <c r="O4228" s="161"/>
      <c r="P4228" s="161"/>
      <c r="Q4228" s="161"/>
      <c r="S4228" s="156"/>
      <c r="T4228" s="156"/>
      <c r="U4228" s="156"/>
      <c r="AJ4228" s="156"/>
      <c r="AK4228" s="156"/>
      <c r="AL4228" s="156"/>
      <c r="AM4228" s="156"/>
      <c r="AN4228" s="156"/>
      <c r="AO4228" s="156"/>
      <c r="AP4228" s="156"/>
      <c r="AQ4228" s="156"/>
      <c r="AR4228" s="156"/>
    </row>
    <row r="4229">
      <c r="A4229" s="152"/>
      <c r="B4229" s="152"/>
      <c r="E4229" s="156"/>
      <c r="F4229" s="156"/>
      <c r="I4229" s="152"/>
      <c r="J4229" s="152"/>
      <c r="O4229" s="161"/>
      <c r="P4229" s="161"/>
      <c r="Q4229" s="161"/>
      <c r="S4229" s="156"/>
      <c r="T4229" s="156"/>
      <c r="U4229" s="156"/>
      <c r="AJ4229" s="156"/>
      <c r="AK4229" s="156"/>
      <c r="AL4229" s="156"/>
      <c r="AM4229" s="156"/>
      <c r="AN4229" s="156"/>
      <c r="AO4229" s="156"/>
      <c r="AP4229" s="156"/>
      <c r="AQ4229" s="156"/>
      <c r="AR4229" s="156"/>
    </row>
    <row r="4230">
      <c r="A4230" s="152"/>
      <c r="B4230" s="152"/>
      <c r="E4230" s="156"/>
      <c r="F4230" s="156"/>
      <c r="I4230" s="152"/>
      <c r="J4230" s="152"/>
      <c r="O4230" s="161"/>
      <c r="P4230" s="161"/>
      <c r="Q4230" s="161"/>
      <c r="S4230" s="156"/>
      <c r="T4230" s="156"/>
      <c r="U4230" s="156"/>
      <c r="AJ4230" s="156"/>
      <c r="AK4230" s="156"/>
      <c r="AL4230" s="156"/>
      <c r="AM4230" s="156"/>
      <c r="AN4230" s="156"/>
      <c r="AO4230" s="156"/>
      <c r="AP4230" s="156"/>
      <c r="AQ4230" s="156"/>
      <c r="AR4230" s="156"/>
    </row>
    <row r="4231">
      <c r="A4231" s="152"/>
      <c r="B4231" s="152"/>
      <c r="E4231" s="156"/>
      <c r="F4231" s="156"/>
      <c r="I4231" s="152"/>
      <c r="J4231" s="152"/>
      <c r="O4231" s="161"/>
      <c r="P4231" s="161"/>
      <c r="Q4231" s="161"/>
      <c r="S4231" s="156"/>
      <c r="T4231" s="156"/>
      <c r="U4231" s="156"/>
      <c r="AJ4231" s="156"/>
      <c r="AK4231" s="156"/>
      <c r="AL4231" s="156"/>
      <c r="AM4231" s="156"/>
      <c r="AN4231" s="156"/>
      <c r="AO4231" s="156"/>
      <c r="AP4231" s="156"/>
      <c r="AQ4231" s="156"/>
      <c r="AR4231" s="156"/>
    </row>
    <row r="4232">
      <c r="A4232" s="152"/>
      <c r="B4232" s="152"/>
      <c r="E4232" s="156"/>
      <c r="F4232" s="156"/>
      <c r="I4232" s="152"/>
      <c r="J4232" s="152"/>
      <c r="O4232" s="161"/>
      <c r="P4232" s="161"/>
      <c r="Q4232" s="161"/>
      <c r="S4232" s="156"/>
      <c r="T4232" s="156"/>
      <c r="U4232" s="156"/>
      <c r="AJ4232" s="156"/>
      <c r="AK4232" s="156"/>
      <c r="AL4232" s="156"/>
      <c r="AM4232" s="156"/>
      <c r="AN4232" s="156"/>
      <c r="AO4232" s="156"/>
      <c r="AP4232" s="156"/>
      <c r="AQ4232" s="156"/>
      <c r="AR4232" s="156"/>
    </row>
    <row r="4233">
      <c r="A4233" s="152"/>
      <c r="B4233" s="152"/>
      <c r="E4233" s="156"/>
      <c r="F4233" s="156"/>
      <c r="I4233" s="152"/>
      <c r="J4233" s="152"/>
      <c r="O4233" s="161"/>
      <c r="P4233" s="161"/>
      <c r="Q4233" s="161"/>
      <c r="S4233" s="156"/>
      <c r="T4233" s="156"/>
      <c r="U4233" s="156"/>
      <c r="AJ4233" s="156"/>
      <c r="AK4233" s="156"/>
      <c r="AL4233" s="156"/>
      <c r="AM4233" s="156"/>
      <c r="AN4233" s="156"/>
      <c r="AO4233" s="156"/>
      <c r="AP4233" s="156"/>
      <c r="AQ4233" s="156"/>
      <c r="AR4233" s="156"/>
    </row>
    <row r="4234">
      <c r="A4234" s="152"/>
      <c r="B4234" s="152"/>
      <c r="E4234" s="156"/>
      <c r="F4234" s="156"/>
      <c r="I4234" s="152"/>
      <c r="J4234" s="152"/>
      <c r="O4234" s="161"/>
      <c r="P4234" s="161"/>
      <c r="Q4234" s="161"/>
      <c r="S4234" s="156"/>
      <c r="T4234" s="156"/>
      <c r="U4234" s="156"/>
      <c r="AJ4234" s="156"/>
      <c r="AK4234" s="156"/>
      <c r="AL4234" s="156"/>
      <c r="AM4234" s="156"/>
      <c r="AN4234" s="156"/>
      <c r="AO4234" s="156"/>
      <c r="AP4234" s="156"/>
      <c r="AQ4234" s="156"/>
      <c r="AR4234" s="156"/>
    </row>
    <row r="4235">
      <c r="A4235" s="152"/>
      <c r="B4235" s="152"/>
      <c r="E4235" s="156"/>
      <c r="F4235" s="156"/>
      <c r="I4235" s="152"/>
      <c r="J4235" s="152"/>
      <c r="O4235" s="161"/>
      <c r="P4235" s="161"/>
      <c r="Q4235" s="161"/>
      <c r="S4235" s="156"/>
      <c r="T4235" s="156"/>
      <c r="U4235" s="156"/>
      <c r="AJ4235" s="156"/>
      <c r="AK4235" s="156"/>
      <c r="AL4235" s="156"/>
      <c r="AM4235" s="156"/>
      <c r="AN4235" s="156"/>
      <c r="AO4235" s="156"/>
      <c r="AP4235" s="156"/>
      <c r="AQ4235" s="156"/>
      <c r="AR4235" s="156"/>
    </row>
    <row r="4236">
      <c r="A4236" s="152"/>
      <c r="B4236" s="152"/>
      <c r="E4236" s="156"/>
      <c r="F4236" s="156"/>
      <c r="I4236" s="152"/>
      <c r="J4236" s="152"/>
      <c r="O4236" s="161"/>
      <c r="P4236" s="161"/>
      <c r="Q4236" s="161"/>
      <c r="S4236" s="156"/>
      <c r="T4236" s="156"/>
      <c r="U4236" s="156"/>
      <c r="AJ4236" s="156"/>
      <c r="AK4236" s="156"/>
      <c r="AL4236" s="156"/>
      <c r="AM4236" s="156"/>
      <c r="AN4236" s="156"/>
      <c r="AO4236" s="156"/>
      <c r="AP4236" s="156"/>
      <c r="AQ4236" s="156"/>
      <c r="AR4236" s="156"/>
    </row>
    <row r="4237">
      <c r="A4237" s="152"/>
      <c r="B4237" s="152"/>
      <c r="E4237" s="156"/>
      <c r="F4237" s="156"/>
      <c r="I4237" s="152"/>
      <c r="J4237" s="152"/>
      <c r="O4237" s="161"/>
      <c r="P4237" s="161"/>
      <c r="Q4237" s="161"/>
      <c r="S4237" s="156"/>
      <c r="T4237" s="156"/>
      <c r="U4237" s="156"/>
      <c r="AJ4237" s="156"/>
      <c r="AK4237" s="156"/>
      <c r="AL4237" s="156"/>
      <c r="AM4237" s="156"/>
      <c r="AN4237" s="156"/>
      <c r="AO4237" s="156"/>
      <c r="AP4237" s="156"/>
      <c r="AQ4237" s="156"/>
      <c r="AR4237" s="156"/>
    </row>
    <row r="4238">
      <c r="A4238" s="152"/>
      <c r="B4238" s="152"/>
      <c r="E4238" s="156"/>
      <c r="F4238" s="156"/>
      <c r="I4238" s="152"/>
      <c r="J4238" s="152"/>
      <c r="O4238" s="161"/>
      <c r="P4238" s="161"/>
      <c r="Q4238" s="161"/>
      <c r="S4238" s="156"/>
      <c r="T4238" s="156"/>
      <c r="U4238" s="156"/>
      <c r="AJ4238" s="156"/>
      <c r="AK4238" s="156"/>
      <c r="AL4238" s="156"/>
      <c r="AM4238" s="156"/>
      <c r="AN4238" s="156"/>
      <c r="AO4238" s="156"/>
      <c r="AP4238" s="156"/>
      <c r="AQ4238" s="156"/>
      <c r="AR4238" s="156"/>
    </row>
    <row r="4239">
      <c r="A4239" s="152"/>
      <c r="B4239" s="152"/>
      <c r="E4239" s="156"/>
      <c r="F4239" s="156"/>
      <c r="I4239" s="152"/>
      <c r="J4239" s="152"/>
      <c r="O4239" s="161"/>
      <c r="P4239" s="161"/>
      <c r="Q4239" s="161"/>
      <c r="S4239" s="156"/>
      <c r="T4239" s="156"/>
      <c r="U4239" s="156"/>
      <c r="AJ4239" s="156"/>
      <c r="AK4239" s="156"/>
      <c r="AL4239" s="156"/>
      <c r="AM4239" s="156"/>
      <c r="AN4239" s="156"/>
      <c r="AO4239" s="156"/>
      <c r="AP4239" s="156"/>
      <c r="AQ4239" s="156"/>
      <c r="AR4239" s="156"/>
    </row>
    <row r="4240">
      <c r="A4240" s="152"/>
      <c r="B4240" s="152"/>
      <c r="E4240" s="156"/>
      <c r="F4240" s="156"/>
      <c r="I4240" s="152"/>
      <c r="J4240" s="152"/>
      <c r="O4240" s="161"/>
      <c r="P4240" s="161"/>
      <c r="Q4240" s="161"/>
      <c r="S4240" s="156"/>
      <c r="T4240" s="156"/>
      <c r="U4240" s="156"/>
      <c r="AJ4240" s="156"/>
      <c r="AK4240" s="156"/>
      <c r="AL4240" s="156"/>
      <c r="AM4240" s="156"/>
      <c r="AN4240" s="156"/>
      <c r="AO4240" s="156"/>
      <c r="AP4240" s="156"/>
      <c r="AQ4240" s="156"/>
      <c r="AR4240" s="156"/>
    </row>
    <row r="4241">
      <c r="A4241" s="152"/>
      <c r="B4241" s="152"/>
      <c r="E4241" s="156"/>
      <c r="F4241" s="156"/>
      <c r="I4241" s="152"/>
      <c r="J4241" s="152"/>
      <c r="O4241" s="161"/>
      <c r="P4241" s="161"/>
      <c r="Q4241" s="161"/>
      <c r="S4241" s="156"/>
      <c r="T4241" s="156"/>
      <c r="U4241" s="156"/>
      <c r="AJ4241" s="156"/>
      <c r="AK4241" s="156"/>
      <c r="AL4241" s="156"/>
      <c r="AM4241" s="156"/>
      <c r="AN4241" s="156"/>
      <c r="AO4241" s="156"/>
      <c r="AP4241" s="156"/>
      <c r="AQ4241" s="156"/>
      <c r="AR4241" s="156"/>
    </row>
    <row r="4242">
      <c r="A4242" s="152"/>
      <c r="B4242" s="152"/>
      <c r="E4242" s="156"/>
      <c r="F4242" s="156"/>
      <c r="I4242" s="152"/>
      <c r="J4242" s="152"/>
      <c r="O4242" s="161"/>
      <c r="P4242" s="161"/>
      <c r="Q4242" s="161"/>
      <c r="S4242" s="156"/>
      <c r="T4242" s="156"/>
      <c r="U4242" s="156"/>
      <c r="AJ4242" s="156"/>
      <c r="AK4242" s="156"/>
      <c r="AL4242" s="156"/>
      <c r="AM4242" s="156"/>
      <c r="AN4242" s="156"/>
      <c r="AO4242" s="156"/>
      <c r="AP4242" s="156"/>
      <c r="AQ4242" s="156"/>
      <c r="AR4242" s="156"/>
    </row>
    <row r="4243">
      <c r="A4243" s="152"/>
      <c r="B4243" s="152"/>
      <c r="E4243" s="156"/>
      <c r="F4243" s="156"/>
      <c r="I4243" s="152"/>
      <c r="J4243" s="152"/>
      <c r="O4243" s="161"/>
      <c r="P4243" s="161"/>
      <c r="Q4243" s="161"/>
      <c r="S4243" s="156"/>
      <c r="T4243" s="156"/>
      <c r="U4243" s="156"/>
      <c r="AJ4243" s="156"/>
      <c r="AK4243" s="156"/>
      <c r="AL4243" s="156"/>
      <c r="AM4243" s="156"/>
      <c r="AN4243" s="156"/>
      <c r="AO4243" s="156"/>
      <c r="AP4243" s="156"/>
      <c r="AQ4243" s="156"/>
      <c r="AR4243" s="156"/>
    </row>
    <row r="4244">
      <c r="A4244" s="152"/>
      <c r="B4244" s="152"/>
      <c r="E4244" s="156"/>
      <c r="F4244" s="156"/>
      <c r="I4244" s="152"/>
      <c r="J4244" s="152"/>
      <c r="O4244" s="161"/>
      <c r="P4244" s="161"/>
      <c r="Q4244" s="161"/>
      <c r="S4244" s="156"/>
      <c r="T4244" s="156"/>
      <c r="U4244" s="156"/>
      <c r="AJ4244" s="156"/>
      <c r="AK4244" s="156"/>
      <c r="AL4244" s="156"/>
      <c r="AM4244" s="156"/>
      <c r="AN4244" s="156"/>
      <c r="AO4244" s="156"/>
      <c r="AP4244" s="156"/>
      <c r="AQ4244" s="156"/>
      <c r="AR4244" s="156"/>
    </row>
    <row r="4245">
      <c r="A4245" s="152"/>
      <c r="B4245" s="152"/>
      <c r="E4245" s="156"/>
      <c r="F4245" s="156"/>
      <c r="I4245" s="152"/>
      <c r="J4245" s="152"/>
      <c r="O4245" s="161"/>
      <c r="P4245" s="161"/>
      <c r="Q4245" s="161"/>
      <c r="S4245" s="156"/>
      <c r="T4245" s="156"/>
      <c r="U4245" s="156"/>
      <c r="AJ4245" s="156"/>
      <c r="AK4245" s="156"/>
      <c r="AL4245" s="156"/>
      <c r="AM4245" s="156"/>
      <c r="AN4245" s="156"/>
      <c r="AO4245" s="156"/>
      <c r="AP4245" s="156"/>
      <c r="AQ4245" s="156"/>
      <c r="AR4245" s="156"/>
    </row>
    <row r="4246">
      <c r="A4246" s="152"/>
      <c r="B4246" s="152"/>
      <c r="E4246" s="156"/>
      <c r="F4246" s="156"/>
      <c r="I4246" s="152"/>
      <c r="J4246" s="152"/>
      <c r="O4246" s="161"/>
      <c r="P4246" s="161"/>
      <c r="Q4246" s="161"/>
      <c r="S4246" s="156"/>
      <c r="T4246" s="156"/>
      <c r="U4246" s="156"/>
      <c r="AJ4246" s="156"/>
      <c r="AK4246" s="156"/>
      <c r="AL4246" s="156"/>
      <c r="AM4246" s="156"/>
      <c r="AN4246" s="156"/>
      <c r="AO4246" s="156"/>
      <c r="AP4246" s="156"/>
      <c r="AQ4246" s="156"/>
      <c r="AR4246" s="156"/>
    </row>
    <row r="4247">
      <c r="A4247" s="152"/>
      <c r="B4247" s="152"/>
      <c r="E4247" s="156"/>
      <c r="F4247" s="156"/>
      <c r="I4247" s="152"/>
      <c r="J4247" s="152"/>
      <c r="O4247" s="161"/>
      <c r="P4247" s="161"/>
      <c r="Q4247" s="161"/>
      <c r="S4247" s="156"/>
      <c r="T4247" s="156"/>
      <c r="U4247" s="156"/>
      <c r="AJ4247" s="156"/>
      <c r="AK4247" s="156"/>
      <c r="AL4247" s="156"/>
      <c r="AM4247" s="156"/>
      <c r="AN4247" s="156"/>
      <c r="AO4247" s="156"/>
      <c r="AP4247" s="156"/>
      <c r="AQ4247" s="156"/>
      <c r="AR4247" s="156"/>
    </row>
    <row r="4248">
      <c r="A4248" s="152"/>
      <c r="B4248" s="152"/>
      <c r="E4248" s="156"/>
      <c r="F4248" s="156"/>
      <c r="I4248" s="152"/>
      <c r="J4248" s="152"/>
      <c r="O4248" s="161"/>
      <c r="P4248" s="161"/>
      <c r="Q4248" s="161"/>
      <c r="S4248" s="156"/>
      <c r="T4248" s="156"/>
      <c r="U4248" s="156"/>
      <c r="AJ4248" s="156"/>
      <c r="AK4248" s="156"/>
      <c r="AL4248" s="156"/>
      <c r="AM4248" s="156"/>
      <c r="AN4248" s="156"/>
      <c r="AO4248" s="156"/>
      <c r="AP4248" s="156"/>
      <c r="AQ4248" s="156"/>
      <c r="AR4248" s="156"/>
    </row>
    <row r="4249">
      <c r="A4249" s="152"/>
      <c r="B4249" s="152"/>
      <c r="E4249" s="156"/>
      <c r="F4249" s="156"/>
      <c r="I4249" s="152"/>
      <c r="J4249" s="152"/>
      <c r="O4249" s="161"/>
      <c r="P4249" s="161"/>
      <c r="Q4249" s="161"/>
      <c r="S4249" s="156"/>
      <c r="T4249" s="156"/>
      <c r="U4249" s="156"/>
      <c r="AJ4249" s="156"/>
      <c r="AK4249" s="156"/>
      <c r="AL4249" s="156"/>
      <c r="AM4249" s="156"/>
      <c r="AN4249" s="156"/>
      <c r="AO4249" s="156"/>
      <c r="AP4249" s="156"/>
      <c r="AQ4249" s="156"/>
      <c r="AR4249" s="156"/>
    </row>
    <row r="4250">
      <c r="A4250" s="152"/>
      <c r="B4250" s="152"/>
      <c r="E4250" s="156"/>
      <c r="F4250" s="156"/>
      <c r="I4250" s="152"/>
      <c r="J4250" s="152"/>
      <c r="O4250" s="161"/>
      <c r="P4250" s="161"/>
      <c r="Q4250" s="161"/>
      <c r="S4250" s="156"/>
      <c r="T4250" s="156"/>
      <c r="U4250" s="156"/>
      <c r="AJ4250" s="156"/>
      <c r="AK4250" s="156"/>
      <c r="AL4250" s="156"/>
      <c r="AM4250" s="156"/>
      <c r="AN4250" s="156"/>
      <c r="AO4250" s="156"/>
      <c r="AP4250" s="156"/>
      <c r="AQ4250" s="156"/>
      <c r="AR4250" s="156"/>
    </row>
    <row r="4251">
      <c r="A4251" s="152"/>
      <c r="B4251" s="152"/>
      <c r="E4251" s="156"/>
      <c r="F4251" s="156"/>
      <c r="I4251" s="152"/>
      <c r="J4251" s="152"/>
      <c r="O4251" s="161"/>
      <c r="P4251" s="161"/>
      <c r="Q4251" s="161"/>
      <c r="S4251" s="156"/>
      <c r="T4251" s="156"/>
      <c r="U4251" s="156"/>
      <c r="AJ4251" s="156"/>
      <c r="AK4251" s="156"/>
      <c r="AL4251" s="156"/>
      <c r="AM4251" s="156"/>
      <c r="AN4251" s="156"/>
      <c r="AO4251" s="156"/>
      <c r="AP4251" s="156"/>
      <c r="AQ4251" s="156"/>
      <c r="AR4251" s="156"/>
    </row>
    <row r="4252">
      <c r="A4252" s="152"/>
      <c r="B4252" s="152"/>
      <c r="E4252" s="156"/>
      <c r="F4252" s="156"/>
      <c r="I4252" s="152"/>
      <c r="J4252" s="152"/>
      <c r="O4252" s="161"/>
      <c r="P4252" s="161"/>
      <c r="Q4252" s="161"/>
      <c r="S4252" s="156"/>
      <c r="T4252" s="156"/>
      <c r="U4252" s="156"/>
      <c r="AJ4252" s="156"/>
      <c r="AK4252" s="156"/>
      <c r="AL4252" s="156"/>
      <c r="AM4252" s="156"/>
      <c r="AN4252" s="156"/>
      <c r="AO4252" s="156"/>
      <c r="AP4252" s="156"/>
      <c r="AQ4252" s="156"/>
      <c r="AR4252" s="156"/>
    </row>
    <row r="4253">
      <c r="A4253" s="152"/>
      <c r="B4253" s="152"/>
      <c r="E4253" s="156"/>
      <c r="F4253" s="156"/>
      <c r="I4253" s="152"/>
      <c r="J4253" s="152"/>
      <c r="O4253" s="161"/>
      <c r="P4253" s="161"/>
      <c r="Q4253" s="161"/>
      <c r="S4253" s="156"/>
      <c r="T4253" s="156"/>
      <c r="U4253" s="156"/>
      <c r="AJ4253" s="156"/>
      <c r="AK4253" s="156"/>
      <c r="AL4253" s="156"/>
      <c r="AM4253" s="156"/>
      <c r="AN4253" s="156"/>
      <c r="AO4253" s="156"/>
      <c r="AP4253" s="156"/>
      <c r="AQ4253" s="156"/>
      <c r="AR4253" s="156"/>
    </row>
    <row r="4254">
      <c r="A4254" s="152"/>
      <c r="B4254" s="152"/>
      <c r="E4254" s="156"/>
      <c r="F4254" s="156"/>
      <c r="I4254" s="152"/>
      <c r="J4254" s="152"/>
      <c r="O4254" s="161"/>
      <c r="P4254" s="161"/>
      <c r="Q4254" s="161"/>
      <c r="S4254" s="156"/>
      <c r="T4254" s="156"/>
      <c r="U4254" s="156"/>
      <c r="AJ4254" s="156"/>
      <c r="AK4254" s="156"/>
      <c r="AL4254" s="156"/>
      <c r="AM4254" s="156"/>
      <c r="AN4254" s="156"/>
      <c r="AO4254" s="156"/>
      <c r="AP4254" s="156"/>
      <c r="AQ4254" s="156"/>
      <c r="AR4254" s="156"/>
    </row>
    <row r="4255">
      <c r="A4255" s="152"/>
      <c r="B4255" s="152"/>
      <c r="E4255" s="156"/>
      <c r="F4255" s="156"/>
      <c r="I4255" s="152"/>
      <c r="J4255" s="152"/>
      <c r="O4255" s="161"/>
      <c r="P4255" s="161"/>
      <c r="Q4255" s="161"/>
      <c r="S4255" s="156"/>
      <c r="T4255" s="156"/>
      <c r="U4255" s="156"/>
      <c r="AJ4255" s="156"/>
      <c r="AK4255" s="156"/>
      <c r="AL4255" s="156"/>
      <c r="AM4255" s="156"/>
      <c r="AN4255" s="156"/>
      <c r="AO4255" s="156"/>
      <c r="AP4255" s="156"/>
      <c r="AQ4255" s="156"/>
      <c r="AR4255" s="156"/>
    </row>
    <row r="4256">
      <c r="A4256" s="152"/>
      <c r="B4256" s="152"/>
      <c r="E4256" s="156"/>
      <c r="F4256" s="156"/>
      <c r="I4256" s="152"/>
      <c r="J4256" s="152"/>
      <c r="O4256" s="161"/>
      <c r="P4256" s="161"/>
      <c r="Q4256" s="161"/>
      <c r="S4256" s="156"/>
      <c r="T4256" s="156"/>
      <c r="U4256" s="156"/>
      <c r="AJ4256" s="156"/>
      <c r="AK4256" s="156"/>
      <c r="AL4256" s="156"/>
      <c r="AM4256" s="156"/>
      <c r="AN4256" s="156"/>
      <c r="AO4256" s="156"/>
      <c r="AP4256" s="156"/>
      <c r="AQ4256" s="156"/>
      <c r="AR4256" s="156"/>
    </row>
    <row r="4257">
      <c r="A4257" s="152"/>
      <c r="B4257" s="152"/>
      <c r="E4257" s="156"/>
      <c r="F4257" s="156"/>
      <c r="I4257" s="152"/>
      <c r="J4257" s="152"/>
      <c r="O4257" s="161"/>
      <c r="P4257" s="161"/>
      <c r="Q4257" s="161"/>
      <c r="S4257" s="156"/>
      <c r="T4257" s="156"/>
      <c r="U4257" s="156"/>
      <c r="AJ4257" s="156"/>
      <c r="AK4257" s="156"/>
      <c r="AL4257" s="156"/>
      <c r="AM4257" s="156"/>
      <c r="AN4257" s="156"/>
      <c r="AO4257" s="156"/>
      <c r="AP4257" s="156"/>
      <c r="AQ4257" s="156"/>
      <c r="AR4257" s="156"/>
    </row>
    <row r="4258">
      <c r="A4258" s="152"/>
      <c r="B4258" s="152"/>
      <c r="E4258" s="156"/>
      <c r="F4258" s="156"/>
      <c r="I4258" s="152"/>
      <c r="J4258" s="152"/>
      <c r="O4258" s="161"/>
      <c r="P4258" s="161"/>
      <c r="Q4258" s="161"/>
      <c r="S4258" s="156"/>
      <c r="T4258" s="156"/>
      <c r="U4258" s="156"/>
      <c r="AJ4258" s="156"/>
      <c r="AK4258" s="156"/>
      <c r="AL4258" s="156"/>
      <c r="AM4258" s="156"/>
      <c r="AN4258" s="156"/>
      <c r="AO4258" s="156"/>
      <c r="AP4258" s="156"/>
      <c r="AQ4258" s="156"/>
      <c r="AR4258" s="156"/>
    </row>
    <row r="4259">
      <c r="A4259" s="152"/>
      <c r="B4259" s="152"/>
      <c r="E4259" s="156"/>
      <c r="F4259" s="156"/>
      <c r="I4259" s="152"/>
      <c r="J4259" s="152"/>
      <c r="O4259" s="161"/>
      <c r="P4259" s="161"/>
      <c r="Q4259" s="161"/>
      <c r="S4259" s="156"/>
      <c r="T4259" s="156"/>
      <c r="U4259" s="156"/>
      <c r="AJ4259" s="156"/>
      <c r="AK4259" s="156"/>
      <c r="AL4259" s="156"/>
      <c r="AM4259" s="156"/>
      <c r="AN4259" s="156"/>
      <c r="AO4259" s="156"/>
      <c r="AP4259" s="156"/>
      <c r="AQ4259" s="156"/>
      <c r="AR4259" s="156"/>
    </row>
    <row r="4260">
      <c r="A4260" s="152"/>
      <c r="B4260" s="152"/>
      <c r="E4260" s="156"/>
      <c r="F4260" s="156"/>
      <c r="I4260" s="152"/>
      <c r="J4260" s="152"/>
      <c r="O4260" s="161"/>
      <c r="P4260" s="161"/>
      <c r="Q4260" s="161"/>
      <c r="S4260" s="156"/>
      <c r="T4260" s="156"/>
      <c r="U4260" s="156"/>
      <c r="AJ4260" s="156"/>
      <c r="AK4260" s="156"/>
      <c r="AL4260" s="156"/>
      <c r="AM4260" s="156"/>
      <c r="AN4260" s="156"/>
      <c r="AO4260" s="156"/>
      <c r="AP4260" s="156"/>
      <c r="AQ4260" s="156"/>
      <c r="AR4260" s="156"/>
    </row>
    <row r="4261">
      <c r="A4261" s="152"/>
      <c r="B4261" s="152"/>
      <c r="E4261" s="156"/>
      <c r="F4261" s="156"/>
      <c r="I4261" s="152"/>
      <c r="J4261" s="152"/>
      <c r="O4261" s="161"/>
      <c r="P4261" s="161"/>
      <c r="Q4261" s="161"/>
      <c r="S4261" s="156"/>
      <c r="T4261" s="156"/>
      <c r="U4261" s="156"/>
      <c r="AJ4261" s="156"/>
      <c r="AK4261" s="156"/>
      <c r="AL4261" s="156"/>
      <c r="AM4261" s="156"/>
      <c r="AN4261" s="156"/>
      <c r="AO4261" s="156"/>
      <c r="AP4261" s="156"/>
      <c r="AQ4261" s="156"/>
      <c r="AR4261" s="156"/>
    </row>
    <row r="4262">
      <c r="A4262" s="152"/>
      <c r="B4262" s="152"/>
      <c r="E4262" s="156"/>
      <c r="F4262" s="156"/>
      <c r="I4262" s="152"/>
      <c r="J4262" s="152"/>
      <c r="O4262" s="161"/>
      <c r="P4262" s="161"/>
      <c r="Q4262" s="161"/>
      <c r="S4262" s="156"/>
      <c r="T4262" s="156"/>
      <c r="U4262" s="156"/>
      <c r="AJ4262" s="156"/>
      <c r="AK4262" s="156"/>
      <c r="AL4262" s="156"/>
      <c r="AM4262" s="156"/>
      <c r="AN4262" s="156"/>
      <c r="AO4262" s="156"/>
      <c r="AP4262" s="156"/>
      <c r="AQ4262" s="156"/>
      <c r="AR4262" s="156"/>
    </row>
    <row r="4263">
      <c r="A4263" s="152"/>
      <c r="B4263" s="152"/>
      <c r="E4263" s="156"/>
      <c r="F4263" s="156"/>
      <c r="I4263" s="152"/>
      <c r="J4263" s="152"/>
      <c r="O4263" s="161"/>
      <c r="P4263" s="161"/>
      <c r="Q4263" s="161"/>
      <c r="S4263" s="156"/>
      <c r="T4263" s="156"/>
      <c r="U4263" s="156"/>
      <c r="AJ4263" s="156"/>
      <c r="AK4263" s="156"/>
      <c r="AL4263" s="156"/>
      <c r="AM4263" s="156"/>
      <c r="AN4263" s="156"/>
      <c r="AO4263" s="156"/>
      <c r="AP4263" s="156"/>
      <c r="AQ4263" s="156"/>
      <c r="AR4263" s="156"/>
    </row>
    <row r="4264">
      <c r="A4264" s="152"/>
      <c r="B4264" s="152"/>
      <c r="E4264" s="156"/>
      <c r="F4264" s="156"/>
      <c r="I4264" s="152"/>
      <c r="J4264" s="152"/>
      <c r="O4264" s="161"/>
      <c r="P4264" s="161"/>
      <c r="Q4264" s="161"/>
      <c r="S4264" s="156"/>
      <c r="T4264" s="156"/>
      <c r="U4264" s="156"/>
      <c r="AJ4264" s="156"/>
      <c r="AK4264" s="156"/>
      <c r="AL4264" s="156"/>
      <c r="AM4264" s="156"/>
      <c r="AN4264" s="156"/>
      <c r="AO4264" s="156"/>
      <c r="AP4264" s="156"/>
      <c r="AQ4264" s="156"/>
      <c r="AR4264" s="156"/>
    </row>
    <row r="4265">
      <c r="A4265" s="152"/>
      <c r="B4265" s="152"/>
      <c r="E4265" s="156"/>
      <c r="F4265" s="156"/>
      <c r="I4265" s="152"/>
      <c r="J4265" s="152"/>
      <c r="O4265" s="161"/>
      <c r="P4265" s="161"/>
      <c r="Q4265" s="161"/>
      <c r="S4265" s="156"/>
      <c r="T4265" s="156"/>
      <c r="U4265" s="156"/>
      <c r="AJ4265" s="156"/>
      <c r="AK4265" s="156"/>
      <c r="AL4265" s="156"/>
      <c r="AM4265" s="156"/>
      <c r="AN4265" s="156"/>
      <c r="AO4265" s="156"/>
      <c r="AP4265" s="156"/>
      <c r="AQ4265" s="156"/>
      <c r="AR4265" s="156"/>
    </row>
    <row r="4266">
      <c r="A4266" s="152"/>
      <c r="B4266" s="152"/>
      <c r="E4266" s="156"/>
      <c r="F4266" s="156"/>
      <c r="I4266" s="152"/>
      <c r="J4266" s="152"/>
      <c r="O4266" s="161"/>
      <c r="P4266" s="161"/>
      <c r="Q4266" s="161"/>
      <c r="S4266" s="156"/>
      <c r="T4266" s="156"/>
      <c r="U4266" s="156"/>
      <c r="AJ4266" s="156"/>
      <c r="AK4266" s="156"/>
      <c r="AL4266" s="156"/>
      <c r="AM4266" s="156"/>
      <c r="AN4266" s="156"/>
      <c r="AO4266" s="156"/>
      <c r="AP4266" s="156"/>
      <c r="AQ4266" s="156"/>
      <c r="AR4266" s="156"/>
    </row>
    <row r="4267">
      <c r="A4267" s="152"/>
      <c r="B4267" s="152"/>
      <c r="E4267" s="156"/>
      <c r="F4267" s="156"/>
      <c r="I4267" s="152"/>
      <c r="J4267" s="152"/>
      <c r="O4267" s="161"/>
      <c r="P4267" s="161"/>
      <c r="Q4267" s="161"/>
      <c r="S4267" s="156"/>
      <c r="T4267" s="156"/>
      <c r="U4267" s="156"/>
      <c r="AJ4267" s="156"/>
      <c r="AK4267" s="156"/>
      <c r="AL4267" s="156"/>
      <c r="AM4267" s="156"/>
      <c r="AN4267" s="156"/>
      <c r="AO4267" s="156"/>
      <c r="AP4267" s="156"/>
      <c r="AQ4267" s="156"/>
      <c r="AR4267" s="156"/>
    </row>
    <row r="4268">
      <c r="A4268" s="152"/>
      <c r="B4268" s="152"/>
      <c r="E4268" s="156"/>
      <c r="F4268" s="156"/>
      <c r="I4268" s="152"/>
      <c r="J4268" s="152"/>
      <c r="O4268" s="161"/>
      <c r="P4268" s="161"/>
      <c r="Q4268" s="161"/>
      <c r="S4268" s="156"/>
      <c r="T4268" s="156"/>
      <c r="U4268" s="156"/>
      <c r="AJ4268" s="156"/>
      <c r="AK4268" s="156"/>
      <c r="AL4268" s="156"/>
      <c r="AM4268" s="156"/>
      <c r="AN4268" s="156"/>
      <c r="AO4268" s="156"/>
      <c r="AP4268" s="156"/>
      <c r="AQ4268" s="156"/>
      <c r="AR4268" s="156"/>
    </row>
    <row r="4269">
      <c r="A4269" s="152"/>
      <c r="B4269" s="152"/>
      <c r="E4269" s="156"/>
      <c r="F4269" s="156"/>
      <c r="I4269" s="152"/>
      <c r="J4269" s="152"/>
      <c r="O4269" s="161"/>
      <c r="P4269" s="161"/>
      <c r="Q4269" s="161"/>
      <c r="S4269" s="156"/>
      <c r="T4269" s="156"/>
      <c r="U4269" s="156"/>
      <c r="AJ4269" s="156"/>
      <c r="AK4269" s="156"/>
      <c r="AL4269" s="156"/>
      <c r="AM4269" s="156"/>
      <c r="AN4269" s="156"/>
      <c r="AO4269" s="156"/>
      <c r="AP4269" s="156"/>
      <c r="AQ4269" s="156"/>
      <c r="AR4269" s="156"/>
    </row>
    <row r="4270">
      <c r="A4270" s="152"/>
      <c r="B4270" s="152"/>
      <c r="E4270" s="156"/>
      <c r="F4270" s="156"/>
      <c r="I4270" s="152"/>
      <c r="J4270" s="152"/>
      <c r="O4270" s="161"/>
      <c r="P4270" s="161"/>
      <c r="Q4270" s="161"/>
      <c r="S4270" s="156"/>
      <c r="T4270" s="156"/>
      <c r="U4270" s="156"/>
      <c r="AJ4270" s="156"/>
      <c r="AK4270" s="156"/>
      <c r="AL4270" s="156"/>
      <c r="AM4270" s="156"/>
      <c r="AN4270" s="156"/>
      <c r="AO4270" s="156"/>
      <c r="AP4270" s="156"/>
      <c r="AQ4270" s="156"/>
      <c r="AR4270" s="156"/>
    </row>
    <row r="4271">
      <c r="A4271" s="152"/>
      <c r="B4271" s="152"/>
      <c r="E4271" s="156"/>
      <c r="F4271" s="156"/>
      <c r="I4271" s="152"/>
      <c r="J4271" s="152"/>
      <c r="O4271" s="161"/>
      <c r="P4271" s="161"/>
      <c r="Q4271" s="161"/>
      <c r="S4271" s="156"/>
      <c r="T4271" s="156"/>
      <c r="U4271" s="156"/>
      <c r="AJ4271" s="156"/>
      <c r="AK4271" s="156"/>
      <c r="AL4271" s="156"/>
      <c r="AM4271" s="156"/>
      <c r="AN4271" s="156"/>
      <c r="AO4271" s="156"/>
      <c r="AP4271" s="156"/>
      <c r="AQ4271" s="156"/>
      <c r="AR4271" s="156"/>
    </row>
    <row r="4272">
      <c r="A4272" s="152"/>
      <c r="B4272" s="152"/>
      <c r="E4272" s="156"/>
      <c r="F4272" s="156"/>
      <c r="I4272" s="152"/>
      <c r="J4272" s="152"/>
      <c r="O4272" s="161"/>
      <c r="P4272" s="161"/>
      <c r="Q4272" s="161"/>
      <c r="S4272" s="156"/>
      <c r="T4272" s="156"/>
      <c r="U4272" s="156"/>
      <c r="AJ4272" s="156"/>
      <c r="AK4272" s="156"/>
      <c r="AL4272" s="156"/>
      <c r="AM4272" s="156"/>
      <c r="AN4272" s="156"/>
      <c r="AO4272" s="156"/>
      <c r="AP4272" s="156"/>
      <c r="AQ4272" s="156"/>
      <c r="AR4272" s="156"/>
    </row>
    <row r="4273">
      <c r="A4273" s="152"/>
      <c r="B4273" s="152"/>
      <c r="E4273" s="156"/>
      <c r="F4273" s="156"/>
      <c r="I4273" s="152"/>
      <c r="J4273" s="152"/>
      <c r="O4273" s="161"/>
      <c r="P4273" s="161"/>
      <c r="Q4273" s="161"/>
      <c r="S4273" s="156"/>
      <c r="T4273" s="156"/>
      <c r="U4273" s="156"/>
      <c r="AJ4273" s="156"/>
      <c r="AK4273" s="156"/>
      <c r="AL4273" s="156"/>
      <c r="AM4273" s="156"/>
      <c r="AN4273" s="156"/>
      <c r="AO4273" s="156"/>
      <c r="AP4273" s="156"/>
      <c r="AQ4273" s="156"/>
      <c r="AR4273" s="156"/>
    </row>
    <row r="4274">
      <c r="A4274" s="152"/>
      <c r="B4274" s="152"/>
      <c r="E4274" s="156"/>
      <c r="F4274" s="156"/>
      <c r="I4274" s="152"/>
      <c r="J4274" s="152"/>
      <c r="O4274" s="161"/>
      <c r="P4274" s="161"/>
      <c r="Q4274" s="161"/>
      <c r="S4274" s="156"/>
      <c r="T4274" s="156"/>
      <c r="U4274" s="156"/>
      <c r="AJ4274" s="156"/>
      <c r="AK4274" s="156"/>
      <c r="AL4274" s="156"/>
      <c r="AM4274" s="156"/>
      <c r="AN4274" s="156"/>
      <c r="AO4274" s="156"/>
      <c r="AP4274" s="156"/>
      <c r="AQ4274" s="156"/>
      <c r="AR4274" s="156"/>
    </row>
    <row r="4275">
      <c r="A4275" s="152"/>
      <c r="B4275" s="152"/>
      <c r="E4275" s="156"/>
      <c r="F4275" s="156"/>
      <c r="I4275" s="152"/>
      <c r="J4275" s="152"/>
      <c r="O4275" s="161"/>
      <c r="P4275" s="161"/>
      <c r="Q4275" s="161"/>
      <c r="S4275" s="156"/>
      <c r="T4275" s="156"/>
      <c r="U4275" s="156"/>
      <c r="AJ4275" s="156"/>
      <c r="AK4275" s="156"/>
      <c r="AL4275" s="156"/>
      <c r="AM4275" s="156"/>
      <c r="AN4275" s="156"/>
      <c r="AO4275" s="156"/>
      <c r="AP4275" s="156"/>
      <c r="AQ4275" s="156"/>
      <c r="AR4275" s="156"/>
    </row>
    <row r="4276">
      <c r="A4276" s="152"/>
      <c r="B4276" s="152"/>
      <c r="E4276" s="156"/>
      <c r="F4276" s="156"/>
      <c r="I4276" s="152"/>
      <c r="J4276" s="152"/>
      <c r="O4276" s="161"/>
      <c r="P4276" s="161"/>
      <c r="Q4276" s="161"/>
      <c r="S4276" s="156"/>
      <c r="T4276" s="156"/>
      <c r="U4276" s="156"/>
      <c r="AJ4276" s="156"/>
      <c r="AK4276" s="156"/>
      <c r="AL4276" s="156"/>
      <c r="AM4276" s="156"/>
      <c r="AN4276" s="156"/>
      <c r="AO4276" s="156"/>
      <c r="AP4276" s="156"/>
      <c r="AQ4276" s="156"/>
      <c r="AR4276" s="156"/>
    </row>
    <row r="4277">
      <c r="A4277" s="152"/>
      <c r="B4277" s="152"/>
      <c r="E4277" s="156"/>
      <c r="F4277" s="156"/>
      <c r="I4277" s="152"/>
      <c r="J4277" s="152"/>
      <c r="O4277" s="161"/>
      <c r="P4277" s="161"/>
      <c r="Q4277" s="161"/>
      <c r="S4277" s="156"/>
      <c r="T4277" s="156"/>
      <c r="U4277" s="156"/>
      <c r="AJ4277" s="156"/>
      <c r="AK4277" s="156"/>
      <c r="AL4277" s="156"/>
      <c r="AM4277" s="156"/>
      <c r="AN4277" s="156"/>
      <c r="AO4277" s="156"/>
      <c r="AP4277" s="156"/>
      <c r="AQ4277" s="156"/>
      <c r="AR4277" s="156"/>
    </row>
    <row r="4278">
      <c r="A4278" s="152"/>
      <c r="B4278" s="152"/>
      <c r="E4278" s="156"/>
      <c r="F4278" s="156"/>
      <c r="I4278" s="152"/>
      <c r="J4278" s="152"/>
      <c r="O4278" s="161"/>
      <c r="P4278" s="161"/>
      <c r="Q4278" s="161"/>
      <c r="S4278" s="156"/>
      <c r="T4278" s="156"/>
      <c r="U4278" s="156"/>
      <c r="AJ4278" s="156"/>
      <c r="AK4278" s="156"/>
      <c r="AL4278" s="156"/>
      <c r="AM4278" s="156"/>
      <c r="AN4278" s="156"/>
      <c r="AO4278" s="156"/>
      <c r="AP4278" s="156"/>
      <c r="AQ4278" s="156"/>
      <c r="AR4278" s="156"/>
    </row>
    <row r="4279">
      <c r="A4279" s="152"/>
      <c r="B4279" s="152"/>
      <c r="E4279" s="156"/>
      <c r="F4279" s="156"/>
      <c r="I4279" s="152"/>
      <c r="J4279" s="152"/>
      <c r="O4279" s="161"/>
      <c r="P4279" s="161"/>
      <c r="Q4279" s="161"/>
      <c r="S4279" s="156"/>
      <c r="T4279" s="156"/>
      <c r="U4279" s="156"/>
      <c r="AJ4279" s="156"/>
      <c r="AK4279" s="156"/>
      <c r="AL4279" s="156"/>
      <c r="AM4279" s="156"/>
      <c r="AN4279" s="156"/>
      <c r="AO4279" s="156"/>
      <c r="AP4279" s="156"/>
      <c r="AQ4279" s="156"/>
      <c r="AR4279" s="156"/>
    </row>
    <row r="4280">
      <c r="A4280" s="152"/>
      <c r="B4280" s="152"/>
      <c r="E4280" s="156"/>
      <c r="F4280" s="156"/>
      <c r="I4280" s="152"/>
      <c r="J4280" s="152"/>
      <c r="O4280" s="161"/>
      <c r="P4280" s="161"/>
      <c r="Q4280" s="161"/>
      <c r="S4280" s="156"/>
      <c r="T4280" s="156"/>
      <c r="U4280" s="156"/>
      <c r="AJ4280" s="156"/>
      <c r="AK4280" s="156"/>
      <c r="AL4280" s="156"/>
      <c r="AM4280" s="156"/>
      <c r="AN4280" s="156"/>
      <c r="AO4280" s="156"/>
      <c r="AP4280" s="156"/>
      <c r="AQ4280" s="156"/>
      <c r="AR4280" s="156"/>
    </row>
    <row r="4281">
      <c r="A4281" s="152"/>
      <c r="B4281" s="152"/>
      <c r="E4281" s="156"/>
      <c r="F4281" s="156"/>
      <c r="I4281" s="152"/>
      <c r="J4281" s="152"/>
      <c r="O4281" s="161"/>
      <c r="P4281" s="161"/>
      <c r="Q4281" s="161"/>
      <c r="S4281" s="156"/>
      <c r="T4281" s="156"/>
      <c r="U4281" s="156"/>
      <c r="AJ4281" s="156"/>
      <c r="AK4281" s="156"/>
      <c r="AL4281" s="156"/>
      <c r="AM4281" s="156"/>
      <c r="AN4281" s="156"/>
      <c r="AO4281" s="156"/>
      <c r="AP4281" s="156"/>
      <c r="AQ4281" s="156"/>
      <c r="AR4281" s="156"/>
    </row>
    <row r="4282">
      <c r="A4282" s="152"/>
      <c r="B4282" s="152"/>
      <c r="E4282" s="156"/>
      <c r="F4282" s="156"/>
      <c r="I4282" s="152"/>
      <c r="J4282" s="152"/>
      <c r="O4282" s="161"/>
      <c r="P4282" s="161"/>
      <c r="Q4282" s="161"/>
      <c r="S4282" s="156"/>
      <c r="T4282" s="156"/>
      <c r="U4282" s="156"/>
      <c r="AJ4282" s="156"/>
      <c r="AK4282" s="156"/>
      <c r="AL4282" s="156"/>
      <c r="AM4282" s="156"/>
      <c r="AN4282" s="156"/>
      <c r="AO4282" s="156"/>
      <c r="AP4282" s="156"/>
      <c r="AQ4282" s="156"/>
      <c r="AR4282" s="156"/>
    </row>
    <row r="4283">
      <c r="A4283" s="152"/>
      <c r="B4283" s="152"/>
      <c r="E4283" s="156"/>
      <c r="F4283" s="156"/>
      <c r="I4283" s="152"/>
      <c r="J4283" s="152"/>
      <c r="O4283" s="161"/>
      <c r="P4283" s="161"/>
      <c r="Q4283" s="161"/>
      <c r="S4283" s="156"/>
      <c r="T4283" s="156"/>
      <c r="U4283" s="156"/>
      <c r="AJ4283" s="156"/>
      <c r="AK4283" s="156"/>
      <c r="AL4283" s="156"/>
      <c r="AM4283" s="156"/>
      <c r="AN4283" s="156"/>
      <c r="AO4283" s="156"/>
      <c r="AP4283" s="156"/>
      <c r="AQ4283" s="156"/>
      <c r="AR4283" s="156"/>
    </row>
    <row r="4284">
      <c r="A4284" s="152"/>
      <c r="B4284" s="152"/>
      <c r="E4284" s="156"/>
      <c r="F4284" s="156"/>
      <c r="I4284" s="152"/>
      <c r="J4284" s="152"/>
      <c r="O4284" s="161"/>
      <c r="P4284" s="161"/>
      <c r="Q4284" s="161"/>
      <c r="S4284" s="156"/>
      <c r="T4284" s="156"/>
      <c r="U4284" s="156"/>
      <c r="AJ4284" s="156"/>
      <c r="AK4284" s="156"/>
      <c r="AL4284" s="156"/>
      <c r="AM4284" s="156"/>
      <c r="AN4284" s="156"/>
      <c r="AO4284" s="156"/>
      <c r="AP4284" s="156"/>
      <c r="AQ4284" s="156"/>
      <c r="AR4284" s="156"/>
    </row>
    <row r="4285">
      <c r="A4285" s="152"/>
      <c r="B4285" s="152"/>
      <c r="E4285" s="156"/>
      <c r="F4285" s="156"/>
      <c r="I4285" s="152"/>
      <c r="J4285" s="152"/>
      <c r="O4285" s="161"/>
      <c r="P4285" s="161"/>
      <c r="Q4285" s="161"/>
      <c r="S4285" s="156"/>
      <c r="T4285" s="156"/>
      <c r="U4285" s="156"/>
      <c r="AJ4285" s="156"/>
      <c r="AK4285" s="156"/>
      <c r="AL4285" s="156"/>
      <c r="AM4285" s="156"/>
      <c r="AN4285" s="156"/>
      <c r="AO4285" s="156"/>
      <c r="AP4285" s="156"/>
      <c r="AQ4285" s="156"/>
      <c r="AR4285" s="156"/>
    </row>
    <row r="4286">
      <c r="A4286" s="152"/>
      <c r="B4286" s="152"/>
      <c r="E4286" s="156"/>
      <c r="F4286" s="156"/>
      <c r="I4286" s="152"/>
      <c r="J4286" s="152"/>
      <c r="O4286" s="161"/>
      <c r="P4286" s="161"/>
      <c r="Q4286" s="161"/>
      <c r="S4286" s="156"/>
      <c r="T4286" s="156"/>
      <c r="U4286" s="156"/>
      <c r="AJ4286" s="156"/>
      <c r="AK4286" s="156"/>
      <c r="AL4286" s="156"/>
      <c r="AM4286" s="156"/>
      <c r="AN4286" s="156"/>
      <c r="AO4286" s="156"/>
      <c r="AP4286" s="156"/>
      <c r="AQ4286" s="156"/>
      <c r="AR4286" s="156"/>
    </row>
    <row r="4287">
      <c r="A4287" s="152"/>
      <c r="B4287" s="152"/>
      <c r="E4287" s="156"/>
      <c r="F4287" s="156"/>
      <c r="I4287" s="152"/>
      <c r="J4287" s="152"/>
      <c r="O4287" s="161"/>
      <c r="P4287" s="161"/>
      <c r="Q4287" s="161"/>
      <c r="S4287" s="156"/>
      <c r="T4287" s="156"/>
      <c r="U4287" s="156"/>
      <c r="AJ4287" s="156"/>
      <c r="AK4287" s="156"/>
      <c r="AL4287" s="156"/>
      <c r="AM4287" s="156"/>
      <c r="AN4287" s="156"/>
      <c r="AO4287" s="156"/>
      <c r="AP4287" s="156"/>
      <c r="AQ4287" s="156"/>
      <c r="AR4287" s="156"/>
    </row>
    <row r="4288">
      <c r="A4288" s="152"/>
      <c r="B4288" s="152"/>
      <c r="E4288" s="156"/>
      <c r="F4288" s="156"/>
      <c r="I4288" s="152"/>
      <c r="J4288" s="152"/>
      <c r="O4288" s="161"/>
      <c r="P4288" s="161"/>
      <c r="Q4288" s="161"/>
      <c r="S4288" s="156"/>
      <c r="T4288" s="156"/>
      <c r="U4288" s="156"/>
      <c r="AJ4288" s="156"/>
      <c r="AK4288" s="156"/>
      <c r="AL4288" s="156"/>
      <c r="AM4288" s="156"/>
      <c r="AN4288" s="156"/>
      <c r="AO4288" s="156"/>
      <c r="AP4288" s="156"/>
      <c r="AQ4288" s="156"/>
      <c r="AR4288" s="156"/>
    </row>
    <row r="4289">
      <c r="A4289" s="152"/>
      <c r="B4289" s="152"/>
      <c r="E4289" s="156"/>
      <c r="F4289" s="156"/>
      <c r="I4289" s="152"/>
      <c r="J4289" s="152"/>
      <c r="O4289" s="161"/>
      <c r="P4289" s="161"/>
      <c r="Q4289" s="161"/>
      <c r="S4289" s="156"/>
      <c r="T4289" s="156"/>
      <c r="U4289" s="156"/>
      <c r="AJ4289" s="156"/>
      <c r="AK4289" s="156"/>
      <c r="AL4289" s="156"/>
      <c r="AM4289" s="156"/>
      <c r="AN4289" s="156"/>
      <c r="AO4289" s="156"/>
      <c r="AP4289" s="156"/>
      <c r="AQ4289" s="156"/>
      <c r="AR4289" s="156"/>
    </row>
    <row r="4290">
      <c r="A4290" s="152"/>
      <c r="B4290" s="152"/>
      <c r="E4290" s="156"/>
      <c r="F4290" s="156"/>
      <c r="I4290" s="152"/>
      <c r="J4290" s="152"/>
      <c r="O4290" s="161"/>
      <c r="P4290" s="161"/>
      <c r="Q4290" s="161"/>
      <c r="S4290" s="156"/>
      <c r="T4290" s="156"/>
      <c r="U4290" s="156"/>
      <c r="AJ4290" s="156"/>
      <c r="AK4290" s="156"/>
      <c r="AL4290" s="156"/>
      <c r="AM4290" s="156"/>
      <c r="AN4290" s="156"/>
      <c r="AO4290" s="156"/>
      <c r="AP4290" s="156"/>
      <c r="AQ4290" s="156"/>
      <c r="AR4290" s="156"/>
    </row>
    <row r="4291">
      <c r="A4291" s="152"/>
      <c r="B4291" s="152"/>
      <c r="E4291" s="156"/>
      <c r="F4291" s="156"/>
      <c r="I4291" s="152"/>
      <c r="J4291" s="152"/>
      <c r="O4291" s="161"/>
      <c r="P4291" s="161"/>
      <c r="Q4291" s="161"/>
      <c r="S4291" s="156"/>
      <c r="T4291" s="156"/>
      <c r="U4291" s="156"/>
      <c r="AJ4291" s="156"/>
      <c r="AK4291" s="156"/>
      <c r="AL4291" s="156"/>
      <c r="AM4291" s="156"/>
      <c r="AN4291" s="156"/>
      <c r="AO4291" s="156"/>
      <c r="AP4291" s="156"/>
      <c r="AQ4291" s="156"/>
      <c r="AR4291" s="156"/>
    </row>
    <row r="4292">
      <c r="A4292" s="152"/>
      <c r="B4292" s="152"/>
      <c r="E4292" s="156"/>
      <c r="F4292" s="156"/>
      <c r="I4292" s="152"/>
      <c r="J4292" s="152"/>
      <c r="O4292" s="161"/>
      <c r="P4292" s="161"/>
      <c r="Q4292" s="161"/>
      <c r="S4292" s="156"/>
      <c r="T4292" s="156"/>
      <c r="U4292" s="156"/>
      <c r="AJ4292" s="156"/>
      <c r="AK4292" s="156"/>
      <c r="AL4292" s="156"/>
      <c r="AM4292" s="156"/>
      <c r="AN4292" s="156"/>
      <c r="AO4292" s="156"/>
      <c r="AP4292" s="156"/>
      <c r="AQ4292" s="156"/>
      <c r="AR4292" s="156"/>
    </row>
    <row r="4293">
      <c r="A4293" s="152"/>
      <c r="B4293" s="152"/>
      <c r="E4293" s="156"/>
      <c r="F4293" s="156"/>
      <c r="I4293" s="152"/>
      <c r="J4293" s="152"/>
      <c r="O4293" s="161"/>
      <c r="P4293" s="161"/>
      <c r="Q4293" s="161"/>
      <c r="S4293" s="156"/>
      <c r="T4293" s="156"/>
      <c r="U4293" s="156"/>
      <c r="AJ4293" s="156"/>
      <c r="AK4293" s="156"/>
      <c r="AL4293" s="156"/>
      <c r="AM4293" s="156"/>
      <c r="AN4293" s="156"/>
      <c r="AO4293" s="156"/>
      <c r="AP4293" s="156"/>
      <c r="AQ4293" s="156"/>
      <c r="AR4293" s="156"/>
    </row>
    <row r="4294">
      <c r="A4294" s="152"/>
      <c r="B4294" s="152"/>
      <c r="E4294" s="156"/>
      <c r="F4294" s="156"/>
      <c r="I4294" s="152"/>
      <c r="J4294" s="152"/>
      <c r="O4294" s="161"/>
      <c r="P4294" s="161"/>
      <c r="Q4294" s="161"/>
      <c r="S4294" s="156"/>
      <c r="T4294" s="156"/>
      <c r="U4294" s="156"/>
      <c r="AJ4294" s="156"/>
      <c r="AK4294" s="156"/>
      <c r="AL4294" s="156"/>
      <c r="AM4294" s="156"/>
      <c r="AN4294" s="156"/>
      <c r="AO4294" s="156"/>
      <c r="AP4294" s="156"/>
      <c r="AQ4294" s="156"/>
      <c r="AR4294" s="156"/>
    </row>
    <row r="4295">
      <c r="A4295" s="152"/>
      <c r="B4295" s="152"/>
      <c r="E4295" s="156"/>
      <c r="F4295" s="156"/>
      <c r="I4295" s="152"/>
      <c r="J4295" s="152"/>
      <c r="O4295" s="161"/>
      <c r="P4295" s="161"/>
      <c r="Q4295" s="161"/>
      <c r="S4295" s="156"/>
      <c r="T4295" s="156"/>
      <c r="U4295" s="156"/>
      <c r="AJ4295" s="156"/>
      <c r="AK4295" s="156"/>
      <c r="AL4295" s="156"/>
      <c r="AM4295" s="156"/>
      <c r="AN4295" s="156"/>
      <c r="AO4295" s="156"/>
      <c r="AP4295" s="156"/>
      <c r="AQ4295" s="156"/>
      <c r="AR4295" s="156"/>
    </row>
    <row r="4296">
      <c r="A4296" s="152"/>
      <c r="B4296" s="152"/>
      <c r="E4296" s="156"/>
      <c r="F4296" s="156"/>
      <c r="I4296" s="152"/>
      <c r="J4296" s="152"/>
      <c r="O4296" s="161"/>
      <c r="P4296" s="161"/>
      <c r="Q4296" s="161"/>
      <c r="S4296" s="156"/>
      <c r="T4296" s="156"/>
      <c r="U4296" s="156"/>
      <c r="AJ4296" s="156"/>
      <c r="AK4296" s="156"/>
      <c r="AL4296" s="156"/>
      <c r="AM4296" s="156"/>
      <c r="AN4296" s="156"/>
      <c r="AO4296" s="156"/>
      <c r="AP4296" s="156"/>
      <c r="AQ4296" s="156"/>
      <c r="AR4296" s="156"/>
    </row>
    <row r="4297">
      <c r="A4297" s="152"/>
      <c r="B4297" s="152"/>
      <c r="E4297" s="156"/>
      <c r="F4297" s="156"/>
      <c r="I4297" s="152"/>
      <c r="J4297" s="152"/>
      <c r="O4297" s="161"/>
      <c r="P4297" s="161"/>
      <c r="Q4297" s="161"/>
      <c r="S4297" s="156"/>
      <c r="T4297" s="156"/>
      <c r="U4297" s="156"/>
      <c r="AJ4297" s="156"/>
      <c r="AK4297" s="156"/>
      <c r="AL4297" s="156"/>
      <c r="AM4297" s="156"/>
      <c r="AN4297" s="156"/>
      <c r="AO4297" s="156"/>
      <c r="AP4297" s="156"/>
      <c r="AQ4297" s="156"/>
      <c r="AR4297" s="156"/>
    </row>
    <row r="4298">
      <c r="A4298" s="152"/>
      <c r="B4298" s="152"/>
      <c r="E4298" s="156"/>
      <c r="F4298" s="156"/>
      <c r="I4298" s="152"/>
      <c r="J4298" s="152"/>
      <c r="O4298" s="161"/>
      <c r="P4298" s="161"/>
      <c r="Q4298" s="161"/>
      <c r="S4298" s="156"/>
      <c r="T4298" s="156"/>
      <c r="U4298" s="156"/>
      <c r="AJ4298" s="156"/>
      <c r="AK4298" s="156"/>
      <c r="AL4298" s="156"/>
      <c r="AM4298" s="156"/>
      <c r="AN4298" s="156"/>
      <c r="AO4298" s="156"/>
      <c r="AP4298" s="156"/>
      <c r="AQ4298" s="156"/>
      <c r="AR4298" s="156"/>
    </row>
    <row r="4299">
      <c r="A4299" s="152"/>
      <c r="B4299" s="152"/>
      <c r="E4299" s="156"/>
      <c r="F4299" s="156"/>
      <c r="I4299" s="152"/>
      <c r="J4299" s="152"/>
      <c r="O4299" s="161"/>
      <c r="P4299" s="161"/>
      <c r="Q4299" s="161"/>
      <c r="S4299" s="156"/>
      <c r="T4299" s="156"/>
      <c r="U4299" s="156"/>
      <c r="AJ4299" s="156"/>
      <c r="AK4299" s="156"/>
      <c r="AL4299" s="156"/>
      <c r="AM4299" s="156"/>
      <c r="AN4299" s="156"/>
      <c r="AO4299" s="156"/>
      <c r="AP4299" s="156"/>
      <c r="AQ4299" s="156"/>
      <c r="AR4299" s="156"/>
    </row>
    <row r="4300">
      <c r="A4300" s="152"/>
      <c r="B4300" s="152"/>
      <c r="E4300" s="156"/>
      <c r="F4300" s="156"/>
      <c r="I4300" s="152"/>
      <c r="J4300" s="152"/>
      <c r="O4300" s="161"/>
      <c r="P4300" s="161"/>
      <c r="Q4300" s="161"/>
      <c r="S4300" s="156"/>
      <c r="T4300" s="156"/>
      <c r="U4300" s="156"/>
      <c r="AJ4300" s="156"/>
      <c r="AK4300" s="156"/>
      <c r="AL4300" s="156"/>
      <c r="AM4300" s="156"/>
      <c r="AN4300" s="156"/>
      <c r="AO4300" s="156"/>
      <c r="AP4300" s="156"/>
      <c r="AQ4300" s="156"/>
      <c r="AR4300" s="156"/>
    </row>
    <row r="4301">
      <c r="A4301" s="152"/>
      <c r="B4301" s="152"/>
      <c r="E4301" s="156"/>
      <c r="F4301" s="156"/>
      <c r="I4301" s="152"/>
      <c r="J4301" s="152"/>
      <c r="O4301" s="161"/>
      <c r="P4301" s="161"/>
      <c r="Q4301" s="161"/>
      <c r="S4301" s="156"/>
      <c r="T4301" s="156"/>
      <c r="U4301" s="156"/>
      <c r="AJ4301" s="156"/>
      <c r="AK4301" s="156"/>
      <c r="AL4301" s="156"/>
      <c r="AM4301" s="156"/>
      <c r="AN4301" s="156"/>
      <c r="AO4301" s="156"/>
      <c r="AP4301" s="156"/>
      <c r="AQ4301" s="156"/>
      <c r="AR4301" s="156"/>
    </row>
    <row r="4302">
      <c r="A4302" s="152"/>
      <c r="B4302" s="152"/>
      <c r="E4302" s="156"/>
      <c r="F4302" s="156"/>
      <c r="I4302" s="152"/>
      <c r="J4302" s="152"/>
      <c r="O4302" s="161"/>
      <c r="P4302" s="161"/>
      <c r="Q4302" s="161"/>
      <c r="S4302" s="156"/>
      <c r="T4302" s="156"/>
      <c r="U4302" s="156"/>
      <c r="AJ4302" s="156"/>
      <c r="AK4302" s="156"/>
      <c r="AL4302" s="156"/>
      <c r="AM4302" s="156"/>
      <c r="AN4302" s="156"/>
      <c r="AO4302" s="156"/>
      <c r="AP4302" s="156"/>
      <c r="AQ4302" s="156"/>
      <c r="AR4302" s="156"/>
    </row>
    <row r="4303">
      <c r="A4303" s="152"/>
      <c r="B4303" s="152"/>
      <c r="E4303" s="156"/>
      <c r="F4303" s="156"/>
      <c r="I4303" s="152"/>
      <c r="J4303" s="152"/>
      <c r="O4303" s="161"/>
      <c r="P4303" s="161"/>
      <c r="Q4303" s="161"/>
      <c r="S4303" s="156"/>
      <c r="T4303" s="156"/>
      <c r="U4303" s="156"/>
      <c r="AJ4303" s="156"/>
      <c r="AK4303" s="156"/>
      <c r="AL4303" s="156"/>
      <c r="AM4303" s="156"/>
      <c r="AN4303" s="156"/>
      <c r="AO4303" s="156"/>
      <c r="AP4303" s="156"/>
      <c r="AQ4303" s="156"/>
      <c r="AR4303" s="156"/>
    </row>
    <row r="4304">
      <c r="A4304" s="152"/>
      <c r="B4304" s="152"/>
      <c r="E4304" s="156"/>
      <c r="F4304" s="156"/>
      <c r="I4304" s="152"/>
      <c r="J4304" s="152"/>
      <c r="O4304" s="161"/>
      <c r="P4304" s="161"/>
      <c r="Q4304" s="161"/>
      <c r="S4304" s="156"/>
      <c r="T4304" s="156"/>
      <c r="U4304" s="156"/>
      <c r="AJ4304" s="156"/>
      <c r="AK4304" s="156"/>
      <c r="AL4304" s="156"/>
      <c r="AM4304" s="156"/>
      <c r="AN4304" s="156"/>
      <c r="AO4304" s="156"/>
      <c r="AP4304" s="156"/>
      <c r="AQ4304" s="156"/>
      <c r="AR4304" s="156"/>
    </row>
    <row r="4305">
      <c r="A4305" s="152"/>
      <c r="B4305" s="152"/>
      <c r="E4305" s="156"/>
      <c r="F4305" s="156"/>
      <c r="I4305" s="152"/>
      <c r="J4305" s="152"/>
      <c r="O4305" s="161"/>
      <c r="P4305" s="161"/>
      <c r="Q4305" s="161"/>
      <c r="S4305" s="156"/>
      <c r="T4305" s="156"/>
      <c r="U4305" s="156"/>
      <c r="AJ4305" s="156"/>
      <c r="AK4305" s="156"/>
      <c r="AL4305" s="156"/>
      <c r="AM4305" s="156"/>
      <c r="AN4305" s="156"/>
      <c r="AO4305" s="156"/>
      <c r="AP4305" s="156"/>
      <c r="AQ4305" s="156"/>
      <c r="AR4305" s="156"/>
    </row>
    <row r="4306">
      <c r="A4306" s="152"/>
      <c r="B4306" s="152"/>
      <c r="E4306" s="156"/>
      <c r="F4306" s="156"/>
      <c r="I4306" s="152"/>
      <c r="J4306" s="152"/>
      <c r="O4306" s="161"/>
      <c r="P4306" s="161"/>
      <c r="Q4306" s="161"/>
      <c r="S4306" s="156"/>
      <c r="T4306" s="156"/>
      <c r="U4306" s="156"/>
      <c r="AJ4306" s="156"/>
      <c r="AK4306" s="156"/>
      <c r="AL4306" s="156"/>
      <c r="AM4306" s="156"/>
      <c r="AN4306" s="156"/>
      <c r="AO4306" s="156"/>
      <c r="AP4306" s="156"/>
      <c r="AQ4306" s="156"/>
      <c r="AR4306" s="156"/>
    </row>
    <row r="4307">
      <c r="A4307" s="152"/>
      <c r="B4307" s="152"/>
      <c r="E4307" s="156"/>
      <c r="F4307" s="156"/>
      <c r="I4307" s="152"/>
      <c r="J4307" s="152"/>
      <c r="O4307" s="161"/>
      <c r="P4307" s="161"/>
      <c r="Q4307" s="161"/>
      <c r="S4307" s="156"/>
      <c r="T4307" s="156"/>
      <c r="U4307" s="156"/>
      <c r="AJ4307" s="156"/>
      <c r="AK4307" s="156"/>
      <c r="AL4307" s="156"/>
      <c r="AM4307" s="156"/>
      <c r="AN4307" s="156"/>
      <c r="AO4307" s="156"/>
      <c r="AP4307" s="156"/>
      <c r="AQ4307" s="156"/>
      <c r="AR4307" s="156"/>
    </row>
    <row r="4308">
      <c r="A4308" s="152"/>
      <c r="B4308" s="152"/>
      <c r="E4308" s="156"/>
      <c r="F4308" s="156"/>
      <c r="I4308" s="152"/>
      <c r="J4308" s="152"/>
      <c r="O4308" s="161"/>
      <c r="P4308" s="161"/>
      <c r="Q4308" s="161"/>
      <c r="S4308" s="156"/>
      <c r="T4308" s="156"/>
      <c r="U4308" s="156"/>
      <c r="AJ4308" s="156"/>
      <c r="AK4308" s="156"/>
      <c r="AL4308" s="156"/>
      <c r="AM4308" s="156"/>
      <c r="AN4308" s="156"/>
      <c r="AO4308" s="156"/>
      <c r="AP4308" s="156"/>
      <c r="AQ4308" s="156"/>
      <c r="AR4308" s="156"/>
    </row>
    <row r="4309">
      <c r="A4309" s="152"/>
      <c r="B4309" s="152"/>
      <c r="E4309" s="156"/>
      <c r="F4309" s="156"/>
      <c r="I4309" s="152"/>
      <c r="J4309" s="152"/>
      <c r="O4309" s="161"/>
      <c r="P4309" s="161"/>
      <c r="Q4309" s="161"/>
      <c r="S4309" s="156"/>
      <c r="T4309" s="156"/>
      <c r="U4309" s="156"/>
      <c r="AJ4309" s="156"/>
      <c r="AK4309" s="156"/>
      <c r="AL4309" s="156"/>
      <c r="AM4309" s="156"/>
      <c r="AN4309" s="156"/>
      <c r="AO4309" s="156"/>
      <c r="AP4309" s="156"/>
      <c r="AQ4309" s="156"/>
      <c r="AR4309" s="156"/>
    </row>
    <row r="4310">
      <c r="A4310" s="152"/>
      <c r="B4310" s="152"/>
      <c r="E4310" s="156"/>
      <c r="F4310" s="156"/>
      <c r="I4310" s="152"/>
      <c r="J4310" s="152"/>
      <c r="O4310" s="161"/>
      <c r="P4310" s="161"/>
      <c r="Q4310" s="161"/>
      <c r="S4310" s="156"/>
      <c r="T4310" s="156"/>
      <c r="U4310" s="156"/>
      <c r="AJ4310" s="156"/>
      <c r="AK4310" s="156"/>
      <c r="AL4310" s="156"/>
      <c r="AM4310" s="156"/>
      <c r="AN4310" s="156"/>
      <c r="AO4310" s="156"/>
      <c r="AP4310" s="156"/>
      <c r="AQ4310" s="156"/>
      <c r="AR4310" s="156"/>
    </row>
    <row r="4311">
      <c r="A4311" s="152"/>
      <c r="B4311" s="152"/>
      <c r="E4311" s="156"/>
      <c r="F4311" s="156"/>
      <c r="I4311" s="152"/>
      <c r="J4311" s="152"/>
      <c r="O4311" s="161"/>
      <c r="P4311" s="161"/>
      <c r="Q4311" s="161"/>
      <c r="S4311" s="156"/>
      <c r="T4311" s="156"/>
      <c r="U4311" s="156"/>
      <c r="AJ4311" s="156"/>
      <c r="AK4311" s="156"/>
      <c r="AL4311" s="156"/>
      <c r="AM4311" s="156"/>
      <c r="AN4311" s="156"/>
      <c r="AO4311" s="156"/>
      <c r="AP4311" s="156"/>
      <c r="AQ4311" s="156"/>
      <c r="AR4311" s="156"/>
    </row>
    <row r="4312">
      <c r="A4312" s="152"/>
      <c r="B4312" s="152"/>
      <c r="E4312" s="156"/>
      <c r="F4312" s="156"/>
      <c r="I4312" s="152"/>
      <c r="J4312" s="152"/>
      <c r="O4312" s="161"/>
      <c r="P4312" s="161"/>
      <c r="Q4312" s="161"/>
      <c r="S4312" s="156"/>
      <c r="T4312" s="156"/>
      <c r="U4312" s="156"/>
      <c r="AJ4312" s="156"/>
      <c r="AK4312" s="156"/>
      <c r="AL4312" s="156"/>
      <c r="AM4312" s="156"/>
      <c r="AN4312" s="156"/>
      <c r="AO4312" s="156"/>
      <c r="AP4312" s="156"/>
      <c r="AQ4312" s="156"/>
      <c r="AR4312" s="156"/>
    </row>
    <row r="4313">
      <c r="A4313" s="152"/>
      <c r="B4313" s="152"/>
      <c r="E4313" s="156"/>
      <c r="F4313" s="156"/>
      <c r="I4313" s="152"/>
      <c r="J4313" s="152"/>
      <c r="O4313" s="161"/>
      <c r="P4313" s="161"/>
      <c r="Q4313" s="161"/>
      <c r="S4313" s="156"/>
      <c r="T4313" s="156"/>
      <c r="U4313" s="156"/>
      <c r="AJ4313" s="156"/>
      <c r="AK4313" s="156"/>
      <c r="AL4313" s="156"/>
      <c r="AM4313" s="156"/>
      <c r="AN4313" s="156"/>
      <c r="AO4313" s="156"/>
      <c r="AP4313" s="156"/>
      <c r="AQ4313" s="156"/>
      <c r="AR4313" s="156"/>
    </row>
    <row r="4314">
      <c r="A4314" s="152"/>
      <c r="B4314" s="152"/>
      <c r="E4314" s="156"/>
      <c r="F4314" s="156"/>
      <c r="I4314" s="152"/>
      <c r="J4314" s="152"/>
      <c r="O4314" s="161"/>
      <c r="P4314" s="161"/>
      <c r="Q4314" s="161"/>
      <c r="S4314" s="156"/>
      <c r="T4314" s="156"/>
      <c r="U4314" s="156"/>
      <c r="AJ4314" s="156"/>
      <c r="AK4314" s="156"/>
      <c r="AL4314" s="156"/>
      <c r="AM4314" s="156"/>
      <c r="AN4314" s="156"/>
      <c r="AO4314" s="156"/>
      <c r="AP4314" s="156"/>
      <c r="AQ4314" s="156"/>
      <c r="AR4314" s="156"/>
    </row>
    <row r="4315">
      <c r="A4315" s="152"/>
      <c r="B4315" s="152"/>
      <c r="E4315" s="156"/>
      <c r="F4315" s="156"/>
      <c r="I4315" s="152"/>
      <c r="J4315" s="152"/>
      <c r="O4315" s="161"/>
      <c r="P4315" s="161"/>
      <c r="Q4315" s="161"/>
      <c r="S4315" s="156"/>
      <c r="T4315" s="156"/>
      <c r="U4315" s="156"/>
      <c r="AJ4315" s="156"/>
      <c r="AK4315" s="156"/>
      <c r="AL4315" s="156"/>
      <c r="AM4315" s="156"/>
      <c r="AN4315" s="156"/>
      <c r="AO4315" s="156"/>
      <c r="AP4315" s="156"/>
      <c r="AQ4315" s="156"/>
      <c r="AR4315" s="156"/>
    </row>
    <row r="4316">
      <c r="A4316" s="152"/>
      <c r="B4316" s="152"/>
      <c r="E4316" s="156"/>
      <c r="F4316" s="156"/>
      <c r="I4316" s="152"/>
      <c r="J4316" s="152"/>
      <c r="O4316" s="161"/>
      <c r="P4316" s="161"/>
      <c r="Q4316" s="161"/>
      <c r="S4316" s="156"/>
      <c r="T4316" s="156"/>
      <c r="U4316" s="156"/>
      <c r="AJ4316" s="156"/>
      <c r="AK4316" s="156"/>
      <c r="AL4316" s="156"/>
      <c r="AM4316" s="156"/>
      <c r="AN4316" s="156"/>
      <c r="AO4316" s="156"/>
      <c r="AP4316" s="156"/>
      <c r="AQ4316" s="156"/>
      <c r="AR4316" s="156"/>
    </row>
    <row r="4317">
      <c r="A4317" s="152"/>
      <c r="B4317" s="152"/>
      <c r="E4317" s="156"/>
      <c r="F4317" s="156"/>
      <c r="I4317" s="152"/>
      <c r="J4317" s="152"/>
      <c r="O4317" s="161"/>
      <c r="P4317" s="161"/>
      <c r="Q4317" s="161"/>
      <c r="S4317" s="156"/>
      <c r="T4317" s="156"/>
      <c r="U4317" s="156"/>
      <c r="AJ4317" s="156"/>
      <c r="AK4317" s="156"/>
      <c r="AL4317" s="156"/>
      <c r="AM4317" s="156"/>
      <c r="AN4317" s="156"/>
      <c r="AO4317" s="156"/>
      <c r="AP4317" s="156"/>
      <c r="AQ4317" s="156"/>
      <c r="AR4317" s="156"/>
    </row>
    <row r="4318">
      <c r="A4318" s="152"/>
      <c r="B4318" s="152"/>
      <c r="E4318" s="156"/>
      <c r="F4318" s="156"/>
      <c r="I4318" s="152"/>
      <c r="J4318" s="152"/>
      <c r="O4318" s="161"/>
      <c r="P4318" s="161"/>
      <c r="Q4318" s="161"/>
      <c r="S4318" s="156"/>
      <c r="T4318" s="156"/>
      <c r="U4318" s="156"/>
      <c r="AJ4318" s="156"/>
      <c r="AK4318" s="156"/>
      <c r="AL4318" s="156"/>
      <c r="AM4318" s="156"/>
      <c r="AN4318" s="156"/>
      <c r="AO4318" s="156"/>
      <c r="AP4318" s="156"/>
      <c r="AQ4318" s="156"/>
      <c r="AR4318" s="156"/>
    </row>
    <row r="4319">
      <c r="A4319" s="152"/>
      <c r="B4319" s="152"/>
      <c r="E4319" s="156"/>
      <c r="F4319" s="156"/>
      <c r="I4319" s="152"/>
      <c r="J4319" s="152"/>
      <c r="O4319" s="161"/>
      <c r="P4319" s="161"/>
      <c r="Q4319" s="161"/>
      <c r="S4319" s="156"/>
      <c r="T4319" s="156"/>
      <c r="U4319" s="156"/>
      <c r="AJ4319" s="156"/>
      <c r="AK4319" s="156"/>
      <c r="AL4319" s="156"/>
      <c r="AM4319" s="156"/>
      <c r="AN4319" s="156"/>
      <c r="AO4319" s="156"/>
      <c r="AP4319" s="156"/>
      <c r="AQ4319" s="156"/>
      <c r="AR4319" s="156"/>
    </row>
    <row r="4320">
      <c r="A4320" s="152"/>
      <c r="B4320" s="152"/>
      <c r="E4320" s="156"/>
      <c r="F4320" s="156"/>
      <c r="I4320" s="152"/>
      <c r="J4320" s="152"/>
      <c r="O4320" s="161"/>
      <c r="P4320" s="161"/>
      <c r="Q4320" s="161"/>
      <c r="S4320" s="156"/>
      <c r="T4320" s="156"/>
      <c r="U4320" s="156"/>
      <c r="AJ4320" s="156"/>
      <c r="AK4320" s="156"/>
      <c r="AL4320" s="156"/>
      <c r="AM4320" s="156"/>
      <c r="AN4320" s="156"/>
      <c r="AO4320" s="156"/>
      <c r="AP4320" s="156"/>
      <c r="AQ4320" s="156"/>
      <c r="AR4320" s="156"/>
    </row>
    <row r="4321">
      <c r="A4321" s="152"/>
      <c r="B4321" s="152"/>
      <c r="E4321" s="156"/>
      <c r="F4321" s="156"/>
      <c r="I4321" s="152"/>
      <c r="J4321" s="152"/>
      <c r="O4321" s="161"/>
      <c r="P4321" s="161"/>
      <c r="Q4321" s="161"/>
      <c r="S4321" s="156"/>
      <c r="T4321" s="156"/>
      <c r="U4321" s="156"/>
      <c r="AJ4321" s="156"/>
      <c r="AK4321" s="156"/>
      <c r="AL4321" s="156"/>
      <c r="AM4321" s="156"/>
      <c r="AN4321" s="156"/>
      <c r="AO4321" s="156"/>
      <c r="AP4321" s="156"/>
      <c r="AQ4321" s="156"/>
      <c r="AR4321" s="156"/>
    </row>
    <row r="4322">
      <c r="A4322" s="152"/>
      <c r="B4322" s="152"/>
      <c r="E4322" s="156"/>
      <c r="F4322" s="156"/>
      <c r="I4322" s="152"/>
      <c r="J4322" s="152"/>
      <c r="O4322" s="161"/>
      <c r="P4322" s="161"/>
      <c r="Q4322" s="161"/>
      <c r="S4322" s="156"/>
      <c r="T4322" s="156"/>
      <c r="U4322" s="156"/>
      <c r="AJ4322" s="156"/>
      <c r="AK4322" s="156"/>
      <c r="AL4322" s="156"/>
      <c r="AM4322" s="156"/>
      <c r="AN4322" s="156"/>
      <c r="AO4322" s="156"/>
      <c r="AP4322" s="156"/>
      <c r="AQ4322" s="156"/>
      <c r="AR4322" s="156"/>
    </row>
    <row r="4323">
      <c r="A4323" s="152"/>
      <c r="B4323" s="152"/>
      <c r="E4323" s="156"/>
      <c r="F4323" s="156"/>
      <c r="I4323" s="152"/>
      <c r="J4323" s="152"/>
      <c r="O4323" s="161"/>
      <c r="P4323" s="161"/>
      <c r="Q4323" s="161"/>
      <c r="S4323" s="156"/>
      <c r="T4323" s="156"/>
      <c r="U4323" s="156"/>
      <c r="AJ4323" s="156"/>
      <c r="AK4323" s="156"/>
      <c r="AL4323" s="156"/>
      <c r="AM4323" s="156"/>
      <c r="AN4323" s="156"/>
      <c r="AO4323" s="156"/>
      <c r="AP4323" s="156"/>
      <c r="AQ4323" s="156"/>
      <c r="AR4323" s="156"/>
    </row>
    <row r="4324">
      <c r="A4324" s="152"/>
      <c r="B4324" s="152"/>
      <c r="E4324" s="156"/>
      <c r="F4324" s="156"/>
      <c r="I4324" s="152"/>
      <c r="J4324" s="152"/>
      <c r="O4324" s="161"/>
      <c r="P4324" s="161"/>
      <c r="Q4324" s="161"/>
      <c r="S4324" s="156"/>
      <c r="T4324" s="156"/>
      <c r="U4324" s="156"/>
      <c r="AJ4324" s="156"/>
      <c r="AK4324" s="156"/>
      <c r="AL4324" s="156"/>
      <c r="AM4324" s="156"/>
      <c r="AN4324" s="156"/>
      <c r="AO4324" s="156"/>
      <c r="AP4324" s="156"/>
      <c r="AQ4324" s="156"/>
      <c r="AR4324" s="156"/>
    </row>
    <row r="4325">
      <c r="A4325" s="152"/>
      <c r="B4325" s="152"/>
      <c r="E4325" s="156"/>
      <c r="F4325" s="156"/>
      <c r="I4325" s="152"/>
      <c r="J4325" s="152"/>
      <c r="O4325" s="161"/>
      <c r="P4325" s="161"/>
      <c r="Q4325" s="161"/>
      <c r="S4325" s="156"/>
      <c r="T4325" s="156"/>
      <c r="U4325" s="156"/>
      <c r="AJ4325" s="156"/>
      <c r="AK4325" s="156"/>
      <c r="AL4325" s="156"/>
      <c r="AM4325" s="156"/>
      <c r="AN4325" s="156"/>
      <c r="AO4325" s="156"/>
      <c r="AP4325" s="156"/>
      <c r="AQ4325" s="156"/>
      <c r="AR4325" s="156"/>
    </row>
    <row r="4326">
      <c r="A4326" s="152"/>
      <c r="B4326" s="152"/>
      <c r="E4326" s="156"/>
      <c r="F4326" s="156"/>
      <c r="I4326" s="152"/>
      <c r="J4326" s="152"/>
      <c r="O4326" s="161"/>
      <c r="P4326" s="161"/>
      <c r="Q4326" s="161"/>
      <c r="S4326" s="156"/>
      <c r="T4326" s="156"/>
      <c r="U4326" s="156"/>
      <c r="AJ4326" s="156"/>
      <c r="AK4326" s="156"/>
      <c r="AL4326" s="156"/>
      <c r="AM4326" s="156"/>
      <c r="AN4326" s="156"/>
      <c r="AO4326" s="156"/>
      <c r="AP4326" s="156"/>
      <c r="AQ4326" s="156"/>
      <c r="AR4326" s="156"/>
    </row>
    <row r="4327">
      <c r="A4327" s="152"/>
      <c r="B4327" s="152"/>
      <c r="E4327" s="156"/>
      <c r="F4327" s="156"/>
      <c r="I4327" s="152"/>
      <c r="J4327" s="152"/>
      <c r="O4327" s="161"/>
      <c r="P4327" s="161"/>
      <c r="Q4327" s="161"/>
      <c r="S4327" s="156"/>
      <c r="T4327" s="156"/>
      <c r="U4327" s="156"/>
      <c r="AJ4327" s="156"/>
      <c r="AK4327" s="156"/>
      <c r="AL4327" s="156"/>
      <c r="AM4327" s="156"/>
      <c r="AN4327" s="156"/>
      <c r="AO4327" s="156"/>
      <c r="AP4327" s="156"/>
      <c r="AQ4327" s="156"/>
      <c r="AR4327" s="156"/>
    </row>
    <row r="4328">
      <c r="A4328" s="152"/>
      <c r="B4328" s="152"/>
      <c r="E4328" s="156"/>
      <c r="F4328" s="156"/>
      <c r="I4328" s="152"/>
      <c r="J4328" s="152"/>
      <c r="O4328" s="161"/>
      <c r="P4328" s="161"/>
      <c r="Q4328" s="161"/>
      <c r="S4328" s="156"/>
      <c r="T4328" s="156"/>
      <c r="U4328" s="156"/>
      <c r="AJ4328" s="156"/>
      <c r="AK4328" s="156"/>
      <c r="AL4328" s="156"/>
      <c r="AM4328" s="156"/>
      <c r="AN4328" s="156"/>
      <c r="AO4328" s="156"/>
      <c r="AP4328" s="156"/>
      <c r="AQ4328" s="156"/>
      <c r="AR4328" s="156"/>
    </row>
    <row r="4329">
      <c r="A4329" s="152"/>
      <c r="B4329" s="152"/>
      <c r="E4329" s="156"/>
      <c r="F4329" s="156"/>
      <c r="I4329" s="152"/>
      <c r="J4329" s="152"/>
      <c r="O4329" s="161"/>
      <c r="P4329" s="161"/>
      <c r="Q4329" s="161"/>
      <c r="S4329" s="156"/>
      <c r="T4329" s="156"/>
      <c r="U4329" s="156"/>
      <c r="AJ4329" s="156"/>
      <c r="AK4329" s="156"/>
      <c r="AL4329" s="156"/>
      <c r="AM4329" s="156"/>
      <c r="AN4329" s="156"/>
      <c r="AO4329" s="156"/>
      <c r="AP4329" s="156"/>
      <c r="AQ4329" s="156"/>
      <c r="AR4329" s="156"/>
    </row>
    <row r="4330">
      <c r="A4330" s="152"/>
      <c r="B4330" s="152"/>
      <c r="E4330" s="156"/>
      <c r="F4330" s="156"/>
      <c r="I4330" s="152"/>
      <c r="J4330" s="152"/>
      <c r="O4330" s="161"/>
      <c r="P4330" s="161"/>
      <c r="Q4330" s="161"/>
      <c r="S4330" s="156"/>
      <c r="T4330" s="156"/>
      <c r="U4330" s="156"/>
      <c r="AJ4330" s="156"/>
      <c r="AK4330" s="156"/>
      <c r="AL4330" s="156"/>
      <c r="AM4330" s="156"/>
      <c r="AN4330" s="156"/>
      <c r="AO4330" s="156"/>
      <c r="AP4330" s="156"/>
      <c r="AQ4330" s="156"/>
      <c r="AR4330" s="156"/>
    </row>
    <row r="4331">
      <c r="A4331" s="152"/>
      <c r="B4331" s="152"/>
      <c r="E4331" s="156"/>
      <c r="F4331" s="156"/>
      <c r="I4331" s="152"/>
      <c r="J4331" s="152"/>
      <c r="O4331" s="161"/>
      <c r="P4331" s="161"/>
      <c r="Q4331" s="161"/>
      <c r="S4331" s="156"/>
      <c r="T4331" s="156"/>
      <c r="U4331" s="156"/>
      <c r="AA4331" s="156"/>
      <c r="AB4331" s="156"/>
      <c r="AC4331" s="156"/>
      <c r="AJ4331" s="156"/>
      <c r="AK4331" s="156"/>
      <c r="AL4331" s="156"/>
      <c r="AM4331" s="156"/>
      <c r="AN4331" s="156"/>
      <c r="AO4331" s="156"/>
      <c r="AP4331" s="156"/>
      <c r="AQ4331" s="156"/>
      <c r="AR4331" s="156"/>
    </row>
    <row r="4332">
      <c r="A4332" s="152"/>
      <c r="B4332" s="152"/>
      <c r="E4332" s="156"/>
      <c r="F4332" s="156"/>
      <c r="I4332" s="152"/>
      <c r="J4332" s="152"/>
      <c r="O4332" s="161"/>
      <c r="P4332" s="161"/>
      <c r="Q4332" s="161"/>
      <c r="S4332" s="156"/>
      <c r="T4332" s="156"/>
      <c r="U4332" s="156"/>
      <c r="AA4332" s="156"/>
      <c r="AB4332" s="156"/>
      <c r="AC4332" s="156"/>
      <c r="AJ4332" s="156"/>
      <c r="AK4332" s="156"/>
      <c r="AL4332" s="156"/>
      <c r="AM4332" s="156"/>
      <c r="AN4332" s="156"/>
      <c r="AO4332" s="156"/>
      <c r="AP4332" s="156"/>
      <c r="AQ4332" s="156"/>
      <c r="AR4332" s="156"/>
    </row>
    <row r="4333">
      <c r="A4333" s="152"/>
      <c r="B4333" s="152"/>
      <c r="E4333" s="156"/>
      <c r="F4333" s="156"/>
      <c r="I4333" s="152"/>
      <c r="J4333" s="152"/>
      <c r="O4333" s="161"/>
      <c r="P4333" s="161"/>
      <c r="Q4333" s="161"/>
      <c r="S4333" s="156"/>
      <c r="T4333" s="156"/>
      <c r="U4333" s="156"/>
      <c r="AA4333" s="156"/>
      <c r="AB4333" s="156"/>
      <c r="AC4333" s="156"/>
      <c r="AJ4333" s="156"/>
      <c r="AK4333" s="156"/>
      <c r="AL4333" s="156"/>
      <c r="AM4333" s="156"/>
      <c r="AN4333" s="156"/>
      <c r="AO4333" s="156"/>
      <c r="AP4333" s="156"/>
      <c r="AQ4333" s="156"/>
      <c r="AR4333" s="156"/>
    </row>
    <row r="4334">
      <c r="A4334" s="152"/>
      <c r="B4334" s="152"/>
      <c r="E4334" s="156"/>
      <c r="F4334" s="156"/>
      <c r="I4334" s="152"/>
      <c r="J4334" s="152"/>
      <c r="O4334" s="161"/>
      <c r="P4334" s="161"/>
      <c r="Q4334" s="161"/>
      <c r="S4334" s="156"/>
      <c r="T4334" s="156"/>
      <c r="U4334" s="156"/>
      <c r="AA4334" s="156"/>
      <c r="AB4334" s="156"/>
      <c r="AC4334" s="156"/>
      <c r="AJ4334" s="156"/>
      <c r="AK4334" s="156"/>
      <c r="AL4334" s="156"/>
      <c r="AM4334" s="156"/>
      <c r="AN4334" s="156"/>
      <c r="AO4334" s="156"/>
      <c r="AP4334" s="156"/>
      <c r="AQ4334" s="156"/>
      <c r="AR4334" s="156"/>
    </row>
    <row r="4335">
      <c r="A4335" s="152"/>
      <c r="B4335" s="152"/>
      <c r="E4335" s="156"/>
      <c r="F4335" s="156"/>
      <c r="I4335" s="152"/>
      <c r="J4335" s="152"/>
      <c r="O4335" s="161"/>
      <c r="P4335" s="161"/>
      <c r="Q4335" s="161"/>
      <c r="S4335" s="156"/>
      <c r="T4335" s="156"/>
      <c r="U4335" s="156"/>
      <c r="AA4335" s="156"/>
      <c r="AB4335" s="156"/>
      <c r="AC4335" s="156"/>
      <c r="AJ4335" s="156"/>
      <c r="AK4335" s="156"/>
      <c r="AL4335" s="156"/>
      <c r="AM4335" s="156"/>
      <c r="AN4335" s="156"/>
      <c r="AO4335" s="156"/>
      <c r="AP4335" s="156"/>
      <c r="AQ4335" s="156"/>
      <c r="AR4335" s="156"/>
    </row>
    <row r="4336">
      <c r="A4336" s="152"/>
      <c r="B4336" s="152"/>
      <c r="E4336" s="156"/>
      <c r="F4336" s="156"/>
      <c r="I4336" s="152"/>
      <c r="J4336" s="152"/>
      <c r="O4336" s="161"/>
      <c r="P4336" s="161"/>
      <c r="Q4336" s="161"/>
      <c r="S4336" s="156"/>
      <c r="T4336" s="156"/>
      <c r="U4336" s="156"/>
      <c r="AA4336" s="156"/>
      <c r="AB4336" s="156"/>
      <c r="AC4336" s="156"/>
      <c r="AJ4336" s="156"/>
      <c r="AK4336" s="156"/>
      <c r="AL4336" s="156"/>
      <c r="AM4336" s="156"/>
      <c r="AN4336" s="156"/>
      <c r="AO4336" s="156"/>
      <c r="AP4336" s="156"/>
      <c r="AQ4336" s="156"/>
      <c r="AR4336" s="156"/>
    </row>
    <row r="4337">
      <c r="A4337" s="152"/>
      <c r="B4337" s="152"/>
      <c r="E4337" s="156"/>
      <c r="F4337" s="156"/>
      <c r="I4337" s="152"/>
      <c r="J4337" s="152"/>
      <c r="O4337" s="161"/>
      <c r="P4337" s="161"/>
      <c r="Q4337" s="161"/>
      <c r="S4337" s="156"/>
      <c r="T4337" s="156"/>
      <c r="U4337" s="156"/>
      <c r="AA4337" s="156"/>
      <c r="AB4337" s="156"/>
      <c r="AC4337" s="156"/>
      <c r="AJ4337" s="156"/>
      <c r="AK4337" s="156"/>
      <c r="AL4337" s="156"/>
      <c r="AM4337" s="156"/>
      <c r="AN4337" s="156"/>
      <c r="AO4337" s="156"/>
      <c r="AP4337" s="156"/>
      <c r="AQ4337" s="156"/>
      <c r="AR4337" s="156"/>
    </row>
    <row r="4338">
      <c r="A4338" s="152"/>
      <c r="B4338" s="152"/>
      <c r="E4338" s="156"/>
      <c r="F4338" s="156"/>
      <c r="I4338" s="152"/>
      <c r="J4338" s="152"/>
      <c r="O4338" s="161"/>
      <c r="P4338" s="161"/>
      <c r="Q4338" s="161"/>
      <c r="S4338" s="156"/>
      <c r="T4338" s="156"/>
      <c r="U4338" s="156"/>
      <c r="AA4338" s="156"/>
      <c r="AB4338" s="156"/>
      <c r="AC4338" s="156"/>
      <c r="AJ4338" s="156"/>
      <c r="AK4338" s="156"/>
      <c r="AL4338" s="156"/>
      <c r="AM4338" s="156"/>
      <c r="AN4338" s="156"/>
      <c r="AO4338" s="156"/>
      <c r="AP4338" s="156"/>
      <c r="AQ4338" s="156"/>
      <c r="AR4338" s="156"/>
    </row>
    <row r="4339">
      <c r="A4339" s="152"/>
      <c r="B4339" s="152"/>
      <c r="E4339" s="156"/>
      <c r="F4339" s="156"/>
      <c r="I4339" s="152"/>
      <c r="J4339" s="152"/>
      <c r="O4339" s="161"/>
      <c r="P4339" s="161"/>
      <c r="Q4339" s="161"/>
      <c r="S4339" s="156"/>
      <c r="T4339" s="156"/>
      <c r="U4339" s="156"/>
      <c r="AA4339" s="156"/>
      <c r="AB4339" s="156"/>
      <c r="AC4339" s="156"/>
      <c r="AJ4339" s="156"/>
      <c r="AK4339" s="156"/>
      <c r="AL4339" s="156"/>
      <c r="AM4339" s="156"/>
      <c r="AN4339" s="156"/>
      <c r="AO4339" s="156"/>
      <c r="AP4339" s="156"/>
      <c r="AQ4339" s="156"/>
      <c r="AR4339" s="156"/>
    </row>
    <row r="4340">
      <c r="A4340" s="152"/>
      <c r="B4340" s="152"/>
      <c r="E4340" s="156"/>
      <c r="F4340" s="156"/>
      <c r="I4340" s="152"/>
      <c r="J4340" s="152"/>
      <c r="O4340" s="161"/>
      <c r="P4340" s="161"/>
      <c r="Q4340" s="161"/>
      <c r="S4340" s="156"/>
      <c r="T4340" s="156"/>
      <c r="U4340" s="156"/>
      <c r="AA4340" s="156"/>
      <c r="AB4340" s="156"/>
      <c r="AC4340" s="156"/>
      <c r="AJ4340" s="156"/>
      <c r="AK4340" s="156"/>
      <c r="AL4340" s="156"/>
      <c r="AM4340" s="156"/>
      <c r="AN4340" s="156"/>
      <c r="AO4340" s="156"/>
      <c r="AP4340" s="156"/>
      <c r="AQ4340" s="156"/>
      <c r="AR4340" s="156"/>
    </row>
    <row r="4341">
      <c r="A4341" s="152"/>
      <c r="B4341" s="152"/>
      <c r="E4341" s="156"/>
      <c r="F4341" s="156"/>
      <c r="I4341" s="152"/>
      <c r="J4341" s="152"/>
      <c r="O4341" s="161"/>
      <c r="P4341" s="161"/>
      <c r="Q4341" s="161"/>
      <c r="S4341" s="156"/>
      <c r="T4341" s="156"/>
      <c r="U4341" s="156"/>
      <c r="AA4341" s="156"/>
      <c r="AB4341" s="156"/>
      <c r="AC4341" s="156"/>
      <c r="AJ4341" s="156"/>
      <c r="AK4341" s="156"/>
      <c r="AL4341" s="156"/>
      <c r="AM4341" s="156"/>
      <c r="AN4341" s="156"/>
      <c r="AO4341" s="156"/>
      <c r="AP4341" s="156"/>
      <c r="AQ4341" s="156"/>
      <c r="AR4341" s="156"/>
    </row>
    <row r="4342">
      <c r="A4342" s="152"/>
      <c r="B4342" s="152"/>
      <c r="E4342" s="156"/>
      <c r="F4342" s="156"/>
      <c r="I4342" s="152"/>
      <c r="J4342" s="152"/>
      <c r="O4342" s="161"/>
      <c r="P4342" s="161"/>
      <c r="Q4342" s="161"/>
      <c r="S4342" s="156"/>
      <c r="T4342" s="156"/>
      <c r="U4342" s="156"/>
      <c r="AA4342" s="156"/>
      <c r="AB4342" s="156"/>
      <c r="AC4342" s="156"/>
      <c r="AJ4342" s="156"/>
      <c r="AK4342" s="156"/>
      <c r="AL4342" s="156"/>
      <c r="AM4342" s="156"/>
      <c r="AN4342" s="156"/>
      <c r="AO4342" s="156"/>
      <c r="AP4342" s="156"/>
      <c r="AQ4342" s="156"/>
      <c r="AR4342" s="156"/>
    </row>
    <row r="4343">
      <c r="A4343" s="152"/>
      <c r="B4343" s="152"/>
      <c r="E4343" s="156"/>
      <c r="F4343" s="156"/>
      <c r="I4343" s="152"/>
      <c r="J4343" s="152"/>
      <c r="O4343" s="161"/>
      <c r="P4343" s="161"/>
      <c r="Q4343" s="161"/>
      <c r="S4343" s="156"/>
      <c r="T4343" s="156"/>
      <c r="U4343" s="156"/>
      <c r="AA4343" s="156"/>
      <c r="AB4343" s="156"/>
      <c r="AC4343" s="156"/>
      <c r="AJ4343" s="156"/>
      <c r="AK4343" s="156"/>
      <c r="AL4343" s="156"/>
      <c r="AM4343" s="156"/>
      <c r="AN4343" s="156"/>
      <c r="AO4343" s="156"/>
      <c r="AP4343" s="156"/>
      <c r="AQ4343" s="156"/>
      <c r="AR4343" s="156"/>
    </row>
    <row r="4344">
      <c r="A4344" s="152"/>
      <c r="B4344" s="152"/>
      <c r="E4344" s="156"/>
      <c r="F4344" s="156"/>
      <c r="I4344" s="152"/>
      <c r="J4344" s="152"/>
      <c r="O4344" s="161"/>
      <c r="P4344" s="161"/>
      <c r="Q4344" s="161"/>
      <c r="S4344" s="156"/>
      <c r="T4344" s="156"/>
      <c r="U4344" s="156"/>
      <c r="AA4344" s="156"/>
      <c r="AB4344" s="156"/>
      <c r="AC4344" s="156"/>
      <c r="AJ4344" s="156"/>
      <c r="AK4344" s="156"/>
      <c r="AL4344" s="156"/>
      <c r="AM4344" s="156"/>
      <c r="AN4344" s="156"/>
      <c r="AO4344" s="156"/>
      <c r="AP4344" s="156"/>
      <c r="AQ4344" s="156"/>
      <c r="AR4344" s="156"/>
    </row>
    <row r="4345">
      <c r="A4345" s="152"/>
      <c r="B4345" s="152"/>
      <c r="E4345" s="156"/>
      <c r="F4345" s="156"/>
      <c r="I4345" s="152"/>
      <c r="J4345" s="152"/>
      <c r="O4345" s="161"/>
      <c r="P4345" s="161"/>
      <c r="Q4345" s="161"/>
      <c r="S4345" s="156"/>
      <c r="T4345" s="156"/>
      <c r="U4345" s="156"/>
      <c r="AA4345" s="156"/>
      <c r="AB4345" s="156"/>
      <c r="AC4345" s="156"/>
      <c r="AJ4345" s="156"/>
      <c r="AK4345" s="156"/>
      <c r="AL4345" s="156"/>
      <c r="AM4345" s="156"/>
      <c r="AN4345" s="156"/>
      <c r="AO4345" s="156"/>
      <c r="AP4345" s="156"/>
      <c r="AQ4345" s="156"/>
      <c r="AR4345" s="156"/>
    </row>
    <row r="4346">
      <c r="A4346" s="152"/>
      <c r="B4346" s="152"/>
      <c r="E4346" s="156"/>
      <c r="F4346" s="156"/>
      <c r="I4346" s="152"/>
      <c r="J4346" s="152"/>
      <c r="O4346" s="161"/>
      <c r="P4346" s="161"/>
      <c r="Q4346" s="161"/>
      <c r="S4346" s="156"/>
      <c r="T4346" s="156"/>
      <c r="U4346" s="156"/>
      <c r="AA4346" s="156"/>
      <c r="AB4346" s="156"/>
      <c r="AC4346" s="156"/>
      <c r="AJ4346" s="156"/>
      <c r="AK4346" s="156"/>
      <c r="AL4346" s="156"/>
      <c r="AM4346" s="156"/>
      <c r="AN4346" s="156"/>
      <c r="AO4346" s="156"/>
      <c r="AP4346" s="156"/>
      <c r="AQ4346" s="156"/>
      <c r="AR4346" s="156"/>
    </row>
    <row r="4347">
      <c r="A4347" s="152"/>
      <c r="B4347" s="152"/>
      <c r="E4347" s="156"/>
      <c r="F4347" s="156"/>
      <c r="I4347" s="152"/>
      <c r="J4347" s="152"/>
      <c r="O4347" s="161"/>
      <c r="P4347" s="161"/>
      <c r="Q4347" s="161"/>
      <c r="S4347" s="156"/>
      <c r="T4347" s="156"/>
      <c r="U4347" s="156"/>
      <c r="AA4347" s="156"/>
      <c r="AB4347" s="156"/>
      <c r="AC4347" s="156"/>
      <c r="AJ4347" s="156"/>
      <c r="AK4347" s="156"/>
      <c r="AL4347" s="156"/>
      <c r="AM4347" s="156"/>
      <c r="AN4347" s="156"/>
      <c r="AO4347" s="156"/>
      <c r="AP4347" s="156"/>
      <c r="AQ4347" s="156"/>
      <c r="AR4347" s="156"/>
    </row>
    <row r="4348">
      <c r="A4348" s="152"/>
      <c r="B4348" s="152"/>
      <c r="E4348" s="156"/>
      <c r="F4348" s="156"/>
      <c r="I4348" s="152"/>
      <c r="J4348" s="152"/>
      <c r="O4348" s="161"/>
      <c r="P4348" s="161"/>
      <c r="Q4348" s="161"/>
      <c r="S4348" s="156"/>
      <c r="T4348" s="156"/>
      <c r="U4348" s="156"/>
      <c r="AA4348" s="156"/>
      <c r="AB4348" s="156"/>
      <c r="AC4348" s="156"/>
      <c r="AJ4348" s="156"/>
      <c r="AK4348" s="156"/>
      <c r="AL4348" s="156"/>
      <c r="AM4348" s="156"/>
      <c r="AN4348" s="156"/>
      <c r="AO4348" s="156"/>
      <c r="AP4348" s="156"/>
      <c r="AQ4348" s="156"/>
      <c r="AR4348" s="156"/>
    </row>
    <row r="4349">
      <c r="A4349" s="152"/>
      <c r="B4349" s="152"/>
      <c r="E4349" s="156"/>
      <c r="F4349" s="156"/>
      <c r="I4349" s="152"/>
      <c r="J4349" s="152"/>
      <c r="O4349" s="161"/>
      <c r="P4349" s="161"/>
      <c r="Q4349" s="161"/>
      <c r="S4349" s="156"/>
      <c r="T4349" s="156"/>
      <c r="U4349" s="156"/>
      <c r="AA4349" s="156"/>
      <c r="AB4349" s="156"/>
      <c r="AC4349" s="156"/>
      <c r="AJ4349" s="156"/>
      <c r="AK4349" s="156"/>
      <c r="AL4349" s="156"/>
      <c r="AM4349" s="156"/>
      <c r="AN4349" s="156"/>
      <c r="AO4349" s="156"/>
      <c r="AP4349" s="156"/>
      <c r="AQ4349" s="156"/>
      <c r="AR4349" s="156"/>
    </row>
    <row r="4350">
      <c r="A4350" s="152"/>
      <c r="B4350" s="152"/>
      <c r="E4350" s="156"/>
      <c r="F4350" s="156"/>
      <c r="I4350" s="152"/>
      <c r="J4350" s="152"/>
      <c r="O4350" s="161"/>
      <c r="P4350" s="161"/>
      <c r="Q4350" s="161"/>
      <c r="S4350" s="156"/>
      <c r="T4350" s="156"/>
      <c r="U4350" s="156"/>
      <c r="AA4350" s="156"/>
      <c r="AB4350" s="156"/>
      <c r="AC4350" s="156"/>
      <c r="AJ4350" s="156"/>
      <c r="AK4350" s="156"/>
      <c r="AL4350" s="156"/>
      <c r="AM4350" s="156"/>
      <c r="AN4350" s="156"/>
      <c r="AO4350" s="156"/>
      <c r="AP4350" s="156"/>
      <c r="AQ4350" s="156"/>
      <c r="AR4350" s="156"/>
    </row>
    <row r="4351">
      <c r="A4351" s="152"/>
      <c r="B4351" s="152"/>
      <c r="E4351" s="156"/>
      <c r="F4351" s="156"/>
      <c r="I4351" s="152"/>
      <c r="J4351" s="152"/>
      <c r="O4351" s="161"/>
      <c r="P4351" s="161"/>
      <c r="Q4351" s="161"/>
      <c r="S4351" s="156"/>
      <c r="T4351" s="156"/>
      <c r="U4351" s="156"/>
      <c r="AA4351" s="156"/>
      <c r="AB4351" s="156"/>
      <c r="AC4351" s="156"/>
      <c r="AJ4351" s="156"/>
      <c r="AK4351" s="156"/>
      <c r="AL4351" s="156"/>
      <c r="AM4351" s="156"/>
      <c r="AN4351" s="156"/>
      <c r="AO4351" s="156"/>
      <c r="AP4351" s="156"/>
      <c r="AQ4351" s="156"/>
      <c r="AR4351" s="156"/>
    </row>
    <row r="4352">
      <c r="A4352" s="152"/>
      <c r="B4352" s="152"/>
      <c r="E4352" s="156"/>
      <c r="F4352" s="156"/>
      <c r="I4352" s="152"/>
      <c r="J4352" s="152"/>
      <c r="O4352" s="161"/>
      <c r="P4352" s="161"/>
      <c r="Q4352" s="161"/>
      <c r="S4352" s="156"/>
      <c r="T4352" s="156"/>
      <c r="U4352" s="156"/>
      <c r="AA4352" s="156"/>
      <c r="AB4352" s="156"/>
      <c r="AC4352" s="156"/>
      <c r="AJ4352" s="156"/>
      <c r="AK4352" s="156"/>
      <c r="AL4352" s="156"/>
      <c r="AM4352" s="156"/>
      <c r="AN4352" s="156"/>
      <c r="AO4352" s="156"/>
      <c r="AP4352" s="156"/>
      <c r="AQ4352" s="156"/>
      <c r="AR4352" s="156"/>
    </row>
    <row r="4353">
      <c r="A4353" s="152"/>
      <c r="B4353" s="152"/>
      <c r="E4353" s="156"/>
      <c r="F4353" s="156"/>
      <c r="I4353" s="152"/>
      <c r="J4353" s="152"/>
      <c r="O4353" s="161"/>
      <c r="P4353" s="161"/>
      <c r="Q4353" s="161"/>
      <c r="S4353" s="156"/>
      <c r="T4353" s="156"/>
      <c r="U4353" s="156"/>
      <c r="AA4353" s="156"/>
      <c r="AB4353" s="156"/>
      <c r="AC4353" s="156"/>
      <c r="AJ4353" s="156"/>
      <c r="AK4353" s="156"/>
      <c r="AL4353" s="156"/>
      <c r="AM4353" s="156"/>
      <c r="AN4353" s="156"/>
      <c r="AO4353" s="156"/>
      <c r="AP4353" s="156"/>
      <c r="AQ4353" s="156"/>
      <c r="AR4353" s="156"/>
    </row>
    <row r="4354">
      <c r="A4354" s="152"/>
      <c r="B4354" s="152"/>
      <c r="E4354" s="156"/>
      <c r="F4354" s="156"/>
      <c r="I4354" s="152"/>
      <c r="J4354" s="152"/>
      <c r="O4354" s="161"/>
      <c r="P4354" s="161"/>
      <c r="Q4354" s="161"/>
      <c r="S4354" s="156"/>
      <c r="T4354" s="156"/>
      <c r="U4354" s="156"/>
      <c r="AA4354" s="156"/>
      <c r="AB4354" s="156"/>
      <c r="AC4354" s="156"/>
      <c r="AJ4354" s="156"/>
      <c r="AK4354" s="156"/>
      <c r="AL4354" s="156"/>
      <c r="AM4354" s="156"/>
      <c r="AN4354" s="156"/>
      <c r="AO4354" s="156"/>
      <c r="AP4354" s="156"/>
      <c r="AQ4354" s="156"/>
      <c r="AR4354" s="156"/>
    </row>
    <row r="4355">
      <c r="A4355" s="152"/>
      <c r="B4355" s="152"/>
      <c r="E4355" s="156"/>
      <c r="F4355" s="156"/>
      <c r="I4355" s="152"/>
      <c r="J4355" s="152"/>
      <c r="O4355" s="161"/>
      <c r="P4355" s="161"/>
      <c r="Q4355" s="161"/>
      <c r="S4355" s="156"/>
      <c r="T4355" s="156"/>
      <c r="U4355" s="156"/>
      <c r="AA4355" s="156"/>
      <c r="AB4355" s="156"/>
      <c r="AC4355" s="156"/>
      <c r="AJ4355" s="156"/>
      <c r="AK4355" s="156"/>
      <c r="AL4355" s="156"/>
      <c r="AM4355" s="156"/>
      <c r="AN4355" s="156"/>
      <c r="AO4355" s="156"/>
      <c r="AP4355" s="156"/>
      <c r="AQ4355" s="156"/>
      <c r="AR4355" s="156"/>
    </row>
    <row r="4356">
      <c r="A4356" s="152"/>
      <c r="B4356" s="152"/>
      <c r="E4356" s="156"/>
      <c r="F4356" s="156"/>
      <c r="I4356" s="152"/>
      <c r="J4356" s="152"/>
      <c r="O4356" s="161"/>
      <c r="P4356" s="161"/>
      <c r="Q4356" s="161"/>
      <c r="S4356" s="156"/>
      <c r="T4356" s="156"/>
      <c r="U4356" s="156"/>
      <c r="AA4356" s="156"/>
      <c r="AB4356" s="156"/>
      <c r="AC4356" s="156"/>
      <c r="AJ4356" s="156"/>
      <c r="AK4356" s="156"/>
      <c r="AL4356" s="156"/>
      <c r="AM4356" s="156"/>
      <c r="AN4356" s="156"/>
      <c r="AO4356" s="156"/>
      <c r="AP4356" s="156"/>
      <c r="AQ4356" s="156"/>
      <c r="AR4356" s="156"/>
    </row>
    <row r="4357">
      <c r="A4357" s="152"/>
      <c r="B4357" s="152"/>
      <c r="E4357" s="156"/>
      <c r="F4357" s="156"/>
      <c r="I4357" s="152"/>
      <c r="J4357" s="152"/>
      <c r="O4357" s="161"/>
      <c r="P4357" s="161"/>
      <c r="Q4357" s="161"/>
      <c r="S4357" s="156"/>
      <c r="T4357" s="156"/>
      <c r="U4357" s="156"/>
      <c r="AA4357" s="156"/>
      <c r="AB4357" s="156"/>
      <c r="AC4357" s="156"/>
      <c r="AJ4357" s="156"/>
      <c r="AK4357" s="156"/>
      <c r="AL4357" s="156"/>
      <c r="AM4357" s="156"/>
      <c r="AN4357" s="156"/>
      <c r="AO4357" s="156"/>
      <c r="AP4357" s="156"/>
      <c r="AQ4357" s="156"/>
      <c r="AR4357" s="156"/>
    </row>
    <row r="4358">
      <c r="A4358" s="152"/>
      <c r="B4358" s="152"/>
      <c r="E4358" s="156"/>
      <c r="F4358" s="156"/>
      <c r="I4358" s="152"/>
      <c r="J4358" s="152"/>
      <c r="O4358" s="161"/>
      <c r="P4358" s="161"/>
      <c r="Q4358" s="161"/>
      <c r="S4358" s="156"/>
      <c r="T4358" s="156"/>
      <c r="U4358" s="156"/>
      <c r="AA4358" s="156"/>
      <c r="AB4358" s="156"/>
      <c r="AC4358" s="156"/>
      <c r="AJ4358" s="156"/>
      <c r="AK4358" s="156"/>
      <c r="AL4358" s="156"/>
      <c r="AM4358" s="156"/>
      <c r="AN4358" s="156"/>
      <c r="AO4358" s="156"/>
      <c r="AP4358" s="156"/>
      <c r="AQ4358" s="156"/>
      <c r="AR4358" s="156"/>
    </row>
    <row r="4359">
      <c r="A4359" s="152"/>
      <c r="B4359" s="152"/>
      <c r="E4359" s="156"/>
      <c r="F4359" s="156"/>
      <c r="I4359" s="152"/>
      <c r="J4359" s="152"/>
      <c r="O4359" s="161"/>
      <c r="P4359" s="161"/>
      <c r="Q4359" s="161"/>
      <c r="S4359" s="156"/>
      <c r="T4359" s="156"/>
      <c r="U4359" s="156"/>
      <c r="AA4359" s="156"/>
      <c r="AB4359" s="156"/>
      <c r="AC4359" s="156"/>
      <c r="AJ4359" s="156"/>
      <c r="AK4359" s="156"/>
      <c r="AL4359" s="156"/>
      <c r="AM4359" s="156"/>
      <c r="AN4359" s="156"/>
      <c r="AO4359" s="156"/>
      <c r="AP4359" s="156"/>
      <c r="AQ4359" s="156"/>
      <c r="AR4359" s="156"/>
    </row>
    <row r="4360">
      <c r="A4360" s="152"/>
      <c r="B4360" s="152"/>
      <c r="E4360" s="156"/>
      <c r="F4360" s="156"/>
      <c r="I4360" s="152"/>
      <c r="J4360" s="152"/>
      <c r="O4360" s="161"/>
      <c r="P4360" s="161"/>
      <c r="Q4360" s="161"/>
      <c r="S4360" s="156"/>
      <c r="T4360" s="156"/>
      <c r="U4360" s="156"/>
      <c r="AA4360" s="156"/>
      <c r="AB4360" s="156"/>
      <c r="AC4360" s="156"/>
      <c r="AJ4360" s="156"/>
      <c r="AK4360" s="156"/>
      <c r="AL4360" s="156"/>
      <c r="AM4360" s="156"/>
      <c r="AN4360" s="156"/>
      <c r="AO4360" s="156"/>
      <c r="AP4360" s="156"/>
      <c r="AQ4360" s="156"/>
      <c r="AR4360" s="156"/>
    </row>
    <row r="4361">
      <c r="A4361" s="152"/>
      <c r="B4361" s="152"/>
      <c r="E4361" s="156"/>
      <c r="F4361" s="156"/>
      <c r="I4361" s="152"/>
      <c r="J4361" s="152"/>
      <c r="O4361" s="161"/>
      <c r="P4361" s="161"/>
      <c r="Q4361" s="161"/>
      <c r="S4361" s="156"/>
      <c r="T4361" s="156"/>
      <c r="U4361" s="156"/>
      <c r="AA4361" s="156"/>
      <c r="AB4361" s="156"/>
      <c r="AC4361" s="156"/>
      <c r="AJ4361" s="156"/>
      <c r="AK4361" s="156"/>
      <c r="AL4361" s="156"/>
      <c r="AM4361" s="156"/>
      <c r="AN4361" s="156"/>
      <c r="AO4361" s="156"/>
      <c r="AP4361" s="156"/>
      <c r="AQ4361" s="156"/>
      <c r="AR4361" s="156"/>
    </row>
    <row r="4362">
      <c r="A4362" s="152"/>
      <c r="B4362" s="152"/>
      <c r="E4362" s="156"/>
      <c r="F4362" s="156"/>
      <c r="I4362" s="152"/>
      <c r="J4362" s="152"/>
      <c r="O4362" s="161"/>
      <c r="P4362" s="161"/>
      <c r="Q4362" s="161"/>
      <c r="S4362" s="156"/>
      <c r="T4362" s="156"/>
      <c r="U4362" s="156"/>
      <c r="AA4362" s="156"/>
      <c r="AB4362" s="156"/>
      <c r="AC4362" s="156"/>
      <c r="AJ4362" s="156"/>
      <c r="AK4362" s="156"/>
      <c r="AL4362" s="156"/>
      <c r="AM4362" s="156"/>
      <c r="AN4362" s="156"/>
      <c r="AO4362" s="156"/>
      <c r="AP4362" s="156"/>
      <c r="AQ4362" s="156"/>
      <c r="AR4362" s="156"/>
    </row>
    <row r="4363">
      <c r="A4363" s="152"/>
      <c r="B4363" s="152"/>
      <c r="E4363" s="156"/>
      <c r="F4363" s="156"/>
      <c r="I4363" s="152"/>
      <c r="J4363" s="152"/>
      <c r="O4363" s="161"/>
      <c r="P4363" s="161"/>
      <c r="Q4363" s="161"/>
      <c r="S4363" s="156"/>
      <c r="T4363" s="156"/>
      <c r="U4363" s="156"/>
      <c r="AA4363" s="156"/>
      <c r="AB4363" s="156"/>
      <c r="AC4363" s="156"/>
      <c r="AJ4363" s="156"/>
      <c r="AK4363" s="156"/>
      <c r="AL4363" s="156"/>
      <c r="AM4363" s="156"/>
      <c r="AN4363" s="156"/>
      <c r="AO4363" s="156"/>
      <c r="AP4363" s="156"/>
      <c r="AQ4363" s="156"/>
      <c r="AR4363" s="156"/>
    </row>
    <row r="4364">
      <c r="A4364" s="152"/>
      <c r="B4364" s="152"/>
      <c r="E4364" s="156"/>
      <c r="F4364" s="156"/>
      <c r="I4364" s="152"/>
      <c r="J4364" s="152"/>
      <c r="O4364" s="161"/>
      <c r="P4364" s="161"/>
      <c r="Q4364" s="161"/>
      <c r="S4364" s="156"/>
      <c r="T4364" s="156"/>
      <c r="U4364" s="156"/>
      <c r="AA4364" s="156"/>
      <c r="AB4364" s="156"/>
      <c r="AC4364" s="156"/>
      <c r="AJ4364" s="156"/>
      <c r="AK4364" s="156"/>
      <c r="AL4364" s="156"/>
      <c r="AM4364" s="156"/>
      <c r="AN4364" s="156"/>
      <c r="AO4364" s="156"/>
      <c r="AP4364" s="156"/>
      <c r="AQ4364" s="156"/>
      <c r="AR4364" s="156"/>
    </row>
    <row r="4365">
      <c r="A4365" s="152"/>
      <c r="B4365" s="152"/>
      <c r="E4365" s="156"/>
      <c r="F4365" s="156"/>
      <c r="I4365" s="152"/>
      <c r="J4365" s="152"/>
      <c r="O4365" s="161"/>
      <c r="P4365" s="161"/>
      <c r="Q4365" s="161"/>
      <c r="S4365" s="156"/>
      <c r="T4365" s="156"/>
      <c r="U4365" s="156"/>
      <c r="AA4365" s="156"/>
      <c r="AB4365" s="156"/>
      <c r="AC4365" s="156"/>
      <c r="AJ4365" s="156"/>
      <c r="AK4365" s="156"/>
      <c r="AL4365" s="156"/>
      <c r="AM4365" s="156"/>
      <c r="AN4365" s="156"/>
      <c r="AO4365" s="156"/>
      <c r="AP4365" s="156"/>
      <c r="AQ4365" s="156"/>
      <c r="AR4365" s="156"/>
    </row>
    <row r="4366">
      <c r="A4366" s="152"/>
      <c r="B4366" s="152"/>
      <c r="E4366" s="156"/>
      <c r="F4366" s="156"/>
      <c r="I4366" s="152"/>
      <c r="J4366" s="152"/>
      <c r="O4366" s="161"/>
      <c r="P4366" s="161"/>
      <c r="Q4366" s="161"/>
      <c r="S4366" s="156"/>
      <c r="T4366" s="156"/>
      <c r="U4366" s="156"/>
      <c r="AA4366" s="156"/>
      <c r="AB4366" s="156"/>
      <c r="AC4366" s="156"/>
      <c r="AJ4366" s="156"/>
      <c r="AK4366" s="156"/>
      <c r="AL4366" s="156"/>
      <c r="AM4366" s="156"/>
      <c r="AN4366" s="156"/>
      <c r="AO4366" s="156"/>
      <c r="AP4366" s="156"/>
      <c r="AQ4366" s="156"/>
      <c r="AR4366" s="156"/>
    </row>
    <row r="4367">
      <c r="A4367" s="152"/>
      <c r="B4367" s="152"/>
      <c r="E4367" s="156"/>
      <c r="F4367" s="156"/>
      <c r="I4367" s="152"/>
      <c r="J4367" s="152"/>
      <c r="O4367" s="161"/>
      <c r="P4367" s="161"/>
      <c r="Q4367" s="161"/>
      <c r="S4367" s="156"/>
      <c r="T4367" s="156"/>
      <c r="U4367" s="156"/>
      <c r="AA4367" s="156"/>
      <c r="AB4367" s="156"/>
      <c r="AC4367" s="156"/>
      <c r="AJ4367" s="156"/>
      <c r="AK4367" s="156"/>
      <c r="AL4367" s="156"/>
      <c r="AM4367" s="156"/>
      <c r="AN4367" s="156"/>
      <c r="AO4367" s="156"/>
      <c r="AP4367" s="156"/>
      <c r="AQ4367" s="156"/>
      <c r="AR4367" s="156"/>
    </row>
    <row r="4368">
      <c r="A4368" s="152"/>
      <c r="B4368" s="152"/>
      <c r="E4368" s="156"/>
      <c r="F4368" s="156"/>
      <c r="I4368" s="152"/>
      <c r="J4368" s="152"/>
      <c r="O4368" s="161"/>
      <c r="P4368" s="161"/>
      <c r="Q4368" s="161"/>
      <c r="S4368" s="156"/>
      <c r="T4368" s="156"/>
      <c r="U4368" s="156"/>
      <c r="AA4368" s="156"/>
      <c r="AB4368" s="156"/>
      <c r="AC4368" s="156"/>
      <c r="AJ4368" s="156"/>
      <c r="AK4368" s="156"/>
      <c r="AL4368" s="156"/>
      <c r="AM4368" s="156"/>
      <c r="AN4368" s="156"/>
      <c r="AO4368" s="156"/>
      <c r="AP4368" s="156"/>
      <c r="AQ4368" s="156"/>
      <c r="AR4368" s="156"/>
    </row>
    <row r="4369">
      <c r="A4369" s="152"/>
      <c r="B4369" s="152"/>
      <c r="E4369" s="156"/>
      <c r="F4369" s="156"/>
      <c r="I4369" s="152"/>
      <c r="J4369" s="152"/>
      <c r="O4369" s="161"/>
      <c r="P4369" s="161"/>
      <c r="Q4369" s="161"/>
      <c r="S4369" s="156"/>
      <c r="T4369" s="156"/>
      <c r="U4369" s="156"/>
      <c r="AA4369" s="156"/>
      <c r="AB4369" s="156"/>
      <c r="AC4369" s="156"/>
      <c r="AJ4369" s="156"/>
      <c r="AK4369" s="156"/>
      <c r="AL4369" s="156"/>
      <c r="AM4369" s="156"/>
      <c r="AN4369" s="156"/>
      <c r="AO4369" s="156"/>
      <c r="AP4369" s="156"/>
      <c r="AQ4369" s="156"/>
      <c r="AR4369" s="156"/>
    </row>
    <row r="4370">
      <c r="A4370" s="152"/>
      <c r="B4370" s="152"/>
      <c r="E4370" s="156"/>
      <c r="F4370" s="156"/>
      <c r="I4370" s="152"/>
      <c r="J4370" s="152"/>
      <c r="O4370" s="161"/>
      <c r="P4370" s="161"/>
      <c r="Q4370" s="161"/>
      <c r="S4370" s="156"/>
      <c r="T4370" s="156"/>
      <c r="U4370" s="156"/>
      <c r="AA4370" s="156"/>
      <c r="AB4370" s="156"/>
      <c r="AC4370" s="156"/>
      <c r="AJ4370" s="156"/>
      <c r="AK4370" s="156"/>
      <c r="AL4370" s="156"/>
      <c r="AM4370" s="156"/>
      <c r="AN4370" s="156"/>
      <c r="AO4370" s="156"/>
      <c r="AP4370" s="156"/>
      <c r="AQ4370" s="156"/>
      <c r="AR4370" s="156"/>
    </row>
    <row r="4371">
      <c r="A4371" s="152"/>
      <c r="B4371" s="152"/>
      <c r="E4371" s="156"/>
      <c r="F4371" s="156"/>
      <c r="I4371" s="152"/>
      <c r="J4371" s="152"/>
      <c r="O4371" s="161"/>
      <c r="P4371" s="161"/>
      <c r="Q4371" s="161"/>
      <c r="S4371" s="156"/>
      <c r="T4371" s="156"/>
      <c r="U4371" s="156"/>
      <c r="AA4371" s="156"/>
      <c r="AB4371" s="156"/>
      <c r="AC4371" s="156"/>
      <c r="AJ4371" s="156"/>
      <c r="AK4371" s="156"/>
      <c r="AL4371" s="156"/>
      <c r="AM4371" s="156"/>
      <c r="AN4371" s="156"/>
      <c r="AO4371" s="156"/>
      <c r="AP4371" s="156"/>
      <c r="AQ4371" s="156"/>
      <c r="AR4371" s="156"/>
    </row>
    <row r="4372">
      <c r="A4372" s="152"/>
      <c r="B4372" s="152"/>
      <c r="E4372" s="156"/>
      <c r="F4372" s="156"/>
      <c r="I4372" s="152"/>
      <c r="J4372" s="152"/>
      <c r="O4372" s="161"/>
      <c r="P4372" s="161"/>
      <c r="Q4372" s="161"/>
      <c r="S4372" s="156"/>
      <c r="T4372" s="156"/>
      <c r="U4372" s="156"/>
      <c r="AA4372" s="156"/>
      <c r="AB4372" s="156"/>
      <c r="AC4372" s="156"/>
      <c r="AJ4372" s="156"/>
      <c r="AK4372" s="156"/>
      <c r="AL4372" s="156"/>
      <c r="AM4372" s="156"/>
      <c r="AN4372" s="156"/>
      <c r="AO4372" s="156"/>
      <c r="AP4372" s="156"/>
      <c r="AQ4372" s="156"/>
      <c r="AR4372" s="156"/>
    </row>
    <row r="4373">
      <c r="A4373" s="152"/>
      <c r="B4373" s="152"/>
      <c r="E4373" s="156"/>
      <c r="F4373" s="156"/>
      <c r="I4373" s="152"/>
      <c r="J4373" s="152"/>
      <c r="O4373" s="161"/>
      <c r="P4373" s="161"/>
      <c r="Q4373" s="161"/>
      <c r="S4373" s="156"/>
      <c r="T4373" s="156"/>
      <c r="U4373" s="156"/>
      <c r="AA4373" s="156"/>
      <c r="AB4373" s="156"/>
      <c r="AC4373" s="156"/>
      <c r="AJ4373" s="156"/>
      <c r="AK4373" s="156"/>
      <c r="AL4373" s="156"/>
      <c r="AM4373" s="156"/>
      <c r="AN4373" s="156"/>
      <c r="AO4373" s="156"/>
      <c r="AP4373" s="156"/>
      <c r="AQ4373" s="156"/>
      <c r="AR4373" s="156"/>
    </row>
    <row r="4374">
      <c r="A4374" s="152"/>
      <c r="B4374" s="152"/>
      <c r="E4374" s="156"/>
      <c r="F4374" s="156"/>
      <c r="I4374" s="152"/>
      <c r="J4374" s="152"/>
      <c r="O4374" s="161"/>
      <c r="P4374" s="161"/>
      <c r="Q4374" s="161"/>
      <c r="S4374" s="156"/>
      <c r="T4374" s="156"/>
      <c r="U4374" s="156"/>
      <c r="AA4374" s="156"/>
      <c r="AB4374" s="156"/>
      <c r="AC4374" s="156"/>
      <c r="AJ4374" s="156"/>
      <c r="AK4374" s="156"/>
      <c r="AL4374" s="156"/>
      <c r="AM4374" s="156"/>
      <c r="AN4374" s="156"/>
      <c r="AO4374" s="156"/>
      <c r="AP4374" s="156"/>
      <c r="AQ4374" s="156"/>
      <c r="AR4374" s="156"/>
    </row>
    <row r="4375">
      <c r="A4375" s="152"/>
      <c r="B4375" s="152"/>
      <c r="E4375" s="156"/>
      <c r="F4375" s="156"/>
      <c r="I4375" s="152"/>
      <c r="J4375" s="152"/>
      <c r="O4375" s="161"/>
      <c r="P4375" s="161"/>
      <c r="Q4375" s="161"/>
      <c r="S4375" s="156"/>
      <c r="T4375" s="156"/>
      <c r="U4375" s="156"/>
      <c r="AA4375" s="156"/>
      <c r="AB4375" s="156"/>
      <c r="AC4375" s="156"/>
      <c r="AJ4375" s="156"/>
      <c r="AK4375" s="156"/>
      <c r="AL4375" s="156"/>
      <c r="AM4375" s="156"/>
      <c r="AN4375" s="156"/>
      <c r="AO4375" s="156"/>
      <c r="AP4375" s="156"/>
      <c r="AQ4375" s="156"/>
      <c r="AR4375" s="156"/>
    </row>
    <row r="4376">
      <c r="A4376" s="152"/>
      <c r="B4376" s="152"/>
      <c r="E4376" s="156"/>
      <c r="F4376" s="156"/>
      <c r="I4376" s="152"/>
      <c r="J4376" s="152"/>
      <c r="O4376" s="161"/>
      <c r="P4376" s="161"/>
      <c r="Q4376" s="161"/>
      <c r="S4376" s="156"/>
      <c r="T4376" s="156"/>
      <c r="U4376" s="156"/>
      <c r="AA4376" s="156"/>
      <c r="AB4376" s="156"/>
      <c r="AC4376" s="156"/>
      <c r="AJ4376" s="156"/>
      <c r="AK4376" s="156"/>
      <c r="AL4376" s="156"/>
      <c r="AM4376" s="156"/>
      <c r="AN4376" s="156"/>
      <c r="AO4376" s="156"/>
      <c r="AP4376" s="156"/>
      <c r="AQ4376" s="156"/>
      <c r="AR4376" s="156"/>
    </row>
    <row r="4377">
      <c r="A4377" s="152"/>
      <c r="B4377" s="152"/>
      <c r="E4377" s="156"/>
      <c r="F4377" s="156"/>
      <c r="I4377" s="152"/>
      <c r="J4377" s="152"/>
      <c r="O4377" s="161"/>
      <c r="P4377" s="161"/>
      <c r="Q4377" s="161"/>
      <c r="S4377" s="156"/>
      <c r="T4377" s="156"/>
      <c r="U4377" s="156"/>
      <c r="AA4377" s="156"/>
      <c r="AB4377" s="156"/>
      <c r="AC4377" s="156"/>
      <c r="AJ4377" s="156"/>
      <c r="AK4377" s="156"/>
      <c r="AL4377" s="156"/>
      <c r="AM4377" s="156"/>
      <c r="AN4377" s="156"/>
      <c r="AO4377" s="156"/>
      <c r="AP4377" s="156"/>
      <c r="AQ4377" s="156"/>
      <c r="AR4377" s="156"/>
    </row>
    <row r="4378">
      <c r="A4378" s="152"/>
      <c r="B4378" s="152"/>
      <c r="E4378" s="156"/>
      <c r="F4378" s="156"/>
      <c r="I4378" s="152"/>
      <c r="J4378" s="152"/>
      <c r="O4378" s="161"/>
      <c r="P4378" s="161"/>
      <c r="Q4378" s="161"/>
      <c r="S4378" s="156"/>
      <c r="T4378" s="156"/>
      <c r="U4378" s="156"/>
      <c r="AA4378" s="156"/>
      <c r="AB4378" s="156"/>
      <c r="AC4378" s="156"/>
      <c r="AJ4378" s="156"/>
      <c r="AK4378" s="156"/>
      <c r="AL4378" s="156"/>
      <c r="AM4378" s="156"/>
      <c r="AN4378" s="156"/>
      <c r="AO4378" s="156"/>
      <c r="AP4378" s="156"/>
      <c r="AQ4378" s="156"/>
      <c r="AR4378" s="156"/>
    </row>
    <row r="4379">
      <c r="A4379" s="152"/>
      <c r="B4379" s="152"/>
      <c r="E4379" s="156"/>
      <c r="F4379" s="156"/>
      <c r="I4379" s="152"/>
      <c r="J4379" s="152"/>
      <c r="O4379" s="161"/>
      <c r="P4379" s="161"/>
      <c r="Q4379" s="161"/>
      <c r="S4379" s="156"/>
      <c r="T4379" s="156"/>
      <c r="U4379" s="156"/>
      <c r="AA4379" s="156"/>
      <c r="AB4379" s="156"/>
      <c r="AC4379" s="156"/>
      <c r="AJ4379" s="156"/>
      <c r="AK4379" s="156"/>
      <c r="AL4379" s="156"/>
      <c r="AM4379" s="156"/>
      <c r="AN4379" s="156"/>
      <c r="AO4379" s="156"/>
      <c r="AP4379" s="156"/>
      <c r="AQ4379" s="156"/>
      <c r="AR4379" s="156"/>
    </row>
    <row r="4380">
      <c r="A4380" s="152"/>
      <c r="B4380" s="152"/>
      <c r="E4380" s="156"/>
      <c r="F4380" s="156"/>
      <c r="I4380" s="152"/>
      <c r="J4380" s="152"/>
      <c r="O4380" s="161"/>
      <c r="P4380" s="161"/>
      <c r="Q4380" s="161"/>
      <c r="S4380" s="156"/>
      <c r="T4380" s="156"/>
      <c r="U4380" s="156"/>
      <c r="AA4380" s="156"/>
      <c r="AB4380" s="156"/>
      <c r="AC4380" s="156"/>
      <c r="AJ4380" s="156"/>
      <c r="AK4380" s="156"/>
      <c r="AL4380" s="156"/>
      <c r="AM4380" s="156"/>
      <c r="AN4380" s="156"/>
      <c r="AO4380" s="156"/>
      <c r="AP4380" s="156"/>
      <c r="AQ4380" s="156"/>
      <c r="AR4380" s="156"/>
    </row>
    <row r="4381">
      <c r="A4381" s="152"/>
      <c r="B4381" s="152"/>
      <c r="E4381" s="156"/>
      <c r="F4381" s="156"/>
      <c r="I4381" s="152"/>
      <c r="J4381" s="152"/>
      <c r="O4381" s="161"/>
      <c r="P4381" s="161"/>
      <c r="Q4381" s="161"/>
      <c r="S4381" s="156"/>
      <c r="T4381" s="156"/>
      <c r="U4381" s="156"/>
      <c r="AA4381" s="156"/>
      <c r="AB4381" s="156"/>
      <c r="AC4381" s="156"/>
      <c r="AJ4381" s="156"/>
      <c r="AK4381" s="156"/>
      <c r="AL4381" s="156"/>
      <c r="AM4381" s="156"/>
      <c r="AN4381" s="156"/>
      <c r="AO4381" s="156"/>
      <c r="AP4381" s="156"/>
      <c r="AQ4381" s="156"/>
      <c r="AR4381" s="156"/>
    </row>
    <row r="4382">
      <c r="A4382" s="152"/>
      <c r="B4382" s="152"/>
      <c r="E4382" s="156"/>
      <c r="F4382" s="156"/>
      <c r="I4382" s="152"/>
      <c r="J4382" s="152"/>
      <c r="O4382" s="161"/>
      <c r="P4382" s="161"/>
      <c r="Q4382" s="161"/>
      <c r="S4382" s="156"/>
      <c r="T4382" s="156"/>
      <c r="U4382" s="156"/>
      <c r="AA4382" s="156"/>
      <c r="AB4382" s="156"/>
      <c r="AC4382" s="156"/>
      <c r="AJ4382" s="156"/>
      <c r="AK4382" s="156"/>
      <c r="AL4382" s="156"/>
      <c r="AM4382" s="156"/>
      <c r="AN4382" s="156"/>
      <c r="AO4382" s="156"/>
      <c r="AP4382" s="156"/>
      <c r="AQ4382" s="156"/>
      <c r="AR4382" s="156"/>
    </row>
    <row r="4383">
      <c r="A4383" s="152"/>
      <c r="B4383" s="152"/>
      <c r="E4383" s="156"/>
      <c r="F4383" s="156"/>
      <c r="I4383" s="152"/>
      <c r="J4383" s="152"/>
      <c r="O4383" s="161"/>
      <c r="P4383" s="161"/>
      <c r="Q4383" s="161"/>
      <c r="S4383" s="156"/>
      <c r="T4383" s="156"/>
      <c r="U4383" s="156"/>
      <c r="AA4383" s="156"/>
      <c r="AB4383" s="156"/>
      <c r="AC4383" s="156"/>
      <c r="AJ4383" s="156"/>
      <c r="AK4383" s="156"/>
      <c r="AL4383" s="156"/>
      <c r="AM4383" s="156"/>
      <c r="AN4383" s="156"/>
      <c r="AO4383" s="156"/>
      <c r="AP4383" s="156"/>
      <c r="AQ4383" s="156"/>
      <c r="AR4383" s="156"/>
    </row>
    <row r="4384">
      <c r="A4384" s="152"/>
      <c r="B4384" s="152"/>
      <c r="E4384" s="156"/>
      <c r="F4384" s="156"/>
      <c r="I4384" s="152"/>
      <c r="J4384" s="152"/>
      <c r="O4384" s="161"/>
      <c r="P4384" s="161"/>
      <c r="Q4384" s="161"/>
      <c r="S4384" s="156"/>
      <c r="T4384" s="156"/>
      <c r="U4384" s="156"/>
      <c r="AA4384" s="156"/>
      <c r="AB4384" s="156"/>
      <c r="AC4384" s="156"/>
      <c r="AJ4384" s="156"/>
      <c r="AK4384" s="156"/>
      <c r="AL4384" s="156"/>
      <c r="AM4384" s="156"/>
      <c r="AN4384" s="156"/>
      <c r="AO4384" s="156"/>
      <c r="AP4384" s="156"/>
      <c r="AQ4384" s="156"/>
      <c r="AR4384" s="156"/>
    </row>
    <row r="4385">
      <c r="A4385" s="152"/>
      <c r="B4385" s="152"/>
      <c r="E4385" s="156"/>
      <c r="F4385" s="156"/>
      <c r="I4385" s="152"/>
      <c r="J4385" s="152"/>
      <c r="O4385" s="161"/>
      <c r="P4385" s="161"/>
      <c r="Q4385" s="161"/>
      <c r="S4385" s="156"/>
      <c r="T4385" s="156"/>
      <c r="U4385" s="156"/>
      <c r="AA4385" s="156"/>
      <c r="AB4385" s="156"/>
      <c r="AC4385" s="156"/>
      <c r="AJ4385" s="156"/>
      <c r="AK4385" s="156"/>
      <c r="AL4385" s="156"/>
      <c r="AM4385" s="156"/>
      <c r="AN4385" s="156"/>
      <c r="AO4385" s="156"/>
      <c r="AP4385" s="156"/>
      <c r="AQ4385" s="156"/>
      <c r="AR4385" s="156"/>
    </row>
    <row r="4386">
      <c r="A4386" s="152"/>
      <c r="B4386" s="152"/>
      <c r="E4386" s="156"/>
      <c r="F4386" s="156"/>
      <c r="I4386" s="152"/>
      <c r="J4386" s="152"/>
      <c r="O4386" s="161"/>
      <c r="P4386" s="161"/>
      <c r="Q4386" s="161"/>
      <c r="S4386" s="156"/>
      <c r="T4386" s="156"/>
      <c r="U4386" s="156"/>
      <c r="AA4386" s="156"/>
      <c r="AB4386" s="156"/>
      <c r="AC4386" s="156"/>
      <c r="AJ4386" s="156"/>
      <c r="AK4386" s="156"/>
      <c r="AL4386" s="156"/>
      <c r="AM4386" s="156"/>
      <c r="AN4386" s="156"/>
      <c r="AO4386" s="156"/>
      <c r="AP4386" s="156"/>
      <c r="AQ4386" s="156"/>
      <c r="AR4386" s="156"/>
    </row>
    <row r="4387">
      <c r="A4387" s="152"/>
      <c r="B4387" s="152"/>
      <c r="E4387" s="156"/>
      <c r="F4387" s="156"/>
      <c r="I4387" s="152"/>
      <c r="J4387" s="152"/>
      <c r="O4387" s="161"/>
      <c r="P4387" s="161"/>
      <c r="Q4387" s="161"/>
      <c r="S4387" s="156"/>
      <c r="T4387" s="156"/>
      <c r="U4387" s="156"/>
      <c r="AA4387" s="156"/>
      <c r="AB4387" s="156"/>
      <c r="AC4387" s="156"/>
      <c r="AJ4387" s="156"/>
      <c r="AK4387" s="156"/>
      <c r="AL4387" s="156"/>
      <c r="AM4387" s="156"/>
      <c r="AN4387" s="156"/>
      <c r="AO4387" s="156"/>
      <c r="AP4387" s="156"/>
      <c r="AQ4387" s="156"/>
      <c r="AR4387" s="156"/>
    </row>
    <row r="4388">
      <c r="A4388" s="152"/>
      <c r="B4388" s="152"/>
      <c r="E4388" s="156"/>
      <c r="F4388" s="156"/>
      <c r="I4388" s="152"/>
      <c r="J4388" s="152"/>
      <c r="O4388" s="161"/>
      <c r="P4388" s="161"/>
      <c r="Q4388" s="161"/>
      <c r="S4388" s="156"/>
      <c r="T4388" s="156"/>
      <c r="U4388" s="156"/>
      <c r="AA4388" s="156"/>
      <c r="AB4388" s="156"/>
      <c r="AC4388" s="156"/>
      <c r="AJ4388" s="156"/>
      <c r="AK4388" s="156"/>
      <c r="AL4388" s="156"/>
      <c r="AM4388" s="156"/>
      <c r="AN4388" s="156"/>
      <c r="AO4388" s="156"/>
      <c r="AP4388" s="156"/>
      <c r="AQ4388" s="156"/>
      <c r="AR4388" s="156"/>
    </row>
    <row r="4389">
      <c r="A4389" s="152"/>
      <c r="B4389" s="152"/>
      <c r="E4389" s="156"/>
      <c r="F4389" s="156"/>
      <c r="I4389" s="152"/>
      <c r="J4389" s="152"/>
      <c r="O4389" s="161"/>
      <c r="P4389" s="161"/>
      <c r="Q4389" s="161"/>
      <c r="S4389" s="156"/>
      <c r="T4389" s="156"/>
      <c r="U4389" s="156"/>
      <c r="AA4389" s="156"/>
      <c r="AB4389" s="156"/>
      <c r="AC4389" s="156"/>
      <c r="AJ4389" s="156"/>
      <c r="AK4389" s="156"/>
      <c r="AL4389" s="156"/>
      <c r="AM4389" s="156"/>
      <c r="AN4389" s="156"/>
      <c r="AO4389" s="156"/>
      <c r="AP4389" s="156"/>
      <c r="AQ4389" s="156"/>
      <c r="AR4389" s="156"/>
    </row>
    <row r="4390">
      <c r="A4390" s="152"/>
      <c r="B4390" s="152"/>
      <c r="E4390" s="156"/>
      <c r="F4390" s="156"/>
      <c r="I4390" s="152"/>
      <c r="J4390" s="152"/>
      <c r="O4390" s="161"/>
      <c r="P4390" s="161"/>
      <c r="Q4390" s="161"/>
      <c r="S4390" s="156"/>
      <c r="T4390" s="156"/>
      <c r="U4390" s="156"/>
      <c r="AA4390" s="156"/>
      <c r="AB4390" s="156"/>
      <c r="AC4390" s="156"/>
      <c r="AJ4390" s="156"/>
      <c r="AK4390" s="156"/>
      <c r="AL4390" s="156"/>
      <c r="AM4390" s="156"/>
      <c r="AN4390" s="156"/>
      <c r="AO4390" s="156"/>
      <c r="AP4390" s="156"/>
      <c r="AQ4390" s="156"/>
      <c r="AR4390" s="156"/>
    </row>
    <row r="4391">
      <c r="A4391" s="152"/>
      <c r="B4391" s="152"/>
      <c r="E4391" s="156"/>
      <c r="F4391" s="156"/>
      <c r="I4391" s="152"/>
      <c r="J4391" s="152"/>
      <c r="O4391" s="161"/>
      <c r="P4391" s="161"/>
      <c r="Q4391" s="161"/>
      <c r="S4391" s="156"/>
      <c r="T4391" s="156"/>
      <c r="U4391" s="156"/>
      <c r="AA4391" s="156"/>
      <c r="AB4391" s="156"/>
      <c r="AC4391" s="156"/>
      <c r="AJ4391" s="156"/>
      <c r="AK4391" s="156"/>
      <c r="AL4391" s="156"/>
      <c r="AM4391" s="156"/>
      <c r="AN4391" s="156"/>
      <c r="AO4391" s="156"/>
      <c r="AP4391" s="156"/>
      <c r="AQ4391" s="156"/>
      <c r="AR4391" s="156"/>
    </row>
    <row r="4392">
      <c r="A4392" s="152"/>
      <c r="B4392" s="152"/>
      <c r="E4392" s="156"/>
      <c r="F4392" s="156"/>
      <c r="I4392" s="152"/>
      <c r="J4392" s="152"/>
      <c r="O4392" s="161"/>
      <c r="P4392" s="161"/>
      <c r="Q4392" s="161"/>
      <c r="S4392" s="156"/>
      <c r="T4392" s="156"/>
      <c r="U4392" s="156"/>
      <c r="AA4392" s="156"/>
      <c r="AB4392" s="156"/>
      <c r="AC4392" s="156"/>
      <c r="AJ4392" s="156"/>
      <c r="AK4392" s="156"/>
      <c r="AL4392" s="156"/>
      <c r="AM4392" s="156"/>
      <c r="AN4392" s="156"/>
      <c r="AO4392" s="156"/>
      <c r="AP4392" s="156"/>
      <c r="AQ4392" s="156"/>
      <c r="AR4392" s="156"/>
    </row>
    <row r="4393">
      <c r="A4393" s="152"/>
      <c r="B4393" s="152"/>
      <c r="E4393" s="156"/>
      <c r="F4393" s="156"/>
      <c r="I4393" s="152"/>
      <c r="J4393" s="152"/>
      <c r="O4393" s="161"/>
      <c r="P4393" s="161"/>
      <c r="Q4393" s="161"/>
      <c r="S4393" s="156"/>
      <c r="T4393" s="156"/>
      <c r="U4393" s="156"/>
      <c r="AA4393" s="156"/>
      <c r="AB4393" s="156"/>
      <c r="AC4393" s="156"/>
      <c r="AJ4393" s="156"/>
      <c r="AK4393" s="156"/>
      <c r="AL4393" s="156"/>
      <c r="AM4393" s="156"/>
      <c r="AN4393" s="156"/>
      <c r="AO4393" s="156"/>
      <c r="AP4393" s="156"/>
      <c r="AQ4393" s="156"/>
      <c r="AR4393" s="156"/>
    </row>
    <row r="4394">
      <c r="A4394" s="152"/>
      <c r="B4394" s="152"/>
      <c r="E4394" s="156"/>
      <c r="F4394" s="156"/>
      <c r="I4394" s="152"/>
      <c r="J4394" s="152"/>
      <c r="O4394" s="161"/>
      <c r="P4394" s="161"/>
      <c r="Q4394" s="161"/>
      <c r="S4394" s="156"/>
      <c r="T4394" s="156"/>
      <c r="U4394" s="156"/>
      <c r="AA4394" s="156"/>
      <c r="AB4394" s="156"/>
      <c r="AC4394" s="156"/>
      <c r="AJ4394" s="156"/>
      <c r="AK4394" s="156"/>
      <c r="AL4394" s="156"/>
      <c r="AM4394" s="156"/>
      <c r="AN4394" s="156"/>
      <c r="AO4394" s="156"/>
      <c r="AP4394" s="156"/>
      <c r="AQ4394" s="156"/>
      <c r="AR4394" s="156"/>
    </row>
    <row r="4395">
      <c r="A4395" s="152"/>
      <c r="B4395" s="152"/>
      <c r="E4395" s="156"/>
      <c r="F4395" s="156"/>
      <c r="I4395" s="152"/>
      <c r="J4395" s="152"/>
      <c r="O4395" s="161"/>
      <c r="P4395" s="161"/>
      <c r="Q4395" s="161"/>
      <c r="S4395" s="156"/>
      <c r="T4395" s="156"/>
      <c r="U4395" s="156"/>
      <c r="AA4395" s="156"/>
      <c r="AB4395" s="156"/>
      <c r="AC4395" s="156"/>
      <c r="AJ4395" s="156"/>
      <c r="AK4395" s="156"/>
      <c r="AL4395" s="156"/>
      <c r="AM4395" s="156"/>
      <c r="AN4395" s="156"/>
      <c r="AO4395" s="156"/>
      <c r="AP4395" s="156"/>
      <c r="AQ4395" s="156"/>
      <c r="AR4395" s="156"/>
    </row>
    <row r="4396">
      <c r="A4396" s="152"/>
      <c r="B4396" s="152"/>
      <c r="E4396" s="156"/>
      <c r="F4396" s="156"/>
      <c r="I4396" s="152"/>
      <c r="J4396" s="152"/>
      <c r="O4396" s="161"/>
      <c r="P4396" s="161"/>
      <c r="Q4396" s="161"/>
      <c r="S4396" s="156"/>
      <c r="T4396" s="156"/>
      <c r="U4396" s="156"/>
      <c r="AA4396" s="156"/>
      <c r="AB4396" s="156"/>
      <c r="AC4396" s="156"/>
      <c r="AJ4396" s="156"/>
      <c r="AK4396" s="156"/>
      <c r="AL4396" s="156"/>
      <c r="AM4396" s="156"/>
      <c r="AN4396" s="156"/>
      <c r="AO4396" s="156"/>
      <c r="AP4396" s="156"/>
      <c r="AQ4396" s="156"/>
      <c r="AR4396" s="156"/>
    </row>
    <row r="4397">
      <c r="A4397" s="152"/>
      <c r="B4397" s="152"/>
      <c r="E4397" s="156"/>
      <c r="F4397" s="156"/>
      <c r="I4397" s="152"/>
      <c r="J4397" s="152"/>
      <c r="O4397" s="161"/>
      <c r="P4397" s="161"/>
      <c r="Q4397" s="161"/>
      <c r="S4397" s="156"/>
      <c r="T4397" s="156"/>
      <c r="U4397" s="156"/>
      <c r="AA4397" s="156"/>
      <c r="AB4397" s="156"/>
      <c r="AC4397" s="156"/>
      <c r="AJ4397" s="156"/>
      <c r="AK4397" s="156"/>
      <c r="AL4397" s="156"/>
      <c r="AM4397" s="156"/>
      <c r="AN4397" s="156"/>
      <c r="AO4397" s="156"/>
      <c r="AP4397" s="156"/>
      <c r="AQ4397" s="156"/>
      <c r="AR4397" s="156"/>
    </row>
    <row r="4398">
      <c r="A4398" s="152"/>
      <c r="B4398" s="152"/>
      <c r="E4398" s="156"/>
      <c r="F4398" s="156"/>
      <c r="I4398" s="152"/>
      <c r="J4398" s="152"/>
      <c r="O4398" s="161"/>
      <c r="P4398" s="161"/>
      <c r="Q4398" s="161"/>
      <c r="S4398" s="156"/>
      <c r="T4398" s="156"/>
      <c r="U4398" s="156"/>
      <c r="AA4398" s="156"/>
      <c r="AB4398" s="156"/>
      <c r="AC4398" s="156"/>
      <c r="AJ4398" s="156"/>
      <c r="AK4398" s="156"/>
      <c r="AL4398" s="156"/>
      <c r="AM4398" s="156"/>
      <c r="AN4398" s="156"/>
      <c r="AO4398" s="156"/>
      <c r="AP4398" s="156"/>
      <c r="AQ4398" s="156"/>
      <c r="AR4398" s="156"/>
    </row>
    <row r="4399">
      <c r="A4399" s="152"/>
      <c r="B4399" s="152"/>
      <c r="E4399" s="156"/>
      <c r="F4399" s="156"/>
      <c r="I4399" s="152"/>
      <c r="J4399" s="152"/>
      <c r="O4399" s="161"/>
      <c r="P4399" s="161"/>
      <c r="Q4399" s="161"/>
      <c r="S4399" s="156"/>
      <c r="T4399" s="156"/>
      <c r="U4399" s="156"/>
      <c r="AA4399" s="156"/>
      <c r="AB4399" s="156"/>
      <c r="AC4399" s="156"/>
      <c r="AJ4399" s="156"/>
      <c r="AK4399" s="156"/>
      <c r="AL4399" s="156"/>
      <c r="AM4399" s="156"/>
      <c r="AN4399" s="156"/>
      <c r="AO4399" s="156"/>
      <c r="AP4399" s="156"/>
      <c r="AQ4399" s="156"/>
      <c r="AR4399" s="156"/>
    </row>
    <row r="4400">
      <c r="A4400" s="152"/>
      <c r="B4400" s="152"/>
      <c r="E4400" s="156"/>
      <c r="F4400" s="156"/>
      <c r="I4400" s="152"/>
      <c r="J4400" s="152"/>
      <c r="O4400" s="161"/>
      <c r="P4400" s="161"/>
      <c r="Q4400" s="161"/>
      <c r="S4400" s="156"/>
      <c r="T4400" s="156"/>
      <c r="U4400" s="156"/>
      <c r="AA4400" s="156"/>
      <c r="AB4400" s="156"/>
      <c r="AC4400" s="156"/>
      <c r="AJ4400" s="156"/>
      <c r="AK4400" s="156"/>
      <c r="AL4400" s="156"/>
      <c r="AM4400" s="156"/>
      <c r="AN4400" s="156"/>
      <c r="AO4400" s="156"/>
      <c r="AP4400" s="156"/>
      <c r="AQ4400" s="156"/>
      <c r="AR4400" s="156"/>
    </row>
    <row r="4401">
      <c r="A4401" s="152"/>
      <c r="B4401" s="152"/>
      <c r="E4401" s="156"/>
      <c r="F4401" s="156"/>
      <c r="I4401" s="152"/>
      <c r="J4401" s="152"/>
      <c r="O4401" s="161"/>
      <c r="P4401" s="161"/>
      <c r="Q4401" s="161"/>
      <c r="S4401" s="156"/>
      <c r="T4401" s="156"/>
      <c r="U4401" s="156"/>
      <c r="AA4401" s="156"/>
      <c r="AB4401" s="156"/>
      <c r="AC4401" s="156"/>
      <c r="AJ4401" s="156"/>
      <c r="AK4401" s="156"/>
      <c r="AL4401" s="156"/>
      <c r="AM4401" s="156"/>
      <c r="AN4401" s="156"/>
      <c r="AO4401" s="156"/>
      <c r="AP4401" s="156"/>
      <c r="AQ4401" s="156"/>
      <c r="AR4401" s="156"/>
    </row>
    <row r="4402">
      <c r="A4402" s="152"/>
      <c r="B4402" s="152"/>
      <c r="E4402" s="156"/>
      <c r="F4402" s="156"/>
      <c r="I4402" s="152"/>
      <c r="J4402" s="152"/>
      <c r="O4402" s="161"/>
      <c r="P4402" s="161"/>
      <c r="Q4402" s="161"/>
      <c r="S4402" s="156"/>
      <c r="T4402" s="156"/>
      <c r="U4402" s="156"/>
      <c r="AA4402" s="156"/>
      <c r="AB4402" s="156"/>
      <c r="AC4402" s="156"/>
      <c r="AJ4402" s="156"/>
      <c r="AK4402" s="156"/>
      <c r="AL4402" s="156"/>
      <c r="AM4402" s="156"/>
      <c r="AN4402" s="156"/>
      <c r="AO4402" s="156"/>
      <c r="AP4402" s="156"/>
      <c r="AQ4402" s="156"/>
      <c r="AR4402" s="156"/>
    </row>
    <row r="4403">
      <c r="A4403" s="152"/>
      <c r="B4403" s="152"/>
      <c r="E4403" s="156"/>
      <c r="F4403" s="156"/>
      <c r="I4403" s="152"/>
      <c r="J4403" s="152"/>
      <c r="O4403" s="161"/>
      <c r="P4403" s="161"/>
      <c r="Q4403" s="161"/>
      <c r="S4403" s="156"/>
      <c r="T4403" s="156"/>
      <c r="U4403" s="156"/>
      <c r="AA4403" s="156"/>
      <c r="AB4403" s="156"/>
      <c r="AC4403" s="156"/>
      <c r="AJ4403" s="156"/>
      <c r="AK4403" s="156"/>
      <c r="AL4403" s="156"/>
      <c r="AM4403" s="156"/>
      <c r="AN4403" s="156"/>
      <c r="AO4403" s="156"/>
      <c r="AP4403" s="156"/>
      <c r="AQ4403" s="156"/>
      <c r="AR4403" s="156"/>
    </row>
    <row r="4404">
      <c r="A4404" s="152"/>
      <c r="B4404" s="152"/>
      <c r="E4404" s="156"/>
      <c r="F4404" s="156"/>
      <c r="I4404" s="152"/>
      <c r="J4404" s="152"/>
      <c r="O4404" s="161"/>
      <c r="P4404" s="161"/>
      <c r="Q4404" s="161"/>
      <c r="S4404" s="156"/>
      <c r="T4404" s="156"/>
      <c r="U4404" s="156"/>
      <c r="AA4404" s="156"/>
      <c r="AB4404" s="156"/>
      <c r="AC4404" s="156"/>
      <c r="AJ4404" s="156"/>
      <c r="AK4404" s="156"/>
      <c r="AL4404" s="156"/>
      <c r="AM4404" s="156"/>
      <c r="AN4404" s="156"/>
      <c r="AO4404" s="156"/>
      <c r="AP4404" s="156"/>
      <c r="AQ4404" s="156"/>
      <c r="AR4404" s="156"/>
    </row>
    <row r="4405">
      <c r="A4405" s="152"/>
      <c r="B4405" s="152"/>
      <c r="E4405" s="156"/>
      <c r="F4405" s="156"/>
      <c r="I4405" s="152"/>
      <c r="J4405" s="152"/>
      <c r="O4405" s="161"/>
      <c r="P4405" s="161"/>
      <c r="Q4405" s="161"/>
      <c r="S4405" s="156"/>
      <c r="T4405" s="156"/>
      <c r="U4405" s="156"/>
      <c r="AA4405" s="156"/>
      <c r="AB4405" s="156"/>
      <c r="AC4405" s="156"/>
      <c r="AJ4405" s="156"/>
      <c r="AK4405" s="156"/>
      <c r="AL4405" s="156"/>
      <c r="AM4405" s="156"/>
      <c r="AN4405" s="156"/>
      <c r="AO4405" s="156"/>
      <c r="AP4405" s="156"/>
      <c r="AQ4405" s="156"/>
      <c r="AR4405" s="156"/>
    </row>
    <row r="4406">
      <c r="A4406" s="152"/>
      <c r="B4406" s="152"/>
      <c r="E4406" s="156"/>
      <c r="F4406" s="156"/>
      <c r="I4406" s="152"/>
      <c r="J4406" s="152"/>
      <c r="O4406" s="161"/>
      <c r="P4406" s="161"/>
      <c r="Q4406" s="161"/>
      <c r="S4406" s="156"/>
      <c r="T4406" s="156"/>
      <c r="U4406" s="156"/>
      <c r="AA4406" s="156"/>
      <c r="AB4406" s="156"/>
      <c r="AC4406" s="156"/>
      <c r="AJ4406" s="156"/>
      <c r="AK4406" s="156"/>
      <c r="AL4406" s="156"/>
      <c r="AM4406" s="156"/>
      <c r="AN4406" s="156"/>
      <c r="AO4406" s="156"/>
      <c r="AP4406" s="156"/>
      <c r="AQ4406" s="156"/>
      <c r="AR4406" s="156"/>
    </row>
    <row r="4407">
      <c r="A4407" s="152"/>
      <c r="B4407" s="152"/>
      <c r="E4407" s="156"/>
      <c r="F4407" s="156"/>
      <c r="I4407" s="152"/>
      <c r="J4407" s="152"/>
      <c r="O4407" s="161"/>
      <c r="P4407" s="161"/>
      <c r="Q4407" s="161"/>
      <c r="S4407" s="156"/>
      <c r="T4407" s="156"/>
      <c r="U4407" s="156"/>
      <c r="AA4407" s="156"/>
      <c r="AB4407" s="156"/>
      <c r="AC4407" s="156"/>
      <c r="AJ4407" s="156"/>
      <c r="AK4407" s="156"/>
      <c r="AL4407" s="156"/>
      <c r="AM4407" s="156"/>
      <c r="AN4407" s="156"/>
      <c r="AO4407" s="156"/>
      <c r="AP4407" s="156"/>
      <c r="AQ4407" s="156"/>
      <c r="AR4407" s="156"/>
    </row>
    <row r="4408">
      <c r="A4408" s="152"/>
      <c r="B4408" s="152"/>
      <c r="E4408" s="156"/>
      <c r="F4408" s="156"/>
      <c r="I4408" s="152"/>
      <c r="J4408" s="152"/>
      <c r="O4408" s="161"/>
      <c r="P4408" s="161"/>
      <c r="Q4408" s="161"/>
      <c r="S4408" s="156"/>
      <c r="T4408" s="156"/>
      <c r="U4408" s="156"/>
      <c r="AA4408" s="156"/>
      <c r="AB4408" s="156"/>
      <c r="AC4408" s="156"/>
      <c r="AJ4408" s="156"/>
      <c r="AK4408" s="156"/>
      <c r="AL4408" s="156"/>
      <c r="AM4408" s="156"/>
      <c r="AN4408" s="156"/>
      <c r="AO4408" s="156"/>
      <c r="AP4408" s="156"/>
      <c r="AQ4408" s="156"/>
      <c r="AR4408" s="156"/>
    </row>
    <row r="4409">
      <c r="A4409" s="152"/>
      <c r="B4409" s="152"/>
      <c r="E4409" s="156"/>
      <c r="F4409" s="156"/>
      <c r="I4409" s="152"/>
      <c r="J4409" s="152"/>
      <c r="O4409" s="161"/>
      <c r="P4409" s="161"/>
      <c r="Q4409" s="161"/>
      <c r="S4409" s="156"/>
      <c r="T4409" s="156"/>
      <c r="U4409" s="156"/>
      <c r="AA4409" s="156"/>
      <c r="AB4409" s="156"/>
      <c r="AC4409" s="156"/>
      <c r="AJ4409" s="156"/>
      <c r="AK4409" s="156"/>
      <c r="AL4409" s="156"/>
      <c r="AM4409" s="156"/>
      <c r="AN4409" s="156"/>
      <c r="AO4409" s="156"/>
      <c r="AP4409" s="156"/>
      <c r="AQ4409" s="156"/>
      <c r="AR4409" s="156"/>
    </row>
    <row r="4410">
      <c r="A4410" s="152"/>
      <c r="B4410" s="152"/>
      <c r="E4410" s="156"/>
      <c r="F4410" s="156"/>
      <c r="I4410" s="152"/>
      <c r="J4410" s="152"/>
      <c r="O4410" s="161"/>
      <c r="P4410" s="161"/>
      <c r="Q4410" s="161"/>
      <c r="S4410" s="156"/>
      <c r="T4410" s="156"/>
      <c r="U4410" s="156"/>
      <c r="AA4410" s="156"/>
      <c r="AB4410" s="156"/>
      <c r="AC4410" s="156"/>
      <c r="AJ4410" s="156"/>
      <c r="AK4410" s="156"/>
      <c r="AL4410" s="156"/>
      <c r="AM4410" s="156"/>
      <c r="AN4410" s="156"/>
      <c r="AO4410" s="156"/>
      <c r="AP4410" s="156"/>
      <c r="AQ4410" s="156"/>
      <c r="AR4410" s="156"/>
    </row>
    <row r="4411">
      <c r="A4411" s="152"/>
      <c r="B4411" s="152"/>
      <c r="E4411" s="156"/>
      <c r="F4411" s="156"/>
      <c r="I4411" s="152"/>
      <c r="J4411" s="152"/>
      <c r="O4411" s="161"/>
      <c r="P4411" s="161"/>
      <c r="Q4411" s="161"/>
      <c r="S4411" s="156"/>
      <c r="T4411" s="156"/>
      <c r="U4411" s="156"/>
      <c r="AA4411" s="156"/>
      <c r="AB4411" s="156"/>
      <c r="AC4411" s="156"/>
      <c r="AJ4411" s="156"/>
      <c r="AK4411" s="156"/>
      <c r="AL4411" s="156"/>
      <c r="AM4411" s="156"/>
      <c r="AN4411" s="156"/>
      <c r="AO4411" s="156"/>
      <c r="AP4411" s="156"/>
      <c r="AQ4411" s="156"/>
      <c r="AR4411" s="156"/>
    </row>
    <row r="4412">
      <c r="A4412" s="152"/>
      <c r="B4412" s="152"/>
      <c r="E4412" s="156"/>
      <c r="F4412" s="156"/>
      <c r="I4412" s="152"/>
      <c r="J4412" s="152"/>
      <c r="O4412" s="161"/>
      <c r="P4412" s="161"/>
      <c r="Q4412" s="161"/>
      <c r="S4412" s="156"/>
      <c r="T4412" s="156"/>
      <c r="U4412" s="156"/>
      <c r="AA4412" s="156"/>
      <c r="AB4412" s="156"/>
      <c r="AC4412" s="156"/>
      <c r="AJ4412" s="156"/>
      <c r="AK4412" s="156"/>
      <c r="AL4412" s="156"/>
      <c r="AM4412" s="156"/>
      <c r="AN4412" s="156"/>
      <c r="AO4412" s="156"/>
      <c r="AP4412" s="156"/>
      <c r="AQ4412" s="156"/>
      <c r="AR4412" s="156"/>
    </row>
    <row r="4413">
      <c r="A4413" s="152"/>
      <c r="B4413" s="152"/>
      <c r="E4413" s="156"/>
      <c r="F4413" s="156"/>
      <c r="I4413" s="152"/>
      <c r="J4413" s="152"/>
      <c r="O4413" s="161"/>
      <c r="P4413" s="161"/>
      <c r="Q4413" s="161"/>
      <c r="S4413" s="156"/>
      <c r="T4413" s="156"/>
      <c r="U4413" s="156"/>
      <c r="AA4413" s="156"/>
      <c r="AB4413" s="156"/>
      <c r="AC4413" s="156"/>
      <c r="AJ4413" s="156"/>
      <c r="AK4413" s="156"/>
      <c r="AL4413" s="156"/>
      <c r="AM4413" s="156"/>
      <c r="AN4413" s="156"/>
      <c r="AO4413" s="156"/>
      <c r="AP4413" s="156"/>
      <c r="AQ4413" s="156"/>
      <c r="AR4413" s="156"/>
    </row>
    <row r="4414">
      <c r="A4414" s="152"/>
      <c r="B4414" s="152"/>
      <c r="E4414" s="156"/>
      <c r="F4414" s="156"/>
      <c r="I4414" s="152"/>
      <c r="J4414" s="152"/>
      <c r="O4414" s="161"/>
      <c r="P4414" s="161"/>
      <c r="Q4414" s="161"/>
      <c r="S4414" s="156"/>
      <c r="T4414" s="156"/>
      <c r="U4414" s="156"/>
      <c r="AA4414" s="156"/>
      <c r="AB4414" s="156"/>
      <c r="AC4414" s="156"/>
      <c r="AJ4414" s="156"/>
      <c r="AK4414" s="156"/>
      <c r="AL4414" s="156"/>
      <c r="AM4414" s="156"/>
      <c r="AN4414" s="156"/>
      <c r="AO4414" s="156"/>
      <c r="AP4414" s="156"/>
      <c r="AQ4414" s="156"/>
      <c r="AR4414" s="156"/>
    </row>
    <row r="4415">
      <c r="A4415" s="152"/>
      <c r="B4415" s="152"/>
      <c r="E4415" s="156"/>
      <c r="F4415" s="156"/>
      <c r="I4415" s="152"/>
      <c r="J4415" s="152"/>
      <c r="O4415" s="161"/>
      <c r="P4415" s="161"/>
      <c r="Q4415" s="161"/>
      <c r="S4415" s="156"/>
      <c r="T4415" s="156"/>
      <c r="U4415" s="156"/>
      <c r="AA4415" s="156"/>
      <c r="AB4415" s="156"/>
      <c r="AC4415" s="156"/>
      <c r="AJ4415" s="156"/>
      <c r="AK4415" s="156"/>
      <c r="AL4415" s="156"/>
      <c r="AM4415" s="156"/>
      <c r="AN4415" s="156"/>
      <c r="AO4415" s="156"/>
      <c r="AP4415" s="156"/>
      <c r="AQ4415" s="156"/>
      <c r="AR4415" s="156"/>
    </row>
    <row r="4416">
      <c r="A4416" s="152"/>
      <c r="B4416" s="152"/>
      <c r="E4416" s="156"/>
      <c r="F4416" s="156"/>
      <c r="I4416" s="152"/>
      <c r="J4416" s="152"/>
      <c r="O4416" s="161"/>
      <c r="P4416" s="161"/>
      <c r="Q4416" s="161"/>
      <c r="S4416" s="156"/>
      <c r="T4416" s="156"/>
      <c r="U4416" s="156"/>
      <c r="AA4416" s="156"/>
      <c r="AB4416" s="156"/>
      <c r="AC4416" s="156"/>
      <c r="AJ4416" s="156"/>
      <c r="AK4416" s="156"/>
      <c r="AL4416" s="156"/>
      <c r="AM4416" s="156"/>
      <c r="AN4416" s="156"/>
      <c r="AO4416" s="156"/>
      <c r="AP4416" s="156"/>
      <c r="AQ4416" s="156"/>
      <c r="AR4416" s="156"/>
    </row>
    <row r="4417">
      <c r="A4417" s="152"/>
      <c r="B4417" s="152"/>
      <c r="E4417" s="156"/>
      <c r="F4417" s="156"/>
      <c r="I4417" s="152"/>
      <c r="J4417" s="152"/>
      <c r="O4417" s="161"/>
      <c r="P4417" s="161"/>
      <c r="Q4417" s="161"/>
      <c r="S4417" s="156"/>
      <c r="T4417" s="156"/>
      <c r="U4417" s="156"/>
      <c r="AA4417" s="156"/>
      <c r="AB4417" s="156"/>
      <c r="AC4417" s="156"/>
      <c r="AJ4417" s="156"/>
      <c r="AK4417" s="156"/>
      <c r="AL4417" s="156"/>
      <c r="AM4417" s="156"/>
      <c r="AN4417" s="156"/>
      <c r="AO4417" s="156"/>
      <c r="AP4417" s="156"/>
      <c r="AQ4417" s="156"/>
      <c r="AR4417" s="156"/>
    </row>
    <row r="4418">
      <c r="A4418" s="152"/>
      <c r="B4418" s="152"/>
      <c r="E4418" s="156"/>
      <c r="F4418" s="156"/>
      <c r="I4418" s="152"/>
      <c r="J4418" s="152"/>
      <c r="O4418" s="161"/>
      <c r="P4418" s="161"/>
      <c r="Q4418" s="161"/>
      <c r="S4418" s="156"/>
      <c r="T4418" s="156"/>
      <c r="U4418" s="156"/>
      <c r="AA4418" s="156"/>
      <c r="AB4418" s="156"/>
      <c r="AC4418" s="156"/>
      <c r="AJ4418" s="156"/>
      <c r="AK4418" s="156"/>
      <c r="AL4418" s="156"/>
      <c r="AM4418" s="156"/>
      <c r="AN4418" s="156"/>
      <c r="AO4418" s="156"/>
      <c r="AP4418" s="156"/>
      <c r="AQ4418" s="156"/>
      <c r="AR4418" s="156"/>
    </row>
    <row r="4419">
      <c r="A4419" s="152"/>
      <c r="B4419" s="152"/>
      <c r="E4419" s="156"/>
      <c r="F4419" s="156"/>
      <c r="I4419" s="152"/>
      <c r="J4419" s="152"/>
      <c r="O4419" s="161"/>
      <c r="P4419" s="161"/>
      <c r="Q4419" s="161"/>
      <c r="S4419" s="156"/>
      <c r="T4419" s="156"/>
      <c r="U4419" s="156"/>
      <c r="AA4419" s="156"/>
      <c r="AB4419" s="156"/>
      <c r="AC4419" s="156"/>
      <c r="AJ4419" s="156"/>
      <c r="AK4419" s="156"/>
      <c r="AL4419" s="156"/>
      <c r="AM4419" s="156"/>
      <c r="AN4419" s="156"/>
      <c r="AO4419" s="156"/>
      <c r="AP4419" s="156"/>
      <c r="AQ4419" s="156"/>
      <c r="AR4419" s="156"/>
    </row>
    <row r="4420">
      <c r="A4420" s="152"/>
      <c r="B4420" s="152"/>
      <c r="E4420" s="156"/>
      <c r="F4420" s="156"/>
      <c r="I4420" s="152"/>
      <c r="J4420" s="152"/>
      <c r="O4420" s="161"/>
      <c r="P4420" s="161"/>
      <c r="Q4420" s="161"/>
      <c r="S4420" s="156"/>
      <c r="T4420" s="156"/>
      <c r="U4420" s="156"/>
      <c r="AA4420" s="156"/>
      <c r="AB4420" s="156"/>
      <c r="AC4420" s="156"/>
      <c r="AJ4420" s="156"/>
      <c r="AK4420" s="156"/>
      <c r="AL4420" s="156"/>
      <c r="AM4420" s="156"/>
      <c r="AN4420" s="156"/>
      <c r="AO4420" s="156"/>
      <c r="AP4420" s="156"/>
      <c r="AQ4420" s="156"/>
      <c r="AR4420" s="156"/>
    </row>
    <row r="4421">
      <c r="A4421" s="152"/>
      <c r="B4421" s="152"/>
      <c r="E4421" s="156"/>
      <c r="F4421" s="156"/>
      <c r="I4421" s="152"/>
      <c r="J4421" s="152"/>
      <c r="O4421" s="161"/>
      <c r="P4421" s="161"/>
      <c r="Q4421" s="161"/>
      <c r="S4421" s="156"/>
      <c r="T4421" s="156"/>
      <c r="U4421" s="156"/>
      <c r="AA4421" s="156"/>
      <c r="AB4421" s="156"/>
      <c r="AC4421" s="156"/>
      <c r="AJ4421" s="156"/>
      <c r="AK4421" s="156"/>
      <c r="AL4421" s="156"/>
      <c r="AM4421" s="156"/>
      <c r="AN4421" s="156"/>
      <c r="AO4421" s="156"/>
      <c r="AP4421" s="156"/>
      <c r="AQ4421" s="156"/>
      <c r="AR4421" s="156"/>
    </row>
    <row r="4422">
      <c r="A4422" s="152"/>
      <c r="B4422" s="152"/>
      <c r="E4422" s="156"/>
      <c r="F4422" s="156"/>
      <c r="I4422" s="152"/>
      <c r="J4422" s="152"/>
      <c r="O4422" s="161"/>
      <c r="P4422" s="161"/>
      <c r="Q4422" s="161"/>
      <c r="S4422" s="156"/>
      <c r="T4422" s="156"/>
      <c r="U4422" s="156"/>
      <c r="AA4422" s="156"/>
      <c r="AB4422" s="156"/>
      <c r="AC4422" s="156"/>
      <c r="AJ4422" s="156"/>
      <c r="AK4422" s="156"/>
      <c r="AL4422" s="156"/>
      <c r="AM4422" s="156"/>
      <c r="AN4422" s="156"/>
      <c r="AO4422" s="156"/>
      <c r="AP4422" s="156"/>
      <c r="AQ4422" s="156"/>
      <c r="AR4422" s="156"/>
    </row>
    <row r="4423">
      <c r="A4423" s="152"/>
      <c r="B4423" s="152"/>
      <c r="E4423" s="156"/>
      <c r="F4423" s="156"/>
      <c r="I4423" s="152"/>
      <c r="J4423" s="152"/>
      <c r="O4423" s="161"/>
      <c r="P4423" s="161"/>
      <c r="Q4423" s="161"/>
      <c r="S4423" s="156"/>
      <c r="T4423" s="156"/>
      <c r="U4423" s="156"/>
      <c r="AA4423" s="156"/>
      <c r="AB4423" s="156"/>
      <c r="AC4423" s="156"/>
      <c r="AJ4423" s="156"/>
      <c r="AK4423" s="156"/>
      <c r="AL4423" s="156"/>
      <c r="AM4423" s="156"/>
      <c r="AN4423" s="156"/>
      <c r="AO4423" s="156"/>
      <c r="AP4423" s="156"/>
      <c r="AQ4423" s="156"/>
      <c r="AR4423" s="156"/>
    </row>
    <row r="4424">
      <c r="A4424" s="152"/>
      <c r="B4424" s="152"/>
      <c r="E4424" s="156"/>
      <c r="F4424" s="156"/>
      <c r="I4424" s="152"/>
      <c r="J4424" s="152"/>
      <c r="O4424" s="161"/>
      <c r="P4424" s="161"/>
      <c r="Q4424" s="161"/>
      <c r="S4424" s="156"/>
      <c r="T4424" s="156"/>
      <c r="U4424" s="156"/>
      <c r="AA4424" s="156"/>
      <c r="AB4424" s="156"/>
      <c r="AC4424" s="156"/>
      <c r="AJ4424" s="156"/>
      <c r="AK4424" s="156"/>
      <c r="AL4424" s="156"/>
      <c r="AM4424" s="156"/>
      <c r="AN4424" s="156"/>
      <c r="AO4424" s="156"/>
      <c r="AP4424" s="156"/>
      <c r="AQ4424" s="156"/>
      <c r="AR4424" s="156"/>
    </row>
    <row r="4425">
      <c r="A4425" s="152"/>
      <c r="B4425" s="152"/>
      <c r="E4425" s="156"/>
      <c r="F4425" s="156"/>
      <c r="I4425" s="152"/>
      <c r="J4425" s="152"/>
      <c r="O4425" s="161"/>
      <c r="P4425" s="161"/>
      <c r="Q4425" s="161"/>
      <c r="S4425" s="156"/>
      <c r="T4425" s="156"/>
      <c r="U4425" s="156"/>
      <c r="AA4425" s="156"/>
      <c r="AB4425" s="156"/>
      <c r="AC4425" s="156"/>
      <c r="AJ4425" s="156"/>
      <c r="AK4425" s="156"/>
      <c r="AL4425" s="156"/>
      <c r="AM4425" s="156"/>
      <c r="AN4425" s="156"/>
      <c r="AO4425" s="156"/>
      <c r="AP4425" s="156"/>
      <c r="AQ4425" s="156"/>
      <c r="AR4425" s="156"/>
    </row>
    <row r="4426">
      <c r="A4426" s="152"/>
      <c r="B4426" s="152"/>
      <c r="E4426" s="156"/>
      <c r="F4426" s="156"/>
      <c r="I4426" s="152"/>
      <c r="J4426" s="152"/>
      <c r="O4426" s="161"/>
      <c r="P4426" s="161"/>
      <c r="Q4426" s="161"/>
      <c r="S4426" s="156"/>
      <c r="T4426" s="156"/>
      <c r="U4426" s="156"/>
      <c r="AA4426" s="156"/>
      <c r="AB4426" s="156"/>
      <c r="AC4426" s="156"/>
      <c r="AJ4426" s="156"/>
      <c r="AK4426" s="156"/>
      <c r="AL4426" s="156"/>
      <c r="AM4426" s="156"/>
      <c r="AN4426" s="156"/>
      <c r="AO4426" s="156"/>
      <c r="AP4426" s="156"/>
      <c r="AQ4426" s="156"/>
      <c r="AR4426" s="156"/>
    </row>
    <row r="4427">
      <c r="A4427" s="152"/>
      <c r="B4427" s="152"/>
      <c r="E4427" s="156"/>
      <c r="F4427" s="156"/>
      <c r="I4427" s="152"/>
      <c r="J4427" s="152"/>
      <c r="O4427" s="161"/>
      <c r="P4427" s="161"/>
      <c r="Q4427" s="161"/>
      <c r="S4427" s="156"/>
      <c r="T4427" s="156"/>
      <c r="U4427" s="156"/>
      <c r="AA4427" s="156"/>
      <c r="AB4427" s="156"/>
      <c r="AC4427" s="156"/>
      <c r="AJ4427" s="156"/>
      <c r="AK4427" s="156"/>
      <c r="AL4427" s="156"/>
      <c r="AM4427" s="156"/>
      <c r="AN4427" s="156"/>
      <c r="AO4427" s="156"/>
      <c r="AP4427" s="156"/>
      <c r="AQ4427" s="156"/>
      <c r="AR4427" s="156"/>
    </row>
    <row r="4428">
      <c r="A4428" s="152"/>
      <c r="B4428" s="152"/>
      <c r="E4428" s="156"/>
      <c r="F4428" s="156"/>
      <c r="I4428" s="152"/>
      <c r="J4428" s="152"/>
      <c r="O4428" s="161"/>
      <c r="P4428" s="161"/>
      <c r="Q4428" s="161"/>
      <c r="S4428" s="156"/>
      <c r="T4428" s="156"/>
      <c r="U4428" s="156"/>
      <c r="AA4428" s="156"/>
      <c r="AB4428" s="156"/>
      <c r="AC4428" s="156"/>
      <c r="AJ4428" s="156"/>
      <c r="AK4428" s="156"/>
      <c r="AL4428" s="156"/>
      <c r="AM4428" s="156"/>
      <c r="AN4428" s="156"/>
      <c r="AO4428" s="156"/>
      <c r="AP4428" s="156"/>
      <c r="AQ4428" s="156"/>
      <c r="AR4428" s="156"/>
    </row>
    <row r="4429">
      <c r="A4429" s="152"/>
      <c r="B4429" s="152"/>
      <c r="E4429" s="156"/>
      <c r="F4429" s="156"/>
      <c r="I4429" s="152"/>
      <c r="J4429" s="152"/>
      <c r="O4429" s="161"/>
      <c r="P4429" s="161"/>
      <c r="Q4429" s="161"/>
      <c r="S4429" s="156"/>
      <c r="T4429" s="156"/>
      <c r="U4429" s="156"/>
      <c r="AA4429" s="156"/>
      <c r="AB4429" s="156"/>
      <c r="AC4429" s="156"/>
      <c r="AJ4429" s="156"/>
      <c r="AK4429" s="156"/>
      <c r="AL4429" s="156"/>
      <c r="AM4429" s="156"/>
      <c r="AN4429" s="156"/>
      <c r="AO4429" s="156"/>
      <c r="AP4429" s="156"/>
      <c r="AQ4429" s="156"/>
      <c r="AR4429" s="156"/>
    </row>
    <row r="4430">
      <c r="A4430" s="152"/>
      <c r="B4430" s="152"/>
      <c r="E4430" s="156"/>
      <c r="F4430" s="156"/>
      <c r="I4430" s="152"/>
      <c r="J4430" s="152"/>
      <c r="O4430" s="161"/>
      <c r="P4430" s="161"/>
      <c r="Q4430" s="161"/>
      <c r="S4430" s="156"/>
      <c r="T4430" s="156"/>
      <c r="U4430" s="156"/>
      <c r="AA4430" s="156"/>
      <c r="AB4430" s="156"/>
      <c r="AC4430" s="156"/>
      <c r="AJ4430" s="156"/>
      <c r="AK4430" s="156"/>
      <c r="AL4430" s="156"/>
      <c r="AM4430" s="156"/>
      <c r="AN4430" s="156"/>
      <c r="AO4430" s="156"/>
      <c r="AP4430" s="156"/>
      <c r="AQ4430" s="156"/>
      <c r="AR4430" s="156"/>
    </row>
    <row r="4431">
      <c r="A4431" s="152"/>
      <c r="B4431" s="152"/>
      <c r="E4431" s="156"/>
      <c r="F4431" s="156"/>
      <c r="I4431" s="152"/>
      <c r="J4431" s="152"/>
      <c r="O4431" s="161"/>
      <c r="P4431" s="161"/>
      <c r="Q4431" s="161"/>
      <c r="S4431" s="156"/>
      <c r="T4431" s="156"/>
      <c r="U4431" s="156"/>
      <c r="AA4431" s="156"/>
      <c r="AB4431" s="156"/>
      <c r="AC4431" s="156"/>
      <c r="AJ4431" s="156"/>
      <c r="AK4431" s="156"/>
      <c r="AL4431" s="156"/>
      <c r="AM4431" s="156"/>
      <c r="AN4431" s="156"/>
      <c r="AO4431" s="156"/>
      <c r="AP4431" s="156"/>
      <c r="AQ4431" s="156"/>
      <c r="AR4431" s="156"/>
    </row>
    <row r="4432">
      <c r="A4432" s="152"/>
      <c r="B4432" s="152"/>
      <c r="E4432" s="156"/>
      <c r="F4432" s="156"/>
      <c r="I4432" s="152"/>
      <c r="J4432" s="152"/>
      <c r="O4432" s="161"/>
      <c r="P4432" s="161"/>
      <c r="Q4432" s="161"/>
      <c r="S4432" s="156"/>
      <c r="T4432" s="156"/>
      <c r="U4432" s="156"/>
      <c r="AA4432" s="156"/>
      <c r="AB4432" s="156"/>
      <c r="AC4432" s="156"/>
      <c r="AJ4432" s="156"/>
      <c r="AK4432" s="156"/>
      <c r="AL4432" s="156"/>
      <c r="AM4432" s="156"/>
      <c r="AN4432" s="156"/>
      <c r="AO4432" s="156"/>
      <c r="AP4432" s="156"/>
      <c r="AQ4432" s="156"/>
      <c r="AR4432" s="156"/>
    </row>
    <row r="4433">
      <c r="A4433" s="152"/>
      <c r="B4433" s="152"/>
      <c r="E4433" s="156"/>
      <c r="F4433" s="156"/>
      <c r="I4433" s="152"/>
      <c r="J4433" s="152"/>
      <c r="O4433" s="161"/>
      <c r="P4433" s="161"/>
      <c r="Q4433" s="161"/>
      <c r="S4433" s="156"/>
      <c r="T4433" s="156"/>
      <c r="U4433" s="156"/>
      <c r="AA4433" s="156"/>
      <c r="AB4433" s="156"/>
      <c r="AC4433" s="156"/>
      <c r="AJ4433" s="156"/>
      <c r="AK4433" s="156"/>
      <c r="AL4433" s="156"/>
      <c r="AM4433" s="156"/>
      <c r="AN4433" s="156"/>
      <c r="AO4433" s="156"/>
      <c r="AP4433" s="156"/>
      <c r="AQ4433" s="156"/>
      <c r="AR4433" s="156"/>
    </row>
    <row r="4434">
      <c r="A4434" s="152"/>
      <c r="B4434" s="152"/>
      <c r="E4434" s="156"/>
      <c r="F4434" s="156"/>
      <c r="I4434" s="152"/>
      <c r="J4434" s="152"/>
      <c r="O4434" s="161"/>
      <c r="P4434" s="161"/>
      <c r="Q4434" s="161"/>
      <c r="S4434" s="156"/>
      <c r="T4434" s="156"/>
      <c r="U4434" s="156"/>
      <c r="AA4434" s="156"/>
      <c r="AB4434" s="156"/>
      <c r="AC4434" s="156"/>
      <c r="AJ4434" s="156"/>
      <c r="AK4434" s="156"/>
      <c r="AL4434" s="156"/>
      <c r="AM4434" s="156"/>
      <c r="AN4434" s="156"/>
      <c r="AO4434" s="156"/>
      <c r="AP4434" s="156"/>
      <c r="AQ4434" s="156"/>
      <c r="AR4434" s="156"/>
    </row>
    <row r="4435">
      <c r="A4435" s="152"/>
      <c r="B4435" s="152"/>
      <c r="E4435" s="156"/>
      <c r="F4435" s="156"/>
      <c r="I4435" s="152"/>
      <c r="J4435" s="152"/>
      <c r="O4435" s="161"/>
      <c r="P4435" s="161"/>
      <c r="Q4435" s="161"/>
      <c r="S4435" s="156"/>
      <c r="T4435" s="156"/>
      <c r="U4435" s="156"/>
      <c r="AA4435" s="156"/>
      <c r="AB4435" s="156"/>
      <c r="AC4435" s="156"/>
      <c r="AJ4435" s="156"/>
      <c r="AK4435" s="156"/>
      <c r="AL4435" s="156"/>
      <c r="AM4435" s="156"/>
      <c r="AN4435" s="156"/>
      <c r="AO4435" s="156"/>
      <c r="AP4435" s="156"/>
      <c r="AQ4435" s="156"/>
      <c r="AR4435" s="156"/>
    </row>
    <row r="4436">
      <c r="A4436" s="152"/>
      <c r="B4436" s="152"/>
      <c r="E4436" s="156"/>
      <c r="F4436" s="156"/>
      <c r="I4436" s="152"/>
      <c r="J4436" s="152"/>
      <c r="O4436" s="161"/>
      <c r="P4436" s="161"/>
      <c r="Q4436" s="161"/>
      <c r="S4436" s="156"/>
      <c r="T4436" s="156"/>
      <c r="U4436" s="156"/>
      <c r="AA4436" s="156"/>
      <c r="AB4436" s="156"/>
      <c r="AC4436" s="156"/>
      <c r="AJ4436" s="156"/>
      <c r="AK4436" s="156"/>
      <c r="AL4436" s="156"/>
      <c r="AM4436" s="156"/>
      <c r="AN4436" s="156"/>
      <c r="AO4436" s="156"/>
      <c r="AP4436" s="156"/>
      <c r="AQ4436" s="156"/>
      <c r="AR4436" s="156"/>
    </row>
    <row r="4437">
      <c r="A4437" s="152"/>
      <c r="B4437" s="152"/>
      <c r="E4437" s="156"/>
      <c r="F4437" s="156"/>
      <c r="I4437" s="152"/>
      <c r="J4437" s="152"/>
      <c r="O4437" s="161"/>
      <c r="P4437" s="161"/>
      <c r="Q4437" s="161"/>
      <c r="S4437" s="156"/>
      <c r="T4437" s="156"/>
      <c r="U4437" s="156"/>
      <c r="AA4437" s="156"/>
      <c r="AB4437" s="156"/>
      <c r="AC4437" s="156"/>
      <c r="AJ4437" s="156"/>
      <c r="AK4437" s="156"/>
      <c r="AL4437" s="156"/>
      <c r="AM4437" s="156"/>
      <c r="AN4437" s="156"/>
      <c r="AO4437" s="156"/>
      <c r="AP4437" s="156"/>
      <c r="AQ4437" s="156"/>
      <c r="AR4437" s="156"/>
    </row>
    <row r="4438">
      <c r="A4438" s="152"/>
      <c r="B4438" s="152"/>
      <c r="E4438" s="156"/>
      <c r="F4438" s="156"/>
      <c r="I4438" s="152"/>
      <c r="J4438" s="152"/>
      <c r="O4438" s="161"/>
      <c r="P4438" s="161"/>
      <c r="Q4438" s="161"/>
      <c r="S4438" s="156"/>
      <c r="T4438" s="156"/>
      <c r="U4438" s="156"/>
      <c r="AA4438" s="156"/>
      <c r="AB4438" s="156"/>
      <c r="AC4438" s="156"/>
      <c r="AJ4438" s="156"/>
      <c r="AK4438" s="156"/>
      <c r="AL4438" s="156"/>
      <c r="AM4438" s="156"/>
      <c r="AN4438" s="156"/>
      <c r="AO4438" s="156"/>
      <c r="AP4438" s="156"/>
      <c r="AQ4438" s="156"/>
      <c r="AR4438" s="156"/>
    </row>
    <row r="4439">
      <c r="A4439" s="152"/>
      <c r="B4439" s="152"/>
      <c r="E4439" s="156"/>
      <c r="F4439" s="156"/>
      <c r="I4439" s="152"/>
      <c r="J4439" s="152"/>
      <c r="O4439" s="161"/>
      <c r="P4439" s="161"/>
      <c r="Q4439" s="161"/>
      <c r="S4439" s="156"/>
      <c r="T4439" s="156"/>
      <c r="U4439" s="156"/>
      <c r="AA4439" s="156"/>
      <c r="AB4439" s="156"/>
      <c r="AC4439" s="156"/>
      <c r="AJ4439" s="156"/>
      <c r="AK4439" s="156"/>
      <c r="AL4439" s="156"/>
      <c r="AM4439" s="156"/>
      <c r="AN4439" s="156"/>
      <c r="AO4439" s="156"/>
      <c r="AP4439" s="156"/>
      <c r="AQ4439" s="156"/>
      <c r="AR4439" s="156"/>
    </row>
    <row r="4440">
      <c r="A4440" s="152"/>
      <c r="B4440" s="152"/>
      <c r="E4440" s="156"/>
      <c r="F4440" s="156"/>
      <c r="I4440" s="152"/>
      <c r="J4440" s="152"/>
      <c r="O4440" s="161"/>
      <c r="P4440" s="161"/>
      <c r="Q4440" s="161"/>
      <c r="S4440" s="156"/>
      <c r="T4440" s="156"/>
      <c r="U4440" s="156"/>
      <c r="AA4440" s="156"/>
      <c r="AB4440" s="156"/>
      <c r="AC4440" s="156"/>
      <c r="AJ4440" s="156"/>
      <c r="AK4440" s="156"/>
      <c r="AL4440" s="156"/>
      <c r="AM4440" s="156"/>
      <c r="AN4440" s="156"/>
      <c r="AO4440" s="156"/>
      <c r="AP4440" s="156"/>
      <c r="AQ4440" s="156"/>
      <c r="AR4440" s="156"/>
    </row>
    <row r="4441">
      <c r="A4441" s="152"/>
      <c r="B4441" s="152"/>
      <c r="E4441" s="156"/>
      <c r="F4441" s="156"/>
      <c r="I4441" s="152"/>
      <c r="J4441" s="152"/>
      <c r="O4441" s="161"/>
      <c r="P4441" s="161"/>
      <c r="Q4441" s="161"/>
      <c r="S4441" s="156"/>
      <c r="T4441" s="156"/>
      <c r="U4441" s="156"/>
      <c r="AA4441" s="156"/>
      <c r="AB4441" s="156"/>
      <c r="AC4441" s="156"/>
      <c r="AJ4441" s="156"/>
      <c r="AK4441" s="156"/>
      <c r="AL4441" s="156"/>
      <c r="AM4441" s="156"/>
      <c r="AN4441" s="156"/>
      <c r="AO4441" s="156"/>
      <c r="AP4441" s="156"/>
      <c r="AQ4441" s="156"/>
      <c r="AR4441" s="156"/>
    </row>
    <row r="4442">
      <c r="A4442" s="152"/>
      <c r="B4442" s="152"/>
      <c r="E4442" s="156"/>
      <c r="F4442" s="156"/>
      <c r="I4442" s="152"/>
      <c r="J4442" s="152"/>
      <c r="O4442" s="161"/>
      <c r="P4442" s="161"/>
      <c r="Q4442" s="161"/>
      <c r="S4442" s="156"/>
      <c r="T4442" s="156"/>
      <c r="U4442" s="156"/>
      <c r="AA4442" s="156"/>
      <c r="AB4442" s="156"/>
      <c r="AC4442" s="156"/>
      <c r="AJ4442" s="156"/>
      <c r="AK4442" s="156"/>
      <c r="AL4442" s="156"/>
      <c r="AM4442" s="156"/>
      <c r="AN4442" s="156"/>
      <c r="AO4442" s="156"/>
      <c r="AP4442" s="156"/>
      <c r="AQ4442" s="156"/>
      <c r="AR4442" s="156"/>
    </row>
    <row r="4443">
      <c r="A4443" s="152"/>
      <c r="B4443" s="152"/>
      <c r="E4443" s="156"/>
      <c r="F4443" s="156"/>
      <c r="I4443" s="152"/>
      <c r="J4443" s="152"/>
      <c r="O4443" s="161"/>
      <c r="P4443" s="161"/>
      <c r="Q4443" s="161"/>
      <c r="S4443" s="156"/>
      <c r="T4443" s="156"/>
      <c r="U4443" s="156"/>
      <c r="AA4443" s="156"/>
      <c r="AB4443" s="156"/>
      <c r="AC4443" s="156"/>
      <c r="AJ4443" s="156"/>
      <c r="AK4443" s="156"/>
      <c r="AL4443" s="156"/>
      <c r="AM4443" s="156"/>
      <c r="AN4443" s="156"/>
      <c r="AO4443" s="156"/>
      <c r="AP4443" s="156"/>
      <c r="AQ4443" s="156"/>
      <c r="AR4443" s="156"/>
    </row>
    <row r="4444">
      <c r="A4444" s="152"/>
      <c r="B4444" s="152"/>
      <c r="E4444" s="156"/>
      <c r="F4444" s="156"/>
      <c r="I4444" s="152"/>
      <c r="J4444" s="152"/>
      <c r="O4444" s="161"/>
      <c r="P4444" s="161"/>
      <c r="Q4444" s="161"/>
      <c r="S4444" s="156"/>
      <c r="T4444" s="156"/>
      <c r="U4444" s="156"/>
      <c r="AA4444" s="156"/>
      <c r="AB4444" s="156"/>
      <c r="AC4444" s="156"/>
      <c r="AJ4444" s="156"/>
      <c r="AK4444" s="156"/>
      <c r="AL4444" s="156"/>
      <c r="AM4444" s="156"/>
      <c r="AN4444" s="156"/>
      <c r="AO4444" s="156"/>
      <c r="AP4444" s="156"/>
      <c r="AQ4444" s="156"/>
      <c r="AR4444" s="156"/>
    </row>
    <row r="4445">
      <c r="A4445" s="152"/>
      <c r="B4445" s="152"/>
      <c r="E4445" s="156"/>
      <c r="F4445" s="156"/>
      <c r="I4445" s="152"/>
      <c r="J4445" s="152"/>
      <c r="O4445" s="161"/>
      <c r="P4445" s="161"/>
      <c r="Q4445" s="161"/>
      <c r="S4445" s="156"/>
      <c r="T4445" s="156"/>
      <c r="U4445" s="156"/>
      <c r="AA4445" s="156"/>
      <c r="AB4445" s="156"/>
      <c r="AC4445" s="156"/>
      <c r="AJ4445" s="156"/>
      <c r="AK4445" s="156"/>
      <c r="AL4445" s="156"/>
      <c r="AM4445" s="156"/>
      <c r="AN4445" s="156"/>
      <c r="AO4445" s="156"/>
      <c r="AP4445" s="156"/>
      <c r="AQ4445" s="156"/>
      <c r="AR4445" s="156"/>
    </row>
    <row r="4446">
      <c r="A4446" s="152"/>
      <c r="B4446" s="152"/>
      <c r="E4446" s="156"/>
      <c r="F4446" s="156"/>
      <c r="I4446" s="152"/>
      <c r="J4446" s="152"/>
      <c r="O4446" s="161"/>
      <c r="P4446" s="161"/>
      <c r="Q4446" s="161"/>
      <c r="S4446" s="156"/>
      <c r="T4446" s="156"/>
      <c r="U4446" s="156"/>
      <c r="AA4446" s="156"/>
      <c r="AB4446" s="156"/>
      <c r="AC4446" s="156"/>
      <c r="AJ4446" s="156"/>
      <c r="AK4446" s="156"/>
      <c r="AL4446" s="156"/>
      <c r="AM4446" s="156"/>
      <c r="AN4446" s="156"/>
      <c r="AO4446" s="156"/>
      <c r="AP4446" s="156"/>
      <c r="AQ4446" s="156"/>
      <c r="AR4446" s="156"/>
    </row>
    <row r="4447">
      <c r="A4447" s="152"/>
      <c r="B4447" s="152"/>
      <c r="E4447" s="156"/>
      <c r="F4447" s="156"/>
      <c r="I4447" s="152"/>
      <c r="J4447" s="152"/>
      <c r="O4447" s="161"/>
      <c r="P4447" s="161"/>
      <c r="Q4447" s="161"/>
      <c r="S4447" s="156"/>
      <c r="T4447" s="156"/>
      <c r="U4447" s="156"/>
      <c r="AA4447" s="156"/>
      <c r="AB4447" s="156"/>
      <c r="AC4447" s="156"/>
      <c r="AJ4447" s="156"/>
      <c r="AK4447" s="156"/>
      <c r="AL4447" s="156"/>
      <c r="AM4447" s="156"/>
      <c r="AN4447" s="156"/>
      <c r="AO4447" s="156"/>
      <c r="AP4447" s="156"/>
      <c r="AQ4447" s="156"/>
      <c r="AR4447" s="156"/>
    </row>
    <row r="4448">
      <c r="A4448" s="152"/>
      <c r="B4448" s="152"/>
      <c r="E4448" s="156"/>
      <c r="F4448" s="156"/>
      <c r="I4448" s="152"/>
      <c r="J4448" s="152"/>
      <c r="O4448" s="161"/>
      <c r="P4448" s="161"/>
      <c r="Q4448" s="161"/>
      <c r="S4448" s="156"/>
      <c r="T4448" s="156"/>
      <c r="U4448" s="156"/>
      <c r="AA4448" s="156"/>
      <c r="AB4448" s="156"/>
      <c r="AC4448" s="156"/>
      <c r="AJ4448" s="156"/>
      <c r="AK4448" s="156"/>
      <c r="AL4448" s="156"/>
      <c r="AM4448" s="156"/>
      <c r="AN4448" s="156"/>
      <c r="AO4448" s="156"/>
      <c r="AP4448" s="156"/>
      <c r="AQ4448" s="156"/>
      <c r="AR4448" s="156"/>
    </row>
    <row r="4449">
      <c r="A4449" s="152"/>
      <c r="B4449" s="152"/>
      <c r="E4449" s="156"/>
      <c r="F4449" s="156"/>
      <c r="I4449" s="152"/>
      <c r="J4449" s="152"/>
      <c r="O4449" s="161"/>
      <c r="P4449" s="161"/>
      <c r="Q4449" s="161"/>
      <c r="S4449" s="156"/>
      <c r="T4449" s="156"/>
      <c r="U4449" s="156"/>
      <c r="AA4449" s="156"/>
      <c r="AB4449" s="156"/>
      <c r="AC4449" s="156"/>
      <c r="AJ4449" s="156"/>
      <c r="AK4449" s="156"/>
      <c r="AL4449" s="156"/>
      <c r="AM4449" s="156"/>
      <c r="AN4449" s="156"/>
      <c r="AO4449" s="156"/>
      <c r="AP4449" s="156"/>
      <c r="AQ4449" s="156"/>
      <c r="AR4449" s="156"/>
    </row>
    <row r="4450">
      <c r="A4450" s="152"/>
      <c r="B4450" s="152"/>
      <c r="E4450" s="156"/>
      <c r="F4450" s="156"/>
      <c r="I4450" s="152"/>
      <c r="J4450" s="152"/>
      <c r="O4450" s="161"/>
      <c r="P4450" s="161"/>
      <c r="Q4450" s="161"/>
      <c r="S4450" s="156"/>
      <c r="T4450" s="156"/>
      <c r="U4450" s="156"/>
      <c r="AA4450" s="156"/>
      <c r="AB4450" s="156"/>
      <c r="AC4450" s="156"/>
      <c r="AJ4450" s="156"/>
      <c r="AK4450" s="156"/>
      <c r="AL4450" s="156"/>
      <c r="AM4450" s="156"/>
      <c r="AN4450" s="156"/>
      <c r="AO4450" s="156"/>
      <c r="AP4450" s="156"/>
      <c r="AQ4450" s="156"/>
      <c r="AR4450" s="156"/>
    </row>
    <row r="4451">
      <c r="A4451" s="152"/>
      <c r="B4451" s="152"/>
      <c r="E4451" s="156"/>
      <c r="F4451" s="156"/>
      <c r="I4451" s="152"/>
      <c r="J4451" s="152"/>
      <c r="O4451" s="161"/>
      <c r="P4451" s="161"/>
      <c r="Q4451" s="161"/>
      <c r="S4451" s="156"/>
      <c r="T4451" s="156"/>
      <c r="U4451" s="156"/>
      <c r="AA4451" s="156"/>
      <c r="AB4451" s="156"/>
      <c r="AC4451" s="156"/>
      <c r="AJ4451" s="156"/>
      <c r="AK4451" s="156"/>
      <c r="AL4451" s="156"/>
      <c r="AM4451" s="156"/>
      <c r="AN4451" s="156"/>
      <c r="AO4451" s="156"/>
      <c r="AP4451" s="156"/>
      <c r="AQ4451" s="156"/>
      <c r="AR4451" s="156"/>
    </row>
    <row r="4452">
      <c r="A4452" s="152"/>
      <c r="B4452" s="152"/>
      <c r="E4452" s="156"/>
      <c r="F4452" s="156"/>
      <c r="I4452" s="152"/>
      <c r="J4452" s="152"/>
      <c r="O4452" s="161"/>
      <c r="P4452" s="161"/>
      <c r="Q4452" s="161"/>
      <c r="S4452" s="156"/>
      <c r="T4452" s="156"/>
      <c r="U4452" s="156"/>
      <c r="AA4452" s="156"/>
      <c r="AB4452" s="156"/>
      <c r="AC4452" s="156"/>
      <c r="AJ4452" s="156"/>
      <c r="AK4452" s="156"/>
      <c r="AL4452" s="156"/>
      <c r="AM4452" s="156"/>
      <c r="AN4452" s="156"/>
      <c r="AO4452" s="156"/>
      <c r="AP4452" s="156"/>
      <c r="AQ4452" s="156"/>
      <c r="AR4452" s="156"/>
    </row>
    <row r="4453">
      <c r="A4453" s="152"/>
      <c r="B4453" s="152"/>
      <c r="E4453" s="156"/>
      <c r="F4453" s="156"/>
      <c r="I4453" s="152"/>
      <c r="J4453" s="152"/>
      <c r="O4453" s="161"/>
      <c r="P4453" s="161"/>
      <c r="Q4453" s="161"/>
      <c r="S4453" s="156"/>
      <c r="T4453" s="156"/>
      <c r="U4453" s="156"/>
      <c r="AA4453" s="156"/>
      <c r="AB4453" s="156"/>
      <c r="AC4453" s="156"/>
      <c r="AJ4453" s="156"/>
      <c r="AK4453" s="156"/>
      <c r="AL4453" s="156"/>
      <c r="AM4453" s="156"/>
      <c r="AN4453" s="156"/>
      <c r="AO4453" s="156"/>
      <c r="AP4453" s="156"/>
      <c r="AQ4453" s="156"/>
      <c r="AR4453" s="156"/>
    </row>
    <row r="4454">
      <c r="A4454" s="152"/>
      <c r="B4454" s="152"/>
      <c r="E4454" s="156"/>
      <c r="F4454" s="156"/>
      <c r="I4454" s="152"/>
      <c r="J4454" s="152"/>
      <c r="O4454" s="161"/>
      <c r="P4454" s="161"/>
      <c r="Q4454" s="161"/>
      <c r="S4454" s="156"/>
      <c r="T4454" s="156"/>
      <c r="U4454" s="156"/>
      <c r="AA4454" s="156"/>
      <c r="AB4454" s="156"/>
      <c r="AC4454" s="156"/>
      <c r="AJ4454" s="156"/>
      <c r="AK4454" s="156"/>
      <c r="AL4454" s="156"/>
      <c r="AM4454" s="156"/>
      <c r="AN4454" s="156"/>
      <c r="AO4454" s="156"/>
      <c r="AP4454" s="156"/>
      <c r="AQ4454" s="156"/>
      <c r="AR4454" s="156"/>
    </row>
    <row r="4455">
      <c r="A4455" s="152"/>
      <c r="B4455" s="152"/>
      <c r="E4455" s="156"/>
      <c r="F4455" s="156"/>
      <c r="I4455" s="152"/>
      <c r="J4455" s="152"/>
      <c r="O4455" s="161"/>
      <c r="P4455" s="161"/>
      <c r="Q4455" s="161"/>
      <c r="S4455" s="156"/>
      <c r="T4455" s="156"/>
      <c r="U4455" s="156"/>
      <c r="AA4455" s="156"/>
      <c r="AB4455" s="156"/>
      <c r="AC4455" s="156"/>
      <c r="AJ4455" s="156"/>
      <c r="AK4455" s="156"/>
      <c r="AL4455" s="156"/>
      <c r="AM4455" s="156"/>
      <c r="AN4455" s="156"/>
      <c r="AO4455" s="156"/>
      <c r="AP4455" s="156"/>
      <c r="AQ4455" s="156"/>
      <c r="AR4455" s="156"/>
    </row>
    <row r="4456">
      <c r="A4456" s="152"/>
      <c r="B4456" s="152"/>
      <c r="E4456" s="156"/>
      <c r="F4456" s="156"/>
      <c r="I4456" s="152"/>
      <c r="J4456" s="152"/>
      <c r="O4456" s="161"/>
      <c r="P4456" s="161"/>
      <c r="Q4456" s="161"/>
      <c r="S4456" s="156"/>
      <c r="T4456" s="156"/>
      <c r="U4456" s="156"/>
      <c r="AA4456" s="156"/>
      <c r="AB4456" s="156"/>
      <c r="AC4456" s="156"/>
      <c r="AJ4456" s="156"/>
      <c r="AK4456" s="156"/>
      <c r="AL4456" s="156"/>
      <c r="AM4456" s="156"/>
      <c r="AN4456" s="156"/>
      <c r="AO4456" s="156"/>
      <c r="AP4456" s="156"/>
      <c r="AQ4456" s="156"/>
      <c r="AR4456" s="156"/>
    </row>
    <row r="4457">
      <c r="A4457" s="152"/>
      <c r="B4457" s="152"/>
      <c r="E4457" s="156"/>
      <c r="F4457" s="156"/>
      <c r="I4457" s="152"/>
      <c r="J4457" s="152"/>
      <c r="O4457" s="161"/>
      <c r="P4457" s="161"/>
      <c r="Q4457" s="161"/>
      <c r="S4457" s="156"/>
      <c r="T4457" s="156"/>
      <c r="U4457" s="156"/>
      <c r="AA4457" s="156"/>
      <c r="AB4457" s="156"/>
      <c r="AC4457" s="156"/>
      <c r="AJ4457" s="156"/>
      <c r="AK4457" s="156"/>
      <c r="AL4457" s="156"/>
      <c r="AM4457" s="156"/>
      <c r="AN4457" s="156"/>
      <c r="AO4457" s="156"/>
      <c r="AP4457" s="156"/>
      <c r="AQ4457" s="156"/>
      <c r="AR4457" s="156"/>
    </row>
    <row r="4458">
      <c r="A4458" s="152"/>
      <c r="B4458" s="152"/>
      <c r="E4458" s="156"/>
      <c r="F4458" s="156"/>
      <c r="I4458" s="152"/>
      <c r="J4458" s="152"/>
      <c r="O4458" s="161"/>
      <c r="P4458" s="161"/>
      <c r="Q4458" s="161"/>
      <c r="S4458" s="156"/>
      <c r="T4458" s="156"/>
      <c r="U4458" s="156"/>
      <c r="AA4458" s="156"/>
      <c r="AB4458" s="156"/>
      <c r="AC4458" s="156"/>
      <c r="AJ4458" s="156"/>
      <c r="AK4458" s="156"/>
      <c r="AL4458" s="156"/>
      <c r="AM4458" s="156"/>
      <c r="AN4458" s="156"/>
      <c r="AO4458" s="156"/>
      <c r="AP4458" s="156"/>
      <c r="AQ4458" s="156"/>
      <c r="AR4458" s="156"/>
    </row>
    <row r="4459">
      <c r="A4459" s="152"/>
      <c r="B4459" s="152"/>
      <c r="E4459" s="156"/>
      <c r="F4459" s="156"/>
      <c r="I4459" s="152"/>
      <c r="J4459" s="152"/>
      <c r="O4459" s="161"/>
      <c r="P4459" s="161"/>
      <c r="Q4459" s="161"/>
      <c r="S4459" s="156"/>
      <c r="T4459" s="156"/>
      <c r="U4459" s="156"/>
      <c r="AA4459" s="156"/>
      <c r="AB4459" s="156"/>
      <c r="AC4459" s="156"/>
      <c r="AJ4459" s="156"/>
      <c r="AK4459" s="156"/>
      <c r="AL4459" s="156"/>
      <c r="AM4459" s="156"/>
      <c r="AN4459" s="156"/>
      <c r="AO4459" s="156"/>
      <c r="AP4459" s="156"/>
      <c r="AQ4459" s="156"/>
      <c r="AR4459" s="156"/>
    </row>
    <row r="4460">
      <c r="A4460" s="152"/>
      <c r="B4460" s="152"/>
      <c r="E4460" s="156"/>
      <c r="F4460" s="156"/>
      <c r="I4460" s="152"/>
      <c r="J4460" s="152"/>
      <c r="O4460" s="161"/>
      <c r="P4460" s="161"/>
      <c r="Q4460" s="161"/>
      <c r="S4460" s="156"/>
      <c r="T4460" s="156"/>
      <c r="U4460" s="156"/>
      <c r="AA4460" s="156"/>
      <c r="AB4460" s="156"/>
      <c r="AC4460" s="156"/>
      <c r="AJ4460" s="156"/>
      <c r="AK4460" s="156"/>
      <c r="AL4460" s="156"/>
      <c r="AM4460" s="156"/>
      <c r="AN4460" s="156"/>
      <c r="AO4460" s="156"/>
      <c r="AP4460" s="156"/>
      <c r="AQ4460" s="156"/>
      <c r="AR4460" s="156"/>
    </row>
    <row r="4461">
      <c r="A4461" s="152"/>
      <c r="B4461" s="152"/>
      <c r="E4461" s="156"/>
      <c r="F4461" s="156"/>
      <c r="I4461" s="152"/>
      <c r="J4461" s="152"/>
      <c r="O4461" s="161"/>
      <c r="P4461" s="161"/>
      <c r="Q4461" s="161"/>
      <c r="S4461" s="156"/>
      <c r="T4461" s="156"/>
      <c r="U4461" s="156"/>
      <c r="AA4461" s="156"/>
      <c r="AB4461" s="156"/>
      <c r="AC4461" s="156"/>
      <c r="AJ4461" s="156"/>
      <c r="AK4461" s="156"/>
      <c r="AL4461" s="156"/>
      <c r="AM4461" s="156"/>
      <c r="AN4461" s="156"/>
      <c r="AO4461" s="156"/>
      <c r="AP4461" s="156"/>
      <c r="AQ4461" s="156"/>
      <c r="AR4461" s="156"/>
    </row>
    <row r="4462">
      <c r="A4462" s="152"/>
      <c r="B4462" s="152"/>
      <c r="E4462" s="156"/>
      <c r="F4462" s="156"/>
      <c r="I4462" s="152"/>
      <c r="J4462" s="152"/>
      <c r="O4462" s="161"/>
      <c r="P4462" s="161"/>
      <c r="Q4462" s="161"/>
      <c r="S4462" s="156"/>
      <c r="T4462" s="156"/>
      <c r="U4462" s="156"/>
      <c r="AA4462" s="156"/>
      <c r="AB4462" s="156"/>
      <c r="AC4462" s="156"/>
      <c r="AJ4462" s="156"/>
      <c r="AK4462" s="156"/>
      <c r="AL4462" s="156"/>
      <c r="AM4462" s="156"/>
      <c r="AN4462" s="156"/>
      <c r="AO4462" s="156"/>
      <c r="AP4462" s="156"/>
      <c r="AQ4462" s="156"/>
      <c r="AR4462" s="156"/>
    </row>
    <row r="4463">
      <c r="A4463" s="152"/>
      <c r="B4463" s="152"/>
      <c r="E4463" s="156"/>
      <c r="F4463" s="156"/>
      <c r="I4463" s="152"/>
      <c r="J4463" s="152"/>
      <c r="O4463" s="161"/>
      <c r="P4463" s="161"/>
      <c r="Q4463" s="161"/>
      <c r="S4463" s="156"/>
      <c r="T4463" s="156"/>
      <c r="U4463" s="156"/>
      <c r="AA4463" s="156"/>
      <c r="AB4463" s="156"/>
      <c r="AC4463" s="156"/>
      <c r="AJ4463" s="156"/>
      <c r="AK4463" s="156"/>
      <c r="AL4463" s="156"/>
      <c r="AM4463" s="156"/>
      <c r="AN4463" s="156"/>
      <c r="AO4463" s="156"/>
      <c r="AP4463" s="156"/>
      <c r="AQ4463" s="156"/>
      <c r="AR4463" s="156"/>
    </row>
    <row r="4464">
      <c r="A4464" s="152"/>
      <c r="B4464" s="152"/>
      <c r="E4464" s="156"/>
      <c r="F4464" s="156"/>
      <c r="I4464" s="152"/>
      <c r="J4464" s="152"/>
      <c r="O4464" s="161"/>
      <c r="P4464" s="161"/>
      <c r="Q4464" s="161"/>
      <c r="S4464" s="156"/>
      <c r="T4464" s="156"/>
      <c r="U4464" s="156"/>
      <c r="AA4464" s="156"/>
      <c r="AB4464" s="156"/>
      <c r="AC4464" s="156"/>
      <c r="AJ4464" s="156"/>
      <c r="AK4464" s="156"/>
      <c r="AL4464" s="156"/>
      <c r="AM4464" s="156"/>
      <c r="AN4464" s="156"/>
      <c r="AO4464" s="156"/>
      <c r="AP4464" s="156"/>
      <c r="AQ4464" s="156"/>
      <c r="AR4464" s="156"/>
    </row>
    <row r="4465">
      <c r="A4465" s="152"/>
      <c r="B4465" s="152"/>
      <c r="E4465" s="156"/>
      <c r="F4465" s="156"/>
      <c r="I4465" s="152"/>
      <c r="J4465" s="152"/>
      <c r="O4465" s="161"/>
      <c r="P4465" s="161"/>
      <c r="Q4465" s="161"/>
      <c r="S4465" s="156"/>
      <c r="T4465" s="156"/>
      <c r="U4465" s="156"/>
      <c r="AA4465" s="156"/>
      <c r="AB4465" s="156"/>
      <c r="AC4465" s="156"/>
      <c r="AJ4465" s="156"/>
      <c r="AK4465" s="156"/>
      <c r="AL4465" s="156"/>
      <c r="AM4465" s="156"/>
      <c r="AN4465" s="156"/>
      <c r="AO4465" s="156"/>
      <c r="AP4465" s="156"/>
      <c r="AQ4465" s="156"/>
      <c r="AR4465" s="156"/>
    </row>
    <row r="4466">
      <c r="A4466" s="152"/>
      <c r="B4466" s="152"/>
      <c r="E4466" s="156"/>
      <c r="F4466" s="156"/>
      <c r="I4466" s="152"/>
      <c r="J4466" s="152"/>
      <c r="O4466" s="161"/>
      <c r="P4466" s="161"/>
      <c r="Q4466" s="161"/>
      <c r="S4466" s="156"/>
      <c r="T4466" s="156"/>
      <c r="U4466" s="156"/>
      <c r="AA4466" s="156"/>
      <c r="AB4466" s="156"/>
      <c r="AC4466" s="156"/>
      <c r="AJ4466" s="156"/>
      <c r="AK4466" s="156"/>
      <c r="AL4466" s="156"/>
      <c r="AM4466" s="156"/>
      <c r="AN4466" s="156"/>
      <c r="AO4466" s="156"/>
      <c r="AP4466" s="156"/>
      <c r="AQ4466" s="156"/>
      <c r="AR4466" s="156"/>
    </row>
    <row r="4467">
      <c r="A4467" s="152"/>
      <c r="B4467" s="152"/>
      <c r="E4467" s="156"/>
      <c r="F4467" s="156"/>
      <c r="I4467" s="152"/>
      <c r="J4467" s="152"/>
      <c r="O4467" s="161"/>
      <c r="P4467" s="161"/>
      <c r="Q4467" s="161"/>
      <c r="S4467" s="156"/>
      <c r="T4467" s="156"/>
      <c r="U4467" s="156"/>
      <c r="AA4467" s="156"/>
      <c r="AB4467" s="156"/>
      <c r="AC4467" s="156"/>
      <c r="AJ4467" s="156"/>
      <c r="AK4467" s="156"/>
      <c r="AL4467" s="156"/>
      <c r="AM4467" s="156"/>
      <c r="AN4467" s="156"/>
      <c r="AO4467" s="156"/>
      <c r="AP4467" s="156"/>
      <c r="AQ4467" s="156"/>
      <c r="AR4467" s="156"/>
    </row>
    <row r="4468">
      <c r="A4468" s="152"/>
      <c r="B4468" s="152"/>
      <c r="E4468" s="156"/>
      <c r="F4468" s="156"/>
      <c r="I4468" s="152"/>
      <c r="J4468" s="152"/>
      <c r="O4468" s="161"/>
      <c r="P4468" s="161"/>
      <c r="Q4468" s="161"/>
      <c r="S4468" s="156"/>
      <c r="T4468" s="156"/>
      <c r="U4468" s="156"/>
      <c r="AA4468" s="156"/>
      <c r="AB4468" s="156"/>
      <c r="AC4468" s="156"/>
      <c r="AJ4468" s="156"/>
      <c r="AK4468" s="156"/>
      <c r="AL4468" s="156"/>
      <c r="AM4468" s="156"/>
      <c r="AN4468" s="156"/>
      <c r="AO4468" s="156"/>
      <c r="AP4468" s="156"/>
      <c r="AQ4468" s="156"/>
      <c r="AR4468" s="156"/>
    </row>
    <row r="4469">
      <c r="A4469" s="152"/>
      <c r="B4469" s="152"/>
      <c r="E4469" s="156"/>
      <c r="F4469" s="156"/>
      <c r="I4469" s="152"/>
      <c r="J4469" s="152"/>
      <c r="O4469" s="161"/>
      <c r="P4469" s="161"/>
      <c r="Q4469" s="161"/>
      <c r="S4469" s="156"/>
      <c r="T4469" s="156"/>
      <c r="U4469" s="156"/>
      <c r="AA4469" s="156"/>
      <c r="AB4469" s="156"/>
      <c r="AC4469" s="156"/>
      <c r="AJ4469" s="156"/>
      <c r="AK4469" s="156"/>
      <c r="AL4469" s="156"/>
      <c r="AM4469" s="156"/>
      <c r="AN4469" s="156"/>
      <c r="AO4469" s="156"/>
      <c r="AP4469" s="156"/>
      <c r="AQ4469" s="156"/>
      <c r="AR4469" s="156"/>
    </row>
    <row r="4470">
      <c r="A4470" s="152"/>
      <c r="B4470" s="152"/>
      <c r="E4470" s="156"/>
      <c r="F4470" s="156"/>
      <c r="I4470" s="152"/>
      <c r="J4470" s="152"/>
      <c r="O4470" s="161"/>
      <c r="P4470" s="161"/>
      <c r="Q4470" s="161"/>
      <c r="S4470" s="156"/>
      <c r="T4470" s="156"/>
      <c r="U4470" s="156"/>
      <c r="AA4470" s="156"/>
      <c r="AB4470" s="156"/>
      <c r="AC4470" s="156"/>
      <c r="AJ4470" s="156"/>
      <c r="AK4470" s="156"/>
      <c r="AL4470" s="156"/>
      <c r="AM4470" s="156"/>
      <c r="AN4470" s="156"/>
      <c r="AO4470" s="156"/>
      <c r="AP4470" s="156"/>
      <c r="AQ4470" s="156"/>
      <c r="AR4470" s="156"/>
    </row>
    <row r="4471">
      <c r="A4471" s="152"/>
      <c r="B4471" s="152"/>
      <c r="E4471" s="156"/>
      <c r="F4471" s="156"/>
      <c r="I4471" s="152"/>
      <c r="J4471" s="152"/>
      <c r="O4471" s="161"/>
      <c r="P4471" s="161"/>
      <c r="Q4471" s="161"/>
      <c r="S4471" s="156"/>
      <c r="T4471" s="156"/>
      <c r="U4471" s="156"/>
      <c r="AA4471" s="156"/>
      <c r="AB4471" s="156"/>
      <c r="AC4471" s="156"/>
      <c r="AJ4471" s="156"/>
      <c r="AK4471" s="156"/>
      <c r="AL4471" s="156"/>
      <c r="AM4471" s="156"/>
      <c r="AN4471" s="156"/>
      <c r="AO4471" s="156"/>
      <c r="AP4471" s="156"/>
      <c r="AQ4471" s="156"/>
      <c r="AR4471" s="156"/>
    </row>
    <row r="4472">
      <c r="A4472" s="152"/>
      <c r="B4472" s="152"/>
      <c r="E4472" s="156"/>
      <c r="F4472" s="156"/>
      <c r="I4472" s="152"/>
      <c r="J4472" s="152"/>
      <c r="O4472" s="161"/>
      <c r="P4472" s="161"/>
      <c r="Q4472" s="161"/>
      <c r="S4472" s="156"/>
      <c r="T4472" s="156"/>
      <c r="U4472" s="156"/>
      <c r="AA4472" s="156"/>
      <c r="AB4472" s="156"/>
      <c r="AC4472" s="156"/>
      <c r="AJ4472" s="156"/>
      <c r="AK4472" s="156"/>
      <c r="AL4472" s="156"/>
      <c r="AM4472" s="156"/>
      <c r="AN4472" s="156"/>
      <c r="AO4472" s="156"/>
      <c r="AP4472" s="156"/>
      <c r="AQ4472" s="156"/>
      <c r="AR4472" s="156"/>
    </row>
    <row r="4473">
      <c r="A4473" s="152"/>
      <c r="B4473" s="152"/>
      <c r="E4473" s="156"/>
      <c r="F4473" s="156"/>
      <c r="I4473" s="152"/>
      <c r="J4473" s="152"/>
      <c r="O4473" s="161"/>
      <c r="P4473" s="161"/>
      <c r="Q4473" s="161"/>
      <c r="S4473" s="156"/>
      <c r="T4473" s="156"/>
      <c r="U4473" s="156"/>
      <c r="AA4473" s="156"/>
      <c r="AB4473" s="156"/>
      <c r="AC4473" s="156"/>
      <c r="AJ4473" s="156"/>
      <c r="AK4473" s="156"/>
      <c r="AL4473" s="156"/>
      <c r="AM4473" s="156"/>
      <c r="AN4473" s="156"/>
      <c r="AO4473" s="156"/>
      <c r="AP4473" s="156"/>
      <c r="AQ4473" s="156"/>
      <c r="AR4473" s="156"/>
    </row>
    <row r="4474">
      <c r="A4474" s="152"/>
      <c r="B4474" s="152"/>
      <c r="E4474" s="156"/>
      <c r="F4474" s="156"/>
      <c r="I4474" s="152"/>
      <c r="J4474" s="152"/>
      <c r="O4474" s="161"/>
      <c r="P4474" s="161"/>
      <c r="Q4474" s="161"/>
      <c r="S4474" s="156"/>
      <c r="T4474" s="156"/>
      <c r="U4474" s="156"/>
      <c r="AA4474" s="156"/>
      <c r="AB4474" s="156"/>
      <c r="AC4474" s="156"/>
      <c r="AJ4474" s="156"/>
      <c r="AK4474" s="156"/>
      <c r="AL4474" s="156"/>
      <c r="AM4474" s="156"/>
      <c r="AN4474" s="156"/>
      <c r="AO4474" s="156"/>
      <c r="AP4474" s="156"/>
      <c r="AQ4474" s="156"/>
      <c r="AR4474" s="156"/>
    </row>
    <row r="4475">
      <c r="A4475" s="152"/>
      <c r="B4475" s="152"/>
      <c r="E4475" s="156"/>
      <c r="F4475" s="156"/>
      <c r="I4475" s="152"/>
      <c r="J4475" s="152"/>
      <c r="O4475" s="161"/>
      <c r="P4475" s="161"/>
      <c r="Q4475" s="161"/>
      <c r="S4475" s="156"/>
      <c r="T4475" s="156"/>
      <c r="U4475" s="156"/>
      <c r="AA4475" s="156"/>
      <c r="AB4475" s="156"/>
      <c r="AC4475" s="156"/>
      <c r="AJ4475" s="156"/>
      <c r="AK4475" s="156"/>
      <c r="AL4475" s="156"/>
      <c r="AM4475" s="156"/>
      <c r="AN4475" s="156"/>
      <c r="AO4475" s="156"/>
      <c r="AP4475" s="156"/>
      <c r="AQ4475" s="156"/>
      <c r="AR4475" s="156"/>
    </row>
    <row r="4476">
      <c r="A4476" s="152"/>
      <c r="B4476" s="152"/>
      <c r="E4476" s="156"/>
      <c r="F4476" s="156"/>
      <c r="I4476" s="152"/>
      <c r="J4476" s="152"/>
      <c r="O4476" s="161"/>
      <c r="P4476" s="161"/>
      <c r="Q4476" s="161"/>
      <c r="S4476" s="156"/>
      <c r="T4476" s="156"/>
      <c r="U4476" s="156"/>
      <c r="AA4476" s="156"/>
      <c r="AB4476" s="156"/>
      <c r="AC4476" s="156"/>
      <c r="AJ4476" s="156"/>
      <c r="AK4476" s="156"/>
      <c r="AL4476" s="156"/>
      <c r="AM4476" s="156"/>
      <c r="AN4476" s="156"/>
      <c r="AO4476" s="156"/>
      <c r="AP4476" s="156"/>
      <c r="AQ4476" s="156"/>
      <c r="AR4476" s="156"/>
    </row>
    <row r="4477">
      <c r="A4477" s="152"/>
      <c r="B4477" s="152"/>
      <c r="E4477" s="156"/>
      <c r="F4477" s="156"/>
      <c r="I4477" s="152"/>
      <c r="J4477" s="152"/>
      <c r="O4477" s="161"/>
      <c r="P4477" s="161"/>
      <c r="Q4477" s="161"/>
      <c r="S4477" s="156"/>
      <c r="T4477" s="156"/>
      <c r="U4477" s="156"/>
      <c r="AA4477" s="156"/>
      <c r="AB4477" s="156"/>
      <c r="AC4477" s="156"/>
      <c r="AJ4477" s="156"/>
      <c r="AK4477" s="156"/>
      <c r="AL4477" s="156"/>
      <c r="AM4477" s="156"/>
      <c r="AN4477" s="156"/>
      <c r="AO4477" s="156"/>
      <c r="AP4477" s="156"/>
      <c r="AQ4477" s="156"/>
      <c r="AR4477" s="156"/>
    </row>
    <row r="4478">
      <c r="A4478" s="152"/>
      <c r="B4478" s="152"/>
      <c r="E4478" s="156"/>
      <c r="F4478" s="156"/>
      <c r="I4478" s="152"/>
      <c r="J4478" s="152"/>
      <c r="O4478" s="161"/>
      <c r="P4478" s="161"/>
      <c r="Q4478" s="161"/>
      <c r="S4478" s="156"/>
      <c r="T4478" s="156"/>
      <c r="U4478" s="156"/>
      <c r="AA4478" s="156"/>
      <c r="AB4478" s="156"/>
      <c r="AC4478" s="156"/>
      <c r="AJ4478" s="156"/>
      <c r="AK4478" s="156"/>
      <c r="AL4478" s="156"/>
      <c r="AM4478" s="156"/>
      <c r="AN4478" s="156"/>
      <c r="AO4478" s="156"/>
      <c r="AP4478" s="156"/>
      <c r="AQ4478" s="156"/>
      <c r="AR4478" s="156"/>
    </row>
    <row r="4479">
      <c r="A4479" s="152"/>
      <c r="B4479" s="152"/>
      <c r="E4479" s="156"/>
      <c r="F4479" s="156"/>
      <c r="I4479" s="152"/>
      <c r="J4479" s="152"/>
      <c r="O4479" s="161"/>
      <c r="P4479" s="161"/>
      <c r="Q4479" s="161"/>
      <c r="S4479" s="156"/>
      <c r="T4479" s="156"/>
      <c r="U4479" s="156"/>
      <c r="AA4479" s="156"/>
      <c r="AB4479" s="156"/>
      <c r="AC4479" s="156"/>
      <c r="AJ4479" s="156"/>
      <c r="AK4479" s="156"/>
      <c r="AL4479" s="156"/>
      <c r="AM4479" s="156"/>
      <c r="AN4479" s="156"/>
      <c r="AO4479" s="156"/>
      <c r="AP4479" s="156"/>
      <c r="AQ4479" s="156"/>
      <c r="AR4479" s="156"/>
    </row>
    <row r="4480">
      <c r="A4480" s="152"/>
      <c r="B4480" s="152"/>
      <c r="E4480" s="156"/>
      <c r="F4480" s="156"/>
      <c r="I4480" s="152"/>
      <c r="J4480" s="152"/>
      <c r="O4480" s="161"/>
      <c r="P4480" s="161"/>
      <c r="Q4480" s="161"/>
      <c r="S4480" s="156"/>
      <c r="T4480" s="156"/>
      <c r="U4480" s="156"/>
      <c r="AA4480" s="156"/>
      <c r="AB4480" s="156"/>
      <c r="AC4480" s="156"/>
      <c r="AJ4480" s="156"/>
      <c r="AK4480" s="156"/>
      <c r="AL4480" s="156"/>
      <c r="AM4480" s="156"/>
      <c r="AN4480" s="156"/>
      <c r="AO4480" s="156"/>
      <c r="AP4480" s="156"/>
      <c r="AQ4480" s="156"/>
      <c r="AR4480" s="156"/>
    </row>
    <row r="4481">
      <c r="A4481" s="152"/>
      <c r="B4481" s="152"/>
      <c r="E4481" s="156"/>
      <c r="F4481" s="156"/>
      <c r="I4481" s="152"/>
      <c r="J4481" s="152"/>
      <c r="O4481" s="161"/>
      <c r="P4481" s="161"/>
      <c r="Q4481" s="161"/>
      <c r="S4481" s="156"/>
      <c r="T4481" s="156"/>
      <c r="U4481" s="156"/>
      <c r="AA4481" s="156"/>
      <c r="AB4481" s="156"/>
      <c r="AC4481" s="156"/>
      <c r="AJ4481" s="156"/>
      <c r="AK4481" s="156"/>
      <c r="AL4481" s="156"/>
      <c r="AM4481" s="156"/>
      <c r="AN4481" s="156"/>
      <c r="AO4481" s="156"/>
      <c r="AP4481" s="156"/>
      <c r="AQ4481" s="156"/>
      <c r="AR4481" s="156"/>
    </row>
    <row r="4482">
      <c r="A4482" s="152"/>
      <c r="B4482" s="152"/>
      <c r="E4482" s="156"/>
      <c r="F4482" s="156"/>
      <c r="I4482" s="152"/>
      <c r="J4482" s="152"/>
      <c r="O4482" s="161"/>
      <c r="P4482" s="161"/>
      <c r="Q4482" s="161"/>
      <c r="S4482" s="156"/>
      <c r="T4482" s="156"/>
      <c r="U4482" s="156"/>
      <c r="AA4482" s="156"/>
      <c r="AB4482" s="156"/>
      <c r="AC4482" s="156"/>
      <c r="AJ4482" s="156"/>
      <c r="AK4482" s="156"/>
      <c r="AL4482" s="156"/>
      <c r="AM4482" s="156"/>
      <c r="AN4482" s="156"/>
      <c r="AO4482" s="156"/>
      <c r="AP4482" s="156"/>
      <c r="AQ4482" s="156"/>
      <c r="AR4482" s="156"/>
    </row>
    <row r="4483">
      <c r="A4483" s="152"/>
      <c r="B4483" s="152"/>
      <c r="E4483" s="156"/>
      <c r="F4483" s="156"/>
      <c r="I4483" s="152"/>
      <c r="J4483" s="152"/>
      <c r="O4483" s="161"/>
      <c r="P4483" s="161"/>
      <c r="Q4483" s="161"/>
      <c r="S4483" s="156"/>
      <c r="T4483" s="156"/>
      <c r="U4483" s="156"/>
      <c r="AA4483" s="156"/>
      <c r="AB4483" s="156"/>
      <c r="AC4483" s="156"/>
      <c r="AJ4483" s="156"/>
      <c r="AK4483" s="156"/>
      <c r="AL4483" s="156"/>
      <c r="AM4483" s="156"/>
      <c r="AN4483" s="156"/>
      <c r="AO4483" s="156"/>
      <c r="AP4483" s="156"/>
      <c r="AQ4483" s="156"/>
      <c r="AR4483" s="156"/>
    </row>
    <row r="4484">
      <c r="A4484" s="152"/>
      <c r="B4484" s="152"/>
      <c r="E4484" s="156"/>
      <c r="F4484" s="156"/>
      <c r="I4484" s="152"/>
      <c r="J4484" s="152"/>
      <c r="O4484" s="161"/>
      <c r="P4484" s="161"/>
      <c r="Q4484" s="161"/>
      <c r="S4484" s="156"/>
      <c r="T4484" s="156"/>
      <c r="U4484" s="156"/>
      <c r="AA4484" s="156"/>
      <c r="AB4484" s="156"/>
      <c r="AC4484" s="156"/>
      <c r="AJ4484" s="156"/>
      <c r="AK4484" s="156"/>
      <c r="AL4484" s="156"/>
      <c r="AM4484" s="156"/>
      <c r="AN4484" s="156"/>
      <c r="AO4484" s="156"/>
      <c r="AP4484" s="156"/>
      <c r="AQ4484" s="156"/>
      <c r="AR4484" s="156"/>
    </row>
    <row r="4485">
      <c r="A4485" s="152"/>
      <c r="B4485" s="152"/>
      <c r="E4485" s="156"/>
      <c r="F4485" s="156"/>
      <c r="I4485" s="152"/>
      <c r="J4485" s="152"/>
      <c r="O4485" s="161"/>
      <c r="P4485" s="161"/>
      <c r="Q4485" s="161"/>
      <c r="S4485" s="156"/>
      <c r="T4485" s="156"/>
      <c r="U4485" s="156"/>
      <c r="AA4485" s="156"/>
      <c r="AB4485" s="156"/>
      <c r="AC4485" s="156"/>
      <c r="AJ4485" s="156"/>
      <c r="AK4485" s="156"/>
      <c r="AL4485" s="156"/>
      <c r="AM4485" s="156"/>
      <c r="AN4485" s="156"/>
      <c r="AO4485" s="156"/>
      <c r="AP4485" s="156"/>
      <c r="AQ4485" s="156"/>
      <c r="AR4485" s="156"/>
    </row>
    <row r="4486">
      <c r="A4486" s="152"/>
      <c r="B4486" s="152"/>
      <c r="E4486" s="156"/>
      <c r="F4486" s="156"/>
      <c r="I4486" s="152"/>
      <c r="J4486" s="152"/>
      <c r="O4486" s="161"/>
      <c r="P4486" s="161"/>
      <c r="Q4486" s="161"/>
      <c r="S4486" s="156"/>
      <c r="T4486" s="156"/>
      <c r="U4486" s="156"/>
      <c r="AA4486" s="156"/>
      <c r="AB4486" s="156"/>
      <c r="AC4486" s="156"/>
      <c r="AJ4486" s="156"/>
      <c r="AK4486" s="156"/>
      <c r="AL4486" s="156"/>
      <c r="AM4486" s="156"/>
      <c r="AN4486" s="156"/>
      <c r="AO4486" s="156"/>
      <c r="AP4486" s="156"/>
      <c r="AQ4486" s="156"/>
      <c r="AR4486" s="156"/>
    </row>
    <row r="4487">
      <c r="A4487" s="152"/>
      <c r="B4487" s="152"/>
      <c r="E4487" s="156"/>
      <c r="F4487" s="156"/>
      <c r="I4487" s="152"/>
      <c r="J4487" s="152"/>
      <c r="O4487" s="161"/>
      <c r="P4487" s="161"/>
      <c r="Q4487" s="161"/>
      <c r="S4487" s="156"/>
      <c r="T4487" s="156"/>
      <c r="U4487" s="156"/>
      <c r="AA4487" s="156"/>
      <c r="AB4487" s="156"/>
      <c r="AC4487" s="156"/>
      <c r="AJ4487" s="156"/>
      <c r="AK4487" s="156"/>
      <c r="AL4487" s="156"/>
      <c r="AM4487" s="156"/>
      <c r="AN4487" s="156"/>
      <c r="AO4487" s="156"/>
      <c r="AP4487" s="156"/>
      <c r="AQ4487" s="156"/>
      <c r="AR4487" s="156"/>
    </row>
    <row r="4488">
      <c r="A4488" s="152"/>
      <c r="B4488" s="152"/>
      <c r="E4488" s="156"/>
      <c r="F4488" s="156"/>
      <c r="I4488" s="152"/>
      <c r="J4488" s="152"/>
      <c r="O4488" s="161"/>
      <c r="P4488" s="161"/>
      <c r="Q4488" s="161"/>
      <c r="S4488" s="156"/>
      <c r="T4488" s="156"/>
      <c r="U4488" s="156"/>
      <c r="AA4488" s="156"/>
      <c r="AB4488" s="156"/>
      <c r="AC4488" s="156"/>
      <c r="AJ4488" s="156"/>
      <c r="AK4488" s="156"/>
      <c r="AL4488" s="156"/>
      <c r="AM4488" s="156"/>
      <c r="AN4488" s="156"/>
      <c r="AO4488" s="156"/>
      <c r="AP4488" s="156"/>
      <c r="AQ4488" s="156"/>
      <c r="AR4488" s="156"/>
    </row>
    <row r="4489">
      <c r="A4489" s="152"/>
      <c r="B4489" s="152"/>
      <c r="E4489" s="156"/>
      <c r="F4489" s="156"/>
      <c r="I4489" s="152"/>
      <c r="J4489" s="152"/>
      <c r="O4489" s="161"/>
      <c r="P4489" s="161"/>
      <c r="Q4489" s="161"/>
      <c r="S4489" s="156"/>
      <c r="T4489" s="156"/>
      <c r="U4489" s="156"/>
      <c r="AA4489" s="156"/>
      <c r="AB4489" s="156"/>
      <c r="AC4489" s="156"/>
      <c r="AJ4489" s="156"/>
      <c r="AK4489" s="156"/>
      <c r="AL4489" s="156"/>
      <c r="AM4489" s="156"/>
      <c r="AN4489" s="156"/>
      <c r="AO4489" s="156"/>
      <c r="AP4489" s="156"/>
      <c r="AQ4489" s="156"/>
      <c r="AR4489" s="156"/>
    </row>
    <row r="4490">
      <c r="A4490" s="152"/>
      <c r="B4490" s="152"/>
      <c r="E4490" s="156"/>
      <c r="F4490" s="156"/>
      <c r="I4490" s="152"/>
      <c r="J4490" s="152"/>
      <c r="O4490" s="161"/>
      <c r="P4490" s="161"/>
      <c r="Q4490" s="161"/>
      <c r="S4490" s="156"/>
      <c r="T4490" s="156"/>
      <c r="U4490" s="156"/>
      <c r="AA4490" s="156"/>
      <c r="AB4490" s="156"/>
      <c r="AC4490" s="156"/>
      <c r="AJ4490" s="156"/>
      <c r="AK4490" s="156"/>
      <c r="AL4490" s="156"/>
      <c r="AM4490" s="156"/>
      <c r="AN4490" s="156"/>
      <c r="AO4490" s="156"/>
      <c r="AP4490" s="156"/>
      <c r="AQ4490" s="156"/>
      <c r="AR4490" s="156"/>
    </row>
    <row r="4491">
      <c r="A4491" s="152"/>
      <c r="B4491" s="152"/>
      <c r="E4491" s="156"/>
      <c r="F4491" s="156"/>
      <c r="I4491" s="152"/>
      <c r="J4491" s="152"/>
      <c r="O4491" s="161"/>
      <c r="P4491" s="161"/>
      <c r="Q4491" s="161"/>
      <c r="S4491" s="156"/>
      <c r="T4491" s="156"/>
      <c r="U4491" s="156"/>
      <c r="AA4491" s="156"/>
      <c r="AB4491" s="156"/>
      <c r="AC4491" s="156"/>
      <c r="AJ4491" s="156"/>
      <c r="AK4491" s="156"/>
      <c r="AL4491" s="156"/>
      <c r="AM4491" s="156"/>
      <c r="AN4491" s="156"/>
      <c r="AO4491" s="156"/>
      <c r="AP4491" s="156"/>
      <c r="AQ4491" s="156"/>
      <c r="AR4491" s="156"/>
    </row>
    <row r="4492">
      <c r="A4492" s="152"/>
      <c r="B4492" s="152"/>
      <c r="E4492" s="156"/>
      <c r="F4492" s="156"/>
      <c r="I4492" s="152"/>
      <c r="J4492" s="152"/>
      <c r="O4492" s="161"/>
      <c r="P4492" s="161"/>
      <c r="Q4492" s="161"/>
      <c r="S4492" s="156"/>
      <c r="T4492" s="156"/>
      <c r="U4492" s="156"/>
      <c r="AA4492" s="156"/>
      <c r="AB4492" s="156"/>
      <c r="AC4492" s="156"/>
      <c r="AJ4492" s="156"/>
      <c r="AK4492" s="156"/>
      <c r="AL4492" s="156"/>
      <c r="AM4492" s="156"/>
      <c r="AN4492" s="156"/>
      <c r="AO4492" s="156"/>
      <c r="AP4492" s="156"/>
      <c r="AQ4492" s="156"/>
      <c r="AR4492" s="156"/>
    </row>
    <row r="4493">
      <c r="A4493" s="152"/>
      <c r="B4493" s="152"/>
      <c r="E4493" s="156"/>
      <c r="F4493" s="156"/>
      <c r="I4493" s="152"/>
      <c r="J4493" s="152"/>
      <c r="O4493" s="161"/>
      <c r="P4493" s="161"/>
      <c r="Q4493" s="161"/>
      <c r="S4493" s="156"/>
      <c r="T4493" s="156"/>
      <c r="U4493" s="156"/>
      <c r="AA4493" s="156"/>
      <c r="AB4493" s="156"/>
      <c r="AC4493" s="156"/>
      <c r="AJ4493" s="156"/>
      <c r="AK4493" s="156"/>
      <c r="AL4493" s="156"/>
      <c r="AM4493" s="156"/>
      <c r="AN4493" s="156"/>
      <c r="AO4493" s="156"/>
      <c r="AP4493" s="156"/>
      <c r="AQ4493" s="156"/>
      <c r="AR4493" s="156"/>
    </row>
    <row r="4494">
      <c r="A4494" s="152"/>
      <c r="B4494" s="152"/>
      <c r="E4494" s="156"/>
      <c r="F4494" s="156"/>
      <c r="I4494" s="152"/>
      <c r="J4494" s="152"/>
      <c r="O4494" s="161"/>
      <c r="P4494" s="161"/>
      <c r="Q4494" s="161"/>
      <c r="S4494" s="156"/>
      <c r="T4494" s="156"/>
      <c r="U4494" s="156"/>
      <c r="AA4494" s="156"/>
      <c r="AB4494" s="156"/>
      <c r="AC4494" s="156"/>
      <c r="AJ4494" s="156"/>
      <c r="AK4494" s="156"/>
      <c r="AL4494" s="156"/>
      <c r="AM4494" s="156"/>
      <c r="AN4494" s="156"/>
      <c r="AO4494" s="156"/>
      <c r="AP4494" s="156"/>
      <c r="AQ4494" s="156"/>
      <c r="AR4494" s="156"/>
    </row>
    <row r="4495">
      <c r="A4495" s="152"/>
      <c r="B4495" s="152"/>
      <c r="E4495" s="156"/>
      <c r="F4495" s="156"/>
      <c r="I4495" s="152"/>
      <c r="J4495" s="152"/>
      <c r="O4495" s="161"/>
      <c r="P4495" s="161"/>
      <c r="Q4495" s="161"/>
      <c r="S4495" s="156"/>
      <c r="T4495" s="156"/>
      <c r="U4495" s="156"/>
      <c r="AA4495" s="156"/>
      <c r="AB4495" s="156"/>
      <c r="AC4495" s="156"/>
      <c r="AJ4495" s="156"/>
      <c r="AK4495" s="156"/>
      <c r="AL4495" s="156"/>
      <c r="AM4495" s="156"/>
      <c r="AN4495" s="156"/>
      <c r="AO4495" s="156"/>
      <c r="AP4495" s="156"/>
      <c r="AQ4495" s="156"/>
      <c r="AR4495" s="156"/>
    </row>
    <row r="4496">
      <c r="A4496" s="152"/>
      <c r="B4496" s="152"/>
      <c r="E4496" s="156"/>
      <c r="F4496" s="156"/>
      <c r="I4496" s="152"/>
      <c r="J4496" s="152"/>
      <c r="O4496" s="161"/>
      <c r="P4496" s="161"/>
      <c r="Q4496" s="161"/>
      <c r="S4496" s="156"/>
      <c r="T4496" s="156"/>
      <c r="U4496" s="156"/>
      <c r="AA4496" s="156"/>
      <c r="AB4496" s="156"/>
      <c r="AC4496" s="156"/>
      <c r="AJ4496" s="156"/>
      <c r="AK4496" s="156"/>
      <c r="AL4496" s="156"/>
      <c r="AM4496" s="156"/>
      <c r="AN4496" s="156"/>
      <c r="AO4496" s="156"/>
      <c r="AP4496" s="156"/>
      <c r="AQ4496" s="156"/>
      <c r="AR4496" s="156"/>
    </row>
    <row r="4497">
      <c r="A4497" s="152"/>
      <c r="B4497" s="152"/>
      <c r="E4497" s="156"/>
      <c r="F4497" s="156"/>
      <c r="I4497" s="152"/>
      <c r="J4497" s="152"/>
      <c r="O4497" s="161"/>
      <c r="P4497" s="161"/>
      <c r="Q4497" s="161"/>
      <c r="S4497" s="156"/>
      <c r="T4497" s="156"/>
      <c r="U4497" s="156"/>
      <c r="AA4497" s="156"/>
      <c r="AB4497" s="156"/>
      <c r="AC4497" s="156"/>
      <c r="AJ4497" s="156"/>
      <c r="AK4497" s="156"/>
      <c r="AL4497" s="156"/>
      <c r="AM4497" s="156"/>
      <c r="AN4497" s="156"/>
      <c r="AO4497" s="156"/>
      <c r="AP4497" s="156"/>
      <c r="AQ4497" s="156"/>
      <c r="AR4497" s="156"/>
    </row>
    <row r="4498">
      <c r="A4498" s="152"/>
      <c r="B4498" s="152"/>
      <c r="E4498" s="156"/>
      <c r="F4498" s="156"/>
      <c r="I4498" s="152"/>
      <c r="J4498" s="152"/>
      <c r="O4498" s="161"/>
      <c r="P4498" s="161"/>
      <c r="Q4498" s="161"/>
      <c r="S4498" s="156"/>
      <c r="T4498" s="156"/>
      <c r="U4498" s="156"/>
      <c r="AA4498" s="156"/>
      <c r="AB4498" s="156"/>
      <c r="AC4498" s="156"/>
      <c r="AJ4498" s="156"/>
      <c r="AK4498" s="156"/>
      <c r="AL4498" s="156"/>
      <c r="AM4498" s="156"/>
      <c r="AN4498" s="156"/>
      <c r="AO4498" s="156"/>
      <c r="AP4498" s="156"/>
      <c r="AQ4498" s="156"/>
      <c r="AR4498" s="156"/>
    </row>
    <row r="4499">
      <c r="A4499" s="152"/>
      <c r="B4499" s="152"/>
      <c r="E4499" s="156"/>
      <c r="F4499" s="156"/>
      <c r="I4499" s="152"/>
      <c r="J4499" s="152"/>
      <c r="O4499" s="161"/>
      <c r="P4499" s="161"/>
      <c r="Q4499" s="161"/>
      <c r="S4499" s="156"/>
      <c r="T4499" s="156"/>
      <c r="U4499" s="156"/>
      <c r="AA4499" s="156"/>
      <c r="AB4499" s="156"/>
      <c r="AC4499" s="156"/>
      <c r="AJ4499" s="156"/>
      <c r="AK4499" s="156"/>
      <c r="AL4499" s="156"/>
      <c r="AM4499" s="156"/>
      <c r="AN4499" s="156"/>
      <c r="AO4499" s="156"/>
      <c r="AP4499" s="156"/>
      <c r="AQ4499" s="156"/>
      <c r="AR4499" s="156"/>
    </row>
    <row r="4500">
      <c r="A4500" s="152"/>
      <c r="B4500" s="152"/>
      <c r="E4500" s="156"/>
      <c r="F4500" s="156"/>
      <c r="I4500" s="152"/>
      <c r="J4500" s="152"/>
      <c r="O4500" s="161"/>
      <c r="P4500" s="161"/>
      <c r="Q4500" s="161"/>
      <c r="S4500" s="156"/>
      <c r="T4500" s="156"/>
      <c r="U4500" s="156"/>
      <c r="AA4500" s="156"/>
      <c r="AB4500" s="156"/>
      <c r="AC4500" s="156"/>
      <c r="AJ4500" s="156"/>
      <c r="AK4500" s="156"/>
      <c r="AL4500" s="156"/>
      <c r="AM4500" s="156"/>
      <c r="AN4500" s="156"/>
      <c r="AO4500" s="156"/>
      <c r="AP4500" s="156"/>
      <c r="AQ4500" s="156"/>
      <c r="AR4500" s="156"/>
    </row>
    <row r="4501">
      <c r="A4501" s="152"/>
      <c r="B4501" s="152"/>
      <c r="E4501" s="156"/>
      <c r="F4501" s="156"/>
      <c r="I4501" s="152"/>
      <c r="J4501" s="152"/>
      <c r="O4501" s="161"/>
      <c r="P4501" s="161"/>
      <c r="Q4501" s="161"/>
      <c r="S4501" s="156"/>
      <c r="T4501" s="156"/>
      <c r="U4501" s="156"/>
      <c r="AA4501" s="156"/>
      <c r="AB4501" s="156"/>
      <c r="AC4501" s="156"/>
      <c r="AJ4501" s="156"/>
      <c r="AK4501" s="156"/>
      <c r="AL4501" s="156"/>
      <c r="AM4501" s="156"/>
      <c r="AN4501" s="156"/>
      <c r="AO4501" s="156"/>
      <c r="AP4501" s="156"/>
      <c r="AQ4501" s="156"/>
      <c r="AR4501" s="156"/>
    </row>
    <row r="4502">
      <c r="A4502" s="152"/>
      <c r="B4502" s="152"/>
      <c r="E4502" s="156"/>
      <c r="F4502" s="156"/>
      <c r="I4502" s="152"/>
      <c r="J4502" s="152"/>
      <c r="O4502" s="161"/>
      <c r="P4502" s="161"/>
      <c r="Q4502" s="161"/>
      <c r="S4502" s="156"/>
      <c r="T4502" s="156"/>
      <c r="U4502" s="156"/>
      <c r="AA4502" s="156"/>
      <c r="AB4502" s="156"/>
      <c r="AC4502" s="156"/>
      <c r="AJ4502" s="156"/>
      <c r="AK4502" s="156"/>
      <c r="AL4502" s="156"/>
      <c r="AM4502" s="156"/>
      <c r="AN4502" s="156"/>
      <c r="AO4502" s="156"/>
      <c r="AP4502" s="156"/>
      <c r="AQ4502" s="156"/>
      <c r="AR4502" s="156"/>
    </row>
    <row r="4503">
      <c r="A4503" s="152"/>
      <c r="B4503" s="152"/>
      <c r="E4503" s="156"/>
      <c r="F4503" s="156"/>
      <c r="I4503" s="152"/>
      <c r="J4503" s="152"/>
      <c r="O4503" s="161"/>
      <c r="P4503" s="161"/>
      <c r="Q4503" s="161"/>
      <c r="S4503" s="156"/>
      <c r="T4503" s="156"/>
      <c r="U4503" s="156"/>
      <c r="AA4503" s="156"/>
      <c r="AB4503" s="156"/>
      <c r="AC4503" s="156"/>
      <c r="AJ4503" s="156"/>
      <c r="AK4503" s="156"/>
      <c r="AL4503" s="156"/>
      <c r="AM4503" s="156"/>
      <c r="AN4503" s="156"/>
      <c r="AO4503" s="156"/>
      <c r="AP4503" s="156"/>
      <c r="AQ4503" s="156"/>
      <c r="AR4503" s="156"/>
    </row>
    <row r="4504">
      <c r="A4504" s="152"/>
      <c r="B4504" s="152"/>
      <c r="E4504" s="156"/>
      <c r="F4504" s="156"/>
      <c r="I4504" s="152"/>
      <c r="J4504" s="152"/>
      <c r="O4504" s="161"/>
      <c r="P4504" s="161"/>
      <c r="Q4504" s="161"/>
      <c r="S4504" s="156"/>
      <c r="T4504" s="156"/>
      <c r="U4504" s="156"/>
      <c r="AA4504" s="156"/>
      <c r="AB4504" s="156"/>
      <c r="AC4504" s="156"/>
      <c r="AJ4504" s="156"/>
      <c r="AK4504" s="156"/>
      <c r="AL4504" s="156"/>
      <c r="AM4504" s="156"/>
      <c r="AN4504" s="156"/>
      <c r="AO4504" s="156"/>
      <c r="AP4504" s="156"/>
      <c r="AQ4504" s="156"/>
      <c r="AR4504" s="156"/>
    </row>
    <row r="4505">
      <c r="A4505" s="152"/>
      <c r="B4505" s="152"/>
      <c r="E4505" s="156"/>
      <c r="F4505" s="156"/>
      <c r="I4505" s="152"/>
      <c r="J4505" s="152"/>
      <c r="O4505" s="161"/>
      <c r="P4505" s="161"/>
      <c r="Q4505" s="161"/>
      <c r="S4505" s="156"/>
      <c r="T4505" s="156"/>
      <c r="U4505" s="156"/>
      <c r="AA4505" s="156"/>
      <c r="AB4505" s="156"/>
      <c r="AC4505" s="156"/>
      <c r="AJ4505" s="156"/>
      <c r="AK4505" s="156"/>
      <c r="AL4505" s="156"/>
      <c r="AM4505" s="156"/>
      <c r="AN4505" s="156"/>
      <c r="AO4505" s="156"/>
      <c r="AP4505" s="156"/>
      <c r="AQ4505" s="156"/>
      <c r="AR4505" s="156"/>
    </row>
    <row r="4506">
      <c r="A4506" s="152"/>
      <c r="B4506" s="152"/>
      <c r="E4506" s="156"/>
      <c r="F4506" s="156"/>
      <c r="I4506" s="152"/>
      <c r="J4506" s="152"/>
      <c r="O4506" s="161"/>
      <c r="P4506" s="161"/>
      <c r="Q4506" s="161"/>
      <c r="S4506" s="156"/>
      <c r="T4506" s="156"/>
      <c r="U4506" s="156"/>
      <c r="AA4506" s="156"/>
      <c r="AB4506" s="156"/>
      <c r="AC4506" s="156"/>
      <c r="AJ4506" s="156"/>
      <c r="AK4506" s="156"/>
      <c r="AL4506" s="156"/>
      <c r="AM4506" s="156"/>
      <c r="AN4506" s="156"/>
      <c r="AO4506" s="156"/>
      <c r="AP4506" s="156"/>
      <c r="AQ4506" s="156"/>
      <c r="AR4506" s="156"/>
    </row>
    <row r="4507">
      <c r="A4507" s="152"/>
      <c r="B4507" s="152"/>
      <c r="E4507" s="156"/>
      <c r="F4507" s="156"/>
      <c r="I4507" s="152"/>
      <c r="J4507" s="152"/>
      <c r="O4507" s="161"/>
      <c r="P4507" s="161"/>
      <c r="Q4507" s="161"/>
      <c r="S4507" s="156"/>
      <c r="T4507" s="156"/>
      <c r="U4507" s="156"/>
      <c r="AA4507" s="156"/>
      <c r="AB4507" s="156"/>
      <c r="AC4507" s="156"/>
      <c r="AJ4507" s="156"/>
      <c r="AK4507" s="156"/>
      <c r="AL4507" s="156"/>
      <c r="AM4507" s="156"/>
      <c r="AN4507" s="156"/>
      <c r="AO4507" s="156"/>
      <c r="AP4507" s="156"/>
      <c r="AQ4507" s="156"/>
      <c r="AR4507" s="156"/>
    </row>
    <row r="4508">
      <c r="A4508" s="152"/>
      <c r="B4508" s="152"/>
      <c r="E4508" s="156"/>
      <c r="F4508" s="156"/>
      <c r="I4508" s="152"/>
      <c r="J4508" s="152"/>
      <c r="O4508" s="161"/>
      <c r="P4508" s="161"/>
      <c r="Q4508" s="161"/>
      <c r="S4508" s="156"/>
      <c r="T4508" s="156"/>
      <c r="U4508" s="156"/>
      <c r="AA4508" s="156"/>
      <c r="AB4508" s="156"/>
      <c r="AC4508" s="156"/>
      <c r="AJ4508" s="156"/>
      <c r="AK4508" s="156"/>
      <c r="AL4508" s="156"/>
      <c r="AM4508" s="156"/>
      <c r="AN4508" s="156"/>
      <c r="AO4508" s="156"/>
      <c r="AP4508" s="156"/>
      <c r="AQ4508" s="156"/>
      <c r="AR4508" s="156"/>
    </row>
    <row r="4509">
      <c r="A4509" s="152"/>
      <c r="B4509" s="152"/>
      <c r="E4509" s="156"/>
      <c r="F4509" s="156"/>
      <c r="I4509" s="152"/>
      <c r="J4509" s="152"/>
      <c r="O4509" s="161"/>
      <c r="P4509" s="161"/>
      <c r="Q4509" s="161"/>
      <c r="S4509" s="156"/>
      <c r="T4509" s="156"/>
      <c r="U4509" s="156"/>
      <c r="AA4509" s="156"/>
      <c r="AB4509" s="156"/>
      <c r="AC4509" s="156"/>
      <c r="AJ4509" s="156"/>
      <c r="AK4509" s="156"/>
      <c r="AL4509" s="156"/>
      <c r="AM4509" s="156"/>
      <c r="AN4509" s="156"/>
      <c r="AO4509" s="156"/>
      <c r="AP4509" s="156"/>
      <c r="AQ4509" s="156"/>
      <c r="AR4509" s="156"/>
    </row>
    <row r="4510">
      <c r="A4510" s="152"/>
      <c r="B4510" s="152"/>
      <c r="E4510" s="156"/>
      <c r="F4510" s="156"/>
      <c r="I4510" s="152"/>
      <c r="J4510" s="152"/>
      <c r="O4510" s="161"/>
      <c r="P4510" s="161"/>
      <c r="Q4510" s="161"/>
      <c r="S4510" s="156"/>
      <c r="T4510" s="156"/>
      <c r="U4510" s="156"/>
      <c r="AA4510" s="156"/>
      <c r="AB4510" s="156"/>
      <c r="AC4510" s="156"/>
      <c r="AJ4510" s="156"/>
      <c r="AK4510" s="156"/>
      <c r="AL4510" s="156"/>
      <c r="AM4510" s="156"/>
      <c r="AN4510" s="156"/>
      <c r="AO4510" s="156"/>
      <c r="AP4510" s="156"/>
      <c r="AQ4510" s="156"/>
      <c r="AR4510" s="156"/>
    </row>
    <row r="4511">
      <c r="A4511" s="152"/>
      <c r="B4511" s="152"/>
      <c r="E4511" s="156"/>
      <c r="F4511" s="156"/>
      <c r="I4511" s="152"/>
      <c r="J4511" s="152"/>
      <c r="O4511" s="161"/>
      <c r="P4511" s="161"/>
      <c r="Q4511" s="161"/>
      <c r="S4511" s="156"/>
      <c r="T4511" s="156"/>
      <c r="U4511" s="156"/>
      <c r="AA4511" s="156"/>
      <c r="AB4511" s="156"/>
      <c r="AC4511" s="156"/>
      <c r="AJ4511" s="156"/>
      <c r="AK4511" s="156"/>
      <c r="AL4511" s="156"/>
      <c r="AM4511" s="156"/>
      <c r="AN4511" s="156"/>
      <c r="AO4511" s="156"/>
      <c r="AP4511" s="156"/>
      <c r="AQ4511" s="156"/>
      <c r="AR4511" s="156"/>
    </row>
    <row r="4512">
      <c r="A4512" s="152"/>
      <c r="B4512" s="152"/>
      <c r="E4512" s="156"/>
      <c r="F4512" s="156"/>
      <c r="I4512" s="152"/>
      <c r="J4512" s="152"/>
      <c r="O4512" s="161"/>
      <c r="P4512" s="161"/>
      <c r="Q4512" s="161"/>
      <c r="S4512" s="156"/>
      <c r="T4512" s="156"/>
      <c r="U4512" s="156"/>
      <c r="AA4512" s="156"/>
      <c r="AB4512" s="156"/>
      <c r="AC4512" s="156"/>
      <c r="AJ4512" s="156"/>
      <c r="AK4512" s="156"/>
      <c r="AL4512" s="156"/>
      <c r="AM4512" s="156"/>
      <c r="AN4512" s="156"/>
      <c r="AO4512" s="156"/>
      <c r="AP4512" s="156"/>
      <c r="AQ4512" s="156"/>
      <c r="AR4512" s="156"/>
    </row>
    <row r="4513">
      <c r="A4513" s="152"/>
      <c r="B4513" s="152"/>
      <c r="E4513" s="156"/>
      <c r="F4513" s="156"/>
      <c r="I4513" s="152"/>
      <c r="J4513" s="152"/>
      <c r="O4513" s="161"/>
      <c r="P4513" s="161"/>
      <c r="Q4513" s="161"/>
      <c r="S4513" s="156"/>
      <c r="T4513" s="156"/>
      <c r="U4513" s="156"/>
      <c r="AA4513" s="156"/>
      <c r="AB4513" s="156"/>
      <c r="AC4513" s="156"/>
      <c r="AJ4513" s="156"/>
      <c r="AK4513" s="156"/>
      <c r="AL4513" s="156"/>
      <c r="AM4513" s="156"/>
      <c r="AN4513" s="156"/>
      <c r="AO4513" s="156"/>
      <c r="AP4513" s="156"/>
      <c r="AQ4513" s="156"/>
      <c r="AR4513" s="156"/>
    </row>
    <row r="4514">
      <c r="A4514" s="152"/>
      <c r="B4514" s="152"/>
      <c r="E4514" s="156"/>
      <c r="F4514" s="156"/>
      <c r="I4514" s="152"/>
      <c r="J4514" s="152"/>
      <c r="O4514" s="161"/>
      <c r="P4514" s="161"/>
      <c r="Q4514" s="161"/>
      <c r="S4514" s="156"/>
      <c r="T4514" s="156"/>
      <c r="U4514" s="156"/>
      <c r="AA4514" s="156"/>
      <c r="AB4514" s="156"/>
      <c r="AC4514" s="156"/>
      <c r="AJ4514" s="156"/>
      <c r="AK4514" s="156"/>
      <c r="AL4514" s="156"/>
      <c r="AM4514" s="156"/>
      <c r="AN4514" s="156"/>
      <c r="AO4514" s="156"/>
      <c r="AP4514" s="156"/>
      <c r="AQ4514" s="156"/>
      <c r="AR4514" s="156"/>
    </row>
    <row r="4515">
      <c r="A4515" s="152"/>
      <c r="B4515" s="152"/>
      <c r="E4515" s="156"/>
      <c r="F4515" s="156"/>
      <c r="I4515" s="152"/>
      <c r="J4515" s="152"/>
      <c r="O4515" s="161"/>
      <c r="P4515" s="161"/>
      <c r="Q4515" s="161"/>
      <c r="S4515" s="156"/>
      <c r="T4515" s="156"/>
      <c r="U4515" s="156"/>
      <c r="AA4515" s="156"/>
      <c r="AB4515" s="156"/>
      <c r="AC4515" s="156"/>
      <c r="AJ4515" s="156"/>
      <c r="AK4515" s="156"/>
      <c r="AL4515" s="156"/>
      <c r="AM4515" s="156"/>
      <c r="AN4515" s="156"/>
      <c r="AO4515" s="156"/>
      <c r="AP4515" s="156"/>
      <c r="AQ4515" s="156"/>
      <c r="AR4515" s="156"/>
    </row>
    <row r="4516">
      <c r="A4516" s="152"/>
      <c r="B4516" s="152"/>
      <c r="E4516" s="156"/>
      <c r="F4516" s="156"/>
      <c r="I4516" s="152"/>
      <c r="J4516" s="152"/>
      <c r="O4516" s="161"/>
      <c r="P4516" s="161"/>
      <c r="Q4516" s="161"/>
      <c r="S4516" s="156"/>
      <c r="T4516" s="156"/>
      <c r="U4516" s="156"/>
      <c r="AA4516" s="156"/>
      <c r="AB4516" s="156"/>
      <c r="AC4516" s="156"/>
      <c r="AJ4516" s="156"/>
      <c r="AK4516" s="156"/>
      <c r="AL4516" s="156"/>
      <c r="AM4516" s="156"/>
      <c r="AN4516" s="156"/>
      <c r="AO4516" s="156"/>
      <c r="AP4516" s="156"/>
      <c r="AQ4516" s="156"/>
      <c r="AR4516" s="156"/>
    </row>
    <row r="4517">
      <c r="A4517" s="152"/>
      <c r="B4517" s="152"/>
      <c r="E4517" s="156"/>
      <c r="F4517" s="156"/>
      <c r="I4517" s="152"/>
      <c r="J4517" s="152"/>
      <c r="O4517" s="161"/>
      <c r="P4517" s="161"/>
      <c r="Q4517" s="161"/>
      <c r="S4517" s="156"/>
      <c r="T4517" s="156"/>
      <c r="U4517" s="156"/>
      <c r="AA4517" s="156"/>
      <c r="AB4517" s="156"/>
      <c r="AC4517" s="156"/>
      <c r="AJ4517" s="156"/>
      <c r="AK4517" s="156"/>
      <c r="AL4517" s="156"/>
      <c r="AM4517" s="156"/>
      <c r="AN4517" s="156"/>
      <c r="AO4517" s="156"/>
      <c r="AP4517" s="156"/>
      <c r="AQ4517" s="156"/>
      <c r="AR4517" s="156"/>
    </row>
    <row r="4518">
      <c r="A4518" s="152"/>
      <c r="B4518" s="152"/>
      <c r="E4518" s="156"/>
      <c r="F4518" s="156"/>
      <c r="I4518" s="152"/>
      <c r="J4518" s="152"/>
      <c r="O4518" s="161"/>
      <c r="P4518" s="161"/>
      <c r="Q4518" s="161"/>
      <c r="S4518" s="156"/>
      <c r="T4518" s="156"/>
      <c r="U4518" s="156"/>
      <c r="AA4518" s="156"/>
      <c r="AB4518" s="156"/>
      <c r="AC4518" s="156"/>
      <c r="AJ4518" s="156"/>
      <c r="AK4518" s="156"/>
      <c r="AL4518" s="156"/>
      <c r="AM4518" s="156"/>
      <c r="AN4518" s="156"/>
      <c r="AO4518" s="156"/>
      <c r="AP4518" s="156"/>
      <c r="AQ4518" s="156"/>
      <c r="AR4518" s="156"/>
    </row>
    <row r="4519">
      <c r="A4519" s="152"/>
      <c r="B4519" s="152"/>
      <c r="E4519" s="156"/>
      <c r="F4519" s="156"/>
      <c r="I4519" s="152"/>
      <c r="J4519" s="152"/>
      <c r="O4519" s="161"/>
      <c r="P4519" s="161"/>
      <c r="Q4519" s="161"/>
      <c r="S4519" s="156"/>
      <c r="T4519" s="156"/>
      <c r="U4519" s="156"/>
      <c r="AA4519" s="156"/>
      <c r="AB4519" s="156"/>
      <c r="AC4519" s="156"/>
      <c r="AJ4519" s="156"/>
      <c r="AK4519" s="156"/>
      <c r="AL4519" s="156"/>
      <c r="AM4519" s="156"/>
      <c r="AN4519" s="156"/>
      <c r="AO4519" s="156"/>
      <c r="AP4519" s="156"/>
      <c r="AQ4519" s="156"/>
      <c r="AR4519" s="156"/>
    </row>
    <row r="4520">
      <c r="A4520" s="152"/>
      <c r="B4520" s="152"/>
      <c r="E4520" s="156"/>
      <c r="F4520" s="156"/>
      <c r="I4520" s="152"/>
      <c r="J4520" s="152"/>
      <c r="O4520" s="161"/>
      <c r="P4520" s="161"/>
      <c r="Q4520" s="161"/>
      <c r="S4520" s="156"/>
      <c r="T4520" s="156"/>
      <c r="U4520" s="156"/>
      <c r="AA4520" s="156"/>
      <c r="AB4520" s="156"/>
      <c r="AC4520" s="156"/>
      <c r="AJ4520" s="156"/>
      <c r="AK4520" s="156"/>
      <c r="AL4520" s="156"/>
      <c r="AM4520" s="156"/>
      <c r="AN4520" s="156"/>
      <c r="AO4520" s="156"/>
      <c r="AP4520" s="156"/>
      <c r="AQ4520" s="156"/>
      <c r="AR4520" s="156"/>
    </row>
    <row r="4521">
      <c r="A4521" s="152"/>
      <c r="B4521" s="152"/>
      <c r="E4521" s="156"/>
      <c r="F4521" s="156"/>
      <c r="I4521" s="152"/>
      <c r="J4521" s="152"/>
      <c r="O4521" s="161"/>
      <c r="P4521" s="161"/>
      <c r="Q4521" s="161"/>
      <c r="S4521" s="156"/>
      <c r="T4521" s="156"/>
      <c r="U4521" s="156"/>
      <c r="AA4521" s="156"/>
      <c r="AB4521" s="156"/>
      <c r="AC4521" s="156"/>
      <c r="AJ4521" s="156"/>
      <c r="AK4521" s="156"/>
      <c r="AL4521" s="156"/>
      <c r="AM4521" s="156"/>
      <c r="AN4521" s="156"/>
      <c r="AO4521" s="156"/>
      <c r="AP4521" s="156"/>
      <c r="AQ4521" s="156"/>
      <c r="AR4521" s="156"/>
    </row>
    <row r="4522">
      <c r="A4522" s="152"/>
      <c r="B4522" s="152"/>
      <c r="E4522" s="156"/>
      <c r="F4522" s="156"/>
      <c r="I4522" s="152"/>
      <c r="J4522" s="152"/>
      <c r="O4522" s="161"/>
      <c r="P4522" s="161"/>
      <c r="Q4522" s="161"/>
      <c r="S4522" s="156"/>
      <c r="T4522" s="156"/>
      <c r="U4522" s="156"/>
      <c r="AA4522" s="156"/>
      <c r="AB4522" s="156"/>
      <c r="AC4522" s="156"/>
      <c r="AJ4522" s="156"/>
      <c r="AK4522" s="156"/>
      <c r="AL4522" s="156"/>
      <c r="AM4522" s="156"/>
      <c r="AN4522" s="156"/>
      <c r="AO4522" s="156"/>
      <c r="AP4522" s="156"/>
      <c r="AQ4522" s="156"/>
      <c r="AR4522" s="156"/>
    </row>
    <row r="4523">
      <c r="A4523" s="152"/>
      <c r="B4523" s="152"/>
      <c r="E4523" s="156"/>
      <c r="F4523" s="156"/>
      <c r="I4523" s="152"/>
      <c r="J4523" s="152"/>
      <c r="O4523" s="161"/>
      <c r="P4523" s="161"/>
      <c r="Q4523" s="161"/>
      <c r="S4523" s="156"/>
      <c r="T4523" s="156"/>
      <c r="U4523" s="156"/>
      <c r="AA4523" s="156"/>
      <c r="AB4523" s="156"/>
      <c r="AC4523" s="156"/>
      <c r="AJ4523" s="156"/>
      <c r="AK4523" s="156"/>
      <c r="AL4523" s="156"/>
      <c r="AM4523" s="156"/>
      <c r="AN4523" s="156"/>
      <c r="AO4523" s="156"/>
      <c r="AP4523" s="156"/>
      <c r="AQ4523" s="156"/>
      <c r="AR4523" s="156"/>
    </row>
    <row r="4524">
      <c r="A4524" s="152"/>
      <c r="B4524" s="152"/>
      <c r="E4524" s="156"/>
      <c r="F4524" s="156"/>
      <c r="I4524" s="152"/>
      <c r="J4524" s="152"/>
      <c r="O4524" s="161"/>
      <c r="P4524" s="161"/>
      <c r="Q4524" s="161"/>
      <c r="S4524" s="156"/>
      <c r="T4524" s="156"/>
      <c r="U4524" s="156"/>
      <c r="AA4524" s="156"/>
      <c r="AB4524" s="156"/>
      <c r="AC4524" s="156"/>
      <c r="AJ4524" s="156"/>
      <c r="AK4524" s="156"/>
      <c r="AL4524" s="156"/>
      <c r="AM4524" s="156"/>
      <c r="AN4524" s="156"/>
      <c r="AO4524" s="156"/>
      <c r="AP4524" s="156"/>
      <c r="AQ4524" s="156"/>
      <c r="AR4524" s="156"/>
    </row>
    <row r="4525">
      <c r="A4525" s="152"/>
      <c r="B4525" s="152"/>
      <c r="E4525" s="156"/>
      <c r="F4525" s="156"/>
      <c r="I4525" s="152"/>
      <c r="J4525" s="152"/>
      <c r="O4525" s="161"/>
      <c r="P4525" s="161"/>
      <c r="Q4525" s="161"/>
      <c r="S4525" s="156"/>
      <c r="T4525" s="156"/>
      <c r="U4525" s="156"/>
      <c r="AA4525" s="156"/>
      <c r="AB4525" s="156"/>
      <c r="AC4525" s="156"/>
      <c r="AJ4525" s="156"/>
      <c r="AK4525" s="156"/>
      <c r="AL4525" s="156"/>
      <c r="AM4525" s="156"/>
      <c r="AN4525" s="156"/>
      <c r="AO4525" s="156"/>
      <c r="AP4525" s="156"/>
      <c r="AQ4525" s="156"/>
      <c r="AR4525" s="156"/>
    </row>
    <row r="4526">
      <c r="A4526" s="152"/>
      <c r="B4526" s="152"/>
      <c r="E4526" s="156"/>
      <c r="F4526" s="156"/>
      <c r="I4526" s="152"/>
      <c r="J4526" s="152"/>
      <c r="O4526" s="161"/>
      <c r="P4526" s="161"/>
      <c r="Q4526" s="161"/>
      <c r="S4526" s="156"/>
      <c r="T4526" s="156"/>
      <c r="U4526" s="156"/>
      <c r="AA4526" s="156"/>
      <c r="AB4526" s="156"/>
      <c r="AC4526" s="156"/>
      <c r="AJ4526" s="156"/>
      <c r="AK4526" s="156"/>
      <c r="AL4526" s="156"/>
      <c r="AM4526" s="156"/>
      <c r="AN4526" s="156"/>
      <c r="AO4526" s="156"/>
      <c r="AP4526" s="156"/>
      <c r="AQ4526" s="156"/>
      <c r="AR4526" s="156"/>
    </row>
    <row r="4527">
      <c r="A4527" s="152"/>
      <c r="B4527" s="152"/>
      <c r="E4527" s="156"/>
      <c r="F4527" s="156"/>
      <c r="I4527" s="152"/>
      <c r="J4527" s="152"/>
      <c r="O4527" s="161"/>
      <c r="P4527" s="161"/>
      <c r="Q4527" s="161"/>
      <c r="S4527" s="156"/>
      <c r="T4527" s="156"/>
      <c r="U4527" s="156"/>
      <c r="AA4527" s="156"/>
      <c r="AB4527" s="156"/>
      <c r="AC4527" s="156"/>
      <c r="AJ4527" s="156"/>
      <c r="AK4527" s="156"/>
      <c r="AL4527" s="156"/>
      <c r="AM4527" s="156"/>
      <c r="AN4527" s="156"/>
      <c r="AO4527" s="156"/>
      <c r="AP4527" s="156"/>
      <c r="AQ4527" s="156"/>
      <c r="AR4527" s="156"/>
    </row>
    <row r="4528">
      <c r="A4528" s="152"/>
      <c r="B4528" s="152"/>
      <c r="E4528" s="156"/>
      <c r="F4528" s="156"/>
      <c r="I4528" s="152"/>
      <c r="J4528" s="152"/>
      <c r="O4528" s="161"/>
      <c r="P4528" s="161"/>
      <c r="Q4528" s="161"/>
      <c r="S4528" s="156"/>
      <c r="T4528" s="156"/>
      <c r="U4528" s="156"/>
      <c r="AA4528" s="156"/>
      <c r="AB4528" s="156"/>
      <c r="AC4528" s="156"/>
      <c r="AJ4528" s="156"/>
      <c r="AK4528" s="156"/>
      <c r="AL4528" s="156"/>
      <c r="AM4528" s="156"/>
      <c r="AN4528" s="156"/>
      <c r="AO4528" s="156"/>
      <c r="AP4528" s="156"/>
      <c r="AQ4528" s="156"/>
      <c r="AR4528" s="156"/>
    </row>
    <row r="4529">
      <c r="A4529" s="152"/>
      <c r="B4529" s="152"/>
      <c r="E4529" s="156"/>
      <c r="F4529" s="156"/>
      <c r="I4529" s="152"/>
      <c r="J4529" s="152"/>
      <c r="O4529" s="161"/>
      <c r="P4529" s="161"/>
      <c r="Q4529" s="161"/>
      <c r="S4529" s="156"/>
      <c r="T4529" s="156"/>
      <c r="U4529" s="156"/>
      <c r="AA4529" s="156"/>
      <c r="AB4529" s="156"/>
      <c r="AC4529" s="156"/>
      <c r="AJ4529" s="156"/>
      <c r="AK4529" s="156"/>
      <c r="AL4529" s="156"/>
      <c r="AM4529" s="156"/>
      <c r="AN4529" s="156"/>
      <c r="AO4529" s="156"/>
      <c r="AP4529" s="156"/>
      <c r="AQ4529" s="156"/>
      <c r="AR4529" s="156"/>
    </row>
    <row r="4530">
      <c r="A4530" s="152"/>
      <c r="B4530" s="152"/>
      <c r="E4530" s="156"/>
      <c r="F4530" s="156"/>
      <c r="I4530" s="152"/>
      <c r="J4530" s="152"/>
      <c r="O4530" s="161"/>
      <c r="P4530" s="161"/>
      <c r="Q4530" s="161"/>
      <c r="S4530" s="156"/>
      <c r="T4530" s="156"/>
      <c r="U4530" s="156"/>
      <c r="AA4530" s="156"/>
      <c r="AB4530" s="156"/>
      <c r="AC4530" s="156"/>
      <c r="AJ4530" s="156"/>
      <c r="AK4530" s="156"/>
      <c r="AL4530" s="156"/>
      <c r="AM4530" s="156"/>
      <c r="AN4530" s="156"/>
      <c r="AO4530" s="156"/>
      <c r="AP4530" s="156"/>
      <c r="AQ4530" s="156"/>
      <c r="AR4530" s="156"/>
    </row>
    <row r="4531">
      <c r="A4531" s="152"/>
      <c r="B4531" s="152"/>
      <c r="E4531" s="156"/>
      <c r="F4531" s="156"/>
      <c r="I4531" s="152"/>
      <c r="J4531" s="152"/>
      <c r="O4531" s="161"/>
      <c r="P4531" s="161"/>
      <c r="Q4531" s="161"/>
      <c r="S4531" s="156"/>
      <c r="T4531" s="156"/>
      <c r="U4531" s="156"/>
      <c r="AA4531" s="156"/>
      <c r="AB4531" s="156"/>
      <c r="AC4531" s="156"/>
      <c r="AJ4531" s="156"/>
      <c r="AK4531" s="156"/>
      <c r="AL4531" s="156"/>
      <c r="AM4531" s="156"/>
      <c r="AN4531" s="156"/>
      <c r="AO4531" s="156"/>
      <c r="AP4531" s="156"/>
      <c r="AQ4531" s="156"/>
      <c r="AR4531" s="156"/>
    </row>
    <row r="4532">
      <c r="A4532" s="152"/>
      <c r="B4532" s="152"/>
      <c r="E4532" s="156"/>
      <c r="F4532" s="156"/>
      <c r="I4532" s="152"/>
      <c r="J4532" s="152"/>
      <c r="O4532" s="161"/>
      <c r="P4532" s="161"/>
      <c r="Q4532" s="161"/>
      <c r="S4532" s="156"/>
      <c r="T4532" s="156"/>
      <c r="U4532" s="156"/>
      <c r="AA4532" s="156"/>
      <c r="AB4532" s="156"/>
      <c r="AC4532" s="156"/>
      <c r="AJ4532" s="156"/>
      <c r="AK4532" s="156"/>
      <c r="AL4532" s="156"/>
      <c r="AM4532" s="156"/>
      <c r="AN4532" s="156"/>
      <c r="AO4532" s="156"/>
      <c r="AP4532" s="156"/>
      <c r="AQ4532" s="156"/>
      <c r="AR4532" s="156"/>
    </row>
    <row r="4533">
      <c r="A4533" s="152"/>
      <c r="B4533" s="152"/>
      <c r="E4533" s="156"/>
      <c r="F4533" s="156"/>
      <c r="I4533" s="152"/>
      <c r="J4533" s="152"/>
      <c r="O4533" s="161"/>
      <c r="P4533" s="161"/>
      <c r="Q4533" s="161"/>
      <c r="S4533" s="156"/>
      <c r="T4533" s="156"/>
      <c r="U4533" s="156"/>
      <c r="AA4533" s="156"/>
      <c r="AB4533" s="156"/>
      <c r="AC4533" s="156"/>
      <c r="AJ4533" s="156"/>
      <c r="AK4533" s="156"/>
      <c r="AL4533" s="156"/>
      <c r="AM4533" s="156"/>
      <c r="AN4533" s="156"/>
      <c r="AO4533" s="156"/>
      <c r="AP4533" s="156"/>
      <c r="AQ4533" s="156"/>
      <c r="AR4533" s="156"/>
    </row>
    <row r="4534">
      <c r="A4534" s="152"/>
      <c r="B4534" s="152"/>
      <c r="E4534" s="156"/>
      <c r="F4534" s="156"/>
      <c r="I4534" s="152"/>
      <c r="J4534" s="152"/>
      <c r="O4534" s="161"/>
      <c r="P4534" s="161"/>
      <c r="Q4534" s="161"/>
      <c r="S4534" s="156"/>
      <c r="T4534" s="156"/>
      <c r="U4534" s="156"/>
      <c r="AA4534" s="156"/>
      <c r="AB4534" s="156"/>
      <c r="AC4534" s="156"/>
      <c r="AJ4534" s="156"/>
      <c r="AK4534" s="156"/>
      <c r="AL4534" s="156"/>
      <c r="AM4534" s="156"/>
      <c r="AN4534" s="156"/>
      <c r="AO4534" s="156"/>
      <c r="AP4534" s="156"/>
      <c r="AQ4534" s="156"/>
      <c r="AR4534" s="156"/>
    </row>
    <row r="4535">
      <c r="A4535" s="152"/>
      <c r="B4535" s="152"/>
      <c r="E4535" s="156"/>
      <c r="F4535" s="156"/>
      <c r="I4535" s="152"/>
      <c r="J4535" s="152"/>
      <c r="O4535" s="161"/>
      <c r="P4535" s="161"/>
      <c r="Q4535" s="161"/>
      <c r="S4535" s="156"/>
      <c r="T4535" s="156"/>
      <c r="U4535" s="156"/>
      <c r="AA4535" s="156"/>
      <c r="AB4535" s="156"/>
      <c r="AC4535" s="156"/>
      <c r="AJ4535" s="156"/>
      <c r="AK4535" s="156"/>
      <c r="AL4535" s="156"/>
      <c r="AM4535" s="156"/>
      <c r="AN4535" s="156"/>
      <c r="AO4535" s="156"/>
      <c r="AP4535" s="156"/>
      <c r="AQ4535" s="156"/>
      <c r="AR4535" s="156"/>
    </row>
    <row r="4536">
      <c r="A4536" s="152"/>
      <c r="B4536" s="152"/>
      <c r="E4536" s="156"/>
      <c r="F4536" s="156"/>
      <c r="I4536" s="152"/>
      <c r="J4536" s="152"/>
      <c r="O4536" s="161"/>
      <c r="P4536" s="161"/>
      <c r="Q4536" s="161"/>
      <c r="S4536" s="156"/>
      <c r="T4536" s="156"/>
      <c r="U4536" s="156"/>
      <c r="AA4536" s="156"/>
      <c r="AB4536" s="156"/>
      <c r="AC4536" s="156"/>
      <c r="AJ4536" s="156"/>
      <c r="AK4536" s="156"/>
      <c r="AL4536" s="156"/>
      <c r="AM4536" s="156"/>
      <c r="AN4536" s="156"/>
      <c r="AO4536" s="156"/>
      <c r="AP4536" s="156"/>
      <c r="AQ4536" s="156"/>
      <c r="AR4536" s="156"/>
    </row>
    <row r="4537">
      <c r="A4537" s="152"/>
      <c r="B4537" s="152"/>
      <c r="E4537" s="156"/>
      <c r="F4537" s="156"/>
      <c r="I4537" s="152"/>
      <c r="J4537" s="152"/>
      <c r="O4537" s="161"/>
      <c r="P4537" s="161"/>
      <c r="Q4537" s="161"/>
      <c r="S4537" s="156"/>
      <c r="T4537" s="156"/>
      <c r="U4537" s="156"/>
      <c r="AA4537" s="156"/>
      <c r="AB4537" s="156"/>
      <c r="AC4537" s="156"/>
      <c r="AJ4537" s="156"/>
      <c r="AK4537" s="156"/>
      <c r="AL4537" s="156"/>
      <c r="AM4537" s="156"/>
      <c r="AN4537" s="156"/>
      <c r="AO4537" s="156"/>
      <c r="AP4537" s="156"/>
      <c r="AQ4537" s="156"/>
      <c r="AR4537" s="156"/>
    </row>
    <row r="4538">
      <c r="A4538" s="152"/>
      <c r="B4538" s="152"/>
      <c r="E4538" s="156"/>
      <c r="F4538" s="156"/>
      <c r="I4538" s="152"/>
      <c r="J4538" s="152"/>
      <c r="O4538" s="161"/>
      <c r="P4538" s="161"/>
      <c r="Q4538" s="161"/>
      <c r="S4538" s="156"/>
      <c r="T4538" s="156"/>
      <c r="U4538" s="156"/>
      <c r="AA4538" s="156"/>
      <c r="AB4538" s="156"/>
      <c r="AC4538" s="156"/>
      <c r="AJ4538" s="156"/>
      <c r="AK4538" s="156"/>
      <c r="AL4538" s="156"/>
      <c r="AM4538" s="156"/>
      <c r="AN4538" s="156"/>
      <c r="AO4538" s="156"/>
      <c r="AP4538" s="156"/>
      <c r="AQ4538" s="156"/>
      <c r="AR4538" s="156"/>
    </row>
    <row r="4539">
      <c r="A4539" s="152"/>
      <c r="B4539" s="152"/>
      <c r="E4539" s="156"/>
      <c r="F4539" s="156"/>
      <c r="I4539" s="152"/>
      <c r="J4539" s="152"/>
      <c r="O4539" s="161"/>
      <c r="P4539" s="161"/>
      <c r="Q4539" s="161"/>
      <c r="S4539" s="156"/>
      <c r="T4539" s="156"/>
      <c r="U4539" s="156"/>
      <c r="AA4539" s="156"/>
      <c r="AB4539" s="156"/>
      <c r="AC4539" s="156"/>
      <c r="AJ4539" s="156"/>
      <c r="AK4539" s="156"/>
      <c r="AL4539" s="156"/>
      <c r="AM4539" s="156"/>
      <c r="AN4539" s="156"/>
      <c r="AO4539" s="156"/>
      <c r="AP4539" s="156"/>
      <c r="AQ4539" s="156"/>
      <c r="AR4539" s="156"/>
    </row>
    <row r="4540">
      <c r="A4540" s="152"/>
      <c r="B4540" s="152"/>
      <c r="E4540" s="156"/>
      <c r="F4540" s="156"/>
      <c r="I4540" s="152"/>
      <c r="J4540" s="152"/>
      <c r="O4540" s="161"/>
      <c r="P4540" s="161"/>
      <c r="Q4540" s="161"/>
      <c r="S4540" s="156"/>
      <c r="T4540" s="156"/>
      <c r="U4540" s="156"/>
      <c r="AA4540" s="156"/>
      <c r="AB4540" s="156"/>
      <c r="AC4540" s="156"/>
      <c r="AJ4540" s="156"/>
      <c r="AK4540" s="156"/>
      <c r="AL4540" s="156"/>
      <c r="AM4540" s="156"/>
      <c r="AN4540" s="156"/>
      <c r="AO4540" s="156"/>
      <c r="AP4540" s="156"/>
      <c r="AQ4540" s="156"/>
      <c r="AR4540" s="156"/>
    </row>
    <row r="4541">
      <c r="A4541" s="152"/>
      <c r="B4541" s="152"/>
      <c r="E4541" s="156"/>
      <c r="F4541" s="156"/>
      <c r="I4541" s="152"/>
      <c r="J4541" s="152"/>
      <c r="O4541" s="161"/>
      <c r="P4541" s="161"/>
      <c r="Q4541" s="161"/>
      <c r="S4541" s="156"/>
      <c r="T4541" s="156"/>
      <c r="U4541" s="156"/>
      <c r="AA4541" s="156"/>
      <c r="AB4541" s="156"/>
      <c r="AC4541" s="156"/>
      <c r="AJ4541" s="156"/>
      <c r="AK4541" s="156"/>
      <c r="AL4541" s="156"/>
      <c r="AM4541" s="156"/>
      <c r="AN4541" s="156"/>
      <c r="AO4541" s="156"/>
      <c r="AP4541" s="156"/>
      <c r="AQ4541" s="156"/>
      <c r="AR4541" s="156"/>
    </row>
    <row r="4542">
      <c r="A4542" s="152"/>
      <c r="B4542" s="152"/>
      <c r="E4542" s="156"/>
      <c r="F4542" s="156"/>
      <c r="I4542" s="152"/>
      <c r="J4542" s="152"/>
      <c r="O4542" s="161"/>
      <c r="P4542" s="161"/>
      <c r="Q4542" s="161"/>
      <c r="S4542" s="156"/>
      <c r="T4542" s="156"/>
      <c r="U4542" s="156"/>
      <c r="AA4542" s="156"/>
      <c r="AB4542" s="156"/>
      <c r="AC4542" s="156"/>
      <c r="AJ4542" s="156"/>
      <c r="AK4542" s="156"/>
      <c r="AL4542" s="156"/>
      <c r="AM4542" s="156"/>
      <c r="AN4542" s="156"/>
      <c r="AO4542" s="156"/>
      <c r="AP4542" s="156"/>
      <c r="AQ4542" s="156"/>
      <c r="AR4542" s="156"/>
    </row>
    <row r="4543">
      <c r="A4543" s="152"/>
      <c r="B4543" s="152"/>
      <c r="E4543" s="156"/>
      <c r="F4543" s="156"/>
      <c r="I4543" s="152"/>
      <c r="J4543" s="152"/>
      <c r="O4543" s="161"/>
      <c r="P4543" s="161"/>
      <c r="Q4543" s="161"/>
      <c r="S4543" s="156"/>
      <c r="T4543" s="156"/>
      <c r="U4543" s="156"/>
      <c r="AA4543" s="156"/>
      <c r="AB4543" s="156"/>
      <c r="AC4543" s="156"/>
      <c r="AJ4543" s="156"/>
      <c r="AK4543" s="156"/>
      <c r="AL4543" s="156"/>
      <c r="AM4543" s="156"/>
      <c r="AN4543" s="156"/>
      <c r="AO4543" s="156"/>
      <c r="AP4543" s="156"/>
      <c r="AQ4543" s="156"/>
      <c r="AR4543" s="156"/>
    </row>
    <row r="4544">
      <c r="A4544" s="152"/>
      <c r="B4544" s="152"/>
      <c r="E4544" s="156"/>
      <c r="F4544" s="156"/>
      <c r="I4544" s="152"/>
      <c r="J4544" s="152"/>
      <c r="O4544" s="161"/>
      <c r="P4544" s="161"/>
      <c r="Q4544" s="161"/>
      <c r="S4544" s="156"/>
      <c r="T4544" s="156"/>
      <c r="U4544" s="156"/>
      <c r="AA4544" s="156"/>
      <c r="AB4544" s="156"/>
      <c r="AC4544" s="156"/>
      <c r="AJ4544" s="156"/>
      <c r="AK4544" s="156"/>
      <c r="AL4544" s="156"/>
      <c r="AM4544" s="156"/>
      <c r="AN4544" s="156"/>
      <c r="AO4544" s="156"/>
      <c r="AP4544" s="156"/>
      <c r="AQ4544" s="156"/>
      <c r="AR4544" s="156"/>
    </row>
    <row r="4545">
      <c r="A4545" s="152"/>
      <c r="B4545" s="152"/>
      <c r="E4545" s="156"/>
      <c r="F4545" s="156"/>
      <c r="I4545" s="152"/>
      <c r="J4545" s="152"/>
      <c r="O4545" s="161"/>
      <c r="P4545" s="161"/>
      <c r="Q4545" s="161"/>
      <c r="S4545" s="156"/>
      <c r="T4545" s="156"/>
      <c r="U4545" s="156"/>
      <c r="AA4545" s="156"/>
      <c r="AB4545" s="156"/>
      <c r="AC4545" s="156"/>
      <c r="AJ4545" s="156"/>
      <c r="AK4545" s="156"/>
      <c r="AL4545" s="156"/>
      <c r="AM4545" s="156"/>
      <c r="AN4545" s="156"/>
      <c r="AO4545" s="156"/>
      <c r="AP4545" s="156"/>
      <c r="AQ4545" s="156"/>
      <c r="AR4545" s="156"/>
    </row>
    <row r="4546">
      <c r="A4546" s="152"/>
      <c r="B4546" s="152"/>
      <c r="E4546" s="156"/>
      <c r="F4546" s="156"/>
      <c r="I4546" s="152"/>
      <c r="J4546" s="152"/>
      <c r="O4546" s="161"/>
      <c r="P4546" s="161"/>
      <c r="Q4546" s="161"/>
      <c r="S4546" s="156"/>
      <c r="T4546" s="156"/>
      <c r="U4546" s="156"/>
      <c r="AA4546" s="156"/>
      <c r="AB4546" s="156"/>
      <c r="AC4546" s="156"/>
      <c r="AJ4546" s="156"/>
      <c r="AK4546" s="156"/>
      <c r="AL4546" s="156"/>
      <c r="AM4546" s="156"/>
      <c r="AN4546" s="156"/>
      <c r="AO4546" s="156"/>
      <c r="AP4546" s="156"/>
      <c r="AQ4546" s="156"/>
      <c r="AR4546" s="156"/>
    </row>
    <row r="4547">
      <c r="A4547" s="152"/>
      <c r="B4547" s="152"/>
      <c r="E4547" s="156"/>
      <c r="F4547" s="156"/>
      <c r="I4547" s="152"/>
      <c r="J4547" s="152"/>
      <c r="O4547" s="161"/>
      <c r="P4547" s="161"/>
      <c r="Q4547" s="161"/>
      <c r="S4547" s="156"/>
      <c r="T4547" s="156"/>
      <c r="U4547" s="156"/>
      <c r="AA4547" s="156"/>
      <c r="AB4547" s="156"/>
      <c r="AC4547" s="156"/>
      <c r="AJ4547" s="156"/>
      <c r="AK4547" s="156"/>
      <c r="AL4547" s="156"/>
      <c r="AM4547" s="156"/>
      <c r="AN4547" s="156"/>
      <c r="AO4547" s="156"/>
      <c r="AP4547" s="156"/>
      <c r="AQ4547" s="156"/>
      <c r="AR4547" s="156"/>
    </row>
    <row r="4548">
      <c r="A4548" s="152"/>
      <c r="B4548" s="152"/>
      <c r="E4548" s="156"/>
      <c r="F4548" s="156"/>
      <c r="I4548" s="152"/>
      <c r="J4548" s="152"/>
      <c r="O4548" s="161"/>
      <c r="P4548" s="161"/>
      <c r="Q4548" s="161"/>
      <c r="S4548" s="156"/>
      <c r="T4548" s="156"/>
      <c r="U4548" s="156"/>
      <c r="AA4548" s="156"/>
      <c r="AB4548" s="156"/>
      <c r="AC4548" s="156"/>
      <c r="AJ4548" s="156"/>
      <c r="AK4548" s="156"/>
      <c r="AL4548" s="156"/>
      <c r="AM4548" s="156"/>
      <c r="AN4548" s="156"/>
      <c r="AO4548" s="156"/>
      <c r="AP4548" s="156"/>
      <c r="AQ4548" s="156"/>
      <c r="AR4548" s="156"/>
    </row>
    <row r="4549">
      <c r="A4549" s="152"/>
      <c r="B4549" s="152"/>
      <c r="E4549" s="156"/>
      <c r="F4549" s="156"/>
      <c r="I4549" s="152"/>
      <c r="J4549" s="152"/>
      <c r="O4549" s="161"/>
      <c r="P4549" s="161"/>
      <c r="Q4549" s="161"/>
      <c r="S4549" s="156"/>
      <c r="T4549" s="156"/>
      <c r="U4549" s="156"/>
      <c r="AA4549" s="156"/>
      <c r="AB4549" s="156"/>
      <c r="AC4549" s="156"/>
      <c r="AJ4549" s="156"/>
      <c r="AK4549" s="156"/>
      <c r="AL4549" s="156"/>
      <c r="AM4549" s="156"/>
      <c r="AN4549" s="156"/>
      <c r="AO4549" s="156"/>
      <c r="AP4549" s="156"/>
      <c r="AQ4549" s="156"/>
      <c r="AR4549" s="156"/>
    </row>
    <row r="4550">
      <c r="A4550" s="152"/>
      <c r="B4550" s="152"/>
      <c r="E4550" s="156"/>
      <c r="F4550" s="156"/>
      <c r="I4550" s="152"/>
      <c r="J4550" s="152"/>
      <c r="O4550" s="161"/>
      <c r="P4550" s="161"/>
      <c r="Q4550" s="161"/>
      <c r="S4550" s="156"/>
      <c r="T4550" s="156"/>
      <c r="U4550" s="156"/>
      <c r="AA4550" s="156"/>
      <c r="AB4550" s="156"/>
      <c r="AC4550" s="156"/>
      <c r="AJ4550" s="156"/>
      <c r="AK4550" s="156"/>
      <c r="AL4550" s="156"/>
      <c r="AM4550" s="156"/>
      <c r="AN4550" s="156"/>
      <c r="AO4550" s="156"/>
      <c r="AP4550" s="156"/>
      <c r="AQ4550" s="156"/>
      <c r="AR4550" s="156"/>
    </row>
    <row r="4551">
      <c r="A4551" s="152"/>
      <c r="B4551" s="152"/>
      <c r="E4551" s="156"/>
      <c r="F4551" s="156"/>
      <c r="I4551" s="152"/>
      <c r="J4551" s="152"/>
      <c r="O4551" s="161"/>
      <c r="P4551" s="161"/>
      <c r="Q4551" s="161"/>
      <c r="S4551" s="156"/>
      <c r="T4551" s="156"/>
      <c r="U4551" s="156"/>
      <c r="AA4551" s="156"/>
      <c r="AB4551" s="156"/>
      <c r="AC4551" s="156"/>
      <c r="AJ4551" s="156"/>
      <c r="AK4551" s="156"/>
      <c r="AL4551" s="156"/>
      <c r="AM4551" s="156"/>
      <c r="AN4551" s="156"/>
      <c r="AO4551" s="156"/>
      <c r="AP4551" s="156"/>
      <c r="AQ4551" s="156"/>
      <c r="AR4551" s="156"/>
    </row>
    <row r="4552">
      <c r="A4552" s="152"/>
      <c r="B4552" s="152"/>
      <c r="E4552" s="156"/>
      <c r="F4552" s="156"/>
      <c r="I4552" s="152"/>
      <c r="J4552" s="152"/>
      <c r="O4552" s="161"/>
      <c r="P4552" s="161"/>
      <c r="Q4552" s="161"/>
      <c r="S4552" s="156"/>
      <c r="T4552" s="156"/>
      <c r="U4552" s="156"/>
      <c r="AA4552" s="156"/>
      <c r="AB4552" s="156"/>
      <c r="AC4552" s="156"/>
      <c r="AJ4552" s="156"/>
      <c r="AK4552" s="156"/>
      <c r="AL4552" s="156"/>
      <c r="AM4552" s="156"/>
      <c r="AN4552" s="156"/>
      <c r="AO4552" s="156"/>
      <c r="AP4552" s="156"/>
      <c r="AQ4552" s="156"/>
      <c r="AR4552" s="156"/>
    </row>
    <row r="4553">
      <c r="A4553" s="152"/>
      <c r="B4553" s="152"/>
      <c r="E4553" s="156"/>
      <c r="F4553" s="156"/>
      <c r="I4553" s="152"/>
      <c r="J4553" s="152"/>
      <c r="O4553" s="161"/>
      <c r="P4553" s="161"/>
      <c r="Q4553" s="161"/>
      <c r="S4553" s="156"/>
      <c r="T4553" s="156"/>
      <c r="U4553" s="156"/>
      <c r="AA4553" s="156"/>
      <c r="AB4553" s="156"/>
      <c r="AC4553" s="156"/>
      <c r="AJ4553" s="156"/>
      <c r="AK4553" s="156"/>
      <c r="AL4553" s="156"/>
      <c r="AM4553" s="156"/>
      <c r="AN4553" s="156"/>
      <c r="AO4553" s="156"/>
      <c r="AP4553" s="156"/>
      <c r="AQ4553" s="156"/>
      <c r="AR4553" s="156"/>
    </row>
    <row r="4554">
      <c r="A4554" s="152"/>
      <c r="B4554" s="152"/>
      <c r="E4554" s="156"/>
      <c r="F4554" s="156"/>
      <c r="I4554" s="152"/>
      <c r="J4554" s="152"/>
      <c r="O4554" s="161"/>
      <c r="P4554" s="161"/>
      <c r="Q4554" s="161"/>
      <c r="S4554" s="156"/>
      <c r="T4554" s="156"/>
      <c r="U4554" s="156"/>
      <c r="AA4554" s="156"/>
      <c r="AB4554" s="156"/>
      <c r="AC4554" s="156"/>
      <c r="AJ4554" s="156"/>
      <c r="AK4554" s="156"/>
      <c r="AL4554" s="156"/>
      <c r="AM4554" s="156"/>
      <c r="AN4554" s="156"/>
      <c r="AO4554" s="156"/>
      <c r="AP4554" s="156"/>
      <c r="AQ4554" s="156"/>
      <c r="AR4554" s="156"/>
    </row>
    <row r="4555">
      <c r="A4555" s="152"/>
      <c r="B4555" s="152"/>
      <c r="E4555" s="156"/>
      <c r="F4555" s="156"/>
      <c r="I4555" s="152"/>
      <c r="J4555" s="152"/>
      <c r="O4555" s="161"/>
      <c r="P4555" s="161"/>
      <c r="Q4555" s="161"/>
      <c r="S4555" s="156"/>
      <c r="T4555" s="156"/>
      <c r="U4555" s="156"/>
      <c r="AA4555" s="156"/>
      <c r="AB4555" s="156"/>
      <c r="AC4555" s="156"/>
      <c r="AJ4555" s="156"/>
      <c r="AK4555" s="156"/>
      <c r="AL4555" s="156"/>
      <c r="AM4555" s="156"/>
      <c r="AN4555" s="156"/>
      <c r="AO4555" s="156"/>
      <c r="AP4555" s="156"/>
      <c r="AQ4555" s="156"/>
      <c r="AR4555" s="156"/>
    </row>
    <row r="4556">
      <c r="A4556" s="152"/>
      <c r="B4556" s="152"/>
      <c r="E4556" s="156"/>
      <c r="F4556" s="156"/>
      <c r="I4556" s="152"/>
      <c r="J4556" s="152"/>
      <c r="O4556" s="161"/>
      <c r="P4556" s="161"/>
      <c r="Q4556" s="161"/>
      <c r="S4556" s="156"/>
      <c r="T4556" s="156"/>
      <c r="U4556" s="156"/>
      <c r="AA4556" s="156"/>
      <c r="AB4556" s="156"/>
      <c r="AC4556" s="156"/>
      <c r="AJ4556" s="156"/>
      <c r="AK4556" s="156"/>
      <c r="AL4556" s="156"/>
      <c r="AM4556" s="156"/>
      <c r="AN4556" s="156"/>
      <c r="AO4556" s="156"/>
      <c r="AP4556" s="156"/>
      <c r="AQ4556" s="156"/>
      <c r="AR4556" s="156"/>
    </row>
    <row r="4557">
      <c r="A4557" s="152"/>
      <c r="B4557" s="152"/>
      <c r="E4557" s="156"/>
      <c r="F4557" s="156"/>
      <c r="I4557" s="152"/>
      <c r="J4557" s="152"/>
      <c r="O4557" s="161"/>
      <c r="P4557" s="161"/>
      <c r="Q4557" s="161"/>
      <c r="S4557" s="156"/>
      <c r="T4557" s="156"/>
      <c r="U4557" s="156"/>
      <c r="AA4557" s="156"/>
      <c r="AB4557" s="156"/>
      <c r="AC4557" s="156"/>
      <c r="AJ4557" s="156"/>
      <c r="AK4557" s="156"/>
      <c r="AL4557" s="156"/>
      <c r="AM4557" s="156"/>
      <c r="AN4557" s="156"/>
      <c r="AO4557" s="156"/>
      <c r="AP4557" s="156"/>
      <c r="AQ4557" s="156"/>
      <c r="AR4557" s="156"/>
    </row>
    <row r="4558">
      <c r="A4558" s="152"/>
      <c r="B4558" s="152"/>
      <c r="E4558" s="156"/>
      <c r="F4558" s="156"/>
      <c r="I4558" s="152"/>
      <c r="J4558" s="152"/>
      <c r="O4558" s="161"/>
      <c r="P4558" s="161"/>
      <c r="Q4558" s="161"/>
      <c r="S4558" s="156"/>
      <c r="T4558" s="156"/>
      <c r="U4558" s="156"/>
      <c r="AA4558" s="156"/>
      <c r="AB4558" s="156"/>
      <c r="AC4558" s="156"/>
      <c r="AJ4558" s="156"/>
      <c r="AK4558" s="156"/>
      <c r="AL4558" s="156"/>
      <c r="AM4558" s="156"/>
      <c r="AN4558" s="156"/>
      <c r="AO4558" s="156"/>
      <c r="AP4558" s="156"/>
      <c r="AQ4558" s="156"/>
      <c r="AR4558" s="156"/>
    </row>
    <row r="4559">
      <c r="A4559" s="152"/>
      <c r="B4559" s="152"/>
      <c r="E4559" s="156"/>
      <c r="F4559" s="156"/>
      <c r="I4559" s="152"/>
      <c r="J4559" s="152"/>
      <c r="O4559" s="161"/>
      <c r="P4559" s="161"/>
      <c r="Q4559" s="161"/>
      <c r="S4559" s="156"/>
      <c r="T4559" s="156"/>
      <c r="U4559" s="156"/>
      <c r="AA4559" s="156"/>
      <c r="AB4559" s="156"/>
      <c r="AC4559" s="156"/>
      <c r="AJ4559" s="156"/>
      <c r="AK4559" s="156"/>
      <c r="AL4559" s="156"/>
      <c r="AM4559" s="156"/>
      <c r="AN4559" s="156"/>
      <c r="AO4559" s="156"/>
      <c r="AP4559" s="156"/>
      <c r="AQ4559" s="156"/>
      <c r="AR4559" s="156"/>
    </row>
    <row r="4560">
      <c r="A4560" s="152"/>
      <c r="B4560" s="152"/>
      <c r="E4560" s="156"/>
      <c r="F4560" s="156"/>
      <c r="I4560" s="152"/>
      <c r="J4560" s="152"/>
      <c r="O4560" s="161"/>
      <c r="P4560" s="161"/>
      <c r="Q4560" s="161"/>
      <c r="S4560" s="156"/>
      <c r="T4560" s="156"/>
      <c r="U4560" s="156"/>
      <c r="AA4560" s="156"/>
      <c r="AB4560" s="156"/>
      <c r="AC4560" s="156"/>
      <c r="AJ4560" s="156"/>
      <c r="AK4560" s="156"/>
      <c r="AL4560" s="156"/>
      <c r="AM4560" s="156"/>
      <c r="AN4560" s="156"/>
      <c r="AO4560" s="156"/>
      <c r="AP4560" s="156"/>
      <c r="AQ4560" s="156"/>
      <c r="AR4560" s="156"/>
    </row>
    <row r="4561">
      <c r="A4561" s="152"/>
      <c r="B4561" s="152"/>
      <c r="E4561" s="156"/>
      <c r="F4561" s="156"/>
      <c r="I4561" s="152"/>
      <c r="J4561" s="152"/>
      <c r="O4561" s="161"/>
      <c r="P4561" s="161"/>
      <c r="Q4561" s="161"/>
      <c r="S4561" s="156"/>
      <c r="T4561" s="156"/>
      <c r="U4561" s="156"/>
      <c r="AA4561" s="156"/>
      <c r="AB4561" s="156"/>
      <c r="AC4561" s="156"/>
      <c r="AJ4561" s="156"/>
      <c r="AK4561" s="156"/>
      <c r="AL4561" s="156"/>
      <c r="AM4561" s="156"/>
      <c r="AN4561" s="156"/>
      <c r="AO4561" s="156"/>
      <c r="AP4561" s="156"/>
      <c r="AQ4561" s="156"/>
      <c r="AR4561" s="156"/>
    </row>
    <row r="4562">
      <c r="A4562" s="152"/>
      <c r="B4562" s="152"/>
      <c r="E4562" s="156"/>
      <c r="F4562" s="156"/>
      <c r="I4562" s="152"/>
      <c r="J4562" s="152"/>
      <c r="O4562" s="161"/>
      <c r="P4562" s="161"/>
      <c r="Q4562" s="161"/>
      <c r="S4562" s="156"/>
      <c r="T4562" s="156"/>
      <c r="U4562" s="156"/>
      <c r="AA4562" s="156"/>
      <c r="AB4562" s="156"/>
      <c r="AC4562" s="156"/>
      <c r="AJ4562" s="156"/>
      <c r="AK4562" s="156"/>
      <c r="AL4562" s="156"/>
      <c r="AM4562" s="156"/>
      <c r="AN4562" s="156"/>
      <c r="AO4562" s="156"/>
      <c r="AP4562" s="156"/>
      <c r="AQ4562" s="156"/>
      <c r="AR4562" s="156"/>
    </row>
    <row r="4563">
      <c r="A4563" s="152"/>
      <c r="B4563" s="152"/>
      <c r="E4563" s="156"/>
      <c r="F4563" s="156"/>
      <c r="I4563" s="152"/>
      <c r="J4563" s="152"/>
      <c r="O4563" s="161"/>
      <c r="P4563" s="161"/>
      <c r="Q4563" s="161"/>
      <c r="S4563" s="156"/>
      <c r="T4563" s="156"/>
      <c r="U4563" s="156"/>
      <c r="AA4563" s="156"/>
      <c r="AB4563" s="156"/>
      <c r="AC4563" s="156"/>
      <c r="AJ4563" s="156"/>
      <c r="AK4563" s="156"/>
      <c r="AL4563" s="156"/>
      <c r="AM4563" s="156"/>
      <c r="AN4563" s="156"/>
      <c r="AO4563" s="156"/>
      <c r="AP4563" s="156"/>
      <c r="AQ4563" s="156"/>
      <c r="AR4563" s="156"/>
    </row>
    <row r="4564">
      <c r="A4564" s="152"/>
      <c r="B4564" s="152"/>
      <c r="E4564" s="156"/>
      <c r="F4564" s="156"/>
      <c r="I4564" s="152"/>
      <c r="J4564" s="152"/>
      <c r="O4564" s="161"/>
      <c r="P4564" s="161"/>
      <c r="Q4564" s="161"/>
      <c r="S4564" s="156"/>
      <c r="T4564" s="156"/>
      <c r="U4564" s="156"/>
      <c r="AA4564" s="156"/>
      <c r="AB4564" s="156"/>
      <c r="AC4564" s="156"/>
      <c r="AJ4564" s="156"/>
      <c r="AK4564" s="156"/>
      <c r="AL4564" s="156"/>
      <c r="AM4564" s="156"/>
      <c r="AN4564" s="156"/>
      <c r="AO4564" s="156"/>
      <c r="AP4564" s="156"/>
      <c r="AQ4564" s="156"/>
      <c r="AR4564" s="156"/>
    </row>
    <row r="4565">
      <c r="A4565" s="152"/>
      <c r="B4565" s="152"/>
      <c r="E4565" s="156"/>
      <c r="F4565" s="156"/>
      <c r="I4565" s="152"/>
      <c r="J4565" s="152"/>
      <c r="O4565" s="161"/>
      <c r="P4565" s="161"/>
      <c r="Q4565" s="161"/>
      <c r="S4565" s="156"/>
      <c r="T4565" s="156"/>
      <c r="U4565" s="156"/>
      <c r="AA4565" s="156"/>
      <c r="AB4565" s="156"/>
      <c r="AC4565" s="156"/>
      <c r="AJ4565" s="156"/>
      <c r="AK4565" s="156"/>
      <c r="AL4565" s="156"/>
      <c r="AM4565" s="156"/>
      <c r="AN4565" s="156"/>
      <c r="AO4565" s="156"/>
      <c r="AP4565" s="156"/>
      <c r="AQ4565" s="156"/>
      <c r="AR4565" s="156"/>
    </row>
    <row r="4566">
      <c r="A4566" s="152"/>
      <c r="B4566" s="152"/>
      <c r="E4566" s="156"/>
      <c r="F4566" s="156"/>
      <c r="I4566" s="152"/>
      <c r="J4566" s="152"/>
      <c r="O4566" s="161"/>
      <c r="P4566" s="161"/>
      <c r="Q4566" s="161"/>
      <c r="S4566" s="156"/>
      <c r="T4566" s="156"/>
      <c r="U4566" s="156"/>
      <c r="AA4566" s="156"/>
      <c r="AB4566" s="156"/>
      <c r="AC4566" s="156"/>
      <c r="AJ4566" s="156"/>
      <c r="AK4566" s="156"/>
      <c r="AL4566" s="156"/>
      <c r="AM4566" s="156"/>
      <c r="AN4566" s="156"/>
      <c r="AO4566" s="156"/>
      <c r="AP4566" s="156"/>
      <c r="AQ4566" s="156"/>
      <c r="AR4566" s="156"/>
    </row>
    <row r="4567">
      <c r="A4567" s="152"/>
      <c r="B4567" s="152"/>
      <c r="E4567" s="156"/>
      <c r="F4567" s="156"/>
      <c r="I4567" s="152"/>
      <c r="J4567" s="152"/>
      <c r="O4567" s="161"/>
      <c r="P4567" s="161"/>
      <c r="Q4567" s="161"/>
      <c r="S4567" s="156"/>
      <c r="T4567" s="156"/>
      <c r="U4567" s="156"/>
      <c r="AA4567" s="156"/>
      <c r="AB4567" s="156"/>
      <c r="AC4567" s="156"/>
      <c r="AJ4567" s="156"/>
      <c r="AK4567" s="156"/>
      <c r="AL4567" s="156"/>
      <c r="AM4567" s="156"/>
      <c r="AN4567" s="156"/>
      <c r="AO4567" s="156"/>
      <c r="AP4567" s="156"/>
      <c r="AQ4567" s="156"/>
      <c r="AR4567" s="156"/>
    </row>
    <row r="4568">
      <c r="A4568" s="152"/>
      <c r="B4568" s="152"/>
      <c r="E4568" s="156"/>
      <c r="F4568" s="156"/>
      <c r="I4568" s="152"/>
      <c r="J4568" s="152"/>
      <c r="O4568" s="161"/>
      <c r="P4568" s="161"/>
      <c r="Q4568" s="161"/>
      <c r="S4568" s="156"/>
      <c r="T4568" s="156"/>
      <c r="U4568" s="156"/>
      <c r="AA4568" s="156"/>
      <c r="AB4568" s="156"/>
      <c r="AC4568" s="156"/>
      <c r="AJ4568" s="156"/>
      <c r="AK4568" s="156"/>
      <c r="AL4568" s="156"/>
      <c r="AM4568" s="156"/>
      <c r="AN4568" s="156"/>
      <c r="AO4568" s="156"/>
      <c r="AP4568" s="156"/>
      <c r="AQ4568" s="156"/>
      <c r="AR4568" s="156"/>
    </row>
  </sheetData>
  <mergeCells count="1">
    <mergeCell ref="A1:B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9.71"/>
    <col customWidth="1" min="8" max="8" width="10.71"/>
    <col customWidth="1" min="11" max="11" width="8.57"/>
    <col customWidth="1" min="15" max="16" width="19.29"/>
    <col customWidth="1" min="30" max="34" width="14.86"/>
  </cols>
  <sheetData>
    <row r="1">
      <c r="A1" s="147" t="s">
        <v>282</v>
      </c>
      <c r="B1" s="148"/>
      <c r="E1" s="13" t="s">
        <v>283</v>
      </c>
      <c r="F1" s="13" t="s">
        <v>284</v>
      </c>
      <c r="G1" s="13"/>
      <c r="H1" s="13"/>
      <c r="I1" s="13" t="s">
        <v>285</v>
      </c>
      <c r="J1" s="13" t="s">
        <v>284</v>
      </c>
      <c r="L1" s="13" t="s">
        <v>286</v>
      </c>
      <c r="M1" s="13" t="s">
        <v>284</v>
      </c>
      <c r="N1" s="13"/>
      <c r="O1" s="13"/>
      <c r="P1" s="13" t="s">
        <v>287</v>
      </c>
      <c r="Q1" s="13" t="s">
        <v>284</v>
      </c>
      <c r="S1" s="13"/>
      <c r="T1" s="13" t="s">
        <v>288</v>
      </c>
      <c r="U1" s="13" t="s">
        <v>284</v>
      </c>
      <c r="W1" s="13"/>
      <c r="X1" s="13" t="s">
        <v>289</v>
      </c>
      <c r="AA1" s="13"/>
      <c r="AB1" s="13" t="s">
        <v>290</v>
      </c>
      <c r="AF1" s="13" t="s">
        <v>291</v>
      </c>
      <c r="AI1" s="13" t="s">
        <v>292</v>
      </c>
      <c r="AL1" s="13" t="s">
        <v>293</v>
      </c>
      <c r="AO1" s="13" t="s">
        <v>294</v>
      </c>
      <c r="AR1" s="13" t="s">
        <v>298</v>
      </c>
      <c r="AS1" s="13" t="s">
        <v>27</v>
      </c>
      <c r="AT1" s="13" t="s">
        <v>299</v>
      </c>
      <c r="AU1" s="13" t="s">
        <v>300</v>
      </c>
      <c r="AV1" s="13" t="s">
        <v>301</v>
      </c>
      <c r="AW1" s="13" t="s">
        <v>118</v>
      </c>
      <c r="AX1" s="13" t="s">
        <v>302</v>
      </c>
      <c r="AY1" s="13" t="s">
        <v>265</v>
      </c>
      <c r="AZ1" s="13" t="s">
        <v>303</v>
      </c>
      <c r="BA1" s="13" t="s">
        <v>304</v>
      </c>
      <c r="BB1" s="13" t="s">
        <v>163</v>
      </c>
      <c r="BC1" s="13" t="s">
        <v>305</v>
      </c>
    </row>
    <row r="2">
      <c r="A2" s="150" t="s">
        <v>295</v>
      </c>
      <c r="B2" s="150" t="s">
        <v>296</v>
      </c>
      <c r="E2" s="150" t="s">
        <v>295</v>
      </c>
      <c r="F2" s="150" t="s">
        <v>296</v>
      </c>
      <c r="I2" s="150" t="s">
        <v>295</v>
      </c>
      <c r="J2" s="150" t="s">
        <v>296</v>
      </c>
      <c r="L2" s="150" t="s">
        <v>295</v>
      </c>
      <c r="M2" s="150" t="s">
        <v>296</v>
      </c>
      <c r="O2" s="151"/>
      <c r="P2" s="151" t="s">
        <v>295</v>
      </c>
      <c r="Q2" s="151" t="s">
        <v>296</v>
      </c>
      <c r="S2" s="150"/>
      <c r="T2" s="150" t="s">
        <v>295</v>
      </c>
      <c r="U2" s="150" t="s">
        <v>296</v>
      </c>
      <c r="W2" s="150"/>
      <c r="X2" s="150" t="s">
        <v>295</v>
      </c>
      <c r="Y2" s="150" t="s">
        <v>296</v>
      </c>
      <c r="AA2" s="150"/>
      <c r="AB2" s="150" t="s">
        <v>295</v>
      </c>
      <c r="AC2" s="150" t="s">
        <v>296</v>
      </c>
      <c r="AF2" s="150" t="s">
        <v>295</v>
      </c>
      <c r="AG2" s="150" t="s">
        <v>296</v>
      </c>
      <c r="AI2" s="150" t="s">
        <v>295</v>
      </c>
      <c r="AJ2" s="150" t="s">
        <v>296</v>
      </c>
      <c r="AL2" s="150" t="s">
        <v>295</v>
      </c>
      <c r="AM2" s="150" t="s">
        <v>296</v>
      </c>
      <c r="AO2" s="150" t="s">
        <v>295</v>
      </c>
      <c r="AP2" s="150" t="s">
        <v>296</v>
      </c>
      <c r="AR2" s="150" t="s">
        <v>295</v>
      </c>
      <c r="AS2" s="150" t="s">
        <v>296</v>
      </c>
      <c r="AT2" s="150" t="s">
        <v>296</v>
      </c>
      <c r="AU2" s="150" t="s">
        <v>296</v>
      </c>
      <c r="AV2" s="150" t="s">
        <v>296</v>
      </c>
      <c r="AW2" s="150" t="s">
        <v>296</v>
      </c>
      <c r="AX2" s="150" t="s">
        <v>296</v>
      </c>
      <c r="AY2" s="150" t="s">
        <v>296</v>
      </c>
      <c r="AZ2" s="150" t="s">
        <v>296</v>
      </c>
      <c r="BA2" s="150" t="s">
        <v>296</v>
      </c>
      <c r="BB2" s="150" t="s">
        <v>296</v>
      </c>
      <c r="BC2" s="150" t="s">
        <v>296</v>
      </c>
    </row>
    <row r="3">
      <c r="A3" s="152">
        <v>1.4516244E9</v>
      </c>
      <c r="B3" s="152">
        <v>100000.0</v>
      </c>
      <c r="D3" s="153">
        <f>IFERROR(__xludf.DUMMYFUNCTION("TO_DATE(INT((E3/(60*60*24))+""1/1/1970""))"),42370.0)</f>
        <v>42370</v>
      </c>
      <c r="E3" s="152">
        <v>1.4516244E9</v>
      </c>
      <c r="F3" s="152">
        <v>100000.0</v>
      </c>
      <c r="H3" s="153">
        <f>IFERROR(__xludf.DUMMYFUNCTION("TO_DATE(INT((I3/(60*60*24))+""1/1/1970""))"),42370.0)</f>
        <v>42370</v>
      </c>
      <c r="I3" s="152">
        <v>1.4516244E9</v>
      </c>
      <c r="J3" s="152">
        <v>100000.0</v>
      </c>
      <c r="L3" s="154">
        <v>42370.0</v>
      </c>
      <c r="M3" s="155">
        <v>100000.0</v>
      </c>
      <c r="O3" s="153">
        <f>IFERROR(__xludf.DUMMYFUNCTION("TO_DATE(INT((P3/(60*60*24))+""1/1/1970""))"),42370.0)</f>
        <v>42370</v>
      </c>
      <c r="P3" s="13">
        <v>1.4516244E9</v>
      </c>
      <c r="Q3" s="13">
        <v>25000.0</v>
      </c>
      <c r="S3" s="153">
        <f>IFERROR(__xludf.DUMMYFUNCTION("TO_DATE(INT((T3/(60*60*24))+""1/1/1970""))"),42370.0)</f>
        <v>42370</v>
      </c>
      <c r="T3" s="152">
        <v>1.4516244E9</v>
      </c>
      <c r="U3" s="152">
        <v>100000.0</v>
      </c>
      <c r="W3" s="153">
        <f>IFERROR(__xludf.DUMMYFUNCTION("TO_DATE(INT((X3/(60*60*24))+""1/1/1970""))"),42370.0)</f>
        <v>42370</v>
      </c>
      <c r="X3" s="152">
        <v>1.4516244E9</v>
      </c>
      <c r="Y3" s="152">
        <v>10000.0</v>
      </c>
      <c r="AA3" s="153">
        <f>IFERROR(__xludf.DUMMYFUNCTION("TO_DATE(INT((AB3/(60*60*24))+""1/1/1970""))"),42370.0)</f>
        <v>42370</v>
      </c>
      <c r="AB3" s="152">
        <v>1.4516244E9</v>
      </c>
      <c r="AC3" s="152">
        <v>100000.0</v>
      </c>
      <c r="AE3" s="153">
        <f>IFERROR(__xludf.DUMMYFUNCTION("TO_DATE(INT((AF3/(60*60*24))+""1/1/1970""))"),42370.0)</f>
        <v>42370</v>
      </c>
      <c r="AF3" s="152">
        <v>1.4516244E9</v>
      </c>
      <c r="AG3" s="152">
        <v>100000.0</v>
      </c>
      <c r="AH3" s="153">
        <f>IFERROR(__xludf.DUMMYFUNCTION("TO_DATE(INT((AI3/(60*60*24))+""1/1/1970""))"),43466.0)</f>
        <v>43466</v>
      </c>
      <c r="AI3" s="156">
        <v>1.5463188E9</v>
      </c>
      <c r="AJ3" s="156">
        <v>100000.0</v>
      </c>
      <c r="AK3" s="153">
        <f>IFERROR(__xludf.DUMMYFUNCTION("TO_DATE(INT((AL3/(60*60*24))+""1/1/1970""))"),43466.0)</f>
        <v>43466</v>
      </c>
      <c r="AL3" s="152">
        <v>1.5463188E9</v>
      </c>
      <c r="AM3" s="152">
        <v>100000.0</v>
      </c>
      <c r="AN3" s="153">
        <f>IFERROR(__xludf.DUMMYFUNCTION("TO_DATE(INT((AO3/(60*60*24))+""1/1/1970""))"),43466.0)</f>
        <v>43466</v>
      </c>
      <c r="AO3" s="152">
        <v>1.5463188E9</v>
      </c>
      <c r="AP3" s="152">
        <v>100000.0</v>
      </c>
      <c r="AQ3" s="153">
        <f>IFERROR(__xludf.DUMMYFUNCTION("TO_DATE(INT((AR3/(60*60*24))+""1/1/1970""))"),42370.0)</f>
        <v>42370</v>
      </c>
      <c r="AR3" s="152">
        <v>1.4516244E9</v>
      </c>
      <c r="AS3" s="152">
        <v>100000.0</v>
      </c>
      <c r="AT3" s="152">
        <v>100000.0</v>
      </c>
      <c r="AU3" s="152">
        <f t="shared" ref="AU3:AU1535" si="1">IFNA(INDEX($M$3:$M$1324, MATCH(AQ3,$L$3:$L$1324,0)),AU2)</f>
        <v>100000</v>
      </c>
      <c r="AV3" s="152">
        <f t="shared" ref="AV3:AV1535" si="2">IFNA(INDEX($Q$3:$Q$1823, MATCH(AQ3,$O$3:$O$1823,0)),AV2)</f>
        <v>25000</v>
      </c>
      <c r="AW3" s="152">
        <f t="shared" ref="AW3:AW1535" si="3">IFNA(INDEX($U$3:$U$1823, MATCH($AQ3,$S$3:$S$1823,0)),AW2)</f>
        <v>100000</v>
      </c>
      <c r="AX3" s="152">
        <f t="shared" ref="AX3:AX1535" si="4">IFNA(INDEX($Y$3:$Y$1823, MATCH($AQ3,$W$3:$W$1823,0)),AX2)</f>
        <v>10000</v>
      </c>
      <c r="AY3" s="152">
        <f t="shared" ref="AY3:AY1535" si="5">IFNA(INDEX($AC$3:$AC$1823, MATCH($AQ3,$AA$3:$AA$1823,0)),AY2)</f>
        <v>100000</v>
      </c>
      <c r="AZ3" s="152">
        <f t="shared" ref="AZ3:AZ1535" si="6">IFNA(INDEX($AG$3:$AG$1823, MATCH($AQ3,$AE$3:$AE$1823,0)),AZ2)</f>
        <v>100000</v>
      </c>
      <c r="BA3" s="152" t="str">
        <f t="shared" ref="BA3:BA1535" si="7">IFNA(INDEX($AJ$3:$AJ$617, MATCH($AQ3,$AH$3:$AH$617,0)),BA2)</f>
        <v>Column1.y</v>
      </c>
      <c r="BB3" s="152" t="str">
        <f t="shared" ref="BB3:BB1535" si="8">IFNA(INDEX($AM$3:$AM$617, MATCH($AQ3,$AK$3:$AK$617,0)),BB2)</f>
        <v>Column1.y</v>
      </c>
      <c r="BC3" s="152" t="str">
        <f t="shared" ref="BC3:BC1535" si="9">IFNA(INDEX($AP$3:$AP$732, MATCH($AQ3,$AN$3:$AN$732,0)),BC2)</f>
        <v>Column1.y</v>
      </c>
    </row>
    <row r="4">
      <c r="A4" s="156">
        <v>1.45191786E9</v>
      </c>
      <c r="B4" s="156">
        <v>100000.0</v>
      </c>
      <c r="D4" s="153">
        <f>IFERROR(__xludf.DUMMYFUNCTION("TO_DATE(INT((E4/(60*60*24))+""1/1/1970""))"),42373.0)</f>
        <v>42373</v>
      </c>
      <c r="E4" s="156">
        <v>1.4519196E9</v>
      </c>
      <c r="F4" s="156">
        <v>100000.0</v>
      </c>
      <c r="H4" s="153">
        <f>IFERROR(__xludf.DUMMYFUNCTION("TO_DATE(INT((I4/(60*60*24))+""1/1/1970""))"),42373.0)</f>
        <v>42373</v>
      </c>
      <c r="I4" s="156">
        <v>1.4519196E9</v>
      </c>
      <c r="J4" s="156">
        <v>100000.0</v>
      </c>
      <c r="L4" s="154">
        <v>42373.0</v>
      </c>
      <c r="M4" s="155">
        <v>99995.64</v>
      </c>
      <c r="O4" s="153">
        <f>IFERROR(__xludf.DUMMYFUNCTION("TO_DATE(INT((P4/(60*60*24))+""1/1/1970""))"),42373.0)</f>
        <v>42373</v>
      </c>
      <c r="P4" s="13">
        <v>1.4518656E9</v>
      </c>
      <c r="Q4" s="13">
        <v>25000.0</v>
      </c>
      <c r="S4" s="153">
        <f>IFERROR(__xludf.DUMMYFUNCTION("TO_DATE(INT((T4/(60*60*24))+""1/1/1970""))"),42373.0)</f>
        <v>42373</v>
      </c>
      <c r="T4" s="156">
        <v>1.4519196E9</v>
      </c>
      <c r="U4" s="156">
        <v>99987.61</v>
      </c>
      <c r="W4" s="153">
        <f>IFERROR(__xludf.DUMMYFUNCTION("TO_DATE(INT((X4/(60*60*24))+""1/1/1970""))"),42373.0)</f>
        <v>42373</v>
      </c>
      <c r="X4" s="156">
        <v>1.4518656E9</v>
      </c>
      <c r="Y4" s="156">
        <v>10000.0</v>
      </c>
      <c r="AA4" s="153">
        <f>IFERROR(__xludf.DUMMYFUNCTION("TO_DATE(INT((AB4/(60*60*24))+""1/1/1970""))"),42372.0)</f>
        <v>42372</v>
      </c>
      <c r="AB4" s="156">
        <v>1.451862E9</v>
      </c>
      <c r="AC4" s="156">
        <v>99967.0308</v>
      </c>
      <c r="AE4" s="153">
        <f>IFERROR(__xludf.DUMMYFUNCTION("TO_DATE(INT((AF4/(60*60*24))+""1/1/1970""))"),42372.0)</f>
        <v>42372</v>
      </c>
      <c r="AF4" s="156">
        <v>1.451862E9</v>
      </c>
      <c r="AG4" s="156">
        <v>100000.0</v>
      </c>
      <c r="AH4" s="153">
        <f>IFERROR(__xludf.DUMMYFUNCTION("TO_DATE(INT((AI4/(60*60*24))+""1/1/1970""))"),43467.0)</f>
        <v>43467</v>
      </c>
      <c r="AI4" s="152">
        <v>1.5464412E9</v>
      </c>
      <c r="AJ4" s="152">
        <v>100000.0</v>
      </c>
      <c r="AK4" s="153">
        <f>IFERROR(__xludf.DUMMYFUNCTION("TO_DATE(INT((AL4/(60*60*24))+""1/1/1970""))"),43467.0)</f>
        <v>43467</v>
      </c>
      <c r="AL4" s="156">
        <v>1.5464412E9</v>
      </c>
      <c r="AM4" s="156">
        <v>100000.0</v>
      </c>
      <c r="AN4" s="153">
        <f>IFERROR(__xludf.DUMMYFUNCTION("TO_DATE(INT((AO4/(60*60*24))+""1/1/1970""))"),43467.0)</f>
        <v>43467</v>
      </c>
      <c r="AO4" s="156">
        <v>1.5464412E9</v>
      </c>
      <c r="AP4" s="156">
        <v>100000.0</v>
      </c>
      <c r="AQ4" s="153">
        <f>IFERROR(__xludf.DUMMYFUNCTION("TO_DATE(INT((AR4/(60*60*24))+""1/1/1970""))"),42373.0)</f>
        <v>42373</v>
      </c>
      <c r="AR4" s="156">
        <v>1.4519196E9</v>
      </c>
      <c r="AS4" s="156">
        <v>100000.0</v>
      </c>
      <c r="AT4" s="156">
        <v>100000.0</v>
      </c>
      <c r="AU4" s="152">
        <f t="shared" si="1"/>
        <v>99995.64</v>
      </c>
      <c r="AV4" s="152">
        <f t="shared" si="2"/>
        <v>25000</v>
      </c>
      <c r="AW4" s="152">
        <f t="shared" si="3"/>
        <v>99987.61</v>
      </c>
      <c r="AX4" s="152">
        <f t="shared" si="4"/>
        <v>10000</v>
      </c>
      <c r="AY4" s="152">
        <f t="shared" si="5"/>
        <v>100554.2626</v>
      </c>
      <c r="AZ4" s="152">
        <f t="shared" si="6"/>
        <v>100000</v>
      </c>
      <c r="BA4" s="152" t="str">
        <f t="shared" si="7"/>
        <v>Column1.y</v>
      </c>
      <c r="BB4" s="152" t="str">
        <f t="shared" si="8"/>
        <v>Column1.y</v>
      </c>
      <c r="BC4" s="152" t="str">
        <f t="shared" si="9"/>
        <v>Column1.y</v>
      </c>
    </row>
    <row r="5">
      <c r="A5" s="152">
        <v>1.4519412E9</v>
      </c>
      <c r="B5" s="152">
        <v>100000.0</v>
      </c>
      <c r="D5" s="153">
        <f>IFERROR(__xludf.DUMMYFUNCTION("TO_DATE(INT((E5/(60*60*24))+""1/1/1970""))"),42374.0)</f>
        <v>42374</v>
      </c>
      <c r="E5" s="156">
        <v>1.45197E9</v>
      </c>
      <c r="F5" s="156">
        <v>100231.8395</v>
      </c>
      <c r="H5" s="153">
        <f>IFERROR(__xludf.DUMMYFUNCTION("TO_DATE(INT((I5/(60*60*24))+""1/1/1970""))"),42374.0)</f>
        <v>42374</v>
      </c>
      <c r="I5" s="156">
        <v>1.45197E9</v>
      </c>
      <c r="J5" s="156">
        <v>99088.1437</v>
      </c>
      <c r="L5" s="154">
        <v>42374.0</v>
      </c>
      <c r="M5" s="155">
        <v>99649.93</v>
      </c>
      <c r="O5" s="153">
        <f>IFERROR(__xludf.DUMMYFUNCTION("TO_DATE(INT((P5/(60*60*24))+""1/1/1970""))"),42374.0)</f>
        <v>42374</v>
      </c>
      <c r="P5" s="13">
        <v>1.452006E9</v>
      </c>
      <c r="Q5" s="13">
        <v>25000.0</v>
      </c>
      <c r="S5" s="153">
        <f>IFERROR(__xludf.DUMMYFUNCTION("TO_DATE(INT((T5/(60*60*24))+""1/1/1970""))"),42374.0)</f>
        <v>42374</v>
      </c>
      <c r="T5" s="156">
        <v>1.45197E9</v>
      </c>
      <c r="U5" s="156">
        <v>99414.1953</v>
      </c>
      <c r="W5" s="153">
        <f>IFERROR(__xludf.DUMMYFUNCTION("TO_DATE(INT((X5/(60*60*24))+""1/1/1970""))"),42374.0)</f>
        <v>42374</v>
      </c>
      <c r="X5" s="152">
        <v>1.452006E9</v>
      </c>
      <c r="Y5" s="152">
        <v>10000.0</v>
      </c>
      <c r="AA5" s="153">
        <f>IFERROR(__xludf.DUMMYFUNCTION("TO_DATE(INT((AB5/(60*60*24))+""1/1/1970""))"),42373.0)</f>
        <v>42373</v>
      </c>
      <c r="AB5" s="152">
        <v>1.4519016E9</v>
      </c>
      <c r="AC5" s="152">
        <v>100554.2626</v>
      </c>
      <c r="AE5" s="153">
        <f>IFERROR(__xludf.DUMMYFUNCTION("TO_DATE(INT((AF5/(60*60*24))+""1/1/1970""))"),42373.0)</f>
        <v>42373</v>
      </c>
      <c r="AF5" s="152">
        <v>1.4519016E9</v>
      </c>
      <c r="AG5" s="152">
        <v>100000.0</v>
      </c>
      <c r="AH5" s="153">
        <f>IFERROR(__xludf.DUMMYFUNCTION("TO_DATE(INT((AI5/(60*60*24))+""1/1/1970""))"),43468.0)</f>
        <v>43468</v>
      </c>
      <c r="AI5" s="156">
        <v>1.5464916E9</v>
      </c>
      <c r="AJ5" s="156">
        <v>99953.3565</v>
      </c>
      <c r="AK5" s="153">
        <f>IFERROR(__xludf.DUMMYFUNCTION("TO_DATE(INT((AL5/(60*60*24))+""1/1/1970""))"),43468.0)</f>
        <v>43468</v>
      </c>
      <c r="AL5" s="152">
        <v>1.5464916E9</v>
      </c>
      <c r="AM5" s="152">
        <v>100000.0</v>
      </c>
      <c r="AN5" s="153">
        <f>IFERROR(__xludf.DUMMYFUNCTION("TO_DATE(INT((AO5/(60*60*24))+""1/1/1970""))"),43468.0)</f>
        <v>43468</v>
      </c>
      <c r="AO5" s="152">
        <v>1.546489091E9</v>
      </c>
      <c r="AP5" s="152">
        <v>100000.0</v>
      </c>
      <c r="AQ5" s="153">
        <f>IFERROR(__xludf.DUMMYFUNCTION("TO_DATE(INT((AR5/(60*60*24))+""1/1/1970""))"),42374.0)</f>
        <v>42374</v>
      </c>
      <c r="AR5" s="156">
        <v>1.45197E9</v>
      </c>
      <c r="AS5" s="156">
        <v>100231.8395</v>
      </c>
      <c r="AT5" s="156">
        <v>99088.1437</v>
      </c>
      <c r="AU5" s="152">
        <f t="shared" si="1"/>
        <v>99649.93</v>
      </c>
      <c r="AV5" s="152">
        <f t="shared" si="2"/>
        <v>25000</v>
      </c>
      <c r="AW5" s="152">
        <f t="shared" si="3"/>
        <v>99414.1953</v>
      </c>
      <c r="AX5" s="152">
        <f t="shared" si="4"/>
        <v>10000</v>
      </c>
      <c r="AY5" s="152">
        <f t="shared" si="5"/>
        <v>99509.8373</v>
      </c>
      <c r="AZ5" s="152">
        <f t="shared" si="6"/>
        <v>100000</v>
      </c>
      <c r="BA5" s="152" t="str">
        <f t="shared" si="7"/>
        <v>Column1.y</v>
      </c>
      <c r="BB5" s="152" t="str">
        <f t="shared" si="8"/>
        <v>Column1.y</v>
      </c>
      <c r="BC5" s="152" t="str">
        <f t="shared" si="9"/>
        <v>Column1.y</v>
      </c>
    </row>
    <row r="6">
      <c r="A6" s="156">
        <v>1.45200426E9</v>
      </c>
      <c r="B6" s="156">
        <v>100000.0</v>
      </c>
      <c r="D6" s="153">
        <f>IFERROR(__xludf.DUMMYFUNCTION("TO_DATE(INT((E6/(60*60*24))+""1/1/1970""))"),42375.0)</f>
        <v>42375</v>
      </c>
      <c r="E6" s="152">
        <v>1.4520564E9</v>
      </c>
      <c r="F6" s="152">
        <v>100414.8165</v>
      </c>
      <c r="H6" s="153">
        <f>IFERROR(__xludf.DUMMYFUNCTION("TO_DATE(INT((I6/(60*60*24))+""1/1/1970""))"),42375.0)</f>
        <v>42375</v>
      </c>
      <c r="I6" s="152">
        <v>1.4520564E9</v>
      </c>
      <c r="J6" s="152">
        <v>99110.7742</v>
      </c>
      <c r="L6" s="154">
        <v>42375.0</v>
      </c>
      <c r="M6" s="155">
        <v>99615.22</v>
      </c>
      <c r="O6" s="153">
        <f>IFERROR(__xludf.DUMMYFUNCTION("TO_DATE(INT((P6/(60*60*24))+""1/1/1970""))"),42375.0)</f>
        <v>42375</v>
      </c>
      <c r="P6" s="13">
        <v>1.4520924E9</v>
      </c>
      <c r="Q6" s="13">
        <v>25000.0</v>
      </c>
      <c r="S6" s="153">
        <f>IFERROR(__xludf.DUMMYFUNCTION("TO_DATE(INT((T6/(60*60*24))+""1/1/1970""))"),42375.0)</f>
        <v>42375</v>
      </c>
      <c r="T6" s="152">
        <v>1.4520564E9</v>
      </c>
      <c r="U6" s="152">
        <v>99831.0607</v>
      </c>
      <c r="W6" s="153">
        <f>IFERROR(__xludf.DUMMYFUNCTION("TO_DATE(INT((X6/(60*60*24))+""1/1/1970""))"),42375.0)</f>
        <v>42375</v>
      </c>
      <c r="X6" s="152">
        <v>1.4520924E9</v>
      </c>
      <c r="Y6" s="152">
        <v>9999.6519</v>
      </c>
      <c r="AA6" s="153">
        <f>IFERROR(__xludf.DUMMYFUNCTION("TO_DATE(INT((AB6/(60*60*24))+""1/1/1970""))"),42374.0)</f>
        <v>42374</v>
      </c>
      <c r="AB6" s="156">
        <v>1.4519808E9</v>
      </c>
      <c r="AC6" s="156">
        <v>99509.8373</v>
      </c>
      <c r="AE6" s="153">
        <f>IFERROR(__xludf.DUMMYFUNCTION("TO_DATE(INT((AF6/(60*60*24))+""1/1/1970""))"),42374.0)</f>
        <v>42374</v>
      </c>
      <c r="AF6" s="156">
        <v>1.4519808E9</v>
      </c>
      <c r="AG6" s="156">
        <v>100000.0</v>
      </c>
      <c r="AH6" s="153">
        <f>IFERROR(__xludf.DUMMYFUNCTION("TO_DATE(INT((AI6/(60*60*24))+""1/1/1970""))"),43469.0)</f>
        <v>43469</v>
      </c>
      <c r="AI6" s="156">
        <v>1.546578E9</v>
      </c>
      <c r="AJ6" s="156">
        <v>100849.1154</v>
      </c>
      <c r="AK6" s="153">
        <f>IFERROR(__xludf.DUMMYFUNCTION("TO_DATE(INT((AL6/(60*60*24))+""1/1/1970""))"),43469.0)</f>
        <v>43469</v>
      </c>
      <c r="AL6" s="152">
        <v>1.546578E9</v>
      </c>
      <c r="AM6" s="152">
        <v>100000.0</v>
      </c>
      <c r="AN6" s="153">
        <f>IFERROR(__xludf.DUMMYFUNCTION("TO_DATE(INT((AO6/(60*60*24))+""1/1/1970""))"),43469.0)</f>
        <v>43469</v>
      </c>
      <c r="AO6" s="152">
        <v>1.546569188E9</v>
      </c>
      <c r="AP6" s="152">
        <v>100000.0</v>
      </c>
      <c r="AQ6" s="153">
        <f>IFERROR(__xludf.DUMMYFUNCTION("TO_DATE(INT((AR6/(60*60*24))+""1/1/1970""))"),42375.0)</f>
        <v>42375</v>
      </c>
      <c r="AR6" s="152">
        <v>1.4520564E9</v>
      </c>
      <c r="AS6" s="152">
        <v>100414.8165</v>
      </c>
      <c r="AT6" s="152">
        <v>99110.7742</v>
      </c>
      <c r="AU6" s="152">
        <f t="shared" si="1"/>
        <v>99615.22</v>
      </c>
      <c r="AV6" s="152">
        <f t="shared" si="2"/>
        <v>25000</v>
      </c>
      <c r="AW6" s="152">
        <f t="shared" si="3"/>
        <v>99831.0607</v>
      </c>
      <c r="AX6" s="152">
        <f t="shared" si="4"/>
        <v>9999.6519</v>
      </c>
      <c r="AY6" s="152">
        <f t="shared" si="5"/>
        <v>98924.0366</v>
      </c>
      <c r="AZ6" s="152">
        <f t="shared" si="6"/>
        <v>100000</v>
      </c>
      <c r="BA6" s="152" t="str">
        <f t="shared" si="7"/>
        <v>Column1.y</v>
      </c>
      <c r="BB6" s="152" t="str">
        <f t="shared" si="8"/>
        <v>Column1.y</v>
      </c>
      <c r="BC6" s="152" t="str">
        <f t="shared" si="9"/>
        <v>Column1.y</v>
      </c>
    </row>
    <row r="7">
      <c r="A7" s="152">
        <v>1.4520276E9</v>
      </c>
      <c r="B7" s="152">
        <v>100000.0</v>
      </c>
      <c r="D7" s="153">
        <f>IFERROR(__xludf.DUMMYFUNCTION("TO_DATE(INT((E7/(60*60*24))+""1/1/1970""))"),42376.0)</f>
        <v>42376</v>
      </c>
      <c r="E7" s="156">
        <v>1.4521428E9</v>
      </c>
      <c r="F7" s="156">
        <v>100414.8165</v>
      </c>
      <c r="H7" s="153">
        <f>IFERROR(__xludf.DUMMYFUNCTION("TO_DATE(INT((I7/(60*60*24))+""1/1/1970""))"),42376.0)</f>
        <v>42376</v>
      </c>
      <c r="I7" s="156">
        <v>1.4521428E9</v>
      </c>
      <c r="J7" s="156">
        <v>98699.7846</v>
      </c>
      <c r="L7" s="154">
        <v>42376.0</v>
      </c>
      <c r="M7" s="155">
        <v>99773.83</v>
      </c>
      <c r="O7" s="153">
        <f>IFERROR(__xludf.DUMMYFUNCTION("TO_DATE(INT((P7/(60*60*24))+""1/1/1970""))"),42376.0)</f>
        <v>42376</v>
      </c>
      <c r="P7" s="13">
        <v>1.4521788E9</v>
      </c>
      <c r="Q7" s="13">
        <v>25000.0</v>
      </c>
      <c r="S7" s="153">
        <f>IFERROR(__xludf.DUMMYFUNCTION("TO_DATE(INT((T7/(60*60*24))+""1/1/1970""))"),42376.0)</f>
        <v>42376</v>
      </c>
      <c r="T7" s="156">
        <v>1.4521428E9</v>
      </c>
      <c r="U7" s="156">
        <v>99895.3575</v>
      </c>
      <c r="W7" s="153">
        <f>IFERROR(__xludf.DUMMYFUNCTION("TO_DATE(INT((X7/(60*60*24))+""1/1/1970""))"),42376.0)</f>
        <v>42376</v>
      </c>
      <c r="X7" s="152">
        <v>1.4521788E9</v>
      </c>
      <c r="Y7" s="152">
        <v>10007.4106</v>
      </c>
      <c r="AA7" s="153">
        <f>IFERROR(__xludf.DUMMYFUNCTION("TO_DATE(INT((AB7/(60*60*24))+""1/1/1970""))"),42375.0)</f>
        <v>42375</v>
      </c>
      <c r="AB7" s="152">
        <v>1.45206E9</v>
      </c>
      <c r="AC7" s="152">
        <v>98924.0366</v>
      </c>
      <c r="AE7" s="153">
        <f>IFERROR(__xludf.DUMMYFUNCTION("TO_DATE(INT((AF7/(60*60*24))+""1/1/1970""))"),42375.0)</f>
        <v>42375</v>
      </c>
      <c r="AF7" s="152">
        <v>1.45206E9</v>
      </c>
      <c r="AG7" s="152">
        <v>100000.0</v>
      </c>
      <c r="AH7" s="153">
        <f>IFERROR(__xludf.DUMMYFUNCTION("TO_DATE(INT((AI7/(60*60*24))+""1/1/1970""))"),43470.0)</f>
        <v>43470</v>
      </c>
      <c r="AI7" s="156">
        <v>1.5466644E9</v>
      </c>
      <c r="AJ7" s="156">
        <v>99719.1453</v>
      </c>
      <c r="AK7" s="153">
        <f>IFERROR(__xludf.DUMMYFUNCTION("TO_DATE(INT((AL7/(60*60*24))+""1/1/1970""))"),43470.0)</f>
        <v>43470</v>
      </c>
      <c r="AL7" s="152">
        <v>1.5466644E9</v>
      </c>
      <c r="AM7" s="152">
        <v>100000.0</v>
      </c>
      <c r="AN7" s="153">
        <f>IFERROR(__xludf.DUMMYFUNCTION("TO_DATE(INT((AO7/(60*60*24))+""1/1/1970""))"),43470.0)</f>
        <v>43470</v>
      </c>
      <c r="AO7" s="152">
        <v>1.546649094E9</v>
      </c>
      <c r="AP7" s="152">
        <v>102179.7578</v>
      </c>
      <c r="AQ7" s="153">
        <f>IFERROR(__xludf.DUMMYFUNCTION("TO_DATE(INT((AR7/(60*60*24))+""1/1/1970""))"),42376.0)</f>
        <v>42376</v>
      </c>
      <c r="AR7" s="156">
        <v>1.4521428E9</v>
      </c>
      <c r="AS7" s="156">
        <v>100414.8165</v>
      </c>
      <c r="AT7" s="156">
        <v>98699.7846</v>
      </c>
      <c r="AU7" s="152">
        <f t="shared" si="1"/>
        <v>99773.83</v>
      </c>
      <c r="AV7" s="152">
        <f t="shared" si="2"/>
        <v>25000</v>
      </c>
      <c r="AW7" s="152">
        <f t="shared" si="3"/>
        <v>99895.3575</v>
      </c>
      <c r="AX7" s="152">
        <f t="shared" si="4"/>
        <v>10007.4106</v>
      </c>
      <c r="AY7" s="152">
        <f t="shared" si="5"/>
        <v>99578.252</v>
      </c>
      <c r="AZ7" s="152">
        <f t="shared" si="6"/>
        <v>100000</v>
      </c>
      <c r="BA7" s="152" t="str">
        <f t="shared" si="7"/>
        <v>Column1.y</v>
      </c>
      <c r="BB7" s="152" t="str">
        <f t="shared" si="8"/>
        <v>Column1.y</v>
      </c>
      <c r="BC7" s="152" t="str">
        <f t="shared" si="9"/>
        <v>Column1.y</v>
      </c>
    </row>
    <row r="8">
      <c r="A8" s="156">
        <v>1.45209066E9</v>
      </c>
      <c r="B8" s="156">
        <v>100000.0</v>
      </c>
      <c r="D8" s="153">
        <f>IFERROR(__xludf.DUMMYFUNCTION("TO_DATE(INT((E8/(60*60*24))+""1/1/1970""))"),42377.0)</f>
        <v>42377</v>
      </c>
      <c r="E8" s="152">
        <v>1.4522292E9</v>
      </c>
      <c r="F8" s="152">
        <v>100414.8165</v>
      </c>
      <c r="H8" s="153">
        <f>IFERROR(__xludf.DUMMYFUNCTION("TO_DATE(INT((I8/(60*60*24))+""1/1/1970""))"),42377.0)</f>
        <v>42377</v>
      </c>
      <c r="I8" s="152">
        <v>1.4522292E9</v>
      </c>
      <c r="J8" s="152">
        <v>98857.7089</v>
      </c>
      <c r="L8" s="154">
        <v>42377.0</v>
      </c>
      <c r="M8" s="155">
        <v>98842.43</v>
      </c>
      <c r="O8" s="153">
        <f>IFERROR(__xludf.DUMMYFUNCTION("TO_DATE(INT((P8/(60*60*24))+""1/1/1970""))"),42377.0)</f>
        <v>42377</v>
      </c>
      <c r="P8" s="13">
        <v>1.4522652E9</v>
      </c>
      <c r="Q8" s="13">
        <v>25000.0</v>
      </c>
      <c r="S8" s="153">
        <f>IFERROR(__xludf.DUMMYFUNCTION("TO_DATE(INT((T8/(60*60*24))+""1/1/1970""))"),42377.0)</f>
        <v>42377</v>
      </c>
      <c r="T8" s="152">
        <v>1.4522292E9</v>
      </c>
      <c r="U8" s="152">
        <v>99391.2199</v>
      </c>
      <c r="W8" s="153">
        <f>IFERROR(__xludf.DUMMYFUNCTION("TO_DATE(INT((X8/(60*60*24))+""1/1/1970""))"),42377.0)</f>
        <v>42377</v>
      </c>
      <c r="X8" s="152">
        <v>1.4522652E9</v>
      </c>
      <c r="Y8" s="152">
        <v>9989.0066</v>
      </c>
      <c r="AA8" s="153">
        <f>IFERROR(__xludf.DUMMYFUNCTION("TO_DATE(INT((AB8/(60*60*24))+""1/1/1970""))"),42376.0)</f>
        <v>42376</v>
      </c>
      <c r="AB8" s="156">
        <v>1.4521392E9</v>
      </c>
      <c r="AC8" s="156">
        <v>99578.252</v>
      </c>
      <c r="AE8" s="153">
        <f>IFERROR(__xludf.DUMMYFUNCTION("TO_DATE(INT((AF8/(60*60*24))+""1/1/1970""))"),42376.0)</f>
        <v>42376</v>
      </c>
      <c r="AF8" s="156">
        <v>1.4521392E9</v>
      </c>
      <c r="AG8" s="156">
        <v>100000.0</v>
      </c>
      <c r="AH8" s="153">
        <f>IFERROR(__xludf.DUMMYFUNCTION("TO_DATE(INT((AI8/(60*60*24))+""1/1/1970""))"),43472.0)</f>
        <v>43472</v>
      </c>
      <c r="AI8" s="152">
        <v>1.5468732E9</v>
      </c>
      <c r="AJ8" s="152">
        <v>99859.4976</v>
      </c>
      <c r="AK8" s="153">
        <f>IFERROR(__xludf.DUMMYFUNCTION("TO_DATE(INT((AL8/(60*60*24))+""1/1/1970""))"),43472.0)</f>
        <v>43472</v>
      </c>
      <c r="AL8" s="156">
        <v>1.5468732E9</v>
      </c>
      <c r="AM8" s="156">
        <v>100000.0</v>
      </c>
      <c r="AN8" s="153">
        <f>IFERROR(__xludf.DUMMYFUNCTION("TO_DATE(INT((AO8/(60*60*24))+""1/1/1970""))"),43471.0)</f>
        <v>43471</v>
      </c>
      <c r="AO8" s="156">
        <v>1.54674557E9</v>
      </c>
      <c r="AP8" s="156">
        <v>102179.7578</v>
      </c>
      <c r="AQ8" s="153">
        <f>IFERROR(__xludf.DUMMYFUNCTION("TO_DATE(INT((AR8/(60*60*24))+""1/1/1970""))"),42377.0)</f>
        <v>42377</v>
      </c>
      <c r="AR8" s="152">
        <v>1.4522292E9</v>
      </c>
      <c r="AS8" s="152">
        <v>100414.8165</v>
      </c>
      <c r="AT8" s="152">
        <v>98857.7089</v>
      </c>
      <c r="AU8" s="152">
        <f t="shared" si="1"/>
        <v>98842.43</v>
      </c>
      <c r="AV8" s="152">
        <f t="shared" si="2"/>
        <v>25000</v>
      </c>
      <c r="AW8" s="152">
        <f t="shared" si="3"/>
        <v>99391.2199</v>
      </c>
      <c r="AX8" s="152">
        <f t="shared" si="4"/>
        <v>9989.0066</v>
      </c>
      <c r="AY8" s="152">
        <f t="shared" si="5"/>
        <v>100197.8933</v>
      </c>
      <c r="AZ8" s="152">
        <f t="shared" si="6"/>
        <v>100000</v>
      </c>
      <c r="BA8" s="152" t="str">
        <f t="shared" si="7"/>
        <v>Column1.y</v>
      </c>
      <c r="BB8" s="152" t="str">
        <f t="shared" si="8"/>
        <v>Column1.y</v>
      </c>
      <c r="BC8" s="152" t="str">
        <f t="shared" si="9"/>
        <v>Column1.y</v>
      </c>
    </row>
    <row r="9">
      <c r="A9" s="152">
        <v>1.452114E9</v>
      </c>
      <c r="B9" s="152">
        <v>100000.0</v>
      </c>
      <c r="D9" s="153">
        <f>IFERROR(__xludf.DUMMYFUNCTION("TO_DATE(INT((E9/(60*60*24))+""1/1/1970""))"),42378.0)</f>
        <v>42378</v>
      </c>
      <c r="E9" s="156">
        <v>1.4523156E9</v>
      </c>
      <c r="F9" s="156">
        <v>100414.8165</v>
      </c>
      <c r="H9" s="153">
        <f>IFERROR(__xludf.DUMMYFUNCTION("TO_DATE(INT((I9/(60*60*24))+""1/1/1970""))"),42378.0)</f>
        <v>42378</v>
      </c>
      <c r="I9" s="156">
        <v>1.4523156E9</v>
      </c>
      <c r="J9" s="156">
        <v>98929.2556</v>
      </c>
      <c r="L9" s="154">
        <v>42380.0</v>
      </c>
      <c r="M9" s="155">
        <v>98394.6</v>
      </c>
      <c r="O9" s="153">
        <f>IFERROR(__xludf.DUMMYFUNCTION("TO_DATE(INT((P9/(60*60*24))+""1/1/1970""))"),42378.0)</f>
        <v>42378</v>
      </c>
      <c r="P9" s="13">
        <v>1.4522976E9</v>
      </c>
      <c r="Q9" s="13">
        <v>25000.0</v>
      </c>
      <c r="S9" s="153">
        <f>IFERROR(__xludf.DUMMYFUNCTION("TO_DATE(INT((T9/(60*60*24))+""1/1/1970""))"),42378.0)</f>
        <v>42378</v>
      </c>
      <c r="T9" s="156">
        <v>1.4523156E9</v>
      </c>
      <c r="U9" s="156">
        <v>98978.7387</v>
      </c>
      <c r="W9" s="153">
        <f>IFERROR(__xludf.DUMMYFUNCTION("TO_DATE(INT((X9/(60*60*24))+""1/1/1970""))"),42378.0)</f>
        <v>42378</v>
      </c>
      <c r="X9" s="152">
        <v>1.4522976E9</v>
      </c>
      <c r="Y9" s="152">
        <v>9998.5219</v>
      </c>
      <c r="AA9" s="153">
        <f>IFERROR(__xludf.DUMMYFUNCTION("TO_DATE(INT((AB9/(60*60*24))+""1/1/1970""))"),42377.0)</f>
        <v>42377</v>
      </c>
      <c r="AB9" s="152">
        <v>1.4522184E9</v>
      </c>
      <c r="AC9" s="152">
        <v>100197.8933</v>
      </c>
      <c r="AE9" s="153">
        <f>IFERROR(__xludf.DUMMYFUNCTION("TO_DATE(INT((AF9/(60*60*24))+""1/1/1970""))"),42377.0)</f>
        <v>42377</v>
      </c>
      <c r="AF9" s="152">
        <v>1.4522184E9</v>
      </c>
      <c r="AG9" s="152">
        <v>100000.0</v>
      </c>
      <c r="AH9" s="153">
        <f>IFERROR(__xludf.DUMMYFUNCTION("TO_DATE(INT((AI9/(60*60*24))+""1/1/1970""))"),43473.0)</f>
        <v>43473</v>
      </c>
      <c r="AI9" s="156">
        <v>1.5469236E9</v>
      </c>
      <c r="AJ9" s="156">
        <v>99532.2384</v>
      </c>
      <c r="AK9" s="153">
        <f>IFERROR(__xludf.DUMMYFUNCTION("TO_DATE(INT((AL9/(60*60*24))+""1/1/1970""))"),43473.0)</f>
        <v>43473</v>
      </c>
      <c r="AL9" s="152">
        <v>1.5469236E9</v>
      </c>
      <c r="AM9" s="152">
        <v>100000.0</v>
      </c>
      <c r="AN9" s="153">
        <f>IFERROR(__xludf.DUMMYFUNCTION("TO_DATE(INT((AO9/(60*60*24))+""1/1/1970""))"),43472.0)</f>
        <v>43472</v>
      </c>
      <c r="AO9" s="156">
        <v>1.546826231E9</v>
      </c>
      <c r="AP9" s="156">
        <v>102179.7578</v>
      </c>
      <c r="AQ9" s="153">
        <f>IFERROR(__xludf.DUMMYFUNCTION("TO_DATE(INT((AR9/(60*60*24))+""1/1/1970""))"),42378.0)</f>
        <v>42378</v>
      </c>
      <c r="AR9" s="156">
        <v>1.4523156E9</v>
      </c>
      <c r="AS9" s="156">
        <v>100414.8165</v>
      </c>
      <c r="AT9" s="156">
        <v>98929.2556</v>
      </c>
      <c r="AU9" s="152">
        <f t="shared" si="1"/>
        <v>98842.43</v>
      </c>
      <c r="AV9" s="152">
        <f t="shared" si="2"/>
        <v>25000</v>
      </c>
      <c r="AW9" s="152">
        <f t="shared" si="3"/>
        <v>98978.7387</v>
      </c>
      <c r="AX9" s="152">
        <f t="shared" si="4"/>
        <v>9998.5219</v>
      </c>
      <c r="AY9" s="152">
        <f t="shared" si="5"/>
        <v>100197.8933</v>
      </c>
      <c r="AZ9" s="152">
        <f t="shared" si="6"/>
        <v>100000</v>
      </c>
      <c r="BA9" s="152" t="str">
        <f t="shared" si="7"/>
        <v>Column1.y</v>
      </c>
      <c r="BB9" s="152" t="str">
        <f t="shared" si="8"/>
        <v>Column1.y</v>
      </c>
      <c r="BC9" s="152" t="str">
        <f t="shared" si="9"/>
        <v>Column1.y</v>
      </c>
    </row>
    <row r="10">
      <c r="A10" s="156">
        <v>1.45217706E9</v>
      </c>
      <c r="B10" s="156">
        <v>100000.0</v>
      </c>
      <c r="D10" s="153">
        <f>IFERROR(__xludf.DUMMYFUNCTION("TO_DATE(INT((E10/(60*60*24))+""1/1/1970""))"),42380.0)</f>
        <v>42380</v>
      </c>
      <c r="E10" s="152">
        <v>1.4525244E9</v>
      </c>
      <c r="F10" s="152">
        <v>100414.8165</v>
      </c>
      <c r="H10" s="153">
        <f>IFERROR(__xludf.DUMMYFUNCTION("TO_DATE(INT((I10/(60*60*24))+""1/1/1970""))"),42380.0)</f>
        <v>42380</v>
      </c>
      <c r="I10" s="152">
        <v>1.4525244E9</v>
      </c>
      <c r="J10" s="152">
        <v>98929.2556</v>
      </c>
      <c r="L10" s="154">
        <v>42381.0</v>
      </c>
      <c r="M10" s="155">
        <v>97980.88</v>
      </c>
      <c r="O10" s="153">
        <f>IFERROR(__xludf.DUMMYFUNCTION("TO_DATE(INT((P10/(60*60*24))+""1/1/1970""))"),42380.0)</f>
        <v>42380</v>
      </c>
      <c r="P10" s="13">
        <v>1.4524704E9</v>
      </c>
      <c r="Q10" s="13">
        <v>25000.0</v>
      </c>
      <c r="S10" s="153">
        <f>IFERROR(__xludf.DUMMYFUNCTION("TO_DATE(INT((T10/(60*60*24))+""1/1/1970""))"),42380.0)</f>
        <v>42380</v>
      </c>
      <c r="T10" s="152">
        <v>1.4525244E9</v>
      </c>
      <c r="U10" s="152">
        <v>98978.7387</v>
      </c>
      <c r="W10" s="153">
        <f>IFERROR(__xludf.DUMMYFUNCTION("TO_DATE(INT((X10/(60*60*24))+""1/1/1970""))"),42380.0)</f>
        <v>42380</v>
      </c>
      <c r="X10" s="156">
        <v>1.4524704E9</v>
      </c>
      <c r="Y10" s="156">
        <v>9996.6206</v>
      </c>
      <c r="AA10" s="153">
        <f>IFERROR(__xludf.DUMMYFUNCTION("TO_DATE(INT((AB10/(60*60*24))+""1/1/1970""))"),42379.0)</f>
        <v>42379</v>
      </c>
      <c r="AB10" s="156">
        <v>1.4524668E9</v>
      </c>
      <c r="AC10" s="156">
        <v>99892.7352</v>
      </c>
      <c r="AE10" s="153">
        <f>IFERROR(__xludf.DUMMYFUNCTION("TO_DATE(INT((AF10/(60*60*24))+""1/1/1970""))"),42378.0)</f>
        <v>42378</v>
      </c>
      <c r="AF10" s="156">
        <v>1.4522976E9</v>
      </c>
      <c r="AG10" s="156">
        <v>100000.0</v>
      </c>
      <c r="AH10" s="153">
        <f>IFERROR(__xludf.DUMMYFUNCTION("TO_DATE(INT((AI10/(60*60*24))+""1/1/1970""))"),43474.0)</f>
        <v>43474</v>
      </c>
      <c r="AI10" s="156">
        <v>1.54701E9</v>
      </c>
      <c r="AJ10" s="156">
        <v>99272.3876</v>
      </c>
      <c r="AK10" s="153">
        <f>IFERROR(__xludf.DUMMYFUNCTION("TO_DATE(INT((AL10/(60*60*24))+""1/1/1970""))"),43474.0)</f>
        <v>43474</v>
      </c>
      <c r="AL10" s="152">
        <v>1.54701E9</v>
      </c>
      <c r="AM10" s="152">
        <v>100000.0</v>
      </c>
      <c r="AN10" s="153">
        <f>IFERROR(__xludf.DUMMYFUNCTION("TO_DATE(INT((AO10/(60*60*24))+""1/1/1970""))"),43473.0)</f>
        <v>43473</v>
      </c>
      <c r="AO10" s="152">
        <v>1.546921508E9</v>
      </c>
      <c r="AP10" s="152">
        <v>102176.384</v>
      </c>
      <c r="AQ10" s="153">
        <f>IFERROR(__xludf.DUMMYFUNCTION("TO_DATE(INT((AR10/(60*60*24))+""1/1/1970""))"),42380.0)</f>
        <v>42380</v>
      </c>
      <c r="AR10" s="152">
        <v>1.4525244E9</v>
      </c>
      <c r="AS10" s="152">
        <v>100414.8165</v>
      </c>
      <c r="AT10" s="152">
        <v>98929.2556</v>
      </c>
      <c r="AU10" s="152">
        <f t="shared" si="1"/>
        <v>98394.6</v>
      </c>
      <c r="AV10" s="152">
        <f t="shared" si="2"/>
        <v>25000</v>
      </c>
      <c r="AW10" s="152">
        <f t="shared" si="3"/>
        <v>98978.7387</v>
      </c>
      <c r="AX10" s="152">
        <f t="shared" si="4"/>
        <v>9996.6206</v>
      </c>
      <c r="AY10" s="152">
        <f t="shared" si="5"/>
        <v>99925.408</v>
      </c>
      <c r="AZ10" s="152">
        <f t="shared" si="6"/>
        <v>100000</v>
      </c>
      <c r="BA10" s="152" t="str">
        <f t="shared" si="7"/>
        <v>Column1.y</v>
      </c>
      <c r="BB10" s="152" t="str">
        <f t="shared" si="8"/>
        <v>Column1.y</v>
      </c>
      <c r="BC10" s="152" t="str">
        <f t="shared" si="9"/>
        <v>Column1.y</v>
      </c>
    </row>
    <row r="11">
      <c r="A11" s="152">
        <v>1.4522004E9</v>
      </c>
      <c r="B11" s="152">
        <v>100000.0</v>
      </c>
      <c r="D11" s="153">
        <f>IFERROR(__xludf.DUMMYFUNCTION("TO_DATE(INT((E11/(60*60*24))+""1/1/1970""))"),42381.0)</f>
        <v>42381</v>
      </c>
      <c r="E11" s="152">
        <v>1.4525748E9</v>
      </c>
      <c r="F11" s="152">
        <v>100414.8165</v>
      </c>
      <c r="H11" s="153">
        <f>IFERROR(__xludf.DUMMYFUNCTION("TO_DATE(INT((I11/(60*60*24))+""1/1/1970""))"),42381.0)</f>
        <v>42381</v>
      </c>
      <c r="I11" s="152">
        <v>1.4525748E9</v>
      </c>
      <c r="J11" s="152">
        <v>98343.0847</v>
      </c>
      <c r="L11" s="154">
        <v>42382.0</v>
      </c>
      <c r="M11" s="155">
        <v>98671.31</v>
      </c>
      <c r="O11" s="153">
        <f>IFERROR(__xludf.DUMMYFUNCTION("TO_DATE(INT((P11/(60*60*24))+""1/1/1970""))"),42381.0)</f>
        <v>42381</v>
      </c>
      <c r="P11" s="13">
        <v>1.4526108E9</v>
      </c>
      <c r="Q11" s="13">
        <v>25000.0</v>
      </c>
      <c r="S11" s="153">
        <f>IFERROR(__xludf.DUMMYFUNCTION("TO_DATE(INT((T11/(60*60*24))+""1/1/1970""))"),42381.0)</f>
        <v>42381</v>
      </c>
      <c r="T11" s="152">
        <v>1.4525748E9</v>
      </c>
      <c r="U11" s="152">
        <v>98941.0743</v>
      </c>
      <c r="W11" s="153">
        <f>IFERROR(__xludf.DUMMYFUNCTION("TO_DATE(INT((X11/(60*60*24))+""1/1/1970""))"),42381.0)</f>
        <v>42381</v>
      </c>
      <c r="X11" s="152">
        <v>1.4526108E9</v>
      </c>
      <c r="Y11" s="152">
        <v>9988.4272</v>
      </c>
      <c r="AA11" s="153">
        <f>IFERROR(__xludf.DUMMYFUNCTION("TO_DATE(INT((AB11/(60*60*24))+""1/1/1970""))"),42380.0)</f>
        <v>42380</v>
      </c>
      <c r="AB11" s="152">
        <v>1.4525064E9</v>
      </c>
      <c r="AC11" s="152">
        <v>99925.408</v>
      </c>
      <c r="AE11" s="153">
        <f>IFERROR(__xludf.DUMMYFUNCTION("TO_DATE(INT((AF11/(60*60*24))+""1/1/1970""))"),42379.0)</f>
        <v>42379</v>
      </c>
      <c r="AF11" s="152">
        <v>1.4524668E9</v>
      </c>
      <c r="AG11" s="152">
        <v>100000.0</v>
      </c>
      <c r="AH11" s="153">
        <f>IFERROR(__xludf.DUMMYFUNCTION("TO_DATE(INT((AI11/(60*60*24))+""1/1/1970""))"),43475.0)</f>
        <v>43475</v>
      </c>
      <c r="AI11" s="156">
        <v>1.5470964E9</v>
      </c>
      <c r="AJ11" s="156">
        <v>99117.7516</v>
      </c>
      <c r="AK11" s="153">
        <f>IFERROR(__xludf.DUMMYFUNCTION("TO_DATE(INT((AL11/(60*60*24))+""1/1/1970""))"),43475.0)</f>
        <v>43475</v>
      </c>
      <c r="AL11" s="152">
        <v>1.5470964E9</v>
      </c>
      <c r="AM11" s="152">
        <v>100000.0</v>
      </c>
      <c r="AN11" s="153">
        <f>IFERROR(__xludf.DUMMYFUNCTION("TO_DATE(INT((AO11/(60*60*24))+""1/1/1970""))"),43474.0)</f>
        <v>43474</v>
      </c>
      <c r="AO11" s="152">
        <v>1.547001151E9</v>
      </c>
      <c r="AP11" s="152">
        <v>102131.5403</v>
      </c>
      <c r="AQ11" s="153">
        <f>IFERROR(__xludf.DUMMYFUNCTION("TO_DATE(INT((AR11/(60*60*24))+""1/1/1970""))"),42381.0)</f>
        <v>42381</v>
      </c>
      <c r="AR11" s="152">
        <v>1.4525748E9</v>
      </c>
      <c r="AS11" s="152">
        <v>100414.8165</v>
      </c>
      <c r="AT11" s="152">
        <v>98343.0847</v>
      </c>
      <c r="AU11" s="152">
        <f t="shared" si="1"/>
        <v>97980.88</v>
      </c>
      <c r="AV11" s="152">
        <f t="shared" si="2"/>
        <v>25000</v>
      </c>
      <c r="AW11" s="152">
        <f t="shared" si="3"/>
        <v>98941.0743</v>
      </c>
      <c r="AX11" s="152">
        <f t="shared" si="4"/>
        <v>9988.4272</v>
      </c>
      <c r="AY11" s="152">
        <f t="shared" si="5"/>
        <v>99946.3821</v>
      </c>
      <c r="AZ11" s="152">
        <f t="shared" si="6"/>
        <v>100000</v>
      </c>
      <c r="BA11" s="152" t="str">
        <f t="shared" si="7"/>
        <v>Column1.y</v>
      </c>
      <c r="BB11" s="152" t="str">
        <f t="shared" si="8"/>
        <v>Column1.y</v>
      </c>
      <c r="BC11" s="152" t="str">
        <f t="shared" si="9"/>
        <v>Column1.y</v>
      </c>
    </row>
    <row r="12">
      <c r="A12" s="156">
        <v>1.45226346E9</v>
      </c>
      <c r="B12" s="156">
        <v>100000.0</v>
      </c>
      <c r="D12" s="153">
        <f>IFERROR(__xludf.DUMMYFUNCTION("TO_DATE(INT((E12/(60*60*24))+""1/1/1970""))"),42382.0)</f>
        <v>42382</v>
      </c>
      <c r="E12" s="156">
        <v>1.4526612E9</v>
      </c>
      <c r="F12" s="156">
        <v>100414.8165</v>
      </c>
      <c r="H12" s="153">
        <f>IFERROR(__xludf.DUMMYFUNCTION("TO_DATE(INT((I12/(60*60*24))+""1/1/1970""))"),42382.0)</f>
        <v>42382</v>
      </c>
      <c r="I12" s="156">
        <v>1.4526612E9</v>
      </c>
      <c r="J12" s="156">
        <v>98364.6854</v>
      </c>
      <c r="L12" s="154">
        <v>42383.0</v>
      </c>
      <c r="M12" s="155">
        <v>97655.12</v>
      </c>
      <c r="O12" s="153">
        <f>IFERROR(__xludf.DUMMYFUNCTION("TO_DATE(INT((P12/(60*60*24))+""1/1/1970""))"),42382.0)</f>
        <v>42382</v>
      </c>
      <c r="P12" s="13">
        <v>1.4526972E9</v>
      </c>
      <c r="Q12" s="13">
        <v>25000.0</v>
      </c>
      <c r="S12" s="153">
        <f>IFERROR(__xludf.DUMMYFUNCTION("TO_DATE(INT((T12/(60*60*24))+""1/1/1970""))"),42382.0)</f>
        <v>42382</v>
      </c>
      <c r="T12" s="156">
        <v>1.4526612E9</v>
      </c>
      <c r="U12" s="156">
        <v>98952.302</v>
      </c>
      <c r="W12" s="153">
        <f>IFERROR(__xludf.DUMMYFUNCTION("TO_DATE(INT((X12/(60*60*24))+""1/1/1970""))"),42382.0)</f>
        <v>42382</v>
      </c>
      <c r="X12" s="152">
        <v>1.4526972E9</v>
      </c>
      <c r="Y12" s="152">
        <v>9988.2187</v>
      </c>
      <c r="AA12" s="153">
        <f>IFERROR(__xludf.DUMMYFUNCTION("TO_DATE(INT((AB12/(60*60*24))+""1/1/1970""))"),42381.0)</f>
        <v>42381</v>
      </c>
      <c r="AB12" s="156">
        <v>1.4525856E9</v>
      </c>
      <c r="AC12" s="156">
        <v>99946.3821</v>
      </c>
      <c r="AE12" s="153">
        <f>IFERROR(__xludf.DUMMYFUNCTION("TO_DATE(INT((AF12/(60*60*24))+""1/1/1970""))"),42380.0)</f>
        <v>42380</v>
      </c>
      <c r="AF12" s="156">
        <v>1.4525064E9</v>
      </c>
      <c r="AG12" s="156">
        <v>100000.0</v>
      </c>
      <c r="AH12" s="153">
        <f>IFERROR(__xludf.DUMMYFUNCTION("TO_DATE(INT((AI12/(60*60*24))+""1/1/1970""))"),43476.0)</f>
        <v>43476</v>
      </c>
      <c r="AI12" s="156">
        <v>1.5471828E9</v>
      </c>
      <c r="AJ12" s="156">
        <v>98887.2619</v>
      </c>
      <c r="AK12" s="153">
        <f>IFERROR(__xludf.DUMMYFUNCTION("TO_DATE(INT((AL12/(60*60*24))+""1/1/1970""))"),43476.0)</f>
        <v>43476</v>
      </c>
      <c r="AL12" s="152">
        <v>1.5471828E9</v>
      </c>
      <c r="AM12" s="152">
        <v>100000.0</v>
      </c>
      <c r="AN12" s="153">
        <f>IFERROR(__xludf.DUMMYFUNCTION("TO_DATE(INT((AO12/(60*60*24))+""1/1/1970""))"),43475.0)</f>
        <v>43475</v>
      </c>
      <c r="AO12" s="152">
        <v>1.547080672E9</v>
      </c>
      <c r="AP12" s="152">
        <v>102549.2841</v>
      </c>
      <c r="AQ12" s="153">
        <f>IFERROR(__xludf.DUMMYFUNCTION("TO_DATE(INT((AR12/(60*60*24))+""1/1/1970""))"),42382.0)</f>
        <v>42382</v>
      </c>
      <c r="AR12" s="156">
        <v>1.4526612E9</v>
      </c>
      <c r="AS12" s="156">
        <v>100414.8165</v>
      </c>
      <c r="AT12" s="156">
        <v>98364.6854</v>
      </c>
      <c r="AU12" s="152">
        <f t="shared" si="1"/>
        <v>98671.31</v>
      </c>
      <c r="AV12" s="152">
        <f t="shared" si="2"/>
        <v>25000</v>
      </c>
      <c r="AW12" s="152">
        <f t="shared" si="3"/>
        <v>98952.302</v>
      </c>
      <c r="AX12" s="152">
        <f t="shared" si="4"/>
        <v>9988.2187</v>
      </c>
      <c r="AY12" s="152">
        <f t="shared" si="5"/>
        <v>100075.0771</v>
      </c>
      <c r="AZ12" s="152">
        <f t="shared" si="6"/>
        <v>100000</v>
      </c>
      <c r="BA12" s="152" t="str">
        <f t="shared" si="7"/>
        <v>Column1.y</v>
      </c>
      <c r="BB12" s="152" t="str">
        <f t="shared" si="8"/>
        <v>Column1.y</v>
      </c>
      <c r="BC12" s="152" t="str">
        <f t="shared" si="9"/>
        <v>Column1.y</v>
      </c>
    </row>
    <row r="13">
      <c r="A13" s="152">
        <v>1.4522868E9</v>
      </c>
      <c r="B13" s="152">
        <v>100000.0</v>
      </c>
      <c r="D13" s="153">
        <f>IFERROR(__xludf.DUMMYFUNCTION("TO_DATE(INT((E13/(60*60*24))+""1/1/1970""))"),42383.0)</f>
        <v>42383</v>
      </c>
      <c r="E13" s="152">
        <v>1.4527476E9</v>
      </c>
      <c r="F13" s="152">
        <v>100414.8165</v>
      </c>
      <c r="H13" s="153">
        <f>IFERROR(__xludf.DUMMYFUNCTION("TO_DATE(INT((I13/(60*60*24))+""1/1/1970""))"),42383.0)</f>
        <v>42383</v>
      </c>
      <c r="I13" s="152">
        <v>1.4527476E9</v>
      </c>
      <c r="J13" s="152">
        <v>96973.8111</v>
      </c>
      <c r="L13" s="154">
        <v>42384.0</v>
      </c>
      <c r="M13" s="155">
        <v>97849.84</v>
      </c>
      <c r="O13" s="153">
        <f>IFERROR(__xludf.DUMMYFUNCTION("TO_DATE(INT((P13/(60*60*24))+""1/1/1970""))"),42383.0)</f>
        <v>42383</v>
      </c>
      <c r="P13" s="13">
        <v>1.4527836E9</v>
      </c>
      <c r="Q13" s="13">
        <v>25000.0</v>
      </c>
      <c r="S13" s="153">
        <f>IFERROR(__xludf.DUMMYFUNCTION("TO_DATE(INT((T13/(60*60*24))+""1/1/1970""))"),42383.0)</f>
        <v>42383</v>
      </c>
      <c r="T13" s="152">
        <v>1.4527476E9</v>
      </c>
      <c r="U13" s="152">
        <v>98755.9785</v>
      </c>
      <c r="W13" s="153">
        <f>IFERROR(__xludf.DUMMYFUNCTION("TO_DATE(INT((X13/(60*60*24))+""1/1/1970""))"),42383.0)</f>
        <v>42383</v>
      </c>
      <c r="X13" s="152">
        <v>1.4527836E9</v>
      </c>
      <c r="Y13" s="152">
        <v>9993.9646</v>
      </c>
      <c r="AA13" s="153">
        <f>IFERROR(__xludf.DUMMYFUNCTION("TO_DATE(INT((AB13/(60*60*24))+""1/1/1970""))"),42382.0)</f>
        <v>42382</v>
      </c>
      <c r="AB13" s="152">
        <v>1.4526648E9</v>
      </c>
      <c r="AC13" s="152">
        <v>100075.0771</v>
      </c>
      <c r="AE13" s="153">
        <f>IFERROR(__xludf.DUMMYFUNCTION("TO_DATE(INT((AF13/(60*60*24))+""1/1/1970""))"),42381.0)</f>
        <v>42381</v>
      </c>
      <c r="AF13" s="152">
        <v>1.4525856E9</v>
      </c>
      <c r="AG13" s="152">
        <v>100000.0</v>
      </c>
      <c r="AH13" s="153">
        <f>IFERROR(__xludf.DUMMYFUNCTION("TO_DATE(INT((AI13/(60*60*24))+""1/1/1970""))"),43477.0)</f>
        <v>43477</v>
      </c>
      <c r="AI13" s="156">
        <v>1.5472692E9</v>
      </c>
      <c r="AJ13" s="156">
        <v>99039.2101</v>
      </c>
      <c r="AK13" s="153">
        <f>IFERROR(__xludf.DUMMYFUNCTION("TO_DATE(INT((AL13/(60*60*24))+""1/1/1970""))"),43477.0)</f>
        <v>43477</v>
      </c>
      <c r="AL13" s="152">
        <v>1.5472692E9</v>
      </c>
      <c r="AM13" s="152">
        <v>100000.0</v>
      </c>
      <c r="AN13" s="153">
        <f>IFERROR(__xludf.DUMMYFUNCTION("TO_DATE(INT((AO13/(60*60*24))+""1/1/1970""))"),43476.0)</f>
        <v>43476</v>
      </c>
      <c r="AO13" s="156">
        <v>1.54717577E9</v>
      </c>
      <c r="AP13" s="156">
        <v>102361.6278</v>
      </c>
      <c r="AQ13" s="153">
        <f>IFERROR(__xludf.DUMMYFUNCTION("TO_DATE(INT((AR13/(60*60*24))+""1/1/1970""))"),42383.0)</f>
        <v>42383</v>
      </c>
      <c r="AR13" s="152">
        <v>1.4527476E9</v>
      </c>
      <c r="AS13" s="152">
        <v>100414.8165</v>
      </c>
      <c r="AT13" s="152">
        <v>96973.8111</v>
      </c>
      <c r="AU13" s="152">
        <f t="shared" si="1"/>
        <v>97655.12</v>
      </c>
      <c r="AV13" s="152">
        <f t="shared" si="2"/>
        <v>25000</v>
      </c>
      <c r="AW13" s="152">
        <f t="shared" si="3"/>
        <v>98755.9785</v>
      </c>
      <c r="AX13" s="152">
        <f t="shared" si="4"/>
        <v>9993.9646</v>
      </c>
      <c r="AY13" s="152">
        <f t="shared" si="5"/>
        <v>99891.1089</v>
      </c>
      <c r="AZ13" s="152">
        <f t="shared" si="6"/>
        <v>100000</v>
      </c>
      <c r="BA13" s="152" t="str">
        <f t="shared" si="7"/>
        <v>Column1.y</v>
      </c>
      <c r="BB13" s="152" t="str">
        <f t="shared" si="8"/>
        <v>Column1.y</v>
      </c>
      <c r="BC13" s="152" t="str">
        <f t="shared" si="9"/>
        <v>Column1.y</v>
      </c>
    </row>
    <row r="14">
      <c r="A14" s="156">
        <v>1.45252266E9</v>
      </c>
      <c r="B14" s="156">
        <v>100000.0</v>
      </c>
      <c r="D14" s="153">
        <f>IFERROR(__xludf.DUMMYFUNCTION("TO_DATE(INT((E14/(60*60*24))+""1/1/1970""))"),42384.0)</f>
        <v>42384</v>
      </c>
      <c r="E14" s="156">
        <v>1.452834E9</v>
      </c>
      <c r="F14" s="156">
        <v>100414.8165</v>
      </c>
      <c r="H14" s="153">
        <f>IFERROR(__xludf.DUMMYFUNCTION("TO_DATE(INT((I14/(60*60*24))+""1/1/1970""))"),42384.0)</f>
        <v>42384</v>
      </c>
      <c r="I14" s="156">
        <v>1.452834E9</v>
      </c>
      <c r="J14" s="156">
        <v>97891.3368</v>
      </c>
      <c r="L14" s="154">
        <v>42388.0</v>
      </c>
      <c r="M14" s="155">
        <v>97294.74</v>
      </c>
      <c r="N14" s="13" t="s">
        <v>297</v>
      </c>
      <c r="O14" s="153">
        <f>IFERROR(__xludf.DUMMYFUNCTION("TO_DATE(INT((P14/(60*60*24))+""1/1/1970""))"),42384.0)</f>
        <v>42384</v>
      </c>
      <c r="P14" s="13">
        <v>1.45287E9</v>
      </c>
      <c r="Q14" s="13">
        <v>25000.0</v>
      </c>
      <c r="S14" s="153">
        <f>IFERROR(__xludf.DUMMYFUNCTION("TO_DATE(INT((T14/(60*60*24))+""1/1/1970""))"),42384.0)</f>
        <v>42384</v>
      </c>
      <c r="T14" s="156">
        <v>1.452834E9</v>
      </c>
      <c r="U14" s="156">
        <v>98816.0952</v>
      </c>
      <c r="W14" s="153">
        <f>IFERROR(__xludf.DUMMYFUNCTION("TO_DATE(INT((X14/(60*60*24))+""1/1/1970""))"),42384.0)</f>
        <v>42384</v>
      </c>
      <c r="X14" s="152">
        <v>1.45287E9</v>
      </c>
      <c r="Y14" s="152">
        <v>9987.4753</v>
      </c>
      <c r="AA14" s="153">
        <f>IFERROR(__xludf.DUMMYFUNCTION("TO_DATE(INT((AB14/(60*60*24))+""1/1/1970""))"),42383.0)</f>
        <v>42383</v>
      </c>
      <c r="AB14" s="156">
        <v>1.452744E9</v>
      </c>
      <c r="AC14" s="156">
        <v>99891.1089</v>
      </c>
      <c r="AE14" s="153">
        <f>IFERROR(__xludf.DUMMYFUNCTION("TO_DATE(INT((AF14/(60*60*24))+""1/1/1970""))"),42382.0)</f>
        <v>42382</v>
      </c>
      <c r="AF14" s="156">
        <v>1.4526648E9</v>
      </c>
      <c r="AG14" s="156">
        <v>100000.0</v>
      </c>
      <c r="AH14" s="153">
        <f>IFERROR(__xludf.DUMMYFUNCTION("TO_DATE(INT((AI14/(60*60*24))+""1/1/1970""))"),43479.0)</f>
        <v>43479</v>
      </c>
      <c r="AI14" s="152">
        <v>1.547442E9</v>
      </c>
      <c r="AJ14" s="152">
        <v>99039.2101</v>
      </c>
      <c r="AK14" s="153">
        <f>IFERROR(__xludf.DUMMYFUNCTION("TO_DATE(INT((AL14/(60*60*24))+""1/1/1970""))"),43479.0)</f>
        <v>43479</v>
      </c>
      <c r="AL14" s="156">
        <v>1.547478E9</v>
      </c>
      <c r="AM14" s="156">
        <v>100000.0</v>
      </c>
      <c r="AN14" s="153">
        <f>IFERROR(__xludf.DUMMYFUNCTION("TO_DATE(INT((AO14/(60*60*24))+""1/1/1970""))"),43477.0)</f>
        <v>43477</v>
      </c>
      <c r="AO14" s="156">
        <v>1.547255197E9</v>
      </c>
      <c r="AP14" s="156">
        <v>102615.6557</v>
      </c>
      <c r="AQ14" s="153">
        <f>IFERROR(__xludf.DUMMYFUNCTION("TO_DATE(INT((AR14/(60*60*24))+""1/1/1970""))"),42384.0)</f>
        <v>42384</v>
      </c>
      <c r="AR14" s="156">
        <v>1.452834E9</v>
      </c>
      <c r="AS14" s="156">
        <v>100414.8165</v>
      </c>
      <c r="AT14" s="156">
        <v>97891.3368</v>
      </c>
      <c r="AU14" s="152">
        <f t="shared" si="1"/>
        <v>97849.84</v>
      </c>
      <c r="AV14" s="152">
        <f t="shared" si="2"/>
        <v>25000</v>
      </c>
      <c r="AW14" s="152">
        <f t="shared" si="3"/>
        <v>98816.0952</v>
      </c>
      <c r="AX14" s="152">
        <f t="shared" si="4"/>
        <v>9987.4753</v>
      </c>
      <c r="AY14" s="152">
        <f t="shared" si="5"/>
        <v>100110.9546</v>
      </c>
      <c r="AZ14" s="152">
        <f t="shared" si="6"/>
        <v>100000</v>
      </c>
      <c r="BA14" s="152" t="str">
        <f t="shared" si="7"/>
        <v>Column1.y</v>
      </c>
      <c r="BB14" s="152" t="str">
        <f t="shared" si="8"/>
        <v>Column1.y</v>
      </c>
      <c r="BC14" s="152" t="str">
        <f t="shared" si="9"/>
        <v>Column1.y</v>
      </c>
    </row>
    <row r="15">
      <c r="A15" s="152">
        <v>1.452546E9</v>
      </c>
      <c r="B15" s="152">
        <v>100000.0</v>
      </c>
      <c r="D15" s="153">
        <f>IFERROR(__xludf.DUMMYFUNCTION("TO_DATE(INT((E15/(60*60*24))+""1/1/1970""))"),42385.0)</f>
        <v>42385</v>
      </c>
      <c r="E15" s="152">
        <v>1.4529204E9</v>
      </c>
      <c r="F15" s="152">
        <v>100414.8165</v>
      </c>
      <c r="H15" s="153">
        <f>IFERROR(__xludf.DUMMYFUNCTION("TO_DATE(INT((I15/(60*60*24))+""1/1/1970""))"),42385.0)</f>
        <v>42385</v>
      </c>
      <c r="I15" s="152">
        <v>1.4529204E9</v>
      </c>
      <c r="J15" s="152">
        <v>97228.8053</v>
      </c>
      <c r="L15" s="154">
        <v>42389.0</v>
      </c>
      <c r="M15" s="155">
        <v>97264.74</v>
      </c>
      <c r="O15" s="153">
        <f>IFERROR(__xludf.DUMMYFUNCTION("TO_DATE(INT((P15/(60*60*24))+""1/1/1970""))"),42385.0)</f>
        <v>42385</v>
      </c>
      <c r="P15" s="13">
        <v>1.4529024E9</v>
      </c>
      <c r="Q15" s="13">
        <v>25000.0</v>
      </c>
      <c r="S15" s="153">
        <f>IFERROR(__xludf.DUMMYFUNCTION("TO_DATE(INT((T15/(60*60*24))+""1/1/1970""))"),42385.0)</f>
        <v>42385</v>
      </c>
      <c r="T15" s="152">
        <v>1.4529204E9</v>
      </c>
      <c r="U15" s="152">
        <v>98413.3993</v>
      </c>
      <c r="W15" s="153">
        <f>IFERROR(__xludf.DUMMYFUNCTION("TO_DATE(INT((X15/(60*60*24))+""1/1/1970""))"),42385.0)</f>
        <v>42385</v>
      </c>
      <c r="X15" s="152">
        <v>1.4529024E9</v>
      </c>
      <c r="Y15" s="152">
        <v>9996.456</v>
      </c>
      <c r="AA15" s="153">
        <f>IFERROR(__xludf.DUMMYFUNCTION("TO_DATE(INT((AB15/(60*60*24))+""1/1/1970""))"),42384.0)</f>
        <v>42384</v>
      </c>
      <c r="AB15" s="152">
        <v>1.4528232E9</v>
      </c>
      <c r="AC15" s="152">
        <v>100110.9546</v>
      </c>
      <c r="AE15" s="153">
        <f>IFERROR(__xludf.DUMMYFUNCTION("TO_DATE(INT((AF15/(60*60*24))+""1/1/1970""))"),42383.0)</f>
        <v>42383</v>
      </c>
      <c r="AF15" s="152">
        <v>1.452744E9</v>
      </c>
      <c r="AG15" s="152">
        <v>100000.0</v>
      </c>
      <c r="AH15" s="153">
        <f>IFERROR(__xludf.DUMMYFUNCTION("TO_DATE(INT((AI15/(60*60*24))+""1/1/1970""))"),43480.0)</f>
        <v>43480</v>
      </c>
      <c r="AI15" s="152">
        <v>1.5475284E9</v>
      </c>
      <c r="AJ15" s="152">
        <v>99093.6622</v>
      </c>
      <c r="AK15" s="153">
        <f>IFERROR(__xludf.DUMMYFUNCTION("TO_DATE(INT((AL15/(60*60*24))+""1/1/1970""))"),43480.0)</f>
        <v>43480</v>
      </c>
      <c r="AL15" s="152">
        <v>1.5475284E9</v>
      </c>
      <c r="AM15" s="152">
        <v>100000.0</v>
      </c>
      <c r="AN15" s="153">
        <f>IFERROR(__xludf.DUMMYFUNCTION("TO_DATE(INT((AO15/(60*60*24))+""1/1/1970""))"),43478.0)</f>
        <v>43478</v>
      </c>
      <c r="AO15" s="152">
        <v>1.547352787E9</v>
      </c>
      <c r="AP15" s="152">
        <v>102615.6557</v>
      </c>
      <c r="AQ15" s="153">
        <f>IFERROR(__xludf.DUMMYFUNCTION("TO_DATE(INT((AR15/(60*60*24))+""1/1/1970""))"),42385.0)</f>
        <v>42385</v>
      </c>
      <c r="AR15" s="152">
        <v>1.4529204E9</v>
      </c>
      <c r="AS15" s="152">
        <v>100414.8165</v>
      </c>
      <c r="AT15" s="152">
        <v>97228.8053</v>
      </c>
      <c r="AU15" s="152">
        <f t="shared" si="1"/>
        <v>97849.84</v>
      </c>
      <c r="AV15" s="152">
        <f t="shared" si="2"/>
        <v>25000</v>
      </c>
      <c r="AW15" s="152">
        <f t="shared" si="3"/>
        <v>98413.3993</v>
      </c>
      <c r="AX15" s="152">
        <f t="shared" si="4"/>
        <v>9996.456</v>
      </c>
      <c r="AY15" s="152">
        <f t="shared" si="5"/>
        <v>100110.9546</v>
      </c>
      <c r="AZ15" s="152">
        <f t="shared" si="6"/>
        <v>100000</v>
      </c>
      <c r="BA15" s="152" t="str">
        <f t="shared" si="7"/>
        <v>Column1.y</v>
      </c>
      <c r="BB15" s="152" t="str">
        <f t="shared" si="8"/>
        <v>Column1.y</v>
      </c>
      <c r="BC15" s="152" t="str">
        <f t="shared" si="9"/>
        <v>Column1.y</v>
      </c>
    </row>
    <row r="16">
      <c r="A16" s="156">
        <v>1.45260906E9</v>
      </c>
      <c r="B16" s="156">
        <v>100000.0</v>
      </c>
      <c r="D16" s="153">
        <f>IFERROR(__xludf.DUMMYFUNCTION("TO_DATE(INT((E16/(60*60*24))+""1/1/1970""))"),42388.0)</f>
        <v>42388</v>
      </c>
      <c r="E16" s="156">
        <v>1.4532156E9</v>
      </c>
      <c r="F16" s="156">
        <v>100414.8165</v>
      </c>
      <c r="H16" s="153">
        <f>IFERROR(__xludf.DUMMYFUNCTION("TO_DATE(INT((I16/(60*60*24))+""1/1/1970""))"),42388.0)</f>
        <v>42388</v>
      </c>
      <c r="I16" s="156">
        <v>1.4532156E9</v>
      </c>
      <c r="J16" s="156">
        <v>97228.8053</v>
      </c>
      <c r="L16" s="154">
        <v>42390.0</v>
      </c>
      <c r="M16" s="155">
        <v>97542.13</v>
      </c>
      <c r="O16" s="153">
        <f>IFERROR(__xludf.DUMMYFUNCTION("TO_DATE(INT((P16/(60*60*24))+""1/1/1970""))"),42387.0)</f>
        <v>42387</v>
      </c>
      <c r="P16" s="13">
        <v>1.4530752E9</v>
      </c>
      <c r="Q16" s="13">
        <v>25000.0</v>
      </c>
      <c r="S16" s="153">
        <f>IFERROR(__xludf.DUMMYFUNCTION("TO_DATE(INT((T16/(60*60*24))+""1/1/1970""))"),42388.0)</f>
        <v>42388</v>
      </c>
      <c r="T16" s="156">
        <v>1.4532156E9</v>
      </c>
      <c r="U16" s="156">
        <v>98413.3993</v>
      </c>
      <c r="W16" s="153">
        <f>IFERROR(__xludf.DUMMYFUNCTION("TO_DATE(INT((X16/(60*60*24))+""1/1/1970""))"),42387.0)</f>
        <v>42387</v>
      </c>
      <c r="X16" s="156">
        <v>1.4530752E9</v>
      </c>
      <c r="Y16" s="156">
        <v>9997.4218</v>
      </c>
      <c r="AA16" s="153">
        <f>IFERROR(__xludf.DUMMYFUNCTION("TO_DATE(INT((AB16/(60*60*24))+""1/1/1970""))"),42386.0)</f>
        <v>42386</v>
      </c>
      <c r="AB16" s="156">
        <v>1.4530716E9</v>
      </c>
      <c r="AC16" s="156">
        <v>98686.5915</v>
      </c>
      <c r="AE16" s="153">
        <f>IFERROR(__xludf.DUMMYFUNCTION("TO_DATE(INT((AF16/(60*60*24))+""1/1/1970""))"),42384.0)</f>
        <v>42384</v>
      </c>
      <c r="AF16" s="156">
        <v>1.4528232E9</v>
      </c>
      <c r="AG16" s="156">
        <v>100000.0</v>
      </c>
      <c r="AH16" s="153">
        <f>IFERROR(__xludf.DUMMYFUNCTION("TO_DATE(INT((AI16/(60*60*24))+""1/1/1970""))"),43481.0)</f>
        <v>43481</v>
      </c>
      <c r="AI16" s="152">
        <v>1.5476148E9</v>
      </c>
      <c r="AJ16" s="152">
        <v>98928.429</v>
      </c>
      <c r="AK16" s="153">
        <f>IFERROR(__xludf.DUMMYFUNCTION("TO_DATE(INT((AL16/(60*60*24))+""1/1/1970""))"),43481.0)</f>
        <v>43481</v>
      </c>
      <c r="AL16" s="152">
        <v>1.5476148E9</v>
      </c>
      <c r="AM16" s="152">
        <v>100000.0</v>
      </c>
      <c r="AN16" s="153">
        <f>IFERROR(__xludf.DUMMYFUNCTION("TO_DATE(INT((AO16/(60*60*24))+""1/1/1970""))"),43479.0)</f>
        <v>43479</v>
      </c>
      <c r="AO16" s="152">
        <v>1.547434633E9</v>
      </c>
      <c r="AP16" s="152">
        <v>102615.6557</v>
      </c>
      <c r="AQ16" s="153">
        <f>IFERROR(__xludf.DUMMYFUNCTION("TO_DATE(INT((AR16/(60*60*24))+""1/1/1970""))"),42388.0)</f>
        <v>42388</v>
      </c>
      <c r="AR16" s="156">
        <v>1.4532156E9</v>
      </c>
      <c r="AS16" s="156">
        <v>100414.8165</v>
      </c>
      <c r="AT16" s="156">
        <v>97228.8053</v>
      </c>
      <c r="AU16" s="152">
        <f t="shared" si="1"/>
        <v>97294.74</v>
      </c>
      <c r="AV16" s="152">
        <f t="shared" si="2"/>
        <v>25000</v>
      </c>
      <c r="AW16" s="152">
        <f t="shared" si="3"/>
        <v>98413.3993</v>
      </c>
      <c r="AX16" s="152">
        <f t="shared" si="4"/>
        <v>10001.0179</v>
      </c>
      <c r="AY16" s="152">
        <f t="shared" si="5"/>
        <v>99604.1813</v>
      </c>
      <c r="AZ16" s="152">
        <f t="shared" si="6"/>
        <v>100000</v>
      </c>
      <c r="BA16" s="152" t="str">
        <f t="shared" si="7"/>
        <v>Column1.y</v>
      </c>
      <c r="BB16" s="152" t="str">
        <f t="shared" si="8"/>
        <v>Column1.y</v>
      </c>
      <c r="BC16" s="152" t="str">
        <f t="shared" si="9"/>
        <v>Column1.y</v>
      </c>
    </row>
    <row r="17">
      <c r="A17" s="152">
        <v>1.4526324E9</v>
      </c>
      <c r="B17" s="152">
        <v>100000.0</v>
      </c>
      <c r="D17" s="153">
        <f>IFERROR(__xludf.DUMMYFUNCTION("TO_DATE(INT((E17/(60*60*24))+""1/1/1970""))"),42389.0)</f>
        <v>42389</v>
      </c>
      <c r="E17" s="156">
        <v>1.453266E9</v>
      </c>
      <c r="F17" s="156">
        <v>99404.5734</v>
      </c>
      <c r="H17" s="153">
        <f>IFERROR(__xludf.DUMMYFUNCTION("TO_DATE(INT((I17/(60*60*24))+""1/1/1970""))"),42389.0)</f>
        <v>42389</v>
      </c>
      <c r="I17" s="156">
        <v>1.453266E9</v>
      </c>
      <c r="J17" s="156">
        <v>97283.5575</v>
      </c>
      <c r="L17" s="154">
        <v>42391.0</v>
      </c>
      <c r="M17" s="155">
        <v>97518.97</v>
      </c>
      <c r="O17" s="153">
        <f>IFERROR(__xludf.DUMMYFUNCTION("TO_DATE(INT((P17/(60*60*24))+""1/1/1970""))"),42388.0)</f>
        <v>42388</v>
      </c>
      <c r="P17" s="13">
        <v>1.4531616E9</v>
      </c>
      <c r="Q17" s="13">
        <v>25000.0</v>
      </c>
      <c r="S17" s="153">
        <f>IFERROR(__xludf.DUMMYFUNCTION("TO_DATE(INT((T17/(60*60*24))+""1/1/1970""))"),42389.0)</f>
        <v>42389</v>
      </c>
      <c r="T17" s="156">
        <v>1.453266E9</v>
      </c>
      <c r="U17" s="156">
        <v>98493.1417</v>
      </c>
      <c r="W17" s="153">
        <f>IFERROR(__xludf.DUMMYFUNCTION("TO_DATE(INT((X17/(60*60*24))+""1/1/1970""))"),42388.0)</f>
        <v>42388</v>
      </c>
      <c r="X17" s="152">
        <v>1.4531616E9</v>
      </c>
      <c r="Y17" s="152">
        <v>10001.0179</v>
      </c>
      <c r="AA17" s="153">
        <f>IFERROR(__xludf.DUMMYFUNCTION("TO_DATE(INT((AB17/(60*60*24))+""1/1/1970""))"),42387.0)</f>
        <v>42387</v>
      </c>
      <c r="AB17" s="152">
        <v>1.4531112E9</v>
      </c>
      <c r="AC17" s="152">
        <v>99032.8645</v>
      </c>
      <c r="AE17" s="153">
        <f>IFERROR(__xludf.DUMMYFUNCTION("TO_DATE(INT((AF17/(60*60*24))+""1/1/1970""))"),42385.0)</f>
        <v>42385</v>
      </c>
      <c r="AF17" s="152">
        <v>1.4529024E9</v>
      </c>
      <c r="AG17" s="152">
        <v>100000.0</v>
      </c>
      <c r="AH17" s="153">
        <f>IFERROR(__xludf.DUMMYFUNCTION("TO_DATE(INT((AI17/(60*60*24))+""1/1/1970""))"),43482.0)</f>
        <v>43482</v>
      </c>
      <c r="AI17" s="152">
        <v>1.5477012E9</v>
      </c>
      <c r="AJ17" s="152">
        <v>98930.514</v>
      </c>
      <c r="AK17" s="153">
        <f>IFERROR(__xludf.DUMMYFUNCTION("TO_DATE(INT((AL17/(60*60*24))+""1/1/1970""))"),43482.0)</f>
        <v>43482</v>
      </c>
      <c r="AL17" s="152">
        <v>1.5477012E9</v>
      </c>
      <c r="AM17" s="152">
        <v>100000.0</v>
      </c>
      <c r="AN17" s="153">
        <f>IFERROR(__xludf.DUMMYFUNCTION("TO_DATE(INT((AO17/(60*60*24))+""1/1/1970""))"),43480.0)</f>
        <v>43480</v>
      </c>
      <c r="AO17" s="152">
        <v>1.547514115E9</v>
      </c>
      <c r="AP17" s="152">
        <v>102372.1298</v>
      </c>
      <c r="AQ17" s="153">
        <f>IFERROR(__xludf.DUMMYFUNCTION("TO_DATE(INT((AR17/(60*60*24))+""1/1/1970""))"),42389.0)</f>
        <v>42389</v>
      </c>
      <c r="AR17" s="156">
        <v>1.453266E9</v>
      </c>
      <c r="AS17" s="156">
        <v>99404.5734</v>
      </c>
      <c r="AT17" s="156">
        <v>97283.5575</v>
      </c>
      <c r="AU17" s="152">
        <f t="shared" si="1"/>
        <v>97264.74</v>
      </c>
      <c r="AV17" s="152">
        <f t="shared" si="2"/>
        <v>25000</v>
      </c>
      <c r="AW17" s="152">
        <f t="shared" si="3"/>
        <v>98493.1417</v>
      </c>
      <c r="AX17" s="152">
        <f t="shared" si="4"/>
        <v>9992.1817</v>
      </c>
      <c r="AY17" s="152">
        <f t="shared" si="5"/>
        <v>98819.3344</v>
      </c>
      <c r="AZ17" s="152">
        <f t="shared" si="6"/>
        <v>100000</v>
      </c>
      <c r="BA17" s="152" t="str">
        <f t="shared" si="7"/>
        <v>Column1.y</v>
      </c>
      <c r="BB17" s="152" t="str">
        <f t="shared" si="8"/>
        <v>Column1.y</v>
      </c>
      <c r="BC17" s="152" t="str">
        <f t="shared" si="9"/>
        <v>Column1.y</v>
      </c>
    </row>
    <row r="18">
      <c r="A18" s="156">
        <v>1.45269546E9</v>
      </c>
      <c r="B18" s="156">
        <v>100000.0</v>
      </c>
      <c r="D18" s="153">
        <f>IFERROR(__xludf.DUMMYFUNCTION("TO_DATE(INT((E18/(60*60*24))+""1/1/1970""))"),42390.0)</f>
        <v>42390</v>
      </c>
      <c r="E18" s="152">
        <v>1.4533524E9</v>
      </c>
      <c r="F18" s="152">
        <v>97770.7649</v>
      </c>
      <c r="H18" s="153">
        <f>IFERROR(__xludf.DUMMYFUNCTION("TO_DATE(INT((I18/(60*60*24))+""1/1/1970""))"),42390.0)</f>
        <v>42390</v>
      </c>
      <c r="I18" s="152">
        <v>1.4533524E9</v>
      </c>
      <c r="J18" s="152">
        <v>97355.4306</v>
      </c>
      <c r="L18" s="154">
        <v>42394.0</v>
      </c>
      <c r="M18" s="155">
        <v>98417.98</v>
      </c>
      <c r="O18" s="153">
        <f>IFERROR(__xludf.DUMMYFUNCTION("TO_DATE(INT((P18/(60*60*24))+""1/1/1970""))"),42389.0)</f>
        <v>42389</v>
      </c>
      <c r="P18" s="13">
        <v>1.453302E9</v>
      </c>
      <c r="Q18" s="13">
        <v>25000.0</v>
      </c>
      <c r="S18" s="153">
        <f>IFERROR(__xludf.DUMMYFUNCTION("TO_DATE(INT((T18/(60*60*24))+""1/1/1970""))"),42390.0)</f>
        <v>42390</v>
      </c>
      <c r="T18" s="152">
        <v>1.4533524E9</v>
      </c>
      <c r="U18" s="152">
        <v>98009.0424</v>
      </c>
      <c r="W18" s="153">
        <f>IFERROR(__xludf.DUMMYFUNCTION("TO_DATE(INT((X18/(60*60*24))+""1/1/1970""))"),42389.0)</f>
        <v>42389</v>
      </c>
      <c r="X18" s="156">
        <v>1.453302E9</v>
      </c>
      <c r="Y18" s="156">
        <v>9992.1817</v>
      </c>
      <c r="AA18" s="153">
        <f>IFERROR(__xludf.DUMMYFUNCTION("TO_DATE(INT((AB18/(60*60*24))+""1/1/1970""))"),42388.0)</f>
        <v>42388</v>
      </c>
      <c r="AB18" s="156">
        <v>1.4531904E9</v>
      </c>
      <c r="AC18" s="156">
        <v>99604.1813</v>
      </c>
      <c r="AE18" s="153">
        <f>IFERROR(__xludf.DUMMYFUNCTION("TO_DATE(INT((AF18/(60*60*24))+""1/1/1970""))"),42386.0)</f>
        <v>42386</v>
      </c>
      <c r="AF18" s="156">
        <v>1.4530716E9</v>
      </c>
      <c r="AG18" s="156">
        <v>100000.0</v>
      </c>
      <c r="AH18" s="153">
        <f>IFERROR(__xludf.DUMMYFUNCTION("TO_DATE(INT((AI18/(60*60*24))+""1/1/1970""))"),43483.0)</f>
        <v>43483</v>
      </c>
      <c r="AI18" s="152">
        <v>1.5477876E9</v>
      </c>
      <c r="AJ18" s="152">
        <v>98771.1479</v>
      </c>
      <c r="AK18" s="153">
        <f>IFERROR(__xludf.DUMMYFUNCTION("TO_DATE(INT((AL18/(60*60*24))+""1/1/1970""))"),43483.0)</f>
        <v>43483</v>
      </c>
      <c r="AL18" s="152">
        <v>1.5477876E9</v>
      </c>
      <c r="AM18" s="152">
        <v>100000.0</v>
      </c>
      <c r="AN18" s="153">
        <f>IFERROR(__xludf.DUMMYFUNCTION("TO_DATE(INT((AO18/(60*60*24))+""1/1/1970""))"),43481.0)</f>
        <v>43481</v>
      </c>
      <c r="AO18" s="156">
        <v>1.547610798E9</v>
      </c>
      <c r="AP18" s="156">
        <v>103908.0503</v>
      </c>
      <c r="AQ18" s="153">
        <f>IFERROR(__xludf.DUMMYFUNCTION("TO_DATE(INT((AR18/(60*60*24))+""1/1/1970""))"),42390.0)</f>
        <v>42390</v>
      </c>
      <c r="AR18" s="152">
        <v>1.4533524E9</v>
      </c>
      <c r="AS18" s="152">
        <v>97770.7649</v>
      </c>
      <c r="AT18" s="152">
        <v>97355.4306</v>
      </c>
      <c r="AU18" s="152">
        <f t="shared" si="1"/>
        <v>97542.13</v>
      </c>
      <c r="AV18" s="152">
        <f t="shared" si="2"/>
        <v>25000</v>
      </c>
      <c r="AW18" s="152">
        <f t="shared" si="3"/>
        <v>98009.0424</v>
      </c>
      <c r="AX18" s="152">
        <f t="shared" si="4"/>
        <v>9987.3199</v>
      </c>
      <c r="AY18" s="152">
        <f t="shared" si="5"/>
        <v>99508.9694</v>
      </c>
      <c r="AZ18" s="152">
        <f t="shared" si="6"/>
        <v>100000</v>
      </c>
      <c r="BA18" s="152" t="str">
        <f t="shared" si="7"/>
        <v>Column1.y</v>
      </c>
      <c r="BB18" s="152" t="str">
        <f t="shared" si="8"/>
        <v>Column1.y</v>
      </c>
      <c r="BC18" s="152" t="str">
        <f t="shared" si="9"/>
        <v>Column1.y</v>
      </c>
    </row>
    <row r="19">
      <c r="A19" s="152">
        <v>1.4527188E9</v>
      </c>
      <c r="B19" s="152">
        <v>100000.0</v>
      </c>
      <c r="D19" s="153">
        <f>IFERROR(__xludf.DUMMYFUNCTION("TO_DATE(INT((E19/(60*60*24))+""1/1/1970""))"),42391.0)</f>
        <v>42391</v>
      </c>
      <c r="E19" s="156">
        <v>1.4534388E9</v>
      </c>
      <c r="F19" s="156">
        <v>97770.7649</v>
      </c>
      <c r="H19" s="153">
        <f>IFERROR(__xludf.DUMMYFUNCTION("TO_DATE(INT((I19/(60*60*24))+""1/1/1970""))"),42391.0)</f>
        <v>42391</v>
      </c>
      <c r="I19" s="156">
        <v>1.4534388E9</v>
      </c>
      <c r="J19" s="156">
        <v>97344.2414</v>
      </c>
      <c r="L19" s="154">
        <v>42395.0</v>
      </c>
      <c r="M19" s="155">
        <v>98118.36</v>
      </c>
      <c r="O19" s="153">
        <f>IFERROR(__xludf.DUMMYFUNCTION("TO_DATE(INT((P19/(60*60*24))+""1/1/1970""))"),42390.0)</f>
        <v>42390</v>
      </c>
      <c r="P19" s="13">
        <v>1.4533884E9</v>
      </c>
      <c r="Q19" s="13">
        <v>25000.0</v>
      </c>
      <c r="S19" s="153">
        <f>IFERROR(__xludf.DUMMYFUNCTION("TO_DATE(INT((T19/(60*60*24))+""1/1/1970""))"),42391.0)</f>
        <v>42391</v>
      </c>
      <c r="T19" s="156">
        <v>1.4534388E9</v>
      </c>
      <c r="U19" s="156">
        <v>98213.8705</v>
      </c>
      <c r="W19" s="153">
        <f>IFERROR(__xludf.DUMMYFUNCTION("TO_DATE(INT((X19/(60*60*24))+""1/1/1970""))"),42390.0)</f>
        <v>42390</v>
      </c>
      <c r="X19" s="156">
        <v>1.4533884E9</v>
      </c>
      <c r="Y19" s="156">
        <v>9987.3199</v>
      </c>
      <c r="AA19" s="153">
        <f>IFERROR(__xludf.DUMMYFUNCTION("TO_DATE(INT((AB19/(60*60*24))+""1/1/1970""))"),42389.0)</f>
        <v>42389</v>
      </c>
      <c r="AB19" s="152">
        <v>1.4532696E9</v>
      </c>
      <c r="AC19" s="152">
        <v>98819.3344</v>
      </c>
      <c r="AE19" s="153">
        <f>IFERROR(__xludf.DUMMYFUNCTION("TO_DATE(INT((AF19/(60*60*24))+""1/1/1970""))"),42387.0)</f>
        <v>42387</v>
      </c>
      <c r="AF19" s="152">
        <v>1.4531112E9</v>
      </c>
      <c r="AG19" s="152">
        <v>100000.0</v>
      </c>
      <c r="AH19" s="153">
        <f>IFERROR(__xludf.DUMMYFUNCTION("TO_DATE(INT((AI19/(60*60*24))+""1/1/1970""))"),43484.0)</f>
        <v>43484</v>
      </c>
      <c r="AI19" s="152">
        <v>1.547874E9</v>
      </c>
      <c r="AJ19" s="152">
        <v>98269.6404</v>
      </c>
      <c r="AK19" s="153">
        <f>IFERROR(__xludf.DUMMYFUNCTION("TO_DATE(INT((AL19/(60*60*24))+""1/1/1970""))"),43484.0)</f>
        <v>43484</v>
      </c>
      <c r="AL19" s="152">
        <v>1.547874E9</v>
      </c>
      <c r="AM19" s="152">
        <v>100000.0</v>
      </c>
      <c r="AN19" s="153">
        <f>IFERROR(__xludf.DUMMYFUNCTION("TO_DATE(INT((AO19/(60*60*24))+""1/1/1970""))"),43482.0)</f>
        <v>43482</v>
      </c>
      <c r="AO19" s="156">
        <v>1.547689898E9</v>
      </c>
      <c r="AP19" s="156">
        <v>103936.5043</v>
      </c>
      <c r="AQ19" s="153">
        <f>IFERROR(__xludf.DUMMYFUNCTION("TO_DATE(INT((AR19/(60*60*24))+""1/1/1970""))"),42391.0)</f>
        <v>42391</v>
      </c>
      <c r="AR19" s="156">
        <v>1.4534388E9</v>
      </c>
      <c r="AS19" s="156">
        <v>97770.7649</v>
      </c>
      <c r="AT19" s="156">
        <v>97344.2414</v>
      </c>
      <c r="AU19" s="152">
        <f t="shared" si="1"/>
        <v>97518.97</v>
      </c>
      <c r="AV19" s="152">
        <f t="shared" si="2"/>
        <v>25000</v>
      </c>
      <c r="AW19" s="152">
        <f t="shared" si="3"/>
        <v>98213.8705</v>
      </c>
      <c r="AX19" s="152">
        <f t="shared" si="4"/>
        <v>9977.472</v>
      </c>
      <c r="AY19" s="152">
        <f t="shared" si="5"/>
        <v>100664.1634</v>
      </c>
      <c r="AZ19" s="152">
        <f t="shared" si="6"/>
        <v>100000</v>
      </c>
      <c r="BA19" s="152" t="str">
        <f t="shared" si="7"/>
        <v>Column1.y</v>
      </c>
      <c r="BB19" s="152" t="str">
        <f t="shared" si="8"/>
        <v>Column1.y</v>
      </c>
      <c r="BC19" s="152" t="str">
        <f t="shared" si="9"/>
        <v>Column1.y</v>
      </c>
    </row>
    <row r="20">
      <c r="A20" s="156">
        <v>1.45278186E9</v>
      </c>
      <c r="B20" s="156">
        <v>100000.0</v>
      </c>
      <c r="D20" s="153">
        <f>IFERROR(__xludf.DUMMYFUNCTION("TO_DATE(INT((E20/(60*60*24))+""1/1/1970""))"),42392.0)</f>
        <v>42392</v>
      </c>
      <c r="E20" s="152">
        <v>1.4535252E9</v>
      </c>
      <c r="F20" s="152">
        <v>97770.7649</v>
      </c>
      <c r="H20" s="153">
        <f>IFERROR(__xludf.DUMMYFUNCTION("TO_DATE(INT((I20/(60*60*24))+""1/1/1970""))"),42392.0)</f>
        <v>42392</v>
      </c>
      <c r="I20" s="152">
        <v>1.4535252E9</v>
      </c>
      <c r="J20" s="152">
        <v>97889.3667</v>
      </c>
      <c r="L20" s="154">
        <v>42396.0</v>
      </c>
      <c r="M20" s="155">
        <v>98951.5</v>
      </c>
      <c r="O20" s="153">
        <f>IFERROR(__xludf.DUMMYFUNCTION("TO_DATE(INT((P20/(60*60*24))+""1/1/1970""))"),42391.0)</f>
        <v>42391</v>
      </c>
      <c r="P20" s="13">
        <v>1.4534748E9</v>
      </c>
      <c r="Q20" s="13">
        <v>25000.0</v>
      </c>
      <c r="S20" s="153">
        <f>IFERROR(__xludf.DUMMYFUNCTION("TO_DATE(INT((T20/(60*60*24))+""1/1/1970""))"),42392.0)</f>
        <v>42392</v>
      </c>
      <c r="T20" s="152">
        <v>1.4535252E9</v>
      </c>
      <c r="U20" s="152">
        <v>98792.1858</v>
      </c>
      <c r="W20" s="153">
        <f>IFERROR(__xludf.DUMMYFUNCTION("TO_DATE(INT((X20/(60*60*24))+""1/1/1970""))"),42391.0)</f>
        <v>42391</v>
      </c>
      <c r="X20" s="156">
        <v>1.4534748E9</v>
      </c>
      <c r="Y20" s="156">
        <v>9977.472</v>
      </c>
      <c r="AA20" s="153">
        <f>IFERROR(__xludf.DUMMYFUNCTION("TO_DATE(INT((AB20/(60*60*24))+""1/1/1970""))"),42390.0)</f>
        <v>42390</v>
      </c>
      <c r="AB20" s="156">
        <v>1.4533488E9</v>
      </c>
      <c r="AC20" s="156">
        <v>99508.9694</v>
      </c>
      <c r="AE20" s="153">
        <f>IFERROR(__xludf.DUMMYFUNCTION("TO_DATE(INT((AF20/(60*60*24))+""1/1/1970""))"),42388.0)</f>
        <v>42388</v>
      </c>
      <c r="AF20" s="156">
        <v>1.4531904E9</v>
      </c>
      <c r="AG20" s="156">
        <v>100000.0</v>
      </c>
      <c r="AH20" s="153">
        <f>IFERROR(__xludf.DUMMYFUNCTION("TO_DATE(INT((AI20/(60*60*24))+""1/1/1970""))"),43487.0)</f>
        <v>43487</v>
      </c>
      <c r="AI20" s="156">
        <v>1.5481692E9</v>
      </c>
      <c r="AJ20" s="156">
        <v>98540.6491</v>
      </c>
      <c r="AK20" s="153">
        <f>IFERROR(__xludf.DUMMYFUNCTION("TO_DATE(INT((AL20/(60*60*24))+""1/1/1970""))"),43487.0)</f>
        <v>43487</v>
      </c>
      <c r="AL20" s="156">
        <v>1.5481692E9</v>
      </c>
      <c r="AM20" s="156">
        <v>100000.0</v>
      </c>
      <c r="AN20" s="153">
        <f>IFERROR(__xludf.DUMMYFUNCTION("TO_DATE(INT((AO20/(60*60*24))+""1/1/1970""))"),43483.0)</f>
        <v>43483</v>
      </c>
      <c r="AO20" s="156">
        <v>1.547770158E9</v>
      </c>
      <c r="AP20" s="156">
        <v>105005.3495</v>
      </c>
      <c r="AQ20" s="153">
        <f>IFERROR(__xludf.DUMMYFUNCTION("TO_DATE(INT((AR20/(60*60*24))+""1/1/1970""))"),42392.0)</f>
        <v>42392</v>
      </c>
      <c r="AR20" s="152">
        <v>1.4535252E9</v>
      </c>
      <c r="AS20" s="152">
        <v>97770.7649</v>
      </c>
      <c r="AT20" s="152">
        <v>97889.3667</v>
      </c>
      <c r="AU20" s="152">
        <f t="shared" si="1"/>
        <v>97518.97</v>
      </c>
      <c r="AV20" s="152">
        <f t="shared" si="2"/>
        <v>25000</v>
      </c>
      <c r="AW20" s="152">
        <f t="shared" si="3"/>
        <v>98792.1858</v>
      </c>
      <c r="AX20" s="152">
        <f t="shared" si="4"/>
        <v>9981.8957</v>
      </c>
      <c r="AY20" s="152">
        <f t="shared" si="5"/>
        <v>100664.1634</v>
      </c>
      <c r="AZ20" s="152">
        <f t="shared" si="6"/>
        <v>100000</v>
      </c>
      <c r="BA20" s="152" t="str">
        <f t="shared" si="7"/>
        <v>Column1.y</v>
      </c>
      <c r="BB20" s="152" t="str">
        <f t="shared" si="8"/>
        <v>Column1.y</v>
      </c>
      <c r="BC20" s="152" t="str">
        <f t="shared" si="9"/>
        <v>Column1.y</v>
      </c>
    </row>
    <row r="21">
      <c r="A21" s="152">
        <v>1.4528052E9</v>
      </c>
      <c r="B21" s="152">
        <v>100000.0</v>
      </c>
      <c r="D21" s="153">
        <f>IFERROR(__xludf.DUMMYFUNCTION("TO_DATE(INT((E21/(60*60*24))+""1/1/1970""))"),42394.0)</f>
        <v>42394</v>
      </c>
      <c r="E21" s="156">
        <v>1.453734E9</v>
      </c>
      <c r="F21" s="156">
        <v>97770.7649</v>
      </c>
      <c r="H21" s="153">
        <f>IFERROR(__xludf.DUMMYFUNCTION("TO_DATE(INT((I21/(60*60*24))+""1/1/1970""))"),42394.0)</f>
        <v>42394</v>
      </c>
      <c r="I21" s="156">
        <v>1.453734E9</v>
      </c>
      <c r="J21" s="156">
        <v>97889.3667</v>
      </c>
      <c r="L21" s="154">
        <v>42397.0</v>
      </c>
      <c r="M21" s="155">
        <v>98214.91</v>
      </c>
      <c r="O21" s="153">
        <f>IFERROR(__xludf.DUMMYFUNCTION("TO_DATE(INT((P21/(60*60*24))+""1/1/1970""))"),42392.0)</f>
        <v>42392</v>
      </c>
      <c r="P21" s="13">
        <v>1.4535072E9</v>
      </c>
      <c r="Q21" s="13">
        <v>25000.0</v>
      </c>
      <c r="S21" s="153">
        <f>IFERROR(__xludf.DUMMYFUNCTION("TO_DATE(INT((T21/(60*60*24))+""1/1/1970""))"),42394.0)</f>
        <v>42394</v>
      </c>
      <c r="T21" s="156">
        <v>1.453734E9</v>
      </c>
      <c r="U21" s="156">
        <v>98792.1858</v>
      </c>
      <c r="W21" s="153">
        <f>IFERROR(__xludf.DUMMYFUNCTION("TO_DATE(INT((X21/(60*60*24))+""1/1/1970""))"),42392.0)</f>
        <v>42392</v>
      </c>
      <c r="X21" s="156">
        <v>1.4535072E9</v>
      </c>
      <c r="Y21" s="156">
        <v>9981.8957</v>
      </c>
      <c r="AA21" s="153">
        <f>IFERROR(__xludf.DUMMYFUNCTION("TO_DATE(INT((AB21/(60*60*24))+""1/1/1970""))"),42391.0)</f>
        <v>42391</v>
      </c>
      <c r="AB21" s="152">
        <v>1.453428E9</v>
      </c>
      <c r="AC21" s="152">
        <v>100664.1634</v>
      </c>
      <c r="AE21" s="153">
        <f>IFERROR(__xludf.DUMMYFUNCTION("TO_DATE(INT((AF21/(60*60*24))+""1/1/1970""))"),42389.0)</f>
        <v>42389</v>
      </c>
      <c r="AF21" s="152">
        <v>1.4532696E9</v>
      </c>
      <c r="AG21" s="152">
        <v>100000.0</v>
      </c>
      <c r="AH21" s="153">
        <f>IFERROR(__xludf.DUMMYFUNCTION("TO_DATE(INT((AI21/(60*60*24))+""1/1/1970""))"),43488.0)</f>
        <v>43488</v>
      </c>
      <c r="AI21" s="152">
        <v>1.5482196E9</v>
      </c>
      <c r="AJ21" s="152">
        <v>98712.6547</v>
      </c>
      <c r="AK21" s="153">
        <f>IFERROR(__xludf.DUMMYFUNCTION("TO_DATE(INT((AL21/(60*60*24))+""1/1/1970""))"),43488.0)</f>
        <v>43488</v>
      </c>
      <c r="AL21" s="152">
        <v>1.5482196E9</v>
      </c>
      <c r="AM21" s="152">
        <v>100000.0</v>
      </c>
      <c r="AN21" s="153">
        <f>IFERROR(__xludf.DUMMYFUNCTION("TO_DATE(INT((AO21/(60*60*24))+""1/1/1970""))"),43484.0)</f>
        <v>43484</v>
      </c>
      <c r="AO21" s="152">
        <v>1.547865875E9</v>
      </c>
      <c r="AP21" s="152">
        <v>106620.6061</v>
      </c>
      <c r="AQ21" s="153">
        <f>IFERROR(__xludf.DUMMYFUNCTION("TO_DATE(INT((AR21/(60*60*24))+""1/1/1970""))"),42394.0)</f>
        <v>42394</v>
      </c>
      <c r="AR21" s="156">
        <v>1.453734E9</v>
      </c>
      <c r="AS21" s="156">
        <v>97770.7649</v>
      </c>
      <c r="AT21" s="156">
        <v>97889.3667</v>
      </c>
      <c r="AU21" s="152">
        <f t="shared" si="1"/>
        <v>98417.98</v>
      </c>
      <c r="AV21" s="152">
        <f t="shared" si="2"/>
        <v>25000</v>
      </c>
      <c r="AW21" s="152">
        <f t="shared" si="3"/>
        <v>98792.1858</v>
      </c>
      <c r="AX21" s="152">
        <f t="shared" si="4"/>
        <v>9982.5204</v>
      </c>
      <c r="AY21" s="152">
        <f t="shared" si="5"/>
        <v>100847.592</v>
      </c>
      <c r="AZ21" s="152">
        <f t="shared" si="6"/>
        <v>100000</v>
      </c>
      <c r="BA21" s="152" t="str">
        <f t="shared" si="7"/>
        <v>Column1.y</v>
      </c>
      <c r="BB21" s="152" t="str">
        <f t="shared" si="8"/>
        <v>Column1.y</v>
      </c>
      <c r="BC21" s="152" t="str">
        <f t="shared" si="9"/>
        <v>Column1.y</v>
      </c>
    </row>
    <row r="22">
      <c r="A22" s="156">
        <v>1.45286826E9</v>
      </c>
      <c r="B22" s="156">
        <v>100000.0</v>
      </c>
      <c r="D22" s="153">
        <f>IFERROR(__xludf.DUMMYFUNCTION("TO_DATE(INT((E22/(60*60*24))+""1/1/1970""))"),42395.0)</f>
        <v>42395</v>
      </c>
      <c r="E22" s="156">
        <v>1.4537844E9</v>
      </c>
      <c r="F22" s="156">
        <v>97770.7649</v>
      </c>
      <c r="H22" s="153">
        <f>IFERROR(__xludf.DUMMYFUNCTION("TO_DATE(INT((I22/(60*60*24))+""1/1/1970""))"),42395.0)</f>
        <v>42395</v>
      </c>
      <c r="I22" s="156">
        <v>1.4537844E9</v>
      </c>
      <c r="J22" s="156">
        <v>97715.1295</v>
      </c>
      <c r="L22" s="154">
        <v>42398.0</v>
      </c>
      <c r="M22" s="155">
        <v>98415.26</v>
      </c>
      <c r="O22" s="153">
        <f>IFERROR(__xludf.DUMMYFUNCTION("TO_DATE(INT((P22/(60*60*24))+""1/1/1970""))"),42394.0)</f>
        <v>42394</v>
      </c>
      <c r="P22" s="13">
        <v>1.45368E9</v>
      </c>
      <c r="Q22" s="13">
        <v>25000.0</v>
      </c>
      <c r="S22" s="153">
        <f>IFERROR(__xludf.DUMMYFUNCTION("TO_DATE(INT((T22/(60*60*24))+""1/1/1970""))"),42395.0)</f>
        <v>42395</v>
      </c>
      <c r="T22" s="156">
        <v>1.4537844E9</v>
      </c>
      <c r="U22" s="156">
        <v>98514.5692</v>
      </c>
      <c r="W22" s="153">
        <f>IFERROR(__xludf.DUMMYFUNCTION("TO_DATE(INT((X22/(60*60*24))+""1/1/1970""))"),42394.0)</f>
        <v>42394</v>
      </c>
      <c r="X22" s="152">
        <v>1.45368E9</v>
      </c>
      <c r="Y22" s="152">
        <v>9982.5204</v>
      </c>
      <c r="AA22" s="153">
        <f>IFERROR(__xludf.DUMMYFUNCTION("TO_DATE(INT((AB22/(60*60*24))+""1/1/1970""))"),42393.0)</f>
        <v>42393</v>
      </c>
      <c r="AB22" s="156">
        <v>1.4536764E9</v>
      </c>
      <c r="AC22" s="156">
        <v>100850.5227</v>
      </c>
      <c r="AE22" s="153">
        <f>IFERROR(__xludf.DUMMYFUNCTION("TO_DATE(INT((AF22/(60*60*24))+""1/1/1970""))"),42390.0)</f>
        <v>42390</v>
      </c>
      <c r="AF22" s="156">
        <v>1.4533488E9</v>
      </c>
      <c r="AG22" s="156">
        <v>100000.0</v>
      </c>
      <c r="AH22" s="153">
        <f>IFERROR(__xludf.DUMMYFUNCTION("TO_DATE(INT((AI22/(60*60*24))+""1/1/1970""))"),43489.0)</f>
        <v>43489</v>
      </c>
      <c r="AI22" s="152">
        <v>1.548306E9</v>
      </c>
      <c r="AJ22" s="152">
        <v>98505.6444</v>
      </c>
      <c r="AK22" s="153">
        <f>IFERROR(__xludf.DUMMYFUNCTION("TO_DATE(INT((AL22/(60*60*24))+""1/1/1970""))"),43489.0)</f>
        <v>43489</v>
      </c>
      <c r="AL22" s="152">
        <v>1.548306E9</v>
      </c>
      <c r="AM22" s="152">
        <v>100000.0</v>
      </c>
      <c r="AN22" s="153">
        <f>IFERROR(__xludf.DUMMYFUNCTION("TO_DATE(INT((AO22/(60*60*24))+""1/1/1970""))"),43485.0)</f>
        <v>43485</v>
      </c>
      <c r="AO22" s="152">
        <v>1.547946041E9</v>
      </c>
      <c r="AP22" s="152">
        <v>106620.6061</v>
      </c>
      <c r="AQ22" s="153">
        <f>IFERROR(__xludf.DUMMYFUNCTION("TO_DATE(INT((AR22/(60*60*24))+""1/1/1970""))"),42395.0)</f>
        <v>42395</v>
      </c>
      <c r="AR22" s="156">
        <v>1.4537844E9</v>
      </c>
      <c r="AS22" s="156">
        <v>97770.7649</v>
      </c>
      <c r="AT22" s="156">
        <v>97715.1295</v>
      </c>
      <c r="AU22" s="152">
        <f t="shared" si="1"/>
        <v>98118.36</v>
      </c>
      <c r="AV22" s="152">
        <f t="shared" si="2"/>
        <v>25000</v>
      </c>
      <c r="AW22" s="152">
        <f t="shared" si="3"/>
        <v>98514.5692</v>
      </c>
      <c r="AX22" s="152">
        <f t="shared" si="4"/>
        <v>9992.3332</v>
      </c>
      <c r="AY22" s="152">
        <f t="shared" si="5"/>
        <v>100841.801</v>
      </c>
      <c r="AZ22" s="152">
        <f t="shared" si="6"/>
        <v>100000</v>
      </c>
      <c r="BA22" s="152" t="str">
        <f t="shared" si="7"/>
        <v>Column1.y</v>
      </c>
      <c r="BB22" s="152" t="str">
        <f t="shared" si="8"/>
        <v>Column1.y</v>
      </c>
      <c r="BC22" s="152" t="str">
        <f t="shared" si="9"/>
        <v>Column1.y</v>
      </c>
    </row>
    <row r="23">
      <c r="A23" s="152">
        <v>1.4528916E9</v>
      </c>
      <c r="B23" s="152">
        <v>100000.0</v>
      </c>
      <c r="D23" s="153">
        <f>IFERROR(__xludf.DUMMYFUNCTION("TO_DATE(INT((E23/(60*60*24))+""1/1/1970""))"),42396.0)</f>
        <v>42396</v>
      </c>
      <c r="E23" s="152">
        <v>1.4538708E9</v>
      </c>
      <c r="F23" s="152">
        <v>97770.7649</v>
      </c>
      <c r="H23" s="153">
        <f>IFERROR(__xludf.DUMMYFUNCTION("TO_DATE(INT((I23/(60*60*24))+""1/1/1970""))"),42396.0)</f>
        <v>42396</v>
      </c>
      <c r="I23" s="152">
        <v>1.4538708E9</v>
      </c>
      <c r="J23" s="152">
        <v>97701.3125</v>
      </c>
      <c r="L23" s="154">
        <v>42401.0</v>
      </c>
      <c r="M23" s="155">
        <v>99823.98</v>
      </c>
      <c r="O23" s="153">
        <f>IFERROR(__xludf.DUMMYFUNCTION("TO_DATE(INT((P23/(60*60*24))+""1/1/1970""))"),42395.0)</f>
        <v>42395</v>
      </c>
      <c r="P23" s="13">
        <v>1.4538204E9</v>
      </c>
      <c r="Q23" s="13">
        <v>25000.0</v>
      </c>
      <c r="S23" s="153">
        <f>IFERROR(__xludf.DUMMYFUNCTION("TO_DATE(INT((T23/(60*60*24))+""1/1/1970""))"),42396.0)</f>
        <v>42396</v>
      </c>
      <c r="T23" s="152">
        <v>1.4538708E9</v>
      </c>
      <c r="U23" s="152">
        <v>99252.8273</v>
      </c>
      <c r="W23" s="153">
        <f>IFERROR(__xludf.DUMMYFUNCTION("TO_DATE(INT((X23/(60*60*24))+""1/1/1970""))"),42395.0)</f>
        <v>42395</v>
      </c>
      <c r="X23" s="156">
        <v>1.4538204E9</v>
      </c>
      <c r="Y23" s="156">
        <v>9992.3332</v>
      </c>
      <c r="AA23" s="153">
        <f>IFERROR(__xludf.DUMMYFUNCTION("TO_DATE(INT((AB23/(60*60*24))+""1/1/1970""))"),42394.0)</f>
        <v>42394</v>
      </c>
      <c r="AB23" s="152">
        <v>1.453716E9</v>
      </c>
      <c r="AC23" s="152">
        <v>100847.592</v>
      </c>
      <c r="AE23" s="153">
        <f>IFERROR(__xludf.DUMMYFUNCTION("TO_DATE(INT((AF23/(60*60*24))+""1/1/1970""))"),42391.0)</f>
        <v>42391</v>
      </c>
      <c r="AF23" s="152">
        <v>1.453428E9</v>
      </c>
      <c r="AG23" s="152">
        <v>100000.0</v>
      </c>
      <c r="AH23" s="153">
        <f>IFERROR(__xludf.DUMMYFUNCTION("TO_DATE(INT((AI23/(60*60*24))+""1/1/1970""))"),43490.0)</f>
        <v>43490</v>
      </c>
      <c r="AI23" s="152">
        <v>1.5483924E9</v>
      </c>
      <c r="AJ23" s="152">
        <v>98760.0322</v>
      </c>
      <c r="AK23" s="153">
        <f>IFERROR(__xludf.DUMMYFUNCTION("TO_DATE(INT((AL23/(60*60*24))+""1/1/1970""))"),43490.0)</f>
        <v>43490</v>
      </c>
      <c r="AL23" s="152">
        <v>1.5483924E9</v>
      </c>
      <c r="AM23" s="152">
        <v>100000.0</v>
      </c>
      <c r="AN23" s="153">
        <f>IFERROR(__xludf.DUMMYFUNCTION("TO_DATE(INT((AO23/(60*60*24))+""1/1/1970""))"),43486.0)</f>
        <v>43486</v>
      </c>
      <c r="AO23" s="152">
        <v>1.548044439E9</v>
      </c>
      <c r="AP23" s="152">
        <v>106620.6061</v>
      </c>
      <c r="AQ23" s="153">
        <f>IFERROR(__xludf.DUMMYFUNCTION("TO_DATE(INT((AR23/(60*60*24))+""1/1/1970""))"),42396.0)</f>
        <v>42396</v>
      </c>
      <c r="AR23" s="152">
        <v>1.4538708E9</v>
      </c>
      <c r="AS23" s="152">
        <v>97770.7649</v>
      </c>
      <c r="AT23" s="152">
        <v>97701.3125</v>
      </c>
      <c r="AU23" s="152">
        <f t="shared" si="1"/>
        <v>98951.5</v>
      </c>
      <c r="AV23" s="152">
        <f t="shared" si="2"/>
        <v>25000</v>
      </c>
      <c r="AW23" s="152">
        <f t="shared" si="3"/>
        <v>99252.8273</v>
      </c>
      <c r="AX23" s="152">
        <f t="shared" si="4"/>
        <v>9988.4434</v>
      </c>
      <c r="AY23" s="152">
        <f t="shared" si="5"/>
        <v>100853.1917</v>
      </c>
      <c r="AZ23" s="152">
        <f t="shared" si="6"/>
        <v>100000</v>
      </c>
      <c r="BA23" s="152" t="str">
        <f t="shared" si="7"/>
        <v>Column1.y</v>
      </c>
      <c r="BB23" s="152" t="str">
        <f t="shared" si="8"/>
        <v>Column1.y</v>
      </c>
      <c r="BC23" s="152" t="str">
        <f t="shared" si="9"/>
        <v>Column1.y</v>
      </c>
    </row>
    <row r="24">
      <c r="A24" s="156">
        <v>1.45321386E9</v>
      </c>
      <c r="B24" s="156">
        <v>100000.0</v>
      </c>
      <c r="D24" s="153">
        <f>IFERROR(__xludf.DUMMYFUNCTION("TO_DATE(INT((E24/(60*60*24))+""1/1/1970""))"),42397.0)</f>
        <v>42397</v>
      </c>
      <c r="E24" s="156">
        <v>1.4539572E9</v>
      </c>
      <c r="F24" s="156">
        <v>97770.7649</v>
      </c>
      <c r="H24" s="153">
        <f>IFERROR(__xludf.DUMMYFUNCTION("TO_DATE(INT((I24/(60*60*24))+""1/1/1970""))"),42397.0)</f>
        <v>42397</v>
      </c>
      <c r="I24" s="156">
        <v>1.4539572E9</v>
      </c>
      <c r="J24" s="156">
        <v>96904.5798</v>
      </c>
      <c r="L24" s="154">
        <v>42401.0</v>
      </c>
      <c r="M24" s="155">
        <v>99818.05</v>
      </c>
      <c r="O24" s="153">
        <f>IFERROR(__xludf.DUMMYFUNCTION("TO_DATE(INT((P24/(60*60*24))+""1/1/1970""))"),42396.0)</f>
        <v>42396</v>
      </c>
      <c r="P24" s="13">
        <v>1.4539068E9</v>
      </c>
      <c r="Q24" s="13">
        <v>25000.0</v>
      </c>
      <c r="S24" s="153">
        <f>IFERROR(__xludf.DUMMYFUNCTION("TO_DATE(INT((T24/(60*60*24))+""1/1/1970""))"),42397.0)</f>
        <v>42397</v>
      </c>
      <c r="T24" s="156">
        <v>1.4539572E9</v>
      </c>
      <c r="U24" s="156">
        <v>98793.2932</v>
      </c>
      <c r="W24" s="153">
        <f>IFERROR(__xludf.DUMMYFUNCTION("TO_DATE(INT((X24/(60*60*24))+""1/1/1970""))"),42396.0)</f>
        <v>42396</v>
      </c>
      <c r="X24" s="156">
        <v>1.4539068E9</v>
      </c>
      <c r="Y24" s="156">
        <v>9988.4434</v>
      </c>
      <c r="AA24" s="153">
        <f>IFERROR(__xludf.DUMMYFUNCTION("TO_DATE(INT((AB24/(60*60*24))+""1/1/1970""))"),42395.0)</f>
        <v>42395</v>
      </c>
      <c r="AB24" s="156">
        <v>1.4537952E9</v>
      </c>
      <c r="AC24" s="156">
        <v>100841.801</v>
      </c>
      <c r="AE24" s="153">
        <f>IFERROR(__xludf.DUMMYFUNCTION("TO_DATE(INT((AF24/(60*60*24))+""1/1/1970""))"),42392.0)</f>
        <v>42392</v>
      </c>
      <c r="AF24" s="156">
        <v>1.4535072E9</v>
      </c>
      <c r="AG24" s="156">
        <v>100000.0</v>
      </c>
      <c r="AH24" s="153">
        <f>IFERROR(__xludf.DUMMYFUNCTION("TO_DATE(INT((AI24/(60*60*24))+""1/1/1970""))"),43491.0)</f>
        <v>43491</v>
      </c>
      <c r="AI24" s="152">
        <v>1.5484788E9</v>
      </c>
      <c r="AJ24" s="152">
        <v>98641.9066</v>
      </c>
      <c r="AK24" s="153">
        <f>IFERROR(__xludf.DUMMYFUNCTION("TO_DATE(INT((AL24/(60*60*24))+""1/1/1970""))"),43491.0)</f>
        <v>43491</v>
      </c>
      <c r="AL24" s="152">
        <v>1.5484788E9</v>
      </c>
      <c r="AM24" s="152">
        <v>100000.0</v>
      </c>
      <c r="AN24" s="153">
        <f>IFERROR(__xludf.DUMMYFUNCTION("TO_DATE(INT((AO24/(60*60*24))+""1/1/1970""))"),43487.0)</f>
        <v>43487</v>
      </c>
      <c r="AO24" s="152">
        <v>1.548123903E9</v>
      </c>
      <c r="AP24" s="152">
        <v>106620.6061</v>
      </c>
      <c r="AQ24" s="153">
        <f>IFERROR(__xludf.DUMMYFUNCTION("TO_DATE(INT((AR24/(60*60*24))+""1/1/1970""))"),42397.0)</f>
        <v>42397</v>
      </c>
      <c r="AR24" s="156">
        <v>1.4539572E9</v>
      </c>
      <c r="AS24" s="156">
        <v>97770.7649</v>
      </c>
      <c r="AT24" s="156">
        <v>96904.5798</v>
      </c>
      <c r="AU24" s="152">
        <f t="shared" si="1"/>
        <v>98214.91</v>
      </c>
      <c r="AV24" s="152">
        <f t="shared" si="2"/>
        <v>25000</v>
      </c>
      <c r="AW24" s="152">
        <f t="shared" si="3"/>
        <v>98793.2932</v>
      </c>
      <c r="AX24" s="152">
        <f t="shared" si="4"/>
        <v>9988.8273</v>
      </c>
      <c r="AY24" s="152">
        <f t="shared" si="5"/>
        <v>100851.8926</v>
      </c>
      <c r="AZ24" s="152">
        <f t="shared" si="6"/>
        <v>99992.2229</v>
      </c>
      <c r="BA24" s="152" t="str">
        <f t="shared" si="7"/>
        <v>Column1.y</v>
      </c>
      <c r="BB24" s="152" t="str">
        <f t="shared" si="8"/>
        <v>Column1.y</v>
      </c>
      <c r="BC24" s="152" t="str">
        <f t="shared" si="9"/>
        <v>Column1.y</v>
      </c>
    </row>
    <row r="25">
      <c r="A25" s="152">
        <v>1.4532372E9</v>
      </c>
      <c r="B25" s="152">
        <v>100000.0</v>
      </c>
      <c r="D25" s="153">
        <f>IFERROR(__xludf.DUMMYFUNCTION("TO_DATE(INT((E25/(60*60*24))+""1/1/1970""))"),42398.0)</f>
        <v>42398</v>
      </c>
      <c r="E25" s="152">
        <v>1.4540436E9</v>
      </c>
      <c r="F25" s="152">
        <v>97770.7649</v>
      </c>
      <c r="H25" s="153">
        <f>IFERROR(__xludf.DUMMYFUNCTION("TO_DATE(INT((I25/(60*60*24))+""1/1/1970""))"),42398.0)</f>
        <v>42398</v>
      </c>
      <c r="I25" s="152">
        <v>1.4540436E9</v>
      </c>
      <c r="J25" s="152">
        <v>96624.4624</v>
      </c>
      <c r="L25" s="154">
        <v>42402.0</v>
      </c>
      <c r="M25" s="155">
        <v>100058.89</v>
      </c>
      <c r="O25" s="153">
        <f>IFERROR(__xludf.DUMMYFUNCTION("TO_DATE(INT((P25/(60*60*24))+""1/1/1970""))"),42397.0)</f>
        <v>42397</v>
      </c>
      <c r="P25" s="13">
        <v>1.4539932E9</v>
      </c>
      <c r="Q25" s="13">
        <v>25000.0</v>
      </c>
      <c r="S25" s="153">
        <f>IFERROR(__xludf.DUMMYFUNCTION("TO_DATE(INT((T25/(60*60*24))+""1/1/1970""))"),42398.0)</f>
        <v>42398</v>
      </c>
      <c r="T25" s="152">
        <v>1.4540436E9</v>
      </c>
      <c r="U25" s="152">
        <v>98762.5402</v>
      </c>
      <c r="W25" s="153">
        <f>IFERROR(__xludf.DUMMYFUNCTION("TO_DATE(INT((X25/(60*60*24))+""1/1/1970""))"),42397.0)</f>
        <v>42397</v>
      </c>
      <c r="X25" s="156">
        <v>1.4539932E9</v>
      </c>
      <c r="Y25" s="156">
        <v>9988.8273</v>
      </c>
      <c r="AA25" s="153">
        <f>IFERROR(__xludf.DUMMYFUNCTION("TO_DATE(INT((AB25/(60*60*24))+""1/1/1970""))"),42396.0)</f>
        <v>42396</v>
      </c>
      <c r="AB25" s="152">
        <v>1.4538744E9</v>
      </c>
      <c r="AC25" s="152">
        <v>100853.1917</v>
      </c>
      <c r="AE25" s="153">
        <f>IFERROR(__xludf.DUMMYFUNCTION("TO_DATE(INT((AF25/(60*60*24))+""1/1/1970""))"),42393.0)</f>
        <v>42393</v>
      </c>
      <c r="AF25" s="152">
        <v>1.4536764E9</v>
      </c>
      <c r="AG25" s="152">
        <v>100000.0</v>
      </c>
      <c r="AH25" s="153">
        <f>IFERROR(__xludf.DUMMYFUNCTION("TO_DATE(INT((AI25/(60*60*24))+""1/1/1970""))"),43493.0)</f>
        <v>43493</v>
      </c>
      <c r="AI25" s="156">
        <v>1.5486876E9</v>
      </c>
      <c r="AJ25" s="156">
        <v>98989.1488</v>
      </c>
      <c r="AK25" s="153">
        <f>IFERROR(__xludf.DUMMYFUNCTION("TO_DATE(INT((AL25/(60*60*24))+""1/1/1970""))"),43493.0)</f>
        <v>43493</v>
      </c>
      <c r="AL25" s="156">
        <v>1.5486876E9</v>
      </c>
      <c r="AM25" s="156">
        <v>100000.0</v>
      </c>
      <c r="AN25" s="153">
        <f>IFERROR(__xludf.DUMMYFUNCTION("TO_DATE(INT((AO25/(60*60*24))+""1/1/1970""))"),43488.0)</f>
        <v>43488</v>
      </c>
      <c r="AO25" s="152">
        <v>1.548203591E9</v>
      </c>
      <c r="AP25" s="152">
        <v>106225.4443</v>
      </c>
      <c r="AQ25" s="153">
        <f>IFERROR(__xludf.DUMMYFUNCTION("TO_DATE(INT((AR25/(60*60*24))+""1/1/1970""))"),42398.0)</f>
        <v>42398</v>
      </c>
      <c r="AR25" s="152">
        <v>1.4540436E9</v>
      </c>
      <c r="AS25" s="152">
        <v>97770.7649</v>
      </c>
      <c r="AT25" s="152">
        <v>96624.4624</v>
      </c>
      <c r="AU25" s="152">
        <f t="shared" si="1"/>
        <v>98415.26</v>
      </c>
      <c r="AV25" s="152">
        <f t="shared" si="2"/>
        <v>25000</v>
      </c>
      <c r="AW25" s="152">
        <f t="shared" si="3"/>
        <v>98762.5402</v>
      </c>
      <c r="AX25" s="152">
        <f t="shared" si="4"/>
        <v>9981.2814</v>
      </c>
      <c r="AY25" s="152">
        <f t="shared" si="5"/>
        <v>100855.8846</v>
      </c>
      <c r="AZ25" s="152">
        <f t="shared" si="6"/>
        <v>100296.9013</v>
      </c>
      <c r="BA25" s="152" t="str">
        <f t="shared" si="7"/>
        <v>Column1.y</v>
      </c>
      <c r="BB25" s="152" t="str">
        <f t="shared" si="8"/>
        <v>Column1.y</v>
      </c>
      <c r="BC25" s="152" t="str">
        <f t="shared" si="9"/>
        <v>Column1.y</v>
      </c>
    </row>
    <row r="26">
      <c r="A26" s="156">
        <v>1.45330026E9</v>
      </c>
      <c r="B26" s="156">
        <v>100000.0</v>
      </c>
      <c r="D26" s="153">
        <f>IFERROR(__xludf.DUMMYFUNCTION("TO_DATE(INT((E26/(60*60*24))+""1/1/1970""))"),42399.0)</f>
        <v>42399</v>
      </c>
      <c r="E26" s="156">
        <v>1.45413E9</v>
      </c>
      <c r="F26" s="156">
        <v>97770.7649</v>
      </c>
      <c r="H26" s="153">
        <f>IFERROR(__xludf.DUMMYFUNCTION("TO_DATE(INT((I26/(60*60*24))+""1/1/1970""))"),42399.0)</f>
        <v>42399</v>
      </c>
      <c r="I26" s="156">
        <v>1.45413E9</v>
      </c>
      <c r="J26" s="156">
        <v>97354.2553</v>
      </c>
      <c r="L26" s="154">
        <v>42403.0</v>
      </c>
      <c r="M26" s="155">
        <v>97466.45</v>
      </c>
      <c r="O26" s="153">
        <f>IFERROR(__xludf.DUMMYFUNCTION("TO_DATE(INT((P26/(60*60*24))+""1/1/1970""))"),42398.0)</f>
        <v>42398</v>
      </c>
      <c r="P26" s="13">
        <v>1.4540796E9</v>
      </c>
      <c r="Q26" s="13">
        <v>25000.0</v>
      </c>
      <c r="S26" s="153">
        <f>IFERROR(__xludf.DUMMYFUNCTION("TO_DATE(INT((T26/(60*60*24))+""1/1/1970""))"),42399.0)</f>
        <v>42399</v>
      </c>
      <c r="T26" s="156">
        <v>1.45413E9</v>
      </c>
      <c r="U26" s="156">
        <v>99566.0326</v>
      </c>
      <c r="W26" s="153">
        <f>IFERROR(__xludf.DUMMYFUNCTION("TO_DATE(INT((X26/(60*60*24))+""1/1/1970""))"),42398.0)</f>
        <v>42398</v>
      </c>
      <c r="X26" s="156">
        <v>1.4540796E9</v>
      </c>
      <c r="Y26" s="156">
        <v>9981.2814</v>
      </c>
      <c r="AA26" s="153">
        <f>IFERROR(__xludf.DUMMYFUNCTION("TO_DATE(INT((AB26/(60*60*24))+""1/1/1970""))"),42397.0)</f>
        <v>42397</v>
      </c>
      <c r="AB26" s="156">
        <v>1.4539536E9</v>
      </c>
      <c r="AC26" s="156">
        <v>100851.8926</v>
      </c>
      <c r="AE26" s="153">
        <f>IFERROR(__xludf.DUMMYFUNCTION("TO_DATE(INT((AF26/(60*60*24))+""1/1/1970""))"),42394.0)</f>
        <v>42394</v>
      </c>
      <c r="AF26" s="156">
        <v>1.453716E9</v>
      </c>
      <c r="AG26" s="156">
        <v>100000.0</v>
      </c>
      <c r="AH26" s="153">
        <f>IFERROR(__xludf.DUMMYFUNCTION("TO_DATE(INT((AI26/(60*60*24))+""1/1/1970""))"),43494.0)</f>
        <v>43494</v>
      </c>
      <c r="AI26" s="152">
        <v>1.548738E9</v>
      </c>
      <c r="AJ26" s="152">
        <v>98875.401</v>
      </c>
      <c r="AK26" s="153">
        <f>IFERROR(__xludf.DUMMYFUNCTION("TO_DATE(INT((AL26/(60*60*24))+""1/1/1970""))"),43494.0)</f>
        <v>43494</v>
      </c>
      <c r="AL26" s="152">
        <v>1.548738E9</v>
      </c>
      <c r="AM26" s="152">
        <v>100000.0</v>
      </c>
      <c r="AN26" s="153">
        <f>IFERROR(__xludf.DUMMYFUNCTION("TO_DATE(INT((AO26/(60*60*24))+""1/1/1970""))"),43489.0)</f>
        <v>43489</v>
      </c>
      <c r="AO26" s="156">
        <v>1.548299878E9</v>
      </c>
      <c r="AP26" s="156">
        <v>106396.3822</v>
      </c>
      <c r="AQ26" s="153">
        <f>IFERROR(__xludf.DUMMYFUNCTION("TO_DATE(INT((AR26/(60*60*24))+""1/1/1970""))"),42399.0)</f>
        <v>42399</v>
      </c>
      <c r="AR26" s="156">
        <v>1.45413E9</v>
      </c>
      <c r="AS26" s="156">
        <v>97770.7649</v>
      </c>
      <c r="AT26" s="156">
        <v>97354.2553</v>
      </c>
      <c r="AU26" s="152">
        <f t="shared" si="1"/>
        <v>98415.26</v>
      </c>
      <c r="AV26" s="152">
        <f t="shared" si="2"/>
        <v>25000</v>
      </c>
      <c r="AW26" s="152">
        <f t="shared" si="3"/>
        <v>99566.0326</v>
      </c>
      <c r="AX26" s="152">
        <f t="shared" si="4"/>
        <v>9980.5195</v>
      </c>
      <c r="AY26" s="152">
        <f t="shared" si="5"/>
        <v>100855.8846</v>
      </c>
      <c r="AZ26" s="152">
        <f t="shared" si="6"/>
        <v>99338.4912</v>
      </c>
      <c r="BA26" s="152" t="str">
        <f t="shared" si="7"/>
        <v>Column1.y</v>
      </c>
      <c r="BB26" s="152" t="str">
        <f t="shared" si="8"/>
        <v>Column1.y</v>
      </c>
      <c r="BC26" s="152" t="str">
        <f t="shared" si="9"/>
        <v>Column1.y</v>
      </c>
    </row>
    <row r="27">
      <c r="A27" s="152">
        <v>1.4533236E9</v>
      </c>
      <c r="B27" s="152">
        <v>100000.0</v>
      </c>
      <c r="D27" s="153">
        <f>IFERROR(__xludf.DUMMYFUNCTION("TO_DATE(INT((E27/(60*60*24))+""1/1/1970""))"),42401.0)</f>
        <v>42401</v>
      </c>
      <c r="E27" s="152">
        <v>1.4543388E9</v>
      </c>
      <c r="F27" s="152">
        <v>97770.7649</v>
      </c>
      <c r="H27" s="153">
        <f>IFERROR(__xludf.DUMMYFUNCTION("TO_DATE(INT((I27/(60*60*24))+""1/1/1970""))"),42401.0)</f>
        <v>42401</v>
      </c>
      <c r="I27" s="152">
        <v>1.4543388E9</v>
      </c>
      <c r="J27" s="152">
        <v>97354.2553</v>
      </c>
      <c r="L27" s="154">
        <v>42404.0</v>
      </c>
      <c r="M27" s="155">
        <v>97134.65</v>
      </c>
      <c r="O27" s="153">
        <f>IFERROR(__xludf.DUMMYFUNCTION("TO_DATE(INT((P27/(60*60*24))+""1/1/1970""))"),42399.0)</f>
        <v>42399</v>
      </c>
      <c r="P27" s="13">
        <v>1.454112E9</v>
      </c>
      <c r="Q27" s="13">
        <v>25000.0</v>
      </c>
      <c r="S27" s="153">
        <f>IFERROR(__xludf.DUMMYFUNCTION("TO_DATE(INT((T27/(60*60*24))+""1/1/1970""))"),42401.0)</f>
        <v>42401</v>
      </c>
      <c r="T27" s="152">
        <v>1.4543028E9</v>
      </c>
      <c r="U27" s="152">
        <v>99566.0326</v>
      </c>
      <c r="W27" s="153">
        <f>IFERROR(__xludf.DUMMYFUNCTION("TO_DATE(INT((X27/(60*60*24))+""1/1/1970""))"),42399.0)</f>
        <v>42399</v>
      </c>
      <c r="X27" s="156">
        <v>1.454112E9</v>
      </c>
      <c r="Y27" s="156">
        <v>9980.5195</v>
      </c>
      <c r="AA27" s="153">
        <f>IFERROR(__xludf.DUMMYFUNCTION("TO_DATE(INT((AB27/(60*60*24))+""1/1/1970""))"),42398.0)</f>
        <v>42398</v>
      </c>
      <c r="AB27" s="152">
        <v>1.4540328E9</v>
      </c>
      <c r="AC27" s="152">
        <v>100855.8846</v>
      </c>
      <c r="AE27" s="153">
        <f>IFERROR(__xludf.DUMMYFUNCTION("TO_DATE(INT((AF27/(60*60*24))+""1/1/1970""))"),42395.0)</f>
        <v>42395</v>
      </c>
      <c r="AF27" s="152">
        <v>1.4537952E9</v>
      </c>
      <c r="AG27" s="152">
        <v>100000.0</v>
      </c>
      <c r="AH27" s="153">
        <f>IFERROR(__xludf.DUMMYFUNCTION("TO_DATE(INT((AI27/(60*60*24))+""1/1/1970""))"),43495.0)</f>
        <v>43495</v>
      </c>
      <c r="AI27" s="152">
        <v>1.5488244E9</v>
      </c>
      <c r="AJ27" s="152">
        <v>99378.9607</v>
      </c>
      <c r="AK27" s="153">
        <f>IFERROR(__xludf.DUMMYFUNCTION("TO_DATE(INT((AL27/(60*60*24))+""1/1/1970""))"),43495.0)</f>
        <v>43495</v>
      </c>
      <c r="AL27" s="152">
        <v>1.5488244E9</v>
      </c>
      <c r="AM27" s="152">
        <v>100000.0</v>
      </c>
      <c r="AN27" s="153">
        <f>IFERROR(__xludf.DUMMYFUNCTION("TO_DATE(INT((AO27/(60*60*24))+""1/1/1970""))"),43490.0)</f>
        <v>43490</v>
      </c>
      <c r="AO27" s="156">
        <v>1.5483793E9</v>
      </c>
      <c r="AP27" s="156">
        <v>107816.2004</v>
      </c>
      <c r="AQ27" s="153">
        <f>IFERROR(__xludf.DUMMYFUNCTION("TO_DATE(INT((AR27/(60*60*24))+""1/1/1970""))"),42401.0)</f>
        <v>42401</v>
      </c>
      <c r="AR27" s="152">
        <v>1.4543388E9</v>
      </c>
      <c r="AS27" s="152">
        <v>97770.7649</v>
      </c>
      <c r="AT27" s="152">
        <v>97354.2553</v>
      </c>
      <c r="AU27" s="152">
        <f t="shared" si="1"/>
        <v>99823.98</v>
      </c>
      <c r="AV27" s="152">
        <f t="shared" si="2"/>
        <v>25000</v>
      </c>
      <c r="AW27" s="152">
        <f t="shared" si="3"/>
        <v>99566.0326</v>
      </c>
      <c r="AX27" s="152">
        <f t="shared" si="4"/>
        <v>9983.2442</v>
      </c>
      <c r="AY27" s="152">
        <f t="shared" si="5"/>
        <v>100856.2976</v>
      </c>
      <c r="AZ27" s="152">
        <f t="shared" si="6"/>
        <v>99292.7436</v>
      </c>
      <c r="BA27" s="152" t="str">
        <f t="shared" si="7"/>
        <v>Column1.y</v>
      </c>
      <c r="BB27" s="152" t="str">
        <f t="shared" si="8"/>
        <v>Column1.y</v>
      </c>
      <c r="BC27" s="152" t="str">
        <f t="shared" si="9"/>
        <v>Column1.y</v>
      </c>
    </row>
    <row r="28">
      <c r="A28" s="156">
        <v>1.45338666E9</v>
      </c>
      <c r="B28" s="156">
        <v>100000.0</v>
      </c>
      <c r="D28" s="153">
        <f>IFERROR(__xludf.DUMMYFUNCTION("TO_DATE(INT((E28/(60*60*24))+""1/1/1970""))"),42402.0)</f>
        <v>42402</v>
      </c>
      <c r="E28" s="152">
        <v>1.4543892E9</v>
      </c>
      <c r="F28" s="152">
        <v>97770.7649</v>
      </c>
      <c r="H28" s="153">
        <f>IFERROR(__xludf.DUMMYFUNCTION("TO_DATE(INT((I28/(60*60*24))+""1/1/1970""))"),42402.0)</f>
        <v>42402</v>
      </c>
      <c r="I28" s="152">
        <v>1.4543892E9</v>
      </c>
      <c r="J28" s="152">
        <v>97664.3752</v>
      </c>
      <c r="L28" s="154">
        <v>42405.0</v>
      </c>
      <c r="M28" s="155">
        <v>97161.69</v>
      </c>
      <c r="O28" s="153">
        <f>IFERROR(__xludf.DUMMYFUNCTION("TO_DATE(INT((P28/(60*60*24))+""1/1/1970""))"),42401.0)</f>
        <v>42401</v>
      </c>
      <c r="P28" s="13">
        <v>1.4542848E9</v>
      </c>
      <c r="Q28" s="13">
        <v>25000.0</v>
      </c>
      <c r="S28" s="153">
        <f>IFERROR(__xludf.DUMMYFUNCTION("TO_DATE(INT((T28/(60*60*24))+""1/1/1970""))"),42402.0)</f>
        <v>42402</v>
      </c>
      <c r="T28" s="156">
        <v>1.4543892E9</v>
      </c>
      <c r="U28" s="156">
        <v>99468.1931</v>
      </c>
      <c r="W28" s="153">
        <f>IFERROR(__xludf.DUMMYFUNCTION("TO_DATE(INT((X28/(60*60*24))+""1/1/1970""))"),42401.0)</f>
        <v>42401</v>
      </c>
      <c r="X28" s="152">
        <v>1.4542848E9</v>
      </c>
      <c r="Y28" s="152">
        <v>9983.2442</v>
      </c>
      <c r="AA28" s="153">
        <f>IFERROR(__xludf.DUMMYFUNCTION("TO_DATE(INT((AB28/(60*60*24))+""1/1/1970""))"),42400.0)</f>
        <v>42400</v>
      </c>
      <c r="AB28" s="156">
        <v>1.4542812E9</v>
      </c>
      <c r="AC28" s="156">
        <v>100859.7551</v>
      </c>
      <c r="AE28" s="153">
        <f>IFERROR(__xludf.DUMMYFUNCTION("TO_DATE(INT((AF28/(60*60*24))+""1/1/1970""))"),42396.0)</f>
        <v>42396</v>
      </c>
      <c r="AF28" s="156">
        <v>1.4538744E9</v>
      </c>
      <c r="AG28" s="156">
        <v>100000.0</v>
      </c>
      <c r="AH28" s="153">
        <f>IFERROR(__xludf.DUMMYFUNCTION("TO_DATE(INT((AI28/(60*60*24))+""1/1/1970""))"),43496.0)</f>
        <v>43496</v>
      </c>
      <c r="AI28" s="152">
        <v>1.5489108E9</v>
      </c>
      <c r="AJ28" s="152">
        <v>100641.2124</v>
      </c>
      <c r="AK28" s="153">
        <f>IFERROR(__xludf.DUMMYFUNCTION("TO_DATE(INT((AL28/(60*60*24))+""1/1/1970""))"),43496.0)</f>
        <v>43496</v>
      </c>
      <c r="AL28" s="152">
        <v>1.5489108E9</v>
      </c>
      <c r="AM28" s="152">
        <v>100000.0</v>
      </c>
      <c r="AN28" s="153">
        <f>IFERROR(__xludf.DUMMYFUNCTION("TO_DATE(INT((AO28/(60*60*24))+""1/1/1970""))"),43491.0)</f>
        <v>43491</v>
      </c>
      <c r="AO28" s="152">
        <v>1.548474263E9</v>
      </c>
      <c r="AP28" s="152">
        <v>107505.5245</v>
      </c>
      <c r="AQ28" s="153">
        <f>IFERROR(__xludf.DUMMYFUNCTION("TO_DATE(INT((AR28/(60*60*24))+""1/1/1970""))"),42402.0)</f>
        <v>42402</v>
      </c>
      <c r="AR28" s="152">
        <v>1.4543892E9</v>
      </c>
      <c r="AS28" s="152">
        <v>97770.7649</v>
      </c>
      <c r="AT28" s="152">
        <v>97664.3752</v>
      </c>
      <c r="AU28" s="152">
        <f t="shared" si="1"/>
        <v>100058.89</v>
      </c>
      <c r="AV28" s="152">
        <f t="shared" si="2"/>
        <v>24988.7676</v>
      </c>
      <c r="AW28" s="152">
        <f t="shared" si="3"/>
        <v>99468.1931</v>
      </c>
      <c r="AX28" s="152">
        <f t="shared" si="4"/>
        <v>9980.7965</v>
      </c>
      <c r="AY28" s="152">
        <f t="shared" si="5"/>
        <v>100857.8401</v>
      </c>
      <c r="AZ28" s="152">
        <f t="shared" si="6"/>
        <v>99935.0386</v>
      </c>
      <c r="BA28" s="152" t="str">
        <f t="shared" si="7"/>
        <v>Column1.y</v>
      </c>
      <c r="BB28" s="152" t="str">
        <f t="shared" si="8"/>
        <v>Column1.y</v>
      </c>
      <c r="BC28" s="152" t="str">
        <f t="shared" si="9"/>
        <v>Column1.y</v>
      </c>
    </row>
    <row r="29">
      <c r="A29" s="152">
        <v>1.45341E9</v>
      </c>
      <c r="B29" s="152">
        <v>100000.0</v>
      </c>
      <c r="D29" s="153">
        <f>IFERROR(__xludf.DUMMYFUNCTION("TO_DATE(INT((E29/(60*60*24))+""1/1/1970""))"),42403.0)</f>
        <v>42403</v>
      </c>
      <c r="E29" s="156">
        <v>1.4544756E9</v>
      </c>
      <c r="F29" s="156">
        <v>97770.7649</v>
      </c>
      <c r="H29" s="153">
        <f>IFERROR(__xludf.DUMMYFUNCTION("TO_DATE(INT((I29/(60*60*24))+""1/1/1970""))"),42403.0)</f>
        <v>42403</v>
      </c>
      <c r="I29" s="156">
        <v>1.4544756E9</v>
      </c>
      <c r="J29" s="156">
        <v>95916.0667</v>
      </c>
      <c r="L29" s="154">
        <v>42408.0</v>
      </c>
      <c r="M29" s="155">
        <v>93353.91</v>
      </c>
      <c r="O29" s="153">
        <f>IFERROR(__xludf.DUMMYFUNCTION("TO_DATE(INT((P29/(60*60*24))+""1/1/1970""))"),42402.0)</f>
        <v>42402</v>
      </c>
      <c r="P29" s="13">
        <v>1.4544252E9</v>
      </c>
      <c r="Q29" s="13">
        <v>24988.7676</v>
      </c>
      <c r="S29" s="153">
        <f>IFERROR(__xludf.DUMMYFUNCTION("TO_DATE(INT((T29/(60*60*24))+""1/1/1970""))"),42403.0)</f>
        <v>42403</v>
      </c>
      <c r="T29" s="152">
        <v>1.4544756E9</v>
      </c>
      <c r="U29" s="152">
        <v>99689.3837</v>
      </c>
      <c r="W29" s="153">
        <f>IFERROR(__xludf.DUMMYFUNCTION("TO_DATE(INT((X29/(60*60*24))+""1/1/1970""))"),42402.0)</f>
        <v>42402</v>
      </c>
      <c r="X29" s="156">
        <v>1.4544252E9</v>
      </c>
      <c r="Y29" s="156">
        <v>9980.7965</v>
      </c>
      <c r="AA29" s="153">
        <f>IFERROR(__xludf.DUMMYFUNCTION("TO_DATE(INT((AB29/(60*60*24))+""1/1/1970""))"),42401.0)</f>
        <v>42401</v>
      </c>
      <c r="AB29" s="152">
        <v>1.4543208E9</v>
      </c>
      <c r="AC29" s="152">
        <v>100856.2976</v>
      </c>
      <c r="AE29" s="153">
        <f>IFERROR(__xludf.DUMMYFUNCTION("TO_DATE(INT((AF29/(60*60*24))+""1/1/1970""))"),42397.0)</f>
        <v>42397</v>
      </c>
      <c r="AF29" s="152">
        <v>1.4539536E9</v>
      </c>
      <c r="AG29" s="152">
        <v>99992.2229</v>
      </c>
      <c r="AH29" s="153">
        <f>IFERROR(__xludf.DUMMYFUNCTION("TO_DATE(INT((AI29/(60*60*24))+""1/1/1970""))"),43497.0)</f>
        <v>43497</v>
      </c>
      <c r="AI29" s="152">
        <v>1.5489972E9</v>
      </c>
      <c r="AJ29" s="152">
        <v>100816.5802</v>
      </c>
      <c r="AK29" s="153">
        <f>IFERROR(__xludf.DUMMYFUNCTION("TO_DATE(INT((AL29/(60*60*24))+""1/1/1970""))"),43497.0)</f>
        <v>43497</v>
      </c>
      <c r="AL29" s="152">
        <v>1.5489972E9</v>
      </c>
      <c r="AM29" s="152">
        <v>100071.6</v>
      </c>
      <c r="AN29" s="153">
        <f>IFERROR(__xludf.DUMMYFUNCTION("TO_DATE(INT((AO29/(60*60*24))+""1/1/1970""))"),43492.0)</f>
        <v>43492</v>
      </c>
      <c r="AO29" s="152">
        <v>1.548554649E9</v>
      </c>
      <c r="AP29" s="152">
        <v>107505.5245</v>
      </c>
      <c r="AQ29" s="153">
        <f>IFERROR(__xludf.DUMMYFUNCTION("TO_DATE(INT((AR29/(60*60*24))+""1/1/1970""))"),42403.0)</f>
        <v>42403</v>
      </c>
      <c r="AR29" s="156">
        <v>1.4544756E9</v>
      </c>
      <c r="AS29" s="156">
        <v>97770.7649</v>
      </c>
      <c r="AT29" s="156">
        <v>95916.0667</v>
      </c>
      <c r="AU29" s="152">
        <f t="shared" si="1"/>
        <v>97466.45</v>
      </c>
      <c r="AV29" s="152">
        <f t="shared" si="2"/>
        <v>25020.5297</v>
      </c>
      <c r="AW29" s="152">
        <f t="shared" si="3"/>
        <v>99689.3837</v>
      </c>
      <c r="AX29" s="152">
        <f t="shared" si="4"/>
        <v>9985.4708</v>
      </c>
      <c r="AY29" s="152">
        <f t="shared" si="5"/>
        <v>100853.7949</v>
      </c>
      <c r="AZ29" s="152">
        <f t="shared" si="6"/>
        <v>100142.2747</v>
      </c>
      <c r="BA29" s="152" t="str">
        <f t="shared" si="7"/>
        <v>Column1.y</v>
      </c>
      <c r="BB29" s="152" t="str">
        <f t="shared" si="8"/>
        <v>Column1.y</v>
      </c>
      <c r="BC29" s="152" t="str">
        <f t="shared" si="9"/>
        <v>Column1.y</v>
      </c>
    </row>
    <row r="30">
      <c r="A30" s="156">
        <v>1.45347306E9</v>
      </c>
      <c r="B30" s="156">
        <v>100000.0</v>
      </c>
      <c r="D30" s="153">
        <f>IFERROR(__xludf.DUMMYFUNCTION("TO_DATE(INT((E30/(60*60*24))+""1/1/1970""))"),42404.0)</f>
        <v>42404</v>
      </c>
      <c r="E30" s="152">
        <v>1.454562E9</v>
      </c>
      <c r="F30" s="152">
        <v>97770.7649</v>
      </c>
      <c r="H30" s="153">
        <f>IFERROR(__xludf.DUMMYFUNCTION("TO_DATE(INT((I30/(60*60*24))+""1/1/1970""))"),42404.0)</f>
        <v>42404</v>
      </c>
      <c r="I30" s="152">
        <v>1.454562E9</v>
      </c>
      <c r="J30" s="152">
        <v>95180.2894</v>
      </c>
      <c r="L30" s="154">
        <v>42409.0</v>
      </c>
      <c r="M30" s="155">
        <v>91599.05</v>
      </c>
      <c r="O30" s="153">
        <f>IFERROR(__xludf.DUMMYFUNCTION("TO_DATE(INT((P30/(60*60*24))+""1/1/1970""))"),42403.0)</f>
        <v>42403</v>
      </c>
      <c r="P30" s="13">
        <v>1.4545116E9</v>
      </c>
      <c r="Q30" s="13">
        <v>25020.5297</v>
      </c>
      <c r="S30" s="153">
        <f>IFERROR(__xludf.DUMMYFUNCTION("TO_DATE(INT((T30/(60*60*24))+""1/1/1970""))"),42404.0)</f>
        <v>42404</v>
      </c>
      <c r="T30" s="156">
        <v>1.454562E9</v>
      </c>
      <c r="U30" s="156">
        <v>99698.6668</v>
      </c>
      <c r="W30" s="153">
        <f>IFERROR(__xludf.DUMMYFUNCTION("TO_DATE(INT((X30/(60*60*24))+""1/1/1970""))"),42403.0)</f>
        <v>42403</v>
      </c>
      <c r="X30" s="156">
        <v>1.4545116E9</v>
      </c>
      <c r="Y30" s="156">
        <v>9985.4708</v>
      </c>
      <c r="AA30" s="153">
        <f>IFERROR(__xludf.DUMMYFUNCTION("TO_DATE(INT((AB30/(60*60*24))+""1/1/1970""))"),42402.0)</f>
        <v>42402</v>
      </c>
      <c r="AB30" s="156">
        <v>1.4544E9</v>
      </c>
      <c r="AC30" s="156">
        <v>100857.8401</v>
      </c>
      <c r="AE30" s="153">
        <f>IFERROR(__xludf.DUMMYFUNCTION("TO_DATE(INT((AF30/(60*60*24))+""1/1/1970""))"),42398.0)</f>
        <v>42398</v>
      </c>
      <c r="AF30" s="156">
        <v>1.4540328E9</v>
      </c>
      <c r="AG30" s="156">
        <v>100296.9013</v>
      </c>
      <c r="AH30" s="153">
        <f>IFERROR(__xludf.DUMMYFUNCTION("TO_DATE(INT((AI30/(60*60*24))+""1/1/1970""))"),43498.0)</f>
        <v>43498</v>
      </c>
      <c r="AI30" s="152">
        <v>1.5490836E9</v>
      </c>
      <c r="AJ30" s="152">
        <v>101537.4191</v>
      </c>
      <c r="AK30" s="153">
        <f>IFERROR(__xludf.DUMMYFUNCTION("TO_DATE(INT((AL30/(60*60*24))+""1/1/1970""))"),43498.0)</f>
        <v>43498</v>
      </c>
      <c r="AL30" s="152">
        <v>1.5490836E9</v>
      </c>
      <c r="AM30" s="152">
        <v>100006.92</v>
      </c>
      <c r="AN30" s="153">
        <f>IFERROR(__xludf.DUMMYFUNCTION("TO_DATE(INT((AO30/(60*60*24))+""1/1/1970""))"),43493.0)</f>
        <v>43493</v>
      </c>
      <c r="AO30" s="152">
        <v>1.548634792E9</v>
      </c>
      <c r="AP30" s="152">
        <v>107505.5245</v>
      </c>
      <c r="AQ30" s="153">
        <f>IFERROR(__xludf.DUMMYFUNCTION("TO_DATE(INT((AR30/(60*60*24))+""1/1/1970""))"),42404.0)</f>
        <v>42404</v>
      </c>
      <c r="AR30" s="152">
        <v>1.454562E9</v>
      </c>
      <c r="AS30" s="152">
        <v>97770.7649</v>
      </c>
      <c r="AT30" s="152">
        <v>95180.2894</v>
      </c>
      <c r="AU30" s="152">
        <f t="shared" si="1"/>
        <v>97134.65</v>
      </c>
      <c r="AV30" s="152">
        <f t="shared" si="2"/>
        <v>24850.9334</v>
      </c>
      <c r="AW30" s="152">
        <f t="shared" si="3"/>
        <v>99698.6668</v>
      </c>
      <c r="AX30" s="152">
        <f t="shared" si="4"/>
        <v>9989.2518</v>
      </c>
      <c r="AY30" s="152">
        <f t="shared" si="5"/>
        <v>100869.5902</v>
      </c>
      <c r="AZ30" s="152">
        <f t="shared" si="6"/>
        <v>101737.0326</v>
      </c>
      <c r="BA30" s="152" t="str">
        <f t="shared" si="7"/>
        <v>Column1.y</v>
      </c>
      <c r="BB30" s="152" t="str">
        <f t="shared" si="8"/>
        <v>Column1.y</v>
      </c>
      <c r="BC30" s="152" t="str">
        <f t="shared" si="9"/>
        <v>Column1.y</v>
      </c>
    </row>
    <row r="31">
      <c r="A31" s="152">
        <v>1.4534964E9</v>
      </c>
      <c r="B31" s="152">
        <v>100000.0</v>
      </c>
      <c r="D31" s="153">
        <f>IFERROR(__xludf.DUMMYFUNCTION("TO_DATE(INT((E31/(60*60*24))+""1/1/1970""))"),42405.0)</f>
        <v>42405</v>
      </c>
      <c r="E31" s="156">
        <v>1.4546484E9</v>
      </c>
      <c r="F31" s="156">
        <v>97770.7649</v>
      </c>
      <c r="H31" s="153">
        <f>IFERROR(__xludf.DUMMYFUNCTION("TO_DATE(INT((I31/(60*60*24))+""1/1/1970""))"),42405.0)</f>
        <v>42405</v>
      </c>
      <c r="I31" s="156">
        <v>1.4546484E9</v>
      </c>
      <c r="J31" s="156">
        <v>93784.646</v>
      </c>
      <c r="L31" s="154">
        <v>42410.0</v>
      </c>
      <c r="M31" s="155">
        <v>91312.25</v>
      </c>
      <c r="O31" s="153">
        <f>IFERROR(__xludf.DUMMYFUNCTION("TO_DATE(INT((P31/(60*60*24))+""1/1/1970""))"),42404.0)</f>
        <v>42404</v>
      </c>
      <c r="P31" s="13">
        <v>1.454598E9</v>
      </c>
      <c r="Q31" s="13">
        <v>24850.9334</v>
      </c>
      <c r="S31" s="153">
        <f>IFERROR(__xludf.DUMMYFUNCTION("TO_DATE(INT((T31/(60*60*24))+""1/1/1970""))"),42405.0)</f>
        <v>42405</v>
      </c>
      <c r="T31" s="152">
        <v>1.4546484E9</v>
      </c>
      <c r="U31" s="152">
        <v>99769.6494</v>
      </c>
      <c r="W31" s="153">
        <f>IFERROR(__xludf.DUMMYFUNCTION("TO_DATE(INT((X31/(60*60*24))+""1/1/1970""))"),42404.0)</f>
        <v>42404</v>
      </c>
      <c r="X31" s="156">
        <v>1.454598E9</v>
      </c>
      <c r="Y31" s="156">
        <v>9989.2518</v>
      </c>
      <c r="AA31" s="153">
        <f>IFERROR(__xludf.DUMMYFUNCTION("TO_DATE(INT((AB31/(60*60*24))+""1/1/1970""))"),42403.0)</f>
        <v>42403</v>
      </c>
      <c r="AB31" s="152">
        <v>1.4544792E9</v>
      </c>
      <c r="AC31" s="152">
        <v>100853.7949</v>
      </c>
      <c r="AE31" s="153">
        <f>IFERROR(__xludf.DUMMYFUNCTION("TO_DATE(INT((AF31/(60*60*24))+""1/1/1970""))"),42399.0)</f>
        <v>42399</v>
      </c>
      <c r="AF31" s="152">
        <v>1.454112E9</v>
      </c>
      <c r="AG31" s="152">
        <v>99338.4912</v>
      </c>
      <c r="AH31" s="153">
        <f>IFERROR(__xludf.DUMMYFUNCTION("TO_DATE(INT((AI31/(60*60*24))+""1/1/1970""))"),43500.0)</f>
        <v>43500</v>
      </c>
      <c r="AI31" s="156">
        <v>1.5492924E9</v>
      </c>
      <c r="AJ31" s="156">
        <v>101365.3809</v>
      </c>
      <c r="AK31" s="153">
        <f>IFERROR(__xludf.DUMMYFUNCTION("TO_DATE(INT((AL31/(60*60*24))+""1/1/1970""))"),43500.0)</f>
        <v>43500</v>
      </c>
      <c r="AL31" s="156">
        <v>1.5492924E9</v>
      </c>
      <c r="AM31" s="156">
        <v>100006.92</v>
      </c>
      <c r="AN31" s="153">
        <f>IFERROR(__xludf.DUMMYFUNCTION("TO_DATE(INT((AO31/(60*60*24))+""1/1/1970""))"),43494.0)</f>
        <v>43494</v>
      </c>
      <c r="AO31" s="156">
        <v>1.548730598E9</v>
      </c>
      <c r="AP31" s="156">
        <v>106228.4473</v>
      </c>
      <c r="AQ31" s="153">
        <f>IFERROR(__xludf.DUMMYFUNCTION("TO_DATE(INT((AR31/(60*60*24))+""1/1/1970""))"),42405.0)</f>
        <v>42405</v>
      </c>
      <c r="AR31" s="156">
        <v>1.4546484E9</v>
      </c>
      <c r="AS31" s="156">
        <v>97770.7649</v>
      </c>
      <c r="AT31" s="156">
        <v>93784.646</v>
      </c>
      <c r="AU31" s="152">
        <f t="shared" si="1"/>
        <v>97161.69</v>
      </c>
      <c r="AV31" s="152">
        <f t="shared" si="2"/>
        <v>24842.8122</v>
      </c>
      <c r="AW31" s="152">
        <f t="shared" si="3"/>
        <v>99769.6494</v>
      </c>
      <c r="AX31" s="152">
        <f t="shared" si="4"/>
        <v>9983.4486</v>
      </c>
      <c r="AY31" s="152">
        <f t="shared" si="5"/>
        <v>100868.4526</v>
      </c>
      <c r="AZ31" s="152">
        <f t="shared" si="6"/>
        <v>102711.4543</v>
      </c>
      <c r="BA31" s="152" t="str">
        <f t="shared" si="7"/>
        <v>Column1.y</v>
      </c>
      <c r="BB31" s="152" t="str">
        <f t="shared" si="8"/>
        <v>Column1.y</v>
      </c>
      <c r="BC31" s="152" t="str">
        <f t="shared" si="9"/>
        <v>Column1.y</v>
      </c>
    </row>
    <row r="32">
      <c r="A32" s="156">
        <v>1.45373226E9</v>
      </c>
      <c r="B32" s="156">
        <v>100000.0</v>
      </c>
      <c r="D32" s="153">
        <f>IFERROR(__xludf.DUMMYFUNCTION("TO_DATE(INT((E32/(60*60*24))+""1/1/1970""))"),42406.0)</f>
        <v>42406</v>
      </c>
      <c r="E32" s="152">
        <v>1.4547348E9</v>
      </c>
      <c r="F32" s="152">
        <v>97770.7649</v>
      </c>
      <c r="H32" s="153">
        <f>IFERROR(__xludf.DUMMYFUNCTION("TO_DATE(INT((I32/(60*60*24))+""1/1/1970""))"),42406.0)</f>
        <v>42406</v>
      </c>
      <c r="I32" s="152">
        <v>1.4547348E9</v>
      </c>
      <c r="J32" s="152">
        <v>91397.048</v>
      </c>
      <c r="L32" s="154">
        <v>42411.0</v>
      </c>
      <c r="M32" s="155">
        <v>91661.09</v>
      </c>
      <c r="O32" s="153">
        <f>IFERROR(__xludf.DUMMYFUNCTION("TO_DATE(INT((P32/(60*60*24))+""1/1/1970""))"),42405.0)</f>
        <v>42405</v>
      </c>
      <c r="P32" s="13">
        <v>1.4546844E9</v>
      </c>
      <c r="Q32" s="13">
        <v>24842.8122</v>
      </c>
      <c r="S32" s="153">
        <f>IFERROR(__xludf.DUMMYFUNCTION("TO_DATE(INT((T32/(60*60*24))+""1/1/1970""))"),42406.0)</f>
        <v>42406</v>
      </c>
      <c r="T32" s="156">
        <v>1.4547348E9</v>
      </c>
      <c r="U32" s="156">
        <v>99701.7477</v>
      </c>
      <c r="W32" s="153">
        <f>IFERROR(__xludf.DUMMYFUNCTION("TO_DATE(INT((X32/(60*60*24))+""1/1/1970""))"),42405.0)</f>
        <v>42405</v>
      </c>
      <c r="X32" s="156">
        <v>1.4546844E9</v>
      </c>
      <c r="Y32" s="156">
        <v>9983.4486</v>
      </c>
      <c r="AA32" s="153">
        <f>IFERROR(__xludf.DUMMYFUNCTION("TO_DATE(INT((AB32/(60*60*24))+""1/1/1970""))"),42404.0)</f>
        <v>42404</v>
      </c>
      <c r="AB32" s="156">
        <v>1.4545584E9</v>
      </c>
      <c r="AC32" s="156">
        <v>100869.5902</v>
      </c>
      <c r="AE32" s="153">
        <f>IFERROR(__xludf.DUMMYFUNCTION("TO_DATE(INT((AF32/(60*60*24))+""1/1/1970""))"),42400.0)</f>
        <v>42400</v>
      </c>
      <c r="AF32" s="156">
        <v>1.4542812E9</v>
      </c>
      <c r="AG32" s="156">
        <v>99338.4912</v>
      </c>
      <c r="AH32" s="153">
        <f>IFERROR(__xludf.DUMMYFUNCTION("TO_DATE(INT((AI32/(60*60*24))+""1/1/1970""))"),43501.0)</f>
        <v>43501</v>
      </c>
      <c r="AI32" s="152">
        <v>1.5493428E9</v>
      </c>
      <c r="AJ32" s="152">
        <v>102272.1372</v>
      </c>
      <c r="AK32" s="153">
        <f>IFERROR(__xludf.DUMMYFUNCTION("TO_DATE(INT((AL32/(60*60*24))+""1/1/1970""))"),43501.0)</f>
        <v>43501</v>
      </c>
      <c r="AL32" s="152">
        <v>1.5493428E9</v>
      </c>
      <c r="AM32" s="152">
        <v>100240.56</v>
      </c>
      <c r="AN32" s="153">
        <f>IFERROR(__xludf.DUMMYFUNCTION("TO_DATE(INT((AO32/(60*60*24))+""1/1/1970""))"),43495.0)</f>
        <v>43495</v>
      </c>
      <c r="AO32" s="156">
        <v>1.548810284E9</v>
      </c>
      <c r="AP32" s="156">
        <v>106396.1307</v>
      </c>
      <c r="AQ32" s="153">
        <f>IFERROR(__xludf.DUMMYFUNCTION("TO_DATE(INT((AR32/(60*60*24))+""1/1/1970""))"),42406.0)</f>
        <v>42406</v>
      </c>
      <c r="AR32" s="152">
        <v>1.4547348E9</v>
      </c>
      <c r="AS32" s="152">
        <v>97770.7649</v>
      </c>
      <c r="AT32" s="152">
        <v>91397.048</v>
      </c>
      <c r="AU32" s="152">
        <f t="shared" si="1"/>
        <v>97161.69</v>
      </c>
      <c r="AV32" s="152">
        <f t="shared" si="2"/>
        <v>24860.3841</v>
      </c>
      <c r="AW32" s="152">
        <f t="shared" si="3"/>
        <v>99701.7477</v>
      </c>
      <c r="AX32" s="152">
        <f t="shared" si="4"/>
        <v>9983.6798</v>
      </c>
      <c r="AY32" s="152">
        <f t="shared" si="5"/>
        <v>100868.4526</v>
      </c>
      <c r="AZ32" s="152">
        <f t="shared" si="6"/>
        <v>102334.4949</v>
      </c>
      <c r="BA32" s="152" t="str">
        <f t="shared" si="7"/>
        <v>Column1.y</v>
      </c>
      <c r="BB32" s="152" t="str">
        <f t="shared" si="8"/>
        <v>Column1.y</v>
      </c>
      <c r="BC32" s="152" t="str">
        <f t="shared" si="9"/>
        <v>Column1.y</v>
      </c>
    </row>
    <row r="33">
      <c r="A33" s="152">
        <v>1.4537556E9</v>
      </c>
      <c r="B33" s="152">
        <v>100000.0</v>
      </c>
      <c r="D33" s="153">
        <f>IFERROR(__xludf.DUMMYFUNCTION("TO_DATE(INT((E33/(60*60*24))+""1/1/1970""))"),42408.0)</f>
        <v>42408</v>
      </c>
      <c r="E33" s="156">
        <v>1.4549436E9</v>
      </c>
      <c r="F33" s="156">
        <v>97770.7649</v>
      </c>
      <c r="H33" s="153">
        <f>IFERROR(__xludf.DUMMYFUNCTION("TO_DATE(INT((I33/(60*60*24))+""1/1/1970""))"),42408.0)</f>
        <v>42408</v>
      </c>
      <c r="I33" s="156">
        <v>1.4549436E9</v>
      </c>
      <c r="J33" s="156">
        <v>91397.048</v>
      </c>
      <c r="L33" s="154">
        <v>42412.0</v>
      </c>
      <c r="M33" s="155">
        <v>91249.09</v>
      </c>
      <c r="O33" s="153">
        <f>IFERROR(__xludf.DUMMYFUNCTION("TO_DATE(INT((P33/(60*60*24))+""1/1/1970""))"),42406.0)</f>
        <v>42406</v>
      </c>
      <c r="P33" s="13">
        <v>1.4547168E9</v>
      </c>
      <c r="Q33" s="13">
        <v>24860.3841</v>
      </c>
      <c r="S33" s="153">
        <f>IFERROR(__xludf.DUMMYFUNCTION("TO_DATE(INT((T33/(60*60*24))+""1/1/1970""))"),42408.0)</f>
        <v>42408</v>
      </c>
      <c r="T33" s="152">
        <v>1.4549436E9</v>
      </c>
      <c r="U33" s="152">
        <v>99701.7477</v>
      </c>
      <c r="W33" s="153">
        <f>IFERROR(__xludf.DUMMYFUNCTION("TO_DATE(INT((X33/(60*60*24))+""1/1/1970""))"),42406.0)</f>
        <v>42406</v>
      </c>
      <c r="X33" s="156">
        <v>1.4547168E9</v>
      </c>
      <c r="Y33" s="156">
        <v>9983.6798</v>
      </c>
      <c r="AA33" s="153">
        <f>IFERROR(__xludf.DUMMYFUNCTION("TO_DATE(INT((AB33/(60*60*24))+""1/1/1970""))"),42405.0)</f>
        <v>42405</v>
      </c>
      <c r="AB33" s="152">
        <v>1.4546376E9</v>
      </c>
      <c r="AC33" s="152">
        <v>100868.4526</v>
      </c>
      <c r="AE33" s="153">
        <f>IFERROR(__xludf.DUMMYFUNCTION("TO_DATE(INT((AF33/(60*60*24))+""1/1/1970""))"),42401.0)</f>
        <v>42401</v>
      </c>
      <c r="AF33" s="152">
        <v>1.4543208E9</v>
      </c>
      <c r="AG33" s="152">
        <v>99292.7436</v>
      </c>
      <c r="AH33" s="153">
        <f>IFERROR(__xludf.DUMMYFUNCTION("TO_DATE(INT((AI33/(60*60*24))+""1/1/1970""))"),43502.0)</f>
        <v>43502</v>
      </c>
      <c r="AI33" s="152">
        <v>1.5494292E9</v>
      </c>
      <c r="AJ33" s="152">
        <v>102808.0835</v>
      </c>
      <c r="AK33" s="153">
        <f>IFERROR(__xludf.DUMMYFUNCTION("TO_DATE(INT((AL33/(60*60*24))+""1/1/1970""))"),43502.0)</f>
        <v>43502</v>
      </c>
      <c r="AL33" s="152">
        <v>1.5494292E9</v>
      </c>
      <c r="AM33" s="152">
        <v>100366.62</v>
      </c>
      <c r="AN33" s="153">
        <f>IFERROR(__xludf.DUMMYFUNCTION("TO_DATE(INT((AO33/(60*60*24))+""1/1/1970""))"),43496.0)</f>
        <v>43496</v>
      </c>
      <c r="AO33" s="152">
        <v>1.548905601E9</v>
      </c>
      <c r="AP33" s="152">
        <v>106534.9032</v>
      </c>
      <c r="AQ33" s="153">
        <f>IFERROR(__xludf.DUMMYFUNCTION("TO_DATE(INT((AR33/(60*60*24))+""1/1/1970""))"),42408.0)</f>
        <v>42408</v>
      </c>
      <c r="AR33" s="156">
        <v>1.4549436E9</v>
      </c>
      <c r="AS33" s="156">
        <v>97770.7649</v>
      </c>
      <c r="AT33" s="156">
        <v>91397.048</v>
      </c>
      <c r="AU33" s="152">
        <f t="shared" si="1"/>
        <v>93353.91</v>
      </c>
      <c r="AV33" s="152">
        <f t="shared" si="2"/>
        <v>24866.9934</v>
      </c>
      <c r="AW33" s="152">
        <f t="shared" si="3"/>
        <v>99701.7477</v>
      </c>
      <c r="AX33" s="152">
        <f t="shared" si="4"/>
        <v>9978.8306</v>
      </c>
      <c r="AY33" s="152">
        <f t="shared" si="5"/>
        <v>101348.7033</v>
      </c>
      <c r="AZ33" s="152">
        <f t="shared" si="6"/>
        <v>102204.572</v>
      </c>
      <c r="BA33" s="152" t="str">
        <f t="shared" si="7"/>
        <v>Column1.y</v>
      </c>
      <c r="BB33" s="152" t="str">
        <f t="shared" si="8"/>
        <v>Column1.y</v>
      </c>
      <c r="BC33" s="152" t="str">
        <f t="shared" si="9"/>
        <v>Column1.y</v>
      </c>
    </row>
    <row r="34">
      <c r="A34" s="156">
        <v>1.45381866E9</v>
      </c>
      <c r="B34" s="156">
        <v>100000.0</v>
      </c>
      <c r="D34" s="153">
        <f>IFERROR(__xludf.DUMMYFUNCTION("TO_DATE(INT((E34/(60*60*24))+""1/1/1970""))"),42409.0)</f>
        <v>42409</v>
      </c>
      <c r="E34" s="156">
        <v>1.454994E9</v>
      </c>
      <c r="F34" s="156">
        <v>97770.7649</v>
      </c>
      <c r="H34" s="153">
        <f>IFERROR(__xludf.DUMMYFUNCTION("TO_DATE(INT((I34/(60*60*24))+""1/1/1970""))"),42409.0)</f>
        <v>42409</v>
      </c>
      <c r="I34" s="156">
        <v>1.454994E9</v>
      </c>
      <c r="J34" s="156">
        <v>90953.6886</v>
      </c>
      <c r="L34" s="154">
        <v>42416.0</v>
      </c>
      <c r="M34" s="155">
        <v>93096.05</v>
      </c>
      <c r="O34" s="153">
        <f>IFERROR(__xludf.DUMMYFUNCTION("TO_DATE(INT((P34/(60*60*24))+""1/1/1970""))"),42407.0)</f>
        <v>42407</v>
      </c>
      <c r="P34" s="13">
        <v>1.4548032E9</v>
      </c>
      <c r="Q34" s="13">
        <v>24860.3841</v>
      </c>
      <c r="S34" s="153">
        <f>IFERROR(__xludf.DUMMYFUNCTION("TO_DATE(INT((T34/(60*60*24))+""1/1/1970""))"),42409.0)</f>
        <v>42409</v>
      </c>
      <c r="T34" s="152">
        <v>1.454994E9</v>
      </c>
      <c r="U34" s="152">
        <v>99979.5164</v>
      </c>
      <c r="W34" s="153">
        <f>IFERROR(__xludf.DUMMYFUNCTION("TO_DATE(INT((X34/(60*60*24))+""1/1/1970""))"),42408.0)</f>
        <v>42408</v>
      </c>
      <c r="X34" s="152">
        <v>1.4548896E9</v>
      </c>
      <c r="Y34" s="152">
        <v>9978.8306</v>
      </c>
      <c r="AA34" s="153">
        <f>IFERROR(__xludf.DUMMYFUNCTION("TO_DATE(INT((AB34/(60*60*24))+""1/1/1970""))"),42407.0)</f>
        <v>42407</v>
      </c>
      <c r="AB34" s="156">
        <v>1.454886E9</v>
      </c>
      <c r="AC34" s="156">
        <v>101467.9321</v>
      </c>
      <c r="AE34" s="153">
        <f>IFERROR(__xludf.DUMMYFUNCTION("TO_DATE(INT((AF34/(60*60*24))+""1/1/1970""))"),42402.0)</f>
        <v>42402</v>
      </c>
      <c r="AF34" s="156">
        <v>1.4544E9</v>
      </c>
      <c r="AG34" s="156">
        <v>99935.0386</v>
      </c>
      <c r="AH34" s="153">
        <f>IFERROR(__xludf.DUMMYFUNCTION("TO_DATE(INT((AI34/(60*60*24))+""1/1/1970""))"),43503.0)</f>
        <v>43503</v>
      </c>
      <c r="AI34" s="152">
        <v>1.5495156E9</v>
      </c>
      <c r="AJ34" s="152">
        <v>102975.8904</v>
      </c>
      <c r="AK34" s="153">
        <f>IFERROR(__xludf.DUMMYFUNCTION("TO_DATE(INT((AL34/(60*60*24))+""1/1/1970""))"),43503.0)</f>
        <v>43503</v>
      </c>
      <c r="AL34" s="152">
        <v>1.5495156E9</v>
      </c>
      <c r="AM34" s="152">
        <v>100322.4</v>
      </c>
      <c r="AN34" s="153">
        <f>IFERROR(__xludf.DUMMYFUNCTION("TO_DATE(INT((AO34/(60*60*24))+""1/1/1970""))"),43497.0)</f>
        <v>43497</v>
      </c>
      <c r="AO34" s="152">
        <v>1.548984894E9</v>
      </c>
      <c r="AP34" s="152">
        <v>106008.7242</v>
      </c>
      <c r="AQ34" s="153">
        <f>IFERROR(__xludf.DUMMYFUNCTION("TO_DATE(INT((AR34/(60*60*24))+""1/1/1970""))"),42409.0)</f>
        <v>42409</v>
      </c>
      <c r="AR34" s="156">
        <v>1.454994E9</v>
      </c>
      <c r="AS34" s="156">
        <v>97770.7649</v>
      </c>
      <c r="AT34" s="156">
        <v>90953.6886</v>
      </c>
      <c r="AU34" s="152">
        <f t="shared" si="1"/>
        <v>91599.05</v>
      </c>
      <c r="AV34" s="152">
        <f t="shared" si="2"/>
        <v>24987.4548</v>
      </c>
      <c r="AW34" s="152">
        <f t="shared" si="3"/>
        <v>99979.5164</v>
      </c>
      <c r="AX34" s="152">
        <f t="shared" si="4"/>
        <v>9992.5659</v>
      </c>
      <c r="AY34" s="152">
        <f t="shared" si="5"/>
        <v>101932.3566</v>
      </c>
      <c r="AZ34" s="152">
        <f t="shared" si="6"/>
        <v>102617.672</v>
      </c>
      <c r="BA34" s="152" t="str">
        <f t="shared" si="7"/>
        <v>Column1.y</v>
      </c>
      <c r="BB34" s="152" t="str">
        <f t="shared" si="8"/>
        <v>Column1.y</v>
      </c>
      <c r="BC34" s="152" t="str">
        <f t="shared" si="9"/>
        <v>Column1.y</v>
      </c>
    </row>
    <row r="35">
      <c r="A35" s="152">
        <v>1.453842E9</v>
      </c>
      <c r="B35" s="152">
        <v>100000.0</v>
      </c>
      <c r="D35" s="153">
        <f>IFERROR(__xludf.DUMMYFUNCTION("TO_DATE(INT((E35/(60*60*24))+""1/1/1970""))"),42410.0)</f>
        <v>42410</v>
      </c>
      <c r="E35" s="152">
        <v>1.4550804E9</v>
      </c>
      <c r="F35" s="152">
        <v>97770.7649</v>
      </c>
      <c r="H35" s="153">
        <f>IFERROR(__xludf.DUMMYFUNCTION("TO_DATE(INT((I35/(60*60*24))+""1/1/1970""))"),42410.0)</f>
        <v>42410</v>
      </c>
      <c r="I35" s="152">
        <v>1.4550804E9</v>
      </c>
      <c r="J35" s="152">
        <v>91107.0536</v>
      </c>
      <c r="L35" s="154">
        <v>42417.0</v>
      </c>
      <c r="M35" s="155">
        <v>95594.33</v>
      </c>
      <c r="O35" s="153">
        <f>IFERROR(__xludf.DUMMYFUNCTION("TO_DATE(INT((P35/(60*60*24))+""1/1/1970""))"),42408.0)</f>
        <v>42408</v>
      </c>
      <c r="P35" s="13">
        <v>1.4548896E9</v>
      </c>
      <c r="Q35" s="13">
        <v>24866.9934</v>
      </c>
      <c r="S35" s="153">
        <f>IFERROR(__xludf.DUMMYFUNCTION("TO_DATE(INT((T35/(60*60*24))+""1/1/1970""))"),42410.0)</f>
        <v>42410</v>
      </c>
      <c r="T35" s="156">
        <v>1.4550804E9</v>
      </c>
      <c r="U35" s="156">
        <v>99959.95</v>
      </c>
      <c r="W35" s="153">
        <f>IFERROR(__xludf.DUMMYFUNCTION("TO_DATE(INT((X35/(60*60*24))+""1/1/1970""))"),42409.0)</f>
        <v>42409</v>
      </c>
      <c r="X35" s="156">
        <v>1.45503E9</v>
      </c>
      <c r="Y35" s="156">
        <v>9992.5659</v>
      </c>
      <c r="AA35" s="153">
        <f>IFERROR(__xludf.DUMMYFUNCTION("TO_DATE(INT((AB35/(60*60*24))+""1/1/1970""))"),42408.0)</f>
        <v>42408</v>
      </c>
      <c r="AB35" s="152">
        <v>1.4549256E9</v>
      </c>
      <c r="AC35" s="152">
        <v>101348.7033</v>
      </c>
      <c r="AE35" s="153">
        <f>IFERROR(__xludf.DUMMYFUNCTION("TO_DATE(INT((AF35/(60*60*24))+""1/1/1970""))"),42403.0)</f>
        <v>42403</v>
      </c>
      <c r="AF35" s="152">
        <v>1.4544792E9</v>
      </c>
      <c r="AG35" s="152">
        <v>100142.2747</v>
      </c>
      <c r="AH35" s="153">
        <f>IFERROR(__xludf.DUMMYFUNCTION("TO_DATE(INT((AI35/(60*60*24))+""1/1/1970""))"),43504.0)</f>
        <v>43504</v>
      </c>
      <c r="AI35" s="152">
        <v>1.549602E9</v>
      </c>
      <c r="AJ35" s="152">
        <v>101813.3217</v>
      </c>
      <c r="AK35" s="153">
        <f>IFERROR(__xludf.DUMMYFUNCTION("TO_DATE(INT((AL35/(60*60*24))+""1/1/1970""))"),43504.0)</f>
        <v>43504</v>
      </c>
      <c r="AL35" s="152">
        <v>1.549602E9</v>
      </c>
      <c r="AM35" s="152">
        <v>100051.14</v>
      </c>
      <c r="AN35" s="153">
        <f>IFERROR(__xludf.DUMMYFUNCTION("TO_DATE(INT((AO35/(60*60*24))+""1/1/1970""))"),43498.0)</f>
        <v>43498</v>
      </c>
      <c r="AO35" s="156">
        <v>1.549081143E9</v>
      </c>
      <c r="AP35" s="156">
        <v>105502.6838</v>
      </c>
      <c r="AQ35" s="153">
        <f>IFERROR(__xludf.DUMMYFUNCTION("TO_DATE(INT((AR35/(60*60*24))+""1/1/1970""))"),42410.0)</f>
        <v>42410</v>
      </c>
      <c r="AR35" s="152">
        <v>1.4550804E9</v>
      </c>
      <c r="AS35" s="152">
        <v>97770.7649</v>
      </c>
      <c r="AT35" s="152">
        <v>91107.0536</v>
      </c>
      <c r="AU35" s="152">
        <f t="shared" si="1"/>
        <v>91312.25</v>
      </c>
      <c r="AV35" s="152">
        <f t="shared" si="2"/>
        <v>24959.0133</v>
      </c>
      <c r="AW35" s="152">
        <f t="shared" si="3"/>
        <v>99959.95</v>
      </c>
      <c r="AX35" s="152">
        <f t="shared" si="4"/>
        <v>10026.0291</v>
      </c>
      <c r="AY35" s="152">
        <f t="shared" si="5"/>
        <v>101826.636</v>
      </c>
      <c r="AZ35" s="152">
        <f t="shared" si="6"/>
        <v>103526.2173</v>
      </c>
      <c r="BA35" s="152" t="str">
        <f t="shared" si="7"/>
        <v>Column1.y</v>
      </c>
      <c r="BB35" s="152" t="str">
        <f t="shared" si="8"/>
        <v>Column1.y</v>
      </c>
      <c r="BC35" s="152" t="str">
        <f t="shared" si="9"/>
        <v>Column1.y</v>
      </c>
    </row>
    <row r="36">
      <c r="A36" s="156">
        <v>1.45390506E9</v>
      </c>
      <c r="B36" s="156">
        <v>100000.0</v>
      </c>
      <c r="D36" s="153">
        <f>IFERROR(__xludf.DUMMYFUNCTION("TO_DATE(INT((E36/(60*60*24))+""1/1/1970""))"),42411.0)</f>
        <v>42411</v>
      </c>
      <c r="E36" s="156">
        <v>1.4551668E9</v>
      </c>
      <c r="F36" s="156">
        <v>97770.7649</v>
      </c>
      <c r="H36" s="153">
        <f>IFERROR(__xludf.DUMMYFUNCTION("TO_DATE(INT((I36/(60*60*24))+""1/1/1970""))"),42411.0)</f>
        <v>42411</v>
      </c>
      <c r="I36" s="156">
        <v>1.4551668E9</v>
      </c>
      <c r="J36" s="156">
        <v>90257.1199</v>
      </c>
      <c r="L36" s="154">
        <v>42418.0</v>
      </c>
      <c r="M36" s="155">
        <v>98137.77</v>
      </c>
      <c r="O36" s="153">
        <f>IFERROR(__xludf.DUMMYFUNCTION("TO_DATE(INT((P36/(60*60*24))+""1/1/1970""))"),42409.0)</f>
        <v>42409</v>
      </c>
      <c r="P36" s="13">
        <v>1.45503E9</v>
      </c>
      <c r="Q36" s="13">
        <v>24987.4548</v>
      </c>
      <c r="S36" s="153">
        <f>IFERROR(__xludf.DUMMYFUNCTION("TO_DATE(INT((T36/(60*60*24))+""1/1/1970""))"),42411.0)</f>
        <v>42411</v>
      </c>
      <c r="T36" s="152">
        <v>1.4551668E9</v>
      </c>
      <c r="U36" s="152">
        <v>100117.3201</v>
      </c>
      <c r="W36" s="153">
        <f>IFERROR(__xludf.DUMMYFUNCTION("TO_DATE(INT((X36/(60*60*24))+""1/1/1970""))"),42410.0)</f>
        <v>42410</v>
      </c>
      <c r="X36" s="156">
        <v>1.4551164E9</v>
      </c>
      <c r="Y36" s="156">
        <v>10026.0291</v>
      </c>
      <c r="AA36" s="153">
        <f>IFERROR(__xludf.DUMMYFUNCTION("TO_DATE(INT((AB36/(60*60*24))+""1/1/1970""))"),42409.0)</f>
        <v>42409</v>
      </c>
      <c r="AB36" s="156">
        <v>1.4550048E9</v>
      </c>
      <c r="AC36" s="156">
        <v>101932.3566</v>
      </c>
      <c r="AE36" s="153">
        <f>IFERROR(__xludf.DUMMYFUNCTION("TO_DATE(INT((AF36/(60*60*24))+""1/1/1970""))"),42404.0)</f>
        <v>42404</v>
      </c>
      <c r="AF36" s="156">
        <v>1.4545584E9</v>
      </c>
      <c r="AG36" s="156">
        <v>101737.0326</v>
      </c>
      <c r="AH36" s="153">
        <f>IFERROR(__xludf.DUMMYFUNCTION("TO_DATE(INT((AI36/(60*60*24))+""1/1/1970""))"),43505.0)</f>
        <v>43505</v>
      </c>
      <c r="AI36" s="152">
        <v>1.5496884E9</v>
      </c>
      <c r="AJ36" s="152">
        <v>102224.2134</v>
      </c>
      <c r="AK36" s="153">
        <f>IFERROR(__xludf.DUMMYFUNCTION("TO_DATE(INT((AL36/(60*60*24))+""1/1/1970""))"),43505.0)</f>
        <v>43505</v>
      </c>
      <c r="AL36" s="152">
        <v>1.5496884E9</v>
      </c>
      <c r="AM36" s="152">
        <v>100113.84</v>
      </c>
      <c r="AN36" s="153">
        <f>IFERROR(__xludf.DUMMYFUNCTION("TO_DATE(INT((AO36/(60*60*24))+""1/1/1970""))"),43499.0)</f>
        <v>43499</v>
      </c>
      <c r="AO36" s="156">
        <v>1.549161197E9</v>
      </c>
      <c r="AP36" s="156">
        <v>105502.6838</v>
      </c>
      <c r="AQ36" s="153">
        <f>IFERROR(__xludf.DUMMYFUNCTION("TO_DATE(INT((AR36/(60*60*24))+""1/1/1970""))"),42411.0)</f>
        <v>42411</v>
      </c>
      <c r="AR36" s="156">
        <v>1.4551668E9</v>
      </c>
      <c r="AS36" s="156">
        <v>97770.7649</v>
      </c>
      <c r="AT36" s="156">
        <v>90257.1199</v>
      </c>
      <c r="AU36" s="152">
        <f t="shared" si="1"/>
        <v>91661.09</v>
      </c>
      <c r="AV36" s="152">
        <f t="shared" si="2"/>
        <v>24873.9838</v>
      </c>
      <c r="AW36" s="152">
        <f t="shared" si="3"/>
        <v>100117.3201</v>
      </c>
      <c r="AX36" s="152">
        <f t="shared" si="4"/>
        <v>10030.5067</v>
      </c>
      <c r="AY36" s="152">
        <f t="shared" si="5"/>
        <v>102168.6881</v>
      </c>
      <c r="AZ36" s="152">
        <f t="shared" si="6"/>
        <v>103488.7044</v>
      </c>
      <c r="BA36" s="152" t="str">
        <f t="shared" si="7"/>
        <v>Column1.y</v>
      </c>
      <c r="BB36" s="152" t="str">
        <f t="shared" si="8"/>
        <v>Column1.y</v>
      </c>
      <c r="BC36" s="152" t="str">
        <f t="shared" si="9"/>
        <v>Column1.y</v>
      </c>
    </row>
    <row r="37">
      <c r="A37" s="152">
        <v>1.4539284E9</v>
      </c>
      <c r="B37" s="152">
        <v>100000.0</v>
      </c>
      <c r="D37" s="153">
        <f>IFERROR(__xludf.DUMMYFUNCTION("TO_DATE(INT((E37/(60*60*24))+""1/1/1970""))"),42412.0)</f>
        <v>42412</v>
      </c>
      <c r="E37" s="152">
        <v>1.4552532E9</v>
      </c>
      <c r="F37" s="152">
        <v>97770.7649</v>
      </c>
      <c r="H37" s="153">
        <f>IFERROR(__xludf.DUMMYFUNCTION("TO_DATE(INT((I37/(60*60*24))+""1/1/1970""))"),42412.0)</f>
        <v>42412</v>
      </c>
      <c r="I37" s="152">
        <v>1.4552532E9</v>
      </c>
      <c r="J37" s="152">
        <v>90691.7894</v>
      </c>
      <c r="L37" s="154">
        <v>42419.0</v>
      </c>
      <c r="M37" s="155">
        <v>96919.21</v>
      </c>
      <c r="O37" s="153">
        <f>IFERROR(__xludf.DUMMYFUNCTION("TO_DATE(INT((P37/(60*60*24))+""1/1/1970""))"),42410.0)</f>
        <v>42410</v>
      </c>
      <c r="P37" s="13">
        <v>1.4551164E9</v>
      </c>
      <c r="Q37" s="13">
        <v>24959.0133</v>
      </c>
      <c r="S37" s="153">
        <f>IFERROR(__xludf.DUMMYFUNCTION("TO_DATE(INT((T37/(60*60*24))+""1/1/1970""))"),42412.0)</f>
        <v>42412</v>
      </c>
      <c r="T37" s="156">
        <v>1.4552532E9</v>
      </c>
      <c r="U37" s="156">
        <v>100163.6148</v>
      </c>
      <c r="W37" s="153">
        <f>IFERROR(__xludf.DUMMYFUNCTION("TO_DATE(INT((X37/(60*60*24))+""1/1/1970""))"),42411.0)</f>
        <v>42411</v>
      </c>
      <c r="X37" s="156">
        <v>1.4552028E9</v>
      </c>
      <c r="Y37" s="156">
        <v>10030.5067</v>
      </c>
      <c r="AA37" s="153">
        <f>IFERROR(__xludf.DUMMYFUNCTION("TO_DATE(INT((AB37/(60*60*24))+""1/1/1970""))"),42410.0)</f>
        <v>42410</v>
      </c>
      <c r="AB37" s="152">
        <v>1.455084E9</v>
      </c>
      <c r="AC37" s="152">
        <v>101826.636</v>
      </c>
      <c r="AE37" s="153">
        <f>IFERROR(__xludf.DUMMYFUNCTION("TO_DATE(INT((AF37/(60*60*24))+""1/1/1970""))"),42405.0)</f>
        <v>42405</v>
      </c>
      <c r="AF37" s="152">
        <v>1.4546376E9</v>
      </c>
      <c r="AG37" s="152">
        <v>102711.4543</v>
      </c>
      <c r="AH37" s="153">
        <f>IFERROR(__xludf.DUMMYFUNCTION("TO_DATE(INT((AI37/(60*60*24))+""1/1/1970""))"),43507.0)</f>
        <v>43507</v>
      </c>
      <c r="AI37" s="156">
        <v>1.5498972E9</v>
      </c>
      <c r="AJ37" s="156">
        <v>102943.4486</v>
      </c>
      <c r="AK37" s="153">
        <f>IFERROR(__xludf.DUMMYFUNCTION("TO_DATE(INT((AL37/(60*60*24))+""1/1/1970""))"),43507.0)</f>
        <v>43507</v>
      </c>
      <c r="AL37" s="156">
        <v>1.5498972E9</v>
      </c>
      <c r="AM37" s="156">
        <v>100113.84</v>
      </c>
      <c r="AN37" s="153">
        <f>IFERROR(__xludf.DUMMYFUNCTION("TO_DATE(INT((AO37/(60*60*24))+""1/1/1970""))"),43500.0)</f>
        <v>43500</v>
      </c>
      <c r="AO37" s="156">
        <v>1.549242587E9</v>
      </c>
      <c r="AP37" s="156">
        <v>105502.6838</v>
      </c>
      <c r="AQ37" s="153">
        <f>IFERROR(__xludf.DUMMYFUNCTION("TO_DATE(INT((AR37/(60*60*24))+""1/1/1970""))"),42412.0)</f>
        <v>42412</v>
      </c>
      <c r="AR37" s="152">
        <v>1.4552532E9</v>
      </c>
      <c r="AS37" s="152">
        <v>97770.7649</v>
      </c>
      <c r="AT37" s="152">
        <v>90691.7894</v>
      </c>
      <c r="AU37" s="152">
        <f t="shared" si="1"/>
        <v>91249.09</v>
      </c>
      <c r="AV37" s="152">
        <f t="shared" si="2"/>
        <v>24927.6203</v>
      </c>
      <c r="AW37" s="152">
        <f t="shared" si="3"/>
        <v>100163.6148</v>
      </c>
      <c r="AX37" s="152">
        <f t="shared" si="4"/>
        <v>10041.533</v>
      </c>
      <c r="AY37" s="152">
        <f t="shared" si="5"/>
        <v>102154.5982</v>
      </c>
      <c r="AZ37" s="152">
        <f t="shared" si="6"/>
        <v>103782.4033</v>
      </c>
      <c r="BA37" s="152" t="str">
        <f t="shared" si="7"/>
        <v>Column1.y</v>
      </c>
      <c r="BB37" s="152" t="str">
        <f t="shared" si="8"/>
        <v>Column1.y</v>
      </c>
      <c r="BC37" s="152" t="str">
        <f t="shared" si="9"/>
        <v>Column1.y</v>
      </c>
    </row>
    <row r="38">
      <c r="A38" s="156">
        <v>1.45399146E9</v>
      </c>
      <c r="B38" s="156">
        <v>100000.0</v>
      </c>
      <c r="D38" s="153">
        <f>IFERROR(__xludf.DUMMYFUNCTION("TO_DATE(INT((E38/(60*60*24))+""1/1/1970""))"),42413.0)</f>
        <v>42413</v>
      </c>
      <c r="E38" s="156">
        <v>1.4553396E9</v>
      </c>
      <c r="F38" s="156">
        <v>97770.7649</v>
      </c>
      <c r="H38" s="153">
        <f>IFERROR(__xludf.DUMMYFUNCTION("TO_DATE(INT((I38/(60*60*24))+""1/1/1970""))"),42413.0)</f>
        <v>42413</v>
      </c>
      <c r="I38" s="156">
        <v>1.4553396E9</v>
      </c>
      <c r="J38" s="156">
        <v>90458.6849</v>
      </c>
      <c r="L38" s="154">
        <v>42422.0</v>
      </c>
      <c r="M38" s="155">
        <v>97199.91</v>
      </c>
      <c r="O38" s="153">
        <f>IFERROR(__xludf.DUMMYFUNCTION("TO_DATE(INT((P38/(60*60*24))+""1/1/1970""))"),42411.0)</f>
        <v>42411</v>
      </c>
      <c r="P38" s="13">
        <v>1.4552028E9</v>
      </c>
      <c r="Q38" s="13">
        <v>24873.9838</v>
      </c>
      <c r="S38" s="153">
        <f>IFERROR(__xludf.DUMMYFUNCTION("TO_DATE(INT((T38/(60*60*24))+""1/1/1970""))"),42413.0)</f>
        <v>42413</v>
      </c>
      <c r="T38" s="152">
        <v>1.4553396E9</v>
      </c>
      <c r="U38" s="152">
        <v>99964.0312</v>
      </c>
      <c r="W38" s="153">
        <f>IFERROR(__xludf.DUMMYFUNCTION("TO_DATE(INT((X38/(60*60*24))+""1/1/1970""))"),42412.0)</f>
        <v>42412</v>
      </c>
      <c r="X38" s="156">
        <v>1.4552892E9</v>
      </c>
      <c r="Y38" s="156">
        <v>10041.533</v>
      </c>
      <c r="AA38" s="153">
        <f>IFERROR(__xludf.DUMMYFUNCTION("TO_DATE(INT((AB38/(60*60*24))+""1/1/1970""))"),42411.0)</f>
        <v>42411</v>
      </c>
      <c r="AB38" s="156">
        <v>1.4551632E9</v>
      </c>
      <c r="AC38" s="156">
        <v>102168.6881</v>
      </c>
      <c r="AE38" s="153">
        <f>IFERROR(__xludf.DUMMYFUNCTION("TO_DATE(INT((AF38/(60*60*24))+""1/1/1970""))"),42406.0)</f>
        <v>42406</v>
      </c>
      <c r="AF38" s="156">
        <v>1.4547168E9</v>
      </c>
      <c r="AG38" s="156">
        <v>102334.4949</v>
      </c>
      <c r="AH38" s="153">
        <f>IFERROR(__xludf.DUMMYFUNCTION("TO_DATE(INT((AI38/(60*60*24))+""1/1/1970""))"),43508.0)</f>
        <v>43508</v>
      </c>
      <c r="AI38" s="152">
        <v>1.5499476E9</v>
      </c>
      <c r="AJ38" s="152">
        <v>102658.1954</v>
      </c>
      <c r="AK38" s="153">
        <f>IFERROR(__xludf.DUMMYFUNCTION("TO_DATE(INT((AL38/(60*60*24))+""1/1/1970""))"),43508.0)</f>
        <v>43508</v>
      </c>
      <c r="AL38" s="152">
        <v>1.5499476E9</v>
      </c>
      <c r="AM38" s="152">
        <v>100012.2</v>
      </c>
      <c r="AN38" s="153">
        <f>IFERROR(__xludf.DUMMYFUNCTION("TO_DATE(INT((AO38/(60*60*24))+""1/1/1970""))"),43501.0)</f>
        <v>43501</v>
      </c>
      <c r="AO38" s="152">
        <v>1.549339449E9</v>
      </c>
      <c r="AP38" s="152">
        <v>107068.1583</v>
      </c>
      <c r="AQ38" s="153">
        <f>IFERROR(__xludf.DUMMYFUNCTION("TO_DATE(INT((AR38/(60*60*24))+""1/1/1970""))"),42413.0)</f>
        <v>42413</v>
      </c>
      <c r="AR38" s="156">
        <v>1.4553396E9</v>
      </c>
      <c r="AS38" s="156">
        <v>97770.7649</v>
      </c>
      <c r="AT38" s="156">
        <v>90458.6849</v>
      </c>
      <c r="AU38" s="152">
        <f t="shared" si="1"/>
        <v>91249.09</v>
      </c>
      <c r="AV38" s="152">
        <f t="shared" si="2"/>
        <v>24901.5463</v>
      </c>
      <c r="AW38" s="152">
        <f t="shared" si="3"/>
        <v>99964.0312</v>
      </c>
      <c r="AX38" s="152">
        <f t="shared" si="4"/>
        <v>10030.0612</v>
      </c>
      <c r="AY38" s="152">
        <f t="shared" si="5"/>
        <v>102154.5982</v>
      </c>
      <c r="AZ38" s="152">
        <f t="shared" si="6"/>
        <v>103227.0286</v>
      </c>
      <c r="BA38" s="152" t="str">
        <f t="shared" si="7"/>
        <v>Column1.y</v>
      </c>
      <c r="BB38" s="152" t="str">
        <f t="shared" si="8"/>
        <v>Column1.y</v>
      </c>
      <c r="BC38" s="152" t="str">
        <f t="shared" si="9"/>
        <v>Column1.y</v>
      </c>
    </row>
    <row r="39">
      <c r="A39" s="152">
        <v>1.4540148E9</v>
      </c>
      <c r="B39" s="152">
        <v>100000.0</v>
      </c>
      <c r="D39" s="153">
        <f>IFERROR(__xludf.DUMMYFUNCTION("TO_DATE(INT((E39/(60*60*24))+""1/1/1970""))"),42416.0)</f>
        <v>42416</v>
      </c>
      <c r="E39" s="152">
        <v>1.4556348E9</v>
      </c>
      <c r="F39" s="152">
        <v>97770.7649</v>
      </c>
      <c r="H39" s="153">
        <f>IFERROR(__xludf.DUMMYFUNCTION("TO_DATE(INT((I39/(60*60*24))+""1/1/1970""))"),42416.0)</f>
        <v>42416</v>
      </c>
      <c r="I39" s="152">
        <v>1.4556348E9</v>
      </c>
      <c r="J39" s="152">
        <v>90458.6849</v>
      </c>
      <c r="L39" s="154">
        <v>42423.0</v>
      </c>
      <c r="M39" s="155">
        <v>99122.57</v>
      </c>
      <c r="O39" s="153">
        <f>IFERROR(__xludf.DUMMYFUNCTION("TO_DATE(INT((P39/(60*60*24))+""1/1/1970""))"),42412.0)</f>
        <v>42412</v>
      </c>
      <c r="P39" s="13">
        <v>1.4552892E9</v>
      </c>
      <c r="Q39" s="13">
        <v>24927.6203</v>
      </c>
      <c r="S39" s="153">
        <f>IFERROR(__xludf.DUMMYFUNCTION("TO_DATE(INT((T39/(60*60*24))+""1/1/1970""))"),42416.0)</f>
        <v>42416</v>
      </c>
      <c r="T39" s="156">
        <v>1.4556348E9</v>
      </c>
      <c r="U39" s="156">
        <v>99964.0312</v>
      </c>
      <c r="W39" s="153">
        <f>IFERROR(__xludf.DUMMYFUNCTION("TO_DATE(INT((X39/(60*60*24))+""1/1/1970""))"),42413.0)</f>
        <v>42413</v>
      </c>
      <c r="X39" s="156">
        <v>1.4553216E9</v>
      </c>
      <c r="Y39" s="156">
        <v>10030.0612</v>
      </c>
      <c r="AA39" s="153">
        <f>IFERROR(__xludf.DUMMYFUNCTION("TO_DATE(INT((AB39/(60*60*24))+""1/1/1970""))"),42412.0)</f>
        <v>42412</v>
      </c>
      <c r="AB39" s="152">
        <v>1.4552424E9</v>
      </c>
      <c r="AC39" s="152">
        <v>102154.5982</v>
      </c>
      <c r="AE39" s="153">
        <f>IFERROR(__xludf.DUMMYFUNCTION("TO_DATE(INT((AF39/(60*60*24))+""1/1/1970""))"),42407.0)</f>
        <v>42407</v>
      </c>
      <c r="AF39" s="152">
        <v>1.454886E9</v>
      </c>
      <c r="AG39" s="152">
        <v>102334.4949</v>
      </c>
      <c r="AH39" s="153">
        <f>IFERROR(__xludf.DUMMYFUNCTION("TO_DATE(INT((AI39/(60*60*24))+""1/1/1970""))"),43509.0)</f>
        <v>43509</v>
      </c>
      <c r="AI39" s="152">
        <v>1.550034E9</v>
      </c>
      <c r="AJ39" s="152">
        <v>103760.3211</v>
      </c>
      <c r="AK39" s="153">
        <f>IFERROR(__xludf.DUMMYFUNCTION("TO_DATE(INT((AL39/(60*60*24))+""1/1/1970""))"),43509.0)</f>
        <v>43509</v>
      </c>
      <c r="AL39" s="152">
        <v>1.550034E9</v>
      </c>
      <c r="AM39" s="152">
        <v>99962.7</v>
      </c>
      <c r="AN39" s="153">
        <f>IFERROR(__xludf.DUMMYFUNCTION("TO_DATE(INT((AO39/(60*60*24))+""1/1/1970""))"),43502.0)</f>
        <v>43502</v>
      </c>
      <c r="AO39" s="152">
        <v>1.549418522E9</v>
      </c>
      <c r="AP39" s="152">
        <v>107126.0478</v>
      </c>
      <c r="AQ39" s="153">
        <f>IFERROR(__xludf.DUMMYFUNCTION("TO_DATE(INT((AR39/(60*60*24))+""1/1/1970""))"),42416.0)</f>
        <v>42416</v>
      </c>
      <c r="AR39" s="152">
        <v>1.4556348E9</v>
      </c>
      <c r="AS39" s="152">
        <v>97770.7649</v>
      </c>
      <c r="AT39" s="152">
        <v>90458.6849</v>
      </c>
      <c r="AU39" s="152">
        <f t="shared" si="1"/>
        <v>93096.05</v>
      </c>
      <c r="AV39" s="152">
        <f t="shared" si="2"/>
        <v>24997.3788</v>
      </c>
      <c r="AW39" s="152">
        <f t="shared" si="3"/>
        <v>99964.0312</v>
      </c>
      <c r="AX39" s="152">
        <f t="shared" si="4"/>
        <v>10003.9111</v>
      </c>
      <c r="AY39" s="152">
        <f t="shared" si="5"/>
        <v>103430.2438</v>
      </c>
      <c r="AZ39" s="152">
        <f t="shared" si="6"/>
        <v>102499.6434</v>
      </c>
      <c r="BA39" s="152" t="str">
        <f t="shared" si="7"/>
        <v>Column1.y</v>
      </c>
      <c r="BB39" s="152" t="str">
        <f t="shared" si="8"/>
        <v>Column1.y</v>
      </c>
      <c r="BC39" s="152" t="str">
        <f t="shared" si="9"/>
        <v>Column1.y</v>
      </c>
    </row>
    <row r="40">
      <c r="A40" s="156">
        <v>1.45407786E9</v>
      </c>
      <c r="B40" s="156">
        <v>100000.0</v>
      </c>
      <c r="D40" s="153">
        <f>IFERROR(__xludf.DUMMYFUNCTION("TO_DATE(INT((E40/(60*60*24))+""1/1/1970""))"),42417.0)</f>
        <v>42417</v>
      </c>
      <c r="E40" s="152">
        <v>1.4556852E9</v>
      </c>
      <c r="F40" s="152">
        <v>98305.6466</v>
      </c>
      <c r="H40" s="153">
        <f>IFERROR(__xludf.DUMMYFUNCTION("TO_DATE(INT((I40/(60*60*24))+""1/1/1970""))"),42417.0)</f>
        <v>42417</v>
      </c>
      <c r="I40" s="152">
        <v>1.4556852E9</v>
      </c>
      <c r="J40" s="152">
        <v>89918.2516</v>
      </c>
      <c r="L40" s="154">
        <v>42424.0</v>
      </c>
      <c r="M40" s="155">
        <v>97192.37</v>
      </c>
      <c r="O40" s="153">
        <f>IFERROR(__xludf.DUMMYFUNCTION("TO_DATE(INT((P40/(60*60*24))+""1/1/1970""))"),42413.0)</f>
        <v>42413</v>
      </c>
      <c r="P40" s="13">
        <v>1.4553216E9</v>
      </c>
      <c r="Q40" s="13">
        <v>24901.5463</v>
      </c>
      <c r="S40" s="153">
        <f>IFERROR(__xludf.DUMMYFUNCTION("TO_DATE(INT((T40/(60*60*24))+""1/1/1970""))"),42417.0)</f>
        <v>42417</v>
      </c>
      <c r="T40" s="156">
        <v>1.4556852E9</v>
      </c>
      <c r="U40" s="156">
        <v>99831.3892</v>
      </c>
      <c r="W40" s="153">
        <f>IFERROR(__xludf.DUMMYFUNCTION("TO_DATE(INT((X40/(60*60*24))+""1/1/1970""))"),42415.0)</f>
        <v>42415</v>
      </c>
      <c r="X40" s="152">
        <v>1.4554944E9</v>
      </c>
      <c r="Y40" s="152">
        <v>10020.5716</v>
      </c>
      <c r="AA40" s="153">
        <f>IFERROR(__xludf.DUMMYFUNCTION("TO_DATE(INT((AB40/(60*60*24))+""1/1/1970""))"),42414.0)</f>
        <v>42414</v>
      </c>
      <c r="AB40" s="156">
        <v>1.4554908E9</v>
      </c>
      <c r="AC40" s="156">
        <v>102544.9943</v>
      </c>
      <c r="AE40" s="153">
        <f>IFERROR(__xludf.DUMMYFUNCTION("TO_DATE(INT((AF40/(60*60*24))+""1/1/1970""))"),42408.0)</f>
        <v>42408</v>
      </c>
      <c r="AF40" s="156">
        <v>1.4549256E9</v>
      </c>
      <c r="AG40" s="156">
        <v>102204.572</v>
      </c>
      <c r="AH40" s="153">
        <f>IFERROR(__xludf.DUMMYFUNCTION("TO_DATE(INT((AI40/(60*60*24))+""1/1/1970""))"),43510.0)</f>
        <v>43510</v>
      </c>
      <c r="AI40" s="152">
        <v>1.5501204E9</v>
      </c>
      <c r="AJ40" s="152">
        <v>104010.6924</v>
      </c>
      <c r="AK40" s="153">
        <f>IFERROR(__xludf.DUMMYFUNCTION("TO_DATE(INT((AL40/(60*60*24))+""1/1/1970""))"),43510.0)</f>
        <v>43510</v>
      </c>
      <c r="AL40" s="152">
        <v>1.5501204E9</v>
      </c>
      <c r="AM40" s="152">
        <v>99898.68</v>
      </c>
      <c r="AN40" s="153">
        <f>IFERROR(__xludf.DUMMYFUNCTION("TO_DATE(INT((AO40/(60*60*24))+""1/1/1970""))"),43503.0)</f>
        <v>43503</v>
      </c>
      <c r="AO40" s="152">
        <v>1.5495134E9</v>
      </c>
      <c r="AP40" s="152">
        <v>107331.1268</v>
      </c>
      <c r="AQ40" s="153">
        <f>IFERROR(__xludf.DUMMYFUNCTION("TO_DATE(INT((AR40/(60*60*24))+""1/1/1970""))"),42417.0)</f>
        <v>42417</v>
      </c>
      <c r="AR40" s="152">
        <v>1.4556852E9</v>
      </c>
      <c r="AS40" s="152">
        <v>98305.6466</v>
      </c>
      <c r="AT40" s="152">
        <v>89918.2516</v>
      </c>
      <c r="AU40" s="152">
        <f t="shared" si="1"/>
        <v>95594.33</v>
      </c>
      <c r="AV40" s="152">
        <f t="shared" si="2"/>
        <v>25119.0427</v>
      </c>
      <c r="AW40" s="152">
        <f t="shared" si="3"/>
        <v>99831.3892</v>
      </c>
      <c r="AX40" s="152">
        <f t="shared" si="4"/>
        <v>10012.3671</v>
      </c>
      <c r="AY40" s="152">
        <f t="shared" si="5"/>
        <v>103336.2622</v>
      </c>
      <c r="AZ40" s="152">
        <f t="shared" si="6"/>
        <v>102198.1674</v>
      </c>
      <c r="BA40" s="152" t="str">
        <f t="shared" si="7"/>
        <v>Column1.y</v>
      </c>
      <c r="BB40" s="152" t="str">
        <f t="shared" si="8"/>
        <v>Column1.y</v>
      </c>
      <c r="BC40" s="152" t="str">
        <f t="shared" si="9"/>
        <v>Column1.y</v>
      </c>
    </row>
    <row r="41">
      <c r="A41" s="152">
        <v>1.4541012E9</v>
      </c>
      <c r="B41" s="152">
        <v>100000.0</v>
      </c>
      <c r="D41" s="153">
        <f>IFERROR(__xludf.DUMMYFUNCTION("TO_DATE(INT((E41/(60*60*24))+""1/1/1970""))"),42418.0)</f>
        <v>42418</v>
      </c>
      <c r="E41" s="156">
        <v>1.4557716E9</v>
      </c>
      <c r="F41" s="156">
        <v>98986.7174</v>
      </c>
      <c r="H41" s="153">
        <f>IFERROR(__xludf.DUMMYFUNCTION("TO_DATE(INT((I41/(60*60*24))+""1/1/1970""))"),42418.0)</f>
        <v>42418</v>
      </c>
      <c r="I41" s="156">
        <v>1.4557716E9</v>
      </c>
      <c r="J41" s="156">
        <v>89500.3673</v>
      </c>
      <c r="L41" s="154">
        <v>42425.0</v>
      </c>
      <c r="M41" s="155">
        <v>98229.49</v>
      </c>
      <c r="O41" s="153">
        <f>IFERROR(__xludf.DUMMYFUNCTION("TO_DATE(INT((P41/(60*60*24))+""1/1/1970""))"),42414.0)</f>
        <v>42414</v>
      </c>
      <c r="P41" s="13">
        <v>1.455408E9</v>
      </c>
      <c r="Q41" s="13">
        <v>24901.5463</v>
      </c>
      <c r="S41" s="153">
        <f>IFERROR(__xludf.DUMMYFUNCTION("TO_DATE(INT((T41/(60*60*24))+""1/1/1970""))"),42418.0)</f>
        <v>42418</v>
      </c>
      <c r="T41" s="152">
        <v>1.4557716E9</v>
      </c>
      <c r="U41" s="152">
        <v>99792.2967</v>
      </c>
      <c r="W41" s="153">
        <f>IFERROR(__xludf.DUMMYFUNCTION("TO_DATE(INT((X41/(60*60*24))+""1/1/1970""))"),42416.0)</f>
        <v>42416</v>
      </c>
      <c r="X41" s="156">
        <v>1.4555808E9</v>
      </c>
      <c r="Y41" s="156">
        <v>10003.9111</v>
      </c>
      <c r="AA41" s="153">
        <f>IFERROR(__xludf.DUMMYFUNCTION("TO_DATE(INT((AB41/(60*60*24))+""1/1/1970""))"),42415.0)</f>
        <v>42415</v>
      </c>
      <c r="AB41" s="152">
        <v>1.4555304E9</v>
      </c>
      <c r="AC41" s="152">
        <v>102916.1342</v>
      </c>
      <c r="AE41" s="153">
        <f>IFERROR(__xludf.DUMMYFUNCTION("TO_DATE(INT((AF41/(60*60*24))+""1/1/1970""))"),42409.0)</f>
        <v>42409</v>
      </c>
      <c r="AF41" s="152">
        <v>1.4550048E9</v>
      </c>
      <c r="AG41" s="152">
        <v>102617.672</v>
      </c>
      <c r="AH41" s="153">
        <f>IFERROR(__xludf.DUMMYFUNCTION("TO_DATE(INT((AI41/(60*60*24))+""1/1/1970""))"),43511.0)</f>
        <v>43511</v>
      </c>
      <c r="AI41" s="152">
        <v>1.5502068E9</v>
      </c>
      <c r="AJ41" s="152">
        <v>103744.4299</v>
      </c>
      <c r="AK41" s="153">
        <f>IFERROR(__xludf.DUMMYFUNCTION("TO_DATE(INT((AL41/(60*60*24))+""1/1/1970""))"),43511.0)</f>
        <v>43511</v>
      </c>
      <c r="AL41" s="152">
        <v>1.5502068E9</v>
      </c>
      <c r="AM41" s="152">
        <v>99890.76</v>
      </c>
      <c r="AN41" s="153">
        <f>IFERROR(__xludf.DUMMYFUNCTION("TO_DATE(INT((AO41/(60*60*24))+""1/1/1970""))"),43504.0)</f>
        <v>43504</v>
      </c>
      <c r="AO41" s="152">
        <v>1.549592449E9</v>
      </c>
      <c r="AP41" s="152">
        <v>106544.7495</v>
      </c>
      <c r="AQ41" s="153">
        <f>IFERROR(__xludf.DUMMYFUNCTION("TO_DATE(INT((AR41/(60*60*24))+""1/1/1970""))"),42418.0)</f>
        <v>42418</v>
      </c>
      <c r="AR41" s="156">
        <v>1.4557716E9</v>
      </c>
      <c r="AS41" s="156">
        <v>98986.7174</v>
      </c>
      <c r="AT41" s="156">
        <v>89500.3673</v>
      </c>
      <c r="AU41" s="152">
        <f t="shared" si="1"/>
        <v>98137.77</v>
      </c>
      <c r="AV41" s="152">
        <f t="shared" si="2"/>
        <v>25030.0857</v>
      </c>
      <c r="AW41" s="152">
        <f t="shared" si="3"/>
        <v>99792.2967</v>
      </c>
      <c r="AX41" s="152">
        <f t="shared" si="4"/>
        <v>10011.7312</v>
      </c>
      <c r="AY41" s="152">
        <f t="shared" si="5"/>
        <v>103720.876</v>
      </c>
      <c r="AZ41" s="152">
        <f t="shared" si="6"/>
        <v>101991.3887</v>
      </c>
      <c r="BA41" s="152" t="str">
        <f t="shared" si="7"/>
        <v>Column1.y</v>
      </c>
      <c r="BB41" s="152" t="str">
        <f t="shared" si="8"/>
        <v>Column1.y</v>
      </c>
      <c r="BC41" s="152" t="str">
        <f t="shared" si="9"/>
        <v>Column1.y</v>
      </c>
    </row>
    <row r="42">
      <c r="A42" s="156">
        <v>1.45433706E9</v>
      </c>
      <c r="B42" s="156">
        <v>100000.0</v>
      </c>
      <c r="D42" s="153">
        <f>IFERROR(__xludf.DUMMYFUNCTION("TO_DATE(INT((E42/(60*60*24))+""1/1/1970""))"),42419.0)</f>
        <v>42419</v>
      </c>
      <c r="E42" s="152">
        <v>1.455858E9</v>
      </c>
      <c r="F42" s="152">
        <v>98986.7174</v>
      </c>
      <c r="H42" s="153">
        <f>IFERROR(__xludf.DUMMYFUNCTION("TO_DATE(INT((I42/(60*60*24))+""1/1/1970""))"),42419.0)</f>
        <v>42419</v>
      </c>
      <c r="I42" s="152">
        <v>1.455858E9</v>
      </c>
      <c r="J42" s="152">
        <v>89892.1911</v>
      </c>
      <c r="L42" s="154">
        <v>42426.0</v>
      </c>
      <c r="M42" s="155">
        <v>99478.09</v>
      </c>
      <c r="O42" s="153">
        <f>IFERROR(__xludf.DUMMYFUNCTION("TO_DATE(INT((P42/(60*60*24))+""1/1/1970""))"),42415.0)</f>
        <v>42415</v>
      </c>
      <c r="P42" s="13">
        <v>1.4554944E9</v>
      </c>
      <c r="Q42" s="13">
        <v>24941.2674</v>
      </c>
      <c r="S42" s="153">
        <f>IFERROR(__xludf.DUMMYFUNCTION("TO_DATE(INT((T42/(60*60*24))+""1/1/1970""))"),42419.0)</f>
        <v>42419</v>
      </c>
      <c r="T42" s="156">
        <v>1.455858E9</v>
      </c>
      <c r="U42" s="156">
        <v>100009.366</v>
      </c>
      <c r="W42" s="153">
        <f>IFERROR(__xludf.DUMMYFUNCTION("TO_DATE(INT((X42/(60*60*24))+""1/1/1970""))"),42417.0)</f>
        <v>42417</v>
      </c>
      <c r="X42" s="152">
        <v>1.4557212E9</v>
      </c>
      <c r="Y42" s="152">
        <v>10012.3671</v>
      </c>
      <c r="AA42" s="153">
        <f>IFERROR(__xludf.DUMMYFUNCTION("TO_DATE(INT((AB42/(60*60*24))+""1/1/1970""))"),42416.0)</f>
        <v>42416</v>
      </c>
      <c r="AB42" s="156">
        <v>1.4556096E9</v>
      </c>
      <c r="AC42" s="156">
        <v>103430.2438</v>
      </c>
      <c r="AE42" s="153">
        <f>IFERROR(__xludf.DUMMYFUNCTION("TO_DATE(INT((AF42/(60*60*24))+""1/1/1970""))"),42410.0)</f>
        <v>42410</v>
      </c>
      <c r="AF42" s="156">
        <v>1.455084E9</v>
      </c>
      <c r="AG42" s="156">
        <v>103526.2173</v>
      </c>
      <c r="AH42" s="153">
        <f>IFERROR(__xludf.DUMMYFUNCTION("TO_DATE(INT((AI42/(60*60*24))+""1/1/1970""))"),43512.0)</f>
        <v>43512</v>
      </c>
      <c r="AI42" s="152">
        <v>1.5502932E9</v>
      </c>
      <c r="AJ42" s="152">
        <v>104947.3031</v>
      </c>
      <c r="AK42" s="153">
        <f>IFERROR(__xludf.DUMMYFUNCTION("TO_DATE(INT((AL42/(60*60*24))+""1/1/1970""))"),43512.0)</f>
        <v>43512</v>
      </c>
      <c r="AL42" s="152">
        <v>1.5502932E9</v>
      </c>
      <c r="AM42" s="152">
        <v>99795.06</v>
      </c>
      <c r="AN42" s="153">
        <f>IFERROR(__xludf.DUMMYFUNCTION("TO_DATE(INT((AO42/(60*60*24))+""1/1/1970""))"),43505.0)</f>
        <v>43505</v>
      </c>
      <c r="AO42" s="152">
        <v>1.549671519E9</v>
      </c>
      <c r="AP42" s="152">
        <v>105954.9665</v>
      </c>
      <c r="AQ42" s="153">
        <f>IFERROR(__xludf.DUMMYFUNCTION("TO_DATE(INT((AR42/(60*60*24))+""1/1/1970""))"),42419.0)</f>
        <v>42419</v>
      </c>
      <c r="AR42" s="152">
        <v>1.455858E9</v>
      </c>
      <c r="AS42" s="152">
        <v>98986.7174</v>
      </c>
      <c r="AT42" s="152">
        <v>89892.1911</v>
      </c>
      <c r="AU42" s="152">
        <f t="shared" si="1"/>
        <v>96919.21</v>
      </c>
      <c r="AV42" s="152">
        <f t="shared" si="2"/>
        <v>25078.064</v>
      </c>
      <c r="AW42" s="152">
        <f t="shared" si="3"/>
        <v>100009.366</v>
      </c>
      <c r="AX42" s="152">
        <f t="shared" si="4"/>
        <v>10015.0436</v>
      </c>
      <c r="AY42" s="152">
        <f t="shared" si="5"/>
        <v>103799.5405</v>
      </c>
      <c r="AZ42" s="152">
        <f t="shared" si="6"/>
        <v>101871.9877</v>
      </c>
      <c r="BA42" s="152" t="str">
        <f t="shared" si="7"/>
        <v>Column1.y</v>
      </c>
      <c r="BB42" s="152" t="str">
        <f t="shared" si="8"/>
        <v>Column1.y</v>
      </c>
      <c r="BC42" s="152" t="str">
        <f t="shared" si="9"/>
        <v>Column1.y</v>
      </c>
    </row>
    <row r="43">
      <c r="A43" s="152">
        <v>1.4543604E9</v>
      </c>
      <c r="B43" s="152">
        <v>100000.0</v>
      </c>
      <c r="D43" s="153">
        <f>IFERROR(__xludf.DUMMYFUNCTION("TO_DATE(INT((E43/(60*60*24))+""1/1/1970""))"),42420.0)</f>
        <v>42420</v>
      </c>
      <c r="E43" s="156">
        <v>1.4559444E9</v>
      </c>
      <c r="F43" s="156">
        <v>98986.7174</v>
      </c>
      <c r="H43" s="153">
        <f>IFERROR(__xludf.DUMMYFUNCTION("TO_DATE(INT((I43/(60*60*24))+""1/1/1970""))"),42420.0)</f>
        <v>42420</v>
      </c>
      <c r="I43" s="156">
        <v>1.4559444E9</v>
      </c>
      <c r="J43" s="156">
        <v>90038.5351</v>
      </c>
      <c r="L43" s="154">
        <v>42429.0</v>
      </c>
      <c r="M43" s="155">
        <v>99298.91</v>
      </c>
      <c r="O43" s="153">
        <f>IFERROR(__xludf.DUMMYFUNCTION("TO_DATE(INT((P43/(60*60*24))+""1/1/1970""))"),42416.0)</f>
        <v>42416</v>
      </c>
      <c r="P43" s="13">
        <v>1.4555808E9</v>
      </c>
      <c r="Q43" s="13">
        <v>24997.3788</v>
      </c>
      <c r="S43" s="153">
        <f>IFERROR(__xludf.DUMMYFUNCTION("TO_DATE(INT((T43/(60*60*24))+""1/1/1970""))"),42420.0)</f>
        <v>42420</v>
      </c>
      <c r="T43" s="152">
        <v>1.4559444E9</v>
      </c>
      <c r="U43" s="152">
        <v>99970.1931</v>
      </c>
      <c r="W43" s="153">
        <f>IFERROR(__xludf.DUMMYFUNCTION("TO_DATE(INT((X43/(60*60*24))+""1/1/1970""))"),42418.0)</f>
        <v>42418</v>
      </c>
      <c r="X43" s="152">
        <v>1.4558076E9</v>
      </c>
      <c r="Y43" s="152">
        <v>10011.7312</v>
      </c>
      <c r="AA43" s="153">
        <f>IFERROR(__xludf.DUMMYFUNCTION("TO_DATE(INT((AB43/(60*60*24))+""1/1/1970""))"),42417.0)</f>
        <v>42417</v>
      </c>
      <c r="AB43" s="152">
        <v>1.4556888E9</v>
      </c>
      <c r="AC43" s="152">
        <v>103336.2622</v>
      </c>
      <c r="AE43" s="153">
        <f>IFERROR(__xludf.DUMMYFUNCTION("TO_DATE(INT((AF43/(60*60*24))+""1/1/1970""))"),42411.0)</f>
        <v>42411</v>
      </c>
      <c r="AF43" s="152">
        <v>1.4551632E9</v>
      </c>
      <c r="AG43" s="152">
        <v>103488.7044</v>
      </c>
      <c r="AH43" s="153">
        <f>IFERROR(__xludf.DUMMYFUNCTION("TO_DATE(INT((AI43/(60*60*24))+""1/1/1970""))"),43515.0)</f>
        <v>43515</v>
      </c>
      <c r="AI43" s="156">
        <v>1.5505884E9</v>
      </c>
      <c r="AJ43" s="156">
        <v>105355.445</v>
      </c>
      <c r="AK43" s="153">
        <f>IFERROR(__xludf.DUMMYFUNCTION("TO_DATE(INT((AL43/(60*60*24))+""1/1/1970""))"),43515.0)</f>
        <v>43515</v>
      </c>
      <c r="AL43" s="156">
        <v>1.5505884E9</v>
      </c>
      <c r="AM43" s="156">
        <v>99795.06</v>
      </c>
      <c r="AN43" s="153">
        <f>IFERROR(__xludf.DUMMYFUNCTION("TO_DATE(INT((AO43/(60*60*24))+""1/1/1970""))"),43506.0)</f>
        <v>43506</v>
      </c>
      <c r="AO43" s="156">
        <v>1.54976708E9</v>
      </c>
      <c r="AP43" s="156">
        <v>105954.9665</v>
      </c>
      <c r="AQ43" s="153">
        <f>IFERROR(__xludf.DUMMYFUNCTION("TO_DATE(INT((AR43/(60*60*24))+""1/1/1970""))"),42420.0)</f>
        <v>42420</v>
      </c>
      <c r="AR43" s="156">
        <v>1.4559444E9</v>
      </c>
      <c r="AS43" s="156">
        <v>98986.7174</v>
      </c>
      <c r="AT43" s="156">
        <v>90038.5351</v>
      </c>
      <c r="AU43" s="152">
        <f t="shared" si="1"/>
        <v>96919.21</v>
      </c>
      <c r="AV43" s="152">
        <f t="shared" si="2"/>
        <v>25010.8957</v>
      </c>
      <c r="AW43" s="152">
        <f t="shared" si="3"/>
        <v>99970.1931</v>
      </c>
      <c r="AX43" s="152">
        <f t="shared" si="4"/>
        <v>10019.6121</v>
      </c>
      <c r="AY43" s="152">
        <f t="shared" si="5"/>
        <v>103799.5405</v>
      </c>
      <c r="AZ43" s="152">
        <f t="shared" si="6"/>
        <v>102078.3089</v>
      </c>
      <c r="BA43" s="152" t="str">
        <f t="shared" si="7"/>
        <v>Column1.y</v>
      </c>
      <c r="BB43" s="152" t="str">
        <f t="shared" si="8"/>
        <v>Column1.y</v>
      </c>
      <c r="BC43" s="152" t="str">
        <f t="shared" si="9"/>
        <v>Column1.y</v>
      </c>
    </row>
    <row r="44">
      <c r="A44" s="156">
        <v>1.45442346E9</v>
      </c>
      <c r="B44" s="156">
        <v>100000.0</v>
      </c>
      <c r="D44" s="153">
        <f>IFERROR(__xludf.DUMMYFUNCTION("TO_DATE(INT((E44/(60*60*24))+""1/1/1970""))"),42422.0)</f>
        <v>42422</v>
      </c>
      <c r="E44" s="152">
        <v>1.4561532E9</v>
      </c>
      <c r="F44" s="152">
        <v>98986.7174</v>
      </c>
      <c r="H44" s="153">
        <f>IFERROR(__xludf.DUMMYFUNCTION("TO_DATE(INT((I44/(60*60*24))+""1/1/1970""))"),42422.0)</f>
        <v>42422</v>
      </c>
      <c r="I44" s="152">
        <v>1.4561532E9</v>
      </c>
      <c r="J44" s="152">
        <v>90038.5351</v>
      </c>
      <c r="L44" s="154">
        <v>42430.0</v>
      </c>
      <c r="M44" s="155">
        <v>98221.95</v>
      </c>
      <c r="O44" s="153">
        <f>IFERROR(__xludf.DUMMYFUNCTION("TO_DATE(INT((P44/(60*60*24))+""1/1/1970""))"),42417.0)</f>
        <v>42417</v>
      </c>
      <c r="P44" s="13">
        <v>1.4557212E9</v>
      </c>
      <c r="Q44" s="13">
        <v>25119.0427</v>
      </c>
      <c r="S44" s="153">
        <f>IFERROR(__xludf.DUMMYFUNCTION("TO_DATE(INT((T44/(60*60*24))+""1/1/1970""))"),42422.0)</f>
        <v>42422</v>
      </c>
      <c r="T44" s="156">
        <v>1.4561532E9</v>
      </c>
      <c r="U44" s="156">
        <v>99970.1931</v>
      </c>
      <c r="W44" s="153">
        <f>IFERROR(__xludf.DUMMYFUNCTION("TO_DATE(INT((X44/(60*60*24))+""1/1/1970""))"),42419.0)</f>
        <v>42419</v>
      </c>
      <c r="X44" s="152">
        <v>1.455894E9</v>
      </c>
      <c r="Y44" s="152">
        <v>10015.0436</v>
      </c>
      <c r="AA44" s="153">
        <f>IFERROR(__xludf.DUMMYFUNCTION("TO_DATE(INT((AB44/(60*60*24))+""1/1/1970""))"),42418.0)</f>
        <v>42418</v>
      </c>
      <c r="AB44" s="156">
        <v>1.455768E9</v>
      </c>
      <c r="AC44" s="156">
        <v>103720.876</v>
      </c>
      <c r="AE44" s="153">
        <f>IFERROR(__xludf.DUMMYFUNCTION("TO_DATE(INT((AF44/(60*60*24))+""1/1/1970""))"),42412.0)</f>
        <v>42412</v>
      </c>
      <c r="AF44" s="156">
        <v>1.4552424E9</v>
      </c>
      <c r="AG44" s="156">
        <v>103782.4033</v>
      </c>
      <c r="AH44" s="153">
        <f>IFERROR(__xludf.DUMMYFUNCTION("TO_DATE(INT((AI44/(60*60*24))+""1/1/1970""))"),43516.0)</f>
        <v>43516</v>
      </c>
      <c r="AI44" s="152">
        <v>1.5506388E9</v>
      </c>
      <c r="AJ44" s="152">
        <v>105235.96</v>
      </c>
      <c r="AK44" s="153">
        <f>IFERROR(__xludf.DUMMYFUNCTION("TO_DATE(INT((AL44/(60*60*24))+""1/1/1970""))"),43516.0)</f>
        <v>43516</v>
      </c>
      <c r="AL44" s="152">
        <v>1.5506388E9</v>
      </c>
      <c r="AM44" s="152">
        <v>99781.2</v>
      </c>
      <c r="AN44" s="153">
        <f>IFERROR(__xludf.DUMMYFUNCTION("TO_DATE(INT((AO44/(60*60*24))+""1/1/1970""))"),43507.0)</f>
        <v>43507</v>
      </c>
      <c r="AO44" s="156">
        <v>1.549849142E9</v>
      </c>
      <c r="AP44" s="156">
        <v>105954.9665</v>
      </c>
      <c r="AQ44" s="153">
        <f>IFERROR(__xludf.DUMMYFUNCTION("TO_DATE(INT((AR44/(60*60*24))+""1/1/1970""))"),42422.0)</f>
        <v>42422</v>
      </c>
      <c r="AR44" s="152">
        <v>1.4561532E9</v>
      </c>
      <c r="AS44" s="152">
        <v>98986.7174</v>
      </c>
      <c r="AT44" s="152">
        <v>90038.5351</v>
      </c>
      <c r="AU44" s="152">
        <f t="shared" si="1"/>
        <v>97199.91</v>
      </c>
      <c r="AV44" s="152">
        <f t="shared" si="2"/>
        <v>25010.8746</v>
      </c>
      <c r="AW44" s="152">
        <f t="shared" si="3"/>
        <v>99970.1931</v>
      </c>
      <c r="AX44" s="152">
        <f t="shared" si="4"/>
        <v>10027.0831</v>
      </c>
      <c r="AY44" s="152">
        <f t="shared" si="5"/>
        <v>103793.6623</v>
      </c>
      <c r="AZ44" s="152">
        <f t="shared" si="6"/>
        <v>102006.4854</v>
      </c>
      <c r="BA44" s="152" t="str">
        <f t="shared" si="7"/>
        <v>Column1.y</v>
      </c>
      <c r="BB44" s="152" t="str">
        <f t="shared" si="8"/>
        <v>Column1.y</v>
      </c>
      <c r="BC44" s="152" t="str">
        <f t="shared" si="9"/>
        <v>Column1.y</v>
      </c>
    </row>
    <row r="45">
      <c r="A45" s="152">
        <v>1.4544468E9</v>
      </c>
      <c r="B45" s="152">
        <v>100000.0</v>
      </c>
      <c r="D45" s="153">
        <f>IFERROR(__xludf.DUMMYFUNCTION("TO_DATE(INT((E45/(60*60*24))+""1/1/1970""))"),42423.0)</f>
        <v>42423</v>
      </c>
      <c r="E45" s="152">
        <v>1.4562036E9</v>
      </c>
      <c r="F45" s="152">
        <v>98986.7174</v>
      </c>
      <c r="H45" s="153">
        <f>IFERROR(__xludf.DUMMYFUNCTION("TO_DATE(INT((I45/(60*60*24))+""1/1/1970""))"),42423.0)</f>
        <v>42423</v>
      </c>
      <c r="I45" s="152">
        <v>1.4562036E9</v>
      </c>
      <c r="J45" s="152">
        <v>90413.1777</v>
      </c>
      <c r="L45" s="154">
        <v>42431.0</v>
      </c>
      <c r="M45" s="155">
        <v>101934.49</v>
      </c>
      <c r="O45" s="153">
        <f>IFERROR(__xludf.DUMMYFUNCTION("TO_DATE(INT((P45/(60*60*24))+""1/1/1970""))"),42418.0)</f>
        <v>42418</v>
      </c>
      <c r="P45" s="13">
        <v>1.4558076E9</v>
      </c>
      <c r="Q45" s="13">
        <v>25030.0857</v>
      </c>
      <c r="S45" s="153">
        <f>IFERROR(__xludf.DUMMYFUNCTION("TO_DATE(INT((T45/(60*60*24))+""1/1/1970""))"),42423.0)</f>
        <v>42423</v>
      </c>
      <c r="T45" s="156">
        <v>1.4562036E9</v>
      </c>
      <c r="U45" s="156">
        <v>100006.2046</v>
      </c>
      <c r="W45" s="153">
        <f>IFERROR(__xludf.DUMMYFUNCTION("TO_DATE(INT((X45/(60*60*24))+""1/1/1970""))"),42420.0)</f>
        <v>42420</v>
      </c>
      <c r="X45" s="152">
        <v>1.4559264E9</v>
      </c>
      <c r="Y45" s="152">
        <v>10019.6121</v>
      </c>
      <c r="AA45" s="153">
        <f>IFERROR(__xludf.DUMMYFUNCTION("TO_DATE(INT((AB45/(60*60*24))+""1/1/1970""))"),42419.0)</f>
        <v>42419</v>
      </c>
      <c r="AB45" s="152">
        <v>1.4558472E9</v>
      </c>
      <c r="AC45" s="152">
        <v>103799.5405</v>
      </c>
      <c r="AE45" s="153">
        <f>IFERROR(__xludf.DUMMYFUNCTION("TO_DATE(INT((AF45/(60*60*24))+""1/1/1970""))"),42413.0)</f>
        <v>42413</v>
      </c>
      <c r="AF45" s="152">
        <v>1.4553216E9</v>
      </c>
      <c r="AG45" s="152">
        <v>103227.0286</v>
      </c>
      <c r="AH45" s="153">
        <f>IFERROR(__xludf.DUMMYFUNCTION("TO_DATE(INT((AI45/(60*60*24))+""1/1/1970""))"),43517.0)</f>
        <v>43517</v>
      </c>
      <c r="AI45" s="152">
        <v>1.5507252E9</v>
      </c>
      <c r="AJ45" s="152">
        <v>104881.3936</v>
      </c>
      <c r="AK45" s="153">
        <f>IFERROR(__xludf.DUMMYFUNCTION("TO_DATE(INT((AL45/(60*60*24))+""1/1/1970""))"),43517.0)</f>
        <v>43517</v>
      </c>
      <c r="AL45" s="152">
        <v>1.5507252E9</v>
      </c>
      <c r="AM45" s="152">
        <v>99799.02</v>
      </c>
      <c r="AN45" s="153">
        <f>IFERROR(__xludf.DUMMYFUNCTION("TO_DATE(INT((AO45/(60*60*24))+""1/1/1970""))"),43508.0)</f>
        <v>43508</v>
      </c>
      <c r="AO45" s="152">
        <v>1.549945567E9</v>
      </c>
      <c r="AP45" s="152">
        <v>105630.5593</v>
      </c>
      <c r="AQ45" s="153">
        <f>IFERROR(__xludf.DUMMYFUNCTION("TO_DATE(INT((AR45/(60*60*24))+""1/1/1970""))"),42423.0)</f>
        <v>42423</v>
      </c>
      <c r="AR45" s="152">
        <v>1.4562036E9</v>
      </c>
      <c r="AS45" s="152">
        <v>98986.7174</v>
      </c>
      <c r="AT45" s="152">
        <v>90413.1777</v>
      </c>
      <c r="AU45" s="152">
        <f t="shared" si="1"/>
        <v>99122.57</v>
      </c>
      <c r="AV45" s="152">
        <f t="shared" si="2"/>
        <v>24944.6372</v>
      </c>
      <c r="AW45" s="152">
        <f t="shared" si="3"/>
        <v>100006.2046</v>
      </c>
      <c r="AX45" s="152">
        <f t="shared" si="4"/>
        <v>10007.1965</v>
      </c>
      <c r="AY45" s="152">
        <f t="shared" si="5"/>
        <v>103998.9942</v>
      </c>
      <c r="AZ45" s="152">
        <f t="shared" si="6"/>
        <v>101117.154</v>
      </c>
      <c r="BA45" s="152" t="str">
        <f t="shared" si="7"/>
        <v>Column1.y</v>
      </c>
      <c r="BB45" s="152" t="str">
        <f t="shared" si="8"/>
        <v>Column1.y</v>
      </c>
      <c r="BC45" s="152" t="str">
        <f t="shared" si="9"/>
        <v>Column1.y</v>
      </c>
    </row>
    <row r="46">
      <c r="A46" s="156">
        <v>1.45450986E9</v>
      </c>
      <c r="B46" s="156">
        <v>100000.0</v>
      </c>
      <c r="D46" s="153">
        <f>IFERROR(__xludf.DUMMYFUNCTION("TO_DATE(INT((E46/(60*60*24))+""1/1/1970""))"),42424.0)</f>
        <v>42424</v>
      </c>
      <c r="E46" s="156">
        <v>1.45629E9</v>
      </c>
      <c r="F46" s="156">
        <v>98986.7174</v>
      </c>
      <c r="H46" s="153">
        <f>IFERROR(__xludf.DUMMYFUNCTION("TO_DATE(INT((I46/(60*60*24))+""1/1/1970""))"),42424.0)</f>
        <v>42424</v>
      </c>
      <c r="I46" s="156">
        <v>1.45629E9</v>
      </c>
      <c r="J46" s="156">
        <v>90642.896</v>
      </c>
      <c r="L46" s="154">
        <v>42432.0</v>
      </c>
      <c r="M46" s="155">
        <v>102072.77</v>
      </c>
      <c r="O46" s="153">
        <f>IFERROR(__xludf.DUMMYFUNCTION("TO_DATE(INT((P46/(60*60*24))+""1/1/1970""))"),42419.0)</f>
        <v>42419</v>
      </c>
      <c r="P46" s="13">
        <v>1.455894E9</v>
      </c>
      <c r="Q46" s="13">
        <v>25078.064</v>
      </c>
      <c r="S46" s="153">
        <f>IFERROR(__xludf.DUMMYFUNCTION("TO_DATE(INT((T46/(60*60*24))+""1/1/1970""))"),42424.0)</f>
        <v>42424</v>
      </c>
      <c r="T46" s="152">
        <v>1.45629E9</v>
      </c>
      <c r="U46" s="152">
        <v>100026.8113</v>
      </c>
      <c r="W46" s="153">
        <f>IFERROR(__xludf.DUMMYFUNCTION("TO_DATE(INT((X46/(60*60*24))+""1/1/1970""))"),42422.0)</f>
        <v>42422</v>
      </c>
      <c r="X46" s="156">
        <v>1.4560992E9</v>
      </c>
      <c r="Y46" s="156">
        <v>10027.0831</v>
      </c>
      <c r="AA46" s="153">
        <f>IFERROR(__xludf.DUMMYFUNCTION("TO_DATE(INT((AB46/(60*60*24))+""1/1/1970""))"),42421.0)</f>
        <v>42421</v>
      </c>
      <c r="AB46" s="156">
        <v>1.4560956E9</v>
      </c>
      <c r="AC46" s="156">
        <v>103584.6649</v>
      </c>
      <c r="AE46" s="153">
        <f>IFERROR(__xludf.DUMMYFUNCTION("TO_DATE(INT((AF46/(60*60*24))+""1/1/1970""))"),42414.0)</f>
        <v>42414</v>
      </c>
      <c r="AF46" s="156">
        <v>1.4554908E9</v>
      </c>
      <c r="AG46" s="156">
        <v>103227.0286</v>
      </c>
      <c r="AH46" s="153">
        <f>IFERROR(__xludf.DUMMYFUNCTION("TO_DATE(INT((AI46/(60*60*24))+""1/1/1970""))"),43518.0)</f>
        <v>43518</v>
      </c>
      <c r="AI46" s="152">
        <v>1.5508116E9</v>
      </c>
      <c r="AJ46" s="152">
        <v>104659.7004</v>
      </c>
      <c r="AK46" s="153">
        <f>IFERROR(__xludf.DUMMYFUNCTION("TO_DATE(INT((AL46/(60*60*24))+""1/1/1970""))"),43518.0)</f>
        <v>43518</v>
      </c>
      <c r="AL46" s="152">
        <v>1.5508116E9</v>
      </c>
      <c r="AM46" s="152">
        <v>99632.7</v>
      </c>
      <c r="AN46" s="153">
        <f>IFERROR(__xludf.DUMMYFUNCTION("TO_DATE(INT((AO46/(60*60*24))+""1/1/1970""))"),43509.0)</f>
        <v>43509</v>
      </c>
      <c r="AO46" s="152">
        <v>1.550024875E9</v>
      </c>
      <c r="AP46" s="152">
        <v>107076.6773</v>
      </c>
      <c r="AQ46" s="153">
        <f>IFERROR(__xludf.DUMMYFUNCTION("TO_DATE(INT((AR46/(60*60*24))+""1/1/1970""))"),42424.0)</f>
        <v>42424</v>
      </c>
      <c r="AR46" s="156">
        <v>1.45629E9</v>
      </c>
      <c r="AS46" s="156">
        <v>98986.7174</v>
      </c>
      <c r="AT46" s="156">
        <v>90642.896</v>
      </c>
      <c r="AU46" s="152">
        <f t="shared" si="1"/>
        <v>97192.37</v>
      </c>
      <c r="AV46" s="152">
        <f t="shared" si="2"/>
        <v>24971.4883</v>
      </c>
      <c r="AW46" s="152">
        <f t="shared" si="3"/>
        <v>100026.8113</v>
      </c>
      <c r="AX46" s="152">
        <f t="shared" si="4"/>
        <v>10033.1492</v>
      </c>
      <c r="AY46" s="152">
        <f t="shared" si="5"/>
        <v>103455.9848</v>
      </c>
      <c r="AZ46" s="152">
        <f t="shared" si="6"/>
        <v>101099.7699</v>
      </c>
      <c r="BA46" s="152" t="str">
        <f t="shared" si="7"/>
        <v>Column1.y</v>
      </c>
      <c r="BB46" s="152" t="str">
        <f t="shared" si="8"/>
        <v>Column1.y</v>
      </c>
      <c r="BC46" s="152" t="str">
        <f t="shared" si="9"/>
        <v>Column1.y</v>
      </c>
    </row>
    <row r="47">
      <c r="A47" s="152">
        <v>1.4545332E9</v>
      </c>
      <c r="B47" s="152">
        <v>100000.0</v>
      </c>
      <c r="D47" s="153">
        <f>IFERROR(__xludf.DUMMYFUNCTION("TO_DATE(INT((E47/(60*60*24))+""1/1/1970""))"),42425.0)</f>
        <v>42425</v>
      </c>
      <c r="E47" s="152">
        <v>1.4563764E9</v>
      </c>
      <c r="F47" s="152">
        <v>98986.7174</v>
      </c>
      <c r="H47" s="153">
        <f>IFERROR(__xludf.DUMMYFUNCTION("TO_DATE(INT((I47/(60*60*24))+""1/1/1970""))"),42425.0)</f>
        <v>42425</v>
      </c>
      <c r="I47" s="152">
        <v>1.4563764E9</v>
      </c>
      <c r="J47" s="152">
        <v>90883.1874</v>
      </c>
      <c r="L47" s="154">
        <v>42433.0</v>
      </c>
      <c r="M47" s="155">
        <v>101971.85</v>
      </c>
      <c r="O47" s="153">
        <f>IFERROR(__xludf.DUMMYFUNCTION("TO_DATE(INT((P47/(60*60*24))+""1/1/1970""))"),42420.0)</f>
        <v>42420</v>
      </c>
      <c r="P47" s="13">
        <v>1.4559264E9</v>
      </c>
      <c r="Q47" s="13">
        <v>25010.8957</v>
      </c>
      <c r="S47" s="153">
        <f>IFERROR(__xludf.DUMMYFUNCTION("TO_DATE(INT((T47/(60*60*24))+""1/1/1970""))"),42425.0)</f>
        <v>42425</v>
      </c>
      <c r="T47" s="156">
        <v>1.4563764E9</v>
      </c>
      <c r="U47" s="156">
        <v>100051.4992</v>
      </c>
      <c r="W47" s="153">
        <f>IFERROR(__xludf.DUMMYFUNCTION("TO_DATE(INT((X47/(60*60*24))+""1/1/1970""))"),42423.0)</f>
        <v>42423</v>
      </c>
      <c r="X47" s="152">
        <v>1.4562396E9</v>
      </c>
      <c r="Y47" s="152">
        <v>10007.1965</v>
      </c>
      <c r="AA47" s="153">
        <f>IFERROR(__xludf.DUMMYFUNCTION("TO_DATE(INT((AB47/(60*60*24))+""1/1/1970""))"),42422.0)</f>
        <v>42422</v>
      </c>
      <c r="AB47" s="152">
        <v>1.4561352E9</v>
      </c>
      <c r="AC47" s="152">
        <v>103793.6623</v>
      </c>
      <c r="AE47" s="153">
        <f>IFERROR(__xludf.DUMMYFUNCTION("TO_DATE(INT((AF47/(60*60*24))+""1/1/1970""))"),42415.0)</f>
        <v>42415</v>
      </c>
      <c r="AF47" s="152">
        <v>1.4555304E9</v>
      </c>
      <c r="AG47" s="152">
        <v>102931.4998</v>
      </c>
      <c r="AH47" s="153">
        <f>IFERROR(__xludf.DUMMYFUNCTION("TO_DATE(INT((AI47/(60*60*24))+""1/1/1970""))"),43519.0)</f>
        <v>43519</v>
      </c>
      <c r="AI47" s="152">
        <v>1.550898E9</v>
      </c>
      <c r="AJ47" s="152">
        <v>105415.9919</v>
      </c>
      <c r="AK47" s="153">
        <f>IFERROR(__xludf.DUMMYFUNCTION("TO_DATE(INT((AL47/(60*60*24))+""1/1/1970""))"),43519.0)</f>
        <v>43519</v>
      </c>
      <c r="AL47" s="152">
        <v>1.550898E9</v>
      </c>
      <c r="AM47" s="152">
        <v>99754.8</v>
      </c>
      <c r="AN47" s="153">
        <f>IFERROR(__xludf.DUMMYFUNCTION("TO_DATE(INT((AO47/(60*60*24))+""1/1/1970""))"),43510.0)</f>
        <v>43510</v>
      </c>
      <c r="AO47" s="152">
        <v>1.550104878E9</v>
      </c>
      <c r="AP47" s="152">
        <v>107323.3395</v>
      </c>
      <c r="AQ47" s="153">
        <f>IFERROR(__xludf.DUMMYFUNCTION("TO_DATE(INT((AR47/(60*60*24))+""1/1/1970""))"),42425.0)</f>
        <v>42425</v>
      </c>
      <c r="AR47" s="152">
        <v>1.4563764E9</v>
      </c>
      <c r="AS47" s="152">
        <v>98986.7174</v>
      </c>
      <c r="AT47" s="152">
        <v>90883.1874</v>
      </c>
      <c r="AU47" s="152">
        <f t="shared" si="1"/>
        <v>98229.49</v>
      </c>
      <c r="AV47" s="152">
        <f t="shared" si="2"/>
        <v>24942.6539</v>
      </c>
      <c r="AW47" s="152">
        <f t="shared" si="3"/>
        <v>100051.4992</v>
      </c>
      <c r="AX47" s="152">
        <f t="shared" si="4"/>
        <v>10045.4153</v>
      </c>
      <c r="AY47" s="152">
        <f t="shared" si="5"/>
        <v>104049.3942</v>
      </c>
      <c r="AZ47" s="152">
        <f t="shared" si="6"/>
        <v>101020.1692</v>
      </c>
      <c r="BA47" s="152" t="str">
        <f t="shared" si="7"/>
        <v>Column1.y</v>
      </c>
      <c r="BB47" s="152" t="str">
        <f t="shared" si="8"/>
        <v>Column1.y</v>
      </c>
      <c r="BC47" s="152" t="str">
        <f t="shared" si="9"/>
        <v>Column1.y</v>
      </c>
    </row>
    <row r="48">
      <c r="A48" s="156">
        <v>1.45459626E9</v>
      </c>
      <c r="B48" s="156">
        <v>100000.0</v>
      </c>
      <c r="D48" s="153">
        <f>IFERROR(__xludf.DUMMYFUNCTION("TO_DATE(INT((E48/(60*60*24))+""1/1/1970""))"),42426.0)</f>
        <v>42426</v>
      </c>
      <c r="E48" s="156">
        <v>1.4564628E9</v>
      </c>
      <c r="F48" s="156">
        <v>98986.7174</v>
      </c>
      <c r="H48" s="153">
        <f>IFERROR(__xludf.DUMMYFUNCTION("TO_DATE(INT((I48/(60*60*24))+""1/1/1970""))"),42426.0)</f>
        <v>42426</v>
      </c>
      <c r="I48" s="156">
        <v>1.4564628E9</v>
      </c>
      <c r="J48" s="156">
        <v>91299.2129</v>
      </c>
      <c r="L48" s="154">
        <v>42436.0</v>
      </c>
      <c r="M48" s="155">
        <v>102082.07</v>
      </c>
      <c r="O48" s="153">
        <f>IFERROR(__xludf.DUMMYFUNCTION("TO_DATE(INT((P48/(60*60*24))+""1/1/1970""))"),42421.0)</f>
        <v>42421</v>
      </c>
      <c r="P48" s="13">
        <v>1.4560128E9</v>
      </c>
      <c r="Q48" s="13">
        <v>25010.8957</v>
      </c>
      <c r="S48" s="153">
        <f>IFERROR(__xludf.DUMMYFUNCTION("TO_DATE(INT((T48/(60*60*24))+""1/1/1970""))"),42426.0)</f>
        <v>42426</v>
      </c>
      <c r="T48" s="152">
        <v>1.4564628E9</v>
      </c>
      <c r="U48" s="152">
        <v>100199.5861</v>
      </c>
      <c r="W48" s="153">
        <f>IFERROR(__xludf.DUMMYFUNCTION("TO_DATE(INT((X48/(60*60*24))+""1/1/1970""))"),42424.0)</f>
        <v>42424</v>
      </c>
      <c r="X48" s="152">
        <v>1.456326E9</v>
      </c>
      <c r="Y48" s="152">
        <v>10033.1492</v>
      </c>
      <c r="AA48" s="153">
        <f>IFERROR(__xludf.DUMMYFUNCTION("TO_DATE(INT((AB48/(60*60*24))+""1/1/1970""))"),42423.0)</f>
        <v>42423</v>
      </c>
      <c r="AB48" s="156">
        <v>1.4562144E9</v>
      </c>
      <c r="AC48" s="156">
        <v>103998.9942</v>
      </c>
      <c r="AE48" s="153">
        <f>IFERROR(__xludf.DUMMYFUNCTION("TO_DATE(INT((AF48/(60*60*24))+""1/1/1970""))"),42416.0)</f>
        <v>42416</v>
      </c>
      <c r="AF48" s="156">
        <v>1.4556096E9</v>
      </c>
      <c r="AG48" s="156">
        <v>102499.6434</v>
      </c>
      <c r="AH48" s="153">
        <f>IFERROR(__xludf.DUMMYFUNCTION("TO_DATE(INT((AI48/(60*60*24))+""1/1/1970""))"),43521.0)</f>
        <v>43521</v>
      </c>
      <c r="AI48" s="156">
        <v>1.5510708E9</v>
      </c>
      <c r="AJ48" s="156">
        <v>105415.9919</v>
      </c>
      <c r="AK48" s="153">
        <f>IFERROR(__xludf.DUMMYFUNCTION("TO_DATE(INT((AL48/(60*60*24))+""1/1/1970""))"),43521.0)</f>
        <v>43521</v>
      </c>
      <c r="AL48" s="156">
        <v>1.5511068E9</v>
      </c>
      <c r="AM48" s="156">
        <v>99754.8</v>
      </c>
      <c r="AN48" s="153">
        <f>IFERROR(__xludf.DUMMYFUNCTION("TO_DATE(INT((AO48/(60*60*24))+""1/1/1970""))"),43511.0)</f>
        <v>43511</v>
      </c>
      <c r="AO48" s="156">
        <v>1.550199718E9</v>
      </c>
      <c r="AP48" s="156">
        <v>106562.3495</v>
      </c>
      <c r="AQ48" s="153">
        <f>IFERROR(__xludf.DUMMYFUNCTION("TO_DATE(INT((AR48/(60*60*24))+""1/1/1970""))"),42426.0)</f>
        <v>42426</v>
      </c>
      <c r="AR48" s="156">
        <v>1.4564628E9</v>
      </c>
      <c r="AS48" s="156">
        <v>98986.7174</v>
      </c>
      <c r="AT48" s="156">
        <v>91299.2129</v>
      </c>
      <c r="AU48" s="152">
        <f t="shared" si="1"/>
        <v>99478.09</v>
      </c>
      <c r="AV48" s="152">
        <f t="shared" si="2"/>
        <v>24910.2568</v>
      </c>
      <c r="AW48" s="152">
        <f t="shared" si="3"/>
        <v>100199.5861</v>
      </c>
      <c r="AX48" s="152">
        <f t="shared" si="4"/>
        <v>10038.6362</v>
      </c>
      <c r="AY48" s="152">
        <f t="shared" si="5"/>
        <v>105466.8971</v>
      </c>
      <c r="AZ48" s="152">
        <f t="shared" si="6"/>
        <v>101100.2274</v>
      </c>
      <c r="BA48" s="152" t="str">
        <f t="shared" si="7"/>
        <v>Column1.y</v>
      </c>
      <c r="BB48" s="152" t="str">
        <f t="shared" si="8"/>
        <v>Column1.y</v>
      </c>
      <c r="BC48" s="152" t="str">
        <f t="shared" si="9"/>
        <v>Column1.y</v>
      </c>
    </row>
    <row r="49">
      <c r="A49" s="152">
        <v>1.4546196E9</v>
      </c>
      <c r="B49" s="152">
        <v>100000.0</v>
      </c>
      <c r="D49" s="153">
        <f>IFERROR(__xludf.DUMMYFUNCTION("TO_DATE(INT((E49/(60*60*24))+""1/1/1970""))"),42427.0)</f>
        <v>42427</v>
      </c>
      <c r="E49" s="152">
        <v>1.4565492E9</v>
      </c>
      <c r="F49" s="152">
        <v>98986.7174</v>
      </c>
      <c r="H49" s="153">
        <f>IFERROR(__xludf.DUMMYFUNCTION("TO_DATE(INT((I49/(60*60*24))+""1/1/1970""))"),42427.0)</f>
        <v>42427</v>
      </c>
      <c r="I49" s="152">
        <v>1.4565492E9</v>
      </c>
      <c r="J49" s="152">
        <v>91025.8301</v>
      </c>
      <c r="L49" s="154">
        <v>42437.0</v>
      </c>
      <c r="M49" s="155">
        <v>101493.61</v>
      </c>
      <c r="O49" s="153">
        <f>IFERROR(__xludf.DUMMYFUNCTION("TO_DATE(INT((P49/(60*60*24))+""1/1/1970""))"),42422.0)</f>
        <v>42422</v>
      </c>
      <c r="P49" s="13">
        <v>1.4560992E9</v>
      </c>
      <c r="Q49" s="13">
        <v>25010.8746</v>
      </c>
      <c r="S49" s="153">
        <f>IFERROR(__xludf.DUMMYFUNCTION("TO_DATE(INT((T49/(60*60*24))+""1/1/1970""))"),42427.0)</f>
        <v>42427</v>
      </c>
      <c r="T49" s="156">
        <v>1.4565492E9</v>
      </c>
      <c r="U49" s="156">
        <v>100092.6322</v>
      </c>
      <c r="W49" s="153">
        <f>IFERROR(__xludf.DUMMYFUNCTION("TO_DATE(INT((X49/(60*60*24))+""1/1/1970""))"),42425.0)</f>
        <v>42425</v>
      </c>
      <c r="X49" s="152">
        <v>1.4564124E9</v>
      </c>
      <c r="Y49" s="152">
        <v>10045.4153</v>
      </c>
      <c r="AA49" s="153">
        <f>IFERROR(__xludf.DUMMYFUNCTION("TO_DATE(INT((AB49/(60*60*24))+""1/1/1970""))"),42424.0)</f>
        <v>42424</v>
      </c>
      <c r="AB49" s="152">
        <v>1.4562936E9</v>
      </c>
      <c r="AC49" s="152">
        <v>103455.9848</v>
      </c>
      <c r="AE49" s="153">
        <f>IFERROR(__xludf.DUMMYFUNCTION("TO_DATE(INT((AF49/(60*60*24))+""1/1/1970""))"),42417.0)</f>
        <v>42417</v>
      </c>
      <c r="AF49" s="152">
        <v>1.4556888E9</v>
      </c>
      <c r="AG49" s="152">
        <v>102198.1674</v>
      </c>
      <c r="AH49" s="153">
        <f>IFERROR(__xludf.DUMMYFUNCTION("TO_DATE(INT((AI49/(60*60*24))+""1/1/1970""))"),43522.0)</f>
        <v>43522</v>
      </c>
      <c r="AI49" s="156">
        <v>1.5511572E9</v>
      </c>
      <c r="AJ49" s="156">
        <v>105597.0165</v>
      </c>
      <c r="AK49" s="153">
        <f>IFERROR(__xludf.DUMMYFUNCTION("TO_DATE(INT((AL49/(60*60*24))+""1/1/1970""))"),43522.0)</f>
        <v>43522</v>
      </c>
      <c r="AL49" s="152">
        <v>1.5511572E9</v>
      </c>
      <c r="AM49" s="152">
        <v>99934.98</v>
      </c>
      <c r="AN49" s="153">
        <f>IFERROR(__xludf.DUMMYFUNCTION("TO_DATE(INT((AO49/(60*60*24))+""1/1/1970""))"),43512.0)</f>
        <v>43512</v>
      </c>
      <c r="AO49" s="156">
        <v>1.550278906E9</v>
      </c>
      <c r="AP49" s="156">
        <v>106562.3495</v>
      </c>
      <c r="AQ49" s="153">
        <f>IFERROR(__xludf.DUMMYFUNCTION("TO_DATE(INT((AR49/(60*60*24))+""1/1/1970""))"),42427.0)</f>
        <v>42427</v>
      </c>
      <c r="AR49" s="152">
        <v>1.4565492E9</v>
      </c>
      <c r="AS49" s="152">
        <v>98986.7174</v>
      </c>
      <c r="AT49" s="152">
        <v>91025.8301</v>
      </c>
      <c r="AU49" s="152">
        <f t="shared" si="1"/>
        <v>99478.09</v>
      </c>
      <c r="AV49" s="152">
        <f t="shared" si="2"/>
        <v>25169.8556</v>
      </c>
      <c r="AW49" s="152">
        <f t="shared" si="3"/>
        <v>100092.6322</v>
      </c>
      <c r="AX49" s="152">
        <f t="shared" si="4"/>
        <v>10040.7079</v>
      </c>
      <c r="AY49" s="152">
        <f t="shared" si="5"/>
        <v>105466.8971</v>
      </c>
      <c r="AZ49" s="152">
        <f t="shared" si="6"/>
        <v>100269.9102</v>
      </c>
      <c r="BA49" s="152" t="str">
        <f t="shared" si="7"/>
        <v>Column1.y</v>
      </c>
      <c r="BB49" s="152" t="str">
        <f t="shared" si="8"/>
        <v>Column1.y</v>
      </c>
      <c r="BC49" s="152" t="str">
        <f t="shared" si="9"/>
        <v>Column1.y</v>
      </c>
    </row>
    <row r="50">
      <c r="A50" s="156">
        <v>1.45468266E9</v>
      </c>
      <c r="B50" s="156">
        <v>100000.0</v>
      </c>
      <c r="D50" s="153">
        <f>IFERROR(__xludf.DUMMYFUNCTION("TO_DATE(INT((E50/(60*60*24))+""1/1/1970""))"),42429.0)</f>
        <v>42429</v>
      </c>
      <c r="E50" s="156">
        <v>1.456758E9</v>
      </c>
      <c r="F50" s="156">
        <v>98986.7174</v>
      </c>
      <c r="H50" s="153">
        <f>IFERROR(__xludf.DUMMYFUNCTION("TO_DATE(INT((I50/(60*60*24))+""1/1/1970""))"),42429.0)</f>
        <v>42429</v>
      </c>
      <c r="I50" s="156">
        <v>1.456758E9</v>
      </c>
      <c r="J50" s="156">
        <v>91025.8301</v>
      </c>
      <c r="L50" s="154">
        <v>42438.0</v>
      </c>
      <c r="M50" s="155">
        <v>100384.95</v>
      </c>
      <c r="O50" s="153">
        <f>IFERROR(__xludf.DUMMYFUNCTION("TO_DATE(INT((P50/(60*60*24))+""1/1/1970""))"),42423.0)</f>
        <v>42423</v>
      </c>
      <c r="P50" s="13">
        <v>1.4562396E9</v>
      </c>
      <c r="Q50" s="13">
        <v>24944.6372</v>
      </c>
      <c r="S50" s="153">
        <f>IFERROR(__xludf.DUMMYFUNCTION("TO_DATE(INT((T50/(60*60*24))+""1/1/1970""))"),42429.0)</f>
        <v>42429</v>
      </c>
      <c r="T50" s="152">
        <v>1.456758E9</v>
      </c>
      <c r="U50" s="152">
        <v>100092.6322</v>
      </c>
      <c r="W50" s="153">
        <f>IFERROR(__xludf.DUMMYFUNCTION("TO_DATE(INT((X50/(60*60*24))+""1/1/1970""))"),42426.0)</f>
        <v>42426</v>
      </c>
      <c r="X50" s="152">
        <v>1.4564988E9</v>
      </c>
      <c r="Y50" s="152">
        <v>10038.6362</v>
      </c>
      <c r="AA50" s="153">
        <f>IFERROR(__xludf.DUMMYFUNCTION("TO_DATE(INT((AB50/(60*60*24))+""1/1/1970""))"),42425.0)</f>
        <v>42425</v>
      </c>
      <c r="AB50" s="156">
        <v>1.4563728E9</v>
      </c>
      <c r="AC50" s="156">
        <v>104049.3942</v>
      </c>
      <c r="AE50" s="153">
        <f>IFERROR(__xludf.DUMMYFUNCTION("TO_DATE(INT((AF50/(60*60*24))+""1/1/1970""))"),42418.0)</f>
        <v>42418</v>
      </c>
      <c r="AF50" s="156">
        <v>1.455768E9</v>
      </c>
      <c r="AG50" s="156">
        <v>101991.3887</v>
      </c>
      <c r="AH50" s="153">
        <f>IFERROR(__xludf.DUMMYFUNCTION("TO_DATE(INT((AI50/(60*60*24))+""1/1/1970""))"),43523.0)</f>
        <v>43523</v>
      </c>
      <c r="AI50" s="156">
        <v>1.5512436E9</v>
      </c>
      <c r="AJ50" s="156">
        <v>105458.3507</v>
      </c>
      <c r="AK50" s="153">
        <f>IFERROR(__xludf.DUMMYFUNCTION("TO_DATE(INT((AL50/(60*60*24))+""1/1/1970""))"),43523.0)</f>
        <v>43523</v>
      </c>
      <c r="AL50" s="152">
        <v>1.5512436E9</v>
      </c>
      <c r="AM50" s="152">
        <v>99902.64</v>
      </c>
      <c r="AN50" s="153">
        <f>IFERROR(__xludf.DUMMYFUNCTION("TO_DATE(INT((AO50/(60*60*24))+""1/1/1970""))"),43513.0)</f>
        <v>43513</v>
      </c>
      <c r="AO50" s="152">
        <v>1.550375442E9</v>
      </c>
      <c r="AP50" s="152">
        <v>106562.3495</v>
      </c>
      <c r="AQ50" s="153">
        <f>IFERROR(__xludf.DUMMYFUNCTION("TO_DATE(INT((AR50/(60*60*24))+""1/1/1970""))"),42429.0)</f>
        <v>42429</v>
      </c>
      <c r="AR50" s="156">
        <v>1.456758E9</v>
      </c>
      <c r="AS50" s="156">
        <v>98986.7174</v>
      </c>
      <c r="AT50" s="156">
        <v>91025.8301</v>
      </c>
      <c r="AU50" s="152">
        <f t="shared" si="1"/>
        <v>99298.91</v>
      </c>
      <c r="AV50" s="152">
        <f t="shared" si="2"/>
        <v>25168.9096</v>
      </c>
      <c r="AW50" s="152">
        <f t="shared" si="3"/>
        <v>100092.6322</v>
      </c>
      <c r="AX50" s="152">
        <f t="shared" si="4"/>
        <v>10040.1296</v>
      </c>
      <c r="AY50" s="152">
        <f t="shared" si="5"/>
        <v>104509.6619</v>
      </c>
      <c r="AZ50" s="152">
        <f t="shared" si="6"/>
        <v>100197.6292</v>
      </c>
      <c r="BA50" s="152" t="str">
        <f t="shared" si="7"/>
        <v>Column1.y</v>
      </c>
      <c r="BB50" s="152" t="str">
        <f t="shared" si="8"/>
        <v>Column1.y</v>
      </c>
      <c r="BC50" s="152" t="str">
        <f t="shared" si="9"/>
        <v>Column1.y</v>
      </c>
    </row>
    <row r="51">
      <c r="A51" s="152">
        <v>1.454706E9</v>
      </c>
      <c r="B51" s="152">
        <v>100000.0</v>
      </c>
      <c r="D51" s="153">
        <f>IFERROR(__xludf.DUMMYFUNCTION("TO_DATE(INT((E51/(60*60*24))+""1/1/1970""))"),42430.0)</f>
        <v>42430</v>
      </c>
      <c r="E51" s="156">
        <v>1.4568084E9</v>
      </c>
      <c r="F51" s="156">
        <v>98986.7174</v>
      </c>
      <c r="H51" s="153">
        <f>IFERROR(__xludf.DUMMYFUNCTION("TO_DATE(INT((I51/(60*60*24))+""1/1/1970""))"),42430.0)</f>
        <v>42430</v>
      </c>
      <c r="I51" s="156">
        <v>1.4568084E9</v>
      </c>
      <c r="J51" s="156">
        <v>91538.2503</v>
      </c>
      <c r="L51" s="154">
        <v>42439.0</v>
      </c>
      <c r="M51" s="155">
        <v>101153.57</v>
      </c>
      <c r="O51" s="153">
        <f>IFERROR(__xludf.DUMMYFUNCTION("TO_DATE(INT((P51/(60*60*24))+""1/1/1970""))"),42424.0)</f>
        <v>42424</v>
      </c>
      <c r="P51" s="13">
        <v>1.456326E9</v>
      </c>
      <c r="Q51" s="13">
        <v>24971.4883</v>
      </c>
      <c r="S51" s="153">
        <f>IFERROR(__xludf.DUMMYFUNCTION("TO_DATE(INT((T51/(60*60*24))+""1/1/1970""))"),42430.0)</f>
        <v>42430</v>
      </c>
      <c r="T51" s="152">
        <v>1.4568084E9</v>
      </c>
      <c r="U51" s="152">
        <v>100157.4127</v>
      </c>
      <c r="W51" s="153">
        <f>IFERROR(__xludf.DUMMYFUNCTION("TO_DATE(INT((X51/(60*60*24))+""1/1/1970""))"),42427.0)</f>
        <v>42427</v>
      </c>
      <c r="X51" s="152">
        <v>1.4565312E9</v>
      </c>
      <c r="Y51" s="152">
        <v>10040.7079</v>
      </c>
      <c r="AA51" s="153">
        <f>IFERROR(__xludf.DUMMYFUNCTION("TO_DATE(INT((AB51/(60*60*24))+""1/1/1970""))"),42426.0)</f>
        <v>42426</v>
      </c>
      <c r="AB51" s="152">
        <v>1.456452E9</v>
      </c>
      <c r="AC51" s="152">
        <v>105466.8971</v>
      </c>
      <c r="AE51" s="153">
        <f>IFERROR(__xludf.DUMMYFUNCTION("TO_DATE(INT((AF51/(60*60*24))+""1/1/1970""))"),42419.0)</f>
        <v>42419</v>
      </c>
      <c r="AF51" s="152">
        <v>1.4558472E9</v>
      </c>
      <c r="AG51" s="152">
        <v>101871.9877</v>
      </c>
      <c r="AH51" s="153">
        <f>IFERROR(__xludf.DUMMYFUNCTION("TO_DATE(INT((AI51/(60*60*24))+""1/1/1970""))"),43524.0)</f>
        <v>43524</v>
      </c>
      <c r="AI51" s="156">
        <v>1.55133E9</v>
      </c>
      <c r="AJ51" s="156">
        <v>106342.655</v>
      </c>
      <c r="AK51" s="153">
        <f>IFERROR(__xludf.DUMMYFUNCTION("TO_DATE(INT((AL51/(60*60*24))+""1/1/1970""))"),43524.0)</f>
        <v>43524</v>
      </c>
      <c r="AL51" s="152">
        <v>1.55133E9</v>
      </c>
      <c r="AM51" s="152">
        <v>99815.52</v>
      </c>
      <c r="AN51" s="153">
        <f>IFERROR(__xludf.DUMMYFUNCTION("TO_DATE(INT((AO51/(60*60*24))+""1/1/1970""))"),43514.0)</f>
        <v>43514</v>
      </c>
      <c r="AO51" s="152">
        <v>1.550455481E9</v>
      </c>
      <c r="AP51" s="152">
        <v>106562.3495</v>
      </c>
      <c r="AQ51" s="153">
        <f>IFERROR(__xludf.DUMMYFUNCTION("TO_DATE(INT((AR51/(60*60*24))+""1/1/1970""))"),42430.0)</f>
        <v>42430</v>
      </c>
      <c r="AR51" s="156">
        <v>1.4568084E9</v>
      </c>
      <c r="AS51" s="156">
        <v>98986.7174</v>
      </c>
      <c r="AT51" s="156">
        <v>91538.2503</v>
      </c>
      <c r="AU51" s="152">
        <f t="shared" si="1"/>
        <v>98221.95</v>
      </c>
      <c r="AV51" s="152">
        <f t="shared" si="2"/>
        <v>25059.9429</v>
      </c>
      <c r="AW51" s="152">
        <f t="shared" si="3"/>
        <v>100157.4127</v>
      </c>
      <c r="AX51" s="152">
        <f t="shared" si="4"/>
        <v>10042.0091</v>
      </c>
      <c r="AY51" s="152">
        <f t="shared" si="5"/>
        <v>105246.3843</v>
      </c>
      <c r="AZ51" s="152">
        <f t="shared" si="6"/>
        <v>99844.001</v>
      </c>
      <c r="BA51" s="152" t="str">
        <f t="shared" si="7"/>
        <v>Column1.y</v>
      </c>
      <c r="BB51" s="152" t="str">
        <f t="shared" si="8"/>
        <v>Column1.y</v>
      </c>
      <c r="BC51" s="152" t="str">
        <f t="shared" si="9"/>
        <v>Column1.y</v>
      </c>
    </row>
    <row r="52">
      <c r="A52" s="156">
        <v>1.45494186E9</v>
      </c>
      <c r="B52" s="156">
        <v>100000.0</v>
      </c>
      <c r="D52" s="153">
        <f>IFERROR(__xludf.DUMMYFUNCTION("TO_DATE(INT((E52/(60*60*24))+""1/1/1970""))"),42431.0)</f>
        <v>42431</v>
      </c>
      <c r="E52" s="152">
        <v>1.4568948E9</v>
      </c>
      <c r="F52" s="152">
        <v>98986.7174</v>
      </c>
      <c r="H52" s="153">
        <f>IFERROR(__xludf.DUMMYFUNCTION("TO_DATE(INT((I52/(60*60*24))+""1/1/1970""))"),42431.0)</f>
        <v>42431</v>
      </c>
      <c r="I52" s="152">
        <v>1.4568948E9</v>
      </c>
      <c r="J52" s="152">
        <v>90787.3369</v>
      </c>
      <c r="L52" s="154">
        <v>42440.0</v>
      </c>
      <c r="M52" s="155">
        <v>101016.47</v>
      </c>
      <c r="O52" s="153">
        <f>IFERROR(__xludf.DUMMYFUNCTION("TO_DATE(INT((P52/(60*60*24))+""1/1/1970""))"),42425.0)</f>
        <v>42425</v>
      </c>
      <c r="P52" s="13">
        <v>1.4564124E9</v>
      </c>
      <c r="Q52" s="13">
        <v>24942.6539</v>
      </c>
      <c r="S52" s="153">
        <f>IFERROR(__xludf.DUMMYFUNCTION("TO_DATE(INT((T52/(60*60*24))+""1/1/1970""))"),42431.0)</f>
        <v>42431</v>
      </c>
      <c r="T52" s="156">
        <v>1.4568948E9</v>
      </c>
      <c r="U52" s="156">
        <v>102232.4193</v>
      </c>
      <c r="W52" s="153">
        <f>IFERROR(__xludf.DUMMYFUNCTION("TO_DATE(INT((X52/(60*60*24))+""1/1/1970""))"),42429.0)</f>
        <v>42429</v>
      </c>
      <c r="X52" s="156">
        <v>1.456704E9</v>
      </c>
      <c r="Y52" s="156">
        <v>10040.1296</v>
      </c>
      <c r="AA52" s="153">
        <f>IFERROR(__xludf.DUMMYFUNCTION("TO_DATE(INT((AB52/(60*60*24))+""1/1/1970""))"),42428.0)</f>
        <v>42428</v>
      </c>
      <c r="AB52" s="156">
        <v>1.4567004E9</v>
      </c>
      <c r="AC52" s="156">
        <v>104472.3777</v>
      </c>
      <c r="AE52" s="153">
        <f>IFERROR(__xludf.DUMMYFUNCTION("TO_DATE(INT((AF52/(60*60*24))+""1/1/1970""))"),42420.0)</f>
        <v>42420</v>
      </c>
      <c r="AF52" s="156">
        <v>1.4559264E9</v>
      </c>
      <c r="AG52" s="156">
        <v>102078.3089</v>
      </c>
      <c r="AH52" s="153">
        <f>IFERROR(__xludf.DUMMYFUNCTION("TO_DATE(INT((AI52/(60*60*24))+""1/1/1970""))"),43525.0)</f>
        <v>43525</v>
      </c>
      <c r="AI52" s="156">
        <v>1.5514164E9</v>
      </c>
      <c r="AJ52" s="156">
        <v>105637.5457</v>
      </c>
      <c r="AK52" s="153">
        <f>IFERROR(__xludf.DUMMYFUNCTION("TO_DATE(INT((AL52/(60*60*24))+""1/1/1970""))"),43525.0)</f>
        <v>43525</v>
      </c>
      <c r="AL52" s="152">
        <v>1.5514164E9</v>
      </c>
      <c r="AM52" s="152">
        <v>99725.76</v>
      </c>
      <c r="AN52" s="153">
        <f>IFERROR(__xludf.DUMMYFUNCTION("TO_DATE(INT((AO52/(60*60*24))+""1/1/1970""))"),43515.0)</f>
        <v>43515</v>
      </c>
      <c r="AO52" s="152">
        <v>1.550535419E9</v>
      </c>
      <c r="AP52" s="152">
        <v>106562.3495</v>
      </c>
      <c r="AQ52" s="153">
        <f>IFERROR(__xludf.DUMMYFUNCTION("TO_DATE(INT((AR52/(60*60*24))+""1/1/1970""))"),42431.0)</f>
        <v>42431</v>
      </c>
      <c r="AR52" s="152">
        <v>1.4568948E9</v>
      </c>
      <c r="AS52" s="152">
        <v>98986.7174</v>
      </c>
      <c r="AT52" s="152">
        <v>90787.3369</v>
      </c>
      <c r="AU52" s="152">
        <f t="shared" si="1"/>
        <v>101934.49</v>
      </c>
      <c r="AV52" s="152">
        <f t="shared" si="2"/>
        <v>24945.8611</v>
      </c>
      <c r="AW52" s="152">
        <f t="shared" si="3"/>
        <v>102232.4193</v>
      </c>
      <c r="AX52" s="152">
        <f t="shared" si="4"/>
        <v>10029.1079</v>
      </c>
      <c r="AY52" s="152">
        <f t="shared" si="5"/>
        <v>105298.1689</v>
      </c>
      <c r="AZ52" s="152">
        <f t="shared" si="6"/>
        <v>99757.0808</v>
      </c>
      <c r="BA52" s="152" t="str">
        <f t="shared" si="7"/>
        <v>Column1.y</v>
      </c>
      <c r="BB52" s="152" t="str">
        <f t="shared" si="8"/>
        <v>Column1.y</v>
      </c>
      <c r="BC52" s="152" t="str">
        <f t="shared" si="9"/>
        <v>Column1.y</v>
      </c>
    </row>
    <row r="53">
      <c r="A53" s="152">
        <v>1.4549652E9</v>
      </c>
      <c r="B53" s="152">
        <v>100000.0</v>
      </c>
      <c r="D53" s="153">
        <f>IFERROR(__xludf.DUMMYFUNCTION("TO_DATE(INT((E53/(60*60*24))+""1/1/1970""))"),42432.0)</f>
        <v>42432</v>
      </c>
      <c r="E53" s="156">
        <v>1.4569812E9</v>
      </c>
      <c r="F53" s="156">
        <v>98986.7174</v>
      </c>
      <c r="H53" s="153">
        <f>IFERROR(__xludf.DUMMYFUNCTION("TO_DATE(INT((I53/(60*60*24))+""1/1/1970""))"),42432.0)</f>
        <v>42432</v>
      </c>
      <c r="I53" s="156">
        <v>1.4569812E9</v>
      </c>
      <c r="J53" s="156">
        <v>90328.892</v>
      </c>
      <c r="L53" s="154">
        <v>42443.0</v>
      </c>
      <c r="M53" s="155">
        <v>103158.79</v>
      </c>
      <c r="O53" s="153">
        <f>IFERROR(__xludf.DUMMYFUNCTION("TO_DATE(INT((P53/(60*60*24))+""1/1/1970""))"),42426.0)</f>
        <v>42426</v>
      </c>
      <c r="P53" s="13">
        <v>1.4564988E9</v>
      </c>
      <c r="Q53" s="13">
        <v>24910.2568</v>
      </c>
      <c r="S53" s="153">
        <f>IFERROR(__xludf.DUMMYFUNCTION("TO_DATE(INT((T53/(60*60*24))+""1/1/1970""))"),42432.0)</f>
        <v>42432</v>
      </c>
      <c r="T53" s="152">
        <v>1.4569812E9</v>
      </c>
      <c r="U53" s="152">
        <v>102889.5504</v>
      </c>
      <c r="W53" s="153">
        <f>IFERROR(__xludf.DUMMYFUNCTION("TO_DATE(INT((X53/(60*60*24))+""1/1/1970""))"),42430.0)</f>
        <v>42430</v>
      </c>
      <c r="X53" s="152">
        <v>1.4568444E9</v>
      </c>
      <c r="Y53" s="152">
        <v>10042.0091</v>
      </c>
      <c r="AA53" s="153">
        <f>IFERROR(__xludf.DUMMYFUNCTION("TO_DATE(INT((AB53/(60*60*24))+""1/1/1970""))"),42429.0)</f>
        <v>42429</v>
      </c>
      <c r="AB53" s="152">
        <v>1.45674E9</v>
      </c>
      <c r="AC53" s="152">
        <v>104509.6619</v>
      </c>
      <c r="AE53" s="153">
        <f>IFERROR(__xludf.DUMMYFUNCTION("TO_DATE(INT((AF53/(60*60*24))+""1/1/1970""))"),42421.0)</f>
        <v>42421</v>
      </c>
      <c r="AF53" s="152">
        <v>1.4560956E9</v>
      </c>
      <c r="AG53" s="152">
        <v>102078.3089</v>
      </c>
      <c r="AH53" s="153">
        <f>IFERROR(__xludf.DUMMYFUNCTION("TO_DATE(INT((AI53/(60*60*24))+""1/1/1970""))"),43526.0)</f>
        <v>43526</v>
      </c>
      <c r="AI53" s="156">
        <v>1.5515028E9</v>
      </c>
      <c r="AJ53" s="156">
        <v>106003.4389</v>
      </c>
      <c r="AK53" s="153">
        <f>IFERROR(__xludf.DUMMYFUNCTION("TO_DATE(INT((AL53/(60*60*24))+""1/1/1970""))"),43526.0)</f>
        <v>43526</v>
      </c>
      <c r="AL53" s="152">
        <v>1.5515028E9</v>
      </c>
      <c r="AM53" s="152">
        <v>99780.54</v>
      </c>
      <c r="AN53" s="153">
        <f>IFERROR(__xludf.DUMMYFUNCTION("TO_DATE(INT((AO53/(60*60*24))+""1/1/1970""))"),43516.0)</f>
        <v>43516</v>
      </c>
      <c r="AO53" s="156">
        <v>1.550630681E9</v>
      </c>
      <c r="AP53" s="156">
        <v>106562.3495</v>
      </c>
      <c r="AQ53" s="153">
        <f>IFERROR(__xludf.DUMMYFUNCTION("TO_DATE(INT((AR53/(60*60*24))+""1/1/1970""))"),42432.0)</f>
        <v>42432</v>
      </c>
      <c r="AR53" s="156">
        <v>1.4569812E9</v>
      </c>
      <c r="AS53" s="156">
        <v>98986.7174</v>
      </c>
      <c r="AT53" s="156">
        <v>90328.892</v>
      </c>
      <c r="AU53" s="152">
        <f t="shared" si="1"/>
        <v>102072.77</v>
      </c>
      <c r="AV53" s="152">
        <f t="shared" si="2"/>
        <v>24942.2917</v>
      </c>
      <c r="AW53" s="152">
        <f t="shared" si="3"/>
        <v>102889.5504</v>
      </c>
      <c r="AX53" s="152">
        <f t="shared" si="4"/>
        <v>10009.4381</v>
      </c>
      <c r="AY53" s="152">
        <f t="shared" si="5"/>
        <v>106118.2117</v>
      </c>
      <c r="AZ53" s="152">
        <f t="shared" si="6"/>
        <v>99691.6618</v>
      </c>
      <c r="BA53" s="152" t="str">
        <f t="shared" si="7"/>
        <v>Column1.y</v>
      </c>
      <c r="BB53" s="152" t="str">
        <f t="shared" si="8"/>
        <v>Column1.y</v>
      </c>
      <c r="BC53" s="152" t="str">
        <f t="shared" si="9"/>
        <v>Column1.y</v>
      </c>
    </row>
    <row r="54">
      <c r="A54" s="156">
        <v>1.45502826E9</v>
      </c>
      <c r="B54" s="156">
        <v>100000.0</v>
      </c>
      <c r="D54" s="153">
        <f>IFERROR(__xludf.DUMMYFUNCTION("TO_DATE(INT((E54/(60*60*24))+""1/1/1970""))"),42433.0)</f>
        <v>42433</v>
      </c>
      <c r="E54" s="152">
        <v>1.4570676E9</v>
      </c>
      <c r="F54" s="152">
        <v>98986.7174</v>
      </c>
      <c r="H54" s="153">
        <f>IFERROR(__xludf.DUMMYFUNCTION("TO_DATE(INT((I54/(60*60*24))+""1/1/1970""))"),42433.0)</f>
        <v>42433</v>
      </c>
      <c r="I54" s="152">
        <v>1.4570676E9</v>
      </c>
      <c r="J54" s="152">
        <v>90851.193</v>
      </c>
      <c r="L54" s="154">
        <v>42444.0</v>
      </c>
      <c r="M54" s="155">
        <v>103302.81</v>
      </c>
      <c r="O54" s="153">
        <f>IFERROR(__xludf.DUMMYFUNCTION("TO_DATE(INT((P54/(60*60*24))+""1/1/1970""))"),42427.0)</f>
        <v>42427</v>
      </c>
      <c r="P54" s="13">
        <v>1.4565312E9</v>
      </c>
      <c r="Q54" s="13">
        <v>25169.8556</v>
      </c>
      <c r="S54" s="153">
        <f>IFERROR(__xludf.DUMMYFUNCTION("TO_DATE(INT((T54/(60*60*24))+""1/1/1970""))"),42433.0)</f>
        <v>42433</v>
      </c>
      <c r="T54" s="156">
        <v>1.4570676E9</v>
      </c>
      <c r="U54" s="156">
        <v>103362.8072</v>
      </c>
      <c r="W54" s="153">
        <f>IFERROR(__xludf.DUMMYFUNCTION("TO_DATE(INT((X54/(60*60*24))+""1/1/1970""))"),42431.0)</f>
        <v>42431</v>
      </c>
      <c r="X54" s="152">
        <v>1.4569308E9</v>
      </c>
      <c r="Y54" s="152">
        <v>10029.1079</v>
      </c>
      <c r="AA54" s="153">
        <f>IFERROR(__xludf.DUMMYFUNCTION("TO_DATE(INT((AB54/(60*60*24))+""1/1/1970""))"),42430.0)</f>
        <v>42430</v>
      </c>
      <c r="AB54" s="156">
        <v>1.4568192E9</v>
      </c>
      <c r="AC54" s="156">
        <v>105246.3843</v>
      </c>
      <c r="AE54" s="153">
        <f>IFERROR(__xludf.DUMMYFUNCTION("TO_DATE(INT((AF54/(60*60*24))+""1/1/1970""))"),42422.0)</f>
        <v>42422</v>
      </c>
      <c r="AF54" s="156">
        <v>1.4561352E9</v>
      </c>
      <c r="AG54" s="156">
        <v>102006.4854</v>
      </c>
      <c r="AH54" s="153">
        <f>IFERROR(__xludf.DUMMYFUNCTION("TO_DATE(INT((AI54/(60*60*24))+""1/1/1970""))"),43528.0)</f>
        <v>43528</v>
      </c>
      <c r="AI54" s="152">
        <v>1.5517116E9</v>
      </c>
      <c r="AJ54" s="152">
        <v>106436.8957</v>
      </c>
      <c r="AK54" s="153">
        <f>IFERROR(__xludf.DUMMYFUNCTION("TO_DATE(INT((AL54/(60*60*24))+""1/1/1970""))"),43528.0)</f>
        <v>43528</v>
      </c>
      <c r="AL54" s="156">
        <v>1.5517116E9</v>
      </c>
      <c r="AM54" s="156">
        <v>99780.54</v>
      </c>
      <c r="AN54" s="153">
        <f>IFERROR(__xludf.DUMMYFUNCTION("TO_DATE(INT((AO54/(60*60*24))+""1/1/1970""))"),43517.0)</f>
        <v>43517</v>
      </c>
      <c r="AO54" s="156">
        <v>1.550710246E9</v>
      </c>
      <c r="AP54" s="156">
        <v>106562.3495</v>
      </c>
      <c r="AQ54" s="153">
        <f>IFERROR(__xludf.DUMMYFUNCTION("TO_DATE(INT((AR54/(60*60*24))+""1/1/1970""))"),42433.0)</f>
        <v>42433</v>
      </c>
      <c r="AR54" s="152">
        <v>1.4570676E9</v>
      </c>
      <c r="AS54" s="152">
        <v>98986.7174</v>
      </c>
      <c r="AT54" s="152">
        <v>90851.193</v>
      </c>
      <c r="AU54" s="152">
        <f t="shared" si="1"/>
        <v>101971.85</v>
      </c>
      <c r="AV54" s="152">
        <f t="shared" si="2"/>
        <v>24855.0073</v>
      </c>
      <c r="AW54" s="152">
        <f t="shared" si="3"/>
        <v>103362.8072</v>
      </c>
      <c r="AX54" s="152">
        <f t="shared" si="4"/>
        <v>10003.9052</v>
      </c>
      <c r="AY54" s="152">
        <f t="shared" si="5"/>
        <v>106773.1467</v>
      </c>
      <c r="AZ54" s="152">
        <f t="shared" si="6"/>
        <v>100392.0561</v>
      </c>
      <c r="BA54" s="152" t="str">
        <f t="shared" si="7"/>
        <v>Column1.y</v>
      </c>
      <c r="BB54" s="152" t="str">
        <f t="shared" si="8"/>
        <v>Column1.y</v>
      </c>
      <c r="BC54" s="152" t="str">
        <f t="shared" si="9"/>
        <v>Column1.y</v>
      </c>
    </row>
    <row r="55">
      <c r="A55" s="152">
        <v>1.4550516E9</v>
      </c>
      <c r="B55" s="152">
        <v>100000.0</v>
      </c>
      <c r="D55" s="153">
        <f>IFERROR(__xludf.DUMMYFUNCTION("TO_DATE(INT((E55/(60*60*24))+""1/1/1970""))"),42434.0)</f>
        <v>42434</v>
      </c>
      <c r="E55" s="156">
        <v>1.457154E9</v>
      </c>
      <c r="F55" s="156">
        <v>98986.7174</v>
      </c>
      <c r="H55" s="153">
        <f>IFERROR(__xludf.DUMMYFUNCTION("TO_DATE(INT((I55/(60*60*24))+""1/1/1970""))"),42434.0)</f>
        <v>42434</v>
      </c>
      <c r="I55" s="156">
        <v>1.457154E9</v>
      </c>
      <c r="J55" s="156">
        <v>91286.8657</v>
      </c>
      <c r="L55" s="154">
        <v>42445.0</v>
      </c>
      <c r="M55" s="155">
        <v>103224.31</v>
      </c>
      <c r="O55" s="153">
        <f>IFERROR(__xludf.DUMMYFUNCTION("TO_DATE(INT((P55/(60*60*24))+""1/1/1970""))"),42428.0)</f>
        <v>42428</v>
      </c>
      <c r="P55" s="13">
        <v>1.4566176E9</v>
      </c>
      <c r="Q55" s="13">
        <v>25169.8556</v>
      </c>
      <c r="S55" s="153">
        <f>IFERROR(__xludf.DUMMYFUNCTION("TO_DATE(INT((T55/(60*60*24))+""1/1/1970""))"),42434.0)</f>
        <v>42434</v>
      </c>
      <c r="T55" s="152">
        <v>1.457154E9</v>
      </c>
      <c r="U55" s="152">
        <v>103534.6766</v>
      </c>
      <c r="W55" s="153">
        <f>IFERROR(__xludf.DUMMYFUNCTION("TO_DATE(INT((X55/(60*60*24))+""1/1/1970""))"),42432.0)</f>
        <v>42432</v>
      </c>
      <c r="X55" s="152">
        <v>1.4570172E9</v>
      </c>
      <c r="Y55" s="152">
        <v>10009.4381</v>
      </c>
      <c r="AA55" s="153">
        <f>IFERROR(__xludf.DUMMYFUNCTION("TO_DATE(INT((AB55/(60*60*24))+""1/1/1970""))"),42431.0)</f>
        <v>42431</v>
      </c>
      <c r="AB55" s="152">
        <v>1.4568984E9</v>
      </c>
      <c r="AC55" s="152">
        <v>105298.1689</v>
      </c>
      <c r="AE55" s="153">
        <f>IFERROR(__xludf.DUMMYFUNCTION("TO_DATE(INT((AF55/(60*60*24))+""1/1/1970""))"),42423.0)</f>
        <v>42423</v>
      </c>
      <c r="AF55" s="152">
        <v>1.4562144E9</v>
      </c>
      <c r="AG55" s="152">
        <v>101117.154</v>
      </c>
      <c r="AH55" s="153">
        <f>IFERROR(__xludf.DUMMYFUNCTION("TO_DATE(INT((AI55/(60*60*24))+""1/1/1970""))"),43529.0)</f>
        <v>43529</v>
      </c>
      <c r="AI55" s="156">
        <v>1.551762E9</v>
      </c>
      <c r="AJ55" s="156">
        <v>105161.009</v>
      </c>
      <c r="AK55" s="153">
        <f>IFERROR(__xludf.DUMMYFUNCTION("TO_DATE(INT((AL55/(60*60*24))+""1/1/1970""))"),43529.0)</f>
        <v>43529</v>
      </c>
      <c r="AL55" s="152">
        <v>1.551762E9</v>
      </c>
      <c r="AM55" s="152">
        <v>100116.48</v>
      </c>
      <c r="AN55" s="153">
        <f>IFERROR(__xludf.DUMMYFUNCTION("TO_DATE(INT((AO55/(60*60*24))+""1/1/1970""))"),43518.0)</f>
        <v>43518</v>
      </c>
      <c r="AO55" s="152">
        <v>1.550806585E9</v>
      </c>
      <c r="AP55" s="152">
        <v>107318.7218</v>
      </c>
      <c r="AQ55" s="153">
        <f>IFERROR(__xludf.DUMMYFUNCTION("TO_DATE(INT((AR55/(60*60*24))+""1/1/1970""))"),42434.0)</f>
        <v>42434</v>
      </c>
      <c r="AR55" s="156">
        <v>1.457154E9</v>
      </c>
      <c r="AS55" s="156">
        <v>98986.7174</v>
      </c>
      <c r="AT55" s="156">
        <v>91286.8657</v>
      </c>
      <c r="AU55" s="152">
        <f t="shared" si="1"/>
        <v>101971.85</v>
      </c>
      <c r="AV55" s="152">
        <f t="shared" si="2"/>
        <v>24822.041</v>
      </c>
      <c r="AW55" s="152">
        <f t="shared" si="3"/>
        <v>103534.6766</v>
      </c>
      <c r="AX55" s="152">
        <f t="shared" si="4"/>
        <v>9999.8517</v>
      </c>
      <c r="AY55" s="152">
        <f t="shared" si="5"/>
        <v>106773.1467</v>
      </c>
      <c r="AZ55" s="152">
        <f t="shared" si="6"/>
        <v>100937.8238</v>
      </c>
      <c r="BA55" s="152" t="str">
        <f t="shared" si="7"/>
        <v>Column1.y</v>
      </c>
      <c r="BB55" s="152" t="str">
        <f t="shared" si="8"/>
        <v>Column1.y</v>
      </c>
      <c r="BC55" s="152" t="str">
        <f t="shared" si="9"/>
        <v>Column1.y</v>
      </c>
    </row>
    <row r="56">
      <c r="A56" s="156">
        <v>1.45511466E9</v>
      </c>
      <c r="B56" s="156">
        <v>100000.0</v>
      </c>
      <c r="D56" s="153">
        <f>IFERROR(__xludf.DUMMYFUNCTION("TO_DATE(INT((E56/(60*60*24))+""1/1/1970""))"),42436.0)</f>
        <v>42436</v>
      </c>
      <c r="E56" s="152">
        <v>1.4573628E9</v>
      </c>
      <c r="F56" s="152">
        <v>98986.7174</v>
      </c>
      <c r="H56" s="153">
        <f>IFERROR(__xludf.DUMMYFUNCTION("TO_DATE(INT((I56/(60*60*24))+""1/1/1970""))"),42436.0)</f>
        <v>42436</v>
      </c>
      <c r="I56" s="152">
        <v>1.4573628E9</v>
      </c>
      <c r="J56" s="152">
        <v>91286.8657</v>
      </c>
      <c r="L56" s="154">
        <v>42446.0</v>
      </c>
      <c r="M56" s="155">
        <v>104277.69</v>
      </c>
      <c r="O56" s="153">
        <f>IFERROR(__xludf.DUMMYFUNCTION("TO_DATE(INT((P56/(60*60*24))+""1/1/1970""))"),42429.0)</f>
        <v>42429</v>
      </c>
      <c r="P56" s="13">
        <v>1.456704E9</v>
      </c>
      <c r="Q56" s="13">
        <v>25168.9096</v>
      </c>
      <c r="S56" s="153">
        <f>IFERROR(__xludf.DUMMYFUNCTION("TO_DATE(INT((T56/(60*60*24))+""1/1/1970""))"),42436.0)</f>
        <v>42436</v>
      </c>
      <c r="T56" s="156">
        <v>1.4573628E9</v>
      </c>
      <c r="U56" s="156">
        <v>103534.6766</v>
      </c>
      <c r="W56" s="153">
        <f>IFERROR(__xludf.DUMMYFUNCTION("TO_DATE(INT((X56/(60*60*24))+""1/1/1970""))"),42433.0)</f>
        <v>42433</v>
      </c>
      <c r="X56" s="152">
        <v>1.4571036E9</v>
      </c>
      <c r="Y56" s="152">
        <v>10003.9052</v>
      </c>
      <c r="AA56" s="153">
        <f>IFERROR(__xludf.DUMMYFUNCTION("TO_DATE(INT((AB56/(60*60*24))+""1/1/1970""))"),42432.0)</f>
        <v>42432</v>
      </c>
      <c r="AB56" s="156">
        <v>1.4569776E9</v>
      </c>
      <c r="AC56" s="156">
        <v>106118.2117</v>
      </c>
      <c r="AE56" s="153">
        <f>IFERROR(__xludf.DUMMYFUNCTION("TO_DATE(INT((AF56/(60*60*24))+""1/1/1970""))"),42424.0)</f>
        <v>42424</v>
      </c>
      <c r="AF56" s="156">
        <v>1.4562936E9</v>
      </c>
      <c r="AG56" s="156">
        <v>101099.7699</v>
      </c>
      <c r="AH56" s="153">
        <f>IFERROR(__xludf.DUMMYFUNCTION("TO_DATE(INT((AI56/(60*60*24))+""1/1/1970""))"),43530.0)</f>
        <v>43530</v>
      </c>
      <c r="AI56" s="156">
        <v>1.5518484E9</v>
      </c>
      <c r="AJ56" s="156">
        <v>104787.8934</v>
      </c>
      <c r="AK56" s="153">
        <f>IFERROR(__xludf.DUMMYFUNCTION("TO_DATE(INT((AL56/(60*60*24))+""1/1/1970""))"),43530.0)</f>
        <v>43530</v>
      </c>
      <c r="AL56" s="152">
        <v>1.5518484E9</v>
      </c>
      <c r="AM56" s="152">
        <v>100373.22</v>
      </c>
      <c r="AN56" s="153">
        <f>IFERROR(__xludf.DUMMYFUNCTION("TO_DATE(INT((AO56/(60*60*24))+""1/1/1970""))"),43519.0)</f>
        <v>43519</v>
      </c>
      <c r="AO56" s="152">
        <v>1.550886488E9</v>
      </c>
      <c r="AP56" s="152">
        <v>107801.6111</v>
      </c>
      <c r="AQ56" s="153">
        <f>IFERROR(__xludf.DUMMYFUNCTION("TO_DATE(INT((AR56/(60*60*24))+""1/1/1970""))"),42436.0)</f>
        <v>42436</v>
      </c>
      <c r="AR56" s="152">
        <v>1.4573628E9</v>
      </c>
      <c r="AS56" s="152">
        <v>98986.7174</v>
      </c>
      <c r="AT56" s="152">
        <v>91286.8657</v>
      </c>
      <c r="AU56" s="152">
        <f t="shared" si="1"/>
        <v>102082.07</v>
      </c>
      <c r="AV56" s="152">
        <f t="shared" si="2"/>
        <v>24820.087</v>
      </c>
      <c r="AW56" s="152">
        <f t="shared" si="3"/>
        <v>103534.6766</v>
      </c>
      <c r="AX56" s="152">
        <f t="shared" si="4"/>
        <v>10000.974</v>
      </c>
      <c r="AY56" s="152">
        <f t="shared" si="5"/>
        <v>106356.7882</v>
      </c>
      <c r="AZ56" s="152">
        <f t="shared" si="6"/>
        <v>100808.3583</v>
      </c>
      <c r="BA56" s="152" t="str">
        <f t="shared" si="7"/>
        <v>Column1.y</v>
      </c>
      <c r="BB56" s="152" t="str">
        <f t="shared" si="8"/>
        <v>Column1.y</v>
      </c>
      <c r="BC56" s="152" t="str">
        <f t="shared" si="9"/>
        <v>Column1.y</v>
      </c>
    </row>
    <row r="57">
      <c r="A57" s="152">
        <v>1.455138E9</v>
      </c>
      <c r="B57" s="152">
        <v>100000.0</v>
      </c>
      <c r="D57" s="153">
        <f>IFERROR(__xludf.DUMMYFUNCTION("TO_DATE(INT((E57/(60*60*24))+""1/1/1970""))"),42437.0)</f>
        <v>42437</v>
      </c>
      <c r="E57" s="152">
        <v>1.4574132E9</v>
      </c>
      <c r="F57" s="152">
        <v>98986.7174</v>
      </c>
      <c r="H57" s="153">
        <f>IFERROR(__xludf.DUMMYFUNCTION("TO_DATE(INT((I57/(60*60*24))+""1/1/1970""))"),42437.0)</f>
        <v>42437</v>
      </c>
      <c r="I57" s="152">
        <v>1.4574132E9</v>
      </c>
      <c r="J57" s="152">
        <v>90991.1578</v>
      </c>
      <c r="L57" s="154">
        <v>42447.0</v>
      </c>
      <c r="M57" s="155">
        <v>104825.15</v>
      </c>
      <c r="O57" s="153">
        <f>IFERROR(__xludf.DUMMYFUNCTION("TO_DATE(INT((P57/(60*60*24))+""1/1/1970""))"),42430.0)</f>
        <v>42430</v>
      </c>
      <c r="P57" s="13">
        <v>1.4568444E9</v>
      </c>
      <c r="Q57" s="13">
        <v>25059.9429</v>
      </c>
      <c r="S57" s="153">
        <f>IFERROR(__xludf.DUMMYFUNCTION("TO_DATE(INT((T57/(60*60*24))+""1/1/1970""))"),42437.0)</f>
        <v>42437</v>
      </c>
      <c r="T57" s="156">
        <v>1.4574132E9</v>
      </c>
      <c r="U57" s="156">
        <v>103549.729</v>
      </c>
      <c r="W57" s="153">
        <f>IFERROR(__xludf.DUMMYFUNCTION("TO_DATE(INT((X57/(60*60*24))+""1/1/1970""))"),42434.0)</f>
        <v>42434</v>
      </c>
      <c r="X57" s="152">
        <v>1.457136E9</v>
      </c>
      <c r="Y57" s="152">
        <v>9999.8517</v>
      </c>
      <c r="AA57" s="153">
        <f>IFERROR(__xludf.DUMMYFUNCTION("TO_DATE(INT((AB57/(60*60*24))+""1/1/1970""))"),42433.0)</f>
        <v>42433</v>
      </c>
      <c r="AB57" s="152">
        <v>1.4570568E9</v>
      </c>
      <c r="AC57" s="152">
        <v>106773.1467</v>
      </c>
      <c r="AE57" s="153">
        <f>IFERROR(__xludf.DUMMYFUNCTION("TO_DATE(INT((AF57/(60*60*24))+""1/1/1970""))"),42425.0)</f>
        <v>42425</v>
      </c>
      <c r="AF57" s="152">
        <v>1.4563728E9</v>
      </c>
      <c r="AG57" s="152">
        <v>101020.1692</v>
      </c>
      <c r="AH57" s="153">
        <f>IFERROR(__xludf.DUMMYFUNCTION("TO_DATE(INT((AI57/(60*60*24))+""1/1/1970""))"),43531.0)</f>
        <v>43531</v>
      </c>
      <c r="AI57" s="156">
        <v>1.5519348E9</v>
      </c>
      <c r="AJ57" s="156">
        <v>103290.44</v>
      </c>
      <c r="AK57" s="153">
        <f>IFERROR(__xludf.DUMMYFUNCTION("TO_DATE(INT((AL57/(60*60*24))+""1/1/1970""))"),43531.0)</f>
        <v>43531</v>
      </c>
      <c r="AL57" s="152">
        <v>1.5519348E9</v>
      </c>
      <c r="AM57" s="152">
        <v>100455.72</v>
      </c>
      <c r="AN57" s="153">
        <f>IFERROR(__xludf.DUMMYFUNCTION("TO_DATE(INT((AO57/(60*60*24))+""1/1/1970""))"),43520.0)</f>
        <v>43520</v>
      </c>
      <c r="AO57" s="152">
        <v>1.550967839E9</v>
      </c>
      <c r="AP57" s="152">
        <v>107801.6111</v>
      </c>
      <c r="AQ57" s="153">
        <f>IFERROR(__xludf.DUMMYFUNCTION("TO_DATE(INT((AR57/(60*60*24))+""1/1/1970""))"),42437.0)</f>
        <v>42437</v>
      </c>
      <c r="AR57" s="152">
        <v>1.4574132E9</v>
      </c>
      <c r="AS57" s="152">
        <v>98986.7174</v>
      </c>
      <c r="AT57" s="152">
        <v>90991.1578</v>
      </c>
      <c r="AU57" s="152">
        <f t="shared" si="1"/>
        <v>101493.61</v>
      </c>
      <c r="AV57" s="152">
        <f t="shared" si="2"/>
        <v>24907.8005</v>
      </c>
      <c r="AW57" s="152">
        <f t="shared" si="3"/>
        <v>103549.729</v>
      </c>
      <c r="AX57" s="152">
        <f t="shared" si="4"/>
        <v>9997.7325</v>
      </c>
      <c r="AY57" s="152">
        <f t="shared" si="5"/>
        <v>106680.8759</v>
      </c>
      <c r="AZ57" s="152">
        <f t="shared" si="6"/>
        <v>101003.2427</v>
      </c>
      <c r="BA57" s="152" t="str">
        <f t="shared" si="7"/>
        <v>Column1.y</v>
      </c>
      <c r="BB57" s="152" t="str">
        <f t="shared" si="8"/>
        <v>Column1.y</v>
      </c>
      <c r="BC57" s="152" t="str">
        <f t="shared" si="9"/>
        <v>Column1.y</v>
      </c>
    </row>
    <row r="58">
      <c r="A58" s="156">
        <v>1.45520106E9</v>
      </c>
      <c r="B58" s="156">
        <v>100000.0</v>
      </c>
      <c r="D58" s="153">
        <f>IFERROR(__xludf.DUMMYFUNCTION("TO_DATE(INT((E58/(60*60*24))+""1/1/1970""))"),42438.0)</f>
        <v>42438</v>
      </c>
      <c r="E58" s="156">
        <v>1.4574996E9</v>
      </c>
      <c r="F58" s="156">
        <v>98986.7174</v>
      </c>
      <c r="H58" s="153">
        <f>IFERROR(__xludf.DUMMYFUNCTION("TO_DATE(INT((I58/(60*60*24))+""1/1/1970""))"),42438.0)</f>
        <v>42438</v>
      </c>
      <c r="I58" s="156">
        <v>1.4574996E9</v>
      </c>
      <c r="J58" s="156">
        <v>90919.7657</v>
      </c>
      <c r="L58" s="154">
        <v>42450.0</v>
      </c>
      <c r="M58" s="155">
        <v>104648.81</v>
      </c>
      <c r="O58" s="153">
        <f>IFERROR(__xludf.DUMMYFUNCTION("TO_DATE(INT((P58/(60*60*24))+""1/1/1970""))"),42431.0)</f>
        <v>42431</v>
      </c>
      <c r="P58" s="13">
        <v>1.4569308E9</v>
      </c>
      <c r="Q58" s="13">
        <v>24945.8611</v>
      </c>
      <c r="S58" s="153">
        <f>IFERROR(__xludf.DUMMYFUNCTION("TO_DATE(INT((T58/(60*60*24))+""1/1/1970""))"),42438.0)</f>
        <v>42438</v>
      </c>
      <c r="T58" s="152">
        <v>1.4574996E9</v>
      </c>
      <c r="U58" s="152">
        <v>103013.7115</v>
      </c>
      <c r="W58" s="153">
        <f>IFERROR(__xludf.DUMMYFUNCTION("TO_DATE(INT((X58/(60*60*24))+""1/1/1970""))"),42436.0)</f>
        <v>42436</v>
      </c>
      <c r="X58" s="156">
        <v>1.4573088E9</v>
      </c>
      <c r="Y58" s="156">
        <v>10000.974</v>
      </c>
      <c r="AA58" s="153">
        <f>IFERROR(__xludf.DUMMYFUNCTION("TO_DATE(INT((AB58/(60*60*24))+""1/1/1970""))"),42435.0)</f>
        <v>42435</v>
      </c>
      <c r="AB58" s="156">
        <v>1.4573052E9</v>
      </c>
      <c r="AC58" s="156">
        <v>106328.1834</v>
      </c>
      <c r="AE58" s="153">
        <f>IFERROR(__xludf.DUMMYFUNCTION("TO_DATE(INT((AF58/(60*60*24))+""1/1/1970""))"),42426.0)</f>
        <v>42426</v>
      </c>
      <c r="AF58" s="156">
        <v>1.456452E9</v>
      </c>
      <c r="AG58" s="156">
        <v>101100.2274</v>
      </c>
      <c r="AH58" s="153">
        <f>IFERROR(__xludf.DUMMYFUNCTION("TO_DATE(INT((AI58/(60*60*24))+""1/1/1970""))"),43532.0)</f>
        <v>43532</v>
      </c>
      <c r="AI58" s="156">
        <v>1.5520212E9</v>
      </c>
      <c r="AJ58" s="156">
        <v>102791.6505</v>
      </c>
      <c r="AK58" s="153">
        <f>IFERROR(__xludf.DUMMYFUNCTION("TO_DATE(INT((AL58/(60*60*24))+""1/1/1970""))"),43532.0)</f>
        <v>43532</v>
      </c>
      <c r="AL58" s="152">
        <v>1.5520212E9</v>
      </c>
      <c r="AM58" s="152">
        <v>100232.64</v>
      </c>
      <c r="AN58" s="153">
        <f>IFERROR(__xludf.DUMMYFUNCTION("TO_DATE(INT((AO58/(60*60*24))+""1/1/1970""))"),43521.0)</f>
        <v>43521</v>
      </c>
      <c r="AO58" s="156">
        <v>1.551063959E9</v>
      </c>
      <c r="AP58" s="156">
        <v>107801.6111</v>
      </c>
      <c r="AQ58" s="153">
        <f>IFERROR(__xludf.DUMMYFUNCTION("TO_DATE(INT((AR58/(60*60*24))+""1/1/1970""))"),42438.0)</f>
        <v>42438</v>
      </c>
      <c r="AR58" s="156">
        <v>1.4574996E9</v>
      </c>
      <c r="AS58" s="156">
        <v>98986.7174</v>
      </c>
      <c r="AT58" s="156">
        <v>90919.7657</v>
      </c>
      <c r="AU58" s="152">
        <f t="shared" si="1"/>
        <v>100384.95</v>
      </c>
      <c r="AV58" s="152">
        <f t="shared" si="2"/>
        <v>24977.3037</v>
      </c>
      <c r="AW58" s="152">
        <f t="shared" si="3"/>
        <v>103013.7115</v>
      </c>
      <c r="AX58" s="152">
        <f t="shared" si="4"/>
        <v>10000.2196</v>
      </c>
      <c r="AY58" s="152">
        <f t="shared" si="5"/>
        <v>106540.1445</v>
      </c>
      <c r="AZ58" s="152">
        <f t="shared" si="6"/>
        <v>100892.0762</v>
      </c>
      <c r="BA58" s="152" t="str">
        <f t="shared" si="7"/>
        <v>Column1.y</v>
      </c>
      <c r="BB58" s="152" t="str">
        <f t="shared" si="8"/>
        <v>Column1.y</v>
      </c>
      <c r="BC58" s="152" t="str">
        <f t="shared" si="9"/>
        <v>Column1.y</v>
      </c>
    </row>
    <row r="59">
      <c r="A59" s="152">
        <v>1.4552244E9</v>
      </c>
      <c r="B59" s="152">
        <v>100000.0</v>
      </c>
      <c r="D59" s="153">
        <f>IFERROR(__xludf.DUMMYFUNCTION("TO_DATE(INT((E59/(60*60*24))+""1/1/1970""))"),42439.0)</f>
        <v>42439</v>
      </c>
      <c r="E59" s="152">
        <v>1.457586E9</v>
      </c>
      <c r="F59" s="152">
        <v>98986.7174</v>
      </c>
      <c r="H59" s="153">
        <f>IFERROR(__xludf.DUMMYFUNCTION("TO_DATE(INT((I59/(60*60*24))+""1/1/1970""))"),42439.0)</f>
        <v>42439</v>
      </c>
      <c r="I59" s="152">
        <v>1.457586E9</v>
      </c>
      <c r="J59" s="152">
        <v>91531.7306</v>
      </c>
      <c r="L59" s="154">
        <v>42451.0</v>
      </c>
      <c r="M59" s="155">
        <v>105071.07</v>
      </c>
      <c r="O59" s="153">
        <f>IFERROR(__xludf.DUMMYFUNCTION("TO_DATE(INT((P59/(60*60*24))+""1/1/1970""))"),42432.0)</f>
        <v>42432</v>
      </c>
      <c r="P59" s="13">
        <v>1.4570172E9</v>
      </c>
      <c r="Q59" s="13">
        <v>24942.2917</v>
      </c>
      <c r="S59" s="153">
        <f>IFERROR(__xludf.DUMMYFUNCTION("TO_DATE(INT((T59/(60*60*24))+""1/1/1970""))"),42439.0)</f>
        <v>42439</v>
      </c>
      <c r="T59" s="156">
        <v>1.457586E9</v>
      </c>
      <c r="U59" s="156">
        <v>103602.0618</v>
      </c>
      <c r="W59" s="153">
        <f>IFERROR(__xludf.DUMMYFUNCTION("TO_DATE(INT((X59/(60*60*24))+""1/1/1970""))"),42437.0)</f>
        <v>42437</v>
      </c>
      <c r="X59" s="152">
        <v>1.4574492E9</v>
      </c>
      <c r="Y59" s="152">
        <v>9997.7325</v>
      </c>
      <c r="AA59" s="153">
        <f>IFERROR(__xludf.DUMMYFUNCTION("TO_DATE(INT((AB59/(60*60*24))+""1/1/1970""))"),42436.0)</f>
        <v>42436</v>
      </c>
      <c r="AB59" s="152">
        <v>1.4573448E9</v>
      </c>
      <c r="AC59" s="152">
        <v>106356.7882</v>
      </c>
      <c r="AE59" s="153">
        <f>IFERROR(__xludf.DUMMYFUNCTION("TO_DATE(INT((AF59/(60*60*24))+""1/1/1970""))"),42427.0)</f>
        <v>42427</v>
      </c>
      <c r="AF59" s="152">
        <v>1.4565312E9</v>
      </c>
      <c r="AG59" s="152">
        <v>100269.9102</v>
      </c>
      <c r="AH59" s="153">
        <f>IFERROR(__xludf.DUMMYFUNCTION("TO_DATE(INT((AI59/(60*60*24))+""1/1/1970""))"),43533.0)</f>
        <v>43533</v>
      </c>
      <c r="AI59" s="156">
        <v>1.5521076E9</v>
      </c>
      <c r="AJ59" s="156">
        <v>102711.803</v>
      </c>
      <c r="AK59" s="153">
        <f>IFERROR(__xludf.DUMMYFUNCTION("TO_DATE(INT((AL59/(60*60*24))+""1/1/1970""))"),43533.0)</f>
        <v>43533</v>
      </c>
      <c r="AL59" s="152">
        <v>1.5521076E9</v>
      </c>
      <c r="AM59" s="152">
        <v>100263.66</v>
      </c>
      <c r="AN59" s="153">
        <f>IFERROR(__xludf.DUMMYFUNCTION("TO_DATE(INT((AO59/(60*60*24))+""1/1/1970""))"),43522.0)</f>
        <v>43522</v>
      </c>
      <c r="AO59" s="156">
        <v>1.551143419E9</v>
      </c>
      <c r="AP59" s="156">
        <v>107801.6111</v>
      </c>
      <c r="AQ59" s="153">
        <f>IFERROR(__xludf.DUMMYFUNCTION("TO_DATE(INT((AR59/(60*60*24))+""1/1/1970""))"),42439.0)</f>
        <v>42439</v>
      </c>
      <c r="AR59" s="152">
        <v>1.457586E9</v>
      </c>
      <c r="AS59" s="152">
        <v>98986.7174</v>
      </c>
      <c r="AT59" s="152">
        <v>91531.7306</v>
      </c>
      <c r="AU59" s="152">
        <f t="shared" si="1"/>
        <v>101153.57</v>
      </c>
      <c r="AV59" s="152">
        <f t="shared" si="2"/>
        <v>24830.4463</v>
      </c>
      <c r="AW59" s="152">
        <f t="shared" si="3"/>
        <v>103602.0618</v>
      </c>
      <c r="AX59" s="152">
        <f t="shared" si="4"/>
        <v>10000.7826</v>
      </c>
      <c r="AY59" s="152">
        <f t="shared" si="5"/>
        <v>105963.2809</v>
      </c>
      <c r="AZ59" s="152">
        <f t="shared" si="6"/>
        <v>100760.7809</v>
      </c>
      <c r="BA59" s="152" t="str">
        <f t="shared" si="7"/>
        <v>Column1.y</v>
      </c>
      <c r="BB59" s="152" t="str">
        <f t="shared" si="8"/>
        <v>Column1.y</v>
      </c>
      <c r="BC59" s="152" t="str">
        <f t="shared" si="9"/>
        <v>Column1.y</v>
      </c>
    </row>
    <row r="60">
      <c r="A60" s="156">
        <v>1.45528746E9</v>
      </c>
      <c r="B60" s="156">
        <v>100000.0</v>
      </c>
      <c r="D60" s="153">
        <f>IFERROR(__xludf.DUMMYFUNCTION("TO_DATE(INT((E60/(60*60*24))+""1/1/1970""))"),42440.0)</f>
        <v>42440</v>
      </c>
      <c r="E60" s="156">
        <v>1.4576724E9</v>
      </c>
      <c r="F60" s="156">
        <v>98986.7174</v>
      </c>
      <c r="H60" s="153">
        <f>IFERROR(__xludf.DUMMYFUNCTION("TO_DATE(INT((I60/(60*60*24))+""1/1/1970""))"),42440.0)</f>
        <v>42440</v>
      </c>
      <c r="I60" s="156">
        <v>1.4576724E9</v>
      </c>
      <c r="J60" s="156">
        <v>90830.7734</v>
      </c>
      <c r="L60" s="154">
        <v>42452.0</v>
      </c>
      <c r="M60" s="155">
        <v>105378.01</v>
      </c>
      <c r="O60" s="153">
        <f>IFERROR(__xludf.DUMMYFUNCTION("TO_DATE(INT((P60/(60*60*24))+""1/1/1970""))"),42433.0)</f>
        <v>42433</v>
      </c>
      <c r="P60" s="13">
        <v>1.4571036E9</v>
      </c>
      <c r="Q60" s="13">
        <v>24855.0073</v>
      </c>
      <c r="S60" s="153">
        <f>IFERROR(__xludf.DUMMYFUNCTION("TO_DATE(INT((T60/(60*60*24))+""1/1/1970""))"),42440.0)</f>
        <v>42440</v>
      </c>
      <c r="T60" s="152">
        <v>1.4576724E9</v>
      </c>
      <c r="U60" s="152">
        <v>103425.2532</v>
      </c>
      <c r="W60" s="153">
        <f>IFERROR(__xludf.DUMMYFUNCTION("TO_DATE(INT((X60/(60*60*24))+""1/1/1970""))"),42438.0)</f>
        <v>42438</v>
      </c>
      <c r="X60" s="152">
        <v>1.4575356E9</v>
      </c>
      <c r="Y60" s="152">
        <v>10000.2196</v>
      </c>
      <c r="AA60" s="153">
        <f>IFERROR(__xludf.DUMMYFUNCTION("TO_DATE(INT((AB60/(60*60*24))+""1/1/1970""))"),42437.0)</f>
        <v>42437</v>
      </c>
      <c r="AB60" s="156">
        <v>1.457424E9</v>
      </c>
      <c r="AC60" s="156">
        <v>106680.8759</v>
      </c>
      <c r="AE60" s="153">
        <f>IFERROR(__xludf.DUMMYFUNCTION("TO_DATE(INT((AF60/(60*60*24))+""1/1/1970""))"),42428.0)</f>
        <v>42428</v>
      </c>
      <c r="AF60" s="156">
        <v>1.4567004E9</v>
      </c>
      <c r="AG60" s="156">
        <v>100269.9102</v>
      </c>
      <c r="AH60" s="153">
        <f>IFERROR(__xludf.DUMMYFUNCTION("TO_DATE(INT((AI60/(60*60*24))+""1/1/1970""))"),43535.0)</f>
        <v>43535</v>
      </c>
      <c r="AI60" s="152">
        <v>1.5523128E9</v>
      </c>
      <c r="AJ60" s="152">
        <v>103181.0747</v>
      </c>
      <c r="AK60" s="153">
        <f>IFERROR(__xludf.DUMMYFUNCTION("TO_DATE(INT((AL60/(60*60*24))+""1/1/1970""))"),43535.0)</f>
        <v>43535</v>
      </c>
      <c r="AL60" s="156">
        <v>1.5523128E9</v>
      </c>
      <c r="AM60" s="156">
        <v>100263.66</v>
      </c>
      <c r="AN60" s="153">
        <f>IFERROR(__xludf.DUMMYFUNCTION("TO_DATE(INT((AO60/(60*60*24))+""1/1/1970""))"),43523.0)</f>
        <v>43523</v>
      </c>
      <c r="AO60" s="152">
        <v>1.551239588E9</v>
      </c>
      <c r="AP60" s="152">
        <v>107801.6111</v>
      </c>
      <c r="AQ60" s="153">
        <f>IFERROR(__xludf.DUMMYFUNCTION("TO_DATE(INT((AR60/(60*60*24))+""1/1/1970""))"),42440.0)</f>
        <v>42440</v>
      </c>
      <c r="AR60" s="156">
        <v>1.4576724E9</v>
      </c>
      <c r="AS60" s="156">
        <v>98986.7174</v>
      </c>
      <c r="AT60" s="156">
        <v>90830.7734</v>
      </c>
      <c r="AU60" s="152">
        <f t="shared" si="1"/>
        <v>101016.47</v>
      </c>
      <c r="AV60" s="152">
        <f t="shared" si="2"/>
        <v>24870.8663</v>
      </c>
      <c r="AW60" s="152">
        <f t="shared" si="3"/>
        <v>103425.2532</v>
      </c>
      <c r="AX60" s="152">
        <f t="shared" si="4"/>
        <v>10023.7383</v>
      </c>
      <c r="AY60" s="152">
        <f t="shared" si="5"/>
        <v>106656.7516</v>
      </c>
      <c r="AZ60" s="152">
        <f t="shared" si="6"/>
        <v>102503.3032</v>
      </c>
      <c r="BA60" s="152" t="str">
        <f t="shared" si="7"/>
        <v>Column1.y</v>
      </c>
      <c r="BB60" s="152" t="str">
        <f t="shared" si="8"/>
        <v>Column1.y</v>
      </c>
      <c r="BC60" s="152" t="str">
        <f t="shared" si="9"/>
        <v>Column1.y</v>
      </c>
    </row>
    <row r="61">
      <c r="A61" s="152">
        <v>1.4553108E9</v>
      </c>
      <c r="B61" s="152">
        <v>100000.0</v>
      </c>
      <c r="D61" s="153">
        <f>IFERROR(__xludf.DUMMYFUNCTION("TO_DATE(INT((E61/(60*60*24))+""1/1/1970""))"),42441.0)</f>
        <v>42441</v>
      </c>
      <c r="E61" s="152">
        <v>1.4577588E9</v>
      </c>
      <c r="F61" s="152">
        <v>98986.7174</v>
      </c>
      <c r="H61" s="153">
        <f>IFERROR(__xludf.DUMMYFUNCTION("TO_DATE(INT((I61/(60*60*24))+""1/1/1970""))"),42441.0)</f>
        <v>42441</v>
      </c>
      <c r="I61" s="152">
        <v>1.4577588E9</v>
      </c>
      <c r="J61" s="152">
        <v>91156.4236</v>
      </c>
      <c r="L61" s="154">
        <v>42453.0</v>
      </c>
      <c r="M61" s="155">
        <v>104356.37</v>
      </c>
      <c r="O61" s="153">
        <f>IFERROR(__xludf.DUMMYFUNCTION("TO_DATE(INT((P61/(60*60*24))+""1/1/1970""))"),42434.0)</f>
        <v>42434</v>
      </c>
      <c r="P61" s="13">
        <v>1.457136E9</v>
      </c>
      <c r="Q61" s="13">
        <v>24822.041</v>
      </c>
      <c r="S61" s="153">
        <f>IFERROR(__xludf.DUMMYFUNCTION("TO_DATE(INT((T61/(60*60*24))+""1/1/1970""))"),42441.0)</f>
        <v>42441</v>
      </c>
      <c r="T61" s="156">
        <v>1.4577588E9</v>
      </c>
      <c r="U61" s="156">
        <v>105690.5851</v>
      </c>
      <c r="W61" s="153">
        <f>IFERROR(__xludf.DUMMYFUNCTION("TO_DATE(INT((X61/(60*60*24))+""1/1/1970""))"),42439.0)</f>
        <v>42439</v>
      </c>
      <c r="X61" s="152">
        <v>1.457622E9</v>
      </c>
      <c r="Y61" s="152">
        <v>10000.7826</v>
      </c>
      <c r="AA61" s="153">
        <f>IFERROR(__xludf.DUMMYFUNCTION("TO_DATE(INT((AB61/(60*60*24))+""1/1/1970""))"),42438.0)</f>
        <v>42438</v>
      </c>
      <c r="AB61" s="152">
        <v>1.4575032E9</v>
      </c>
      <c r="AC61" s="152">
        <v>106540.1445</v>
      </c>
      <c r="AE61" s="153">
        <f>IFERROR(__xludf.DUMMYFUNCTION("TO_DATE(INT((AF61/(60*60*24))+""1/1/1970""))"),42429.0)</f>
        <v>42429</v>
      </c>
      <c r="AF61" s="152">
        <v>1.45674E9</v>
      </c>
      <c r="AG61" s="152">
        <v>100197.6292</v>
      </c>
      <c r="AH61" s="153">
        <f>IFERROR(__xludf.DUMMYFUNCTION("TO_DATE(INT((AI61/(60*60*24))+""1/1/1970""))"),43536.0)</f>
        <v>43536</v>
      </c>
      <c r="AI61" s="156">
        <v>1.5523632E9</v>
      </c>
      <c r="AJ61" s="156">
        <v>104207.2213</v>
      </c>
      <c r="AK61" s="153">
        <f>IFERROR(__xludf.DUMMYFUNCTION("TO_DATE(INT((AL61/(60*60*24))+""1/1/1970""))"),43536.0)</f>
        <v>43536</v>
      </c>
      <c r="AL61" s="152">
        <v>1.5523632E9</v>
      </c>
      <c r="AM61" s="152">
        <v>100426.68</v>
      </c>
      <c r="AN61" s="153">
        <f>IFERROR(__xludf.DUMMYFUNCTION("TO_DATE(INT((AO61/(60*60*24))+""1/1/1970""))"),43524.0)</f>
        <v>43524</v>
      </c>
      <c r="AO61" s="152">
        <v>1.551318938E9</v>
      </c>
      <c r="AP61" s="152">
        <v>107801.6111</v>
      </c>
      <c r="AQ61" s="153">
        <f>IFERROR(__xludf.DUMMYFUNCTION("TO_DATE(INT((AR61/(60*60*24))+""1/1/1970""))"),42441.0)</f>
        <v>42441</v>
      </c>
      <c r="AR61" s="152">
        <v>1.4577588E9</v>
      </c>
      <c r="AS61" s="152">
        <v>98986.7174</v>
      </c>
      <c r="AT61" s="152">
        <v>91156.4236</v>
      </c>
      <c r="AU61" s="152">
        <f t="shared" si="1"/>
        <v>101016.47</v>
      </c>
      <c r="AV61" s="152">
        <f t="shared" si="2"/>
        <v>24652.1037</v>
      </c>
      <c r="AW61" s="152">
        <f t="shared" si="3"/>
        <v>105690.5851</v>
      </c>
      <c r="AX61" s="152">
        <f t="shared" si="4"/>
        <v>10002.1856</v>
      </c>
      <c r="AY61" s="152">
        <f t="shared" si="5"/>
        <v>106656.7516</v>
      </c>
      <c r="AZ61" s="152">
        <f t="shared" si="6"/>
        <v>102250.777</v>
      </c>
      <c r="BA61" s="152" t="str">
        <f t="shared" si="7"/>
        <v>Column1.y</v>
      </c>
      <c r="BB61" s="152" t="str">
        <f t="shared" si="8"/>
        <v>Column1.y</v>
      </c>
      <c r="BC61" s="152" t="str">
        <f t="shared" si="9"/>
        <v>Column1.y</v>
      </c>
    </row>
    <row r="62">
      <c r="A62" s="156">
        <v>1.45563306E9</v>
      </c>
      <c r="B62" s="156">
        <v>100000.0</v>
      </c>
      <c r="D62" s="153">
        <f>IFERROR(__xludf.DUMMYFUNCTION("TO_DATE(INT((E62/(60*60*24))+""1/1/1970""))"),42443.0)</f>
        <v>42443</v>
      </c>
      <c r="E62" s="156">
        <v>1.457964E9</v>
      </c>
      <c r="F62" s="156">
        <v>98986.7174</v>
      </c>
      <c r="H62" s="153">
        <f>IFERROR(__xludf.DUMMYFUNCTION("TO_DATE(INT((I62/(60*60*24))+""1/1/1970""))"),42443.0)</f>
        <v>42443</v>
      </c>
      <c r="I62" s="156">
        <v>1.457964E9</v>
      </c>
      <c r="J62" s="156">
        <v>91156.4236</v>
      </c>
      <c r="L62" s="154">
        <v>42454.0</v>
      </c>
      <c r="M62" s="155">
        <v>104371.63</v>
      </c>
      <c r="O62" s="153">
        <f>IFERROR(__xludf.DUMMYFUNCTION("TO_DATE(INT((P62/(60*60*24))+""1/1/1970""))"),42435.0)</f>
        <v>42435</v>
      </c>
      <c r="P62" s="13">
        <v>1.4572224E9</v>
      </c>
      <c r="Q62" s="13">
        <v>24822.041</v>
      </c>
      <c r="S62" s="153">
        <f>IFERROR(__xludf.DUMMYFUNCTION("TO_DATE(INT((T62/(60*60*24))+""1/1/1970""))"),42443.0)</f>
        <v>42443</v>
      </c>
      <c r="T62" s="152">
        <v>1.457964E9</v>
      </c>
      <c r="U62" s="152">
        <v>105690.5851</v>
      </c>
      <c r="W62" s="153">
        <f>IFERROR(__xludf.DUMMYFUNCTION("TO_DATE(INT((X62/(60*60*24))+""1/1/1970""))"),42440.0)</f>
        <v>42440</v>
      </c>
      <c r="X62" s="152">
        <v>1.4577084E9</v>
      </c>
      <c r="Y62" s="152">
        <v>10023.7383</v>
      </c>
      <c r="AA62" s="153">
        <f>IFERROR(__xludf.DUMMYFUNCTION("TO_DATE(INT((AB62/(60*60*24))+""1/1/1970""))"),42439.0)</f>
        <v>42439</v>
      </c>
      <c r="AB62" s="156">
        <v>1.4575824E9</v>
      </c>
      <c r="AC62" s="156">
        <v>105963.2809</v>
      </c>
      <c r="AE62" s="153">
        <f>IFERROR(__xludf.DUMMYFUNCTION("TO_DATE(INT((AF62/(60*60*24))+""1/1/1970""))"),42430.0)</f>
        <v>42430</v>
      </c>
      <c r="AF62" s="156">
        <v>1.4568192E9</v>
      </c>
      <c r="AG62" s="156">
        <v>99844.001</v>
      </c>
      <c r="AH62" s="153">
        <f>IFERROR(__xludf.DUMMYFUNCTION("TO_DATE(INT((AI62/(60*60*24))+""1/1/1970""))"),43537.0)</f>
        <v>43537</v>
      </c>
      <c r="AI62" s="156">
        <v>1.5524496E9</v>
      </c>
      <c r="AJ62" s="156">
        <v>103643.6648</v>
      </c>
      <c r="AK62" s="153">
        <f>IFERROR(__xludf.DUMMYFUNCTION("TO_DATE(INT((AL62/(60*60*24))+""1/1/1970""))"),43537.0)</f>
        <v>43537</v>
      </c>
      <c r="AL62" s="152">
        <v>1.5524496E9</v>
      </c>
      <c r="AM62" s="152">
        <v>100416.78</v>
      </c>
      <c r="AN62" s="153">
        <f>IFERROR(__xludf.DUMMYFUNCTION("TO_DATE(INT((AO62/(60*60*24))+""1/1/1970""))"),43525.0)</f>
        <v>43525</v>
      </c>
      <c r="AO62" s="152">
        <v>1.551398496E9</v>
      </c>
      <c r="AP62" s="152">
        <v>107801.6111</v>
      </c>
      <c r="AQ62" s="153">
        <f>IFERROR(__xludf.DUMMYFUNCTION("TO_DATE(INT((AR62/(60*60*24))+""1/1/1970""))"),42443.0)</f>
        <v>42443</v>
      </c>
      <c r="AR62" s="156">
        <v>1.457964E9</v>
      </c>
      <c r="AS62" s="156">
        <v>98986.7174</v>
      </c>
      <c r="AT62" s="156">
        <v>91156.4236</v>
      </c>
      <c r="AU62" s="152">
        <f t="shared" si="1"/>
        <v>103158.79</v>
      </c>
      <c r="AV62" s="152">
        <f t="shared" si="2"/>
        <v>24680.2364</v>
      </c>
      <c r="AW62" s="152">
        <f t="shared" si="3"/>
        <v>105690.5851</v>
      </c>
      <c r="AX62" s="152">
        <f t="shared" si="4"/>
        <v>10002.8187</v>
      </c>
      <c r="AY62" s="152">
        <f t="shared" si="5"/>
        <v>106267.5196</v>
      </c>
      <c r="AZ62" s="152">
        <f t="shared" si="6"/>
        <v>102401.2863</v>
      </c>
      <c r="BA62" s="152" t="str">
        <f t="shared" si="7"/>
        <v>Column1.y</v>
      </c>
      <c r="BB62" s="152" t="str">
        <f t="shared" si="8"/>
        <v>Column1.y</v>
      </c>
      <c r="BC62" s="152" t="str">
        <f t="shared" si="9"/>
        <v>Column1.y</v>
      </c>
    </row>
    <row r="63">
      <c r="A63" s="152">
        <v>1.4556564E9</v>
      </c>
      <c r="B63" s="152">
        <v>100000.0</v>
      </c>
      <c r="D63" s="153">
        <f>IFERROR(__xludf.DUMMYFUNCTION("TO_DATE(INT((E63/(60*60*24))+""1/1/1970""))"),42444.0)</f>
        <v>42444</v>
      </c>
      <c r="E63" s="156">
        <v>1.4580144E9</v>
      </c>
      <c r="F63" s="156">
        <v>98986.7174</v>
      </c>
      <c r="H63" s="153">
        <f>IFERROR(__xludf.DUMMYFUNCTION("TO_DATE(INT((I63/(60*60*24))+""1/1/1970""))"),42444.0)</f>
        <v>42444</v>
      </c>
      <c r="I63" s="156">
        <v>1.4580144E9</v>
      </c>
      <c r="J63" s="156">
        <v>91564.1502</v>
      </c>
      <c r="L63" s="154">
        <v>42457.0</v>
      </c>
      <c r="M63" s="155">
        <v>104371.63</v>
      </c>
      <c r="O63" s="153">
        <f>IFERROR(__xludf.DUMMYFUNCTION("TO_DATE(INT((P63/(60*60*24))+""1/1/1970""))"),42436.0)</f>
        <v>42436</v>
      </c>
      <c r="P63" s="13">
        <v>1.4573088E9</v>
      </c>
      <c r="Q63" s="13">
        <v>24820.087</v>
      </c>
      <c r="S63" s="153">
        <f>IFERROR(__xludf.DUMMYFUNCTION("TO_DATE(INT((T63/(60*60*24))+""1/1/1970""))"),42444.0)</f>
        <v>42444</v>
      </c>
      <c r="T63" s="152">
        <v>1.4580144E9</v>
      </c>
      <c r="U63" s="152">
        <v>105444.3848</v>
      </c>
      <c r="W63" s="153">
        <f>IFERROR(__xludf.DUMMYFUNCTION("TO_DATE(INT((X63/(60*60*24))+""1/1/1970""))"),42441.0)</f>
        <v>42441</v>
      </c>
      <c r="X63" s="152">
        <v>1.4577408E9</v>
      </c>
      <c r="Y63" s="152">
        <v>10002.1856</v>
      </c>
      <c r="AA63" s="153">
        <f>IFERROR(__xludf.DUMMYFUNCTION("TO_DATE(INT((AB63/(60*60*24))+""1/1/1970""))"),42440.0)</f>
        <v>42440</v>
      </c>
      <c r="AB63" s="152">
        <v>1.4576616E9</v>
      </c>
      <c r="AC63" s="152">
        <v>106656.7516</v>
      </c>
      <c r="AE63" s="153">
        <f>IFERROR(__xludf.DUMMYFUNCTION("TO_DATE(INT((AF63/(60*60*24))+""1/1/1970""))"),42431.0)</f>
        <v>42431</v>
      </c>
      <c r="AF63" s="152">
        <v>1.4568984E9</v>
      </c>
      <c r="AG63" s="152">
        <v>99757.0808</v>
      </c>
      <c r="AH63" s="153">
        <f>IFERROR(__xludf.DUMMYFUNCTION("TO_DATE(INT((AI63/(60*60*24))+""1/1/1970""))"),43538.0)</f>
        <v>43538</v>
      </c>
      <c r="AI63" s="156">
        <v>1.552536E9</v>
      </c>
      <c r="AJ63" s="156">
        <v>104774.5621</v>
      </c>
      <c r="AK63" s="153">
        <f>IFERROR(__xludf.DUMMYFUNCTION("TO_DATE(INT((AL63/(60*60*24))+""1/1/1970""))"),43538.0)</f>
        <v>43538</v>
      </c>
      <c r="AL63" s="152">
        <v>1.552536E9</v>
      </c>
      <c r="AM63" s="152">
        <v>100512.48</v>
      </c>
      <c r="AN63" s="153">
        <f>IFERROR(__xludf.DUMMYFUNCTION("TO_DATE(INT((AO63/(60*60*24))+""1/1/1970""))"),43526.0)</f>
        <v>43526</v>
      </c>
      <c r="AO63" s="156">
        <v>1.551494384E9</v>
      </c>
      <c r="AP63" s="156">
        <v>107801.6111</v>
      </c>
      <c r="AQ63" s="153">
        <f>IFERROR(__xludf.DUMMYFUNCTION("TO_DATE(INT((AR63/(60*60*24))+""1/1/1970""))"),42444.0)</f>
        <v>42444</v>
      </c>
      <c r="AR63" s="156">
        <v>1.4580144E9</v>
      </c>
      <c r="AS63" s="156">
        <v>98986.7174</v>
      </c>
      <c r="AT63" s="156">
        <v>91564.1502</v>
      </c>
      <c r="AU63" s="152">
        <f t="shared" si="1"/>
        <v>103302.81</v>
      </c>
      <c r="AV63" s="152">
        <f t="shared" si="2"/>
        <v>24668.7833</v>
      </c>
      <c r="AW63" s="152">
        <f t="shared" si="3"/>
        <v>105444.3848</v>
      </c>
      <c r="AX63" s="152">
        <f t="shared" si="4"/>
        <v>9988.4645</v>
      </c>
      <c r="AY63" s="152">
        <f t="shared" si="5"/>
        <v>106511.6381</v>
      </c>
      <c r="AZ63" s="152">
        <f t="shared" si="6"/>
        <v>101803.3664</v>
      </c>
      <c r="BA63" s="152" t="str">
        <f t="shared" si="7"/>
        <v>Column1.y</v>
      </c>
      <c r="BB63" s="152" t="str">
        <f t="shared" si="8"/>
        <v>Column1.y</v>
      </c>
      <c r="BC63" s="152" t="str">
        <f t="shared" si="9"/>
        <v>Column1.y</v>
      </c>
    </row>
    <row r="64">
      <c r="A64" s="156">
        <v>1.45571946E9</v>
      </c>
      <c r="B64" s="156">
        <v>100000.0</v>
      </c>
      <c r="D64" s="153">
        <f>IFERROR(__xludf.DUMMYFUNCTION("TO_DATE(INT((E64/(60*60*24))+""1/1/1970""))"),42445.0)</f>
        <v>42445</v>
      </c>
      <c r="E64" s="152">
        <v>1.4581008E9</v>
      </c>
      <c r="F64" s="152">
        <v>98986.7174</v>
      </c>
      <c r="H64" s="153">
        <f>IFERROR(__xludf.DUMMYFUNCTION("TO_DATE(INT((I64/(60*60*24))+""1/1/1970""))"),42445.0)</f>
        <v>42445</v>
      </c>
      <c r="I64" s="152">
        <v>1.4581008E9</v>
      </c>
      <c r="J64" s="152">
        <v>91942.8702</v>
      </c>
      <c r="L64" s="154">
        <v>42458.0</v>
      </c>
      <c r="M64" s="155">
        <v>104247.75</v>
      </c>
      <c r="O64" s="153">
        <f>IFERROR(__xludf.DUMMYFUNCTION("TO_DATE(INT((P64/(60*60*24))+""1/1/1970""))"),42437.0)</f>
        <v>42437</v>
      </c>
      <c r="P64" s="13">
        <v>1.4574492E9</v>
      </c>
      <c r="Q64" s="13">
        <v>24907.8005</v>
      </c>
      <c r="S64" s="153">
        <f>IFERROR(__xludf.DUMMYFUNCTION("TO_DATE(INT((T64/(60*60*24))+""1/1/1970""))"),42445.0)</f>
        <v>42445</v>
      </c>
      <c r="T64" s="156">
        <v>1.4581008E9</v>
      </c>
      <c r="U64" s="156">
        <v>105347.8974</v>
      </c>
      <c r="W64" s="153">
        <f>IFERROR(__xludf.DUMMYFUNCTION("TO_DATE(INT((X64/(60*60*24))+""1/1/1970""))"),42442.0)</f>
        <v>42442</v>
      </c>
      <c r="X64" s="156">
        <v>1.45791E9</v>
      </c>
      <c r="Y64" s="156">
        <v>10002.8187</v>
      </c>
      <c r="AA64" s="153">
        <f>IFERROR(__xludf.DUMMYFUNCTION("TO_DATE(INT((AB64/(60*60*24))+""1/1/1970""))"),42442.0)</f>
        <v>42442</v>
      </c>
      <c r="AB64" s="156">
        <v>1.4579064E9</v>
      </c>
      <c r="AC64" s="156">
        <v>105941.0877</v>
      </c>
      <c r="AE64" s="153">
        <f>IFERROR(__xludf.DUMMYFUNCTION("TO_DATE(INT((AF64/(60*60*24))+""1/1/1970""))"),42432.0)</f>
        <v>42432</v>
      </c>
      <c r="AF64" s="156">
        <v>1.4569776E9</v>
      </c>
      <c r="AG64" s="156">
        <v>99691.6618</v>
      </c>
      <c r="AH64" s="153">
        <f>IFERROR(__xludf.DUMMYFUNCTION("TO_DATE(INT((AI64/(60*60*24))+""1/1/1970""))"),43539.0)</f>
        <v>43539</v>
      </c>
      <c r="AI64" s="156">
        <v>1.5526224E9</v>
      </c>
      <c r="AJ64" s="156">
        <v>104214.5121</v>
      </c>
      <c r="AK64" s="153">
        <f>IFERROR(__xludf.DUMMYFUNCTION("TO_DATE(INT((AL64/(60*60*24))+""1/1/1970""))"),43539.0)</f>
        <v>43539</v>
      </c>
      <c r="AL64" s="152">
        <v>1.5526224E9</v>
      </c>
      <c r="AM64" s="152">
        <v>100301.28</v>
      </c>
      <c r="AN64" s="153">
        <f>IFERROR(__xludf.DUMMYFUNCTION("TO_DATE(INT((AO64/(60*60*24))+""1/1/1970""))"),43527.0)</f>
        <v>43527</v>
      </c>
      <c r="AO64" s="156">
        <v>1.551576008E9</v>
      </c>
      <c r="AP64" s="156">
        <v>107801.6111</v>
      </c>
      <c r="AQ64" s="153">
        <f>IFERROR(__xludf.DUMMYFUNCTION("TO_DATE(INT((AR64/(60*60*24))+""1/1/1970""))"),42445.0)</f>
        <v>42445</v>
      </c>
      <c r="AR64" s="152">
        <v>1.4581008E9</v>
      </c>
      <c r="AS64" s="152">
        <v>98986.7174</v>
      </c>
      <c r="AT64" s="152">
        <v>91942.8702</v>
      </c>
      <c r="AU64" s="152">
        <f t="shared" si="1"/>
        <v>103224.31</v>
      </c>
      <c r="AV64" s="152">
        <f t="shared" si="2"/>
        <v>24862.8674</v>
      </c>
      <c r="AW64" s="152">
        <f t="shared" si="3"/>
        <v>105347.8974</v>
      </c>
      <c r="AX64" s="152">
        <f t="shared" si="4"/>
        <v>9988.4598</v>
      </c>
      <c r="AY64" s="152">
        <f t="shared" si="5"/>
        <v>106681.7426</v>
      </c>
      <c r="AZ64" s="152">
        <f t="shared" si="6"/>
        <v>101868.3279</v>
      </c>
      <c r="BA64" s="152" t="str">
        <f t="shared" si="7"/>
        <v>Column1.y</v>
      </c>
      <c r="BB64" s="152" t="str">
        <f t="shared" si="8"/>
        <v>Column1.y</v>
      </c>
      <c r="BC64" s="152" t="str">
        <f t="shared" si="9"/>
        <v>Column1.y</v>
      </c>
    </row>
    <row r="65">
      <c r="A65" s="152">
        <v>1.4557428E9</v>
      </c>
      <c r="B65" s="152">
        <v>100000.0</v>
      </c>
      <c r="D65" s="153">
        <f>IFERROR(__xludf.DUMMYFUNCTION("TO_DATE(INT((E65/(60*60*24))+""1/1/1970""))"),42446.0)</f>
        <v>42446</v>
      </c>
      <c r="E65" s="156">
        <v>1.4581872E9</v>
      </c>
      <c r="F65" s="156">
        <v>98986.7174</v>
      </c>
      <c r="H65" s="153">
        <f>IFERROR(__xludf.DUMMYFUNCTION("TO_DATE(INT((I65/(60*60*24))+""1/1/1970""))"),42446.0)</f>
        <v>42446</v>
      </c>
      <c r="I65" s="156">
        <v>1.4581872E9</v>
      </c>
      <c r="J65" s="156">
        <v>93434.2466</v>
      </c>
      <c r="L65" s="154">
        <v>42459.0</v>
      </c>
      <c r="M65" s="155">
        <v>106131.19</v>
      </c>
      <c r="O65" s="153">
        <f>IFERROR(__xludf.DUMMYFUNCTION("TO_DATE(INT((P65/(60*60*24))+""1/1/1970""))"),42438.0)</f>
        <v>42438</v>
      </c>
      <c r="P65" s="13">
        <v>1.4575356E9</v>
      </c>
      <c r="Q65" s="13">
        <v>24977.3037</v>
      </c>
      <c r="S65" s="153">
        <f>IFERROR(__xludf.DUMMYFUNCTION("TO_DATE(INT((T65/(60*60*24))+""1/1/1970""))"),42446.0)</f>
        <v>42446</v>
      </c>
      <c r="T65" s="152">
        <v>1.4581872E9</v>
      </c>
      <c r="U65" s="152">
        <v>107013.5217</v>
      </c>
      <c r="W65" s="153">
        <f>IFERROR(__xludf.DUMMYFUNCTION("TO_DATE(INT((X65/(60*60*24))+""1/1/1970""))"),42443.0)</f>
        <v>42443</v>
      </c>
      <c r="X65" s="152">
        <v>1.457964E9</v>
      </c>
      <c r="Y65" s="152">
        <v>10002.8187</v>
      </c>
      <c r="AA65" s="153">
        <f>IFERROR(__xludf.DUMMYFUNCTION("TO_DATE(INT((AB65/(60*60*24))+""1/1/1970""))"),42443.0)</f>
        <v>42443</v>
      </c>
      <c r="AB65" s="156">
        <v>1.457946E9</v>
      </c>
      <c r="AC65" s="156">
        <v>106267.5196</v>
      </c>
      <c r="AE65" s="153">
        <f>IFERROR(__xludf.DUMMYFUNCTION("TO_DATE(INT((AF65/(60*60*24))+""1/1/1970""))"),42433.0)</f>
        <v>42433</v>
      </c>
      <c r="AF65" s="152">
        <v>1.4570568E9</v>
      </c>
      <c r="AG65" s="152">
        <v>100392.0561</v>
      </c>
      <c r="AH65" s="153">
        <f>IFERROR(__xludf.DUMMYFUNCTION("TO_DATE(INT((AI65/(60*60*24))+""1/1/1970""))"),43540.0)</f>
        <v>43540</v>
      </c>
      <c r="AI65" s="156">
        <v>1.5527088E9</v>
      </c>
      <c r="AJ65" s="156">
        <v>104465.7386</v>
      </c>
      <c r="AK65" s="153">
        <f>IFERROR(__xludf.DUMMYFUNCTION("TO_DATE(INT((AL65/(60*60*24))+""1/1/1970""))"),43540.0)</f>
        <v>43540</v>
      </c>
      <c r="AL65" s="152">
        <v>1.5527088E9</v>
      </c>
      <c r="AM65" s="152">
        <v>100024.74</v>
      </c>
      <c r="AN65" s="153">
        <f>IFERROR(__xludf.DUMMYFUNCTION("TO_DATE(INT((AO65/(60*60*24))+""1/1/1970""))"),43528.0)</f>
        <v>43528</v>
      </c>
      <c r="AO65" s="152">
        <v>1.551673445E9</v>
      </c>
      <c r="AP65" s="152">
        <v>107801.6111</v>
      </c>
      <c r="AQ65" s="153">
        <f>IFERROR(__xludf.DUMMYFUNCTION("TO_DATE(INT((AR65/(60*60*24))+""1/1/1970""))"),42446.0)</f>
        <v>42446</v>
      </c>
      <c r="AR65" s="156">
        <v>1.4581872E9</v>
      </c>
      <c r="AS65" s="156">
        <v>98986.7174</v>
      </c>
      <c r="AT65" s="156">
        <v>93434.2466</v>
      </c>
      <c r="AU65" s="152">
        <f t="shared" si="1"/>
        <v>104277.69</v>
      </c>
      <c r="AV65" s="152">
        <f t="shared" si="2"/>
        <v>24777.0471</v>
      </c>
      <c r="AW65" s="152">
        <f t="shared" si="3"/>
        <v>107013.5217</v>
      </c>
      <c r="AX65" s="152">
        <f t="shared" si="4"/>
        <v>10024.2452</v>
      </c>
      <c r="AY65" s="152">
        <f t="shared" si="5"/>
        <v>105947.258</v>
      </c>
      <c r="AZ65" s="152">
        <f t="shared" si="6"/>
        <v>102866.9958</v>
      </c>
      <c r="BA65" s="152" t="str">
        <f t="shared" si="7"/>
        <v>Column1.y</v>
      </c>
      <c r="BB65" s="152" t="str">
        <f t="shared" si="8"/>
        <v>Column1.y</v>
      </c>
      <c r="BC65" s="152" t="str">
        <f t="shared" si="9"/>
        <v>Column1.y</v>
      </c>
    </row>
    <row r="66">
      <c r="A66" s="156">
        <v>1.45580586E9</v>
      </c>
      <c r="B66" s="156">
        <v>100000.0</v>
      </c>
      <c r="D66" s="153">
        <f>IFERROR(__xludf.DUMMYFUNCTION("TO_DATE(INT((E66/(60*60*24))+""1/1/1970""))"),42447.0)</f>
        <v>42447</v>
      </c>
      <c r="E66" s="152">
        <v>1.4582736E9</v>
      </c>
      <c r="F66" s="152">
        <v>98986.7174</v>
      </c>
      <c r="H66" s="153">
        <f>IFERROR(__xludf.DUMMYFUNCTION("TO_DATE(INT((I66/(60*60*24))+""1/1/1970""))"),42447.0)</f>
        <v>42447</v>
      </c>
      <c r="I66" s="152">
        <v>1.4582736E9</v>
      </c>
      <c r="J66" s="152">
        <v>93440.7028</v>
      </c>
      <c r="L66" s="154">
        <v>42460.0</v>
      </c>
      <c r="M66" s="155">
        <v>106744.01</v>
      </c>
      <c r="O66" s="153">
        <f>IFERROR(__xludf.DUMMYFUNCTION("TO_DATE(INT((P66/(60*60*24))+""1/1/1970""))"),42439.0)</f>
        <v>42439</v>
      </c>
      <c r="P66" s="13">
        <v>1.457622E9</v>
      </c>
      <c r="Q66" s="13">
        <v>24830.4463</v>
      </c>
      <c r="S66" s="153">
        <f>IFERROR(__xludf.DUMMYFUNCTION("TO_DATE(INT((T66/(60*60*24))+""1/1/1970""))"),42447.0)</f>
        <v>42447</v>
      </c>
      <c r="T66" s="156">
        <v>1.4582736E9</v>
      </c>
      <c r="U66" s="156">
        <v>108747.2707</v>
      </c>
      <c r="W66" s="153">
        <f>IFERROR(__xludf.DUMMYFUNCTION("TO_DATE(INT((X66/(60*60*24))+""1/1/1970""))"),42444.0)</f>
        <v>42444</v>
      </c>
      <c r="X66" s="152">
        <v>1.4580504E9</v>
      </c>
      <c r="Y66" s="152">
        <v>9988.4645</v>
      </c>
      <c r="AA66" s="153">
        <f>IFERROR(__xludf.DUMMYFUNCTION("TO_DATE(INT((AB66/(60*60*24))+""1/1/1970""))"),42444.0)</f>
        <v>42444</v>
      </c>
      <c r="AB66" s="152">
        <v>1.4580252E9</v>
      </c>
      <c r="AC66" s="152">
        <v>106511.6381</v>
      </c>
      <c r="AE66" s="153">
        <f>IFERROR(__xludf.DUMMYFUNCTION("TO_DATE(INT((AF66/(60*60*24))+""1/1/1970""))"),42434.0)</f>
        <v>42434</v>
      </c>
      <c r="AF66" s="156">
        <v>1.457136E9</v>
      </c>
      <c r="AG66" s="156">
        <v>100937.8238</v>
      </c>
      <c r="AH66" s="153">
        <f>IFERROR(__xludf.DUMMYFUNCTION("TO_DATE(INT((AI66/(60*60*24))+""1/1/1970""))"),43542.0)</f>
        <v>43542</v>
      </c>
      <c r="AI66" s="152">
        <v>1.5529176E9</v>
      </c>
      <c r="AJ66" s="152">
        <v>104739.6336</v>
      </c>
      <c r="AK66" s="153">
        <f>IFERROR(__xludf.DUMMYFUNCTION("TO_DATE(INT((AL66/(60*60*24))+""1/1/1970""))"),43542.0)</f>
        <v>43542</v>
      </c>
      <c r="AL66" s="156">
        <v>1.5529176E9</v>
      </c>
      <c r="AM66" s="156">
        <v>100024.74</v>
      </c>
      <c r="AN66" s="153">
        <f>IFERROR(__xludf.DUMMYFUNCTION("TO_DATE(INT((AO66/(60*60*24))+""1/1/1970""))"),43529.0)</f>
        <v>43529</v>
      </c>
      <c r="AO66" s="152">
        <v>1.551754058E9</v>
      </c>
      <c r="AP66" s="152">
        <v>107032.4108</v>
      </c>
      <c r="AQ66" s="153">
        <f>IFERROR(__xludf.DUMMYFUNCTION("TO_DATE(INT((AR66/(60*60*24))+""1/1/1970""))"),42447.0)</f>
        <v>42447</v>
      </c>
      <c r="AR66" s="152">
        <v>1.4582736E9</v>
      </c>
      <c r="AS66" s="152">
        <v>98986.7174</v>
      </c>
      <c r="AT66" s="152">
        <v>93440.7028</v>
      </c>
      <c r="AU66" s="152">
        <f t="shared" si="1"/>
        <v>104825.15</v>
      </c>
      <c r="AV66" s="152">
        <f t="shared" si="2"/>
        <v>24824.9267</v>
      </c>
      <c r="AW66" s="152">
        <f t="shared" si="3"/>
        <v>108747.2707</v>
      </c>
      <c r="AX66" s="152">
        <f t="shared" si="4"/>
        <v>10037.7734</v>
      </c>
      <c r="AY66" s="152">
        <f t="shared" si="5"/>
        <v>105857.4012</v>
      </c>
      <c r="AZ66" s="152">
        <f t="shared" si="6"/>
        <v>103774.6262</v>
      </c>
      <c r="BA66" s="152" t="str">
        <f t="shared" si="7"/>
        <v>Column1.y</v>
      </c>
      <c r="BB66" s="152" t="str">
        <f t="shared" si="8"/>
        <v>Column1.y</v>
      </c>
      <c r="BC66" s="152" t="str">
        <f t="shared" si="9"/>
        <v>Column1.y</v>
      </c>
    </row>
    <row r="67">
      <c r="A67" s="152">
        <v>1.4558292E9</v>
      </c>
      <c r="B67" s="152">
        <v>100000.0</v>
      </c>
      <c r="D67" s="153">
        <f>IFERROR(__xludf.DUMMYFUNCTION("TO_DATE(INT((E67/(60*60*24))+""1/1/1970""))"),42448.0)</f>
        <v>42448</v>
      </c>
      <c r="E67" s="156">
        <v>1.45836E9</v>
      </c>
      <c r="F67" s="156">
        <v>98986.7174</v>
      </c>
      <c r="H67" s="153">
        <f>IFERROR(__xludf.DUMMYFUNCTION("TO_DATE(INT((I67/(60*60*24))+""1/1/1970""))"),42448.0)</f>
        <v>42448</v>
      </c>
      <c r="I67" s="156">
        <v>1.45836E9</v>
      </c>
      <c r="J67" s="156">
        <v>93892.4139</v>
      </c>
      <c r="L67" s="154">
        <v>42461.0</v>
      </c>
      <c r="M67" s="155">
        <v>106525.17</v>
      </c>
      <c r="O67" s="153">
        <f>IFERROR(__xludf.DUMMYFUNCTION("TO_DATE(INT((P67/(60*60*24))+""1/1/1970""))"),42440.0)</f>
        <v>42440</v>
      </c>
      <c r="P67" s="13">
        <v>1.4577084E9</v>
      </c>
      <c r="Q67" s="13">
        <v>24870.8663</v>
      </c>
      <c r="S67" s="153">
        <f>IFERROR(__xludf.DUMMYFUNCTION("TO_DATE(INT((T67/(60*60*24))+""1/1/1970""))"),42448.0)</f>
        <v>42448</v>
      </c>
      <c r="T67" s="152">
        <v>1.45836E9</v>
      </c>
      <c r="U67" s="152">
        <v>108844.8007</v>
      </c>
      <c r="W67" s="153">
        <f>IFERROR(__xludf.DUMMYFUNCTION("TO_DATE(INT((X67/(60*60*24))+""1/1/1970""))"),42445.0)</f>
        <v>42445</v>
      </c>
      <c r="X67" s="152">
        <v>1.4581368E9</v>
      </c>
      <c r="Y67" s="152">
        <v>9988.4598</v>
      </c>
      <c r="AA67" s="153">
        <f>IFERROR(__xludf.DUMMYFUNCTION("TO_DATE(INT((AB67/(60*60*24))+""1/1/1970""))"),42445.0)</f>
        <v>42445</v>
      </c>
      <c r="AB67" s="156">
        <v>1.4581044E9</v>
      </c>
      <c r="AC67" s="156">
        <v>106681.7426</v>
      </c>
      <c r="AE67" s="153">
        <f>IFERROR(__xludf.DUMMYFUNCTION("TO_DATE(INT((AF67/(60*60*24))+""1/1/1970""))"),42435.0)</f>
        <v>42435</v>
      </c>
      <c r="AF67" s="152">
        <v>1.4573052E9</v>
      </c>
      <c r="AG67" s="152">
        <v>100937.8238</v>
      </c>
      <c r="AH67" s="153">
        <f>IFERROR(__xludf.DUMMYFUNCTION("TO_DATE(INT((AI67/(60*60*24))+""1/1/1970""))"),43543.0)</f>
        <v>43543</v>
      </c>
      <c r="AI67" s="156">
        <v>1.552968E9</v>
      </c>
      <c r="AJ67" s="156">
        <v>104186.5644</v>
      </c>
      <c r="AK67" s="153">
        <f>IFERROR(__xludf.DUMMYFUNCTION("TO_DATE(INT((AL67/(60*60*24))+""1/1/1970""))"),43543.0)</f>
        <v>43543</v>
      </c>
      <c r="AL67" s="152">
        <v>1.552968E9</v>
      </c>
      <c r="AM67" s="152">
        <v>99661.08</v>
      </c>
      <c r="AN67" s="153">
        <f>IFERROR(__xludf.DUMMYFUNCTION("TO_DATE(INT((AO67/(60*60*24))+""1/1/1970""))"),43530.0)</f>
        <v>43530</v>
      </c>
      <c r="AO67" s="152">
        <v>1.551833497E9</v>
      </c>
      <c r="AP67" s="152">
        <v>107148.407</v>
      </c>
      <c r="AQ67" s="153">
        <f>IFERROR(__xludf.DUMMYFUNCTION("TO_DATE(INT((AR67/(60*60*24))+""1/1/1970""))"),42448.0)</f>
        <v>42448</v>
      </c>
      <c r="AR67" s="156">
        <v>1.45836E9</v>
      </c>
      <c r="AS67" s="156">
        <v>98986.7174</v>
      </c>
      <c r="AT67" s="156">
        <v>93892.4139</v>
      </c>
      <c r="AU67" s="152">
        <f t="shared" si="1"/>
        <v>104825.15</v>
      </c>
      <c r="AV67" s="152">
        <f t="shared" si="2"/>
        <v>24905.9138</v>
      </c>
      <c r="AW67" s="152">
        <f t="shared" si="3"/>
        <v>108844.8007</v>
      </c>
      <c r="AX67" s="152">
        <f t="shared" si="4"/>
        <v>10034.5532</v>
      </c>
      <c r="AY67" s="152">
        <f t="shared" si="5"/>
        <v>105857.4012</v>
      </c>
      <c r="AZ67" s="152">
        <f t="shared" si="6"/>
        <v>103362.8987</v>
      </c>
      <c r="BA67" s="152" t="str">
        <f t="shared" si="7"/>
        <v>Column1.y</v>
      </c>
      <c r="BB67" s="152" t="str">
        <f t="shared" si="8"/>
        <v>Column1.y</v>
      </c>
      <c r="BC67" s="152" t="str">
        <f t="shared" si="9"/>
        <v>Column1.y</v>
      </c>
    </row>
    <row r="68">
      <c r="A68" s="156">
        <v>1.45589226E9</v>
      </c>
      <c r="B68" s="156">
        <v>100000.0</v>
      </c>
      <c r="D68" s="153">
        <f>IFERROR(__xludf.DUMMYFUNCTION("TO_DATE(INT((E68/(60*60*24))+""1/1/1970""))"),42450.0)</f>
        <v>42450</v>
      </c>
      <c r="E68" s="152">
        <v>1.4585688E9</v>
      </c>
      <c r="F68" s="152">
        <v>98986.7174</v>
      </c>
      <c r="H68" s="153">
        <f>IFERROR(__xludf.DUMMYFUNCTION("TO_DATE(INT((I68/(60*60*24))+""1/1/1970""))"),42450.0)</f>
        <v>42450</v>
      </c>
      <c r="I68" s="152">
        <v>1.4585688E9</v>
      </c>
      <c r="J68" s="152">
        <v>93892.4139</v>
      </c>
      <c r="L68" s="154">
        <v>42461.0</v>
      </c>
      <c r="M68" s="155">
        <v>106523.17</v>
      </c>
      <c r="O68" s="153">
        <f>IFERROR(__xludf.DUMMYFUNCTION("TO_DATE(INT((P68/(60*60*24))+""1/1/1970""))"),42441.0)</f>
        <v>42441</v>
      </c>
      <c r="P68" s="13">
        <v>1.4577408E9</v>
      </c>
      <c r="Q68" s="13">
        <v>24652.1037</v>
      </c>
      <c r="S68" s="153">
        <f>IFERROR(__xludf.DUMMYFUNCTION("TO_DATE(INT((T68/(60*60*24))+""1/1/1970""))"),42450.0)</f>
        <v>42450</v>
      </c>
      <c r="T68" s="156">
        <v>1.4585328E9</v>
      </c>
      <c r="U68" s="156">
        <v>108844.8007</v>
      </c>
      <c r="W68" s="153">
        <f>IFERROR(__xludf.DUMMYFUNCTION("TO_DATE(INT((X68/(60*60*24))+""1/1/1970""))"),42446.0)</f>
        <v>42446</v>
      </c>
      <c r="X68" s="152">
        <v>1.4582232E9</v>
      </c>
      <c r="Y68" s="152">
        <v>10024.2452</v>
      </c>
      <c r="AA68" s="153">
        <f>IFERROR(__xludf.DUMMYFUNCTION("TO_DATE(INT((AB68/(60*60*24))+""1/1/1970""))"),42446.0)</f>
        <v>42446</v>
      </c>
      <c r="AB68" s="152">
        <v>1.4581836E9</v>
      </c>
      <c r="AC68" s="152">
        <v>105947.258</v>
      </c>
      <c r="AE68" s="153">
        <f>IFERROR(__xludf.DUMMYFUNCTION("TO_DATE(INT((AF68/(60*60*24))+""1/1/1970""))"),42436.0)</f>
        <v>42436</v>
      </c>
      <c r="AF68" s="156">
        <v>1.4573448E9</v>
      </c>
      <c r="AG68" s="156">
        <v>100808.3583</v>
      </c>
      <c r="AH68" s="153">
        <f>IFERROR(__xludf.DUMMYFUNCTION("TO_DATE(INT((AI68/(60*60*24))+""1/1/1970""))"),43544.0)</f>
        <v>43544</v>
      </c>
      <c r="AI68" s="156">
        <v>1.5530544E9</v>
      </c>
      <c r="AJ68" s="156">
        <v>105350.2768</v>
      </c>
      <c r="AK68" s="153">
        <f>IFERROR(__xludf.DUMMYFUNCTION("TO_DATE(INT((AL68/(60*60*24))+""1/1/1970""))"),43544.0)</f>
        <v>43544</v>
      </c>
      <c r="AL68" s="152">
        <v>1.5530544E9</v>
      </c>
      <c r="AM68" s="152">
        <v>99733.68</v>
      </c>
      <c r="AN68" s="153">
        <f>IFERROR(__xludf.DUMMYFUNCTION("TO_DATE(INT((AO68/(60*60*24))+""1/1/1970""))"),43531.0)</f>
        <v>43531</v>
      </c>
      <c r="AO68" s="156">
        <v>1.55192891E9</v>
      </c>
      <c r="AP68" s="156">
        <v>106452.4299</v>
      </c>
      <c r="AQ68" s="153">
        <f>IFERROR(__xludf.DUMMYFUNCTION("TO_DATE(INT((AR68/(60*60*24))+""1/1/1970""))"),42450.0)</f>
        <v>42450</v>
      </c>
      <c r="AR68" s="152">
        <v>1.4585688E9</v>
      </c>
      <c r="AS68" s="152">
        <v>98986.7174</v>
      </c>
      <c r="AT68" s="152">
        <v>93892.4139</v>
      </c>
      <c r="AU68" s="152">
        <f t="shared" si="1"/>
        <v>104648.81</v>
      </c>
      <c r="AV68" s="152">
        <f t="shared" si="2"/>
        <v>24936.8426</v>
      </c>
      <c r="AW68" s="152">
        <f t="shared" si="3"/>
        <v>108844.8007</v>
      </c>
      <c r="AX68" s="152">
        <f t="shared" si="4"/>
        <v>10034.1327</v>
      </c>
      <c r="AY68" s="152">
        <f t="shared" si="5"/>
        <v>106090.4736</v>
      </c>
      <c r="AZ68" s="152">
        <f t="shared" si="6"/>
        <v>103399.9542</v>
      </c>
      <c r="BA68" s="152" t="str">
        <f t="shared" si="7"/>
        <v>Column1.y</v>
      </c>
      <c r="BB68" s="152" t="str">
        <f t="shared" si="8"/>
        <v>Column1.y</v>
      </c>
      <c r="BC68" s="152" t="str">
        <f t="shared" si="9"/>
        <v>Column1.y</v>
      </c>
    </row>
    <row r="69">
      <c r="A69" s="152">
        <v>1.4559156E9</v>
      </c>
      <c r="B69" s="152">
        <v>100000.0</v>
      </c>
      <c r="D69" s="153">
        <f>IFERROR(__xludf.DUMMYFUNCTION("TO_DATE(INT((E69/(60*60*24))+""1/1/1970""))"),42451.0)</f>
        <v>42451</v>
      </c>
      <c r="E69" s="152">
        <v>1.4586192E9</v>
      </c>
      <c r="F69" s="152">
        <v>98986.7174</v>
      </c>
      <c r="H69" s="153">
        <f>IFERROR(__xludf.DUMMYFUNCTION("TO_DATE(INT((I69/(60*60*24))+""1/1/1970""))"),42451.0)</f>
        <v>42451</v>
      </c>
      <c r="I69" s="152">
        <v>1.4586192E9</v>
      </c>
      <c r="J69" s="152">
        <v>94517.1936</v>
      </c>
      <c r="L69" s="154">
        <v>42464.0</v>
      </c>
      <c r="M69" s="155">
        <v>107648.37</v>
      </c>
      <c r="O69" s="153">
        <f>IFERROR(__xludf.DUMMYFUNCTION("TO_DATE(INT((P69/(60*60*24))+""1/1/1970""))"),42442.0)</f>
        <v>42442</v>
      </c>
      <c r="P69" s="13">
        <v>1.4578272E9</v>
      </c>
      <c r="Q69" s="13">
        <v>24652.1037</v>
      </c>
      <c r="S69" s="153">
        <f>IFERROR(__xludf.DUMMYFUNCTION("TO_DATE(INT((T69/(60*60*24))+""1/1/1970""))"),42451.0)</f>
        <v>42451</v>
      </c>
      <c r="T69" s="152">
        <v>1.4586192E9</v>
      </c>
      <c r="U69" s="152">
        <v>107569.5292</v>
      </c>
      <c r="W69" s="153">
        <f>IFERROR(__xludf.DUMMYFUNCTION("TO_DATE(INT((X69/(60*60*24))+""1/1/1970""))"),42447.0)</f>
        <v>42447</v>
      </c>
      <c r="X69" s="152">
        <v>1.4583096E9</v>
      </c>
      <c r="Y69" s="152">
        <v>10037.7734</v>
      </c>
      <c r="AA69" s="153">
        <f>IFERROR(__xludf.DUMMYFUNCTION("TO_DATE(INT((AB69/(60*60*24))+""1/1/1970""))"),42447.0)</f>
        <v>42447</v>
      </c>
      <c r="AB69" s="156">
        <v>1.4582628E9</v>
      </c>
      <c r="AC69" s="156">
        <v>105857.4012</v>
      </c>
      <c r="AE69" s="153">
        <f>IFERROR(__xludf.DUMMYFUNCTION("TO_DATE(INT((AF69/(60*60*24))+""1/1/1970""))"),42437.0)</f>
        <v>42437</v>
      </c>
      <c r="AF69" s="152">
        <v>1.457424E9</v>
      </c>
      <c r="AG69" s="152">
        <v>101003.2427</v>
      </c>
      <c r="AH69" s="153">
        <f>IFERROR(__xludf.DUMMYFUNCTION("TO_DATE(INT((AI69/(60*60*24))+""1/1/1970""))"),43545.0)</f>
        <v>43545</v>
      </c>
      <c r="AI69" s="156">
        <v>1.5531408E9</v>
      </c>
      <c r="AJ69" s="156">
        <v>106135.0837</v>
      </c>
      <c r="AK69" s="153">
        <f>IFERROR(__xludf.DUMMYFUNCTION("TO_DATE(INT((AL69/(60*60*24))+""1/1/1970""))"),43545.0)</f>
        <v>43545</v>
      </c>
      <c r="AL69" s="152">
        <v>1.5531408E9</v>
      </c>
      <c r="AM69" s="152">
        <v>99989.1</v>
      </c>
      <c r="AN69" s="153">
        <f>IFERROR(__xludf.DUMMYFUNCTION("TO_DATE(INT((AO69/(60*60*24))+""1/1/1970""))"),43532.0)</f>
        <v>43532</v>
      </c>
      <c r="AO69" s="156">
        <v>1.55200826E9</v>
      </c>
      <c r="AP69" s="156">
        <v>105611.4575</v>
      </c>
      <c r="AQ69" s="153">
        <f>IFERROR(__xludf.DUMMYFUNCTION("TO_DATE(INT((AR69/(60*60*24))+""1/1/1970""))"),42451.0)</f>
        <v>42451</v>
      </c>
      <c r="AR69" s="152">
        <v>1.4586192E9</v>
      </c>
      <c r="AS69" s="152">
        <v>98986.7174</v>
      </c>
      <c r="AT69" s="152">
        <v>94517.1936</v>
      </c>
      <c r="AU69" s="152">
        <f t="shared" si="1"/>
        <v>105071.07</v>
      </c>
      <c r="AV69" s="152">
        <f t="shared" si="2"/>
        <v>24820.7979</v>
      </c>
      <c r="AW69" s="152">
        <f t="shared" si="3"/>
        <v>107569.5292</v>
      </c>
      <c r="AX69" s="152">
        <f t="shared" si="4"/>
        <v>10029.4146</v>
      </c>
      <c r="AY69" s="152">
        <f t="shared" si="5"/>
        <v>106268.1344</v>
      </c>
      <c r="AZ69" s="152">
        <f t="shared" si="6"/>
        <v>103039.9214</v>
      </c>
      <c r="BA69" s="152" t="str">
        <f t="shared" si="7"/>
        <v>Column1.y</v>
      </c>
      <c r="BB69" s="152" t="str">
        <f t="shared" si="8"/>
        <v>Column1.y</v>
      </c>
      <c r="BC69" s="152" t="str">
        <f t="shared" si="9"/>
        <v>Column1.y</v>
      </c>
    </row>
    <row r="70">
      <c r="A70" s="156">
        <v>1.45615146E9</v>
      </c>
      <c r="B70" s="156">
        <v>100000.0</v>
      </c>
      <c r="D70" s="153">
        <f>IFERROR(__xludf.DUMMYFUNCTION("TO_DATE(INT((E70/(60*60*24))+""1/1/1970""))"),42452.0)</f>
        <v>42452</v>
      </c>
      <c r="E70" s="156">
        <v>1.4587056E9</v>
      </c>
      <c r="F70" s="156">
        <v>98986.7174</v>
      </c>
      <c r="H70" s="153">
        <f>IFERROR(__xludf.DUMMYFUNCTION("TO_DATE(INT((I70/(60*60*24))+""1/1/1970""))"),42452.0)</f>
        <v>42452</v>
      </c>
      <c r="I70" s="156">
        <v>1.4587056E9</v>
      </c>
      <c r="J70" s="156">
        <v>94370.8673</v>
      </c>
      <c r="L70" s="154">
        <v>42465.0</v>
      </c>
      <c r="M70" s="155">
        <v>107240.97</v>
      </c>
      <c r="O70" s="153">
        <f>IFERROR(__xludf.DUMMYFUNCTION("TO_DATE(INT((P70/(60*60*24))+""1/1/1970""))"),42443.0)</f>
        <v>42443</v>
      </c>
      <c r="P70" s="13">
        <v>1.457964E9</v>
      </c>
      <c r="Q70" s="13">
        <v>24680.2364</v>
      </c>
      <c r="S70" s="153">
        <f>IFERROR(__xludf.DUMMYFUNCTION("TO_DATE(INT((T70/(60*60*24))+""1/1/1970""))"),42452.0)</f>
        <v>42452</v>
      </c>
      <c r="T70" s="156">
        <v>1.4587056E9</v>
      </c>
      <c r="U70" s="156">
        <v>107573.2744</v>
      </c>
      <c r="W70" s="153">
        <f>IFERROR(__xludf.DUMMYFUNCTION("TO_DATE(INT((X70/(60*60*24))+""1/1/1970""))"),42448.0)</f>
        <v>42448</v>
      </c>
      <c r="X70" s="152">
        <v>1.4583456E9</v>
      </c>
      <c r="Y70" s="152">
        <v>10034.5532</v>
      </c>
      <c r="AA70" s="153">
        <f>IFERROR(__xludf.DUMMYFUNCTION("TO_DATE(INT((AB70/(60*60*24))+""1/1/1970""))"),42449.0)</f>
        <v>42449</v>
      </c>
      <c r="AB70" s="152">
        <v>1.4585112E9</v>
      </c>
      <c r="AC70" s="152">
        <v>106061.1816</v>
      </c>
      <c r="AE70" s="153">
        <f>IFERROR(__xludf.DUMMYFUNCTION("TO_DATE(INT((AF70/(60*60*24))+""1/1/1970""))"),42438.0)</f>
        <v>42438</v>
      </c>
      <c r="AF70" s="156">
        <v>1.4575032E9</v>
      </c>
      <c r="AG70" s="156">
        <v>100892.0762</v>
      </c>
      <c r="AH70" s="153">
        <f>IFERROR(__xludf.DUMMYFUNCTION("TO_DATE(INT((AI70/(60*60*24))+""1/1/1970""))"),43546.0)</f>
        <v>43546</v>
      </c>
      <c r="AI70" s="156">
        <v>1.5532272E9</v>
      </c>
      <c r="AJ70" s="156">
        <v>108152.2759</v>
      </c>
      <c r="AK70" s="153">
        <f>IFERROR(__xludf.DUMMYFUNCTION("TO_DATE(INT((AL70/(60*60*24))+""1/1/1970""))"),43546.0)</f>
        <v>43546</v>
      </c>
      <c r="AL70" s="152">
        <v>1.5532272E9</v>
      </c>
      <c r="AM70" s="152">
        <v>100031.34</v>
      </c>
      <c r="AN70" s="153">
        <f>IFERROR(__xludf.DUMMYFUNCTION("TO_DATE(INT((AO70/(60*60*24))+""1/1/1970""))"),43533.0)</f>
        <v>43533</v>
      </c>
      <c r="AO70" s="152">
        <v>1.5521076E9</v>
      </c>
      <c r="AP70" s="152">
        <v>106054.1542</v>
      </c>
      <c r="AQ70" s="153">
        <f>IFERROR(__xludf.DUMMYFUNCTION("TO_DATE(INT((AR70/(60*60*24))+""1/1/1970""))"),42452.0)</f>
        <v>42452</v>
      </c>
      <c r="AR70" s="156">
        <v>1.4587056E9</v>
      </c>
      <c r="AS70" s="156">
        <v>98986.7174</v>
      </c>
      <c r="AT70" s="156">
        <v>94370.8673</v>
      </c>
      <c r="AU70" s="152">
        <f t="shared" si="1"/>
        <v>105378.01</v>
      </c>
      <c r="AV70" s="152">
        <f t="shared" si="2"/>
        <v>24828.5495</v>
      </c>
      <c r="AW70" s="152">
        <f t="shared" si="3"/>
        <v>107573.2744</v>
      </c>
      <c r="AX70" s="152">
        <f t="shared" si="4"/>
        <v>10031.4851</v>
      </c>
      <c r="AY70" s="152">
        <f t="shared" si="5"/>
        <v>106680.9957</v>
      </c>
      <c r="AZ70" s="152">
        <f t="shared" si="6"/>
        <v>102912.2858</v>
      </c>
      <c r="BA70" s="152" t="str">
        <f t="shared" si="7"/>
        <v>Column1.y</v>
      </c>
      <c r="BB70" s="152" t="str">
        <f t="shared" si="8"/>
        <v>Column1.y</v>
      </c>
      <c r="BC70" s="152" t="str">
        <f t="shared" si="9"/>
        <v>Column1.y</v>
      </c>
    </row>
    <row r="71">
      <c r="A71" s="152">
        <v>1.4561748E9</v>
      </c>
      <c r="B71" s="152">
        <v>100155.9366</v>
      </c>
      <c r="D71" s="153">
        <f>IFERROR(__xludf.DUMMYFUNCTION("TO_DATE(INT((E71/(60*60*24))+""1/1/1970""))"),42453.0)</f>
        <v>42453</v>
      </c>
      <c r="E71" s="152">
        <v>1.458792E9</v>
      </c>
      <c r="F71" s="152">
        <v>98555.0457</v>
      </c>
      <c r="H71" s="153">
        <f>IFERROR(__xludf.DUMMYFUNCTION("TO_DATE(INT((I71/(60*60*24))+""1/1/1970""))"),42453.0)</f>
        <v>42453</v>
      </c>
      <c r="I71" s="152">
        <v>1.458792E9</v>
      </c>
      <c r="J71" s="152">
        <v>92996.803</v>
      </c>
      <c r="L71" s="154">
        <v>42466.0</v>
      </c>
      <c r="M71" s="155">
        <v>106212.77</v>
      </c>
      <c r="O71" s="153">
        <f>IFERROR(__xludf.DUMMYFUNCTION("TO_DATE(INT((P71/(60*60*24))+""1/1/1970""))"),42444.0)</f>
        <v>42444</v>
      </c>
      <c r="P71" s="13">
        <v>1.4580504E9</v>
      </c>
      <c r="Q71" s="13">
        <v>24668.7833</v>
      </c>
      <c r="S71" s="153">
        <f>IFERROR(__xludf.DUMMYFUNCTION("TO_DATE(INT((T71/(60*60*24))+""1/1/1970""))"),42453.0)</f>
        <v>42453</v>
      </c>
      <c r="T71" s="152">
        <v>1.458792E9</v>
      </c>
      <c r="U71" s="152">
        <v>106766.2341</v>
      </c>
      <c r="W71" s="153">
        <f>IFERROR(__xludf.DUMMYFUNCTION("TO_DATE(INT((X71/(60*60*24))+""1/1/1970""))"),42450.0)</f>
        <v>42450</v>
      </c>
      <c r="X71" s="156">
        <v>1.4585184E9</v>
      </c>
      <c r="Y71" s="156">
        <v>10034.1327</v>
      </c>
      <c r="AA71" s="153">
        <f>IFERROR(__xludf.DUMMYFUNCTION("TO_DATE(INT((AB71/(60*60*24))+""1/1/1970""))"),42450.0)</f>
        <v>42450</v>
      </c>
      <c r="AB71" s="152">
        <v>1.4585508E9</v>
      </c>
      <c r="AC71" s="152">
        <v>106090.4736</v>
      </c>
      <c r="AE71" s="153">
        <f>IFERROR(__xludf.DUMMYFUNCTION("TO_DATE(INT((AF71/(60*60*24))+""1/1/1970""))"),42439.0)</f>
        <v>42439</v>
      </c>
      <c r="AF71" s="152">
        <v>1.4575824E9</v>
      </c>
      <c r="AG71" s="152">
        <v>100760.7809</v>
      </c>
      <c r="AH71" s="153">
        <f>IFERROR(__xludf.DUMMYFUNCTION("TO_DATE(INT((AI71/(60*60*24))+""1/1/1970""))"),43547.0)</f>
        <v>43547</v>
      </c>
      <c r="AI71" s="156">
        <v>1.5533136E9</v>
      </c>
      <c r="AJ71" s="156">
        <v>104881.0034</v>
      </c>
      <c r="AK71" s="153">
        <f>IFERROR(__xludf.DUMMYFUNCTION("TO_DATE(INT((AL71/(60*60*24))+""1/1/1970""))"),43547.0)</f>
        <v>43547</v>
      </c>
      <c r="AL71" s="152">
        <v>1.5533136E9</v>
      </c>
      <c r="AM71" s="152">
        <v>99916.5</v>
      </c>
      <c r="AN71" s="153">
        <f>IFERROR(__xludf.DUMMYFUNCTION("TO_DATE(INT((AO71/(60*60*24))+""1/1/1970""))"),43534.0)</f>
        <v>43534</v>
      </c>
      <c r="AO71" s="156">
        <v>1.552176593E9</v>
      </c>
      <c r="AP71" s="156">
        <v>106054.1542</v>
      </c>
      <c r="AQ71" s="153">
        <f>IFERROR(__xludf.DUMMYFUNCTION("TO_DATE(INT((AR71/(60*60*24))+""1/1/1970""))"),42453.0)</f>
        <v>42453</v>
      </c>
      <c r="AR71" s="152">
        <v>1.458792E9</v>
      </c>
      <c r="AS71" s="152">
        <v>98555.0457</v>
      </c>
      <c r="AT71" s="152">
        <v>92996.803</v>
      </c>
      <c r="AU71" s="152">
        <f t="shared" si="1"/>
        <v>104356.37</v>
      </c>
      <c r="AV71" s="152">
        <f t="shared" si="2"/>
        <v>24850.3996</v>
      </c>
      <c r="AW71" s="152">
        <f t="shared" si="3"/>
        <v>106766.2341</v>
      </c>
      <c r="AX71" s="152">
        <f t="shared" si="4"/>
        <v>10030.269</v>
      </c>
      <c r="AY71" s="152">
        <f t="shared" si="5"/>
        <v>106885.1635</v>
      </c>
      <c r="AZ71" s="152">
        <f t="shared" si="6"/>
        <v>102518.3999</v>
      </c>
      <c r="BA71" s="152" t="str">
        <f t="shared" si="7"/>
        <v>Column1.y</v>
      </c>
      <c r="BB71" s="152" t="str">
        <f t="shared" si="8"/>
        <v>Column1.y</v>
      </c>
      <c r="BC71" s="152" t="str">
        <f t="shared" si="9"/>
        <v>Column1.y</v>
      </c>
    </row>
    <row r="72">
      <c r="A72" s="156">
        <v>1.45623786E9</v>
      </c>
      <c r="B72" s="156">
        <v>99720.6089</v>
      </c>
      <c r="D72" s="153">
        <f>IFERROR(__xludf.DUMMYFUNCTION("TO_DATE(INT((E72/(60*60*24))+""1/1/1970""))"),42454.0)</f>
        <v>42454</v>
      </c>
      <c r="E72" s="156">
        <v>1.4588784E9</v>
      </c>
      <c r="F72" s="156">
        <v>98502.0206</v>
      </c>
      <c r="H72" s="153">
        <f>IFERROR(__xludf.DUMMYFUNCTION("TO_DATE(INT((I72/(60*60*24))+""1/1/1970""))"),42454.0)</f>
        <v>42454</v>
      </c>
      <c r="I72" s="156">
        <v>1.4588784E9</v>
      </c>
      <c r="J72" s="156">
        <v>93257.2369</v>
      </c>
      <c r="L72" s="154">
        <v>42467.0</v>
      </c>
      <c r="M72" s="155">
        <v>107949.07</v>
      </c>
      <c r="O72" s="153">
        <f>IFERROR(__xludf.DUMMYFUNCTION("TO_DATE(INT((P72/(60*60*24))+""1/1/1970""))"),42445.0)</f>
        <v>42445</v>
      </c>
      <c r="P72" s="13">
        <v>1.4581368E9</v>
      </c>
      <c r="Q72" s="13">
        <v>24862.8674</v>
      </c>
      <c r="S72" s="153">
        <f>IFERROR(__xludf.DUMMYFUNCTION("TO_DATE(INT((T72/(60*60*24))+""1/1/1970""))"),42454.0)</f>
        <v>42454</v>
      </c>
      <c r="T72" s="156">
        <v>1.4588784E9</v>
      </c>
      <c r="U72" s="156">
        <v>106662.9966</v>
      </c>
      <c r="W72" s="153">
        <f>IFERROR(__xludf.DUMMYFUNCTION("TO_DATE(INT((X72/(60*60*24))+""1/1/1970""))"),42451.0)</f>
        <v>42451</v>
      </c>
      <c r="X72" s="152">
        <v>1.4586552E9</v>
      </c>
      <c r="Y72" s="152">
        <v>10029.4146</v>
      </c>
      <c r="AA72" s="153">
        <f>IFERROR(__xludf.DUMMYFUNCTION("TO_DATE(INT((AB72/(60*60*24))+""1/1/1970""))"),42451.0)</f>
        <v>42451</v>
      </c>
      <c r="AB72" s="156">
        <v>1.45863E9</v>
      </c>
      <c r="AC72" s="156">
        <v>106268.1344</v>
      </c>
      <c r="AE72" s="153">
        <f>IFERROR(__xludf.DUMMYFUNCTION("TO_DATE(INT((AF72/(60*60*24))+""1/1/1970""))"),42440.0)</f>
        <v>42440</v>
      </c>
      <c r="AF72" s="156">
        <v>1.4576616E9</v>
      </c>
      <c r="AG72" s="156">
        <v>102503.3032</v>
      </c>
      <c r="AH72" s="153">
        <f>IFERROR(__xludf.DUMMYFUNCTION("TO_DATE(INT((AI72/(60*60*24))+""1/1/1970""))"),43549.0)</f>
        <v>43549</v>
      </c>
      <c r="AI72" s="152">
        <v>1.5535224E9</v>
      </c>
      <c r="AJ72" s="152">
        <v>104557.7464</v>
      </c>
      <c r="AK72" s="153">
        <f>IFERROR(__xludf.DUMMYFUNCTION("TO_DATE(INT((AL72/(60*60*24))+""1/1/1970""))"),43549.0)</f>
        <v>43549</v>
      </c>
      <c r="AL72" s="156">
        <v>1.5535224E9</v>
      </c>
      <c r="AM72" s="156">
        <v>99916.5</v>
      </c>
      <c r="AN72" s="153">
        <f>IFERROR(__xludf.DUMMYFUNCTION("TO_DATE(INT((AO72/(60*60*24))+""1/1/1970""))"),43535.0)</f>
        <v>43535</v>
      </c>
      <c r="AO72" s="152">
        <v>1.55231106E9</v>
      </c>
      <c r="AP72" s="152">
        <v>106054.1542</v>
      </c>
      <c r="AQ72" s="153">
        <f>IFERROR(__xludf.DUMMYFUNCTION("TO_DATE(INT((AR72/(60*60*24))+""1/1/1970""))"),42454.0)</f>
        <v>42454</v>
      </c>
      <c r="AR72" s="156">
        <v>1.4588784E9</v>
      </c>
      <c r="AS72" s="156">
        <v>98502.0206</v>
      </c>
      <c r="AT72" s="156">
        <v>93257.2369</v>
      </c>
      <c r="AU72" s="152">
        <f t="shared" si="1"/>
        <v>104371.63</v>
      </c>
      <c r="AV72" s="152">
        <f t="shared" si="2"/>
        <v>24805.3232</v>
      </c>
      <c r="AW72" s="152">
        <f t="shared" si="3"/>
        <v>106662.9966</v>
      </c>
      <c r="AX72" s="152">
        <f t="shared" si="4"/>
        <v>10021.4809</v>
      </c>
      <c r="AY72" s="152">
        <f t="shared" si="5"/>
        <v>107131.1079</v>
      </c>
      <c r="AZ72" s="152">
        <f t="shared" si="6"/>
        <v>102389.8494</v>
      </c>
      <c r="BA72" s="152" t="str">
        <f t="shared" si="7"/>
        <v>Column1.y</v>
      </c>
      <c r="BB72" s="152" t="str">
        <f t="shared" si="8"/>
        <v>Column1.y</v>
      </c>
      <c r="BC72" s="152" t="str">
        <f t="shared" si="9"/>
        <v>Column1.y</v>
      </c>
    </row>
    <row r="73">
      <c r="A73" s="152">
        <v>1.4562612E9</v>
      </c>
      <c r="B73" s="152">
        <v>98875.5611</v>
      </c>
      <c r="D73" s="153">
        <f>IFERROR(__xludf.DUMMYFUNCTION("TO_DATE(INT((E73/(60*60*24))+""1/1/1970""))"),42457.0)</f>
        <v>42457</v>
      </c>
      <c r="E73" s="152">
        <v>1.4591736E9</v>
      </c>
      <c r="F73" s="152">
        <v>98502.0206</v>
      </c>
      <c r="H73" s="153">
        <f>IFERROR(__xludf.DUMMYFUNCTION("TO_DATE(INT((I73/(60*60*24))+""1/1/1970""))"),42457.0)</f>
        <v>42457</v>
      </c>
      <c r="I73" s="152">
        <v>1.4591736E9</v>
      </c>
      <c r="J73" s="152">
        <v>93257.2369</v>
      </c>
      <c r="L73" s="154">
        <v>42468.0</v>
      </c>
      <c r="M73" s="155">
        <v>106406.77</v>
      </c>
      <c r="O73" s="153">
        <f>IFERROR(__xludf.DUMMYFUNCTION("TO_DATE(INT((P73/(60*60*24))+""1/1/1970""))"),42446.0)</f>
        <v>42446</v>
      </c>
      <c r="P73" s="13">
        <v>1.4582232E9</v>
      </c>
      <c r="Q73" s="13">
        <v>24777.0471</v>
      </c>
      <c r="S73" s="153">
        <f>IFERROR(__xludf.DUMMYFUNCTION("TO_DATE(INT((T73/(60*60*24))+""1/1/1970""))"),42457.0)</f>
        <v>42457</v>
      </c>
      <c r="T73" s="152">
        <v>1.4591736E9</v>
      </c>
      <c r="U73" s="152">
        <v>106662.9966</v>
      </c>
      <c r="W73" s="153">
        <f>IFERROR(__xludf.DUMMYFUNCTION("TO_DATE(INT((X73/(60*60*24))+""1/1/1970""))"),42452.0)</f>
        <v>42452</v>
      </c>
      <c r="X73" s="152">
        <v>1.4587416E9</v>
      </c>
      <c r="Y73" s="152">
        <v>10031.4851</v>
      </c>
      <c r="AA73" s="153">
        <f>IFERROR(__xludf.DUMMYFUNCTION("TO_DATE(INT((AB73/(60*60*24))+""1/1/1970""))"),42452.0)</f>
        <v>42452</v>
      </c>
      <c r="AB73" s="152">
        <v>1.4587092E9</v>
      </c>
      <c r="AC73" s="152">
        <v>106680.9957</v>
      </c>
      <c r="AE73" s="153">
        <f>IFERROR(__xludf.DUMMYFUNCTION("TO_DATE(INT((AF73/(60*60*24))+""1/1/1970""))"),42441.0)</f>
        <v>42441</v>
      </c>
      <c r="AF73" s="152">
        <v>1.4577408E9</v>
      </c>
      <c r="AG73" s="152">
        <v>102250.777</v>
      </c>
      <c r="AH73" s="153">
        <f>IFERROR(__xludf.DUMMYFUNCTION("TO_DATE(INT((AI73/(60*60*24))+""1/1/1970""))"),43550.0)</f>
        <v>43550</v>
      </c>
      <c r="AI73" s="156">
        <v>1.5535728E9</v>
      </c>
      <c r="AJ73" s="156">
        <v>105023.8504</v>
      </c>
      <c r="AK73" s="153">
        <f>IFERROR(__xludf.DUMMYFUNCTION("TO_DATE(INT((AL73/(60*60*24))+""1/1/1970""))"),43550.0)</f>
        <v>43550</v>
      </c>
      <c r="AL73" s="152">
        <v>1.5535728E9</v>
      </c>
      <c r="AM73" s="152">
        <v>100045.2</v>
      </c>
      <c r="AN73" s="153">
        <f>IFERROR(__xludf.DUMMYFUNCTION("TO_DATE(INT((AO73/(60*60*24))+""1/1/1970""))"),43536.0)</f>
        <v>43536</v>
      </c>
      <c r="AO73" s="156">
        <v>1.552348911E9</v>
      </c>
      <c r="AP73" s="156">
        <v>107190.0598</v>
      </c>
      <c r="AQ73" s="153">
        <f>IFERROR(__xludf.DUMMYFUNCTION("TO_DATE(INT((AR73/(60*60*24))+""1/1/1970""))"),42457.0)</f>
        <v>42457</v>
      </c>
      <c r="AR73" s="152">
        <v>1.4591736E9</v>
      </c>
      <c r="AS73" s="152">
        <v>98502.0206</v>
      </c>
      <c r="AT73" s="152">
        <v>93257.2369</v>
      </c>
      <c r="AU73" s="152">
        <f t="shared" si="1"/>
        <v>104371.63</v>
      </c>
      <c r="AV73" s="152">
        <f t="shared" si="2"/>
        <v>24732.8815</v>
      </c>
      <c r="AW73" s="152">
        <f t="shared" si="3"/>
        <v>106662.9966</v>
      </c>
      <c r="AX73" s="152">
        <f t="shared" si="4"/>
        <v>10014.1218</v>
      </c>
      <c r="AY73" s="152">
        <f t="shared" si="5"/>
        <v>107101.8132</v>
      </c>
      <c r="AZ73" s="152">
        <f t="shared" si="6"/>
        <v>102328.5478</v>
      </c>
      <c r="BA73" s="152" t="str">
        <f t="shared" si="7"/>
        <v>Column1.y</v>
      </c>
      <c r="BB73" s="152" t="str">
        <f t="shared" si="8"/>
        <v>Column1.y</v>
      </c>
      <c r="BC73" s="152" t="str">
        <f t="shared" si="9"/>
        <v>Column1.y</v>
      </c>
    </row>
    <row r="74">
      <c r="A74" s="156">
        <v>1.45632426E9</v>
      </c>
      <c r="B74" s="156">
        <v>97958.8122</v>
      </c>
      <c r="D74" s="153">
        <f>IFERROR(__xludf.DUMMYFUNCTION("TO_DATE(INT((E74/(60*60*24))+""1/1/1970""))"),42458.0)</f>
        <v>42458</v>
      </c>
      <c r="E74" s="152">
        <v>1.459224E9</v>
      </c>
      <c r="F74" s="152">
        <v>98579.1481</v>
      </c>
      <c r="H74" s="153">
        <f>IFERROR(__xludf.DUMMYFUNCTION("TO_DATE(INT((I74/(60*60*24))+""1/1/1970""))"),42458.0)</f>
        <v>42458</v>
      </c>
      <c r="I74" s="152">
        <v>1.459224E9</v>
      </c>
      <c r="J74" s="152">
        <v>93752.4787</v>
      </c>
      <c r="L74" s="154">
        <v>42471.0</v>
      </c>
      <c r="M74" s="155">
        <v>106329.17</v>
      </c>
      <c r="O74" s="153">
        <f>IFERROR(__xludf.DUMMYFUNCTION("TO_DATE(INT((P74/(60*60*24))+""1/1/1970""))"),42447.0)</f>
        <v>42447</v>
      </c>
      <c r="P74" s="13">
        <v>1.4583096E9</v>
      </c>
      <c r="Q74" s="13">
        <v>24824.9267</v>
      </c>
      <c r="S74" s="153">
        <f>IFERROR(__xludf.DUMMYFUNCTION("TO_DATE(INT((T74/(60*60*24))+""1/1/1970""))"),42458.0)</f>
        <v>42458</v>
      </c>
      <c r="T74" s="152">
        <v>1.459224E9</v>
      </c>
      <c r="U74" s="152">
        <v>107277.9221</v>
      </c>
      <c r="W74" s="153">
        <f>IFERROR(__xludf.DUMMYFUNCTION("TO_DATE(INT((X74/(60*60*24))+""1/1/1970""))"),42453.0)</f>
        <v>42453</v>
      </c>
      <c r="X74" s="152">
        <v>1.458828E9</v>
      </c>
      <c r="Y74" s="152">
        <v>10030.269</v>
      </c>
      <c r="AA74" s="153">
        <f>IFERROR(__xludf.DUMMYFUNCTION("TO_DATE(INT((AB74/(60*60*24))+""1/1/1970""))"),42453.0)</f>
        <v>42453</v>
      </c>
      <c r="AB74" s="156">
        <v>1.4587884E9</v>
      </c>
      <c r="AC74" s="156">
        <v>106885.1635</v>
      </c>
      <c r="AE74" s="153">
        <f>IFERROR(__xludf.DUMMYFUNCTION("TO_DATE(INT((AF74/(60*60*24))+""1/1/1970""))"),42442.0)</f>
        <v>42442</v>
      </c>
      <c r="AF74" s="156">
        <v>1.4579064E9</v>
      </c>
      <c r="AG74" s="156">
        <v>102250.777</v>
      </c>
      <c r="AH74" s="153">
        <f>IFERROR(__xludf.DUMMYFUNCTION("TO_DATE(INT((AI74/(60*60*24))+""1/1/1970""))"),43551.0)</f>
        <v>43551</v>
      </c>
      <c r="AI74" s="156">
        <v>1.5536592E9</v>
      </c>
      <c r="AJ74" s="156">
        <v>105399.7681</v>
      </c>
      <c r="AK74" s="153">
        <f>IFERROR(__xludf.DUMMYFUNCTION("TO_DATE(INT((AL74/(60*60*24))+""1/1/1970""))"),43551.0)</f>
        <v>43551</v>
      </c>
      <c r="AL74" s="152">
        <v>1.5536592E9</v>
      </c>
      <c r="AM74" s="152">
        <v>100136.94</v>
      </c>
      <c r="AN74" s="153">
        <f>IFERROR(__xludf.DUMMYFUNCTION("TO_DATE(INT((AO74/(60*60*24))+""1/1/1970""))"),43537.0)</f>
        <v>43537</v>
      </c>
      <c r="AO74" s="152">
        <v>1.552444167E9</v>
      </c>
      <c r="AP74" s="152">
        <v>107219.0589</v>
      </c>
      <c r="AQ74" s="153">
        <f>IFERROR(__xludf.DUMMYFUNCTION("TO_DATE(INT((AR74/(60*60*24))+""1/1/1970""))"),42458.0)</f>
        <v>42458</v>
      </c>
      <c r="AR74" s="152">
        <v>1.459224E9</v>
      </c>
      <c r="AS74" s="152">
        <v>98579.1481</v>
      </c>
      <c r="AT74" s="152">
        <v>93752.4787</v>
      </c>
      <c r="AU74" s="152">
        <f t="shared" si="1"/>
        <v>104247.75</v>
      </c>
      <c r="AV74" s="152">
        <f t="shared" si="2"/>
        <v>24708.2862</v>
      </c>
      <c r="AW74" s="152">
        <f t="shared" si="3"/>
        <v>107277.9221</v>
      </c>
      <c r="AX74" s="152">
        <f t="shared" si="4"/>
        <v>10015.0729</v>
      </c>
      <c r="AY74" s="152">
        <f t="shared" si="5"/>
        <v>107106.2589</v>
      </c>
      <c r="AZ74" s="152">
        <f t="shared" si="6"/>
        <v>102725.1786</v>
      </c>
      <c r="BA74" s="152" t="str">
        <f t="shared" si="7"/>
        <v>Column1.y</v>
      </c>
      <c r="BB74" s="152" t="str">
        <f t="shared" si="8"/>
        <v>Column1.y</v>
      </c>
      <c r="BC74" s="152" t="str">
        <f t="shared" si="9"/>
        <v>Column1.y</v>
      </c>
    </row>
    <row r="75">
      <c r="A75" s="152">
        <v>1.4563476E9</v>
      </c>
      <c r="B75" s="152">
        <v>99336.4962</v>
      </c>
      <c r="D75" s="153">
        <f>IFERROR(__xludf.DUMMYFUNCTION("TO_DATE(INT((E75/(60*60*24))+""1/1/1970""))"),42459.0)</f>
        <v>42459</v>
      </c>
      <c r="E75" s="156">
        <v>1.4593104E9</v>
      </c>
      <c r="F75" s="156">
        <v>98325.8337</v>
      </c>
      <c r="H75" s="153">
        <f>IFERROR(__xludf.DUMMYFUNCTION("TO_DATE(INT((I75/(60*60*24))+""1/1/1970""))"),42459.0)</f>
        <v>42459</v>
      </c>
      <c r="I75" s="156">
        <v>1.4593104E9</v>
      </c>
      <c r="J75" s="156">
        <v>94449.2848</v>
      </c>
      <c r="L75" s="154">
        <v>42472.0</v>
      </c>
      <c r="M75" s="155">
        <v>105941.17</v>
      </c>
      <c r="O75" s="153">
        <f>IFERROR(__xludf.DUMMYFUNCTION("TO_DATE(INT((P75/(60*60*24))+""1/1/1970""))"),42448.0)</f>
        <v>42448</v>
      </c>
      <c r="P75" s="13">
        <v>1.4583456E9</v>
      </c>
      <c r="Q75" s="13">
        <v>24905.9138</v>
      </c>
      <c r="S75" s="153">
        <f>IFERROR(__xludf.DUMMYFUNCTION("TO_DATE(INT((T75/(60*60*24))+""1/1/1970""))"),42459.0)</f>
        <v>42459</v>
      </c>
      <c r="T75" s="156">
        <v>1.4593104E9</v>
      </c>
      <c r="U75" s="156">
        <v>109555.0401</v>
      </c>
      <c r="W75" s="153">
        <f>IFERROR(__xludf.DUMMYFUNCTION("TO_DATE(INT((X75/(60*60*24))+""1/1/1970""))"),42454.0)</f>
        <v>42454</v>
      </c>
      <c r="X75" s="152">
        <v>1.458864E9</v>
      </c>
      <c r="Y75" s="152">
        <v>10021.4809</v>
      </c>
      <c r="AA75" s="153">
        <f>IFERROR(__xludf.DUMMYFUNCTION("TO_DATE(INT((AB75/(60*60*24))+""1/1/1970""))"),42454.0)</f>
        <v>42454</v>
      </c>
      <c r="AB75" s="152">
        <v>1.4588676E9</v>
      </c>
      <c r="AC75" s="152">
        <v>107131.1079</v>
      </c>
      <c r="AE75" s="153">
        <f>IFERROR(__xludf.DUMMYFUNCTION("TO_DATE(INT((AF75/(60*60*24))+""1/1/1970""))"),42443.0)</f>
        <v>42443</v>
      </c>
      <c r="AF75" s="156">
        <v>1.457946E9</v>
      </c>
      <c r="AG75" s="156">
        <v>102401.2863</v>
      </c>
      <c r="AH75" s="153">
        <f>IFERROR(__xludf.DUMMYFUNCTION("TO_DATE(INT((AI75/(60*60*24))+""1/1/1970""))"),43552.0)</f>
        <v>43552</v>
      </c>
      <c r="AI75" s="156">
        <v>1.5537456E9</v>
      </c>
      <c r="AJ75" s="156">
        <v>104077.2387</v>
      </c>
      <c r="AK75" s="153">
        <f>IFERROR(__xludf.DUMMYFUNCTION("TO_DATE(INT((AL75/(60*60*24))+""1/1/1970""))"),43552.0)</f>
        <v>43552</v>
      </c>
      <c r="AL75" s="152">
        <v>1.5537456E9</v>
      </c>
      <c r="AM75" s="152">
        <v>100317.28</v>
      </c>
      <c r="AN75" s="153">
        <f>IFERROR(__xludf.DUMMYFUNCTION("TO_DATE(INT((AO75/(60*60*24))+""1/1/1970""))"),43538.0)</f>
        <v>43538</v>
      </c>
      <c r="AO75" s="152">
        <v>1.55252384E9</v>
      </c>
      <c r="AP75" s="152">
        <v>108234.0256</v>
      </c>
      <c r="AQ75" s="153">
        <f>IFERROR(__xludf.DUMMYFUNCTION("TO_DATE(INT((AR75/(60*60*24))+""1/1/1970""))"),42459.0)</f>
        <v>42459</v>
      </c>
      <c r="AR75" s="156">
        <v>1.4593104E9</v>
      </c>
      <c r="AS75" s="156">
        <v>98325.8337</v>
      </c>
      <c r="AT75" s="156">
        <v>94449.2848</v>
      </c>
      <c r="AU75" s="152">
        <f t="shared" si="1"/>
        <v>106131.19</v>
      </c>
      <c r="AV75" s="152">
        <f t="shared" si="2"/>
        <v>24659.1809</v>
      </c>
      <c r="AW75" s="152">
        <f t="shared" si="3"/>
        <v>109555.0401</v>
      </c>
      <c r="AX75" s="152">
        <f t="shared" si="4"/>
        <v>10012.8913</v>
      </c>
      <c r="AY75" s="152">
        <f t="shared" si="5"/>
        <v>107165.5715</v>
      </c>
      <c r="AZ75" s="152">
        <f t="shared" si="6"/>
        <v>103536.2818</v>
      </c>
      <c r="BA75" s="152" t="str">
        <f t="shared" si="7"/>
        <v>Column1.y</v>
      </c>
      <c r="BB75" s="152" t="str">
        <f t="shared" si="8"/>
        <v>Column1.y</v>
      </c>
      <c r="BC75" s="152" t="str">
        <f t="shared" si="9"/>
        <v>Column1.y</v>
      </c>
    </row>
    <row r="76">
      <c r="A76" s="156">
        <v>1.45641066E9</v>
      </c>
      <c r="B76" s="156">
        <v>99659.1509</v>
      </c>
      <c r="D76" s="153">
        <f>IFERROR(__xludf.DUMMYFUNCTION("TO_DATE(INT((E76/(60*60*24))+""1/1/1970""))"),42460.0)</f>
        <v>42460</v>
      </c>
      <c r="E76" s="152">
        <v>1.4593968E9</v>
      </c>
      <c r="F76" s="152">
        <v>98325.8337</v>
      </c>
      <c r="H76" s="153">
        <f>IFERROR(__xludf.DUMMYFUNCTION("TO_DATE(INT((I76/(60*60*24))+""1/1/1970""))"),42460.0)</f>
        <v>42460</v>
      </c>
      <c r="I76" s="152">
        <v>1.4593968E9</v>
      </c>
      <c r="J76" s="152">
        <v>93952.0485</v>
      </c>
      <c r="L76" s="154">
        <v>42473.0</v>
      </c>
      <c r="M76" s="155">
        <v>106823.87</v>
      </c>
      <c r="O76" s="153">
        <f>IFERROR(__xludf.DUMMYFUNCTION("TO_DATE(INT((P76/(60*60*24))+""1/1/1970""))"),42449.0)</f>
        <v>42449</v>
      </c>
      <c r="P76" s="13">
        <v>1.458432E9</v>
      </c>
      <c r="Q76" s="13">
        <v>24905.9138</v>
      </c>
      <c r="S76" s="153">
        <f>IFERROR(__xludf.DUMMYFUNCTION("TO_DATE(INT((T76/(60*60*24))+""1/1/1970""))"),42460.0)</f>
        <v>42460</v>
      </c>
      <c r="T76" s="152">
        <v>1.4593968E9</v>
      </c>
      <c r="U76" s="152">
        <v>109728.4113</v>
      </c>
      <c r="W76" s="153">
        <f>IFERROR(__xludf.DUMMYFUNCTION("TO_DATE(INT((X76/(60*60*24))+""1/1/1970""))"),42455.0)</f>
        <v>42455</v>
      </c>
      <c r="X76" s="156">
        <v>1.4589504E9</v>
      </c>
      <c r="Y76" s="156">
        <v>10019.1172</v>
      </c>
      <c r="AA76" s="153">
        <f>IFERROR(__xludf.DUMMYFUNCTION("TO_DATE(INT((AB76/(60*60*24))+""1/1/1970""))"),42456.0)</f>
        <v>42456</v>
      </c>
      <c r="AB76" s="156">
        <v>1.459116E9</v>
      </c>
      <c r="AC76" s="156">
        <v>107095.4033</v>
      </c>
      <c r="AE76" s="153">
        <f>IFERROR(__xludf.DUMMYFUNCTION("TO_DATE(INT((AF76/(60*60*24))+""1/1/1970""))"),42444.0)</f>
        <v>42444</v>
      </c>
      <c r="AF76" s="152">
        <v>1.4580252E9</v>
      </c>
      <c r="AG76" s="152">
        <v>101803.3664</v>
      </c>
      <c r="AH76" s="153">
        <f>IFERROR(__xludf.DUMMYFUNCTION("TO_DATE(INT((AI76/(60*60*24))+""1/1/1970""))"),43553.0)</f>
        <v>43553</v>
      </c>
      <c r="AI76" s="156">
        <v>1.553832E9</v>
      </c>
      <c r="AJ76" s="156">
        <v>104534.7558</v>
      </c>
      <c r="AK76" s="153">
        <f>IFERROR(__xludf.DUMMYFUNCTION("TO_DATE(INT((AL76/(60*60*24))+""1/1/1970""))"),43553.0)</f>
        <v>43553</v>
      </c>
      <c r="AL76" s="152">
        <v>1.553832E9</v>
      </c>
      <c r="AM76" s="152">
        <v>101748.34</v>
      </c>
      <c r="AN76" s="153">
        <f>IFERROR(__xludf.DUMMYFUNCTION("TO_DATE(INT((AO76/(60*60*24))+""1/1/1970""))"),43539.0)</f>
        <v>43539</v>
      </c>
      <c r="AO76" s="156">
        <v>1.552619479E9</v>
      </c>
      <c r="AP76" s="156">
        <v>108709.4575</v>
      </c>
      <c r="AQ76" s="153">
        <f>IFERROR(__xludf.DUMMYFUNCTION("TO_DATE(INT((AR76/(60*60*24))+""1/1/1970""))"),42460.0)</f>
        <v>42460</v>
      </c>
      <c r="AR76" s="152">
        <v>1.4593968E9</v>
      </c>
      <c r="AS76" s="152">
        <v>98325.8337</v>
      </c>
      <c r="AT76" s="152">
        <v>93952.0485</v>
      </c>
      <c r="AU76" s="152">
        <f t="shared" si="1"/>
        <v>106744.01</v>
      </c>
      <c r="AV76" s="152">
        <f t="shared" si="2"/>
        <v>24666.2773</v>
      </c>
      <c r="AW76" s="152">
        <f t="shared" si="3"/>
        <v>109728.4113</v>
      </c>
      <c r="AX76" s="152">
        <f t="shared" si="4"/>
        <v>10018.7986</v>
      </c>
      <c r="AY76" s="152">
        <f t="shared" si="5"/>
        <v>107185.015</v>
      </c>
      <c r="AZ76" s="152">
        <f t="shared" si="6"/>
        <v>103935.2</v>
      </c>
      <c r="BA76" s="152" t="str">
        <f t="shared" si="7"/>
        <v>Column1.y</v>
      </c>
      <c r="BB76" s="152" t="str">
        <f t="shared" si="8"/>
        <v>Column1.y</v>
      </c>
      <c r="BC76" s="152" t="str">
        <f t="shared" si="9"/>
        <v>Column1.y</v>
      </c>
    </row>
    <row r="77">
      <c r="A77" s="152">
        <v>1.456434E9</v>
      </c>
      <c r="B77" s="152">
        <v>100524.6847</v>
      </c>
      <c r="D77" s="153">
        <f>IFERROR(__xludf.DUMMYFUNCTION("TO_DATE(INT((E77/(60*60*24))+""1/1/1970""))"),42461.0)</f>
        <v>42461</v>
      </c>
      <c r="E77" s="156">
        <v>1.4594832E9</v>
      </c>
      <c r="F77" s="156">
        <v>98325.8337</v>
      </c>
      <c r="H77" s="153">
        <f>IFERROR(__xludf.DUMMYFUNCTION("TO_DATE(INT((I77/(60*60*24))+""1/1/1970""))"),42461.0)</f>
        <v>42461</v>
      </c>
      <c r="I77" s="156">
        <v>1.4594832E9</v>
      </c>
      <c r="J77" s="156">
        <v>94382.487</v>
      </c>
      <c r="L77" s="154">
        <v>42474.0</v>
      </c>
      <c r="M77" s="155">
        <v>108181.87</v>
      </c>
      <c r="O77" s="153">
        <f>IFERROR(__xludf.DUMMYFUNCTION("TO_DATE(INT((P77/(60*60*24))+""1/1/1970""))"),42450.0)</f>
        <v>42450</v>
      </c>
      <c r="P77" s="13">
        <v>1.4585184E9</v>
      </c>
      <c r="Q77" s="13">
        <v>24936.8426</v>
      </c>
      <c r="S77" s="153">
        <f>IFERROR(__xludf.DUMMYFUNCTION("TO_DATE(INT((T77/(60*60*24))+""1/1/1970""))"),42461.0)</f>
        <v>42461</v>
      </c>
      <c r="T77" s="156">
        <v>1.4594832E9</v>
      </c>
      <c r="U77" s="156">
        <v>110107.8763</v>
      </c>
      <c r="W77" s="153">
        <f>IFERROR(__xludf.DUMMYFUNCTION("TO_DATE(INT((X77/(60*60*24))+""1/1/1970""))"),42457.0)</f>
        <v>42457</v>
      </c>
      <c r="X77" s="152">
        <v>1.4591232E9</v>
      </c>
      <c r="Y77" s="152">
        <v>10014.1218</v>
      </c>
      <c r="AA77" s="153">
        <f>IFERROR(__xludf.DUMMYFUNCTION("TO_DATE(INT((AB77/(60*60*24))+""1/1/1970""))"),42457.0)</f>
        <v>42457</v>
      </c>
      <c r="AB77" s="156">
        <v>1.4591556E9</v>
      </c>
      <c r="AC77" s="156">
        <v>107101.8132</v>
      </c>
      <c r="AE77" s="153">
        <f>IFERROR(__xludf.DUMMYFUNCTION("TO_DATE(INT((AF77/(60*60*24))+""1/1/1970""))"),42445.0)</f>
        <v>42445</v>
      </c>
      <c r="AF77" s="156">
        <v>1.4581044E9</v>
      </c>
      <c r="AG77" s="156">
        <v>101868.3279</v>
      </c>
      <c r="AH77" s="153">
        <f>IFERROR(__xludf.DUMMYFUNCTION("TO_DATE(INT((AI77/(60*60*24))+""1/1/1970""))"),43554.0)</f>
        <v>43554</v>
      </c>
      <c r="AI77" s="156">
        <v>1.5539184E9</v>
      </c>
      <c r="AJ77" s="156">
        <v>105732.946</v>
      </c>
      <c r="AK77" s="153">
        <f>IFERROR(__xludf.DUMMYFUNCTION("TO_DATE(INT((AL77/(60*60*24))+""1/1/1970""))"),43554.0)</f>
        <v>43554</v>
      </c>
      <c r="AL77" s="152">
        <v>1.5539184E9</v>
      </c>
      <c r="AM77" s="152">
        <v>101495.11</v>
      </c>
      <c r="AN77" s="153">
        <f>IFERROR(__xludf.DUMMYFUNCTION("TO_DATE(INT((AO77/(60*60*24))+""1/1/1970""))"),43540.0)</f>
        <v>43540</v>
      </c>
      <c r="AO77" s="156">
        <v>1.552699602E9</v>
      </c>
      <c r="AP77" s="156">
        <v>108605.3592</v>
      </c>
      <c r="AQ77" s="153">
        <f>IFERROR(__xludf.DUMMYFUNCTION("TO_DATE(INT((AR77/(60*60*24))+""1/1/1970""))"),42461.0)</f>
        <v>42461</v>
      </c>
      <c r="AR77" s="156">
        <v>1.4594832E9</v>
      </c>
      <c r="AS77" s="156">
        <v>98325.8337</v>
      </c>
      <c r="AT77" s="156">
        <v>94382.487</v>
      </c>
      <c r="AU77" s="152">
        <f t="shared" si="1"/>
        <v>106525.17</v>
      </c>
      <c r="AV77" s="152">
        <f t="shared" si="2"/>
        <v>24568.3757</v>
      </c>
      <c r="AW77" s="152">
        <f t="shared" si="3"/>
        <v>110107.8763</v>
      </c>
      <c r="AX77" s="152">
        <f t="shared" si="4"/>
        <v>10025.2151</v>
      </c>
      <c r="AY77" s="152">
        <f t="shared" si="5"/>
        <v>107198.5084</v>
      </c>
      <c r="AZ77" s="152">
        <f t="shared" si="6"/>
        <v>104352.8746</v>
      </c>
      <c r="BA77" s="152" t="str">
        <f t="shared" si="7"/>
        <v>Column1.y</v>
      </c>
      <c r="BB77" s="152" t="str">
        <f t="shared" si="8"/>
        <v>Column1.y</v>
      </c>
      <c r="BC77" s="152" t="str">
        <f t="shared" si="9"/>
        <v>Column1.y</v>
      </c>
    </row>
    <row r="78">
      <c r="A78" s="156">
        <v>1.45649706E9</v>
      </c>
      <c r="B78" s="156">
        <v>101067.5639</v>
      </c>
      <c r="D78" s="153">
        <f>IFERROR(__xludf.DUMMYFUNCTION("TO_DATE(INT((E78/(60*60*24))+""1/1/1970""))"),42462.0)</f>
        <v>42462</v>
      </c>
      <c r="E78" s="152">
        <v>1.4595696E9</v>
      </c>
      <c r="F78" s="152">
        <v>98325.8337</v>
      </c>
      <c r="H78" s="153">
        <f>IFERROR(__xludf.DUMMYFUNCTION("TO_DATE(INT((I78/(60*60*24))+""1/1/1970""))"),42462.0)</f>
        <v>42462</v>
      </c>
      <c r="I78" s="152">
        <v>1.4595696E9</v>
      </c>
      <c r="J78" s="152">
        <v>95183.4811</v>
      </c>
      <c r="L78" s="154">
        <v>42475.0</v>
      </c>
      <c r="M78" s="155">
        <v>108191.57</v>
      </c>
      <c r="O78" s="153">
        <f>IFERROR(__xludf.DUMMYFUNCTION("TO_DATE(INT((P78/(60*60*24))+""1/1/1970""))"),42451.0)</f>
        <v>42451</v>
      </c>
      <c r="P78" s="13">
        <v>1.4586552E9</v>
      </c>
      <c r="Q78" s="13">
        <v>24820.7979</v>
      </c>
      <c r="S78" s="153">
        <f>IFERROR(__xludf.DUMMYFUNCTION("TO_DATE(INT((T78/(60*60*24))+""1/1/1970""))"),42462.0)</f>
        <v>42462</v>
      </c>
      <c r="T78" s="152">
        <v>1.4595696E9</v>
      </c>
      <c r="U78" s="152">
        <v>110778.3018</v>
      </c>
      <c r="W78" s="153">
        <f>IFERROR(__xludf.DUMMYFUNCTION("TO_DATE(INT((X78/(60*60*24))+""1/1/1970""))"),42458.0)</f>
        <v>42458</v>
      </c>
      <c r="X78" s="156">
        <v>1.45926E9</v>
      </c>
      <c r="Y78" s="156">
        <v>10015.0729</v>
      </c>
      <c r="AA78" s="153">
        <f>IFERROR(__xludf.DUMMYFUNCTION("TO_DATE(INT((AB78/(60*60*24))+""1/1/1970""))"),42458.0)</f>
        <v>42458</v>
      </c>
      <c r="AB78" s="152">
        <v>1.4592348E9</v>
      </c>
      <c r="AC78" s="152">
        <v>107106.2589</v>
      </c>
      <c r="AE78" s="153">
        <f>IFERROR(__xludf.DUMMYFUNCTION("TO_DATE(INT((AF78/(60*60*24))+""1/1/1970""))"),42446.0)</f>
        <v>42446</v>
      </c>
      <c r="AF78" s="152">
        <v>1.4581836E9</v>
      </c>
      <c r="AG78" s="152">
        <v>102866.9958</v>
      </c>
      <c r="AH78" s="153">
        <f>IFERROR(__xludf.DUMMYFUNCTION("TO_DATE(INT((AI78/(60*60*24))+""1/1/1970""))"),43556.0)</f>
        <v>43556</v>
      </c>
      <c r="AI78" s="152">
        <v>1.5540912E9</v>
      </c>
      <c r="AJ78" s="152">
        <v>105732.946</v>
      </c>
      <c r="AK78" s="153">
        <f>IFERROR(__xludf.DUMMYFUNCTION("TO_DATE(INT((AL78/(60*60*24))+""1/1/1970""))"),43556.0)</f>
        <v>43556</v>
      </c>
      <c r="AL78" s="156">
        <v>1.5541272E9</v>
      </c>
      <c r="AM78" s="156">
        <v>101495.11</v>
      </c>
      <c r="AN78" s="153">
        <f>IFERROR(__xludf.DUMMYFUNCTION("TO_DATE(INT((AO78/(60*60*24))+""1/1/1970""))"),43541.0)</f>
        <v>43541</v>
      </c>
      <c r="AO78" s="152">
        <v>1.552795643E9</v>
      </c>
      <c r="AP78" s="152">
        <v>108605.3592</v>
      </c>
      <c r="AQ78" s="153">
        <f>IFERROR(__xludf.DUMMYFUNCTION("TO_DATE(INT((AR78/(60*60*24))+""1/1/1970""))"),42462.0)</f>
        <v>42462</v>
      </c>
      <c r="AR78" s="152">
        <v>1.4595696E9</v>
      </c>
      <c r="AS78" s="152">
        <v>98325.8337</v>
      </c>
      <c r="AT78" s="152">
        <v>95183.4811</v>
      </c>
      <c r="AU78" s="152">
        <f t="shared" si="1"/>
        <v>106525.17</v>
      </c>
      <c r="AV78" s="152">
        <f t="shared" si="2"/>
        <v>24679.118</v>
      </c>
      <c r="AW78" s="152">
        <f t="shared" si="3"/>
        <v>110778.3018</v>
      </c>
      <c r="AX78" s="152">
        <f t="shared" si="4"/>
        <v>10009.9891</v>
      </c>
      <c r="AY78" s="152">
        <f t="shared" si="5"/>
        <v>107198.5084</v>
      </c>
      <c r="AZ78" s="152">
        <f t="shared" si="6"/>
        <v>104471.3606</v>
      </c>
      <c r="BA78" s="152" t="str">
        <f t="shared" si="7"/>
        <v>Column1.y</v>
      </c>
      <c r="BB78" s="152" t="str">
        <f t="shared" si="8"/>
        <v>Column1.y</v>
      </c>
      <c r="BC78" s="152" t="str">
        <f t="shared" si="9"/>
        <v>Column1.y</v>
      </c>
    </row>
    <row r="79">
      <c r="A79" s="152">
        <v>1.4565204E9</v>
      </c>
      <c r="B79" s="152">
        <v>100294.2171</v>
      </c>
      <c r="D79" s="153">
        <f>IFERROR(__xludf.DUMMYFUNCTION("TO_DATE(INT((E79/(60*60*24))+""1/1/1970""))"),42464.0)</f>
        <v>42464</v>
      </c>
      <c r="E79" s="156">
        <v>1.4597784E9</v>
      </c>
      <c r="F79" s="156">
        <v>98325.8337</v>
      </c>
      <c r="H79" s="153">
        <f>IFERROR(__xludf.DUMMYFUNCTION("TO_DATE(INT((I79/(60*60*24))+""1/1/1970""))"),42464.0)</f>
        <v>42464</v>
      </c>
      <c r="I79" s="156">
        <v>1.4597784E9</v>
      </c>
      <c r="J79" s="156">
        <v>95183.4811</v>
      </c>
      <c r="L79" s="154">
        <v>42478.0</v>
      </c>
      <c r="M79" s="155">
        <v>107919.97</v>
      </c>
      <c r="O79" s="153">
        <f>IFERROR(__xludf.DUMMYFUNCTION("TO_DATE(INT((P79/(60*60*24))+""1/1/1970""))"),42452.0)</f>
        <v>42452</v>
      </c>
      <c r="P79" s="13">
        <v>1.4587416E9</v>
      </c>
      <c r="Q79" s="13">
        <v>24828.5495</v>
      </c>
      <c r="S79" s="153">
        <f>IFERROR(__xludf.DUMMYFUNCTION("TO_DATE(INT((T79/(60*60*24))+""1/1/1970""))"),42464.0)</f>
        <v>42464</v>
      </c>
      <c r="T79" s="156">
        <v>1.4597784E9</v>
      </c>
      <c r="U79" s="156">
        <v>110778.3018</v>
      </c>
      <c r="W79" s="153">
        <f>IFERROR(__xludf.DUMMYFUNCTION("TO_DATE(INT((X79/(60*60*24))+""1/1/1970""))"),42459.0)</f>
        <v>42459</v>
      </c>
      <c r="X79" s="156">
        <v>1.4593464E9</v>
      </c>
      <c r="Y79" s="156">
        <v>10012.8913</v>
      </c>
      <c r="AA79" s="153">
        <f>IFERROR(__xludf.DUMMYFUNCTION("TO_DATE(INT((AB79/(60*60*24))+""1/1/1970""))"),42459.0)</f>
        <v>42459</v>
      </c>
      <c r="AB79" s="156">
        <v>1.459314E9</v>
      </c>
      <c r="AC79" s="156">
        <v>107165.5715</v>
      </c>
      <c r="AE79" s="153">
        <f>IFERROR(__xludf.DUMMYFUNCTION("TO_DATE(INT((AF79/(60*60*24))+""1/1/1970""))"),42447.0)</f>
        <v>42447</v>
      </c>
      <c r="AF79" s="156">
        <v>1.4582628E9</v>
      </c>
      <c r="AG79" s="156">
        <v>103774.6262</v>
      </c>
      <c r="AH79" s="153">
        <f>IFERROR(__xludf.DUMMYFUNCTION("TO_DATE(INT((AI79/(60*60*24))+""1/1/1970""))"),43557.0)</f>
        <v>43557</v>
      </c>
      <c r="AI79" s="152">
        <v>1.5541776E9</v>
      </c>
      <c r="AJ79" s="152">
        <v>107729.8987</v>
      </c>
      <c r="AK79" s="153">
        <f>IFERROR(__xludf.DUMMYFUNCTION("TO_DATE(INT((AL79/(60*60*24))+""1/1/1970""))"),43557.0)</f>
        <v>43557</v>
      </c>
      <c r="AL79" s="152">
        <v>1.5541776E9</v>
      </c>
      <c r="AM79" s="152">
        <v>101608.96</v>
      </c>
      <c r="AN79" s="153">
        <f>IFERROR(__xludf.DUMMYFUNCTION("TO_DATE(INT((AO79/(60*60*24))+""1/1/1970""))"),43542.0)</f>
        <v>43542</v>
      </c>
      <c r="AO79" s="152">
        <v>1.552876668E9</v>
      </c>
      <c r="AP79" s="152">
        <v>108605.3592</v>
      </c>
      <c r="AQ79" s="153">
        <f>IFERROR(__xludf.DUMMYFUNCTION("TO_DATE(INT((AR79/(60*60*24))+""1/1/1970""))"),42464.0)</f>
        <v>42464</v>
      </c>
      <c r="AR79" s="156">
        <v>1.4597784E9</v>
      </c>
      <c r="AS79" s="156">
        <v>98325.8337</v>
      </c>
      <c r="AT79" s="156">
        <v>95183.4811</v>
      </c>
      <c r="AU79" s="152">
        <f t="shared" si="1"/>
        <v>107648.37</v>
      </c>
      <c r="AV79" s="152">
        <f t="shared" si="2"/>
        <v>24692.7873</v>
      </c>
      <c r="AW79" s="152">
        <f t="shared" si="3"/>
        <v>110778.3018</v>
      </c>
      <c r="AX79" s="152">
        <f t="shared" si="4"/>
        <v>10008.67</v>
      </c>
      <c r="AY79" s="152">
        <f t="shared" si="5"/>
        <v>106782.3145</v>
      </c>
      <c r="AZ79" s="152">
        <f t="shared" si="6"/>
        <v>104499.2666</v>
      </c>
      <c r="BA79" s="152" t="str">
        <f t="shared" si="7"/>
        <v>Column1.y</v>
      </c>
      <c r="BB79" s="152" t="str">
        <f t="shared" si="8"/>
        <v>Column1.y</v>
      </c>
      <c r="BC79" s="152" t="str">
        <f t="shared" si="9"/>
        <v>Column1.y</v>
      </c>
    </row>
    <row r="80">
      <c r="A80" s="156">
        <v>1.45675626E9</v>
      </c>
      <c r="B80" s="156">
        <v>100232.7591</v>
      </c>
      <c r="D80" s="153">
        <f>IFERROR(__xludf.DUMMYFUNCTION("TO_DATE(INT((E80/(60*60*24))+""1/1/1970""))"),42465.0)</f>
        <v>42465</v>
      </c>
      <c r="E80" s="156">
        <v>1.4598288E9</v>
      </c>
      <c r="F80" s="156">
        <v>98325.8337</v>
      </c>
      <c r="H80" s="153">
        <f>IFERROR(__xludf.DUMMYFUNCTION("TO_DATE(INT((I80/(60*60*24))+""1/1/1970""))"),42465.0)</f>
        <v>42465</v>
      </c>
      <c r="I80" s="156">
        <v>1.4598288E9</v>
      </c>
      <c r="J80" s="156">
        <v>96028.7501</v>
      </c>
      <c r="L80" s="154">
        <v>42479.0</v>
      </c>
      <c r="M80" s="155">
        <v>108492.27</v>
      </c>
      <c r="O80" s="153">
        <f>IFERROR(__xludf.DUMMYFUNCTION("TO_DATE(INT((P80/(60*60*24))+""1/1/1970""))"),42453.0)</f>
        <v>42453</v>
      </c>
      <c r="P80" s="13">
        <v>1.458828E9</v>
      </c>
      <c r="Q80" s="13">
        <v>24850.3996</v>
      </c>
      <c r="S80" s="153">
        <f>IFERROR(__xludf.DUMMYFUNCTION("TO_DATE(INT((T80/(60*60*24))+""1/1/1970""))"),42465.0)</f>
        <v>42465</v>
      </c>
      <c r="T80" s="156">
        <v>1.4598288E9</v>
      </c>
      <c r="U80" s="156">
        <v>110435.608</v>
      </c>
      <c r="W80" s="153">
        <f>IFERROR(__xludf.DUMMYFUNCTION("TO_DATE(INT((X80/(60*60*24))+""1/1/1970""))"),42460.0)</f>
        <v>42460</v>
      </c>
      <c r="X80" s="156">
        <v>1.4594328E9</v>
      </c>
      <c r="Y80" s="156">
        <v>10018.7986</v>
      </c>
      <c r="AA80" s="153">
        <f>IFERROR(__xludf.DUMMYFUNCTION("TO_DATE(INT((AB80/(60*60*24))+""1/1/1970""))"),42460.0)</f>
        <v>42460</v>
      </c>
      <c r="AB80" s="152">
        <v>1.4593932E9</v>
      </c>
      <c r="AC80" s="152">
        <v>107185.015</v>
      </c>
      <c r="AE80" s="153">
        <f>IFERROR(__xludf.DUMMYFUNCTION("TO_DATE(INT((AF80/(60*60*24))+""1/1/1970""))"),42448.0)</f>
        <v>42448</v>
      </c>
      <c r="AF80" s="152">
        <v>1.4583456E9</v>
      </c>
      <c r="AG80" s="152">
        <v>103362.8987</v>
      </c>
      <c r="AH80" s="153">
        <f>IFERROR(__xludf.DUMMYFUNCTION("TO_DATE(INT((AI80/(60*60*24))+""1/1/1970""))"),43558.0)</f>
        <v>43558</v>
      </c>
      <c r="AI80" s="152">
        <v>1.554264E9</v>
      </c>
      <c r="AJ80" s="152">
        <v>107923.3021</v>
      </c>
      <c r="AK80" s="153">
        <f>IFERROR(__xludf.DUMMYFUNCTION("TO_DATE(INT((AL80/(60*60*24))+""1/1/1970""))"),43558.0)</f>
        <v>43558</v>
      </c>
      <c r="AL80" s="152">
        <v>1.554264E9</v>
      </c>
      <c r="AM80" s="152">
        <v>101605.51</v>
      </c>
      <c r="AN80" s="153">
        <f>IFERROR(__xludf.DUMMYFUNCTION("TO_DATE(INT((AO80/(60*60*24))+""1/1/1970""))"),43543.0)</f>
        <v>43543</v>
      </c>
      <c r="AO80" s="152">
        <v>1.552955958E9</v>
      </c>
      <c r="AP80" s="152">
        <v>110279.7503</v>
      </c>
      <c r="AQ80" s="153">
        <f>IFERROR(__xludf.DUMMYFUNCTION("TO_DATE(INT((AR80/(60*60*24))+""1/1/1970""))"),42465.0)</f>
        <v>42465</v>
      </c>
      <c r="AR80" s="156">
        <v>1.4598288E9</v>
      </c>
      <c r="AS80" s="156">
        <v>98325.8337</v>
      </c>
      <c r="AT80" s="156">
        <v>96028.7501</v>
      </c>
      <c r="AU80" s="152">
        <f t="shared" si="1"/>
        <v>107240.97</v>
      </c>
      <c r="AV80" s="152">
        <f t="shared" si="2"/>
        <v>24691.0025</v>
      </c>
      <c r="AW80" s="152">
        <f t="shared" si="3"/>
        <v>110435.608</v>
      </c>
      <c r="AX80" s="152">
        <f t="shared" si="4"/>
        <v>10012.5616</v>
      </c>
      <c r="AY80" s="152">
        <f t="shared" si="5"/>
        <v>106451.524</v>
      </c>
      <c r="AZ80" s="152">
        <f t="shared" si="6"/>
        <v>104424.6982</v>
      </c>
      <c r="BA80" s="152" t="str">
        <f t="shared" si="7"/>
        <v>Column1.y</v>
      </c>
      <c r="BB80" s="152" t="str">
        <f t="shared" si="8"/>
        <v>Column1.y</v>
      </c>
      <c r="BC80" s="152" t="str">
        <f t="shared" si="9"/>
        <v>Column1.y</v>
      </c>
    </row>
    <row r="81">
      <c r="A81" s="152">
        <v>1.4567796E9</v>
      </c>
      <c r="B81" s="152">
        <v>99505.5058</v>
      </c>
      <c r="D81" s="153">
        <f>IFERROR(__xludf.DUMMYFUNCTION("TO_DATE(INT((E81/(60*60*24))+""1/1/1970""))"),42466.0)</f>
        <v>42466</v>
      </c>
      <c r="E81" s="152">
        <v>1.4599152E9</v>
      </c>
      <c r="F81" s="152">
        <v>98325.8337</v>
      </c>
      <c r="H81" s="153">
        <f>IFERROR(__xludf.DUMMYFUNCTION("TO_DATE(INT((I81/(60*60*24))+""1/1/1970""))"),42466.0)</f>
        <v>42466</v>
      </c>
      <c r="I81" s="152">
        <v>1.4599152E9</v>
      </c>
      <c r="J81" s="152">
        <v>95524.5809</v>
      </c>
      <c r="L81" s="154">
        <v>42480.0</v>
      </c>
      <c r="M81" s="155">
        <v>107832.67</v>
      </c>
      <c r="O81" s="153">
        <f>IFERROR(__xludf.DUMMYFUNCTION("TO_DATE(INT((P81/(60*60*24))+""1/1/1970""))"),42454.0)</f>
        <v>42454</v>
      </c>
      <c r="P81" s="13">
        <v>1.458864E9</v>
      </c>
      <c r="Q81" s="13">
        <v>24805.3232</v>
      </c>
      <c r="S81" s="153">
        <f>IFERROR(__xludf.DUMMYFUNCTION("TO_DATE(INT((T81/(60*60*24))+""1/1/1970""))"),42466.0)</f>
        <v>42466</v>
      </c>
      <c r="T81" s="152">
        <v>1.4599152E9</v>
      </c>
      <c r="U81" s="152">
        <v>109324.0296</v>
      </c>
      <c r="W81" s="153">
        <f>IFERROR(__xludf.DUMMYFUNCTION("TO_DATE(INT((X81/(60*60*24))+""1/1/1970""))"),42461.0)</f>
        <v>42461</v>
      </c>
      <c r="X81" s="156">
        <v>1.4595192E9</v>
      </c>
      <c r="Y81" s="156">
        <v>10025.2151</v>
      </c>
      <c r="AA81" s="153">
        <f>IFERROR(__xludf.DUMMYFUNCTION("TO_DATE(INT((AB81/(60*60*24))+""1/1/1970""))"),42461.0)</f>
        <v>42461</v>
      </c>
      <c r="AB81" s="156">
        <v>1.4594724E9</v>
      </c>
      <c r="AC81" s="156">
        <v>107198.5084</v>
      </c>
      <c r="AE81" s="153">
        <f>IFERROR(__xludf.DUMMYFUNCTION("TO_DATE(INT((AF81/(60*60*24))+""1/1/1970""))"),42449.0)</f>
        <v>42449</v>
      </c>
      <c r="AF81" s="156">
        <v>1.4585112E9</v>
      </c>
      <c r="AG81" s="156">
        <v>103362.8987</v>
      </c>
      <c r="AH81" s="153">
        <f>IFERROR(__xludf.DUMMYFUNCTION("TO_DATE(INT((AI81/(60*60*24))+""1/1/1970""))"),43559.0)</f>
        <v>43559</v>
      </c>
      <c r="AI81" s="152">
        <v>1.5543504E9</v>
      </c>
      <c r="AJ81" s="152">
        <v>109066.7693</v>
      </c>
      <c r="AK81" s="153">
        <f>IFERROR(__xludf.DUMMYFUNCTION("TO_DATE(INT((AL81/(60*60*24))+""1/1/1970""))"),43559.0)</f>
        <v>43559</v>
      </c>
      <c r="AL81" s="152">
        <v>1.5543504E9</v>
      </c>
      <c r="AM81" s="152">
        <v>101656.57</v>
      </c>
      <c r="AN81" s="153">
        <f>IFERROR(__xludf.DUMMYFUNCTION("TO_DATE(INT((AO81/(60*60*24))+""1/1/1970""))"),43544.0)</f>
        <v>43544</v>
      </c>
      <c r="AO81" s="156">
        <v>1.553051284E9</v>
      </c>
      <c r="AP81" s="156">
        <v>109794.4263</v>
      </c>
      <c r="AQ81" s="153">
        <f>IFERROR(__xludf.DUMMYFUNCTION("TO_DATE(INT((AR81/(60*60*24))+""1/1/1970""))"),42466.0)</f>
        <v>42466</v>
      </c>
      <c r="AR81" s="152">
        <v>1.4599152E9</v>
      </c>
      <c r="AS81" s="152">
        <v>98325.8337</v>
      </c>
      <c r="AT81" s="152">
        <v>95524.5809</v>
      </c>
      <c r="AU81" s="152">
        <f t="shared" si="1"/>
        <v>106212.77</v>
      </c>
      <c r="AV81" s="152">
        <f t="shared" si="2"/>
        <v>24882.7022</v>
      </c>
      <c r="AW81" s="152">
        <f t="shared" si="3"/>
        <v>109324.0296</v>
      </c>
      <c r="AX81" s="152">
        <f t="shared" si="4"/>
        <v>10001.5773</v>
      </c>
      <c r="AY81" s="152">
        <f t="shared" si="5"/>
        <v>105947.342</v>
      </c>
      <c r="AZ81" s="152">
        <f t="shared" si="6"/>
        <v>104370.2587</v>
      </c>
      <c r="BA81" s="152" t="str">
        <f t="shared" si="7"/>
        <v>Column1.y</v>
      </c>
      <c r="BB81" s="152" t="str">
        <f t="shared" si="8"/>
        <v>Column1.y</v>
      </c>
      <c r="BC81" s="152" t="str">
        <f t="shared" si="9"/>
        <v>Column1.y</v>
      </c>
    </row>
    <row r="82">
      <c r="A82" s="156">
        <v>1.45684266E9</v>
      </c>
      <c r="B82" s="156">
        <v>100350.5536</v>
      </c>
      <c r="D82" s="153">
        <f>IFERROR(__xludf.DUMMYFUNCTION("TO_DATE(INT((E82/(60*60*24))+""1/1/1970""))"),42467.0)</f>
        <v>42467</v>
      </c>
      <c r="E82" s="156">
        <v>1.4600016E9</v>
      </c>
      <c r="F82" s="156">
        <v>98325.8337</v>
      </c>
      <c r="H82" s="153">
        <f>IFERROR(__xludf.DUMMYFUNCTION("TO_DATE(INT((I82/(60*60*24))+""1/1/1970""))"),42467.0)</f>
        <v>42467</v>
      </c>
      <c r="I82" s="156">
        <v>1.4600016E9</v>
      </c>
      <c r="J82" s="156">
        <v>97237.0862</v>
      </c>
      <c r="L82" s="154">
        <v>42481.0</v>
      </c>
      <c r="M82" s="155">
        <v>107919.97</v>
      </c>
      <c r="O82" s="153">
        <f>IFERROR(__xludf.DUMMYFUNCTION("TO_DATE(INT((P82/(60*60*24))+""1/1/1970""))"),42455.0)</f>
        <v>42455</v>
      </c>
      <c r="P82" s="13">
        <v>1.4589504E9</v>
      </c>
      <c r="Q82" s="13">
        <v>24772.6575</v>
      </c>
      <c r="S82" s="153">
        <f>IFERROR(__xludf.DUMMYFUNCTION("TO_DATE(INT((T82/(60*60*24))+""1/1/1970""))"),42467.0)</f>
        <v>42467</v>
      </c>
      <c r="T82" s="156">
        <v>1.4600016E9</v>
      </c>
      <c r="U82" s="156">
        <v>110522.5493</v>
      </c>
      <c r="W82" s="153">
        <f>IFERROR(__xludf.DUMMYFUNCTION("TO_DATE(INT((X82/(60*60*24))+""1/1/1970""))"),42462.0)</f>
        <v>42462</v>
      </c>
      <c r="X82" s="156">
        <v>1.4595552E9</v>
      </c>
      <c r="Y82" s="156">
        <v>10009.9891</v>
      </c>
      <c r="AA82" s="153">
        <f>IFERROR(__xludf.DUMMYFUNCTION("TO_DATE(INT((AB82/(60*60*24))+""1/1/1970""))"),42463.0)</f>
        <v>42463</v>
      </c>
      <c r="AB82" s="152">
        <v>1.4597208E9</v>
      </c>
      <c r="AC82" s="152">
        <v>107592.4751</v>
      </c>
      <c r="AE82" s="153">
        <f>IFERROR(__xludf.DUMMYFUNCTION("TO_DATE(INT((AF82/(60*60*24))+""1/1/1970""))"),42450.0)</f>
        <v>42450</v>
      </c>
      <c r="AF82" s="156">
        <v>1.4585508E9</v>
      </c>
      <c r="AG82" s="156">
        <v>103399.9542</v>
      </c>
      <c r="AH82" s="153">
        <f>IFERROR(__xludf.DUMMYFUNCTION("TO_DATE(INT((AI82/(60*60*24))+""1/1/1970""))"),43560.0)</f>
        <v>43560</v>
      </c>
      <c r="AI82" s="152">
        <v>1.5544368E9</v>
      </c>
      <c r="AJ82" s="152">
        <v>108812.9634</v>
      </c>
      <c r="AK82" s="153">
        <f>IFERROR(__xludf.DUMMYFUNCTION("TO_DATE(INT((AL82/(60*60*24))+""1/1/1970""))"),43560.0)</f>
        <v>43560</v>
      </c>
      <c r="AL82" s="152">
        <v>1.5544368E9</v>
      </c>
      <c r="AM82" s="152">
        <v>102012.61</v>
      </c>
      <c r="AN82" s="153">
        <f>IFERROR(__xludf.DUMMYFUNCTION("TO_DATE(INT((AO82/(60*60*24))+""1/1/1970""))"),43545.0)</f>
        <v>43545</v>
      </c>
      <c r="AO82" s="156">
        <v>1.55313095E9</v>
      </c>
      <c r="AP82" s="156">
        <v>106824.0762</v>
      </c>
      <c r="AQ82" s="153">
        <f>IFERROR(__xludf.DUMMYFUNCTION("TO_DATE(INT((AR82/(60*60*24))+""1/1/1970""))"),42467.0)</f>
        <v>42467</v>
      </c>
      <c r="AR82" s="156">
        <v>1.4600016E9</v>
      </c>
      <c r="AS82" s="156">
        <v>98325.8337</v>
      </c>
      <c r="AT82" s="156">
        <v>97237.0862</v>
      </c>
      <c r="AU82" s="152">
        <f t="shared" si="1"/>
        <v>107949.07</v>
      </c>
      <c r="AV82" s="152">
        <f t="shared" si="2"/>
        <v>24997.2002</v>
      </c>
      <c r="AW82" s="152">
        <f t="shared" si="3"/>
        <v>110522.5493</v>
      </c>
      <c r="AX82" s="152">
        <f t="shared" si="4"/>
        <v>9992.076</v>
      </c>
      <c r="AY82" s="152">
        <f t="shared" si="5"/>
        <v>106636.4016</v>
      </c>
      <c r="AZ82" s="152">
        <f t="shared" si="6"/>
        <v>104550.9613</v>
      </c>
      <c r="BA82" s="152" t="str">
        <f t="shared" si="7"/>
        <v>Column1.y</v>
      </c>
      <c r="BB82" s="152" t="str">
        <f t="shared" si="8"/>
        <v>Column1.y</v>
      </c>
      <c r="BC82" s="152" t="str">
        <f t="shared" si="9"/>
        <v>Column1.y</v>
      </c>
    </row>
    <row r="83">
      <c r="A83" s="152">
        <v>1.456866E9</v>
      </c>
      <c r="B83" s="152">
        <v>101887.0042</v>
      </c>
      <c r="D83" s="153">
        <f>IFERROR(__xludf.DUMMYFUNCTION("TO_DATE(INT((E83/(60*60*24))+""1/1/1970""))"),42468.0)</f>
        <v>42468</v>
      </c>
      <c r="E83" s="152">
        <v>1.460088E9</v>
      </c>
      <c r="F83" s="152">
        <v>98325.8337</v>
      </c>
      <c r="H83" s="153">
        <f>IFERROR(__xludf.DUMMYFUNCTION("TO_DATE(INT((I83/(60*60*24))+""1/1/1970""))"),42468.0)</f>
        <v>42468</v>
      </c>
      <c r="I83" s="152">
        <v>1.460088E9</v>
      </c>
      <c r="J83" s="152">
        <v>96320.0778</v>
      </c>
      <c r="L83" s="154">
        <v>42482.0</v>
      </c>
      <c r="M83" s="155">
        <v>107929.67</v>
      </c>
      <c r="O83" s="153">
        <f>IFERROR(__xludf.DUMMYFUNCTION("TO_DATE(INT((P83/(60*60*24))+""1/1/1970""))"),42456.0)</f>
        <v>42456</v>
      </c>
      <c r="P83" s="13">
        <v>1.4590368E9</v>
      </c>
      <c r="Q83" s="13">
        <v>24772.6575</v>
      </c>
      <c r="S83" s="153">
        <f>IFERROR(__xludf.DUMMYFUNCTION("TO_DATE(INT((T83/(60*60*24))+""1/1/1970""))"),42468.0)</f>
        <v>42468</v>
      </c>
      <c r="T83" s="152">
        <v>1.460088E9</v>
      </c>
      <c r="U83" s="152">
        <v>109193.6214</v>
      </c>
      <c r="W83" s="153">
        <f>IFERROR(__xludf.DUMMYFUNCTION("TO_DATE(INT((X83/(60*60*24))+""1/1/1970""))"),42464.0)</f>
        <v>42464</v>
      </c>
      <c r="X83" s="152">
        <v>1.459728E9</v>
      </c>
      <c r="Y83" s="152">
        <v>10008.67</v>
      </c>
      <c r="AA83" s="153">
        <f>IFERROR(__xludf.DUMMYFUNCTION("TO_DATE(INT((AB83/(60*60*24))+""1/1/1970""))"),42464.0)</f>
        <v>42464</v>
      </c>
      <c r="AB83" s="152">
        <v>1.4597604E9</v>
      </c>
      <c r="AC83" s="152">
        <v>106782.3145</v>
      </c>
      <c r="AE83" s="153">
        <f>IFERROR(__xludf.DUMMYFUNCTION("TO_DATE(INT((AF83/(60*60*24))+""1/1/1970""))"),42451.0)</f>
        <v>42451</v>
      </c>
      <c r="AF83" s="152">
        <v>1.45863E9</v>
      </c>
      <c r="AG83" s="152">
        <v>103039.9214</v>
      </c>
      <c r="AH83" s="153">
        <f>IFERROR(__xludf.DUMMYFUNCTION("TO_DATE(INT((AI83/(60*60*24))+""1/1/1970""))"),43561.0)</f>
        <v>43561</v>
      </c>
      <c r="AI83" s="152">
        <v>1.5545232E9</v>
      </c>
      <c r="AJ83" s="152">
        <v>109329.618</v>
      </c>
      <c r="AK83" s="153">
        <f>IFERROR(__xludf.DUMMYFUNCTION("TO_DATE(INT((AL83/(60*60*24))+""1/1/1970""))"),43561.0)</f>
        <v>43561</v>
      </c>
      <c r="AL83" s="152">
        <v>1.5545232E9</v>
      </c>
      <c r="AM83" s="152">
        <v>101874.61</v>
      </c>
      <c r="AN83" s="153">
        <f>IFERROR(__xludf.DUMMYFUNCTION("TO_DATE(INT((AO83/(60*60*24))+""1/1/1970""))"),43546.0)</f>
        <v>43546</v>
      </c>
      <c r="AO83" s="152">
        <v>1.553225982E9</v>
      </c>
      <c r="AP83" s="152">
        <v>105777.6369</v>
      </c>
      <c r="AQ83" s="153">
        <f>IFERROR(__xludf.DUMMYFUNCTION("TO_DATE(INT((AR83/(60*60*24))+""1/1/1970""))"),42468.0)</f>
        <v>42468</v>
      </c>
      <c r="AR83" s="152">
        <v>1.460088E9</v>
      </c>
      <c r="AS83" s="152">
        <v>98325.8337</v>
      </c>
      <c r="AT83" s="152">
        <v>96320.0778</v>
      </c>
      <c r="AU83" s="152">
        <f t="shared" si="1"/>
        <v>106406.77</v>
      </c>
      <c r="AV83" s="152">
        <f t="shared" si="2"/>
        <v>25244.9513</v>
      </c>
      <c r="AW83" s="152">
        <f t="shared" si="3"/>
        <v>109193.6214</v>
      </c>
      <c r="AX83" s="152">
        <f t="shared" si="4"/>
        <v>9991.0282</v>
      </c>
      <c r="AY83" s="152">
        <f t="shared" si="5"/>
        <v>105445.1192</v>
      </c>
      <c r="AZ83" s="152">
        <f t="shared" si="6"/>
        <v>104244.453</v>
      </c>
      <c r="BA83" s="152" t="str">
        <f t="shared" si="7"/>
        <v>Column1.y</v>
      </c>
      <c r="BB83" s="152" t="str">
        <f t="shared" si="8"/>
        <v>Column1.y</v>
      </c>
      <c r="BC83" s="152" t="str">
        <f t="shared" si="9"/>
        <v>Column1.y</v>
      </c>
    </row>
    <row r="84">
      <c r="A84" s="156">
        <v>1.45692906E9</v>
      </c>
      <c r="B84" s="156">
        <v>101630.9291</v>
      </c>
      <c r="D84" s="153">
        <f>IFERROR(__xludf.DUMMYFUNCTION("TO_DATE(INT((E84/(60*60*24))+""1/1/1970""))"),42469.0)</f>
        <v>42469</v>
      </c>
      <c r="E84" s="156">
        <v>1.4601744E9</v>
      </c>
      <c r="F84" s="156">
        <v>98325.8337</v>
      </c>
      <c r="H84" s="153">
        <f>IFERROR(__xludf.DUMMYFUNCTION("TO_DATE(INT((I84/(60*60*24))+""1/1/1970""))"),42469.0)</f>
        <v>42469</v>
      </c>
      <c r="I84" s="156">
        <v>1.4601744E9</v>
      </c>
      <c r="J84" s="156">
        <v>95094.7401</v>
      </c>
      <c r="L84" s="154">
        <v>42485.0</v>
      </c>
      <c r="M84" s="155">
        <v>106309.77</v>
      </c>
      <c r="O84" s="153">
        <f>IFERROR(__xludf.DUMMYFUNCTION("TO_DATE(INT((P84/(60*60*24))+""1/1/1970""))"),42457.0)</f>
        <v>42457</v>
      </c>
      <c r="P84" s="13">
        <v>1.4591232E9</v>
      </c>
      <c r="Q84" s="13">
        <v>24732.8815</v>
      </c>
      <c r="S84" s="153">
        <f>IFERROR(__xludf.DUMMYFUNCTION("TO_DATE(INT((T84/(60*60*24))+""1/1/1970""))"),42469.0)</f>
        <v>42469</v>
      </c>
      <c r="T84" s="156">
        <v>1.4601744E9</v>
      </c>
      <c r="U84" s="156">
        <v>109502.8031</v>
      </c>
      <c r="W84" s="153">
        <f>IFERROR(__xludf.DUMMYFUNCTION("TO_DATE(INT((X84/(60*60*24))+""1/1/1970""))"),42465.0)</f>
        <v>42465</v>
      </c>
      <c r="X84" s="156">
        <v>1.4598648E9</v>
      </c>
      <c r="Y84" s="156">
        <v>10012.5616</v>
      </c>
      <c r="AA84" s="153">
        <f>IFERROR(__xludf.DUMMYFUNCTION("TO_DATE(INT((AB84/(60*60*24))+""1/1/1970""))"),42465.0)</f>
        <v>42465</v>
      </c>
      <c r="AB84" s="156">
        <v>1.4598396E9</v>
      </c>
      <c r="AC84" s="156">
        <v>106451.524</v>
      </c>
      <c r="AE84" s="153">
        <f>IFERROR(__xludf.DUMMYFUNCTION("TO_DATE(INT((AF84/(60*60*24))+""1/1/1970""))"),42452.0)</f>
        <v>42452</v>
      </c>
      <c r="AF84" s="156">
        <v>1.4587092E9</v>
      </c>
      <c r="AG84" s="156">
        <v>102912.2858</v>
      </c>
      <c r="AH84" s="153">
        <f>IFERROR(__xludf.DUMMYFUNCTION("TO_DATE(INT((AI84/(60*60*24))+""1/1/1970""))"),43563.0)</f>
        <v>43563</v>
      </c>
      <c r="AI84" s="156">
        <v>1.554696E9</v>
      </c>
      <c r="AJ84" s="156">
        <v>109329.618</v>
      </c>
      <c r="AK84" s="153">
        <f>IFERROR(__xludf.DUMMYFUNCTION("TO_DATE(INT((AL84/(60*60*24))+""1/1/1970""))"),43563.0)</f>
        <v>43563</v>
      </c>
      <c r="AL84" s="156">
        <v>1.554696E9</v>
      </c>
      <c r="AM84" s="156">
        <v>101874.61</v>
      </c>
      <c r="AN84" s="153">
        <f>IFERROR(__xludf.DUMMYFUNCTION("TO_DATE(INT((AO84/(60*60*24))+""1/1/1970""))"),43547.0)</f>
        <v>43547</v>
      </c>
      <c r="AO84" s="152">
        <v>1.55330543E9</v>
      </c>
      <c r="AP84" s="152">
        <v>101349.9655</v>
      </c>
      <c r="AQ84" s="153">
        <f>IFERROR(__xludf.DUMMYFUNCTION("TO_DATE(INT((AR84/(60*60*24))+""1/1/1970""))"),42469.0)</f>
        <v>42469</v>
      </c>
      <c r="AR84" s="156">
        <v>1.4601744E9</v>
      </c>
      <c r="AS84" s="156">
        <v>98325.8337</v>
      </c>
      <c r="AT84" s="156">
        <v>95094.7401</v>
      </c>
      <c r="AU84" s="152">
        <f t="shared" si="1"/>
        <v>106406.77</v>
      </c>
      <c r="AV84" s="152">
        <f t="shared" si="2"/>
        <v>25228.338</v>
      </c>
      <c r="AW84" s="152">
        <f t="shared" si="3"/>
        <v>109502.8031</v>
      </c>
      <c r="AX84" s="152">
        <f t="shared" si="4"/>
        <v>9994.4874</v>
      </c>
      <c r="AY84" s="152">
        <f t="shared" si="5"/>
        <v>105445.1192</v>
      </c>
      <c r="AZ84" s="152">
        <f t="shared" si="6"/>
        <v>104528.0876</v>
      </c>
      <c r="BA84" s="152" t="str">
        <f t="shared" si="7"/>
        <v>Column1.y</v>
      </c>
      <c r="BB84" s="152" t="str">
        <f t="shared" si="8"/>
        <v>Column1.y</v>
      </c>
      <c r="BC84" s="152" t="str">
        <f t="shared" si="9"/>
        <v>Column1.y</v>
      </c>
    </row>
    <row r="85">
      <c r="A85" s="152">
        <v>1.4569524E9</v>
      </c>
      <c r="B85" s="152">
        <v>102306.9674</v>
      </c>
      <c r="D85" s="153">
        <f>IFERROR(__xludf.DUMMYFUNCTION("TO_DATE(INT((E85/(60*60*24))+""1/1/1970""))"),42471.0)</f>
        <v>42471</v>
      </c>
      <c r="E85" s="152">
        <v>1.4603832E9</v>
      </c>
      <c r="F85" s="152">
        <v>98325.8337</v>
      </c>
      <c r="H85" s="153">
        <f>IFERROR(__xludf.DUMMYFUNCTION("TO_DATE(INT((I85/(60*60*24))+""1/1/1970""))"),42471.0)</f>
        <v>42471</v>
      </c>
      <c r="I85" s="152">
        <v>1.4603832E9</v>
      </c>
      <c r="J85" s="152">
        <v>95094.7401</v>
      </c>
      <c r="L85" s="154">
        <v>42486.0</v>
      </c>
      <c r="M85" s="155">
        <v>106309.77</v>
      </c>
      <c r="O85" s="153">
        <f>IFERROR(__xludf.DUMMYFUNCTION("TO_DATE(INT((P85/(60*60*24))+""1/1/1970""))"),42458.0)</f>
        <v>42458</v>
      </c>
      <c r="P85" s="13">
        <v>1.45926E9</v>
      </c>
      <c r="Q85" s="13">
        <v>24708.2862</v>
      </c>
      <c r="S85" s="153">
        <f>IFERROR(__xludf.DUMMYFUNCTION("TO_DATE(INT((T85/(60*60*24))+""1/1/1970""))"),42471.0)</f>
        <v>42471</v>
      </c>
      <c r="T85" s="152">
        <v>1.4603832E9</v>
      </c>
      <c r="U85" s="152">
        <v>109502.8031</v>
      </c>
      <c r="W85" s="153">
        <f>IFERROR(__xludf.DUMMYFUNCTION("TO_DATE(INT((X85/(60*60*24))+""1/1/1970""))"),42466.0)</f>
        <v>42466</v>
      </c>
      <c r="X85" s="156">
        <v>1.4599512E9</v>
      </c>
      <c r="Y85" s="156">
        <v>10001.5773</v>
      </c>
      <c r="AA85" s="153">
        <f>IFERROR(__xludf.DUMMYFUNCTION("TO_DATE(INT((AB85/(60*60*24))+""1/1/1970""))"),42466.0)</f>
        <v>42466</v>
      </c>
      <c r="AB85" s="152">
        <v>1.4599188E9</v>
      </c>
      <c r="AC85" s="152">
        <v>105947.342</v>
      </c>
      <c r="AE85" s="153">
        <f>IFERROR(__xludf.DUMMYFUNCTION("TO_DATE(INT((AF85/(60*60*24))+""1/1/1970""))"),42453.0)</f>
        <v>42453</v>
      </c>
      <c r="AF85" s="152">
        <v>1.4587884E9</v>
      </c>
      <c r="AG85" s="152">
        <v>102518.3999</v>
      </c>
      <c r="AH85" s="153">
        <f>IFERROR(__xludf.DUMMYFUNCTION("TO_DATE(INT((AI85/(60*60*24))+""1/1/1970""))"),43564.0)</f>
        <v>43564</v>
      </c>
      <c r="AI85" s="156">
        <v>1.5547824E9</v>
      </c>
      <c r="AJ85" s="156">
        <v>107954.9667</v>
      </c>
      <c r="AK85" s="153">
        <f>IFERROR(__xludf.DUMMYFUNCTION("TO_DATE(INT((AL85/(60*60*24))+""1/1/1970""))"),43564.0)</f>
        <v>43564</v>
      </c>
      <c r="AL85" s="156">
        <v>1.5547824E9</v>
      </c>
      <c r="AM85" s="156">
        <v>101902.21</v>
      </c>
      <c r="AN85" s="153">
        <f>IFERROR(__xludf.DUMMYFUNCTION("TO_DATE(INT((AO85/(60*60*24))+""1/1/1970""))"),43548.0)</f>
        <v>43548</v>
      </c>
      <c r="AO85" s="152">
        <v>1.553386538E9</v>
      </c>
      <c r="AP85" s="152">
        <v>101349.9655</v>
      </c>
      <c r="AQ85" s="153">
        <f>IFERROR(__xludf.DUMMYFUNCTION("TO_DATE(INT((AR85/(60*60*24))+""1/1/1970""))"),42471.0)</f>
        <v>42471</v>
      </c>
      <c r="AR85" s="152">
        <v>1.4603832E9</v>
      </c>
      <c r="AS85" s="152">
        <v>98325.8337</v>
      </c>
      <c r="AT85" s="152">
        <v>95094.7401</v>
      </c>
      <c r="AU85" s="152">
        <f t="shared" si="1"/>
        <v>106329.17</v>
      </c>
      <c r="AV85" s="152">
        <f t="shared" si="2"/>
        <v>25205.98</v>
      </c>
      <c r="AW85" s="152">
        <f t="shared" si="3"/>
        <v>109502.8031</v>
      </c>
      <c r="AX85" s="152">
        <f t="shared" si="4"/>
        <v>9996.7858</v>
      </c>
      <c r="AY85" s="152">
        <f t="shared" si="5"/>
        <v>105148.9072</v>
      </c>
      <c r="AZ85" s="152">
        <f t="shared" si="6"/>
        <v>104593.049</v>
      </c>
      <c r="BA85" s="152" t="str">
        <f t="shared" si="7"/>
        <v>Column1.y</v>
      </c>
      <c r="BB85" s="152" t="str">
        <f t="shared" si="8"/>
        <v>Column1.y</v>
      </c>
      <c r="BC85" s="152" t="str">
        <f t="shared" si="9"/>
        <v>Column1.y</v>
      </c>
    </row>
    <row r="86">
      <c r="A86" s="156">
        <v>1.45701546E9</v>
      </c>
      <c r="B86" s="156">
        <v>102117.4718</v>
      </c>
      <c r="D86" s="153">
        <f>IFERROR(__xludf.DUMMYFUNCTION("TO_DATE(INT((E86/(60*60*24))+""1/1/1970""))"),42472.0)</f>
        <v>42472</v>
      </c>
      <c r="E86" s="152">
        <v>1.4604336E9</v>
      </c>
      <c r="F86" s="152">
        <v>98325.8337</v>
      </c>
      <c r="H86" s="153">
        <f>IFERROR(__xludf.DUMMYFUNCTION("TO_DATE(INT((I86/(60*60*24))+""1/1/1970""))"),42472.0)</f>
        <v>42472</v>
      </c>
      <c r="I86" s="152">
        <v>1.4604336E9</v>
      </c>
      <c r="J86" s="152">
        <v>94105.948</v>
      </c>
      <c r="L86" s="154">
        <v>42487.0</v>
      </c>
      <c r="M86" s="155">
        <v>105795.67</v>
      </c>
      <c r="O86" s="153">
        <f>IFERROR(__xludf.DUMMYFUNCTION("TO_DATE(INT((P86/(60*60*24))+""1/1/1970""))"),42459.0)</f>
        <v>42459</v>
      </c>
      <c r="P86" s="13">
        <v>1.4593464E9</v>
      </c>
      <c r="Q86" s="13">
        <v>24659.1809</v>
      </c>
      <c r="S86" s="153">
        <f>IFERROR(__xludf.DUMMYFUNCTION("TO_DATE(INT((T86/(60*60*24))+""1/1/1970""))"),42472.0)</f>
        <v>42472</v>
      </c>
      <c r="T86" s="152">
        <v>1.4604336E9</v>
      </c>
      <c r="U86" s="152">
        <v>109218.5918</v>
      </c>
      <c r="W86" s="153">
        <f>IFERROR(__xludf.DUMMYFUNCTION("TO_DATE(INT((X86/(60*60*24))+""1/1/1970""))"),42467.0)</f>
        <v>42467</v>
      </c>
      <c r="X86" s="156">
        <v>1.4600376E9</v>
      </c>
      <c r="Y86" s="156">
        <v>9992.076</v>
      </c>
      <c r="AA86" s="153">
        <f>IFERROR(__xludf.DUMMYFUNCTION("TO_DATE(INT((AB86/(60*60*24))+""1/1/1970""))"),42467.0)</f>
        <v>42467</v>
      </c>
      <c r="AB86" s="156">
        <v>1.459998E9</v>
      </c>
      <c r="AC86" s="156">
        <v>106636.4016</v>
      </c>
      <c r="AE86" s="153">
        <f>IFERROR(__xludf.DUMMYFUNCTION("TO_DATE(INT((AF86/(60*60*24))+""1/1/1970""))"),42454.0)</f>
        <v>42454</v>
      </c>
      <c r="AF86" s="156">
        <v>1.4588676E9</v>
      </c>
      <c r="AG86" s="156">
        <v>102389.8494</v>
      </c>
      <c r="AH86" s="153">
        <f>IFERROR(__xludf.DUMMYFUNCTION("TO_DATE(INT((AI86/(60*60*24))+""1/1/1970""))"),43565.0)</f>
        <v>43565</v>
      </c>
      <c r="AI86" s="156">
        <v>1.5548688E9</v>
      </c>
      <c r="AJ86" s="156">
        <v>107070.643</v>
      </c>
      <c r="AK86" s="153">
        <f>IFERROR(__xludf.DUMMYFUNCTION("TO_DATE(INT((AL86/(60*60*24))+""1/1/1970""))"),43565.0)</f>
        <v>43565</v>
      </c>
      <c r="AL86" s="156">
        <v>1.5548688E9</v>
      </c>
      <c r="AM86" s="156">
        <v>101746.96</v>
      </c>
      <c r="AN86" s="153">
        <f>IFERROR(__xludf.DUMMYFUNCTION("TO_DATE(INT((AO86/(60*60*24))+""1/1/1970""))"),43549.0)</f>
        <v>43549</v>
      </c>
      <c r="AO86" s="156">
        <v>1.553485084E9</v>
      </c>
      <c r="AP86" s="156">
        <v>101349.9655</v>
      </c>
      <c r="AQ86" s="153">
        <f>IFERROR(__xludf.DUMMYFUNCTION("TO_DATE(INT((AR86/(60*60*24))+""1/1/1970""))"),42472.0)</f>
        <v>42472</v>
      </c>
      <c r="AR86" s="152">
        <v>1.4604336E9</v>
      </c>
      <c r="AS86" s="152">
        <v>98325.8337</v>
      </c>
      <c r="AT86" s="152">
        <v>94105.948</v>
      </c>
      <c r="AU86" s="152">
        <f t="shared" si="1"/>
        <v>105941.17</v>
      </c>
      <c r="AV86" s="152">
        <f t="shared" si="2"/>
        <v>25156.8758</v>
      </c>
      <c r="AW86" s="152">
        <f t="shared" si="3"/>
        <v>109218.5918</v>
      </c>
      <c r="AX86" s="152">
        <f t="shared" si="4"/>
        <v>9987.7861</v>
      </c>
      <c r="AY86" s="152">
        <f t="shared" si="5"/>
        <v>105372.4495</v>
      </c>
      <c r="AZ86" s="152">
        <f t="shared" si="6"/>
        <v>104642.9138</v>
      </c>
      <c r="BA86" s="152" t="str">
        <f t="shared" si="7"/>
        <v>Column1.y</v>
      </c>
      <c r="BB86" s="152" t="str">
        <f t="shared" si="8"/>
        <v>Column1.y</v>
      </c>
      <c r="BC86" s="152" t="str">
        <f t="shared" si="9"/>
        <v>Column1.y</v>
      </c>
    </row>
    <row r="87">
      <c r="A87" s="152">
        <v>1.4570388E9</v>
      </c>
      <c r="B87" s="152">
        <v>102685.9585</v>
      </c>
      <c r="D87" s="153">
        <f>IFERROR(__xludf.DUMMYFUNCTION("TO_DATE(INT((E87/(60*60*24))+""1/1/1970""))"),42473.0)</f>
        <v>42473</v>
      </c>
      <c r="E87" s="156">
        <v>1.46052E9</v>
      </c>
      <c r="F87" s="156">
        <v>98325.8337</v>
      </c>
      <c r="H87" s="153">
        <f>IFERROR(__xludf.DUMMYFUNCTION("TO_DATE(INT((I87/(60*60*24))+""1/1/1970""))"),42473.0)</f>
        <v>42473</v>
      </c>
      <c r="I87" s="156">
        <v>1.46052E9</v>
      </c>
      <c r="J87" s="156">
        <v>93531.8645</v>
      </c>
      <c r="L87" s="154">
        <v>42488.0</v>
      </c>
      <c r="M87" s="155">
        <v>104951.77</v>
      </c>
      <c r="O87" s="153">
        <f>IFERROR(__xludf.DUMMYFUNCTION("TO_DATE(INT((P87/(60*60*24))+""1/1/1970""))"),42460.0)</f>
        <v>42460</v>
      </c>
      <c r="P87" s="13">
        <v>1.4594328E9</v>
      </c>
      <c r="Q87" s="13">
        <v>24666.2773</v>
      </c>
      <c r="S87" s="153">
        <f>IFERROR(__xludf.DUMMYFUNCTION("TO_DATE(INT((T87/(60*60*24))+""1/1/1970""))"),42473.0)</f>
        <v>42473</v>
      </c>
      <c r="T87" s="156">
        <v>1.46052E9</v>
      </c>
      <c r="U87" s="156">
        <v>110282.4401</v>
      </c>
      <c r="W87" s="153">
        <f>IFERROR(__xludf.DUMMYFUNCTION("TO_DATE(INT((X87/(60*60*24))+""1/1/1970""))"),42468.0)</f>
        <v>42468</v>
      </c>
      <c r="X87" s="156">
        <v>1.460124E9</v>
      </c>
      <c r="Y87" s="156">
        <v>9991.0282</v>
      </c>
      <c r="AA87" s="153">
        <f>IFERROR(__xludf.DUMMYFUNCTION("TO_DATE(INT((AB87/(60*60*24))+""1/1/1970""))"),42468.0)</f>
        <v>42468</v>
      </c>
      <c r="AB87" s="152">
        <v>1.4600772E9</v>
      </c>
      <c r="AC87" s="152">
        <v>105445.1192</v>
      </c>
      <c r="AE87" s="153">
        <f>IFERROR(__xludf.DUMMYFUNCTION("TO_DATE(INT((AF87/(60*60*24))+""1/1/1970""))"),42455.0)</f>
        <v>42455</v>
      </c>
      <c r="AF87" s="152">
        <v>1.4589504E9</v>
      </c>
      <c r="AG87" s="152">
        <v>102418.2128</v>
      </c>
      <c r="AH87" s="153">
        <f>IFERROR(__xludf.DUMMYFUNCTION("TO_DATE(INT((AI87/(60*60*24))+""1/1/1970""))"),43566.0)</f>
        <v>43566</v>
      </c>
      <c r="AI87" s="156">
        <v>1.5549552E9</v>
      </c>
      <c r="AJ87" s="156">
        <v>107223.4751</v>
      </c>
      <c r="AK87" s="153">
        <f>IFERROR(__xludf.DUMMYFUNCTION("TO_DATE(INT((AL87/(60*60*24))+""1/1/1970""))"),43566.0)</f>
        <v>43566</v>
      </c>
      <c r="AL87" s="156">
        <v>1.5549552E9</v>
      </c>
      <c r="AM87" s="156">
        <v>101742.82</v>
      </c>
      <c r="AN87" s="153">
        <f>IFERROR(__xludf.DUMMYFUNCTION("TO_DATE(INT((AO87/(60*60*24))+""1/1/1970""))"),43550.0)</f>
        <v>43550</v>
      </c>
      <c r="AO87" s="156">
        <v>1.553564794E9</v>
      </c>
      <c r="AP87" s="156">
        <v>102545.3248</v>
      </c>
      <c r="AQ87" s="153">
        <f>IFERROR(__xludf.DUMMYFUNCTION("TO_DATE(INT((AR87/(60*60*24))+""1/1/1970""))"),42473.0)</f>
        <v>42473</v>
      </c>
      <c r="AR87" s="156">
        <v>1.46052E9</v>
      </c>
      <c r="AS87" s="156">
        <v>98325.8337</v>
      </c>
      <c r="AT87" s="156">
        <v>93531.8645</v>
      </c>
      <c r="AU87" s="152">
        <f t="shared" si="1"/>
        <v>106823.87</v>
      </c>
      <c r="AV87" s="152">
        <f t="shared" si="2"/>
        <v>25088.0543</v>
      </c>
      <c r="AW87" s="152">
        <f t="shared" si="3"/>
        <v>110282.4401</v>
      </c>
      <c r="AX87" s="152">
        <f t="shared" si="4"/>
        <v>9987.7632</v>
      </c>
      <c r="AY87" s="152">
        <f t="shared" si="5"/>
        <v>105914.8469</v>
      </c>
      <c r="AZ87" s="152">
        <f t="shared" si="6"/>
        <v>104393.5899</v>
      </c>
      <c r="BA87" s="152" t="str">
        <f t="shared" si="7"/>
        <v>Column1.y</v>
      </c>
      <c r="BB87" s="152" t="str">
        <f t="shared" si="8"/>
        <v>Column1.y</v>
      </c>
      <c r="BC87" s="152" t="str">
        <f t="shared" si="9"/>
        <v>Column1.y</v>
      </c>
    </row>
    <row r="88">
      <c r="A88" s="156">
        <v>1.45710186E9</v>
      </c>
      <c r="B88" s="156">
        <v>102854.9681</v>
      </c>
      <c r="D88" s="153">
        <f>IFERROR(__xludf.DUMMYFUNCTION("TO_DATE(INT((E88/(60*60*24))+""1/1/1970""))"),42474.0)</f>
        <v>42474</v>
      </c>
      <c r="E88" s="152">
        <v>1.4606064E9</v>
      </c>
      <c r="F88" s="152">
        <v>98325.8337</v>
      </c>
      <c r="H88" s="153">
        <f>IFERROR(__xludf.DUMMYFUNCTION("TO_DATE(INT((I88/(60*60*24))+""1/1/1970""))"),42474.0)</f>
        <v>42474</v>
      </c>
      <c r="I88" s="152">
        <v>1.4606064E9</v>
      </c>
      <c r="J88" s="152">
        <v>93814.3604</v>
      </c>
      <c r="L88" s="154">
        <v>42489.0</v>
      </c>
      <c r="M88" s="155">
        <v>103690.77</v>
      </c>
      <c r="O88" s="153">
        <f>IFERROR(__xludf.DUMMYFUNCTION("TO_DATE(INT((P88/(60*60*24))+""1/1/1970""))"),42461.0)</f>
        <v>42461</v>
      </c>
      <c r="P88" s="13">
        <v>1.4595192E9</v>
      </c>
      <c r="Q88" s="13">
        <v>24568.3757</v>
      </c>
      <c r="S88" s="153">
        <f>IFERROR(__xludf.DUMMYFUNCTION("TO_DATE(INT((T88/(60*60*24))+""1/1/1970""))"),42474.0)</f>
        <v>42474</v>
      </c>
      <c r="T88" s="152">
        <v>1.4606064E9</v>
      </c>
      <c r="U88" s="152">
        <v>111379.3058</v>
      </c>
      <c r="W88" s="153">
        <f>IFERROR(__xludf.DUMMYFUNCTION("TO_DATE(INT((X88/(60*60*24))+""1/1/1970""))"),42469.0)</f>
        <v>42469</v>
      </c>
      <c r="X88" s="156">
        <v>1.46016E9</v>
      </c>
      <c r="Y88" s="156">
        <v>9994.4874</v>
      </c>
      <c r="AA88" s="153">
        <f>IFERROR(__xludf.DUMMYFUNCTION("TO_DATE(INT((AB88/(60*60*24))+""1/1/1970""))"),42470.0)</f>
        <v>42470</v>
      </c>
      <c r="AB88" s="156">
        <v>1.4603256E9</v>
      </c>
      <c r="AC88" s="156">
        <v>105105.7829</v>
      </c>
      <c r="AE88" s="153">
        <f>IFERROR(__xludf.DUMMYFUNCTION("TO_DATE(INT((AF88/(60*60*24))+""1/1/1970""))"),42456.0)</f>
        <v>42456</v>
      </c>
      <c r="AF88" s="156">
        <v>1.459116E9</v>
      </c>
      <c r="AG88" s="156">
        <v>102418.2128</v>
      </c>
      <c r="AH88" s="153">
        <f>IFERROR(__xludf.DUMMYFUNCTION("TO_DATE(INT((AI88/(60*60*24))+""1/1/1970""))"),43567.0)</f>
        <v>43567</v>
      </c>
      <c r="AI88" s="156">
        <v>1.5550416E9</v>
      </c>
      <c r="AJ88" s="156">
        <v>107357.8673</v>
      </c>
      <c r="AK88" s="153">
        <f>IFERROR(__xludf.DUMMYFUNCTION("TO_DATE(INT((AL88/(60*60*24))+""1/1/1970""))"),43567.0)</f>
        <v>43567</v>
      </c>
      <c r="AL88" s="156">
        <v>1.5550416E9</v>
      </c>
      <c r="AM88" s="156">
        <v>101780.08</v>
      </c>
      <c r="AN88" s="153">
        <f>IFERROR(__xludf.DUMMYFUNCTION("TO_DATE(INT((AO88/(60*60*24))+""1/1/1970""))"),43551.0)</f>
        <v>43551</v>
      </c>
      <c r="AO88" s="152">
        <v>1.553661191E9</v>
      </c>
      <c r="AP88" s="152">
        <v>104466.1896</v>
      </c>
      <c r="AQ88" s="153">
        <f>IFERROR(__xludf.DUMMYFUNCTION("TO_DATE(INT((AR88/(60*60*24))+""1/1/1970""))"),42474.0)</f>
        <v>42474</v>
      </c>
      <c r="AR88" s="152">
        <v>1.4606064E9</v>
      </c>
      <c r="AS88" s="152">
        <v>98325.8337</v>
      </c>
      <c r="AT88" s="152">
        <v>93814.3604</v>
      </c>
      <c r="AU88" s="152">
        <f t="shared" si="1"/>
        <v>108181.87</v>
      </c>
      <c r="AV88" s="152">
        <f t="shared" si="2"/>
        <v>25050.6184</v>
      </c>
      <c r="AW88" s="152">
        <f t="shared" si="3"/>
        <v>111379.3058</v>
      </c>
      <c r="AX88" s="152">
        <f t="shared" si="4"/>
        <v>9978.2792</v>
      </c>
      <c r="AY88" s="152">
        <f t="shared" si="5"/>
        <v>106323.428</v>
      </c>
      <c r="AZ88" s="152">
        <f t="shared" si="6"/>
        <v>103431.52</v>
      </c>
      <c r="BA88" s="152" t="str">
        <f t="shared" si="7"/>
        <v>Column1.y</v>
      </c>
      <c r="BB88" s="152" t="str">
        <f t="shared" si="8"/>
        <v>Column1.y</v>
      </c>
      <c r="BC88" s="152" t="str">
        <f t="shared" si="9"/>
        <v>Column1.y</v>
      </c>
    </row>
    <row r="89">
      <c r="A89" s="152">
        <v>1.4571252E9</v>
      </c>
      <c r="B89" s="152">
        <v>102988.1271</v>
      </c>
      <c r="D89" s="153">
        <f>IFERROR(__xludf.DUMMYFUNCTION("TO_DATE(INT((E89/(60*60*24))+""1/1/1970""))"),42475.0)</f>
        <v>42475</v>
      </c>
      <c r="E89" s="156">
        <v>1.4606928E9</v>
      </c>
      <c r="F89" s="156">
        <v>98325.8337</v>
      </c>
      <c r="H89" s="153">
        <f>IFERROR(__xludf.DUMMYFUNCTION("TO_DATE(INT((I89/(60*60*24))+""1/1/1970""))"),42475.0)</f>
        <v>42475</v>
      </c>
      <c r="I89" s="156">
        <v>1.4606928E9</v>
      </c>
      <c r="J89" s="156">
        <v>93015.2466</v>
      </c>
      <c r="L89" s="154">
        <v>42492.0</v>
      </c>
      <c r="M89" s="155">
        <v>103147.57</v>
      </c>
      <c r="O89" s="153">
        <f>IFERROR(__xludf.DUMMYFUNCTION("TO_DATE(INT((P89/(60*60*24))+""1/1/1970""))"),42462.0)</f>
        <v>42462</v>
      </c>
      <c r="P89" s="13">
        <v>1.4595552E9</v>
      </c>
      <c r="Q89" s="13">
        <v>24679.118</v>
      </c>
      <c r="S89" s="153">
        <f>IFERROR(__xludf.DUMMYFUNCTION("TO_DATE(INT((T89/(60*60*24))+""1/1/1970""))"),42475.0)</f>
        <v>42475</v>
      </c>
      <c r="T89" s="156">
        <v>1.4606928E9</v>
      </c>
      <c r="U89" s="156">
        <v>111375.4191</v>
      </c>
      <c r="W89" s="153">
        <f>IFERROR(__xludf.DUMMYFUNCTION("TO_DATE(INT((X89/(60*60*24))+""1/1/1970""))"),42471.0)</f>
        <v>42471</v>
      </c>
      <c r="X89" s="152">
        <v>1.4603328E9</v>
      </c>
      <c r="Y89" s="152">
        <v>9996.7858</v>
      </c>
      <c r="AA89" s="153">
        <f>IFERROR(__xludf.DUMMYFUNCTION("TO_DATE(INT((AB89/(60*60*24))+""1/1/1970""))"),42471.0)</f>
        <v>42471</v>
      </c>
      <c r="AB89" s="156">
        <v>1.4603652E9</v>
      </c>
      <c r="AC89" s="156">
        <v>105148.9072</v>
      </c>
      <c r="AE89" s="153">
        <f>IFERROR(__xludf.DUMMYFUNCTION("TO_DATE(INT((AF89/(60*60*24))+""1/1/1970""))"),42457.0)</f>
        <v>42457</v>
      </c>
      <c r="AF89" s="156">
        <v>1.4591556E9</v>
      </c>
      <c r="AG89" s="156">
        <v>102328.5478</v>
      </c>
      <c r="AH89" s="153">
        <f>IFERROR(__xludf.DUMMYFUNCTION("TO_DATE(INT((AI89/(60*60*24))+""1/1/1970""))"),43568.0)</f>
        <v>43568</v>
      </c>
      <c r="AI89" s="156">
        <v>1.555128E9</v>
      </c>
      <c r="AJ89" s="156">
        <v>107238.6733</v>
      </c>
      <c r="AK89" s="153">
        <f>IFERROR(__xludf.DUMMYFUNCTION("TO_DATE(INT((AL89/(60*60*24))+""1/1/1970""))"),43568.0)</f>
        <v>43568</v>
      </c>
      <c r="AL89" s="156">
        <v>1.555128E9</v>
      </c>
      <c r="AM89" s="156">
        <v>101909.8</v>
      </c>
      <c r="AN89" s="153">
        <f>IFERROR(__xludf.DUMMYFUNCTION("TO_DATE(INT((AO89/(60*60*24))+""1/1/1970""))"),43552.0)</f>
        <v>43552</v>
      </c>
      <c r="AO89" s="152">
        <v>1.553740595E9</v>
      </c>
      <c r="AP89" s="152">
        <v>103724.1076</v>
      </c>
      <c r="AQ89" s="153">
        <f>IFERROR(__xludf.DUMMYFUNCTION("TO_DATE(INT((AR89/(60*60*24))+""1/1/1970""))"),42475.0)</f>
        <v>42475</v>
      </c>
      <c r="AR89" s="156">
        <v>1.4606928E9</v>
      </c>
      <c r="AS89" s="156">
        <v>98325.8337</v>
      </c>
      <c r="AT89" s="156">
        <v>93015.2466</v>
      </c>
      <c r="AU89" s="152">
        <f t="shared" si="1"/>
        <v>108191.57</v>
      </c>
      <c r="AV89" s="152">
        <f t="shared" si="2"/>
        <v>25085.165</v>
      </c>
      <c r="AW89" s="152">
        <f t="shared" si="3"/>
        <v>111375.4191</v>
      </c>
      <c r="AX89" s="152">
        <f t="shared" si="4"/>
        <v>9973.3818</v>
      </c>
      <c r="AY89" s="152">
        <f t="shared" si="5"/>
        <v>106588.1134</v>
      </c>
      <c r="AZ89" s="152">
        <f t="shared" si="6"/>
        <v>103314.4064</v>
      </c>
      <c r="BA89" s="152" t="str">
        <f t="shared" si="7"/>
        <v>Column1.y</v>
      </c>
      <c r="BB89" s="152" t="str">
        <f t="shared" si="8"/>
        <v>Column1.y</v>
      </c>
      <c r="BC89" s="152" t="str">
        <f t="shared" si="9"/>
        <v>Column1.y</v>
      </c>
    </row>
    <row r="90">
      <c r="A90" s="156">
        <v>1.45736106E9</v>
      </c>
      <c r="B90" s="156">
        <v>102475.9769</v>
      </c>
      <c r="D90" s="153">
        <f>IFERROR(__xludf.DUMMYFUNCTION("TO_DATE(INT((E90/(60*60*24))+""1/1/1970""))"),42476.0)</f>
        <v>42476</v>
      </c>
      <c r="E90" s="152">
        <v>1.4607792E9</v>
      </c>
      <c r="F90" s="152">
        <v>98325.8337</v>
      </c>
      <c r="H90" s="153">
        <f>IFERROR(__xludf.DUMMYFUNCTION("TO_DATE(INT((I90/(60*60*24))+""1/1/1970""))"),42476.0)</f>
        <v>42476</v>
      </c>
      <c r="I90" s="152">
        <v>1.4607792E9</v>
      </c>
      <c r="J90" s="152">
        <v>93367.5831</v>
      </c>
      <c r="L90" s="154">
        <v>42493.0</v>
      </c>
      <c r="M90" s="155">
        <v>104117.57</v>
      </c>
      <c r="O90" s="153">
        <f>IFERROR(__xludf.DUMMYFUNCTION("TO_DATE(INT((P90/(60*60*24))+""1/1/1970""))"),42463.0)</f>
        <v>42463</v>
      </c>
      <c r="P90" s="13">
        <v>1.4596416E9</v>
      </c>
      <c r="Q90" s="13">
        <v>24679.118</v>
      </c>
      <c r="S90" s="153">
        <f>IFERROR(__xludf.DUMMYFUNCTION("TO_DATE(INT((T90/(60*60*24))+""1/1/1970""))"),42476.0)</f>
        <v>42476</v>
      </c>
      <c r="T90" s="152">
        <v>1.4607792E9</v>
      </c>
      <c r="U90" s="152">
        <v>111248.0559</v>
      </c>
      <c r="W90" s="153">
        <f>IFERROR(__xludf.DUMMYFUNCTION("TO_DATE(INT((X90/(60*60*24))+""1/1/1970""))"),42472.0)</f>
        <v>42472</v>
      </c>
      <c r="X90" s="156">
        <v>1.4604696E9</v>
      </c>
      <c r="Y90" s="156">
        <v>9987.7861</v>
      </c>
      <c r="AA90" s="153">
        <f>IFERROR(__xludf.DUMMYFUNCTION("TO_DATE(INT((AB90/(60*60*24))+""1/1/1970""))"),42472.0)</f>
        <v>42472</v>
      </c>
      <c r="AB90" s="152">
        <v>1.4604444E9</v>
      </c>
      <c r="AC90" s="152">
        <v>105372.4495</v>
      </c>
      <c r="AE90" s="153">
        <f>IFERROR(__xludf.DUMMYFUNCTION("TO_DATE(INT((AF90/(60*60*24))+""1/1/1970""))"),42458.0)</f>
        <v>42458</v>
      </c>
      <c r="AF90" s="152">
        <v>1.4592348E9</v>
      </c>
      <c r="AG90" s="152">
        <v>102725.1786</v>
      </c>
      <c r="AH90" s="153">
        <f>IFERROR(__xludf.DUMMYFUNCTION("TO_DATE(INT((AI90/(60*60*24))+""1/1/1970""))"),43570.0)</f>
        <v>43570</v>
      </c>
      <c r="AI90" s="152">
        <v>1.5553368E9</v>
      </c>
      <c r="AJ90" s="152">
        <v>106392.6688</v>
      </c>
      <c r="AK90" s="153">
        <f>IFERROR(__xludf.DUMMYFUNCTION("TO_DATE(INT((AL90/(60*60*24))+""1/1/1970""))"),43570.0)</f>
        <v>43570</v>
      </c>
      <c r="AL90" s="152">
        <v>1.5553368E9</v>
      </c>
      <c r="AM90" s="152">
        <v>101909.8</v>
      </c>
      <c r="AN90" s="153">
        <f>IFERROR(__xludf.DUMMYFUNCTION("TO_DATE(INT((AO90/(60*60*24))+""1/1/1970""))"),43553.0)</f>
        <v>43553</v>
      </c>
      <c r="AO90" s="152">
        <v>1.553819934E9</v>
      </c>
      <c r="AP90" s="152">
        <v>104779.4772</v>
      </c>
      <c r="AQ90" s="153">
        <f>IFERROR(__xludf.DUMMYFUNCTION("TO_DATE(INT((AR90/(60*60*24))+""1/1/1970""))"),42476.0)</f>
        <v>42476</v>
      </c>
      <c r="AR90" s="152">
        <v>1.4607792E9</v>
      </c>
      <c r="AS90" s="152">
        <v>98325.8337</v>
      </c>
      <c r="AT90" s="152">
        <v>93367.5831</v>
      </c>
      <c r="AU90" s="152">
        <f t="shared" si="1"/>
        <v>108191.57</v>
      </c>
      <c r="AV90" s="152">
        <f t="shared" si="2"/>
        <v>25171.2467</v>
      </c>
      <c r="AW90" s="152">
        <f t="shared" si="3"/>
        <v>111248.0559</v>
      </c>
      <c r="AX90" s="152">
        <f t="shared" si="4"/>
        <v>9961.025</v>
      </c>
      <c r="AY90" s="152">
        <f t="shared" si="5"/>
        <v>106588.1134</v>
      </c>
      <c r="AZ90" s="152">
        <f t="shared" si="6"/>
        <v>103481.3848</v>
      </c>
      <c r="BA90" s="152" t="str">
        <f t="shared" si="7"/>
        <v>Column1.y</v>
      </c>
      <c r="BB90" s="152" t="str">
        <f t="shared" si="8"/>
        <v>Column1.y</v>
      </c>
      <c r="BC90" s="152" t="str">
        <f t="shared" si="9"/>
        <v>Column1.y</v>
      </c>
    </row>
    <row r="91">
      <c r="A91" s="152">
        <v>1.4573844E9</v>
      </c>
      <c r="B91" s="152">
        <v>103126.4077</v>
      </c>
      <c r="D91" s="153">
        <f>IFERROR(__xludf.DUMMYFUNCTION("TO_DATE(INT((E91/(60*60*24))+""1/1/1970""))"),42478.0)</f>
        <v>42478</v>
      </c>
      <c r="E91" s="156">
        <v>1.460988E9</v>
      </c>
      <c r="F91" s="156">
        <v>98325.8337</v>
      </c>
      <c r="H91" s="153">
        <f>IFERROR(__xludf.DUMMYFUNCTION("TO_DATE(INT((I91/(60*60*24))+""1/1/1970""))"),42478.0)</f>
        <v>42478</v>
      </c>
      <c r="I91" s="156">
        <v>1.460988E9</v>
      </c>
      <c r="J91" s="156">
        <v>93367.5831</v>
      </c>
      <c r="L91" s="154">
        <v>42494.0</v>
      </c>
      <c r="M91" s="155">
        <v>103157.27</v>
      </c>
      <c r="O91" s="153">
        <f>IFERROR(__xludf.DUMMYFUNCTION("TO_DATE(INT((P91/(60*60*24))+""1/1/1970""))"),42464.0)</f>
        <v>42464</v>
      </c>
      <c r="P91" s="13">
        <v>1.459728E9</v>
      </c>
      <c r="Q91" s="13">
        <v>24692.7873</v>
      </c>
      <c r="S91" s="153">
        <f>IFERROR(__xludf.DUMMYFUNCTION("TO_DATE(INT((T91/(60*60*24))+""1/1/1970""))"),42478.0)</f>
        <v>42478</v>
      </c>
      <c r="T91" s="156">
        <v>1.460988E9</v>
      </c>
      <c r="U91" s="156">
        <v>111248.0559</v>
      </c>
      <c r="W91" s="153">
        <f>IFERROR(__xludf.DUMMYFUNCTION("TO_DATE(INT((X91/(60*60*24))+""1/1/1970""))"),42473.0)</f>
        <v>42473</v>
      </c>
      <c r="X91" s="156">
        <v>1.460556E9</v>
      </c>
      <c r="Y91" s="156">
        <v>9987.7632</v>
      </c>
      <c r="AA91" s="153">
        <f>IFERROR(__xludf.DUMMYFUNCTION("TO_DATE(INT((AB91/(60*60*24))+""1/1/1970""))"),42473.0)</f>
        <v>42473</v>
      </c>
      <c r="AB91" s="156">
        <v>1.4605236E9</v>
      </c>
      <c r="AC91" s="156">
        <v>105914.8469</v>
      </c>
      <c r="AE91" s="153">
        <f>IFERROR(__xludf.DUMMYFUNCTION("TO_DATE(INT((AF91/(60*60*24))+""1/1/1970""))"),42459.0)</f>
        <v>42459</v>
      </c>
      <c r="AF91" s="156">
        <v>1.459314E9</v>
      </c>
      <c r="AG91" s="156">
        <v>103536.2818</v>
      </c>
      <c r="AH91" s="153">
        <f>IFERROR(__xludf.DUMMYFUNCTION("TO_DATE(INT((AI91/(60*60*24))+""1/1/1970""))"),43571.0)</f>
        <v>43571</v>
      </c>
      <c r="AI91" s="156">
        <v>1.5553872E9</v>
      </c>
      <c r="AJ91" s="156">
        <v>106171.748</v>
      </c>
      <c r="AK91" s="153">
        <f>IFERROR(__xludf.DUMMYFUNCTION("TO_DATE(INT((AL91/(60*60*24))+""1/1/1970""))"),43571.0)</f>
        <v>43571</v>
      </c>
      <c r="AL91" s="156">
        <v>1.5553872E9</v>
      </c>
      <c r="AM91" s="156">
        <v>102056.77</v>
      </c>
      <c r="AN91" s="153">
        <f>IFERROR(__xludf.DUMMYFUNCTION("TO_DATE(INT((AO91/(60*60*24))+""1/1/1970""))"),43554.0)</f>
        <v>43554</v>
      </c>
      <c r="AO91" s="156">
        <v>1.553915865E9</v>
      </c>
      <c r="AP91" s="156">
        <v>106334.4944</v>
      </c>
      <c r="AQ91" s="153">
        <f>IFERROR(__xludf.DUMMYFUNCTION("TO_DATE(INT((AR91/(60*60*24))+""1/1/1970""))"),42478.0)</f>
        <v>42478</v>
      </c>
      <c r="AR91" s="156">
        <v>1.460988E9</v>
      </c>
      <c r="AS91" s="156">
        <v>98325.8337</v>
      </c>
      <c r="AT91" s="156">
        <v>93367.5831</v>
      </c>
      <c r="AU91" s="152">
        <f t="shared" si="1"/>
        <v>107919.97</v>
      </c>
      <c r="AV91" s="152">
        <f t="shared" si="2"/>
        <v>25253.9261</v>
      </c>
      <c r="AW91" s="152">
        <f t="shared" si="3"/>
        <v>111248.0559</v>
      </c>
      <c r="AX91" s="152">
        <f t="shared" si="4"/>
        <v>9956.9711</v>
      </c>
      <c r="AY91" s="152">
        <f t="shared" si="5"/>
        <v>106597.8968</v>
      </c>
      <c r="AZ91" s="152">
        <f t="shared" si="6"/>
        <v>103610.8502</v>
      </c>
      <c r="BA91" s="152" t="str">
        <f t="shared" si="7"/>
        <v>Column1.y</v>
      </c>
      <c r="BB91" s="152" t="str">
        <f t="shared" si="8"/>
        <v>Column1.y</v>
      </c>
      <c r="BC91" s="152" t="str">
        <f t="shared" si="9"/>
        <v>Column1.y</v>
      </c>
    </row>
    <row r="92">
      <c r="A92" s="156">
        <v>1.45744746E9</v>
      </c>
      <c r="B92" s="156">
        <v>102414.5189</v>
      </c>
      <c r="D92" s="153">
        <f>IFERROR(__xludf.DUMMYFUNCTION("TO_DATE(INT((E92/(60*60*24))+""1/1/1970""))"),42479.0)</f>
        <v>42479</v>
      </c>
      <c r="E92" s="156">
        <v>1.4610384E9</v>
      </c>
      <c r="F92" s="156">
        <v>98325.8337</v>
      </c>
      <c r="H92" s="153">
        <f>IFERROR(__xludf.DUMMYFUNCTION("TO_DATE(INT((I92/(60*60*24))+""1/1/1970""))"),42479.0)</f>
        <v>42479</v>
      </c>
      <c r="I92" s="156">
        <v>1.4610384E9</v>
      </c>
      <c r="J92" s="156">
        <v>93140.674</v>
      </c>
      <c r="L92" s="154">
        <v>42495.0</v>
      </c>
      <c r="M92" s="155">
        <v>102497.67</v>
      </c>
      <c r="O92" s="153">
        <f>IFERROR(__xludf.DUMMYFUNCTION("TO_DATE(INT((P92/(60*60*24))+""1/1/1970""))"),42465.0)</f>
        <v>42465</v>
      </c>
      <c r="P92" s="13">
        <v>1.4598648E9</v>
      </c>
      <c r="Q92" s="13">
        <v>24691.0025</v>
      </c>
      <c r="S92" s="153">
        <f>IFERROR(__xludf.DUMMYFUNCTION("TO_DATE(INT((T92/(60*60*24))+""1/1/1970""))"),42479.0)</f>
        <v>42479</v>
      </c>
      <c r="T92" s="156">
        <v>1.4610384E9</v>
      </c>
      <c r="U92" s="156">
        <v>112032.0303</v>
      </c>
      <c r="W92" s="153">
        <f>IFERROR(__xludf.DUMMYFUNCTION("TO_DATE(INT((X92/(60*60*24))+""1/1/1970""))"),42474.0)</f>
        <v>42474</v>
      </c>
      <c r="X92" s="156">
        <v>1.4606424E9</v>
      </c>
      <c r="Y92" s="156">
        <v>9978.2792</v>
      </c>
      <c r="AA92" s="153">
        <f>IFERROR(__xludf.DUMMYFUNCTION("TO_DATE(INT((AB92/(60*60*24))+""1/1/1970""))"),42474.0)</f>
        <v>42474</v>
      </c>
      <c r="AB92" s="152">
        <v>1.4606028E9</v>
      </c>
      <c r="AC92" s="152">
        <v>106323.428</v>
      </c>
      <c r="AE92" s="153">
        <f>IFERROR(__xludf.DUMMYFUNCTION("TO_DATE(INT((AF92/(60*60*24))+""1/1/1970""))"),42460.0)</f>
        <v>42460</v>
      </c>
      <c r="AF92" s="152">
        <v>1.4593932E9</v>
      </c>
      <c r="AG92" s="152">
        <v>103935.2</v>
      </c>
      <c r="AH92" s="153">
        <f>IFERROR(__xludf.DUMMYFUNCTION("TO_DATE(INT((AI92/(60*60*24))+""1/1/1970""))"),43572.0)</f>
        <v>43572</v>
      </c>
      <c r="AI92" s="156">
        <v>1.5554736E9</v>
      </c>
      <c r="AJ92" s="156">
        <v>106900.5312</v>
      </c>
      <c r="AK92" s="153">
        <f>IFERROR(__xludf.DUMMYFUNCTION("TO_DATE(INT((AL92/(60*60*24))+""1/1/1970""))"),43572.0)</f>
        <v>43572</v>
      </c>
      <c r="AL92" s="156">
        <v>1.5554736E9</v>
      </c>
      <c r="AM92" s="156">
        <v>101871.85</v>
      </c>
      <c r="AN92" s="153">
        <f>IFERROR(__xludf.DUMMYFUNCTION("TO_DATE(INT((AO92/(60*60*24))+""1/1/1970""))"),43555.0)</f>
        <v>43555</v>
      </c>
      <c r="AO92" s="156">
        <v>1.553996123E9</v>
      </c>
      <c r="AP92" s="156">
        <v>106334.4944</v>
      </c>
      <c r="AQ92" s="153">
        <f>IFERROR(__xludf.DUMMYFUNCTION("TO_DATE(INT((AR92/(60*60*24))+""1/1/1970""))"),42479.0)</f>
        <v>42479</v>
      </c>
      <c r="AR92" s="156">
        <v>1.4610384E9</v>
      </c>
      <c r="AS92" s="156">
        <v>98325.8337</v>
      </c>
      <c r="AT92" s="156">
        <v>93140.674</v>
      </c>
      <c r="AU92" s="152">
        <f t="shared" si="1"/>
        <v>108492.27</v>
      </c>
      <c r="AV92" s="152">
        <f t="shared" si="2"/>
        <v>25065.5265</v>
      </c>
      <c r="AW92" s="152">
        <f t="shared" si="3"/>
        <v>112032.0303</v>
      </c>
      <c r="AX92" s="152">
        <f t="shared" si="4"/>
        <v>9961.7213</v>
      </c>
      <c r="AY92" s="152">
        <f t="shared" si="5"/>
        <v>106614.0374</v>
      </c>
      <c r="AZ92" s="152">
        <f t="shared" si="6"/>
        <v>103705.5475</v>
      </c>
      <c r="BA92" s="152" t="str">
        <f t="shared" si="7"/>
        <v>Column1.y</v>
      </c>
      <c r="BB92" s="152" t="str">
        <f t="shared" si="8"/>
        <v>Column1.y</v>
      </c>
      <c r="BC92" s="152" t="str">
        <f t="shared" si="9"/>
        <v>Column1.y</v>
      </c>
    </row>
    <row r="93">
      <c r="A93" s="152">
        <v>1.4574708E9</v>
      </c>
      <c r="B93" s="152">
        <v>101963.8267</v>
      </c>
      <c r="D93" s="153">
        <f>IFERROR(__xludf.DUMMYFUNCTION("TO_DATE(INT((E93/(60*60*24))+""1/1/1970""))"),42480.0)</f>
        <v>42480</v>
      </c>
      <c r="E93" s="152">
        <v>1.4611248E9</v>
      </c>
      <c r="F93" s="152">
        <v>98325.8337</v>
      </c>
      <c r="H93" s="153">
        <f>IFERROR(__xludf.DUMMYFUNCTION("TO_DATE(INT((I93/(60*60*24))+""1/1/1970""))"),42480.0)</f>
        <v>42480</v>
      </c>
      <c r="I93" s="152">
        <v>1.4611248E9</v>
      </c>
      <c r="J93" s="152">
        <v>92308.2476</v>
      </c>
      <c r="L93" s="154">
        <v>42496.0</v>
      </c>
      <c r="M93" s="155">
        <v>102468.57</v>
      </c>
      <c r="O93" s="153">
        <f>IFERROR(__xludf.DUMMYFUNCTION("TO_DATE(INT((P93/(60*60*24))+""1/1/1970""))"),42466.0)</f>
        <v>42466</v>
      </c>
      <c r="P93" s="13">
        <v>1.4599512E9</v>
      </c>
      <c r="Q93" s="13">
        <v>24882.7022</v>
      </c>
      <c r="S93" s="153">
        <f>IFERROR(__xludf.DUMMYFUNCTION("TO_DATE(INT((T93/(60*60*24))+""1/1/1970""))"),42480.0)</f>
        <v>42480</v>
      </c>
      <c r="T93" s="152">
        <v>1.4611248E9</v>
      </c>
      <c r="U93" s="152">
        <v>112370.7116</v>
      </c>
      <c r="W93" s="153">
        <f>IFERROR(__xludf.DUMMYFUNCTION("TO_DATE(INT((X93/(60*60*24))+""1/1/1970""))"),42475.0)</f>
        <v>42475</v>
      </c>
      <c r="X93" s="156">
        <v>1.4607288E9</v>
      </c>
      <c r="Y93" s="156">
        <v>9973.3818</v>
      </c>
      <c r="AA93" s="153">
        <f>IFERROR(__xludf.DUMMYFUNCTION("TO_DATE(INT((AB93/(60*60*24))+""1/1/1970""))"),42475.0)</f>
        <v>42475</v>
      </c>
      <c r="AB93" s="156">
        <v>1.460682E9</v>
      </c>
      <c r="AC93" s="156">
        <v>106588.1134</v>
      </c>
      <c r="AE93" s="153">
        <f>IFERROR(__xludf.DUMMYFUNCTION("TO_DATE(INT((AF93/(60*60*24))+""1/1/1970""))"),42461.0)</f>
        <v>42461</v>
      </c>
      <c r="AF93" s="156">
        <v>1.4594724E9</v>
      </c>
      <c r="AG93" s="156">
        <v>104352.8746</v>
      </c>
      <c r="AH93" s="153">
        <f>IFERROR(__xludf.DUMMYFUNCTION("TO_DATE(INT((AI93/(60*60*24))+""1/1/1970""))"),43573.0)</f>
        <v>43573</v>
      </c>
      <c r="AI93" s="156">
        <v>1.55556E9</v>
      </c>
      <c r="AJ93" s="156">
        <v>106067.9312</v>
      </c>
      <c r="AK93" s="153">
        <f>IFERROR(__xludf.DUMMYFUNCTION("TO_DATE(INT((AL93/(60*60*24))+""1/1/1970""))"),43573.0)</f>
        <v>43573</v>
      </c>
      <c r="AL93" s="156">
        <v>1.55556E9</v>
      </c>
      <c r="AM93" s="156">
        <v>102002.95</v>
      </c>
      <c r="AN93" s="153">
        <f>IFERROR(__xludf.DUMMYFUNCTION("TO_DATE(INT((AO93/(60*60*24))+""1/1/1970""))"),43556.0)</f>
        <v>43556</v>
      </c>
      <c r="AO93" s="152">
        <v>1.554092816E9</v>
      </c>
      <c r="AP93" s="152">
        <v>106334.4944</v>
      </c>
      <c r="AQ93" s="153">
        <f>IFERROR(__xludf.DUMMYFUNCTION("TO_DATE(INT((AR93/(60*60*24))+""1/1/1970""))"),42480.0)</f>
        <v>42480</v>
      </c>
      <c r="AR93" s="152">
        <v>1.4611248E9</v>
      </c>
      <c r="AS93" s="152">
        <v>98325.8337</v>
      </c>
      <c r="AT93" s="152">
        <v>92308.2476</v>
      </c>
      <c r="AU93" s="152">
        <f t="shared" si="1"/>
        <v>107832.67</v>
      </c>
      <c r="AV93" s="152">
        <f t="shared" si="2"/>
        <v>25009.5618</v>
      </c>
      <c r="AW93" s="152">
        <f t="shared" si="3"/>
        <v>112370.7116</v>
      </c>
      <c r="AX93" s="152">
        <f t="shared" si="4"/>
        <v>9965.4745</v>
      </c>
      <c r="AY93" s="152">
        <f t="shared" si="5"/>
        <v>106620.1743</v>
      </c>
      <c r="AZ93" s="152">
        <f t="shared" si="6"/>
        <v>104168.0547</v>
      </c>
      <c r="BA93" s="152" t="str">
        <f t="shared" si="7"/>
        <v>Column1.y</v>
      </c>
      <c r="BB93" s="152" t="str">
        <f t="shared" si="8"/>
        <v>Column1.y</v>
      </c>
      <c r="BC93" s="152" t="str">
        <f t="shared" si="9"/>
        <v>Column1.y</v>
      </c>
    </row>
    <row r="94">
      <c r="A94" s="156">
        <v>1.45753386E9</v>
      </c>
      <c r="B94" s="156">
        <v>102506.706</v>
      </c>
      <c r="D94" s="153">
        <f>IFERROR(__xludf.DUMMYFUNCTION("TO_DATE(INT((E94/(60*60*24))+""1/1/1970""))"),42481.0)</f>
        <v>42481</v>
      </c>
      <c r="E94" s="156">
        <v>1.4612112E9</v>
      </c>
      <c r="F94" s="156">
        <v>98325.8337</v>
      </c>
      <c r="H94" s="153">
        <f>IFERROR(__xludf.DUMMYFUNCTION("TO_DATE(INT((I94/(60*60*24))+""1/1/1970""))"),42481.0)</f>
        <v>42481</v>
      </c>
      <c r="I94" s="156">
        <v>1.4612112E9</v>
      </c>
      <c r="J94" s="156">
        <v>92380.437</v>
      </c>
      <c r="L94" s="154">
        <v>42499.0</v>
      </c>
      <c r="M94" s="155">
        <v>103011.77</v>
      </c>
      <c r="O94" s="153">
        <f>IFERROR(__xludf.DUMMYFUNCTION("TO_DATE(INT((P94/(60*60*24))+""1/1/1970""))"),42467.0)</f>
        <v>42467</v>
      </c>
      <c r="P94" s="13">
        <v>1.4600376E9</v>
      </c>
      <c r="Q94" s="13">
        <v>24997.2002</v>
      </c>
      <c r="S94" s="153">
        <f>IFERROR(__xludf.DUMMYFUNCTION("TO_DATE(INT((T94/(60*60*24))+""1/1/1970""))"),42481.0)</f>
        <v>42481</v>
      </c>
      <c r="T94" s="156">
        <v>1.4612112E9</v>
      </c>
      <c r="U94" s="156">
        <v>112452.5167</v>
      </c>
      <c r="W94" s="153">
        <f>IFERROR(__xludf.DUMMYFUNCTION("TO_DATE(INT((X94/(60*60*24))+""1/1/1970""))"),42476.0)</f>
        <v>42476</v>
      </c>
      <c r="X94" s="156">
        <v>1.4607648E9</v>
      </c>
      <c r="Y94" s="156">
        <v>9961.025</v>
      </c>
      <c r="AA94" s="153">
        <f>IFERROR(__xludf.DUMMYFUNCTION("TO_DATE(INT((AB94/(60*60*24))+""1/1/1970""))"),42477.0)</f>
        <v>42477</v>
      </c>
      <c r="AB94" s="152">
        <v>1.4609304E9</v>
      </c>
      <c r="AC94" s="152">
        <v>106597.0577</v>
      </c>
      <c r="AE94" s="153">
        <f>IFERROR(__xludf.DUMMYFUNCTION("TO_DATE(INT((AF94/(60*60*24))+""1/1/1970""))"),42462.0)</f>
        <v>42462</v>
      </c>
      <c r="AF94" s="152">
        <v>1.4595552E9</v>
      </c>
      <c r="AG94" s="152">
        <v>104471.3606</v>
      </c>
      <c r="AH94" s="153">
        <f>IFERROR(__xludf.DUMMYFUNCTION("TO_DATE(INT((AI94/(60*60*24))+""1/1/1970""))"),43574.0)</f>
        <v>43574</v>
      </c>
      <c r="AI94" s="156">
        <v>1.5556464E9</v>
      </c>
      <c r="AJ94" s="156">
        <v>106108.621</v>
      </c>
      <c r="AK94" s="153">
        <f>IFERROR(__xludf.DUMMYFUNCTION("TO_DATE(INT((AL94/(60*60*24))+""1/1/1970""))"),43574.0)</f>
        <v>43574</v>
      </c>
      <c r="AL94" s="156">
        <v>1.5556464E9</v>
      </c>
      <c r="AM94" s="156">
        <v>102146.47</v>
      </c>
      <c r="AN94" s="153">
        <f>IFERROR(__xludf.DUMMYFUNCTION("TO_DATE(INT((AO94/(60*60*24))+""1/1/1970""))"),43557.0)</f>
        <v>43557</v>
      </c>
      <c r="AO94" s="152">
        <v>1.554172538E9</v>
      </c>
      <c r="AP94" s="152">
        <v>108009.8189</v>
      </c>
      <c r="AQ94" s="153">
        <f>IFERROR(__xludf.DUMMYFUNCTION("TO_DATE(INT((AR94/(60*60*24))+""1/1/1970""))"),42481.0)</f>
        <v>42481</v>
      </c>
      <c r="AR94" s="156">
        <v>1.4612112E9</v>
      </c>
      <c r="AS94" s="156">
        <v>98325.8337</v>
      </c>
      <c r="AT94" s="156">
        <v>92380.437</v>
      </c>
      <c r="AU94" s="152">
        <f t="shared" si="1"/>
        <v>107919.97</v>
      </c>
      <c r="AV94" s="152">
        <f t="shared" si="2"/>
        <v>24848.7987</v>
      </c>
      <c r="AW94" s="152">
        <f t="shared" si="3"/>
        <v>112452.5167</v>
      </c>
      <c r="AX94" s="152">
        <f t="shared" si="4"/>
        <v>9957.2701</v>
      </c>
      <c r="AY94" s="152">
        <f t="shared" si="5"/>
        <v>106602.9304</v>
      </c>
      <c r="AZ94" s="152">
        <f t="shared" si="6"/>
        <v>103653.8528</v>
      </c>
      <c r="BA94" s="152" t="str">
        <f t="shared" si="7"/>
        <v>Column1.y</v>
      </c>
      <c r="BB94" s="152" t="str">
        <f t="shared" si="8"/>
        <v>Column1.y</v>
      </c>
      <c r="BC94" s="152" t="str">
        <f t="shared" si="9"/>
        <v>Column1.y</v>
      </c>
    </row>
    <row r="95">
      <c r="A95" s="152">
        <v>1.4575572E9</v>
      </c>
      <c r="B95" s="152">
        <v>102501.5844</v>
      </c>
      <c r="D95" s="153">
        <f>IFERROR(__xludf.DUMMYFUNCTION("TO_DATE(INT((E95/(60*60*24))+""1/1/1970""))"),42482.0)</f>
        <v>42482</v>
      </c>
      <c r="E95" s="152">
        <v>1.4612976E9</v>
      </c>
      <c r="F95" s="152">
        <v>98325.8337</v>
      </c>
      <c r="H95" s="153">
        <f>IFERROR(__xludf.DUMMYFUNCTION("TO_DATE(INT((I95/(60*60*24))+""1/1/1970""))"),42482.0)</f>
        <v>42482</v>
      </c>
      <c r="I95" s="152">
        <v>1.4612976E9</v>
      </c>
      <c r="J95" s="152">
        <v>92843.4507</v>
      </c>
      <c r="L95" s="154">
        <v>42500.0</v>
      </c>
      <c r="M95" s="155">
        <v>103302.77</v>
      </c>
      <c r="O95" s="153">
        <f>IFERROR(__xludf.DUMMYFUNCTION("TO_DATE(INT((P95/(60*60*24))+""1/1/1970""))"),42468.0)</f>
        <v>42468</v>
      </c>
      <c r="P95" s="13">
        <v>1.460124E9</v>
      </c>
      <c r="Q95" s="13">
        <v>25244.9513</v>
      </c>
      <c r="S95" s="153">
        <f>IFERROR(__xludf.DUMMYFUNCTION("TO_DATE(INT((T95/(60*60*24))+""1/1/1970""))"),42482.0)</f>
        <v>42482</v>
      </c>
      <c r="T95" s="152">
        <v>1.4612976E9</v>
      </c>
      <c r="U95" s="152">
        <v>111860.1446</v>
      </c>
      <c r="W95" s="153">
        <f>IFERROR(__xludf.DUMMYFUNCTION("TO_DATE(INT((X95/(60*60*24))+""1/1/1970""))"),42478.0)</f>
        <v>42478</v>
      </c>
      <c r="X95" s="152">
        <v>1.4609376E9</v>
      </c>
      <c r="Y95" s="152">
        <v>9956.9711</v>
      </c>
      <c r="AA95" s="153">
        <f>IFERROR(__xludf.DUMMYFUNCTION("TO_DATE(INT((AB95/(60*60*24))+""1/1/1970""))"),42478.0)</f>
        <v>42478</v>
      </c>
      <c r="AB95" s="152">
        <v>1.46097E9</v>
      </c>
      <c r="AC95" s="152">
        <v>106597.8968</v>
      </c>
      <c r="AE95" s="153">
        <f>IFERROR(__xludf.DUMMYFUNCTION("TO_DATE(INT((AF95/(60*60*24))+""1/1/1970""))"),42463.0)</f>
        <v>42463</v>
      </c>
      <c r="AF95" s="156">
        <v>1.4597208E9</v>
      </c>
      <c r="AG95" s="156">
        <v>104471.3606</v>
      </c>
      <c r="AH95" s="153">
        <f>IFERROR(__xludf.DUMMYFUNCTION("TO_DATE(INT((AI95/(60*60*24))+""1/1/1970""))"),43577.0)</f>
        <v>43577</v>
      </c>
      <c r="AI95" s="152">
        <v>1.5559416E9</v>
      </c>
      <c r="AJ95" s="152">
        <v>105926.7823</v>
      </c>
      <c r="AK95" s="153">
        <f>IFERROR(__xludf.DUMMYFUNCTION("TO_DATE(INT((AL95/(60*60*24))+""1/1/1970""))"),43577.0)</f>
        <v>43577</v>
      </c>
      <c r="AL95" s="152">
        <v>1.5559416E9</v>
      </c>
      <c r="AM95" s="152">
        <v>102146.47</v>
      </c>
      <c r="AN95" s="153">
        <f>IFERROR(__xludf.DUMMYFUNCTION("TO_DATE(INT((AO95/(60*60*24))+""1/1/1970""))"),43558.0)</f>
        <v>43558</v>
      </c>
      <c r="AO95" s="152">
        <v>1.554252139E9</v>
      </c>
      <c r="AP95" s="152">
        <v>108091.1298</v>
      </c>
      <c r="AQ95" s="153">
        <f>IFERROR(__xludf.DUMMYFUNCTION("TO_DATE(INT((AR95/(60*60*24))+""1/1/1970""))"),42482.0)</f>
        <v>42482</v>
      </c>
      <c r="AR95" s="152">
        <v>1.4612976E9</v>
      </c>
      <c r="AS95" s="152">
        <v>98325.8337</v>
      </c>
      <c r="AT95" s="152">
        <v>92843.4507</v>
      </c>
      <c r="AU95" s="152">
        <f t="shared" si="1"/>
        <v>107929.67</v>
      </c>
      <c r="AV95" s="152">
        <f t="shared" si="2"/>
        <v>24987.7213</v>
      </c>
      <c r="AW95" s="152">
        <f t="shared" si="3"/>
        <v>111860.1446</v>
      </c>
      <c r="AX95" s="152">
        <f t="shared" si="4"/>
        <v>9948.9193</v>
      </c>
      <c r="AY95" s="152">
        <f t="shared" si="5"/>
        <v>106599.363</v>
      </c>
      <c r="AZ95" s="152">
        <f t="shared" si="6"/>
        <v>103544.9738</v>
      </c>
      <c r="BA95" s="152" t="str">
        <f t="shared" si="7"/>
        <v>Column1.y</v>
      </c>
      <c r="BB95" s="152" t="str">
        <f t="shared" si="8"/>
        <v>Column1.y</v>
      </c>
      <c r="BC95" s="152" t="str">
        <f t="shared" si="9"/>
        <v>Column1.y</v>
      </c>
    </row>
    <row r="96">
      <c r="A96" s="156">
        <v>1.45762026E9</v>
      </c>
      <c r="B96" s="156">
        <v>102670.594</v>
      </c>
      <c r="D96" s="153">
        <f>IFERROR(__xludf.DUMMYFUNCTION("TO_DATE(INT((E96/(60*60*24))+""1/1/1970""))"),42483.0)</f>
        <v>42483</v>
      </c>
      <c r="E96" s="156">
        <v>1.461384E9</v>
      </c>
      <c r="F96" s="156">
        <v>98325.8337</v>
      </c>
      <c r="H96" s="153">
        <f>IFERROR(__xludf.DUMMYFUNCTION("TO_DATE(INT((I96/(60*60*24))+""1/1/1970""))"),42483.0)</f>
        <v>42483</v>
      </c>
      <c r="I96" s="156">
        <v>1.461384E9</v>
      </c>
      <c r="J96" s="156">
        <v>93043.3143</v>
      </c>
      <c r="L96" s="154">
        <v>42501.0</v>
      </c>
      <c r="M96" s="155">
        <v>104709.27</v>
      </c>
      <c r="O96" s="153">
        <f>IFERROR(__xludf.DUMMYFUNCTION("TO_DATE(INT((P96/(60*60*24))+""1/1/1970""))"),42469.0)</f>
        <v>42469</v>
      </c>
      <c r="P96" s="13">
        <v>1.46016E9</v>
      </c>
      <c r="Q96" s="13">
        <v>25228.338</v>
      </c>
      <c r="S96" s="153">
        <f>IFERROR(__xludf.DUMMYFUNCTION("TO_DATE(INT((T96/(60*60*24))+""1/1/1970""))"),42483.0)</f>
        <v>42483</v>
      </c>
      <c r="T96" s="156">
        <v>1.461384E9</v>
      </c>
      <c r="U96" s="156">
        <v>111875.1675</v>
      </c>
      <c r="W96" s="153">
        <f>IFERROR(__xludf.DUMMYFUNCTION("TO_DATE(INT((X96/(60*60*24))+""1/1/1970""))"),42479.0)</f>
        <v>42479</v>
      </c>
      <c r="X96" s="156">
        <v>1.4610744E9</v>
      </c>
      <c r="Y96" s="156">
        <v>9961.7213</v>
      </c>
      <c r="AA96" s="153">
        <f>IFERROR(__xludf.DUMMYFUNCTION("TO_DATE(INT((AB96/(60*60*24))+""1/1/1970""))"),42479.0)</f>
        <v>42479</v>
      </c>
      <c r="AB96" s="156">
        <v>1.4610492E9</v>
      </c>
      <c r="AC96" s="156">
        <v>106614.0374</v>
      </c>
      <c r="AE96" s="153">
        <f>IFERROR(__xludf.DUMMYFUNCTION("TO_DATE(INT((AF96/(60*60*24))+""1/1/1970""))"),42464.0)</f>
        <v>42464</v>
      </c>
      <c r="AF96" s="156">
        <v>1.4597604E9</v>
      </c>
      <c r="AG96" s="156">
        <v>104499.2666</v>
      </c>
      <c r="AH96" s="153">
        <f>IFERROR(__xludf.DUMMYFUNCTION("TO_DATE(INT((AI96/(60*60*24))+""1/1/1970""))"),43578.0)</f>
        <v>43578</v>
      </c>
      <c r="AI96" s="156">
        <v>1.555992E9</v>
      </c>
      <c r="AJ96" s="156">
        <v>107022.9962</v>
      </c>
      <c r="AK96" s="153">
        <f>IFERROR(__xludf.DUMMYFUNCTION("TO_DATE(INT((AL96/(60*60*24))+""1/1/1970""))"),43578.0)</f>
        <v>43578</v>
      </c>
      <c r="AL96" s="156">
        <v>1.555992E9</v>
      </c>
      <c r="AM96" s="156">
        <v>102126.46</v>
      </c>
      <c r="AN96" s="153">
        <f>IFERROR(__xludf.DUMMYFUNCTION("TO_DATE(INT((AO96/(60*60*24))+""1/1/1970""))"),43559.0)</f>
        <v>43559</v>
      </c>
      <c r="AO96" s="156">
        <v>1.554347583E9</v>
      </c>
      <c r="AP96" s="156">
        <v>107468.6898</v>
      </c>
      <c r="AQ96" s="153">
        <f>IFERROR(__xludf.DUMMYFUNCTION("TO_DATE(INT((AR96/(60*60*24))+""1/1/1970""))"),42483.0)</f>
        <v>42483</v>
      </c>
      <c r="AR96" s="156">
        <v>1.461384E9</v>
      </c>
      <c r="AS96" s="156">
        <v>98325.8337</v>
      </c>
      <c r="AT96" s="156">
        <v>93043.3143</v>
      </c>
      <c r="AU96" s="152">
        <f t="shared" si="1"/>
        <v>107929.67</v>
      </c>
      <c r="AV96" s="152">
        <f t="shared" si="2"/>
        <v>24797.211</v>
      </c>
      <c r="AW96" s="152">
        <f t="shared" si="3"/>
        <v>111875.1675</v>
      </c>
      <c r="AX96" s="152">
        <f t="shared" si="4"/>
        <v>9975.6361</v>
      </c>
      <c r="AY96" s="152">
        <f t="shared" si="5"/>
        <v>106599.363</v>
      </c>
      <c r="AZ96" s="152">
        <f t="shared" si="6"/>
        <v>102941.5642</v>
      </c>
      <c r="BA96" s="152" t="str">
        <f t="shared" si="7"/>
        <v>Column1.y</v>
      </c>
      <c r="BB96" s="152" t="str">
        <f t="shared" si="8"/>
        <v>Column1.y</v>
      </c>
      <c r="BC96" s="152" t="str">
        <f t="shared" si="9"/>
        <v>Column1.y</v>
      </c>
    </row>
    <row r="97">
      <c r="A97" s="152">
        <v>1.4576436E9</v>
      </c>
      <c r="B97" s="152">
        <v>102568.164</v>
      </c>
      <c r="D97" s="153">
        <f>IFERROR(__xludf.DUMMYFUNCTION("TO_DATE(INT((E97/(60*60*24))+""1/1/1970""))"),42485.0)</f>
        <v>42485</v>
      </c>
      <c r="E97" s="152">
        <v>1.4615928E9</v>
      </c>
      <c r="F97" s="152">
        <v>98325.8337</v>
      </c>
      <c r="H97" s="153">
        <f>IFERROR(__xludf.DUMMYFUNCTION("TO_DATE(INT((I97/(60*60*24))+""1/1/1970""))"),42485.0)</f>
        <v>42485</v>
      </c>
      <c r="I97" s="152">
        <v>1.4615928E9</v>
      </c>
      <c r="J97" s="152">
        <v>93043.3143</v>
      </c>
      <c r="L97" s="154">
        <v>42502.0</v>
      </c>
      <c r="M97" s="155">
        <v>103768.37</v>
      </c>
      <c r="O97" s="153">
        <f>IFERROR(__xludf.DUMMYFUNCTION("TO_DATE(INT((P97/(60*60*24))+""1/1/1970""))"),42470.0)</f>
        <v>42470</v>
      </c>
      <c r="P97" s="13">
        <v>1.4602464E9</v>
      </c>
      <c r="Q97" s="13">
        <v>25228.338</v>
      </c>
      <c r="S97" s="153">
        <f>IFERROR(__xludf.DUMMYFUNCTION("TO_DATE(INT((T97/(60*60*24))+""1/1/1970""))"),42485.0)</f>
        <v>42485</v>
      </c>
      <c r="T97" s="152">
        <v>1.4615928E9</v>
      </c>
      <c r="U97" s="152">
        <v>111875.1675</v>
      </c>
      <c r="W97" s="153">
        <f>IFERROR(__xludf.DUMMYFUNCTION("TO_DATE(INT((X97/(60*60*24))+""1/1/1970""))"),42480.0)</f>
        <v>42480</v>
      </c>
      <c r="X97" s="156">
        <v>1.4611608E9</v>
      </c>
      <c r="Y97" s="156">
        <v>9965.4745</v>
      </c>
      <c r="AA97" s="153">
        <f>IFERROR(__xludf.DUMMYFUNCTION("TO_DATE(INT((AB97/(60*60*24))+""1/1/1970""))"),42480.0)</f>
        <v>42480</v>
      </c>
      <c r="AB97" s="152">
        <v>1.4611284E9</v>
      </c>
      <c r="AC97" s="152">
        <v>106620.1743</v>
      </c>
      <c r="AE97" s="153">
        <f>IFERROR(__xludf.DUMMYFUNCTION("TO_DATE(INT((AF97/(60*60*24))+""1/1/1970""))"),42465.0)</f>
        <v>42465</v>
      </c>
      <c r="AF97" s="152">
        <v>1.4598396E9</v>
      </c>
      <c r="AG97" s="152">
        <v>104424.6982</v>
      </c>
      <c r="AH97" s="153">
        <f>IFERROR(__xludf.DUMMYFUNCTION("TO_DATE(INT((AI97/(60*60*24))+""1/1/1970""))"),43579.0)</f>
        <v>43579</v>
      </c>
      <c r="AI97" s="156">
        <v>1.5560784E9</v>
      </c>
      <c r="AJ97" s="156">
        <v>107524.6706</v>
      </c>
      <c r="AK97" s="153">
        <f>IFERROR(__xludf.DUMMYFUNCTION("TO_DATE(INT((AL97/(60*60*24))+""1/1/1970""))"),43579.0)</f>
        <v>43579</v>
      </c>
      <c r="AL97" s="156">
        <v>1.5560784E9</v>
      </c>
      <c r="AM97" s="156">
        <v>102385.9</v>
      </c>
      <c r="AN97" s="153">
        <f>IFERROR(__xludf.DUMMYFUNCTION("TO_DATE(INT((AO97/(60*60*24))+""1/1/1970""))"),43560.0)</f>
        <v>43560</v>
      </c>
      <c r="AO97" s="156">
        <v>1.554427217E9</v>
      </c>
      <c r="AP97" s="156">
        <v>107969.1898</v>
      </c>
      <c r="AQ97" s="153">
        <f>IFERROR(__xludf.DUMMYFUNCTION("TO_DATE(INT((AR97/(60*60*24))+""1/1/1970""))"),42485.0)</f>
        <v>42485</v>
      </c>
      <c r="AR97" s="152">
        <v>1.4615928E9</v>
      </c>
      <c r="AS97" s="152">
        <v>98325.8337</v>
      </c>
      <c r="AT97" s="152">
        <v>93043.3143</v>
      </c>
      <c r="AU97" s="152">
        <f t="shared" si="1"/>
        <v>106309.77</v>
      </c>
      <c r="AV97" s="152">
        <f t="shared" si="2"/>
        <v>24833.6605</v>
      </c>
      <c r="AW97" s="152">
        <f t="shared" si="3"/>
        <v>111875.1675</v>
      </c>
      <c r="AX97" s="152">
        <f t="shared" si="4"/>
        <v>9975.78</v>
      </c>
      <c r="AY97" s="152">
        <f t="shared" si="5"/>
        <v>106538.4061</v>
      </c>
      <c r="AZ97" s="152">
        <f t="shared" si="6"/>
        <v>103006.5257</v>
      </c>
      <c r="BA97" s="152" t="str">
        <f t="shared" si="7"/>
        <v>Column1.y</v>
      </c>
      <c r="BB97" s="152" t="str">
        <f t="shared" si="8"/>
        <v>Column1.y</v>
      </c>
      <c r="BC97" s="152" t="str">
        <f t="shared" si="9"/>
        <v>Column1.y</v>
      </c>
    </row>
    <row r="98">
      <c r="A98" s="156">
        <v>1.45770666E9</v>
      </c>
      <c r="B98" s="156">
        <v>103515.6418</v>
      </c>
      <c r="D98" s="153">
        <f>IFERROR(__xludf.DUMMYFUNCTION("TO_DATE(INT((E98/(60*60*24))+""1/1/1970""))"),42486.0)</f>
        <v>42486</v>
      </c>
      <c r="E98" s="152">
        <v>1.4616432E9</v>
      </c>
      <c r="F98" s="152">
        <v>98325.8337</v>
      </c>
      <c r="H98" s="153">
        <f>IFERROR(__xludf.DUMMYFUNCTION("TO_DATE(INT((I98/(60*60*24))+""1/1/1970""))"),42486.0)</f>
        <v>42486</v>
      </c>
      <c r="I98" s="152">
        <v>1.4616432E9</v>
      </c>
      <c r="J98" s="152">
        <v>93546.8807</v>
      </c>
      <c r="L98" s="154">
        <v>42503.0</v>
      </c>
      <c r="M98" s="155">
        <v>103312.47</v>
      </c>
      <c r="O98" s="153">
        <f>IFERROR(__xludf.DUMMYFUNCTION("TO_DATE(INT((P98/(60*60*24))+""1/1/1970""))"),42471.0)</f>
        <v>42471</v>
      </c>
      <c r="P98" s="13">
        <v>1.4603328E9</v>
      </c>
      <c r="Q98" s="13">
        <v>25205.98</v>
      </c>
      <c r="S98" s="153">
        <f>IFERROR(__xludf.DUMMYFUNCTION("TO_DATE(INT((T98/(60*60*24))+""1/1/1970""))"),42486.0)</f>
        <v>42486</v>
      </c>
      <c r="T98" s="152">
        <v>1.4616432E9</v>
      </c>
      <c r="U98" s="152">
        <v>111684.1782</v>
      </c>
      <c r="W98" s="153">
        <f>IFERROR(__xludf.DUMMYFUNCTION("TO_DATE(INT((X98/(60*60*24))+""1/1/1970""))"),42481.0)</f>
        <v>42481</v>
      </c>
      <c r="X98" s="156">
        <v>1.4612472E9</v>
      </c>
      <c r="Y98" s="156">
        <v>9957.2701</v>
      </c>
      <c r="AA98" s="153">
        <f>IFERROR(__xludf.DUMMYFUNCTION("TO_DATE(INT((AB98/(60*60*24))+""1/1/1970""))"),42481.0)</f>
        <v>42481</v>
      </c>
      <c r="AB98" s="156">
        <v>1.4612076E9</v>
      </c>
      <c r="AC98" s="156">
        <v>106602.9304</v>
      </c>
      <c r="AE98" s="153">
        <f>IFERROR(__xludf.DUMMYFUNCTION("TO_DATE(INT((AF98/(60*60*24))+""1/1/1970""))"),42466.0)</f>
        <v>42466</v>
      </c>
      <c r="AF98" s="156">
        <v>1.4599188E9</v>
      </c>
      <c r="AG98" s="156">
        <v>104370.2587</v>
      </c>
      <c r="AH98" s="153">
        <f>IFERROR(__xludf.DUMMYFUNCTION("TO_DATE(INT((AI98/(60*60*24))+""1/1/1970""))"),43580.0)</f>
        <v>43580</v>
      </c>
      <c r="AI98" s="156">
        <v>1.5561648E9</v>
      </c>
      <c r="AJ98" s="156">
        <v>107390.1564</v>
      </c>
      <c r="AK98" s="153">
        <f>IFERROR(__xludf.DUMMYFUNCTION("TO_DATE(INT((AL98/(60*60*24))+""1/1/1970""))"),43580.0)</f>
        <v>43580</v>
      </c>
      <c r="AL98" s="156">
        <v>1.5561648E9</v>
      </c>
      <c r="AM98" s="156">
        <v>102488.71</v>
      </c>
      <c r="AN98" s="153">
        <f>IFERROR(__xludf.DUMMYFUNCTION("TO_DATE(INT((AO98/(60*60*24))+""1/1/1970""))"),43561.0)</f>
        <v>43561</v>
      </c>
      <c r="AO98" s="152">
        <v>1.554522943E9</v>
      </c>
      <c r="AP98" s="152">
        <v>109068.8598</v>
      </c>
      <c r="AQ98" s="153">
        <f>IFERROR(__xludf.DUMMYFUNCTION("TO_DATE(INT((AR98/(60*60*24))+""1/1/1970""))"),42486.0)</f>
        <v>42486</v>
      </c>
      <c r="AR98" s="152">
        <v>1.4616432E9</v>
      </c>
      <c r="AS98" s="152">
        <v>98325.8337</v>
      </c>
      <c r="AT98" s="152">
        <v>93546.8807</v>
      </c>
      <c r="AU98" s="152">
        <f t="shared" si="1"/>
        <v>106309.77</v>
      </c>
      <c r="AV98" s="152">
        <f t="shared" si="2"/>
        <v>24848.8095</v>
      </c>
      <c r="AW98" s="152">
        <f t="shared" si="3"/>
        <v>111684.1782</v>
      </c>
      <c r="AX98" s="152">
        <f t="shared" si="4"/>
        <v>9974.8364</v>
      </c>
      <c r="AY98" s="152">
        <f t="shared" si="5"/>
        <v>106554.0629</v>
      </c>
      <c r="AZ98" s="152">
        <f t="shared" si="6"/>
        <v>103325.3858</v>
      </c>
      <c r="BA98" s="152" t="str">
        <f t="shared" si="7"/>
        <v>Column1.y</v>
      </c>
      <c r="BB98" s="152" t="str">
        <f t="shared" si="8"/>
        <v>Column1.y</v>
      </c>
      <c r="BC98" s="152" t="str">
        <f t="shared" si="9"/>
        <v>Column1.y</v>
      </c>
    </row>
    <row r="99">
      <c r="A99" s="152">
        <v>1.45773E9</v>
      </c>
      <c r="B99" s="152">
        <v>104217.2876</v>
      </c>
      <c r="D99" s="153">
        <f>IFERROR(__xludf.DUMMYFUNCTION("TO_DATE(INT((E99/(60*60*24))+""1/1/1970""))"),42487.0)</f>
        <v>42487</v>
      </c>
      <c r="E99" s="156">
        <v>1.4617296E9</v>
      </c>
      <c r="F99" s="156">
        <v>98325.8337</v>
      </c>
      <c r="H99" s="153">
        <f>IFERROR(__xludf.DUMMYFUNCTION("TO_DATE(INT((I99/(60*60*24))+""1/1/1970""))"),42487.0)</f>
        <v>42487</v>
      </c>
      <c r="I99" s="156">
        <v>1.4617296E9</v>
      </c>
      <c r="J99" s="156">
        <v>93828.6931</v>
      </c>
      <c r="L99" s="154">
        <v>42506.0</v>
      </c>
      <c r="M99" s="155">
        <v>102934.17</v>
      </c>
      <c r="O99" s="153">
        <f>IFERROR(__xludf.DUMMYFUNCTION("TO_DATE(INT((P99/(60*60*24))+""1/1/1970""))"),42472.0)</f>
        <v>42472</v>
      </c>
      <c r="P99" s="13">
        <v>1.4604696E9</v>
      </c>
      <c r="Q99" s="13">
        <v>25156.8758</v>
      </c>
      <c r="S99" s="153">
        <f>IFERROR(__xludf.DUMMYFUNCTION("TO_DATE(INT((T99/(60*60*24))+""1/1/1970""))"),42487.0)</f>
        <v>42487</v>
      </c>
      <c r="T99" s="156">
        <v>1.4617296E9</v>
      </c>
      <c r="U99" s="156">
        <v>111895.3045</v>
      </c>
      <c r="W99" s="153">
        <f>IFERROR(__xludf.DUMMYFUNCTION("TO_DATE(INT((X99/(60*60*24))+""1/1/1970""))"),42482.0)</f>
        <v>42482</v>
      </c>
      <c r="X99" s="156">
        <v>1.4613336E9</v>
      </c>
      <c r="Y99" s="156">
        <v>9948.9193</v>
      </c>
      <c r="AA99" s="153">
        <f>IFERROR(__xludf.DUMMYFUNCTION("TO_DATE(INT((AB99/(60*60*24))+""1/1/1970""))"),42482.0)</f>
        <v>42482</v>
      </c>
      <c r="AB99" s="152">
        <v>1.4612868E9</v>
      </c>
      <c r="AC99" s="152">
        <v>106599.363</v>
      </c>
      <c r="AE99" s="153">
        <f>IFERROR(__xludf.DUMMYFUNCTION("TO_DATE(INT((AF99/(60*60*24))+""1/1/1970""))"),42467.0)</f>
        <v>42467</v>
      </c>
      <c r="AF99" s="152">
        <v>1.459998E9</v>
      </c>
      <c r="AG99" s="152">
        <v>104550.9613</v>
      </c>
      <c r="AH99" s="153">
        <f>IFERROR(__xludf.DUMMYFUNCTION("TO_DATE(INT((AI99/(60*60*24))+""1/1/1970""))"),43581.0)</f>
        <v>43581</v>
      </c>
      <c r="AI99" s="156">
        <v>1.5562512E9</v>
      </c>
      <c r="AJ99" s="156">
        <v>106937.9709</v>
      </c>
      <c r="AK99" s="153">
        <f>IFERROR(__xludf.DUMMYFUNCTION("TO_DATE(INT((AL99/(60*60*24))+""1/1/1970""))"),43581.0)</f>
        <v>43581</v>
      </c>
      <c r="AL99" s="156">
        <v>1.5562512E9</v>
      </c>
      <c r="AM99" s="156">
        <v>102421.09</v>
      </c>
      <c r="AN99" s="153">
        <f>IFERROR(__xludf.DUMMYFUNCTION("TO_DATE(INT((AO99/(60*60*24))+""1/1/1970""))"),43562.0)</f>
        <v>43562</v>
      </c>
      <c r="AO99" s="152">
        <v>1.554605023E9</v>
      </c>
      <c r="AP99" s="152">
        <v>109068.8598</v>
      </c>
      <c r="AQ99" s="153">
        <f>IFERROR(__xludf.DUMMYFUNCTION("TO_DATE(INT((AR99/(60*60*24))+""1/1/1970""))"),42487.0)</f>
        <v>42487</v>
      </c>
      <c r="AR99" s="156">
        <v>1.4617296E9</v>
      </c>
      <c r="AS99" s="156">
        <v>98325.8337</v>
      </c>
      <c r="AT99" s="156">
        <v>93828.6931</v>
      </c>
      <c r="AU99" s="152">
        <f t="shared" si="1"/>
        <v>105795.67</v>
      </c>
      <c r="AV99" s="152">
        <f t="shared" si="2"/>
        <v>24736.6317</v>
      </c>
      <c r="AW99" s="152">
        <f t="shared" si="3"/>
        <v>111895.3045</v>
      </c>
      <c r="AX99" s="152">
        <f t="shared" si="4"/>
        <v>9981.6846</v>
      </c>
      <c r="AY99" s="152">
        <f t="shared" si="5"/>
        <v>106560.7901</v>
      </c>
      <c r="AZ99" s="152">
        <f t="shared" si="6"/>
        <v>103595.7535</v>
      </c>
      <c r="BA99" s="152" t="str">
        <f t="shared" si="7"/>
        <v>Column1.y</v>
      </c>
      <c r="BB99" s="152" t="str">
        <f t="shared" si="8"/>
        <v>Column1.y</v>
      </c>
      <c r="BC99" s="152" t="str">
        <f t="shared" si="9"/>
        <v>Column1.y</v>
      </c>
    </row>
    <row r="100">
      <c r="A100" s="156">
        <v>1.45796226E9</v>
      </c>
      <c r="B100" s="156">
        <v>103940.7265</v>
      </c>
      <c r="D100" s="153">
        <f>IFERROR(__xludf.DUMMYFUNCTION("TO_DATE(INT((E100/(60*60*24))+""1/1/1970""))"),42488.0)</f>
        <v>42488</v>
      </c>
      <c r="E100" s="152">
        <v>1.461816E9</v>
      </c>
      <c r="F100" s="152">
        <v>98325.8337</v>
      </c>
      <c r="H100" s="153">
        <f>IFERROR(__xludf.DUMMYFUNCTION("TO_DATE(INT((I100/(60*60*24))+""1/1/1970""))"),42488.0)</f>
        <v>42488</v>
      </c>
      <c r="I100" s="152">
        <v>1.461816E9</v>
      </c>
      <c r="J100" s="152">
        <v>92935.8992</v>
      </c>
      <c r="L100" s="154">
        <v>42507.0</v>
      </c>
      <c r="M100" s="155">
        <v>104214.57</v>
      </c>
      <c r="O100" s="153">
        <f>IFERROR(__xludf.DUMMYFUNCTION("TO_DATE(INT((P100/(60*60*24))+""1/1/1970""))"),42473.0)</f>
        <v>42473</v>
      </c>
      <c r="P100" s="13">
        <v>1.460556E9</v>
      </c>
      <c r="Q100" s="13">
        <v>25088.0543</v>
      </c>
      <c r="S100" s="153">
        <f>IFERROR(__xludf.DUMMYFUNCTION("TO_DATE(INT((T100/(60*60*24))+""1/1/1970""))"),42488.0)</f>
        <v>42488</v>
      </c>
      <c r="T100" s="152">
        <v>1.461816E9</v>
      </c>
      <c r="U100" s="152">
        <v>112086.6407</v>
      </c>
      <c r="W100" s="153">
        <f>IFERROR(__xludf.DUMMYFUNCTION("TO_DATE(INT((X100/(60*60*24))+""1/1/1970""))"),42483.0)</f>
        <v>42483</v>
      </c>
      <c r="X100" s="156">
        <v>1.4613696E9</v>
      </c>
      <c r="Y100" s="156">
        <v>9975.6361</v>
      </c>
      <c r="AA100" s="153">
        <f>IFERROR(__xludf.DUMMYFUNCTION("TO_DATE(INT((AB100/(60*60*24))+""1/1/1970""))"),42484.0)</f>
        <v>42484</v>
      </c>
      <c r="AB100" s="156">
        <v>1.4615352E9</v>
      </c>
      <c r="AC100" s="156">
        <v>106522.4982</v>
      </c>
      <c r="AE100" s="153">
        <f>IFERROR(__xludf.DUMMYFUNCTION("TO_DATE(INT((AF100/(60*60*24))+""1/1/1970""))"),42468.0)</f>
        <v>42468</v>
      </c>
      <c r="AF100" s="156">
        <v>1.4600772E9</v>
      </c>
      <c r="AG100" s="156">
        <v>104244.453</v>
      </c>
      <c r="AH100" s="153">
        <f>IFERROR(__xludf.DUMMYFUNCTION("TO_DATE(INT((AI100/(60*60*24))+""1/1/1970""))"),43582.0)</f>
        <v>43582</v>
      </c>
      <c r="AI100" s="156">
        <v>1.5563376E9</v>
      </c>
      <c r="AJ100" s="156">
        <v>106380.4485</v>
      </c>
      <c r="AK100" s="153">
        <f>IFERROR(__xludf.DUMMYFUNCTION("TO_DATE(INT((AL100/(60*60*24))+""1/1/1970""))"),43582.0)</f>
        <v>43582</v>
      </c>
      <c r="AL100" s="156">
        <v>1.5563376E9</v>
      </c>
      <c r="AM100" s="156">
        <v>102407.29</v>
      </c>
      <c r="AN100" s="153">
        <f>IFERROR(__xludf.DUMMYFUNCTION("TO_DATE(INT((AO100/(60*60*24))+""1/1/1970""))"),43563.0)</f>
        <v>43563</v>
      </c>
      <c r="AO100" s="152">
        <v>1.554687594E9</v>
      </c>
      <c r="AP100" s="152">
        <v>109068.8598</v>
      </c>
      <c r="AQ100" s="153">
        <f>IFERROR(__xludf.DUMMYFUNCTION("TO_DATE(INT((AR100/(60*60*24))+""1/1/1970""))"),42488.0)</f>
        <v>42488</v>
      </c>
      <c r="AR100" s="152">
        <v>1.461816E9</v>
      </c>
      <c r="AS100" s="152">
        <v>98325.8337</v>
      </c>
      <c r="AT100" s="152">
        <v>92935.8992</v>
      </c>
      <c r="AU100" s="152">
        <f t="shared" si="1"/>
        <v>104951.77</v>
      </c>
      <c r="AV100" s="152">
        <f t="shared" si="2"/>
        <v>24691.8348</v>
      </c>
      <c r="AW100" s="152">
        <f t="shared" si="3"/>
        <v>112086.6407</v>
      </c>
      <c r="AX100" s="152">
        <f t="shared" si="4"/>
        <v>10004.4624</v>
      </c>
      <c r="AY100" s="152">
        <f t="shared" si="5"/>
        <v>106544.6486</v>
      </c>
      <c r="AZ100" s="152">
        <f t="shared" si="6"/>
        <v>103874.8132</v>
      </c>
      <c r="BA100" s="152" t="str">
        <f t="shared" si="7"/>
        <v>Column1.y</v>
      </c>
      <c r="BB100" s="152" t="str">
        <f t="shared" si="8"/>
        <v>Column1.y</v>
      </c>
      <c r="BC100" s="152" t="str">
        <f t="shared" si="9"/>
        <v>Column1.y</v>
      </c>
    </row>
    <row r="101">
      <c r="A101" s="152">
        <v>1.4579856E9</v>
      </c>
      <c r="B101" s="152">
        <v>104099.4931</v>
      </c>
      <c r="D101" s="153">
        <f>IFERROR(__xludf.DUMMYFUNCTION("TO_DATE(INT((E101/(60*60*24))+""1/1/1970""))"),42489.0)</f>
        <v>42489</v>
      </c>
      <c r="E101" s="156">
        <v>1.4619024E9</v>
      </c>
      <c r="F101" s="156">
        <v>98325.8337</v>
      </c>
      <c r="H101" s="153">
        <f>IFERROR(__xludf.DUMMYFUNCTION("TO_DATE(INT((I101/(60*60*24))+""1/1/1970""))"),42489.0)</f>
        <v>42489</v>
      </c>
      <c r="I101" s="156">
        <v>1.4619024E9</v>
      </c>
      <c r="J101" s="156">
        <v>92996.9346</v>
      </c>
      <c r="L101" s="154">
        <v>42508.0</v>
      </c>
      <c r="M101" s="155">
        <v>102914.77</v>
      </c>
      <c r="O101" s="153">
        <f>IFERROR(__xludf.DUMMYFUNCTION("TO_DATE(INT((P101/(60*60*24))+""1/1/1970""))"),42474.0)</f>
        <v>42474</v>
      </c>
      <c r="P101" s="13">
        <v>1.4606424E9</v>
      </c>
      <c r="Q101" s="13">
        <v>25050.6184</v>
      </c>
      <c r="S101" s="153">
        <f>IFERROR(__xludf.DUMMYFUNCTION("TO_DATE(INT((T101/(60*60*24))+""1/1/1970""))"),42489.0)</f>
        <v>42489</v>
      </c>
      <c r="T101" s="156">
        <v>1.4619024E9</v>
      </c>
      <c r="U101" s="156">
        <v>111082.6355</v>
      </c>
      <c r="W101" s="153">
        <f>IFERROR(__xludf.DUMMYFUNCTION("TO_DATE(INT((X101/(60*60*24))+""1/1/1970""))"),42485.0)</f>
        <v>42485</v>
      </c>
      <c r="X101" s="152">
        <v>1.4615424E9</v>
      </c>
      <c r="Y101" s="152">
        <v>9975.78</v>
      </c>
      <c r="AA101" s="153">
        <f>IFERROR(__xludf.DUMMYFUNCTION("TO_DATE(INT((AB101/(60*60*24))+""1/1/1970""))"),42485.0)</f>
        <v>42485</v>
      </c>
      <c r="AB101" s="156">
        <v>1.4615748E9</v>
      </c>
      <c r="AC101" s="156">
        <v>106538.4061</v>
      </c>
      <c r="AE101" s="153">
        <f>IFERROR(__xludf.DUMMYFUNCTION("TO_DATE(INT((AF101/(60*60*24))+""1/1/1970""))"),42469.0)</f>
        <v>42469</v>
      </c>
      <c r="AF101" s="152">
        <v>1.46016E9</v>
      </c>
      <c r="AG101" s="152">
        <v>104528.0876</v>
      </c>
      <c r="AH101" s="153">
        <f>IFERROR(__xludf.DUMMYFUNCTION("TO_DATE(INT((AI101/(60*60*24))+""1/1/1970""))"),43584.0)</f>
        <v>43584</v>
      </c>
      <c r="AI101" s="152">
        <v>1.5565464E9</v>
      </c>
      <c r="AJ101" s="152">
        <v>106538.7895</v>
      </c>
      <c r="AK101" s="153">
        <f>IFERROR(__xludf.DUMMYFUNCTION("TO_DATE(INT((AL101/(60*60*24))+""1/1/1970""))"),43584.0)</f>
        <v>43584</v>
      </c>
      <c r="AL101" s="152">
        <v>1.5565464E9</v>
      </c>
      <c r="AM101" s="152">
        <v>102407.29</v>
      </c>
      <c r="AN101" s="153">
        <f>IFERROR(__xludf.DUMMYFUNCTION("TO_DATE(INT((AO101/(60*60*24))+""1/1/1970""))"),43564.0)</f>
        <v>43564</v>
      </c>
      <c r="AO101" s="156">
        <v>1.554783613E9</v>
      </c>
      <c r="AP101" s="156">
        <v>109098.5498</v>
      </c>
      <c r="AQ101" s="153">
        <f>IFERROR(__xludf.DUMMYFUNCTION("TO_DATE(INT((AR101/(60*60*24))+""1/1/1970""))"),42489.0)</f>
        <v>42489</v>
      </c>
      <c r="AR101" s="156">
        <v>1.4619024E9</v>
      </c>
      <c r="AS101" s="156">
        <v>98325.8337</v>
      </c>
      <c r="AT101" s="156">
        <v>92996.9346</v>
      </c>
      <c r="AU101" s="152">
        <f t="shared" si="1"/>
        <v>103690.77</v>
      </c>
      <c r="AV101" s="152">
        <f t="shared" si="2"/>
        <v>25060.6542</v>
      </c>
      <c r="AW101" s="152">
        <f t="shared" si="3"/>
        <v>111082.6355</v>
      </c>
      <c r="AX101" s="152">
        <f t="shared" si="4"/>
        <v>9979.0016</v>
      </c>
      <c r="AY101" s="152">
        <f t="shared" si="5"/>
        <v>106698.303</v>
      </c>
      <c r="AZ101" s="152">
        <f t="shared" si="6"/>
        <v>104156.1604</v>
      </c>
      <c r="BA101" s="152" t="str">
        <f t="shared" si="7"/>
        <v>Column1.y</v>
      </c>
      <c r="BB101" s="152" t="str">
        <f t="shared" si="8"/>
        <v>Column1.y</v>
      </c>
      <c r="BC101" s="152" t="str">
        <f t="shared" si="9"/>
        <v>Column1.y</v>
      </c>
    </row>
    <row r="102">
      <c r="A102" s="156">
        <v>1.45804866E9</v>
      </c>
      <c r="B102" s="156">
        <v>103495.1558</v>
      </c>
      <c r="D102" s="153">
        <f>IFERROR(__xludf.DUMMYFUNCTION("TO_DATE(INT((E102/(60*60*24))+""1/1/1970""))"),42490.0)</f>
        <v>42490</v>
      </c>
      <c r="E102" s="152">
        <v>1.4619888E9</v>
      </c>
      <c r="F102" s="152">
        <v>98325.8337</v>
      </c>
      <c r="H102" s="153">
        <f>IFERROR(__xludf.DUMMYFUNCTION("TO_DATE(INT((I102/(60*60*24))+""1/1/1970""))"),42490.0)</f>
        <v>42490</v>
      </c>
      <c r="I102" s="152">
        <v>1.4619888E9</v>
      </c>
      <c r="J102" s="152">
        <v>92745.0226</v>
      </c>
      <c r="L102" s="154">
        <v>42509.0</v>
      </c>
      <c r="M102" s="155">
        <v>103283.37</v>
      </c>
      <c r="O102" s="153">
        <f>IFERROR(__xludf.DUMMYFUNCTION("TO_DATE(INT((P102/(60*60*24))+""1/1/1970""))"),42475.0)</f>
        <v>42475</v>
      </c>
      <c r="P102" s="13">
        <v>1.4607288E9</v>
      </c>
      <c r="Q102" s="13">
        <v>25085.165</v>
      </c>
      <c r="S102" s="153">
        <f>IFERROR(__xludf.DUMMYFUNCTION("TO_DATE(INT((T102/(60*60*24))+""1/1/1970""))"),42490.0)</f>
        <v>42490</v>
      </c>
      <c r="T102" s="152">
        <v>1.4619888E9</v>
      </c>
      <c r="U102" s="152">
        <v>110461.1915</v>
      </c>
      <c r="W102" s="153">
        <f>IFERROR(__xludf.DUMMYFUNCTION("TO_DATE(INT((X102/(60*60*24))+""1/1/1970""))"),42486.0)</f>
        <v>42486</v>
      </c>
      <c r="X102" s="156">
        <v>1.4616792E9</v>
      </c>
      <c r="Y102" s="156">
        <v>9974.8364</v>
      </c>
      <c r="AA102" s="153">
        <f>IFERROR(__xludf.DUMMYFUNCTION("TO_DATE(INT((AB102/(60*60*24))+""1/1/1970""))"),42486.0)</f>
        <v>42486</v>
      </c>
      <c r="AB102" s="152">
        <v>1.461654E9</v>
      </c>
      <c r="AC102" s="152">
        <v>106554.0629</v>
      </c>
      <c r="AE102" s="153">
        <f>IFERROR(__xludf.DUMMYFUNCTION("TO_DATE(INT((AF102/(60*60*24))+""1/1/1970""))"),42470.0)</f>
        <v>42470</v>
      </c>
      <c r="AF102" s="156">
        <v>1.4603256E9</v>
      </c>
      <c r="AG102" s="156">
        <v>104528.0876</v>
      </c>
      <c r="AH102" s="153">
        <f>IFERROR(__xludf.DUMMYFUNCTION("TO_DATE(INT((AI102/(60*60*24))+""1/1/1970""))"),43585.0)</f>
        <v>43585</v>
      </c>
      <c r="AI102" s="156">
        <v>1.5565968E9</v>
      </c>
      <c r="AJ102" s="156">
        <v>107088.8449</v>
      </c>
      <c r="AK102" s="153">
        <f>IFERROR(__xludf.DUMMYFUNCTION("TO_DATE(INT((AL102/(60*60*24))+""1/1/1970""))"),43585.0)</f>
        <v>43585</v>
      </c>
      <c r="AL102" s="156">
        <v>1.5565968E9</v>
      </c>
      <c r="AM102" s="156">
        <v>102435.58</v>
      </c>
      <c r="AN102" s="153">
        <f>IFERROR(__xludf.DUMMYFUNCTION("TO_DATE(INT((AO102/(60*60*24))+""1/1/1970""))"),43565.0)</f>
        <v>43565</v>
      </c>
      <c r="AO102" s="156">
        <v>1.554863147E9</v>
      </c>
      <c r="AP102" s="156">
        <v>108690.5298</v>
      </c>
      <c r="AQ102" s="153">
        <f>IFERROR(__xludf.DUMMYFUNCTION("TO_DATE(INT((AR102/(60*60*24))+""1/1/1970""))"),42490.0)</f>
        <v>42490</v>
      </c>
      <c r="AR102" s="152">
        <v>1.4619888E9</v>
      </c>
      <c r="AS102" s="152">
        <v>98325.8337</v>
      </c>
      <c r="AT102" s="152">
        <v>92745.0226</v>
      </c>
      <c r="AU102" s="152">
        <f t="shared" si="1"/>
        <v>103690.77</v>
      </c>
      <c r="AV102" s="152">
        <f t="shared" si="2"/>
        <v>25195.266</v>
      </c>
      <c r="AW102" s="152">
        <f t="shared" si="3"/>
        <v>110461.1915</v>
      </c>
      <c r="AX102" s="152">
        <f t="shared" si="4"/>
        <v>9964.6551</v>
      </c>
      <c r="AY102" s="152">
        <f t="shared" si="5"/>
        <v>106698.303</v>
      </c>
      <c r="AZ102" s="152">
        <f t="shared" si="6"/>
        <v>104993.7971</v>
      </c>
      <c r="BA102" s="152" t="str">
        <f t="shared" si="7"/>
        <v>Column1.y</v>
      </c>
      <c r="BB102" s="152" t="str">
        <f t="shared" si="8"/>
        <v>Column1.y</v>
      </c>
      <c r="BC102" s="152" t="str">
        <f t="shared" si="9"/>
        <v>Column1.y</v>
      </c>
    </row>
    <row r="103">
      <c r="A103" s="152">
        <v>1.458072E9</v>
      </c>
      <c r="B103" s="152">
        <v>103930.4835</v>
      </c>
      <c r="D103" s="153">
        <f>IFERROR(__xludf.DUMMYFUNCTION("TO_DATE(INT((E103/(60*60*24))+""1/1/1970""))"),42492.0)</f>
        <v>42492</v>
      </c>
      <c r="E103" s="156">
        <v>1.4621976E9</v>
      </c>
      <c r="F103" s="156">
        <v>98325.8337</v>
      </c>
      <c r="H103" s="153">
        <f>IFERROR(__xludf.DUMMYFUNCTION("TO_DATE(INT((I103/(60*60*24))+""1/1/1970""))"),42492.0)</f>
        <v>42492</v>
      </c>
      <c r="I103" s="156">
        <v>1.4621976E9</v>
      </c>
      <c r="J103" s="156">
        <v>92745.0226</v>
      </c>
      <c r="L103" s="154">
        <v>42510.0</v>
      </c>
      <c r="M103" s="155">
        <v>102749.87</v>
      </c>
      <c r="O103" s="153">
        <f>IFERROR(__xludf.DUMMYFUNCTION("TO_DATE(INT((P103/(60*60*24))+""1/1/1970""))"),42476.0)</f>
        <v>42476</v>
      </c>
      <c r="P103" s="13">
        <v>1.4607648E9</v>
      </c>
      <c r="Q103" s="13">
        <v>25171.2467</v>
      </c>
      <c r="S103" s="153">
        <f>IFERROR(__xludf.DUMMYFUNCTION("TO_DATE(INT((T103/(60*60*24))+""1/1/1970""))"),42492.0)</f>
        <v>42492</v>
      </c>
      <c r="T103" s="156">
        <v>1.4621616E9</v>
      </c>
      <c r="U103" s="156">
        <v>110461.1915</v>
      </c>
      <c r="W103" s="153">
        <f>IFERROR(__xludf.DUMMYFUNCTION("TO_DATE(INT((X103/(60*60*24))+""1/1/1970""))"),42487.0)</f>
        <v>42487</v>
      </c>
      <c r="X103" s="156">
        <v>1.4617656E9</v>
      </c>
      <c r="Y103" s="156">
        <v>9981.6846</v>
      </c>
      <c r="AA103" s="153">
        <f>IFERROR(__xludf.DUMMYFUNCTION("TO_DATE(INT((AB103/(60*60*24))+""1/1/1970""))"),42487.0)</f>
        <v>42487</v>
      </c>
      <c r="AB103" s="156">
        <v>1.4617332E9</v>
      </c>
      <c r="AC103" s="156">
        <v>106560.7901</v>
      </c>
      <c r="AE103" s="153">
        <f>IFERROR(__xludf.DUMMYFUNCTION("TO_DATE(INT((AF103/(60*60*24))+""1/1/1970""))"),42471.0)</f>
        <v>42471</v>
      </c>
      <c r="AF103" s="156">
        <v>1.4603652E9</v>
      </c>
      <c r="AG103" s="156">
        <v>104593.049</v>
      </c>
      <c r="AH103" s="153">
        <f>IFERROR(__xludf.DUMMYFUNCTION("TO_DATE(INT((AI103/(60*60*24))+""1/1/1970""))"),43586.0)</f>
        <v>43586</v>
      </c>
      <c r="AI103" s="156">
        <v>1.5566832E9</v>
      </c>
      <c r="AJ103" s="156">
        <v>107576.0398</v>
      </c>
      <c r="AK103" s="153">
        <f>IFERROR(__xludf.DUMMYFUNCTION("TO_DATE(INT((AL103/(60*60*24))+""1/1/1970""))"),43586.0)</f>
        <v>43586</v>
      </c>
      <c r="AL103" s="156">
        <v>1.5566832E9</v>
      </c>
      <c r="AM103" s="156">
        <v>102356.23</v>
      </c>
      <c r="AN103" s="153">
        <f>IFERROR(__xludf.DUMMYFUNCTION("TO_DATE(INT((AO103/(60*60*24))+""1/1/1970""))"),43566.0)</f>
        <v>43566</v>
      </c>
      <c r="AO103" s="156">
        <v>1.554942811E9</v>
      </c>
      <c r="AP103" s="156">
        <v>108571.8898</v>
      </c>
      <c r="AQ103" s="153">
        <f>IFERROR(__xludf.DUMMYFUNCTION("TO_DATE(INT((AR103/(60*60*24))+""1/1/1970""))"),42492.0)</f>
        <v>42492</v>
      </c>
      <c r="AR103" s="156">
        <v>1.4621976E9</v>
      </c>
      <c r="AS103" s="156">
        <v>98325.8337</v>
      </c>
      <c r="AT103" s="156">
        <v>92745.0226</v>
      </c>
      <c r="AU103" s="152">
        <f t="shared" si="1"/>
        <v>103147.57</v>
      </c>
      <c r="AV103" s="152">
        <f t="shared" si="2"/>
        <v>25174.4652</v>
      </c>
      <c r="AW103" s="152">
        <f t="shared" si="3"/>
        <v>110461.1915</v>
      </c>
      <c r="AX103" s="152">
        <f t="shared" si="4"/>
        <v>9964.0831</v>
      </c>
      <c r="AY103" s="152">
        <f t="shared" si="5"/>
        <v>106750.0649</v>
      </c>
      <c r="AZ103" s="152">
        <f t="shared" si="6"/>
        <v>105105.8785</v>
      </c>
      <c r="BA103" s="152" t="str">
        <f t="shared" si="7"/>
        <v>Column1.y</v>
      </c>
      <c r="BB103" s="152" t="str">
        <f t="shared" si="8"/>
        <v>Column1.y</v>
      </c>
      <c r="BC103" s="152" t="str">
        <f t="shared" si="9"/>
        <v>Column1.y</v>
      </c>
    </row>
    <row r="104">
      <c r="A104" s="156">
        <v>1.45813506E9</v>
      </c>
      <c r="B104" s="156">
        <v>103725.6234</v>
      </c>
      <c r="D104" s="153">
        <f>IFERROR(__xludf.DUMMYFUNCTION("TO_DATE(INT((E104/(60*60*24))+""1/1/1970""))"),42493.0)</f>
        <v>42493</v>
      </c>
      <c r="E104" s="156">
        <v>1.462248E9</v>
      </c>
      <c r="F104" s="156">
        <v>98325.8337</v>
      </c>
      <c r="H104" s="153">
        <f>IFERROR(__xludf.DUMMYFUNCTION("TO_DATE(INT((I104/(60*60*24))+""1/1/1970""))"),42493.0)</f>
        <v>42493</v>
      </c>
      <c r="I104" s="156">
        <v>1.462248E9</v>
      </c>
      <c r="J104" s="156">
        <v>92716.7172</v>
      </c>
      <c r="L104" s="154">
        <v>42513.0</v>
      </c>
      <c r="M104" s="155">
        <v>103875.07</v>
      </c>
      <c r="O104" s="153">
        <f>IFERROR(__xludf.DUMMYFUNCTION("TO_DATE(INT((P104/(60*60*24))+""1/1/1970""))"),42477.0)</f>
        <v>42477</v>
      </c>
      <c r="P104" s="13">
        <v>1.4608512E9</v>
      </c>
      <c r="Q104" s="13">
        <v>25171.2467</v>
      </c>
      <c r="S104" s="153">
        <f>IFERROR(__xludf.DUMMYFUNCTION("TO_DATE(INT((T104/(60*60*24))+""1/1/1970""))"),42493.0)</f>
        <v>42493</v>
      </c>
      <c r="T104" s="152">
        <v>1.462248E9</v>
      </c>
      <c r="U104" s="152">
        <v>110669.1308</v>
      </c>
      <c r="W104" s="153">
        <f>IFERROR(__xludf.DUMMYFUNCTION("TO_DATE(INT((X104/(60*60*24))+""1/1/1970""))"),42488.0)</f>
        <v>42488</v>
      </c>
      <c r="X104" s="156">
        <v>1.461852E9</v>
      </c>
      <c r="Y104" s="156">
        <v>10004.4624</v>
      </c>
      <c r="AA104" s="153">
        <f>IFERROR(__xludf.DUMMYFUNCTION("TO_DATE(INT((AB104/(60*60*24))+""1/1/1970""))"),42488.0)</f>
        <v>42488</v>
      </c>
      <c r="AB104" s="152">
        <v>1.4618124E9</v>
      </c>
      <c r="AC104" s="152">
        <v>106544.6486</v>
      </c>
      <c r="AE104" s="153">
        <f>IFERROR(__xludf.DUMMYFUNCTION("TO_DATE(INT((AF104/(60*60*24))+""1/1/1970""))"),42472.0)</f>
        <v>42472</v>
      </c>
      <c r="AF104" s="152">
        <v>1.4604444E9</v>
      </c>
      <c r="AG104" s="152">
        <v>104642.9138</v>
      </c>
      <c r="AH104" s="153">
        <f>IFERROR(__xludf.DUMMYFUNCTION("TO_DATE(INT((AI104/(60*60*24))+""1/1/1970""))"),43587.0)</f>
        <v>43587</v>
      </c>
      <c r="AI104" s="156">
        <v>1.5567696E9</v>
      </c>
      <c r="AJ104" s="156">
        <v>107051.92</v>
      </c>
      <c r="AK104" s="153">
        <f>IFERROR(__xludf.DUMMYFUNCTION("TO_DATE(INT((AL104/(60*60*24))+""1/1/1970""))"),43587.0)</f>
        <v>43587</v>
      </c>
      <c r="AL104" s="156">
        <v>1.5567696E9</v>
      </c>
      <c r="AM104" s="156">
        <v>102309.31</v>
      </c>
      <c r="AN104" s="153">
        <f>IFERROR(__xludf.DUMMYFUNCTION("TO_DATE(INT((AO104/(60*60*24))+""1/1/1970""))"),43567.0)</f>
        <v>43567</v>
      </c>
      <c r="AO104" s="152">
        <v>1.555038288E9</v>
      </c>
      <c r="AP104" s="152">
        <v>108277.8512</v>
      </c>
      <c r="AQ104" s="153">
        <f>IFERROR(__xludf.DUMMYFUNCTION("TO_DATE(INT((AR104/(60*60*24))+""1/1/1970""))"),42493.0)</f>
        <v>42493</v>
      </c>
      <c r="AR104" s="156">
        <v>1.462248E9</v>
      </c>
      <c r="AS104" s="156">
        <v>98325.8337</v>
      </c>
      <c r="AT104" s="156">
        <v>92716.7172</v>
      </c>
      <c r="AU104" s="152">
        <f t="shared" si="1"/>
        <v>104117.57</v>
      </c>
      <c r="AV104" s="152">
        <f t="shared" si="2"/>
        <v>25228.3056</v>
      </c>
      <c r="AW104" s="152">
        <f t="shared" si="3"/>
        <v>110669.1308</v>
      </c>
      <c r="AX104" s="152">
        <f t="shared" si="4"/>
        <v>9960.3972</v>
      </c>
      <c r="AY104" s="152">
        <f t="shared" si="5"/>
        <v>106796.3487</v>
      </c>
      <c r="AZ104" s="152">
        <f t="shared" si="6"/>
        <v>105677.7222</v>
      </c>
      <c r="BA104" s="152" t="str">
        <f t="shared" si="7"/>
        <v>Column1.y</v>
      </c>
      <c r="BB104" s="152" t="str">
        <f t="shared" si="8"/>
        <v>Column1.y</v>
      </c>
      <c r="BC104" s="152" t="str">
        <f t="shared" si="9"/>
        <v>Column1.y</v>
      </c>
    </row>
    <row r="105">
      <c r="A105" s="152">
        <v>1.4581584E9</v>
      </c>
      <c r="B105" s="152">
        <v>104539.9422</v>
      </c>
      <c r="D105" s="153">
        <f>IFERROR(__xludf.DUMMYFUNCTION("TO_DATE(INT((E105/(60*60*24))+""1/1/1970""))"),42494.0)</f>
        <v>42494</v>
      </c>
      <c r="E105" s="152">
        <v>1.4623344E9</v>
      </c>
      <c r="F105" s="152">
        <v>98325.8337</v>
      </c>
      <c r="H105" s="153">
        <f>IFERROR(__xludf.DUMMYFUNCTION("TO_DATE(INT((I105/(60*60*24))+""1/1/1970""))"),42494.0)</f>
        <v>42494</v>
      </c>
      <c r="I105" s="152">
        <v>1.4623344E9</v>
      </c>
      <c r="J105" s="152">
        <v>92228.629</v>
      </c>
      <c r="L105" s="154">
        <v>42514.0</v>
      </c>
      <c r="M105" s="155">
        <v>103739.27</v>
      </c>
      <c r="O105" s="153">
        <f>IFERROR(__xludf.DUMMYFUNCTION("TO_DATE(INT((P105/(60*60*24))+""1/1/1970""))"),42478.0)</f>
        <v>42478</v>
      </c>
      <c r="P105" s="13">
        <v>1.4609376E9</v>
      </c>
      <c r="Q105" s="13">
        <v>25253.9261</v>
      </c>
      <c r="S105" s="153">
        <f>IFERROR(__xludf.DUMMYFUNCTION("TO_DATE(INT((T105/(60*60*24))+""1/1/1970""))"),42494.0)</f>
        <v>42494</v>
      </c>
      <c r="T105" s="156">
        <v>1.4623344E9</v>
      </c>
      <c r="U105" s="156">
        <v>110312.8402</v>
      </c>
      <c r="W105" s="153">
        <f>IFERROR(__xludf.DUMMYFUNCTION("TO_DATE(INT((X105/(60*60*24))+""1/1/1970""))"),42489.0)</f>
        <v>42489</v>
      </c>
      <c r="X105" s="156">
        <v>1.4619384E9</v>
      </c>
      <c r="Y105" s="156">
        <v>9979.0016</v>
      </c>
      <c r="AA105" s="153">
        <f>IFERROR(__xludf.DUMMYFUNCTION("TO_DATE(INT((AB105/(60*60*24))+""1/1/1970""))"),42489.0)</f>
        <v>42489</v>
      </c>
      <c r="AB105" s="156">
        <v>1.4618916E9</v>
      </c>
      <c r="AC105" s="156">
        <v>106698.303</v>
      </c>
      <c r="AE105" s="153">
        <f>IFERROR(__xludf.DUMMYFUNCTION("TO_DATE(INT((AF105/(60*60*24))+""1/1/1970""))"),42473.0)</f>
        <v>42473</v>
      </c>
      <c r="AF105" s="156">
        <v>1.4605236E9</v>
      </c>
      <c r="AG105" s="156">
        <v>104393.5899</v>
      </c>
      <c r="AH105" s="153">
        <f>IFERROR(__xludf.DUMMYFUNCTION("TO_DATE(INT((AI105/(60*60*24))+""1/1/1970""))"),43588.0)</f>
        <v>43588</v>
      </c>
      <c r="AI105" s="156">
        <v>1.556856E9</v>
      </c>
      <c r="AJ105" s="156">
        <v>107133.3413</v>
      </c>
      <c r="AK105" s="153">
        <f>IFERROR(__xludf.DUMMYFUNCTION("TO_DATE(INT((AL105/(60*60*24))+""1/1/1970""))"),43588.0)</f>
        <v>43588</v>
      </c>
      <c r="AL105" s="156">
        <v>1.556856E9</v>
      </c>
      <c r="AM105" s="156">
        <v>102370.03</v>
      </c>
      <c r="AN105" s="153">
        <f>IFERROR(__xludf.DUMMYFUNCTION("TO_DATE(INT((AO105/(60*60*24))+""1/1/1970""))"),43568.0)</f>
        <v>43568</v>
      </c>
      <c r="AO105" s="152">
        <v>1.555117393E9</v>
      </c>
      <c r="AP105" s="152">
        <v>109906.0252</v>
      </c>
      <c r="AQ105" s="153">
        <f>IFERROR(__xludf.DUMMYFUNCTION("TO_DATE(INT((AR105/(60*60*24))+""1/1/1970""))"),42494.0)</f>
        <v>42494</v>
      </c>
      <c r="AR105" s="152">
        <v>1.4623344E9</v>
      </c>
      <c r="AS105" s="152">
        <v>98325.8337</v>
      </c>
      <c r="AT105" s="152">
        <v>92228.629</v>
      </c>
      <c r="AU105" s="152">
        <f t="shared" si="1"/>
        <v>103157.27</v>
      </c>
      <c r="AV105" s="152">
        <f t="shared" si="2"/>
        <v>25386.3889</v>
      </c>
      <c r="AW105" s="152">
        <f t="shared" si="3"/>
        <v>110312.8402</v>
      </c>
      <c r="AX105" s="152">
        <f t="shared" si="4"/>
        <v>9966.7181</v>
      </c>
      <c r="AY105" s="152">
        <f t="shared" si="5"/>
        <v>106690.1717</v>
      </c>
      <c r="AZ105" s="152">
        <f t="shared" si="6"/>
        <v>105472.316</v>
      </c>
      <c r="BA105" s="152" t="str">
        <f t="shared" si="7"/>
        <v>Column1.y</v>
      </c>
      <c r="BB105" s="152" t="str">
        <f t="shared" si="8"/>
        <v>Column1.y</v>
      </c>
      <c r="BC105" s="152" t="str">
        <f t="shared" si="9"/>
        <v>Column1.y</v>
      </c>
    </row>
    <row r="106">
      <c r="A106" s="156">
        <v>1.45822146E9</v>
      </c>
      <c r="B106" s="156">
        <v>104452.8767</v>
      </c>
      <c r="D106" s="153">
        <f>IFERROR(__xludf.DUMMYFUNCTION("TO_DATE(INT((E106/(60*60*24))+""1/1/1970""))"),42495.0)</f>
        <v>42495</v>
      </c>
      <c r="E106" s="156">
        <v>1.4624208E9</v>
      </c>
      <c r="F106" s="156">
        <v>98325.8337</v>
      </c>
      <c r="H106" s="153">
        <f>IFERROR(__xludf.DUMMYFUNCTION("TO_DATE(INT((I106/(60*60*24))+""1/1/1970""))"),42495.0)</f>
        <v>42495</v>
      </c>
      <c r="I106" s="156">
        <v>1.4624208E9</v>
      </c>
      <c r="J106" s="156">
        <v>91768.834</v>
      </c>
      <c r="L106" s="154">
        <v>42515.0</v>
      </c>
      <c r="M106" s="155">
        <v>105805.37</v>
      </c>
      <c r="O106" s="153">
        <f>IFERROR(__xludf.DUMMYFUNCTION("TO_DATE(INT((P106/(60*60*24))+""1/1/1970""))"),42479.0)</f>
        <v>42479</v>
      </c>
      <c r="P106" s="13">
        <v>1.4610744E9</v>
      </c>
      <c r="Q106" s="13">
        <v>25065.5265</v>
      </c>
      <c r="S106" s="153">
        <f>IFERROR(__xludf.DUMMYFUNCTION("TO_DATE(INT((T106/(60*60*24))+""1/1/1970""))"),42495.0)</f>
        <v>42495</v>
      </c>
      <c r="T106" s="152">
        <v>1.4624208E9</v>
      </c>
      <c r="U106" s="152">
        <v>110080.5604</v>
      </c>
      <c r="W106" s="153">
        <f>IFERROR(__xludf.DUMMYFUNCTION("TO_DATE(INT((X106/(60*60*24))+""1/1/1970""))"),42490.0)</f>
        <v>42490</v>
      </c>
      <c r="X106" s="156">
        <v>1.4619744E9</v>
      </c>
      <c r="Y106" s="156">
        <v>9964.6551</v>
      </c>
      <c r="AA106" s="153">
        <f>IFERROR(__xludf.DUMMYFUNCTION("TO_DATE(INT((AB106/(60*60*24))+""1/1/1970""))"),42491.0)</f>
        <v>42491</v>
      </c>
      <c r="AB106" s="152">
        <v>1.46214E9</v>
      </c>
      <c r="AC106" s="152">
        <v>106756.5914</v>
      </c>
      <c r="AE106" s="153">
        <f>IFERROR(__xludf.DUMMYFUNCTION("TO_DATE(INT((AF106/(60*60*24))+""1/1/1970""))"),42474.0)</f>
        <v>42474</v>
      </c>
      <c r="AF106" s="152">
        <v>1.4606028E9</v>
      </c>
      <c r="AG106" s="152">
        <v>103431.52</v>
      </c>
      <c r="AH106" s="153">
        <f>IFERROR(__xludf.DUMMYFUNCTION("TO_DATE(INT((AI106/(60*60*24))+""1/1/1970""))"),43589.0)</f>
        <v>43589</v>
      </c>
      <c r="AI106" s="156">
        <v>1.5569424E9</v>
      </c>
      <c r="AJ106" s="156">
        <v>107815.1906</v>
      </c>
      <c r="AK106" s="153">
        <f>IFERROR(__xludf.DUMMYFUNCTION("TO_DATE(INT((AL106/(60*60*24))+""1/1/1970""))"),43589.0)</f>
        <v>43589</v>
      </c>
      <c r="AL106" s="156">
        <v>1.5569424E9</v>
      </c>
      <c r="AM106" s="156">
        <v>102514.24</v>
      </c>
      <c r="AN106" s="153">
        <f>IFERROR(__xludf.DUMMYFUNCTION("TO_DATE(INT((AO106/(60*60*24))+""1/1/1970""))"),43569.0)</f>
        <v>43569</v>
      </c>
      <c r="AO106" s="152">
        <v>1.555200135E9</v>
      </c>
      <c r="AP106" s="152">
        <v>109906.0252</v>
      </c>
      <c r="AQ106" s="153">
        <f>IFERROR(__xludf.DUMMYFUNCTION("TO_DATE(INT((AR106/(60*60*24))+""1/1/1970""))"),42495.0)</f>
        <v>42495</v>
      </c>
      <c r="AR106" s="156">
        <v>1.4624208E9</v>
      </c>
      <c r="AS106" s="156">
        <v>98325.8337</v>
      </c>
      <c r="AT106" s="156">
        <v>91768.834</v>
      </c>
      <c r="AU106" s="152">
        <f t="shared" si="1"/>
        <v>102497.67</v>
      </c>
      <c r="AV106" s="152">
        <f t="shared" si="2"/>
        <v>25835.5717</v>
      </c>
      <c r="AW106" s="152">
        <f t="shared" si="3"/>
        <v>110080.5604</v>
      </c>
      <c r="AX106" s="152">
        <f t="shared" si="4"/>
        <v>9954.6278</v>
      </c>
      <c r="AY106" s="152">
        <f t="shared" si="5"/>
        <v>106663.4599</v>
      </c>
      <c r="AZ106" s="152">
        <f t="shared" si="6"/>
        <v>105378.991</v>
      </c>
      <c r="BA106" s="152" t="str">
        <f t="shared" si="7"/>
        <v>Column1.y</v>
      </c>
      <c r="BB106" s="152" t="str">
        <f t="shared" si="8"/>
        <v>Column1.y</v>
      </c>
      <c r="BC106" s="152" t="str">
        <f t="shared" si="9"/>
        <v>Column1.y</v>
      </c>
    </row>
    <row r="107">
      <c r="A107" s="152">
        <v>1.4582448E9</v>
      </c>
      <c r="B107" s="152">
        <v>105256.9525</v>
      </c>
      <c r="D107" s="153">
        <f>IFERROR(__xludf.DUMMYFUNCTION("TO_DATE(INT((E107/(60*60*24))+""1/1/1970""))"),42496.0)</f>
        <v>42496</v>
      </c>
      <c r="E107" s="152">
        <v>1.4625072E9</v>
      </c>
      <c r="F107" s="152">
        <v>98325.8337</v>
      </c>
      <c r="H107" s="153">
        <f>IFERROR(__xludf.DUMMYFUNCTION("TO_DATE(INT((I107/(60*60*24))+""1/1/1970""))"),42496.0)</f>
        <v>42496</v>
      </c>
      <c r="I107" s="152">
        <v>1.4625072E9</v>
      </c>
      <c r="J107" s="152">
        <v>90696.1185</v>
      </c>
      <c r="L107" s="154">
        <v>42516.0</v>
      </c>
      <c r="M107" s="155">
        <v>106561.97</v>
      </c>
      <c r="O107" s="153">
        <f>IFERROR(__xludf.DUMMYFUNCTION("TO_DATE(INT((P107/(60*60*24))+""1/1/1970""))"),42480.0)</f>
        <v>42480</v>
      </c>
      <c r="P107" s="13">
        <v>1.4611608E9</v>
      </c>
      <c r="Q107" s="13">
        <v>25009.5618</v>
      </c>
      <c r="S107" s="153">
        <f>IFERROR(__xludf.DUMMYFUNCTION("TO_DATE(INT((T107/(60*60*24))+""1/1/1970""))"),42496.0)</f>
        <v>42496</v>
      </c>
      <c r="T107" s="156">
        <v>1.4625072E9</v>
      </c>
      <c r="U107" s="156">
        <v>110230.7442</v>
      </c>
      <c r="W107" s="153">
        <f>IFERROR(__xludf.DUMMYFUNCTION("TO_DATE(INT((X107/(60*60*24))+""1/1/1970""))"),42492.0)</f>
        <v>42492</v>
      </c>
      <c r="X107" s="152">
        <v>1.4621472E9</v>
      </c>
      <c r="Y107" s="152">
        <v>9964.0831</v>
      </c>
      <c r="AA107" s="153">
        <f>IFERROR(__xludf.DUMMYFUNCTION("TO_DATE(INT((AB107/(60*60*24))+""1/1/1970""))"),42492.0)</f>
        <v>42492</v>
      </c>
      <c r="AB107" s="152">
        <v>1.4621796E9</v>
      </c>
      <c r="AC107" s="152">
        <v>106750.0649</v>
      </c>
      <c r="AE107" s="153">
        <f>IFERROR(__xludf.DUMMYFUNCTION("TO_DATE(INT((AF107/(60*60*24))+""1/1/1970""))"),42475.0)</f>
        <v>42475</v>
      </c>
      <c r="AF107" s="156">
        <v>1.460682E9</v>
      </c>
      <c r="AG107" s="156">
        <v>103314.4064</v>
      </c>
      <c r="AH107" s="153">
        <f>IFERROR(__xludf.DUMMYFUNCTION("TO_DATE(INT((AI107/(60*60*24))+""1/1/1970""))"),43591.0)</f>
        <v>43591</v>
      </c>
      <c r="AI107" s="152">
        <v>1.5571152E9</v>
      </c>
      <c r="AJ107" s="152">
        <v>107815.1906</v>
      </c>
      <c r="AK107" s="153">
        <f>IFERROR(__xludf.DUMMYFUNCTION("TO_DATE(INT((AL107/(60*60*24))+""1/1/1970""))"),43591.0)</f>
        <v>43591</v>
      </c>
      <c r="AL107" s="152">
        <v>1.5571512E9</v>
      </c>
      <c r="AM107" s="152">
        <v>102514.24</v>
      </c>
      <c r="AN107" s="153">
        <f>IFERROR(__xludf.DUMMYFUNCTION("TO_DATE(INT((AO107/(60*60*24))+""1/1/1970""))"),43570.0)</f>
        <v>43570</v>
      </c>
      <c r="AO107" s="156">
        <v>1.555298285E9</v>
      </c>
      <c r="AP107" s="156">
        <v>109906.0252</v>
      </c>
      <c r="AQ107" s="153">
        <f>IFERROR(__xludf.DUMMYFUNCTION("TO_DATE(INT((AR107/(60*60*24))+""1/1/1970""))"),42496.0)</f>
        <v>42496</v>
      </c>
      <c r="AR107" s="152">
        <v>1.4625072E9</v>
      </c>
      <c r="AS107" s="152">
        <v>98325.8337</v>
      </c>
      <c r="AT107" s="152">
        <v>90696.1185</v>
      </c>
      <c r="AU107" s="152">
        <f t="shared" si="1"/>
        <v>102468.57</v>
      </c>
      <c r="AV107" s="152">
        <f t="shared" si="2"/>
        <v>25667.0521</v>
      </c>
      <c r="AW107" s="152">
        <f t="shared" si="3"/>
        <v>110230.7442</v>
      </c>
      <c r="AX107" s="152">
        <f t="shared" si="4"/>
        <v>9953.4425</v>
      </c>
      <c r="AY107" s="152">
        <f t="shared" si="5"/>
        <v>106642.5466</v>
      </c>
      <c r="AZ107" s="152">
        <f t="shared" si="6"/>
        <v>104550.9613</v>
      </c>
      <c r="BA107" s="152" t="str">
        <f t="shared" si="7"/>
        <v>Column1.y</v>
      </c>
      <c r="BB107" s="152" t="str">
        <f t="shared" si="8"/>
        <v>Column1.y</v>
      </c>
      <c r="BC107" s="152" t="str">
        <f t="shared" si="9"/>
        <v>Column1.y</v>
      </c>
    </row>
    <row r="108">
      <c r="A108" s="156">
        <v>1.4582736E9</v>
      </c>
      <c r="B108" s="156">
        <v>105256.9525</v>
      </c>
      <c r="D108" s="153">
        <f>IFERROR(__xludf.DUMMYFUNCTION("TO_DATE(INT((E108/(60*60*24))+""1/1/1970""))"),42497.0)</f>
        <v>42497</v>
      </c>
      <c r="E108" s="156">
        <v>1.4625936E9</v>
      </c>
      <c r="F108" s="156">
        <v>98325.8337</v>
      </c>
      <c r="H108" s="153">
        <f>IFERROR(__xludf.DUMMYFUNCTION("TO_DATE(INT((I108/(60*60*24))+""1/1/1970""))"),42497.0)</f>
        <v>42497</v>
      </c>
      <c r="I108" s="156">
        <v>1.4625936E9</v>
      </c>
      <c r="J108" s="156">
        <v>90925.2269</v>
      </c>
      <c r="L108" s="154">
        <v>42517.0</v>
      </c>
      <c r="M108" s="155">
        <v>106872.37</v>
      </c>
      <c r="O108" s="153">
        <f>IFERROR(__xludf.DUMMYFUNCTION("TO_DATE(INT((P108/(60*60*24))+""1/1/1970""))"),42481.0)</f>
        <v>42481</v>
      </c>
      <c r="P108" s="13">
        <v>1.4612472E9</v>
      </c>
      <c r="Q108" s="13">
        <v>24848.7987</v>
      </c>
      <c r="S108" s="153">
        <f>IFERROR(__xludf.DUMMYFUNCTION("TO_DATE(INT((T108/(60*60*24))+""1/1/1970""))"),42497.0)</f>
        <v>42497</v>
      </c>
      <c r="T108" s="152">
        <v>1.4625936E9</v>
      </c>
      <c r="U108" s="152">
        <v>110120.9654</v>
      </c>
      <c r="W108" s="153">
        <f>IFERROR(__xludf.DUMMYFUNCTION("TO_DATE(INT((X108/(60*60*24))+""1/1/1970""))"),42493.0)</f>
        <v>42493</v>
      </c>
      <c r="X108" s="156">
        <v>1.462284E9</v>
      </c>
      <c r="Y108" s="156">
        <v>9960.3972</v>
      </c>
      <c r="AA108" s="153">
        <f>IFERROR(__xludf.DUMMYFUNCTION("TO_DATE(INT((AB108/(60*60*24))+""1/1/1970""))"),42493.0)</f>
        <v>42493</v>
      </c>
      <c r="AB108" s="156">
        <v>1.4622588E9</v>
      </c>
      <c r="AC108" s="156">
        <v>106796.3487</v>
      </c>
      <c r="AE108" s="153">
        <f>IFERROR(__xludf.DUMMYFUNCTION("TO_DATE(INT((AF108/(60*60*24))+""1/1/1970""))"),42476.0)</f>
        <v>42476</v>
      </c>
      <c r="AF108" s="152">
        <v>1.4607648E9</v>
      </c>
      <c r="AG108" s="152">
        <v>103481.3848</v>
      </c>
      <c r="AH108" s="153">
        <f>IFERROR(__xludf.DUMMYFUNCTION("TO_DATE(INT((AI108/(60*60*24))+""1/1/1970""))"),43592.0)</f>
        <v>43592</v>
      </c>
      <c r="AI108" s="152">
        <v>1.5572016E9</v>
      </c>
      <c r="AJ108" s="152">
        <v>106191.1387</v>
      </c>
      <c r="AK108" s="153">
        <f>IFERROR(__xludf.DUMMYFUNCTION("TO_DATE(INT((AL108/(60*60*24))+""1/1/1970""))"),43592.0)</f>
        <v>43592</v>
      </c>
      <c r="AL108" s="156">
        <v>1.5572016E9</v>
      </c>
      <c r="AM108" s="156">
        <v>102448.69</v>
      </c>
      <c r="AN108" s="153">
        <f>IFERROR(__xludf.DUMMYFUNCTION("TO_DATE(INT((AO108/(60*60*24))+""1/1/1970""))"),43571.0)</f>
        <v>43571</v>
      </c>
      <c r="AO108" s="156">
        <v>1.555377559E9</v>
      </c>
      <c r="AP108" s="156">
        <v>108850.4252</v>
      </c>
      <c r="AQ108" s="153">
        <f>IFERROR(__xludf.DUMMYFUNCTION("TO_DATE(INT((AR108/(60*60*24))+""1/1/1970""))"),42497.0)</f>
        <v>42497</v>
      </c>
      <c r="AR108" s="156">
        <v>1.4625936E9</v>
      </c>
      <c r="AS108" s="156">
        <v>98325.8337</v>
      </c>
      <c r="AT108" s="156">
        <v>90925.2269</v>
      </c>
      <c r="AU108" s="152">
        <f t="shared" si="1"/>
        <v>102468.57</v>
      </c>
      <c r="AV108" s="152">
        <f t="shared" si="2"/>
        <v>25691.6325</v>
      </c>
      <c r="AW108" s="152">
        <f t="shared" si="3"/>
        <v>110120.9654</v>
      </c>
      <c r="AX108" s="152">
        <f t="shared" si="4"/>
        <v>9952.834</v>
      </c>
      <c r="AY108" s="152">
        <f t="shared" si="5"/>
        <v>106642.5466</v>
      </c>
      <c r="AZ108" s="152">
        <f t="shared" si="6"/>
        <v>104587.5593</v>
      </c>
      <c r="BA108" s="152" t="str">
        <f t="shared" si="7"/>
        <v>Column1.y</v>
      </c>
      <c r="BB108" s="152" t="str">
        <f t="shared" si="8"/>
        <v>Column1.y</v>
      </c>
      <c r="BC108" s="152" t="str">
        <f t="shared" si="9"/>
        <v>Column1.y</v>
      </c>
    </row>
    <row r="109">
      <c r="A109" s="152">
        <v>1.45831308E9</v>
      </c>
      <c r="B109" s="152">
        <v>105622.4524</v>
      </c>
      <c r="D109" s="153">
        <f>IFERROR(__xludf.DUMMYFUNCTION("TO_DATE(INT((E109/(60*60*24))+""1/1/1970""))"),42499.0)</f>
        <v>42499</v>
      </c>
      <c r="E109" s="152">
        <v>1.4628024E9</v>
      </c>
      <c r="F109" s="152">
        <v>98325.8337</v>
      </c>
      <c r="H109" s="153">
        <f>IFERROR(__xludf.DUMMYFUNCTION("TO_DATE(INT((I109/(60*60*24))+""1/1/1970""))"),42499.0)</f>
        <v>42499</v>
      </c>
      <c r="I109" s="152">
        <v>1.4628024E9</v>
      </c>
      <c r="J109" s="152">
        <v>90925.2269</v>
      </c>
      <c r="L109" s="154">
        <v>42521.0</v>
      </c>
      <c r="M109" s="155">
        <v>107425.27</v>
      </c>
      <c r="O109" s="153">
        <f>IFERROR(__xludf.DUMMYFUNCTION("TO_DATE(INT((P109/(60*60*24))+""1/1/1970""))"),42482.0)</f>
        <v>42482</v>
      </c>
      <c r="P109" s="13">
        <v>1.4613336E9</v>
      </c>
      <c r="Q109" s="13">
        <v>24987.7213</v>
      </c>
      <c r="S109" s="153">
        <f>IFERROR(__xludf.DUMMYFUNCTION("TO_DATE(INT((T109/(60*60*24))+""1/1/1970""))"),42499.0)</f>
        <v>42499</v>
      </c>
      <c r="T109" s="156">
        <v>1.4628024E9</v>
      </c>
      <c r="U109" s="156">
        <v>110120.9654</v>
      </c>
      <c r="W109" s="153">
        <f>IFERROR(__xludf.DUMMYFUNCTION("TO_DATE(INT((X109/(60*60*24))+""1/1/1970""))"),42494.0)</f>
        <v>42494</v>
      </c>
      <c r="X109" s="156">
        <v>1.4623704E9</v>
      </c>
      <c r="Y109" s="156">
        <v>9966.7181</v>
      </c>
      <c r="AA109" s="153">
        <f>IFERROR(__xludf.DUMMYFUNCTION("TO_DATE(INT((AB109/(60*60*24))+""1/1/1970""))"),42494.0)</f>
        <v>42494</v>
      </c>
      <c r="AB109" s="152">
        <v>1.462338E9</v>
      </c>
      <c r="AC109" s="152">
        <v>106690.1717</v>
      </c>
      <c r="AE109" s="153">
        <f>IFERROR(__xludf.DUMMYFUNCTION("TO_DATE(INT((AF109/(60*60*24))+""1/1/1970""))"),42477.0)</f>
        <v>42477</v>
      </c>
      <c r="AF109" s="156">
        <v>1.4609304E9</v>
      </c>
      <c r="AG109" s="156">
        <v>103481.3848</v>
      </c>
      <c r="AH109" s="153">
        <f>IFERROR(__xludf.DUMMYFUNCTION("TO_DATE(INT((AI109/(60*60*24))+""1/1/1970""))"),43593.0)</f>
        <v>43593</v>
      </c>
      <c r="AI109" s="152">
        <v>1.557288E9</v>
      </c>
      <c r="AJ109" s="152">
        <v>103284.7464</v>
      </c>
      <c r="AK109" s="153">
        <f>IFERROR(__xludf.DUMMYFUNCTION("TO_DATE(INT((AL109/(60*60*24))+""1/1/1970""))"),43593.0)</f>
        <v>43593</v>
      </c>
      <c r="AL109" s="156">
        <v>1.557288E9</v>
      </c>
      <c r="AM109" s="156">
        <v>102192.7</v>
      </c>
      <c r="AN109" s="153">
        <f>IFERROR(__xludf.DUMMYFUNCTION("TO_DATE(INT((AO109/(60*60*24))+""1/1/1970""))"),43572.0)</f>
        <v>43572</v>
      </c>
      <c r="AO109" s="152">
        <v>1.55547307E9</v>
      </c>
      <c r="AP109" s="152">
        <v>109340.0052</v>
      </c>
      <c r="AQ109" s="153">
        <f>IFERROR(__xludf.DUMMYFUNCTION("TO_DATE(INT((AR109/(60*60*24))+""1/1/1970""))"),42499.0)</f>
        <v>42499</v>
      </c>
      <c r="AR109" s="152">
        <v>1.4628024E9</v>
      </c>
      <c r="AS109" s="152">
        <v>98325.8337</v>
      </c>
      <c r="AT109" s="152">
        <v>90925.2269</v>
      </c>
      <c r="AU109" s="152">
        <f t="shared" si="1"/>
        <v>103011.77</v>
      </c>
      <c r="AV109" s="152">
        <f t="shared" si="2"/>
        <v>25656.1931</v>
      </c>
      <c r="AW109" s="152">
        <f t="shared" si="3"/>
        <v>110120.9654</v>
      </c>
      <c r="AX109" s="152">
        <f t="shared" si="4"/>
        <v>9953.2431</v>
      </c>
      <c r="AY109" s="152">
        <f t="shared" si="5"/>
        <v>106608.7974</v>
      </c>
      <c r="AZ109" s="152">
        <f t="shared" si="6"/>
        <v>104415.5487</v>
      </c>
      <c r="BA109" s="152" t="str">
        <f t="shared" si="7"/>
        <v>Column1.y</v>
      </c>
      <c r="BB109" s="152" t="str">
        <f t="shared" si="8"/>
        <v>Column1.y</v>
      </c>
      <c r="BC109" s="152" t="str">
        <f t="shared" si="9"/>
        <v>Column1.y</v>
      </c>
    </row>
    <row r="110">
      <c r="A110" s="156">
        <v>1.4583312E9</v>
      </c>
      <c r="B110" s="156">
        <v>105658.4877</v>
      </c>
      <c r="D110" s="153">
        <f>IFERROR(__xludf.DUMMYFUNCTION("TO_DATE(INT((E110/(60*60*24))+""1/1/1970""))"),42500.0)</f>
        <v>42500</v>
      </c>
      <c r="E110" s="152">
        <v>1.4628528E9</v>
      </c>
      <c r="F110" s="152">
        <v>98325.8337</v>
      </c>
      <c r="H110" s="153">
        <f>IFERROR(__xludf.DUMMYFUNCTION("TO_DATE(INT((I110/(60*60*24))+""1/1/1970""))"),42500.0)</f>
        <v>42500</v>
      </c>
      <c r="I110" s="152">
        <v>1.4628528E9</v>
      </c>
      <c r="J110" s="152">
        <v>90690.3335</v>
      </c>
      <c r="L110" s="154">
        <v>42522.0</v>
      </c>
      <c r="M110" s="155">
        <v>107628.97</v>
      </c>
      <c r="O110" s="153">
        <f>IFERROR(__xludf.DUMMYFUNCTION("TO_DATE(INT((P110/(60*60*24))+""1/1/1970""))"),42483.0)</f>
        <v>42483</v>
      </c>
      <c r="P110" s="13">
        <v>1.4613696E9</v>
      </c>
      <c r="Q110" s="13">
        <v>24797.211</v>
      </c>
      <c r="S110" s="153">
        <f>IFERROR(__xludf.DUMMYFUNCTION("TO_DATE(INT((T110/(60*60*24))+""1/1/1970""))"),42500.0)</f>
        <v>42500</v>
      </c>
      <c r="T110" s="156">
        <v>1.4628528E9</v>
      </c>
      <c r="U110" s="156">
        <v>110132.6946</v>
      </c>
      <c r="W110" s="153">
        <f>IFERROR(__xludf.DUMMYFUNCTION("TO_DATE(INT((X110/(60*60*24))+""1/1/1970""))"),42495.0)</f>
        <v>42495</v>
      </c>
      <c r="X110" s="156">
        <v>1.4624568E9</v>
      </c>
      <c r="Y110" s="156">
        <v>9954.6278</v>
      </c>
      <c r="AA110" s="153">
        <f>IFERROR(__xludf.DUMMYFUNCTION("TO_DATE(INT((AB110/(60*60*24))+""1/1/1970""))"),42495.0)</f>
        <v>42495</v>
      </c>
      <c r="AB110" s="156">
        <v>1.4624172E9</v>
      </c>
      <c r="AC110" s="156">
        <v>106663.4599</v>
      </c>
      <c r="AE110" s="153">
        <f>IFERROR(__xludf.DUMMYFUNCTION("TO_DATE(INT((AF110/(60*60*24))+""1/1/1970""))"),42478.0)</f>
        <v>42478</v>
      </c>
      <c r="AF110" s="156">
        <v>1.46097E9</v>
      </c>
      <c r="AG110" s="156">
        <v>103610.8502</v>
      </c>
      <c r="AH110" s="153">
        <f>IFERROR(__xludf.DUMMYFUNCTION("TO_DATE(INT((AI110/(60*60*24))+""1/1/1970""))"),43594.0)</f>
        <v>43594</v>
      </c>
      <c r="AI110" s="152">
        <v>1.5573744E9</v>
      </c>
      <c r="AJ110" s="152">
        <v>103430.3977</v>
      </c>
      <c r="AK110" s="153">
        <f>IFERROR(__xludf.DUMMYFUNCTION("TO_DATE(INT((AL110/(60*60*24))+""1/1/1970""))"),43594.0)</f>
        <v>43594</v>
      </c>
      <c r="AL110" s="156">
        <v>1.5573744E9</v>
      </c>
      <c r="AM110" s="156">
        <v>102274.81</v>
      </c>
      <c r="AN110" s="153">
        <f>IFERROR(__xludf.DUMMYFUNCTION("TO_DATE(INT((AO110/(60*60*24))+""1/1/1970""))"),43573.0)</f>
        <v>43573</v>
      </c>
      <c r="AO110" s="152">
        <v>1.555552792E9</v>
      </c>
      <c r="AP110" s="152">
        <v>109677.5001</v>
      </c>
      <c r="AQ110" s="153">
        <f>IFERROR(__xludf.DUMMYFUNCTION("TO_DATE(INT((AR110/(60*60*24))+""1/1/1970""))"),42500.0)</f>
        <v>42500</v>
      </c>
      <c r="AR110" s="152">
        <v>1.4628528E9</v>
      </c>
      <c r="AS110" s="152">
        <v>98325.8337</v>
      </c>
      <c r="AT110" s="152">
        <v>90690.3335</v>
      </c>
      <c r="AU110" s="152">
        <f t="shared" si="1"/>
        <v>103302.77</v>
      </c>
      <c r="AV110" s="152">
        <f t="shared" si="2"/>
        <v>25609.8376</v>
      </c>
      <c r="AW110" s="152">
        <f t="shared" si="3"/>
        <v>110132.6946</v>
      </c>
      <c r="AX110" s="152">
        <f t="shared" si="4"/>
        <v>9970.2449</v>
      </c>
      <c r="AY110" s="152">
        <f t="shared" si="5"/>
        <v>106573.8564</v>
      </c>
      <c r="AZ110" s="152">
        <f t="shared" si="6"/>
        <v>104395.8773</v>
      </c>
      <c r="BA110" s="152" t="str">
        <f t="shared" si="7"/>
        <v>Column1.y</v>
      </c>
      <c r="BB110" s="152" t="str">
        <f t="shared" si="8"/>
        <v>Column1.y</v>
      </c>
      <c r="BC110" s="152" t="str">
        <f t="shared" si="9"/>
        <v>Column1.y</v>
      </c>
    </row>
    <row r="111">
      <c r="A111" s="152">
        <v>1.45856706E9</v>
      </c>
      <c r="B111" s="152">
        <v>105452.5719</v>
      </c>
      <c r="D111" s="153">
        <f>IFERROR(__xludf.DUMMYFUNCTION("TO_DATE(INT((E111/(60*60*24))+""1/1/1970""))"),42501.0)</f>
        <v>42501</v>
      </c>
      <c r="E111" s="156">
        <v>1.4629392E9</v>
      </c>
      <c r="F111" s="156">
        <v>98325.8337</v>
      </c>
      <c r="H111" s="153">
        <f>IFERROR(__xludf.DUMMYFUNCTION("TO_DATE(INT((I111/(60*60*24))+""1/1/1970""))"),42501.0)</f>
        <v>42501</v>
      </c>
      <c r="I111" s="156">
        <v>1.4629392E9</v>
      </c>
      <c r="J111" s="156">
        <v>90979.2426</v>
      </c>
      <c r="L111" s="154">
        <v>42523.0</v>
      </c>
      <c r="M111" s="155">
        <v>107638.67</v>
      </c>
      <c r="O111" s="153">
        <f>IFERROR(__xludf.DUMMYFUNCTION("TO_DATE(INT((P111/(60*60*24))+""1/1/1970""))"),42484.0)</f>
        <v>42484</v>
      </c>
      <c r="P111" s="13">
        <v>1.461456E9</v>
      </c>
      <c r="Q111" s="13">
        <v>24797.211</v>
      </c>
      <c r="S111" s="153">
        <f>IFERROR(__xludf.DUMMYFUNCTION("TO_DATE(INT((T111/(60*60*24))+""1/1/1970""))"),42501.0)</f>
        <v>42501</v>
      </c>
      <c r="T111" s="152">
        <v>1.4629392E9</v>
      </c>
      <c r="U111" s="152">
        <v>110653.2028</v>
      </c>
      <c r="W111" s="153">
        <f>IFERROR(__xludf.DUMMYFUNCTION("TO_DATE(INT((X111/(60*60*24))+""1/1/1970""))"),42496.0)</f>
        <v>42496</v>
      </c>
      <c r="X111" s="156">
        <v>1.4625432E9</v>
      </c>
      <c r="Y111" s="156">
        <v>9953.4425</v>
      </c>
      <c r="AA111" s="153">
        <f>IFERROR(__xludf.DUMMYFUNCTION("TO_DATE(INT((AB111/(60*60*24))+""1/1/1970""))"),42496.0)</f>
        <v>42496</v>
      </c>
      <c r="AB111" s="152">
        <v>1.4624964E9</v>
      </c>
      <c r="AC111" s="152">
        <v>106642.5466</v>
      </c>
      <c r="AE111" s="153">
        <f>IFERROR(__xludf.DUMMYFUNCTION("TO_DATE(INT((AF111/(60*60*24))+""1/1/1970""))"),42479.0)</f>
        <v>42479</v>
      </c>
      <c r="AF111" s="152">
        <v>1.4610492E9</v>
      </c>
      <c r="AG111" s="152">
        <v>103705.5475</v>
      </c>
      <c r="AH111" s="153">
        <f>IFERROR(__xludf.DUMMYFUNCTION("TO_DATE(INT((AI111/(60*60*24))+""1/1/1970""))"),43595.0)</f>
        <v>43595</v>
      </c>
      <c r="AI111" s="152">
        <v>1.5574608E9</v>
      </c>
      <c r="AJ111" s="152">
        <v>103220.2937</v>
      </c>
      <c r="AK111" s="153">
        <f>IFERROR(__xludf.DUMMYFUNCTION("TO_DATE(INT((AL111/(60*60*24))+""1/1/1970""))"),43595.0)</f>
        <v>43595</v>
      </c>
      <c r="AL111" s="156">
        <v>1.5574608E9</v>
      </c>
      <c r="AM111" s="156">
        <v>102174.07</v>
      </c>
      <c r="AN111" s="153">
        <f>IFERROR(__xludf.DUMMYFUNCTION("TO_DATE(INT((AO111/(60*60*24))+""1/1/1970""))"),43574.0)</f>
        <v>43574</v>
      </c>
      <c r="AO111" s="156">
        <v>1.555648069E9</v>
      </c>
      <c r="AP111" s="156">
        <v>109818.0246</v>
      </c>
      <c r="AQ111" s="153">
        <f>IFERROR(__xludf.DUMMYFUNCTION("TO_DATE(INT((AR111/(60*60*24))+""1/1/1970""))"),42501.0)</f>
        <v>42501</v>
      </c>
      <c r="AR111" s="156">
        <v>1.4629392E9</v>
      </c>
      <c r="AS111" s="156">
        <v>98325.8337</v>
      </c>
      <c r="AT111" s="156">
        <v>90979.2426</v>
      </c>
      <c r="AU111" s="152">
        <f t="shared" si="1"/>
        <v>104709.27</v>
      </c>
      <c r="AV111" s="152">
        <f t="shared" si="2"/>
        <v>25530.3284</v>
      </c>
      <c r="AW111" s="152">
        <f t="shared" si="3"/>
        <v>110653.2028</v>
      </c>
      <c r="AX111" s="152">
        <f t="shared" si="4"/>
        <v>9975.4625</v>
      </c>
      <c r="AY111" s="152">
        <f t="shared" si="5"/>
        <v>106570.6722</v>
      </c>
      <c r="AZ111" s="152">
        <f t="shared" si="6"/>
        <v>104303.4673</v>
      </c>
      <c r="BA111" s="152" t="str">
        <f t="shared" si="7"/>
        <v>Column1.y</v>
      </c>
      <c r="BB111" s="152" t="str">
        <f t="shared" si="8"/>
        <v>Column1.y</v>
      </c>
      <c r="BC111" s="152" t="str">
        <f t="shared" si="9"/>
        <v>Column1.y</v>
      </c>
    </row>
    <row r="112">
      <c r="A112" s="156">
        <v>1.4585904E9</v>
      </c>
      <c r="B112" s="156">
        <v>105746.0019</v>
      </c>
      <c r="D112" s="153">
        <f>IFERROR(__xludf.DUMMYFUNCTION("TO_DATE(INT((E112/(60*60*24))+""1/1/1970""))"),42502.0)</f>
        <v>42502</v>
      </c>
      <c r="E112" s="152">
        <v>1.4630256E9</v>
      </c>
      <c r="F112" s="152">
        <v>98325.8337</v>
      </c>
      <c r="H112" s="153">
        <f>IFERROR(__xludf.DUMMYFUNCTION("TO_DATE(INT((I112/(60*60*24))+""1/1/1970""))"),42502.0)</f>
        <v>42502</v>
      </c>
      <c r="I112" s="152">
        <v>1.4630256E9</v>
      </c>
      <c r="J112" s="152">
        <v>90972.9799</v>
      </c>
      <c r="L112" s="154">
        <v>42524.0</v>
      </c>
      <c r="M112" s="155">
        <v>107861.77</v>
      </c>
      <c r="O112" s="153">
        <f>IFERROR(__xludf.DUMMYFUNCTION("TO_DATE(INT((P112/(60*60*24))+""1/1/1970""))"),42485.0)</f>
        <v>42485</v>
      </c>
      <c r="P112" s="13">
        <v>1.4615424E9</v>
      </c>
      <c r="Q112" s="13">
        <v>24833.6605</v>
      </c>
      <c r="S112" s="153">
        <f>IFERROR(__xludf.DUMMYFUNCTION("TO_DATE(INT((T112/(60*60*24))+""1/1/1970""))"),42502.0)</f>
        <v>42502</v>
      </c>
      <c r="T112" s="156">
        <v>1.4630256E9</v>
      </c>
      <c r="U112" s="156">
        <v>110198.2899</v>
      </c>
      <c r="W112" s="153">
        <f>IFERROR(__xludf.DUMMYFUNCTION("TO_DATE(INT((X112/(60*60*24))+""1/1/1970""))"),42497.0)</f>
        <v>42497</v>
      </c>
      <c r="X112" s="156">
        <v>1.4625792E9</v>
      </c>
      <c r="Y112" s="156">
        <v>9952.834</v>
      </c>
      <c r="AA112" s="153">
        <f>IFERROR(__xludf.DUMMYFUNCTION("TO_DATE(INT((AB112/(60*60*24))+""1/1/1970""))"),42498.0)</f>
        <v>42498</v>
      </c>
      <c r="AB112" s="156">
        <v>1.4627448E9</v>
      </c>
      <c r="AC112" s="156">
        <v>106628.6206</v>
      </c>
      <c r="AE112" s="153">
        <f>IFERROR(__xludf.DUMMYFUNCTION("TO_DATE(INT((AF112/(60*60*24))+""1/1/1970""))"),42480.0)</f>
        <v>42480</v>
      </c>
      <c r="AF112" s="156">
        <v>1.4611284E9</v>
      </c>
      <c r="AG112" s="156">
        <v>104168.0547</v>
      </c>
      <c r="AH112" s="153">
        <f>IFERROR(__xludf.DUMMYFUNCTION("TO_DATE(INT((AI112/(60*60*24))+""1/1/1970""))"),43596.0)</f>
        <v>43596</v>
      </c>
      <c r="AI112" s="152">
        <v>1.5575472E9</v>
      </c>
      <c r="AJ112" s="152">
        <v>103871.9926</v>
      </c>
      <c r="AK112" s="153">
        <f>IFERROR(__xludf.DUMMYFUNCTION("TO_DATE(INT((AL112/(60*60*24))+""1/1/1970""))"),43596.0)</f>
        <v>43596</v>
      </c>
      <c r="AL112" s="156">
        <v>1.5575472E9</v>
      </c>
      <c r="AM112" s="156">
        <v>102172.0</v>
      </c>
      <c r="AN112" s="153">
        <f>IFERROR(__xludf.DUMMYFUNCTION("TO_DATE(INT((AO112/(60*60*24))+""1/1/1970""))"),43575.0)</f>
        <v>43575</v>
      </c>
      <c r="AO112" s="156">
        <v>1.555727679E9</v>
      </c>
      <c r="AP112" s="156">
        <v>109818.0246</v>
      </c>
      <c r="AQ112" s="153">
        <f>IFERROR(__xludf.DUMMYFUNCTION("TO_DATE(INT((AR112/(60*60*24))+""1/1/1970""))"),42502.0)</f>
        <v>42502</v>
      </c>
      <c r="AR112" s="152">
        <v>1.4630256E9</v>
      </c>
      <c r="AS112" s="152">
        <v>98325.8337</v>
      </c>
      <c r="AT112" s="152">
        <v>90972.9799</v>
      </c>
      <c r="AU112" s="152">
        <f t="shared" si="1"/>
        <v>103768.37</v>
      </c>
      <c r="AV112" s="152">
        <f t="shared" si="2"/>
        <v>25644.2351</v>
      </c>
      <c r="AW112" s="152">
        <f t="shared" si="3"/>
        <v>110198.2899</v>
      </c>
      <c r="AX112" s="152">
        <f t="shared" si="4"/>
        <v>9956.3281</v>
      </c>
      <c r="AY112" s="152">
        <f t="shared" si="5"/>
        <v>106596.5887</v>
      </c>
      <c r="AZ112" s="152">
        <f t="shared" si="6"/>
        <v>104768.7194</v>
      </c>
      <c r="BA112" s="152" t="str">
        <f t="shared" si="7"/>
        <v>Column1.y</v>
      </c>
      <c r="BB112" s="152" t="str">
        <f t="shared" si="8"/>
        <v>Column1.y</v>
      </c>
      <c r="BC112" s="152" t="str">
        <f t="shared" si="9"/>
        <v>Column1.y</v>
      </c>
    </row>
    <row r="113">
      <c r="A113" s="152">
        <v>1.45865346E9</v>
      </c>
      <c r="B113" s="152">
        <v>105267.2476</v>
      </c>
      <c r="D113" s="153">
        <f>IFERROR(__xludf.DUMMYFUNCTION("TO_DATE(INT((E113/(60*60*24))+""1/1/1970""))"),42503.0)</f>
        <v>42503</v>
      </c>
      <c r="E113" s="156">
        <v>1.463112E9</v>
      </c>
      <c r="F113" s="156">
        <v>98325.8337</v>
      </c>
      <c r="H113" s="153">
        <f>IFERROR(__xludf.DUMMYFUNCTION("TO_DATE(INT((I113/(60*60*24))+""1/1/1970""))"),42503.0)</f>
        <v>42503</v>
      </c>
      <c r="I113" s="156">
        <v>1.463112E9</v>
      </c>
      <c r="J113" s="156">
        <v>90319.5091</v>
      </c>
      <c r="L113" s="154">
        <v>42527.0</v>
      </c>
      <c r="M113" s="155">
        <v>107357.37</v>
      </c>
      <c r="O113" s="153">
        <f>IFERROR(__xludf.DUMMYFUNCTION("TO_DATE(INT((P113/(60*60*24))+""1/1/1970""))"),42486.0)</f>
        <v>42486</v>
      </c>
      <c r="P113" s="13">
        <v>1.4616792E9</v>
      </c>
      <c r="Q113" s="13">
        <v>24848.8095</v>
      </c>
      <c r="S113" s="153">
        <f>IFERROR(__xludf.DUMMYFUNCTION("TO_DATE(INT((T113/(60*60*24))+""1/1/1970""))"),42503.0)</f>
        <v>42503</v>
      </c>
      <c r="T113" s="152">
        <v>1.463112E9</v>
      </c>
      <c r="U113" s="152">
        <v>109981.5487</v>
      </c>
      <c r="W113" s="153">
        <f>IFERROR(__xludf.DUMMYFUNCTION("TO_DATE(INT((X113/(60*60*24))+""1/1/1970""))"),42499.0)</f>
        <v>42499</v>
      </c>
      <c r="X113" s="152">
        <v>1.462752E9</v>
      </c>
      <c r="Y113" s="152">
        <v>9953.2431</v>
      </c>
      <c r="AA113" s="153">
        <f>IFERROR(__xludf.DUMMYFUNCTION("TO_DATE(INT((AB113/(60*60*24))+""1/1/1970""))"),42499.0)</f>
        <v>42499</v>
      </c>
      <c r="AB113" s="156">
        <v>1.4627844E9</v>
      </c>
      <c r="AC113" s="156">
        <v>106608.7974</v>
      </c>
      <c r="AE113" s="153">
        <f>IFERROR(__xludf.DUMMYFUNCTION("TO_DATE(INT((AF113/(60*60*24))+""1/1/1970""))"),42481.0)</f>
        <v>42481</v>
      </c>
      <c r="AF113" s="152">
        <v>1.4612076E9</v>
      </c>
      <c r="AG113" s="152">
        <v>103653.8528</v>
      </c>
      <c r="AH113" s="153">
        <f>IFERROR(__xludf.DUMMYFUNCTION("TO_DATE(INT((AI113/(60*60*24))+""1/1/1970""))"),43598.0)</f>
        <v>43598</v>
      </c>
      <c r="AI113" s="156">
        <v>1.557756E9</v>
      </c>
      <c r="AJ113" s="156">
        <v>100480.6973</v>
      </c>
      <c r="AK113" s="153">
        <f>IFERROR(__xludf.DUMMYFUNCTION("TO_DATE(INT((AL113/(60*60*24))+""1/1/1970""))"),43598.0)</f>
        <v>43598</v>
      </c>
      <c r="AL113" s="152">
        <v>1.557756E9</v>
      </c>
      <c r="AM113" s="152">
        <v>102172.0</v>
      </c>
      <c r="AN113" s="153">
        <f>IFERROR(__xludf.DUMMYFUNCTION("TO_DATE(INT((AO113/(60*60*24))+""1/1/1970""))"),43576.0)</f>
        <v>43576</v>
      </c>
      <c r="AO113" s="156">
        <v>1.555807615E9</v>
      </c>
      <c r="AP113" s="156">
        <v>109818.0246</v>
      </c>
      <c r="AQ113" s="153">
        <f>IFERROR(__xludf.DUMMYFUNCTION("TO_DATE(INT((AR113/(60*60*24))+""1/1/1970""))"),42503.0)</f>
        <v>42503</v>
      </c>
      <c r="AR113" s="156">
        <v>1.463112E9</v>
      </c>
      <c r="AS113" s="156">
        <v>98325.8337</v>
      </c>
      <c r="AT113" s="156">
        <v>90319.5091</v>
      </c>
      <c r="AU113" s="152">
        <f t="shared" si="1"/>
        <v>103312.47</v>
      </c>
      <c r="AV113" s="152">
        <f t="shared" si="2"/>
        <v>25601.3224</v>
      </c>
      <c r="AW113" s="152">
        <f t="shared" si="3"/>
        <v>109981.5487</v>
      </c>
      <c r="AX113" s="152">
        <f t="shared" si="4"/>
        <v>9971.466</v>
      </c>
      <c r="AY113" s="152">
        <f t="shared" si="5"/>
        <v>106587.9555</v>
      </c>
      <c r="AZ113" s="152">
        <f t="shared" si="6"/>
        <v>104310.7869</v>
      </c>
      <c r="BA113" s="152" t="str">
        <f t="shared" si="7"/>
        <v>Column1.y</v>
      </c>
      <c r="BB113" s="152" t="str">
        <f t="shared" si="8"/>
        <v>Column1.y</v>
      </c>
      <c r="BC113" s="152" t="str">
        <f t="shared" si="9"/>
        <v>Column1.y</v>
      </c>
    </row>
    <row r="114">
      <c r="A114" s="156">
        <v>1.4586768E9</v>
      </c>
      <c r="B114" s="156">
        <v>105709.9667</v>
      </c>
      <c r="D114" s="153">
        <f>IFERROR(__xludf.DUMMYFUNCTION("TO_DATE(INT((E114/(60*60*24))+""1/1/1970""))"),42504.0)</f>
        <v>42504</v>
      </c>
      <c r="E114" s="152">
        <v>1.4631984E9</v>
      </c>
      <c r="F114" s="152">
        <v>98325.8337</v>
      </c>
      <c r="H114" s="153">
        <f>IFERROR(__xludf.DUMMYFUNCTION("TO_DATE(INT((I114/(60*60*24))+""1/1/1970""))"),42504.0)</f>
        <v>42504</v>
      </c>
      <c r="I114" s="152">
        <v>1.4631984E9</v>
      </c>
      <c r="J114" s="152">
        <v>90936.5189</v>
      </c>
      <c r="L114" s="154">
        <v>42528.0</v>
      </c>
      <c r="M114" s="155">
        <v>107745.37</v>
      </c>
      <c r="O114" s="153">
        <f>IFERROR(__xludf.DUMMYFUNCTION("TO_DATE(INT((P114/(60*60*24))+""1/1/1970""))"),42487.0)</f>
        <v>42487</v>
      </c>
      <c r="P114" s="13">
        <v>1.4617656E9</v>
      </c>
      <c r="Q114" s="13">
        <v>24736.6317</v>
      </c>
      <c r="S114" s="153">
        <f>IFERROR(__xludf.DUMMYFUNCTION("TO_DATE(INT((T114/(60*60*24))+""1/1/1970""))"),42504.0)</f>
        <v>42504</v>
      </c>
      <c r="T114" s="156">
        <v>1.4631984E9</v>
      </c>
      <c r="U114" s="156">
        <v>109804.1012</v>
      </c>
      <c r="W114" s="153">
        <f>IFERROR(__xludf.DUMMYFUNCTION("TO_DATE(INT((X114/(60*60*24))+""1/1/1970""))"),42500.0)</f>
        <v>42500</v>
      </c>
      <c r="X114" s="156">
        <v>1.4628888E9</v>
      </c>
      <c r="Y114" s="156">
        <v>9970.2449</v>
      </c>
      <c r="AA114" s="153">
        <f>IFERROR(__xludf.DUMMYFUNCTION("TO_DATE(INT((AB114/(60*60*24))+""1/1/1970""))"),42500.0)</f>
        <v>42500</v>
      </c>
      <c r="AB114" s="152">
        <v>1.4628636E9</v>
      </c>
      <c r="AC114" s="152">
        <v>106573.8564</v>
      </c>
      <c r="AE114" s="153">
        <f>IFERROR(__xludf.DUMMYFUNCTION("TO_DATE(INT((AF114/(60*60*24))+""1/1/1970""))"),42482.0)</f>
        <v>42482</v>
      </c>
      <c r="AF114" s="156">
        <v>1.4612868E9</v>
      </c>
      <c r="AG114" s="156">
        <v>103544.9738</v>
      </c>
      <c r="AH114" s="153">
        <f>IFERROR(__xludf.DUMMYFUNCTION("TO_DATE(INT((AI114/(60*60*24))+""1/1/1970""))"),43599.0)</f>
        <v>43599</v>
      </c>
      <c r="AI114" s="152">
        <v>1.5578064E9</v>
      </c>
      <c r="AJ114" s="152">
        <v>99787.5052</v>
      </c>
      <c r="AK114" s="153">
        <f>IFERROR(__xludf.DUMMYFUNCTION("TO_DATE(INT((AL114/(60*60*24))+""1/1/1970""))"),43599.0)</f>
        <v>43599</v>
      </c>
      <c r="AL114" s="156">
        <v>1.5578064E9</v>
      </c>
      <c r="AM114" s="156">
        <v>101750.41</v>
      </c>
      <c r="AN114" s="153">
        <f>IFERROR(__xludf.DUMMYFUNCTION("TO_DATE(INT((AO114/(60*60*24))+""1/1/1970""))"),43577.0)</f>
        <v>43577</v>
      </c>
      <c r="AO114" s="152">
        <v>1.555904591E9</v>
      </c>
      <c r="AP114" s="152">
        <v>109818.0246</v>
      </c>
      <c r="AQ114" s="153">
        <f>IFERROR(__xludf.DUMMYFUNCTION("TO_DATE(INT((AR114/(60*60*24))+""1/1/1970""))"),42504.0)</f>
        <v>42504</v>
      </c>
      <c r="AR114" s="152">
        <v>1.4631984E9</v>
      </c>
      <c r="AS114" s="152">
        <v>98325.8337</v>
      </c>
      <c r="AT114" s="152">
        <v>90936.5189</v>
      </c>
      <c r="AU114" s="152">
        <f t="shared" si="1"/>
        <v>103312.47</v>
      </c>
      <c r="AV114" s="152">
        <f t="shared" si="2"/>
        <v>25685.8181</v>
      </c>
      <c r="AW114" s="152">
        <f t="shared" si="3"/>
        <v>109804.1012</v>
      </c>
      <c r="AX114" s="152">
        <f t="shared" si="4"/>
        <v>9985.2785</v>
      </c>
      <c r="AY114" s="152">
        <f t="shared" si="5"/>
        <v>106587.9555</v>
      </c>
      <c r="AZ114" s="152">
        <f t="shared" si="6"/>
        <v>103706.4624</v>
      </c>
      <c r="BA114" s="152" t="str">
        <f t="shared" si="7"/>
        <v>Column1.y</v>
      </c>
      <c r="BB114" s="152" t="str">
        <f t="shared" si="8"/>
        <v>Column1.y</v>
      </c>
      <c r="BC114" s="152" t="str">
        <f t="shared" si="9"/>
        <v>Column1.y</v>
      </c>
    </row>
    <row r="115">
      <c r="A115" s="152">
        <v>1.45873986E9</v>
      </c>
      <c r="B115" s="152">
        <v>105359.9097</v>
      </c>
      <c r="D115" s="153">
        <f>IFERROR(__xludf.DUMMYFUNCTION("TO_DATE(INT((E115/(60*60*24))+""1/1/1970""))"),42506.0)</f>
        <v>42506</v>
      </c>
      <c r="E115" s="156">
        <v>1.4634072E9</v>
      </c>
      <c r="F115" s="156">
        <v>98325.8337</v>
      </c>
      <c r="H115" s="153">
        <f>IFERROR(__xludf.DUMMYFUNCTION("TO_DATE(INT((I115/(60*60*24))+""1/1/1970""))"),42506.0)</f>
        <v>42506</v>
      </c>
      <c r="I115" s="156">
        <v>1.4634072E9</v>
      </c>
      <c r="J115" s="156">
        <v>90936.5189</v>
      </c>
      <c r="L115" s="154">
        <v>42529.0</v>
      </c>
      <c r="M115" s="155">
        <v>107473.77</v>
      </c>
      <c r="O115" s="153">
        <f>IFERROR(__xludf.DUMMYFUNCTION("TO_DATE(INT((P115/(60*60*24))+""1/1/1970""))"),42488.0)</f>
        <v>42488</v>
      </c>
      <c r="P115" s="13">
        <v>1.461852E9</v>
      </c>
      <c r="Q115" s="13">
        <v>24691.8348</v>
      </c>
      <c r="S115" s="153">
        <f>IFERROR(__xludf.DUMMYFUNCTION("TO_DATE(INT((T115/(60*60*24))+""1/1/1970""))"),42506.0)</f>
        <v>42506</v>
      </c>
      <c r="T115" s="152">
        <v>1.4634072E9</v>
      </c>
      <c r="U115" s="152">
        <v>109804.1012</v>
      </c>
      <c r="W115" s="153">
        <f>IFERROR(__xludf.DUMMYFUNCTION("TO_DATE(INT((X115/(60*60*24))+""1/1/1970""))"),42501.0)</f>
        <v>42501</v>
      </c>
      <c r="X115" s="156">
        <v>1.4629752E9</v>
      </c>
      <c r="Y115" s="156">
        <v>9975.4625</v>
      </c>
      <c r="AA115" s="153">
        <f>IFERROR(__xludf.DUMMYFUNCTION("TO_DATE(INT((AB115/(60*60*24))+""1/1/1970""))"),42501.0)</f>
        <v>42501</v>
      </c>
      <c r="AB115" s="156">
        <v>1.4629428E9</v>
      </c>
      <c r="AC115" s="156">
        <v>106570.6722</v>
      </c>
      <c r="AE115" s="153">
        <f>IFERROR(__xludf.DUMMYFUNCTION("TO_DATE(INT((AF115/(60*60*24))+""1/1/1970""))"),42483.0)</f>
        <v>42483</v>
      </c>
      <c r="AF115" s="152">
        <v>1.4613696E9</v>
      </c>
      <c r="AG115" s="152">
        <v>102941.5642</v>
      </c>
      <c r="AH115" s="153">
        <f>IFERROR(__xludf.DUMMYFUNCTION("TO_DATE(INT((AI115/(60*60*24))+""1/1/1970""))"),43600.0)</f>
        <v>43600</v>
      </c>
      <c r="AI115" s="152">
        <v>1.5578928E9</v>
      </c>
      <c r="AJ115" s="152">
        <v>101981.2847</v>
      </c>
      <c r="AK115" s="153">
        <f>IFERROR(__xludf.DUMMYFUNCTION("TO_DATE(INT((AL115/(60*60*24))+""1/1/1970""))"),43600.0)</f>
        <v>43600</v>
      </c>
      <c r="AL115" s="156">
        <v>1.5578928E9</v>
      </c>
      <c r="AM115" s="156">
        <v>101965.0</v>
      </c>
      <c r="AN115" s="153">
        <f>IFERROR(__xludf.DUMMYFUNCTION("TO_DATE(INT((AO115/(60*60*24))+""1/1/1970""))"),43578.0)</f>
        <v>43578</v>
      </c>
      <c r="AO115" s="152">
        <v>1.555984045E9</v>
      </c>
      <c r="AP115" s="152">
        <v>110914.9457</v>
      </c>
      <c r="AQ115" s="153">
        <f>IFERROR(__xludf.DUMMYFUNCTION("TO_DATE(INT((AR115/(60*60*24))+""1/1/1970""))"),42506.0)</f>
        <v>42506</v>
      </c>
      <c r="AR115" s="156">
        <v>1.4634072E9</v>
      </c>
      <c r="AS115" s="156">
        <v>98325.8337</v>
      </c>
      <c r="AT115" s="156">
        <v>90936.5189</v>
      </c>
      <c r="AU115" s="152">
        <f t="shared" si="1"/>
        <v>102934.17</v>
      </c>
      <c r="AV115" s="152">
        <f t="shared" si="2"/>
        <v>25695.5892</v>
      </c>
      <c r="AW115" s="152">
        <f t="shared" si="3"/>
        <v>109804.1012</v>
      </c>
      <c r="AX115" s="152">
        <f t="shared" si="4"/>
        <v>9984.821</v>
      </c>
      <c r="AY115" s="152">
        <f t="shared" si="5"/>
        <v>106573.3725</v>
      </c>
      <c r="AZ115" s="152">
        <f t="shared" si="6"/>
        <v>103793.3827</v>
      </c>
      <c r="BA115" s="152" t="str">
        <f t="shared" si="7"/>
        <v>Column1.y</v>
      </c>
      <c r="BB115" s="152" t="str">
        <f t="shared" si="8"/>
        <v>Column1.y</v>
      </c>
      <c r="BC115" s="152" t="str">
        <f t="shared" si="9"/>
        <v>Column1.y</v>
      </c>
    </row>
    <row r="116">
      <c r="A116" s="156">
        <v>1.4587632E9</v>
      </c>
      <c r="B116" s="156">
        <v>104989.2612</v>
      </c>
      <c r="D116" s="153">
        <f>IFERROR(__xludf.DUMMYFUNCTION("TO_DATE(INT((E116/(60*60*24))+""1/1/1970""))"),42507.0)</f>
        <v>42507</v>
      </c>
      <c r="E116" s="156">
        <v>1.4634576E9</v>
      </c>
      <c r="F116" s="156">
        <v>98325.8337</v>
      </c>
      <c r="H116" s="153">
        <f>IFERROR(__xludf.DUMMYFUNCTION("TO_DATE(INT((I116/(60*60*24))+""1/1/1970""))"),42507.0)</f>
        <v>42507</v>
      </c>
      <c r="I116" s="156">
        <v>1.4634576E9</v>
      </c>
      <c r="J116" s="156">
        <v>90088.9024</v>
      </c>
      <c r="L116" s="154">
        <v>42530.0</v>
      </c>
      <c r="M116" s="155">
        <v>107658.07</v>
      </c>
      <c r="O116" s="153">
        <f>IFERROR(__xludf.DUMMYFUNCTION("TO_DATE(INT((P116/(60*60*24))+""1/1/1970""))"),42489.0)</f>
        <v>42489</v>
      </c>
      <c r="P116" s="13">
        <v>1.4619384E9</v>
      </c>
      <c r="Q116" s="13">
        <v>25060.6542</v>
      </c>
      <c r="S116" s="153">
        <f>IFERROR(__xludf.DUMMYFUNCTION("TO_DATE(INT((T116/(60*60*24))+""1/1/1970""))"),42507.0)</f>
        <v>42507</v>
      </c>
      <c r="T116" s="152">
        <v>1.4634576E9</v>
      </c>
      <c r="U116" s="152">
        <v>109966.1838</v>
      </c>
      <c r="W116" s="153">
        <f>IFERROR(__xludf.DUMMYFUNCTION("TO_DATE(INT((X116/(60*60*24))+""1/1/1970""))"),42502.0)</f>
        <v>42502</v>
      </c>
      <c r="X116" s="156">
        <v>1.4630616E9</v>
      </c>
      <c r="Y116" s="156">
        <v>9956.3281</v>
      </c>
      <c r="AA116" s="153">
        <f>IFERROR(__xludf.DUMMYFUNCTION("TO_DATE(INT((AB116/(60*60*24))+""1/1/1970""))"),42502.0)</f>
        <v>42502</v>
      </c>
      <c r="AB116" s="152">
        <v>1.463022E9</v>
      </c>
      <c r="AC116" s="152">
        <v>106596.5887</v>
      </c>
      <c r="AE116" s="153">
        <f>IFERROR(__xludf.DUMMYFUNCTION("TO_DATE(INT((AF116/(60*60*24))+""1/1/1970""))"),42484.0)</f>
        <v>42484</v>
      </c>
      <c r="AF116" s="156">
        <v>1.4615352E9</v>
      </c>
      <c r="AG116" s="156">
        <v>102941.5642</v>
      </c>
      <c r="AH116" s="153">
        <f>IFERROR(__xludf.DUMMYFUNCTION("TO_DATE(INT((AI116/(60*60*24))+""1/1/1970""))"),43601.0)</f>
        <v>43601</v>
      </c>
      <c r="AI116" s="152">
        <v>1.5579792E9</v>
      </c>
      <c r="AJ116" s="152">
        <v>103133.3537</v>
      </c>
      <c r="AK116" s="153">
        <f>IFERROR(__xludf.DUMMYFUNCTION("TO_DATE(INT((AL116/(60*60*24))+""1/1/1970""))"),43601.0)</f>
        <v>43601</v>
      </c>
      <c r="AL116" s="156">
        <v>1.5579792E9</v>
      </c>
      <c r="AM116" s="156">
        <v>102116.8</v>
      </c>
      <c r="AN116" s="153">
        <f>IFERROR(__xludf.DUMMYFUNCTION("TO_DATE(INT((AO116/(60*60*24))+""1/1/1970""))"),43579.0)</f>
        <v>43579</v>
      </c>
      <c r="AO116" s="156">
        <v>1.556079615E9</v>
      </c>
      <c r="AP116" s="156">
        <v>111061.8481</v>
      </c>
      <c r="AQ116" s="153">
        <f>IFERROR(__xludf.DUMMYFUNCTION("TO_DATE(INT((AR116/(60*60*24))+""1/1/1970""))"),42507.0)</f>
        <v>42507</v>
      </c>
      <c r="AR116" s="156">
        <v>1.4634576E9</v>
      </c>
      <c r="AS116" s="156">
        <v>98325.8337</v>
      </c>
      <c r="AT116" s="156">
        <v>90088.9024</v>
      </c>
      <c r="AU116" s="152">
        <f t="shared" si="1"/>
        <v>104214.57</v>
      </c>
      <c r="AV116" s="152">
        <f t="shared" si="2"/>
        <v>25655.8726</v>
      </c>
      <c r="AW116" s="152">
        <f t="shared" si="3"/>
        <v>109966.1838</v>
      </c>
      <c r="AX116" s="152">
        <f t="shared" si="4"/>
        <v>9992.3558</v>
      </c>
      <c r="AY116" s="152">
        <f t="shared" si="5"/>
        <v>106567.3782</v>
      </c>
      <c r="AZ116" s="152">
        <f t="shared" si="6"/>
        <v>103770.9664</v>
      </c>
      <c r="BA116" s="152" t="str">
        <f t="shared" si="7"/>
        <v>Column1.y</v>
      </c>
      <c r="BB116" s="152" t="str">
        <f t="shared" si="8"/>
        <v>Column1.y</v>
      </c>
      <c r="BC116" s="152" t="str">
        <f t="shared" si="9"/>
        <v>Column1.y</v>
      </c>
    </row>
    <row r="117">
      <c r="A117" s="152">
        <v>1.45882626E9</v>
      </c>
      <c r="B117" s="152">
        <v>104330.3305</v>
      </c>
      <c r="D117" s="153">
        <f>IFERROR(__xludf.DUMMYFUNCTION("TO_DATE(INT((E117/(60*60*24))+""1/1/1970""))"),42508.0)</f>
        <v>42508</v>
      </c>
      <c r="E117" s="152">
        <v>1.463544E9</v>
      </c>
      <c r="F117" s="152">
        <v>98325.8337</v>
      </c>
      <c r="H117" s="153">
        <f>IFERROR(__xludf.DUMMYFUNCTION("TO_DATE(INT((I117/(60*60*24))+""1/1/1970""))"),42508.0)</f>
        <v>42508</v>
      </c>
      <c r="I117" s="152">
        <v>1.463544E9</v>
      </c>
      <c r="J117" s="152">
        <v>90381.7496</v>
      </c>
      <c r="L117" s="154">
        <v>42531.0</v>
      </c>
      <c r="M117" s="155">
        <v>107483.47</v>
      </c>
      <c r="O117" s="153">
        <f>IFERROR(__xludf.DUMMYFUNCTION("TO_DATE(INT((P117/(60*60*24))+""1/1/1970""))"),42490.0)</f>
        <v>42490</v>
      </c>
      <c r="P117" s="13">
        <v>1.4619744E9</v>
      </c>
      <c r="Q117" s="13">
        <v>25195.266</v>
      </c>
      <c r="S117" s="153">
        <f>IFERROR(__xludf.DUMMYFUNCTION("TO_DATE(INT((T117/(60*60*24))+""1/1/1970""))"),42508.0)</f>
        <v>42508</v>
      </c>
      <c r="T117" s="156">
        <v>1.463544E9</v>
      </c>
      <c r="U117" s="156">
        <v>109773.5166</v>
      </c>
      <c r="W117" s="153">
        <f>IFERROR(__xludf.DUMMYFUNCTION("TO_DATE(INT((X117/(60*60*24))+""1/1/1970""))"),42503.0)</f>
        <v>42503</v>
      </c>
      <c r="X117" s="156">
        <v>1.463148E9</v>
      </c>
      <c r="Y117" s="156">
        <v>9971.466</v>
      </c>
      <c r="AA117" s="153">
        <f>IFERROR(__xludf.DUMMYFUNCTION("TO_DATE(INT((AB117/(60*60*24))+""1/1/1970""))"),42503.0)</f>
        <v>42503</v>
      </c>
      <c r="AB117" s="156">
        <v>1.4631012E9</v>
      </c>
      <c r="AC117" s="156">
        <v>106587.9555</v>
      </c>
      <c r="AE117" s="153">
        <f>IFERROR(__xludf.DUMMYFUNCTION("TO_DATE(INT((AF117/(60*60*24))+""1/1/1970""))"),42485.0)</f>
        <v>42485</v>
      </c>
      <c r="AF117" s="156">
        <v>1.4615748E9</v>
      </c>
      <c r="AG117" s="156">
        <v>103006.5257</v>
      </c>
      <c r="AH117" s="153">
        <f>IFERROR(__xludf.DUMMYFUNCTION("TO_DATE(INT((AI117/(60*60*24))+""1/1/1970""))"),43602.0)</f>
        <v>43602</v>
      </c>
      <c r="AI117" s="152">
        <v>1.5580656E9</v>
      </c>
      <c r="AJ117" s="152">
        <v>104346.2063</v>
      </c>
      <c r="AK117" s="153">
        <f>IFERROR(__xludf.DUMMYFUNCTION("TO_DATE(INT((AL117/(60*60*24))+""1/1/1970""))"),43602.0)</f>
        <v>43602</v>
      </c>
      <c r="AL117" s="156">
        <v>1.5580656E9</v>
      </c>
      <c r="AM117" s="156">
        <v>102387.28</v>
      </c>
      <c r="AN117" s="153">
        <f>IFERROR(__xludf.DUMMYFUNCTION("TO_DATE(INT((AO117/(60*60*24))+""1/1/1970""))"),43580.0)</f>
        <v>43580</v>
      </c>
      <c r="AO117" s="156">
        <v>1.55615989E9</v>
      </c>
      <c r="AP117" s="156">
        <v>110941.4879</v>
      </c>
      <c r="AQ117" s="153">
        <f>IFERROR(__xludf.DUMMYFUNCTION("TO_DATE(INT((AR117/(60*60*24))+""1/1/1970""))"),42508.0)</f>
        <v>42508</v>
      </c>
      <c r="AR117" s="152">
        <v>1.463544E9</v>
      </c>
      <c r="AS117" s="152">
        <v>98325.8337</v>
      </c>
      <c r="AT117" s="152">
        <v>90381.7496</v>
      </c>
      <c r="AU117" s="152">
        <f t="shared" si="1"/>
        <v>102914.77</v>
      </c>
      <c r="AV117" s="152">
        <f t="shared" si="2"/>
        <v>25635.1339</v>
      </c>
      <c r="AW117" s="152">
        <f t="shared" si="3"/>
        <v>109773.5166</v>
      </c>
      <c r="AX117" s="152">
        <f t="shared" si="4"/>
        <v>9990.9923</v>
      </c>
      <c r="AY117" s="152">
        <f t="shared" si="5"/>
        <v>106554.529</v>
      </c>
      <c r="AZ117" s="152">
        <f t="shared" si="6"/>
        <v>103762.7319</v>
      </c>
      <c r="BA117" s="152" t="str">
        <f t="shared" si="7"/>
        <v>Column1.y</v>
      </c>
      <c r="BB117" s="152" t="str">
        <f t="shared" si="8"/>
        <v>Column1.y</v>
      </c>
      <c r="BC117" s="152" t="str">
        <f t="shared" si="9"/>
        <v>Column1.y</v>
      </c>
    </row>
    <row r="118">
      <c r="A118" s="156">
        <v>1.4588496E9</v>
      </c>
      <c r="B118" s="156">
        <v>104932.6343</v>
      </c>
      <c r="D118" s="153">
        <f>IFERROR(__xludf.DUMMYFUNCTION("TO_DATE(INT((E118/(60*60*24))+""1/1/1970""))"),42509.0)</f>
        <v>42509</v>
      </c>
      <c r="E118" s="156">
        <v>1.4636304E9</v>
      </c>
      <c r="F118" s="156">
        <v>98325.8337</v>
      </c>
      <c r="H118" s="153">
        <f>IFERROR(__xludf.DUMMYFUNCTION("TO_DATE(INT((I118/(60*60*24))+""1/1/1970""))"),42509.0)</f>
        <v>42509</v>
      </c>
      <c r="I118" s="156">
        <v>1.4636304E9</v>
      </c>
      <c r="J118" s="156">
        <v>90779.2401</v>
      </c>
      <c r="L118" s="154">
        <v>42534.0</v>
      </c>
      <c r="M118" s="155">
        <v>106270.97</v>
      </c>
      <c r="O118" s="153">
        <f>IFERROR(__xludf.DUMMYFUNCTION("TO_DATE(INT((P118/(60*60*24))+""1/1/1970""))"),42491.0)</f>
        <v>42491</v>
      </c>
      <c r="P118" s="13">
        <v>1.4620608E9</v>
      </c>
      <c r="Q118" s="13">
        <v>25195.266</v>
      </c>
      <c r="S118" s="153">
        <f>IFERROR(__xludf.DUMMYFUNCTION("TO_DATE(INT((T118/(60*60*24))+""1/1/1970""))"),42509.0)</f>
        <v>42509</v>
      </c>
      <c r="T118" s="152">
        <v>1.4636304E9</v>
      </c>
      <c r="U118" s="152">
        <v>109340.6919</v>
      </c>
      <c r="W118" s="153">
        <f>IFERROR(__xludf.DUMMYFUNCTION("TO_DATE(INT((X118/(60*60*24))+""1/1/1970""))"),42504.0)</f>
        <v>42504</v>
      </c>
      <c r="X118" s="156">
        <v>1.463184E9</v>
      </c>
      <c r="Y118" s="156">
        <v>9985.2785</v>
      </c>
      <c r="AA118" s="153">
        <f>IFERROR(__xludf.DUMMYFUNCTION("TO_DATE(INT((AB118/(60*60*24))+""1/1/1970""))"),42505.0)</f>
        <v>42505</v>
      </c>
      <c r="AB118" s="152">
        <v>1.4633496E9</v>
      </c>
      <c r="AC118" s="152">
        <v>106571.7385</v>
      </c>
      <c r="AE118" s="153">
        <f>IFERROR(__xludf.DUMMYFUNCTION("TO_DATE(INT((AF118/(60*60*24))+""1/1/1970""))"),42486.0)</f>
        <v>42486</v>
      </c>
      <c r="AF118" s="152">
        <v>1.461654E9</v>
      </c>
      <c r="AG118" s="152">
        <v>103325.3858</v>
      </c>
      <c r="AH118" s="153">
        <f>IFERROR(__xludf.DUMMYFUNCTION("TO_DATE(INT((AI118/(60*60*24))+""1/1/1970""))"),43603.0)</f>
        <v>43603</v>
      </c>
      <c r="AI118" s="152">
        <v>1.558152E9</v>
      </c>
      <c r="AJ118" s="152">
        <v>102944.6239</v>
      </c>
      <c r="AK118" s="153">
        <f>IFERROR(__xludf.DUMMYFUNCTION("TO_DATE(INT((AL118/(60*60*24))+""1/1/1970""))"),43603.0)</f>
        <v>43603</v>
      </c>
      <c r="AL118" s="156">
        <v>1.558152E9</v>
      </c>
      <c r="AM118" s="156">
        <v>102125.08</v>
      </c>
      <c r="AN118" s="153">
        <f>IFERROR(__xludf.DUMMYFUNCTION("TO_DATE(INT((AO118/(60*60*24))+""1/1/1970""))"),43581.0)</f>
        <v>43581</v>
      </c>
      <c r="AO118" s="156">
        <v>1.55623907E9</v>
      </c>
      <c r="AP118" s="156">
        <v>111045.2019</v>
      </c>
      <c r="AQ118" s="153">
        <f>IFERROR(__xludf.DUMMYFUNCTION("TO_DATE(INT((AR118/(60*60*24))+""1/1/1970""))"),42509.0)</f>
        <v>42509</v>
      </c>
      <c r="AR118" s="156">
        <v>1.4636304E9</v>
      </c>
      <c r="AS118" s="156">
        <v>98325.8337</v>
      </c>
      <c r="AT118" s="156">
        <v>90779.2401</v>
      </c>
      <c r="AU118" s="152">
        <f t="shared" si="1"/>
        <v>103283.37</v>
      </c>
      <c r="AV118" s="152">
        <f t="shared" si="2"/>
        <v>25583.5901</v>
      </c>
      <c r="AW118" s="152">
        <f t="shared" si="3"/>
        <v>109340.6919</v>
      </c>
      <c r="AX118" s="152">
        <f t="shared" si="4"/>
        <v>10049.0996</v>
      </c>
      <c r="AY118" s="152">
        <f t="shared" si="5"/>
        <v>106492.6506</v>
      </c>
      <c r="AZ118" s="152">
        <f t="shared" si="6"/>
        <v>102900.3915</v>
      </c>
      <c r="BA118" s="152" t="str">
        <f t="shared" si="7"/>
        <v>Column1.y</v>
      </c>
      <c r="BB118" s="152" t="str">
        <f t="shared" si="8"/>
        <v>Column1.y</v>
      </c>
      <c r="BC118" s="152" t="str">
        <f t="shared" si="9"/>
        <v>Column1.y</v>
      </c>
    </row>
    <row r="119">
      <c r="A119" s="152">
        <v>1.45917186E9</v>
      </c>
      <c r="B119" s="152">
        <v>105205.4728</v>
      </c>
      <c r="D119" s="153">
        <f>IFERROR(__xludf.DUMMYFUNCTION("TO_DATE(INT((E119/(60*60*24))+""1/1/1970""))"),42510.0)</f>
        <v>42510</v>
      </c>
      <c r="E119" s="152">
        <v>1.4637168E9</v>
      </c>
      <c r="F119" s="152">
        <v>98325.8337</v>
      </c>
      <c r="H119" s="153">
        <f>IFERROR(__xludf.DUMMYFUNCTION("TO_DATE(INT((I119/(60*60*24))+""1/1/1970""))"),42510.0)</f>
        <v>42510</v>
      </c>
      <c r="I119" s="152">
        <v>1.4637168E9</v>
      </c>
      <c r="J119" s="152">
        <v>90744.8901</v>
      </c>
      <c r="L119" s="154">
        <v>42535.0</v>
      </c>
      <c r="M119" s="155">
        <v>105388.27</v>
      </c>
      <c r="O119" s="153">
        <f>IFERROR(__xludf.DUMMYFUNCTION("TO_DATE(INT((P119/(60*60*24))+""1/1/1970""))"),42492.0)</f>
        <v>42492</v>
      </c>
      <c r="P119" s="13">
        <v>1.4621472E9</v>
      </c>
      <c r="Q119" s="13">
        <v>25174.4652</v>
      </c>
      <c r="S119" s="153">
        <f>IFERROR(__xludf.DUMMYFUNCTION("TO_DATE(INT((T119/(60*60*24))+""1/1/1970""))"),42510.0)</f>
        <v>42510</v>
      </c>
      <c r="T119" s="156">
        <v>1.4637168E9</v>
      </c>
      <c r="U119" s="156">
        <v>109045.3773</v>
      </c>
      <c r="W119" s="153">
        <f>IFERROR(__xludf.DUMMYFUNCTION("TO_DATE(INT((X119/(60*60*24))+""1/1/1970""))"),42506.0)</f>
        <v>42506</v>
      </c>
      <c r="X119" s="152">
        <v>1.4633568E9</v>
      </c>
      <c r="Y119" s="152">
        <v>9984.821</v>
      </c>
      <c r="AA119" s="153">
        <f>IFERROR(__xludf.DUMMYFUNCTION("TO_DATE(INT((AB119/(60*60*24))+""1/1/1970""))"),42506.0)</f>
        <v>42506</v>
      </c>
      <c r="AB119" s="152">
        <v>1.4633892E9</v>
      </c>
      <c r="AC119" s="152">
        <v>106573.3725</v>
      </c>
      <c r="AE119" s="153">
        <f>IFERROR(__xludf.DUMMYFUNCTION("TO_DATE(INT((AF119/(60*60*24))+""1/1/1970""))"),42487.0)</f>
        <v>42487</v>
      </c>
      <c r="AF119" s="156">
        <v>1.4617332E9</v>
      </c>
      <c r="AG119" s="156">
        <v>103595.7535</v>
      </c>
      <c r="AH119" s="153">
        <f>IFERROR(__xludf.DUMMYFUNCTION("TO_DATE(INT((AI119/(60*60*24))+""1/1/1970""))"),43605.0)</f>
        <v>43605</v>
      </c>
      <c r="AI119" s="156">
        <v>1.5583608E9</v>
      </c>
      <c r="AJ119" s="156">
        <v>100881.6639</v>
      </c>
      <c r="AK119" s="153">
        <f>IFERROR(__xludf.DUMMYFUNCTION("TO_DATE(INT((AL119/(60*60*24))+""1/1/1970""))"),43605.0)</f>
        <v>43605</v>
      </c>
      <c r="AL119" s="152">
        <v>1.5583608E9</v>
      </c>
      <c r="AM119" s="152">
        <v>102125.08</v>
      </c>
      <c r="AN119" s="153">
        <f>IFERROR(__xludf.DUMMYFUNCTION("TO_DATE(INT((AO119/(60*60*24))+""1/1/1970""))"),43582.0)</f>
        <v>43582</v>
      </c>
      <c r="AO119" s="152">
        <v>1.556333933E9</v>
      </c>
      <c r="AP119" s="152">
        <v>111693.9521</v>
      </c>
      <c r="AQ119" s="153">
        <f>IFERROR(__xludf.DUMMYFUNCTION("TO_DATE(INT((AR119/(60*60*24))+""1/1/1970""))"),42510.0)</f>
        <v>42510</v>
      </c>
      <c r="AR119" s="152">
        <v>1.4637168E9</v>
      </c>
      <c r="AS119" s="152">
        <v>98325.8337</v>
      </c>
      <c r="AT119" s="152">
        <v>90744.8901</v>
      </c>
      <c r="AU119" s="152">
        <f t="shared" si="1"/>
        <v>102749.87</v>
      </c>
      <c r="AV119" s="152">
        <f t="shared" si="2"/>
        <v>25610.0006</v>
      </c>
      <c r="AW119" s="152">
        <f t="shared" si="3"/>
        <v>109045.3773</v>
      </c>
      <c r="AX119" s="152">
        <f t="shared" si="4"/>
        <v>10054.4214</v>
      </c>
      <c r="AY119" s="152">
        <f t="shared" si="5"/>
        <v>106483.3278</v>
      </c>
      <c r="AZ119" s="152">
        <f t="shared" si="6"/>
        <v>102737.9879</v>
      </c>
      <c r="BA119" s="152" t="str">
        <f t="shared" si="7"/>
        <v>Column1.y</v>
      </c>
      <c r="BB119" s="152" t="str">
        <f t="shared" si="8"/>
        <v>Column1.y</v>
      </c>
      <c r="BC119" s="152" t="str">
        <f t="shared" si="9"/>
        <v>Column1.y</v>
      </c>
    </row>
    <row r="120">
      <c r="A120" s="156">
        <v>1.4591952E9</v>
      </c>
      <c r="B120" s="156">
        <v>105015.0007</v>
      </c>
      <c r="D120" s="153">
        <f>IFERROR(__xludf.DUMMYFUNCTION("TO_DATE(INT((E120/(60*60*24))+""1/1/1970""))"),42511.0)</f>
        <v>42511</v>
      </c>
      <c r="E120" s="156">
        <v>1.4638032E9</v>
      </c>
      <c r="F120" s="156">
        <v>98325.8337</v>
      </c>
      <c r="H120" s="153">
        <f>IFERROR(__xludf.DUMMYFUNCTION("TO_DATE(INT((I120/(60*60*24))+""1/1/1970""))"),42511.0)</f>
        <v>42511</v>
      </c>
      <c r="I120" s="156">
        <v>1.4638032E9</v>
      </c>
      <c r="J120" s="156">
        <v>91493.8301</v>
      </c>
      <c r="L120" s="154">
        <v>42536.0</v>
      </c>
      <c r="M120" s="155">
        <v>105388.27</v>
      </c>
      <c r="O120" s="153">
        <f>IFERROR(__xludf.DUMMYFUNCTION("TO_DATE(INT((P120/(60*60*24))+""1/1/1970""))"),42493.0)</f>
        <v>42493</v>
      </c>
      <c r="P120" s="13">
        <v>1.462284E9</v>
      </c>
      <c r="Q120" s="13">
        <v>25228.3056</v>
      </c>
      <c r="S120" s="153">
        <f>IFERROR(__xludf.DUMMYFUNCTION("TO_DATE(INT((T120/(60*60*24))+""1/1/1970""))"),42511.0)</f>
        <v>42511</v>
      </c>
      <c r="T120" s="152">
        <v>1.4638032E9</v>
      </c>
      <c r="U120" s="152">
        <v>109426.9343</v>
      </c>
      <c r="W120" s="153">
        <f>IFERROR(__xludf.DUMMYFUNCTION("TO_DATE(INT((X120/(60*60*24))+""1/1/1970""))"),42507.0)</f>
        <v>42507</v>
      </c>
      <c r="X120" s="156">
        <v>1.4634936E9</v>
      </c>
      <c r="Y120" s="156">
        <v>9992.3558</v>
      </c>
      <c r="AA120" s="153">
        <f>IFERROR(__xludf.DUMMYFUNCTION("TO_DATE(INT((AB120/(60*60*24))+""1/1/1970""))"),42507.0)</f>
        <v>42507</v>
      </c>
      <c r="AB120" s="156">
        <v>1.4634684E9</v>
      </c>
      <c r="AC120" s="156">
        <v>106567.3782</v>
      </c>
      <c r="AE120" s="153">
        <f>IFERROR(__xludf.DUMMYFUNCTION("TO_DATE(INT((AF120/(60*60*24))+""1/1/1970""))"),42488.0)</f>
        <v>42488</v>
      </c>
      <c r="AF120" s="152">
        <v>1.4618124E9</v>
      </c>
      <c r="AG120" s="152">
        <v>103874.8132</v>
      </c>
      <c r="AH120" s="153">
        <f>IFERROR(__xludf.DUMMYFUNCTION("TO_DATE(INT((AI120/(60*60*24))+""1/1/1970""))"),43606.0)</f>
        <v>43606</v>
      </c>
      <c r="AI120" s="152">
        <v>1.5584112E9</v>
      </c>
      <c r="AJ120" s="152">
        <v>100725.4208</v>
      </c>
      <c r="AK120" s="153">
        <f>IFERROR(__xludf.DUMMYFUNCTION("TO_DATE(INT((AL120/(60*60*24))+""1/1/1970""))"),43606.0)</f>
        <v>43606</v>
      </c>
      <c r="AL120" s="156">
        <v>1.5584112E9</v>
      </c>
      <c r="AM120" s="156">
        <v>102204.43</v>
      </c>
      <c r="AN120" s="153">
        <f>IFERROR(__xludf.DUMMYFUNCTION("TO_DATE(INT((AO120/(60*60*24))+""1/1/1970""))"),43583.0)</f>
        <v>43583</v>
      </c>
      <c r="AO120" s="152">
        <v>1.556416523E9</v>
      </c>
      <c r="AP120" s="152">
        <v>111693.9521</v>
      </c>
      <c r="AQ120" s="153">
        <f>IFERROR(__xludf.DUMMYFUNCTION("TO_DATE(INT((AR120/(60*60*24))+""1/1/1970""))"),42511.0)</f>
        <v>42511</v>
      </c>
      <c r="AR120" s="156">
        <v>1.4638032E9</v>
      </c>
      <c r="AS120" s="156">
        <v>98325.8337</v>
      </c>
      <c r="AT120" s="156">
        <v>91493.8301</v>
      </c>
      <c r="AU120" s="152">
        <f t="shared" si="1"/>
        <v>102749.87</v>
      </c>
      <c r="AV120" s="152">
        <f t="shared" si="2"/>
        <v>25535.3157</v>
      </c>
      <c r="AW120" s="152">
        <f t="shared" si="3"/>
        <v>109426.9343</v>
      </c>
      <c r="AX120" s="152">
        <f t="shared" si="4"/>
        <v>10049.8978</v>
      </c>
      <c r="AY120" s="152">
        <f t="shared" si="5"/>
        <v>106483.3278</v>
      </c>
      <c r="AZ120" s="152">
        <f t="shared" si="6"/>
        <v>102929.2124</v>
      </c>
      <c r="BA120" s="152" t="str">
        <f t="shared" si="7"/>
        <v>Column1.y</v>
      </c>
      <c r="BB120" s="152" t="str">
        <f t="shared" si="8"/>
        <v>Column1.y</v>
      </c>
      <c r="BC120" s="152" t="str">
        <f t="shared" si="9"/>
        <v>Column1.y</v>
      </c>
    </row>
    <row r="121">
      <c r="A121" s="152">
        <v>1.45925826E9</v>
      </c>
      <c r="B121" s="152">
        <v>104731.8664</v>
      </c>
      <c r="D121" s="153">
        <f>IFERROR(__xludf.DUMMYFUNCTION("TO_DATE(INT((E121/(60*60*24))+""1/1/1970""))"),42513.0)</f>
        <v>42513</v>
      </c>
      <c r="E121" s="152">
        <v>1.464012E9</v>
      </c>
      <c r="F121" s="152">
        <v>98325.8337</v>
      </c>
      <c r="H121" s="153">
        <f>IFERROR(__xludf.DUMMYFUNCTION("TO_DATE(INT((I121/(60*60*24))+""1/1/1970""))"),42513.0)</f>
        <v>42513</v>
      </c>
      <c r="I121" s="152">
        <v>1.464012E9</v>
      </c>
      <c r="J121" s="152">
        <v>91493.8301</v>
      </c>
      <c r="L121" s="154">
        <v>42537.0</v>
      </c>
      <c r="M121" s="155">
        <v>105087.57</v>
      </c>
      <c r="O121" s="153">
        <f>IFERROR(__xludf.DUMMYFUNCTION("TO_DATE(INT((P121/(60*60*24))+""1/1/1970""))"),42494.0)</f>
        <v>42494</v>
      </c>
      <c r="P121" s="13">
        <v>1.4623704E9</v>
      </c>
      <c r="Q121" s="13">
        <v>25386.3889</v>
      </c>
      <c r="S121" s="153">
        <f>IFERROR(__xludf.DUMMYFUNCTION("TO_DATE(INT((T121/(60*60*24))+""1/1/1970""))"),42513.0)</f>
        <v>42513</v>
      </c>
      <c r="T121" s="156">
        <v>1.464012E9</v>
      </c>
      <c r="U121" s="156">
        <v>109426.9343</v>
      </c>
      <c r="W121" s="153">
        <f>IFERROR(__xludf.DUMMYFUNCTION("TO_DATE(INT((X121/(60*60*24))+""1/1/1970""))"),42508.0)</f>
        <v>42508</v>
      </c>
      <c r="X121" s="156">
        <v>1.46358E9</v>
      </c>
      <c r="Y121" s="156">
        <v>9990.9923</v>
      </c>
      <c r="AA121" s="153">
        <f>IFERROR(__xludf.DUMMYFUNCTION("TO_DATE(INT((AB121/(60*60*24))+""1/1/1970""))"),42508.0)</f>
        <v>42508</v>
      </c>
      <c r="AB121" s="152">
        <v>1.4635476E9</v>
      </c>
      <c r="AC121" s="152">
        <v>106554.529</v>
      </c>
      <c r="AE121" s="153">
        <f>IFERROR(__xludf.DUMMYFUNCTION("TO_DATE(INT((AF121/(60*60*24))+""1/1/1970""))"),42489.0)</f>
        <v>42489</v>
      </c>
      <c r="AF121" s="156">
        <v>1.4618916E9</v>
      </c>
      <c r="AG121" s="156">
        <v>104156.1604</v>
      </c>
      <c r="AH121" s="153">
        <f>IFERROR(__xludf.DUMMYFUNCTION("TO_DATE(INT((AI121/(60*60*24))+""1/1/1970""))"),43607.0)</f>
        <v>43607</v>
      </c>
      <c r="AI121" s="152">
        <v>1.5584976E9</v>
      </c>
      <c r="AJ121" s="152">
        <v>102285.9751</v>
      </c>
      <c r="AK121" s="153">
        <f>IFERROR(__xludf.DUMMYFUNCTION("TO_DATE(INT((AL121/(60*60*24))+""1/1/1970""))"),43607.0)</f>
        <v>43607</v>
      </c>
      <c r="AL121" s="156">
        <v>1.5584976E9</v>
      </c>
      <c r="AM121" s="156">
        <v>102368.65</v>
      </c>
      <c r="AN121" s="153">
        <f>IFERROR(__xludf.DUMMYFUNCTION("TO_DATE(INT((AO121/(60*60*24))+""1/1/1970""))"),43584.0)</f>
        <v>43584</v>
      </c>
      <c r="AO121" s="152">
        <v>1.556511791E9</v>
      </c>
      <c r="AP121" s="152">
        <v>111693.9521</v>
      </c>
      <c r="AQ121" s="153">
        <f>IFERROR(__xludf.DUMMYFUNCTION("TO_DATE(INT((AR121/(60*60*24))+""1/1/1970""))"),42513.0)</f>
        <v>42513</v>
      </c>
      <c r="AR121" s="152">
        <v>1.464012E9</v>
      </c>
      <c r="AS121" s="152">
        <v>98325.8337</v>
      </c>
      <c r="AT121" s="152">
        <v>91493.8301</v>
      </c>
      <c r="AU121" s="152">
        <f t="shared" si="1"/>
        <v>103875.07</v>
      </c>
      <c r="AV121" s="152">
        <f t="shared" si="2"/>
        <v>25549.1091</v>
      </c>
      <c r="AW121" s="152">
        <f t="shared" si="3"/>
        <v>109426.9343</v>
      </c>
      <c r="AX121" s="152">
        <f t="shared" si="4"/>
        <v>10050.1495</v>
      </c>
      <c r="AY121" s="152">
        <f t="shared" si="5"/>
        <v>106488.8722</v>
      </c>
      <c r="AZ121" s="152">
        <f t="shared" si="6"/>
        <v>102905.4237</v>
      </c>
      <c r="BA121" s="152" t="str">
        <f t="shared" si="7"/>
        <v>Column1.y</v>
      </c>
      <c r="BB121" s="152" t="str">
        <f t="shared" si="8"/>
        <v>Column1.y</v>
      </c>
      <c r="BC121" s="152" t="str">
        <f t="shared" si="9"/>
        <v>Column1.y</v>
      </c>
    </row>
    <row r="122">
      <c r="A122" s="156">
        <v>1.4592816E9</v>
      </c>
      <c r="B122" s="156">
        <v>106023.9883</v>
      </c>
      <c r="D122" s="153">
        <f>IFERROR(__xludf.DUMMYFUNCTION("TO_DATE(INT((E122/(60*60*24))+""1/1/1970""))"),42514.0)</f>
        <v>42514</v>
      </c>
      <c r="E122" s="152">
        <v>1.4640624E9</v>
      </c>
      <c r="F122" s="152">
        <v>98325.8337</v>
      </c>
      <c r="H122" s="153">
        <f>IFERROR(__xludf.DUMMYFUNCTION("TO_DATE(INT((I122/(60*60*24))+""1/1/1970""))"),42514.0)</f>
        <v>42514</v>
      </c>
      <c r="I122" s="152">
        <v>1.4640624E9</v>
      </c>
      <c r="J122" s="152">
        <v>91430.5401</v>
      </c>
      <c r="L122" s="154">
        <v>42538.0</v>
      </c>
      <c r="M122" s="155">
        <v>105679.27</v>
      </c>
      <c r="O122" s="153">
        <f>IFERROR(__xludf.DUMMYFUNCTION("TO_DATE(INT((P122/(60*60*24))+""1/1/1970""))"),42495.0)</f>
        <v>42495</v>
      </c>
      <c r="P122" s="13">
        <v>1.4624568E9</v>
      </c>
      <c r="Q122" s="13">
        <v>25835.5717</v>
      </c>
      <c r="S122" s="153">
        <f>IFERROR(__xludf.DUMMYFUNCTION("TO_DATE(INT((T122/(60*60*24))+""1/1/1970""))"),42514.0)</f>
        <v>42514</v>
      </c>
      <c r="T122" s="156">
        <v>1.4640624E9</v>
      </c>
      <c r="U122" s="156">
        <v>109326.0549</v>
      </c>
      <c r="W122" s="153">
        <f>IFERROR(__xludf.DUMMYFUNCTION("TO_DATE(INT((X122/(60*60*24))+""1/1/1970""))"),42509.0)</f>
        <v>42509</v>
      </c>
      <c r="X122" s="156">
        <v>1.4636664E9</v>
      </c>
      <c r="Y122" s="156">
        <v>10049.0996</v>
      </c>
      <c r="AA122" s="153">
        <f>IFERROR(__xludf.DUMMYFUNCTION("TO_DATE(INT((AB122/(60*60*24))+""1/1/1970""))"),42509.0)</f>
        <v>42509</v>
      </c>
      <c r="AB122" s="156">
        <v>1.4636268E9</v>
      </c>
      <c r="AC122" s="156">
        <v>106492.6506</v>
      </c>
      <c r="AE122" s="153">
        <f>IFERROR(__xludf.DUMMYFUNCTION("TO_DATE(INT((AF122/(60*60*24))+""1/1/1970""))"),42490.0)</f>
        <v>42490</v>
      </c>
      <c r="AF122" s="152">
        <v>1.4619744E9</v>
      </c>
      <c r="AG122" s="152">
        <v>104993.7971</v>
      </c>
      <c r="AH122" s="153">
        <f>IFERROR(__xludf.DUMMYFUNCTION("TO_DATE(INT((AI122/(60*60*24))+""1/1/1970""))"),43608.0)</f>
        <v>43608</v>
      </c>
      <c r="AI122" s="152">
        <v>1.558584E9</v>
      </c>
      <c r="AJ122" s="152">
        <v>101414.5507</v>
      </c>
      <c r="AK122" s="153">
        <f>IFERROR(__xludf.DUMMYFUNCTION("TO_DATE(INT((AL122/(60*60*24))+""1/1/1970""))"),43608.0)</f>
        <v>43608</v>
      </c>
      <c r="AL122" s="156">
        <v>1.558584E9</v>
      </c>
      <c r="AM122" s="156">
        <v>102312.76</v>
      </c>
      <c r="AN122" s="153">
        <f>IFERROR(__xludf.DUMMYFUNCTION("TO_DATE(INT((AO122/(60*60*24))+""1/1/1970""))"),43585.0)</f>
        <v>43585</v>
      </c>
      <c r="AO122" s="152">
        <v>1.556591166E9</v>
      </c>
      <c r="AP122" s="152">
        <v>111873.5593</v>
      </c>
      <c r="AQ122" s="153">
        <f>IFERROR(__xludf.DUMMYFUNCTION("TO_DATE(INT((AR122/(60*60*24))+""1/1/1970""))"),42514.0)</f>
        <v>42514</v>
      </c>
      <c r="AR122" s="152">
        <v>1.4640624E9</v>
      </c>
      <c r="AS122" s="152">
        <v>98325.8337</v>
      </c>
      <c r="AT122" s="152">
        <v>91430.5401</v>
      </c>
      <c r="AU122" s="152">
        <f t="shared" si="1"/>
        <v>103739.27</v>
      </c>
      <c r="AV122" s="152">
        <f t="shared" si="2"/>
        <v>25703.9907</v>
      </c>
      <c r="AW122" s="152">
        <f t="shared" si="3"/>
        <v>109326.0549</v>
      </c>
      <c r="AX122" s="152">
        <f t="shared" si="4"/>
        <v>10044.9967</v>
      </c>
      <c r="AY122" s="152">
        <f t="shared" si="5"/>
        <v>106484.529</v>
      </c>
      <c r="AZ122" s="152">
        <f t="shared" si="6"/>
        <v>102838.1749</v>
      </c>
      <c r="BA122" s="152" t="str">
        <f t="shared" si="7"/>
        <v>Column1.y</v>
      </c>
      <c r="BB122" s="152" t="str">
        <f t="shared" si="8"/>
        <v>Column1.y</v>
      </c>
      <c r="BC122" s="152" t="str">
        <f t="shared" si="9"/>
        <v>Column1.y</v>
      </c>
    </row>
    <row r="123">
      <c r="A123" s="152">
        <v>1.45934466E9</v>
      </c>
      <c r="B123" s="152">
        <v>106533.6301</v>
      </c>
      <c r="D123" s="153">
        <f>IFERROR(__xludf.DUMMYFUNCTION("TO_DATE(INT((E123/(60*60*24))+""1/1/1970""))"),42515.0)</f>
        <v>42515</v>
      </c>
      <c r="E123" s="156">
        <v>1.4641488E9</v>
      </c>
      <c r="F123" s="156">
        <v>98325.8337</v>
      </c>
      <c r="H123" s="153">
        <f>IFERROR(__xludf.DUMMYFUNCTION("TO_DATE(INT((I123/(60*60*24))+""1/1/1970""))"),42515.0)</f>
        <v>42515</v>
      </c>
      <c r="I123" s="156">
        <v>1.4641488E9</v>
      </c>
      <c r="J123" s="156">
        <v>91444.9301</v>
      </c>
      <c r="L123" s="154">
        <v>42541.0</v>
      </c>
      <c r="M123" s="155">
        <v>104175.77</v>
      </c>
      <c r="O123" s="153">
        <f>IFERROR(__xludf.DUMMYFUNCTION("TO_DATE(INT((P123/(60*60*24))+""1/1/1970""))"),42496.0)</f>
        <v>42496</v>
      </c>
      <c r="P123" s="13">
        <v>1.4625432E9</v>
      </c>
      <c r="Q123" s="13">
        <v>25667.0521</v>
      </c>
      <c r="S123" s="153">
        <f>IFERROR(__xludf.DUMMYFUNCTION("TO_DATE(INT((T123/(60*60*24))+""1/1/1970""))"),42515.0)</f>
        <v>42515</v>
      </c>
      <c r="T123" s="152">
        <v>1.4641488E9</v>
      </c>
      <c r="U123" s="152">
        <v>109651.5677</v>
      </c>
      <c r="W123" s="153">
        <f>IFERROR(__xludf.DUMMYFUNCTION("TO_DATE(INT((X123/(60*60*24))+""1/1/1970""))"),42510.0)</f>
        <v>42510</v>
      </c>
      <c r="X123" s="156">
        <v>1.4637528E9</v>
      </c>
      <c r="Y123" s="156">
        <v>10054.4214</v>
      </c>
      <c r="AA123" s="153">
        <f>IFERROR(__xludf.DUMMYFUNCTION("TO_DATE(INT((AB123/(60*60*24))+""1/1/1970""))"),42510.0)</f>
        <v>42510</v>
      </c>
      <c r="AB123" s="152">
        <v>1.463706E9</v>
      </c>
      <c r="AC123" s="152">
        <v>106483.3278</v>
      </c>
      <c r="AE123" s="153">
        <f>IFERROR(__xludf.DUMMYFUNCTION("TO_DATE(INT((AF123/(60*60*24))+""1/1/1970""))"),42491.0)</f>
        <v>42491</v>
      </c>
      <c r="AF123" s="156">
        <v>1.46214E9</v>
      </c>
      <c r="AG123" s="156">
        <v>104993.7971</v>
      </c>
      <c r="AH123" s="153">
        <f>IFERROR(__xludf.DUMMYFUNCTION("TO_DATE(INT((AI123/(60*60*24))+""1/1/1970""))"),43609.0)</f>
        <v>43609</v>
      </c>
      <c r="AI123" s="152">
        <v>1.5586704E9</v>
      </c>
      <c r="AJ123" s="152">
        <v>98707.2204</v>
      </c>
      <c r="AK123" s="153">
        <f>IFERROR(__xludf.DUMMYFUNCTION("TO_DATE(INT((AL123/(60*60*24))+""1/1/1970""))"),43609.0)</f>
        <v>43609</v>
      </c>
      <c r="AL123" s="156">
        <v>1.5586704E9</v>
      </c>
      <c r="AM123" s="156">
        <v>101931.88</v>
      </c>
      <c r="AN123" s="153">
        <f>IFERROR(__xludf.DUMMYFUNCTION("TO_DATE(INT((AO123/(60*60*24))+""1/1/1970""))"),43586.0)</f>
        <v>43586</v>
      </c>
      <c r="AO123" s="152">
        <v>1.556670782E9</v>
      </c>
      <c r="AP123" s="152">
        <v>111873.5593</v>
      </c>
      <c r="AQ123" s="153">
        <f>IFERROR(__xludf.DUMMYFUNCTION("TO_DATE(INT((AR123/(60*60*24))+""1/1/1970""))"),42515.0)</f>
        <v>42515</v>
      </c>
      <c r="AR123" s="156">
        <v>1.4641488E9</v>
      </c>
      <c r="AS123" s="156">
        <v>98325.8337</v>
      </c>
      <c r="AT123" s="156">
        <v>91444.9301</v>
      </c>
      <c r="AU123" s="152">
        <f t="shared" si="1"/>
        <v>105805.37</v>
      </c>
      <c r="AV123" s="152">
        <f t="shared" si="2"/>
        <v>25413.4338</v>
      </c>
      <c r="AW123" s="152">
        <f t="shared" si="3"/>
        <v>109651.5677</v>
      </c>
      <c r="AX123" s="152">
        <f t="shared" si="4"/>
        <v>10074.438</v>
      </c>
      <c r="AY123" s="152">
        <f t="shared" si="5"/>
        <v>106477.4648</v>
      </c>
      <c r="AZ123" s="152">
        <f t="shared" si="6"/>
        <v>102126.8013</v>
      </c>
      <c r="BA123" s="152" t="str">
        <f t="shared" si="7"/>
        <v>Column1.y</v>
      </c>
      <c r="BB123" s="152" t="str">
        <f t="shared" si="8"/>
        <v>Column1.y</v>
      </c>
      <c r="BC123" s="152" t="str">
        <f t="shared" si="9"/>
        <v>Column1.y</v>
      </c>
    </row>
    <row r="124">
      <c r="A124" s="156">
        <v>1.459368E9</v>
      </c>
      <c r="B124" s="156">
        <v>106471.8553</v>
      </c>
      <c r="D124" s="153">
        <f>IFERROR(__xludf.DUMMYFUNCTION("TO_DATE(INT((E124/(60*60*24))+""1/1/1970""))"),42516.0)</f>
        <v>42516</v>
      </c>
      <c r="E124" s="152">
        <v>1.4642352E9</v>
      </c>
      <c r="F124" s="152">
        <v>98325.8337</v>
      </c>
      <c r="H124" s="153">
        <f>IFERROR(__xludf.DUMMYFUNCTION("TO_DATE(INT((I124/(60*60*24))+""1/1/1970""))"),42516.0)</f>
        <v>42516</v>
      </c>
      <c r="I124" s="152">
        <v>1.4642352E9</v>
      </c>
      <c r="J124" s="152">
        <v>91382.0001</v>
      </c>
      <c r="L124" s="154">
        <v>42542.0</v>
      </c>
      <c r="M124" s="155">
        <v>104825.67</v>
      </c>
      <c r="O124" s="153">
        <f>IFERROR(__xludf.DUMMYFUNCTION("TO_DATE(INT((P124/(60*60*24))+""1/1/1970""))"),42497.0)</f>
        <v>42497</v>
      </c>
      <c r="P124" s="13">
        <v>1.4625792E9</v>
      </c>
      <c r="Q124" s="13">
        <v>25691.6325</v>
      </c>
      <c r="S124" s="153">
        <f>IFERROR(__xludf.DUMMYFUNCTION("TO_DATE(INT((T124/(60*60*24))+""1/1/1970""))"),42516.0)</f>
        <v>42516</v>
      </c>
      <c r="T124" s="156">
        <v>1.4642352E9</v>
      </c>
      <c r="U124" s="156">
        <v>109748.0179</v>
      </c>
      <c r="W124" s="153">
        <f>IFERROR(__xludf.DUMMYFUNCTION("TO_DATE(INT((X124/(60*60*24))+""1/1/1970""))"),42511.0)</f>
        <v>42511</v>
      </c>
      <c r="X124" s="156">
        <v>1.4637888E9</v>
      </c>
      <c r="Y124" s="156">
        <v>10049.8978</v>
      </c>
      <c r="AA124" s="153">
        <f>IFERROR(__xludf.DUMMYFUNCTION("TO_DATE(INT((AB124/(60*60*24))+""1/1/1970""))"),42512.0)</f>
        <v>42512</v>
      </c>
      <c r="AB124" s="156">
        <v>1.4639544E9</v>
      </c>
      <c r="AC124" s="156">
        <v>106472.876</v>
      </c>
      <c r="AE124" s="153">
        <f>IFERROR(__xludf.DUMMYFUNCTION("TO_DATE(INT((AF124/(60*60*24))+""1/1/1970""))"),42492.0)</f>
        <v>42492</v>
      </c>
      <c r="AF124" s="156">
        <v>1.4621796E9</v>
      </c>
      <c r="AG124" s="156">
        <v>105105.8785</v>
      </c>
      <c r="AH124" s="153">
        <f>IFERROR(__xludf.DUMMYFUNCTION("TO_DATE(INT((AI124/(60*60*24))+""1/1/1970""))"),43610.0)</f>
        <v>43610</v>
      </c>
      <c r="AI124" s="152">
        <v>1.5587568E9</v>
      </c>
      <c r="AJ124" s="152">
        <v>98722.0896</v>
      </c>
      <c r="AK124" s="153">
        <f>IFERROR(__xludf.DUMMYFUNCTION("TO_DATE(INT((AL124/(60*60*24))+""1/1/1970""))"),43610.0)</f>
        <v>43610</v>
      </c>
      <c r="AL124" s="156">
        <v>1.5587568E9</v>
      </c>
      <c r="AM124" s="156">
        <v>102109.9</v>
      </c>
      <c r="AN124" s="153">
        <f>IFERROR(__xludf.DUMMYFUNCTION("TO_DATE(INT((AO124/(60*60*24))+""1/1/1970""))"),43587.0)</f>
        <v>43587</v>
      </c>
      <c r="AO124" s="156">
        <v>1.55676578E9</v>
      </c>
      <c r="AP124" s="156">
        <v>111873.5593</v>
      </c>
      <c r="AQ124" s="153">
        <f>IFERROR(__xludf.DUMMYFUNCTION("TO_DATE(INT((AR124/(60*60*24))+""1/1/1970""))"),42516.0)</f>
        <v>42516</v>
      </c>
      <c r="AR124" s="152">
        <v>1.4642352E9</v>
      </c>
      <c r="AS124" s="152">
        <v>98325.8337</v>
      </c>
      <c r="AT124" s="152">
        <v>91382.0001</v>
      </c>
      <c r="AU124" s="152">
        <f t="shared" si="1"/>
        <v>106561.97</v>
      </c>
      <c r="AV124" s="152">
        <f t="shared" si="2"/>
        <v>25376.0572</v>
      </c>
      <c r="AW124" s="152">
        <f t="shared" si="3"/>
        <v>109748.0179</v>
      </c>
      <c r="AX124" s="152">
        <f t="shared" si="4"/>
        <v>10070.121</v>
      </c>
      <c r="AY124" s="152">
        <f t="shared" si="5"/>
        <v>106517.5008</v>
      </c>
      <c r="AZ124" s="152">
        <f t="shared" si="6"/>
        <v>102306.589</v>
      </c>
      <c r="BA124" s="152" t="str">
        <f t="shared" si="7"/>
        <v>Column1.y</v>
      </c>
      <c r="BB124" s="152" t="str">
        <f t="shared" si="8"/>
        <v>Column1.y</v>
      </c>
      <c r="BC124" s="152" t="str">
        <f t="shared" si="9"/>
        <v>Column1.y</v>
      </c>
    </row>
    <row r="125">
      <c r="A125" s="152">
        <v>1.45943106E9</v>
      </c>
      <c r="B125" s="152">
        <v>106368.8974</v>
      </c>
      <c r="D125" s="153">
        <f>IFERROR(__xludf.DUMMYFUNCTION("TO_DATE(INT((E125/(60*60*24))+""1/1/1970""))"),42517.0)</f>
        <v>42517</v>
      </c>
      <c r="E125" s="156">
        <v>1.4643216E9</v>
      </c>
      <c r="F125" s="156">
        <v>98325.8337</v>
      </c>
      <c r="H125" s="153">
        <f>IFERROR(__xludf.DUMMYFUNCTION("TO_DATE(INT((I125/(60*60*24))+""1/1/1970""))"),42517.0)</f>
        <v>42517</v>
      </c>
      <c r="I125" s="156">
        <v>1.4643216E9</v>
      </c>
      <c r="J125" s="156">
        <v>91305.7501</v>
      </c>
      <c r="L125" s="154">
        <v>42543.0</v>
      </c>
      <c r="M125" s="155">
        <v>105155.47</v>
      </c>
      <c r="O125" s="153">
        <f>IFERROR(__xludf.DUMMYFUNCTION("TO_DATE(INT((P125/(60*60*24))+""1/1/1970""))"),42498.0)</f>
        <v>42498</v>
      </c>
      <c r="P125" s="13">
        <v>1.4626656E9</v>
      </c>
      <c r="Q125" s="13">
        <v>25691.6325</v>
      </c>
      <c r="S125" s="153">
        <f>IFERROR(__xludf.DUMMYFUNCTION("TO_DATE(INT((T125/(60*60*24))+""1/1/1970""))"),42517.0)</f>
        <v>42517</v>
      </c>
      <c r="T125" s="152">
        <v>1.4643216E9</v>
      </c>
      <c r="U125" s="152">
        <v>109915.5309</v>
      </c>
      <c r="W125" s="153">
        <f>IFERROR(__xludf.DUMMYFUNCTION("TO_DATE(INT((X125/(60*60*24))+""1/1/1970""))"),42513.0)</f>
        <v>42513</v>
      </c>
      <c r="X125" s="152">
        <v>1.4639616E9</v>
      </c>
      <c r="Y125" s="152">
        <v>10050.1495</v>
      </c>
      <c r="AA125" s="153">
        <f>IFERROR(__xludf.DUMMYFUNCTION("TO_DATE(INT((AB125/(60*60*24))+""1/1/1970""))"),42513.0)</f>
        <v>42513</v>
      </c>
      <c r="AB125" s="156">
        <v>1.463994E9</v>
      </c>
      <c r="AC125" s="156">
        <v>106488.8722</v>
      </c>
      <c r="AE125" s="153">
        <f>IFERROR(__xludf.DUMMYFUNCTION("TO_DATE(INT((AF125/(60*60*24))+""1/1/1970""))"),42493.0)</f>
        <v>42493</v>
      </c>
      <c r="AF125" s="152">
        <v>1.4622588E9</v>
      </c>
      <c r="AG125" s="152">
        <v>105677.7222</v>
      </c>
      <c r="AH125" s="153">
        <f>IFERROR(__xludf.DUMMYFUNCTION("TO_DATE(INT((AI125/(60*60*24))+""1/1/1970""))"),43613.0)</f>
        <v>43613</v>
      </c>
      <c r="AI125" s="156">
        <v>1.559052E9</v>
      </c>
      <c r="AJ125" s="156">
        <v>100820.7277</v>
      </c>
      <c r="AK125" s="153">
        <f>IFERROR(__xludf.DUMMYFUNCTION("TO_DATE(INT((AL125/(60*60*24))+""1/1/1970""))"),43613.0)</f>
        <v>43613</v>
      </c>
      <c r="AL125" s="152">
        <v>1.559052E9</v>
      </c>
      <c r="AM125" s="152">
        <v>102109.9</v>
      </c>
      <c r="AN125" s="153">
        <f>IFERROR(__xludf.DUMMYFUNCTION("TO_DATE(INT((AO125/(60*60*24))+""1/1/1970""))"),43588.0)</f>
        <v>43588</v>
      </c>
      <c r="AO125" s="156">
        <v>1.556845032E9</v>
      </c>
      <c r="AP125" s="156">
        <v>111873.5593</v>
      </c>
      <c r="AQ125" s="153">
        <f>IFERROR(__xludf.DUMMYFUNCTION("TO_DATE(INT((AR125/(60*60*24))+""1/1/1970""))"),42517.0)</f>
        <v>42517</v>
      </c>
      <c r="AR125" s="156">
        <v>1.4643216E9</v>
      </c>
      <c r="AS125" s="156">
        <v>98325.8337</v>
      </c>
      <c r="AT125" s="156">
        <v>91305.7501</v>
      </c>
      <c r="AU125" s="152">
        <f t="shared" si="1"/>
        <v>106872.37</v>
      </c>
      <c r="AV125" s="152">
        <f t="shared" si="2"/>
        <v>25421.8588</v>
      </c>
      <c r="AW125" s="152">
        <f t="shared" si="3"/>
        <v>109915.5309</v>
      </c>
      <c r="AX125" s="152">
        <f t="shared" si="4"/>
        <v>10049.557</v>
      </c>
      <c r="AY125" s="152">
        <f t="shared" si="5"/>
        <v>106515.3484</v>
      </c>
      <c r="AZ125" s="152">
        <f t="shared" si="6"/>
        <v>102638.7158</v>
      </c>
      <c r="BA125" s="152" t="str">
        <f t="shared" si="7"/>
        <v>Column1.y</v>
      </c>
      <c r="BB125" s="152" t="str">
        <f t="shared" si="8"/>
        <v>Column1.y</v>
      </c>
      <c r="BC125" s="152" t="str">
        <f t="shared" si="9"/>
        <v>Column1.y</v>
      </c>
    </row>
    <row r="126">
      <c r="A126" s="156">
        <v>1.4594544E9</v>
      </c>
      <c r="B126" s="156">
        <v>106193.8689</v>
      </c>
      <c r="D126" s="153">
        <f>IFERROR(__xludf.DUMMYFUNCTION("TO_DATE(INT((E126/(60*60*24))+""1/1/1970""))"),42518.0)</f>
        <v>42518</v>
      </c>
      <c r="E126" s="152">
        <v>1.464408E9</v>
      </c>
      <c r="F126" s="152">
        <v>98325.8337</v>
      </c>
      <c r="H126" s="153">
        <f>IFERROR(__xludf.DUMMYFUNCTION("TO_DATE(INT((I126/(60*60*24))+""1/1/1970""))"),42518.0)</f>
        <v>42518</v>
      </c>
      <c r="I126" s="152">
        <v>1.464408E9</v>
      </c>
      <c r="J126" s="152">
        <v>91467.6701</v>
      </c>
      <c r="L126" s="154">
        <v>42544.0</v>
      </c>
      <c r="M126" s="155">
        <v>104903.27</v>
      </c>
      <c r="O126" s="153">
        <f>IFERROR(__xludf.DUMMYFUNCTION("TO_DATE(INT((P126/(60*60*24))+""1/1/1970""))"),42499.0)</f>
        <v>42499</v>
      </c>
      <c r="P126" s="13">
        <v>1.462752E9</v>
      </c>
      <c r="Q126" s="13">
        <v>25656.1931</v>
      </c>
      <c r="S126" s="153">
        <f>IFERROR(__xludf.DUMMYFUNCTION("TO_DATE(INT((T126/(60*60*24))+""1/1/1970""))"),42518.0)</f>
        <v>42518</v>
      </c>
      <c r="T126" s="156">
        <v>1.464408E9</v>
      </c>
      <c r="U126" s="156">
        <v>109801.5192</v>
      </c>
      <c r="W126" s="153">
        <f>IFERROR(__xludf.DUMMYFUNCTION("TO_DATE(INT((X126/(60*60*24))+""1/1/1970""))"),42514.0)</f>
        <v>42514</v>
      </c>
      <c r="X126" s="156">
        <v>1.4640984E9</v>
      </c>
      <c r="Y126" s="156">
        <v>10044.9967</v>
      </c>
      <c r="AA126" s="153">
        <f>IFERROR(__xludf.DUMMYFUNCTION("TO_DATE(INT((AB126/(60*60*24))+""1/1/1970""))"),42514.0)</f>
        <v>42514</v>
      </c>
      <c r="AB126" s="152">
        <v>1.4640732E9</v>
      </c>
      <c r="AC126" s="152">
        <v>106484.529</v>
      </c>
      <c r="AE126" s="153">
        <f>IFERROR(__xludf.DUMMYFUNCTION("TO_DATE(INT((AF126/(60*60*24))+""1/1/1970""))"),42494.0)</f>
        <v>42494</v>
      </c>
      <c r="AF126" s="156">
        <v>1.462338E9</v>
      </c>
      <c r="AG126" s="156">
        <v>105472.316</v>
      </c>
      <c r="AH126" s="153">
        <f>IFERROR(__xludf.DUMMYFUNCTION("TO_DATE(INT((AI126/(60*60*24))+""1/1/1970""))"),43614.0)</f>
        <v>43614</v>
      </c>
      <c r="AI126" s="152">
        <v>1.5591024E9</v>
      </c>
      <c r="AJ126" s="152">
        <v>100007.4084</v>
      </c>
      <c r="AK126" s="153">
        <f>IFERROR(__xludf.DUMMYFUNCTION("TO_DATE(INT((AL126/(60*60*24))+""1/1/1970""))"),43614.0)</f>
        <v>43614</v>
      </c>
      <c r="AL126" s="156">
        <v>1.5591024E9</v>
      </c>
      <c r="AM126" s="156">
        <v>102163.03</v>
      </c>
      <c r="AN126" s="153">
        <f>IFERROR(__xludf.DUMMYFUNCTION("TO_DATE(INT((AO126/(60*60*24))+""1/1/1970""))"),43589.0)</f>
        <v>43589</v>
      </c>
      <c r="AO126" s="152">
        <v>1.556940641E9</v>
      </c>
      <c r="AP126" s="152">
        <v>111873.5593</v>
      </c>
      <c r="AQ126" s="153">
        <f>IFERROR(__xludf.DUMMYFUNCTION("TO_DATE(INT((AR126/(60*60*24))+""1/1/1970""))"),42518.0)</f>
        <v>42518</v>
      </c>
      <c r="AR126" s="152">
        <v>1.464408E9</v>
      </c>
      <c r="AS126" s="152">
        <v>98325.8337</v>
      </c>
      <c r="AT126" s="152">
        <v>91467.6701</v>
      </c>
      <c r="AU126" s="152">
        <f t="shared" si="1"/>
        <v>106872.37</v>
      </c>
      <c r="AV126" s="152">
        <f t="shared" si="2"/>
        <v>25451.6106</v>
      </c>
      <c r="AW126" s="152">
        <f t="shared" si="3"/>
        <v>109801.5192</v>
      </c>
      <c r="AX126" s="152">
        <f t="shared" si="4"/>
        <v>10073.1374</v>
      </c>
      <c r="AY126" s="152">
        <f t="shared" si="5"/>
        <v>106515.3484</v>
      </c>
      <c r="AZ126" s="152">
        <f t="shared" si="6"/>
        <v>101927.7996</v>
      </c>
      <c r="BA126" s="152" t="str">
        <f t="shared" si="7"/>
        <v>Column1.y</v>
      </c>
      <c r="BB126" s="152" t="str">
        <f t="shared" si="8"/>
        <v>Column1.y</v>
      </c>
      <c r="BC126" s="152" t="str">
        <f t="shared" si="9"/>
        <v>Column1.y</v>
      </c>
    </row>
    <row r="127">
      <c r="A127" s="152">
        <v>1.45951746E9</v>
      </c>
      <c r="B127" s="152">
        <v>105565.8256</v>
      </c>
      <c r="D127" s="153">
        <f>IFERROR(__xludf.DUMMYFUNCTION("TO_DATE(INT((E127/(60*60*24))+""1/1/1970""))"),42521.0)</f>
        <v>42521</v>
      </c>
      <c r="E127" s="156">
        <v>1.4647032E9</v>
      </c>
      <c r="F127" s="156">
        <v>98325.8337</v>
      </c>
      <c r="H127" s="153">
        <f>IFERROR(__xludf.DUMMYFUNCTION("TO_DATE(INT((I127/(60*60*24))+""1/1/1970""))"),42521.0)</f>
        <v>42521</v>
      </c>
      <c r="I127" s="156">
        <v>1.4647032E9</v>
      </c>
      <c r="J127" s="156">
        <v>91467.6701</v>
      </c>
      <c r="L127" s="154">
        <v>42545.0</v>
      </c>
      <c r="M127" s="155">
        <v>106387.37</v>
      </c>
      <c r="O127" s="153">
        <f>IFERROR(__xludf.DUMMYFUNCTION("TO_DATE(INT((P127/(60*60*24))+""1/1/1970""))"),42500.0)</f>
        <v>42500</v>
      </c>
      <c r="P127" s="13">
        <v>1.4628888E9</v>
      </c>
      <c r="Q127" s="13">
        <v>25609.8376</v>
      </c>
      <c r="S127" s="153">
        <f>IFERROR(__xludf.DUMMYFUNCTION("TO_DATE(INT((T127/(60*60*24))+""1/1/1970""))"),42521.0)</f>
        <v>42521</v>
      </c>
      <c r="T127" s="152">
        <v>1.4647032E9</v>
      </c>
      <c r="U127" s="152">
        <v>109801.5192</v>
      </c>
      <c r="W127" s="153">
        <f>IFERROR(__xludf.DUMMYFUNCTION("TO_DATE(INT((X127/(60*60*24))+""1/1/1970""))"),42515.0)</f>
        <v>42515</v>
      </c>
      <c r="X127" s="156">
        <v>1.4641848E9</v>
      </c>
      <c r="Y127" s="156">
        <v>10074.438</v>
      </c>
      <c r="AA127" s="153">
        <f>IFERROR(__xludf.DUMMYFUNCTION("TO_DATE(INT((AB127/(60*60*24))+""1/1/1970""))"),42515.0)</f>
        <v>42515</v>
      </c>
      <c r="AB127" s="156">
        <v>1.4641524E9</v>
      </c>
      <c r="AC127" s="156">
        <v>106477.4648</v>
      </c>
      <c r="AE127" s="153">
        <f>IFERROR(__xludf.DUMMYFUNCTION("TO_DATE(INT((AF127/(60*60*24))+""1/1/1970""))"),42495.0)</f>
        <v>42495</v>
      </c>
      <c r="AF127" s="152">
        <v>1.4624172E9</v>
      </c>
      <c r="AG127" s="152">
        <v>105378.991</v>
      </c>
      <c r="AH127" s="153">
        <f>IFERROR(__xludf.DUMMYFUNCTION("TO_DATE(INT((AI127/(60*60*24))+""1/1/1970""))"),43615.0)</f>
        <v>43615</v>
      </c>
      <c r="AI127" s="152">
        <v>1.5591888E9</v>
      </c>
      <c r="AJ127" s="152">
        <v>98918.1632</v>
      </c>
      <c r="AK127" s="153">
        <f>IFERROR(__xludf.DUMMYFUNCTION("TO_DATE(INT((AL127/(60*60*24))+""1/1/1970""))"),43615.0)</f>
        <v>43615</v>
      </c>
      <c r="AL127" s="156">
        <v>1.5591888E9</v>
      </c>
      <c r="AM127" s="156">
        <v>101337.79</v>
      </c>
      <c r="AN127" s="153">
        <f>IFERROR(__xludf.DUMMYFUNCTION("TO_DATE(INT((AO127/(60*60*24))+""1/1/1970""))"),43590.0)</f>
        <v>43590</v>
      </c>
      <c r="AO127" s="152">
        <v>1.557020535E9</v>
      </c>
      <c r="AP127" s="152">
        <v>111873.5593</v>
      </c>
      <c r="AQ127" s="153">
        <f>IFERROR(__xludf.DUMMYFUNCTION("TO_DATE(INT((AR127/(60*60*24))+""1/1/1970""))"),42521.0)</f>
        <v>42521</v>
      </c>
      <c r="AR127" s="156">
        <v>1.4647032E9</v>
      </c>
      <c r="AS127" s="156">
        <v>98325.8337</v>
      </c>
      <c r="AT127" s="156">
        <v>91467.6701</v>
      </c>
      <c r="AU127" s="152">
        <f t="shared" si="1"/>
        <v>107425.27</v>
      </c>
      <c r="AV127" s="152">
        <f t="shared" si="2"/>
        <v>25361.043</v>
      </c>
      <c r="AW127" s="152">
        <f t="shared" si="3"/>
        <v>109801.5192</v>
      </c>
      <c r="AX127" s="152">
        <f t="shared" si="4"/>
        <v>10072.4869</v>
      </c>
      <c r="AY127" s="152">
        <f t="shared" si="5"/>
        <v>106451.4686</v>
      </c>
      <c r="AZ127" s="152">
        <f t="shared" si="6"/>
        <v>102238.8826</v>
      </c>
      <c r="BA127" s="152" t="str">
        <f t="shared" si="7"/>
        <v>Column1.y</v>
      </c>
      <c r="BB127" s="152" t="str">
        <f t="shared" si="8"/>
        <v>Column1.y</v>
      </c>
      <c r="BC127" s="152" t="str">
        <f t="shared" si="9"/>
        <v>Column1.y</v>
      </c>
    </row>
    <row r="128">
      <c r="A128" s="156">
        <v>1.4595408E9</v>
      </c>
      <c r="B128" s="156">
        <v>106888.8349</v>
      </c>
      <c r="D128" s="153">
        <f>IFERROR(__xludf.DUMMYFUNCTION("TO_DATE(INT((E128/(60*60*24))+""1/1/1970""))"),42522.0)</f>
        <v>42522</v>
      </c>
      <c r="E128" s="156">
        <v>1.4647536E9</v>
      </c>
      <c r="F128" s="156">
        <v>98113.7198</v>
      </c>
      <c r="H128" s="153">
        <f>IFERROR(__xludf.DUMMYFUNCTION("TO_DATE(INT((I128/(60*60*24))+""1/1/1970""))"),42522.0)</f>
        <v>42522</v>
      </c>
      <c r="I128" s="156">
        <v>1.4647536E9</v>
      </c>
      <c r="J128" s="156">
        <v>91339.7301</v>
      </c>
      <c r="L128" s="154">
        <v>42548.0</v>
      </c>
      <c r="M128" s="155">
        <v>102041.77</v>
      </c>
      <c r="O128" s="153">
        <f>IFERROR(__xludf.DUMMYFUNCTION("TO_DATE(INT((P128/(60*60*24))+""1/1/1970""))"),42501.0)</f>
        <v>42501</v>
      </c>
      <c r="P128" s="13">
        <v>1.4629752E9</v>
      </c>
      <c r="Q128" s="13">
        <v>25530.3284</v>
      </c>
      <c r="S128" s="153">
        <f>IFERROR(__xludf.DUMMYFUNCTION("TO_DATE(INT((T128/(60*60*24))+""1/1/1970""))"),42522.0)</f>
        <v>42522</v>
      </c>
      <c r="T128" s="152">
        <v>1.4647536E9</v>
      </c>
      <c r="U128" s="152">
        <v>109839.9784</v>
      </c>
      <c r="W128" s="153">
        <f>IFERROR(__xludf.DUMMYFUNCTION("TO_DATE(INT((X128/(60*60*24))+""1/1/1970""))"),42516.0)</f>
        <v>42516</v>
      </c>
      <c r="X128" s="156">
        <v>1.4642712E9</v>
      </c>
      <c r="Y128" s="156">
        <v>10070.121</v>
      </c>
      <c r="AA128" s="153">
        <f>IFERROR(__xludf.DUMMYFUNCTION("TO_DATE(INT((AB128/(60*60*24))+""1/1/1970""))"),42516.0)</f>
        <v>42516</v>
      </c>
      <c r="AB128" s="152">
        <v>1.4642316E9</v>
      </c>
      <c r="AC128" s="152">
        <v>106517.5008</v>
      </c>
      <c r="AE128" s="153">
        <f>IFERROR(__xludf.DUMMYFUNCTION("TO_DATE(INT((AF128/(60*60*24))+""1/1/1970""))"),42496.0)</f>
        <v>42496</v>
      </c>
      <c r="AF128" s="156">
        <v>1.4624964E9</v>
      </c>
      <c r="AG128" s="156">
        <v>104550.9613</v>
      </c>
      <c r="AH128" s="153">
        <f>IFERROR(__xludf.DUMMYFUNCTION("TO_DATE(INT((AI128/(60*60*24))+""1/1/1970""))"),43616.0)</f>
        <v>43616</v>
      </c>
      <c r="AI128" s="152">
        <v>1.5592752E9</v>
      </c>
      <c r="AJ128" s="152">
        <v>99404.8251</v>
      </c>
      <c r="AK128" s="153">
        <f>IFERROR(__xludf.DUMMYFUNCTION("TO_DATE(INT((AL128/(60*60*24))+""1/1/1970""))"),43616.0)</f>
        <v>43616</v>
      </c>
      <c r="AL128" s="156">
        <v>1.5592752E9</v>
      </c>
      <c r="AM128" s="156">
        <v>101493.73</v>
      </c>
      <c r="AN128" s="153">
        <f>IFERROR(__xludf.DUMMYFUNCTION("TO_DATE(INT((AO128/(60*60*24))+""1/1/1970""))"),43591.0)</f>
        <v>43591</v>
      </c>
      <c r="AO128" s="152">
        <v>1.557102249E9</v>
      </c>
      <c r="AP128" s="152">
        <v>111873.5593</v>
      </c>
      <c r="AQ128" s="153">
        <f>IFERROR(__xludf.DUMMYFUNCTION("TO_DATE(INT((AR128/(60*60*24))+""1/1/1970""))"),42522.0)</f>
        <v>42522</v>
      </c>
      <c r="AR128" s="156">
        <v>1.4647536E9</v>
      </c>
      <c r="AS128" s="156">
        <v>98113.7198</v>
      </c>
      <c r="AT128" s="156">
        <v>91339.7301</v>
      </c>
      <c r="AU128" s="152">
        <f t="shared" si="1"/>
        <v>107628.97</v>
      </c>
      <c r="AV128" s="152">
        <f t="shared" si="2"/>
        <v>25358.2861</v>
      </c>
      <c r="AW128" s="152">
        <f t="shared" si="3"/>
        <v>109839.9784</v>
      </c>
      <c r="AX128" s="152">
        <f t="shared" si="4"/>
        <v>10059.5914</v>
      </c>
      <c r="AY128" s="152">
        <f t="shared" si="5"/>
        <v>106468.5421</v>
      </c>
      <c r="AZ128" s="152">
        <f t="shared" si="6"/>
        <v>102115.8219</v>
      </c>
      <c r="BA128" s="152" t="str">
        <f t="shared" si="7"/>
        <v>Column1.y</v>
      </c>
      <c r="BB128" s="152" t="str">
        <f t="shared" si="8"/>
        <v>Column1.y</v>
      </c>
      <c r="BC128" s="152" t="str">
        <f t="shared" si="9"/>
        <v>Column1.y</v>
      </c>
    </row>
    <row r="129">
      <c r="A129" s="152">
        <v>1.45977666E9</v>
      </c>
      <c r="B129" s="152">
        <v>106816.7644</v>
      </c>
      <c r="D129" s="153">
        <f>IFERROR(__xludf.DUMMYFUNCTION("TO_DATE(INT((E129/(60*60*24))+""1/1/1970""))"),42523.0)</f>
        <v>42523</v>
      </c>
      <c r="E129" s="152">
        <v>1.46484E9</v>
      </c>
      <c r="F129" s="152">
        <v>97678.0816</v>
      </c>
      <c r="H129" s="153">
        <f>IFERROR(__xludf.DUMMYFUNCTION("TO_DATE(INT((I129/(60*60*24))+""1/1/1970""))"),42523.0)</f>
        <v>42523</v>
      </c>
      <c r="I129" s="152">
        <v>1.46484E9</v>
      </c>
      <c r="J129" s="152">
        <v>91258.5301</v>
      </c>
      <c r="L129" s="154">
        <v>42549.0</v>
      </c>
      <c r="M129" s="155">
        <v>100033.87</v>
      </c>
      <c r="O129" s="153">
        <f>IFERROR(__xludf.DUMMYFUNCTION("TO_DATE(INT((P129/(60*60*24))+""1/1/1970""))"),42502.0)</f>
        <v>42502</v>
      </c>
      <c r="P129" s="13">
        <v>1.4630616E9</v>
      </c>
      <c r="Q129" s="13">
        <v>25644.2351</v>
      </c>
      <c r="S129" s="153">
        <f>IFERROR(__xludf.DUMMYFUNCTION("TO_DATE(INT((T129/(60*60*24))+""1/1/1970""))"),42523.0)</f>
        <v>42523</v>
      </c>
      <c r="T129" s="156">
        <v>1.46484E9</v>
      </c>
      <c r="U129" s="156">
        <v>109955.239</v>
      </c>
      <c r="W129" s="153">
        <f>IFERROR(__xludf.DUMMYFUNCTION("TO_DATE(INT((X129/(60*60*24))+""1/1/1970""))"),42517.0)</f>
        <v>42517</v>
      </c>
      <c r="X129" s="156">
        <v>1.4643576E9</v>
      </c>
      <c r="Y129" s="156">
        <v>10049.557</v>
      </c>
      <c r="AA129" s="153">
        <f>IFERROR(__xludf.DUMMYFUNCTION("TO_DATE(INT((AB129/(60*60*24))+""1/1/1970""))"),42517.0)</f>
        <v>42517</v>
      </c>
      <c r="AB129" s="156">
        <v>1.4643108E9</v>
      </c>
      <c r="AC129" s="156">
        <v>106515.3484</v>
      </c>
      <c r="AE129" s="153">
        <f>IFERROR(__xludf.DUMMYFUNCTION("TO_DATE(INT((AF129/(60*60*24))+""1/1/1970""))"),42497.0)</f>
        <v>42497</v>
      </c>
      <c r="AF129" s="152">
        <v>1.4625792E9</v>
      </c>
      <c r="AG129" s="152">
        <v>104587.5593</v>
      </c>
      <c r="AH129" s="153">
        <f>IFERROR(__xludf.DUMMYFUNCTION("TO_DATE(INT((AI129/(60*60*24))+""1/1/1970""))"),43617.0)</f>
        <v>43617</v>
      </c>
      <c r="AI129" s="152">
        <v>1.5593616E9</v>
      </c>
      <c r="AJ129" s="152">
        <v>97961.1087</v>
      </c>
      <c r="AK129" s="153">
        <f>IFERROR(__xludf.DUMMYFUNCTION("TO_DATE(INT((AL129/(60*60*24))+""1/1/1970""))"),43617.0)</f>
        <v>43617</v>
      </c>
      <c r="AL129" s="156">
        <v>1.5593616E9</v>
      </c>
      <c r="AM129" s="156">
        <v>101613.79</v>
      </c>
      <c r="AN129" s="153">
        <f>IFERROR(__xludf.DUMMYFUNCTION("TO_DATE(INT((AO129/(60*60*24))+""1/1/1970""))"),43592.0)</f>
        <v>43592</v>
      </c>
      <c r="AO129" s="156">
        <v>1.557197967E9</v>
      </c>
      <c r="AP129" s="156">
        <v>112336.9637</v>
      </c>
      <c r="AQ129" s="153">
        <f>IFERROR(__xludf.DUMMYFUNCTION("TO_DATE(INT((AR129/(60*60*24))+""1/1/1970""))"),42523.0)</f>
        <v>42523</v>
      </c>
      <c r="AR129" s="152">
        <v>1.46484E9</v>
      </c>
      <c r="AS129" s="152">
        <v>97678.0816</v>
      </c>
      <c r="AT129" s="152">
        <v>91258.5301</v>
      </c>
      <c r="AU129" s="152">
        <f t="shared" si="1"/>
        <v>107638.67</v>
      </c>
      <c r="AV129" s="152">
        <f t="shared" si="2"/>
        <v>25472.0113</v>
      </c>
      <c r="AW129" s="152">
        <f t="shared" si="3"/>
        <v>109955.239</v>
      </c>
      <c r="AX129" s="152">
        <f t="shared" si="4"/>
        <v>10033.4161</v>
      </c>
      <c r="AY129" s="152">
        <f t="shared" si="5"/>
        <v>106525.5878</v>
      </c>
      <c r="AZ129" s="152">
        <f t="shared" si="6"/>
        <v>102605.3201</v>
      </c>
      <c r="BA129" s="152" t="str">
        <f t="shared" si="7"/>
        <v>Column1.y</v>
      </c>
      <c r="BB129" s="152" t="str">
        <f t="shared" si="8"/>
        <v>Column1.y</v>
      </c>
      <c r="BC129" s="152" t="str">
        <f t="shared" si="9"/>
        <v>Column1.y</v>
      </c>
    </row>
    <row r="130">
      <c r="A130" s="156">
        <v>1.4598E9</v>
      </c>
      <c r="B130" s="156">
        <v>106569.6653</v>
      </c>
      <c r="D130" s="153">
        <f>IFERROR(__xludf.DUMMYFUNCTION("TO_DATE(INT((E130/(60*60*24))+""1/1/1970""))"),42524.0)</f>
        <v>42524</v>
      </c>
      <c r="E130" s="156">
        <v>1.4649264E9</v>
      </c>
      <c r="F130" s="156">
        <v>97678.0816</v>
      </c>
      <c r="H130" s="153">
        <f>IFERROR(__xludf.DUMMYFUNCTION("TO_DATE(INT((I130/(60*60*24))+""1/1/1970""))"),42524.0)</f>
        <v>42524</v>
      </c>
      <c r="I130" s="156">
        <v>1.4649264E9</v>
      </c>
      <c r="J130" s="156">
        <v>91471.7601</v>
      </c>
      <c r="L130" s="154">
        <v>42550.0</v>
      </c>
      <c r="M130" s="155">
        <v>102206.67</v>
      </c>
      <c r="O130" s="153">
        <f>IFERROR(__xludf.DUMMYFUNCTION("TO_DATE(INT((P130/(60*60*24))+""1/1/1970""))"),42503.0)</f>
        <v>42503</v>
      </c>
      <c r="P130" s="13">
        <v>1.463148E9</v>
      </c>
      <c r="Q130" s="13">
        <v>25601.3224</v>
      </c>
      <c r="S130" s="153">
        <f>IFERROR(__xludf.DUMMYFUNCTION("TO_DATE(INT((T130/(60*60*24))+""1/1/1970""))"),42524.0)</f>
        <v>42524</v>
      </c>
      <c r="T130" s="152">
        <v>1.4649264E9</v>
      </c>
      <c r="U130" s="152">
        <v>110391.815</v>
      </c>
      <c r="W130" s="153">
        <f>IFERROR(__xludf.DUMMYFUNCTION("TO_DATE(INT((X130/(60*60*24))+""1/1/1970""))"),42518.0)</f>
        <v>42518</v>
      </c>
      <c r="X130" s="156">
        <v>1.4643936E9</v>
      </c>
      <c r="Y130" s="156">
        <v>10073.1374</v>
      </c>
      <c r="AA130" s="153">
        <f>IFERROR(__xludf.DUMMYFUNCTION("TO_DATE(INT((AB130/(60*60*24))+""1/1/1970""))"),42519.0)</f>
        <v>42519</v>
      </c>
      <c r="AB130" s="152">
        <v>1.4645592E9</v>
      </c>
      <c r="AC130" s="152">
        <v>106477.2611</v>
      </c>
      <c r="AE130" s="153">
        <f>IFERROR(__xludf.DUMMYFUNCTION("TO_DATE(INT((AF130/(60*60*24))+""1/1/1970""))"),42498.0)</f>
        <v>42498</v>
      </c>
      <c r="AF130" s="156">
        <v>1.4627448E9</v>
      </c>
      <c r="AG130" s="156">
        <v>104587.5593</v>
      </c>
      <c r="AH130" s="153">
        <f>IFERROR(__xludf.DUMMYFUNCTION("TO_DATE(INT((AI130/(60*60*24))+""1/1/1970""))"),43619.0)</f>
        <v>43619</v>
      </c>
      <c r="AI130" s="156">
        <v>1.5595344E9</v>
      </c>
      <c r="AJ130" s="156">
        <v>97961.1087</v>
      </c>
      <c r="AK130" s="153">
        <f>IFERROR(__xludf.DUMMYFUNCTION("TO_DATE(INT((AL130/(60*60*24))+""1/1/1970""))"),43619.0)</f>
        <v>43619</v>
      </c>
      <c r="AL130" s="152">
        <v>1.5595704E9</v>
      </c>
      <c r="AM130" s="152">
        <v>101613.79</v>
      </c>
      <c r="AN130" s="153">
        <f>IFERROR(__xludf.DUMMYFUNCTION("TO_DATE(INT((AO130/(60*60*24))+""1/1/1970""))"),43593.0)</f>
        <v>43593</v>
      </c>
      <c r="AO130" s="156">
        <v>1.557277191E9</v>
      </c>
      <c r="AP130" s="156">
        <v>111433.8575</v>
      </c>
      <c r="AQ130" s="153">
        <f>IFERROR(__xludf.DUMMYFUNCTION("TO_DATE(INT((AR130/(60*60*24))+""1/1/1970""))"),42524.0)</f>
        <v>42524</v>
      </c>
      <c r="AR130" s="156">
        <v>1.4649264E9</v>
      </c>
      <c r="AS130" s="156">
        <v>97678.0816</v>
      </c>
      <c r="AT130" s="156">
        <v>91471.7601</v>
      </c>
      <c r="AU130" s="152">
        <f t="shared" si="1"/>
        <v>107861.77</v>
      </c>
      <c r="AV130" s="152">
        <f t="shared" si="2"/>
        <v>25572.0593</v>
      </c>
      <c r="AW130" s="152">
        <f t="shared" si="3"/>
        <v>110391.815</v>
      </c>
      <c r="AX130" s="152">
        <f t="shared" si="4"/>
        <v>10036.0596</v>
      </c>
      <c r="AY130" s="152">
        <f t="shared" si="5"/>
        <v>106513.8685</v>
      </c>
      <c r="AZ130" s="152">
        <f t="shared" si="6"/>
        <v>102274.1082</v>
      </c>
      <c r="BA130" s="152" t="str">
        <f t="shared" si="7"/>
        <v>Column1.y</v>
      </c>
      <c r="BB130" s="152" t="str">
        <f t="shared" si="8"/>
        <v>Column1.y</v>
      </c>
      <c r="BC130" s="152" t="str">
        <f t="shared" si="9"/>
        <v>Column1.y</v>
      </c>
    </row>
    <row r="131">
      <c r="A131" s="152">
        <v>1.45986306E9</v>
      </c>
      <c r="B131" s="152">
        <v>105807.7767</v>
      </c>
      <c r="D131" s="153">
        <f>IFERROR(__xludf.DUMMYFUNCTION("TO_DATE(INT((E131/(60*60*24))+""1/1/1970""))"),42525.0)</f>
        <v>42525</v>
      </c>
      <c r="E131" s="152">
        <v>1.4650128E9</v>
      </c>
      <c r="F131" s="152">
        <v>97678.0816</v>
      </c>
      <c r="H131" s="153">
        <f>IFERROR(__xludf.DUMMYFUNCTION("TO_DATE(INT((I131/(60*60*24))+""1/1/1970""))"),42525.0)</f>
        <v>42525</v>
      </c>
      <c r="I131" s="152">
        <v>1.4650128E9</v>
      </c>
      <c r="J131" s="152">
        <v>91110.9001</v>
      </c>
      <c r="L131" s="154">
        <v>42551.0</v>
      </c>
      <c r="M131" s="155">
        <v>104001.17</v>
      </c>
      <c r="O131" s="153">
        <f>IFERROR(__xludf.DUMMYFUNCTION("TO_DATE(INT((P131/(60*60*24))+""1/1/1970""))"),42504.0)</f>
        <v>42504</v>
      </c>
      <c r="P131" s="13">
        <v>1.463184E9</v>
      </c>
      <c r="Q131" s="13">
        <v>25685.8181</v>
      </c>
      <c r="S131" s="153">
        <f>IFERROR(__xludf.DUMMYFUNCTION("TO_DATE(INT((T131/(60*60*24))+""1/1/1970""))"),42525.0)</f>
        <v>42525</v>
      </c>
      <c r="T131" s="156">
        <v>1.4650128E9</v>
      </c>
      <c r="U131" s="156">
        <v>110240.2783</v>
      </c>
      <c r="W131" s="153">
        <f>IFERROR(__xludf.DUMMYFUNCTION("TO_DATE(INT((X131/(60*60*24))+""1/1/1970""))"),42520.0)</f>
        <v>42520</v>
      </c>
      <c r="X131" s="152">
        <v>1.4645664E9</v>
      </c>
      <c r="Y131" s="152">
        <v>10080.608</v>
      </c>
      <c r="AA131" s="153">
        <f>IFERROR(__xludf.DUMMYFUNCTION("TO_DATE(INT((AB131/(60*60*24))+""1/1/1970""))"),42520.0)</f>
        <v>42520</v>
      </c>
      <c r="AB131" s="152">
        <v>1.4645988E9</v>
      </c>
      <c r="AC131" s="152">
        <v>106448.0627</v>
      </c>
      <c r="AE131" s="153">
        <f>IFERROR(__xludf.DUMMYFUNCTION("TO_DATE(INT((AF131/(60*60*24))+""1/1/1970""))"),42499.0)</f>
        <v>42499</v>
      </c>
      <c r="AF131" s="156">
        <v>1.4627844E9</v>
      </c>
      <c r="AG131" s="156">
        <v>104415.5487</v>
      </c>
      <c r="AH131" s="153">
        <f>IFERROR(__xludf.DUMMYFUNCTION("TO_DATE(INT((AI131/(60*60*24))+""1/1/1970""))"),43620.0)</f>
        <v>43620</v>
      </c>
      <c r="AI131" s="156">
        <v>1.5596208E9</v>
      </c>
      <c r="AJ131" s="156">
        <v>95804.7766</v>
      </c>
      <c r="AK131" s="153">
        <f>IFERROR(__xludf.DUMMYFUNCTION("TO_DATE(INT((AL131/(60*60*24))+""1/1/1970""))"),43620.0)</f>
        <v>43620</v>
      </c>
      <c r="AL131" s="156">
        <v>1.5596208E9</v>
      </c>
      <c r="AM131" s="156">
        <v>101495.11</v>
      </c>
      <c r="AN131" s="153">
        <f>IFERROR(__xludf.DUMMYFUNCTION("TO_DATE(INT((AO131/(60*60*24))+""1/1/1970""))"),43594.0)</f>
        <v>43594</v>
      </c>
      <c r="AO131" s="152">
        <v>1.557372513E9</v>
      </c>
      <c r="AP131" s="152">
        <v>111145.6322</v>
      </c>
      <c r="AQ131" s="153">
        <f>IFERROR(__xludf.DUMMYFUNCTION("TO_DATE(INT((AR131/(60*60*24))+""1/1/1970""))"),42525.0)</f>
        <v>42525</v>
      </c>
      <c r="AR131" s="152">
        <v>1.4650128E9</v>
      </c>
      <c r="AS131" s="152">
        <v>97678.0816</v>
      </c>
      <c r="AT131" s="152">
        <v>91110.9001</v>
      </c>
      <c r="AU131" s="152">
        <f t="shared" si="1"/>
        <v>107861.77</v>
      </c>
      <c r="AV131" s="152">
        <f t="shared" si="2"/>
        <v>25660.4799</v>
      </c>
      <c r="AW131" s="152">
        <f t="shared" si="3"/>
        <v>110240.2783</v>
      </c>
      <c r="AX131" s="152">
        <f t="shared" si="4"/>
        <v>9941.9193</v>
      </c>
      <c r="AY131" s="152">
        <f t="shared" si="5"/>
        <v>106513.8685</v>
      </c>
      <c r="AZ131" s="152">
        <f t="shared" si="6"/>
        <v>104243.0806</v>
      </c>
      <c r="BA131" s="152" t="str">
        <f t="shared" si="7"/>
        <v>Column1.y</v>
      </c>
      <c r="BB131" s="152" t="str">
        <f t="shared" si="8"/>
        <v>Column1.y</v>
      </c>
      <c r="BC131" s="152" t="str">
        <f t="shared" si="9"/>
        <v>Column1.y</v>
      </c>
    </row>
    <row r="132">
      <c r="A132" s="156">
        <v>1.4598864E9</v>
      </c>
      <c r="B132" s="156">
        <v>105462.8677</v>
      </c>
      <c r="D132" s="153">
        <f>IFERROR(__xludf.DUMMYFUNCTION("TO_DATE(INT((E132/(60*60*24))+""1/1/1970""))"),42527.0)</f>
        <v>42527</v>
      </c>
      <c r="E132" s="156">
        <v>1.4652216E9</v>
      </c>
      <c r="F132" s="156">
        <v>97678.0816</v>
      </c>
      <c r="H132" s="153">
        <f>IFERROR(__xludf.DUMMYFUNCTION("TO_DATE(INT((I132/(60*60*24))+""1/1/1970""))"),42527.0)</f>
        <v>42527</v>
      </c>
      <c r="I132" s="156">
        <v>1.4652216E9</v>
      </c>
      <c r="J132" s="156">
        <v>91110.9001</v>
      </c>
      <c r="L132" s="154">
        <v>42552.0</v>
      </c>
      <c r="M132" s="155">
        <v>105194.27</v>
      </c>
      <c r="O132" s="153">
        <f>IFERROR(__xludf.DUMMYFUNCTION("TO_DATE(INT((P132/(60*60*24))+""1/1/1970""))"),42505.0)</f>
        <v>42505</v>
      </c>
      <c r="P132" s="13">
        <v>1.4632704E9</v>
      </c>
      <c r="Q132" s="13">
        <v>25685.8181</v>
      </c>
      <c r="S132" s="153">
        <f>IFERROR(__xludf.DUMMYFUNCTION("TO_DATE(INT((T132/(60*60*24))+""1/1/1970""))"),42527.0)</f>
        <v>42527</v>
      </c>
      <c r="T132" s="152">
        <v>1.4652216E9</v>
      </c>
      <c r="U132" s="152">
        <v>110240.2783</v>
      </c>
      <c r="W132" s="153">
        <f>IFERROR(__xludf.DUMMYFUNCTION("TO_DATE(INT((X132/(60*60*24))+""1/1/1970""))"),42521.0)</f>
        <v>42521</v>
      </c>
      <c r="X132" s="156">
        <v>1.4646528E9</v>
      </c>
      <c r="Y132" s="156">
        <v>10072.4869</v>
      </c>
      <c r="AA132" s="153">
        <f>IFERROR(__xludf.DUMMYFUNCTION("TO_DATE(INT((AB132/(60*60*24))+""1/1/1970""))"),42521.0)</f>
        <v>42521</v>
      </c>
      <c r="AB132" s="156">
        <v>1.464678E9</v>
      </c>
      <c r="AC132" s="156">
        <v>106451.4686</v>
      </c>
      <c r="AE132" s="153">
        <f>IFERROR(__xludf.DUMMYFUNCTION("TO_DATE(INT((AF132/(60*60*24))+""1/1/1970""))"),42500.0)</f>
        <v>42500</v>
      </c>
      <c r="AF132" s="152">
        <v>1.4628636E9</v>
      </c>
      <c r="AG132" s="152">
        <v>104395.8773</v>
      </c>
      <c r="AH132" s="153">
        <f>IFERROR(__xludf.DUMMYFUNCTION("TO_DATE(INT((AI132/(60*60*24))+""1/1/1970""))"),43621.0)</f>
        <v>43621</v>
      </c>
      <c r="AI132" s="156">
        <v>1.5597072E9</v>
      </c>
      <c r="AJ132" s="156">
        <v>99102.5426</v>
      </c>
      <c r="AK132" s="153">
        <f>IFERROR(__xludf.DUMMYFUNCTION("TO_DATE(INT((AL132/(60*60*24))+""1/1/1970""))"),43621.0)</f>
        <v>43621</v>
      </c>
      <c r="AL132" s="156">
        <v>1.5597072E9</v>
      </c>
      <c r="AM132" s="156">
        <v>101849.08</v>
      </c>
      <c r="AN132" s="153">
        <f>IFERROR(__xludf.DUMMYFUNCTION("TO_DATE(INT((AO132/(60*60*24))+""1/1/1970""))"),43595.0)</f>
        <v>43595</v>
      </c>
      <c r="AO132" s="152">
        <v>1.557451795E9</v>
      </c>
      <c r="AP132" s="152">
        <v>111102.3984</v>
      </c>
      <c r="AQ132" s="153">
        <f>IFERROR(__xludf.DUMMYFUNCTION("TO_DATE(INT((AR132/(60*60*24))+""1/1/1970""))"),42527.0)</f>
        <v>42527</v>
      </c>
      <c r="AR132" s="156">
        <v>1.4652216E9</v>
      </c>
      <c r="AS132" s="156">
        <v>97678.0816</v>
      </c>
      <c r="AT132" s="156">
        <v>91110.9001</v>
      </c>
      <c r="AU132" s="152">
        <f t="shared" si="1"/>
        <v>107357.37</v>
      </c>
      <c r="AV132" s="152">
        <f t="shared" si="2"/>
        <v>25667.9342</v>
      </c>
      <c r="AW132" s="152">
        <f t="shared" si="3"/>
        <v>110240.2783</v>
      </c>
      <c r="AX132" s="152">
        <f t="shared" si="4"/>
        <v>9955.0557</v>
      </c>
      <c r="AY132" s="152">
        <f t="shared" si="5"/>
        <v>105129.3224</v>
      </c>
      <c r="AZ132" s="152">
        <f t="shared" si="6"/>
        <v>104099.891</v>
      </c>
      <c r="BA132" s="152" t="str">
        <f t="shared" si="7"/>
        <v>Column1.y</v>
      </c>
      <c r="BB132" s="152" t="str">
        <f t="shared" si="8"/>
        <v>Column1.y</v>
      </c>
      <c r="BC132" s="152" t="str">
        <f t="shared" si="9"/>
        <v>Column1.y</v>
      </c>
    </row>
    <row r="133">
      <c r="A133" s="152">
        <v>1.45994946E9</v>
      </c>
      <c r="B133" s="152">
        <v>105601.8609</v>
      </c>
      <c r="D133" s="153">
        <f>IFERROR(__xludf.DUMMYFUNCTION("TO_DATE(INT((E133/(60*60*24))+""1/1/1970""))"),42528.0)</f>
        <v>42528</v>
      </c>
      <c r="E133" s="156">
        <v>1.465272E9</v>
      </c>
      <c r="F133" s="156">
        <v>97678.0816</v>
      </c>
      <c r="H133" s="153">
        <f>IFERROR(__xludf.DUMMYFUNCTION("TO_DATE(INT((I133/(60*60*24))+""1/1/1970""))"),42528.0)</f>
        <v>42528</v>
      </c>
      <c r="I133" s="156">
        <v>1.465272E9</v>
      </c>
      <c r="J133" s="156">
        <v>90717.6501</v>
      </c>
      <c r="L133" s="154">
        <v>42556.0</v>
      </c>
      <c r="M133" s="155">
        <v>105718.07</v>
      </c>
      <c r="O133" s="153">
        <f>IFERROR(__xludf.DUMMYFUNCTION("TO_DATE(INT((P133/(60*60*24))+""1/1/1970""))"),42506.0)</f>
        <v>42506</v>
      </c>
      <c r="P133" s="13">
        <v>1.4633568E9</v>
      </c>
      <c r="Q133" s="13">
        <v>25695.5892</v>
      </c>
      <c r="S133" s="153">
        <f>IFERROR(__xludf.DUMMYFUNCTION("TO_DATE(INT((T133/(60*60*24))+""1/1/1970""))"),42528.0)</f>
        <v>42528</v>
      </c>
      <c r="T133" s="152">
        <v>1.465272E9</v>
      </c>
      <c r="U133" s="152">
        <v>110782.8053</v>
      </c>
      <c r="W133" s="153">
        <f>IFERROR(__xludf.DUMMYFUNCTION("TO_DATE(INT((X133/(60*60*24))+""1/1/1970""))"),42522.0)</f>
        <v>42522</v>
      </c>
      <c r="X133" s="152">
        <v>1.4647896E9</v>
      </c>
      <c r="Y133" s="152">
        <v>10059.5914</v>
      </c>
      <c r="AA133" s="153">
        <f>IFERROR(__xludf.DUMMYFUNCTION("TO_DATE(INT((AB133/(60*60*24))+""1/1/1970""))"),42522.0)</f>
        <v>42522</v>
      </c>
      <c r="AB133" s="152">
        <v>1.4647572E9</v>
      </c>
      <c r="AC133" s="152">
        <v>106468.5421</v>
      </c>
      <c r="AE133" s="153">
        <f>IFERROR(__xludf.DUMMYFUNCTION("TO_DATE(INT((AF133/(60*60*24))+""1/1/1970""))"),42501.0)</f>
        <v>42501</v>
      </c>
      <c r="AF133" s="156">
        <v>1.4629428E9</v>
      </c>
      <c r="AG133" s="156">
        <v>104303.4673</v>
      </c>
      <c r="AH133" s="153">
        <f>IFERROR(__xludf.DUMMYFUNCTION("TO_DATE(INT((AI133/(60*60*24))+""1/1/1970""))"),43622.0)</f>
        <v>43622</v>
      </c>
      <c r="AI133" s="156">
        <v>1.5597936E9</v>
      </c>
      <c r="AJ133" s="156">
        <v>100294.0565</v>
      </c>
      <c r="AK133" s="153">
        <f>IFERROR(__xludf.DUMMYFUNCTION("TO_DATE(INT((AL133/(60*60*24))+""1/1/1970""))"),43622.0)</f>
        <v>43622</v>
      </c>
      <c r="AL133" s="156">
        <v>1.5597936E9</v>
      </c>
      <c r="AM133" s="156">
        <v>102160.96</v>
      </c>
      <c r="AN133" s="153">
        <f>IFERROR(__xludf.DUMMYFUNCTION("TO_DATE(INT((AO133/(60*60*24))+""1/1/1970""))"),43596.0)</f>
        <v>43596</v>
      </c>
      <c r="AO133" s="156">
        <v>1.5575472E9</v>
      </c>
      <c r="AP133" s="156">
        <v>111097.5946</v>
      </c>
      <c r="AQ133" s="153">
        <f>IFERROR(__xludf.DUMMYFUNCTION("TO_DATE(INT((AR133/(60*60*24))+""1/1/1970""))"),42528.0)</f>
        <v>42528</v>
      </c>
      <c r="AR133" s="156">
        <v>1.465272E9</v>
      </c>
      <c r="AS133" s="156">
        <v>97678.0816</v>
      </c>
      <c r="AT133" s="156">
        <v>90717.6501</v>
      </c>
      <c r="AU133" s="152">
        <f t="shared" si="1"/>
        <v>107745.37</v>
      </c>
      <c r="AV133" s="152">
        <f t="shared" si="2"/>
        <v>25558.0637</v>
      </c>
      <c r="AW133" s="152">
        <f t="shared" si="3"/>
        <v>110782.8053</v>
      </c>
      <c r="AX133" s="152">
        <f t="shared" si="4"/>
        <v>9922.0097</v>
      </c>
      <c r="AY133" s="152">
        <f t="shared" si="5"/>
        <v>104016.2698</v>
      </c>
      <c r="AZ133" s="152">
        <f t="shared" si="6"/>
        <v>104208.77</v>
      </c>
      <c r="BA133" s="152" t="str">
        <f t="shared" si="7"/>
        <v>Column1.y</v>
      </c>
      <c r="BB133" s="152" t="str">
        <f t="shared" si="8"/>
        <v>Column1.y</v>
      </c>
      <c r="BC133" s="152" t="str">
        <f t="shared" si="9"/>
        <v>Column1.y</v>
      </c>
    </row>
    <row r="134">
      <c r="A134" s="156">
        <v>1.4599728E9</v>
      </c>
      <c r="B134" s="156">
        <v>106657.1796</v>
      </c>
      <c r="D134" s="153">
        <f>IFERROR(__xludf.DUMMYFUNCTION("TO_DATE(INT((E134/(60*60*24))+""1/1/1970""))"),42529.0)</f>
        <v>42529</v>
      </c>
      <c r="E134" s="152">
        <v>1.4653584E9</v>
      </c>
      <c r="F134" s="152">
        <v>97678.0816</v>
      </c>
      <c r="H134" s="153">
        <f>IFERROR(__xludf.DUMMYFUNCTION("TO_DATE(INT((I134/(60*60*24))+""1/1/1970""))"),42529.0)</f>
        <v>42529</v>
      </c>
      <c r="I134" s="152">
        <v>1.4653584E9</v>
      </c>
      <c r="J134" s="152">
        <v>91034.5151</v>
      </c>
      <c r="L134" s="154">
        <v>42557.0</v>
      </c>
      <c r="M134" s="155">
        <v>105077.87</v>
      </c>
      <c r="O134" s="153">
        <f>IFERROR(__xludf.DUMMYFUNCTION("TO_DATE(INT((P134/(60*60*24))+""1/1/1970""))"),42507.0)</f>
        <v>42507</v>
      </c>
      <c r="P134" s="13">
        <v>1.4634936E9</v>
      </c>
      <c r="Q134" s="13">
        <v>25655.8726</v>
      </c>
      <c r="S134" s="153">
        <f>IFERROR(__xludf.DUMMYFUNCTION("TO_DATE(INT((T134/(60*60*24))+""1/1/1970""))"),42529.0)</f>
        <v>42529</v>
      </c>
      <c r="T134" s="156">
        <v>1.4653584E9</v>
      </c>
      <c r="U134" s="156">
        <v>110961.506</v>
      </c>
      <c r="W134" s="153">
        <f>IFERROR(__xludf.DUMMYFUNCTION("TO_DATE(INT((X134/(60*60*24))+""1/1/1970""))"),42523.0)</f>
        <v>42523</v>
      </c>
      <c r="X134" s="152">
        <v>1.464876E9</v>
      </c>
      <c r="Y134" s="152">
        <v>10033.4161</v>
      </c>
      <c r="AA134" s="153">
        <f>IFERROR(__xludf.DUMMYFUNCTION("TO_DATE(INT((AB134/(60*60*24))+""1/1/1970""))"),42523.0)</f>
        <v>42523</v>
      </c>
      <c r="AB134" s="156">
        <v>1.4648364E9</v>
      </c>
      <c r="AC134" s="156">
        <v>106525.5878</v>
      </c>
      <c r="AE134" s="153">
        <f>IFERROR(__xludf.DUMMYFUNCTION("TO_DATE(INT((AF134/(60*60*24))+""1/1/1970""))"),42502.0)</f>
        <v>42502</v>
      </c>
      <c r="AF134" s="152">
        <v>1.463022E9</v>
      </c>
      <c r="AG134" s="152">
        <v>104768.7194</v>
      </c>
      <c r="AH134" s="153">
        <f>IFERROR(__xludf.DUMMYFUNCTION("TO_DATE(INT((AI134/(60*60*24))+""1/1/1970""))"),43623.0)</f>
        <v>43623</v>
      </c>
      <c r="AI134" s="156">
        <v>1.55988E9</v>
      </c>
      <c r="AJ134" s="156">
        <v>102130.6501</v>
      </c>
      <c r="AK134" s="153">
        <f>IFERROR(__xludf.DUMMYFUNCTION("TO_DATE(INT((AL134/(60*60*24))+""1/1/1970""))"),43623.0)</f>
        <v>43623</v>
      </c>
      <c r="AL134" s="156">
        <v>1.55988E9</v>
      </c>
      <c r="AM134" s="156">
        <v>101944.3</v>
      </c>
      <c r="AN134" s="153">
        <f>IFERROR(__xludf.DUMMYFUNCTION("TO_DATE(INT((AO134/(60*60*24))+""1/1/1970""))"),43597.0)</f>
        <v>43597</v>
      </c>
      <c r="AO134" s="156">
        <v>1.557627396E9</v>
      </c>
      <c r="AP134" s="156">
        <v>111097.5946</v>
      </c>
      <c r="AQ134" s="153">
        <f>IFERROR(__xludf.DUMMYFUNCTION("TO_DATE(INT((AR134/(60*60*24))+""1/1/1970""))"),42529.0)</f>
        <v>42529</v>
      </c>
      <c r="AR134" s="152">
        <v>1.4653584E9</v>
      </c>
      <c r="AS134" s="152">
        <v>97678.0816</v>
      </c>
      <c r="AT134" s="152">
        <v>91034.5151</v>
      </c>
      <c r="AU134" s="152">
        <f t="shared" si="1"/>
        <v>107473.77</v>
      </c>
      <c r="AV134" s="152">
        <f t="shared" si="2"/>
        <v>25536.1842</v>
      </c>
      <c r="AW134" s="152">
        <f t="shared" si="3"/>
        <v>110961.506</v>
      </c>
      <c r="AX134" s="152">
        <f t="shared" si="4"/>
        <v>9897.4458</v>
      </c>
      <c r="AY134" s="152">
        <f t="shared" si="5"/>
        <v>103481.9126</v>
      </c>
      <c r="AZ134" s="152">
        <f t="shared" si="6"/>
        <v>104143.8086</v>
      </c>
      <c r="BA134" s="152" t="str">
        <f t="shared" si="7"/>
        <v>Column1.y</v>
      </c>
      <c r="BB134" s="152" t="str">
        <f t="shared" si="8"/>
        <v>Column1.y</v>
      </c>
      <c r="BC134" s="152" t="str">
        <f t="shared" si="9"/>
        <v>Column1.y</v>
      </c>
    </row>
    <row r="135">
      <c r="A135" s="152">
        <v>1.46003586E9</v>
      </c>
      <c r="B135" s="152">
        <v>105957.0657</v>
      </c>
      <c r="D135" s="153">
        <f>IFERROR(__xludf.DUMMYFUNCTION("TO_DATE(INT((E135/(60*60*24))+""1/1/1970""))"),42530.0)</f>
        <v>42530</v>
      </c>
      <c r="E135" s="156">
        <v>1.4654448E9</v>
      </c>
      <c r="F135" s="156">
        <v>97678.0816</v>
      </c>
      <c r="H135" s="153">
        <f>IFERROR(__xludf.DUMMYFUNCTION("TO_DATE(INT((I135/(60*60*24))+""1/1/1970""))"),42530.0)</f>
        <v>42530</v>
      </c>
      <c r="I135" s="156">
        <v>1.4654448E9</v>
      </c>
      <c r="J135" s="156">
        <v>90823.8311</v>
      </c>
      <c r="L135" s="154">
        <v>42558.0</v>
      </c>
      <c r="M135" s="155">
        <v>105931.47</v>
      </c>
      <c r="O135" s="153">
        <f>IFERROR(__xludf.DUMMYFUNCTION("TO_DATE(INT((P135/(60*60*24))+""1/1/1970""))"),42508.0)</f>
        <v>42508</v>
      </c>
      <c r="P135" s="13">
        <v>1.46358E9</v>
      </c>
      <c r="Q135" s="13">
        <v>25635.1339</v>
      </c>
      <c r="S135" s="153">
        <f>IFERROR(__xludf.DUMMYFUNCTION("TO_DATE(INT((T135/(60*60*24))+""1/1/1970""))"),42530.0)</f>
        <v>42530</v>
      </c>
      <c r="T135" s="152">
        <v>1.4654448E9</v>
      </c>
      <c r="U135" s="152">
        <v>111330.7096</v>
      </c>
      <c r="W135" s="153">
        <f>IFERROR(__xludf.DUMMYFUNCTION("TO_DATE(INT((X135/(60*60*24))+""1/1/1970""))"),42524.0)</f>
        <v>42524</v>
      </c>
      <c r="X135" s="152">
        <v>1.4649624E9</v>
      </c>
      <c r="Y135" s="152">
        <v>10036.0596</v>
      </c>
      <c r="AA135" s="153">
        <f>IFERROR(__xludf.DUMMYFUNCTION("TO_DATE(INT((AB135/(60*60*24))+""1/1/1970""))"),42524.0)</f>
        <v>42524</v>
      </c>
      <c r="AB135" s="152">
        <v>1.4649156E9</v>
      </c>
      <c r="AC135" s="152">
        <v>106513.8685</v>
      </c>
      <c r="AE135" s="153">
        <f>IFERROR(__xludf.DUMMYFUNCTION("TO_DATE(INT((AF135/(60*60*24))+""1/1/1970""))"),42503.0)</f>
        <v>42503</v>
      </c>
      <c r="AF135" s="156">
        <v>1.4631012E9</v>
      </c>
      <c r="AG135" s="156">
        <v>104310.7869</v>
      </c>
      <c r="AH135" s="153">
        <f>IFERROR(__xludf.DUMMYFUNCTION("TO_DATE(INT((AI135/(60*60*24))+""1/1/1970""))"),43624.0)</f>
        <v>43624</v>
      </c>
      <c r="AI135" s="156">
        <v>1.5599664E9</v>
      </c>
      <c r="AJ135" s="156">
        <v>104365.7629</v>
      </c>
      <c r="AK135" s="153">
        <f>IFERROR(__xludf.DUMMYFUNCTION("TO_DATE(INT((AL135/(60*60*24))+""1/1/1970""))"),43624.0)</f>
        <v>43624</v>
      </c>
      <c r="AL135" s="156">
        <v>1.5599664E9</v>
      </c>
      <c r="AM135" s="156">
        <v>102089.89</v>
      </c>
      <c r="AN135" s="153">
        <f>IFERROR(__xludf.DUMMYFUNCTION("TO_DATE(INT((AO135/(60*60*24))+""1/1/1970""))"),43598.0)</f>
        <v>43598</v>
      </c>
      <c r="AO135" s="156">
        <v>1.557708259E9</v>
      </c>
      <c r="AP135" s="156">
        <v>111097.5946</v>
      </c>
      <c r="AQ135" s="153">
        <f>IFERROR(__xludf.DUMMYFUNCTION("TO_DATE(INT((AR135/(60*60*24))+""1/1/1970""))"),42530.0)</f>
        <v>42530</v>
      </c>
      <c r="AR135" s="156">
        <v>1.4654448E9</v>
      </c>
      <c r="AS135" s="156">
        <v>97678.0816</v>
      </c>
      <c r="AT135" s="156">
        <v>90823.8311</v>
      </c>
      <c r="AU135" s="152">
        <f t="shared" si="1"/>
        <v>107658.07</v>
      </c>
      <c r="AV135" s="152">
        <f t="shared" si="2"/>
        <v>25580.0604</v>
      </c>
      <c r="AW135" s="152">
        <f t="shared" si="3"/>
        <v>111330.7096</v>
      </c>
      <c r="AX135" s="152">
        <f t="shared" si="4"/>
        <v>9913.0462</v>
      </c>
      <c r="AY135" s="152">
        <f t="shared" si="5"/>
        <v>103190.1459</v>
      </c>
      <c r="AZ135" s="152">
        <f t="shared" si="6"/>
        <v>104571.0902</v>
      </c>
      <c r="BA135" s="152" t="str">
        <f t="shared" si="7"/>
        <v>Column1.y</v>
      </c>
      <c r="BB135" s="152" t="str">
        <f t="shared" si="8"/>
        <v>Column1.y</v>
      </c>
      <c r="BC135" s="152" t="str">
        <f t="shared" si="9"/>
        <v>Column1.y</v>
      </c>
    </row>
    <row r="136">
      <c r="A136" s="156">
        <v>1.4600592E9</v>
      </c>
      <c r="B136" s="156">
        <v>105334.1703</v>
      </c>
      <c r="D136" s="153">
        <f>IFERROR(__xludf.DUMMYFUNCTION("TO_DATE(INT((E136/(60*60*24))+""1/1/1970""))"),42531.0)</f>
        <v>42531</v>
      </c>
      <c r="E136" s="152">
        <v>1.4655312E9</v>
      </c>
      <c r="F136" s="152">
        <v>97678.0816</v>
      </c>
      <c r="H136" s="153">
        <f>IFERROR(__xludf.DUMMYFUNCTION("TO_DATE(INT((I136/(60*60*24))+""1/1/1970""))"),42531.0)</f>
        <v>42531</v>
      </c>
      <c r="I136" s="152">
        <v>1.4655312E9</v>
      </c>
      <c r="J136" s="152">
        <v>89972.8791</v>
      </c>
      <c r="L136" s="154">
        <v>42559.0</v>
      </c>
      <c r="M136" s="155">
        <v>106241.87</v>
      </c>
      <c r="O136" s="153">
        <f>IFERROR(__xludf.DUMMYFUNCTION("TO_DATE(INT((P136/(60*60*24))+""1/1/1970""))"),42509.0)</f>
        <v>42509</v>
      </c>
      <c r="P136" s="13">
        <v>1.4636664E9</v>
      </c>
      <c r="Q136" s="13">
        <v>25583.5901</v>
      </c>
      <c r="S136" s="153">
        <f>IFERROR(__xludf.DUMMYFUNCTION("TO_DATE(INT((T136/(60*60*24))+""1/1/1970""))"),42531.0)</f>
        <v>42531</v>
      </c>
      <c r="T136" s="156">
        <v>1.4655312E9</v>
      </c>
      <c r="U136" s="156">
        <v>111180.5964</v>
      </c>
      <c r="W136" s="153">
        <f>IFERROR(__xludf.DUMMYFUNCTION("TO_DATE(INT((X136/(60*60*24))+""1/1/1970""))"),42525.0)</f>
        <v>42525</v>
      </c>
      <c r="X136" s="152">
        <v>1.4649984E9</v>
      </c>
      <c r="Y136" s="152">
        <v>9941.9193</v>
      </c>
      <c r="AA136" s="153">
        <f>IFERROR(__xludf.DUMMYFUNCTION("TO_DATE(INT((AB136/(60*60*24))+""1/1/1970""))"),42526.0)</f>
        <v>42526</v>
      </c>
      <c r="AB136" s="156">
        <v>1.465164E9</v>
      </c>
      <c r="AC136" s="156">
        <v>105091.1141</v>
      </c>
      <c r="AE136" s="153">
        <f>IFERROR(__xludf.DUMMYFUNCTION("TO_DATE(INT((AF136/(60*60*24))+""1/1/1970""))"),42504.0)</f>
        <v>42504</v>
      </c>
      <c r="AF136" s="152">
        <v>1.463184E9</v>
      </c>
      <c r="AG136" s="152">
        <v>103706.4624</v>
      </c>
      <c r="AH136" s="153">
        <f>IFERROR(__xludf.DUMMYFUNCTION("TO_DATE(INT((AI136/(60*60*24))+""1/1/1970""))"),43626.0)</f>
        <v>43626</v>
      </c>
      <c r="AI136" s="152">
        <v>1.5601752E9</v>
      </c>
      <c r="AJ136" s="152">
        <v>105722.0865</v>
      </c>
      <c r="AK136" s="153">
        <f>IFERROR(__xludf.DUMMYFUNCTION("TO_DATE(INT((AL136/(60*60*24))+""1/1/1970""))"),43626.0)</f>
        <v>43626</v>
      </c>
      <c r="AL136" s="152">
        <v>1.5601752E9</v>
      </c>
      <c r="AM136" s="152">
        <v>102089.89</v>
      </c>
      <c r="AN136" s="153">
        <f>IFERROR(__xludf.DUMMYFUNCTION("TO_DATE(INT((AO136/(60*60*24))+""1/1/1970""))"),43599.0)</f>
        <v>43599</v>
      </c>
      <c r="AO136" s="152">
        <v>1.55780398E9</v>
      </c>
      <c r="AP136" s="152">
        <v>109627.6453</v>
      </c>
      <c r="AQ136" s="153">
        <f>IFERROR(__xludf.DUMMYFUNCTION("TO_DATE(INT((AR136/(60*60*24))+""1/1/1970""))"),42531.0)</f>
        <v>42531</v>
      </c>
      <c r="AR136" s="152">
        <v>1.4655312E9</v>
      </c>
      <c r="AS136" s="152">
        <v>97678.0816</v>
      </c>
      <c r="AT136" s="152">
        <v>89972.8791</v>
      </c>
      <c r="AU136" s="152">
        <f t="shared" si="1"/>
        <v>107483.47</v>
      </c>
      <c r="AV136" s="152">
        <f t="shared" si="2"/>
        <v>25552.9462</v>
      </c>
      <c r="AW136" s="152">
        <f t="shared" si="3"/>
        <v>111180.5964</v>
      </c>
      <c r="AX136" s="152">
        <f t="shared" si="4"/>
        <v>9898.0007</v>
      </c>
      <c r="AY136" s="152">
        <f t="shared" si="5"/>
        <v>103887.687</v>
      </c>
      <c r="AZ136" s="152">
        <f t="shared" si="6"/>
        <v>103724.7614</v>
      </c>
      <c r="BA136" s="152" t="str">
        <f t="shared" si="7"/>
        <v>Column1.y</v>
      </c>
      <c r="BB136" s="152" t="str">
        <f t="shared" si="8"/>
        <v>Column1.y</v>
      </c>
      <c r="BC136" s="152" t="str">
        <f t="shared" si="9"/>
        <v>Column1.y</v>
      </c>
    </row>
    <row r="137">
      <c r="A137" s="152">
        <v>1.46012226E9</v>
      </c>
      <c r="B137" s="152">
        <v>106075.4673</v>
      </c>
      <c r="D137" s="153">
        <f>IFERROR(__xludf.DUMMYFUNCTION("TO_DATE(INT((E137/(60*60*24))+""1/1/1970""))"),42532.0)</f>
        <v>42532</v>
      </c>
      <c r="E137" s="156">
        <v>1.4656176E9</v>
      </c>
      <c r="F137" s="156">
        <v>97678.0816</v>
      </c>
      <c r="H137" s="153">
        <f>IFERROR(__xludf.DUMMYFUNCTION("TO_DATE(INT((I137/(60*60*24))+""1/1/1970""))"),42532.0)</f>
        <v>42532</v>
      </c>
      <c r="I137" s="156">
        <v>1.4656176E9</v>
      </c>
      <c r="J137" s="156">
        <v>88877.3451</v>
      </c>
      <c r="L137" s="154">
        <v>42562.0</v>
      </c>
      <c r="M137" s="155">
        <v>107871.47</v>
      </c>
      <c r="O137" s="153">
        <f>IFERROR(__xludf.DUMMYFUNCTION("TO_DATE(INT((P137/(60*60*24))+""1/1/1970""))"),42510.0)</f>
        <v>42510</v>
      </c>
      <c r="P137" s="13">
        <v>1.4637528E9</v>
      </c>
      <c r="Q137" s="13">
        <v>25610.0006</v>
      </c>
      <c r="S137" s="153">
        <f>IFERROR(__xludf.DUMMYFUNCTION("TO_DATE(INT((T137/(60*60*24))+""1/1/1970""))"),42532.0)</f>
        <v>42532</v>
      </c>
      <c r="T137" s="152">
        <v>1.4656176E9</v>
      </c>
      <c r="U137" s="152">
        <v>110206.76</v>
      </c>
      <c r="W137" s="153">
        <f>IFERROR(__xludf.DUMMYFUNCTION("TO_DATE(INT((X137/(60*60*24))+""1/1/1970""))"),42527.0)</f>
        <v>42527</v>
      </c>
      <c r="X137" s="156">
        <v>1.4651712E9</v>
      </c>
      <c r="Y137" s="156">
        <v>9955.0557</v>
      </c>
      <c r="AA137" s="153">
        <f>IFERROR(__xludf.DUMMYFUNCTION("TO_DATE(INT((AB137/(60*60*24))+""1/1/1970""))"),42527.0)</f>
        <v>42527</v>
      </c>
      <c r="AB137" s="156">
        <v>1.4652036E9</v>
      </c>
      <c r="AC137" s="156">
        <v>105129.3224</v>
      </c>
      <c r="AE137" s="153">
        <f>IFERROR(__xludf.DUMMYFUNCTION("TO_DATE(INT((AF137/(60*60*24))+""1/1/1970""))"),42505.0)</f>
        <v>42505</v>
      </c>
      <c r="AF137" s="156">
        <v>1.4633496E9</v>
      </c>
      <c r="AG137" s="156">
        <v>103706.4624</v>
      </c>
      <c r="AH137" s="153">
        <f>IFERROR(__xludf.DUMMYFUNCTION("TO_DATE(INT((AI137/(60*60*24))+""1/1/1970""))"),43627.0)</f>
        <v>43627</v>
      </c>
      <c r="AI137" s="156">
        <v>1.5602256E9</v>
      </c>
      <c r="AJ137" s="156">
        <v>105530.092</v>
      </c>
      <c r="AK137" s="153">
        <f>IFERROR(__xludf.DUMMYFUNCTION("TO_DATE(INT((AL137/(60*60*24))+""1/1/1970""))"),43627.0)</f>
        <v>43627</v>
      </c>
      <c r="AL137" s="156">
        <v>1.5602256E9</v>
      </c>
      <c r="AM137" s="156">
        <v>102240.75</v>
      </c>
      <c r="AN137" s="153">
        <f>IFERROR(__xludf.DUMMYFUNCTION("TO_DATE(INT((AO137/(60*60*24))+""1/1/1970""))"),43600.0)</f>
        <v>43600</v>
      </c>
      <c r="AO137" s="152">
        <v>1.557883719E9</v>
      </c>
      <c r="AP137" s="152">
        <v>110045.572</v>
      </c>
      <c r="AQ137" s="153">
        <f>IFERROR(__xludf.DUMMYFUNCTION("TO_DATE(INT((AR137/(60*60*24))+""1/1/1970""))"),42532.0)</f>
        <v>42532</v>
      </c>
      <c r="AR137" s="156">
        <v>1.4656176E9</v>
      </c>
      <c r="AS137" s="156">
        <v>97678.0816</v>
      </c>
      <c r="AT137" s="156">
        <v>88877.3451</v>
      </c>
      <c r="AU137" s="152">
        <f t="shared" si="1"/>
        <v>107483.47</v>
      </c>
      <c r="AV137" s="152">
        <f t="shared" si="2"/>
        <v>25725.1229</v>
      </c>
      <c r="AW137" s="152">
        <f t="shared" si="3"/>
        <v>110206.76</v>
      </c>
      <c r="AX137" s="152">
        <f t="shared" si="4"/>
        <v>9899.384</v>
      </c>
      <c r="AY137" s="152">
        <f t="shared" si="5"/>
        <v>103887.687</v>
      </c>
      <c r="AZ137" s="152">
        <f t="shared" si="6"/>
        <v>103187.6858</v>
      </c>
      <c r="BA137" s="152" t="str">
        <f t="shared" si="7"/>
        <v>Column1.y</v>
      </c>
      <c r="BB137" s="152" t="str">
        <f t="shared" si="8"/>
        <v>Column1.y</v>
      </c>
      <c r="BC137" s="152" t="str">
        <f t="shared" si="9"/>
        <v>Column1.y</v>
      </c>
    </row>
    <row r="138">
      <c r="A138" s="156">
        <v>1.4601456E9</v>
      </c>
      <c r="B138" s="156">
        <v>105637.8961</v>
      </c>
      <c r="D138" s="153">
        <f>IFERROR(__xludf.DUMMYFUNCTION("TO_DATE(INT((E138/(60*60*24))+""1/1/1970""))"),42534.0)</f>
        <v>42534</v>
      </c>
      <c r="E138" s="152">
        <v>1.4658264E9</v>
      </c>
      <c r="F138" s="152">
        <v>97678.0816</v>
      </c>
      <c r="H138" s="153">
        <f>IFERROR(__xludf.DUMMYFUNCTION("TO_DATE(INT((I138/(60*60*24))+""1/1/1970""))"),42534.0)</f>
        <v>42534</v>
      </c>
      <c r="I138" s="152">
        <v>1.4658264E9</v>
      </c>
      <c r="J138" s="152">
        <v>88877.3451</v>
      </c>
      <c r="L138" s="154">
        <v>42563.0</v>
      </c>
      <c r="M138" s="155">
        <v>108482.57</v>
      </c>
      <c r="O138" s="153">
        <f>IFERROR(__xludf.DUMMYFUNCTION("TO_DATE(INT((P138/(60*60*24))+""1/1/1970""))"),42511.0)</f>
        <v>42511</v>
      </c>
      <c r="P138" s="13">
        <v>1.4637888E9</v>
      </c>
      <c r="Q138" s="13">
        <v>25535.3157</v>
      </c>
      <c r="S138" s="153">
        <f>IFERROR(__xludf.DUMMYFUNCTION("TO_DATE(INT((T138/(60*60*24))+""1/1/1970""))"),42534.0)</f>
        <v>42534</v>
      </c>
      <c r="T138" s="156">
        <v>1.4658264E9</v>
      </c>
      <c r="U138" s="156">
        <v>110206.76</v>
      </c>
      <c r="W138" s="153">
        <f>IFERROR(__xludf.DUMMYFUNCTION("TO_DATE(INT((X138/(60*60*24))+""1/1/1970""))"),42528.0)</f>
        <v>42528</v>
      </c>
      <c r="X138" s="152">
        <v>1.465308E9</v>
      </c>
      <c r="Y138" s="152">
        <v>9922.0097</v>
      </c>
      <c r="AA138" s="153">
        <f>IFERROR(__xludf.DUMMYFUNCTION("TO_DATE(INT((AB138/(60*60*24))+""1/1/1970""))"),42528.0)</f>
        <v>42528</v>
      </c>
      <c r="AB138" s="152">
        <v>1.4652828E9</v>
      </c>
      <c r="AC138" s="152">
        <v>104016.2698</v>
      </c>
      <c r="AE138" s="153">
        <f>IFERROR(__xludf.DUMMYFUNCTION("TO_DATE(INT((AF138/(60*60*24))+""1/1/1970""))"),42506.0)</f>
        <v>42506</v>
      </c>
      <c r="AF138" s="156">
        <v>1.4633892E9</v>
      </c>
      <c r="AG138" s="156">
        <v>103793.3827</v>
      </c>
      <c r="AH138" s="153">
        <f>IFERROR(__xludf.DUMMYFUNCTION("TO_DATE(INT((AI138/(60*60*24))+""1/1/1970""))"),43628.0)</f>
        <v>43628</v>
      </c>
      <c r="AI138" s="156">
        <v>1.560312E9</v>
      </c>
      <c r="AJ138" s="156">
        <v>104889.6982</v>
      </c>
      <c r="AK138" s="153">
        <f>IFERROR(__xludf.DUMMYFUNCTION("TO_DATE(INT((AL138/(60*60*24))+""1/1/1970""))"),43628.0)</f>
        <v>43628</v>
      </c>
      <c r="AL138" s="156">
        <v>1.560312E9</v>
      </c>
      <c r="AM138" s="156">
        <v>101683.25</v>
      </c>
      <c r="AN138" s="153">
        <f>IFERROR(__xludf.DUMMYFUNCTION("TO_DATE(INT((AO138/(60*60*24))+""1/1/1970""))"),43601.0)</f>
        <v>43601</v>
      </c>
      <c r="AO138" s="156">
        <v>1.557978597E9</v>
      </c>
      <c r="AP138" s="156">
        <v>109843.8143</v>
      </c>
      <c r="AQ138" s="153">
        <f>IFERROR(__xludf.DUMMYFUNCTION("TO_DATE(INT((AR138/(60*60*24))+""1/1/1970""))"),42534.0)</f>
        <v>42534</v>
      </c>
      <c r="AR138" s="152">
        <v>1.4658264E9</v>
      </c>
      <c r="AS138" s="152">
        <v>97678.0816</v>
      </c>
      <c r="AT138" s="152">
        <v>88877.3451</v>
      </c>
      <c r="AU138" s="152">
        <f t="shared" si="1"/>
        <v>106270.97</v>
      </c>
      <c r="AV138" s="152">
        <f t="shared" si="2"/>
        <v>25790.7984</v>
      </c>
      <c r="AW138" s="152">
        <f t="shared" si="3"/>
        <v>110206.76</v>
      </c>
      <c r="AX138" s="152">
        <f t="shared" si="4"/>
        <v>9907.0229</v>
      </c>
      <c r="AY138" s="152">
        <f t="shared" si="5"/>
        <v>103878.8769</v>
      </c>
      <c r="AZ138" s="152">
        <f t="shared" si="6"/>
        <v>103068.7423</v>
      </c>
      <c r="BA138" s="152" t="str">
        <f t="shared" si="7"/>
        <v>Column1.y</v>
      </c>
      <c r="BB138" s="152" t="str">
        <f t="shared" si="8"/>
        <v>Column1.y</v>
      </c>
      <c r="BC138" s="152" t="str">
        <f t="shared" si="9"/>
        <v>Column1.y</v>
      </c>
    </row>
    <row r="139">
      <c r="A139" s="152">
        <v>1.46038146E9</v>
      </c>
      <c r="B139" s="152">
        <v>106142.39</v>
      </c>
      <c r="D139" s="153">
        <f>IFERROR(__xludf.DUMMYFUNCTION("TO_DATE(INT((E139/(60*60*24))+""1/1/1970""))"),42535.0)</f>
        <v>42535</v>
      </c>
      <c r="E139" s="152">
        <v>1.4658768E9</v>
      </c>
      <c r="F139" s="152">
        <v>97678.0816</v>
      </c>
      <c r="H139" s="153">
        <f>IFERROR(__xludf.DUMMYFUNCTION("TO_DATE(INT((I139/(60*60*24))+""1/1/1970""))"),42535.0)</f>
        <v>42535</v>
      </c>
      <c r="I139" s="152">
        <v>1.4658768E9</v>
      </c>
      <c r="J139" s="152">
        <v>88961.1611</v>
      </c>
      <c r="L139" s="154">
        <v>42564.0</v>
      </c>
      <c r="M139" s="155">
        <v>109025.77</v>
      </c>
      <c r="O139" s="153">
        <f>IFERROR(__xludf.DUMMYFUNCTION("TO_DATE(INT((P139/(60*60*24))+""1/1/1970""))"),42512.0)</f>
        <v>42512</v>
      </c>
      <c r="P139" s="13">
        <v>1.4638752E9</v>
      </c>
      <c r="Q139" s="13">
        <v>25535.3157</v>
      </c>
      <c r="S139" s="153">
        <f>IFERROR(__xludf.DUMMYFUNCTION("TO_DATE(INT((T139/(60*60*24))+""1/1/1970""))"),42535.0)</f>
        <v>42535</v>
      </c>
      <c r="T139" s="156">
        <v>1.4658768E9</v>
      </c>
      <c r="U139" s="156">
        <v>109384.5189</v>
      </c>
      <c r="W139" s="153">
        <f>IFERROR(__xludf.DUMMYFUNCTION("TO_DATE(INT((X139/(60*60*24))+""1/1/1970""))"),42529.0)</f>
        <v>42529</v>
      </c>
      <c r="X139" s="152">
        <v>1.4653944E9</v>
      </c>
      <c r="Y139" s="152">
        <v>9897.4458</v>
      </c>
      <c r="AA139" s="153">
        <f>IFERROR(__xludf.DUMMYFUNCTION("TO_DATE(INT((AB139/(60*60*24))+""1/1/1970""))"),42529.0)</f>
        <v>42529</v>
      </c>
      <c r="AB139" s="156">
        <v>1.465362E9</v>
      </c>
      <c r="AC139" s="156">
        <v>103481.9126</v>
      </c>
      <c r="AE139" s="153">
        <f>IFERROR(__xludf.DUMMYFUNCTION("TO_DATE(INT((AF139/(60*60*24))+""1/1/1970""))"),42507.0)</f>
        <v>42507</v>
      </c>
      <c r="AF139" s="152">
        <v>1.4634684E9</v>
      </c>
      <c r="AG139" s="152">
        <v>103770.9664</v>
      </c>
      <c r="AH139" s="153">
        <f>IFERROR(__xludf.DUMMYFUNCTION("TO_DATE(INT((AI139/(60*60*24))+""1/1/1970""))"),43629.0)</f>
        <v>43629</v>
      </c>
      <c r="AI139" s="156">
        <v>1.5603984E9</v>
      </c>
      <c r="AJ139" s="156">
        <v>104416.7522</v>
      </c>
      <c r="AK139" s="153">
        <f>IFERROR(__xludf.DUMMYFUNCTION("TO_DATE(INT((AL139/(60*60*24))+""1/1/1970""))"),43629.0)</f>
        <v>43629</v>
      </c>
      <c r="AL139" s="156">
        <v>1.5603984E9</v>
      </c>
      <c r="AM139" s="156">
        <v>102130.95</v>
      </c>
      <c r="AN139" s="153">
        <f>IFERROR(__xludf.DUMMYFUNCTION("TO_DATE(INT((AO139/(60*60*24))+""1/1/1970""))"),43602.0)</f>
        <v>43602</v>
      </c>
      <c r="AO139" s="156">
        <v>1.558058953E9</v>
      </c>
      <c r="AP139" s="156">
        <v>110521.1439</v>
      </c>
      <c r="AQ139" s="153">
        <f>IFERROR(__xludf.DUMMYFUNCTION("TO_DATE(INT((AR139/(60*60*24))+""1/1/1970""))"),42535.0)</f>
        <v>42535</v>
      </c>
      <c r="AR139" s="152">
        <v>1.4658768E9</v>
      </c>
      <c r="AS139" s="152">
        <v>97678.0816</v>
      </c>
      <c r="AT139" s="152">
        <v>88961.1611</v>
      </c>
      <c r="AU139" s="152">
        <f t="shared" si="1"/>
        <v>105388.27</v>
      </c>
      <c r="AV139" s="152">
        <f t="shared" si="2"/>
        <v>25792.5875</v>
      </c>
      <c r="AW139" s="152">
        <f t="shared" si="3"/>
        <v>109384.5189</v>
      </c>
      <c r="AX139" s="152">
        <f t="shared" si="4"/>
        <v>9898.4958</v>
      </c>
      <c r="AY139" s="152">
        <f t="shared" si="5"/>
        <v>103883.6834</v>
      </c>
      <c r="AZ139" s="152">
        <f t="shared" si="6"/>
        <v>103519.8126</v>
      </c>
      <c r="BA139" s="152" t="str">
        <f t="shared" si="7"/>
        <v>Column1.y</v>
      </c>
      <c r="BB139" s="152" t="str">
        <f t="shared" si="8"/>
        <v>Column1.y</v>
      </c>
      <c r="BC139" s="152" t="str">
        <f t="shared" si="9"/>
        <v>Column1.y</v>
      </c>
    </row>
    <row r="140">
      <c r="A140" s="156">
        <v>1.4604048E9</v>
      </c>
      <c r="B140" s="156">
        <v>105385.6492</v>
      </c>
      <c r="D140" s="153">
        <f>IFERROR(__xludf.DUMMYFUNCTION("TO_DATE(INT((E140/(60*60*24))+""1/1/1970""))"),42536.0)</f>
        <v>42536</v>
      </c>
      <c r="E140" s="156">
        <v>1.4659632E9</v>
      </c>
      <c r="F140" s="156">
        <v>97678.0816</v>
      </c>
      <c r="H140" s="153">
        <f>IFERROR(__xludf.DUMMYFUNCTION("TO_DATE(INT((I140/(60*60*24))+""1/1/1970""))"),42536.0)</f>
        <v>42536</v>
      </c>
      <c r="I140" s="156">
        <v>1.4659632E9</v>
      </c>
      <c r="J140" s="156">
        <v>88814.1991</v>
      </c>
      <c r="L140" s="154">
        <v>42565.0</v>
      </c>
      <c r="M140" s="155">
        <v>108763.87</v>
      </c>
      <c r="O140" s="153">
        <f>IFERROR(__xludf.DUMMYFUNCTION("TO_DATE(INT((P140/(60*60*24))+""1/1/1970""))"),42513.0)</f>
        <v>42513</v>
      </c>
      <c r="P140" s="13">
        <v>1.4639616E9</v>
      </c>
      <c r="Q140" s="13">
        <v>25549.1091</v>
      </c>
      <c r="S140" s="153">
        <f>IFERROR(__xludf.DUMMYFUNCTION("TO_DATE(INT((T140/(60*60*24))+""1/1/1970""))"),42536.0)</f>
        <v>42536</v>
      </c>
      <c r="T140" s="152">
        <v>1.4659632E9</v>
      </c>
      <c r="U140" s="152">
        <v>109180.8869</v>
      </c>
      <c r="W140" s="153">
        <f>IFERROR(__xludf.DUMMYFUNCTION("TO_DATE(INT((X140/(60*60*24))+""1/1/1970""))"),42530.0)</f>
        <v>42530</v>
      </c>
      <c r="X140" s="152">
        <v>1.4654808E9</v>
      </c>
      <c r="Y140" s="152">
        <v>9913.0462</v>
      </c>
      <c r="AA140" s="153">
        <f>IFERROR(__xludf.DUMMYFUNCTION("TO_DATE(INT((AB140/(60*60*24))+""1/1/1970""))"),42530.0)</f>
        <v>42530</v>
      </c>
      <c r="AB140" s="152">
        <v>1.4654412E9</v>
      </c>
      <c r="AC140" s="152">
        <v>103190.1459</v>
      </c>
      <c r="AE140" s="153">
        <f>IFERROR(__xludf.DUMMYFUNCTION("TO_DATE(INT((AF140/(60*60*24))+""1/1/1970""))"),42508.0)</f>
        <v>42508</v>
      </c>
      <c r="AF140" s="156">
        <v>1.4635476E9</v>
      </c>
      <c r="AG140" s="156">
        <v>103762.7319</v>
      </c>
      <c r="AH140" s="153">
        <f>IFERROR(__xludf.DUMMYFUNCTION("TO_DATE(INT((AI140/(60*60*24))+""1/1/1970""))"),43630.0)</f>
        <v>43630</v>
      </c>
      <c r="AI140" s="156">
        <v>1.5604848E9</v>
      </c>
      <c r="AJ140" s="156">
        <v>104318.519</v>
      </c>
      <c r="AK140" s="153">
        <f>IFERROR(__xludf.DUMMYFUNCTION("TO_DATE(INT((AL140/(60*60*24))+""1/1/1970""))"),43630.0)</f>
        <v>43630</v>
      </c>
      <c r="AL140" s="156">
        <v>1.5604848E9</v>
      </c>
      <c r="AM140" s="156">
        <v>101939.86</v>
      </c>
      <c r="AN140" s="153">
        <f>IFERROR(__xludf.DUMMYFUNCTION("TO_DATE(INT((AO140/(60*60*24))+""1/1/1970""))"),43603.0)</f>
        <v>43603</v>
      </c>
      <c r="AO140" s="156">
        <v>1.558138175E9</v>
      </c>
      <c r="AP140" s="156">
        <v>110261.7411</v>
      </c>
      <c r="AQ140" s="153">
        <f>IFERROR(__xludf.DUMMYFUNCTION("TO_DATE(INT((AR140/(60*60*24))+""1/1/1970""))"),42536.0)</f>
        <v>42536</v>
      </c>
      <c r="AR140" s="156">
        <v>1.4659632E9</v>
      </c>
      <c r="AS140" s="156">
        <v>97678.0816</v>
      </c>
      <c r="AT140" s="156">
        <v>88814.1991</v>
      </c>
      <c r="AU140" s="152">
        <f t="shared" si="1"/>
        <v>105388.27</v>
      </c>
      <c r="AV140" s="152">
        <f t="shared" si="2"/>
        <v>25863.1882</v>
      </c>
      <c r="AW140" s="152">
        <f t="shared" si="3"/>
        <v>109180.8869</v>
      </c>
      <c r="AX140" s="152">
        <f t="shared" si="4"/>
        <v>9907.7139</v>
      </c>
      <c r="AY140" s="152">
        <f t="shared" si="5"/>
        <v>103866.613</v>
      </c>
      <c r="AZ140" s="152">
        <f t="shared" si="6"/>
        <v>102812.5563</v>
      </c>
      <c r="BA140" s="152" t="str">
        <f t="shared" si="7"/>
        <v>Column1.y</v>
      </c>
      <c r="BB140" s="152" t="str">
        <f t="shared" si="8"/>
        <v>Column1.y</v>
      </c>
      <c r="BC140" s="152" t="str">
        <f t="shared" si="9"/>
        <v>Column1.y</v>
      </c>
    </row>
    <row r="141">
      <c r="A141" s="152">
        <v>1.46046786E9</v>
      </c>
      <c r="B141" s="152">
        <v>105586.4172</v>
      </c>
      <c r="D141" s="153">
        <f>IFERROR(__xludf.DUMMYFUNCTION("TO_DATE(INT((E141/(60*60*24))+""1/1/1970""))"),42537.0)</f>
        <v>42537</v>
      </c>
      <c r="E141" s="152">
        <v>1.4660496E9</v>
      </c>
      <c r="F141" s="152">
        <v>97678.0816</v>
      </c>
      <c r="H141" s="153">
        <f>IFERROR(__xludf.DUMMYFUNCTION("TO_DATE(INT((I141/(60*60*24))+""1/1/1970""))"),42537.0)</f>
        <v>42537</v>
      </c>
      <c r="I141" s="152">
        <v>1.4660496E9</v>
      </c>
      <c r="J141" s="152">
        <v>89281.6871</v>
      </c>
      <c r="L141" s="154">
        <v>42566.0</v>
      </c>
      <c r="M141" s="155">
        <v>109501.07</v>
      </c>
      <c r="O141" s="153">
        <f>IFERROR(__xludf.DUMMYFUNCTION("TO_DATE(INT((P141/(60*60*24))+""1/1/1970""))"),42514.0)</f>
        <v>42514</v>
      </c>
      <c r="P141" s="13">
        <v>1.4640984E9</v>
      </c>
      <c r="Q141" s="13">
        <v>25703.9907</v>
      </c>
      <c r="S141" s="153">
        <f>IFERROR(__xludf.DUMMYFUNCTION("TO_DATE(INT((T141/(60*60*24))+""1/1/1970""))"),42537.0)</f>
        <v>42537</v>
      </c>
      <c r="T141" s="156">
        <v>1.4660496E9</v>
      </c>
      <c r="U141" s="156">
        <v>109086.5058</v>
      </c>
      <c r="W141" s="153">
        <f>IFERROR(__xludf.DUMMYFUNCTION("TO_DATE(INT((X141/(60*60*24))+""1/1/1970""))"),42531.0)</f>
        <v>42531</v>
      </c>
      <c r="X141" s="152">
        <v>1.4655672E9</v>
      </c>
      <c r="Y141" s="152">
        <v>9898.0007</v>
      </c>
      <c r="AA141" s="153">
        <f>IFERROR(__xludf.DUMMYFUNCTION("TO_DATE(INT((AB141/(60*60*24))+""1/1/1970""))"),42531.0)</f>
        <v>42531</v>
      </c>
      <c r="AB141" s="156">
        <v>1.4655204E9</v>
      </c>
      <c r="AC141" s="156">
        <v>103887.687</v>
      </c>
      <c r="AE141" s="153">
        <f>IFERROR(__xludf.DUMMYFUNCTION("TO_DATE(INT((AF141/(60*60*24))+""1/1/1970""))"),42509.0)</f>
        <v>42509</v>
      </c>
      <c r="AF141" s="152">
        <v>1.4636268E9</v>
      </c>
      <c r="AG141" s="152">
        <v>102900.3915</v>
      </c>
      <c r="AH141" s="153">
        <f>IFERROR(__xludf.DUMMYFUNCTION("TO_DATE(INT((AI141/(60*60*24))+""1/1/1970""))"),43631.0)</f>
        <v>43631</v>
      </c>
      <c r="AI141" s="156">
        <v>1.5605712E9</v>
      </c>
      <c r="AJ141" s="156">
        <v>103373.6646</v>
      </c>
      <c r="AK141" s="153">
        <f>IFERROR(__xludf.DUMMYFUNCTION("TO_DATE(INT((AL141/(60*60*24))+""1/1/1970""))"),43631.0)</f>
        <v>43631</v>
      </c>
      <c r="AL141" s="156">
        <v>1.5605712E9</v>
      </c>
      <c r="AM141" s="156">
        <v>101446.35</v>
      </c>
      <c r="AN141" s="153">
        <f>IFERROR(__xludf.DUMMYFUNCTION("TO_DATE(INT((AO141/(60*60*24))+""1/1/1970""))"),43604.0)</f>
        <v>43604</v>
      </c>
      <c r="AO141" s="152">
        <v>1.558236389E9</v>
      </c>
      <c r="AP141" s="152">
        <v>110261.7411</v>
      </c>
      <c r="AQ141" s="153">
        <f>IFERROR(__xludf.DUMMYFUNCTION("TO_DATE(INT((AR141/(60*60*24))+""1/1/1970""))"),42537.0)</f>
        <v>42537</v>
      </c>
      <c r="AR141" s="152">
        <v>1.4660496E9</v>
      </c>
      <c r="AS141" s="152">
        <v>97678.0816</v>
      </c>
      <c r="AT141" s="152">
        <v>89281.6871</v>
      </c>
      <c r="AU141" s="152">
        <f t="shared" si="1"/>
        <v>105087.57</v>
      </c>
      <c r="AV141" s="152">
        <f t="shared" si="2"/>
        <v>25831.4203</v>
      </c>
      <c r="AW141" s="152">
        <f t="shared" si="3"/>
        <v>109086.5058</v>
      </c>
      <c r="AX141" s="152">
        <f t="shared" si="4"/>
        <v>9901.0642</v>
      </c>
      <c r="AY141" s="152">
        <f t="shared" si="5"/>
        <v>103911.5449</v>
      </c>
      <c r="AZ141" s="152">
        <f t="shared" si="6"/>
        <v>103276.8934</v>
      </c>
      <c r="BA141" s="152" t="str">
        <f t="shared" si="7"/>
        <v>Column1.y</v>
      </c>
      <c r="BB141" s="152" t="str">
        <f t="shared" si="8"/>
        <v>Column1.y</v>
      </c>
      <c r="BC141" s="152" t="str">
        <f t="shared" si="9"/>
        <v>Column1.y</v>
      </c>
    </row>
    <row r="142">
      <c r="A142" s="156">
        <v>1.4604912E9</v>
      </c>
      <c r="B142" s="156">
        <v>106415.2285</v>
      </c>
      <c r="D142" s="153">
        <f>IFERROR(__xludf.DUMMYFUNCTION("TO_DATE(INT((E142/(60*60*24))+""1/1/1970""))"),42538.0)</f>
        <v>42538</v>
      </c>
      <c r="E142" s="156">
        <v>1.466136E9</v>
      </c>
      <c r="F142" s="156">
        <v>97678.0816</v>
      </c>
      <c r="H142" s="153">
        <f>IFERROR(__xludf.DUMMYFUNCTION("TO_DATE(INT((I142/(60*60*24))+""1/1/1970""))"),42538.0)</f>
        <v>42538</v>
      </c>
      <c r="I142" s="156">
        <v>1.466136E9</v>
      </c>
      <c r="J142" s="156">
        <v>89308.6931</v>
      </c>
      <c r="L142" s="154">
        <v>42569.0</v>
      </c>
      <c r="M142" s="155">
        <v>109326.47</v>
      </c>
      <c r="O142" s="153">
        <f>IFERROR(__xludf.DUMMYFUNCTION("TO_DATE(INT((P142/(60*60*24))+""1/1/1970""))"),42515.0)</f>
        <v>42515</v>
      </c>
      <c r="P142" s="13">
        <v>1.4641848E9</v>
      </c>
      <c r="Q142" s="13">
        <v>25413.4338</v>
      </c>
      <c r="S142" s="153">
        <f>IFERROR(__xludf.DUMMYFUNCTION("TO_DATE(INT((T142/(60*60*24))+""1/1/1970""))"),42538.0)</f>
        <v>42538</v>
      </c>
      <c r="T142" s="152">
        <v>1.466136E9</v>
      </c>
      <c r="U142" s="152">
        <v>109450.0213</v>
      </c>
      <c r="W142" s="153">
        <f>IFERROR(__xludf.DUMMYFUNCTION("TO_DATE(INT((X142/(60*60*24))+""1/1/1970""))"),42532.0)</f>
        <v>42532</v>
      </c>
      <c r="X142" s="152">
        <v>1.4656032E9</v>
      </c>
      <c r="Y142" s="152">
        <v>9899.384</v>
      </c>
      <c r="AA142" s="153">
        <f>IFERROR(__xludf.DUMMYFUNCTION("TO_DATE(INT((AB142/(60*60*24))+""1/1/1970""))"),42533.0)</f>
        <v>42533</v>
      </c>
      <c r="AB142" s="152">
        <v>1.4657688E9</v>
      </c>
      <c r="AC142" s="152">
        <v>103848.733</v>
      </c>
      <c r="AE142" s="153">
        <f>IFERROR(__xludf.DUMMYFUNCTION("TO_DATE(INT((AF142/(60*60*24))+""1/1/1970""))"),42510.0)</f>
        <v>42510</v>
      </c>
      <c r="AF142" s="156">
        <v>1.463706E9</v>
      </c>
      <c r="AG142" s="156">
        <v>102737.9879</v>
      </c>
      <c r="AH142" s="153">
        <f>IFERROR(__xludf.DUMMYFUNCTION("TO_DATE(INT((AI142/(60*60*24))+""1/1/1970""))"),43633.0)</f>
        <v>43633</v>
      </c>
      <c r="AI142" s="152">
        <v>1.560744E9</v>
      </c>
      <c r="AJ142" s="152">
        <v>103373.6646</v>
      </c>
      <c r="AK142" s="153">
        <f>IFERROR(__xludf.DUMMYFUNCTION("TO_DATE(INT((AL142/(60*60*24))+""1/1/1970""))"),43633.0)</f>
        <v>43633</v>
      </c>
      <c r="AL142" s="152">
        <v>1.56078E9</v>
      </c>
      <c r="AM142" s="152">
        <v>101446.35</v>
      </c>
      <c r="AN142" s="153">
        <f>IFERROR(__xludf.DUMMYFUNCTION("TO_DATE(INT((AO142/(60*60*24))+""1/1/1970""))"),43605.0)</f>
        <v>43605</v>
      </c>
      <c r="AO142" s="152">
        <v>1.558318251E9</v>
      </c>
      <c r="AP142" s="152">
        <v>110261.7411</v>
      </c>
      <c r="AQ142" s="153">
        <f>IFERROR(__xludf.DUMMYFUNCTION("TO_DATE(INT((AR142/(60*60*24))+""1/1/1970""))"),42538.0)</f>
        <v>42538</v>
      </c>
      <c r="AR142" s="156">
        <v>1.466136E9</v>
      </c>
      <c r="AS142" s="156">
        <v>97678.0816</v>
      </c>
      <c r="AT142" s="156">
        <v>89308.6931</v>
      </c>
      <c r="AU142" s="152">
        <f t="shared" si="1"/>
        <v>105679.27</v>
      </c>
      <c r="AV142" s="152">
        <f t="shared" si="2"/>
        <v>26006.332</v>
      </c>
      <c r="AW142" s="152">
        <f t="shared" si="3"/>
        <v>109450.0213</v>
      </c>
      <c r="AX142" s="152">
        <f t="shared" si="4"/>
        <v>9904.679</v>
      </c>
      <c r="AY142" s="152">
        <f t="shared" si="5"/>
        <v>103913.6111</v>
      </c>
      <c r="AZ142" s="152">
        <f t="shared" si="6"/>
        <v>103373.8781</v>
      </c>
      <c r="BA142" s="152" t="str">
        <f t="shared" si="7"/>
        <v>Column1.y</v>
      </c>
      <c r="BB142" s="152" t="str">
        <f t="shared" si="8"/>
        <v>Column1.y</v>
      </c>
      <c r="BC142" s="152" t="str">
        <f t="shared" si="9"/>
        <v>Column1.y</v>
      </c>
    </row>
    <row r="143">
      <c r="A143" s="152">
        <v>1.46055426E9</v>
      </c>
      <c r="B143" s="152">
        <v>106960.9055</v>
      </c>
      <c r="D143" s="153">
        <f>IFERROR(__xludf.DUMMYFUNCTION("TO_DATE(INT((E143/(60*60*24))+""1/1/1970""))"),42539.0)</f>
        <v>42539</v>
      </c>
      <c r="E143" s="152">
        <v>1.4662224E9</v>
      </c>
      <c r="F143" s="152">
        <v>97678.0816</v>
      </c>
      <c r="H143" s="153">
        <f>IFERROR(__xludf.DUMMYFUNCTION("TO_DATE(INT((I143/(60*60*24))+""1/1/1970""))"),42539.0)</f>
        <v>42539</v>
      </c>
      <c r="I143" s="152">
        <v>1.4662224E9</v>
      </c>
      <c r="J143" s="152">
        <v>88763.2611</v>
      </c>
      <c r="L143" s="154">
        <v>42570.0</v>
      </c>
      <c r="M143" s="155">
        <v>110044.27</v>
      </c>
      <c r="O143" s="153">
        <f>IFERROR(__xludf.DUMMYFUNCTION("TO_DATE(INT((P143/(60*60*24))+""1/1/1970""))"),42516.0)</f>
        <v>42516</v>
      </c>
      <c r="P143" s="13">
        <v>1.4642712E9</v>
      </c>
      <c r="Q143" s="13">
        <v>25376.0572</v>
      </c>
      <c r="S143" s="153">
        <f>IFERROR(__xludf.DUMMYFUNCTION("TO_DATE(INT((T143/(60*60*24))+""1/1/1970""))"),42539.0)</f>
        <v>42539</v>
      </c>
      <c r="T143" s="156">
        <v>1.4662224E9</v>
      </c>
      <c r="U143" s="156">
        <v>109022.391</v>
      </c>
      <c r="W143" s="153">
        <f>IFERROR(__xludf.DUMMYFUNCTION("TO_DATE(INT((X143/(60*60*24))+""1/1/1970""))"),42534.0)</f>
        <v>42534</v>
      </c>
      <c r="X143" s="156">
        <v>1.465776E9</v>
      </c>
      <c r="Y143" s="156">
        <v>9907.0229</v>
      </c>
      <c r="AA143" s="153">
        <f>IFERROR(__xludf.DUMMYFUNCTION("TO_DATE(INT((AB143/(60*60*24))+""1/1/1970""))"),42534.0)</f>
        <v>42534</v>
      </c>
      <c r="AB143" s="152">
        <v>1.4658084E9</v>
      </c>
      <c r="AC143" s="152">
        <v>103878.8769</v>
      </c>
      <c r="AE143" s="153">
        <f>IFERROR(__xludf.DUMMYFUNCTION("TO_DATE(INT((AF143/(60*60*24))+""1/1/1970""))"),42511.0)</f>
        <v>42511</v>
      </c>
      <c r="AF143" s="152">
        <v>1.4637888E9</v>
      </c>
      <c r="AG143" s="152">
        <v>102929.2124</v>
      </c>
      <c r="AH143" s="153">
        <f>IFERROR(__xludf.DUMMYFUNCTION("TO_DATE(INT((AI143/(60*60*24))+""1/1/1970""))"),43634.0)</f>
        <v>43634</v>
      </c>
      <c r="AI143" s="152">
        <v>1.5608304E9</v>
      </c>
      <c r="AJ143" s="152">
        <v>103219.3709</v>
      </c>
      <c r="AK143" s="153">
        <f>IFERROR(__xludf.DUMMYFUNCTION("TO_DATE(INT((AL143/(60*60*24))+""1/1/1970""))"),43634.0)</f>
        <v>43634</v>
      </c>
      <c r="AL143" s="156">
        <v>1.5608304E9</v>
      </c>
      <c r="AM143" s="156">
        <v>101722.48</v>
      </c>
      <c r="AN143" s="153">
        <f>IFERROR(__xludf.DUMMYFUNCTION("TO_DATE(INT((AO143/(60*60*24))+""1/1/1970""))"),43606.0)</f>
        <v>43606</v>
      </c>
      <c r="AO143" s="152">
        <v>1.55839744E9</v>
      </c>
      <c r="AP143" s="152">
        <v>110737.2024</v>
      </c>
      <c r="AQ143" s="153">
        <f>IFERROR(__xludf.DUMMYFUNCTION("TO_DATE(INT((AR143/(60*60*24))+""1/1/1970""))"),42539.0)</f>
        <v>42539</v>
      </c>
      <c r="AR143" s="152">
        <v>1.4662224E9</v>
      </c>
      <c r="AS143" s="152">
        <v>97678.0816</v>
      </c>
      <c r="AT143" s="152">
        <v>88763.2611</v>
      </c>
      <c r="AU143" s="152">
        <f t="shared" si="1"/>
        <v>105679.27</v>
      </c>
      <c r="AV143" s="152">
        <f t="shared" si="2"/>
        <v>26078.6375</v>
      </c>
      <c r="AW143" s="152">
        <f t="shared" si="3"/>
        <v>109022.391</v>
      </c>
      <c r="AX143" s="152">
        <f t="shared" si="4"/>
        <v>9901.9824</v>
      </c>
      <c r="AY143" s="152">
        <f t="shared" si="5"/>
        <v>103913.6111</v>
      </c>
      <c r="AZ143" s="152">
        <f t="shared" si="6"/>
        <v>103415.9658</v>
      </c>
      <c r="BA143" s="152" t="str">
        <f t="shared" si="7"/>
        <v>Column1.y</v>
      </c>
      <c r="BB143" s="152" t="str">
        <f t="shared" si="8"/>
        <v>Column1.y</v>
      </c>
      <c r="BC143" s="152" t="str">
        <f t="shared" si="9"/>
        <v>Column1.y</v>
      </c>
    </row>
    <row r="144">
      <c r="A144" s="156">
        <v>1.4605776E9</v>
      </c>
      <c r="B144" s="156">
        <v>107470.5472</v>
      </c>
      <c r="D144" s="153">
        <f>IFERROR(__xludf.DUMMYFUNCTION("TO_DATE(INT((E144/(60*60*24))+""1/1/1970""))"),42541.0)</f>
        <v>42541</v>
      </c>
      <c r="E144" s="156">
        <v>1.4664312E9</v>
      </c>
      <c r="F144" s="156">
        <v>97678.0816</v>
      </c>
      <c r="H144" s="153">
        <f>IFERROR(__xludf.DUMMYFUNCTION("TO_DATE(INT((I144/(60*60*24))+""1/1/1970""))"),42541.0)</f>
        <v>42541</v>
      </c>
      <c r="I144" s="156">
        <v>1.4664312E9</v>
      </c>
      <c r="J144" s="156">
        <v>88763.2611</v>
      </c>
      <c r="L144" s="154">
        <v>42571.0</v>
      </c>
      <c r="M144" s="155">
        <v>109646.57</v>
      </c>
      <c r="O144" s="153">
        <f>IFERROR(__xludf.DUMMYFUNCTION("TO_DATE(INT((P144/(60*60*24))+""1/1/1970""))"),42517.0)</f>
        <v>42517</v>
      </c>
      <c r="P144" s="13">
        <v>1.4643576E9</v>
      </c>
      <c r="Q144" s="13">
        <v>25421.8588</v>
      </c>
      <c r="S144" s="153">
        <f>IFERROR(__xludf.DUMMYFUNCTION("TO_DATE(INT((T144/(60*60*24))+""1/1/1970""))"),42541.0)</f>
        <v>42541</v>
      </c>
      <c r="T144" s="152">
        <v>1.4664312E9</v>
      </c>
      <c r="U144" s="152">
        <v>109022.391</v>
      </c>
      <c r="W144" s="153">
        <f>IFERROR(__xludf.DUMMYFUNCTION("TO_DATE(INT((X144/(60*60*24))+""1/1/1970""))"),42535.0)</f>
        <v>42535</v>
      </c>
      <c r="X144" s="152">
        <v>1.4659128E9</v>
      </c>
      <c r="Y144" s="152">
        <v>9898.4958</v>
      </c>
      <c r="AA144" s="153">
        <f>IFERROR(__xludf.DUMMYFUNCTION("TO_DATE(INT((AB144/(60*60*24))+""1/1/1970""))"),42535.0)</f>
        <v>42535</v>
      </c>
      <c r="AB144" s="156">
        <v>1.4658876E9</v>
      </c>
      <c r="AC144" s="156">
        <v>103883.6834</v>
      </c>
      <c r="AE144" s="153">
        <f>IFERROR(__xludf.DUMMYFUNCTION("TO_DATE(INT((AF144/(60*60*24))+""1/1/1970""))"),42512.0)</f>
        <v>42512</v>
      </c>
      <c r="AF144" s="156">
        <v>1.4639544E9</v>
      </c>
      <c r="AG144" s="156">
        <v>102929.2124</v>
      </c>
      <c r="AH144" s="153">
        <f>IFERROR(__xludf.DUMMYFUNCTION("TO_DATE(INT((AI144/(60*60*24))+""1/1/1970""))"),43635.0)</f>
        <v>43635</v>
      </c>
      <c r="AI144" s="152">
        <v>1.5609168E9</v>
      </c>
      <c r="AJ144" s="152">
        <v>104368.1485</v>
      </c>
      <c r="AK144" s="153">
        <f>IFERROR(__xludf.DUMMYFUNCTION("TO_DATE(INT((AL144/(60*60*24))+""1/1/1970""))"),43635.0)</f>
        <v>43635</v>
      </c>
      <c r="AL144" s="156">
        <v>1.5609168E9</v>
      </c>
      <c r="AM144" s="156">
        <v>102181.55</v>
      </c>
      <c r="AN144" s="153">
        <f>IFERROR(__xludf.DUMMYFUNCTION("TO_DATE(INT((AO144/(60*60*24))+""1/1/1970""))"),43607.0)</f>
        <v>43607</v>
      </c>
      <c r="AO144" s="156">
        <v>1.558493297E9</v>
      </c>
      <c r="AP144" s="156">
        <v>111412.3817</v>
      </c>
      <c r="AQ144" s="153">
        <f>IFERROR(__xludf.DUMMYFUNCTION("TO_DATE(INT((AR144/(60*60*24))+""1/1/1970""))"),42541.0)</f>
        <v>42541</v>
      </c>
      <c r="AR144" s="156">
        <v>1.4664312E9</v>
      </c>
      <c r="AS144" s="156">
        <v>97678.0816</v>
      </c>
      <c r="AT144" s="156">
        <v>88763.2611</v>
      </c>
      <c r="AU144" s="152">
        <f t="shared" si="1"/>
        <v>104175.77</v>
      </c>
      <c r="AV144" s="152">
        <f t="shared" si="2"/>
        <v>25952.2006</v>
      </c>
      <c r="AW144" s="152">
        <f t="shared" si="3"/>
        <v>109022.391</v>
      </c>
      <c r="AX144" s="152">
        <f t="shared" si="4"/>
        <v>9883.5047</v>
      </c>
      <c r="AY144" s="152">
        <f t="shared" si="5"/>
        <v>103935.5455</v>
      </c>
      <c r="AZ144" s="152">
        <f t="shared" si="6"/>
        <v>104064.2079</v>
      </c>
      <c r="BA144" s="152" t="str">
        <f t="shared" si="7"/>
        <v>Column1.y</v>
      </c>
      <c r="BB144" s="152" t="str">
        <f t="shared" si="8"/>
        <v>Column1.y</v>
      </c>
      <c r="BC144" s="152" t="str">
        <f t="shared" si="9"/>
        <v>Column1.y</v>
      </c>
    </row>
    <row r="145">
      <c r="A145" s="152">
        <v>1.46064066E9</v>
      </c>
      <c r="B145" s="152">
        <v>107485.9909</v>
      </c>
      <c r="D145" s="153">
        <f>IFERROR(__xludf.DUMMYFUNCTION("TO_DATE(INT((E145/(60*60*24))+""1/1/1970""))"),42542.0)</f>
        <v>42542</v>
      </c>
      <c r="E145" s="156">
        <v>1.4664816E9</v>
      </c>
      <c r="F145" s="156">
        <v>97678.0816</v>
      </c>
      <c r="H145" s="153">
        <f>IFERROR(__xludf.DUMMYFUNCTION("TO_DATE(INT((I145/(60*60*24))+""1/1/1970""))"),42542.0)</f>
        <v>42542</v>
      </c>
      <c r="I145" s="156">
        <v>1.4664816E9</v>
      </c>
      <c r="J145" s="156">
        <v>88609.3871</v>
      </c>
      <c r="L145" s="154">
        <v>42572.0</v>
      </c>
      <c r="M145" s="155">
        <v>110917.27</v>
      </c>
      <c r="O145" s="153">
        <f>IFERROR(__xludf.DUMMYFUNCTION("TO_DATE(INT((P145/(60*60*24))+""1/1/1970""))"),42518.0)</f>
        <v>42518</v>
      </c>
      <c r="P145" s="13">
        <v>1.4643936E9</v>
      </c>
      <c r="Q145" s="13">
        <v>25451.6106</v>
      </c>
      <c r="S145" s="153">
        <f>IFERROR(__xludf.DUMMYFUNCTION("TO_DATE(INT((T145/(60*60*24))+""1/1/1970""))"),42542.0)</f>
        <v>42542</v>
      </c>
      <c r="T145" s="152">
        <v>1.4664816E9</v>
      </c>
      <c r="U145" s="152">
        <v>109639.1242</v>
      </c>
      <c r="W145" s="153">
        <f>IFERROR(__xludf.DUMMYFUNCTION("TO_DATE(INT((X145/(60*60*24))+""1/1/1970""))"),42536.0)</f>
        <v>42536</v>
      </c>
      <c r="X145" s="152">
        <v>1.4659992E9</v>
      </c>
      <c r="Y145" s="152">
        <v>9907.7139</v>
      </c>
      <c r="AA145" s="153">
        <f>IFERROR(__xludf.DUMMYFUNCTION("TO_DATE(INT((AB145/(60*60*24))+""1/1/1970""))"),42536.0)</f>
        <v>42536</v>
      </c>
      <c r="AB145" s="152">
        <v>1.4659668E9</v>
      </c>
      <c r="AC145" s="152">
        <v>103866.613</v>
      </c>
      <c r="AE145" s="153">
        <f>IFERROR(__xludf.DUMMYFUNCTION("TO_DATE(INT((AF145/(60*60*24))+""1/1/1970""))"),42513.0)</f>
        <v>42513</v>
      </c>
      <c r="AF145" s="156">
        <v>1.463994E9</v>
      </c>
      <c r="AG145" s="156">
        <v>102905.4237</v>
      </c>
      <c r="AH145" s="153">
        <f>IFERROR(__xludf.DUMMYFUNCTION("TO_DATE(INT((AI145/(60*60*24))+""1/1/1970""))"),43636.0)</f>
        <v>43636</v>
      </c>
      <c r="AI145" s="152">
        <v>1.5610032E9</v>
      </c>
      <c r="AJ145" s="152">
        <v>104724.7594</v>
      </c>
      <c r="AK145" s="153">
        <f>IFERROR(__xludf.DUMMYFUNCTION("TO_DATE(INT((AL145/(60*60*24))+""1/1/1970""))"),43636.0)</f>
        <v>43636</v>
      </c>
      <c r="AL145" s="156">
        <v>1.5610032E9</v>
      </c>
      <c r="AM145" s="156">
        <v>103227.22</v>
      </c>
      <c r="AN145" s="153">
        <f>IFERROR(__xludf.DUMMYFUNCTION("TO_DATE(INT((AO145/(60*60*24))+""1/1/1970""))"),43608.0)</f>
        <v>43608</v>
      </c>
      <c r="AO145" s="156">
        <v>1.558572454E9</v>
      </c>
      <c r="AP145" s="156">
        <v>110517.7549</v>
      </c>
      <c r="AQ145" s="153">
        <f>IFERROR(__xludf.DUMMYFUNCTION("TO_DATE(INT((AR145/(60*60*24))+""1/1/1970""))"),42542.0)</f>
        <v>42542</v>
      </c>
      <c r="AR145" s="156">
        <v>1.4664816E9</v>
      </c>
      <c r="AS145" s="156">
        <v>97678.0816</v>
      </c>
      <c r="AT145" s="156">
        <v>88609.3871</v>
      </c>
      <c r="AU145" s="152">
        <f t="shared" si="1"/>
        <v>104825.67</v>
      </c>
      <c r="AV145" s="152">
        <f t="shared" si="2"/>
        <v>26012.6915</v>
      </c>
      <c r="AW145" s="152">
        <f t="shared" si="3"/>
        <v>109639.1242</v>
      </c>
      <c r="AX145" s="152">
        <f t="shared" si="4"/>
        <v>9892.6527</v>
      </c>
      <c r="AY145" s="152">
        <f t="shared" si="5"/>
        <v>103942.0442</v>
      </c>
      <c r="AZ145" s="152">
        <f t="shared" si="6"/>
        <v>103830.8956</v>
      </c>
      <c r="BA145" s="152" t="str">
        <f t="shared" si="7"/>
        <v>Column1.y</v>
      </c>
      <c r="BB145" s="152" t="str">
        <f t="shared" si="8"/>
        <v>Column1.y</v>
      </c>
      <c r="BC145" s="152" t="str">
        <f t="shared" si="9"/>
        <v>Column1.y</v>
      </c>
    </row>
    <row r="146">
      <c r="A146" s="156">
        <v>1.460664E9</v>
      </c>
      <c r="B146" s="156">
        <v>107460.2514</v>
      </c>
      <c r="D146" s="153">
        <f>IFERROR(__xludf.DUMMYFUNCTION("TO_DATE(INT((E146/(60*60*24))+""1/1/1970""))"),42543.0)</f>
        <v>42543</v>
      </c>
      <c r="E146" s="152">
        <v>1.466568E9</v>
      </c>
      <c r="F146" s="152">
        <v>97678.0816</v>
      </c>
      <c r="H146" s="153">
        <f>IFERROR(__xludf.DUMMYFUNCTION("TO_DATE(INT((I146/(60*60*24))+""1/1/1970""))"),42543.0)</f>
        <v>42543</v>
      </c>
      <c r="I146" s="152">
        <v>1.466568E9</v>
      </c>
      <c r="J146" s="152">
        <v>88153.8091</v>
      </c>
      <c r="L146" s="154">
        <v>42573.0</v>
      </c>
      <c r="M146" s="155">
        <v>110665.07</v>
      </c>
      <c r="O146" s="153">
        <f>IFERROR(__xludf.DUMMYFUNCTION("TO_DATE(INT((P146/(60*60*24))+""1/1/1970""))"),42519.0)</f>
        <v>42519</v>
      </c>
      <c r="P146" s="13">
        <v>1.46448E9</v>
      </c>
      <c r="Q146" s="13">
        <v>25451.6106</v>
      </c>
      <c r="S146" s="153">
        <f>IFERROR(__xludf.DUMMYFUNCTION("TO_DATE(INT((T146/(60*60*24))+""1/1/1970""))"),42543.0)</f>
        <v>42543</v>
      </c>
      <c r="T146" s="156">
        <v>1.466568E9</v>
      </c>
      <c r="U146" s="156">
        <v>109878.1637</v>
      </c>
      <c r="W146" s="153">
        <f>IFERROR(__xludf.DUMMYFUNCTION("TO_DATE(INT((X146/(60*60*24))+""1/1/1970""))"),42537.0)</f>
        <v>42537</v>
      </c>
      <c r="X146" s="152">
        <v>1.4660856E9</v>
      </c>
      <c r="Y146" s="152">
        <v>9901.0642</v>
      </c>
      <c r="AA146" s="153">
        <f>IFERROR(__xludf.DUMMYFUNCTION("TO_DATE(INT((AB146/(60*60*24))+""1/1/1970""))"),42537.0)</f>
        <v>42537</v>
      </c>
      <c r="AB146" s="156">
        <v>1.466046E9</v>
      </c>
      <c r="AC146" s="156">
        <v>103911.5449</v>
      </c>
      <c r="AE146" s="153">
        <f>IFERROR(__xludf.DUMMYFUNCTION("TO_DATE(INT((AF146/(60*60*24))+""1/1/1970""))"),42514.0)</f>
        <v>42514</v>
      </c>
      <c r="AF146" s="152">
        <v>1.4640732E9</v>
      </c>
      <c r="AG146" s="152">
        <v>102838.1749</v>
      </c>
      <c r="AH146" s="153">
        <f>IFERROR(__xludf.DUMMYFUNCTION("TO_DATE(INT((AI146/(60*60*24))+""1/1/1970""))"),43637.0)</f>
        <v>43637</v>
      </c>
      <c r="AI146" s="152">
        <v>1.5610896E9</v>
      </c>
      <c r="AJ146" s="152">
        <v>105510.8968</v>
      </c>
      <c r="AK146" s="153">
        <f>IFERROR(__xludf.DUMMYFUNCTION("TO_DATE(INT((AL146/(60*60*24))+""1/1/1970""))"),43637.0)</f>
        <v>43637</v>
      </c>
      <c r="AL146" s="156">
        <v>1.5610896E9</v>
      </c>
      <c r="AM146" s="156">
        <v>104073.56</v>
      </c>
      <c r="AN146" s="153">
        <f>IFERROR(__xludf.DUMMYFUNCTION("TO_DATE(INT((AO146/(60*60*24))+""1/1/1970""))"),43609.0)</f>
        <v>43609</v>
      </c>
      <c r="AO146" s="152">
        <v>1.558669024E9</v>
      </c>
      <c r="AP146" s="152">
        <v>106958.9279</v>
      </c>
      <c r="AQ146" s="153">
        <f>IFERROR(__xludf.DUMMYFUNCTION("TO_DATE(INT((AR146/(60*60*24))+""1/1/1970""))"),42543.0)</f>
        <v>42543</v>
      </c>
      <c r="AR146" s="152">
        <v>1.466568E9</v>
      </c>
      <c r="AS146" s="152">
        <v>97678.0816</v>
      </c>
      <c r="AT146" s="152">
        <v>88153.8091</v>
      </c>
      <c r="AU146" s="152">
        <f t="shared" si="1"/>
        <v>105155.47</v>
      </c>
      <c r="AV146" s="152">
        <f t="shared" si="2"/>
        <v>25938.9142</v>
      </c>
      <c r="AW146" s="152">
        <f t="shared" si="3"/>
        <v>109878.1637</v>
      </c>
      <c r="AX146" s="152">
        <f t="shared" si="4"/>
        <v>9876.483</v>
      </c>
      <c r="AY146" s="152">
        <f t="shared" si="5"/>
        <v>103935.097</v>
      </c>
      <c r="AZ146" s="152">
        <f t="shared" si="6"/>
        <v>103157.493</v>
      </c>
      <c r="BA146" s="152" t="str">
        <f t="shared" si="7"/>
        <v>Column1.y</v>
      </c>
      <c r="BB146" s="152" t="str">
        <f t="shared" si="8"/>
        <v>Column1.y</v>
      </c>
      <c r="BC146" s="152" t="str">
        <f t="shared" si="9"/>
        <v>Column1.y</v>
      </c>
    </row>
    <row r="147">
      <c r="A147" s="152">
        <v>1.46072706E9</v>
      </c>
      <c r="B147" s="152">
        <v>107449.9556</v>
      </c>
      <c r="D147" s="153">
        <f>IFERROR(__xludf.DUMMYFUNCTION("TO_DATE(INT((E147/(60*60*24))+""1/1/1970""))"),42544.0)</f>
        <v>42544</v>
      </c>
      <c r="E147" s="156">
        <v>1.4666544E9</v>
      </c>
      <c r="F147" s="156">
        <v>97678.0816</v>
      </c>
      <c r="H147" s="153">
        <f>IFERROR(__xludf.DUMMYFUNCTION("TO_DATE(INT((I147/(60*60*24))+""1/1/1970""))"),42544.0)</f>
        <v>42544</v>
      </c>
      <c r="I147" s="156">
        <v>1.4666544E9</v>
      </c>
      <c r="J147" s="156">
        <v>86235.7591</v>
      </c>
      <c r="L147" s="154">
        <v>42576.0</v>
      </c>
      <c r="M147" s="155">
        <v>111120.97</v>
      </c>
      <c r="O147" s="153">
        <f>IFERROR(__xludf.DUMMYFUNCTION("TO_DATE(INT((P147/(60*60*24))+""1/1/1970""))"),42520.0)</f>
        <v>42520</v>
      </c>
      <c r="P147" s="13">
        <v>1.4645664E9</v>
      </c>
      <c r="Q147" s="13">
        <v>25393.8319</v>
      </c>
      <c r="S147" s="153">
        <f>IFERROR(__xludf.DUMMYFUNCTION("TO_DATE(INT((T147/(60*60*24))+""1/1/1970""))"),42544.0)</f>
        <v>42544</v>
      </c>
      <c r="T147" s="152">
        <v>1.4666544E9</v>
      </c>
      <c r="U147" s="152">
        <v>109702.9671</v>
      </c>
      <c r="W147" s="153">
        <f>IFERROR(__xludf.DUMMYFUNCTION("TO_DATE(INT((X147/(60*60*24))+""1/1/1970""))"),42538.0)</f>
        <v>42538</v>
      </c>
      <c r="X147" s="152">
        <v>1.466172E9</v>
      </c>
      <c r="Y147" s="152">
        <v>9904.679</v>
      </c>
      <c r="AA147" s="153">
        <f>IFERROR(__xludf.DUMMYFUNCTION("TO_DATE(INT((AB147/(60*60*24))+""1/1/1970""))"),42538.0)</f>
        <v>42538</v>
      </c>
      <c r="AB147" s="152">
        <v>1.4661252E9</v>
      </c>
      <c r="AC147" s="152">
        <v>103913.6111</v>
      </c>
      <c r="AE147" s="153">
        <f>IFERROR(__xludf.DUMMYFUNCTION("TO_DATE(INT((AF147/(60*60*24))+""1/1/1970""))"),42515.0)</f>
        <v>42515</v>
      </c>
      <c r="AF147" s="156">
        <v>1.4641524E9</v>
      </c>
      <c r="AG147" s="156">
        <v>102126.8013</v>
      </c>
      <c r="AH147" s="153">
        <f>IFERROR(__xludf.DUMMYFUNCTION("TO_DATE(INT((AI147/(60*60*24))+""1/1/1970""))"),43638.0)</f>
        <v>43638</v>
      </c>
      <c r="AI147" s="152">
        <v>1.561176E9</v>
      </c>
      <c r="AJ147" s="152">
        <v>104415.253</v>
      </c>
      <c r="AK147" s="153">
        <f>IFERROR(__xludf.DUMMYFUNCTION("TO_DATE(INT((AL147/(60*60*24))+""1/1/1970""))"),43638.0)</f>
        <v>43638</v>
      </c>
      <c r="AL147" s="156">
        <v>1.561176E9</v>
      </c>
      <c r="AM147" s="156">
        <v>103881.65</v>
      </c>
      <c r="AN147" s="153">
        <f>IFERROR(__xludf.DUMMYFUNCTION("TO_DATE(INT((AO147/(60*60*24))+""1/1/1970""))"),43610.0)</f>
        <v>43610</v>
      </c>
      <c r="AO147" s="152">
        <v>1.558749509E9</v>
      </c>
      <c r="AP147" s="152">
        <v>107794.9756</v>
      </c>
      <c r="AQ147" s="153">
        <f>IFERROR(__xludf.DUMMYFUNCTION("TO_DATE(INT((AR147/(60*60*24))+""1/1/1970""))"),42544.0)</f>
        <v>42544</v>
      </c>
      <c r="AR147" s="156">
        <v>1.4666544E9</v>
      </c>
      <c r="AS147" s="156">
        <v>97678.0816</v>
      </c>
      <c r="AT147" s="156">
        <v>86235.7591</v>
      </c>
      <c r="AU147" s="152">
        <f t="shared" si="1"/>
        <v>104903.27</v>
      </c>
      <c r="AV147" s="152">
        <f t="shared" si="2"/>
        <v>25845.5559</v>
      </c>
      <c r="AW147" s="152">
        <f t="shared" si="3"/>
        <v>109702.9671</v>
      </c>
      <c r="AX147" s="152">
        <f t="shared" si="4"/>
        <v>9896.0756</v>
      </c>
      <c r="AY147" s="152">
        <f t="shared" si="5"/>
        <v>103933.2387</v>
      </c>
      <c r="AZ147" s="152">
        <f t="shared" si="6"/>
        <v>102460.3544</v>
      </c>
      <c r="BA147" s="152" t="str">
        <f t="shared" si="7"/>
        <v>Column1.y</v>
      </c>
      <c r="BB147" s="152" t="str">
        <f t="shared" si="8"/>
        <v>Column1.y</v>
      </c>
      <c r="BC147" s="152" t="str">
        <f t="shared" si="9"/>
        <v>Column1.y</v>
      </c>
    </row>
    <row r="148">
      <c r="A148" s="156">
        <v>1.4607504E9</v>
      </c>
      <c r="B148" s="156">
        <v>107346.9977</v>
      </c>
      <c r="D148" s="153">
        <f>IFERROR(__xludf.DUMMYFUNCTION("TO_DATE(INT((E148/(60*60*24))+""1/1/1970""))"),42545.0)</f>
        <v>42545</v>
      </c>
      <c r="E148" s="152">
        <v>1.4667408E9</v>
      </c>
      <c r="F148" s="152">
        <v>97678.0816</v>
      </c>
      <c r="H148" s="153">
        <f>IFERROR(__xludf.DUMMYFUNCTION("TO_DATE(INT((I148/(60*60*24))+""1/1/1970""))"),42545.0)</f>
        <v>42545</v>
      </c>
      <c r="I148" s="152">
        <v>1.4667408E9</v>
      </c>
      <c r="J148" s="152">
        <v>86153.4801</v>
      </c>
      <c r="L148" s="154">
        <v>42577.0</v>
      </c>
      <c r="M148" s="155">
        <v>111130.67</v>
      </c>
      <c r="O148" s="153">
        <f>IFERROR(__xludf.DUMMYFUNCTION("TO_DATE(INT((P148/(60*60*24))+""1/1/1970""))"),42521.0)</f>
        <v>42521</v>
      </c>
      <c r="P148" s="13">
        <v>1.4646528E9</v>
      </c>
      <c r="Q148" s="13">
        <v>25361.043</v>
      </c>
      <c r="S148" s="153">
        <f>IFERROR(__xludf.DUMMYFUNCTION("TO_DATE(INT((T148/(60*60*24))+""1/1/1970""))"),42545.0)</f>
        <v>42545</v>
      </c>
      <c r="T148" s="156">
        <v>1.4667408E9</v>
      </c>
      <c r="U148" s="156">
        <v>111104.6712</v>
      </c>
      <c r="W148" s="153">
        <f>IFERROR(__xludf.DUMMYFUNCTION("TO_DATE(INT((X148/(60*60*24))+""1/1/1970""))"),42539.0)</f>
        <v>42539</v>
      </c>
      <c r="X148" s="152">
        <v>1.466208E9</v>
      </c>
      <c r="Y148" s="152">
        <v>9901.9824</v>
      </c>
      <c r="AA148" s="153">
        <f>IFERROR(__xludf.DUMMYFUNCTION("TO_DATE(INT((AB148/(60*60*24))+""1/1/1970""))"),42540.0)</f>
        <v>42540</v>
      </c>
      <c r="AB148" s="156">
        <v>1.4663736E9</v>
      </c>
      <c r="AC148" s="156">
        <v>103921.7411</v>
      </c>
      <c r="AE148" s="153">
        <f>IFERROR(__xludf.DUMMYFUNCTION("TO_DATE(INT((AF148/(60*60*24))+""1/1/1970""))"),42516.0)</f>
        <v>42516</v>
      </c>
      <c r="AF148" s="152">
        <v>1.4642316E9</v>
      </c>
      <c r="AG148" s="152">
        <v>102306.589</v>
      </c>
      <c r="AH148" s="153">
        <f>IFERROR(__xludf.DUMMYFUNCTION("TO_DATE(INT((AI148/(60*60*24))+""1/1/1970""))"),43640.0)</f>
        <v>43640</v>
      </c>
      <c r="AI148" s="156">
        <v>1.5613848E9</v>
      </c>
      <c r="AJ148" s="156">
        <v>104349.5287</v>
      </c>
      <c r="AK148" s="153">
        <f>IFERROR(__xludf.DUMMYFUNCTION("TO_DATE(INT((AL148/(60*60*24))+""1/1/1970""))"),43640.0)</f>
        <v>43640</v>
      </c>
      <c r="AL148" s="152">
        <v>1.5613848E9</v>
      </c>
      <c r="AM148" s="152">
        <v>103881.65</v>
      </c>
      <c r="AN148" s="153">
        <f>IFERROR(__xludf.DUMMYFUNCTION("TO_DATE(INT((AO148/(60*60*24))+""1/1/1970""))"),43611.0)</f>
        <v>43611</v>
      </c>
      <c r="AO148" s="152">
        <v>1.558830813E9</v>
      </c>
      <c r="AP148" s="152">
        <v>107794.9756</v>
      </c>
      <c r="AQ148" s="153">
        <f>IFERROR(__xludf.DUMMYFUNCTION("TO_DATE(INT((AR148/(60*60*24))+""1/1/1970""))"),42545.0)</f>
        <v>42545</v>
      </c>
      <c r="AR148" s="152">
        <v>1.4667408E9</v>
      </c>
      <c r="AS148" s="152">
        <v>97678.0816</v>
      </c>
      <c r="AT148" s="152">
        <v>86153.4801</v>
      </c>
      <c r="AU148" s="152">
        <f t="shared" si="1"/>
        <v>106387.37</v>
      </c>
      <c r="AV148" s="152">
        <f t="shared" si="2"/>
        <v>25714.6633</v>
      </c>
      <c r="AW148" s="152">
        <f t="shared" si="3"/>
        <v>111104.6712</v>
      </c>
      <c r="AX148" s="152">
        <f t="shared" si="4"/>
        <v>9885.0564</v>
      </c>
      <c r="AY148" s="152">
        <f t="shared" si="5"/>
        <v>103906.0025</v>
      </c>
      <c r="AZ148" s="152">
        <f t="shared" si="6"/>
        <v>102394.9405</v>
      </c>
      <c r="BA148" s="152" t="str">
        <f t="shared" si="7"/>
        <v>Column1.y</v>
      </c>
      <c r="BB148" s="152" t="str">
        <f t="shared" si="8"/>
        <v>Column1.y</v>
      </c>
      <c r="BC148" s="152" t="str">
        <f t="shared" si="9"/>
        <v>Column1.y</v>
      </c>
    </row>
    <row r="149">
      <c r="A149" s="152">
        <v>1.46098626E9</v>
      </c>
      <c r="B149" s="152">
        <v>106950.6097</v>
      </c>
      <c r="D149" s="153">
        <f>IFERROR(__xludf.DUMMYFUNCTION("TO_DATE(INT((E149/(60*60*24))+""1/1/1970""))"),42546.0)</f>
        <v>42546</v>
      </c>
      <c r="E149" s="156">
        <v>1.4668272E9</v>
      </c>
      <c r="F149" s="156">
        <v>97678.0816</v>
      </c>
      <c r="H149" s="153">
        <f>IFERROR(__xludf.DUMMYFUNCTION("TO_DATE(INT((I149/(60*60*24))+""1/1/1970""))"),42546.0)</f>
        <v>42546</v>
      </c>
      <c r="I149" s="156">
        <v>1.4668272E9</v>
      </c>
      <c r="J149" s="156">
        <v>86063.3601</v>
      </c>
      <c r="L149" s="154">
        <v>42578.0</v>
      </c>
      <c r="M149" s="155">
        <v>111256.77</v>
      </c>
      <c r="O149" s="153">
        <f>IFERROR(__xludf.DUMMYFUNCTION("TO_DATE(INT((P149/(60*60*24))+""1/1/1970""))"),42522.0)</f>
        <v>42522</v>
      </c>
      <c r="P149" s="13">
        <v>1.4647896E9</v>
      </c>
      <c r="Q149" s="13">
        <v>25358.2861</v>
      </c>
      <c r="S149" s="153">
        <f>IFERROR(__xludf.DUMMYFUNCTION("TO_DATE(INT((T149/(60*60*24))+""1/1/1970""))"),42546.0)</f>
        <v>42546</v>
      </c>
      <c r="T149" s="152">
        <v>1.4668272E9</v>
      </c>
      <c r="U149" s="152">
        <v>107315.4021</v>
      </c>
      <c r="W149" s="153">
        <f>IFERROR(__xludf.DUMMYFUNCTION("TO_DATE(INT((X149/(60*60*24))+""1/1/1970""))"),42541.0)</f>
        <v>42541</v>
      </c>
      <c r="X149" s="156">
        <v>1.4663808E9</v>
      </c>
      <c r="Y149" s="156">
        <v>9883.5047</v>
      </c>
      <c r="AA149" s="153">
        <f>IFERROR(__xludf.DUMMYFUNCTION("TO_DATE(INT((AB149/(60*60*24))+""1/1/1970""))"),42541.0)</f>
        <v>42541</v>
      </c>
      <c r="AB149" s="156">
        <v>1.4664132E9</v>
      </c>
      <c r="AC149" s="156">
        <v>103935.5455</v>
      </c>
      <c r="AE149" s="153">
        <f>IFERROR(__xludf.DUMMYFUNCTION("TO_DATE(INT((AF149/(60*60*24))+""1/1/1970""))"),42517.0)</f>
        <v>42517</v>
      </c>
      <c r="AF149" s="156">
        <v>1.4643108E9</v>
      </c>
      <c r="AG149" s="156">
        <v>102638.7158</v>
      </c>
      <c r="AH149" s="153">
        <f>IFERROR(__xludf.DUMMYFUNCTION("TO_DATE(INT((AI149/(60*60*24))+""1/1/1970""))"),43641.0)</f>
        <v>43641</v>
      </c>
      <c r="AI149" s="152">
        <v>1.5614352E9</v>
      </c>
      <c r="AJ149" s="152">
        <v>104035.4984</v>
      </c>
      <c r="AK149" s="153">
        <f>IFERROR(__xludf.DUMMYFUNCTION("TO_DATE(INT((AL149/(60*60*24))+""1/1/1970""))"),43641.0)</f>
        <v>43641</v>
      </c>
      <c r="AL149" s="156">
        <v>1.5614352E9</v>
      </c>
      <c r="AM149" s="156">
        <v>103271.28</v>
      </c>
      <c r="AN149" s="153">
        <f>IFERROR(__xludf.DUMMYFUNCTION("TO_DATE(INT((AO149/(60*60*24))+""1/1/1970""))"),43612.0)</f>
        <v>43612</v>
      </c>
      <c r="AO149" s="156">
        <v>1.558928925E9</v>
      </c>
      <c r="AP149" s="156">
        <v>107794.9756</v>
      </c>
      <c r="AQ149" s="153">
        <f>IFERROR(__xludf.DUMMYFUNCTION("TO_DATE(INT((AR149/(60*60*24))+""1/1/1970""))"),42546.0)</f>
        <v>42546</v>
      </c>
      <c r="AR149" s="156">
        <v>1.4668272E9</v>
      </c>
      <c r="AS149" s="156">
        <v>97678.0816</v>
      </c>
      <c r="AT149" s="156">
        <v>86063.3601</v>
      </c>
      <c r="AU149" s="152">
        <f t="shared" si="1"/>
        <v>106387.37</v>
      </c>
      <c r="AV149" s="152">
        <f t="shared" si="2"/>
        <v>26344.2071</v>
      </c>
      <c r="AW149" s="152">
        <f t="shared" si="3"/>
        <v>107315.4021</v>
      </c>
      <c r="AX149" s="152">
        <f t="shared" si="4"/>
        <v>9819.6162</v>
      </c>
      <c r="AY149" s="152">
        <f t="shared" si="5"/>
        <v>103906.0025</v>
      </c>
      <c r="AZ149" s="152">
        <f t="shared" si="6"/>
        <v>104448.3887</v>
      </c>
      <c r="BA149" s="152" t="str">
        <f t="shared" si="7"/>
        <v>Column1.y</v>
      </c>
      <c r="BB149" s="152" t="str">
        <f t="shared" si="8"/>
        <v>Column1.y</v>
      </c>
      <c r="BC149" s="152" t="str">
        <f t="shared" si="9"/>
        <v>Column1.y</v>
      </c>
    </row>
    <row r="150">
      <c r="A150" s="156">
        <v>1.4610096E9</v>
      </c>
      <c r="B150" s="156">
        <v>108093.4426</v>
      </c>
      <c r="D150" s="153">
        <f>IFERROR(__xludf.DUMMYFUNCTION("TO_DATE(INT((E150/(60*60*24))+""1/1/1970""))"),42548.0)</f>
        <v>42548</v>
      </c>
      <c r="E150" s="152">
        <v>1.467036E9</v>
      </c>
      <c r="F150" s="152">
        <v>97678.0816</v>
      </c>
      <c r="H150" s="153">
        <f>IFERROR(__xludf.DUMMYFUNCTION("TO_DATE(INT((I150/(60*60*24))+""1/1/1970""))"),42548.0)</f>
        <v>42548</v>
      </c>
      <c r="I150" s="152">
        <v>1.467036E9</v>
      </c>
      <c r="J150" s="152">
        <v>86063.3601</v>
      </c>
      <c r="L150" s="154">
        <v>42579.0</v>
      </c>
      <c r="M150" s="155">
        <v>112023.07</v>
      </c>
      <c r="O150" s="153">
        <f>IFERROR(__xludf.DUMMYFUNCTION("TO_DATE(INT((P150/(60*60*24))+""1/1/1970""))"),42523.0)</f>
        <v>42523</v>
      </c>
      <c r="P150" s="13">
        <v>1.464876E9</v>
      </c>
      <c r="Q150" s="13">
        <v>25472.0113</v>
      </c>
      <c r="S150" s="153">
        <f>IFERROR(__xludf.DUMMYFUNCTION("TO_DATE(INT((T150/(60*60*24))+""1/1/1970""))"),42548.0)</f>
        <v>42548</v>
      </c>
      <c r="T150" s="156">
        <v>1.467036E9</v>
      </c>
      <c r="U150" s="156">
        <v>107315.4021</v>
      </c>
      <c r="W150" s="153">
        <f>IFERROR(__xludf.DUMMYFUNCTION("TO_DATE(INT((X150/(60*60*24))+""1/1/1970""))"),42542.0)</f>
        <v>42542</v>
      </c>
      <c r="X150" s="152">
        <v>1.4665176E9</v>
      </c>
      <c r="Y150" s="152">
        <v>9892.6527</v>
      </c>
      <c r="AA150" s="153">
        <f>IFERROR(__xludf.DUMMYFUNCTION("TO_DATE(INT((AB150/(60*60*24))+""1/1/1970""))"),42542.0)</f>
        <v>42542</v>
      </c>
      <c r="AB150" s="152">
        <v>1.4664924E9</v>
      </c>
      <c r="AC150" s="152">
        <v>103942.0442</v>
      </c>
      <c r="AE150" s="153">
        <f>IFERROR(__xludf.DUMMYFUNCTION("TO_DATE(INT((AF150/(60*60*24))+""1/1/1970""))"),42518.0)</f>
        <v>42518</v>
      </c>
      <c r="AF150" s="152">
        <v>1.4643936E9</v>
      </c>
      <c r="AG150" s="152">
        <v>101927.7996</v>
      </c>
      <c r="AH150" s="153">
        <f>IFERROR(__xludf.DUMMYFUNCTION("TO_DATE(INT((AI150/(60*60*24))+""1/1/1970""))"),43642.0)</f>
        <v>43642</v>
      </c>
      <c r="AI150" s="152">
        <v>1.5615216E9</v>
      </c>
      <c r="AJ150" s="152">
        <v>104342.9059</v>
      </c>
      <c r="AK150" s="153">
        <f>IFERROR(__xludf.DUMMYFUNCTION("TO_DATE(INT((AL150/(60*60*24))+""1/1/1970""))"),43642.0)</f>
        <v>43642</v>
      </c>
      <c r="AL150" s="156">
        <v>1.5615216E9</v>
      </c>
      <c r="AM150" s="156">
        <v>102884.02</v>
      </c>
      <c r="AN150" s="153">
        <f>IFERROR(__xludf.DUMMYFUNCTION("TO_DATE(INT((AO150/(60*60*24))+""1/1/1970""))"),43613.0)</f>
        <v>43613</v>
      </c>
      <c r="AO150" s="156">
        <v>1.559009301E9</v>
      </c>
      <c r="AP150" s="156">
        <v>107794.9756</v>
      </c>
      <c r="AQ150" s="153">
        <f>IFERROR(__xludf.DUMMYFUNCTION("TO_DATE(INT((AR150/(60*60*24))+""1/1/1970""))"),42548.0)</f>
        <v>42548</v>
      </c>
      <c r="AR150" s="152">
        <v>1.467036E9</v>
      </c>
      <c r="AS150" s="152">
        <v>97678.0816</v>
      </c>
      <c r="AT150" s="152">
        <v>86063.3601</v>
      </c>
      <c r="AU150" s="152">
        <f t="shared" si="1"/>
        <v>102041.77</v>
      </c>
      <c r="AV150" s="152">
        <f t="shared" si="2"/>
        <v>26406.5763</v>
      </c>
      <c r="AW150" s="152">
        <f t="shared" si="3"/>
        <v>107315.4021</v>
      </c>
      <c r="AX150" s="152">
        <f t="shared" si="4"/>
        <v>9830.1411</v>
      </c>
      <c r="AY150" s="152">
        <f t="shared" si="5"/>
        <v>104004.4245</v>
      </c>
      <c r="AZ150" s="152">
        <f t="shared" si="6"/>
        <v>105079.1984</v>
      </c>
      <c r="BA150" s="152" t="str">
        <f t="shared" si="7"/>
        <v>Column1.y</v>
      </c>
      <c r="BB150" s="152" t="str">
        <f t="shared" si="8"/>
        <v>Column1.y</v>
      </c>
      <c r="BC150" s="152" t="str">
        <f t="shared" si="9"/>
        <v>Column1.y</v>
      </c>
    </row>
    <row r="151">
      <c r="A151" s="152">
        <v>1.46107266E9</v>
      </c>
      <c r="B151" s="152">
        <v>108309.6543</v>
      </c>
      <c r="D151" s="153">
        <f>IFERROR(__xludf.DUMMYFUNCTION("TO_DATE(INT((E151/(60*60*24))+""1/1/1970""))"),42549.0)</f>
        <v>42549</v>
      </c>
      <c r="E151" s="152">
        <v>1.4670864E9</v>
      </c>
      <c r="F151" s="152">
        <v>97678.0816</v>
      </c>
      <c r="H151" s="153">
        <f>IFERROR(__xludf.DUMMYFUNCTION("TO_DATE(INT((I151/(60*60*24))+""1/1/1970""))"),42549.0)</f>
        <v>42549</v>
      </c>
      <c r="I151" s="152">
        <v>1.4670864E9</v>
      </c>
      <c r="J151" s="152">
        <v>86110.4601</v>
      </c>
      <c r="L151" s="154">
        <v>42580.0</v>
      </c>
      <c r="M151" s="155">
        <v>112411.07</v>
      </c>
      <c r="O151" s="153">
        <f>IFERROR(__xludf.DUMMYFUNCTION("TO_DATE(INT((P151/(60*60*24))+""1/1/1970""))"),42524.0)</f>
        <v>42524</v>
      </c>
      <c r="P151" s="13">
        <v>1.4649624E9</v>
      </c>
      <c r="Q151" s="13">
        <v>25572.0593</v>
      </c>
      <c r="S151" s="153">
        <f>IFERROR(__xludf.DUMMYFUNCTION("TO_DATE(INT((T151/(60*60*24))+""1/1/1970""))"),42549.0)</f>
        <v>42549</v>
      </c>
      <c r="T151" s="156">
        <v>1.4670864E9</v>
      </c>
      <c r="U151" s="156">
        <v>105534.1706</v>
      </c>
      <c r="W151" s="153">
        <f>IFERROR(__xludf.DUMMYFUNCTION("TO_DATE(INT((X151/(60*60*24))+""1/1/1970""))"),42543.0)</f>
        <v>42543</v>
      </c>
      <c r="X151" s="152">
        <v>1.466604E9</v>
      </c>
      <c r="Y151" s="152">
        <v>9876.483</v>
      </c>
      <c r="AA151" s="153">
        <f>IFERROR(__xludf.DUMMYFUNCTION("TO_DATE(INT((AB151/(60*60*24))+""1/1/1970""))"),42543.0)</f>
        <v>42543</v>
      </c>
      <c r="AB151" s="156">
        <v>1.4665716E9</v>
      </c>
      <c r="AC151" s="156">
        <v>103935.097</v>
      </c>
      <c r="AE151" s="153">
        <f>IFERROR(__xludf.DUMMYFUNCTION("TO_DATE(INT((AF151/(60*60*24))+""1/1/1970""))"),42519.0)</f>
        <v>42519</v>
      </c>
      <c r="AF151" s="156">
        <v>1.4645592E9</v>
      </c>
      <c r="AG151" s="156">
        <v>101927.7996</v>
      </c>
      <c r="AH151" s="153">
        <f>IFERROR(__xludf.DUMMYFUNCTION("TO_DATE(INT((AI151/(60*60*24))+""1/1/1970""))"),43643.0)</f>
        <v>43643</v>
      </c>
      <c r="AI151" s="152">
        <v>1.561608E9</v>
      </c>
      <c r="AJ151" s="152">
        <v>104023.1032</v>
      </c>
      <c r="AK151" s="153">
        <f>IFERROR(__xludf.DUMMYFUNCTION("TO_DATE(INT((AL151/(60*60*24))+""1/1/1970""))"),43643.0)</f>
        <v>43643</v>
      </c>
      <c r="AL151" s="156">
        <v>1.561608E9</v>
      </c>
      <c r="AM151" s="156">
        <v>103047.45</v>
      </c>
      <c r="AN151" s="153">
        <f>IFERROR(__xludf.DUMMYFUNCTION("TO_DATE(INT((AO151/(60*60*24))+""1/1/1970""))"),43614.0)</f>
        <v>43614</v>
      </c>
      <c r="AO151" s="156">
        <v>1.559088401E9</v>
      </c>
      <c r="AP151" s="156">
        <v>107567.636</v>
      </c>
      <c r="AQ151" s="153">
        <f>IFERROR(__xludf.DUMMYFUNCTION("TO_DATE(INT((AR151/(60*60*24))+""1/1/1970""))"),42549.0)</f>
        <v>42549</v>
      </c>
      <c r="AR151" s="152">
        <v>1.4670864E9</v>
      </c>
      <c r="AS151" s="152">
        <v>97678.0816</v>
      </c>
      <c r="AT151" s="152">
        <v>86110.4601</v>
      </c>
      <c r="AU151" s="152">
        <f t="shared" si="1"/>
        <v>100033.87</v>
      </c>
      <c r="AV151" s="152">
        <f t="shared" si="2"/>
        <v>26439.3087</v>
      </c>
      <c r="AW151" s="152">
        <f t="shared" si="3"/>
        <v>105534.1706</v>
      </c>
      <c r="AX151" s="152">
        <f t="shared" si="4"/>
        <v>9844.5575</v>
      </c>
      <c r="AY151" s="152">
        <f t="shared" si="5"/>
        <v>104001.1644</v>
      </c>
      <c r="AZ151" s="152">
        <f t="shared" si="6"/>
        <v>105316.1524</v>
      </c>
      <c r="BA151" s="152" t="str">
        <f t="shared" si="7"/>
        <v>Column1.y</v>
      </c>
      <c r="BB151" s="152" t="str">
        <f t="shared" si="8"/>
        <v>Column1.y</v>
      </c>
      <c r="BC151" s="152" t="str">
        <f t="shared" si="9"/>
        <v>Column1.y</v>
      </c>
    </row>
    <row r="152">
      <c r="A152" s="156">
        <v>1.461096E9</v>
      </c>
      <c r="B152" s="156">
        <v>108433.2038</v>
      </c>
      <c r="D152" s="153">
        <f>IFERROR(__xludf.DUMMYFUNCTION("TO_DATE(INT((E152/(60*60*24))+""1/1/1970""))"),42550.0)</f>
        <v>42550</v>
      </c>
      <c r="E152" s="156">
        <v>1.4671728E9</v>
      </c>
      <c r="F152" s="156">
        <v>97678.0816</v>
      </c>
      <c r="H152" s="153">
        <f>IFERROR(__xludf.DUMMYFUNCTION("TO_DATE(INT((I152/(60*60*24))+""1/1/1970""))"),42550.0)</f>
        <v>42550</v>
      </c>
      <c r="I152" s="156">
        <v>1.4671728E9</v>
      </c>
      <c r="J152" s="156">
        <v>85997.1401</v>
      </c>
      <c r="L152" s="154">
        <v>42583.0</v>
      </c>
      <c r="M152" s="155">
        <v>112653.57</v>
      </c>
      <c r="O152" s="153">
        <f>IFERROR(__xludf.DUMMYFUNCTION("TO_DATE(INT((P152/(60*60*24))+""1/1/1970""))"),42525.0)</f>
        <v>42525</v>
      </c>
      <c r="P152" s="13">
        <v>1.4649984E9</v>
      </c>
      <c r="Q152" s="13">
        <v>25660.4799</v>
      </c>
      <c r="S152" s="153">
        <f>IFERROR(__xludf.DUMMYFUNCTION("TO_DATE(INT((T152/(60*60*24))+""1/1/1970""))"),42550.0)</f>
        <v>42550</v>
      </c>
      <c r="T152" s="152">
        <v>1.4671728E9</v>
      </c>
      <c r="U152" s="152">
        <v>107504.922</v>
      </c>
      <c r="W152" s="153">
        <f>IFERROR(__xludf.DUMMYFUNCTION("TO_DATE(INT((X152/(60*60*24))+""1/1/1970""))"),42544.0)</f>
        <v>42544</v>
      </c>
      <c r="X152" s="152">
        <v>1.4666904E9</v>
      </c>
      <c r="Y152" s="152">
        <v>9896.0756</v>
      </c>
      <c r="AA152" s="153">
        <f>IFERROR(__xludf.DUMMYFUNCTION("TO_DATE(INT((AB152/(60*60*24))+""1/1/1970""))"),42544.0)</f>
        <v>42544</v>
      </c>
      <c r="AB152" s="152">
        <v>1.4666508E9</v>
      </c>
      <c r="AC152" s="152">
        <v>103933.2387</v>
      </c>
      <c r="AE152" s="153">
        <f>IFERROR(__xludf.DUMMYFUNCTION("TO_DATE(INT((AF152/(60*60*24))+""1/1/1970""))"),42520.0)</f>
        <v>42520</v>
      </c>
      <c r="AF152" s="156">
        <v>1.4645988E9</v>
      </c>
      <c r="AG152" s="156">
        <v>101880.2222</v>
      </c>
      <c r="AH152" s="153">
        <f>IFERROR(__xludf.DUMMYFUNCTION("TO_DATE(INT((AI152/(60*60*24))+""1/1/1970""))"),43644.0)</f>
        <v>43644</v>
      </c>
      <c r="AI152" s="152">
        <v>1.5616944E9</v>
      </c>
      <c r="AJ152" s="152">
        <v>104180.5516</v>
      </c>
      <c r="AK152" s="153">
        <f>IFERROR(__xludf.DUMMYFUNCTION("TO_DATE(INT((AL152/(60*60*24))+""1/1/1970""))"),43644.0)</f>
        <v>43644</v>
      </c>
      <c r="AL152" s="156">
        <v>1.5616944E9</v>
      </c>
      <c r="AM152" s="156">
        <v>102905.33</v>
      </c>
      <c r="AN152" s="153">
        <f>IFERROR(__xludf.DUMMYFUNCTION("TO_DATE(INT((AO152/(60*60*24))+""1/1/1970""))"),43615.0)</f>
        <v>43615</v>
      </c>
      <c r="AO152" s="152">
        <v>1.559184315E9</v>
      </c>
      <c r="AP152" s="152">
        <v>106752.9088</v>
      </c>
      <c r="AQ152" s="153">
        <f>IFERROR(__xludf.DUMMYFUNCTION("TO_DATE(INT((AR152/(60*60*24))+""1/1/1970""))"),42550.0)</f>
        <v>42550</v>
      </c>
      <c r="AR152" s="156">
        <v>1.4671728E9</v>
      </c>
      <c r="AS152" s="156">
        <v>97678.0816</v>
      </c>
      <c r="AT152" s="156">
        <v>85997.1401</v>
      </c>
      <c r="AU152" s="152">
        <f t="shared" si="1"/>
        <v>102206.67</v>
      </c>
      <c r="AV152" s="152">
        <f t="shared" si="2"/>
        <v>26182.746</v>
      </c>
      <c r="AW152" s="152">
        <f t="shared" si="3"/>
        <v>107504.922</v>
      </c>
      <c r="AX152" s="152">
        <f t="shared" si="4"/>
        <v>9833.1786</v>
      </c>
      <c r="AY152" s="152">
        <f t="shared" si="5"/>
        <v>103985.3538</v>
      </c>
      <c r="AZ152" s="152">
        <f t="shared" si="6"/>
        <v>104749.8416</v>
      </c>
      <c r="BA152" s="152" t="str">
        <f t="shared" si="7"/>
        <v>Column1.y</v>
      </c>
      <c r="BB152" s="152" t="str">
        <f t="shared" si="8"/>
        <v>Column1.y</v>
      </c>
      <c r="BC152" s="152" t="str">
        <f t="shared" si="9"/>
        <v>Column1.y</v>
      </c>
    </row>
    <row r="153">
      <c r="A153" s="152">
        <v>1.46115906E9</v>
      </c>
      <c r="B153" s="152">
        <v>108479.5348</v>
      </c>
      <c r="D153" s="153">
        <f>IFERROR(__xludf.DUMMYFUNCTION("TO_DATE(INT((E153/(60*60*24))+""1/1/1970""))"),42551.0)</f>
        <v>42551</v>
      </c>
      <c r="E153" s="152">
        <v>1.4672592E9</v>
      </c>
      <c r="F153" s="152">
        <v>97678.0816</v>
      </c>
      <c r="H153" s="153">
        <f>IFERROR(__xludf.DUMMYFUNCTION("TO_DATE(INT((I153/(60*60*24))+""1/1/1970""))"),42551.0)</f>
        <v>42551</v>
      </c>
      <c r="I153" s="152">
        <v>1.4672592E9</v>
      </c>
      <c r="J153" s="152">
        <v>85835.9001</v>
      </c>
      <c r="L153" s="154">
        <v>42584.0</v>
      </c>
      <c r="M153" s="155">
        <v>113245.27</v>
      </c>
      <c r="O153" s="153">
        <f>IFERROR(__xludf.DUMMYFUNCTION("TO_DATE(INT((P153/(60*60*24))+""1/1/1970""))"),42526.0)</f>
        <v>42526</v>
      </c>
      <c r="P153" s="13">
        <v>1.4650848E9</v>
      </c>
      <c r="Q153" s="13">
        <v>25660.4799</v>
      </c>
      <c r="S153" s="153">
        <f>IFERROR(__xludf.DUMMYFUNCTION("TO_DATE(INT((T153/(60*60*24))+""1/1/1970""))"),42551.0)</f>
        <v>42551</v>
      </c>
      <c r="T153" s="156">
        <v>1.4672592E9</v>
      </c>
      <c r="U153" s="156">
        <v>109290.3858</v>
      </c>
      <c r="W153" s="153">
        <f>IFERROR(__xludf.DUMMYFUNCTION("TO_DATE(INT((X153/(60*60*24))+""1/1/1970""))"),42545.0)</f>
        <v>42545</v>
      </c>
      <c r="X153" s="152">
        <v>1.4667768E9</v>
      </c>
      <c r="Y153" s="152">
        <v>9885.0564</v>
      </c>
      <c r="AA153" s="153">
        <f>IFERROR(__xludf.DUMMYFUNCTION("TO_DATE(INT((AB153/(60*60*24))+""1/1/1970""))"),42545.0)</f>
        <v>42545</v>
      </c>
      <c r="AB153" s="156">
        <v>1.46673E9</v>
      </c>
      <c r="AC153" s="156">
        <v>103906.0025</v>
      </c>
      <c r="AE153" s="153">
        <f>IFERROR(__xludf.DUMMYFUNCTION("TO_DATE(INT((AF153/(60*60*24))+""1/1/1970""))"),42521.0)</f>
        <v>42521</v>
      </c>
      <c r="AF153" s="152">
        <v>1.464678E9</v>
      </c>
      <c r="AG153" s="152">
        <v>102238.8826</v>
      </c>
      <c r="AH153" s="153">
        <f>IFERROR(__xludf.DUMMYFUNCTION("TO_DATE(INT((AI153/(60*60*24))+""1/1/1970""))"),43645.0)</f>
        <v>43645</v>
      </c>
      <c r="AI153" s="152">
        <v>1.5617808E9</v>
      </c>
      <c r="AJ153" s="152">
        <v>104167.3396</v>
      </c>
      <c r="AK153" s="153">
        <f>IFERROR(__xludf.DUMMYFUNCTION("TO_DATE(INT((AL153/(60*60*24))+""1/1/1970""))"),43645.0)</f>
        <v>43645</v>
      </c>
      <c r="AL153" s="156">
        <v>1.5617808E9</v>
      </c>
      <c r="AM153" s="156">
        <v>102757.79</v>
      </c>
      <c r="AN153" s="153">
        <f>IFERROR(__xludf.DUMMYFUNCTION("TO_DATE(INT((AO153/(60*60*24))+""1/1/1970""))"),43616.0)</f>
        <v>43616</v>
      </c>
      <c r="AO153" s="152">
        <v>1.559263823E9</v>
      </c>
      <c r="AP153" s="152">
        <v>107280.4781</v>
      </c>
      <c r="AQ153" s="153">
        <f>IFERROR(__xludf.DUMMYFUNCTION("TO_DATE(INT((AR153/(60*60*24))+""1/1/1970""))"),42551.0)</f>
        <v>42551</v>
      </c>
      <c r="AR153" s="152">
        <v>1.4672592E9</v>
      </c>
      <c r="AS153" s="152">
        <v>97678.0816</v>
      </c>
      <c r="AT153" s="152">
        <v>85835.9001</v>
      </c>
      <c r="AU153" s="152">
        <f t="shared" si="1"/>
        <v>104001.17</v>
      </c>
      <c r="AV153" s="152">
        <f t="shared" si="2"/>
        <v>26099.0016</v>
      </c>
      <c r="AW153" s="152">
        <f t="shared" si="3"/>
        <v>109290.3858</v>
      </c>
      <c r="AX153" s="152">
        <f t="shared" si="4"/>
        <v>9835.5485</v>
      </c>
      <c r="AY153" s="152">
        <f t="shared" si="5"/>
        <v>103975.0203</v>
      </c>
      <c r="AZ153" s="152">
        <f t="shared" si="6"/>
        <v>104323.0501</v>
      </c>
      <c r="BA153" s="152" t="str">
        <f t="shared" si="7"/>
        <v>Column1.y</v>
      </c>
      <c r="BB153" s="152" t="str">
        <f t="shared" si="8"/>
        <v>Column1.y</v>
      </c>
      <c r="BC153" s="152" t="str">
        <f t="shared" si="9"/>
        <v>Column1.y</v>
      </c>
    </row>
    <row r="154">
      <c r="A154" s="156">
        <v>1.4611824E9</v>
      </c>
      <c r="B154" s="156">
        <v>108515.5701</v>
      </c>
      <c r="D154" s="153">
        <f>IFERROR(__xludf.DUMMYFUNCTION("TO_DATE(INT((E154/(60*60*24))+""1/1/1970""))"),42552.0)</f>
        <v>42552</v>
      </c>
      <c r="E154" s="156">
        <v>1.4673456E9</v>
      </c>
      <c r="F154" s="156">
        <v>97678.0816</v>
      </c>
      <c r="H154" s="153">
        <f>IFERROR(__xludf.DUMMYFUNCTION("TO_DATE(INT((I154/(60*60*24))+""1/1/1970""))"),42552.0)</f>
        <v>42552</v>
      </c>
      <c r="I154" s="156">
        <v>1.4673456E9</v>
      </c>
      <c r="J154" s="156">
        <v>85441.4801</v>
      </c>
      <c r="L154" s="154">
        <v>42585.0</v>
      </c>
      <c r="M154" s="155">
        <v>112391.67</v>
      </c>
      <c r="O154" s="153">
        <f>IFERROR(__xludf.DUMMYFUNCTION("TO_DATE(INT((P154/(60*60*24))+""1/1/1970""))"),42527.0)</f>
        <v>42527</v>
      </c>
      <c r="P154" s="13">
        <v>1.4651712E9</v>
      </c>
      <c r="Q154" s="13">
        <v>25667.9342</v>
      </c>
      <c r="S154" s="153">
        <f>IFERROR(__xludf.DUMMYFUNCTION("TO_DATE(INT((T154/(60*60*24))+""1/1/1970""))"),42552.0)</f>
        <v>42552</v>
      </c>
      <c r="T154" s="152">
        <v>1.4673456E9</v>
      </c>
      <c r="U154" s="152">
        <v>110843.5726</v>
      </c>
      <c r="W154" s="153">
        <f>IFERROR(__xludf.DUMMYFUNCTION("TO_DATE(INT((X154/(60*60*24))+""1/1/1970""))"),42546.0)</f>
        <v>42546</v>
      </c>
      <c r="X154" s="152">
        <v>1.4668128E9</v>
      </c>
      <c r="Y154" s="152">
        <v>9819.6162</v>
      </c>
      <c r="AA154" s="153">
        <f>IFERROR(__xludf.DUMMYFUNCTION("TO_DATE(INT((AB154/(60*60*24))+""1/1/1970""))"),42547.0)</f>
        <v>42547</v>
      </c>
      <c r="AB154" s="152">
        <v>1.4669784E9</v>
      </c>
      <c r="AC154" s="152">
        <v>104007.554</v>
      </c>
      <c r="AE154" s="153">
        <f>IFERROR(__xludf.DUMMYFUNCTION("TO_DATE(INT((AF154/(60*60*24))+""1/1/1970""))"),42522.0)</f>
        <v>42522</v>
      </c>
      <c r="AF154" s="156">
        <v>1.4647572E9</v>
      </c>
      <c r="AG154" s="156">
        <v>102115.8219</v>
      </c>
      <c r="AH154" s="153">
        <f>IFERROR(__xludf.DUMMYFUNCTION("TO_DATE(INT((AI154/(60*60*24))+""1/1/1970""))"),43647.0)</f>
        <v>43647</v>
      </c>
      <c r="AI154" s="156">
        <v>1.5619536E9</v>
      </c>
      <c r="AJ154" s="156">
        <v>104167.3396</v>
      </c>
      <c r="AK154" s="153">
        <f>IFERROR(__xludf.DUMMYFUNCTION("TO_DATE(INT((AL154/(60*60*24))+""1/1/1970""))"),43647.0)</f>
        <v>43647</v>
      </c>
      <c r="AL154" s="152">
        <v>1.5619896E9</v>
      </c>
      <c r="AM154" s="152">
        <v>102757.79</v>
      </c>
      <c r="AN154" s="153">
        <f>IFERROR(__xludf.DUMMYFUNCTION("TO_DATE(INT((AO154/(60*60*24))+""1/1/1970""))"),43617.0)</f>
        <v>43617</v>
      </c>
      <c r="AO154" s="156">
        <v>1.559360407E9</v>
      </c>
      <c r="AP154" s="156">
        <v>105911.4691</v>
      </c>
      <c r="AQ154" s="153">
        <f>IFERROR(__xludf.DUMMYFUNCTION("TO_DATE(INT((AR154/(60*60*24))+""1/1/1970""))"),42552.0)</f>
        <v>42552</v>
      </c>
      <c r="AR154" s="156">
        <v>1.4673456E9</v>
      </c>
      <c r="AS154" s="156">
        <v>97678.0816</v>
      </c>
      <c r="AT154" s="156">
        <v>85441.4801</v>
      </c>
      <c r="AU154" s="152">
        <f t="shared" si="1"/>
        <v>105194.27</v>
      </c>
      <c r="AV154" s="152">
        <f t="shared" si="2"/>
        <v>26018.2586</v>
      </c>
      <c r="AW154" s="152">
        <f t="shared" si="3"/>
        <v>110843.5726</v>
      </c>
      <c r="AX154" s="152">
        <f t="shared" si="4"/>
        <v>9834.9778</v>
      </c>
      <c r="AY154" s="152">
        <f t="shared" si="5"/>
        <v>103971.7439</v>
      </c>
      <c r="AZ154" s="152">
        <f t="shared" si="6"/>
        <v>104497.7922</v>
      </c>
      <c r="BA154" s="152" t="str">
        <f t="shared" si="7"/>
        <v>Column1.y</v>
      </c>
      <c r="BB154" s="152" t="str">
        <f t="shared" si="8"/>
        <v>Column1.y</v>
      </c>
      <c r="BC154" s="152" t="str">
        <f t="shared" si="9"/>
        <v>Column1.y</v>
      </c>
    </row>
    <row r="155">
      <c r="A155" s="152">
        <v>1.46124546E9</v>
      </c>
      <c r="B155" s="152">
        <v>108546.4575</v>
      </c>
      <c r="D155" s="153">
        <f>IFERROR(__xludf.DUMMYFUNCTION("TO_DATE(INT((E155/(60*60*24))+""1/1/1970""))"),42553.0)</f>
        <v>42553</v>
      </c>
      <c r="E155" s="152">
        <v>1.467432E9</v>
      </c>
      <c r="F155" s="152">
        <v>97678.0816</v>
      </c>
      <c r="H155" s="153">
        <f>IFERROR(__xludf.DUMMYFUNCTION("TO_DATE(INT((I155/(60*60*24))+""1/1/1970""))"),42553.0)</f>
        <v>42553</v>
      </c>
      <c r="I155" s="152">
        <v>1.467432E9</v>
      </c>
      <c r="J155" s="152">
        <v>85695.3801</v>
      </c>
      <c r="L155" s="154">
        <v>42586.0</v>
      </c>
      <c r="M155" s="155">
        <v>112760.27</v>
      </c>
      <c r="O155" s="153">
        <f>IFERROR(__xludf.DUMMYFUNCTION("TO_DATE(INT((P155/(60*60*24))+""1/1/1970""))"),42528.0)</f>
        <v>42528</v>
      </c>
      <c r="P155" s="13">
        <v>1.465308E9</v>
      </c>
      <c r="Q155" s="13">
        <v>25558.0637</v>
      </c>
      <c r="S155" s="153">
        <f>IFERROR(__xludf.DUMMYFUNCTION("TO_DATE(INT((T155/(60*60*24))+""1/1/1970""))"),42553.0)</f>
        <v>42553</v>
      </c>
      <c r="T155" s="156">
        <v>1.467432E9</v>
      </c>
      <c r="U155" s="156">
        <v>111099.9764</v>
      </c>
      <c r="W155" s="153">
        <f>IFERROR(__xludf.DUMMYFUNCTION("TO_DATE(INT((X155/(60*60*24))+""1/1/1970""))"),42548.0)</f>
        <v>42548</v>
      </c>
      <c r="X155" s="156">
        <v>1.4669856E9</v>
      </c>
      <c r="Y155" s="156">
        <v>9830.1411</v>
      </c>
      <c r="AA155" s="153">
        <f>IFERROR(__xludf.DUMMYFUNCTION("TO_DATE(INT((AB155/(60*60*24))+""1/1/1970""))"),42548.0)</f>
        <v>42548</v>
      </c>
      <c r="AB155" s="152">
        <v>1.467018E9</v>
      </c>
      <c r="AC155" s="152">
        <v>104004.4245</v>
      </c>
      <c r="AE155" s="153">
        <f>IFERROR(__xludf.DUMMYFUNCTION("TO_DATE(INT((AF155/(60*60*24))+""1/1/1970""))"),42523.0)</f>
        <v>42523</v>
      </c>
      <c r="AF155" s="152">
        <v>1.4648364E9</v>
      </c>
      <c r="AG155" s="152">
        <v>102605.3201</v>
      </c>
      <c r="AH155" s="153">
        <f>IFERROR(__xludf.DUMMYFUNCTION("TO_DATE(INT((AI155/(60*60*24))+""1/1/1970""))"),43648.0)</f>
        <v>43648</v>
      </c>
      <c r="AI155" s="156">
        <v>1.56204E9</v>
      </c>
      <c r="AJ155" s="156">
        <v>103744.564</v>
      </c>
      <c r="AK155" s="153">
        <f>IFERROR(__xludf.DUMMYFUNCTION("TO_DATE(INT((AL155/(60*60*24))+""1/1/1970""))"),43648.0)</f>
        <v>43648</v>
      </c>
      <c r="AL155" s="156">
        <v>1.56204E9</v>
      </c>
      <c r="AM155" s="156">
        <v>103389.09</v>
      </c>
      <c r="AN155" s="153">
        <f>IFERROR(__xludf.DUMMYFUNCTION("TO_DATE(INT((AO155/(60*60*24))+""1/1/1970""))"),43618.0)</f>
        <v>43618</v>
      </c>
      <c r="AO155" s="156">
        <v>1.559440039E9</v>
      </c>
      <c r="AP155" s="156">
        <v>105911.4691</v>
      </c>
      <c r="AQ155" s="153">
        <f>IFERROR(__xludf.DUMMYFUNCTION("TO_DATE(INT((AR155/(60*60*24))+""1/1/1970""))"),42553.0)</f>
        <v>42553</v>
      </c>
      <c r="AR155" s="152">
        <v>1.467432E9</v>
      </c>
      <c r="AS155" s="152">
        <v>97678.0816</v>
      </c>
      <c r="AT155" s="152">
        <v>85695.3801</v>
      </c>
      <c r="AU155" s="152">
        <f t="shared" si="1"/>
        <v>105194.27</v>
      </c>
      <c r="AV155" s="152">
        <f t="shared" si="2"/>
        <v>26187.266</v>
      </c>
      <c r="AW155" s="152">
        <f t="shared" si="3"/>
        <v>111099.9764</v>
      </c>
      <c r="AX155" s="152">
        <f t="shared" si="4"/>
        <v>9849.5489</v>
      </c>
      <c r="AY155" s="152">
        <f t="shared" si="5"/>
        <v>103971.7439</v>
      </c>
      <c r="AZ155" s="152">
        <f t="shared" si="6"/>
        <v>104175.7544</v>
      </c>
      <c r="BA155" s="152" t="str">
        <f t="shared" si="7"/>
        <v>Column1.y</v>
      </c>
      <c r="BB155" s="152" t="str">
        <f t="shared" si="8"/>
        <v>Column1.y</v>
      </c>
      <c r="BC155" s="152" t="str">
        <f t="shared" si="9"/>
        <v>Column1.y</v>
      </c>
    </row>
    <row r="156">
      <c r="A156" s="156">
        <v>1.4612688E9</v>
      </c>
      <c r="B156" s="156">
        <v>107913.2663</v>
      </c>
      <c r="D156" s="153">
        <f>IFERROR(__xludf.DUMMYFUNCTION("TO_DATE(INT((E156/(60*60*24))+""1/1/1970""))"),42556.0)</f>
        <v>42556</v>
      </c>
      <c r="E156" s="156">
        <v>1.4677272E9</v>
      </c>
      <c r="F156" s="156">
        <v>97678.0816</v>
      </c>
      <c r="H156" s="153">
        <f>IFERROR(__xludf.DUMMYFUNCTION("TO_DATE(INT((I156/(60*60*24))+""1/1/1970""))"),42556.0)</f>
        <v>42556</v>
      </c>
      <c r="I156" s="156">
        <v>1.4677272E9</v>
      </c>
      <c r="J156" s="156">
        <v>85695.3801</v>
      </c>
      <c r="L156" s="154">
        <v>42587.0</v>
      </c>
      <c r="M156" s="155">
        <v>113080.37</v>
      </c>
      <c r="O156" s="153">
        <f>IFERROR(__xludf.DUMMYFUNCTION("TO_DATE(INT((P156/(60*60*24))+""1/1/1970""))"),42529.0)</f>
        <v>42529</v>
      </c>
      <c r="P156" s="13">
        <v>1.4653944E9</v>
      </c>
      <c r="Q156" s="13">
        <v>25536.1842</v>
      </c>
      <c r="S156" s="153">
        <f>IFERROR(__xludf.DUMMYFUNCTION("TO_DATE(INT((T156/(60*60*24))+""1/1/1970""))"),42556.0)</f>
        <v>42556</v>
      </c>
      <c r="T156" s="152">
        <v>1.4677272E9</v>
      </c>
      <c r="U156" s="152">
        <v>111099.9764</v>
      </c>
      <c r="W156" s="153">
        <f>IFERROR(__xludf.DUMMYFUNCTION("TO_DATE(INT((X156/(60*60*24))+""1/1/1970""))"),42549.0)</f>
        <v>42549</v>
      </c>
      <c r="X156" s="152">
        <v>1.4671224E9</v>
      </c>
      <c r="Y156" s="152">
        <v>9844.5575</v>
      </c>
      <c r="AA156" s="153">
        <f>IFERROR(__xludf.DUMMYFUNCTION("TO_DATE(INT((AB156/(60*60*24))+""1/1/1970""))"),42549.0)</f>
        <v>42549</v>
      </c>
      <c r="AB156" s="156">
        <v>1.4670972E9</v>
      </c>
      <c r="AC156" s="156">
        <v>104001.1644</v>
      </c>
      <c r="AE156" s="153">
        <f>IFERROR(__xludf.DUMMYFUNCTION("TO_DATE(INT((AF156/(60*60*24))+""1/1/1970""))"),42524.0)</f>
        <v>42524</v>
      </c>
      <c r="AF156" s="156">
        <v>1.4649156E9</v>
      </c>
      <c r="AG156" s="156">
        <v>102274.1082</v>
      </c>
      <c r="AH156" s="153">
        <f>IFERROR(__xludf.DUMMYFUNCTION("TO_DATE(INT((AI156/(60*60*24))+""1/1/1970""))"),43649.0)</f>
        <v>43649</v>
      </c>
      <c r="AI156" s="156">
        <v>1.5621264E9</v>
      </c>
      <c r="AJ156" s="156">
        <v>104293.5167</v>
      </c>
      <c r="AK156" s="153">
        <f>IFERROR(__xludf.DUMMYFUNCTION("TO_DATE(INT((AL156/(60*60*24))+""1/1/1970""))"),43649.0)</f>
        <v>43649</v>
      </c>
      <c r="AL156" s="156">
        <v>1.5621264E9</v>
      </c>
      <c r="AM156" s="156">
        <v>102876.02</v>
      </c>
      <c r="AN156" s="153">
        <f>IFERROR(__xludf.DUMMYFUNCTION("TO_DATE(INT((AO156/(60*60*24))+""1/1/1970""))"),43619.0)</f>
        <v>43619</v>
      </c>
      <c r="AO156" s="156">
        <v>1.559535623E9</v>
      </c>
      <c r="AP156" s="156">
        <v>105911.4691</v>
      </c>
      <c r="AQ156" s="153">
        <f>IFERROR(__xludf.DUMMYFUNCTION("TO_DATE(INT((AR156/(60*60*24))+""1/1/1970""))"),42556.0)</f>
        <v>42556</v>
      </c>
      <c r="AR156" s="156">
        <v>1.4677272E9</v>
      </c>
      <c r="AS156" s="156">
        <v>97678.0816</v>
      </c>
      <c r="AT156" s="156">
        <v>85695.3801</v>
      </c>
      <c r="AU156" s="152">
        <f t="shared" si="1"/>
        <v>105718.07</v>
      </c>
      <c r="AV156" s="152">
        <f t="shared" si="2"/>
        <v>26209.8729</v>
      </c>
      <c r="AW156" s="152">
        <f t="shared" si="3"/>
        <v>111099.9764</v>
      </c>
      <c r="AX156" s="152">
        <f t="shared" si="4"/>
        <v>9852.7445</v>
      </c>
      <c r="AY156" s="152">
        <f t="shared" si="5"/>
        <v>103997.1114</v>
      </c>
      <c r="AZ156" s="152">
        <f t="shared" si="6"/>
        <v>104119.4893</v>
      </c>
      <c r="BA156" s="152" t="str">
        <f t="shared" si="7"/>
        <v>Column1.y</v>
      </c>
      <c r="BB156" s="152" t="str">
        <f t="shared" si="8"/>
        <v>Column1.y</v>
      </c>
      <c r="BC156" s="152" t="str">
        <f t="shared" si="9"/>
        <v>Column1.y</v>
      </c>
    </row>
    <row r="157">
      <c r="A157" s="152">
        <v>1.46133186E9</v>
      </c>
      <c r="B157" s="152">
        <v>107763.9773</v>
      </c>
      <c r="D157" s="153">
        <f>IFERROR(__xludf.DUMMYFUNCTION("TO_DATE(INT((E157/(60*60*24))+""1/1/1970""))"),42557.0)</f>
        <v>42557</v>
      </c>
      <c r="E157" s="156">
        <v>1.4677776E9</v>
      </c>
      <c r="F157" s="156">
        <v>97439.1461</v>
      </c>
      <c r="H157" s="153">
        <f>IFERROR(__xludf.DUMMYFUNCTION("TO_DATE(INT((I157/(60*60*24))+""1/1/1970""))"),42557.0)</f>
        <v>42557</v>
      </c>
      <c r="I157" s="156">
        <v>1.4677776E9</v>
      </c>
      <c r="J157" s="156">
        <v>85797.4201</v>
      </c>
      <c r="L157" s="154">
        <v>42590.0</v>
      </c>
      <c r="M157" s="155">
        <v>114157.07</v>
      </c>
      <c r="O157" s="153">
        <f>IFERROR(__xludf.DUMMYFUNCTION("TO_DATE(INT((P157/(60*60*24))+""1/1/1970""))"),42530.0)</f>
        <v>42530</v>
      </c>
      <c r="P157" s="13">
        <v>1.4654808E9</v>
      </c>
      <c r="Q157" s="13">
        <v>25580.0604</v>
      </c>
      <c r="S157" s="153">
        <f>IFERROR(__xludf.DUMMYFUNCTION("TO_DATE(INT((T157/(60*60*24))+""1/1/1970""))"),42557.0)</f>
        <v>42557</v>
      </c>
      <c r="T157" s="152">
        <v>1.4677776E9</v>
      </c>
      <c r="U157" s="152">
        <v>110468.687</v>
      </c>
      <c r="W157" s="153">
        <f>IFERROR(__xludf.DUMMYFUNCTION("TO_DATE(INT((X157/(60*60*24))+""1/1/1970""))"),42550.0)</f>
        <v>42550</v>
      </c>
      <c r="X157" s="152">
        <v>1.4672088E9</v>
      </c>
      <c r="Y157" s="152">
        <v>9833.1786</v>
      </c>
      <c r="AA157" s="153">
        <f>IFERROR(__xludf.DUMMYFUNCTION("TO_DATE(INT((AB157/(60*60*24))+""1/1/1970""))"),42550.0)</f>
        <v>42550</v>
      </c>
      <c r="AB157" s="152">
        <v>1.4671764E9</v>
      </c>
      <c r="AC157" s="152">
        <v>103985.3538</v>
      </c>
      <c r="AE157" s="153">
        <f>IFERROR(__xludf.DUMMYFUNCTION("TO_DATE(INT((AF157/(60*60*24))+""1/1/1970""))"),42525.0)</f>
        <v>42525</v>
      </c>
      <c r="AF157" s="152">
        <v>1.4649984E9</v>
      </c>
      <c r="AG157" s="152">
        <v>104243.0806</v>
      </c>
      <c r="AH157" s="153">
        <f>IFERROR(__xludf.DUMMYFUNCTION("TO_DATE(INT((AI157/(60*60*24))+""1/1/1970""))"),43650.0)</f>
        <v>43650</v>
      </c>
      <c r="AI157" s="152">
        <v>1.5622128E9</v>
      </c>
      <c r="AJ157" s="152">
        <v>104328.7345</v>
      </c>
      <c r="AK157" s="153">
        <f>IFERROR(__xludf.DUMMYFUNCTION("TO_DATE(INT((AL157/(60*60*24))+""1/1/1970""))"),43650.0)</f>
        <v>43650</v>
      </c>
      <c r="AL157" s="152">
        <v>1.5622128E9</v>
      </c>
      <c r="AM157" s="152">
        <v>103015.69</v>
      </c>
      <c r="AN157" s="153">
        <f>IFERROR(__xludf.DUMMYFUNCTION("TO_DATE(INT((AO157/(60*60*24))+""1/1/1970""))"),43620.0)</f>
        <v>43620</v>
      </c>
      <c r="AO157" s="156">
        <v>1.559615245E9</v>
      </c>
      <c r="AP157" s="156">
        <v>102577.9185</v>
      </c>
      <c r="AQ157" s="153">
        <f>IFERROR(__xludf.DUMMYFUNCTION("TO_DATE(INT((AR157/(60*60*24))+""1/1/1970""))"),42557.0)</f>
        <v>42557</v>
      </c>
      <c r="AR157" s="156">
        <v>1.4677776E9</v>
      </c>
      <c r="AS157" s="156">
        <v>97439.1461</v>
      </c>
      <c r="AT157" s="156">
        <v>85797.4201</v>
      </c>
      <c r="AU157" s="152">
        <f t="shared" si="1"/>
        <v>105077.87</v>
      </c>
      <c r="AV157" s="152">
        <f t="shared" si="2"/>
        <v>26498.6373</v>
      </c>
      <c r="AW157" s="152">
        <f t="shared" si="3"/>
        <v>110468.687</v>
      </c>
      <c r="AX157" s="152">
        <f t="shared" si="4"/>
        <v>9880.293</v>
      </c>
      <c r="AY157" s="152">
        <f t="shared" si="5"/>
        <v>102730.0545</v>
      </c>
      <c r="AZ157" s="152">
        <f t="shared" si="6"/>
        <v>104856.8826</v>
      </c>
      <c r="BA157" s="152" t="str">
        <f t="shared" si="7"/>
        <v>Column1.y</v>
      </c>
      <c r="BB157" s="152" t="str">
        <f t="shared" si="8"/>
        <v>Column1.y</v>
      </c>
      <c r="BC157" s="152" t="str">
        <f t="shared" si="9"/>
        <v>Column1.y</v>
      </c>
    </row>
    <row r="158">
      <c r="A158" s="156">
        <v>1.4613552E9</v>
      </c>
      <c r="B158" s="156">
        <v>107944.1536</v>
      </c>
      <c r="D158" s="153">
        <f>IFERROR(__xludf.DUMMYFUNCTION("TO_DATE(INT((E158/(60*60*24))+""1/1/1970""))"),42558.0)</f>
        <v>42558</v>
      </c>
      <c r="E158" s="152">
        <v>1.467864E9</v>
      </c>
      <c r="F158" s="152">
        <v>97195.5752</v>
      </c>
      <c r="H158" s="153">
        <f>IFERROR(__xludf.DUMMYFUNCTION("TO_DATE(INT((I158/(60*60*24))+""1/1/1970""))"),42558.0)</f>
        <v>42558</v>
      </c>
      <c r="I158" s="152">
        <v>1.467864E9</v>
      </c>
      <c r="J158" s="152">
        <v>85792.8401</v>
      </c>
      <c r="L158" s="154">
        <v>42591.0</v>
      </c>
      <c r="M158" s="155">
        <v>114030.97</v>
      </c>
      <c r="O158" s="153">
        <f>IFERROR(__xludf.DUMMYFUNCTION("TO_DATE(INT((P158/(60*60*24))+""1/1/1970""))"),42531.0)</f>
        <v>42531</v>
      </c>
      <c r="P158" s="13">
        <v>1.4655672E9</v>
      </c>
      <c r="Q158" s="13">
        <v>25552.9462</v>
      </c>
      <c r="S158" s="153">
        <f>IFERROR(__xludf.DUMMYFUNCTION("TO_DATE(INT((T158/(60*60*24))+""1/1/1970""))"),42558.0)</f>
        <v>42558</v>
      </c>
      <c r="T158" s="156">
        <v>1.467864E9</v>
      </c>
      <c r="U158" s="156">
        <v>111240.9062</v>
      </c>
      <c r="W158" s="153">
        <f>IFERROR(__xludf.DUMMYFUNCTION("TO_DATE(INT((X158/(60*60*24))+""1/1/1970""))"),42551.0)</f>
        <v>42551</v>
      </c>
      <c r="X158" s="152">
        <v>1.4672952E9</v>
      </c>
      <c r="Y158" s="152">
        <v>9835.5485</v>
      </c>
      <c r="AA158" s="153">
        <f>IFERROR(__xludf.DUMMYFUNCTION("TO_DATE(INT((AB158/(60*60*24))+""1/1/1970""))"),42551.0)</f>
        <v>42551</v>
      </c>
      <c r="AB158" s="156">
        <v>1.4672556E9</v>
      </c>
      <c r="AC158" s="156">
        <v>103975.0203</v>
      </c>
      <c r="AE158" s="153">
        <f>IFERROR(__xludf.DUMMYFUNCTION("TO_DATE(INT((AF158/(60*60*24))+""1/1/1970""))"),42526.0)</f>
        <v>42526</v>
      </c>
      <c r="AF158" s="156">
        <v>1.465164E9</v>
      </c>
      <c r="AG158" s="156">
        <v>104243.0806</v>
      </c>
      <c r="AH158" s="153">
        <f>IFERROR(__xludf.DUMMYFUNCTION("TO_DATE(INT((AI158/(60*60*24))+""1/1/1970""))"),43651.0)</f>
        <v>43651</v>
      </c>
      <c r="AI158" s="156">
        <v>1.5622992E9</v>
      </c>
      <c r="AJ158" s="156">
        <v>104328.7345</v>
      </c>
      <c r="AK158" s="153">
        <f>IFERROR(__xludf.DUMMYFUNCTION("TO_DATE(INT((AL158/(60*60*24))+""1/1/1970""))"),43651.0)</f>
        <v>43651</v>
      </c>
      <c r="AL158" s="156">
        <v>1.5623352E9</v>
      </c>
      <c r="AM158" s="156">
        <v>103015.69</v>
      </c>
      <c r="AN158" s="153">
        <f>IFERROR(__xludf.DUMMYFUNCTION("TO_DATE(INT((AO158/(60*60*24))+""1/1/1970""))"),43621.0)</f>
        <v>43621</v>
      </c>
      <c r="AO158" s="156">
        <v>1.559694409E9</v>
      </c>
      <c r="AP158" s="156">
        <v>106287.719</v>
      </c>
      <c r="AQ158" s="153">
        <f>IFERROR(__xludf.DUMMYFUNCTION("TO_DATE(INT((AR158/(60*60*24))+""1/1/1970""))"),42558.0)</f>
        <v>42558</v>
      </c>
      <c r="AR158" s="152">
        <v>1.467864E9</v>
      </c>
      <c r="AS158" s="152">
        <v>97195.5752</v>
      </c>
      <c r="AT158" s="152">
        <v>85792.8401</v>
      </c>
      <c r="AU158" s="152">
        <f t="shared" si="1"/>
        <v>105931.47</v>
      </c>
      <c r="AV158" s="152">
        <f t="shared" si="2"/>
        <v>26549.7909</v>
      </c>
      <c r="AW158" s="152">
        <f t="shared" si="3"/>
        <v>111240.9062</v>
      </c>
      <c r="AX158" s="152">
        <f t="shared" si="4"/>
        <v>9891.2784</v>
      </c>
      <c r="AY158" s="152">
        <f t="shared" si="5"/>
        <v>103287.3949</v>
      </c>
      <c r="AZ158" s="152">
        <f t="shared" si="6"/>
        <v>104554.0573</v>
      </c>
      <c r="BA158" s="152" t="str">
        <f t="shared" si="7"/>
        <v>Column1.y</v>
      </c>
      <c r="BB158" s="152" t="str">
        <f t="shared" si="8"/>
        <v>Column1.y</v>
      </c>
      <c r="BC158" s="152" t="str">
        <f t="shared" si="9"/>
        <v>Column1.y</v>
      </c>
    </row>
    <row r="159">
      <c r="A159" s="152">
        <v>1.46159106E9</v>
      </c>
      <c r="B159" s="152">
        <v>107604.3925</v>
      </c>
      <c r="D159" s="153">
        <f>IFERROR(__xludf.DUMMYFUNCTION("TO_DATE(INT((E159/(60*60*24))+""1/1/1970""))"),42559.0)</f>
        <v>42559</v>
      </c>
      <c r="E159" s="156">
        <v>1.4679504E9</v>
      </c>
      <c r="F159" s="156">
        <v>97195.5752</v>
      </c>
      <c r="H159" s="153">
        <f>IFERROR(__xludf.DUMMYFUNCTION("TO_DATE(INT((I159/(60*60*24))+""1/1/1970""))"),42559.0)</f>
        <v>42559</v>
      </c>
      <c r="I159" s="156">
        <v>1.4679504E9</v>
      </c>
      <c r="J159" s="156">
        <v>85969.7601</v>
      </c>
      <c r="L159" s="154">
        <v>42592.0</v>
      </c>
      <c r="M159" s="155">
        <v>114292.87</v>
      </c>
      <c r="O159" s="153">
        <f>IFERROR(__xludf.DUMMYFUNCTION("TO_DATE(INT((P159/(60*60*24))+""1/1/1970""))"),42532.0)</f>
        <v>42532</v>
      </c>
      <c r="P159" s="13">
        <v>1.4656032E9</v>
      </c>
      <c r="Q159" s="13">
        <v>25725.1229</v>
      </c>
      <c r="S159" s="153">
        <f>IFERROR(__xludf.DUMMYFUNCTION("TO_DATE(INT((T159/(60*60*24))+""1/1/1970""))"),42559.0)</f>
        <v>42559</v>
      </c>
      <c r="T159" s="152">
        <v>1.4679504E9</v>
      </c>
      <c r="U159" s="152">
        <v>111075.9447</v>
      </c>
      <c r="W159" s="153">
        <f>IFERROR(__xludf.DUMMYFUNCTION("TO_DATE(INT((X159/(60*60*24))+""1/1/1970""))"),42552.0)</f>
        <v>42552</v>
      </c>
      <c r="X159" s="152">
        <v>1.4673816E9</v>
      </c>
      <c r="Y159" s="152">
        <v>9834.9778</v>
      </c>
      <c r="AA159" s="153">
        <f>IFERROR(__xludf.DUMMYFUNCTION("TO_DATE(INT((AB159/(60*60*24))+""1/1/1970""))"),42552.0)</f>
        <v>42552</v>
      </c>
      <c r="AB159" s="152">
        <v>1.4673348E9</v>
      </c>
      <c r="AC159" s="152">
        <v>103971.7439</v>
      </c>
      <c r="AE159" s="153">
        <f>IFERROR(__xludf.DUMMYFUNCTION("TO_DATE(INT((AF159/(60*60*24))+""1/1/1970""))"),42527.0)</f>
        <v>42527</v>
      </c>
      <c r="AF159" s="156">
        <v>1.4652036E9</v>
      </c>
      <c r="AG159" s="156">
        <v>104099.891</v>
      </c>
      <c r="AH159" s="153">
        <f>IFERROR(__xludf.DUMMYFUNCTION("TO_DATE(INT((AI159/(60*60*24))+""1/1/1970""))"),43652.0)</f>
        <v>43652</v>
      </c>
      <c r="AI159" s="156">
        <v>1.5623856E9</v>
      </c>
      <c r="AJ159" s="156">
        <v>103925.2974</v>
      </c>
      <c r="AK159" s="153">
        <f>IFERROR(__xludf.DUMMYFUNCTION("TO_DATE(INT((AL159/(60*60*24))+""1/1/1970""))"),43652.0)</f>
        <v>43652</v>
      </c>
      <c r="AL159" s="152">
        <v>1.5623856E9</v>
      </c>
      <c r="AM159" s="152">
        <v>102836.71</v>
      </c>
      <c r="AN159" s="153">
        <f>IFERROR(__xludf.DUMMYFUNCTION("TO_DATE(INT((AO159/(60*60*24))+""1/1/1970""))"),43622.0)</f>
        <v>43622</v>
      </c>
      <c r="AO159" s="152">
        <v>1.559790148E9</v>
      </c>
      <c r="AP159" s="152">
        <v>106901.6255</v>
      </c>
      <c r="AQ159" s="153">
        <f>IFERROR(__xludf.DUMMYFUNCTION("TO_DATE(INT((AR159/(60*60*24))+""1/1/1970""))"),42559.0)</f>
        <v>42559</v>
      </c>
      <c r="AR159" s="156">
        <v>1.4679504E9</v>
      </c>
      <c r="AS159" s="156">
        <v>97195.5752</v>
      </c>
      <c r="AT159" s="156">
        <v>85969.7601</v>
      </c>
      <c r="AU159" s="152">
        <f t="shared" si="1"/>
        <v>106241.87</v>
      </c>
      <c r="AV159" s="152">
        <f t="shared" si="2"/>
        <v>26597.7199</v>
      </c>
      <c r="AW159" s="152">
        <f t="shared" si="3"/>
        <v>111075.9447</v>
      </c>
      <c r="AX159" s="152">
        <f t="shared" si="4"/>
        <v>9902.0317</v>
      </c>
      <c r="AY159" s="152">
        <f t="shared" si="5"/>
        <v>103138.3655</v>
      </c>
      <c r="AZ159" s="152">
        <f t="shared" si="6"/>
        <v>104859.1698</v>
      </c>
      <c r="BA159" s="152" t="str">
        <f t="shared" si="7"/>
        <v>Column1.y</v>
      </c>
      <c r="BB159" s="152" t="str">
        <f t="shared" si="8"/>
        <v>Column1.y</v>
      </c>
      <c r="BC159" s="152" t="str">
        <f t="shared" si="9"/>
        <v>Column1.y</v>
      </c>
    </row>
    <row r="160">
      <c r="A160" s="156">
        <v>1.4616144E9</v>
      </c>
      <c r="B160" s="156">
        <v>107753.6815</v>
      </c>
      <c r="D160" s="153">
        <f>IFERROR(__xludf.DUMMYFUNCTION("TO_DATE(INT((E160/(60*60*24))+""1/1/1970""))"),42560.0)</f>
        <v>42560</v>
      </c>
      <c r="E160" s="152">
        <v>1.4680368E9</v>
      </c>
      <c r="F160" s="152">
        <v>97195.5752</v>
      </c>
      <c r="H160" s="153">
        <f>IFERROR(__xludf.DUMMYFUNCTION("TO_DATE(INT((I160/(60*60*24))+""1/1/1970""))"),42560.0)</f>
        <v>42560</v>
      </c>
      <c r="I160" s="152">
        <v>1.4680368E9</v>
      </c>
      <c r="J160" s="152">
        <v>85671.9338</v>
      </c>
      <c r="L160" s="154">
        <v>42593.0</v>
      </c>
      <c r="M160" s="155">
        <v>114001.87</v>
      </c>
      <c r="O160" s="153">
        <f>IFERROR(__xludf.DUMMYFUNCTION("TO_DATE(INT((P160/(60*60*24))+""1/1/1970""))"),42533.0)</f>
        <v>42533</v>
      </c>
      <c r="P160" s="13">
        <v>1.4656896E9</v>
      </c>
      <c r="Q160" s="13">
        <v>25725.1229</v>
      </c>
      <c r="S160" s="153">
        <f>IFERROR(__xludf.DUMMYFUNCTION("TO_DATE(INT((T160/(60*60*24))+""1/1/1970""))"),42560.0)</f>
        <v>42560</v>
      </c>
      <c r="T160" s="156">
        <v>1.4680368E9</v>
      </c>
      <c r="U160" s="156">
        <v>112793.0392</v>
      </c>
      <c r="W160" s="153">
        <f>IFERROR(__xludf.DUMMYFUNCTION("TO_DATE(INT((X160/(60*60*24))+""1/1/1970""))"),42553.0)</f>
        <v>42553</v>
      </c>
      <c r="X160" s="152">
        <v>1.4674176E9</v>
      </c>
      <c r="Y160" s="152">
        <v>9849.5489</v>
      </c>
      <c r="AA160" s="153">
        <f>IFERROR(__xludf.DUMMYFUNCTION("TO_DATE(INT((AB160/(60*60*24))+""1/1/1970""))"),42554.0)</f>
        <v>42554</v>
      </c>
      <c r="AB160" s="156">
        <v>1.4675832E9</v>
      </c>
      <c r="AC160" s="156">
        <v>103936.3476</v>
      </c>
      <c r="AE160" s="153">
        <f>IFERROR(__xludf.DUMMYFUNCTION("TO_DATE(INT((AF160/(60*60*24))+""1/1/1970""))"),42528.0)</f>
        <v>42528</v>
      </c>
      <c r="AF160" s="152">
        <v>1.4652828E9</v>
      </c>
      <c r="AG160" s="152">
        <v>104208.77</v>
      </c>
      <c r="AH160" s="153">
        <f>IFERROR(__xludf.DUMMYFUNCTION("TO_DATE(INT((AI160/(60*60*24))+""1/1/1970""))"),43654.0)</f>
        <v>43654</v>
      </c>
      <c r="AI160" s="152">
        <v>1.5625584E9</v>
      </c>
      <c r="AJ160" s="152">
        <v>103925.2974</v>
      </c>
      <c r="AK160" s="153">
        <f>IFERROR(__xludf.DUMMYFUNCTION("TO_DATE(INT((AL160/(60*60*24))+""1/1/1970""))"),43654.0)</f>
        <v>43654</v>
      </c>
      <c r="AL160" s="156">
        <v>1.5625944E9</v>
      </c>
      <c r="AM160" s="156">
        <v>102836.71</v>
      </c>
      <c r="AN160" s="153">
        <f>IFERROR(__xludf.DUMMYFUNCTION("TO_DATE(INT((AO160/(60*60*24))+""1/1/1970""))"),43623.0)</f>
        <v>43623</v>
      </c>
      <c r="AO160" s="152">
        <v>1.559869649E9</v>
      </c>
      <c r="AP160" s="152">
        <v>107196.0784</v>
      </c>
      <c r="AQ160" s="153">
        <f>IFERROR(__xludf.DUMMYFUNCTION("TO_DATE(INT((AR160/(60*60*24))+""1/1/1970""))"),42560.0)</f>
        <v>42560</v>
      </c>
      <c r="AR160" s="152">
        <v>1.4680368E9</v>
      </c>
      <c r="AS160" s="152">
        <v>97195.5752</v>
      </c>
      <c r="AT160" s="152">
        <v>85671.9338</v>
      </c>
      <c r="AU160" s="152">
        <f t="shared" si="1"/>
        <v>106241.87</v>
      </c>
      <c r="AV160" s="152">
        <f t="shared" si="2"/>
        <v>26422.5079</v>
      </c>
      <c r="AW160" s="152">
        <f t="shared" si="3"/>
        <v>112793.0392</v>
      </c>
      <c r="AX160" s="152">
        <f t="shared" si="4"/>
        <v>9920.1753</v>
      </c>
      <c r="AY160" s="152">
        <f t="shared" si="5"/>
        <v>103138.3655</v>
      </c>
      <c r="AZ160" s="152">
        <f t="shared" si="6"/>
        <v>104981.7637</v>
      </c>
      <c r="BA160" s="152" t="str">
        <f t="shared" si="7"/>
        <v>Column1.y</v>
      </c>
      <c r="BB160" s="152" t="str">
        <f t="shared" si="8"/>
        <v>Column1.y</v>
      </c>
      <c r="BC160" s="152" t="str">
        <f t="shared" si="9"/>
        <v>Column1.y</v>
      </c>
    </row>
    <row r="161">
      <c r="A161" s="152">
        <v>1.46167746E9</v>
      </c>
      <c r="B161" s="152">
        <v>107959.5973</v>
      </c>
      <c r="D161" s="153">
        <f>IFERROR(__xludf.DUMMYFUNCTION("TO_DATE(INT((E161/(60*60*24))+""1/1/1970""))"),42562.0)</f>
        <v>42562</v>
      </c>
      <c r="E161" s="156">
        <v>1.4682456E9</v>
      </c>
      <c r="F161" s="156">
        <v>97195.5752</v>
      </c>
      <c r="H161" s="153">
        <f>IFERROR(__xludf.DUMMYFUNCTION("TO_DATE(INT((I161/(60*60*24))+""1/1/1970""))"),42562.0)</f>
        <v>42562</v>
      </c>
      <c r="I161" s="156">
        <v>1.4682456E9</v>
      </c>
      <c r="J161" s="156">
        <v>85671.9338</v>
      </c>
      <c r="L161" s="154">
        <v>42594.0</v>
      </c>
      <c r="M161" s="155">
        <v>114486.87</v>
      </c>
      <c r="O161" s="153">
        <f>IFERROR(__xludf.DUMMYFUNCTION("TO_DATE(INT((P161/(60*60*24))+""1/1/1970""))"),42534.0)</f>
        <v>42534</v>
      </c>
      <c r="P161" s="13">
        <v>1.465776E9</v>
      </c>
      <c r="Q161" s="13">
        <v>25790.7984</v>
      </c>
      <c r="S161" s="153">
        <f>IFERROR(__xludf.DUMMYFUNCTION("TO_DATE(INT((T161/(60*60*24))+""1/1/1970""))"),42562.0)</f>
        <v>42562</v>
      </c>
      <c r="T161" s="152">
        <v>1.4682456E9</v>
      </c>
      <c r="U161" s="152">
        <v>112793.0392</v>
      </c>
      <c r="W161" s="153">
        <f>IFERROR(__xludf.DUMMYFUNCTION("TO_DATE(INT((X161/(60*60*24))+""1/1/1970""))"),42555.0)</f>
        <v>42555</v>
      </c>
      <c r="X161" s="156">
        <v>1.4675904E9</v>
      </c>
      <c r="Y161" s="156">
        <v>9846.1353</v>
      </c>
      <c r="AA161" s="153">
        <f>IFERROR(__xludf.DUMMYFUNCTION("TO_DATE(INT((AB161/(60*60*24))+""1/1/1970""))"),42555.0)</f>
        <v>42555</v>
      </c>
      <c r="AB161" s="156">
        <v>1.4676228E9</v>
      </c>
      <c r="AC161" s="156">
        <v>104018.2339</v>
      </c>
      <c r="AE161" s="153">
        <f>IFERROR(__xludf.DUMMYFUNCTION("TO_DATE(INT((AF161/(60*60*24))+""1/1/1970""))"),42529.0)</f>
        <v>42529</v>
      </c>
      <c r="AF161" s="156">
        <v>1.465362E9</v>
      </c>
      <c r="AG161" s="156">
        <v>104143.8086</v>
      </c>
      <c r="AH161" s="153">
        <f>IFERROR(__xludf.DUMMYFUNCTION("TO_DATE(INT((AI161/(60*60*24))+""1/1/1970""))"),43655.0)</f>
        <v>43655</v>
      </c>
      <c r="AI161" s="152">
        <v>1.5626448E9</v>
      </c>
      <c r="AJ161" s="152">
        <v>103941.5581</v>
      </c>
      <c r="AK161" s="153">
        <f>IFERROR(__xludf.DUMMYFUNCTION("TO_DATE(INT((AL161/(60*60*24))+""1/1/1970""))"),43655.0)</f>
        <v>43655</v>
      </c>
      <c r="AL161" s="152">
        <v>1.5626448E9</v>
      </c>
      <c r="AM161" s="152">
        <v>102712.1</v>
      </c>
      <c r="AN161" s="153">
        <f>IFERROR(__xludf.DUMMYFUNCTION("TO_DATE(INT((AO161/(60*60*24))+""1/1/1970""))"),43624.0)</f>
        <v>43624</v>
      </c>
      <c r="AO161" s="156">
        <v>1.559965285E9</v>
      </c>
      <c r="AP161" s="156">
        <v>106374.3791</v>
      </c>
      <c r="AQ161" s="153">
        <f>IFERROR(__xludf.DUMMYFUNCTION("TO_DATE(INT((AR161/(60*60*24))+""1/1/1970""))"),42562.0)</f>
        <v>42562</v>
      </c>
      <c r="AR161" s="156">
        <v>1.4682456E9</v>
      </c>
      <c r="AS161" s="156">
        <v>97195.5752</v>
      </c>
      <c r="AT161" s="156">
        <v>85671.9338</v>
      </c>
      <c r="AU161" s="152">
        <f t="shared" si="1"/>
        <v>107871.47</v>
      </c>
      <c r="AV161" s="152">
        <f t="shared" si="2"/>
        <v>26414.723</v>
      </c>
      <c r="AW161" s="152">
        <f t="shared" si="3"/>
        <v>112793.0392</v>
      </c>
      <c r="AX161" s="152">
        <f t="shared" si="4"/>
        <v>9918.8972</v>
      </c>
      <c r="AY161" s="152">
        <f t="shared" si="5"/>
        <v>103122.2216</v>
      </c>
      <c r="AZ161" s="152">
        <f t="shared" si="6"/>
        <v>105038.0288</v>
      </c>
      <c r="BA161" s="152" t="str">
        <f t="shared" si="7"/>
        <v>Column1.y</v>
      </c>
      <c r="BB161" s="152" t="str">
        <f t="shared" si="8"/>
        <v>Column1.y</v>
      </c>
      <c r="BC161" s="152" t="str">
        <f t="shared" si="9"/>
        <v>Column1.y</v>
      </c>
    </row>
    <row r="162">
      <c r="A162" s="156">
        <v>1.4617008E9</v>
      </c>
      <c r="B162" s="156">
        <v>107964.7452</v>
      </c>
      <c r="D162" s="153">
        <f>IFERROR(__xludf.DUMMYFUNCTION("TO_DATE(INT((E162/(60*60*24))+""1/1/1970""))"),42563.0)</f>
        <v>42563</v>
      </c>
      <c r="E162" s="156">
        <v>1.468296E9</v>
      </c>
      <c r="F162" s="156">
        <v>97195.5752</v>
      </c>
      <c r="H162" s="153">
        <f>IFERROR(__xludf.DUMMYFUNCTION("TO_DATE(INT((I162/(60*60*24))+""1/1/1970""))"),42563.0)</f>
        <v>42563</v>
      </c>
      <c r="I162" s="156">
        <v>1.468296E9</v>
      </c>
      <c r="J162" s="156">
        <v>85932.4873</v>
      </c>
      <c r="L162" s="154">
        <v>42597.0</v>
      </c>
      <c r="M162" s="155">
        <v>114564.47</v>
      </c>
      <c r="O162" s="153">
        <f>IFERROR(__xludf.DUMMYFUNCTION("TO_DATE(INT((P162/(60*60*24))+""1/1/1970""))"),42535.0)</f>
        <v>42535</v>
      </c>
      <c r="P162" s="13">
        <v>1.4659128E9</v>
      </c>
      <c r="Q162" s="13">
        <v>25792.5875</v>
      </c>
      <c r="S162" s="153">
        <f>IFERROR(__xludf.DUMMYFUNCTION("TO_DATE(INT((T162/(60*60*24))+""1/1/1970""))"),42563.0)</f>
        <v>42563</v>
      </c>
      <c r="T162" s="152">
        <v>1.468296E9</v>
      </c>
      <c r="U162" s="152">
        <v>113103.154</v>
      </c>
      <c r="W162" s="153">
        <f>IFERROR(__xludf.DUMMYFUNCTION("TO_DATE(INT((X162/(60*60*24))+""1/1/1970""))"),42556.0)</f>
        <v>42556</v>
      </c>
      <c r="X162" s="152">
        <v>1.4676768E9</v>
      </c>
      <c r="Y162" s="152">
        <v>9852.7445</v>
      </c>
      <c r="AA162" s="153">
        <f>IFERROR(__xludf.DUMMYFUNCTION("TO_DATE(INT((AB162/(60*60*24))+""1/1/1970""))"),42556.0)</f>
        <v>42556</v>
      </c>
      <c r="AB162" s="152">
        <v>1.467702E9</v>
      </c>
      <c r="AC162" s="152">
        <v>103997.1114</v>
      </c>
      <c r="AE162" s="153">
        <f>IFERROR(__xludf.DUMMYFUNCTION("TO_DATE(INT((AF162/(60*60*24))+""1/1/1970""))"),42530.0)</f>
        <v>42530</v>
      </c>
      <c r="AF162" s="152">
        <v>1.4654412E9</v>
      </c>
      <c r="AG162" s="152">
        <v>104571.0902</v>
      </c>
      <c r="AH162" s="153">
        <f>IFERROR(__xludf.DUMMYFUNCTION("TO_DATE(INT((AI162/(60*60*24))+""1/1/1970""))"),43656.0)</f>
        <v>43656</v>
      </c>
      <c r="AI162" s="152">
        <v>1.5627312E9</v>
      </c>
      <c r="AJ162" s="152">
        <v>104033.2125</v>
      </c>
      <c r="AK162" s="153">
        <f>IFERROR(__xludf.DUMMYFUNCTION("TO_DATE(INT((AL162/(60*60*24))+""1/1/1970""))"),43656.0)</f>
        <v>43656</v>
      </c>
      <c r="AL162" s="152">
        <v>1.5627312E9</v>
      </c>
      <c r="AM162" s="152">
        <v>102891.5</v>
      </c>
      <c r="AN162" s="153">
        <f>IFERROR(__xludf.DUMMYFUNCTION("TO_DATE(INT((AO162/(60*60*24))+""1/1/1970""))"),43625.0)</f>
        <v>43625</v>
      </c>
      <c r="AO162" s="156">
        <v>1.560046691E9</v>
      </c>
      <c r="AP162" s="156">
        <v>106374.3791</v>
      </c>
      <c r="AQ162" s="153">
        <f>IFERROR(__xludf.DUMMYFUNCTION("TO_DATE(INT((AR162/(60*60*24))+""1/1/1970""))"),42563.0)</f>
        <v>42563</v>
      </c>
      <c r="AR162" s="156">
        <v>1.468296E9</v>
      </c>
      <c r="AS162" s="156">
        <v>97195.5752</v>
      </c>
      <c r="AT162" s="156">
        <v>85932.4873</v>
      </c>
      <c r="AU162" s="152">
        <f t="shared" si="1"/>
        <v>108482.57</v>
      </c>
      <c r="AV162" s="152">
        <f t="shared" si="2"/>
        <v>26198.6468</v>
      </c>
      <c r="AW162" s="152">
        <f t="shared" si="3"/>
        <v>113103.154</v>
      </c>
      <c r="AX162" s="152">
        <f t="shared" si="4"/>
        <v>9898.8068</v>
      </c>
      <c r="AY162" s="152">
        <f t="shared" si="5"/>
        <v>103078.1027</v>
      </c>
      <c r="AZ162" s="152">
        <f t="shared" si="6"/>
        <v>104921.8391</v>
      </c>
      <c r="BA162" s="152" t="str">
        <f t="shared" si="7"/>
        <v>Column1.y</v>
      </c>
      <c r="BB162" s="152" t="str">
        <f t="shared" si="8"/>
        <v>Column1.y</v>
      </c>
      <c r="BC162" s="152" t="str">
        <f t="shared" si="9"/>
        <v>Column1.y</v>
      </c>
    </row>
    <row r="163">
      <c r="A163" s="152">
        <v>1.46176386E9</v>
      </c>
      <c r="B163" s="152">
        <v>107794.8646</v>
      </c>
      <c r="D163" s="153">
        <f>IFERROR(__xludf.DUMMYFUNCTION("TO_DATE(INT((E163/(60*60*24))+""1/1/1970""))"),42564.0)</f>
        <v>42564</v>
      </c>
      <c r="E163" s="152">
        <v>1.4683824E9</v>
      </c>
      <c r="F163" s="152">
        <v>97195.5752</v>
      </c>
      <c r="H163" s="153">
        <f>IFERROR(__xludf.DUMMYFUNCTION("TO_DATE(INT((I163/(60*60*24))+""1/1/1970""))"),42564.0)</f>
        <v>42564</v>
      </c>
      <c r="I163" s="152">
        <v>1.4683824E9</v>
      </c>
      <c r="J163" s="152">
        <v>85902.0546</v>
      </c>
      <c r="L163" s="154">
        <v>42598.0</v>
      </c>
      <c r="M163" s="155">
        <v>115049.47</v>
      </c>
      <c r="O163" s="153">
        <f>IFERROR(__xludf.DUMMYFUNCTION("TO_DATE(INT((P163/(60*60*24))+""1/1/1970""))"),42536.0)</f>
        <v>42536</v>
      </c>
      <c r="P163" s="13">
        <v>1.4659992E9</v>
      </c>
      <c r="Q163" s="13">
        <v>25863.1882</v>
      </c>
      <c r="S163" s="153">
        <f>IFERROR(__xludf.DUMMYFUNCTION("TO_DATE(INT((T163/(60*60*24))+""1/1/1970""))"),42564.0)</f>
        <v>42564</v>
      </c>
      <c r="T163" s="156">
        <v>1.4683824E9</v>
      </c>
      <c r="U163" s="156">
        <v>113772.41</v>
      </c>
      <c r="W163" s="153">
        <f>IFERROR(__xludf.DUMMYFUNCTION("TO_DATE(INT((X163/(60*60*24))+""1/1/1970""))"),42557.0)</f>
        <v>42557</v>
      </c>
      <c r="X163" s="156">
        <v>1.4678136E9</v>
      </c>
      <c r="Y163" s="156">
        <v>9880.293</v>
      </c>
      <c r="AA163" s="153">
        <f>IFERROR(__xludf.DUMMYFUNCTION("TO_DATE(INT((AB163/(60*60*24))+""1/1/1970""))"),42557.0)</f>
        <v>42557</v>
      </c>
      <c r="AB163" s="156">
        <v>1.4677812E9</v>
      </c>
      <c r="AC163" s="156">
        <v>102730.0545</v>
      </c>
      <c r="AE163" s="153">
        <f>IFERROR(__xludf.DUMMYFUNCTION("TO_DATE(INT((AF163/(60*60*24))+""1/1/1970""))"),42531.0)</f>
        <v>42531</v>
      </c>
      <c r="AF163" s="156">
        <v>1.4655204E9</v>
      </c>
      <c r="AG163" s="156">
        <v>103724.7614</v>
      </c>
      <c r="AH163" s="153">
        <f>IFERROR(__xludf.DUMMYFUNCTION("TO_DATE(INT((AI163/(60*60*24))+""1/1/1970""))"),43657.0)</f>
        <v>43657</v>
      </c>
      <c r="AI163" s="152">
        <v>1.5628176E9</v>
      </c>
      <c r="AJ163" s="152">
        <v>104135.7145</v>
      </c>
      <c r="AK163" s="153">
        <f>IFERROR(__xludf.DUMMYFUNCTION("TO_DATE(INT((AL163/(60*60*24))+""1/1/1970""))"),43657.0)</f>
        <v>43657</v>
      </c>
      <c r="AL163" s="152">
        <v>1.5628176E9</v>
      </c>
      <c r="AM163" s="152">
        <v>103074.54</v>
      </c>
      <c r="AN163" s="153">
        <f>IFERROR(__xludf.DUMMYFUNCTION("TO_DATE(INT((AO163/(60*60*24))+""1/1/1970""))"),43626.0)</f>
        <v>43626</v>
      </c>
      <c r="AO163" s="156">
        <v>1.560128966E9</v>
      </c>
      <c r="AP163" s="156">
        <v>106374.3791</v>
      </c>
      <c r="AQ163" s="153">
        <f>IFERROR(__xludf.DUMMYFUNCTION("TO_DATE(INT((AR163/(60*60*24))+""1/1/1970""))"),42564.0)</f>
        <v>42564</v>
      </c>
      <c r="AR163" s="152">
        <v>1.4683824E9</v>
      </c>
      <c r="AS163" s="152">
        <v>97195.5752</v>
      </c>
      <c r="AT163" s="152">
        <v>85902.0546</v>
      </c>
      <c r="AU163" s="152">
        <f t="shared" si="1"/>
        <v>109025.77</v>
      </c>
      <c r="AV163" s="152">
        <f t="shared" si="2"/>
        <v>25819.586</v>
      </c>
      <c r="AW163" s="152">
        <f t="shared" si="3"/>
        <v>113772.41</v>
      </c>
      <c r="AX163" s="152">
        <f t="shared" si="4"/>
        <v>9867.6871</v>
      </c>
      <c r="AY163" s="152">
        <f t="shared" si="5"/>
        <v>103040.2462</v>
      </c>
      <c r="AZ163" s="152">
        <f t="shared" si="6"/>
        <v>104891.648</v>
      </c>
      <c r="BA163" s="152" t="str">
        <f t="shared" si="7"/>
        <v>Column1.y</v>
      </c>
      <c r="BB163" s="152" t="str">
        <f t="shared" si="8"/>
        <v>Column1.y</v>
      </c>
      <c r="BC163" s="152" t="str">
        <f t="shared" si="9"/>
        <v>Column1.y</v>
      </c>
    </row>
    <row r="164">
      <c r="A164" s="156">
        <v>1.4617872E9</v>
      </c>
      <c r="B164" s="156">
        <v>108160.3653</v>
      </c>
      <c r="D164" s="153">
        <f>IFERROR(__xludf.DUMMYFUNCTION("TO_DATE(INT((E164/(60*60*24))+""1/1/1970""))"),42565.0)</f>
        <v>42565</v>
      </c>
      <c r="E164" s="156">
        <v>1.4684688E9</v>
      </c>
      <c r="F164" s="156">
        <v>97195.5752</v>
      </c>
      <c r="H164" s="153">
        <f>IFERROR(__xludf.DUMMYFUNCTION("TO_DATE(INT((I164/(60*60*24))+""1/1/1970""))"),42565.0)</f>
        <v>42565</v>
      </c>
      <c r="I164" s="156">
        <v>1.4684688E9</v>
      </c>
      <c r="J164" s="156">
        <v>85922.8411</v>
      </c>
      <c r="L164" s="154">
        <v>42599.0</v>
      </c>
      <c r="M164" s="155">
        <v>114418.97</v>
      </c>
      <c r="O164" s="153">
        <f>IFERROR(__xludf.DUMMYFUNCTION("TO_DATE(INT((P164/(60*60*24))+""1/1/1970""))"),42537.0)</f>
        <v>42537</v>
      </c>
      <c r="P164" s="13">
        <v>1.4660856E9</v>
      </c>
      <c r="Q164" s="13">
        <v>25831.4203</v>
      </c>
      <c r="S164" s="153">
        <f>IFERROR(__xludf.DUMMYFUNCTION("TO_DATE(INT((T164/(60*60*24))+""1/1/1970""))"),42565.0)</f>
        <v>42565</v>
      </c>
      <c r="T164" s="152">
        <v>1.4684688E9</v>
      </c>
      <c r="U164" s="152">
        <v>113818.7372</v>
      </c>
      <c r="W164" s="153">
        <f>IFERROR(__xludf.DUMMYFUNCTION("TO_DATE(INT((X164/(60*60*24))+""1/1/1970""))"),42558.0)</f>
        <v>42558</v>
      </c>
      <c r="X164" s="156">
        <v>1.4679E9</v>
      </c>
      <c r="Y164" s="156">
        <v>9891.2784</v>
      </c>
      <c r="AA164" s="153">
        <f>IFERROR(__xludf.DUMMYFUNCTION("TO_DATE(INT((AB164/(60*60*24))+""1/1/1970""))"),42558.0)</f>
        <v>42558</v>
      </c>
      <c r="AB164" s="152">
        <v>1.4678604E9</v>
      </c>
      <c r="AC164" s="152">
        <v>103287.3949</v>
      </c>
      <c r="AE164" s="153">
        <f>IFERROR(__xludf.DUMMYFUNCTION("TO_DATE(INT((AF164/(60*60*24))+""1/1/1970""))"),42532.0)</f>
        <v>42532</v>
      </c>
      <c r="AF164" s="152">
        <v>1.4656032E9</v>
      </c>
      <c r="AG164" s="152">
        <v>103187.6858</v>
      </c>
      <c r="AH164" s="153">
        <f>IFERROR(__xludf.DUMMYFUNCTION("TO_DATE(INT((AI164/(60*60*24))+""1/1/1970""))"),43658.0)</f>
        <v>43658</v>
      </c>
      <c r="AI164" s="152">
        <v>1.562904E9</v>
      </c>
      <c r="AJ164" s="152">
        <v>103500.4342</v>
      </c>
      <c r="AK164" s="153">
        <f>IFERROR(__xludf.DUMMYFUNCTION("TO_DATE(INT((AL164/(60*60*24))+""1/1/1970""))"),43658.0)</f>
        <v>43658</v>
      </c>
      <c r="AL164" s="152">
        <v>1.562904E9</v>
      </c>
      <c r="AM164" s="152">
        <v>102996.54</v>
      </c>
      <c r="AN164" s="153">
        <f>IFERROR(__xludf.DUMMYFUNCTION("TO_DATE(INT((AO164/(60*60*24))+""1/1/1970""))"),43627.0)</f>
        <v>43627</v>
      </c>
      <c r="AO164" s="152">
        <v>1.560225248E9</v>
      </c>
      <c r="AP164" s="152">
        <v>107757.0803</v>
      </c>
      <c r="AQ164" s="153">
        <f>IFERROR(__xludf.DUMMYFUNCTION("TO_DATE(INT((AR164/(60*60*24))+""1/1/1970""))"),42565.0)</f>
        <v>42565</v>
      </c>
      <c r="AR164" s="156">
        <v>1.4684688E9</v>
      </c>
      <c r="AS164" s="156">
        <v>97195.5752</v>
      </c>
      <c r="AT164" s="156">
        <v>85922.8411</v>
      </c>
      <c r="AU164" s="152">
        <f t="shared" si="1"/>
        <v>108763.87</v>
      </c>
      <c r="AV164" s="152">
        <f t="shared" si="2"/>
        <v>25965.8963</v>
      </c>
      <c r="AW164" s="152">
        <f t="shared" si="3"/>
        <v>113818.7372</v>
      </c>
      <c r="AX164" s="152">
        <f t="shared" si="4"/>
        <v>9869.9907</v>
      </c>
      <c r="AY164" s="152">
        <f t="shared" si="5"/>
        <v>103040.4644</v>
      </c>
      <c r="AZ164" s="152">
        <f t="shared" si="6"/>
        <v>104571.44</v>
      </c>
      <c r="BA164" s="152" t="str">
        <f t="shared" si="7"/>
        <v>Column1.y</v>
      </c>
      <c r="BB164" s="152" t="str">
        <f t="shared" si="8"/>
        <v>Column1.y</v>
      </c>
      <c r="BC164" s="152" t="str">
        <f t="shared" si="9"/>
        <v>Column1.y</v>
      </c>
    </row>
    <row r="165">
      <c r="A165" s="152">
        <v>1.46185026E9</v>
      </c>
      <c r="B165" s="152">
        <v>107594.0967</v>
      </c>
      <c r="D165" s="153">
        <f>IFERROR(__xludf.DUMMYFUNCTION("TO_DATE(INT((E165/(60*60*24))+""1/1/1970""))"),42566.0)</f>
        <v>42566</v>
      </c>
      <c r="E165" s="152">
        <v>1.4685552E9</v>
      </c>
      <c r="F165" s="152">
        <v>97195.5752</v>
      </c>
      <c r="H165" s="153">
        <f>IFERROR(__xludf.DUMMYFUNCTION("TO_DATE(INT((I165/(60*60*24))+""1/1/1970""))"),42566.0)</f>
        <v>42566</v>
      </c>
      <c r="I165" s="152">
        <v>1.4685552E9</v>
      </c>
      <c r="J165" s="152">
        <v>86460.8811</v>
      </c>
      <c r="L165" s="154">
        <v>42600.0</v>
      </c>
      <c r="M165" s="155">
        <v>114622.67</v>
      </c>
      <c r="O165" s="153">
        <f>IFERROR(__xludf.DUMMYFUNCTION("TO_DATE(INT((P165/(60*60*24))+""1/1/1970""))"),42538.0)</f>
        <v>42538</v>
      </c>
      <c r="P165" s="13">
        <v>1.466172E9</v>
      </c>
      <c r="Q165" s="13">
        <v>26006.332</v>
      </c>
      <c r="S165" s="153">
        <f>IFERROR(__xludf.DUMMYFUNCTION("TO_DATE(INT((T165/(60*60*24))+""1/1/1970""))"),42566.0)</f>
        <v>42566</v>
      </c>
      <c r="T165" s="156">
        <v>1.4685552E9</v>
      </c>
      <c r="U165" s="156">
        <v>114396.4492</v>
      </c>
      <c r="W165" s="153">
        <f>IFERROR(__xludf.DUMMYFUNCTION("TO_DATE(INT((X165/(60*60*24))+""1/1/1970""))"),42559.0)</f>
        <v>42559</v>
      </c>
      <c r="X165" s="156">
        <v>1.4679864E9</v>
      </c>
      <c r="Y165" s="156">
        <v>9902.0317</v>
      </c>
      <c r="AA165" s="153">
        <f>IFERROR(__xludf.DUMMYFUNCTION("TO_DATE(INT((AB165/(60*60*24))+""1/1/1970""))"),42559.0)</f>
        <v>42559</v>
      </c>
      <c r="AB165" s="156">
        <v>1.4679396E9</v>
      </c>
      <c r="AC165" s="156">
        <v>103138.3655</v>
      </c>
      <c r="AE165" s="153">
        <f>IFERROR(__xludf.DUMMYFUNCTION("TO_DATE(INT((AF165/(60*60*24))+""1/1/1970""))"),42533.0)</f>
        <v>42533</v>
      </c>
      <c r="AF165" s="156">
        <v>1.4657688E9</v>
      </c>
      <c r="AG165" s="156">
        <v>103187.6858</v>
      </c>
      <c r="AH165" s="153">
        <f>IFERROR(__xludf.DUMMYFUNCTION("TO_DATE(INT((AI165/(60*60*24))+""1/1/1970""))"),43659.0)</f>
        <v>43659</v>
      </c>
      <c r="AI165" s="152">
        <v>1.5629904E9</v>
      </c>
      <c r="AJ165" s="152">
        <v>103435.5771</v>
      </c>
      <c r="AK165" s="153">
        <f>IFERROR(__xludf.DUMMYFUNCTION("TO_DATE(INT((AL165/(60*60*24))+""1/1/1970""))"),43659.0)</f>
        <v>43659</v>
      </c>
      <c r="AL165" s="152">
        <v>1.5629904E9</v>
      </c>
      <c r="AM165" s="152">
        <v>103185.82</v>
      </c>
      <c r="AN165" s="153">
        <f>IFERROR(__xludf.DUMMYFUNCTION("TO_DATE(INT((AO165/(60*60*24))+""1/1/1970""))"),43628.0)</f>
        <v>43628</v>
      </c>
      <c r="AO165" s="152">
        <v>1.560304654E9</v>
      </c>
      <c r="AP165" s="152">
        <v>108003.3479</v>
      </c>
      <c r="AQ165" s="153">
        <f>IFERROR(__xludf.DUMMYFUNCTION("TO_DATE(INT((AR165/(60*60*24))+""1/1/1970""))"),42566.0)</f>
        <v>42566</v>
      </c>
      <c r="AR165" s="152">
        <v>1.4685552E9</v>
      </c>
      <c r="AS165" s="152">
        <v>97195.5752</v>
      </c>
      <c r="AT165" s="152">
        <v>86460.8811</v>
      </c>
      <c r="AU165" s="152">
        <f t="shared" si="1"/>
        <v>109501.07</v>
      </c>
      <c r="AV165" s="152">
        <f t="shared" si="2"/>
        <v>25745.1118</v>
      </c>
      <c r="AW165" s="152">
        <f t="shared" si="3"/>
        <v>114396.4492</v>
      </c>
      <c r="AX165" s="152">
        <f t="shared" si="4"/>
        <v>9836.68</v>
      </c>
      <c r="AY165" s="152">
        <f t="shared" si="5"/>
        <v>103013.1486</v>
      </c>
      <c r="AZ165" s="152">
        <f t="shared" si="6"/>
        <v>104468.9735</v>
      </c>
      <c r="BA165" s="152" t="str">
        <f t="shared" si="7"/>
        <v>Column1.y</v>
      </c>
      <c r="BB165" s="152" t="str">
        <f t="shared" si="8"/>
        <v>Column1.y</v>
      </c>
      <c r="BC165" s="152" t="str">
        <f t="shared" si="9"/>
        <v>Column1.y</v>
      </c>
    </row>
    <row r="166">
      <c r="A166" s="156">
        <v>1.4618736E9</v>
      </c>
      <c r="B166" s="156">
        <v>107151.3776</v>
      </c>
      <c r="D166" s="153">
        <f>IFERROR(__xludf.DUMMYFUNCTION("TO_DATE(INT((E166/(60*60*24))+""1/1/1970""))"),42567.0)</f>
        <v>42567</v>
      </c>
      <c r="E166" s="156">
        <v>1.4686416E9</v>
      </c>
      <c r="F166" s="156">
        <v>97195.5752</v>
      </c>
      <c r="H166" s="153">
        <f>IFERROR(__xludf.DUMMYFUNCTION("TO_DATE(INT((I166/(60*60*24))+""1/1/1970""))"),42567.0)</f>
        <v>42567</v>
      </c>
      <c r="I166" s="156">
        <v>1.4686416E9</v>
      </c>
      <c r="J166" s="156">
        <v>86123.0223</v>
      </c>
      <c r="L166" s="154">
        <v>42601.0</v>
      </c>
      <c r="M166" s="155">
        <v>114651.77</v>
      </c>
      <c r="O166" s="153">
        <f>IFERROR(__xludf.DUMMYFUNCTION("TO_DATE(INT((P166/(60*60*24))+""1/1/1970""))"),42539.0)</f>
        <v>42539</v>
      </c>
      <c r="P166" s="13">
        <v>1.466208E9</v>
      </c>
      <c r="Q166" s="13">
        <v>26078.6375</v>
      </c>
      <c r="S166" s="153">
        <f>IFERROR(__xludf.DUMMYFUNCTION("TO_DATE(INT((T166/(60*60*24))+""1/1/1970""))"),42567.0)</f>
        <v>42567</v>
      </c>
      <c r="T166" s="152">
        <v>1.4686416E9</v>
      </c>
      <c r="U166" s="152">
        <v>114113.8793</v>
      </c>
      <c r="W166" s="153">
        <f>IFERROR(__xludf.DUMMYFUNCTION("TO_DATE(INT((X166/(60*60*24))+""1/1/1970""))"),42560.0)</f>
        <v>42560</v>
      </c>
      <c r="X166" s="156">
        <v>1.4680224E9</v>
      </c>
      <c r="Y166" s="156">
        <v>9920.1753</v>
      </c>
      <c r="AA166" s="153">
        <f>IFERROR(__xludf.DUMMYFUNCTION("TO_DATE(INT((AB166/(60*60*24))+""1/1/1970""))"),42561.0)</f>
        <v>42561</v>
      </c>
      <c r="AB166" s="152">
        <v>1.468188E9</v>
      </c>
      <c r="AC166" s="152">
        <v>103189.9991</v>
      </c>
      <c r="AE166" s="153">
        <f>IFERROR(__xludf.DUMMYFUNCTION("TO_DATE(INT((AF166/(60*60*24))+""1/1/1970""))"),42534.0)</f>
        <v>42534</v>
      </c>
      <c r="AF166" s="156">
        <v>1.4658084E9</v>
      </c>
      <c r="AG166" s="156">
        <v>103068.7423</v>
      </c>
      <c r="AH166" s="153">
        <f>IFERROR(__xludf.DUMMYFUNCTION("TO_DATE(INT((AI166/(60*60*24))+""1/1/1970""))"),43661.0)</f>
        <v>43661</v>
      </c>
      <c r="AI166" s="156">
        <v>1.5631992E9</v>
      </c>
      <c r="AJ166" s="156">
        <v>103528.1615</v>
      </c>
      <c r="AK166" s="153">
        <f>IFERROR(__xludf.DUMMYFUNCTION("TO_DATE(INT((AL166/(60*60*24))+""1/1/1970""))"),43661.0)</f>
        <v>43661</v>
      </c>
      <c r="AL166" s="156">
        <v>1.5631992E9</v>
      </c>
      <c r="AM166" s="156">
        <v>103185.82</v>
      </c>
      <c r="AN166" s="153">
        <f>IFERROR(__xludf.DUMMYFUNCTION("TO_DATE(INT((AO166/(60*60*24))+""1/1/1970""))"),43629.0)</f>
        <v>43629</v>
      </c>
      <c r="AO166" s="152">
        <v>1.560384618E9</v>
      </c>
      <c r="AP166" s="152">
        <v>106781.1524</v>
      </c>
      <c r="AQ166" s="153">
        <f>IFERROR(__xludf.DUMMYFUNCTION("TO_DATE(INT((AR166/(60*60*24))+""1/1/1970""))"),42567.0)</f>
        <v>42567</v>
      </c>
      <c r="AR166" s="156">
        <v>1.4686416E9</v>
      </c>
      <c r="AS166" s="156">
        <v>97195.5752</v>
      </c>
      <c r="AT166" s="156">
        <v>86123.0223</v>
      </c>
      <c r="AU166" s="152">
        <f t="shared" si="1"/>
        <v>109501.07</v>
      </c>
      <c r="AV166" s="152">
        <f t="shared" si="2"/>
        <v>26377.2612</v>
      </c>
      <c r="AW166" s="152">
        <f t="shared" si="3"/>
        <v>114113.8793</v>
      </c>
      <c r="AX166" s="152">
        <f t="shared" si="4"/>
        <v>9858.3738</v>
      </c>
      <c r="AY166" s="152">
        <f t="shared" si="5"/>
        <v>103013.1486</v>
      </c>
      <c r="AZ166" s="152">
        <f t="shared" si="6"/>
        <v>105118.9957</v>
      </c>
      <c r="BA166" s="152" t="str">
        <f t="shared" si="7"/>
        <v>Column1.y</v>
      </c>
      <c r="BB166" s="152" t="str">
        <f t="shared" si="8"/>
        <v>Column1.y</v>
      </c>
      <c r="BC166" s="152" t="str">
        <f t="shared" si="9"/>
        <v>Column1.y</v>
      </c>
    </row>
    <row r="167">
      <c r="A167" s="152">
        <v>1.46193666E9</v>
      </c>
      <c r="B167" s="152">
        <v>106883.687</v>
      </c>
      <c r="D167" s="153">
        <f>IFERROR(__xludf.DUMMYFUNCTION("TO_DATE(INT((E167/(60*60*24))+""1/1/1970""))"),42569.0)</f>
        <v>42569</v>
      </c>
      <c r="E167" s="152">
        <v>1.4688504E9</v>
      </c>
      <c r="F167" s="152">
        <v>97195.5752</v>
      </c>
      <c r="H167" s="153">
        <f>IFERROR(__xludf.DUMMYFUNCTION("TO_DATE(INT((I167/(60*60*24))+""1/1/1970""))"),42569.0)</f>
        <v>42569</v>
      </c>
      <c r="I167" s="152">
        <v>1.4688504E9</v>
      </c>
      <c r="J167" s="152">
        <v>86123.0223</v>
      </c>
      <c r="L167" s="154">
        <v>42604.0</v>
      </c>
      <c r="M167" s="155">
        <v>114622.67</v>
      </c>
      <c r="O167" s="153">
        <f>IFERROR(__xludf.DUMMYFUNCTION("TO_DATE(INT((P167/(60*60*24))+""1/1/1970""))"),42540.0)</f>
        <v>42540</v>
      </c>
      <c r="P167" s="13">
        <v>1.4662944E9</v>
      </c>
      <c r="Q167" s="13">
        <v>26078.6375</v>
      </c>
      <c r="S167" s="153">
        <f>IFERROR(__xludf.DUMMYFUNCTION("TO_DATE(INT((T167/(60*60*24))+""1/1/1970""))"),42569.0)</f>
        <v>42569</v>
      </c>
      <c r="T167" s="156">
        <v>1.4688504E9</v>
      </c>
      <c r="U167" s="156">
        <v>114113.8793</v>
      </c>
      <c r="W167" s="153">
        <f>IFERROR(__xludf.DUMMYFUNCTION("TO_DATE(INT((X167/(60*60*24))+""1/1/1970""))"),42562.0)</f>
        <v>42562</v>
      </c>
      <c r="X167" s="152">
        <v>1.4681952E9</v>
      </c>
      <c r="Y167" s="152">
        <v>9918.8972</v>
      </c>
      <c r="AA167" s="153">
        <f>IFERROR(__xludf.DUMMYFUNCTION("TO_DATE(INT((AB167/(60*60*24))+""1/1/1970""))"),42562.0)</f>
        <v>42562</v>
      </c>
      <c r="AB167" s="152">
        <v>1.4682276E9</v>
      </c>
      <c r="AC167" s="152">
        <v>103122.2216</v>
      </c>
      <c r="AE167" s="153">
        <f>IFERROR(__xludf.DUMMYFUNCTION("TO_DATE(INT((AF167/(60*60*24))+""1/1/1970""))"),42535.0)</f>
        <v>42535</v>
      </c>
      <c r="AF167" s="152">
        <v>1.4658876E9</v>
      </c>
      <c r="AG167" s="152">
        <v>103519.8126</v>
      </c>
      <c r="AH167" s="153">
        <f>IFERROR(__xludf.DUMMYFUNCTION("TO_DATE(INT((AI167/(60*60*24))+""1/1/1970""))"),43662.0)</f>
        <v>43662</v>
      </c>
      <c r="AI167" s="152">
        <v>1.5632496E9</v>
      </c>
      <c r="AJ167" s="152">
        <v>103570.038</v>
      </c>
      <c r="AK167" s="153">
        <f>IFERROR(__xludf.DUMMYFUNCTION("TO_DATE(INT((AL167/(60*60*24))+""1/1/1970""))"),43662.0)</f>
        <v>43662</v>
      </c>
      <c r="AL167" s="152">
        <v>1.5632496E9</v>
      </c>
      <c r="AM167" s="152">
        <v>103135.9</v>
      </c>
      <c r="AN167" s="153">
        <f>IFERROR(__xludf.DUMMYFUNCTION("TO_DATE(INT((AO167/(60*60*24))+""1/1/1970""))"),43630.0)</f>
        <v>43630</v>
      </c>
      <c r="AO167" s="156">
        <v>1.560481936E9</v>
      </c>
      <c r="AP167" s="156">
        <v>107467.7396</v>
      </c>
      <c r="AQ167" s="153">
        <f>IFERROR(__xludf.DUMMYFUNCTION("TO_DATE(INT((AR167/(60*60*24))+""1/1/1970""))"),42569.0)</f>
        <v>42569</v>
      </c>
      <c r="AR167" s="152">
        <v>1.4688504E9</v>
      </c>
      <c r="AS167" s="152">
        <v>97195.5752</v>
      </c>
      <c r="AT167" s="152">
        <v>86123.0223</v>
      </c>
      <c r="AU167" s="152">
        <f t="shared" si="1"/>
        <v>109326.47</v>
      </c>
      <c r="AV167" s="152">
        <f t="shared" si="2"/>
        <v>26080.7391</v>
      </c>
      <c r="AW167" s="152">
        <f t="shared" si="3"/>
        <v>114113.8793</v>
      </c>
      <c r="AX167" s="152">
        <f t="shared" si="4"/>
        <v>9859.2131</v>
      </c>
      <c r="AY167" s="152">
        <f t="shared" si="5"/>
        <v>103000.5863</v>
      </c>
      <c r="AZ167" s="152">
        <f t="shared" si="6"/>
        <v>104929.6156</v>
      </c>
      <c r="BA167" s="152" t="str">
        <f t="shared" si="7"/>
        <v>Column1.y</v>
      </c>
      <c r="BB167" s="152" t="str">
        <f t="shared" si="8"/>
        <v>Column1.y</v>
      </c>
      <c r="BC167" s="152" t="str">
        <f t="shared" si="9"/>
        <v>Column1.y</v>
      </c>
    </row>
    <row r="168">
      <c r="A168" s="156">
        <v>1.46196E9</v>
      </c>
      <c r="B168" s="156">
        <v>106574.8132</v>
      </c>
      <c r="D168" s="153">
        <f>IFERROR(__xludf.DUMMYFUNCTION("TO_DATE(INT((E168/(60*60*24))+""1/1/1970""))"),42570.0)</f>
        <v>42570</v>
      </c>
      <c r="E168" s="152">
        <v>1.4689008E9</v>
      </c>
      <c r="F168" s="152">
        <v>97195.5752</v>
      </c>
      <c r="H168" s="153">
        <f>IFERROR(__xludf.DUMMYFUNCTION("TO_DATE(INT((I168/(60*60*24))+""1/1/1970""))"),42570.0)</f>
        <v>42570</v>
      </c>
      <c r="I168" s="152">
        <v>1.4689008E9</v>
      </c>
      <c r="J168" s="152">
        <v>86609.5166</v>
      </c>
      <c r="L168" s="154">
        <v>42605.0</v>
      </c>
      <c r="M168" s="155">
        <v>114709.97</v>
      </c>
      <c r="O168" s="153">
        <f>IFERROR(__xludf.DUMMYFUNCTION("TO_DATE(INT((P168/(60*60*24))+""1/1/1970""))"),42541.0)</f>
        <v>42541</v>
      </c>
      <c r="P168" s="13">
        <v>1.4663808E9</v>
      </c>
      <c r="Q168" s="13">
        <v>25952.2006</v>
      </c>
      <c r="S168" s="153">
        <f>IFERROR(__xludf.DUMMYFUNCTION("TO_DATE(INT((T168/(60*60*24))+""1/1/1970""))"),42570.0)</f>
        <v>42570</v>
      </c>
      <c r="T168" s="156">
        <v>1.4689008E9</v>
      </c>
      <c r="U168" s="156">
        <v>114445.9573</v>
      </c>
      <c r="W168" s="153">
        <f>IFERROR(__xludf.DUMMYFUNCTION("TO_DATE(INT((X168/(60*60*24))+""1/1/1970""))"),42563.0)</f>
        <v>42563</v>
      </c>
      <c r="X168" s="156">
        <v>1.468332E9</v>
      </c>
      <c r="Y168" s="156">
        <v>9898.8068</v>
      </c>
      <c r="AA168" s="153">
        <f>IFERROR(__xludf.DUMMYFUNCTION("TO_DATE(INT((AB168/(60*60*24))+""1/1/1970""))"),42563.0)</f>
        <v>42563</v>
      </c>
      <c r="AB168" s="156">
        <v>1.4683068E9</v>
      </c>
      <c r="AC168" s="156">
        <v>103078.1027</v>
      </c>
      <c r="AE168" s="153">
        <f>IFERROR(__xludf.DUMMYFUNCTION("TO_DATE(INT((AF168/(60*60*24))+""1/1/1970""))"),42536.0)</f>
        <v>42536</v>
      </c>
      <c r="AF168" s="156">
        <v>1.4659668E9</v>
      </c>
      <c r="AG168" s="156">
        <v>102812.5563</v>
      </c>
      <c r="AH168" s="153">
        <f>IFERROR(__xludf.DUMMYFUNCTION("TO_DATE(INT((AI168/(60*60*24))+""1/1/1970""))"),43663.0)</f>
        <v>43663</v>
      </c>
      <c r="AI168" s="152">
        <v>1.563336E9</v>
      </c>
      <c r="AJ168" s="152">
        <v>103449.8475</v>
      </c>
      <c r="AK168" s="153">
        <f>IFERROR(__xludf.DUMMYFUNCTION("TO_DATE(INT((AL168/(60*60*24))+""1/1/1970""))"),43663.0)</f>
        <v>43663</v>
      </c>
      <c r="AL168" s="152">
        <v>1.563336E9</v>
      </c>
      <c r="AM168" s="152">
        <v>103174.62</v>
      </c>
      <c r="AN168" s="153">
        <f>IFERROR(__xludf.DUMMYFUNCTION("TO_DATE(INT((AO168/(60*60*24))+""1/1/1970""))"),43631.0)</f>
        <v>43631</v>
      </c>
      <c r="AO168" s="156">
        <v>1.560561917E9</v>
      </c>
      <c r="AP168" s="156">
        <v>107377.6783</v>
      </c>
      <c r="AQ168" s="153">
        <f>IFERROR(__xludf.DUMMYFUNCTION("TO_DATE(INT((AR168/(60*60*24))+""1/1/1970""))"),42570.0)</f>
        <v>42570</v>
      </c>
      <c r="AR168" s="152">
        <v>1.4689008E9</v>
      </c>
      <c r="AS168" s="152">
        <v>97195.5752</v>
      </c>
      <c r="AT168" s="152">
        <v>86609.5166</v>
      </c>
      <c r="AU168" s="152">
        <f t="shared" si="1"/>
        <v>110044.27</v>
      </c>
      <c r="AV168" s="152">
        <f t="shared" si="2"/>
        <v>26040.3402</v>
      </c>
      <c r="AW168" s="152">
        <f t="shared" si="3"/>
        <v>114445.9573</v>
      </c>
      <c r="AX168" s="152">
        <f t="shared" si="4"/>
        <v>9860.6713</v>
      </c>
      <c r="AY168" s="152">
        <f t="shared" si="5"/>
        <v>102987.1965</v>
      </c>
      <c r="AZ168" s="152">
        <f t="shared" si="6"/>
        <v>104816.6279</v>
      </c>
      <c r="BA168" s="152" t="str">
        <f t="shared" si="7"/>
        <v>Column1.y</v>
      </c>
      <c r="BB168" s="152" t="str">
        <f t="shared" si="8"/>
        <v>Column1.y</v>
      </c>
      <c r="BC168" s="152" t="str">
        <f t="shared" si="9"/>
        <v>Column1.y</v>
      </c>
    </row>
    <row r="169">
      <c r="A169" s="152">
        <v>1.46219586E9</v>
      </c>
      <c r="B169" s="152">
        <v>106837.3559</v>
      </c>
      <c r="D169" s="153">
        <f>IFERROR(__xludf.DUMMYFUNCTION("TO_DATE(INT((E169/(60*60*24))+""1/1/1970""))"),42571.0)</f>
        <v>42571</v>
      </c>
      <c r="E169" s="156">
        <v>1.4689872E9</v>
      </c>
      <c r="F169" s="156">
        <v>97195.5752</v>
      </c>
      <c r="H169" s="153">
        <f>IFERROR(__xludf.DUMMYFUNCTION("TO_DATE(INT((I169/(60*60*24))+""1/1/1970""))"),42571.0)</f>
        <v>42571</v>
      </c>
      <c r="I169" s="156">
        <v>1.4689872E9</v>
      </c>
      <c r="J169" s="156">
        <v>84456.664</v>
      </c>
      <c r="L169" s="154">
        <v>42606.0</v>
      </c>
      <c r="M169" s="155">
        <v>114913.67</v>
      </c>
      <c r="O169" s="153">
        <f>IFERROR(__xludf.DUMMYFUNCTION("TO_DATE(INT((P169/(60*60*24))+""1/1/1970""))"),42542.0)</f>
        <v>42542</v>
      </c>
      <c r="P169" s="13">
        <v>1.4665176E9</v>
      </c>
      <c r="Q169" s="13">
        <v>26012.6915</v>
      </c>
      <c r="S169" s="153">
        <f>IFERROR(__xludf.DUMMYFUNCTION("TO_DATE(INT((T169/(60*60*24))+""1/1/1970""))"),42571.0)</f>
        <v>42571</v>
      </c>
      <c r="T169" s="152">
        <v>1.4689872E9</v>
      </c>
      <c r="U169" s="152">
        <v>114379.7874</v>
      </c>
      <c r="W169" s="153">
        <f>IFERROR(__xludf.DUMMYFUNCTION("TO_DATE(INT((X169/(60*60*24))+""1/1/1970""))"),42564.0)</f>
        <v>42564</v>
      </c>
      <c r="X169" s="156">
        <v>1.4684184E9</v>
      </c>
      <c r="Y169" s="156">
        <v>9867.6871</v>
      </c>
      <c r="AA169" s="153">
        <f>IFERROR(__xludf.DUMMYFUNCTION("TO_DATE(INT((AB169/(60*60*24))+""1/1/1970""))"),42564.0)</f>
        <v>42564</v>
      </c>
      <c r="AB169" s="152">
        <v>1.468386E9</v>
      </c>
      <c r="AC169" s="152">
        <v>103040.2462</v>
      </c>
      <c r="AE169" s="153">
        <f>IFERROR(__xludf.DUMMYFUNCTION("TO_DATE(INT((AF169/(60*60*24))+""1/1/1970""))"),42537.0)</f>
        <v>42537</v>
      </c>
      <c r="AF169" s="152">
        <v>1.466046E9</v>
      </c>
      <c r="AG169" s="152">
        <v>103276.8934</v>
      </c>
      <c r="AH169" s="153">
        <f>IFERROR(__xludf.DUMMYFUNCTION("TO_DATE(INT((AI169/(60*60*24))+""1/1/1970""))"),43664.0)</f>
        <v>43664</v>
      </c>
      <c r="AI169" s="152">
        <v>1.5634224E9</v>
      </c>
      <c r="AJ169" s="152">
        <v>104065.5181</v>
      </c>
      <c r="AK169" s="153">
        <f>IFERROR(__xludf.DUMMYFUNCTION("TO_DATE(INT((AL169/(60*60*24))+""1/1/1970""))"),43664.0)</f>
        <v>43664</v>
      </c>
      <c r="AL169" s="152">
        <v>1.5634224E9</v>
      </c>
      <c r="AM169" s="152">
        <v>103185.42</v>
      </c>
      <c r="AN169" s="153">
        <f>IFERROR(__xludf.DUMMYFUNCTION("TO_DATE(INT((AO169/(60*60*24))+""1/1/1970""))"),43632.0)</f>
        <v>43632</v>
      </c>
      <c r="AO169" s="152">
        <v>1.560662115E9</v>
      </c>
      <c r="AP169" s="152">
        <v>107377.6783</v>
      </c>
      <c r="AQ169" s="153">
        <f>IFERROR(__xludf.DUMMYFUNCTION("TO_DATE(INT((AR169/(60*60*24))+""1/1/1970""))"),42571.0)</f>
        <v>42571</v>
      </c>
      <c r="AR169" s="156">
        <v>1.4689872E9</v>
      </c>
      <c r="AS169" s="156">
        <v>97195.5752</v>
      </c>
      <c r="AT169" s="156">
        <v>84456.664</v>
      </c>
      <c r="AU169" s="152">
        <f t="shared" si="1"/>
        <v>109646.57</v>
      </c>
      <c r="AV169" s="152">
        <f t="shared" si="2"/>
        <v>26320.4219</v>
      </c>
      <c r="AW169" s="152">
        <f t="shared" si="3"/>
        <v>114379.7874</v>
      </c>
      <c r="AX169" s="152">
        <f t="shared" si="4"/>
        <v>9875.4357</v>
      </c>
      <c r="AY169" s="152">
        <f t="shared" si="5"/>
        <v>102977.6621</v>
      </c>
      <c r="AZ169" s="152">
        <f t="shared" si="6"/>
        <v>105317.5247</v>
      </c>
      <c r="BA169" s="152" t="str">
        <f t="shared" si="7"/>
        <v>Column1.y</v>
      </c>
      <c r="BB169" s="152" t="str">
        <f t="shared" si="8"/>
        <v>Column1.y</v>
      </c>
      <c r="BC169" s="152" t="str">
        <f t="shared" si="9"/>
        <v>Column1.y</v>
      </c>
    </row>
    <row r="170">
      <c r="A170" s="156">
        <v>1.4622192E9</v>
      </c>
      <c r="B170" s="156">
        <v>107465.3993</v>
      </c>
      <c r="D170" s="153">
        <f>IFERROR(__xludf.DUMMYFUNCTION("TO_DATE(INT((E170/(60*60*24))+""1/1/1970""))"),42572.0)</f>
        <v>42572</v>
      </c>
      <c r="E170" s="152">
        <v>1.4690736E9</v>
      </c>
      <c r="F170" s="152">
        <v>97195.5752</v>
      </c>
      <c r="H170" s="153">
        <f>IFERROR(__xludf.DUMMYFUNCTION("TO_DATE(INT((I170/(60*60*24))+""1/1/1970""))"),42572.0)</f>
        <v>42572</v>
      </c>
      <c r="I170" s="152">
        <v>1.4690736E9</v>
      </c>
      <c r="J170" s="152">
        <v>85158.4434</v>
      </c>
      <c r="L170" s="154">
        <v>42607.0</v>
      </c>
      <c r="M170" s="155">
        <v>114176.47</v>
      </c>
      <c r="O170" s="153">
        <f>IFERROR(__xludf.DUMMYFUNCTION("TO_DATE(INT((P170/(60*60*24))+""1/1/1970""))"),42543.0)</f>
        <v>42543</v>
      </c>
      <c r="P170" s="13">
        <v>1.466604E9</v>
      </c>
      <c r="Q170" s="13">
        <v>25938.9142</v>
      </c>
      <c r="S170" s="153">
        <f>IFERROR(__xludf.DUMMYFUNCTION("TO_DATE(INT((T170/(60*60*24))+""1/1/1970""))"),42572.0)</f>
        <v>42572</v>
      </c>
      <c r="T170" s="156">
        <v>1.4690736E9</v>
      </c>
      <c r="U170" s="156">
        <v>114834.7883</v>
      </c>
      <c r="W170" s="153">
        <f>IFERROR(__xludf.DUMMYFUNCTION("TO_DATE(INT((X170/(60*60*24))+""1/1/1970""))"),42565.0)</f>
        <v>42565</v>
      </c>
      <c r="X170" s="156">
        <v>1.4685048E9</v>
      </c>
      <c r="Y170" s="156">
        <v>9869.9907</v>
      </c>
      <c r="AA170" s="153">
        <f>IFERROR(__xludf.DUMMYFUNCTION("TO_DATE(INT((AB170/(60*60*24))+""1/1/1970""))"),42565.0)</f>
        <v>42565</v>
      </c>
      <c r="AB170" s="156">
        <v>1.4684652E9</v>
      </c>
      <c r="AC170" s="156">
        <v>103040.4644</v>
      </c>
      <c r="AE170" s="153">
        <f>IFERROR(__xludf.DUMMYFUNCTION("TO_DATE(INT((AF170/(60*60*24))+""1/1/1970""))"),42538.0)</f>
        <v>42538</v>
      </c>
      <c r="AF170" s="156">
        <v>1.4661252E9</v>
      </c>
      <c r="AG170" s="156">
        <v>103373.8781</v>
      </c>
      <c r="AH170" s="153">
        <f>IFERROR(__xludf.DUMMYFUNCTION("TO_DATE(INT((AI170/(60*60*24))+""1/1/1970""))"),43665.0)</f>
        <v>43665</v>
      </c>
      <c r="AI170" s="152">
        <v>1.5635088E9</v>
      </c>
      <c r="AJ170" s="152">
        <v>104285.8203</v>
      </c>
      <c r="AK170" s="153">
        <f>IFERROR(__xludf.DUMMYFUNCTION("TO_DATE(INT((AL170/(60*60*24))+""1/1/1970""))"),43665.0)</f>
        <v>43665</v>
      </c>
      <c r="AL170" s="152">
        <v>1.5635088E9</v>
      </c>
      <c r="AM170" s="152">
        <v>103131.96</v>
      </c>
      <c r="AN170" s="153">
        <f>IFERROR(__xludf.DUMMYFUNCTION("TO_DATE(INT((AO170/(60*60*24))+""1/1/1970""))"),43633.0)</f>
        <v>43633</v>
      </c>
      <c r="AO170" s="152">
        <v>1.560743271E9</v>
      </c>
      <c r="AP170" s="152">
        <v>107377.6783</v>
      </c>
      <c r="AQ170" s="153">
        <f>IFERROR(__xludf.DUMMYFUNCTION("TO_DATE(INT((AR170/(60*60*24))+""1/1/1970""))"),42572.0)</f>
        <v>42572</v>
      </c>
      <c r="AR170" s="152">
        <v>1.4690736E9</v>
      </c>
      <c r="AS170" s="152">
        <v>97195.5752</v>
      </c>
      <c r="AT170" s="152">
        <v>85158.4434</v>
      </c>
      <c r="AU170" s="152">
        <f t="shared" si="1"/>
        <v>110917.27</v>
      </c>
      <c r="AV170" s="152">
        <f t="shared" si="2"/>
        <v>26354.1118</v>
      </c>
      <c r="AW170" s="152">
        <f t="shared" si="3"/>
        <v>114834.7883</v>
      </c>
      <c r="AX170" s="152">
        <f t="shared" si="4"/>
        <v>9872.8706</v>
      </c>
      <c r="AY170" s="152">
        <f t="shared" si="5"/>
        <v>102932.6616</v>
      </c>
      <c r="AZ170" s="152">
        <f t="shared" si="6"/>
        <v>105288.706</v>
      </c>
      <c r="BA170" s="152" t="str">
        <f t="shared" si="7"/>
        <v>Column1.y</v>
      </c>
      <c r="BB170" s="152" t="str">
        <f t="shared" si="8"/>
        <v>Column1.y</v>
      </c>
      <c r="BC170" s="152" t="str">
        <f t="shared" si="9"/>
        <v>Column1.y</v>
      </c>
    </row>
    <row r="171">
      <c r="A171" s="152">
        <v>1.46228226E9</v>
      </c>
      <c r="B171" s="152">
        <v>106672.6233</v>
      </c>
      <c r="D171" s="153">
        <f>IFERROR(__xludf.DUMMYFUNCTION("TO_DATE(INT((E171/(60*60*24))+""1/1/1970""))"),42573.0)</f>
        <v>42573</v>
      </c>
      <c r="E171" s="156">
        <v>1.46916E9</v>
      </c>
      <c r="F171" s="156">
        <v>97195.5752</v>
      </c>
      <c r="H171" s="153">
        <f>IFERROR(__xludf.DUMMYFUNCTION("TO_DATE(INT((I171/(60*60*24))+""1/1/1970""))"),42573.0)</f>
        <v>42573</v>
      </c>
      <c r="I171" s="156">
        <v>1.46916E9</v>
      </c>
      <c r="J171" s="156">
        <v>84611.4415</v>
      </c>
      <c r="L171" s="154">
        <v>42608.0</v>
      </c>
      <c r="M171" s="155">
        <v>113992.17</v>
      </c>
      <c r="O171" s="153">
        <f>IFERROR(__xludf.DUMMYFUNCTION("TO_DATE(INT((P171/(60*60*24))+""1/1/1970""))"),42544.0)</f>
        <v>42544</v>
      </c>
      <c r="P171" s="13">
        <v>1.4666904E9</v>
      </c>
      <c r="Q171" s="13">
        <v>25845.5559</v>
      </c>
      <c r="S171" s="153">
        <f>IFERROR(__xludf.DUMMYFUNCTION("TO_DATE(INT((T171/(60*60*24))+""1/1/1970""))"),42573.0)</f>
        <v>42573</v>
      </c>
      <c r="T171" s="152">
        <v>1.46916E9</v>
      </c>
      <c r="U171" s="152">
        <v>114424.1392</v>
      </c>
      <c r="W171" s="153">
        <f>IFERROR(__xludf.DUMMYFUNCTION("TO_DATE(INT((X171/(60*60*24))+""1/1/1970""))"),42566.0)</f>
        <v>42566</v>
      </c>
      <c r="X171" s="156">
        <v>1.4685912E9</v>
      </c>
      <c r="Y171" s="156">
        <v>9836.68</v>
      </c>
      <c r="AA171" s="153">
        <f>IFERROR(__xludf.DUMMYFUNCTION("TO_DATE(INT((AB171/(60*60*24))+""1/1/1970""))"),42566.0)</f>
        <v>42566</v>
      </c>
      <c r="AB171" s="152">
        <v>1.4685444E9</v>
      </c>
      <c r="AC171" s="152">
        <v>103013.1486</v>
      </c>
      <c r="AE171" s="153">
        <f>IFERROR(__xludf.DUMMYFUNCTION("TO_DATE(INT((AF171/(60*60*24))+""1/1/1970""))"),42539.0)</f>
        <v>42539</v>
      </c>
      <c r="AF171" s="152">
        <v>1.466208E9</v>
      </c>
      <c r="AG171" s="152">
        <v>103415.9658</v>
      </c>
      <c r="AH171" s="153">
        <f>IFERROR(__xludf.DUMMYFUNCTION("TO_DATE(INT((AI171/(60*60*24))+""1/1/1970""))"),43666.0)</f>
        <v>43666</v>
      </c>
      <c r="AI171" s="152">
        <v>1.5635952E9</v>
      </c>
      <c r="AJ171" s="152">
        <v>104058.4762</v>
      </c>
      <c r="AK171" s="153">
        <f>IFERROR(__xludf.DUMMYFUNCTION("TO_DATE(INT((AL171/(60*60*24))+""1/1/1970""))"),43666.0)</f>
        <v>43666</v>
      </c>
      <c r="AL171" s="152">
        <v>1.5635952E9</v>
      </c>
      <c r="AM171" s="152">
        <v>103053.66</v>
      </c>
      <c r="AN171" s="153">
        <f>IFERROR(__xludf.DUMMYFUNCTION("TO_DATE(INT((AO171/(60*60*24))+""1/1/1970""))"),43634.0)</f>
        <v>43634</v>
      </c>
      <c r="AO171" s="152">
        <v>1.560822544E9</v>
      </c>
      <c r="AP171" s="152">
        <v>107377.6783</v>
      </c>
      <c r="AQ171" s="153">
        <f>IFERROR(__xludf.DUMMYFUNCTION("TO_DATE(INT((AR171/(60*60*24))+""1/1/1970""))"),42573.0)</f>
        <v>42573</v>
      </c>
      <c r="AR171" s="156">
        <v>1.46916E9</v>
      </c>
      <c r="AS171" s="156">
        <v>97195.5752</v>
      </c>
      <c r="AT171" s="156">
        <v>84611.4415</v>
      </c>
      <c r="AU171" s="152">
        <f t="shared" si="1"/>
        <v>110665.07</v>
      </c>
      <c r="AV171" s="152">
        <f t="shared" si="2"/>
        <v>26456.1669</v>
      </c>
      <c r="AW171" s="152">
        <f t="shared" si="3"/>
        <v>114424.1392</v>
      </c>
      <c r="AX171" s="152">
        <f t="shared" si="4"/>
        <v>9863.189</v>
      </c>
      <c r="AY171" s="152">
        <f t="shared" si="5"/>
        <v>102983.235</v>
      </c>
      <c r="AZ171" s="152">
        <f t="shared" si="6"/>
        <v>105147.8144</v>
      </c>
      <c r="BA171" s="152" t="str">
        <f t="shared" si="7"/>
        <v>Column1.y</v>
      </c>
      <c r="BB171" s="152" t="str">
        <f t="shared" si="8"/>
        <v>Column1.y</v>
      </c>
      <c r="BC171" s="152" t="str">
        <f t="shared" si="9"/>
        <v>Column1.y</v>
      </c>
    </row>
    <row r="172">
      <c r="A172" s="156">
        <v>1.4623056E9</v>
      </c>
      <c r="B172" s="156">
        <v>106487.299</v>
      </c>
      <c r="D172" s="153">
        <f>IFERROR(__xludf.DUMMYFUNCTION("TO_DATE(INT((E172/(60*60*24))+""1/1/1970""))"),42574.0)</f>
        <v>42574</v>
      </c>
      <c r="E172" s="152">
        <v>1.4692464E9</v>
      </c>
      <c r="F172" s="152">
        <v>97195.5752</v>
      </c>
      <c r="H172" s="153">
        <f>IFERROR(__xludf.DUMMYFUNCTION("TO_DATE(INT((I172/(60*60*24))+""1/1/1970""))"),42574.0)</f>
        <v>42574</v>
      </c>
      <c r="I172" s="152">
        <v>1.4692464E9</v>
      </c>
      <c r="J172" s="152">
        <v>84892.2499</v>
      </c>
      <c r="L172" s="154">
        <v>42611.0</v>
      </c>
      <c r="M172" s="155">
        <v>114157.07</v>
      </c>
      <c r="O172" s="153">
        <f>IFERROR(__xludf.DUMMYFUNCTION("TO_DATE(INT((P172/(60*60*24))+""1/1/1970""))"),42545.0)</f>
        <v>42545</v>
      </c>
      <c r="P172" s="13">
        <v>1.4667768E9</v>
      </c>
      <c r="Q172" s="13">
        <v>25714.6633</v>
      </c>
      <c r="S172" s="153">
        <f>IFERROR(__xludf.DUMMYFUNCTION("TO_DATE(INT((T172/(60*60*24))+""1/1/1970""))"),42574.0)</f>
        <v>42574</v>
      </c>
      <c r="T172" s="156">
        <v>1.4692464E9</v>
      </c>
      <c r="U172" s="156">
        <v>114947.7912</v>
      </c>
      <c r="W172" s="153">
        <f>IFERROR(__xludf.DUMMYFUNCTION("TO_DATE(INT((X172/(60*60*24))+""1/1/1970""))"),42567.0)</f>
        <v>42567</v>
      </c>
      <c r="X172" s="156">
        <v>1.4686272E9</v>
      </c>
      <c r="Y172" s="156">
        <v>9858.3738</v>
      </c>
      <c r="AA172" s="153">
        <f>IFERROR(__xludf.DUMMYFUNCTION("TO_DATE(INT((AB172/(60*60*24))+""1/1/1970""))"),42568.0)</f>
        <v>42568</v>
      </c>
      <c r="AB172" s="156">
        <v>1.4687928E9</v>
      </c>
      <c r="AC172" s="156">
        <v>103007.6823</v>
      </c>
      <c r="AE172" s="153">
        <f>IFERROR(__xludf.DUMMYFUNCTION("TO_DATE(INT((AF172/(60*60*24))+""1/1/1970""))"),42540.0)</f>
        <v>42540</v>
      </c>
      <c r="AF172" s="156">
        <v>1.4663736E9</v>
      </c>
      <c r="AG172" s="156">
        <v>103415.9658</v>
      </c>
      <c r="AH172" s="153">
        <f>IFERROR(__xludf.DUMMYFUNCTION("TO_DATE(INT((AI172/(60*60*24))+""1/1/1970""))"),43668.0)</f>
        <v>43668</v>
      </c>
      <c r="AI172" s="156">
        <v>1.563804E9</v>
      </c>
      <c r="AJ172" s="156">
        <v>104177.5035</v>
      </c>
      <c r="AK172" s="153">
        <f>IFERROR(__xludf.DUMMYFUNCTION("TO_DATE(INT((AL172/(60*60*24))+""1/1/1970""))"),43668.0)</f>
        <v>43668</v>
      </c>
      <c r="AL172" s="156">
        <v>1.563804E9</v>
      </c>
      <c r="AM172" s="156">
        <v>103053.66</v>
      </c>
      <c r="AN172" s="153">
        <f>IFERROR(__xludf.DUMMYFUNCTION("TO_DATE(INT((AO172/(60*60*24))+""1/1/1970""))"),43635.0)</f>
        <v>43635</v>
      </c>
      <c r="AO172" s="152">
        <v>1.560902711E9</v>
      </c>
      <c r="AP172" s="152">
        <v>107377.6783</v>
      </c>
      <c r="AQ172" s="153">
        <f>IFERROR(__xludf.DUMMYFUNCTION("TO_DATE(INT((AR172/(60*60*24))+""1/1/1970""))"),42574.0)</f>
        <v>42574</v>
      </c>
      <c r="AR172" s="152">
        <v>1.4692464E9</v>
      </c>
      <c r="AS172" s="152">
        <v>97195.5752</v>
      </c>
      <c r="AT172" s="152">
        <v>84892.2499</v>
      </c>
      <c r="AU172" s="152">
        <f t="shared" si="1"/>
        <v>110665.07</v>
      </c>
      <c r="AV172" s="152">
        <f t="shared" si="2"/>
        <v>26420.0274</v>
      </c>
      <c r="AW172" s="152">
        <f t="shared" si="3"/>
        <v>114947.7912</v>
      </c>
      <c r="AX172" s="152">
        <f t="shared" si="4"/>
        <v>9881.1146</v>
      </c>
      <c r="AY172" s="152">
        <f t="shared" si="5"/>
        <v>102983.235</v>
      </c>
      <c r="AZ172" s="152">
        <f t="shared" si="6"/>
        <v>105657.86</v>
      </c>
      <c r="BA172" s="152" t="str">
        <f t="shared" si="7"/>
        <v>Column1.y</v>
      </c>
      <c r="BB172" s="152" t="str">
        <f t="shared" si="8"/>
        <v>Column1.y</v>
      </c>
      <c r="BC172" s="152" t="str">
        <f t="shared" si="9"/>
        <v>Column1.y</v>
      </c>
    </row>
    <row r="173">
      <c r="A173" s="152">
        <v>1.46236866E9</v>
      </c>
      <c r="B173" s="152">
        <v>105921.0304</v>
      </c>
      <c r="D173" s="153">
        <f>IFERROR(__xludf.DUMMYFUNCTION("TO_DATE(INT((E173/(60*60*24))+""1/1/1970""))"),42576.0)</f>
        <v>42576</v>
      </c>
      <c r="E173" s="156">
        <v>1.4694552E9</v>
      </c>
      <c r="F173" s="156">
        <v>97195.5752</v>
      </c>
      <c r="H173" s="153">
        <f>IFERROR(__xludf.DUMMYFUNCTION("TO_DATE(INT((I173/(60*60*24))+""1/1/1970""))"),42576.0)</f>
        <v>42576</v>
      </c>
      <c r="I173" s="156">
        <v>1.4694552E9</v>
      </c>
      <c r="J173" s="156">
        <v>84892.2499</v>
      </c>
      <c r="L173" s="154">
        <v>42612.0</v>
      </c>
      <c r="M173" s="155">
        <v>114312.27</v>
      </c>
      <c r="O173" s="153">
        <f>IFERROR(__xludf.DUMMYFUNCTION("TO_DATE(INT((P173/(60*60*24))+""1/1/1970""))"),42546.0)</f>
        <v>42546</v>
      </c>
      <c r="P173" s="13">
        <v>1.4668128E9</v>
      </c>
      <c r="Q173" s="13">
        <v>26344.2071</v>
      </c>
      <c r="S173" s="153">
        <f>IFERROR(__xludf.DUMMYFUNCTION("TO_DATE(INT((T173/(60*60*24))+""1/1/1970""))"),42576.0)</f>
        <v>42576</v>
      </c>
      <c r="T173" s="152">
        <v>1.4694552E9</v>
      </c>
      <c r="U173" s="152">
        <v>114947.7912</v>
      </c>
      <c r="W173" s="153">
        <f>IFERROR(__xludf.DUMMYFUNCTION("TO_DATE(INT((X173/(60*60*24))+""1/1/1970""))"),42569.0)</f>
        <v>42569</v>
      </c>
      <c r="X173" s="152">
        <v>1.4688E9</v>
      </c>
      <c r="Y173" s="152">
        <v>9859.2131</v>
      </c>
      <c r="AA173" s="153">
        <f>IFERROR(__xludf.DUMMYFUNCTION("TO_DATE(INT((AB173/(60*60*24))+""1/1/1970""))"),42569.0)</f>
        <v>42569</v>
      </c>
      <c r="AB173" s="156">
        <v>1.4688324E9</v>
      </c>
      <c r="AC173" s="156">
        <v>103000.5863</v>
      </c>
      <c r="AE173" s="153">
        <f>IFERROR(__xludf.DUMMYFUNCTION("TO_DATE(INT((AF173/(60*60*24))+""1/1/1970""))"),42541.0)</f>
        <v>42541</v>
      </c>
      <c r="AF173" s="156">
        <v>1.4664132E9</v>
      </c>
      <c r="AG173" s="156">
        <v>104064.2079</v>
      </c>
      <c r="AH173" s="153">
        <f>IFERROR(__xludf.DUMMYFUNCTION("TO_DATE(INT((AI173/(60*60*24))+""1/1/1970""))"),43669.0)</f>
        <v>43669</v>
      </c>
      <c r="AI173" s="152">
        <v>1.5638544E9</v>
      </c>
      <c r="AJ173" s="152">
        <v>104121.2054</v>
      </c>
      <c r="AK173" s="153">
        <f>IFERROR(__xludf.DUMMYFUNCTION("TO_DATE(INT((AL173/(60*60*24))+""1/1/1970""))"),43669.0)</f>
        <v>43669</v>
      </c>
      <c r="AL173" s="152">
        <v>1.5638544E9</v>
      </c>
      <c r="AM173" s="152">
        <v>103043.4</v>
      </c>
      <c r="AN173" s="153">
        <f>IFERROR(__xludf.DUMMYFUNCTION("TO_DATE(INT((AO173/(60*60*24))+""1/1/1970""))"),43636.0)</f>
        <v>43636</v>
      </c>
      <c r="AO173" s="156">
        <v>1.560998418E9</v>
      </c>
      <c r="AP173" s="156">
        <v>107377.6783</v>
      </c>
      <c r="AQ173" s="153">
        <f>IFERROR(__xludf.DUMMYFUNCTION("TO_DATE(INT((AR173/(60*60*24))+""1/1/1970""))"),42576.0)</f>
        <v>42576</v>
      </c>
      <c r="AR173" s="156">
        <v>1.4694552E9</v>
      </c>
      <c r="AS173" s="156">
        <v>97195.5752</v>
      </c>
      <c r="AT173" s="156">
        <v>84892.2499</v>
      </c>
      <c r="AU173" s="152">
        <f t="shared" si="1"/>
        <v>111120.97</v>
      </c>
      <c r="AV173" s="152">
        <f t="shared" si="2"/>
        <v>26351.4222</v>
      </c>
      <c r="AW173" s="152">
        <f t="shared" si="3"/>
        <v>114947.7912</v>
      </c>
      <c r="AX173" s="152">
        <f t="shared" si="4"/>
        <v>9884.7647</v>
      </c>
      <c r="AY173" s="152">
        <f t="shared" si="5"/>
        <v>103266.0323</v>
      </c>
      <c r="AZ173" s="152">
        <f t="shared" si="6"/>
        <v>105727.3909</v>
      </c>
      <c r="BA173" s="152" t="str">
        <f t="shared" si="7"/>
        <v>Column1.y</v>
      </c>
      <c r="BB173" s="152" t="str">
        <f t="shared" si="8"/>
        <v>Column1.y</v>
      </c>
      <c r="BC173" s="152" t="str">
        <f t="shared" si="9"/>
        <v>Column1.y</v>
      </c>
    </row>
    <row r="174">
      <c r="A174" s="156">
        <v>1.462392E9</v>
      </c>
      <c r="B174" s="156">
        <v>105884.9951</v>
      </c>
      <c r="D174" s="153">
        <f>IFERROR(__xludf.DUMMYFUNCTION("TO_DATE(INT((E174/(60*60*24))+""1/1/1970""))"),42577.0)</f>
        <v>42577</v>
      </c>
      <c r="E174" s="156">
        <v>1.4695056E9</v>
      </c>
      <c r="F174" s="156">
        <v>97195.5752</v>
      </c>
      <c r="H174" s="153">
        <f>IFERROR(__xludf.DUMMYFUNCTION("TO_DATE(INT((I174/(60*60*24))+""1/1/1970""))"),42577.0)</f>
        <v>42577</v>
      </c>
      <c r="I174" s="156">
        <v>1.4695056E9</v>
      </c>
      <c r="J174" s="156">
        <v>85517.804</v>
      </c>
      <c r="L174" s="154">
        <v>42613.0</v>
      </c>
      <c r="M174" s="155">
        <v>113943.67</v>
      </c>
      <c r="O174" s="153">
        <f>IFERROR(__xludf.DUMMYFUNCTION("TO_DATE(INT((P174/(60*60*24))+""1/1/1970""))"),42547.0)</f>
        <v>42547</v>
      </c>
      <c r="P174" s="13">
        <v>1.4668992E9</v>
      </c>
      <c r="Q174" s="13">
        <v>26344.2071</v>
      </c>
      <c r="S174" s="153">
        <f>IFERROR(__xludf.DUMMYFUNCTION("TO_DATE(INT((T174/(60*60*24))+""1/1/1970""))"),42577.0)</f>
        <v>42577</v>
      </c>
      <c r="T174" s="152">
        <v>1.4695056E9</v>
      </c>
      <c r="U174" s="152">
        <v>114602.3787</v>
      </c>
      <c r="W174" s="153">
        <f>IFERROR(__xludf.DUMMYFUNCTION("TO_DATE(INT((X174/(60*60*24))+""1/1/1970""))"),42570.0)</f>
        <v>42570</v>
      </c>
      <c r="X174" s="156">
        <v>1.4689368E9</v>
      </c>
      <c r="Y174" s="156">
        <v>9860.6713</v>
      </c>
      <c r="AA174" s="153">
        <f>IFERROR(__xludf.DUMMYFUNCTION("TO_DATE(INT((AB174/(60*60*24))+""1/1/1970""))"),42570.0)</f>
        <v>42570</v>
      </c>
      <c r="AB174" s="152">
        <v>1.4689116E9</v>
      </c>
      <c r="AC174" s="152">
        <v>102987.1965</v>
      </c>
      <c r="AE174" s="153">
        <f>IFERROR(__xludf.DUMMYFUNCTION("TO_DATE(INT((AF174/(60*60*24))+""1/1/1970""))"),42542.0)</f>
        <v>42542</v>
      </c>
      <c r="AF174" s="152">
        <v>1.4664924E9</v>
      </c>
      <c r="AG174" s="152">
        <v>103830.8956</v>
      </c>
      <c r="AH174" s="153">
        <f>IFERROR(__xludf.DUMMYFUNCTION("TO_DATE(INT((AI174/(60*60*24))+""1/1/1970""))"),43670.0)</f>
        <v>43670</v>
      </c>
      <c r="AI174" s="152">
        <v>1.5639408E9</v>
      </c>
      <c r="AJ174" s="152">
        <v>103853.2517</v>
      </c>
      <c r="AK174" s="153">
        <f>IFERROR(__xludf.DUMMYFUNCTION("TO_DATE(INT((AL174/(60*60*24))+""1/1/1970""))"),43670.0)</f>
        <v>43670</v>
      </c>
      <c r="AL174" s="152">
        <v>1.5639408E9</v>
      </c>
      <c r="AM174" s="152">
        <v>103114.68</v>
      </c>
      <c r="AN174" s="153">
        <f>IFERROR(__xludf.DUMMYFUNCTION("TO_DATE(INT((AO174/(60*60*24))+""1/1/1970""))"),43637.0)</f>
        <v>43637</v>
      </c>
      <c r="AO174" s="156">
        <v>1.561077953E9</v>
      </c>
      <c r="AP174" s="156">
        <v>107377.6783</v>
      </c>
      <c r="AQ174" s="153">
        <f>IFERROR(__xludf.DUMMYFUNCTION("TO_DATE(INT((AR174/(60*60*24))+""1/1/1970""))"),42577.0)</f>
        <v>42577</v>
      </c>
      <c r="AR174" s="156">
        <v>1.4695056E9</v>
      </c>
      <c r="AS174" s="156">
        <v>97195.5752</v>
      </c>
      <c r="AT174" s="156">
        <v>85517.804</v>
      </c>
      <c r="AU174" s="152">
        <f t="shared" si="1"/>
        <v>111130.67</v>
      </c>
      <c r="AV174" s="152">
        <f t="shared" si="2"/>
        <v>26352.9177</v>
      </c>
      <c r="AW174" s="152">
        <f t="shared" si="3"/>
        <v>114602.3787</v>
      </c>
      <c r="AX174" s="152">
        <f t="shared" si="4"/>
        <v>9881.2929</v>
      </c>
      <c r="AY174" s="152">
        <f t="shared" si="5"/>
        <v>103444.8799</v>
      </c>
      <c r="AZ174" s="152">
        <f t="shared" si="6"/>
        <v>105539.8405</v>
      </c>
      <c r="BA174" s="152" t="str">
        <f t="shared" si="7"/>
        <v>Column1.y</v>
      </c>
      <c r="BB174" s="152" t="str">
        <f t="shared" si="8"/>
        <v>Column1.y</v>
      </c>
      <c r="BC174" s="152" t="str">
        <f t="shared" si="9"/>
        <v>Column1.y</v>
      </c>
    </row>
    <row r="175">
      <c r="A175" s="152">
        <v>1.46245506E9</v>
      </c>
      <c r="B175" s="152">
        <v>106199.0168</v>
      </c>
      <c r="D175" s="153">
        <f>IFERROR(__xludf.DUMMYFUNCTION("TO_DATE(INT((E175/(60*60*24))+""1/1/1970""))"),42578.0)</f>
        <v>42578</v>
      </c>
      <c r="E175" s="152">
        <v>1.469592E9</v>
      </c>
      <c r="F175" s="152">
        <v>97195.5752</v>
      </c>
      <c r="H175" s="153">
        <f>IFERROR(__xludf.DUMMYFUNCTION("TO_DATE(INT((I175/(60*60*24))+""1/1/1970""))"),42578.0)</f>
        <v>42578</v>
      </c>
      <c r="I175" s="152">
        <v>1.469592E9</v>
      </c>
      <c r="J175" s="152">
        <v>85696.4546</v>
      </c>
      <c r="L175" s="154">
        <v>42614.0</v>
      </c>
      <c r="M175" s="155">
        <v>113827.27</v>
      </c>
      <c r="O175" s="153">
        <f>IFERROR(__xludf.DUMMYFUNCTION("TO_DATE(INT((P175/(60*60*24))+""1/1/1970""))"),42548.0)</f>
        <v>42548</v>
      </c>
      <c r="P175" s="13">
        <v>1.4669856E9</v>
      </c>
      <c r="Q175" s="13">
        <v>26406.5763</v>
      </c>
      <c r="S175" s="153">
        <f>IFERROR(__xludf.DUMMYFUNCTION("TO_DATE(INT((T175/(60*60*24))+""1/1/1970""))"),42578.0)</f>
        <v>42578</v>
      </c>
      <c r="T175" s="156">
        <v>1.469592E9</v>
      </c>
      <c r="U175" s="156">
        <v>114651.2795</v>
      </c>
      <c r="W175" s="153">
        <f>IFERROR(__xludf.DUMMYFUNCTION("TO_DATE(INT((X175/(60*60*24))+""1/1/1970""))"),42571.0)</f>
        <v>42571</v>
      </c>
      <c r="X175" s="156">
        <v>1.4690232E9</v>
      </c>
      <c r="Y175" s="156">
        <v>9875.4357</v>
      </c>
      <c r="AA175" s="153">
        <f>IFERROR(__xludf.DUMMYFUNCTION("TO_DATE(INT((AB175/(60*60*24))+""1/1/1970""))"),42571.0)</f>
        <v>42571</v>
      </c>
      <c r="AB175" s="156">
        <v>1.4689908E9</v>
      </c>
      <c r="AC175" s="156">
        <v>102977.6621</v>
      </c>
      <c r="AE175" s="153">
        <f>IFERROR(__xludf.DUMMYFUNCTION("TO_DATE(INT((AF175/(60*60*24))+""1/1/1970""))"),42543.0)</f>
        <v>42543</v>
      </c>
      <c r="AF175" s="156">
        <v>1.4665716E9</v>
      </c>
      <c r="AG175" s="156">
        <v>103157.493</v>
      </c>
      <c r="AH175" s="153">
        <f>IFERROR(__xludf.DUMMYFUNCTION("TO_DATE(INT((AI175/(60*60*24))+""1/1/1970""))"),43671.0)</f>
        <v>43671</v>
      </c>
      <c r="AI175" s="152">
        <v>1.5640272E9</v>
      </c>
      <c r="AJ175" s="152">
        <v>104103.2514</v>
      </c>
      <c r="AK175" s="153">
        <f>IFERROR(__xludf.DUMMYFUNCTION("TO_DATE(INT((AL175/(60*60*24))+""1/1/1970""))"),43671.0)</f>
        <v>43671</v>
      </c>
      <c r="AL175" s="152">
        <v>1.5640272E9</v>
      </c>
      <c r="AM175" s="152">
        <v>103462.68</v>
      </c>
      <c r="AN175" s="153">
        <f>IFERROR(__xludf.DUMMYFUNCTION("TO_DATE(INT((AO175/(60*60*24))+""1/1/1970""))"),43638.0)</f>
        <v>43638</v>
      </c>
      <c r="AO175" s="152">
        <v>1.561173973E9</v>
      </c>
      <c r="AP175" s="152">
        <v>106585.295</v>
      </c>
      <c r="AQ175" s="153">
        <f>IFERROR(__xludf.DUMMYFUNCTION("TO_DATE(INT((AR175/(60*60*24))+""1/1/1970""))"),42578.0)</f>
        <v>42578</v>
      </c>
      <c r="AR175" s="152">
        <v>1.469592E9</v>
      </c>
      <c r="AS175" s="152">
        <v>97195.5752</v>
      </c>
      <c r="AT175" s="152">
        <v>85696.4546</v>
      </c>
      <c r="AU175" s="152">
        <f t="shared" si="1"/>
        <v>111256.77</v>
      </c>
      <c r="AV175" s="152">
        <f t="shared" si="2"/>
        <v>26471.2906</v>
      </c>
      <c r="AW175" s="152">
        <f t="shared" si="3"/>
        <v>114651.2795</v>
      </c>
      <c r="AX175" s="152">
        <f t="shared" si="4"/>
        <v>9879.152</v>
      </c>
      <c r="AY175" s="152">
        <f t="shared" si="5"/>
        <v>103494.6062</v>
      </c>
      <c r="AZ175" s="152">
        <f t="shared" si="6"/>
        <v>105559.9679</v>
      </c>
      <c r="BA175" s="152" t="str">
        <f t="shared" si="7"/>
        <v>Column1.y</v>
      </c>
      <c r="BB175" s="152" t="str">
        <f t="shared" si="8"/>
        <v>Column1.y</v>
      </c>
      <c r="BC175" s="152" t="str">
        <f t="shared" si="9"/>
        <v>Column1.y</v>
      </c>
    </row>
    <row r="176">
      <c r="A176" s="156">
        <v>1.4624784E9</v>
      </c>
      <c r="B176" s="156">
        <v>105879.8473</v>
      </c>
      <c r="D176" s="153">
        <f>IFERROR(__xludf.DUMMYFUNCTION("TO_DATE(INT((E176/(60*60*24))+""1/1/1970""))"),42579.0)</f>
        <v>42579</v>
      </c>
      <c r="E176" s="156">
        <v>1.4696784E9</v>
      </c>
      <c r="F176" s="156">
        <v>97195.5752</v>
      </c>
      <c r="H176" s="153">
        <f>IFERROR(__xludf.DUMMYFUNCTION("TO_DATE(INT((I176/(60*60*24))+""1/1/1970""))"),42579.0)</f>
        <v>42579</v>
      </c>
      <c r="I176" s="156">
        <v>1.4696784E9</v>
      </c>
      <c r="J176" s="156">
        <v>85722.654</v>
      </c>
      <c r="L176" s="154">
        <v>42615.0</v>
      </c>
      <c r="M176" s="155">
        <v>114118.27</v>
      </c>
      <c r="O176" s="153">
        <f>IFERROR(__xludf.DUMMYFUNCTION("TO_DATE(INT((P176/(60*60*24))+""1/1/1970""))"),42549.0)</f>
        <v>42549</v>
      </c>
      <c r="P176" s="13">
        <v>1.4671224E9</v>
      </c>
      <c r="Q176" s="13">
        <v>26439.3087</v>
      </c>
      <c r="S176" s="153">
        <f>IFERROR(__xludf.DUMMYFUNCTION("TO_DATE(INT((T176/(60*60*24))+""1/1/1970""))"),42579.0)</f>
        <v>42579</v>
      </c>
      <c r="T176" s="152">
        <v>1.4696784E9</v>
      </c>
      <c r="U176" s="152">
        <v>114640.9243</v>
      </c>
      <c r="W176" s="153">
        <f>IFERROR(__xludf.DUMMYFUNCTION("TO_DATE(INT((X176/(60*60*24))+""1/1/1970""))"),42572.0)</f>
        <v>42572</v>
      </c>
      <c r="X176" s="156">
        <v>1.4691096E9</v>
      </c>
      <c r="Y176" s="156">
        <v>9872.8706</v>
      </c>
      <c r="AA176" s="153">
        <f>IFERROR(__xludf.DUMMYFUNCTION("TO_DATE(INT((AB176/(60*60*24))+""1/1/1970""))"),42572.0)</f>
        <v>42572</v>
      </c>
      <c r="AB176" s="152">
        <v>1.46907E9</v>
      </c>
      <c r="AC176" s="152">
        <v>102932.6616</v>
      </c>
      <c r="AE176" s="153">
        <f>IFERROR(__xludf.DUMMYFUNCTION("TO_DATE(INT((AF176/(60*60*24))+""1/1/1970""))"),42544.0)</f>
        <v>42544</v>
      </c>
      <c r="AF176" s="152">
        <v>1.4666508E9</v>
      </c>
      <c r="AG176" s="152">
        <v>102460.3544</v>
      </c>
      <c r="AH176" s="153">
        <f>IFERROR(__xludf.DUMMYFUNCTION("TO_DATE(INT((AI176/(60*60*24))+""1/1/1970""))"),43672.0)</f>
        <v>43672</v>
      </c>
      <c r="AI176" s="152">
        <v>1.5641136E9</v>
      </c>
      <c r="AJ176" s="152">
        <v>103982.8799</v>
      </c>
      <c r="AK176" s="153">
        <f>IFERROR(__xludf.DUMMYFUNCTION("TO_DATE(INT((AL176/(60*60*24))+""1/1/1970""))"),43672.0)</f>
        <v>43672</v>
      </c>
      <c r="AL176" s="152">
        <v>1.5641136E9</v>
      </c>
      <c r="AM176" s="152">
        <v>103265.18</v>
      </c>
      <c r="AN176" s="153">
        <f>IFERROR(__xludf.DUMMYFUNCTION("TO_DATE(INT((AO176/(60*60*24))+""1/1/1970""))"),43639.0)</f>
        <v>43639</v>
      </c>
      <c r="AO176" s="152">
        <v>1.561253526E9</v>
      </c>
      <c r="AP176" s="152">
        <v>106585.295</v>
      </c>
      <c r="AQ176" s="153">
        <f>IFERROR(__xludf.DUMMYFUNCTION("TO_DATE(INT((AR176/(60*60*24))+""1/1/1970""))"),42579.0)</f>
        <v>42579</v>
      </c>
      <c r="AR176" s="156">
        <v>1.4696784E9</v>
      </c>
      <c r="AS176" s="156">
        <v>97195.5752</v>
      </c>
      <c r="AT176" s="156">
        <v>85722.654</v>
      </c>
      <c r="AU176" s="152">
        <f t="shared" si="1"/>
        <v>112023.07</v>
      </c>
      <c r="AV176" s="152">
        <f t="shared" si="2"/>
        <v>26356.3686</v>
      </c>
      <c r="AW176" s="152">
        <f t="shared" si="3"/>
        <v>114640.9243</v>
      </c>
      <c r="AX176" s="152">
        <f t="shared" si="4"/>
        <v>9856.692</v>
      </c>
      <c r="AY176" s="152">
        <f t="shared" si="5"/>
        <v>102873.6237</v>
      </c>
      <c r="AZ176" s="152">
        <f t="shared" si="6"/>
        <v>104826.6916</v>
      </c>
      <c r="BA176" s="152" t="str">
        <f t="shared" si="7"/>
        <v>Column1.y</v>
      </c>
      <c r="BB176" s="152" t="str">
        <f t="shared" si="8"/>
        <v>Column1.y</v>
      </c>
      <c r="BC176" s="152" t="str">
        <f t="shared" si="9"/>
        <v>Column1.y</v>
      </c>
    </row>
    <row r="177">
      <c r="A177" s="152">
        <v>1.46254146E9</v>
      </c>
      <c r="B177" s="152">
        <v>105442.2761</v>
      </c>
      <c r="D177" s="153">
        <f>IFERROR(__xludf.DUMMYFUNCTION("TO_DATE(INT((E177/(60*60*24))+""1/1/1970""))"),42580.0)</f>
        <v>42580</v>
      </c>
      <c r="E177" s="152">
        <v>1.4697648E9</v>
      </c>
      <c r="F177" s="152">
        <v>97195.5752</v>
      </c>
      <c r="H177" s="153">
        <f>IFERROR(__xludf.DUMMYFUNCTION("TO_DATE(INT((I177/(60*60*24))+""1/1/1970""))"),42580.0)</f>
        <v>42580</v>
      </c>
      <c r="I177" s="152">
        <v>1.4697648E9</v>
      </c>
      <c r="J177" s="152">
        <v>85712.6285</v>
      </c>
      <c r="L177" s="154">
        <v>42619.0</v>
      </c>
      <c r="M177" s="155">
        <v>114486.87</v>
      </c>
      <c r="O177" s="153">
        <f>IFERROR(__xludf.DUMMYFUNCTION("TO_DATE(INT((P177/(60*60*24))+""1/1/1970""))"),42550.0)</f>
        <v>42550</v>
      </c>
      <c r="P177" s="13">
        <v>1.4672088E9</v>
      </c>
      <c r="Q177" s="13">
        <v>26182.746</v>
      </c>
      <c r="S177" s="153">
        <f>IFERROR(__xludf.DUMMYFUNCTION("TO_DATE(INT((T177/(60*60*24))+""1/1/1970""))"),42580.0)</f>
        <v>42580</v>
      </c>
      <c r="T177" s="156">
        <v>1.4697648E9</v>
      </c>
      <c r="U177" s="156">
        <v>114781.2124</v>
      </c>
      <c r="W177" s="153">
        <f>IFERROR(__xludf.DUMMYFUNCTION("TO_DATE(INT((X177/(60*60*24))+""1/1/1970""))"),42573.0)</f>
        <v>42573</v>
      </c>
      <c r="X177" s="156">
        <v>1.469196E9</v>
      </c>
      <c r="Y177" s="156">
        <v>9863.189</v>
      </c>
      <c r="AA177" s="153">
        <f>IFERROR(__xludf.DUMMYFUNCTION("TO_DATE(INT((AB177/(60*60*24))+""1/1/1970""))"),42573.0)</f>
        <v>42573</v>
      </c>
      <c r="AB177" s="156">
        <v>1.4691492E9</v>
      </c>
      <c r="AC177" s="156">
        <v>102983.235</v>
      </c>
      <c r="AE177" s="153">
        <f>IFERROR(__xludf.DUMMYFUNCTION("TO_DATE(INT((AF177/(60*60*24))+""1/1/1970""))"),42545.0)</f>
        <v>42545</v>
      </c>
      <c r="AF177" s="156">
        <v>1.46673E9</v>
      </c>
      <c r="AG177" s="156">
        <v>102394.9405</v>
      </c>
      <c r="AH177" s="153">
        <f>IFERROR(__xludf.DUMMYFUNCTION("TO_DATE(INT((AI177/(60*60*24))+""1/1/1970""))"),43673.0)</f>
        <v>43673</v>
      </c>
      <c r="AI177" s="152">
        <v>1.5642E9</v>
      </c>
      <c r="AJ177" s="152">
        <v>104072.4876</v>
      </c>
      <c r="AK177" s="153">
        <f>IFERROR(__xludf.DUMMYFUNCTION("TO_DATE(INT((AL177/(60*60*24))+""1/1/1970""))"),43673.0)</f>
        <v>43673</v>
      </c>
      <c r="AL177" s="152">
        <v>1.5642E9</v>
      </c>
      <c r="AM177" s="152">
        <v>103217.18</v>
      </c>
      <c r="AN177" s="153">
        <f>IFERROR(__xludf.DUMMYFUNCTION("TO_DATE(INT((AO177/(60*60*24))+""1/1/1970""))"),43640.0)</f>
        <v>43640</v>
      </c>
      <c r="AO177" s="152">
        <v>1.561334449E9</v>
      </c>
      <c r="AP177" s="152">
        <v>106585.295</v>
      </c>
      <c r="AQ177" s="153">
        <f>IFERROR(__xludf.DUMMYFUNCTION("TO_DATE(INT((AR177/(60*60*24))+""1/1/1970""))"),42580.0)</f>
        <v>42580</v>
      </c>
      <c r="AR177" s="152">
        <v>1.4697648E9</v>
      </c>
      <c r="AS177" s="152">
        <v>97195.5752</v>
      </c>
      <c r="AT177" s="152">
        <v>85712.6285</v>
      </c>
      <c r="AU177" s="152">
        <f t="shared" si="1"/>
        <v>112411.07</v>
      </c>
      <c r="AV177" s="152">
        <f t="shared" si="2"/>
        <v>26355.6938</v>
      </c>
      <c r="AW177" s="152">
        <f t="shared" si="3"/>
        <v>114781.2124</v>
      </c>
      <c r="AX177" s="152">
        <f t="shared" si="4"/>
        <v>9855.9801</v>
      </c>
      <c r="AY177" s="152">
        <f t="shared" si="5"/>
        <v>102747.9243</v>
      </c>
      <c r="AZ177" s="152">
        <f t="shared" si="6"/>
        <v>104687.6298</v>
      </c>
      <c r="BA177" s="152" t="str">
        <f t="shared" si="7"/>
        <v>Column1.y</v>
      </c>
      <c r="BB177" s="152" t="str">
        <f t="shared" si="8"/>
        <v>Column1.y</v>
      </c>
      <c r="BC177" s="152" t="str">
        <f t="shared" si="9"/>
        <v>Column1.y</v>
      </c>
    </row>
    <row r="178">
      <c r="A178" s="156">
        <v>1.4625648E9</v>
      </c>
      <c r="B178" s="156">
        <v>106265.9395</v>
      </c>
      <c r="D178" s="153">
        <f>IFERROR(__xludf.DUMMYFUNCTION("TO_DATE(INT((E178/(60*60*24))+""1/1/1970""))"),42581.0)</f>
        <v>42581</v>
      </c>
      <c r="E178" s="156">
        <v>1.4698512E9</v>
      </c>
      <c r="F178" s="156">
        <v>97195.5752</v>
      </c>
      <c r="H178" s="153">
        <f>IFERROR(__xludf.DUMMYFUNCTION("TO_DATE(INT((I178/(60*60*24))+""1/1/1970""))"),42581.0)</f>
        <v>42581</v>
      </c>
      <c r="I178" s="156">
        <v>1.4698512E9</v>
      </c>
      <c r="J178" s="156">
        <v>85659.5489</v>
      </c>
      <c r="L178" s="154">
        <v>42620.0</v>
      </c>
      <c r="M178" s="155">
        <v>115194.97</v>
      </c>
      <c r="O178" s="153">
        <f>IFERROR(__xludf.DUMMYFUNCTION("TO_DATE(INT((P178/(60*60*24))+""1/1/1970""))"),42551.0)</f>
        <v>42551</v>
      </c>
      <c r="P178" s="13">
        <v>1.4672952E9</v>
      </c>
      <c r="Q178" s="13">
        <v>26099.0016</v>
      </c>
      <c r="S178" s="153">
        <f>IFERROR(__xludf.DUMMYFUNCTION("TO_DATE(INT((T178/(60*60*24))+""1/1/1970""))"),42581.0)</f>
        <v>42581</v>
      </c>
      <c r="T178" s="152">
        <v>1.4698512E9</v>
      </c>
      <c r="U178" s="152">
        <v>115054.0483</v>
      </c>
      <c r="W178" s="153">
        <f>IFERROR(__xludf.DUMMYFUNCTION("TO_DATE(INT((X178/(60*60*24))+""1/1/1970""))"),42574.0)</f>
        <v>42574</v>
      </c>
      <c r="X178" s="156">
        <v>1.469232E9</v>
      </c>
      <c r="Y178" s="156">
        <v>9881.1146</v>
      </c>
      <c r="AA178" s="153">
        <f>IFERROR(__xludf.DUMMYFUNCTION("TO_DATE(INT((AB178/(60*60*24))+""1/1/1970""))"),42575.0)</f>
        <v>42575</v>
      </c>
      <c r="AB178" s="152">
        <v>1.4693976E9</v>
      </c>
      <c r="AC178" s="152">
        <v>103448.5326</v>
      </c>
      <c r="AE178" s="153">
        <f>IFERROR(__xludf.DUMMYFUNCTION("TO_DATE(INT((AF178/(60*60*24))+""1/1/1970""))"),42546.0)</f>
        <v>42546</v>
      </c>
      <c r="AF178" s="152">
        <v>1.4668128E9</v>
      </c>
      <c r="AG178" s="152">
        <v>104448.3887</v>
      </c>
      <c r="AH178" s="153">
        <f>IFERROR(__xludf.DUMMYFUNCTION("TO_DATE(INT((AI178/(60*60*24))+""1/1/1970""))"),43675.0)</f>
        <v>43675</v>
      </c>
      <c r="AI178" s="156">
        <v>1.5644088E9</v>
      </c>
      <c r="AJ178" s="156">
        <v>104191.0219</v>
      </c>
      <c r="AK178" s="153">
        <f>IFERROR(__xludf.DUMMYFUNCTION("TO_DATE(INT((AL178/(60*60*24))+""1/1/1970""))"),43675.0)</f>
        <v>43675</v>
      </c>
      <c r="AL178" s="156">
        <v>1.5644088E9</v>
      </c>
      <c r="AM178" s="156">
        <v>103217.18</v>
      </c>
      <c r="AN178" s="153">
        <f>IFERROR(__xludf.DUMMYFUNCTION("TO_DATE(INT((AO178/(60*60*24))+""1/1/1970""))"),43641.0)</f>
        <v>43641</v>
      </c>
      <c r="AO178" s="156">
        <v>1.561431214E9</v>
      </c>
      <c r="AP178" s="156">
        <v>106479.7863</v>
      </c>
      <c r="AQ178" s="153">
        <f>IFERROR(__xludf.DUMMYFUNCTION("TO_DATE(INT((AR178/(60*60*24))+""1/1/1970""))"),42581.0)</f>
        <v>42581</v>
      </c>
      <c r="AR178" s="156">
        <v>1.4698512E9</v>
      </c>
      <c r="AS178" s="156">
        <v>97195.5752</v>
      </c>
      <c r="AT178" s="156">
        <v>85659.5489</v>
      </c>
      <c r="AU178" s="152">
        <f t="shared" si="1"/>
        <v>112411.07</v>
      </c>
      <c r="AV178" s="152">
        <f t="shared" si="2"/>
        <v>26633.5248</v>
      </c>
      <c r="AW178" s="152">
        <f t="shared" si="3"/>
        <v>115054.0483</v>
      </c>
      <c r="AX178" s="152">
        <f t="shared" si="4"/>
        <v>9785.6637</v>
      </c>
      <c r="AY178" s="152">
        <f t="shared" si="5"/>
        <v>102747.9243</v>
      </c>
      <c r="AZ178" s="152">
        <f t="shared" si="6"/>
        <v>103844.5679</v>
      </c>
      <c r="BA178" s="152" t="str">
        <f t="shared" si="7"/>
        <v>Column1.y</v>
      </c>
      <c r="BB178" s="152" t="str">
        <f t="shared" si="8"/>
        <v>Column1.y</v>
      </c>
      <c r="BC178" s="152" t="str">
        <f t="shared" si="9"/>
        <v>Column1.y</v>
      </c>
    </row>
    <row r="179">
      <c r="A179" s="152">
        <v>1.46280066E9</v>
      </c>
      <c r="B179" s="152">
        <v>106168.1294</v>
      </c>
      <c r="D179" s="153">
        <f>IFERROR(__xludf.DUMMYFUNCTION("TO_DATE(INT((E179/(60*60*24))+""1/1/1970""))"),42583.0)</f>
        <v>42583</v>
      </c>
      <c r="E179" s="152">
        <v>1.47006E9</v>
      </c>
      <c r="F179" s="152">
        <v>97195.5752</v>
      </c>
      <c r="H179" s="153">
        <f>IFERROR(__xludf.DUMMYFUNCTION("TO_DATE(INT((I179/(60*60*24))+""1/1/1970""))"),42583.0)</f>
        <v>42583</v>
      </c>
      <c r="I179" s="152">
        <v>1.47006E9</v>
      </c>
      <c r="J179" s="152">
        <v>85659.5489</v>
      </c>
      <c r="L179" s="154">
        <v>42621.0</v>
      </c>
      <c r="M179" s="155">
        <v>115262.87</v>
      </c>
      <c r="O179" s="153">
        <f>IFERROR(__xludf.DUMMYFUNCTION("TO_DATE(INT((P179/(60*60*24))+""1/1/1970""))"),42552.0)</f>
        <v>42552</v>
      </c>
      <c r="P179" s="13">
        <v>1.4673816E9</v>
      </c>
      <c r="Q179" s="13">
        <v>26018.2586</v>
      </c>
      <c r="S179" s="153">
        <f>IFERROR(__xludf.DUMMYFUNCTION("TO_DATE(INT((T179/(60*60*24))+""1/1/1970""))"),42583.0)</f>
        <v>42583</v>
      </c>
      <c r="T179" s="156">
        <v>1.470024E9</v>
      </c>
      <c r="U179" s="156">
        <v>115054.0483</v>
      </c>
      <c r="W179" s="153">
        <f>IFERROR(__xludf.DUMMYFUNCTION("TO_DATE(INT((X179/(60*60*24))+""1/1/1970""))"),42576.0)</f>
        <v>42576</v>
      </c>
      <c r="X179" s="152">
        <v>1.4694048E9</v>
      </c>
      <c r="Y179" s="152">
        <v>9884.7647</v>
      </c>
      <c r="AA179" s="153">
        <f>IFERROR(__xludf.DUMMYFUNCTION("TO_DATE(INT((AB179/(60*60*24))+""1/1/1970""))"),42576.0)</f>
        <v>42576</v>
      </c>
      <c r="AB179" s="152">
        <v>1.4694372E9</v>
      </c>
      <c r="AC179" s="152">
        <v>103266.0323</v>
      </c>
      <c r="AE179" s="153">
        <f>IFERROR(__xludf.DUMMYFUNCTION("TO_DATE(INT((AF179/(60*60*24))+""1/1/1970""))"),42547.0)</f>
        <v>42547</v>
      </c>
      <c r="AF179" s="156">
        <v>1.4669784E9</v>
      </c>
      <c r="AG179" s="156">
        <v>104448.3887</v>
      </c>
      <c r="AH179" s="153">
        <f>IFERROR(__xludf.DUMMYFUNCTION("TO_DATE(INT((AI179/(60*60*24))+""1/1/1970""))"),43676.0)</f>
        <v>43676</v>
      </c>
      <c r="AI179" s="152">
        <v>1.5644592E9</v>
      </c>
      <c r="AJ179" s="152">
        <v>104209.2613</v>
      </c>
      <c r="AK179" s="153">
        <f>IFERROR(__xludf.DUMMYFUNCTION("TO_DATE(INT((AL179/(60*60*24))+""1/1/1970""))"),43676.0)</f>
        <v>43676</v>
      </c>
      <c r="AL179" s="152">
        <v>1.5644592E9</v>
      </c>
      <c r="AM179" s="152">
        <v>103026.68</v>
      </c>
      <c r="AN179" s="153">
        <f>IFERROR(__xludf.DUMMYFUNCTION("TO_DATE(INT((AO179/(60*60*24))+""1/1/1970""))"),43642.0)</f>
        <v>43642</v>
      </c>
      <c r="AO179" s="156">
        <v>1.561511043E9</v>
      </c>
      <c r="AP179" s="156">
        <v>106476.7263</v>
      </c>
      <c r="AQ179" s="153">
        <f>IFERROR(__xludf.DUMMYFUNCTION("TO_DATE(INT((AR179/(60*60*24))+""1/1/1970""))"),42583.0)</f>
        <v>42583</v>
      </c>
      <c r="AR179" s="152">
        <v>1.47006E9</v>
      </c>
      <c r="AS179" s="152">
        <v>97195.5752</v>
      </c>
      <c r="AT179" s="152">
        <v>85659.5489</v>
      </c>
      <c r="AU179" s="152">
        <f t="shared" si="1"/>
        <v>112653.57</v>
      </c>
      <c r="AV179" s="152">
        <f t="shared" si="2"/>
        <v>26589.2643</v>
      </c>
      <c r="AW179" s="152">
        <f t="shared" si="3"/>
        <v>115054.0483</v>
      </c>
      <c r="AX179" s="152">
        <f t="shared" si="4"/>
        <v>9792.4579</v>
      </c>
      <c r="AY179" s="152">
        <f t="shared" si="5"/>
        <v>102709.8078</v>
      </c>
      <c r="AZ179" s="152">
        <f t="shared" si="6"/>
        <v>103912.7264</v>
      </c>
      <c r="BA179" s="152" t="str">
        <f t="shared" si="7"/>
        <v>Column1.y</v>
      </c>
      <c r="BB179" s="152" t="str">
        <f t="shared" si="8"/>
        <v>Column1.y</v>
      </c>
      <c r="BC179" s="152" t="str">
        <f t="shared" si="9"/>
        <v>Column1.y</v>
      </c>
    </row>
    <row r="180">
      <c r="A180" s="156">
        <v>1.462824E9</v>
      </c>
      <c r="B180" s="156">
        <v>106363.7495</v>
      </c>
      <c r="D180" s="153">
        <f>IFERROR(__xludf.DUMMYFUNCTION("TO_DATE(INT((E180/(60*60*24))+""1/1/1970""))"),42584.0)</f>
        <v>42584</v>
      </c>
      <c r="E180" s="152">
        <v>1.4701104E9</v>
      </c>
      <c r="F180" s="152">
        <v>97195.5752</v>
      </c>
      <c r="H180" s="153">
        <f>IFERROR(__xludf.DUMMYFUNCTION("TO_DATE(INT((I180/(60*60*24))+""1/1/1970""))"),42584.0)</f>
        <v>42584</v>
      </c>
      <c r="I180" s="152">
        <v>1.4701104E9</v>
      </c>
      <c r="J180" s="152">
        <v>85785.4179</v>
      </c>
      <c r="L180" s="154">
        <v>42622.0</v>
      </c>
      <c r="M180" s="155">
        <v>114593.57</v>
      </c>
      <c r="O180" s="153">
        <f>IFERROR(__xludf.DUMMYFUNCTION("TO_DATE(INT((P180/(60*60*24))+""1/1/1970""))"),42553.0)</f>
        <v>42553</v>
      </c>
      <c r="P180" s="13">
        <v>1.4674176E9</v>
      </c>
      <c r="Q180" s="13">
        <v>26187.266</v>
      </c>
      <c r="S180" s="153">
        <f>IFERROR(__xludf.DUMMYFUNCTION("TO_DATE(INT((T180/(60*60*24))+""1/1/1970""))"),42584.0)</f>
        <v>42584</v>
      </c>
      <c r="T180" s="152">
        <v>1.4701104E9</v>
      </c>
      <c r="U180" s="152">
        <v>114801.8078</v>
      </c>
      <c r="W180" s="153">
        <f>IFERROR(__xludf.DUMMYFUNCTION("TO_DATE(INT((X180/(60*60*24))+""1/1/1970""))"),42577.0)</f>
        <v>42577</v>
      </c>
      <c r="X180" s="156">
        <v>1.4695416E9</v>
      </c>
      <c r="Y180" s="156">
        <v>9881.2929</v>
      </c>
      <c r="AA180" s="153">
        <f>IFERROR(__xludf.DUMMYFUNCTION("TO_DATE(INT((AB180/(60*60*24))+""1/1/1970""))"),42577.0)</f>
        <v>42577</v>
      </c>
      <c r="AB180" s="156">
        <v>1.4695164E9</v>
      </c>
      <c r="AC180" s="156">
        <v>103444.8799</v>
      </c>
      <c r="AE180" s="153">
        <f>IFERROR(__xludf.DUMMYFUNCTION("TO_DATE(INT((AF180/(60*60*24))+""1/1/1970""))"),42548.0)</f>
        <v>42548</v>
      </c>
      <c r="AF180" s="156">
        <v>1.467018E9</v>
      </c>
      <c r="AG180" s="156">
        <v>105079.1984</v>
      </c>
      <c r="AH180" s="153">
        <f>IFERROR(__xludf.DUMMYFUNCTION("TO_DATE(INT((AI180/(60*60*24))+""1/1/1970""))"),43677.0)</f>
        <v>43677</v>
      </c>
      <c r="AI180" s="152">
        <v>1.5645456E9</v>
      </c>
      <c r="AJ180" s="152">
        <v>104354.8267</v>
      </c>
      <c r="AK180" s="153">
        <f>IFERROR(__xludf.DUMMYFUNCTION("TO_DATE(INT((AL180/(60*60*24))+""1/1/1970""))"),43677.0)</f>
        <v>43677</v>
      </c>
      <c r="AL180" s="152">
        <v>1.5645456E9</v>
      </c>
      <c r="AM180" s="152">
        <v>103081.68</v>
      </c>
      <c r="AN180" s="153">
        <f>IFERROR(__xludf.DUMMYFUNCTION("TO_DATE(INT((AO180/(60*60*24))+""1/1/1970""))"),43643.0)</f>
        <v>43643</v>
      </c>
      <c r="AO180" s="152">
        <v>1.561606594E9</v>
      </c>
      <c r="AP180" s="152">
        <v>106324.8441</v>
      </c>
      <c r="AQ180" s="153">
        <f>IFERROR(__xludf.DUMMYFUNCTION("TO_DATE(INT((AR180/(60*60*24))+""1/1/1970""))"),42584.0)</f>
        <v>42584</v>
      </c>
      <c r="AR180" s="152">
        <v>1.4701104E9</v>
      </c>
      <c r="AS180" s="152">
        <v>97195.5752</v>
      </c>
      <c r="AT180" s="152">
        <v>85785.4179</v>
      </c>
      <c r="AU180" s="152">
        <f t="shared" si="1"/>
        <v>113245.27</v>
      </c>
      <c r="AV180" s="152">
        <f t="shared" si="2"/>
        <v>26607.2003</v>
      </c>
      <c r="AW180" s="152">
        <f t="shared" si="3"/>
        <v>114801.8078</v>
      </c>
      <c r="AX180" s="152">
        <f t="shared" si="4"/>
        <v>9808.1018</v>
      </c>
      <c r="AY180" s="152">
        <f t="shared" si="5"/>
        <v>102703.6689</v>
      </c>
      <c r="AZ180" s="152">
        <f t="shared" si="6"/>
        <v>103912.269</v>
      </c>
      <c r="BA180" s="152" t="str">
        <f t="shared" si="7"/>
        <v>Column1.y</v>
      </c>
      <c r="BB180" s="152" t="str">
        <f t="shared" si="8"/>
        <v>Column1.y</v>
      </c>
      <c r="BC180" s="152" t="str">
        <f t="shared" si="9"/>
        <v>Column1.y</v>
      </c>
    </row>
    <row r="181">
      <c r="A181" s="152">
        <v>1.46288706E9</v>
      </c>
      <c r="B181" s="152">
        <v>106801.3207</v>
      </c>
      <c r="D181" s="153">
        <f>IFERROR(__xludf.DUMMYFUNCTION("TO_DATE(INT((E181/(60*60*24))+""1/1/1970""))"),42585.0)</f>
        <v>42585</v>
      </c>
      <c r="E181" s="156">
        <v>1.4701968E9</v>
      </c>
      <c r="F181" s="156">
        <v>97195.5752</v>
      </c>
      <c r="H181" s="153">
        <f>IFERROR(__xludf.DUMMYFUNCTION("TO_DATE(INT((I181/(60*60*24))+""1/1/1970""))"),42585.0)</f>
        <v>42585</v>
      </c>
      <c r="I181" s="156">
        <v>1.4701968E9</v>
      </c>
      <c r="J181" s="156">
        <v>86269.1499</v>
      </c>
      <c r="L181" s="154">
        <v>42625.0</v>
      </c>
      <c r="M181" s="155">
        <v>111732.07</v>
      </c>
      <c r="O181" s="153">
        <f>IFERROR(__xludf.DUMMYFUNCTION("TO_DATE(INT((P181/(60*60*24))+""1/1/1970""))"),42554.0)</f>
        <v>42554</v>
      </c>
      <c r="P181" s="13">
        <v>1.467504E9</v>
      </c>
      <c r="Q181" s="13">
        <v>26187.266</v>
      </c>
      <c r="S181" s="153">
        <f>IFERROR(__xludf.DUMMYFUNCTION("TO_DATE(INT((T181/(60*60*24))+""1/1/1970""))"),42585.0)</f>
        <v>42585</v>
      </c>
      <c r="T181" s="156">
        <v>1.4701968E9</v>
      </c>
      <c r="U181" s="156">
        <v>113383.2191</v>
      </c>
      <c r="W181" s="153">
        <f>IFERROR(__xludf.DUMMYFUNCTION("TO_DATE(INT((X181/(60*60*24))+""1/1/1970""))"),42578.0)</f>
        <v>42578</v>
      </c>
      <c r="X181" s="156">
        <v>1.469628E9</v>
      </c>
      <c r="Y181" s="156">
        <v>9879.152</v>
      </c>
      <c r="AA181" s="153">
        <f>IFERROR(__xludf.DUMMYFUNCTION("TO_DATE(INT((AB181/(60*60*24))+""1/1/1970""))"),42578.0)</f>
        <v>42578</v>
      </c>
      <c r="AB181" s="152">
        <v>1.4695956E9</v>
      </c>
      <c r="AC181" s="152">
        <v>103494.6062</v>
      </c>
      <c r="AE181" s="153">
        <f>IFERROR(__xludf.DUMMYFUNCTION("TO_DATE(INT((AF181/(60*60*24))+""1/1/1970""))"),42549.0)</f>
        <v>42549</v>
      </c>
      <c r="AF181" s="152">
        <v>1.4670972E9</v>
      </c>
      <c r="AG181" s="152">
        <v>105316.1524</v>
      </c>
      <c r="AH181" s="153">
        <f>IFERROR(__xludf.DUMMYFUNCTION("TO_DATE(INT((AI181/(60*60*24))+""1/1/1970""))"),43678.0)</f>
        <v>43678</v>
      </c>
      <c r="AI181" s="152">
        <v>1.564632E9</v>
      </c>
      <c r="AJ181" s="152">
        <v>104624.9418</v>
      </c>
      <c r="AK181" s="153">
        <f>IFERROR(__xludf.DUMMYFUNCTION("TO_DATE(INT((AL181/(60*60*24))+""1/1/1970""))"),43678.0)</f>
        <v>43678</v>
      </c>
      <c r="AL181" s="152">
        <v>1.564632E9</v>
      </c>
      <c r="AM181" s="152">
        <v>102941.18</v>
      </c>
      <c r="AN181" s="153">
        <f>IFERROR(__xludf.DUMMYFUNCTION("TO_DATE(INT((AO181/(60*60*24))+""1/1/1970""))"),43644.0)</f>
        <v>43644</v>
      </c>
      <c r="AO181" s="152">
        <v>1.561685822E9</v>
      </c>
      <c r="AP181" s="152">
        <v>106415.8349</v>
      </c>
      <c r="AQ181" s="153">
        <f>IFERROR(__xludf.DUMMYFUNCTION("TO_DATE(INT((AR181/(60*60*24))+""1/1/1970""))"),42585.0)</f>
        <v>42585</v>
      </c>
      <c r="AR181" s="156">
        <v>1.4701968E9</v>
      </c>
      <c r="AS181" s="156">
        <v>97195.5752</v>
      </c>
      <c r="AT181" s="156">
        <v>86269.1499</v>
      </c>
      <c r="AU181" s="152">
        <f t="shared" si="1"/>
        <v>112391.67</v>
      </c>
      <c r="AV181" s="152">
        <f t="shared" si="2"/>
        <v>26796.4149</v>
      </c>
      <c r="AW181" s="152">
        <f t="shared" si="3"/>
        <v>113383.2191</v>
      </c>
      <c r="AX181" s="152">
        <f t="shared" si="4"/>
        <v>9781.9111</v>
      </c>
      <c r="AY181" s="152">
        <f t="shared" si="5"/>
        <v>102753.4429</v>
      </c>
      <c r="AZ181" s="152">
        <f t="shared" si="6"/>
        <v>103448.4248</v>
      </c>
      <c r="BA181" s="152" t="str">
        <f t="shared" si="7"/>
        <v>Column1.y</v>
      </c>
      <c r="BB181" s="152" t="str">
        <f t="shared" si="8"/>
        <v>Column1.y</v>
      </c>
      <c r="BC181" s="152" t="str">
        <f t="shared" si="9"/>
        <v>Column1.y</v>
      </c>
    </row>
    <row r="182">
      <c r="A182" s="156">
        <v>1.4629104E9</v>
      </c>
      <c r="B182" s="156">
        <v>107686.7588</v>
      </c>
      <c r="D182" s="153">
        <f>IFERROR(__xludf.DUMMYFUNCTION("TO_DATE(INT((E182/(60*60*24))+""1/1/1970""))"),42586.0)</f>
        <v>42586</v>
      </c>
      <c r="E182" s="152">
        <v>1.4702832E9</v>
      </c>
      <c r="F182" s="152">
        <v>97195.5752</v>
      </c>
      <c r="H182" s="153">
        <f>IFERROR(__xludf.DUMMYFUNCTION("TO_DATE(INT((I182/(60*60*24))+""1/1/1970""))"),42586.0)</f>
        <v>42586</v>
      </c>
      <c r="I182" s="152">
        <v>1.4702832E9</v>
      </c>
      <c r="J182" s="152">
        <v>86381.1215</v>
      </c>
      <c r="L182" s="154">
        <v>42626.0</v>
      </c>
      <c r="M182" s="155">
        <v>113720.57</v>
      </c>
      <c r="O182" s="153">
        <f>IFERROR(__xludf.DUMMYFUNCTION("TO_DATE(INT((P182/(60*60*24))+""1/1/1970""))"),42555.0)</f>
        <v>42555</v>
      </c>
      <c r="P182" s="13">
        <v>1.4675904E9</v>
      </c>
      <c r="Q182" s="13">
        <v>26195.6644</v>
      </c>
      <c r="S182" s="153">
        <f>IFERROR(__xludf.DUMMYFUNCTION("TO_DATE(INT((T182/(60*60*24))+""1/1/1970""))"),42586.0)</f>
        <v>42586</v>
      </c>
      <c r="T182" s="152">
        <v>1.4702832E9</v>
      </c>
      <c r="U182" s="152">
        <v>114063.7437</v>
      </c>
      <c r="W182" s="153">
        <f>IFERROR(__xludf.DUMMYFUNCTION("TO_DATE(INT((X182/(60*60*24))+""1/1/1970""))"),42579.0)</f>
        <v>42579</v>
      </c>
      <c r="X182" s="156">
        <v>1.4697144E9</v>
      </c>
      <c r="Y182" s="156">
        <v>9856.692</v>
      </c>
      <c r="AA182" s="153">
        <f>IFERROR(__xludf.DUMMYFUNCTION("TO_DATE(INT((AB182/(60*60*24))+""1/1/1970""))"),42579.0)</f>
        <v>42579</v>
      </c>
      <c r="AB182" s="156">
        <v>1.4696748E9</v>
      </c>
      <c r="AC182" s="156">
        <v>102873.6237</v>
      </c>
      <c r="AE182" s="153">
        <f>IFERROR(__xludf.DUMMYFUNCTION("TO_DATE(INT((AF182/(60*60*24))+""1/1/1970""))"),42550.0)</f>
        <v>42550</v>
      </c>
      <c r="AF182" s="156">
        <v>1.4671764E9</v>
      </c>
      <c r="AG182" s="156">
        <v>104749.8416</v>
      </c>
      <c r="AH182" s="153">
        <f>IFERROR(__xludf.DUMMYFUNCTION("TO_DATE(INT((AI182/(60*60*24))+""1/1/1970""))"),43679.0)</f>
        <v>43679</v>
      </c>
      <c r="AI182" s="152">
        <v>1.5647184E9</v>
      </c>
      <c r="AJ182" s="152">
        <v>105742.362</v>
      </c>
      <c r="AK182" s="153">
        <f>IFERROR(__xludf.DUMMYFUNCTION("TO_DATE(INT((AL182/(60*60*24))+""1/1/1970""))"),43679.0)</f>
        <v>43679</v>
      </c>
      <c r="AL182" s="152">
        <v>1.5647184E9</v>
      </c>
      <c r="AM182" s="152">
        <v>102866.18</v>
      </c>
      <c r="AN182" s="153">
        <f>IFERROR(__xludf.DUMMYFUNCTION("TO_DATE(INT((AO182/(60*60*24))+""1/1/1970""))"),43645.0)</f>
        <v>43645</v>
      </c>
      <c r="AO182" s="156">
        <v>1.5617808E9</v>
      </c>
      <c r="AP182" s="156">
        <v>106835.7648</v>
      </c>
      <c r="AQ182" s="153">
        <f>IFERROR(__xludf.DUMMYFUNCTION("TO_DATE(INT((AR182/(60*60*24))+""1/1/1970""))"),42586.0)</f>
        <v>42586</v>
      </c>
      <c r="AR182" s="152">
        <v>1.4702832E9</v>
      </c>
      <c r="AS182" s="152">
        <v>97195.5752</v>
      </c>
      <c r="AT182" s="152">
        <v>86381.1215</v>
      </c>
      <c r="AU182" s="152">
        <f t="shared" si="1"/>
        <v>112760.27</v>
      </c>
      <c r="AV182" s="152">
        <f t="shared" si="2"/>
        <v>26850.3155</v>
      </c>
      <c r="AW182" s="152">
        <f t="shared" si="3"/>
        <v>114063.7437</v>
      </c>
      <c r="AX182" s="152">
        <f t="shared" si="4"/>
        <v>9770.6785</v>
      </c>
      <c r="AY182" s="152">
        <f t="shared" si="5"/>
        <v>102754.5925</v>
      </c>
      <c r="AZ182" s="152">
        <f t="shared" si="6"/>
        <v>104065.9688</v>
      </c>
      <c r="BA182" s="152" t="str">
        <f t="shared" si="7"/>
        <v>Column1.y</v>
      </c>
      <c r="BB182" s="152" t="str">
        <f t="shared" si="8"/>
        <v>Column1.y</v>
      </c>
      <c r="BC182" s="152" t="str">
        <f t="shared" si="9"/>
        <v>Column1.y</v>
      </c>
    </row>
    <row r="183">
      <c r="A183" s="152">
        <v>1.46297346E9</v>
      </c>
      <c r="B183" s="152">
        <v>107434.5119</v>
      </c>
      <c r="D183" s="153">
        <f>IFERROR(__xludf.DUMMYFUNCTION("TO_DATE(INT((E183/(60*60*24))+""1/1/1970""))"),42587.0)</f>
        <v>42587</v>
      </c>
      <c r="E183" s="156">
        <v>1.4703696E9</v>
      </c>
      <c r="F183" s="156">
        <v>97195.5752</v>
      </c>
      <c r="H183" s="153">
        <f>IFERROR(__xludf.DUMMYFUNCTION("TO_DATE(INT((I183/(60*60*24))+""1/1/1970""))"),42587.0)</f>
        <v>42587</v>
      </c>
      <c r="I183" s="156">
        <v>1.4703696E9</v>
      </c>
      <c r="J183" s="156">
        <v>86648.704</v>
      </c>
      <c r="L183" s="154">
        <v>42627.0</v>
      </c>
      <c r="M183" s="155">
        <v>112711.77</v>
      </c>
      <c r="O183" s="153">
        <f>IFERROR(__xludf.DUMMYFUNCTION("TO_DATE(INT((P183/(60*60*24))+""1/1/1970""))"),42556.0)</f>
        <v>42556</v>
      </c>
      <c r="P183" s="13">
        <v>1.4676768E9</v>
      </c>
      <c r="Q183" s="13">
        <v>26209.8729</v>
      </c>
      <c r="S183" s="153">
        <f>IFERROR(__xludf.DUMMYFUNCTION("TO_DATE(INT((T183/(60*60*24))+""1/1/1970""))"),42587.0)</f>
        <v>42587</v>
      </c>
      <c r="T183" s="156">
        <v>1.4703696E9</v>
      </c>
      <c r="U183" s="156">
        <v>114277.5216</v>
      </c>
      <c r="W183" s="153">
        <f>IFERROR(__xludf.DUMMYFUNCTION("TO_DATE(INT((X183/(60*60*24))+""1/1/1970""))"),42580.0)</f>
        <v>42580</v>
      </c>
      <c r="X183" s="156">
        <v>1.4698008E9</v>
      </c>
      <c r="Y183" s="156">
        <v>9855.9801</v>
      </c>
      <c r="AA183" s="153">
        <f>IFERROR(__xludf.DUMMYFUNCTION("TO_DATE(INT((AB183/(60*60*24))+""1/1/1970""))"),42580.0)</f>
        <v>42580</v>
      </c>
      <c r="AB183" s="152">
        <v>1.469754E9</v>
      </c>
      <c r="AC183" s="152">
        <v>102747.9243</v>
      </c>
      <c r="AE183" s="153">
        <f>IFERROR(__xludf.DUMMYFUNCTION("TO_DATE(INT((AF183/(60*60*24))+""1/1/1970""))"),42551.0)</f>
        <v>42551</v>
      </c>
      <c r="AF183" s="152">
        <v>1.4672556E9</v>
      </c>
      <c r="AG183" s="152">
        <v>104323.0501</v>
      </c>
      <c r="AH183" s="153">
        <f>IFERROR(__xludf.DUMMYFUNCTION("TO_DATE(INT((AI183/(60*60*24))+""1/1/1970""))"),43680.0)</f>
        <v>43680</v>
      </c>
      <c r="AI183" s="152">
        <v>1.5648048E9</v>
      </c>
      <c r="AJ183" s="152">
        <v>105896.2145</v>
      </c>
      <c r="AK183" s="153">
        <f>IFERROR(__xludf.DUMMYFUNCTION("TO_DATE(INT((AL183/(60*60*24))+""1/1/1970""))"),43680.0)</f>
        <v>43680</v>
      </c>
      <c r="AL183" s="152">
        <v>1.5648048E9</v>
      </c>
      <c r="AM183" s="152">
        <v>102680.68</v>
      </c>
      <c r="AN183" s="153">
        <f>IFERROR(__xludf.DUMMYFUNCTION("TO_DATE(INT((AO183/(60*60*24))+""1/1/1970""))"),43646.0)</f>
        <v>43646</v>
      </c>
      <c r="AO183" s="156">
        <v>1.561862302E9</v>
      </c>
      <c r="AP183" s="156">
        <v>106835.7648</v>
      </c>
      <c r="AQ183" s="153">
        <f>IFERROR(__xludf.DUMMYFUNCTION("TO_DATE(INT((AR183/(60*60*24))+""1/1/1970""))"),42587.0)</f>
        <v>42587</v>
      </c>
      <c r="AR183" s="156">
        <v>1.4703696E9</v>
      </c>
      <c r="AS183" s="156">
        <v>97195.5752</v>
      </c>
      <c r="AT183" s="156">
        <v>86648.704</v>
      </c>
      <c r="AU183" s="152">
        <f t="shared" si="1"/>
        <v>113080.37</v>
      </c>
      <c r="AV183" s="152">
        <f t="shared" si="2"/>
        <v>26861.0562</v>
      </c>
      <c r="AW183" s="152">
        <f t="shared" si="3"/>
        <v>114277.5216</v>
      </c>
      <c r="AX183" s="152">
        <f t="shared" si="4"/>
        <v>9770.2924</v>
      </c>
      <c r="AY183" s="152">
        <f t="shared" si="5"/>
        <v>102750.0568</v>
      </c>
      <c r="AZ183" s="152">
        <f t="shared" si="6"/>
        <v>104206.8604</v>
      </c>
      <c r="BA183" s="152" t="str">
        <f t="shared" si="7"/>
        <v>Column1.y</v>
      </c>
      <c r="BB183" s="152" t="str">
        <f t="shared" si="8"/>
        <v>Column1.y</v>
      </c>
      <c r="BC183" s="152" t="str">
        <f t="shared" si="9"/>
        <v>Column1.y</v>
      </c>
    </row>
    <row r="184">
      <c r="A184" s="156">
        <v>1.4629968E9</v>
      </c>
      <c r="B184" s="156">
        <v>106677.7712</v>
      </c>
      <c r="D184" s="153">
        <f>IFERROR(__xludf.DUMMYFUNCTION("TO_DATE(INT((E184/(60*60*24))+""1/1/1970""))"),42588.0)</f>
        <v>42588</v>
      </c>
      <c r="E184" s="152">
        <v>1.470456E9</v>
      </c>
      <c r="F184" s="152">
        <v>97195.5752</v>
      </c>
      <c r="H184" s="153">
        <f>IFERROR(__xludf.DUMMYFUNCTION("TO_DATE(INT((I184/(60*60*24))+""1/1/1970""))"),42588.0)</f>
        <v>42588</v>
      </c>
      <c r="I184" s="152">
        <v>1.470456E9</v>
      </c>
      <c r="J184" s="152">
        <v>86675.4144</v>
      </c>
      <c r="L184" s="154">
        <v>42628.0</v>
      </c>
      <c r="M184" s="155">
        <v>113245.27</v>
      </c>
      <c r="O184" s="153">
        <f>IFERROR(__xludf.DUMMYFUNCTION("TO_DATE(INT((P184/(60*60*24))+""1/1/1970""))"),42557.0)</f>
        <v>42557</v>
      </c>
      <c r="P184" s="13">
        <v>1.4678136E9</v>
      </c>
      <c r="Q184" s="13">
        <v>26498.6373</v>
      </c>
      <c r="S184" s="153">
        <f>IFERROR(__xludf.DUMMYFUNCTION("TO_DATE(INT((T184/(60*60*24))+""1/1/1970""))"),42588.0)</f>
        <v>42588</v>
      </c>
      <c r="T184" s="152">
        <v>1.470456E9</v>
      </c>
      <c r="U184" s="152">
        <v>116093.83</v>
      </c>
      <c r="W184" s="153">
        <f>IFERROR(__xludf.DUMMYFUNCTION("TO_DATE(INT((X184/(60*60*24))+""1/1/1970""))"),42581.0)</f>
        <v>42581</v>
      </c>
      <c r="X184" s="156">
        <v>1.4698368E9</v>
      </c>
      <c r="Y184" s="156">
        <v>9785.6637</v>
      </c>
      <c r="AA184" s="153">
        <f>IFERROR(__xludf.DUMMYFUNCTION("TO_DATE(INT((AB184/(60*60*24))+""1/1/1970""))"),42582.0)</f>
        <v>42582</v>
      </c>
      <c r="AB184" s="156">
        <v>1.4700024E9</v>
      </c>
      <c r="AC184" s="156">
        <v>102714.0152</v>
      </c>
      <c r="AE184" s="153">
        <f>IFERROR(__xludf.DUMMYFUNCTION("TO_DATE(INT((AF184/(60*60*24))+""1/1/1970""))"),42552.0)</f>
        <v>42552</v>
      </c>
      <c r="AF184" s="156">
        <v>1.4673348E9</v>
      </c>
      <c r="AG184" s="156">
        <v>104497.7922</v>
      </c>
      <c r="AH184" s="153">
        <f>IFERROR(__xludf.DUMMYFUNCTION("TO_DATE(INT((AI184/(60*60*24))+""1/1/1970""))"),43682.0)</f>
        <v>43682</v>
      </c>
      <c r="AI184" s="156">
        <v>1.5650136E9</v>
      </c>
      <c r="AJ184" s="156">
        <v>106823.828</v>
      </c>
      <c r="AK184" s="153">
        <f>IFERROR(__xludf.DUMMYFUNCTION("TO_DATE(INT((AL184/(60*60*24))+""1/1/1970""))"),43682.0)</f>
        <v>43682</v>
      </c>
      <c r="AL184" s="156">
        <v>1.5650136E9</v>
      </c>
      <c r="AM184" s="156">
        <v>102680.68</v>
      </c>
      <c r="AN184" s="153">
        <f>IFERROR(__xludf.DUMMYFUNCTION("TO_DATE(INT((AO184/(60*60*24))+""1/1/1970""))"),43647.0)</f>
        <v>43647</v>
      </c>
      <c r="AO184" s="156">
        <v>1.561943256E9</v>
      </c>
      <c r="AP184" s="156">
        <v>106835.7648</v>
      </c>
      <c r="AQ184" s="153">
        <f>IFERROR(__xludf.DUMMYFUNCTION("TO_DATE(INT((AR184/(60*60*24))+""1/1/1970""))"),42588.0)</f>
        <v>42588</v>
      </c>
      <c r="AR184" s="152">
        <v>1.470456E9</v>
      </c>
      <c r="AS184" s="152">
        <v>97195.5752</v>
      </c>
      <c r="AT184" s="152">
        <v>86675.4144</v>
      </c>
      <c r="AU184" s="152">
        <f t="shared" si="1"/>
        <v>113080.37</v>
      </c>
      <c r="AV184" s="152">
        <f t="shared" si="2"/>
        <v>26714.8549</v>
      </c>
      <c r="AW184" s="152">
        <f t="shared" si="3"/>
        <v>116093.83</v>
      </c>
      <c r="AX184" s="152">
        <f t="shared" si="4"/>
        <v>9783.4416</v>
      </c>
      <c r="AY184" s="152">
        <f t="shared" si="5"/>
        <v>102750.0568</v>
      </c>
      <c r="AZ184" s="152">
        <f t="shared" si="6"/>
        <v>104643.7156</v>
      </c>
      <c r="BA184" s="152" t="str">
        <f t="shared" si="7"/>
        <v>Column1.y</v>
      </c>
      <c r="BB184" s="152" t="str">
        <f t="shared" si="8"/>
        <v>Column1.y</v>
      </c>
      <c r="BC184" s="152" t="str">
        <f t="shared" si="9"/>
        <v>Column1.y</v>
      </c>
    </row>
    <row r="185">
      <c r="A185" s="152">
        <v>1.46305986E9</v>
      </c>
      <c r="B185" s="152">
        <v>107079.3071</v>
      </c>
      <c r="D185" s="153">
        <f>IFERROR(__xludf.DUMMYFUNCTION("TO_DATE(INT((E185/(60*60*24))+""1/1/1970""))"),42590.0)</f>
        <v>42590</v>
      </c>
      <c r="E185" s="156">
        <v>1.4706648E9</v>
      </c>
      <c r="F185" s="156">
        <v>97195.5752</v>
      </c>
      <c r="H185" s="153">
        <f>IFERROR(__xludf.DUMMYFUNCTION("TO_DATE(INT((I185/(60*60*24))+""1/1/1970""))"),42590.0)</f>
        <v>42590</v>
      </c>
      <c r="I185" s="156">
        <v>1.4706648E9</v>
      </c>
      <c r="J185" s="156">
        <v>86675.4144</v>
      </c>
      <c r="L185" s="154">
        <v>42629.0</v>
      </c>
      <c r="M185" s="155">
        <v>115272.57</v>
      </c>
      <c r="O185" s="153">
        <f>IFERROR(__xludf.DUMMYFUNCTION("TO_DATE(INT((P185/(60*60*24))+""1/1/1970""))"),42558.0)</f>
        <v>42558</v>
      </c>
      <c r="P185" s="13">
        <v>1.4679E9</v>
      </c>
      <c r="Q185" s="13">
        <v>26549.7909</v>
      </c>
      <c r="S185" s="153">
        <f>IFERROR(__xludf.DUMMYFUNCTION("TO_DATE(INT((T185/(60*60*24))+""1/1/1970""))"),42590.0)</f>
        <v>42590</v>
      </c>
      <c r="T185" s="156">
        <v>1.4706648E9</v>
      </c>
      <c r="U185" s="156">
        <v>116093.83</v>
      </c>
      <c r="W185" s="153">
        <f>IFERROR(__xludf.DUMMYFUNCTION("TO_DATE(INT((X185/(60*60*24))+""1/1/1970""))"),42583.0)</f>
        <v>42583</v>
      </c>
      <c r="X185" s="152">
        <v>1.4700096E9</v>
      </c>
      <c r="Y185" s="152">
        <v>9792.4579</v>
      </c>
      <c r="AA185" s="153">
        <f>IFERROR(__xludf.DUMMYFUNCTION("TO_DATE(INT((AB185/(60*60*24))+""1/1/1970""))"),42583.0)</f>
        <v>42583</v>
      </c>
      <c r="AB185" s="156">
        <v>1.470042E9</v>
      </c>
      <c r="AC185" s="156">
        <v>102709.8078</v>
      </c>
      <c r="AE185" s="153">
        <f>IFERROR(__xludf.DUMMYFUNCTION("TO_DATE(INT((AF185/(60*60*24))+""1/1/1970""))"),42553.0)</f>
        <v>42553</v>
      </c>
      <c r="AF185" s="152">
        <v>1.4674176E9</v>
      </c>
      <c r="AG185" s="152">
        <v>104175.7544</v>
      </c>
      <c r="AH185" s="153">
        <f>IFERROR(__xludf.DUMMYFUNCTION("TO_DATE(INT((AI185/(60*60*24))+""1/1/1970""))"),43683.0)</f>
        <v>43683</v>
      </c>
      <c r="AI185" s="152">
        <v>1.565064E9</v>
      </c>
      <c r="AJ185" s="152">
        <v>107113.9526</v>
      </c>
      <c r="AK185" s="153">
        <f>IFERROR(__xludf.DUMMYFUNCTION("TO_DATE(INT((AL185/(60*60*24))+""1/1/1970""))"),43683.0)</f>
        <v>43683</v>
      </c>
      <c r="AL185" s="152">
        <v>1.565064E9</v>
      </c>
      <c r="AM185" s="152">
        <v>102316.18</v>
      </c>
      <c r="AN185" s="153">
        <f>IFERROR(__xludf.DUMMYFUNCTION("TO_DATE(INT((AO185/(60*60*24))+""1/1/1970""))"),43648.0)</f>
        <v>43648</v>
      </c>
      <c r="AO185" s="152">
        <v>1.562039603E9</v>
      </c>
      <c r="AP185" s="152">
        <v>107520.0405</v>
      </c>
      <c r="AQ185" s="153">
        <f>IFERROR(__xludf.DUMMYFUNCTION("TO_DATE(INT((AR185/(60*60*24))+""1/1/1970""))"),42590.0)</f>
        <v>42590</v>
      </c>
      <c r="AR185" s="156">
        <v>1.4706648E9</v>
      </c>
      <c r="AS185" s="156">
        <v>97195.5752</v>
      </c>
      <c r="AT185" s="156">
        <v>86675.4144</v>
      </c>
      <c r="AU185" s="152">
        <f t="shared" si="1"/>
        <v>114157.07</v>
      </c>
      <c r="AV185" s="152">
        <f t="shared" si="2"/>
        <v>26671.3077</v>
      </c>
      <c r="AW185" s="152">
        <f t="shared" si="3"/>
        <v>116093.83</v>
      </c>
      <c r="AX185" s="152">
        <f t="shared" si="4"/>
        <v>9787.64</v>
      </c>
      <c r="AY185" s="152">
        <f t="shared" si="5"/>
        <v>102692.2537</v>
      </c>
      <c r="AZ185" s="152">
        <f t="shared" si="6"/>
        <v>104645.0879</v>
      </c>
      <c r="BA185" s="152" t="str">
        <f t="shared" si="7"/>
        <v>Column1.y</v>
      </c>
      <c r="BB185" s="152" t="str">
        <f t="shared" si="8"/>
        <v>Column1.y</v>
      </c>
      <c r="BC185" s="152" t="str">
        <f t="shared" si="9"/>
        <v>Column1.y</v>
      </c>
    </row>
    <row r="186">
      <c r="A186" s="156">
        <v>1.4630832E9</v>
      </c>
      <c r="B186" s="156">
        <v>106703.5106</v>
      </c>
      <c r="D186" s="153">
        <f>IFERROR(__xludf.DUMMYFUNCTION("TO_DATE(INT((E186/(60*60*24))+""1/1/1970""))"),42591.0)</f>
        <v>42591</v>
      </c>
      <c r="E186" s="156">
        <v>1.4707152E9</v>
      </c>
      <c r="F186" s="156">
        <v>97195.5752</v>
      </c>
      <c r="H186" s="153">
        <f>IFERROR(__xludf.DUMMYFUNCTION("TO_DATE(INT((I186/(60*60*24))+""1/1/1970""))"),42591.0)</f>
        <v>42591</v>
      </c>
      <c r="I186" s="156">
        <v>1.4707152E9</v>
      </c>
      <c r="J186" s="156">
        <v>86279.6278</v>
      </c>
      <c r="L186" s="154">
        <v>42632.0</v>
      </c>
      <c r="M186" s="155">
        <v>114933.07</v>
      </c>
      <c r="O186" s="153">
        <f>IFERROR(__xludf.DUMMYFUNCTION("TO_DATE(INT((P186/(60*60*24))+""1/1/1970""))"),42559.0)</f>
        <v>42559</v>
      </c>
      <c r="P186" s="13">
        <v>1.4679864E9</v>
      </c>
      <c r="Q186" s="13">
        <v>26597.7199</v>
      </c>
      <c r="S186" s="153">
        <f>IFERROR(__xludf.DUMMYFUNCTION("TO_DATE(INT((T186/(60*60*24))+""1/1/1970""))"),42591.0)</f>
        <v>42591</v>
      </c>
      <c r="T186" s="156">
        <v>1.4707152E9</v>
      </c>
      <c r="U186" s="156">
        <v>115984.0714</v>
      </c>
      <c r="W186" s="153">
        <f>IFERROR(__xludf.DUMMYFUNCTION("TO_DATE(INT((X186/(60*60*24))+""1/1/1970""))"),42584.0)</f>
        <v>42584</v>
      </c>
      <c r="X186" s="156">
        <v>1.4701464E9</v>
      </c>
      <c r="Y186" s="156">
        <v>9808.1018</v>
      </c>
      <c r="AA186" s="153">
        <f>IFERROR(__xludf.DUMMYFUNCTION("TO_DATE(INT((AB186/(60*60*24))+""1/1/1970""))"),42584.0)</f>
        <v>42584</v>
      </c>
      <c r="AB186" s="152">
        <v>1.4701212E9</v>
      </c>
      <c r="AC186" s="152">
        <v>102703.6689</v>
      </c>
      <c r="AE186" s="153">
        <f>IFERROR(__xludf.DUMMYFUNCTION("TO_DATE(INT((AF186/(60*60*24))+""1/1/1970""))"),42554.0)</f>
        <v>42554</v>
      </c>
      <c r="AF186" s="156">
        <v>1.4675832E9</v>
      </c>
      <c r="AG186" s="156">
        <v>104175.7544</v>
      </c>
      <c r="AH186" s="153">
        <f>IFERROR(__xludf.DUMMYFUNCTION("TO_DATE(INT((AI186/(60*60*24))+""1/1/1970""))"),43684.0)</f>
        <v>43684</v>
      </c>
      <c r="AI186" s="152">
        <v>1.5651504E9</v>
      </c>
      <c r="AJ186" s="152">
        <v>107221.9544</v>
      </c>
      <c r="AK186" s="153">
        <f>IFERROR(__xludf.DUMMYFUNCTION("TO_DATE(INT((AL186/(60*60*24))+""1/1/1970""))"),43684.0)</f>
        <v>43684</v>
      </c>
      <c r="AL186" s="152">
        <v>1.5651504E9</v>
      </c>
      <c r="AM186" s="152">
        <v>102455.18</v>
      </c>
      <c r="AN186" s="153">
        <f>IFERROR(__xludf.DUMMYFUNCTION("TO_DATE(INT((AO186/(60*60*24))+""1/1/1970""))"),43649.0)</f>
        <v>43649</v>
      </c>
      <c r="AO186" s="152">
        <v>1.56211926E9</v>
      </c>
      <c r="AP186" s="152">
        <v>107487.1405</v>
      </c>
      <c r="AQ186" s="153">
        <f>IFERROR(__xludf.DUMMYFUNCTION("TO_DATE(INT((AR186/(60*60*24))+""1/1/1970""))"),42591.0)</f>
        <v>42591</v>
      </c>
      <c r="AR186" s="156">
        <v>1.4707152E9</v>
      </c>
      <c r="AS186" s="156">
        <v>97195.5752</v>
      </c>
      <c r="AT186" s="156">
        <v>86279.6278</v>
      </c>
      <c r="AU186" s="152">
        <f t="shared" si="1"/>
        <v>114030.97</v>
      </c>
      <c r="AV186" s="152">
        <f t="shared" si="2"/>
        <v>26573.2316</v>
      </c>
      <c r="AW186" s="152">
        <f t="shared" si="3"/>
        <v>115984.0714</v>
      </c>
      <c r="AX186" s="152">
        <f t="shared" si="4"/>
        <v>9782.2554</v>
      </c>
      <c r="AY186" s="152">
        <f t="shared" si="5"/>
        <v>102684.6989</v>
      </c>
      <c r="AZ186" s="152">
        <f t="shared" si="6"/>
        <v>104664.7578</v>
      </c>
      <c r="BA186" s="152" t="str">
        <f t="shared" si="7"/>
        <v>Column1.y</v>
      </c>
      <c r="BB186" s="152" t="str">
        <f t="shared" si="8"/>
        <v>Column1.y</v>
      </c>
      <c r="BC186" s="152" t="str">
        <f t="shared" si="9"/>
        <v>Column1.y</v>
      </c>
    </row>
    <row r="187">
      <c r="A187" s="152">
        <v>1.46314626E9</v>
      </c>
      <c r="B187" s="152">
        <v>106528.4822</v>
      </c>
      <c r="D187" s="153">
        <f>IFERROR(__xludf.DUMMYFUNCTION("TO_DATE(INT((E187/(60*60*24))+""1/1/1970""))"),42592.0)</f>
        <v>42592</v>
      </c>
      <c r="E187" s="152">
        <v>1.4708016E9</v>
      </c>
      <c r="F187" s="152">
        <v>97195.5752</v>
      </c>
      <c r="H187" s="153">
        <f>IFERROR(__xludf.DUMMYFUNCTION("TO_DATE(INT((I187/(60*60*24))+""1/1/1970""))"),42592.0)</f>
        <v>42592</v>
      </c>
      <c r="I187" s="152">
        <v>1.4708016E9</v>
      </c>
      <c r="J187" s="152">
        <v>87595.7514</v>
      </c>
      <c r="L187" s="154">
        <v>42633.0</v>
      </c>
      <c r="M187" s="155">
        <v>114438.37</v>
      </c>
      <c r="O187" s="153">
        <f>IFERROR(__xludf.DUMMYFUNCTION("TO_DATE(INT((P187/(60*60*24))+""1/1/1970""))"),42560.0)</f>
        <v>42560</v>
      </c>
      <c r="P187" s="13">
        <v>1.4680224E9</v>
      </c>
      <c r="Q187" s="13">
        <v>26422.5079</v>
      </c>
      <c r="S187" s="153">
        <f>IFERROR(__xludf.DUMMYFUNCTION("TO_DATE(INT((T187/(60*60*24))+""1/1/1970""))"),42592.0)</f>
        <v>42592</v>
      </c>
      <c r="T187" s="152">
        <v>1.4708016E9</v>
      </c>
      <c r="U187" s="152">
        <v>116139.8338</v>
      </c>
      <c r="W187" s="153">
        <f>IFERROR(__xludf.DUMMYFUNCTION("TO_DATE(INT((X187/(60*60*24))+""1/1/1970""))"),42585.0)</f>
        <v>42585</v>
      </c>
      <c r="X187" s="156">
        <v>1.4702328E9</v>
      </c>
      <c r="Y187" s="156">
        <v>9781.9111</v>
      </c>
      <c r="AA187" s="153">
        <f>IFERROR(__xludf.DUMMYFUNCTION("TO_DATE(INT((AB187/(60*60*24))+""1/1/1970""))"),42585.0)</f>
        <v>42585</v>
      </c>
      <c r="AB187" s="156">
        <v>1.4702004E9</v>
      </c>
      <c r="AC187" s="156">
        <v>102753.4429</v>
      </c>
      <c r="AE187" s="153">
        <f>IFERROR(__xludf.DUMMYFUNCTION("TO_DATE(INT((AF187/(60*60*24))+""1/1/1970""))"),42555.0)</f>
        <v>42555</v>
      </c>
      <c r="AF187" s="156">
        <v>1.4676228E9</v>
      </c>
      <c r="AG187" s="156">
        <v>104271.8168</v>
      </c>
      <c r="AH187" s="153">
        <f>IFERROR(__xludf.DUMMYFUNCTION("TO_DATE(INT((AI187/(60*60*24))+""1/1/1970""))"),43685.0)</f>
        <v>43685</v>
      </c>
      <c r="AI187" s="152">
        <v>1.5652368E9</v>
      </c>
      <c r="AJ187" s="152">
        <v>107578.3966</v>
      </c>
      <c r="AK187" s="153">
        <f>IFERROR(__xludf.DUMMYFUNCTION("TO_DATE(INT((AL187/(60*60*24))+""1/1/1970""))"),43685.0)</f>
        <v>43685</v>
      </c>
      <c r="AL187" s="152">
        <v>1.5652368E9</v>
      </c>
      <c r="AM187" s="152">
        <v>102487.18</v>
      </c>
      <c r="AN187" s="153">
        <f>IFERROR(__xludf.DUMMYFUNCTION("TO_DATE(INT((AO187/(60*60*24))+""1/1/1970""))"),43650.0)</f>
        <v>43650</v>
      </c>
      <c r="AO187" s="152">
        <v>1.562210929E9</v>
      </c>
      <c r="AP187" s="152">
        <v>107487.1405</v>
      </c>
      <c r="AQ187" s="153">
        <f>IFERROR(__xludf.DUMMYFUNCTION("TO_DATE(INT((AR187/(60*60*24))+""1/1/1970""))"),42592.0)</f>
        <v>42592</v>
      </c>
      <c r="AR187" s="152">
        <v>1.4708016E9</v>
      </c>
      <c r="AS187" s="152">
        <v>97195.5752</v>
      </c>
      <c r="AT187" s="152">
        <v>87595.7514</v>
      </c>
      <c r="AU187" s="152">
        <f t="shared" si="1"/>
        <v>114292.87</v>
      </c>
      <c r="AV187" s="152">
        <f t="shared" si="2"/>
        <v>26567.7606</v>
      </c>
      <c r="AW187" s="152">
        <f t="shared" si="3"/>
        <v>116139.8338</v>
      </c>
      <c r="AX187" s="152">
        <f t="shared" si="4"/>
        <v>9781.1889</v>
      </c>
      <c r="AY187" s="152">
        <f t="shared" si="5"/>
        <v>102742.2413</v>
      </c>
      <c r="AZ187" s="152">
        <f t="shared" si="6"/>
        <v>104364.2197</v>
      </c>
      <c r="BA187" s="152" t="str">
        <f t="shared" si="7"/>
        <v>Column1.y</v>
      </c>
      <c r="BB187" s="152" t="str">
        <f t="shared" si="8"/>
        <v>Column1.y</v>
      </c>
      <c r="BC187" s="152" t="str">
        <f t="shared" si="9"/>
        <v>Column1.y</v>
      </c>
    </row>
    <row r="188">
      <c r="A188" s="156">
        <v>1.4631696E9</v>
      </c>
      <c r="B188" s="156">
        <v>105761.4456</v>
      </c>
      <c r="D188" s="153">
        <f>IFERROR(__xludf.DUMMYFUNCTION("TO_DATE(INT((E188/(60*60*24))+""1/1/1970""))"),42593.0)</f>
        <v>42593</v>
      </c>
      <c r="E188" s="156">
        <v>1.470888E9</v>
      </c>
      <c r="F188" s="156">
        <v>97195.5752</v>
      </c>
      <c r="H188" s="153">
        <f>IFERROR(__xludf.DUMMYFUNCTION("TO_DATE(INT((I188/(60*60*24))+""1/1/1970""))"),42593.0)</f>
        <v>42593</v>
      </c>
      <c r="I188" s="156">
        <v>1.470888E9</v>
      </c>
      <c r="J188" s="156">
        <v>86901.398</v>
      </c>
      <c r="L188" s="154">
        <v>42634.0</v>
      </c>
      <c r="M188" s="155">
        <v>114651.77</v>
      </c>
      <c r="O188" s="153">
        <f>IFERROR(__xludf.DUMMYFUNCTION("TO_DATE(INT((P188/(60*60*24))+""1/1/1970""))"),42561.0)</f>
        <v>42561</v>
      </c>
      <c r="P188" s="13">
        <v>1.4681088E9</v>
      </c>
      <c r="Q188" s="13">
        <v>26422.5079</v>
      </c>
      <c r="S188" s="153">
        <f>IFERROR(__xludf.DUMMYFUNCTION("TO_DATE(INT((T188/(60*60*24))+""1/1/1970""))"),42593.0)</f>
        <v>42593</v>
      </c>
      <c r="T188" s="156">
        <v>1.470888E9</v>
      </c>
      <c r="U188" s="156">
        <v>115551.2861</v>
      </c>
      <c r="W188" s="153">
        <f>IFERROR(__xludf.DUMMYFUNCTION("TO_DATE(INT((X188/(60*60*24))+""1/1/1970""))"),42586.0)</f>
        <v>42586</v>
      </c>
      <c r="X188" s="156">
        <v>1.4703192E9</v>
      </c>
      <c r="Y188" s="156">
        <v>9770.6785</v>
      </c>
      <c r="AA188" s="153">
        <f>IFERROR(__xludf.DUMMYFUNCTION("TO_DATE(INT((AB188/(60*60*24))+""1/1/1970""))"),42586.0)</f>
        <v>42586</v>
      </c>
      <c r="AB188" s="152">
        <v>1.4702796E9</v>
      </c>
      <c r="AC188" s="152">
        <v>102754.5925</v>
      </c>
      <c r="AE188" s="153">
        <f>IFERROR(__xludf.DUMMYFUNCTION("TO_DATE(INT((AF188/(60*60*24))+""1/1/1970""))"),42556.0)</f>
        <v>42556</v>
      </c>
      <c r="AF188" s="152">
        <v>1.467702E9</v>
      </c>
      <c r="AG188" s="152">
        <v>104119.4893</v>
      </c>
      <c r="AH188" s="153">
        <f>IFERROR(__xludf.DUMMYFUNCTION("TO_DATE(INT((AI188/(60*60*24))+""1/1/1970""))"),43686.0)</f>
        <v>43686</v>
      </c>
      <c r="AI188" s="152">
        <v>1.5653232E9</v>
      </c>
      <c r="AJ188" s="152">
        <v>107412.4966</v>
      </c>
      <c r="AK188" s="153">
        <f>IFERROR(__xludf.DUMMYFUNCTION("TO_DATE(INT((AL188/(60*60*24))+""1/1/1970""))"),43686.0)</f>
        <v>43686</v>
      </c>
      <c r="AL188" s="152">
        <v>1.5653232E9</v>
      </c>
      <c r="AM188" s="152">
        <v>102737.68</v>
      </c>
      <c r="AN188" s="153">
        <f>IFERROR(__xludf.DUMMYFUNCTION("TO_DATE(INT((AO188/(60*60*24))+""1/1/1970""))"),43651.0)</f>
        <v>43651</v>
      </c>
      <c r="AO188" s="152">
        <v>1.562291175E9</v>
      </c>
      <c r="AP188" s="152">
        <v>107487.1405</v>
      </c>
      <c r="AQ188" s="153">
        <f>IFERROR(__xludf.DUMMYFUNCTION("TO_DATE(INT((AR188/(60*60*24))+""1/1/1970""))"),42593.0)</f>
        <v>42593</v>
      </c>
      <c r="AR188" s="156">
        <v>1.470888E9</v>
      </c>
      <c r="AS188" s="156">
        <v>97195.5752</v>
      </c>
      <c r="AT188" s="156">
        <v>86901.398</v>
      </c>
      <c r="AU188" s="152">
        <f t="shared" si="1"/>
        <v>114001.87</v>
      </c>
      <c r="AV188" s="152">
        <f t="shared" si="2"/>
        <v>26629.9769</v>
      </c>
      <c r="AW188" s="152">
        <f t="shared" si="3"/>
        <v>115551.2861</v>
      </c>
      <c r="AX188" s="152">
        <f t="shared" si="4"/>
        <v>9775.322</v>
      </c>
      <c r="AY188" s="152">
        <f t="shared" si="5"/>
        <v>102747.4401</v>
      </c>
      <c r="AZ188" s="152">
        <f t="shared" si="6"/>
        <v>103746.6757</v>
      </c>
      <c r="BA188" s="152" t="str">
        <f t="shared" si="7"/>
        <v>Column1.y</v>
      </c>
      <c r="BB188" s="152" t="str">
        <f t="shared" si="8"/>
        <v>Column1.y</v>
      </c>
      <c r="BC188" s="152" t="str">
        <f t="shared" si="9"/>
        <v>Column1.y</v>
      </c>
    </row>
    <row r="189">
      <c r="A189" s="152">
        <v>1.46340546E9</v>
      </c>
      <c r="B189" s="152">
        <v>105890.143</v>
      </c>
      <c r="D189" s="153">
        <f>IFERROR(__xludf.DUMMYFUNCTION("TO_DATE(INT((E189/(60*60*24))+""1/1/1970""))"),42594.0)</f>
        <v>42594</v>
      </c>
      <c r="E189" s="152">
        <v>1.4709744E9</v>
      </c>
      <c r="F189" s="152">
        <v>97195.5752</v>
      </c>
      <c r="H189" s="153">
        <f>IFERROR(__xludf.DUMMYFUNCTION("TO_DATE(INT((I189/(60*60*24))+""1/1/1970""))"),42594.0)</f>
        <v>42594</v>
      </c>
      <c r="I189" s="152">
        <v>1.4709744E9</v>
      </c>
      <c r="J189" s="152">
        <v>87517.0242</v>
      </c>
      <c r="L189" s="154">
        <v>42635.0</v>
      </c>
      <c r="M189" s="155">
        <v>115767.27</v>
      </c>
      <c r="O189" s="153">
        <f>IFERROR(__xludf.DUMMYFUNCTION("TO_DATE(INT((P189/(60*60*24))+""1/1/1970""))"),42562.0)</f>
        <v>42562</v>
      </c>
      <c r="P189" s="13">
        <v>1.4681952E9</v>
      </c>
      <c r="Q189" s="13">
        <v>26414.723</v>
      </c>
      <c r="S189" s="153">
        <f>IFERROR(__xludf.DUMMYFUNCTION("TO_DATE(INT((T189/(60*60*24))+""1/1/1970""))"),42594.0)</f>
        <v>42594</v>
      </c>
      <c r="T189" s="152">
        <v>1.4709744E9</v>
      </c>
      <c r="U189" s="152">
        <v>116653.1204</v>
      </c>
      <c r="W189" s="153">
        <f>IFERROR(__xludf.DUMMYFUNCTION("TO_DATE(INT((X189/(60*60*24))+""1/1/1970""))"),42587.0)</f>
        <v>42587</v>
      </c>
      <c r="X189" s="156">
        <v>1.4704056E9</v>
      </c>
      <c r="Y189" s="156">
        <v>9770.2924</v>
      </c>
      <c r="AA189" s="153">
        <f>IFERROR(__xludf.DUMMYFUNCTION("TO_DATE(INT((AB189/(60*60*24))+""1/1/1970""))"),42587.0)</f>
        <v>42587</v>
      </c>
      <c r="AB189" s="156">
        <v>1.4703588E9</v>
      </c>
      <c r="AC189" s="156">
        <v>102750.0568</v>
      </c>
      <c r="AE189" s="153">
        <f>IFERROR(__xludf.DUMMYFUNCTION("TO_DATE(INT((AF189/(60*60*24))+""1/1/1970""))"),42557.0)</f>
        <v>42557</v>
      </c>
      <c r="AF189" s="156">
        <v>1.4677812E9</v>
      </c>
      <c r="AG189" s="156">
        <v>104856.8826</v>
      </c>
      <c r="AH189" s="153">
        <f>IFERROR(__xludf.DUMMYFUNCTION("TO_DATE(INT((AI189/(60*60*24))+""1/1/1970""))"),43687.0)</f>
        <v>43687</v>
      </c>
      <c r="AI189" s="152">
        <v>1.5654096E9</v>
      </c>
      <c r="AJ189" s="152">
        <v>107329.8506</v>
      </c>
      <c r="AK189" s="153">
        <f>IFERROR(__xludf.DUMMYFUNCTION("TO_DATE(INT((AL189/(60*60*24))+""1/1/1970""))"),43687.0)</f>
        <v>43687</v>
      </c>
      <c r="AL189" s="152">
        <v>1.5654096E9</v>
      </c>
      <c r="AM189" s="152">
        <v>102622.18</v>
      </c>
      <c r="AN189" s="153">
        <f>IFERROR(__xludf.DUMMYFUNCTION("TO_DATE(INT((AO189/(60*60*24))+""1/1/1970""))"),43652.0)</f>
        <v>43652</v>
      </c>
      <c r="AO189" s="152">
        <v>1.562371739E9</v>
      </c>
      <c r="AP189" s="152">
        <v>107800.867</v>
      </c>
      <c r="AQ189" s="153">
        <f>IFERROR(__xludf.DUMMYFUNCTION("TO_DATE(INT((AR189/(60*60*24))+""1/1/1970""))"),42594.0)</f>
        <v>42594</v>
      </c>
      <c r="AR189" s="152">
        <v>1.4709744E9</v>
      </c>
      <c r="AS189" s="152">
        <v>97195.5752</v>
      </c>
      <c r="AT189" s="152">
        <v>87517.0242</v>
      </c>
      <c r="AU189" s="152">
        <f t="shared" si="1"/>
        <v>114486.87</v>
      </c>
      <c r="AV189" s="152">
        <f t="shared" si="2"/>
        <v>26540.8276</v>
      </c>
      <c r="AW189" s="152">
        <f t="shared" si="3"/>
        <v>116653.1204</v>
      </c>
      <c r="AX189" s="152">
        <f t="shared" si="4"/>
        <v>9779.4002</v>
      </c>
      <c r="AY189" s="152">
        <f t="shared" si="5"/>
        <v>102715.9477</v>
      </c>
      <c r="AZ189" s="152">
        <f t="shared" si="6"/>
        <v>104175.7544</v>
      </c>
      <c r="BA189" s="152" t="str">
        <f t="shared" si="7"/>
        <v>Column1.y</v>
      </c>
      <c r="BB189" s="152" t="str">
        <f t="shared" si="8"/>
        <v>Column1.y</v>
      </c>
      <c r="BC189" s="152" t="str">
        <f t="shared" si="9"/>
        <v>Column1.y</v>
      </c>
    </row>
    <row r="190">
      <c r="A190" s="156">
        <v>1.4634288E9</v>
      </c>
      <c r="B190" s="156">
        <v>106837.3559</v>
      </c>
      <c r="D190" s="153">
        <f>IFERROR(__xludf.DUMMYFUNCTION("TO_DATE(INT((E190/(60*60*24))+""1/1/1970""))"),42595.0)</f>
        <v>42595</v>
      </c>
      <c r="E190" s="156">
        <v>1.4710608E9</v>
      </c>
      <c r="F190" s="156">
        <v>97195.5752</v>
      </c>
      <c r="H190" s="153">
        <f>IFERROR(__xludf.DUMMYFUNCTION("TO_DATE(INT((I190/(60*60*24))+""1/1/1970""))"),42595.0)</f>
        <v>42595</v>
      </c>
      <c r="I190" s="156">
        <v>1.4710608E9</v>
      </c>
      <c r="J190" s="156">
        <v>88114.1116</v>
      </c>
      <c r="L190" s="154">
        <v>42636.0</v>
      </c>
      <c r="M190" s="155">
        <v>116679.07</v>
      </c>
      <c r="O190" s="153">
        <f>IFERROR(__xludf.DUMMYFUNCTION("TO_DATE(INT((P190/(60*60*24))+""1/1/1970""))"),42563.0)</f>
        <v>42563</v>
      </c>
      <c r="P190" s="13">
        <v>1.468332E9</v>
      </c>
      <c r="Q190" s="13">
        <v>26198.6468</v>
      </c>
      <c r="S190" s="153">
        <f>IFERROR(__xludf.DUMMYFUNCTION("TO_DATE(INT((T190/(60*60*24))+""1/1/1970""))"),42595.0)</f>
        <v>42595</v>
      </c>
      <c r="T190" s="156">
        <v>1.4710608E9</v>
      </c>
      <c r="U190" s="156">
        <v>116420.4986</v>
      </c>
      <c r="W190" s="153">
        <f>IFERROR(__xludf.DUMMYFUNCTION("TO_DATE(INT((X190/(60*60*24))+""1/1/1970""))"),42588.0)</f>
        <v>42588</v>
      </c>
      <c r="X190" s="156">
        <v>1.4704416E9</v>
      </c>
      <c r="Y190" s="156">
        <v>9783.4416</v>
      </c>
      <c r="AA190" s="153">
        <f>IFERROR(__xludf.DUMMYFUNCTION("TO_DATE(INT((AB190/(60*60*24))+""1/1/1970""))"),42589.0)</f>
        <v>42589</v>
      </c>
      <c r="AB190" s="152">
        <v>1.4706072E9</v>
      </c>
      <c r="AC190" s="152">
        <v>102704.9957</v>
      </c>
      <c r="AE190" s="153">
        <f>IFERROR(__xludf.DUMMYFUNCTION("TO_DATE(INT((AF190/(60*60*24))+""1/1/1970""))"),42558.0)</f>
        <v>42558</v>
      </c>
      <c r="AF190" s="152">
        <v>1.4678604E9</v>
      </c>
      <c r="AG190" s="152">
        <v>104554.0573</v>
      </c>
      <c r="AH190" s="153">
        <f>IFERROR(__xludf.DUMMYFUNCTION("TO_DATE(INT((AI190/(60*60*24))+""1/1/1970""))"),43689.0)</f>
        <v>43689</v>
      </c>
      <c r="AI190" s="156">
        <v>1.5655824E9</v>
      </c>
      <c r="AJ190" s="156">
        <v>107329.8506</v>
      </c>
      <c r="AK190" s="153">
        <f>IFERROR(__xludf.DUMMYFUNCTION("TO_DATE(INT((AL190/(60*60*24))+""1/1/1970""))"),43689.0)</f>
        <v>43689</v>
      </c>
      <c r="AL190" s="156">
        <v>1.5656184E9</v>
      </c>
      <c r="AM190" s="156">
        <v>102622.18</v>
      </c>
      <c r="AN190" s="153">
        <f>IFERROR(__xludf.DUMMYFUNCTION("TO_DATE(INT((AO190/(60*60*24))+""1/1/1970""))"),43653.0)</f>
        <v>43653</v>
      </c>
      <c r="AO190" s="156">
        <v>1.562469534E9</v>
      </c>
      <c r="AP190" s="156">
        <v>107800.867</v>
      </c>
      <c r="AQ190" s="153">
        <f>IFERROR(__xludf.DUMMYFUNCTION("TO_DATE(INT((AR190/(60*60*24))+""1/1/1970""))"),42595.0)</f>
        <v>42595</v>
      </c>
      <c r="AR190" s="156">
        <v>1.4710608E9</v>
      </c>
      <c r="AS190" s="156">
        <v>97195.5752</v>
      </c>
      <c r="AT190" s="156">
        <v>88114.1116</v>
      </c>
      <c r="AU190" s="152">
        <f t="shared" si="1"/>
        <v>114486.87</v>
      </c>
      <c r="AV190" s="152">
        <f t="shared" si="2"/>
        <v>26613.2308</v>
      </c>
      <c r="AW190" s="152">
        <f t="shared" si="3"/>
        <v>116420.4986</v>
      </c>
      <c r="AX190" s="152">
        <f t="shared" si="4"/>
        <v>9781.9318</v>
      </c>
      <c r="AY190" s="152">
        <f t="shared" si="5"/>
        <v>102715.9477</v>
      </c>
      <c r="AZ190" s="152">
        <f t="shared" si="6"/>
        <v>103958.9279</v>
      </c>
      <c r="BA190" s="152" t="str">
        <f t="shared" si="7"/>
        <v>Column1.y</v>
      </c>
      <c r="BB190" s="152" t="str">
        <f t="shared" si="8"/>
        <v>Column1.y</v>
      </c>
      <c r="BC190" s="152" t="str">
        <f t="shared" si="9"/>
        <v>Column1.y</v>
      </c>
    </row>
    <row r="191">
      <c r="A191" s="152">
        <v>1.46349186E9</v>
      </c>
      <c r="B191" s="152">
        <v>106652.0317</v>
      </c>
      <c r="D191" s="153">
        <f>IFERROR(__xludf.DUMMYFUNCTION("TO_DATE(INT((E191/(60*60*24))+""1/1/1970""))"),42597.0)</f>
        <v>42597</v>
      </c>
      <c r="E191" s="152">
        <v>1.4712696E9</v>
      </c>
      <c r="F191" s="152">
        <v>97195.5752</v>
      </c>
      <c r="H191" s="153">
        <f>IFERROR(__xludf.DUMMYFUNCTION("TO_DATE(INT((I191/(60*60*24))+""1/1/1970""))"),42597.0)</f>
        <v>42597</v>
      </c>
      <c r="I191" s="152">
        <v>1.4712696E9</v>
      </c>
      <c r="J191" s="152">
        <v>88114.1116</v>
      </c>
      <c r="L191" s="154">
        <v>42639.0</v>
      </c>
      <c r="M191" s="155">
        <v>115941.87</v>
      </c>
      <c r="O191" s="153">
        <f>IFERROR(__xludf.DUMMYFUNCTION("TO_DATE(INT((P191/(60*60*24))+""1/1/1970""))"),42564.0)</f>
        <v>42564</v>
      </c>
      <c r="P191" s="13">
        <v>1.4684184E9</v>
      </c>
      <c r="Q191" s="13">
        <v>25819.586</v>
      </c>
      <c r="S191" s="153">
        <f>IFERROR(__xludf.DUMMYFUNCTION("TO_DATE(INT((T191/(60*60*24))+""1/1/1970""))"),42597.0)</f>
        <v>42597</v>
      </c>
      <c r="T191" s="152">
        <v>1.4712696E9</v>
      </c>
      <c r="U191" s="152">
        <v>116420.4986</v>
      </c>
      <c r="W191" s="153">
        <f>IFERROR(__xludf.DUMMYFUNCTION("TO_DATE(INT((X191/(60*60*24))+""1/1/1970""))"),42590.0)</f>
        <v>42590</v>
      </c>
      <c r="X191" s="152">
        <v>1.4706144E9</v>
      </c>
      <c r="Y191" s="152">
        <v>9787.64</v>
      </c>
      <c r="AA191" s="153">
        <f>IFERROR(__xludf.DUMMYFUNCTION("TO_DATE(INT((AB191/(60*60*24))+""1/1/1970""))"),42590.0)</f>
        <v>42590</v>
      </c>
      <c r="AB191" s="152">
        <v>1.4706468E9</v>
      </c>
      <c r="AC191" s="152">
        <v>102692.2537</v>
      </c>
      <c r="AE191" s="153">
        <f>IFERROR(__xludf.DUMMYFUNCTION("TO_DATE(INT((AF191/(60*60*24))+""1/1/1970""))"),42559.0)</f>
        <v>42559</v>
      </c>
      <c r="AF191" s="156">
        <v>1.4679396E9</v>
      </c>
      <c r="AG191" s="156">
        <v>104859.1698</v>
      </c>
      <c r="AH191" s="153">
        <f>IFERROR(__xludf.DUMMYFUNCTION("TO_DATE(INT((AI191/(60*60*24))+""1/1/1970""))"),43690.0)</f>
        <v>43690</v>
      </c>
      <c r="AI191" s="156">
        <v>1.5656688E9</v>
      </c>
      <c r="AJ191" s="156">
        <v>108321.0649</v>
      </c>
      <c r="AK191" s="153">
        <f>IFERROR(__xludf.DUMMYFUNCTION("TO_DATE(INT((AL191/(60*60*24))+""1/1/1970""))"),43690.0)</f>
        <v>43690</v>
      </c>
      <c r="AL191" s="152">
        <v>1.5656688E9</v>
      </c>
      <c r="AM191" s="152">
        <v>102498.18</v>
      </c>
      <c r="AN191" s="153">
        <f>IFERROR(__xludf.DUMMYFUNCTION("TO_DATE(INT((AO191/(60*60*24))+""1/1/1970""))"),43654.0)</f>
        <v>43654</v>
      </c>
      <c r="AO191" s="156">
        <v>1.562551004E9</v>
      </c>
      <c r="AP191" s="156">
        <v>107800.867</v>
      </c>
      <c r="AQ191" s="153">
        <f>IFERROR(__xludf.DUMMYFUNCTION("TO_DATE(INT((AR191/(60*60*24))+""1/1/1970""))"),42597.0)</f>
        <v>42597</v>
      </c>
      <c r="AR191" s="152">
        <v>1.4712696E9</v>
      </c>
      <c r="AS191" s="152">
        <v>97195.5752</v>
      </c>
      <c r="AT191" s="152">
        <v>88114.1116</v>
      </c>
      <c r="AU191" s="152">
        <f t="shared" si="1"/>
        <v>114564.47</v>
      </c>
      <c r="AV191" s="152">
        <f t="shared" si="2"/>
        <v>26626.994</v>
      </c>
      <c r="AW191" s="152">
        <f t="shared" si="3"/>
        <v>116420.4986</v>
      </c>
      <c r="AX191" s="152">
        <f t="shared" si="4"/>
        <v>9780.8011</v>
      </c>
      <c r="AY191" s="152">
        <f t="shared" si="5"/>
        <v>102747.5495</v>
      </c>
      <c r="AZ191" s="152">
        <f t="shared" si="6"/>
        <v>103936.5133</v>
      </c>
      <c r="BA191" s="152" t="str">
        <f t="shared" si="7"/>
        <v>Column1.y</v>
      </c>
      <c r="BB191" s="152" t="str">
        <f t="shared" si="8"/>
        <v>Column1.y</v>
      </c>
      <c r="BC191" s="152" t="str">
        <f t="shared" si="9"/>
        <v>Column1.y</v>
      </c>
    </row>
    <row r="192">
      <c r="A192" s="156">
        <v>1.4635152E9</v>
      </c>
      <c r="B192" s="156">
        <v>105812.9246</v>
      </c>
      <c r="D192" s="153">
        <f>IFERROR(__xludf.DUMMYFUNCTION("TO_DATE(INT((E192/(60*60*24))+""1/1/1970""))"),42598.0)</f>
        <v>42598</v>
      </c>
      <c r="E192" s="152">
        <v>1.47132E9</v>
      </c>
      <c r="F192" s="152">
        <v>97195.5752</v>
      </c>
      <c r="H192" s="153">
        <f>IFERROR(__xludf.DUMMYFUNCTION("TO_DATE(INT((I192/(60*60*24))+""1/1/1970""))"),42598.0)</f>
        <v>42598</v>
      </c>
      <c r="I192" s="152">
        <v>1.47132E9</v>
      </c>
      <c r="J192" s="152">
        <v>87891.2895</v>
      </c>
      <c r="L192" s="154">
        <v>42640.0</v>
      </c>
      <c r="M192" s="155">
        <v>114981.57</v>
      </c>
      <c r="O192" s="153">
        <f>IFERROR(__xludf.DUMMYFUNCTION("TO_DATE(INT((P192/(60*60*24))+""1/1/1970""))"),42565.0)</f>
        <v>42565</v>
      </c>
      <c r="P192" s="13">
        <v>1.4685048E9</v>
      </c>
      <c r="Q192" s="13">
        <v>25965.8963</v>
      </c>
      <c r="S192" s="153">
        <f>IFERROR(__xludf.DUMMYFUNCTION("TO_DATE(INT((T192/(60*60*24))+""1/1/1970""))"),42598.0)</f>
        <v>42598</v>
      </c>
      <c r="T192" s="152">
        <v>1.47132E9</v>
      </c>
      <c r="U192" s="152">
        <v>117104.1478</v>
      </c>
      <c r="W192" s="153">
        <f>IFERROR(__xludf.DUMMYFUNCTION("TO_DATE(INT((X192/(60*60*24))+""1/1/1970""))"),42591.0)</f>
        <v>42591</v>
      </c>
      <c r="X192" s="156">
        <v>1.4707512E9</v>
      </c>
      <c r="Y192" s="156">
        <v>9782.2554</v>
      </c>
      <c r="AA192" s="153">
        <f>IFERROR(__xludf.DUMMYFUNCTION("TO_DATE(INT((AB192/(60*60*24))+""1/1/1970""))"),42591.0)</f>
        <v>42591</v>
      </c>
      <c r="AB192" s="156">
        <v>1.470726E9</v>
      </c>
      <c r="AC192" s="156">
        <v>102684.6989</v>
      </c>
      <c r="AE192" s="153">
        <f>IFERROR(__xludf.DUMMYFUNCTION("TO_DATE(INT((AF192/(60*60*24))+""1/1/1970""))"),42560.0)</f>
        <v>42560</v>
      </c>
      <c r="AF192" s="152">
        <v>1.4680224E9</v>
      </c>
      <c r="AG192" s="152">
        <v>104981.7637</v>
      </c>
      <c r="AH192" s="153">
        <f>IFERROR(__xludf.DUMMYFUNCTION("TO_DATE(INT((AI192/(60*60*24))+""1/1/1970""))"),43691.0)</f>
        <v>43691</v>
      </c>
      <c r="AI192" s="156">
        <v>1.5657552E9</v>
      </c>
      <c r="AJ192" s="156">
        <v>107872.0419</v>
      </c>
      <c r="AK192" s="153">
        <f>IFERROR(__xludf.DUMMYFUNCTION("TO_DATE(INT((AL192/(60*60*24))+""1/1/1970""))"),43691.0)</f>
        <v>43691</v>
      </c>
      <c r="AL192" s="152">
        <v>1.5657552E9</v>
      </c>
      <c r="AM192" s="152">
        <v>102652.18</v>
      </c>
      <c r="AN192" s="153">
        <f>IFERROR(__xludf.DUMMYFUNCTION("TO_DATE(INT((AO192/(60*60*24))+""1/1/1970""))"),43655.0)</f>
        <v>43655</v>
      </c>
      <c r="AO192" s="156">
        <v>1.56263094E9</v>
      </c>
      <c r="AP192" s="156">
        <v>107162.3624</v>
      </c>
      <c r="AQ192" s="153">
        <f>IFERROR(__xludf.DUMMYFUNCTION("TO_DATE(INT((AR192/(60*60*24))+""1/1/1970""))"),42598.0)</f>
        <v>42598</v>
      </c>
      <c r="AR192" s="152">
        <v>1.47132E9</v>
      </c>
      <c r="AS192" s="152">
        <v>97195.5752</v>
      </c>
      <c r="AT192" s="152">
        <v>87891.2895</v>
      </c>
      <c r="AU192" s="152">
        <f t="shared" si="1"/>
        <v>115049.47</v>
      </c>
      <c r="AV192" s="152">
        <f t="shared" si="2"/>
        <v>26546.2672</v>
      </c>
      <c r="AW192" s="152">
        <f t="shared" si="3"/>
        <v>117104.1478</v>
      </c>
      <c r="AX192" s="152">
        <f t="shared" si="4"/>
        <v>9785.558</v>
      </c>
      <c r="AY192" s="152">
        <f t="shared" si="5"/>
        <v>102059.8268</v>
      </c>
      <c r="AZ192" s="152">
        <f t="shared" si="6"/>
        <v>103776.8668</v>
      </c>
      <c r="BA192" s="152" t="str">
        <f t="shared" si="7"/>
        <v>Column1.y</v>
      </c>
      <c r="BB192" s="152" t="str">
        <f t="shared" si="8"/>
        <v>Column1.y</v>
      </c>
      <c r="BC192" s="152" t="str">
        <f t="shared" si="9"/>
        <v>Column1.y</v>
      </c>
    </row>
    <row r="193">
      <c r="A193" s="152">
        <v>1.46357826E9</v>
      </c>
      <c r="B193" s="152">
        <v>105643.044</v>
      </c>
      <c r="D193" s="153">
        <f>IFERROR(__xludf.DUMMYFUNCTION("TO_DATE(INT((E193/(60*60*24))+""1/1/1970""))"),42599.0)</f>
        <v>42599</v>
      </c>
      <c r="E193" s="156">
        <v>1.4714064E9</v>
      </c>
      <c r="F193" s="156">
        <v>97195.5752</v>
      </c>
      <c r="H193" s="153">
        <f>IFERROR(__xludf.DUMMYFUNCTION("TO_DATE(INT((I193/(60*60*24))+""1/1/1970""))"),42599.0)</f>
        <v>42599</v>
      </c>
      <c r="I193" s="156">
        <v>1.4714064E9</v>
      </c>
      <c r="J193" s="156">
        <v>87444.2009</v>
      </c>
      <c r="L193" s="154">
        <v>42641.0</v>
      </c>
      <c r="M193" s="155">
        <v>116106.77</v>
      </c>
      <c r="O193" s="153">
        <f>IFERROR(__xludf.DUMMYFUNCTION("TO_DATE(INT((P193/(60*60*24))+""1/1/1970""))"),42566.0)</f>
        <v>42566</v>
      </c>
      <c r="P193" s="13">
        <v>1.4685912E9</v>
      </c>
      <c r="Q193" s="13">
        <v>25745.1118</v>
      </c>
      <c r="S193" s="153">
        <f>IFERROR(__xludf.DUMMYFUNCTION("TO_DATE(INT((T193/(60*60*24))+""1/1/1970""))"),42599.0)</f>
        <v>42599</v>
      </c>
      <c r="T193" s="156">
        <v>1.4714064E9</v>
      </c>
      <c r="U193" s="156">
        <v>115918.1886</v>
      </c>
      <c r="W193" s="153">
        <f>IFERROR(__xludf.DUMMYFUNCTION("TO_DATE(INT((X193/(60*60*24))+""1/1/1970""))"),42592.0)</f>
        <v>42592</v>
      </c>
      <c r="X193" s="156">
        <v>1.4708376E9</v>
      </c>
      <c r="Y193" s="156">
        <v>9781.1889</v>
      </c>
      <c r="AA193" s="153">
        <f>IFERROR(__xludf.DUMMYFUNCTION("TO_DATE(INT((AB193/(60*60*24))+""1/1/1970""))"),42592.0)</f>
        <v>42592</v>
      </c>
      <c r="AB193" s="152">
        <v>1.4708052E9</v>
      </c>
      <c r="AC193" s="152">
        <v>102742.2413</v>
      </c>
      <c r="AE193" s="153">
        <f>IFERROR(__xludf.DUMMYFUNCTION("TO_DATE(INT((AF193/(60*60*24))+""1/1/1970""))"),42561.0)</f>
        <v>42561</v>
      </c>
      <c r="AF193" s="156">
        <v>1.468188E9</v>
      </c>
      <c r="AG193" s="156">
        <v>104981.7637</v>
      </c>
      <c r="AH193" s="153">
        <f>IFERROR(__xludf.DUMMYFUNCTION("TO_DATE(INT((AI193/(60*60*24))+""1/1/1970""))"),43692.0)</f>
        <v>43692</v>
      </c>
      <c r="AI193" s="156">
        <v>1.5658416E9</v>
      </c>
      <c r="AJ193" s="156">
        <v>109243.082</v>
      </c>
      <c r="AK193" s="153">
        <f>IFERROR(__xludf.DUMMYFUNCTION("TO_DATE(INT((AL193/(60*60*24))+""1/1/1970""))"),43692.0)</f>
        <v>43692</v>
      </c>
      <c r="AL193" s="152">
        <v>1.5658416E9</v>
      </c>
      <c r="AM193" s="152">
        <v>102215.18</v>
      </c>
      <c r="AN193" s="153">
        <f>IFERROR(__xludf.DUMMYFUNCTION("TO_DATE(INT((AO193/(60*60*24))+""1/1/1970""))"),43656.0)</f>
        <v>43656</v>
      </c>
      <c r="AO193" s="152">
        <v>1.562726865E9</v>
      </c>
      <c r="AP193" s="152">
        <v>107253.3624</v>
      </c>
      <c r="AQ193" s="153">
        <f>IFERROR(__xludf.DUMMYFUNCTION("TO_DATE(INT((AR193/(60*60*24))+""1/1/1970""))"),42599.0)</f>
        <v>42599</v>
      </c>
      <c r="AR193" s="156">
        <v>1.4714064E9</v>
      </c>
      <c r="AS193" s="156">
        <v>97195.5752</v>
      </c>
      <c r="AT193" s="156">
        <v>87444.2009</v>
      </c>
      <c r="AU193" s="152">
        <f t="shared" si="1"/>
        <v>114418.97</v>
      </c>
      <c r="AV193" s="152">
        <f t="shared" si="2"/>
        <v>26647.327</v>
      </c>
      <c r="AW193" s="152">
        <f t="shared" si="3"/>
        <v>115918.1886</v>
      </c>
      <c r="AX193" s="152">
        <f t="shared" si="4"/>
        <v>9785.3542</v>
      </c>
      <c r="AY193" s="152">
        <f t="shared" si="5"/>
        <v>101542.7668</v>
      </c>
      <c r="AZ193" s="152">
        <f t="shared" si="6"/>
        <v>102915.5072</v>
      </c>
      <c r="BA193" s="152" t="str">
        <f t="shared" si="7"/>
        <v>Column1.y</v>
      </c>
      <c r="BB193" s="152" t="str">
        <f t="shared" si="8"/>
        <v>Column1.y</v>
      </c>
      <c r="BC193" s="152" t="str">
        <f t="shared" si="9"/>
        <v>Column1.y</v>
      </c>
    </row>
    <row r="194">
      <c r="A194" s="156">
        <v>1.4636016E9</v>
      </c>
      <c r="B194" s="156">
        <v>105815.2425</v>
      </c>
      <c r="D194" s="153">
        <f>IFERROR(__xludf.DUMMYFUNCTION("TO_DATE(INT((E194/(60*60*24))+""1/1/1970""))"),42600.0)</f>
        <v>42600</v>
      </c>
      <c r="E194" s="152">
        <v>1.4714928E9</v>
      </c>
      <c r="F194" s="152">
        <v>97195.5752</v>
      </c>
      <c r="H194" s="153">
        <f>IFERROR(__xludf.DUMMYFUNCTION("TO_DATE(INT((I194/(60*60*24))+""1/1/1970""))"),42600.0)</f>
        <v>42600</v>
      </c>
      <c r="I194" s="152">
        <v>1.4714928E9</v>
      </c>
      <c r="J194" s="152">
        <v>87418.173</v>
      </c>
      <c r="L194" s="154">
        <v>42642.0</v>
      </c>
      <c r="M194" s="155">
        <v>116300.77</v>
      </c>
      <c r="O194" s="153">
        <f>IFERROR(__xludf.DUMMYFUNCTION("TO_DATE(INT((P194/(60*60*24))+""1/1/1970""))"),42567.0)</f>
        <v>42567</v>
      </c>
      <c r="P194" s="13">
        <v>1.4686272E9</v>
      </c>
      <c r="Q194" s="13">
        <v>26377.2612</v>
      </c>
      <c r="S194" s="153">
        <f>IFERROR(__xludf.DUMMYFUNCTION("TO_DATE(INT((T194/(60*60*24))+""1/1/1970""))"),42600.0)</f>
        <v>42600</v>
      </c>
      <c r="T194" s="152">
        <v>1.4714928E9</v>
      </c>
      <c r="U194" s="152">
        <v>116311.7717</v>
      </c>
      <c r="W194" s="153">
        <f>IFERROR(__xludf.DUMMYFUNCTION("TO_DATE(INT((X194/(60*60*24))+""1/1/1970""))"),42593.0)</f>
        <v>42593</v>
      </c>
      <c r="X194" s="156">
        <v>1.470924E9</v>
      </c>
      <c r="Y194" s="156">
        <v>9775.322</v>
      </c>
      <c r="AA194" s="153">
        <f>IFERROR(__xludf.DUMMYFUNCTION("TO_DATE(INT((AB194/(60*60*24))+""1/1/1970""))"),42593.0)</f>
        <v>42593</v>
      </c>
      <c r="AB194" s="156">
        <v>1.4708844E9</v>
      </c>
      <c r="AC194" s="156">
        <v>102747.4401</v>
      </c>
      <c r="AE194" s="153">
        <f>IFERROR(__xludf.DUMMYFUNCTION("TO_DATE(INT((AF194/(60*60*24))+""1/1/1970""))"),42562.0)</f>
        <v>42562</v>
      </c>
      <c r="AF194" s="156">
        <v>1.4682276E9</v>
      </c>
      <c r="AG194" s="156">
        <v>105038.0288</v>
      </c>
      <c r="AH194" s="153">
        <f>IFERROR(__xludf.DUMMYFUNCTION("TO_DATE(INT((AI194/(60*60*24))+""1/1/1970""))"),43693.0)</f>
        <v>43693</v>
      </c>
      <c r="AI194" s="156">
        <v>1.565928E9</v>
      </c>
      <c r="AJ194" s="156">
        <v>109606.2868</v>
      </c>
      <c r="AK194" s="153">
        <f>IFERROR(__xludf.DUMMYFUNCTION("TO_DATE(INT((AL194/(60*60*24))+""1/1/1970""))"),43693.0)</f>
        <v>43693</v>
      </c>
      <c r="AL194" s="152">
        <v>1.565928E9</v>
      </c>
      <c r="AM194" s="152">
        <v>102359.18</v>
      </c>
      <c r="AN194" s="153">
        <f>IFERROR(__xludf.DUMMYFUNCTION("TO_DATE(INT((AO194/(60*60*24))+""1/1/1970""))"),43657.0)</f>
        <v>43657</v>
      </c>
      <c r="AO194" s="152">
        <v>1.562806757E9</v>
      </c>
      <c r="AP194" s="152">
        <v>107497.7424</v>
      </c>
      <c r="AQ194" s="153">
        <f>IFERROR(__xludf.DUMMYFUNCTION("TO_DATE(INT((AR194/(60*60*24))+""1/1/1970""))"),42600.0)</f>
        <v>42600</v>
      </c>
      <c r="AR194" s="152">
        <v>1.4714928E9</v>
      </c>
      <c r="AS194" s="152">
        <v>97195.5752</v>
      </c>
      <c r="AT194" s="152">
        <v>87418.173</v>
      </c>
      <c r="AU194" s="152">
        <f t="shared" si="1"/>
        <v>114622.67</v>
      </c>
      <c r="AV194" s="152">
        <f t="shared" si="2"/>
        <v>26643.3953</v>
      </c>
      <c r="AW194" s="152">
        <f t="shared" si="3"/>
        <v>116311.7717</v>
      </c>
      <c r="AX194" s="152">
        <f t="shared" si="4"/>
        <v>9789.7744</v>
      </c>
      <c r="AY194" s="152">
        <f t="shared" si="5"/>
        <v>101353.9006</v>
      </c>
      <c r="AZ194" s="152">
        <f t="shared" si="6"/>
        <v>102705.5423</v>
      </c>
      <c r="BA194" s="152" t="str">
        <f t="shared" si="7"/>
        <v>Column1.y</v>
      </c>
      <c r="BB194" s="152" t="str">
        <f t="shared" si="8"/>
        <v>Column1.y</v>
      </c>
      <c r="BC194" s="152" t="str">
        <f t="shared" si="9"/>
        <v>Column1.y</v>
      </c>
    </row>
    <row r="195">
      <c r="A195" s="152">
        <v>1.46366466E9</v>
      </c>
      <c r="B195" s="152">
        <v>105815.2425</v>
      </c>
      <c r="D195" s="153">
        <f>IFERROR(__xludf.DUMMYFUNCTION("TO_DATE(INT((E195/(60*60*24))+""1/1/1970""))"),42601.0)</f>
        <v>42601</v>
      </c>
      <c r="E195" s="156">
        <v>1.4715792E9</v>
      </c>
      <c r="F195" s="156">
        <v>97195.5752</v>
      </c>
      <c r="H195" s="153">
        <f>IFERROR(__xludf.DUMMYFUNCTION("TO_DATE(INT((I195/(60*60*24))+""1/1/1970""))"),42601.0)</f>
        <v>42601</v>
      </c>
      <c r="I195" s="156">
        <v>1.4715792E9</v>
      </c>
      <c r="J195" s="156">
        <v>86950.3505</v>
      </c>
      <c r="L195" s="154">
        <v>42643.0</v>
      </c>
      <c r="M195" s="155">
        <v>115466.57</v>
      </c>
      <c r="O195" s="153">
        <f>IFERROR(__xludf.DUMMYFUNCTION("TO_DATE(INT((P195/(60*60*24))+""1/1/1970""))"),42568.0)</f>
        <v>42568</v>
      </c>
      <c r="P195" s="13">
        <v>1.4687136E9</v>
      </c>
      <c r="Q195" s="13">
        <v>26377.2612</v>
      </c>
      <c r="S195" s="153">
        <f>IFERROR(__xludf.DUMMYFUNCTION("TO_DATE(INT((T195/(60*60*24))+""1/1/1970""))"),42601.0)</f>
        <v>42601</v>
      </c>
      <c r="T195" s="156">
        <v>1.4715792E9</v>
      </c>
      <c r="U195" s="156">
        <v>116867.3588</v>
      </c>
      <c r="W195" s="153">
        <f>IFERROR(__xludf.DUMMYFUNCTION("TO_DATE(INT((X195/(60*60*24))+""1/1/1970""))"),42594.0)</f>
        <v>42594</v>
      </c>
      <c r="X195" s="156">
        <v>1.4710104E9</v>
      </c>
      <c r="Y195" s="156">
        <v>9779.4002</v>
      </c>
      <c r="AA195" s="153">
        <f>IFERROR(__xludf.DUMMYFUNCTION("TO_DATE(INT((AB195/(60*60*24))+""1/1/1970""))"),42594.0)</f>
        <v>42594</v>
      </c>
      <c r="AB195" s="152">
        <v>1.4709636E9</v>
      </c>
      <c r="AC195" s="152">
        <v>102715.9477</v>
      </c>
      <c r="AE195" s="153">
        <f>IFERROR(__xludf.DUMMYFUNCTION("TO_DATE(INT((AF195/(60*60*24))+""1/1/1970""))"),42563.0)</f>
        <v>42563</v>
      </c>
      <c r="AF195" s="152">
        <v>1.4683068E9</v>
      </c>
      <c r="AG195" s="152">
        <v>104921.8391</v>
      </c>
      <c r="AH195" s="153">
        <f>IFERROR(__xludf.DUMMYFUNCTION("TO_DATE(INT((AI195/(60*60*24))+""1/1/1970""))"),43694.0)</f>
        <v>43694</v>
      </c>
      <c r="AI195" s="156">
        <v>1.5660144E9</v>
      </c>
      <c r="AJ195" s="156">
        <v>109027.3497</v>
      </c>
      <c r="AK195" s="153">
        <f>IFERROR(__xludf.DUMMYFUNCTION("TO_DATE(INT((AL195/(60*60*24))+""1/1/1970""))"),43694.0)</f>
        <v>43694</v>
      </c>
      <c r="AL195" s="152">
        <v>1.5660144E9</v>
      </c>
      <c r="AM195" s="152">
        <v>102414.68</v>
      </c>
      <c r="AN195" s="153">
        <f>IFERROR(__xludf.DUMMYFUNCTION("TO_DATE(INT((AO195/(60*60*24))+""1/1/1970""))"),43658.0)</f>
        <v>43658</v>
      </c>
      <c r="AO195" s="156">
        <v>1.562903506E9</v>
      </c>
      <c r="AP195" s="156">
        <v>107600.0624</v>
      </c>
      <c r="AQ195" s="153">
        <f>IFERROR(__xludf.DUMMYFUNCTION("TO_DATE(INT((AR195/(60*60*24))+""1/1/1970""))"),42601.0)</f>
        <v>42601</v>
      </c>
      <c r="AR195" s="156">
        <v>1.4715792E9</v>
      </c>
      <c r="AS195" s="156">
        <v>97195.5752</v>
      </c>
      <c r="AT195" s="156">
        <v>86950.3505</v>
      </c>
      <c r="AU195" s="152">
        <f t="shared" si="1"/>
        <v>114651.77</v>
      </c>
      <c r="AV195" s="152">
        <f t="shared" si="2"/>
        <v>26647.8922</v>
      </c>
      <c r="AW195" s="152">
        <f t="shared" si="3"/>
        <v>116867.3588</v>
      </c>
      <c r="AX195" s="152">
        <f t="shared" si="4"/>
        <v>9798.3488</v>
      </c>
      <c r="AY195" s="152">
        <f t="shared" si="5"/>
        <v>100697.5577</v>
      </c>
      <c r="AZ195" s="152">
        <f t="shared" si="6"/>
        <v>102263.1978</v>
      </c>
      <c r="BA195" s="152" t="str">
        <f t="shared" si="7"/>
        <v>Column1.y</v>
      </c>
      <c r="BB195" s="152" t="str">
        <f t="shared" si="8"/>
        <v>Column1.y</v>
      </c>
      <c r="BC195" s="152" t="str">
        <f t="shared" si="9"/>
        <v>Column1.y</v>
      </c>
    </row>
    <row r="196">
      <c r="A196" s="156">
        <v>1.463688E9</v>
      </c>
      <c r="B196" s="156">
        <v>105815.2425</v>
      </c>
      <c r="D196" s="153">
        <f>IFERROR(__xludf.DUMMYFUNCTION("TO_DATE(INT((E196/(60*60*24))+""1/1/1970""))"),42602.0)</f>
        <v>42602</v>
      </c>
      <c r="E196" s="152">
        <v>1.4716656E9</v>
      </c>
      <c r="F196" s="152">
        <v>97195.5752</v>
      </c>
      <c r="H196" s="153">
        <f>IFERROR(__xludf.DUMMYFUNCTION("TO_DATE(INT((I196/(60*60*24))+""1/1/1970""))"),42602.0)</f>
        <v>42602</v>
      </c>
      <c r="I196" s="152">
        <v>1.4716656E9</v>
      </c>
      <c r="J196" s="152">
        <v>86617.6087</v>
      </c>
      <c r="L196" s="154">
        <v>42646.0</v>
      </c>
      <c r="M196" s="155">
        <v>116320.17</v>
      </c>
      <c r="O196" s="153">
        <f>IFERROR(__xludf.DUMMYFUNCTION("TO_DATE(INT((P196/(60*60*24))+""1/1/1970""))"),42569.0)</f>
        <v>42569</v>
      </c>
      <c r="P196" s="13">
        <v>1.4688E9</v>
      </c>
      <c r="Q196" s="13">
        <v>26080.7391</v>
      </c>
      <c r="S196" s="153">
        <f>IFERROR(__xludf.DUMMYFUNCTION("TO_DATE(INT((T196/(60*60*24))+""1/1/1970""))"),42602.0)</f>
        <v>42602</v>
      </c>
      <c r="T196" s="152">
        <v>1.4716656E9</v>
      </c>
      <c r="U196" s="152">
        <v>116522.9271</v>
      </c>
      <c r="W196" s="153">
        <f>IFERROR(__xludf.DUMMYFUNCTION("TO_DATE(INT((X196/(60*60*24))+""1/1/1970""))"),42595.0)</f>
        <v>42595</v>
      </c>
      <c r="X196" s="156">
        <v>1.4710464E9</v>
      </c>
      <c r="Y196" s="156">
        <v>9781.9318</v>
      </c>
      <c r="AA196" s="153">
        <f>IFERROR(__xludf.DUMMYFUNCTION("TO_DATE(INT((AB196/(60*60*24))+""1/1/1970""))"),42596.0)</f>
        <v>42596</v>
      </c>
      <c r="AB196" s="156">
        <v>1.471212E9</v>
      </c>
      <c r="AC196" s="156">
        <v>102724.5505</v>
      </c>
      <c r="AE196" s="153">
        <f>IFERROR(__xludf.DUMMYFUNCTION("TO_DATE(INT((AF196/(60*60*24))+""1/1/1970""))"),42564.0)</f>
        <v>42564</v>
      </c>
      <c r="AF196" s="156">
        <v>1.468386E9</v>
      </c>
      <c r="AG196" s="156">
        <v>104891.648</v>
      </c>
      <c r="AH196" s="153">
        <f>IFERROR(__xludf.DUMMYFUNCTION("TO_DATE(INT((AI196/(60*60*24))+""1/1/1970""))"),43696.0)</f>
        <v>43696</v>
      </c>
      <c r="AI196" s="152">
        <v>1.5662232E9</v>
      </c>
      <c r="AJ196" s="152">
        <v>108222.1742</v>
      </c>
      <c r="AK196" s="153">
        <f>IFERROR(__xludf.DUMMYFUNCTION("TO_DATE(INT((AL196/(60*60*24))+""1/1/1970""))"),43696.0)</f>
        <v>43696</v>
      </c>
      <c r="AL196" s="156">
        <v>1.5662232E9</v>
      </c>
      <c r="AM196" s="156">
        <v>102414.68</v>
      </c>
      <c r="AN196" s="153">
        <f>IFERROR(__xludf.DUMMYFUNCTION("TO_DATE(INT((AO196/(60*60*24))+""1/1/1970""))"),43659.0)</f>
        <v>43659</v>
      </c>
      <c r="AO196" s="156">
        <v>1.562982906E9</v>
      </c>
      <c r="AP196" s="156">
        <v>107608.6333</v>
      </c>
      <c r="AQ196" s="153">
        <f>IFERROR(__xludf.DUMMYFUNCTION("TO_DATE(INT((AR196/(60*60*24))+""1/1/1970""))"),42602.0)</f>
        <v>42602</v>
      </c>
      <c r="AR196" s="152">
        <v>1.4716656E9</v>
      </c>
      <c r="AS196" s="152">
        <v>97195.5752</v>
      </c>
      <c r="AT196" s="152">
        <v>86617.6087</v>
      </c>
      <c r="AU196" s="152">
        <f t="shared" si="1"/>
        <v>114651.77</v>
      </c>
      <c r="AV196" s="152">
        <f t="shared" si="2"/>
        <v>26640.6361</v>
      </c>
      <c r="AW196" s="152">
        <f t="shared" si="3"/>
        <v>116522.9271</v>
      </c>
      <c r="AX196" s="152">
        <f t="shared" si="4"/>
        <v>9797.2674</v>
      </c>
      <c r="AY196" s="152">
        <f t="shared" si="5"/>
        <v>100697.5577</v>
      </c>
      <c r="AZ196" s="152">
        <f t="shared" si="6"/>
        <v>102466.3012</v>
      </c>
      <c r="BA196" s="152" t="str">
        <f t="shared" si="7"/>
        <v>Column1.y</v>
      </c>
      <c r="BB196" s="152" t="str">
        <f t="shared" si="8"/>
        <v>Column1.y</v>
      </c>
      <c r="BC196" s="152" t="str">
        <f t="shared" si="9"/>
        <v>Column1.y</v>
      </c>
    </row>
    <row r="197">
      <c r="A197" s="152">
        <v>1.46375106E9</v>
      </c>
      <c r="B197" s="152">
        <v>105815.2425</v>
      </c>
      <c r="D197" s="153">
        <f>IFERROR(__xludf.DUMMYFUNCTION("TO_DATE(INT((E197/(60*60*24))+""1/1/1970""))"),42604.0)</f>
        <v>42604</v>
      </c>
      <c r="E197" s="156">
        <v>1.4718744E9</v>
      </c>
      <c r="F197" s="156">
        <v>97195.5752</v>
      </c>
      <c r="H197" s="153">
        <f>IFERROR(__xludf.DUMMYFUNCTION("TO_DATE(INT((I197/(60*60*24))+""1/1/1970""))"),42604.0)</f>
        <v>42604</v>
      </c>
      <c r="I197" s="156">
        <v>1.4718744E9</v>
      </c>
      <c r="J197" s="156">
        <v>86617.6087</v>
      </c>
      <c r="L197" s="154">
        <v>42647.0</v>
      </c>
      <c r="M197" s="155">
        <v>116155.27</v>
      </c>
      <c r="O197" s="153">
        <f>IFERROR(__xludf.DUMMYFUNCTION("TO_DATE(INT((P197/(60*60*24))+""1/1/1970""))"),42570.0)</f>
        <v>42570</v>
      </c>
      <c r="P197" s="13">
        <v>1.4689368E9</v>
      </c>
      <c r="Q197" s="13">
        <v>26040.3402</v>
      </c>
      <c r="S197" s="153">
        <f>IFERROR(__xludf.DUMMYFUNCTION("TO_DATE(INT((T197/(60*60*24))+""1/1/1970""))"),42604.0)</f>
        <v>42604</v>
      </c>
      <c r="T197" s="156">
        <v>1.4718744E9</v>
      </c>
      <c r="U197" s="156">
        <v>116522.9271</v>
      </c>
      <c r="W197" s="153">
        <f>IFERROR(__xludf.DUMMYFUNCTION("TO_DATE(INT((X197/(60*60*24))+""1/1/1970""))"),42597.0)</f>
        <v>42597</v>
      </c>
      <c r="X197" s="152">
        <v>1.4712192E9</v>
      </c>
      <c r="Y197" s="152">
        <v>9780.8011</v>
      </c>
      <c r="AA197" s="153">
        <f>IFERROR(__xludf.DUMMYFUNCTION("TO_DATE(INT((AB197/(60*60*24))+""1/1/1970""))"),42597.0)</f>
        <v>42597</v>
      </c>
      <c r="AB197" s="156">
        <v>1.4712516E9</v>
      </c>
      <c r="AC197" s="156">
        <v>102747.5495</v>
      </c>
      <c r="AE197" s="153">
        <f>IFERROR(__xludf.DUMMYFUNCTION("TO_DATE(INT((AF197/(60*60*24))+""1/1/1970""))"),42565.0)</f>
        <v>42565</v>
      </c>
      <c r="AF197" s="152">
        <v>1.4684652E9</v>
      </c>
      <c r="AG197" s="152">
        <v>104571.44</v>
      </c>
      <c r="AH197" s="153">
        <f>IFERROR(__xludf.DUMMYFUNCTION("TO_DATE(INT((AI197/(60*60*24))+""1/1/1970""))"),43697.0)</f>
        <v>43697</v>
      </c>
      <c r="AI197" s="156">
        <v>1.5662736E9</v>
      </c>
      <c r="AJ197" s="156">
        <v>108268.4841</v>
      </c>
      <c r="AK197" s="153">
        <f>IFERROR(__xludf.DUMMYFUNCTION("TO_DATE(INT((AL197/(60*60*24))+""1/1/1970""))"),43697.0)</f>
        <v>43697</v>
      </c>
      <c r="AL197" s="152">
        <v>1.5662736E9</v>
      </c>
      <c r="AM197" s="152">
        <v>102538.18</v>
      </c>
      <c r="AN197" s="153">
        <f>IFERROR(__xludf.DUMMYFUNCTION("TO_DATE(INT((AO197/(60*60*24))+""1/1/1970""))"),43660.0)</f>
        <v>43660</v>
      </c>
      <c r="AO197" s="156">
        <v>1.563079504E9</v>
      </c>
      <c r="AP197" s="156">
        <v>107608.6333</v>
      </c>
      <c r="AQ197" s="153">
        <f>IFERROR(__xludf.DUMMYFUNCTION("TO_DATE(INT((AR197/(60*60*24))+""1/1/1970""))"),42604.0)</f>
        <v>42604</v>
      </c>
      <c r="AR197" s="156">
        <v>1.4718744E9</v>
      </c>
      <c r="AS197" s="156">
        <v>97195.5752</v>
      </c>
      <c r="AT197" s="156">
        <v>86617.6087</v>
      </c>
      <c r="AU197" s="152">
        <f t="shared" si="1"/>
        <v>114622.67</v>
      </c>
      <c r="AV197" s="152">
        <f t="shared" si="2"/>
        <v>26614.8147</v>
      </c>
      <c r="AW197" s="152">
        <f t="shared" si="3"/>
        <v>116522.9271</v>
      </c>
      <c r="AX197" s="152">
        <f t="shared" si="4"/>
        <v>9798.6818</v>
      </c>
      <c r="AY197" s="152">
        <f t="shared" si="5"/>
        <v>101477.6175</v>
      </c>
      <c r="AZ197" s="152">
        <f t="shared" si="6"/>
        <v>102716.5208</v>
      </c>
      <c r="BA197" s="152" t="str">
        <f t="shared" si="7"/>
        <v>Column1.y</v>
      </c>
      <c r="BB197" s="152" t="str">
        <f t="shared" si="8"/>
        <v>Column1.y</v>
      </c>
      <c r="BC197" s="152" t="str">
        <f t="shared" si="9"/>
        <v>Column1.y</v>
      </c>
    </row>
    <row r="198">
      <c r="A198" s="156">
        <v>1.4637744E9</v>
      </c>
      <c r="B198" s="156">
        <v>105815.2425</v>
      </c>
      <c r="D198" s="153">
        <f>IFERROR(__xludf.DUMMYFUNCTION("TO_DATE(INT((E198/(60*60*24))+""1/1/1970""))"),42605.0)</f>
        <v>42605</v>
      </c>
      <c r="E198" s="156">
        <v>1.4719248E9</v>
      </c>
      <c r="F198" s="156">
        <v>97195.5752</v>
      </c>
      <c r="H198" s="153">
        <f>IFERROR(__xludf.DUMMYFUNCTION("TO_DATE(INT((I198/(60*60*24))+""1/1/1970""))"),42605.0)</f>
        <v>42605</v>
      </c>
      <c r="I198" s="156">
        <v>1.4719248E9</v>
      </c>
      <c r="J198" s="156">
        <v>86804.4121</v>
      </c>
      <c r="L198" s="154">
        <v>42648.0</v>
      </c>
      <c r="M198" s="155">
        <v>115980.67</v>
      </c>
      <c r="O198" s="153">
        <f>IFERROR(__xludf.DUMMYFUNCTION("TO_DATE(INT((P198/(60*60*24))+""1/1/1970""))"),42571.0)</f>
        <v>42571</v>
      </c>
      <c r="P198" s="13">
        <v>1.4690232E9</v>
      </c>
      <c r="Q198" s="13">
        <v>26320.4219</v>
      </c>
      <c r="S198" s="153">
        <f>IFERROR(__xludf.DUMMYFUNCTION("TO_DATE(INT((T198/(60*60*24))+""1/1/1970""))"),42605.0)</f>
        <v>42605</v>
      </c>
      <c r="T198" s="156">
        <v>1.4719248E9</v>
      </c>
      <c r="U198" s="156">
        <v>116485.8486</v>
      </c>
      <c r="W198" s="153">
        <f>IFERROR(__xludf.DUMMYFUNCTION("TO_DATE(INT((X198/(60*60*24))+""1/1/1970""))"),42598.0)</f>
        <v>42598</v>
      </c>
      <c r="X198" s="156">
        <v>1.471356E9</v>
      </c>
      <c r="Y198" s="156">
        <v>9785.558</v>
      </c>
      <c r="AA198" s="153">
        <f>IFERROR(__xludf.DUMMYFUNCTION("TO_DATE(INT((AB198/(60*60*24))+""1/1/1970""))"),42598.0)</f>
        <v>42598</v>
      </c>
      <c r="AB198" s="152">
        <v>1.4713308E9</v>
      </c>
      <c r="AC198" s="152">
        <v>102059.8268</v>
      </c>
      <c r="AE198" s="153">
        <f>IFERROR(__xludf.DUMMYFUNCTION("TO_DATE(INT((AF198/(60*60*24))+""1/1/1970""))"),42566.0)</f>
        <v>42566</v>
      </c>
      <c r="AF198" s="156">
        <v>1.4685444E9</v>
      </c>
      <c r="AG198" s="156">
        <v>104468.9735</v>
      </c>
      <c r="AH198" s="153">
        <f>IFERROR(__xludf.DUMMYFUNCTION("TO_DATE(INT((AI198/(60*60*24))+""1/1/1970""))"),43698.0)</f>
        <v>43698</v>
      </c>
      <c r="AI198" s="156">
        <v>1.56636E9</v>
      </c>
      <c r="AJ198" s="156">
        <v>108771.4738</v>
      </c>
      <c r="AK198" s="153">
        <f>IFERROR(__xludf.DUMMYFUNCTION("TO_DATE(INT((AL198/(60*60*24))+""1/1/1970""))"),43698.0)</f>
        <v>43698</v>
      </c>
      <c r="AL198" s="152">
        <v>1.56636E9</v>
      </c>
      <c r="AM198" s="152">
        <v>102420.18</v>
      </c>
      <c r="AN198" s="153">
        <f>IFERROR(__xludf.DUMMYFUNCTION("TO_DATE(INT((AO198/(60*60*24))+""1/1/1970""))"),43661.0)</f>
        <v>43661</v>
      </c>
      <c r="AO198" s="156">
        <v>1.563159505E9</v>
      </c>
      <c r="AP198" s="156">
        <v>107608.6333</v>
      </c>
      <c r="AQ198" s="153">
        <f>IFERROR(__xludf.DUMMYFUNCTION("TO_DATE(INT((AR198/(60*60*24))+""1/1/1970""))"),42605.0)</f>
        <v>42605</v>
      </c>
      <c r="AR198" s="156">
        <v>1.4719248E9</v>
      </c>
      <c r="AS198" s="156">
        <v>97195.5752</v>
      </c>
      <c r="AT198" s="156">
        <v>86804.4121</v>
      </c>
      <c r="AU198" s="152">
        <f t="shared" si="1"/>
        <v>114709.97</v>
      </c>
      <c r="AV198" s="152">
        <f t="shared" si="2"/>
        <v>26691.3312</v>
      </c>
      <c r="AW198" s="152">
        <f t="shared" si="3"/>
        <v>116485.8486</v>
      </c>
      <c r="AX198" s="152">
        <f t="shared" si="4"/>
        <v>9783.9597</v>
      </c>
      <c r="AY198" s="152">
        <f t="shared" si="5"/>
        <v>101256.1039</v>
      </c>
      <c r="AZ198" s="152">
        <f t="shared" si="6"/>
        <v>102536.2895</v>
      </c>
      <c r="BA198" s="152" t="str">
        <f t="shared" si="7"/>
        <v>Column1.y</v>
      </c>
      <c r="BB198" s="152" t="str">
        <f t="shared" si="8"/>
        <v>Column1.y</v>
      </c>
      <c r="BC198" s="152" t="str">
        <f t="shared" si="9"/>
        <v>Column1.y</v>
      </c>
    </row>
    <row r="199">
      <c r="A199" s="152">
        <v>1.46401026E9</v>
      </c>
      <c r="B199" s="152">
        <v>105815.2425</v>
      </c>
      <c r="D199" s="153">
        <f>IFERROR(__xludf.DUMMYFUNCTION("TO_DATE(INT((E199/(60*60*24))+""1/1/1970""))"),42606.0)</f>
        <v>42606</v>
      </c>
      <c r="E199" s="152">
        <v>1.4720112E9</v>
      </c>
      <c r="F199" s="152">
        <v>97195.5752</v>
      </c>
      <c r="H199" s="153">
        <f>IFERROR(__xludf.DUMMYFUNCTION("TO_DATE(INT((I199/(60*60*24))+""1/1/1970""))"),42606.0)</f>
        <v>42606</v>
      </c>
      <c r="I199" s="152">
        <v>1.4720112E9</v>
      </c>
      <c r="J199" s="152">
        <v>86903.8962</v>
      </c>
      <c r="L199" s="154">
        <v>42649.0</v>
      </c>
      <c r="M199" s="155">
        <v>116388.07</v>
      </c>
      <c r="O199" s="153">
        <f>IFERROR(__xludf.DUMMYFUNCTION("TO_DATE(INT((P199/(60*60*24))+""1/1/1970""))"),42572.0)</f>
        <v>42572</v>
      </c>
      <c r="P199" s="13">
        <v>1.4691096E9</v>
      </c>
      <c r="Q199" s="13">
        <v>26354.1118</v>
      </c>
      <c r="S199" s="153">
        <f>IFERROR(__xludf.DUMMYFUNCTION("TO_DATE(INT((T199/(60*60*24))+""1/1/1970""))"),42606.0)</f>
        <v>42606</v>
      </c>
      <c r="T199" s="152">
        <v>1.4720112E9</v>
      </c>
      <c r="U199" s="152">
        <v>116915.4862</v>
      </c>
      <c r="W199" s="153">
        <f>IFERROR(__xludf.DUMMYFUNCTION("TO_DATE(INT((X199/(60*60*24))+""1/1/1970""))"),42599.0)</f>
        <v>42599</v>
      </c>
      <c r="X199" s="156">
        <v>1.4714424E9</v>
      </c>
      <c r="Y199" s="156">
        <v>9785.3542</v>
      </c>
      <c r="AA199" s="153">
        <f>IFERROR(__xludf.DUMMYFUNCTION("TO_DATE(INT((AB199/(60*60*24))+""1/1/1970""))"),42599.0)</f>
        <v>42599</v>
      </c>
      <c r="AB199" s="156">
        <v>1.47141E9</v>
      </c>
      <c r="AC199" s="156">
        <v>101542.7668</v>
      </c>
      <c r="AE199" s="153">
        <f>IFERROR(__xludf.DUMMYFUNCTION("TO_DATE(INT((AF199/(60*60*24))+""1/1/1970""))"),42567.0)</f>
        <v>42567</v>
      </c>
      <c r="AF199" s="152">
        <v>1.4686272E9</v>
      </c>
      <c r="AG199" s="152">
        <v>105118.9957</v>
      </c>
      <c r="AH199" s="153">
        <f>IFERROR(__xludf.DUMMYFUNCTION("TO_DATE(INT((AI199/(60*60*24))+""1/1/1970""))"),43699.0)</f>
        <v>43699</v>
      </c>
      <c r="AI199" s="156">
        <v>1.5664464E9</v>
      </c>
      <c r="AJ199" s="156">
        <v>108367.1362</v>
      </c>
      <c r="AK199" s="153">
        <f>IFERROR(__xludf.DUMMYFUNCTION("TO_DATE(INT((AL199/(60*60*24))+""1/1/1970""))"),43699.0)</f>
        <v>43699</v>
      </c>
      <c r="AL199" s="152">
        <v>1.5664464E9</v>
      </c>
      <c r="AM199" s="152">
        <v>102407.18</v>
      </c>
      <c r="AN199" s="153">
        <f>IFERROR(__xludf.DUMMYFUNCTION("TO_DATE(INT((AO199/(60*60*24))+""1/1/1970""))"),43662.0)</f>
        <v>43662</v>
      </c>
      <c r="AO199" s="156">
        <v>1.563238675E9</v>
      </c>
      <c r="AP199" s="156">
        <v>107889.6855</v>
      </c>
      <c r="AQ199" s="153">
        <f>IFERROR(__xludf.DUMMYFUNCTION("TO_DATE(INT((AR199/(60*60*24))+""1/1/1970""))"),42606.0)</f>
        <v>42606</v>
      </c>
      <c r="AR199" s="152">
        <v>1.4720112E9</v>
      </c>
      <c r="AS199" s="152">
        <v>97195.5752</v>
      </c>
      <c r="AT199" s="152">
        <v>86903.8962</v>
      </c>
      <c r="AU199" s="152">
        <f t="shared" si="1"/>
        <v>114913.67</v>
      </c>
      <c r="AV199" s="152">
        <f t="shared" si="2"/>
        <v>26722.6997</v>
      </c>
      <c r="AW199" s="152">
        <f t="shared" si="3"/>
        <v>116915.4862</v>
      </c>
      <c r="AX199" s="152">
        <f t="shared" si="4"/>
        <v>9781.9303</v>
      </c>
      <c r="AY199" s="152">
        <f t="shared" si="5"/>
        <v>101576.0468</v>
      </c>
      <c r="AZ199" s="152">
        <f t="shared" si="6"/>
        <v>102680.8405</v>
      </c>
      <c r="BA199" s="152" t="str">
        <f t="shared" si="7"/>
        <v>Column1.y</v>
      </c>
      <c r="BB199" s="152" t="str">
        <f t="shared" si="8"/>
        <v>Column1.y</v>
      </c>
      <c r="BC199" s="152" t="str">
        <f t="shared" si="9"/>
        <v>Column1.y</v>
      </c>
    </row>
    <row r="200">
      <c r="A200" s="156">
        <v>1.4640336E9</v>
      </c>
      <c r="B200" s="156">
        <v>105815.2425</v>
      </c>
      <c r="D200" s="153">
        <f>IFERROR(__xludf.DUMMYFUNCTION("TO_DATE(INT((E200/(60*60*24))+""1/1/1970""))"),42607.0)</f>
        <v>42607</v>
      </c>
      <c r="E200" s="156">
        <v>1.4720976E9</v>
      </c>
      <c r="F200" s="156">
        <v>97195.5752</v>
      </c>
      <c r="H200" s="153">
        <f>IFERROR(__xludf.DUMMYFUNCTION("TO_DATE(INT((I200/(60*60*24))+""1/1/1970""))"),42607.0)</f>
        <v>42607</v>
      </c>
      <c r="I200" s="156">
        <v>1.4720976E9</v>
      </c>
      <c r="J200" s="156">
        <v>86192.0789</v>
      </c>
      <c r="L200" s="154">
        <v>42650.0</v>
      </c>
      <c r="M200" s="155">
        <v>116329.87</v>
      </c>
      <c r="O200" s="153">
        <f>IFERROR(__xludf.DUMMYFUNCTION("TO_DATE(INT((P200/(60*60*24))+""1/1/1970""))"),42573.0)</f>
        <v>42573</v>
      </c>
      <c r="P200" s="13">
        <v>1.469196E9</v>
      </c>
      <c r="Q200" s="13">
        <v>26456.1669</v>
      </c>
      <c r="S200" s="153">
        <f>IFERROR(__xludf.DUMMYFUNCTION("TO_DATE(INT((T200/(60*60*24))+""1/1/1970""))"),42607.0)</f>
        <v>42607</v>
      </c>
      <c r="T200" s="156">
        <v>1.4720976E9</v>
      </c>
      <c r="U200" s="156">
        <v>115824.6209</v>
      </c>
      <c r="W200" s="153">
        <f>IFERROR(__xludf.DUMMYFUNCTION("TO_DATE(INT((X200/(60*60*24))+""1/1/1970""))"),42600.0)</f>
        <v>42600</v>
      </c>
      <c r="X200" s="156">
        <v>1.4715288E9</v>
      </c>
      <c r="Y200" s="156">
        <v>9789.7744</v>
      </c>
      <c r="AA200" s="153">
        <f>IFERROR(__xludf.DUMMYFUNCTION("TO_DATE(INT((AB200/(60*60*24))+""1/1/1970""))"),42600.0)</f>
        <v>42600</v>
      </c>
      <c r="AB200" s="152">
        <v>1.4714892E9</v>
      </c>
      <c r="AC200" s="152">
        <v>101353.9006</v>
      </c>
      <c r="AE200" s="153">
        <f>IFERROR(__xludf.DUMMYFUNCTION("TO_DATE(INT((AF200/(60*60*24))+""1/1/1970""))"),42568.0)</f>
        <v>42568</v>
      </c>
      <c r="AF200" s="156">
        <v>1.4687928E9</v>
      </c>
      <c r="AG200" s="156">
        <v>105118.9957</v>
      </c>
      <c r="AH200" s="153">
        <f>IFERROR(__xludf.DUMMYFUNCTION("TO_DATE(INT((AI200/(60*60*24))+""1/1/1970""))"),43700.0)</f>
        <v>43700</v>
      </c>
      <c r="AI200" s="156">
        <v>1.5665328E9</v>
      </c>
      <c r="AJ200" s="156">
        <v>108100.2587</v>
      </c>
      <c r="AK200" s="153">
        <f>IFERROR(__xludf.DUMMYFUNCTION("TO_DATE(INT((AL200/(60*60*24))+""1/1/1970""))"),43700.0)</f>
        <v>43700</v>
      </c>
      <c r="AL200" s="152">
        <v>1.5665328E9</v>
      </c>
      <c r="AM200" s="152">
        <v>102404.63</v>
      </c>
      <c r="AN200" s="153">
        <f>IFERROR(__xludf.DUMMYFUNCTION("TO_DATE(INT((AO200/(60*60*24))+""1/1/1970""))"),43663.0)</f>
        <v>43663</v>
      </c>
      <c r="AO200" s="152">
        <v>1.563333619E9</v>
      </c>
      <c r="AP200" s="152">
        <v>107449.1555</v>
      </c>
      <c r="AQ200" s="153">
        <f>IFERROR(__xludf.DUMMYFUNCTION("TO_DATE(INT((AR200/(60*60*24))+""1/1/1970""))"),42607.0)</f>
        <v>42607</v>
      </c>
      <c r="AR200" s="156">
        <v>1.4720976E9</v>
      </c>
      <c r="AS200" s="156">
        <v>97195.5752</v>
      </c>
      <c r="AT200" s="156">
        <v>86192.0789</v>
      </c>
      <c r="AU200" s="152">
        <f t="shared" si="1"/>
        <v>114176.47</v>
      </c>
      <c r="AV200" s="152">
        <f t="shared" si="2"/>
        <v>26690.9202</v>
      </c>
      <c r="AW200" s="152">
        <f t="shared" si="3"/>
        <v>115824.6209</v>
      </c>
      <c r="AX200" s="152">
        <f t="shared" si="4"/>
        <v>9774.0813</v>
      </c>
      <c r="AY200" s="152">
        <f t="shared" si="5"/>
        <v>101889.8053</v>
      </c>
      <c r="AZ200" s="152">
        <f t="shared" si="6"/>
        <v>103055.4839</v>
      </c>
      <c r="BA200" s="152" t="str">
        <f t="shared" si="7"/>
        <v>Column1.y</v>
      </c>
      <c r="BB200" s="152" t="str">
        <f t="shared" si="8"/>
        <v>Column1.y</v>
      </c>
      <c r="BC200" s="152" t="str">
        <f t="shared" si="9"/>
        <v>Column1.y</v>
      </c>
    </row>
    <row r="201">
      <c r="A201" s="152">
        <v>1.46409666E9</v>
      </c>
      <c r="B201" s="152">
        <v>105815.2425</v>
      </c>
      <c r="D201" s="153">
        <f>IFERROR(__xludf.DUMMYFUNCTION("TO_DATE(INT((E201/(60*60*24))+""1/1/1970""))"),42608.0)</f>
        <v>42608</v>
      </c>
      <c r="E201" s="152">
        <v>1.472184E9</v>
      </c>
      <c r="F201" s="152">
        <v>97195.5752</v>
      </c>
      <c r="H201" s="153">
        <f>IFERROR(__xludf.DUMMYFUNCTION("TO_DATE(INT((I201/(60*60*24))+""1/1/1970""))"),42608.0)</f>
        <v>42608</v>
      </c>
      <c r="I201" s="152">
        <v>1.472184E9</v>
      </c>
      <c r="J201" s="152">
        <v>86297.4786</v>
      </c>
      <c r="L201" s="154">
        <v>42653.0</v>
      </c>
      <c r="M201" s="155">
        <v>116077.67</v>
      </c>
      <c r="O201" s="153">
        <f>IFERROR(__xludf.DUMMYFUNCTION("TO_DATE(INT((P201/(60*60*24))+""1/1/1970""))"),42574.0)</f>
        <v>42574</v>
      </c>
      <c r="P201" s="13">
        <v>1.469232E9</v>
      </c>
      <c r="Q201" s="13">
        <v>26420.0274</v>
      </c>
      <c r="S201" s="153">
        <f>IFERROR(__xludf.DUMMYFUNCTION("TO_DATE(INT((T201/(60*60*24))+""1/1/1970""))"),42608.0)</f>
        <v>42608</v>
      </c>
      <c r="T201" s="152">
        <v>1.472184E9</v>
      </c>
      <c r="U201" s="152">
        <v>115539.7997</v>
      </c>
      <c r="W201" s="153">
        <f>IFERROR(__xludf.DUMMYFUNCTION("TO_DATE(INT((X201/(60*60*24))+""1/1/1970""))"),42601.0)</f>
        <v>42601</v>
      </c>
      <c r="X201" s="156">
        <v>1.4716152E9</v>
      </c>
      <c r="Y201" s="156">
        <v>9798.3488</v>
      </c>
      <c r="AA201" s="153">
        <f>IFERROR(__xludf.DUMMYFUNCTION("TO_DATE(INT((AB201/(60*60*24))+""1/1/1970""))"),42601.0)</f>
        <v>42601</v>
      </c>
      <c r="AB201" s="156">
        <v>1.4715684E9</v>
      </c>
      <c r="AC201" s="156">
        <v>100697.5577</v>
      </c>
      <c r="AE201" s="153">
        <f>IFERROR(__xludf.DUMMYFUNCTION("TO_DATE(INT((AF201/(60*60*24))+""1/1/1970""))"),42569.0)</f>
        <v>42569</v>
      </c>
      <c r="AF201" s="156">
        <v>1.4688324E9</v>
      </c>
      <c r="AG201" s="156">
        <v>104929.6156</v>
      </c>
      <c r="AH201" s="153">
        <f>IFERROR(__xludf.DUMMYFUNCTION("TO_DATE(INT((AI201/(60*60*24))+""1/1/1970""))"),43701.0)</f>
        <v>43701</v>
      </c>
      <c r="AI201" s="156">
        <v>1.5666192E9</v>
      </c>
      <c r="AJ201" s="156">
        <v>109312.52</v>
      </c>
      <c r="AK201" s="153">
        <f>IFERROR(__xludf.DUMMYFUNCTION("TO_DATE(INT((AL201/(60*60*24))+""1/1/1970""))"),43701.0)</f>
        <v>43701</v>
      </c>
      <c r="AL201" s="152">
        <v>1.5666192E9</v>
      </c>
      <c r="AM201" s="152">
        <v>102187.93</v>
      </c>
      <c r="AN201" s="153">
        <f>IFERROR(__xludf.DUMMYFUNCTION("TO_DATE(INT((AO201/(60*60*24))+""1/1/1970""))"),43664.0)</f>
        <v>43664</v>
      </c>
      <c r="AO201" s="152">
        <v>1.56341275E9</v>
      </c>
      <c r="AP201" s="152">
        <v>106527.4204</v>
      </c>
      <c r="AQ201" s="153">
        <f>IFERROR(__xludf.DUMMYFUNCTION("TO_DATE(INT((AR201/(60*60*24))+""1/1/1970""))"),42608.0)</f>
        <v>42608</v>
      </c>
      <c r="AR201" s="152">
        <v>1.472184E9</v>
      </c>
      <c r="AS201" s="152">
        <v>97195.5752</v>
      </c>
      <c r="AT201" s="152">
        <v>86297.4786</v>
      </c>
      <c r="AU201" s="152">
        <f t="shared" si="1"/>
        <v>113992.17</v>
      </c>
      <c r="AV201" s="152">
        <f t="shared" si="2"/>
        <v>26614.5545</v>
      </c>
      <c r="AW201" s="152">
        <f t="shared" si="3"/>
        <v>115539.7997</v>
      </c>
      <c r="AX201" s="152">
        <f t="shared" si="4"/>
        <v>9778.9108</v>
      </c>
      <c r="AY201" s="152">
        <f t="shared" si="5"/>
        <v>101899.9046</v>
      </c>
      <c r="AZ201" s="152">
        <f t="shared" si="6"/>
        <v>102818.0725</v>
      </c>
      <c r="BA201" s="152" t="str">
        <f t="shared" si="7"/>
        <v>Column1.y</v>
      </c>
      <c r="BB201" s="152" t="str">
        <f t="shared" si="8"/>
        <v>Column1.y</v>
      </c>
      <c r="BC201" s="152" t="str">
        <f t="shared" si="9"/>
        <v>Column1.y</v>
      </c>
    </row>
    <row r="202">
      <c r="A202" s="156">
        <v>1.46412E9</v>
      </c>
      <c r="B202" s="156">
        <v>105815.2425</v>
      </c>
      <c r="D202" s="153">
        <f>IFERROR(__xludf.DUMMYFUNCTION("TO_DATE(INT((E202/(60*60*24))+""1/1/1970""))"),42609.0)</f>
        <v>42609</v>
      </c>
      <c r="E202" s="156">
        <v>1.4722704E9</v>
      </c>
      <c r="F202" s="156">
        <v>97195.5752</v>
      </c>
      <c r="H202" s="153">
        <f>IFERROR(__xludf.DUMMYFUNCTION("TO_DATE(INT((I202/(60*60*24))+""1/1/1970""))"),42609.0)</f>
        <v>42609</v>
      </c>
      <c r="I202" s="156">
        <v>1.4722704E9</v>
      </c>
      <c r="J202" s="156">
        <v>86306.6097</v>
      </c>
      <c r="L202" s="154">
        <v>42654.0</v>
      </c>
      <c r="M202" s="155">
        <v>116805.17</v>
      </c>
      <c r="O202" s="153">
        <f>IFERROR(__xludf.DUMMYFUNCTION("TO_DATE(INT((P202/(60*60*24))+""1/1/1970""))"),42575.0)</f>
        <v>42575</v>
      </c>
      <c r="P202" s="13">
        <v>1.4693184E9</v>
      </c>
      <c r="Q202" s="13">
        <v>26420.0274</v>
      </c>
      <c r="S202" s="153">
        <f>IFERROR(__xludf.DUMMYFUNCTION("TO_DATE(INT((T202/(60*60*24))+""1/1/1970""))"),42609.0)</f>
        <v>42609</v>
      </c>
      <c r="T202" s="156">
        <v>1.4722704E9</v>
      </c>
      <c r="U202" s="156">
        <v>115184.3684</v>
      </c>
      <c r="W202" s="153">
        <f>IFERROR(__xludf.DUMMYFUNCTION("TO_DATE(INT((X202/(60*60*24))+""1/1/1970""))"),42602.0)</f>
        <v>42602</v>
      </c>
      <c r="X202" s="156">
        <v>1.4716512E9</v>
      </c>
      <c r="Y202" s="156">
        <v>9797.2674</v>
      </c>
      <c r="AA202" s="153">
        <f>IFERROR(__xludf.DUMMYFUNCTION("TO_DATE(INT((AB202/(60*60*24))+""1/1/1970""))"),42603.0)</f>
        <v>42603</v>
      </c>
      <c r="AB202" s="152">
        <v>1.4718168E9</v>
      </c>
      <c r="AC202" s="152">
        <v>101245.26</v>
      </c>
      <c r="AE202" s="153">
        <f>IFERROR(__xludf.DUMMYFUNCTION("TO_DATE(INT((AF202/(60*60*24))+""1/1/1970""))"),42570.0)</f>
        <v>42570</v>
      </c>
      <c r="AF202" s="152">
        <v>1.4689116E9</v>
      </c>
      <c r="AG202" s="152">
        <v>104816.6279</v>
      </c>
      <c r="AH202" s="153">
        <f>IFERROR(__xludf.DUMMYFUNCTION("TO_DATE(INT((AI202/(60*60*24))+""1/1/1970""))"),43703.0)</f>
        <v>43703</v>
      </c>
      <c r="AI202" s="152">
        <v>1.566792E9</v>
      </c>
      <c r="AJ202" s="152">
        <v>109312.52</v>
      </c>
      <c r="AK202" s="153">
        <f>IFERROR(__xludf.DUMMYFUNCTION("TO_DATE(INT((AL202/(60*60*24))+""1/1/1970""))"),43703.0)</f>
        <v>43703</v>
      </c>
      <c r="AL202" s="156">
        <v>1.566828E9</v>
      </c>
      <c r="AM202" s="156">
        <v>102187.93</v>
      </c>
      <c r="AN202" s="153">
        <f>IFERROR(__xludf.DUMMYFUNCTION("TO_DATE(INT((AO202/(60*60*24))+""1/1/1970""))"),43665.0)</f>
        <v>43665</v>
      </c>
      <c r="AO202" s="156">
        <v>1.563508519E9</v>
      </c>
      <c r="AP202" s="156">
        <v>106292.9573</v>
      </c>
      <c r="AQ202" s="153">
        <f>IFERROR(__xludf.DUMMYFUNCTION("TO_DATE(INT((AR202/(60*60*24))+""1/1/1970""))"),42609.0)</f>
        <v>42609</v>
      </c>
      <c r="AR202" s="156">
        <v>1.4722704E9</v>
      </c>
      <c r="AS202" s="156">
        <v>97195.5752</v>
      </c>
      <c r="AT202" s="156">
        <v>86306.6097</v>
      </c>
      <c r="AU202" s="152">
        <f t="shared" si="1"/>
        <v>113992.17</v>
      </c>
      <c r="AV202" s="152">
        <f t="shared" si="2"/>
        <v>26513.9045</v>
      </c>
      <c r="AW202" s="152">
        <f t="shared" si="3"/>
        <v>115184.3684</v>
      </c>
      <c r="AX202" s="152">
        <f t="shared" si="4"/>
        <v>9778.3184</v>
      </c>
      <c r="AY202" s="152">
        <f t="shared" si="5"/>
        <v>101899.9046</v>
      </c>
      <c r="AZ202" s="152">
        <f t="shared" si="6"/>
        <v>103642.8368</v>
      </c>
      <c r="BA202" s="152" t="str">
        <f t="shared" si="7"/>
        <v>Column1.y</v>
      </c>
      <c r="BB202" s="152" t="str">
        <f t="shared" si="8"/>
        <v>Column1.y</v>
      </c>
      <c r="BC202" s="152" t="str">
        <f t="shared" si="9"/>
        <v>Column1.y</v>
      </c>
    </row>
    <row r="203">
      <c r="A203" s="152">
        <v>1.46418306E9</v>
      </c>
      <c r="B203" s="152">
        <v>105815.2425</v>
      </c>
      <c r="D203" s="153">
        <f>IFERROR(__xludf.DUMMYFUNCTION("TO_DATE(INT((E203/(60*60*24))+""1/1/1970""))"),42611.0)</f>
        <v>42611</v>
      </c>
      <c r="E203" s="152">
        <v>1.4724792E9</v>
      </c>
      <c r="F203" s="152">
        <v>97195.5752</v>
      </c>
      <c r="H203" s="153">
        <f>IFERROR(__xludf.DUMMYFUNCTION("TO_DATE(INT((I203/(60*60*24))+""1/1/1970""))"),42611.0)</f>
        <v>42611</v>
      </c>
      <c r="I203" s="152">
        <v>1.4724792E9</v>
      </c>
      <c r="J203" s="152">
        <v>86306.6097</v>
      </c>
      <c r="L203" s="154">
        <v>42655.0</v>
      </c>
      <c r="M203" s="155">
        <v>115156.17</v>
      </c>
      <c r="O203" s="153">
        <f>IFERROR(__xludf.DUMMYFUNCTION("TO_DATE(INT((P203/(60*60*24))+""1/1/1970""))"),42576.0)</f>
        <v>42576</v>
      </c>
      <c r="P203" s="13">
        <v>1.4694048E9</v>
      </c>
      <c r="Q203" s="13">
        <v>26351.4222</v>
      </c>
      <c r="S203" s="153">
        <f>IFERROR(__xludf.DUMMYFUNCTION("TO_DATE(INT((T203/(60*60*24))+""1/1/1970""))"),42611.0)</f>
        <v>42611</v>
      </c>
      <c r="T203" s="152">
        <v>1.4724792E9</v>
      </c>
      <c r="U203" s="152">
        <v>115184.3684</v>
      </c>
      <c r="W203" s="153">
        <f>IFERROR(__xludf.DUMMYFUNCTION("TO_DATE(INT((X203/(60*60*24))+""1/1/1970""))"),42604.0)</f>
        <v>42604</v>
      </c>
      <c r="X203" s="152">
        <v>1.471824E9</v>
      </c>
      <c r="Y203" s="152">
        <v>9798.6818</v>
      </c>
      <c r="AA203" s="153">
        <f>IFERROR(__xludf.DUMMYFUNCTION("TO_DATE(INT((AB203/(60*60*24))+""1/1/1970""))"),42604.0)</f>
        <v>42604</v>
      </c>
      <c r="AB203" s="152">
        <v>1.4718564E9</v>
      </c>
      <c r="AC203" s="152">
        <v>101477.6175</v>
      </c>
      <c r="AE203" s="153">
        <f>IFERROR(__xludf.DUMMYFUNCTION("TO_DATE(INT((AF203/(60*60*24))+""1/1/1970""))"),42571.0)</f>
        <v>42571</v>
      </c>
      <c r="AF203" s="156">
        <v>1.4689908E9</v>
      </c>
      <c r="AG203" s="156">
        <v>105317.5247</v>
      </c>
      <c r="AH203" s="153">
        <f>IFERROR(__xludf.DUMMYFUNCTION("TO_DATE(INT((AI203/(60*60*24))+""1/1/1970""))"),43704.0)</f>
        <v>43704</v>
      </c>
      <c r="AI203" s="152">
        <v>1.5668784E9</v>
      </c>
      <c r="AJ203" s="152">
        <v>109095.2549</v>
      </c>
      <c r="AK203" s="153">
        <f>IFERROR(__xludf.DUMMYFUNCTION("TO_DATE(INT((AL203/(60*60*24))+""1/1/1970""))"),43704.0)</f>
        <v>43704</v>
      </c>
      <c r="AL203" s="152">
        <v>1.5668784E9</v>
      </c>
      <c r="AM203" s="152">
        <v>102400.62</v>
      </c>
      <c r="AN203" s="153">
        <f>IFERROR(__xludf.DUMMYFUNCTION("TO_DATE(INT((AO203/(60*60*24))+""1/1/1970""))"),43666.0)</f>
        <v>43666</v>
      </c>
      <c r="AO203" s="156">
        <v>1.563587727E9</v>
      </c>
      <c r="AP203" s="156">
        <v>106173.0741</v>
      </c>
      <c r="AQ203" s="153">
        <f>IFERROR(__xludf.DUMMYFUNCTION("TO_DATE(INT((AR203/(60*60*24))+""1/1/1970""))"),42611.0)</f>
        <v>42611</v>
      </c>
      <c r="AR203" s="152">
        <v>1.4724792E9</v>
      </c>
      <c r="AS203" s="152">
        <v>97195.5752</v>
      </c>
      <c r="AT203" s="152">
        <v>86306.6097</v>
      </c>
      <c r="AU203" s="152">
        <f t="shared" si="1"/>
        <v>114157.07</v>
      </c>
      <c r="AV203" s="152">
        <f t="shared" si="2"/>
        <v>26506.928</v>
      </c>
      <c r="AW203" s="152">
        <f t="shared" si="3"/>
        <v>115184.3684</v>
      </c>
      <c r="AX203" s="152">
        <f t="shared" si="4"/>
        <v>9782.1732</v>
      </c>
      <c r="AY203" s="152">
        <f t="shared" si="5"/>
        <v>100440.4469</v>
      </c>
      <c r="AZ203" s="152">
        <f t="shared" si="6"/>
        <v>103635.0604</v>
      </c>
      <c r="BA203" s="152" t="str">
        <f t="shared" si="7"/>
        <v>Column1.y</v>
      </c>
      <c r="BB203" s="152" t="str">
        <f t="shared" si="8"/>
        <v>Column1.y</v>
      </c>
      <c r="BC203" s="152" t="str">
        <f t="shared" si="9"/>
        <v>Column1.y</v>
      </c>
    </row>
    <row r="204">
      <c r="A204" s="156">
        <v>1.4642064E9</v>
      </c>
      <c r="B204" s="156">
        <v>105832.6275</v>
      </c>
      <c r="D204" s="153">
        <f>IFERROR(__xludf.DUMMYFUNCTION("TO_DATE(INT((E204/(60*60*24))+""1/1/1970""))"),42612.0)</f>
        <v>42612</v>
      </c>
      <c r="E204" s="152">
        <v>1.4725296E9</v>
      </c>
      <c r="F204" s="152">
        <v>97195.5752</v>
      </c>
      <c r="H204" s="153">
        <f>IFERROR(__xludf.DUMMYFUNCTION("TO_DATE(INT((I204/(60*60*24))+""1/1/1970""))"),42612.0)</f>
        <v>42612</v>
      </c>
      <c r="I204" s="152">
        <v>1.4725296E9</v>
      </c>
      <c r="J204" s="152">
        <v>85785.8853</v>
      </c>
      <c r="L204" s="154">
        <v>42656.0</v>
      </c>
      <c r="M204" s="155">
        <v>115059.17</v>
      </c>
      <c r="O204" s="153">
        <f>IFERROR(__xludf.DUMMYFUNCTION("TO_DATE(INT((P204/(60*60*24))+""1/1/1970""))"),42577.0)</f>
        <v>42577</v>
      </c>
      <c r="P204" s="13">
        <v>1.4695416E9</v>
      </c>
      <c r="Q204" s="13">
        <v>26352.9177</v>
      </c>
      <c r="S204" s="153">
        <f>IFERROR(__xludf.DUMMYFUNCTION("TO_DATE(INT((T204/(60*60*24))+""1/1/1970""))"),42612.0)</f>
        <v>42612</v>
      </c>
      <c r="T204" s="152">
        <v>1.4725296E9</v>
      </c>
      <c r="U204" s="152">
        <v>116327.479</v>
      </c>
      <c r="W204" s="153">
        <f>IFERROR(__xludf.DUMMYFUNCTION("TO_DATE(INT((X204/(60*60*24))+""1/1/1970""))"),42605.0)</f>
        <v>42605</v>
      </c>
      <c r="X204" s="156">
        <v>1.4719608E9</v>
      </c>
      <c r="Y204" s="156">
        <v>9783.9597</v>
      </c>
      <c r="AA204" s="153">
        <f>IFERROR(__xludf.DUMMYFUNCTION("TO_DATE(INT((AB204/(60*60*24))+""1/1/1970""))"),42605.0)</f>
        <v>42605</v>
      </c>
      <c r="AB204" s="156">
        <v>1.4719356E9</v>
      </c>
      <c r="AC204" s="156">
        <v>101256.1039</v>
      </c>
      <c r="AE204" s="153">
        <f>IFERROR(__xludf.DUMMYFUNCTION("TO_DATE(INT((AF204/(60*60*24))+""1/1/1970""))"),42572.0)</f>
        <v>42572</v>
      </c>
      <c r="AF204" s="152">
        <v>1.46907E9</v>
      </c>
      <c r="AG204" s="152">
        <v>105288.706</v>
      </c>
      <c r="AH204" s="153">
        <f>IFERROR(__xludf.DUMMYFUNCTION("TO_DATE(INT((AI204/(60*60*24))+""1/1/1970""))"),43705.0)</f>
        <v>43705</v>
      </c>
      <c r="AI204" s="152">
        <v>1.5669648E9</v>
      </c>
      <c r="AJ204" s="152">
        <v>109756.325</v>
      </c>
      <c r="AK204" s="153">
        <f>IFERROR(__xludf.DUMMYFUNCTION("TO_DATE(INT((AL204/(60*60*24))+""1/1/1970""))"),43705.0)</f>
        <v>43705</v>
      </c>
      <c r="AL204" s="152">
        <v>1.5669648E9</v>
      </c>
      <c r="AM204" s="152">
        <v>102454.2</v>
      </c>
      <c r="AN204" s="153">
        <f>IFERROR(__xludf.DUMMYFUNCTION("TO_DATE(INT((AO204/(60*60*24))+""1/1/1970""))"),43667.0)</f>
        <v>43667</v>
      </c>
      <c r="AO204" s="156">
        <v>1.563668855E9</v>
      </c>
      <c r="AP204" s="156">
        <v>106173.0741</v>
      </c>
      <c r="AQ204" s="153">
        <f>IFERROR(__xludf.DUMMYFUNCTION("TO_DATE(INT((AR204/(60*60*24))+""1/1/1970""))"),42612.0)</f>
        <v>42612</v>
      </c>
      <c r="AR204" s="152">
        <v>1.4725296E9</v>
      </c>
      <c r="AS204" s="152">
        <v>97195.5752</v>
      </c>
      <c r="AT204" s="152">
        <v>85785.8853</v>
      </c>
      <c r="AU204" s="152">
        <f t="shared" si="1"/>
        <v>114312.27</v>
      </c>
      <c r="AV204" s="152">
        <f t="shared" si="2"/>
        <v>26506.4271</v>
      </c>
      <c r="AW204" s="152">
        <f t="shared" si="3"/>
        <v>116327.479</v>
      </c>
      <c r="AX204" s="152">
        <f t="shared" si="4"/>
        <v>9777.6755</v>
      </c>
      <c r="AY204" s="152">
        <f t="shared" si="5"/>
        <v>100416.4907</v>
      </c>
      <c r="AZ204" s="152">
        <f t="shared" si="6"/>
        <v>103698.6445</v>
      </c>
      <c r="BA204" s="152" t="str">
        <f t="shared" si="7"/>
        <v>Column1.y</v>
      </c>
      <c r="BB204" s="152" t="str">
        <f t="shared" si="8"/>
        <v>Column1.y</v>
      </c>
      <c r="BC204" s="152" t="str">
        <f t="shared" si="9"/>
        <v>Column1.y</v>
      </c>
    </row>
    <row r="205">
      <c r="A205" s="152">
        <v>1.46426946E9</v>
      </c>
      <c r="B205" s="152">
        <v>105993.8676</v>
      </c>
      <c r="D205" s="153">
        <f>IFERROR(__xludf.DUMMYFUNCTION("TO_DATE(INT((E205/(60*60*24))+""1/1/1970""))"),42613.0)</f>
        <v>42613</v>
      </c>
      <c r="E205" s="156">
        <v>1.472616E9</v>
      </c>
      <c r="F205" s="156">
        <v>97195.5752</v>
      </c>
      <c r="H205" s="153">
        <f>IFERROR(__xludf.DUMMYFUNCTION("TO_DATE(INT((I205/(60*60*24))+""1/1/1970""))"),42613.0)</f>
        <v>42613</v>
      </c>
      <c r="I205" s="156">
        <v>1.472616E9</v>
      </c>
      <c r="J205" s="156">
        <v>85494.1613</v>
      </c>
      <c r="L205" s="154">
        <v>42657.0</v>
      </c>
      <c r="M205" s="155">
        <v>114651.77</v>
      </c>
      <c r="O205" s="153">
        <f>IFERROR(__xludf.DUMMYFUNCTION("TO_DATE(INT((P205/(60*60*24))+""1/1/1970""))"),42578.0)</f>
        <v>42578</v>
      </c>
      <c r="P205" s="13">
        <v>1.469628E9</v>
      </c>
      <c r="Q205" s="13">
        <v>26471.2906</v>
      </c>
      <c r="S205" s="153">
        <f>IFERROR(__xludf.DUMMYFUNCTION("TO_DATE(INT((T205/(60*60*24))+""1/1/1970""))"),42613.0)</f>
        <v>42613</v>
      </c>
      <c r="T205" s="156">
        <v>1.472616E9</v>
      </c>
      <c r="U205" s="156">
        <v>115920.8111</v>
      </c>
      <c r="W205" s="153">
        <f>IFERROR(__xludf.DUMMYFUNCTION("TO_DATE(INT((X205/(60*60*24))+""1/1/1970""))"),42606.0)</f>
        <v>42606</v>
      </c>
      <c r="X205" s="156">
        <v>1.4720472E9</v>
      </c>
      <c r="Y205" s="156">
        <v>9781.9303</v>
      </c>
      <c r="AA205" s="153">
        <f>IFERROR(__xludf.DUMMYFUNCTION("TO_DATE(INT((AB205/(60*60*24))+""1/1/1970""))"),42606.0)</f>
        <v>42606</v>
      </c>
      <c r="AB205" s="152">
        <v>1.4720148E9</v>
      </c>
      <c r="AC205" s="152">
        <v>101576.0468</v>
      </c>
      <c r="AE205" s="153">
        <f>IFERROR(__xludf.DUMMYFUNCTION("TO_DATE(INT((AF205/(60*60*24))+""1/1/1970""))"),42573.0)</f>
        <v>42573</v>
      </c>
      <c r="AF205" s="156">
        <v>1.4691492E9</v>
      </c>
      <c r="AG205" s="156">
        <v>105147.8144</v>
      </c>
      <c r="AH205" s="153">
        <f>IFERROR(__xludf.DUMMYFUNCTION("TO_DATE(INT((AI205/(60*60*24))+""1/1/1970""))"),43706.0)</f>
        <v>43706</v>
      </c>
      <c r="AI205" s="152">
        <v>1.5670512E9</v>
      </c>
      <c r="AJ205" s="152">
        <v>109553.0071</v>
      </c>
      <c r="AK205" s="153">
        <f>IFERROR(__xludf.DUMMYFUNCTION("TO_DATE(INT((AL205/(60*60*24))+""1/1/1970""))"),43706.0)</f>
        <v>43706</v>
      </c>
      <c r="AL205" s="152">
        <v>1.5670512E9</v>
      </c>
      <c r="AM205" s="152">
        <v>102480.42</v>
      </c>
      <c r="AN205" s="153">
        <f>IFERROR(__xludf.DUMMYFUNCTION("TO_DATE(INT((AO205/(60*60*24))+""1/1/1970""))"),43668.0)</f>
        <v>43668</v>
      </c>
      <c r="AO205" s="152">
        <v>1.563764694E9</v>
      </c>
      <c r="AP205" s="152">
        <v>106173.0741</v>
      </c>
      <c r="AQ205" s="153">
        <f>IFERROR(__xludf.DUMMYFUNCTION("TO_DATE(INT((AR205/(60*60*24))+""1/1/1970""))"),42613.0)</f>
        <v>42613</v>
      </c>
      <c r="AR205" s="156">
        <v>1.472616E9</v>
      </c>
      <c r="AS205" s="156">
        <v>97195.5752</v>
      </c>
      <c r="AT205" s="156">
        <v>85494.1613</v>
      </c>
      <c r="AU205" s="152">
        <f t="shared" si="1"/>
        <v>113943.67</v>
      </c>
      <c r="AV205" s="152">
        <f t="shared" si="2"/>
        <v>26409.93</v>
      </c>
      <c r="AW205" s="152">
        <f t="shared" si="3"/>
        <v>115920.8111</v>
      </c>
      <c r="AX205" s="152">
        <f t="shared" si="4"/>
        <v>9791.96</v>
      </c>
      <c r="AY205" s="152">
        <f t="shared" si="5"/>
        <v>99841.1514</v>
      </c>
      <c r="AZ205" s="152">
        <f t="shared" si="6"/>
        <v>104068.7135</v>
      </c>
      <c r="BA205" s="152" t="str">
        <f t="shared" si="7"/>
        <v>Column1.y</v>
      </c>
      <c r="BB205" s="152" t="str">
        <f t="shared" si="8"/>
        <v>Column1.y</v>
      </c>
      <c r="BC205" s="152" t="str">
        <f t="shared" si="9"/>
        <v>Column1.y</v>
      </c>
    </row>
    <row r="206">
      <c r="A206" s="156">
        <v>1.4642928E9</v>
      </c>
      <c r="B206" s="156">
        <v>105872.9375</v>
      </c>
      <c r="D206" s="153">
        <f>IFERROR(__xludf.DUMMYFUNCTION("TO_DATE(INT((E206/(60*60*24))+""1/1/1970""))"),42614.0)</f>
        <v>42614</v>
      </c>
      <c r="E206" s="152">
        <v>1.4727024E9</v>
      </c>
      <c r="F206" s="152">
        <v>97195.5752</v>
      </c>
      <c r="H206" s="153">
        <f>IFERROR(__xludf.DUMMYFUNCTION("TO_DATE(INT((I206/(60*60*24))+""1/1/1970""))"),42614.0)</f>
        <v>42614</v>
      </c>
      <c r="I206" s="152">
        <v>1.4727024E9</v>
      </c>
      <c r="J206" s="152">
        <v>85646.5942</v>
      </c>
      <c r="L206" s="154">
        <v>42660.0</v>
      </c>
      <c r="M206" s="155">
        <v>114787.57</v>
      </c>
      <c r="O206" s="153">
        <f>IFERROR(__xludf.DUMMYFUNCTION("TO_DATE(INT((P206/(60*60*24))+""1/1/1970""))"),42579.0)</f>
        <v>42579</v>
      </c>
      <c r="P206" s="13">
        <v>1.4697144E9</v>
      </c>
      <c r="Q206" s="13">
        <v>26356.3686</v>
      </c>
      <c r="S206" s="153">
        <f>IFERROR(__xludf.DUMMYFUNCTION("TO_DATE(INT((T206/(60*60*24))+""1/1/1970""))"),42614.0)</f>
        <v>42614</v>
      </c>
      <c r="T206" s="152">
        <v>1.4727024E9</v>
      </c>
      <c r="U206" s="152">
        <v>115343.8112</v>
      </c>
      <c r="W206" s="153">
        <f>IFERROR(__xludf.DUMMYFUNCTION("TO_DATE(INT((X206/(60*60*24))+""1/1/1970""))"),42607.0)</f>
        <v>42607</v>
      </c>
      <c r="X206" s="156">
        <v>1.4721336E9</v>
      </c>
      <c r="Y206" s="156">
        <v>9774.0813</v>
      </c>
      <c r="AA206" s="153">
        <f>IFERROR(__xludf.DUMMYFUNCTION("TO_DATE(INT((AB206/(60*60*24))+""1/1/1970""))"),42607.0)</f>
        <v>42607</v>
      </c>
      <c r="AB206" s="156">
        <v>1.472094E9</v>
      </c>
      <c r="AC206" s="156">
        <v>101889.8053</v>
      </c>
      <c r="AE206" s="153">
        <f>IFERROR(__xludf.DUMMYFUNCTION("TO_DATE(INT((AF206/(60*60*24))+""1/1/1970""))"),42574.0)</f>
        <v>42574</v>
      </c>
      <c r="AF206" s="152">
        <v>1.469232E9</v>
      </c>
      <c r="AG206" s="152">
        <v>105657.86</v>
      </c>
      <c r="AH206" s="153">
        <f>IFERROR(__xludf.DUMMYFUNCTION("TO_DATE(INT((AI206/(60*60*24))+""1/1/1970""))"),43707.0)</f>
        <v>43707</v>
      </c>
      <c r="AI206" s="152">
        <v>1.5671376E9</v>
      </c>
      <c r="AJ206" s="152">
        <v>109081.2016</v>
      </c>
      <c r="AK206" s="153">
        <f>IFERROR(__xludf.DUMMYFUNCTION("TO_DATE(INT((AL206/(60*60*24))+""1/1/1970""))"),43707.0)</f>
        <v>43707</v>
      </c>
      <c r="AL206" s="152">
        <v>1.5671376E9</v>
      </c>
      <c r="AM206" s="152">
        <v>102697.59</v>
      </c>
      <c r="AN206" s="153">
        <f>IFERROR(__xludf.DUMMYFUNCTION("TO_DATE(INT((AO206/(60*60*24))+""1/1/1970""))"),43669.0)</f>
        <v>43669</v>
      </c>
      <c r="AO206" s="152">
        <v>1.563844518E9</v>
      </c>
      <c r="AP206" s="152">
        <v>107115.2248</v>
      </c>
      <c r="AQ206" s="153">
        <f>IFERROR(__xludf.DUMMYFUNCTION("TO_DATE(INT((AR206/(60*60*24))+""1/1/1970""))"),42614.0)</f>
        <v>42614</v>
      </c>
      <c r="AR206" s="152">
        <v>1.4727024E9</v>
      </c>
      <c r="AS206" s="152">
        <v>97195.5752</v>
      </c>
      <c r="AT206" s="152">
        <v>85646.5942</v>
      </c>
      <c r="AU206" s="152">
        <f t="shared" si="1"/>
        <v>113827.27</v>
      </c>
      <c r="AV206" s="152">
        <f t="shared" si="2"/>
        <v>26320.8343</v>
      </c>
      <c r="AW206" s="152">
        <f t="shared" si="3"/>
        <v>115343.8112</v>
      </c>
      <c r="AX206" s="152">
        <f t="shared" si="4"/>
        <v>9796.635</v>
      </c>
      <c r="AY206" s="152">
        <f t="shared" si="5"/>
        <v>99747.7775</v>
      </c>
      <c r="AZ206" s="152">
        <f t="shared" si="6"/>
        <v>104010.1612</v>
      </c>
      <c r="BA206" s="152" t="str">
        <f t="shared" si="7"/>
        <v>Column1.y</v>
      </c>
      <c r="BB206" s="152" t="str">
        <f t="shared" si="8"/>
        <v>Column1.y</v>
      </c>
      <c r="BC206" s="152" t="str">
        <f t="shared" si="9"/>
        <v>Column1.y</v>
      </c>
    </row>
    <row r="207">
      <c r="A207" s="152">
        <v>1.46435586E9</v>
      </c>
      <c r="B207" s="152">
        <v>105943.4801</v>
      </c>
      <c r="D207" s="153">
        <f>IFERROR(__xludf.DUMMYFUNCTION("TO_DATE(INT((E207/(60*60*24))+""1/1/1970""))"),42615.0)</f>
        <v>42615</v>
      </c>
      <c r="E207" s="156">
        <v>1.4727888E9</v>
      </c>
      <c r="F207" s="156">
        <v>97195.5752</v>
      </c>
      <c r="H207" s="153">
        <f>IFERROR(__xludf.DUMMYFUNCTION("TO_DATE(INT((I207/(60*60*24))+""1/1/1970""))"),42615.0)</f>
        <v>42615</v>
      </c>
      <c r="I207" s="156">
        <v>1.4727888E9</v>
      </c>
      <c r="J207" s="156">
        <v>85647.5511</v>
      </c>
      <c r="L207" s="154">
        <v>42661.0</v>
      </c>
      <c r="M207" s="155">
        <v>114477.17</v>
      </c>
      <c r="O207" s="153">
        <f>IFERROR(__xludf.DUMMYFUNCTION("TO_DATE(INT((P207/(60*60*24))+""1/1/1970""))"),42580.0)</f>
        <v>42580</v>
      </c>
      <c r="P207" s="13">
        <v>1.4698008E9</v>
      </c>
      <c r="Q207" s="13">
        <v>26355.6938</v>
      </c>
      <c r="S207" s="153">
        <f>IFERROR(__xludf.DUMMYFUNCTION("TO_DATE(INT((T207/(60*60*24))+""1/1/1970""))"),42615.0)</f>
        <v>42615</v>
      </c>
      <c r="T207" s="156">
        <v>1.4727888E9</v>
      </c>
      <c r="U207" s="156">
        <v>115307.7031</v>
      </c>
      <c r="W207" s="153">
        <f>IFERROR(__xludf.DUMMYFUNCTION("TO_DATE(INT((X207/(60*60*24))+""1/1/1970""))"),42608.0)</f>
        <v>42608</v>
      </c>
      <c r="X207" s="156">
        <v>1.47222E9</v>
      </c>
      <c r="Y207" s="156">
        <v>9778.9108</v>
      </c>
      <c r="AA207" s="153">
        <f>IFERROR(__xludf.DUMMYFUNCTION("TO_DATE(INT((AB207/(60*60*24))+""1/1/1970""))"),42608.0)</f>
        <v>42608</v>
      </c>
      <c r="AB207" s="152">
        <v>1.4721732E9</v>
      </c>
      <c r="AC207" s="152">
        <v>101899.9046</v>
      </c>
      <c r="AE207" s="153">
        <f>IFERROR(__xludf.DUMMYFUNCTION("TO_DATE(INT((AF207/(60*60*24))+""1/1/1970""))"),42575.0)</f>
        <v>42575</v>
      </c>
      <c r="AF207" s="156">
        <v>1.4693976E9</v>
      </c>
      <c r="AG207" s="156">
        <v>105657.86</v>
      </c>
      <c r="AH207" s="153">
        <f>IFERROR(__xludf.DUMMYFUNCTION("TO_DATE(INT((AI207/(60*60*24))+""1/1/1970""))"),43708.0)</f>
        <v>43708</v>
      </c>
      <c r="AI207" s="152">
        <v>1.567224E9</v>
      </c>
      <c r="AJ207" s="152">
        <v>109101.7415</v>
      </c>
      <c r="AK207" s="153">
        <f>IFERROR(__xludf.DUMMYFUNCTION("TO_DATE(INT((AL207/(60*60*24))+""1/1/1970""))"),43708.0)</f>
        <v>43708</v>
      </c>
      <c r="AL207" s="152">
        <v>1.567224E9</v>
      </c>
      <c r="AM207" s="152">
        <v>102703.29</v>
      </c>
      <c r="AN207" s="153">
        <f>IFERROR(__xludf.DUMMYFUNCTION("TO_DATE(INT((AO207/(60*60*24))+""1/1/1970""))"),43670.0)</f>
        <v>43670</v>
      </c>
      <c r="AO207" s="156">
        <v>1.563939727E9</v>
      </c>
      <c r="AP207" s="156">
        <v>108252.6986</v>
      </c>
      <c r="AQ207" s="153">
        <f>IFERROR(__xludf.DUMMYFUNCTION("TO_DATE(INT((AR207/(60*60*24))+""1/1/1970""))"),42615.0)</f>
        <v>42615</v>
      </c>
      <c r="AR207" s="156">
        <v>1.4727888E9</v>
      </c>
      <c r="AS207" s="156">
        <v>97195.5752</v>
      </c>
      <c r="AT207" s="156">
        <v>85647.5511</v>
      </c>
      <c r="AU207" s="152">
        <f t="shared" si="1"/>
        <v>114118.27</v>
      </c>
      <c r="AV207" s="152">
        <f t="shared" si="2"/>
        <v>26349.1847</v>
      </c>
      <c r="AW207" s="152">
        <f t="shared" si="3"/>
        <v>115307.7031</v>
      </c>
      <c r="AX207" s="152">
        <f t="shared" si="4"/>
        <v>9780.2633</v>
      </c>
      <c r="AY207" s="152">
        <f t="shared" si="5"/>
        <v>99831.0581</v>
      </c>
      <c r="AZ207" s="152">
        <f t="shared" si="6"/>
        <v>103622.252</v>
      </c>
      <c r="BA207" s="152" t="str">
        <f t="shared" si="7"/>
        <v>Column1.y</v>
      </c>
      <c r="BB207" s="152" t="str">
        <f t="shared" si="8"/>
        <v>Column1.y</v>
      </c>
      <c r="BC207" s="152" t="str">
        <f t="shared" si="9"/>
        <v>Column1.y</v>
      </c>
    </row>
    <row r="208">
      <c r="A208" s="156">
        <v>1.4643792E9</v>
      </c>
      <c r="B208" s="156">
        <v>106311.3091</v>
      </c>
      <c r="D208" s="153">
        <f>IFERROR(__xludf.DUMMYFUNCTION("TO_DATE(INT((E208/(60*60*24))+""1/1/1970""))"),42616.0)</f>
        <v>42616</v>
      </c>
      <c r="E208" s="152">
        <v>1.4728752E9</v>
      </c>
      <c r="F208" s="152">
        <v>97195.5752</v>
      </c>
      <c r="H208" s="153">
        <f>IFERROR(__xludf.DUMMYFUNCTION("TO_DATE(INT((I208/(60*60*24))+""1/1/1970""))"),42616.0)</f>
        <v>42616</v>
      </c>
      <c r="I208" s="152">
        <v>1.4728752E9</v>
      </c>
      <c r="J208" s="152">
        <v>85522.8395</v>
      </c>
      <c r="L208" s="154">
        <v>42662.0</v>
      </c>
      <c r="M208" s="155">
        <v>115485.97</v>
      </c>
      <c r="O208" s="153">
        <f>IFERROR(__xludf.DUMMYFUNCTION("TO_DATE(INT((P208/(60*60*24))+""1/1/1970""))"),42581.0)</f>
        <v>42581</v>
      </c>
      <c r="P208" s="13">
        <v>1.4698368E9</v>
      </c>
      <c r="Q208" s="13">
        <v>26633.5248</v>
      </c>
      <c r="S208" s="153">
        <f>IFERROR(__xludf.DUMMYFUNCTION("TO_DATE(INT((T208/(60*60*24))+""1/1/1970""))"),42616.0)</f>
        <v>42616</v>
      </c>
      <c r="T208" s="152">
        <v>1.4728752E9</v>
      </c>
      <c r="U208" s="152">
        <v>116329.0206</v>
      </c>
      <c r="W208" s="153">
        <f>IFERROR(__xludf.DUMMYFUNCTION("TO_DATE(INT((X208/(60*60*24))+""1/1/1970""))"),42609.0)</f>
        <v>42609</v>
      </c>
      <c r="X208" s="156">
        <v>1.472256E9</v>
      </c>
      <c r="Y208" s="156">
        <v>9778.3184</v>
      </c>
      <c r="AA208" s="153">
        <f>IFERROR(__xludf.DUMMYFUNCTION("TO_DATE(INT((AB208/(60*60*24))+""1/1/1970""))"),42610.0)</f>
        <v>42610</v>
      </c>
      <c r="AB208" s="156">
        <v>1.4724216E9</v>
      </c>
      <c r="AC208" s="156">
        <v>100569.5908</v>
      </c>
      <c r="AE208" s="153">
        <f>IFERROR(__xludf.DUMMYFUNCTION("TO_DATE(INT((AF208/(60*60*24))+""1/1/1970""))"),42576.0)</f>
        <v>42576</v>
      </c>
      <c r="AF208" s="156">
        <v>1.4694372E9</v>
      </c>
      <c r="AG208" s="156">
        <v>105727.3909</v>
      </c>
      <c r="AH208" s="153">
        <f>IFERROR(__xludf.DUMMYFUNCTION("TO_DATE(INT((AI208/(60*60*24))+""1/1/1970""))"),43711.0)</f>
        <v>43711</v>
      </c>
      <c r="AI208" s="156">
        <v>1.5674832E9</v>
      </c>
      <c r="AJ208" s="156">
        <v>109101.7415</v>
      </c>
      <c r="AK208" s="153">
        <f>IFERROR(__xludf.DUMMYFUNCTION("TO_DATE(INT((AL208/(60*60*24))+""1/1/1970""))"),43711.0)</f>
        <v>43711</v>
      </c>
      <c r="AL208" s="156">
        <v>1.5675192E9</v>
      </c>
      <c r="AM208" s="156">
        <v>102703.29</v>
      </c>
      <c r="AN208" s="153">
        <f>IFERROR(__xludf.DUMMYFUNCTION("TO_DATE(INT((AO208/(60*60*24))+""1/1/1970""))"),43671.0)</f>
        <v>43671</v>
      </c>
      <c r="AO208" s="156">
        <v>1.564019029E9</v>
      </c>
      <c r="AP208" s="156">
        <v>108558.3312</v>
      </c>
      <c r="AQ208" s="153">
        <f>IFERROR(__xludf.DUMMYFUNCTION("TO_DATE(INT((AR208/(60*60*24))+""1/1/1970""))"),42616.0)</f>
        <v>42616</v>
      </c>
      <c r="AR208" s="152">
        <v>1.4728752E9</v>
      </c>
      <c r="AS208" s="152">
        <v>97195.5752</v>
      </c>
      <c r="AT208" s="152">
        <v>85522.8395</v>
      </c>
      <c r="AU208" s="152">
        <f t="shared" si="1"/>
        <v>114118.27</v>
      </c>
      <c r="AV208" s="152">
        <f t="shared" si="2"/>
        <v>26200.8288</v>
      </c>
      <c r="AW208" s="152">
        <f t="shared" si="3"/>
        <v>116329.0206</v>
      </c>
      <c r="AX208" s="152">
        <f t="shared" si="4"/>
        <v>9771.879</v>
      </c>
      <c r="AY208" s="152">
        <f t="shared" si="5"/>
        <v>99831.0581</v>
      </c>
      <c r="AZ208" s="152">
        <f t="shared" si="6"/>
        <v>104020.6823</v>
      </c>
      <c r="BA208" s="152" t="str">
        <f t="shared" si="7"/>
        <v>Column1.y</v>
      </c>
      <c r="BB208" s="152" t="str">
        <f t="shared" si="8"/>
        <v>Column1.y</v>
      </c>
      <c r="BC208" s="152" t="str">
        <f t="shared" si="9"/>
        <v>Column1.y</v>
      </c>
    </row>
    <row r="209">
      <c r="A209" s="152">
        <v>1.46470146E9</v>
      </c>
      <c r="B209" s="152">
        <v>106477.588</v>
      </c>
      <c r="D209" s="153">
        <f>IFERROR(__xludf.DUMMYFUNCTION("TO_DATE(INT((E209/(60*60*24))+""1/1/1970""))"),42619.0)</f>
        <v>42619</v>
      </c>
      <c r="E209" s="156">
        <v>1.4731704E9</v>
      </c>
      <c r="F209" s="156">
        <v>97195.5752</v>
      </c>
      <c r="H209" s="153">
        <f>IFERROR(__xludf.DUMMYFUNCTION("TO_DATE(INT((I209/(60*60*24))+""1/1/1970""))"),42619.0)</f>
        <v>42619</v>
      </c>
      <c r="I209" s="156">
        <v>1.4731704E9</v>
      </c>
      <c r="J209" s="156">
        <v>85522.8395</v>
      </c>
      <c r="L209" s="154">
        <v>42663.0</v>
      </c>
      <c r="M209" s="155">
        <v>115476.27</v>
      </c>
      <c r="O209" s="153">
        <f>IFERROR(__xludf.DUMMYFUNCTION("TO_DATE(INT((P209/(60*60*24))+""1/1/1970""))"),42582.0)</f>
        <v>42582</v>
      </c>
      <c r="P209" s="13">
        <v>1.4699232E9</v>
      </c>
      <c r="Q209" s="13">
        <v>26633.5248</v>
      </c>
      <c r="S209" s="153">
        <f>IFERROR(__xludf.DUMMYFUNCTION("TO_DATE(INT((T209/(60*60*24))+""1/1/1970""))"),42619.0)</f>
        <v>42619</v>
      </c>
      <c r="T209" s="156">
        <v>1.4731704E9</v>
      </c>
      <c r="U209" s="156">
        <v>116329.0206</v>
      </c>
      <c r="W209" s="153">
        <f>IFERROR(__xludf.DUMMYFUNCTION("TO_DATE(INT((X209/(60*60*24))+""1/1/1970""))"),42611.0)</f>
        <v>42611</v>
      </c>
      <c r="X209" s="152">
        <v>1.4724288E9</v>
      </c>
      <c r="Y209" s="152">
        <v>9782.1732</v>
      </c>
      <c r="AA209" s="153">
        <f>IFERROR(__xludf.DUMMYFUNCTION("TO_DATE(INT((AB209/(60*60*24))+""1/1/1970""))"),42611.0)</f>
        <v>42611</v>
      </c>
      <c r="AB209" s="156">
        <v>1.4724612E9</v>
      </c>
      <c r="AC209" s="156">
        <v>100440.4469</v>
      </c>
      <c r="AE209" s="153">
        <f>IFERROR(__xludf.DUMMYFUNCTION("TO_DATE(INT((AF209/(60*60*24))+""1/1/1970""))"),42577.0)</f>
        <v>42577</v>
      </c>
      <c r="AF209" s="152">
        <v>1.4695164E9</v>
      </c>
      <c r="AG209" s="152">
        <v>105539.8405</v>
      </c>
      <c r="AH209" s="153">
        <f>IFERROR(__xludf.DUMMYFUNCTION("TO_DATE(INT((AI209/(60*60*24))+""1/1/1970""))"),43712.0)</f>
        <v>43712</v>
      </c>
      <c r="AI209" s="156">
        <v>1.5675696E9</v>
      </c>
      <c r="AJ209" s="156">
        <v>109708.4471</v>
      </c>
      <c r="AK209" s="153">
        <f>IFERROR(__xludf.DUMMYFUNCTION("TO_DATE(INT((AL209/(60*60*24))+""1/1/1970""))"),43712.0)</f>
        <v>43712</v>
      </c>
      <c r="AL209" s="152">
        <v>1.5675696E9</v>
      </c>
      <c r="AM209" s="152">
        <v>102516.33</v>
      </c>
      <c r="AN209" s="153">
        <f>IFERROR(__xludf.DUMMYFUNCTION("TO_DATE(INT((AO209/(60*60*24))+""1/1/1970""))"),43672.0)</f>
        <v>43672</v>
      </c>
      <c r="AO209" s="152">
        <v>1.564113943E9</v>
      </c>
      <c r="AP209" s="152">
        <v>108318.1913</v>
      </c>
      <c r="AQ209" s="153">
        <f>IFERROR(__xludf.DUMMYFUNCTION("TO_DATE(INT((AR209/(60*60*24))+""1/1/1970""))"),42619.0)</f>
        <v>42619</v>
      </c>
      <c r="AR209" s="156">
        <v>1.4731704E9</v>
      </c>
      <c r="AS209" s="156">
        <v>97195.5752</v>
      </c>
      <c r="AT209" s="156">
        <v>85522.8395</v>
      </c>
      <c r="AU209" s="152">
        <f t="shared" si="1"/>
        <v>114486.87</v>
      </c>
      <c r="AV209" s="152">
        <f t="shared" si="2"/>
        <v>26242.3157</v>
      </c>
      <c r="AW209" s="152">
        <f t="shared" si="3"/>
        <v>116329.0206</v>
      </c>
      <c r="AX209" s="152">
        <f t="shared" si="4"/>
        <v>9758.9402</v>
      </c>
      <c r="AY209" s="152">
        <f t="shared" si="5"/>
        <v>99847.6776</v>
      </c>
      <c r="AZ209" s="152">
        <f t="shared" si="6"/>
        <v>104065.054</v>
      </c>
      <c r="BA209" s="152" t="str">
        <f t="shared" si="7"/>
        <v>Column1.y</v>
      </c>
      <c r="BB209" s="152" t="str">
        <f t="shared" si="8"/>
        <v>Column1.y</v>
      </c>
      <c r="BC209" s="152" t="str">
        <f t="shared" si="9"/>
        <v>Column1.y</v>
      </c>
    </row>
    <row r="210">
      <c r="A210" s="156">
        <v>1.4647248E9</v>
      </c>
      <c r="B210" s="156">
        <v>106245.8053</v>
      </c>
      <c r="D210" s="153">
        <f>IFERROR(__xludf.DUMMYFUNCTION("TO_DATE(INT((E210/(60*60*24))+""1/1/1970""))"),42620.0)</f>
        <v>42620</v>
      </c>
      <c r="E210" s="156">
        <v>1.4732208E9</v>
      </c>
      <c r="F210" s="156">
        <v>97357.2144</v>
      </c>
      <c r="H210" s="153">
        <f>IFERROR(__xludf.DUMMYFUNCTION("TO_DATE(INT((I210/(60*60*24))+""1/1/1970""))"),42620.0)</f>
        <v>42620</v>
      </c>
      <c r="I210" s="156">
        <v>1.4732208E9</v>
      </c>
      <c r="J210" s="156">
        <v>86437.6204</v>
      </c>
      <c r="L210" s="154">
        <v>42664.0</v>
      </c>
      <c r="M210" s="155">
        <v>115340.47</v>
      </c>
      <c r="O210" s="153">
        <f>IFERROR(__xludf.DUMMYFUNCTION("TO_DATE(INT((P210/(60*60*24))+""1/1/1970""))"),42583.0)</f>
        <v>42583</v>
      </c>
      <c r="P210" s="13">
        <v>1.4700096E9</v>
      </c>
      <c r="Q210" s="13">
        <v>26589.2643</v>
      </c>
      <c r="S210" s="153">
        <f>IFERROR(__xludf.DUMMYFUNCTION("TO_DATE(INT((T210/(60*60*24))+""1/1/1970""))"),42620.0)</f>
        <v>42620</v>
      </c>
      <c r="T210" s="156">
        <v>1.4732208E9</v>
      </c>
      <c r="U210" s="156">
        <v>117075.3743</v>
      </c>
      <c r="W210" s="153">
        <f>IFERROR(__xludf.DUMMYFUNCTION("TO_DATE(INT((X210/(60*60*24))+""1/1/1970""))"),42612.0)</f>
        <v>42612</v>
      </c>
      <c r="X210" s="156">
        <v>1.4725656E9</v>
      </c>
      <c r="Y210" s="156">
        <v>9777.6755</v>
      </c>
      <c r="AA210" s="153">
        <f>IFERROR(__xludf.DUMMYFUNCTION("TO_DATE(INT((AB210/(60*60*24))+""1/1/1970""))"),42612.0)</f>
        <v>42612</v>
      </c>
      <c r="AB210" s="152">
        <v>1.4725404E9</v>
      </c>
      <c r="AC210" s="152">
        <v>100416.4907</v>
      </c>
      <c r="AE210" s="153">
        <f>IFERROR(__xludf.DUMMYFUNCTION("TO_DATE(INT((AF210/(60*60*24))+""1/1/1970""))"),42578.0)</f>
        <v>42578</v>
      </c>
      <c r="AF210" s="156">
        <v>1.4695956E9</v>
      </c>
      <c r="AG210" s="156">
        <v>105559.9679</v>
      </c>
      <c r="AH210" s="153">
        <f>IFERROR(__xludf.DUMMYFUNCTION("TO_DATE(INT((AI210/(60*60*24))+""1/1/1970""))"),43713.0)</f>
        <v>43713</v>
      </c>
      <c r="AI210" s="156">
        <v>1.567656E9</v>
      </c>
      <c r="AJ210" s="156">
        <v>109055.054</v>
      </c>
      <c r="AK210" s="153">
        <f>IFERROR(__xludf.DUMMYFUNCTION("TO_DATE(INT((AL210/(60*60*24))+""1/1/1970""))"),43713.0)</f>
        <v>43713</v>
      </c>
      <c r="AL210" s="152">
        <v>1.567656E9</v>
      </c>
      <c r="AM210" s="152">
        <v>102787.08</v>
      </c>
      <c r="AN210" s="153">
        <f>IFERROR(__xludf.DUMMYFUNCTION("TO_DATE(INT((AO210/(60*60*24))+""1/1/1970""))"),43673.0)</f>
        <v>43673</v>
      </c>
      <c r="AO210" s="152">
        <v>1.564193225E9</v>
      </c>
      <c r="AP210" s="152">
        <v>108631.1009</v>
      </c>
      <c r="AQ210" s="153">
        <f>IFERROR(__xludf.DUMMYFUNCTION("TO_DATE(INT((AR210/(60*60*24))+""1/1/1970""))"),42620.0)</f>
        <v>42620</v>
      </c>
      <c r="AR210" s="156">
        <v>1.4732208E9</v>
      </c>
      <c r="AS210" s="156">
        <v>97357.2144</v>
      </c>
      <c r="AT210" s="156">
        <v>86437.6204</v>
      </c>
      <c r="AU210" s="152">
        <f t="shared" si="1"/>
        <v>115194.97</v>
      </c>
      <c r="AV210" s="152">
        <f t="shared" si="2"/>
        <v>26409.6808</v>
      </c>
      <c r="AW210" s="152">
        <f t="shared" si="3"/>
        <v>117075.3743</v>
      </c>
      <c r="AX210" s="152">
        <f t="shared" si="4"/>
        <v>9712.2855</v>
      </c>
      <c r="AY210" s="152">
        <f t="shared" si="5"/>
        <v>99900.3555</v>
      </c>
      <c r="AZ210" s="152">
        <f t="shared" si="6"/>
        <v>103192.2584</v>
      </c>
      <c r="BA210" s="152" t="str">
        <f t="shared" si="7"/>
        <v>Column1.y</v>
      </c>
      <c r="BB210" s="152" t="str">
        <f t="shared" si="8"/>
        <v>Column1.y</v>
      </c>
      <c r="BC210" s="152" t="str">
        <f t="shared" si="9"/>
        <v>Column1.y</v>
      </c>
    </row>
    <row r="211">
      <c r="A211" s="152">
        <v>1.46478786E9</v>
      </c>
      <c r="B211" s="152">
        <v>105767.1237</v>
      </c>
      <c r="D211" s="153">
        <f>IFERROR(__xludf.DUMMYFUNCTION("TO_DATE(INT((E211/(60*60*24))+""1/1/1970""))"),42621.0)</f>
        <v>42621</v>
      </c>
      <c r="E211" s="152">
        <v>1.4733072E9</v>
      </c>
      <c r="F211" s="152">
        <v>97243.9352</v>
      </c>
      <c r="H211" s="153">
        <f>IFERROR(__xludf.DUMMYFUNCTION("TO_DATE(INT((I211/(60*60*24))+""1/1/1970""))"),42621.0)</f>
        <v>42621</v>
      </c>
      <c r="I211" s="152">
        <v>1.4733072E9</v>
      </c>
      <c r="J211" s="152">
        <v>86371.8404</v>
      </c>
      <c r="L211" s="154">
        <v>42667.0</v>
      </c>
      <c r="M211" s="155">
        <v>115767.27</v>
      </c>
      <c r="O211" s="153">
        <f>IFERROR(__xludf.DUMMYFUNCTION("TO_DATE(INT((P211/(60*60*24))+""1/1/1970""))"),42584.0)</f>
        <v>42584</v>
      </c>
      <c r="P211" s="13">
        <v>1.4701464E9</v>
      </c>
      <c r="Q211" s="13">
        <v>26607.2003</v>
      </c>
      <c r="S211" s="153">
        <f>IFERROR(__xludf.DUMMYFUNCTION("TO_DATE(INT((T211/(60*60*24))+""1/1/1970""))"),42621.0)</f>
        <v>42621</v>
      </c>
      <c r="T211" s="152">
        <v>1.4733072E9</v>
      </c>
      <c r="U211" s="152">
        <v>117038.2728</v>
      </c>
      <c r="W211" s="153">
        <f>IFERROR(__xludf.DUMMYFUNCTION("TO_DATE(INT((X211/(60*60*24))+""1/1/1970""))"),42613.0)</f>
        <v>42613</v>
      </c>
      <c r="X211" s="156">
        <v>1.472652E9</v>
      </c>
      <c r="Y211" s="156">
        <v>9791.96</v>
      </c>
      <c r="AA211" s="153">
        <f>IFERROR(__xludf.DUMMYFUNCTION("TO_DATE(INT((AB211/(60*60*24))+""1/1/1970""))"),42613.0)</f>
        <v>42613</v>
      </c>
      <c r="AB211" s="156">
        <v>1.4726196E9</v>
      </c>
      <c r="AC211" s="156">
        <v>99841.1514</v>
      </c>
      <c r="AE211" s="153">
        <f>IFERROR(__xludf.DUMMYFUNCTION("TO_DATE(INT((AF211/(60*60*24))+""1/1/1970""))"),42579.0)</f>
        <v>42579</v>
      </c>
      <c r="AF211" s="152">
        <v>1.4696748E9</v>
      </c>
      <c r="AG211" s="152">
        <v>104826.6916</v>
      </c>
      <c r="AH211" s="153">
        <f>IFERROR(__xludf.DUMMYFUNCTION("TO_DATE(INT((AI211/(60*60*24))+""1/1/1970""))"),43714.0)</f>
        <v>43714</v>
      </c>
      <c r="AI211" s="156">
        <v>1.5677424E9</v>
      </c>
      <c r="AJ211" s="156">
        <v>111108.513</v>
      </c>
      <c r="AK211" s="153">
        <f>IFERROR(__xludf.DUMMYFUNCTION("TO_DATE(INT((AL211/(60*60*24))+""1/1/1970""))"),43714.0)</f>
        <v>43714</v>
      </c>
      <c r="AL211" s="152">
        <v>1.5677424E9</v>
      </c>
      <c r="AM211" s="152">
        <v>102996.84</v>
      </c>
      <c r="AN211" s="153">
        <f>IFERROR(__xludf.DUMMYFUNCTION("TO_DATE(INT((AO211/(60*60*24))+""1/1/1970""))"),43674.0)</f>
        <v>43674</v>
      </c>
      <c r="AO211" s="152">
        <v>1.564272723E9</v>
      </c>
      <c r="AP211" s="152">
        <v>108631.1009</v>
      </c>
      <c r="AQ211" s="153">
        <f>IFERROR(__xludf.DUMMYFUNCTION("TO_DATE(INT((AR211/(60*60*24))+""1/1/1970""))"),42621.0)</f>
        <v>42621</v>
      </c>
      <c r="AR211" s="152">
        <v>1.4733072E9</v>
      </c>
      <c r="AS211" s="152">
        <v>97243.9352</v>
      </c>
      <c r="AT211" s="152">
        <v>86371.8404</v>
      </c>
      <c r="AU211" s="152">
        <f t="shared" si="1"/>
        <v>115262.87</v>
      </c>
      <c r="AV211" s="152">
        <f t="shared" si="2"/>
        <v>26427.1164</v>
      </c>
      <c r="AW211" s="152">
        <f t="shared" si="3"/>
        <v>117038.2728</v>
      </c>
      <c r="AX211" s="152">
        <f t="shared" si="4"/>
        <v>9719.9272</v>
      </c>
      <c r="AY211" s="152">
        <f t="shared" si="5"/>
        <v>99892.0694</v>
      </c>
      <c r="AZ211" s="152">
        <f t="shared" si="6"/>
        <v>103260.8744</v>
      </c>
      <c r="BA211" s="152" t="str">
        <f t="shared" si="7"/>
        <v>Column1.y</v>
      </c>
      <c r="BB211" s="152" t="str">
        <f t="shared" si="8"/>
        <v>Column1.y</v>
      </c>
      <c r="BC211" s="152" t="str">
        <f t="shared" si="9"/>
        <v>Column1.y</v>
      </c>
    </row>
    <row r="212">
      <c r="A212" s="156">
        <v>1.4648112E9</v>
      </c>
      <c r="B212" s="156">
        <v>106356.6579</v>
      </c>
      <c r="D212" s="153">
        <f>IFERROR(__xludf.DUMMYFUNCTION("TO_DATE(INT((E212/(60*60*24))+""1/1/1970""))"),42622.0)</f>
        <v>42622</v>
      </c>
      <c r="E212" s="156">
        <v>1.4733936E9</v>
      </c>
      <c r="F212" s="156">
        <v>97243.9352</v>
      </c>
      <c r="H212" s="153">
        <f>IFERROR(__xludf.DUMMYFUNCTION("TO_DATE(INT((I212/(60*60*24))+""1/1/1970""))"),42622.0)</f>
        <v>42622</v>
      </c>
      <c r="I212" s="156">
        <v>1.4733936E9</v>
      </c>
      <c r="J212" s="156">
        <v>86084.8812</v>
      </c>
      <c r="L212" s="154">
        <v>42668.0</v>
      </c>
      <c r="M212" s="155">
        <v>117144.67</v>
      </c>
      <c r="O212" s="153">
        <f>IFERROR(__xludf.DUMMYFUNCTION("TO_DATE(INT((P212/(60*60*24))+""1/1/1970""))"),42585.0)</f>
        <v>42585</v>
      </c>
      <c r="P212" s="13">
        <v>1.4702328E9</v>
      </c>
      <c r="Q212" s="13">
        <v>26796.4149</v>
      </c>
      <c r="S212" s="153">
        <f>IFERROR(__xludf.DUMMYFUNCTION("TO_DATE(INT((T212/(60*60*24))+""1/1/1970""))"),42622.0)</f>
        <v>42622</v>
      </c>
      <c r="T212" s="156">
        <v>1.4733936E9</v>
      </c>
      <c r="U212" s="156">
        <v>116501.4913</v>
      </c>
      <c r="W212" s="153">
        <f>IFERROR(__xludf.DUMMYFUNCTION("TO_DATE(INT((X212/(60*60*24))+""1/1/1970""))"),42614.0)</f>
        <v>42614</v>
      </c>
      <c r="X212" s="156">
        <v>1.4727384E9</v>
      </c>
      <c r="Y212" s="156">
        <v>9796.635</v>
      </c>
      <c r="AA212" s="153">
        <f>IFERROR(__xludf.DUMMYFUNCTION("TO_DATE(INT((AB212/(60*60*24))+""1/1/1970""))"),42614.0)</f>
        <v>42614</v>
      </c>
      <c r="AB212" s="152">
        <v>1.4726988E9</v>
      </c>
      <c r="AC212" s="152">
        <v>99747.7775</v>
      </c>
      <c r="AE212" s="153">
        <f>IFERROR(__xludf.DUMMYFUNCTION("TO_DATE(INT((AF212/(60*60*24))+""1/1/1970""))"),42580.0)</f>
        <v>42580</v>
      </c>
      <c r="AF212" s="156">
        <v>1.469754E9</v>
      </c>
      <c r="AG212" s="156">
        <v>104687.6298</v>
      </c>
      <c r="AH212" s="153">
        <f>IFERROR(__xludf.DUMMYFUNCTION("TO_DATE(INT((AI212/(60*60*24))+""1/1/1970""))"),43715.0)</f>
        <v>43715</v>
      </c>
      <c r="AI212" s="156">
        <v>1.5678288E9</v>
      </c>
      <c r="AJ212" s="156">
        <v>110471.7317</v>
      </c>
      <c r="AK212" s="153">
        <f>IFERROR(__xludf.DUMMYFUNCTION("TO_DATE(INT((AL212/(60*60*24))+""1/1/1970""))"),43715.0)</f>
        <v>43715</v>
      </c>
      <c r="AL212" s="152">
        <v>1.5678288E9</v>
      </c>
      <c r="AM212" s="152">
        <v>104016.09</v>
      </c>
      <c r="AN212" s="153">
        <f>IFERROR(__xludf.DUMMYFUNCTION("TO_DATE(INT((AO212/(60*60*24))+""1/1/1970""))"),43675.0)</f>
        <v>43675</v>
      </c>
      <c r="AO212" s="156">
        <v>1.564369285E9</v>
      </c>
      <c r="AP212" s="156">
        <v>108631.1009</v>
      </c>
      <c r="AQ212" s="153">
        <f>IFERROR(__xludf.DUMMYFUNCTION("TO_DATE(INT((AR212/(60*60*24))+""1/1/1970""))"),42622.0)</f>
        <v>42622</v>
      </c>
      <c r="AR212" s="156">
        <v>1.4733936E9</v>
      </c>
      <c r="AS212" s="156">
        <v>97243.9352</v>
      </c>
      <c r="AT212" s="156">
        <v>86084.8812</v>
      </c>
      <c r="AU212" s="152">
        <f t="shared" si="1"/>
        <v>114593.57</v>
      </c>
      <c r="AV212" s="152">
        <f t="shared" si="2"/>
        <v>26439.5672</v>
      </c>
      <c r="AW212" s="152">
        <f t="shared" si="3"/>
        <v>116501.4913</v>
      </c>
      <c r="AX212" s="152">
        <f t="shared" si="4"/>
        <v>9732.0281</v>
      </c>
      <c r="AY212" s="152">
        <f t="shared" si="5"/>
        <v>99872.7735</v>
      </c>
      <c r="AZ212" s="152">
        <f t="shared" si="6"/>
        <v>102986.8679</v>
      </c>
      <c r="BA212" s="152" t="str">
        <f t="shared" si="7"/>
        <v>Column1.y</v>
      </c>
      <c r="BB212" s="152" t="str">
        <f t="shared" si="8"/>
        <v>Column1.y</v>
      </c>
      <c r="BC212" s="152" t="str">
        <f t="shared" si="9"/>
        <v>Column1.y</v>
      </c>
    </row>
    <row r="213">
      <c r="A213" s="152">
        <v>1.46487426E9</v>
      </c>
      <c r="B213" s="152">
        <v>106044.2552</v>
      </c>
      <c r="D213" s="153">
        <f>IFERROR(__xludf.DUMMYFUNCTION("TO_DATE(INT((E213/(60*60*24))+""1/1/1970""))"),42623.0)</f>
        <v>42623</v>
      </c>
      <c r="E213" s="152">
        <v>1.47348E9</v>
      </c>
      <c r="F213" s="152">
        <v>97243.9352</v>
      </c>
      <c r="H213" s="153">
        <f>IFERROR(__xludf.DUMMYFUNCTION("TO_DATE(INT((I213/(60*60*24))+""1/1/1970""))"),42623.0)</f>
        <v>42623</v>
      </c>
      <c r="I213" s="152">
        <v>1.47348E9</v>
      </c>
      <c r="J213" s="152">
        <v>85242.0508</v>
      </c>
      <c r="L213" s="154">
        <v>42669.0</v>
      </c>
      <c r="M213" s="155">
        <v>116776.07</v>
      </c>
      <c r="O213" s="153">
        <f>IFERROR(__xludf.DUMMYFUNCTION("TO_DATE(INT((P213/(60*60*24))+""1/1/1970""))"),42586.0)</f>
        <v>42586</v>
      </c>
      <c r="P213" s="13">
        <v>1.4703192E9</v>
      </c>
      <c r="Q213" s="13">
        <v>26850.3155</v>
      </c>
      <c r="S213" s="153">
        <f>IFERROR(__xludf.DUMMYFUNCTION("TO_DATE(INT((T213/(60*60*24))+""1/1/1970""))"),42623.0)</f>
        <v>42623</v>
      </c>
      <c r="T213" s="152">
        <v>1.47348E9</v>
      </c>
      <c r="U213" s="152">
        <v>110985.1802</v>
      </c>
      <c r="W213" s="153">
        <f>IFERROR(__xludf.DUMMYFUNCTION("TO_DATE(INT((X213/(60*60*24))+""1/1/1970""))"),42615.0)</f>
        <v>42615</v>
      </c>
      <c r="X213" s="156">
        <v>1.4728248E9</v>
      </c>
      <c r="Y213" s="156">
        <v>9780.2633</v>
      </c>
      <c r="AA213" s="153">
        <f>IFERROR(__xludf.DUMMYFUNCTION("TO_DATE(INT((AB213/(60*60*24))+""1/1/1970""))"),42615.0)</f>
        <v>42615</v>
      </c>
      <c r="AB213" s="156">
        <v>1.472778E9</v>
      </c>
      <c r="AC213" s="156">
        <v>99831.0581</v>
      </c>
      <c r="AE213" s="153">
        <f>IFERROR(__xludf.DUMMYFUNCTION("TO_DATE(INT((AF213/(60*60*24))+""1/1/1970""))"),42581.0)</f>
        <v>42581</v>
      </c>
      <c r="AF213" s="152">
        <v>1.4698368E9</v>
      </c>
      <c r="AG213" s="152">
        <v>103844.5679</v>
      </c>
      <c r="AH213" s="153">
        <f>IFERROR(__xludf.DUMMYFUNCTION("TO_DATE(INT((AI213/(60*60*24))+""1/1/1970""))"),43717.0)</f>
        <v>43717</v>
      </c>
      <c r="AI213" s="152">
        <v>1.5680376E9</v>
      </c>
      <c r="AJ213" s="152">
        <v>110791.5746</v>
      </c>
      <c r="AK213" s="153">
        <f>IFERROR(__xludf.DUMMYFUNCTION("TO_DATE(INT((AL213/(60*60*24))+""1/1/1970""))"),43717.0)</f>
        <v>43717</v>
      </c>
      <c r="AL213" s="156">
        <v>1.5680376E9</v>
      </c>
      <c r="AM213" s="156">
        <v>104016.09</v>
      </c>
      <c r="AN213" s="153">
        <f>IFERROR(__xludf.DUMMYFUNCTION("TO_DATE(INT((AO213/(60*60*24))+""1/1/1970""))"),43676.0)</f>
        <v>43676</v>
      </c>
      <c r="AO213" s="156">
        <v>1.564448749E9</v>
      </c>
      <c r="AP213" s="156">
        <v>108449.1767</v>
      </c>
      <c r="AQ213" s="153">
        <f>IFERROR(__xludf.DUMMYFUNCTION("TO_DATE(INT((AR213/(60*60*24))+""1/1/1970""))"),42623.0)</f>
        <v>42623</v>
      </c>
      <c r="AR213" s="152">
        <v>1.47348E9</v>
      </c>
      <c r="AS213" s="152">
        <v>97243.9352</v>
      </c>
      <c r="AT213" s="152">
        <v>85242.0508</v>
      </c>
      <c r="AU213" s="152">
        <f t="shared" si="1"/>
        <v>114593.57</v>
      </c>
      <c r="AV213" s="152">
        <f t="shared" si="2"/>
        <v>26454.0905</v>
      </c>
      <c r="AW213" s="152">
        <f t="shared" si="3"/>
        <v>110985.1802</v>
      </c>
      <c r="AX213" s="152">
        <f t="shared" si="4"/>
        <v>9727.6319</v>
      </c>
      <c r="AY213" s="152">
        <f t="shared" si="5"/>
        <v>99872.7735</v>
      </c>
      <c r="AZ213" s="152">
        <f t="shared" si="6"/>
        <v>103313.48</v>
      </c>
      <c r="BA213" s="152" t="str">
        <f t="shared" si="7"/>
        <v>Column1.y</v>
      </c>
      <c r="BB213" s="152" t="str">
        <f t="shared" si="8"/>
        <v>Column1.y</v>
      </c>
      <c r="BC213" s="152" t="str">
        <f t="shared" si="9"/>
        <v>Column1.y</v>
      </c>
    </row>
    <row r="214">
      <c r="A214" s="156">
        <v>1.4648976E9</v>
      </c>
      <c r="B214" s="156">
        <v>106669.0606</v>
      </c>
      <c r="D214" s="153">
        <f>IFERROR(__xludf.DUMMYFUNCTION("TO_DATE(INT((E214/(60*60*24))+""1/1/1970""))"),42625.0)</f>
        <v>42625</v>
      </c>
      <c r="E214" s="156">
        <v>1.4736888E9</v>
      </c>
      <c r="F214" s="156">
        <v>97243.9352</v>
      </c>
      <c r="H214" s="153">
        <f>IFERROR(__xludf.DUMMYFUNCTION("TO_DATE(INT((I214/(60*60*24))+""1/1/1970""))"),42625.0)</f>
        <v>42625</v>
      </c>
      <c r="I214" s="156">
        <v>1.4736888E9</v>
      </c>
      <c r="J214" s="156">
        <v>85242.0508</v>
      </c>
      <c r="L214" s="154">
        <v>42670.0</v>
      </c>
      <c r="M214" s="155">
        <v>115990.37</v>
      </c>
      <c r="O214" s="153">
        <f>IFERROR(__xludf.DUMMYFUNCTION("TO_DATE(INT((P214/(60*60*24))+""1/1/1970""))"),42587.0)</f>
        <v>42587</v>
      </c>
      <c r="P214" s="13">
        <v>1.4704056E9</v>
      </c>
      <c r="Q214" s="13">
        <v>26861.0562</v>
      </c>
      <c r="S214" s="153">
        <f>IFERROR(__xludf.DUMMYFUNCTION("TO_DATE(INT((T214/(60*60*24))+""1/1/1970""))"),42625.0)</f>
        <v>42625</v>
      </c>
      <c r="T214" s="156">
        <v>1.4736888E9</v>
      </c>
      <c r="U214" s="156">
        <v>110985.1802</v>
      </c>
      <c r="W214" s="153">
        <f>IFERROR(__xludf.DUMMYFUNCTION("TO_DATE(INT((X214/(60*60*24))+""1/1/1970""))"),42616.0)</f>
        <v>42616</v>
      </c>
      <c r="X214" s="156">
        <v>1.4728608E9</v>
      </c>
      <c r="Y214" s="156">
        <v>9771.879</v>
      </c>
      <c r="AA214" s="153">
        <f>IFERROR(__xludf.DUMMYFUNCTION("TO_DATE(INT((AB214/(60*60*24))+""1/1/1970""))"),42617.0)</f>
        <v>42617</v>
      </c>
      <c r="AB214" s="152">
        <v>1.4730264E9</v>
      </c>
      <c r="AC214" s="152">
        <v>99823.6482</v>
      </c>
      <c r="AE214" s="153">
        <f>IFERROR(__xludf.DUMMYFUNCTION("TO_DATE(INT((AF214/(60*60*24))+""1/1/1970""))"),42582.0)</f>
        <v>42582</v>
      </c>
      <c r="AF214" s="156">
        <v>1.4700024E9</v>
      </c>
      <c r="AG214" s="156">
        <v>103844.5679</v>
      </c>
      <c r="AH214" s="153">
        <f>IFERROR(__xludf.DUMMYFUNCTION("TO_DATE(INT((AI214/(60*60*24))+""1/1/1970""))"),43718.0)</f>
        <v>43718</v>
      </c>
      <c r="AI214" s="156">
        <v>1.568088E9</v>
      </c>
      <c r="AJ214" s="156">
        <v>110174.4277</v>
      </c>
      <c r="AK214" s="153">
        <f>IFERROR(__xludf.DUMMYFUNCTION("TO_DATE(INT((AL214/(60*60*24))+""1/1/1970""))"),43718.0)</f>
        <v>43718</v>
      </c>
      <c r="AL214" s="152">
        <v>1.568088E9</v>
      </c>
      <c r="AM214" s="152">
        <v>103453.7</v>
      </c>
      <c r="AN214" s="153">
        <f>IFERROR(__xludf.DUMMYFUNCTION("TO_DATE(INT((AO214/(60*60*24))+""1/1/1970""))"),43677.0)</f>
        <v>43677</v>
      </c>
      <c r="AO214" s="152">
        <v>1.56454411E9</v>
      </c>
      <c r="AP214" s="152">
        <v>108794.9745</v>
      </c>
      <c r="AQ214" s="153">
        <f>IFERROR(__xludf.DUMMYFUNCTION("TO_DATE(INT((AR214/(60*60*24))+""1/1/1970""))"),42625.0)</f>
        <v>42625</v>
      </c>
      <c r="AR214" s="156">
        <v>1.4736888E9</v>
      </c>
      <c r="AS214" s="156">
        <v>97243.9352</v>
      </c>
      <c r="AT214" s="156">
        <v>85242.0508</v>
      </c>
      <c r="AU214" s="152">
        <f t="shared" si="1"/>
        <v>111732.07</v>
      </c>
      <c r="AV214" s="152">
        <f t="shared" si="2"/>
        <v>26490.4913</v>
      </c>
      <c r="AW214" s="152">
        <f t="shared" si="3"/>
        <v>110985.1802</v>
      </c>
      <c r="AX214" s="152">
        <f t="shared" si="4"/>
        <v>9726.1575</v>
      </c>
      <c r="AY214" s="152">
        <f t="shared" si="5"/>
        <v>99861.4001</v>
      </c>
      <c r="AZ214" s="152">
        <f t="shared" si="6"/>
        <v>103240.7471</v>
      </c>
      <c r="BA214" s="152" t="str">
        <f t="shared" si="7"/>
        <v>Column1.y</v>
      </c>
      <c r="BB214" s="152" t="str">
        <f t="shared" si="8"/>
        <v>Column1.y</v>
      </c>
      <c r="BC214" s="152" t="str">
        <f t="shared" si="9"/>
        <v>Column1.y</v>
      </c>
    </row>
    <row r="215">
      <c r="A215" s="152">
        <v>1.46496066E9</v>
      </c>
      <c r="B215" s="152">
        <v>106326.4254</v>
      </c>
      <c r="D215" s="153">
        <f>IFERROR(__xludf.DUMMYFUNCTION("TO_DATE(INT((E215/(60*60*24))+""1/1/1970""))"),42626.0)</f>
        <v>42626</v>
      </c>
      <c r="E215" s="156">
        <v>1.4737392E9</v>
      </c>
      <c r="F215" s="156">
        <v>97243.9352</v>
      </c>
      <c r="H215" s="153">
        <f>IFERROR(__xludf.DUMMYFUNCTION("TO_DATE(INT((I215/(60*60*24))+""1/1/1970""))"),42626.0)</f>
        <v>42626</v>
      </c>
      <c r="I215" s="156">
        <v>1.4737392E9</v>
      </c>
      <c r="J215" s="156">
        <v>86250.4763</v>
      </c>
      <c r="L215" s="154">
        <v>42671.0</v>
      </c>
      <c r="M215" s="155">
        <v>115466.57</v>
      </c>
      <c r="O215" s="153">
        <f>IFERROR(__xludf.DUMMYFUNCTION("TO_DATE(INT((P215/(60*60*24))+""1/1/1970""))"),42588.0)</f>
        <v>42588</v>
      </c>
      <c r="P215" s="13">
        <v>1.4704416E9</v>
      </c>
      <c r="Q215" s="13">
        <v>26714.8549</v>
      </c>
      <c r="S215" s="153">
        <f>IFERROR(__xludf.DUMMYFUNCTION("TO_DATE(INT((T215/(60*60*24))+""1/1/1970""))"),42626.0)</f>
        <v>42626</v>
      </c>
      <c r="T215" s="156">
        <v>1.4737392E9</v>
      </c>
      <c r="U215" s="156">
        <v>114181.385</v>
      </c>
      <c r="W215" s="153">
        <f>IFERROR(__xludf.DUMMYFUNCTION("TO_DATE(INT((X215/(60*60*24))+""1/1/1970""))"),42618.0)</f>
        <v>42618</v>
      </c>
      <c r="X215" s="152">
        <v>1.4730336E9</v>
      </c>
      <c r="Y215" s="152">
        <v>9773.2567</v>
      </c>
      <c r="AA215" s="153">
        <f>IFERROR(__xludf.DUMMYFUNCTION("TO_DATE(INT((AB215/(60*60*24))+""1/1/1970""))"),42618.0)</f>
        <v>42618</v>
      </c>
      <c r="AB215" s="152">
        <v>1.473066E9</v>
      </c>
      <c r="AC215" s="152">
        <v>99847.2356</v>
      </c>
      <c r="AE215" s="153">
        <f>IFERROR(__xludf.DUMMYFUNCTION("TO_DATE(INT((AF215/(60*60*24))+""1/1/1970""))"),42583.0)</f>
        <v>42583</v>
      </c>
      <c r="AF215" s="156">
        <v>1.470042E9</v>
      </c>
      <c r="AG215" s="156">
        <v>103912.7264</v>
      </c>
      <c r="AH215" s="153">
        <f>IFERROR(__xludf.DUMMYFUNCTION("TO_DATE(INT((AI215/(60*60*24))+""1/1/1970""))"),43719.0)</f>
        <v>43719</v>
      </c>
      <c r="AI215" s="156">
        <v>1.5681744E9</v>
      </c>
      <c r="AJ215" s="156">
        <v>109943.8149</v>
      </c>
      <c r="AK215" s="153">
        <f>IFERROR(__xludf.DUMMYFUNCTION("TO_DATE(INT((AL215/(60*60*24))+""1/1/1970""))"),43719.0)</f>
        <v>43719</v>
      </c>
      <c r="AL215" s="152">
        <v>1.5681744E9</v>
      </c>
      <c r="AM215" s="152">
        <v>103538.05</v>
      </c>
      <c r="AN215" s="153">
        <f>IFERROR(__xludf.DUMMYFUNCTION("TO_DATE(INT((AO215/(60*60*24))+""1/1/1970""))"),43678.0)</f>
        <v>43678</v>
      </c>
      <c r="AO215" s="152">
        <v>1.564623367E9</v>
      </c>
      <c r="AP215" s="152">
        <v>108627.2982</v>
      </c>
      <c r="AQ215" s="153">
        <f>IFERROR(__xludf.DUMMYFUNCTION("TO_DATE(INT((AR215/(60*60*24))+""1/1/1970""))"),42626.0)</f>
        <v>42626</v>
      </c>
      <c r="AR215" s="156">
        <v>1.4737392E9</v>
      </c>
      <c r="AS215" s="156">
        <v>97243.9352</v>
      </c>
      <c r="AT215" s="156">
        <v>86250.4763</v>
      </c>
      <c r="AU215" s="152">
        <f t="shared" si="1"/>
        <v>113720.57</v>
      </c>
      <c r="AV215" s="152">
        <f t="shared" si="2"/>
        <v>26601.8797</v>
      </c>
      <c r="AW215" s="152">
        <f t="shared" si="3"/>
        <v>114181.385</v>
      </c>
      <c r="AX215" s="152">
        <f t="shared" si="4"/>
        <v>9706.2445</v>
      </c>
      <c r="AY215" s="152">
        <f t="shared" si="5"/>
        <v>99869.0928</v>
      </c>
      <c r="AZ215" s="152">
        <f t="shared" si="6"/>
        <v>103240.7471</v>
      </c>
      <c r="BA215" s="152" t="str">
        <f t="shared" si="7"/>
        <v>Column1.y</v>
      </c>
      <c r="BB215" s="152" t="str">
        <f t="shared" si="8"/>
        <v>Column1.y</v>
      </c>
      <c r="BC215" s="152" t="str">
        <f t="shared" si="9"/>
        <v>Column1.y</v>
      </c>
    </row>
    <row r="216">
      <c r="A216" s="156">
        <v>1.464984E9</v>
      </c>
      <c r="B216" s="156">
        <v>106346.5804</v>
      </c>
      <c r="D216" s="153">
        <f>IFERROR(__xludf.DUMMYFUNCTION("TO_DATE(INT((E216/(60*60*24))+""1/1/1970""))"),42627.0)</f>
        <v>42627</v>
      </c>
      <c r="E216" s="152">
        <v>1.4738256E9</v>
      </c>
      <c r="F216" s="152">
        <v>97243.9352</v>
      </c>
      <c r="H216" s="153">
        <f>IFERROR(__xludf.DUMMYFUNCTION("TO_DATE(INT((I216/(60*60*24))+""1/1/1970""))"),42627.0)</f>
        <v>42627</v>
      </c>
      <c r="I216" s="152">
        <v>1.4738256E9</v>
      </c>
      <c r="J216" s="152">
        <v>85458.9916</v>
      </c>
      <c r="L216" s="154">
        <v>42674.0</v>
      </c>
      <c r="M216" s="155">
        <v>114748.77</v>
      </c>
      <c r="O216" s="153">
        <f>IFERROR(__xludf.DUMMYFUNCTION("TO_DATE(INT((P216/(60*60*24))+""1/1/1970""))"),42589.0)</f>
        <v>42589</v>
      </c>
      <c r="P216" s="13">
        <v>1.470528E9</v>
      </c>
      <c r="Q216" s="13">
        <v>26714.8549</v>
      </c>
      <c r="S216" s="153">
        <f>IFERROR(__xludf.DUMMYFUNCTION("TO_DATE(INT((T216/(60*60*24))+""1/1/1970""))"),42627.0)</f>
        <v>42627</v>
      </c>
      <c r="T216" s="152">
        <v>1.4738256E9</v>
      </c>
      <c r="U216" s="152">
        <v>110932.9734</v>
      </c>
      <c r="W216" s="153">
        <f>IFERROR(__xludf.DUMMYFUNCTION("TO_DATE(INT((X216/(60*60*24))+""1/1/1970""))"),42619.0)</f>
        <v>42619</v>
      </c>
      <c r="X216" s="156">
        <v>1.47312E9</v>
      </c>
      <c r="Y216" s="156">
        <v>9758.9402</v>
      </c>
      <c r="AA216" s="153">
        <f>IFERROR(__xludf.DUMMYFUNCTION("TO_DATE(INT((AB216/(60*60*24))+""1/1/1970""))"),42619.0)</f>
        <v>42619</v>
      </c>
      <c r="AB216" s="156">
        <v>1.4731452E9</v>
      </c>
      <c r="AC216" s="156">
        <v>99847.6776</v>
      </c>
      <c r="AE216" s="153">
        <f>IFERROR(__xludf.DUMMYFUNCTION("TO_DATE(INT((AF216/(60*60*24))+""1/1/1970""))"),42584.0)</f>
        <v>42584</v>
      </c>
      <c r="AF216" s="152">
        <v>1.4701212E9</v>
      </c>
      <c r="AG216" s="152">
        <v>103912.269</v>
      </c>
      <c r="AH216" s="153">
        <f>IFERROR(__xludf.DUMMYFUNCTION("TO_DATE(INT((AI216/(60*60*24))+""1/1/1970""))"),43720.0)</f>
        <v>43720</v>
      </c>
      <c r="AI216" s="156">
        <v>1.5682608E9</v>
      </c>
      <c r="AJ216" s="156">
        <v>111148.313</v>
      </c>
      <c r="AK216" s="153">
        <f>IFERROR(__xludf.DUMMYFUNCTION("TO_DATE(INT((AL216/(60*60*24))+""1/1/1970""))"),43720.0)</f>
        <v>43720</v>
      </c>
      <c r="AL216" s="152">
        <v>1.5682608E9</v>
      </c>
      <c r="AM216" s="152">
        <v>103582.21</v>
      </c>
      <c r="AN216" s="153">
        <f>IFERROR(__xludf.DUMMYFUNCTION("TO_DATE(INT((AO216/(60*60*24))+""1/1/1970""))"),43679.0)</f>
        <v>43679</v>
      </c>
      <c r="AO216" s="156">
        <v>1.564718617E9</v>
      </c>
      <c r="AP216" s="156">
        <v>107761.339</v>
      </c>
      <c r="AQ216" s="153">
        <f>IFERROR(__xludf.DUMMYFUNCTION("TO_DATE(INT((AR216/(60*60*24))+""1/1/1970""))"),42627.0)</f>
        <v>42627</v>
      </c>
      <c r="AR216" s="152">
        <v>1.4738256E9</v>
      </c>
      <c r="AS216" s="152">
        <v>97243.9352</v>
      </c>
      <c r="AT216" s="152">
        <v>85458.9916</v>
      </c>
      <c r="AU216" s="152">
        <f t="shared" si="1"/>
        <v>112711.77</v>
      </c>
      <c r="AV216" s="152">
        <f t="shared" si="2"/>
        <v>26551.635</v>
      </c>
      <c r="AW216" s="152">
        <f t="shared" si="3"/>
        <v>110932.9734</v>
      </c>
      <c r="AX216" s="152">
        <f t="shared" si="4"/>
        <v>9749.8175</v>
      </c>
      <c r="AY216" s="152">
        <f t="shared" si="5"/>
        <v>99836.4113</v>
      </c>
      <c r="AZ216" s="152">
        <f t="shared" si="6"/>
        <v>103435.6165</v>
      </c>
      <c r="BA216" s="152" t="str">
        <f t="shared" si="7"/>
        <v>Column1.y</v>
      </c>
      <c r="BB216" s="152" t="str">
        <f t="shared" si="8"/>
        <v>Column1.y</v>
      </c>
      <c r="BC216" s="152" t="str">
        <f t="shared" si="9"/>
        <v>Column1.y</v>
      </c>
    </row>
    <row r="217">
      <c r="A217" s="152">
        <v>1.46521986E9</v>
      </c>
      <c r="B217" s="152">
        <v>106548.1305</v>
      </c>
      <c r="D217" s="153">
        <f>IFERROR(__xludf.DUMMYFUNCTION("TO_DATE(INT((E217/(60*60*24))+""1/1/1970""))"),42628.0)</f>
        <v>42628</v>
      </c>
      <c r="E217" s="156">
        <v>1.473912E9</v>
      </c>
      <c r="F217" s="156">
        <v>97243.9352</v>
      </c>
      <c r="H217" s="153">
        <f>IFERROR(__xludf.DUMMYFUNCTION("TO_DATE(INT((I217/(60*60*24))+""1/1/1970""))"),42628.0)</f>
        <v>42628</v>
      </c>
      <c r="I217" s="156">
        <v>1.473912E9</v>
      </c>
      <c r="J217" s="156">
        <v>85473.6836</v>
      </c>
      <c r="L217" s="154">
        <v>42675.0</v>
      </c>
      <c r="M217" s="155">
        <v>114642.07</v>
      </c>
      <c r="O217" s="153">
        <f>IFERROR(__xludf.DUMMYFUNCTION("TO_DATE(INT((P217/(60*60*24))+""1/1/1970""))"),42590.0)</f>
        <v>42590</v>
      </c>
      <c r="P217" s="13">
        <v>1.4706144E9</v>
      </c>
      <c r="Q217" s="13">
        <v>26671.3077</v>
      </c>
      <c r="S217" s="153">
        <f>IFERROR(__xludf.DUMMYFUNCTION("TO_DATE(INT((T217/(60*60*24))+""1/1/1970""))"),42628.0)</f>
        <v>42628</v>
      </c>
      <c r="T217" s="156">
        <v>1.473912E9</v>
      </c>
      <c r="U217" s="156">
        <v>110808.7872</v>
      </c>
      <c r="W217" s="153">
        <f>IFERROR(__xludf.DUMMYFUNCTION("TO_DATE(INT((X217/(60*60*24))+""1/1/1970""))"),42620.0)</f>
        <v>42620</v>
      </c>
      <c r="X217" s="152">
        <v>1.4732568E9</v>
      </c>
      <c r="Y217" s="152">
        <v>9712.2855</v>
      </c>
      <c r="AA217" s="153">
        <f>IFERROR(__xludf.DUMMYFUNCTION("TO_DATE(INT((AB217/(60*60*24))+""1/1/1970""))"),42620.0)</f>
        <v>42620</v>
      </c>
      <c r="AB217" s="152">
        <v>1.4732244E9</v>
      </c>
      <c r="AC217" s="152">
        <v>99900.3555</v>
      </c>
      <c r="AE217" s="153">
        <f>IFERROR(__xludf.DUMMYFUNCTION("TO_DATE(INT((AF217/(60*60*24))+""1/1/1970""))"),42585.0)</f>
        <v>42585</v>
      </c>
      <c r="AF217" s="156">
        <v>1.4702004E9</v>
      </c>
      <c r="AG217" s="156">
        <v>103448.4248</v>
      </c>
      <c r="AH217" s="153">
        <f>IFERROR(__xludf.DUMMYFUNCTION("TO_DATE(INT((AI217/(60*60*24))+""1/1/1970""))"),43721.0)</f>
        <v>43721</v>
      </c>
      <c r="AI217" s="156">
        <v>1.5683472E9</v>
      </c>
      <c r="AJ217" s="156">
        <v>111545.5939</v>
      </c>
      <c r="AK217" s="153">
        <f>IFERROR(__xludf.DUMMYFUNCTION("TO_DATE(INT((AL217/(60*60*24))+""1/1/1970""))"),43721.0)</f>
        <v>43721</v>
      </c>
      <c r="AL217" s="152">
        <v>1.5683472E9</v>
      </c>
      <c r="AM217" s="152">
        <v>103770.27</v>
      </c>
      <c r="AN217" s="153">
        <f>IFERROR(__xludf.DUMMYFUNCTION("TO_DATE(INT((AO217/(60*60*24))+""1/1/1970""))"),43680.0)</f>
        <v>43680</v>
      </c>
      <c r="AO217" s="156">
        <v>1.564798122E9</v>
      </c>
      <c r="AP217" s="156">
        <v>107681.2924</v>
      </c>
      <c r="AQ217" s="153">
        <f>IFERROR(__xludf.DUMMYFUNCTION("TO_DATE(INT((AR217/(60*60*24))+""1/1/1970""))"),42628.0)</f>
        <v>42628</v>
      </c>
      <c r="AR217" s="156">
        <v>1.473912E9</v>
      </c>
      <c r="AS217" s="156">
        <v>97243.9352</v>
      </c>
      <c r="AT217" s="156">
        <v>85473.6836</v>
      </c>
      <c r="AU217" s="152">
        <f t="shared" si="1"/>
        <v>113245.27</v>
      </c>
      <c r="AV217" s="152">
        <f t="shared" si="2"/>
        <v>26526.509</v>
      </c>
      <c r="AW217" s="152">
        <f t="shared" si="3"/>
        <v>110808.7872</v>
      </c>
      <c r="AX217" s="152">
        <f t="shared" si="4"/>
        <v>9744.4803</v>
      </c>
      <c r="AY217" s="152">
        <f t="shared" si="5"/>
        <v>99850.7147</v>
      </c>
      <c r="AZ217" s="152">
        <f t="shared" si="6"/>
        <v>103197.7477</v>
      </c>
      <c r="BA217" s="152" t="str">
        <f t="shared" si="7"/>
        <v>Column1.y</v>
      </c>
      <c r="BB217" s="152" t="str">
        <f t="shared" si="8"/>
        <v>Column1.y</v>
      </c>
      <c r="BC217" s="152" t="str">
        <f t="shared" si="9"/>
        <v>Column1.y</v>
      </c>
    </row>
    <row r="218">
      <c r="A218" s="156">
        <v>1.4652432E9</v>
      </c>
      <c r="B218" s="156">
        <v>106905.882</v>
      </c>
      <c r="D218" s="153">
        <f>IFERROR(__xludf.DUMMYFUNCTION("TO_DATE(INT((E218/(60*60*24))+""1/1/1970""))"),42629.0)</f>
        <v>42629</v>
      </c>
      <c r="E218" s="152">
        <v>1.4739984E9</v>
      </c>
      <c r="F218" s="152">
        <v>97243.9352</v>
      </c>
      <c r="H218" s="153">
        <f>IFERROR(__xludf.DUMMYFUNCTION("TO_DATE(INT((I218/(60*60*24))+""1/1/1970""))"),42629.0)</f>
        <v>42629</v>
      </c>
      <c r="I218" s="152">
        <v>1.4739984E9</v>
      </c>
      <c r="J218" s="152">
        <v>85750.7086</v>
      </c>
      <c r="L218" s="154">
        <v>42676.0</v>
      </c>
      <c r="M218" s="155">
        <v>113788.47</v>
      </c>
      <c r="O218" s="153">
        <f>IFERROR(__xludf.DUMMYFUNCTION("TO_DATE(INT((P218/(60*60*24))+""1/1/1970""))"),42591.0)</f>
        <v>42591</v>
      </c>
      <c r="P218" s="13">
        <v>1.4707512E9</v>
      </c>
      <c r="Q218" s="13">
        <v>26573.2316</v>
      </c>
      <c r="S218" s="153">
        <f>IFERROR(__xludf.DUMMYFUNCTION("TO_DATE(INT((T218/(60*60*24))+""1/1/1970""))"),42629.0)</f>
        <v>42629</v>
      </c>
      <c r="T218" s="152">
        <v>1.4739984E9</v>
      </c>
      <c r="U218" s="152">
        <v>113087.61</v>
      </c>
      <c r="W218" s="153">
        <f>IFERROR(__xludf.DUMMYFUNCTION("TO_DATE(INT((X218/(60*60*24))+""1/1/1970""))"),42621.0)</f>
        <v>42621</v>
      </c>
      <c r="X218" s="152">
        <v>1.4733432E9</v>
      </c>
      <c r="Y218" s="152">
        <v>9719.9272</v>
      </c>
      <c r="AA218" s="153">
        <f>IFERROR(__xludf.DUMMYFUNCTION("TO_DATE(INT((AB218/(60*60*24))+""1/1/1970""))"),42621.0)</f>
        <v>42621</v>
      </c>
      <c r="AB218" s="156">
        <v>1.4733036E9</v>
      </c>
      <c r="AC218" s="156">
        <v>99892.0694</v>
      </c>
      <c r="AE218" s="153">
        <f>IFERROR(__xludf.DUMMYFUNCTION("TO_DATE(INT((AF218/(60*60*24))+""1/1/1970""))"),42586.0)</f>
        <v>42586</v>
      </c>
      <c r="AF218" s="152">
        <v>1.4702796E9</v>
      </c>
      <c r="AG218" s="152">
        <v>104065.9688</v>
      </c>
      <c r="AH218" s="153">
        <f>IFERROR(__xludf.DUMMYFUNCTION("TO_DATE(INT((AI218/(60*60*24))+""1/1/1970""))"),43722.0)</f>
        <v>43722</v>
      </c>
      <c r="AI218" s="156">
        <v>1.5684336E9</v>
      </c>
      <c r="AJ218" s="156">
        <v>111461.3511</v>
      </c>
      <c r="AK218" s="153">
        <f>IFERROR(__xludf.DUMMYFUNCTION("TO_DATE(INT((AL218/(60*60*24))+""1/1/1970""))"),43722.0)</f>
        <v>43722</v>
      </c>
      <c r="AL218" s="152">
        <v>1.5684336E9</v>
      </c>
      <c r="AM218" s="152">
        <v>103587.43</v>
      </c>
      <c r="AN218" s="153">
        <f>IFERROR(__xludf.DUMMYFUNCTION("TO_DATE(INT((AO218/(60*60*24))+""1/1/1970""))"),43681.0)</f>
        <v>43681</v>
      </c>
      <c r="AO218" s="156">
        <v>1.56487911E9</v>
      </c>
      <c r="AP218" s="156">
        <v>107681.2924</v>
      </c>
      <c r="AQ218" s="153">
        <f>IFERROR(__xludf.DUMMYFUNCTION("TO_DATE(INT((AR218/(60*60*24))+""1/1/1970""))"),42629.0)</f>
        <v>42629</v>
      </c>
      <c r="AR218" s="152">
        <v>1.4739984E9</v>
      </c>
      <c r="AS218" s="152">
        <v>97243.9352</v>
      </c>
      <c r="AT218" s="152">
        <v>85750.7086</v>
      </c>
      <c r="AU218" s="152">
        <f t="shared" si="1"/>
        <v>115272.57</v>
      </c>
      <c r="AV218" s="152">
        <f t="shared" si="2"/>
        <v>26552.5001</v>
      </c>
      <c r="AW218" s="152">
        <f t="shared" si="3"/>
        <v>113087.61</v>
      </c>
      <c r="AX218" s="152">
        <f t="shared" si="4"/>
        <v>9731.5031</v>
      </c>
      <c r="AY218" s="152">
        <f t="shared" si="5"/>
        <v>99857.807</v>
      </c>
      <c r="AZ218" s="152">
        <f t="shared" si="6"/>
        <v>103180.365</v>
      </c>
      <c r="BA218" s="152" t="str">
        <f t="shared" si="7"/>
        <v>Column1.y</v>
      </c>
      <c r="BB218" s="152" t="str">
        <f t="shared" si="8"/>
        <v>Column1.y</v>
      </c>
      <c r="BC218" s="152" t="str">
        <f t="shared" si="9"/>
        <v>Column1.y</v>
      </c>
    </row>
    <row r="219">
      <c r="A219" s="152">
        <v>1.46530626E9</v>
      </c>
      <c r="B219" s="152">
        <v>106971.3858</v>
      </c>
      <c r="D219" s="153">
        <f>IFERROR(__xludf.DUMMYFUNCTION("TO_DATE(INT((E219/(60*60*24))+""1/1/1970""))"),42630.0)</f>
        <v>42630</v>
      </c>
      <c r="E219" s="156">
        <v>1.4740848E9</v>
      </c>
      <c r="F219" s="156">
        <v>97243.9352</v>
      </c>
      <c r="H219" s="153">
        <f>IFERROR(__xludf.DUMMYFUNCTION("TO_DATE(INT((I219/(60*60*24))+""1/1/1970""))"),42630.0)</f>
        <v>42630</v>
      </c>
      <c r="I219" s="156">
        <v>1.4740848E9</v>
      </c>
      <c r="J219" s="156">
        <v>87139.8258</v>
      </c>
      <c r="L219" s="154">
        <v>42677.0</v>
      </c>
      <c r="M219" s="155">
        <v>112886.37</v>
      </c>
      <c r="O219" s="153">
        <f>IFERROR(__xludf.DUMMYFUNCTION("TO_DATE(INT((P219/(60*60*24))+""1/1/1970""))"),42592.0)</f>
        <v>42592</v>
      </c>
      <c r="P219" s="13">
        <v>1.4708376E9</v>
      </c>
      <c r="Q219" s="13">
        <v>26567.7606</v>
      </c>
      <c r="S219" s="153">
        <f>IFERROR(__xludf.DUMMYFUNCTION("TO_DATE(INT((T219/(60*60*24))+""1/1/1970""))"),42630.0)</f>
        <v>42630</v>
      </c>
      <c r="T219" s="156">
        <v>1.4740848E9</v>
      </c>
      <c r="U219" s="156">
        <v>112192.3548</v>
      </c>
      <c r="W219" s="153">
        <f>IFERROR(__xludf.DUMMYFUNCTION("TO_DATE(INT((X219/(60*60*24))+""1/1/1970""))"),42622.0)</f>
        <v>42622</v>
      </c>
      <c r="X219" s="152">
        <v>1.4734296E9</v>
      </c>
      <c r="Y219" s="152">
        <v>9732.0281</v>
      </c>
      <c r="AA219" s="153">
        <f>IFERROR(__xludf.DUMMYFUNCTION("TO_DATE(INT((AB219/(60*60*24))+""1/1/1970""))"),42622.0)</f>
        <v>42622</v>
      </c>
      <c r="AB219" s="152">
        <v>1.4733828E9</v>
      </c>
      <c r="AC219" s="152">
        <v>99872.7735</v>
      </c>
      <c r="AE219" s="153">
        <f>IFERROR(__xludf.DUMMYFUNCTION("TO_DATE(INT((AF219/(60*60*24))+""1/1/1970""))"),42587.0)</f>
        <v>42587</v>
      </c>
      <c r="AF219" s="156">
        <v>1.4703588E9</v>
      </c>
      <c r="AG219" s="156">
        <v>104206.8604</v>
      </c>
      <c r="AH219" s="153">
        <f>IFERROR(__xludf.DUMMYFUNCTION("TO_DATE(INT((AI219/(60*60*24))+""1/1/1970""))"),43724.0)</f>
        <v>43724</v>
      </c>
      <c r="AI219" s="152">
        <v>1.5686424E9</v>
      </c>
      <c r="AJ219" s="152">
        <v>110998.8014</v>
      </c>
      <c r="AK219" s="153">
        <f>IFERROR(__xludf.DUMMYFUNCTION("TO_DATE(INT((AL219/(60*60*24))+""1/1/1970""))"),43724.0)</f>
        <v>43724</v>
      </c>
      <c r="AL219" s="156">
        <v>1.5686424E9</v>
      </c>
      <c r="AM219" s="156">
        <v>103587.43</v>
      </c>
      <c r="AN219" s="153">
        <f>IFERROR(__xludf.DUMMYFUNCTION("TO_DATE(INT((AO219/(60*60*24))+""1/1/1970""))"),43682.0)</f>
        <v>43682</v>
      </c>
      <c r="AO219" s="152">
        <v>1.564978483E9</v>
      </c>
      <c r="AP219" s="152">
        <v>107681.2924</v>
      </c>
      <c r="AQ219" s="153">
        <f>IFERROR(__xludf.DUMMYFUNCTION("TO_DATE(INT((AR219/(60*60*24))+""1/1/1970""))"),42630.0)</f>
        <v>42630</v>
      </c>
      <c r="AR219" s="156">
        <v>1.4740848E9</v>
      </c>
      <c r="AS219" s="156">
        <v>97243.9352</v>
      </c>
      <c r="AT219" s="156">
        <v>87139.8258</v>
      </c>
      <c r="AU219" s="152">
        <f t="shared" si="1"/>
        <v>115272.57</v>
      </c>
      <c r="AV219" s="152">
        <f t="shared" si="2"/>
        <v>26572.0563</v>
      </c>
      <c r="AW219" s="152">
        <f t="shared" si="3"/>
        <v>112192.3548</v>
      </c>
      <c r="AX219" s="152">
        <f t="shared" si="4"/>
        <v>9759.5673</v>
      </c>
      <c r="AY219" s="152">
        <f t="shared" si="5"/>
        <v>99857.807</v>
      </c>
      <c r="AZ219" s="152">
        <f t="shared" si="6"/>
        <v>104000.0975</v>
      </c>
      <c r="BA219" s="152" t="str">
        <f t="shared" si="7"/>
        <v>Column1.y</v>
      </c>
      <c r="BB219" s="152" t="str">
        <f t="shared" si="8"/>
        <v>Column1.y</v>
      </c>
      <c r="BC219" s="152" t="str">
        <f t="shared" si="9"/>
        <v>Column1.y</v>
      </c>
    </row>
    <row r="220">
      <c r="A220" s="156">
        <v>1.4653296E9</v>
      </c>
      <c r="B220" s="156">
        <v>107062.0834</v>
      </c>
      <c r="D220" s="153">
        <f>IFERROR(__xludf.DUMMYFUNCTION("TO_DATE(INT((E220/(60*60*24))+""1/1/1970""))"),42632.0)</f>
        <v>42632</v>
      </c>
      <c r="E220" s="152">
        <v>1.4742936E9</v>
      </c>
      <c r="F220" s="152">
        <v>97243.9352</v>
      </c>
      <c r="H220" s="153">
        <f>IFERROR(__xludf.DUMMYFUNCTION("TO_DATE(INT((I220/(60*60*24))+""1/1/1970""))"),42632.0)</f>
        <v>42632</v>
      </c>
      <c r="I220" s="152">
        <v>1.4742936E9</v>
      </c>
      <c r="J220" s="152">
        <v>87139.8258</v>
      </c>
      <c r="L220" s="154">
        <v>42678.0</v>
      </c>
      <c r="M220" s="155">
        <v>111790.27</v>
      </c>
      <c r="O220" s="153">
        <f>IFERROR(__xludf.DUMMYFUNCTION("TO_DATE(INT((P220/(60*60*24))+""1/1/1970""))"),42593.0)</f>
        <v>42593</v>
      </c>
      <c r="P220" s="13">
        <v>1.470924E9</v>
      </c>
      <c r="Q220" s="13">
        <v>26629.9769</v>
      </c>
      <c r="S220" s="153">
        <f>IFERROR(__xludf.DUMMYFUNCTION("TO_DATE(INT((T220/(60*60*24))+""1/1/1970""))"),42632.0)</f>
        <v>42632</v>
      </c>
      <c r="T220" s="152">
        <v>1.4742936E9</v>
      </c>
      <c r="U220" s="152">
        <v>112192.3548</v>
      </c>
      <c r="W220" s="153">
        <f>IFERROR(__xludf.DUMMYFUNCTION("TO_DATE(INT((X220/(60*60*24))+""1/1/1970""))"),42623.0)</f>
        <v>42623</v>
      </c>
      <c r="X220" s="152">
        <v>1.4734656E9</v>
      </c>
      <c r="Y220" s="152">
        <v>9727.6319</v>
      </c>
      <c r="AA220" s="153">
        <f>IFERROR(__xludf.DUMMYFUNCTION("TO_DATE(INT((AB220/(60*60*24))+""1/1/1970""))"),42624.0)</f>
        <v>42624</v>
      </c>
      <c r="AB220" s="156">
        <v>1.4736312E9</v>
      </c>
      <c r="AC220" s="156">
        <v>99855.0697</v>
      </c>
      <c r="AE220" s="153">
        <f>IFERROR(__xludf.DUMMYFUNCTION("TO_DATE(INT((AF220/(60*60*24))+""1/1/1970""))"),42588.0)</f>
        <v>42588</v>
      </c>
      <c r="AF220" s="152">
        <v>1.4704416E9</v>
      </c>
      <c r="AG220" s="152">
        <v>104643.7156</v>
      </c>
      <c r="AH220" s="153">
        <f>IFERROR(__xludf.DUMMYFUNCTION("TO_DATE(INT((AI220/(60*60*24))+""1/1/1970""))"),43725.0)</f>
        <v>43725</v>
      </c>
      <c r="AI220" s="156">
        <v>1.5686928E9</v>
      </c>
      <c r="AJ220" s="156">
        <v>110792.8286</v>
      </c>
      <c r="AK220" s="153">
        <f>IFERROR(__xludf.DUMMYFUNCTION("TO_DATE(INT((AL220/(60*60*24))+""1/1/1970""))"),43725.0)</f>
        <v>43725</v>
      </c>
      <c r="AL220" s="152">
        <v>1.5686928E9</v>
      </c>
      <c r="AM220" s="152">
        <v>103559.84</v>
      </c>
      <c r="AN220" s="153">
        <f>IFERROR(__xludf.DUMMYFUNCTION("TO_DATE(INT((AO220/(60*60*24))+""1/1/1970""))"),43683.0)</f>
        <v>43683</v>
      </c>
      <c r="AO220" s="152">
        <v>1.565058233E9</v>
      </c>
      <c r="AP220" s="152">
        <v>106697.5666</v>
      </c>
      <c r="AQ220" s="153">
        <f>IFERROR(__xludf.DUMMYFUNCTION("TO_DATE(INT((AR220/(60*60*24))+""1/1/1970""))"),42632.0)</f>
        <v>42632</v>
      </c>
      <c r="AR220" s="152">
        <v>1.4742936E9</v>
      </c>
      <c r="AS220" s="152">
        <v>97243.9352</v>
      </c>
      <c r="AT220" s="152">
        <v>87139.8258</v>
      </c>
      <c r="AU220" s="152">
        <f t="shared" si="1"/>
        <v>114933.07</v>
      </c>
      <c r="AV220" s="152">
        <f t="shared" si="2"/>
        <v>26555.629</v>
      </c>
      <c r="AW220" s="152">
        <f t="shared" si="3"/>
        <v>112192.3548</v>
      </c>
      <c r="AX220" s="152">
        <f t="shared" si="4"/>
        <v>9756.9585</v>
      </c>
      <c r="AY220" s="152">
        <f t="shared" si="5"/>
        <v>99866.1529</v>
      </c>
      <c r="AZ220" s="152">
        <f t="shared" si="6"/>
        <v>103995.5231</v>
      </c>
      <c r="BA220" s="152" t="str">
        <f t="shared" si="7"/>
        <v>Column1.y</v>
      </c>
      <c r="BB220" s="152" t="str">
        <f t="shared" si="8"/>
        <v>Column1.y</v>
      </c>
      <c r="BC220" s="152" t="str">
        <f t="shared" si="9"/>
        <v>Column1.y</v>
      </c>
    </row>
    <row r="221">
      <c r="A221" s="152">
        <v>1.46539266E9</v>
      </c>
      <c r="B221" s="152">
        <v>107183.0135</v>
      </c>
      <c r="D221" s="153">
        <f>IFERROR(__xludf.DUMMYFUNCTION("TO_DATE(INT((E221/(60*60*24))+""1/1/1970""))"),42633.0)</f>
        <v>42633</v>
      </c>
      <c r="E221" s="152">
        <v>1.474344E9</v>
      </c>
      <c r="F221" s="152">
        <v>97243.9352</v>
      </c>
      <c r="H221" s="153">
        <f>IFERROR(__xludf.DUMMYFUNCTION("TO_DATE(INT((I221/(60*60*24))+""1/1/1970""))"),42633.0)</f>
        <v>42633</v>
      </c>
      <c r="I221" s="152">
        <v>1.474344E9</v>
      </c>
      <c r="J221" s="152">
        <v>87220.8133</v>
      </c>
      <c r="L221" s="154">
        <v>42681.0</v>
      </c>
      <c r="M221" s="155">
        <v>111402.27</v>
      </c>
      <c r="O221" s="153">
        <f>IFERROR(__xludf.DUMMYFUNCTION("TO_DATE(INT((P221/(60*60*24))+""1/1/1970""))"),42594.0)</f>
        <v>42594</v>
      </c>
      <c r="P221" s="13">
        <v>1.4710104E9</v>
      </c>
      <c r="Q221" s="13">
        <v>26540.8276</v>
      </c>
      <c r="S221" s="153">
        <f>IFERROR(__xludf.DUMMYFUNCTION("TO_DATE(INT((T221/(60*60*24))+""1/1/1970""))"),42633.0)</f>
        <v>42633</v>
      </c>
      <c r="T221" s="152">
        <v>1.474344E9</v>
      </c>
      <c r="U221" s="152">
        <v>112266.2294</v>
      </c>
      <c r="W221" s="153">
        <f>IFERROR(__xludf.DUMMYFUNCTION("TO_DATE(INT((X221/(60*60*24))+""1/1/1970""))"),42625.0)</f>
        <v>42625</v>
      </c>
      <c r="X221" s="156">
        <v>1.4736384E9</v>
      </c>
      <c r="Y221" s="156">
        <v>9726.1575</v>
      </c>
      <c r="AA221" s="153">
        <f>IFERROR(__xludf.DUMMYFUNCTION("TO_DATE(INT((AB221/(60*60*24))+""1/1/1970""))"),42625.0)</f>
        <v>42625</v>
      </c>
      <c r="AB221" s="156">
        <v>1.4736708E9</v>
      </c>
      <c r="AC221" s="156">
        <v>99861.4001</v>
      </c>
      <c r="AE221" s="153">
        <f>IFERROR(__xludf.DUMMYFUNCTION("TO_DATE(INT((AF221/(60*60*24))+""1/1/1970""))"),42589.0)</f>
        <v>42589</v>
      </c>
      <c r="AF221" s="156">
        <v>1.4706072E9</v>
      </c>
      <c r="AG221" s="156">
        <v>104643.7156</v>
      </c>
      <c r="AH221" s="153">
        <f>IFERROR(__xludf.DUMMYFUNCTION("TO_DATE(INT((AI221/(60*60*24))+""1/1/1970""))"),43726.0)</f>
        <v>43726</v>
      </c>
      <c r="AI221" s="156">
        <v>1.5687792E9</v>
      </c>
      <c r="AJ221" s="156">
        <v>111330.3614</v>
      </c>
      <c r="AK221" s="153">
        <f>IFERROR(__xludf.DUMMYFUNCTION("TO_DATE(INT((AL221/(60*60*24))+""1/1/1970""))"),43726.0)</f>
        <v>43726</v>
      </c>
      <c r="AL221" s="152">
        <v>1.5687792E9</v>
      </c>
      <c r="AM221" s="152">
        <v>103552.94</v>
      </c>
      <c r="AN221" s="153">
        <f>IFERROR(__xludf.DUMMYFUNCTION("TO_DATE(INT((AO221/(60*60*24))+""1/1/1970""))"),43684.0)</f>
        <v>43684</v>
      </c>
      <c r="AO221" s="152">
        <v>1.565137991E9</v>
      </c>
      <c r="AP221" s="152">
        <v>107793.9605</v>
      </c>
      <c r="AQ221" s="153">
        <f>IFERROR(__xludf.DUMMYFUNCTION("TO_DATE(INT((AR221/(60*60*24))+""1/1/1970""))"),42633.0)</f>
        <v>42633</v>
      </c>
      <c r="AR221" s="152">
        <v>1.474344E9</v>
      </c>
      <c r="AS221" s="152">
        <v>97243.9352</v>
      </c>
      <c r="AT221" s="152">
        <v>87220.8133</v>
      </c>
      <c r="AU221" s="152">
        <f t="shared" si="1"/>
        <v>114438.37</v>
      </c>
      <c r="AV221" s="152">
        <f t="shared" si="2"/>
        <v>26602.5376</v>
      </c>
      <c r="AW221" s="152">
        <f t="shared" si="3"/>
        <v>112266.2294</v>
      </c>
      <c r="AX221" s="152">
        <f t="shared" si="4"/>
        <v>9748.2239</v>
      </c>
      <c r="AY221" s="152">
        <f t="shared" si="5"/>
        <v>99869.6512</v>
      </c>
      <c r="AZ221" s="152">
        <f t="shared" si="6"/>
        <v>103821.2384</v>
      </c>
      <c r="BA221" s="152" t="str">
        <f t="shared" si="7"/>
        <v>Column1.y</v>
      </c>
      <c r="BB221" s="152" t="str">
        <f t="shared" si="8"/>
        <v>Column1.y</v>
      </c>
      <c r="BC221" s="152" t="str">
        <f t="shared" si="9"/>
        <v>Column1.y</v>
      </c>
    </row>
    <row r="222">
      <c r="A222" s="156">
        <v>1.465416E9</v>
      </c>
      <c r="B222" s="156">
        <v>107409.7574</v>
      </c>
      <c r="D222" s="153">
        <f>IFERROR(__xludf.DUMMYFUNCTION("TO_DATE(INT((E222/(60*60*24))+""1/1/1970""))"),42634.0)</f>
        <v>42634</v>
      </c>
      <c r="E222" s="156">
        <v>1.4744304E9</v>
      </c>
      <c r="F222" s="156">
        <v>97243.9352</v>
      </c>
      <c r="H222" s="153">
        <f>IFERROR(__xludf.DUMMYFUNCTION("TO_DATE(INT((I222/(60*60*24))+""1/1/1970""))"),42634.0)</f>
        <v>42634</v>
      </c>
      <c r="I222" s="156">
        <v>1.4744304E9</v>
      </c>
      <c r="J222" s="156">
        <v>86986.0542</v>
      </c>
      <c r="L222" s="154">
        <v>42682.0</v>
      </c>
      <c r="M222" s="155">
        <v>114021.27</v>
      </c>
      <c r="O222" s="153">
        <f>IFERROR(__xludf.DUMMYFUNCTION("TO_DATE(INT((P222/(60*60*24))+""1/1/1970""))"),42595.0)</f>
        <v>42595</v>
      </c>
      <c r="P222" s="13">
        <v>1.4710464E9</v>
      </c>
      <c r="Q222" s="13">
        <v>26613.2308</v>
      </c>
      <c r="S222" s="153">
        <f>IFERROR(__xludf.DUMMYFUNCTION("TO_DATE(INT((T222/(60*60*24))+""1/1/1970""))"),42634.0)</f>
        <v>42634</v>
      </c>
      <c r="T222" s="156">
        <v>1.4744304E9</v>
      </c>
      <c r="U222" s="156">
        <v>112285.633</v>
      </c>
      <c r="W222" s="153">
        <f>IFERROR(__xludf.DUMMYFUNCTION("TO_DATE(INT((X222/(60*60*24))+""1/1/1970""))"),42626.0)</f>
        <v>42626</v>
      </c>
      <c r="X222" s="152">
        <v>1.4737752E9</v>
      </c>
      <c r="Y222" s="152">
        <v>9706.2445</v>
      </c>
      <c r="AA222" s="153">
        <f>IFERROR(__xludf.DUMMYFUNCTION("TO_DATE(INT((AB222/(60*60*24))+""1/1/1970""))"),42626.0)</f>
        <v>42626</v>
      </c>
      <c r="AB222" s="152">
        <v>1.47375E9</v>
      </c>
      <c r="AC222" s="152">
        <v>99869.0928</v>
      </c>
      <c r="AE222" s="153">
        <f>IFERROR(__xludf.DUMMYFUNCTION("TO_DATE(INT((AF222/(60*60*24))+""1/1/1970""))"),42590.0)</f>
        <v>42590</v>
      </c>
      <c r="AF222" s="156">
        <v>1.4706468E9</v>
      </c>
      <c r="AG222" s="156">
        <v>104645.0879</v>
      </c>
      <c r="AH222" s="153">
        <f>IFERROR(__xludf.DUMMYFUNCTION("TO_DATE(INT((AI222/(60*60*24))+""1/1/1970""))"),43727.0)</f>
        <v>43727</v>
      </c>
      <c r="AI222" s="156">
        <v>1.5688656E9</v>
      </c>
      <c r="AJ222" s="156">
        <v>111339.8582</v>
      </c>
      <c r="AK222" s="153">
        <f>IFERROR(__xludf.DUMMYFUNCTION("TO_DATE(INT((AL222/(60*60*24))+""1/1/1970""))"),43727.0)</f>
        <v>43727</v>
      </c>
      <c r="AL222" s="152">
        <v>1.5688656E9</v>
      </c>
      <c r="AM222" s="152">
        <v>103543.36</v>
      </c>
      <c r="AN222" s="153">
        <f>IFERROR(__xludf.DUMMYFUNCTION("TO_DATE(INT((AO222/(60*60*24))+""1/1/1970""))"),43685.0)</f>
        <v>43685</v>
      </c>
      <c r="AO222" s="156">
        <v>1.565234705E9</v>
      </c>
      <c r="AP222" s="156">
        <v>105603.6745</v>
      </c>
      <c r="AQ222" s="153">
        <f>IFERROR(__xludf.DUMMYFUNCTION("TO_DATE(INT((AR222/(60*60*24))+""1/1/1970""))"),42634.0)</f>
        <v>42634</v>
      </c>
      <c r="AR222" s="156">
        <v>1.4744304E9</v>
      </c>
      <c r="AS222" s="156">
        <v>97243.9352</v>
      </c>
      <c r="AT222" s="156">
        <v>86986.0542</v>
      </c>
      <c r="AU222" s="152">
        <f t="shared" si="1"/>
        <v>114651.77</v>
      </c>
      <c r="AV222" s="152">
        <f t="shared" si="2"/>
        <v>26647.841</v>
      </c>
      <c r="AW222" s="152">
        <f t="shared" si="3"/>
        <v>112285.633</v>
      </c>
      <c r="AX222" s="152">
        <f t="shared" si="4"/>
        <v>9742.859</v>
      </c>
      <c r="AY222" s="152">
        <f t="shared" si="5"/>
        <v>99842.3234</v>
      </c>
      <c r="AZ222" s="152">
        <f t="shared" si="6"/>
        <v>104039.8948</v>
      </c>
      <c r="BA222" s="152" t="str">
        <f t="shared" si="7"/>
        <v>Column1.y</v>
      </c>
      <c r="BB222" s="152" t="str">
        <f t="shared" si="8"/>
        <v>Column1.y</v>
      </c>
      <c r="BC222" s="152" t="str">
        <f t="shared" si="9"/>
        <v>Column1.y</v>
      </c>
    </row>
    <row r="223">
      <c r="A223" s="152">
        <v>1.46547906E9</v>
      </c>
      <c r="B223" s="152">
        <v>106966.3471</v>
      </c>
      <c r="D223" s="153">
        <f>IFERROR(__xludf.DUMMYFUNCTION("TO_DATE(INT((E223/(60*60*24))+""1/1/1970""))"),42635.0)</f>
        <v>42635</v>
      </c>
      <c r="E223" s="152">
        <v>1.4745168E9</v>
      </c>
      <c r="F223" s="152">
        <v>97243.9352</v>
      </c>
      <c r="H223" s="153">
        <f>IFERROR(__xludf.DUMMYFUNCTION("TO_DATE(INT((I223/(60*60*24))+""1/1/1970""))"),42635.0)</f>
        <v>42635</v>
      </c>
      <c r="I223" s="152">
        <v>1.4745168E9</v>
      </c>
      <c r="J223" s="152">
        <v>87532.3735</v>
      </c>
      <c r="L223" s="154">
        <v>42683.0</v>
      </c>
      <c r="M223" s="155">
        <v>114758.47</v>
      </c>
      <c r="O223" s="153">
        <f>IFERROR(__xludf.DUMMYFUNCTION("TO_DATE(INT((P223/(60*60*24))+""1/1/1970""))"),42596.0)</f>
        <v>42596</v>
      </c>
      <c r="P223" s="13">
        <v>1.4711328E9</v>
      </c>
      <c r="Q223" s="13">
        <v>26613.2308</v>
      </c>
      <c r="S223" s="153">
        <f>IFERROR(__xludf.DUMMYFUNCTION("TO_DATE(INT((T223/(60*60*24))+""1/1/1970""))"),42635.0)</f>
        <v>42635</v>
      </c>
      <c r="T223" s="152">
        <v>1.4745168E9</v>
      </c>
      <c r="U223" s="152">
        <v>114816.4323</v>
      </c>
      <c r="W223" s="153">
        <f>IFERROR(__xludf.DUMMYFUNCTION("TO_DATE(INT((X223/(60*60*24))+""1/1/1970""))"),42627.0)</f>
        <v>42627</v>
      </c>
      <c r="X223" s="152">
        <v>1.4738616E9</v>
      </c>
      <c r="Y223" s="152">
        <v>9749.8175</v>
      </c>
      <c r="AA223" s="153">
        <f>IFERROR(__xludf.DUMMYFUNCTION("TO_DATE(INT((AB223/(60*60*24))+""1/1/1970""))"),42627.0)</f>
        <v>42627</v>
      </c>
      <c r="AB223" s="156">
        <v>1.4738292E9</v>
      </c>
      <c r="AC223" s="156">
        <v>99836.4113</v>
      </c>
      <c r="AE223" s="153">
        <f>IFERROR(__xludf.DUMMYFUNCTION("TO_DATE(INT((AF223/(60*60*24))+""1/1/1970""))"),42591.0)</f>
        <v>42591</v>
      </c>
      <c r="AF223" s="152">
        <v>1.470726E9</v>
      </c>
      <c r="AG223" s="152">
        <v>104664.7578</v>
      </c>
      <c r="AH223" s="153">
        <f>IFERROR(__xludf.DUMMYFUNCTION("TO_DATE(INT((AI223/(60*60*24))+""1/1/1970""))"),43728.0)</f>
        <v>43728</v>
      </c>
      <c r="AI223" s="156">
        <v>1.568952E9</v>
      </c>
      <c r="AJ223" s="156">
        <v>111300.5989</v>
      </c>
      <c r="AK223" s="153">
        <f>IFERROR(__xludf.DUMMYFUNCTION("TO_DATE(INT((AL223/(60*60*24))+""1/1/1970""))"),43728.0)</f>
        <v>43728</v>
      </c>
      <c r="AL223" s="152">
        <v>1.568952E9</v>
      </c>
      <c r="AM223" s="152">
        <v>103331.36</v>
      </c>
      <c r="AN223" s="153">
        <f>IFERROR(__xludf.DUMMYFUNCTION("TO_DATE(INT((AO223/(60*60*24))+""1/1/1970""))"),43686.0)</f>
        <v>43686</v>
      </c>
      <c r="AO223" s="156">
        <v>1.56531406E9</v>
      </c>
      <c r="AP223" s="156">
        <v>105603.6745</v>
      </c>
      <c r="AQ223" s="153">
        <f>IFERROR(__xludf.DUMMYFUNCTION("TO_DATE(INT((AR223/(60*60*24))+""1/1/1970""))"),42635.0)</f>
        <v>42635</v>
      </c>
      <c r="AR223" s="152">
        <v>1.4745168E9</v>
      </c>
      <c r="AS223" s="152">
        <v>97243.9352</v>
      </c>
      <c r="AT223" s="152">
        <v>87532.3735</v>
      </c>
      <c r="AU223" s="152">
        <f t="shared" si="1"/>
        <v>115767.27</v>
      </c>
      <c r="AV223" s="152">
        <f t="shared" si="2"/>
        <v>26728.3559</v>
      </c>
      <c r="AW223" s="152">
        <f t="shared" si="3"/>
        <v>114816.4323</v>
      </c>
      <c r="AX223" s="152">
        <f t="shared" si="4"/>
        <v>9707.1038</v>
      </c>
      <c r="AY223" s="152">
        <f t="shared" si="5"/>
        <v>99907.6711</v>
      </c>
      <c r="AZ223" s="152">
        <f t="shared" si="6"/>
        <v>103710.0805</v>
      </c>
      <c r="BA223" s="152" t="str">
        <f t="shared" si="7"/>
        <v>Column1.y</v>
      </c>
      <c r="BB223" s="152" t="str">
        <f t="shared" si="8"/>
        <v>Column1.y</v>
      </c>
      <c r="BC223" s="152" t="str">
        <f t="shared" si="9"/>
        <v>Column1.y</v>
      </c>
    </row>
    <row r="224">
      <c r="A224" s="156">
        <v>1.4655024E9</v>
      </c>
      <c r="B224" s="156">
        <v>107233.401</v>
      </c>
      <c r="D224" s="153">
        <f>IFERROR(__xludf.DUMMYFUNCTION("TO_DATE(INT((E224/(60*60*24))+""1/1/1970""))"),42636.0)</f>
        <v>42636</v>
      </c>
      <c r="E224" s="156">
        <v>1.4746032E9</v>
      </c>
      <c r="F224" s="156">
        <v>97243.9352</v>
      </c>
      <c r="H224" s="153">
        <f>IFERROR(__xludf.DUMMYFUNCTION("TO_DATE(INT((I224/(60*60*24))+""1/1/1970""))"),42636.0)</f>
        <v>42636</v>
      </c>
      <c r="I224" s="156">
        <v>1.4746032E9</v>
      </c>
      <c r="J224" s="156">
        <v>88780.7343</v>
      </c>
      <c r="L224" s="154">
        <v>42684.0</v>
      </c>
      <c r="M224" s="155">
        <v>115282.27</v>
      </c>
      <c r="O224" s="153">
        <f>IFERROR(__xludf.DUMMYFUNCTION("TO_DATE(INT((P224/(60*60*24))+""1/1/1970""))"),42597.0)</f>
        <v>42597</v>
      </c>
      <c r="P224" s="13">
        <v>1.4712192E9</v>
      </c>
      <c r="Q224" s="13">
        <v>26626.994</v>
      </c>
      <c r="S224" s="153">
        <f>IFERROR(__xludf.DUMMYFUNCTION("TO_DATE(INT((T224/(60*60*24))+""1/1/1970""))"),42636.0)</f>
        <v>42636</v>
      </c>
      <c r="T224" s="156">
        <v>1.4746032E9</v>
      </c>
      <c r="U224" s="156">
        <v>116211.1034</v>
      </c>
      <c r="W224" s="153">
        <f>IFERROR(__xludf.DUMMYFUNCTION("TO_DATE(INT((X224/(60*60*24))+""1/1/1970""))"),42628.0)</f>
        <v>42628</v>
      </c>
      <c r="X224" s="152">
        <v>1.473948E9</v>
      </c>
      <c r="Y224" s="152">
        <v>9744.4803</v>
      </c>
      <c r="AA224" s="153">
        <f>IFERROR(__xludf.DUMMYFUNCTION("TO_DATE(INT((AB224/(60*60*24))+""1/1/1970""))"),42628.0)</f>
        <v>42628</v>
      </c>
      <c r="AB224" s="152">
        <v>1.4739084E9</v>
      </c>
      <c r="AC224" s="152">
        <v>99850.7147</v>
      </c>
      <c r="AE224" s="153">
        <f>IFERROR(__xludf.DUMMYFUNCTION("TO_DATE(INT((AF224/(60*60*24))+""1/1/1970""))"),42592.0)</f>
        <v>42592</v>
      </c>
      <c r="AF224" s="156">
        <v>1.4708052E9</v>
      </c>
      <c r="AG224" s="156">
        <v>104364.2197</v>
      </c>
      <c r="AH224" s="153">
        <f>IFERROR(__xludf.DUMMYFUNCTION("TO_DATE(INT((AI224/(60*60*24))+""1/1/1970""))"),43729.0)</f>
        <v>43729</v>
      </c>
      <c r="AI224" s="156">
        <v>1.5690384E9</v>
      </c>
      <c r="AJ224" s="156">
        <v>110474.0535</v>
      </c>
      <c r="AK224" s="153">
        <f>IFERROR(__xludf.DUMMYFUNCTION("TO_DATE(INT((AL224/(60*60*24))+""1/1/1970""))"),43729.0)</f>
        <v>43729</v>
      </c>
      <c r="AL224" s="152">
        <v>1.5690384E9</v>
      </c>
      <c r="AM224" s="152">
        <v>103101.97</v>
      </c>
      <c r="AN224" s="153">
        <f>IFERROR(__xludf.DUMMYFUNCTION("TO_DATE(INT((AO224/(60*60*24))+""1/1/1970""))"),43687.0)</f>
        <v>43687</v>
      </c>
      <c r="AO224" s="152">
        <v>1.565409286E9</v>
      </c>
      <c r="AP224" s="152">
        <v>105603.6745</v>
      </c>
      <c r="AQ224" s="153">
        <f>IFERROR(__xludf.DUMMYFUNCTION("TO_DATE(INT((AR224/(60*60*24))+""1/1/1970""))"),42636.0)</f>
        <v>42636</v>
      </c>
      <c r="AR224" s="156">
        <v>1.4746032E9</v>
      </c>
      <c r="AS224" s="156">
        <v>97243.9352</v>
      </c>
      <c r="AT224" s="156">
        <v>88780.7343</v>
      </c>
      <c r="AU224" s="152">
        <f t="shared" si="1"/>
        <v>116679.07</v>
      </c>
      <c r="AV224" s="152">
        <f t="shared" si="2"/>
        <v>26606.9875</v>
      </c>
      <c r="AW224" s="152">
        <f t="shared" si="3"/>
        <v>116211.1034</v>
      </c>
      <c r="AX224" s="152">
        <f t="shared" si="4"/>
        <v>9700.9558</v>
      </c>
      <c r="AY224" s="152">
        <f t="shared" si="5"/>
        <v>99891.5277</v>
      </c>
      <c r="AZ224" s="152">
        <f t="shared" si="6"/>
        <v>103537.1682</v>
      </c>
      <c r="BA224" s="152" t="str">
        <f t="shared" si="7"/>
        <v>Column1.y</v>
      </c>
      <c r="BB224" s="152" t="str">
        <f t="shared" si="8"/>
        <v>Column1.y</v>
      </c>
      <c r="BC224" s="152" t="str">
        <f t="shared" si="9"/>
        <v>Column1.y</v>
      </c>
    </row>
    <row r="225">
      <c r="A225" s="152">
        <v>1.46556546E9</v>
      </c>
      <c r="B225" s="152">
        <v>106467.5105</v>
      </c>
      <c r="D225" s="153">
        <f>IFERROR(__xludf.DUMMYFUNCTION("TO_DATE(INT((E225/(60*60*24))+""1/1/1970""))"),42637.0)</f>
        <v>42637</v>
      </c>
      <c r="E225" s="152">
        <v>1.4746896E9</v>
      </c>
      <c r="F225" s="152">
        <v>97243.9352</v>
      </c>
      <c r="H225" s="153">
        <f>IFERROR(__xludf.DUMMYFUNCTION("TO_DATE(INT((I225/(60*60*24))+""1/1/1970""))"),42637.0)</f>
        <v>42637</v>
      </c>
      <c r="I225" s="152">
        <v>1.4746896E9</v>
      </c>
      <c r="J225" s="152">
        <v>88649.9186</v>
      </c>
      <c r="L225" s="154">
        <v>42685.0</v>
      </c>
      <c r="M225" s="155">
        <v>113439.27</v>
      </c>
      <c r="O225" s="153">
        <f>IFERROR(__xludf.DUMMYFUNCTION("TO_DATE(INT((P225/(60*60*24))+""1/1/1970""))"),42598.0)</f>
        <v>42598</v>
      </c>
      <c r="P225" s="13">
        <v>1.471356E9</v>
      </c>
      <c r="Q225" s="13">
        <v>26546.2672</v>
      </c>
      <c r="S225" s="153">
        <f>IFERROR(__xludf.DUMMYFUNCTION("TO_DATE(INT((T225/(60*60*24))+""1/1/1970""))"),42637.0)</f>
        <v>42637</v>
      </c>
      <c r="T225" s="152">
        <v>1.4746896E9</v>
      </c>
      <c r="U225" s="152">
        <v>114980.0129</v>
      </c>
      <c r="W225" s="153">
        <f>IFERROR(__xludf.DUMMYFUNCTION("TO_DATE(INT((X225/(60*60*24))+""1/1/1970""))"),42629.0)</f>
        <v>42629</v>
      </c>
      <c r="X225" s="152">
        <v>1.4740344E9</v>
      </c>
      <c r="Y225" s="152">
        <v>9731.5031</v>
      </c>
      <c r="AA225" s="153">
        <f>IFERROR(__xludf.DUMMYFUNCTION("TO_DATE(INT((AB225/(60*60*24))+""1/1/1970""))"),42629.0)</f>
        <v>42629</v>
      </c>
      <c r="AB225" s="156">
        <v>1.4739876E9</v>
      </c>
      <c r="AC225" s="156">
        <v>99857.807</v>
      </c>
      <c r="AE225" s="153">
        <f>IFERROR(__xludf.DUMMYFUNCTION("TO_DATE(INT((AF225/(60*60*24))+""1/1/1970""))"),42593.0)</f>
        <v>42593</v>
      </c>
      <c r="AF225" s="152">
        <v>1.4708844E9</v>
      </c>
      <c r="AG225" s="152">
        <v>103746.6757</v>
      </c>
      <c r="AH225" s="153">
        <f>IFERROR(__xludf.DUMMYFUNCTION("TO_DATE(INT((AI225/(60*60*24))+""1/1/1970""))"),43731.0)</f>
        <v>43731</v>
      </c>
      <c r="AI225" s="152">
        <v>1.5692472E9</v>
      </c>
      <c r="AJ225" s="152">
        <v>111182.0512</v>
      </c>
      <c r="AK225" s="153">
        <f>IFERROR(__xludf.DUMMYFUNCTION("TO_DATE(INT((AL225/(60*60*24))+""1/1/1970""))"),43731.0)</f>
        <v>43731</v>
      </c>
      <c r="AL225" s="156">
        <v>1.5692472E9</v>
      </c>
      <c r="AM225" s="156">
        <v>103101.97</v>
      </c>
      <c r="AN225" s="153">
        <f>IFERROR(__xludf.DUMMYFUNCTION("TO_DATE(INT((AO225/(60*60*24))+""1/1/1970""))"),43688.0)</f>
        <v>43688</v>
      </c>
      <c r="AO225" s="152">
        <v>1.565489411E9</v>
      </c>
      <c r="AP225" s="152">
        <v>105603.6745</v>
      </c>
      <c r="AQ225" s="153">
        <f>IFERROR(__xludf.DUMMYFUNCTION("TO_DATE(INT((AR225/(60*60*24))+""1/1/1970""))"),42637.0)</f>
        <v>42637</v>
      </c>
      <c r="AR225" s="152">
        <v>1.4746896E9</v>
      </c>
      <c r="AS225" s="152">
        <v>97243.9352</v>
      </c>
      <c r="AT225" s="152">
        <v>88649.9186</v>
      </c>
      <c r="AU225" s="152">
        <f t="shared" si="1"/>
        <v>116679.07</v>
      </c>
      <c r="AV225" s="152">
        <f t="shared" si="2"/>
        <v>26695.889</v>
      </c>
      <c r="AW225" s="152">
        <f t="shared" si="3"/>
        <v>114980.0129</v>
      </c>
      <c r="AX225" s="152">
        <f t="shared" si="4"/>
        <v>9725.1644</v>
      </c>
      <c r="AY225" s="152">
        <f t="shared" si="5"/>
        <v>99891.5277</v>
      </c>
      <c r="AZ225" s="152">
        <f t="shared" si="6"/>
        <v>103377.9791</v>
      </c>
      <c r="BA225" s="152" t="str">
        <f t="shared" si="7"/>
        <v>Column1.y</v>
      </c>
      <c r="BB225" s="152" t="str">
        <f t="shared" si="8"/>
        <v>Column1.y</v>
      </c>
      <c r="BC225" s="152" t="str">
        <f t="shared" si="9"/>
        <v>Column1.y</v>
      </c>
    </row>
    <row r="226">
      <c r="A226" s="156">
        <v>1.4655888E9</v>
      </c>
      <c r="B226" s="156">
        <v>106220.6115</v>
      </c>
      <c r="D226" s="153">
        <f>IFERROR(__xludf.DUMMYFUNCTION("TO_DATE(INT((E226/(60*60*24))+""1/1/1970""))"),42639.0)</f>
        <v>42639</v>
      </c>
      <c r="E226" s="156">
        <v>1.4748984E9</v>
      </c>
      <c r="F226" s="156">
        <v>97243.9352</v>
      </c>
      <c r="H226" s="153">
        <f>IFERROR(__xludf.DUMMYFUNCTION("TO_DATE(INT((I226/(60*60*24))+""1/1/1970""))"),42639.0)</f>
        <v>42639</v>
      </c>
      <c r="I226" s="156">
        <v>1.4748984E9</v>
      </c>
      <c r="J226" s="156">
        <v>88649.9186</v>
      </c>
      <c r="L226" s="154">
        <v>42688.0</v>
      </c>
      <c r="M226" s="155">
        <v>113487.77</v>
      </c>
      <c r="O226" s="153">
        <f>IFERROR(__xludf.DUMMYFUNCTION("TO_DATE(INT((P226/(60*60*24))+""1/1/1970""))"),42599.0)</f>
        <v>42599</v>
      </c>
      <c r="P226" s="13">
        <v>1.4714424E9</v>
      </c>
      <c r="Q226" s="13">
        <v>26647.327</v>
      </c>
      <c r="S226" s="153">
        <f>IFERROR(__xludf.DUMMYFUNCTION("TO_DATE(INT((T226/(60*60*24))+""1/1/1970""))"),42639.0)</f>
        <v>42639</v>
      </c>
      <c r="T226" s="156">
        <v>1.4748624E9</v>
      </c>
      <c r="U226" s="156">
        <v>114980.0129</v>
      </c>
      <c r="W226" s="153">
        <f>IFERROR(__xludf.DUMMYFUNCTION("TO_DATE(INT((X226/(60*60*24))+""1/1/1970""))"),42630.0)</f>
        <v>42630</v>
      </c>
      <c r="X226" s="152">
        <v>1.4740704E9</v>
      </c>
      <c r="Y226" s="152">
        <v>9759.5673</v>
      </c>
      <c r="AA226" s="153">
        <f>IFERROR(__xludf.DUMMYFUNCTION("TO_DATE(INT((AB226/(60*60*24))+""1/1/1970""))"),42631.0)</f>
        <v>42631</v>
      </c>
      <c r="AB226" s="152">
        <v>1.474236E9</v>
      </c>
      <c r="AC226" s="152">
        <v>99849.2157</v>
      </c>
      <c r="AE226" s="153">
        <f>IFERROR(__xludf.DUMMYFUNCTION("TO_DATE(INT((AF226/(60*60*24))+""1/1/1970""))"),42594.0)</f>
        <v>42594</v>
      </c>
      <c r="AF226" s="156">
        <v>1.4709636E9</v>
      </c>
      <c r="AG226" s="156">
        <v>104175.7544</v>
      </c>
      <c r="AH226" s="153">
        <f>IFERROR(__xludf.DUMMYFUNCTION("TO_DATE(INT((AI226/(60*60*24))+""1/1/1970""))"),43732.0)</f>
        <v>43732</v>
      </c>
      <c r="AI226" s="156">
        <v>1.5692976E9</v>
      </c>
      <c r="AJ226" s="156">
        <v>111022.5091</v>
      </c>
      <c r="AK226" s="153">
        <f>IFERROR(__xludf.DUMMYFUNCTION("TO_DATE(INT((AL226/(60*60*24))+""1/1/1970""))"),43732.0)</f>
        <v>43732</v>
      </c>
      <c r="AL226" s="152">
        <v>1.5692976E9</v>
      </c>
      <c r="AM226" s="152">
        <v>103608.52</v>
      </c>
      <c r="AN226" s="153">
        <f>IFERROR(__xludf.DUMMYFUNCTION("TO_DATE(INT((AO226/(60*60*24))+""1/1/1970""))"),43689.0)</f>
        <v>43689</v>
      </c>
      <c r="AO226" s="152">
        <v>1.565570068E9</v>
      </c>
      <c r="AP226" s="152">
        <v>105603.6745</v>
      </c>
      <c r="AQ226" s="153">
        <f>IFERROR(__xludf.DUMMYFUNCTION("TO_DATE(INT((AR226/(60*60*24))+""1/1/1970""))"),42639.0)</f>
        <v>42639</v>
      </c>
      <c r="AR226" s="156">
        <v>1.4748984E9</v>
      </c>
      <c r="AS226" s="156">
        <v>97243.9352</v>
      </c>
      <c r="AT226" s="156">
        <v>88649.9186</v>
      </c>
      <c r="AU226" s="152">
        <f t="shared" si="1"/>
        <v>115941.87</v>
      </c>
      <c r="AV226" s="152">
        <f t="shared" si="2"/>
        <v>26799.8689</v>
      </c>
      <c r="AW226" s="152">
        <f t="shared" si="3"/>
        <v>114980.0129</v>
      </c>
      <c r="AX226" s="152">
        <f t="shared" si="4"/>
        <v>9723.3965</v>
      </c>
      <c r="AY226" s="152">
        <f t="shared" si="5"/>
        <v>99890.7192</v>
      </c>
      <c r="AZ226" s="152">
        <f t="shared" si="6"/>
        <v>103411.6705</v>
      </c>
      <c r="BA226" s="152" t="str">
        <f t="shared" si="7"/>
        <v>Column1.y</v>
      </c>
      <c r="BB226" s="152" t="str">
        <f t="shared" si="8"/>
        <v>Column1.y</v>
      </c>
      <c r="BC226" s="152" t="str">
        <f t="shared" si="9"/>
        <v>Column1.y</v>
      </c>
    </row>
    <row r="227">
      <c r="A227" s="152">
        <v>1.46582466E9</v>
      </c>
      <c r="B227" s="152">
        <v>105953.5576</v>
      </c>
      <c r="D227" s="153">
        <f>IFERROR(__xludf.DUMMYFUNCTION("TO_DATE(INT((E227/(60*60*24))+""1/1/1970""))"),42640.0)</f>
        <v>42640</v>
      </c>
      <c r="E227" s="156">
        <v>1.4749488E9</v>
      </c>
      <c r="F227" s="156">
        <v>97243.9352</v>
      </c>
      <c r="H227" s="153">
        <f>IFERROR(__xludf.DUMMYFUNCTION("TO_DATE(INT((I227/(60*60*24))+""1/1/1970""))"),42640.0)</f>
        <v>42640</v>
      </c>
      <c r="I227" s="156">
        <v>1.4749488E9</v>
      </c>
      <c r="J227" s="156">
        <v>88673.532</v>
      </c>
      <c r="L227" s="154">
        <v>42689.0</v>
      </c>
      <c r="M227" s="155">
        <v>112352.87</v>
      </c>
      <c r="O227" s="153">
        <f>IFERROR(__xludf.DUMMYFUNCTION("TO_DATE(INT((P227/(60*60*24))+""1/1/1970""))"),42600.0)</f>
        <v>42600</v>
      </c>
      <c r="P227" s="13">
        <v>1.4715288E9</v>
      </c>
      <c r="Q227" s="13">
        <v>26643.3953</v>
      </c>
      <c r="S227" s="153">
        <f>IFERROR(__xludf.DUMMYFUNCTION("TO_DATE(INT((T227/(60*60*24))+""1/1/1970""))"),42640.0)</f>
        <v>42640</v>
      </c>
      <c r="T227" s="152">
        <v>1.4749488E9</v>
      </c>
      <c r="U227" s="152">
        <v>113137.7009</v>
      </c>
      <c r="W227" s="153">
        <f>IFERROR(__xludf.DUMMYFUNCTION("TO_DATE(INT((X227/(60*60*24))+""1/1/1970""))"),42632.0)</f>
        <v>42632</v>
      </c>
      <c r="X227" s="156">
        <v>1.4742432E9</v>
      </c>
      <c r="Y227" s="156">
        <v>9756.9585</v>
      </c>
      <c r="AA227" s="153">
        <f>IFERROR(__xludf.DUMMYFUNCTION("TO_DATE(INT((AB227/(60*60*24))+""1/1/1970""))"),42632.0)</f>
        <v>42632</v>
      </c>
      <c r="AB227" s="152">
        <v>1.4742756E9</v>
      </c>
      <c r="AC227" s="152">
        <v>99866.1529</v>
      </c>
      <c r="AE227" s="153">
        <f>IFERROR(__xludf.DUMMYFUNCTION("TO_DATE(INT((AF227/(60*60*24))+""1/1/1970""))"),42595.0)</f>
        <v>42595</v>
      </c>
      <c r="AF227" s="152">
        <v>1.4710464E9</v>
      </c>
      <c r="AG227" s="152">
        <v>103958.9279</v>
      </c>
      <c r="AH227" s="153">
        <f>IFERROR(__xludf.DUMMYFUNCTION("TO_DATE(INT((AI227/(60*60*24))+""1/1/1970""))"),43733.0)</f>
        <v>43733</v>
      </c>
      <c r="AI227" s="156">
        <v>1.569384E9</v>
      </c>
      <c r="AJ227" s="156">
        <v>109901.6449</v>
      </c>
      <c r="AK227" s="153">
        <f>IFERROR(__xludf.DUMMYFUNCTION("TO_DATE(INT((AL227/(60*60*24))+""1/1/1970""))"),43733.0)</f>
        <v>43733</v>
      </c>
      <c r="AL227" s="152">
        <v>1.569384E9</v>
      </c>
      <c r="AM227" s="152">
        <v>103849.82</v>
      </c>
      <c r="AN227" s="153">
        <f>IFERROR(__xludf.DUMMYFUNCTION("TO_DATE(INT((AO227/(60*60*24))+""1/1/1970""))"),43690.0)</f>
        <v>43690</v>
      </c>
      <c r="AO227" s="156">
        <v>1.56566544E9</v>
      </c>
      <c r="AP227" s="156">
        <v>105603.6745</v>
      </c>
      <c r="AQ227" s="153">
        <f>IFERROR(__xludf.DUMMYFUNCTION("TO_DATE(INT((AR227/(60*60*24))+""1/1/1970""))"),42640.0)</f>
        <v>42640</v>
      </c>
      <c r="AR227" s="156">
        <v>1.4749488E9</v>
      </c>
      <c r="AS227" s="156">
        <v>97243.9352</v>
      </c>
      <c r="AT227" s="156">
        <v>88673.532</v>
      </c>
      <c r="AU227" s="152">
        <f t="shared" si="1"/>
        <v>114981.57</v>
      </c>
      <c r="AV227" s="152">
        <f t="shared" si="2"/>
        <v>26847.3296</v>
      </c>
      <c r="AW227" s="152">
        <f t="shared" si="3"/>
        <v>113137.7009</v>
      </c>
      <c r="AX227" s="152">
        <f t="shared" si="4"/>
        <v>9722.6534</v>
      </c>
      <c r="AY227" s="152">
        <f t="shared" si="5"/>
        <v>99887.9768</v>
      </c>
      <c r="AZ227" s="152">
        <f t="shared" si="6"/>
        <v>103526.0462</v>
      </c>
      <c r="BA227" s="152" t="str">
        <f t="shared" si="7"/>
        <v>Column1.y</v>
      </c>
      <c r="BB227" s="152" t="str">
        <f t="shared" si="8"/>
        <v>Column1.y</v>
      </c>
      <c r="BC227" s="152" t="str">
        <f t="shared" si="9"/>
        <v>Column1.y</v>
      </c>
    </row>
    <row r="228">
      <c r="A228" s="156">
        <v>1.465848E9</v>
      </c>
      <c r="B228" s="156">
        <v>105409.3722</v>
      </c>
      <c r="D228" s="153">
        <f>IFERROR(__xludf.DUMMYFUNCTION("TO_DATE(INT((E228/(60*60*24))+""1/1/1970""))"),42641.0)</f>
        <v>42641</v>
      </c>
      <c r="E228" s="152">
        <v>1.4750352E9</v>
      </c>
      <c r="F228" s="152">
        <v>97243.9352</v>
      </c>
      <c r="H228" s="153">
        <f>IFERROR(__xludf.DUMMYFUNCTION("TO_DATE(INT((I228/(60*60*24))+""1/1/1970""))"),42641.0)</f>
        <v>42641</v>
      </c>
      <c r="I228" s="152">
        <v>1.4750352E9</v>
      </c>
      <c r="J228" s="152">
        <v>89808.7944</v>
      </c>
      <c r="L228" s="154">
        <v>42690.0</v>
      </c>
      <c r="M228" s="155">
        <v>113895.17</v>
      </c>
      <c r="O228" s="153">
        <f>IFERROR(__xludf.DUMMYFUNCTION("TO_DATE(INT((P228/(60*60*24))+""1/1/1970""))"),42601.0)</f>
        <v>42601</v>
      </c>
      <c r="P228" s="13">
        <v>1.4716152E9</v>
      </c>
      <c r="Q228" s="13">
        <v>26647.8922</v>
      </c>
      <c r="S228" s="153">
        <f>IFERROR(__xludf.DUMMYFUNCTION("TO_DATE(INT((T228/(60*60*24))+""1/1/1970""))"),42641.0)</f>
        <v>42641</v>
      </c>
      <c r="T228" s="156">
        <v>1.4750352E9</v>
      </c>
      <c r="U228" s="156">
        <v>114524.192</v>
      </c>
      <c r="W228" s="153">
        <f>IFERROR(__xludf.DUMMYFUNCTION("TO_DATE(INT((X228/(60*60*24))+""1/1/1970""))"),42633.0)</f>
        <v>42633</v>
      </c>
      <c r="X228" s="152">
        <v>1.47438E9</v>
      </c>
      <c r="Y228" s="152">
        <v>9748.2239</v>
      </c>
      <c r="AA228" s="153">
        <f>IFERROR(__xludf.DUMMYFUNCTION("TO_DATE(INT((AB228/(60*60*24))+""1/1/1970""))"),42633.0)</f>
        <v>42633</v>
      </c>
      <c r="AB228" s="156">
        <v>1.4743548E9</v>
      </c>
      <c r="AC228" s="156">
        <v>99869.6512</v>
      </c>
      <c r="AE228" s="153">
        <f>IFERROR(__xludf.DUMMYFUNCTION("TO_DATE(INT((AF228/(60*60*24))+""1/1/1970""))"),42596.0)</f>
        <v>42596</v>
      </c>
      <c r="AF228" s="156">
        <v>1.471212E9</v>
      </c>
      <c r="AG228" s="156">
        <v>103958.9279</v>
      </c>
      <c r="AH228" s="153">
        <f>IFERROR(__xludf.DUMMYFUNCTION("TO_DATE(INT((AI228/(60*60*24))+""1/1/1970""))"),43734.0)</f>
        <v>43734</v>
      </c>
      <c r="AI228" s="156">
        <v>1.5694704E9</v>
      </c>
      <c r="AJ228" s="156">
        <v>110736.4451</v>
      </c>
      <c r="AK228" s="153">
        <f>IFERROR(__xludf.DUMMYFUNCTION("TO_DATE(INT((AL228/(60*60*24))+""1/1/1970""))"),43734.0)</f>
        <v>43734</v>
      </c>
      <c r="AL228" s="152">
        <v>1.5694704E9</v>
      </c>
      <c r="AM228" s="152">
        <v>103716.7</v>
      </c>
      <c r="AN228" s="153">
        <f>IFERROR(__xludf.DUMMYFUNCTION("TO_DATE(INT((AO228/(60*60*24))+""1/1/1970""))"),43691.0)</f>
        <v>43691</v>
      </c>
      <c r="AO228" s="156">
        <v>1.565745404E9</v>
      </c>
      <c r="AP228" s="156">
        <v>105603.6745</v>
      </c>
      <c r="AQ228" s="153">
        <f>IFERROR(__xludf.DUMMYFUNCTION("TO_DATE(INT((AR228/(60*60*24))+""1/1/1970""))"),42641.0)</f>
        <v>42641</v>
      </c>
      <c r="AR228" s="152">
        <v>1.4750352E9</v>
      </c>
      <c r="AS228" s="152">
        <v>97243.9352</v>
      </c>
      <c r="AT228" s="152">
        <v>89808.7944</v>
      </c>
      <c r="AU228" s="152">
        <f t="shared" si="1"/>
        <v>116106.77</v>
      </c>
      <c r="AV228" s="152">
        <f t="shared" si="2"/>
        <v>26798.839</v>
      </c>
      <c r="AW228" s="152">
        <f t="shared" si="3"/>
        <v>114524.192</v>
      </c>
      <c r="AX228" s="152">
        <f t="shared" si="4"/>
        <v>9713.361</v>
      </c>
      <c r="AY228" s="152">
        <f t="shared" si="5"/>
        <v>99888.5136</v>
      </c>
      <c r="AZ228" s="152">
        <f t="shared" si="6"/>
        <v>103221.9631</v>
      </c>
      <c r="BA228" s="152" t="str">
        <f t="shared" si="7"/>
        <v>Column1.y</v>
      </c>
      <c r="BB228" s="152" t="str">
        <f t="shared" si="8"/>
        <v>Column1.y</v>
      </c>
      <c r="BC228" s="152" t="str">
        <f t="shared" si="9"/>
        <v>Column1.y</v>
      </c>
    </row>
    <row r="229">
      <c r="A229" s="152">
        <v>1.46591106E9</v>
      </c>
      <c r="B229" s="152">
        <v>105243.0933</v>
      </c>
      <c r="D229" s="153">
        <f>IFERROR(__xludf.DUMMYFUNCTION("TO_DATE(INT((E229/(60*60*24))+""1/1/1970""))"),42642.0)</f>
        <v>42642</v>
      </c>
      <c r="E229" s="156">
        <v>1.4751216E9</v>
      </c>
      <c r="F229" s="156">
        <v>97243.9352</v>
      </c>
      <c r="H229" s="153">
        <f>IFERROR(__xludf.DUMMYFUNCTION("TO_DATE(INT((I229/(60*60*24))+""1/1/1970""))"),42642.0)</f>
        <v>42642</v>
      </c>
      <c r="I229" s="156">
        <v>1.4751216E9</v>
      </c>
      <c r="J229" s="156">
        <v>90228.044</v>
      </c>
      <c r="L229" s="154">
        <v>42691.0</v>
      </c>
      <c r="M229" s="155">
        <v>114564.47</v>
      </c>
      <c r="O229" s="153">
        <f>IFERROR(__xludf.DUMMYFUNCTION("TO_DATE(INT((P229/(60*60*24))+""1/1/1970""))"),42602.0)</f>
        <v>42602</v>
      </c>
      <c r="P229" s="13">
        <v>1.4716512E9</v>
      </c>
      <c r="Q229" s="13">
        <v>26640.6361</v>
      </c>
      <c r="S229" s="153">
        <f>IFERROR(__xludf.DUMMYFUNCTION("TO_DATE(INT((T229/(60*60*24))+""1/1/1970""))"),42642.0)</f>
        <v>42642</v>
      </c>
      <c r="T229" s="152">
        <v>1.4751216E9</v>
      </c>
      <c r="U229" s="152">
        <v>115722.6569</v>
      </c>
      <c r="W229" s="153">
        <f>IFERROR(__xludf.DUMMYFUNCTION("TO_DATE(INT((X229/(60*60*24))+""1/1/1970""))"),42634.0)</f>
        <v>42634</v>
      </c>
      <c r="X229" s="152">
        <v>1.4744664E9</v>
      </c>
      <c r="Y229" s="152">
        <v>9742.859</v>
      </c>
      <c r="AA229" s="153">
        <f>IFERROR(__xludf.DUMMYFUNCTION("TO_DATE(INT((AB229/(60*60*24))+""1/1/1970""))"),42634.0)</f>
        <v>42634</v>
      </c>
      <c r="AB229" s="152">
        <v>1.474434E9</v>
      </c>
      <c r="AC229" s="152">
        <v>99842.3234</v>
      </c>
      <c r="AE229" s="153">
        <f>IFERROR(__xludf.DUMMYFUNCTION("TO_DATE(INT((AF229/(60*60*24))+""1/1/1970""))"),42597.0)</f>
        <v>42597</v>
      </c>
      <c r="AF229" s="156">
        <v>1.4712516E9</v>
      </c>
      <c r="AG229" s="156">
        <v>103936.5133</v>
      </c>
      <c r="AH229" s="153">
        <f>IFERROR(__xludf.DUMMYFUNCTION("TO_DATE(INT((AI229/(60*60*24))+""1/1/1970""))"),43735.0)</f>
        <v>43735</v>
      </c>
      <c r="AI229" s="156">
        <v>1.5695568E9</v>
      </c>
      <c r="AJ229" s="156">
        <v>110607.1335</v>
      </c>
      <c r="AK229" s="153">
        <f>IFERROR(__xludf.DUMMYFUNCTION("TO_DATE(INT((AL229/(60*60*24))+""1/1/1970""))"),43735.0)</f>
        <v>43735</v>
      </c>
      <c r="AL229" s="152">
        <v>1.5695568E9</v>
      </c>
      <c r="AM229" s="152">
        <v>103787.15</v>
      </c>
      <c r="AN229" s="153">
        <f>IFERROR(__xludf.DUMMYFUNCTION("TO_DATE(INT((AO229/(60*60*24))+""1/1/1970""))"),43692.0)</f>
        <v>43692</v>
      </c>
      <c r="AO229" s="152">
        <v>1.56584032E9</v>
      </c>
      <c r="AP229" s="152">
        <v>105603.6745</v>
      </c>
      <c r="AQ229" s="153">
        <f>IFERROR(__xludf.DUMMYFUNCTION("TO_DATE(INT((AR229/(60*60*24))+""1/1/1970""))"),42642.0)</f>
        <v>42642</v>
      </c>
      <c r="AR229" s="156">
        <v>1.4751216E9</v>
      </c>
      <c r="AS229" s="156">
        <v>97243.9352</v>
      </c>
      <c r="AT229" s="156">
        <v>90228.044</v>
      </c>
      <c r="AU229" s="152">
        <f t="shared" si="1"/>
        <v>116300.77</v>
      </c>
      <c r="AV229" s="152">
        <f t="shared" si="2"/>
        <v>26752.1723</v>
      </c>
      <c r="AW229" s="152">
        <f t="shared" si="3"/>
        <v>115722.6569</v>
      </c>
      <c r="AX229" s="152">
        <f t="shared" si="4"/>
        <v>9703.0879</v>
      </c>
      <c r="AY229" s="152">
        <f t="shared" si="5"/>
        <v>99882.8135</v>
      </c>
      <c r="AZ229" s="152">
        <f t="shared" si="6"/>
        <v>103280.7586</v>
      </c>
      <c r="BA229" s="152" t="str">
        <f t="shared" si="7"/>
        <v>Column1.y</v>
      </c>
      <c r="BB229" s="152" t="str">
        <f t="shared" si="8"/>
        <v>Column1.y</v>
      </c>
      <c r="BC229" s="152" t="str">
        <f t="shared" si="9"/>
        <v>Column1.y</v>
      </c>
    </row>
    <row r="230">
      <c r="A230" s="156">
        <v>1.4659344E9</v>
      </c>
      <c r="B230" s="156">
        <v>105243.0933</v>
      </c>
      <c r="D230" s="153">
        <f>IFERROR(__xludf.DUMMYFUNCTION("TO_DATE(INT((E230/(60*60*24))+""1/1/1970""))"),42643.0)</f>
        <v>42643</v>
      </c>
      <c r="E230" s="152">
        <v>1.475208E9</v>
      </c>
      <c r="F230" s="152">
        <v>97243.9352</v>
      </c>
      <c r="H230" s="153">
        <f>IFERROR(__xludf.DUMMYFUNCTION("TO_DATE(INT((I230/(60*60*24))+""1/1/1970""))"),42643.0)</f>
        <v>42643</v>
      </c>
      <c r="I230" s="152">
        <v>1.475208E9</v>
      </c>
      <c r="J230" s="152">
        <v>90224.4643</v>
      </c>
      <c r="L230" s="154">
        <v>42692.0</v>
      </c>
      <c r="M230" s="155">
        <v>115388.97</v>
      </c>
      <c r="O230" s="153">
        <f>IFERROR(__xludf.DUMMYFUNCTION("TO_DATE(INT((P230/(60*60*24))+""1/1/1970""))"),42603.0)</f>
        <v>42603</v>
      </c>
      <c r="P230" s="13">
        <v>1.4717376E9</v>
      </c>
      <c r="Q230" s="13">
        <v>26640.6361</v>
      </c>
      <c r="S230" s="153">
        <f>IFERROR(__xludf.DUMMYFUNCTION("TO_DATE(INT((T230/(60*60*24))+""1/1/1970""))"),42643.0)</f>
        <v>42643</v>
      </c>
      <c r="T230" s="156">
        <v>1.475208E9</v>
      </c>
      <c r="U230" s="156">
        <v>113612.9643</v>
      </c>
      <c r="W230" s="153">
        <f>IFERROR(__xludf.DUMMYFUNCTION("TO_DATE(INT((X230/(60*60*24))+""1/1/1970""))"),42635.0)</f>
        <v>42635</v>
      </c>
      <c r="X230" s="152">
        <v>1.4745528E9</v>
      </c>
      <c r="Y230" s="152">
        <v>9707.1038</v>
      </c>
      <c r="AA230" s="153">
        <f>IFERROR(__xludf.DUMMYFUNCTION("TO_DATE(INT((AB230/(60*60*24))+""1/1/1970""))"),42635.0)</f>
        <v>42635</v>
      </c>
      <c r="AB230" s="156">
        <v>1.4745132E9</v>
      </c>
      <c r="AC230" s="156">
        <v>99907.6711</v>
      </c>
      <c r="AE230" s="153">
        <f>IFERROR(__xludf.DUMMYFUNCTION("TO_DATE(INT((AF230/(60*60*24))+""1/1/1970""))"),42598.0)</f>
        <v>42598</v>
      </c>
      <c r="AF230" s="152">
        <v>1.4713308E9</v>
      </c>
      <c r="AG230" s="152">
        <v>103776.8668</v>
      </c>
      <c r="AH230" s="153">
        <f>IFERROR(__xludf.DUMMYFUNCTION("TO_DATE(INT((AI230/(60*60*24))+""1/1/1970""))"),43736.0)</f>
        <v>43736</v>
      </c>
      <c r="AI230" s="156">
        <v>1.5696432E9</v>
      </c>
      <c r="AJ230" s="156">
        <v>110595.7035</v>
      </c>
      <c r="AK230" s="153">
        <f>IFERROR(__xludf.DUMMYFUNCTION("TO_DATE(INT((AL230/(60*60*24))+""1/1/1970""))"),43736.0)</f>
        <v>43736</v>
      </c>
      <c r="AL230" s="152">
        <v>1.5696432E9</v>
      </c>
      <c r="AM230" s="152">
        <v>103856.8</v>
      </c>
      <c r="AN230" s="153">
        <f>IFERROR(__xludf.DUMMYFUNCTION("TO_DATE(INT((AO230/(60*60*24))+""1/1/1970""))"),43693.0)</f>
        <v>43693</v>
      </c>
      <c r="AO230" s="152">
        <v>1.56592027E9</v>
      </c>
      <c r="AP230" s="152">
        <v>105603.6745</v>
      </c>
      <c r="AQ230" s="153">
        <f>IFERROR(__xludf.DUMMYFUNCTION("TO_DATE(INT((AR230/(60*60*24))+""1/1/1970""))"),42643.0)</f>
        <v>42643</v>
      </c>
      <c r="AR230" s="152">
        <v>1.475208E9</v>
      </c>
      <c r="AS230" s="152">
        <v>97243.9352</v>
      </c>
      <c r="AT230" s="152">
        <v>90224.4643</v>
      </c>
      <c r="AU230" s="152">
        <f t="shared" si="1"/>
        <v>115466.57</v>
      </c>
      <c r="AV230" s="152">
        <f t="shared" si="2"/>
        <v>26798.5467</v>
      </c>
      <c r="AW230" s="152">
        <f t="shared" si="3"/>
        <v>113612.9643</v>
      </c>
      <c r="AX230" s="152">
        <f t="shared" si="4"/>
        <v>9720.4589</v>
      </c>
      <c r="AY230" s="152">
        <f t="shared" si="5"/>
        <v>99879.9269</v>
      </c>
      <c r="AZ230" s="152">
        <f t="shared" si="6"/>
        <v>103238.9587</v>
      </c>
      <c r="BA230" s="152" t="str">
        <f t="shared" si="7"/>
        <v>Column1.y</v>
      </c>
      <c r="BB230" s="152" t="str">
        <f t="shared" si="8"/>
        <v>Column1.y</v>
      </c>
      <c r="BC230" s="152" t="str">
        <f t="shared" si="9"/>
        <v>Column1.y</v>
      </c>
    </row>
    <row r="231">
      <c r="A231" s="152">
        <v>1.46599746E9</v>
      </c>
      <c r="B231" s="152">
        <v>105449.6822</v>
      </c>
      <c r="D231" s="153">
        <f>IFERROR(__xludf.DUMMYFUNCTION("TO_DATE(INT((E231/(60*60*24))+""1/1/1970""))"),42644.0)</f>
        <v>42644</v>
      </c>
      <c r="E231" s="156">
        <v>1.4752944E9</v>
      </c>
      <c r="F231" s="156">
        <v>97243.9352</v>
      </c>
      <c r="H231" s="153">
        <f>IFERROR(__xludf.DUMMYFUNCTION("TO_DATE(INT((I231/(60*60*24))+""1/1/1970""))"),42644.0)</f>
        <v>42644</v>
      </c>
      <c r="I231" s="156">
        <v>1.4752944E9</v>
      </c>
      <c r="J231" s="156">
        <v>89772.5427</v>
      </c>
      <c r="L231" s="154">
        <v>42695.0</v>
      </c>
      <c r="M231" s="155">
        <v>114962.17</v>
      </c>
      <c r="O231" s="153">
        <f>IFERROR(__xludf.DUMMYFUNCTION("TO_DATE(INT((P231/(60*60*24))+""1/1/1970""))"),42604.0)</f>
        <v>42604</v>
      </c>
      <c r="P231" s="13">
        <v>1.471824E9</v>
      </c>
      <c r="Q231" s="13">
        <v>26614.8147</v>
      </c>
      <c r="S231" s="153">
        <f>IFERROR(__xludf.DUMMYFUNCTION("TO_DATE(INT((T231/(60*60*24))+""1/1/1970""))"),42644.0)</f>
        <v>42644</v>
      </c>
      <c r="T231" s="152">
        <v>1.4752944E9</v>
      </c>
      <c r="U231" s="152">
        <v>115376.5681</v>
      </c>
      <c r="W231" s="153">
        <f>IFERROR(__xludf.DUMMYFUNCTION("TO_DATE(INT((X231/(60*60*24))+""1/1/1970""))"),42636.0)</f>
        <v>42636</v>
      </c>
      <c r="X231" s="152">
        <v>1.4746392E9</v>
      </c>
      <c r="Y231" s="152">
        <v>9700.9558</v>
      </c>
      <c r="AA231" s="153">
        <f>IFERROR(__xludf.DUMMYFUNCTION("TO_DATE(INT((AB231/(60*60*24))+""1/1/1970""))"),42636.0)</f>
        <v>42636</v>
      </c>
      <c r="AB231" s="152">
        <v>1.4745924E9</v>
      </c>
      <c r="AC231" s="152">
        <v>99891.5277</v>
      </c>
      <c r="AE231" s="153">
        <f>IFERROR(__xludf.DUMMYFUNCTION("TO_DATE(INT((AF231/(60*60*24))+""1/1/1970""))"),42599.0)</f>
        <v>42599</v>
      </c>
      <c r="AF231" s="156">
        <v>1.47141E9</v>
      </c>
      <c r="AG231" s="156">
        <v>102915.5072</v>
      </c>
      <c r="AH231" s="153">
        <f>IFERROR(__xludf.DUMMYFUNCTION("TO_DATE(INT((AI231/(60*60*24))+""1/1/1970""))"),43738.0)</f>
        <v>43738</v>
      </c>
      <c r="AI231" s="152">
        <v>1.569852E9</v>
      </c>
      <c r="AJ231" s="152">
        <v>110357.7956</v>
      </c>
      <c r="AK231" s="153">
        <f>IFERROR(__xludf.DUMMYFUNCTION("TO_DATE(INT((AL231/(60*60*24))+""1/1/1970""))"),43738.0)</f>
        <v>43738</v>
      </c>
      <c r="AL231" s="156">
        <v>1.569852E9</v>
      </c>
      <c r="AM231" s="156">
        <v>103856.8</v>
      </c>
      <c r="AN231" s="153">
        <f>IFERROR(__xludf.DUMMYFUNCTION("TO_DATE(INT((AO231/(60*60*24))+""1/1/1970""))"),43694.0)</f>
        <v>43694</v>
      </c>
      <c r="AO231" s="152">
        <v>1.566000047E9</v>
      </c>
      <c r="AP231" s="152">
        <v>106777.6427</v>
      </c>
      <c r="AQ231" s="153">
        <f>IFERROR(__xludf.DUMMYFUNCTION("TO_DATE(INT((AR231/(60*60*24))+""1/1/1970""))"),42644.0)</f>
        <v>42644</v>
      </c>
      <c r="AR231" s="156">
        <v>1.4752944E9</v>
      </c>
      <c r="AS231" s="156">
        <v>97243.9352</v>
      </c>
      <c r="AT231" s="156">
        <v>89772.5427</v>
      </c>
      <c r="AU231" s="152">
        <f t="shared" si="1"/>
        <v>115466.57</v>
      </c>
      <c r="AV231" s="152">
        <f t="shared" si="2"/>
        <v>26787.9838</v>
      </c>
      <c r="AW231" s="152">
        <f t="shared" si="3"/>
        <v>115376.5681</v>
      </c>
      <c r="AX231" s="152">
        <f t="shared" si="4"/>
        <v>9722.8198</v>
      </c>
      <c r="AY231" s="152">
        <f t="shared" si="5"/>
        <v>99879.9269</v>
      </c>
      <c r="AZ231" s="152">
        <f t="shared" si="6"/>
        <v>103454.3891</v>
      </c>
      <c r="BA231" s="152" t="str">
        <f t="shared" si="7"/>
        <v>Column1.y</v>
      </c>
      <c r="BB231" s="152" t="str">
        <f t="shared" si="8"/>
        <v>Column1.y</v>
      </c>
      <c r="BC231" s="152" t="str">
        <f t="shared" si="9"/>
        <v>Column1.y</v>
      </c>
    </row>
    <row r="232">
      <c r="A232" s="156">
        <v>1.4660208E9</v>
      </c>
      <c r="B232" s="156">
        <v>105086.892</v>
      </c>
      <c r="D232" s="153">
        <f>IFERROR(__xludf.DUMMYFUNCTION("TO_DATE(INT((E232/(60*60*24))+""1/1/1970""))"),42646.0)</f>
        <v>42646</v>
      </c>
      <c r="E232" s="152">
        <v>1.4755032E9</v>
      </c>
      <c r="F232" s="152">
        <v>97243.9352</v>
      </c>
      <c r="H232" s="153">
        <f>IFERROR(__xludf.DUMMYFUNCTION("TO_DATE(INT((I232/(60*60*24))+""1/1/1970""))"),42646.0)</f>
        <v>42646</v>
      </c>
      <c r="I232" s="152">
        <v>1.4755032E9</v>
      </c>
      <c r="J232" s="152">
        <v>89772.5427</v>
      </c>
      <c r="L232" s="154">
        <v>42696.0</v>
      </c>
      <c r="M232" s="155">
        <v>116145.57</v>
      </c>
      <c r="O232" s="153">
        <f>IFERROR(__xludf.DUMMYFUNCTION("TO_DATE(INT((P232/(60*60*24))+""1/1/1970""))"),42605.0)</f>
        <v>42605</v>
      </c>
      <c r="P232" s="13">
        <v>1.4719608E9</v>
      </c>
      <c r="Q232" s="13">
        <v>26691.3312</v>
      </c>
      <c r="S232" s="153">
        <f>IFERROR(__xludf.DUMMYFUNCTION("TO_DATE(INT((T232/(60*60*24))+""1/1/1970""))"),42646.0)</f>
        <v>42646</v>
      </c>
      <c r="T232" s="156">
        <v>1.4754672E9</v>
      </c>
      <c r="U232" s="156">
        <v>115376.5681</v>
      </c>
      <c r="W232" s="153">
        <f>IFERROR(__xludf.DUMMYFUNCTION("TO_DATE(INT((X232/(60*60*24))+""1/1/1970""))"),42637.0)</f>
        <v>42637</v>
      </c>
      <c r="X232" s="152">
        <v>1.4746752E9</v>
      </c>
      <c r="Y232" s="152">
        <v>9725.1644</v>
      </c>
      <c r="AA232" s="153">
        <f>IFERROR(__xludf.DUMMYFUNCTION("TO_DATE(INT((AB232/(60*60*24))+""1/1/1970""))"),42638.0)</f>
        <v>42638</v>
      </c>
      <c r="AB232" s="156">
        <v>1.4748408E9</v>
      </c>
      <c r="AC232" s="156">
        <v>99882.5054</v>
      </c>
      <c r="AE232" s="153">
        <f>IFERROR(__xludf.DUMMYFUNCTION("TO_DATE(INT((AF232/(60*60*24))+""1/1/1970""))"),42600.0)</f>
        <v>42600</v>
      </c>
      <c r="AF232" s="152">
        <v>1.4714892E9</v>
      </c>
      <c r="AG232" s="152">
        <v>102705.5423</v>
      </c>
      <c r="AH232" s="153">
        <f>IFERROR(__xludf.DUMMYFUNCTION("TO_DATE(INT((AI232/(60*60*24))+""1/1/1970""))"),43739.0)</f>
        <v>43739</v>
      </c>
      <c r="AI232" s="156">
        <v>1.5699024E9</v>
      </c>
      <c r="AJ232" s="156">
        <v>110306.1219</v>
      </c>
      <c r="AK232" s="153">
        <f>IFERROR(__xludf.DUMMYFUNCTION("TO_DATE(INT((AL232/(60*60*24))+""1/1/1970""))"),43739.0)</f>
        <v>43739</v>
      </c>
      <c r="AL232" s="152">
        <v>1.5699024E9</v>
      </c>
      <c r="AM232" s="152">
        <v>103958.3</v>
      </c>
      <c r="AN232" s="153">
        <f>IFERROR(__xludf.DUMMYFUNCTION("TO_DATE(INT((AO232/(60*60*24))+""1/1/1970""))"),43695.0)</f>
        <v>43695</v>
      </c>
      <c r="AO232" s="156">
        <v>1.566095766E9</v>
      </c>
      <c r="AP232" s="156">
        <v>106777.6427</v>
      </c>
      <c r="AQ232" s="153">
        <f>IFERROR(__xludf.DUMMYFUNCTION("TO_DATE(INT((AR232/(60*60*24))+""1/1/1970""))"),42646.0)</f>
        <v>42646</v>
      </c>
      <c r="AR232" s="152">
        <v>1.4755032E9</v>
      </c>
      <c r="AS232" s="152">
        <v>97243.9352</v>
      </c>
      <c r="AT232" s="152">
        <v>89772.5427</v>
      </c>
      <c r="AU232" s="152">
        <f t="shared" si="1"/>
        <v>116320.17</v>
      </c>
      <c r="AV232" s="152">
        <f t="shared" si="2"/>
        <v>26766.0189</v>
      </c>
      <c r="AW232" s="152">
        <f t="shared" si="3"/>
        <v>115376.5681</v>
      </c>
      <c r="AX232" s="152">
        <f t="shared" si="4"/>
        <v>9731.1872</v>
      </c>
      <c r="AY232" s="152">
        <f t="shared" si="5"/>
        <v>99878.5316</v>
      </c>
      <c r="AZ232" s="152">
        <f t="shared" si="6"/>
        <v>103368.9519</v>
      </c>
      <c r="BA232" s="152" t="str">
        <f t="shared" si="7"/>
        <v>Column1.y</v>
      </c>
      <c r="BB232" s="152" t="str">
        <f t="shared" si="8"/>
        <v>Column1.y</v>
      </c>
      <c r="BC232" s="152" t="str">
        <f t="shared" si="9"/>
        <v>Column1.y</v>
      </c>
    </row>
    <row r="233">
      <c r="A233" s="152">
        <v>1.46608386E9</v>
      </c>
      <c r="B233" s="152">
        <v>104603.1716</v>
      </c>
      <c r="D233" s="153">
        <f>IFERROR(__xludf.DUMMYFUNCTION("TO_DATE(INT((E233/(60*60*24))+""1/1/1970""))"),42647.0)</f>
        <v>42647</v>
      </c>
      <c r="E233" s="152">
        <v>1.4755536E9</v>
      </c>
      <c r="F233" s="152">
        <v>97243.9352</v>
      </c>
      <c r="H233" s="153">
        <f>IFERROR(__xludf.DUMMYFUNCTION("TO_DATE(INT((I233/(60*60*24))+""1/1/1970""))"),42647.0)</f>
        <v>42647</v>
      </c>
      <c r="I233" s="152">
        <v>1.4755536E9</v>
      </c>
      <c r="J233" s="152">
        <v>90986.7139</v>
      </c>
      <c r="L233" s="154">
        <v>42697.0</v>
      </c>
      <c r="M233" s="155">
        <v>116494.77</v>
      </c>
      <c r="O233" s="153">
        <f>IFERROR(__xludf.DUMMYFUNCTION("TO_DATE(INT((P233/(60*60*24))+""1/1/1970""))"),42606.0)</f>
        <v>42606</v>
      </c>
      <c r="P233" s="13">
        <v>1.4720472E9</v>
      </c>
      <c r="Q233" s="13">
        <v>26722.6997</v>
      </c>
      <c r="S233" s="153">
        <f>IFERROR(__xludf.DUMMYFUNCTION("TO_DATE(INT((T233/(60*60*24))+""1/1/1970""))"),42647.0)</f>
        <v>42647</v>
      </c>
      <c r="T233" s="152">
        <v>1.4755536E9</v>
      </c>
      <c r="U233" s="152">
        <v>114700.1573</v>
      </c>
      <c r="W233" s="153">
        <f>IFERROR(__xludf.DUMMYFUNCTION("TO_DATE(INT((X233/(60*60*24))+""1/1/1970""))"),42639.0)</f>
        <v>42639</v>
      </c>
      <c r="X233" s="156">
        <v>1.474848E9</v>
      </c>
      <c r="Y233" s="156">
        <v>9723.3965</v>
      </c>
      <c r="AA233" s="153">
        <f>IFERROR(__xludf.DUMMYFUNCTION("TO_DATE(INT((AB233/(60*60*24))+""1/1/1970""))"),42639.0)</f>
        <v>42639</v>
      </c>
      <c r="AB233" s="156">
        <v>1.4748804E9</v>
      </c>
      <c r="AC233" s="156">
        <v>99890.7192</v>
      </c>
      <c r="AE233" s="153">
        <f>IFERROR(__xludf.DUMMYFUNCTION("TO_DATE(INT((AF233/(60*60*24))+""1/1/1970""))"),42601.0)</f>
        <v>42601</v>
      </c>
      <c r="AF233" s="156">
        <v>1.4715684E9</v>
      </c>
      <c r="AG233" s="156">
        <v>102263.1978</v>
      </c>
      <c r="AH233" s="153">
        <f>IFERROR(__xludf.DUMMYFUNCTION("TO_DATE(INT((AI233/(60*60*24))+""1/1/1970""))"),43740.0)</f>
        <v>43740</v>
      </c>
      <c r="AI233" s="156">
        <v>1.5699888E9</v>
      </c>
      <c r="AJ233" s="156">
        <v>110731.8095</v>
      </c>
      <c r="AK233" s="153">
        <f>IFERROR(__xludf.DUMMYFUNCTION("TO_DATE(INT((AL233/(60*60*24))+""1/1/1970""))"),43740.0)</f>
        <v>43740</v>
      </c>
      <c r="AL233" s="152">
        <v>1.5699888E9</v>
      </c>
      <c r="AM233" s="152">
        <v>104096.65</v>
      </c>
      <c r="AN233" s="153">
        <f>IFERROR(__xludf.DUMMYFUNCTION("TO_DATE(INT((AO233/(60*60*24))+""1/1/1970""))"),43696.0)</f>
        <v>43696</v>
      </c>
      <c r="AO233" s="156">
        <v>1.566175725E9</v>
      </c>
      <c r="AP233" s="156">
        <v>106777.6427</v>
      </c>
      <c r="AQ233" s="153">
        <f>IFERROR(__xludf.DUMMYFUNCTION("TO_DATE(INT((AR233/(60*60*24))+""1/1/1970""))"),42647.0)</f>
        <v>42647</v>
      </c>
      <c r="AR233" s="152">
        <v>1.4755536E9</v>
      </c>
      <c r="AS233" s="152">
        <v>97243.9352</v>
      </c>
      <c r="AT233" s="152">
        <v>90986.7139</v>
      </c>
      <c r="AU233" s="152">
        <f t="shared" si="1"/>
        <v>116155.27</v>
      </c>
      <c r="AV233" s="152">
        <f t="shared" si="2"/>
        <v>26801.7347</v>
      </c>
      <c r="AW233" s="152">
        <f t="shared" si="3"/>
        <v>114700.1573</v>
      </c>
      <c r="AX233" s="152">
        <f t="shared" si="4"/>
        <v>9737.2204</v>
      </c>
      <c r="AY233" s="152">
        <f t="shared" si="5"/>
        <v>99850.7133</v>
      </c>
      <c r="AZ233" s="152">
        <f t="shared" si="6"/>
        <v>103151.2247</v>
      </c>
      <c r="BA233" s="152" t="str">
        <f t="shared" si="7"/>
        <v>Column1.y</v>
      </c>
      <c r="BB233" s="152" t="str">
        <f t="shared" si="8"/>
        <v>Column1.y</v>
      </c>
      <c r="BC233" s="152" t="str">
        <f t="shared" si="9"/>
        <v>Column1.y</v>
      </c>
    </row>
    <row r="234">
      <c r="A234" s="156">
        <v>1.4661072E9</v>
      </c>
      <c r="B234" s="156">
        <v>105374.1009</v>
      </c>
      <c r="D234" s="153">
        <f>IFERROR(__xludf.DUMMYFUNCTION("TO_DATE(INT((E234/(60*60*24))+""1/1/1970""))"),42648.0)</f>
        <v>42648</v>
      </c>
      <c r="E234" s="156">
        <v>1.47564E9</v>
      </c>
      <c r="F234" s="156">
        <v>97243.9352</v>
      </c>
      <c r="H234" s="153">
        <f>IFERROR(__xludf.DUMMYFUNCTION("TO_DATE(INT((I234/(60*60*24))+""1/1/1970""))"),42648.0)</f>
        <v>42648</v>
      </c>
      <c r="I234" s="156">
        <v>1.47564E9</v>
      </c>
      <c r="J234" s="156">
        <v>90123.1801</v>
      </c>
      <c r="L234" s="154">
        <v>42698.0</v>
      </c>
      <c r="M234" s="155">
        <v>116029.17</v>
      </c>
      <c r="O234" s="153">
        <f>IFERROR(__xludf.DUMMYFUNCTION("TO_DATE(INT((P234/(60*60*24))+""1/1/1970""))"),42607.0)</f>
        <v>42607</v>
      </c>
      <c r="P234" s="13">
        <v>1.4721336E9</v>
      </c>
      <c r="Q234" s="13">
        <v>26690.9202</v>
      </c>
      <c r="S234" s="153">
        <f>IFERROR(__xludf.DUMMYFUNCTION("TO_DATE(INT((T234/(60*60*24))+""1/1/1970""))"),42648.0)</f>
        <v>42648</v>
      </c>
      <c r="T234" s="156">
        <v>1.47564E9</v>
      </c>
      <c r="U234" s="156">
        <v>113630.3062</v>
      </c>
      <c r="W234" s="153">
        <f>IFERROR(__xludf.DUMMYFUNCTION("TO_DATE(INT((X234/(60*60*24))+""1/1/1970""))"),42640.0)</f>
        <v>42640</v>
      </c>
      <c r="X234" s="152">
        <v>1.4749848E9</v>
      </c>
      <c r="Y234" s="152">
        <v>9722.6534</v>
      </c>
      <c r="AA234" s="153">
        <f>IFERROR(__xludf.DUMMYFUNCTION("TO_DATE(INT((AB234/(60*60*24))+""1/1/1970""))"),42640.0)</f>
        <v>42640</v>
      </c>
      <c r="AB234" s="152">
        <v>1.4749596E9</v>
      </c>
      <c r="AC234" s="152">
        <v>99887.9768</v>
      </c>
      <c r="AE234" s="153">
        <f>IFERROR(__xludf.DUMMYFUNCTION("TO_DATE(INT((AF234/(60*60*24))+""1/1/1970""))"),42602.0)</f>
        <v>42602</v>
      </c>
      <c r="AF234" s="152">
        <v>1.4716512E9</v>
      </c>
      <c r="AG234" s="152">
        <v>102466.3012</v>
      </c>
      <c r="AH234" s="153">
        <f>IFERROR(__xludf.DUMMYFUNCTION("TO_DATE(INT((AI234/(60*60*24))+""1/1/1970""))"),43741.0)</f>
        <v>43741</v>
      </c>
      <c r="AI234" s="156">
        <v>1.5700752E9</v>
      </c>
      <c r="AJ234" s="156">
        <v>111470.3861</v>
      </c>
      <c r="AK234" s="153">
        <f>IFERROR(__xludf.DUMMYFUNCTION("TO_DATE(INT((AL234/(60*60*24))+""1/1/1970""))"),43741.0)</f>
        <v>43741</v>
      </c>
      <c r="AL234" s="152">
        <v>1.5700752E9</v>
      </c>
      <c r="AM234" s="152">
        <v>103966.26</v>
      </c>
      <c r="AN234" s="153">
        <f>IFERROR(__xludf.DUMMYFUNCTION("TO_DATE(INT((AO234/(60*60*24))+""1/1/1970""))"),43697.0)</f>
        <v>43697</v>
      </c>
      <c r="AO234" s="152">
        <v>1.566271207E9</v>
      </c>
      <c r="AP234" s="152">
        <v>108758.2396</v>
      </c>
      <c r="AQ234" s="153">
        <f>IFERROR(__xludf.DUMMYFUNCTION("TO_DATE(INT((AR234/(60*60*24))+""1/1/1970""))"),42648.0)</f>
        <v>42648</v>
      </c>
      <c r="AR234" s="156">
        <v>1.47564E9</v>
      </c>
      <c r="AS234" s="156">
        <v>97243.9352</v>
      </c>
      <c r="AT234" s="156">
        <v>90123.1801</v>
      </c>
      <c r="AU234" s="152">
        <f t="shared" si="1"/>
        <v>115980.67</v>
      </c>
      <c r="AV234" s="152">
        <f t="shared" si="2"/>
        <v>26821.9709</v>
      </c>
      <c r="AW234" s="152">
        <f t="shared" si="3"/>
        <v>113630.3062</v>
      </c>
      <c r="AX234" s="152">
        <f t="shared" si="4"/>
        <v>9776.4497</v>
      </c>
      <c r="AY234" s="152">
        <f t="shared" si="5"/>
        <v>99835.7063</v>
      </c>
      <c r="AZ234" s="152">
        <f t="shared" si="6"/>
        <v>103150.7654</v>
      </c>
      <c r="BA234" s="152" t="str">
        <f t="shared" si="7"/>
        <v>Column1.y</v>
      </c>
      <c r="BB234" s="152" t="str">
        <f t="shared" si="8"/>
        <v>Column1.y</v>
      </c>
      <c r="BC234" s="152" t="str">
        <f t="shared" si="9"/>
        <v>Column1.y</v>
      </c>
    </row>
    <row r="235">
      <c r="A235" s="152">
        <v>1.466136E9</v>
      </c>
      <c r="B235" s="152">
        <v>105374.1009</v>
      </c>
      <c r="D235" s="153">
        <f>IFERROR(__xludf.DUMMYFUNCTION("TO_DATE(INT((E235/(60*60*24))+""1/1/1970""))"),42649.0)</f>
        <v>42649</v>
      </c>
      <c r="E235" s="152">
        <v>1.4757264E9</v>
      </c>
      <c r="F235" s="152">
        <v>97243.9352</v>
      </c>
      <c r="H235" s="153">
        <f>IFERROR(__xludf.DUMMYFUNCTION("TO_DATE(INT((I235/(60*60*24))+""1/1/1970""))"),42649.0)</f>
        <v>42649</v>
      </c>
      <c r="I235" s="152">
        <v>1.4757264E9</v>
      </c>
      <c r="J235" s="152">
        <v>90461.5037</v>
      </c>
      <c r="L235" s="154">
        <v>42699.0</v>
      </c>
      <c r="M235" s="155">
        <v>116029.17</v>
      </c>
      <c r="O235" s="153">
        <f>IFERROR(__xludf.DUMMYFUNCTION("TO_DATE(INT((P235/(60*60*24))+""1/1/1970""))"),42608.0)</f>
        <v>42608</v>
      </c>
      <c r="P235" s="13">
        <v>1.47222E9</v>
      </c>
      <c r="Q235" s="13">
        <v>26614.5545</v>
      </c>
      <c r="S235" s="153">
        <f>IFERROR(__xludf.DUMMYFUNCTION("TO_DATE(INT((T235/(60*60*24))+""1/1/1970""))"),42649.0)</f>
        <v>42649</v>
      </c>
      <c r="T235" s="152">
        <v>1.4757264E9</v>
      </c>
      <c r="U235" s="152">
        <v>114602.9296</v>
      </c>
      <c r="W235" s="153">
        <f>IFERROR(__xludf.DUMMYFUNCTION("TO_DATE(INT((X235/(60*60*24))+""1/1/1970""))"),42641.0)</f>
        <v>42641</v>
      </c>
      <c r="X235" s="152">
        <v>1.4750712E9</v>
      </c>
      <c r="Y235" s="152">
        <v>9713.361</v>
      </c>
      <c r="AA235" s="153">
        <f>IFERROR(__xludf.DUMMYFUNCTION("TO_DATE(INT((AB235/(60*60*24))+""1/1/1970""))"),42641.0)</f>
        <v>42641</v>
      </c>
      <c r="AB235" s="156">
        <v>1.4750388E9</v>
      </c>
      <c r="AC235" s="156">
        <v>99888.5136</v>
      </c>
      <c r="AE235" s="153">
        <f>IFERROR(__xludf.DUMMYFUNCTION("TO_DATE(INT((AF235/(60*60*24))+""1/1/1970""))"),42603.0)</f>
        <v>42603</v>
      </c>
      <c r="AF235" s="156">
        <v>1.4718168E9</v>
      </c>
      <c r="AG235" s="156">
        <v>102466.3012</v>
      </c>
      <c r="AH235" s="153">
        <f>IFERROR(__xludf.DUMMYFUNCTION("TO_DATE(INT((AI235/(60*60*24))+""1/1/1970""))"),43742.0)</f>
        <v>43742</v>
      </c>
      <c r="AI235" s="156">
        <v>1.5701616E9</v>
      </c>
      <c r="AJ235" s="156">
        <v>111689.4454</v>
      </c>
      <c r="AK235" s="153">
        <f>IFERROR(__xludf.DUMMYFUNCTION("TO_DATE(INT((AL235/(60*60*24))+""1/1/1970""))"),43742.0)</f>
        <v>43742</v>
      </c>
      <c r="AL235" s="152">
        <v>1.5701616E9</v>
      </c>
      <c r="AM235" s="152">
        <v>103750.92</v>
      </c>
      <c r="AN235" s="153">
        <f>IFERROR(__xludf.DUMMYFUNCTION("TO_DATE(INT((AO235/(60*60*24))+""1/1/1970""))"),43698.0)</f>
        <v>43698</v>
      </c>
      <c r="AO235" s="152">
        <v>1.5663505E9</v>
      </c>
      <c r="AP235" s="152">
        <v>108091.9824</v>
      </c>
      <c r="AQ235" s="153">
        <f>IFERROR(__xludf.DUMMYFUNCTION("TO_DATE(INT((AR235/(60*60*24))+""1/1/1970""))"),42649.0)</f>
        <v>42649</v>
      </c>
      <c r="AR235" s="152">
        <v>1.4757264E9</v>
      </c>
      <c r="AS235" s="152">
        <v>97243.9352</v>
      </c>
      <c r="AT235" s="152">
        <v>90461.5037</v>
      </c>
      <c r="AU235" s="152">
        <f t="shared" si="1"/>
        <v>116388.07</v>
      </c>
      <c r="AV235" s="152">
        <f t="shared" si="2"/>
        <v>26710.8892</v>
      </c>
      <c r="AW235" s="152">
        <f t="shared" si="3"/>
        <v>114602.9296</v>
      </c>
      <c r="AX235" s="152">
        <f t="shared" si="4"/>
        <v>9773.8181</v>
      </c>
      <c r="AY235" s="152">
        <f t="shared" si="5"/>
        <v>99819.2095</v>
      </c>
      <c r="AZ235" s="152">
        <f t="shared" si="6"/>
        <v>103119.5303</v>
      </c>
      <c r="BA235" s="152" t="str">
        <f t="shared" si="7"/>
        <v>Column1.y</v>
      </c>
      <c r="BB235" s="152" t="str">
        <f t="shared" si="8"/>
        <v>Column1.y</v>
      </c>
      <c r="BC235" s="152" t="str">
        <f t="shared" si="9"/>
        <v>Column1.y</v>
      </c>
    </row>
    <row r="236">
      <c r="A236" s="156">
        <v>1.46617548E9</v>
      </c>
      <c r="B236" s="156">
        <v>104903.0492</v>
      </c>
      <c r="D236" s="153">
        <f>IFERROR(__xludf.DUMMYFUNCTION("TO_DATE(INT((E236/(60*60*24))+""1/1/1970""))"),42650.0)</f>
        <v>42650</v>
      </c>
      <c r="E236" s="156">
        <v>1.4758128E9</v>
      </c>
      <c r="F236" s="156">
        <v>97243.9352</v>
      </c>
      <c r="H236" s="153">
        <f>IFERROR(__xludf.DUMMYFUNCTION("TO_DATE(INT((I236/(60*60*24))+""1/1/1970""))"),42650.0)</f>
        <v>42650</v>
      </c>
      <c r="I236" s="156">
        <v>1.4758128E9</v>
      </c>
      <c r="J236" s="156">
        <v>89198.2581</v>
      </c>
      <c r="L236" s="154">
        <v>42702.0</v>
      </c>
      <c r="M236" s="155">
        <v>116397.77</v>
      </c>
      <c r="O236" s="153">
        <f>IFERROR(__xludf.DUMMYFUNCTION("TO_DATE(INT((P236/(60*60*24))+""1/1/1970""))"),42609.0)</f>
        <v>42609</v>
      </c>
      <c r="P236" s="13">
        <v>1.472256E9</v>
      </c>
      <c r="Q236" s="13">
        <v>26513.9045</v>
      </c>
      <c r="S236" s="153">
        <f>IFERROR(__xludf.DUMMYFUNCTION("TO_DATE(INT((T236/(60*60*24))+""1/1/1970""))"),42650.0)</f>
        <v>42650</v>
      </c>
      <c r="T236" s="156">
        <v>1.4758128E9</v>
      </c>
      <c r="U236" s="156">
        <v>114830.335</v>
      </c>
      <c r="W236" s="153">
        <f>IFERROR(__xludf.DUMMYFUNCTION("TO_DATE(INT((X236/(60*60*24))+""1/1/1970""))"),42642.0)</f>
        <v>42642</v>
      </c>
      <c r="X236" s="152">
        <v>1.4751576E9</v>
      </c>
      <c r="Y236" s="152">
        <v>9703.0879</v>
      </c>
      <c r="AA236" s="153">
        <f>IFERROR(__xludf.DUMMYFUNCTION("TO_DATE(INT((AB236/(60*60*24))+""1/1/1970""))"),42642.0)</f>
        <v>42642</v>
      </c>
      <c r="AB236" s="152">
        <v>1.475118E9</v>
      </c>
      <c r="AC236" s="152">
        <v>99882.8135</v>
      </c>
      <c r="AE236" s="153">
        <f>IFERROR(__xludf.DUMMYFUNCTION("TO_DATE(INT((AF236/(60*60*24))+""1/1/1970""))"),42604.0)</f>
        <v>42604</v>
      </c>
      <c r="AF236" s="156">
        <v>1.4718564E9</v>
      </c>
      <c r="AG236" s="156">
        <v>102716.5208</v>
      </c>
      <c r="AH236" s="153">
        <f>IFERROR(__xludf.DUMMYFUNCTION("TO_DATE(INT((AI236/(60*60*24))+""1/1/1970""))"),43743.0)</f>
        <v>43743</v>
      </c>
      <c r="AI236" s="156">
        <v>1.570248E9</v>
      </c>
      <c r="AJ236" s="156">
        <v>111525.3295</v>
      </c>
      <c r="AK236" s="153">
        <f>IFERROR(__xludf.DUMMYFUNCTION("TO_DATE(INT((AL236/(60*60*24))+""1/1/1970""))"),43743.0)</f>
        <v>43743</v>
      </c>
      <c r="AL236" s="152">
        <v>1.570248E9</v>
      </c>
      <c r="AM236" s="152">
        <v>103856.25</v>
      </c>
      <c r="AN236" s="153">
        <f>IFERROR(__xludf.DUMMYFUNCTION("TO_DATE(INT((AO236/(60*60*24))+""1/1/1970""))"),43699.0)</f>
        <v>43699</v>
      </c>
      <c r="AO236" s="156">
        <v>1.566445896E9</v>
      </c>
      <c r="AP236" s="156">
        <v>108091.9824</v>
      </c>
      <c r="AQ236" s="153">
        <f>IFERROR(__xludf.DUMMYFUNCTION("TO_DATE(INT((AR236/(60*60*24))+""1/1/1970""))"),42650.0)</f>
        <v>42650</v>
      </c>
      <c r="AR236" s="156">
        <v>1.4758128E9</v>
      </c>
      <c r="AS236" s="156">
        <v>97243.9352</v>
      </c>
      <c r="AT236" s="156">
        <v>89198.2581</v>
      </c>
      <c r="AU236" s="152">
        <f t="shared" si="1"/>
        <v>116329.87</v>
      </c>
      <c r="AV236" s="152">
        <f t="shared" si="2"/>
        <v>26618.7819</v>
      </c>
      <c r="AW236" s="152">
        <f t="shared" si="3"/>
        <v>114830.335</v>
      </c>
      <c r="AX236" s="152">
        <f t="shared" si="4"/>
        <v>9823.9705</v>
      </c>
      <c r="AY236" s="152">
        <f t="shared" si="5"/>
        <v>99811.2346</v>
      </c>
      <c r="AZ236" s="152">
        <f t="shared" si="6"/>
        <v>102532.0344</v>
      </c>
      <c r="BA236" s="152" t="str">
        <f t="shared" si="7"/>
        <v>Column1.y</v>
      </c>
      <c r="BB236" s="152" t="str">
        <f t="shared" si="8"/>
        <v>Column1.y</v>
      </c>
      <c r="BC236" s="152" t="str">
        <f t="shared" si="9"/>
        <v>Column1.y</v>
      </c>
    </row>
    <row r="237">
      <c r="A237" s="152">
        <v>1.4661936E9</v>
      </c>
      <c r="B237" s="152">
        <v>104999.2843</v>
      </c>
      <c r="D237" s="153">
        <f>IFERROR(__xludf.DUMMYFUNCTION("TO_DATE(INT((E237/(60*60*24))+""1/1/1970""))"),42651.0)</f>
        <v>42651</v>
      </c>
      <c r="E237" s="152">
        <v>1.4758992E9</v>
      </c>
      <c r="F237" s="152">
        <v>97243.9352</v>
      </c>
      <c r="H237" s="153">
        <f>IFERROR(__xludf.DUMMYFUNCTION("TO_DATE(INT((I237/(60*60*24))+""1/1/1970""))"),42651.0)</f>
        <v>42651</v>
      </c>
      <c r="I237" s="152">
        <v>1.4758992E9</v>
      </c>
      <c r="J237" s="152">
        <v>89021.9659</v>
      </c>
      <c r="L237" s="154">
        <v>42703.0</v>
      </c>
      <c r="M237" s="155">
        <v>116135.87</v>
      </c>
      <c r="O237" s="153">
        <f>IFERROR(__xludf.DUMMYFUNCTION("TO_DATE(INT((P237/(60*60*24))+""1/1/1970""))"),42610.0)</f>
        <v>42610</v>
      </c>
      <c r="P237" s="13">
        <v>1.4723424E9</v>
      </c>
      <c r="Q237" s="13">
        <v>26513.9045</v>
      </c>
      <c r="S237" s="153">
        <f>IFERROR(__xludf.DUMMYFUNCTION("TO_DATE(INT((T237/(60*60*24))+""1/1/1970""))"),42651.0)</f>
        <v>42651</v>
      </c>
      <c r="T237" s="152">
        <v>1.4758992E9</v>
      </c>
      <c r="U237" s="152">
        <v>113991.1317</v>
      </c>
      <c r="W237" s="153">
        <f>IFERROR(__xludf.DUMMYFUNCTION("TO_DATE(INT((X237/(60*60*24))+""1/1/1970""))"),42643.0)</f>
        <v>42643</v>
      </c>
      <c r="X237" s="152">
        <v>1.475244E9</v>
      </c>
      <c r="Y237" s="152">
        <v>9720.4589</v>
      </c>
      <c r="AA237" s="153">
        <f>IFERROR(__xludf.DUMMYFUNCTION("TO_DATE(INT((AB237/(60*60*24))+""1/1/1970""))"),42643.0)</f>
        <v>42643</v>
      </c>
      <c r="AB237" s="156">
        <v>1.4751972E9</v>
      </c>
      <c r="AC237" s="156">
        <v>99879.9269</v>
      </c>
      <c r="AE237" s="153">
        <f>IFERROR(__xludf.DUMMYFUNCTION("TO_DATE(INT((AF237/(60*60*24))+""1/1/1970""))"),42605.0)</f>
        <v>42605</v>
      </c>
      <c r="AF237" s="152">
        <v>1.4719356E9</v>
      </c>
      <c r="AG237" s="152">
        <v>102536.2895</v>
      </c>
      <c r="AH237" s="153">
        <f>IFERROR(__xludf.DUMMYFUNCTION("TO_DATE(INT((AI237/(60*60*24))+""1/1/1970""))"),43745.0)</f>
        <v>43745</v>
      </c>
      <c r="AI237" s="152">
        <v>1.5704568E9</v>
      </c>
      <c r="AJ237" s="152">
        <v>111422.5329</v>
      </c>
      <c r="AK237" s="153">
        <f>IFERROR(__xludf.DUMMYFUNCTION("TO_DATE(INT((AL237/(60*60*24))+""1/1/1970""))"),43745.0)</f>
        <v>43745</v>
      </c>
      <c r="AL237" s="156">
        <v>1.5704568E9</v>
      </c>
      <c r="AM237" s="156">
        <v>103856.25</v>
      </c>
      <c r="AN237" s="153">
        <f>IFERROR(__xludf.DUMMYFUNCTION("TO_DATE(INT((AO237/(60*60*24))+""1/1/1970""))"),43700.0)</f>
        <v>43700</v>
      </c>
      <c r="AO237" s="156">
        <v>1.56652592E9</v>
      </c>
      <c r="AP237" s="156">
        <v>108091.9824</v>
      </c>
      <c r="AQ237" s="153">
        <f>IFERROR(__xludf.DUMMYFUNCTION("TO_DATE(INT((AR237/(60*60*24))+""1/1/1970""))"),42651.0)</f>
        <v>42651</v>
      </c>
      <c r="AR237" s="152">
        <v>1.4758992E9</v>
      </c>
      <c r="AS237" s="152">
        <v>97243.9352</v>
      </c>
      <c r="AT237" s="152">
        <v>89021.9659</v>
      </c>
      <c r="AU237" s="152">
        <f t="shared" si="1"/>
        <v>116329.87</v>
      </c>
      <c r="AV237" s="152">
        <f t="shared" si="2"/>
        <v>26779.756</v>
      </c>
      <c r="AW237" s="152">
        <f t="shared" si="3"/>
        <v>113991.1317</v>
      </c>
      <c r="AX237" s="152">
        <f t="shared" si="4"/>
        <v>9807.4412</v>
      </c>
      <c r="AY237" s="152">
        <f t="shared" si="5"/>
        <v>99811.2346</v>
      </c>
      <c r="AZ237" s="152">
        <f t="shared" si="6"/>
        <v>103077.7303</v>
      </c>
      <c r="BA237" s="152" t="str">
        <f t="shared" si="7"/>
        <v>Column1.y</v>
      </c>
      <c r="BB237" s="152" t="str">
        <f t="shared" si="8"/>
        <v>Column1.y</v>
      </c>
      <c r="BC237" s="152" t="str">
        <f t="shared" si="9"/>
        <v>Column1.y</v>
      </c>
    </row>
    <row r="238">
      <c r="A238" s="156">
        <v>1.46642946E9</v>
      </c>
      <c r="B238" s="156">
        <v>106230.0813</v>
      </c>
      <c r="D238" s="153">
        <f>IFERROR(__xludf.DUMMYFUNCTION("TO_DATE(INT((E238/(60*60*24))+""1/1/1970""))"),42653.0)</f>
        <v>42653</v>
      </c>
      <c r="E238" s="156">
        <v>1.476108E9</v>
      </c>
      <c r="F238" s="156">
        <v>97243.9352</v>
      </c>
      <c r="H238" s="153">
        <f>IFERROR(__xludf.DUMMYFUNCTION("TO_DATE(INT((I238/(60*60*24))+""1/1/1970""))"),42653.0)</f>
        <v>42653</v>
      </c>
      <c r="I238" s="156">
        <v>1.476108E9</v>
      </c>
      <c r="J238" s="156">
        <v>89021.9659</v>
      </c>
      <c r="L238" s="154">
        <v>42704.0</v>
      </c>
      <c r="M238" s="155">
        <v>116533.57</v>
      </c>
      <c r="O238" s="153">
        <f>IFERROR(__xludf.DUMMYFUNCTION("TO_DATE(INT((P238/(60*60*24))+""1/1/1970""))"),42611.0)</f>
        <v>42611</v>
      </c>
      <c r="P238" s="13">
        <v>1.4724288E9</v>
      </c>
      <c r="Q238" s="13">
        <v>26506.928</v>
      </c>
      <c r="S238" s="153">
        <f>IFERROR(__xludf.DUMMYFUNCTION("TO_DATE(INT((T238/(60*60*24))+""1/1/1970""))"),42653.0)</f>
        <v>42653</v>
      </c>
      <c r="T238" s="156">
        <v>1.476108E9</v>
      </c>
      <c r="U238" s="156">
        <v>113991.1317</v>
      </c>
      <c r="W238" s="153">
        <f>IFERROR(__xludf.DUMMYFUNCTION("TO_DATE(INT((X238/(60*60*24))+""1/1/1970""))"),42644.0)</f>
        <v>42644</v>
      </c>
      <c r="X238" s="152">
        <v>1.47528E9</v>
      </c>
      <c r="Y238" s="152">
        <v>9722.8198</v>
      </c>
      <c r="AA238" s="153">
        <f>IFERROR(__xludf.DUMMYFUNCTION("TO_DATE(INT((AB238/(60*60*24))+""1/1/1970""))"),42645.0)</f>
        <v>42645</v>
      </c>
      <c r="AB238" s="152">
        <v>1.4754456E9</v>
      </c>
      <c r="AC238" s="152">
        <v>99878.7256</v>
      </c>
      <c r="AE238" s="153">
        <f>IFERROR(__xludf.DUMMYFUNCTION("TO_DATE(INT((AF238/(60*60*24))+""1/1/1970""))"),42606.0)</f>
        <v>42606</v>
      </c>
      <c r="AF238" s="156">
        <v>1.4720148E9</v>
      </c>
      <c r="AG238" s="156">
        <v>102680.8405</v>
      </c>
      <c r="AH238" s="153">
        <f>IFERROR(__xludf.DUMMYFUNCTION("TO_DATE(INT((AI238/(60*60*24))+""1/1/1970""))"),43746.0)</f>
        <v>43746</v>
      </c>
      <c r="AI238" s="156">
        <v>1.5705072E9</v>
      </c>
      <c r="AJ238" s="156">
        <v>111260.1058</v>
      </c>
      <c r="AK238" s="153">
        <f>IFERROR(__xludf.DUMMYFUNCTION("TO_DATE(INT((AL238/(60*60*24))+""1/1/1970""))"),43746.0)</f>
        <v>43746</v>
      </c>
      <c r="AL238" s="152">
        <v>1.5705072E9</v>
      </c>
      <c r="AM238" s="152">
        <v>103818.38</v>
      </c>
      <c r="AN238" s="153">
        <f>IFERROR(__xludf.DUMMYFUNCTION("TO_DATE(INT((AO238/(60*60*24))+""1/1/1970""))"),43701.0)</f>
        <v>43701</v>
      </c>
      <c r="AO238" s="156">
        <v>1.566606387E9</v>
      </c>
      <c r="AP238" s="156">
        <v>108091.9824</v>
      </c>
      <c r="AQ238" s="153">
        <f>IFERROR(__xludf.DUMMYFUNCTION("TO_DATE(INT((AR238/(60*60*24))+""1/1/1970""))"),42653.0)</f>
        <v>42653</v>
      </c>
      <c r="AR238" s="156">
        <v>1.476108E9</v>
      </c>
      <c r="AS238" s="156">
        <v>97243.9352</v>
      </c>
      <c r="AT238" s="156">
        <v>89021.9659</v>
      </c>
      <c r="AU238" s="152">
        <f t="shared" si="1"/>
        <v>116077.67</v>
      </c>
      <c r="AV238" s="152">
        <f t="shared" si="2"/>
        <v>26756.1817</v>
      </c>
      <c r="AW238" s="152">
        <f t="shared" si="3"/>
        <v>113991.1317</v>
      </c>
      <c r="AX238" s="152">
        <f t="shared" si="4"/>
        <v>9804.5453</v>
      </c>
      <c r="AY238" s="152">
        <f t="shared" si="5"/>
        <v>99828.9962</v>
      </c>
      <c r="AZ238" s="152">
        <f t="shared" si="6"/>
        <v>103018.0161</v>
      </c>
      <c r="BA238" s="152" t="str">
        <f t="shared" si="7"/>
        <v>Column1.y</v>
      </c>
      <c r="BB238" s="152" t="str">
        <f t="shared" si="8"/>
        <v>Column1.y</v>
      </c>
      <c r="BC238" s="152" t="str">
        <f t="shared" si="9"/>
        <v>Column1.y</v>
      </c>
    </row>
    <row r="239">
      <c r="A239" s="152">
        <v>1.4664528E9</v>
      </c>
      <c r="B239" s="152">
        <v>105698.2555</v>
      </c>
      <c r="D239" s="153">
        <f>IFERROR(__xludf.DUMMYFUNCTION("TO_DATE(INT((E239/(60*60*24))+""1/1/1970""))"),42654.0)</f>
        <v>42654</v>
      </c>
      <c r="E239" s="156">
        <v>1.4761584E9</v>
      </c>
      <c r="F239" s="156">
        <v>97250.4906</v>
      </c>
      <c r="H239" s="153">
        <f>IFERROR(__xludf.DUMMYFUNCTION("TO_DATE(INT((I239/(60*60*24))+""1/1/1970""))"),42654.0)</f>
        <v>42654</v>
      </c>
      <c r="I239" s="156">
        <v>1.4761584E9</v>
      </c>
      <c r="J239" s="156">
        <v>88113.9419</v>
      </c>
      <c r="L239" s="154">
        <v>42705.0</v>
      </c>
      <c r="M239" s="155">
        <v>115136.77</v>
      </c>
      <c r="O239" s="153">
        <f>IFERROR(__xludf.DUMMYFUNCTION("TO_DATE(INT((P239/(60*60*24))+""1/1/1970""))"),42612.0)</f>
        <v>42612</v>
      </c>
      <c r="P239" s="13">
        <v>1.4725656E9</v>
      </c>
      <c r="Q239" s="13">
        <v>26506.4271</v>
      </c>
      <c r="S239" s="153">
        <f>IFERROR(__xludf.DUMMYFUNCTION("TO_DATE(INT((T239/(60*60*24))+""1/1/1970""))"),42654.0)</f>
        <v>42654</v>
      </c>
      <c r="T239" s="156">
        <v>1.4761584E9</v>
      </c>
      <c r="U239" s="156">
        <v>115097.1447</v>
      </c>
      <c r="W239" s="153">
        <f>IFERROR(__xludf.DUMMYFUNCTION("TO_DATE(INT((X239/(60*60*24))+""1/1/1970""))"),42646.0)</f>
        <v>42646</v>
      </c>
      <c r="X239" s="156">
        <v>1.4754528E9</v>
      </c>
      <c r="Y239" s="156">
        <v>9731.1872</v>
      </c>
      <c r="AA239" s="153">
        <f>IFERROR(__xludf.DUMMYFUNCTION("TO_DATE(INT((AB239/(60*60*24))+""1/1/1970""))"),42646.0)</f>
        <v>42646</v>
      </c>
      <c r="AB239" s="152">
        <v>1.4754852E9</v>
      </c>
      <c r="AC239" s="152">
        <v>99878.5316</v>
      </c>
      <c r="AE239" s="153">
        <f>IFERROR(__xludf.DUMMYFUNCTION("TO_DATE(INT((AF239/(60*60*24))+""1/1/1970""))"),42607.0)</f>
        <v>42607</v>
      </c>
      <c r="AF239" s="152">
        <v>1.472094E9</v>
      </c>
      <c r="AG239" s="152">
        <v>103055.4839</v>
      </c>
      <c r="AH239" s="153">
        <f>IFERROR(__xludf.DUMMYFUNCTION("TO_DATE(INT((AI239/(60*60*24))+""1/1/1970""))"),43747.0)</f>
        <v>43747</v>
      </c>
      <c r="AI239" s="156">
        <v>1.5705936E9</v>
      </c>
      <c r="AJ239" s="156">
        <v>111804.9757</v>
      </c>
      <c r="AK239" s="153">
        <f>IFERROR(__xludf.DUMMYFUNCTION("TO_DATE(INT((AL239/(60*60*24))+""1/1/1970""))"),43747.0)</f>
        <v>43747</v>
      </c>
      <c r="AL239" s="152">
        <v>1.5705936E9</v>
      </c>
      <c r="AM239" s="152">
        <v>103912.15</v>
      </c>
      <c r="AN239" s="153">
        <f>IFERROR(__xludf.DUMMYFUNCTION("TO_DATE(INT((AO239/(60*60*24))+""1/1/1970""))"),43702.0)</f>
        <v>43702</v>
      </c>
      <c r="AO239" s="152">
        <v>1.566703418E9</v>
      </c>
      <c r="AP239" s="152">
        <v>108091.9824</v>
      </c>
      <c r="AQ239" s="153">
        <f>IFERROR(__xludf.DUMMYFUNCTION("TO_DATE(INT((AR239/(60*60*24))+""1/1/1970""))"),42654.0)</f>
        <v>42654</v>
      </c>
      <c r="AR239" s="156">
        <v>1.4761584E9</v>
      </c>
      <c r="AS239" s="156">
        <v>97250.4906</v>
      </c>
      <c r="AT239" s="156">
        <v>88113.9419</v>
      </c>
      <c r="AU239" s="152">
        <f t="shared" si="1"/>
        <v>116805.17</v>
      </c>
      <c r="AV239" s="152">
        <f t="shared" si="2"/>
        <v>26750.081</v>
      </c>
      <c r="AW239" s="152">
        <f t="shared" si="3"/>
        <v>115097.1447</v>
      </c>
      <c r="AX239" s="152">
        <f t="shared" si="4"/>
        <v>9821.3256</v>
      </c>
      <c r="AY239" s="152">
        <f t="shared" si="5"/>
        <v>99054.8605</v>
      </c>
      <c r="AZ239" s="152">
        <f t="shared" si="6"/>
        <v>102520.5509</v>
      </c>
      <c r="BA239" s="152" t="str">
        <f t="shared" si="7"/>
        <v>Column1.y</v>
      </c>
      <c r="BB239" s="152" t="str">
        <f t="shared" si="8"/>
        <v>Column1.y</v>
      </c>
      <c r="BC239" s="152" t="str">
        <f t="shared" si="9"/>
        <v>Column1.y</v>
      </c>
    </row>
    <row r="240">
      <c r="A240" s="156">
        <v>1.46651586E9</v>
      </c>
      <c r="B240" s="156">
        <v>105860.3357</v>
      </c>
      <c r="D240" s="153">
        <f>IFERROR(__xludf.DUMMYFUNCTION("TO_DATE(INT((E240/(60*60*24))+""1/1/1970""))"),42655.0)</f>
        <v>42655</v>
      </c>
      <c r="E240" s="152">
        <v>1.4762448E9</v>
      </c>
      <c r="F240" s="152">
        <v>97013.9013</v>
      </c>
      <c r="H240" s="153">
        <f>IFERROR(__xludf.DUMMYFUNCTION("TO_DATE(INT((I240/(60*60*24))+""1/1/1970""))"),42655.0)</f>
        <v>42655</v>
      </c>
      <c r="I240" s="152">
        <v>1.4762448E9</v>
      </c>
      <c r="J240" s="152">
        <v>87511.338</v>
      </c>
      <c r="L240" s="154">
        <v>42705.0</v>
      </c>
      <c r="M240" s="155">
        <v>115134.4</v>
      </c>
      <c r="O240" s="153">
        <f>IFERROR(__xludf.DUMMYFUNCTION("TO_DATE(INT((P240/(60*60*24))+""1/1/1970""))"),42613.0)</f>
        <v>42613</v>
      </c>
      <c r="P240" s="13">
        <v>1.472652E9</v>
      </c>
      <c r="Q240" s="13">
        <v>26409.93</v>
      </c>
      <c r="S240" s="153">
        <f>IFERROR(__xludf.DUMMYFUNCTION("TO_DATE(INT((T240/(60*60*24))+""1/1/1970""))"),42655.0)</f>
        <v>42655</v>
      </c>
      <c r="T240" s="152">
        <v>1.4762448E9</v>
      </c>
      <c r="U240" s="152">
        <v>112284.2624</v>
      </c>
      <c r="W240" s="153">
        <f>IFERROR(__xludf.DUMMYFUNCTION("TO_DATE(INT((X240/(60*60*24))+""1/1/1970""))"),42647.0)</f>
        <v>42647</v>
      </c>
      <c r="X240" s="152">
        <v>1.4755896E9</v>
      </c>
      <c r="Y240" s="152">
        <v>9737.2204</v>
      </c>
      <c r="AA240" s="153">
        <f>IFERROR(__xludf.DUMMYFUNCTION("TO_DATE(INT((AB240/(60*60*24))+""1/1/1970""))"),42647.0)</f>
        <v>42647</v>
      </c>
      <c r="AB240" s="156">
        <v>1.4755644E9</v>
      </c>
      <c r="AC240" s="156">
        <v>99850.7133</v>
      </c>
      <c r="AE240" s="153">
        <f>IFERROR(__xludf.DUMMYFUNCTION("TO_DATE(INT((AF240/(60*60*24))+""1/1/1970""))"),42608.0)</f>
        <v>42608</v>
      </c>
      <c r="AF240" s="156">
        <v>1.4721732E9</v>
      </c>
      <c r="AG240" s="156">
        <v>102818.0725</v>
      </c>
      <c r="AH240" s="153">
        <f>IFERROR(__xludf.DUMMYFUNCTION("TO_DATE(INT((AI240/(60*60*24))+""1/1/1970""))"),43748.0)</f>
        <v>43748</v>
      </c>
      <c r="AI240" s="156">
        <v>1.57068E9</v>
      </c>
      <c r="AJ240" s="156">
        <v>111534.0832</v>
      </c>
      <c r="AK240" s="153">
        <f>IFERROR(__xludf.DUMMYFUNCTION("TO_DATE(INT((AL240/(60*60*24))+""1/1/1970""))"),43748.0)</f>
        <v>43748</v>
      </c>
      <c r="AL240" s="152">
        <v>1.57068E9</v>
      </c>
      <c r="AM240" s="152">
        <v>103836.69</v>
      </c>
      <c r="AN240" s="153">
        <f>IFERROR(__xludf.DUMMYFUNCTION("TO_DATE(INT((AO240/(60*60*24))+""1/1/1970""))"),43703.0)</f>
        <v>43703</v>
      </c>
      <c r="AO240" s="152">
        <v>1.566785455E9</v>
      </c>
      <c r="AP240" s="152">
        <v>108091.9824</v>
      </c>
      <c r="AQ240" s="153">
        <f>IFERROR(__xludf.DUMMYFUNCTION("TO_DATE(INT((AR240/(60*60*24))+""1/1/1970""))"),42655.0)</f>
        <v>42655</v>
      </c>
      <c r="AR240" s="152">
        <v>1.4762448E9</v>
      </c>
      <c r="AS240" s="152">
        <v>97013.9013</v>
      </c>
      <c r="AT240" s="152">
        <v>87511.338</v>
      </c>
      <c r="AU240" s="152">
        <f t="shared" si="1"/>
        <v>115156.17</v>
      </c>
      <c r="AV240" s="152">
        <f t="shared" si="2"/>
        <v>26847.6296</v>
      </c>
      <c r="AW240" s="152">
        <f t="shared" si="3"/>
        <v>112284.2624</v>
      </c>
      <c r="AX240" s="152">
        <f t="shared" si="4"/>
        <v>9845.7648</v>
      </c>
      <c r="AY240" s="152">
        <f t="shared" si="5"/>
        <v>99165.7868</v>
      </c>
      <c r="AZ240" s="152">
        <f t="shared" si="6"/>
        <v>101755.7498</v>
      </c>
      <c r="BA240" s="152" t="str">
        <f t="shared" si="7"/>
        <v>Column1.y</v>
      </c>
      <c r="BB240" s="152" t="str">
        <f t="shared" si="8"/>
        <v>Column1.y</v>
      </c>
      <c r="BC240" s="152" t="str">
        <f t="shared" si="9"/>
        <v>Column1.y</v>
      </c>
    </row>
    <row r="241">
      <c r="A241" s="152">
        <v>1.4665392E9</v>
      </c>
      <c r="B241" s="152">
        <v>105951.5059</v>
      </c>
      <c r="D241" s="153">
        <f>IFERROR(__xludf.DUMMYFUNCTION("TO_DATE(INT((E241/(60*60*24))+""1/1/1970""))"),42656.0)</f>
        <v>42656</v>
      </c>
      <c r="E241" s="156">
        <v>1.4763312E9</v>
      </c>
      <c r="F241" s="156">
        <v>97013.9013</v>
      </c>
      <c r="H241" s="153">
        <f>IFERROR(__xludf.DUMMYFUNCTION("TO_DATE(INT((I241/(60*60*24))+""1/1/1970""))"),42656.0)</f>
        <v>42656</v>
      </c>
      <c r="I241" s="156">
        <v>1.4763312E9</v>
      </c>
      <c r="J241" s="156">
        <v>87458.8166</v>
      </c>
      <c r="L241" s="154">
        <v>42706.0</v>
      </c>
      <c r="M241" s="155">
        <v>113304.73</v>
      </c>
      <c r="O241" s="153">
        <f>IFERROR(__xludf.DUMMYFUNCTION("TO_DATE(INT((P241/(60*60*24))+""1/1/1970""))"),42614.0)</f>
        <v>42614</v>
      </c>
      <c r="P241" s="13">
        <v>1.4727384E9</v>
      </c>
      <c r="Q241" s="13">
        <v>26320.8343</v>
      </c>
      <c r="S241" s="153">
        <f>IFERROR(__xludf.DUMMYFUNCTION("TO_DATE(INT((T241/(60*60*24))+""1/1/1970""))"),42656.0)</f>
        <v>42656</v>
      </c>
      <c r="T241" s="156">
        <v>1.4763312E9</v>
      </c>
      <c r="U241" s="156">
        <v>112573.117</v>
      </c>
      <c r="W241" s="153">
        <f>IFERROR(__xludf.DUMMYFUNCTION("TO_DATE(INT((X241/(60*60*24))+""1/1/1970""))"),42648.0)</f>
        <v>42648</v>
      </c>
      <c r="X241" s="152">
        <v>1.475676E9</v>
      </c>
      <c r="Y241" s="152">
        <v>9776.4497</v>
      </c>
      <c r="AA241" s="153">
        <f>IFERROR(__xludf.DUMMYFUNCTION("TO_DATE(INT((AB241/(60*60*24))+""1/1/1970""))"),42648.0)</f>
        <v>42648</v>
      </c>
      <c r="AB241" s="152">
        <v>1.4756436E9</v>
      </c>
      <c r="AC241" s="152">
        <v>99835.7063</v>
      </c>
      <c r="AE241" s="153">
        <f>IFERROR(__xludf.DUMMYFUNCTION("TO_DATE(INT((AF241/(60*60*24))+""1/1/1970""))"),42609.0)</f>
        <v>42609</v>
      </c>
      <c r="AF241" s="152">
        <v>1.472256E9</v>
      </c>
      <c r="AG241" s="152">
        <v>103642.8368</v>
      </c>
      <c r="AH241" s="153">
        <f>IFERROR(__xludf.DUMMYFUNCTION("TO_DATE(INT((AI241/(60*60*24))+""1/1/1970""))"),43749.0)</f>
        <v>43749</v>
      </c>
      <c r="AI241" s="156">
        <v>1.5707664E9</v>
      </c>
      <c r="AJ241" s="156">
        <v>110741.187</v>
      </c>
      <c r="AK241" s="153">
        <f>IFERROR(__xludf.DUMMYFUNCTION("TO_DATE(INT((AL241/(60*60*24))+""1/1/1970""))"),43749.0)</f>
        <v>43749</v>
      </c>
      <c r="AL241" s="152">
        <v>1.5707664E9</v>
      </c>
      <c r="AM241" s="152">
        <v>104160.75</v>
      </c>
      <c r="AN241" s="153">
        <f>IFERROR(__xludf.DUMMYFUNCTION("TO_DATE(INT((AO241/(60*60*24))+""1/1/1970""))"),43704.0)</f>
        <v>43704</v>
      </c>
      <c r="AO241" s="152">
        <v>1.566864616E9</v>
      </c>
      <c r="AP241" s="152">
        <v>108091.9824</v>
      </c>
      <c r="AQ241" s="153">
        <f>IFERROR(__xludf.DUMMYFUNCTION("TO_DATE(INT((AR241/(60*60*24))+""1/1/1970""))"),42656.0)</f>
        <v>42656</v>
      </c>
      <c r="AR241" s="156">
        <v>1.4763312E9</v>
      </c>
      <c r="AS241" s="156">
        <v>97013.9013</v>
      </c>
      <c r="AT241" s="156">
        <v>87458.8166</v>
      </c>
      <c r="AU241" s="152">
        <f t="shared" si="1"/>
        <v>115059.17</v>
      </c>
      <c r="AV241" s="152">
        <f t="shared" si="2"/>
        <v>26728.0563</v>
      </c>
      <c r="AW241" s="152">
        <f t="shared" si="3"/>
        <v>112573.117</v>
      </c>
      <c r="AX241" s="152">
        <f t="shared" si="4"/>
        <v>9871.4267</v>
      </c>
      <c r="AY241" s="152">
        <f t="shared" si="5"/>
        <v>98997.9865</v>
      </c>
      <c r="AZ241" s="152">
        <f t="shared" si="6"/>
        <v>101325.3482</v>
      </c>
      <c r="BA241" s="152" t="str">
        <f t="shared" si="7"/>
        <v>Column1.y</v>
      </c>
      <c r="BB241" s="152" t="str">
        <f t="shared" si="8"/>
        <v>Column1.y</v>
      </c>
      <c r="BC241" s="152" t="str">
        <f t="shared" si="9"/>
        <v>Column1.y</v>
      </c>
    </row>
    <row r="242">
      <c r="A242" s="156">
        <v>1.46660226E9</v>
      </c>
      <c r="B242" s="156">
        <v>106078.1311</v>
      </c>
      <c r="D242" s="153">
        <f>IFERROR(__xludf.DUMMYFUNCTION("TO_DATE(INT((E242/(60*60*24))+""1/1/1970""))"),42657.0)</f>
        <v>42657</v>
      </c>
      <c r="E242" s="152">
        <v>1.4764176E9</v>
      </c>
      <c r="F242" s="152">
        <v>97013.9013</v>
      </c>
      <c r="H242" s="153">
        <f>IFERROR(__xludf.DUMMYFUNCTION("TO_DATE(INT((I242/(60*60*24))+""1/1/1970""))"),42657.0)</f>
        <v>42657</v>
      </c>
      <c r="I242" s="152">
        <v>1.4764176E9</v>
      </c>
      <c r="J242" s="152">
        <v>87359.3868</v>
      </c>
      <c r="L242" s="154">
        <v>42709.0</v>
      </c>
      <c r="M242" s="155">
        <v>113674.88</v>
      </c>
      <c r="O242" s="153">
        <f>IFERROR(__xludf.DUMMYFUNCTION("TO_DATE(INT((P242/(60*60*24))+""1/1/1970""))"),42615.0)</f>
        <v>42615</v>
      </c>
      <c r="P242" s="13">
        <v>1.4728248E9</v>
      </c>
      <c r="Q242" s="13">
        <v>26349.1847</v>
      </c>
      <c r="S242" s="153">
        <f>IFERROR(__xludf.DUMMYFUNCTION("TO_DATE(INT((T242/(60*60*24))+""1/1/1970""))"),42657.0)</f>
        <v>42657</v>
      </c>
      <c r="T242" s="152">
        <v>1.4764176E9</v>
      </c>
      <c r="U242" s="152">
        <v>111852.0209</v>
      </c>
      <c r="W242" s="153">
        <f>IFERROR(__xludf.DUMMYFUNCTION("TO_DATE(INT((X242/(60*60*24))+""1/1/1970""))"),42649.0)</f>
        <v>42649</v>
      </c>
      <c r="X242" s="152">
        <v>1.4757624E9</v>
      </c>
      <c r="Y242" s="152">
        <v>9773.8181</v>
      </c>
      <c r="AA242" s="153">
        <f>IFERROR(__xludf.DUMMYFUNCTION("TO_DATE(INT((AB242/(60*60*24))+""1/1/1970""))"),42649.0)</f>
        <v>42649</v>
      </c>
      <c r="AB242" s="156">
        <v>1.4757228E9</v>
      </c>
      <c r="AC242" s="156">
        <v>99819.2095</v>
      </c>
      <c r="AE242" s="153">
        <f>IFERROR(__xludf.DUMMYFUNCTION("TO_DATE(INT((AF242/(60*60*24))+""1/1/1970""))"),42610.0)</f>
        <v>42610</v>
      </c>
      <c r="AF242" s="156">
        <v>1.4724216E9</v>
      </c>
      <c r="AG242" s="156">
        <v>103642.8368</v>
      </c>
      <c r="AH242" s="153">
        <f>IFERROR(__xludf.DUMMYFUNCTION("TO_DATE(INT((AI242/(60*60*24))+""1/1/1970""))"),43750.0)</f>
        <v>43750</v>
      </c>
      <c r="AI242" s="156">
        <v>1.5708528E9</v>
      </c>
      <c r="AJ242" s="156">
        <v>109992.5513</v>
      </c>
      <c r="AK242" s="153">
        <f>IFERROR(__xludf.DUMMYFUNCTION("TO_DATE(INT((AL242/(60*60*24))+""1/1/1970""))"),43750.0)</f>
        <v>43750</v>
      </c>
      <c r="AL242" s="152">
        <v>1.5708528E9</v>
      </c>
      <c r="AM242" s="152">
        <v>104119.07</v>
      </c>
      <c r="AN242" s="153">
        <f>IFERROR(__xludf.DUMMYFUNCTION("TO_DATE(INT((AO242/(60*60*24))+""1/1/1970""))"),43705.0)</f>
        <v>43705</v>
      </c>
      <c r="AO242" s="156">
        <v>1.566960019E9</v>
      </c>
      <c r="AP242" s="156">
        <v>107459.6291</v>
      </c>
      <c r="AQ242" s="153">
        <f>IFERROR(__xludf.DUMMYFUNCTION("TO_DATE(INT((AR242/(60*60*24))+""1/1/1970""))"),42657.0)</f>
        <v>42657</v>
      </c>
      <c r="AR242" s="152">
        <v>1.4764176E9</v>
      </c>
      <c r="AS242" s="152">
        <v>97013.9013</v>
      </c>
      <c r="AT242" s="152">
        <v>87359.3868</v>
      </c>
      <c r="AU242" s="152">
        <f t="shared" si="1"/>
        <v>114651.77</v>
      </c>
      <c r="AV242" s="152">
        <f t="shared" si="2"/>
        <v>26804.2514</v>
      </c>
      <c r="AW242" s="152">
        <f t="shared" si="3"/>
        <v>111852.0209</v>
      </c>
      <c r="AX242" s="152">
        <f t="shared" si="4"/>
        <v>9849.7151</v>
      </c>
      <c r="AY242" s="152">
        <f t="shared" si="5"/>
        <v>98861.2724</v>
      </c>
      <c r="AZ242" s="152">
        <f t="shared" si="6"/>
        <v>101670.7719</v>
      </c>
      <c r="BA242" s="152" t="str">
        <f t="shared" si="7"/>
        <v>Column1.y</v>
      </c>
      <c r="BB242" s="152" t="str">
        <f t="shared" si="8"/>
        <v>Column1.y</v>
      </c>
      <c r="BC242" s="152" t="str">
        <f t="shared" si="9"/>
        <v>Column1.y</v>
      </c>
    </row>
    <row r="243">
      <c r="A243" s="152">
        <v>1.4666256E9</v>
      </c>
      <c r="B243" s="152">
        <v>105759.0356</v>
      </c>
      <c r="D243" s="153">
        <f>IFERROR(__xludf.DUMMYFUNCTION("TO_DATE(INT((E243/(60*60*24))+""1/1/1970""))"),42658.0)</f>
        <v>42658</v>
      </c>
      <c r="E243" s="156">
        <v>1.476504E9</v>
      </c>
      <c r="F243" s="156">
        <v>97013.9013</v>
      </c>
      <c r="H243" s="153">
        <f>IFERROR(__xludf.DUMMYFUNCTION("TO_DATE(INT((I243/(60*60*24))+""1/1/1970""))"),42658.0)</f>
        <v>42658</v>
      </c>
      <c r="I243" s="156">
        <v>1.476504E9</v>
      </c>
      <c r="J243" s="156">
        <v>86832.2351</v>
      </c>
      <c r="L243" s="154">
        <v>42710.0</v>
      </c>
      <c r="M243" s="155">
        <v>114299.79</v>
      </c>
      <c r="O243" s="153">
        <f>IFERROR(__xludf.DUMMYFUNCTION("TO_DATE(INT((P243/(60*60*24))+""1/1/1970""))"),42616.0)</f>
        <v>42616</v>
      </c>
      <c r="P243" s="13">
        <v>1.4728608E9</v>
      </c>
      <c r="Q243" s="13">
        <v>26200.8288</v>
      </c>
      <c r="S243" s="153">
        <f>IFERROR(__xludf.DUMMYFUNCTION("TO_DATE(INT((T243/(60*60*24))+""1/1/1970""))"),42658.0)</f>
        <v>42658</v>
      </c>
      <c r="T243" s="156">
        <v>1.476504E9</v>
      </c>
      <c r="U243" s="156">
        <v>111915.074</v>
      </c>
      <c r="W243" s="153">
        <f>IFERROR(__xludf.DUMMYFUNCTION("TO_DATE(INT((X243/(60*60*24))+""1/1/1970""))"),42650.0)</f>
        <v>42650</v>
      </c>
      <c r="X243" s="152">
        <v>1.4758488E9</v>
      </c>
      <c r="Y243" s="152">
        <v>9823.9705</v>
      </c>
      <c r="AA243" s="153">
        <f>IFERROR(__xludf.DUMMYFUNCTION("TO_DATE(INT((AB243/(60*60*24))+""1/1/1970""))"),42650.0)</f>
        <v>42650</v>
      </c>
      <c r="AB243" s="152">
        <v>1.475802E9</v>
      </c>
      <c r="AC243" s="152">
        <v>99811.2346</v>
      </c>
      <c r="AE243" s="153">
        <f>IFERROR(__xludf.DUMMYFUNCTION("TO_DATE(INT((AF243/(60*60*24))+""1/1/1970""))"),42611.0)</f>
        <v>42611</v>
      </c>
      <c r="AF243" s="156">
        <v>1.4724612E9</v>
      </c>
      <c r="AG243" s="156">
        <v>103635.0604</v>
      </c>
      <c r="AH243" s="153">
        <f>IFERROR(__xludf.DUMMYFUNCTION("TO_DATE(INT((AI243/(60*60*24))+""1/1/1970""))"),43752.0)</f>
        <v>43752</v>
      </c>
      <c r="AI243" s="152">
        <v>1.5710616E9</v>
      </c>
      <c r="AJ243" s="152">
        <v>110231.4877</v>
      </c>
      <c r="AK243" s="153">
        <f>IFERROR(__xludf.DUMMYFUNCTION("TO_DATE(INT((AL243/(60*60*24))+""1/1/1970""))"),43752.0)</f>
        <v>43752</v>
      </c>
      <c r="AL243" s="156">
        <v>1.5710616E9</v>
      </c>
      <c r="AM243" s="156">
        <v>104119.07</v>
      </c>
      <c r="AN243" s="153">
        <f>IFERROR(__xludf.DUMMYFUNCTION("TO_DATE(INT((AO243/(60*60*24))+""1/1/1970""))"),43706.0)</f>
        <v>43706</v>
      </c>
      <c r="AO243" s="156">
        <v>1.567039115E9</v>
      </c>
      <c r="AP243" s="156">
        <v>107653.8499</v>
      </c>
      <c r="AQ243" s="153">
        <f>IFERROR(__xludf.DUMMYFUNCTION("TO_DATE(INT((AR243/(60*60*24))+""1/1/1970""))"),42658.0)</f>
        <v>42658</v>
      </c>
      <c r="AR243" s="156">
        <v>1.476504E9</v>
      </c>
      <c r="AS243" s="156">
        <v>97013.9013</v>
      </c>
      <c r="AT243" s="156">
        <v>86832.2351</v>
      </c>
      <c r="AU243" s="152">
        <f t="shared" si="1"/>
        <v>114651.77</v>
      </c>
      <c r="AV243" s="152">
        <f t="shared" si="2"/>
        <v>26764.7763</v>
      </c>
      <c r="AW243" s="152">
        <f t="shared" si="3"/>
        <v>111915.074</v>
      </c>
      <c r="AX243" s="152">
        <f t="shared" si="4"/>
        <v>9855.525</v>
      </c>
      <c r="AY243" s="152">
        <f t="shared" si="5"/>
        <v>98861.2724</v>
      </c>
      <c r="AZ243" s="152">
        <f t="shared" si="6"/>
        <v>100963.8476</v>
      </c>
      <c r="BA243" s="152" t="str">
        <f t="shared" si="7"/>
        <v>Column1.y</v>
      </c>
      <c r="BB243" s="152" t="str">
        <f t="shared" si="8"/>
        <v>Column1.y</v>
      </c>
      <c r="BC243" s="152" t="str">
        <f t="shared" si="9"/>
        <v>Column1.y</v>
      </c>
    </row>
    <row r="244">
      <c r="A244" s="156">
        <v>1.46668866E9</v>
      </c>
      <c r="B244" s="156">
        <v>106706.1921</v>
      </c>
      <c r="D244" s="153">
        <f>IFERROR(__xludf.DUMMYFUNCTION("TO_DATE(INT((E244/(60*60*24))+""1/1/1970""))"),42660.0)</f>
        <v>42660</v>
      </c>
      <c r="E244" s="152">
        <v>1.4767128E9</v>
      </c>
      <c r="F244" s="152">
        <v>97013.9013</v>
      </c>
      <c r="H244" s="153">
        <f>IFERROR(__xludf.DUMMYFUNCTION("TO_DATE(INT((I244/(60*60*24))+""1/1/1970""))"),42660.0)</f>
        <v>42660</v>
      </c>
      <c r="I244" s="152">
        <v>1.4767128E9</v>
      </c>
      <c r="J244" s="152">
        <v>86832.2351</v>
      </c>
      <c r="L244" s="154">
        <v>42711.0</v>
      </c>
      <c r="M244" s="155">
        <v>114482.66</v>
      </c>
      <c r="O244" s="153">
        <f>IFERROR(__xludf.DUMMYFUNCTION("TO_DATE(INT((P244/(60*60*24))+""1/1/1970""))"),42617.0)</f>
        <v>42617</v>
      </c>
      <c r="P244" s="13">
        <v>1.4729472E9</v>
      </c>
      <c r="Q244" s="13">
        <v>26200.8288</v>
      </c>
      <c r="S244" s="153">
        <f>IFERROR(__xludf.DUMMYFUNCTION("TO_DATE(INT((T244/(60*60*24))+""1/1/1970""))"),42660.0)</f>
        <v>42660</v>
      </c>
      <c r="T244" s="152">
        <v>1.4767128E9</v>
      </c>
      <c r="U244" s="152">
        <v>111915.074</v>
      </c>
      <c r="W244" s="153">
        <f>IFERROR(__xludf.DUMMYFUNCTION("TO_DATE(INT((X244/(60*60*24))+""1/1/1970""))"),42651.0)</f>
        <v>42651</v>
      </c>
      <c r="X244" s="152">
        <v>1.4758848E9</v>
      </c>
      <c r="Y244" s="152">
        <v>9807.4412</v>
      </c>
      <c r="AA244" s="153">
        <f>IFERROR(__xludf.DUMMYFUNCTION("TO_DATE(INT((AB244/(60*60*24))+""1/1/1970""))"),42652.0)</f>
        <v>42652</v>
      </c>
      <c r="AB244" s="156">
        <v>1.4760504E9</v>
      </c>
      <c r="AC244" s="156">
        <v>99890.3185</v>
      </c>
      <c r="AE244" s="153">
        <f>IFERROR(__xludf.DUMMYFUNCTION("TO_DATE(INT((AF244/(60*60*24))+""1/1/1970""))"),42612.0)</f>
        <v>42612</v>
      </c>
      <c r="AF244" s="152">
        <v>1.4725404E9</v>
      </c>
      <c r="AG244" s="152">
        <v>103698.6445</v>
      </c>
      <c r="AH244" s="153">
        <f>IFERROR(__xludf.DUMMYFUNCTION("TO_DATE(INT((AI244/(60*60*24))+""1/1/1970""))"),43753.0)</f>
        <v>43753</v>
      </c>
      <c r="AI244" s="156">
        <v>1.571112E9</v>
      </c>
      <c r="AJ244" s="156">
        <v>110326.5588</v>
      </c>
      <c r="AK244" s="153">
        <f>IFERROR(__xludf.DUMMYFUNCTION("TO_DATE(INT((AL244/(60*60*24))+""1/1/1970""))"),43753.0)</f>
        <v>43753</v>
      </c>
      <c r="AL244" s="152">
        <v>1.571112E9</v>
      </c>
      <c r="AM244" s="152">
        <v>104250.46</v>
      </c>
      <c r="AN244" s="153">
        <f>IFERROR(__xludf.DUMMYFUNCTION("TO_DATE(INT((AO244/(60*60*24))+""1/1/1970""))"),43707.0)</f>
        <v>43707</v>
      </c>
      <c r="AO244" s="152">
        <v>1.567134218E9</v>
      </c>
      <c r="AP244" s="152">
        <v>108009.4354</v>
      </c>
      <c r="AQ244" s="153">
        <f>IFERROR(__xludf.DUMMYFUNCTION("TO_DATE(INT((AR244/(60*60*24))+""1/1/1970""))"),42660.0)</f>
        <v>42660</v>
      </c>
      <c r="AR244" s="152">
        <v>1.4767128E9</v>
      </c>
      <c r="AS244" s="152">
        <v>97013.9013</v>
      </c>
      <c r="AT244" s="152">
        <v>86832.2351</v>
      </c>
      <c r="AU244" s="152">
        <f t="shared" si="1"/>
        <v>114787.57</v>
      </c>
      <c r="AV244" s="152">
        <f t="shared" si="2"/>
        <v>26793.3248</v>
      </c>
      <c r="AW244" s="152">
        <f t="shared" si="3"/>
        <v>111915.074</v>
      </c>
      <c r="AX244" s="152">
        <f t="shared" si="4"/>
        <v>9858.9574</v>
      </c>
      <c r="AY244" s="152">
        <f t="shared" si="5"/>
        <v>98487.7632</v>
      </c>
      <c r="AZ244" s="152">
        <f t="shared" si="6"/>
        <v>100912.8609</v>
      </c>
      <c r="BA244" s="152" t="str">
        <f t="shared" si="7"/>
        <v>Column1.y</v>
      </c>
      <c r="BB244" s="152" t="str">
        <f t="shared" si="8"/>
        <v>Column1.y</v>
      </c>
      <c r="BC244" s="152" t="str">
        <f t="shared" si="9"/>
        <v>Column1.y</v>
      </c>
    </row>
    <row r="245">
      <c r="A245" s="152">
        <v>1.466712E9</v>
      </c>
      <c r="B245" s="152">
        <v>107197.4979</v>
      </c>
      <c r="D245" s="153">
        <f>IFERROR(__xludf.DUMMYFUNCTION("TO_DATE(INT((E245/(60*60*24))+""1/1/1970""))"),42661.0)</f>
        <v>42661</v>
      </c>
      <c r="E245" s="152">
        <v>1.4767632E9</v>
      </c>
      <c r="F245" s="152">
        <v>97013.9013</v>
      </c>
      <c r="H245" s="153">
        <f>IFERROR(__xludf.DUMMYFUNCTION("TO_DATE(INT((I245/(60*60*24))+""1/1/1970""))"),42661.0)</f>
        <v>42661</v>
      </c>
      <c r="I245" s="152">
        <v>1.4767632E9</v>
      </c>
      <c r="J245" s="152">
        <v>86112.583</v>
      </c>
      <c r="L245" s="154">
        <v>42712.0</v>
      </c>
      <c r="M245" s="155">
        <v>115797.76</v>
      </c>
      <c r="O245" s="153">
        <f>IFERROR(__xludf.DUMMYFUNCTION("TO_DATE(INT((P245/(60*60*24))+""1/1/1970""))"),42618.0)</f>
        <v>42618</v>
      </c>
      <c r="P245" s="13">
        <v>1.4730336E9</v>
      </c>
      <c r="Q245" s="13">
        <v>26206.3218</v>
      </c>
      <c r="S245" s="153">
        <f>IFERROR(__xludf.DUMMYFUNCTION("TO_DATE(INT((T245/(60*60*24))+""1/1/1970""))"),42661.0)</f>
        <v>42661</v>
      </c>
      <c r="T245" s="152">
        <v>1.4767632E9</v>
      </c>
      <c r="U245" s="152">
        <v>111199.2665</v>
      </c>
      <c r="W245" s="153">
        <f>IFERROR(__xludf.DUMMYFUNCTION("TO_DATE(INT((X245/(60*60*24))+""1/1/1970""))"),42653.0)</f>
        <v>42653</v>
      </c>
      <c r="X245" s="156">
        <v>1.4760576E9</v>
      </c>
      <c r="Y245" s="156">
        <v>9804.5453</v>
      </c>
      <c r="AA245" s="153">
        <f>IFERROR(__xludf.DUMMYFUNCTION("TO_DATE(INT((AB245/(60*60*24))+""1/1/1970""))"),42653.0)</f>
        <v>42653</v>
      </c>
      <c r="AB245" s="156">
        <v>1.47609E9</v>
      </c>
      <c r="AC245" s="156">
        <v>99828.9962</v>
      </c>
      <c r="AE245" s="153">
        <f>IFERROR(__xludf.DUMMYFUNCTION("TO_DATE(INT((AF245/(60*60*24))+""1/1/1970""))"),42613.0)</f>
        <v>42613</v>
      </c>
      <c r="AF245" s="156">
        <v>1.4726196E9</v>
      </c>
      <c r="AG245" s="156">
        <v>104068.7135</v>
      </c>
      <c r="AH245" s="153">
        <f>IFERROR(__xludf.DUMMYFUNCTION("TO_DATE(INT((AI245/(60*60*24))+""1/1/1970""))"),43754.0)</f>
        <v>43754</v>
      </c>
      <c r="AI245" s="156">
        <v>1.5711984E9</v>
      </c>
      <c r="AJ245" s="156">
        <v>109641.2817</v>
      </c>
      <c r="AK245" s="153">
        <f>IFERROR(__xludf.DUMMYFUNCTION("TO_DATE(INT((AL245/(60*60*24))+""1/1/1970""))"),43754.0)</f>
        <v>43754</v>
      </c>
      <c r="AL245" s="152">
        <v>1.5711984E9</v>
      </c>
      <c r="AM245" s="152">
        <v>103978.29</v>
      </c>
      <c r="AN245" s="153">
        <f>IFERROR(__xludf.DUMMYFUNCTION("TO_DATE(INT((AO245/(60*60*24))+""1/1/1970""))"),43708.0)</f>
        <v>43708</v>
      </c>
      <c r="AO245" s="152">
        <v>1.567213654E9</v>
      </c>
      <c r="AP245" s="152">
        <v>108026.9483</v>
      </c>
      <c r="AQ245" s="153">
        <f>IFERROR(__xludf.DUMMYFUNCTION("TO_DATE(INT((AR245/(60*60*24))+""1/1/1970""))"),42661.0)</f>
        <v>42661</v>
      </c>
      <c r="AR245" s="152">
        <v>1.4767632E9</v>
      </c>
      <c r="AS245" s="152">
        <v>97013.9013</v>
      </c>
      <c r="AT245" s="152">
        <v>86112.583</v>
      </c>
      <c r="AU245" s="152">
        <f t="shared" si="1"/>
        <v>114477.17</v>
      </c>
      <c r="AV245" s="152">
        <f t="shared" si="2"/>
        <v>26831.638</v>
      </c>
      <c r="AW245" s="152">
        <f t="shared" si="3"/>
        <v>111199.2665</v>
      </c>
      <c r="AX245" s="152">
        <f t="shared" si="4"/>
        <v>9840.2482</v>
      </c>
      <c r="AY245" s="152">
        <f t="shared" si="5"/>
        <v>98795.8934</v>
      </c>
      <c r="AZ245" s="152">
        <f t="shared" si="6"/>
        <v>101328.5636</v>
      </c>
      <c r="BA245" s="152" t="str">
        <f t="shared" si="7"/>
        <v>Column1.y</v>
      </c>
      <c r="BB245" s="152" t="str">
        <f t="shared" si="8"/>
        <v>Column1.y</v>
      </c>
      <c r="BC245" s="152" t="str">
        <f t="shared" si="9"/>
        <v>Column1.y</v>
      </c>
    </row>
    <row r="246">
      <c r="A246" s="156">
        <v>1.46677506E9</v>
      </c>
      <c r="B246" s="156">
        <v>103530.432</v>
      </c>
      <c r="D246" s="153">
        <f>IFERROR(__xludf.DUMMYFUNCTION("TO_DATE(INT((E246/(60*60*24))+""1/1/1970""))"),42662.0)</f>
        <v>42662</v>
      </c>
      <c r="E246" s="156">
        <v>1.4768496E9</v>
      </c>
      <c r="F246" s="156">
        <v>97013.9013</v>
      </c>
      <c r="H246" s="153">
        <f>IFERROR(__xludf.DUMMYFUNCTION("TO_DATE(INT((I246/(60*60*24))+""1/1/1970""))"),42662.0)</f>
        <v>42662</v>
      </c>
      <c r="I246" s="156">
        <v>1.4768496E9</v>
      </c>
      <c r="J246" s="156">
        <v>89141.4568</v>
      </c>
      <c r="L246" s="154">
        <v>42713.0</v>
      </c>
      <c r="M246" s="155">
        <v>115619.78</v>
      </c>
      <c r="O246" s="153">
        <f>IFERROR(__xludf.DUMMYFUNCTION("TO_DATE(INT((P246/(60*60*24))+""1/1/1970""))"),42619.0)</f>
        <v>42619</v>
      </c>
      <c r="P246" s="13">
        <v>1.47312E9</v>
      </c>
      <c r="Q246" s="13">
        <v>26242.3157</v>
      </c>
      <c r="S246" s="153">
        <f>IFERROR(__xludf.DUMMYFUNCTION("TO_DATE(INT((T246/(60*60*24))+""1/1/1970""))"),42662.0)</f>
        <v>42662</v>
      </c>
      <c r="T246" s="156">
        <v>1.4768496E9</v>
      </c>
      <c r="U246" s="156">
        <v>112559.475</v>
      </c>
      <c r="W246" s="153">
        <f>IFERROR(__xludf.DUMMYFUNCTION("TO_DATE(INT((X246/(60*60*24))+""1/1/1970""))"),42654.0)</f>
        <v>42654</v>
      </c>
      <c r="X246" s="152">
        <v>1.4761944E9</v>
      </c>
      <c r="Y246" s="152">
        <v>9821.3256</v>
      </c>
      <c r="AA246" s="153">
        <f>IFERROR(__xludf.DUMMYFUNCTION("TO_DATE(INT((AB246/(60*60*24))+""1/1/1970""))"),42654.0)</f>
        <v>42654</v>
      </c>
      <c r="AB246" s="152">
        <v>1.4761692E9</v>
      </c>
      <c r="AC246" s="152">
        <v>99054.8605</v>
      </c>
      <c r="AE246" s="153">
        <f>IFERROR(__xludf.DUMMYFUNCTION("TO_DATE(INT((AF246/(60*60*24))+""1/1/1970""))"),42614.0)</f>
        <v>42614</v>
      </c>
      <c r="AF246" s="152">
        <v>1.4726988E9</v>
      </c>
      <c r="AG246" s="152">
        <v>104010.1612</v>
      </c>
      <c r="AH246" s="153">
        <f>IFERROR(__xludf.DUMMYFUNCTION("TO_DATE(INT((AI246/(60*60*24))+""1/1/1970""))"),43755.0)</f>
        <v>43755</v>
      </c>
      <c r="AI246" s="156">
        <v>1.5712848E9</v>
      </c>
      <c r="AJ246" s="156">
        <v>109757.423</v>
      </c>
      <c r="AK246" s="153">
        <f>IFERROR(__xludf.DUMMYFUNCTION("TO_DATE(INT((AL246/(60*60*24))+""1/1/1970""))"),43755.0)</f>
        <v>43755</v>
      </c>
      <c r="AL246" s="152">
        <v>1.5712848E9</v>
      </c>
      <c r="AM246" s="152">
        <v>103895.31</v>
      </c>
      <c r="AN246" s="153">
        <f>IFERROR(__xludf.DUMMYFUNCTION("TO_DATE(INT((AO246/(60*60*24))+""1/1/1970""))"),43709.0)</f>
        <v>43709</v>
      </c>
      <c r="AO246" s="156">
        <v>1.567310627E9</v>
      </c>
      <c r="AP246" s="156">
        <v>108026.9483</v>
      </c>
      <c r="AQ246" s="153">
        <f>IFERROR(__xludf.DUMMYFUNCTION("TO_DATE(INT((AR246/(60*60*24))+""1/1/1970""))"),42662.0)</f>
        <v>42662</v>
      </c>
      <c r="AR246" s="156">
        <v>1.4768496E9</v>
      </c>
      <c r="AS246" s="156">
        <v>97013.9013</v>
      </c>
      <c r="AT246" s="156">
        <v>89141.4568</v>
      </c>
      <c r="AU246" s="152">
        <f t="shared" si="1"/>
        <v>115485.97</v>
      </c>
      <c r="AV246" s="152">
        <f t="shared" si="2"/>
        <v>26827.4786</v>
      </c>
      <c r="AW246" s="152">
        <f t="shared" si="3"/>
        <v>112559.475</v>
      </c>
      <c r="AX246" s="152">
        <f t="shared" si="4"/>
        <v>9834.6443</v>
      </c>
      <c r="AY246" s="152">
        <f t="shared" si="5"/>
        <v>98736.2051</v>
      </c>
      <c r="AZ246" s="152">
        <f t="shared" si="6"/>
        <v>100996.4608</v>
      </c>
      <c r="BA246" s="152" t="str">
        <f t="shared" si="7"/>
        <v>Column1.y</v>
      </c>
      <c r="BB246" s="152" t="str">
        <f t="shared" si="8"/>
        <v>Column1.y</v>
      </c>
      <c r="BC246" s="152" t="str">
        <f t="shared" si="9"/>
        <v>Column1.y</v>
      </c>
    </row>
    <row r="247">
      <c r="A247" s="152">
        <v>1.4667984E9</v>
      </c>
      <c r="B247" s="152">
        <v>103277.1816</v>
      </c>
      <c r="D247" s="153">
        <f>IFERROR(__xludf.DUMMYFUNCTION("TO_DATE(INT((E247/(60*60*24))+""1/1/1970""))"),42663.0)</f>
        <v>42663</v>
      </c>
      <c r="E247" s="152">
        <v>1.476936E9</v>
      </c>
      <c r="F247" s="152">
        <v>97013.9013</v>
      </c>
      <c r="H247" s="153">
        <f>IFERROR(__xludf.DUMMYFUNCTION("TO_DATE(INT((I247/(60*60*24))+""1/1/1970""))"),42663.0)</f>
        <v>42663</v>
      </c>
      <c r="I247" s="152">
        <v>1.476936E9</v>
      </c>
      <c r="J247" s="152">
        <v>89965.4976</v>
      </c>
      <c r="L247" s="154">
        <v>42716.0</v>
      </c>
      <c r="M247" s="155">
        <v>115951.98</v>
      </c>
      <c r="O247" s="153">
        <f>IFERROR(__xludf.DUMMYFUNCTION("TO_DATE(INT((P247/(60*60*24))+""1/1/1970""))"),42620.0)</f>
        <v>42620</v>
      </c>
      <c r="P247" s="13">
        <v>1.4732568E9</v>
      </c>
      <c r="Q247" s="13">
        <v>26409.6808</v>
      </c>
      <c r="S247" s="153">
        <f>IFERROR(__xludf.DUMMYFUNCTION("TO_DATE(INT((T247/(60*60*24))+""1/1/1970""))"),42663.0)</f>
        <v>42663</v>
      </c>
      <c r="T247" s="152">
        <v>1.476936E9</v>
      </c>
      <c r="U247" s="152">
        <v>113160.3143</v>
      </c>
      <c r="W247" s="153">
        <f>IFERROR(__xludf.DUMMYFUNCTION("TO_DATE(INT((X247/(60*60*24))+""1/1/1970""))"),42655.0)</f>
        <v>42655</v>
      </c>
      <c r="X247" s="152">
        <v>1.4762808E9</v>
      </c>
      <c r="Y247" s="152">
        <v>9845.7648</v>
      </c>
      <c r="AA247" s="153">
        <f>IFERROR(__xludf.DUMMYFUNCTION("TO_DATE(INT((AB247/(60*60*24))+""1/1/1970""))"),42655.0)</f>
        <v>42655</v>
      </c>
      <c r="AB247" s="156">
        <v>1.4762484E9</v>
      </c>
      <c r="AC247" s="156">
        <v>99165.7868</v>
      </c>
      <c r="AE247" s="153">
        <f>IFERROR(__xludf.DUMMYFUNCTION("TO_DATE(INT((AF247/(60*60*24))+""1/1/1970""))"),42615.0)</f>
        <v>42615</v>
      </c>
      <c r="AF247" s="156">
        <v>1.472778E9</v>
      </c>
      <c r="AG247" s="156">
        <v>103622.252</v>
      </c>
      <c r="AH247" s="153">
        <f>IFERROR(__xludf.DUMMYFUNCTION("TO_DATE(INT((AI247/(60*60*24))+""1/1/1970""))"),43756.0)</f>
        <v>43756</v>
      </c>
      <c r="AI247" s="156">
        <v>1.5713712E9</v>
      </c>
      <c r="AJ247" s="156">
        <v>109641.3225</v>
      </c>
      <c r="AK247" s="153">
        <f>IFERROR(__xludf.DUMMYFUNCTION("TO_DATE(INT((AL247/(60*60*24))+""1/1/1970""))"),43756.0)</f>
        <v>43756</v>
      </c>
      <c r="AL247" s="152">
        <v>1.5713712E9</v>
      </c>
      <c r="AM247" s="152">
        <v>103952.71</v>
      </c>
      <c r="AN247" s="153">
        <f>IFERROR(__xludf.DUMMYFUNCTION("TO_DATE(INT((AO247/(60*60*24))+""1/1/1970""))"),43710.0)</f>
        <v>43710</v>
      </c>
      <c r="AO247" s="156">
        <v>1.567392632E9</v>
      </c>
      <c r="AP247" s="156">
        <v>108026.9483</v>
      </c>
      <c r="AQ247" s="153">
        <f>IFERROR(__xludf.DUMMYFUNCTION("TO_DATE(INT((AR247/(60*60*24))+""1/1/1970""))"),42663.0)</f>
        <v>42663</v>
      </c>
      <c r="AR247" s="152">
        <v>1.476936E9</v>
      </c>
      <c r="AS247" s="152">
        <v>97013.9013</v>
      </c>
      <c r="AT247" s="152">
        <v>89965.4976</v>
      </c>
      <c r="AU247" s="152">
        <f t="shared" si="1"/>
        <v>115476.27</v>
      </c>
      <c r="AV247" s="152">
        <f t="shared" si="2"/>
        <v>26747.7399</v>
      </c>
      <c r="AW247" s="152">
        <f t="shared" si="3"/>
        <v>113160.3143</v>
      </c>
      <c r="AX247" s="152">
        <f t="shared" si="4"/>
        <v>9820.7196</v>
      </c>
      <c r="AY247" s="152">
        <f t="shared" si="5"/>
        <v>98818.325</v>
      </c>
      <c r="AZ247" s="152">
        <f t="shared" si="6"/>
        <v>100996.0014</v>
      </c>
      <c r="BA247" s="152" t="str">
        <f t="shared" si="7"/>
        <v>Column1.y</v>
      </c>
      <c r="BB247" s="152" t="str">
        <f t="shared" si="8"/>
        <v>Column1.y</v>
      </c>
      <c r="BC247" s="152" t="str">
        <f t="shared" si="9"/>
        <v>Column1.y</v>
      </c>
    </row>
    <row r="248">
      <c r="A248" s="156">
        <v>1.46703426E9</v>
      </c>
      <c r="B248" s="156">
        <v>102279.375</v>
      </c>
      <c r="D248" s="153">
        <f>IFERROR(__xludf.DUMMYFUNCTION("TO_DATE(INT((E248/(60*60*24))+""1/1/1970""))"),42664.0)</f>
        <v>42664</v>
      </c>
      <c r="E248" s="156">
        <v>1.4770224E9</v>
      </c>
      <c r="F248" s="156">
        <v>97013.9013</v>
      </c>
      <c r="H248" s="153">
        <f>IFERROR(__xludf.DUMMYFUNCTION("TO_DATE(INT((I248/(60*60*24))+""1/1/1970""))"),42664.0)</f>
        <v>42664</v>
      </c>
      <c r="I248" s="156">
        <v>1.4770224E9</v>
      </c>
      <c r="J248" s="156">
        <v>90058.2819</v>
      </c>
      <c r="L248" s="154">
        <v>42717.0</v>
      </c>
      <c r="M248" s="155">
        <v>115610.12</v>
      </c>
      <c r="O248" s="153">
        <f>IFERROR(__xludf.DUMMYFUNCTION("TO_DATE(INT((P248/(60*60*24))+""1/1/1970""))"),42621.0)</f>
        <v>42621</v>
      </c>
      <c r="P248" s="13">
        <v>1.4733432E9</v>
      </c>
      <c r="Q248" s="13">
        <v>26427.1164</v>
      </c>
      <c r="S248" s="153">
        <f>IFERROR(__xludf.DUMMYFUNCTION("TO_DATE(INT((T248/(60*60*24))+""1/1/1970""))"),42664.0)</f>
        <v>42664</v>
      </c>
      <c r="T248" s="156">
        <v>1.4770224E9</v>
      </c>
      <c r="U248" s="156">
        <v>112773.2537</v>
      </c>
      <c r="W248" s="153">
        <f>IFERROR(__xludf.DUMMYFUNCTION("TO_DATE(INT((X248/(60*60*24))+""1/1/1970""))"),42656.0)</f>
        <v>42656</v>
      </c>
      <c r="X248" s="152">
        <v>1.4763672E9</v>
      </c>
      <c r="Y248" s="152">
        <v>9871.4267</v>
      </c>
      <c r="AA248" s="153">
        <f>IFERROR(__xludf.DUMMYFUNCTION("TO_DATE(INT((AB248/(60*60*24))+""1/1/1970""))"),42656.0)</f>
        <v>42656</v>
      </c>
      <c r="AB248" s="152">
        <v>1.4763276E9</v>
      </c>
      <c r="AC248" s="152">
        <v>98997.9865</v>
      </c>
      <c r="AE248" s="153">
        <f>IFERROR(__xludf.DUMMYFUNCTION("TO_DATE(INT((AF248/(60*60*24))+""1/1/1970""))"),42616.0)</f>
        <v>42616</v>
      </c>
      <c r="AF248" s="152">
        <v>1.4728608E9</v>
      </c>
      <c r="AG248" s="152">
        <v>104020.6823</v>
      </c>
      <c r="AH248" s="153">
        <f>IFERROR(__xludf.DUMMYFUNCTION("TO_DATE(INT((AI248/(60*60*24))+""1/1/1970""))"),43757.0)</f>
        <v>43757</v>
      </c>
      <c r="AI248" s="156">
        <v>1.5714576E9</v>
      </c>
      <c r="AJ248" s="156">
        <v>109758.5129</v>
      </c>
      <c r="AK248" s="153">
        <f>IFERROR(__xludf.DUMMYFUNCTION("TO_DATE(INT((AL248/(60*60*24))+""1/1/1970""))"),43757.0)</f>
        <v>43757</v>
      </c>
      <c r="AL248" s="152">
        <v>1.5714576E9</v>
      </c>
      <c r="AM248" s="152">
        <v>104331.89</v>
      </c>
      <c r="AN248" s="153">
        <f>IFERROR(__xludf.DUMMYFUNCTION("TO_DATE(INT((AO248/(60*60*24))+""1/1/1970""))"),43711.0)</f>
        <v>43711</v>
      </c>
      <c r="AO248" s="156">
        <v>1.567473563E9</v>
      </c>
      <c r="AP248" s="156">
        <v>108026.9483</v>
      </c>
      <c r="AQ248" s="153">
        <f>IFERROR(__xludf.DUMMYFUNCTION("TO_DATE(INT((AR248/(60*60*24))+""1/1/1970""))"),42664.0)</f>
        <v>42664</v>
      </c>
      <c r="AR248" s="156">
        <v>1.4770224E9</v>
      </c>
      <c r="AS248" s="156">
        <v>97013.9013</v>
      </c>
      <c r="AT248" s="156">
        <v>90058.2819</v>
      </c>
      <c r="AU248" s="152">
        <f t="shared" si="1"/>
        <v>115340.47</v>
      </c>
      <c r="AV248" s="152">
        <f t="shared" si="2"/>
        <v>26650.0435</v>
      </c>
      <c r="AW248" s="152">
        <f t="shared" si="3"/>
        <v>112773.2537</v>
      </c>
      <c r="AX248" s="152">
        <f t="shared" si="4"/>
        <v>9842.6637</v>
      </c>
      <c r="AY248" s="152">
        <f t="shared" si="5"/>
        <v>98317.1125</v>
      </c>
      <c r="AZ248" s="152">
        <f t="shared" si="6"/>
        <v>100580.2988</v>
      </c>
      <c r="BA248" s="152" t="str">
        <f t="shared" si="7"/>
        <v>Column1.y</v>
      </c>
      <c r="BB248" s="152" t="str">
        <f t="shared" si="8"/>
        <v>Column1.y</v>
      </c>
      <c r="BC248" s="152" t="str">
        <f t="shared" si="9"/>
        <v>Column1.y</v>
      </c>
    </row>
    <row r="249">
      <c r="A249" s="152">
        <v>1.4670576E9</v>
      </c>
      <c r="B249" s="152">
        <v>101922.0544</v>
      </c>
      <c r="D249" s="153">
        <f>IFERROR(__xludf.DUMMYFUNCTION("TO_DATE(INT((E249/(60*60*24))+""1/1/1970""))"),42665.0)</f>
        <v>42665</v>
      </c>
      <c r="E249" s="152">
        <v>1.4771088E9</v>
      </c>
      <c r="F249" s="152">
        <v>97013.9013</v>
      </c>
      <c r="H249" s="153">
        <f>IFERROR(__xludf.DUMMYFUNCTION("TO_DATE(INT((I249/(60*60*24))+""1/1/1970""))"),42665.0)</f>
        <v>42665</v>
      </c>
      <c r="I249" s="152">
        <v>1.4771088E9</v>
      </c>
      <c r="J249" s="152">
        <v>90946.4538</v>
      </c>
      <c r="L249" s="154">
        <v>42718.0</v>
      </c>
      <c r="M249" s="155">
        <v>116799.98</v>
      </c>
      <c r="O249" s="153">
        <f>IFERROR(__xludf.DUMMYFUNCTION("TO_DATE(INT((P249/(60*60*24))+""1/1/1970""))"),42622.0)</f>
        <v>42622</v>
      </c>
      <c r="P249" s="13">
        <v>1.4734296E9</v>
      </c>
      <c r="Q249" s="13">
        <v>26439.5672</v>
      </c>
      <c r="S249" s="153">
        <f>IFERROR(__xludf.DUMMYFUNCTION("TO_DATE(INT((T249/(60*60*24))+""1/1/1970""))"),42665.0)</f>
        <v>42665</v>
      </c>
      <c r="T249" s="152">
        <v>1.4771088E9</v>
      </c>
      <c r="U249" s="152">
        <v>112854.6423</v>
      </c>
      <c r="W249" s="153">
        <f>IFERROR(__xludf.DUMMYFUNCTION("TO_DATE(INT((X249/(60*60*24))+""1/1/1970""))"),42657.0)</f>
        <v>42657</v>
      </c>
      <c r="X249" s="152">
        <v>1.4764536E9</v>
      </c>
      <c r="Y249" s="152">
        <v>9849.7151</v>
      </c>
      <c r="AA249" s="153">
        <f>IFERROR(__xludf.DUMMYFUNCTION("TO_DATE(INT((AB249/(60*60*24))+""1/1/1970""))"),42657.0)</f>
        <v>42657</v>
      </c>
      <c r="AB249" s="156">
        <v>1.4764068E9</v>
      </c>
      <c r="AC249" s="156">
        <v>98861.2724</v>
      </c>
      <c r="AE249" s="153">
        <f>IFERROR(__xludf.DUMMYFUNCTION("TO_DATE(INT((AF249/(60*60*24))+""1/1/1970""))"),42617.0)</f>
        <v>42617</v>
      </c>
      <c r="AF249" s="156">
        <v>1.4730264E9</v>
      </c>
      <c r="AG249" s="156">
        <v>104020.6823</v>
      </c>
      <c r="AH249" s="153">
        <f>IFERROR(__xludf.DUMMYFUNCTION("TO_DATE(INT((AI249/(60*60*24))+""1/1/1970""))"),43759.0)</f>
        <v>43759</v>
      </c>
      <c r="AI249" s="152">
        <v>1.5716664E9</v>
      </c>
      <c r="AJ249" s="152">
        <v>109649.2958</v>
      </c>
      <c r="AK249" s="153">
        <f>IFERROR(__xludf.DUMMYFUNCTION("TO_DATE(INT((AL249/(60*60*24))+""1/1/1970""))"),43759.0)</f>
        <v>43759</v>
      </c>
      <c r="AL249" s="156">
        <v>1.5716664E9</v>
      </c>
      <c r="AM249" s="156">
        <v>104331.89</v>
      </c>
      <c r="AN249" s="153">
        <f>IFERROR(__xludf.DUMMYFUNCTION("TO_DATE(INT((AO249/(60*60*24))+""1/1/1970""))"),43712.0)</f>
        <v>43712</v>
      </c>
      <c r="AO249" s="152">
        <v>1.567568944E9</v>
      </c>
      <c r="AP249" s="152">
        <v>105929.9495</v>
      </c>
      <c r="AQ249" s="153">
        <f>IFERROR(__xludf.DUMMYFUNCTION("TO_DATE(INT((AR249/(60*60*24))+""1/1/1970""))"),42665.0)</f>
        <v>42665</v>
      </c>
      <c r="AR249" s="152">
        <v>1.4771088E9</v>
      </c>
      <c r="AS249" s="152">
        <v>97013.9013</v>
      </c>
      <c r="AT249" s="152">
        <v>90946.4538</v>
      </c>
      <c r="AU249" s="152">
        <f t="shared" si="1"/>
        <v>115340.47</v>
      </c>
      <c r="AV249" s="152">
        <f t="shared" si="2"/>
        <v>26772.5235</v>
      </c>
      <c r="AW249" s="152">
        <f t="shared" si="3"/>
        <v>112854.6423</v>
      </c>
      <c r="AX249" s="152">
        <f t="shared" si="4"/>
        <v>9841.4299</v>
      </c>
      <c r="AY249" s="152">
        <f t="shared" si="5"/>
        <v>98317.1125</v>
      </c>
      <c r="AZ249" s="152">
        <f t="shared" si="6"/>
        <v>100161.84</v>
      </c>
      <c r="BA249" s="152" t="str">
        <f t="shared" si="7"/>
        <v>Column1.y</v>
      </c>
      <c r="BB249" s="152" t="str">
        <f t="shared" si="8"/>
        <v>Column1.y</v>
      </c>
      <c r="BC249" s="152" t="str">
        <f t="shared" si="9"/>
        <v>Column1.y</v>
      </c>
    </row>
    <row r="250">
      <c r="A250" s="156">
        <v>1.46712066E9</v>
      </c>
      <c r="B250" s="156">
        <v>101922.0544</v>
      </c>
      <c r="D250" s="153">
        <f>IFERROR(__xludf.DUMMYFUNCTION("TO_DATE(INT((E250/(60*60*24))+""1/1/1970""))"),42667.0)</f>
        <v>42667</v>
      </c>
      <c r="E250" s="156">
        <v>1.4773176E9</v>
      </c>
      <c r="F250" s="156">
        <v>97013.9013</v>
      </c>
      <c r="H250" s="153">
        <f>IFERROR(__xludf.DUMMYFUNCTION("TO_DATE(INT((I250/(60*60*24))+""1/1/1970""))"),42667.0)</f>
        <v>42667</v>
      </c>
      <c r="I250" s="156">
        <v>1.4773176E9</v>
      </c>
      <c r="J250" s="156">
        <v>90946.4538</v>
      </c>
      <c r="L250" s="154">
        <v>42719.0</v>
      </c>
      <c r="M250" s="155">
        <v>116310.42</v>
      </c>
      <c r="O250" s="153">
        <f>IFERROR(__xludf.DUMMYFUNCTION("TO_DATE(INT((P250/(60*60*24))+""1/1/1970""))"),42623.0)</f>
        <v>42623</v>
      </c>
      <c r="P250" s="13">
        <v>1.4734656E9</v>
      </c>
      <c r="Q250" s="13">
        <v>26454.0905</v>
      </c>
      <c r="S250" s="153">
        <f>IFERROR(__xludf.DUMMYFUNCTION("TO_DATE(INT((T250/(60*60*24))+""1/1/1970""))"),42667.0)</f>
        <v>42667</v>
      </c>
      <c r="T250" s="156">
        <v>1.4773176E9</v>
      </c>
      <c r="U250" s="156">
        <v>112854.6423</v>
      </c>
      <c r="W250" s="153">
        <f>IFERROR(__xludf.DUMMYFUNCTION("TO_DATE(INT((X250/(60*60*24))+""1/1/1970""))"),42658.0)</f>
        <v>42658</v>
      </c>
      <c r="X250" s="152">
        <v>1.4764896E9</v>
      </c>
      <c r="Y250" s="152">
        <v>9855.525</v>
      </c>
      <c r="AA250" s="153">
        <f>IFERROR(__xludf.DUMMYFUNCTION("TO_DATE(INT((AB250/(60*60*24))+""1/1/1970""))"),42659.0)</f>
        <v>42659</v>
      </c>
      <c r="AB250" s="152">
        <v>1.4766552E9</v>
      </c>
      <c r="AC250" s="152">
        <v>98382.3316</v>
      </c>
      <c r="AE250" s="153">
        <f>IFERROR(__xludf.DUMMYFUNCTION("TO_DATE(INT((AF250/(60*60*24))+""1/1/1970""))"),42618.0)</f>
        <v>42618</v>
      </c>
      <c r="AF250" s="156">
        <v>1.473066E9</v>
      </c>
      <c r="AG250" s="156">
        <v>103993.6933</v>
      </c>
      <c r="AH250" s="153">
        <f>IFERROR(__xludf.DUMMYFUNCTION("TO_DATE(INT((AI250/(60*60*24))+""1/1/1970""))"),43760.0)</f>
        <v>43760</v>
      </c>
      <c r="AI250" s="156">
        <v>1.5717168E9</v>
      </c>
      <c r="AJ250" s="156">
        <v>109443.1337</v>
      </c>
      <c r="AK250" s="153">
        <f>IFERROR(__xludf.DUMMYFUNCTION("TO_DATE(INT((AL250/(60*60*24))+""1/1/1970""))"),43760.0)</f>
        <v>43760</v>
      </c>
      <c r="AL250" s="152">
        <v>1.5717168E9</v>
      </c>
      <c r="AM250" s="152">
        <v>104006.54</v>
      </c>
      <c r="AN250" s="153">
        <f>IFERROR(__xludf.DUMMYFUNCTION("TO_DATE(INT((AO250/(60*60*24))+""1/1/1970""))"),43713.0)</f>
        <v>43713</v>
      </c>
      <c r="AO250" s="152">
        <v>1.567648526E9</v>
      </c>
      <c r="AP250" s="152">
        <v>106643.3234</v>
      </c>
      <c r="AQ250" s="153">
        <f>IFERROR(__xludf.DUMMYFUNCTION("TO_DATE(INT((AR250/(60*60*24))+""1/1/1970""))"),42667.0)</f>
        <v>42667</v>
      </c>
      <c r="AR250" s="156">
        <v>1.4773176E9</v>
      </c>
      <c r="AS250" s="156">
        <v>97013.9013</v>
      </c>
      <c r="AT250" s="156">
        <v>90946.4538</v>
      </c>
      <c r="AU250" s="152">
        <f t="shared" si="1"/>
        <v>115767.27</v>
      </c>
      <c r="AV250" s="152">
        <f t="shared" si="2"/>
        <v>26761.3509</v>
      </c>
      <c r="AW250" s="152">
        <f t="shared" si="3"/>
        <v>112854.6423</v>
      </c>
      <c r="AX250" s="152">
        <f t="shared" si="4"/>
        <v>9843.9133</v>
      </c>
      <c r="AY250" s="152">
        <f t="shared" si="5"/>
        <v>98078.6253</v>
      </c>
      <c r="AZ250" s="152">
        <f t="shared" si="6"/>
        <v>100128.7675</v>
      </c>
      <c r="BA250" s="152" t="str">
        <f t="shared" si="7"/>
        <v>Column1.y</v>
      </c>
      <c r="BB250" s="152" t="str">
        <f t="shared" si="8"/>
        <v>Column1.y</v>
      </c>
      <c r="BC250" s="152" t="str">
        <f t="shared" si="9"/>
        <v>Column1.y</v>
      </c>
    </row>
    <row r="251">
      <c r="A251" s="152">
        <v>1.467144E9</v>
      </c>
      <c r="B251" s="152">
        <v>101922.0544</v>
      </c>
      <c r="D251" s="153">
        <f>IFERROR(__xludf.DUMMYFUNCTION("TO_DATE(INT((E251/(60*60*24))+""1/1/1970""))"),42668.0)</f>
        <v>42668</v>
      </c>
      <c r="E251" s="156">
        <v>1.477368E9</v>
      </c>
      <c r="F251" s="156">
        <v>97013.9013</v>
      </c>
      <c r="H251" s="153">
        <f>IFERROR(__xludf.DUMMYFUNCTION("TO_DATE(INT((I251/(60*60*24))+""1/1/1970""))"),42668.0)</f>
        <v>42668</v>
      </c>
      <c r="I251" s="156">
        <v>1.477368E9</v>
      </c>
      <c r="J251" s="156">
        <v>91295.6723</v>
      </c>
      <c r="L251" s="154">
        <v>42720.0</v>
      </c>
      <c r="M251" s="155">
        <v>116841.01</v>
      </c>
      <c r="O251" s="153">
        <f>IFERROR(__xludf.DUMMYFUNCTION("TO_DATE(INT((P251/(60*60*24))+""1/1/1970""))"),42624.0)</f>
        <v>42624</v>
      </c>
      <c r="P251" s="13">
        <v>1.473552E9</v>
      </c>
      <c r="Q251" s="13">
        <v>26454.0905</v>
      </c>
      <c r="S251" s="153">
        <f>IFERROR(__xludf.DUMMYFUNCTION("TO_DATE(INT((T251/(60*60*24))+""1/1/1970""))"),42668.0)</f>
        <v>42668</v>
      </c>
      <c r="T251" s="156">
        <v>1.477368E9</v>
      </c>
      <c r="U251" s="156">
        <v>113805.192</v>
      </c>
      <c r="W251" s="153">
        <f>IFERROR(__xludf.DUMMYFUNCTION("TO_DATE(INT((X251/(60*60*24))+""1/1/1970""))"),42660.0)</f>
        <v>42660</v>
      </c>
      <c r="X251" s="156">
        <v>1.4766624E9</v>
      </c>
      <c r="Y251" s="156">
        <v>9858.9574</v>
      </c>
      <c r="AA251" s="153">
        <f>IFERROR(__xludf.DUMMYFUNCTION("TO_DATE(INT((AB251/(60*60*24))+""1/1/1970""))"),42660.0)</f>
        <v>42660</v>
      </c>
      <c r="AB251" s="152">
        <v>1.4766948E9</v>
      </c>
      <c r="AC251" s="152">
        <v>98487.7632</v>
      </c>
      <c r="AE251" s="153">
        <f>IFERROR(__xludf.DUMMYFUNCTION("TO_DATE(INT((AF251/(60*60*24))+""1/1/1970""))"),42619.0)</f>
        <v>42619</v>
      </c>
      <c r="AF251" s="152">
        <v>1.4731452E9</v>
      </c>
      <c r="AG251" s="152">
        <v>104065.054</v>
      </c>
      <c r="AH251" s="153">
        <f>IFERROR(__xludf.DUMMYFUNCTION("TO_DATE(INT((AI251/(60*60*24))+""1/1/1970""))"),43761.0)</f>
        <v>43761</v>
      </c>
      <c r="AI251" s="156">
        <v>1.5718032E9</v>
      </c>
      <c r="AJ251" s="156">
        <v>109718.581</v>
      </c>
      <c r="AK251" s="153">
        <f>IFERROR(__xludf.DUMMYFUNCTION("TO_DATE(INT((AL251/(60*60*24))+""1/1/1970""))"),43761.0)</f>
        <v>43761</v>
      </c>
      <c r="AL251" s="152">
        <v>1.5718032E9</v>
      </c>
      <c r="AM251" s="152">
        <v>104380.2</v>
      </c>
      <c r="AN251" s="153">
        <f>IFERROR(__xludf.DUMMYFUNCTION("TO_DATE(INT((AO251/(60*60*24))+""1/1/1970""))"),43714.0)</f>
        <v>43714</v>
      </c>
      <c r="AO251" s="156">
        <v>1.567743497E9</v>
      </c>
      <c r="AP251" s="156">
        <v>108082.622</v>
      </c>
      <c r="AQ251" s="153">
        <f>IFERROR(__xludf.DUMMYFUNCTION("TO_DATE(INT((AR251/(60*60*24))+""1/1/1970""))"),42668.0)</f>
        <v>42668</v>
      </c>
      <c r="AR251" s="156">
        <v>1.477368E9</v>
      </c>
      <c r="AS251" s="156">
        <v>97013.9013</v>
      </c>
      <c r="AT251" s="156">
        <v>91295.6723</v>
      </c>
      <c r="AU251" s="152">
        <f t="shared" si="1"/>
        <v>117144.67</v>
      </c>
      <c r="AV251" s="152">
        <f t="shared" si="2"/>
        <v>26709.7152</v>
      </c>
      <c r="AW251" s="152">
        <f t="shared" si="3"/>
        <v>113805.192</v>
      </c>
      <c r="AX251" s="152">
        <f t="shared" si="4"/>
        <v>9849.2713</v>
      </c>
      <c r="AY251" s="152">
        <f t="shared" si="5"/>
        <v>97940.531</v>
      </c>
      <c r="AZ251" s="152">
        <f t="shared" si="6"/>
        <v>100062.6226</v>
      </c>
      <c r="BA251" s="152" t="str">
        <f t="shared" si="7"/>
        <v>Column1.y</v>
      </c>
      <c r="BB251" s="152" t="str">
        <f t="shared" si="8"/>
        <v>Column1.y</v>
      </c>
      <c r="BC251" s="152" t="str">
        <f t="shared" si="9"/>
        <v>Column1.y</v>
      </c>
    </row>
    <row r="252">
      <c r="A252" s="156">
        <v>1.46720706E9</v>
      </c>
      <c r="B252" s="156">
        <v>101922.0544</v>
      </c>
      <c r="D252" s="153">
        <f>IFERROR(__xludf.DUMMYFUNCTION("TO_DATE(INT((E252/(60*60*24))+""1/1/1970""))"),42669.0)</f>
        <v>42669</v>
      </c>
      <c r="E252" s="152">
        <v>1.4774544E9</v>
      </c>
      <c r="F252" s="152">
        <v>97013.9013</v>
      </c>
      <c r="H252" s="153">
        <f>IFERROR(__xludf.DUMMYFUNCTION("TO_DATE(INT((I252/(60*60*24))+""1/1/1970""))"),42669.0)</f>
        <v>42669</v>
      </c>
      <c r="I252" s="152">
        <v>1.4774544E9</v>
      </c>
      <c r="J252" s="152">
        <v>91087.3002</v>
      </c>
      <c r="L252" s="154">
        <v>42723.0</v>
      </c>
      <c r="M252" s="155">
        <v>116195.7</v>
      </c>
      <c r="O252" s="153">
        <f>IFERROR(__xludf.DUMMYFUNCTION("TO_DATE(INT((P252/(60*60*24))+""1/1/1970""))"),42625.0)</f>
        <v>42625</v>
      </c>
      <c r="P252" s="13">
        <v>1.4736384E9</v>
      </c>
      <c r="Q252" s="13">
        <v>26490.4913</v>
      </c>
      <c r="S252" s="153">
        <f>IFERROR(__xludf.DUMMYFUNCTION("TO_DATE(INT((T252/(60*60*24))+""1/1/1970""))"),42669.0)</f>
        <v>42669</v>
      </c>
      <c r="T252" s="152">
        <v>1.4774544E9</v>
      </c>
      <c r="U252" s="152">
        <v>113111.4429</v>
      </c>
      <c r="W252" s="153">
        <f>IFERROR(__xludf.DUMMYFUNCTION("TO_DATE(INT((X252/(60*60*24))+""1/1/1970""))"),42661.0)</f>
        <v>42661</v>
      </c>
      <c r="X252" s="152">
        <v>1.4767992E9</v>
      </c>
      <c r="Y252" s="152">
        <v>9840.2482</v>
      </c>
      <c r="AA252" s="153">
        <f>IFERROR(__xludf.DUMMYFUNCTION("TO_DATE(INT((AB252/(60*60*24))+""1/1/1970""))"),42661.0)</f>
        <v>42661</v>
      </c>
      <c r="AB252" s="156">
        <v>1.476774E9</v>
      </c>
      <c r="AC252" s="156">
        <v>98795.8934</v>
      </c>
      <c r="AE252" s="153">
        <f>IFERROR(__xludf.DUMMYFUNCTION("TO_DATE(INT((AF252/(60*60*24))+""1/1/1970""))"),42620.0)</f>
        <v>42620</v>
      </c>
      <c r="AF252" s="156">
        <v>1.4732244E9</v>
      </c>
      <c r="AG252" s="156">
        <v>103192.2584</v>
      </c>
      <c r="AH252" s="153">
        <f>IFERROR(__xludf.DUMMYFUNCTION("TO_DATE(INT((AI252/(60*60*24))+""1/1/1970""))"),43762.0)</f>
        <v>43762</v>
      </c>
      <c r="AI252" s="156">
        <v>1.5718896E9</v>
      </c>
      <c r="AJ252" s="156">
        <v>109755.4413</v>
      </c>
      <c r="AK252" s="153">
        <f>IFERROR(__xludf.DUMMYFUNCTION("TO_DATE(INT((AL252/(60*60*24))+""1/1/1970""))"),43762.0)</f>
        <v>43762</v>
      </c>
      <c r="AL252" s="152">
        <v>1.5718896E9</v>
      </c>
      <c r="AM252" s="152">
        <v>104222.39</v>
      </c>
      <c r="AN252" s="153">
        <f>IFERROR(__xludf.DUMMYFUNCTION("TO_DATE(INT((AO252/(60*60*24))+""1/1/1970""))"),43715.0)</f>
        <v>43715</v>
      </c>
      <c r="AO252" s="156">
        <v>1.567822846E9</v>
      </c>
      <c r="AP252" s="156">
        <v>107319.4917</v>
      </c>
      <c r="AQ252" s="153">
        <f>IFERROR(__xludf.DUMMYFUNCTION("TO_DATE(INT((AR252/(60*60*24))+""1/1/1970""))"),42669.0)</f>
        <v>42669</v>
      </c>
      <c r="AR252" s="152">
        <v>1.4774544E9</v>
      </c>
      <c r="AS252" s="152">
        <v>97013.9013</v>
      </c>
      <c r="AT252" s="152">
        <v>91087.3002</v>
      </c>
      <c r="AU252" s="152">
        <f t="shared" si="1"/>
        <v>116776.07</v>
      </c>
      <c r="AV252" s="152">
        <f t="shared" si="2"/>
        <v>26684.417</v>
      </c>
      <c r="AW252" s="152">
        <f t="shared" si="3"/>
        <v>113111.4429</v>
      </c>
      <c r="AX252" s="152">
        <f t="shared" si="4"/>
        <v>9843.0369</v>
      </c>
      <c r="AY252" s="152">
        <f t="shared" si="5"/>
        <v>98030.8038</v>
      </c>
      <c r="AZ252" s="152">
        <f t="shared" si="6"/>
        <v>100183.429</v>
      </c>
      <c r="BA252" s="152" t="str">
        <f t="shared" si="7"/>
        <v>Column1.y</v>
      </c>
      <c r="BB252" s="152" t="str">
        <f t="shared" si="8"/>
        <v>Column1.y</v>
      </c>
      <c r="BC252" s="152" t="str">
        <f t="shared" si="9"/>
        <v>Column1.y</v>
      </c>
    </row>
    <row r="253">
      <c r="A253" s="152">
        <v>1.4672304E9</v>
      </c>
      <c r="B253" s="152">
        <v>101922.0544</v>
      </c>
      <c r="D253" s="153">
        <f>IFERROR(__xludf.DUMMYFUNCTION("TO_DATE(INT((E253/(60*60*24))+""1/1/1970""))"),42670.0)</f>
        <v>42670</v>
      </c>
      <c r="E253" s="156">
        <v>1.4775408E9</v>
      </c>
      <c r="F253" s="156">
        <v>97013.9013</v>
      </c>
      <c r="H253" s="153">
        <f>IFERROR(__xludf.DUMMYFUNCTION("TO_DATE(INT((I253/(60*60*24))+""1/1/1970""))"),42670.0)</f>
        <v>42670</v>
      </c>
      <c r="I253" s="156">
        <v>1.4775408E9</v>
      </c>
      <c r="J253" s="156">
        <v>91446.6094</v>
      </c>
      <c r="L253" s="154">
        <v>42724.0</v>
      </c>
      <c r="M253" s="155">
        <v>116846.0</v>
      </c>
      <c r="O253" s="153">
        <f>IFERROR(__xludf.DUMMYFUNCTION("TO_DATE(INT((P253/(60*60*24))+""1/1/1970""))"),42626.0)</f>
        <v>42626</v>
      </c>
      <c r="P253" s="13">
        <v>1.4737752E9</v>
      </c>
      <c r="Q253" s="13">
        <v>26601.8797</v>
      </c>
      <c r="S253" s="153">
        <f>IFERROR(__xludf.DUMMYFUNCTION("TO_DATE(INT((T253/(60*60*24))+""1/1/1970""))"),42670.0)</f>
        <v>42670</v>
      </c>
      <c r="T253" s="156">
        <v>1.4775408E9</v>
      </c>
      <c r="U253" s="156">
        <v>112626.1668</v>
      </c>
      <c r="W253" s="153">
        <f>IFERROR(__xludf.DUMMYFUNCTION("TO_DATE(INT((X253/(60*60*24))+""1/1/1970""))"),42662.0)</f>
        <v>42662</v>
      </c>
      <c r="X253" s="152">
        <v>1.4768856E9</v>
      </c>
      <c r="Y253" s="152">
        <v>9834.6443</v>
      </c>
      <c r="AA253" s="153">
        <f>IFERROR(__xludf.DUMMYFUNCTION("TO_DATE(INT((AB253/(60*60*24))+""1/1/1970""))"),42662.0)</f>
        <v>42662</v>
      </c>
      <c r="AB253" s="152">
        <v>1.4768532E9</v>
      </c>
      <c r="AC253" s="152">
        <v>98736.2051</v>
      </c>
      <c r="AE253" s="153">
        <f>IFERROR(__xludf.DUMMYFUNCTION("TO_DATE(INT((AF253/(60*60*24))+""1/1/1970""))"),42621.0)</f>
        <v>42621</v>
      </c>
      <c r="AF253" s="152">
        <v>1.4733036E9</v>
      </c>
      <c r="AG253" s="152">
        <v>103260.8744</v>
      </c>
      <c r="AH253" s="153">
        <f>IFERROR(__xludf.DUMMYFUNCTION("TO_DATE(INT((AI253/(60*60*24))+""1/1/1970""))"),43763.0)</f>
        <v>43763</v>
      </c>
      <c r="AI253" s="156">
        <v>1.571976E9</v>
      </c>
      <c r="AJ253" s="156">
        <v>109961.8581</v>
      </c>
      <c r="AK253" s="153">
        <f>IFERROR(__xludf.DUMMYFUNCTION("TO_DATE(INT((AL253/(60*60*24))+""1/1/1970""))"),43763.0)</f>
        <v>43763</v>
      </c>
      <c r="AL253" s="152">
        <v>1.571976E9</v>
      </c>
      <c r="AM253" s="152">
        <v>104286.56</v>
      </c>
      <c r="AN253" s="153">
        <f>IFERROR(__xludf.DUMMYFUNCTION("TO_DATE(INT((AO253/(60*60*24))+""1/1/1970""))"),43716.0)</f>
        <v>43716</v>
      </c>
      <c r="AO253" s="156">
        <v>1.567902877E9</v>
      </c>
      <c r="AP253" s="156">
        <v>107319.4917</v>
      </c>
      <c r="AQ253" s="153">
        <f>IFERROR(__xludf.DUMMYFUNCTION("TO_DATE(INT((AR253/(60*60*24))+""1/1/1970""))"),42670.0)</f>
        <v>42670</v>
      </c>
      <c r="AR253" s="156">
        <v>1.4775408E9</v>
      </c>
      <c r="AS253" s="156">
        <v>97013.9013</v>
      </c>
      <c r="AT253" s="156">
        <v>91446.6094</v>
      </c>
      <c r="AU253" s="152">
        <f t="shared" si="1"/>
        <v>115990.37</v>
      </c>
      <c r="AV253" s="152">
        <f t="shared" si="2"/>
        <v>26672.0952</v>
      </c>
      <c r="AW253" s="152">
        <f t="shared" si="3"/>
        <v>112626.1668</v>
      </c>
      <c r="AX253" s="152">
        <f t="shared" si="4"/>
        <v>9837.8612</v>
      </c>
      <c r="AY253" s="152">
        <f t="shared" si="5"/>
        <v>98111.0848</v>
      </c>
      <c r="AZ253" s="152">
        <f t="shared" si="6"/>
        <v>100401.1562</v>
      </c>
      <c r="BA253" s="152" t="str">
        <f t="shared" si="7"/>
        <v>Column1.y</v>
      </c>
      <c r="BB253" s="152" t="str">
        <f t="shared" si="8"/>
        <v>Column1.y</v>
      </c>
      <c r="BC253" s="152" t="str">
        <f t="shared" si="9"/>
        <v>Column1.y</v>
      </c>
    </row>
    <row r="254">
      <c r="A254" s="156">
        <v>1.46729346E9</v>
      </c>
      <c r="B254" s="156">
        <v>101922.0544</v>
      </c>
      <c r="D254" s="153">
        <f>IFERROR(__xludf.DUMMYFUNCTION("TO_DATE(INT((E254/(60*60*24))+""1/1/1970""))"),42671.0)</f>
        <v>42671</v>
      </c>
      <c r="E254" s="152">
        <v>1.4776272E9</v>
      </c>
      <c r="F254" s="152">
        <v>97013.9013</v>
      </c>
      <c r="H254" s="153">
        <f>IFERROR(__xludf.DUMMYFUNCTION("TO_DATE(INT((I254/(60*60*24))+""1/1/1970""))"),42671.0)</f>
        <v>42671</v>
      </c>
      <c r="I254" s="152">
        <v>1.4776272E9</v>
      </c>
      <c r="J254" s="152">
        <v>91115.1682</v>
      </c>
      <c r="L254" s="154">
        <v>42725.0</v>
      </c>
      <c r="M254" s="155">
        <v>117043.41</v>
      </c>
      <c r="O254" s="153">
        <f>IFERROR(__xludf.DUMMYFUNCTION("TO_DATE(INT((P254/(60*60*24))+""1/1/1970""))"),42627.0)</f>
        <v>42627</v>
      </c>
      <c r="P254" s="13">
        <v>1.4738616E9</v>
      </c>
      <c r="Q254" s="13">
        <v>26551.635</v>
      </c>
      <c r="S254" s="153">
        <f>IFERROR(__xludf.DUMMYFUNCTION("TO_DATE(INT((T254/(60*60*24))+""1/1/1970""))"),42671.0)</f>
        <v>42671</v>
      </c>
      <c r="T254" s="152">
        <v>1.4776272E9</v>
      </c>
      <c r="U254" s="152">
        <v>112021.1661</v>
      </c>
      <c r="W254" s="153">
        <f>IFERROR(__xludf.DUMMYFUNCTION("TO_DATE(INT((X254/(60*60*24))+""1/1/1970""))"),42663.0)</f>
        <v>42663</v>
      </c>
      <c r="X254" s="152">
        <v>1.476972E9</v>
      </c>
      <c r="Y254" s="152">
        <v>9820.7196</v>
      </c>
      <c r="AA254" s="153">
        <f>IFERROR(__xludf.DUMMYFUNCTION("TO_DATE(INT((AB254/(60*60*24))+""1/1/1970""))"),42663.0)</f>
        <v>42663</v>
      </c>
      <c r="AB254" s="156">
        <v>1.4769324E9</v>
      </c>
      <c r="AC254" s="156">
        <v>98818.325</v>
      </c>
      <c r="AE254" s="153">
        <f>IFERROR(__xludf.DUMMYFUNCTION("TO_DATE(INT((AF254/(60*60*24))+""1/1/1970""))"),42622.0)</f>
        <v>42622</v>
      </c>
      <c r="AF254" s="156">
        <v>1.4733828E9</v>
      </c>
      <c r="AG254" s="156">
        <v>102986.8679</v>
      </c>
      <c r="AH254" s="153">
        <f>IFERROR(__xludf.DUMMYFUNCTION("TO_DATE(INT((AI254/(60*60*24))+""1/1/1970""))"),43764.0)</f>
        <v>43764</v>
      </c>
      <c r="AI254" s="156">
        <v>1.5720624E9</v>
      </c>
      <c r="AJ254" s="156">
        <v>109801.3735</v>
      </c>
      <c r="AK254" s="153">
        <f>IFERROR(__xludf.DUMMYFUNCTION("TO_DATE(INT((AL254/(60*60*24))+""1/1/1970""))"),43764.0)</f>
        <v>43764</v>
      </c>
      <c r="AL254" s="152">
        <v>1.5720624E9</v>
      </c>
      <c r="AM254" s="152">
        <v>104265.45</v>
      </c>
      <c r="AN254" s="153">
        <f>IFERROR(__xludf.DUMMYFUNCTION("TO_DATE(INT((AO254/(60*60*24))+""1/1/1970""))"),43717.0)</f>
        <v>43717</v>
      </c>
      <c r="AO254" s="152">
        <v>1.56799999E9</v>
      </c>
      <c r="AP254" s="152">
        <v>107319.4917</v>
      </c>
      <c r="AQ254" s="153">
        <f>IFERROR(__xludf.DUMMYFUNCTION("TO_DATE(INT((AR254/(60*60*24))+""1/1/1970""))"),42671.0)</f>
        <v>42671</v>
      </c>
      <c r="AR254" s="152">
        <v>1.4776272E9</v>
      </c>
      <c r="AS254" s="152">
        <v>97013.9013</v>
      </c>
      <c r="AT254" s="152">
        <v>91115.1682</v>
      </c>
      <c r="AU254" s="152">
        <f t="shared" si="1"/>
        <v>115466.57</v>
      </c>
      <c r="AV254" s="152">
        <f t="shared" si="2"/>
        <v>26708.4867</v>
      </c>
      <c r="AW254" s="152">
        <f t="shared" si="3"/>
        <v>112021.1661</v>
      </c>
      <c r="AX254" s="152">
        <f t="shared" si="4"/>
        <v>9856.8585</v>
      </c>
      <c r="AY254" s="152">
        <f t="shared" si="5"/>
        <v>98133.9685</v>
      </c>
      <c r="AZ254" s="152">
        <f t="shared" si="6"/>
        <v>100284.9431</v>
      </c>
      <c r="BA254" s="152" t="str">
        <f t="shared" si="7"/>
        <v>Column1.y</v>
      </c>
      <c r="BB254" s="152" t="str">
        <f t="shared" si="8"/>
        <v>Column1.y</v>
      </c>
      <c r="BC254" s="152" t="str">
        <f t="shared" si="9"/>
        <v>Column1.y</v>
      </c>
    </row>
    <row r="255">
      <c r="A255" s="152">
        <v>1.4673168E9</v>
      </c>
      <c r="B255" s="152">
        <v>101922.0544</v>
      </c>
      <c r="D255" s="153">
        <f>IFERROR(__xludf.DUMMYFUNCTION("TO_DATE(INT((E255/(60*60*24))+""1/1/1970""))"),42672.0)</f>
        <v>42672</v>
      </c>
      <c r="E255" s="156">
        <v>1.4777136E9</v>
      </c>
      <c r="F255" s="156">
        <v>97013.9013</v>
      </c>
      <c r="H255" s="153">
        <f>IFERROR(__xludf.DUMMYFUNCTION("TO_DATE(INT((I255/(60*60*24))+""1/1/1970""))"),42672.0)</f>
        <v>42672</v>
      </c>
      <c r="I255" s="156">
        <v>1.4777136E9</v>
      </c>
      <c r="J255" s="156">
        <v>91212.1765</v>
      </c>
      <c r="L255" s="154">
        <v>42726.0</v>
      </c>
      <c r="M255" s="155">
        <v>117171.28</v>
      </c>
      <c r="O255" s="153">
        <f>IFERROR(__xludf.DUMMYFUNCTION("TO_DATE(INT((P255/(60*60*24))+""1/1/1970""))"),42628.0)</f>
        <v>42628</v>
      </c>
      <c r="P255" s="13">
        <v>1.473948E9</v>
      </c>
      <c r="Q255" s="13">
        <v>26526.509</v>
      </c>
      <c r="S255" s="153">
        <f>IFERROR(__xludf.DUMMYFUNCTION("TO_DATE(INT((T255/(60*60*24))+""1/1/1970""))"),42672.0)</f>
        <v>42672</v>
      </c>
      <c r="T255" s="156">
        <v>1.4777136E9</v>
      </c>
      <c r="U255" s="156">
        <v>111332.1087</v>
      </c>
      <c r="W255" s="153">
        <f>IFERROR(__xludf.DUMMYFUNCTION("TO_DATE(INT((X255/(60*60*24))+""1/1/1970""))"),42664.0)</f>
        <v>42664</v>
      </c>
      <c r="X255" s="152">
        <v>1.4770584E9</v>
      </c>
      <c r="Y255" s="152">
        <v>9842.6637</v>
      </c>
      <c r="AA255" s="153">
        <f>IFERROR(__xludf.DUMMYFUNCTION("TO_DATE(INT((AB255/(60*60*24))+""1/1/1970""))"),42664.0)</f>
        <v>42664</v>
      </c>
      <c r="AB255" s="152">
        <v>1.4770116E9</v>
      </c>
      <c r="AC255" s="152">
        <v>98317.1125</v>
      </c>
      <c r="AE255" s="153">
        <f>IFERROR(__xludf.DUMMYFUNCTION("TO_DATE(INT((AF255/(60*60*24))+""1/1/1970""))"),42623.0)</f>
        <v>42623</v>
      </c>
      <c r="AF255" s="152">
        <v>1.4734656E9</v>
      </c>
      <c r="AG255" s="152">
        <v>103313.48</v>
      </c>
      <c r="AH255" s="153">
        <f>IFERROR(__xludf.DUMMYFUNCTION("TO_DATE(INT((AI255/(60*60*24))+""1/1/1970""))"),43766.0)</f>
        <v>43766</v>
      </c>
      <c r="AI255" s="152">
        <v>1.5722712E9</v>
      </c>
      <c r="AJ255" s="152">
        <v>109229.5312</v>
      </c>
      <c r="AK255" s="153">
        <f>IFERROR(__xludf.DUMMYFUNCTION("TO_DATE(INT((AL255/(60*60*24))+""1/1/1970""))"),43766.0)</f>
        <v>43766</v>
      </c>
      <c r="AL255" s="156">
        <v>1.5722712E9</v>
      </c>
      <c r="AM255" s="156">
        <v>104265.45</v>
      </c>
      <c r="AN255" s="153">
        <f>IFERROR(__xludf.DUMMYFUNCTION("TO_DATE(INT((AO255/(60*60*24))+""1/1/1970""))"),43718.0)</f>
        <v>43718</v>
      </c>
      <c r="AO255" s="152">
        <v>1.568079344E9</v>
      </c>
      <c r="AP255" s="152">
        <v>109824.8737</v>
      </c>
      <c r="AQ255" s="153">
        <f>IFERROR(__xludf.DUMMYFUNCTION("TO_DATE(INT((AR255/(60*60*24))+""1/1/1970""))"),42672.0)</f>
        <v>42672</v>
      </c>
      <c r="AR255" s="156">
        <v>1.4777136E9</v>
      </c>
      <c r="AS255" s="156">
        <v>97013.9013</v>
      </c>
      <c r="AT255" s="156">
        <v>91212.1765</v>
      </c>
      <c r="AU255" s="152">
        <f t="shared" si="1"/>
        <v>115466.57</v>
      </c>
      <c r="AV255" s="152">
        <f t="shared" si="2"/>
        <v>26754.7569</v>
      </c>
      <c r="AW255" s="152">
        <f t="shared" si="3"/>
        <v>111332.1087</v>
      </c>
      <c r="AX255" s="152">
        <f t="shared" si="4"/>
        <v>9834.9828</v>
      </c>
      <c r="AY255" s="152">
        <f t="shared" si="5"/>
        <v>98133.9685</v>
      </c>
      <c r="AZ255" s="152">
        <f t="shared" si="6"/>
        <v>101114.0518</v>
      </c>
      <c r="BA255" s="152" t="str">
        <f t="shared" si="7"/>
        <v>Column1.y</v>
      </c>
      <c r="BB255" s="152" t="str">
        <f t="shared" si="8"/>
        <v>Column1.y</v>
      </c>
      <c r="BC255" s="152" t="str">
        <f t="shared" si="9"/>
        <v>Column1.y</v>
      </c>
    </row>
    <row r="256">
      <c r="A256" s="156">
        <v>1.46737986E9</v>
      </c>
      <c r="B256" s="156">
        <v>101922.0544</v>
      </c>
      <c r="D256" s="153">
        <f>IFERROR(__xludf.DUMMYFUNCTION("TO_DATE(INT((E256/(60*60*24))+""1/1/1970""))"),42674.0)</f>
        <v>42674</v>
      </c>
      <c r="E256" s="152">
        <v>1.4779224E9</v>
      </c>
      <c r="F256" s="152">
        <v>97013.9013</v>
      </c>
      <c r="H256" s="153">
        <f>IFERROR(__xludf.DUMMYFUNCTION("TO_DATE(INT((I256/(60*60*24))+""1/1/1970""))"),42674.0)</f>
        <v>42674</v>
      </c>
      <c r="I256" s="152">
        <v>1.4779224E9</v>
      </c>
      <c r="J256" s="152">
        <v>91212.1765</v>
      </c>
      <c r="L256" s="154">
        <v>42727.0</v>
      </c>
      <c r="M256" s="155">
        <v>116802.6</v>
      </c>
      <c r="O256" s="153">
        <f>IFERROR(__xludf.DUMMYFUNCTION("TO_DATE(INT((P256/(60*60*24))+""1/1/1970""))"),42629.0)</f>
        <v>42629</v>
      </c>
      <c r="P256" s="13">
        <v>1.4740344E9</v>
      </c>
      <c r="Q256" s="13">
        <v>26552.5001</v>
      </c>
      <c r="S256" s="153">
        <f>IFERROR(__xludf.DUMMYFUNCTION("TO_DATE(INT((T256/(60*60*24))+""1/1/1970""))"),42674.0)</f>
        <v>42674</v>
      </c>
      <c r="T256" s="152">
        <v>1.4779224E9</v>
      </c>
      <c r="U256" s="152">
        <v>111332.1087</v>
      </c>
      <c r="W256" s="153">
        <f>IFERROR(__xludf.DUMMYFUNCTION("TO_DATE(INT((X256/(60*60*24))+""1/1/1970""))"),42665.0)</f>
        <v>42665</v>
      </c>
      <c r="X256" s="152">
        <v>1.4770944E9</v>
      </c>
      <c r="Y256" s="152">
        <v>9841.4299</v>
      </c>
      <c r="AA256" s="153">
        <f>IFERROR(__xludf.DUMMYFUNCTION("TO_DATE(INT((AB256/(60*60*24))+""1/1/1970""))"),42666.0)</f>
        <v>42666</v>
      </c>
      <c r="AB256" s="156">
        <v>1.47726E9</v>
      </c>
      <c r="AC256" s="156">
        <v>97983.2072</v>
      </c>
      <c r="AE256" s="153">
        <f>IFERROR(__xludf.DUMMYFUNCTION("TO_DATE(INT((AF256/(60*60*24))+""1/1/1970""))"),42624.0)</f>
        <v>42624</v>
      </c>
      <c r="AF256" s="156">
        <v>1.4736312E9</v>
      </c>
      <c r="AG256" s="156">
        <v>103313.48</v>
      </c>
      <c r="AH256" s="153">
        <f>IFERROR(__xludf.DUMMYFUNCTION("TO_DATE(INT((AI256/(60*60*24))+""1/1/1970""))"),43767.0)</f>
        <v>43767</v>
      </c>
      <c r="AI256" s="156">
        <v>1.5723216E9</v>
      </c>
      <c r="AJ256" s="156">
        <v>109287.6257</v>
      </c>
      <c r="AK256" s="153">
        <f>IFERROR(__xludf.DUMMYFUNCTION("TO_DATE(INT((AL256/(60*60*24))+""1/1/1970""))"),43767.0)</f>
        <v>43767</v>
      </c>
      <c r="AL256" s="152">
        <v>1.5723216E9</v>
      </c>
      <c r="AM256" s="152">
        <v>104065.7</v>
      </c>
      <c r="AN256" s="153">
        <f>IFERROR(__xludf.DUMMYFUNCTION("TO_DATE(INT((AO256/(60*60*24))+""1/1/1970""))"),43719.0)</f>
        <v>43719</v>
      </c>
      <c r="AO256" s="156">
        <v>1.568174188E9</v>
      </c>
      <c r="AP256" s="156">
        <v>109824.8737</v>
      </c>
      <c r="AQ256" s="153">
        <f>IFERROR(__xludf.DUMMYFUNCTION("TO_DATE(INT((AR256/(60*60*24))+""1/1/1970""))"),42674.0)</f>
        <v>42674</v>
      </c>
      <c r="AR256" s="152">
        <v>1.4779224E9</v>
      </c>
      <c r="AS256" s="152">
        <v>97013.9013</v>
      </c>
      <c r="AT256" s="152">
        <v>91212.1765</v>
      </c>
      <c r="AU256" s="152">
        <f t="shared" si="1"/>
        <v>114748.77</v>
      </c>
      <c r="AV256" s="152">
        <f t="shared" si="2"/>
        <v>26787.8654</v>
      </c>
      <c r="AW256" s="152">
        <f t="shared" si="3"/>
        <v>111332.1087</v>
      </c>
      <c r="AX256" s="152">
        <f t="shared" si="4"/>
        <v>9832.3715</v>
      </c>
      <c r="AY256" s="152">
        <f t="shared" si="5"/>
        <v>98189.6259</v>
      </c>
      <c r="AZ256" s="152">
        <f t="shared" si="6"/>
        <v>101067.6585</v>
      </c>
      <c r="BA256" s="152" t="str">
        <f t="shared" si="7"/>
        <v>Column1.y</v>
      </c>
      <c r="BB256" s="152" t="str">
        <f t="shared" si="8"/>
        <v>Column1.y</v>
      </c>
      <c r="BC256" s="152" t="str">
        <f t="shared" si="9"/>
        <v>Column1.y</v>
      </c>
    </row>
    <row r="257">
      <c r="A257" s="152">
        <v>1.4674032E9</v>
      </c>
      <c r="B257" s="152">
        <v>101798.4983</v>
      </c>
      <c r="D257" s="153">
        <f>IFERROR(__xludf.DUMMYFUNCTION("TO_DATE(INT((E257/(60*60*24))+""1/1/1970""))"),42675.0)</f>
        <v>42675</v>
      </c>
      <c r="E257" s="152">
        <v>1.4779728E9</v>
      </c>
      <c r="F257" s="152">
        <v>97013.9013</v>
      </c>
      <c r="H257" s="153">
        <f>IFERROR(__xludf.DUMMYFUNCTION("TO_DATE(INT((I257/(60*60*24))+""1/1/1970""))"),42675.0)</f>
        <v>42675</v>
      </c>
      <c r="I257" s="152">
        <v>1.4779728E9</v>
      </c>
      <c r="J257" s="152">
        <v>90981.6907</v>
      </c>
      <c r="L257" s="154">
        <v>42731.0</v>
      </c>
      <c r="M257" s="155">
        <v>116916.76</v>
      </c>
      <c r="O257" s="153">
        <f>IFERROR(__xludf.DUMMYFUNCTION("TO_DATE(INT((P257/(60*60*24))+""1/1/1970""))"),42630.0)</f>
        <v>42630</v>
      </c>
      <c r="P257" s="13">
        <v>1.4740704E9</v>
      </c>
      <c r="Q257" s="13">
        <v>26572.0563</v>
      </c>
      <c r="S257" s="153">
        <f>IFERROR(__xludf.DUMMYFUNCTION("TO_DATE(INT((T257/(60*60*24))+""1/1/1970""))"),42675.0)</f>
        <v>42675</v>
      </c>
      <c r="T257" s="152">
        <v>1.4779728E9</v>
      </c>
      <c r="U257" s="152">
        <v>111319.0141</v>
      </c>
      <c r="W257" s="153">
        <f>IFERROR(__xludf.DUMMYFUNCTION("TO_DATE(INT((X257/(60*60*24))+""1/1/1970""))"),42667.0)</f>
        <v>42667</v>
      </c>
      <c r="X257" s="156">
        <v>1.4772672E9</v>
      </c>
      <c r="Y257" s="156">
        <v>9843.9133</v>
      </c>
      <c r="AA257" s="153">
        <f>IFERROR(__xludf.DUMMYFUNCTION("TO_DATE(INT((AB257/(60*60*24))+""1/1/1970""))"),42667.0)</f>
        <v>42667</v>
      </c>
      <c r="AB257" s="156">
        <v>1.4772996E9</v>
      </c>
      <c r="AC257" s="156">
        <v>98078.6253</v>
      </c>
      <c r="AE257" s="153">
        <f>IFERROR(__xludf.DUMMYFUNCTION("TO_DATE(INT((AF257/(60*60*24))+""1/1/1970""))"),42625.0)</f>
        <v>42625</v>
      </c>
      <c r="AF257" s="156">
        <v>1.4736708E9</v>
      </c>
      <c r="AG257" s="156">
        <v>103240.7471</v>
      </c>
      <c r="AH257" s="153">
        <f>IFERROR(__xludf.DUMMYFUNCTION("TO_DATE(INT((AI257/(60*60*24))+""1/1/1970""))"),43768.0)</f>
        <v>43768</v>
      </c>
      <c r="AI257" s="156">
        <v>1.572408E9</v>
      </c>
      <c r="AJ257" s="156">
        <v>109229.7484</v>
      </c>
      <c r="AK257" s="153">
        <f>IFERROR(__xludf.DUMMYFUNCTION("TO_DATE(INT((AL257/(60*60*24))+""1/1/1970""))"),43768.0)</f>
        <v>43768</v>
      </c>
      <c r="AL257" s="152">
        <v>1.572408E9</v>
      </c>
      <c r="AM257" s="152">
        <v>104048.99</v>
      </c>
      <c r="AN257" s="153">
        <f>IFERROR(__xludf.DUMMYFUNCTION("TO_DATE(INT((AO257/(60*60*24))+""1/1/1970""))"),43720.0)</f>
        <v>43720</v>
      </c>
      <c r="AO257" s="156">
        <v>1.568254212E9</v>
      </c>
      <c r="AP257" s="156">
        <v>109824.8737</v>
      </c>
      <c r="AQ257" s="153">
        <f>IFERROR(__xludf.DUMMYFUNCTION("TO_DATE(INT((AR257/(60*60*24))+""1/1/1970""))"),42675.0)</f>
        <v>42675</v>
      </c>
      <c r="AR257" s="152">
        <v>1.4779728E9</v>
      </c>
      <c r="AS257" s="152">
        <v>97013.9013</v>
      </c>
      <c r="AT257" s="152">
        <v>90981.6907</v>
      </c>
      <c r="AU257" s="152">
        <f t="shared" si="1"/>
        <v>114642.07</v>
      </c>
      <c r="AV257" s="152">
        <f t="shared" si="2"/>
        <v>26698.1683</v>
      </c>
      <c r="AW257" s="152">
        <f t="shared" si="3"/>
        <v>111319.0141</v>
      </c>
      <c r="AX257" s="152">
        <f t="shared" si="4"/>
        <v>9832.841</v>
      </c>
      <c r="AY257" s="152">
        <f t="shared" si="5"/>
        <v>98191.0704</v>
      </c>
      <c r="AZ257" s="152">
        <f t="shared" si="6"/>
        <v>100960.6323</v>
      </c>
      <c r="BA257" s="152" t="str">
        <f t="shared" si="7"/>
        <v>Column1.y</v>
      </c>
      <c r="BB257" s="152" t="str">
        <f t="shared" si="8"/>
        <v>Column1.y</v>
      </c>
      <c r="BC257" s="152" t="str">
        <f t="shared" si="9"/>
        <v>Column1.y</v>
      </c>
    </row>
    <row r="258">
      <c r="A258" s="156">
        <v>1.46772546E9</v>
      </c>
      <c r="B258" s="156">
        <v>101401.91</v>
      </c>
      <c r="D258" s="153">
        <f>IFERROR(__xludf.DUMMYFUNCTION("TO_DATE(INT((E258/(60*60*24))+""1/1/1970""))"),42676.0)</f>
        <v>42676</v>
      </c>
      <c r="E258" s="156">
        <v>1.4780592E9</v>
      </c>
      <c r="F258" s="156">
        <v>97013.9013</v>
      </c>
      <c r="H258" s="153">
        <f>IFERROR(__xludf.DUMMYFUNCTION("TO_DATE(INT((I258/(60*60*24))+""1/1/1970""))"),42676.0)</f>
        <v>42676</v>
      </c>
      <c r="I258" s="156">
        <v>1.4780592E9</v>
      </c>
      <c r="J258" s="156">
        <v>90087.0964</v>
      </c>
      <c r="L258" s="154">
        <v>42732.0</v>
      </c>
      <c r="M258" s="155">
        <v>117279.58</v>
      </c>
      <c r="O258" s="153">
        <f>IFERROR(__xludf.DUMMYFUNCTION("TO_DATE(INT((P258/(60*60*24))+""1/1/1970""))"),42631.0)</f>
        <v>42631</v>
      </c>
      <c r="P258" s="13">
        <v>1.4741568E9</v>
      </c>
      <c r="Q258" s="13">
        <v>26572.0563</v>
      </c>
      <c r="S258" s="153">
        <f>IFERROR(__xludf.DUMMYFUNCTION("TO_DATE(INT((T258/(60*60*24))+""1/1/1970""))"),42676.0)</f>
        <v>42676</v>
      </c>
      <c r="T258" s="156">
        <v>1.4780592E9</v>
      </c>
      <c r="U258" s="156">
        <v>109745.5362</v>
      </c>
      <c r="W258" s="153">
        <f>IFERROR(__xludf.DUMMYFUNCTION("TO_DATE(INT((X258/(60*60*24))+""1/1/1970""))"),42668.0)</f>
        <v>42668</v>
      </c>
      <c r="X258" s="152">
        <v>1.477404E9</v>
      </c>
      <c r="Y258" s="152">
        <v>9849.2713</v>
      </c>
      <c r="AA258" s="153">
        <f>IFERROR(__xludf.DUMMYFUNCTION("TO_DATE(INT((AB258/(60*60*24))+""1/1/1970""))"),42668.0)</f>
        <v>42668</v>
      </c>
      <c r="AB258" s="152">
        <v>1.4773788E9</v>
      </c>
      <c r="AC258" s="152">
        <v>97940.531</v>
      </c>
      <c r="AE258" s="153">
        <f>IFERROR(__xludf.DUMMYFUNCTION("TO_DATE(INT((AF258/(60*60*24))+""1/1/1970""))"),42626.0)</f>
        <v>42626</v>
      </c>
      <c r="AF258" s="152">
        <v>1.47375E9</v>
      </c>
      <c r="AG258" s="152">
        <v>103240.7471</v>
      </c>
      <c r="AH258" s="153">
        <f>IFERROR(__xludf.DUMMYFUNCTION("TO_DATE(INT((AI258/(60*60*24))+""1/1/1970""))"),43769.0)</f>
        <v>43769</v>
      </c>
      <c r="AI258" s="156">
        <v>1.5724944E9</v>
      </c>
      <c r="AJ258" s="156">
        <v>109549.0721</v>
      </c>
      <c r="AK258" s="153">
        <f>IFERROR(__xludf.DUMMYFUNCTION("TO_DATE(INT((AL258/(60*60*24))+""1/1/1970""))"),43769.0)</f>
        <v>43769</v>
      </c>
      <c r="AL258" s="152">
        <v>1.5724944E9</v>
      </c>
      <c r="AM258" s="152">
        <v>104124.53</v>
      </c>
      <c r="AN258" s="153">
        <f>IFERROR(__xludf.DUMMYFUNCTION("TO_DATE(INT((AO258/(60*60*24))+""1/1/1970""))"),43721.0)</f>
        <v>43721</v>
      </c>
      <c r="AO258" s="156">
        <v>1.568334018E9</v>
      </c>
      <c r="AP258" s="156">
        <v>109910.161</v>
      </c>
      <c r="AQ258" s="153">
        <f>IFERROR(__xludf.DUMMYFUNCTION("TO_DATE(INT((AR258/(60*60*24))+""1/1/1970""))"),42676.0)</f>
        <v>42676</v>
      </c>
      <c r="AR258" s="156">
        <v>1.4780592E9</v>
      </c>
      <c r="AS258" s="156">
        <v>97013.9013</v>
      </c>
      <c r="AT258" s="156">
        <v>90087.0964</v>
      </c>
      <c r="AU258" s="152">
        <f t="shared" si="1"/>
        <v>113788.47</v>
      </c>
      <c r="AV258" s="152">
        <f t="shared" si="2"/>
        <v>26875.2265</v>
      </c>
      <c r="AW258" s="152">
        <f t="shared" si="3"/>
        <v>109745.5362</v>
      </c>
      <c r="AX258" s="152">
        <f t="shared" si="4"/>
        <v>9800.968</v>
      </c>
      <c r="AY258" s="152">
        <f t="shared" si="5"/>
        <v>98210.1054</v>
      </c>
      <c r="AZ258" s="152">
        <f t="shared" si="6"/>
        <v>101738.2949</v>
      </c>
      <c r="BA258" s="152" t="str">
        <f t="shared" si="7"/>
        <v>Column1.y</v>
      </c>
      <c r="BB258" s="152" t="str">
        <f t="shared" si="8"/>
        <v>Column1.y</v>
      </c>
      <c r="BC258" s="152" t="str">
        <f t="shared" si="9"/>
        <v>Column1.y</v>
      </c>
    </row>
    <row r="259">
      <c r="A259" s="152">
        <v>1.4677488E9</v>
      </c>
      <c r="B259" s="152">
        <v>101121.3963</v>
      </c>
      <c r="D259" s="153">
        <f>IFERROR(__xludf.DUMMYFUNCTION("TO_DATE(INT((E259/(60*60*24))+""1/1/1970""))"),42677.0)</f>
        <v>42677</v>
      </c>
      <c r="E259" s="152">
        <v>1.4781456E9</v>
      </c>
      <c r="F259" s="152">
        <v>97013.9013</v>
      </c>
      <c r="H259" s="153">
        <f>IFERROR(__xludf.DUMMYFUNCTION("TO_DATE(INT((I259/(60*60*24))+""1/1/1970""))"),42677.0)</f>
        <v>42677</v>
      </c>
      <c r="I259" s="152">
        <v>1.4781456E9</v>
      </c>
      <c r="J259" s="152">
        <v>89433.4053</v>
      </c>
      <c r="L259" s="154">
        <v>42733.0</v>
      </c>
      <c r="M259" s="155">
        <v>116795.64</v>
      </c>
      <c r="O259" s="153">
        <f>IFERROR(__xludf.DUMMYFUNCTION("TO_DATE(INT((P259/(60*60*24))+""1/1/1970""))"),42632.0)</f>
        <v>42632</v>
      </c>
      <c r="P259" s="13">
        <v>1.4742432E9</v>
      </c>
      <c r="Q259" s="13">
        <v>26555.629</v>
      </c>
      <c r="S259" s="153">
        <f>IFERROR(__xludf.DUMMYFUNCTION("TO_DATE(INT((T259/(60*60*24))+""1/1/1970""))"),42677.0)</f>
        <v>42677</v>
      </c>
      <c r="T259" s="152">
        <v>1.4781456E9</v>
      </c>
      <c r="U259" s="152">
        <v>108323.3276</v>
      </c>
      <c r="W259" s="153">
        <f>IFERROR(__xludf.DUMMYFUNCTION("TO_DATE(INT((X259/(60*60*24))+""1/1/1970""))"),42669.0)</f>
        <v>42669</v>
      </c>
      <c r="X259" s="152">
        <v>1.4774904E9</v>
      </c>
      <c r="Y259" s="152">
        <v>9843.0369</v>
      </c>
      <c r="AA259" s="153">
        <f>IFERROR(__xludf.DUMMYFUNCTION("TO_DATE(INT((AB259/(60*60*24))+""1/1/1970""))"),42669.0)</f>
        <v>42669</v>
      </c>
      <c r="AB259" s="156">
        <v>1.477458E9</v>
      </c>
      <c r="AC259" s="156">
        <v>98030.8038</v>
      </c>
      <c r="AE259" s="153">
        <f>IFERROR(__xludf.DUMMYFUNCTION("TO_DATE(INT((AF259/(60*60*24))+""1/1/1970""))"),42627.0)</f>
        <v>42627</v>
      </c>
      <c r="AF259" s="156">
        <v>1.4738292E9</v>
      </c>
      <c r="AG259" s="156">
        <v>103435.6165</v>
      </c>
      <c r="AH259" s="153">
        <f>IFERROR(__xludf.DUMMYFUNCTION("TO_DATE(INT((AI259/(60*60*24))+""1/1/1970""))"),43770.0)</f>
        <v>43770</v>
      </c>
      <c r="AI259" s="156">
        <v>1.5725808E9</v>
      </c>
      <c r="AJ259" s="156">
        <v>110331.2379</v>
      </c>
      <c r="AK259" s="153">
        <f>IFERROR(__xludf.DUMMYFUNCTION("TO_DATE(INT((AL259/(60*60*24))+""1/1/1970""))"),43770.0)</f>
        <v>43770</v>
      </c>
      <c r="AL259" s="152">
        <v>1.5725808E9</v>
      </c>
      <c r="AM259" s="152">
        <v>103237.075</v>
      </c>
      <c r="AN259" s="153">
        <f>IFERROR(__xludf.DUMMYFUNCTION("TO_DATE(INT((AO259/(60*60*24))+""1/1/1970""))"),43722.0)</f>
        <v>43722</v>
      </c>
      <c r="AO259" s="152">
        <v>1.56843003E9</v>
      </c>
      <c r="AP259" s="152">
        <v>109791.5767</v>
      </c>
      <c r="AQ259" s="153">
        <f>IFERROR(__xludf.DUMMYFUNCTION("TO_DATE(INT((AR259/(60*60*24))+""1/1/1970""))"),42677.0)</f>
        <v>42677</v>
      </c>
      <c r="AR259" s="152">
        <v>1.4781456E9</v>
      </c>
      <c r="AS259" s="152">
        <v>97013.9013</v>
      </c>
      <c r="AT259" s="152">
        <v>89433.4053</v>
      </c>
      <c r="AU259" s="152">
        <f t="shared" si="1"/>
        <v>112886.37</v>
      </c>
      <c r="AV259" s="152">
        <f t="shared" si="2"/>
        <v>26969.9869</v>
      </c>
      <c r="AW259" s="152">
        <f t="shared" si="3"/>
        <v>108323.3276</v>
      </c>
      <c r="AX259" s="152">
        <f t="shared" si="4"/>
        <v>9782.6913</v>
      </c>
      <c r="AY259" s="152">
        <f t="shared" si="5"/>
        <v>98229.9199</v>
      </c>
      <c r="AZ259" s="152">
        <f t="shared" si="6"/>
        <v>102093.3647</v>
      </c>
      <c r="BA259" s="152" t="str">
        <f t="shared" si="7"/>
        <v>Column1.y</v>
      </c>
      <c r="BB259" s="152" t="str">
        <f t="shared" si="8"/>
        <v>Column1.y</v>
      </c>
      <c r="BC259" s="152" t="str">
        <f t="shared" si="9"/>
        <v>Column1.y</v>
      </c>
    </row>
    <row r="260">
      <c r="A260" s="156">
        <v>1.46781186E9</v>
      </c>
      <c r="B260" s="156">
        <v>100782.8453</v>
      </c>
      <c r="D260" s="153">
        <f>IFERROR(__xludf.DUMMYFUNCTION("TO_DATE(INT((E260/(60*60*24))+""1/1/1970""))"),42678.0)</f>
        <v>42678</v>
      </c>
      <c r="E260" s="156">
        <v>1.478232E9</v>
      </c>
      <c r="F260" s="156">
        <v>97013.9013</v>
      </c>
      <c r="H260" s="153">
        <f>IFERROR(__xludf.DUMMYFUNCTION("TO_DATE(INT((I260/(60*60*24))+""1/1/1970""))"),42678.0)</f>
        <v>42678</v>
      </c>
      <c r="I260" s="156">
        <v>1.478232E9</v>
      </c>
      <c r="J260" s="156">
        <v>89234.5074</v>
      </c>
      <c r="L260" s="154">
        <v>42734.0</v>
      </c>
      <c r="M260" s="155">
        <v>116769.74</v>
      </c>
      <c r="O260" s="153">
        <f>IFERROR(__xludf.DUMMYFUNCTION("TO_DATE(INT((P260/(60*60*24))+""1/1/1970""))"),42633.0)</f>
        <v>42633</v>
      </c>
      <c r="P260" s="13">
        <v>1.47438E9</v>
      </c>
      <c r="Q260" s="13">
        <v>26602.5376</v>
      </c>
      <c r="S260" s="153">
        <f>IFERROR(__xludf.DUMMYFUNCTION("TO_DATE(INT((T260/(60*60*24))+""1/1/1970""))"),42678.0)</f>
        <v>42678</v>
      </c>
      <c r="T260" s="156">
        <v>1.478232E9</v>
      </c>
      <c r="U260" s="156">
        <v>107406.8837</v>
      </c>
      <c r="W260" s="153">
        <f>IFERROR(__xludf.DUMMYFUNCTION("TO_DATE(INT((X260/(60*60*24))+""1/1/1970""))"),42670.0)</f>
        <v>42670</v>
      </c>
      <c r="X260" s="152">
        <v>1.4775768E9</v>
      </c>
      <c r="Y260" s="152">
        <v>9837.8612</v>
      </c>
      <c r="AA260" s="153">
        <f>IFERROR(__xludf.DUMMYFUNCTION("TO_DATE(INT((AB260/(60*60*24))+""1/1/1970""))"),42670.0)</f>
        <v>42670</v>
      </c>
      <c r="AB260" s="152">
        <v>1.4775372E9</v>
      </c>
      <c r="AC260" s="152">
        <v>98111.0848</v>
      </c>
      <c r="AE260" s="153">
        <f>IFERROR(__xludf.DUMMYFUNCTION("TO_DATE(INT((AF260/(60*60*24))+""1/1/1970""))"),42628.0)</f>
        <v>42628</v>
      </c>
      <c r="AF260" s="152">
        <v>1.4739084E9</v>
      </c>
      <c r="AG260" s="152">
        <v>103197.7477</v>
      </c>
      <c r="AH260" s="153">
        <f>IFERROR(__xludf.DUMMYFUNCTION("TO_DATE(INT((AI260/(60*60*24))+""1/1/1970""))"),43771.0)</f>
        <v>43771</v>
      </c>
      <c r="AI260" s="156">
        <v>1.5726672E9</v>
      </c>
      <c r="AJ260" s="156">
        <v>110983.248</v>
      </c>
      <c r="AK260" s="153">
        <f>IFERROR(__xludf.DUMMYFUNCTION("TO_DATE(INT((AL260/(60*60*24))+""1/1/1970""))"),43771.0)</f>
        <v>43771</v>
      </c>
      <c r="AL260" s="152">
        <v>1.5726672E9</v>
      </c>
      <c r="AM260" s="152">
        <v>103335.965</v>
      </c>
      <c r="AN260" s="153">
        <f>IFERROR(__xludf.DUMMYFUNCTION("TO_DATE(INT((AO260/(60*60*24))+""1/1/1970""))"),43723.0)</f>
        <v>43723</v>
      </c>
      <c r="AO260" s="152">
        <v>1.568509125E9</v>
      </c>
      <c r="AP260" s="152">
        <v>109791.5767</v>
      </c>
      <c r="AQ260" s="153">
        <f>IFERROR(__xludf.DUMMYFUNCTION("TO_DATE(INT((AR260/(60*60*24))+""1/1/1970""))"),42678.0)</f>
        <v>42678</v>
      </c>
      <c r="AR260" s="156">
        <v>1.478232E9</v>
      </c>
      <c r="AS260" s="156">
        <v>97013.9013</v>
      </c>
      <c r="AT260" s="156">
        <v>89234.5074</v>
      </c>
      <c r="AU260" s="152">
        <f t="shared" si="1"/>
        <v>111790.27</v>
      </c>
      <c r="AV260" s="152">
        <f t="shared" si="2"/>
        <v>27025.3873</v>
      </c>
      <c r="AW260" s="152">
        <f t="shared" si="3"/>
        <v>107406.8837</v>
      </c>
      <c r="AX260" s="152">
        <f t="shared" si="4"/>
        <v>9762.151</v>
      </c>
      <c r="AY260" s="152">
        <f t="shared" si="5"/>
        <v>98230.2378</v>
      </c>
      <c r="AZ260" s="152">
        <f t="shared" si="6"/>
        <v>102144.8108</v>
      </c>
      <c r="BA260" s="152" t="str">
        <f t="shared" si="7"/>
        <v>Column1.y</v>
      </c>
      <c r="BB260" s="152" t="str">
        <f t="shared" si="8"/>
        <v>Column1.y</v>
      </c>
      <c r="BC260" s="152" t="str">
        <f t="shared" si="9"/>
        <v>Column1.y</v>
      </c>
    </row>
    <row r="261">
      <c r="A261" s="152">
        <v>1.4678352E9</v>
      </c>
      <c r="B261" s="152">
        <v>101788.8254</v>
      </c>
      <c r="D261" s="153">
        <f>IFERROR(__xludf.DUMMYFUNCTION("TO_DATE(INT((E261/(60*60*24))+""1/1/1970""))"),42679.0)</f>
        <v>42679</v>
      </c>
      <c r="E261" s="152">
        <v>1.4783184E9</v>
      </c>
      <c r="F261" s="152">
        <v>97013.9013</v>
      </c>
      <c r="H261" s="153">
        <f>IFERROR(__xludf.DUMMYFUNCTION("TO_DATE(INT((I261/(60*60*24))+""1/1/1970""))"),42679.0)</f>
        <v>42679</v>
      </c>
      <c r="I261" s="152">
        <v>1.4783184E9</v>
      </c>
      <c r="J261" s="152">
        <v>89522.9888</v>
      </c>
      <c r="L261" s="154">
        <v>42738.0</v>
      </c>
      <c r="M261" s="155">
        <v>115912.7</v>
      </c>
      <c r="O261" s="153">
        <f>IFERROR(__xludf.DUMMYFUNCTION("TO_DATE(INT((P261/(60*60*24))+""1/1/1970""))"),42634.0)</f>
        <v>42634</v>
      </c>
      <c r="P261" s="13">
        <v>1.4744664E9</v>
      </c>
      <c r="Q261" s="13">
        <v>26647.841</v>
      </c>
      <c r="S261" s="153">
        <f>IFERROR(__xludf.DUMMYFUNCTION("TO_DATE(INT((T261/(60*60*24))+""1/1/1970""))"),42679.0)</f>
        <v>42679</v>
      </c>
      <c r="T261" s="152">
        <v>1.4783184E9</v>
      </c>
      <c r="U261" s="152">
        <v>107104.4254</v>
      </c>
      <c r="W261" s="153">
        <f>IFERROR(__xludf.DUMMYFUNCTION("TO_DATE(INT((X261/(60*60*24))+""1/1/1970""))"),42671.0)</f>
        <v>42671</v>
      </c>
      <c r="X261" s="152">
        <v>1.4776632E9</v>
      </c>
      <c r="Y261" s="152">
        <v>9856.8585</v>
      </c>
      <c r="AA261" s="153">
        <f>IFERROR(__xludf.DUMMYFUNCTION("TO_DATE(INT((AB261/(60*60*24))+""1/1/1970""))"),42671.0)</f>
        <v>42671</v>
      </c>
      <c r="AB261" s="156">
        <v>1.4776164E9</v>
      </c>
      <c r="AC261" s="156">
        <v>98133.9685</v>
      </c>
      <c r="AE261" s="153">
        <f>IFERROR(__xludf.DUMMYFUNCTION("TO_DATE(INT((AF261/(60*60*24))+""1/1/1970""))"),42629.0)</f>
        <v>42629</v>
      </c>
      <c r="AF261" s="156">
        <v>1.4739876E9</v>
      </c>
      <c r="AG261" s="156">
        <v>103180.365</v>
      </c>
      <c r="AH261" s="153">
        <f>IFERROR(__xludf.DUMMYFUNCTION("TO_DATE(INT((AI261/(60*60*24))+""1/1/1970""))"),43773.0)</f>
        <v>43773</v>
      </c>
      <c r="AI261" s="152">
        <v>1.5728796E9</v>
      </c>
      <c r="AJ261" s="152">
        <v>110972.7378</v>
      </c>
      <c r="AK261" s="153">
        <f>IFERROR(__xludf.DUMMYFUNCTION("TO_DATE(INT((AL261/(60*60*24))+""1/1/1970""))"),43773.0)</f>
        <v>43773</v>
      </c>
      <c r="AL261" s="156">
        <v>1.5728796E9</v>
      </c>
      <c r="AM261" s="156">
        <v>103335.965</v>
      </c>
      <c r="AN261" s="153">
        <f>IFERROR(__xludf.DUMMYFUNCTION("TO_DATE(INT((AO261/(60*60*24))+""1/1/1970""))"),43724.0)</f>
        <v>43724</v>
      </c>
      <c r="AO261" s="156">
        <v>1.568605865E9</v>
      </c>
      <c r="AP261" s="156">
        <v>109791.5767</v>
      </c>
      <c r="AQ261" s="153">
        <f>IFERROR(__xludf.DUMMYFUNCTION("TO_DATE(INT((AR261/(60*60*24))+""1/1/1970""))"),42679.0)</f>
        <v>42679</v>
      </c>
      <c r="AR261" s="152">
        <v>1.4783184E9</v>
      </c>
      <c r="AS261" s="152">
        <v>97013.9013</v>
      </c>
      <c r="AT261" s="152">
        <v>89522.9888</v>
      </c>
      <c r="AU261" s="152">
        <f t="shared" si="1"/>
        <v>111790.27</v>
      </c>
      <c r="AV261" s="152">
        <f t="shared" si="2"/>
        <v>27181.3304</v>
      </c>
      <c r="AW261" s="152">
        <f t="shared" si="3"/>
        <v>107104.4254</v>
      </c>
      <c r="AX261" s="152">
        <f t="shared" si="4"/>
        <v>9762.1092</v>
      </c>
      <c r="AY261" s="152">
        <f t="shared" si="5"/>
        <v>98230.2378</v>
      </c>
      <c r="AZ261" s="152">
        <f t="shared" si="6"/>
        <v>102509.9861</v>
      </c>
      <c r="BA261" s="152" t="str">
        <f t="shared" si="7"/>
        <v>Column1.y</v>
      </c>
      <c r="BB261" s="152" t="str">
        <f t="shared" si="8"/>
        <v>Column1.y</v>
      </c>
      <c r="BC261" s="152" t="str">
        <f t="shared" si="9"/>
        <v>Column1.y</v>
      </c>
    </row>
    <row r="262">
      <c r="A262" s="156">
        <v>1.46789826E9</v>
      </c>
      <c r="B262" s="156">
        <v>101890.3907</v>
      </c>
      <c r="D262" s="153">
        <f>IFERROR(__xludf.DUMMYFUNCTION("TO_DATE(INT((E262/(60*60*24))+""1/1/1970""))"),42681.0)</f>
        <v>42681</v>
      </c>
      <c r="E262" s="156">
        <v>1.4785308E9</v>
      </c>
      <c r="F262" s="156">
        <v>97013.9013</v>
      </c>
      <c r="H262" s="153">
        <f>IFERROR(__xludf.DUMMYFUNCTION("TO_DATE(INT((I262/(60*60*24))+""1/1/1970""))"),42681.0)</f>
        <v>42681</v>
      </c>
      <c r="I262" s="156">
        <v>1.4785308E9</v>
      </c>
      <c r="J262" s="156">
        <v>89522.9888</v>
      </c>
      <c r="L262" s="154">
        <v>42739.0</v>
      </c>
      <c r="M262" s="155">
        <v>116772.28</v>
      </c>
      <c r="O262" s="153">
        <f>IFERROR(__xludf.DUMMYFUNCTION("TO_DATE(INT((P262/(60*60*24))+""1/1/1970""))"),42635.0)</f>
        <v>42635</v>
      </c>
      <c r="P262" s="13">
        <v>1.4745528E9</v>
      </c>
      <c r="Q262" s="13">
        <v>26728.3559</v>
      </c>
      <c r="S262" s="153">
        <f>IFERROR(__xludf.DUMMYFUNCTION("TO_DATE(INT((T262/(60*60*24))+""1/1/1970""))"),42681.0)</f>
        <v>42681</v>
      </c>
      <c r="T262" s="156">
        <v>1.4785308E9</v>
      </c>
      <c r="U262" s="156">
        <v>107104.4254</v>
      </c>
      <c r="W262" s="153">
        <f>IFERROR(__xludf.DUMMYFUNCTION("TO_DATE(INT((X262/(60*60*24))+""1/1/1970""))"),42672.0)</f>
        <v>42672</v>
      </c>
      <c r="X262" s="152">
        <v>1.4776992E9</v>
      </c>
      <c r="Y262" s="152">
        <v>9834.9828</v>
      </c>
      <c r="AA262" s="153">
        <f>IFERROR(__xludf.DUMMYFUNCTION("TO_DATE(INT((AB262/(60*60*24))+""1/1/1970""))"),42673.0)</f>
        <v>42673</v>
      </c>
      <c r="AB262" s="152">
        <v>1.4778648E9</v>
      </c>
      <c r="AC262" s="152">
        <v>98196.2948</v>
      </c>
      <c r="AE262" s="153">
        <f>IFERROR(__xludf.DUMMYFUNCTION("TO_DATE(INT((AF262/(60*60*24))+""1/1/1970""))"),42630.0)</f>
        <v>42630</v>
      </c>
      <c r="AF262" s="152">
        <v>1.4740704E9</v>
      </c>
      <c r="AG262" s="152">
        <v>104000.0975</v>
      </c>
      <c r="AH262" s="153">
        <f>IFERROR(__xludf.DUMMYFUNCTION("TO_DATE(INT((AI262/(60*60*24))+""1/1/1970""))"),43774.0)</f>
        <v>43774</v>
      </c>
      <c r="AI262" s="156">
        <v>1.57293E9</v>
      </c>
      <c r="AJ262" s="156">
        <v>110785.1959</v>
      </c>
      <c r="AK262" s="153">
        <f>IFERROR(__xludf.DUMMYFUNCTION("TO_DATE(INT((AL262/(60*60*24))+""1/1/1970""))"),43774.0)</f>
        <v>43774</v>
      </c>
      <c r="AL262" s="152">
        <v>1.57293E9</v>
      </c>
      <c r="AM262" s="152">
        <v>103919.085</v>
      </c>
      <c r="AN262" s="153">
        <f>IFERROR(__xludf.DUMMYFUNCTION("TO_DATE(INT((AO262/(60*60*24))+""1/1/1970""))"),43725.0)</f>
        <v>43725</v>
      </c>
      <c r="AO262" s="156">
        <v>1.568685588E9</v>
      </c>
      <c r="AP262" s="156">
        <v>109204.8167</v>
      </c>
      <c r="AQ262" s="153">
        <f>IFERROR(__xludf.DUMMYFUNCTION("TO_DATE(INT((AR262/(60*60*24))+""1/1/1970""))"),42681.0)</f>
        <v>42681</v>
      </c>
      <c r="AR262" s="156">
        <v>1.4785308E9</v>
      </c>
      <c r="AS262" s="156">
        <v>97013.9013</v>
      </c>
      <c r="AT262" s="156">
        <v>89522.9888</v>
      </c>
      <c r="AU262" s="152">
        <f t="shared" si="1"/>
        <v>111402.27</v>
      </c>
      <c r="AV262" s="152">
        <f t="shared" si="2"/>
        <v>27181.3304</v>
      </c>
      <c r="AW262" s="152">
        <f t="shared" si="3"/>
        <v>107104.4254</v>
      </c>
      <c r="AX262" s="152">
        <f t="shared" si="4"/>
        <v>9766.5052</v>
      </c>
      <c r="AY262" s="152">
        <f t="shared" si="5"/>
        <v>99171.2481</v>
      </c>
      <c r="AZ262" s="152">
        <f t="shared" si="6"/>
        <v>102099.3361</v>
      </c>
      <c r="BA262" s="152" t="str">
        <f t="shared" si="7"/>
        <v>Column1.y</v>
      </c>
      <c r="BB262" s="152" t="str">
        <f t="shared" si="8"/>
        <v>Column1.y</v>
      </c>
      <c r="BC262" s="152" t="str">
        <f t="shared" si="9"/>
        <v>Column1.y</v>
      </c>
    </row>
    <row r="263">
      <c r="A263" s="152">
        <v>1.4679216E9</v>
      </c>
      <c r="B263" s="152">
        <v>101677.5872</v>
      </c>
      <c r="D263" s="153">
        <f>IFERROR(__xludf.DUMMYFUNCTION("TO_DATE(INT((E263/(60*60*24))+""1/1/1970""))"),42682.0)</f>
        <v>42682</v>
      </c>
      <c r="E263" s="156">
        <v>1.4785812E9</v>
      </c>
      <c r="F263" s="156">
        <v>97013.9013</v>
      </c>
      <c r="H263" s="153">
        <f>IFERROR(__xludf.DUMMYFUNCTION("TO_DATE(INT((I263/(60*60*24))+""1/1/1970""))"),42682.0)</f>
        <v>42682</v>
      </c>
      <c r="I263" s="156">
        <v>1.4785812E9</v>
      </c>
      <c r="J263" s="156">
        <v>89868.9173</v>
      </c>
      <c r="L263" s="154">
        <v>42740.0</v>
      </c>
      <c r="M263" s="155">
        <v>117298.01</v>
      </c>
      <c r="O263" s="153">
        <f>IFERROR(__xludf.DUMMYFUNCTION("TO_DATE(INT((P263/(60*60*24))+""1/1/1970""))"),42636.0)</f>
        <v>42636</v>
      </c>
      <c r="P263" s="13">
        <v>1.4746392E9</v>
      </c>
      <c r="Q263" s="13">
        <v>26606.9875</v>
      </c>
      <c r="S263" s="153">
        <f>IFERROR(__xludf.DUMMYFUNCTION("TO_DATE(INT((T263/(60*60*24))+""1/1/1970""))"),42682.0)</f>
        <v>42682</v>
      </c>
      <c r="T263" s="156">
        <v>1.4785812E9</v>
      </c>
      <c r="U263" s="156">
        <v>111959.7228</v>
      </c>
      <c r="W263" s="153">
        <f>IFERROR(__xludf.DUMMYFUNCTION("TO_DATE(INT((X263/(60*60*24))+""1/1/1970""))"),42674.0)</f>
        <v>42674</v>
      </c>
      <c r="X263" s="156">
        <v>1.477872E9</v>
      </c>
      <c r="Y263" s="156">
        <v>9832.3715</v>
      </c>
      <c r="AA263" s="153">
        <f>IFERROR(__xludf.DUMMYFUNCTION("TO_DATE(INT((AB263/(60*60*24))+""1/1/1970""))"),42674.0)</f>
        <v>42674</v>
      </c>
      <c r="AB263" s="152">
        <v>1.4779044E9</v>
      </c>
      <c r="AC263" s="152">
        <v>98189.6259</v>
      </c>
      <c r="AE263" s="153">
        <f>IFERROR(__xludf.DUMMYFUNCTION("TO_DATE(INT((AF263/(60*60*24))+""1/1/1970""))"),42631.0)</f>
        <v>42631</v>
      </c>
      <c r="AF263" s="156">
        <v>1.474236E9</v>
      </c>
      <c r="AG263" s="156">
        <v>104000.0975</v>
      </c>
      <c r="AH263" s="153">
        <f>IFERROR(__xludf.DUMMYFUNCTION("TO_DATE(INT((AI263/(60*60*24))+""1/1/1970""))"),43775.0)</f>
        <v>43775</v>
      </c>
      <c r="AI263" s="156">
        <v>1.5730164E9</v>
      </c>
      <c r="AJ263" s="156">
        <v>110275.48</v>
      </c>
      <c r="AK263" s="153">
        <f>IFERROR(__xludf.DUMMYFUNCTION("TO_DATE(INT((AL263/(60*60*24))+""1/1/1970""))"),43775.0)</f>
        <v>43775</v>
      </c>
      <c r="AL263" s="152">
        <v>1.5730164E9</v>
      </c>
      <c r="AM263" s="152">
        <v>104148.235</v>
      </c>
      <c r="AN263" s="153">
        <f>IFERROR(__xludf.DUMMYFUNCTION("TO_DATE(INT((AO263/(60*60*24))+""1/1/1970""))"),43726.0)</f>
        <v>43726</v>
      </c>
      <c r="AO263" s="156">
        <v>1.568765255E9</v>
      </c>
      <c r="AP263" s="156">
        <v>110514.0307</v>
      </c>
      <c r="AQ263" s="153">
        <f>IFERROR(__xludf.DUMMYFUNCTION("TO_DATE(INT((AR263/(60*60*24))+""1/1/1970""))"),42682.0)</f>
        <v>42682</v>
      </c>
      <c r="AR263" s="156">
        <v>1.4785812E9</v>
      </c>
      <c r="AS263" s="156">
        <v>97013.9013</v>
      </c>
      <c r="AT263" s="156">
        <v>89868.9173</v>
      </c>
      <c r="AU263" s="152">
        <f t="shared" si="1"/>
        <v>114021.27</v>
      </c>
      <c r="AV263" s="152">
        <f t="shared" si="2"/>
        <v>27040.8887</v>
      </c>
      <c r="AW263" s="152">
        <f t="shared" si="3"/>
        <v>111959.7228</v>
      </c>
      <c r="AX263" s="152">
        <f t="shared" si="4"/>
        <v>9765.9563</v>
      </c>
      <c r="AY263" s="152">
        <f t="shared" si="5"/>
        <v>99003.3381</v>
      </c>
      <c r="AZ263" s="152">
        <f t="shared" si="6"/>
        <v>101680.418</v>
      </c>
      <c r="BA263" s="152" t="str">
        <f t="shared" si="7"/>
        <v>Column1.y</v>
      </c>
      <c r="BB263" s="152" t="str">
        <f t="shared" si="8"/>
        <v>Column1.y</v>
      </c>
      <c r="BC263" s="152" t="str">
        <f t="shared" si="9"/>
        <v>Column1.y</v>
      </c>
    </row>
    <row r="264">
      <c r="A264" s="156">
        <v>1.46798466E9</v>
      </c>
      <c r="B264" s="156">
        <v>102383.7079</v>
      </c>
      <c r="D264" s="153">
        <f>IFERROR(__xludf.DUMMYFUNCTION("TO_DATE(INT((E264/(60*60*24))+""1/1/1970""))"),42683.0)</f>
        <v>42683</v>
      </c>
      <c r="E264" s="152">
        <v>1.4786676E9</v>
      </c>
      <c r="F264" s="152">
        <v>97013.9013</v>
      </c>
      <c r="H264" s="153">
        <f>IFERROR(__xludf.DUMMYFUNCTION("TO_DATE(INT((I264/(60*60*24))+""1/1/1970""))"),42683.0)</f>
        <v>42683</v>
      </c>
      <c r="I264" s="152">
        <v>1.4786676E9</v>
      </c>
      <c r="J264" s="152">
        <v>90233.2279</v>
      </c>
      <c r="L264" s="154">
        <v>42741.0</v>
      </c>
      <c r="M264" s="155">
        <v>118523.17</v>
      </c>
      <c r="O264" s="153">
        <f>IFERROR(__xludf.DUMMYFUNCTION("TO_DATE(INT((P264/(60*60*24))+""1/1/1970""))"),42637.0)</f>
        <v>42637</v>
      </c>
      <c r="P264" s="13">
        <v>1.4746752E9</v>
      </c>
      <c r="Q264" s="13">
        <v>26695.889</v>
      </c>
      <c r="S264" s="153">
        <f>IFERROR(__xludf.DUMMYFUNCTION("TO_DATE(INT((T264/(60*60*24))+""1/1/1970""))"),42683.0)</f>
        <v>42683</v>
      </c>
      <c r="T264" s="152">
        <v>1.4786676E9</v>
      </c>
      <c r="U264" s="152">
        <v>112991.7012</v>
      </c>
      <c r="W264" s="153">
        <f>IFERROR(__xludf.DUMMYFUNCTION("TO_DATE(INT((X264/(60*60*24))+""1/1/1970""))"),42675.0)</f>
        <v>42675</v>
      </c>
      <c r="X264" s="152">
        <v>1.4780088E9</v>
      </c>
      <c r="Y264" s="152">
        <v>9832.841</v>
      </c>
      <c r="AA264" s="153">
        <f>IFERROR(__xludf.DUMMYFUNCTION("TO_DATE(INT((AB264/(60*60*24))+""1/1/1970""))"),42675.0)</f>
        <v>42675</v>
      </c>
      <c r="AB264" s="156">
        <v>1.4779836E9</v>
      </c>
      <c r="AC264" s="156">
        <v>98191.0704</v>
      </c>
      <c r="AE264" s="153">
        <f>IFERROR(__xludf.DUMMYFUNCTION("TO_DATE(INT((AF264/(60*60*24))+""1/1/1970""))"),42632.0)</f>
        <v>42632</v>
      </c>
      <c r="AF264" s="156">
        <v>1.4742756E9</v>
      </c>
      <c r="AG264" s="156">
        <v>103995.5231</v>
      </c>
      <c r="AH264" s="153">
        <f>IFERROR(__xludf.DUMMYFUNCTION("TO_DATE(INT((AI264/(60*60*24))+""1/1/1970""))"),43776.0)</f>
        <v>43776</v>
      </c>
      <c r="AI264" s="156">
        <v>1.5731028E9</v>
      </c>
      <c r="AJ264" s="156">
        <v>110985.6083</v>
      </c>
      <c r="AK264" s="153">
        <f>IFERROR(__xludf.DUMMYFUNCTION("TO_DATE(INT((AL264/(60*60*24))+""1/1/1970""))"),43776.0)</f>
        <v>43776</v>
      </c>
      <c r="AL264" s="152">
        <v>1.5731028E9</v>
      </c>
      <c r="AM264" s="152">
        <v>103694.415</v>
      </c>
      <c r="AN264" s="153">
        <f>IFERROR(__xludf.DUMMYFUNCTION("TO_DATE(INT((AO264/(60*60*24))+""1/1/1970""))"),43727.0)</f>
        <v>43727</v>
      </c>
      <c r="AO264" s="152">
        <v>1.568862286E9</v>
      </c>
      <c r="AP264" s="152">
        <v>110624.4851</v>
      </c>
      <c r="AQ264" s="153">
        <f>IFERROR(__xludf.DUMMYFUNCTION("TO_DATE(INT((AR264/(60*60*24))+""1/1/1970""))"),42683.0)</f>
        <v>42683</v>
      </c>
      <c r="AR264" s="152">
        <v>1.4786676E9</v>
      </c>
      <c r="AS264" s="152">
        <v>97013.9013</v>
      </c>
      <c r="AT264" s="152">
        <v>90233.2279</v>
      </c>
      <c r="AU264" s="152">
        <f t="shared" si="1"/>
        <v>114758.47</v>
      </c>
      <c r="AV264" s="152">
        <f t="shared" si="2"/>
        <v>26948.5641</v>
      </c>
      <c r="AW264" s="152">
        <f t="shared" si="3"/>
        <v>112991.7012</v>
      </c>
      <c r="AX264" s="152">
        <f t="shared" si="4"/>
        <v>9766.2672</v>
      </c>
      <c r="AY264" s="152">
        <f t="shared" si="5"/>
        <v>97487.9533</v>
      </c>
      <c r="AZ264" s="152">
        <f t="shared" si="6"/>
        <v>101395.1679</v>
      </c>
      <c r="BA264" s="152" t="str">
        <f t="shared" si="7"/>
        <v>Column1.y</v>
      </c>
      <c r="BB264" s="152" t="str">
        <f t="shared" si="8"/>
        <v>Column1.y</v>
      </c>
      <c r="BC264" s="152" t="str">
        <f t="shared" si="9"/>
        <v>Column1.y</v>
      </c>
    </row>
    <row r="265">
      <c r="A265" s="152">
        <v>1.468008E9</v>
      </c>
      <c r="B265" s="152">
        <v>103205.9032</v>
      </c>
      <c r="D265" s="153">
        <f>IFERROR(__xludf.DUMMYFUNCTION("TO_DATE(INT((E265/(60*60*24))+""1/1/1970""))"),42684.0)</f>
        <v>42684</v>
      </c>
      <c r="E265" s="156">
        <v>1.478754E9</v>
      </c>
      <c r="F265" s="156">
        <v>98802.6578</v>
      </c>
      <c r="H265" s="153">
        <f>IFERROR(__xludf.DUMMYFUNCTION("TO_DATE(INT((I265/(60*60*24))+""1/1/1970""))"),42684.0)</f>
        <v>42684</v>
      </c>
      <c r="I265" s="156">
        <v>1.478754E9</v>
      </c>
      <c r="J265" s="156">
        <v>89574.6206</v>
      </c>
      <c r="L265" s="154">
        <v>42744.0</v>
      </c>
      <c r="M265" s="155">
        <v>118553.6</v>
      </c>
      <c r="O265" s="153">
        <f>IFERROR(__xludf.DUMMYFUNCTION("TO_DATE(INT((P265/(60*60*24))+""1/1/1970""))"),42638.0)</f>
        <v>42638</v>
      </c>
      <c r="P265" s="13">
        <v>1.4747616E9</v>
      </c>
      <c r="Q265" s="13">
        <v>26695.889</v>
      </c>
      <c r="S265" s="153">
        <f>IFERROR(__xludf.DUMMYFUNCTION("TO_DATE(INT((T265/(60*60*24))+""1/1/1970""))"),42684.0)</f>
        <v>42684</v>
      </c>
      <c r="T265" s="156">
        <v>1.478754E9</v>
      </c>
      <c r="U265" s="156">
        <v>115441.6466</v>
      </c>
      <c r="W265" s="153">
        <f>IFERROR(__xludf.DUMMYFUNCTION("TO_DATE(INT((X265/(60*60*24))+""1/1/1970""))"),42676.0)</f>
        <v>42676</v>
      </c>
      <c r="X265" s="152">
        <v>1.4780952E9</v>
      </c>
      <c r="Y265" s="152">
        <v>9800.968</v>
      </c>
      <c r="AA265" s="153">
        <f>IFERROR(__xludf.DUMMYFUNCTION("TO_DATE(INT((AB265/(60*60*24))+""1/1/1970""))"),42676.0)</f>
        <v>42676</v>
      </c>
      <c r="AB265" s="152">
        <v>1.4780628E9</v>
      </c>
      <c r="AC265" s="152">
        <v>98210.1054</v>
      </c>
      <c r="AE265" s="153">
        <f>IFERROR(__xludf.DUMMYFUNCTION("TO_DATE(INT((AF265/(60*60*24))+""1/1/1970""))"),42633.0)</f>
        <v>42633</v>
      </c>
      <c r="AF265" s="152">
        <v>1.4743548E9</v>
      </c>
      <c r="AG265" s="152">
        <v>103821.2384</v>
      </c>
      <c r="AH265" s="153">
        <f>IFERROR(__xludf.DUMMYFUNCTION("TO_DATE(INT((AI265/(60*60*24))+""1/1/1970""))"),43777.0)</f>
        <v>43777</v>
      </c>
      <c r="AI265" s="156">
        <v>1.5731892E9</v>
      </c>
      <c r="AJ265" s="156">
        <v>111379.6119</v>
      </c>
      <c r="AK265" s="153">
        <f>IFERROR(__xludf.DUMMYFUNCTION("TO_DATE(INT((AL265/(60*60*24))+""1/1/1970""))"),43777.0)</f>
        <v>43777</v>
      </c>
      <c r="AL265" s="152">
        <v>1.5731892E9</v>
      </c>
      <c r="AM265" s="152">
        <v>103147.825</v>
      </c>
      <c r="AN265" s="153">
        <f>IFERROR(__xludf.DUMMYFUNCTION("TO_DATE(INT((AO265/(60*60*24))+""1/1/1970""))"),43728.0)</f>
        <v>43728</v>
      </c>
      <c r="AO265" s="152">
        <v>1.568942032E9</v>
      </c>
      <c r="AP265" s="152">
        <v>110173.3142</v>
      </c>
      <c r="AQ265" s="153">
        <f>IFERROR(__xludf.DUMMYFUNCTION("TO_DATE(INT((AR265/(60*60*24))+""1/1/1970""))"),42684.0)</f>
        <v>42684</v>
      </c>
      <c r="AR265" s="156">
        <v>1.478754E9</v>
      </c>
      <c r="AS265" s="156">
        <v>98802.6578</v>
      </c>
      <c r="AT265" s="156">
        <v>89574.6206</v>
      </c>
      <c r="AU265" s="152">
        <f t="shared" si="1"/>
        <v>115282.27</v>
      </c>
      <c r="AV265" s="152">
        <f t="shared" si="2"/>
        <v>27015.7051</v>
      </c>
      <c r="AW265" s="152">
        <f t="shared" si="3"/>
        <v>115441.6466</v>
      </c>
      <c r="AX265" s="152">
        <f t="shared" si="4"/>
        <v>9761.9632</v>
      </c>
      <c r="AY265" s="152">
        <f t="shared" si="5"/>
        <v>99399.4626</v>
      </c>
      <c r="AZ265" s="152">
        <f t="shared" si="6"/>
        <v>100490.2681</v>
      </c>
      <c r="BA265" s="152" t="str">
        <f t="shared" si="7"/>
        <v>Column1.y</v>
      </c>
      <c r="BB265" s="152" t="str">
        <f t="shared" si="8"/>
        <v>Column1.y</v>
      </c>
      <c r="BC265" s="152" t="str">
        <f t="shared" si="9"/>
        <v>Column1.y</v>
      </c>
    </row>
    <row r="266">
      <c r="A266" s="156">
        <v>1.46824386E9</v>
      </c>
      <c r="B266" s="156">
        <v>103500.9262</v>
      </c>
      <c r="D266" s="153">
        <f>IFERROR(__xludf.DUMMYFUNCTION("TO_DATE(INT((E266/(60*60*24))+""1/1/1970""))"),42685.0)</f>
        <v>42685</v>
      </c>
      <c r="E266" s="152">
        <v>1.4788404E9</v>
      </c>
      <c r="F266" s="152">
        <v>99019.2274</v>
      </c>
      <c r="H266" s="153">
        <f>IFERROR(__xludf.DUMMYFUNCTION("TO_DATE(INT((I266/(60*60*24))+""1/1/1970""))"),42685.0)</f>
        <v>42685</v>
      </c>
      <c r="I266" s="152">
        <v>1.4788404E9</v>
      </c>
      <c r="J266" s="152">
        <v>87115.2761</v>
      </c>
      <c r="L266" s="154">
        <v>42745.0</v>
      </c>
      <c r="M266" s="155">
        <v>119218.08</v>
      </c>
      <c r="O266" s="153">
        <f>IFERROR(__xludf.DUMMYFUNCTION("TO_DATE(INT((P266/(60*60*24))+""1/1/1970""))"),42639.0)</f>
        <v>42639</v>
      </c>
      <c r="P266" s="13">
        <v>1.474848E9</v>
      </c>
      <c r="Q266" s="13">
        <v>26799.8689</v>
      </c>
      <c r="S266" s="153">
        <f>IFERROR(__xludf.DUMMYFUNCTION("TO_DATE(INT((T266/(60*60*24))+""1/1/1970""))"),42685.0)</f>
        <v>42685</v>
      </c>
      <c r="T266" s="152">
        <v>1.4788404E9</v>
      </c>
      <c r="U266" s="152">
        <v>115946.3835</v>
      </c>
      <c r="W266" s="153">
        <f>IFERROR(__xludf.DUMMYFUNCTION("TO_DATE(INT((X266/(60*60*24))+""1/1/1970""))"),42677.0)</f>
        <v>42677</v>
      </c>
      <c r="X266" s="152">
        <v>1.4781816E9</v>
      </c>
      <c r="Y266" s="152">
        <v>9782.6913</v>
      </c>
      <c r="AA266" s="153">
        <f>IFERROR(__xludf.DUMMYFUNCTION("TO_DATE(INT((AB266/(60*60*24))+""1/1/1970""))"),42677.0)</f>
        <v>42677</v>
      </c>
      <c r="AB266" s="156">
        <v>1.478142E9</v>
      </c>
      <c r="AC266" s="156">
        <v>98229.9199</v>
      </c>
      <c r="AE266" s="153">
        <f>IFERROR(__xludf.DUMMYFUNCTION("TO_DATE(INT((AF266/(60*60*24))+""1/1/1970""))"),42634.0)</f>
        <v>42634</v>
      </c>
      <c r="AF266" s="156">
        <v>1.474434E9</v>
      </c>
      <c r="AG266" s="156">
        <v>104039.8948</v>
      </c>
      <c r="AH266" s="153">
        <f>IFERROR(__xludf.DUMMYFUNCTION("TO_DATE(INT((AI266/(60*60*24))+""1/1/1970""))"),43778.0)</f>
        <v>43778</v>
      </c>
      <c r="AI266" s="156">
        <v>1.5732756E9</v>
      </c>
      <c r="AJ266" s="156">
        <v>111686.1386</v>
      </c>
      <c r="AK266" s="153">
        <f>IFERROR(__xludf.DUMMYFUNCTION("TO_DATE(INT((AL266/(60*60*24))+""1/1/1970""))"),43778.0)</f>
        <v>43778</v>
      </c>
      <c r="AL266" s="152">
        <v>1.5732756E9</v>
      </c>
      <c r="AM266" s="152">
        <v>103672.565</v>
      </c>
      <c r="AN266" s="153">
        <f>IFERROR(__xludf.DUMMYFUNCTION("TO_DATE(INT((AO266/(60*60*24))+""1/1/1970""))"),43729.0)</f>
        <v>43729</v>
      </c>
      <c r="AO266" s="156">
        <v>1.569037555E9</v>
      </c>
      <c r="AP266" s="156">
        <v>110380.9109</v>
      </c>
      <c r="AQ266" s="153">
        <f>IFERROR(__xludf.DUMMYFUNCTION("TO_DATE(INT((AR266/(60*60*24))+""1/1/1970""))"),42685.0)</f>
        <v>42685</v>
      </c>
      <c r="AR266" s="152">
        <v>1.4788404E9</v>
      </c>
      <c r="AS266" s="152">
        <v>99019.2274</v>
      </c>
      <c r="AT266" s="152">
        <v>87115.2761</v>
      </c>
      <c r="AU266" s="152">
        <f t="shared" si="1"/>
        <v>113439.27</v>
      </c>
      <c r="AV266" s="152">
        <f t="shared" si="2"/>
        <v>27028.3781</v>
      </c>
      <c r="AW266" s="152">
        <f t="shared" si="3"/>
        <v>115946.3835</v>
      </c>
      <c r="AX266" s="152">
        <f t="shared" si="4"/>
        <v>9757.207</v>
      </c>
      <c r="AY266" s="152">
        <f t="shared" si="5"/>
        <v>99555.2244</v>
      </c>
      <c r="AZ266" s="152">
        <f t="shared" si="6"/>
        <v>100193.0751</v>
      </c>
      <c r="BA266" s="152" t="str">
        <f t="shared" si="7"/>
        <v>Column1.y</v>
      </c>
      <c r="BB266" s="152" t="str">
        <f t="shared" si="8"/>
        <v>Column1.y</v>
      </c>
      <c r="BC266" s="152" t="str">
        <f t="shared" si="9"/>
        <v>Column1.y</v>
      </c>
    </row>
    <row r="267">
      <c r="A267" s="152">
        <v>1.4682672E9</v>
      </c>
      <c r="B267" s="152">
        <v>103568.6364</v>
      </c>
      <c r="D267" s="153">
        <f>IFERROR(__xludf.DUMMYFUNCTION("TO_DATE(INT((E267/(60*60*24))+""1/1/1970""))"),42686.0)</f>
        <v>42686</v>
      </c>
      <c r="E267" s="156">
        <v>1.4789268E9</v>
      </c>
      <c r="F267" s="156">
        <v>98793.634</v>
      </c>
      <c r="H267" s="153">
        <f>IFERROR(__xludf.DUMMYFUNCTION("TO_DATE(INT((I267/(60*60*24))+""1/1/1970""))"),42686.0)</f>
        <v>42686</v>
      </c>
      <c r="I267" s="156">
        <v>1.4789268E9</v>
      </c>
      <c r="J267" s="156">
        <v>87710.3008</v>
      </c>
      <c r="L267" s="154">
        <v>42746.0</v>
      </c>
      <c r="M267" s="155">
        <v>119456.12</v>
      </c>
      <c r="O267" s="153">
        <f>IFERROR(__xludf.DUMMYFUNCTION("TO_DATE(INT((P267/(60*60*24))+""1/1/1970""))"),42640.0)</f>
        <v>42640</v>
      </c>
      <c r="P267" s="13">
        <v>1.4749848E9</v>
      </c>
      <c r="Q267" s="13">
        <v>26847.3296</v>
      </c>
      <c r="S267" s="153">
        <f>IFERROR(__xludf.DUMMYFUNCTION("TO_DATE(INT((T267/(60*60*24))+""1/1/1970""))"),42686.0)</f>
        <v>42686</v>
      </c>
      <c r="T267" s="156">
        <v>1.4789268E9</v>
      </c>
      <c r="U267" s="156">
        <v>115498.8979</v>
      </c>
      <c r="W267" s="153">
        <f>IFERROR(__xludf.DUMMYFUNCTION("TO_DATE(INT((X267/(60*60*24))+""1/1/1970""))"),42678.0)</f>
        <v>42678</v>
      </c>
      <c r="X267" s="152">
        <v>1.478268E9</v>
      </c>
      <c r="Y267" s="152">
        <v>9762.151</v>
      </c>
      <c r="AA267" s="153">
        <f>IFERROR(__xludf.DUMMYFUNCTION("TO_DATE(INT((AB267/(60*60*24))+""1/1/1970""))"),42678.0)</f>
        <v>42678</v>
      </c>
      <c r="AB267" s="152">
        <v>1.4782212E9</v>
      </c>
      <c r="AC267" s="152">
        <v>98230.2378</v>
      </c>
      <c r="AE267" s="153">
        <f>IFERROR(__xludf.DUMMYFUNCTION("TO_DATE(INT((AF267/(60*60*24))+""1/1/1970""))"),42635.0)</f>
        <v>42635</v>
      </c>
      <c r="AF267" s="152">
        <v>1.4745132E9</v>
      </c>
      <c r="AG267" s="152">
        <v>103710.0805</v>
      </c>
      <c r="AH267" s="153">
        <f>IFERROR(__xludf.DUMMYFUNCTION("TO_DATE(INT((AI267/(60*60*24))+""1/1/1970""))"),43780.0)</f>
        <v>43780</v>
      </c>
      <c r="AI267" s="152">
        <v>1.5734844E9</v>
      </c>
      <c r="AJ267" s="152">
        <v>111665.9274</v>
      </c>
      <c r="AK267" s="153">
        <f>IFERROR(__xludf.DUMMYFUNCTION("TO_DATE(INT((AL267/(60*60*24))+""1/1/1970""))"),43780.0)</f>
        <v>43780</v>
      </c>
      <c r="AL267" s="156">
        <v>1.5734844E9</v>
      </c>
      <c r="AM267" s="156">
        <v>103672.565</v>
      </c>
      <c r="AN267" s="153">
        <f>IFERROR(__xludf.DUMMYFUNCTION("TO_DATE(INT((AO267/(60*60*24))+""1/1/1970""))"),43730.0)</f>
        <v>43730</v>
      </c>
      <c r="AO267" s="156">
        <v>1.569117507E9</v>
      </c>
      <c r="AP267" s="156">
        <v>110380.9109</v>
      </c>
      <c r="AQ267" s="153">
        <f>IFERROR(__xludf.DUMMYFUNCTION("TO_DATE(INT((AR267/(60*60*24))+""1/1/1970""))"),42686.0)</f>
        <v>42686</v>
      </c>
      <c r="AR267" s="156">
        <v>1.4789268E9</v>
      </c>
      <c r="AS267" s="156">
        <v>98793.634</v>
      </c>
      <c r="AT267" s="156">
        <v>87710.3008</v>
      </c>
      <c r="AU267" s="152">
        <f t="shared" si="1"/>
        <v>113439.27</v>
      </c>
      <c r="AV267" s="152">
        <f t="shared" si="2"/>
        <v>27046.7806</v>
      </c>
      <c r="AW267" s="152">
        <f t="shared" si="3"/>
        <v>115498.8979</v>
      </c>
      <c r="AX267" s="152">
        <f t="shared" si="4"/>
        <v>9759.4393</v>
      </c>
      <c r="AY267" s="152">
        <f t="shared" si="5"/>
        <v>99555.2244</v>
      </c>
      <c r="AZ267" s="152">
        <f t="shared" si="6"/>
        <v>99911.0404</v>
      </c>
      <c r="BA267" s="152" t="str">
        <f t="shared" si="7"/>
        <v>Column1.y</v>
      </c>
      <c r="BB267" s="152" t="str">
        <f t="shared" si="8"/>
        <v>Column1.y</v>
      </c>
      <c r="BC267" s="152" t="str">
        <f t="shared" si="9"/>
        <v>Column1.y</v>
      </c>
    </row>
    <row r="268">
      <c r="A268" s="156">
        <v>1.46833026E9</v>
      </c>
      <c r="B268" s="156">
        <v>104129.6637</v>
      </c>
      <c r="D268" s="153">
        <f>IFERROR(__xludf.DUMMYFUNCTION("TO_DATE(INT((E268/(60*60*24))+""1/1/1970""))"),42688.0)</f>
        <v>42688</v>
      </c>
      <c r="E268" s="152">
        <v>1.4791356E9</v>
      </c>
      <c r="F268" s="152">
        <v>98793.634</v>
      </c>
      <c r="H268" s="153">
        <f>IFERROR(__xludf.DUMMYFUNCTION("TO_DATE(INT((I268/(60*60*24))+""1/1/1970""))"),42688.0)</f>
        <v>42688</v>
      </c>
      <c r="I268" s="152">
        <v>1.4791356E9</v>
      </c>
      <c r="J268" s="152">
        <v>87710.3008</v>
      </c>
      <c r="L268" s="154">
        <v>42747.0</v>
      </c>
      <c r="M268" s="155">
        <v>119804.65</v>
      </c>
      <c r="O268" s="153">
        <f>IFERROR(__xludf.DUMMYFUNCTION("TO_DATE(INT((P268/(60*60*24))+""1/1/1970""))"),42641.0)</f>
        <v>42641</v>
      </c>
      <c r="P268" s="13">
        <v>1.4750712E9</v>
      </c>
      <c r="Q268" s="13">
        <v>26798.839</v>
      </c>
      <c r="S268" s="153">
        <f>IFERROR(__xludf.DUMMYFUNCTION("TO_DATE(INT((T268/(60*60*24))+""1/1/1970""))"),42688.0)</f>
        <v>42688</v>
      </c>
      <c r="T268" s="152">
        <v>1.4791356E9</v>
      </c>
      <c r="U268" s="152">
        <v>115498.8979</v>
      </c>
      <c r="W268" s="153">
        <f>IFERROR(__xludf.DUMMYFUNCTION("TO_DATE(INT((X268/(60*60*24))+""1/1/1970""))"),42679.0)</f>
        <v>42679</v>
      </c>
      <c r="X268" s="152">
        <v>1.478304E9</v>
      </c>
      <c r="Y268" s="152">
        <v>9762.1092</v>
      </c>
      <c r="AA268" s="153">
        <f>IFERROR(__xludf.DUMMYFUNCTION("TO_DATE(INT((AB268/(60*60*24))+""1/1/1970""))"),42680.0)</f>
        <v>42680</v>
      </c>
      <c r="AB268" s="156">
        <v>1.4784732E9</v>
      </c>
      <c r="AC268" s="156">
        <v>98578.642</v>
      </c>
      <c r="AE268" s="153">
        <f>IFERROR(__xludf.DUMMYFUNCTION("TO_DATE(INT((AF268/(60*60*24))+""1/1/1970""))"),42636.0)</f>
        <v>42636</v>
      </c>
      <c r="AF268" s="156">
        <v>1.4745924E9</v>
      </c>
      <c r="AG268" s="156">
        <v>103537.1682</v>
      </c>
      <c r="AH268" s="153">
        <f>IFERROR(__xludf.DUMMYFUNCTION("TO_DATE(INT((AI268/(60*60*24))+""1/1/1970""))"),43781.0)</f>
        <v>43781</v>
      </c>
      <c r="AI268" s="156">
        <v>1.5735348E9</v>
      </c>
      <c r="AJ268" s="156">
        <v>112127.0875</v>
      </c>
      <c r="AK268" s="153">
        <f>IFERROR(__xludf.DUMMYFUNCTION("TO_DATE(INT((AL268/(60*60*24))+""1/1/1970""))"),43781.0)</f>
        <v>43781</v>
      </c>
      <c r="AL268" s="152">
        <v>1.5735348E9</v>
      </c>
      <c r="AM268" s="152">
        <v>102662.945</v>
      </c>
      <c r="AN268" s="153">
        <f>IFERROR(__xludf.DUMMYFUNCTION("TO_DATE(INT((AO268/(60*60*24))+""1/1/1970""))"),43731.0)</f>
        <v>43731</v>
      </c>
      <c r="AO268" s="156">
        <v>1.569198577E9</v>
      </c>
      <c r="AP268" s="156">
        <v>110380.9109</v>
      </c>
      <c r="AQ268" s="153">
        <f>IFERROR(__xludf.DUMMYFUNCTION("TO_DATE(INT((AR268/(60*60*24))+""1/1/1970""))"),42688.0)</f>
        <v>42688</v>
      </c>
      <c r="AR268" s="152">
        <v>1.4791356E9</v>
      </c>
      <c r="AS268" s="152">
        <v>98793.634</v>
      </c>
      <c r="AT268" s="152">
        <v>87710.3008</v>
      </c>
      <c r="AU268" s="152">
        <f t="shared" si="1"/>
        <v>113487.77</v>
      </c>
      <c r="AV268" s="152">
        <f t="shared" si="2"/>
        <v>27005.2473</v>
      </c>
      <c r="AW268" s="152">
        <f t="shared" si="3"/>
        <v>115498.8979</v>
      </c>
      <c r="AX268" s="152">
        <f t="shared" si="4"/>
        <v>9757.6429</v>
      </c>
      <c r="AY268" s="152">
        <f t="shared" si="5"/>
        <v>99360.3869</v>
      </c>
      <c r="AZ268" s="152">
        <f t="shared" si="6"/>
        <v>99602.3639</v>
      </c>
      <c r="BA268" s="152" t="str">
        <f t="shared" si="7"/>
        <v>Column1.y</v>
      </c>
      <c r="BB268" s="152" t="str">
        <f t="shared" si="8"/>
        <v>Column1.y</v>
      </c>
      <c r="BC268" s="152" t="str">
        <f t="shared" si="9"/>
        <v>Column1.y</v>
      </c>
    </row>
    <row r="269">
      <c r="A269" s="152">
        <v>1.4683536E9</v>
      </c>
      <c r="B269" s="152">
        <v>104318.285</v>
      </c>
      <c r="D269" s="153">
        <f>IFERROR(__xludf.DUMMYFUNCTION("TO_DATE(INT((E269/(60*60*24))+""1/1/1970""))"),42689.0)</f>
        <v>42689</v>
      </c>
      <c r="E269" s="152">
        <v>1.479186E9</v>
      </c>
      <c r="F269" s="152">
        <v>99048.3555</v>
      </c>
      <c r="H269" s="153">
        <f>IFERROR(__xludf.DUMMYFUNCTION("TO_DATE(INT((I269/(60*60*24))+""1/1/1970""))"),42689.0)</f>
        <v>42689</v>
      </c>
      <c r="I269" s="152">
        <v>1.479186E9</v>
      </c>
      <c r="J269" s="152">
        <v>87077.8356</v>
      </c>
      <c r="L269" s="154">
        <v>42748.0</v>
      </c>
      <c r="M269" s="155">
        <v>119756.8</v>
      </c>
      <c r="O269" s="153">
        <f>IFERROR(__xludf.DUMMYFUNCTION("TO_DATE(INT((P269/(60*60*24))+""1/1/1970""))"),42642.0)</f>
        <v>42642</v>
      </c>
      <c r="P269" s="13">
        <v>1.4751576E9</v>
      </c>
      <c r="Q269" s="13">
        <v>26752.1723</v>
      </c>
      <c r="S269" s="153">
        <f>IFERROR(__xludf.DUMMYFUNCTION("TO_DATE(INT((T269/(60*60*24))+""1/1/1970""))"),42689.0)</f>
        <v>42689</v>
      </c>
      <c r="T269" s="152">
        <v>1.479186E9</v>
      </c>
      <c r="U269" s="152">
        <v>115576.6401</v>
      </c>
      <c r="W269" s="153">
        <f>IFERROR(__xludf.DUMMYFUNCTION("TO_DATE(INT((X269/(60*60*24))+""1/1/1970""))"),42681.0)</f>
        <v>42681</v>
      </c>
      <c r="X269" s="156">
        <v>1.4784804E9</v>
      </c>
      <c r="Y269" s="156">
        <v>9766.5052</v>
      </c>
      <c r="AA269" s="153">
        <f>IFERROR(__xludf.DUMMYFUNCTION("TO_DATE(INT((AB269/(60*60*24))+""1/1/1970""))"),42681.0)</f>
        <v>42681</v>
      </c>
      <c r="AB269" s="152">
        <v>1.4785128E9</v>
      </c>
      <c r="AC269" s="152">
        <v>99171.2481</v>
      </c>
      <c r="AE269" s="153">
        <f>IFERROR(__xludf.DUMMYFUNCTION("TO_DATE(INT((AF269/(60*60*24))+""1/1/1970""))"),42637.0)</f>
        <v>42637</v>
      </c>
      <c r="AF269" s="152">
        <v>1.4746752E9</v>
      </c>
      <c r="AG269" s="152">
        <v>103377.9791</v>
      </c>
      <c r="AH269" s="153">
        <f>IFERROR(__xludf.DUMMYFUNCTION("TO_DATE(INT((AI269/(60*60*24))+""1/1/1970""))"),43782.0)</f>
        <v>43782</v>
      </c>
      <c r="AI269" s="156">
        <v>1.5736212E9</v>
      </c>
      <c r="AJ269" s="156">
        <v>112504.6632</v>
      </c>
      <c r="AK269" s="153">
        <f>IFERROR(__xludf.DUMMYFUNCTION("TO_DATE(INT((AL269/(60*60*24))+""1/1/1970""))"),43782.0)</f>
        <v>43782</v>
      </c>
      <c r="AL269" s="152">
        <v>1.5736212E9</v>
      </c>
      <c r="AM269" s="152">
        <v>103009.095</v>
      </c>
      <c r="AN269" s="153">
        <f>IFERROR(__xludf.DUMMYFUNCTION("TO_DATE(INT((AO269/(60*60*24))+""1/1/1970""))"),43732.0)</f>
        <v>43732</v>
      </c>
      <c r="AO269" s="152">
        <v>1.569293573E9</v>
      </c>
      <c r="AP269" s="152">
        <v>110742.2209</v>
      </c>
      <c r="AQ269" s="153">
        <f>IFERROR(__xludf.DUMMYFUNCTION("TO_DATE(INT((AR269/(60*60*24))+""1/1/1970""))"),42689.0)</f>
        <v>42689</v>
      </c>
      <c r="AR269" s="152">
        <v>1.479186E9</v>
      </c>
      <c r="AS269" s="152">
        <v>99048.3555</v>
      </c>
      <c r="AT269" s="152">
        <v>87077.8356</v>
      </c>
      <c r="AU269" s="152">
        <f t="shared" si="1"/>
        <v>112352.87</v>
      </c>
      <c r="AV269" s="152">
        <f t="shared" si="2"/>
        <v>27006.0663</v>
      </c>
      <c r="AW269" s="152">
        <f t="shared" si="3"/>
        <v>115576.6401</v>
      </c>
      <c r="AX269" s="152">
        <f t="shared" si="4"/>
        <v>9763.0315</v>
      </c>
      <c r="AY269" s="152">
        <f t="shared" si="5"/>
        <v>99277.4085</v>
      </c>
      <c r="AZ269" s="152">
        <f t="shared" si="6"/>
        <v>98891.3056</v>
      </c>
      <c r="BA269" s="152" t="str">
        <f t="shared" si="7"/>
        <v>Column1.y</v>
      </c>
      <c r="BB269" s="152" t="str">
        <f t="shared" si="8"/>
        <v>Column1.y</v>
      </c>
      <c r="BC269" s="152" t="str">
        <f t="shared" si="9"/>
        <v>Column1.y</v>
      </c>
    </row>
    <row r="270">
      <c r="A270" s="156">
        <v>1.46841666E9</v>
      </c>
      <c r="B270" s="156">
        <v>104497.2334</v>
      </c>
      <c r="D270" s="153">
        <f>IFERROR(__xludf.DUMMYFUNCTION("TO_DATE(INT((E270/(60*60*24))+""1/1/1970""))"),42690.0)</f>
        <v>42690</v>
      </c>
      <c r="E270" s="156">
        <v>1.4792724E9</v>
      </c>
      <c r="F270" s="156">
        <v>99048.3555</v>
      </c>
      <c r="H270" s="153">
        <f>IFERROR(__xludf.DUMMYFUNCTION("TO_DATE(INT((I270/(60*60*24))+""1/1/1970""))"),42690.0)</f>
        <v>42690</v>
      </c>
      <c r="I270" s="156">
        <v>1.4792724E9</v>
      </c>
      <c r="J270" s="156">
        <v>87794.742</v>
      </c>
      <c r="L270" s="154">
        <v>42752.0</v>
      </c>
      <c r="M270" s="155">
        <v>119902.1</v>
      </c>
      <c r="O270" s="153">
        <f>IFERROR(__xludf.DUMMYFUNCTION("TO_DATE(INT((P270/(60*60*24))+""1/1/1970""))"),42643.0)</f>
        <v>42643</v>
      </c>
      <c r="P270" s="13">
        <v>1.475244E9</v>
      </c>
      <c r="Q270" s="13">
        <v>26798.5467</v>
      </c>
      <c r="S270" s="153">
        <f>IFERROR(__xludf.DUMMYFUNCTION("TO_DATE(INT((T270/(60*60*24))+""1/1/1970""))"),42690.0)</f>
        <v>42690</v>
      </c>
      <c r="T270" s="156">
        <v>1.4792724E9</v>
      </c>
      <c r="U270" s="156">
        <v>117404.8074</v>
      </c>
      <c r="W270" s="153">
        <f>IFERROR(__xludf.DUMMYFUNCTION("TO_DATE(INT((X270/(60*60*24))+""1/1/1970""))"),42682.0)</f>
        <v>42682</v>
      </c>
      <c r="X270" s="152">
        <v>1.4786172E9</v>
      </c>
      <c r="Y270" s="152">
        <v>9765.9563</v>
      </c>
      <c r="AA270" s="153">
        <f>IFERROR(__xludf.DUMMYFUNCTION("TO_DATE(INT((AB270/(60*60*24))+""1/1/1970""))"),42682.0)</f>
        <v>42682</v>
      </c>
      <c r="AB270" s="156">
        <v>1.478592E9</v>
      </c>
      <c r="AC270" s="156">
        <v>99003.3381</v>
      </c>
      <c r="AE270" s="153">
        <f>IFERROR(__xludf.DUMMYFUNCTION("TO_DATE(INT((AF270/(60*60*24))+""1/1/1970""))"),42638.0)</f>
        <v>42638</v>
      </c>
      <c r="AF270" s="156">
        <v>1.4748408E9</v>
      </c>
      <c r="AG270" s="156">
        <v>103377.9791</v>
      </c>
      <c r="AH270" s="153">
        <f>IFERROR(__xludf.DUMMYFUNCTION("TO_DATE(INT((AI270/(60*60*24))+""1/1/1970""))"),43783.0)</f>
        <v>43783</v>
      </c>
      <c r="AI270" s="156">
        <v>1.5737076E9</v>
      </c>
      <c r="AJ270" s="156">
        <v>112952.3532</v>
      </c>
      <c r="AK270" s="153">
        <f>IFERROR(__xludf.DUMMYFUNCTION("TO_DATE(INT((AL270/(60*60*24))+""1/1/1970""))"),43783.0)</f>
        <v>43783</v>
      </c>
      <c r="AL270" s="152">
        <v>1.5737076E9</v>
      </c>
      <c r="AM270" s="152">
        <v>102382.055</v>
      </c>
      <c r="AN270" s="153">
        <f>IFERROR(__xludf.DUMMYFUNCTION("TO_DATE(INT((AO270/(60*60*24))+""1/1/1970""))"),43733.0)</f>
        <v>43733</v>
      </c>
      <c r="AO270" s="152">
        <v>1.56937278E9</v>
      </c>
      <c r="AP270" s="152">
        <v>107271.671</v>
      </c>
      <c r="AQ270" s="153">
        <f>IFERROR(__xludf.DUMMYFUNCTION("TO_DATE(INT((AR270/(60*60*24))+""1/1/1970""))"),42690.0)</f>
        <v>42690</v>
      </c>
      <c r="AR270" s="156">
        <v>1.4792724E9</v>
      </c>
      <c r="AS270" s="156">
        <v>99048.3555</v>
      </c>
      <c r="AT270" s="156">
        <v>87794.742</v>
      </c>
      <c r="AU270" s="152">
        <f t="shared" si="1"/>
        <v>113895.17</v>
      </c>
      <c r="AV270" s="152">
        <f t="shared" si="2"/>
        <v>26891.7568</v>
      </c>
      <c r="AW270" s="152">
        <f t="shared" si="3"/>
        <v>117404.8074</v>
      </c>
      <c r="AX270" s="152">
        <f t="shared" si="4"/>
        <v>9775.3756</v>
      </c>
      <c r="AY270" s="152">
        <f t="shared" si="5"/>
        <v>98971.8658</v>
      </c>
      <c r="AZ270" s="152">
        <f t="shared" si="6"/>
        <v>98697.0048</v>
      </c>
      <c r="BA270" s="152" t="str">
        <f t="shared" si="7"/>
        <v>Column1.y</v>
      </c>
      <c r="BB270" s="152" t="str">
        <f t="shared" si="8"/>
        <v>Column1.y</v>
      </c>
      <c r="BC270" s="152" t="str">
        <f t="shared" si="9"/>
        <v>Column1.y</v>
      </c>
    </row>
    <row r="271">
      <c r="A271" s="152">
        <v>1.46844E9</v>
      </c>
      <c r="B271" s="152">
        <v>104284.4299</v>
      </c>
      <c r="D271" s="153">
        <f>IFERROR(__xludf.DUMMYFUNCTION("TO_DATE(INT((E271/(60*60*24))+""1/1/1970""))"),42691.0)</f>
        <v>42691</v>
      </c>
      <c r="E271" s="152">
        <v>1.4793588E9</v>
      </c>
      <c r="F271" s="152">
        <v>99048.3555</v>
      </c>
      <c r="H271" s="153">
        <f>IFERROR(__xludf.DUMMYFUNCTION("TO_DATE(INT((I271/(60*60*24))+""1/1/1970""))"),42691.0)</f>
        <v>42691</v>
      </c>
      <c r="I271" s="152">
        <v>1.4793588E9</v>
      </c>
      <c r="J271" s="152">
        <v>88414.6762</v>
      </c>
      <c r="L271" s="154">
        <v>42753.0</v>
      </c>
      <c r="M271" s="155">
        <v>120454.06</v>
      </c>
      <c r="O271" s="153">
        <f>IFERROR(__xludf.DUMMYFUNCTION("TO_DATE(INT((P271/(60*60*24))+""1/1/1970""))"),42644.0)</f>
        <v>42644</v>
      </c>
      <c r="P271" s="13">
        <v>1.47528E9</v>
      </c>
      <c r="Q271" s="13">
        <v>26787.9838</v>
      </c>
      <c r="S271" s="153">
        <f>IFERROR(__xludf.DUMMYFUNCTION("TO_DATE(INT((T271/(60*60*24))+""1/1/1970""))"),42691.0)</f>
        <v>42691</v>
      </c>
      <c r="T271" s="152">
        <v>1.4793588E9</v>
      </c>
      <c r="U271" s="152">
        <v>117027.1415</v>
      </c>
      <c r="W271" s="153">
        <f>IFERROR(__xludf.DUMMYFUNCTION("TO_DATE(INT((X271/(60*60*24))+""1/1/1970""))"),42683.0)</f>
        <v>42683</v>
      </c>
      <c r="X271" s="152">
        <v>1.4787036E9</v>
      </c>
      <c r="Y271" s="152">
        <v>9766.2672</v>
      </c>
      <c r="AA271" s="153">
        <f>IFERROR(__xludf.DUMMYFUNCTION("TO_DATE(INT((AB271/(60*60*24))+""1/1/1970""))"),42683.0)</f>
        <v>42683</v>
      </c>
      <c r="AB271" s="152">
        <v>1.4786712E9</v>
      </c>
      <c r="AC271" s="152">
        <v>97487.9533</v>
      </c>
      <c r="AE271" s="153">
        <f>IFERROR(__xludf.DUMMYFUNCTION("TO_DATE(INT((AF271/(60*60*24))+""1/1/1970""))"),42639.0)</f>
        <v>42639</v>
      </c>
      <c r="AF271" s="156">
        <v>1.4748804E9</v>
      </c>
      <c r="AG271" s="156">
        <v>103411.6705</v>
      </c>
      <c r="AH271" s="153">
        <f>IFERROR(__xludf.DUMMYFUNCTION("TO_DATE(INT((AI271/(60*60*24))+""1/1/1970""))"),43784.0)</f>
        <v>43784</v>
      </c>
      <c r="AI271" s="156">
        <v>1.573794E9</v>
      </c>
      <c r="AJ271" s="156">
        <v>113216.3534</v>
      </c>
      <c r="AK271" s="153">
        <f>IFERROR(__xludf.DUMMYFUNCTION("TO_DATE(INT((AL271/(60*60*24))+""1/1/1970""))"),43784.0)</f>
        <v>43784</v>
      </c>
      <c r="AL271" s="152">
        <v>1.573794E9</v>
      </c>
      <c r="AM271" s="152">
        <v>101736.375</v>
      </c>
      <c r="AN271" s="153">
        <f>IFERROR(__xludf.DUMMYFUNCTION("TO_DATE(INT((AO271/(60*60*24))+""1/1/1970""))"),43734.0)</f>
        <v>43734</v>
      </c>
      <c r="AO271" s="156">
        <v>1.569467923E9</v>
      </c>
      <c r="AP271" s="156">
        <v>108801.1295</v>
      </c>
      <c r="AQ271" s="153">
        <f>IFERROR(__xludf.DUMMYFUNCTION("TO_DATE(INT((AR271/(60*60*24))+""1/1/1970""))"),42691.0)</f>
        <v>42691</v>
      </c>
      <c r="AR271" s="152">
        <v>1.4793588E9</v>
      </c>
      <c r="AS271" s="152">
        <v>99048.3555</v>
      </c>
      <c r="AT271" s="152">
        <v>88414.6762</v>
      </c>
      <c r="AU271" s="152">
        <f t="shared" si="1"/>
        <v>114564.47</v>
      </c>
      <c r="AV271" s="152">
        <f t="shared" si="2"/>
        <v>27035.2839</v>
      </c>
      <c r="AW271" s="152">
        <f t="shared" si="3"/>
        <v>117027.1415</v>
      </c>
      <c r="AX271" s="152">
        <f t="shared" si="4"/>
        <v>9780.414</v>
      </c>
      <c r="AY271" s="152">
        <f t="shared" si="5"/>
        <v>99493.9762</v>
      </c>
      <c r="AZ271" s="152">
        <f t="shared" si="6"/>
        <v>98531.6424</v>
      </c>
      <c r="BA271" s="152" t="str">
        <f t="shared" si="7"/>
        <v>Column1.y</v>
      </c>
      <c r="BB271" s="152" t="str">
        <f t="shared" si="8"/>
        <v>Column1.y</v>
      </c>
      <c r="BC271" s="152" t="str">
        <f t="shared" si="9"/>
        <v>Column1.y</v>
      </c>
    </row>
    <row r="272">
      <c r="A272" s="156">
        <v>1.46850306E9</v>
      </c>
      <c r="B272" s="156">
        <v>105019.5692</v>
      </c>
      <c r="D272" s="153">
        <f>IFERROR(__xludf.DUMMYFUNCTION("TO_DATE(INT((E272/(60*60*24))+""1/1/1970""))"),42692.0)</f>
        <v>42692</v>
      </c>
      <c r="E272" s="156">
        <v>1.4794452E9</v>
      </c>
      <c r="F272" s="156">
        <v>99048.3555</v>
      </c>
      <c r="H272" s="153">
        <f>IFERROR(__xludf.DUMMYFUNCTION("TO_DATE(INT((I272/(60*60*24))+""1/1/1970""))"),42692.0)</f>
        <v>42692</v>
      </c>
      <c r="I272" s="156">
        <v>1.4794452E9</v>
      </c>
      <c r="J272" s="156">
        <v>88543.8354</v>
      </c>
      <c r="L272" s="154">
        <v>42754.0</v>
      </c>
      <c r="M272" s="155">
        <v>119946.8</v>
      </c>
      <c r="O272" s="153">
        <f>IFERROR(__xludf.DUMMYFUNCTION("TO_DATE(INT((P272/(60*60*24))+""1/1/1970""))"),42645.0)</f>
        <v>42645</v>
      </c>
      <c r="P272" s="13">
        <v>1.4753664E9</v>
      </c>
      <c r="Q272" s="13">
        <v>26787.9838</v>
      </c>
      <c r="S272" s="153">
        <f>IFERROR(__xludf.DUMMYFUNCTION("TO_DATE(INT((T272/(60*60*24))+""1/1/1970""))"),42692.0)</f>
        <v>42692</v>
      </c>
      <c r="T272" s="156">
        <v>1.4794452E9</v>
      </c>
      <c r="U272" s="156">
        <v>118130.0725</v>
      </c>
      <c r="W272" s="153">
        <f>IFERROR(__xludf.DUMMYFUNCTION("TO_DATE(INT((X272/(60*60*24))+""1/1/1970""))"),42684.0)</f>
        <v>42684</v>
      </c>
      <c r="X272" s="152">
        <v>1.47879E9</v>
      </c>
      <c r="Y272" s="152">
        <v>9761.9632</v>
      </c>
      <c r="AA272" s="153">
        <f>IFERROR(__xludf.DUMMYFUNCTION("TO_DATE(INT((AB272/(60*60*24))+""1/1/1970""))"),42684.0)</f>
        <v>42684</v>
      </c>
      <c r="AB272" s="156">
        <v>1.4787504E9</v>
      </c>
      <c r="AC272" s="156">
        <v>99399.4626</v>
      </c>
      <c r="AE272" s="153">
        <f>IFERROR(__xludf.DUMMYFUNCTION("TO_DATE(INT((AF272/(60*60*24))+""1/1/1970""))"),42640.0)</f>
        <v>42640</v>
      </c>
      <c r="AF272" s="152">
        <v>1.4749596E9</v>
      </c>
      <c r="AG272" s="152">
        <v>103526.0462</v>
      </c>
      <c r="AH272" s="153">
        <f>IFERROR(__xludf.DUMMYFUNCTION("TO_DATE(INT((AI272/(60*60*24))+""1/1/1970""))"),43785.0)</f>
        <v>43785</v>
      </c>
      <c r="AI272" s="156">
        <v>1.5738804E9</v>
      </c>
      <c r="AJ272" s="156">
        <v>113590.3498</v>
      </c>
      <c r="AK272" s="153">
        <f>IFERROR(__xludf.DUMMYFUNCTION("TO_DATE(INT((AL272/(60*60*24))+""1/1/1970""))"),43785.0)</f>
        <v>43785</v>
      </c>
      <c r="AL272" s="152">
        <v>1.5738804E9</v>
      </c>
      <c r="AM272" s="152">
        <v>101713.41</v>
      </c>
      <c r="AN272" s="153">
        <f>IFERROR(__xludf.DUMMYFUNCTION("TO_DATE(INT((AO272/(60*60*24))+""1/1/1970""))"),43735.0)</f>
        <v>43735</v>
      </c>
      <c r="AO272" s="156">
        <v>1.569547145E9</v>
      </c>
      <c r="AP272" s="156">
        <v>107308.7256</v>
      </c>
      <c r="AQ272" s="153">
        <f>IFERROR(__xludf.DUMMYFUNCTION("TO_DATE(INT((AR272/(60*60*24))+""1/1/1970""))"),42692.0)</f>
        <v>42692</v>
      </c>
      <c r="AR272" s="156">
        <v>1.4794452E9</v>
      </c>
      <c r="AS272" s="156">
        <v>99048.3555</v>
      </c>
      <c r="AT272" s="156">
        <v>88543.8354</v>
      </c>
      <c r="AU272" s="152">
        <f t="shared" si="1"/>
        <v>115388.97</v>
      </c>
      <c r="AV272" s="152">
        <f t="shared" si="2"/>
        <v>27044.1482</v>
      </c>
      <c r="AW272" s="152">
        <f t="shared" si="3"/>
        <v>118130.0725</v>
      </c>
      <c r="AX272" s="152">
        <f t="shared" si="4"/>
        <v>9794.0885</v>
      </c>
      <c r="AY272" s="152">
        <f t="shared" si="5"/>
        <v>99370.8272</v>
      </c>
      <c r="AZ272" s="152">
        <f t="shared" si="6"/>
        <v>97758.1138</v>
      </c>
      <c r="BA272" s="152" t="str">
        <f t="shared" si="7"/>
        <v>Column1.y</v>
      </c>
      <c r="BB272" s="152" t="str">
        <f t="shared" si="8"/>
        <v>Column1.y</v>
      </c>
      <c r="BC272" s="152" t="str">
        <f t="shared" si="9"/>
        <v>Column1.y</v>
      </c>
    </row>
    <row r="273">
      <c r="A273" s="152">
        <v>1.4685264E9</v>
      </c>
      <c r="B273" s="152">
        <v>104855.1302</v>
      </c>
      <c r="D273" s="153">
        <f>IFERROR(__xludf.DUMMYFUNCTION("TO_DATE(INT((E273/(60*60*24))+""1/1/1970""))"),42693.0)</f>
        <v>42693</v>
      </c>
      <c r="E273" s="152">
        <v>1.4795316E9</v>
      </c>
      <c r="F273" s="152">
        <v>99048.3555</v>
      </c>
      <c r="H273" s="153">
        <f>IFERROR(__xludf.DUMMYFUNCTION("TO_DATE(INT((I273/(60*60*24))+""1/1/1970""))"),42693.0)</f>
        <v>42693</v>
      </c>
      <c r="I273" s="152">
        <v>1.4795316E9</v>
      </c>
      <c r="J273" s="152">
        <v>88680.3181</v>
      </c>
      <c r="L273" s="154">
        <v>42755.0</v>
      </c>
      <c r="M273" s="155">
        <v>119695.58</v>
      </c>
      <c r="O273" s="153">
        <f>IFERROR(__xludf.DUMMYFUNCTION("TO_DATE(INT((P273/(60*60*24))+""1/1/1970""))"),42646.0)</f>
        <v>42646</v>
      </c>
      <c r="P273" s="13">
        <v>1.4754528E9</v>
      </c>
      <c r="Q273" s="13">
        <v>26766.0189</v>
      </c>
      <c r="S273" s="153">
        <f>IFERROR(__xludf.DUMMYFUNCTION("TO_DATE(INT((T273/(60*60*24))+""1/1/1970""))"),42693.0)</f>
        <v>42693</v>
      </c>
      <c r="T273" s="152">
        <v>1.4795316E9</v>
      </c>
      <c r="U273" s="152">
        <v>117677.8934</v>
      </c>
      <c r="W273" s="153">
        <f>IFERROR(__xludf.DUMMYFUNCTION("TO_DATE(INT((X273/(60*60*24))+""1/1/1970""))"),42685.0)</f>
        <v>42685</v>
      </c>
      <c r="X273" s="152">
        <v>1.4788764E9</v>
      </c>
      <c r="Y273" s="152">
        <v>9757.207</v>
      </c>
      <c r="AA273" s="153">
        <f>IFERROR(__xludf.DUMMYFUNCTION("TO_DATE(INT((AB273/(60*60*24))+""1/1/1970""))"),42685.0)</f>
        <v>42685</v>
      </c>
      <c r="AB273" s="152">
        <v>1.4788296E9</v>
      </c>
      <c r="AC273" s="152">
        <v>99555.2244</v>
      </c>
      <c r="AE273" s="153">
        <f>IFERROR(__xludf.DUMMYFUNCTION("TO_DATE(INT((AF273/(60*60*24))+""1/1/1970""))"),42641.0)</f>
        <v>42641</v>
      </c>
      <c r="AF273" s="156">
        <v>1.4750388E9</v>
      </c>
      <c r="AG273" s="156">
        <v>103221.9631</v>
      </c>
      <c r="AH273" s="153">
        <f>IFERROR(__xludf.DUMMYFUNCTION("TO_DATE(INT((AI273/(60*60*24))+""1/1/1970""))"),43787.0)</f>
        <v>43787</v>
      </c>
      <c r="AI273" s="152">
        <v>1.5740892E9</v>
      </c>
      <c r="AJ273" s="152">
        <v>113728.287</v>
      </c>
      <c r="AK273" s="153">
        <f>IFERROR(__xludf.DUMMYFUNCTION("TO_DATE(INT((AL273/(60*60*24))+""1/1/1970""))"),43787.0)</f>
        <v>43787</v>
      </c>
      <c r="AL273" s="156">
        <v>1.5740892E9</v>
      </c>
      <c r="AM273" s="156">
        <v>101713.41</v>
      </c>
      <c r="AN273" s="153">
        <f>IFERROR(__xludf.DUMMYFUNCTION("TO_DATE(INT((AO273/(60*60*24))+""1/1/1970""))"),43736.0)</f>
        <v>43736</v>
      </c>
      <c r="AO273" s="156">
        <v>1.5696432E9</v>
      </c>
      <c r="AP273" s="156">
        <v>107441.2926</v>
      </c>
      <c r="AQ273" s="153">
        <f>IFERROR(__xludf.DUMMYFUNCTION("TO_DATE(INT((AR273/(60*60*24))+""1/1/1970""))"),42693.0)</f>
        <v>42693</v>
      </c>
      <c r="AR273" s="152">
        <v>1.4795316E9</v>
      </c>
      <c r="AS273" s="152">
        <v>99048.3555</v>
      </c>
      <c r="AT273" s="152">
        <v>88680.3181</v>
      </c>
      <c r="AU273" s="152">
        <f t="shared" si="1"/>
        <v>115388.97</v>
      </c>
      <c r="AV273" s="152">
        <f t="shared" si="2"/>
        <v>26933.1594</v>
      </c>
      <c r="AW273" s="152">
        <f t="shared" si="3"/>
        <v>117677.8934</v>
      </c>
      <c r="AX273" s="152">
        <f t="shared" si="4"/>
        <v>9805.01</v>
      </c>
      <c r="AY273" s="152">
        <f t="shared" si="5"/>
        <v>99370.8272</v>
      </c>
      <c r="AZ273" s="152">
        <f t="shared" si="6"/>
        <v>97458.1648</v>
      </c>
      <c r="BA273" s="152" t="str">
        <f t="shared" si="7"/>
        <v>Column1.y</v>
      </c>
      <c r="BB273" s="152" t="str">
        <f t="shared" si="8"/>
        <v>Column1.y</v>
      </c>
      <c r="BC273" s="152" t="str">
        <f t="shared" si="9"/>
        <v>Column1.y</v>
      </c>
    </row>
    <row r="274">
      <c r="A274" s="156">
        <v>1.46858946E9</v>
      </c>
      <c r="B274" s="156">
        <v>105164.6625</v>
      </c>
      <c r="D274" s="153">
        <f>IFERROR(__xludf.DUMMYFUNCTION("TO_DATE(INT((E274/(60*60*24))+""1/1/1970""))"),42695.0)</f>
        <v>42695</v>
      </c>
      <c r="E274" s="156">
        <v>1.4797404E9</v>
      </c>
      <c r="F274" s="156">
        <v>99048.3555</v>
      </c>
      <c r="H274" s="153">
        <f>IFERROR(__xludf.DUMMYFUNCTION("TO_DATE(INT((I274/(60*60*24))+""1/1/1970""))"),42695.0)</f>
        <v>42695</v>
      </c>
      <c r="I274" s="156">
        <v>1.4797404E9</v>
      </c>
      <c r="J274" s="156">
        <v>88680.3181</v>
      </c>
      <c r="L274" s="154">
        <v>42758.0</v>
      </c>
      <c r="M274" s="155">
        <v>119843.26</v>
      </c>
      <c r="O274" s="153">
        <f>IFERROR(__xludf.DUMMYFUNCTION("TO_DATE(INT((P274/(60*60*24))+""1/1/1970""))"),42647.0)</f>
        <v>42647</v>
      </c>
      <c r="P274" s="13">
        <v>1.4755896E9</v>
      </c>
      <c r="Q274" s="13">
        <v>26801.7347</v>
      </c>
      <c r="S274" s="153">
        <f>IFERROR(__xludf.DUMMYFUNCTION("TO_DATE(INT((T274/(60*60*24))+""1/1/1970""))"),42695.0)</f>
        <v>42695</v>
      </c>
      <c r="T274" s="156">
        <v>1.4797404E9</v>
      </c>
      <c r="U274" s="156">
        <v>117677.8934</v>
      </c>
      <c r="W274" s="153">
        <f>IFERROR(__xludf.DUMMYFUNCTION("TO_DATE(INT((X274/(60*60*24))+""1/1/1970""))"),42686.0)</f>
        <v>42686</v>
      </c>
      <c r="X274" s="152">
        <v>1.4789088E9</v>
      </c>
      <c r="Y274" s="152">
        <v>9759.4393</v>
      </c>
      <c r="AA274" s="153">
        <f>IFERROR(__xludf.DUMMYFUNCTION("TO_DATE(INT((AB274/(60*60*24))+""1/1/1970""))"),42687.0)</f>
        <v>42687</v>
      </c>
      <c r="AB274" s="156">
        <v>1.479078E9</v>
      </c>
      <c r="AC274" s="156">
        <v>99468.2527</v>
      </c>
      <c r="AE274" s="153">
        <f>IFERROR(__xludf.DUMMYFUNCTION("TO_DATE(INT((AF274/(60*60*24))+""1/1/1970""))"),42642.0)</f>
        <v>42642</v>
      </c>
      <c r="AF274" s="152">
        <v>1.475118E9</v>
      </c>
      <c r="AG274" s="152">
        <v>103280.7586</v>
      </c>
      <c r="AH274" s="153">
        <f>IFERROR(__xludf.DUMMYFUNCTION("TO_DATE(INT((AI274/(60*60*24))+""1/1/1970""))"),43788.0)</f>
        <v>43788</v>
      </c>
      <c r="AI274" s="156">
        <v>1.5741396E9</v>
      </c>
      <c r="AJ274" s="156">
        <v>114079.4913</v>
      </c>
      <c r="AK274" s="153">
        <f>IFERROR(__xludf.DUMMYFUNCTION("TO_DATE(INT((AL274/(60*60*24))+""1/1/1970""))"),43788.0)</f>
        <v>43788</v>
      </c>
      <c r="AL274" s="152">
        <v>1.5741396E9</v>
      </c>
      <c r="AM274" s="152">
        <v>101833.26</v>
      </c>
      <c r="AN274" s="153">
        <f>IFERROR(__xludf.DUMMYFUNCTION("TO_DATE(INT((AO274/(60*60*24))+""1/1/1970""))"),43737.0)</f>
        <v>43737</v>
      </c>
      <c r="AO274" s="156">
        <v>1.569724283E9</v>
      </c>
      <c r="AP274" s="156">
        <v>107441.2926</v>
      </c>
      <c r="AQ274" s="153">
        <f>IFERROR(__xludf.DUMMYFUNCTION("TO_DATE(INT((AR274/(60*60*24))+""1/1/1970""))"),42695.0)</f>
        <v>42695</v>
      </c>
      <c r="AR274" s="156">
        <v>1.4797404E9</v>
      </c>
      <c r="AS274" s="156">
        <v>99048.3555</v>
      </c>
      <c r="AT274" s="156">
        <v>88680.3181</v>
      </c>
      <c r="AU274" s="152">
        <f t="shared" si="1"/>
        <v>114962.17</v>
      </c>
      <c r="AV274" s="152">
        <f t="shared" si="2"/>
        <v>26970.2446</v>
      </c>
      <c r="AW274" s="152">
        <f t="shared" si="3"/>
        <v>117677.8934</v>
      </c>
      <c r="AX274" s="152">
        <f t="shared" si="4"/>
        <v>9805.4454</v>
      </c>
      <c r="AY274" s="152">
        <f t="shared" si="5"/>
        <v>99126.0592</v>
      </c>
      <c r="AZ274" s="152">
        <f t="shared" si="6"/>
        <v>97396.6132</v>
      </c>
      <c r="BA274" s="152" t="str">
        <f t="shared" si="7"/>
        <v>Column1.y</v>
      </c>
      <c r="BB274" s="152" t="str">
        <f t="shared" si="8"/>
        <v>Column1.y</v>
      </c>
      <c r="BC274" s="152" t="str">
        <f t="shared" si="9"/>
        <v>Column1.y</v>
      </c>
    </row>
    <row r="275">
      <c r="A275" s="152">
        <v>1.4686128E9</v>
      </c>
      <c r="B275" s="152">
        <v>104724.5462</v>
      </c>
      <c r="D275" s="153">
        <f>IFERROR(__xludf.DUMMYFUNCTION("TO_DATE(INT((E275/(60*60*24))+""1/1/1970""))"),42696.0)</f>
        <v>42696</v>
      </c>
      <c r="E275" s="156">
        <v>1.4797908E9</v>
      </c>
      <c r="F275" s="156">
        <v>99048.3555</v>
      </c>
      <c r="H275" s="153">
        <f>IFERROR(__xludf.DUMMYFUNCTION("TO_DATE(INT((I275/(60*60*24))+""1/1/1970""))"),42696.0)</f>
        <v>42696</v>
      </c>
      <c r="I275" s="156">
        <v>1.4797908E9</v>
      </c>
      <c r="J275" s="156">
        <v>89079.9686</v>
      </c>
      <c r="L275" s="154">
        <v>42759.0</v>
      </c>
      <c r="M275" s="155">
        <v>120369.48</v>
      </c>
      <c r="O275" s="153">
        <f>IFERROR(__xludf.DUMMYFUNCTION("TO_DATE(INT((P275/(60*60*24))+""1/1/1970""))"),42648.0)</f>
        <v>42648</v>
      </c>
      <c r="P275" s="13">
        <v>1.475676E9</v>
      </c>
      <c r="Q275" s="13">
        <v>26821.9709</v>
      </c>
      <c r="S275" s="153">
        <f>IFERROR(__xludf.DUMMYFUNCTION("TO_DATE(INT((T275/(60*60*24))+""1/1/1970""))"),42696.0)</f>
        <v>42696</v>
      </c>
      <c r="T275" s="156">
        <v>1.4797908E9</v>
      </c>
      <c r="U275" s="156">
        <v>119386.3343</v>
      </c>
      <c r="W275" s="153">
        <f>IFERROR(__xludf.DUMMYFUNCTION("TO_DATE(INT((X275/(60*60*24))+""1/1/1970""))"),42688.0)</f>
        <v>42688</v>
      </c>
      <c r="X275" s="156">
        <v>1.4790816E9</v>
      </c>
      <c r="Y275" s="156">
        <v>9757.6429</v>
      </c>
      <c r="AA275" s="153">
        <f>IFERROR(__xludf.DUMMYFUNCTION("TO_DATE(INT((AB275/(60*60*24))+""1/1/1970""))"),42688.0)</f>
        <v>42688</v>
      </c>
      <c r="AB275" s="152">
        <v>1.4791176E9</v>
      </c>
      <c r="AC275" s="152">
        <v>99360.3869</v>
      </c>
      <c r="AE275" s="153">
        <f>IFERROR(__xludf.DUMMYFUNCTION("TO_DATE(INT((AF275/(60*60*24))+""1/1/1970""))"),42643.0)</f>
        <v>42643</v>
      </c>
      <c r="AF275" s="156">
        <v>1.4751972E9</v>
      </c>
      <c r="AG275" s="156">
        <v>103238.9587</v>
      </c>
      <c r="AH275" s="153">
        <f>IFERROR(__xludf.DUMMYFUNCTION("TO_DATE(INT((AI275/(60*60*24))+""1/1/1970""))"),43789.0)</f>
        <v>43789</v>
      </c>
      <c r="AI275" s="156">
        <v>1.574226E9</v>
      </c>
      <c r="AJ275" s="156">
        <v>112914.5594</v>
      </c>
      <c r="AK275" s="153">
        <f>IFERROR(__xludf.DUMMYFUNCTION("TO_DATE(INT((AL275/(60*60*24))+""1/1/1970""))"),43789.0)</f>
        <v>43789</v>
      </c>
      <c r="AL275" s="152">
        <v>1.574226E9</v>
      </c>
      <c r="AM275" s="152">
        <v>101759.0</v>
      </c>
      <c r="AN275" s="153">
        <f>IFERROR(__xludf.DUMMYFUNCTION("TO_DATE(INT((AO275/(60*60*24))+""1/1/1970""))"),43738.0)</f>
        <v>43738</v>
      </c>
      <c r="AO275" s="156">
        <v>1.569804179E9</v>
      </c>
      <c r="AP275" s="156">
        <v>107441.2926</v>
      </c>
      <c r="AQ275" s="153">
        <f>IFERROR(__xludf.DUMMYFUNCTION("TO_DATE(INT((AR275/(60*60*24))+""1/1/1970""))"),42696.0)</f>
        <v>42696</v>
      </c>
      <c r="AR275" s="156">
        <v>1.4797908E9</v>
      </c>
      <c r="AS275" s="156">
        <v>99048.3555</v>
      </c>
      <c r="AT275" s="156">
        <v>89079.9686</v>
      </c>
      <c r="AU275" s="152">
        <f t="shared" si="1"/>
        <v>116145.57</v>
      </c>
      <c r="AV275" s="152">
        <f t="shared" si="2"/>
        <v>26929.7181</v>
      </c>
      <c r="AW275" s="152">
        <f t="shared" si="3"/>
        <v>119386.3343</v>
      </c>
      <c r="AX275" s="152">
        <f t="shared" si="4"/>
        <v>9817.9329</v>
      </c>
      <c r="AY275" s="152">
        <f t="shared" si="5"/>
        <v>99240.4135</v>
      </c>
      <c r="AZ275" s="152">
        <f t="shared" si="6"/>
        <v>97901.8872</v>
      </c>
      <c r="BA275" s="152" t="str">
        <f t="shared" si="7"/>
        <v>Column1.y</v>
      </c>
      <c r="BB275" s="152" t="str">
        <f t="shared" si="8"/>
        <v>Column1.y</v>
      </c>
      <c r="BC275" s="152" t="str">
        <f t="shared" si="9"/>
        <v>Column1.y</v>
      </c>
    </row>
    <row r="276">
      <c r="A276" s="156">
        <v>1.46884866E9</v>
      </c>
      <c r="B276" s="156">
        <v>104782.5835</v>
      </c>
      <c r="D276" s="153">
        <f>IFERROR(__xludf.DUMMYFUNCTION("TO_DATE(INT((E276/(60*60*24))+""1/1/1970""))"),42697.0)</f>
        <v>42697</v>
      </c>
      <c r="E276" s="152">
        <v>1.4798772E9</v>
      </c>
      <c r="F276" s="152">
        <v>99086.2742</v>
      </c>
      <c r="H276" s="153">
        <f>IFERROR(__xludf.DUMMYFUNCTION("TO_DATE(INT((I276/(60*60*24))+""1/1/1970""))"),42697.0)</f>
        <v>42697</v>
      </c>
      <c r="I276" s="152">
        <v>1.4798772E9</v>
      </c>
      <c r="J276" s="152">
        <v>87554.1143</v>
      </c>
      <c r="L276" s="154">
        <v>42760.0</v>
      </c>
      <c r="M276" s="155">
        <v>120438.56</v>
      </c>
      <c r="O276" s="153">
        <f>IFERROR(__xludf.DUMMYFUNCTION("TO_DATE(INT((P276/(60*60*24))+""1/1/1970""))"),42649.0)</f>
        <v>42649</v>
      </c>
      <c r="P276" s="13">
        <v>1.4757624E9</v>
      </c>
      <c r="Q276" s="13">
        <v>26710.8892</v>
      </c>
      <c r="S276" s="153">
        <f>IFERROR(__xludf.DUMMYFUNCTION("TO_DATE(INT((T276/(60*60*24))+""1/1/1970""))"),42697.0)</f>
        <v>42697</v>
      </c>
      <c r="T276" s="152">
        <v>1.4798772E9</v>
      </c>
      <c r="U276" s="152">
        <v>119810.1823</v>
      </c>
      <c r="W276" s="153">
        <f>IFERROR(__xludf.DUMMYFUNCTION("TO_DATE(INT((X276/(60*60*24))+""1/1/1970""))"),42689.0)</f>
        <v>42689</v>
      </c>
      <c r="X276" s="152">
        <v>1.479222E9</v>
      </c>
      <c r="Y276" s="152">
        <v>9763.0315</v>
      </c>
      <c r="AA276" s="153">
        <f>IFERROR(__xludf.DUMMYFUNCTION("TO_DATE(INT((AB276/(60*60*24))+""1/1/1970""))"),42689.0)</f>
        <v>42689</v>
      </c>
      <c r="AB276" s="156">
        <v>1.4791968E9</v>
      </c>
      <c r="AC276" s="156">
        <v>99277.4085</v>
      </c>
      <c r="AE276" s="153">
        <f>IFERROR(__xludf.DUMMYFUNCTION("TO_DATE(INT((AF276/(60*60*24))+""1/1/1970""))"),42644.0)</f>
        <v>42644</v>
      </c>
      <c r="AF276" s="152">
        <v>1.47528E9</v>
      </c>
      <c r="AG276" s="152">
        <v>103454.3891</v>
      </c>
      <c r="AH276" s="153">
        <f>IFERROR(__xludf.DUMMYFUNCTION("TO_DATE(INT((AI276/(60*60*24))+""1/1/1970""))"),43790.0)</f>
        <v>43790</v>
      </c>
      <c r="AI276" s="156">
        <v>1.5743124E9</v>
      </c>
      <c r="AJ276" s="156">
        <v>112154.339</v>
      </c>
      <c r="AK276" s="153">
        <f>IFERROR(__xludf.DUMMYFUNCTION("TO_DATE(INT((AL276/(60*60*24))+""1/1/1970""))"),43790.0)</f>
        <v>43790</v>
      </c>
      <c r="AL276" s="152">
        <v>1.5743124E9</v>
      </c>
      <c r="AM276" s="152">
        <v>101766.52</v>
      </c>
      <c r="AN276" s="153">
        <f>IFERROR(__xludf.DUMMYFUNCTION("TO_DATE(INT((AO276/(60*60*24))+""1/1/1970""))"),43739.0)</f>
        <v>43739</v>
      </c>
      <c r="AO276" s="152">
        <v>1.569899356E9</v>
      </c>
      <c r="AP276" s="152">
        <v>107745.5426</v>
      </c>
      <c r="AQ276" s="153">
        <f>IFERROR(__xludf.DUMMYFUNCTION("TO_DATE(INT((AR276/(60*60*24))+""1/1/1970""))"),42697.0)</f>
        <v>42697</v>
      </c>
      <c r="AR276" s="152">
        <v>1.4798772E9</v>
      </c>
      <c r="AS276" s="152">
        <v>99086.2742</v>
      </c>
      <c r="AT276" s="152">
        <v>87554.1143</v>
      </c>
      <c r="AU276" s="152">
        <f t="shared" si="1"/>
        <v>116494.77</v>
      </c>
      <c r="AV276" s="152">
        <f t="shared" si="2"/>
        <v>26979.4942</v>
      </c>
      <c r="AW276" s="152">
        <f t="shared" si="3"/>
        <v>119810.1823</v>
      </c>
      <c r="AX276" s="152">
        <f t="shared" si="4"/>
        <v>9812.2558</v>
      </c>
      <c r="AY276" s="152">
        <f t="shared" si="5"/>
        <v>99437.9123</v>
      </c>
      <c r="AZ276" s="152">
        <f t="shared" si="6"/>
        <v>97859.1686</v>
      </c>
      <c r="BA276" s="152" t="str">
        <f t="shared" si="7"/>
        <v>Column1.y</v>
      </c>
      <c r="BB276" s="152" t="str">
        <f t="shared" si="8"/>
        <v>Column1.y</v>
      </c>
      <c r="BC276" s="152" t="str">
        <f t="shared" si="9"/>
        <v>Column1.y</v>
      </c>
    </row>
    <row r="277">
      <c r="A277" s="152">
        <v>1.468872E9</v>
      </c>
      <c r="B277" s="152">
        <v>105000.2235</v>
      </c>
      <c r="D277" s="153">
        <f>IFERROR(__xludf.DUMMYFUNCTION("TO_DATE(INT((E277/(60*60*24))+""1/1/1970""))"),42698.0)</f>
        <v>42698</v>
      </c>
      <c r="E277" s="156">
        <v>1.4799636E9</v>
      </c>
      <c r="F277" s="156">
        <v>99140.0858</v>
      </c>
      <c r="H277" s="153">
        <f>IFERROR(__xludf.DUMMYFUNCTION("TO_DATE(INT((I277/(60*60*24))+""1/1/1970""))"),42698.0)</f>
        <v>42698</v>
      </c>
      <c r="I277" s="156">
        <v>1.4799636E9</v>
      </c>
      <c r="J277" s="156">
        <v>87702.9868</v>
      </c>
      <c r="L277" s="154">
        <v>42761.0</v>
      </c>
      <c r="M277" s="155">
        <v>120437.35</v>
      </c>
      <c r="O277" s="153">
        <f>IFERROR(__xludf.DUMMYFUNCTION("TO_DATE(INT((P277/(60*60*24))+""1/1/1970""))"),42650.0)</f>
        <v>42650</v>
      </c>
      <c r="P277" s="13">
        <v>1.4758488E9</v>
      </c>
      <c r="Q277" s="13">
        <v>26618.7819</v>
      </c>
      <c r="S277" s="153">
        <f>IFERROR(__xludf.DUMMYFUNCTION("TO_DATE(INT((T277/(60*60*24))+""1/1/1970""))"),42698.0)</f>
        <v>42698</v>
      </c>
      <c r="T277" s="156">
        <v>1.4799636E9</v>
      </c>
      <c r="U277" s="156">
        <v>120008.6616</v>
      </c>
      <c r="W277" s="153">
        <f>IFERROR(__xludf.DUMMYFUNCTION("TO_DATE(INT((X277/(60*60*24))+""1/1/1970""))"),42690.0)</f>
        <v>42690</v>
      </c>
      <c r="X277" s="152">
        <v>1.4793084E9</v>
      </c>
      <c r="Y277" s="152">
        <v>9775.3756</v>
      </c>
      <c r="AA277" s="153">
        <f>IFERROR(__xludf.DUMMYFUNCTION("TO_DATE(INT((AB277/(60*60*24))+""1/1/1970""))"),42690.0)</f>
        <v>42690</v>
      </c>
      <c r="AB277" s="152">
        <v>1.479276E9</v>
      </c>
      <c r="AC277" s="152">
        <v>98971.8658</v>
      </c>
      <c r="AE277" s="153">
        <f>IFERROR(__xludf.DUMMYFUNCTION("TO_DATE(INT((AF277/(60*60*24))+""1/1/1970""))"),42645.0)</f>
        <v>42645</v>
      </c>
      <c r="AF277" s="156">
        <v>1.4754456E9</v>
      </c>
      <c r="AG277" s="156">
        <v>103454.3891</v>
      </c>
      <c r="AH277" s="153">
        <f>IFERROR(__xludf.DUMMYFUNCTION("TO_DATE(INT((AI277/(60*60*24))+""1/1/1970""))"),43791.0)</f>
        <v>43791</v>
      </c>
      <c r="AI277" s="156">
        <v>1.5743988E9</v>
      </c>
      <c r="AJ277" s="156">
        <v>111999.1134</v>
      </c>
      <c r="AK277" s="153">
        <f>IFERROR(__xludf.DUMMYFUNCTION("TO_DATE(INT((AL277/(60*60*24))+""1/1/1970""))"),43791.0)</f>
        <v>43791</v>
      </c>
      <c r="AL277" s="152">
        <v>1.5743988E9</v>
      </c>
      <c r="AM277" s="152">
        <v>101847.575</v>
      </c>
      <c r="AN277" s="153">
        <f>IFERROR(__xludf.DUMMYFUNCTION("TO_DATE(INT((AO277/(60*60*24))+""1/1/1970""))"),43740.0)</f>
        <v>43740</v>
      </c>
      <c r="AO277" s="152">
        <v>1.569978722E9</v>
      </c>
      <c r="AP277" s="152">
        <v>107210.4486</v>
      </c>
      <c r="AQ277" s="153">
        <f>IFERROR(__xludf.DUMMYFUNCTION("TO_DATE(INT((AR277/(60*60*24))+""1/1/1970""))"),42698.0)</f>
        <v>42698</v>
      </c>
      <c r="AR277" s="156">
        <v>1.4799636E9</v>
      </c>
      <c r="AS277" s="156">
        <v>99140.0858</v>
      </c>
      <c r="AT277" s="156">
        <v>87702.9868</v>
      </c>
      <c r="AU277" s="152">
        <f t="shared" si="1"/>
        <v>116029.17</v>
      </c>
      <c r="AV277" s="152">
        <f t="shared" si="2"/>
        <v>26834.6746</v>
      </c>
      <c r="AW277" s="152">
        <f t="shared" si="3"/>
        <v>120008.6616</v>
      </c>
      <c r="AX277" s="152">
        <f t="shared" si="4"/>
        <v>9823.9745</v>
      </c>
      <c r="AY277" s="152">
        <f t="shared" si="5"/>
        <v>98307.9557</v>
      </c>
      <c r="AZ277" s="152">
        <f t="shared" si="6"/>
        <v>97021.3324</v>
      </c>
      <c r="BA277" s="152" t="str">
        <f t="shared" si="7"/>
        <v>Column1.y</v>
      </c>
      <c r="BB277" s="152" t="str">
        <f t="shared" si="8"/>
        <v>Column1.y</v>
      </c>
      <c r="BC277" s="152" t="str">
        <f t="shared" si="9"/>
        <v>Column1.y</v>
      </c>
    </row>
    <row r="278">
      <c r="A278" s="156">
        <v>1.46893506E9</v>
      </c>
      <c r="B278" s="156">
        <v>104768.0742</v>
      </c>
      <c r="D278" s="153">
        <f>IFERROR(__xludf.DUMMYFUNCTION("TO_DATE(INT((E278/(60*60*24))+""1/1/1970""))"),42699.0)</f>
        <v>42699</v>
      </c>
      <c r="E278" s="152">
        <v>1.480086E9</v>
      </c>
      <c r="F278" s="152">
        <v>99140.0858</v>
      </c>
      <c r="H278" s="153">
        <f>IFERROR(__xludf.DUMMYFUNCTION("TO_DATE(INT((I278/(60*60*24))+""1/1/1970""))"),42699.0)</f>
        <v>42699</v>
      </c>
      <c r="I278" s="152">
        <v>1.480086E9</v>
      </c>
      <c r="J278" s="152">
        <v>87702.9868</v>
      </c>
      <c r="L278" s="154">
        <v>42762.0</v>
      </c>
      <c r="M278" s="155">
        <v>120315.89</v>
      </c>
      <c r="O278" s="153">
        <f>IFERROR(__xludf.DUMMYFUNCTION("TO_DATE(INT((P278/(60*60*24))+""1/1/1970""))"),42651.0)</f>
        <v>42651</v>
      </c>
      <c r="P278" s="13">
        <v>1.4758848E9</v>
      </c>
      <c r="Q278" s="13">
        <v>26779.756</v>
      </c>
      <c r="S278" s="153">
        <f>IFERROR(__xludf.DUMMYFUNCTION("TO_DATE(INT((T278/(60*60*24))+""1/1/1970""))"),42699.0)</f>
        <v>42699</v>
      </c>
      <c r="T278" s="152">
        <v>1.480086E9</v>
      </c>
      <c r="U278" s="152">
        <v>120008.6616</v>
      </c>
      <c r="W278" s="153">
        <f>IFERROR(__xludf.DUMMYFUNCTION("TO_DATE(INT((X278/(60*60*24))+""1/1/1970""))"),42691.0)</f>
        <v>42691</v>
      </c>
      <c r="X278" s="152">
        <v>1.4793948E9</v>
      </c>
      <c r="Y278" s="152">
        <v>9780.414</v>
      </c>
      <c r="AA278" s="153">
        <f>IFERROR(__xludf.DUMMYFUNCTION("TO_DATE(INT((AB278/(60*60*24))+""1/1/1970""))"),42691.0)</f>
        <v>42691</v>
      </c>
      <c r="AB278" s="156">
        <v>1.4793552E9</v>
      </c>
      <c r="AC278" s="156">
        <v>99493.9762</v>
      </c>
      <c r="AE278" s="153">
        <f>IFERROR(__xludf.DUMMYFUNCTION("TO_DATE(INT((AF278/(60*60*24))+""1/1/1970""))"),42646.0)</f>
        <v>42646</v>
      </c>
      <c r="AF278" s="156">
        <v>1.4754852E9</v>
      </c>
      <c r="AG278" s="156">
        <v>103368.9519</v>
      </c>
      <c r="AH278" s="153">
        <f>IFERROR(__xludf.DUMMYFUNCTION("TO_DATE(INT((AI278/(60*60*24))+""1/1/1970""))"),43792.0)</f>
        <v>43792</v>
      </c>
      <c r="AI278" s="156">
        <v>1.5744852E9</v>
      </c>
      <c r="AJ278" s="156">
        <v>111107.9984</v>
      </c>
      <c r="AK278" s="153">
        <f>IFERROR(__xludf.DUMMYFUNCTION("TO_DATE(INT((AL278/(60*60*24))+""1/1/1970""))"),43792.0)</f>
        <v>43792</v>
      </c>
      <c r="AL278" s="152">
        <v>1.5744852E9</v>
      </c>
      <c r="AM278" s="152">
        <v>101658.29</v>
      </c>
      <c r="AN278" s="153">
        <f>IFERROR(__xludf.DUMMYFUNCTION("TO_DATE(INT((AO278/(60*60*24))+""1/1/1970""))"),43741.0)</f>
        <v>43741</v>
      </c>
      <c r="AO278" s="156">
        <v>1.570073583E9</v>
      </c>
      <c r="AP278" s="156">
        <v>106492.9418</v>
      </c>
      <c r="AQ278" s="153">
        <f>IFERROR(__xludf.DUMMYFUNCTION("TO_DATE(INT((AR278/(60*60*24))+""1/1/1970""))"),42699.0)</f>
        <v>42699</v>
      </c>
      <c r="AR278" s="152">
        <v>1.480086E9</v>
      </c>
      <c r="AS278" s="152">
        <v>99140.0858</v>
      </c>
      <c r="AT278" s="152">
        <v>87702.9868</v>
      </c>
      <c r="AU278" s="152">
        <f t="shared" si="1"/>
        <v>116029.17</v>
      </c>
      <c r="AV278" s="152">
        <f t="shared" si="2"/>
        <v>26976.318</v>
      </c>
      <c r="AW278" s="152">
        <f t="shared" si="3"/>
        <v>120008.6616</v>
      </c>
      <c r="AX278" s="152">
        <f t="shared" si="4"/>
        <v>9827.7654</v>
      </c>
      <c r="AY278" s="152">
        <f t="shared" si="5"/>
        <v>98329.1819</v>
      </c>
      <c r="AZ278" s="152">
        <f t="shared" si="6"/>
        <v>97186.2355</v>
      </c>
      <c r="BA278" s="152" t="str">
        <f t="shared" si="7"/>
        <v>Column1.y</v>
      </c>
      <c r="BB278" s="152" t="str">
        <f t="shared" si="8"/>
        <v>Column1.y</v>
      </c>
      <c r="BC278" s="152" t="str">
        <f t="shared" si="9"/>
        <v>Column1.y</v>
      </c>
    </row>
    <row r="279">
      <c r="A279" s="152">
        <v>1.4689584E9</v>
      </c>
      <c r="B279" s="152">
        <v>104888.9853</v>
      </c>
      <c r="D279" s="153">
        <f>IFERROR(__xludf.DUMMYFUNCTION("TO_DATE(INT((E279/(60*60*24))+""1/1/1970""))"),42700.0)</f>
        <v>42700</v>
      </c>
      <c r="E279" s="152">
        <v>1.4801364E9</v>
      </c>
      <c r="F279" s="152">
        <v>99507.7984</v>
      </c>
      <c r="H279" s="153">
        <f>IFERROR(__xludf.DUMMYFUNCTION("TO_DATE(INT((I279/(60*60*24))+""1/1/1970""))"),42700.0)</f>
        <v>42700</v>
      </c>
      <c r="I279" s="152">
        <v>1.4801364E9</v>
      </c>
      <c r="J279" s="152">
        <v>87761.6031</v>
      </c>
      <c r="L279" s="154">
        <v>42765.0</v>
      </c>
      <c r="M279" s="155">
        <v>120594.02</v>
      </c>
      <c r="O279" s="153">
        <f>IFERROR(__xludf.DUMMYFUNCTION("TO_DATE(INT((P279/(60*60*24))+""1/1/1970""))"),42652.0)</f>
        <v>42652</v>
      </c>
      <c r="P279" s="13">
        <v>1.4759712E9</v>
      </c>
      <c r="Q279" s="13">
        <v>26779.756</v>
      </c>
      <c r="S279" s="153">
        <f>IFERROR(__xludf.DUMMYFUNCTION("TO_DATE(INT((T279/(60*60*24))+""1/1/1970""))"),42700.0)</f>
        <v>42700</v>
      </c>
      <c r="T279" s="152">
        <v>1.4801364E9</v>
      </c>
      <c r="U279" s="152">
        <v>120904.6529</v>
      </c>
      <c r="W279" s="153">
        <f>IFERROR(__xludf.DUMMYFUNCTION("TO_DATE(INT((X279/(60*60*24))+""1/1/1970""))"),42692.0)</f>
        <v>42692</v>
      </c>
      <c r="X279" s="152">
        <v>1.4794812E9</v>
      </c>
      <c r="Y279" s="152">
        <v>9794.0885</v>
      </c>
      <c r="AA279" s="153">
        <f>IFERROR(__xludf.DUMMYFUNCTION("TO_DATE(INT((AB279/(60*60*24))+""1/1/1970""))"),42692.0)</f>
        <v>42692</v>
      </c>
      <c r="AB279" s="152">
        <v>1.4794344E9</v>
      </c>
      <c r="AC279" s="152">
        <v>99370.8272</v>
      </c>
      <c r="AE279" s="153">
        <f>IFERROR(__xludf.DUMMYFUNCTION("TO_DATE(INT((AF279/(60*60*24))+""1/1/1970""))"),42647.0)</f>
        <v>42647</v>
      </c>
      <c r="AF279" s="152">
        <v>1.4755644E9</v>
      </c>
      <c r="AG279" s="152">
        <v>103151.2247</v>
      </c>
      <c r="AH279" s="153">
        <f>IFERROR(__xludf.DUMMYFUNCTION("TO_DATE(INT((AI279/(60*60*24))+""1/1/1970""))"),43794.0)</f>
        <v>43794</v>
      </c>
      <c r="AI279" s="152">
        <v>1.574658E9</v>
      </c>
      <c r="AJ279" s="152">
        <v>111107.9984</v>
      </c>
      <c r="AK279" s="153">
        <f>IFERROR(__xludf.DUMMYFUNCTION("TO_DATE(INT((AL279/(60*60*24))+""1/1/1970""))"),43794.0)</f>
        <v>43794</v>
      </c>
      <c r="AL279" s="156">
        <v>1.574694E9</v>
      </c>
      <c r="AM279" s="156">
        <v>101658.29</v>
      </c>
      <c r="AN279" s="153">
        <f>IFERROR(__xludf.DUMMYFUNCTION("TO_DATE(INT((AO279/(60*60*24))+""1/1/1970""))"),43742.0)</f>
        <v>43742</v>
      </c>
      <c r="AO279" s="156">
        <v>1.570152606E9</v>
      </c>
      <c r="AP279" s="156">
        <v>106492.9418</v>
      </c>
      <c r="AQ279" s="153">
        <f>IFERROR(__xludf.DUMMYFUNCTION("TO_DATE(INT((AR279/(60*60*24))+""1/1/1970""))"),42700.0)</f>
        <v>42700</v>
      </c>
      <c r="AR279" s="152">
        <v>1.4801364E9</v>
      </c>
      <c r="AS279" s="152">
        <v>99507.7984</v>
      </c>
      <c r="AT279" s="152">
        <v>87761.6031</v>
      </c>
      <c r="AU279" s="152">
        <f t="shared" si="1"/>
        <v>116029.17</v>
      </c>
      <c r="AV279" s="152">
        <f t="shared" si="2"/>
        <v>26928.2042</v>
      </c>
      <c r="AW279" s="152">
        <f t="shared" si="3"/>
        <v>120904.6529</v>
      </c>
      <c r="AX279" s="152">
        <f t="shared" si="4"/>
        <v>9824.2674</v>
      </c>
      <c r="AY279" s="152">
        <f t="shared" si="5"/>
        <v>98329.1819</v>
      </c>
      <c r="AZ279" s="152">
        <f t="shared" si="6"/>
        <v>97494.912</v>
      </c>
      <c r="BA279" s="152" t="str">
        <f t="shared" si="7"/>
        <v>Column1.y</v>
      </c>
      <c r="BB279" s="152" t="str">
        <f t="shared" si="8"/>
        <v>Column1.y</v>
      </c>
      <c r="BC279" s="152" t="str">
        <f t="shared" si="9"/>
        <v>Column1.y</v>
      </c>
    </row>
    <row r="280">
      <c r="A280" s="156">
        <v>1.46902146E9</v>
      </c>
      <c r="B280" s="156">
        <v>105154.9896</v>
      </c>
      <c r="D280" s="153">
        <f>IFERROR(__xludf.DUMMYFUNCTION("TO_DATE(INT((E280/(60*60*24))+""1/1/1970""))"),42702.0)</f>
        <v>42702</v>
      </c>
      <c r="E280" s="156">
        <v>1.4803452E9</v>
      </c>
      <c r="F280" s="156">
        <v>99507.7984</v>
      </c>
      <c r="H280" s="153">
        <f>IFERROR(__xludf.DUMMYFUNCTION("TO_DATE(INT((I280/(60*60*24))+""1/1/1970""))"),42702.0)</f>
        <v>42702</v>
      </c>
      <c r="I280" s="156">
        <v>1.4803452E9</v>
      </c>
      <c r="J280" s="156">
        <v>87761.6031</v>
      </c>
      <c r="L280" s="154">
        <v>42766.0</v>
      </c>
      <c r="M280" s="155">
        <v>120160.98</v>
      </c>
      <c r="O280" s="153">
        <f>IFERROR(__xludf.DUMMYFUNCTION("TO_DATE(INT((P280/(60*60*24))+""1/1/1970""))"),42653.0)</f>
        <v>42653</v>
      </c>
      <c r="P280" s="13">
        <v>1.4760576E9</v>
      </c>
      <c r="Q280" s="13">
        <v>26756.1817</v>
      </c>
      <c r="S280" s="153">
        <f>IFERROR(__xludf.DUMMYFUNCTION("TO_DATE(INT((T280/(60*60*24))+""1/1/1970""))"),42702.0)</f>
        <v>42702</v>
      </c>
      <c r="T280" s="156">
        <v>1.4803452E9</v>
      </c>
      <c r="U280" s="156">
        <v>120904.6529</v>
      </c>
      <c r="W280" s="153">
        <f>IFERROR(__xludf.DUMMYFUNCTION("TO_DATE(INT((X280/(60*60*24))+""1/1/1970""))"),42693.0)</f>
        <v>42693</v>
      </c>
      <c r="X280" s="152">
        <v>1.4795136E9</v>
      </c>
      <c r="Y280" s="152">
        <v>9805.01</v>
      </c>
      <c r="AA280" s="153">
        <f>IFERROR(__xludf.DUMMYFUNCTION("TO_DATE(INT((AB280/(60*60*24))+""1/1/1970""))"),42694.0)</f>
        <v>42694</v>
      </c>
      <c r="AB280" s="156">
        <v>1.4796828E9</v>
      </c>
      <c r="AC280" s="156">
        <v>98882.029</v>
      </c>
      <c r="AE280" s="153">
        <f>IFERROR(__xludf.DUMMYFUNCTION("TO_DATE(INT((AF280/(60*60*24))+""1/1/1970""))"),42648.0)</f>
        <v>42648</v>
      </c>
      <c r="AF280" s="156">
        <v>1.4756436E9</v>
      </c>
      <c r="AG280" s="156">
        <v>103150.7654</v>
      </c>
      <c r="AH280" s="153">
        <f>IFERROR(__xludf.DUMMYFUNCTION("TO_DATE(INT((AI280/(60*60*24))+""1/1/1970""))"),43795.0)</f>
        <v>43795</v>
      </c>
      <c r="AI280" s="152">
        <v>1.5747444E9</v>
      </c>
      <c r="AJ280" s="152">
        <v>111944.5458</v>
      </c>
      <c r="AK280" s="153">
        <f>IFERROR(__xludf.DUMMYFUNCTION("TO_DATE(INT((AL280/(60*60*24))+""1/1/1970""))"),43795.0)</f>
        <v>43795</v>
      </c>
      <c r="AL280" s="152">
        <v>1.5747444E9</v>
      </c>
      <c r="AM280" s="152">
        <v>101707.76</v>
      </c>
      <c r="AN280" s="153">
        <f>IFERROR(__xludf.DUMMYFUNCTION("TO_DATE(INT((AO280/(60*60*24))+""1/1/1970""))"),43743.0)</f>
        <v>43743</v>
      </c>
      <c r="AO280" s="152">
        <v>1.570247708E9</v>
      </c>
      <c r="AP280" s="152">
        <v>106492.9418</v>
      </c>
      <c r="AQ280" s="153">
        <f>IFERROR(__xludf.DUMMYFUNCTION("TO_DATE(INT((AR280/(60*60*24))+""1/1/1970""))"),42702.0)</f>
        <v>42702</v>
      </c>
      <c r="AR280" s="156">
        <v>1.4803452E9</v>
      </c>
      <c r="AS280" s="156">
        <v>99507.7984</v>
      </c>
      <c r="AT280" s="156">
        <v>87761.6031</v>
      </c>
      <c r="AU280" s="152">
        <f t="shared" si="1"/>
        <v>116397.77</v>
      </c>
      <c r="AV280" s="152">
        <f t="shared" si="2"/>
        <v>27011.0726</v>
      </c>
      <c r="AW280" s="152">
        <f t="shared" si="3"/>
        <v>120904.6529</v>
      </c>
      <c r="AX280" s="152">
        <f t="shared" si="4"/>
        <v>9819.5319</v>
      </c>
      <c r="AY280" s="152">
        <f t="shared" si="5"/>
        <v>99304.3817</v>
      </c>
      <c r="AZ280" s="152">
        <f t="shared" si="6"/>
        <v>97636.3887</v>
      </c>
      <c r="BA280" s="152" t="str">
        <f t="shared" si="7"/>
        <v>Column1.y</v>
      </c>
      <c r="BB280" s="152" t="str">
        <f t="shared" si="8"/>
        <v>Column1.y</v>
      </c>
      <c r="BC280" s="152" t="str">
        <f t="shared" si="9"/>
        <v>Column1.y</v>
      </c>
    </row>
    <row r="281">
      <c r="A281" s="152">
        <v>1.4690448E9</v>
      </c>
      <c r="B281" s="152">
        <v>105348.4473</v>
      </c>
      <c r="D281" s="153">
        <f>IFERROR(__xludf.DUMMYFUNCTION("TO_DATE(INT((E281/(60*60*24))+""1/1/1970""))"),42703.0)</f>
        <v>42703</v>
      </c>
      <c r="E281" s="156">
        <v>1.4803956E9</v>
      </c>
      <c r="F281" s="156">
        <v>99357.3765</v>
      </c>
      <c r="H281" s="153">
        <f>IFERROR(__xludf.DUMMYFUNCTION("TO_DATE(INT((I281/(60*60*24))+""1/1/1970""))"),42703.0)</f>
        <v>42703</v>
      </c>
      <c r="I281" s="156">
        <v>1.4803956E9</v>
      </c>
      <c r="J281" s="156">
        <v>87818.3902</v>
      </c>
      <c r="L281" s="154">
        <v>42767.0</v>
      </c>
      <c r="M281" s="155">
        <v>120712.76</v>
      </c>
      <c r="O281" s="153">
        <f>IFERROR(__xludf.DUMMYFUNCTION("TO_DATE(INT((P281/(60*60*24))+""1/1/1970""))"),42654.0)</f>
        <v>42654</v>
      </c>
      <c r="P281" s="13">
        <v>1.4761944E9</v>
      </c>
      <c r="Q281" s="13">
        <v>26750.081</v>
      </c>
      <c r="S281" s="153">
        <f>IFERROR(__xludf.DUMMYFUNCTION("TO_DATE(INT((T281/(60*60*24))+""1/1/1970""))"),42703.0)</f>
        <v>42703</v>
      </c>
      <c r="T281" s="156">
        <v>1.4803956E9</v>
      </c>
      <c r="U281" s="156">
        <v>119819.5864</v>
      </c>
      <c r="W281" s="153">
        <f>IFERROR(__xludf.DUMMYFUNCTION("TO_DATE(INT((X281/(60*60*24))+""1/1/1970""))"),42695.0)</f>
        <v>42695</v>
      </c>
      <c r="X281" s="156">
        <v>1.4796864E9</v>
      </c>
      <c r="Y281" s="156">
        <v>9805.4454</v>
      </c>
      <c r="AA281" s="153">
        <f>IFERROR(__xludf.DUMMYFUNCTION("TO_DATE(INT((AB281/(60*60*24))+""1/1/1970""))"),42695.0)</f>
        <v>42695</v>
      </c>
      <c r="AB281" s="152">
        <v>1.4797224E9</v>
      </c>
      <c r="AC281" s="152">
        <v>99126.0592</v>
      </c>
      <c r="AE281" s="153">
        <f>IFERROR(__xludf.DUMMYFUNCTION("TO_DATE(INT((AF281/(60*60*24))+""1/1/1970""))"),42649.0)</f>
        <v>42649</v>
      </c>
      <c r="AF281" s="152">
        <v>1.4757228E9</v>
      </c>
      <c r="AG281" s="152">
        <v>103119.5303</v>
      </c>
      <c r="AH281" s="153">
        <f>IFERROR(__xludf.DUMMYFUNCTION("TO_DATE(INT((AI281/(60*60*24))+""1/1/1970""))"),43796.0)</f>
        <v>43796</v>
      </c>
      <c r="AI281" s="152">
        <v>1.5748308E9</v>
      </c>
      <c r="AJ281" s="152">
        <v>111974.5249</v>
      </c>
      <c r="AK281" s="153">
        <f>IFERROR(__xludf.DUMMYFUNCTION("TO_DATE(INT((AL281/(60*60*24))+""1/1/1970""))"),43796.0)</f>
        <v>43796</v>
      </c>
      <c r="AL281" s="152">
        <v>1.5748308E9</v>
      </c>
      <c r="AM281" s="152">
        <v>101665.94</v>
      </c>
      <c r="AN281" s="153">
        <f>IFERROR(__xludf.DUMMYFUNCTION("TO_DATE(INT((AO281/(60*60*24))+""1/1/1970""))"),43744.0)</f>
        <v>43744</v>
      </c>
      <c r="AO281" s="152">
        <v>1.570328885E9</v>
      </c>
      <c r="AP281" s="152">
        <v>106492.9418</v>
      </c>
      <c r="AQ281" s="153">
        <f>IFERROR(__xludf.DUMMYFUNCTION("TO_DATE(INT((AR281/(60*60*24))+""1/1/1970""))"),42703.0)</f>
        <v>42703</v>
      </c>
      <c r="AR281" s="156">
        <v>1.4803956E9</v>
      </c>
      <c r="AS281" s="156">
        <v>99357.3765</v>
      </c>
      <c r="AT281" s="156">
        <v>87818.3902</v>
      </c>
      <c r="AU281" s="152">
        <f t="shared" si="1"/>
        <v>116135.87</v>
      </c>
      <c r="AV281" s="152">
        <f t="shared" si="2"/>
        <v>26991.962</v>
      </c>
      <c r="AW281" s="152">
        <f t="shared" si="3"/>
        <v>119819.5864</v>
      </c>
      <c r="AX281" s="152">
        <f t="shared" si="4"/>
        <v>9808.2761</v>
      </c>
      <c r="AY281" s="152">
        <f t="shared" si="5"/>
        <v>99272.0884</v>
      </c>
      <c r="AZ281" s="152">
        <f t="shared" si="6"/>
        <v>97727.7974</v>
      </c>
      <c r="BA281" s="152" t="str">
        <f t="shared" si="7"/>
        <v>Column1.y</v>
      </c>
      <c r="BB281" s="152" t="str">
        <f t="shared" si="8"/>
        <v>Column1.y</v>
      </c>
      <c r="BC281" s="152" t="str">
        <f t="shared" si="9"/>
        <v>Column1.y</v>
      </c>
    </row>
    <row r="282">
      <c r="A282" s="156">
        <v>1.46910786E9</v>
      </c>
      <c r="B282" s="156">
        <v>105271.0643</v>
      </c>
      <c r="D282" s="153">
        <f>IFERROR(__xludf.DUMMYFUNCTION("TO_DATE(INT((E282/(60*60*24))+""1/1/1970""))"),42704.0)</f>
        <v>42704</v>
      </c>
      <c r="E282" s="152">
        <v>1.480482E9</v>
      </c>
      <c r="F282" s="152">
        <v>99357.3765</v>
      </c>
      <c r="H282" s="153">
        <f>IFERROR(__xludf.DUMMYFUNCTION("TO_DATE(INT((I282/(60*60*24))+""1/1/1970""))"),42704.0)</f>
        <v>42704</v>
      </c>
      <c r="I282" s="152">
        <v>1.480482E9</v>
      </c>
      <c r="J282" s="152">
        <v>87872.0899</v>
      </c>
      <c r="L282" s="154">
        <v>42767.0</v>
      </c>
      <c r="M282" s="155">
        <v>120709.47</v>
      </c>
      <c r="O282" s="153">
        <f>IFERROR(__xludf.DUMMYFUNCTION("TO_DATE(INT((P282/(60*60*24))+""1/1/1970""))"),42655.0)</f>
        <v>42655</v>
      </c>
      <c r="P282" s="13">
        <v>1.4762808E9</v>
      </c>
      <c r="Q282" s="13">
        <v>26847.6296</v>
      </c>
      <c r="S282" s="153">
        <f>IFERROR(__xludf.DUMMYFUNCTION("TO_DATE(INT((T282/(60*60*24))+""1/1/1970""))"),42704.0)</f>
        <v>42704</v>
      </c>
      <c r="T282" s="152">
        <v>1.480482E9</v>
      </c>
      <c r="U282" s="152">
        <v>120211.9108</v>
      </c>
      <c r="W282" s="153">
        <f>IFERROR(__xludf.DUMMYFUNCTION("TO_DATE(INT((X282/(60*60*24))+""1/1/1970""))"),42696.0)</f>
        <v>42696</v>
      </c>
      <c r="X282" s="152">
        <v>1.4798268E9</v>
      </c>
      <c r="Y282" s="152">
        <v>9817.9329</v>
      </c>
      <c r="AA282" s="153">
        <f>IFERROR(__xludf.DUMMYFUNCTION("TO_DATE(INT((AB282/(60*60*24))+""1/1/1970""))"),42696.0)</f>
        <v>42696</v>
      </c>
      <c r="AB282" s="156">
        <v>1.4798016E9</v>
      </c>
      <c r="AC282" s="156">
        <v>99240.4135</v>
      </c>
      <c r="AE282" s="153">
        <f>IFERROR(__xludf.DUMMYFUNCTION("TO_DATE(INT((AF282/(60*60*24))+""1/1/1970""))"),42650.0)</f>
        <v>42650</v>
      </c>
      <c r="AF282" s="156">
        <v>1.475802E9</v>
      </c>
      <c r="AG282" s="156">
        <v>102532.0344</v>
      </c>
      <c r="AH282" s="153">
        <f>IFERROR(__xludf.DUMMYFUNCTION("TO_DATE(INT((AI282/(60*60*24))+""1/1/1970""))"),43797.0)</f>
        <v>43797</v>
      </c>
      <c r="AI282" s="152">
        <v>1.5749172E9</v>
      </c>
      <c r="AJ282" s="152">
        <v>112679.905</v>
      </c>
      <c r="AK282" s="153">
        <f>IFERROR(__xludf.DUMMYFUNCTION("TO_DATE(INT((AL282/(60*60*24))+""1/1/1970""))"),43797.0)</f>
        <v>43797</v>
      </c>
      <c r="AL282" s="152">
        <v>1.5749172E9</v>
      </c>
      <c r="AM282" s="152">
        <v>101820.47</v>
      </c>
      <c r="AN282" s="153">
        <f>IFERROR(__xludf.DUMMYFUNCTION("TO_DATE(INT((AO282/(60*60*24))+""1/1/1970""))"),43745.0)</f>
        <v>43745</v>
      </c>
      <c r="AO282" s="152">
        <v>1.570409411E9</v>
      </c>
      <c r="AP282" s="152">
        <v>106492.9418</v>
      </c>
      <c r="AQ282" s="153">
        <f>IFERROR(__xludf.DUMMYFUNCTION("TO_DATE(INT((AR282/(60*60*24))+""1/1/1970""))"),42704.0)</f>
        <v>42704</v>
      </c>
      <c r="AR282" s="152">
        <v>1.480482E9</v>
      </c>
      <c r="AS282" s="152">
        <v>99357.3765</v>
      </c>
      <c r="AT282" s="152">
        <v>87872.0899</v>
      </c>
      <c r="AU282" s="152">
        <f t="shared" si="1"/>
        <v>116533.57</v>
      </c>
      <c r="AV282" s="152">
        <f t="shared" si="2"/>
        <v>26890.9092</v>
      </c>
      <c r="AW282" s="152">
        <f t="shared" si="3"/>
        <v>120211.9108</v>
      </c>
      <c r="AX282" s="152">
        <f t="shared" si="4"/>
        <v>9822.3246</v>
      </c>
      <c r="AY282" s="152">
        <f t="shared" si="5"/>
        <v>99054.4256</v>
      </c>
      <c r="AZ282" s="152">
        <f t="shared" si="6"/>
        <v>97988.7025</v>
      </c>
      <c r="BA282" s="152" t="str">
        <f t="shared" si="7"/>
        <v>Column1.y</v>
      </c>
      <c r="BB282" s="152" t="str">
        <f t="shared" si="8"/>
        <v>Column1.y</v>
      </c>
      <c r="BC282" s="152" t="str">
        <f t="shared" si="9"/>
        <v>Column1.y</v>
      </c>
    </row>
    <row r="283">
      <c r="A283" s="152">
        <v>1.4691312E9</v>
      </c>
      <c r="B283" s="152">
        <v>104908.331</v>
      </c>
      <c r="D283" s="153">
        <f>IFERROR(__xludf.DUMMYFUNCTION("TO_DATE(INT((E283/(60*60*24))+""1/1/1970""))"),42705.0)</f>
        <v>42705</v>
      </c>
      <c r="E283" s="156">
        <v>1.4805684E9</v>
      </c>
      <c r="F283" s="156">
        <v>99357.3765</v>
      </c>
      <c r="H283" s="153">
        <f>IFERROR(__xludf.DUMMYFUNCTION("TO_DATE(INT((I283/(60*60*24))+""1/1/1970""))"),42705.0)</f>
        <v>42705</v>
      </c>
      <c r="I283" s="156">
        <v>1.4805684E9</v>
      </c>
      <c r="J283" s="156">
        <v>87438.6394</v>
      </c>
      <c r="L283" s="154">
        <v>42768.0</v>
      </c>
      <c r="M283" s="155">
        <v>120814.67</v>
      </c>
      <c r="O283" s="153">
        <f>IFERROR(__xludf.DUMMYFUNCTION("TO_DATE(INT((P283/(60*60*24))+""1/1/1970""))"),42656.0)</f>
        <v>42656</v>
      </c>
      <c r="P283" s="13">
        <v>1.4763672E9</v>
      </c>
      <c r="Q283" s="13">
        <v>26728.0563</v>
      </c>
      <c r="S283" s="153">
        <f>IFERROR(__xludf.DUMMYFUNCTION("TO_DATE(INT((T283/(60*60*24))+""1/1/1970""))"),42705.0)</f>
        <v>42705</v>
      </c>
      <c r="T283" s="156">
        <v>1.4805684E9</v>
      </c>
      <c r="U283" s="156">
        <v>119633.7632</v>
      </c>
      <c r="W283" s="153">
        <f>IFERROR(__xludf.DUMMYFUNCTION("TO_DATE(INT((X283/(60*60*24))+""1/1/1970""))"),42697.0)</f>
        <v>42697</v>
      </c>
      <c r="X283" s="152">
        <v>1.4799132E9</v>
      </c>
      <c r="Y283" s="152">
        <v>9812.2558</v>
      </c>
      <c r="AA283" s="153">
        <f>IFERROR(__xludf.DUMMYFUNCTION("TO_DATE(INT((AB283/(60*60*24))+""1/1/1970""))"),42697.0)</f>
        <v>42697</v>
      </c>
      <c r="AB283" s="152">
        <v>1.4798808E9</v>
      </c>
      <c r="AC283" s="152">
        <v>99437.9123</v>
      </c>
      <c r="AE283" s="153">
        <f>IFERROR(__xludf.DUMMYFUNCTION("TO_DATE(INT((AF283/(60*60*24))+""1/1/1970""))"),42651.0)</f>
        <v>42651</v>
      </c>
      <c r="AF283" s="152">
        <v>1.4758848E9</v>
      </c>
      <c r="AG283" s="152">
        <v>103077.7303</v>
      </c>
      <c r="AH283" s="153">
        <f>IFERROR(__xludf.DUMMYFUNCTION("TO_DATE(INT((AI283/(60*60*24))+""1/1/1970""))"),43798.0)</f>
        <v>43798</v>
      </c>
      <c r="AI283" s="156">
        <v>1.5750036E9</v>
      </c>
      <c r="AJ283" s="156">
        <v>112679.905</v>
      </c>
      <c r="AK283" s="153">
        <f>IFERROR(__xludf.DUMMYFUNCTION("TO_DATE(INT((AL283/(60*60*24))+""1/1/1970""))"),43798.0)</f>
        <v>43798</v>
      </c>
      <c r="AL283" s="156">
        <v>1.5750396E9</v>
      </c>
      <c r="AM283" s="156">
        <v>101820.47</v>
      </c>
      <c r="AN283" s="153">
        <f>IFERROR(__xludf.DUMMYFUNCTION("TO_DATE(INT((AO283/(60*60*24))+""1/1/1970""))"),43746.0)</f>
        <v>43746</v>
      </c>
      <c r="AO283" s="156">
        <v>1.570504952E9</v>
      </c>
      <c r="AP283" s="156">
        <v>106352.3066</v>
      </c>
      <c r="AQ283" s="153">
        <f>IFERROR(__xludf.DUMMYFUNCTION("TO_DATE(INT((AR283/(60*60*24))+""1/1/1970""))"),42705.0)</f>
        <v>42705</v>
      </c>
      <c r="AR283" s="156">
        <v>1.4805684E9</v>
      </c>
      <c r="AS283" s="156">
        <v>99357.3765</v>
      </c>
      <c r="AT283" s="156">
        <v>87438.6394</v>
      </c>
      <c r="AU283" s="152">
        <f t="shared" si="1"/>
        <v>115136.77</v>
      </c>
      <c r="AV283" s="152">
        <f t="shared" si="2"/>
        <v>26718.8137</v>
      </c>
      <c r="AW283" s="152">
        <f t="shared" si="3"/>
        <v>119633.7632</v>
      </c>
      <c r="AX283" s="152">
        <f t="shared" si="4"/>
        <v>9855.4341</v>
      </c>
      <c r="AY283" s="152">
        <f t="shared" si="5"/>
        <v>97927.301</v>
      </c>
      <c r="AZ283" s="152">
        <f t="shared" si="6"/>
        <v>97464.1362</v>
      </c>
      <c r="BA283" s="152" t="str">
        <f t="shared" si="7"/>
        <v>Column1.y</v>
      </c>
      <c r="BB283" s="152" t="str">
        <f t="shared" si="8"/>
        <v>Column1.y</v>
      </c>
      <c r="BC283" s="152" t="str">
        <f t="shared" si="9"/>
        <v>Column1.y</v>
      </c>
    </row>
    <row r="284">
      <c r="A284" s="156">
        <v>1.46919426E9</v>
      </c>
      <c r="B284" s="156">
        <v>104990.5506</v>
      </c>
      <c r="D284" s="153">
        <f>IFERROR(__xludf.DUMMYFUNCTION("TO_DATE(INT((E284/(60*60*24))+""1/1/1970""))"),42706.0)</f>
        <v>42706</v>
      </c>
      <c r="E284" s="152">
        <v>1.4806548E9</v>
      </c>
      <c r="F284" s="152">
        <v>99357.3765</v>
      </c>
      <c r="H284" s="153">
        <f>IFERROR(__xludf.DUMMYFUNCTION("TO_DATE(INT((I284/(60*60*24))+""1/1/1970""))"),42706.0)</f>
        <v>42706</v>
      </c>
      <c r="I284" s="152">
        <v>1.4806548E9</v>
      </c>
      <c r="J284" s="152">
        <v>87026.619</v>
      </c>
      <c r="L284" s="154">
        <v>42769.0</v>
      </c>
      <c r="M284" s="155">
        <v>120955.17</v>
      </c>
      <c r="O284" s="153">
        <f>IFERROR(__xludf.DUMMYFUNCTION("TO_DATE(INT((P284/(60*60*24))+""1/1/1970""))"),42657.0)</f>
        <v>42657</v>
      </c>
      <c r="P284" s="13">
        <v>1.4764536E9</v>
      </c>
      <c r="Q284" s="13">
        <v>26804.2514</v>
      </c>
      <c r="S284" s="153">
        <f>IFERROR(__xludf.DUMMYFUNCTION("TO_DATE(INT((T284/(60*60*24))+""1/1/1970""))"),42706.0)</f>
        <v>42706</v>
      </c>
      <c r="T284" s="152">
        <v>1.4806548E9</v>
      </c>
      <c r="U284" s="152">
        <v>118754.5817</v>
      </c>
      <c r="W284" s="153">
        <f>IFERROR(__xludf.DUMMYFUNCTION("TO_DATE(INT((X284/(60*60*24))+""1/1/1970""))"),42698.0)</f>
        <v>42698</v>
      </c>
      <c r="X284" s="152">
        <v>1.4799456E9</v>
      </c>
      <c r="Y284" s="152">
        <v>9823.9745</v>
      </c>
      <c r="AA284" s="153">
        <f>IFERROR(__xludf.DUMMYFUNCTION("TO_DATE(INT((AB284/(60*60*24))+""1/1/1970""))"),42698.0)</f>
        <v>42698</v>
      </c>
      <c r="AB284" s="156">
        <v>1.47996E9</v>
      </c>
      <c r="AC284" s="156">
        <v>98307.9557</v>
      </c>
      <c r="AE284" s="153">
        <f>IFERROR(__xludf.DUMMYFUNCTION("TO_DATE(INT((AF284/(60*60*24))+""1/1/1970""))"),42652.0)</f>
        <v>42652</v>
      </c>
      <c r="AF284" s="156">
        <v>1.4760504E9</v>
      </c>
      <c r="AG284" s="156">
        <v>103077.7303</v>
      </c>
      <c r="AH284" s="153">
        <f>IFERROR(__xludf.DUMMYFUNCTION("TO_DATE(INT((AI284/(60*60*24))+""1/1/1970""))"),43799.0)</f>
        <v>43799</v>
      </c>
      <c r="AI284" s="152">
        <v>1.57509E9</v>
      </c>
      <c r="AJ284" s="152">
        <v>112109.9567</v>
      </c>
      <c r="AK284" s="153">
        <f>IFERROR(__xludf.DUMMYFUNCTION("TO_DATE(INT((AL284/(60*60*24))+""1/1/1970""))"),43799.0)</f>
        <v>43799</v>
      </c>
      <c r="AL284" s="156">
        <v>1.57509E9</v>
      </c>
      <c r="AM284" s="156">
        <v>101802.11</v>
      </c>
      <c r="AN284" s="153">
        <f>IFERROR(__xludf.DUMMYFUNCTION("TO_DATE(INT((AO284/(60*60*24))+""1/1/1970""))"),43747.0)</f>
        <v>43747</v>
      </c>
      <c r="AO284" s="156">
        <v>1.570584828E9</v>
      </c>
      <c r="AP284" s="156">
        <v>104861.0699</v>
      </c>
      <c r="AQ284" s="153">
        <f>IFERROR(__xludf.DUMMYFUNCTION("TO_DATE(INT((AR284/(60*60*24))+""1/1/1970""))"),42706.0)</f>
        <v>42706</v>
      </c>
      <c r="AR284" s="152">
        <v>1.4806548E9</v>
      </c>
      <c r="AS284" s="152">
        <v>99357.3765</v>
      </c>
      <c r="AT284" s="152">
        <v>87026.619</v>
      </c>
      <c r="AU284" s="152">
        <f t="shared" si="1"/>
        <v>113304.73</v>
      </c>
      <c r="AV284" s="152">
        <f t="shared" si="2"/>
        <v>27019.1834</v>
      </c>
      <c r="AW284" s="152">
        <f t="shared" si="3"/>
        <v>118754.5817</v>
      </c>
      <c r="AX284" s="152">
        <f t="shared" si="4"/>
        <v>9859.3456</v>
      </c>
      <c r="AY284" s="152">
        <f t="shared" si="5"/>
        <v>98228.5197</v>
      </c>
      <c r="AZ284" s="152">
        <f t="shared" si="6"/>
        <v>98127.8825</v>
      </c>
      <c r="BA284" s="152" t="str">
        <f t="shared" si="7"/>
        <v>Column1.y</v>
      </c>
      <c r="BB284" s="152" t="str">
        <f t="shared" si="8"/>
        <v>Column1.y</v>
      </c>
      <c r="BC284" s="152" t="str">
        <f t="shared" si="9"/>
        <v>Column1.y</v>
      </c>
    </row>
    <row r="285">
      <c r="A285" s="152">
        <v>1.4692176E9</v>
      </c>
      <c r="B285" s="152">
        <v>105406.4846</v>
      </c>
      <c r="D285" s="153">
        <f>IFERROR(__xludf.DUMMYFUNCTION("TO_DATE(INT((E285/(60*60*24))+""1/1/1970""))"),42707.0)</f>
        <v>42707</v>
      </c>
      <c r="E285" s="156">
        <v>1.4807412E9</v>
      </c>
      <c r="F285" s="156">
        <v>99357.3765</v>
      </c>
      <c r="H285" s="153">
        <f>IFERROR(__xludf.DUMMYFUNCTION("TO_DATE(INT((I285/(60*60*24))+""1/1/1970""))"),42707.0)</f>
        <v>42707</v>
      </c>
      <c r="I285" s="156">
        <v>1.4807412E9</v>
      </c>
      <c r="J285" s="156">
        <v>87557.0073</v>
      </c>
      <c r="L285" s="154">
        <v>42772.0</v>
      </c>
      <c r="M285" s="155">
        <v>121599.58</v>
      </c>
      <c r="O285" s="153">
        <f>IFERROR(__xludf.DUMMYFUNCTION("TO_DATE(INT((P285/(60*60*24))+""1/1/1970""))"),42658.0)</f>
        <v>42658</v>
      </c>
      <c r="P285" s="13">
        <v>1.4764896E9</v>
      </c>
      <c r="Q285" s="13">
        <v>26764.7763</v>
      </c>
      <c r="S285" s="153">
        <f>IFERROR(__xludf.DUMMYFUNCTION("TO_DATE(INT((T285/(60*60*24))+""1/1/1970""))"),42707.0)</f>
        <v>42707</v>
      </c>
      <c r="T285" s="156">
        <v>1.4807412E9</v>
      </c>
      <c r="U285" s="156">
        <v>118911.5877</v>
      </c>
      <c r="W285" s="153">
        <f>IFERROR(__xludf.DUMMYFUNCTION("TO_DATE(INT((X285/(60*60*24))+""1/1/1970""))"),42699.0)</f>
        <v>42699</v>
      </c>
      <c r="X285" s="156">
        <v>1.480032E9</v>
      </c>
      <c r="Y285" s="156">
        <v>9827.7654</v>
      </c>
      <c r="AA285" s="153">
        <f>IFERROR(__xludf.DUMMYFUNCTION("TO_DATE(INT((AB285/(60*60*24))+""1/1/1970""))"),42699.0)</f>
        <v>42699</v>
      </c>
      <c r="AB285" s="152">
        <v>1.4800392E9</v>
      </c>
      <c r="AC285" s="152">
        <v>98329.1819</v>
      </c>
      <c r="AE285" s="153">
        <f>IFERROR(__xludf.DUMMYFUNCTION("TO_DATE(INT((AF285/(60*60*24))+""1/1/1970""))"),42653.0)</f>
        <v>42653</v>
      </c>
      <c r="AF285" s="156">
        <v>1.47609E9</v>
      </c>
      <c r="AG285" s="156">
        <v>103018.0161</v>
      </c>
      <c r="AH285" s="153">
        <f>IFERROR(__xludf.DUMMYFUNCTION("TO_DATE(INT((AI285/(60*60*24))+""1/1/1970""))"),43801.0)</f>
        <v>43801</v>
      </c>
      <c r="AI285" s="156">
        <v>1.5752628E9</v>
      </c>
      <c r="AJ285" s="156">
        <v>112109.9567</v>
      </c>
      <c r="AK285" s="153">
        <f>IFERROR(__xludf.DUMMYFUNCTION("TO_DATE(INT((AL285/(60*60*24))+""1/1/1970""))"),43801.0)</f>
        <v>43801</v>
      </c>
      <c r="AL285" s="152">
        <v>1.5752988E9</v>
      </c>
      <c r="AM285" s="152">
        <v>101802.11</v>
      </c>
      <c r="AN285" s="153">
        <f>IFERROR(__xludf.DUMMYFUNCTION("TO_DATE(INT((AO285/(60*60*24))+""1/1/1970""))"),43748.0)</f>
        <v>43748</v>
      </c>
      <c r="AO285" s="152">
        <v>1.570679943E9</v>
      </c>
      <c r="AP285" s="152">
        <v>104861.0699</v>
      </c>
      <c r="AQ285" s="153">
        <f>IFERROR(__xludf.DUMMYFUNCTION("TO_DATE(INT((AR285/(60*60*24))+""1/1/1970""))"),42707.0)</f>
        <v>42707</v>
      </c>
      <c r="AR285" s="156">
        <v>1.4807412E9</v>
      </c>
      <c r="AS285" s="156">
        <v>99357.3765</v>
      </c>
      <c r="AT285" s="156">
        <v>87557.0073</v>
      </c>
      <c r="AU285" s="152">
        <f t="shared" si="1"/>
        <v>113304.73</v>
      </c>
      <c r="AV285" s="152">
        <f t="shared" si="2"/>
        <v>27137.2871</v>
      </c>
      <c r="AW285" s="152">
        <f t="shared" si="3"/>
        <v>118911.5877</v>
      </c>
      <c r="AX285" s="152">
        <f t="shared" si="4"/>
        <v>9864.5244</v>
      </c>
      <c r="AY285" s="152">
        <f t="shared" si="5"/>
        <v>98228.5197</v>
      </c>
      <c r="AZ285" s="152">
        <f t="shared" si="6"/>
        <v>98162.7923</v>
      </c>
      <c r="BA285" s="152" t="str">
        <f t="shared" si="7"/>
        <v>Column1.y</v>
      </c>
      <c r="BB285" s="152" t="str">
        <f t="shared" si="8"/>
        <v>Column1.y</v>
      </c>
      <c r="BC285" s="152" t="str">
        <f t="shared" si="9"/>
        <v>Column1.y</v>
      </c>
    </row>
    <row r="286">
      <c r="A286" s="156">
        <v>1.46945346E9</v>
      </c>
      <c r="B286" s="156">
        <v>105242.0456</v>
      </c>
      <c r="D286" s="153">
        <f>IFERROR(__xludf.DUMMYFUNCTION("TO_DATE(INT((E286/(60*60*24))+""1/1/1970""))"),42709.0)</f>
        <v>42709</v>
      </c>
      <c r="E286" s="152">
        <v>1.48095E9</v>
      </c>
      <c r="F286" s="152">
        <v>99357.3765</v>
      </c>
      <c r="H286" s="153">
        <f>IFERROR(__xludf.DUMMYFUNCTION("TO_DATE(INT((I286/(60*60*24))+""1/1/1970""))"),42709.0)</f>
        <v>42709</v>
      </c>
      <c r="I286" s="152">
        <v>1.48095E9</v>
      </c>
      <c r="J286" s="152">
        <v>87557.0073</v>
      </c>
      <c r="L286" s="154">
        <v>42773.0</v>
      </c>
      <c r="M286" s="155">
        <v>122150.72</v>
      </c>
      <c r="O286" s="153">
        <f>IFERROR(__xludf.DUMMYFUNCTION("TO_DATE(INT((P286/(60*60*24))+""1/1/1970""))"),42659.0)</f>
        <v>42659</v>
      </c>
      <c r="P286" s="13">
        <v>1.476576E9</v>
      </c>
      <c r="Q286" s="13">
        <v>26764.7763</v>
      </c>
      <c r="S286" s="153">
        <f>IFERROR(__xludf.DUMMYFUNCTION("TO_DATE(INT((T286/(60*60*24))+""1/1/1970""))"),42709.0)</f>
        <v>42709</v>
      </c>
      <c r="T286" s="152">
        <v>1.48095E9</v>
      </c>
      <c r="U286" s="152">
        <v>118911.5877</v>
      </c>
      <c r="W286" s="153">
        <f>IFERROR(__xludf.DUMMYFUNCTION("TO_DATE(INT((X286/(60*60*24))+""1/1/1970""))"),42700.0)</f>
        <v>42700</v>
      </c>
      <c r="X286" s="152">
        <v>1.4801184E9</v>
      </c>
      <c r="Y286" s="152">
        <v>9824.2674</v>
      </c>
      <c r="AA286" s="153">
        <f>IFERROR(__xludf.DUMMYFUNCTION("TO_DATE(INT((AB286/(60*60*24))+""1/1/1970""))"),42701.0)</f>
        <v>42701</v>
      </c>
      <c r="AB286" s="156">
        <v>1.4802876E9</v>
      </c>
      <c r="AC286" s="156">
        <v>98783.566</v>
      </c>
      <c r="AE286" s="153">
        <f>IFERROR(__xludf.DUMMYFUNCTION("TO_DATE(INT((AF286/(60*60*24))+""1/1/1970""))"),42654.0)</f>
        <v>42654</v>
      </c>
      <c r="AF286" s="152">
        <v>1.4761692E9</v>
      </c>
      <c r="AG286" s="152">
        <v>102520.5509</v>
      </c>
      <c r="AH286" s="153">
        <f>IFERROR(__xludf.DUMMYFUNCTION("TO_DATE(INT((AI286/(60*60*24))+""1/1/1970""))"),43802.0)</f>
        <v>43802</v>
      </c>
      <c r="AI286" s="156">
        <v>1.5753492E9</v>
      </c>
      <c r="AJ286" s="156">
        <v>111555.1517</v>
      </c>
      <c r="AK286" s="153">
        <f>IFERROR(__xludf.DUMMYFUNCTION("TO_DATE(INT((AL286/(60*60*24))+""1/1/1970""))"),43802.0)</f>
        <v>43802</v>
      </c>
      <c r="AL286" s="156">
        <v>1.5753492E9</v>
      </c>
      <c r="AM286" s="156">
        <v>101703.17</v>
      </c>
      <c r="AN286" s="153">
        <f>IFERROR(__xludf.DUMMYFUNCTION("TO_DATE(INT((AO286/(60*60*24))+""1/1/1970""))"),43749.0)</f>
        <v>43749</v>
      </c>
      <c r="AO286" s="152">
        <v>1.570759261E9</v>
      </c>
      <c r="AP286" s="152">
        <v>104861.0699</v>
      </c>
      <c r="AQ286" s="153">
        <f>IFERROR(__xludf.DUMMYFUNCTION("TO_DATE(INT((AR286/(60*60*24))+""1/1/1970""))"),42709.0)</f>
        <v>42709</v>
      </c>
      <c r="AR286" s="152">
        <v>1.48095E9</v>
      </c>
      <c r="AS286" s="152">
        <v>99357.3765</v>
      </c>
      <c r="AT286" s="152">
        <v>87557.0073</v>
      </c>
      <c r="AU286" s="152">
        <f t="shared" si="1"/>
        <v>113674.88</v>
      </c>
      <c r="AV286" s="152">
        <f t="shared" si="2"/>
        <v>27209.11</v>
      </c>
      <c r="AW286" s="152">
        <f t="shared" si="3"/>
        <v>118911.5877</v>
      </c>
      <c r="AX286" s="152">
        <f t="shared" si="4"/>
        <v>9854.407</v>
      </c>
      <c r="AY286" s="152">
        <f t="shared" si="5"/>
        <v>98860.9959</v>
      </c>
      <c r="AZ286" s="152">
        <f t="shared" si="6"/>
        <v>97254.2178</v>
      </c>
      <c r="BA286" s="152" t="str">
        <f t="shared" si="7"/>
        <v>Column1.y</v>
      </c>
      <c r="BB286" s="152" t="str">
        <f t="shared" si="8"/>
        <v>Column1.y</v>
      </c>
      <c r="BC286" s="152" t="str">
        <f t="shared" si="9"/>
        <v>Column1.y</v>
      </c>
    </row>
    <row r="287">
      <c r="A287" s="152">
        <v>1.4694768E9</v>
      </c>
      <c r="B287" s="152">
        <v>105111.4616</v>
      </c>
      <c r="D287" s="153">
        <f>IFERROR(__xludf.DUMMYFUNCTION("TO_DATE(INT((E287/(60*60*24))+""1/1/1970""))"),42710.0)</f>
        <v>42710</v>
      </c>
      <c r="E287" s="152">
        <v>1.4810004E9</v>
      </c>
      <c r="F287" s="152">
        <v>99357.3765</v>
      </c>
      <c r="H287" s="153">
        <f>IFERROR(__xludf.DUMMYFUNCTION("TO_DATE(INT((I287/(60*60*24))+""1/1/1970""))"),42710.0)</f>
        <v>42710</v>
      </c>
      <c r="I287" s="152">
        <v>1.4810004E9</v>
      </c>
      <c r="J287" s="152">
        <v>86800.5094</v>
      </c>
      <c r="L287" s="154">
        <v>42774.0</v>
      </c>
      <c r="M287" s="155">
        <v>122527.15</v>
      </c>
      <c r="O287" s="153">
        <f>IFERROR(__xludf.DUMMYFUNCTION("TO_DATE(INT((P287/(60*60*24))+""1/1/1970""))"),42660.0)</f>
        <v>42660</v>
      </c>
      <c r="P287" s="13">
        <v>1.4766624E9</v>
      </c>
      <c r="Q287" s="13">
        <v>26793.3248</v>
      </c>
      <c r="S287" s="153">
        <f>IFERROR(__xludf.DUMMYFUNCTION("TO_DATE(INT((T287/(60*60*24))+""1/1/1970""))"),42710.0)</f>
        <v>42710</v>
      </c>
      <c r="T287" s="152">
        <v>1.4810004E9</v>
      </c>
      <c r="U287" s="152">
        <v>120264.4668</v>
      </c>
      <c r="W287" s="153">
        <f>IFERROR(__xludf.DUMMYFUNCTION("TO_DATE(INT((X287/(60*60*24))+""1/1/1970""))"),42702.0)</f>
        <v>42702</v>
      </c>
      <c r="X287" s="156">
        <v>1.4802912E9</v>
      </c>
      <c r="Y287" s="156">
        <v>9819.5319</v>
      </c>
      <c r="AA287" s="153">
        <f>IFERROR(__xludf.DUMMYFUNCTION("TO_DATE(INT((AB287/(60*60*24))+""1/1/1970""))"),42702.0)</f>
        <v>42702</v>
      </c>
      <c r="AB287" s="152">
        <v>1.4803272E9</v>
      </c>
      <c r="AC287" s="152">
        <v>99304.3817</v>
      </c>
      <c r="AE287" s="153">
        <f>IFERROR(__xludf.DUMMYFUNCTION("TO_DATE(INT((AF287/(60*60*24))+""1/1/1970""))"),42655.0)</f>
        <v>42655</v>
      </c>
      <c r="AF287" s="156">
        <v>1.4762484E9</v>
      </c>
      <c r="AG287" s="156">
        <v>101755.7498</v>
      </c>
      <c r="AH287" s="153">
        <f>IFERROR(__xludf.DUMMYFUNCTION("TO_DATE(INT((AI287/(60*60*24))+""1/1/1970""))"),43803.0)</f>
        <v>43803</v>
      </c>
      <c r="AI287" s="156">
        <v>1.5754356E9</v>
      </c>
      <c r="AJ287" s="156">
        <v>110534.4553</v>
      </c>
      <c r="AK287" s="153">
        <f>IFERROR(__xludf.DUMMYFUNCTION("TO_DATE(INT((AL287/(60*60*24))+""1/1/1970""))"),43803.0)</f>
        <v>43803</v>
      </c>
      <c r="AL287" s="156">
        <v>1.5754356E9</v>
      </c>
      <c r="AM287" s="156">
        <v>101609.62</v>
      </c>
      <c r="AN287" s="153">
        <f>IFERROR(__xludf.DUMMYFUNCTION("TO_DATE(INT((AO287/(60*60*24))+""1/1/1970""))"),43750.0)</f>
        <v>43750</v>
      </c>
      <c r="AO287" s="152">
        <v>1.570838639E9</v>
      </c>
      <c r="AP287" s="152">
        <v>104861.0699</v>
      </c>
      <c r="AQ287" s="153">
        <f>IFERROR(__xludf.DUMMYFUNCTION("TO_DATE(INT((AR287/(60*60*24))+""1/1/1970""))"),42710.0)</f>
        <v>42710</v>
      </c>
      <c r="AR287" s="152">
        <v>1.4810004E9</v>
      </c>
      <c r="AS287" s="152">
        <v>99357.3765</v>
      </c>
      <c r="AT287" s="152">
        <v>86800.5094</v>
      </c>
      <c r="AU287" s="152">
        <f t="shared" si="1"/>
        <v>114299.79</v>
      </c>
      <c r="AV287" s="152">
        <f t="shared" si="2"/>
        <v>27099.7107</v>
      </c>
      <c r="AW287" s="152">
        <f t="shared" si="3"/>
        <v>120264.4668</v>
      </c>
      <c r="AX287" s="152">
        <f t="shared" si="4"/>
        <v>9870.4032</v>
      </c>
      <c r="AY287" s="152">
        <f t="shared" si="5"/>
        <v>99241.7286</v>
      </c>
      <c r="AZ287" s="152">
        <f t="shared" si="6"/>
        <v>98994.1977</v>
      </c>
      <c r="BA287" s="152" t="str">
        <f t="shared" si="7"/>
        <v>Column1.y</v>
      </c>
      <c r="BB287" s="152" t="str">
        <f t="shared" si="8"/>
        <v>Column1.y</v>
      </c>
      <c r="BC287" s="152" t="str">
        <f t="shared" si="9"/>
        <v>Column1.y</v>
      </c>
    </row>
    <row r="288">
      <c r="A288" s="156">
        <v>1.46953986E9</v>
      </c>
      <c r="B288" s="156">
        <v>105087.2794</v>
      </c>
      <c r="D288" s="153">
        <f>IFERROR(__xludf.DUMMYFUNCTION("TO_DATE(INT((E288/(60*60*24))+""1/1/1970""))"),42711.0)</f>
        <v>42711</v>
      </c>
      <c r="E288" s="156">
        <v>1.4810868E9</v>
      </c>
      <c r="F288" s="156">
        <v>99357.3765</v>
      </c>
      <c r="H288" s="153">
        <f>IFERROR(__xludf.DUMMYFUNCTION("TO_DATE(INT((I288/(60*60*24))+""1/1/1970""))"),42711.0)</f>
        <v>42711</v>
      </c>
      <c r="I288" s="156">
        <v>1.4810868E9</v>
      </c>
      <c r="J288" s="156">
        <v>87526.0941</v>
      </c>
      <c r="L288" s="154">
        <v>42775.0</v>
      </c>
      <c r="M288" s="155">
        <v>123295.54</v>
      </c>
      <c r="O288" s="153">
        <f>IFERROR(__xludf.DUMMYFUNCTION("TO_DATE(INT((P288/(60*60*24))+""1/1/1970""))"),42661.0)</f>
        <v>42661</v>
      </c>
      <c r="P288" s="13">
        <v>1.4767992E9</v>
      </c>
      <c r="Q288" s="13">
        <v>26831.638</v>
      </c>
      <c r="S288" s="153">
        <f>IFERROR(__xludf.DUMMYFUNCTION("TO_DATE(INT((T288/(60*60*24))+""1/1/1970""))"),42711.0)</f>
        <v>42711</v>
      </c>
      <c r="T288" s="156">
        <v>1.4810868E9</v>
      </c>
      <c r="U288" s="156">
        <v>121068.4942</v>
      </c>
      <c r="W288" s="153">
        <f>IFERROR(__xludf.DUMMYFUNCTION("TO_DATE(INT((X288/(60*60*24))+""1/1/1970""))"),42703.0)</f>
        <v>42703</v>
      </c>
      <c r="X288" s="152">
        <v>1.4804316E9</v>
      </c>
      <c r="Y288" s="152">
        <v>9808.2761</v>
      </c>
      <c r="AA288" s="153">
        <f>IFERROR(__xludf.DUMMYFUNCTION("TO_DATE(INT((AB288/(60*60*24))+""1/1/1970""))"),42703.0)</f>
        <v>42703</v>
      </c>
      <c r="AB288" s="156">
        <v>1.4804064E9</v>
      </c>
      <c r="AC288" s="156">
        <v>99272.0884</v>
      </c>
      <c r="AE288" s="153">
        <f>IFERROR(__xludf.DUMMYFUNCTION("TO_DATE(INT((AF288/(60*60*24))+""1/1/1970""))"),42656.0)</f>
        <v>42656</v>
      </c>
      <c r="AF288" s="152">
        <v>1.4763276E9</v>
      </c>
      <c r="AG288" s="152">
        <v>101325.3482</v>
      </c>
      <c r="AH288" s="153">
        <f>IFERROR(__xludf.DUMMYFUNCTION("TO_DATE(INT((AI288/(60*60*24))+""1/1/1970""))"),43804.0)</f>
        <v>43804</v>
      </c>
      <c r="AI288" s="156">
        <v>1.575522E9</v>
      </c>
      <c r="AJ288" s="156">
        <v>111253.8884</v>
      </c>
      <c r="AK288" s="153">
        <f>IFERROR(__xludf.DUMMYFUNCTION("TO_DATE(INT((AL288/(60*60*24))+""1/1/1970""))"),43804.0)</f>
        <v>43804</v>
      </c>
      <c r="AL288" s="156">
        <v>1.575522E9</v>
      </c>
      <c r="AM288" s="156">
        <v>101714.78</v>
      </c>
      <c r="AN288" s="153">
        <f>IFERROR(__xludf.DUMMYFUNCTION("TO_DATE(INT((AO288/(60*60*24))+""1/1/1970""))"),43751.0)</f>
        <v>43751</v>
      </c>
      <c r="AO288" s="156">
        <v>1.5709354E9</v>
      </c>
      <c r="AP288" s="156">
        <v>104861.0699</v>
      </c>
      <c r="AQ288" s="153">
        <f>IFERROR(__xludf.DUMMYFUNCTION("TO_DATE(INT((AR288/(60*60*24))+""1/1/1970""))"),42711.0)</f>
        <v>42711</v>
      </c>
      <c r="AR288" s="156">
        <v>1.4810868E9</v>
      </c>
      <c r="AS288" s="156">
        <v>99357.3765</v>
      </c>
      <c r="AT288" s="156">
        <v>87526.0941</v>
      </c>
      <c r="AU288" s="152">
        <f t="shared" si="1"/>
        <v>114482.66</v>
      </c>
      <c r="AV288" s="152">
        <f t="shared" si="2"/>
        <v>26824.9469</v>
      </c>
      <c r="AW288" s="152">
        <f t="shared" si="3"/>
        <v>121068.4942</v>
      </c>
      <c r="AX288" s="152">
        <f t="shared" si="4"/>
        <v>9866.9201</v>
      </c>
      <c r="AY288" s="152">
        <f t="shared" si="5"/>
        <v>98500.749</v>
      </c>
      <c r="AZ288" s="152">
        <f t="shared" si="6"/>
        <v>98646.018</v>
      </c>
      <c r="BA288" s="152" t="str">
        <f t="shared" si="7"/>
        <v>Column1.y</v>
      </c>
      <c r="BB288" s="152" t="str">
        <f t="shared" si="8"/>
        <v>Column1.y</v>
      </c>
      <c r="BC288" s="152" t="str">
        <f t="shared" si="9"/>
        <v>Column1.y</v>
      </c>
    </row>
    <row r="289">
      <c r="A289" s="152">
        <v>1.4695632E9</v>
      </c>
      <c r="B289" s="152">
        <v>105164.6625</v>
      </c>
      <c r="D289" s="153">
        <f>IFERROR(__xludf.DUMMYFUNCTION("TO_DATE(INT((E289/(60*60*24))+""1/1/1970""))"),42712.0)</f>
        <v>42712</v>
      </c>
      <c r="E289" s="152">
        <v>1.4811732E9</v>
      </c>
      <c r="F289" s="152">
        <v>99357.3765</v>
      </c>
      <c r="H289" s="153">
        <f>IFERROR(__xludf.DUMMYFUNCTION("TO_DATE(INT((I289/(60*60*24))+""1/1/1970""))"),42712.0)</f>
        <v>42712</v>
      </c>
      <c r="I289" s="152">
        <v>1.4811732E9</v>
      </c>
      <c r="J289" s="152">
        <v>87063.3257</v>
      </c>
      <c r="L289" s="154">
        <v>42776.0</v>
      </c>
      <c r="M289" s="155">
        <v>123292.89</v>
      </c>
      <c r="O289" s="153">
        <f>IFERROR(__xludf.DUMMYFUNCTION("TO_DATE(INT((P289/(60*60*24))+""1/1/1970""))"),42662.0)</f>
        <v>42662</v>
      </c>
      <c r="P289" s="13">
        <v>1.4768856E9</v>
      </c>
      <c r="Q289" s="13">
        <v>26827.4786</v>
      </c>
      <c r="S289" s="153">
        <f>IFERROR(__xludf.DUMMYFUNCTION("TO_DATE(INT((T289/(60*60*24))+""1/1/1970""))"),42712.0)</f>
        <v>42712</v>
      </c>
      <c r="T289" s="152">
        <v>1.4811732E9</v>
      </c>
      <c r="U289" s="152">
        <v>124076.7338</v>
      </c>
      <c r="W289" s="153">
        <f>IFERROR(__xludf.DUMMYFUNCTION("TO_DATE(INT((X289/(60*60*24))+""1/1/1970""))"),42704.0)</f>
        <v>42704</v>
      </c>
      <c r="X289" s="152">
        <v>1.480518E9</v>
      </c>
      <c r="Y289" s="152">
        <v>9822.3246</v>
      </c>
      <c r="AA289" s="153">
        <f>IFERROR(__xludf.DUMMYFUNCTION("TO_DATE(INT((AB289/(60*60*24))+""1/1/1970""))"),42704.0)</f>
        <v>42704</v>
      </c>
      <c r="AB289" s="152">
        <v>1.4804856E9</v>
      </c>
      <c r="AC289" s="152">
        <v>99054.4256</v>
      </c>
      <c r="AE289" s="153">
        <f>IFERROR(__xludf.DUMMYFUNCTION("TO_DATE(INT((AF289/(60*60*24))+""1/1/1970""))"),42657.0)</f>
        <v>42657</v>
      </c>
      <c r="AF289" s="156">
        <v>1.4764068E9</v>
      </c>
      <c r="AG289" s="156">
        <v>101670.7719</v>
      </c>
      <c r="AH289" s="153">
        <f>IFERROR(__xludf.DUMMYFUNCTION("TO_DATE(INT((AI289/(60*60*24))+""1/1/1970""))"),43805.0)</f>
        <v>43805</v>
      </c>
      <c r="AI289" s="156">
        <v>1.5756084E9</v>
      </c>
      <c r="AJ289" s="156">
        <v>111416.4578</v>
      </c>
      <c r="AK289" s="153">
        <f>IFERROR(__xludf.DUMMYFUNCTION("TO_DATE(INT((AL289/(60*60*24))+""1/1/1970""))"),43805.0)</f>
        <v>43805</v>
      </c>
      <c r="AL289" s="156">
        <v>1.5756084E9</v>
      </c>
      <c r="AM289" s="156">
        <v>101944.02</v>
      </c>
      <c r="AN289" s="153">
        <f>IFERROR(__xludf.DUMMYFUNCTION("TO_DATE(INT((AO289/(60*60*24))+""1/1/1970""))"),43752.0)</f>
        <v>43752</v>
      </c>
      <c r="AO289" s="156">
        <v>1.571016506E9</v>
      </c>
      <c r="AP289" s="156">
        <v>104861.0699</v>
      </c>
      <c r="AQ289" s="153">
        <f>IFERROR(__xludf.DUMMYFUNCTION("TO_DATE(INT((AR289/(60*60*24))+""1/1/1970""))"),42712.0)</f>
        <v>42712</v>
      </c>
      <c r="AR289" s="152">
        <v>1.4811732E9</v>
      </c>
      <c r="AS289" s="152">
        <v>99357.3765</v>
      </c>
      <c r="AT289" s="152">
        <v>87063.3257</v>
      </c>
      <c r="AU289" s="152">
        <f t="shared" si="1"/>
        <v>115797.76</v>
      </c>
      <c r="AV289" s="152">
        <f t="shared" si="2"/>
        <v>26664.3333</v>
      </c>
      <c r="AW289" s="152">
        <f t="shared" si="3"/>
        <v>124076.7338</v>
      </c>
      <c r="AX289" s="152">
        <f t="shared" si="4"/>
        <v>9863.594</v>
      </c>
      <c r="AY289" s="152">
        <f t="shared" si="5"/>
        <v>98422.4633</v>
      </c>
      <c r="AZ289" s="152">
        <f t="shared" si="6"/>
        <v>99014.868</v>
      </c>
      <c r="BA289" s="152" t="str">
        <f t="shared" si="7"/>
        <v>Column1.y</v>
      </c>
      <c r="BB289" s="152" t="str">
        <f t="shared" si="8"/>
        <v>Column1.y</v>
      </c>
      <c r="BC289" s="152" t="str">
        <f t="shared" si="9"/>
        <v>Column1.y</v>
      </c>
    </row>
    <row r="290">
      <c r="A290" s="156">
        <v>1.46962626E9</v>
      </c>
      <c r="B290" s="156">
        <v>105411.3211</v>
      </c>
      <c r="D290" s="153">
        <f>IFERROR(__xludf.DUMMYFUNCTION("TO_DATE(INT((E290/(60*60*24))+""1/1/1970""))"),42713.0)</f>
        <v>42713</v>
      </c>
      <c r="E290" s="156">
        <v>1.4812596E9</v>
      </c>
      <c r="F290" s="156">
        <v>99357.3765</v>
      </c>
      <c r="H290" s="153">
        <f>IFERROR(__xludf.DUMMYFUNCTION("TO_DATE(INT((I290/(60*60*24))+""1/1/1970""))"),42713.0)</f>
        <v>42713</v>
      </c>
      <c r="I290" s="156">
        <v>1.4812596E9</v>
      </c>
      <c r="J290" s="156">
        <v>85826.2411</v>
      </c>
      <c r="L290" s="154">
        <v>42779.0</v>
      </c>
      <c r="M290" s="155">
        <v>123795.76</v>
      </c>
      <c r="O290" s="153">
        <f>IFERROR(__xludf.DUMMYFUNCTION("TO_DATE(INT((P290/(60*60*24))+""1/1/1970""))"),42663.0)</f>
        <v>42663</v>
      </c>
      <c r="P290" s="13">
        <v>1.476972E9</v>
      </c>
      <c r="Q290" s="13">
        <v>26747.7399</v>
      </c>
      <c r="S290" s="153">
        <f>IFERROR(__xludf.DUMMYFUNCTION("TO_DATE(INT((T290/(60*60*24))+""1/1/1970""))"),42713.0)</f>
        <v>42713</v>
      </c>
      <c r="T290" s="156">
        <v>1.4812596E9</v>
      </c>
      <c r="U290" s="156">
        <v>124674.9374</v>
      </c>
      <c r="W290" s="153">
        <f>IFERROR(__xludf.DUMMYFUNCTION("TO_DATE(INT((X290/(60*60*24))+""1/1/1970""))"),42705.0)</f>
        <v>42705</v>
      </c>
      <c r="X290" s="152">
        <v>1.4806044E9</v>
      </c>
      <c r="Y290" s="152">
        <v>9855.4341</v>
      </c>
      <c r="AA290" s="153">
        <f>IFERROR(__xludf.DUMMYFUNCTION("TO_DATE(INT((AB290/(60*60*24))+""1/1/1970""))"),42705.0)</f>
        <v>42705</v>
      </c>
      <c r="AB290" s="156">
        <v>1.4805648E9</v>
      </c>
      <c r="AC290" s="156">
        <v>97927.301</v>
      </c>
      <c r="AE290" s="153">
        <f>IFERROR(__xludf.DUMMYFUNCTION("TO_DATE(INT((AF290/(60*60*24))+""1/1/1970""))"),42658.0)</f>
        <v>42658</v>
      </c>
      <c r="AF290" s="152">
        <v>1.4764896E9</v>
      </c>
      <c r="AG290" s="152">
        <v>100963.8476</v>
      </c>
      <c r="AH290" s="153">
        <f>IFERROR(__xludf.DUMMYFUNCTION("TO_DATE(INT((AI290/(60*60*24))+""1/1/1970""))"),43806.0)</f>
        <v>43806</v>
      </c>
      <c r="AI290" s="156">
        <v>1.5756948E9</v>
      </c>
      <c r="AJ290" s="156">
        <v>112761.5331</v>
      </c>
      <c r="AK290" s="153">
        <f>IFERROR(__xludf.DUMMYFUNCTION("TO_DATE(INT((AL290/(60*60*24))+""1/1/1970""))"),43806.0)</f>
        <v>43806</v>
      </c>
      <c r="AL290" s="156">
        <v>1.5756948E9</v>
      </c>
      <c r="AM290" s="156">
        <v>101881.98</v>
      </c>
      <c r="AN290" s="153">
        <f>IFERROR(__xludf.DUMMYFUNCTION("TO_DATE(INT((AO290/(60*60*24))+""1/1/1970""))"),43753.0)</f>
        <v>43753</v>
      </c>
      <c r="AO290" s="152">
        <v>1.571111647E9</v>
      </c>
      <c r="AP290" s="152">
        <v>105491.4264</v>
      </c>
      <c r="AQ290" s="153">
        <f>IFERROR(__xludf.DUMMYFUNCTION("TO_DATE(INT((AR290/(60*60*24))+""1/1/1970""))"),42713.0)</f>
        <v>42713</v>
      </c>
      <c r="AR290" s="156">
        <v>1.4812596E9</v>
      </c>
      <c r="AS290" s="156">
        <v>99357.3765</v>
      </c>
      <c r="AT290" s="156">
        <v>85826.2411</v>
      </c>
      <c r="AU290" s="152">
        <f t="shared" si="1"/>
        <v>115619.78</v>
      </c>
      <c r="AV290" s="152">
        <f t="shared" si="2"/>
        <v>26841.6624</v>
      </c>
      <c r="AW290" s="152">
        <f t="shared" si="3"/>
        <v>124674.9374</v>
      </c>
      <c r="AX290" s="152">
        <f t="shared" si="4"/>
        <v>9865.6249</v>
      </c>
      <c r="AY290" s="152">
        <f t="shared" si="5"/>
        <v>97834.1373</v>
      </c>
      <c r="AZ290" s="152">
        <f t="shared" si="6"/>
        <v>97748.4676</v>
      </c>
      <c r="BA290" s="152" t="str">
        <f t="shared" si="7"/>
        <v>Column1.y</v>
      </c>
      <c r="BB290" s="152" t="str">
        <f t="shared" si="8"/>
        <v>Column1.y</v>
      </c>
      <c r="BC290" s="152" t="str">
        <f t="shared" si="9"/>
        <v>Column1.y</v>
      </c>
    </row>
    <row r="291">
      <c r="A291" s="152">
        <v>1.4696496E9</v>
      </c>
      <c r="B291" s="152">
        <v>105048.5879</v>
      </c>
      <c r="D291" s="153">
        <f>IFERROR(__xludf.DUMMYFUNCTION("TO_DATE(INT((E291/(60*60*24))+""1/1/1970""))"),42714.0)</f>
        <v>42714</v>
      </c>
      <c r="E291" s="152">
        <v>1.481346E9</v>
      </c>
      <c r="F291" s="152">
        <v>99357.3765</v>
      </c>
      <c r="H291" s="153">
        <f>IFERROR(__xludf.DUMMYFUNCTION("TO_DATE(INT((I291/(60*60*24))+""1/1/1970""))"),42714.0)</f>
        <v>42714</v>
      </c>
      <c r="I291" s="152">
        <v>1.481346E9</v>
      </c>
      <c r="J291" s="152">
        <v>85710.6787</v>
      </c>
      <c r="L291" s="154">
        <v>42780.0</v>
      </c>
      <c r="M291" s="155">
        <v>124169.44</v>
      </c>
      <c r="O291" s="153">
        <f>IFERROR(__xludf.DUMMYFUNCTION("TO_DATE(INT((P291/(60*60*24))+""1/1/1970""))"),42664.0)</f>
        <v>42664</v>
      </c>
      <c r="P291" s="13">
        <v>1.4770584E9</v>
      </c>
      <c r="Q291" s="13">
        <v>26650.0435</v>
      </c>
      <c r="S291" s="153">
        <f>IFERROR(__xludf.DUMMYFUNCTION("TO_DATE(INT((T291/(60*60*24))+""1/1/1970""))"),42714.0)</f>
        <v>42714</v>
      </c>
      <c r="T291" s="152">
        <v>1.481346E9</v>
      </c>
      <c r="U291" s="152">
        <v>126138.0624</v>
      </c>
      <c r="W291" s="153">
        <f>IFERROR(__xludf.DUMMYFUNCTION("TO_DATE(INT((X291/(60*60*24))+""1/1/1970""))"),42706.0)</f>
        <v>42706</v>
      </c>
      <c r="X291" s="152">
        <v>1.4806908E9</v>
      </c>
      <c r="Y291" s="152">
        <v>9859.3456</v>
      </c>
      <c r="AA291" s="153">
        <f>IFERROR(__xludf.DUMMYFUNCTION("TO_DATE(INT((AB291/(60*60*24))+""1/1/1970""))"),42706.0)</f>
        <v>42706</v>
      </c>
      <c r="AB291" s="152">
        <v>1.480644E9</v>
      </c>
      <c r="AC291" s="152">
        <v>98228.5197</v>
      </c>
      <c r="AE291" s="153">
        <f>IFERROR(__xludf.DUMMYFUNCTION("TO_DATE(INT((AF291/(60*60*24))+""1/1/1970""))"),42659.0)</f>
        <v>42659</v>
      </c>
      <c r="AF291" s="156">
        <v>1.4766552E9</v>
      </c>
      <c r="AG291" s="156">
        <v>100963.8476</v>
      </c>
      <c r="AH291" s="153">
        <f>IFERROR(__xludf.DUMMYFUNCTION("TO_DATE(INT((AI291/(60*60*24))+""1/1/1970""))"),43808.0)</f>
        <v>43808</v>
      </c>
      <c r="AI291" s="152">
        <v>1.5759036E9</v>
      </c>
      <c r="AJ291" s="152">
        <v>112996.2058</v>
      </c>
      <c r="AK291" s="153">
        <f>IFERROR(__xludf.DUMMYFUNCTION("TO_DATE(INT((AL291/(60*60*24))+""1/1/1970""))"),43808.0)</f>
        <v>43808</v>
      </c>
      <c r="AL291" s="152">
        <v>1.5759036E9</v>
      </c>
      <c r="AM291" s="152">
        <v>101881.98</v>
      </c>
      <c r="AN291" s="153">
        <f>IFERROR(__xludf.DUMMYFUNCTION("TO_DATE(INT((AO291/(60*60*24))+""1/1/1970""))"),43754.0)</f>
        <v>43754</v>
      </c>
      <c r="AO291" s="152">
        <v>1.571191544E9</v>
      </c>
      <c r="AP291" s="152">
        <v>107255.8734</v>
      </c>
      <c r="AQ291" s="153">
        <f>IFERROR(__xludf.DUMMYFUNCTION("TO_DATE(INT((AR291/(60*60*24))+""1/1/1970""))"),42714.0)</f>
        <v>42714</v>
      </c>
      <c r="AR291" s="152">
        <v>1.481346E9</v>
      </c>
      <c r="AS291" s="152">
        <v>99357.3765</v>
      </c>
      <c r="AT291" s="152">
        <v>85710.6787</v>
      </c>
      <c r="AU291" s="152">
        <f t="shared" si="1"/>
        <v>115619.78</v>
      </c>
      <c r="AV291" s="152">
        <f t="shared" si="2"/>
        <v>26777.4744</v>
      </c>
      <c r="AW291" s="152">
        <f t="shared" si="3"/>
        <v>126138.0624</v>
      </c>
      <c r="AX291" s="152">
        <f t="shared" si="4"/>
        <v>9873.5304</v>
      </c>
      <c r="AY291" s="152">
        <f t="shared" si="5"/>
        <v>97834.1373</v>
      </c>
      <c r="AZ291" s="152">
        <f t="shared" si="6"/>
        <v>97196.341</v>
      </c>
      <c r="BA291" s="152" t="str">
        <f t="shared" si="7"/>
        <v>Column1.y</v>
      </c>
      <c r="BB291" s="152" t="str">
        <f t="shared" si="8"/>
        <v>Column1.y</v>
      </c>
      <c r="BC291" s="152" t="str">
        <f t="shared" si="9"/>
        <v>Column1.y</v>
      </c>
    </row>
    <row r="292">
      <c r="A292" s="156">
        <v>1.46971266E9</v>
      </c>
      <c r="B292" s="156">
        <v>104971.2048</v>
      </c>
      <c r="D292" s="153">
        <f>IFERROR(__xludf.DUMMYFUNCTION("TO_DATE(INT((E292/(60*60*24))+""1/1/1970""))"),42716.0)</f>
        <v>42716</v>
      </c>
      <c r="E292" s="156">
        <v>1.4815548E9</v>
      </c>
      <c r="F292" s="156">
        <v>99357.3765</v>
      </c>
      <c r="H292" s="153">
        <f>IFERROR(__xludf.DUMMYFUNCTION("TO_DATE(INT((I292/(60*60*24))+""1/1/1970""))"),42716.0)</f>
        <v>42716</v>
      </c>
      <c r="I292" s="156">
        <v>1.4815548E9</v>
      </c>
      <c r="J292" s="156">
        <v>85710.6787</v>
      </c>
      <c r="L292" s="154">
        <v>42781.0</v>
      </c>
      <c r="M292" s="155">
        <v>124440.95</v>
      </c>
      <c r="O292" s="153">
        <f>IFERROR(__xludf.DUMMYFUNCTION("TO_DATE(INT((P292/(60*60*24))+""1/1/1970""))"),42665.0)</f>
        <v>42665</v>
      </c>
      <c r="P292" s="13">
        <v>1.4770944E9</v>
      </c>
      <c r="Q292" s="13">
        <v>26772.5235</v>
      </c>
      <c r="S292" s="153">
        <f>IFERROR(__xludf.DUMMYFUNCTION("TO_DATE(INT((T292/(60*60*24))+""1/1/1970""))"),42716.0)</f>
        <v>42716</v>
      </c>
      <c r="T292" s="156">
        <v>1.4815548E9</v>
      </c>
      <c r="U292" s="156">
        <v>126138.0624</v>
      </c>
      <c r="W292" s="153">
        <f>IFERROR(__xludf.DUMMYFUNCTION("TO_DATE(INT((X292/(60*60*24))+""1/1/1970""))"),42707.0)</f>
        <v>42707</v>
      </c>
      <c r="X292" s="152">
        <v>1.4807232E9</v>
      </c>
      <c r="Y292" s="152">
        <v>9864.5244</v>
      </c>
      <c r="AA292" s="153">
        <f>IFERROR(__xludf.DUMMYFUNCTION("TO_DATE(INT((AB292/(60*60*24))+""1/1/1970""))"),42708.0)</f>
        <v>42708</v>
      </c>
      <c r="AB292" s="156">
        <v>1.4808924E9</v>
      </c>
      <c r="AC292" s="156">
        <v>98306.3637</v>
      </c>
      <c r="AE292" s="153">
        <f>IFERROR(__xludf.DUMMYFUNCTION("TO_DATE(INT((AF292/(60*60*24))+""1/1/1970""))"),42660.0)</f>
        <v>42660</v>
      </c>
      <c r="AF292" s="156">
        <v>1.4766948E9</v>
      </c>
      <c r="AG292" s="156">
        <v>100912.8609</v>
      </c>
      <c r="AH292" s="153">
        <f>IFERROR(__xludf.DUMMYFUNCTION("TO_DATE(INT((AI292/(60*60*24))+""1/1/1970""))"),43809.0)</f>
        <v>43809</v>
      </c>
      <c r="AI292" s="156">
        <v>1.575954E9</v>
      </c>
      <c r="AJ292" s="156">
        <v>112521.9275</v>
      </c>
      <c r="AK292" s="153">
        <f>IFERROR(__xludf.DUMMYFUNCTION("TO_DATE(INT((AL292/(60*60*24))+""1/1/1970""))"),43809.0)</f>
        <v>43809</v>
      </c>
      <c r="AL292" s="156">
        <v>1.575954E9</v>
      </c>
      <c r="AM292" s="156">
        <v>101947.98</v>
      </c>
      <c r="AN292" s="153">
        <f>IFERROR(__xludf.DUMMYFUNCTION("TO_DATE(INT((AO292/(60*60*24))+""1/1/1970""))"),43755.0)</f>
        <v>43755</v>
      </c>
      <c r="AO292" s="152">
        <v>1.571270811E9</v>
      </c>
      <c r="AP292" s="152">
        <v>107714.4426</v>
      </c>
      <c r="AQ292" s="153">
        <f>IFERROR(__xludf.DUMMYFUNCTION("TO_DATE(INT((AR292/(60*60*24))+""1/1/1970""))"),42716.0)</f>
        <v>42716</v>
      </c>
      <c r="AR292" s="156">
        <v>1.4815548E9</v>
      </c>
      <c r="AS292" s="156">
        <v>99357.3765</v>
      </c>
      <c r="AT292" s="156">
        <v>85710.6787</v>
      </c>
      <c r="AU292" s="152">
        <f t="shared" si="1"/>
        <v>115951.98</v>
      </c>
      <c r="AV292" s="152">
        <f t="shared" si="2"/>
        <v>26777.4744</v>
      </c>
      <c r="AW292" s="152">
        <f t="shared" si="3"/>
        <v>126138.0624</v>
      </c>
      <c r="AX292" s="152">
        <f t="shared" si="4"/>
        <v>9873.5304</v>
      </c>
      <c r="AY292" s="152">
        <f t="shared" si="5"/>
        <v>98106.4792</v>
      </c>
      <c r="AZ292" s="152">
        <f t="shared" si="6"/>
        <v>97196.341</v>
      </c>
      <c r="BA292" s="152" t="str">
        <f t="shared" si="7"/>
        <v>Column1.y</v>
      </c>
      <c r="BB292" s="152" t="str">
        <f t="shared" si="8"/>
        <v>Column1.y</v>
      </c>
      <c r="BC292" s="152" t="str">
        <f t="shared" si="9"/>
        <v>Column1.y</v>
      </c>
    </row>
    <row r="293">
      <c r="A293" s="152">
        <v>1.469736E9</v>
      </c>
      <c r="B293" s="152">
        <v>105188.8447</v>
      </c>
      <c r="D293" s="153">
        <f>IFERROR(__xludf.DUMMYFUNCTION("TO_DATE(INT((E293/(60*60*24))+""1/1/1970""))"),42717.0)</f>
        <v>42717</v>
      </c>
      <c r="E293" s="156">
        <v>1.4816052E9</v>
      </c>
      <c r="F293" s="156">
        <v>99357.3765</v>
      </c>
      <c r="H293" s="153">
        <f>IFERROR(__xludf.DUMMYFUNCTION("TO_DATE(INT((I293/(60*60*24))+""1/1/1970""))"),42717.0)</f>
        <v>42717</v>
      </c>
      <c r="I293" s="156">
        <v>1.4816052E9</v>
      </c>
      <c r="J293" s="156">
        <v>85536.7328</v>
      </c>
      <c r="L293" s="154">
        <v>42782.0</v>
      </c>
      <c r="M293" s="155">
        <v>125126.84</v>
      </c>
      <c r="O293" s="153">
        <f>IFERROR(__xludf.DUMMYFUNCTION("TO_DATE(INT((P293/(60*60*24))+""1/1/1970""))"),42666.0)</f>
        <v>42666</v>
      </c>
      <c r="P293" s="13">
        <v>1.4771808E9</v>
      </c>
      <c r="Q293" s="13">
        <v>26772.5235</v>
      </c>
      <c r="S293" s="153">
        <f>IFERROR(__xludf.DUMMYFUNCTION("TO_DATE(INT((T293/(60*60*24))+""1/1/1970""))"),42717.0)</f>
        <v>42717</v>
      </c>
      <c r="T293" s="156">
        <v>1.4816052E9</v>
      </c>
      <c r="U293" s="156">
        <v>125863.4049</v>
      </c>
      <c r="W293" s="153">
        <f>IFERROR(__xludf.DUMMYFUNCTION("TO_DATE(INT((X293/(60*60*24))+""1/1/1970""))"),42709.0)</f>
        <v>42709</v>
      </c>
      <c r="X293" s="156">
        <v>1.480896E9</v>
      </c>
      <c r="Y293" s="156">
        <v>9854.407</v>
      </c>
      <c r="AA293" s="153">
        <f>IFERROR(__xludf.DUMMYFUNCTION("TO_DATE(INT((AB293/(60*60*24))+""1/1/1970""))"),42709.0)</f>
        <v>42709</v>
      </c>
      <c r="AB293" s="152">
        <v>1.480932E9</v>
      </c>
      <c r="AC293" s="152">
        <v>98860.9959</v>
      </c>
      <c r="AE293" s="153">
        <f>IFERROR(__xludf.DUMMYFUNCTION("TO_DATE(INT((AF293/(60*60*24))+""1/1/1970""))"),42661.0)</f>
        <v>42661</v>
      </c>
      <c r="AF293" s="152">
        <v>1.476774E9</v>
      </c>
      <c r="AG293" s="152">
        <v>101328.5636</v>
      </c>
      <c r="AH293" s="153">
        <f>IFERROR(__xludf.DUMMYFUNCTION("TO_DATE(INT((AI293/(60*60*24))+""1/1/1970""))"),43810.0)</f>
        <v>43810</v>
      </c>
      <c r="AI293" s="156">
        <v>1.5760404E9</v>
      </c>
      <c r="AJ293" s="156">
        <v>113446.7739</v>
      </c>
      <c r="AK293" s="153">
        <f>IFERROR(__xludf.DUMMYFUNCTION("TO_DATE(INT((AL293/(60*60*24))+""1/1/1970""))"),43810.0)</f>
        <v>43810</v>
      </c>
      <c r="AL293" s="156">
        <v>1.5760404E9</v>
      </c>
      <c r="AM293" s="156">
        <v>101893.86</v>
      </c>
      <c r="AN293" s="153">
        <f>IFERROR(__xludf.DUMMYFUNCTION("TO_DATE(INT((AO293/(60*60*24))+""1/1/1970""))"),43756.0)</f>
        <v>43756</v>
      </c>
      <c r="AO293" s="156">
        <v>1.571366439E9</v>
      </c>
      <c r="AP293" s="156">
        <v>108023.9711</v>
      </c>
      <c r="AQ293" s="153">
        <f>IFERROR(__xludf.DUMMYFUNCTION("TO_DATE(INT((AR293/(60*60*24))+""1/1/1970""))"),42717.0)</f>
        <v>42717</v>
      </c>
      <c r="AR293" s="156">
        <v>1.4816052E9</v>
      </c>
      <c r="AS293" s="156">
        <v>99357.3765</v>
      </c>
      <c r="AT293" s="156">
        <v>85536.7328</v>
      </c>
      <c r="AU293" s="152">
        <f t="shared" si="1"/>
        <v>115610.12</v>
      </c>
      <c r="AV293" s="152">
        <f t="shared" si="2"/>
        <v>26777.4744</v>
      </c>
      <c r="AW293" s="152">
        <f t="shared" si="3"/>
        <v>125863.4049</v>
      </c>
      <c r="AX293" s="152">
        <f t="shared" si="4"/>
        <v>9873.5304</v>
      </c>
      <c r="AY293" s="152">
        <f t="shared" si="5"/>
        <v>98106.4792</v>
      </c>
      <c r="AZ293" s="152">
        <f t="shared" si="6"/>
        <v>97196.341</v>
      </c>
      <c r="BA293" s="152" t="str">
        <f t="shared" si="7"/>
        <v>Column1.y</v>
      </c>
      <c r="BB293" s="152" t="str">
        <f t="shared" si="8"/>
        <v>Column1.y</v>
      </c>
      <c r="BC293" s="152" t="str">
        <f t="shared" si="9"/>
        <v>Column1.y</v>
      </c>
    </row>
    <row r="294">
      <c r="A294" s="156">
        <v>1.46979906E9</v>
      </c>
      <c r="B294" s="156">
        <v>105106.6252</v>
      </c>
      <c r="D294" s="153">
        <f>IFERROR(__xludf.DUMMYFUNCTION("TO_DATE(INT((E294/(60*60*24))+""1/1/1970""))"),42718.0)</f>
        <v>42718</v>
      </c>
      <c r="E294" s="152">
        <v>1.4816916E9</v>
      </c>
      <c r="F294" s="152">
        <v>99357.3765</v>
      </c>
      <c r="H294" s="153">
        <f>IFERROR(__xludf.DUMMYFUNCTION("TO_DATE(INT((I294/(60*60*24))+""1/1/1970""))"),42718.0)</f>
        <v>42718</v>
      </c>
      <c r="I294" s="152">
        <v>1.4816916E9</v>
      </c>
      <c r="J294" s="152">
        <v>86003.3352</v>
      </c>
      <c r="L294" s="154">
        <v>42783.0</v>
      </c>
      <c r="M294" s="155">
        <v>125378.06</v>
      </c>
      <c r="O294" s="153">
        <f>IFERROR(__xludf.DUMMYFUNCTION("TO_DATE(INT((P294/(60*60*24))+""1/1/1970""))"),42667.0)</f>
        <v>42667</v>
      </c>
      <c r="P294" s="13">
        <v>1.4772672E9</v>
      </c>
      <c r="Q294" s="13">
        <v>26761.3509</v>
      </c>
      <c r="S294" s="153">
        <f>IFERROR(__xludf.DUMMYFUNCTION("TO_DATE(INT((T294/(60*60*24))+""1/1/1970""))"),42718.0)</f>
        <v>42718</v>
      </c>
      <c r="T294" s="152">
        <v>1.4816916E9</v>
      </c>
      <c r="U294" s="152">
        <v>127468.9232</v>
      </c>
      <c r="W294" s="153">
        <f>IFERROR(__xludf.DUMMYFUNCTION("TO_DATE(INT((X294/(60*60*24))+""1/1/1970""))"),42710.0)</f>
        <v>42710</v>
      </c>
      <c r="X294" s="152">
        <v>1.4810364E9</v>
      </c>
      <c r="Y294" s="152">
        <v>9870.4032</v>
      </c>
      <c r="AA294" s="153">
        <f>IFERROR(__xludf.DUMMYFUNCTION("TO_DATE(INT((AB294/(60*60*24))+""1/1/1970""))"),42710.0)</f>
        <v>42710</v>
      </c>
      <c r="AB294" s="156">
        <v>1.4810112E9</v>
      </c>
      <c r="AC294" s="156">
        <v>99241.7286</v>
      </c>
      <c r="AE294" s="153">
        <f>IFERROR(__xludf.DUMMYFUNCTION("TO_DATE(INT((AF294/(60*60*24))+""1/1/1970""))"),42662.0)</f>
        <v>42662</v>
      </c>
      <c r="AF294" s="156">
        <v>1.4768532E9</v>
      </c>
      <c r="AG294" s="156">
        <v>100996.4608</v>
      </c>
      <c r="AH294" s="153">
        <f>IFERROR(__xludf.DUMMYFUNCTION("TO_DATE(INT((AI294/(60*60*24))+""1/1/1970""))"),43811.0)</f>
        <v>43811</v>
      </c>
      <c r="AI294" s="156">
        <v>1.5761268E9</v>
      </c>
      <c r="AJ294" s="156">
        <v>113859.2421</v>
      </c>
      <c r="AK294" s="153">
        <f>IFERROR(__xludf.DUMMYFUNCTION("TO_DATE(INT((AL294/(60*60*24))+""1/1/1970""))"),43811.0)</f>
        <v>43811</v>
      </c>
      <c r="AL294" s="156">
        <v>1.5761268E9</v>
      </c>
      <c r="AM294" s="156">
        <v>102049.62</v>
      </c>
      <c r="AN294" s="153">
        <f>IFERROR(__xludf.DUMMYFUNCTION("TO_DATE(INT((AO294/(60*60*24))+""1/1/1970""))"),43757.0)</f>
        <v>43757</v>
      </c>
      <c r="AO294" s="156">
        <v>1.571446719E9</v>
      </c>
      <c r="AP294" s="156">
        <v>108183.4332</v>
      </c>
      <c r="AQ294" s="153">
        <f>IFERROR(__xludf.DUMMYFUNCTION("TO_DATE(INT((AR294/(60*60*24))+""1/1/1970""))"),42718.0)</f>
        <v>42718</v>
      </c>
      <c r="AR294" s="152">
        <v>1.4816916E9</v>
      </c>
      <c r="AS294" s="152">
        <v>99357.3765</v>
      </c>
      <c r="AT294" s="152">
        <v>86003.3352</v>
      </c>
      <c r="AU294" s="152">
        <f t="shared" si="1"/>
        <v>116799.98</v>
      </c>
      <c r="AV294" s="152">
        <f t="shared" si="2"/>
        <v>26777.4744</v>
      </c>
      <c r="AW294" s="152">
        <f t="shared" si="3"/>
        <v>127468.9232</v>
      </c>
      <c r="AX294" s="152">
        <f t="shared" si="4"/>
        <v>9873.5304</v>
      </c>
      <c r="AY294" s="152">
        <f t="shared" si="5"/>
        <v>98106.4792</v>
      </c>
      <c r="AZ294" s="152">
        <f t="shared" si="6"/>
        <v>97196.341</v>
      </c>
      <c r="BA294" s="152" t="str">
        <f t="shared" si="7"/>
        <v>Column1.y</v>
      </c>
      <c r="BB294" s="152" t="str">
        <f t="shared" si="8"/>
        <v>Column1.y</v>
      </c>
      <c r="BC294" s="152" t="str">
        <f t="shared" si="9"/>
        <v>Column1.y</v>
      </c>
    </row>
    <row r="295">
      <c r="A295" s="152">
        <v>1.4698224E9</v>
      </c>
      <c r="B295" s="152">
        <v>105358.1202</v>
      </c>
      <c r="D295" s="153">
        <f>IFERROR(__xludf.DUMMYFUNCTION("TO_DATE(INT((E295/(60*60*24))+""1/1/1970""))"),42719.0)</f>
        <v>42719</v>
      </c>
      <c r="E295" s="156">
        <v>1.481778E9</v>
      </c>
      <c r="F295" s="156">
        <v>99357.3765</v>
      </c>
      <c r="H295" s="153">
        <f>IFERROR(__xludf.DUMMYFUNCTION("TO_DATE(INT((I295/(60*60*24))+""1/1/1970""))"),42719.0)</f>
        <v>42719</v>
      </c>
      <c r="I295" s="156">
        <v>1.481778E9</v>
      </c>
      <c r="J295" s="156">
        <v>85681.2859</v>
      </c>
      <c r="L295" s="154">
        <v>42787.0</v>
      </c>
      <c r="M295" s="155">
        <v>125813.06</v>
      </c>
      <c r="O295" s="153">
        <f>IFERROR(__xludf.DUMMYFUNCTION("TO_DATE(INT((P295/(60*60*24))+""1/1/1970""))"),42668.0)</f>
        <v>42668</v>
      </c>
      <c r="P295" s="13">
        <v>1.477404E9</v>
      </c>
      <c r="Q295" s="13">
        <v>26709.7152</v>
      </c>
      <c r="S295" s="153">
        <f>IFERROR(__xludf.DUMMYFUNCTION("TO_DATE(INT((T295/(60*60*24))+""1/1/1970""))"),42719.0)</f>
        <v>42719</v>
      </c>
      <c r="T295" s="156">
        <v>1.481778E9</v>
      </c>
      <c r="U295" s="156">
        <v>125521.4546</v>
      </c>
      <c r="W295" s="153">
        <f>IFERROR(__xludf.DUMMYFUNCTION("TO_DATE(INT((X295/(60*60*24))+""1/1/1970""))"),42711.0)</f>
        <v>42711</v>
      </c>
      <c r="X295" s="152">
        <v>1.4811228E9</v>
      </c>
      <c r="Y295" s="152">
        <v>9866.9201</v>
      </c>
      <c r="AA295" s="153">
        <f>IFERROR(__xludf.DUMMYFUNCTION("TO_DATE(INT((AB295/(60*60*24))+""1/1/1970""))"),42711.0)</f>
        <v>42711</v>
      </c>
      <c r="AB295" s="152">
        <v>1.4810904E9</v>
      </c>
      <c r="AC295" s="152">
        <v>98500.749</v>
      </c>
      <c r="AE295" s="153">
        <f>IFERROR(__xludf.DUMMYFUNCTION("TO_DATE(INT((AF295/(60*60*24))+""1/1/1970""))"),42663.0)</f>
        <v>42663</v>
      </c>
      <c r="AF295" s="152">
        <v>1.4769324E9</v>
      </c>
      <c r="AG295" s="152">
        <v>100996.0014</v>
      </c>
      <c r="AH295" s="153">
        <f>IFERROR(__xludf.DUMMYFUNCTION("TO_DATE(INT((AI295/(60*60*24))+""1/1/1970""))"),43812.0)</f>
        <v>43812</v>
      </c>
      <c r="AI295" s="156">
        <v>1.5762132E9</v>
      </c>
      <c r="AJ295" s="156">
        <v>117059.8832</v>
      </c>
      <c r="AK295" s="153">
        <f>IFERROR(__xludf.DUMMYFUNCTION("TO_DATE(INT((AL295/(60*60*24))+""1/1/1970""))"),43812.0)</f>
        <v>43812</v>
      </c>
      <c r="AL295" s="156">
        <v>1.5762132E9</v>
      </c>
      <c r="AM295" s="156">
        <v>101665.94</v>
      </c>
      <c r="AN295" s="153">
        <f>IFERROR(__xludf.DUMMYFUNCTION("TO_DATE(INT((AO295/(60*60*24))+""1/1/1970""))"),43758.0)</f>
        <v>43758</v>
      </c>
      <c r="AO295" s="152">
        <v>1.57154558E9</v>
      </c>
      <c r="AP295" s="152">
        <v>108183.4332</v>
      </c>
      <c r="AQ295" s="153">
        <f>IFERROR(__xludf.DUMMYFUNCTION("TO_DATE(INT((AR295/(60*60*24))+""1/1/1970""))"),42719.0)</f>
        <v>42719</v>
      </c>
      <c r="AR295" s="156">
        <v>1.481778E9</v>
      </c>
      <c r="AS295" s="156">
        <v>99357.3765</v>
      </c>
      <c r="AT295" s="156">
        <v>85681.2859</v>
      </c>
      <c r="AU295" s="152">
        <f t="shared" si="1"/>
        <v>116310.42</v>
      </c>
      <c r="AV295" s="152">
        <f t="shared" si="2"/>
        <v>26777.4744</v>
      </c>
      <c r="AW295" s="152">
        <f t="shared" si="3"/>
        <v>125521.4546</v>
      </c>
      <c r="AX295" s="152">
        <f t="shared" si="4"/>
        <v>9873.5304</v>
      </c>
      <c r="AY295" s="152">
        <f t="shared" si="5"/>
        <v>98106.4792</v>
      </c>
      <c r="AZ295" s="152">
        <f t="shared" si="6"/>
        <v>97196.341</v>
      </c>
      <c r="BA295" s="152" t="str">
        <f t="shared" si="7"/>
        <v>Column1.y</v>
      </c>
      <c r="BB295" s="152" t="str">
        <f t="shared" si="8"/>
        <v>Column1.y</v>
      </c>
      <c r="BC295" s="152" t="str">
        <f t="shared" si="9"/>
        <v>Column1.y</v>
      </c>
    </row>
    <row r="296">
      <c r="A296" s="156">
        <v>1.47005826E9</v>
      </c>
      <c r="B296" s="156">
        <v>105401.6482</v>
      </c>
      <c r="D296" s="153">
        <f>IFERROR(__xludf.DUMMYFUNCTION("TO_DATE(INT((E296/(60*60*24))+""1/1/1970""))"),42720.0)</f>
        <v>42720</v>
      </c>
      <c r="E296" s="152">
        <v>1.4818644E9</v>
      </c>
      <c r="F296" s="152">
        <v>99357.3765</v>
      </c>
      <c r="H296" s="153">
        <f>IFERROR(__xludf.DUMMYFUNCTION("TO_DATE(INT((I296/(60*60*24))+""1/1/1970""))"),42720.0)</f>
        <v>42720</v>
      </c>
      <c r="I296" s="152">
        <v>1.4818644E9</v>
      </c>
      <c r="J296" s="152">
        <v>86026.1015</v>
      </c>
      <c r="L296" s="154">
        <v>42788.0</v>
      </c>
      <c r="M296" s="155">
        <v>126452.66</v>
      </c>
      <c r="O296" s="153">
        <f>IFERROR(__xludf.DUMMYFUNCTION("TO_DATE(INT((P296/(60*60*24))+""1/1/1970""))"),42669.0)</f>
        <v>42669</v>
      </c>
      <c r="P296" s="13">
        <v>1.4774904E9</v>
      </c>
      <c r="Q296" s="13">
        <v>26684.417</v>
      </c>
      <c r="S296" s="153">
        <f>IFERROR(__xludf.DUMMYFUNCTION("TO_DATE(INT((T296/(60*60*24))+""1/1/1970""))"),42720.0)</f>
        <v>42720</v>
      </c>
      <c r="T296" s="152">
        <v>1.4818644E9</v>
      </c>
      <c r="U296" s="152">
        <v>126410.1301</v>
      </c>
      <c r="W296" s="153">
        <f>IFERROR(__xludf.DUMMYFUNCTION("TO_DATE(INT((X296/(60*60*24))+""1/1/1970""))"),42712.0)</f>
        <v>42712</v>
      </c>
      <c r="X296" s="152">
        <v>1.4812092E9</v>
      </c>
      <c r="Y296" s="152">
        <v>9863.594</v>
      </c>
      <c r="AA296" s="153">
        <f>IFERROR(__xludf.DUMMYFUNCTION("TO_DATE(INT((AB296/(60*60*24))+""1/1/1970""))"),42712.0)</f>
        <v>42712</v>
      </c>
      <c r="AB296" s="156">
        <v>1.4811696E9</v>
      </c>
      <c r="AC296" s="156">
        <v>98422.4633</v>
      </c>
      <c r="AE296" s="153">
        <f>IFERROR(__xludf.DUMMYFUNCTION("TO_DATE(INT((AF296/(60*60*24))+""1/1/1970""))"),42664.0)</f>
        <v>42664</v>
      </c>
      <c r="AF296" s="156">
        <v>1.4770116E9</v>
      </c>
      <c r="AG296" s="156">
        <v>100580.2988</v>
      </c>
      <c r="AH296" s="153">
        <f>IFERROR(__xludf.DUMMYFUNCTION("TO_DATE(INT((AI296/(60*60*24))+""1/1/1970""))"),43813.0)</f>
        <v>43813</v>
      </c>
      <c r="AI296" s="156">
        <v>1.5762996E9</v>
      </c>
      <c r="AJ296" s="156">
        <v>116385.5967</v>
      </c>
      <c r="AK296" s="153">
        <f>IFERROR(__xludf.DUMMYFUNCTION("TO_DATE(INT((AL296/(60*60*24))+""1/1/1970""))"),43813.0)</f>
        <v>43813</v>
      </c>
      <c r="AL296" s="156">
        <v>1.5762996E9</v>
      </c>
      <c r="AM296" s="156">
        <v>101625.46</v>
      </c>
      <c r="AN296" s="153">
        <f>IFERROR(__xludf.DUMMYFUNCTION("TO_DATE(INT((AO296/(60*60*24))+""1/1/1970""))"),43759.0)</f>
        <v>43759</v>
      </c>
      <c r="AO296" s="152">
        <v>1.571626577E9</v>
      </c>
      <c r="AP296" s="152">
        <v>108183.4332</v>
      </c>
      <c r="AQ296" s="153">
        <f>IFERROR(__xludf.DUMMYFUNCTION("TO_DATE(INT((AR296/(60*60*24))+""1/1/1970""))"),42720.0)</f>
        <v>42720</v>
      </c>
      <c r="AR296" s="152">
        <v>1.4818644E9</v>
      </c>
      <c r="AS296" s="152">
        <v>99357.3765</v>
      </c>
      <c r="AT296" s="152">
        <v>86026.1015</v>
      </c>
      <c r="AU296" s="152">
        <f t="shared" si="1"/>
        <v>116841.01</v>
      </c>
      <c r="AV296" s="152">
        <f t="shared" si="2"/>
        <v>26777.4744</v>
      </c>
      <c r="AW296" s="152">
        <f t="shared" si="3"/>
        <v>126410.1301</v>
      </c>
      <c r="AX296" s="152">
        <f t="shared" si="4"/>
        <v>9873.5304</v>
      </c>
      <c r="AY296" s="152">
        <f t="shared" si="5"/>
        <v>98106.4792</v>
      </c>
      <c r="AZ296" s="152">
        <f t="shared" si="6"/>
        <v>97196.341</v>
      </c>
      <c r="BA296" s="152" t="str">
        <f t="shared" si="7"/>
        <v>Column1.y</v>
      </c>
      <c r="BB296" s="152" t="str">
        <f t="shared" si="8"/>
        <v>Column1.y</v>
      </c>
      <c r="BC296" s="152" t="str">
        <f t="shared" si="9"/>
        <v>Column1.y</v>
      </c>
    </row>
    <row r="297">
      <c r="A297" s="152">
        <v>1.4700816E9</v>
      </c>
      <c r="B297" s="152">
        <v>105251.7185</v>
      </c>
      <c r="D297" s="153">
        <f>IFERROR(__xludf.DUMMYFUNCTION("TO_DATE(INT((E297/(60*60*24))+""1/1/1970""))"),42721.0)</f>
        <v>42721</v>
      </c>
      <c r="E297" s="156">
        <v>1.4819508E9</v>
      </c>
      <c r="F297" s="156">
        <v>99357.3765</v>
      </c>
      <c r="H297" s="153">
        <f>IFERROR(__xludf.DUMMYFUNCTION("TO_DATE(INT((I297/(60*60*24))+""1/1/1970""))"),42721.0)</f>
        <v>42721</v>
      </c>
      <c r="I297" s="156">
        <v>1.4819508E9</v>
      </c>
      <c r="J297" s="156">
        <v>85893.9922</v>
      </c>
      <c r="L297" s="154">
        <v>42789.0</v>
      </c>
      <c r="M297" s="155">
        <v>126512.83</v>
      </c>
      <c r="O297" s="153">
        <f>IFERROR(__xludf.DUMMYFUNCTION("TO_DATE(INT((P297/(60*60*24))+""1/1/1970""))"),42670.0)</f>
        <v>42670</v>
      </c>
      <c r="P297" s="13">
        <v>1.4775768E9</v>
      </c>
      <c r="Q297" s="13">
        <v>26672.0952</v>
      </c>
      <c r="S297" s="153">
        <f>IFERROR(__xludf.DUMMYFUNCTION("TO_DATE(INT((T297/(60*60*24))+""1/1/1970""))"),42721.0)</f>
        <v>42721</v>
      </c>
      <c r="T297" s="156">
        <v>1.4819508E9</v>
      </c>
      <c r="U297" s="156">
        <v>125993.9973</v>
      </c>
      <c r="W297" s="153">
        <f>IFERROR(__xludf.DUMMYFUNCTION("TO_DATE(INT((X297/(60*60*24))+""1/1/1970""))"),42713.0)</f>
        <v>42713</v>
      </c>
      <c r="X297" s="152">
        <v>1.4812956E9</v>
      </c>
      <c r="Y297" s="152">
        <v>9865.6249</v>
      </c>
      <c r="AA297" s="153">
        <f>IFERROR(__xludf.DUMMYFUNCTION("TO_DATE(INT((AB297/(60*60*24))+""1/1/1970""))"),42713.0)</f>
        <v>42713</v>
      </c>
      <c r="AB297" s="152">
        <v>1.4812488E9</v>
      </c>
      <c r="AC297" s="152">
        <v>97834.1373</v>
      </c>
      <c r="AE297" s="153">
        <f>IFERROR(__xludf.DUMMYFUNCTION("TO_DATE(INT((AF297/(60*60*24))+""1/1/1970""))"),42665.0)</f>
        <v>42665</v>
      </c>
      <c r="AF297" s="152">
        <v>1.4770944E9</v>
      </c>
      <c r="AG297" s="152">
        <v>100161.84</v>
      </c>
      <c r="AH297" s="153">
        <f>IFERROR(__xludf.DUMMYFUNCTION("TO_DATE(INT((AI297/(60*60*24))+""1/1/1970""))"),43815.0)</f>
        <v>43815</v>
      </c>
      <c r="AI297" s="152">
        <v>1.5764724E9</v>
      </c>
      <c r="AJ297" s="152">
        <v>116385.5967</v>
      </c>
      <c r="AK297" s="153">
        <f>IFERROR(__xludf.DUMMYFUNCTION("TO_DATE(INT((AL297/(60*60*24))+""1/1/1970""))"),43815.0)</f>
        <v>43815</v>
      </c>
      <c r="AL297" s="152">
        <v>1.5765084E9</v>
      </c>
      <c r="AM297" s="152">
        <v>101625.46</v>
      </c>
      <c r="AN297" s="153">
        <f>IFERROR(__xludf.DUMMYFUNCTION("TO_DATE(INT((AO297/(60*60*24))+""1/1/1970""))"),43760.0)</f>
        <v>43760</v>
      </c>
      <c r="AO297" s="152">
        <v>1.571706358E9</v>
      </c>
      <c r="AP297" s="152">
        <v>109888.3274</v>
      </c>
      <c r="AQ297" s="153">
        <f>IFERROR(__xludf.DUMMYFUNCTION("TO_DATE(INT((AR297/(60*60*24))+""1/1/1970""))"),42721.0)</f>
        <v>42721</v>
      </c>
      <c r="AR297" s="156">
        <v>1.4819508E9</v>
      </c>
      <c r="AS297" s="156">
        <v>99357.3765</v>
      </c>
      <c r="AT297" s="156">
        <v>85893.9922</v>
      </c>
      <c r="AU297" s="152">
        <f t="shared" si="1"/>
        <v>116841.01</v>
      </c>
      <c r="AV297" s="152">
        <f t="shared" si="2"/>
        <v>26577.6109</v>
      </c>
      <c r="AW297" s="152">
        <f t="shared" si="3"/>
        <v>125993.9973</v>
      </c>
      <c r="AX297" s="152">
        <f t="shared" si="4"/>
        <v>9893.1043</v>
      </c>
      <c r="AY297" s="152">
        <f t="shared" si="5"/>
        <v>98106.4792</v>
      </c>
      <c r="AZ297" s="152">
        <f t="shared" si="6"/>
        <v>96186.7116</v>
      </c>
      <c r="BA297" s="152" t="str">
        <f t="shared" si="7"/>
        <v>Column1.y</v>
      </c>
      <c r="BB297" s="152" t="str">
        <f t="shared" si="8"/>
        <v>Column1.y</v>
      </c>
      <c r="BC297" s="152" t="str">
        <f t="shared" si="9"/>
        <v>Column1.y</v>
      </c>
    </row>
    <row r="298">
      <c r="A298" s="156">
        <v>1.47014466E9</v>
      </c>
      <c r="B298" s="156">
        <v>105106.6252</v>
      </c>
      <c r="D298" s="153">
        <f>IFERROR(__xludf.DUMMYFUNCTION("TO_DATE(INT((E298/(60*60*24))+""1/1/1970""))"),42723.0)</f>
        <v>42723</v>
      </c>
      <c r="E298" s="152">
        <v>1.4821596E9</v>
      </c>
      <c r="F298" s="152">
        <v>99357.3765</v>
      </c>
      <c r="H298" s="153">
        <f>IFERROR(__xludf.DUMMYFUNCTION("TO_DATE(INT((I298/(60*60*24))+""1/1/1970""))"),42723.0)</f>
        <v>42723</v>
      </c>
      <c r="I298" s="152">
        <v>1.4821596E9</v>
      </c>
      <c r="J298" s="152">
        <v>85893.9922</v>
      </c>
      <c r="L298" s="154">
        <v>42790.0</v>
      </c>
      <c r="M298" s="155">
        <v>126673.42</v>
      </c>
      <c r="O298" s="153">
        <f>IFERROR(__xludf.DUMMYFUNCTION("TO_DATE(INT((P298/(60*60*24))+""1/1/1970""))"),42671.0)</f>
        <v>42671</v>
      </c>
      <c r="P298" s="13">
        <v>1.4776632E9</v>
      </c>
      <c r="Q298" s="13">
        <v>26708.4867</v>
      </c>
      <c r="S298" s="153">
        <f>IFERROR(__xludf.DUMMYFUNCTION("TO_DATE(INT((T298/(60*60*24))+""1/1/1970""))"),42723.0)</f>
        <v>42723</v>
      </c>
      <c r="T298" s="152">
        <v>1.4821596E9</v>
      </c>
      <c r="U298" s="152">
        <v>125993.9973</v>
      </c>
      <c r="W298" s="153">
        <f>IFERROR(__xludf.DUMMYFUNCTION("TO_DATE(INT((X298/(60*60*24))+""1/1/1970""))"),42714.0)</f>
        <v>42714</v>
      </c>
      <c r="X298" s="152">
        <v>1.481328E9</v>
      </c>
      <c r="Y298" s="152">
        <v>9873.5304</v>
      </c>
      <c r="AA298" s="153">
        <f>IFERROR(__xludf.DUMMYFUNCTION("TO_DATE(INT((AB298/(60*60*24))+""1/1/1970""))"),42715.0)</f>
        <v>42715</v>
      </c>
      <c r="AB298" s="156">
        <v>1.4814972E9</v>
      </c>
      <c r="AC298" s="156">
        <v>98106.4792</v>
      </c>
      <c r="AE298" s="153">
        <f>IFERROR(__xludf.DUMMYFUNCTION("TO_DATE(INT((AF298/(60*60*24))+""1/1/1970""))"),42666.0)</f>
        <v>42666</v>
      </c>
      <c r="AF298" s="156">
        <v>1.47726E9</v>
      </c>
      <c r="AG298" s="156">
        <v>100161.84</v>
      </c>
      <c r="AH298" s="153">
        <f>IFERROR(__xludf.DUMMYFUNCTION("TO_DATE(INT((AI298/(60*60*24))+""1/1/1970""))"),43816.0)</f>
        <v>43816</v>
      </c>
      <c r="AI298" s="152">
        <v>1.5765588E9</v>
      </c>
      <c r="AJ298" s="152">
        <v>118074.7597</v>
      </c>
      <c r="AK298" s="153">
        <f>IFERROR(__xludf.DUMMYFUNCTION("TO_DATE(INT((AL298/(60*60*24))+""1/1/1970""))"),43816.0)</f>
        <v>43816</v>
      </c>
      <c r="AL298" s="156">
        <v>1.5765588E9</v>
      </c>
      <c r="AM298" s="156">
        <v>101826.78</v>
      </c>
      <c r="AN298" s="153">
        <f>IFERROR(__xludf.DUMMYFUNCTION("TO_DATE(INT((AO298/(60*60*24))+""1/1/1970""))"),43761.0)</f>
        <v>43761</v>
      </c>
      <c r="AO298" s="156">
        <v>1.571801661E9</v>
      </c>
      <c r="AP298" s="156">
        <v>110169.6969</v>
      </c>
      <c r="AQ298" s="153">
        <f>IFERROR(__xludf.DUMMYFUNCTION("TO_DATE(INT((AR298/(60*60*24))+""1/1/1970""))"),42723.0)</f>
        <v>42723</v>
      </c>
      <c r="AR298" s="152">
        <v>1.4821596E9</v>
      </c>
      <c r="AS298" s="152">
        <v>99357.3765</v>
      </c>
      <c r="AT298" s="152">
        <v>85893.9922</v>
      </c>
      <c r="AU298" s="152">
        <f t="shared" si="1"/>
        <v>116195.7</v>
      </c>
      <c r="AV298" s="152">
        <f t="shared" si="2"/>
        <v>26571.7445</v>
      </c>
      <c r="AW298" s="152">
        <f t="shared" si="3"/>
        <v>125993.9973</v>
      </c>
      <c r="AX298" s="152">
        <f t="shared" si="4"/>
        <v>9893.7922</v>
      </c>
      <c r="AY298" s="152">
        <f t="shared" si="5"/>
        <v>98960.8785</v>
      </c>
      <c r="AZ298" s="152">
        <f t="shared" si="6"/>
        <v>96145.371</v>
      </c>
      <c r="BA298" s="152" t="str">
        <f t="shared" si="7"/>
        <v>Column1.y</v>
      </c>
      <c r="BB298" s="152" t="str">
        <f t="shared" si="8"/>
        <v>Column1.y</v>
      </c>
      <c r="BC298" s="152" t="str">
        <f t="shared" si="9"/>
        <v>Column1.y</v>
      </c>
    </row>
    <row r="299">
      <c r="A299" s="152">
        <v>1.470168E9</v>
      </c>
      <c r="B299" s="152">
        <v>104569.78</v>
      </c>
      <c r="D299" s="153">
        <f>IFERROR(__xludf.DUMMYFUNCTION("TO_DATE(INT((E299/(60*60*24))+""1/1/1970""))"),42724.0)</f>
        <v>42724</v>
      </c>
      <c r="E299" s="152">
        <v>1.48221E9</v>
      </c>
      <c r="F299" s="152">
        <v>99357.3765</v>
      </c>
      <c r="H299" s="153">
        <f>IFERROR(__xludf.DUMMYFUNCTION("TO_DATE(INT((I299/(60*60*24))+""1/1/1970""))"),42724.0)</f>
        <v>42724</v>
      </c>
      <c r="I299" s="152">
        <v>1.48221E9</v>
      </c>
      <c r="J299" s="152">
        <v>85949.2494</v>
      </c>
      <c r="L299" s="154">
        <v>42793.0</v>
      </c>
      <c r="M299" s="155">
        <v>127396.1</v>
      </c>
      <c r="O299" s="153">
        <f>IFERROR(__xludf.DUMMYFUNCTION("TO_DATE(INT((P299/(60*60*24))+""1/1/1970""))"),42672.0)</f>
        <v>42672</v>
      </c>
      <c r="P299" s="13">
        <v>1.4776992E9</v>
      </c>
      <c r="Q299" s="13">
        <v>26754.7569</v>
      </c>
      <c r="S299" s="153">
        <f>IFERROR(__xludf.DUMMYFUNCTION("TO_DATE(INT((T299/(60*60*24))+""1/1/1970""))"),42724.0)</f>
        <v>42724</v>
      </c>
      <c r="T299" s="152">
        <v>1.48221E9</v>
      </c>
      <c r="U299" s="152">
        <v>126505.2821</v>
      </c>
      <c r="W299" s="153">
        <f>IFERROR(__xludf.DUMMYFUNCTION("TO_DATE(INT((X299/(60*60*24))+""1/1/1970""))"),42716.0)</f>
        <v>42716</v>
      </c>
      <c r="X299" s="156">
        <v>1.4815008E9</v>
      </c>
      <c r="Y299" s="156">
        <v>9873.5304</v>
      </c>
      <c r="AA299" s="153">
        <f>IFERROR(__xludf.DUMMYFUNCTION("TO_DATE(INT((AB299/(60*60*24))+""1/1/1970""))"),42716.0)</f>
        <v>42716</v>
      </c>
      <c r="AB299" s="152">
        <v>1.4815368E9</v>
      </c>
      <c r="AC299" s="152">
        <v>98106.4792</v>
      </c>
      <c r="AE299" s="153">
        <f>IFERROR(__xludf.DUMMYFUNCTION("TO_DATE(INT((AF299/(60*60*24))+""1/1/1970""))"),42667.0)</f>
        <v>42667</v>
      </c>
      <c r="AF299" s="156">
        <v>1.4772996E9</v>
      </c>
      <c r="AG299" s="156">
        <v>100128.7675</v>
      </c>
      <c r="AH299" s="153">
        <f>IFERROR(__xludf.DUMMYFUNCTION("TO_DATE(INT((AI299/(60*60*24))+""1/1/1970""))"),43817.0)</f>
        <v>43817</v>
      </c>
      <c r="AI299" s="152">
        <v>1.5766452E9</v>
      </c>
      <c r="AJ299" s="152">
        <v>118571.7529</v>
      </c>
      <c r="AK299" s="153">
        <f>IFERROR(__xludf.DUMMYFUNCTION("TO_DATE(INT((AL299/(60*60*24))+""1/1/1970""))"),43817.0)</f>
        <v>43817</v>
      </c>
      <c r="AL299" s="156">
        <v>1.5766452E9</v>
      </c>
      <c r="AM299" s="156">
        <v>101776.13</v>
      </c>
      <c r="AN299" s="153">
        <f>IFERROR(__xludf.DUMMYFUNCTION("TO_DATE(INT((AO299/(60*60*24))+""1/1/1970""))"),43762.0)</f>
        <v>43762</v>
      </c>
      <c r="AO299" s="156">
        <v>1.571880837E9</v>
      </c>
      <c r="AP299" s="156">
        <v>110268.7035</v>
      </c>
      <c r="AQ299" s="153">
        <f>IFERROR(__xludf.DUMMYFUNCTION("TO_DATE(INT((AR299/(60*60*24))+""1/1/1970""))"),42724.0)</f>
        <v>42724</v>
      </c>
      <c r="AR299" s="152">
        <v>1.48221E9</v>
      </c>
      <c r="AS299" s="152">
        <v>99357.3765</v>
      </c>
      <c r="AT299" s="152">
        <v>85949.2494</v>
      </c>
      <c r="AU299" s="152">
        <f t="shared" si="1"/>
        <v>116846</v>
      </c>
      <c r="AV299" s="152">
        <f t="shared" si="2"/>
        <v>26768.5118</v>
      </c>
      <c r="AW299" s="152">
        <f t="shared" si="3"/>
        <v>126505.2821</v>
      </c>
      <c r="AX299" s="152">
        <f t="shared" si="4"/>
        <v>9876.3906</v>
      </c>
      <c r="AY299" s="152">
        <f t="shared" si="5"/>
        <v>99298.4083</v>
      </c>
      <c r="AZ299" s="152">
        <f t="shared" si="6"/>
        <v>95741.6112</v>
      </c>
      <c r="BA299" s="152" t="str">
        <f t="shared" si="7"/>
        <v>Column1.y</v>
      </c>
      <c r="BB299" s="152" t="str">
        <f t="shared" si="8"/>
        <v>Column1.y</v>
      </c>
      <c r="BC299" s="152" t="str">
        <f t="shared" si="9"/>
        <v>Column1.y</v>
      </c>
    </row>
    <row r="300">
      <c r="A300" s="156">
        <v>1.47023106E9</v>
      </c>
      <c r="B300" s="156">
        <v>104545.5978</v>
      </c>
      <c r="D300" s="153">
        <f>IFERROR(__xludf.DUMMYFUNCTION("TO_DATE(INT((E300/(60*60*24))+""1/1/1970""))"),42725.0)</f>
        <v>42725</v>
      </c>
      <c r="E300" s="156">
        <v>1.4822964E9</v>
      </c>
      <c r="F300" s="156">
        <v>99357.3765</v>
      </c>
      <c r="H300" s="153">
        <f>IFERROR(__xludf.DUMMYFUNCTION("TO_DATE(INT((I300/(60*60*24))+""1/1/1970""))"),42725.0)</f>
        <v>42725</v>
      </c>
      <c r="I300" s="156">
        <v>1.4822964E9</v>
      </c>
      <c r="J300" s="156">
        <v>85858.8747</v>
      </c>
      <c r="L300" s="154">
        <v>42794.0</v>
      </c>
      <c r="M300" s="155">
        <v>127243.03</v>
      </c>
      <c r="O300" s="153">
        <f>IFERROR(__xludf.DUMMYFUNCTION("TO_DATE(INT((P300/(60*60*24))+""1/1/1970""))"),42673.0)</f>
        <v>42673</v>
      </c>
      <c r="P300" s="13">
        <v>1.4777856E9</v>
      </c>
      <c r="Q300" s="13">
        <v>26754.7569</v>
      </c>
      <c r="S300" s="153">
        <f>IFERROR(__xludf.DUMMYFUNCTION("TO_DATE(INT((T300/(60*60*24))+""1/1/1970""))"),42725.0)</f>
        <v>42725</v>
      </c>
      <c r="T300" s="156">
        <v>1.4822964E9</v>
      </c>
      <c r="U300" s="156">
        <v>127433.5659</v>
      </c>
      <c r="W300" s="153">
        <f>IFERROR(__xludf.DUMMYFUNCTION("TO_DATE(INT((X300/(60*60*24))+""1/1/1970""))"),42717.0)</f>
        <v>42717</v>
      </c>
      <c r="X300" s="152">
        <v>1.4816412E9</v>
      </c>
      <c r="Y300" s="152">
        <v>9873.5304</v>
      </c>
      <c r="AA300" s="153">
        <f>IFERROR(__xludf.DUMMYFUNCTION("TO_DATE(INT((AB300/(60*60*24))+""1/1/1970""))"),42717.0)</f>
        <v>42717</v>
      </c>
      <c r="AB300" s="156">
        <v>1.481616E9</v>
      </c>
      <c r="AC300" s="156">
        <v>98106.4792</v>
      </c>
      <c r="AE300" s="153">
        <f>IFERROR(__xludf.DUMMYFUNCTION("TO_DATE(INT((AF300/(60*60*24))+""1/1/1970""))"),42668.0)</f>
        <v>42668</v>
      </c>
      <c r="AF300" s="152">
        <v>1.4773788E9</v>
      </c>
      <c r="AG300" s="152">
        <v>100062.6226</v>
      </c>
      <c r="AH300" s="153">
        <f>IFERROR(__xludf.DUMMYFUNCTION("TO_DATE(INT((AI300/(60*60*24))+""1/1/1970""))"),43818.0)</f>
        <v>43818</v>
      </c>
      <c r="AI300" s="152">
        <v>1.5767316E9</v>
      </c>
      <c r="AJ300" s="152">
        <v>118504.739</v>
      </c>
      <c r="AK300" s="153">
        <f>IFERROR(__xludf.DUMMYFUNCTION("TO_DATE(INT((AL300/(60*60*24))+""1/1/1970""))"),43818.0)</f>
        <v>43818</v>
      </c>
      <c r="AL300" s="156">
        <v>1.5767316E9</v>
      </c>
      <c r="AM300" s="156">
        <v>101622.26</v>
      </c>
      <c r="AN300" s="153">
        <f>IFERROR(__xludf.DUMMYFUNCTION("TO_DATE(INT((AO300/(60*60*24))+""1/1/1970""))"),43763.0)</f>
        <v>43763</v>
      </c>
      <c r="AO300" s="152">
        <v>1.571975977E9</v>
      </c>
      <c r="AP300" s="152">
        <v>110241.7017</v>
      </c>
      <c r="AQ300" s="153">
        <f>IFERROR(__xludf.DUMMYFUNCTION("TO_DATE(INT((AR300/(60*60*24))+""1/1/1970""))"),42725.0)</f>
        <v>42725</v>
      </c>
      <c r="AR300" s="156">
        <v>1.4822964E9</v>
      </c>
      <c r="AS300" s="156">
        <v>99357.3765</v>
      </c>
      <c r="AT300" s="156">
        <v>85858.8747</v>
      </c>
      <c r="AU300" s="152">
        <f t="shared" si="1"/>
        <v>117043.41</v>
      </c>
      <c r="AV300" s="152">
        <f t="shared" si="2"/>
        <v>26643.7728</v>
      </c>
      <c r="AW300" s="152">
        <f t="shared" si="3"/>
        <v>127433.5659</v>
      </c>
      <c r="AX300" s="152">
        <f t="shared" si="4"/>
        <v>9885.5183</v>
      </c>
      <c r="AY300" s="152">
        <f t="shared" si="5"/>
        <v>99257.7893</v>
      </c>
      <c r="AZ300" s="152">
        <f t="shared" si="6"/>
        <v>95632.7476</v>
      </c>
      <c r="BA300" s="152" t="str">
        <f t="shared" si="7"/>
        <v>Column1.y</v>
      </c>
      <c r="BB300" s="152" t="str">
        <f t="shared" si="8"/>
        <v>Column1.y</v>
      </c>
      <c r="BC300" s="152" t="str">
        <f t="shared" si="9"/>
        <v>Column1.y</v>
      </c>
    </row>
    <row r="301">
      <c r="A301" s="152">
        <v>1.4702544E9</v>
      </c>
      <c r="B301" s="152">
        <v>104913.1675</v>
      </c>
      <c r="D301" s="153">
        <f>IFERROR(__xludf.DUMMYFUNCTION("TO_DATE(INT((E301/(60*60*24))+""1/1/1970""))"),42726.0)</f>
        <v>42726</v>
      </c>
      <c r="E301" s="152">
        <v>1.4823828E9</v>
      </c>
      <c r="F301" s="152">
        <v>99357.3765</v>
      </c>
      <c r="H301" s="153">
        <f>IFERROR(__xludf.DUMMYFUNCTION("TO_DATE(INT((I301/(60*60*24))+""1/1/1970""))"),42726.0)</f>
        <v>42726</v>
      </c>
      <c r="I301" s="152">
        <v>1.4823828E9</v>
      </c>
      <c r="J301" s="152">
        <v>86169.8916</v>
      </c>
      <c r="L301" s="154">
        <v>42795.0</v>
      </c>
      <c r="M301" s="155">
        <v>127077.62</v>
      </c>
      <c r="O301" s="153">
        <f>IFERROR(__xludf.DUMMYFUNCTION("TO_DATE(INT((P301/(60*60*24))+""1/1/1970""))"),42674.0)</f>
        <v>42674</v>
      </c>
      <c r="P301" s="13">
        <v>1.477872E9</v>
      </c>
      <c r="Q301" s="13">
        <v>26787.8654</v>
      </c>
      <c r="S301" s="153">
        <f>IFERROR(__xludf.DUMMYFUNCTION("TO_DATE(INT((T301/(60*60*24))+""1/1/1970""))"),42726.0)</f>
        <v>42726</v>
      </c>
      <c r="T301" s="152">
        <v>1.4823828E9</v>
      </c>
      <c r="U301" s="152">
        <v>126789.9298</v>
      </c>
      <c r="W301" s="153">
        <f>IFERROR(__xludf.DUMMYFUNCTION("TO_DATE(INT((X301/(60*60*24))+""1/1/1970""))"),42718.0)</f>
        <v>42718</v>
      </c>
      <c r="X301" s="152">
        <v>1.4817276E9</v>
      </c>
      <c r="Y301" s="152">
        <v>9873.5304</v>
      </c>
      <c r="AA301" s="153">
        <f>IFERROR(__xludf.DUMMYFUNCTION("TO_DATE(INT((AB301/(60*60*24))+""1/1/1970""))"),42718.0)</f>
        <v>42718</v>
      </c>
      <c r="AB301" s="152">
        <v>1.4816952E9</v>
      </c>
      <c r="AC301" s="152">
        <v>98106.4792</v>
      </c>
      <c r="AE301" s="153">
        <f>IFERROR(__xludf.DUMMYFUNCTION("TO_DATE(INT((AF301/(60*60*24))+""1/1/1970""))"),42669.0)</f>
        <v>42669</v>
      </c>
      <c r="AF301" s="156">
        <v>1.477458E9</v>
      </c>
      <c r="AG301" s="156">
        <v>100183.429</v>
      </c>
      <c r="AH301" s="153">
        <f>IFERROR(__xludf.DUMMYFUNCTION("TO_DATE(INT((AI301/(60*60*24))+""1/1/1970""))"),43819.0)</f>
        <v>43819</v>
      </c>
      <c r="AI301" s="152">
        <v>1.576818E9</v>
      </c>
      <c r="AJ301" s="152">
        <v>119842.7204</v>
      </c>
      <c r="AK301" s="153">
        <f>IFERROR(__xludf.DUMMYFUNCTION("TO_DATE(INT((AL301/(60*60*24))+""1/1/1970""))"),43819.0)</f>
        <v>43819</v>
      </c>
      <c r="AL301" s="156">
        <v>1.576818E9</v>
      </c>
      <c r="AM301" s="156">
        <v>101429.04</v>
      </c>
      <c r="AN301" s="153">
        <f>IFERROR(__xludf.DUMMYFUNCTION("TO_DATE(INT((AO301/(60*60*24))+""1/1/1970""))"),43764.0)</f>
        <v>43764</v>
      </c>
      <c r="AO301" s="152">
        <v>1.572055603E9</v>
      </c>
      <c r="AP301" s="152">
        <v>110615.7135</v>
      </c>
      <c r="AQ301" s="153">
        <f>IFERROR(__xludf.DUMMYFUNCTION("TO_DATE(INT((AR301/(60*60*24))+""1/1/1970""))"),42726.0)</f>
        <v>42726</v>
      </c>
      <c r="AR301" s="152">
        <v>1.4823828E9</v>
      </c>
      <c r="AS301" s="152">
        <v>99357.3765</v>
      </c>
      <c r="AT301" s="152">
        <v>86169.8916</v>
      </c>
      <c r="AU301" s="152">
        <f t="shared" si="1"/>
        <v>117171.28</v>
      </c>
      <c r="AV301" s="152">
        <f t="shared" si="2"/>
        <v>26626.0968</v>
      </c>
      <c r="AW301" s="152">
        <f t="shared" si="3"/>
        <v>126789.9298</v>
      </c>
      <c r="AX301" s="152">
        <f t="shared" si="4"/>
        <v>9885.3195</v>
      </c>
      <c r="AY301" s="152">
        <f t="shared" si="5"/>
        <v>98949.1235</v>
      </c>
      <c r="AZ301" s="152">
        <f t="shared" si="6"/>
        <v>95959.7977</v>
      </c>
      <c r="BA301" s="152" t="str">
        <f t="shared" si="7"/>
        <v>Column1.y</v>
      </c>
      <c r="BB301" s="152" t="str">
        <f t="shared" si="8"/>
        <v>Column1.y</v>
      </c>
      <c r="BC301" s="152" t="str">
        <f t="shared" si="9"/>
        <v>Column1.y</v>
      </c>
    </row>
    <row r="302">
      <c r="A302" s="156">
        <v>1.47031746E9</v>
      </c>
      <c r="B302" s="156">
        <v>105000.2235</v>
      </c>
      <c r="D302" s="153">
        <f>IFERROR(__xludf.DUMMYFUNCTION("TO_DATE(INT((E302/(60*60*24))+""1/1/1970""))"),42727.0)</f>
        <v>42727</v>
      </c>
      <c r="E302" s="156">
        <v>1.4824692E9</v>
      </c>
      <c r="F302" s="156">
        <v>99357.3765</v>
      </c>
      <c r="H302" s="153">
        <f>IFERROR(__xludf.DUMMYFUNCTION("TO_DATE(INT((I302/(60*60*24))+""1/1/1970""))"),42727.0)</f>
        <v>42727</v>
      </c>
      <c r="I302" s="156">
        <v>1.4824692E9</v>
      </c>
      <c r="J302" s="156">
        <v>85729.5715</v>
      </c>
      <c r="L302" s="154">
        <v>42795.0</v>
      </c>
      <c r="M302" s="155">
        <v>127072.2</v>
      </c>
      <c r="O302" s="153">
        <f>IFERROR(__xludf.DUMMYFUNCTION("TO_DATE(INT((P302/(60*60*24))+""1/1/1970""))"),42675.0)</f>
        <v>42675</v>
      </c>
      <c r="P302" s="13">
        <v>1.4780088E9</v>
      </c>
      <c r="Q302" s="13">
        <v>26698.1683</v>
      </c>
      <c r="S302" s="153">
        <f>IFERROR(__xludf.DUMMYFUNCTION("TO_DATE(INT((T302/(60*60*24))+""1/1/1970""))"),42727.0)</f>
        <v>42727</v>
      </c>
      <c r="T302" s="156">
        <v>1.4824692E9</v>
      </c>
      <c r="U302" s="156">
        <v>126448.6197</v>
      </c>
      <c r="W302" s="153">
        <f>IFERROR(__xludf.DUMMYFUNCTION("TO_DATE(INT((X302/(60*60*24))+""1/1/1970""))"),42719.0)</f>
        <v>42719</v>
      </c>
      <c r="X302" s="152">
        <v>1.481814E9</v>
      </c>
      <c r="Y302" s="152">
        <v>9873.5304</v>
      </c>
      <c r="AA302" s="153">
        <f>IFERROR(__xludf.DUMMYFUNCTION("TO_DATE(INT((AB302/(60*60*24))+""1/1/1970""))"),42719.0)</f>
        <v>42719</v>
      </c>
      <c r="AB302" s="156">
        <v>1.4817744E9</v>
      </c>
      <c r="AC302" s="156">
        <v>98106.4792</v>
      </c>
      <c r="AE302" s="153">
        <f>IFERROR(__xludf.DUMMYFUNCTION("TO_DATE(INT((AF302/(60*60*24))+""1/1/1970""))"),42670.0)</f>
        <v>42670</v>
      </c>
      <c r="AF302" s="152">
        <v>1.4775372E9</v>
      </c>
      <c r="AG302" s="152">
        <v>100401.1562</v>
      </c>
      <c r="AH302" s="153">
        <f>IFERROR(__xludf.DUMMYFUNCTION("TO_DATE(INT((AI302/(60*60*24))+""1/1/1970""))"),43820.0)</f>
        <v>43820</v>
      </c>
      <c r="AI302" s="152">
        <v>1.5769044E9</v>
      </c>
      <c r="AJ302" s="152">
        <v>121138.7667</v>
      </c>
      <c r="AK302" s="153">
        <f>IFERROR(__xludf.DUMMYFUNCTION("TO_DATE(INT((AL302/(60*60*24))+""1/1/1970""))"),43820.0)</f>
        <v>43820</v>
      </c>
      <c r="AL302" s="156">
        <v>1.5769044E9</v>
      </c>
      <c r="AM302" s="156">
        <v>101693.76</v>
      </c>
      <c r="AN302" s="153">
        <f>IFERROR(__xludf.DUMMYFUNCTION("TO_DATE(INT((AO302/(60*60*24))+""1/1/1970""))"),43765.0)</f>
        <v>43765</v>
      </c>
      <c r="AO302" s="152">
        <v>1.572135644E9</v>
      </c>
      <c r="AP302" s="152">
        <v>110615.7135</v>
      </c>
      <c r="AQ302" s="153">
        <f>IFERROR(__xludf.DUMMYFUNCTION("TO_DATE(INT((AR302/(60*60*24))+""1/1/1970""))"),42727.0)</f>
        <v>42727</v>
      </c>
      <c r="AR302" s="156">
        <v>1.4824692E9</v>
      </c>
      <c r="AS302" s="156">
        <v>99357.3765</v>
      </c>
      <c r="AT302" s="156">
        <v>85729.5715</v>
      </c>
      <c r="AU302" s="152">
        <f t="shared" si="1"/>
        <v>116802.6</v>
      </c>
      <c r="AV302" s="152">
        <f t="shared" si="2"/>
        <v>26636.0245</v>
      </c>
      <c r="AW302" s="152">
        <f t="shared" si="3"/>
        <v>126448.6197</v>
      </c>
      <c r="AX302" s="152">
        <f t="shared" si="4"/>
        <v>9888.1966</v>
      </c>
      <c r="AY302" s="152">
        <f t="shared" si="5"/>
        <v>98918.7037</v>
      </c>
      <c r="AZ302" s="152">
        <f t="shared" si="6"/>
        <v>96064.5272</v>
      </c>
      <c r="BA302" s="152" t="str">
        <f t="shared" si="7"/>
        <v>Column1.y</v>
      </c>
      <c r="BB302" s="152" t="str">
        <f t="shared" si="8"/>
        <v>Column1.y</v>
      </c>
      <c r="BC302" s="152" t="str">
        <f t="shared" si="9"/>
        <v>Column1.y</v>
      </c>
    </row>
    <row r="303">
      <c r="A303" s="152">
        <v>1.4703408E9</v>
      </c>
      <c r="B303" s="152">
        <v>105009.8963</v>
      </c>
      <c r="D303" s="153">
        <f>IFERROR(__xludf.DUMMYFUNCTION("TO_DATE(INT((E303/(60*60*24))+""1/1/1970""))"),42728.0)</f>
        <v>42728</v>
      </c>
      <c r="E303" s="152">
        <v>1.4825556E9</v>
      </c>
      <c r="F303" s="152">
        <v>99357.3765</v>
      </c>
      <c r="H303" s="153">
        <f>IFERROR(__xludf.DUMMYFUNCTION("TO_DATE(INT((I303/(60*60*24))+""1/1/1970""))"),42728.0)</f>
        <v>42728</v>
      </c>
      <c r="I303" s="152">
        <v>1.4825556E9</v>
      </c>
      <c r="J303" s="152">
        <v>87095.2925</v>
      </c>
      <c r="L303" s="154">
        <v>42796.0</v>
      </c>
      <c r="M303" s="155">
        <v>127325.64</v>
      </c>
      <c r="O303" s="153">
        <f>IFERROR(__xludf.DUMMYFUNCTION("TO_DATE(INT((P303/(60*60*24))+""1/1/1970""))"),42676.0)</f>
        <v>42676</v>
      </c>
      <c r="P303" s="13">
        <v>1.4780952E9</v>
      </c>
      <c r="Q303" s="13">
        <v>26875.2265</v>
      </c>
      <c r="S303" s="153">
        <f>IFERROR(__xludf.DUMMYFUNCTION("TO_DATE(INT((T303/(60*60*24))+""1/1/1970""))"),42728.0)</f>
        <v>42728</v>
      </c>
      <c r="T303" s="152">
        <v>1.4825556E9</v>
      </c>
      <c r="U303" s="152">
        <v>126680.0952</v>
      </c>
      <c r="W303" s="153">
        <f>IFERROR(__xludf.DUMMYFUNCTION("TO_DATE(INT((X303/(60*60*24))+""1/1/1970""))"),42720.0)</f>
        <v>42720</v>
      </c>
      <c r="X303" s="152">
        <v>1.4819004E9</v>
      </c>
      <c r="Y303" s="152">
        <v>9873.5304</v>
      </c>
      <c r="AA303" s="153">
        <f>IFERROR(__xludf.DUMMYFUNCTION("TO_DATE(INT((AB303/(60*60*24))+""1/1/1970""))"),42720.0)</f>
        <v>42720</v>
      </c>
      <c r="AB303" s="152">
        <v>1.4818536E9</v>
      </c>
      <c r="AC303" s="152">
        <v>98106.4792</v>
      </c>
      <c r="AE303" s="153">
        <f>IFERROR(__xludf.DUMMYFUNCTION("TO_DATE(INT((AF303/(60*60*24))+""1/1/1970""))"),42671.0)</f>
        <v>42671</v>
      </c>
      <c r="AF303" s="156">
        <v>1.4776164E9</v>
      </c>
      <c r="AG303" s="156">
        <v>100284.9431</v>
      </c>
      <c r="AH303" s="153">
        <f>IFERROR(__xludf.DUMMYFUNCTION("TO_DATE(INT((AI303/(60*60*24))+""1/1/1970""))"),43822.0)</f>
        <v>43822</v>
      </c>
      <c r="AI303" s="156">
        <v>1.5770772E9</v>
      </c>
      <c r="AJ303" s="156">
        <v>121138.7667</v>
      </c>
      <c r="AK303" s="153">
        <f>IFERROR(__xludf.DUMMYFUNCTION("TO_DATE(INT((AL303/(60*60*24))+""1/1/1970""))"),43822.0)</f>
        <v>43822</v>
      </c>
      <c r="AL303" s="152">
        <v>1.5771132E9</v>
      </c>
      <c r="AM303" s="152">
        <v>101693.76</v>
      </c>
      <c r="AN303" s="153">
        <f>IFERROR(__xludf.DUMMYFUNCTION("TO_DATE(INT((AO303/(60*60*24))+""1/1/1970""))"),43766.0)</f>
        <v>43766</v>
      </c>
      <c r="AO303" s="156">
        <v>1.572233447E9</v>
      </c>
      <c r="AP303" s="156">
        <v>110615.7135</v>
      </c>
      <c r="AQ303" s="153">
        <f>IFERROR(__xludf.DUMMYFUNCTION("TO_DATE(INT((AR303/(60*60*24))+""1/1/1970""))"),42728.0)</f>
        <v>42728</v>
      </c>
      <c r="AR303" s="152">
        <v>1.4825556E9</v>
      </c>
      <c r="AS303" s="152">
        <v>99357.3765</v>
      </c>
      <c r="AT303" s="152">
        <v>87095.2925</v>
      </c>
      <c r="AU303" s="152">
        <f t="shared" si="1"/>
        <v>116802.6</v>
      </c>
      <c r="AV303" s="152">
        <f t="shared" si="2"/>
        <v>26675.7383</v>
      </c>
      <c r="AW303" s="152">
        <f t="shared" si="3"/>
        <v>126680.0952</v>
      </c>
      <c r="AX303" s="152">
        <f t="shared" si="4"/>
        <v>9890.5291</v>
      </c>
      <c r="AY303" s="152">
        <f t="shared" si="5"/>
        <v>98918.7037</v>
      </c>
      <c r="AZ303" s="152">
        <f t="shared" si="6"/>
        <v>96223.4588</v>
      </c>
      <c r="BA303" s="152" t="str">
        <f t="shared" si="7"/>
        <v>Column1.y</v>
      </c>
      <c r="BB303" s="152" t="str">
        <f t="shared" si="8"/>
        <v>Column1.y</v>
      </c>
      <c r="BC303" s="152" t="str">
        <f t="shared" si="9"/>
        <v>Column1.y</v>
      </c>
    </row>
    <row r="304">
      <c r="A304" s="156">
        <v>1.47040386E9</v>
      </c>
      <c r="B304" s="156">
        <v>105396.8118</v>
      </c>
      <c r="D304" s="153">
        <f>IFERROR(__xludf.DUMMYFUNCTION("TO_DATE(INT((E304/(60*60*24))+""1/1/1970""))"),42731.0)</f>
        <v>42731</v>
      </c>
      <c r="E304" s="156">
        <v>1.4828508E9</v>
      </c>
      <c r="F304" s="156">
        <v>99357.3765</v>
      </c>
      <c r="H304" s="153">
        <f>IFERROR(__xludf.DUMMYFUNCTION("TO_DATE(INT((I304/(60*60*24))+""1/1/1970""))"),42731.0)</f>
        <v>42731</v>
      </c>
      <c r="I304" s="156">
        <v>1.4828508E9</v>
      </c>
      <c r="J304" s="156">
        <v>87095.2925</v>
      </c>
      <c r="L304" s="154">
        <v>42797.0</v>
      </c>
      <c r="M304" s="155">
        <v>126427.95</v>
      </c>
      <c r="O304" s="153">
        <f>IFERROR(__xludf.DUMMYFUNCTION("TO_DATE(INT((P304/(60*60*24))+""1/1/1970""))"),42677.0)</f>
        <v>42677</v>
      </c>
      <c r="P304" s="13">
        <v>1.4781816E9</v>
      </c>
      <c r="Q304" s="13">
        <v>26969.9869</v>
      </c>
      <c r="S304" s="153">
        <f>IFERROR(__xludf.DUMMYFUNCTION("TO_DATE(INT((T304/(60*60*24))+""1/1/1970""))"),42731.0)</f>
        <v>42731</v>
      </c>
      <c r="T304" s="156">
        <v>1.4828508E9</v>
      </c>
      <c r="U304" s="156">
        <v>126680.0952</v>
      </c>
      <c r="W304" s="153">
        <f>IFERROR(__xludf.DUMMYFUNCTION("TO_DATE(INT((X304/(60*60*24))+""1/1/1970""))"),42721.0)</f>
        <v>42721</v>
      </c>
      <c r="X304" s="152">
        <v>1.4819328E9</v>
      </c>
      <c r="Y304" s="152">
        <v>9893.1043</v>
      </c>
      <c r="AA304" s="153">
        <f>IFERROR(__xludf.DUMMYFUNCTION("TO_DATE(INT((AB304/(60*60*24))+""1/1/1970""))"),42722.0)</f>
        <v>42722</v>
      </c>
      <c r="AB304" s="156">
        <v>1.482102E9</v>
      </c>
      <c r="AC304" s="156">
        <v>98999.644</v>
      </c>
      <c r="AE304" s="153">
        <f>IFERROR(__xludf.DUMMYFUNCTION("TO_DATE(INT((AF304/(60*60*24))+""1/1/1970""))"),42672.0)</f>
        <v>42672</v>
      </c>
      <c r="AF304" s="152">
        <v>1.4776992E9</v>
      </c>
      <c r="AG304" s="152">
        <v>101114.0518</v>
      </c>
      <c r="AH304" s="153">
        <f>IFERROR(__xludf.DUMMYFUNCTION("TO_DATE(INT((AI304/(60*60*24))+""1/1/1970""))"),43823.0)</f>
        <v>43823</v>
      </c>
      <c r="AI304" s="156">
        <v>1.5771636E9</v>
      </c>
      <c r="AJ304" s="156">
        <v>121863.0389</v>
      </c>
      <c r="AK304" s="153">
        <f>IFERROR(__xludf.DUMMYFUNCTION("TO_DATE(INT((AL304/(60*60*24))+""1/1/1970""))"),43823.0)</f>
        <v>43823</v>
      </c>
      <c r="AL304" s="156">
        <v>1.5771636E9</v>
      </c>
      <c r="AM304" s="156">
        <v>101668.43</v>
      </c>
      <c r="AN304" s="153">
        <f>IFERROR(__xludf.DUMMYFUNCTION("TO_DATE(INT((AO304/(60*60*24))+""1/1/1970""))"),43767.0)</f>
        <v>43767</v>
      </c>
      <c r="AO304" s="156">
        <v>1.572313156E9</v>
      </c>
      <c r="AP304" s="156">
        <v>112409.3082</v>
      </c>
      <c r="AQ304" s="153">
        <f>IFERROR(__xludf.DUMMYFUNCTION("TO_DATE(INT((AR304/(60*60*24))+""1/1/1970""))"),42731.0)</f>
        <v>42731</v>
      </c>
      <c r="AR304" s="156">
        <v>1.4828508E9</v>
      </c>
      <c r="AS304" s="156">
        <v>99357.3765</v>
      </c>
      <c r="AT304" s="156">
        <v>87095.2925</v>
      </c>
      <c r="AU304" s="152">
        <f t="shared" si="1"/>
        <v>116916.76</v>
      </c>
      <c r="AV304" s="152">
        <f t="shared" si="2"/>
        <v>26681.5614</v>
      </c>
      <c r="AW304" s="152">
        <f t="shared" si="3"/>
        <v>126680.0952</v>
      </c>
      <c r="AX304" s="152">
        <f t="shared" si="4"/>
        <v>9891.0594</v>
      </c>
      <c r="AY304" s="152">
        <f t="shared" si="5"/>
        <v>98877.0051</v>
      </c>
      <c r="AZ304" s="152">
        <f t="shared" si="6"/>
        <v>96214.272</v>
      </c>
      <c r="BA304" s="152" t="str">
        <f t="shared" si="7"/>
        <v>Column1.y</v>
      </c>
      <c r="BB304" s="152" t="str">
        <f t="shared" si="8"/>
        <v>Column1.y</v>
      </c>
      <c r="BC304" s="152" t="str">
        <f t="shared" si="9"/>
        <v>Column1.y</v>
      </c>
    </row>
    <row r="305">
      <c r="A305" s="152">
        <v>1.4704272E9</v>
      </c>
      <c r="B305" s="152">
        <v>105836.9281</v>
      </c>
      <c r="D305" s="153">
        <f>IFERROR(__xludf.DUMMYFUNCTION("TO_DATE(INT((E305/(60*60*24))+""1/1/1970""))"),42732.0)</f>
        <v>42732</v>
      </c>
      <c r="E305" s="156">
        <v>1.4829012E9</v>
      </c>
      <c r="F305" s="156">
        <v>99473.5474</v>
      </c>
      <c r="H305" s="153">
        <f>IFERROR(__xludf.DUMMYFUNCTION("TO_DATE(INT((I305/(60*60*24))+""1/1/1970""))"),42732.0)</f>
        <v>42732</v>
      </c>
      <c r="I305" s="156">
        <v>1.4829012E9</v>
      </c>
      <c r="J305" s="156">
        <v>87799.9496</v>
      </c>
      <c r="L305" s="154">
        <v>42800.0</v>
      </c>
      <c r="M305" s="155">
        <v>126526.97</v>
      </c>
      <c r="O305" s="153">
        <f>IFERROR(__xludf.DUMMYFUNCTION("TO_DATE(INT((P305/(60*60*24))+""1/1/1970""))"),42678.0)</f>
        <v>42678</v>
      </c>
      <c r="P305" s="13">
        <v>1.478268E9</v>
      </c>
      <c r="Q305" s="13">
        <v>27025.3873</v>
      </c>
      <c r="S305" s="153">
        <f>IFERROR(__xludf.DUMMYFUNCTION("TO_DATE(INT((T305/(60*60*24))+""1/1/1970""))"),42732.0)</f>
        <v>42732</v>
      </c>
      <c r="T305" s="156">
        <v>1.4829012E9</v>
      </c>
      <c r="U305" s="156">
        <v>127293.4712</v>
      </c>
      <c r="W305" s="153">
        <f>IFERROR(__xludf.DUMMYFUNCTION("TO_DATE(INT((X305/(60*60*24))+""1/1/1970""))"),42723.0)</f>
        <v>42723</v>
      </c>
      <c r="X305" s="156">
        <v>1.4821056E9</v>
      </c>
      <c r="Y305" s="156">
        <v>9893.7922</v>
      </c>
      <c r="AA305" s="153">
        <f>IFERROR(__xludf.DUMMYFUNCTION("TO_DATE(INT((AB305/(60*60*24))+""1/1/1970""))"),42723.0)</f>
        <v>42723</v>
      </c>
      <c r="AB305" s="152">
        <v>1.4821416E9</v>
      </c>
      <c r="AC305" s="152">
        <v>98960.8785</v>
      </c>
      <c r="AE305" s="153">
        <f>IFERROR(__xludf.DUMMYFUNCTION("TO_DATE(INT((AF305/(60*60*24))+""1/1/1970""))"),42673.0)</f>
        <v>42673</v>
      </c>
      <c r="AF305" s="156">
        <v>1.4778648E9</v>
      </c>
      <c r="AG305" s="156">
        <v>101114.0518</v>
      </c>
      <c r="AH305" s="153">
        <f>IFERROR(__xludf.DUMMYFUNCTION("TO_DATE(INT((AI305/(60*60*24))+""1/1/1970""))"),43824.0)</f>
        <v>43824</v>
      </c>
      <c r="AI305" s="152">
        <v>1.57725E9</v>
      </c>
      <c r="AJ305" s="152">
        <v>122507.5785</v>
      </c>
      <c r="AK305" s="153">
        <f>IFERROR(__xludf.DUMMYFUNCTION("TO_DATE(INT((AL305/(60*60*24))+""1/1/1970""))"),43824.0)</f>
        <v>43824</v>
      </c>
      <c r="AL305" s="152">
        <v>1.57725E9</v>
      </c>
      <c r="AM305" s="152">
        <v>101616.49</v>
      </c>
      <c r="AN305" s="153">
        <f>IFERROR(__xludf.DUMMYFUNCTION("TO_DATE(INT((AO305/(60*60*24))+""1/1/1970""))"),43768.0)</f>
        <v>43768</v>
      </c>
      <c r="AO305" s="152">
        <v>1.572408444E9</v>
      </c>
      <c r="AP305" s="152">
        <v>111851.4054</v>
      </c>
      <c r="AQ305" s="153">
        <f>IFERROR(__xludf.DUMMYFUNCTION("TO_DATE(INT((AR305/(60*60*24))+""1/1/1970""))"),42732.0)</f>
        <v>42732</v>
      </c>
      <c r="AR305" s="156">
        <v>1.4829012E9</v>
      </c>
      <c r="AS305" s="156">
        <v>99473.5474</v>
      </c>
      <c r="AT305" s="156">
        <v>87799.9496</v>
      </c>
      <c r="AU305" s="152">
        <f t="shared" si="1"/>
        <v>117279.58</v>
      </c>
      <c r="AV305" s="152">
        <f t="shared" si="2"/>
        <v>26681.9703</v>
      </c>
      <c r="AW305" s="152">
        <f t="shared" si="3"/>
        <v>127293.4712</v>
      </c>
      <c r="AX305" s="152">
        <f t="shared" si="4"/>
        <v>9889.7533</v>
      </c>
      <c r="AY305" s="152">
        <f t="shared" si="5"/>
        <v>98871.6557</v>
      </c>
      <c r="AZ305" s="152">
        <f t="shared" si="6"/>
        <v>96279.039</v>
      </c>
      <c r="BA305" s="152" t="str">
        <f t="shared" si="7"/>
        <v>Column1.y</v>
      </c>
      <c r="BB305" s="152" t="str">
        <f t="shared" si="8"/>
        <v>Column1.y</v>
      </c>
      <c r="BC305" s="152" t="str">
        <f t="shared" si="9"/>
        <v>Column1.y</v>
      </c>
    </row>
    <row r="306">
      <c r="A306" s="156">
        <v>1.47066306E9</v>
      </c>
      <c r="B306" s="156">
        <v>105938.4934</v>
      </c>
      <c r="D306" s="153">
        <f>IFERROR(__xludf.DUMMYFUNCTION("TO_DATE(INT((E306/(60*60*24))+""1/1/1970""))"),42733.0)</f>
        <v>42733</v>
      </c>
      <c r="E306" s="152">
        <v>1.4829876E9</v>
      </c>
      <c r="F306" s="152">
        <v>99611.6712</v>
      </c>
      <c r="H306" s="153">
        <f>IFERROR(__xludf.DUMMYFUNCTION("TO_DATE(INT((I306/(60*60*24))+""1/1/1970""))"),42733.0)</f>
        <v>42733</v>
      </c>
      <c r="I306" s="152">
        <v>1.4829876E9</v>
      </c>
      <c r="J306" s="152">
        <v>87439.7348</v>
      </c>
      <c r="L306" s="154">
        <v>42801.0</v>
      </c>
      <c r="M306" s="155">
        <v>125987.25</v>
      </c>
      <c r="O306" s="153">
        <f>IFERROR(__xludf.DUMMYFUNCTION("TO_DATE(INT((P306/(60*60*24))+""1/1/1970""))"),42679.0)</f>
        <v>42679</v>
      </c>
      <c r="P306" s="13">
        <v>1.478304E9</v>
      </c>
      <c r="Q306" s="13">
        <v>27181.3304</v>
      </c>
      <c r="S306" s="153">
        <f>IFERROR(__xludf.DUMMYFUNCTION("TO_DATE(INT((T306/(60*60*24))+""1/1/1970""))"),42733.0)</f>
        <v>42733</v>
      </c>
      <c r="T306" s="152">
        <v>1.4829876E9</v>
      </c>
      <c r="U306" s="152">
        <v>125352.3065</v>
      </c>
      <c r="W306" s="153">
        <f>IFERROR(__xludf.DUMMYFUNCTION("TO_DATE(INT((X306/(60*60*24))+""1/1/1970""))"),42724.0)</f>
        <v>42724</v>
      </c>
      <c r="X306" s="152">
        <v>1.482246E9</v>
      </c>
      <c r="Y306" s="152">
        <v>9876.3906</v>
      </c>
      <c r="AA306" s="153">
        <f>IFERROR(__xludf.DUMMYFUNCTION("TO_DATE(INT((AB306/(60*60*24))+""1/1/1970""))"),42724.0)</f>
        <v>42724</v>
      </c>
      <c r="AB306" s="156">
        <v>1.4822208E9</v>
      </c>
      <c r="AC306" s="156">
        <v>99298.4083</v>
      </c>
      <c r="AE306" s="153">
        <f>IFERROR(__xludf.DUMMYFUNCTION("TO_DATE(INT((AF306/(60*60*24))+""1/1/1970""))"),42674.0)</f>
        <v>42674</v>
      </c>
      <c r="AF306" s="156">
        <v>1.4779044E9</v>
      </c>
      <c r="AG306" s="156">
        <v>101067.6585</v>
      </c>
      <c r="AH306" s="153">
        <f>IFERROR(__xludf.DUMMYFUNCTION("TO_DATE(INT((AI306/(60*60*24))+""1/1/1970""))"),43825.0)</f>
        <v>43825</v>
      </c>
      <c r="AI306" s="156">
        <v>1.5773364E9</v>
      </c>
      <c r="AJ306" s="156">
        <v>122507.5785</v>
      </c>
      <c r="AK306" s="153">
        <f>IFERROR(__xludf.DUMMYFUNCTION("TO_DATE(INT((AL306/(60*60*24))+""1/1/1970""))"),43825.0)</f>
        <v>43825</v>
      </c>
      <c r="AL306" s="156">
        <v>1.5773724E9</v>
      </c>
      <c r="AM306" s="156">
        <v>101616.49</v>
      </c>
      <c r="AN306" s="153">
        <f>IFERROR(__xludf.DUMMYFUNCTION("TO_DATE(INT((AO306/(60*60*24))+""1/1/1970""))"),43769.0)</f>
        <v>43769</v>
      </c>
      <c r="AO306" s="152">
        <v>1.572487797E9</v>
      </c>
      <c r="AP306" s="152">
        <v>111898.5503</v>
      </c>
      <c r="AQ306" s="153">
        <f>IFERROR(__xludf.DUMMYFUNCTION("TO_DATE(INT((AR306/(60*60*24))+""1/1/1970""))"),42733.0)</f>
        <v>42733</v>
      </c>
      <c r="AR306" s="152">
        <v>1.4829876E9</v>
      </c>
      <c r="AS306" s="152">
        <v>99611.6712</v>
      </c>
      <c r="AT306" s="152">
        <v>87439.7348</v>
      </c>
      <c r="AU306" s="152">
        <f t="shared" si="1"/>
        <v>116795.64</v>
      </c>
      <c r="AV306" s="152">
        <f t="shared" si="2"/>
        <v>26775.1555</v>
      </c>
      <c r="AW306" s="152">
        <f t="shared" si="3"/>
        <v>125352.3065</v>
      </c>
      <c r="AX306" s="152">
        <f t="shared" si="4"/>
        <v>9890.1409</v>
      </c>
      <c r="AY306" s="152">
        <f t="shared" si="5"/>
        <v>98880.2347</v>
      </c>
      <c r="AZ306" s="152">
        <f t="shared" si="6"/>
        <v>95848.1781</v>
      </c>
      <c r="BA306" s="152" t="str">
        <f t="shared" si="7"/>
        <v>Column1.y</v>
      </c>
      <c r="BB306" s="152" t="str">
        <f t="shared" si="8"/>
        <v>Column1.y</v>
      </c>
      <c r="BC306" s="152" t="str">
        <f t="shared" si="9"/>
        <v>Column1.y</v>
      </c>
    </row>
    <row r="307">
      <c r="A307" s="152">
        <v>1.4706864E9</v>
      </c>
      <c r="B307" s="152">
        <v>105793.4001</v>
      </c>
      <c r="D307" s="153">
        <f>IFERROR(__xludf.DUMMYFUNCTION("TO_DATE(INT((E307/(60*60*24))+""1/1/1970""))"),42734.0)</f>
        <v>42734</v>
      </c>
      <c r="E307" s="156">
        <v>1.483074E9</v>
      </c>
      <c r="F307" s="156">
        <v>99611.6712</v>
      </c>
      <c r="H307" s="153">
        <f>IFERROR(__xludf.DUMMYFUNCTION("TO_DATE(INT((I307/(60*60*24))+""1/1/1970""))"),42734.0)</f>
        <v>42734</v>
      </c>
      <c r="I307" s="156">
        <v>1.483074E9</v>
      </c>
      <c r="J307" s="156">
        <v>87129.3805</v>
      </c>
      <c r="L307" s="154">
        <v>42802.0</v>
      </c>
      <c r="M307" s="155">
        <v>125460.7</v>
      </c>
      <c r="O307" s="153">
        <f>IFERROR(__xludf.DUMMYFUNCTION("TO_DATE(INT((P307/(60*60*24))+""1/1/1970""))"),42680.0)</f>
        <v>42680</v>
      </c>
      <c r="P307" s="13">
        <v>1.4783904E9</v>
      </c>
      <c r="Q307" s="13">
        <v>27181.3304</v>
      </c>
      <c r="S307" s="153">
        <f>IFERROR(__xludf.DUMMYFUNCTION("TO_DATE(INT((T307/(60*60*24))+""1/1/1970""))"),42734.0)</f>
        <v>42734</v>
      </c>
      <c r="T307" s="156">
        <v>1.483074E9</v>
      </c>
      <c r="U307" s="156">
        <v>125310.5499</v>
      </c>
      <c r="W307" s="153">
        <f>IFERROR(__xludf.DUMMYFUNCTION("TO_DATE(INT((X307/(60*60*24))+""1/1/1970""))"),42725.0)</f>
        <v>42725</v>
      </c>
      <c r="X307" s="152">
        <v>1.4823324E9</v>
      </c>
      <c r="Y307" s="152">
        <v>9885.5183</v>
      </c>
      <c r="AA307" s="153">
        <f>IFERROR(__xludf.DUMMYFUNCTION("TO_DATE(INT((AB307/(60*60*24))+""1/1/1970""))"),42725.0)</f>
        <v>42725</v>
      </c>
      <c r="AB307" s="152">
        <v>1.4823E9</v>
      </c>
      <c r="AC307" s="152">
        <v>99257.7893</v>
      </c>
      <c r="AE307" s="153">
        <f>IFERROR(__xludf.DUMMYFUNCTION("TO_DATE(INT((AF307/(60*60*24))+""1/1/1970""))"),42675.0)</f>
        <v>42675</v>
      </c>
      <c r="AF307" s="152">
        <v>1.4779836E9</v>
      </c>
      <c r="AG307" s="152">
        <v>100960.6323</v>
      </c>
      <c r="AH307" s="153">
        <f>IFERROR(__xludf.DUMMYFUNCTION("TO_DATE(INT((AI307/(60*60*24))+""1/1/1970""))"),43826.0)</f>
        <v>43826</v>
      </c>
      <c r="AI307" s="156">
        <v>1.5774228E9</v>
      </c>
      <c r="AJ307" s="156">
        <v>123073.7688</v>
      </c>
      <c r="AK307" s="153">
        <f>IFERROR(__xludf.DUMMYFUNCTION("TO_DATE(INT((AL307/(60*60*24))+""1/1/1970""))"),43826.0)</f>
        <v>43826</v>
      </c>
      <c r="AL307" s="152">
        <v>1.5774228E9</v>
      </c>
      <c r="AM307" s="152">
        <v>101747.32</v>
      </c>
      <c r="AN307" s="153">
        <f>IFERROR(__xludf.DUMMYFUNCTION("TO_DATE(INT((AO307/(60*60*24))+""1/1/1970""))"),43770.0)</f>
        <v>43770</v>
      </c>
      <c r="AO307" s="152">
        <v>1.572567298E9</v>
      </c>
      <c r="AP307" s="152">
        <v>111656.7736</v>
      </c>
      <c r="AQ307" s="153">
        <f>IFERROR(__xludf.DUMMYFUNCTION("TO_DATE(INT((AR307/(60*60*24))+""1/1/1970""))"),42734.0)</f>
        <v>42734</v>
      </c>
      <c r="AR307" s="156">
        <v>1.483074E9</v>
      </c>
      <c r="AS307" s="156">
        <v>99611.6712</v>
      </c>
      <c r="AT307" s="156">
        <v>87129.3805</v>
      </c>
      <c r="AU307" s="152">
        <f t="shared" si="1"/>
        <v>116769.74</v>
      </c>
      <c r="AV307" s="152">
        <f t="shared" si="2"/>
        <v>26800.4231</v>
      </c>
      <c r="AW307" s="152">
        <f t="shared" si="3"/>
        <v>125310.5499</v>
      </c>
      <c r="AX307" s="152">
        <f t="shared" si="4"/>
        <v>9880.1088</v>
      </c>
      <c r="AY307" s="152">
        <f t="shared" si="5"/>
        <v>98882.7549</v>
      </c>
      <c r="AZ307" s="152">
        <f t="shared" si="6"/>
        <v>97241.3563</v>
      </c>
      <c r="BA307" s="152" t="str">
        <f t="shared" si="7"/>
        <v>Column1.y</v>
      </c>
      <c r="BB307" s="152" t="str">
        <f t="shared" si="8"/>
        <v>Column1.y</v>
      </c>
      <c r="BC307" s="152" t="str">
        <f t="shared" si="9"/>
        <v>Column1.y</v>
      </c>
    </row>
    <row r="308">
      <c r="A308" s="156">
        <v>1.47074946E9</v>
      </c>
      <c r="B308" s="156">
        <v>105817.5823</v>
      </c>
      <c r="D308" s="153">
        <f>IFERROR(__xludf.DUMMYFUNCTION("TO_DATE(INT((E308/(60*60*24))+""1/1/1970""))"),42735.0)</f>
        <v>42735</v>
      </c>
      <c r="E308" s="152">
        <v>1.4831604E9</v>
      </c>
      <c r="F308" s="152">
        <v>99611.6712</v>
      </c>
      <c r="H308" s="153">
        <f>IFERROR(__xludf.DUMMYFUNCTION("TO_DATE(INT((I308/(60*60*24))+""1/1/1970""))"),42735.0)</f>
        <v>42735</v>
      </c>
      <c r="I308" s="152">
        <v>1.4831604E9</v>
      </c>
      <c r="J308" s="152">
        <v>86665.6402</v>
      </c>
      <c r="L308" s="154">
        <v>42803.0</v>
      </c>
      <c r="M308" s="155">
        <v>124992.9</v>
      </c>
      <c r="O308" s="153">
        <f>IFERROR(__xludf.DUMMYFUNCTION("TO_DATE(INT((P308/(60*60*24))+""1/1/1970""))"),42681.0)</f>
        <v>42681</v>
      </c>
      <c r="P308" s="13">
        <v>1.4784768E9</v>
      </c>
      <c r="Q308" s="13">
        <v>27181.3304</v>
      </c>
      <c r="S308" s="153">
        <f>IFERROR(__xludf.DUMMYFUNCTION("TO_DATE(INT((T308/(60*60*24))+""1/1/1970""))"),42735.0)</f>
        <v>42735</v>
      </c>
      <c r="T308" s="152">
        <v>1.4831604E9</v>
      </c>
      <c r="U308" s="152">
        <v>124480.4763</v>
      </c>
      <c r="W308" s="153">
        <f>IFERROR(__xludf.DUMMYFUNCTION("TO_DATE(INT((X308/(60*60*24))+""1/1/1970""))"),42726.0)</f>
        <v>42726</v>
      </c>
      <c r="X308" s="152">
        <v>1.4824188E9</v>
      </c>
      <c r="Y308" s="152">
        <v>9885.3195</v>
      </c>
      <c r="AA308" s="153">
        <f>IFERROR(__xludf.DUMMYFUNCTION("TO_DATE(INT((AB308/(60*60*24))+""1/1/1970""))"),42726.0)</f>
        <v>42726</v>
      </c>
      <c r="AB308" s="156">
        <v>1.4823792E9</v>
      </c>
      <c r="AC308" s="156">
        <v>98949.1235</v>
      </c>
      <c r="AE308" s="153">
        <f>IFERROR(__xludf.DUMMYFUNCTION("TO_DATE(INT((AF308/(60*60*24))+""1/1/1970""))"),42676.0)</f>
        <v>42676</v>
      </c>
      <c r="AF308" s="156">
        <v>1.4780628E9</v>
      </c>
      <c r="AG308" s="156">
        <v>101738.2949</v>
      </c>
      <c r="AH308" s="153">
        <f>IFERROR(__xludf.DUMMYFUNCTION("TO_DATE(INT((AI308/(60*60*24))+""1/1/1970""))"),43827.0)</f>
        <v>43827</v>
      </c>
      <c r="AI308" s="156">
        <v>1.5775092E9</v>
      </c>
      <c r="AJ308" s="156">
        <v>122762.4051</v>
      </c>
      <c r="AK308" s="153">
        <f>IFERROR(__xludf.DUMMYFUNCTION("TO_DATE(INT((AL308/(60*60*24))+""1/1/1970""))"),43827.0)</f>
        <v>43827</v>
      </c>
      <c r="AL308" s="152">
        <v>1.5775092E9</v>
      </c>
      <c r="AM308" s="152">
        <v>101762.51</v>
      </c>
      <c r="AN308" s="153">
        <f>IFERROR(__xludf.DUMMYFUNCTION("TO_DATE(INT((AO308/(60*60*24))+""1/1/1970""))"),43771.0)</f>
        <v>43771</v>
      </c>
      <c r="AO308" s="156">
        <v>1.572663499E9</v>
      </c>
      <c r="AP308" s="156">
        <v>111656.7736</v>
      </c>
      <c r="AQ308" s="153">
        <f>IFERROR(__xludf.DUMMYFUNCTION("TO_DATE(INT((AR308/(60*60*24))+""1/1/1970""))"),42735.0)</f>
        <v>42735</v>
      </c>
      <c r="AR308" s="152">
        <v>1.4831604E9</v>
      </c>
      <c r="AS308" s="152">
        <v>99611.6712</v>
      </c>
      <c r="AT308" s="152">
        <v>86665.6402</v>
      </c>
      <c r="AU308" s="152">
        <f t="shared" si="1"/>
        <v>116769.74</v>
      </c>
      <c r="AV308" s="152">
        <f t="shared" si="2"/>
        <v>26754.7185</v>
      </c>
      <c r="AW308" s="152">
        <f t="shared" si="3"/>
        <v>124480.4763</v>
      </c>
      <c r="AX308" s="152">
        <f t="shared" si="4"/>
        <v>9885.1017</v>
      </c>
      <c r="AY308" s="152">
        <f t="shared" si="5"/>
        <v>98882.7549</v>
      </c>
      <c r="AZ308" s="152">
        <f t="shared" si="6"/>
        <v>96886.2865</v>
      </c>
      <c r="BA308" s="152" t="str">
        <f t="shared" si="7"/>
        <v>Column1.y</v>
      </c>
      <c r="BB308" s="152" t="str">
        <f t="shared" si="8"/>
        <v>Column1.y</v>
      </c>
      <c r="BC308" s="152" t="str">
        <f t="shared" si="9"/>
        <v>Column1.y</v>
      </c>
    </row>
    <row r="309">
      <c r="A309" s="152">
        <v>1.4707728E9</v>
      </c>
      <c r="B309" s="152">
        <v>105875.6196</v>
      </c>
      <c r="D309" s="153">
        <f>IFERROR(__xludf.DUMMYFUNCTION("TO_DATE(INT((E309/(60*60*24))+""1/1/1970""))"),42738.0)</f>
        <v>42738</v>
      </c>
      <c r="E309" s="156">
        <v>1.4834556E9</v>
      </c>
      <c r="F309" s="156">
        <v>99611.6712</v>
      </c>
      <c r="H309" s="153">
        <f>IFERROR(__xludf.DUMMYFUNCTION("TO_DATE(INT((I309/(60*60*24))+""1/1/1970""))"),42738.0)</f>
        <v>42738</v>
      </c>
      <c r="I309" s="156">
        <v>1.4834556E9</v>
      </c>
      <c r="J309" s="156">
        <v>86665.6402</v>
      </c>
      <c r="L309" s="154">
        <v>42804.0</v>
      </c>
      <c r="M309" s="155">
        <v>124678.57</v>
      </c>
      <c r="O309" s="153">
        <f>IFERROR(__xludf.DUMMYFUNCTION("TO_DATE(INT((P309/(60*60*24))+""1/1/1970""))"),42682.0)</f>
        <v>42682</v>
      </c>
      <c r="P309" s="13">
        <v>1.4786172E9</v>
      </c>
      <c r="Q309" s="13">
        <v>27040.8887</v>
      </c>
      <c r="S309" s="153">
        <f>IFERROR(__xludf.DUMMYFUNCTION("TO_DATE(INT((T309/(60*60*24))+""1/1/1970""))"),42738.0)</f>
        <v>42738</v>
      </c>
      <c r="T309" s="156">
        <v>1.4834556E9</v>
      </c>
      <c r="U309" s="156">
        <v>124480.4763</v>
      </c>
      <c r="W309" s="153">
        <f>IFERROR(__xludf.DUMMYFUNCTION("TO_DATE(INT((X309/(60*60*24))+""1/1/1970""))"),42727.0)</f>
        <v>42727</v>
      </c>
      <c r="X309" s="152">
        <v>1.4825052E9</v>
      </c>
      <c r="Y309" s="152">
        <v>9888.1966</v>
      </c>
      <c r="AA309" s="153">
        <f>IFERROR(__xludf.DUMMYFUNCTION("TO_DATE(INT((AB309/(60*60*24))+""1/1/1970""))"),42727.0)</f>
        <v>42727</v>
      </c>
      <c r="AB309" s="152">
        <v>1.4824584E9</v>
      </c>
      <c r="AC309" s="152">
        <v>98918.7037</v>
      </c>
      <c r="AE309" s="153">
        <f>IFERROR(__xludf.DUMMYFUNCTION("TO_DATE(INT((AF309/(60*60*24))+""1/1/1970""))"),42677.0)</f>
        <v>42677</v>
      </c>
      <c r="AF309" s="152">
        <v>1.478142E9</v>
      </c>
      <c r="AG309" s="152">
        <v>102093.3647</v>
      </c>
      <c r="AH309" s="153">
        <f>IFERROR(__xludf.DUMMYFUNCTION("TO_DATE(INT((AI309/(60*60*24))+""1/1/1970""))"),43829.0)</f>
        <v>43829</v>
      </c>
      <c r="AI309" s="152">
        <v>1.577718E9</v>
      </c>
      <c r="AJ309" s="152">
        <v>121344.1516</v>
      </c>
      <c r="AK309" s="153">
        <f>IFERROR(__xludf.DUMMYFUNCTION("TO_DATE(INT((AL309/(60*60*24))+""1/1/1970""))"),43829.0)</f>
        <v>43829</v>
      </c>
      <c r="AL309" s="156">
        <v>1.577718E9</v>
      </c>
      <c r="AM309" s="156">
        <v>101762.51</v>
      </c>
      <c r="AN309" s="153">
        <f>IFERROR(__xludf.DUMMYFUNCTION("TO_DATE(INT((AO309/(60*60*24))+""1/1/1970""))"),43772.0)</f>
        <v>43772</v>
      </c>
      <c r="AO309" s="156">
        <v>1.572743937E9</v>
      </c>
      <c r="AP309" s="156">
        <v>111656.7736</v>
      </c>
      <c r="AQ309" s="153">
        <f>IFERROR(__xludf.DUMMYFUNCTION("TO_DATE(INT((AR309/(60*60*24))+""1/1/1970""))"),42738.0)</f>
        <v>42738</v>
      </c>
      <c r="AR309" s="156">
        <v>1.4834556E9</v>
      </c>
      <c r="AS309" s="156">
        <v>99611.6712</v>
      </c>
      <c r="AT309" s="156">
        <v>86665.6402</v>
      </c>
      <c r="AU309" s="152">
        <f t="shared" si="1"/>
        <v>115912.7</v>
      </c>
      <c r="AV309" s="152">
        <f t="shared" si="2"/>
        <v>26752.1181</v>
      </c>
      <c r="AW309" s="152">
        <f t="shared" si="3"/>
        <v>124480.4763</v>
      </c>
      <c r="AX309" s="152">
        <f t="shared" si="4"/>
        <v>9894.3882</v>
      </c>
      <c r="AY309" s="152">
        <f t="shared" si="5"/>
        <v>98885.3893</v>
      </c>
      <c r="AZ309" s="152">
        <f t="shared" si="6"/>
        <v>96245.0478</v>
      </c>
      <c r="BA309" s="152" t="str">
        <f t="shared" si="7"/>
        <v>Column1.y</v>
      </c>
      <c r="BB309" s="152" t="str">
        <f t="shared" si="8"/>
        <v>Column1.y</v>
      </c>
      <c r="BC309" s="152" t="str">
        <f t="shared" si="9"/>
        <v>Column1.y</v>
      </c>
    </row>
    <row r="310">
      <c r="A310" s="156">
        <v>1.47083586E9</v>
      </c>
      <c r="B310" s="156">
        <v>105928.8205</v>
      </c>
      <c r="D310" s="153">
        <f>IFERROR(__xludf.DUMMYFUNCTION("TO_DATE(INT((E310/(60*60*24))+""1/1/1970""))"),42739.0)</f>
        <v>42739</v>
      </c>
      <c r="E310" s="156">
        <v>1.483506E9</v>
      </c>
      <c r="F310" s="156">
        <v>99684.6969</v>
      </c>
      <c r="H310" s="153">
        <f>IFERROR(__xludf.DUMMYFUNCTION("TO_DATE(INT((I310/(60*60*24))+""1/1/1970""))"),42739.0)</f>
        <v>42739</v>
      </c>
      <c r="I310" s="156">
        <v>1.483506E9</v>
      </c>
      <c r="J310" s="156">
        <v>87833.548</v>
      </c>
      <c r="L310" s="154">
        <v>42807.0</v>
      </c>
      <c r="M310" s="155">
        <v>125066.43</v>
      </c>
      <c r="O310" s="153">
        <f>IFERROR(__xludf.DUMMYFUNCTION("TO_DATE(INT((P310/(60*60*24))+""1/1/1970""))"),42683.0)</f>
        <v>42683</v>
      </c>
      <c r="P310" s="13">
        <v>1.4787036E9</v>
      </c>
      <c r="Q310" s="13">
        <v>26948.5641</v>
      </c>
      <c r="S310" s="153">
        <f>IFERROR(__xludf.DUMMYFUNCTION("TO_DATE(INT((T310/(60*60*24))+""1/1/1970""))"),42739.0)</f>
        <v>42739</v>
      </c>
      <c r="T310" s="156">
        <v>1.483506E9</v>
      </c>
      <c r="U310" s="156">
        <v>126183.3942</v>
      </c>
      <c r="W310" s="153">
        <f>IFERROR(__xludf.DUMMYFUNCTION("TO_DATE(INT((X310/(60*60*24))+""1/1/1970""))"),42728.0)</f>
        <v>42728</v>
      </c>
      <c r="X310" s="152">
        <v>1.4825376E9</v>
      </c>
      <c r="Y310" s="152">
        <v>9890.5291</v>
      </c>
      <c r="AA310" s="153">
        <f>IFERROR(__xludf.DUMMYFUNCTION("TO_DATE(INT((AB310/(60*60*24))+""1/1/1970""))"),42730.0)</f>
        <v>42730</v>
      </c>
      <c r="AB310" s="156">
        <v>1.482732E9</v>
      </c>
      <c r="AC310" s="156">
        <v>98877.7454</v>
      </c>
      <c r="AE310" s="153">
        <f>IFERROR(__xludf.DUMMYFUNCTION("TO_DATE(INT((AF310/(60*60*24))+""1/1/1970""))"),42678.0)</f>
        <v>42678</v>
      </c>
      <c r="AF310" s="156">
        <v>1.4782212E9</v>
      </c>
      <c r="AG310" s="156">
        <v>102144.8108</v>
      </c>
      <c r="AH310" s="153">
        <f>IFERROR(__xludf.DUMMYFUNCTION("TO_DATE(INT((AI310/(60*60*24))+""1/1/1970""))"),43830.0)</f>
        <v>43830</v>
      </c>
      <c r="AI310" s="156">
        <v>1.5777684E9</v>
      </c>
      <c r="AJ310" s="156">
        <v>121415.3216</v>
      </c>
      <c r="AK310" s="153">
        <f>IFERROR(__xludf.DUMMYFUNCTION("TO_DATE(INT((AL310/(60*60*24))+""1/1/1970""))"),43830.0)</f>
        <v>43830</v>
      </c>
      <c r="AL310" s="152">
        <v>1.5777684E9</v>
      </c>
      <c r="AM310" s="152">
        <v>101794.07</v>
      </c>
      <c r="AN310" s="153">
        <f>IFERROR(__xludf.DUMMYFUNCTION("TO_DATE(INT((AO310/(60*60*24))+""1/1/1970""))"),43773.0)</f>
        <v>43773</v>
      </c>
      <c r="AO310" s="156">
        <v>1.572825653E9</v>
      </c>
      <c r="AP310" s="156">
        <v>111656.7736</v>
      </c>
      <c r="AQ310" s="153">
        <f>IFERROR(__xludf.DUMMYFUNCTION("TO_DATE(INT((AR310/(60*60*24))+""1/1/1970""))"),42739.0)</f>
        <v>42739</v>
      </c>
      <c r="AR310" s="156">
        <v>1.483506E9</v>
      </c>
      <c r="AS310" s="156">
        <v>99684.6969</v>
      </c>
      <c r="AT310" s="156">
        <v>87833.548</v>
      </c>
      <c r="AU310" s="152">
        <f t="shared" si="1"/>
        <v>116772.28</v>
      </c>
      <c r="AV310" s="152">
        <f t="shared" si="2"/>
        <v>26883.5746</v>
      </c>
      <c r="AW310" s="152">
        <f t="shared" si="3"/>
        <v>126183.3942</v>
      </c>
      <c r="AX310" s="152">
        <f t="shared" si="4"/>
        <v>9894.2703</v>
      </c>
      <c r="AY310" s="152">
        <f t="shared" si="5"/>
        <v>98874.6278</v>
      </c>
      <c r="AZ310" s="152">
        <f t="shared" si="6"/>
        <v>95878.0352</v>
      </c>
      <c r="BA310" s="152" t="str">
        <f t="shared" si="7"/>
        <v>Column1.y</v>
      </c>
      <c r="BB310" s="152" t="str">
        <f t="shared" si="8"/>
        <v>Column1.y</v>
      </c>
      <c r="BC310" s="152" t="str">
        <f t="shared" si="9"/>
        <v>Column1.y</v>
      </c>
    </row>
    <row r="311">
      <c r="A311" s="152">
        <v>1.4708592E9</v>
      </c>
      <c r="B311" s="152">
        <v>105590.2695</v>
      </c>
      <c r="D311" s="153">
        <f>IFERROR(__xludf.DUMMYFUNCTION("TO_DATE(INT((E311/(60*60*24))+""1/1/1970""))"),42740.0)</f>
        <v>42740</v>
      </c>
      <c r="E311" s="152">
        <v>1.4835924E9</v>
      </c>
      <c r="F311" s="152">
        <v>99859.7691</v>
      </c>
      <c r="H311" s="153">
        <f>IFERROR(__xludf.DUMMYFUNCTION("TO_DATE(INT((I311/(60*60*24))+""1/1/1970""))"),42740.0)</f>
        <v>42740</v>
      </c>
      <c r="I311" s="152">
        <v>1.4835924E9</v>
      </c>
      <c r="J311" s="152">
        <v>89016.0965</v>
      </c>
      <c r="L311" s="154">
        <v>42808.0</v>
      </c>
      <c r="M311" s="155">
        <v>124916.81</v>
      </c>
      <c r="O311" s="153">
        <f>IFERROR(__xludf.DUMMYFUNCTION("TO_DATE(INT((P311/(60*60*24))+""1/1/1970""))"),42684.0)</f>
        <v>42684</v>
      </c>
      <c r="P311" s="13">
        <v>1.47879E9</v>
      </c>
      <c r="Q311" s="13">
        <v>27015.7051</v>
      </c>
      <c r="S311" s="153">
        <f>IFERROR(__xludf.DUMMYFUNCTION("TO_DATE(INT((T311/(60*60*24))+""1/1/1970""))"),42740.0)</f>
        <v>42740</v>
      </c>
      <c r="T311" s="152">
        <v>1.4835924E9</v>
      </c>
      <c r="U311" s="152">
        <v>127608.363</v>
      </c>
      <c r="W311" s="153">
        <f>IFERROR(__xludf.DUMMYFUNCTION("TO_DATE(INT((X311/(60*60*24))+""1/1/1970""))"),42731.0)</f>
        <v>42731</v>
      </c>
      <c r="X311" s="156">
        <v>1.4827968E9</v>
      </c>
      <c r="Y311" s="156">
        <v>9891.0594</v>
      </c>
      <c r="AA311" s="153">
        <f>IFERROR(__xludf.DUMMYFUNCTION("TO_DATE(INT((AB311/(60*60*24))+""1/1/1970""))"),42731.0)</f>
        <v>42731</v>
      </c>
      <c r="AB311" s="152">
        <v>1.4828112E9</v>
      </c>
      <c r="AC311" s="152">
        <v>98877.0051</v>
      </c>
      <c r="AE311" s="153">
        <f>IFERROR(__xludf.DUMMYFUNCTION("TO_DATE(INT((AF311/(60*60*24))+""1/1/1970""))"),42679.0)</f>
        <v>42679</v>
      </c>
      <c r="AF311" s="152">
        <v>1.478304E9</v>
      </c>
      <c r="AG311" s="152">
        <v>102509.9861</v>
      </c>
      <c r="AH311" s="153">
        <f>IFERROR(__xludf.DUMMYFUNCTION("TO_DATE(INT((AI311/(60*60*24))+""1/1/1970""))"),43831.0)</f>
        <v>43831</v>
      </c>
      <c r="AI311" s="156">
        <v>1.5778548E9</v>
      </c>
      <c r="AJ311" s="156">
        <v>122481.1855</v>
      </c>
      <c r="AK311" s="153">
        <f>IFERROR(__xludf.DUMMYFUNCTION("TO_DATE(INT((AL311/(60*60*24))+""1/1/1970""))"),43831.0)</f>
        <v>43831</v>
      </c>
      <c r="AL311" s="152">
        <v>1.5778548E9</v>
      </c>
      <c r="AM311" s="152">
        <v>101831.03</v>
      </c>
      <c r="AN311" s="153">
        <f>IFERROR(__xludf.DUMMYFUNCTION("TO_DATE(INT((AO311/(60*60*24))+""1/1/1970""))"),43774.0)</f>
        <v>43774</v>
      </c>
      <c r="AO311" s="152">
        <v>1.572921048E9</v>
      </c>
      <c r="AP311" s="152">
        <v>111656.7736</v>
      </c>
      <c r="AQ311" s="153">
        <f>IFERROR(__xludf.DUMMYFUNCTION("TO_DATE(INT((AR311/(60*60*24))+""1/1/1970""))"),42740.0)</f>
        <v>42740</v>
      </c>
      <c r="AR311" s="152">
        <v>1.4835924E9</v>
      </c>
      <c r="AS311" s="152">
        <v>99859.7691</v>
      </c>
      <c r="AT311" s="152">
        <v>89016.0965</v>
      </c>
      <c r="AU311" s="152">
        <f t="shared" si="1"/>
        <v>117298.01</v>
      </c>
      <c r="AV311" s="152">
        <f t="shared" si="2"/>
        <v>26872.5071</v>
      </c>
      <c r="AW311" s="152">
        <f t="shared" si="3"/>
        <v>127608.363</v>
      </c>
      <c r="AX311" s="152">
        <f t="shared" si="4"/>
        <v>9886.936</v>
      </c>
      <c r="AY311" s="152">
        <f t="shared" si="5"/>
        <v>98896.6378</v>
      </c>
      <c r="AZ311" s="152">
        <f t="shared" si="6"/>
        <v>96608.8451</v>
      </c>
      <c r="BA311" s="152" t="str">
        <f t="shared" si="7"/>
        <v>Column1.y</v>
      </c>
      <c r="BB311" s="152" t="str">
        <f t="shared" si="8"/>
        <v>Column1.y</v>
      </c>
      <c r="BC311" s="152" t="str">
        <f t="shared" si="9"/>
        <v>Column1.y</v>
      </c>
    </row>
    <row r="312">
      <c r="A312" s="156">
        <v>1.47092226E9</v>
      </c>
      <c r="B312" s="156">
        <v>105948.1662</v>
      </c>
      <c r="D312" s="153">
        <f>IFERROR(__xludf.DUMMYFUNCTION("TO_DATE(INT((E312/(60*60*24))+""1/1/1970""))"),42741.0)</f>
        <v>42741</v>
      </c>
      <c r="E312" s="156">
        <v>1.4836788E9</v>
      </c>
      <c r="F312" s="156">
        <v>99859.7691</v>
      </c>
      <c r="H312" s="153">
        <f>IFERROR(__xludf.DUMMYFUNCTION("TO_DATE(INT((I312/(60*60*24))+""1/1/1970""))"),42741.0)</f>
        <v>42741</v>
      </c>
      <c r="I312" s="156">
        <v>1.4836788E9</v>
      </c>
      <c r="J312" s="156">
        <v>89715.6568</v>
      </c>
      <c r="L312" s="154">
        <v>42809.0</v>
      </c>
      <c r="M312" s="155">
        <v>124654.3</v>
      </c>
      <c r="O312" s="153">
        <f>IFERROR(__xludf.DUMMYFUNCTION("TO_DATE(INT((P312/(60*60*24))+""1/1/1970""))"),42685.0)</f>
        <v>42685</v>
      </c>
      <c r="P312" s="13">
        <v>1.4788764E9</v>
      </c>
      <c r="Q312" s="13">
        <v>27028.3781</v>
      </c>
      <c r="S312" s="153">
        <f>IFERROR(__xludf.DUMMYFUNCTION("TO_DATE(INT((T312/(60*60*24))+""1/1/1970""))"),42741.0)</f>
        <v>42741</v>
      </c>
      <c r="T312" s="156">
        <v>1.4836788E9</v>
      </c>
      <c r="U312" s="156">
        <v>127412.3621</v>
      </c>
      <c r="W312" s="153">
        <f>IFERROR(__xludf.DUMMYFUNCTION("TO_DATE(INT((X312/(60*60*24))+""1/1/1970""))"),42732.0)</f>
        <v>42732</v>
      </c>
      <c r="X312" s="152">
        <v>1.4829372E9</v>
      </c>
      <c r="Y312" s="152">
        <v>9889.7533</v>
      </c>
      <c r="AA312" s="153">
        <f>IFERROR(__xludf.DUMMYFUNCTION("TO_DATE(INT((AB312/(60*60*24))+""1/1/1970""))"),42732.0)</f>
        <v>42732</v>
      </c>
      <c r="AB312" s="156">
        <v>1.4828904E9</v>
      </c>
      <c r="AC312" s="156">
        <v>98871.6557</v>
      </c>
      <c r="AE312" s="153">
        <f>IFERROR(__xludf.DUMMYFUNCTION("TO_DATE(INT((AF312/(60*60*24))+""1/1/1970""))"),42680.0)</f>
        <v>42680</v>
      </c>
      <c r="AF312" s="156">
        <v>1.4784732E9</v>
      </c>
      <c r="AG312" s="156">
        <v>102509.9861</v>
      </c>
      <c r="AH312" s="153">
        <f>IFERROR(__xludf.DUMMYFUNCTION("TO_DATE(INT((AI312/(60*60*24))+""1/1/1970""))"),43832.0)</f>
        <v>43832</v>
      </c>
      <c r="AI312" s="152">
        <v>1.5779412E9</v>
      </c>
      <c r="AJ312" s="152">
        <v>122481.1855</v>
      </c>
      <c r="AK312" s="153">
        <f>IFERROR(__xludf.DUMMYFUNCTION("TO_DATE(INT((AL312/(60*60*24))+""1/1/1970""))"),43832.0)</f>
        <v>43832</v>
      </c>
      <c r="AL312" s="156">
        <v>1.5779772E9</v>
      </c>
      <c r="AM312" s="156">
        <v>101831.03</v>
      </c>
      <c r="AN312" s="153">
        <f>IFERROR(__xludf.DUMMYFUNCTION("TO_DATE(INT((AO312/(60*60*24))+""1/1/1970""))"),43775.0)</f>
        <v>43775</v>
      </c>
      <c r="AO312" s="152">
        <v>1.573000179E9</v>
      </c>
      <c r="AP312" s="152">
        <v>111656.7736</v>
      </c>
      <c r="AQ312" s="153">
        <f>IFERROR(__xludf.DUMMYFUNCTION("TO_DATE(INT((AR312/(60*60*24))+""1/1/1970""))"),42741.0)</f>
        <v>42741</v>
      </c>
      <c r="AR312" s="156">
        <v>1.4836788E9</v>
      </c>
      <c r="AS312" s="156">
        <v>99859.7691</v>
      </c>
      <c r="AT312" s="156">
        <v>89715.6568</v>
      </c>
      <c r="AU312" s="152">
        <f t="shared" si="1"/>
        <v>118523.17</v>
      </c>
      <c r="AV312" s="152">
        <f t="shared" si="2"/>
        <v>27141.7169</v>
      </c>
      <c r="AW312" s="152">
        <f t="shared" si="3"/>
        <v>127412.3621</v>
      </c>
      <c r="AX312" s="152">
        <f t="shared" si="4"/>
        <v>9863.1649</v>
      </c>
      <c r="AY312" s="152">
        <f t="shared" si="5"/>
        <v>98912.0335</v>
      </c>
      <c r="AZ312" s="152">
        <f t="shared" si="6"/>
        <v>97589.536</v>
      </c>
      <c r="BA312" s="152" t="str">
        <f t="shared" si="7"/>
        <v>Column1.y</v>
      </c>
      <c r="BB312" s="152" t="str">
        <f t="shared" si="8"/>
        <v>Column1.y</v>
      </c>
      <c r="BC312" s="152" t="str">
        <f t="shared" si="9"/>
        <v>Column1.y</v>
      </c>
    </row>
    <row r="313">
      <c r="A313" s="152">
        <v>1.4709456E9</v>
      </c>
      <c r="B313" s="152">
        <v>106098.096</v>
      </c>
      <c r="D313" s="153">
        <f>IFERROR(__xludf.DUMMYFUNCTION("TO_DATE(INT((E313/(60*60*24))+""1/1/1970""))"),42742.0)</f>
        <v>42742</v>
      </c>
      <c r="E313" s="152">
        <v>1.4837652E9</v>
      </c>
      <c r="F313" s="152">
        <v>99859.7691</v>
      </c>
      <c r="H313" s="153">
        <f>IFERROR(__xludf.DUMMYFUNCTION("TO_DATE(INT((I313/(60*60*24))+""1/1/1970""))"),42742.0)</f>
        <v>42742</v>
      </c>
      <c r="I313" s="152">
        <v>1.4837652E9</v>
      </c>
      <c r="J313" s="152">
        <v>90355.4623</v>
      </c>
      <c r="L313" s="154">
        <v>42810.0</v>
      </c>
      <c r="M313" s="155">
        <v>126118.26</v>
      </c>
      <c r="O313" s="153">
        <f>IFERROR(__xludf.DUMMYFUNCTION("TO_DATE(INT((P313/(60*60*24))+""1/1/1970""))"),42686.0)</f>
        <v>42686</v>
      </c>
      <c r="P313" s="13">
        <v>1.4789088E9</v>
      </c>
      <c r="Q313" s="13">
        <v>27046.7806</v>
      </c>
      <c r="S313" s="153">
        <f>IFERROR(__xludf.DUMMYFUNCTION("TO_DATE(INT((T313/(60*60*24))+""1/1/1970""))"),42742.0)</f>
        <v>42742</v>
      </c>
      <c r="T313" s="152">
        <v>1.4837652E9</v>
      </c>
      <c r="U313" s="152">
        <v>128334.8583</v>
      </c>
      <c r="W313" s="153">
        <f>IFERROR(__xludf.DUMMYFUNCTION("TO_DATE(INT((X313/(60*60*24))+""1/1/1970""))"),42733.0)</f>
        <v>42733</v>
      </c>
      <c r="X313" s="152">
        <v>1.4830236E9</v>
      </c>
      <c r="Y313" s="152">
        <v>9890.1409</v>
      </c>
      <c r="AA313" s="153">
        <f>IFERROR(__xludf.DUMMYFUNCTION("TO_DATE(INT((AB313/(60*60*24))+""1/1/1970""))"),42733.0)</f>
        <v>42733</v>
      </c>
      <c r="AB313" s="152">
        <v>1.4829696E9</v>
      </c>
      <c r="AC313" s="152">
        <v>98880.2347</v>
      </c>
      <c r="AE313" s="153">
        <f>IFERROR(__xludf.DUMMYFUNCTION("TO_DATE(INT((AF313/(60*60*24))+""1/1/1970""))"),42681.0)</f>
        <v>42681</v>
      </c>
      <c r="AF313" s="152">
        <v>1.4785128E9</v>
      </c>
      <c r="AG313" s="152">
        <v>102099.3361</v>
      </c>
      <c r="AH313" s="153">
        <f>IFERROR(__xludf.DUMMYFUNCTION("TO_DATE(INT((AI313/(60*60*24))+""1/1/1970""))"),43833.0)</f>
        <v>43833</v>
      </c>
      <c r="AI313" s="152">
        <v>1.5780276E9</v>
      </c>
      <c r="AJ313" s="152">
        <v>125852.2844</v>
      </c>
      <c r="AK313" s="153">
        <f>IFERROR(__xludf.DUMMYFUNCTION("TO_DATE(INT((AL313/(60*60*24))+""1/1/1970""))"),43833.0)</f>
        <v>43833</v>
      </c>
      <c r="AL313" s="152">
        <v>1.5780276E9</v>
      </c>
      <c r="AM313" s="152">
        <v>101908.03</v>
      </c>
      <c r="AN313" s="153">
        <f>IFERROR(__xludf.DUMMYFUNCTION("TO_DATE(INT((AO313/(60*60*24))+""1/1/1970""))"),43776.0)</f>
        <v>43776</v>
      </c>
      <c r="AO313" s="156">
        <v>1.573095553E9</v>
      </c>
      <c r="AP313" s="156">
        <v>111656.7736</v>
      </c>
      <c r="AQ313" s="153">
        <f>IFERROR(__xludf.DUMMYFUNCTION("TO_DATE(INT((AR313/(60*60*24))+""1/1/1970""))"),42742.0)</f>
        <v>42742</v>
      </c>
      <c r="AR313" s="152">
        <v>1.4837652E9</v>
      </c>
      <c r="AS313" s="152">
        <v>99859.7691</v>
      </c>
      <c r="AT313" s="152">
        <v>90355.4623</v>
      </c>
      <c r="AU313" s="152">
        <f t="shared" si="1"/>
        <v>118523.17</v>
      </c>
      <c r="AV313" s="152">
        <f t="shared" si="2"/>
        <v>27110.9483</v>
      </c>
      <c r="AW313" s="152">
        <f t="shared" si="3"/>
        <v>128334.8583</v>
      </c>
      <c r="AX313" s="152">
        <f t="shared" si="4"/>
        <v>9893.0048</v>
      </c>
      <c r="AY313" s="152">
        <f t="shared" si="5"/>
        <v>98912.0335</v>
      </c>
      <c r="AZ313" s="152">
        <f t="shared" si="6"/>
        <v>96926.249</v>
      </c>
      <c r="BA313" s="152" t="str">
        <f t="shared" si="7"/>
        <v>Column1.y</v>
      </c>
      <c r="BB313" s="152" t="str">
        <f t="shared" si="8"/>
        <v>Column1.y</v>
      </c>
      <c r="BC313" s="152" t="str">
        <f t="shared" si="9"/>
        <v>Column1.y</v>
      </c>
    </row>
    <row r="314">
      <c r="A314" s="156">
        <v>1.47100866E9</v>
      </c>
      <c r="B314" s="156">
        <v>105836.9281</v>
      </c>
      <c r="D314" s="153">
        <f>IFERROR(__xludf.DUMMYFUNCTION("TO_DATE(INT((E314/(60*60*24))+""1/1/1970""))"),42744.0)</f>
        <v>42744</v>
      </c>
      <c r="E314" s="156">
        <v>1.483974E9</v>
      </c>
      <c r="F314" s="156">
        <v>99859.7691</v>
      </c>
      <c r="H314" s="153">
        <f>IFERROR(__xludf.DUMMYFUNCTION("TO_DATE(INT((I314/(60*60*24))+""1/1/1970""))"),42744.0)</f>
        <v>42744</v>
      </c>
      <c r="I314" s="156">
        <v>1.483974E9</v>
      </c>
      <c r="J314" s="156">
        <v>90355.4623</v>
      </c>
      <c r="L314" s="154">
        <v>42811.0</v>
      </c>
      <c r="M314" s="155">
        <v>126244.17</v>
      </c>
      <c r="O314" s="153">
        <f>IFERROR(__xludf.DUMMYFUNCTION("TO_DATE(INT((P314/(60*60*24))+""1/1/1970""))"),42687.0)</f>
        <v>42687</v>
      </c>
      <c r="P314" s="13">
        <v>1.4789952E9</v>
      </c>
      <c r="Q314" s="13">
        <v>27046.7806</v>
      </c>
      <c r="S314" s="153">
        <f>IFERROR(__xludf.DUMMYFUNCTION("TO_DATE(INT((T314/(60*60*24))+""1/1/1970""))"),42744.0)</f>
        <v>42744</v>
      </c>
      <c r="T314" s="156">
        <v>1.483974E9</v>
      </c>
      <c r="U314" s="156">
        <v>128334.8583</v>
      </c>
      <c r="W314" s="153">
        <f>IFERROR(__xludf.DUMMYFUNCTION("TO_DATE(INT((X314/(60*60*24))+""1/1/1970""))"),42734.0)</f>
        <v>42734</v>
      </c>
      <c r="X314" s="152">
        <v>1.48311E9</v>
      </c>
      <c r="Y314" s="152">
        <v>9880.1088</v>
      </c>
      <c r="AA314" s="153">
        <f>IFERROR(__xludf.DUMMYFUNCTION("TO_DATE(INT((AB314/(60*60*24))+""1/1/1970""))"),42734.0)</f>
        <v>42734</v>
      </c>
      <c r="AB314" s="152">
        <v>1.4830884E9</v>
      </c>
      <c r="AC314" s="152">
        <v>98882.7549</v>
      </c>
      <c r="AE314" s="153">
        <f>IFERROR(__xludf.DUMMYFUNCTION("TO_DATE(INT((AF314/(60*60*24))+""1/1/1970""))"),42682.0)</f>
        <v>42682</v>
      </c>
      <c r="AF314" s="156">
        <v>1.478592E9</v>
      </c>
      <c r="AG314" s="156">
        <v>101680.418</v>
      </c>
      <c r="AH314" s="153">
        <f>IFERROR(__xludf.DUMMYFUNCTION("TO_DATE(INT((AI314/(60*60*24))+""1/1/1970""))"),43834.0)</f>
        <v>43834</v>
      </c>
      <c r="AI314" s="152">
        <v>1.578114E9</v>
      </c>
      <c r="AJ314" s="152">
        <v>125412.3508</v>
      </c>
      <c r="AK314" s="153">
        <f>IFERROR(__xludf.DUMMYFUNCTION("TO_DATE(INT((AL314/(60*60*24))+""1/1/1970""))"),43834.0)</f>
        <v>43834</v>
      </c>
      <c r="AL314" s="152">
        <v>1.578114E9</v>
      </c>
      <c r="AM314" s="152">
        <v>101873.71</v>
      </c>
      <c r="AN314" s="153">
        <f>IFERROR(__xludf.DUMMYFUNCTION("TO_DATE(INT((AO314/(60*60*24))+""1/1/1970""))"),43777.0)</f>
        <v>43777</v>
      </c>
      <c r="AO314" s="156">
        <v>1.573175555E9</v>
      </c>
      <c r="AP314" s="156">
        <v>111656.7736</v>
      </c>
      <c r="AQ314" s="153">
        <f>IFERROR(__xludf.DUMMYFUNCTION("TO_DATE(INT((AR314/(60*60*24))+""1/1/1970""))"),42744.0)</f>
        <v>42744</v>
      </c>
      <c r="AR314" s="156">
        <v>1.483974E9</v>
      </c>
      <c r="AS314" s="156">
        <v>99859.7691</v>
      </c>
      <c r="AT314" s="156">
        <v>90355.4623</v>
      </c>
      <c r="AU314" s="152">
        <f t="shared" si="1"/>
        <v>118553.6</v>
      </c>
      <c r="AV314" s="152">
        <f t="shared" si="2"/>
        <v>27090.0423</v>
      </c>
      <c r="AW314" s="152">
        <f t="shared" si="3"/>
        <v>128334.8583</v>
      </c>
      <c r="AX314" s="152">
        <f t="shared" si="4"/>
        <v>9893.4831</v>
      </c>
      <c r="AY314" s="152">
        <f t="shared" si="5"/>
        <v>98900.6703</v>
      </c>
      <c r="AZ314" s="152">
        <f t="shared" si="6"/>
        <v>96907.8754</v>
      </c>
      <c r="BA314" s="152" t="str">
        <f t="shared" si="7"/>
        <v>Column1.y</v>
      </c>
      <c r="BB314" s="152" t="str">
        <f t="shared" si="8"/>
        <v>Column1.y</v>
      </c>
      <c r="BC314" s="152" t="str">
        <f t="shared" si="9"/>
        <v>Column1.y</v>
      </c>
    </row>
    <row r="315">
      <c r="A315" s="152">
        <v>1.471032E9</v>
      </c>
      <c r="B315" s="152">
        <v>105967.512</v>
      </c>
      <c r="D315" s="153">
        <f>IFERROR(__xludf.DUMMYFUNCTION("TO_DATE(INT((E315/(60*60*24))+""1/1/1970""))"),42745.0)</f>
        <v>42745</v>
      </c>
      <c r="E315" s="156">
        <v>1.4840244E9</v>
      </c>
      <c r="F315" s="156">
        <v>99859.7691</v>
      </c>
      <c r="H315" s="153">
        <f>IFERROR(__xludf.DUMMYFUNCTION("TO_DATE(INT((I315/(60*60*24))+""1/1/1970""))"),42745.0)</f>
        <v>42745</v>
      </c>
      <c r="I315" s="156">
        <v>1.4840244E9</v>
      </c>
      <c r="J315" s="156">
        <v>90656.2616</v>
      </c>
      <c r="L315" s="154">
        <v>42814.0</v>
      </c>
      <c r="M315" s="155">
        <v>126118.2</v>
      </c>
      <c r="O315" s="153">
        <f>IFERROR(__xludf.DUMMYFUNCTION("TO_DATE(INT((P315/(60*60*24))+""1/1/1970""))"),42688.0)</f>
        <v>42688</v>
      </c>
      <c r="P315" s="13">
        <v>1.4790816E9</v>
      </c>
      <c r="Q315" s="13">
        <v>27005.2473</v>
      </c>
      <c r="S315" s="153">
        <f>IFERROR(__xludf.DUMMYFUNCTION("TO_DATE(INT((T315/(60*60*24))+""1/1/1970""))"),42745.0)</f>
        <v>42745</v>
      </c>
      <c r="T315" s="156">
        <v>1.4840244E9</v>
      </c>
      <c r="U315" s="156">
        <v>127557.6453</v>
      </c>
      <c r="W315" s="153">
        <f>IFERROR(__xludf.DUMMYFUNCTION("TO_DATE(INT((X315/(60*60*24))+""1/1/1970""))"),42735.0)</f>
        <v>42735</v>
      </c>
      <c r="X315" s="152">
        <v>1.4831424E9</v>
      </c>
      <c r="Y315" s="152">
        <v>9885.1017</v>
      </c>
      <c r="AA315" s="153">
        <f>IFERROR(__xludf.DUMMYFUNCTION("TO_DATE(INT((AB315/(60*60*24))+""1/1/1970""))"),42737.0)</f>
        <v>42737</v>
      </c>
      <c r="AB315" s="156">
        <v>1.4833368E9</v>
      </c>
      <c r="AC315" s="156">
        <v>98890.363</v>
      </c>
      <c r="AE315" s="153">
        <f>IFERROR(__xludf.DUMMYFUNCTION("TO_DATE(INT((AF315/(60*60*24))+""1/1/1970""))"),42683.0)</f>
        <v>42683</v>
      </c>
      <c r="AF315" s="152">
        <v>1.4786712E9</v>
      </c>
      <c r="AG315" s="152">
        <v>101395.1679</v>
      </c>
      <c r="AH315" s="153">
        <f>IFERROR(__xludf.DUMMYFUNCTION("TO_DATE(INT((AI315/(60*60*24))+""1/1/1970""))"),43836.0)</f>
        <v>43836</v>
      </c>
      <c r="AI315" s="156">
        <v>1.5783228E9</v>
      </c>
      <c r="AJ315" s="156">
        <v>125650.5537</v>
      </c>
      <c r="AK315" s="153">
        <f>IFERROR(__xludf.DUMMYFUNCTION("TO_DATE(INT((AL315/(60*60*24))+""1/1/1970""))"),43836.0)</f>
        <v>43836</v>
      </c>
      <c r="AL315" s="156">
        <v>1.5783228E9</v>
      </c>
      <c r="AM315" s="156">
        <v>101873.71</v>
      </c>
      <c r="AN315" s="153">
        <f>IFERROR(__xludf.DUMMYFUNCTION("TO_DATE(INT((AO315/(60*60*24))+""1/1/1970""))"),43778.0)</f>
        <v>43778</v>
      </c>
      <c r="AO315" s="152">
        <v>1.5732716E9</v>
      </c>
      <c r="AP315" s="152">
        <v>112395.3329</v>
      </c>
      <c r="AQ315" s="153">
        <f>IFERROR(__xludf.DUMMYFUNCTION("TO_DATE(INT((AR315/(60*60*24))+""1/1/1970""))"),42745.0)</f>
        <v>42745</v>
      </c>
      <c r="AR315" s="156">
        <v>1.4840244E9</v>
      </c>
      <c r="AS315" s="156">
        <v>99859.7691</v>
      </c>
      <c r="AT315" s="156">
        <v>90656.2616</v>
      </c>
      <c r="AU315" s="152">
        <f t="shared" si="1"/>
        <v>119218.08</v>
      </c>
      <c r="AV315" s="152">
        <f t="shared" si="2"/>
        <v>27422.4884</v>
      </c>
      <c r="AW315" s="152">
        <f t="shared" si="3"/>
        <v>127557.6453</v>
      </c>
      <c r="AX315" s="152">
        <f t="shared" si="4"/>
        <v>9895.4846</v>
      </c>
      <c r="AY315" s="152">
        <f t="shared" si="5"/>
        <v>98917.7074</v>
      </c>
      <c r="AZ315" s="152">
        <f t="shared" si="6"/>
        <v>97424.1736</v>
      </c>
      <c r="BA315" s="152" t="str">
        <f t="shared" si="7"/>
        <v>Column1.y</v>
      </c>
      <c r="BB315" s="152" t="str">
        <f t="shared" si="8"/>
        <v>Column1.y</v>
      </c>
      <c r="BC315" s="152" t="str">
        <f t="shared" si="9"/>
        <v>Column1.y</v>
      </c>
    </row>
    <row r="316">
      <c r="A316" s="156">
        <v>1.47126786E9</v>
      </c>
      <c r="B316" s="156">
        <v>106252.8621</v>
      </c>
      <c r="D316" s="153">
        <f>IFERROR(__xludf.DUMMYFUNCTION("TO_DATE(INT((E316/(60*60*24))+""1/1/1970""))"),42746.0)</f>
        <v>42746</v>
      </c>
      <c r="E316" s="152">
        <v>1.4841108E9</v>
      </c>
      <c r="F316" s="152">
        <v>99859.7691</v>
      </c>
      <c r="H316" s="153">
        <f>IFERROR(__xludf.DUMMYFUNCTION("TO_DATE(INT((I316/(60*60*24))+""1/1/1970""))"),42746.0)</f>
        <v>42746</v>
      </c>
      <c r="I316" s="152">
        <v>1.4841108E9</v>
      </c>
      <c r="J316" s="152">
        <v>90613.9157</v>
      </c>
      <c r="L316" s="154">
        <v>42815.0</v>
      </c>
      <c r="M316" s="155">
        <v>126332.04</v>
      </c>
      <c r="O316" s="153">
        <f>IFERROR(__xludf.DUMMYFUNCTION("TO_DATE(INT((P316/(60*60*24))+""1/1/1970""))"),42689.0)</f>
        <v>42689</v>
      </c>
      <c r="P316" s="13">
        <v>1.479222E9</v>
      </c>
      <c r="Q316" s="13">
        <v>27006.0663</v>
      </c>
      <c r="S316" s="153">
        <f>IFERROR(__xludf.DUMMYFUNCTION("TO_DATE(INT((T316/(60*60*24))+""1/1/1970""))"),42746.0)</f>
        <v>42746</v>
      </c>
      <c r="T316" s="152">
        <v>1.4841108E9</v>
      </c>
      <c r="U316" s="152">
        <v>127513.8395</v>
      </c>
      <c r="W316" s="153">
        <f>IFERROR(__xludf.DUMMYFUNCTION("TO_DATE(INT((X316/(60*60*24))+""1/1/1970""))"),42738.0)</f>
        <v>42738</v>
      </c>
      <c r="X316" s="156">
        <v>1.4834016E9</v>
      </c>
      <c r="Y316" s="156">
        <v>9894.3882</v>
      </c>
      <c r="AA316" s="153">
        <f>IFERROR(__xludf.DUMMYFUNCTION("TO_DATE(INT((AB316/(60*60*24))+""1/1/1970""))"),42738.0)</f>
        <v>42738</v>
      </c>
      <c r="AB316" s="152">
        <v>1.483416E9</v>
      </c>
      <c r="AC316" s="152">
        <v>98885.3893</v>
      </c>
      <c r="AE316" s="153">
        <f>IFERROR(__xludf.DUMMYFUNCTION("TO_DATE(INT((AF316/(60*60*24))+""1/1/1970""))"),42684.0)</f>
        <v>42684</v>
      </c>
      <c r="AF316" s="156">
        <v>1.4787504E9</v>
      </c>
      <c r="AG316" s="156">
        <v>100490.2681</v>
      </c>
      <c r="AH316" s="153">
        <f>IFERROR(__xludf.DUMMYFUNCTION("TO_DATE(INT((AI316/(60*60*24))+""1/1/1970""))"),43837.0)</f>
        <v>43837</v>
      </c>
      <c r="AI316" s="152">
        <v>1.5783732E9</v>
      </c>
      <c r="AJ316" s="152">
        <v>126400.12</v>
      </c>
      <c r="AK316" s="153">
        <f>IFERROR(__xludf.DUMMYFUNCTION("TO_DATE(INT((AL316/(60*60*24))+""1/1/1970""))"),43837.0)</f>
        <v>43837</v>
      </c>
      <c r="AL316" s="152">
        <v>1.5783732E9</v>
      </c>
      <c r="AM316" s="152">
        <v>101996.47</v>
      </c>
      <c r="AN316" s="153">
        <f>IFERROR(__xludf.DUMMYFUNCTION("TO_DATE(INT((AO316/(60*60*24))+""1/1/1970""))"),43779.0)</f>
        <v>43779</v>
      </c>
      <c r="AO316" s="152">
        <v>1.573352383E9</v>
      </c>
      <c r="AP316" s="152">
        <v>112395.3329</v>
      </c>
      <c r="AQ316" s="153">
        <f>IFERROR(__xludf.DUMMYFUNCTION("TO_DATE(INT((AR316/(60*60*24))+""1/1/1970""))"),42746.0)</f>
        <v>42746</v>
      </c>
      <c r="AR316" s="152">
        <v>1.4841108E9</v>
      </c>
      <c r="AS316" s="152">
        <v>99859.7691</v>
      </c>
      <c r="AT316" s="152">
        <v>90613.9157</v>
      </c>
      <c r="AU316" s="152">
        <f t="shared" si="1"/>
        <v>119456.12</v>
      </c>
      <c r="AV316" s="152">
        <f t="shared" si="2"/>
        <v>27674.2176</v>
      </c>
      <c r="AW316" s="152">
        <f t="shared" si="3"/>
        <v>127513.8395</v>
      </c>
      <c r="AX316" s="152">
        <f t="shared" si="4"/>
        <v>9886.326</v>
      </c>
      <c r="AY316" s="152">
        <f t="shared" si="5"/>
        <v>98915.8182</v>
      </c>
      <c r="AZ316" s="152">
        <f t="shared" si="6"/>
        <v>97115.0378</v>
      </c>
      <c r="BA316" s="152" t="str">
        <f t="shared" si="7"/>
        <v>Column1.y</v>
      </c>
      <c r="BB316" s="152" t="str">
        <f t="shared" si="8"/>
        <v>Column1.y</v>
      </c>
      <c r="BC316" s="152" t="str">
        <f t="shared" si="9"/>
        <v>Column1.y</v>
      </c>
    </row>
    <row r="317">
      <c r="A317" s="152">
        <v>1.4712912E9</v>
      </c>
      <c r="B317" s="152">
        <v>106296.3901</v>
      </c>
      <c r="D317" s="153">
        <f>IFERROR(__xludf.DUMMYFUNCTION("TO_DATE(INT((E317/(60*60*24))+""1/1/1970""))"),42747.0)</f>
        <v>42747</v>
      </c>
      <c r="E317" s="156">
        <v>1.4841972E9</v>
      </c>
      <c r="F317" s="156">
        <v>99859.7691</v>
      </c>
      <c r="H317" s="153">
        <f>IFERROR(__xludf.DUMMYFUNCTION("TO_DATE(INT((I317/(60*60*24))+""1/1/1970""))"),42747.0)</f>
        <v>42747</v>
      </c>
      <c r="I317" s="156">
        <v>1.4841972E9</v>
      </c>
      <c r="J317" s="156">
        <v>91171.3364</v>
      </c>
      <c r="L317" s="154">
        <v>42816.0</v>
      </c>
      <c r="M317" s="155">
        <v>126039.05</v>
      </c>
      <c r="O317" s="153">
        <f>IFERROR(__xludf.DUMMYFUNCTION("TO_DATE(INT((P317/(60*60*24))+""1/1/1970""))"),42690.0)</f>
        <v>42690</v>
      </c>
      <c r="P317" s="13">
        <v>1.4793084E9</v>
      </c>
      <c r="Q317" s="13">
        <v>26891.7568</v>
      </c>
      <c r="S317" s="153">
        <f>IFERROR(__xludf.DUMMYFUNCTION("TO_DATE(INT((T317/(60*60*24))+""1/1/1970""))"),42747.0)</f>
        <v>42747</v>
      </c>
      <c r="T317" s="156">
        <v>1.4841972E9</v>
      </c>
      <c r="U317" s="156">
        <v>128186.9929</v>
      </c>
      <c r="W317" s="153">
        <f>IFERROR(__xludf.DUMMYFUNCTION("TO_DATE(INT((X317/(60*60*24))+""1/1/1970""))"),42739.0)</f>
        <v>42739</v>
      </c>
      <c r="X317" s="152">
        <v>1.483542E9</v>
      </c>
      <c r="Y317" s="152">
        <v>9894.2703</v>
      </c>
      <c r="AA317" s="153">
        <f>IFERROR(__xludf.DUMMYFUNCTION("TO_DATE(INT((AB317/(60*60*24))+""1/1/1970""))"),42739.0)</f>
        <v>42739</v>
      </c>
      <c r="AB317" s="156">
        <v>1.4834952E9</v>
      </c>
      <c r="AC317" s="156">
        <v>98874.6278</v>
      </c>
      <c r="AE317" s="153">
        <f>IFERROR(__xludf.DUMMYFUNCTION("TO_DATE(INT((AF317/(60*60*24))+""1/1/1970""))"),42685.0)</f>
        <v>42685</v>
      </c>
      <c r="AF317" s="152">
        <v>1.4788296E9</v>
      </c>
      <c r="AG317" s="152">
        <v>100193.0751</v>
      </c>
      <c r="AH317" s="153">
        <f>IFERROR(__xludf.DUMMYFUNCTION("TO_DATE(INT((AI317/(60*60*24))+""1/1/1970""))"),43838.0)</f>
        <v>43838</v>
      </c>
      <c r="AI317" s="152">
        <v>1.5784596E9</v>
      </c>
      <c r="AJ317" s="152">
        <v>126982.2444</v>
      </c>
      <c r="AK317" s="153">
        <f>IFERROR(__xludf.DUMMYFUNCTION("TO_DATE(INT((AL317/(60*60*24))+""1/1/1970""))"),43838.0)</f>
        <v>43838</v>
      </c>
      <c r="AL317" s="152">
        <v>1.5784596E9</v>
      </c>
      <c r="AM317" s="152">
        <v>101920.35</v>
      </c>
      <c r="AN317" s="153">
        <f>IFERROR(__xludf.DUMMYFUNCTION("TO_DATE(INT((AO317/(60*60*24))+""1/1/1970""))"),43780.0)</f>
        <v>43780</v>
      </c>
      <c r="AO317" s="152">
        <v>1.573431718E9</v>
      </c>
      <c r="AP317" s="152">
        <v>112395.3329</v>
      </c>
      <c r="AQ317" s="153">
        <f>IFERROR(__xludf.DUMMYFUNCTION("TO_DATE(INT((AR317/(60*60*24))+""1/1/1970""))"),42747.0)</f>
        <v>42747</v>
      </c>
      <c r="AR317" s="156">
        <v>1.4841972E9</v>
      </c>
      <c r="AS317" s="156">
        <v>99859.7691</v>
      </c>
      <c r="AT317" s="156">
        <v>91171.3364</v>
      </c>
      <c r="AU317" s="152">
        <f t="shared" si="1"/>
        <v>119804.65</v>
      </c>
      <c r="AV317" s="152">
        <f t="shared" si="2"/>
        <v>27962.4719</v>
      </c>
      <c r="AW317" s="152">
        <f t="shared" si="3"/>
        <v>128186.9929</v>
      </c>
      <c r="AX317" s="152">
        <f t="shared" si="4"/>
        <v>9879.5321</v>
      </c>
      <c r="AY317" s="152">
        <f t="shared" si="5"/>
        <v>98943.5295</v>
      </c>
      <c r="AZ317" s="152">
        <f t="shared" si="6"/>
        <v>97504.0988</v>
      </c>
      <c r="BA317" s="152" t="str">
        <f t="shared" si="7"/>
        <v>Column1.y</v>
      </c>
      <c r="BB317" s="152" t="str">
        <f t="shared" si="8"/>
        <v>Column1.y</v>
      </c>
      <c r="BC317" s="152" t="str">
        <f t="shared" si="9"/>
        <v>Column1.y</v>
      </c>
    </row>
    <row r="318">
      <c r="A318" s="156">
        <v>1.47135426E9</v>
      </c>
      <c r="B318" s="156">
        <v>106054.568</v>
      </c>
      <c r="D318" s="153">
        <f>IFERROR(__xludf.DUMMYFUNCTION("TO_DATE(INT((E318/(60*60*24))+""1/1/1970""))"),42748.0)</f>
        <v>42748</v>
      </c>
      <c r="E318" s="152">
        <v>1.4842836E9</v>
      </c>
      <c r="F318" s="152">
        <v>99859.7691</v>
      </c>
      <c r="H318" s="153">
        <f>IFERROR(__xludf.DUMMYFUNCTION("TO_DATE(INT((I318/(60*60*24))+""1/1/1970""))"),42748.0)</f>
        <v>42748</v>
      </c>
      <c r="I318" s="152">
        <v>1.4842836E9</v>
      </c>
      <c r="J318" s="152">
        <v>90877.788</v>
      </c>
      <c r="L318" s="154">
        <v>42817.0</v>
      </c>
      <c r="M318" s="155">
        <v>126381.51</v>
      </c>
      <c r="O318" s="153">
        <f>IFERROR(__xludf.DUMMYFUNCTION("TO_DATE(INT((P318/(60*60*24))+""1/1/1970""))"),42691.0)</f>
        <v>42691</v>
      </c>
      <c r="P318" s="13">
        <v>1.4793948E9</v>
      </c>
      <c r="Q318" s="13">
        <v>27035.2839</v>
      </c>
      <c r="S318" s="153">
        <f>IFERROR(__xludf.DUMMYFUNCTION("TO_DATE(INT((T318/(60*60*24))+""1/1/1970""))"),42748.0)</f>
        <v>42748</v>
      </c>
      <c r="T318" s="152">
        <v>1.4842836E9</v>
      </c>
      <c r="U318" s="152">
        <v>127652.7681</v>
      </c>
      <c r="W318" s="153">
        <f>IFERROR(__xludf.DUMMYFUNCTION("TO_DATE(INT((X318/(60*60*24))+""1/1/1970""))"),42740.0)</f>
        <v>42740</v>
      </c>
      <c r="X318" s="152">
        <v>1.4836284E9</v>
      </c>
      <c r="Y318" s="152">
        <v>9886.936</v>
      </c>
      <c r="AA318" s="153">
        <f>IFERROR(__xludf.DUMMYFUNCTION("TO_DATE(INT((AB318/(60*60*24))+""1/1/1970""))"),42740.0)</f>
        <v>42740</v>
      </c>
      <c r="AB318" s="152">
        <v>1.4835744E9</v>
      </c>
      <c r="AC318" s="152">
        <v>98896.6378</v>
      </c>
      <c r="AE318" s="153">
        <f>IFERROR(__xludf.DUMMYFUNCTION("TO_DATE(INT((AF318/(60*60*24))+""1/1/1970""))"),42686.0)</f>
        <v>42686</v>
      </c>
      <c r="AF318" s="156">
        <v>1.4789088E9</v>
      </c>
      <c r="AG318" s="156">
        <v>99911.0404</v>
      </c>
      <c r="AH318" s="153">
        <f>IFERROR(__xludf.DUMMYFUNCTION("TO_DATE(INT((AI318/(60*60*24))+""1/1/1970""))"),43839.0)</f>
        <v>43839</v>
      </c>
      <c r="AI318" s="152">
        <v>1.578546E9</v>
      </c>
      <c r="AJ318" s="152">
        <v>128408.6328</v>
      </c>
      <c r="AK318" s="153">
        <f>IFERROR(__xludf.DUMMYFUNCTION("TO_DATE(INT((AL318/(60*60*24))+""1/1/1970""))"),43839.0)</f>
        <v>43839</v>
      </c>
      <c r="AL318" s="152">
        <v>1.578546E9</v>
      </c>
      <c r="AM318" s="152">
        <v>102077.43</v>
      </c>
      <c r="AN318" s="153">
        <f>IFERROR(__xludf.DUMMYFUNCTION("TO_DATE(INT((AO318/(60*60*24))+""1/1/1970""))"),43781.0)</f>
        <v>43781</v>
      </c>
      <c r="AO318" s="156">
        <v>1.573527125E9</v>
      </c>
      <c r="AP318" s="156">
        <v>112803.6925</v>
      </c>
      <c r="AQ318" s="153">
        <f>IFERROR(__xludf.DUMMYFUNCTION("TO_DATE(INT((AR318/(60*60*24))+""1/1/1970""))"),42748.0)</f>
        <v>42748</v>
      </c>
      <c r="AR318" s="152">
        <v>1.4842836E9</v>
      </c>
      <c r="AS318" s="152">
        <v>99859.7691</v>
      </c>
      <c r="AT318" s="152">
        <v>90877.788</v>
      </c>
      <c r="AU318" s="152">
        <f t="shared" si="1"/>
        <v>119756.8</v>
      </c>
      <c r="AV318" s="152">
        <f t="shared" si="2"/>
        <v>27713.6148</v>
      </c>
      <c r="AW318" s="152">
        <f t="shared" si="3"/>
        <v>127652.7681</v>
      </c>
      <c r="AX318" s="152">
        <f t="shared" si="4"/>
        <v>9879.5465</v>
      </c>
      <c r="AY318" s="152">
        <f t="shared" si="5"/>
        <v>98935.3238</v>
      </c>
      <c r="AZ318" s="152">
        <f t="shared" si="6"/>
        <v>97700.237</v>
      </c>
      <c r="BA318" s="152" t="str">
        <f t="shared" si="7"/>
        <v>Column1.y</v>
      </c>
      <c r="BB318" s="152" t="str">
        <f t="shared" si="8"/>
        <v>Column1.y</v>
      </c>
      <c r="BC318" s="152" t="str">
        <f t="shared" si="9"/>
        <v>Column1.y</v>
      </c>
    </row>
    <row r="319">
      <c r="A319" s="152">
        <v>1.4713776E9</v>
      </c>
      <c r="B319" s="152">
        <v>105749.8721</v>
      </c>
      <c r="D319" s="153">
        <f>IFERROR(__xludf.DUMMYFUNCTION("TO_DATE(INT((E319/(60*60*24))+""1/1/1970""))"),42749.0)</f>
        <v>42749</v>
      </c>
      <c r="E319" s="156">
        <v>1.48437E9</v>
      </c>
      <c r="F319" s="156">
        <v>99859.7691</v>
      </c>
      <c r="H319" s="153">
        <f>IFERROR(__xludf.DUMMYFUNCTION("TO_DATE(INT((I319/(60*60*24))+""1/1/1970""))"),42749.0)</f>
        <v>42749</v>
      </c>
      <c r="I319" s="156">
        <v>1.48437E9</v>
      </c>
      <c r="J319" s="156">
        <v>91957.9112</v>
      </c>
      <c r="L319" s="154">
        <v>42818.0</v>
      </c>
      <c r="M319" s="155">
        <v>126230.52</v>
      </c>
      <c r="O319" s="153">
        <f>IFERROR(__xludf.DUMMYFUNCTION("TO_DATE(INT((P319/(60*60*24))+""1/1/1970""))"),42692.0)</f>
        <v>42692</v>
      </c>
      <c r="P319" s="13">
        <v>1.4794812E9</v>
      </c>
      <c r="Q319" s="13">
        <v>27044.1482</v>
      </c>
      <c r="S319" s="153">
        <f>IFERROR(__xludf.DUMMYFUNCTION("TO_DATE(INT((T319/(60*60*24))+""1/1/1970""))"),42749.0)</f>
        <v>42749</v>
      </c>
      <c r="T319" s="156">
        <v>1.48437E9</v>
      </c>
      <c r="U319" s="156">
        <v>128139.4194</v>
      </c>
      <c r="W319" s="153">
        <f>IFERROR(__xludf.DUMMYFUNCTION("TO_DATE(INT((X319/(60*60*24))+""1/1/1970""))"),42741.0)</f>
        <v>42741</v>
      </c>
      <c r="X319" s="152">
        <v>1.4837148E9</v>
      </c>
      <c r="Y319" s="152">
        <v>9863.1649</v>
      </c>
      <c r="AA319" s="153">
        <f>IFERROR(__xludf.DUMMYFUNCTION("TO_DATE(INT((AB319/(60*60*24))+""1/1/1970""))"),42741.0)</f>
        <v>42741</v>
      </c>
      <c r="AB319" s="152">
        <v>1.4836932E9</v>
      </c>
      <c r="AC319" s="152">
        <v>98912.0335</v>
      </c>
      <c r="AE319" s="153">
        <f>IFERROR(__xludf.DUMMYFUNCTION("TO_DATE(INT((AF319/(60*60*24))+""1/1/1970""))"),42687.0)</f>
        <v>42687</v>
      </c>
      <c r="AF319" s="152">
        <v>1.479078E9</v>
      </c>
      <c r="AG319" s="152">
        <v>99911.0404</v>
      </c>
      <c r="AH319" s="153">
        <f>IFERROR(__xludf.DUMMYFUNCTION("TO_DATE(INT((AI319/(60*60*24))+""1/1/1970""))"),43840.0)</f>
        <v>43840</v>
      </c>
      <c r="AI319" s="152">
        <v>1.5786324E9</v>
      </c>
      <c r="AJ319" s="152">
        <v>129212.7565</v>
      </c>
      <c r="AK319" s="153">
        <f>IFERROR(__xludf.DUMMYFUNCTION("TO_DATE(INT((AL319/(60*60*24))+""1/1/1970""))"),43840.0)</f>
        <v>43840</v>
      </c>
      <c r="AL319" s="152">
        <v>1.5786324E9</v>
      </c>
      <c r="AM319" s="152">
        <v>102017.15</v>
      </c>
      <c r="AN319" s="153">
        <f>IFERROR(__xludf.DUMMYFUNCTION("TO_DATE(INT((AO319/(60*60*24))+""1/1/1970""))"),43782.0)</f>
        <v>43782</v>
      </c>
      <c r="AO319" s="156">
        <v>1.573607342E9</v>
      </c>
      <c r="AP319" s="156">
        <v>112734.1403</v>
      </c>
      <c r="AQ319" s="153">
        <f>IFERROR(__xludf.DUMMYFUNCTION("TO_DATE(INT((AR319/(60*60*24))+""1/1/1970""))"),42749.0)</f>
        <v>42749</v>
      </c>
      <c r="AR319" s="156">
        <v>1.48437E9</v>
      </c>
      <c r="AS319" s="156">
        <v>99859.7691</v>
      </c>
      <c r="AT319" s="156">
        <v>91957.9112</v>
      </c>
      <c r="AU319" s="152">
        <f t="shared" si="1"/>
        <v>119756.8</v>
      </c>
      <c r="AV319" s="152">
        <f t="shared" si="2"/>
        <v>27619.191</v>
      </c>
      <c r="AW319" s="152">
        <f t="shared" si="3"/>
        <v>128139.4194</v>
      </c>
      <c r="AX319" s="152">
        <f t="shared" si="4"/>
        <v>9884.6471</v>
      </c>
      <c r="AY319" s="152">
        <f t="shared" si="5"/>
        <v>98935.3238</v>
      </c>
      <c r="AZ319" s="152">
        <f t="shared" si="6"/>
        <v>97951.4959</v>
      </c>
      <c r="BA319" s="152" t="str">
        <f t="shared" si="7"/>
        <v>Column1.y</v>
      </c>
      <c r="BB319" s="152" t="str">
        <f t="shared" si="8"/>
        <v>Column1.y</v>
      </c>
      <c r="BC319" s="152" t="str">
        <f t="shared" si="9"/>
        <v>Column1.y</v>
      </c>
    </row>
    <row r="320">
      <c r="A320" s="156">
        <v>1.47144066E9</v>
      </c>
      <c r="B320" s="156">
        <v>105764.3814</v>
      </c>
      <c r="D320" s="153">
        <f>IFERROR(__xludf.DUMMYFUNCTION("TO_DATE(INT((E320/(60*60*24))+""1/1/1970""))"),42752.0)</f>
        <v>42752</v>
      </c>
      <c r="E320" s="152">
        <v>1.4846652E9</v>
      </c>
      <c r="F320" s="152">
        <v>99859.7691</v>
      </c>
      <c r="H320" s="153">
        <f>IFERROR(__xludf.DUMMYFUNCTION("TO_DATE(INT((I320/(60*60*24))+""1/1/1970""))"),42752.0)</f>
        <v>42752</v>
      </c>
      <c r="I320" s="152">
        <v>1.4846652E9</v>
      </c>
      <c r="J320" s="152">
        <v>91957.9112</v>
      </c>
      <c r="L320" s="154">
        <v>42821.0</v>
      </c>
      <c r="M320" s="155">
        <v>126344.52</v>
      </c>
      <c r="O320" s="153">
        <f>IFERROR(__xludf.DUMMYFUNCTION("TO_DATE(INT((P320/(60*60*24))+""1/1/1970""))"),42693.0)</f>
        <v>42693</v>
      </c>
      <c r="P320" s="13">
        <v>1.4795136E9</v>
      </c>
      <c r="Q320" s="13">
        <v>26933.1594</v>
      </c>
      <c r="S320" s="153">
        <f>IFERROR(__xludf.DUMMYFUNCTION("TO_DATE(INT((T320/(60*60*24))+""1/1/1970""))"),42752.0)</f>
        <v>42752</v>
      </c>
      <c r="T320" s="152">
        <v>1.4846652E9</v>
      </c>
      <c r="U320" s="152">
        <v>128139.4194</v>
      </c>
      <c r="W320" s="153">
        <f>IFERROR(__xludf.DUMMYFUNCTION("TO_DATE(INT((X320/(60*60*24))+""1/1/1970""))"),42742.0)</f>
        <v>42742</v>
      </c>
      <c r="X320" s="152">
        <v>1.4837472E9</v>
      </c>
      <c r="Y320" s="152">
        <v>9893.0048</v>
      </c>
      <c r="AA320" s="153">
        <f>IFERROR(__xludf.DUMMYFUNCTION("TO_DATE(INT((AB320/(60*60*24))+""1/1/1970""))"),42743.0)</f>
        <v>42743</v>
      </c>
      <c r="AB320" s="156">
        <v>1.4839164E9</v>
      </c>
      <c r="AC320" s="156">
        <v>98898.9802</v>
      </c>
      <c r="AE320" s="153">
        <f>IFERROR(__xludf.DUMMYFUNCTION("TO_DATE(INT((AF320/(60*60*24))+""1/1/1970""))"),42688.0)</f>
        <v>42688</v>
      </c>
      <c r="AF320" s="156">
        <v>1.4791176E9</v>
      </c>
      <c r="AG320" s="156">
        <v>99602.3639</v>
      </c>
      <c r="AH320" s="153">
        <f>IFERROR(__xludf.DUMMYFUNCTION("TO_DATE(INT((AI320/(60*60*24))+""1/1/1970""))"),43841.0)</f>
        <v>43841</v>
      </c>
      <c r="AI320" s="152">
        <v>1.5787188E9</v>
      </c>
      <c r="AJ320" s="152">
        <v>128238.0656</v>
      </c>
      <c r="AK320" s="153">
        <f>IFERROR(__xludf.DUMMYFUNCTION("TO_DATE(INT((AL320/(60*60*24))+""1/1/1970""))"),43841.0)</f>
        <v>43841</v>
      </c>
      <c r="AL320" s="152">
        <v>1.5787188E9</v>
      </c>
      <c r="AM320" s="152">
        <v>101955.19</v>
      </c>
      <c r="AN320" s="153">
        <f>IFERROR(__xludf.DUMMYFUNCTION("TO_DATE(INT((AO320/(60*60*24))+""1/1/1970""))"),43783.0)</f>
        <v>43783</v>
      </c>
      <c r="AO320" s="152">
        <v>1.573702481E9</v>
      </c>
      <c r="AP320" s="152">
        <v>112440.1071</v>
      </c>
      <c r="AQ320" s="153">
        <f>IFERROR(__xludf.DUMMYFUNCTION("TO_DATE(INT((AR320/(60*60*24))+""1/1/1970""))"),42752.0)</f>
        <v>42752</v>
      </c>
      <c r="AR320" s="152">
        <v>1.4846652E9</v>
      </c>
      <c r="AS320" s="152">
        <v>99859.7691</v>
      </c>
      <c r="AT320" s="152">
        <v>91957.9112</v>
      </c>
      <c r="AU320" s="152">
        <f t="shared" si="1"/>
        <v>119902.1</v>
      </c>
      <c r="AV320" s="152">
        <f t="shared" si="2"/>
        <v>27901.3447</v>
      </c>
      <c r="AW320" s="152">
        <f t="shared" si="3"/>
        <v>128139.4194</v>
      </c>
      <c r="AX320" s="152">
        <f t="shared" si="4"/>
        <v>9892.7001</v>
      </c>
      <c r="AY320" s="152">
        <f t="shared" si="5"/>
        <v>98484.8494</v>
      </c>
      <c r="AZ320" s="152">
        <f t="shared" si="6"/>
        <v>97575.7558</v>
      </c>
      <c r="BA320" s="152" t="str">
        <f t="shared" si="7"/>
        <v>Column1.y</v>
      </c>
      <c r="BB320" s="152" t="str">
        <f t="shared" si="8"/>
        <v>Column1.y</v>
      </c>
      <c r="BC320" s="152" t="str">
        <f t="shared" si="9"/>
        <v>Column1.y</v>
      </c>
    </row>
    <row r="321">
      <c r="A321" s="152">
        <v>1.471464E9</v>
      </c>
      <c r="B321" s="152">
        <v>105953.0027</v>
      </c>
      <c r="D321" s="153">
        <f>IFERROR(__xludf.DUMMYFUNCTION("TO_DATE(INT((E321/(60*60*24))+""1/1/1970""))"),42753.0)</f>
        <v>42753</v>
      </c>
      <c r="E321" s="152">
        <v>1.4847156E9</v>
      </c>
      <c r="F321" s="152">
        <v>99835.4923</v>
      </c>
      <c r="H321" s="153">
        <f>IFERROR(__xludf.DUMMYFUNCTION("TO_DATE(INT((I321/(60*60*24))+""1/1/1970""))"),42753.0)</f>
        <v>42753</v>
      </c>
      <c r="I321" s="152">
        <v>1.4847156E9</v>
      </c>
      <c r="J321" s="152">
        <v>91017.0217</v>
      </c>
      <c r="L321" s="154">
        <v>42822.0</v>
      </c>
      <c r="M321" s="155">
        <v>126597.55</v>
      </c>
      <c r="O321" s="153">
        <f>IFERROR(__xludf.DUMMYFUNCTION("TO_DATE(INT((P321/(60*60*24))+""1/1/1970""))"),42694.0)</f>
        <v>42694</v>
      </c>
      <c r="P321" s="13">
        <v>1.4796E9</v>
      </c>
      <c r="Q321" s="13">
        <v>26933.1594</v>
      </c>
      <c r="S321" s="153">
        <f>IFERROR(__xludf.DUMMYFUNCTION("TO_DATE(INT((T321/(60*60*24))+""1/1/1970""))"),42753.0)</f>
        <v>42753</v>
      </c>
      <c r="T321" s="152">
        <v>1.4847156E9</v>
      </c>
      <c r="U321" s="152">
        <v>127299.8178</v>
      </c>
      <c r="W321" s="153">
        <f>IFERROR(__xludf.DUMMYFUNCTION("TO_DATE(INT((X321/(60*60*24))+""1/1/1970""))"),42744.0)</f>
        <v>42744</v>
      </c>
      <c r="X321" s="156">
        <v>1.48392E9</v>
      </c>
      <c r="Y321" s="156">
        <v>9893.4831</v>
      </c>
      <c r="AA321" s="153">
        <f>IFERROR(__xludf.DUMMYFUNCTION("TO_DATE(INT((AB321/(60*60*24))+""1/1/1970""))"),42744.0)</f>
        <v>42744</v>
      </c>
      <c r="AB321" s="152">
        <v>1.483956E9</v>
      </c>
      <c r="AC321" s="152">
        <v>98900.6703</v>
      </c>
      <c r="AE321" s="153">
        <f>IFERROR(__xludf.DUMMYFUNCTION("TO_DATE(INT((AF321/(60*60*24))+""1/1/1970""))"),42689.0)</f>
        <v>42689</v>
      </c>
      <c r="AF321" s="152">
        <v>1.4791968E9</v>
      </c>
      <c r="AG321" s="152">
        <v>98891.3056</v>
      </c>
      <c r="AH321" s="153">
        <f>IFERROR(__xludf.DUMMYFUNCTION("TO_DATE(INT((AI321/(60*60*24))+""1/1/1970""))"),43843.0)</f>
        <v>43843</v>
      </c>
      <c r="AI321" s="156">
        <v>1.5789276E9</v>
      </c>
      <c r="AJ321" s="156">
        <v>130581.0198</v>
      </c>
      <c r="AK321" s="153">
        <f>IFERROR(__xludf.DUMMYFUNCTION("TO_DATE(INT((AL321/(60*60*24))+""1/1/1970""))"),43843.0)</f>
        <v>43843</v>
      </c>
      <c r="AL321" s="156">
        <v>1.5789276E9</v>
      </c>
      <c r="AM321" s="156">
        <v>101955.19</v>
      </c>
      <c r="AN321" s="153">
        <f>IFERROR(__xludf.DUMMYFUNCTION("TO_DATE(INT((AO321/(60*60*24))+""1/1/1970""))"),43784.0)</f>
        <v>43784</v>
      </c>
      <c r="AO321" s="152">
        <v>1.57378277E9</v>
      </c>
      <c r="AP321" s="152">
        <v>112440.1071</v>
      </c>
      <c r="AQ321" s="153">
        <f>IFERROR(__xludf.DUMMYFUNCTION("TO_DATE(INT((AR321/(60*60*24))+""1/1/1970""))"),42753.0)</f>
        <v>42753</v>
      </c>
      <c r="AR321" s="152">
        <v>1.4847156E9</v>
      </c>
      <c r="AS321" s="152">
        <v>99835.4923</v>
      </c>
      <c r="AT321" s="152">
        <v>91017.0217</v>
      </c>
      <c r="AU321" s="152">
        <f t="shared" si="1"/>
        <v>120454.06</v>
      </c>
      <c r="AV321" s="152">
        <f t="shared" si="2"/>
        <v>27913.3323</v>
      </c>
      <c r="AW321" s="152">
        <f t="shared" si="3"/>
        <v>127299.8178</v>
      </c>
      <c r="AX321" s="152">
        <f t="shared" si="4"/>
        <v>9891.7108</v>
      </c>
      <c r="AY321" s="152">
        <f t="shared" si="5"/>
        <v>97815.6702</v>
      </c>
      <c r="AZ321" s="152">
        <f t="shared" si="6"/>
        <v>98442.9897</v>
      </c>
      <c r="BA321" s="152" t="str">
        <f t="shared" si="7"/>
        <v>Column1.y</v>
      </c>
      <c r="BB321" s="152" t="str">
        <f t="shared" si="8"/>
        <v>Column1.y</v>
      </c>
      <c r="BC321" s="152" t="str">
        <f t="shared" si="9"/>
        <v>Column1.y</v>
      </c>
    </row>
    <row r="322">
      <c r="A322" s="156">
        <v>1.47152706E9</v>
      </c>
      <c r="B322" s="156">
        <v>105986.8578</v>
      </c>
      <c r="D322" s="153">
        <f>IFERROR(__xludf.DUMMYFUNCTION("TO_DATE(INT((E322/(60*60*24))+""1/1/1970""))"),42754.0)</f>
        <v>42754</v>
      </c>
      <c r="E322" s="156">
        <v>1.484802E9</v>
      </c>
      <c r="F322" s="156">
        <v>99951.4186</v>
      </c>
      <c r="H322" s="153">
        <f>IFERROR(__xludf.DUMMYFUNCTION("TO_DATE(INT((I322/(60*60*24))+""1/1/1970""))"),42754.0)</f>
        <v>42754</v>
      </c>
      <c r="I322" s="156">
        <v>1.484802E9</v>
      </c>
      <c r="J322" s="156">
        <v>91514.6456</v>
      </c>
      <c r="L322" s="154">
        <v>42823.0</v>
      </c>
      <c r="M322" s="155">
        <v>126710.68</v>
      </c>
      <c r="O322" s="153">
        <f>IFERROR(__xludf.DUMMYFUNCTION("TO_DATE(INT((P322/(60*60*24))+""1/1/1970""))"),42695.0)</f>
        <v>42695</v>
      </c>
      <c r="P322" s="13">
        <v>1.4796864E9</v>
      </c>
      <c r="Q322" s="13">
        <v>26970.2446</v>
      </c>
      <c r="S322" s="153">
        <f>IFERROR(__xludf.DUMMYFUNCTION("TO_DATE(INT((T322/(60*60*24))+""1/1/1970""))"),42754.0)</f>
        <v>42754</v>
      </c>
      <c r="T322" s="156">
        <v>1.484802E9</v>
      </c>
      <c r="U322" s="156">
        <v>127803.9037</v>
      </c>
      <c r="W322" s="153">
        <f>IFERROR(__xludf.DUMMYFUNCTION("TO_DATE(INT((X322/(60*60*24))+""1/1/1970""))"),42745.0)</f>
        <v>42745</v>
      </c>
      <c r="X322" s="152">
        <v>1.4840604E9</v>
      </c>
      <c r="Y322" s="152">
        <v>9895.4846</v>
      </c>
      <c r="AA322" s="153">
        <f>IFERROR(__xludf.DUMMYFUNCTION("TO_DATE(INT((AB322/(60*60*24))+""1/1/1970""))"),42745.0)</f>
        <v>42745</v>
      </c>
      <c r="AB322" s="156">
        <v>1.4840352E9</v>
      </c>
      <c r="AC322" s="156">
        <v>98917.7074</v>
      </c>
      <c r="AE322" s="153">
        <f>IFERROR(__xludf.DUMMYFUNCTION("TO_DATE(INT((AF322/(60*60*24))+""1/1/1970""))"),42690.0)</f>
        <v>42690</v>
      </c>
      <c r="AF322" s="156">
        <v>1.479276E9</v>
      </c>
      <c r="AG322" s="156">
        <v>98697.0048</v>
      </c>
      <c r="AH322" s="153">
        <f>IFERROR(__xludf.DUMMYFUNCTION("TO_DATE(INT((AI322/(60*60*24))+""1/1/1970""))"),43844.0)</f>
        <v>43844</v>
      </c>
      <c r="AI322" s="152">
        <v>1.578978E9</v>
      </c>
      <c r="AJ322" s="152">
        <v>131757.6131</v>
      </c>
      <c r="AK322" s="153">
        <f>IFERROR(__xludf.DUMMYFUNCTION("TO_DATE(INT((AL322/(60*60*24))+""1/1/1970""))"),43844.0)</f>
        <v>43844</v>
      </c>
      <c r="AL322" s="152">
        <v>1.578978E9</v>
      </c>
      <c r="AM322" s="152">
        <v>102132.29</v>
      </c>
      <c r="AN322" s="153">
        <f>IFERROR(__xludf.DUMMYFUNCTION("TO_DATE(INT((AO322/(60*60*24))+""1/1/1970""))"),43785.0)</f>
        <v>43785</v>
      </c>
      <c r="AO322" s="152">
        <v>1.57386316E9</v>
      </c>
      <c r="AP322" s="152">
        <v>112440.1071</v>
      </c>
      <c r="AQ322" s="153">
        <f>IFERROR(__xludf.DUMMYFUNCTION("TO_DATE(INT((AR322/(60*60*24))+""1/1/1970""))"),42754.0)</f>
        <v>42754</v>
      </c>
      <c r="AR322" s="156">
        <v>1.484802E9</v>
      </c>
      <c r="AS322" s="156">
        <v>99951.4186</v>
      </c>
      <c r="AT322" s="156">
        <v>91514.6456</v>
      </c>
      <c r="AU322" s="152">
        <f t="shared" si="1"/>
        <v>119946.8</v>
      </c>
      <c r="AV322" s="152">
        <f t="shared" si="2"/>
        <v>27828.5881</v>
      </c>
      <c r="AW322" s="152">
        <f t="shared" si="3"/>
        <v>127803.9037</v>
      </c>
      <c r="AX322" s="152">
        <f t="shared" si="4"/>
        <v>9863.8719</v>
      </c>
      <c r="AY322" s="152">
        <f t="shared" si="5"/>
        <v>98460.4785</v>
      </c>
      <c r="AZ322" s="152">
        <f t="shared" si="6"/>
        <v>97811.3972</v>
      </c>
      <c r="BA322" s="152" t="str">
        <f t="shared" si="7"/>
        <v>Column1.y</v>
      </c>
      <c r="BB322" s="152" t="str">
        <f t="shared" si="8"/>
        <v>Column1.y</v>
      </c>
      <c r="BC322" s="152" t="str">
        <f t="shared" si="9"/>
        <v>Column1.y</v>
      </c>
    </row>
    <row r="323">
      <c r="A323" s="152">
        <v>1.4715504E9</v>
      </c>
      <c r="B323" s="152">
        <v>106204.4977</v>
      </c>
      <c r="D323" s="153">
        <f>IFERROR(__xludf.DUMMYFUNCTION("TO_DATE(INT((E323/(60*60*24))+""1/1/1970""))"),42755.0)</f>
        <v>42755</v>
      </c>
      <c r="E323" s="152">
        <v>1.4848884E9</v>
      </c>
      <c r="F323" s="152">
        <v>99951.4186</v>
      </c>
      <c r="H323" s="153">
        <f>IFERROR(__xludf.DUMMYFUNCTION("TO_DATE(INT((I323/(60*60*24))+""1/1/1970""))"),42755.0)</f>
        <v>42755</v>
      </c>
      <c r="I323" s="152">
        <v>1.4848884E9</v>
      </c>
      <c r="J323" s="152">
        <v>92192.438</v>
      </c>
      <c r="L323" s="154">
        <v>42824.0</v>
      </c>
      <c r="M323" s="155">
        <v>127026.83</v>
      </c>
      <c r="O323" s="153">
        <f>IFERROR(__xludf.DUMMYFUNCTION("TO_DATE(INT((P323/(60*60*24))+""1/1/1970""))"),42696.0)</f>
        <v>42696</v>
      </c>
      <c r="P323" s="13">
        <v>1.4798268E9</v>
      </c>
      <c r="Q323" s="13">
        <v>26929.7181</v>
      </c>
      <c r="S323" s="153">
        <f>IFERROR(__xludf.DUMMYFUNCTION("TO_DATE(INT((T323/(60*60*24))+""1/1/1970""))"),42755.0)</f>
        <v>42755</v>
      </c>
      <c r="T323" s="152">
        <v>1.4848884E9</v>
      </c>
      <c r="U323" s="152">
        <v>126982.2663</v>
      </c>
      <c r="W323" s="153">
        <f>IFERROR(__xludf.DUMMYFUNCTION("TO_DATE(INT((X323/(60*60*24))+""1/1/1970""))"),42746.0)</f>
        <v>42746</v>
      </c>
      <c r="X323" s="152">
        <v>1.4841468E9</v>
      </c>
      <c r="Y323" s="152">
        <v>9886.326</v>
      </c>
      <c r="AA323" s="153">
        <f>IFERROR(__xludf.DUMMYFUNCTION("TO_DATE(INT((AB323/(60*60*24))+""1/1/1970""))"),42746.0)</f>
        <v>42746</v>
      </c>
      <c r="AB323" s="152">
        <v>1.4841144E9</v>
      </c>
      <c r="AC323" s="152">
        <v>98915.8182</v>
      </c>
      <c r="AE323" s="153">
        <f>IFERROR(__xludf.DUMMYFUNCTION("TO_DATE(INT((AF323/(60*60*24))+""1/1/1970""))"),42691.0)</f>
        <v>42691</v>
      </c>
      <c r="AF323" s="152">
        <v>1.4793552E9</v>
      </c>
      <c r="AG323" s="152">
        <v>98531.6424</v>
      </c>
      <c r="AH323" s="153">
        <f>IFERROR(__xludf.DUMMYFUNCTION("TO_DATE(INT((AI323/(60*60*24))+""1/1/1970""))"),43845.0)</f>
        <v>43845</v>
      </c>
      <c r="AI323" s="152">
        <v>1.5790644E9</v>
      </c>
      <c r="AJ323" s="152">
        <v>131424.7093</v>
      </c>
      <c r="AK323" s="153">
        <f>IFERROR(__xludf.DUMMYFUNCTION("TO_DATE(INT((AL323/(60*60*24))+""1/1/1970""))"),43845.0)</f>
        <v>43845</v>
      </c>
      <c r="AL323" s="152">
        <v>1.5790644E9</v>
      </c>
      <c r="AM323" s="152">
        <v>104556.84</v>
      </c>
      <c r="AN323" s="153">
        <f>IFERROR(__xludf.DUMMYFUNCTION("TO_DATE(INT((AO323/(60*60*24))+""1/1/1970""))"),43786.0)</f>
        <v>43786</v>
      </c>
      <c r="AO323" s="156">
        <v>1.57395844E9</v>
      </c>
      <c r="AP323" s="156">
        <v>112440.1071</v>
      </c>
      <c r="AQ323" s="153">
        <f>IFERROR(__xludf.DUMMYFUNCTION("TO_DATE(INT((AR323/(60*60*24))+""1/1/1970""))"),42755.0)</f>
        <v>42755</v>
      </c>
      <c r="AR323" s="152">
        <v>1.4848884E9</v>
      </c>
      <c r="AS323" s="152">
        <v>99951.4186</v>
      </c>
      <c r="AT323" s="152">
        <v>92192.438</v>
      </c>
      <c r="AU323" s="152">
        <f t="shared" si="1"/>
        <v>119695.58</v>
      </c>
      <c r="AV323" s="152">
        <f t="shared" si="2"/>
        <v>27860.1523</v>
      </c>
      <c r="AW323" s="152">
        <f t="shared" si="3"/>
        <v>126982.2663</v>
      </c>
      <c r="AX323" s="152">
        <f t="shared" si="4"/>
        <v>9848.1607</v>
      </c>
      <c r="AY323" s="152">
        <f t="shared" si="5"/>
        <v>98112.7146</v>
      </c>
      <c r="AZ323" s="152">
        <f t="shared" si="6"/>
        <v>98099.4034</v>
      </c>
      <c r="BA323" s="152" t="str">
        <f t="shared" si="7"/>
        <v>Column1.y</v>
      </c>
      <c r="BB323" s="152" t="str">
        <f t="shared" si="8"/>
        <v>Column1.y</v>
      </c>
      <c r="BC323" s="152" t="str">
        <f t="shared" si="9"/>
        <v>Column1.y</v>
      </c>
    </row>
    <row r="324">
      <c r="A324" s="156">
        <v>1.47161346E9</v>
      </c>
      <c r="B324" s="156">
        <v>105890.1289</v>
      </c>
      <c r="D324" s="153">
        <f>IFERROR(__xludf.DUMMYFUNCTION("TO_DATE(INT((E324/(60*60*24))+""1/1/1970""))"),42756.0)</f>
        <v>42756</v>
      </c>
      <c r="E324" s="156">
        <v>1.4849748E9</v>
      </c>
      <c r="F324" s="156">
        <v>99951.4186</v>
      </c>
      <c r="H324" s="153">
        <f>IFERROR(__xludf.DUMMYFUNCTION("TO_DATE(INT((I324/(60*60*24))+""1/1/1970""))"),42756.0)</f>
        <v>42756</v>
      </c>
      <c r="I324" s="156">
        <v>1.4849748E9</v>
      </c>
      <c r="J324" s="156">
        <v>91870.7247</v>
      </c>
      <c r="L324" s="154">
        <v>42825.0</v>
      </c>
      <c r="M324" s="155">
        <v>126749.22</v>
      </c>
      <c r="O324" s="153">
        <f>IFERROR(__xludf.DUMMYFUNCTION("TO_DATE(INT((P324/(60*60*24))+""1/1/1970""))"),42697.0)</f>
        <v>42697</v>
      </c>
      <c r="P324" s="13">
        <v>1.4799132E9</v>
      </c>
      <c r="Q324" s="13">
        <v>26979.4942</v>
      </c>
      <c r="S324" s="153">
        <f>IFERROR(__xludf.DUMMYFUNCTION("TO_DATE(INT((T324/(60*60*24))+""1/1/1970""))"),42756.0)</f>
        <v>42756</v>
      </c>
      <c r="T324" s="156">
        <v>1.4849748E9</v>
      </c>
      <c r="U324" s="156">
        <v>127789.0805</v>
      </c>
      <c r="W324" s="153">
        <f>IFERROR(__xludf.DUMMYFUNCTION("TO_DATE(INT((X324/(60*60*24))+""1/1/1970""))"),42747.0)</f>
        <v>42747</v>
      </c>
      <c r="X324" s="152">
        <v>1.4842332E9</v>
      </c>
      <c r="Y324" s="152">
        <v>9879.5321</v>
      </c>
      <c r="AA324" s="153">
        <f>IFERROR(__xludf.DUMMYFUNCTION("TO_DATE(INT((AB324/(60*60*24))+""1/1/1970""))"),42747.0)</f>
        <v>42747</v>
      </c>
      <c r="AB324" s="156">
        <v>1.4841936E9</v>
      </c>
      <c r="AC324" s="156">
        <v>98943.5295</v>
      </c>
      <c r="AE324" s="153">
        <f>IFERROR(__xludf.DUMMYFUNCTION("TO_DATE(INT((AF324/(60*60*24))+""1/1/1970""))"),42692.0)</f>
        <v>42692</v>
      </c>
      <c r="AF324" s="156">
        <v>1.4794344E9</v>
      </c>
      <c r="AG324" s="156">
        <v>97758.1138</v>
      </c>
      <c r="AH324" s="153">
        <f>IFERROR(__xludf.DUMMYFUNCTION("TO_DATE(INT((AI324/(60*60*24))+""1/1/1970""))"),43846.0)</f>
        <v>43846</v>
      </c>
      <c r="AI324" s="152">
        <v>1.5791508E9</v>
      </c>
      <c r="AJ324" s="152">
        <v>130777.4909</v>
      </c>
      <c r="AK324" s="153">
        <f>IFERROR(__xludf.DUMMYFUNCTION("TO_DATE(INT((AL324/(60*60*24))+""1/1/1970""))"),43846.0)</f>
        <v>43846</v>
      </c>
      <c r="AL324" s="152">
        <v>1.5791508E9</v>
      </c>
      <c r="AM324" s="152">
        <v>104542.74</v>
      </c>
      <c r="AN324" s="153">
        <f>IFERROR(__xludf.DUMMYFUNCTION("TO_DATE(INT((AO324/(60*60*24))+""1/1/1970""))"),43787.0)</f>
        <v>43787</v>
      </c>
      <c r="AO324" s="156">
        <v>1.574040658E9</v>
      </c>
      <c r="AP324" s="156">
        <v>112440.1071</v>
      </c>
      <c r="AQ324" s="153">
        <f>IFERROR(__xludf.DUMMYFUNCTION("TO_DATE(INT((AR324/(60*60*24))+""1/1/1970""))"),42756.0)</f>
        <v>42756</v>
      </c>
      <c r="AR324" s="156">
        <v>1.4849748E9</v>
      </c>
      <c r="AS324" s="156">
        <v>99951.4186</v>
      </c>
      <c r="AT324" s="156">
        <v>91870.7247</v>
      </c>
      <c r="AU324" s="152">
        <f t="shared" si="1"/>
        <v>119695.58</v>
      </c>
      <c r="AV324" s="152">
        <f t="shared" si="2"/>
        <v>27732.7378</v>
      </c>
      <c r="AW324" s="152">
        <f t="shared" si="3"/>
        <v>127789.0805</v>
      </c>
      <c r="AX324" s="152">
        <f t="shared" si="4"/>
        <v>9857.8606</v>
      </c>
      <c r="AY324" s="152">
        <f t="shared" si="5"/>
        <v>98112.7146</v>
      </c>
      <c r="AZ324" s="152">
        <f t="shared" si="6"/>
        <v>98482.9523</v>
      </c>
      <c r="BA324" s="152" t="str">
        <f t="shared" si="7"/>
        <v>Column1.y</v>
      </c>
      <c r="BB324" s="152" t="str">
        <f t="shared" si="8"/>
        <v>Column1.y</v>
      </c>
      <c r="BC324" s="152" t="str">
        <f t="shared" si="9"/>
        <v>Column1.y</v>
      </c>
    </row>
    <row r="325">
      <c r="A325" s="152">
        <v>1.4716368E9</v>
      </c>
      <c r="B325" s="152">
        <v>106040.0587</v>
      </c>
      <c r="D325" s="153">
        <f>IFERROR(__xludf.DUMMYFUNCTION("TO_DATE(INT((E325/(60*60*24))+""1/1/1970""))"),42758.0)</f>
        <v>42758</v>
      </c>
      <c r="E325" s="152">
        <v>1.4851836E9</v>
      </c>
      <c r="F325" s="152">
        <v>99951.4186</v>
      </c>
      <c r="H325" s="153">
        <f>IFERROR(__xludf.DUMMYFUNCTION("TO_DATE(INT((I325/(60*60*24))+""1/1/1970""))"),42758.0)</f>
        <v>42758</v>
      </c>
      <c r="I325" s="152">
        <v>1.4851836E9</v>
      </c>
      <c r="J325" s="152">
        <v>91870.7247</v>
      </c>
      <c r="L325" s="154">
        <v>42828.0</v>
      </c>
      <c r="M325" s="155">
        <v>126822.02</v>
      </c>
      <c r="O325" s="153">
        <f>IFERROR(__xludf.DUMMYFUNCTION("TO_DATE(INT((P325/(60*60*24))+""1/1/1970""))"),42698.0)</f>
        <v>42698</v>
      </c>
      <c r="P325" s="13">
        <v>1.4799456E9</v>
      </c>
      <c r="Q325" s="13">
        <v>26834.6746</v>
      </c>
      <c r="S325" s="153">
        <f>IFERROR(__xludf.DUMMYFUNCTION("TO_DATE(INT((T325/(60*60*24))+""1/1/1970""))"),42758.0)</f>
        <v>42758</v>
      </c>
      <c r="T325" s="152">
        <v>1.4851836E9</v>
      </c>
      <c r="U325" s="152">
        <v>127789.0805</v>
      </c>
      <c r="W325" s="153">
        <f>IFERROR(__xludf.DUMMYFUNCTION("TO_DATE(INT((X325/(60*60*24))+""1/1/1970""))"),42748.0)</f>
        <v>42748</v>
      </c>
      <c r="X325" s="152">
        <v>1.4843196E9</v>
      </c>
      <c r="Y325" s="152">
        <v>9879.5465</v>
      </c>
      <c r="AA325" s="153">
        <f>IFERROR(__xludf.DUMMYFUNCTION("TO_DATE(INT((AB325/(60*60*24))+""1/1/1970""))"),42748.0)</f>
        <v>42748</v>
      </c>
      <c r="AB325" s="152">
        <v>1.4842728E9</v>
      </c>
      <c r="AC325" s="152">
        <v>98935.3238</v>
      </c>
      <c r="AE325" s="153">
        <f>IFERROR(__xludf.DUMMYFUNCTION("TO_DATE(INT((AF325/(60*60*24))+""1/1/1970""))"),42693.0)</f>
        <v>42693</v>
      </c>
      <c r="AF325" s="152">
        <v>1.4795136E9</v>
      </c>
      <c r="AG325" s="152">
        <v>97458.1648</v>
      </c>
      <c r="AH325" s="153">
        <f>IFERROR(__xludf.DUMMYFUNCTION("TO_DATE(INT((AI325/(60*60*24))+""1/1/1970""))"),43847.0)</f>
        <v>43847</v>
      </c>
      <c r="AI325" s="152">
        <v>1.5792372E9</v>
      </c>
      <c r="AJ325" s="152">
        <v>131535.4776</v>
      </c>
      <c r="AK325" s="153">
        <f>IFERROR(__xludf.DUMMYFUNCTION("TO_DATE(INT((AL325/(60*60*24))+""1/1/1970""))"),43847.0)</f>
        <v>43847</v>
      </c>
      <c r="AL325" s="152">
        <v>1.5792372E9</v>
      </c>
      <c r="AM325" s="152">
        <v>103969.24</v>
      </c>
      <c r="AN325" s="153">
        <f>IFERROR(__xludf.DUMMYFUNCTION("TO_DATE(INT((AO325/(60*60*24))+""1/1/1970""))"),43788.0)</f>
        <v>43788</v>
      </c>
      <c r="AO325" s="152">
        <v>1.574137485E9</v>
      </c>
      <c r="AP325" s="152">
        <v>112440.1071</v>
      </c>
      <c r="AQ325" s="153">
        <f>IFERROR(__xludf.DUMMYFUNCTION("TO_DATE(INT((AR325/(60*60*24))+""1/1/1970""))"),42758.0)</f>
        <v>42758</v>
      </c>
      <c r="AR325" s="152">
        <v>1.4851836E9</v>
      </c>
      <c r="AS325" s="152">
        <v>99951.4186</v>
      </c>
      <c r="AT325" s="152">
        <v>91870.7247</v>
      </c>
      <c r="AU325" s="152">
        <f t="shared" si="1"/>
        <v>119843.26</v>
      </c>
      <c r="AV325" s="152">
        <f t="shared" si="2"/>
        <v>27834.7767</v>
      </c>
      <c r="AW325" s="152">
        <f t="shared" si="3"/>
        <v>127789.0805</v>
      </c>
      <c r="AX325" s="152">
        <f t="shared" si="4"/>
        <v>9864.8827</v>
      </c>
      <c r="AY325" s="152">
        <f t="shared" si="5"/>
        <v>97215.7631</v>
      </c>
      <c r="AZ325" s="152">
        <f t="shared" si="6"/>
        <v>98589.9785</v>
      </c>
      <c r="BA325" s="152" t="str">
        <f t="shared" si="7"/>
        <v>Column1.y</v>
      </c>
      <c r="BB325" s="152" t="str">
        <f t="shared" si="8"/>
        <v>Column1.y</v>
      </c>
      <c r="BC325" s="152" t="str">
        <f t="shared" si="9"/>
        <v>Column1.y</v>
      </c>
    </row>
    <row r="326">
      <c r="A326" s="156">
        <v>1.47187266E9</v>
      </c>
      <c r="B326" s="156">
        <v>105793.4001</v>
      </c>
      <c r="D326" s="153">
        <f>IFERROR(__xludf.DUMMYFUNCTION("TO_DATE(INT((E326/(60*60*24))+""1/1/1970""))"),42759.0)</f>
        <v>42759</v>
      </c>
      <c r="E326" s="152">
        <v>1.485234E9</v>
      </c>
      <c r="F326" s="152">
        <v>99951.4186</v>
      </c>
      <c r="H326" s="153">
        <f>IFERROR(__xludf.DUMMYFUNCTION("TO_DATE(INT((I326/(60*60*24))+""1/1/1970""))"),42759.0)</f>
        <v>42759</v>
      </c>
      <c r="I326" s="152">
        <v>1.485234E9</v>
      </c>
      <c r="J326" s="152">
        <v>92194.9676</v>
      </c>
      <c r="L326" s="154">
        <v>42828.0</v>
      </c>
      <c r="M326" s="155">
        <v>126820.02</v>
      </c>
      <c r="O326" s="153">
        <f>IFERROR(__xludf.DUMMYFUNCTION("TO_DATE(INT((P326/(60*60*24))+""1/1/1970""))"),42699.0)</f>
        <v>42699</v>
      </c>
      <c r="P326" s="13">
        <v>1.480032E9</v>
      </c>
      <c r="Q326" s="13">
        <v>26976.318</v>
      </c>
      <c r="S326" s="153">
        <f>IFERROR(__xludf.DUMMYFUNCTION("TO_DATE(INT((T326/(60*60*24))+""1/1/1970""))"),42759.0)</f>
        <v>42759</v>
      </c>
      <c r="T326" s="152">
        <v>1.485234E9</v>
      </c>
      <c r="U326" s="152">
        <v>127214.215</v>
      </c>
      <c r="W326" s="153">
        <f>IFERROR(__xludf.DUMMYFUNCTION("TO_DATE(INT((X326/(60*60*24))+""1/1/1970""))"),42749.0)</f>
        <v>42749</v>
      </c>
      <c r="X326" s="152">
        <v>1.484352E9</v>
      </c>
      <c r="Y326" s="152">
        <v>9884.6471</v>
      </c>
      <c r="AA326" s="153">
        <f>IFERROR(__xludf.DUMMYFUNCTION("TO_DATE(INT((AB326/(60*60*24))+""1/1/1970""))"),42750.0)</f>
        <v>42750</v>
      </c>
      <c r="AB326" s="156">
        <v>1.4845212E9</v>
      </c>
      <c r="AC326" s="156">
        <v>99093.9806</v>
      </c>
      <c r="AE326" s="153">
        <f>IFERROR(__xludf.DUMMYFUNCTION("TO_DATE(INT((AF326/(60*60*24))+""1/1/1970""))"),42694.0)</f>
        <v>42694</v>
      </c>
      <c r="AF326" s="156">
        <v>1.4796828E9</v>
      </c>
      <c r="AG326" s="156">
        <v>97458.1648</v>
      </c>
      <c r="AH326" s="153">
        <f>IFERROR(__xludf.DUMMYFUNCTION("TO_DATE(INT((AI326/(60*60*24))+""1/1/1970""))"),43848.0)</f>
        <v>43848</v>
      </c>
      <c r="AI326" s="152">
        <v>1.5793236E9</v>
      </c>
      <c r="AJ326" s="152">
        <v>131942.7499</v>
      </c>
      <c r="AK326" s="153">
        <f>IFERROR(__xludf.DUMMYFUNCTION("TO_DATE(INT((AL326/(60*60*24))+""1/1/1970""))"),43848.0)</f>
        <v>43848</v>
      </c>
      <c r="AL326" s="152">
        <v>1.5793236E9</v>
      </c>
      <c r="AM326" s="152">
        <v>104268.66</v>
      </c>
      <c r="AN326" s="153">
        <f>IFERROR(__xludf.DUMMYFUNCTION("TO_DATE(INT((AO326/(60*60*24))+""1/1/1970""))"),43789.0)</f>
        <v>43789</v>
      </c>
      <c r="AO326" s="152">
        <v>1.574218141E9</v>
      </c>
      <c r="AP326" s="152">
        <v>112191.7121</v>
      </c>
      <c r="AQ326" s="153">
        <f>IFERROR(__xludf.DUMMYFUNCTION("TO_DATE(INT((AR326/(60*60*24))+""1/1/1970""))"),42759.0)</f>
        <v>42759</v>
      </c>
      <c r="AR326" s="152">
        <v>1.485234E9</v>
      </c>
      <c r="AS326" s="152">
        <v>99951.4186</v>
      </c>
      <c r="AT326" s="152">
        <v>92194.9676</v>
      </c>
      <c r="AU326" s="152">
        <f t="shared" si="1"/>
        <v>120369.48</v>
      </c>
      <c r="AV326" s="152">
        <f t="shared" si="2"/>
        <v>27909.2933</v>
      </c>
      <c r="AW326" s="152">
        <f t="shared" si="3"/>
        <v>127214.215</v>
      </c>
      <c r="AX326" s="152">
        <f t="shared" si="4"/>
        <v>9865.9344</v>
      </c>
      <c r="AY326" s="152">
        <f t="shared" si="5"/>
        <v>96988.1242</v>
      </c>
      <c r="AZ326" s="152">
        <f t="shared" si="6"/>
        <v>99017.6241</v>
      </c>
      <c r="BA326" s="152" t="str">
        <f t="shared" si="7"/>
        <v>Column1.y</v>
      </c>
      <c r="BB326" s="152" t="str">
        <f t="shared" si="8"/>
        <v>Column1.y</v>
      </c>
      <c r="BC326" s="152" t="str">
        <f t="shared" si="9"/>
        <v>Column1.y</v>
      </c>
    </row>
    <row r="327">
      <c r="A327" s="152">
        <v>1.471896E9</v>
      </c>
      <c r="B327" s="152">
        <v>106015.8764</v>
      </c>
      <c r="D327" s="153">
        <f>IFERROR(__xludf.DUMMYFUNCTION("TO_DATE(INT((E327/(60*60*24))+""1/1/1970""))"),42760.0)</f>
        <v>42760</v>
      </c>
      <c r="E327" s="156">
        <v>1.4853204E9</v>
      </c>
      <c r="F327" s="156">
        <v>99951.4186</v>
      </c>
      <c r="H327" s="153">
        <f>IFERROR(__xludf.DUMMYFUNCTION("TO_DATE(INT((I327/(60*60*24))+""1/1/1970""))"),42760.0)</f>
        <v>42760</v>
      </c>
      <c r="I327" s="156">
        <v>1.4853204E9</v>
      </c>
      <c r="J327" s="156">
        <v>93105.7473</v>
      </c>
      <c r="L327" s="154">
        <v>42829.0</v>
      </c>
      <c r="M327" s="155">
        <v>127123.61</v>
      </c>
      <c r="O327" s="153">
        <f>IFERROR(__xludf.DUMMYFUNCTION("TO_DATE(INT((P327/(60*60*24))+""1/1/1970""))"),42700.0)</f>
        <v>42700</v>
      </c>
      <c r="P327" s="13">
        <v>1.4801184E9</v>
      </c>
      <c r="Q327" s="13">
        <v>26928.2042</v>
      </c>
      <c r="S327" s="153">
        <f>IFERROR(__xludf.DUMMYFUNCTION("TO_DATE(INT((T327/(60*60*24))+""1/1/1970""))"),42760.0)</f>
        <v>42760</v>
      </c>
      <c r="T327" s="156">
        <v>1.4853204E9</v>
      </c>
      <c r="U327" s="156">
        <v>128731.7032</v>
      </c>
      <c r="W327" s="153">
        <f>IFERROR(__xludf.DUMMYFUNCTION("TO_DATE(INT((X327/(60*60*24))+""1/1/1970""))"),42751.0)</f>
        <v>42751</v>
      </c>
      <c r="X327" s="156">
        <v>1.4845248E9</v>
      </c>
      <c r="Y327" s="156">
        <v>9895.9361</v>
      </c>
      <c r="AA327" s="153">
        <f>IFERROR(__xludf.DUMMYFUNCTION("TO_DATE(INT((AB327/(60*60*24))+""1/1/1970""))"),42751.0)</f>
        <v>42751</v>
      </c>
      <c r="AB327" s="152">
        <v>1.4845608E9</v>
      </c>
      <c r="AC327" s="152">
        <v>99103.4592</v>
      </c>
      <c r="AE327" s="153">
        <f>IFERROR(__xludf.DUMMYFUNCTION("TO_DATE(INT((AF327/(60*60*24))+""1/1/1970""))"),42695.0)</f>
        <v>42695</v>
      </c>
      <c r="AF327" s="152">
        <v>1.4797224E9</v>
      </c>
      <c r="AG327" s="152">
        <v>97396.6132</v>
      </c>
      <c r="AH327" s="153">
        <f>IFERROR(__xludf.DUMMYFUNCTION("TO_DATE(INT((AI327/(60*60*24))+""1/1/1970""))"),43851.0)</f>
        <v>43851</v>
      </c>
      <c r="AI327" s="156">
        <v>1.5796188E9</v>
      </c>
      <c r="AJ327" s="156">
        <v>133578.5024</v>
      </c>
      <c r="AK327" s="153">
        <f>IFERROR(__xludf.DUMMYFUNCTION("TO_DATE(INT((AL327/(60*60*24))+""1/1/1970""))"),43851.0)</f>
        <v>43851</v>
      </c>
      <c r="AL327" s="156">
        <v>1.5796188E9</v>
      </c>
      <c r="AM327" s="156">
        <v>104268.66</v>
      </c>
      <c r="AN327" s="153">
        <f>IFERROR(__xludf.DUMMYFUNCTION("TO_DATE(INT((AO327/(60*60*24))+""1/1/1970""))"),43790.0)</f>
        <v>43790</v>
      </c>
      <c r="AO327" s="152">
        <v>1.574297566E9</v>
      </c>
      <c r="AP327" s="152">
        <v>111653.7971</v>
      </c>
      <c r="AQ327" s="153">
        <f>IFERROR(__xludf.DUMMYFUNCTION("TO_DATE(INT((AR327/(60*60*24))+""1/1/1970""))"),42760.0)</f>
        <v>42760</v>
      </c>
      <c r="AR327" s="156">
        <v>1.4853204E9</v>
      </c>
      <c r="AS327" s="156">
        <v>99951.4186</v>
      </c>
      <c r="AT327" s="156">
        <v>93105.7473</v>
      </c>
      <c r="AU327" s="152">
        <f t="shared" si="1"/>
        <v>120438.56</v>
      </c>
      <c r="AV327" s="152">
        <f t="shared" si="2"/>
        <v>27861.8354</v>
      </c>
      <c r="AW327" s="152">
        <f t="shared" si="3"/>
        <v>128731.7032</v>
      </c>
      <c r="AX327" s="152">
        <f t="shared" si="4"/>
        <v>9840.9862</v>
      </c>
      <c r="AY327" s="152">
        <f t="shared" si="5"/>
        <v>97220.9089</v>
      </c>
      <c r="AZ327" s="152">
        <f t="shared" si="6"/>
        <v>98734.2113</v>
      </c>
      <c r="BA327" s="152" t="str">
        <f t="shared" si="7"/>
        <v>Column1.y</v>
      </c>
      <c r="BB327" s="152" t="str">
        <f t="shared" si="8"/>
        <v>Column1.y</v>
      </c>
      <c r="BC327" s="152" t="str">
        <f t="shared" si="9"/>
        <v>Column1.y</v>
      </c>
    </row>
    <row r="328">
      <c r="A328" s="156">
        <v>1.47195906E9</v>
      </c>
      <c r="B328" s="156">
        <v>106426.9741</v>
      </c>
      <c r="D328" s="153">
        <f>IFERROR(__xludf.DUMMYFUNCTION("TO_DATE(INT((E328/(60*60*24))+""1/1/1970""))"),42761.0)</f>
        <v>42761</v>
      </c>
      <c r="E328" s="152">
        <v>1.4854068E9</v>
      </c>
      <c r="F328" s="152">
        <v>99951.4186</v>
      </c>
      <c r="H328" s="153">
        <f>IFERROR(__xludf.DUMMYFUNCTION("TO_DATE(INT((I328/(60*60*24))+""1/1/1970""))"),42761.0)</f>
        <v>42761</v>
      </c>
      <c r="I328" s="152">
        <v>1.4854068E9</v>
      </c>
      <c r="J328" s="152">
        <v>94538.5262</v>
      </c>
      <c r="L328" s="154">
        <v>42830.0</v>
      </c>
      <c r="M328" s="155">
        <v>127067.24</v>
      </c>
      <c r="O328" s="153">
        <f>IFERROR(__xludf.DUMMYFUNCTION("TO_DATE(INT((P328/(60*60*24))+""1/1/1970""))"),42701.0)</f>
        <v>42701</v>
      </c>
      <c r="P328" s="13">
        <v>1.4802048E9</v>
      </c>
      <c r="Q328" s="13">
        <v>26928.2042</v>
      </c>
      <c r="S328" s="153">
        <f>IFERROR(__xludf.DUMMYFUNCTION("TO_DATE(INT((T328/(60*60*24))+""1/1/1970""))"),42761.0)</f>
        <v>42761</v>
      </c>
      <c r="T328" s="152">
        <v>1.4854068E9</v>
      </c>
      <c r="U328" s="152">
        <v>130754.8373</v>
      </c>
      <c r="W328" s="153">
        <f>IFERROR(__xludf.DUMMYFUNCTION("TO_DATE(INT((X328/(60*60*24))+""1/1/1970""))"),42752.0)</f>
        <v>42752</v>
      </c>
      <c r="X328" s="152">
        <v>1.4846112E9</v>
      </c>
      <c r="Y328" s="152">
        <v>9892.7001</v>
      </c>
      <c r="AA328" s="153">
        <f>IFERROR(__xludf.DUMMYFUNCTION("TO_DATE(INT((AB328/(60*60*24))+""1/1/1970""))"),42752.0)</f>
        <v>42752</v>
      </c>
      <c r="AB328" s="156">
        <v>1.48464E9</v>
      </c>
      <c r="AC328" s="156">
        <v>98484.8494</v>
      </c>
      <c r="AE328" s="153">
        <f>IFERROR(__xludf.DUMMYFUNCTION("TO_DATE(INT((AF328/(60*60*24))+""1/1/1970""))"),42696.0)</f>
        <v>42696</v>
      </c>
      <c r="AF328" s="156">
        <v>1.4798016E9</v>
      </c>
      <c r="AG328" s="156">
        <v>97901.8872</v>
      </c>
      <c r="AH328" s="153">
        <f>IFERROR(__xludf.DUMMYFUNCTION("TO_DATE(INT((AI328/(60*60*24))+""1/1/1970""))"),43852.0)</f>
        <v>43852</v>
      </c>
      <c r="AI328" s="152">
        <v>1.5796692E9</v>
      </c>
      <c r="AJ328" s="152">
        <v>133282.4841</v>
      </c>
      <c r="AK328" s="153">
        <f>IFERROR(__xludf.DUMMYFUNCTION("TO_DATE(INT((AL328/(60*60*24))+""1/1/1970""))"),43852.0)</f>
        <v>43852</v>
      </c>
      <c r="AL328" s="152">
        <v>1.5796692E9</v>
      </c>
      <c r="AM328" s="152">
        <v>104371.18</v>
      </c>
      <c r="AN328" s="153">
        <f>IFERROR(__xludf.DUMMYFUNCTION("TO_DATE(INT((AO328/(60*60*24))+""1/1/1970""))"),43791.0)</f>
        <v>43791</v>
      </c>
      <c r="AO328" s="156">
        <v>1.574393913E9</v>
      </c>
      <c r="AP328" s="156">
        <v>111664.5166</v>
      </c>
      <c r="AQ328" s="153">
        <f>IFERROR(__xludf.DUMMYFUNCTION("TO_DATE(INT((AR328/(60*60*24))+""1/1/1970""))"),42761.0)</f>
        <v>42761</v>
      </c>
      <c r="AR328" s="152">
        <v>1.4854068E9</v>
      </c>
      <c r="AS328" s="152">
        <v>99951.4186</v>
      </c>
      <c r="AT328" s="152">
        <v>94538.5262</v>
      </c>
      <c r="AU328" s="152">
        <f t="shared" si="1"/>
        <v>120437.35</v>
      </c>
      <c r="AV328" s="152">
        <f t="shared" si="2"/>
        <v>28062.7944</v>
      </c>
      <c r="AW328" s="152">
        <f t="shared" si="3"/>
        <v>130754.8373</v>
      </c>
      <c r="AX328" s="152">
        <f t="shared" si="4"/>
        <v>9838.2169</v>
      </c>
      <c r="AY328" s="152">
        <f t="shared" si="5"/>
        <v>96999.6144</v>
      </c>
      <c r="AZ328" s="152">
        <f t="shared" si="6"/>
        <v>98955.1538</v>
      </c>
      <c r="BA328" s="152" t="str">
        <f t="shared" si="7"/>
        <v>Column1.y</v>
      </c>
      <c r="BB328" s="152" t="str">
        <f t="shared" si="8"/>
        <v>Column1.y</v>
      </c>
      <c r="BC328" s="152" t="str">
        <f t="shared" si="9"/>
        <v>Column1.y</v>
      </c>
    </row>
    <row r="329">
      <c r="A329" s="152">
        <v>1.4719824E9</v>
      </c>
      <c r="B329" s="152">
        <v>106219.007</v>
      </c>
      <c r="D329" s="153">
        <f>IFERROR(__xludf.DUMMYFUNCTION("TO_DATE(INT((E329/(60*60*24))+""1/1/1970""))"),42762.0)</f>
        <v>42762</v>
      </c>
      <c r="E329" s="156">
        <v>1.4854932E9</v>
      </c>
      <c r="F329" s="156">
        <v>99951.4186</v>
      </c>
      <c r="H329" s="153">
        <f>IFERROR(__xludf.DUMMYFUNCTION("TO_DATE(INT((I329/(60*60*24))+""1/1/1970""))"),42762.0)</f>
        <v>42762</v>
      </c>
      <c r="I329" s="156">
        <v>1.4854932E9</v>
      </c>
      <c r="J329" s="156">
        <v>94252.5688</v>
      </c>
      <c r="L329" s="154">
        <v>42831.0</v>
      </c>
      <c r="M329" s="155">
        <v>126977.12</v>
      </c>
      <c r="O329" s="153">
        <f>IFERROR(__xludf.DUMMYFUNCTION("TO_DATE(INT((P329/(60*60*24))+""1/1/1970""))"),42702.0)</f>
        <v>42702</v>
      </c>
      <c r="P329" s="13">
        <v>1.4802912E9</v>
      </c>
      <c r="Q329" s="13">
        <v>27011.0726</v>
      </c>
      <c r="S329" s="153">
        <f>IFERROR(__xludf.DUMMYFUNCTION("TO_DATE(INT((T329/(60*60*24))+""1/1/1970""))"),42762.0)</f>
        <v>42762</v>
      </c>
      <c r="T329" s="156">
        <v>1.4854932E9</v>
      </c>
      <c r="U329" s="156">
        <v>130579.8721</v>
      </c>
      <c r="W329" s="153">
        <f>IFERROR(__xludf.DUMMYFUNCTION("TO_DATE(INT((X329/(60*60*24))+""1/1/1970""))"),42753.0)</f>
        <v>42753</v>
      </c>
      <c r="X329" s="156">
        <v>1.4847516E9</v>
      </c>
      <c r="Y329" s="156">
        <v>9891.7108</v>
      </c>
      <c r="AA329" s="153">
        <f>IFERROR(__xludf.DUMMYFUNCTION("TO_DATE(INT((AB329/(60*60*24))+""1/1/1970""))"),42753.0)</f>
        <v>42753</v>
      </c>
      <c r="AB329" s="152">
        <v>1.4847192E9</v>
      </c>
      <c r="AC329" s="152">
        <v>97815.6702</v>
      </c>
      <c r="AE329" s="153">
        <f>IFERROR(__xludf.DUMMYFUNCTION("TO_DATE(INT((AF329/(60*60*24))+""1/1/1970""))"),42697.0)</f>
        <v>42697</v>
      </c>
      <c r="AF329" s="152">
        <v>1.4798808E9</v>
      </c>
      <c r="AG329" s="152">
        <v>97859.1686</v>
      </c>
      <c r="AH329" s="153">
        <f>IFERROR(__xludf.DUMMYFUNCTION("TO_DATE(INT((AI329/(60*60*24))+""1/1/1970""))"),43853.0)</f>
        <v>43853</v>
      </c>
      <c r="AI329" s="152">
        <v>1.5797556E9</v>
      </c>
      <c r="AJ329" s="152">
        <v>134537.9601</v>
      </c>
      <c r="AK329" s="153">
        <f>IFERROR(__xludf.DUMMYFUNCTION("TO_DATE(INT((AL329/(60*60*24))+""1/1/1970""))"),43853.0)</f>
        <v>43853</v>
      </c>
      <c r="AL329" s="152">
        <v>1.5797556E9</v>
      </c>
      <c r="AM329" s="152">
        <v>104236.06</v>
      </c>
      <c r="AN329" s="153">
        <f>IFERROR(__xludf.DUMMYFUNCTION("TO_DATE(INT((AO329/(60*60*24))+""1/1/1970""))"),43792.0)</f>
        <v>43792</v>
      </c>
      <c r="AO329" s="156">
        <v>1.574474161E9</v>
      </c>
      <c r="AP329" s="156">
        <v>112034.0992</v>
      </c>
      <c r="AQ329" s="153">
        <f>IFERROR(__xludf.DUMMYFUNCTION("TO_DATE(INT((AR329/(60*60*24))+""1/1/1970""))"),42762.0)</f>
        <v>42762</v>
      </c>
      <c r="AR329" s="156">
        <v>1.4854932E9</v>
      </c>
      <c r="AS329" s="156">
        <v>99951.4186</v>
      </c>
      <c r="AT329" s="156">
        <v>94252.5688</v>
      </c>
      <c r="AU329" s="152">
        <f t="shared" si="1"/>
        <v>120315.89</v>
      </c>
      <c r="AV329" s="152">
        <f t="shared" si="2"/>
        <v>28005.3563</v>
      </c>
      <c r="AW329" s="152">
        <f t="shared" si="3"/>
        <v>130579.8721</v>
      </c>
      <c r="AX329" s="152">
        <f t="shared" si="4"/>
        <v>9830.8313</v>
      </c>
      <c r="AY329" s="152">
        <f t="shared" si="5"/>
        <v>98286.3701</v>
      </c>
      <c r="AZ329" s="152">
        <f t="shared" si="6"/>
        <v>98321.2646</v>
      </c>
      <c r="BA329" s="152" t="str">
        <f t="shared" si="7"/>
        <v>Column1.y</v>
      </c>
      <c r="BB329" s="152" t="str">
        <f t="shared" si="8"/>
        <v>Column1.y</v>
      </c>
      <c r="BC329" s="152" t="str">
        <f t="shared" si="9"/>
        <v>Column1.y</v>
      </c>
    </row>
    <row r="330">
      <c r="A330" s="156">
        <v>1.47204546E9</v>
      </c>
      <c r="B330" s="156">
        <v>106117.4417</v>
      </c>
      <c r="D330" s="153">
        <f>IFERROR(__xludf.DUMMYFUNCTION("TO_DATE(INT((E330/(60*60*24))+""1/1/1970""))"),42763.0)</f>
        <v>42763</v>
      </c>
      <c r="E330" s="152">
        <v>1.4855796E9</v>
      </c>
      <c r="F330" s="152">
        <v>99951.4186</v>
      </c>
      <c r="H330" s="153">
        <f>IFERROR(__xludf.DUMMYFUNCTION("TO_DATE(INT((I330/(60*60*24))+""1/1/1970""))"),42763.0)</f>
        <v>42763</v>
      </c>
      <c r="I330" s="152">
        <v>1.4855796E9</v>
      </c>
      <c r="J330" s="152">
        <v>94424.2248</v>
      </c>
      <c r="L330" s="154">
        <v>42832.0</v>
      </c>
      <c r="M330" s="155">
        <v>126987.94</v>
      </c>
      <c r="O330" s="153">
        <f>IFERROR(__xludf.DUMMYFUNCTION("TO_DATE(INT((P330/(60*60*24))+""1/1/1970""))"),42703.0)</f>
        <v>42703</v>
      </c>
      <c r="P330" s="13">
        <v>1.4804316E9</v>
      </c>
      <c r="Q330" s="13">
        <v>26991.962</v>
      </c>
      <c r="S330" s="153">
        <f>IFERROR(__xludf.DUMMYFUNCTION("TO_DATE(INT((T330/(60*60*24))+""1/1/1970""))"),42763.0)</f>
        <v>42763</v>
      </c>
      <c r="T330" s="152">
        <v>1.4855796E9</v>
      </c>
      <c r="U330" s="152">
        <v>130217.9528</v>
      </c>
      <c r="W330" s="153">
        <f>IFERROR(__xludf.DUMMYFUNCTION("TO_DATE(INT((X330/(60*60*24))+""1/1/1970""))"),42754.0)</f>
        <v>42754</v>
      </c>
      <c r="X330" s="156">
        <v>1.484838E9</v>
      </c>
      <c r="Y330" s="156">
        <v>9863.8719</v>
      </c>
      <c r="AA330" s="153">
        <f>IFERROR(__xludf.DUMMYFUNCTION("TO_DATE(INT((AB330/(60*60*24))+""1/1/1970""))"),42754.0)</f>
        <v>42754</v>
      </c>
      <c r="AB330" s="156">
        <v>1.4847984E9</v>
      </c>
      <c r="AC330" s="156">
        <v>98460.4785</v>
      </c>
      <c r="AE330" s="153">
        <f>IFERROR(__xludf.DUMMYFUNCTION("TO_DATE(INT((AF330/(60*60*24))+""1/1/1970""))"),42698.0)</f>
        <v>42698</v>
      </c>
      <c r="AF330" s="156">
        <v>1.47996E9</v>
      </c>
      <c r="AG330" s="156">
        <v>97021.3324</v>
      </c>
      <c r="AH330" s="153">
        <f>IFERROR(__xludf.DUMMYFUNCTION("TO_DATE(INT((AI330/(60*60*24))+""1/1/1970""))"),43854.0)</f>
        <v>43854</v>
      </c>
      <c r="AI330" s="152">
        <v>1.579842E9</v>
      </c>
      <c r="AJ330" s="152">
        <v>135269.5636</v>
      </c>
      <c r="AK330" s="153">
        <f>IFERROR(__xludf.DUMMYFUNCTION("TO_DATE(INT((AL330/(60*60*24))+""1/1/1970""))"),43854.0)</f>
        <v>43854</v>
      </c>
      <c r="AL330" s="152">
        <v>1.579842E9</v>
      </c>
      <c r="AM330" s="152">
        <v>104495.34</v>
      </c>
      <c r="AN330" s="153">
        <f>IFERROR(__xludf.DUMMYFUNCTION("TO_DATE(INT((AO330/(60*60*24))+""1/1/1970""))"),43793.0)</f>
        <v>43793</v>
      </c>
      <c r="AO330" s="156">
        <v>1.574554351E9</v>
      </c>
      <c r="AP330" s="156">
        <v>112034.0992</v>
      </c>
      <c r="AQ330" s="153">
        <f>IFERROR(__xludf.DUMMYFUNCTION("TO_DATE(INT((AR330/(60*60*24))+""1/1/1970""))"),42763.0)</f>
        <v>42763</v>
      </c>
      <c r="AR330" s="152">
        <v>1.4855796E9</v>
      </c>
      <c r="AS330" s="152">
        <v>99951.4186</v>
      </c>
      <c r="AT330" s="152">
        <v>94424.2248</v>
      </c>
      <c r="AU330" s="152">
        <f t="shared" si="1"/>
        <v>120315.89</v>
      </c>
      <c r="AV330" s="152">
        <f t="shared" si="2"/>
        <v>27951.5334</v>
      </c>
      <c r="AW330" s="152">
        <f t="shared" si="3"/>
        <v>130217.9528</v>
      </c>
      <c r="AX330" s="152">
        <f t="shared" si="4"/>
        <v>9832.7365</v>
      </c>
      <c r="AY330" s="152">
        <f t="shared" si="5"/>
        <v>98286.3701</v>
      </c>
      <c r="AZ330" s="152">
        <f t="shared" si="6"/>
        <v>98452.1765</v>
      </c>
      <c r="BA330" s="152" t="str">
        <f t="shared" si="7"/>
        <v>Column1.y</v>
      </c>
      <c r="BB330" s="152" t="str">
        <f t="shared" si="8"/>
        <v>Column1.y</v>
      </c>
      <c r="BC330" s="152" t="str">
        <f t="shared" si="9"/>
        <v>Column1.y</v>
      </c>
    </row>
    <row r="331">
      <c r="A331" s="152">
        <v>1.4720688E9</v>
      </c>
      <c r="B331" s="152">
        <v>105711.1805</v>
      </c>
      <c r="D331" s="153">
        <f>IFERROR(__xludf.DUMMYFUNCTION("TO_DATE(INT((E331/(60*60*24))+""1/1/1970""))"),42765.0)</f>
        <v>42765</v>
      </c>
      <c r="E331" s="156">
        <v>1.4857884E9</v>
      </c>
      <c r="F331" s="156">
        <v>99951.4186</v>
      </c>
      <c r="H331" s="153">
        <f>IFERROR(__xludf.DUMMYFUNCTION("TO_DATE(INT((I331/(60*60*24))+""1/1/1970""))"),42765.0)</f>
        <v>42765</v>
      </c>
      <c r="I331" s="156">
        <v>1.4857884E9</v>
      </c>
      <c r="J331" s="156">
        <v>94424.2248</v>
      </c>
      <c r="L331" s="154">
        <v>42835.0</v>
      </c>
      <c r="M331" s="155">
        <v>126874.84</v>
      </c>
      <c r="O331" s="153">
        <f>IFERROR(__xludf.DUMMYFUNCTION("TO_DATE(INT((P331/(60*60*24))+""1/1/1970""))"),42704.0)</f>
        <v>42704</v>
      </c>
      <c r="P331" s="13">
        <v>1.480518E9</v>
      </c>
      <c r="Q331" s="13">
        <v>26890.9092</v>
      </c>
      <c r="S331" s="153">
        <f>IFERROR(__xludf.DUMMYFUNCTION("TO_DATE(INT((T331/(60*60*24))+""1/1/1970""))"),42765.0)</f>
        <v>42765</v>
      </c>
      <c r="T331" s="156">
        <v>1.4857884E9</v>
      </c>
      <c r="U331" s="156">
        <v>130217.9528</v>
      </c>
      <c r="W331" s="153">
        <f>IFERROR(__xludf.DUMMYFUNCTION("TO_DATE(INT((X331/(60*60*24))+""1/1/1970""))"),42755.0)</f>
        <v>42755</v>
      </c>
      <c r="X331" s="156">
        <v>1.4849244E9</v>
      </c>
      <c r="Y331" s="156">
        <v>9848.1607</v>
      </c>
      <c r="AA331" s="153">
        <f>IFERROR(__xludf.DUMMYFUNCTION("TO_DATE(INT((AB331/(60*60*24))+""1/1/1970""))"),42755.0)</f>
        <v>42755</v>
      </c>
      <c r="AB331" s="152">
        <v>1.4848776E9</v>
      </c>
      <c r="AC331" s="152">
        <v>98112.7146</v>
      </c>
      <c r="AE331" s="153">
        <f>IFERROR(__xludf.DUMMYFUNCTION("TO_DATE(INT((AF331/(60*60*24))+""1/1/1970""))"),42699.0)</f>
        <v>42699</v>
      </c>
      <c r="AF331" s="152">
        <v>1.4800392E9</v>
      </c>
      <c r="AG331" s="152">
        <v>97186.2355</v>
      </c>
      <c r="AH331" s="153">
        <f>IFERROR(__xludf.DUMMYFUNCTION("TO_DATE(INT((AI331/(60*60*24))+""1/1/1970""))"),43855.0)</f>
        <v>43855</v>
      </c>
      <c r="AI331" s="152">
        <v>1.5799284E9</v>
      </c>
      <c r="AJ331" s="152">
        <v>134578.0342</v>
      </c>
      <c r="AK331" s="153">
        <f>IFERROR(__xludf.DUMMYFUNCTION("TO_DATE(INT((AL331/(60*60*24))+""1/1/1970""))"),43855.0)</f>
        <v>43855</v>
      </c>
      <c r="AL331" s="152">
        <v>1.5799284E9</v>
      </c>
      <c r="AM331" s="152">
        <v>105372.74</v>
      </c>
      <c r="AN331" s="153">
        <f>IFERROR(__xludf.DUMMYFUNCTION("TO_DATE(INT((AO331/(60*60*24))+""1/1/1970""))"),43794.0)</f>
        <v>43794</v>
      </c>
      <c r="AO331" s="152">
        <v>1.574651593E9</v>
      </c>
      <c r="AP331" s="152">
        <v>112034.0992</v>
      </c>
      <c r="AQ331" s="153">
        <f>IFERROR(__xludf.DUMMYFUNCTION("TO_DATE(INT((AR331/(60*60*24))+""1/1/1970""))"),42765.0)</f>
        <v>42765</v>
      </c>
      <c r="AR331" s="156">
        <v>1.4857884E9</v>
      </c>
      <c r="AS331" s="156">
        <v>99951.4186</v>
      </c>
      <c r="AT331" s="156">
        <v>94424.2248</v>
      </c>
      <c r="AU331" s="152">
        <f t="shared" si="1"/>
        <v>120594.02</v>
      </c>
      <c r="AV331" s="152">
        <f t="shared" si="2"/>
        <v>27999.3779</v>
      </c>
      <c r="AW331" s="152">
        <f t="shared" si="3"/>
        <v>130217.9528</v>
      </c>
      <c r="AX331" s="152">
        <f t="shared" si="4"/>
        <v>9834.1558</v>
      </c>
      <c r="AY331" s="152">
        <f t="shared" si="5"/>
        <v>98314.4089</v>
      </c>
      <c r="AZ331" s="152">
        <f t="shared" si="6"/>
        <v>98630.4004</v>
      </c>
      <c r="BA331" s="152" t="str">
        <f t="shared" si="7"/>
        <v>Column1.y</v>
      </c>
      <c r="BB331" s="152" t="str">
        <f t="shared" si="8"/>
        <v>Column1.y</v>
      </c>
      <c r="BC331" s="152" t="str">
        <f t="shared" si="9"/>
        <v>Column1.y</v>
      </c>
    </row>
    <row r="332">
      <c r="A332" s="156">
        <v>1.47213186E9</v>
      </c>
      <c r="B332" s="156">
        <v>105469.3584</v>
      </c>
      <c r="D332" s="153">
        <f>IFERROR(__xludf.DUMMYFUNCTION("TO_DATE(INT((E332/(60*60*24))+""1/1/1970""))"),42766.0)</f>
        <v>42766</v>
      </c>
      <c r="E332" s="156">
        <v>1.4858388E9</v>
      </c>
      <c r="F332" s="156">
        <v>99951.4186</v>
      </c>
      <c r="H332" s="153">
        <f>IFERROR(__xludf.DUMMYFUNCTION("TO_DATE(INT((I332/(60*60*24))+""1/1/1970""))"),42766.0)</f>
        <v>42766</v>
      </c>
      <c r="I332" s="156">
        <v>1.4858388E9</v>
      </c>
      <c r="J332" s="156">
        <v>93929.8067</v>
      </c>
      <c r="L332" s="154">
        <v>42836.0</v>
      </c>
      <c r="M332" s="155">
        <v>127053.9</v>
      </c>
      <c r="O332" s="153">
        <f>IFERROR(__xludf.DUMMYFUNCTION("TO_DATE(INT((P332/(60*60*24))+""1/1/1970""))"),42705.0)</f>
        <v>42705</v>
      </c>
      <c r="P332" s="13">
        <v>1.4806044E9</v>
      </c>
      <c r="Q332" s="13">
        <v>26718.8137</v>
      </c>
      <c r="S332" s="153">
        <f>IFERROR(__xludf.DUMMYFUNCTION("TO_DATE(INT((T332/(60*60*24))+""1/1/1970""))"),42766.0)</f>
        <v>42766</v>
      </c>
      <c r="T332" s="156">
        <v>1.4858388E9</v>
      </c>
      <c r="U332" s="156">
        <v>128742.7508</v>
      </c>
      <c r="W332" s="153">
        <f>IFERROR(__xludf.DUMMYFUNCTION("TO_DATE(INT((X332/(60*60*24))+""1/1/1970""))"),42756.0)</f>
        <v>42756</v>
      </c>
      <c r="X332" s="156">
        <v>1.4849568E9</v>
      </c>
      <c r="Y332" s="156">
        <v>9857.8606</v>
      </c>
      <c r="AA332" s="153">
        <f>IFERROR(__xludf.DUMMYFUNCTION("TO_DATE(INT((AB332/(60*60*24))+""1/1/1970""))"),42757.0)</f>
        <v>42757</v>
      </c>
      <c r="AB332" s="156">
        <v>1.485126E9</v>
      </c>
      <c r="AC332" s="156">
        <v>97865.6867</v>
      </c>
      <c r="AE332" s="153">
        <f>IFERROR(__xludf.DUMMYFUNCTION("TO_DATE(INT((AF332/(60*60*24))+""1/1/1970""))"),42700.0)</f>
        <v>42700</v>
      </c>
      <c r="AF332" s="156">
        <v>1.4801184E9</v>
      </c>
      <c r="AG332" s="156">
        <v>97494.912</v>
      </c>
      <c r="AH332" s="153">
        <f>IFERROR(__xludf.DUMMYFUNCTION("TO_DATE(INT((AI332/(60*60*24))+""1/1/1970""))"),43857.0)</f>
        <v>43857</v>
      </c>
      <c r="AI332" s="156">
        <v>1.5801372E9</v>
      </c>
      <c r="AJ332" s="156">
        <v>131610.7214</v>
      </c>
      <c r="AK332" s="153">
        <f>IFERROR(__xludf.DUMMYFUNCTION("TO_DATE(INT((AL332/(60*60*24))+""1/1/1970""))"),43857.0)</f>
        <v>43857</v>
      </c>
      <c r="AL332" s="156">
        <v>1.5801372E9</v>
      </c>
      <c r="AM332" s="156">
        <v>105372.74</v>
      </c>
      <c r="AN332" s="153">
        <f>IFERROR(__xludf.DUMMYFUNCTION("TO_DATE(INT((AO332/(60*60*24))+""1/1/1970""))"),43795.0)</f>
        <v>43795</v>
      </c>
      <c r="AO332" s="152">
        <v>1.574731805E9</v>
      </c>
      <c r="AP332" s="152">
        <v>112034.0992</v>
      </c>
      <c r="AQ332" s="153">
        <f>IFERROR(__xludf.DUMMYFUNCTION("TO_DATE(INT((AR332/(60*60*24))+""1/1/1970""))"),42766.0)</f>
        <v>42766</v>
      </c>
      <c r="AR332" s="156">
        <v>1.4858388E9</v>
      </c>
      <c r="AS332" s="156">
        <v>99951.4186</v>
      </c>
      <c r="AT332" s="156">
        <v>93929.8067</v>
      </c>
      <c r="AU332" s="152">
        <f t="shared" si="1"/>
        <v>120160.98</v>
      </c>
      <c r="AV332" s="152">
        <f t="shared" si="2"/>
        <v>27868.1716</v>
      </c>
      <c r="AW332" s="152">
        <f t="shared" si="3"/>
        <v>128742.7508</v>
      </c>
      <c r="AX332" s="152">
        <f t="shared" si="4"/>
        <v>9849.2103</v>
      </c>
      <c r="AY332" s="152">
        <f t="shared" si="5"/>
        <v>98334.4507</v>
      </c>
      <c r="AZ332" s="152">
        <f t="shared" si="6"/>
        <v>98542.2072</v>
      </c>
      <c r="BA332" s="152" t="str">
        <f t="shared" si="7"/>
        <v>Column1.y</v>
      </c>
      <c r="BB332" s="152" t="str">
        <f t="shared" si="8"/>
        <v>Column1.y</v>
      </c>
      <c r="BC332" s="152" t="str">
        <f t="shared" si="9"/>
        <v>Column1.y</v>
      </c>
    </row>
    <row r="333">
      <c r="A333" s="152">
        <v>1.4721552E9</v>
      </c>
      <c r="B333" s="152">
        <v>105604.7788</v>
      </c>
      <c r="D333" s="153">
        <f>IFERROR(__xludf.DUMMYFUNCTION("TO_DATE(INT((E333/(60*60*24))+""1/1/1970""))"),42767.0)</f>
        <v>42767</v>
      </c>
      <c r="E333" s="152">
        <v>1.4859252E9</v>
      </c>
      <c r="F333" s="152">
        <v>99951.4186</v>
      </c>
      <c r="H333" s="153">
        <f>IFERROR(__xludf.DUMMYFUNCTION("TO_DATE(INT((I333/(60*60*24))+""1/1/1970""))"),42767.0)</f>
        <v>42767</v>
      </c>
      <c r="I333" s="152">
        <v>1.4859252E9</v>
      </c>
      <c r="J333" s="152">
        <v>94516.528</v>
      </c>
      <c r="L333" s="154">
        <v>42837.0</v>
      </c>
      <c r="M333" s="155">
        <v>127732.54</v>
      </c>
      <c r="O333" s="153">
        <f>IFERROR(__xludf.DUMMYFUNCTION("TO_DATE(INT((P333/(60*60*24))+""1/1/1970""))"),42706.0)</f>
        <v>42706</v>
      </c>
      <c r="P333" s="13">
        <v>1.4806908E9</v>
      </c>
      <c r="Q333" s="13">
        <v>27019.1834</v>
      </c>
      <c r="S333" s="153">
        <f>IFERROR(__xludf.DUMMYFUNCTION("TO_DATE(INT((T333/(60*60*24))+""1/1/1970""))"),42767.0)</f>
        <v>42767</v>
      </c>
      <c r="T333" s="152">
        <v>1.4859252E9</v>
      </c>
      <c r="U333" s="152">
        <v>128705.2915</v>
      </c>
      <c r="W333" s="153">
        <f>IFERROR(__xludf.DUMMYFUNCTION("TO_DATE(INT((X333/(60*60*24))+""1/1/1970""))"),42758.0)</f>
        <v>42758</v>
      </c>
      <c r="X333" s="152">
        <v>1.4851296E9</v>
      </c>
      <c r="Y333" s="152">
        <v>9864.8827</v>
      </c>
      <c r="AA333" s="153">
        <f>IFERROR(__xludf.DUMMYFUNCTION("TO_DATE(INT((AB333/(60*60*24))+""1/1/1970""))"),42758.0)</f>
        <v>42758</v>
      </c>
      <c r="AB333" s="152">
        <v>1.4851656E9</v>
      </c>
      <c r="AC333" s="152">
        <v>97215.7631</v>
      </c>
      <c r="AE333" s="153">
        <f>IFERROR(__xludf.DUMMYFUNCTION("TO_DATE(INT((AF333/(60*60*24))+""1/1/1970""))"),42701.0)</f>
        <v>42701</v>
      </c>
      <c r="AF333" s="152">
        <v>1.4802876E9</v>
      </c>
      <c r="AG333" s="152">
        <v>97494.912</v>
      </c>
      <c r="AH333" s="153">
        <f>IFERROR(__xludf.DUMMYFUNCTION("TO_DATE(INT((AI333/(60*60*24))+""1/1/1970""))"),43858.0)</f>
        <v>43858</v>
      </c>
      <c r="AI333" s="152">
        <v>1.5801876E9</v>
      </c>
      <c r="AJ333" s="152">
        <v>131359.3428</v>
      </c>
      <c r="AK333" s="153">
        <f>IFERROR(__xludf.DUMMYFUNCTION("TO_DATE(INT((AL333/(60*60*24))+""1/1/1970""))"),43858.0)</f>
        <v>43858</v>
      </c>
      <c r="AL333" s="152">
        <v>1.5801876E9</v>
      </c>
      <c r="AM333" s="152">
        <v>105925.79</v>
      </c>
      <c r="AN333" s="153">
        <f>IFERROR(__xludf.DUMMYFUNCTION("TO_DATE(INT((AO333/(60*60*24))+""1/1/1970""))"),43796.0)</f>
        <v>43796</v>
      </c>
      <c r="AO333" s="156">
        <v>1.574827193E9</v>
      </c>
      <c r="AP333" s="156">
        <v>112034.0992</v>
      </c>
      <c r="AQ333" s="153">
        <f>IFERROR(__xludf.DUMMYFUNCTION("TO_DATE(INT((AR333/(60*60*24))+""1/1/1970""))"),42767.0)</f>
        <v>42767</v>
      </c>
      <c r="AR333" s="152">
        <v>1.4859252E9</v>
      </c>
      <c r="AS333" s="152">
        <v>99951.4186</v>
      </c>
      <c r="AT333" s="152">
        <v>94516.528</v>
      </c>
      <c r="AU333" s="152">
        <f t="shared" si="1"/>
        <v>120712.76</v>
      </c>
      <c r="AV333" s="152">
        <f t="shared" si="2"/>
        <v>27961.777</v>
      </c>
      <c r="AW333" s="152">
        <f t="shared" si="3"/>
        <v>128705.2915</v>
      </c>
      <c r="AX333" s="152">
        <f t="shared" si="4"/>
        <v>9858.0064</v>
      </c>
      <c r="AY333" s="152">
        <f t="shared" si="5"/>
        <v>98339.8806</v>
      </c>
      <c r="AZ333" s="152">
        <f t="shared" si="6"/>
        <v>99401.6323</v>
      </c>
      <c r="BA333" s="152" t="str">
        <f t="shared" si="7"/>
        <v>Column1.y</v>
      </c>
      <c r="BB333" s="152" t="str">
        <f t="shared" si="8"/>
        <v>Column1.y</v>
      </c>
      <c r="BC333" s="152" t="str">
        <f t="shared" si="9"/>
        <v>Column1.y</v>
      </c>
    </row>
    <row r="334">
      <c r="A334" s="156">
        <v>1.47221826E9</v>
      </c>
      <c r="B334" s="156">
        <v>105827.2552</v>
      </c>
      <c r="D334" s="153">
        <f>IFERROR(__xludf.DUMMYFUNCTION("TO_DATE(INT((E334/(60*60*24))+""1/1/1970""))"),42768.0)</f>
        <v>42768</v>
      </c>
      <c r="E334" s="156">
        <v>1.4860116E9</v>
      </c>
      <c r="F334" s="156">
        <v>99951.4186</v>
      </c>
      <c r="H334" s="153">
        <f>IFERROR(__xludf.DUMMYFUNCTION("TO_DATE(INT((I334/(60*60*24))+""1/1/1970""))"),42768.0)</f>
        <v>42768</v>
      </c>
      <c r="I334" s="156">
        <v>1.4860116E9</v>
      </c>
      <c r="J334" s="156">
        <v>94305.2717</v>
      </c>
      <c r="L334" s="154">
        <v>42838.0</v>
      </c>
      <c r="M334" s="155">
        <v>127852.61</v>
      </c>
      <c r="O334" s="153">
        <f>IFERROR(__xludf.DUMMYFUNCTION("TO_DATE(INT((P334/(60*60*24))+""1/1/1970""))"),42707.0)</f>
        <v>42707</v>
      </c>
      <c r="P334" s="13">
        <v>1.4807232E9</v>
      </c>
      <c r="Q334" s="13">
        <v>27137.2871</v>
      </c>
      <c r="S334" s="153">
        <f>IFERROR(__xludf.DUMMYFUNCTION("TO_DATE(INT((T334/(60*60*24))+""1/1/1970""))"),42768.0)</f>
        <v>42768</v>
      </c>
      <c r="T334" s="156">
        <v>1.4860116E9</v>
      </c>
      <c r="U334" s="156">
        <v>128778.1608</v>
      </c>
      <c r="W334" s="153">
        <f>IFERROR(__xludf.DUMMYFUNCTION("TO_DATE(INT((X334/(60*60*24))+""1/1/1970""))"),42759.0)</f>
        <v>42759</v>
      </c>
      <c r="X334" s="156">
        <v>1.48527E9</v>
      </c>
      <c r="Y334" s="156">
        <v>9865.9344</v>
      </c>
      <c r="AA334" s="153">
        <f>IFERROR(__xludf.DUMMYFUNCTION("TO_DATE(INT((AB334/(60*60*24))+""1/1/1970""))"),42759.0)</f>
        <v>42759</v>
      </c>
      <c r="AB334" s="156">
        <v>1.4852448E9</v>
      </c>
      <c r="AC334" s="156">
        <v>96988.1242</v>
      </c>
      <c r="AE334" s="153">
        <f>IFERROR(__xludf.DUMMYFUNCTION("TO_DATE(INT((AF334/(60*60*24))+""1/1/1970""))"),42702.0)</f>
        <v>42702</v>
      </c>
      <c r="AF334" s="156">
        <v>1.4803272E9</v>
      </c>
      <c r="AG334" s="156">
        <v>97636.3887</v>
      </c>
      <c r="AH334" s="153">
        <f>IFERROR(__xludf.DUMMYFUNCTION("TO_DATE(INT((AI334/(60*60*24))+""1/1/1970""))"),43859.0)</f>
        <v>43859</v>
      </c>
      <c r="AI334" s="152">
        <v>1.580274E9</v>
      </c>
      <c r="AJ334" s="152">
        <v>134373.2255</v>
      </c>
      <c r="AK334" s="153">
        <f>IFERROR(__xludf.DUMMYFUNCTION("TO_DATE(INT((AL334/(60*60*24))+""1/1/1970""))"),43859.0)</f>
        <v>43859</v>
      </c>
      <c r="AL334" s="152">
        <v>1.580274E9</v>
      </c>
      <c r="AM334" s="152">
        <v>105494.61</v>
      </c>
      <c r="AN334" s="153">
        <f>IFERROR(__xludf.DUMMYFUNCTION("TO_DATE(INT((AO334/(60*60*24))+""1/1/1970""))"),43797.0)</f>
        <v>43797</v>
      </c>
      <c r="AO334" s="156">
        <v>1.574906401E9</v>
      </c>
      <c r="AP334" s="156">
        <v>112403.7773</v>
      </c>
      <c r="AQ334" s="153">
        <f>IFERROR(__xludf.DUMMYFUNCTION("TO_DATE(INT((AR334/(60*60*24))+""1/1/1970""))"),42768.0)</f>
        <v>42768</v>
      </c>
      <c r="AR334" s="156">
        <v>1.4860116E9</v>
      </c>
      <c r="AS334" s="156">
        <v>99951.4186</v>
      </c>
      <c r="AT334" s="156">
        <v>94305.2717</v>
      </c>
      <c r="AU334" s="152">
        <f t="shared" si="1"/>
        <v>120814.67</v>
      </c>
      <c r="AV334" s="152">
        <f t="shared" si="2"/>
        <v>27896.1349</v>
      </c>
      <c r="AW334" s="152">
        <f t="shared" si="3"/>
        <v>128778.1608</v>
      </c>
      <c r="AX334" s="152">
        <f t="shared" si="4"/>
        <v>9840.2667</v>
      </c>
      <c r="AY334" s="152">
        <f t="shared" si="5"/>
        <v>98351.8315</v>
      </c>
      <c r="AZ334" s="152">
        <f t="shared" si="6"/>
        <v>99074.5822</v>
      </c>
      <c r="BA334" s="152" t="str">
        <f t="shared" si="7"/>
        <v>Column1.y</v>
      </c>
      <c r="BB334" s="152" t="str">
        <f t="shared" si="8"/>
        <v>Column1.y</v>
      </c>
      <c r="BC334" s="152" t="str">
        <f t="shared" si="9"/>
        <v>Column1.y</v>
      </c>
    </row>
    <row r="335">
      <c r="A335" s="152">
        <v>1.4722416E9</v>
      </c>
      <c r="B335" s="152">
        <v>105420.994</v>
      </c>
      <c r="D335" s="153">
        <f>IFERROR(__xludf.DUMMYFUNCTION("TO_DATE(INT((E335/(60*60*24))+""1/1/1970""))"),42769.0)</f>
        <v>42769</v>
      </c>
      <c r="E335" s="152">
        <v>1.486098E9</v>
      </c>
      <c r="F335" s="152">
        <v>99951.4186</v>
      </c>
      <c r="H335" s="153">
        <f>IFERROR(__xludf.DUMMYFUNCTION("TO_DATE(INT((I335/(60*60*24))+""1/1/1970""))"),42769.0)</f>
        <v>42769</v>
      </c>
      <c r="I335" s="152">
        <v>1.486098E9</v>
      </c>
      <c r="J335" s="152">
        <v>94483.2205</v>
      </c>
      <c r="L335" s="154">
        <v>42839.0</v>
      </c>
      <c r="M335" s="155">
        <v>127703.65</v>
      </c>
      <c r="O335" s="153">
        <f>IFERROR(__xludf.DUMMYFUNCTION("TO_DATE(INT((P335/(60*60*24))+""1/1/1970""))"),42708.0)</f>
        <v>42708</v>
      </c>
      <c r="P335" s="13">
        <v>1.4808096E9</v>
      </c>
      <c r="Q335" s="13">
        <v>27137.2871</v>
      </c>
      <c r="S335" s="153">
        <f>IFERROR(__xludf.DUMMYFUNCTION("TO_DATE(INT((T335/(60*60*24))+""1/1/1970""))"),42769.0)</f>
        <v>42769</v>
      </c>
      <c r="T335" s="152">
        <v>1.486098E9</v>
      </c>
      <c r="U335" s="152">
        <v>128891.2509</v>
      </c>
      <c r="W335" s="153">
        <f>IFERROR(__xludf.DUMMYFUNCTION("TO_DATE(INT((X335/(60*60*24))+""1/1/1970""))"),42760.0)</f>
        <v>42760</v>
      </c>
      <c r="X335" s="156">
        <v>1.4853564E9</v>
      </c>
      <c r="Y335" s="156">
        <v>9840.9862</v>
      </c>
      <c r="AA335" s="153">
        <f>IFERROR(__xludf.DUMMYFUNCTION("TO_DATE(INT((AB335/(60*60*24))+""1/1/1970""))"),42760.0)</f>
        <v>42760</v>
      </c>
      <c r="AB335" s="152">
        <v>1.485324E9</v>
      </c>
      <c r="AC335" s="152">
        <v>97220.9089</v>
      </c>
      <c r="AE335" s="153">
        <f>IFERROR(__xludf.DUMMYFUNCTION("TO_DATE(INT((AF335/(60*60*24))+""1/1/1970""))"),42703.0)</f>
        <v>42703</v>
      </c>
      <c r="AF335" s="152">
        <v>1.4804064E9</v>
      </c>
      <c r="AG335" s="152">
        <v>97727.7974</v>
      </c>
      <c r="AH335" s="153">
        <f>IFERROR(__xludf.DUMMYFUNCTION("TO_DATE(INT((AI335/(60*60*24))+""1/1/1970""))"),43860.0)</f>
        <v>43860</v>
      </c>
      <c r="AI335" s="152">
        <v>1.5803604E9</v>
      </c>
      <c r="AJ335" s="152">
        <v>134592.008</v>
      </c>
      <c r="AK335" s="153">
        <f>IFERROR(__xludf.DUMMYFUNCTION("TO_DATE(INT((AL335/(60*60*24))+""1/1/1970""))"),43860.0)</f>
        <v>43860</v>
      </c>
      <c r="AL335" s="152">
        <v>1.5803604E9</v>
      </c>
      <c r="AM335" s="152">
        <v>106101.89</v>
      </c>
      <c r="AN335" s="153">
        <f>IFERROR(__xludf.DUMMYFUNCTION("TO_DATE(INT((AO335/(60*60*24))+""1/1/1970""))"),43798.0)</f>
        <v>43798</v>
      </c>
      <c r="AO335" s="156">
        <v>1.574987169E9</v>
      </c>
      <c r="AP335" s="156">
        <v>112403.7773</v>
      </c>
      <c r="AQ335" s="153">
        <f>IFERROR(__xludf.DUMMYFUNCTION("TO_DATE(INT((AR335/(60*60*24))+""1/1/1970""))"),42769.0)</f>
        <v>42769</v>
      </c>
      <c r="AR335" s="152">
        <v>1.486098E9</v>
      </c>
      <c r="AS335" s="152">
        <v>99951.4186</v>
      </c>
      <c r="AT335" s="152">
        <v>94483.2205</v>
      </c>
      <c r="AU335" s="152">
        <f t="shared" si="1"/>
        <v>120955.17</v>
      </c>
      <c r="AV335" s="152">
        <f t="shared" si="2"/>
        <v>27857.6293</v>
      </c>
      <c r="AW335" s="152">
        <f t="shared" si="3"/>
        <v>128891.2509</v>
      </c>
      <c r="AX335" s="152">
        <f t="shared" si="4"/>
        <v>9845.6345</v>
      </c>
      <c r="AY335" s="152">
        <f t="shared" si="5"/>
        <v>98353.5071</v>
      </c>
      <c r="AZ335" s="152">
        <f t="shared" si="6"/>
        <v>99041.5098</v>
      </c>
      <c r="BA335" s="152" t="str">
        <f t="shared" si="7"/>
        <v>Column1.y</v>
      </c>
      <c r="BB335" s="152" t="str">
        <f t="shared" si="8"/>
        <v>Column1.y</v>
      </c>
      <c r="BC335" s="152" t="str">
        <f t="shared" si="9"/>
        <v>Column1.y</v>
      </c>
    </row>
    <row r="336">
      <c r="A336" s="156">
        <v>1.47247746E9</v>
      </c>
      <c r="B336" s="156">
        <v>105595.1059</v>
      </c>
      <c r="D336" s="153">
        <f>IFERROR(__xludf.DUMMYFUNCTION("TO_DATE(INT((E336/(60*60*24))+""1/1/1970""))"),42770.0)</f>
        <v>42770</v>
      </c>
      <c r="E336" s="156">
        <v>1.4861844E9</v>
      </c>
      <c r="F336" s="156">
        <v>99951.4186</v>
      </c>
      <c r="H336" s="153">
        <f>IFERROR(__xludf.DUMMYFUNCTION("TO_DATE(INT((I336/(60*60*24))+""1/1/1970""))"),42770.0)</f>
        <v>42770</v>
      </c>
      <c r="I336" s="156">
        <v>1.4861844E9</v>
      </c>
      <c r="J336" s="156">
        <v>95678.6116</v>
      </c>
      <c r="L336" s="154">
        <v>42842.0</v>
      </c>
      <c r="M336" s="155">
        <v>127703.65</v>
      </c>
      <c r="O336" s="153">
        <f>IFERROR(__xludf.DUMMYFUNCTION("TO_DATE(INT((P336/(60*60*24))+""1/1/1970""))"),42709.0)</f>
        <v>42709</v>
      </c>
      <c r="P336" s="13">
        <v>1.480896E9</v>
      </c>
      <c r="Q336" s="13">
        <v>27209.11</v>
      </c>
      <c r="S336" s="153">
        <f>IFERROR(__xludf.DUMMYFUNCTION("TO_DATE(INT((T336/(60*60*24))+""1/1/1970""))"),42770.0)</f>
        <v>42770</v>
      </c>
      <c r="T336" s="156">
        <v>1.4861844E9</v>
      </c>
      <c r="U336" s="156">
        <v>130645.4098</v>
      </c>
      <c r="W336" s="153">
        <f>IFERROR(__xludf.DUMMYFUNCTION("TO_DATE(INT((X336/(60*60*24))+""1/1/1970""))"),42761.0)</f>
        <v>42761</v>
      </c>
      <c r="X336" s="156">
        <v>1.4854428E9</v>
      </c>
      <c r="Y336" s="156">
        <v>9838.2169</v>
      </c>
      <c r="AA336" s="153">
        <f>IFERROR(__xludf.DUMMYFUNCTION("TO_DATE(INT((AB336/(60*60*24))+""1/1/1970""))"),42761.0)</f>
        <v>42761</v>
      </c>
      <c r="AB336" s="156">
        <v>1.4854032E9</v>
      </c>
      <c r="AC336" s="156">
        <v>96999.6144</v>
      </c>
      <c r="AE336" s="153">
        <f>IFERROR(__xludf.DUMMYFUNCTION("TO_DATE(INT((AF336/(60*60*24))+""1/1/1970""))"),42704.0)</f>
        <v>42704</v>
      </c>
      <c r="AF336" s="156">
        <v>1.4804856E9</v>
      </c>
      <c r="AG336" s="156">
        <v>97988.7025</v>
      </c>
      <c r="AH336" s="153">
        <f>IFERROR(__xludf.DUMMYFUNCTION("TO_DATE(INT((AI336/(60*60*24))+""1/1/1970""))"),43861.0)</f>
        <v>43861</v>
      </c>
      <c r="AI336" s="152">
        <v>1.5804468E9</v>
      </c>
      <c r="AJ336" s="152">
        <v>136709.9174</v>
      </c>
      <c r="AK336" s="153">
        <f>IFERROR(__xludf.DUMMYFUNCTION("TO_DATE(INT((AL336/(60*60*24))+""1/1/1970""))"),43861.0)</f>
        <v>43861</v>
      </c>
      <c r="AL336" s="152">
        <v>1.5804468E9</v>
      </c>
      <c r="AM336" s="152">
        <v>105288.05</v>
      </c>
      <c r="AN336" s="153">
        <f>IFERROR(__xludf.DUMMYFUNCTION("TO_DATE(INT((AO336/(60*60*24))+""1/1/1970""))"),43799.0)</f>
        <v>43799</v>
      </c>
      <c r="AO336" s="152">
        <v>1.575084512E9</v>
      </c>
      <c r="AP336" s="152">
        <v>112240.5379</v>
      </c>
      <c r="AQ336" s="153">
        <f>IFERROR(__xludf.DUMMYFUNCTION("TO_DATE(INT((AR336/(60*60*24))+""1/1/1970""))"),42770.0)</f>
        <v>42770</v>
      </c>
      <c r="AR336" s="156">
        <v>1.4861844E9</v>
      </c>
      <c r="AS336" s="156">
        <v>99951.4186</v>
      </c>
      <c r="AT336" s="156">
        <v>95678.6116</v>
      </c>
      <c r="AU336" s="152">
        <f t="shared" si="1"/>
        <v>120955.17</v>
      </c>
      <c r="AV336" s="152">
        <f t="shared" si="2"/>
        <v>27752.6426</v>
      </c>
      <c r="AW336" s="152">
        <f t="shared" si="3"/>
        <v>130645.4098</v>
      </c>
      <c r="AX336" s="152">
        <f t="shared" si="4"/>
        <v>9848.1698</v>
      </c>
      <c r="AY336" s="152">
        <f t="shared" si="5"/>
        <v>98353.5071</v>
      </c>
      <c r="AZ336" s="152">
        <f t="shared" si="6"/>
        <v>99258.7776</v>
      </c>
      <c r="BA336" s="152" t="str">
        <f t="shared" si="7"/>
        <v>Column1.y</v>
      </c>
      <c r="BB336" s="152" t="str">
        <f t="shared" si="8"/>
        <v>Column1.y</v>
      </c>
      <c r="BC336" s="152" t="str">
        <f t="shared" si="9"/>
        <v>Column1.y</v>
      </c>
    </row>
    <row r="337">
      <c r="A337" s="152">
        <v>1.4725008E9</v>
      </c>
      <c r="B337" s="152">
        <v>105933.6569</v>
      </c>
      <c r="D337" s="153">
        <f>IFERROR(__xludf.DUMMYFUNCTION("TO_DATE(INT((E337/(60*60*24))+""1/1/1970""))"),42772.0)</f>
        <v>42772</v>
      </c>
      <c r="E337" s="152">
        <v>1.4863932E9</v>
      </c>
      <c r="F337" s="152">
        <v>99951.4186</v>
      </c>
      <c r="H337" s="153">
        <f>IFERROR(__xludf.DUMMYFUNCTION("TO_DATE(INT((I337/(60*60*24))+""1/1/1970""))"),42772.0)</f>
        <v>42772</v>
      </c>
      <c r="I337" s="152">
        <v>1.4863932E9</v>
      </c>
      <c r="J337" s="152">
        <v>95678.6116</v>
      </c>
      <c r="L337" s="154">
        <v>42843.0</v>
      </c>
      <c r="M337" s="155">
        <v>128053.15</v>
      </c>
      <c r="O337" s="153">
        <f>IFERROR(__xludf.DUMMYFUNCTION("TO_DATE(INT((P337/(60*60*24))+""1/1/1970""))"),42710.0)</f>
        <v>42710</v>
      </c>
      <c r="P337" s="13">
        <v>1.4810364E9</v>
      </c>
      <c r="Q337" s="13">
        <v>27099.7107</v>
      </c>
      <c r="S337" s="153">
        <f>IFERROR(__xludf.DUMMYFUNCTION("TO_DATE(INT((T337/(60*60*24))+""1/1/1970""))"),42772.0)</f>
        <v>42772</v>
      </c>
      <c r="T337" s="152">
        <v>1.4863932E9</v>
      </c>
      <c r="U337" s="152">
        <v>130645.4098</v>
      </c>
      <c r="W337" s="153">
        <f>IFERROR(__xludf.DUMMYFUNCTION("TO_DATE(INT((X337/(60*60*24))+""1/1/1970""))"),42762.0)</f>
        <v>42762</v>
      </c>
      <c r="X337" s="156">
        <v>1.4855292E9</v>
      </c>
      <c r="Y337" s="156">
        <v>9830.8313</v>
      </c>
      <c r="AA337" s="153">
        <f>IFERROR(__xludf.DUMMYFUNCTION("TO_DATE(INT((AB337/(60*60*24))+""1/1/1970""))"),42762.0)</f>
        <v>42762</v>
      </c>
      <c r="AB337" s="152">
        <v>1.4854824E9</v>
      </c>
      <c r="AC337" s="152">
        <v>98286.3701</v>
      </c>
      <c r="AE337" s="153">
        <f>IFERROR(__xludf.DUMMYFUNCTION("TO_DATE(INT((AF337/(60*60*24))+""1/1/1970""))"),42705.0)</f>
        <v>42705</v>
      </c>
      <c r="AF337" s="152">
        <v>1.4805648E9</v>
      </c>
      <c r="AG337" s="152">
        <v>97464.1362</v>
      </c>
      <c r="AH337" s="153">
        <f>IFERROR(__xludf.DUMMYFUNCTION("TO_DATE(INT((AI337/(60*60*24))+""1/1/1970""))"),43862.0)</f>
        <v>43862</v>
      </c>
      <c r="AI337" s="152">
        <v>1.5805332E9</v>
      </c>
      <c r="AJ337" s="152">
        <v>133437.5778</v>
      </c>
      <c r="AK337" s="153">
        <f>IFERROR(__xludf.DUMMYFUNCTION("TO_DATE(INT((AL337/(60*60*24))+""1/1/1970""))"),43862.0)</f>
        <v>43862</v>
      </c>
      <c r="AL337" s="152">
        <v>1.5805332E9</v>
      </c>
      <c r="AM337" s="152">
        <v>105914.39</v>
      </c>
      <c r="AN337" s="153">
        <f>IFERROR(__xludf.DUMMYFUNCTION("TO_DATE(INT((AO337/(60*60*24))+""1/1/1970""))"),43800.0)</f>
        <v>43800</v>
      </c>
      <c r="AO337" s="152">
        <v>1.575166083E9</v>
      </c>
      <c r="AP337" s="152">
        <v>112240.5379</v>
      </c>
      <c r="AQ337" s="153">
        <f>IFERROR(__xludf.DUMMYFUNCTION("TO_DATE(INT((AR337/(60*60*24))+""1/1/1970""))"),42772.0)</f>
        <v>42772</v>
      </c>
      <c r="AR337" s="152">
        <v>1.4863932E9</v>
      </c>
      <c r="AS337" s="152">
        <v>99951.4186</v>
      </c>
      <c r="AT337" s="152">
        <v>95678.6116</v>
      </c>
      <c r="AU337" s="152">
        <f t="shared" si="1"/>
        <v>121599.58</v>
      </c>
      <c r="AV337" s="152">
        <f t="shared" si="2"/>
        <v>27775.7962</v>
      </c>
      <c r="AW337" s="152">
        <f t="shared" si="3"/>
        <v>130645.4098</v>
      </c>
      <c r="AX337" s="152">
        <f t="shared" si="4"/>
        <v>9848.7015</v>
      </c>
      <c r="AY337" s="152">
        <f t="shared" si="5"/>
        <v>98500.8241</v>
      </c>
      <c r="AZ337" s="152">
        <f t="shared" si="6"/>
        <v>99230.2985</v>
      </c>
      <c r="BA337" s="152" t="str">
        <f t="shared" si="7"/>
        <v>Column1.y</v>
      </c>
      <c r="BB337" s="152" t="str">
        <f t="shared" si="8"/>
        <v>Column1.y</v>
      </c>
      <c r="BC337" s="152" t="str">
        <f t="shared" si="9"/>
        <v>Column1.y</v>
      </c>
    </row>
    <row r="338">
      <c r="A338" s="156">
        <v>1.47256386E9</v>
      </c>
      <c r="B338" s="156">
        <v>106020.7129</v>
      </c>
      <c r="D338" s="153">
        <f>IFERROR(__xludf.DUMMYFUNCTION("TO_DATE(INT((E338/(60*60*24))+""1/1/1970""))"),42773.0)</f>
        <v>42773</v>
      </c>
      <c r="E338" s="152">
        <v>1.4864436E9</v>
      </c>
      <c r="F338" s="152">
        <v>99951.4186</v>
      </c>
      <c r="H338" s="153">
        <f>IFERROR(__xludf.DUMMYFUNCTION("TO_DATE(INT((I338/(60*60*24))+""1/1/1970""))"),42773.0)</f>
        <v>42773</v>
      </c>
      <c r="I338" s="152">
        <v>1.4864436E9</v>
      </c>
      <c r="J338" s="152">
        <v>96149.8156</v>
      </c>
      <c r="L338" s="154">
        <v>42844.0</v>
      </c>
      <c r="M338" s="155">
        <v>128432.27</v>
      </c>
      <c r="O338" s="153">
        <f>IFERROR(__xludf.DUMMYFUNCTION("TO_DATE(INT((P338/(60*60*24))+""1/1/1970""))"),42711.0)</f>
        <v>42711</v>
      </c>
      <c r="P338" s="13">
        <v>1.4811228E9</v>
      </c>
      <c r="Q338" s="13">
        <v>26824.9469</v>
      </c>
      <c r="S338" s="153">
        <f>IFERROR(__xludf.DUMMYFUNCTION("TO_DATE(INT((T338/(60*60*24))+""1/1/1970""))"),42773.0)</f>
        <v>42773</v>
      </c>
      <c r="T338" s="152">
        <v>1.4864436E9</v>
      </c>
      <c r="U338" s="152">
        <v>130173.0229</v>
      </c>
      <c r="W338" s="153">
        <f>IFERROR(__xludf.DUMMYFUNCTION("TO_DATE(INT((X338/(60*60*24))+""1/1/1970""))"),42763.0)</f>
        <v>42763</v>
      </c>
      <c r="X338" s="156">
        <v>1.4855616E9</v>
      </c>
      <c r="Y338" s="156">
        <v>9832.7365</v>
      </c>
      <c r="AA338" s="153">
        <f>IFERROR(__xludf.DUMMYFUNCTION("TO_DATE(INT((AB338/(60*60*24))+""1/1/1970""))"),42764.0)</f>
        <v>42764</v>
      </c>
      <c r="AB338" s="156">
        <v>1.4857308E9</v>
      </c>
      <c r="AC338" s="156">
        <v>98312.4438</v>
      </c>
      <c r="AE338" s="153">
        <f>IFERROR(__xludf.DUMMYFUNCTION("TO_DATE(INT((AF338/(60*60*24))+""1/1/1970""))"),42706.0)</f>
        <v>42706</v>
      </c>
      <c r="AF338" s="156">
        <v>1.480644E9</v>
      </c>
      <c r="AG338" s="156">
        <v>98127.8825</v>
      </c>
      <c r="AH338" s="153">
        <f>IFERROR(__xludf.DUMMYFUNCTION("TO_DATE(INT((AI338/(60*60*24))+""1/1/1970""))"),43864.0)</f>
        <v>43864</v>
      </c>
      <c r="AI338" s="156">
        <v>1.580706E9</v>
      </c>
      <c r="AJ338" s="156">
        <v>133437.5778</v>
      </c>
      <c r="AK338" s="153">
        <f>IFERROR(__xludf.DUMMYFUNCTION("TO_DATE(INT((AL338/(60*60*24))+""1/1/1970""))"),43864.0)</f>
        <v>43864</v>
      </c>
      <c r="AL338" s="156">
        <v>1.580742E9</v>
      </c>
      <c r="AM338" s="156">
        <v>105914.39</v>
      </c>
      <c r="AN338" s="153">
        <f>IFERROR(__xludf.DUMMYFUNCTION("TO_DATE(INT((AO338/(60*60*24))+""1/1/1970""))"),43801.0)</f>
        <v>43801</v>
      </c>
      <c r="AO338" s="152">
        <v>1.57524618E9</v>
      </c>
      <c r="AP338" s="152">
        <v>112240.5379</v>
      </c>
      <c r="AQ338" s="153">
        <f>IFERROR(__xludf.DUMMYFUNCTION("TO_DATE(INT((AR338/(60*60*24))+""1/1/1970""))"),42773.0)</f>
        <v>42773</v>
      </c>
      <c r="AR338" s="152">
        <v>1.4864436E9</v>
      </c>
      <c r="AS338" s="152">
        <v>99951.4186</v>
      </c>
      <c r="AT338" s="152">
        <v>96149.8156</v>
      </c>
      <c r="AU338" s="152">
        <f t="shared" si="1"/>
        <v>122150.72</v>
      </c>
      <c r="AV338" s="152">
        <f t="shared" si="2"/>
        <v>27827.5937</v>
      </c>
      <c r="AW338" s="152">
        <f t="shared" si="3"/>
        <v>130173.0229</v>
      </c>
      <c r="AX338" s="152">
        <f t="shared" si="4"/>
        <v>9863.919</v>
      </c>
      <c r="AY338" s="152">
        <f t="shared" si="5"/>
        <v>98161.8014</v>
      </c>
      <c r="AZ338" s="152">
        <f t="shared" si="6"/>
        <v>98870.1759</v>
      </c>
      <c r="BA338" s="152" t="str">
        <f t="shared" si="7"/>
        <v>Column1.y</v>
      </c>
      <c r="BB338" s="152" t="str">
        <f t="shared" si="8"/>
        <v>Column1.y</v>
      </c>
      <c r="BC338" s="152" t="str">
        <f t="shared" si="9"/>
        <v>Column1.y</v>
      </c>
    </row>
    <row r="339">
      <c r="A339" s="152">
        <v>1.4725872E9</v>
      </c>
      <c r="B339" s="152">
        <v>105759.545</v>
      </c>
      <c r="D339" s="153">
        <f>IFERROR(__xludf.DUMMYFUNCTION("TO_DATE(INT((E339/(60*60*24))+""1/1/1970""))"),42774.0)</f>
        <v>42774</v>
      </c>
      <c r="E339" s="156">
        <v>1.48653E9</v>
      </c>
      <c r="F339" s="156">
        <v>99951.4186</v>
      </c>
      <c r="H339" s="153">
        <f>IFERROR(__xludf.DUMMYFUNCTION("TO_DATE(INT((I339/(60*60*24))+""1/1/1970""))"),42774.0)</f>
        <v>42774</v>
      </c>
      <c r="I339" s="156">
        <v>1.48653E9</v>
      </c>
      <c r="J339" s="156">
        <v>96540.6838</v>
      </c>
      <c r="L339" s="154">
        <v>42845.0</v>
      </c>
      <c r="M339" s="155">
        <v>127856.52</v>
      </c>
      <c r="O339" s="153">
        <f>IFERROR(__xludf.DUMMYFUNCTION("TO_DATE(INT((P339/(60*60*24))+""1/1/1970""))"),42712.0)</f>
        <v>42712</v>
      </c>
      <c r="P339" s="13">
        <v>1.4812092E9</v>
      </c>
      <c r="Q339" s="13">
        <v>26664.3333</v>
      </c>
      <c r="S339" s="153">
        <f>IFERROR(__xludf.DUMMYFUNCTION("TO_DATE(INT((T339/(60*60*24))+""1/1/1970""))"),42774.0)</f>
        <v>42774</v>
      </c>
      <c r="T339" s="156">
        <v>1.48653E9</v>
      </c>
      <c r="U339" s="156">
        <v>130202.1154</v>
      </c>
      <c r="W339" s="153">
        <f>IFERROR(__xludf.DUMMYFUNCTION("TO_DATE(INT((X339/(60*60*24))+""1/1/1970""))"),42765.0)</f>
        <v>42765</v>
      </c>
      <c r="X339" s="152">
        <v>1.4857344E9</v>
      </c>
      <c r="Y339" s="152">
        <v>9834.1558</v>
      </c>
      <c r="AA339" s="153">
        <f>IFERROR(__xludf.DUMMYFUNCTION("TO_DATE(INT((AB339/(60*60*24))+""1/1/1970""))"),42765.0)</f>
        <v>42765</v>
      </c>
      <c r="AB339" s="152">
        <v>1.4857704E9</v>
      </c>
      <c r="AC339" s="152">
        <v>98314.4089</v>
      </c>
      <c r="AE339" s="153">
        <f>IFERROR(__xludf.DUMMYFUNCTION("TO_DATE(INT((AF339/(60*60*24))+""1/1/1970""))"),42707.0)</f>
        <v>42707</v>
      </c>
      <c r="AF339" s="152">
        <v>1.4807232E9</v>
      </c>
      <c r="AG339" s="152">
        <v>98162.7923</v>
      </c>
      <c r="AH339" s="153">
        <f>IFERROR(__xludf.DUMMYFUNCTION("TO_DATE(INT((AI339/(60*60*24))+""1/1/1970""))"),43865.0)</f>
        <v>43865</v>
      </c>
      <c r="AI339" s="156">
        <v>1.5807924E9</v>
      </c>
      <c r="AJ339" s="156">
        <v>138982.8886</v>
      </c>
      <c r="AK339" s="153">
        <f>IFERROR(__xludf.DUMMYFUNCTION("TO_DATE(INT((AL339/(60*60*24))+""1/1/1970""))"),43865.0)</f>
        <v>43865</v>
      </c>
      <c r="AL339" s="152">
        <v>1.5807924E9</v>
      </c>
      <c r="AM339" s="152">
        <v>106185.63</v>
      </c>
      <c r="AN339" s="153">
        <f>IFERROR(__xludf.DUMMYFUNCTION("TO_DATE(INT((AO339/(60*60*24))+""1/1/1970""))"),43802.0)</f>
        <v>43802</v>
      </c>
      <c r="AO339" s="156">
        <v>1.575341869E9</v>
      </c>
      <c r="AP339" s="156">
        <v>111096.0391</v>
      </c>
      <c r="AQ339" s="153">
        <f>IFERROR(__xludf.DUMMYFUNCTION("TO_DATE(INT((AR339/(60*60*24))+""1/1/1970""))"),42774.0)</f>
        <v>42774</v>
      </c>
      <c r="AR339" s="156">
        <v>1.48653E9</v>
      </c>
      <c r="AS339" s="156">
        <v>99951.4186</v>
      </c>
      <c r="AT339" s="156">
        <v>96540.6838</v>
      </c>
      <c r="AU339" s="152">
        <f t="shared" si="1"/>
        <v>122527.15</v>
      </c>
      <c r="AV339" s="152">
        <f t="shared" si="2"/>
        <v>27920.788</v>
      </c>
      <c r="AW339" s="152">
        <f t="shared" si="3"/>
        <v>130202.1154</v>
      </c>
      <c r="AX339" s="152">
        <f t="shared" si="4"/>
        <v>9855.5164</v>
      </c>
      <c r="AY339" s="152">
        <f t="shared" si="5"/>
        <v>98071.4505</v>
      </c>
      <c r="AZ339" s="152">
        <f t="shared" si="6"/>
        <v>98278.0867</v>
      </c>
      <c r="BA339" s="152" t="str">
        <f t="shared" si="7"/>
        <v>Column1.y</v>
      </c>
      <c r="BB339" s="152" t="str">
        <f t="shared" si="8"/>
        <v>Column1.y</v>
      </c>
      <c r="BC339" s="152" t="str">
        <f t="shared" si="9"/>
        <v>Column1.y</v>
      </c>
    </row>
    <row r="340">
      <c r="A340" s="156">
        <v>1.47265026E9</v>
      </c>
      <c r="B340" s="156">
        <v>105614.4517</v>
      </c>
      <c r="D340" s="153">
        <f>IFERROR(__xludf.DUMMYFUNCTION("TO_DATE(INT((E340/(60*60*24))+""1/1/1970""))"),42775.0)</f>
        <v>42775</v>
      </c>
      <c r="E340" s="152">
        <v>1.4866164E9</v>
      </c>
      <c r="F340" s="152">
        <v>99951.4186</v>
      </c>
      <c r="H340" s="153">
        <f>IFERROR(__xludf.DUMMYFUNCTION("TO_DATE(INT((I340/(60*60*24))+""1/1/1970""))"),42775.0)</f>
        <v>42775</v>
      </c>
      <c r="I340" s="152">
        <v>1.4866164E9</v>
      </c>
      <c r="J340" s="152">
        <v>97091.346</v>
      </c>
      <c r="L340" s="154">
        <v>42846.0</v>
      </c>
      <c r="M340" s="155">
        <v>128295.48</v>
      </c>
      <c r="O340" s="153">
        <f>IFERROR(__xludf.DUMMYFUNCTION("TO_DATE(INT((P340/(60*60*24))+""1/1/1970""))"),42713.0)</f>
        <v>42713</v>
      </c>
      <c r="P340" s="13">
        <v>1.4812956E9</v>
      </c>
      <c r="Q340" s="13">
        <v>26841.6624</v>
      </c>
      <c r="S340" s="153">
        <f>IFERROR(__xludf.DUMMYFUNCTION("TO_DATE(INT((T340/(60*60*24))+""1/1/1970""))"),42775.0)</f>
        <v>42775</v>
      </c>
      <c r="T340" s="152">
        <v>1.4866164E9</v>
      </c>
      <c r="U340" s="152">
        <v>130512.2739</v>
      </c>
      <c r="W340" s="153">
        <f>IFERROR(__xludf.DUMMYFUNCTION("TO_DATE(INT((X340/(60*60*24))+""1/1/1970""))"),42766.0)</f>
        <v>42766</v>
      </c>
      <c r="X340" s="156">
        <v>1.4858748E9</v>
      </c>
      <c r="Y340" s="156">
        <v>9849.2103</v>
      </c>
      <c r="AA340" s="153">
        <f>IFERROR(__xludf.DUMMYFUNCTION("TO_DATE(INT((AB340/(60*60*24))+""1/1/1970""))"),42766.0)</f>
        <v>42766</v>
      </c>
      <c r="AB340" s="156">
        <v>1.4858496E9</v>
      </c>
      <c r="AC340" s="156">
        <v>98334.4507</v>
      </c>
      <c r="AE340" s="153">
        <f>IFERROR(__xludf.DUMMYFUNCTION("TO_DATE(INT((AF340/(60*60*24))+""1/1/1970""))"),42708.0)</f>
        <v>42708</v>
      </c>
      <c r="AF340" s="156">
        <v>1.4808924E9</v>
      </c>
      <c r="AG340" s="156">
        <v>98162.7923</v>
      </c>
      <c r="AH340" s="153">
        <f>IFERROR(__xludf.DUMMYFUNCTION("TO_DATE(INT((AI340/(60*60*24))+""1/1/1970""))"),43866.0)</f>
        <v>43866</v>
      </c>
      <c r="AI340" s="156">
        <v>1.5808788E9</v>
      </c>
      <c r="AJ340" s="156">
        <v>145658.6747</v>
      </c>
      <c r="AK340" s="153">
        <f>IFERROR(__xludf.DUMMYFUNCTION("TO_DATE(INT((AL340/(60*60*24))+""1/1/1970""))"),43866.0)</f>
        <v>43866</v>
      </c>
      <c r="AL340" s="152">
        <v>1.5808788E9</v>
      </c>
      <c r="AM340" s="152">
        <v>105929.17</v>
      </c>
      <c r="AN340" s="153">
        <f>IFERROR(__xludf.DUMMYFUNCTION("TO_DATE(INT((AO340/(60*60*24))+""1/1/1970""))"),43803.0)</f>
        <v>43803</v>
      </c>
      <c r="AO340" s="156">
        <v>1.575421114E9</v>
      </c>
      <c r="AP340" s="156">
        <v>111196.9227</v>
      </c>
      <c r="AQ340" s="153">
        <f>IFERROR(__xludf.DUMMYFUNCTION("TO_DATE(INT((AR340/(60*60*24))+""1/1/1970""))"),42775.0)</f>
        <v>42775</v>
      </c>
      <c r="AR340" s="152">
        <v>1.4866164E9</v>
      </c>
      <c r="AS340" s="152">
        <v>99951.4186</v>
      </c>
      <c r="AT340" s="152">
        <v>97091.346</v>
      </c>
      <c r="AU340" s="152">
        <f t="shared" si="1"/>
        <v>123295.54</v>
      </c>
      <c r="AV340" s="152">
        <f t="shared" si="2"/>
        <v>27880.2199</v>
      </c>
      <c r="AW340" s="152">
        <f t="shared" si="3"/>
        <v>130512.2739</v>
      </c>
      <c r="AX340" s="152">
        <f t="shared" si="4"/>
        <v>9856.1412</v>
      </c>
      <c r="AY340" s="152">
        <f t="shared" si="5"/>
        <v>97954.9974</v>
      </c>
      <c r="AZ340" s="152">
        <f t="shared" si="6"/>
        <v>98392.9217</v>
      </c>
      <c r="BA340" s="152" t="str">
        <f t="shared" si="7"/>
        <v>Column1.y</v>
      </c>
      <c r="BB340" s="152" t="str">
        <f t="shared" si="8"/>
        <v>Column1.y</v>
      </c>
      <c r="BC340" s="152" t="str">
        <f t="shared" si="9"/>
        <v>Column1.y</v>
      </c>
    </row>
    <row r="341">
      <c r="A341" s="152">
        <v>1.4726736E9</v>
      </c>
      <c r="B341" s="152">
        <v>105498.3771</v>
      </c>
      <c r="D341" s="153">
        <f>IFERROR(__xludf.DUMMYFUNCTION("TO_DATE(INT((E341/(60*60*24))+""1/1/1970""))"),42776.0)</f>
        <v>42776</v>
      </c>
      <c r="E341" s="156">
        <v>1.4867028E9</v>
      </c>
      <c r="F341" s="156">
        <v>99951.4186</v>
      </c>
      <c r="H341" s="153">
        <f>IFERROR(__xludf.DUMMYFUNCTION("TO_DATE(INT((I341/(60*60*24))+""1/1/1970""))"),42776.0)</f>
        <v>42776</v>
      </c>
      <c r="I341" s="156">
        <v>1.4867028E9</v>
      </c>
      <c r="J341" s="156">
        <v>98142.63</v>
      </c>
      <c r="L341" s="154">
        <v>42849.0</v>
      </c>
      <c r="M341" s="155">
        <v>128191.33</v>
      </c>
      <c r="O341" s="153">
        <f>IFERROR(__xludf.DUMMYFUNCTION("TO_DATE(INT((P341/(60*60*24))+""1/1/1970""))"),42714.0)</f>
        <v>42714</v>
      </c>
      <c r="P341" s="13">
        <v>1.481328E9</v>
      </c>
      <c r="Q341" s="13">
        <v>26777.4744</v>
      </c>
      <c r="S341" s="153">
        <f>IFERROR(__xludf.DUMMYFUNCTION("TO_DATE(INT((T341/(60*60*24))+""1/1/1970""))"),42776.0)</f>
        <v>42776</v>
      </c>
      <c r="T341" s="156">
        <v>1.4867028E9</v>
      </c>
      <c r="U341" s="156">
        <v>131925.625</v>
      </c>
      <c r="W341" s="153">
        <f>IFERROR(__xludf.DUMMYFUNCTION("TO_DATE(INT((X341/(60*60*24))+""1/1/1970""))"),42767.0)</f>
        <v>42767</v>
      </c>
      <c r="X341" s="156">
        <v>1.4859612E9</v>
      </c>
      <c r="Y341" s="156">
        <v>9858.0064</v>
      </c>
      <c r="AA341" s="153">
        <f>IFERROR(__xludf.DUMMYFUNCTION("TO_DATE(INT((AB341/(60*60*24))+""1/1/1970""))"),42767.0)</f>
        <v>42767</v>
      </c>
      <c r="AB341" s="152">
        <v>1.4859288E9</v>
      </c>
      <c r="AC341" s="152">
        <v>98339.8806</v>
      </c>
      <c r="AE341" s="153">
        <f>IFERROR(__xludf.DUMMYFUNCTION("TO_DATE(INT((AF341/(60*60*24))+""1/1/1970""))"),42709.0)</f>
        <v>42709</v>
      </c>
      <c r="AF341" s="152">
        <v>1.480932E9</v>
      </c>
      <c r="AG341" s="152">
        <v>97254.2178</v>
      </c>
      <c r="AH341" s="153">
        <f>IFERROR(__xludf.DUMMYFUNCTION("TO_DATE(INT((AI341/(60*60*24))+""1/1/1970""))"),43867.0)</f>
        <v>43867</v>
      </c>
      <c r="AI341" s="156">
        <v>1.5809652E9</v>
      </c>
      <c r="AJ341" s="156">
        <v>144989.7535</v>
      </c>
      <c r="AK341" s="153">
        <f>IFERROR(__xludf.DUMMYFUNCTION("TO_DATE(INT((AL341/(60*60*24))+""1/1/1970""))"),43867.0)</f>
        <v>43867</v>
      </c>
      <c r="AL341" s="152">
        <v>1.5809652E9</v>
      </c>
      <c r="AM341" s="152">
        <v>106270.49</v>
      </c>
      <c r="AN341" s="153">
        <f>IFERROR(__xludf.DUMMYFUNCTION("TO_DATE(INT((AO341/(60*60*24))+""1/1/1970""))"),43804.0)</f>
        <v>43804</v>
      </c>
      <c r="AO341" s="152">
        <v>1.575516428E9</v>
      </c>
      <c r="AP341" s="152">
        <v>111606.0226</v>
      </c>
      <c r="AQ341" s="153">
        <f>IFERROR(__xludf.DUMMYFUNCTION("TO_DATE(INT((AR341/(60*60*24))+""1/1/1970""))"),42776.0)</f>
        <v>42776</v>
      </c>
      <c r="AR341" s="156">
        <v>1.4867028E9</v>
      </c>
      <c r="AS341" s="156">
        <v>99951.4186</v>
      </c>
      <c r="AT341" s="156">
        <v>98142.63</v>
      </c>
      <c r="AU341" s="152">
        <f t="shared" si="1"/>
        <v>123292.89</v>
      </c>
      <c r="AV341" s="152">
        <f t="shared" si="2"/>
        <v>27616.9177</v>
      </c>
      <c r="AW341" s="152">
        <f t="shared" si="3"/>
        <v>131925.625</v>
      </c>
      <c r="AX341" s="152">
        <f t="shared" si="4"/>
        <v>9835.8472</v>
      </c>
      <c r="AY341" s="152">
        <f t="shared" si="5"/>
        <v>98108.6163</v>
      </c>
      <c r="AZ341" s="152">
        <f t="shared" si="6"/>
        <v>98081.4892</v>
      </c>
      <c r="BA341" s="152" t="str">
        <f t="shared" si="7"/>
        <v>Column1.y</v>
      </c>
      <c r="BB341" s="152" t="str">
        <f t="shared" si="8"/>
        <v>Column1.y</v>
      </c>
      <c r="BC341" s="152" t="str">
        <f t="shared" si="9"/>
        <v>Column1.y</v>
      </c>
    </row>
    <row r="342">
      <c r="A342" s="156">
        <v>1.47273666E9</v>
      </c>
      <c r="B342" s="156">
        <v>105532.2322</v>
      </c>
      <c r="D342" s="153">
        <f>IFERROR(__xludf.DUMMYFUNCTION("TO_DATE(INT((E342/(60*60*24))+""1/1/1970""))"),42777.0)</f>
        <v>42777</v>
      </c>
      <c r="E342" s="152">
        <v>1.4867892E9</v>
      </c>
      <c r="F342" s="152">
        <v>99951.4186</v>
      </c>
      <c r="H342" s="153">
        <f>IFERROR(__xludf.DUMMYFUNCTION("TO_DATE(INT((I342/(60*60*24))+""1/1/1970""))"),42777.0)</f>
        <v>42777</v>
      </c>
      <c r="I342" s="152">
        <v>1.4867892E9</v>
      </c>
      <c r="J342" s="152">
        <v>97750.4474</v>
      </c>
      <c r="L342" s="154">
        <v>42850.0</v>
      </c>
      <c r="M342" s="155">
        <v>128494.15</v>
      </c>
      <c r="O342" s="153">
        <f>IFERROR(__xludf.DUMMYFUNCTION("TO_DATE(INT((P342/(60*60*24))+""1/1/1970""))"),42715.0)</f>
        <v>42715</v>
      </c>
      <c r="P342" s="13">
        <v>1.4814144E9</v>
      </c>
      <c r="Q342" s="13">
        <v>26777.4744</v>
      </c>
      <c r="S342" s="153">
        <f>IFERROR(__xludf.DUMMYFUNCTION("TO_DATE(INT((T342/(60*60*24))+""1/1/1970""))"),42777.0)</f>
        <v>42777</v>
      </c>
      <c r="T342" s="152">
        <v>1.4867892E9</v>
      </c>
      <c r="U342" s="152">
        <v>132900.4603</v>
      </c>
      <c r="W342" s="153">
        <f>IFERROR(__xludf.DUMMYFUNCTION("TO_DATE(INT((X342/(60*60*24))+""1/1/1970""))"),42768.0)</f>
        <v>42768</v>
      </c>
      <c r="X342" s="156">
        <v>1.4860476E9</v>
      </c>
      <c r="Y342" s="156">
        <v>9840.2667</v>
      </c>
      <c r="AA342" s="153">
        <f>IFERROR(__xludf.DUMMYFUNCTION("TO_DATE(INT((AB342/(60*60*24))+""1/1/1970""))"),42768.0)</f>
        <v>42768</v>
      </c>
      <c r="AB342" s="156">
        <v>1.486008E9</v>
      </c>
      <c r="AC342" s="156">
        <v>98351.8315</v>
      </c>
      <c r="AE342" s="153">
        <f>IFERROR(__xludf.DUMMYFUNCTION("TO_DATE(INT((AF342/(60*60*24))+""1/1/1970""))"),42710.0)</f>
        <v>42710</v>
      </c>
      <c r="AF342" s="156">
        <v>1.4810112E9</v>
      </c>
      <c r="AG342" s="156">
        <v>98994.1977</v>
      </c>
      <c r="AH342" s="153">
        <f>IFERROR(__xludf.DUMMYFUNCTION("TO_DATE(INT((AI342/(60*60*24))+""1/1/1970""))"),43868.0)</f>
        <v>43868</v>
      </c>
      <c r="AI342" s="156">
        <v>1.5810516E9</v>
      </c>
      <c r="AJ342" s="156">
        <v>145254.0483</v>
      </c>
      <c r="AK342" s="153">
        <f>IFERROR(__xludf.DUMMYFUNCTION("TO_DATE(INT((AL342/(60*60*24))+""1/1/1970""))"),43868.0)</f>
        <v>43868</v>
      </c>
      <c r="AL342" s="152">
        <v>1.5810516E9</v>
      </c>
      <c r="AM342" s="152">
        <v>106193.93</v>
      </c>
      <c r="AN342" s="153">
        <f>IFERROR(__xludf.DUMMYFUNCTION("TO_DATE(INT((AO342/(60*60*24))+""1/1/1970""))"),43805.0)</f>
        <v>43805</v>
      </c>
      <c r="AO342" s="152">
        <v>1.575596127E9</v>
      </c>
      <c r="AP342" s="152">
        <v>111606.0226</v>
      </c>
      <c r="AQ342" s="153">
        <f>IFERROR(__xludf.DUMMYFUNCTION("TO_DATE(INT((AR342/(60*60*24))+""1/1/1970""))"),42777.0)</f>
        <v>42777</v>
      </c>
      <c r="AR342" s="152">
        <v>1.4867892E9</v>
      </c>
      <c r="AS342" s="152">
        <v>99951.4186</v>
      </c>
      <c r="AT342" s="152">
        <v>97750.4474</v>
      </c>
      <c r="AU342" s="152">
        <f t="shared" si="1"/>
        <v>123292.89</v>
      </c>
      <c r="AV342" s="152">
        <f t="shared" si="2"/>
        <v>27681.5422</v>
      </c>
      <c r="AW342" s="152">
        <f t="shared" si="3"/>
        <v>132900.4603</v>
      </c>
      <c r="AX342" s="152">
        <f t="shared" si="4"/>
        <v>9825.1534</v>
      </c>
      <c r="AY342" s="152">
        <f t="shared" si="5"/>
        <v>98108.6163</v>
      </c>
      <c r="AZ342" s="152">
        <f t="shared" si="6"/>
        <v>97928.9883</v>
      </c>
      <c r="BA342" s="152" t="str">
        <f t="shared" si="7"/>
        <v>Column1.y</v>
      </c>
      <c r="BB342" s="152" t="str">
        <f t="shared" si="8"/>
        <v>Column1.y</v>
      </c>
      <c r="BC342" s="152" t="str">
        <f t="shared" si="9"/>
        <v>Column1.y</v>
      </c>
    </row>
    <row r="343">
      <c r="A343" s="152">
        <v>1.47276E9</v>
      </c>
      <c r="B343" s="152">
        <v>105464.522</v>
      </c>
      <c r="D343" s="153">
        <f>IFERROR(__xludf.DUMMYFUNCTION("TO_DATE(INT((E343/(60*60*24))+""1/1/1970""))"),42779.0)</f>
        <v>42779</v>
      </c>
      <c r="E343" s="156">
        <v>1.486998E9</v>
      </c>
      <c r="F343" s="156">
        <v>99951.4186</v>
      </c>
      <c r="H343" s="153">
        <f>IFERROR(__xludf.DUMMYFUNCTION("TO_DATE(INT((I343/(60*60*24))+""1/1/1970""))"),42779.0)</f>
        <v>42779</v>
      </c>
      <c r="I343" s="156">
        <v>1.486998E9</v>
      </c>
      <c r="J343" s="156">
        <v>97750.4474</v>
      </c>
      <c r="L343" s="154">
        <v>42851.0</v>
      </c>
      <c r="M343" s="155">
        <v>128153.99</v>
      </c>
      <c r="O343" s="153">
        <f>IFERROR(__xludf.DUMMYFUNCTION("TO_DATE(INT((P343/(60*60*24))+""1/1/1970""))"),42716.0)</f>
        <v>42716</v>
      </c>
      <c r="P343" s="13">
        <v>1.4815008E9</v>
      </c>
      <c r="Q343" s="13">
        <v>26777.4744</v>
      </c>
      <c r="S343" s="153">
        <f>IFERROR(__xludf.DUMMYFUNCTION("TO_DATE(INT((T343/(60*60*24))+""1/1/1970""))"),42779.0)</f>
        <v>42779</v>
      </c>
      <c r="T343" s="156">
        <v>1.486998E9</v>
      </c>
      <c r="U343" s="156">
        <v>132900.4603</v>
      </c>
      <c r="W343" s="153">
        <f>IFERROR(__xludf.DUMMYFUNCTION("TO_DATE(INT((X343/(60*60*24))+""1/1/1970""))"),42769.0)</f>
        <v>42769</v>
      </c>
      <c r="X343" s="156">
        <v>1.486134E9</v>
      </c>
      <c r="Y343" s="156">
        <v>9845.6345</v>
      </c>
      <c r="AA343" s="153">
        <f>IFERROR(__xludf.DUMMYFUNCTION("TO_DATE(INT((AB343/(60*60*24))+""1/1/1970""))"),42769.0)</f>
        <v>42769</v>
      </c>
      <c r="AB343" s="152">
        <v>1.4860872E9</v>
      </c>
      <c r="AC343" s="152">
        <v>98353.5071</v>
      </c>
      <c r="AE343" s="153">
        <f>IFERROR(__xludf.DUMMYFUNCTION("TO_DATE(INT((AF343/(60*60*24))+""1/1/1970""))"),42711.0)</f>
        <v>42711</v>
      </c>
      <c r="AF343" s="152">
        <v>1.4810904E9</v>
      </c>
      <c r="AG343" s="152">
        <v>98646.018</v>
      </c>
      <c r="AH343" s="153">
        <f>IFERROR(__xludf.DUMMYFUNCTION("TO_DATE(INT((AI343/(60*60*24))+""1/1/1970""))"),43869.0)</f>
        <v>43869</v>
      </c>
      <c r="AI343" s="156">
        <v>1.581138E9</v>
      </c>
      <c r="AJ343" s="156">
        <v>146018.4906</v>
      </c>
      <c r="AK343" s="153">
        <f>IFERROR(__xludf.DUMMYFUNCTION("TO_DATE(INT((AL343/(60*60*24))+""1/1/1970""))"),43869.0)</f>
        <v>43869</v>
      </c>
      <c r="AL343" s="152">
        <v>1.581138E9</v>
      </c>
      <c r="AM343" s="152">
        <v>106770.38</v>
      </c>
      <c r="AN343" s="153">
        <f>IFERROR(__xludf.DUMMYFUNCTION("TO_DATE(INT((AO343/(60*60*24))+""1/1/1970""))"),43806.0)</f>
        <v>43806</v>
      </c>
      <c r="AO343" s="156">
        <v>1.575692201E9</v>
      </c>
      <c r="AP343" s="156">
        <v>111606.0226</v>
      </c>
      <c r="AQ343" s="153">
        <f>IFERROR(__xludf.DUMMYFUNCTION("TO_DATE(INT((AR343/(60*60*24))+""1/1/1970""))"),42779.0)</f>
        <v>42779</v>
      </c>
      <c r="AR343" s="156">
        <v>1.486998E9</v>
      </c>
      <c r="AS343" s="156">
        <v>99951.4186</v>
      </c>
      <c r="AT343" s="156">
        <v>97750.4474</v>
      </c>
      <c r="AU343" s="152">
        <f t="shared" si="1"/>
        <v>123795.76</v>
      </c>
      <c r="AV343" s="152">
        <f t="shared" si="2"/>
        <v>27584.1157</v>
      </c>
      <c r="AW343" s="152">
        <f t="shared" si="3"/>
        <v>132900.4603</v>
      </c>
      <c r="AX343" s="152">
        <f t="shared" si="4"/>
        <v>9818.6295</v>
      </c>
      <c r="AY343" s="152">
        <f t="shared" si="5"/>
        <v>98498.6105</v>
      </c>
      <c r="AZ343" s="152">
        <f t="shared" si="6"/>
        <v>97727.7974</v>
      </c>
      <c r="BA343" s="152" t="str">
        <f t="shared" si="7"/>
        <v>Column1.y</v>
      </c>
      <c r="BB343" s="152" t="str">
        <f t="shared" si="8"/>
        <v>Column1.y</v>
      </c>
      <c r="BC343" s="152" t="str">
        <f t="shared" si="9"/>
        <v>Column1.y</v>
      </c>
    </row>
    <row r="344">
      <c r="A344" s="156">
        <v>1.47282306E9</v>
      </c>
      <c r="B344" s="156">
        <v>106006.2036</v>
      </c>
      <c r="D344" s="153">
        <f>IFERROR(__xludf.DUMMYFUNCTION("TO_DATE(INT((E344/(60*60*24))+""1/1/1970""))"),42780.0)</f>
        <v>42780</v>
      </c>
      <c r="E344" s="156">
        <v>1.4870484E9</v>
      </c>
      <c r="F344" s="156">
        <v>99951.4186</v>
      </c>
      <c r="H344" s="153">
        <f>IFERROR(__xludf.DUMMYFUNCTION("TO_DATE(INT((I344/(60*60*24))+""1/1/1970""))"),42780.0)</f>
        <v>42780</v>
      </c>
      <c r="I344" s="156">
        <v>1.4870484E9</v>
      </c>
      <c r="J344" s="156">
        <v>98237.0062</v>
      </c>
      <c r="L344" s="154">
        <v>42852.0</v>
      </c>
      <c r="M344" s="155">
        <v>128441.66</v>
      </c>
      <c r="O344" s="153">
        <f>IFERROR(__xludf.DUMMYFUNCTION("TO_DATE(INT((P344/(60*60*24))+""1/1/1970""))"),42717.0)</f>
        <v>42717</v>
      </c>
      <c r="P344" s="13">
        <v>1.4816412E9</v>
      </c>
      <c r="Q344" s="13">
        <v>26777.4744</v>
      </c>
      <c r="S344" s="153">
        <f>IFERROR(__xludf.DUMMYFUNCTION("TO_DATE(INT((T344/(60*60*24))+""1/1/1970""))"),42780.0)</f>
        <v>42780</v>
      </c>
      <c r="T344" s="156">
        <v>1.4870484E9</v>
      </c>
      <c r="U344" s="156">
        <v>134230.8441</v>
      </c>
      <c r="W344" s="153">
        <f>IFERROR(__xludf.DUMMYFUNCTION("TO_DATE(INT((X344/(60*60*24))+""1/1/1970""))"),42770.0)</f>
        <v>42770</v>
      </c>
      <c r="X344" s="156">
        <v>1.4861664E9</v>
      </c>
      <c r="Y344" s="156">
        <v>9848.1698</v>
      </c>
      <c r="AA344" s="153">
        <f>IFERROR(__xludf.DUMMYFUNCTION("TO_DATE(INT((AB344/(60*60*24))+""1/1/1970""))"),42771.0)</f>
        <v>42771</v>
      </c>
      <c r="AB344" s="156">
        <v>1.4863356E9</v>
      </c>
      <c r="AC344" s="156">
        <v>98646.4008</v>
      </c>
      <c r="AE344" s="153">
        <f>IFERROR(__xludf.DUMMYFUNCTION("TO_DATE(INT((AF344/(60*60*24))+""1/1/1970""))"),42712.0)</f>
        <v>42712</v>
      </c>
      <c r="AF344" s="156">
        <v>1.4811696E9</v>
      </c>
      <c r="AG344" s="156">
        <v>99014.868</v>
      </c>
      <c r="AH344" s="153">
        <f>IFERROR(__xludf.DUMMYFUNCTION("TO_DATE(INT((AI344/(60*60*24))+""1/1/1970""))"),43871.0)</f>
        <v>43871</v>
      </c>
      <c r="AI344" s="152">
        <v>1.5813108E9</v>
      </c>
      <c r="AJ344" s="152">
        <v>146018.4906</v>
      </c>
      <c r="AK344" s="153">
        <f>IFERROR(__xludf.DUMMYFUNCTION("TO_DATE(INT((AL344/(60*60*24))+""1/1/1970""))"),43871.0)</f>
        <v>43871</v>
      </c>
      <c r="AL344" s="156">
        <v>1.5813468E9</v>
      </c>
      <c r="AM344" s="156">
        <v>106770.38</v>
      </c>
      <c r="AN344" s="153">
        <f>IFERROR(__xludf.DUMMYFUNCTION("TO_DATE(INT((AO344/(60*60*24))+""1/1/1970""))"),43807.0)</f>
        <v>43807</v>
      </c>
      <c r="AO344" s="156">
        <v>1.575772216E9</v>
      </c>
      <c r="AP344" s="156">
        <v>111606.0226</v>
      </c>
      <c r="AQ344" s="153">
        <f>IFERROR(__xludf.DUMMYFUNCTION("TO_DATE(INT((AR344/(60*60*24))+""1/1/1970""))"),42780.0)</f>
        <v>42780</v>
      </c>
      <c r="AR344" s="156">
        <v>1.4870484E9</v>
      </c>
      <c r="AS344" s="156">
        <v>99951.4186</v>
      </c>
      <c r="AT344" s="156">
        <v>98237.0062</v>
      </c>
      <c r="AU344" s="152">
        <f t="shared" si="1"/>
        <v>124169.44</v>
      </c>
      <c r="AV344" s="152">
        <f t="shared" si="2"/>
        <v>27547.6788</v>
      </c>
      <c r="AW344" s="152">
        <f t="shared" si="3"/>
        <v>134230.8441</v>
      </c>
      <c r="AX344" s="152">
        <f t="shared" si="4"/>
        <v>9815.1507</v>
      </c>
      <c r="AY344" s="152">
        <f t="shared" si="5"/>
        <v>98580.4014</v>
      </c>
      <c r="AZ344" s="152">
        <f t="shared" si="6"/>
        <v>97545.4394</v>
      </c>
      <c r="BA344" s="152" t="str">
        <f t="shared" si="7"/>
        <v>Column1.y</v>
      </c>
      <c r="BB344" s="152" t="str">
        <f t="shared" si="8"/>
        <v>Column1.y</v>
      </c>
      <c r="BC344" s="152" t="str">
        <f t="shared" si="9"/>
        <v>Column1.y</v>
      </c>
    </row>
    <row r="345">
      <c r="A345" s="152">
        <v>1.4728464E9</v>
      </c>
      <c r="B345" s="152">
        <v>105943.3298</v>
      </c>
      <c r="D345" s="153">
        <f>IFERROR(__xludf.DUMMYFUNCTION("TO_DATE(INT((E345/(60*60*24))+""1/1/1970""))"),42781.0)</f>
        <v>42781</v>
      </c>
      <c r="E345" s="152">
        <v>1.4871348E9</v>
      </c>
      <c r="F345" s="152">
        <v>99951.4186</v>
      </c>
      <c r="H345" s="153">
        <f>IFERROR(__xludf.DUMMYFUNCTION("TO_DATE(INT((I345/(60*60*24))+""1/1/1970""))"),42781.0)</f>
        <v>42781</v>
      </c>
      <c r="I345" s="152">
        <v>1.4871348E9</v>
      </c>
      <c r="J345" s="152">
        <v>97913.8676</v>
      </c>
      <c r="L345" s="154">
        <v>42853.0</v>
      </c>
      <c r="M345" s="155">
        <v>128364.4</v>
      </c>
      <c r="O345" s="153">
        <f>IFERROR(__xludf.DUMMYFUNCTION("TO_DATE(INT((P345/(60*60*24))+""1/1/1970""))"),42718.0)</f>
        <v>42718</v>
      </c>
      <c r="P345" s="13">
        <v>1.4817276E9</v>
      </c>
      <c r="Q345" s="13">
        <v>26777.4744</v>
      </c>
      <c r="S345" s="153">
        <f>IFERROR(__xludf.DUMMYFUNCTION("TO_DATE(INT((T345/(60*60*24))+""1/1/1970""))"),42781.0)</f>
        <v>42781</v>
      </c>
      <c r="T345" s="152">
        <v>1.4871348E9</v>
      </c>
      <c r="U345" s="152">
        <v>135242.1406</v>
      </c>
      <c r="W345" s="153">
        <f>IFERROR(__xludf.DUMMYFUNCTION("TO_DATE(INT((X345/(60*60*24))+""1/1/1970""))"),42772.0)</f>
        <v>42772</v>
      </c>
      <c r="X345" s="152">
        <v>1.4863392E9</v>
      </c>
      <c r="Y345" s="152">
        <v>9848.7015</v>
      </c>
      <c r="AA345" s="153">
        <f>IFERROR(__xludf.DUMMYFUNCTION("TO_DATE(INT((AB345/(60*60*24))+""1/1/1970""))"),42772.0)</f>
        <v>42772</v>
      </c>
      <c r="AB345" s="152">
        <v>1.4863752E9</v>
      </c>
      <c r="AC345" s="152">
        <v>98500.8241</v>
      </c>
      <c r="AE345" s="153">
        <f>IFERROR(__xludf.DUMMYFUNCTION("TO_DATE(INT((AF345/(60*60*24))+""1/1/1970""))"),42713.0)</f>
        <v>42713</v>
      </c>
      <c r="AF345" s="152">
        <v>1.4812488E9</v>
      </c>
      <c r="AG345" s="152">
        <v>97748.4676</v>
      </c>
      <c r="AH345" s="153">
        <f>IFERROR(__xludf.DUMMYFUNCTION("TO_DATE(INT((AI345/(60*60*24))+""1/1/1970""))"),43872.0)</f>
        <v>43872</v>
      </c>
      <c r="AI345" s="152">
        <v>1.5813972E9</v>
      </c>
      <c r="AJ345" s="152">
        <v>146059.589</v>
      </c>
      <c r="AK345" s="153">
        <f>IFERROR(__xludf.DUMMYFUNCTION("TO_DATE(INT((AL345/(60*60*24))+""1/1/1970""))"),43872.0)</f>
        <v>43872</v>
      </c>
      <c r="AL345" s="152">
        <v>1.5813972E9</v>
      </c>
      <c r="AM345" s="152">
        <v>107335.02</v>
      </c>
      <c r="AN345" s="153">
        <f>IFERROR(__xludf.DUMMYFUNCTION("TO_DATE(INT((AO345/(60*60*24))+""1/1/1970""))"),43808.0)</f>
        <v>43808</v>
      </c>
      <c r="AO345" s="156">
        <v>1.575854302E9</v>
      </c>
      <c r="AP345" s="156">
        <v>111606.0226</v>
      </c>
      <c r="AQ345" s="153">
        <f>IFERROR(__xludf.DUMMYFUNCTION("TO_DATE(INT((AR345/(60*60*24))+""1/1/1970""))"),42781.0)</f>
        <v>42781</v>
      </c>
      <c r="AR345" s="152">
        <v>1.4871348E9</v>
      </c>
      <c r="AS345" s="152">
        <v>99951.4186</v>
      </c>
      <c r="AT345" s="152">
        <v>97913.8676</v>
      </c>
      <c r="AU345" s="152">
        <f t="shared" si="1"/>
        <v>124440.95</v>
      </c>
      <c r="AV345" s="152">
        <f t="shared" si="2"/>
        <v>27414.8666</v>
      </c>
      <c r="AW345" s="152">
        <f t="shared" si="3"/>
        <v>135242.1406</v>
      </c>
      <c r="AX345" s="152">
        <f t="shared" si="4"/>
        <v>9808.3291</v>
      </c>
      <c r="AY345" s="152">
        <f t="shared" si="5"/>
        <v>98513.2955</v>
      </c>
      <c r="AZ345" s="152">
        <f t="shared" si="6"/>
        <v>97354.8133</v>
      </c>
      <c r="BA345" s="152" t="str">
        <f t="shared" si="7"/>
        <v>Column1.y</v>
      </c>
      <c r="BB345" s="152" t="str">
        <f t="shared" si="8"/>
        <v>Column1.y</v>
      </c>
      <c r="BC345" s="152" t="str">
        <f t="shared" si="9"/>
        <v>Column1.y</v>
      </c>
    </row>
    <row r="346">
      <c r="A346" s="156">
        <v>1.47316866E9</v>
      </c>
      <c r="B346" s="156">
        <v>106122.2782</v>
      </c>
      <c r="D346" s="153">
        <f>IFERROR(__xludf.DUMMYFUNCTION("TO_DATE(INT((E346/(60*60*24))+""1/1/1970""))"),42782.0)</f>
        <v>42782</v>
      </c>
      <c r="E346" s="156">
        <v>1.4872212E9</v>
      </c>
      <c r="F346" s="156">
        <v>99951.4186</v>
      </c>
      <c r="H346" s="153">
        <f>IFERROR(__xludf.DUMMYFUNCTION("TO_DATE(INT((I346/(60*60*24))+""1/1/1970""))"),42782.0)</f>
        <v>42782</v>
      </c>
      <c r="I346" s="156">
        <v>1.4872212E9</v>
      </c>
      <c r="J346" s="156">
        <v>97322.0921</v>
      </c>
      <c r="L346" s="154">
        <v>42856.0</v>
      </c>
      <c r="M346" s="155">
        <v>128460.8</v>
      </c>
      <c r="O346" s="153">
        <f>IFERROR(__xludf.DUMMYFUNCTION("TO_DATE(INT((P346/(60*60*24))+""1/1/1970""))"),42719.0)</f>
        <v>42719</v>
      </c>
      <c r="P346" s="13">
        <v>1.481814E9</v>
      </c>
      <c r="Q346" s="13">
        <v>26777.4744</v>
      </c>
      <c r="S346" s="153">
        <f>IFERROR(__xludf.DUMMYFUNCTION("TO_DATE(INT((T346/(60*60*24))+""1/1/1970""))"),42782.0)</f>
        <v>42782</v>
      </c>
      <c r="T346" s="156">
        <v>1.4872212E9</v>
      </c>
      <c r="U346" s="156">
        <v>136514.9628</v>
      </c>
      <c r="W346" s="153">
        <f>IFERROR(__xludf.DUMMYFUNCTION("TO_DATE(INT((X346/(60*60*24))+""1/1/1970""))"),42773.0)</f>
        <v>42773</v>
      </c>
      <c r="X346" s="156">
        <v>1.4864796E9</v>
      </c>
      <c r="Y346" s="156">
        <v>9863.919</v>
      </c>
      <c r="AA346" s="153">
        <f>IFERROR(__xludf.DUMMYFUNCTION("TO_DATE(INT((AB346/(60*60*24))+""1/1/1970""))"),42773.0)</f>
        <v>42773</v>
      </c>
      <c r="AB346" s="156">
        <v>1.4864544E9</v>
      </c>
      <c r="AC346" s="156">
        <v>98161.8014</v>
      </c>
      <c r="AE346" s="153">
        <f>IFERROR(__xludf.DUMMYFUNCTION("TO_DATE(INT((AF346/(60*60*24))+""1/1/1970""))"),42714.0)</f>
        <v>42714</v>
      </c>
      <c r="AF346" s="156">
        <v>1.481328E9</v>
      </c>
      <c r="AG346" s="156">
        <v>97196.341</v>
      </c>
      <c r="AH346" s="153">
        <f>IFERROR(__xludf.DUMMYFUNCTION("TO_DATE(INT((AI346/(60*60*24))+""1/1/1970""))"),43873.0)</f>
        <v>43873</v>
      </c>
      <c r="AI346" s="152">
        <v>1.5814836E9</v>
      </c>
      <c r="AJ346" s="152">
        <v>145770.2586</v>
      </c>
      <c r="AK346" s="153">
        <f>IFERROR(__xludf.DUMMYFUNCTION("TO_DATE(INT((AL346/(60*60*24))+""1/1/1970""))"),43873.0)</f>
        <v>43873</v>
      </c>
      <c r="AL346" s="152">
        <v>1.5814836E9</v>
      </c>
      <c r="AM346" s="152">
        <v>106561.03</v>
      </c>
      <c r="AN346" s="153">
        <f>IFERROR(__xludf.DUMMYFUNCTION("TO_DATE(INT((AO346/(60*60*24))+""1/1/1970""))"),43809.0)</f>
        <v>43809</v>
      </c>
      <c r="AO346" s="152">
        <v>1.575950616E9</v>
      </c>
      <c r="AP346" s="152">
        <v>111555.9679</v>
      </c>
      <c r="AQ346" s="153">
        <f>IFERROR(__xludf.DUMMYFUNCTION("TO_DATE(INT((AR346/(60*60*24))+""1/1/1970""))"),42782.0)</f>
        <v>42782</v>
      </c>
      <c r="AR346" s="156">
        <v>1.4872212E9</v>
      </c>
      <c r="AS346" s="156">
        <v>99951.4186</v>
      </c>
      <c r="AT346" s="156">
        <v>97322.0921</v>
      </c>
      <c r="AU346" s="152">
        <f t="shared" si="1"/>
        <v>125126.84</v>
      </c>
      <c r="AV346" s="152">
        <f t="shared" si="2"/>
        <v>27451.2734</v>
      </c>
      <c r="AW346" s="152">
        <f t="shared" si="3"/>
        <v>136514.9628</v>
      </c>
      <c r="AX346" s="152">
        <f t="shared" si="4"/>
        <v>9805.7811</v>
      </c>
      <c r="AY346" s="152">
        <f t="shared" si="5"/>
        <v>99042.0765</v>
      </c>
      <c r="AZ346" s="152">
        <f t="shared" si="6"/>
        <v>97583.5646</v>
      </c>
      <c r="BA346" s="152" t="str">
        <f t="shared" si="7"/>
        <v>Column1.y</v>
      </c>
      <c r="BB346" s="152" t="str">
        <f t="shared" si="8"/>
        <v>Column1.y</v>
      </c>
      <c r="BC346" s="152" t="str">
        <f t="shared" si="9"/>
        <v>Column1.y</v>
      </c>
    </row>
    <row r="347">
      <c r="A347" s="152">
        <v>1.473192E9</v>
      </c>
      <c r="B347" s="152">
        <v>106296.3901</v>
      </c>
      <c r="D347" s="153">
        <f>IFERROR(__xludf.DUMMYFUNCTION("TO_DATE(INT((E347/(60*60*24))+""1/1/1970""))"),42783.0)</f>
        <v>42783</v>
      </c>
      <c r="E347" s="152">
        <v>1.4873076E9</v>
      </c>
      <c r="F347" s="152">
        <v>99951.4186</v>
      </c>
      <c r="H347" s="153">
        <f>IFERROR(__xludf.DUMMYFUNCTION("TO_DATE(INT((I347/(60*60*24))+""1/1/1970""))"),42783.0)</f>
        <v>42783</v>
      </c>
      <c r="I347" s="152">
        <v>1.4873076E9</v>
      </c>
      <c r="J347" s="152">
        <v>96147.204</v>
      </c>
      <c r="L347" s="154">
        <v>42857.0</v>
      </c>
      <c r="M347" s="155">
        <v>128003.42</v>
      </c>
      <c r="O347" s="153">
        <f>IFERROR(__xludf.DUMMYFUNCTION("TO_DATE(INT((P347/(60*60*24))+""1/1/1970""))"),42720.0)</f>
        <v>42720</v>
      </c>
      <c r="P347" s="13">
        <v>1.4819004E9</v>
      </c>
      <c r="Q347" s="13">
        <v>26777.4744</v>
      </c>
      <c r="S347" s="153">
        <f>IFERROR(__xludf.DUMMYFUNCTION("TO_DATE(INT((T347/(60*60*24))+""1/1/1970""))"),42783.0)</f>
        <v>42783</v>
      </c>
      <c r="T347" s="152">
        <v>1.4873076E9</v>
      </c>
      <c r="U347" s="152">
        <v>136331.5775</v>
      </c>
      <c r="W347" s="153">
        <f>IFERROR(__xludf.DUMMYFUNCTION("TO_DATE(INT((X347/(60*60*24))+""1/1/1970""))"),42774.0)</f>
        <v>42774</v>
      </c>
      <c r="X347" s="156">
        <v>1.486566E9</v>
      </c>
      <c r="Y347" s="156">
        <v>9855.5164</v>
      </c>
      <c r="AA347" s="153">
        <f>IFERROR(__xludf.DUMMYFUNCTION("TO_DATE(INT((AB347/(60*60*24))+""1/1/1970""))"),42774.0)</f>
        <v>42774</v>
      </c>
      <c r="AB347" s="152">
        <v>1.4865336E9</v>
      </c>
      <c r="AC347" s="152">
        <v>98071.4505</v>
      </c>
      <c r="AE347" s="153">
        <f>IFERROR(__xludf.DUMMYFUNCTION("TO_DATE(INT((AF347/(60*60*24))+""1/1/1970""))"),42716.0)</f>
        <v>42716</v>
      </c>
      <c r="AF347" s="152">
        <v>1.4815008E9</v>
      </c>
      <c r="AG347" s="152">
        <v>97196.341</v>
      </c>
      <c r="AH347" s="153">
        <f>IFERROR(__xludf.DUMMYFUNCTION("TO_DATE(INT((AI347/(60*60*24))+""1/1/1970""))"),43874.0)</f>
        <v>43874</v>
      </c>
      <c r="AI347" s="152">
        <v>1.58157E9</v>
      </c>
      <c r="AJ347" s="152">
        <v>145400.084</v>
      </c>
      <c r="AK347" s="153">
        <f>IFERROR(__xludf.DUMMYFUNCTION("TO_DATE(INT((AL347/(60*60*24))+""1/1/1970""))"),43874.0)</f>
        <v>43874</v>
      </c>
      <c r="AL347" s="152">
        <v>1.58157E9</v>
      </c>
      <c r="AM347" s="152">
        <v>107039.4</v>
      </c>
      <c r="AN347" s="153">
        <f>IFERROR(__xludf.DUMMYFUNCTION("TO_DATE(INT((AO347/(60*60*24))+""1/1/1970""))"),43810.0)</f>
        <v>43810</v>
      </c>
      <c r="AO347" s="152">
        <v>1.576032124E9</v>
      </c>
      <c r="AP347" s="152">
        <v>111491.8663</v>
      </c>
      <c r="AQ347" s="153">
        <f>IFERROR(__xludf.DUMMYFUNCTION("TO_DATE(INT((AR347/(60*60*24))+""1/1/1970""))"),42783.0)</f>
        <v>42783</v>
      </c>
      <c r="AR347" s="152">
        <v>1.4873076E9</v>
      </c>
      <c r="AS347" s="152">
        <v>99951.4186</v>
      </c>
      <c r="AT347" s="152">
        <v>96147.204</v>
      </c>
      <c r="AU347" s="152">
        <f t="shared" si="1"/>
        <v>125378.06</v>
      </c>
      <c r="AV347" s="152">
        <f t="shared" si="2"/>
        <v>27578.0946</v>
      </c>
      <c r="AW347" s="152">
        <f t="shared" si="3"/>
        <v>136331.5775</v>
      </c>
      <c r="AX347" s="152">
        <f t="shared" si="4"/>
        <v>9813.6</v>
      </c>
      <c r="AY347" s="152">
        <f t="shared" si="5"/>
        <v>99008.521</v>
      </c>
      <c r="AZ347" s="152">
        <f t="shared" si="6"/>
        <v>98207.8076</v>
      </c>
      <c r="BA347" s="152" t="str">
        <f t="shared" si="7"/>
        <v>Column1.y</v>
      </c>
      <c r="BB347" s="152" t="str">
        <f t="shared" si="8"/>
        <v>Column1.y</v>
      </c>
      <c r="BC347" s="152" t="str">
        <f t="shared" si="9"/>
        <v>Column1.y</v>
      </c>
    </row>
    <row r="348">
      <c r="A348" s="156">
        <v>1.47325506E9</v>
      </c>
      <c r="B348" s="156">
        <v>106151.2968</v>
      </c>
      <c r="D348" s="153">
        <f>IFERROR(__xludf.DUMMYFUNCTION("TO_DATE(INT((E348/(60*60*24))+""1/1/1970""))"),42784.0)</f>
        <v>42784</v>
      </c>
      <c r="E348" s="156">
        <v>1.487394E9</v>
      </c>
      <c r="F348" s="156">
        <v>99951.4186</v>
      </c>
      <c r="H348" s="153">
        <f>IFERROR(__xludf.DUMMYFUNCTION("TO_DATE(INT((I348/(60*60*24))+""1/1/1970""))"),42784.0)</f>
        <v>42784</v>
      </c>
      <c r="I348" s="156">
        <v>1.487394E9</v>
      </c>
      <c r="J348" s="156">
        <v>95866.2099</v>
      </c>
      <c r="L348" s="154">
        <v>42858.0</v>
      </c>
      <c r="M348" s="155">
        <v>128179.25</v>
      </c>
      <c r="O348" s="153">
        <f>IFERROR(__xludf.DUMMYFUNCTION("TO_DATE(INT((P348/(60*60*24))+""1/1/1970""))"),42721.0)</f>
        <v>42721</v>
      </c>
      <c r="P348" s="13">
        <v>1.4819328E9</v>
      </c>
      <c r="Q348" s="13">
        <v>26577.6109</v>
      </c>
      <c r="S348" s="153">
        <f>IFERROR(__xludf.DUMMYFUNCTION("TO_DATE(INT((T348/(60*60*24))+""1/1/1970""))"),42784.0)</f>
        <v>42784</v>
      </c>
      <c r="T348" s="156">
        <v>1.487394E9</v>
      </c>
      <c r="U348" s="156">
        <v>136692.507</v>
      </c>
      <c r="W348" s="153">
        <f>IFERROR(__xludf.DUMMYFUNCTION("TO_DATE(INT((X348/(60*60*24))+""1/1/1970""))"),42775.0)</f>
        <v>42775</v>
      </c>
      <c r="X348" s="156">
        <v>1.4866524E9</v>
      </c>
      <c r="Y348" s="156">
        <v>9856.1412</v>
      </c>
      <c r="AA348" s="153">
        <f>IFERROR(__xludf.DUMMYFUNCTION("TO_DATE(INT((AB348/(60*60*24))+""1/1/1970""))"),42775.0)</f>
        <v>42775</v>
      </c>
      <c r="AB348" s="156">
        <v>1.4866128E9</v>
      </c>
      <c r="AC348" s="156">
        <v>97954.9974</v>
      </c>
      <c r="AE348" s="153">
        <f>IFERROR(__xludf.DUMMYFUNCTION("TO_DATE(INT((AF348/(60*60*24))+""1/1/1970""))"),42717.0)</f>
        <v>42717</v>
      </c>
      <c r="AF348" s="156">
        <v>1.4815872E9</v>
      </c>
      <c r="AG348" s="156">
        <v>97196.341</v>
      </c>
      <c r="AH348" s="153">
        <f>IFERROR(__xludf.DUMMYFUNCTION("TO_DATE(INT((AI348/(60*60*24))+""1/1/1970""))"),43875.0)</f>
        <v>43875</v>
      </c>
      <c r="AI348" s="152">
        <v>1.5816564E9</v>
      </c>
      <c r="AJ348" s="152">
        <v>145800.8279</v>
      </c>
      <c r="AK348" s="153">
        <f>IFERROR(__xludf.DUMMYFUNCTION("TO_DATE(INT((AL348/(60*60*24))+""1/1/1970""))"),43875.0)</f>
        <v>43875</v>
      </c>
      <c r="AL348" s="152">
        <v>1.5816564E9</v>
      </c>
      <c r="AM348" s="152">
        <v>107268.46</v>
      </c>
      <c r="AN348" s="153">
        <f>IFERROR(__xludf.DUMMYFUNCTION("TO_DATE(INT((AO348/(60*60*24))+""1/1/1970""))"),43811.0)</f>
        <v>43811</v>
      </c>
      <c r="AO348" s="152">
        <v>1.576112481E9</v>
      </c>
      <c r="AP348" s="152">
        <v>111389.5055</v>
      </c>
      <c r="AQ348" s="153">
        <f>IFERROR(__xludf.DUMMYFUNCTION("TO_DATE(INT((AR348/(60*60*24))+""1/1/1970""))"),42784.0)</f>
        <v>42784</v>
      </c>
      <c r="AR348" s="156">
        <v>1.487394E9</v>
      </c>
      <c r="AS348" s="156">
        <v>99951.4186</v>
      </c>
      <c r="AT348" s="156">
        <v>95866.2099</v>
      </c>
      <c r="AU348" s="152">
        <f t="shared" si="1"/>
        <v>125378.06</v>
      </c>
      <c r="AV348" s="152">
        <f t="shared" si="2"/>
        <v>27530.0947</v>
      </c>
      <c r="AW348" s="152">
        <f t="shared" si="3"/>
        <v>136692.507</v>
      </c>
      <c r="AX348" s="152">
        <f t="shared" si="4"/>
        <v>9830.7716</v>
      </c>
      <c r="AY348" s="152">
        <f t="shared" si="5"/>
        <v>99008.521</v>
      </c>
      <c r="AZ348" s="152">
        <f t="shared" si="6"/>
        <v>97702.5336</v>
      </c>
      <c r="BA348" s="152" t="str">
        <f t="shared" si="7"/>
        <v>Column1.y</v>
      </c>
      <c r="BB348" s="152" t="str">
        <f t="shared" si="8"/>
        <v>Column1.y</v>
      </c>
      <c r="BC348" s="152" t="str">
        <f t="shared" si="9"/>
        <v>Column1.y</v>
      </c>
    </row>
    <row r="349">
      <c r="A349" s="152">
        <v>1.4732784E9</v>
      </c>
      <c r="B349" s="152">
        <v>106257.6986</v>
      </c>
      <c r="D349" s="153">
        <f>IFERROR(__xludf.DUMMYFUNCTION("TO_DATE(INT((E349/(60*60*24))+""1/1/1970""))"),42787.0)</f>
        <v>42787</v>
      </c>
      <c r="E349" s="152">
        <v>1.4876892E9</v>
      </c>
      <c r="F349" s="152">
        <v>99951.4186</v>
      </c>
      <c r="H349" s="153">
        <f>IFERROR(__xludf.DUMMYFUNCTION("TO_DATE(INT((I349/(60*60*24))+""1/1/1970""))"),42787.0)</f>
        <v>42787</v>
      </c>
      <c r="I349" s="152">
        <v>1.4876892E9</v>
      </c>
      <c r="J349" s="152">
        <v>95866.2099</v>
      </c>
      <c r="L349" s="154">
        <v>42859.0</v>
      </c>
      <c r="M349" s="155">
        <v>127679.08</v>
      </c>
      <c r="O349" s="153">
        <f>IFERROR(__xludf.DUMMYFUNCTION("TO_DATE(INT((P349/(60*60*24))+""1/1/1970""))"),42722.0)</f>
        <v>42722</v>
      </c>
      <c r="P349" s="13">
        <v>1.4820192E9</v>
      </c>
      <c r="Q349" s="13">
        <v>26577.6109</v>
      </c>
      <c r="S349" s="153">
        <f>IFERROR(__xludf.DUMMYFUNCTION("TO_DATE(INT((T349/(60*60*24))+""1/1/1970""))"),42787.0)</f>
        <v>42787</v>
      </c>
      <c r="T349" s="152">
        <v>1.4876892E9</v>
      </c>
      <c r="U349" s="152">
        <v>136692.507</v>
      </c>
      <c r="W349" s="153">
        <f>IFERROR(__xludf.DUMMYFUNCTION("TO_DATE(INT((X349/(60*60*24))+""1/1/1970""))"),42776.0)</f>
        <v>42776</v>
      </c>
      <c r="X349" s="156">
        <v>1.4867388E9</v>
      </c>
      <c r="Y349" s="156">
        <v>9835.8472</v>
      </c>
      <c r="AA349" s="153">
        <f>IFERROR(__xludf.DUMMYFUNCTION("TO_DATE(INT((AB349/(60*60*24))+""1/1/1970""))"),42776.0)</f>
        <v>42776</v>
      </c>
      <c r="AB349" s="152">
        <v>1.486692E9</v>
      </c>
      <c r="AC349" s="152">
        <v>98108.6163</v>
      </c>
      <c r="AE349" s="153">
        <f>IFERROR(__xludf.DUMMYFUNCTION("TO_DATE(INT((AF349/(60*60*24))+""1/1/1970""))"),42718.0)</f>
        <v>42718</v>
      </c>
      <c r="AF349" s="152">
        <v>1.4816736E9</v>
      </c>
      <c r="AG349" s="152">
        <v>97196.341</v>
      </c>
      <c r="AH349" s="153">
        <f>IFERROR(__xludf.DUMMYFUNCTION("TO_DATE(INT((AI349/(60*60*24))+""1/1/1970""))"),43876.0)</f>
        <v>43876</v>
      </c>
      <c r="AI349" s="152">
        <v>1.5817428E9</v>
      </c>
      <c r="AJ349" s="152">
        <v>146087.7249</v>
      </c>
      <c r="AK349" s="153">
        <f>IFERROR(__xludf.DUMMYFUNCTION("TO_DATE(INT((AL349/(60*60*24))+""1/1/1970""))"),43876.0)</f>
        <v>43876</v>
      </c>
      <c r="AL349" s="152">
        <v>1.5817428E9</v>
      </c>
      <c r="AM349" s="152">
        <v>106578.98</v>
      </c>
      <c r="AN349" s="153">
        <f>IFERROR(__xludf.DUMMYFUNCTION("TO_DATE(INT((AO349/(60*60*24))+""1/1/1970""))"),43812.0)</f>
        <v>43812</v>
      </c>
      <c r="AO349" s="156">
        <v>1.576208567E9</v>
      </c>
      <c r="AP349" s="156">
        <v>113057.275</v>
      </c>
      <c r="AQ349" s="153">
        <f>IFERROR(__xludf.DUMMYFUNCTION("TO_DATE(INT((AR349/(60*60*24))+""1/1/1970""))"),42787.0)</f>
        <v>42787</v>
      </c>
      <c r="AR349" s="152">
        <v>1.4876892E9</v>
      </c>
      <c r="AS349" s="152">
        <v>99951.4186</v>
      </c>
      <c r="AT349" s="152">
        <v>95866.2099</v>
      </c>
      <c r="AU349" s="152">
        <f t="shared" si="1"/>
        <v>125813.06</v>
      </c>
      <c r="AV349" s="152">
        <f t="shared" si="2"/>
        <v>27451.2487</v>
      </c>
      <c r="AW349" s="152">
        <f t="shared" si="3"/>
        <v>136692.507</v>
      </c>
      <c r="AX349" s="152">
        <f t="shared" si="4"/>
        <v>9818.9917</v>
      </c>
      <c r="AY349" s="152">
        <f t="shared" si="5"/>
        <v>98406.1779</v>
      </c>
      <c r="AZ349" s="152">
        <f t="shared" si="6"/>
        <v>97635.47</v>
      </c>
      <c r="BA349" s="152" t="str">
        <f t="shared" si="7"/>
        <v>Column1.y</v>
      </c>
      <c r="BB349" s="152" t="str">
        <f t="shared" si="8"/>
        <v>Column1.y</v>
      </c>
      <c r="BC349" s="152" t="str">
        <f t="shared" si="9"/>
        <v>Column1.y</v>
      </c>
    </row>
    <row r="350">
      <c r="A350" s="156">
        <v>1.47334146E9</v>
      </c>
      <c r="B350" s="156">
        <v>106025.5493</v>
      </c>
      <c r="D350" s="153">
        <f>IFERROR(__xludf.DUMMYFUNCTION("TO_DATE(INT((E350/(60*60*24))+""1/1/1970""))"),42788.0)</f>
        <v>42788</v>
      </c>
      <c r="E350" s="152">
        <v>1.4877396E9</v>
      </c>
      <c r="F350" s="152">
        <v>100364.0069</v>
      </c>
      <c r="H350" s="153">
        <f>IFERROR(__xludf.DUMMYFUNCTION("TO_DATE(INT((I350/(60*60*24))+""1/1/1970""))"),42788.0)</f>
        <v>42788</v>
      </c>
      <c r="I350" s="152">
        <v>1.4877396E9</v>
      </c>
      <c r="J350" s="152">
        <v>95505.6554</v>
      </c>
      <c r="L350" s="154">
        <v>42860.0</v>
      </c>
      <c r="M350" s="155">
        <v>127283.78</v>
      </c>
      <c r="O350" s="153">
        <f>IFERROR(__xludf.DUMMYFUNCTION("TO_DATE(INT((P350/(60*60*24))+""1/1/1970""))"),42723.0)</f>
        <v>42723</v>
      </c>
      <c r="P350" s="13">
        <v>1.4821056E9</v>
      </c>
      <c r="Q350" s="13">
        <v>26571.7445</v>
      </c>
      <c r="S350" s="153">
        <f>IFERROR(__xludf.DUMMYFUNCTION("TO_DATE(INT((T350/(60*60*24))+""1/1/1970""))"),42788.0)</f>
        <v>42788</v>
      </c>
      <c r="T350" s="152">
        <v>1.4877396E9</v>
      </c>
      <c r="U350" s="152">
        <v>138178.2349</v>
      </c>
      <c r="W350" s="153">
        <f>IFERROR(__xludf.DUMMYFUNCTION("TO_DATE(INT((X350/(60*60*24))+""1/1/1970""))"),42777.0)</f>
        <v>42777</v>
      </c>
      <c r="X350" s="156">
        <v>1.4867712E9</v>
      </c>
      <c r="Y350" s="156">
        <v>9825.1534</v>
      </c>
      <c r="AA350" s="153">
        <f>IFERROR(__xludf.DUMMYFUNCTION("TO_DATE(INT((AB350/(60*60*24))+""1/1/1970""))"),42778.0)</f>
        <v>42778</v>
      </c>
      <c r="AB350" s="156">
        <v>1.4869404E9</v>
      </c>
      <c r="AC350" s="156">
        <v>98459.3263</v>
      </c>
      <c r="AE350" s="153">
        <f>IFERROR(__xludf.DUMMYFUNCTION("TO_DATE(INT((AF350/(60*60*24))+""1/1/1970""))"),42719.0)</f>
        <v>42719</v>
      </c>
      <c r="AF350" s="156">
        <v>1.48176E9</v>
      </c>
      <c r="AG350" s="156">
        <v>97196.341</v>
      </c>
      <c r="AH350" s="153">
        <f>IFERROR(__xludf.DUMMYFUNCTION("TO_DATE(INT((AI350/(60*60*24))+""1/1/1970""))"),43879.0)</f>
        <v>43879</v>
      </c>
      <c r="AI350" s="156">
        <v>1.582038E9</v>
      </c>
      <c r="AJ350" s="156">
        <v>146544.0118</v>
      </c>
      <c r="AK350" s="153">
        <f>IFERROR(__xludf.DUMMYFUNCTION("TO_DATE(INT((AL350/(60*60*24))+""1/1/1970""))"),43879.0)</f>
        <v>43879</v>
      </c>
      <c r="AL350" s="156">
        <v>1.582038E9</v>
      </c>
      <c r="AM350" s="156">
        <v>106578.98</v>
      </c>
      <c r="AN350" s="153">
        <f>IFERROR(__xludf.DUMMYFUNCTION("TO_DATE(INT((AO350/(60*60*24))+""1/1/1970""))"),43813.0)</f>
        <v>43813</v>
      </c>
      <c r="AO350" s="156">
        <v>1.576290887E9</v>
      </c>
      <c r="AP350" s="156">
        <v>112531.7539</v>
      </c>
      <c r="AQ350" s="153">
        <f>IFERROR(__xludf.DUMMYFUNCTION("TO_DATE(INT((AR350/(60*60*24))+""1/1/1970""))"),42788.0)</f>
        <v>42788</v>
      </c>
      <c r="AR350" s="152">
        <v>1.4877396E9</v>
      </c>
      <c r="AS350" s="152">
        <v>100364.0069</v>
      </c>
      <c r="AT350" s="152">
        <v>95505.6554</v>
      </c>
      <c r="AU350" s="152">
        <f t="shared" si="1"/>
        <v>126452.66</v>
      </c>
      <c r="AV350" s="152">
        <f t="shared" si="2"/>
        <v>27405.6117</v>
      </c>
      <c r="AW350" s="152">
        <f t="shared" si="3"/>
        <v>138178.2349</v>
      </c>
      <c r="AX350" s="152">
        <f t="shared" si="4"/>
        <v>9818.7807</v>
      </c>
      <c r="AY350" s="152">
        <f t="shared" si="5"/>
        <v>98770.593</v>
      </c>
      <c r="AZ350" s="152">
        <f t="shared" si="6"/>
        <v>97014.9017</v>
      </c>
      <c r="BA350" s="152" t="str">
        <f t="shared" si="7"/>
        <v>Column1.y</v>
      </c>
      <c r="BB350" s="152" t="str">
        <f t="shared" si="8"/>
        <v>Column1.y</v>
      </c>
      <c r="BC350" s="152" t="str">
        <f t="shared" si="9"/>
        <v>Column1.y</v>
      </c>
    </row>
    <row r="351">
      <c r="A351" s="152">
        <v>1.4733648E9</v>
      </c>
      <c r="B351" s="152">
        <v>106015.8764</v>
      </c>
      <c r="D351" s="153">
        <f>IFERROR(__xludf.DUMMYFUNCTION("TO_DATE(INT((E351/(60*60*24))+""1/1/1970""))"),42789.0)</f>
        <v>42789</v>
      </c>
      <c r="E351" s="156">
        <v>1.487826E9</v>
      </c>
      <c r="F351" s="156">
        <v>100162.7447</v>
      </c>
      <c r="H351" s="153">
        <f>IFERROR(__xludf.DUMMYFUNCTION("TO_DATE(INT((I351/(60*60*24))+""1/1/1970""))"),42789.0)</f>
        <v>42789</v>
      </c>
      <c r="I351" s="156">
        <v>1.487826E9</v>
      </c>
      <c r="J351" s="156">
        <v>95533.8093</v>
      </c>
      <c r="L351" s="154">
        <v>42863.0</v>
      </c>
      <c r="M351" s="155">
        <v>127617.46</v>
      </c>
      <c r="O351" s="153">
        <f>IFERROR(__xludf.DUMMYFUNCTION("TO_DATE(INT((P351/(60*60*24))+""1/1/1970""))"),42724.0)</f>
        <v>42724</v>
      </c>
      <c r="P351" s="13">
        <v>1.482246E9</v>
      </c>
      <c r="Q351" s="13">
        <v>26768.5118</v>
      </c>
      <c r="S351" s="153">
        <f>IFERROR(__xludf.DUMMYFUNCTION("TO_DATE(INT((T351/(60*60*24))+""1/1/1970""))"),42789.0)</f>
        <v>42789</v>
      </c>
      <c r="T351" s="156">
        <v>1.487826E9</v>
      </c>
      <c r="U351" s="156">
        <v>138027.6532</v>
      </c>
      <c r="W351" s="153">
        <f>IFERROR(__xludf.DUMMYFUNCTION("TO_DATE(INT((X351/(60*60*24))+""1/1/1970""))"),42779.0)</f>
        <v>42779</v>
      </c>
      <c r="X351" s="152">
        <v>1.486944E9</v>
      </c>
      <c r="Y351" s="152">
        <v>9818.6295</v>
      </c>
      <c r="AA351" s="153">
        <f>IFERROR(__xludf.DUMMYFUNCTION("TO_DATE(INT((AB351/(60*60*24))+""1/1/1970""))"),42779.0)</f>
        <v>42779</v>
      </c>
      <c r="AB351" s="152">
        <v>1.48698E9</v>
      </c>
      <c r="AC351" s="152">
        <v>98498.6105</v>
      </c>
      <c r="AE351" s="153">
        <f>IFERROR(__xludf.DUMMYFUNCTION("TO_DATE(INT((AF351/(60*60*24))+""1/1/1970""))"),42720.0)</f>
        <v>42720</v>
      </c>
      <c r="AF351" s="152">
        <v>1.4818464E9</v>
      </c>
      <c r="AG351" s="152">
        <v>97196.341</v>
      </c>
      <c r="AH351" s="153">
        <f>IFERROR(__xludf.DUMMYFUNCTION("TO_DATE(INT((AI351/(60*60*24))+""1/1/1970""))"),43880.0)</f>
        <v>43880</v>
      </c>
      <c r="AI351" s="152">
        <v>1.5820884E9</v>
      </c>
      <c r="AJ351" s="152">
        <v>146948.7986</v>
      </c>
      <c r="AK351" s="153">
        <f>IFERROR(__xludf.DUMMYFUNCTION("TO_DATE(INT((AL351/(60*60*24))+""1/1/1970""))"),43880.0)</f>
        <v>43880</v>
      </c>
      <c r="AL351" s="152">
        <v>1.5820884E9</v>
      </c>
      <c r="AM351" s="152">
        <v>106919.06</v>
      </c>
      <c r="AN351" s="153">
        <f>IFERROR(__xludf.DUMMYFUNCTION("TO_DATE(INT((AO351/(60*60*24))+""1/1/1970""))"),43814.0)</f>
        <v>43814</v>
      </c>
      <c r="AO351" s="156">
        <v>1.576371701E9</v>
      </c>
      <c r="AP351" s="156">
        <v>112531.7539</v>
      </c>
      <c r="AQ351" s="153">
        <f>IFERROR(__xludf.DUMMYFUNCTION("TO_DATE(INT((AR351/(60*60*24))+""1/1/1970""))"),42789.0)</f>
        <v>42789</v>
      </c>
      <c r="AR351" s="156">
        <v>1.487826E9</v>
      </c>
      <c r="AS351" s="156">
        <v>100162.7447</v>
      </c>
      <c r="AT351" s="156">
        <v>95533.8093</v>
      </c>
      <c r="AU351" s="152">
        <f t="shared" si="1"/>
        <v>126512.83</v>
      </c>
      <c r="AV351" s="152">
        <f t="shared" si="2"/>
        <v>27301.5818</v>
      </c>
      <c r="AW351" s="152">
        <f t="shared" si="3"/>
        <v>138027.6532</v>
      </c>
      <c r="AX351" s="152">
        <f t="shared" si="4"/>
        <v>9825.3302</v>
      </c>
      <c r="AY351" s="152">
        <f t="shared" si="5"/>
        <v>98499.3732</v>
      </c>
      <c r="AZ351" s="152">
        <f t="shared" si="6"/>
        <v>97100.3389</v>
      </c>
      <c r="BA351" s="152" t="str">
        <f t="shared" si="7"/>
        <v>Column1.y</v>
      </c>
      <c r="BB351" s="152" t="str">
        <f t="shared" si="8"/>
        <v>Column1.y</v>
      </c>
      <c r="BC351" s="152" t="str">
        <f t="shared" si="9"/>
        <v>Column1.y</v>
      </c>
    </row>
    <row r="352">
      <c r="A352" s="156">
        <v>1.47342786E9</v>
      </c>
      <c r="B352" s="156">
        <v>105237.2092</v>
      </c>
      <c r="D352" s="153">
        <f>IFERROR(__xludf.DUMMYFUNCTION("TO_DATE(INT((E352/(60*60*24))+""1/1/1970""))"),42790.0)</f>
        <v>42790</v>
      </c>
      <c r="E352" s="152">
        <v>1.4879124E9</v>
      </c>
      <c r="F352" s="152">
        <v>100162.7447</v>
      </c>
      <c r="H352" s="153">
        <f>IFERROR(__xludf.DUMMYFUNCTION("TO_DATE(INT((I352/(60*60*24))+""1/1/1970""))"),42790.0)</f>
        <v>42790</v>
      </c>
      <c r="I352" s="152">
        <v>1.4879124E9</v>
      </c>
      <c r="J352" s="152">
        <v>93640.668</v>
      </c>
      <c r="L352" s="154">
        <v>42864.0</v>
      </c>
      <c r="M352" s="155">
        <v>127370.14</v>
      </c>
      <c r="O352" s="153">
        <f>IFERROR(__xludf.DUMMYFUNCTION("TO_DATE(INT((P352/(60*60*24))+""1/1/1970""))"),42725.0)</f>
        <v>42725</v>
      </c>
      <c r="P352" s="13">
        <v>1.4823324E9</v>
      </c>
      <c r="Q352" s="13">
        <v>26643.7728</v>
      </c>
      <c r="S352" s="153">
        <f>IFERROR(__xludf.DUMMYFUNCTION("TO_DATE(INT((T352/(60*60*24))+""1/1/1970""))"),42790.0)</f>
        <v>42790</v>
      </c>
      <c r="T352" s="152">
        <v>1.4879124E9</v>
      </c>
      <c r="U352" s="152">
        <v>138189.8283</v>
      </c>
      <c r="W352" s="153">
        <f>IFERROR(__xludf.DUMMYFUNCTION("TO_DATE(INT((X352/(60*60*24))+""1/1/1970""))"),42780.0)</f>
        <v>42780</v>
      </c>
      <c r="X352" s="156">
        <v>1.4870844E9</v>
      </c>
      <c r="Y352" s="156">
        <v>9815.1507</v>
      </c>
      <c r="AA352" s="153">
        <f>IFERROR(__xludf.DUMMYFUNCTION("TO_DATE(INT((AB352/(60*60*24))+""1/1/1970""))"),42780.0)</f>
        <v>42780</v>
      </c>
      <c r="AB352" s="156">
        <v>1.4870592E9</v>
      </c>
      <c r="AC352" s="156">
        <v>98580.4014</v>
      </c>
      <c r="AE352" s="153">
        <f>IFERROR(__xludf.DUMMYFUNCTION("TO_DATE(INT((AF352/(60*60*24))+""1/1/1970""))"),42721.0)</f>
        <v>42721</v>
      </c>
      <c r="AF352" s="156">
        <v>1.4819328E9</v>
      </c>
      <c r="AG352" s="156">
        <v>96186.7116</v>
      </c>
      <c r="AH352" s="153">
        <f>IFERROR(__xludf.DUMMYFUNCTION("TO_DATE(INT((AI352/(60*60*24))+""1/1/1970""))"),43881.0)</f>
        <v>43881</v>
      </c>
      <c r="AI352" s="152">
        <v>1.5821748E9</v>
      </c>
      <c r="AJ352" s="152">
        <v>147054.3357</v>
      </c>
      <c r="AK352" s="153">
        <f>IFERROR(__xludf.DUMMYFUNCTION("TO_DATE(INT((AL352/(60*60*24))+""1/1/1970""))"),43881.0)</f>
        <v>43881</v>
      </c>
      <c r="AL352" s="152">
        <v>1.5821748E9</v>
      </c>
      <c r="AM352" s="152">
        <v>107926.165</v>
      </c>
      <c r="AN352" s="153">
        <f>IFERROR(__xludf.DUMMYFUNCTION("TO_DATE(INT((AO352/(60*60*24))+""1/1/1970""))"),43815.0)</f>
        <v>43815</v>
      </c>
      <c r="AO352" s="156">
        <v>1.576473531E9</v>
      </c>
      <c r="AP352" s="156">
        <v>112531.7539</v>
      </c>
      <c r="AQ352" s="153">
        <f>IFERROR(__xludf.DUMMYFUNCTION("TO_DATE(INT((AR352/(60*60*24))+""1/1/1970""))"),42790.0)</f>
        <v>42790</v>
      </c>
      <c r="AR352" s="152">
        <v>1.4879124E9</v>
      </c>
      <c r="AS352" s="152">
        <v>100162.7447</v>
      </c>
      <c r="AT352" s="152">
        <v>93640.668</v>
      </c>
      <c r="AU352" s="152">
        <f t="shared" si="1"/>
        <v>126673.42</v>
      </c>
      <c r="AV352" s="152">
        <f t="shared" si="2"/>
        <v>27345.3189</v>
      </c>
      <c r="AW352" s="152">
        <f t="shared" si="3"/>
        <v>138189.8283</v>
      </c>
      <c r="AX352" s="152">
        <f t="shared" si="4"/>
        <v>9815.3304</v>
      </c>
      <c r="AY352" s="152">
        <f t="shared" si="5"/>
        <v>98982.2539</v>
      </c>
      <c r="AZ352" s="152">
        <f t="shared" si="6"/>
        <v>97407.178</v>
      </c>
      <c r="BA352" s="152" t="str">
        <f t="shared" si="7"/>
        <v>Column1.y</v>
      </c>
      <c r="BB352" s="152" t="str">
        <f t="shared" si="8"/>
        <v>Column1.y</v>
      </c>
      <c r="BC352" s="152" t="str">
        <f t="shared" si="9"/>
        <v>Column1.y</v>
      </c>
    </row>
    <row r="353">
      <c r="A353" s="152">
        <v>1.4734512E9</v>
      </c>
      <c r="B353" s="152">
        <v>105045.9429</v>
      </c>
      <c r="D353" s="153">
        <f>IFERROR(__xludf.DUMMYFUNCTION("TO_DATE(INT((E353/(60*60*24))+""1/1/1970""))"),42791.0)</f>
        <v>42791</v>
      </c>
      <c r="E353" s="156">
        <v>1.4879988E9</v>
      </c>
      <c r="F353" s="156">
        <v>100162.7447</v>
      </c>
      <c r="H353" s="153">
        <f>IFERROR(__xludf.DUMMYFUNCTION("TO_DATE(INT((I353/(60*60*24))+""1/1/1970""))"),42791.0)</f>
        <v>42791</v>
      </c>
      <c r="I353" s="156">
        <v>1.4879988E9</v>
      </c>
      <c r="J353" s="156">
        <v>94023.7147</v>
      </c>
      <c r="L353" s="154">
        <v>42865.0</v>
      </c>
      <c r="M353" s="155">
        <v>127123.54</v>
      </c>
      <c r="O353" s="153">
        <f>IFERROR(__xludf.DUMMYFUNCTION("TO_DATE(INT((P353/(60*60*24))+""1/1/1970""))"),42726.0)</f>
        <v>42726</v>
      </c>
      <c r="P353" s="13">
        <v>1.4824188E9</v>
      </c>
      <c r="Q353" s="13">
        <v>26626.0968</v>
      </c>
      <c r="S353" s="153">
        <f>IFERROR(__xludf.DUMMYFUNCTION("TO_DATE(INT((T353/(60*60*24))+""1/1/1970""))"),42791.0)</f>
        <v>42791</v>
      </c>
      <c r="T353" s="156">
        <v>1.4879988E9</v>
      </c>
      <c r="U353" s="156">
        <v>138496.8054</v>
      </c>
      <c r="W353" s="153">
        <f>IFERROR(__xludf.DUMMYFUNCTION("TO_DATE(INT((X353/(60*60*24))+""1/1/1970""))"),42781.0)</f>
        <v>42781</v>
      </c>
      <c r="X353" s="156">
        <v>1.4871708E9</v>
      </c>
      <c r="Y353" s="156">
        <v>9808.3291</v>
      </c>
      <c r="AA353" s="153">
        <f>IFERROR(__xludf.DUMMYFUNCTION("TO_DATE(INT((AB353/(60*60*24))+""1/1/1970""))"),42781.0)</f>
        <v>42781</v>
      </c>
      <c r="AB353" s="152">
        <v>1.4871384E9</v>
      </c>
      <c r="AC353" s="152">
        <v>98513.2955</v>
      </c>
      <c r="AE353" s="153">
        <f>IFERROR(__xludf.DUMMYFUNCTION("TO_DATE(INT((AF353/(60*60*24))+""1/1/1970""))"),42722.0)</f>
        <v>42722</v>
      </c>
      <c r="AF353" s="152">
        <v>1.482102E9</v>
      </c>
      <c r="AG353" s="152">
        <v>96186.7116</v>
      </c>
      <c r="AH353" s="153">
        <f>IFERROR(__xludf.DUMMYFUNCTION("TO_DATE(INT((AI353/(60*60*24))+""1/1/1970""))"),43882.0)</f>
        <v>43882</v>
      </c>
      <c r="AI353" s="152">
        <v>1.5822612E9</v>
      </c>
      <c r="AJ353" s="152">
        <v>147639.401</v>
      </c>
      <c r="AK353" s="153">
        <f>IFERROR(__xludf.DUMMYFUNCTION("TO_DATE(INT((AL353/(60*60*24))+""1/1/1970""))"),43882.0)</f>
        <v>43882</v>
      </c>
      <c r="AL353" s="152">
        <v>1.5822612E9</v>
      </c>
      <c r="AM353" s="152">
        <v>107894.575</v>
      </c>
      <c r="AN353" s="153">
        <f>IFERROR(__xludf.DUMMYFUNCTION("TO_DATE(INT((AO353/(60*60*24))+""1/1/1970""))"),43816.0)</f>
        <v>43816</v>
      </c>
      <c r="AO353" s="156">
        <v>1.576554195E9</v>
      </c>
      <c r="AP353" s="156">
        <v>112761.9408</v>
      </c>
      <c r="AQ353" s="153">
        <f>IFERROR(__xludf.DUMMYFUNCTION("TO_DATE(INT((AR353/(60*60*24))+""1/1/1970""))"),42791.0)</f>
        <v>42791</v>
      </c>
      <c r="AR353" s="156">
        <v>1.4879988E9</v>
      </c>
      <c r="AS353" s="156">
        <v>100162.7447</v>
      </c>
      <c r="AT353" s="156">
        <v>94023.7147</v>
      </c>
      <c r="AU353" s="152">
        <f t="shared" si="1"/>
        <v>126673.42</v>
      </c>
      <c r="AV353" s="152">
        <f t="shared" si="2"/>
        <v>27542.9249</v>
      </c>
      <c r="AW353" s="152">
        <f t="shared" si="3"/>
        <v>138496.8054</v>
      </c>
      <c r="AX353" s="152">
        <f t="shared" si="4"/>
        <v>9832.2267</v>
      </c>
      <c r="AY353" s="152">
        <f t="shared" si="5"/>
        <v>98982.2539</v>
      </c>
      <c r="AZ353" s="152">
        <f t="shared" si="6"/>
        <v>97194.963</v>
      </c>
      <c r="BA353" s="152" t="str">
        <f t="shared" si="7"/>
        <v>Column1.y</v>
      </c>
      <c r="BB353" s="152" t="str">
        <f t="shared" si="8"/>
        <v>Column1.y</v>
      </c>
      <c r="BC353" s="152" t="str">
        <f t="shared" si="9"/>
        <v>Column1.y</v>
      </c>
    </row>
    <row r="354">
      <c r="A354" s="156">
        <v>1.47368706E9</v>
      </c>
      <c r="B354" s="156">
        <v>105045.9429</v>
      </c>
      <c r="D354" s="153">
        <f>IFERROR(__xludf.DUMMYFUNCTION("TO_DATE(INT((E354/(60*60*24))+""1/1/1970""))"),42793.0)</f>
        <v>42793</v>
      </c>
      <c r="E354" s="152">
        <v>1.4882076E9</v>
      </c>
      <c r="F354" s="152">
        <v>100162.7447</v>
      </c>
      <c r="H354" s="153">
        <f>IFERROR(__xludf.DUMMYFUNCTION("TO_DATE(INT((I354/(60*60*24))+""1/1/1970""))"),42793.0)</f>
        <v>42793</v>
      </c>
      <c r="I354" s="152">
        <v>1.4882076E9</v>
      </c>
      <c r="J354" s="152">
        <v>94023.7147</v>
      </c>
      <c r="L354" s="154">
        <v>42866.0</v>
      </c>
      <c r="M354" s="155">
        <v>127198.41</v>
      </c>
      <c r="O354" s="153">
        <f>IFERROR(__xludf.DUMMYFUNCTION("TO_DATE(INT((P354/(60*60*24))+""1/1/1970""))"),42727.0)</f>
        <v>42727</v>
      </c>
      <c r="P354" s="13">
        <v>1.4825052E9</v>
      </c>
      <c r="Q354" s="13">
        <v>26636.0245</v>
      </c>
      <c r="S354" s="153">
        <f>IFERROR(__xludf.DUMMYFUNCTION("TO_DATE(INT((T354/(60*60*24))+""1/1/1970""))"),42793.0)</f>
        <v>42793</v>
      </c>
      <c r="T354" s="152">
        <v>1.4882076E9</v>
      </c>
      <c r="U354" s="152">
        <v>138496.8054</v>
      </c>
      <c r="W354" s="153">
        <f>IFERROR(__xludf.DUMMYFUNCTION("TO_DATE(INT((X354/(60*60*24))+""1/1/1970""))"),42782.0)</f>
        <v>42782</v>
      </c>
      <c r="X354" s="156">
        <v>1.4872572E9</v>
      </c>
      <c r="Y354" s="156">
        <v>9805.7811</v>
      </c>
      <c r="AA354" s="153">
        <f>IFERROR(__xludf.DUMMYFUNCTION("TO_DATE(INT((AB354/(60*60*24))+""1/1/1970""))"),42782.0)</f>
        <v>42782</v>
      </c>
      <c r="AB354" s="156">
        <v>1.4872176E9</v>
      </c>
      <c r="AC354" s="156">
        <v>99042.0765</v>
      </c>
      <c r="AE354" s="153">
        <f>IFERROR(__xludf.DUMMYFUNCTION("TO_DATE(INT((AF354/(60*60*24))+""1/1/1970""))"),42723.0)</f>
        <v>42723</v>
      </c>
      <c r="AF354" s="156">
        <v>1.4821416E9</v>
      </c>
      <c r="AG354" s="156">
        <v>96145.371</v>
      </c>
      <c r="AH354" s="153">
        <f>IFERROR(__xludf.DUMMYFUNCTION("TO_DATE(INT((AI354/(60*60*24))+""1/1/1970""))"),43883.0)</f>
        <v>43883</v>
      </c>
      <c r="AI354" s="152">
        <v>1.5823476E9</v>
      </c>
      <c r="AJ354" s="152">
        <v>148450.2631</v>
      </c>
      <c r="AK354" s="153">
        <f>IFERROR(__xludf.DUMMYFUNCTION("TO_DATE(INT((AL354/(60*60*24))+""1/1/1970""))"),43883.0)</f>
        <v>43883</v>
      </c>
      <c r="AL354" s="152">
        <v>1.5823476E9</v>
      </c>
      <c r="AM354" s="152">
        <v>106938.895</v>
      </c>
      <c r="AN354" s="153">
        <f>IFERROR(__xludf.DUMMYFUNCTION("TO_DATE(INT((AO354/(60*60*24))+""1/1/1970""))"),43817.0)</f>
        <v>43817</v>
      </c>
      <c r="AO354" s="156">
        <v>1.576634024E9</v>
      </c>
      <c r="AP354" s="156">
        <v>113126.7654</v>
      </c>
      <c r="AQ354" s="153">
        <f>IFERROR(__xludf.DUMMYFUNCTION("TO_DATE(INT((AR354/(60*60*24))+""1/1/1970""))"),42793.0)</f>
        <v>42793</v>
      </c>
      <c r="AR354" s="152">
        <v>1.4882076E9</v>
      </c>
      <c r="AS354" s="152">
        <v>100162.7447</v>
      </c>
      <c r="AT354" s="152">
        <v>94023.7147</v>
      </c>
      <c r="AU354" s="152">
        <f t="shared" si="1"/>
        <v>127396.1</v>
      </c>
      <c r="AV354" s="152">
        <f t="shared" si="2"/>
        <v>27510.4089</v>
      </c>
      <c r="AW354" s="152">
        <f t="shared" si="3"/>
        <v>138496.8054</v>
      </c>
      <c r="AX354" s="152">
        <f t="shared" si="4"/>
        <v>9839.4663</v>
      </c>
      <c r="AY354" s="152">
        <f t="shared" si="5"/>
        <v>98940.5283</v>
      </c>
      <c r="AZ354" s="152">
        <f t="shared" si="6"/>
        <v>97115.0378</v>
      </c>
      <c r="BA354" s="152" t="str">
        <f t="shared" si="7"/>
        <v>Column1.y</v>
      </c>
      <c r="BB354" s="152" t="str">
        <f t="shared" si="8"/>
        <v>Column1.y</v>
      </c>
      <c r="BC354" s="152" t="str">
        <f t="shared" si="9"/>
        <v>Column1.y</v>
      </c>
    </row>
    <row r="355">
      <c r="A355" s="152">
        <v>1.4737104E9</v>
      </c>
      <c r="B355" s="152">
        <v>105045.9429</v>
      </c>
      <c r="D355" s="153">
        <f>IFERROR(__xludf.DUMMYFUNCTION("TO_DATE(INT((E355/(60*60*24))+""1/1/1970""))"),42794.0)</f>
        <v>42794</v>
      </c>
      <c r="E355" s="152">
        <v>1.488258E9</v>
      </c>
      <c r="F355" s="152">
        <v>100162.7447</v>
      </c>
      <c r="H355" s="153">
        <f>IFERROR(__xludf.DUMMYFUNCTION("TO_DATE(INT((I355/(60*60*24))+""1/1/1970""))"),42794.0)</f>
        <v>42794</v>
      </c>
      <c r="I355" s="152">
        <v>1.488258E9</v>
      </c>
      <c r="J355" s="152">
        <v>93852.344</v>
      </c>
      <c r="L355" s="154">
        <v>42867.0</v>
      </c>
      <c r="M355" s="155">
        <v>127191.9</v>
      </c>
      <c r="O355" s="153">
        <f>IFERROR(__xludf.DUMMYFUNCTION("TO_DATE(INT((P355/(60*60*24))+""1/1/1970""))"),42728.0)</f>
        <v>42728</v>
      </c>
      <c r="P355" s="13">
        <v>1.4825376E9</v>
      </c>
      <c r="Q355" s="13">
        <v>26675.7383</v>
      </c>
      <c r="S355" s="153">
        <f>IFERROR(__xludf.DUMMYFUNCTION("TO_DATE(INT((T355/(60*60*24))+""1/1/1970""))"),42794.0)</f>
        <v>42794</v>
      </c>
      <c r="T355" s="152">
        <v>1.488258E9</v>
      </c>
      <c r="U355" s="152">
        <v>138878.2732</v>
      </c>
      <c r="W355" s="153">
        <f>IFERROR(__xludf.DUMMYFUNCTION("TO_DATE(INT((X355/(60*60*24))+""1/1/1970""))"),42783.0)</f>
        <v>42783</v>
      </c>
      <c r="X355" s="156">
        <v>1.4873436E9</v>
      </c>
      <c r="Y355" s="156">
        <v>9813.6</v>
      </c>
      <c r="AA355" s="153">
        <f>IFERROR(__xludf.DUMMYFUNCTION("TO_DATE(INT((AB355/(60*60*24))+""1/1/1970""))"),42783.0)</f>
        <v>42783</v>
      </c>
      <c r="AB355" s="152">
        <v>1.4872968E9</v>
      </c>
      <c r="AC355" s="152">
        <v>99008.521</v>
      </c>
      <c r="AE355" s="153">
        <f>IFERROR(__xludf.DUMMYFUNCTION("TO_DATE(INT((AF355/(60*60*24))+""1/1/1970""))"),42724.0)</f>
        <v>42724</v>
      </c>
      <c r="AF355" s="152">
        <v>1.4822208E9</v>
      </c>
      <c r="AG355" s="152">
        <v>95741.6112</v>
      </c>
      <c r="AH355" s="153">
        <f>IFERROR(__xludf.DUMMYFUNCTION("TO_DATE(INT((AI355/(60*60*24))+""1/1/1970""))"),43885.0)</f>
        <v>43885</v>
      </c>
      <c r="AI355" s="156">
        <v>1.5825204E9</v>
      </c>
      <c r="AJ355" s="156">
        <v>148450.2631</v>
      </c>
      <c r="AK355" s="153">
        <f>IFERROR(__xludf.DUMMYFUNCTION("TO_DATE(INT((AL355/(60*60*24))+""1/1/1970""))"),43885.0)</f>
        <v>43885</v>
      </c>
      <c r="AL355" s="156">
        <v>1.5825564E9</v>
      </c>
      <c r="AM355" s="156">
        <v>106938.895</v>
      </c>
      <c r="AN355" s="153">
        <f>IFERROR(__xludf.DUMMYFUNCTION("TO_DATE(INT((AO355/(60*60*24))+""1/1/1970""))"),43818.0)</f>
        <v>43818</v>
      </c>
      <c r="AO355" s="152">
        <v>1.576729469E9</v>
      </c>
      <c r="AP355" s="152">
        <v>113065.9613</v>
      </c>
      <c r="AQ355" s="153">
        <f>IFERROR(__xludf.DUMMYFUNCTION("TO_DATE(INT((AR355/(60*60*24))+""1/1/1970""))"),42794.0)</f>
        <v>42794</v>
      </c>
      <c r="AR355" s="152">
        <v>1.488258E9</v>
      </c>
      <c r="AS355" s="152">
        <v>100162.7447</v>
      </c>
      <c r="AT355" s="152">
        <v>93852.344</v>
      </c>
      <c r="AU355" s="152">
        <f t="shared" si="1"/>
        <v>127243.03</v>
      </c>
      <c r="AV355" s="152">
        <f t="shared" si="2"/>
        <v>27463.0285</v>
      </c>
      <c r="AW355" s="152">
        <f t="shared" si="3"/>
        <v>138878.2732</v>
      </c>
      <c r="AX355" s="152">
        <f t="shared" si="4"/>
        <v>9838.3974</v>
      </c>
      <c r="AY355" s="152">
        <f t="shared" si="5"/>
        <v>98511.3651</v>
      </c>
      <c r="AZ355" s="152">
        <f t="shared" si="6"/>
        <v>97408.0967</v>
      </c>
      <c r="BA355" s="152" t="str">
        <f t="shared" si="7"/>
        <v>Column1.y</v>
      </c>
      <c r="BB355" s="152" t="str">
        <f t="shared" si="8"/>
        <v>Column1.y</v>
      </c>
      <c r="BC355" s="152" t="str">
        <f t="shared" si="9"/>
        <v>Column1.y</v>
      </c>
    </row>
    <row r="356">
      <c r="A356" s="156">
        <v>1.47377346E9</v>
      </c>
      <c r="B356" s="156">
        <v>105045.9429</v>
      </c>
      <c r="D356" s="153">
        <f>IFERROR(__xludf.DUMMYFUNCTION("TO_DATE(INT((E356/(60*60*24))+""1/1/1970""))"),42795.0)</f>
        <v>42795</v>
      </c>
      <c r="E356" s="156">
        <v>1.4883444E9</v>
      </c>
      <c r="F356" s="156">
        <v>100162.7447</v>
      </c>
      <c r="H356" s="153">
        <f>IFERROR(__xludf.DUMMYFUNCTION("TO_DATE(INT((I356/(60*60*24))+""1/1/1970""))"),42795.0)</f>
        <v>42795</v>
      </c>
      <c r="I356" s="156">
        <v>1.4883444E9</v>
      </c>
      <c r="J356" s="156">
        <v>93441.7031</v>
      </c>
      <c r="L356" s="154">
        <v>42870.0</v>
      </c>
      <c r="M356" s="155">
        <v>127405.62</v>
      </c>
      <c r="O356" s="153">
        <f>IFERROR(__xludf.DUMMYFUNCTION("TO_DATE(INT((P356/(60*60*24))+""1/1/1970""))"),42729.0)</f>
        <v>42729</v>
      </c>
      <c r="P356" s="13">
        <v>1.482624E9</v>
      </c>
      <c r="Q356" s="13">
        <v>26675.7383</v>
      </c>
      <c r="S356" s="153">
        <f>IFERROR(__xludf.DUMMYFUNCTION("TO_DATE(INT((T356/(60*60*24))+""1/1/1970""))"),42795.0)</f>
        <v>42795</v>
      </c>
      <c r="T356" s="156">
        <v>1.4883444E9</v>
      </c>
      <c r="U356" s="156">
        <v>138178.6709</v>
      </c>
      <c r="W356" s="153">
        <f>IFERROR(__xludf.DUMMYFUNCTION("TO_DATE(INT((X356/(60*60*24))+""1/1/1970""))"),42784.0)</f>
        <v>42784</v>
      </c>
      <c r="X356" s="156">
        <v>1.487376E9</v>
      </c>
      <c r="Y356" s="156">
        <v>9830.7716</v>
      </c>
      <c r="AA356" s="153">
        <f>IFERROR(__xludf.DUMMYFUNCTION("TO_DATE(INT((AB356/(60*60*24))+""1/1/1970""))"),42785.0)</f>
        <v>42785</v>
      </c>
      <c r="AB356" s="156">
        <v>1.4875452E9</v>
      </c>
      <c r="AC356" s="156">
        <v>98558.9125</v>
      </c>
      <c r="AE356" s="153">
        <f>IFERROR(__xludf.DUMMYFUNCTION("TO_DATE(INT((AF356/(60*60*24))+""1/1/1970""))"),42725.0)</f>
        <v>42725</v>
      </c>
      <c r="AF356" s="156">
        <v>1.4823E9</v>
      </c>
      <c r="AG356" s="156">
        <v>95632.7476</v>
      </c>
      <c r="AH356" s="153">
        <f>IFERROR(__xludf.DUMMYFUNCTION("TO_DATE(INT((AI356/(60*60*24))+""1/1/1970""))"),43886.0)</f>
        <v>43886</v>
      </c>
      <c r="AI356" s="156">
        <v>1.5826068E9</v>
      </c>
      <c r="AJ356" s="156">
        <v>150237.7181</v>
      </c>
      <c r="AK356" s="153">
        <f>IFERROR(__xludf.DUMMYFUNCTION("TO_DATE(INT((AL356/(60*60*24))+""1/1/1970""))"),43886.0)</f>
        <v>43886</v>
      </c>
      <c r="AL356" s="152">
        <v>1.5826068E9</v>
      </c>
      <c r="AM356" s="152">
        <v>106403.875</v>
      </c>
      <c r="AN356" s="153">
        <f>IFERROR(__xludf.DUMMYFUNCTION("TO_DATE(INT((AO356/(60*60*24))+""1/1/1970""))"),43819.0)</f>
        <v>43819</v>
      </c>
      <c r="AO356" s="152">
        <v>1.576808843E9</v>
      </c>
      <c r="AP356" s="152">
        <v>112766.2839</v>
      </c>
      <c r="AQ356" s="153">
        <f>IFERROR(__xludf.DUMMYFUNCTION("TO_DATE(INT((AR356/(60*60*24))+""1/1/1970""))"),42795.0)</f>
        <v>42795</v>
      </c>
      <c r="AR356" s="156">
        <v>1.4883444E9</v>
      </c>
      <c r="AS356" s="156">
        <v>100162.7447</v>
      </c>
      <c r="AT356" s="156">
        <v>93441.7031</v>
      </c>
      <c r="AU356" s="152">
        <f t="shared" si="1"/>
        <v>127077.62</v>
      </c>
      <c r="AV356" s="152">
        <f t="shared" si="2"/>
        <v>27535.108</v>
      </c>
      <c r="AW356" s="152">
        <f t="shared" si="3"/>
        <v>138178.6709</v>
      </c>
      <c r="AX356" s="152">
        <f t="shared" si="4"/>
        <v>9830.5411</v>
      </c>
      <c r="AY356" s="152">
        <f t="shared" si="5"/>
        <v>97406.8007</v>
      </c>
      <c r="AZ356" s="152">
        <f t="shared" si="6"/>
        <v>97271.2134</v>
      </c>
      <c r="BA356" s="152" t="str">
        <f t="shared" si="7"/>
        <v>Column1.y</v>
      </c>
      <c r="BB356" s="152" t="str">
        <f t="shared" si="8"/>
        <v>Column1.y</v>
      </c>
      <c r="BC356" s="152" t="str">
        <f t="shared" si="9"/>
        <v>Column1.y</v>
      </c>
    </row>
    <row r="357">
      <c r="A357" s="152">
        <v>1.4737968E9</v>
      </c>
      <c r="B357" s="152">
        <v>105045.9429</v>
      </c>
      <c r="D357" s="153">
        <f>IFERROR(__xludf.DUMMYFUNCTION("TO_DATE(INT((E357/(60*60*24))+""1/1/1970""))"),42796.0)</f>
        <v>42796</v>
      </c>
      <c r="E357" s="152">
        <v>1.4884308E9</v>
      </c>
      <c r="F357" s="152">
        <v>100162.7447</v>
      </c>
      <c r="H357" s="153">
        <f>IFERROR(__xludf.DUMMYFUNCTION("TO_DATE(INT((I357/(60*60*24))+""1/1/1970""))"),42796.0)</f>
        <v>42796</v>
      </c>
      <c r="I357" s="152">
        <v>1.4884308E9</v>
      </c>
      <c r="J357" s="152">
        <v>93532.1975</v>
      </c>
      <c r="L357" s="154">
        <v>42871.0</v>
      </c>
      <c r="M357" s="155">
        <v>127751.42</v>
      </c>
      <c r="O357" s="153">
        <f>IFERROR(__xludf.DUMMYFUNCTION("TO_DATE(INT((P357/(60*60*24))+""1/1/1970""))"),42730.0)</f>
        <v>42730</v>
      </c>
      <c r="P357" s="13">
        <v>1.4827104E9</v>
      </c>
      <c r="Q357" s="13">
        <v>26675.7383</v>
      </c>
      <c r="S357" s="153">
        <f>IFERROR(__xludf.DUMMYFUNCTION("TO_DATE(INT((T357/(60*60*24))+""1/1/1970""))"),42796.0)</f>
        <v>42796</v>
      </c>
      <c r="T357" s="152">
        <v>1.4884308E9</v>
      </c>
      <c r="U357" s="152">
        <v>141686.0343</v>
      </c>
      <c r="W357" s="153">
        <f>IFERROR(__xludf.DUMMYFUNCTION("TO_DATE(INT((X357/(60*60*24))+""1/1/1970""))"),42786.0)</f>
        <v>42786</v>
      </c>
      <c r="X357" s="152">
        <v>1.4875488E9</v>
      </c>
      <c r="Y357" s="152">
        <v>9827.8161</v>
      </c>
      <c r="AA357" s="153">
        <f>IFERROR(__xludf.DUMMYFUNCTION("TO_DATE(INT((AB357/(60*60*24))+""1/1/1970""))"),42786.0)</f>
        <v>42786</v>
      </c>
      <c r="AB357" s="152">
        <v>1.4875848E9</v>
      </c>
      <c r="AC357" s="152">
        <v>98733.2745</v>
      </c>
      <c r="AE357" s="153">
        <f>IFERROR(__xludf.DUMMYFUNCTION("TO_DATE(INT((AF357/(60*60*24))+""1/1/1970""))"),42726.0)</f>
        <v>42726</v>
      </c>
      <c r="AF357" s="152">
        <v>1.4823792E9</v>
      </c>
      <c r="AG357" s="152">
        <v>95959.7977</v>
      </c>
      <c r="AH357" s="153">
        <f>IFERROR(__xludf.DUMMYFUNCTION("TO_DATE(INT((AI357/(60*60*24))+""1/1/1970""))"),43887.0)</f>
        <v>43887</v>
      </c>
      <c r="AI357" s="156">
        <v>1.5826932E9</v>
      </c>
      <c r="AJ357" s="156">
        <v>150730.823</v>
      </c>
      <c r="AK357" s="153">
        <f>IFERROR(__xludf.DUMMYFUNCTION("TO_DATE(INT((AL357/(60*60*24))+""1/1/1970""))"),43887.0)</f>
        <v>43887</v>
      </c>
      <c r="AL357" s="152">
        <v>1.5826932E9</v>
      </c>
      <c r="AM357" s="152">
        <v>106329.005</v>
      </c>
      <c r="AN357" s="153">
        <f>IFERROR(__xludf.DUMMYFUNCTION("TO_DATE(INT((AO357/(60*60*24))+""1/1/1970""))"),43820.0)</f>
        <v>43820</v>
      </c>
      <c r="AO357" s="152">
        <v>1.57688805E9</v>
      </c>
      <c r="AP357" s="152">
        <v>113064.6714</v>
      </c>
      <c r="AQ357" s="153">
        <f>IFERROR(__xludf.DUMMYFUNCTION("TO_DATE(INT((AR357/(60*60*24))+""1/1/1970""))"),42796.0)</f>
        <v>42796</v>
      </c>
      <c r="AR357" s="152">
        <v>1.4884308E9</v>
      </c>
      <c r="AS357" s="152">
        <v>100162.7447</v>
      </c>
      <c r="AT357" s="152">
        <v>93532.1975</v>
      </c>
      <c r="AU357" s="152">
        <f t="shared" si="1"/>
        <v>127325.64</v>
      </c>
      <c r="AV357" s="152">
        <f t="shared" si="2"/>
        <v>27431.6591</v>
      </c>
      <c r="AW357" s="152">
        <f t="shared" si="3"/>
        <v>141686.0343</v>
      </c>
      <c r="AX357" s="152">
        <f t="shared" si="4"/>
        <v>9825.0372</v>
      </c>
      <c r="AY357" s="152">
        <f t="shared" si="5"/>
        <v>97179.8665</v>
      </c>
      <c r="AZ357" s="152">
        <f t="shared" si="6"/>
        <v>96966.2116</v>
      </c>
      <c r="BA357" s="152" t="str">
        <f t="shared" si="7"/>
        <v>Column1.y</v>
      </c>
      <c r="BB357" s="152" t="str">
        <f t="shared" si="8"/>
        <v>Column1.y</v>
      </c>
      <c r="BC357" s="152" t="str">
        <f t="shared" si="9"/>
        <v>Column1.y</v>
      </c>
    </row>
    <row r="358">
      <c r="A358" s="156">
        <v>1.47385986E9</v>
      </c>
      <c r="B358" s="156">
        <v>105045.9429</v>
      </c>
      <c r="D358" s="153">
        <f>IFERROR(__xludf.DUMMYFUNCTION("TO_DATE(INT((E358/(60*60*24))+""1/1/1970""))"),42797.0)</f>
        <v>42797</v>
      </c>
      <c r="E358" s="156">
        <v>1.4885172E9</v>
      </c>
      <c r="F358" s="156">
        <v>100162.7447</v>
      </c>
      <c r="H358" s="153">
        <f>IFERROR(__xludf.DUMMYFUNCTION("TO_DATE(INT((I358/(60*60*24))+""1/1/1970""))"),42797.0)</f>
        <v>42797</v>
      </c>
      <c r="I358" s="156">
        <v>1.4885172E9</v>
      </c>
      <c r="J358" s="156">
        <v>92479.3931</v>
      </c>
      <c r="L358" s="154">
        <v>42872.0</v>
      </c>
      <c r="M358" s="155">
        <v>127943.52</v>
      </c>
      <c r="O358" s="153">
        <f>IFERROR(__xludf.DUMMYFUNCTION("TO_DATE(INT((P358/(60*60*24))+""1/1/1970""))"),42731.0)</f>
        <v>42731</v>
      </c>
      <c r="P358" s="13">
        <v>1.4827968E9</v>
      </c>
      <c r="Q358" s="13">
        <v>26681.5614</v>
      </c>
      <c r="S358" s="153">
        <f>IFERROR(__xludf.DUMMYFUNCTION("TO_DATE(INT((T358/(60*60*24))+""1/1/1970""))"),42797.0)</f>
        <v>42797</v>
      </c>
      <c r="T358" s="156">
        <v>1.4885172E9</v>
      </c>
      <c r="U358" s="156">
        <v>140170.1351</v>
      </c>
      <c r="W358" s="153">
        <f>IFERROR(__xludf.DUMMYFUNCTION("TO_DATE(INT((X358/(60*60*24))+""1/1/1970""))"),42787.0)</f>
        <v>42787</v>
      </c>
      <c r="X358" s="156">
        <v>1.4876352E9</v>
      </c>
      <c r="Y358" s="156">
        <v>9818.9917</v>
      </c>
      <c r="AA358" s="153">
        <f>IFERROR(__xludf.DUMMYFUNCTION("TO_DATE(INT((AB358/(60*60*24))+""1/1/1970""))"),42787.0)</f>
        <v>42787</v>
      </c>
      <c r="AB358" s="156">
        <v>1.487664E9</v>
      </c>
      <c r="AC358" s="156">
        <v>98406.1779</v>
      </c>
      <c r="AE358" s="153">
        <f>IFERROR(__xludf.DUMMYFUNCTION("TO_DATE(INT((AF358/(60*60*24))+""1/1/1970""))"),42727.0)</f>
        <v>42727</v>
      </c>
      <c r="AF358" s="156">
        <v>1.4824584E9</v>
      </c>
      <c r="AG358" s="156">
        <v>96064.5272</v>
      </c>
      <c r="AH358" s="153">
        <f>IFERROR(__xludf.DUMMYFUNCTION("TO_DATE(INT((AI358/(60*60*24))+""1/1/1970""))"),43888.0)</f>
        <v>43888</v>
      </c>
      <c r="AI358" s="156">
        <v>1.5827796E9</v>
      </c>
      <c r="AJ358" s="156">
        <v>150869.2165</v>
      </c>
      <c r="AK358" s="153">
        <f>IFERROR(__xludf.DUMMYFUNCTION("TO_DATE(INT((AL358/(60*60*24))+""1/1/1970""))"),43888.0)</f>
        <v>43888</v>
      </c>
      <c r="AL358" s="152">
        <v>1.5827796E9</v>
      </c>
      <c r="AM358" s="152">
        <v>108045.925</v>
      </c>
      <c r="AN358" s="153">
        <f>IFERROR(__xludf.DUMMYFUNCTION("TO_DATE(INT((AO358/(60*60*24))+""1/1/1970""))"),43821.0)</f>
        <v>43821</v>
      </c>
      <c r="AO358" s="156">
        <v>1.576985839E9</v>
      </c>
      <c r="AP358" s="156">
        <v>113064.6714</v>
      </c>
      <c r="AQ358" s="153">
        <f>IFERROR(__xludf.DUMMYFUNCTION("TO_DATE(INT((AR358/(60*60*24))+""1/1/1970""))"),42797.0)</f>
        <v>42797</v>
      </c>
      <c r="AR358" s="156">
        <v>1.4885172E9</v>
      </c>
      <c r="AS358" s="156">
        <v>100162.7447</v>
      </c>
      <c r="AT358" s="156">
        <v>92479.3931</v>
      </c>
      <c r="AU358" s="152">
        <f t="shared" si="1"/>
        <v>126427.95</v>
      </c>
      <c r="AV358" s="152">
        <f t="shared" si="2"/>
        <v>27634.2965</v>
      </c>
      <c r="AW358" s="152">
        <f t="shared" si="3"/>
        <v>140170.1351</v>
      </c>
      <c r="AX358" s="152">
        <f t="shared" si="4"/>
        <v>9831.3681</v>
      </c>
      <c r="AY358" s="152">
        <f t="shared" si="5"/>
        <v>96885.3311</v>
      </c>
      <c r="AZ358" s="152">
        <f t="shared" si="6"/>
        <v>96698.8758</v>
      </c>
      <c r="BA358" s="152" t="str">
        <f t="shared" si="7"/>
        <v>Column1.y</v>
      </c>
      <c r="BB358" s="152" t="str">
        <f t="shared" si="8"/>
        <v>Column1.y</v>
      </c>
      <c r="BC358" s="152" t="str">
        <f t="shared" si="9"/>
        <v>Column1.y</v>
      </c>
    </row>
    <row r="359">
      <c r="A359" s="152">
        <v>1.4738832E9</v>
      </c>
      <c r="B359" s="152">
        <v>105045.9429</v>
      </c>
      <c r="D359" s="153">
        <f>IFERROR(__xludf.DUMMYFUNCTION("TO_DATE(INT((E359/(60*60*24))+""1/1/1970""))"),42798.0)</f>
        <v>42798</v>
      </c>
      <c r="E359" s="152">
        <v>1.4886036E9</v>
      </c>
      <c r="F359" s="152">
        <v>100162.7447</v>
      </c>
      <c r="H359" s="153">
        <f>IFERROR(__xludf.DUMMYFUNCTION("TO_DATE(INT((I359/(60*60*24))+""1/1/1970""))"),42798.0)</f>
        <v>42798</v>
      </c>
      <c r="I359" s="152">
        <v>1.4886036E9</v>
      </c>
      <c r="J359" s="152">
        <v>91730.0006</v>
      </c>
      <c r="L359" s="154">
        <v>42873.0</v>
      </c>
      <c r="M359" s="155">
        <v>127841.96</v>
      </c>
      <c r="O359" s="153">
        <f>IFERROR(__xludf.DUMMYFUNCTION("TO_DATE(INT((P359/(60*60*24))+""1/1/1970""))"),42732.0)</f>
        <v>42732</v>
      </c>
      <c r="P359" s="13">
        <v>1.4829372E9</v>
      </c>
      <c r="Q359" s="13">
        <v>26681.9703</v>
      </c>
      <c r="S359" s="153">
        <f>IFERROR(__xludf.DUMMYFUNCTION("TO_DATE(INT((T359/(60*60*24))+""1/1/1970""))"),42798.0)</f>
        <v>42798</v>
      </c>
      <c r="T359" s="152">
        <v>1.4886036E9</v>
      </c>
      <c r="U359" s="152">
        <v>140316.4891</v>
      </c>
      <c r="W359" s="153">
        <f>IFERROR(__xludf.DUMMYFUNCTION("TO_DATE(INT((X359/(60*60*24))+""1/1/1970""))"),42788.0)</f>
        <v>42788</v>
      </c>
      <c r="X359" s="152">
        <v>1.4877756E9</v>
      </c>
      <c r="Y359" s="152">
        <v>9818.7807</v>
      </c>
      <c r="AA359" s="153">
        <f>IFERROR(__xludf.DUMMYFUNCTION("TO_DATE(INT((AB359/(60*60*24))+""1/1/1970""))"),42788.0)</f>
        <v>42788</v>
      </c>
      <c r="AB359" s="152">
        <v>1.4877432E9</v>
      </c>
      <c r="AC359" s="152">
        <v>98770.593</v>
      </c>
      <c r="AE359" s="153">
        <f>IFERROR(__xludf.DUMMYFUNCTION("TO_DATE(INT((AF359/(60*60*24))+""1/1/1970""))"),42728.0)</f>
        <v>42728</v>
      </c>
      <c r="AF359" s="152">
        <v>1.4825376E9</v>
      </c>
      <c r="AG359" s="152">
        <v>96223.4588</v>
      </c>
      <c r="AH359" s="153">
        <f>IFERROR(__xludf.DUMMYFUNCTION("TO_DATE(INT((AI359/(60*60*24))+""1/1/1970""))"),43889.0)</f>
        <v>43889</v>
      </c>
      <c r="AI359" s="156">
        <v>1.582866E9</v>
      </c>
      <c r="AJ359" s="156">
        <v>152456.626</v>
      </c>
      <c r="AK359" s="153">
        <f>IFERROR(__xludf.DUMMYFUNCTION("TO_DATE(INT((AL359/(60*60*24))+""1/1/1970""))"),43889.0)</f>
        <v>43889</v>
      </c>
      <c r="AL359" s="152">
        <v>1.582866E9</v>
      </c>
      <c r="AM359" s="152">
        <v>109711.305</v>
      </c>
      <c r="AN359" s="153">
        <f>IFERROR(__xludf.DUMMYFUNCTION("TO_DATE(INT((AO359/(60*60*24))+""1/1/1970""))"),43822.0)</f>
        <v>43822</v>
      </c>
      <c r="AO359" s="156">
        <v>1.577068106E9</v>
      </c>
      <c r="AP359" s="156">
        <v>113064.6714</v>
      </c>
      <c r="AQ359" s="153">
        <f>IFERROR(__xludf.DUMMYFUNCTION("TO_DATE(INT((AR359/(60*60*24))+""1/1/1970""))"),42798.0)</f>
        <v>42798</v>
      </c>
      <c r="AR359" s="152">
        <v>1.4886036E9</v>
      </c>
      <c r="AS359" s="152">
        <v>100162.7447</v>
      </c>
      <c r="AT359" s="152">
        <v>91730.0006</v>
      </c>
      <c r="AU359" s="152">
        <f t="shared" si="1"/>
        <v>126427.95</v>
      </c>
      <c r="AV359" s="152">
        <f t="shared" si="2"/>
        <v>27602.5263</v>
      </c>
      <c r="AW359" s="152">
        <f t="shared" si="3"/>
        <v>140316.4891</v>
      </c>
      <c r="AX359" s="152">
        <f t="shared" si="4"/>
        <v>9828.9455</v>
      </c>
      <c r="AY359" s="152">
        <f t="shared" si="5"/>
        <v>96885.3311</v>
      </c>
      <c r="AZ359" s="152">
        <f t="shared" si="6"/>
        <v>97756.2764</v>
      </c>
      <c r="BA359" s="152" t="str">
        <f t="shared" si="7"/>
        <v>Column1.y</v>
      </c>
      <c r="BB359" s="152" t="str">
        <f t="shared" si="8"/>
        <v>Column1.y</v>
      </c>
      <c r="BC359" s="152" t="str">
        <f t="shared" si="9"/>
        <v>Column1.y</v>
      </c>
    </row>
    <row r="360">
      <c r="A360" s="156">
        <v>1.47394626E9</v>
      </c>
      <c r="B360" s="156">
        <v>105045.9429</v>
      </c>
      <c r="D360" s="153">
        <f>IFERROR(__xludf.DUMMYFUNCTION("TO_DATE(INT((E360/(60*60*24))+""1/1/1970""))"),42800.0)</f>
        <v>42800</v>
      </c>
      <c r="E360" s="156">
        <v>1.4888124E9</v>
      </c>
      <c r="F360" s="156">
        <v>100162.7447</v>
      </c>
      <c r="H360" s="153">
        <f>IFERROR(__xludf.DUMMYFUNCTION("TO_DATE(INT((I360/(60*60*24))+""1/1/1970""))"),42800.0)</f>
        <v>42800</v>
      </c>
      <c r="I360" s="156">
        <v>1.4888124E9</v>
      </c>
      <c r="J360" s="156">
        <v>91730.0006</v>
      </c>
      <c r="L360" s="154">
        <v>42874.0</v>
      </c>
      <c r="M360" s="155">
        <v>127866.69</v>
      </c>
      <c r="O360" s="153">
        <f>IFERROR(__xludf.DUMMYFUNCTION("TO_DATE(INT((P360/(60*60*24))+""1/1/1970""))"),42733.0)</f>
        <v>42733</v>
      </c>
      <c r="P360" s="13">
        <v>1.4830236E9</v>
      </c>
      <c r="Q360" s="13">
        <v>26775.1555</v>
      </c>
      <c r="S360" s="153">
        <f>IFERROR(__xludf.DUMMYFUNCTION("TO_DATE(INT((T360/(60*60*24))+""1/1/1970""))"),42800.0)</f>
        <v>42800</v>
      </c>
      <c r="T360" s="156">
        <v>1.4888124E9</v>
      </c>
      <c r="U360" s="156">
        <v>140316.4891</v>
      </c>
      <c r="W360" s="153">
        <f>IFERROR(__xludf.DUMMYFUNCTION("TO_DATE(INT((X360/(60*60*24))+""1/1/1970""))"),42789.0)</f>
        <v>42789</v>
      </c>
      <c r="X360" s="152">
        <v>1.487862E9</v>
      </c>
      <c r="Y360" s="152">
        <v>9825.3302</v>
      </c>
      <c r="AA360" s="153">
        <f>IFERROR(__xludf.DUMMYFUNCTION("TO_DATE(INT((AB360/(60*60*24))+""1/1/1970""))"),42789.0)</f>
        <v>42789</v>
      </c>
      <c r="AB360" s="156">
        <v>1.4878224E9</v>
      </c>
      <c r="AC360" s="156">
        <v>98499.3732</v>
      </c>
      <c r="AE360" s="153">
        <f>IFERROR(__xludf.DUMMYFUNCTION("TO_DATE(INT((AF360/(60*60*24))+""1/1/1970""))"),42731.0)</f>
        <v>42731</v>
      </c>
      <c r="AF360" s="156">
        <v>1.4827968E9</v>
      </c>
      <c r="AG360" s="156">
        <v>96214.272</v>
      </c>
      <c r="AH360" s="153">
        <f>IFERROR(__xludf.DUMMYFUNCTION("TO_DATE(INT((AI360/(60*60*24))+""1/1/1970""))"),43890.0)</f>
        <v>43890</v>
      </c>
      <c r="AI360" s="156">
        <v>1.5829524E9</v>
      </c>
      <c r="AJ360" s="156">
        <v>152407.9904</v>
      </c>
      <c r="AK360" s="153">
        <f>IFERROR(__xludf.DUMMYFUNCTION("TO_DATE(INT((AL360/(60*60*24))+""1/1/1970""))"),43890.0)</f>
        <v>43890</v>
      </c>
      <c r="AL360" s="152">
        <v>1.5829524E9</v>
      </c>
      <c r="AM360" s="152">
        <v>108653.065</v>
      </c>
      <c r="AN360" s="153">
        <f>IFERROR(__xludf.DUMMYFUNCTION("TO_DATE(INT((AO360/(60*60*24))+""1/1/1970""))"),43823.0)</f>
        <v>43823</v>
      </c>
      <c r="AO360" s="156">
        <v>1.577147654E9</v>
      </c>
      <c r="AP360" s="156">
        <v>113785.0481</v>
      </c>
      <c r="AQ360" s="153">
        <f>IFERROR(__xludf.DUMMYFUNCTION("TO_DATE(INT((AR360/(60*60*24))+""1/1/1970""))"),42800.0)</f>
        <v>42800</v>
      </c>
      <c r="AR360" s="156">
        <v>1.4888124E9</v>
      </c>
      <c r="AS360" s="156">
        <v>100162.7447</v>
      </c>
      <c r="AT360" s="156">
        <v>91730.0006</v>
      </c>
      <c r="AU360" s="152">
        <f t="shared" si="1"/>
        <v>126526.97</v>
      </c>
      <c r="AV360" s="152">
        <f t="shared" si="2"/>
        <v>27654.0484</v>
      </c>
      <c r="AW360" s="152">
        <f t="shared" si="3"/>
        <v>140316.4891</v>
      </c>
      <c r="AX360" s="152">
        <f t="shared" si="4"/>
        <v>9827.2569</v>
      </c>
      <c r="AY360" s="152">
        <f t="shared" si="5"/>
        <v>97150.8511</v>
      </c>
      <c r="AZ360" s="152">
        <f t="shared" si="6"/>
        <v>97745.6846</v>
      </c>
      <c r="BA360" s="152" t="str">
        <f t="shared" si="7"/>
        <v>Column1.y</v>
      </c>
      <c r="BB360" s="152" t="str">
        <f t="shared" si="8"/>
        <v>Column1.y</v>
      </c>
      <c r="BC360" s="152" t="str">
        <f t="shared" si="9"/>
        <v>Column1.y</v>
      </c>
    </row>
    <row r="361">
      <c r="A361" s="152">
        <v>1.4739696E9</v>
      </c>
      <c r="B361" s="152">
        <v>105045.9429</v>
      </c>
      <c r="D361" s="153">
        <f>IFERROR(__xludf.DUMMYFUNCTION("TO_DATE(INT((E361/(60*60*24))+""1/1/1970""))"),42801.0)</f>
        <v>42801</v>
      </c>
      <c r="E361" s="156">
        <v>1.4888628E9</v>
      </c>
      <c r="F361" s="156">
        <v>100162.7447</v>
      </c>
      <c r="H361" s="153">
        <f>IFERROR(__xludf.DUMMYFUNCTION("TO_DATE(INT((I361/(60*60*24))+""1/1/1970""))"),42801.0)</f>
        <v>42801</v>
      </c>
      <c r="I361" s="156">
        <v>1.4888628E9</v>
      </c>
      <c r="J361" s="156">
        <v>92769.7442</v>
      </c>
      <c r="L361" s="154">
        <v>42877.0</v>
      </c>
      <c r="M361" s="155">
        <v>128502.31</v>
      </c>
      <c r="O361" s="153">
        <f>IFERROR(__xludf.DUMMYFUNCTION("TO_DATE(INT((P361/(60*60*24))+""1/1/1970""))"),42734.0)</f>
        <v>42734</v>
      </c>
      <c r="P361" s="13">
        <v>1.48311E9</v>
      </c>
      <c r="Q361" s="13">
        <v>26800.4231</v>
      </c>
      <c r="S361" s="153">
        <f>IFERROR(__xludf.DUMMYFUNCTION("TO_DATE(INT((T361/(60*60*24))+""1/1/1970""))"),42801.0)</f>
        <v>42801</v>
      </c>
      <c r="T361" s="156">
        <v>1.4888628E9</v>
      </c>
      <c r="U361" s="156">
        <v>139548.7588</v>
      </c>
      <c r="W361" s="153">
        <f>IFERROR(__xludf.DUMMYFUNCTION("TO_DATE(INT((X361/(60*60*24))+""1/1/1970""))"),42790.0)</f>
        <v>42790</v>
      </c>
      <c r="X361" s="152">
        <v>1.4879484E9</v>
      </c>
      <c r="Y361" s="152">
        <v>9815.3304</v>
      </c>
      <c r="AA361" s="153">
        <f>IFERROR(__xludf.DUMMYFUNCTION("TO_DATE(INT((AB361/(60*60*24))+""1/1/1970""))"),42790.0)</f>
        <v>42790</v>
      </c>
      <c r="AB361" s="152">
        <v>1.4879016E9</v>
      </c>
      <c r="AC361" s="152">
        <v>98982.2539</v>
      </c>
      <c r="AE361" s="153">
        <f>IFERROR(__xludf.DUMMYFUNCTION("TO_DATE(INT((AF361/(60*60*24))+""1/1/1970""))"),42732.0)</f>
        <v>42732</v>
      </c>
      <c r="AF361" s="156">
        <v>1.4829156E9</v>
      </c>
      <c r="AG361" s="156">
        <v>96279.039</v>
      </c>
      <c r="AH361" s="153">
        <f>IFERROR(__xludf.DUMMYFUNCTION("TO_DATE(INT((AI361/(60*60*24))+""1/1/1970""))"),43892.0)</f>
        <v>43892</v>
      </c>
      <c r="AI361" s="152">
        <v>1.5831252E9</v>
      </c>
      <c r="AJ361" s="152">
        <v>152407.9904</v>
      </c>
      <c r="AK361" s="153">
        <f>IFERROR(__xludf.DUMMYFUNCTION("TO_DATE(INT((AL361/(60*60*24))+""1/1/1970""))"),43892.0)</f>
        <v>43892</v>
      </c>
      <c r="AL361" s="156">
        <v>1.5831612E9</v>
      </c>
      <c r="AM361" s="156">
        <v>108653.065</v>
      </c>
      <c r="AN361" s="153">
        <f>IFERROR(__xludf.DUMMYFUNCTION("TO_DATE(INT((AO361/(60*60*24))+""1/1/1970""))"),43824.0)</f>
        <v>43824</v>
      </c>
      <c r="AO361" s="152">
        <v>1.577243844E9</v>
      </c>
      <c r="AP361" s="152">
        <v>113729.0881</v>
      </c>
      <c r="AQ361" s="153">
        <f>IFERROR(__xludf.DUMMYFUNCTION("TO_DATE(INT((AR361/(60*60*24))+""1/1/1970""))"),42801.0)</f>
        <v>42801</v>
      </c>
      <c r="AR361" s="156">
        <v>1.4888628E9</v>
      </c>
      <c r="AS361" s="156">
        <v>100162.7447</v>
      </c>
      <c r="AT361" s="156">
        <v>92769.7442</v>
      </c>
      <c r="AU361" s="152">
        <f t="shared" si="1"/>
        <v>125987.25</v>
      </c>
      <c r="AV361" s="152">
        <f t="shared" si="2"/>
        <v>27648.4007</v>
      </c>
      <c r="AW361" s="152">
        <f t="shared" si="3"/>
        <v>139548.7588</v>
      </c>
      <c r="AX361" s="152">
        <f t="shared" si="4"/>
        <v>9832.4771</v>
      </c>
      <c r="AY361" s="152">
        <f t="shared" si="5"/>
        <v>97187.021</v>
      </c>
      <c r="AZ361" s="152">
        <f t="shared" si="6"/>
        <v>97363.8091</v>
      </c>
      <c r="BA361" s="152" t="str">
        <f t="shared" si="7"/>
        <v>Column1.y</v>
      </c>
      <c r="BB361" s="152" t="str">
        <f t="shared" si="8"/>
        <v>Column1.y</v>
      </c>
      <c r="BC361" s="152" t="str">
        <f t="shared" si="9"/>
        <v>Column1.y</v>
      </c>
    </row>
    <row r="362">
      <c r="A362" s="156">
        <v>1.4739984E9</v>
      </c>
      <c r="B362" s="156">
        <v>105045.9429</v>
      </c>
      <c r="D362" s="153">
        <f>IFERROR(__xludf.DUMMYFUNCTION("TO_DATE(INT((E362/(60*60*24))+""1/1/1970""))"),42802.0)</f>
        <v>42802</v>
      </c>
      <c r="E362" s="152">
        <v>1.4889492E9</v>
      </c>
      <c r="F362" s="152">
        <v>100162.7447</v>
      </c>
      <c r="H362" s="153">
        <f>IFERROR(__xludf.DUMMYFUNCTION("TO_DATE(INT((I362/(60*60*24))+""1/1/1970""))"),42802.0)</f>
        <v>42802</v>
      </c>
      <c r="I362" s="152">
        <v>1.4889492E9</v>
      </c>
      <c r="J362" s="152">
        <v>92713.9146</v>
      </c>
      <c r="L362" s="154">
        <v>42878.0</v>
      </c>
      <c r="M362" s="155">
        <v>128867.18</v>
      </c>
      <c r="O362" s="153">
        <f>IFERROR(__xludf.DUMMYFUNCTION("TO_DATE(INT((P362/(60*60*24))+""1/1/1970""))"),42735.0)</f>
        <v>42735</v>
      </c>
      <c r="P362" s="13">
        <v>1.4831424E9</v>
      </c>
      <c r="Q362" s="13">
        <v>26754.7185</v>
      </c>
      <c r="S362" s="153">
        <f>IFERROR(__xludf.DUMMYFUNCTION("TO_DATE(INT((T362/(60*60*24))+""1/1/1970""))"),42802.0)</f>
        <v>42802</v>
      </c>
      <c r="T362" s="152">
        <v>1.4889492E9</v>
      </c>
      <c r="U362" s="152">
        <v>138792.6623</v>
      </c>
      <c r="W362" s="153">
        <f>IFERROR(__xludf.DUMMYFUNCTION("TO_DATE(INT((X362/(60*60*24))+""1/1/1970""))"),42791.0)</f>
        <v>42791</v>
      </c>
      <c r="X362" s="152">
        <v>1.4879808E9</v>
      </c>
      <c r="Y362" s="152">
        <v>9832.2267</v>
      </c>
      <c r="AA362" s="153">
        <f>IFERROR(__xludf.DUMMYFUNCTION("TO_DATE(INT((AB362/(60*60*24))+""1/1/1970""))"),42792.0)</f>
        <v>42792</v>
      </c>
      <c r="AB362" s="156">
        <v>1.48815E9</v>
      </c>
      <c r="AC362" s="156">
        <v>99046.2687</v>
      </c>
      <c r="AE362" s="153">
        <f>IFERROR(__xludf.DUMMYFUNCTION("TO_DATE(INT((AF362/(60*60*24))+""1/1/1970""))"),42733.0)</f>
        <v>42733</v>
      </c>
      <c r="AF362" s="152">
        <v>1.4829948E9</v>
      </c>
      <c r="AG362" s="152">
        <v>95848.1781</v>
      </c>
      <c r="AH362" s="153">
        <f>IFERROR(__xludf.DUMMYFUNCTION("TO_DATE(INT((AI362/(60*60*24))+""1/1/1970""))"),43893.0)</f>
        <v>43893</v>
      </c>
      <c r="AI362" s="152">
        <v>1.5832116E9</v>
      </c>
      <c r="AJ362" s="152">
        <v>150583.4922</v>
      </c>
      <c r="AK362" s="153">
        <f>IFERROR(__xludf.DUMMYFUNCTION("TO_DATE(INT((AL362/(60*60*24))+""1/1/1970""))"),43893.0)</f>
        <v>43893</v>
      </c>
      <c r="AL362" s="152">
        <v>1.5832116E9</v>
      </c>
      <c r="AM362" s="152">
        <v>108673.915</v>
      </c>
      <c r="AN362" s="153">
        <f>IFERROR(__xludf.DUMMYFUNCTION("TO_DATE(INT((AO362/(60*60*24))+""1/1/1970""))"),43825.0)</f>
        <v>43825</v>
      </c>
      <c r="AO362" s="152">
        <v>1.577327103E9</v>
      </c>
      <c r="AP362" s="152">
        <v>113729.0881</v>
      </c>
      <c r="AQ362" s="153">
        <f>IFERROR(__xludf.DUMMYFUNCTION("TO_DATE(INT((AR362/(60*60*24))+""1/1/1970""))"),42802.0)</f>
        <v>42802</v>
      </c>
      <c r="AR362" s="152">
        <v>1.4889492E9</v>
      </c>
      <c r="AS362" s="152">
        <v>100162.7447</v>
      </c>
      <c r="AT362" s="152">
        <v>92713.9146</v>
      </c>
      <c r="AU362" s="152">
        <f t="shared" si="1"/>
        <v>125460.7</v>
      </c>
      <c r="AV362" s="152">
        <f t="shared" si="2"/>
        <v>27539.8685</v>
      </c>
      <c r="AW362" s="152">
        <f t="shared" si="3"/>
        <v>138792.6623</v>
      </c>
      <c r="AX362" s="152">
        <f t="shared" si="4"/>
        <v>9834.6435</v>
      </c>
      <c r="AY362" s="152">
        <f t="shared" si="5"/>
        <v>97023.9718</v>
      </c>
      <c r="AZ362" s="152">
        <f t="shared" si="6"/>
        <v>97272.9301</v>
      </c>
      <c r="BA362" s="152" t="str">
        <f t="shared" si="7"/>
        <v>Column1.y</v>
      </c>
      <c r="BB362" s="152" t="str">
        <f t="shared" si="8"/>
        <v>Column1.y</v>
      </c>
      <c r="BC362" s="152" t="str">
        <f t="shared" si="9"/>
        <v>Column1.y</v>
      </c>
    </row>
    <row r="363">
      <c r="A363" s="152">
        <v>1.47403788E9</v>
      </c>
      <c r="B363" s="152">
        <v>105045.9429</v>
      </c>
      <c r="D363" s="153">
        <f>IFERROR(__xludf.DUMMYFUNCTION("TO_DATE(INT((E363/(60*60*24))+""1/1/1970""))"),42803.0)</f>
        <v>42803</v>
      </c>
      <c r="E363" s="156">
        <v>1.4890356E9</v>
      </c>
      <c r="F363" s="156">
        <v>100162.7447</v>
      </c>
      <c r="H363" s="153">
        <f>IFERROR(__xludf.DUMMYFUNCTION("TO_DATE(INT((I363/(60*60*24))+""1/1/1970""))"),42803.0)</f>
        <v>42803</v>
      </c>
      <c r="I363" s="156">
        <v>1.4890356E9</v>
      </c>
      <c r="J363" s="156">
        <v>92418.4103</v>
      </c>
      <c r="L363" s="154">
        <v>42879.0</v>
      </c>
      <c r="M363" s="155">
        <v>128593.59</v>
      </c>
      <c r="O363" s="153">
        <f>IFERROR(__xludf.DUMMYFUNCTION("TO_DATE(INT((P363/(60*60*24))+""1/1/1970""))"),42736.0)</f>
        <v>42736</v>
      </c>
      <c r="P363" s="13">
        <v>1.4832288E9</v>
      </c>
      <c r="Q363" s="13">
        <v>26754.7185</v>
      </c>
      <c r="S363" s="153">
        <f>IFERROR(__xludf.DUMMYFUNCTION("TO_DATE(INT((T363/(60*60*24))+""1/1/1970""))"),42803.0)</f>
        <v>42803</v>
      </c>
      <c r="T363" s="156">
        <v>1.4890356E9</v>
      </c>
      <c r="U363" s="156">
        <v>138282.2621</v>
      </c>
      <c r="W363" s="153">
        <f>IFERROR(__xludf.DUMMYFUNCTION("TO_DATE(INT((X363/(60*60*24))+""1/1/1970""))"),42793.0)</f>
        <v>42793</v>
      </c>
      <c r="X363" s="156">
        <v>1.4881536E9</v>
      </c>
      <c r="Y363" s="156">
        <v>9839.4663</v>
      </c>
      <c r="AA363" s="153">
        <f>IFERROR(__xludf.DUMMYFUNCTION("TO_DATE(INT((AB363/(60*60*24))+""1/1/1970""))"),42793.0)</f>
        <v>42793</v>
      </c>
      <c r="AB363" s="152">
        <v>1.4881896E9</v>
      </c>
      <c r="AC363" s="152">
        <v>98940.5283</v>
      </c>
      <c r="AE363" s="153">
        <f>IFERROR(__xludf.DUMMYFUNCTION("TO_DATE(INT((AF363/(60*60*24))+""1/1/1970""))"),42734.0)</f>
        <v>42734</v>
      </c>
      <c r="AF363" s="156">
        <v>1.483074E9</v>
      </c>
      <c r="AG363" s="156">
        <v>97241.3563</v>
      </c>
      <c r="AH363" s="153">
        <f>IFERROR(__xludf.DUMMYFUNCTION("TO_DATE(INT((AI363/(60*60*24))+""1/1/1970""))"),43894.0)</f>
        <v>43894</v>
      </c>
      <c r="AI363" s="152">
        <v>1.583298E9</v>
      </c>
      <c r="AJ363" s="152">
        <v>152889.2569</v>
      </c>
      <c r="AK363" s="153">
        <f>IFERROR(__xludf.DUMMYFUNCTION("TO_DATE(INT((AL363/(60*60*24))+""1/1/1970""))"),43894.0)</f>
        <v>43894</v>
      </c>
      <c r="AL363" s="152">
        <v>1.583298E9</v>
      </c>
      <c r="AM363" s="152">
        <v>108273.39</v>
      </c>
      <c r="AN363" s="153">
        <f>IFERROR(__xludf.DUMMYFUNCTION("TO_DATE(INT((AO363/(60*60*24))+""1/1/1970""))"),43826.0)</f>
        <v>43826</v>
      </c>
      <c r="AO363" s="152">
        <v>1.577407171E9</v>
      </c>
      <c r="AP363" s="152">
        <v>116510.0049</v>
      </c>
      <c r="AQ363" s="153">
        <f>IFERROR(__xludf.DUMMYFUNCTION("TO_DATE(INT((AR363/(60*60*24))+""1/1/1970""))"),42803.0)</f>
        <v>42803</v>
      </c>
      <c r="AR363" s="156">
        <v>1.4890356E9</v>
      </c>
      <c r="AS363" s="156">
        <v>100162.7447</v>
      </c>
      <c r="AT363" s="156">
        <v>92418.4103</v>
      </c>
      <c r="AU363" s="152">
        <f t="shared" si="1"/>
        <v>124992.9</v>
      </c>
      <c r="AV363" s="152">
        <f t="shared" si="2"/>
        <v>27676.2164</v>
      </c>
      <c r="AW363" s="152">
        <f t="shared" si="3"/>
        <v>138282.2621</v>
      </c>
      <c r="AX363" s="152">
        <f t="shared" si="4"/>
        <v>9842.8533</v>
      </c>
      <c r="AY363" s="152">
        <f t="shared" si="5"/>
        <v>96179.242</v>
      </c>
      <c r="AZ363" s="152">
        <f t="shared" si="6"/>
        <v>97035.1759</v>
      </c>
      <c r="BA363" s="152" t="str">
        <f t="shared" si="7"/>
        <v>Column1.y</v>
      </c>
      <c r="BB363" s="152" t="str">
        <f t="shared" si="8"/>
        <v>Column1.y</v>
      </c>
      <c r="BC363" s="152" t="str">
        <f t="shared" si="9"/>
        <v>Column1.y</v>
      </c>
    </row>
    <row r="364">
      <c r="A364" s="156">
        <v>1.474056E9</v>
      </c>
      <c r="B364" s="156">
        <v>105045.9429</v>
      </c>
      <c r="D364" s="153">
        <f>IFERROR(__xludf.DUMMYFUNCTION("TO_DATE(INT((E364/(60*60*24))+""1/1/1970""))"),42804.0)</f>
        <v>42804</v>
      </c>
      <c r="E364" s="152">
        <v>1.489122E9</v>
      </c>
      <c r="F364" s="152">
        <v>100162.7447</v>
      </c>
      <c r="H364" s="153">
        <f>IFERROR(__xludf.DUMMYFUNCTION("TO_DATE(INT((I364/(60*60*24))+""1/1/1970""))"),42804.0)</f>
        <v>42804</v>
      </c>
      <c r="I364" s="152">
        <v>1.489122E9</v>
      </c>
      <c r="J364" s="152">
        <v>92720.4516</v>
      </c>
      <c r="L364" s="154">
        <v>42880.0</v>
      </c>
      <c r="M364" s="155">
        <v>129041.15</v>
      </c>
      <c r="O364" s="153">
        <f>IFERROR(__xludf.DUMMYFUNCTION("TO_DATE(INT((P364/(60*60*24))+""1/1/1970""))"),42737.0)</f>
        <v>42737</v>
      </c>
      <c r="P364" s="13">
        <v>1.4833152E9</v>
      </c>
      <c r="Q364" s="13">
        <v>26754.7185</v>
      </c>
      <c r="S364" s="153">
        <f>IFERROR(__xludf.DUMMYFUNCTION("TO_DATE(INT((T364/(60*60*24))+""1/1/1970""))"),42804.0)</f>
        <v>42804</v>
      </c>
      <c r="T364" s="152">
        <v>1.489122E9</v>
      </c>
      <c r="U364" s="152">
        <v>138555.9755</v>
      </c>
      <c r="W364" s="153">
        <f>IFERROR(__xludf.DUMMYFUNCTION("TO_DATE(INT((X364/(60*60*24))+""1/1/1970""))"),42794.0)</f>
        <v>42794</v>
      </c>
      <c r="X364" s="152">
        <v>1.488294E9</v>
      </c>
      <c r="Y364" s="152">
        <v>9838.3974</v>
      </c>
      <c r="AA364" s="153">
        <f>IFERROR(__xludf.DUMMYFUNCTION("TO_DATE(INT((AB364/(60*60*24))+""1/1/1970""))"),42794.0)</f>
        <v>42794</v>
      </c>
      <c r="AB364" s="156">
        <v>1.4882688E9</v>
      </c>
      <c r="AC364" s="156">
        <v>98511.3651</v>
      </c>
      <c r="AE364" s="153">
        <f>IFERROR(__xludf.DUMMYFUNCTION("TO_DATE(INT((AF364/(60*60*24))+""1/1/1970""))"),42735.0)</f>
        <v>42735</v>
      </c>
      <c r="AF364" s="152">
        <v>1.4831424E9</v>
      </c>
      <c r="AG364" s="152">
        <v>96886.2865</v>
      </c>
      <c r="AH364" s="153">
        <f>IFERROR(__xludf.DUMMYFUNCTION("TO_DATE(INT((AI364/(60*60*24))+""1/1/1970""))"),43895.0)</f>
        <v>43895</v>
      </c>
      <c r="AI364" s="152">
        <v>1.5833844E9</v>
      </c>
      <c r="AJ364" s="152">
        <v>151287.3138</v>
      </c>
      <c r="AK364" s="153">
        <f>IFERROR(__xludf.DUMMYFUNCTION("TO_DATE(INT((AL364/(60*60*24))+""1/1/1970""))"),43895.0)</f>
        <v>43895</v>
      </c>
      <c r="AL364" s="152">
        <v>1.5833844E9</v>
      </c>
      <c r="AM364" s="152">
        <v>107913.33</v>
      </c>
      <c r="AN364" s="153">
        <f>IFERROR(__xludf.DUMMYFUNCTION("TO_DATE(INT((AO364/(60*60*24))+""1/1/1970""))"),43827.0)</f>
        <v>43827</v>
      </c>
      <c r="AO364" s="156">
        <v>1.577504717E9</v>
      </c>
      <c r="AP364" s="156">
        <v>116872.6581</v>
      </c>
      <c r="AQ364" s="153">
        <f>IFERROR(__xludf.DUMMYFUNCTION("TO_DATE(INT((AR364/(60*60*24))+""1/1/1970""))"),42804.0)</f>
        <v>42804</v>
      </c>
      <c r="AR364" s="152">
        <v>1.489122E9</v>
      </c>
      <c r="AS364" s="152">
        <v>100162.7447</v>
      </c>
      <c r="AT364" s="152">
        <v>92720.4516</v>
      </c>
      <c r="AU364" s="152">
        <f t="shared" si="1"/>
        <v>124678.57</v>
      </c>
      <c r="AV364" s="152">
        <f t="shared" si="2"/>
        <v>27672.4216</v>
      </c>
      <c r="AW364" s="152">
        <f t="shared" si="3"/>
        <v>138555.9755</v>
      </c>
      <c r="AX364" s="152">
        <f t="shared" si="4"/>
        <v>9852.2251</v>
      </c>
      <c r="AY364" s="152">
        <f t="shared" si="5"/>
        <v>96188.6055</v>
      </c>
      <c r="AZ364" s="152">
        <f t="shared" si="6"/>
        <v>96715.7258</v>
      </c>
      <c r="BA364" s="152" t="str">
        <f t="shared" si="7"/>
        <v>Column1.y</v>
      </c>
      <c r="BB364" s="152" t="str">
        <f t="shared" si="8"/>
        <v>Column1.y</v>
      </c>
      <c r="BC364" s="152" t="str">
        <f t="shared" si="9"/>
        <v>Column1.y</v>
      </c>
    </row>
    <row r="365">
      <c r="A365" s="152">
        <v>1.47429186E9</v>
      </c>
      <c r="B365" s="152">
        <v>105045.9429</v>
      </c>
      <c r="D365" s="153">
        <f>IFERROR(__xludf.DUMMYFUNCTION("TO_DATE(INT((E365/(60*60*24))+""1/1/1970""))"),42805.0)</f>
        <v>42805</v>
      </c>
      <c r="E365" s="156">
        <v>1.4892084E9</v>
      </c>
      <c r="F365" s="156">
        <v>100162.7447</v>
      </c>
      <c r="H365" s="153">
        <f>IFERROR(__xludf.DUMMYFUNCTION("TO_DATE(INT((I365/(60*60*24))+""1/1/1970""))"),42805.0)</f>
        <v>42805</v>
      </c>
      <c r="I365" s="156">
        <v>1.4892084E9</v>
      </c>
      <c r="J365" s="156">
        <v>92646.8688</v>
      </c>
      <c r="L365" s="154">
        <v>42881.0</v>
      </c>
      <c r="M365" s="155">
        <v>129319.18</v>
      </c>
      <c r="O365" s="153">
        <f>IFERROR(__xludf.DUMMYFUNCTION("TO_DATE(INT((P365/(60*60*24))+""1/1/1970""))"),42738.0)</f>
        <v>42738</v>
      </c>
      <c r="P365" s="13">
        <v>1.4834016E9</v>
      </c>
      <c r="Q365" s="13">
        <v>26752.1181</v>
      </c>
      <c r="S365" s="153">
        <f>IFERROR(__xludf.DUMMYFUNCTION("TO_DATE(INT((T365/(60*60*24))+""1/1/1970""))"),42805.0)</f>
        <v>42805</v>
      </c>
      <c r="T365" s="156">
        <v>1.4892084E9</v>
      </c>
      <c r="U365" s="156">
        <v>139436.2258</v>
      </c>
      <c r="W365" s="153">
        <f>IFERROR(__xludf.DUMMYFUNCTION("TO_DATE(INT((X365/(60*60*24))+""1/1/1970""))"),42795.0)</f>
        <v>42795</v>
      </c>
      <c r="X365" s="152">
        <v>1.4883804E9</v>
      </c>
      <c r="Y365" s="152">
        <v>9830.5411</v>
      </c>
      <c r="AA365" s="153">
        <f>IFERROR(__xludf.DUMMYFUNCTION("TO_DATE(INT((AB365/(60*60*24))+""1/1/1970""))"),42795.0)</f>
        <v>42795</v>
      </c>
      <c r="AB365" s="152">
        <v>1.488348E9</v>
      </c>
      <c r="AC365" s="152">
        <v>97406.8007</v>
      </c>
      <c r="AE365" s="153">
        <f>IFERROR(__xludf.DUMMYFUNCTION("TO_DATE(INT((AF365/(60*60*24))+""1/1/1970""))"),42738.0)</f>
        <v>42738</v>
      </c>
      <c r="AF365" s="156">
        <v>1.4834016E9</v>
      </c>
      <c r="AG365" s="156">
        <v>96245.0478</v>
      </c>
      <c r="AH365" s="153">
        <f>IFERROR(__xludf.DUMMYFUNCTION("TO_DATE(INT((AI365/(60*60*24))+""1/1/1970""))"),43896.0)</f>
        <v>43896</v>
      </c>
      <c r="AI365" s="152">
        <v>1.5834708E9</v>
      </c>
      <c r="AJ365" s="152">
        <v>153664.0609</v>
      </c>
      <c r="AK365" s="153">
        <f>IFERROR(__xludf.DUMMYFUNCTION("TO_DATE(INT((AL365/(60*60*24))+""1/1/1970""))"),43896.0)</f>
        <v>43896</v>
      </c>
      <c r="AL365" s="152">
        <v>1.5834708E9</v>
      </c>
      <c r="AM365" s="152">
        <v>107490.3</v>
      </c>
      <c r="AN365" s="153">
        <f>IFERROR(__xludf.DUMMYFUNCTION("TO_DATE(INT((AO365/(60*60*24))+""1/1/1970""))"),43828.0)</f>
        <v>43828</v>
      </c>
      <c r="AO365" s="156">
        <v>1.577589459E9</v>
      </c>
      <c r="AP365" s="156">
        <v>116872.6581</v>
      </c>
      <c r="AQ365" s="153">
        <f>IFERROR(__xludf.DUMMYFUNCTION("TO_DATE(INT((AR365/(60*60*24))+""1/1/1970""))"),42805.0)</f>
        <v>42805</v>
      </c>
      <c r="AR365" s="156">
        <v>1.4892084E9</v>
      </c>
      <c r="AS365" s="156">
        <v>100162.7447</v>
      </c>
      <c r="AT365" s="156">
        <v>92646.8688</v>
      </c>
      <c r="AU365" s="152">
        <f t="shared" si="1"/>
        <v>124678.57</v>
      </c>
      <c r="AV365" s="152">
        <f t="shared" si="2"/>
        <v>27588.9167</v>
      </c>
      <c r="AW365" s="152">
        <f t="shared" si="3"/>
        <v>139436.2258</v>
      </c>
      <c r="AX365" s="152">
        <f t="shared" si="4"/>
        <v>9853.6393</v>
      </c>
      <c r="AY365" s="152">
        <f t="shared" si="5"/>
        <v>96188.6055</v>
      </c>
      <c r="AZ365" s="152">
        <f t="shared" si="6"/>
        <v>95853.7614</v>
      </c>
      <c r="BA365" s="152" t="str">
        <f t="shared" si="7"/>
        <v>Column1.y</v>
      </c>
      <c r="BB365" s="152" t="str">
        <f t="shared" si="8"/>
        <v>Column1.y</v>
      </c>
      <c r="BC365" s="152" t="str">
        <f t="shared" si="9"/>
        <v>Column1.y</v>
      </c>
    </row>
    <row r="366">
      <c r="A366" s="156">
        <v>1.4743152E9</v>
      </c>
      <c r="B366" s="156">
        <v>105045.9429</v>
      </c>
      <c r="D366" s="153">
        <f>IFERROR(__xludf.DUMMYFUNCTION("TO_DATE(INT((E366/(60*60*24))+""1/1/1970""))"),42807.0)</f>
        <v>42807</v>
      </c>
      <c r="E366" s="152">
        <v>1.4894136E9</v>
      </c>
      <c r="F366" s="152">
        <v>100162.7447</v>
      </c>
      <c r="H366" s="153">
        <f>IFERROR(__xludf.DUMMYFUNCTION("TO_DATE(INT((I366/(60*60*24))+""1/1/1970""))"),42807.0)</f>
        <v>42807</v>
      </c>
      <c r="I366" s="152">
        <v>1.4894136E9</v>
      </c>
      <c r="J366" s="152">
        <v>92646.8688</v>
      </c>
      <c r="L366" s="154">
        <v>42885.0</v>
      </c>
      <c r="M366" s="155">
        <v>129641.33</v>
      </c>
      <c r="O366" s="153">
        <f>IFERROR(__xludf.DUMMYFUNCTION("TO_DATE(INT((P366/(60*60*24))+""1/1/1970""))"),42739.0)</f>
        <v>42739</v>
      </c>
      <c r="P366" s="13">
        <v>1.483542E9</v>
      </c>
      <c r="Q366" s="13">
        <v>26883.5746</v>
      </c>
      <c r="S366" s="153">
        <f>IFERROR(__xludf.DUMMYFUNCTION("TO_DATE(INT((T366/(60*60*24))+""1/1/1970""))"),42807.0)</f>
        <v>42807</v>
      </c>
      <c r="T366" s="152">
        <v>1.4894136E9</v>
      </c>
      <c r="U366" s="152">
        <v>139436.2258</v>
      </c>
      <c r="W366" s="153">
        <f>IFERROR(__xludf.DUMMYFUNCTION("TO_DATE(INT((X366/(60*60*24))+""1/1/1970""))"),42796.0)</f>
        <v>42796</v>
      </c>
      <c r="X366" s="152">
        <v>1.4884668E9</v>
      </c>
      <c r="Y366" s="152">
        <v>9825.0372</v>
      </c>
      <c r="AA366" s="153">
        <f>IFERROR(__xludf.DUMMYFUNCTION("TO_DATE(INT((AB366/(60*60*24))+""1/1/1970""))"),42796.0)</f>
        <v>42796</v>
      </c>
      <c r="AB366" s="156">
        <v>1.4884272E9</v>
      </c>
      <c r="AC366" s="156">
        <v>97179.8665</v>
      </c>
      <c r="AE366" s="153">
        <f>IFERROR(__xludf.DUMMYFUNCTION("TO_DATE(INT((AF366/(60*60*24))+""1/1/1970""))"),42739.0)</f>
        <v>42739</v>
      </c>
      <c r="AF366" s="156">
        <v>1.4835204E9</v>
      </c>
      <c r="AG366" s="156">
        <v>95878.0352</v>
      </c>
      <c r="AH366" s="153">
        <f>IFERROR(__xludf.DUMMYFUNCTION("TO_DATE(INT((AI366/(60*60*24))+""1/1/1970""))"),43897.0)</f>
        <v>43897</v>
      </c>
      <c r="AI366" s="152">
        <v>1.5835572E9</v>
      </c>
      <c r="AJ366" s="152">
        <v>155502.3504</v>
      </c>
      <c r="AK366" s="153">
        <f>IFERROR(__xludf.DUMMYFUNCTION("TO_DATE(INT((AL366/(60*60*24))+""1/1/1970""))"),43897.0)</f>
        <v>43897</v>
      </c>
      <c r="AL366" s="152">
        <v>1.5835572E9</v>
      </c>
      <c r="AM366" s="152">
        <v>107261.82</v>
      </c>
      <c r="AN366" s="153">
        <f>IFERROR(__xludf.DUMMYFUNCTION("TO_DATE(INT((AO366/(60*60*24))+""1/1/1970""))"),43829.0)</f>
        <v>43829</v>
      </c>
      <c r="AO366" s="156">
        <v>1.577669687E9</v>
      </c>
      <c r="AP366" s="156">
        <v>116872.6581</v>
      </c>
      <c r="AQ366" s="153">
        <f>IFERROR(__xludf.DUMMYFUNCTION("TO_DATE(INT((AR366/(60*60*24))+""1/1/1970""))"),42807.0)</f>
        <v>42807</v>
      </c>
      <c r="AR366" s="152">
        <v>1.4894136E9</v>
      </c>
      <c r="AS366" s="152">
        <v>100162.7447</v>
      </c>
      <c r="AT366" s="152">
        <v>92646.8688</v>
      </c>
      <c r="AU366" s="152">
        <f t="shared" si="1"/>
        <v>125066.43</v>
      </c>
      <c r="AV366" s="152">
        <f t="shared" si="2"/>
        <v>27622.8624</v>
      </c>
      <c r="AW366" s="152">
        <f t="shared" si="3"/>
        <v>139436.2258</v>
      </c>
      <c r="AX366" s="152">
        <f t="shared" si="4"/>
        <v>9854.1251</v>
      </c>
      <c r="AY366" s="152">
        <f t="shared" si="5"/>
        <v>96311.9245</v>
      </c>
      <c r="AZ366" s="152">
        <f t="shared" si="6"/>
        <v>95706.4288</v>
      </c>
      <c r="BA366" s="152" t="str">
        <f t="shared" si="7"/>
        <v>Column1.y</v>
      </c>
      <c r="BB366" s="152" t="str">
        <f t="shared" si="8"/>
        <v>Column1.y</v>
      </c>
      <c r="BC366" s="152" t="str">
        <f t="shared" si="9"/>
        <v>Column1.y</v>
      </c>
    </row>
    <row r="367">
      <c r="A367" s="152">
        <v>1.47437826E9</v>
      </c>
      <c r="B367" s="152">
        <v>105045.9429</v>
      </c>
      <c r="D367" s="153">
        <f>IFERROR(__xludf.DUMMYFUNCTION("TO_DATE(INT((E367/(60*60*24))+""1/1/1970""))"),42808.0)</f>
        <v>42808</v>
      </c>
      <c r="E367" s="152">
        <v>1.489464E9</v>
      </c>
      <c r="F367" s="152">
        <v>100162.7447</v>
      </c>
      <c r="H367" s="153">
        <f>IFERROR(__xludf.DUMMYFUNCTION("TO_DATE(INT((I367/(60*60*24))+""1/1/1970""))"),42808.0)</f>
        <v>42808</v>
      </c>
      <c r="I367" s="152">
        <v>1.489464E9</v>
      </c>
      <c r="J367" s="152">
        <v>93530.0289</v>
      </c>
      <c r="L367" s="154">
        <v>42886.0</v>
      </c>
      <c r="M367" s="155">
        <v>129634.64</v>
      </c>
      <c r="O367" s="153">
        <f>IFERROR(__xludf.DUMMYFUNCTION("TO_DATE(INT((P367/(60*60*24))+""1/1/1970""))"),42740.0)</f>
        <v>42740</v>
      </c>
      <c r="P367" s="13">
        <v>1.4836284E9</v>
      </c>
      <c r="Q367" s="13">
        <v>26872.5071</v>
      </c>
      <c r="S367" s="153">
        <f>IFERROR(__xludf.DUMMYFUNCTION("TO_DATE(INT((T367/(60*60*24))+""1/1/1970""))"),42808.0)</f>
        <v>42808</v>
      </c>
      <c r="T367" s="152">
        <v>1.489464E9</v>
      </c>
      <c r="U367" s="152">
        <v>139580.4658</v>
      </c>
      <c r="W367" s="153">
        <f>IFERROR(__xludf.DUMMYFUNCTION("TO_DATE(INT((X367/(60*60*24))+""1/1/1970""))"),42797.0)</f>
        <v>42797</v>
      </c>
      <c r="X367" s="152">
        <v>1.4885532E9</v>
      </c>
      <c r="Y367" s="152">
        <v>9831.3681</v>
      </c>
      <c r="AA367" s="153">
        <f>IFERROR(__xludf.DUMMYFUNCTION("TO_DATE(INT((AB367/(60*60*24))+""1/1/1970""))"),42797.0)</f>
        <v>42797</v>
      </c>
      <c r="AB367" s="152">
        <v>1.4885064E9</v>
      </c>
      <c r="AC367" s="152">
        <v>96885.3311</v>
      </c>
      <c r="AE367" s="153">
        <f>IFERROR(__xludf.DUMMYFUNCTION("TO_DATE(INT((AF367/(60*60*24))+""1/1/1970""))"),42740.0)</f>
        <v>42740</v>
      </c>
      <c r="AF367" s="152">
        <v>1.4835996E9</v>
      </c>
      <c r="AG367" s="152">
        <v>96608.8451</v>
      </c>
      <c r="AH367" s="153">
        <f>IFERROR(__xludf.DUMMYFUNCTION("TO_DATE(INT((AI367/(60*60*24))+""1/1/1970""))"),43899.0)</f>
        <v>43899</v>
      </c>
      <c r="AI367" s="156">
        <v>1.5837624E9</v>
      </c>
      <c r="AJ367" s="156">
        <v>159030.3804</v>
      </c>
      <c r="AK367" s="153">
        <f>IFERROR(__xludf.DUMMYFUNCTION("TO_DATE(INT((AL367/(60*60*24))+""1/1/1970""))"),43899.0)</f>
        <v>43899</v>
      </c>
      <c r="AL367" s="156">
        <v>1.5837624E9</v>
      </c>
      <c r="AM367" s="156">
        <v>107261.82</v>
      </c>
      <c r="AN367" s="153">
        <f>IFERROR(__xludf.DUMMYFUNCTION("TO_DATE(INT((AO367/(60*60*24))+""1/1/1970""))"),43830.0)</f>
        <v>43830</v>
      </c>
      <c r="AO367" s="152">
        <v>1.577765931E9</v>
      </c>
      <c r="AP367" s="152">
        <v>116254.0881</v>
      </c>
      <c r="AQ367" s="153">
        <f>IFERROR(__xludf.DUMMYFUNCTION("TO_DATE(INT((AR367/(60*60*24))+""1/1/1970""))"),42808.0)</f>
        <v>42808</v>
      </c>
      <c r="AR367" s="152">
        <v>1.489464E9</v>
      </c>
      <c r="AS367" s="152">
        <v>100162.7447</v>
      </c>
      <c r="AT367" s="152">
        <v>93530.0289</v>
      </c>
      <c r="AU367" s="152">
        <f t="shared" si="1"/>
        <v>124916.81</v>
      </c>
      <c r="AV367" s="152">
        <f t="shared" si="2"/>
        <v>27607.1138</v>
      </c>
      <c r="AW367" s="152">
        <f t="shared" si="3"/>
        <v>139580.4658</v>
      </c>
      <c r="AX367" s="152">
        <f t="shared" si="4"/>
        <v>9844.6031</v>
      </c>
      <c r="AY367" s="152">
        <f t="shared" si="5"/>
        <v>96196.4157</v>
      </c>
      <c r="AZ367" s="152">
        <f t="shared" si="6"/>
        <v>96061.2204</v>
      </c>
      <c r="BA367" s="152" t="str">
        <f t="shared" si="7"/>
        <v>Column1.y</v>
      </c>
      <c r="BB367" s="152" t="str">
        <f t="shared" si="8"/>
        <v>Column1.y</v>
      </c>
      <c r="BC367" s="152" t="str">
        <f t="shared" si="9"/>
        <v>Column1.y</v>
      </c>
    </row>
    <row r="368">
      <c r="A368" s="156">
        <v>1.4744016E9</v>
      </c>
      <c r="B368" s="156">
        <v>105045.9429</v>
      </c>
      <c r="D368" s="153">
        <f>IFERROR(__xludf.DUMMYFUNCTION("TO_DATE(INT((E368/(60*60*24))+""1/1/1970""))"),42809.0)</f>
        <v>42809</v>
      </c>
      <c r="E368" s="156">
        <v>1.4895504E9</v>
      </c>
      <c r="F368" s="156">
        <v>100162.7447</v>
      </c>
      <c r="H368" s="153">
        <f>IFERROR(__xludf.DUMMYFUNCTION("TO_DATE(INT((I368/(60*60*24))+""1/1/1970""))"),42809.0)</f>
        <v>42809</v>
      </c>
      <c r="I368" s="156">
        <v>1.4895504E9</v>
      </c>
      <c r="J368" s="156">
        <v>93490.8253</v>
      </c>
      <c r="L368" s="154">
        <v>42887.0</v>
      </c>
      <c r="M368" s="155">
        <v>129891.32</v>
      </c>
      <c r="O368" s="153">
        <f>IFERROR(__xludf.DUMMYFUNCTION("TO_DATE(INT((P368/(60*60*24))+""1/1/1970""))"),42741.0)</f>
        <v>42741</v>
      </c>
      <c r="P368" s="13">
        <v>1.4837148E9</v>
      </c>
      <c r="Q368" s="13">
        <v>27141.7169</v>
      </c>
      <c r="S368" s="153">
        <f>IFERROR(__xludf.DUMMYFUNCTION("TO_DATE(INT((T368/(60*60*24))+""1/1/1970""))"),42809.0)</f>
        <v>42809</v>
      </c>
      <c r="T368" s="156">
        <v>1.4895504E9</v>
      </c>
      <c r="U368" s="156">
        <v>138685.4294</v>
      </c>
      <c r="W368" s="153">
        <f>IFERROR(__xludf.DUMMYFUNCTION("TO_DATE(INT((X368/(60*60*24))+""1/1/1970""))"),42798.0)</f>
        <v>42798</v>
      </c>
      <c r="X368" s="152">
        <v>1.4885856E9</v>
      </c>
      <c r="Y368" s="152">
        <v>9828.9455</v>
      </c>
      <c r="AA368" s="153">
        <f>IFERROR(__xludf.DUMMYFUNCTION("TO_DATE(INT((AB368/(60*60*24))+""1/1/1970""))"),42799.0)</f>
        <v>42799</v>
      </c>
      <c r="AB368" s="156">
        <v>1.4887548E9</v>
      </c>
      <c r="AC368" s="156">
        <v>97063.7749</v>
      </c>
      <c r="AE368" s="153">
        <f>IFERROR(__xludf.DUMMYFUNCTION("TO_DATE(INT((AF368/(60*60*24))+""1/1/1970""))"),42741.0)</f>
        <v>42741</v>
      </c>
      <c r="AF368" s="156">
        <v>1.4836788E9</v>
      </c>
      <c r="AG368" s="156">
        <v>97589.536</v>
      </c>
      <c r="AH368" s="153">
        <f>IFERROR(__xludf.DUMMYFUNCTION("TO_DATE(INT((AI368/(60*60*24))+""1/1/1970""))"),43900.0)</f>
        <v>43900</v>
      </c>
      <c r="AI368" s="152">
        <v>1.5838128E9</v>
      </c>
      <c r="AJ368" s="152">
        <v>158835.5884</v>
      </c>
      <c r="AK368" s="153">
        <f>IFERROR(__xludf.DUMMYFUNCTION("TO_DATE(INT((AL368/(60*60*24))+""1/1/1970""))"),43900.0)</f>
        <v>43900</v>
      </c>
      <c r="AL368" s="152">
        <v>1.5838128E9</v>
      </c>
      <c r="AM368" s="152">
        <v>106612.78</v>
      </c>
      <c r="AN368" s="153">
        <f>IFERROR(__xludf.DUMMYFUNCTION("TO_DATE(INT((AO368/(60*60*24))+""1/1/1970""))"),43831.0)</f>
        <v>43831</v>
      </c>
      <c r="AO368" s="152">
        <v>1.577849068E9</v>
      </c>
      <c r="AP368" s="152">
        <v>116501.3542</v>
      </c>
      <c r="AQ368" s="153">
        <f>IFERROR(__xludf.DUMMYFUNCTION("TO_DATE(INT((AR368/(60*60*24))+""1/1/1970""))"),42809.0)</f>
        <v>42809</v>
      </c>
      <c r="AR368" s="156">
        <v>1.4895504E9</v>
      </c>
      <c r="AS368" s="156">
        <v>100162.7447</v>
      </c>
      <c r="AT368" s="156">
        <v>93490.8253</v>
      </c>
      <c r="AU368" s="152">
        <f t="shared" si="1"/>
        <v>124654.3</v>
      </c>
      <c r="AV368" s="152">
        <f t="shared" si="2"/>
        <v>27636.1707</v>
      </c>
      <c r="AW368" s="152">
        <f t="shared" si="3"/>
        <v>138685.4294</v>
      </c>
      <c r="AX368" s="152">
        <f t="shared" si="4"/>
        <v>9843.5034</v>
      </c>
      <c r="AY368" s="152">
        <f t="shared" si="5"/>
        <v>96290.8452</v>
      </c>
      <c r="AZ368" s="152">
        <f t="shared" si="6"/>
        <v>96420.6017</v>
      </c>
      <c r="BA368" s="152" t="str">
        <f t="shared" si="7"/>
        <v>Column1.y</v>
      </c>
      <c r="BB368" s="152" t="str">
        <f t="shared" si="8"/>
        <v>Column1.y</v>
      </c>
      <c r="BC368" s="152" t="str">
        <f t="shared" si="9"/>
        <v>Column1.y</v>
      </c>
    </row>
    <row r="369">
      <c r="A369" s="152">
        <v>1.47446466E9</v>
      </c>
      <c r="B369" s="152">
        <v>105045.9429</v>
      </c>
      <c r="D369" s="153">
        <f>IFERROR(__xludf.DUMMYFUNCTION("TO_DATE(INT((E369/(60*60*24))+""1/1/1970""))"),42810.0)</f>
        <v>42810</v>
      </c>
      <c r="E369" s="152">
        <v>1.4896368E9</v>
      </c>
      <c r="F369" s="152">
        <v>100162.7447</v>
      </c>
      <c r="H369" s="153">
        <f>IFERROR(__xludf.DUMMYFUNCTION("TO_DATE(INT((I369/(60*60*24))+""1/1/1970""))"),42810.0)</f>
        <v>42810</v>
      </c>
      <c r="I369" s="152">
        <v>1.4896368E9</v>
      </c>
      <c r="J369" s="152">
        <v>93505.0269</v>
      </c>
      <c r="L369" s="154">
        <v>42887.0</v>
      </c>
      <c r="M369" s="155">
        <v>129889.32</v>
      </c>
      <c r="O369" s="153">
        <f>IFERROR(__xludf.DUMMYFUNCTION("TO_DATE(INT((P369/(60*60*24))+""1/1/1970""))"),42742.0)</f>
        <v>42742</v>
      </c>
      <c r="P369" s="13">
        <v>1.4837472E9</v>
      </c>
      <c r="Q369" s="13">
        <v>27110.9483</v>
      </c>
      <c r="S369" s="153">
        <f>IFERROR(__xludf.DUMMYFUNCTION("TO_DATE(INT((T369/(60*60*24))+""1/1/1970""))"),42810.0)</f>
        <v>42810</v>
      </c>
      <c r="T369" s="152">
        <v>1.4896368E9</v>
      </c>
      <c r="U369" s="152">
        <v>140794.1502</v>
      </c>
      <c r="W369" s="153">
        <f>IFERROR(__xludf.DUMMYFUNCTION("TO_DATE(INT((X369/(60*60*24))+""1/1/1970""))"),42800.0)</f>
        <v>42800</v>
      </c>
      <c r="X369" s="156">
        <v>1.4887584E9</v>
      </c>
      <c r="Y369" s="156">
        <v>9827.2569</v>
      </c>
      <c r="AA369" s="153">
        <f>IFERROR(__xludf.DUMMYFUNCTION("TO_DATE(INT((AB369/(60*60*24))+""1/1/1970""))"),42800.0)</f>
        <v>42800</v>
      </c>
      <c r="AB369" s="152">
        <v>1.4887944E9</v>
      </c>
      <c r="AC369" s="152">
        <v>97150.8511</v>
      </c>
      <c r="AE369" s="153">
        <f>IFERROR(__xludf.DUMMYFUNCTION("TO_DATE(INT((AF369/(60*60*24))+""1/1/1970""))"),42742.0)</f>
        <v>42742</v>
      </c>
      <c r="AF369" s="152">
        <v>1.4837472E9</v>
      </c>
      <c r="AG369" s="152">
        <v>96926.249</v>
      </c>
      <c r="AH369" s="153">
        <f>IFERROR(__xludf.DUMMYFUNCTION("TO_DATE(INT((AI369/(60*60*24))+""1/1/1970""))"),43901.0)</f>
        <v>43901</v>
      </c>
      <c r="AI369" s="152">
        <v>1.5838992E9</v>
      </c>
      <c r="AJ369" s="152">
        <v>154999.9864</v>
      </c>
      <c r="AK369" s="153">
        <f>IFERROR(__xludf.DUMMYFUNCTION("TO_DATE(INT((AL369/(60*60*24))+""1/1/1970""))"),43901.0)</f>
        <v>43901</v>
      </c>
      <c r="AL369" s="152">
        <v>1.5838992E9</v>
      </c>
      <c r="AM369" s="152">
        <v>107099.42</v>
      </c>
      <c r="AN369" s="153">
        <f>IFERROR(__xludf.DUMMYFUNCTION("TO_DATE(INT((AO369/(60*60*24))+""1/1/1970""))"),43832.0)</f>
        <v>43832</v>
      </c>
      <c r="AO369" s="152">
        <v>1.577930782E9</v>
      </c>
      <c r="AP369" s="152">
        <v>116501.3542</v>
      </c>
      <c r="AQ369" s="153">
        <f>IFERROR(__xludf.DUMMYFUNCTION("TO_DATE(INT((AR369/(60*60*24))+""1/1/1970""))"),42810.0)</f>
        <v>42810</v>
      </c>
      <c r="AR369" s="152">
        <v>1.4896368E9</v>
      </c>
      <c r="AS369" s="152">
        <v>100162.7447</v>
      </c>
      <c r="AT369" s="152">
        <v>93505.0269</v>
      </c>
      <c r="AU369" s="152">
        <f t="shared" si="1"/>
        <v>126118.26</v>
      </c>
      <c r="AV369" s="152">
        <f t="shared" si="2"/>
        <v>27592.5024</v>
      </c>
      <c r="AW369" s="152">
        <f t="shared" si="3"/>
        <v>140794.1502</v>
      </c>
      <c r="AX369" s="152">
        <f t="shared" si="4"/>
        <v>9819.7741</v>
      </c>
      <c r="AY369" s="152">
        <f t="shared" si="5"/>
        <v>96616.6398</v>
      </c>
      <c r="AZ369" s="152">
        <f t="shared" si="6"/>
        <v>95267.6439</v>
      </c>
      <c r="BA369" s="152" t="str">
        <f t="shared" si="7"/>
        <v>Column1.y</v>
      </c>
      <c r="BB369" s="152" t="str">
        <f t="shared" si="8"/>
        <v>Column1.y</v>
      </c>
      <c r="BC369" s="152" t="str">
        <f t="shared" si="9"/>
        <v>Column1.y</v>
      </c>
    </row>
    <row r="370">
      <c r="A370" s="156">
        <v>1.474488E9</v>
      </c>
      <c r="B370" s="156">
        <v>105045.9429</v>
      </c>
      <c r="D370" s="153">
        <f>IFERROR(__xludf.DUMMYFUNCTION("TO_DATE(INT((E370/(60*60*24))+""1/1/1970""))"),42811.0)</f>
        <v>42811</v>
      </c>
      <c r="E370" s="156">
        <v>1.4897232E9</v>
      </c>
      <c r="F370" s="156">
        <v>100162.7447</v>
      </c>
      <c r="H370" s="153">
        <f>IFERROR(__xludf.DUMMYFUNCTION("TO_DATE(INT((I370/(60*60*24))+""1/1/1970""))"),42811.0)</f>
        <v>42811</v>
      </c>
      <c r="I370" s="156">
        <v>1.4897232E9</v>
      </c>
      <c r="J370" s="156">
        <v>94114.4046</v>
      </c>
      <c r="L370" s="154">
        <v>42888.0</v>
      </c>
      <c r="M370" s="155">
        <v>130358.08</v>
      </c>
      <c r="O370" s="153">
        <f>IFERROR(__xludf.DUMMYFUNCTION("TO_DATE(INT((P370/(60*60*24))+""1/1/1970""))"),42743.0)</f>
        <v>42743</v>
      </c>
      <c r="P370" s="13">
        <v>1.4838336E9</v>
      </c>
      <c r="Q370" s="13">
        <v>27110.9483</v>
      </c>
      <c r="S370" s="153">
        <f>IFERROR(__xludf.DUMMYFUNCTION("TO_DATE(INT((T370/(60*60*24))+""1/1/1970""))"),42811.0)</f>
        <v>42811</v>
      </c>
      <c r="T370" s="156">
        <v>1.4897232E9</v>
      </c>
      <c r="U370" s="156">
        <v>140372.9751</v>
      </c>
      <c r="W370" s="153">
        <f>IFERROR(__xludf.DUMMYFUNCTION("TO_DATE(INT((X370/(60*60*24))+""1/1/1970""))"),42801.0)</f>
        <v>42801</v>
      </c>
      <c r="X370" s="152">
        <v>1.4888988E9</v>
      </c>
      <c r="Y370" s="152">
        <v>9832.4771</v>
      </c>
      <c r="AA370" s="153">
        <f>IFERROR(__xludf.DUMMYFUNCTION("TO_DATE(INT((AB370/(60*60*24))+""1/1/1970""))"),42801.0)</f>
        <v>42801</v>
      </c>
      <c r="AB370" s="156">
        <v>1.4888736E9</v>
      </c>
      <c r="AC370" s="156">
        <v>97187.021</v>
      </c>
      <c r="AE370" s="153">
        <f>IFERROR(__xludf.DUMMYFUNCTION("TO_DATE(INT((AF370/(60*60*24))+""1/1/1970""))"),42743.0)</f>
        <v>42743</v>
      </c>
      <c r="AF370" s="156">
        <v>1.4839164E9</v>
      </c>
      <c r="AG370" s="156">
        <v>96926.249</v>
      </c>
      <c r="AH370" s="153">
        <f>IFERROR(__xludf.DUMMYFUNCTION("TO_DATE(INT((AI370/(60*60*24))+""1/1/1970""))"),43902.0)</f>
        <v>43902</v>
      </c>
      <c r="AI370" s="152">
        <v>1.5839856E9</v>
      </c>
      <c r="AJ370" s="152">
        <v>155553.2841</v>
      </c>
      <c r="AK370" s="153">
        <f>IFERROR(__xludf.DUMMYFUNCTION("TO_DATE(INT((AL370/(60*60*24))+""1/1/1970""))"),43902.0)</f>
        <v>43902</v>
      </c>
      <c r="AL370" s="152">
        <v>1.5839856E9</v>
      </c>
      <c r="AM370" s="152">
        <v>106654.22</v>
      </c>
      <c r="AN370" s="153">
        <f>IFERROR(__xludf.DUMMYFUNCTION("TO_DATE(INT((AO370/(60*60*24))+""1/1/1970""))"),43833.0)</f>
        <v>43833</v>
      </c>
      <c r="AO370" s="152">
        <v>1.578009904E9</v>
      </c>
      <c r="AP370" s="152">
        <v>116581.6075</v>
      </c>
      <c r="AQ370" s="153">
        <f>IFERROR(__xludf.DUMMYFUNCTION("TO_DATE(INT((AR370/(60*60*24))+""1/1/1970""))"),42811.0)</f>
        <v>42811</v>
      </c>
      <c r="AR370" s="156">
        <v>1.4897232E9</v>
      </c>
      <c r="AS370" s="156">
        <v>100162.7447</v>
      </c>
      <c r="AT370" s="156">
        <v>94114.4046</v>
      </c>
      <c r="AU370" s="152">
        <f t="shared" si="1"/>
        <v>126244.17</v>
      </c>
      <c r="AV370" s="152">
        <f t="shared" si="2"/>
        <v>27453.1918</v>
      </c>
      <c r="AW370" s="152">
        <f t="shared" si="3"/>
        <v>140372.9751</v>
      </c>
      <c r="AX370" s="152">
        <f t="shared" si="4"/>
        <v>9815.5489</v>
      </c>
      <c r="AY370" s="152">
        <f t="shared" si="5"/>
        <v>96531.028</v>
      </c>
      <c r="AZ370" s="152">
        <f t="shared" si="6"/>
        <v>94952.7837</v>
      </c>
      <c r="BA370" s="152" t="str">
        <f t="shared" si="7"/>
        <v>Column1.y</v>
      </c>
      <c r="BB370" s="152" t="str">
        <f t="shared" si="8"/>
        <v>Column1.y</v>
      </c>
      <c r="BC370" s="152" t="str">
        <f t="shared" si="9"/>
        <v>Column1.y</v>
      </c>
    </row>
    <row r="371">
      <c r="A371" s="152">
        <v>1.47455106E9</v>
      </c>
      <c r="B371" s="152">
        <v>105045.9429</v>
      </c>
      <c r="D371" s="153">
        <f>IFERROR(__xludf.DUMMYFUNCTION("TO_DATE(INT((E371/(60*60*24))+""1/1/1970""))"),42812.0)</f>
        <v>42812</v>
      </c>
      <c r="E371" s="152">
        <v>1.4898096E9</v>
      </c>
      <c r="F371" s="152">
        <v>100162.7447</v>
      </c>
      <c r="H371" s="153">
        <f>IFERROR(__xludf.DUMMYFUNCTION("TO_DATE(INT((I371/(60*60*24))+""1/1/1970""))"),42812.0)</f>
        <v>42812</v>
      </c>
      <c r="I371" s="152">
        <v>1.4898096E9</v>
      </c>
      <c r="J371" s="152">
        <v>94185.1226</v>
      </c>
      <c r="L371" s="154">
        <v>42891.0</v>
      </c>
      <c r="M371" s="155">
        <v>131180.07</v>
      </c>
      <c r="O371" s="153">
        <f>IFERROR(__xludf.DUMMYFUNCTION("TO_DATE(INT((P371/(60*60*24))+""1/1/1970""))"),42744.0)</f>
        <v>42744</v>
      </c>
      <c r="P371" s="13">
        <v>1.48392E9</v>
      </c>
      <c r="Q371" s="13">
        <v>27090.0423</v>
      </c>
      <c r="S371" s="153">
        <f>IFERROR(__xludf.DUMMYFUNCTION("TO_DATE(INT((T371/(60*60*24))+""1/1/1970""))"),42812.0)</f>
        <v>42812</v>
      </c>
      <c r="T371" s="152">
        <v>1.4898096E9</v>
      </c>
      <c r="U371" s="152">
        <v>139879.027</v>
      </c>
      <c r="W371" s="153">
        <f>IFERROR(__xludf.DUMMYFUNCTION("TO_DATE(INT((X371/(60*60*24))+""1/1/1970""))"),42802.0)</f>
        <v>42802</v>
      </c>
      <c r="X371" s="152">
        <v>1.4889852E9</v>
      </c>
      <c r="Y371" s="152">
        <v>9834.6435</v>
      </c>
      <c r="AA371" s="153">
        <f>IFERROR(__xludf.DUMMYFUNCTION("TO_DATE(INT((AB371/(60*60*24))+""1/1/1970""))"),42802.0)</f>
        <v>42802</v>
      </c>
      <c r="AB371" s="152">
        <v>1.4889528E9</v>
      </c>
      <c r="AC371" s="152">
        <v>97023.9718</v>
      </c>
      <c r="AE371" s="153">
        <f>IFERROR(__xludf.DUMMYFUNCTION("TO_DATE(INT((AF371/(60*60*24))+""1/1/1970""))"),42744.0)</f>
        <v>42744</v>
      </c>
      <c r="AF371" s="152">
        <v>1.483956E9</v>
      </c>
      <c r="AG371" s="152">
        <v>96907.8754</v>
      </c>
      <c r="AH371" s="153">
        <f>IFERROR(__xludf.DUMMYFUNCTION("TO_DATE(INT((AI371/(60*60*24))+""1/1/1970""))"),43903.0)</f>
        <v>43903</v>
      </c>
      <c r="AI371" s="152">
        <v>1.584072E9</v>
      </c>
      <c r="AJ371" s="152">
        <v>158306.5507</v>
      </c>
      <c r="AK371" s="153">
        <f>IFERROR(__xludf.DUMMYFUNCTION("TO_DATE(INT((AL371/(60*60*24))+""1/1/1970""))"),43903.0)</f>
        <v>43903</v>
      </c>
      <c r="AL371" s="152">
        <v>1.584072E9</v>
      </c>
      <c r="AM371" s="152">
        <v>105771.1</v>
      </c>
      <c r="AN371" s="153">
        <f>IFERROR(__xludf.DUMMYFUNCTION("TO_DATE(INT((AO371/(60*60*24))+""1/1/1970""))"),43834.0)</f>
        <v>43834</v>
      </c>
      <c r="AO371" s="156">
        <v>1.578107081E9</v>
      </c>
      <c r="AP371" s="156">
        <v>116581.6075</v>
      </c>
      <c r="AQ371" s="153">
        <f>IFERROR(__xludf.DUMMYFUNCTION("TO_DATE(INT((AR371/(60*60*24))+""1/1/1970""))"),42812.0)</f>
        <v>42812</v>
      </c>
      <c r="AR371" s="152">
        <v>1.4898096E9</v>
      </c>
      <c r="AS371" s="152">
        <v>100162.7447</v>
      </c>
      <c r="AT371" s="152">
        <v>94185.1226</v>
      </c>
      <c r="AU371" s="152">
        <f t="shared" si="1"/>
        <v>126244.17</v>
      </c>
      <c r="AV371" s="152">
        <f t="shared" si="2"/>
        <v>27550.5324</v>
      </c>
      <c r="AW371" s="152">
        <f t="shared" si="3"/>
        <v>139879.027</v>
      </c>
      <c r="AX371" s="152">
        <f t="shared" si="4"/>
        <v>9795.0136</v>
      </c>
      <c r="AY371" s="152">
        <f t="shared" si="5"/>
        <v>96531.028</v>
      </c>
      <c r="AZ371" s="152">
        <f t="shared" si="6"/>
        <v>95261.2182</v>
      </c>
      <c r="BA371" s="152" t="str">
        <f t="shared" si="7"/>
        <v>Column1.y</v>
      </c>
      <c r="BB371" s="152" t="str">
        <f t="shared" si="8"/>
        <v>Column1.y</v>
      </c>
      <c r="BC371" s="152" t="str">
        <f t="shared" si="9"/>
        <v>Column1.y</v>
      </c>
    </row>
    <row r="372">
      <c r="A372" s="156">
        <v>1.4745744E9</v>
      </c>
      <c r="B372" s="156">
        <v>105045.9429</v>
      </c>
      <c r="D372" s="153">
        <f>IFERROR(__xludf.DUMMYFUNCTION("TO_DATE(INT((E372/(60*60*24))+""1/1/1970""))"),42814.0)</f>
        <v>42814</v>
      </c>
      <c r="E372" s="156">
        <v>1.4900184E9</v>
      </c>
      <c r="F372" s="156">
        <v>100162.7447</v>
      </c>
      <c r="H372" s="153">
        <f>IFERROR(__xludf.DUMMYFUNCTION("TO_DATE(INT((I372/(60*60*24))+""1/1/1970""))"),42814.0)</f>
        <v>42814</v>
      </c>
      <c r="I372" s="156">
        <v>1.4900184E9</v>
      </c>
      <c r="J372" s="156">
        <v>94185.1226</v>
      </c>
      <c r="L372" s="154">
        <v>42892.0</v>
      </c>
      <c r="M372" s="155">
        <v>130968.33</v>
      </c>
      <c r="O372" s="153">
        <f>IFERROR(__xludf.DUMMYFUNCTION("TO_DATE(INT((P372/(60*60*24))+""1/1/1970""))"),42745.0)</f>
        <v>42745</v>
      </c>
      <c r="P372" s="13">
        <v>1.4840604E9</v>
      </c>
      <c r="Q372" s="13">
        <v>27422.4884</v>
      </c>
      <c r="S372" s="153">
        <f>IFERROR(__xludf.DUMMYFUNCTION("TO_DATE(INT((T372/(60*60*24))+""1/1/1970""))"),42814.0)</f>
        <v>42814</v>
      </c>
      <c r="T372" s="156">
        <v>1.4900184E9</v>
      </c>
      <c r="U372" s="156">
        <v>139879.027</v>
      </c>
      <c r="W372" s="153">
        <f>IFERROR(__xludf.DUMMYFUNCTION("TO_DATE(INT((X372/(60*60*24))+""1/1/1970""))"),42803.0)</f>
        <v>42803</v>
      </c>
      <c r="X372" s="152">
        <v>1.4890716E9</v>
      </c>
      <c r="Y372" s="152">
        <v>9842.8533</v>
      </c>
      <c r="AA372" s="153">
        <f>IFERROR(__xludf.DUMMYFUNCTION("TO_DATE(INT((AB372/(60*60*24))+""1/1/1970""))"),42803.0)</f>
        <v>42803</v>
      </c>
      <c r="AB372" s="156">
        <v>1.489032E9</v>
      </c>
      <c r="AC372" s="156">
        <v>96179.242</v>
      </c>
      <c r="AE372" s="153">
        <f>IFERROR(__xludf.DUMMYFUNCTION("TO_DATE(INT((AF372/(60*60*24))+""1/1/1970""))"),42745.0)</f>
        <v>42745</v>
      </c>
      <c r="AF372" s="156">
        <v>1.4840352E9</v>
      </c>
      <c r="AG372" s="156">
        <v>97424.1736</v>
      </c>
      <c r="AH372" s="153">
        <f>IFERROR(__xludf.DUMMYFUNCTION("TO_DATE(INT((AI372/(60*60*24))+""1/1/1970""))"),43904.0)</f>
        <v>43904</v>
      </c>
      <c r="AI372" s="152">
        <v>1.5841584E9</v>
      </c>
      <c r="AJ372" s="152">
        <v>154339.6121</v>
      </c>
      <c r="AK372" s="153">
        <f>IFERROR(__xludf.DUMMYFUNCTION("TO_DATE(INT((AL372/(60*60*24))+""1/1/1970""))"),43904.0)</f>
        <v>43904</v>
      </c>
      <c r="AL372" s="152">
        <v>1.5841584E9</v>
      </c>
      <c r="AM372" s="152">
        <v>106306.2</v>
      </c>
      <c r="AN372" s="153">
        <f>IFERROR(__xludf.DUMMYFUNCTION("TO_DATE(INT((AO372/(60*60*24))+""1/1/1970""))"),43835.0)</f>
        <v>43835</v>
      </c>
      <c r="AO372" s="156">
        <v>1.578188298E9</v>
      </c>
      <c r="AP372" s="156">
        <v>116581.6075</v>
      </c>
      <c r="AQ372" s="153">
        <f>IFERROR(__xludf.DUMMYFUNCTION("TO_DATE(INT((AR372/(60*60*24))+""1/1/1970""))"),42814.0)</f>
        <v>42814</v>
      </c>
      <c r="AR372" s="156">
        <v>1.4900184E9</v>
      </c>
      <c r="AS372" s="156">
        <v>100162.7447</v>
      </c>
      <c r="AT372" s="156">
        <v>94185.1226</v>
      </c>
      <c r="AU372" s="152">
        <f t="shared" si="1"/>
        <v>126118.2</v>
      </c>
      <c r="AV372" s="152">
        <f t="shared" si="2"/>
        <v>27538.2377</v>
      </c>
      <c r="AW372" s="152">
        <f t="shared" si="3"/>
        <v>139879.027</v>
      </c>
      <c r="AX372" s="152">
        <f t="shared" si="4"/>
        <v>9798.0905</v>
      </c>
      <c r="AY372" s="152">
        <f t="shared" si="5"/>
        <v>96637.2663</v>
      </c>
      <c r="AZ372" s="152">
        <f t="shared" si="6"/>
        <v>95221.7459</v>
      </c>
      <c r="BA372" s="152" t="str">
        <f t="shared" si="7"/>
        <v>Column1.y</v>
      </c>
      <c r="BB372" s="152" t="str">
        <f t="shared" si="8"/>
        <v>Column1.y</v>
      </c>
      <c r="BC372" s="152" t="str">
        <f t="shared" si="9"/>
        <v>Column1.y</v>
      </c>
    </row>
    <row r="373">
      <c r="A373" s="152">
        <v>1.47463746E9</v>
      </c>
      <c r="B373" s="152">
        <v>105045.9429</v>
      </c>
      <c r="D373" s="153">
        <f>IFERROR(__xludf.DUMMYFUNCTION("TO_DATE(INT((E373/(60*60*24))+""1/1/1970""))"),42815.0)</f>
        <v>42815</v>
      </c>
      <c r="E373" s="156">
        <v>1.4900688E9</v>
      </c>
      <c r="F373" s="156">
        <v>100162.7447</v>
      </c>
      <c r="H373" s="153">
        <f>IFERROR(__xludf.DUMMYFUNCTION("TO_DATE(INT((I373/(60*60*24))+""1/1/1970""))"),42815.0)</f>
        <v>42815</v>
      </c>
      <c r="I373" s="156">
        <v>1.4900688E9</v>
      </c>
      <c r="J373" s="156">
        <v>94540.4</v>
      </c>
      <c r="L373" s="154">
        <v>42893.0</v>
      </c>
      <c r="M373" s="155">
        <v>131301.71</v>
      </c>
      <c r="O373" s="153">
        <f>IFERROR(__xludf.DUMMYFUNCTION("TO_DATE(INT((P373/(60*60*24))+""1/1/1970""))"),42746.0)</f>
        <v>42746</v>
      </c>
      <c r="P373" s="13">
        <v>1.4841468E9</v>
      </c>
      <c r="Q373" s="13">
        <v>27674.2176</v>
      </c>
      <c r="S373" s="153">
        <f>IFERROR(__xludf.DUMMYFUNCTION("TO_DATE(INT((T373/(60*60*24))+""1/1/1970""))"),42815.0)</f>
        <v>42815</v>
      </c>
      <c r="T373" s="156">
        <v>1.4900688E9</v>
      </c>
      <c r="U373" s="156">
        <v>139560.1473</v>
      </c>
      <c r="W373" s="153">
        <f>IFERROR(__xludf.DUMMYFUNCTION("TO_DATE(INT((X373/(60*60*24))+""1/1/1970""))"),42804.0)</f>
        <v>42804</v>
      </c>
      <c r="X373" s="152">
        <v>1.489158E9</v>
      </c>
      <c r="Y373" s="152">
        <v>9852.2251</v>
      </c>
      <c r="AA373" s="153">
        <f>IFERROR(__xludf.DUMMYFUNCTION("TO_DATE(INT((AB373/(60*60*24))+""1/1/1970""))"),42804.0)</f>
        <v>42804</v>
      </c>
      <c r="AB373" s="152">
        <v>1.4891112E9</v>
      </c>
      <c r="AC373" s="152">
        <v>96188.6055</v>
      </c>
      <c r="AE373" s="153">
        <f>IFERROR(__xludf.DUMMYFUNCTION("TO_DATE(INT((AF373/(60*60*24))+""1/1/1970""))"),42746.0)</f>
        <v>42746</v>
      </c>
      <c r="AF373" s="152">
        <v>1.4841144E9</v>
      </c>
      <c r="AG373" s="152">
        <v>97115.0378</v>
      </c>
      <c r="AH373" s="153">
        <f>IFERROR(__xludf.DUMMYFUNCTION("TO_DATE(INT((AI373/(60*60*24))+""1/1/1970""))"),43906.0)</f>
        <v>43906</v>
      </c>
      <c r="AI373" s="156">
        <v>1.5843672E9</v>
      </c>
      <c r="AJ373" s="156">
        <v>157097.0488</v>
      </c>
      <c r="AK373" s="153">
        <f>IFERROR(__xludf.DUMMYFUNCTION("TO_DATE(INT((AL373/(60*60*24))+""1/1/1970""))"),43906.0)</f>
        <v>43906</v>
      </c>
      <c r="AL373" s="156">
        <v>1.5843672E9</v>
      </c>
      <c r="AM373" s="156">
        <v>106306.2</v>
      </c>
      <c r="AN373" s="153">
        <f>IFERROR(__xludf.DUMMYFUNCTION("TO_DATE(INT((AO373/(60*60*24))+""1/1/1970""))"),43836.0)</f>
        <v>43836</v>
      </c>
      <c r="AO373" s="156">
        <v>1.578269194E9</v>
      </c>
      <c r="AP373" s="156">
        <v>116581.6075</v>
      </c>
      <c r="AQ373" s="153">
        <f>IFERROR(__xludf.DUMMYFUNCTION("TO_DATE(INT((AR373/(60*60*24))+""1/1/1970""))"),42815.0)</f>
        <v>42815</v>
      </c>
      <c r="AR373" s="156">
        <v>1.4900688E9</v>
      </c>
      <c r="AS373" s="156">
        <v>100162.7447</v>
      </c>
      <c r="AT373" s="156">
        <v>94540.4</v>
      </c>
      <c r="AU373" s="152">
        <f t="shared" si="1"/>
        <v>126332.04</v>
      </c>
      <c r="AV373" s="152">
        <f t="shared" si="2"/>
        <v>27534.1072</v>
      </c>
      <c r="AW373" s="152">
        <f t="shared" si="3"/>
        <v>139560.1473</v>
      </c>
      <c r="AX373" s="152">
        <f t="shared" si="4"/>
        <v>9793.3499</v>
      </c>
      <c r="AY373" s="152">
        <f t="shared" si="5"/>
        <v>96556.2834</v>
      </c>
      <c r="AZ373" s="152">
        <f t="shared" si="6"/>
        <v>95274.0697</v>
      </c>
      <c r="BA373" s="152" t="str">
        <f t="shared" si="7"/>
        <v>Column1.y</v>
      </c>
      <c r="BB373" s="152" t="str">
        <f t="shared" si="8"/>
        <v>Column1.y</v>
      </c>
      <c r="BC373" s="152" t="str">
        <f t="shared" si="9"/>
        <v>Column1.y</v>
      </c>
    </row>
    <row r="374">
      <c r="A374" s="156">
        <v>1.4746608E9</v>
      </c>
      <c r="B374" s="156">
        <v>105045.9429</v>
      </c>
      <c r="D374" s="153">
        <f>IFERROR(__xludf.DUMMYFUNCTION("TO_DATE(INT((E374/(60*60*24))+""1/1/1970""))"),42816.0)</f>
        <v>42816</v>
      </c>
      <c r="E374" s="152">
        <v>1.4901552E9</v>
      </c>
      <c r="F374" s="152">
        <v>100162.7447</v>
      </c>
      <c r="H374" s="153">
        <f>IFERROR(__xludf.DUMMYFUNCTION("TO_DATE(INT((I374/(60*60*24))+""1/1/1970""))"),42816.0)</f>
        <v>42816</v>
      </c>
      <c r="I374" s="152">
        <v>1.4901552E9</v>
      </c>
      <c r="J374" s="152">
        <v>92838.6283</v>
      </c>
      <c r="L374" s="154">
        <v>42894.0</v>
      </c>
      <c r="M374" s="155">
        <v>131094.66</v>
      </c>
      <c r="O374" s="153">
        <f>IFERROR(__xludf.DUMMYFUNCTION("TO_DATE(INT((P374/(60*60*24))+""1/1/1970""))"),42747.0)</f>
        <v>42747</v>
      </c>
      <c r="P374" s="13">
        <v>1.4842332E9</v>
      </c>
      <c r="Q374" s="13">
        <v>27962.4719</v>
      </c>
      <c r="S374" s="153">
        <f>IFERROR(__xludf.DUMMYFUNCTION("TO_DATE(INT((T374/(60*60*24))+""1/1/1970""))"),42816.0)</f>
        <v>42816</v>
      </c>
      <c r="T374" s="152">
        <v>1.4901552E9</v>
      </c>
      <c r="U374" s="152">
        <v>136391.7577</v>
      </c>
      <c r="W374" s="153">
        <f>IFERROR(__xludf.DUMMYFUNCTION("TO_DATE(INT((X374/(60*60*24))+""1/1/1970""))"),42805.0)</f>
        <v>42805</v>
      </c>
      <c r="X374" s="152">
        <v>1.4891904E9</v>
      </c>
      <c r="Y374" s="152">
        <v>9853.6393</v>
      </c>
      <c r="AA374" s="153">
        <f>IFERROR(__xludf.DUMMYFUNCTION("TO_DATE(INT((AB374/(60*60*24))+""1/1/1970""))"),42806.0)</f>
        <v>42806</v>
      </c>
      <c r="AB374" s="156">
        <v>1.489356E9</v>
      </c>
      <c r="AC374" s="156">
        <v>96127.8683</v>
      </c>
      <c r="AE374" s="153">
        <f>IFERROR(__xludf.DUMMYFUNCTION("TO_DATE(INT((AF374/(60*60*24))+""1/1/1970""))"),42747.0)</f>
        <v>42747</v>
      </c>
      <c r="AF374" s="156">
        <v>1.4841936E9</v>
      </c>
      <c r="AG374" s="156">
        <v>97504.0988</v>
      </c>
      <c r="AH374" s="153">
        <f>IFERROR(__xludf.DUMMYFUNCTION("TO_DATE(INT((AI374/(60*60*24))+""1/1/1970""))"),43907.0)</f>
        <v>43907</v>
      </c>
      <c r="AI374" s="152">
        <v>1.5844176E9</v>
      </c>
      <c r="AJ374" s="152">
        <v>159498.0224</v>
      </c>
      <c r="AK374" s="153">
        <f>IFERROR(__xludf.DUMMYFUNCTION("TO_DATE(INT((AL374/(60*60*24))+""1/1/1970""))"),43907.0)</f>
        <v>43907</v>
      </c>
      <c r="AL374" s="152">
        <v>1.5844176E9</v>
      </c>
      <c r="AM374" s="152">
        <v>103964.46</v>
      </c>
      <c r="AN374" s="153">
        <f>IFERROR(__xludf.DUMMYFUNCTION("TO_DATE(INT((AO374/(60*60*24))+""1/1/1970""))"),43837.0)</f>
        <v>43837</v>
      </c>
      <c r="AO374" s="152">
        <v>1.578366495E9</v>
      </c>
      <c r="AP374" s="152">
        <v>117266.6875</v>
      </c>
      <c r="AQ374" s="153">
        <f>IFERROR(__xludf.DUMMYFUNCTION("TO_DATE(INT((AR374/(60*60*24))+""1/1/1970""))"),42816.0)</f>
        <v>42816</v>
      </c>
      <c r="AR374" s="152">
        <v>1.4901552E9</v>
      </c>
      <c r="AS374" s="152">
        <v>100162.7447</v>
      </c>
      <c r="AT374" s="152">
        <v>92838.6283</v>
      </c>
      <c r="AU374" s="152">
        <f t="shared" si="1"/>
        <v>126039.05</v>
      </c>
      <c r="AV374" s="152">
        <f t="shared" si="2"/>
        <v>27691.116</v>
      </c>
      <c r="AW374" s="152">
        <f t="shared" si="3"/>
        <v>136391.7577</v>
      </c>
      <c r="AX374" s="152">
        <f t="shared" si="4"/>
        <v>9793.2516</v>
      </c>
      <c r="AY374" s="152">
        <f t="shared" si="5"/>
        <v>96321.9728</v>
      </c>
      <c r="AZ374" s="152">
        <f t="shared" si="6"/>
        <v>94578.256</v>
      </c>
      <c r="BA374" s="152" t="str">
        <f t="shared" si="7"/>
        <v>Column1.y</v>
      </c>
      <c r="BB374" s="152" t="str">
        <f t="shared" si="8"/>
        <v>Column1.y</v>
      </c>
      <c r="BC374" s="152" t="str">
        <f t="shared" si="9"/>
        <v>Column1.y</v>
      </c>
    </row>
    <row r="375">
      <c r="A375" s="152">
        <v>1.47489666E9</v>
      </c>
      <c r="B375" s="152">
        <v>105045.9429</v>
      </c>
      <c r="D375" s="153">
        <f>IFERROR(__xludf.DUMMYFUNCTION("TO_DATE(INT((E375/(60*60*24))+""1/1/1970""))"),42817.0)</f>
        <v>42817</v>
      </c>
      <c r="E375" s="156">
        <v>1.4902416E9</v>
      </c>
      <c r="F375" s="156">
        <v>100162.7447</v>
      </c>
      <c r="H375" s="153">
        <f>IFERROR(__xludf.DUMMYFUNCTION("TO_DATE(INT((I375/(60*60*24))+""1/1/1970""))"),42817.0)</f>
        <v>42817</v>
      </c>
      <c r="I375" s="156">
        <v>1.4902416E9</v>
      </c>
      <c r="J375" s="156">
        <v>94135.283</v>
      </c>
      <c r="L375" s="154">
        <v>42895.0</v>
      </c>
      <c r="M375" s="155">
        <v>130828.66</v>
      </c>
      <c r="O375" s="153">
        <f>IFERROR(__xludf.DUMMYFUNCTION("TO_DATE(INT((P375/(60*60*24))+""1/1/1970""))"),42748.0)</f>
        <v>42748</v>
      </c>
      <c r="P375" s="13">
        <v>1.4843196E9</v>
      </c>
      <c r="Q375" s="13">
        <v>27713.6148</v>
      </c>
      <c r="S375" s="153">
        <f>IFERROR(__xludf.DUMMYFUNCTION("TO_DATE(INT((T375/(60*60*24))+""1/1/1970""))"),42817.0)</f>
        <v>42817</v>
      </c>
      <c r="T375" s="156">
        <v>1.4902416E9</v>
      </c>
      <c r="U375" s="156">
        <v>136931.9637</v>
      </c>
      <c r="W375" s="153">
        <f>IFERROR(__xludf.DUMMYFUNCTION("TO_DATE(INT((X375/(60*60*24))+""1/1/1970""))"),42806.0)</f>
        <v>42806</v>
      </c>
      <c r="X375" s="156">
        <v>1.4893596E9</v>
      </c>
      <c r="Y375" s="156">
        <v>9854.1251</v>
      </c>
      <c r="AA375" s="153">
        <f>IFERROR(__xludf.DUMMYFUNCTION("TO_DATE(INT((AB375/(60*60*24))+""1/1/1970""))"),42807.0)</f>
        <v>42807</v>
      </c>
      <c r="AB375" s="156">
        <v>1.4893956E9</v>
      </c>
      <c r="AC375" s="156">
        <v>96311.9245</v>
      </c>
      <c r="AE375" s="153">
        <f>IFERROR(__xludf.DUMMYFUNCTION("TO_DATE(INT((AF375/(60*60*24))+""1/1/1970""))"),42748.0)</f>
        <v>42748</v>
      </c>
      <c r="AF375" s="152">
        <v>1.4842728E9</v>
      </c>
      <c r="AG375" s="152">
        <v>97700.237</v>
      </c>
      <c r="AH375" s="153">
        <f>IFERROR(__xludf.DUMMYFUNCTION("TO_DATE(INT((AI375/(60*60*24))+""1/1/1970""))"),43908.0)</f>
        <v>43908</v>
      </c>
      <c r="AI375" s="152">
        <v>1.584504E9</v>
      </c>
      <c r="AJ375" s="152">
        <v>156033.941</v>
      </c>
      <c r="AK375" s="153">
        <f>IFERROR(__xludf.DUMMYFUNCTION("TO_DATE(INT((AL375/(60*60*24))+""1/1/1970""))"),43908.0)</f>
        <v>43908</v>
      </c>
      <c r="AL375" s="152">
        <v>1.584504E9</v>
      </c>
      <c r="AM375" s="152">
        <v>104330.26</v>
      </c>
      <c r="AN375" s="153">
        <f>IFERROR(__xludf.DUMMYFUNCTION("TO_DATE(INT((AO375/(60*60*24))+""1/1/1970""))"),43838.0)</f>
        <v>43838</v>
      </c>
      <c r="AO375" s="152">
        <v>1.578445835E9</v>
      </c>
      <c r="AP375" s="152">
        <v>117291.6075</v>
      </c>
      <c r="AQ375" s="153">
        <f>IFERROR(__xludf.DUMMYFUNCTION("TO_DATE(INT((AR375/(60*60*24))+""1/1/1970""))"),42817.0)</f>
        <v>42817</v>
      </c>
      <c r="AR375" s="156">
        <v>1.4902416E9</v>
      </c>
      <c r="AS375" s="156">
        <v>100162.7447</v>
      </c>
      <c r="AT375" s="156">
        <v>94135.283</v>
      </c>
      <c r="AU375" s="152">
        <f t="shared" si="1"/>
        <v>126381.51</v>
      </c>
      <c r="AV375" s="152">
        <f t="shared" si="2"/>
        <v>27657.951</v>
      </c>
      <c r="AW375" s="152">
        <f t="shared" si="3"/>
        <v>136931.9637</v>
      </c>
      <c r="AX375" s="152">
        <f t="shared" si="4"/>
        <v>9794.384</v>
      </c>
      <c r="AY375" s="152">
        <f t="shared" si="5"/>
        <v>96461.776</v>
      </c>
      <c r="AZ375" s="152">
        <f t="shared" si="6"/>
        <v>94793.9766</v>
      </c>
      <c r="BA375" s="152" t="str">
        <f t="shared" si="7"/>
        <v>Column1.y</v>
      </c>
      <c r="BB375" s="152" t="str">
        <f t="shared" si="8"/>
        <v>Column1.y</v>
      </c>
      <c r="BC375" s="152" t="str">
        <f t="shared" si="9"/>
        <v>Column1.y</v>
      </c>
    </row>
    <row r="376">
      <c r="A376" s="156">
        <v>1.47492E9</v>
      </c>
      <c r="B376" s="156">
        <v>105045.9429</v>
      </c>
      <c r="D376" s="153">
        <f>IFERROR(__xludf.DUMMYFUNCTION("TO_DATE(INT((E376/(60*60*24))+""1/1/1970""))"),42818.0)</f>
        <v>42818</v>
      </c>
      <c r="E376" s="152">
        <v>1.490328E9</v>
      </c>
      <c r="F376" s="152">
        <v>100162.7447</v>
      </c>
      <c r="H376" s="153">
        <f>IFERROR(__xludf.DUMMYFUNCTION("TO_DATE(INT((I376/(60*60*24))+""1/1/1970""))"),42818.0)</f>
        <v>42818</v>
      </c>
      <c r="I376" s="152">
        <v>1.490328E9</v>
      </c>
      <c r="J376" s="152">
        <v>94430.4432</v>
      </c>
      <c r="L376" s="154">
        <v>42898.0</v>
      </c>
      <c r="M376" s="155">
        <v>130385.99</v>
      </c>
      <c r="O376" s="153">
        <f>IFERROR(__xludf.DUMMYFUNCTION("TO_DATE(INT((P376/(60*60*24))+""1/1/1970""))"),42749.0)</f>
        <v>42749</v>
      </c>
      <c r="P376" s="13">
        <v>1.484352E9</v>
      </c>
      <c r="Q376" s="13">
        <v>27619.191</v>
      </c>
      <c r="S376" s="153">
        <f>IFERROR(__xludf.DUMMYFUNCTION("TO_DATE(INT((T376/(60*60*24))+""1/1/1970""))"),42818.0)</f>
        <v>42818</v>
      </c>
      <c r="T376" s="152">
        <v>1.490328E9</v>
      </c>
      <c r="U376" s="152">
        <v>136668.4929</v>
      </c>
      <c r="W376" s="153">
        <f>IFERROR(__xludf.DUMMYFUNCTION("TO_DATE(INT((X376/(60*60*24))+""1/1/1970""))"),42807.0)</f>
        <v>42807</v>
      </c>
      <c r="X376" s="152">
        <v>1.4894136E9</v>
      </c>
      <c r="Y376" s="152">
        <v>9854.1251</v>
      </c>
      <c r="AA376" s="153">
        <f>IFERROR(__xludf.DUMMYFUNCTION("TO_DATE(INT((AB376/(60*60*24))+""1/1/1970""))"),42808.0)</f>
        <v>42808</v>
      </c>
      <c r="AB376" s="152">
        <v>1.4894748E9</v>
      </c>
      <c r="AC376" s="152">
        <v>96196.4157</v>
      </c>
      <c r="AE376" s="153">
        <f>IFERROR(__xludf.DUMMYFUNCTION("TO_DATE(INT((AF376/(60*60*24))+""1/1/1970""))"),42749.0)</f>
        <v>42749</v>
      </c>
      <c r="AF376" s="156">
        <v>1.484352E9</v>
      </c>
      <c r="AG376" s="156">
        <v>97951.4959</v>
      </c>
      <c r="AH376" s="153">
        <f>IFERROR(__xludf.DUMMYFUNCTION("TO_DATE(INT((AI376/(60*60*24))+""1/1/1970""))"),43909.0)</f>
        <v>43909</v>
      </c>
      <c r="AI376" s="152">
        <v>1.5845904E9</v>
      </c>
      <c r="AJ376" s="152">
        <v>156472.6404</v>
      </c>
      <c r="AK376" s="153">
        <f>IFERROR(__xludf.DUMMYFUNCTION("TO_DATE(INT((AL376/(60*60*24))+""1/1/1970""))"),43909.0)</f>
        <v>43909</v>
      </c>
      <c r="AL376" s="152">
        <v>1.5845904E9</v>
      </c>
      <c r="AM376" s="152">
        <v>104050.02</v>
      </c>
      <c r="AN376" s="153">
        <f>IFERROR(__xludf.DUMMYFUNCTION("TO_DATE(INT((AO376/(60*60*24))+""1/1/1970""))"),43839.0)</f>
        <v>43839</v>
      </c>
      <c r="AO376" s="156">
        <v>1.578541664E9</v>
      </c>
      <c r="AP376" s="156">
        <v>117291.6075</v>
      </c>
      <c r="AQ376" s="153">
        <f>IFERROR(__xludf.DUMMYFUNCTION("TO_DATE(INT((AR376/(60*60*24))+""1/1/1970""))"),42818.0)</f>
        <v>42818</v>
      </c>
      <c r="AR376" s="152">
        <v>1.490328E9</v>
      </c>
      <c r="AS376" s="152">
        <v>100162.7447</v>
      </c>
      <c r="AT376" s="152">
        <v>94430.4432</v>
      </c>
      <c r="AU376" s="152">
        <f t="shared" si="1"/>
        <v>126230.52</v>
      </c>
      <c r="AV376" s="152">
        <f t="shared" si="2"/>
        <v>27758.3323</v>
      </c>
      <c r="AW376" s="152">
        <f t="shared" si="3"/>
        <v>136668.4929</v>
      </c>
      <c r="AX376" s="152">
        <f t="shared" si="4"/>
        <v>9789.3228</v>
      </c>
      <c r="AY376" s="152">
        <f t="shared" si="5"/>
        <v>96632.8684</v>
      </c>
      <c r="AZ376" s="152">
        <f t="shared" si="6"/>
        <v>94844.0054</v>
      </c>
      <c r="BA376" s="152" t="str">
        <f t="shared" si="7"/>
        <v>Column1.y</v>
      </c>
      <c r="BB376" s="152" t="str">
        <f t="shared" si="8"/>
        <v>Column1.y</v>
      </c>
      <c r="BC376" s="152" t="str">
        <f t="shared" si="9"/>
        <v>Column1.y</v>
      </c>
    </row>
    <row r="377">
      <c r="A377" s="152">
        <v>1.47498306E9</v>
      </c>
      <c r="B377" s="152">
        <v>105045.9429</v>
      </c>
      <c r="D377" s="153">
        <f>IFERROR(__xludf.DUMMYFUNCTION("TO_DATE(INT((E377/(60*60*24))+""1/1/1970""))"),42819.0)</f>
        <v>42819</v>
      </c>
      <c r="E377" s="156">
        <v>1.4904144E9</v>
      </c>
      <c r="F377" s="156">
        <v>100162.7447</v>
      </c>
      <c r="H377" s="153">
        <f>IFERROR(__xludf.DUMMYFUNCTION("TO_DATE(INT((I377/(60*60*24))+""1/1/1970""))"),42819.0)</f>
        <v>42819</v>
      </c>
      <c r="I377" s="156">
        <v>1.4904144E9</v>
      </c>
      <c r="J377" s="156">
        <v>95585.9239</v>
      </c>
      <c r="L377" s="154">
        <v>42899.0</v>
      </c>
      <c r="M377" s="155">
        <v>130314.52</v>
      </c>
      <c r="O377" s="153">
        <f>IFERROR(__xludf.DUMMYFUNCTION("TO_DATE(INT((P377/(60*60*24))+""1/1/1970""))"),42750.0)</f>
        <v>42750</v>
      </c>
      <c r="P377" s="13">
        <v>1.4844384E9</v>
      </c>
      <c r="Q377" s="13">
        <v>27619.191</v>
      </c>
      <c r="S377" s="153">
        <f>IFERROR(__xludf.DUMMYFUNCTION("TO_DATE(INT((T377/(60*60*24))+""1/1/1970""))"),42819.0)</f>
        <v>42819</v>
      </c>
      <c r="T377" s="156">
        <v>1.4904144E9</v>
      </c>
      <c r="U377" s="156">
        <v>136558.6263</v>
      </c>
      <c r="W377" s="153">
        <f>IFERROR(__xludf.DUMMYFUNCTION("TO_DATE(INT((X377/(60*60*24))+""1/1/1970""))"),42808.0)</f>
        <v>42808</v>
      </c>
      <c r="X377" s="152">
        <v>1.4895E9</v>
      </c>
      <c r="Y377" s="152">
        <v>9844.6031</v>
      </c>
      <c r="AA377" s="153">
        <f>IFERROR(__xludf.DUMMYFUNCTION("TO_DATE(INT((AB377/(60*60*24))+""1/1/1970""))"),42809.0)</f>
        <v>42809</v>
      </c>
      <c r="AB377" s="156">
        <v>1.489554E9</v>
      </c>
      <c r="AC377" s="156">
        <v>96290.8452</v>
      </c>
      <c r="AE377" s="153">
        <f>IFERROR(__xludf.DUMMYFUNCTION("TO_DATE(INT((AF377/(60*60*24))+""1/1/1970""))"),42750.0)</f>
        <v>42750</v>
      </c>
      <c r="AF377" s="152">
        <v>1.4845212E9</v>
      </c>
      <c r="AG377" s="152">
        <v>97951.4959</v>
      </c>
      <c r="AH377" s="153">
        <f>IFERROR(__xludf.DUMMYFUNCTION("TO_DATE(INT((AI377/(60*60*24))+""1/1/1970""))"),43910.0)</f>
        <v>43910</v>
      </c>
      <c r="AI377" s="152">
        <v>1.5846768E9</v>
      </c>
      <c r="AJ377" s="152">
        <v>157198.1251</v>
      </c>
      <c r="AK377" s="153">
        <f>IFERROR(__xludf.DUMMYFUNCTION("TO_DATE(INT((AL377/(60*60*24))+""1/1/1970""))"),43910.0)</f>
        <v>43910</v>
      </c>
      <c r="AL377" s="152">
        <v>1.5846768E9</v>
      </c>
      <c r="AM377" s="152">
        <v>104949.02</v>
      </c>
      <c r="AN377" s="153">
        <f>IFERROR(__xludf.DUMMYFUNCTION("TO_DATE(INT((AO377/(60*60*24))+""1/1/1970""))"),43840.0)</f>
        <v>43840</v>
      </c>
      <c r="AO377" s="156">
        <v>1.578621441E9</v>
      </c>
      <c r="AP377" s="156">
        <v>117291.6075</v>
      </c>
      <c r="AQ377" s="153">
        <f>IFERROR(__xludf.DUMMYFUNCTION("TO_DATE(INT((AR377/(60*60*24))+""1/1/1970""))"),42819.0)</f>
        <v>42819</v>
      </c>
      <c r="AR377" s="156">
        <v>1.4904144E9</v>
      </c>
      <c r="AS377" s="156">
        <v>100162.7447</v>
      </c>
      <c r="AT377" s="156">
        <v>95585.9239</v>
      </c>
      <c r="AU377" s="152">
        <f t="shared" si="1"/>
        <v>126230.52</v>
      </c>
      <c r="AV377" s="152">
        <f t="shared" si="2"/>
        <v>27650.1489</v>
      </c>
      <c r="AW377" s="152">
        <f t="shared" si="3"/>
        <v>136558.6263</v>
      </c>
      <c r="AX377" s="152">
        <f t="shared" si="4"/>
        <v>9797.6726</v>
      </c>
      <c r="AY377" s="152">
        <f t="shared" si="5"/>
        <v>96632.8684</v>
      </c>
      <c r="AZ377" s="152">
        <f t="shared" si="6"/>
        <v>94715.032</v>
      </c>
      <c r="BA377" s="152" t="str">
        <f t="shared" si="7"/>
        <v>Column1.y</v>
      </c>
      <c r="BB377" s="152" t="str">
        <f t="shared" si="8"/>
        <v>Column1.y</v>
      </c>
      <c r="BC377" s="152" t="str">
        <f t="shared" si="9"/>
        <v>Column1.y</v>
      </c>
    </row>
    <row r="378">
      <c r="A378" s="156">
        <v>1.4750064E9</v>
      </c>
      <c r="B378" s="156">
        <v>105045.9429</v>
      </c>
      <c r="D378" s="153">
        <f>IFERROR(__xludf.DUMMYFUNCTION("TO_DATE(INT((E378/(60*60*24))+""1/1/1970""))"),42821.0)</f>
        <v>42821</v>
      </c>
      <c r="E378" s="152">
        <v>1.4906232E9</v>
      </c>
      <c r="F378" s="152">
        <v>100162.7447</v>
      </c>
      <c r="H378" s="153">
        <f>IFERROR(__xludf.DUMMYFUNCTION("TO_DATE(INT((I378/(60*60*24))+""1/1/1970""))"),42821.0)</f>
        <v>42821</v>
      </c>
      <c r="I378" s="152">
        <v>1.4906232E9</v>
      </c>
      <c r="J378" s="152">
        <v>95585.9239</v>
      </c>
      <c r="L378" s="154">
        <v>42900.0</v>
      </c>
      <c r="M378" s="155">
        <v>130664.69</v>
      </c>
      <c r="O378" s="153">
        <f>IFERROR(__xludf.DUMMYFUNCTION("TO_DATE(INT((P378/(60*60*24))+""1/1/1970""))"),42751.0)</f>
        <v>42751</v>
      </c>
      <c r="P378" s="13">
        <v>1.4845248E9</v>
      </c>
      <c r="Q378" s="13">
        <v>27694.8641</v>
      </c>
      <c r="S378" s="153">
        <f>IFERROR(__xludf.DUMMYFUNCTION("TO_DATE(INT((T378/(60*60*24))+""1/1/1970""))"),42821.0)</f>
        <v>42821</v>
      </c>
      <c r="T378" s="152">
        <v>1.4906232E9</v>
      </c>
      <c r="U378" s="152">
        <v>136558.6263</v>
      </c>
      <c r="W378" s="153">
        <f>IFERROR(__xludf.DUMMYFUNCTION("TO_DATE(INT((X378/(60*60*24))+""1/1/1970""))"),42809.0)</f>
        <v>42809</v>
      </c>
      <c r="X378" s="152">
        <v>1.4895864E9</v>
      </c>
      <c r="Y378" s="152">
        <v>9843.5034</v>
      </c>
      <c r="AA378" s="153">
        <f>IFERROR(__xludf.DUMMYFUNCTION("TO_DATE(INT((AB378/(60*60*24))+""1/1/1970""))"),42810.0)</f>
        <v>42810</v>
      </c>
      <c r="AB378" s="152">
        <v>1.4896332E9</v>
      </c>
      <c r="AC378" s="152">
        <v>96616.6398</v>
      </c>
      <c r="AE378" s="153">
        <f>IFERROR(__xludf.DUMMYFUNCTION("TO_DATE(INT((AF378/(60*60*24))+""1/1/1970""))"),42751.0)</f>
        <v>42751</v>
      </c>
      <c r="AF378" s="156">
        <v>1.4845608E9</v>
      </c>
      <c r="AG378" s="156">
        <v>97804.9665</v>
      </c>
      <c r="AH378" s="153">
        <f>IFERROR(__xludf.DUMMYFUNCTION("TO_DATE(INT((AI378/(60*60*24))+""1/1/1970""))"),43911.0)</f>
        <v>43911</v>
      </c>
      <c r="AI378" s="152">
        <v>1.5847632E9</v>
      </c>
      <c r="AJ378" s="152">
        <v>161578.39</v>
      </c>
      <c r="AK378" s="153">
        <f>IFERROR(__xludf.DUMMYFUNCTION("TO_DATE(INT((AL378/(60*60*24))+""1/1/1970""))"),43911.0)</f>
        <v>43911</v>
      </c>
      <c r="AL378" s="152">
        <v>1.5847632E9</v>
      </c>
      <c r="AM378" s="152">
        <v>105578.32</v>
      </c>
      <c r="AN378" s="153">
        <f>IFERROR(__xludf.DUMMYFUNCTION("TO_DATE(INT((AO378/(60*60*24))+""1/1/1970""))"),43841.0)</f>
        <v>43841</v>
      </c>
      <c r="AO378" s="156">
        <v>1.578702392E9</v>
      </c>
      <c r="AP378" s="156">
        <v>117291.6075</v>
      </c>
      <c r="AQ378" s="153">
        <f>IFERROR(__xludf.DUMMYFUNCTION("TO_DATE(INT((AR378/(60*60*24))+""1/1/1970""))"),42821.0)</f>
        <v>42821</v>
      </c>
      <c r="AR378" s="152">
        <v>1.4906232E9</v>
      </c>
      <c r="AS378" s="152">
        <v>100162.7447</v>
      </c>
      <c r="AT378" s="152">
        <v>95585.9239</v>
      </c>
      <c r="AU378" s="152">
        <f t="shared" si="1"/>
        <v>126344.52</v>
      </c>
      <c r="AV378" s="152">
        <f t="shared" si="2"/>
        <v>27717.51</v>
      </c>
      <c r="AW378" s="152">
        <f t="shared" si="3"/>
        <v>136558.6263</v>
      </c>
      <c r="AX378" s="152">
        <f t="shared" si="4"/>
        <v>9797.7431</v>
      </c>
      <c r="AY378" s="152">
        <f t="shared" si="5"/>
        <v>95630.3932</v>
      </c>
      <c r="AZ378" s="152">
        <f t="shared" si="6"/>
        <v>94276.2471</v>
      </c>
      <c r="BA378" s="152" t="str">
        <f t="shared" si="7"/>
        <v>Column1.y</v>
      </c>
      <c r="BB378" s="152" t="str">
        <f t="shared" si="8"/>
        <v>Column1.y</v>
      </c>
      <c r="BC378" s="152" t="str">
        <f t="shared" si="9"/>
        <v>Column1.y</v>
      </c>
    </row>
    <row r="379">
      <c r="A379" s="152">
        <v>1.47506946E9</v>
      </c>
      <c r="B379" s="152">
        <v>105045.9429</v>
      </c>
      <c r="D379" s="153">
        <f>IFERROR(__xludf.DUMMYFUNCTION("TO_DATE(INT((E379/(60*60*24))+""1/1/1970""))"),42822.0)</f>
        <v>42822</v>
      </c>
      <c r="E379" s="152">
        <v>1.4906736E9</v>
      </c>
      <c r="F379" s="152">
        <v>100162.7447</v>
      </c>
      <c r="H379" s="153">
        <f>IFERROR(__xludf.DUMMYFUNCTION("TO_DATE(INT((I379/(60*60*24))+""1/1/1970""))"),42822.0)</f>
        <v>42822</v>
      </c>
      <c r="I379" s="152">
        <v>1.4906736E9</v>
      </c>
      <c r="J379" s="152">
        <v>96466.0964</v>
      </c>
      <c r="L379" s="154">
        <v>42901.0</v>
      </c>
      <c r="M379" s="155">
        <v>130890.12</v>
      </c>
      <c r="O379" s="153">
        <f>IFERROR(__xludf.DUMMYFUNCTION("TO_DATE(INT((P379/(60*60*24))+""1/1/1970""))"),42752.0)</f>
        <v>42752</v>
      </c>
      <c r="P379" s="13">
        <v>1.4846112E9</v>
      </c>
      <c r="Q379" s="13">
        <v>27901.3447</v>
      </c>
      <c r="S379" s="153">
        <f>IFERROR(__xludf.DUMMYFUNCTION("TO_DATE(INT((T379/(60*60*24))+""1/1/1970""))"),42822.0)</f>
        <v>42822</v>
      </c>
      <c r="T379" s="152">
        <v>1.4906736E9</v>
      </c>
      <c r="U379" s="152">
        <v>136200.3588</v>
      </c>
      <c r="W379" s="153">
        <f>IFERROR(__xludf.DUMMYFUNCTION("TO_DATE(INT((X379/(60*60*24))+""1/1/1970""))"),42810.0)</f>
        <v>42810</v>
      </c>
      <c r="X379" s="152">
        <v>1.4896728E9</v>
      </c>
      <c r="Y379" s="152">
        <v>9819.7741</v>
      </c>
      <c r="AA379" s="153">
        <f>IFERROR(__xludf.DUMMYFUNCTION("TO_DATE(INT((AB379/(60*60*24))+""1/1/1970""))"),42811.0)</f>
        <v>42811</v>
      </c>
      <c r="AB379" s="156">
        <v>1.4897124E9</v>
      </c>
      <c r="AC379" s="156">
        <v>96531.028</v>
      </c>
      <c r="AE379" s="153">
        <f>IFERROR(__xludf.DUMMYFUNCTION("TO_DATE(INT((AF379/(60*60*24))+""1/1/1970""))"),42752.0)</f>
        <v>42752</v>
      </c>
      <c r="AF379" s="152">
        <v>1.48464E9</v>
      </c>
      <c r="AG379" s="152">
        <v>97575.7558</v>
      </c>
      <c r="AH379" s="153">
        <f>IFERROR(__xludf.DUMMYFUNCTION("TO_DATE(INT((AI379/(60*60*24))+""1/1/1970""))"),43913.0)</f>
        <v>43913</v>
      </c>
      <c r="AI379" s="156">
        <v>1.584936E9</v>
      </c>
      <c r="AJ379" s="156">
        <v>161578.39</v>
      </c>
      <c r="AK379" s="153">
        <f>IFERROR(__xludf.DUMMYFUNCTION("TO_DATE(INT((AL379/(60*60*24))+""1/1/1970""))"),43913.0)</f>
        <v>43913</v>
      </c>
      <c r="AL379" s="156">
        <v>1.584972E9</v>
      </c>
      <c r="AM379" s="156">
        <v>105578.32</v>
      </c>
      <c r="AN379" s="153">
        <f>IFERROR(__xludf.DUMMYFUNCTION("TO_DATE(INT((AO379/(60*60*24))+""1/1/1970""))"),43842.0)</f>
        <v>43842</v>
      </c>
      <c r="AO379" s="152">
        <v>1.578806218E9</v>
      </c>
      <c r="AP379" s="152">
        <v>117291.6075</v>
      </c>
      <c r="AQ379" s="153">
        <f>IFERROR(__xludf.DUMMYFUNCTION("TO_DATE(INT((AR379/(60*60*24))+""1/1/1970""))"),42822.0)</f>
        <v>42822</v>
      </c>
      <c r="AR379" s="152">
        <v>1.4906736E9</v>
      </c>
      <c r="AS379" s="152">
        <v>100162.7447</v>
      </c>
      <c r="AT379" s="152">
        <v>96466.0964</v>
      </c>
      <c r="AU379" s="152">
        <f t="shared" si="1"/>
        <v>126597.55</v>
      </c>
      <c r="AV379" s="152">
        <f t="shared" si="2"/>
        <v>27732.8999</v>
      </c>
      <c r="AW379" s="152">
        <f t="shared" si="3"/>
        <v>136200.3588</v>
      </c>
      <c r="AX379" s="152">
        <f t="shared" si="4"/>
        <v>9796.2716</v>
      </c>
      <c r="AY379" s="152">
        <f t="shared" si="5"/>
        <v>95754.0225</v>
      </c>
      <c r="AZ379" s="152">
        <f t="shared" si="6"/>
        <v>94133.9633</v>
      </c>
      <c r="BA379" s="152" t="str">
        <f t="shared" si="7"/>
        <v>Column1.y</v>
      </c>
      <c r="BB379" s="152" t="str">
        <f t="shared" si="8"/>
        <v>Column1.y</v>
      </c>
      <c r="BC379" s="152" t="str">
        <f t="shared" si="9"/>
        <v>Column1.y</v>
      </c>
    </row>
    <row r="380">
      <c r="A380" s="156">
        <v>1.4750928E9</v>
      </c>
      <c r="B380" s="156">
        <v>105045.9429</v>
      </c>
      <c r="D380" s="153">
        <f>IFERROR(__xludf.DUMMYFUNCTION("TO_DATE(INT((E380/(60*60*24))+""1/1/1970""))"),42823.0)</f>
        <v>42823</v>
      </c>
      <c r="E380" s="156">
        <v>1.49076E9</v>
      </c>
      <c r="F380" s="156">
        <v>100162.7447</v>
      </c>
      <c r="H380" s="153">
        <f>IFERROR(__xludf.DUMMYFUNCTION("TO_DATE(INT((I380/(60*60*24))+""1/1/1970""))"),42823.0)</f>
        <v>42823</v>
      </c>
      <c r="I380" s="156">
        <v>1.49076E9</v>
      </c>
      <c r="J380" s="156">
        <v>97060.3039</v>
      </c>
      <c r="L380" s="154">
        <v>42902.0</v>
      </c>
      <c r="M380" s="155">
        <v>130892.45</v>
      </c>
      <c r="O380" s="153">
        <f>IFERROR(__xludf.DUMMYFUNCTION("TO_DATE(INT((P380/(60*60*24))+""1/1/1970""))"),42753.0)</f>
        <v>42753</v>
      </c>
      <c r="P380" s="13">
        <v>1.4847516E9</v>
      </c>
      <c r="Q380" s="13">
        <v>27913.3323</v>
      </c>
      <c r="S380" s="153">
        <f>IFERROR(__xludf.DUMMYFUNCTION("TO_DATE(INT((T380/(60*60*24))+""1/1/1970""))"),42823.0)</f>
        <v>42823</v>
      </c>
      <c r="T380" s="156">
        <v>1.49076E9</v>
      </c>
      <c r="U380" s="156">
        <v>138038.8929</v>
      </c>
      <c r="W380" s="153">
        <f>IFERROR(__xludf.DUMMYFUNCTION("TO_DATE(INT((X380/(60*60*24))+""1/1/1970""))"),42811.0)</f>
        <v>42811</v>
      </c>
      <c r="X380" s="152">
        <v>1.4897592E9</v>
      </c>
      <c r="Y380" s="152">
        <v>9815.5489</v>
      </c>
      <c r="AA380" s="153">
        <f>IFERROR(__xludf.DUMMYFUNCTION("TO_DATE(INT((AB380/(60*60*24))+""1/1/1970""))"),42813.0)</f>
        <v>42813</v>
      </c>
      <c r="AB380" s="152">
        <v>1.4899608E9</v>
      </c>
      <c r="AC380" s="152">
        <v>96863.8584</v>
      </c>
      <c r="AE380" s="153">
        <f>IFERROR(__xludf.DUMMYFUNCTION("TO_DATE(INT((AF380/(60*60*24))+""1/1/1970""))"),42753.0)</f>
        <v>42753</v>
      </c>
      <c r="AF380" s="156">
        <v>1.4847192E9</v>
      </c>
      <c r="AG380" s="156">
        <v>98442.9897</v>
      </c>
      <c r="AH380" s="153">
        <f>IFERROR(__xludf.DUMMYFUNCTION("TO_DATE(INT((AI380/(60*60*24))+""1/1/1970""))"),43914.0)</f>
        <v>43914</v>
      </c>
      <c r="AI380" s="156">
        <v>1.5850224E9</v>
      </c>
      <c r="AJ380" s="156">
        <v>165393.5313</v>
      </c>
      <c r="AK380" s="153">
        <f>IFERROR(__xludf.DUMMYFUNCTION("TO_DATE(INT((AL380/(60*60*24))+""1/1/1970""))"),43914.0)</f>
        <v>43914</v>
      </c>
      <c r="AL380" s="152">
        <v>1.5850224E9</v>
      </c>
      <c r="AM380" s="152">
        <v>106030.3</v>
      </c>
      <c r="AN380" s="153">
        <f>IFERROR(__xludf.DUMMYFUNCTION("TO_DATE(INT((AO380/(60*60*24))+""1/1/1970""))"),43843.0)</f>
        <v>43843</v>
      </c>
      <c r="AO380" s="152">
        <v>1.578887563E9</v>
      </c>
      <c r="AP380" s="152">
        <v>117291.6075</v>
      </c>
      <c r="AQ380" s="153">
        <f>IFERROR(__xludf.DUMMYFUNCTION("TO_DATE(INT((AR380/(60*60*24))+""1/1/1970""))"),42823.0)</f>
        <v>42823</v>
      </c>
      <c r="AR380" s="156">
        <v>1.49076E9</v>
      </c>
      <c r="AS380" s="156">
        <v>100162.7447</v>
      </c>
      <c r="AT380" s="156">
        <v>97060.3039</v>
      </c>
      <c r="AU380" s="152">
        <f t="shared" si="1"/>
        <v>126710.68</v>
      </c>
      <c r="AV380" s="152">
        <f t="shared" si="2"/>
        <v>27804.6094</v>
      </c>
      <c r="AW380" s="152">
        <f t="shared" si="3"/>
        <v>138038.8929</v>
      </c>
      <c r="AX380" s="152">
        <f t="shared" si="4"/>
        <v>9798.5264</v>
      </c>
      <c r="AY380" s="152">
        <f t="shared" si="5"/>
        <v>96310.3989</v>
      </c>
      <c r="AZ380" s="152">
        <f t="shared" si="6"/>
        <v>94542.4555</v>
      </c>
      <c r="BA380" s="152" t="str">
        <f t="shared" si="7"/>
        <v>Column1.y</v>
      </c>
      <c r="BB380" s="152" t="str">
        <f t="shared" si="8"/>
        <v>Column1.y</v>
      </c>
      <c r="BC380" s="152" t="str">
        <f t="shared" si="9"/>
        <v>Column1.y</v>
      </c>
    </row>
    <row r="381">
      <c r="A381" s="152">
        <v>1.47515586E9</v>
      </c>
      <c r="B381" s="152">
        <v>105045.9429</v>
      </c>
      <c r="D381" s="153">
        <f>IFERROR(__xludf.DUMMYFUNCTION("TO_DATE(INT((E381/(60*60*24))+""1/1/1970""))"),42824.0)</f>
        <v>42824</v>
      </c>
      <c r="E381" s="152">
        <v>1.4908464E9</v>
      </c>
      <c r="F381" s="152">
        <v>100162.7447</v>
      </c>
      <c r="H381" s="153">
        <f>IFERROR(__xludf.DUMMYFUNCTION("TO_DATE(INT((I381/(60*60*24))+""1/1/1970""))"),42824.0)</f>
        <v>42824</v>
      </c>
      <c r="I381" s="152">
        <v>1.4908464E9</v>
      </c>
      <c r="J381" s="152">
        <v>96862.9902</v>
      </c>
      <c r="L381" s="154">
        <v>42905.0</v>
      </c>
      <c r="M381" s="155">
        <v>130663.62</v>
      </c>
      <c r="O381" s="153">
        <f>IFERROR(__xludf.DUMMYFUNCTION("TO_DATE(INT((P381/(60*60*24))+""1/1/1970""))"),42754.0)</f>
        <v>42754</v>
      </c>
      <c r="P381" s="13">
        <v>1.484838E9</v>
      </c>
      <c r="Q381" s="13">
        <v>27828.5881</v>
      </c>
      <c r="S381" s="153">
        <f>IFERROR(__xludf.DUMMYFUNCTION("TO_DATE(INT((T381/(60*60*24))+""1/1/1970""))"),42824.0)</f>
        <v>42824</v>
      </c>
      <c r="T381" s="152">
        <v>1.4908464E9</v>
      </c>
      <c r="U381" s="152">
        <v>138376.9653</v>
      </c>
      <c r="W381" s="153">
        <f>IFERROR(__xludf.DUMMYFUNCTION("TO_DATE(INT((X381/(60*60*24))+""1/1/1970""))"),42812.0)</f>
        <v>42812</v>
      </c>
      <c r="X381" s="152">
        <v>1.4897952E9</v>
      </c>
      <c r="Y381" s="152">
        <v>9795.0136</v>
      </c>
      <c r="AA381" s="153">
        <f>IFERROR(__xludf.DUMMYFUNCTION("TO_DATE(INT((AB381/(60*60*24))+""1/1/1970""))"),42814.0)</f>
        <v>42814</v>
      </c>
      <c r="AB381" s="152">
        <v>1.4900004E9</v>
      </c>
      <c r="AC381" s="152">
        <v>96637.2663</v>
      </c>
      <c r="AE381" s="153">
        <f>IFERROR(__xludf.DUMMYFUNCTION("TO_DATE(INT((AF381/(60*60*24))+""1/1/1970""))"),42754.0)</f>
        <v>42754</v>
      </c>
      <c r="AF381" s="152">
        <v>1.4847984E9</v>
      </c>
      <c r="AG381" s="152">
        <v>97811.3972</v>
      </c>
      <c r="AH381" s="153">
        <f>IFERROR(__xludf.DUMMYFUNCTION("TO_DATE(INT((AI381/(60*60*24))+""1/1/1970""))"),43915.0)</f>
        <v>43915</v>
      </c>
      <c r="AI381" s="156">
        <v>1.5851088E9</v>
      </c>
      <c r="AJ381" s="156">
        <v>161112.0879</v>
      </c>
      <c r="AK381" s="153">
        <f>IFERROR(__xludf.DUMMYFUNCTION("TO_DATE(INT((AL381/(60*60*24))+""1/1/1970""))"),43915.0)</f>
        <v>43915</v>
      </c>
      <c r="AL381" s="152">
        <v>1.5851088E9</v>
      </c>
      <c r="AM381" s="152">
        <v>107136.04</v>
      </c>
      <c r="AN381" s="153">
        <f>IFERROR(__xludf.DUMMYFUNCTION("TO_DATE(INT((AO381/(60*60*24))+""1/1/1970""))"),43844.0)</f>
        <v>43844</v>
      </c>
      <c r="AO381" s="152">
        <v>1.578967024E9</v>
      </c>
      <c r="AP381" s="152">
        <v>117493.4082</v>
      </c>
      <c r="AQ381" s="153">
        <f>IFERROR(__xludf.DUMMYFUNCTION("TO_DATE(INT((AR381/(60*60*24))+""1/1/1970""))"),42824.0)</f>
        <v>42824</v>
      </c>
      <c r="AR381" s="152">
        <v>1.4908464E9</v>
      </c>
      <c r="AS381" s="152">
        <v>100162.7447</v>
      </c>
      <c r="AT381" s="152">
        <v>96862.9902</v>
      </c>
      <c r="AU381" s="152">
        <f t="shared" si="1"/>
        <v>127026.83</v>
      </c>
      <c r="AV381" s="152">
        <f t="shared" si="2"/>
        <v>27774.4352</v>
      </c>
      <c r="AW381" s="152">
        <f t="shared" si="3"/>
        <v>138376.9653</v>
      </c>
      <c r="AX381" s="152">
        <f t="shared" si="4"/>
        <v>9787.6281</v>
      </c>
      <c r="AY381" s="152">
        <f t="shared" si="5"/>
        <v>96847.1602</v>
      </c>
      <c r="AZ381" s="152">
        <f t="shared" si="6"/>
        <v>95077.6262</v>
      </c>
      <c r="BA381" s="152" t="str">
        <f t="shared" si="7"/>
        <v>Column1.y</v>
      </c>
      <c r="BB381" s="152" t="str">
        <f t="shared" si="8"/>
        <v>Column1.y</v>
      </c>
      <c r="BC381" s="152" t="str">
        <f t="shared" si="9"/>
        <v>Column1.y</v>
      </c>
    </row>
    <row r="382">
      <c r="A382" s="156">
        <v>1.4751792E9</v>
      </c>
      <c r="B382" s="156">
        <v>105045.9429</v>
      </c>
      <c r="D382" s="153">
        <f>IFERROR(__xludf.DUMMYFUNCTION("TO_DATE(INT((E382/(60*60*24))+""1/1/1970""))"),42825.0)</f>
        <v>42825</v>
      </c>
      <c r="E382" s="156">
        <v>1.4909328E9</v>
      </c>
      <c r="F382" s="156">
        <v>100162.7447</v>
      </c>
      <c r="H382" s="153">
        <f>IFERROR(__xludf.DUMMYFUNCTION("TO_DATE(INT((I382/(60*60*24))+""1/1/1970""))"),42825.0)</f>
        <v>42825</v>
      </c>
      <c r="I382" s="156">
        <v>1.4909328E9</v>
      </c>
      <c r="J382" s="156">
        <v>96987.948</v>
      </c>
      <c r="L382" s="154">
        <v>42906.0</v>
      </c>
      <c r="M382" s="155">
        <v>130905.64</v>
      </c>
      <c r="O382" s="153">
        <f>IFERROR(__xludf.DUMMYFUNCTION("TO_DATE(INT((P382/(60*60*24))+""1/1/1970""))"),42755.0)</f>
        <v>42755</v>
      </c>
      <c r="P382" s="13">
        <v>1.4849244E9</v>
      </c>
      <c r="Q382" s="13">
        <v>27860.1523</v>
      </c>
      <c r="S382" s="153">
        <f>IFERROR(__xludf.DUMMYFUNCTION("TO_DATE(INT((T382/(60*60*24))+""1/1/1970""))"),42825.0)</f>
        <v>42825</v>
      </c>
      <c r="T382" s="156">
        <v>1.4909328E9</v>
      </c>
      <c r="U382" s="156">
        <v>139073.8849</v>
      </c>
      <c r="W382" s="153">
        <f>IFERROR(__xludf.DUMMYFUNCTION("TO_DATE(INT((X382/(60*60*24))+""1/1/1970""))"),42814.0)</f>
        <v>42814</v>
      </c>
      <c r="X382" s="156">
        <v>1.489968E9</v>
      </c>
      <c r="Y382" s="156">
        <v>9798.0905</v>
      </c>
      <c r="AA382" s="153">
        <f>IFERROR(__xludf.DUMMYFUNCTION("TO_DATE(INT((AB382/(60*60*24))+""1/1/1970""))"),42815.0)</f>
        <v>42815</v>
      </c>
      <c r="AB382" s="156">
        <v>1.4900796E9</v>
      </c>
      <c r="AC382" s="156">
        <v>96556.2834</v>
      </c>
      <c r="AE382" s="153">
        <f>IFERROR(__xludf.DUMMYFUNCTION("TO_DATE(INT((AF382/(60*60*24))+""1/1/1970""))"),42755.0)</f>
        <v>42755</v>
      </c>
      <c r="AF382" s="156">
        <v>1.4848776E9</v>
      </c>
      <c r="AG382" s="156">
        <v>98099.4034</v>
      </c>
      <c r="AH382" s="153">
        <f>IFERROR(__xludf.DUMMYFUNCTION("TO_DATE(INT((AI382/(60*60*24))+""1/1/1970""))"),43916.0)</f>
        <v>43916</v>
      </c>
      <c r="AI382" s="156">
        <v>1.5851952E9</v>
      </c>
      <c r="AJ382" s="156">
        <v>159443.0789</v>
      </c>
      <c r="AK382" s="153">
        <f>IFERROR(__xludf.DUMMYFUNCTION("TO_DATE(INT((AL382/(60*60*24))+""1/1/1970""))"),43916.0)</f>
        <v>43916</v>
      </c>
      <c r="AL382" s="152">
        <v>1.5851952E9</v>
      </c>
      <c r="AM382" s="152">
        <v>106867.18</v>
      </c>
      <c r="AN382" s="153">
        <f>IFERROR(__xludf.DUMMYFUNCTION("TO_DATE(INT((AO382/(60*60*24))+""1/1/1970""))"),43845.0)</f>
        <v>43845</v>
      </c>
      <c r="AO382" s="152">
        <v>1.579047348E9</v>
      </c>
      <c r="AP382" s="152">
        <v>117012.8422</v>
      </c>
      <c r="AQ382" s="153">
        <f>IFERROR(__xludf.DUMMYFUNCTION("TO_DATE(INT((AR382/(60*60*24))+""1/1/1970""))"),42825.0)</f>
        <v>42825</v>
      </c>
      <c r="AR382" s="156">
        <v>1.4909328E9</v>
      </c>
      <c r="AS382" s="156">
        <v>100162.7447</v>
      </c>
      <c r="AT382" s="156">
        <v>96987.948</v>
      </c>
      <c r="AU382" s="152">
        <f t="shared" si="1"/>
        <v>126749.22</v>
      </c>
      <c r="AV382" s="152">
        <f t="shared" si="2"/>
        <v>27732.7214</v>
      </c>
      <c r="AW382" s="152">
        <f t="shared" si="3"/>
        <v>139073.8849</v>
      </c>
      <c r="AX382" s="152">
        <f t="shared" si="4"/>
        <v>9777.896</v>
      </c>
      <c r="AY382" s="152">
        <f t="shared" si="5"/>
        <v>97113.4558</v>
      </c>
      <c r="AZ382" s="152">
        <f t="shared" si="6"/>
        <v>95721.5752</v>
      </c>
      <c r="BA382" s="152" t="str">
        <f t="shared" si="7"/>
        <v>Column1.y</v>
      </c>
      <c r="BB382" s="152" t="str">
        <f t="shared" si="8"/>
        <v>Column1.y</v>
      </c>
      <c r="BC382" s="152" t="str">
        <f t="shared" si="9"/>
        <v>Column1.y</v>
      </c>
    </row>
    <row r="383">
      <c r="A383" s="152">
        <v>1.47524226E9</v>
      </c>
      <c r="B383" s="152">
        <v>105045.9429</v>
      </c>
      <c r="D383" s="153">
        <f>IFERROR(__xludf.DUMMYFUNCTION("TO_DATE(INT((E383/(60*60*24))+""1/1/1970""))"),42826.0)</f>
        <v>42826</v>
      </c>
      <c r="E383" s="152">
        <v>1.4910192E9</v>
      </c>
      <c r="F383" s="152">
        <v>100162.7447</v>
      </c>
      <c r="H383" s="153">
        <f>IFERROR(__xludf.DUMMYFUNCTION("TO_DATE(INT((I383/(60*60*24))+""1/1/1970""))"),42826.0)</f>
        <v>42826</v>
      </c>
      <c r="I383" s="152">
        <v>1.4910192E9</v>
      </c>
      <c r="J383" s="152">
        <v>96710.6223</v>
      </c>
      <c r="L383" s="154">
        <v>42907.0</v>
      </c>
      <c r="M383" s="155">
        <v>130689.45</v>
      </c>
      <c r="O383" s="153">
        <f>IFERROR(__xludf.DUMMYFUNCTION("TO_DATE(INT((P383/(60*60*24))+""1/1/1970""))"),42756.0)</f>
        <v>42756</v>
      </c>
      <c r="P383" s="13">
        <v>1.4849568E9</v>
      </c>
      <c r="Q383" s="13">
        <v>27732.7378</v>
      </c>
      <c r="S383" s="153">
        <f>IFERROR(__xludf.DUMMYFUNCTION("TO_DATE(INT((T383/(60*60*24))+""1/1/1970""))"),42826.0)</f>
        <v>42826</v>
      </c>
      <c r="T383" s="152">
        <v>1.4910192E9</v>
      </c>
      <c r="U383" s="152">
        <v>138502.193</v>
      </c>
      <c r="W383" s="153">
        <f>IFERROR(__xludf.DUMMYFUNCTION("TO_DATE(INT((X383/(60*60*24))+""1/1/1970""))"),42815.0)</f>
        <v>42815</v>
      </c>
      <c r="X383" s="152">
        <v>1.4901048E9</v>
      </c>
      <c r="Y383" s="152">
        <v>9793.3499</v>
      </c>
      <c r="AA383" s="153">
        <f>IFERROR(__xludf.DUMMYFUNCTION("TO_DATE(INT((AB383/(60*60*24))+""1/1/1970""))"),42816.0)</f>
        <v>42816</v>
      </c>
      <c r="AB383" s="152">
        <v>1.4901588E9</v>
      </c>
      <c r="AC383" s="152">
        <v>96321.9728</v>
      </c>
      <c r="AE383" s="153">
        <f>IFERROR(__xludf.DUMMYFUNCTION("TO_DATE(INT((AF383/(60*60*24))+""1/1/1970""))"),42756.0)</f>
        <v>42756</v>
      </c>
      <c r="AF383" s="152">
        <v>1.4849568E9</v>
      </c>
      <c r="AG383" s="152">
        <v>98482.9523</v>
      </c>
      <c r="AH383" s="153">
        <f>IFERROR(__xludf.DUMMYFUNCTION("TO_DATE(INT((AI383/(60*60*24))+""1/1/1970""))"),43917.0)</f>
        <v>43917</v>
      </c>
      <c r="AI383" s="156">
        <v>1.5852816E9</v>
      </c>
      <c r="AJ383" s="156">
        <v>157293.0205</v>
      </c>
      <c r="AK383" s="153">
        <f>IFERROR(__xludf.DUMMYFUNCTION("TO_DATE(INT((AL383/(60*60*24))+""1/1/1970""))"),43917.0)</f>
        <v>43917</v>
      </c>
      <c r="AL383" s="152">
        <v>1.5852816E9</v>
      </c>
      <c r="AM383" s="152">
        <v>107262.08</v>
      </c>
      <c r="AN383" s="153">
        <f>IFERROR(__xludf.DUMMYFUNCTION("TO_DATE(INT((AO383/(60*60*24))+""1/1/1970""))"),43846.0)</f>
        <v>43846</v>
      </c>
      <c r="AO383" s="156">
        <v>1.579144131E9</v>
      </c>
      <c r="AP383" s="156">
        <v>117342.7929</v>
      </c>
      <c r="AQ383" s="153">
        <f>IFERROR(__xludf.DUMMYFUNCTION("TO_DATE(INT((AR383/(60*60*24))+""1/1/1970""))"),42826.0)</f>
        <v>42826</v>
      </c>
      <c r="AR383" s="152">
        <v>1.4910192E9</v>
      </c>
      <c r="AS383" s="152">
        <v>100162.7447</v>
      </c>
      <c r="AT383" s="152">
        <v>96710.6223</v>
      </c>
      <c r="AU383" s="152">
        <f t="shared" si="1"/>
        <v>126749.22</v>
      </c>
      <c r="AV383" s="152">
        <f t="shared" si="2"/>
        <v>27688.6213</v>
      </c>
      <c r="AW383" s="152">
        <f t="shared" si="3"/>
        <v>138502.193</v>
      </c>
      <c r="AX383" s="152">
        <f t="shared" si="4"/>
        <v>9776.0447</v>
      </c>
      <c r="AY383" s="152">
        <f t="shared" si="5"/>
        <v>97113.4558</v>
      </c>
      <c r="AZ383" s="152">
        <f t="shared" si="6"/>
        <v>95834.0253</v>
      </c>
      <c r="BA383" s="152" t="str">
        <f t="shared" si="7"/>
        <v>Column1.y</v>
      </c>
      <c r="BB383" s="152" t="str">
        <f t="shared" si="8"/>
        <v>Column1.y</v>
      </c>
      <c r="BC383" s="152" t="str">
        <f t="shared" si="9"/>
        <v>Column1.y</v>
      </c>
    </row>
    <row r="384">
      <c r="A384" s="156">
        <v>1.4752656E9</v>
      </c>
      <c r="B384" s="156">
        <v>105045.9429</v>
      </c>
      <c r="D384" s="153">
        <f>IFERROR(__xludf.DUMMYFUNCTION("TO_DATE(INT((E384/(60*60*24))+""1/1/1970""))"),42828.0)</f>
        <v>42828</v>
      </c>
      <c r="E384" s="156">
        <v>1.491228E9</v>
      </c>
      <c r="F384" s="156">
        <v>100162.7447</v>
      </c>
      <c r="H384" s="153">
        <f>IFERROR(__xludf.DUMMYFUNCTION("TO_DATE(INT((I384/(60*60*24))+""1/1/1970""))"),42828.0)</f>
        <v>42828</v>
      </c>
      <c r="I384" s="156">
        <v>1.491228E9</v>
      </c>
      <c r="J384" s="156">
        <v>96710.6223</v>
      </c>
      <c r="L384" s="154">
        <v>42908.0</v>
      </c>
      <c r="M384" s="155">
        <v>130830.31</v>
      </c>
      <c r="O384" s="153">
        <f>IFERROR(__xludf.DUMMYFUNCTION("TO_DATE(INT((P384/(60*60*24))+""1/1/1970""))"),42757.0)</f>
        <v>42757</v>
      </c>
      <c r="P384" s="13">
        <v>1.4850432E9</v>
      </c>
      <c r="Q384" s="13">
        <v>27732.7378</v>
      </c>
      <c r="S384" s="153">
        <f>IFERROR(__xludf.DUMMYFUNCTION("TO_DATE(INT((T384/(60*60*24))+""1/1/1970""))"),42828.0)</f>
        <v>42828</v>
      </c>
      <c r="T384" s="156">
        <v>1.491192E9</v>
      </c>
      <c r="U384" s="156">
        <v>138502.193</v>
      </c>
      <c r="W384" s="153">
        <f>IFERROR(__xludf.DUMMYFUNCTION("TO_DATE(INT((X384/(60*60*24))+""1/1/1970""))"),42816.0)</f>
        <v>42816</v>
      </c>
      <c r="X384" s="152">
        <v>1.4901912E9</v>
      </c>
      <c r="Y384" s="152">
        <v>9793.2516</v>
      </c>
      <c r="AA384" s="153">
        <f>IFERROR(__xludf.DUMMYFUNCTION("TO_DATE(INT((AB384/(60*60*24))+""1/1/1970""))"),42817.0)</f>
        <v>42817</v>
      </c>
      <c r="AB384" s="156">
        <v>1.490238E9</v>
      </c>
      <c r="AC384" s="156">
        <v>96461.776</v>
      </c>
      <c r="AE384" s="153">
        <f>IFERROR(__xludf.DUMMYFUNCTION("TO_DATE(INT((AF384/(60*60*24))+""1/1/1970""))"),42757.0)</f>
        <v>42757</v>
      </c>
      <c r="AF384" s="156">
        <v>1.485126E9</v>
      </c>
      <c r="AG384" s="156">
        <v>98482.9523</v>
      </c>
      <c r="AH384" s="153">
        <f>IFERROR(__xludf.DUMMYFUNCTION("TO_DATE(INT((AI384/(60*60*24))+""1/1/1970""))"),43918.0)</f>
        <v>43918</v>
      </c>
      <c r="AI384" s="156">
        <v>1.585368E9</v>
      </c>
      <c r="AJ384" s="156">
        <v>159007.0062</v>
      </c>
      <c r="AK384" s="153">
        <f>IFERROR(__xludf.DUMMYFUNCTION("TO_DATE(INT((AL384/(60*60*24))+""1/1/1970""))"),43918.0)</f>
        <v>43918</v>
      </c>
      <c r="AL384" s="152">
        <v>1.585368E9</v>
      </c>
      <c r="AM384" s="152">
        <v>106604.28</v>
      </c>
      <c r="AN384" s="153">
        <f>IFERROR(__xludf.DUMMYFUNCTION("TO_DATE(INT((AO384/(60*60*24))+""1/1/1970""))"),43847.0)</f>
        <v>43847</v>
      </c>
      <c r="AO384" s="156">
        <v>1.57922383E9</v>
      </c>
      <c r="AP384" s="156">
        <v>118005.4321</v>
      </c>
      <c r="AQ384" s="153">
        <f>IFERROR(__xludf.DUMMYFUNCTION("TO_DATE(INT((AR384/(60*60*24))+""1/1/1970""))"),42828.0)</f>
        <v>42828</v>
      </c>
      <c r="AR384" s="156">
        <v>1.491228E9</v>
      </c>
      <c r="AS384" s="156">
        <v>100162.7447</v>
      </c>
      <c r="AT384" s="156">
        <v>96710.6223</v>
      </c>
      <c r="AU384" s="152">
        <f t="shared" si="1"/>
        <v>126822.02</v>
      </c>
      <c r="AV384" s="152">
        <f t="shared" si="2"/>
        <v>27724.652</v>
      </c>
      <c r="AW384" s="152">
        <f t="shared" si="3"/>
        <v>138502.193</v>
      </c>
      <c r="AX384" s="152">
        <f t="shared" si="4"/>
        <v>9762.8325</v>
      </c>
      <c r="AY384" s="152">
        <f t="shared" si="5"/>
        <v>97148.82</v>
      </c>
      <c r="AZ384" s="152">
        <f t="shared" si="6"/>
        <v>95895.9876</v>
      </c>
      <c r="BA384" s="152" t="str">
        <f t="shared" si="7"/>
        <v>Column1.y</v>
      </c>
      <c r="BB384" s="152" t="str">
        <f t="shared" si="8"/>
        <v>Column1.y</v>
      </c>
      <c r="BC384" s="152" t="str">
        <f t="shared" si="9"/>
        <v>Column1.y</v>
      </c>
    </row>
    <row r="385">
      <c r="A385" s="152">
        <v>1.47550146E9</v>
      </c>
      <c r="B385" s="152">
        <v>105045.9429</v>
      </c>
      <c r="D385" s="153">
        <f>IFERROR(__xludf.DUMMYFUNCTION("TO_DATE(INT((E385/(60*60*24))+""1/1/1970""))"),42829.0)</f>
        <v>42829</v>
      </c>
      <c r="E385" s="156">
        <v>1.4912784E9</v>
      </c>
      <c r="F385" s="156">
        <v>100162.7447</v>
      </c>
      <c r="H385" s="153">
        <f>IFERROR(__xludf.DUMMYFUNCTION("TO_DATE(INT((I385/(60*60*24))+""1/1/1970""))"),42829.0)</f>
        <v>42829</v>
      </c>
      <c r="I385" s="156">
        <v>1.4912784E9</v>
      </c>
      <c r="J385" s="156">
        <v>97598.7138</v>
      </c>
      <c r="L385" s="154">
        <v>42909.0</v>
      </c>
      <c r="M385" s="155">
        <v>130979.14</v>
      </c>
      <c r="O385" s="153">
        <f>IFERROR(__xludf.DUMMYFUNCTION("TO_DATE(INT((P385/(60*60*24))+""1/1/1970""))"),42758.0)</f>
        <v>42758</v>
      </c>
      <c r="P385" s="13">
        <v>1.4851296E9</v>
      </c>
      <c r="Q385" s="13">
        <v>27834.7767</v>
      </c>
      <c r="S385" s="153">
        <f>IFERROR(__xludf.DUMMYFUNCTION("TO_DATE(INT((T385/(60*60*24))+""1/1/1970""))"),42829.0)</f>
        <v>42829</v>
      </c>
      <c r="T385" s="152">
        <v>1.4912784E9</v>
      </c>
      <c r="U385" s="152">
        <v>138129.6565</v>
      </c>
      <c r="W385" s="153">
        <f>IFERROR(__xludf.DUMMYFUNCTION("TO_DATE(INT((X385/(60*60*24))+""1/1/1970""))"),42817.0)</f>
        <v>42817</v>
      </c>
      <c r="X385" s="152">
        <v>1.4902776E9</v>
      </c>
      <c r="Y385" s="152">
        <v>9794.384</v>
      </c>
      <c r="AA385" s="153">
        <f>IFERROR(__xludf.DUMMYFUNCTION("TO_DATE(INT((AB385/(60*60*24))+""1/1/1970""))"),42818.0)</f>
        <v>42818</v>
      </c>
      <c r="AB385" s="152">
        <v>1.4903172E9</v>
      </c>
      <c r="AC385" s="152">
        <v>96632.8684</v>
      </c>
      <c r="AE385" s="153">
        <f>IFERROR(__xludf.DUMMYFUNCTION("TO_DATE(INT((AF385/(60*60*24))+""1/1/1970""))"),42758.0)</f>
        <v>42758</v>
      </c>
      <c r="AF385" s="152">
        <v>1.4851656E9</v>
      </c>
      <c r="AG385" s="152">
        <v>98589.9785</v>
      </c>
      <c r="AH385" s="153">
        <f>IFERROR(__xludf.DUMMYFUNCTION("TO_DATE(INT((AI385/(60*60*24))+""1/1/1970""))"),43920.0)</f>
        <v>43920</v>
      </c>
      <c r="AI385" s="152">
        <v>1.5855768E9</v>
      </c>
      <c r="AJ385" s="152">
        <v>159727.6891</v>
      </c>
      <c r="AK385" s="153">
        <f>IFERROR(__xludf.DUMMYFUNCTION("TO_DATE(INT((AL385/(60*60*24))+""1/1/1970""))"),43920.0)</f>
        <v>43920</v>
      </c>
      <c r="AL385" s="156">
        <v>1.5855768E9</v>
      </c>
      <c r="AM385" s="156">
        <v>106604.28</v>
      </c>
      <c r="AN385" s="153">
        <f>IFERROR(__xludf.DUMMYFUNCTION("TO_DATE(INT((AO385/(60*60*24))+""1/1/1970""))"),43848.0)</f>
        <v>43848</v>
      </c>
      <c r="AO385" s="152">
        <v>1.579320532E9</v>
      </c>
      <c r="AP385" s="152">
        <v>118208.3674</v>
      </c>
      <c r="AQ385" s="153">
        <f>IFERROR(__xludf.DUMMYFUNCTION("TO_DATE(INT((AR385/(60*60*24))+""1/1/1970""))"),42829.0)</f>
        <v>42829</v>
      </c>
      <c r="AR385" s="156">
        <v>1.4912784E9</v>
      </c>
      <c r="AS385" s="156">
        <v>100162.7447</v>
      </c>
      <c r="AT385" s="156">
        <v>97598.7138</v>
      </c>
      <c r="AU385" s="152">
        <f t="shared" si="1"/>
        <v>127123.61</v>
      </c>
      <c r="AV385" s="152">
        <f t="shared" si="2"/>
        <v>27833.0825</v>
      </c>
      <c r="AW385" s="152">
        <f t="shared" si="3"/>
        <v>138129.6565</v>
      </c>
      <c r="AX385" s="152">
        <f t="shared" si="4"/>
        <v>9755.0646</v>
      </c>
      <c r="AY385" s="152">
        <f t="shared" si="5"/>
        <v>97696.6791</v>
      </c>
      <c r="AZ385" s="152">
        <f t="shared" si="6"/>
        <v>95887.7259</v>
      </c>
      <c r="BA385" s="152" t="str">
        <f t="shared" si="7"/>
        <v>Column1.y</v>
      </c>
      <c r="BB385" s="152" t="str">
        <f t="shared" si="8"/>
        <v>Column1.y</v>
      </c>
      <c r="BC385" s="152" t="str">
        <f t="shared" si="9"/>
        <v>Column1.y</v>
      </c>
    </row>
    <row r="386">
      <c r="A386" s="156">
        <v>1.4755248E9</v>
      </c>
      <c r="B386" s="156">
        <v>105045.9429</v>
      </c>
      <c r="D386" s="153">
        <f>IFERROR(__xludf.DUMMYFUNCTION("TO_DATE(INT((E386/(60*60*24))+""1/1/1970""))"),42830.0)</f>
        <v>42830</v>
      </c>
      <c r="E386" s="152">
        <v>1.4913648E9</v>
      </c>
      <c r="F386" s="152">
        <v>100162.7447</v>
      </c>
      <c r="H386" s="153">
        <f>IFERROR(__xludf.DUMMYFUNCTION("TO_DATE(INT((I386/(60*60*24))+""1/1/1970""))"),42830.0)</f>
        <v>42830</v>
      </c>
      <c r="I386" s="152">
        <v>1.4913648E9</v>
      </c>
      <c r="J386" s="152">
        <v>97311.2962</v>
      </c>
      <c r="L386" s="154">
        <v>42912.0</v>
      </c>
      <c r="M386" s="155">
        <v>131176.97</v>
      </c>
      <c r="O386" s="153">
        <f>IFERROR(__xludf.DUMMYFUNCTION("TO_DATE(INT((P386/(60*60*24))+""1/1/1970""))"),42759.0)</f>
        <v>42759</v>
      </c>
      <c r="P386" s="13">
        <v>1.48527E9</v>
      </c>
      <c r="Q386" s="13">
        <v>27909.2933</v>
      </c>
      <c r="S386" s="153">
        <f>IFERROR(__xludf.DUMMYFUNCTION("TO_DATE(INT((T386/(60*60*24))+""1/1/1970""))"),42830.0)</f>
        <v>42830</v>
      </c>
      <c r="T386" s="156">
        <v>1.4913648E9</v>
      </c>
      <c r="U386" s="156">
        <v>138268.7309</v>
      </c>
      <c r="W386" s="153">
        <f>IFERROR(__xludf.DUMMYFUNCTION("TO_DATE(INT((X386/(60*60*24))+""1/1/1970""))"),42818.0)</f>
        <v>42818</v>
      </c>
      <c r="X386" s="152">
        <v>1.490364E9</v>
      </c>
      <c r="Y386" s="152">
        <v>9789.3228</v>
      </c>
      <c r="AA386" s="153">
        <f>IFERROR(__xludf.DUMMYFUNCTION("TO_DATE(INT((AB386/(60*60*24))+""1/1/1970""))"),42820.0)</f>
        <v>42820</v>
      </c>
      <c r="AB386" s="156">
        <v>1.4905656E9</v>
      </c>
      <c r="AC386" s="156">
        <v>96019.6334</v>
      </c>
      <c r="AE386" s="153">
        <f>IFERROR(__xludf.DUMMYFUNCTION("TO_DATE(INT((AF386/(60*60*24))+""1/1/1970""))"),42759.0)</f>
        <v>42759</v>
      </c>
      <c r="AF386" s="156">
        <v>1.4852448E9</v>
      </c>
      <c r="AG386" s="156">
        <v>99017.6241</v>
      </c>
      <c r="AH386" s="153">
        <f>IFERROR(__xludf.DUMMYFUNCTION("TO_DATE(INT((AI386/(60*60*24))+""1/1/1970""))"),43921.0)</f>
        <v>43921</v>
      </c>
      <c r="AI386" s="156">
        <v>1.5856272E9</v>
      </c>
      <c r="AJ386" s="156">
        <v>157885.2218</v>
      </c>
      <c r="AK386" s="153">
        <f>IFERROR(__xludf.DUMMYFUNCTION("TO_DATE(INT((AL386/(60*60*24))+""1/1/1970""))"),43921.0)</f>
        <v>43921</v>
      </c>
      <c r="AL386" s="152">
        <v>1.5856272E9</v>
      </c>
      <c r="AM386" s="152">
        <v>106884.78</v>
      </c>
      <c r="AN386" s="153">
        <f>IFERROR(__xludf.DUMMYFUNCTION("TO_DATE(INT((AO386/(60*60*24))+""1/1/1970""))"),43849.0)</f>
        <v>43849</v>
      </c>
      <c r="AO386" s="152">
        <v>1.579404832E9</v>
      </c>
      <c r="AP386" s="152">
        <v>118208.3674</v>
      </c>
      <c r="AQ386" s="153">
        <f>IFERROR(__xludf.DUMMYFUNCTION("TO_DATE(INT((AR386/(60*60*24))+""1/1/1970""))"),42830.0)</f>
        <v>42830</v>
      </c>
      <c r="AR386" s="152">
        <v>1.4913648E9</v>
      </c>
      <c r="AS386" s="152">
        <v>100162.7447</v>
      </c>
      <c r="AT386" s="152">
        <v>97311.2962</v>
      </c>
      <c r="AU386" s="152">
        <f t="shared" si="1"/>
        <v>127067.24</v>
      </c>
      <c r="AV386" s="152">
        <f t="shared" si="2"/>
        <v>27914.4289</v>
      </c>
      <c r="AW386" s="152">
        <f t="shared" si="3"/>
        <v>138268.7309</v>
      </c>
      <c r="AX386" s="152">
        <f t="shared" si="4"/>
        <v>9764.6028</v>
      </c>
      <c r="AY386" s="152">
        <f t="shared" si="5"/>
        <v>97635.1396</v>
      </c>
      <c r="AZ386" s="152">
        <f t="shared" si="6"/>
        <v>95812.4532</v>
      </c>
      <c r="BA386" s="152" t="str">
        <f t="shared" si="7"/>
        <v>Column1.y</v>
      </c>
      <c r="BB386" s="152" t="str">
        <f t="shared" si="8"/>
        <v>Column1.y</v>
      </c>
      <c r="BC386" s="152" t="str">
        <f t="shared" si="9"/>
        <v>Column1.y</v>
      </c>
    </row>
    <row r="387">
      <c r="A387" s="152">
        <v>1.47558786E9</v>
      </c>
      <c r="B387" s="152">
        <v>105045.9429</v>
      </c>
      <c r="D387" s="153">
        <f>IFERROR(__xludf.DUMMYFUNCTION("TO_DATE(INT((E387/(60*60*24))+""1/1/1970""))"),42831.0)</f>
        <v>42831</v>
      </c>
      <c r="E387" s="156">
        <v>1.4914512E9</v>
      </c>
      <c r="F387" s="156">
        <v>100162.7447</v>
      </c>
      <c r="H387" s="153">
        <f>IFERROR(__xludf.DUMMYFUNCTION("TO_DATE(INT((I387/(60*60*24))+""1/1/1970""))"),42831.0)</f>
        <v>42831</v>
      </c>
      <c r="I387" s="156">
        <v>1.4914512E9</v>
      </c>
      <c r="J387" s="156">
        <v>95903.5027</v>
      </c>
      <c r="L387" s="154">
        <v>42913.0</v>
      </c>
      <c r="M387" s="155">
        <v>131053.25</v>
      </c>
      <c r="O387" s="153">
        <f>IFERROR(__xludf.DUMMYFUNCTION("TO_DATE(INT((P387/(60*60*24))+""1/1/1970""))"),42760.0)</f>
        <v>42760</v>
      </c>
      <c r="P387" s="13">
        <v>1.4853564E9</v>
      </c>
      <c r="Q387" s="13">
        <v>27861.8354</v>
      </c>
      <c r="S387" s="153">
        <f>IFERROR(__xludf.DUMMYFUNCTION("TO_DATE(INT((T387/(60*60*24))+""1/1/1970""))"),42831.0)</f>
        <v>42831</v>
      </c>
      <c r="T387" s="152">
        <v>1.4914512E9</v>
      </c>
      <c r="U387" s="152">
        <v>137511.8635</v>
      </c>
      <c r="W387" s="153">
        <f>IFERROR(__xludf.DUMMYFUNCTION("TO_DATE(INT((X387/(60*60*24))+""1/1/1970""))"),42819.0)</f>
        <v>42819</v>
      </c>
      <c r="X387" s="152">
        <v>1.4904E9</v>
      </c>
      <c r="Y387" s="152">
        <v>9797.6726</v>
      </c>
      <c r="AA387" s="153">
        <f>IFERROR(__xludf.DUMMYFUNCTION("TO_DATE(INT((AB387/(60*60*24))+""1/1/1970""))"),42821.0)</f>
        <v>42821</v>
      </c>
      <c r="AB387" s="156">
        <v>1.4906052E9</v>
      </c>
      <c r="AC387" s="156">
        <v>95630.3932</v>
      </c>
      <c r="AE387" s="153">
        <f>IFERROR(__xludf.DUMMYFUNCTION("TO_DATE(INT((AF387/(60*60*24))+""1/1/1970""))"),42760.0)</f>
        <v>42760</v>
      </c>
      <c r="AF387" s="152">
        <v>1.485324E9</v>
      </c>
      <c r="AG387" s="152">
        <v>98734.2113</v>
      </c>
      <c r="AH387" s="153">
        <f>IFERROR(__xludf.DUMMYFUNCTION("TO_DATE(INT((AI387/(60*60*24))+""1/1/1970""))"),43922.0)</f>
        <v>43922</v>
      </c>
      <c r="AI387" s="156">
        <v>1.5857136E9</v>
      </c>
      <c r="AJ387" s="156">
        <v>157238.5059</v>
      </c>
      <c r="AK387" s="153">
        <f>IFERROR(__xludf.DUMMYFUNCTION("TO_DATE(INT((AL387/(60*60*24))+""1/1/1970""))"),43922.0)</f>
        <v>43922</v>
      </c>
      <c r="AL387" s="152">
        <v>1.5857136E9</v>
      </c>
      <c r="AM387" s="152">
        <v>106643.33</v>
      </c>
      <c r="AN387" s="153">
        <f>IFERROR(__xludf.DUMMYFUNCTION("TO_DATE(INT((AO387/(60*60*24))+""1/1/1970""))"),43850.0)</f>
        <v>43850</v>
      </c>
      <c r="AO387" s="152">
        <v>1.579485418E9</v>
      </c>
      <c r="AP387" s="152">
        <v>118208.3674</v>
      </c>
      <c r="AQ387" s="153">
        <f>IFERROR(__xludf.DUMMYFUNCTION("TO_DATE(INT((AR387/(60*60*24))+""1/1/1970""))"),42831.0)</f>
        <v>42831</v>
      </c>
      <c r="AR387" s="156">
        <v>1.4914512E9</v>
      </c>
      <c r="AS387" s="156">
        <v>100162.7447</v>
      </c>
      <c r="AT387" s="156">
        <v>95903.5027</v>
      </c>
      <c r="AU387" s="152">
        <f t="shared" si="1"/>
        <v>126977.12</v>
      </c>
      <c r="AV387" s="152">
        <f t="shared" si="2"/>
        <v>28057.8941</v>
      </c>
      <c r="AW387" s="152">
        <f t="shared" si="3"/>
        <v>137511.8635</v>
      </c>
      <c r="AX387" s="152">
        <f t="shared" si="4"/>
        <v>9752.072</v>
      </c>
      <c r="AY387" s="152">
        <f t="shared" si="5"/>
        <v>97918.6545</v>
      </c>
      <c r="AZ387" s="152">
        <f t="shared" si="6"/>
        <v>95866.1539</v>
      </c>
      <c r="BA387" s="152" t="str">
        <f t="shared" si="7"/>
        <v>Column1.y</v>
      </c>
      <c r="BB387" s="152" t="str">
        <f t="shared" si="8"/>
        <v>Column1.y</v>
      </c>
      <c r="BC387" s="152" t="str">
        <f t="shared" si="9"/>
        <v>Column1.y</v>
      </c>
    </row>
    <row r="388">
      <c r="A388" s="156">
        <v>1.4756112E9</v>
      </c>
      <c r="B388" s="156">
        <v>105045.9429</v>
      </c>
      <c r="D388" s="153">
        <f>IFERROR(__xludf.DUMMYFUNCTION("TO_DATE(INT((E388/(60*60*24))+""1/1/1970""))"),42832.0)</f>
        <v>42832</v>
      </c>
      <c r="E388" s="152">
        <v>1.4915376E9</v>
      </c>
      <c r="F388" s="152">
        <v>100162.7447</v>
      </c>
      <c r="H388" s="153">
        <f>IFERROR(__xludf.DUMMYFUNCTION("TO_DATE(INT((I388/(60*60*24))+""1/1/1970""))"),42832.0)</f>
        <v>42832</v>
      </c>
      <c r="I388" s="152">
        <v>1.4915376E9</v>
      </c>
      <c r="J388" s="152">
        <v>96692.9297</v>
      </c>
      <c r="L388" s="154">
        <v>42914.0</v>
      </c>
      <c r="M388" s="155">
        <v>130313.13</v>
      </c>
      <c r="O388" s="153">
        <f>IFERROR(__xludf.DUMMYFUNCTION("TO_DATE(INT((P388/(60*60*24))+""1/1/1970""))"),42761.0)</f>
        <v>42761</v>
      </c>
      <c r="P388" s="13">
        <v>1.4854428E9</v>
      </c>
      <c r="Q388" s="13">
        <v>28062.7944</v>
      </c>
      <c r="S388" s="153">
        <f>IFERROR(__xludf.DUMMYFUNCTION("TO_DATE(INT((T388/(60*60*24))+""1/1/1970""))"),42832.0)</f>
        <v>42832</v>
      </c>
      <c r="T388" s="156">
        <v>1.4915376E9</v>
      </c>
      <c r="U388" s="156">
        <v>138178.4929</v>
      </c>
      <c r="W388" s="153">
        <f>IFERROR(__xludf.DUMMYFUNCTION("TO_DATE(INT((X388/(60*60*24))+""1/1/1970""))"),42821.0)</f>
        <v>42821</v>
      </c>
      <c r="X388" s="156">
        <v>1.4905728E9</v>
      </c>
      <c r="Y388" s="156">
        <v>9797.7431</v>
      </c>
      <c r="AA388" s="153">
        <f>IFERROR(__xludf.DUMMYFUNCTION("TO_DATE(INT((AB388/(60*60*24))+""1/1/1970""))"),42822.0)</f>
        <v>42822</v>
      </c>
      <c r="AB388" s="152">
        <v>1.4906844E9</v>
      </c>
      <c r="AC388" s="152">
        <v>95754.0225</v>
      </c>
      <c r="AE388" s="153">
        <f>IFERROR(__xludf.DUMMYFUNCTION("TO_DATE(INT((AF388/(60*60*24))+""1/1/1970""))"),42761.0)</f>
        <v>42761</v>
      </c>
      <c r="AF388" s="156">
        <v>1.4854032E9</v>
      </c>
      <c r="AG388" s="156">
        <v>98955.1538</v>
      </c>
      <c r="AH388" s="153">
        <f>IFERROR(__xludf.DUMMYFUNCTION("TO_DATE(INT((AI388/(60*60*24))+""1/1/1970""))"),43923.0)</f>
        <v>43923</v>
      </c>
      <c r="AI388" s="156">
        <v>1.5858E9</v>
      </c>
      <c r="AJ388" s="156">
        <v>159709.7473</v>
      </c>
      <c r="AK388" s="153">
        <f>IFERROR(__xludf.DUMMYFUNCTION("TO_DATE(INT((AL388/(60*60*24))+""1/1/1970""))"),43923.0)</f>
        <v>43923</v>
      </c>
      <c r="AL388" s="152">
        <v>1.5858E9</v>
      </c>
      <c r="AM388" s="152">
        <v>106074.23</v>
      </c>
      <c r="AN388" s="153">
        <f>IFERROR(__xludf.DUMMYFUNCTION("TO_DATE(INT((AO388/(60*60*24))+""1/1/1970""))"),43851.0)</f>
        <v>43851</v>
      </c>
      <c r="AO388" s="152">
        <v>1.57956575E9</v>
      </c>
      <c r="AP388" s="152">
        <v>118208.3674</v>
      </c>
      <c r="AQ388" s="153">
        <f>IFERROR(__xludf.DUMMYFUNCTION("TO_DATE(INT((AR388/(60*60*24))+""1/1/1970""))"),42832.0)</f>
        <v>42832</v>
      </c>
      <c r="AR388" s="152">
        <v>1.4915376E9</v>
      </c>
      <c r="AS388" s="152">
        <v>100162.7447</v>
      </c>
      <c r="AT388" s="152">
        <v>96692.9297</v>
      </c>
      <c r="AU388" s="152">
        <f t="shared" si="1"/>
        <v>126987.94</v>
      </c>
      <c r="AV388" s="152">
        <f t="shared" si="2"/>
        <v>28003.5498</v>
      </c>
      <c r="AW388" s="152">
        <f t="shared" si="3"/>
        <v>138178.4929</v>
      </c>
      <c r="AX388" s="152">
        <f t="shared" si="4"/>
        <v>9758.3749</v>
      </c>
      <c r="AY388" s="152">
        <f t="shared" si="5"/>
        <v>97780.7443</v>
      </c>
      <c r="AZ388" s="152">
        <f t="shared" si="6"/>
        <v>96125.4776</v>
      </c>
      <c r="BA388" s="152" t="str">
        <f t="shared" si="7"/>
        <v>Column1.y</v>
      </c>
      <c r="BB388" s="152" t="str">
        <f t="shared" si="8"/>
        <v>Column1.y</v>
      </c>
      <c r="BC388" s="152" t="str">
        <f t="shared" si="9"/>
        <v>Column1.y</v>
      </c>
    </row>
    <row r="389">
      <c r="A389" s="152">
        <v>1.47567426E9</v>
      </c>
      <c r="B389" s="152">
        <v>105045.9429</v>
      </c>
      <c r="D389" s="153">
        <f>IFERROR(__xludf.DUMMYFUNCTION("TO_DATE(INT((E389/(60*60*24))+""1/1/1970""))"),42833.0)</f>
        <v>42833</v>
      </c>
      <c r="E389" s="156">
        <v>1.491624E9</v>
      </c>
      <c r="F389" s="156">
        <v>100162.7447</v>
      </c>
      <c r="H389" s="153">
        <f>IFERROR(__xludf.DUMMYFUNCTION("TO_DATE(INT((I389/(60*60*24))+""1/1/1970""))"),42833.0)</f>
        <v>42833</v>
      </c>
      <c r="I389" s="156">
        <v>1.491624E9</v>
      </c>
      <c r="J389" s="156">
        <v>96382.2593</v>
      </c>
      <c r="L389" s="154">
        <v>42915.0</v>
      </c>
      <c r="M389" s="155">
        <v>130799.49</v>
      </c>
      <c r="O389" s="153">
        <f>IFERROR(__xludf.DUMMYFUNCTION("TO_DATE(INT((P389/(60*60*24))+""1/1/1970""))"),42762.0)</f>
        <v>42762</v>
      </c>
      <c r="P389" s="13">
        <v>1.4855292E9</v>
      </c>
      <c r="Q389" s="13">
        <v>28005.3563</v>
      </c>
      <c r="S389" s="153">
        <f>IFERROR(__xludf.DUMMYFUNCTION("TO_DATE(INT((T389/(60*60*24))+""1/1/1970""))"),42833.0)</f>
        <v>42833</v>
      </c>
      <c r="T389" s="152">
        <v>1.491624E9</v>
      </c>
      <c r="U389" s="152">
        <v>137945.4952</v>
      </c>
      <c r="W389" s="153">
        <f>IFERROR(__xludf.DUMMYFUNCTION("TO_DATE(INT((X389/(60*60*24))+""1/1/1970""))"),42822.0)</f>
        <v>42822</v>
      </c>
      <c r="X389" s="152">
        <v>1.4907096E9</v>
      </c>
      <c r="Y389" s="152">
        <v>9796.2716</v>
      </c>
      <c r="AA389" s="153">
        <f>IFERROR(__xludf.DUMMYFUNCTION("TO_DATE(INT((AB389/(60*60*24))+""1/1/1970""))"),42823.0)</f>
        <v>42823</v>
      </c>
      <c r="AB389" s="156">
        <v>1.4907636E9</v>
      </c>
      <c r="AC389" s="156">
        <v>96310.3989</v>
      </c>
      <c r="AE389" s="153">
        <f>IFERROR(__xludf.DUMMYFUNCTION("TO_DATE(INT((AF389/(60*60*24))+""1/1/1970""))"),42762.0)</f>
        <v>42762</v>
      </c>
      <c r="AF389" s="152">
        <v>1.4854824E9</v>
      </c>
      <c r="AG389" s="152">
        <v>98321.2646</v>
      </c>
      <c r="AH389" s="153">
        <f>IFERROR(__xludf.DUMMYFUNCTION("TO_DATE(INT((AI389/(60*60*24))+""1/1/1970""))"),43924.0)</f>
        <v>43924</v>
      </c>
      <c r="AI389" s="156">
        <v>1.5858864E9</v>
      </c>
      <c r="AJ389" s="156">
        <v>159789.8371</v>
      </c>
      <c r="AK389" s="153">
        <f>IFERROR(__xludf.DUMMYFUNCTION("TO_DATE(INT((AL389/(60*60*24))+""1/1/1970""))"),43924.0)</f>
        <v>43924</v>
      </c>
      <c r="AL389" s="152">
        <v>1.5858864E9</v>
      </c>
      <c r="AM389" s="152">
        <v>105985.4</v>
      </c>
      <c r="AN389" s="153">
        <f>IFERROR(__xludf.DUMMYFUNCTION("TO_DATE(INT((AO389/(60*60*24))+""1/1/1970""))"),43852.0)</f>
        <v>43852</v>
      </c>
      <c r="AO389" s="156">
        <v>1.579662856E9</v>
      </c>
      <c r="AP389" s="156">
        <v>118097.7282</v>
      </c>
      <c r="AQ389" s="153">
        <f>IFERROR(__xludf.DUMMYFUNCTION("TO_DATE(INT((AR389/(60*60*24))+""1/1/1970""))"),42833.0)</f>
        <v>42833</v>
      </c>
      <c r="AR389" s="156">
        <v>1.491624E9</v>
      </c>
      <c r="AS389" s="156">
        <v>100162.7447</v>
      </c>
      <c r="AT389" s="156">
        <v>96382.2593</v>
      </c>
      <c r="AU389" s="152">
        <f t="shared" si="1"/>
        <v>126987.94</v>
      </c>
      <c r="AV389" s="152">
        <f t="shared" si="2"/>
        <v>28040.7036</v>
      </c>
      <c r="AW389" s="152">
        <f t="shared" si="3"/>
        <v>137945.4952</v>
      </c>
      <c r="AX389" s="152">
        <f t="shared" si="4"/>
        <v>9775.1323</v>
      </c>
      <c r="AY389" s="152">
        <f t="shared" si="5"/>
        <v>97780.7443</v>
      </c>
      <c r="AZ389" s="152">
        <f t="shared" si="6"/>
        <v>96619.34</v>
      </c>
      <c r="BA389" s="152" t="str">
        <f t="shared" si="7"/>
        <v>Column1.y</v>
      </c>
      <c r="BB389" s="152" t="str">
        <f t="shared" si="8"/>
        <v>Column1.y</v>
      </c>
      <c r="BC389" s="152" t="str">
        <f t="shared" si="9"/>
        <v>Column1.y</v>
      </c>
    </row>
    <row r="390">
      <c r="A390" s="156">
        <v>1.4756976E9</v>
      </c>
      <c r="B390" s="156">
        <v>105045.9429</v>
      </c>
      <c r="D390" s="153">
        <f>IFERROR(__xludf.DUMMYFUNCTION("TO_DATE(INT((E390/(60*60*24))+""1/1/1970""))"),42835.0)</f>
        <v>42835</v>
      </c>
      <c r="E390" s="152">
        <v>1.4918328E9</v>
      </c>
      <c r="F390" s="152">
        <v>100162.7447</v>
      </c>
      <c r="H390" s="153">
        <f>IFERROR(__xludf.DUMMYFUNCTION("TO_DATE(INT((I390/(60*60*24))+""1/1/1970""))"),42835.0)</f>
        <v>42835</v>
      </c>
      <c r="I390" s="152">
        <v>1.4918328E9</v>
      </c>
      <c r="J390" s="152">
        <v>96382.2593</v>
      </c>
      <c r="L390" s="154">
        <v>42916.0</v>
      </c>
      <c r="M390" s="155">
        <v>129814.11</v>
      </c>
      <c r="O390" s="153">
        <f>IFERROR(__xludf.DUMMYFUNCTION("TO_DATE(INT((P390/(60*60*24))+""1/1/1970""))"),42763.0)</f>
        <v>42763</v>
      </c>
      <c r="P390" s="13">
        <v>1.4855616E9</v>
      </c>
      <c r="Q390" s="13">
        <v>27951.5334</v>
      </c>
      <c r="S390" s="153">
        <f>IFERROR(__xludf.DUMMYFUNCTION("TO_DATE(INT((T390/(60*60*24))+""1/1/1970""))"),42835.0)</f>
        <v>42835</v>
      </c>
      <c r="T390" s="156">
        <v>1.4918328E9</v>
      </c>
      <c r="U390" s="156">
        <v>137945.4952</v>
      </c>
      <c r="W390" s="153">
        <f>IFERROR(__xludf.DUMMYFUNCTION("TO_DATE(INT((X390/(60*60*24))+""1/1/1970""))"),42823.0)</f>
        <v>42823</v>
      </c>
      <c r="X390" s="152">
        <v>1.490796E9</v>
      </c>
      <c r="Y390" s="152">
        <v>9798.5264</v>
      </c>
      <c r="AA390" s="153">
        <f>IFERROR(__xludf.DUMMYFUNCTION("TO_DATE(INT((AB390/(60*60*24))+""1/1/1970""))"),42824.0)</f>
        <v>42824</v>
      </c>
      <c r="AB390" s="152">
        <v>1.4908428E9</v>
      </c>
      <c r="AC390" s="152">
        <v>96847.1602</v>
      </c>
      <c r="AE390" s="153">
        <f>IFERROR(__xludf.DUMMYFUNCTION("TO_DATE(INT((AF390/(60*60*24))+""1/1/1970""))"),42763.0)</f>
        <v>42763</v>
      </c>
      <c r="AF390" s="156">
        <v>1.4855616E9</v>
      </c>
      <c r="AG390" s="156">
        <v>98452.1765</v>
      </c>
      <c r="AH390" s="153">
        <f>IFERROR(__xludf.DUMMYFUNCTION("TO_DATE(INT((AI390/(60*60*24))+""1/1/1970""))"),43925.0)</f>
        <v>43925</v>
      </c>
      <c r="AI390" s="156">
        <v>1.5859728E9</v>
      </c>
      <c r="AJ390" s="156">
        <v>160719.8334</v>
      </c>
      <c r="AK390" s="153">
        <f>IFERROR(__xludf.DUMMYFUNCTION("TO_DATE(INT((AL390/(60*60*24))+""1/1/1970""))"),43925.0)</f>
        <v>43925</v>
      </c>
      <c r="AL390" s="152">
        <v>1.5859728E9</v>
      </c>
      <c r="AM390" s="152">
        <v>105732.77</v>
      </c>
      <c r="AN390" s="153">
        <f>IFERROR(__xludf.DUMMYFUNCTION("TO_DATE(INT((AO390/(60*60*24))+""1/1/1970""))"),43853.0)</f>
        <v>43853</v>
      </c>
      <c r="AO390" s="156">
        <v>1.579742787E9</v>
      </c>
      <c r="AP390" s="156">
        <v>118113.4225</v>
      </c>
      <c r="AQ390" s="153">
        <f>IFERROR(__xludf.DUMMYFUNCTION("TO_DATE(INT((AR390/(60*60*24))+""1/1/1970""))"),42835.0)</f>
        <v>42835</v>
      </c>
      <c r="AR390" s="152">
        <v>1.4918328E9</v>
      </c>
      <c r="AS390" s="152">
        <v>100162.7447</v>
      </c>
      <c r="AT390" s="152">
        <v>96382.2593</v>
      </c>
      <c r="AU390" s="152">
        <f t="shared" si="1"/>
        <v>126874.84</v>
      </c>
      <c r="AV390" s="152">
        <f t="shared" si="2"/>
        <v>28019.0375</v>
      </c>
      <c r="AW390" s="152">
        <f t="shared" si="3"/>
        <v>137945.4952</v>
      </c>
      <c r="AX390" s="152">
        <f t="shared" si="4"/>
        <v>9775.5324</v>
      </c>
      <c r="AY390" s="152">
        <f t="shared" si="5"/>
        <v>97620.6211</v>
      </c>
      <c r="AZ390" s="152">
        <f t="shared" si="6"/>
        <v>96704.7103</v>
      </c>
      <c r="BA390" s="152" t="str">
        <f t="shared" si="7"/>
        <v>Column1.y</v>
      </c>
      <c r="BB390" s="152" t="str">
        <f t="shared" si="8"/>
        <v>Column1.y</v>
      </c>
      <c r="BC390" s="152" t="str">
        <f t="shared" si="9"/>
        <v>Column1.y</v>
      </c>
    </row>
    <row r="391">
      <c r="A391" s="152">
        <v>1.47576066E9</v>
      </c>
      <c r="B391" s="152">
        <v>105045.9429</v>
      </c>
      <c r="D391" s="153">
        <f>IFERROR(__xludf.DUMMYFUNCTION("TO_DATE(INT((E391/(60*60*24))+""1/1/1970""))"),42836.0)</f>
        <v>42836</v>
      </c>
      <c r="E391" s="152">
        <v>1.4918832E9</v>
      </c>
      <c r="F391" s="152">
        <v>100162.7447</v>
      </c>
      <c r="H391" s="153">
        <f>IFERROR(__xludf.DUMMYFUNCTION("TO_DATE(INT((I391/(60*60*24))+""1/1/1970""))"),42836.0)</f>
        <v>42836</v>
      </c>
      <c r="I391" s="152">
        <v>1.4918832E9</v>
      </c>
      <c r="J391" s="152">
        <v>97060.464</v>
      </c>
      <c r="L391" s="154">
        <v>42919.0</v>
      </c>
      <c r="M391" s="155">
        <v>129844.5</v>
      </c>
      <c r="O391" s="153">
        <f>IFERROR(__xludf.DUMMYFUNCTION("TO_DATE(INT((P391/(60*60*24))+""1/1/1970""))"),42764.0)</f>
        <v>42764</v>
      </c>
      <c r="P391" s="13">
        <v>1.485648E9</v>
      </c>
      <c r="Q391" s="13">
        <v>27951.5334</v>
      </c>
      <c r="S391" s="153">
        <f>IFERROR(__xludf.DUMMYFUNCTION("TO_DATE(INT((T391/(60*60*24))+""1/1/1970""))"),42836.0)</f>
        <v>42836</v>
      </c>
      <c r="T391" s="156">
        <v>1.4918832E9</v>
      </c>
      <c r="U391" s="156">
        <v>138115.3294</v>
      </c>
      <c r="W391" s="153">
        <f>IFERROR(__xludf.DUMMYFUNCTION("TO_DATE(INT((X391/(60*60*24))+""1/1/1970""))"),42824.0)</f>
        <v>42824</v>
      </c>
      <c r="X391" s="152">
        <v>1.4908824E9</v>
      </c>
      <c r="Y391" s="152">
        <v>9787.6281</v>
      </c>
      <c r="AA391" s="153">
        <f>IFERROR(__xludf.DUMMYFUNCTION("TO_DATE(INT((AB391/(60*60*24))+""1/1/1970""))"),42825.0)</f>
        <v>42825</v>
      </c>
      <c r="AB391" s="156">
        <v>1.490922E9</v>
      </c>
      <c r="AC391" s="156">
        <v>97113.4558</v>
      </c>
      <c r="AE391" s="153">
        <f>IFERROR(__xludf.DUMMYFUNCTION("TO_DATE(INT((AF391/(60*60*24))+""1/1/1970""))"),42764.0)</f>
        <v>42764</v>
      </c>
      <c r="AF391" s="152">
        <v>1.4857308E9</v>
      </c>
      <c r="AG391" s="152">
        <v>98452.1765</v>
      </c>
      <c r="AH391" s="153">
        <f>IFERROR(__xludf.DUMMYFUNCTION("TO_DATE(INT((AI391/(60*60*24))+""1/1/1970""))"),43927.0)</f>
        <v>43927</v>
      </c>
      <c r="AI391" s="152">
        <v>1.5861816E9</v>
      </c>
      <c r="AJ391" s="152">
        <v>159130.0247</v>
      </c>
      <c r="AK391" s="153">
        <f>IFERROR(__xludf.DUMMYFUNCTION("TO_DATE(INT((AL391/(60*60*24))+""1/1/1970""))"),43927.0)</f>
        <v>43927</v>
      </c>
      <c r="AL391" s="156">
        <v>1.5861816E9</v>
      </c>
      <c r="AM391" s="156">
        <v>105732.77</v>
      </c>
      <c r="AN391" s="153">
        <f>IFERROR(__xludf.DUMMYFUNCTION("TO_DATE(INT((AO391/(60*60*24))+""1/1/1970""))"),43854.0)</f>
        <v>43854</v>
      </c>
      <c r="AO391" s="152">
        <v>1.579838922E9</v>
      </c>
      <c r="AP391" s="152">
        <v>118232.0993</v>
      </c>
      <c r="AQ391" s="153">
        <f>IFERROR(__xludf.DUMMYFUNCTION("TO_DATE(INT((AR391/(60*60*24))+""1/1/1970""))"),42836.0)</f>
        <v>42836</v>
      </c>
      <c r="AR391" s="152">
        <v>1.4918832E9</v>
      </c>
      <c r="AS391" s="152">
        <v>100162.7447</v>
      </c>
      <c r="AT391" s="152">
        <v>97060.464</v>
      </c>
      <c r="AU391" s="152">
        <f t="shared" si="1"/>
        <v>127053.9</v>
      </c>
      <c r="AV391" s="152">
        <f t="shared" si="2"/>
        <v>28087.4049</v>
      </c>
      <c r="AW391" s="152">
        <f t="shared" si="3"/>
        <v>138115.3294</v>
      </c>
      <c r="AX391" s="152">
        <f t="shared" si="4"/>
        <v>9773.5311</v>
      </c>
      <c r="AY391" s="152">
        <f t="shared" si="5"/>
        <v>97626.1323</v>
      </c>
      <c r="AZ391" s="152">
        <f t="shared" si="6"/>
        <v>96553.2469</v>
      </c>
      <c r="BA391" s="152" t="str">
        <f t="shared" si="7"/>
        <v>Column1.y</v>
      </c>
      <c r="BB391" s="152" t="str">
        <f t="shared" si="8"/>
        <v>Column1.y</v>
      </c>
      <c r="BC391" s="152" t="str">
        <f t="shared" si="9"/>
        <v>Column1.y</v>
      </c>
    </row>
    <row r="392">
      <c r="A392" s="156">
        <v>1.475784E9</v>
      </c>
      <c r="B392" s="156">
        <v>105045.9429</v>
      </c>
      <c r="D392" s="153">
        <f>IFERROR(__xludf.DUMMYFUNCTION("TO_DATE(INT((E392/(60*60*24))+""1/1/1970""))"),42837.0)</f>
        <v>42837</v>
      </c>
      <c r="E392" s="156">
        <v>1.4919696E9</v>
      </c>
      <c r="F392" s="156">
        <v>100162.7447</v>
      </c>
      <c r="H392" s="153">
        <f>IFERROR(__xludf.DUMMYFUNCTION("TO_DATE(INT((I392/(60*60*24))+""1/1/1970""))"),42837.0)</f>
        <v>42837</v>
      </c>
      <c r="I392" s="156">
        <v>1.4919696E9</v>
      </c>
      <c r="J392" s="156">
        <v>96782.5086</v>
      </c>
      <c r="L392" s="154">
        <v>42919.0</v>
      </c>
      <c r="M392" s="155">
        <v>129841.5</v>
      </c>
      <c r="O392" s="153">
        <f>IFERROR(__xludf.DUMMYFUNCTION("TO_DATE(INT((P392/(60*60*24))+""1/1/1970""))"),42765.0)</f>
        <v>42765</v>
      </c>
      <c r="P392" s="13">
        <v>1.4857344E9</v>
      </c>
      <c r="Q392" s="13">
        <v>27999.3779</v>
      </c>
      <c r="S392" s="153">
        <f>IFERROR(__xludf.DUMMYFUNCTION("TO_DATE(INT((T392/(60*60*24))+""1/1/1970""))"),42837.0)</f>
        <v>42837</v>
      </c>
      <c r="T392" s="152">
        <v>1.4919696E9</v>
      </c>
      <c r="U392" s="152">
        <v>137803.7817</v>
      </c>
      <c r="W392" s="153">
        <f>IFERROR(__xludf.DUMMYFUNCTION("TO_DATE(INT((X392/(60*60*24))+""1/1/1970""))"),42825.0)</f>
        <v>42825</v>
      </c>
      <c r="X392" s="152">
        <v>1.4909688E9</v>
      </c>
      <c r="Y392" s="152">
        <v>9777.896</v>
      </c>
      <c r="AA392" s="153">
        <f>IFERROR(__xludf.DUMMYFUNCTION("TO_DATE(INT((AB392/(60*60*24))+""1/1/1970""))"),42827.0)</f>
        <v>42827</v>
      </c>
      <c r="AB392" s="152">
        <v>1.4911704E9</v>
      </c>
      <c r="AC392" s="152">
        <v>96871.3039</v>
      </c>
      <c r="AE392" s="153">
        <f>IFERROR(__xludf.DUMMYFUNCTION("TO_DATE(INT((AF392/(60*60*24))+""1/1/1970""))"),42765.0)</f>
        <v>42765</v>
      </c>
      <c r="AF392" s="156">
        <v>1.4857704E9</v>
      </c>
      <c r="AG392" s="156">
        <v>98630.4004</v>
      </c>
      <c r="AH392" s="153">
        <f>IFERROR(__xludf.DUMMYFUNCTION("TO_DATE(INT((AI392/(60*60*24))+""1/1/1970""))"),43928.0)</f>
        <v>43928</v>
      </c>
      <c r="AI392" s="156">
        <v>1.586232E9</v>
      </c>
      <c r="AJ392" s="156">
        <v>158758.6512</v>
      </c>
      <c r="AK392" s="153">
        <f>IFERROR(__xludf.DUMMYFUNCTION("TO_DATE(INT((AL392/(60*60*24))+""1/1/1970""))"),43928.0)</f>
        <v>43928</v>
      </c>
      <c r="AL392" s="152">
        <v>1.586232E9</v>
      </c>
      <c r="AM392" s="152">
        <v>106449.08</v>
      </c>
      <c r="AN392" s="153">
        <f>IFERROR(__xludf.DUMMYFUNCTION("TO_DATE(INT((AO392/(60*60*24))+""1/1/1970""))"),43855.0)</f>
        <v>43855</v>
      </c>
      <c r="AO392" s="152">
        <v>1.57991919E9</v>
      </c>
      <c r="AP392" s="152">
        <v>118162.7966</v>
      </c>
      <c r="AQ392" s="153">
        <f>IFERROR(__xludf.DUMMYFUNCTION("TO_DATE(INT((AR392/(60*60*24))+""1/1/1970""))"),42837.0)</f>
        <v>42837</v>
      </c>
      <c r="AR392" s="156">
        <v>1.4919696E9</v>
      </c>
      <c r="AS392" s="156">
        <v>100162.7447</v>
      </c>
      <c r="AT392" s="156">
        <v>96782.5086</v>
      </c>
      <c r="AU392" s="152">
        <f t="shared" si="1"/>
        <v>127732.54</v>
      </c>
      <c r="AV392" s="152">
        <f t="shared" si="2"/>
        <v>28134.8649</v>
      </c>
      <c r="AW392" s="152">
        <f t="shared" si="3"/>
        <v>137803.7817</v>
      </c>
      <c r="AX392" s="152">
        <f t="shared" si="4"/>
        <v>9758.5647</v>
      </c>
      <c r="AY392" s="152">
        <f t="shared" si="5"/>
        <v>97644.4976</v>
      </c>
      <c r="AZ392" s="152">
        <f t="shared" si="6"/>
        <v>96433.9121</v>
      </c>
      <c r="BA392" s="152" t="str">
        <f t="shared" si="7"/>
        <v>Column1.y</v>
      </c>
      <c r="BB392" s="152" t="str">
        <f t="shared" si="8"/>
        <v>Column1.y</v>
      </c>
      <c r="BC392" s="152" t="str">
        <f t="shared" si="9"/>
        <v>Column1.y</v>
      </c>
    </row>
    <row r="393">
      <c r="A393" s="152">
        <v>1.47584706E9</v>
      </c>
      <c r="B393" s="152">
        <v>105045.9429</v>
      </c>
      <c r="D393" s="153">
        <f>IFERROR(__xludf.DUMMYFUNCTION("TO_DATE(INT((E393/(60*60*24))+""1/1/1970""))"),42838.0)</f>
        <v>42838</v>
      </c>
      <c r="E393" s="152">
        <v>1.492056E9</v>
      </c>
      <c r="F393" s="152">
        <v>99833.771</v>
      </c>
      <c r="H393" s="153">
        <f>IFERROR(__xludf.DUMMYFUNCTION("TO_DATE(INT((I393/(60*60*24))+""1/1/1970""))"),42838.0)</f>
        <v>42838</v>
      </c>
      <c r="I393" s="152">
        <v>1.492056E9</v>
      </c>
      <c r="J393" s="152">
        <v>96336.8685</v>
      </c>
      <c r="L393" s="154">
        <v>42920.0</v>
      </c>
      <c r="M393" s="155">
        <v>129254.69</v>
      </c>
      <c r="O393" s="153">
        <f>IFERROR(__xludf.DUMMYFUNCTION("TO_DATE(INT((P393/(60*60*24))+""1/1/1970""))"),42766.0)</f>
        <v>42766</v>
      </c>
      <c r="P393" s="13">
        <v>1.4858748E9</v>
      </c>
      <c r="Q393" s="13">
        <v>27868.1716</v>
      </c>
      <c r="S393" s="153">
        <f>IFERROR(__xludf.DUMMYFUNCTION("TO_DATE(INT((T393/(60*60*24))+""1/1/1970""))"),42838.0)</f>
        <v>42838</v>
      </c>
      <c r="T393" s="156">
        <v>1.492056E9</v>
      </c>
      <c r="U393" s="156">
        <v>136756.0555</v>
      </c>
      <c r="W393" s="153">
        <f>IFERROR(__xludf.DUMMYFUNCTION("TO_DATE(INT((X393/(60*60*24))+""1/1/1970""))"),42826.0)</f>
        <v>42826</v>
      </c>
      <c r="X393" s="152">
        <v>1.4910048E9</v>
      </c>
      <c r="Y393" s="152">
        <v>9776.0447</v>
      </c>
      <c r="AA393" s="153">
        <f>IFERROR(__xludf.DUMMYFUNCTION("TO_DATE(INT((AB393/(60*60*24))+""1/1/1970""))"),42828.0)</f>
        <v>42828</v>
      </c>
      <c r="AB393" s="152">
        <v>1.49121E9</v>
      </c>
      <c r="AC393" s="152">
        <v>97148.82</v>
      </c>
      <c r="AE393" s="153">
        <f>IFERROR(__xludf.DUMMYFUNCTION("TO_DATE(INT((AF393/(60*60*24))+""1/1/1970""))"),42766.0)</f>
        <v>42766</v>
      </c>
      <c r="AF393" s="152">
        <v>1.4858496E9</v>
      </c>
      <c r="AG393" s="152">
        <v>98542.2072</v>
      </c>
      <c r="AH393" s="153">
        <f>IFERROR(__xludf.DUMMYFUNCTION("TO_DATE(INT((AI393/(60*60*24))+""1/1/1970""))"),43929.0)</f>
        <v>43929</v>
      </c>
      <c r="AI393" s="156">
        <v>1.5863184E9</v>
      </c>
      <c r="AJ393" s="156">
        <v>157882.169</v>
      </c>
      <c r="AK393" s="153">
        <f>IFERROR(__xludf.DUMMYFUNCTION("TO_DATE(INT((AL393/(60*60*24))+""1/1/1970""))"),43929.0)</f>
        <v>43929</v>
      </c>
      <c r="AL393" s="152">
        <v>1.5863184E9</v>
      </c>
      <c r="AM393" s="152">
        <v>106655.72</v>
      </c>
      <c r="AN393" s="153">
        <f>IFERROR(__xludf.DUMMYFUNCTION("TO_DATE(INT((AO393/(60*60*24))+""1/1/1970""))"),43856.0)</f>
        <v>43856</v>
      </c>
      <c r="AO393" s="152">
        <v>1.579999231E9</v>
      </c>
      <c r="AP393" s="152">
        <v>118162.7966</v>
      </c>
      <c r="AQ393" s="153">
        <f>IFERROR(__xludf.DUMMYFUNCTION("TO_DATE(INT((AR393/(60*60*24))+""1/1/1970""))"),42838.0)</f>
        <v>42838</v>
      </c>
      <c r="AR393" s="152">
        <v>1.492056E9</v>
      </c>
      <c r="AS393" s="152">
        <v>99833.771</v>
      </c>
      <c r="AT393" s="152">
        <v>96336.8685</v>
      </c>
      <c r="AU393" s="152">
        <f t="shared" si="1"/>
        <v>127852.61</v>
      </c>
      <c r="AV393" s="152">
        <f t="shared" si="2"/>
        <v>28076.4458</v>
      </c>
      <c r="AW393" s="152">
        <f t="shared" si="3"/>
        <v>136756.0555</v>
      </c>
      <c r="AX393" s="152">
        <f t="shared" si="4"/>
        <v>9748.7416</v>
      </c>
      <c r="AY393" s="152">
        <f t="shared" si="5"/>
        <v>97646.3701</v>
      </c>
      <c r="AZ393" s="152">
        <f t="shared" si="6"/>
        <v>95887.7259</v>
      </c>
      <c r="BA393" s="152" t="str">
        <f t="shared" si="7"/>
        <v>Column1.y</v>
      </c>
      <c r="BB393" s="152" t="str">
        <f t="shared" si="8"/>
        <v>Column1.y</v>
      </c>
      <c r="BC393" s="152" t="str">
        <f t="shared" si="9"/>
        <v>Column1.y</v>
      </c>
    </row>
    <row r="394">
      <c r="A394" s="156">
        <v>1.4758704E9</v>
      </c>
      <c r="B394" s="156">
        <v>105045.9429</v>
      </c>
      <c r="D394" s="153">
        <f>IFERROR(__xludf.DUMMYFUNCTION("TO_DATE(INT((E394/(60*60*24))+""1/1/1970""))"),42839.0)</f>
        <v>42839</v>
      </c>
      <c r="E394" s="156">
        <v>1.4921424E9</v>
      </c>
      <c r="F394" s="156">
        <v>99188.8791</v>
      </c>
      <c r="H394" s="153">
        <f>IFERROR(__xludf.DUMMYFUNCTION("TO_DATE(INT((I394/(60*60*24))+""1/1/1970""))"),42839.0)</f>
        <v>42839</v>
      </c>
      <c r="I394" s="156">
        <v>1.4921424E9</v>
      </c>
      <c r="J394" s="156">
        <v>96661.9475</v>
      </c>
      <c r="L394" s="154">
        <v>42921.0</v>
      </c>
      <c r="M394" s="155">
        <v>129254.69</v>
      </c>
      <c r="O394" s="153">
        <f>IFERROR(__xludf.DUMMYFUNCTION("TO_DATE(INT((P394/(60*60*24))+""1/1/1970""))"),42767.0)</f>
        <v>42767</v>
      </c>
      <c r="P394" s="13">
        <v>1.4859612E9</v>
      </c>
      <c r="Q394" s="13">
        <v>27961.777</v>
      </c>
      <c r="S394" s="153">
        <f>IFERROR(__xludf.DUMMYFUNCTION("TO_DATE(INT((T394/(60*60*24))+""1/1/1970""))"),42839.0)</f>
        <v>42839</v>
      </c>
      <c r="T394" s="152">
        <v>1.4921424E9</v>
      </c>
      <c r="U394" s="152">
        <v>135103.8202</v>
      </c>
      <c r="W394" s="153">
        <f>IFERROR(__xludf.DUMMYFUNCTION("TO_DATE(INT((X394/(60*60*24))+""1/1/1970""))"),42828.0)</f>
        <v>42828</v>
      </c>
      <c r="X394" s="156">
        <v>1.4911776E9</v>
      </c>
      <c r="Y394" s="156">
        <v>9762.8325</v>
      </c>
      <c r="AA394" s="153">
        <f>IFERROR(__xludf.DUMMYFUNCTION("TO_DATE(INT((AB394/(60*60*24))+""1/1/1970""))"),42829.0)</f>
        <v>42829</v>
      </c>
      <c r="AB394" s="156">
        <v>1.4912892E9</v>
      </c>
      <c r="AC394" s="156">
        <v>97696.6791</v>
      </c>
      <c r="AE394" s="153">
        <f>IFERROR(__xludf.DUMMYFUNCTION("TO_DATE(INT((AF394/(60*60*24))+""1/1/1970""))"),42767.0)</f>
        <v>42767</v>
      </c>
      <c r="AF394" s="156">
        <v>1.4859288E9</v>
      </c>
      <c r="AG394" s="156">
        <v>99401.6323</v>
      </c>
      <c r="AH394" s="153">
        <f>IFERROR(__xludf.DUMMYFUNCTION("TO_DATE(INT((AI394/(60*60*24))+""1/1/1970""))"),43930.0)</f>
        <v>43930</v>
      </c>
      <c r="AI394" s="156">
        <v>1.5864048E9</v>
      </c>
      <c r="AJ394" s="156">
        <v>156374.0127</v>
      </c>
      <c r="AK394" s="153">
        <f>IFERROR(__xludf.DUMMYFUNCTION("TO_DATE(INT((AL394/(60*60*24))+""1/1/1970""))"),43930.0)</f>
        <v>43930</v>
      </c>
      <c r="AL394" s="152">
        <v>1.5864048E9</v>
      </c>
      <c r="AM394" s="152">
        <v>106999.07</v>
      </c>
      <c r="AN394" s="153">
        <f>IFERROR(__xludf.DUMMYFUNCTION("TO_DATE(INT((AO394/(60*60*24))+""1/1/1970""))"),43857.0)</f>
        <v>43857</v>
      </c>
      <c r="AO394" s="156">
        <v>1.580098602E9</v>
      </c>
      <c r="AP394" s="156">
        <v>118162.7966</v>
      </c>
      <c r="AQ394" s="153">
        <f>IFERROR(__xludf.DUMMYFUNCTION("TO_DATE(INT((AR394/(60*60*24))+""1/1/1970""))"),42839.0)</f>
        <v>42839</v>
      </c>
      <c r="AR394" s="156">
        <v>1.4921424E9</v>
      </c>
      <c r="AS394" s="156">
        <v>99188.8791</v>
      </c>
      <c r="AT394" s="156">
        <v>96661.9475</v>
      </c>
      <c r="AU394" s="152">
        <f t="shared" si="1"/>
        <v>127703.65</v>
      </c>
      <c r="AV394" s="152">
        <f t="shared" si="2"/>
        <v>28117.9847</v>
      </c>
      <c r="AW394" s="152">
        <f t="shared" si="3"/>
        <v>135103.8202</v>
      </c>
      <c r="AX394" s="152">
        <f t="shared" si="4"/>
        <v>9745.4703</v>
      </c>
      <c r="AY394" s="152">
        <f t="shared" si="5"/>
        <v>97648.8749</v>
      </c>
      <c r="AZ394" s="152">
        <f t="shared" si="6"/>
        <v>96388.9321</v>
      </c>
      <c r="BA394" s="152" t="str">
        <f t="shared" si="7"/>
        <v>Column1.y</v>
      </c>
      <c r="BB394" s="152" t="str">
        <f t="shared" si="8"/>
        <v>Column1.y</v>
      </c>
      <c r="BC394" s="152" t="str">
        <f t="shared" si="9"/>
        <v>Column1.y</v>
      </c>
    </row>
    <row r="395">
      <c r="A395" s="152">
        <v>1.47610626E9</v>
      </c>
      <c r="B395" s="152">
        <v>105045.9429</v>
      </c>
      <c r="D395" s="153">
        <f>IFERROR(__xludf.DUMMYFUNCTION("TO_DATE(INT((E395/(60*60*24))+""1/1/1970""))"),42842.0)</f>
        <v>42842</v>
      </c>
      <c r="E395" s="152">
        <v>1.4924376E9</v>
      </c>
      <c r="F395" s="152">
        <v>99188.8791</v>
      </c>
      <c r="H395" s="153">
        <f>IFERROR(__xludf.DUMMYFUNCTION("TO_DATE(INT((I395/(60*60*24))+""1/1/1970""))"),42842.0)</f>
        <v>42842</v>
      </c>
      <c r="I395" s="152">
        <v>1.4924376E9</v>
      </c>
      <c r="J395" s="152">
        <v>96661.9475</v>
      </c>
      <c r="L395" s="154">
        <v>42922.0</v>
      </c>
      <c r="M395" s="155">
        <v>129526.17</v>
      </c>
      <c r="O395" s="153">
        <f>IFERROR(__xludf.DUMMYFUNCTION("TO_DATE(INT((P395/(60*60*24))+""1/1/1970""))"),42768.0)</f>
        <v>42768</v>
      </c>
      <c r="P395" s="13">
        <v>1.4860476E9</v>
      </c>
      <c r="Q395" s="13">
        <v>27896.1349</v>
      </c>
      <c r="S395" s="153">
        <f>IFERROR(__xludf.DUMMYFUNCTION("TO_DATE(INT((T395/(60*60*24))+""1/1/1970""))"),42842.0)</f>
        <v>42842</v>
      </c>
      <c r="T395" s="156">
        <v>1.4924376E9</v>
      </c>
      <c r="U395" s="156">
        <v>135103.8202</v>
      </c>
      <c r="W395" s="153">
        <f>IFERROR(__xludf.DUMMYFUNCTION("TO_DATE(INT((X395/(60*60*24))+""1/1/1970""))"),42829.0)</f>
        <v>42829</v>
      </c>
      <c r="X395" s="152">
        <v>1.4913144E9</v>
      </c>
      <c r="Y395" s="152">
        <v>9755.0646</v>
      </c>
      <c r="AA395" s="153">
        <f>IFERROR(__xludf.DUMMYFUNCTION("TO_DATE(INT((AB395/(60*60*24))+""1/1/1970""))"),42830.0)</f>
        <v>42830</v>
      </c>
      <c r="AB395" s="152">
        <v>1.4913684E9</v>
      </c>
      <c r="AC395" s="152">
        <v>97635.1396</v>
      </c>
      <c r="AE395" s="153">
        <f>IFERROR(__xludf.DUMMYFUNCTION("TO_DATE(INT((AF395/(60*60*24))+""1/1/1970""))"),42768.0)</f>
        <v>42768</v>
      </c>
      <c r="AF395" s="152">
        <v>1.486008E9</v>
      </c>
      <c r="AG395" s="152">
        <v>99074.5822</v>
      </c>
      <c r="AH395" s="153">
        <f>IFERROR(__xludf.DUMMYFUNCTION("TO_DATE(INT((AI395/(60*60*24))+""1/1/1970""))"),43931.0)</f>
        <v>43931</v>
      </c>
      <c r="AI395" s="156">
        <v>1.5864912E9</v>
      </c>
      <c r="AJ395" s="156">
        <v>156584.2376</v>
      </c>
      <c r="AK395" s="153">
        <f>IFERROR(__xludf.DUMMYFUNCTION("TO_DATE(INT((AL395/(60*60*24))+""1/1/1970""))"),43931.0)</f>
        <v>43931</v>
      </c>
      <c r="AL395" s="152">
        <v>1.5864912E9</v>
      </c>
      <c r="AM395" s="152">
        <v>107056.4</v>
      </c>
      <c r="AN395" s="153">
        <f>IFERROR(__xludf.DUMMYFUNCTION("TO_DATE(INT((AO395/(60*60*24))+""1/1/1970""))"),43858.0)</f>
        <v>43858</v>
      </c>
      <c r="AO395" s="156">
        <v>1.580178553E9</v>
      </c>
      <c r="AP395" s="156">
        <v>118115.4566</v>
      </c>
      <c r="AQ395" s="153">
        <f>IFERROR(__xludf.DUMMYFUNCTION("TO_DATE(INT((AR395/(60*60*24))+""1/1/1970""))"),42842.0)</f>
        <v>42842</v>
      </c>
      <c r="AR395" s="152">
        <v>1.4924376E9</v>
      </c>
      <c r="AS395" s="152">
        <v>99188.8791</v>
      </c>
      <c r="AT395" s="152">
        <v>96661.9475</v>
      </c>
      <c r="AU395" s="152">
        <f t="shared" si="1"/>
        <v>127703.65</v>
      </c>
      <c r="AV395" s="152">
        <f t="shared" si="2"/>
        <v>28115.9079</v>
      </c>
      <c r="AW395" s="152">
        <f t="shared" si="3"/>
        <v>135103.8202</v>
      </c>
      <c r="AX395" s="152">
        <f t="shared" si="4"/>
        <v>9736.7641</v>
      </c>
      <c r="AY395" s="152">
        <f t="shared" si="5"/>
        <v>97890.8394</v>
      </c>
      <c r="AZ395" s="152">
        <f t="shared" si="6"/>
        <v>96438.5019</v>
      </c>
      <c r="BA395" s="152" t="str">
        <f t="shared" si="7"/>
        <v>Column1.y</v>
      </c>
      <c r="BB395" s="152" t="str">
        <f t="shared" si="8"/>
        <v>Column1.y</v>
      </c>
      <c r="BC395" s="152" t="str">
        <f t="shared" si="9"/>
        <v>Column1.y</v>
      </c>
    </row>
    <row r="396">
      <c r="A396" s="156">
        <v>1.4761296E9</v>
      </c>
      <c r="B396" s="156">
        <v>105045.9429</v>
      </c>
      <c r="D396" s="153">
        <f>IFERROR(__xludf.DUMMYFUNCTION("TO_DATE(INT((E396/(60*60*24))+""1/1/1970""))"),42843.0)</f>
        <v>42843</v>
      </c>
      <c r="E396" s="152">
        <v>1.492488E9</v>
      </c>
      <c r="F396" s="152">
        <v>100062.8773</v>
      </c>
      <c r="H396" s="153">
        <f>IFERROR(__xludf.DUMMYFUNCTION("TO_DATE(INT((I396/(60*60*24))+""1/1/1970""))"),42843.0)</f>
        <v>42843</v>
      </c>
      <c r="I396" s="152">
        <v>1.492488E9</v>
      </c>
      <c r="J396" s="152">
        <v>96842.9872</v>
      </c>
      <c r="L396" s="154">
        <v>42923.0</v>
      </c>
      <c r="M396" s="155">
        <v>128675.55</v>
      </c>
      <c r="O396" s="153">
        <f>IFERROR(__xludf.DUMMYFUNCTION("TO_DATE(INT((P396/(60*60*24))+""1/1/1970""))"),42769.0)</f>
        <v>42769</v>
      </c>
      <c r="P396" s="13">
        <v>1.486134E9</v>
      </c>
      <c r="Q396" s="13">
        <v>27857.6293</v>
      </c>
      <c r="S396" s="153">
        <f>IFERROR(__xludf.DUMMYFUNCTION("TO_DATE(INT((T396/(60*60*24))+""1/1/1970""))"),42843.0)</f>
        <v>42843</v>
      </c>
      <c r="T396" s="156">
        <v>1.492488E9</v>
      </c>
      <c r="U396" s="156">
        <v>137280.9874</v>
      </c>
      <c r="W396" s="153">
        <f>IFERROR(__xludf.DUMMYFUNCTION("TO_DATE(INT((X396/(60*60*24))+""1/1/1970""))"),42830.0)</f>
        <v>42830</v>
      </c>
      <c r="X396" s="152">
        <v>1.4914008E9</v>
      </c>
      <c r="Y396" s="152">
        <v>9764.6028</v>
      </c>
      <c r="AA396" s="153">
        <f>IFERROR(__xludf.DUMMYFUNCTION("TO_DATE(INT((AB396/(60*60*24))+""1/1/1970""))"),42831.0)</f>
        <v>42831</v>
      </c>
      <c r="AB396" s="156">
        <v>1.4914476E9</v>
      </c>
      <c r="AC396" s="156">
        <v>97918.6545</v>
      </c>
      <c r="AE396" s="153">
        <f>IFERROR(__xludf.DUMMYFUNCTION("TO_DATE(INT((AF396/(60*60*24))+""1/1/1970""))"),42769.0)</f>
        <v>42769</v>
      </c>
      <c r="AF396" s="156">
        <v>1.4860872E9</v>
      </c>
      <c r="AG396" s="156">
        <v>99041.5098</v>
      </c>
      <c r="AH396" s="153">
        <f>IFERROR(__xludf.DUMMYFUNCTION("TO_DATE(INT((AI396/(60*60*24))+""1/1/1970""))"),43934.0)</f>
        <v>43934</v>
      </c>
      <c r="AI396" s="152">
        <v>1.5867504E9</v>
      </c>
      <c r="AJ396" s="152">
        <v>156584.2376</v>
      </c>
      <c r="AK396" s="153">
        <f>IFERROR(__xludf.DUMMYFUNCTION("TO_DATE(INT((AL396/(60*60*24))+""1/1/1970""))"),43934.0)</f>
        <v>43934</v>
      </c>
      <c r="AL396" s="156">
        <v>1.5867864E9</v>
      </c>
      <c r="AM396" s="156">
        <v>107056.4</v>
      </c>
      <c r="AN396" s="153">
        <f>IFERROR(__xludf.DUMMYFUNCTION("TO_DATE(INT((AO396/(60*60*24))+""1/1/1970""))"),43859.0)</f>
        <v>43859</v>
      </c>
      <c r="AO396" s="156">
        <v>1.580257849E9</v>
      </c>
      <c r="AP396" s="156">
        <v>121129.1448</v>
      </c>
      <c r="AQ396" s="153">
        <f>IFERROR(__xludf.DUMMYFUNCTION("TO_DATE(INT((AR396/(60*60*24))+""1/1/1970""))"),42843.0)</f>
        <v>42843</v>
      </c>
      <c r="AR396" s="152">
        <v>1.492488E9</v>
      </c>
      <c r="AS396" s="152">
        <v>100062.8773</v>
      </c>
      <c r="AT396" s="152">
        <v>96842.9872</v>
      </c>
      <c r="AU396" s="152">
        <f t="shared" si="1"/>
        <v>128053.15</v>
      </c>
      <c r="AV396" s="152">
        <f t="shared" si="2"/>
        <v>28212.7707</v>
      </c>
      <c r="AW396" s="152">
        <f t="shared" si="3"/>
        <v>137280.9874</v>
      </c>
      <c r="AX396" s="152">
        <f t="shared" si="4"/>
        <v>9737.6103</v>
      </c>
      <c r="AY396" s="152">
        <f t="shared" si="5"/>
        <v>98246.8106</v>
      </c>
      <c r="AZ396" s="152">
        <f t="shared" si="6"/>
        <v>96129.1494</v>
      </c>
      <c r="BA396" s="152" t="str">
        <f t="shared" si="7"/>
        <v>Column1.y</v>
      </c>
      <c r="BB396" s="152" t="str">
        <f t="shared" si="8"/>
        <v>Column1.y</v>
      </c>
      <c r="BC396" s="152" t="str">
        <f t="shared" si="9"/>
        <v>Column1.y</v>
      </c>
    </row>
    <row r="397">
      <c r="A397" s="152">
        <v>1.47619266E9</v>
      </c>
      <c r="B397" s="152">
        <v>105045.9429</v>
      </c>
      <c r="D397" s="153">
        <f>IFERROR(__xludf.DUMMYFUNCTION("TO_DATE(INT((E397/(60*60*24))+""1/1/1970""))"),42844.0)</f>
        <v>42844</v>
      </c>
      <c r="E397" s="156">
        <v>1.4925744E9</v>
      </c>
      <c r="F397" s="156">
        <v>99695.7193</v>
      </c>
      <c r="H397" s="153">
        <f>IFERROR(__xludf.DUMMYFUNCTION("TO_DATE(INT((I397/(60*60*24))+""1/1/1970""))"),42844.0)</f>
        <v>42844</v>
      </c>
      <c r="I397" s="156">
        <v>1.4925744E9</v>
      </c>
      <c r="J397" s="156">
        <v>96170.986</v>
      </c>
      <c r="L397" s="154">
        <v>42926.0</v>
      </c>
      <c r="M397" s="155">
        <v>128571.65</v>
      </c>
      <c r="O397" s="153">
        <f>IFERROR(__xludf.DUMMYFUNCTION("TO_DATE(INT((P397/(60*60*24))+""1/1/1970""))"),42770.0)</f>
        <v>42770</v>
      </c>
      <c r="P397" s="13">
        <v>1.4861664E9</v>
      </c>
      <c r="Q397" s="13">
        <v>27752.6426</v>
      </c>
      <c r="S397" s="153">
        <f>IFERROR(__xludf.DUMMYFUNCTION("TO_DATE(INT((T397/(60*60*24))+""1/1/1970""))"),42844.0)</f>
        <v>42844</v>
      </c>
      <c r="T397" s="152">
        <v>1.4925744E9</v>
      </c>
      <c r="U397" s="152">
        <v>136562.3809</v>
      </c>
      <c r="W397" s="153">
        <f>IFERROR(__xludf.DUMMYFUNCTION("TO_DATE(INT((X397/(60*60*24))+""1/1/1970""))"),42831.0)</f>
        <v>42831</v>
      </c>
      <c r="X397" s="152">
        <v>1.4914872E9</v>
      </c>
      <c r="Y397" s="152">
        <v>9752.072</v>
      </c>
      <c r="AA397" s="153">
        <f>IFERROR(__xludf.DUMMYFUNCTION("TO_DATE(INT((AB397/(60*60*24))+""1/1/1970""))"),42832.0)</f>
        <v>42832</v>
      </c>
      <c r="AB397" s="152">
        <v>1.4915268E9</v>
      </c>
      <c r="AC397" s="152">
        <v>97780.7443</v>
      </c>
      <c r="AE397" s="153">
        <f>IFERROR(__xludf.DUMMYFUNCTION("TO_DATE(INT((AF397/(60*60*24))+""1/1/1970""))"),42770.0)</f>
        <v>42770</v>
      </c>
      <c r="AF397" s="152">
        <v>1.4861664E9</v>
      </c>
      <c r="AG397" s="152">
        <v>99258.7776</v>
      </c>
      <c r="AH397" s="153">
        <f>IFERROR(__xludf.DUMMYFUNCTION("TO_DATE(INT((AI397/(60*60*24))+""1/1/1970""))"),43935.0)</f>
        <v>43935</v>
      </c>
      <c r="AI397" s="152">
        <v>1.5868368E9</v>
      </c>
      <c r="AJ397" s="152">
        <v>157193.1473</v>
      </c>
      <c r="AK397" s="153">
        <f>IFERROR(__xludf.DUMMYFUNCTION("TO_DATE(INT((AL397/(60*60*24))+""1/1/1970""))"),43935.0)</f>
        <v>43935</v>
      </c>
      <c r="AL397" s="152">
        <v>1.5868368E9</v>
      </c>
      <c r="AM397" s="152">
        <v>107031.2</v>
      </c>
      <c r="AN397" s="153">
        <f>IFERROR(__xludf.DUMMYFUNCTION("TO_DATE(INT((AO397/(60*60*24))+""1/1/1970""))"),43860.0)</f>
        <v>43860</v>
      </c>
      <c r="AO397" s="152">
        <v>1.580353345E9</v>
      </c>
      <c r="AP397" s="152">
        <v>122478.7906</v>
      </c>
      <c r="AQ397" s="153">
        <f>IFERROR(__xludf.DUMMYFUNCTION("TO_DATE(INT((AR397/(60*60*24))+""1/1/1970""))"),42844.0)</f>
        <v>42844</v>
      </c>
      <c r="AR397" s="156">
        <v>1.4925744E9</v>
      </c>
      <c r="AS397" s="156">
        <v>99695.7193</v>
      </c>
      <c r="AT397" s="156">
        <v>96170.986</v>
      </c>
      <c r="AU397" s="152">
        <f t="shared" si="1"/>
        <v>128432.27</v>
      </c>
      <c r="AV397" s="152">
        <f t="shared" si="2"/>
        <v>28149.8369</v>
      </c>
      <c r="AW397" s="152">
        <f t="shared" si="3"/>
        <v>136562.3809</v>
      </c>
      <c r="AX397" s="152">
        <f t="shared" si="4"/>
        <v>9709.4107</v>
      </c>
      <c r="AY397" s="152">
        <f t="shared" si="5"/>
        <v>100118.0392</v>
      </c>
      <c r="AZ397" s="152">
        <f t="shared" si="6"/>
        <v>95360.3579</v>
      </c>
      <c r="BA397" s="152" t="str">
        <f t="shared" si="7"/>
        <v>Column1.y</v>
      </c>
      <c r="BB397" s="152" t="str">
        <f t="shared" si="8"/>
        <v>Column1.y</v>
      </c>
      <c r="BC397" s="152" t="str">
        <f t="shared" si="9"/>
        <v>Column1.y</v>
      </c>
    </row>
    <row r="398">
      <c r="A398" s="156">
        <v>1.476216E9</v>
      </c>
      <c r="B398" s="156">
        <v>105045.9429</v>
      </c>
      <c r="D398" s="153">
        <f>IFERROR(__xludf.DUMMYFUNCTION("TO_DATE(INT((E398/(60*60*24))+""1/1/1970""))"),42845.0)</f>
        <v>42845</v>
      </c>
      <c r="E398" s="152">
        <v>1.4926608E9</v>
      </c>
      <c r="F398" s="152">
        <v>99695.7193</v>
      </c>
      <c r="H398" s="153">
        <f>IFERROR(__xludf.DUMMYFUNCTION("TO_DATE(INT((I398/(60*60*24))+""1/1/1970""))"),42845.0)</f>
        <v>42845</v>
      </c>
      <c r="I398" s="152">
        <v>1.4926608E9</v>
      </c>
      <c r="J398" s="152">
        <v>96583.7909</v>
      </c>
      <c r="L398" s="154">
        <v>42927.0</v>
      </c>
      <c r="M398" s="155">
        <v>128736.57</v>
      </c>
      <c r="O398" s="153">
        <f>IFERROR(__xludf.DUMMYFUNCTION("TO_DATE(INT((P398/(60*60*24))+""1/1/1970""))"),42771.0)</f>
        <v>42771</v>
      </c>
      <c r="P398" s="13">
        <v>1.4862528E9</v>
      </c>
      <c r="Q398" s="13">
        <v>27752.6426</v>
      </c>
      <c r="S398" s="153">
        <f>IFERROR(__xludf.DUMMYFUNCTION("TO_DATE(INT((T398/(60*60*24))+""1/1/1970""))"),42845.0)</f>
        <v>42845</v>
      </c>
      <c r="T398" s="156">
        <v>1.4926608E9</v>
      </c>
      <c r="U398" s="156">
        <v>136065.0069</v>
      </c>
      <c r="W398" s="153">
        <f>IFERROR(__xludf.DUMMYFUNCTION("TO_DATE(INT((X398/(60*60*24))+""1/1/1970""))"),42832.0)</f>
        <v>42832</v>
      </c>
      <c r="X398" s="152">
        <v>1.4915736E9</v>
      </c>
      <c r="Y398" s="152">
        <v>9758.3749</v>
      </c>
      <c r="AA398" s="153">
        <f>IFERROR(__xludf.DUMMYFUNCTION("TO_DATE(INT((AB398/(60*60*24))+""1/1/1970""))"),42834.0)</f>
        <v>42834</v>
      </c>
      <c r="AB398" s="156">
        <v>1.4917752E9</v>
      </c>
      <c r="AC398" s="156">
        <v>97624.1458</v>
      </c>
      <c r="AE398" s="153">
        <f>IFERROR(__xludf.DUMMYFUNCTION("TO_DATE(INT((AF398/(60*60*24))+""1/1/1970""))"),42771.0)</f>
        <v>42771</v>
      </c>
      <c r="AF398" s="156">
        <v>1.4863356E9</v>
      </c>
      <c r="AG398" s="156">
        <v>99258.7776</v>
      </c>
      <c r="AH398" s="153">
        <f>IFERROR(__xludf.DUMMYFUNCTION("TO_DATE(INT((AI398/(60*60*24))+""1/1/1970""))"),43936.0)</f>
        <v>43936</v>
      </c>
      <c r="AI398" s="152">
        <v>1.5869232E9</v>
      </c>
      <c r="AJ398" s="152">
        <v>156507.0485</v>
      </c>
      <c r="AK398" s="153">
        <f>IFERROR(__xludf.DUMMYFUNCTION("TO_DATE(INT((AL398/(60*60*24))+""1/1/1970""))"),43936.0)</f>
        <v>43936</v>
      </c>
      <c r="AL398" s="152">
        <v>1.5869232E9</v>
      </c>
      <c r="AM398" s="152">
        <v>107244.14</v>
      </c>
      <c r="AN398" s="153">
        <f>IFERROR(__xludf.DUMMYFUNCTION("TO_DATE(INT((AO398/(60*60*24))+""1/1/1970""))"),43861.0)</f>
        <v>43861</v>
      </c>
      <c r="AO398" s="152">
        <v>1.580432467E9</v>
      </c>
      <c r="AP398" s="152">
        <v>124230.7244</v>
      </c>
      <c r="AQ398" s="153">
        <f>IFERROR(__xludf.DUMMYFUNCTION("TO_DATE(INT((AR398/(60*60*24))+""1/1/1970""))"),42845.0)</f>
        <v>42845</v>
      </c>
      <c r="AR398" s="152">
        <v>1.4926608E9</v>
      </c>
      <c r="AS398" s="152">
        <v>99695.7193</v>
      </c>
      <c r="AT398" s="152">
        <v>96583.7909</v>
      </c>
      <c r="AU398" s="152">
        <f t="shared" si="1"/>
        <v>127856.52</v>
      </c>
      <c r="AV398" s="152">
        <f t="shared" si="2"/>
        <v>28163.3235</v>
      </c>
      <c r="AW398" s="152">
        <f t="shared" si="3"/>
        <v>136065.0069</v>
      </c>
      <c r="AX398" s="152">
        <f t="shared" si="4"/>
        <v>9717.4561</v>
      </c>
      <c r="AY398" s="152">
        <f t="shared" si="5"/>
        <v>99801.3729</v>
      </c>
      <c r="AZ398" s="152">
        <f t="shared" si="6"/>
        <v>95476.0209</v>
      </c>
      <c r="BA398" s="152" t="str">
        <f t="shared" si="7"/>
        <v>Column1.y</v>
      </c>
      <c r="BB398" s="152" t="str">
        <f t="shared" si="8"/>
        <v>Column1.y</v>
      </c>
      <c r="BC398" s="152" t="str">
        <f t="shared" si="9"/>
        <v>Column1.y</v>
      </c>
    </row>
    <row r="399">
      <c r="A399" s="152">
        <v>1.47627906E9</v>
      </c>
      <c r="B399" s="152">
        <v>105045.9429</v>
      </c>
      <c r="D399" s="153">
        <f>IFERROR(__xludf.DUMMYFUNCTION("TO_DATE(INT((E399/(60*60*24))+""1/1/1970""))"),42846.0)</f>
        <v>42846</v>
      </c>
      <c r="E399" s="156">
        <v>1.4927472E9</v>
      </c>
      <c r="F399" s="156">
        <v>99695.7193</v>
      </c>
      <c r="H399" s="153">
        <f>IFERROR(__xludf.DUMMYFUNCTION("TO_DATE(INT((I399/(60*60*24))+""1/1/1970""))"),42846.0)</f>
        <v>42846</v>
      </c>
      <c r="I399" s="156">
        <v>1.4927472E9</v>
      </c>
      <c r="J399" s="156">
        <v>96591.2943</v>
      </c>
      <c r="L399" s="154">
        <v>42928.0</v>
      </c>
      <c r="M399" s="155">
        <v>128783.19</v>
      </c>
      <c r="O399" s="153">
        <f>IFERROR(__xludf.DUMMYFUNCTION("TO_DATE(INT((P399/(60*60*24))+""1/1/1970""))"),42772.0)</f>
        <v>42772</v>
      </c>
      <c r="P399" s="13">
        <v>1.4863392E9</v>
      </c>
      <c r="Q399" s="13">
        <v>27775.7962</v>
      </c>
      <c r="S399" s="153">
        <f>IFERROR(__xludf.DUMMYFUNCTION("TO_DATE(INT((T399/(60*60*24))+""1/1/1970""))"),42846.0)</f>
        <v>42846</v>
      </c>
      <c r="T399" s="152">
        <v>1.4927472E9</v>
      </c>
      <c r="U399" s="152">
        <v>138066.0314</v>
      </c>
      <c r="W399" s="153">
        <f>IFERROR(__xludf.DUMMYFUNCTION("TO_DATE(INT((X399/(60*60*24))+""1/1/1970""))"),42833.0)</f>
        <v>42833</v>
      </c>
      <c r="X399" s="152">
        <v>1.4916096E9</v>
      </c>
      <c r="Y399" s="152">
        <v>9775.1323</v>
      </c>
      <c r="AA399" s="153">
        <f>IFERROR(__xludf.DUMMYFUNCTION("TO_DATE(INT((AB399/(60*60*24))+""1/1/1970""))"),42835.0)</f>
        <v>42835</v>
      </c>
      <c r="AB399" s="156">
        <v>1.4918148E9</v>
      </c>
      <c r="AC399" s="156">
        <v>97620.6211</v>
      </c>
      <c r="AE399" s="153">
        <f>IFERROR(__xludf.DUMMYFUNCTION("TO_DATE(INT((AF399/(60*60*24))+""1/1/1970""))"),42772.0)</f>
        <v>42772</v>
      </c>
      <c r="AF399" s="152">
        <v>1.4863752E9</v>
      </c>
      <c r="AG399" s="152">
        <v>99230.2985</v>
      </c>
      <c r="AH399" s="153">
        <f>IFERROR(__xludf.DUMMYFUNCTION("TO_DATE(INT((AI399/(60*60*24))+""1/1/1970""))"),43937.0)</f>
        <v>43937</v>
      </c>
      <c r="AI399" s="152">
        <v>1.5870096E9</v>
      </c>
      <c r="AJ399" s="152">
        <v>158056.8839</v>
      </c>
      <c r="AK399" s="153">
        <f>IFERROR(__xludf.DUMMYFUNCTION("TO_DATE(INT((AL399/(60*60*24))+""1/1/1970""))"),43937.0)</f>
        <v>43937</v>
      </c>
      <c r="AL399" s="152">
        <v>1.5870096E9</v>
      </c>
      <c r="AM399" s="152">
        <v>107168.54</v>
      </c>
      <c r="AN399" s="153">
        <f>IFERROR(__xludf.DUMMYFUNCTION("TO_DATE(INT((AO399/(60*60*24))+""1/1/1970""))"),43862.0)</f>
        <v>43862</v>
      </c>
      <c r="AO399" s="156">
        <v>1.580528159E9</v>
      </c>
      <c r="AP399" s="156">
        <v>124230.7244</v>
      </c>
      <c r="AQ399" s="153">
        <f>IFERROR(__xludf.DUMMYFUNCTION("TO_DATE(INT((AR399/(60*60*24))+""1/1/1970""))"),42846.0)</f>
        <v>42846</v>
      </c>
      <c r="AR399" s="156">
        <v>1.4927472E9</v>
      </c>
      <c r="AS399" s="156">
        <v>99695.7193</v>
      </c>
      <c r="AT399" s="156">
        <v>96591.2943</v>
      </c>
      <c r="AU399" s="152">
        <f t="shared" si="1"/>
        <v>128295.48</v>
      </c>
      <c r="AV399" s="152">
        <f t="shared" si="2"/>
        <v>27991.6238</v>
      </c>
      <c r="AW399" s="152">
        <f t="shared" si="3"/>
        <v>138066.0314</v>
      </c>
      <c r="AX399" s="152">
        <f t="shared" si="4"/>
        <v>9717.241</v>
      </c>
      <c r="AY399" s="152">
        <f t="shared" si="5"/>
        <v>99941.6606</v>
      </c>
      <c r="AZ399" s="152">
        <f t="shared" si="6"/>
        <v>95484.7415</v>
      </c>
      <c r="BA399" s="152" t="str">
        <f t="shared" si="7"/>
        <v>Column1.y</v>
      </c>
      <c r="BB399" s="152" t="str">
        <f t="shared" si="8"/>
        <v>Column1.y</v>
      </c>
      <c r="BC399" s="152" t="str">
        <f t="shared" si="9"/>
        <v>Column1.y</v>
      </c>
    </row>
    <row r="400">
      <c r="A400" s="156">
        <v>1.4763024E9</v>
      </c>
      <c r="B400" s="156">
        <v>105045.9429</v>
      </c>
      <c r="D400" s="153">
        <f>IFERROR(__xludf.DUMMYFUNCTION("TO_DATE(INT((E400/(60*60*24))+""1/1/1970""))"),42847.0)</f>
        <v>42847</v>
      </c>
      <c r="E400" s="152">
        <v>1.4928336E9</v>
      </c>
      <c r="F400" s="152">
        <v>99695.7193</v>
      </c>
      <c r="H400" s="153">
        <f>IFERROR(__xludf.DUMMYFUNCTION("TO_DATE(INT((I400/(60*60*24))+""1/1/1970""))"),42847.0)</f>
        <v>42847</v>
      </c>
      <c r="I400" s="152">
        <v>1.4928336E9</v>
      </c>
      <c r="J400" s="152">
        <v>96968.6657</v>
      </c>
      <c r="L400" s="154">
        <v>42929.0</v>
      </c>
      <c r="M400" s="155">
        <v>129583.05</v>
      </c>
      <c r="O400" s="153">
        <f>IFERROR(__xludf.DUMMYFUNCTION("TO_DATE(INT((P400/(60*60*24))+""1/1/1970""))"),42773.0)</f>
        <v>42773</v>
      </c>
      <c r="P400" s="13">
        <v>1.4864796E9</v>
      </c>
      <c r="Q400" s="13">
        <v>27827.5937</v>
      </c>
      <c r="S400" s="153">
        <f>IFERROR(__xludf.DUMMYFUNCTION("TO_DATE(INT((T400/(60*60*24))+""1/1/1970""))"),42847.0)</f>
        <v>42847</v>
      </c>
      <c r="T400" s="156">
        <v>1.4928336E9</v>
      </c>
      <c r="U400" s="156">
        <v>137339.8918</v>
      </c>
      <c r="W400" s="153">
        <f>IFERROR(__xludf.DUMMYFUNCTION("TO_DATE(INT((X400/(60*60*24))+""1/1/1970""))"),42835.0)</f>
        <v>42835</v>
      </c>
      <c r="X400" s="156">
        <v>1.4917824E9</v>
      </c>
      <c r="Y400" s="156">
        <v>9775.5324</v>
      </c>
      <c r="AA400" s="153">
        <f>IFERROR(__xludf.DUMMYFUNCTION("TO_DATE(INT((AB400/(60*60*24))+""1/1/1970""))"),42836.0)</f>
        <v>42836</v>
      </c>
      <c r="AB400" s="152">
        <v>1.491894E9</v>
      </c>
      <c r="AC400" s="152">
        <v>97626.1323</v>
      </c>
      <c r="AE400" s="153">
        <f>IFERROR(__xludf.DUMMYFUNCTION("TO_DATE(INT((AF400/(60*60*24))+""1/1/1970""))"),42773.0)</f>
        <v>42773</v>
      </c>
      <c r="AF400" s="156">
        <v>1.4864544E9</v>
      </c>
      <c r="AG400" s="156">
        <v>98870.1759</v>
      </c>
      <c r="AH400" s="153">
        <f>IFERROR(__xludf.DUMMYFUNCTION("TO_DATE(INT((AI400/(60*60*24))+""1/1/1970""))"),43938.0)</f>
        <v>43938</v>
      </c>
      <c r="AI400" s="152">
        <v>1.587096E9</v>
      </c>
      <c r="AJ400" s="152">
        <v>158513.6451</v>
      </c>
      <c r="AK400" s="153">
        <f>IFERROR(__xludf.DUMMYFUNCTION("TO_DATE(INT((AL400/(60*60*24))+""1/1/1970""))"),43938.0)</f>
        <v>43938</v>
      </c>
      <c r="AL400" s="152">
        <v>1.587096E9</v>
      </c>
      <c r="AM400" s="152">
        <v>107123.18</v>
      </c>
      <c r="AN400" s="153">
        <f>IFERROR(__xludf.DUMMYFUNCTION("TO_DATE(INT((AO400/(60*60*24))+""1/1/1970""))"),43863.0)</f>
        <v>43863</v>
      </c>
      <c r="AO400" s="156">
        <v>1.580608386E9</v>
      </c>
      <c r="AP400" s="156">
        <v>124230.7244</v>
      </c>
      <c r="AQ400" s="153">
        <f>IFERROR(__xludf.DUMMYFUNCTION("TO_DATE(INT((AR400/(60*60*24))+""1/1/1970""))"),42847.0)</f>
        <v>42847</v>
      </c>
      <c r="AR400" s="152">
        <v>1.4928336E9</v>
      </c>
      <c r="AS400" s="152">
        <v>99695.7193</v>
      </c>
      <c r="AT400" s="152">
        <v>96968.6657</v>
      </c>
      <c r="AU400" s="152">
        <f t="shared" si="1"/>
        <v>128295.48</v>
      </c>
      <c r="AV400" s="152">
        <f t="shared" si="2"/>
        <v>28027.7813</v>
      </c>
      <c r="AW400" s="152">
        <f t="shared" si="3"/>
        <v>137339.8918</v>
      </c>
      <c r="AX400" s="152">
        <f t="shared" si="4"/>
        <v>9712.8915</v>
      </c>
      <c r="AY400" s="152">
        <f t="shared" si="5"/>
        <v>99941.6606</v>
      </c>
      <c r="AZ400" s="152">
        <f t="shared" si="6"/>
        <v>95367.2426</v>
      </c>
      <c r="BA400" s="152" t="str">
        <f t="shared" si="7"/>
        <v>Column1.y</v>
      </c>
      <c r="BB400" s="152" t="str">
        <f t="shared" si="8"/>
        <v>Column1.y</v>
      </c>
      <c r="BC400" s="152" t="str">
        <f t="shared" si="9"/>
        <v>Column1.y</v>
      </c>
    </row>
    <row r="401">
      <c r="A401" s="152">
        <v>1.47636546E9</v>
      </c>
      <c r="B401" s="152">
        <v>105045.9429</v>
      </c>
      <c r="D401" s="153">
        <f>IFERROR(__xludf.DUMMYFUNCTION("TO_DATE(INT((E401/(60*60*24))+""1/1/1970""))"),42849.0)</f>
        <v>42849</v>
      </c>
      <c r="E401" s="156">
        <v>1.4930424E9</v>
      </c>
      <c r="F401" s="156">
        <v>99695.7193</v>
      </c>
      <c r="H401" s="153">
        <f>IFERROR(__xludf.DUMMYFUNCTION("TO_DATE(INT((I401/(60*60*24))+""1/1/1970""))"),42849.0)</f>
        <v>42849</v>
      </c>
      <c r="I401" s="156">
        <v>1.4930424E9</v>
      </c>
      <c r="J401" s="156">
        <v>96968.6657</v>
      </c>
      <c r="L401" s="154">
        <v>42930.0</v>
      </c>
      <c r="M401" s="155">
        <v>129437.52</v>
      </c>
      <c r="O401" s="153">
        <f>IFERROR(__xludf.DUMMYFUNCTION("TO_DATE(INT((P401/(60*60*24))+""1/1/1970""))"),42774.0)</f>
        <v>42774</v>
      </c>
      <c r="P401" s="13">
        <v>1.486566E9</v>
      </c>
      <c r="Q401" s="13">
        <v>27920.788</v>
      </c>
      <c r="S401" s="153">
        <f>IFERROR(__xludf.DUMMYFUNCTION("TO_DATE(INT((T401/(60*60*24))+""1/1/1970""))"),42849.0)</f>
        <v>42849</v>
      </c>
      <c r="T401" s="152">
        <v>1.4930424E9</v>
      </c>
      <c r="U401" s="152">
        <v>137339.8918</v>
      </c>
      <c r="W401" s="153">
        <f>IFERROR(__xludf.DUMMYFUNCTION("TO_DATE(INT((X401/(60*60*24))+""1/1/1970""))"),42836.0)</f>
        <v>42836</v>
      </c>
      <c r="X401" s="152">
        <v>1.4919192E9</v>
      </c>
      <c r="Y401" s="152">
        <v>9773.5311</v>
      </c>
      <c r="AA401" s="153">
        <f>IFERROR(__xludf.DUMMYFUNCTION("TO_DATE(INT((AB401/(60*60*24))+""1/1/1970""))"),42837.0)</f>
        <v>42837</v>
      </c>
      <c r="AB401" s="156">
        <v>1.4919732E9</v>
      </c>
      <c r="AC401" s="156">
        <v>97644.4976</v>
      </c>
      <c r="AE401" s="153">
        <f>IFERROR(__xludf.DUMMYFUNCTION("TO_DATE(INT((AF401/(60*60*24))+""1/1/1970""))"),42774.0)</f>
        <v>42774</v>
      </c>
      <c r="AF401" s="152">
        <v>1.4865336E9</v>
      </c>
      <c r="AG401" s="152">
        <v>98278.0867</v>
      </c>
      <c r="AH401" s="153">
        <f>IFERROR(__xludf.DUMMYFUNCTION("TO_DATE(INT((AI401/(60*60*24))+""1/1/1970""))"),43939.0)</f>
        <v>43939</v>
      </c>
      <c r="AI401" s="152">
        <v>1.5871824E9</v>
      </c>
      <c r="AJ401" s="152">
        <v>156376.6666</v>
      </c>
      <c r="AK401" s="153">
        <f>IFERROR(__xludf.DUMMYFUNCTION("TO_DATE(INT((AL401/(60*60*24))+""1/1/1970""))"),43939.0)</f>
        <v>43939</v>
      </c>
      <c r="AL401" s="152">
        <v>1.5871824E9</v>
      </c>
      <c r="AM401" s="152">
        <v>107879.64</v>
      </c>
      <c r="AN401" s="153">
        <f>IFERROR(__xludf.DUMMYFUNCTION("TO_DATE(INT((AO401/(60*60*24))+""1/1/1970""))"),43864.0)</f>
        <v>43864</v>
      </c>
      <c r="AO401" s="156">
        <v>1.580688392E9</v>
      </c>
      <c r="AP401" s="156">
        <v>124230.7244</v>
      </c>
      <c r="AQ401" s="153">
        <f>IFERROR(__xludf.DUMMYFUNCTION("TO_DATE(INT((AR401/(60*60*24))+""1/1/1970""))"),42849.0)</f>
        <v>42849</v>
      </c>
      <c r="AR401" s="156">
        <v>1.4930424E9</v>
      </c>
      <c r="AS401" s="156">
        <v>99695.7193</v>
      </c>
      <c r="AT401" s="156">
        <v>96968.6657</v>
      </c>
      <c r="AU401" s="152">
        <f t="shared" si="1"/>
        <v>128191.33</v>
      </c>
      <c r="AV401" s="152">
        <f t="shared" si="2"/>
        <v>27821.3013</v>
      </c>
      <c r="AW401" s="152">
        <f t="shared" si="3"/>
        <v>137339.8918</v>
      </c>
      <c r="AX401" s="152">
        <f t="shared" si="4"/>
        <v>9735.4635</v>
      </c>
      <c r="AY401" s="152">
        <f t="shared" si="5"/>
        <v>99665.6395</v>
      </c>
      <c r="AZ401" s="152">
        <f t="shared" si="6"/>
        <v>94018.7594</v>
      </c>
      <c r="BA401" s="152" t="str">
        <f t="shared" si="7"/>
        <v>Column1.y</v>
      </c>
      <c r="BB401" s="152" t="str">
        <f t="shared" si="8"/>
        <v>Column1.y</v>
      </c>
      <c r="BC401" s="152" t="str">
        <f t="shared" si="9"/>
        <v>Column1.y</v>
      </c>
    </row>
    <row r="402">
      <c r="A402" s="156">
        <v>1.4763888E9</v>
      </c>
      <c r="B402" s="156">
        <v>105045.9429</v>
      </c>
      <c r="D402" s="153">
        <f>IFERROR(__xludf.DUMMYFUNCTION("TO_DATE(INT((E402/(60*60*24))+""1/1/1970""))"),42850.0)</f>
        <v>42850</v>
      </c>
      <c r="E402" s="156">
        <v>1.4930928E9</v>
      </c>
      <c r="F402" s="156">
        <v>99695.7193</v>
      </c>
      <c r="H402" s="153">
        <f>IFERROR(__xludf.DUMMYFUNCTION("TO_DATE(INT((I402/(60*60*24))+""1/1/1970""))"),42850.0)</f>
        <v>42850</v>
      </c>
      <c r="I402" s="156">
        <v>1.4930928E9</v>
      </c>
      <c r="J402" s="156">
        <v>97227.4181</v>
      </c>
      <c r="L402" s="154">
        <v>42933.0</v>
      </c>
      <c r="M402" s="155">
        <v>130032.86</v>
      </c>
      <c r="O402" s="153">
        <f>IFERROR(__xludf.DUMMYFUNCTION("TO_DATE(INT((P402/(60*60*24))+""1/1/1970""))"),42775.0)</f>
        <v>42775</v>
      </c>
      <c r="P402" s="13">
        <v>1.4866524E9</v>
      </c>
      <c r="Q402" s="13">
        <v>27880.2199</v>
      </c>
      <c r="S402" s="153">
        <f>IFERROR(__xludf.DUMMYFUNCTION("TO_DATE(INT((T402/(60*60*24))+""1/1/1970""))"),42850.0)</f>
        <v>42850</v>
      </c>
      <c r="T402" s="152">
        <v>1.4930928E9</v>
      </c>
      <c r="U402" s="152">
        <v>140033.4837</v>
      </c>
      <c r="W402" s="153">
        <f>IFERROR(__xludf.DUMMYFUNCTION("TO_DATE(INT((X402/(60*60*24))+""1/1/1970""))"),42837.0)</f>
        <v>42837</v>
      </c>
      <c r="X402" s="152">
        <v>1.4920056E9</v>
      </c>
      <c r="Y402" s="152">
        <v>9758.5647</v>
      </c>
      <c r="AA402" s="153">
        <f>IFERROR(__xludf.DUMMYFUNCTION("TO_DATE(INT((AB402/(60*60*24))+""1/1/1970""))"),42838.0)</f>
        <v>42838</v>
      </c>
      <c r="AB402" s="152">
        <v>1.4920524E9</v>
      </c>
      <c r="AC402" s="152">
        <v>97646.3701</v>
      </c>
      <c r="AE402" s="153">
        <f>IFERROR(__xludf.DUMMYFUNCTION("TO_DATE(INT((AF402/(60*60*24))+""1/1/1970""))"),42775.0)</f>
        <v>42775</v>
      </c>
      <c r="AF402" s="156">
        <v>1.4866128E9</v>
      </c>
      <c r="AG402" s="156">
        <v>98392.9217</v>
      </c>
      <c r="AH402" s="153">
        <f>IFERROR(__xludf.DUMMYFUNCTION("TO_DATE(INT((AI402/(60*60*24))+""1/1/1970""))"),43941.0)</f>
        <v>43941</v>
      </c>
      <c r="AI402" s="156">
        <v>1.5873912E9</v>
      </c>
      <c r="AJ402" s="156">
        <v>157204.0788</v>
      </c>
      <c r="AK402" s="153">
        <f>IFERROR(__xludf.DUMMYFUNCTION("TO_DATE(INT((AL402/(60*60*24))+""1/1/1970""))"),43941.0)</f>
        <v>43941</v>
      </c>
      <c r="AL402" s="156">
        <v>1.5873912E9</v>
      </c>
      <c r="AM402" s="156">
        <v>107879.64</v>
      </c>
      <c r="AN402" s="153">
        <f>IFERROR(__xludf.DUMMYFUNCTION("TO_DATE(INT((AO402/(60*60*24))+""1/1/1970""))"),43865.0)</f>
        <v>43865</v>
      </c>
      <c r="AO402" s="152">
        <v>1.58078403E9</v>
      </c>
      <c r="AP402" s="152">
        <v>124100.4454</v>
      </c>
      <c r="AQ402" s="153">
        <f>IFERROR(__xludf.DUMMYFUNCTION("TO_DATE(INT((AR402/(60*60*24))+""1/1/1970""))"),42850.0)</f>
        <v>42850</v>
      </c>
      <c r="AR402" s="156">
        <v>1.4930928E9</v>
      </c>
      <c r="AS402" s="156">
        <v>99695.7193</v>
      </c>
      <c r="AT402" s="156">
        <v>97227.4181</v>
      </c>
      <c r="AU402" s="152">
        <f t="shared" si="1"/>
        <v>128494.15</v>
      </c>
      <c r="AV402" s="152">
        <f t="shared" si="2"/>
        <v>27755.8525</v>
      </c>
      <c r="AW402" s="152">
        <f t="shared" si="3"/>
        <v>140033.4837</v>
      </c>
      <c r="AX402" s="152">
        <f t="shared" si="4"/>
        <v>9727.2837</v>
      </c>
      <c r="AY402" s="152">
        <f t="shared" si="5"/>
        <v>99801.9006</v>
      </c>
      <c r="AZ402" s="152">
        <f t="shared" si="6"/>
        <v>94095.868</v>
      </c>
      <c r="BA402" s="152" t="str">
        <f t="shared" si="7"/>
        <v>Column1.y</v>
      </c>
      <c r="BB402" s="152" t="str">
        <f t="shared" si="8"/>
        <v>Column1.y</v>
      </c>
      <c r="BC402" s="152" t="str">
        <f t="shared" si="9"/>
        <v>Column1.y</v>
      </c>
    </row>
    <row r="403">
      <c r="A403" s="152">
        <v>1.47645186E9</v>
      </c>
      <c r="B403" s="152">
        <v>105045.9429</v>
      </c>
      <c r="D403" s="153">
        <f>IFERROR(__xludf.DUMMYFUNCTION("TO_DATE(INT((E403/(60*60*24))+""1/1/1970""))"),42851.0)</f>
        <v>42851</v>
      </c>
      <c r="E403" s="152">
        <v>1.4931792E9</v>
      </c>
      <c r="F403" s="152">
        <v>99695.7193</v>
      </c>
      <c r="H403" s="153">
        <f>IFERROR(__xludf.DUMMYFUNCTION("TO_DATE(INT((I403/(60*60*24))+""1/1/1970""))"),42851.0)</f>
        <v>42851</v>
      </c>
      <c r="I403" s="152">
        <v>1.4931792E9</v>
      </c>
      <c r="J403" s="152">
        <v>98494.8192</v>
      </c>
      <c r="L403" s="154">
        <v>42934.0</v>
      </c>
      <c r="M403" s="155">
        <v>130252.51</v>
      </c>
      <c r="O403" s="153">
        <f>IFERROR(__xludf.DUMMYFUNCTION("TO_DATE(INT((P403/(60*60*24))+""1/1/1970""))"),42776.0)</f>
        <v>42776</v>
      </c>
      <c r="P403" s="13">
        <v>1.4867388E9</v>
      </c>
      <c r="Q403" s="13">
        <v>27616.9177</v>
      </c>
      <c r="S403" s="153">
        <f>IFERROR(__xludf.DUMMYFUNCTION("TO_DATE(INT((T403/(60*60*24))+""1/1/1970""))"),42851.0)</f>
        <v>42851</v>
      </c>
      <c r="T403" s="156">
        <v>1.4931792E9</v>
      </c>
      <c r="U403" s="156">
        <v>141538.7112</v>
      </c>
      <c r="W403" s="153">
        <f>IFERROR(__xludf.DUMMYFUNCTION("TO_DATE(INT((X403/(60*60*24))+""1/1/1970""))"),42838.0)</f>
        <v>42838</v>
      </c>
      <c r="X403" s="152">
        <v>1.492092E9</v>
      </c>
      <c r="Y403" s="152">
        <v>9748.7416</v>
      </c>
      <c r="AA403" s="153">
        <f>IFERROR(__xludf.DUMMYFUNCTION("TO_DATE(INT((AB403/(60*60*24))+""1/1/1970""))"),42839.0)</f>
        <v>42839</v>
      </c>
      <c r="AB403" s="156">
        <v>1.4921316E9</v>
      </c>
      <c r="AC403" s="156">
        <v>97648.8749</v>
      </c>
      <c r="AE403" s="153">
        <f>IFERROR(__xludf.DUMMYFUNCTION("TO_DATE(INT((AF403/(60*60*24))+""1/1/1970""))"),42776.0)</f>
        <v>42776</v>
      </c>
      <c r="AF403" s="152">
        <v>1.486692E9</v>
      </c>
      <c r="AG403" s="152">
        <v>98081.4892</v>
      </c>
      <c r="AH403" s="153">
        <f>IFERROR(__xludf.DUMMYFUNCTION("TO_DATE(INT((AI403/(60*60*24))+""1/1/1970""))"),43942.0)</f>
        <v>43942</v>
      </c>
      <c r="AI403" s="152">
        <v>1.5874416E9</v>
      </c>
      <c r="AJ403" s="152">
        <v>157724.1381</v>
      </c>
      <c r="AK403" s="153">
        <f>IFERROR(__xludf.DUMMYFUNCTION("TO_DATE(INT((AL403/(60*60*24))+""1/1/1970""))"),43942.0)</f>
        <v>43942</v>
      </c>
      <c r="AL403" s="152">
        <v>1.5874416E9</v>
      </c>
      <c r="AM403" s="152">
        <v>107508.87</v>
      </c>
      <c r="AN403" s="153">
        <f>IFERROR(__xludf.DUMMYFUNCTION("TO_DATE(INT((AO403/(60*60*24))+""1/1/1970""))"),43866.0)</f>
        <v>43866</v>
      </c>
      <c r="AO403" s="152">
        <v>1.580863505E9</v>
      </c>
      <c r="AP403" s="152">
        <v>126324.8908</v>
      </c>
      <c r="AQ403" s="153">
        <f>IFERROR(__xludf.DUMMYFUNCTION("TO_DATE(INT((AR403/(60*60*24))+""1/1/1970""))"),42851.0)</f>
        <v>42851</v>
      </c>
      <c r="AR403" s="152">
        <v>1.4931792E9</v>
      </c>
      <c r="AS403" s="152">
        <v>99695.7193</v>
      </c>
      <c r="AT403" s="152">
        <v>98494.8192</v>
      </c>
      <c r="AU403" s="152">
        <f t="shared" si="1"/>
        <v>128153.99</v>
      </c>
      <c r="AV403" s="152">
        <f t="shared" si="2"/>
        <v>27582.3805</v>
      </c>
      <c r="AW403" s="152">
        <f t="shared" si="3"/>
        <v>141538.7112</v>
      </c>
      <c r="AX403" s="152">
        <f t="shared" si="4"/>
        <v>9744.3487</v>
      </c>
      <c r="AY403" s="152">
        <f t="shared" si="5"/>
        <v>99553.8281</v>
      </c>
      <c r="AZ403" s="152">
        <f t="shared" si="6"/>
        <v>93520.3071</v>
      </c>
      <c r="BA403" s="152" t="str">
        <f t="shared" si="7"/>
        <v>Column1.y</v>
      </c>
      <c r="BB403" s="152" t="str">
        <f t="shared" si="8"/>
        <v>Column1.y</v>
      </c>
      <c r="BC403" s="152" t="str">
        <f t="shared" si="9"/>
        <v>Column1.y</v>
      </c>
    </row>
    <row r="404">
      <c r="A404" s="156">
        <v>1.4764752E9</v>
      </c>
      <c r="B404" s="156">
        <v>105045.9429</v>
      </c>
      <c r="D404" s="153">
        <f>IFERROR(__xludf.DUMMYFUNCTION("TO_DATE(INT((E404/(60*60*24))+""1/1/1970""))"),42852.0)</f>
        <v>42852</v>
      </c>
      <c r="E404" s="156">
        <v>1.4932656E9</v>
      </c>
      <c r="F404" s="156">
        <v>99695.7193</v>
      </c>
      <c r="H404" s="153">
        <f>IFERROR(__xludf.DUMMYFUNCTION("TO_DATE(INT((I404/(60*60*24))+""1/1/1970""))"),42852.0)</f>
        <v>42852</v>
      </c>
      <c r="I404" s="156">
        <v>1.4932656E9</v>
      </c>
      <c r="J404" s="156">
        <v>98088.3572</v>
      </c>
      <c r="L404" s="154">
        <v>42935.0</v>
      </c>
      <c r="M404" s="155">
        <v>130781.12</v>
      </c>
      <c r="O404" s="153">
        <f>IFERROR(__xludf.DUMMYFUNCTION("TO_DATE(INT((P404/(60*60*24))+""1/1/1970""))"),42777.0)</f>
        <v>42777</v>
      </c>
      <c r="P404" s="13">
        <v>1.4867712E9</v>
      </c>
      <c r="Q404" s="13">
        <v>27681.5422</v>
      </c>
      <c r="S404" s="153">
        <f>IFERROR(__xludf.DUMMYFUNCTION("TO_DATE(INT((T404/(60*60*24))+""1/1/1970""))"),42852.0)</f>
        <v>42852</v>
      </c>
      <c r="T404" s="152">
        <v>1.4932656E9</v>
      </c>
      <c r="U404" s="152">
        <v>141378.908</v>
      </c>
      <c r="W404" s="153">
        <f>IFERROR(__xludf.DUMMYFUNCTION("TO_DATE(INT((X404/(60*60*24))+""1/1/1970""))"),42839.0)</f>
        <v>42839</v>
      </c>
      <c r="X404" s="152">
        <v>1.492128E9</v>
      </c>
      <c r="Y404" s="152">
        <v>9745.4703</v>
      </c>
      <c r="AA404" s="153">
        <f>IFERROR(__xludf.DUMMYFUNCTION("TO_DATE(INT((AB404/(60*60*24))+""1/1/1970""))"),42841.0)</f>
        <v>42841</v>
      </c>
      <c r="AB404" s="152">
        <v>1.49238E9</v>
      </c>
      <c r="AC404" s="152">
        <v>97847.4555</v>
      </c>
      <c r="AE404" s="153">
        <f>IFERROR(__xludf.DUMMYFUNCTION("TO_DATE(INT((AF404/(60*60*24))+""1/1/1970""))"),42777.0)</f>
        <v>42777</v>
      </c>
      <c r="AF404" s="156">
        <v>1.4867712E9</v>
      </c>
      <c r="AG404" s="156">
        <v>97928.9883</v>
      </c>
      <c r="AH404" s="153">
        <f>IFERROR(__xludf.DUMMYFUNCTION("TO_DATE(INT((AI404/(60*60*24))+""1/1/1970""))"),43943.0)</f>
        <v>43943</v>
      </c>
      <c r="AI404" s="152">
        <v>1.587528E9</v>
      </c>
      <c r="AJ404" s="152">
        <v>158831.5886</v>
      </c>
      <c r="AK404" s="153">
        <f>IFERROR(__xludf.DUMMYFUNCTION("TO_DATE(INT((AL404/(60*60*24))+""1/1/1970""))"),43943.0)</f>
        <v>43943</v>
      </c>
      <c r="AL404" s="152">
        <v>1.587528E9</v>
      </c>
      <c r="AM404" s="152">
        <v>106903.5</v>
      </c>
      <c r="AN404" s="153">
        <f>IFERROR(__xludf.DUMMYFUNCTION("TO_DATE(INT((AO404/(60*60*24))+""1/1/1970""))"),43867.0)</f>
        <v>43867</v>
      </c>
      <c r="AO404" s="156">
        <v>1.580962241E9</v>
      </c>
      <c r="AP404" s="156">
        <v>125993.5885</v>
      </c>
      <c r="AQ404" s="153">
        <f>IFERROR(__xludf.DUMMYFUNCTION("TO_DATE(INT((AR404/(60*60*24))+""1/1/1970""))"),42852.0)</f>
        <v>42852</v>
      </c>
      <c r="AR404" s="156">
        <v>1.4932656E9</v>
      </c>
      <c r="AS404" s="156">
        <v>99695.7193</v>
      </c>
      <c r="AT404" s="156">
        <v>98088.3572</v>
      </c>
      <c r="AU404" s="152">
        <f t="shared" si="1"/>
        <v>128441.66</v>
      </c>
      <c r="AV404" s="152">
        <f t="shared" si="2"/>
        <v>27540.458</v>
      </c>
      <c r="AW404" s="152">
        <f t="shared" si="3"/>
        <v>141378.908</v>
      </c>
      <c r="AX404" s="152">
        <f t="shared" si="4"/>
        <v>9746.5516</v>
      </c>
      <c r="AY404" s="152">
        <f t="shared" si="5"/>
        <v>99364.5797</v>
      </c>
      <c r="AZ404" s="152">
        <f t="shared" si="6"/>
        <v>93697.0144</v>
      </c>
      <c r="BA404" s="152" t="str">
        <f t="shared" si="7"/>
        <v>Column1.y</v>
      </c>
      <c r="BB404" s="152" t="str">
        <f t="shared" si="8"/>
        <v>Column1.y</v>
      </c>
      <c r="BC404" s="152" t="str">
        <f t="shared" si="9"/>
        <v>Column1.y</v>
      </c>
    </row>
    <row r="405">
      <c r="A405" s="152">
        <v>1.47671106E9</v>
      </c>
      <c r="B405" s="152">
        <v>105045.9429</v>
      </c>
      <c r="D405" s="153">
        <f>IFERROR(__xludf.DUMMYFUNCTION("TO_DATE(INT((E405/(60*60*24))+""1/1/1970""))"),42853.0)</f>
        <v>42853</v>
      </c>
      <c r="E405" s="152">
        <v>1.493352E9</v>
      </c>
      <c r="F405" s="152">
        <v>99695.7193</v>
      </c>
      <c r="H405" s="153">
        <f>IFERROR(__xludf.DUMMYFUNCTION("TO_DATE(INT((I405/(60*60*24))+""1/1/1970""))"),42853.0)</f>
        <v>42853</v>
      </c>
      <c r="I405" s="152">
        <v>1.493352E9</v>
      </c>
      <c r="J405" s="152">
        <v>98407.7814</v>
      </c>
      <c r="L405" s="154">
        <v>42936.0</v>
      </c>
      <c r="M405" s="155">
        <v>131132.53</v>
      </c>
      <c r="O405" s="153">
        <f>IFERROR(__xludf.DUMMYFUNCTION("TO_DATE(INT((P405/(60*60*24))+""1/1/1970""))"),42778.0)</f>
        <v>42778</v>
      </c>
      <c r="P405" s="13">
        <v>1.4868576E9</v>
      </c>
      <c r="Q405" s="13">
        <v>27681.5422</v>
      </c>
      <c r="S405" s="153">
        <f>IFERROR(__xludf.DUMMYFUNCTION("TO_DATE(INT((T405/(60*60*24))+""1/1/1970""))"),42853.0)</f>
        <v>42853</v>
      </c>
      <c r="T405" s="156">
        <v>1.493352E9</v>
      </c>
      <c r="U405" s="156">
        <v>141568.4197</v>
      </c>
      <c r="W405" s="153">
        <f>IFERROR(__xludf.DUMMYFUNCTION("TO_DATE(INT((X405/(60*60*24))+""1/1/1970""))"),42840.0)</f>
        <v>42840</v>
      </c>
      <c r="X405" s="156">
        <v>1.4922144E9</v>
      </c>
      <c r="Y405" s="156">
        <v>9739.2286</v>
      </c>
      <c r="AA405" s="153">
        <f>IFERROR(__xludf.DUMMYFUNCTION("TO_DATE(INT((AB405/(60*60*24))+""1/1/1970""))"),42842.0)</f>
        <v>42842</v>
      </c>
      <c r="AB405" s="152">
        <v>1.4924196E9</v>
      </c>
      <c r="AC405" s="152">
        <v>97890.8394</v>
      </c>
      <c r="AE405" s="153">
        <f>IFERROR(__xludf.DUMMYFUNCTION("TO_DATE(INT((AF405/(60*60*24))+""1/1/1970""))"),42778.0)</f>
        <v>42778</v>
      </c>
      <c r="AF405" s="152">
        <v>1.4869404E9</v>
      </c>
      <c r="AG405" s="152">
        <v>97928.9883</v>
      </c>
      <c r="AH405" s="153">
        <f>IFERROR(__xludf.DUMMYFUNCTION("TO_DATE(INT((AI405/(60*60*24))+""1/1/1970""))"),43944.0)</f>
        <v>43944</v>
      </c>
      <c r="AI405" s="152">
        <v>1.5876144E9</v>
      </c>
      <c r="AJ405" s="152">
        <v>158564.0561</v>
      </c>
      <c r="AK405" s="153">
        <f>IFERROR(__xludf.DUMMYFUNCTION("TO_DATE(INT((AL405/(60*60*24))+""1/1/1970""))"),43944.0)</f>
        <v>43944</v>
      </c>
      <c r="AL405" s="152">
        <v>1.5876144E9</v>
      </c>
      <c r="AM405" s="152">
        <v>107177.37</v>
      </c>
      <c r="AN405" s="153">
        <f>IFERROR(__xludf.DUMMYFUNCTION("TO_DATE(INT((AO405/(60*60*24))+""1/1/1970""))"),43868.0)</f>
        <v>43868</v>
      </c>
      <c r="AO405" s="156">
        <v>1.581044238E9</v>
      </c>
      <c r="AP405" s="156">
        <v>126544.8314</v>
      </c>
      <c r="AQ405" s="153">
        <f>IFERROR(__xludf.DUMMYFUNCTION("TO_DATE(INT((AR405/(60*60*24))+""1/1/1970""))"),42853.0)</f>
        <v>42853</v>
      </c>
      <c r="AR405" s="152">
        <v>1.493352E9</v>
      </c>
      <c r="AS405" s="152">
        <v>99695.7193</v>
      </c>
      <c r="AT405" s="152">
        <v>98407.7814</v>
      </c>
      <c r="AU405" s="152">
        <f t="shared" si="1"/>
        <v>128364.4</v>
      </c>
      <c r="AV405" s="152">
        <f t="shared" si="2"/>
        <v>27510.8652</v>
      </c>
      <c r="AW405" s="152">
        <f t="shared" si="3"/>
        <v>141568.4197</v>
      </c>
      <c r="AX405" s="152">
        <f t="shared" si="4"/>
        <v>9739.2191</v>
      </c>
      <c r="AY405" s="152">
        <f t="shared" si="5"/>
        <v>99101.9821</v>
      </c>
      <c r="AZ405" s="152">
        <f t="shared" si="6"/>
        <v>94093.1141</v>
      </c>
      <c r="BA405" s="152" t="str">
        <f t="shared" si="7"/>
        <v>Column1.y</v>
      </c>
      <c r="BB405" s="152" t="str">
        <f t="shared" si="8"/>
        <v>Column1.y</v>
      </c>
      <c r="BC405" s="152" t="str">
        <f t="shared" si="9"/>
        <v>Column1.y</v>
      </c>
    </row>
    <row r="406">
      <c r="A406" s="156">
        <v>1.4767344E9</v>
      </c>
      <c r="B406" s="156">
        <v>105045.9429</v>
      </c>
      <c r="D406" s="153">
        <f>IFERROR(__xludf.DUMMYFUNCTION("TO_DATE(INT((E406/(60*60*24))+""1/1/1970""))"),42854.0)</f>
        <v>42854</v>
      </c>
      <c r="E406" s="156">
        <v>1.4934384E9</v>
      </c>
      <c r="F406" s="156">
        <v>99695.7193</v>
      </c>
      <c r="H406" s="153">
        <f>IFERROR(__xludf.DUMMYFUNCTION("TO_DATE(INT((I406/(60*60*24))+""1/1/1970""))"),42854.0)</f>
        <v>42854</v>
      </c>
      <c r="I406" s="156">
        <v>1.4934384E9</v>
      </c>
      <c r="J406" s="156">
        <v>98817.8855</v>
      </c>
      <c r="L406" s="154">
        <v>42937.0</v>
      </c>
      <c r="M406" s="155">
        <v>131295.08</v>
      </c>
      <c r="O406" s="153">
        <f>IFERROR(__xludf.DUMMYFUNCTION("TO_DATE(INT((P406/(60*60*24))+""1/1/1970""))"),42779.0)</f>
        <v>42779</v>
      </c>
      <c r="P406" s="13">
        <v>1.486944E9</v>
      </c>
      <c r="Q406" s="13">
        <v>27584.1157</v>
      </c>
      <c r="S406" s="153">
        <f>IFERROR(__xludf.DUMMYFUNCTION("TO_DATE(INT((T406/(60*60*24))+""1/1/1970""))"),42854.0)</f>
        <v>42854</v>
      </c>
      <c r="T406" s="152">
        <v>1.4934384E9</v>
      </c>
      <c r="U406" s="152">
        <v>141044.6032</v>
      </c>
      <c r="W406" s="153">
        <f>IFERROR(__xludf.DUMMYFUNCTION("TO_DATE(INT((X406/(60*60*24))+""1/1/1970""))"),42842.0)</f>
        <v>42842</v>
      </c>
      <c r="X406" s="152">
        <v>1.4923872E9</v>
      </c>
      <c r="Y406" s="152">
        <v>9736.7641</v>
      </c>
      <c r="AA406" s="153">
        <f>IFERROR(__xludf.DUMMYFUNCTION("TO_DATE(INT((AB406/(60*60*24))+""1/1/1970""))"),42843.0)</f>
        <v>42843</v>
      </c>
      <c r="AB406" s="156">
        <v>1.4924988E9</v>
      </c>
      <c r="AC406" s="156">
        <v>98246.8106</v>
      </c>
      <c r="AE406" s="153">
        <f>IFERROR(__xludf.DUMMYFUNCTION("TO_DATE(INT((AF406/(60*60*24))+""1/1/1970""))"),42779.0)</f>
        <v>42779</v>
      </c>
      <c r="AF406" s="156">
        <v>1.48698E9</v>
      </c>
      <c r="AG406" s="156">
        <v>97727.7974</v>
      </c>
      <c r="AH406" s="153">
        <f>IFERROR(__xludf.DUMMYFUNCTION("TO_DATE(INT((AI406/(60*60*24))+""1/1/1970""))"),43945.0)</f>
        <v>43945</v>
      </c>
      <c r="AI406" s="152">
        <v>1.5877008E9</v>
      </c>
      <c r="AJ406" s="152">
        <v>158989.5315</v>
      </c>
      <c r="AK406" s="153">
        <f>IFERROR(__xludf.DUMMYFUNCTION("TO_DATE(INT((AL406/(60*60*24))+""1/1/1970""))"),43945.0)</f>
        <v>43945</v>
      </c>
      <c r="AL406" s="152">
        <v>1.5877008E9</v>
      </c>
      <c r="AM406" s="152">
        <v>107154.42</v>
      </c>
      <c r="AN406" s="153">
        <f>IFERROR(__xludf.DUMMYFUNCTION("TO_DATE(INT((AO406/(60*60*24))+""1/1/1970""))"),43869.0)</f>
        <v>43869</v>
      </c>
      <c r="AO406" s="156">
        <v>1.58112399E9</v>
      </c>
      <c r="AP406" s="156">
        <v>127628.4108</v>
      </c>
      <c r="AQ406" s="153">
        <f>IFERROR(__xludf.DUMMYFUNCTION("TO_DATE(INT((AR406/(60*60*24))+""1/1/1970""))"),42854.0)</f>
        <v>42854</v>
      </c>
      <c r="AR406" s="156">
        <v>1.4934384E9</v>
      </c>
      <c r="AS406" s="156">
        <v>99695.7193</v>
      </c>
      <c r="AT406" s="156">
        <v>98817.8855</v>
      </c>
      <c r="AU406" s="152">
        <f t="shared" si="1"/>
        <v>128364.4</v>
      </c>
      <c r="AV406" s="152">
        <f t="shared" si="2"/>
        <v>27432.1147</v>
      </c>
      <c r="AW406" s="152">
        <f t="shared" si="3"/>
        <v>141044.6032</v>
      </c>
      <c r="AX406" s="152">
        <f t="shared" si="4"/>
        <v>9735.0212</v>
      </c>
      <c r="AY406" s="152">
        <f t="shared" si="5"/>
        <v>99101.9821</v>
      </c>
      <c r="AZ406" s="152">
        <f t="shared" si="6"/>
        <v>93810.3824</v>
      </c>
      <c r="BA406" s="152" t="str">
        <f t="shared" si="7"/>
        <v>Column1.y</v>
      </c>
      <c r="BB406" s="152" t="str">
        <f t="shared" si="8"/>
        <v>Column1.y</v>
      </c>
      <c r="BC406" s="152" t="str">
        <f t="shared" si="9"/>
        <v>Column1.y</v>
      </c>
    </row>
    <row r="407">
      <c r="A407" s="152">
        <v>1.47679746E9</v>
      </c>
      <c r="B407" s="152">
        <v>105045.9429</v>
      </c>
      <c r="D407" s="153">
        <f>IFERROR(__xludf.DUMMYFUNCTION("TO_DATE(INT((E407/(60*60*24))+""1/1/1970""))"),42856.0)</f>
        <v>42856</v>
      </c>
      <c r="E407" s="152">
        <v>1.4936472E9</v>
      </c>
      <c r="F407" s="152">
        <v>99695.7193</v>
      </c>
      <c r="H407" s="153">
        <f>IFERROR(__xludf.DUMMYFUNCTION("TO_DATE(INT((I407/(60*60*24))+""1/1/1970""))"),42856.0)</f>
        <v>42856</v>
      </c>
      <c r="I407" s="152">
        <v>1.4936472E9</v>
      </c>
      <c r="J407" s="152">
        <v>98817.8855</v>
      </c>
      <c r="L407" s="154">
        <v>42940.0</v>
      </c>
      <c r="M407" s="155">
        <v>131649.64</v>
      </c>
      <c r="O407" s="153">
        <f>IFERROR(__xludf.DUMMYFUNCTION("TO_DATE(INT((P407/(60*60*24))+""1/1/1970""))"),42780.0)</f>
        <v>42780</v>
      </c>
      <c r="P407" s="13">
        <v>1.4870844E9</v>
      </c>
      <c r="Q407" s="13">
        <v>27547.6788</v>
      </c>
      <c r="S407" s="153">
        <f>IFERROR(__xludf.DUMMYFUNCTION("TO_DATE(INT((T407/(60*60*24))+""1/1/1970""))"),42856.0)</f>
        <v>42856</v>
      </c>
      <c r="T407" s="156">
        <v>1.4936112E9</v>
      </c>
      <c r="U407" s="156">
        <v>141044.6032</v>
      </c>
      <c r="W407" s="153">
        <f>IFERROR(__xludf.DUMMYFUNCTION("TO_DATE(INT((X407/(60*60*24))+""1/1/1970""))"),42843.0)</f>
        <v>42843</v>
      </c>
      <c r="X407" s="156">
        <v>1.492524E9</v>
      </c>
      <c r="Y407" s="156">
        <v>9737.6103</v>
      </c>
      <c r="AA407" s="153">
        <f>IFERROR(__xludf.DUMMYFUNCTION("TO_DATE(INT((AB407/(60*60*24))+""1/1/1970""))"),42844.0)</f>
        <v>42844</v>
      </c>
      <c r="AB407" s="152">
        <v>1.492578E9</v>
      </c>
      <c r="AC407" s="152">
        <v>100118.0392</v>
      </c>
      <c r="AE407" s="153">
        <f>IFERROR(__xludf.DUMMYFUNCTION("TO_DATE(INT((AF407/(60*60*24))+""1/1/1970""))"),42780.0)</f>
        <v>42780</v>
      </c>
      <c r="AF407" s="152">
        <v>1.4870592E9</v>
      </c>
      <c r="AG407" s="152">
        <v>97545.4394</v>
      </c>
      <c r="AH407" s="153">
        <f>IFERROR(__xludf.DUMMYFUNCTION("TO_DATE(INT((AI407/(60*60*24))+""1/1/1970""))"),43946.0)</f>
        <v>43946</v>
      </c>
      <c r="AI407" s="152">
        <v>1.5877872E9</v>
      </c>
      <c r="AJ407" s="152">
        <v>158051.8207</v>
      </c>
      <c r="AK407" s="153">
        <f>IFERROR(__xludf.DUMMYFUNCTION("TO_DATE(INT((AL407/(60*60*24))+""1/1/1970""))"),43946.0)</f>
        <v>43946</v>
      </c>
      <c r="AL407" s="152">
        <v>1.5877872E9</v>
      </c>
      <c r="AM407" s="152">
        <v>107302.83</v>
      </c>
      <c r="AN407" s="153">
        <f>IFERROR(__xludf.DUMMYFUNCTION("TO_DATE(INT((AO407/(60*60*24))+""1/1/1970""))"),43870.0)</f>
        <v>43870</v>
      </c>
      <c r="AO407" s="152">
        <v>1.581221807E9</v>
      </c>
      <c r="AP407" s="152">
        <v>127628.4108</v>
      </c>
      <c r="AQ407" s="153">
        <f>IFERROR(__xludf.DUMMYFUNCTION("TO_DATE(INT((AR407/(60*60*24))+""1/1/1970""))"),42856.0)</f>
        <v>42856</v>
      </c>
      <c r="AR407" s="152">
        <v>1.4936472E9</v>
      </c>
      <c r="AS407" s="152">
        <v>99695.7193</v>
      </c>
      <c r="AT407" s="152">
        <v>98817.8855</v>
      </c>
      <c r="AU407" s="152">
        <f t="shared" si="1"/>
        <v>128460.8</v>
      </c>
      <c r="AV407" s="152">
        <f t="shared" si="2"/>
        <v>27465.2447</v>
      </c>
      <c r="AW407" s="152">
        <f t="shared" si="3"/>
        <v>141044.6032</v>
      </c>
      <c r="AX407" s="152">
        <f t="shared" si="4"/>
        <v>9737.4948</v>
      </c>
      <c r="AY407" s="152">
        <f t="shared" si="5"/>
        <v>98793.6894</v>
      </c>
      <c r="AZ407" s="152">
        <f t="shared" si="6"/>
        <v>93721.3403</v>
      </c>
      <c r="BA407" s="152" t="str">
        <f t="shared" si="7"/>
        <v>Column1.y</v>
      </c>
      <c r="BB407" s="152" t="str">
        <f t="shared" si="8"/>
        <v>Column1.y</v>
      </c>
      <c r="BC407" s="152" t="str">
        <f t="shared" si="9"/>
        <v>Column1.y</v>
      </c>
    </row>
    <row r="408">
      <c r="A408" s="156">
        <v>1.4768208E9</v>
      </c>
      <c r="B408" s="156">
        <v>105045.9429</v>
      </c>
      <c r="D408" s="153">
        <f>IFERROR(__xludf.DUMMYFUNCTION("TO_DATE(INT((E408/(60*60*24))+""1/1/1970""))"),42857.0)</f>
        <v>42857</v>
      </c>
      <c r="E408" s="152">
        <v>1.4936976E9</v>
      </c>
      <c r="F408" s="152">
        <v>99695.7193</v>
      </c>
      <c r="H408" s="153">
        <f>IFERROR(__xludf.DUMMYFUNCTION("TO_DATE(INT((I408/(60*60*24))+""1/1/1970""))"),42857.0)</f>
        <v>42857</v>
      </c>
      <c r="I408" s="152">
        <v>1.4936976E9</v>
      </c>
      <c r="J408" s="152">
        <v>100100.3418</v>
      </c>
      <c r="L408" s="154">
        <v>42941.0</v>
      </c>
      <c r="M408" s="155">
        <v>131525.18</v>
      </c>
      <c r="O408" s="153">
        <f>IFERROR(__xludf.DUMMYFUNCTION("TO_DATE(INT((P408/(60*60*24))+""1/1/1970""))"),42781.0)</f>
        <v>42781</v>
      </c>
      <c r="P408" s="13">
        <v>1.4871708E9</v>
      </c>
      <c r="Q408" s="13">
        <v>27414.8666</v>
      </c>
      <c r="S408" s="153">
        <f>IFERROR(__xludf.DUMMYFUNCTION("TO_DATE(INT((T408/(60*60*24))+""1/1/1970""))"),42857.0)</f>
        <v>42857</v>
      </c>
      <c r="T408" s="152">
        <v>1.4936976E9</v>
      </c>
      <c r="U408" s="152">
        <v>141688.3582</v>
      </c>
      <c r="W408" s="153">
        <f>IFERROR(__xludf.DUMMYFUNCTION("TO_DATE(INT((X408/(60*60*24))+""1/1/1970""))"),42844.0)</f>
        <v>42844</v>
      </c>
      <c r="X408" s="156">
        <v>1.4926104E9</v>
      </c>
      <c r="Y408" s="156">
        <v>9709.4107</v>
      </c>
      <c r="AA408" s="153">
        <f>IFERROR(__xludf.DUMMYFUNCTION("TO_DATE(INT((AB408/(60*60*24))+""1/1/1970""))"),42845.0)</f>
        <v>42845</v>
      </c>
      <c r="AB408" s="156">
        <v>1.4926572E9</v>
      </c>
      <c r="AC408" s="156">
        <v>99801.3729</v>
      </c>
      <c r="AE408" s="153">
        <f>IFERROR(__xludf.DUMMYFUNCTION("TO_DATE(INT((AF408/(60*60*24))+""1/1/1970""))"),42781.0)</f>
        <v>42781</v>
      </c>
      <c r="AF408" s="156">
        <v>1.4871384E9</v>
      </c>
      <c r="AG408" s="156">
        <v>97354.8133</v>
      </c>
      <c r="AH408" s="153">
        <f>IFERROR(__xludf.DUMMYFUNCTION("TO_DATE(INT((AI408/(60*60*24))+""1/1/1970""))"),43948.0)</f>
        <v>43948</v>
      </c>
      <c r="AI408" s="156">
        <v>1.587996E9</v>
      </c>
      <c r="AJ408" s="156">
        <v>160332.1175</v>
      </c>
      <c r="AK408" s="153">
        <f>IFERROR(__xludf.DUMMYFUNCTION("TO_DATE(INT((AL408/(60*60*24))+""1/1/1970""))"),43948.0)</f>
        <v>43948</v>
      </c>
      <c r="AL408" s="156">
        <v>1.587996E9</v>
      </c>
      <c r="AM408" s="156">
        <v>107302.83</v>
      </c>
      <c r="AN408" s="153">
        <f>IFERROR(__xludf.DUMMYFUNCTION("TO_DATE(INT((AO408/(60*60*24))+""1/1/1970""))"),43871.0)</f>
        <v>43871</v>
      </c>
      <c r="AO408" s="152">
        <v>1.581304695E9</v>
      </c>
      <c r="AP408" s="152">
        <v>127628.4108</v>
      </c>
      <c r="AQ408" s="153">
        <f>IFERROR(__xludf.DUMMYFUNCTION("TO_DATE(INT((AR408/(60*60*24))+""1/1/1970""))"),42857.0)</f>
        <v>42857</v>
      </c>
      <c r="AR408" s="152">
        <v>1.4936976E9</v>
      </c>
      <c r="AS408" s="152">
        <v>99695.7193</v>
      </c>
      <c r="AT408" s="152">
        <v>100100.3418</v>
      </c>
      <c r="AU408" s="152">
        <f t="shared" si="1"/>
        <v>128003.42</v>
      </c>
      <c r="AV408" s="152">
        <f t="shared" si="2"/>
        <v>27403.3316</v>
      </c>
      <c r="AW408" s="152">
        <f t="shared" si="3"/>
        <v>141688.3582</v>
      </c>
      <c r="AX408" s="152">
        <f t="shared" si="4"/>
        <v>9735.052</v>
      </c>
      <c r="AY408" s="152">
        <f t="shared" si="5"/>
        <v>98971.0002</v>
      </c>
      <c r="AZ408" s="152">
        <f t="shared" si="6"/>
        <v>93696.0964</v>
      </c>
      <c r="BA408" s="152" t="str">
        <f t="shared" si="7"/>
        <v>Column1.y</v>
      </c>
      <c r="BB408" s="152" t="str">
        <f t="shared" si="8"/>
        <v>Column1.y</v>
      </c>
      <c r="BC408" s="152" t="str">
        <f t="shared" si="9"/>
        <v>Column1.y</v>
      </c>
    </row>
    <row r="409">
      <c r="A409" s="152">
        <v>1.47688386E9</v>
      </c>
      <c r="B409" s="152">
        <v>105045.9429</v>
      </c>
      <c r="D409" s="153">
        <f>IFERROR(__xludf.DUMMYFUNCTION("TO_DATE(INT((E409/(60*60*24))+""1/1/1970""))"),42858.0)</f>
        <v>42858</v>
      </c>
      <c r="E409" s="156">
        <v>1.493784E9</v>
      </c>
      <c r="F409" s="156">
        <v>99695.7193</v>
      </c>
      <c r="H409" s="153">
        <f>IFERROR(__xludf.DUMMYFUNCTION("TO_DATE(INT((I409/(60*60*24))+""1/1/1970""))"),42858.0)</f>
        <v>42858</v>
      </c>
      <c r="I409" s="156">
        <v>1.493784E9</v>
      </c>
      <c r="J409" s="156">
        <v>100366.6043</v>
      </c>
      <c r="L409" s="154">
        <v>42942.0</v>
      </c>
      <c r="M409" s="155">
        <v>131167.42</v>
      </c>
      <c r="O409" s="153">
        <f>IFERROR(__xludf.DUMMYFUNCTION("TO_DATE(INT((P409/(60*60*24))+""1/1/1970""))"),42782.0)</f>
        <v>42782</v>
      </c>
      <c r="P409" s="13">
        <v>1.4872572E9</v>
      </c>
      <c r="Q409" s="13">
        <v>27451.2734</v>
      </c>
      <c r="S409" s="153">
        <f>IFERROR(__xludf.DUMMYFUNCTION("TO_DATE(INT((T409/(60*60*24))+""1/1/1970""))"),42858.0)</f>
        <v>42858</v>
      </c>
      <c r="T409" s="156">
        <v>1.493784E9</v>
      </c>
      <c r="U409" s="156">
        <v>141776.9872</v>
      </c>
      <c r="W409" s="153">
        <f>IFERROR(__xludf.DUMMYFUNCTION("TO_DATE(INT((X409/(60*60*24))+""1/1/1970""))"),42845.0)</f>
        <v>42845</v>
      </c>
      <c r="X409" s="156">
        <v>1.4926968E9</v>
      </c>
      <c r="Y409" s="156">
        <v>9717.4561</v>
      </c>
      <c r="AA409" s="153">
        <f>IFERROR(__xludf.DUMMYFUNCTION("TO_DATE(INT((AB409/(60*60*24))+""1/1/1970""))"),42846.0)</f>
        <v>42846</v>
      </c>
      <c r="AB409" s="152">
        <v>1.4927364E9</v>
      </c>
      <c r="AC409" s="152">
        <v>99941.6606</v>
      </c>
      <c r="AE409" s="153">
        <f>IFERROR(__xludf.DUMMYFUNCTION("TO_DATE(INT((AF409/(60*60*24))+""1/1/1970""))"),42782.0)</f>
        <v>42782</v>
      </c>
      <c r="AF409" s="152">
        <v>1.4872176E9</v>
      </c>
      <c r="AG409" s="152">
        <v>97583.5646</v>
      </c>
      <c r="AH409" s="153">
        <f>IFERROR(__xludf.DUMMYFUNCTION("TO_DATE(INT((AI409/(60*60*24))+""1/1/1970""))"),43949.0)</f>
        <v>43949</v>
      </c>
      <c r="AI409" s="152">
        <v>1.5880464E9</v>
      </c>
      <c r="AJ409" s="152">
        <v>159729.5778</v>
      </c>
      <c r="AK409" s="153">
        <f>IFERROR(__xludf.DUMMYFUNCTION("TO_DATE(INT((AL409/(60*60*24))+""1/1/1970""))"),43949.0)</f>
        <v>43949</v>
      </c>
      <c r="AL409" s="152">
        <v>1.5880464E9</v>
      </c>
      <c r="AM409" s="152">
        <v>107932.17</v>
      </c>
      <c r="AN409" s="153">
        <f>IFERROR(__xludf.DUMMYFUNCTION("TO_DATE(INT((AO409/(60*60*24))+""1/1/1970""))"),43872.0)</f>
        <v>43872</v>
      </c>
      <c r="AO409" s="152">
        <v>1.581384801E9</v>
      </c>
      <c r="AP409" s="152">
        <v>132354.9438</v>
      </c>
      <c r="AQ409" s="153">
        <f>IFERROR(__xludf.DUMMYFUNCTION("TO_DATE(INT((AR409/(60*60*24))+""1/1/1970""))"),42858.0)</f>
        <v>42858</v>
      </c>
      <c r="AR409" s="156">
        <v>1.493784E9</v>
      </c>
      <c r="AS409" s="156">
        <v>99695.7193</v>
      </c>
      <c r="AT409" s="156">
        <v>100366.6043</v>
      </c>
      <c r="AU409" s="152">
        <f t="shared" si="1"/>
        <v>128179.25</v>
      </c>
      <c r="AV409" s="152">
        <f t="shared" si="2"/>
        <v>27285.6802</v>
      </c>
      <c r="AW409" s="152">
        <f t="shared" si="3"/>
        <v>141776.9872</v>
      </c>
      <c r="AX409" s="152">
        <f t="shared" si="4"/>
        <v>9735.954</v>
      </c>
      <c r="AY409" s="152">
        <f t="shared" si="5"/>
        <v>98633.1041</v>
      </c>
      <c r="AZ409" s="152">
        <f t="shared" si="6"/>
        <v>93456.0499</v>
      </c>
      <c r="BA409" s="152" t="str">
        <f t="shared" si="7"/>
        <v>Column1.y</v>
      </c>
      <c r="BB409" s="152" t="str">
        <f t="shared" si="8"/>
        <v>Column1.y</v>
      </c>
      <c r="BC409" s="152" t="str">
        <f t="shared" si="9"/>
        <v>Column1.y</v>
      </c>
    </row>
    <row r="410">
      <c r="A410" s="156">
        <v>1.4769072E9</v>
      </c>
      <c r="B410" s="156">
        <v>105045.9429</v>
      </c>
      <c r="D410" s="153">
        <f>IFERROR(__xludf.DUMMYFUNCTION("TO_DATE(INT((E410/(60*60*24))+""1/1/1970""))"),42859.0)</f>
        <v>42859</v>
      </c>
      <c r="E410" s="152">
        <v>1.4938704E9</v>
      </c>
      <c r="F410" s="152">
        <v>99695.7193</v>
      </c>
      <c r="H410" s="153">
        <f>IFERROR(__xludf.DUMMYFUNCTION("TO_DATE(INT((I410/(60*60*24))+""1/1/1970""))"),42859.0)</f>
        <v>42859</v>
      </c>
      <c r="I410" s="152">
        <v>1.4938704E9</v>
      </c>
      <c r="J410" s="152">
        <v>100303.9764</v>
      </c>
      <c r="L410" s="154">
        <v>42943.0</v>
      </c>
      <c r="M410" s="155">
        <v>131483.07</v>
      </c>
      <c r="O410" s="153">
        <f>IFERROR(__xludf.DUMMYFUNCTION("TO_DATE(INT((P410/(60*60*24))+""1/1/1970""))"),42783.0)</f>
        <v>42783</v>
      </c>
      <c r="P410" s="13">
        <v>1.4873436E9</v>
      </c>
      <c r="Q410" s="13">
        <v>27578.0946</v>
      </c>
      <c r="S410" s="153">
        <f>IFERROR(__xludf.DUMMYFUNCTION("TO_DATE(INT((T410/(60*60*24))+""1/1/1970""))"),42859.0)</f>
        <v>42859</v>
      </c>
      <c r="T410" s="152">
        <v>1.4938704E9</v>
      </c>
      <c r="U410" s="152">
        <v>141507.8873</v>
      </c>
      <c r="W410" s="153">
        <f>IFERROR(__xludf.DUMMYFUNCTION("TO_DATE(INT((X410/(60*60*24))+""1/1/1970""))"),42846.0)</f>
        <v>42846</v>
      </c>
      <c r="X410" s="156">
        <v>1.4927832E9</v>
      </c>
      <c r="Y410" s="156">
        <v>9717.241</v>
      </c>
      <c r="AA410" s="153">
        <f>IFERROR(__xludf.DUMMYFUNCTION("TO_DATE(INT((AB410/(60*60*24))+""1/1/1970""))"),42848.0)</f>
        <v>42848</v>
      </c>
      <c r="AB410" s="156">
        <v>1.4929848E9</v>
      </c>
      <c r="AC410" s="156">
        <v>99638.4543</v>
      </c>
      <c r="AE410" s="153">
        <f>IFERROR(__xludf.DUMMYFUNCTION("TO_DATE(INT((AF410/(60*60*24))+""1/1/1970""))"),42783.0)</f>
        <v>42783</v>
      </c>
      <c r="AF410" s="156">
        <v>1.4872968E9</v>
      </c>
      <c r="AG410" s="156">
        <v>98207.8076</v>
      </c>
      <c r="AH410" s="153">
        <f>IFERROR(__xludf.DUMMYFUNCTION("TO_DATE(INT((AI410/(60*60*24))+""1/1/1970""))"),43950.0)</f>
        <v>43950</v>
      </c>
      <c r="AI410" s="152">
        <v>1.5881328E9</v>
      </c>
      <c r="AJ410" s="152">
        <v>155054.7591</v>
      </c>
      <c r="AK410" s="153">
        <f>IFERROR(__xludf.DUMMYFUNCTION("TO_DATE(INT((AL410/(60*60*24))+""1/1/1970""))"),43950.0)</f>
        <v>43950</v>
      </c>
      <c r="AL410" s="152">
        <v>1.5881328E9</v>
      </c>
      <c r="AM410" s="152">
        <v>107808.75</v>
      </c>
      <c r="AN410" s="153">
        <f>IFERROR(__xludf.DUMMYFUNCTION("TO_DATE(INT((AO410/(60*60*24))+""1/1/1970""))"),43873.0)</f>
        <v>43873</v>
      </c>
      <c r="AO410" s="152">
        <v>1.581465877E9</v>
      </c>
      <c r="AP410" s="152">
        <v>129961.7112</v>
      </c>
      <c r="AQ410" s="153">
        <f>IFERROR(__xludf.DUMMYFUNCTION("TO_DATE(INT((AR410/(60*60*24))+""1/1/1970""))"),42859.0)</f>
        <v>42859</v>
      </c>
      <c r="AR410" s="152">
        <v>1.4938704E9</v>
      </c>
      <c r="AS410" s="152">
        <v>99695.7193</v>
      </c>
      <c r="AT410" s="152">
        <v>100303.9764</v>
      </c>
      <c r="AU410" s="152">
        <f t="shared" si="1"/>
        <v>127679.08</v>
      </c>
      <c r="AV410" s="152">
        <f t="shared" si="2"/>
        <v>27219.5896</v>
      </c>
      <c r="AW410" s="152">
        <f t="shared" si="3"/>
        <v>141507.8873</v>
      </c>
      <c r="AX410" s="152">
        <f t="shared" si="4"/>
        <v>9754.2608</v>
      </c>
      <c r="AY410" s="152">
        <f t="shared" si="5"/>
        <v>98778.8798</v>
      </c>
      <c r="AZ410" s="152">
        <f t="shared" si="6"/>
        <v>93882.9013</v>
      </c>
      <c r="BA410" s="152" t="str">
        <f t="shared" si="7"/>
        <v>Column1.y</v>
      </c>
      <c r="BB410" s="152" t="str">
        <f t="shared" si="8"/>
        <v>Column1.y</v>
      </c>
      <c r="BC410" s="152" t="str">
        <f t="shared" si="9"/>
        <v>Column1.y</v>
      </c>
    </row>
    <row r="411">
      <c r="A411" s="152">
        <v>1.47697026E9</v>
      </c>
      <c r="B411" s="152">
        <v>105045.9429</v>
      </c>
      <c r="D411" s="153">
        <f>IFERROR(__xludf.DUMMYFUNCTION("TO_DATE(INT((E411/(60*60*24))+""1/1/1970""))"),42860.0)</f>
        <v>42860</v>
      </c>
      <c r="E411" s="156">
        <v>1.4939568E9</v>
      </c>
      <c r="F411" s="156">
        <v>99695.7193</v>
      </c>
      <c r="H411" s="153">
        <f>IFERROR(__xludf.DUMMYFUNCTION("TO_DATE(INT((I411/(60*60*24))+""1/1/1970""))"),42860.0)</f>
        <v>42860</v>
      </c>
      <c r="I411" s="156">
        <v>1.4939568E9</v>
      </c>
      <c r="J411" s="156">
        <v>100223.4849</v>
      </c>
      <c r="L411" s="154">
        <v>42944.0</v>
      </c>
      <c r="M411" s="155">
        <v>131245.88</v>
      </c>
      <c r="O411" s="153">
        <f>IFERROR(__xludf.DUMMYFUNCTION("TO_DATE(INT((P411/(60*60*24))+""1/1/1970""))"),42784.0)</f>
        <v>42784</v>
      </c>
      <c r="P411" s="13">
        <v>1.487376E9</v>
      </c>
      <c r="Q411" s="13">
        <v>27530.0947</v>
      </c>
      <c r="S411" s="153">
        <f>IFERROR(__xludf.DUMMYFUNCTION("TO_DATE(INT((T411/(60*60*24))+""1/1/1970""))"),42860.0)</f>
        <v>42860</v>
      </c>
      <c r="T411" s="156">
        <v>1.4939568E9</v>
      </c>
      <c r="U411" s="156">
        <v>141741.4667</v>
      </c>
      <c r="W411" s="153">
        <f>IFERROR(__xludf.DUMMYFUNCTION("TO_DATE(INT((X411/(60*60*24))+""1/1/1970""))"),42847.0)</f>
        <v>42847</v>
      </c>
      <c r="X411" s="156">
        <v>1.4928192E9</v>
      </c>
      <c r="Y411" s="156">
        <v>9712.8915</v>
      </c>
      <c r="AA411" s="153">
        <f>IFERROR(__xludf.DUMMYFUNCTION("TO_DATE(INT((AB411/(60*60*24))+""1/1/1970""))"),42849.0)</f>
        <v>42849</v>
      </c>
      <c r="AB411" s="156">
        <v>1.4930244E9</v>
      </c>
      <c r="AC411" s="156">
        <v>99665.6395</v>
      </c>
      <c r="AE411" s="153">
        <f>IFERROR(__xludf.DUMMYFUNCTION("TO_DATE(INT((AF411/(60*60*24))+""1/1/1970""))"),42784.0)</f>
        <v>42784</v>
      </c>
      <c r="AF411" s="152">
        <v>1.487376E9</v>
      </c>
      <c r="AG411" s="152">
        <v>97702.5336</v>
      </c>
      <c r="AH411" s="153">
        <f>IFERROR(__xludf.DUMMYFUNCTION("TO_DATE(INT((AI411/(60*60*24))+""1/1/1970""))"),43951.0)</f>
        <v>43951</v>
      </c>
      <c r="AI411" s="152">
        <v>1.5882192E9</v>
      </c>
      <c r="AJ411" s="152">
        <v>154838.5572</v>
      </c>
      <c r="AK411" s="153">
        <f>IFERROR(__xludf.DUMMYFUNCTION("TO_DATE(INT((AL411/(60*60*24))+""1/1/1970""))"),43951.0)</f>
        <v>43951</v>
      </c>
      <c r="AL411" s="152">
        <v>1.5882192E9</v>
      </c>
      <c r="AM411" s="152">
        <v>107999.46</v>
      </c>
      <c r="AN411" s="153">
        <f>IFERROR(__xludf.DUMMYFUNCTION("TO_DATE(INT((AO411/(60*60*24))+""1/1/1970""))"),43874.0)</f>
        <v>43874</v>
      </c>
      <c r="AO411" s="156">
        <v>1.58156106E9</v>
      </c>
      <c r="AP411" s="156">
        <v>130614.5384</v>
      </c>
      <c r="AQ411" s="153">
        <f>IFERROR(__xludf.DUMMYFUNCTION("TO_DATE(INT((AR411/(60*60*24))+""1/1/1970""))"),42860.0)</f>
        <v>42860</v>
      </c>
      <c r="AR411" s="156">
        <v>1.4939568E9</v>
      </c>
      <c r="AS411" s="156">
        <v>99695.7193</v>
      </c>
      <c r="AT411" s="156">
        <v>100223.4849</v>
      </c>
      <c r="AU411" s="152">
        <f t="shared" si="1"/>
        <v>127283.78</v>
      </c>
      <c r="AV411" s="152">
        <f t="shared" si="2"/>
        <v>27312.3964</v>
      </c>
      <c r="AW411" s="152">
        <f t="shared" si="3"/>
        <v>141741.4667</v>
      </c>
      <c r="AX411" s="152">
        <f t="shared" si="4"/>
        <v>9764.7185</v>
      </c>
      <c r="AY411" s="152">
        <f t="shared" si="5"/>
        <v>98477.362</v>
      </c>
      <c r="AZ411" s="152">
        <f t="shared" si="6"/>
        <v>93035.1652</v>
      </c>
      <c r="BA411" s="152" t="str">
        <f t="shared" si="7"/>
        <v>Column1.y</v>
      </c>
      <c r="BB411" s="152" t="str">
        <f t="shared" si="8"/>
        <v>Column1.y</v>
      </c>
      <c r="BC411" s="152" t="str">
        <f t="shared" si="9"/>
        <v>Column1.y</v>
      </c>
    </row>
    <row r="412">
      <c r="A412" s="156">
        <v>1.4769936E9</v>
      </c>
      <c r="B412" s="156">
        <v>105045.9429</v>
      </c>
      <c r="D412" s="153">
        <f>IFERROR(__xludf.DUMMYFUNCTION("TO_DATE(INT((E412/(60*60*24))+""1/1/1970""))"),42861.0)</f>
        <v>42861</v>
      </c>
      <c r="E412" s="152">
        <v>1.4940432E9</v>
      </c>
      <c r="F412" s="152">
        <v>99695.7193</v>
      </c>
      <c r="H412" s="153">
        <f>IFERROR(__xludf.DUMMYFUNCTION("TO_DATE(INT((I412/(60*60*24))+""1/1/1970""))"),42861.0)</f>
        <v>42861</v>
      </c>
      <c r="I412" s="152">
        <v>1.4940432E9</v>
      </c>
      <c r="J412" s="152">
        <v>101169.1837</v>
      </c>
      <c r="L412" s="154">
        <v>42947.0</v>
      </c>
      <c r="M412" s="155">
        <v>131599.29</v>
      </c>
      <c r="O412" s="153">
        <f>IFERROR(__xludf.DUMMYFUNCTION("TO_DATE(INT((P412/(60*60*24))+""1/1/1970""))"),42785.0)</f>
        <v>42785</v>
      </c>
      <c r="P412" s="13">
        <v>1.4874624E9</v>
      </c>
      <c r="Q412" s="13">
        <v>27530.0947</v>
      </c>
      <c r="S412" s="153">
        <f>IFERROR(__xludf.DUMMYFUNCTION("TO_DATE(INT((T412/(60*60*24))+""1/1/1970""))"),42861.0)</f>
        <v>42861</v>
      </c>
      <c r="T412" s="152">
        <v>1.4940432E9</v>
      </c>
      <c r="U412" s="152">
        <v>142777.9825</v>
      </c>
      <c r="W412" s="153">
        <f>IFERROR(__xludf.DUMMYFUNCTION("TO_DATE(INT((X412/(60*60*24))+""1/1/1970""))"),42849.0)</f>
        <v>42849</v>
      </c>
      <c r="X412" s="152">
        <v>1.492992E9</v>
      </c>
      <c r="Y412" s="152">
        <v>9735.4635</v>
      </c>
      <c r="AA412" s="153">
        <f>IFERROR(__xludf.DUMMYFUNCTION("TO_DATE(INT((AB412/(60*60*24))+""1/1/1970""))"),42850.0)</f>
        <v>42850</v>
      </c>
      <c r="AB412" s="152">
        <v>1.4931036E9</v>
      </c>
      <c r="AC412" s="152">
        <v>99801.9006</v>
      </c>
      <c r="AE412" s="153">
        <f>IFERROR(__xludf.DUMMYFUNCTION("TO_DATE(INT((AF412/(60*60*24))+""1/1/1970""))"),42785.0)</f>
        <v>42785</v>
      </c>
      <c r="AF412" s="156">
        <v>1.4875452E9</v>
      </c>
      <c r="AG412" s="156">
        <v>97702.5336</v>
      </c>
      <c r="AH412" s="153">
        <f>IFERROR(__xludf.DUMMYFUNCTION("TO_DATE(INT((AI412/(60*60*24))+""1/1/1970""))"),43952.0)</f>
        <v>43952</v>
      </c>
      <c r="AI412" s="152">
        <v>1.5883056E9</v>
      </c>
      <c r="AJ412" s="152">
        <v>153779.0106</v>
      </c>
      <c r="AK412" s="153">
        <f>IFERROR(__xludf.DUMMYFUNCTION("TO_DATE(INT((AL412/(60*60*24))+""1/1/1970""))"),43952.0)</f>
        <v>43952</v>
      </c>
      <c r="AL412" s="152">
        <v>1.5883056E9</v>
      </c>
      <c r="AM412" s="152">
        <v>109522.52</v>
      </c>
      <c r="AN412" s="153">
        <f>IFERROR(__xludf.DUMMYFUNCTION("TO_DATE(INT((AO412/(60*60*24))+""1/1/1970""))"),43875.0)</f>
        <v>43875</v>
      </c>
      <c r="AO412" s="156">
        <v>1.581640443E9</v>
      </c>
      <c r="AP412" s="156">
        <v>129634.3705</v>
      </c>
      <c r="AQ412" s="153">
        <f>IFERROR(__xludf.DUMMYFUNCTION("TO_DATE(INT((AR412/(60*60*24))+""1/1/1970""))"),42861.0)</f>
        <v>42861</v>
      </c>
      <c r="AR412" s="152">
        <v>1.4940432E9</v>
      </c>
      <c r="AS412" s="152">
        <v>99695.7193</v>
      </c>
      <c r="AT412" s="152">
        <v>101169.1837</v>
      </c>
      <c r="AU412" s="152">
        <f t="shared" si="1"/>
        <v>127283.78</v>
      </c>
      <c r="AV412" s="152">
        <f t="shared" si="2"/>
        <v>27263.1818</v>
      </c>
      <c r="AW412" s="152">
        <f t="shared" si="3"/>
        <v>142777.9825</v>
      </c>
      <c r="AX412" s="152">
        <f t="shared" si="4"/>
        <v>9767.5819</v>
      </c>
      <c r="AY412" s="152">
        <f t="shared" si="5"/>
        <v>98477.362</v>
      </c>
      <c r="AZ412" s="152">
        <f t="shared" si="6"/>
        <v>92867.6375</v>
      </c>
      <c r="BA412" s="152" t="str">
        <f t="shared" si="7"/>
        <v>Column1.y</v>
      </c>
      <c r="BB412" s="152" t="str">
        <f t="shared" si="8"/>
        <v>Column1.y</v>
      </c>
      <c r="BC412" s="152" t="str">
        <f t="shared" si="9"/>
        <v>Column1.y</v>
      </c>
    </row>
    <row r="413">
      <c r="A413" s="152">
        <v>1.47705666E9</v>
      </c>
      <c r="B413" s="152">
        <v>105045.9429</v>
      </c>
      <c r="D413" s="153">
        <f>IFERROR(__xludf.DUMMYFUNCTION("TO_DATE(INT((E413/(60*60*24))+""1/1/1970""))"),42863.0)</f>
        <v>42863</v>
      </c>
      <c r="E413" s="156">
        <v>1.494252E9</v>
      </c>
      <c r="F413" s="156">
        <v>99695.7193</v>
      </c>
      <c r="H413" s="153">
        <f>IFERROR(__xludf.DUMMYFUNCTION("TO_DATE(INT((I413/(60*60*24))+""1/1/1970""))"),42863.0)</f>
        <v>42863</v>
      </c>
      <c r="I413" s="156">
        <v>1.494252E9</v>
      </c>
      <c r="J413" s="156">
        <v>101169.1837</v>
      </c>
      <c r="L413" s="154">
        <v>42948.0</v>
      </c>
      <c r="M413" s="155">
        <v>131684.19</v>
      </c>
      <c r="O413" s="153">
        <f>IFERROR(__xludf.DUMMYFUNCTION("TO_DATE(INT((P413/(60*60*24))+""1/1/1970""))"),42786.0)</f>
        <v>42786</v>
      </c>
      <c r="P413" s="13">
        <v>1.4875488E9</v>
      </c>
      <c r="Q413" s="13">
        <v>27515.3378</v>
      </c>
      <c r="S413" s="153">
        <f>IFERROR(__xludf.DUMMYFUNCTION("TO_DATE(INT((T413/(60*60*24))+""1/1/1970""))"),42863.0)</f>
        <v>42863</v>
      </c>
      <c r="T413" s="156">
        <v>1.494252E9</v>
      </c>
      <c r="U413" s="156">
        <v>142777.9825</v>
      </c>
      <c r="W413" s="153">
        <f>IFERROR(__xludf.DUMMYFUNCTION("TO_DATE(INT((X413/(60*60*24))+""1/1/1970""))"),42850.0)</f>
        <v>42850</v>
      </c>
      <c r="X413" s="156">
        <v>1.4931288E9</v>
      </c>
      <c r="Y413" s="156">
        <v>9727.2837</v>
      </c>
      <c r="AA413" s="153">
        <f>IFERROR(__xludf.DUMMYFUNCTION("TO_DATE(INT((AB413/(60*60*24))+""1/1/1970""))"),42851.0)</f>
        <v>42851</v>
      </c>
      <c r="AB413" s="156">
        <v>1.4931828E9</v>
      </c>
      <c r="AC413" s="156">
        <v>99553.8281</v>
      </c>
      <c r="AE413" s="153">
        <f>IFERROR(__xludf.DUMMYFUNCTION("TO_DATE(INT((AF413/(60*60*24))+""1/1/1970""))"),42786.0)</f>
        <v>42786</v>
      </c>
      <c r="AF413" s="152">
        <v>1.4875848E9</v>
      </c>
      <c r="AG413" s="152">
        <v>97786.5929</v>
      </c>
      <c r="AH413" s="153">
        <f>IFERROR(__xludf.DUMMYFUNCTION("TO_DATE(INT((AI413/(60*60*24))+""1/1/1970""))"),43953.0)</f>
        <v>43953</v>
      </c>
      <c r="AI413" s="152">
        <v>1.588392E9</v>
      </c>
      <c r="AJ413" s="152">
        <v>149160.4564</v>
      </c>
      <c r="AK413" s="153">
        <f>IFERROR(__xludf.DUMMYFUNCTION("TO_DATE(INT((AL413/(60*60*24))+""1/1/1970""))"),43953.0)</f>
        <v>43953</v>
      </c>
      <c r="AL413" s="152">
        <v>1.588392E9</v>
      </c>
      <c r="AM413" s="152">
        <v>109869.58</v>
      </c>
      <c r="AN413" s="153">
        <f>IFERROR(__xludf.DUMMYFUNCTION("TO_DATE(INT((AO413/(60*60*24))+""1/1/1970""))"),43876.0)</f>
        <v>43876</v>
      </c>
      <c r="AO413" s="152">
        <v>1.581736627E9</v>
      </c>
      <c r="AP413" s="152">
        <v>129498.5912</v>
      </c>
      <c r="AQ413" s="153">
        <f>IFERROR(__xludf.DUMMYFUNCTION("TO_DATE(INT((AR413/(60*60*24))+""1/1/1970""))"),42863.0)</f>
        <v>42863</v>
      </c>
      <c r="AR413" s="156">
        <v>1.494252E9</v>
      </c>
      <c r="AS413" s="156">
        <v>99695.7193</v>
      </c>
      <c r="AT413" s="156">
        <v>101169.1837</v>
      </c>
      <c r="AU413" s="152">
        <f t="shared" si="1"/>
        <v>127617.46</v>
      </c>
      <c r="AV413" s="152">
        <f t="shared" si="2"/>
        <v>27258.1099</v>
      </c>
      <c r="AW413" s="152">
        <f t="shared" si="3"/>
        <v>142777.9825</v>
      </c>
      <c r="AX413" s="152">
        <f t="shared" si="4"/>
        <v>9762.4233</v>
      </c>
      <c r="AY413" s="152">
        <f t="shared" si="5"/>
        <v>98413.6556</v>
      </c>
      <c r="AZ413" s="152">
        <f t="shared" si="6"/>
        <v>93179.2849</v>
      </c>
      <c r="BA413" s="152" t="str">
        <f t="shared" si="7"/>
        <v>Column1.y</v>
      </c>
      <c r="BB413" s="152" t="str">
        <f t="shared" si="8"/>
        <v>Column1.y</v>
      </c>
      <c r="BC413" s="152" t="str">
        <f t="shared" si="9"/>
        <v>Column1.y</v>
      </c>
    </row>
    <row r="414">
      <c r="A414" s="156">
        <v>1.47708E9</v>
      </c>
      <c r="B414" s="156">
        <v>105045.9429</v>
      </c>
      <c r="D414" s="153">
        <f>IFERROR(__xludf.DUMMYFUNCTION("TO_DATE(INT((E414/(60*60*24))+""1/1/1970""))"),42864.0)</f>
        <v>42864</v>
      </c>
      <c r="E414" s="156">
        <v>1.4943024E9</v>
      </c>
      <c r="F414" s="156">
        <v>99695.7193</v>
      </c>
      <c r="H414" s="153">
        <f>IFERROR(__xludf.DUMMYFUNCTION("TO_DATE(INT((I414/(60*60*24))+""1/1/1970""))"),42864.0)</f>
        <v>42864</v>
      </c>
      <c r="I414" s="156">
        <v>1.4943024E9</v>
      </c>
      <c r="J414" s="156">
        <v>100939.0995</v>
      </c>
      <c r="L414" s="154">
        <v>42948.0</v>
      </c>
      <c r="M414" s="155">
        <v>131681.19</v>
      </c>
      <c r="O414" s="153">
        <f>IFERROR(__xludf.DUMMYFUNCTION("TO_DATE(INT((P414/(60*60*24))+""1/1/1970""))"),42787.0)</f>
        <v>42787</v>
      </c>
      <c r="P414" s="13">
        <v>1.4876352E9</v>
      </c>
      <c r="Q414" s="13">
        <v>27451.2487</v>
      </c>
      <c r="S414" s="153">
        <f>IFERROR(__xludf.DUMMYFUNCTION("TO_DATE(INT((T414/(60*60*24))+""1/1/1970""))"),42864.0)</f>
        <v>42864</v>
      </c>
      <c r="T414" s="156">
        <v>1.4943024E9</v>
      </c>
      <c r="U414" s="156">
        <v>142749.3814</v>
      </c>
      <c r="W414" s="153">
        <f>IFERROR(__xludf.DUMMYFUNCTION("TO_DATE(INT((X414/(60*60*24))+""1/1/1970""))"),42851.0)</f>
        <v>42851</v>
      </c>
      <c r="X414" s="156">
        <v>1.4932152E9</v>
      </c>
      <c r="Y414" s="156">
        <v>9744.3487</v>
      </c>
      <c r="AA414" s="153">
        <f>IFERROR(__xludf.DUMMYFUNCTION("TO_DATE(INT((AB414/(60*60*24))+""1/1/1970""))"),42852.0)</f>
        <v>42852</v>
      </c>
      <c r="AB414" s="152">
        <v>1.493262E9</v>
      </c>
      <c r="AC414" s="152">
        <v>99364.5797</v>
      </c>
      <c r="AE414" s="153">
        <f>IFERROR(__xludf.DUMMYFUNCTION("TO_DATE(INT((AF414/(60*60*24))+""1/1/1970""))"),42787.0)</f>
        <v>42787</v>
      </c>
      <c r="AF414" s="156">
        <v>1.487664E9</v>
      </c>
      <c r="AG414" s="156">
        <v>97635.47</v>
      </c>
      <c r="AH414" s="153">
        <f>IFERROR(__xludf.DUMMYFUNCTION("TO_DATE(INT((AI414/(60*60*24))+""1/1/1970""))"),43955.0)</f>
        <v>43955</v>
      </c>
      <c r="AI414" s="156">
        <v>1.5886008E9</v>
      </c>
      <c r="AJ414" s="156">
        <v>150751.6935</v>
      </c>
      <c r="AK414" s="153">
        <f>IFERROR(__xludf.DUMMYFUNCTION("TO_DATE(INT((AL414/(60*60*24))+""1/1/1970""))"),43955.0)</f>
        <v>43955</v>
      </c>
      <c r="AL414" s="156">
        <v>1.5886008E9</v>
      </c>
      <c r="AM414" s="156">
        <v>109869.58</v>
      </c>
      <c r="AN414" s="153">
        <f>IFERROR(__xludf.DUMMYFUNCTION("TO_DATE(INT((AO414/(60*60*24))+""1/1/1970""))"),43877.0)</f>
        <v>43877</v>
      </c>
      <c r="AO414" s="152">
        <v>1.581818393E9</v>
      </c>
      <c r="AP414" s="152">
        <v>129498.5912</v>
      </c>
      <c r="AQ414" s="153">
        <f>IFERROR(__xludf.DUMMYFUNCTION("TO_DATE(INT((AR414/(60*60*24))+""1/1/1970""))"),42864.0)</f>
        <v>42864</v>
      </c>
      <c r="AR414" s="156">
        <v>1.4943024E9</v>
      </c>
      <c r="AS414" s="156">
        <v>99695.7193</v>
      </c>
      <c r="AT414" s="156">
        <v>100939.0995</v>
      </c>
      <c r="AU414" s="152">
        <f t="shared" si="1"/>
        <v>127370.14</v>
      </c>
      <c r="AV414" s="152">
        <f t="shared" si="2"/>
        <v>27331.6138</v>
      </c>
      <c r="AW414" s="152">
        <f t="shared" si="3"/>
        <v>142749.3814</v>
      </c>
      <c r="AX414" s="152">
        <f t="shared" si="4"/>
        <v>9759.1524</v>
      </c>
      <c r="AY414" s="152">
        <f t="shared" si="5"/>
        <v>98405.6198</v>
      </c>
      <c r="AZ414" s="152">
        <f t="shared" si="6"/>
        <v>93530.4046</v>
      </c>
      <c r="BA414" s="152" t="str">
        <f t="shared" si="7"/>
        <v>Column1.y</v>
      </c>
      <c r="BB414" s="152" t="str">
        <f t="shared" si="8"/>
        <v>Column1.y</v>
      </c>
      <c r="BC414" s="152" t="str">
        <f t="shared" si="9"/>
        <v>Column1.y</v>
      </c>
    </row>
    <row r="415">
      <c r="A415" s="152">
        <v>1.47731586E9</v>
      </c>
      <c r="B415" s="152">
        <v>105045.9429</v>
      </c>
      <c r="D415" s="153">
        <f>IFERROR(__xludf.DUMMYFUNCTION("TO_DATE(INT((E415/(60*60*24))+""1/1/1970""))"),42865.0)</f>
        <v>42865</v>
      </c>
      <c r="E415" s="152">
        <v>1.4943888E9</v>
      </c>
      <c r="F415" s="152">
        <v>99695.7193</v>
      </c>
      <c r="H415" s="153">
        <f>IFERROR(__xludf.DUMMYFUNCTION("TO_DATE(INT((I415/(60*60*24))+""1/1/1970""))"),42865.0)</f>
        <v>42865</v>
      </c>
      <c r="I415" s="152">
        <v>1.4943888E9</v>
      </c>
      <c r="J415" s="152">
        <v>102068.1248</v>
      </c>
      <c r="L415" s="154">
        <v>42949.0</v>
      </c>
      <c r="M415" s="155">
        <v>131949.29</v>
      </c>
      <c r="O415" s="153">
        <f>IFERROR(__xludf.DUMMYFUNCTION("TO_DATE(INT((P415/(60*60*24))+""1/1/1970""))"),42788.0)</f>
        <v>42788</v>
      </c>
      <c r="P415" s="13">
        <v>1.4877756E9</v>
      </c>
      <c r="Q415" s="13">
        <v>27405.6117</v>
      </c>
      <c r="S415" s="153">
        <f>IFERROR(__xludf.DUMMYFUNCTION("TO_DATE(INT((T415/(60*60*24))+""1/1/1970""))"),42865.0)</f>
        <v>42865</v>
      </c>
      <c r="T415" s="152">
        <v>1.4943888E9</v>
      </c>
      <c r="U415" s="152">
        <v>142479.6867</v>
      </c>
      <c r="W415" s="153">
        <f>IFERROR(__xludf.DUMMYFUNCTION("TO_DATE(INT((X415/(60*60*24))+""1/1/1970""))"),42852.0)</f>
        <v>42852</v>
      </c>
      <c r="X415" s="156">
        <v>1.4933016E9</v>
      </c>
      <c r="Y415" s="156">
        <v>9746.5516</v>
      </c>
      <c r="AA415" s="153">
        <f>IFERROR(__xludf.DUMMYFUNCTION("TO_DATE(INT((AB415/(60*60*24))+""1/1/1970""))"),42853.0)</f>
        <v>42853</v>
      </c>
      <c r="AB415" s="156">
        <v>1.4933412E9</v>
      </c>
      <c r="AC415" s="156">
        <v>99101.9821</v>
      </c>
      <c r="AE415" s="153">
        <f>IFERROR(__xludf.DUMMYFUNCTION("TO_DATE(INT((AF415/(60*60*24))+""1/1/1970""))"),42788.0)</f>
        <v>42788</v>
      </c>
      <c r="AF415" s="152">
        <v>1.4877432E9</v>
      </c>
      <c r="AG415" s="152">
        <v>97014.9017</v>
      </c>
      <c r="AH415" s="153">
        <f>IFERROR(__xludf.DUMMYFUNCTION("TO_DATE(INT((AI415/(60*60*24))+""1/1/1970""))"),43956.0)</f>
        <v>43956</v>
      </c>
      <c r="AI415" s="152">
        <v>1.5886512E9</v>
      </c>
      <c r="AJ415" s="152">
        <v>153181.7018</v>
      </c>
      <c r="AK415" s="153">
        <f>IFERROR(__xludf.DUMMYFUNCTION("TO_DATE(INT((AL415/(60*60*24))+""1/1/1970""))"),43956.0)</f>
        <v>43956</v>
      </c>
      <c r="AL415" s="152">
        <v>1.5886512E9</v>
      </c>
      <c r="AM415" s="152">
        <v>110284.64</v>
      </c>
      <c r="AN415" s="153">
        <f>IFERROR(__xludf.DUMMYFUNCTION("TO_DATE(INT((AO415/(60*60*24))+""1/1/1970""))"),43878.0)</f>
        <v>43878</v>
      </c>
      <c r="AO415" s="152">
        <v>1.581898983E9</v>
      </c>
      <c r="AP415" s="152">
        <v>129498.5912</v>
      </c>
      <c r="AQ415" s="153">
        <f>IFERROR(__xludf.DUMMYFUNCTION("TO_DATE(INT((AR415/(60*60*24))+""1/1/1970""))"),42865.0)</f>
        <v>42865</v>
      </c>
      <c r="AR415" s="152">
        <v>1.4943888E9</v>
      </c>
      <c r="AS415" s="152">
        <v>99695.7193</v>
      </c>
      <c r="AT415" s="152">
        <v>102068.1248</v>
      </c>
      <c r="AU415" s="152">
        <f t="shared" si="1"/>
        <v>127123.54</v>
      </c>
      <c r="AV415" s="152">
        <f t="shared" si="2"/>
        <v>27394.5202</v>
      </c>
      <c r="AW415" s="152">
        <f t="shared" si="3"/>
        <v>142479.6867</v>
      </c>
      <c r="AX415" s="152">
        <f t="shared" si="4"/>
        <v>9755.7688</v>
      </c>
      <c r="AY415" s="152">
        <f t="shared" si="5"/>
        <v>98401.7136</v>
      </c>
      <c r="AZ415" s="152">
        <f t="shared" si="6"/>
        <v>93900.8015</v>
      </c>
      <c r="BA415" s="152" t="str">
        <f t="shared" si="7"/>
        <v>Column1.y</v>
      </c>
      <c r="BB415" s="152" t="str">
        <f t="shared" si="8"/>
        <v>Column1.y</v>
      </c>
      <c r="BC415" s="152" t="str">
        <f t="shared" si="9"/>
        <v>Column1.y</v>
      </c>
    </row>
    <row r="416">
      <c r="A416" s="156">
        <v>1.4773392E9</v>
      </c>
      <c r="B416" s="156">
        <v>105045.9429</v>
      </c>
      <c r="D416" s="153">
        <f>IFERROR(__xludf.DUMMYFUNCTION("TO_DATE(INT((E416/(60*60*24))+""1/1/1970""))"),42866.0)</f>
        <v>42866</v>
      </c>
      <c r="E416" s="156">
        <v>1.4944752E9</v>
      </c>
      <c r="F416" s="156">
        <v>99695.7193</v>
      </c>
      <c r="H416" s="153">
        <f>IFERROR(__xludf.DUMMYFUNCTION("TO_DATE(INT((I416/(60*60*24))+""1/1/1970""))"),42866.0)</f>
        <v>42866</v>
      </c>
      <c r="I416" s="156">
        <v>1.4944752E9</v>
      </c>
      <c r="J416" s="156">
        <v>102188.55</v>
      </c>
      <c r="L416" s="154">
        <v>42950.0</v>
      </c>
      <c r="M416" s="155">
        <v>131930.02</v>
      </c>
      <c r="O416" s="153">
        <f>IFERROR(__xludf.DUMMYFUNCTION("TO_DATE(INT((P416/(60*60*24))+""1/1/1970""))"),42789.0)</f>
        <v>42789</v>
      </c>
      <c r="P416" s="13">
        <v>1.487862E9</v>
      </c>
      <c r="Q416" s="13">
        <v>27301.5818</v>
      </c>
      <c r="S416" s="153">
        <f>IFERROR(__xludf.DUMMYFUNCTION("TO_DATE(INT((T416/(60*60*24))+""1/1/1970""))"),42866.0)</f>
        <v>42866</v>
      </c>
      <c r="T416" s="156">
        <v>1.4944752E9</v>
      </c>
      <c r="U416" s="156">
        <v>142936.7024</v>
      </c>
      <c r="W416" s="153">
        <f>IFERROR(__xludf.DUMMYFUNCTION("TO_DATE(INT((X416/(60*60*24))+""1/1/1970""))"),42853.0)</f>
        <v>42853</v>
      </c>
      <c r="X416" s="156">
        <v>1.493388E9</v>
      </c>
      <c r="Y416" s="156">
        <v>9739.2191</v>
      </c>
      <c r="AA416" s="153">
        <f>IFERROR(__xludf.DUMMYFUNCTION("TO_DATE(INT((AB416/(60*60*24))+""1/1/1970""))"),42855.0)</f>
        <v>42855</v>
      </c>
      <c r="AB416" s="152">
        <v>1.4935896E9</v>
      </c>
      <c r="AC416" s="152">
        <v>98807.0763</v>
      </c>
      <c r="AE416" s="153">
        <f>IFERROR(__xludf.DUMMYFUNCTION("TO_DATE(INT((AF416/(60*60*24))+""1/1/1970""))"),42789.0)</f>
        <v>42789</v>
      </c>
      <c r="AF416" s="156">
        <v>1.4878224E9</v>
      </c>
      <c r="AG416" s="156">
        <v>97100.3389</v>
      </c>
      <c r="AH416" s="153">
        <f>IFERROR(__xludf.DUMMYFUNCTION("TO_DATE(INT((AI416/(60*60*24))+""1/1/1970""))"),43957.0)</f>
        <v>43957</v>
      </c>
      <c r="AI416" s="152">
        <v>1.5887376E9</v>
      </c>
      <c r="AJ416" s="152">
        <v>155346.4021</v>
      </c>
      <c r="AK416" s="153">
        <f>IFERROR(__xludf.DUMMYFUNCTION("TO_DATE(INT((AL416/(60*60*24))+""1/1/1970""))"),43957.0)</f>
        <v>43957</v>
      </c>
      <c r="AL416" s="152">
        <v>1.5887376E9</v>
      </c>
      <c r="AM416" s="152">
        <v>110432.55</v>
      </c>
      <c r="AN416" s="153">
        <f>IFERROR(__xludf.DUMMYFUNCTION("TO_DATE(INT((AO416/(60*60*24))+""1/1/1970""))"),43879.0)</f>
        <v>43879</v>
      </c>
      <c r="AO416" s="156">
        <v>1.581994751E9</v>
      </c>
      <c r="AP416" s="156">
        <v>129498.5912</v>
      </c>
      <c r="AQ416" s="153">
        <f>IFERROR(__xludf.DUMMYFUNCTION("TO_DATE(INT((AR416/(60*60*24))+""1/1/1970""))"),42866.0)</f>
        <v>42866</v>
      </c>
      <c r="AR416" s="156">
        <v>1.4944752E9</v>
      </c>
      <c r="AS416" s="156">
        <v>99695.7193</v>
      </c>
      <c r="AT416" s="156">
        <v>102188.55</v>
      </c>
      <c r="AU416" s="152">
        <f t="shared" si="1"/>
        <v>127198.41</v>
      </c>
      <c r="AV416" s="152">
        <f t="shared" si="2"/>
        <v>27197.1578</v>
      </c>
      <c r="AW416" s="152">
        <f t="shared" si="3"/>
        <v>142936.7024</v>
      </c>
      <c r="AX416" s="152">
        <f t="shared" si="4"/>
        <v>9756.1132</v>
      </c>
      <c r="AY416" s="152">
        <f t="shared" si="5"/>
        <v>98398.7919</v>
      </c>
      <c r="AZ416" s="152">
        <f t="shared" si="6"/>
        <v>94076.5908</v>
      </c>
      <c r="BA416" s="152" t="str">
        <f t="shared" si="7"/>
        <v>Column1.y</v>
      </c>
      <c r="BB416" s="152" t="str">
        <f t="shared" si="8"/>
        <v>Column1.y</v>
      </c>
      <c r="BC416" s="152" t="str">
        <f t="shared" si="9"/>
        <v>Column1.y</v>
      </c>
    </row>
    <row r="417">
      <c r="A417" s="152">
        <v>1.47740226E9</v>
      </c>
      <c r="B417" s="152">
        <v>105045.9429</v>
      </c>
      <c r="D417" s="153">
        <f>IFERROR(__xludf.DUMMYFUNCTION("TO_DATE(INT((E417/(60*60*24))+""1/1/1970""))"),42867.0)</f>
        <v>42867</v>
      </c>
      <c r="E417" s="152">
        <v>1.4945616E9</v>
      </c>
      <c r="F417" s="152">
        <v>99695.7193</v>
      </c>
      <c r="H417" s="153">
        <f>IFERROR(__xludf.DUMMYFUNCTION("TO_DATE(INT((I417/(60*60*24))+""1/1/1970""))"),42867.0)</f>
        <v>42867</v>
      </c>
      <c r="I417" s="152">
        <v>1.4945616E9</v>
      </c>
      <c r="J417" s="152">
        <v>101572.0785</v>
      </c>
      <c r="L417" s="154">
        <v>42951.0</v>
      </c>
      <c r="M417" s="155">
        <v>132184.75</v>
      </c>
      <c r="O417" s="153">
        <f>IFERROR(__xludf.DUMMYFUNCTION("TO_DATE(INT((P417/(60*60*24))+""1/1/1970""))"),42790.0)</f>
        <v>42790</v>
      </c>
      <c r="P417" s="13">
        <v>1.4879484E9</v>
      </c>
      <c r="Q417" s="13">
        <v>27345.3189</v>
      </c>
      <c r="S417" s="153">
        <f>IFERROR(__xludf.DUMMYFUNCTION("TO_DATE(INT((T417/(60*60*24))+""1/1/1970""))"),42867.0)</f>
        <v>42867</v>
      </c>
      <c r="T417" s="152">
        <v>1.4945616E9</v>
      </c>
      <c r="U417" s="152">
        <v>142427.1438</v>
      </c>
      <c r="W417" s="153">
        <f>IFERROR(__xludf.DUMMYFUNCTION("TO_DATE(INT((X417/(60*60*24))+""1/1/1970""))"),42854.0)</f>
        <v>42854</v>
      </c>
      <c r="X417" s="156">
        <v>1.493424E9</v>
      </c>
      <c r="Y417" s="156">
        <v>9735.0212</v>
      </c>
      <c r="AA417" s="153">
        <f>IFERROR(__xludf.DUMMYFUNCTION("TO_DATE(INT((AB417/(60*60*24))+""1/1/1970""))"),42856.0)</f>
        <v>42856</v>
      </c>
      <c r="AB417" s="152">
        <v>1.4936292E9</v>
      </c>
      <c r="AC417" s="152">
        <v>98793.6894</v>
      </c>
      <c r="AE417" s="153">
        <f>IFERROR(__xludf.DUMMYFUNCTION("TO_DATE(INT((AF417/(60*60*24))+""1/1/1970""))"),42790.0)</f>
        <v>42790</v>
      </c>
      <c r="AF417" s="152">
        <v>1.4879016E9</v>
      </c>
      <c r="AG417" s="152">
        <v>97407.178</v>
      </c>
      <c r="AH417" s="153">
        <f>IFERROR(__xludf.DUMMYFUNCTION("TO_DATE(INT((AI417/(60*60*24))+""1/1/1970""))"),43958.0)</f>
        <v>43958</v>
      </c>
      <c r="AI417" s="152">
        <v>1.588824E9</v>
      </c>
      <c r="AJ417" s="152">
        <v>155698.8855</v>
      </c>
      <c r="AK417" s="153">
        <f>IFERROR(__xludf.DUMMYFUNCTION("TO_DATE(INT((AL417/(60*60*24))+""1/1/1970""))"),43958.0)</f>
        <v>43958</v>
      </c>
      <c r="AL417" s="152">
        <v>1.588824E9</v>
      </c>
      <c r="AM417" s="152">
        <v>110506.75</v>
      </c>
      <c r="AN417" s="153">
        <f>IFERROR(__xludf.DUMMYFUNCTION("TO_DATE(INT((AO417/(60*60*24))+""1/1/1970""))"),43880.0)</f>
        <v>43880</v>
      </c>
      <c r="AO417" s="156">
        <v>1.58207454E9</v>
      </c>
      <c r="AP417" s="156">
        <v>129843.4694</v>
      </c>
      <c r="AQ417" s="153">
        <f>IFERROR(__xludf.DUMMYFUNCTION("TO_DATE(INT((AR417/(60*60*24))+""1/1/1970""))"),42867.0)</f>
        <v>42867</v>
      </c>
      <c r="AR417" s="152">
        <v>1.4945616E9</v>
      </c>
      <c r="AS417" s="152">
        <v>99695.7193</v>
      </c>
      <c r="AT417" s="152">
        <v>101572.0785</v>
      </c>
      <c r="AU417" s="152">
        <f t="shared" si="1"/>
        <v>127191.9</v>
      </c>
      <c r="AV417" s="152">
        <f t="shared" si="2"/>
        <v>27235.7249</v>
      </c>
      <c r="AW417" s="152">
        <f t="shared" si="3"/>
        <v>142427.1438</v>
      </c>
      <c r="AX417" s="152">
        <f t="shared" si="4"/>
        <v>9752.0227</v>
      </c>
      <c r="AY417" s="152">
        <f t="shared" si="5"/>
        <v>98400.6136</v>
      </c>
      <c r="AZ417" s="152">
        <f t="shared" si="6"/>
        <v>94102.2937</v>
      </c>
      <c r="BA417" s="152" t="str">
        <f t="shared" si="7"/>
        <v>Column1.y</v>
      </c>
      <c r="BB417" s="152" t="str">
        <f t="shared" si="8"/>
        <v>Column1.y</v>
      </c>
      <c r="BC417" s="152" t="str">
        <f t="shared" si="9"/>
        <v>Column1.y</v>
      </c>
    </row>
    <row r="418">
      <c r="A418" s="156">
        <v>1.4774256E9</v>
      </c>
      <c r="B418" s="156">
        <v>105045.9429</v>
      </c>
      <c r="D418" s="153">
        <f>IFERROR(__xludf.DUMMYFUNCTION("TO_DATE(INT((E418/(60*60*24))+""1/1/1970""))"),42868.0)</f>
        <v>42868</v>
      </c>
      <c r="E418" s="156">
        <v>1.494648E9</v>
      </c>
      <c r="F418" s="156">
        <v>99695.7193</v>
      </c>
      <c r="H418" s="153">
        <f>IFERROR(__xludf.DUMMYFUNCTION("TO_DATE(INT((I418/(60*60*24))+""1/1/1970""))"),42868.0)</f>
        <v>42868</v>
      </c>
      <c r="I418" s="156">
        <v>1.494648E9</v>
      </c>
      <c r="J418" s="156">
        <v>102402.847</v>
      </c>
      <c r="L418" s="154">
        <v>42954.0</v>
      </c>
      <c r="M418" s="155">
        <v>131773.35</v>
      </c>
      <c r="O418" s="153">
        <f>IFERROR(__xludf.DUMMYFUNCTION("TO_DATE(INT((P418/(60*60*24))+""1/1/1970""))"),42791.0)</f>
        <v>42791</v>
      </c>
      <c r="P418" s="13">
        <v>1.4879808E9</v>
      </c>
      <c r="Q418" s="13">
        <v>27542.9249</v>
      </c>
      <c r="S418" s="153">
        <f>IFERROR(__xludf.DUMMYFUNCTION("TO_DATE(INT((T418/(60*60*24))+""1/1/1970""))"),42868.0)</f>
        <v>42868</v>
      </c>
      <c r="T418" s="156">
        <v>1.494648E9</v>
      </c>
      <c r="U418" s="156">
        <v>142024.296</v>
      </c>
      <c r="W418" s="153">
        <f>IFERROR(__xludf.DUMMYFUNCTION("TO_DATE(INT((X418/(60*60*24))+""1/1/1970""))"),42856.0)</f>
        <v>42856</v>
      </c>
      <c r="X418" s="152">
        <v>1.4935968E9</v>
      </c>
      <c r="Y418" s="152">
        <v>9737.4948</v>
      </c>
      <c r="AA418" s="153">
        <f>IFERROR(__xludf.DUMMYFUNCTION("TO_DATE(INT((AB418/(60*60*24))+""1/1/1970""))"),42857.0)</f>
        <v>42857</v>
      </c>
      <c r="AB418" s="156">
        <v>1.4937084E9</v>
      </c>
      <c r="AC418" s="156">
        <v>98971.0002</v>
      </c>
      <c r="AE418" s="153">
        <f>IFERROR(__xludf.DUMMYFUNCTION("TO_DATE(INT((AF418/(60*60*24))+""1/1/1970""))"),42791.0)</f>
        <v>42791</v>
      </c>
      <c r="AF418" s="156">
        <v>1.4879808E9</v>
      </c>
      <c r="AG418" s="156">
        <v>97194.963</v>
      </c>
      <c r="AH418" s="153">
        <f>IFERROR(__xludf.DUMMYFUNCTION("TO_DATE(INT((AI418/(60*60*24))+""1/1/1970""))"),43959.0)</f>
        <v>43959</v>
      </c>
      <c r="AI418" s="152">
        <v>1.5889104E9</v>
      </c>
      <c r="AJ418" s="152">
        <v>157119.3876</v>
      </c>
      <c r="AK418" s="153">
        <f>IFERROR(__xludf.DUMMYFUNCTION("TO_DATE(INT((AL418/(60*60*24))+""1/1/1970""))"),43959.0)</f>
        <v>43959</v>
      </c>
      <c r="AL418" s="152">
        <v>1.5889104E9</v>
      </c>
      <c r="AM418" s="152">
        <v>110654.62</v>
      </c>
      <c r="AN418" s="153">
        <f>IFERROR(__xludf.DUMMYFUNCTION("TO_DATE(INT((AO418/(60*60*24))+""1/1/1970""))"),43881.0)</f>
        <v>43881</v>
      </c>
      <c r="AO418" s="152">
        <v>1.582170314E9</v>
      </c>
      <c r="AP418" s="152">
        <v>130436.8101</v>
      </c>
      <c r="AQ418" s="153">
        <f>IFERROR(__xludf.DUMMYFUNCTION("TO_DATE(INT((AR418/(60*60*24))+""1/1/1970""))"),42868.0)</f>
        <v>42868</v>
      </c>
      <c r="AR418" s="156">
        <v>1.494648E9</v>
      </c>
      <c r="AS418" s="156">
        <v>99695.7193</v>
      </c>
      <c r="AT418" s="156">
        <v>102402.847</v>
      </c>
      <c r="AU418" s="152">
        <f t="shared" si="1"/>
        <v>127191.9</v>
      </c>
      <c r="AV418" s="152">
        <f t="shared" si="2"/>
        <v>27273.5154</v>
      </c>
      <c r="AW418" s="152">
        <f t="shared" si="3"/>
        <v>142024.296</v>
      </c>
      <c r="AX418" s="152">
        <f t="shared" si="4"/>
        <v>9745.2697</v>
      </c>
      <c r="AY418" s="152">
        <f t="shared" si="5"/>
        <v>98400.6136</v>
      </c>
      <c r="AZ418" s="152">
        <f t="shared" si="6"/>
        <v>93487.7195</v>
      </c>
      <c r="BA418" s="152" t="str">
        <f t="shared" si="7"/>
        <v>Column1.y</v>
      </c>
      <c r="BB418" s="152" t="str">
        <f t="shared" si="8"/>
        <v>Column1.y</v>
      </c>
      <c r="BC418" s="152" t="str">
        <f t="shared" si="9"/>
        <v>Column1.y</v>
      </c>
    </row>
    <row r="419">
      <c r="A419" s="152">
        <v>1.47748866E9</v>
      </c>
      <c r="B419" s="152">
        <v>105045.9429</v>
      </c>
      <c r="D419" s="153">
        <f>IFERROR(__xludf.DUMMYFUNCTION("TO_DATE(INT((E419/(60*60*24))+""1/1/1970""))"),42870.0)</f>
        <v>42870</v>
      </c>
      <c r="E419" s="152">
        <v>1.4948568E9</v>
      </c>
      <c r="F419" s="152">
        <v>99695.7193</v>
      </c>
      <c r="H419" s="153">
        <f>IFERROR(__xludf.DUMMYFUNCTION("TO_DATE(INT((I419/(60*60*24))+""1/1/1970""))"),42870.0)</f>
        <v>42870</v>
      </c>
      <c r="I419" s="152">
        <v>1.4948568E9</v>
      </c>
      <c r="J419" s="152">
        <v>102402.847</v>
      </c>
      <c r="L419" s="154">
        <v>42955.0</v>
      </c>
      <c r="M419" s="155">
        <v>131890.29</v>
      </c>
      <c r="O419" s="153">
        <f>IFERROR(__xludf.DUMMYFUNCTION("TO_DATE(INT((P419/(60*60*24))+""1/1/1970""))"),42792.0)</f>
        <v>42792</v>
      </c>
      <c r="P419" s="13">
        <v>1.4880672E9</v>
      </c>
      <c r="Q419" s="13">
        <v>27542.9249</v>
      </c>
      <c r="S419" s="153">
        <f>IFERROR(__xludf.DUMMYFUNCTION("TO_DATE(INT((T419/(60*60*24))+""1/1/1970""))"),42870.0)</f>
        <v>42870</v>
      </c>
      <c r="T419" s="152">
        <v>1.4948568E9</v>
      </c>
      <c r="U419" s="152">
        <v>142024.296</v>
      </c>
      <c r="W419" s="153">
        <f>IFERROR(__xludf.DUMMYFUNCTION("TO_DATE(INT((X419/(60*60*24))+""1/1/1970""))"),42857.0)</f>
        <v>42857</v>
      </c>
      <c r="X419" s="156">
        <v>1.4937336E9</v>
      </c>
      <c r="Y419" s="156">
        <v>9735.052</v>
      </c>
      <c r="AA419" s="153">
        <f>IFERROR(__xludf.DUMMYFUNCTION("TO_DATE(INT((AB419/(60*60*24))+""1/1/1970""))"),42858.0)</f>
        <v>42858</v>
      </c>
      <c r="AB419" s="152">
        <v>1.4937876E9</v>
      </c>
      <c r="AC419" s="152">
        <v>98633.1041</v>
      </c>
      <c r="AE419" s="153">
        <f>IFERROR(__xludf.DUMMYFUNCTION("TO_DATE(INT((AF419/(60*60*24))+""1/1/1970""))"),42792.0)</f>
        <v>42792</v>
      </c>
      <c r="AF419" s="152">
        <v>1.48815E9</v>
      </c>
      <c r="AG419" s="152">
        <v>97194.963</v>
      </c>
      <c r="AH419" s="153">
        <f>IFERROR(__xludf.DUMMYFUNCTION("TO_DATE(INT((AI419/(60*60*24))+""1/1/1970""))"),43960.0)</f>
        <v>43960</v>
      </c>
      <c r="AI419" s="152">
        <v>1.5889968E9</v>
      </c>
      <c r="AJ419" s="152">
        <v>158794.88</v>
      </c>
      <c r="AK419" s="153">
        <f>IFERROR(__xludf.DUMMYFUNCTION("TO_DATE(INT((AL419/(60*60*24))+""1/1/1970""))"),43960.0)</f>
        <v>43960</v>
      </c>
      <c r="AL419" s="152">
        <v>1.5889968E9</v>
      </c>
      <c r="AM419" s="152">
        <v>110712.39</v>
      </c>
      <c r="AN419" s="153">
        <f>IFERROR(__xludf.DUMMYFUNCTION("TO_DATE(INT((AO419/(60*60*24))+""1/1/1970""))"),43882.0)</f>
        <v>43882</v>
      </c>
      <c r="AO419" s="152">
        <v>1.582249387E9</v>
      </c>
      <c r="AP419" s="152">
        <v>130334.0327</v>
      </c>
      <c r="AQ419" s="153">
        <f>IFERROR(__xludf.DUMMYFUNCTION("TO_DATE(INT((AR419/(60*60*24))+""1/1/1970""))"),42870.0)</f>
        <v>42870</v>
      </c>
      <c r="AR419" s="152">
        <v>1.4948568E9</v>
      </c>
      <c r="AS419" s="152">
        <v>99695.7193</v>
      </c>
      <c r="AT419" s="152">
        <v>102402.847</v>
      </c>
      <c r="AU419" s="152">
        <f t="shared" si="1"/>
        <v>127405.62</v>
      </c>
      <c r="AV419" s="152">
        <f t="shared" si="2"/>
        <v>27285.7177</v>
      </c>
      <c r="AW419" s="152">
        <f t="shared" si="3"/>
        <v>142024.296</v>
      </c>
      <c r="AX419" s="152">
        <f t="shared" si="4"/>
        <v>9743.5432</v>
      </c>
      <c r="AY419" s="152">
        <f t="shared" si="5"/>
        <v>98722.9075</v>
      </c>
      <c r="AZ419" s="152">
        <f t="shared" si="6"/>
        <v>93517.5532</v>
      </c>
      <c r="BA419" s="152" t="str">
        <f t="shared" si="7"/>
        <v>Column1.y</v>
      </c>
      <c r="BB419" s="152" t="str">
        <f t="shared" si="8"/>
        <v>Column1.y</v>
      </c>
      <c r="BC419" s="152" t="str">
        <f t="shared" si="9"/>
        <v>Column1.y</v>
      </c>
    </row>
    <row r="420">
      <c r="A420" s="156">
        <v>1.477512E9</v>
      </c>
      <c r="B420" s="156">
        <v>105045.9429</v>
      </c>
      <c r="D420" s="153">
        <f>IFERROR(__xludf.DUMMYFUNCTION("TO_DATE(INT((E420/(60*60*24))+""1/1/1970""))"),42871.0)</f>
        <v>42871</v>
      </c>
      <c r="E420" s="152">
        <v>1.4949072E9</v>
      </c>
      <c r="F420" s="152">
        <v>99695.7193</v>
      </c>
      <c r="H420" s="153">
        <f>IFERROR(__xludf.DUMMYFUNCTION("TO_DATE(INT((I420/(60*60*24))+""1/1/1970""))"),42871.0)</f>
        <v>42871</v>
      </c>
      <c r="I420" s="152">
        <v>1.4949072E9</v>
      </c>
      <c r="J420" s="152">
        <v>102973.4318</v>
      </c>
      <c r="L420" s="154">
        <v>42956.0</v>
      </c>
      <c r="M420" s="155">
        <v>131712.94</v>
      </c>
      <c r="O420" s="153">
        <f>IFERROR(__xludf.DUMMYFUNCTION("TO_DATE(INT((P420/(60*60*24))+""1/1/1970""))"),42793.0)</f>
        <v>42793</v>
      </c>
      <c r="P420" s="13">
        <v>1.4881536E9</v>
      </c>
      <c r="Q420" s="13">
        <v>27510.4089</v>
      </c>
      <c r="S420" s="153">
        <f>IFERROR(__xludf.DUMMYFUNCTION("TO_DATE(INT((T420/(60*60*24))+""1/1/1970""))"),42871.0)</f>
        <v>42871</v>
      </c>
      <c r="T420" s="152">
        <v>1.4949072E9</v>
      </c>
      <c r="U420" s="152">
        <v>143346.4164</v>
      </c>
      <c r="W420" s="153">
        <f>IFERROR(__xludf.DUMMYFUNCTION("TO_DATE(INT((X420/(60*60*24))+""1/1/1970""))"),42858.0)</f>
        <v>42858</v>
      </c>
      <c r="X420" s="156">
        <v>1.49382E9</v>
      </c>
      <c r="Y420" s="156">
        <v>9735.954</v>
      </c>
      <c r="AA420" s="153">
        <f>IFERROR(__xludf.DUMMYFUNCTION("TO_DATE(INT((AB420/(60*60*24))+""1/1/1970""))"),42859.0)</f>
        <v>42859</v>
      </c>
      <c r="AB420" s="156">
        <v>1.4938668E9</v>
      </c>
      <c r="AC420" s="156">
        <v>98778.8798</v>
      </c>
      <c r="AE420" s="153">
        <f>IFERROR(__xludf.DUMMYFUNCTION("TO_DATE(INT((AF420/(60*60*24))+""1/1/1970""))"),42793.0)</f>
        <v>42793</v>
      </c>
      <c r="AF420" s="156">
        <v>1.4881896E9</v>
      </c>
      <c r="AG420" s="156">
        <v>97115.0378</v>
      </c>
      <c r="AH420" s="153">
        <f>IFERROR(__xludf.DUMMYFUNCTION("TO_DATE(INT((AI420/(60*60*24))+""1/1/1970""))"),43962.0)</f>
        <v>43962</v>
      </c>
      <c r="AI420" s="156">
        <v>1.5892056E9</v>
      </c>
      <c r="AJ420" s="156">
        <v>160646.0866</v>
      </c>
      <c r="AK420" s="153">
        <f>IFERROR(__xludf.DUMMYFUNCTION("TO_DATE(INT((AL420/(60*60*24))+""1/1/1970""))"),43962.0)</f>
        <v>43962</v>
      </c>
      <c r="AL420" s="156">
        <v>1.5892056E9</v>
      </c>
      <c r="AM420" s="156">
        <v>110712.39</v>
      </c>
      <c r="AN420" s="153">
        <f>IFERROR(__xludf.DUMMYFUNCTION("TO_DATE(INT((AO420/(60*60*24))+""1/1/1970""))"),43883.0)</f>
        <v>43883</v>
      </c>
      <c r="AO420" s="156">
        <v>1.582345031E9</v>
      </c>
      <c r="AP420" s="156">
        <v>127950.1241</v>
      </c>
      <c r="AQ420" s="153">
        <f>IFERROR(__xludf.DUMMYFUNCTION("TO_DATE(INT((AR420/(60*60*24))+""1/1/1970""))"),42871.0)</f>
        <v>42871</v>
      </c>
      <c r="AR420" s="152">
        <v>1.4949072E9</v>
      </c>
      <c r="AS420" s="152">
        <v>99695.7193</v>
      </c>
      <c r="AT420" s="152">
        <v>102973.4318</v>
      </c>
      <c r="AU420" s="152">
        <f t="shared" si="1"/>
        <v>127751.42</v>
      </c>
      <c r="AV420" s="152">
        <f t="shared" si="2"/>
        <v>27160.4912</v>
      </c>
      <c r="AW420" s="152">
        <f t="shared" si="3"/>
        <v>143346.4164</v>
      </c>
      <c r="AX420" s="152">
        <f t="shared" si="4"/>
        <v>9747.0838</v>
      </c>
      <c r="AY420" s="152">
        <f t="shared" si="5"/>
        <v>98683.9872</v>
      </c>
      <c r="AZ420" s="152">
        <f t="shared" si="6"/>
        <v>93041.132</v>
      </c>
      <c r="BA420" s="152" t="str">
        <f t="shared" si="7"/>
        <v>Column1.y</v>
      </c>
      <c r="BB420" s="152" t="str">
        <f t="shared" si="8"/>
        <v>Column1.y</v>
      </c>
      <c r="BC420" s="152" t="str">
        <f t="shared" si="9"/>
        <v>Column1.y</v>
      </c>
    </row>
    <row r="421">
      <c r="A421" s="152">
        <v>1.47757506E9</v>
      </c>
      <c r="B421" s="152">
        <v>105045.9429</v>
      </c>
      <c r="D421" s="153">
        <f>IFERROR(__xludf.DUMMYFUNCTION("TO_DATE(INT((E421/(60*60*24))+""1/1/1970""))"),42872.0)</f>
        <v>42872</v>
      </c>
      <c r="E421" s="156">
        <v>1.4949936E9</v>
      </c>
      <c r="F421" s="156">
        <v>99695.7193</v>
      </c>
      <c r="H421" s="153">
        <f>IFERROR(__xludf.DUMMYFUNCTION("TO_DATE(INT((I421/(60*60*24))+""1/1/1970""))"),42872.0)</f>
        <v>42872</v>
      </c>
      <c r="I421" s="156">
        <v>1.4949936E9</v>
      </c>
      <c r="J421" s="156">
        <v>102953.3041</v>
      </c>
      <c r="L421" s="154">
        <v>42957.0</v>
      </c>
      <c r="M421" s="155">
        <v>132278.91</v>
      </c>
      <c r="O421" s="153">
        <f>IFERROR(__xludf.DUMMYFUNCTION("TO_DATE(INT((P421/(60*60*24))+""1/1/1970""))"),42794.0)</f>
        <v>42794</v>
      </c>
      <c r="P421" s="13">
        <v>1.488294E9</v>
      </c>
      <c r="Q421" s="13">
        <v>27463.0285</v>
      </c>
      <c r="S421" s="153">
        <f>IFERROR(__xludf.DUMMYFUNCTION("TO_DATE(INT((T421/(60*60*24))+""1/1/1970""))"),42872.0)</f>
        <v>42872</v>
      </c>
      <c r="T421" s="156">
        <v>1.4949936E9</v>
      </c>
      <c r="U421" s="156">
        <v>143211.6833</v>
      </c>
      <c r="W421" s="153">
        <f>IFERROR(__xludf.DUMMYFUNCTION("TO_DATE(INT((X421/(60*60*24))+""1/1/1970""))"),42859.0)</f>
        <v>42859</v>
      </c>
      <c r="X421" s="156">
        <v>1.4939064E9</v>
      </c>
      <c r="Y421" s="156">
        <v>9754.2608</v>
      </c>
      <c r="AA421" s="153">
        <f>IFERROR(__xludf.DUMMYFUNCTION("TO_DATE(INT((AB421/(60*60*24))+""1/1/1970""))"),42860.0)</f>
        <v>42860</v>
      </c>
      <c r="AB421" s="152">
        <v>1.493946E9</v>
      </c>
      <c r="AC421" s="152">
        <v>98477.362</v>
      </c>
      <c r="AE421" s="153">
        <f>IFERROR(__xludf.DUMMYFUNCTION("TO_DATE(INT((AF421/(60*60*24))+""1/1/1970""))"),42794.0)</f>
        <v>42794</v>
      </c>
      <c r="AF421" s="152">
        <v>1.4882688E9</v>
      </c>
      <c r="AG421" s="152">
        <v>97408.0967</v>
      </c>
      <c r="AH421" s="153">
        <f>IFERROR(__xludf.DUMMYFUNCTION("TO_DATE(INT((AI421/(60*60*24))+""1/1/1970""))"),43963.0)</f>
        <v>43963</v>
      </c>
      <c r="AI421" s="152">
        <v>1.589256E9</v>
      </c>
      <c r="AJ421" s="152">
        <v>162425.5463</v>
      </c>
      <c r="AK421" s="153">
        <f>IFERROR(__xludf.DUMMYFUNCTION("TO_DATE(INT((AL421/(60*60*24))+""1/1/1970""))"),43963.0)</f>
        <v>43963</v>
      </c>
      <c r="AL421" s="152">
        <v>1.589256E9</v>
      </c>
      <c r="AM421" s="152">
        <v>110756.38</v>
      </c>
      <c r="AN421" s="153">
        <f>IFERROR(__xludf.DUMMYFUNCTION("TO_DATE(INT((AO421/(60*60*24))+""1/1/1970""))"),43884.0)</f>
        <v>43884</v>
      </c>
      <c r="AO421" s="156">
        <v>1.582426248E9</v>
      </c>
      <c r="AP421" s="156">
        <v>127950.1241</v>
      </c>
      <c r="AQ421" s="153">
        <f>IFERROR(__xludf.DUMMYFUNCTION("TO_DATE(INT((AR421/(60*60*24))+""1/1/1970""))"),42872.0)</f>
        <v>42872</v>
      </c>
      <c r="AR421" s="156">
        <v>1.4949936E9</v>
      </c>
      <c r="AS421" s="156">
        <v>99695.7193</v>
      </c>
      <c r="AT421" s="156">
        <v>102953.3041</v>
      </c>
      <c r="AU421" s="152">
        <f t="shared" si="1"/>
        <v>127943.52</v>
      </c>
      <c r="AV421" s="152">
        <f t="shared" si="2"/>
        <v>27257.8509</v>
      </c>
      <c r="AW421" s="152">
        <f t="shared" si="3"/>
        <v>143211.6833</v>
      </c>
      <c r="AX421" s="152">
        <f t="shared" si="4"/>
        <v>9737.5528</v>
      </c>
      <c r="AY421" s="152">
        <f t="shared" si="5"/>
        <v>98727.7629</v>
      </c>
      <c r="AZ421" s="152">
        <f t="shared" si="6"/>
        <v>91999.2474</v>
      </c>
      <c r="BA421" s="152" t="str">
        <f t="shared" si="7"/>
        <v>Column1.y</v>
      </c>
      <c r="BB421" s="152" t="str">
        <f t="shared" si="8"/>
        <v>Column1.y</v>
      </c>
      <c r="BC421" s="152" t="str">
        <f t="shared" si="9"/>
        <v>Column1.y</v>
      </c>
    </row>
    <row r="422">
      <c r="A422" s="156">
        <v>1.4775984E9</v>
      </c>
      <c r="B422" s="156">
        <v>105045.9429</v>
      </c>
      <c r="D422" s="153">
        <f>IFERROR(__xludf.DUMMYFUNCTION("TO_DATE(INT((E422/(60*60*24))+""1/1/1970""))"),42873.0)</f>
        <v>42873</v>
      </c>
      <c r="E422" s="152">
        <v>1.49508E9</v>
      </c>
      <c r="F422" s="152">
        <v>99695.7193</v>
      </c>
      <c r="H422" s="153">
        <f>IFERROR(__xludf.DUMMYFUNCTION("TO_DATE(INT((I422/(60*60*24))+""1/1/1970""))"),42873.0)</f>
        <v>42873</v>
      </c>
      <c r="I422" s="152">
        <v>1.49508E9</v>
      </c>
      <c r="J422" s="152">
        <v>100691.2783</v>
      </c>
      <c r="L422" s="154">
        <v>42958.0</v>
      </c>
      <c r="M422" s="155">
        <v>131888.99</v>
      </c>
      <c r="O422" s="153">
        <f>IFERROR(__xludf.DUMMYFUNCTION("TO_DATE(INT((P422/(60*60*24))+""1/1/1970""))"),42795.0)</f>
        <v>42795</v>
      </c>
      <c r="P422" s="13">
        <v>1.4883804E9</v>
      </c>
      <c r="Q422" s="13">
        <v>27535.108</v>
      </c>
      <c r="S422" s="153">
        <f>IFERROR(__xludf.DUMMYFUNCTION("TO_DATE(INT((T422/(60*60*24))+""1/1/1970""))"),42873.0)</f>
        <v>42873</v>
      </c>
      <c r="T422" s="152">
        <v>1.49508E9</v>
      </c>
      <c r="U422" s="152">
        <v>138670.5325</v>
      </c>
      <c r="W422" s="153">
        <f>IFERROR(__xludf.DUMMYFUNCTION("TO_DATE(INT((X422/(60*60*24))+""1/1/1970""))"),42860.0)</f>
        <v>42860</v>
      </c>
      <c r="X422" s="156">
        <v>1.4939928E9</v>
      </c>
      <c r="Y422" s="156">
        <v>9764.7185</v>
      </c>
      <c r="AA422" s="153">
        <f>IFERROR(__xludf.DUMMYFUNCTION("TO_DATE(INT((AB422/(60*60*24))+""1/1/1970""))"),42862.0)</f>
        <v>42862</v>
      </c>
      <c r="AB422" s="156">
        <v>1.4941944E9</v>
      </c>
      <c r="AC422" s="156">
        <v>98409.8213</v>
      </c>
      <c r="AE422" s="153">
        <f>IFERROR(__xludf.DUMMYFUNCTION("TO_DATE(INT((AF422/(60*60*24))+""1/1/1970""))"),42795.0)</f>
        <v>42795</v>
      </c>
      <c r="AF422" s="156">
        <v>1.488348E9</v>
      </c>
      <c r="AG422" s="156">
        <v>97271.2134</v>
      </c>
      <c r="AH422" s="153">
        <f>IFERROR(__xludf.DUMMYFUNCTION("TO_DATE(INT((AI422/(60*60*24))+""1/1/1970""))"),43964.0)</f>
        <v>43964</v>
      </c>
      <c r="AI422" s="152">
        <v>1.5893424E9</v>
      </c>
      <c r="AJ422" s="152">
        <v>159034.2664</v>
      </c>
      <c r="AK422" s="153">
        <f>IFERROR(__xludf.DUMMYFUNCTION("TO_DATE(INT((AL422/(60*60*24))+""1/1/1970""))"),43964.0)</f>
        <v>43964</v>
      </c>
      <c r="AL422" s="152">
        <v>1.5893424E9</v>
      </c>
      <c r="AM422" s="152">
        <v>110402.555</v>
      </c>
      <c r="AN422" s="153">
        <f>IFERROR(__xludf.DUMMYFUNCTION("TO_DATE(INT((AO422/(60*60*24))+""1/1/1970""))"),43885.0)</f>
        <v>43885</v>
      </c>
      <c r="AO422" s="156">
        <v>1.582506538E9</v>
      </c>
      <c r="AP422" s="156">
        <v>127950.1241</v>
      </c>
      <c r="AQ422" s="153">
        <f>IFERROR(__xludf.DUMMYFUNCTION("TO_DATE(INT((AR422/(60*60*24))+""1/1/1970""))"),42873.0)</f>
        <v>42873</v>
      </c>
      <c r="AR422" s="152">
        <v>1.49508E9</v>
      </c>
      <c r="AS422" s="152">
        <v>99695.7193</v>
      </c>
      <c r="AT422" s="152">
        <v>100691.2783</v>
      </c>
      <c r="AU422" s="152">
        <f t="shared" si="1"/>
        <v>127841.96</v>
      </c>
      <c r="AV422" s="152">
        <f t="shared" si="2"/>
        <v>27600.7148</v>
      </c>
      <c r="AW422" s="152">
        <f t="shared" si="3"/>
        <v>138670.5325</v>
      </c>
      <c r="AX422" s="152">
        <f t="shared" si="4"/>
        <v>9719.4659</v>
      </c>
      <c r="AY422" s="152">
        <f t="shared" si="5"/>
        <v>99010.0519</v>
      </c>
      <c r="AZ422" s="152">
        <f t="shared" si="6"/>
        <v>91440.2097</v>
      </c>
      <c r="BA422" s="152" t="str">
        <f t="shared" si="7"/>
        <v>Column1.y</v>
      </c>
      <c r="BB422" s="152" t="str">
        <f t="shared" si="8"/>
        <v>Column1.y</v>
      </c>
      <c r="BC422" s="152" t="str">
        <f t="shared" si="9"/>
        <v>Column1.y</v>
      </c>
    </row>
    <row r="423">
      <c r="A423" s="152">
        <v>1.47766146E9</v>
      </c>
      <c r="B423" s="152">
        <v>105045.9429</v>
      </c>
      <c r="D423" s="153">
        <f>IFERROR(__xludf.DUMMYFUNCTION("TO_DATE(INT((E423/(60*60*24))+""1/1/1970""))"),42874.0)</f>
        <v>42874</v>
      </c>
      <c r="E423" s="156">
        <v>1.4951664E9</v>
      </c>
      <c r="F423" s="156">
        <v>99695.7193</v>
      </c>
      <c r="H423" s="153">
        <f>IFERROR(__xludf.DUMMYFUNCTION("TO_DATE(INT((I423/(60*60*24))+""1/1/1970""))"),42874.0)</f>
        <v>42874</v>
      </c>
      <c r="I423" s="156">
        <v>1.4951664E9</v>
      </c>
      <c r="J423" s="156">
        <v>101233.7829</v>
      </c>
      <c r="L423" s="154">
        <v>42961.0</v>
      </c>
      <c r="M423" s="155">
        <v>132156.17</v>
      </c>
      <c r="O423" s="153">
        <f>IFERROR(__xludf.DUMMYFUNCTION("TO_DATE(INT((P423/(60*60*24))+""1/1/1970""))"),42796.0)</f>
        <v>42796</v>
      </c>
      <c r="P423" s="13">
        <v>1.4884668E9</v>
      </c>
      <c r="Q423" s="13">
        <v>27431.6591</v>
      </c>
      <c r="S423" s="153">
        <f>IFERROR(__xludf.DUMMYFUNCTION("TO_DATE(INT((T423/(60*60*24))+""1/1/1970""))"),42874.0)</f>
        <v>42874</v>
      </c>
      <c r="T423" s="156">
        <v>1.4951664E9</v>
      </c>
      <c r="U423" s="156">
        <v>139609.4586</v>
      </c>
      <c r="W423" s="153">
        <f>IFERROR(__xludf.DUMMYFUNCTION("TO_DATE(INT((X423/(60*60*24))+""1/1/1970""))"),42861.0)</f>
        <v>42861</v>
      </c>
      <c r="X423" s="156">
        <v>1.4940288E9</v>
      </c>
      <c r="Y423" s="156">
        <v>9767.5819</v>
      </c>
      <c r="AA423" s="153">
        <f>IFERROR(__xludf.DUMMYFUNCTION("TO_DATE(INT((AB423/(60*60*24))+""1/1/1970""))"),42863.0)</f>
        <v>42863</v>
      </c>
      <c r="AB423" s="156">
        <v>1.494234E9</v>
      </c>
      <c r="AC423" s="156">
        <v>98413.6556</v>
      </c>
      <c r="AE423" s="153">
        <f>IFERROR(__xludf.DUMMYFUNCTION("TO_DATE(INT((AF423/(60*60*24))+""1/1/1970""))"),42796.0)</f>
        <v>42796</v>
      </c>
      <c r="AF423" s="152">
        <v>1.4884272E9</v>
      </c>
      <c r="AG423" s="152">
        <v>96966.2116</v>
      </c>
      <c r="AH423" s="153">
        <f>IFERROR(__xludf.DUMMYFUNCTION("TO_DATE(INT((AI423/(60*60*24))+""1/1/1970""))"),43965.0)</f>
        <v>43965</v>
      </c>
      <c r="AI423" s="152">
        <v>1.5894288E9</v>
      </c>
      <c r="AJ423" s="152">
        <v>159241.6548</v>
      </c>
      <c r="AK423" s="153">
        <f>IFERROR(__xludf.DUMMYFUNCTION("TO_DATE(INT((AL423/(60*60*24))+""1/1/1970""))"),43965.0)</f>
        <v>43965</v>
      </c>
      <c r="AL423" s="152">
        <v>1.5894288E9</v>
      </c>
      <c r="AM423" s="152">
        <v>110019.795</v>
      </c>
      <c r="AN423" s="153">
        <f>IFERROR(__xludf.DUMMYFUNCTION("TO_DATE(INT((AO423/(60*60*24))+""1/1/1970""))"),43886.0)</f>
        <v>43886</v>
      </c>
      <c r="AO423" s="152">
        <v>1.582603766E9</v>
      </c>
      <c r="AP423" s="152">
        <v>123501.2429</v>
      </c>
      <c r="AQ423" s="153">
        <f>IFERROR(__xludf.DUMMYFUNCTION("TO_DATE(INT((AR423/(60*60*24))+""1/1/1970""))"),42874.0)</f>
        <v>42874</v>
      </c>
      <c r="AR423" s="156">
        <v>1.4951664E9</v>
      </c>
      <c r="AS423" s="156">
        <v>99695.7193</v>
      </c>
      <c r="AT423" s="156">
        <v>101233.7829</v>
      </c>
      <c r="AU423" s="152">
        <f t="shared" si="1"/>
        <v>127866.69</v>
      </c>
      <c r="AV423" s="152">
        <f t="shared" si="2"/>
        <v>27670.589</v>
      </c>
      <c r="AW423" s="152">
        <f t="shared" si="3"/>
        <v>139609.4586</v>
      </c>
      <c r="AX423" s="152">
        <f t="shared" si="4"/>
        <v>9721.4147</v>
      </c>
      <c r="AY423" s="152">
        <f t="shared" si="5"/>
        <v>98905.2174</v>
      </c>
      <c r="AZ423" s="152">
        <f t="shared" si="6"/>
        <v>91844.5711</v>
      </c>
      <c r="BA423" s="152" t="str">
        <f t="shared" si="7"/>
        <v>Column1.y</v>
      </c>
      <c r="BB423" s="152" t="str">
        <f t="shared" si="8"/>
        <v>Column1.y</v>
      </c>
      <c r="BC423" s="152" t="str">
        <f t="shared" si="9"/>
        <v>Column1.y</v>
      </c>
    </row>
    <row r="424">
      <c r="A424" s="156">
        <v>1.4776848E9</v>
      </c>
      <c r="B424" s="156">
        <v>105045.9429</v>
      </c>
      <c r="D424" s="153">
        <f>IFERROR(__xludf.DUMMYFUNCTION("TO_DATE(INT((E424/(60*60*24))+""1/1/1970""))"),42875.0)</f>
        <v>42875</v>
      </c>
      <c r="E424" s="152">
        <v>1.4952528E9</v>
      </c>
      <c r="F424" s="152">
        <v>99695.7193</v>
      </c>
      <c r="H424" s="153">
        <f>IFERROR(__xludf.DUMMYFUNCTION("TO_DATE(INT((I424/(60*60*24))+""1/1/1970""))"),42875.0)</f>
        <v>42875</v>
      </c>
      <c r="I424" s="152">
        <v>1.4952528E9</v>
      </c>
      <c r="J424" s="152">
        <v>100897.7489</v>
      </c>
      <c r="L424" s="154">
        <v>42962.0</v>
      </c>
      <c r="M424" s="155">
        <v>132382.76</v>
      </c>
      <c r="O424" s="153">
        <f>IFERROR(__xludf.DUMMYFUNCTION("TO_DATE(INT((P424/(60*60*24))+""1/1/1970""))"),42797.0)</f>
        <v>42797</v>
      </c>
      <c r="P424" s="13">
        <v>1.4885532E9</v>
      </c>
      <c r="Q424" s="13">
        <v>27634.2965</v>
      </c>
      <c r="S424" s="153">
        <f>IFERROR(__xludf.DUMMYFUNCTION("TO_DATE(INT((T424/(60*60*24))+""1/1/1970""))"),42875.0)</f>
        <v>42875</v>
      </c>
      <c r="T424" s="152">
        <v>1.4952528E9</v>
      </c>
      <c r="U424" s="152">
        <v>141249.371</v>
      </c>
      <c r="W424" s="153">
        <f>IFERROR(__xludf.DUMMYFUNCTION("TO_DATE(INT((X424/(60*60*24))+""1/1/1970""))"),42863.0)</f>
        <v>42863</v>
      </c>
      <c r="X424" s="152">
        <v>1.4942016E9</v>
      </c>
      <c r="Y424" s="152">
        <v>9762.4233</v>
      </c>
      <c r="AA424" s="153">
        <f>IFERROR(__xludf.DUMMYFUNCTION("TO_DATE(INT((AB424/(60*60*24))+""1/1/1970""))"),42864.0)</f>
        <v>42864</v>
      </c>
      <c r="AB424" s="152">
        <v>1.4943132E9</v>
      </c>
      <c r="AC424" s="152">
        <v>98405.6198</v>
      </c>
      <c r="AE424" s="153">
        <f>IFERROR(__xludf.DUMMYFUNCTION("TO_DATE(INT((AF424/(60*60*24))+""1/1/1970""))"),42797.0)</f>
        <v>42797</v>
      </c>
      <c r="AF424" s="156">
        <v>1.4885064E9</v>
      </c>
      <c r="AG424" s="156">
        <v>96698.8758</v>
      </c>
      <c r="AH424" s="153">
        <f>IFERROR(__xludf.DUMMYFUNCTION("TO_DATE(INT((AI424/(60*60*24))+""1/1/1970""))"),43966.0)</f>
        <v>43966</v>
      </c>
      <c r="AI424" s="152">
        <v>1.5895152E9</v>
      </c>
      <c r="AJ424" s="152">
        <v>160986.0744</v>
      </c>
      <c r="AK424" s="153">
        <f>IFERROR(__xludf.DUMMYFUNCTION("TO_DATE(INT((AL424/(60*60*24))+""1/1/1970""))"),43966.0)</f>
        <v>43966</v>
      </c>
      <c r="AL424" s="152">
        <v>1.5895152E9</v>
      </c>
      <c r="AM424" s="152">
        <v>109992.455</v>
      </c>
      <c r="AN424" s="153">
        <f>IFERROR(__xludf.DUMMYFUNCTION("TO_DATE(INT((AO424/(60*60*24))+""1/1/1970""))"),43887.0)</f>
        <v>43887</v>
      </c>
      <c r="AO424" s="152">
        <v>1.582683247E9</v>
      </c>
      <c r="AP424" s="152">
        <v>120938.3194</v>
      </c>
      <c r="AQ424" s="153">
        <f>IFERROR(__xludf.DUMMYFUNCTION("TO_DATE(INT((AR424/(60*60*24))+""1/1/1970""))"),42875.0)</f>
        <v>42875</v>
      </c>
      <c r="AR424" s="152">
        <v>1.4952528E9</v>
      </c>
      <c r="AS424" s="152">
        <v>99695.7193</v>
      </c>
      <c r="AT424" s="152">
        <v>100897.7489</v>
      </c>
      <c r="AU424" s="152">
        <f t="shared" si="1"/>
        <v>127866.69</v>
      </c>
      <c r="AV424" s="152">
        <f t="shared" si="2"/>
        <v>27542.3325</v>
      </c>
      <c r="AW424" s="152">
        <f t="shared" si="3"/>
        <v>141249.371</v>
      </c>
      <c r="AX424" s="152">
        <f t="shared" si="4"/>
        <v>9716.7271</v>
      </c>
      <c r="AY424" s="152">
        <f t="shared" si="5"/>
        <v>98905.2174</v>
      </c>
      <c r="AZ424" s="152">
        <f t="shared" si="6"/>
        <v>90959.1987</v>
      </c>
      <c r="BA424" s="152" t="str">
        <f t="shared" si="7"/>
        <v>Column1.y</v>
      </c>
      <c r="BB424" s="152" t="str">
        <f t="shared" si="8"/>
        <v>Column1.y</v>
      </c>
      <c r="BC424" s="152" t="str">
        <f t="shared" si="9"/>
        <v>Column1.y</v>
      </c>
    </row>
    <row r="425">
      <c r="A425" s="152">
        <v>1.47792066E9</v>
      </c>
      <c r="B425" s="152">
        <v>105045.9429</v>
      </c>
      <c r="D425" s="153">
        <f>IFERROR(__xludf.DUMMYFUNCTION("TO_DATE(INT((E425/(60*60*24))+""1/1/1970""))"),42877.0)</f>
        <v>42877</v>
      </c>
      <c r="E425" s="156">
        <v>1.4954616E9</v>
      </c>
      <c r="F425" s="156">
        <v>99695.7193</v>
      </c>
      <c r="H425" s="153">
        <f>IFERROR(__xludf.DUMMYFUNCTION("TO_DATE(INT((I425/(60*60*24))+""1/1/1970""))"),42877.0)</f>
        <v>42877</v>
      </c>
      <c r="I425" s="156">
        <v>1.4954616E9</v>
      </c>
      <c r="J425" s="156">
        <v>100897.7489</v>
      </c>
      <c r="L425" s="154">
        <v>42963.0</v>
      </c>
      <c r="M425" s="155">
        <v>131983.72</v>
      </c>
      <c r="O425" s="153">
        <f>IFERROR(__xludf.DUMMYFUNCTION("TO_DATE(INT((P425/(60*60*24))+""1/1/1970""))"),42798.0)</f>
        <v>42798</v>
      </c>
      <c r="P425" s="13">
        <v>1.4885856E9</v>
      </c>
      <c r="Q425" s="13">
        <v>27602.5263</v>
      </c>
      <c r="S425" s="153">
        <f>IFERROR(__xludf.DUMMYFUNCTION("TO_DATE(INT((T425/(60*60*24))+""1/1/1970""))"),42877.0)</f>
        <v>42877</v>
      </c>
      <c r="T425" s="156">
        <v>1.4954616E9</v>
      </c>
      <c r="U425" s="156">
        <v>141249.371</v>
      </c>
      <c r="W425" s="153">
        <f>IFERROR(__xludf.DUMMYFUNCTION("TO_DATE(INT((X425/(60*60*24))+""1/1/1970""))"),42864.0)</f>
        <v>42864</v>
      </c>
      <c r="X425" s="156">
        <v>1.4943384E9</v>
      </c>
      <c r="Y425" s="156">
        <v>9759.1524</v>
      </c>
      <c r="AA425" s="153">
        <f>IFERROR(__xludf.DUMMYFUNCTION("TO_DATE(INT((AB425/(60*60*24))+""1/1/1970""))"),42865.0)</f>
        <v>42865</v>
      </c>
      <c r="AB425" s="156">
        <v>1.4943924E9</v>
      </c>
      <c r="AC425" s="156">
        <v>98401.7136</v>
      </c>
      <c r="AE425" s="153">
        <f>IFERROR(__xludf.DUMMYFUNCTION("TO_DATE(INT((AF425/(60*60*24))+""1/1/1970""))"),42798.0)</f>
        <v>42798</v>
      </c>
      <c r="AF425" s="152">
        <v>1.4885856E9</v>
      </c>
      <c r="AG425" s="152">
        <v>97756.2764</v>
      </c>
      <c r="AH425" s="153">
        <f>IFERROR(__xludf.DUMMYFUNCTION("TO_DATE(INT((AI425/(60*60*24))+""1/1/1970""))"),43967.0)</f>
        <v>43967</v>
      </c>
      <c r="AI425" s="152">
        <v>1.5896016E9</v>
      </c>
      <c r="AJ425" s="152">
        <v>163207.292</v>
      </c>
      <c r="AK425" s="153">
        <f>IFERROR(__xludf.DUMMYFUNCTION("TO_DATE(INT((AL425/(60*60*24))+""1/1/1970""))"),43967.0)</f>
        <v>43967</v>
      </c>
      <c r="AL425" s="152">
        <v>1.5896016E9</v>
      </c>
      <c r="AM425" s="152">
        <v>110812.655</v>
      </c>
      <c r="AN425" s="153">
        <f>IFERROR(__xludf.DUMMYFUNCTION("TO_DATE(INT((AO425/(60*60*24))+""1/1/1970""))"),43888.0)</f>
        <v>43888</v>
      </c>
      <c r="AO425" s="152">
        <v>1.582762735E9</v>
      </c>
      <c r="AP425" s="152">
        <v>122264.6085</v>
      </c>
      <c r="AQ425" s="153">
        <f>IFERROR(__xludf.DUMMYFUNCTION("TO_DATE(INT((AR425/(60*60*24))+""1/1/1970""))"),42877.0)</f>
        <v>42877</v>
      </c>
      <c r="AR425" s="156">
        <v>1.4954616E9</v>
      </c>
      <c r="AS425" s="156">
        <v>99695.7193</v>
      </c>
      <c r="AT425" s="156">
        <v>100897.7489</v>
      </c>
      <c r="AU425" s="152">
        <f t="shared" si="1"/>
        <v>128502.31</v>
      </c>
      <c r="AV425" s="152">
        <f t="shared" si="2"/>
        <v>27556.6757</v>
      </c>
      <c r="AW425" s="152">
        <f t="shared" si="3"/>
        <v>141249.371</v>
      </c>
      <c r="AX425" s="152">
        <f t="shared" si="4"/>
        <v>9719.3266</v>
      </c>
      <c r="AY425" s="152">
        <f t="shared" si="5"/>
        <v>98691.1075</v>
      </c>
      <c r="AZ425" s="152">
        <f t="shared" si="6"/>
        <v>90990.4093</v>
      </c>
      <c r="BA425" s="152" t="str">
        <f t="shared" si="7"/>
        <v>Column1.y</v>
      </c>
      <c r="BB425" s="152" t="str">
        <f t="shared" si="8"/>
        <v>Column1.y</v>
      </c>
      <c r="BC425" s="152" t="str">
        <f t="shared" si="9"/>
        <v>Column1.y</v>
      </c>
    </row>
    <row r="426">
      <c r="A426" s="156">
        <v>1.477944E9</v>
      </c>
      <c r="B426" s="156">
        <v>105045.9429</v>
      </c>
      <c r="D426" s="153">
        <f>IFERROR(__xludf.DUMMYFUNCTION("TO_DATE(INT((E426/(60*60*24))+""1/1/1970""))"),42878.0)</f>
        <v>42878</v>
      </c>
      <c r="E426" s="156">
        <v>1.495512E9</v>
      </c>
      <c r="F426" s="156">
        <v>99695.7193</v>
      </c>
      <c r="H426" s="153">
        <f>IFERROR(__xludf.DUMMYFUNCTION("TO_DATE(INT((I426/(60*60*24))+""1/1/1970""))"),42878.0)</f>
        <v>42878</v>
      </c>
      <c r="I426" s="156">
        <v>1.495512E9</v>
      </c>
      <c r="J426" s="156">
        <v>101435.2726</v>
      </c>
      <c r="L426" s="154">
        <v>42964.0</v>
      </c>
      <c r="M426" s="155">
        <v>132455.33</v>
      </c>
      <c r="O426" s="153">
        <f>IFERROR(__xludf.DUMMYFUNCTION("TO_DATE(INT((P426/(60*60*24))+""1/1/1970""))"),42799.0)</f>
        <v>42799</v>
      </c>
      <c r="P426" s="13">
        <v>1.488672E9</v>
      </c>
      <c r="Q426" s="13">
        <v>27602.5263</v>
      </c>
      <c r="S426" s="153">
        <f>IFERROR(__xludf.DUMMYFUNCTION("TO_DATE(INT((T426/(60*60*24))+""1/1/1970""))"),42878.0)</f>
        <v>42878</v>
      </c>
      <c r="T426" s="156">
        <v>1.495512E9</v>
      </c>
      <c r="U426" s="156">
        <v>142585.3912</v>
      </c>
      <c r="W426" s="153">
        <f>IFERROR(__xludf.DUMMYFUNCTION("TO_DATE(INT((X426/(60*60*24))+""1/1/1970""))"),42865.0)</f>
        <v>42865</v>
      </c>
      <c r="X426" s="156">
        <v>1.4944248E9</v>
      </c>
      <c r="Y426" s="156">
        <v>9755.7688</v>
      </c>
      <c r="AA426" s="153">
        <f>IFERROR(__xludf.DUMMYFUNCTION("TO_DATE(INT((AB426/(60*60*24))+""1/1/1970""))"),42866.0)</f>
        <v>42866</v>
      </c>
      <c r="AB426" s="152">
        <v>1.4944716E9</v>
      </c>
      <c r="AC426" s="152">
        <v>98398.7919</v>
      </c>
      <c r="AE426" s="153">
        <f>IFERROR(__xludf.DUMMYFUNCTION("TO_DATE(INT((AF426/(60*60*24))+""1/1/1970""))"),42799.0)</f>
        <v>42799</v>
      </c>
      <c r="AF426" s="156">
        <v>1.4887548E9</v>
      </c>
      <c r="AG426" s="156">
        <v>97756.2764</v>
      </c>
      <c r="AH426" s="153">
        <f>IFERROR(__xludf.DUMMYFUNCTION("TO_DATE(INT((AI426/(60*60*24))+""1/1/1970""))"),43969.0)</f>
        <v>43969</v>
      </c>
      <c r="AI426" s="156">
        <v>1.5898104E9</v>
      </c>
      <c r="AJ426" s="156">
        <v>163803.8496</v>
      </c>
      <c r="AK426" s="153">
        <f>IFERROR(__xludf.DUMMYFUNCTION("TO_DATE(INT((AL426/(60*60*24))+""1/1/1970""))"),43969.0)</f>
        <v>43969</v>
      </c>
      <c r="AL426" s="156">
        <v>1.5898104E9</v>
      </c>
      <c r="AM426" s="156">
        <v>110812.655</v>
      </c>
      <c r="AN426" s="153">
        <f>IFERROR(__xludf.DUMMYFUNCTION("TO_DATE(INT((AO426/(60*60*24))+""1/1/1970""))"),43889.0)</f>
        <v>43889</v>
      </c>
      <c r="AO426" s="156">
        <v>1.58285831E9</v>
      </c>
      <c r="AP426" s="156">
        <v>121672.4003</v>
      </c>
      <c r="AQ426" s="153">
        <f>IFERROR(__xludf.DUMMYFUNCTION("TO_DATE(INT((AR426/(60*60*24))+""1/1/1970""))"),42878.0)</f>
        <v>42878</v>
      </c>
      <c r="AR426" s="156">
        <v>1.495512E9</v>
      </c>
      <c r="AS426" s="156">
        <v>99695.7193</v>
      </c>
      <c r="AT426" s="156">
        <v>101435.2726</v>
      </c>
      <c r="AU426" s="152">
        <f t="shared" si="1"/>
        <v>128867.18</v>
      </c>
      <c r="AV426" s="152">
        <f t="shared" si="2"/>
        <v>27555.7202</v>
      </c>
      <c r="AW426" s="152">
        <f t="shared" si="3"/>
        <v>142585.3912</v>
      </c>
      <c r="AX426" s="152">
        <f t="shared" si="4"/>
        <v>9720.2116</v>
      </c>
      <c r="AY426" s="152">
        <f t="shared" si="5"/>
        <v>98554.1784</v>
      </c>
      <c r="AZ426" s="152">
        <f t="shared" si="6"/>
        <v>90677.385</v>
      </c>
      <c r="BA426" s="152" t="str">
        <f t="shared" si="7"/>
        <v>Column1.y</v>
      </c>
      <c r="BB426" s="152" t="str">
        <f t="shared" si="8"/>
        <v>Column1.y</v>
      </c>
      <c r="BC426" s="152" t="str">
        <f t="shared" si="9"/>
        <v>Column1.y</v>
      </c>
    </row>
    <row r="427">
      <c r="A427" s="152">
        <v>1.47800706E9</v>
      </c>
      <c r="B427" s="152">
        <v>105045.9429</v>
      </c>
      <c r="D427" s="153">
        <f>IFERROR(__xludf.DUMMYFUNCTION("TO_DATE(INT((E427/(60*60*24))+""1/1/1970""))"),42879.0)</f>
        <v>42879</v>
      </c>
      <c r="E427" s="152">
        <v>1.4955984E9</v>
      </c>
      <c r="F427" s="152">
        <v>99695.7193</v>
      </c>
      <c r="H427" s="153">
        <f>IFERROR(__xludf.DUMMYFUNCTION("TO_DATE(INT((I427/(60*60*24))+""1/1/1970""))"),42879.0)</f>
        <v>42879</v>
      </c>
      <c r="I427" s="152">
        <v>1.4955984E9</v>
      </c>
      <c r="J427" s="152">
        <v>101167.3599</v>
      </c>
      <c r="L427" s="154">
        <v>42965.0</v>
      </c>
      <c r="M427" s="155">
        <v>131862.35</v>
      </c>
      <c r="O427" s="153">
        <f>IFERROR(__xludf.DUMMYFUNCTION("TO_DATE(INT((P427/(60*60*24))+""1/1/1970""))"),42800.0)</f>
        <v>42800</v>
      </c>
      <c r="P427" s="13">
        <v>1.4887584E9</v>
      </c>
      <c r="Q427" s="13">
        <v>27654.0484</v>
      </c>
      <c r="S427" s="153">
        <f>IFERROR(__xludf.DUMMYFUNCTION("TO_DATE(INT((T427/(60*60*24))+""1/1/1970""))"),42879.0)</f>
        <v>42879</v>
      </c>
      <c r="T427" s="152">
        <v>1.4955984E9</v>
      </c>
      <c r="U427" s="152">
        <v>143115.0597</v>
      </c>
      <c r="W427" s="153">
        <f>IFERROR(__xludf.DUMMYFUNCTION("TO_DATE(INT((X427/(60*60*24))+""1/1/1970""))"),42866.0)</f>
        <v>42866</v>
      </c>
      <c r="X427" s="156">
        <v>1.4945112E9</v>
      </c>
      <c r="Y427" s="156">
        <v>9756.1132</v>
      </c>
      <c r="AA427" s="153">
        <f>IFERROR(__xludf.DUMMYFUNCTION("TO_DATE(INT((AB427/(60*60*24))+""1/1/1970""))"),42867.0)</f>
        <v>42867</v>
      </c>
      <c r="AB427" s="156">
        <v>1.4945508E9</v>
      </c>
      <c r="AC427" s="156">
        <v>98400.6136</v>
      </c>
      <c r="AE427" s="153">
        <f>IFERROR(__xludf.DUMMYFUNCTION("TO_DATE(INT((AF427/(60*60*24))+""1/1/1970""))"),42800.0)</f>
        <v>42800</v>
      </c>
      <c r="AF427" s="152">
        <v>1.4887944E9</v>
      </c>
      <c r="AG427" s="152">
        <v>97745.6846</v>
      </c>
      <c r="AH427" s="153">
        <f>IFERROR(__xludf.DUMMYFUNCTION("TO_DATE(INT((AI427/(60*60*24))+""1/1/1970""))"),43970.0)</f>
        <v>43970</v>
      </c>
      <c r="AI427" s="152">
        <v>1.5898608E9</v>
      </c>
      <c r="AJ427" s="152">
        <v>162868.337</v>
      </c>
      <c r="AK427" s="153">
        <f>IFERROR(__xludf.DUMMYFUNCTION("TO_DATE(INT((AL427/(60*60*24))+""1/1/1970""))"),43970.0)</f>
        <v>43970</v>
      </c>
      <c r="AL427" s="152">
        <v>1.5898608E9</v>
      </c>
      <c r="AM427" s="152">
        <v>111072.385</v>
      </c>
      <c r="AN427" s="153">
        <f>IFERROR(__xludf.DUMMYFUNCTION("TO_DATE(INT((AO427/(60*60*24))+""1/1/1970""))"),43890.0)</f>
        <v>43890</v>
      </c>
      <c r="AO427" s="156">
        <v>1.582937532E9</v>
      </c>
      <c r="AP427" s="156">
        <v>123942.6072</v>
      </c>
      <c r="AQ427" s="153">
        <f>IFERROR(__xludf.DUMMYFUNCTION("TO_DATE(INT((AR427/(60*60*24))+""1/1/1970""))"),42879.0)</f>
        <v>42879</v>
      </c>
      <c r="AR427" s="152">
        <v>1.4955984E9</v>
      </c>
      <c r="AS427" s="152">
        <v>99695.7193</v>
      </c>
      <c r="AT427" s="152">
        <v>101167.3599</v>
      </c>
      <c r="AU427" s="152">
        <f t="shared" si="1"/>
        <v>128593.59</v>
      </c>
      <c r="AV427" s="152">
        <f t="shared" si="2"/>
        <v>27452.9258</v>
      </c>
      <c r="AW427" s="152">
        <f t="shared" si="3"/>
        <v>143115.0597</v>
      </c>
      <c r="AX427" s="152">
        <f t="shared" si="4"/>
        <v>9727.6675</v>
      </c>
      <c r="AY427" s="152">
        <f t="shared" si="5"/>
        <v>98753.004</v>
      </c>
      <c r="AZ427" s="152">
        <f t="shared" si="6"/>
        <v>91214.8505</v>
      </c>
      <c r="BA427" s="152" t="str">
        <f t="shared" si="7"/>
        <v>Column1.y</v>
      </c>
      <c r="BB427" s="152" t="str">
        <f t="shared" si="8"/>
        <v>Column1.y</v>
      </c>
      <c r="BC427" s="152" t="str">
        <f t="shared" si="9"/>
        <v>Column1.y</v>
      </c>
    </row>
    <row r="428">
      <c r="A428" s="156">
        <v>1.4780304E9</v>
      </c>
      <c r="B428" s="156">
        <v>105045.9429</v>
      </c>
      <c r="D428" s="153">
        <f>IFERROR(__xludf.DUMMYFUNCTION("TO_DATE(INT((E428/(60*60*24))+""1/1/1970""))"),42880.0)</f>
        <v>42880</v>
      </c>
      <c r="E428" s="156">
        <v>1.4956848E9</v>
      </c>
      <c r="F428" s="156">
        <v>99695.7193</v>
      </c>
      <c r="H428" s="153">
        <f>IFERROR(__xludf.DUMMYFUNCTION("TO_DATE(INT((I428/(60*60*24))+""1/1/1970""))"),42880.0)</f>
        <v>42880</v>
      </c>
      <c r="I428" s="156">
        <v>1.4956848E9</v>
      </c>
      <c r="J428" s="156">
        <v>101769.3683</v>
      </c>
      <c r="L428" s="154">
        <v>42968.0</v>
      </c>
      <c r="M428" s="155">
        <v>131704.06</v>
      </c>
      <c r="O428" s="153">
        <f>IFERROR(__xludf.DUMMYFUNCTION("TO_DATE(INT((P428/(60*60*24))+""1/1/1970""))"),42801.0)</f>
        <v>42801</v>
      </c>
      <c r="P428" s="13">
        <v>1.4888988E9</v>
      </c>
      <c r="Q428" s="13">
        <v>27648.4007</v>
      </c>
      <c r="S428" s="153">
        <f>IFERROR(__xludf.DUMMYFUNCTION("TO_DATE(INT((T428/(60*60*24))+""1/1/1970""))"),42880.0)</f>
        <v>42880</v>
      </c>
      <c r="T428" s="156">
        <v>1.4956848E9</v>
      </c>
      <c r="U428" s="156">
        <v>143732.311</v>
      </c>
      <c r="W428" s="153">
        <f>IFERROR(__xludf.DUMMYFUNCTION("TO_DATE(INT((X428/(60*60*24))+""1/1/1970""))"),42867.0)</f>
        <v>42867</v>
      </c>
      <c r="X428" s="156">
        <v>1.4945976E9</v>
      </c>
      <c r="Y428" s="156">
        <v>9752.0227</v>
      </c>
      <c r="AA428" s="153">
        <f>IFERROR(__xludf.DUMMYFUNCTION("TO_DATE(INT((AB428/(60*60*24))+""1/1/1970""))"),42869.0)</f>
        <v>42869</v>
      </c>
      <c r="AB428" s="152">
        <v>1.4947992E9</v>
      </c>
      <c r="AC428" s="152">
        <v>98439.0808</v>
      </c>
      <c r="AE428" s="153">
        <f>IFERROR(__xludf.DUMMYFUNCTION("TO_DATE(INT((AF428/(60*60*24))+""1/1/1970""))"),42801.0)</f>
        <v>42801</v>
      </c>
      <c r="AF428" s="156">
        <v>1.4888736E9</v>
      </c>
      <c r="AG428" s="156">
        <v>97363.8091</v>
      </c>
      <c r="AH428" s="153">
        <f>IFERROR(__xludf.DUMMYFUNCTION("TO_DATE(INT((AI428/(60*60*24))+""1/1/1970""))"),43971.0)</f>
        <v>43971</v>
      </c>
      <c r="AI428" s="152">
        <v>1.5899472E9</v>
      </c>
      <c r="AJ428" s="152">
        <v>163291.8951</v>
      </c>
      <c r="AK428" s="153">
        <f>IFERROR(__xludf.DUMMYFUNCTION("TO_DATE(INT((AL428/(60*60*24))+""1/1/1970""))"),43971.0)</f>
        <v>43971</v>
      </c>
      <c r="AL428" s="152">
        <v>1.5899472E9</v>
      </c>
      <c r="AM428" s="152">
        <v>111345.785</v>
      </c>
      <c r="AN428" s="153">
        <f>IFERROR(__xludf.DUMMYFUNCTION("TO_DATE(INT((AO428/(60*60*24))+""1/1/1970""))"),43891.0)</f>
        <v>43891</v>
      </c>
      <c r="AO428" s="156">
        <v>1.583036708E9</v>
      </c>
      <c r="AP428" s="156">
        <v>123942.6072</v>
      </c>
      <c r="AQ428" s="153">
        <f>IFERROR(__xludf.DUMMYFUNCTION("TO_DATE(INT((AR428/(60*60*24))+""1/1/1970""))"),42880.0)</f>
        <v>42880</v>
      </c>
      <c r="AR428" s="156">
        <v>1.4956848E9</v>
      </c>
      <c r="AS428" s="156">
        <v>99695.7193</v>
      </c>
      <c r="AT428" s="156">
        <v>101769.3683</v>
      </c>
      <c r="AU428" s="152">
        <f t="shared" si="1"/>
        <v>129041.15</v>
      </c>
      <c r="AV428" s="152">
        <f t="shared" si="2"/>
        <v>27451.9998</v>
      </c>
      <c r="AW428" s="152">
        <f t="shared" si="3"/>
        <v>143732.311</v>
      </c>
      <c r="AX428" s="152">
        <f t="shared" si="4"/>
        <v>9727.6843</v>
      </c>
      <c r="AY428" s="152">
        <f t="shared" si="5"/>
        <v>98268.5902</v>
      </c>
      <c r="AZ428" s="152">
        <f t="shared" si="6"/>
        <v>90740.7242</v>
      </c>
      <c r="BA428" s="152" t="str">
        <f t="shared" si="7"/>
        <v>Column1.y</v>
      </c>
      <c r="BB428" s="152" t="str">
        <f t="shared" si="8"/>
        <v>Column1.y</v>
      </c>
      <c r="BC428" s="152" t="str">
        <f t="shared" si="9"/>
        <v>Column1.y</v>
      </c>
    </row>
    <row r="429">
      <c r="A429" s="152">
        <v>1.47809346E9</v>
      </c>
      <c r="B429" s="152">
        <v>105045.9429</v>
      </c>
      <c r="D429" s="153">
        <f>IFERROR(__xludf.DUMMYFUNCTION("TO_DATE(INT((E429/(60*60*24))+""1/1/1970""))"),42881.0)</f>
        <v>42881</v>
      </c>
      <c r="E429" s="152">
        <v>1.4957712E9</v>
      </c>
      <c r="F429" s="152">
        <v>99695.7193</v>
      </c>
      <c r="H429" s="153">
        <f>IFERROR(__xludf.DUMMYFUNCTION("TO_DATE(INT((I429/(60*60*24))+""1/1/1970""))"),42881.0)</f>
        <v>42881</v>
      </c>
      <c r="I429" s="152">
        <v>1.4957712E9</v>
      </c>
      <c r="J429" s="152">
        <v>101845.5474</v>
      </c>
      <c r="L429" s="154">
        <v>42969.0</v>
      </c>
      <c r="M429" s="155">
        <v>131957.78</v>
      </c>
      <c r="O429" s="153">
        <f>IFERROR(__xludf.DUMMYFUNCTION("TO_DATE(INT((P429/(60*60*24))+""1/1/1970""))"),42802.0)</f>
        <v>42802</v>
      </c>
      <c r="P429" s="13">
        <v>1.4889852E9</v>
      </c>
      <c r="Q429" s="13">
        <v>27539.8685</v>
      </c>
      <c r="S429" s="153">
        <f>IFERROR(__xludf.DUMMYFUNCTION("TO_DATE(INT((T429/(60*60*24))+""1/1/1970""))"),42881.0)</f>
        <v>42881</v>
      </c>
      <c r="T429" s="152">
        <v>1.4957712E9</v>
      </c>
      <c r="U429" s="152">
        <v>144944.0114</v>
      </c>
      <c r="W429" s="153">
        <f>IFERROR(__xludf.DUMMYFUNCTION("TO_DATE(INT((X429/(60*60*24))+""1/1/1970""))"),42868.0)</f>
        <v>42868</v>
      </c>
      <c r="X429" s="156">
        <v>1.4946336E9</v>
      </c>
      <c r="Y429" s="156">
        <v>9745.2697</v>
      </c>
      <c r="AA429" s="153">
        <f>IFERROR(__xludf.DUMMYFUNCTION("TO_DATE(INT((AB429/(60*60*24))+""1/1/1970""))"),42870.0)</f>
        <v>42870</v>
      </c>
      <c r="AB429" s="152">
        <v>1.4948388E9</v>
      </c>
      <c r="AC429" s="152">
        <v>98722.9075</v>
      </c>
      <c r="AE429" s="153">
        <f>IFERROR(__xludf.DUMMYFUNCTION("TO_DATE(INT((AF429/(60*60*24))+""1/1/1970""))"),42802.0)</f>
        <v>42802</v>
      </c>
      <c r="AF429" s="152">
        <v>1.4889528E9</v>
      </c>
      <c r="AG429" s="152">
        <v>97272.9301</v>
      </c>
      <c r="AH429" s="153">
        <f>IFERROR(__xludf.DUMMYFUNCTION("TO_DATE(INT((AI429/(60*60*24))+""1/1/1970""))"),43972.0)</f>
        <v>43972</v>
      </c>
      <c r="AI429" s="152">
        <v>1.5900336E9</v>
      </c>
      <c r="AJ429" s="152">
        <v>164756.3954</v>
      </c>
      <c r="AK429" s="153">
        <f>IFERROR(__xludf.DUMMYFUNCTION("TO_DATE(INT((AL429/(60*60*24))+""1/1/1970""))"),43972.0)</f>
        <v>43972</v>
      </c>
      <c r="AL429" s="152">
        <v>1.5900336E9</v>
      </c>
      <c r="AM429" s="152">
        <v>111769.22</v>
      </c>
      <c r="AN429" s="153">
        <f>IFERROR(__xludf.DUMMYFUNCTION("TO_DATE(INT((AO429/(60*60*24))+""1/1/1970""))"),43892.0)</f>
        <v>43892</v>
      </c>
      <c r="AO429" s="156">
        <v>1.583119498E9</v>
      </c>
      <c r="AP429" s="156">
        <v>123942.6072</v>
      </c>
      <c r="AQ429" s="153">
        <f>IFERROR(__xludf.DUMMYFUNCTION("TO_DATE(INT((AR429/(60*60*24))+""1/1/1970""))"),42881.0)</f>
        <v>42881</v>
      </c>
      <c r="AR429" s="152">
        <v>1.4957712E9</v>
      </c>
      <c r="AS429" s="152">
        <v>99695.7193</v>
      </c>
      <c r="AT429" s="152">
        <v>101845.5474</v>
      </c>
      <c r="AU429" s="152">
        <f t="shared" si="1"/>
        <v>129319.18</v>
      </c>
      <c r="AV429" s="152">
        <f t="shared" si="2"/>
        <v>27456.9898</v>
      </c>
      <c r="AW429" s="152">
        <f t="shared" si="3"/>
        <v>144944.0114</v>
      </c>
      <c r="AX429" s="152">
        <f t="shared" si="4"/>
        <v>9732.4684</v>
      </c>
      <c r="AY429" s="152">
        <f t="shared" si="5"/>
        <v>98304.5493</v>
      </c>
      <c r="AZ429" s="152">
        <f t="shared" si="6"/>
        <v>90928.447</v>
      </c>
      <c r="BA429" s="152" t="str">
        <f t="shared" si="7"/>
        <v>Column1.y</v>
      </c>
      <c r="BB429" s="152" t="str">
        <f t="shared" si="8"/>
        <v>Column1.y</v>
      </c>
      <c r="BC429" s="152" t="str">
        <f t="shared" si="9"/>
        <v>Column1.y</v>
      </c>
    </row>
    <row r="430">
      <c r="A430" s="156">
        <v>1.4781168E9</v>
      </c>
      <c r="B430" s="156">
        <v>105045.9429</v>
      </c>
      <c r="D430" s="153">
        <f>IFERROR(__xludf.DUMMYFUNCTION("TO_DATE(INT((E430/(60*60*24))+""1/1/1970""))"),42882.0)</f>
        <v>42882</v>
      </c>
      <c r="E430" s="156">
        <v>1.4958576E9</v>
      </c>
      <c r="F430" s="156">
        <v>99695.7193</v>
      </c>
      <c r="H430" s="153">
        <f>IFERROR(__xludf.DUMMYFUNCTION("TO_DATE(INT((I430/(60*60*24))+""1/1/1970""))"),42882.0)</f>
        <v>42882</v>
      </c>
      <c r="I430" s="156">
        <v>1.4958576E9</v>
      </c>
      <c r="J430" s="156">
        <v>102388.1823</v>
      </c>
      <c r="L430" s="154">
        <v>42970.0</v>
      </c>
      <c r="M430" s="155">
        <v>132343.57</v>
      </c>
      <c r="O430" s="153">
        <f>IFERROR(__xludf.DUMMYFUNCTION("TO_DATE(INT((P430/(60*60*24))+""1/1/1970""))"),42803.0)</f>
        <v>42803</v>
      </c>
      <c r="P430" s="13">
        <v>1.4890716E9</v>
      </c>
      <c r="Q430" s="13">
        <v>27676.2164</v>
      </c>
      <c r="S430" s="153">
        <f>IFERROR(__xludf.DUMMYFUNCTION("TO_DATE(INT((T430/(60*60*24))+""1/1/1970""))"),42882.0)</f>
        <v>42882</v>
      </c>
      <c r="T430" s="156">
        <v>1.4958576E9</v>
      </c>
      <c r="U430" s="156">
        <v>144925.9909</v>
      </c>
      <c r="W430" s="153">
        <f>IFERROR(__xludf.DUMMYFUNCTION("TO_DATE(INT((X430/(60*60*24))+""1/1/1970""))"),42870.0)</f>
        <v>42870</v>
      </c>
      <c r="X430" s="152">
        <v>1.4948064E9</v>
      </c>
      <c r="Y430" s="152">
        <v>9743.5432</v>
      </c>
      <c r="AA430" s="153">
        <f>IFERROR(__xludf.DUMMYFUNCTION("TO_DATE(INT((AB430/(60*60*24))+""1/1/1970""))"),42871.0)</f>
        <v>42871</v>
      </c>
      <c r="AB430" s="156">
        <v>1.494918E9</v>
      </c>
      <c r="AC430" s="156">
        <v>98683.9872</v>
      </c>
      <c r="AE430" s="153">
        <f>IFERROR(__xludf.DUMMYFUNCTION("TO_DATE(INT((AF430/(60*60*24))+""1/1/1970""))"),42803.0)</f>
        <v>42803</v>
      </c>
      <c r="AF430" s="156">
        <v>1.489032E9</v>
      </c>
      <c r="AG430" s="156">
        <v>97035.1759</v>
      </c>
      <c r="AH430" s="153">
        <f>IFERROR(__xludf.DUMMYFUNCTION("TO_DATE(INT((AI430/(60*60*24))+""1/1/1970""))"),43973.0)</f>
        <v>43973</v>
      </c>
      <c r="AI430" s="152">
        <v>1.59012E9</v>
      </c>
      <c r="AJ430" s="152">
        <v>162511.5022</v>
      </c>
      <c r="AK430" s="153">
        <f>IFERROR(__xludf.DUMMYFUNCTION("TO_DATE(INT((AL430/(60*60*24))+""1/1/1970""))"),43973.0)</f>
        <v>43973</v>
      </c>
      <c r="AL430" s="152">
        <v>1.59012E9</v>
      </c>
      <c r="AM430" s="152">
        <v>111841.64</v>
      </c>
      <c r="AN430" s="153">
        <f>IFERROR(__xludf.DUMMYFUNCTION("TO_DATE(INT((AO430/(60*60*24))+""1/1/1970""))"),43893.0)</f>
        <v>43893</v>
      </c>
      <c r="AO430" s="156">
        <v>1.583198796E9</v>
      </c>
      <c r="AP430" s="156">
        <v>125457.1439</v>
      </c>
      <c r="AQ430" s="153">
        <f>IFERROR(__xludf.DUMMYFUNCTION("TO_DATE(INT((AR430/(60*60*24))+""1/1/1970""))"),42882.0)</f>
        <v>42882</v>
      </c>
      <c r="AR430" s="156">
        <v>1.4958576E9</v>
      </c>
      <c r="AS430" s="156">
        <v>99695.7193</v>
      </c>
      <c r="AT430" s="156">
        <v>102388.1823</v>
      </c>
      <c r="AU430" s="152">
        <f t="shared" si="1"/>
        <v>129319.18</v>
      </c>
      <c r="AV430" s="152">
        <f t="shared" si="2"/>
        <v>27541.9381</v>
      </c>
      <c r="AW430" s="152">
        <f t="shared" si="3"/>
        <v>144925.9909</v>
      </c>
      <c r="AX430" s="152">
        <f t="shared" si="4"/>
        <v>9740.7232</v>
      </c>
      <c r="AY430" s="152">
        <f t="shared" si="5"/>
        <v>98304.5493</v>
      </c>
      <c r="AZ430" s="152">
        <f t="shared" si="6"/>
        <v>91193.2785</v>
      </c>
      <c r="BA430" s="152" t="str">
        <f t="shared" si="7"/>
        <v>Column1.y</v>
      </c>
      <c r="BB430" s="152" t="str">
        <f t="shared" si="8"/>
        <v>Column1.y</v>
      </c>
      <c r="BC430" s="152" t="str">
        <f t="shared" si="9"/>
        <v>Column1.y</v>
      </c>
    </row>
    <row r="431">
      <c r="A431" s="152">
        <v>1.47817986E9</v>
      </c>
      <c r="B431" s="152">
        <v>105045.9429</v>
      </c>
      <c r="D431" s="153">
        <f>IFERROR(__xludf.DUMMYFUNCTION("TO_DATE(INT((E431/(60*60*24))+""1/1/1970""))"),42885.0)</f>
        <v>42885</v>
      </c>
      <c r="E431" s="152">
        <v>1.4961528E9</v>
      </c>
      <c r="F431" s="152">
        <v>99695.7193</v>
      </c>
      <c r="H431" s="153">
        <f>IFERROR(__xludf.DUMMYFUNCTION("TO_DATE(INT((I431/(60*60*24))+""1/1/1970""))"),42885.0)</f>
        <v>42885</v>
      </c>
      <c r="I431" s="152">
        <v>1.4961528E9</v>
      </c>
      <c r="J431" s="152">
        <v>102388.1823</v>
      </c>
      <c r="L431" s="154">
        <v>42971.0</v>
      </c>
      <c r="M431" s="155">
        <v>132458.79</v>
      </c>
      <c r="O431" s="153">
        <f>IFERROR(__xludf.DUMMYFUNCTION("TO_DATE(INT((P431/(60*60*24))+""1/1/1970""))"),42804.0)</f>
        <v>42804</v>
      </c>
      <c r="P431" s="13">
        <v>1.489158E9</v>
      </c>
      <c r="Q431" s="13">
        <v>27672.4216</v>
      </c>
      <c r="S431" s="153">
        <f>IFERROR(__xludf.DUMMYFUNCTION("TO_DATE(INT((T431/(60*60*24))+""1/1/1970""))"),42885.0)</f>
        <v>42885</v>
      </c>
      <c r="T431" s="152">
        <v>1.4961528E9</v>
      </c>
      <c r="U431" s="152">
        <v>144925.9909</v>
      </c>
      <c r="W431" s="153">
        <f>IFERROR(__xludf.DUMMYFUNCTION("TO_DATE(INT((X431/(60*60*24))+""1/1/1970""))"),42871.0)</f>
        <v>42871</v>
      </c>
      <c r="X431" s="156">
        <v>1.4949432E9</v>
      </c>
      <c r="Y431" s="156">
        <v>9747.0838</v>
      </c>
      <c r="AA431" s="153">
        <f>IFERROR(__xludf.DUMMYFUNCTION("TO_DATE(INT((AB431/(60*60*24))+""1/1/1970""))"),42872.0)</f>
        <v>42872</v>
      </c>
      <c r="AB431" s="152">
        <v>1.4949972E9</v>
      </c>
      <c r="AC431" s="152">
        <v>98727.7629</v>
      </c>
      <c r="AE431" s="153">
        <f>IFERROR(__xludf.DUMMYFUNCTION("TO_DATE(INT((AF431/(60*60*24))+""1/1/1970""))"),42804.0)</f>
        <v>42804</v>
      </c>
      <c r="AF431" s="152">
        <v>1.4891112E9</v>
      </c>
      <c r="AG431" s="152">
        <v>96715.7258</v>
      </c>
      <c r="AH431" s="153">
        <f>IFERROR(__xludf.DUMMYFUNCTION("TO_DATE(INT((AI431/(60*60*24))+""1/1/1970""))"),43974.0)</f>
        <v>43974</v>
      </c>
      <c r="AI431" s="152">
        <v>1.5902064E9</v>
      </c>
      <c r="AJ431" s="152">
        <v>163140.7792</v>
      </c>
      <c r="AK431" s="153">
        <f>IFERROR(__xludf.DUMMYFUNCTION("TO_DATE(INT((AL431/(60*60*24))+""1/1/1970""))"),43974.0)</f>
        <v>43974</v>
      </c>
      <c r="AL431" s="152">
        <v>1.5902064E9</v>
      </c>
      <c r="AM431" s="152">
        <v>112021.16</v>
      </c>
      <c r="AN431" s="153">
        <f>IFERROR(__xludf.DUMMYFUNCTION("TO_DATE(INT((AO431/(60*60*24))+""1/1/1970""))"),43894.0)</f>
        <v>43894</v>
      </c>
      <c r="AO431" s="152">
        <v>1.583294958E9</v>
      </c>
      <c r="AP431" s="152">
        <v>124211.0783</v>
      </c>
      <c r="AQ431" s="153">
        <f>IFERROR(__xludf.DUMMYFUNCTION("TO_DATE(INT((AR431/(60*60*24))+""1/1/1970""))"),42885.0)</f>
        <v>42885</v>
      </c>
      <c r="AR431" s="152">
        <v>1.4961528E9</v>
      </c>
      <c r="AS431" s="152">
        <v>99695.7193</v>
      </c>
      <c r="AT431" s="152">
        <v>102388.1823</v>
      </c>
      <c r="AU431" s="152">
        <f t="shared" si="1"/>
        <v>129641.33</v>
      </c>
      <c r="AV431" s="152">
        <f t="shared" si="2"/>
        <v>27566.6463</v>
      </c>
      <c r="AW431" s="152">
        <f t="shared" si="3"/>
        <v>144925.9909</v>
      </c>
      <c r="AX431" s="152">
        <f t="shared" si="4"/>
        <v>9738.6227</v>
      </c>
      <c r="AY431" s="152">
        <f t="shared" si="5"/>
        <v>98251.6814</v>
      </c>
      <c r="AZ431" s="152">
        <f t="shared" si="6"/>
        <v>91672.4536</v>
      </c>
      <c r="BA431" s="152" t="str">
        <f t="shared" si="7"/>
        <v>Column1.y</v>
      </c>
      <c r="BB431" s="152" t="str">
        <f t="shared" si="8"/>
        <v>Column1.y</v>
      </c>
      <c r="BC431" s="152" t="str">
        <f t="shared" si="9"/>
        <v>Column1.y</v>
      </c>
    </row>
    <row r="432">
      <c r="A432" s="156">
        <v>1.4782032E9</v>
      </c>
      <c r="B432" s="156">
        <v>105045.9429</v>
      </c>
      <c r="D432" s="153">
        <f>IFERROR(__xludf.DUMMYFUNCTION("TO_DATE(INT((E432/(60*60*24))+""1/1/1970""))"),42886.0)</f>
        <v>42886</v>
      </c>
      <c r="E432" s="152">
        <v>1.4962032E9</v>
      </c>
      <c r="F432" s="152">
        <v>99767.5335</v>
      </c>
      <c r="H432" s="153">
        <f>IFERROR(__xludf.DUMMYFUNCTION("TO_DATE(INT((I432/(60*60*24))+""1/1/1970""))"),42886.0)</f>
        <v>42886</v>
      </c>
      <c r="I432" s="152">
        <v>1.4962032E9</v>
      </c>
      <c r="J432" s="152">
        <v>103137.0348</v>
      </c>
      <c r="L432" s="154">
        <v>42972.0</v>
      </c>
      <c r="M432" s="155">
        <v>132087.47</v>
      </c>
      <c r="O432" s="153">
        <f>IFERROR(__xludf.DUMMYFUNCTION("TO_DATE(INT((P432/(60*60*24))+""1/1/1970""))"),42805.0)</f>
        <v>42805</v>
      </c>
      <c r="P432" s="13">
        <v>1.4891904E9</v>
      </c>
      <c r="Q432" s="13">
        <v>27588.9167</v>
      </c>
      <c r="S432" s="153">
        <f>IFERROR(__xludf.DUMMYFUNCTION("TO_DATE(INT((T432/(60*60*24))+""1/1/1970""))"),42886.0)</f>
        <v>42886</v>
      </c>
      <c r="T432" s="152">
        <v>1.4962032E9</v>
      </c>
      <c r="U432" s="152">
        <v>144707.8008</v>
      </c>
      <c r="W432" s="153">
        <f>IFERROR(__xludf.DUMMYFUNCTION("TO_DATE(INT((X432/(60*60*24))+""1/1/1970""))"),42872.0)</f>
        <v>42872</v>
      </c>
      <c r="X432" s="156">
        <v>1.4950296E9</v>
      </c>
      <c r="Y432" s="156">
        <v>9737.5528</v>
      </c>
      <c r="AA432" s="153">
        <f>IFERROR(__xludf.DUMMYFUNCTION("TO_DATE(INT((AB432/(60*60*24))+""1/1/1970""))"),42873.0)</f>
        <v>42873</v>
      </c>
      <c r="AB432" s="156">
        <v>1.4950764E9</v>
      </c>
      <c r="AC432" s="156">
        <v>99010.0519</v>
      </c>
      <c r="AE432" s="153">
        <f>IFERROR(__xludf.DUMMYFUNCTION("TO_DATE(INT((AF432/(60*60*24))+""1/1/1970""))"),42805.0)</f>
        <v>42805</v>
      </c>
      <c r="AF432" s="156">
        <v>1.4891904E9</v>
      </c>
      <c r="AG432" s="156">
        <v>95853.7614</v>
      </c>
      <c r="AH432" s="153">
        <f>IFERROR(__xludf.DUMMYFUNCTION("TO_DATE(INT((AI432/(60*60*24))+""1/1/1970""))"),43977.0)</f>
        <v>43977</v>
      </c>
      <c r="AI432" s="156">
        <v>1.5905016E9</v>
      </c>
      <c r="AJ432" s="156">
        <v>162431.7464</v>
      </c>
      <c r="AK432" s="153">
        <f>IFERROR(__xludf.DUMMYFUNCTION("TO_DATE(INT((AL432/(60*60*24))+""1/1/1970""))"),43977.0)</f>
        <v>43977</v>
      </c>
      <c r="AL432" s="156">
        <v>1.5905016E9</v>
      </c>
      <c r="AM432" s="156">
        <v>112021.16</v>
      </c>
      <c r="AN432" s="153">
        <f>IFERROR(__xludf.DUMMYFUNCTION("TO_DATE(INT((AO432/(60*60*24))+""1/1/1970""))"),43895.0)</f>
        <v>43895</v>
      </c>
      <c r="AO432" s="152">
        <v>1.583375606E9</v>
      </c>
      <c r="AP432" s="152">
        <v>124582.0197</v>
      </c>
      <c r="AQ432" s="153">
        <f>IFERROR(__xludf.DUMMYFUNCTION("TO_DATE(INT((AR432/(60*60*24))+""1/1/1970""))"),42886.0)</f>
        <v>42886</v>
      </c>
      <c r="AR432" s="152">
        <v>1.4962032E9</v>
      </c>
      <c r="AS432" s="152">
        <v>99767.5335</v>
      </c>
      <c r="AT432" s="152">
        <v>103137.0348</v>
      </c>
      <c r="AU432" s="152">
        <f t="shared" si="1"/>
        <v>129634.64</v>
      </c>
      <c r="AV432" s="152">
        <f t="shared" si="2"/>
        <v>27523.3925</v>
      </c>
      <c r="AW432" s="152">
        <f t="shared" si="3"/>
        <v>144707.8008</v>
      </c>
      <c r="AX432" s="152">
        <f t="shared" si="4"/>
        <v>9740.2654</v>
      </c>
      <c r="AY432" s="152">
        <f t="shared" si="5"/>
        <v>98247.2675</v>
      </c>
      <c r="AZ432" s="152">
        <f t="shared" si="6"/>
        <v>91269.9281</v>
      </c>
      <c r="BA432" s="152" t="str">
        <f t="shared" si="7"/>
        <v>Column1.y</v>
      </c>
      <c r="BB432" s="152" t="str">
        <f t="shared" si="8"/>
        <v>Column1.y</v>
      </c>
      <c r="BC432" s="152" t="str">
        <f t="shared" si="9"/>
        <v>Column1.y</v>
      </c>
    </row>
    <row r="433">
      <c r="A433" s="152">
        <v>1.47826626E9</v>
      </c>
      <c r="B433" s="152">
        <v>105045.9429</v>
      </c>
      <c r="D433" s="153">
        <f>IFERROR(__xludf.DUMMYFUNCTION("TO_DATE(INT((E433/(60*60*24))+""1/1/1970""))"),42887.0)</f>
        <v>42887</v>
      </c>
      <c r="E433" s="156">
        <v>1.4962896E9</v>
      </c>
      <c r="F433" s="156">
        <v>99905.1516</v>
      </c>
      <c r="H433" s="153">
        <f>IFERROR(__xludf.DUMMYFUNCTION("TO_DATE(INT((I433/(60*60*24))+""1/1/1970""))"),42887.0)</f>
        <v>42887</v>
      </c>
      <c r="I433" s="156">
        <v>1.4962896E9</v>
      </c>
      <c r="J433" s="156">
        <v>103647.6232</v>
      </c>
      <c r="L433" s="154">
        <v>42975.0</v>
      </c>
      <c r="M433" s="155">
        <v>132482.98</v>
      </c>
      <c r="O433" s="153">
        <f>IFERROR(__xludf.DUMMYFUNCTION("TO_DATE(INT((P433/(60*60*24))+""1/1/1970""))"),42806.0)</f>
        <v>42806</v>
      </c>
      <c r="P433" s="13">
        <v>1.4892768E9</v>
      </c>
      <c r="Q433" s="13">
        <v>27588.9167</v>
      </c>
      <c r="S433" s="153">
        <f>IFERROR(__xludf.DUMMYFUNCTION("TO_DATE(INT((T433/(60*60*24))+""1/1/1970""))"),42887.0)</f>
        <v>42887</v>
      </c>
      <c r="T433" s="156">
        <v>1.4962896E9</v>
      </c>
      <c r="U433" s="156">
        <v>144615.0009</v>
      </c>
      <c r="W433" s="153">
        <f>IFERROR(__xludf.DUMMYFUNCTION("TO_DATE(INT((X433/(60*60*24))+""1/1/1970""))"),42873.0)</f>
        <v>42873</v>
      </c>
      <c r="X433" s="156">
        <v>1.495116E9</v>
      </c>
      <c r="Y433" s="156">
        <v>9719.4659</v>
      </c>
      <c r="AA433" s="153">
        <f>IFERROR(__xludf.DUMMYFUNCTION("TO_DATE(INT((AB433/(60*60*24))+""1/1/1970""))"),42874.0)</f>
        <v>42874</v>
      </c>
      <c r="AB433" s="152">
        <v>1.4951556E9</v>
      </c>
      <c r="AC433" s="152">
        <v>98905.2174</v>
      </c>
      <c r="AE433" s="153">
        <f>IFERROR(__xludf.DUMMYFUNCTION("TO_DATE(INT((AF433/(60*60*24))+""1/1/1970""))"),42806.0)</f>
        <v>42806</v>
      </c>
      <c r="AF433" s="152">
        <v>1.489356E9</v>
      </c>
      <c r="AG433" s="152">
        <v>95853.7614</v>
      </c>
      <c r="AH433" s="153">
        <f>IFERROR(__xludf.DUMMYFUNCTION("TO_DATE(INT((AI433/(60*60*24))+""1/1/1970""))"),43978.0)</f>
        <v>43978</v>
      </c>
      <c r="AI433" s="152">
        <v>1.590552E9</v>
      </c>
      <c r="AJ433" s="152">
        <v>160317.1718</v>
      </c>
      <c r="AK433" s="153">
        <f>IFERROR(__xludf.DUMMYFUNCTION("TO_DATE(INT((AL433/(60*60*24))+""1/1/1970""))"),43978.0)</f>
        <v>43978</v>
      </c>
      <c r="AL433" s="152">
        <v>1.590552E9</v>
      </c>
      <c r="AM433" s="152">
        <v>112233.15</v>
      </c>
      <c r="AN433" s="153">
        <f>IFERROR(__xludf.DUMMYFUNCTION("TO_DATE(INT((AO433/(60*60*24))+""1/1/1970""))"),43896.0)</f>
        <v>43896</v>
      </c>
      <c r="AO433" s="152">
        <v>1.58345523E9</v>
      </c>
      <c r="AP433" s="152">
        <v>123698.4015</v>
      </c>
      <c r="AQ433" s="153">
        <f>IFERROR(__xludf.DUMMYFUNCTION("TO_DATE(INT((AR433/(60*60*24))+""1/1/1970""))"),42887.0)</f>
        <v>42887</v>
      </c>
      <c r="AR433" s="156">
        <v>1.4962896E9</v>
      </c>
      <c r="AS433" s="156">
        <v>99905.1516</v>
      </c>
      <c r="AT433" s="156">
        <v>103647.6232</v>
      </c>
      <c r="AU433" s="152">
        <f t="shared" si="1"/>
        <v>129891.32</v>
      </c>
      <c r="AV433" s="152">
        <f t="shared" si="2"/>
        <v>27448.4413</v>
      </c>
      <c r="AW433" s="152">
        <f t="shared" si="3"/>
        <v>144615.0009</v>
      </c>
      <c r="AX433" s="152">
        <f t="shared" si="4"/>
        <v>9735.7963</v>
      </c>
      <c r="AY433" s="152">
        <f t="shared" si="5"/>
        <v>98254.8254</v>
      </c>
      <c r="AZ433" s="152">
        <f t="shared" si="6"/>
        <v>90662.2386</v>
      </c>
      <c r="BA433" s="152" t="str">
        <f t="shared" si="7"/>
        <v>Column1.y</v>
      </c>
      <c r="BB433" s="152" t="str">
        <f t="shared" si="8"/>
        <v>Column1.y</v>
      </c>
      <c r="BC433" s="152" t="str">
        <f t="shared" si="9"/>
        <v>Column1.y</v>
      </c>
    </row>
    <row r="434">
      <c r="A434" s="156">
        <v>1.4782896E9</v>
      </c>
      <c r="B434" s="156">
        <v>105045.9429</v>
      </c>
      <c r="D434" s="153">
        <f>IFERROR(__xludf.DUMMYFUNCTION("TO_DATE(INT((E434/(60*60*24))+""1/1/1970""))"),42888.0)</f>
        <v>42888</v>
      </c>
      <c r="E434" s="152">
        <v>1.496376E9</v>
      </c>
      <c r="F434" s="152">
        <v>99905.1516</v>
      </c>
      <c r="H434" s="153">
        <f>IFERROR(__xludf.DUMMYFUNCTION("TO_DATE(INT((I434/(60*60*24))+""1/1/1970""))"),42888.0)</f>
        <v>42888</v>
      </c>
      <c r="I434" s="152">
        <v>1.496376E9</v>
      </c>
      <c r="J434" s="152">
        <v>103851.2857</v>
      </c>
      <c r="L434" s="154">
        <v>42976.0</v>
      </c>
      <c r="M434" s="155">
        <v>132997.61</v>
      </c>
      <c r="O434" s="153">
        <f>IFERROR(__xludf.DUMMYFUNCTION("TO_DATE(INT((P434/(60*60*24))+""1/1/1970""))"),42807.0)</f>
        <v>42807</v>
      </c>
      <c r="P434" s="13">
        <v>1.4894136E9</v>
      </c>
      <c r="Q434" s="13">
        <v>27622.8624</v>
      </c>
      <c r="S434" s="153">
        <f>IFERROR(__xludf.DUMMYFUNCTION("TO_DATE(INT((T434/(60*60*24))+""1/1/1970""))"),42888.0)</f>
        <v>42888</v>
      </c>
      <c r="T434" s="152">
        <v>1.496376E9</v>
      </c>
      <c r="U434" s="152">
        <v>146662.591</v>
      </c>
      <c r="W434" s="153">
        <f>IFERROR(__xludf.DUMMYFUNCTION("TO_DATE(INT((X434/(60*60*24))+""1/1/1970""))"),42874.0)</f>
        <v>42874</v>
      </c>
      <c r="X434" s="156">
        <v>1.4952024E9</v>
      </c>
      <c r="Y434" s="156">
        <v>9721.4147</v>
      </c>
      <c r="AA434" s="153">
        <f>IFERROR(__xludf.DUMMYFUNCTION("TO_DATE(INT((AB434/(60*60*24))+""1/1/1970""))"),42876.0)</f>
        <v>42876</v>
      </c>
      <c r="AB434" s="156">
        <v>1.495404E9</v>
      </c>
      <c r="AC434" s="156">
        <v>98852.4026</v>
      </c>
      <c r="AE434" s="153">
        <f>IFERROR(__xludf.DUMMYFUNCTION("TO_DATE(INT((AF434/(60*60*24))+""1/1/1970""))"),42807.0)</f>
        <v>42807</v>
      </c>
      <c r="AF434" s="152">
        <v>1.4893956E9</v>
      </c>
      <c r="AG434" s="152">
        <v>95706.4288</v>
      </c>
      <c r="AH434" s="153">
        <f>IFERROR(__xludf.DUMMYFUNCTION("TO_DATE(INT((AI434/(60*60*24))+""1/1/1970""))"),43979.0)</f>
        <v>43979</v>
      </c>
      <c r="AI434" s="152">
        <v>1.5906384E9</v>
      </c>
      <c r="AJ434" s="152">
        <v>159404.2059</v>
      </c>
      <c r="AK434" s="153">
        <f>IFERROR(__xludf.DUMMYFUNCTION("TO_DATE(INT((AL434/(60*60*24))+""1/1/1970""))"),43979.0)</f>
        <v>43979</v>
      </c>
      <c r="AL434" s="152">
        <v>1.5906384E9</v>
      </c>
      <c r="AM434" s="152">
        <v>112236.75</v>
      </c>
      <c r="AN434" s="153">
        <f>IFERROR(__xludf.DUMMYFUNCTION("TO_DATE(INT((AO434/(60*60*24))+""1/1/1970""))"),43897.0)</f>
        <v>43897</v>
      </c>
      <c r="AO434" s="156">
        <v>1.5835572E9</v>
      </c>
      <c r="AP434" s="156">
        <v>123577.9786</v>
      </c>
      <c r="AQ434" s="153">
        <f>IFERROR(__xludf.DUMMYFUNCTION("TO_DATE(INT((AR434/(60*60*24))+""1/1/1970""))"),42888.0)</f>
        <v>42888</v>
      </c>
      <c r="AR434" s="152">
        <v>1.496376E9</v>
      </c>
      <c r="AS434" s="152">
        <v>99905.1516</v>
      </c>
      <c r="AT434" s="152">
        <v>103851.2857</v>
      </c>
      <c r="AU434" s="152">
        <f t="shared" si="1"/>
        <v>130358.08</v>
      </c>
      <c r="AV434" s="152">
        <f t="shared" si="2"/>
        <v>27372.6331</v>
      </c>
      <c r="AW434" s="152">
        <f t="shared" si="3"/>
        <v>146662.591</v>
      </c>
      <c r="AX434" s="152">
        <f t="shared" si="4"/>
        <v>9734.0605</v>
      </c>
      <c r="AY434" s="152">
        <f t="shared" si="5"/>
        <v>98245.1773</v>
      </c>
      <c r="AZ434" s="152">
        <f t="shared" si="6"/>
        <v>90903.2031</v>
      </c>
      <c r="BA434" s="152" t="str">
        <f t="shared" si="7"/>
        <v>Column1.y</v>
      </c>
      <c r="BB434" s="152" t="str">
        <f t="shared" si="8"/>
        <v>Column1.y</v>
      </c>
      <c r="BC434" s="152" t="str">
        <f t="shared" si="9"/>
        <v>Column1.y</v>
      </c>
    </row>
    <row r="435">
      <c r="A435" s="152">
        <v>1.47852906E9</v>
      </c>
      <c r="B435" s="152">
        <v>105045.9429</v>
      </c>
      <c r="D435" s="153">
        <f>IFERROR(__xludf.DUMMYFUNCTION("TO_DATE(INT((E435/(60*60*24))+""1/1/1970""))"),42889.0)</f>
        <v>42889</v>
      </c>
      <c r="E435" s="156">
        <v>1.4964624E9</v>
      </c>
      <c r="F435" s="156">
        <v>99905.1516</v>
      </c>
      <c r="H435" s="153">
        <f>IFERROR(__xludf.DUMMYFUNCTION("TO_DATE(INT((I435/(60*60*24))+""1/1/1970""))"),42889.0)</f>
        <v>42889</v>
      </c>
      <c r="I435" s="156">
        <v>1.4964624E9</v>
      </c>
      <c r="J435" s="156">
        <v>104391.5452</v>
      </c>
      <c r="L435" s="154">
        <v>42977.0</v>
      </c>
      <c r="M435" s="155">
        <v>133100.84</v>
      </c>
      <c r="O435" s="153">
        <f>IFERROR(__xludf.DUMMYFUNCTION("TO_DATE(INT((P435/(60*60*24))+""1/1/1970""))"),42808.0)</f>
        <v>42808</v>
      </c>
      <c r="P435" s="13">
        <v>1.4895E9</v>
      </c>
      <c r="Q435" s="13">
        <v>27607.1138</v>
      </c>
      <c r="S435" s="153">
        <f>IFERROR(__xludf.DUMMYFUNCTION("TO_DATE(INT((T435/(60*60*24))+""1/1/1970""))"),42889.0)</f>
        <v>42889</v>
      </c>
      <c r="T435" s="156">
        <v>1.4964624E9</v>
      </c>
      <c r="U435" s="156">
        <v>147493.2186</v>
      </c>
      <c r="W435" s="153">
        <f>IFERROR(__xludf.DUMMYFUNCTION("TO_DATE(INT((X435/(60*60*24))+""1/1/1970""))"),42875.0)</f>
        <v>42875</v>
      </c>
      <c r="X435" s="156">
        <v>1.4952384E9</v>
      </c>
      <c r="Y435" s="156">
        <v>9716.7271</v>
      </c>
      <c r="AA435" s="153">
        <f>IFERROR(__xludf.DUMMYFUNCTION("TO_DATE(INT((AB435/(60*60*24))+""1/1/1970""))"),42877.0)</f>
        <v>42877</v>
      </c>
      <c r="AB435" s="156">
        <v>1.4954436E9</v>
      </c>
      <c r="AC435" s="156">
        <v>98691.1075</v>
      </c>
      <c r="AE435" s="153">
        <f>IFERROR(__xludf.DUMMYFUNCTION("TO_DATE(INT((AF435/(60*60*24))+""1/1/1970""))"),42808.0)</f>
        <v>42808</v>
      </c>
      <c r="AF435" s="156">
        <v>1.4894748E9</v>
      </c>
      <c r="AG435" s="156">
        <v>96061.2204</v>
      </c>
      <c r="AH435" s="153">
        <f>IFERROR(__xludf.DUMMYFUNCTION("TO_DATE(INT((AI435/(60*60*24))+""1/1/1970""))"),43980.0)</f>
        <v>43980</v>
      </c>
      <c r="AI435" s="152">
        <v>1.5907248E9</v>
      </c>
      <c r="AJ435" s="152">
        <v>159312.4027</v>
      </c>
      <c r="AK435" s="153">
        <f>IFERROR(__xludf.DUMMYFUNCTION("TO_DATE(INT((AL435/(60*60*24))+""1/1/1970""))"),43980.0)</f>
        <v>43980</v>
      </c>
      <c r="AL435" s="152">
        <v>1.5907248E9</v>
      </c>
      <c r="AM435" s="152">
        <v>112289.23</v>
      </c>
      <c r="AN435" s="153">
        <f>IFERROR(__xludf.DUMMYFUNCTION("TO_DATE(INT((AO435/(60*60*24))+""1/1/1970""))"),43899.0)</f>
        <v>43899</v>
      </c>
      <c r="AO435" s="152">
        <v>1.58371215E9</v>
      </c>
      <c r="AP435" s="152">
        <v>123577.9786</v>
      </c>
      <c r="AQ435" s="153">
        <f>IFERROR(__xludf.DUMMYFUNCTION("TO_DATE(INT((AR435/(60*60*24))+""1/1/1970""))"),42889.0)</f>
        <v>42889</v>
      </c>
      <c r="AR435" s="156">
        <v>1.4964624E9</v>
      </c>
      <c r="AS435" s="156">
        <v>99905.1516</v>
      </c>
      <c r="AT435" s="156">
        <v>104391.5452</v>
      </c>
      <c r="AU435" s="152">
        <f t="shared" si="1"/>
        <v>130358.08</v>
      </c>
      <c r="AV435" s="152">
        <f t="shared" si="2"/>
        <v>27434.1569</v>
      </c>
      <c r="AW435" s="152">
        <f t="shared" si="3"/>
        <v>147493.2186</v>
      </c>
      <c r="AX435" s="152">
        <f t="shared" si="4"/>
        <v>9734.2665</v>
      </c>
      <c r="AY435" s="152">
        <f t="shared" si="5"/>
        <v>98245.1773</v>
      </c>
      <c r="AZ435" s="152">
        <f t="shared" si="6"/>
        <v>90262.926</v>
      </c>
      <c r="BA435" s="152" t="str">
        <f t="shared" si="7"/>
        <v>Column1.y</v>
      </c>
      <c r="BB435" s="152" t="str">
        <f t="shared" si="8"/>
        <v>Column1.y</v>
      </c>
      <c r="BC435" s="152" t="str">
        <f t="shared" si="9"/>
        <v>Column1.y</v>
      </c>
    </row>
    <row r="436">
      <c r="A436" s="156">
        <v>1.4785524E9</v>
      </c>
      <c r="B436" s="156">
        <v>105045.9429</v>
      </c>
      <c r="D436" s="153">
        <f>IFERROR(__xludf.DUMMYFUNCTION("TO_DATE(INT((E436/(60*60*24))+""1/1/1970""))"),42891.0)</f>
        <v>42891</v>
      </c>
      <c r="E436" s="152">
        <v>1.4966712E9</v>
      </c>
      <c r="F436" s="152">
        <v>99905.1516</v>
      </c>
      <c r="H436" s="153">
        <f>IFERROR(__xludf.DUMMYFUNCTION("TO_DATE(INT((I436/(60*60*24))+""1/1/1970""))"),42891.0)</f>
        <v>42891</v>
      </c>
      <c r="I436" s="152">
        <v>1.4966352E9</v>
      </c>
      <c r="J436" s="152">
        <v>104391.5452</v>
      </c>
      <c r="L436" s="154">
        <v>42978.0</v>
      </c>
      <c r="M436" s="155">
        <v>133375.9</v>
      </c>
      <c r="O436" s="153">
        <f>IFERROR(__xludf.DUMMYFUNCTION("TO_DATE(INT((P436/(60*60*24))+""1/1/1970""))"),42809.0)</f>
        <v>42809</v>
      </c>
      <c r="P436" s="13">
        <v>1.4895864E9</v>
      </c>
      <c r="Q436" s="13">
        <v>27636.1707</v>
      </c>
      <c r="S436" s="153">
        <f>IFERROR(__xludf.DUMMYFUNCTION("TO_DATE(INT((T436/(60*60*24))+""1/1/1970""))"),42891.0)</f>
        <v>42891</v>
      </c>
      <c r="T436" s="152">
        <v>1.4966712E9</v>
      </c>
      <c r="U436" s="152">
        <v>147493.2186</v>
      </c>
      <c r="W436" s="153">
        <f>IFERROR(__xludf.DUMMYFUNCTION("TO_DATE(INT((X436/(60*60*24))+""1/1/1970""))"),42877.0)</f>
        <v>42877</v>
      </c>
      <c r="X436" s="152">
        <v>1.4954112E9</v>
      </c>
      <c r="Y436" s="152">
        <v>9719.3266</v>
      </c>
      <c r="AA436" s="153">
        <f>IFERROR(__xludf.DUMMYFUNCTION("TO_DATE(INT((AB436/(60*60*24))+""1/1/1970""))"),42878.0)</f>
        <v>42878</v>
      </c>
      <c r="AB436" s="152">
        <v>1.4955228E9</v>
      </c>
      <c r="AC436" s="152">
        <v>98554.1784</v>
      </c>
      <c r="AE436" s="153">
        <f>IFERROR(__xludf.DUMMYFUNCTION("TO_DATE(INT((AF436/(60*60*24))+""1/1/1970""))"),42809.0)</f>
        <v>42809</v>
      </c>
      <c r="AF436" s="152">
        <v>1.489554E9</v>
      </c>
      <c r="AG436" s="152">
        <v>96420.6017</v>
      </c>
      <c r="AH436" s="153">
        <f>IFERROR(__xludf.DUMMYFUNCTION("TO_DATE(INT((AI436/(60*60*24))+""1/1/1970""))"),43981.0)</f>
        <v>43981</v>
      </c>
      <c r="AI436" s="152">
        <v>1.5908112E9</v>
      </c>
      <c r="AJ436" s="152">
        <v>163942.0832</v>
      </c>
      <c r="AK436" s="153">
        <f>IFERROR(__xludf.DUMMYFUNCTION("TO_DATE(INT((AL436/(60*60*24))+""1/1/1970""))"),43981.0)</f>
        <v>43981</v>
      </c>
      <c r="AL436" s="152">
        <v>1.5908112E9</v>
      </c>
      <c r="AM436" s="152">
        <v>112828.445</v>
      </c>
      <c r="AN436" s="153">
        <f>IFERROR(__xludf.DUMMYFUNCTION("TO_DATE(INT((AO436/(60*60*24))+""1/1/1970""))"),43900.0)</f>
        <v>43900</v>
      </c>
      <c r="AO436" s="156">
        <v>1.583808073E9</v>
      </c>
      <c r="AP436" s="156">
        <v>122870.3006</v>
      </c>
      <c r="AQ436" s="153">
        <f>IFERROR(__xludf.DUMMYFUNCTION("TO_DATE(INT((AR436/(60*60*24))+""1/1/1970""))"),42891.0)</f>
        <v>42891</v>
      </c>
      <c r="AR436" s="152">
        <v>1.4966712E9</v>
      </c>
      <c r="AS436" s="152">
        <v>99905.1516</v>
      </c>
      <c r="AT436" s="152">
        <v>104391.5452</v>
      </c>
      <c r="AU436" s="152">
        <f t="shared" si="1"/>
        <v>131180.07</v>
      </c>
      <c r="AV436" s="152">
        <f t="shared" si="2"/>
        <v>27416.8063</v>
      </c>
      <c r="AW436" s="152">
        <f t="shared" si="3"/>
        <v>147493.2186</v>
      </c>
      <c r="AX436" s="152">
        <f t="shared" si="4"/>
        <v>9736.5223</v>
      </c>
      <c r="AY436" s="152">
        <f t="shared" si="5"/>
        <v>98255.5139</v>
      </c>
      <c r="AZ436" s="152">
        <f t="shared" si="6"/>
        <v>90310.6599</v>
      </c>
      <c r="BA436" s="152" t="str">
        <f t="shared" si="7"/>
        <v>Column1.y</v>
      </c>
      <c r="BB436" s="152" t="str">
        <f t="shared" si="8"/>
        <v>Column1.y</v>
      </c>
      <c r="BC436" s="152" t="str">
        <f t="shared" si="9"/>
        <v>Column1.y</v>
      </c>
    </row>
    <row r="437">
      <c r="A437" s="152">
        <v>1.47861546E9</v>
      </c>
      <c r="B437" s="152">
        <v>105045.9429</v>
      </c>
      <c r="D437" s="153">
        <f>IFERROR(__xludf.DUMMYFUNCTION("TO_DATE(INT((E437/(60*60*24))+""1/1/1970""))"),42892.0)</f>
        <v>42892</v>
      </c>
      <c r="E437" s="152">
        <v>1.4967216E9</v>
      </c>
      <c r="F437" s="152">
        <v>99905.1516</v>
      </c>
      <c r="H437" s="153">
        <f>IFERROR(__xludf.DUMMYFUNCTION("TO_DATE(INT((I437/(60*60*24))+""1/1/1970""))"),42892.0)</f>
        <v>42892</v>
      </c>
      <c r="I437" s="156">
        <v>1.4967216E9</v>
      </c>
      <c r="J437" s="156">
        <v>104839.2621</v>
      </c>
      <c r="L437" s="154">
        <v>42979.0</v>
      </c>
      <c r="M437" s="155">
        <v>134321.84</v>
      </c>
      <c r="O437" s="153">
        <f>IFERROR(__xludf.DUMMYFUNCTION("TO_DATE(INT((P437/(60*60*24))+""1/1/1970""))"),42810.0)</f>
        <v>42810</v>
      </c>
      <c r="P437" s="13">
        <v>1.4896728E9</v>
      </c>
      <c r="Q437" s="13">
        <v>27592.5024</v>
      </c>
      <c r="S437" s="153">
        <f>IFERROR(__xludf.DUMMYFUNCTION("TO_DATE(INT((T437/(60*60*24))+""1/1/1970""))"),42892.0)</f>
        <v>42892</v>
      </c>
      <c r="T437" s="152">
        <v>1.4967216E9</v>
      </c>
      <c r="U437" s="152">
        <v>147315.4109</v>
      </c>
      <c r="W437" s="153">
        <f>IFERROR(__xludf.DUMMYFUNCTION("TO_DATE(INT((X437/(60*60*24))+""1/1/1970""))"),42878.0)</f>
        <v>42878</v>
      </c>
      <c r="X437" s="156">
        <v>1.495548E9</v>
      </c>
      <c r="Y437" s="156">
        <v>9720.2116</v>
      </c>
      <c r="AA437" s="153">
        <f>IFERROR(__xludf.DUMMYFUNCTION("TO_DATE(INT((AB437/(60*60*24))+""1/1/1970""))"),42879.0)</f>
        <v>42879</v>
      </c>
      <c r="AB437" s="156">
        <v>1.495602E9</v>
      </c>
      <c r="AC437" s="156">
        <v>98753.004</v>
      </c>
      <c r="AE437" s="153">
        <f>IFERROR(__xludf.DUMMYFUNCTION("TO_DATE(INT((AF437/(60*60*24))+""1/1/1970""))"),42810.0)</f>
        <v>42810</v>
      </c>
      <c r="AF437" s="156">
        <v>1.4896332E9</v>
      </c>
      <c r="AG437" s="156">
        <v>95267.6439</v>
      </c>
      <c r="AH437" s="153">
        <f>IFERROR(__xludf.DUMMYFUNCTION("TO_DATE(INT((AI437/(60*60*24))+""1/1/1970""))"),43983.0)</f>
        <v>43983</v>
      </c>
      <c r="AI437" s="156">
        <v>1.590984E9</v>
      </c>
      <c r="AJ437" s="156">
        <v>163942.0832</v>
      </c>
      <c r="AK437" s="153">
        <f>IFERROR(__xludf.DUMMYFUNCTION("TO_DATE(INT((AL437/(60*60*24))+""1/1/1970""))"),43983.0)</f>
        <v>43983</v>
      </c>
      <c r="AL437" s="156">
        <v>1.59102E9</v>
      </c>
      <c r="AM437" s="156">
        <v>112828.445</v>
      </c>
      <c r="AN437" s="153">
        <f>IFERROR(__xludf.DUMMYFUNCTION("TO_DATE(INT((AO437/(60*60*24))+""1/1/1970""))"),43901.0)</f>
        <v>43901</v>
      </c>
      <c r="AO437" s="156">
        <v>1.58388757E9</v>
      </c>
      <c r="AP437" s="156">
        <v>123463.7471</v>
      </c>
      <c r="AQ437" s="153">
        <f>IFERROR(__xludf.DUMMYFUNCTION("TO_DATE(INT((AR437/(60*60*24))+""1/1/1970""))"),42892.0)</f>
        <v>42892</v>
      </c>
      <c r="AR437" s="152">
        <v>1.4967216E9</v>
      </c>
      <c r="AS437" s="152">
        <v>99905.1516</v>
      </c>
      <c r="AT437" s="156">
        <v>104839.2621</v>
      </c>
      <c r="AU437" s="152">
        <f t="shared" si="1"/>
        <v>130968.33</v>
      </c>
      <c r="AV437" s="152">
        <f t="shared" si="2"/>
        <v>27485.2118</v>
      </c>
      <c r="AW437" s="152">
        <f t="shared" si="3"/>
        <v>147315.4109</v>
      </c>
      <c r="AX437" s="152">
        <f t="shared" si="4"/>
        <v>9728.4974</v>
      </c>
      <c r="AY437" s="152">
        <f t="shared" si="5"/>
        <v>98267.5737</v>
      </c>
      <c r="AZ437" s="152">
        <f t="shared" si="6"/>
        <v>90494.7109</v>
      </c>
      <c r="BA437" s="152" t="str">
        <f t="shared" si="7"/>
        <v>Column1.y</v>
      </c>
      <c r="BB437" s="152" t="str">
        <f t="shared" si="8"/>
        <v>Column1.y</v>
      </c>
      <c r="BC437" s="152" t="str">
        <f t="shared" si="9"/>
        <v>Column1.y</v>
      </c>
    </row>
    <row r="438">
      <c r="A438" s="156">
        <v>1.4786388E9</v>
      </c>
      <c r="B438" s="156">
        <v>105045.9429</v>
      </c>
      <c r="D438" s="153">
        <f>IFERROR(__xludf.DUMMYFUNCTION("TO_DATE(INT((E438/(60*60*24))+""1/1/1970""))"),42893.0)</f>
        <v>42893</v>
      </c>
      <c r="E438" s="156">
        <v>1.496808E9</v>
      </c>
      <c r="F438" s="156">
        <v>99905.1516</v>
      </c>
      <c r="H438" s="153">
        <f>IFERROR(__xludf.DUMMYFUNCTION("TO_DATE(INT((I438/(60*60*24))+""1/1/1970""))"),42893.0)</f>
        <v>42893</v>
      </c>
      <c r="I438" s="152">
        <v>1.496808E9</v>
      </c>
      <c r="J438" s="152">
        <v>105588.9705</v>
      </c>
      <c r="L438" s="154">
        <v>42979.0</v>
      </c>
      <c r="M438" s="155">
        <v>134318.84</v>
      </c>
      <c r="O438" s="153">
        <f>IFERROR(__xludf.DUMMYFUNCTION("TO_DATE(INT((P438/(60*60*24))+""1/1/1970""))"),42811.0)</f>
        <v>42811</v>
      </c>
      <c r="P438" s="13">
        <v>1.4897592E9</v>
      </c>
      <c r="Q438" s="13">
        <v>27453.1918</v>
      </c>
      <c r="S438" s="153">
        <f>IFERROR(__xludf.DUMMYFUNCTION("TO_DATE(INT((T438/(60*60*24))+""1/1/1970""))"),42893.0)</f>
        <v>42893</v>
      </c>
      <c r="T438" s="156">
        <v>1.496808E9</v>
      </c>
      <c r="U438" s="156">
        <v>146559.5788</v>
      </c>
      <c r="W438" s="153">
        <f>IFERROR(__xludf.DUMMYFUNCTION("TO_DATE(INT((X438/(60*60*24))+""1/1/1970""))"),42879.0)</f>
        <v>42879</v>
      </c>
      <c r="X438" s="156">
        <v>1.4956344E9</v>
      </c>
      <c r="Y438" s="156">
        <v>9727.6675</v>
      </c>
      <c r="AA438" s="153">
        <f>IFERROR(__xludf.DUMMYFUNCTION("TO_DATE(INT((AB438/(60*60*24))+""1/1/1970""))"),42880.0)</f>
        <v>42880</v>
      </c>
      <c r="AB438" s="152">
        <v>1.4956812E9</v>
      </c>
      <c r="AC438" s="152">
        <v>98268.5902</v>
      </c>
      <c r="AE438" s="153">
        <f>IFERROR(__xludf.DUMMYFUNCTION("TO_DATE(INT((AF438/(60*60*24))+""1/1/1970""))"),42811.0)</f>
        <v>42811</v>
      </c>
      <c r="AF438" s="152">
        <v>1.4897124E9</v>
      </c>
      <c r="AG438" s="152">
        <v>94952.7837</v>
      </c>
      <c r="AH438" s="153">
        <f>IFERROR(__xludf.DUMMYFUNCTION("TO_DATE(INT((AI438/(60*60*24))+""1/1/1970""))"),43984.0)</f>
        <v>43984</v>
      </c>
      <c r="AI438" s="156">
        <v>1.5910704E9</v>
      </c>
      <c r="AJ438" s="156">
        <v>167543.4659</v>
      </c>
      <c r="AK438" s="153">
        <f>IFERROR(__xludf.DUMMYFUNCTION("TO_DATE(INT((AL438/(60*60*24))+""1/1/1970""))"),43984.0)</f>
        <v>43984</v>
      </c>
      <c r="AL438" s="152">
        <v>1.5910704E9</v>
      </c>
      <c r="AM438" s="152">
        <v>113163.65</v>
      </c>
      <c r="AN438" s="153">
        <f>IFERROR(__xludf.DUMMYFUNCTION("TO_DATE(INT((AO438/(60*60*24))+""1/1/1970""))"),43902.0)</f>
        <v>43902</v>
      </c>
      <c r="AO438" s="152">
        <v>1.583984246E9</v>
      </c>
      <c r="AP438" s="152">
        <v>123156.9628</v>
      </c>
      <c r="AQ438" s="153">
        <f>IFERROR(__xludf.DUMMYFUNCTION("TO_DATE(INT((AR438/(60*60*24))+""1/1/1970""))"),42893.0)</f>
        <v>42893</v>
      </c>
      <c r="AR438" s="156">
        <v>1.496808E9</v>
      </c>
      <c r="AS438" s="156">
        <v>99905.1516</v>
      </c>
      <c r="AT438" s="152">
        <v>105588.9705</v>
      </c>
      <c r="AU438" s="152">
        <f t="shared" si="1"/>
        <v>131301.71</v>
      </c>
      <c r="AV438" s="152">
        <f t="shared" si="2"/>
        <v>27566.9658</v>
      </c>
      <c r="AW438" s="152">
        <f t="shared" si="3"/>
        <v>146559.5788</v>
      </c>
      <c r="AX438" s="152">
        <f t="shared" si="4"/>
        <v>9734.0346</v>
      </c>
      <c r="AY438" s="152">
        <f t="shared" si="5"/>
        <v>98269.1452</v>
      </c>
      <c r="AZ438" s="152">
        <f t="shared" si="6"/>
        <v>90376.2941</v>
      </c>
      <c r="BA438" s="152" t="str">
        <f t="shared" si="7"/>
        <v>Column1.y</v>
      </c>
      <c r="BB438" s="152" t="str">
        <f t="shared" si="8"/>
        <v>Column1.y</v>
      </c>
      <c r="BC438" s="152" t="str">
        <f t="shared" si="9"/>
        <v>Column1.y</v>
      </c>
    </row>
    <row r="439">
      <c r="A439" s="152">
        <v>1.47870186E9</v>
      </c>
      <c r="B439" s="152">
        <v>105045.9429</v>
      </c>
      <c r="D439" s="153">
        <f>IFERROR(__xludf.DUMMYFUNCTION("TO_DATE(INT((E439/(60*60*24))+""1/1/1970""))"),42894.0)</f>
        <v>42894</v>
      </c>
      <c r="E439" s="152">
        <v>1.4968944E9</v>
      </c>
      <c r="F439" s="152">
        <v>99905.1516</v>
      </c>
      <c r="H439" s="153">
        <f>IFERROR(__xludf.DUMMYFUNCTION("TO_DATE(INT((I439/(60*60*24))+""1/1/1970""))"),42894.0)</f>
        <v>42894</v>
      </c>
      <c r="I439" s="156">
        <v>1.4968944E9</v>
      </c>
      <c r="J439" s="156">
        <v>105609.9795</v>
      </c>
      <c r="L439" s="154">
        <v>42983.0</v>
      </c>
      <c r="M439" s="155">
        <v>134162.49</v>
      </c>
      <c r="O439" s="153">
        <f>IFERROR(__xludf.DUMMYFUNCTION("TO_DATE(INT((P439/(60*60*24))+""1/1/1970""))"),42812.0)</f>
        <v>42812</v>
      </c>
      <c r="P439" s="13">
        <v>1.4897952E9</v>
      </c>
      <c r="Q439" s="13">
        <v>27550.5324</v>
      </c>
      <c r="S439" s="153">
        <f>IFERROR(__xludf.DUMMYFUNCTION("TO_DATE(INT((T439/(60*60*24))+""1/1/1970""))"),42894.0)</f>
        <v>42894</v>
      </c>
      <c r="T439" s="152">
        <v>1.4968944E9</v>
      </c>
      <c r="U439" s="152">
        <v>147001.176</v>
      </c>
      <c r="W439" s="153">
        <f>IFERROR(__xludf.DUMMYFUNCTION("TO_DATE(INT((X439/(60*60*24))+""1/1/1970""))"),42880.0)</f>
        <v>42880</v>
      </c>
      <c r="X439" s="156">
        <v>1.4957208E9</v>
      </c>
      <c r="Y439" s="156">
        <v>9727.6843</v>
      </c>
      <c r="AA439" s="153">
        <f>IFERROR(__xludf.DUMMYFUNCTION("TO_DATE(INT((AB439/(60*60*24))+""1/1/1970""))"),42881.0)</f>
        <v>42881</v>
      </c>
      <c r="AB439" s="156">
        <v>1.4957604E9</v>
      </c>
      <c r="AC439" s="156">
        <v>98304.5493</v>
      </c>
      <c r="AE439" s="153">
        <f>IFERROR(__xludf.DUMMYFUNCTION("TO_DATE(INT((AF439/(60*60*24))+""1/1/1970""))"),42812.0)</f>
        <v>42812</v>
      </c>
      <c r="AF439" s="156">
        <v>1.4897952E9</v>
      </c>
      <c r="AG439" s="156">
        <v>95261.2182</v>
      </c>
      <c r="AH439" s="153">
        <f>IFERROR(__xludf.DUMMYFUNCTION("TO_DATE(INT((AI439/(60*60*24))+""1/1/1970""))"),43985.0)</f>
        <v>43985</v>
      </c>
      <c r="AI439" s="156">
        <v>1.5911568E9</v>
      </c>
      <c r="AJ439" s="156">
        <v>167680.573</v>
      </c>
      <c r="AK439" s="153">
        <f>IFERROR(__xludf.DUMMYFUNCTION("TO_DATE(INT((AL439/(60*60*24))+""1/1/1970""))"),43985.0)</f>
        <v>43985</v>
      </c>
      <c r="AL439" s="152">
        <v>1.5911568E9</v>
      </c>
      <c r="AM439" s="152">
        <v>113304.44</v>
      </c>
      <c r="AN439" s="153">
        <f>IFERROR(__xludf.DUMMYFUNCTION("TO_DATE(INT((AO439/(60*60*24))+""1/1/1970""))"),43903.0)</f>
        <v>43903</v>
      </c>
      <c r="AO439" s="152">
        <v>1.584064456E9</v>
      </c>
      <c r="AP439" s="152">
        <v>122314.9312</v>
      </c>
      <c r="AQ439" s="153">
        <f>IFERROR(__xludf.DUMMYFUNCTION("TO_DATE(INT((AR439/(60*60*24))+""1/1/1970""))"),42894.0)</f>
        <v>42894</v>
      </c>
      <c r="AR439" s="152">
        <v>1.4968944E9</v>
      </c>
      <c r="AS439" s="152">
        <v>99905.1516</v>
      </c>
      <c r="AT439" s="156">
        <v>105609.9795</v>
      </c>
      <c r="AU439" s="152">
        <f t="shared" si="1"/>
        <v>131094.66</v>
      </c>
      <c r="AV439" s="152">
        <f t="shared" si="2"/>
        <v>27632.6345</v>
      </c>
      <c r="AW439" s="152">
        <f t="shared" si="3"/>
        <v>147001.176</v>
      </c>
      <c r="AX439" s="152">
        <f t="shared" si="4"/>
        <v>9725.8172</v>
      </c>
      <c r="AY439" s="152">
        <f t="shared" si="5"/>
        <v>98272.8038</v>
      </c>
      <c r="AZ439" s="152">
        <f t="shared" si="6"/>
        <v>90510.3162</v>
      </c>
      <c r="BA439" s="152" t="str">
        <f t="shared" si="7"/>
        <v>Column1.y</v>
      </c>
      <c r="BB439" s="152" t="str">
        <f t="shared" si="8"/>
        <v>Column1.y</v>
      </c>
      <c r="BC439" s="152" t="str">
        <f t="shared" si="9"/>
        <v>Column1.y</v>
      </c>
    </row>
    <row r="440">
      <c r="A440" s="156">
        <v>1.4787252E9</v>
      </c>
      <c r="B440" s="156">
        <v>105045.9429</v>
      </c>
      <c r="D440" s="153">
        <f>IFERROR(__xludf.DUMMYFUNCTION("TO_DATE(INT((E440/(60*60*24))+""1/1/1970""))"),42895.0)</f>
        <v>42895</v>
      </c>
      <c r="E440" s="156">
        <v>1.4969808E9</v>
      </c>
      <c r="F440" s="156">
        <v>99905.1516</v>
      </c>
      <c r="H440" s="153">
        <f>IFERROR(__xludf.DUMMYFUNCTION("TO_DATE(INT((I440/(60*60*24))+""1/1/1970""))"),42895.0)</f>
        <v>42895</v>
      </c>
      <c r="I440" s="152">
        <v>1.4969808E9</v>
      </c>
      <c r="J440" s="152">
        <v>106825.6333</v>
      </c>
      <c r="L440" s="154">
        <v>42984.0</v>
      </c>
      <c r="M440" s="155">
        <v>134574.67</v>
      </c>
      <c r="O440" s="153">
        <f>IFERROR(__xludf.DUMMYFUNCTION("TO_DATE(INT((P440/(60*60*24))+""1/1/1970""))"),42813.0)</f>
        <v>42813</v>
      </c>
      <c r="P440" s="13">
        <v>1.4898816E9</v>
      </c>
      <c r="Q440" s="13">
        <v>27550.5324</v>
      </c>
      <c r="S440" s="153">
        <f>IFERROR(__xludf.DUMMYFUNCTION("TO_DATE(INT((T440/(60*60*24))+""1/1/1970""))"),42895.0)</f>
        <v>42895</v>
      </c>
      <c r="T440" s="156">
        <v>1.4969808E9</v>
      </c>
      <c r="U440" s="156">
        <v>147098.3202</v>
      </c>
      <c r="W440" s="153">
        <f>IFERROR(__xludf.DUMMYFUNCTION("TO_DATE(INT((X440/(60*60*24))+""1/1/1970""))"),42881.0)</f>
        <v>42881</v>
      </c>
      <c r="X440" s="156">
        <v>1.4958072E9</v>
      </c>
      <c r="Y440" s="156">
        <v>9732.4684</v>
      </c>
      <c r="AA440" s="153">
        <f>IFERROR(__xludf.DUMMYFUNCTION("TO_DATE(INT((AB440/(60*60*24))+""1/1/1970""))"),42883.0)</f>
        <v>42883</v>
      </c>
      <c r="AB440" s="152">
        <v>1.4960088E9</v>
      </c>
      <c r="AC440" s="152">
        <v>98241.9256</v>
      </c>
      <c r="AE440" s="153">
        <f>IFERROR(__xludf.DUMMYFUNCTION("TO_DATE(INT((AF440/(60*60*24))+""1/1/1970""))"),42813.0)</f>
        <v>42813</v>
      </c>
      <c r="AF440" s="152">
        <v>1.4899608E9</v>
      </c>
      <c r="AG440" s="152">
        <v>95261.2182</v>
      </c>
      <c r="AH440" s="153">
        <f>IFERROR(__xludf.DUMMYFUNCTION("TO_DATE(INT((AI440/(60*60*24))+""1/1/1970""))"),43986.0)</f>
        <v>43986</v>
      </c>
      <c r="AI440" s="156">
        <v>1.5912432E9</v>
      </c>
      <c r="AJ440" s="156">
        <v>168593.5829</v>
      </c>
      <c r="AK440" s="153">
        <f>IFERROR(__xludf.DUMMYFUNCTION("TO_DATE(INT((AL440/(60*60*24))+""1/1/1970""))"),43986.0)</f>
        <v>43986</v>
      </c>
      <c r="AL440" s="152">
        <v>1.5912432E9</v>
      </c>
      <c r="AM440" s="152">
        <v>113750.6</v>
      </c>
      <c r="AN440" s="153">
        <f>IFERROR(__xludf.DUMMYFUNCTION("TO_DATE(INT((AO440/(60*60*24))+""1/1/1970""))"),43904.0)</f>
        <v>43904</v>
      </c>
      <c r="AO440" s="156">
        <v>1.584163519E9</v>
      </c>
      <c r="AP440" s="156">
        <v>129158.4845</v>
      </c>
      <c r="AQ440" s="153">
        <f>IFERROR(__xludf.DUMMYFUNCTION("TO_DATE(INT((AR440/(60*60*24))+""1/1/1970""))"),42895.0)</f>
        <v>42895</v>
      </c>
      <c r="AR440" s="156">
        <v>1.4969808E9</v>
      </c>
      <c r="AS440" s="156">
        <v>99905.1516</v>
      </c>
      <c r="AT440" s="152">
        <v>106825.6333</v>
      </c>
      <c r="AU440" s="152">
        <f t="shared" si="1"/>
        <v>130828.66</v>
      </c>
      <c r="AV440" s="152">
        <f t="shared" si="2"/>
        <v>27576.3084</v>
      </c>
      <c r="AW440" s="152">
        <f t="shared" si="3"/>
        <v>147098.3202</v>
      </c>
      <c r="AX440" s="152">
        <f t="shared" si="4"/>
        <v>9704.4628</v>
      </c>
      <c r="AY440" s="152">
        <f t="shared" si="5"/>
        <v>98270.909</v>
      </c>
      <c r="AZ440" s="152">
        <f t="shared" si="6"/>
        <v>91126.2674</v>
      </c>
      <c r="BA440" s="152" t="str">
        <f t="shared" si="7"/>
        <v>Column1.y</v>
      </c>
      <c r="BB440" s="152" t="str">
        <f t="shared" si="8"/>
        <v>Column1.y</v>
      </c>
      <c r="BC440" s="152" t="str">
        <f t="shared" si="9"/>
        <v>Column1.y</v>
      </c>
    </row>
    <row r="441">
      <c r="A441" s="152">
        <v>1.47878826E9</v>
      </c>
      <c r="B441" s="152">
        <v>105045.9429</v>
      </c>
      <c r="D441" s="153">
        <f>IFERROR(__xludf.DUMMYFUNCTION("TO_DATE(INT((E441/(60*60*24))+""1/1/1970""))"),42896.0)</f>
        <v>42896</v>
      </c>
      <c r="E441" s="152">
        <v>1.4970672E9</v>
      </c>
      <c r="F441" s="152">
        <v>99905.1516</v>
      </c>
      <c r="H441" s="153">
        <f>IFERROR(__xludf.DUMMYFUNCTION("TO_DATE(INT((I441/(60*60*24))+""1/1/1970""))"),42896.0)</f>
        <v>42896</v>
      </c>
      <c r="I441" s="156">
        <v>1.4970672E9</v>
      </c>
      <c r="J441" s="156">
        <v>103746.9649</v>
      </c>
      <c r="L441" s="154">
        <v>42985.0</v>
      </c>
      <c r="M441" s="155">
        <v>134422.96</v>
      </c>
      <c r="O441" s="153">
        <f>IFERROR(__xludf.DUMMYFUNCTION("TO_DATE(INT((P441/(60*60*24))+""1/1/1970""))"),42814.0)</f>
        <v>42814</v>
      </c>
      <c r="P441" s="13">
        <v>1.489968E9</v>
      </c>
      <c r="Q441" s="13">
        <v>27538.2377</v>
      </c>
      <c r="S441" s="153">
        <f>IFERROR(__xludf.DUMMYFUNCTION("TO_DATE(INT((T441/(60*60*24))+""1/1/1970""))"),42896.0)</f>
        <v>42896</v>
      </c>
      <c r="T441" s="152">
        <v>1.4970672E9</v>
      </c>
      <c r="U441" s="152">
        <v>146747.5427</v>
      </c>
      <c r="W441" s="153">
        <f>IFERROR(__xludf.DUMMYFUNCTION("TO_DATE(INT((X441/(60*60*24))+""1/1/1970""))"),42882.0)</f>
        <v>42882</v>
      </c>
      <c r="X441" s="156">
        <v>1.4958432E9</v>
      </c>
      <c r="Y441" s="156">
        <v>9740.7232</v>
      </c>
      <c r="AA441" s="153">
        <f>IFERROR(__xludf.DUMMYFUNCTION("TO_DATE(INT((AB441/(60*60*24))+""1/1/1970""))"),42884.0)</f>
        <v>42884</v>
      </c>
      <c r="AB441" s="152">
        <v>1.4960484E9</v>
      </c>
      <c r="AC441" s="152">
        <v>98241.777</v>
      </c>
      <c r="AE441" s="153">
        <f>IFERROR(__xludf.DUMMYFUNCTION("TO_DATE(INT((AF441/(60*60*24))+""1/1/1970""))"),42814.0)</f>
        <v>42814</v>
      </c>
      <c r="AF441" s="152">
        <v>1.4900004E9</v>
      </c>
      <c r="AG441" s="152">
        <v>95221.7459</v>
      </c>
      <c r="AH441" s="153">
        <f>IFERROR(__xludf.DUMMYFUNCTION("TO_DATE(INT((AI441/(60*60*24))+""1/1/1970""))"),43987.0)</f>
        <v>43987</v>
      </c>
      <c r="AI441" s="156">
        <v>1.5913296E9</v>
      </c>
      <c r="AJ441" s="156">
        <v>166237.8546</v>
      </c>
      <c r="AK441" s="153">
        <f>IFERROR(__xludf.DUMMYFUNCTION("TO_DATE(INT((AL441/(60*60*24))+""1/1/1970""))"),43987.0)</f>
        <v>43987</v>
      </c>
      <c r="AL441" s="152">
        <v>1.5913296E9</v>
      </c>
      <c r="AM441" s="152">
        <v>113504.12</v>
      </c>
      <c r="AN441" s="153">
        <f>IFERROR(__xludf.DUMMYFUNCTION("TO_DATE(INT((AO441/(60*60*24))+""1/1/1970""))"),43905.0)</f>
        <v>43905</v>
      </c>
      <c r="AO441" s="156">
        <v>1.584248447E9</v>
      </c>
      <c r="AP441" s="156">
        <v>129158.4845</v>
      </c>
      <c r="AQ441" s="153">
        <f>IFERROR(__xludf.DUMMYFUNCTION("TO_DATE(INT((AR441/(60*60*24))+""1/1/1970""))"),42896.0)</f>
        <v>42896</v>
      </c>
      <c r="AR441" s="152">
        <v>1.4970672E9</v>
      </c>
      <c r="AS441" s="152">
        <v>99905.1516</v>
      </c>
      <c r="AT441" s="156">
        <v>103746.9649</v>
      </c>
      <c r="AU441" s="152">
        <f t="shared" si="1"/>
        <v>130828.66</v>
      </c>
      <c r="AV441" s="152">
        <f t="shared" si="2"/>
        <v>27533.5992</v>
      </c>
      <c r="AW441" s="152">
        <f t="shared" si="3"/>
        <v>146747.5427</v>
      </c>
      <c r="AX441" s="152">
        <f t="shared" si="4"/>
        <v>9707.3558</v>
      </c>
      <c r="AY441" s="152">
        <f t="shared" si="5"/>
        <v>98270.909</v>
      </c>
      <c r="AZ441" s="152">
        <f t="shared" si="6"/>
        <v>91059.2563</v>
      </c>
      <c r="BA441" s="152" t="str">
        <f t="shared" si="7"/>
        <v>Column1.y</v>
      </c>
      <c r="BB441" s="152" t="str">
        <f t="shared" si="8"/>
        <v>Column1.y</v>
      </c>
      <c r="BC441" s="152" t="str">
        <f t="shared" si="9"/>
        <v>Column1.y</v>
      </c>
    </row>
    <row r="442">
      <c r="A442" s="156">
        <v>1.4788116E9</v>
      </c>
      <c r="B442" s="156">
        <v>104764.0465</v>
      </c>
      <c r="D442" s="153">
        <f>IFERROR(__xludf.DUMMYFUNCTION("TO_DATE(INT((E442/(60*60*24))+""1/1/1970""))"),42898.0)</f>
        <v>42898</v>
      </c>
      <c r="E442" s="156">
        <v>1.497276E9</v>
      </c>
      <c r="F442" s="156">
        <v>99905.1516</v>
      </c>
      <c r="H442" s="153">
        <f>IFERROR(__xludf.DUMMYFUNCTION("TO_DATE(INT((I442/(60*60*24))+""1/1/1970""))"),42898.0)</f>
        <v>42898</v>
      </c>
      <c r="I442" s="152">
        <v>1.497276E9</v>
      </c>
      <c r="J442" s="152">
        <v>103746.9649</v>
      </c>
      <c r="L442" s="154">
        <v>42986.0</v>
      </c>
      <c r="M442" s="155">
        <v>135097.63</v>
      </c>
      <c r="O442" s="153">
        <f>IFERROR(__xludf.DUMMYFUNCTION("TO_DATE(INT((P442/(60*60*24))+""1/1/1970""))"),42815.0)</f>
        <v>42815</v>
      </c>
      <c r="P442" s="13">
        <v>1.4901048E9</v>
      </c>
      <c r="Q442" s="13">
        <v>27534.1072</v>
      </c>
      <c r="S442" s="153">
        <f>IFERROR(__xludf.DUMMYFUNCTION("TO_DATE(INT((T442/(60*60*24))+""1/1/1970""))"),42898.0)</f>
        <v>42898</v>
      </c>
      <c r="T442" s="156">
        <v>1.497276E9</v>
      </c>
      <c r="U442" s="156">
        <v>146747.5427</v>
      </c>
      <c r="W442" s="153">
        <f>IFERROR(__xludf.DUMMYFUNCTION("TO_DATE(INT((X442/(60*60*24))+""1/1/1970""))"),42884.0)</f>
        <v>42884</v>
      </c>
      <c r="X442" s="152">
        <v>1.496016E9</v>
      </c>
      <c r="Y442" s="152">
        <v>9740.0673</v>
      </c>
      <c r="AA442" s="153">
        <f>IFERROR(__xludf.DUMMYFUNCTION("TO_DATE(INT((AB442/(60*60*24))+""1/1/1970""))"),42885.0)</f>
        <v>42885</v>
      </c>
      <c r="AB442" s="156">
        <v>1.4961276E9</v>
      </c>
      <c r="AC442" s="156">
        <v>98251.6814</v>
      </c>
      <c r="AE442" s="153">
        <f>IFERROR(__xludf.DUMMYFUNCTION("TO_DATE(INT((AF442/(60*60*24))+""1/1/1970""))"),42815.0)</f>
        <v>42815</v>
      </c>
      <c r="AF442" s="156">
        <v>1.4900796E9</v>
      </c>
      <c r="AG442" s="156">
        <v>95274.0697</v>
      </c>
      <c r="AH442" s="153">
        <f>IFERROR(__xludf.DUMMYFUNCTION("TO_DATE(INT((AI442/(60*60*24))+""1/1/1970""))"),43988.0)</f>
        <v>43988</v>
      </c>
      <c r="AI442" s="156">
        <v>1.591416E9</v>
      </c>
      <c r="AJ442" s="156">
        <v>168054.0781</v>
      </c>
      <c r="AK442" s="153">
        <f>IFERROR(__xludf.DUMMYFUNCTION("TO_DATE(INT((AL442/(60*60*24))+""1/1/1970""))"),43988.0)</f>
        <v>43988</v>
      </c>
      <c r="AL442" s="152">
        <v>1.591416E9</v>
      </c>
      <c r="AM442" s="152">
        <v>113596.16</v>
      </c>
      <c r="AN442" s="153">
        <f>IFERROR(__xludf.DUMMYFUNCTION("TO_DATE(INT((AO442/(60*60*24))+""1/1/1970""))"),43906.0)</f>
        <v>43906</v>
      </c>
      <c r="AO442" s="156">
        <v>1.5843289E9</v>
      </c>
      <c r="AP442" s="156">
        <v>129158.4845</v>
      </c>
      <c r="AQ442" s="153">
        <f>IFERROR(__xludf.DUMMYFUNCTION("TO_DATE(INT((AR442/(60*60*24))+""1/1/1970""))"),42898.0)</f>
        <v>42898</v>
      </c>
      <c r="AR442" s="156">
        <v>1.497276E9</v>
      </c>
      <c r="AS442" s="156">
        <v>99905.1516</v>
      </c>
      <c r="AT442" s="152">
        <v>103746.9649</v>
      </c>
      <c r="AU442" s="152">
        <f t="shared" si="1"/>
        <v>130385.99</v>
      </c>
      <c r="AV442" s="152">
        <f t="shared" si="2"/>
        <v>27544.6495</v>
      </c>
      <c r="AW442" s="152">
        <f t="shared" si="3"/>
        <v>146747.5427</v>
      </c>
      <c r="AX442" s="152">
        <f t="shared" si="4"/>
        <v>9708.16</v>
      </c>
      <c r="AY442" s="152">
        <f t="shared" si="5"/>
        <v>98319.0953</v>
      </c>
      <c r="AZ442" s="152">
        <f t="shared" si="6"/>
        <v>91004.1787</v>
      </c>
      <c r="BA442" s="152" t="str">
        <f t="shared" si="7"/>
        <v>Column1.y</v>
      </c>
      <c r="BB442" s="152" t="str">
        <f t="shared" si="8"/>
        <v>Column1.y</v>
      </c>
      <c r="BC442" s="152" t="str">
        <f t="shared" si="9"/>
        <v>Column1.y</v>
      </c>
    </row>
    <row r="443">
      <c r="A443" s="152">
        <v>1.47887466E9</v>
      </c>
      <c r="B443" s="152">
        <v>104431.804</v>
      </c>
      <c r="D443" s="153">
        <f>IFERROR(__xludf.DUMMYFUNCTION("TO_DATE(INT((E443/(60*60*24))+""1/1/1970""))"),42899.0)</f>
        <v>42899</v>
      </c>
      <c r="E443" s="156">
        <v>1.4973264E9</v>
      </c>
      <c r="F443" s="156">
        <v>99905.1516</v>
      </c>
      <c r="H443" s="153">
        <f>IFERROR(__xludf.DUMMYFUNCTION("TO_DATE(INT((I443/(60*60*24))+""1/1/1970""))"),42899.0)</f>
        <v>42899</v>
      </c>
      <c r="I443" s="152">
        <v>1.4973264E9</v>
      </c>
      <c r="J443" s="152">
        <v>102958.5515</v>
      </c>
      <c r="L443" s="154">
        <v>42989.0</v>
      </c>
      <c r="M443" s="155">
        <v>134908.08</v>
      </c>
      <c r="O443" s="153">
        <f>IFERROR(__xludf.DUMMYFUNCTION("TO_DATE(INT((P443/(60*60*24))+""1/1/1970""))"),42816.0)</f>
        <v>42816</v>
      </c>
      <c r="P443" s="13">
        <v>1.4901912E9</v>
      </c>
      <c r="Q443" s="13">
        <v>27691.116</v>
      </c>
      <c r="S443" s="153">
        <f>IFERROR(__xludf.DUMMYFUNCTION("TO_DATE(INT((T443/(60*60*24))+""1/1/1970""))"),42899.0)</f>
        <v>42899</v>
      </c>
      <c r="T443" s="156">
        <v>1.4973264E9</v>
      </c>
      <c r="U443" s="156">
        <v>146673.7293</v>
      </c>
      <c r="W443" s="153">
        <f>IFERROR(__xludf.DUMMYFUNCTION("TO_DATE(INT((X443/(60*60*24))+""1/1/1970""))"),42885.0)</f>
        <v>42885</v>
      </c>
      <c r="X443" s="156">
        <v>1.4961024E9</v>
      </c>
      <c r="Y443" s="156">
        <v>9738.6227</v>
      </c>
      <c r="AA443" s="153">
        <f>IFERROR(__xludf.DUMMYFUNCTION("TO_DATE(INT((AB443/(60*60*24))+""1/1/1970""))"),42886.0)</f>
        <v>42886</v>
      </c>
      <c r="AB443" s="152">
        <v>1.4962068E9</v>
      </c>
      <c r="AC443" s="152">
        <v>98247.2675</v>
      </c>
      <c r="AE443" s="153">
        <f>IFERROR(__xludf.DUMMYFUNCTION("TO_DATE(INT((AF443/(60*60*24))+""1/1/1970""))"),42816.0)</f>
        <v>42816</v>
      </c>
      <c r="AF443" s="152">
        <v>1.4901588E9</v>
      </c>
      <c r="AG443" s="152">
        <v>94578.256</v>
      </c>
      <c r="AH443" s="153">
        <f>IFERROR(__xludf.DUMMYFUNCTION("TO_DATE(INT((AI443/(60*60*24))+""1/1/1970""))"),43990.0)</f>
        <v>43990</v>
      </c>
      <c r="AI443" s="152">
        <v>1.5916248E9</v>
      </c>
      <c r="AJ443" s="152">
        <v>166916.9141</v>
      </c>
      <c r="AK443" s="153">
        <f>IFERROR(__xludf.DUMMYFUNCTION("TO_DATE(INT((AL443/(60*60*24))+""1/1/1970""))"),43990.0)</f>
        <v>43990</v>
      </c>
      <c r="AL443" s="156">
        <v>1.5916248E9</v>
      </c>
      <c r="AM443" s="156">
        <v>113596.16</v>
      </c>
      <c r="AN443" s="153">
        <f>IFERROR(__xludf.DUMMYFUNCTION("TO_DATE(INT((AO443/(60*60*24))+""1/1/1970""))"),43907.0)</f>
        <v>43907</v>
      </c>
      <c r="AO443" s="156">
        <v>1.584408379E9</v>
      </c>
      <c r="AP443" s="156">
        <v>111978.8574</v>
      </c>
      <c r="AQ443" s="153">
        <f>IFERROR(__xludf.DUMMYFUNCTION("TO_DATE(INT((AR443/(60*60*24))+""1/1/1970""))"),42899.0)</f>
        <v>42899</v>
      </c>
      <c r="AR443" s="156">
        <v>1.4973264E9</v>
      </c>
      <c r="AS443" s="156">
        <v>99905.1516</v>
      </c>
      <c r="AT443" s="152">
        <v>102958.5515</v>
      </c>
      <c r="AU443" s="152">
        <f t="shared" si="1"/>
        <v>130314.52</v>
      </c>
      <c r="AV443" s="152">
        <f t="shared" si="2"/>
        <v>27516.959</v>
      </c>
      <c r="AW443" s="152">
        <f t="shared" si="3"/>
        <v>146673.7293</v>
      </c>
      <c r="AX443" s="152">
        <f t="shared" si="4"/>
        <v>9718.8907</v>
      </c>
      <c r="AY443" s="152">
        <f t="shared" si="5"/>
        <v>98021.284</v>
      </c>
      <c r="AZ443" s="152">
        <f t="shared" si="6"/>
        <v>91043.651</v>
      </c>
      <c r="BA443" s="152" t="str">
        <f t="shared" si="7"/>
        <v>Column1.y</v>
      </c>
      <c r="BB443" s="152" t="str">
        <f t="shared" si="8"/>
        <v>Column1.y</v>
      </c>
      <c r="BC443" s="152" t="str">
        <f t="shared" si="9"/>
        <v>Column1.y</v>
      </c>
    </row>
    <row r="444">
      <c r="A444" s="156">
        <v>1.478898E9</v>
      </c>
      <c r="B444" s="156">
        <v>104523.2911</v>
      </c>
      <c r="D444" s="153">
        <f>IFERROR(__xludf.DUMMYFUNCTION("TO_DATE(INT((E444/(60*60*24))+""1/1/1970""))"),42900.0)</f>
        <v>42900</v>
      </c>
      <c r="E444" s="152">
        <v>1.4974128E9</v>
      </c>
      <c r="F444" s="152">
        <v>99905.1516</v>
      </c>
      <c r="H444" s="153">
        <f>IFERROR(__xludf.DUMMYFUNCTION("TO_DATE(INT((I444/(60*60*24))+""1/1/1970""))"),42900.0)</f>
        <v>42900</v>
      </c>
      <c r="I444" s="156">
        <v>1.4974128E9</v>
      </c>
      <c r="J444" s="156">
        <v>103335.2301</v>
      </c>
      <c r="L444" s="154">
        <v>42990.0</v>
      </c>
      <c r="M444" s="155">
        <v>134736.43</v>
      </c>
      <c r="O444" s="153">
        <f>IFERROR(__xludf.DUMMYFUNCTION("TO_DATE(INT((P444/(60*60*24))+""1/1/1970""))"),42817.0)</f>
        <v>42817</v>
      </c>
      <c r="P444" s="13">
        <v>1.4902776E9</v>
      </c>
      <c r="Q444" s="13">
        <v>27657.951</v>
      </c>
      <c r="S444" s="153">
        <f>IFERROR(__xludf.DUMMYFUNCTION("TO_DATE(INT((T444/(60*60*24))+""1/1/1970""))"),42900.0)</f>
        <v>42900</v>
      </c>
      <c r="T444" s="152">
        <v>1.4974128E9</v>
      </c>
      <c r="U444" s="152">
        <v>147944.3502</v>
      </c>
      <c r="W444" s="153">
        <f>IFERROR(__xludf.DUMMYFUNCTION("TO_DATE(INT((X444/(60*60*24))+""1/1/1970""))"),42886.0)</f>
        <v>42886</v>
      </c>
      <c r="X444" s="152">
        <v>1.4962392E9</v>
      </c>
      <c r="Y444" s="152">
        <v>9740.2654</v>
      </c>
      <c r="AA444" s="153">
        <f>IFERROR(__xludf.DUMMYFUNCTION("TO_DATE(INT((AB444/(60*60*24))+""1/1/1970""))"),42887.0)</f>
        <v>42887</v>
      </c>
      <c r="AB444" s="156">
        <v>1.496286E9</v>
      </c>
      <c r="AC444" s="156">
        <v>98254.8254</v>
      </c>
      <c r="AE444" s="153">
        <f>IFERROR(__xludf.DUMMYFUNCTION("TO_DATE(INT((AF444/(60*60*24))+""1/1/1970""))"),42817.0)</f>
        <v>42817</v>
      </c>
      <c r="AF444" s="156">
        <v>1.490238E9</v>
      </c>
      <c r="AG444" s="156">
        <v>94793.9766</v>
      </c>
      <c r="AH444" s="153">
        <f>IFERROR(__xludf.DUMMYFUNCTION("TO_DATE(INT((AI444/(60*60*24))+""1/1/1970""))"),43991.0)</f>
        <v>43991</v>
      </c>
      <c r="AI444" s="156">
        <v>1.5916752E9</v>
      </c>
      <c r="AJ444" s="156">
        <v>169751.0401</v>
      </c>
      <c r="AK444" s="153">
        <f>IFERROR(__xludf.DUMMYFUNCTION("TO_DATE(INT((AL444/(60*60*24))+""1/1/1970""))"),43991.0)</f>
        <v>43991</v>
      </c>
      <c r="AL444" s="152">
        <v>1.5916752E9</v>
      </c>
      <c r="AM444" s="152">
        <v>113421.44</v>
      </c>
      <c r="AN444" s="153">
        <f>IFERROR(__xludf.DUMMYFUNCTION("TO_DATE(INT((AO444/(60*60*24))+""1/1/1970""))"),43908.0)</f>
        <v>43908</v>
      </c>
      <c r="AO444" s="152">
        <v>1.584506735E9</v>
      </c>
      <c r="AP444" s="152">
        <v>116186.1269</v>
      </c>
      <c r="AQ444" s="153">
        <f>IFERROR(__xludf.DUMMYFUNCTION("TO_DATE(INT((AR444/(60*60*24))+""1/1/1970""))"),42900.0)</f>
        <v>42900</v>
      </c>
      <c r="AR444" s="152">
        <v>1.4974128E9</v>
      </c>
      <c r="AS444" s="152">
        <v>99905.1516</v>
      </c>
      <c r="AT444" s="156">
        <v>103335.2301</v>
      </c>
      <c r="AU444" s="152">
        <f t="shared" si="1"/>
        <v>130664.69</v>
      </c>
      <c r="AV444" s="152">
        <f t="shared" si="2"/>
        <v>27507.7548</v>
      </c>
      <c r="AW444" s="152">
        <f t="shared" si="3"/>
        <v>147944.3502</v>
      </c>
      <c r="AX444" s="152">
        <f t="shared" si="4"/>
        <v>9728.0197</v>
      </c>
      <c r="AY444" s="152">
        <f t="shared" si="5"/>
        <v>98255.5143</v>
      </c>
      <c r="AZ444" s="152">
        <f t="shared" si="6"/>
        <v>90936.2497</v>
      </c>
      <c r="BA444" s="152" t="str">
        <f t="shared" si="7"/>
        <v>Column1.y</v>
      </c>
      <c r="BB444" s="152" t="str">
        <f t="shared" si="8"/>
        <v>Column1.y</v>
      </c>
      <c r="BC444" s="152" t="str">
        <f t="shared" si="9"/>
        <v>Column1.y</v>
      </c>
    </row>
    <row r="445">
      <c r="A445" s="152">
        <v>1.47913386E9</v>
      </c>
      <c r="B445" s="152">
        <v>104836.2732</v>
      </c>
      <c r="D445" s="153">
        <f>IFERROR(__xludf.DUMMYFUNCTION("TO_DATE(INT((E445/(60*60*24))+""1/1/1970""))"),42901.0)</f>
        <v>42901</v>
      </c>
      <c r="E445" s="156">
        <v>1.4974992E9</v>
      </c>
      <c r="F445" s="156">
        <v>99905.1516</v>
      </c>
      <c r="H445" s="153">
        <f>IFERROR(__xludf.DUMMYFUNCTION("TO_DATE(INT((I445/(60*60*24))+""1/1/1970""))"),42901.0)</f>
        <v>42901</v>
      </c>
      <c r="I445" s="152">
        <v>1.4974992E9</v>
      </c>
      <c r="J445" s="152">
        <v>103382.4522</v>
      </c>
      <c r="L445" s="154">
        <v>42991.0</v>
      </c>
      <c r="M445" s="155">
        <v>134887.3</v>
      </c>
      <c r="O445" s="153">
        <f>IFERROR(__xludf.DUMMYFUNCTION("TO_DATE(INT((P445/(60*60*24))+""1/1/1970""))"),42818.0)</f>
        <v>42818</v>
      </c>
      <c r="P445" s="13">
        <v>1.490364E9</v>
      </c>
      <c r="Q445" s="13">
        <v>27758.3323</v>
      </c>
      <c r="S445" s="153">
        <f>IFERROR(__xludf.DUMMYFUNCTION("TO_DATE(INT((T445/(60*60*24))+""1/1/1970""))"),42901.0)</f>
        <v>42901</v>
      </c>
      <c r="T445" s="156">
        <v>1.4974992E9</v>
      </c>
      <c r="U445" s="156">
        <v>147650.3105</v>
      </c>
      <c r="W445" s="153">
        <f>IFERROR(__xludf.DUMMYFUNCTION("TO_DATE(INT((X445/(60*60*24))+""1/1/1970""))"),42887.0)</f>
        <v>42887</v>
      </c>
      <c r="X445" s="152">
        <v>1.4963256E9</v>
      </c>
      <c r="Y445" s="152">
        <v>9735.7963</v>
      </c>
      <c r="AA445" s="153">
        <f>IFERROR(__xludf.DUMMYFUNCTION("TO_DATE(INT((AB445/(60*60*24))+""1/1/1970""))"),42888.0)</f>
        <v>42888</v>
      </c>
      <c r="AB445" s="152">
        <v>1.4963652E9</v>
      </c>
      <c r="AC445" s="152">
        <v>98245.1773</v>
      </c>
      <c r="AE445" s="153">
        <f>IFERROR(__xludf.DUMMYFUNCTION("TO_DATE(INT((AF445/(60*60*24))+""1/1/1970""))"),42818.0)</f>
        <v>42818</v>
      </c>
      <c r="AF445" s="152">
        <v>1.4903172E9</v>
      </c>
      <c r="AG445" s="152">
        <v>94844.0054</v>
      </c>
      <c r="AH445" s="153">
        <f>IFERROR(__xludf.DUMMYFUNCTION("TO_DATE(INT((AI445/(60*60*24))+""1/1/1970""))"),43992.0)</f>
        <v>43992</v>
      </c>
      <c r="AI445" s="156">
        <v>1.5917616E9</v>
      </c>
      <c r="AJ445" s="156">
        <v>171417.55</v>
      </c>
      <c r="AK445" s="153">
        <f>IFERROR(__xludf.DUMMYFUNCTION("TO_DATE(INT((AL445/(60*60*24))+""1/1/1970""))"),43992.0)</f>
        <v>43992</v>
      </c>
      <c r="AL445" s="152">
        <v>1.5917616E9</v>
      </c>
      <c r="AM445" s="152">
        <v>113464.34</v>
      </c>
      <c r="AN445" s="153">
        <f>IFERROR(__xludf.DUMMYFUNCTION("TO_DATE(INT((AO445/(60*60*24))+""1/1/1970""))"),43909.0)</f>
        <v>43909</v>
      </c>
      <c r="AO445" s="152">
        <v>1.584586179E9</v>
      </c>
      <c r="AP445" s="152">
        <v>116830.6328</v>
      </c>
      <c r="AQ445" s="153">
        <f>IFERROR(__xludf.DUMMYFUNCTION("TO_DATE(INT((AR445/(60*60*24))+""1/1/1970""))"),42901.0)</f>
        <v>42901</v>
      </c>
      <c r="AR445" s="156">
        <v>1.4974992E9</v>
      </c>
      <c r="AS445" s="156">
        <v>99905.1516</v>
      </c>
      <c r="AT445" s="152">
        <v>103382.4522</v>
      </c>
      <c r="AU445" s="152">
        <f t="shared" si="1"/>
        <v>130890.12</v>
      </c>
      <c r="AV445" s="152">
        <f t="shared" si="2"/>
        <v>27488.7894</v>
      </c>
      <c r="AW445" s="152">
        <f t="shared" si="3"/>
        <v>147650.3105</v>
      </c>
      <c r="AX445" s="152">
        <f t="shared" si="4"/>
        <v>9744.2143</v>
      </c>
      <c r="AY445" s="152">
        <f t="shared" si="5"/>
        <v>98170.4973</v>
      </c>
      <c r="AZ445" s="152">
        <f t="shared" si="6"/>
        <v>90901.8262</v>
      </c>
      <c r="BA445" s="152" t="str">
        <f t="shared" si="7"/>
        <v>Column1.y</v>
      </c>
      <c r="BB445" s="152" t="str">
        <f t="shared" si="8"/>
        <v>Column1.y</v>
      </c>
      <c r="BC445" s="152" t="str">
        <f t="shared" si="9"/>
        <v>Column1.y</v>
      </c>
    </row>
    <row r="446">
      <c r="A446" s="156">
        <v>1.4791572E9</v>
      </c>
      <c r="B446" s="156">
        <v>104605.1479</v>
      </c>
      <c r="D446" s="153">
        <f>IFERROR(__xludf.DUMMYFUNCTION("TO_DATE(INT((E446/(60*60*24))+""1/1/1970""))"),42902.0)</f>
        <v>42902</v>
      </c>
      <c r="E446" s="152">
        <v>1.4975856E9</v>
      </c>
      <c r="F446" s="152">
        <v>99905.1516</v>
      </c>
      <c r="H446" s="153">
        <f>IFERROR(__xludf.DUMMYFUNCTION("TO_DATE(INT((I446/(60*60*24))+""1/1/1970""))"),42902.0)</f>
        <v>42902</v>
      </c>
      <c r="I446" s="156">
        <v>1.4975856E9</v>
      </c>
      <c r="J446" s="156">
        <v>102486.3694</v>
      </c>
      <c r="L446" s="154">
        <v>42992.0</v>
      </c>
      <c r="M446" s="155">
        <v>134539.21</v>
      </c>
      <c r="O446" s="153">
        <f>IFERROR(__xludf.DUMMYFUNCTION("TO_DATE(INT((P446/(60*60*24))+""1/1/1970""))"),42819.0)</f>
        <v>42819</v>
      </c>
      <c r="P446" s="13">
        <v>1.4904E9</v>
      </c>
      <c r="Q446" s="13">
        <v>27650.1489</v>
      </c>
      <c r="S446" s="153">
        <f>IFERROR(__xludf.DUMMYFUNCTION("TO_DATE(INT((T446/(60*60*24))+""1/1/1970""))"),42902.0)</f>
        <v>42902</v>
      </c>
      <c r="T446" s="152">
        <v>1.4975856E9</v>
      </c>
      <c r="U446" s="152">
        <v>147140.768</v>
      </c>
      <c r="W446" s="153">
        <f>IFERROR(__xludf.DUMMYFUNCTION("TO_DATE(INT((X446/(60*60*24))+""1/1/1970""))"),42888.0)</f>
        <v>42888</v>
      </c>
      <c r="X446" s="152">
        <v>1.496412E9</v>
      </c>
      <c r="Y446" s="152">
        <v>9734.0605</v>
      </c>
      <c r="AA446" s="153">
        <f>IFERROR(__xludf.DUMMYFUNCTION("TO_DATE(INT((AB446/(60*60*24))+""1/1/1970""))"),42890.0)</f>
        <v>42890</v>
      </c>
      <c r="AB446" s="156">
        <v>1.4966136E9</v>
      </c>
      <c r="AC446" s="156">
        <v>98260.3954</v>
      </c>
      <c r="AE446" s="153">
        <f>IFERROR(__xludf.DUMMYFUNCTION("TO_DATE(INT((AF446/(60*60*24))+""1/1/1970""))"),42819.0)</f>
        <v>42819</v>
      </c>
      <c r="AF446" s="156">
        <v>1.4904E9</v>
      </c>
      <c r="AG446" s="156">
        <v>94715.032</v>
      </c>
      <c r="AH446" s="153">
        <f>IFERROR(__xludf.DUMMYFUNCTION("TO_DATE(INT((AI446/(60*60*24))+""1/1/1970""))"),43993.0)</f>
        <v>43993</v>
      </c>
      <c r="AI446" s="156">
        <v>1.591848E9</v>
      </c>
      <c r="AJ446" s="156">
        <v>176287.4313</v>
      </c>
      <c r="AK446" s="153">
        <f>IFERROR(__xludf.DUMMYFUNCTION("TO_DATE(INT((AL446/(60*60*24))+""1/1/1970""))"),43993.0)</f>
        <v>43993</v>
      </c>
      <c r="AL446" s="152">
        <v>1.591848E9</v>
      </c>
      <c r="AM446" s="152">
        <v>113731.49</v>
      </c>
      <c r="AN446" s="153">
        <f>IFERROR(__xludf.DUMMYFUNCTION("TO_DATE(INT((AO446/(60*60*24))+""1/1/1970""))"),43910.0)</f>
        <v>43910</v>
      </c>
      <c r="AO446" s="152">
        <v>1.584665879E9</v>
      </c>
      <c r="AP446" s="152">
        <v>118702.0141</v>
      </c>
      <c r="AQ446" s="153">
        <f>IFERROR(__xludf.DUMMYFUNCTION("TO_DATE(INT((AR446/(60*60*24))+""1/1/1970""))"),42902.0)</f>
        <v>42902</v>
      </c>
      <c r="AR446" s="152">
        <v>1.4975856E9</v>
      </c>
      <c r="AS446" s="152">
        <v>99905.1516</v>
      </c>
      <c r="AT446" s="156">
        <v>102486.3694</v>
      </c>
      <c r="AU446" s="152">
        <f t="shared" si="1"/>
        <v>130892.45</v>
      </c>
      <c r="AV446" s="152">
        <f t="shared" si="2"/>
        <v>27380.9247</v>
      </c>
      <c r="AW446" s="152">
        <f t="shared" si="3"/>
        <v>147140.768</v>
      </c>
      <c r="AX446" s="152">
        <f t="shared" si="4"/>
        <v>9727.113</v>
      </c>
      <c r="AY446" s="152">
        <f t="shared" si="5"/>
        <v>97929.1387</v>
      </c>
      <c r="AZ446" s="152">
        <f t="shared" si="6"/>
        <v>91490.6975</v>
      </c>
      <c r="BA446" s="152" t="str">
        <f t="shared" si="7"/>
        <v>Column1.y</v>
      </c>
      <c r="BB446" s="152" t="str">
        <f t="shared" si="8"/>
        <v>Column1.y</v>
      </c>
      <c r="BC446" s="152" t="str">
        <f t="shared" si="9"/>
        <v>Column1.y</v>
      </c>
    </row>
    <row r="447">
      <c r="A447" s="152">
        <v>1.47922026E9</v>
      </c>
      <c r="B447" s="152">
        <v>104841.0883</v>
      </c>
      <c r="D447" s="153">
        <f>IFERROR(__xludf.DUMMYFUNCTION("TO_DATE(INT((E447/(60*60*24))+""1/1/1970""))"),42903.0)</f>
        <v>42903</v>
      </c>
      <c r="E447" s="156">
        <v>1.497672E9</v>
      </c>
      <c r="F447" s="156">
        <v>99905.1516</v>
      </c>
      <c r="H447" s="153">
        <f>IFERROR(__xludf.DUMMYFUNCTION("TO_DATE(INT((I447/(60*60*24))+""1/1/1970""))"),42903.0)</f>
        <v>42903</v>
      </c>
      <c r="I447" s="152">
        <v>1.497672E9</v>
      </c>
      <c r="J447" s="152">
        <v>102780.7264</v>
      </c>
      <c r="L447" s="154">
        <v>42993.0</v>
      </c>
      <c r="M447" s="155">
        <v>135119.55</v>
      </c>
      <c r="O447" s="153">
        <f>IFERROR(__xludf.DUMMYFUNCTION("TO_DATE(INT((P447/(60*60*24))+""1/1/1970""))"),42820.0)</f>
        <v>42820</v>
      </c>
      <c r="P447" s="13">
        <v>1.4904864E9</v>
      </c>
      <c r="Q447" s="13">
        <v>27650.1489</v>
      </c>
      <c r="S447" s="153">
        <f>IFERROR(__xludf.DUMMYFUNCTION("TO_DATE(INT((T447/(60*60*24))+""1/1/1970""))"),42903.0)</f>
        <v>42903</v>
      </c>
      <c r="T447" s="156">
        <v>1.497672E9</v>
      </c>
      <c r="U447" s="156">
        <v>147136.2281</v>
      </c>
      <c r="W447" s="153">
        <f>IFERROR(__xludf.DUMMYFUNCTION("TO_DATE(INT((X447/(60*60*24))+""1/1/1970""))"),42889.0)</f>
        <v>42889</v>
      </c>
      <c r="X447" s="152">
        <v>1.496448E9</v>
      </c>
      <c r="Y447" s="152">
        <v>9734.2665</v>
      </c>
      <c r="AA447" s="153">
        <f>IFERROR(__xludf.DUMMYFUNCTION("TO_DATE(INT((AB447/(60*60*24))+""1/1/1970""))"),42891.0)</f>
        <v>42891</v>
      </c>
      <c r="AB447" s="156">
        <v>1.4966532E9</v>
      </c>
      <c r="AC447" s="156">
        <v>98255.5139</v>
      </c>
      <c r="AE447" s="153">
        <f>IFERROR(__xludf.DUMMYFUNCTION("TO_DATE(INT((AF447/(60*60*24))+""1/1/1970""))"),42820.0)</f>
        <v>42820</v>
      </c>
      <c r="AF447" s="152">
        <v>1.4905656E9</v>
      </c>
      <c r="AG447" s="152">
        <v>94715.032</v>
      </c>
      <c r="AH447" s="153">
        <f>IFERROR(__xludf.DUMMYFUNCTION("TO_DATE(INT((AI447/(60*60*24))+""1/1/1970""))"),43994.0)</f>
        <v>43994</v>
      </c>
      <c r="AI447" s="156">
        <v>1.5919344E9</v>
      </c>
      <c r="AJ447" s="156">
        <v>169424.984</v>
      </c>
      <c r="AK447" s="153">
        <f>IFERROR(__xludf.DUMMYFUNCTION("TO_DATE(INT((AL447/(60*60*24))+""1/1/1970""))"),43994.0)</f>
        <v>43994</v>
      </c>
      <c r="AL447" s="152">
        <v>1.5919344E9</v>
      </c>
      <c r="AM447" s="152">
        <v>113141.42</v>
      </c>
      <c r="AN447" s="153">
        <f>IFERROR(__xludf.DUMMYFUNCTION("TO_DATE(INT((AO447/(60*60*24))+""1/1/1970""))"),43911.0)</f>
        <v>43911</v>
      </c>
      <c r="AO447" s="156">
        <v>1.584761641E9</v>
      </c>
      <c r="AP447" s="156">
        <v>116966.7016</v>
      </c>
      <c r="AQ447" s="153">
        <f>IFERROR(__xludf.DUMMYFUNCTION("TO_DATE(INT((AR447/(60*60*24))+""1/1/1970""))"),42903.0)</f>
        <v>42903</v>
      </c>
      <c r="AR447" s="156">
        <v>1.497672E9</v>
      </c>
      <c r="AS447" s="156">
        <v>99905.1516</v>
      </c>
      <c r="AT447" s="152">
        <v>102780.7264</v>
      </c>
      <c r="AU447" s="152">
        <f t="shared" si="1"/>
        <v>130892.45</v>
      </c>
      <c r="AV447" s="152">
        <f t="shared" si="2"/>
        <v>27350.7609</v>
      </c>
      <c r="AW447" s="152">
        <f t="shared" si="3"/>
        <v>147136.2281</v>
      </c>
      <c r="AX447" s="152">
        <f t="shared" si="4"/>
        <v>9740.4181</v>
      </c>
      <c r="AY447" s="152">
        <f t="shared" si="5"/>
        <v>97929.1387</v>
      </c>
      <c r="AZ447" s="152">
        <f t="shared" si="6"/>
        <v>91055.1255</v>
      </c>
      <c r="BA447" s="152" t="str">
        <f t="shared" si="7"/>
        <v>Column1.y</v>
      </c>
      <c r="BB447" s="152" t="str">
        <f t="shared" si="8"/>
        <v>Column1.y</v>
      </c>
      <c r="BC447" s="152" t="str">
        <f t="shared" si="9"/>
        <v>Column1.y</v>
      </c>
    </row>
    <row r="448">
      <c r="A448" s="156">
        <v>1.4792436E9</v>
      </c>
      <c r="B448" s="156">
        <v>105418.9014</v>
      </c>
      <c r="D448" s="153">
        <f>IFERROR(__xludf.DUMMYFUNCTION("TO_DATE(INT((E448/(60*60*24))+""1/1/1970""))"),42905.0)</f>
        <v>42905</v>
      </c>
      <c r="E448" s="152">
        <v>1.4978808E9</v>
      </c>
      <c r="F448" s="152">
        <v>99905.1516</v>
      </c>
      <c r="H448" s="153">
        <f>IFERROR(__xludf.DUMMYFUNCTION("TO_DATE(INT((I448/(60*60*24))+""1/1/1970""))"),42905.0)</f>
        <v>42905</v>
      </c>
      <c r="I448" s="156">
        <v>1.4978808E9</v>
      </c>
      <c r="J448" s="156">
        <v>102780.7264</v>
      </c>
      <c r="L448" s="154">
        <v>42996.0</v>
      </c>
      <c r="M448" s="155">
        <v>134727.24</v>
      </c>
      <c r="O448" s="153">
        <f>IFERROR(__xludf.DUMMYFUNCTION("TO_DATE(INT((P448/(60*60*24))+""1/1/1970""))"),42821.0)</f>
        <v>42821</v>
      </c>
      <c r="P448" s="13">
        <v>1.4905728E9</v>
      </c>
      <c r="Q448" s="13">
        <v>27717.51</v>
      </c>
      <c r="S448" s="153">
        <f>IFERROR(__xludf.DUMMYFUNCTION("TO_DATE(INT((T448/(60*60*24))+""1/1/1970""))"),42905.0)</f>
        <v>42905</v>
      </c>
      <c r="T448" s="152">
        <v>1.4978808E9</v>
      </c>
      <c r="U448" s="152">
        <v>147136.2281</v>
      </c>
      <c r="W448" s="153">
        <f>IFERROR(__xludf.DUMMYFUNCTION("TO_DATE(INT((X448/(60*60*24))+""1/1/1970""))"),42891.0)</f>
        <v>42891</v>
      </c>
      <c r="X448" s="156">
        <v>1.4966208E9</v>
      </c>
      <c r="Y448" s="156">
        <v>9736.5223</v>
      </c>
      <c r="AA448" s="153">
        <f>IFERROR(__xludf.DUMMYFUNCTION("TO_DATE(INT((AB448/(60*60*24))+""1/1/1970""))"),42892.0)</f>
        <v>42892</v>
      </c>
      <c r="AB448" s="152">
        <v>1.4967324E9</v>
      </c>
      <c r="AC448" s="152">
        <v>98267.5737</v>
      </c>
      <c r="AE448" s="153">
        <f>IFERROR(__xludf.DUMMYFUNCTION("TO_DATE(INT((AF448/(60*60*24))+""1/1/1970""))"),42821.0)</f>
        <v>42821</v>
      </c>
      <c r="AF448" s="152">
        <v>1.4906052E9</v>
      </c>
      <c r="AG448" s="152">
        <v>94276.2471</v>
      </c>
      <c r="AH448" s="153">
        <f>IFERROR(__xludf.DUMMYFUNCTION("TO_DATE(INT((AI448/(60*60*24))+""1/1/1970""))"),43995.0)</f>
        <v>43995</v>
      </c>
      <c r="AI448" s="156">
        <v>1.5920208E9</v>
      </c>
      <c r="AJ448" s="156">
        <v>169594.9322</v>
      </c>
      <c r="AK448" s="153">
        <f>IFERROR(__xludf.DUMMYFUNCTION("TO_DATE(INT((AL448/(60*60*24))+""1/1/1970""))"),43995.0)</f>
        <v>43995</v>
      </c>
      <c r="AL448" s="152">
        <v>1.5920208E9</v>
      </c>
      <c r="AM448" s="152">
        <v>112682.78</v>
      </c>
      <c r="AN448" s="153">
        <f>IFERROR(__xludf.DUMMYFUNCTION("TO_DATE(INT((AO448/(60*60*24))+""1/1/1970""))"),43912.0)</f>
        <v>43912</v>
      </c>
      <c r="AO448" s="156">
        <v>1.584842276E9</v>
      </c>
      <c r="AP448" s="156">
        <v>116966.7016</v>
      </c>
      <c r="AQ448" s="153">
        <f>IFERROR(__xludf.DUMMYFUNCTION("TO_DATE(INT((AR448/(60*60*24))+""1/1/1970""))"),42905.0)</f>
        <v>42905</v>
      </c>
      <c r="AR448" s="152">
        <v>1.4978808E9</v>
      </c>
      <c r="AS448" s="152">
        <v>99905.1516</v>
      </c>
      <c r="AT448" s="156">
        <v>102780.7264</v>
      </c>
      <c r="AU448" s="152">
        <f t="shared" si="1"/>
        <v>130663.62</v>
      </c>
      <c r="AV448" s="152">
        <f t="shared" si="2"/>
        <v>27336.5962</v>
      </c>
      <c r="AW448" s="152">
        <f t="shared" si="3"/>
        <v>147136.2281</v>
      </c>
      <c r="AX448" s="152">
        <f t="shared" si="4"/>
        <v>9738.6833</v>
      </c>
      <c r="AY448" s="152">
        <f t="shared" si="5"/>
        <v>98175.7404</v>
      </c>
      <c r="AZ448" s="152">
        <f t="shared" si="6"/>
        <v>90984.9016</v>
      </c>
      <c r="BA448" s="152" t="str">
        <f t="shared" si="7"/>
        <v>Column1.y</v>
      </c>
      <c r="BB448" s="152" t="str">
        <f t="shared" si="8"/>
        <v>Column1.y</v>
      </c>
      <c r="BC448" s="152" t="str">
        <f t="shared" si="9"/>
        <v>Column1.y</v>
      </c>
    </row>
    <row r="449">
      <c r="A449" s="152">
        <v>1.47930666E9</v>
      </c>
      <c r="B449" s="152">
        <v>105081.8438</v>
      </c>
      <c r="D449" s="153">
        <f>IFERROR(__xludf.DUMMYFUNCTION("TO_DATE(INT((E449/(60*60*24))+""1/1/1970""))"),42906.0)</f>
        <v>42906</v>
      </c>
      <c r="E449" s="152">
        <v>1.4979312E9</v>
      </c>
      <c r="F449" s="152">
        <v>99905.1516</v>
      </c>
      <c r="H449" s="153">
        <f>IFERROR(__xludf.DUMMYFUNCTION("TO_DATE(INT((I449/(60*60*24))+""1/1/1970""))"),42906.0)</f>
        <v>42906</v>
      </c>
      <c r="I449" s="156">
        <v>1.4979312E9</v>
      </c>
      <c r="J449" s="156">
        <v>102926.3667</v>
      </c>
      <c r="L449" s="154">
        <v>42997.0</v>
      </c>
      <c r="M449" s="155">
        <v>134370.28</v>
      </c>
      <c r="O449" s="153">
        <f>IFERROR(__xludf.DUMMYFUNCTION("TO_DATE(INT((P449/(60*60*24))+""1/1/1970""))"),42822.0)</f>
        <v>42822</v>
      </c>
      <c r="P449" s="13">
        <v>1.4907096E9</v>
      </c>
      <c r="Q449" s="13">
        <v>27732.8999</v>
      </c>
      <c r="S449" s="153">
        <f>IFERROR(__xludf.DUMMYFUNCTION("TO_DATE(INT((T449/(60*60*24))+""1/1/1970""))"),42906.0)</f>
        <v>42906</v>
      </c>
      <c r="T449" s="152">
        <v>1.4979312E9</v>
      </c>
      <c r="U449" s="152">
        <v>149329.6563</v>
      </c>
      <c r="W449" s="153">
        <f>IFERROR(__xludf.DUMMYFUNCTION("TO_DATE(INT((X449/(60*60*24))+""1/1/1970""))"),42892.0)</f>
        <v>42892</v>
      </c>
      <c r="X449" s="152">
        <v>1.4967576E9</v>
      </c>
      <c r="Y449" s="152">
        <v>9728.4974</v>
      </c>
      <c r="AA449" s="153">
        <f>IFERROR(__xludf.DUMMYFUNCTION("TO_DATE(INT((AB449/(60*60*24))+""1/1/1970""))"),42893.0)</f>
        <v>42893</v>
      </c>
      <c r="AB449" s="156">
        <v>1.4968116E9</v>
      </c>
      <c r="AC449" s="156">
        <v>98269.1452</v>
      </c>
      <c r="AE449" s="153">
        <f>IFERROR(__xludf.DUMMYFUNCTION("TO_DATE(INT((AF449/(60*60*24))+""1/1/1970""))"),42822.0)</f>
        <v>42822</v>
      </c>
      <c r="AF449" s="156">
        <v>1.4906844E9</v>
      </c>
      <c r="AG449" s="156">
        <v>94133.9633</v>
      </c>
      <c r="AH449" s="153">
        <f>IFERROR(__xludf.DUMMYFUNCTION("TO_DATE(INT((AI449/(60*60*24))+""1/1/1970""))"),43997.0)</f>
        <v>43997</v>
      </c>
      <c r="AI449" s="152">
        <v>1.5921936E9</v>
      </c>
      <c r="AJ449" s="152">
        <v>169594.9322</v>
      </c>
      <c r="AK449" s="153">
        <f>IFERROR(__xludf.DUMMYFUNCTION("TO_DATE(INT((AL449/(60*60*24))+""1/1/1970""))"),43997.0)</f>
        <v>43997</v>
      </c>
      <c r="AL449" s="156">
        <v>1.5922296E9</v>
      </c>
      <c r="AM449" s="156">
        <v>112682.78</v>
      </c>
      <c r="AN449" s="153">
        <f>IFERROR(__xludf.DUMMYFUNCTION("TO_DATE(INT((AO449/(60*60*24))+""1/1/1970""))"),43913.0)</f>
        <v>43913</v>
      </c>
      <c r="AO449" s="156">
        <v>1.584922109E9</v>
      </c>
      <c r="AP449" s="156">
        <v>116966.7016</v>
      </c>
      <c r="AQ449" s="153">
        <f>IFERROR(__xludf.DUMMYFUNCTION("TO_DATE(INT((AR449/(60*60*24))+""1/1/1970""))"),42906.0)</f>
        <v>42906</v>
      </c>
      <c r="AR449" s="152">
        <v>1.4979312E9</v>
      </c>
      <c r="AS449" s="152">
        <v>99905.1516</v>
      </c>
      <c r="AT449" s="156">
        <v>102926.3667</v>
      </c>
      <c r="AU449" s="152">
        <f t="shared" si="1"/>
        <v>130905.64</v>
      </c>
      <c r="AV449" s="152">
        <f t="shared" si="2"/>
        <v>27317.4174</v>
      </c>
      <c r="AW449" s="152">
        <f t="shared" si="3"/>
        <v>149329.6563</v>
      </c>
      <c r="AX449" s="152">
        <f t="shared" si="4"/>
        <v>9721.9452</v>
      </c>
      <c r="AY449" s="152">
        <f t="shared" si="5"/>
        <v>97733.2792</v>
      </c>
      <c r="AZ449" s="152">
        <f t="shared" si="6"/>
        <v>91530.1698</v>
      </c>
      <c r="BA449" s="152" t="str">
        <f t="shared" si="7"/>
        <v>Column1.y</v>
      </c>
      <c r="BB449" s="152" t="str">
        <f t="shared" si="8"/>
        <v>Column1.y</v>
      </c>
      <c r="BC449" s="152" t="str">
        <f t="shared" si="9"/>
        <v>Column1.y</v>
      </c>
    </row>
    <row r="450">
      <c r="A450" s="156">
        <v>1.47933E9</v>
      </c>
      <c r="B450" s="156">
        <v>105221.4819</v>
      </c>
      <c r="D450" s="153">
        <f>IFERROR(__xludf.DUMMYFUNCTION("TO_DATE(INT((E450/(60*60*24))+""1/1/1970""))"),42907.0)</f>
        <v>42907</v>
      </c>
      <c r="E450" s="156">
        <v>1.4980176E9</v>
      </c>
      <c r="F450" s="156">
        <v>99905.1516</v>
      </c>
      <c r="H450" s="153">
        <f>IFERROR(__xludf.DUMMYFUNCTION("TO_DATE(INT((I450/(60*60*24))+""1/1/1970""))"),42907.0)</f>
        <v>42907</v>
      </c>
      <c r="I450" s="152">
        <v>1.4980176E9</v>
      </c>
      <c r="J450" s="152">
        <v>102934.0167</v>
      </c>
      <c r="L450" s="154">
        <v>42998.0</v>
      </c>
      <c r="M450" s="155">
        <v>134427.33</v>
      </c>
      <c r="O450" s="153">
        <f>IFERROR(__xludf.DUMMYFUNCTION("TO_DATE(INT((P450/(60*60*24))+""1/1/1970""))"),42823.0)</f>
        <v>42823</v>
      </c>
      <c r="P450" s="13">
        <v>1.490796E9</v>
      </c>
      <c r="Q450" s="13">
        <v>27804.6094</v>
      </c>
      <c r="S450" s="153">
        <f>IFERROR(__xludf.DUMMYFUNCTION("TO_DATE(INT((T450/(60*60*24))+""1/1/1970""))"),42907.0)</f>
        <v>42907</v>
      </c>
      <c r="T450" s="156">
        <v>1.4980176E9</v>
      </c>
      <c r="U450" s="156">
        <v>147598.317</v>
      </c>
      <c r="W450" s="153">
        <f>IFERROR(__xludf.DUMMYFUNCTION("TO_DATE(INT((X450/(60*60*24))+""1/1/1970""))"),42893.0)</f>
        <v>42893</v>
      </c>
      <c r="X450" s="152">
        <v>1.496844E9</v>
      </c>
      <c r="Y450" s="152">
        <v>9734.0346</v>
      </c>
      <c r="AA450" s="153">
        <f>IFERROR(__xludf.DUMMYFUNCTION("TO_DATE(INT((AB450/(60*60*24))+""1/1/1970""))"),42894.0)</f>
        <v>42894</v>
      </c>
      <c r="AB450" s="152">
        <v>1.4968908E9</v>
      </c>
      <c r="AC450" s="152">
        <v>98272.8038</v>
      </c>
      <c r="AE450" s="153">
        <f>IFERROR(__xludf.DUMMYFUNCTION("TO_DATE(INT((AF450/(60*60*24))+""1/1/1970""))"),42823.0)</f>
        <v>42823</v>
      </c>
      <c r="AF450" s="152">
        <v>1.4907636E9</v>
      </c>
      <c r="AG450" s="152">
        <v>94542.4555</v>
      </c>
      <c r="AH450" s="153">
        <f>IFERROR(__xludf.DUMMYFUNCTION("TO_DATE(INT((AI450/(60*60*24))+""1/1/1970""))"),43998.0)</f>
        <v>43998</v>
      </c>
      <c r="AI450" s="152">
        <v>1.59228E9</v>
      </c>
      <c r="AJ450" s="152">
        <v>174059.5558</v>
      </c>
      <c r="AK450" s="153">
        <f>IFERROR(__xludf.DUMMYFUNCTION("TO_DATE(INT((AL450/(60*60*24))+""1/1/1970""))"),43998.0)</f>
        <v>43998</v>
      </c>
      <c r="AL450" s="152">
        <v>1.59228E9</v>
      </c>
      <c r="AM450" s="152">
        <v>112943.69</v>
      </c>
      <c r="AN450" s="153">
        <f>IFERROR(__xludf.DUMMYFUNCTION("TO_DATE(INT((AO450/(60*60*24))+""1/1/1970""))"),43914.0)</f>
        <v>43914</v>
      </c>
      <c r="AO450" s="152">
        <v>1.585017829E9</v>
      </c>
      <c r="AP450" s="152">
        <v>118858.5808</v>
      </c>
      <c r="AQ450" s="153">
        <f>IFERROR(__xludf.DUMMYFUNCTION("TO_DATE(INT((AR450/(60*60*24))+""1/1/1970""))"),42907.0)</f>
        <v>42907</v>
      </c>
      <c r="AR450" s="156">
        <v>1.4980176E9</v>
      </c>
      <c r="AS450" s="156">
        <v>99905.1516</v>
      </c>
      <c r="AT450" s="152">
        <v>102934.0167</v>
      </c>
      <c r="AU450" s="152">
        <f t="shared" si="1"/>
        <v>130689.45</v>
      </c>
      <c r="AV450" s="152">
        <f t="shared" si="2"/>
        <v>27432.216</v>
      </c>
      <c r="AW450" s="152">
        <f t="shared" si="3"/>
        <v>147598.317</v>
      </c>
      <c r="AX450" s="152">
        <f t="shared" si="4"/>
        <v>9710.2573</v>
      </c>
      <c r="AY450" s="152">
        <f t="shared" si="5"/>
        <v>97829.3602</v>
      </c>
      <c r="AZ450" s="152">
        <f t="shared" si="6"/>
        <v>91603.6066</v>
      </c>
      <c r="BA450" s="152" t="str">
        <f t="shared" si="7"/>
        <v>Column1.y</v>
      </c>
      <c r="BB450" s="152" t="str">
        <f t="shared" si="8"/>
        <v>Column1.y</v>
      </c>
      <c r="BC450" s="152" t="str">
        <f t="shared" si="9"/>
        <v>Column1.y</v>
      </c>
    </row>
    <row r="451">
      <c r="A451" s="152">
        <v>1.47939306E9</v>
      </c>
      <c r="B451" s="152">
        <v>105260.0028</v>
      </c>
      <c r="D451" s="153">
        <f>IFERROR(__xludf.DUMMYFUNCTION("TO_DATE(INT((E451/(60*60*24))+""1/1/1970""))"),42908.0)</f>
        <v>42908</v>
      </c>
      <c r="E451" s="152">
        <v>1.498104E9</v>
      </c>
      <c r="F451" s="152">
        <v>99905.1516</v>
      </c>
      <c r="H451" s="153">
        <f>IFERROR(__xludf.DUMMYFUNCTION("TO_DATE(INT((I451/(60*60*24))+""1/1/1970""))"),42908.0)</f>
        <v>42908</v>
      </c>
      <c r="I451" s="156">
        <v>1.498104E9</v>
      </c>
      <c r="J451" s="156">
        <v>104933.3283</v>
      </c>
      <c r="L451" s="154">
        <v>42999.0</v>
      </c>
      <c r="M451" s="155">
        <v>134206.68</v>
      </c>
      <c r="O451" s="153">
        <f>IFERROR(__xludf.DUMMYFUNCTION("TO_DATE(INT((P451/(60*60*24))+""1/1/1970""))"),42824.0)</f>
        <v>42824</v>
      </c>
      <c r="P451" s="13">
        <v>1.4908824E9</v>
      </c>
      <c r="Q451" s="13">
        <v>27774.4352</v>
      </c>
      <c r="S451" s="153">
        <f>IFERROR(__xludf.DUMMYFUNCTION("TO_DATE(INT((T451/(60*60*24))+""1/1/1970""))"),42908.0)</f>
        <v>42908</v>
      </c>
      <c r="T451" s="152">
        <v>1.498104E9</v>
      </c>
      <c r="U451" s="152">
        <v>147503.2408</v>
      </c>
      <c r="W451" s="153">
        <f>IFERROR(__xludf.DUMMYFUNCTION("TO_DATE(INT((X451/(60*60*24))+""1/1/1970""))"),42894.0)</f>
        <v>42894</v>
      </c>
      <c r="X451" s="152">
        <v>1.4969304E9</v>
      </c>
      <c r="Y451" s="152">
        <v>9725.8172</v>
      </c>
      <c r="AA451" s="153">
        <f>IFERROR(__xludf.DUMMYFUNCTION("TO_DATE(INT((AB451/(60*60*24))+""1/1/1970""))"),42895.0)</f>
        <v>42895</v>
      </c>
      <c r="AB451" s="156">
        <v>1.49697E9</v>
      </c>
      <c r="AC451" s="156">
        <v>98270.909</v>
      </c>
      <c r="AE451" s="153">
        <f>IFERROR(__xludf.DUMMYFUNCTION("TO_DATE(INT((AF451/(60*60*24))+""1/1/1970""))"),42824.0)</f>
        <v>42824</v>
      </c>
      <c r="AF451" s="156">
        <v>1.4908428E9</v>
      </c>
      <c r="AG451" s="156">
        <v>95077.6262</v>
      </c>
      <c r="AH451" s="153">
        <f>IFERROR(__xludf.DUMMYFUNCTION("TO_DATE(INT((AI451/(60*60*24))+""1/1/1970""))"),43999.0)</f>
        <v>43999</v>
      </c>
      <c r="AI451" s="152">
        <v>1.5923664E9</v>
      </c>
      <c r="AJ451" s="152">
        <v>175837.9193</v>
      </c>
      <c r="AK451" s="153">
        <f>IFERROR(__xludf.DUMMYFUNCTION("TO_DATE(INT((AL451/(60*60*24))+""1/1/1970""))"),43999.0)</f>
        <v>43999</v>
      </c>
      <c r="AL451" s="152">
        <v>1.5923664E9</v>
      </c>
      <c r="AM451" s="152">
        <v>113238.53</v>
      </c>
      <c r="AN451" s="153">
        <f>IFERROR(__xludf.DUMMYFUNCTION("TO_DATE(INT((AO451/(60*60*24))+""1/1/1970""))"),43915.0)</f>
        <v>43915</v>
      </c>
      <c r="AO451" s="152">
        <v>1.585097272E9</v>
      </c>
      <c r="AP451" s="152">
        <v>122056.7638</v>
      </c>
      <c r="AQ451" s="153">
        <f>IFERROR(__xludf.DUMMYFUNCTION("TO_DATE(INT((AR451/(60*60*24))+""1/1/1970""))"),42908.0)</f>
        <v>42908</v>
      </c>
      <c r="AR451" s="152">
        <v>1.498104E9</v>
      </c>
      <c r="AS451" s="152">
        <v>99905.1516</v>
      </c>
      <c r="AT451" s="156">
        <v>104933.3283</v>
      </c>
      <c r="AU451" s="152">
        <f t="shared" si="1"/>
        <v>130830.31</v>
      </c>
      <c r="AV451" s="152">
        <f t="shared" si="2"/>
        <v>27389.5904</v>
      </c>
      <c r="AW451" s="152">
        <f t="shared" si="3"/>
        <v>147503.2408</v>
      </c>
      <c r="AX451" s="152">
        <f t="shared" si="4"/>
        <v>9706.407</v>
      </c>
      <c r="AY451" s="152">
        <f t="shared" si="5"/>
        <v>98087.5685</v>
      </c>
      <c r="AZ451" s="152">
        <f t="shared" si="6"/>
        <v>91326.8417</v>
      </c>
      <c r="BA451" s="152" t="str">
        <f t="shared" si="7"/>
        <v>Column1.y</v>
      </c>
      <c r="BB451" s="152" t="str">
        <f t="shared" si="8"/>
        <v>Column1.y</v>
      </c>
      <c r="BC451" s="152" t="str">
        <f t="shared" si="9"/>
        <v>Column1.y</v>
      </c>
    </row>
    <row r="452">
      <c r="A452" s="156">
        <v>1.4794164E9</v>
      </c>
      <c r="B452" s="156">
        <v>105760.7742</v>
      </c>
      <c r="D452" s="153">
        <f>IFERROR(__xludf.DUMMYFUNCTION("TO_DATE(INT((E452/(60*60*24))+""1/1/1970""))"),42909.0)</f>
        <v>42909</v>
      </c>
      <c r="E452" s="156">
        <v>1.4981904E9</v>
      </c>
      <c r="F452" s="156">
        <v>99905.1516</v>
      </c>
      <c r="H452" s="153">
        <f>IFERROR(__xludf.DUMMYFUNCTION("TO_DATE(INT((I452/(60*60*24))+""1/1/1970""))"),42909.0)</f>
        <v>42909</v>
      </c>
      <c r="I452" s="152">
        <v>1.4981904E9</v>
      </c>
      <c r="J452" s="152">
        <v>105693.1454</v>
      </c>
      <c r="L452" s="154">
        <v>43000.0</v>
      </c>
      <c r="M452" s="155">
        <v>133761.85</v>
      </c>
      <c r="O452" s="153">
        <f>IFERROR(__xludf.DUMMYFUNCTION("TO_DATE(INT((P452/(60*60*24))+""1/1/1970""))"),42825.0)</f>
        <v>42825</v>
      </c>
      <c r="P452" s="13">
        <v>1.4909688E9</v>
      </c>
      <c r="Q452" s="13">
        <v>27732.7214</v>
      </c>
      <c r="S452" s="153">
        <f>IFERROR(__xludf.DUMMYFUNCTION("TO_DATE(INT((T452/(60*60*24))+""1/1/1970""))"),42909.0)</f>
        <v>42909</v>
      </c>
      <c r="T452" s="156">
        <v>1.4981904E9</v>
      </c>
      <c r="U452" s="156">
        <v>147376.7426</v>
      </c>
      <c r="W452" s="153">
        <f>IFERROR(__xludf.DUMMYFUNCTION("TO_DATE(INT((X452/(60*60*24))+""1/1/1970""))"),42895.0)</f>
        <v>42895</v>
      </c>
      <c r="X452" s="152">
        <v>1.4970168E9</v>
      </c>
      <c r="Y452" s="152">
        <v>9704.4628</v>
      </c>
      <c r="AA452" s="153">
        <f>IFERROR(__xludf.DUMMYFUNCTION("TO_DATE(INT((AB452/(60*60*24))+""1/1/1970""))"),42897.0)</f>
        <v>42897</v>
      </c>
      <c r="AB452" s="152">
        <v>1.4972184E9</v>
      </c>
      <c r="AC452" s="152">
        <v>98201.0477</v>
      </c>
      <c r="AE452" s="153">
        <f>IFERROR(__xludf.DUMMYFUNCTION("TO_DATE(INT((AF452/(60*60*24))+""1/1/1970""))"),42825.0)</f>
        <v>42825</v>
      </c>
      <c r="AF452" s="152">
        <v>1.490922E9</v>
      </c>
      <c r="AG452" s="152">
        <v>95721.5752</v>
      </c>
      <c r="AH452" s="153">
        <f>IFERROR(__xludf.DUMMYFUNCTION("TO_DATE(INT((AI452/(60*60*24))+""1/1/1970""))"),44000.0)</f>
        <v>44000</v>
      </c>
      <c r="AI452" s="152">
        <v>1.5924528E9</v>
      </c>
      <c r="AJ452" s="152">
        <v>176385.4394</v>
      </c>
      <c r="AK452" s="153">
        <f>IFERROR(__xludf.DUMMYFUNCTION("TO_DATE(INT((AL452/(60*60*24))+""1/1/1970""))"),44000.0)</f>
        <v>44000</v>
      </c>
      <c r="AL452" s="152">
        <v>1.5924528E9</v>
      </c>
      <c r="AM452" s="152">
        <v>112968.65</v>
      </c>
      <c r="AN452" s="153">
        <f>IFERROR(__xludf.DUMMYFUNCTION("TO_DATE(INT((AO452/(60*60*24))+""1/1/1970""))"),43916.0)</f>
        <v>43916</v>
      </c>
      <c r="AO452" s="156">
        <v>1.5851952E9</v>
      </c>
      <c r="AP452" s="156">
        <v>120004.3223</v>
      </c>
      <c r="AQ452" s="153">
        <f>IFERROR(__xludf.DUMMYFUNCTION("TO_DATE(INT((AR452/(60*60*24))+""1/1/1970""))"),42909.0)</f>
        <v>42909</v>
      </c>
      <c r="AR452" s="156">
        <v>1.4981904E9</v>
      </c>
      <c r="AS452" s="156">
        <v>99905.1516</v>
      </c>
      <c r="AT452" s="152">
        <v>105693.1454</v>
      </c>
      <c r="AU452" s="152">
        <f t="shared" si="1"/>
        <v>130979.14</v>
      </c>
      <c r="AV452" s="152">
        <f t="shared" si="2"/>
        <v>27331.5798</v>
      </c>
      <c r="AW452" s="152">
        <f t="shared" si="3"/>
        <v>147376.7426</v>
      </c>
      <c r="AX452" s="152">
        <f t="shared" si="4"/>
        <v>9710.6415</v>
      </c>
      <c r="AY452" s="152">
        <f t="shared" si="5"/>
        <v>97921.9737</v>
      </c>
      <c r="AZ452" s="152">
        <f t="shared" si="6"/>
        <v>91483.3538</v>
      </c>
      <c r="BA452" s="152" t="str">
        <f t="shared" si="7"/>
        <v>Column1.y</v>
      </c>
      <c r="BB452" s="152" t="str">
        <f t="shared" si="8"/>
        <v>Column1.y</v>
      </c>
      <c r="BC452" s="152" t="str">
        <f t="shared" si="9"/>
        <v>Column1.y</v>
      </c>
    </row>
    <row r="453">
      <c r="A453" s="152">
        <v>1.47947946E9</v>
      </c>
      <c r="B453" s="152">
        <v>105804.1102</v>
      </c>
      <c r="D453" s="153">
        <f>IFERROR(__xludf.DUMMYFUNCTION("TO_DATE(INT((E453/(60*60*24))+""1/1/1970""))"),42910.0)</f>
        <v>42910</v>
      </c>
      <c r="E453" s="152">
        <v>1.4982768E9</v>
      </c>
      <c r="F453" s="152">
        <v>99905.1516</v>
      </c>
      <c r="H453" s="153">
        <f>IFERROR(__xludf.DUMMYFUNCTION("TO_DATE(INT((I453/(60*60*24))+""1/1/1970""))"),42910.0)</f>
        <v>42910</v>
      </c>
      <c r="I453" s="156">
        <v>1.4982768E9</v>
      </c>
      <c r="J453" s="156">
        <v>106449.8844</v>
      </c>
      <c r="L453" s="154">
        <v>43003.0</v>
      </c>
      <c r="M453" s="155">
        <v>134015.24</v>
      </c>
      <c r="O453" s="153">
        <f>IFERROR(__xludf.DUMMYFUNCTION("TO_DATE(INT((P453/(60*60*24))+""1/1/1970""))"),42826.0)</f>
        <v>42826</v>
      </c>
      <c r="P453" s="13">
        <v>1.4910048E9</v>
      </c>
      <c r="Q453" s="13">
        <v>27688.6213</v>
      </c>
      <c r="S453" s="153">
        <f>IFERROR(__xludf.DUMMYFUNCTION("TO_DATE(INT((T453/(60*60*24))+""1/1/1970""))"),42910.0)</f>
        <v>42910</v>
      </c>
      <c r="T453" s="152">
        <v>1.4982768E9</v>
      </c>
      <c r="U453" s="152">
        <v>147743.3861</v>
      </c>
      <c r="W453" s="153">
        <f>IFERROR(__xludf.DUMMYFUNCTION("TO_DATE(INT((X453/(60*60*24))+""1/1/1970""))"),42896.0)</f>
        <v>42896</v>
      </c>
      <c r="X453" s="152">
        <v>1.4970528E9</v>
      </c>
      <c r="Y453" s="152">
        <v>9707.3558</v>
      </c>
      <c r="AA453" s="153">
        <f>IFERROR(__xludf.DUMMYFUNCTION("TO_DATE(INT((AB453/(60*60*24))+""1/1/1970""))"),42898.0)</f>
        <v>42898</v>
      </c>
      <c r="AB453" s="152">
        <v>1.497258E9</v>
      </c>
      <c r="AC453" s="152">
        <v>98319.0953</v>
      </c>
      <c r="AE453" s="153">
        <f>IFERROR(__xludf.DUMMYFUNCTION("TO_DATE(INT((AF453/(60*60*24))+""1/1/1970""))"),42826.0)</f>
        <v>42826</v>
      </c>
      <c r="AF453" s="152">
        <v>1.4910048E9</v>
      </c>
      <c r="AG453" s="152">
        <v>95834.0253</v>
      </c>
      <c r="AH453" s="153">
        <f>IFERROR(__xludf.DUMMYFUNCTION("TO_DATE(INT((AI453/(60*60*24))+""1/1/1970""))"),44001.0)</f>
        <v>44001</v>
      </c>
      <c r="AI453" s="152">
        <v>1.5925392E9</v>
      </c>
      <c r="AJ453" s="152">
        <v>177453.017</v>
      </c>
      <c r="AK453" s="153">
        <f>IFERROR(__xludf.DUMMYFUNCTION("TO_DATE(INT((AL453/(60*60*24))+""1/1/1970""))"),44001.0)</f>
        <v>44001</v>
      </c>
      <c r="AL453" s="152">
        <v>1.5925392E9</v>
      </c>
      <c r="AM453" s="152">
        <v>112940.96</v>
      </c>
      <c r="AN453" s="153">
        <f>IFERROR(__xludf.DUMMYFUNCTION("TO_DATE(INT((AO453/(60*60*24))+""1/1/1970""))"),43917.0)</f>
        <v>43917</v>
      </c>
      <c r="AO453" s="156">
        <v>1.585274917E9</v>
      </c>
      <c r="AP453" s="156">
        <v>124902.1723</v>
      </c>
      <c r="AQ453" s="153">
        <f>IFERROR(__xludf.DUMMYFUNCTION("TO_DATE(INT((AR453/(60*60*24))+""1/1/1970""))"),42910.0)</f>
        <v>42910</v>
      </c>
      <c r="AR453" s="152">
        <v>1.4982768E9</v>
      </c>
      <c r="AS453" s="152">
        <v>99905.1516</v>
      </c>
      <c r="AT453" s="156">
        <v>106449.8844</v>
      </c>
      <c r="AU453" s="152">
        <f t="shared" si="1"/>
        <v>130979.14</v>
      </c>
      <c r="AV453" s="152">
        <f t="shared" si="2"/>
        <v>27317.2749</v>
      </c>
      <c r="AW453" s="152">
        <f t="shared" si="3"/>
        <v>147743.3861</v>
      </c>
      <c r="AX453" s="152">
        <f t="shared" si="4"/>
        <v>9707.5511</v>
      </c>
      <c r="AY453" s="152">
        <f t="shared" si="5"/>
        <v>97921.9737</v>
      </c>
      <c r="AZ453" s="152">
        <f t="shared" si="6"/>
        <v>91078.9925</v>
      </c>
      <c r="BA453" s="152" t="str">
        <f t="shared" si="7"/>
        <v>Column1.y</v>
      </c>
      <c r="BB453" s="152" t="str">
        <f t="shared" si="8"/>
        <v>Column1.y</v>
      </c>
      <c r="BC453" s="152" t="str">
        <f t="shared" si="9"/>
        <v>Column1.y</v>
      </c>
    </row>
    <row r="454">
      <c r="A454" s="156">
        <v>1.4795028E9</v>
      </c>
      <c r="B454" s="156">
        <v>105524.8338</v>
      </c>
      <c r="D454" s="153">
        <f>IFERROR(__xludf.DUMMYFUNCTION("TO_DATE(INT((E454/(60*60*24))+""1/1/1970""))"),42912.0)</f>
        <v>42912</v>
      </c>
      <c r="E454" s="156">
        <v>1.4984856E9</v>
      </c>
      <c r="F454" s="156">
        <v>99905.1516</v>
      </c>
      <c r="H454" s="153">
        <f>IFERROR(__xludf.DUMMYFUNCTION("TO_DATE(INT((I454/(60*60*24))+""1/1/1970""))"),42912.0)</f>
        <v>42912</v>
      </c>
      <c r="I454" s="152">
        <v>1.4984856E9</v>
      </c>
      <c r="J454" s="152">
        <v>106449.8844</v>
      </c>
      <c r="L454" s="154">
        <v>43004.0</v>
      </c>
      <c r="M454" s="155">
        <v>134424.62</v>
      </c>
      <c r="O454" s="153">
        <f>IFERROR(__xludf.DUMMYFUNCTION("TO_DATE(INT((P454/(60*60*24))+""1/1/1970""))"),42827.0)</f>
        <v>42827</v>
      </c>
      <c r="P454" s="13">
        <v>1.4910912E9</v>
      </c>
      <c r="Q454" s="13">
        <v>27688.6213</v>
      </c>
      <c r="S454" s="153">
        <f>IFERROR(__xludf.DUMMYFUNCTION("TO_DATE(INT((T454/(60*60*24))+""1/1/1970""))"),42912.0)</f>
        <v>42912</v>
      </c>
      <c r="T454" s="156">
        <v>1.4984856E9</v>
      </c>
      <c r="U454" s="156">
        <v>147743.3861</v>
      </c>
      <c r="W454" s="153">
        <f>IFERROR(__xludf.DUMMYFUNCTION("TO_DATE(INT((X454/(60*60*24))+""1/1/1970""))"),42898.0)</f>
        <v>42898</v>
      </c>
      <c r="X454" s="156">
        <v>1.4972256E9</v>
      </c>
      <c r="Y454" s="156">
        <v>9708.16</v>
      </c>
      <c r="AA454" s="153">
        <f>IFERROR(__xludf.DUMMYFUNCTION("TO_DATE(INT((AB454/(60*60*24))+""1/1/1970""))"),42899.0)</f>
        <v>42899</v>
      </c>
      <c r="AB454" s="156">
        <v>1.4973372E9</v>
      </c>
      <c r="AC454" s="156">
        <v>98021.284</v>
      </c>
      <c r="AE454" s="153">
        <f>IFERROR(__xludf.DUMMYFUNCTION("TO_DATE(INT((AF454/(60*60*24))+""1/1/1970""))"),42827.0)</f>
        <v>42827</v>
      </c>
      <c r="AF454" s="156">
        <v>1.4911704E9</v>
      </c>
      <c r="AG454" s="156">
        <v>95834.0253</v>
      </c>
      <c r="AH454" s="153">
        <f>IFERROR(__xludf.DUMMYFUNCTION("TO_DATE(INT((AI454/(60*60*24))+""1/1/1970""))"),44002.0)</f>
        <v>44002</v>
      </c>
      <c r="AI454" s="152">
        <v>1.5926256E9</v>
      </c>
      <c r="AJ454" s="152">
        <v>179387.7238</v>
      </c>
      <c r="AK454" s="153">
        <f>IFERROR(__xludf.DUMMYFUNCTION("TO_DATE(INT((AL454/(60*60*24))+""1/1/1970""))"),44002.0)</f>
        <v>44002</v>
      </c>
      <c r="AL454" s="152">
        <v>1.5926256E9</v>
      </c>
      <c r="AM454" s="152">
        <v>113107.6</v>
      </c>
      <c r="AN454" s="153">
        <f>IFERROR(__xludf.DUMMYFUNCTION("TO_DATE(INT((AO454/(60*60*24))+""1/1/1970""))"),43918.0)</f>
        <v>43918</v>
      </c>
      <c r="AO454" s="156">
        <v>1.585354129E9</v>
      </c>
      <c r="AP454" s="156">
        <v>121082.3662</v>
      </c>
      <c r="AQ454" s="153">
        <f>IFERROR(__xludf.DUMMYFUNCTION("TO_DATE(INT((AR454/(60*60*24))+""1/1/1970""))"),42912.0)</f>
        <v>42912</v>
      </c>
      <c r="AR454" s="156">
        <v>1.4984856E9</v>
      </c>
      <c r="AS454" s="156">
        <v>99905.1516</v>
      </c>
      <c r="AT454" s="152">
        <v>106449.8844</v>
      </c>
      <c r="AU454" s="152">
        <f t="shared" si="1"/>
        <v>131176.97</v>
      </c>
      <c r="AV454" s="152">
        <f t="shared" si="2"/>
        <v>27318.5652</v>
      </c>
      <c r="AW454" s="152">
        <f t="shared" si="3"/>
        <v>147743.3861</v>
      </c>
      <c r="AX454" s="152">
        <f t="shared" si="4"/>
        <v>9709.556</v>
      </c>
      <c r="AY454" s="152">
        <f t="shared" si="5"/>
        <v>98272.445</v>
      </c>
      <c r="AZ454" s="152">
        <f t="shared" si="6"/>
        <v>91022.9969</v>
      </c>
      <c r="BA454" s="152" t="str">
        <f t="shared" si="7"/>
        <v>Column1.y</v>
      </c>
      <c r="BB454" s="152" t="str">
        <f t="shared" si="8"/>
        <v>Column1.y</v>
      </c>
      <c r="BC454" s="152" t="str">
        <f t="shared" si="9"/>
        <v>Column1.y</v>
      </c>
    </row>
    <row r="455">
      <c r="A455" s="152">
        <v>1.47973866E9</v>
      </c>
      <c r="B455" s="152">
        <v>105866.7066</v>
      </c>
      <c r="D455" s="153">
        <f>IFERROR(__xludf.DUMMYFUNCTION("TO_DATE(INT((E455/(60*60*24))+""1/1/1970""))"),42913.0)</f>
        <v>42913</v>
      </c>
      <c r="E455" s="156">
        <v>1.498536E9</v>
      </c>
      <c r="F455" s="156">
        <v>99905.1516</v>
      </c>
      <c r="H455" s="153">
        <f>IFERROR(__xludf.DUMMYFUNCTION("TO_DATE(INT((I455/(60*60*24))+""1/1/1970""))"),42913.0)</f>
        <v>42913</v>
      </c>
      <c r="I455" s="152">
        <v>1.498536E9</v>
      </c>
      <c r="J455" s="152">
        <v>105394.846</v>
      </c>
      <c r="L455" s="154">
        <v>43005.0</v>
      </c>
      <c r="M455" s="155">
        <v>134034.98</v>
      </c>
      <c r="O455" s="153">
        <f>IFERROR(__xludf.DUMMYFUNCTION("TO_DATE(INT((P455/(60*60*24))+""1/1/1970""))"),42828.0)</f>
        <v>42828</v>
      </c>
      <c r="P455" s="13">
        <v>1.4911776E9</v>
      </c>
      <c r="Q455" s="13">
        <v>27724.652</v>
      </c>
      <c r="S455" s="153">
        <f>IFERROR(__xludf.DUMMYFUNCTION("TO_DATE(INT((T455/(60*60*24))+""1/1/1970""))"),42913.0)</f>
        <v>42913</v>
      </c>
      <c r="T455" s="156">
        <v>1.498536E9</v>
      </c>
      <c r="U455" s="156">
        <v>147866.8762</v>
      </c>
      <c r="W455" s="153">
        <f>IFERROR(__xludf.DUMMYFUNCTION("TO_DATE(INT((X455/(60*60*24))+""1/1/1970""))"),42899.0)</f>
        <v>42899</v>
      </c>
      <c r="X455" s="152">
        <v>1.4973624E9</v>
      </c>
      <c r="Y455" s="152">
        <v>9718.8907</v>
      </c>
      <c r="AA455" s="153">
        <f>IFERROR(__xludf.DUMMYFUNCTION("TO_DATE(INT((AB455/(60*60*24))+""1/1/1970""))"),42900.0)</f>
        <v>42900</v>
      </c>
      <c r="AB455" s="152">
        <v>1.4974164E9</v>
      </c>
      <c r="AC455" s="152">
        <v>98255.5143</v>
      </c>
      <c r="AE455" s="153">
        <f>IFERROR(__xludf.DUMMYFUNCTION("TO_DATE(INT((AF455/(60*60*24))+""1/1/1970""))"),42828.0)</f>
        <v>42828</v>
      </c>
      <c r="AF455" s="156">
        <v>1.49121E9</v>
      </c>
      <c r="AG455" s="156">
        <v>95895.9876</v>
      </c>
      <c r="AH455" s="153">
        <f>IFERROR(__xludf.DUMMYFUNCTION("TO_DATE(INT((AI455/(60*60*24))+""1/1/1970""))"),44004.0)</f>
        <v>44004</v>
      </c>
      <c r="AI455" s="156">
        <v>1.5927984E9</v>
      </c>
      <c r="AJ455" s="156">
        <v>179387.7238</v>
      </c>
      <c r="AK455" s="153">
        <f>IFERROR(__xludf.DUMMYFUNCTION("TO_DATE(INT((AL455/(60*60*24))+""1/1/1970""))"),44004.0)</f>
        <v>44004</v>
      </c>
      <c r="AL455" s="156">
        <v>1.5928344E9</v>
      </c>
      <c r="AM455" s="156">
        <v>113107.6</v>
      </c>
      <c r="AN455" s="153">
        <f>IFERROR(__xludf.DUMMYFUNCTION("TO_DATE(INT((AO455/(60*60*24))+""1/1/1970""))"),43919.0)</f>
        <v>43919</v>
      </c>
      <c r="AO455" s="152">
        <v>1.58545032E9</v>
      </c>
      <c r="AP455" s="152">
        <v>121082.3662</v>
      </c>
      <c r="AQ455" s="153">
        <f>IFERROR(__xludf.DUMMYFUNCTION("TO_DATE(INT((AR455/(60*60*24))+""1/1/1970""))"),42913.0)</f>
        <v>42913</v>
      </c>
      <c r="AR455" s="156">
        <v>1.498536E9</v>
      </c>
      <c r="AS455" s="156">
        <v>99905.1516</v>
      </c>
      <c r="AT455" s="152">
        <v>105394.846</v>
      </c>
      <c r="AU455" s="152">
        <f t="shared" si="1"/>
        <v>131053.25</v>
      </c>
      <c r="AV455" s="152">
        <f t="shared" si="2"/>
        <v>27222.8507</v>
      </c>
      <c r="AW455" s="152">
        <f t="shared" si="3"/>
        <v>147866.8762</v>
      </c>
      <c r="AX455" s="152">
        <f t="shared" si="4"/>
        <v>9720.08</v>
      </c>
      <c r="AY455" s="152">
        <f t="shared" si="5"/>
        <v>98228.1964</v>
      </c>
      <c r="AZ455" s="152">
        <f t="shared" si="6"/>
        <v>91178.1321</v>
      </c>
      <c r="BA455" s="152" t="str">
        <f t="shared" si="7"/>
        <v>Column1.y</v>
      </c>
      <c r="BB455" s="152" t="str">
        <f t="shared" si="8"/>
        <v>Column1.y</v>
      </c>
      <c r="BC455" s="152" t="str">
        <f t="shared" si="9"/>
        <v>Column1.y</v>
      </c>
    </row>
    <row r="456">
      <c r="A456" s="156">
        <v>1.479762E9</v>
      </c>
      <c r="B456" s="156">
        <v>106319.3269</v>
      </c>
      <c r="D456" s="153">
        <f>IFERROR(__xludf.DUMMYFUNCTION("TO_DATE(INT((E456/(60*60*24))+""1/1/1970""))"),42914.0)</f>
        <v>42914</v>
      </c>
      <c r="E456" s="152">
        <v>1.4986224E9</v>
      </c>
      <c r="F456" s="152">
        <v>99905.1516</v>
      </c>
      <c r="H456" s="153">
        <f>IFERROR(__xludf.DUMMYFUNCTION("TO_DATE(INT((I456/(60*60*24))+""1/1/1970""))"),42914.0)</f>
        <v>42914</v>
      </c>
      <c r="I456" s="156">
        <v>1.4986224E9</v>
      </c>
      <c r="J456" s="156">
        <v>103303.3052</v>
      </c>
      <c r="L456" s="154">
        <v>43006.0</v>
      </c>
      <c r="M456" s="155">
        <v>133499.05</v>
      </c>
      <c r="O456" s="153">
        <f>IFERROR(__xludf.DUMMYFUNCTION("TO_DATE(INT((P456/(60*60*24))+""1/1/1970""))"),42829.0)</f>
        <v>42829</v>
      </c>
      <c r="P456" s="13">
        <v>1.4913144E9</v>
      </c>
      <c r="Q456" s="13">
        <v>27833.0825</v>
      </c>
      <c r="S456" s="153">
        <f>IFERROR(__xludf.DUMMYFUNCTION("TO_DATE(INT((T456/(60*60*24))+""1/1/1970""))"),42914.0)</f>
        <v>42914</v>
      </c>
      <c r="T456" s="152">
        <v>1.4986224E9</v>
      </c>
      <c r="U456" s="152">
        <v>145809.6784</v>
      </c>
      <c r="W456" s="153">
        <f>IFERROR(__xludf.DUMMYFUNCTION("TO_DATE(INT((X456/(60*60*24))+""1/1/1970""))"),42900.0)</f>
        <v>42900</v>
      </c>
      <c r="X456" s="152">
        <v>1.4974488E9</v>
      </c>
      <c r="Y456" s="152">
        <v>9728.0197</v>
      </c>
      <c r="AA456" s="153">
        <f>IFERROR(__xludf.DUMMYFUNCTION("TO_DATE(INT((AB456/(60*60*24))+""1/1/1970""))"),42901.0)</f>
        <v>42901</v>
      </c>
      <c r="AB456" s="156">
        <v>1.4974956E9</v>
      </c>
      <c r="AC456" s="156">
        <v>98170.4973</v>
      </c>
      <c r="AE456" s="153">
        <f>IFERROR(__xludf.DUMMYFUNCTION("TO_DATE(INT((AF456/(60*60*24))+""1/1/1970""))"),42829.0)</f>
        <v>42829</v>
      </c>
      <c r="AF456" s="152">
        <v>1.4912892E9</v>
      </c>
      <c r="AG456" s="152">
        <v>95887.7259</v>
      </c>
      <c r="AH456" s="153">
        <f>IFERROR(__xludf.DUMMYFUNCTION("TO_DATE(INT((AI456/(60*60*24))+""1/1/1970""))"),44005.0)</f>
        <v>44005</v>
      </c>
      <c r="AI456" s="156">
        <v>1.5928848E9</v>
      </c>
      <c r="AJ456" s="156">
        <v>181562.3932</v>
      </c>
      <c r="AK456" s="153">
        <f>IFERROR(__xludf.DUMMYFUNCTION("TO_DATE(INT((AL456/(60*60*24))+""1/1/1970""))"),44005.0)</f>
        <v>44005</v>
      </c>
      <c r="AL456" s="152">
        <v>1.5928848E9</v>
      </c>
      <c r="AM456" s="152">
        <v>113127.81</v>
      </c>
      <c r="AN456" s="153">
        <f>IFERROR(__xludf.DUMMYFUNCTION("TO_DATE(INT((AO456/(60*60*24))+""1/1/1970""))"),43920.0)</f>
        <v>43920</v>
      </c>
      <c r="AO456" s="152">
        <v>1.585534133E9</v>
      </c>
      <c r="AP456" s="152">
        <v>121082.3662</v>
      </c>
      <c r="AQ456" s="153">
        <f>IFERROR(__xludf.DUMMYFUNCTION("TO_DATE(INT((AR456/(60*60*24))+""1/1/1970""))"),42914.0)</f>
        <v>42914</v>
      </c>
      <c r="AR456" s="152">
        <v>1.4986224E9</v>
      </c>
      <c r="AS456" s="152">
        <v>99905.1516</v>
      </c>
      <c r="AT456" s="156">
        <v>103303.3052</v>
      </c>
      <c r="AU456" s="152">
        <f t="shared" si="1"/>
        <v>130313.13</v>
      </c>
      <c r="AV456" s="152">
        <f t="shared" si="2"/>
        <v>27259.9057</v>
      </c>
      <c r="AW456" s="152">
        <f t="shared" si="3"/>
        <v>145809.6784</v>
      </c>
      <c r="AX456" s="152">
        <f t="shared" si="4"/>
        <v>9708.6599</v>
      </c>
      <c r="AY456" s="152">
        <f t="shared" si="5"/>
        <v>97485.0923</v>
      </c>
      <c r="AZ456" s="152">
        <f t="shared" si="6"/>
        <v>89764.4737</v>
      </c>
      <c r="BA456" s="152" t="str">
        <f t="shared" si="7"/>
        <v>Column1.y</v>
      </c>
      <c r="BB456" s="152" t="str">
        <f t="shared" si="8"/>
        <v>Column1.y</v>
      </c>
      <c r="BC456" s="152" t="str">
        <f t="shared" si="9"/>
        <v>Column1.y</v>
      </c>
    </row>
    <row r="457">
      <c r="A457" s="152">
        <v>1.47982506E9</v>
      </c>
      <c r="B457" s="152">
        <v>106531.1917</v>
      </c>
      <c r="D457" s="153">
        <f>IFERROR(__xludf.DUMMYFUNCTION("TO_DATE(INT((E457/(60*60*24))+""1/1/1970""))"),42915.0)</f>
        <v>42915</v>
      </c>
      <c r="E457" s="156">
        <v>1.4987088E9</v>
      </c>
      <c r="F457" s="156">
        <v>99905.1516</v>
      </c>
      <c r="H457" s="153">
        <f>IFERROR(__xludf.DUMMYFUNCTION("TO_DATE(INT((I457/(60*60*24))+""1/1/1970""))"),42915.0)</f>
        <v>42915</v>
      </c>
      <c r="I457" s="152">
        <v>1.4987088E9</v>
      </c>
      <c r="J457" s="152">
        <v>104325.6777</v>
      </c>
      <c r="L457" s="154">
        <v>43007.0</v>
      </c>
      <c r="M457" s="155">
        <v>133546.12</v>
      </c>
      <c r="O457" s="153">
        <f>IFERROR(__xludf.DUMMYFUNCTION("TO_DATE(INT((P457/(60*60*24))+""1/1/1970""))"),42830.0)</f>
        <v>42830</v>
      </c>
      <c r="P457" s="13">
        <v>1.4914008E9</v>
      </c>
      <c r="Q457" s="13">
        <v>27914.4289</v>
      </c>
      <c r="S457" s="153">
        <f>IFERROR(__xludf.DUMMYFUNCTION("TO_DATE(INT((T457/(60*60*24))+""1/1/1970""))"),42915.0)</f>
        <v>42915</v>
      </c>
      <c r="T457" s="156">
        <v>1.4987088E9</v>
      </c>
      <c r="U457" s="156">
        <v>148084.4066</v>
      </c>
      <c r="W457" s="153">
        <f>IFERROR(__xludf.DUMMYFUNCTION("TO_DATE(INT((X457/(60*60*24))+""1/1/1970""))"),42901.0)</f>
        <v>42901</v>
      </c>
      <c r="X457" s="152">
        <v>1.4975352E9</v>
      </c>
      <c r="Y457" s="152">
        <v>9744.2143</v>
      </c>
      <c r="AA457" s="153">
        <f>IFERROR(__xludf.DUMMYFUNCTION("TO_DATE(INT((AB457/(60*60*24))+""1/1/1970""))"),42902.0)</f>
        <v>42902</v>
      </c>
      <c r="AB457" s="152">
        <v>1.4975748E9</v>
      </c>
      <c r="AC457" s="152">
        <v>97929.1387</v>
      </c>
      <c r="AE457" s="153">
        <f>IFERROR(__xludf.DUMMYFUNCTION("TO_DATE(INT((AF457/(60*60*24))+""1/1/1970""))"),42830.0)</f>
        <v>42830</v>
      </c>
      <c r="AF457" s="156">
        <v>1.4913684E9</v>
      </c>
      <c r="AG457" s="156">
        <v>95812.4532</v>
      </c>
      <c r="AH457" s="153">
        <f>IFERROR(__xludf.DUMMYFUNCTION("TO_DATE(INT((AI457/(60*60*24))+""1/1/1970""))"),44006.0)</f>
        <v>44006</v>
      </c>
      <c r="AI457" s="156">
        <v>1.5929712E9</v>
      </c>
      <c r="AJ457" s="156">
        <v>181742.1918</v>
      </c>
      <c r="AK457" s="153">
        <f>IFERROR(__xludf.DUMMYFUNCTION("TO_DATE(INT((AL457/(60*60*24))+""1/1/1970""))"),44006.0)</f>
        <v>44006</v>
      </c>
      <c r="AL457" s="152">
        <v>1.5929712E9</v>
      </c>
      <c r="AM457" s="152">
        <v>113269.75</v>
      </c>
      <c r="AN457" s="153">
        <f>IFERROR(__xludf.DUMMYFUNCTION("TO_DATE(INT((AO457/(60*60*24))+""1/1/1970""))"),43921.0)</f>
        <v>43921</v>
      </c>
      <c r="AO457" s="152">
        <v>1.58561436E9</v>
      </c>
      <c r="AP457" s="152">
        <v>125246.2524</v>
      </c>
      <c r="AQ457" s="153">
        <f>IFERROR(__xludf.DUMMYFUNCTION("TO_DATE(INT((AR457/(60*60*24))+""1/1/1970""))"),42915.0)</f>
        <v>42915</v>
      </c>
      <c r="AR457" s="156">
        <v>1.4987088E9</v>
      </c>
      <c r="AS457" s="156">
        <v>99905.1516</v>
      </c>
      <c r="AT457" s="152">
        <v>104325.6777</v>
      </c>
      <c r="AU457" s="152">
        <f t="shared" si="1"/>
        <v>130799.49</v>
      </c>
      <c r="AV457" s="152">
        <f t="shared" si="2"/>
        <v>27201.5651</v>
      </c>
      <c r="AW457" s="152">
        <f t="shared" si="3"/>
        <v>148084.4066</v>
      </c>
      <c r="AX457" s="152">
        <f t="shared" si="4"/>
        <v>9732.5767</v>
      </c>
      <c r="AY457" s="152">
        <f t="shared" si="5"/>
        <v>96559.9968</v>
      </c>
      <c r="AZ457" s="152">
        <f t="shared" si="6"/>
        <v>89384.4383</v>
      </c>
      <c r="BA457" s="152" t="str">
        <f t="shared" si="7"/>
        <v>Column1.y</v>
      </c>
      <c r="BB457" s="152" t="str">
        <f t="shared" si="8"/>
        <v>Column1.y</v>
      </c>
      <c r="BC457" s="152" t="str">
        <f t="shared" si="9"/>
        <v>Column1.y</v>
      </c>
    </row>
    <row r="458">
      <c r="A458" s="156">
        <v>1.4798484E9</v>
      </c>
      <c r="B458" s="156">
        <v>106526.3766</v>
      </c>
      <c r="D458" s="153">
        <f>IFERROR(__xludf.DUMMYFUNCTION("TO_DATE(INT((E458/(60*60*24))+""1/1/1970""))"),42916.0)</f>
        <v>42916</v>
      </c>
      <c r="E458" s="152">
        <v>1.4987952E9</v>
      </c>
      <c r="F458" s="152">
        <v>99905.1516</v>
      </c>
      <c r="H458" s="153">
        <f>IFERROR(__xludf.DUMMYFUNCTION("TO_DATE(INT((I458/(60*60*24))+""1/1/1970""))"),42916.0)</f>
        <v>42916</v>
      </c>
      <c r="I458" s="156">
        <v>1.4987952E9</v>
      </c>
      <c r="J458" s="156">
        <v>103096.0743</v>
      </c>
      <c r="L458" s="154">
        <v>43010.0</v>
      </c>
      <c r="M458" s="155">
        <v>133742.91</v>
      </c>
      <c r="O458" s="153">
        <f>IFERROR(__xludf.DUMMYFUNCTION("TO_DATE(INT((P458/(60*60*24))+""1/1/1970""))"),42831.0)</f>
        <v>42831</v>
      </c>
      <c r="P458" s="13">
        <v>1.4914872E9</v>
      </c>
      <c r="Q458" s="13">
        <v>28057.8941</v>
      </c>
      <c r="S458" s="153">
        <f>IFERROR(__xludf.DUMMYFUNCTION("TO_DATE(INT((T458/(60*60*24))+""1/1/1970""))"),42916.0)</f>
        <v>42916</v>
      </c>
      <c r="T458" s="152">
        <v>1.4987952E9</v>
      </c>
      <c r="U458" s="152">
        <v>145829.9667</v>
      </c>
      <c r="W458" s="153">
        <f>IFERROR(__xludf.DUMMYFUNCTION("TO_DATE(INT((X458/(60*60*24))+""1/1/1970""))"),42902.0)</f>
        <v>42902</v>
      </c>
      <c r="X458" s="152">
        <v>1.4976216E9</v>
      </c>
      <c r="Y458" s="152">
        <v>9727.113</v>
      </c>
      <c r="AA458" s="153">
        <f>IFERROR(__xludf.DUMMYFUNCTION("TO_DATE(INT((AB458/(60*60*24))+""1/1/1970""))"),42904.0)</f>
        <v>42904</v>
      </c>
      <c r="AB458" s="156">
        <v>1.4978232E9</v>
      </c>
      <c r="AC458" s="156">
        <v>98203.546</v>
      </c>
      <c r="AE458" s="153">
        <f>IFERROR(__xludf.DUMMYFUNCTION("TO_DATE(INT((AF458/(60*60*24))+""1/1/1970""))"),42831.0)</f>
        <v>42831</v>
      </c>
      <c r="AF458" s="152">
        <v>1.4914476E9</v>
      </c>
      <c r="AG458" s="152">
        <v>95866.1539</v>
      </c>
      <c r="AH458" s="153">
        <f>IFERROR(__xludf.DUMMYFUNCTION("TO_DATE(INT((AI458/(60*60*24))+""1/1/1970""))"),44007.0)</f>
        <v>44007</v>
      </c>
      <c r="AI458" s="156">
        <v>1.5930576E9</v>
      </c>
      <c r="AJ458" s="156">
        <v>177877.725</v>
      </c>
      <c r="AK458" s="153">
        <f>IFERROR(__xludf.DUMMYFUNCTION("TO_DATE(INT((AL458/(60*60*24))+""1/1/1970""))"),44007.0)</f>
        <v>44007</v>
      </c>
      <c r="AL458" s="152">
        <v>1.5930576E9</v>
      </c>
      <c r="AM458" s="152">
        <v>112883.41</v>
      </c>
      <c r="AN458" s="153">
        <f>IFERROR(__xludf.DUMMYFUNCTION("TO_DATE(INT((AO458/(60*60*24))+""1/1/1970""))"),43922.0)</f>
        <v>43922</v>
      </c>
      <c r="AO458" s="156">
        <v>1.585710031E9</v>
      </c>
      <c r="AP458" s="156">
        <v>124944.3547</v>
      </c>
      <c r="AQ458" s="153">
        <f>IFERROR(__xludf.DUMMYFUNCTION("TO_DATE(INT((AR458/(60*60*24))+""1/1/1970""))"),42916.0)</f>
        <v>42916</v>
      </c>
      <c r="AR458" s="152">
        <v>1.4987952E9</v>
      </c>
      <c r="AS458" s="152">
        <v>99905.1516</v>
      </c>
      <c r="AT458" s="156">
        <v>103096.0743</v>
      </c>
      <c r="AU458" s="152">
        <f t="shared" si="1"/>
        <v>129814.11</v>
      </c>
      <c r="AV458" s="152">
        <f t="shared" si="2"/>
        <v>27286.4583</v>
      </c>
      <c r="AW458" s="152">
        <f t="shared" si="3"/>
        <v>145829.9667</v>
      </c>
      <c r="AX458" s="152">
        <f t="shared" si="4"/>
        <v>9734.9493</v>
      </c>
      <c r="AY458" s="152">
        <f t="shared" si="5"/>
        <v>96164.7258</v>
      </c>
      <c r="AZ458" s="152">
        <f t="shared" si="6"/>
        <v>88823.5647</v>
      </c>
      <c r="BA458" s="152" t="str">
        <f t="shared" si="7"/>
        <v>Column1.y</v>
      </c>
      <c r="BB458" s="152" t="str">
        <f t="shared" si="8"/>
        <v>Column1.y</v>
      </c>
      <c r="BC458" s="152" t="str">
        <f t="shared" si="9"/>
        <v>Column1.y</v>
      </c>
    </row>
    <row r="459">
      <c r="A459" s="152">
        <v>1.47991146E9</v>
      </c>
      <c r="B459" s="152">
        <v>106285.6211</v>
      </c>
      <c r="D459" s="153">
        <f>IFERROR(__xludf.DUMMYFUNCTION("TO_DATE(INT((E459/(60*60*24))+""1/1/1970""))"),42917.0)</f>
        <v>42917</v>
      </c>
      <c r="E459" s="156">
        <v>1.4988816E9</v>
      </c>
      <c r="F459" s="156">
        <v>99905.1516</v>
      </c>
      <c r="H459" s="153">
        <f>IFERROR(__xludf.DUMMYFUNCTION("TO_DATE(INT((I459/(60*60*24))+""1/1/1970""))"),42917.0)</f>
        <v>42917</v>
      </c>
      <c r="I459" s="152">
        <v>1.4988816E9</v>
      </c>
      <c r="J459" s="152">
        <v>103381.8039</v>
      </c>
      <c r="L459" s="154">
        <v>43010.0</v>
      </c>
      <c r="M459" s="155">
        <v>133739.91</v>
      </c>
      <c r="O459" s="153">
        <f>IFERROR(__xludf.DUMMYFUNCTION("TO_DATE(INT((P459/(60*60*24))+""1/1/1970""))"),42832.0)</f>
        <v>42832</v>
      </c>
      <c r="P459" s="13">
        <v>1.4915736E9</v>
      </c>
      <c r="Q459" s="13">
        <v>28003.5498</v>
      </c>
      <c r="S459" s="153">
        <f>IFERROR(__xludf.DUMMYFUNCTION("TO_DATE(INT((T459/(60*60*24))+""1/1/1970""))"),42917.0)</f>
        <v>42917</v>
      </c>
      <c r="T459" s="156">
        <v>1.4988816E9</v>
      </c>
      <c r="U459" s="156">
        <v>146268.2902</v>
      </c>
      <c r="W459" s="153">
        <f>IFERROR(__xludf.DUMMYFUNCTION("TO_DATE(INT((X459/(60*60*24))+""1/1/1970""))"),42903.0)</f>
        <v>42903</v>
      </c>
      <c r="X459" s="152">
        <v>1.4976576E9</v>
      </c>
      <c r="Y459" s="152">
        <v>9740.4181</v>
      </c>
      <c r="AA459" s="153">
        <f>IFERROR(__xludf.DUMMYFUNCTION("TO_DATE(INT((AB459/(60*60*24))+""1/1/1970""))"),42905.0)</f>
        <v>42905</v>
      </c>
      <c r="AB459" s="156">
        <v>1.4978628E9</v>
      </c>
      <c r="AC459" s="156">
        <v>98175.7404</v>
      </c>
      <c r="AE459" s="153">
        <f>IFERROR(__xludf.DUMMYFUNCTION("TO_DATE(INT((AF459/(60*60*24))+""1/1/1970""))"),42832.0)</f>
        <v>42832</v>
      </c>
      <c r="AF459" s="156">
        <v>1.4915268E9</v>
      </c>
      <c r="AG459" s="156">
        <v>96125.4776</v>
      </c>
      <c r="AH459" s="153">
        <f>IFERROR(__xludf.DUMMYFUNCTION("TO_DATE(INT((AI459/(60*60*24))+""1/1/1970""))"),44008.0)</f>
        <v>44008</v>
      </c>
      <c r="AI459" s="156">
        <v>1.593144E9</v>
      </c>
      <c r="AJ459" s="156">
        <v>180287.8292</v>
      </c>
      <c r="AK459" s="153">
        <f>IFERROR(__xludf.DUMMYFUNCTION("TO_DATE(INT((AL459/(60*60*24))+""1/1/1970""))"),44008.0)</f>
        <v>44008</v>
      </c>
      <c r="AL459" s="152">
        <v>1.593144E9</v>
      </c>
      <c r="AM459" s="152">
        <v>112961.43</v>
      </c>
      <c r="AN459" s="153">
        <f>IFERROR(__xludf.DUMMYFUNCTION("TO_DATE(INT((AO459/(60*60*24))+""1/1/1970""))"),43923.0)</f>
        <v>43923</v>
      </c>
      <c r="AO459" s="156">
        <v>1.585790362E9</v>
      </c>
      <c r="AP459" s="156">
        <v>122332.7795</v>
      </c>
      <c r="AQ459" s="153">
        <f>IFERROR(__xludf.DUMMYFUNCTION("TO_DATE(INT((AR459/(60*60*24))+""1/1/1970""))"),42917.0)</f>
        <v>42917</v>
      </c>
      <c r="AR459" s="156">
        <v>1.4988816E9</v>
      </c>
      <c r="AS459" s="156">
        <v>99905.1516</v>
      </c>
      <c r="AT459" s="152">
        <v>103381.8039</v>
      </c>
      <c r="AU459" s="152">
        <f t="shared" si="1"/>
        <v>129814.11</v>
      </c>
      <c r="AV459" s="152">
        <f t="shared" si="2"/>
        <v>27223.9113</v>
      </c>
      <c r="AW459" s="152">
        <f t="shared" si="3"/>
        <v>146268.2902</v>
      </c>
      <c r="AX459" s="152">
        <f t="shared" si="4"/>
        <v>9746.4819</v>
      </c>
      <c r="AY459" s="152">
        <f t="shared" si="5"/>
        <v>96164.7258</v>
      </c>
      <c r="AZ459" s="152">
        <f t="shared" si="6"/>
        <v>88954.374</v>
      </c>
      <c r="BA459" s="152" t="str">
        <f t="shared" si="7"/>
        <v>Column1.y</v>
      </c>
      <c r="BB459" s="152" t="str">
        <f t="shared" si="8"/>
        <v>Column1.y</v>
      </c>
      <c r="BC459" s="152" t="str">
        <f t="shared" si="9"/>
        <v>Column1.y</v>
      </c>
    </row>
    <row r="460">
      <c r="A460" s="156">
        <v>1.4799348E9</v>
      </c>
      <c r="B460" s="156">
        <v>106584.1579</v>
      </c>
      <c r="D460" s="153">
        <f>IFERROR(__xludf.DUMMYFUNCTION("TO_DATE(INT((E460/(60*60*24))+""1/1/1970""))"),42919.0)</f>
        <v>42919</v>
      </c>
      <c r="E460" s="152">
        <v>1.4990904E9</v>
      </c>
      <c r="F460" s="152">
        <v>99905.1516</v>
      </c>
      <c r="H460" s="153">
        <f>IFERROR(__xludf.DUMMYFUNCTION("TO_DATE(INT((I460/(60*60*24))+""1/1/1970""))"),42919.0)</f>
        <v>42919</v>
      </c>
      <c r="I460" s="156">
        <v>1.4990904E9</v>
      </c>
      <c r="J460" s="156">
        <v>103381.8039</v>
      </c>
      <c r="L460" s="154">
        <v>43011.0</v>
      </c>
      <c r="M460" s="155">
        <v>133676.31</v>
      </c>
      <c r="O460" s="153">
        <f>IFERROR(__xludf.DUMMYFUNCTION("TO_DATE(INT((P460/(60*60*24))+""1/1/1970""))"),42833.0)</f>
        <v>42833</v>
      </c>
      <c r="P460" s="13">
        <v>1.4916096E9</v>
      </c>
      <c r="Q460" s="13">
        <v>28040.7036</v>
      </c>
      <c r="S460" s="153">
        <f>IFERROR(__xludf.DUMMYFUNCTION("TO_DATE(INT((T460/(60*60*24))+""1/1/1970""))"),42919.0)</f>
        <v>42919</v>
      </c>
      <c r="T460" s="152">
        <v>1.4990544E9</v>
      </c>
      <c r="U460" s="152">
        <v>146268.2902</v>
      </c>
      <c r="W460" s="153">
        <f>IFERROR(__xludf.DUMMYFUNCTION("TO_DATE(INT((X460/(60*60*24))+""1/1/1970""))"),42905.0)</f>
        <v>42905</v>
      </c>
      <c r="X460" s="156">
        <v>1.4978304E9</v>
      </c>
      <c r="Y460" s="156">
        <v>9738.6833</v>
      </c>
      <c r="AA460" s="153">
        <f>IFERROR(__xludf.DUMMYFUNCTION("TO_DATE(INT((AB460/(60*60*24))+""1/1/1970""))"),42906.0)</f>
        <v>42906</v>
      </c>
      <c r="AB460" s="152">
        <v>1.497942E9</v>
      </c>
      <c r="AC460" s="152">
        <v>97733.2792</v>
      </c>
      <c r="AE460" s="153">
        <f>IFERROR(__xludf.DUMMYFUNCTION("TO_DATE(INT((AF460/(60*60*24))+""1/1/1970""))"),42833.0)</f>
        <v>42833</v>
      </c>
      <c r="AF460" s="152">
        <v>1.4916096E9</v>
      </c>
      <c r="AG460" s="152">
        <v>96619.34</v>
      </c>
      <c r="AH460" s="153">
        <f>IFERROR(__xludf.DUMMYFUNCTION("TO_DATE(INT((AI460/(60*60*24))+""1/1/1970""))"),44009.0)</f>
        <v>44009</v>
      </c>
      <c r="AI460" s="156">
        <v>1.5932304E9</v>
      </c>
      <c r="AJ460" s="156">
        <v>174926.4313</v>
      </c>
      <c r="AK460" s="153">
        <f>IFERROR(__xludf.DUMMYFUNCTION("TO_DATE(INT((AL460/(60*60*24))+""1/1/1970""))"),44009.0)</f>
        <v>44009</v>
      </c>
      <c r="AL460" s="152">
        <v>1.5932304E9</v>
      </c>
      <c r="AM460" s="152">
        <v>112040.23</v>
      </c>
      <c r="AN460" s="153">
        <f>IFERROR(__xludf.DUMMYFUNCTION("TO_DATE(INT((AO460/(60*60*24))+""1/1/1970""))"),43924.0)</f>
        <v>43924</v>
      </c>
      <c r="AO460" s="152">
        <v>1.585886205E9</v>
      </c>
      <c r="AP460" s="152">
        <v>123741.9847</v>
      </c>
      <c r="AQ460" s="153">
        <f>IFERROR(__xludf.DUMMYFUNCTION("TO_DATE(INT((AR460/(60*60*24))+""1/1/1970""))"),42919.0)</f>
        <v>42919</v>
      </c>
      <c r="AR460" s="152">
        <v>1.4990904E9</v>
      </c>
      <c r="AS460" s="152">
        <v>99905.1516</v>
      </c>
      <c r="AT460" s="156">
        <v>103381.8039</v>
      </c>
      <c r="AU460" s="152">
        <f t="shared" si="1"/>
        <v>129844.5</v>
      </c>
      <c r="AV460" s="152">
        <f t="shared" si="2"/>
        <v>27239.702</v>
      </c>
      <c r="AW460" s="152">
        <f t="shared" si="3"/>
        <v>146268.2902</v>
      </c>
      <c r="AX460" s="152">
        <f t="shared" si="4"/>
        <v>9743.8914</v>
      </c>
      <c r="AY460" s="152">
        <f t="shared" si="5"/>
        <v>96707.2178</v>
      </c>
      <c r="AZ460" s="152">
        <f t="shared" si="6"/>
        <v>88970.4383</v>
      </c>
      <c r="BA460" s="152" t="str">
        <f t="shared" si="7"/>
        <v>Column1.y</v>
      </c>
      <c r="BB460" s="152" t="str">
        <f t="shared" si="8"/>
        <v>Column1.y</v>
      </c>
      <c r="BC460" s="152" t="str">
        <f t="shared" si="9"/>
        <v>Column1.y</v>
      </c>
    </row>
    <row r="461">
      <c r="A461" s="152">
        <v>1.48008426E9</v>
      </c>
      <c r="B461" s="152">
        <v>106786.3925</v>
      </c>
      <c r="D461" s="153">
        <f>IFERROR(__xludf.DUMMYFUNCTION("TO_DATE(INT((E461/(60*60*24))+""1/1/1970""))"),42920.0)</f>
        <v>42920</v>
      </c>
      <c r="E461" s="152">
        <v>1.4991408E9</v>
      </c>
      <c r="F461" s="152">
        <v>99905.1516</v>
      </c>
      <c r="H461" s="153">
        <f>IFERROR(__xludf.DUMMYFUNCTION("TO_DATE(INT((I461/(60*60*24))+""1/1/1970""))"),42920.0)</f>
        <v>42920</v>
      </c>
      <c r="I461" s="156">
        <v>1.4991408E9</v>
      </c>
      <c r="J461" s="156">
        <v>102556.9729</v>
      </c>
      <c r="L461" s="154">
        <v>43012.0</v>
      </c>
      <c r="M461" s="155">
        <v>133862.79</v>
      </c>
      <c r="O461" s="153">
        <f>IFERROR(__xludf.DUMMYFUNCTION("TO_DATE(INT((P461/(60*60*24))+""1/1/1970""))"),42834.0)</f>
        <v>42834</v>
      </c>
      <c r="P461" s="13">
        <v>1.491696E9</v>
      </c>
      <c r="Q461" s="13">
        <v>28040.7036</v>
      </c>
      <c r="S461" s="153">
        <f>IFERROR(__xludf.DUMMYFUNCTION("TO_DATE(INT((T461/(60*60*24))+""1/1/1970""))"),42920.0)</f>
        <v>42920</v>
      </c>
      <c r="T461" s="156">
        <v>1.4991408E9</v>
      </c>
      <c r="U461" s="156">
        <v>146787.6611</v>
      </c>
      <c r="W461" s="153">
        <f>IFERROR(__xludf.DUMMYFUNCTION("TO_DATE(INT((X461/(60*60*24))+""1/1/1970""))"),42906.0)</f>
        <v>42906</v>
      </c>
      <c r="X461" s="152">
        <v>1.4979672E9</v>
      </c>
      <c r="Y461" s="152">
        <v>9721.9452</v>
      </c>
      <c r="AA461" s="153">
        <f>IFERROR(__xludf.DUMMYFUNCTION("TO_DATE(INT((AB461/(60*60*24))+""1/1/1970""))"),42907.0)</f>
        <v>42907</v>
      </c>
      <c r="AB461" s="156">
        <v>1.4980212E9</v>
      </c>
      <c r="AC461" s="156">
        <v>97829.3602</v>
      </c>
      <c r="AE461" s="153">
        <f>IFERROR(__xludf.DUMMYFUNCTION("TO_DATE(INT((AF461/(60*60*24))+""1/1/1970""))"),42834.0)</f>
        <v>42834</v>
      </c>
      <c r="AF461" s="156">
        <v>1.4917752E9</v>
      </c>
      <c r="AG461" s="156">
        <v>96619.34</v>
      </c>
      <c r="AH461" s="153">
        <f>IFERROR(__xludf.DUMMYFUNCTION("TO_DATE(INT((AI461/(60*60*24))+""1/1/1970""))"),44011.0)</f>
        <v>44011</v>
      </c>
      <c r="AI461" s="152">
        <v>1.5934392E9</v>
      </c>
      <c r="AJ461" s="152">
        <v>171293.4155</v>
      </c>
      <c r="AK461" s="153">
        <f>IFERROR(__xludf.DUMMYFUNCTION("TO_DATE(INT((AL461/(60*60*24))+""1/1/1970""))"),44011.0)</f>
        <v>44011</v>
      </c>
      <c r="AL461" s="156">
        <v>1.5934392E9</v>
      </c>
      <c r="AM461" s="156">
        <v>112040.23</v>
      </c>
      <c r="AN461" s="153">
        <f>IFERROR(__xludf.DUMMYFUNCTION("TO_DATE(INT((AO461/(60*60*24))+""1/1/1970""))"),43925.0)</f>
        <v>43925</v>
      </c>
      <c r="AO461" s="152">
        <v>1.585965701E9</v>
      </c>
      <c r="AP461" s="152">
        <v>123135.1197</v>
      </c>
      <c r="AQ461" s="153">
        <f>IFERROR(__xludf.DUMMYFUNCTION("TO_DATE(INT((AR461/(60*60*24))+""1/1/1970""))"),42920.0)</f>
        <v>42920</v>
      </c>
      <c r="AR461" s="152">
        <v>1.4991408E9</v>
      </c>
      <c r="AS461" s="152">
        <v>99905.1516</v>
      </c>
      <c r="AT461" s="156">
        <v>102556.9729</v>
      </c>
      <c r="AU461" s="152">
        <f t="shared" si="1"/>
        <v>129254.69</v>
      </c>
      <c r="AV461" s="152">
        <f t="shared" si="2"/>
        <v>27216.1426</v>
      </c>
      <c r="AW461" s="152">
        <f t="shared" si="3"/>
        <v>146787.6611</v>
      </c>
      <c r="AX461" s="152">
        <f t="shared" si="4"/>
        <v>9753.4762</v>
      </c>
      <c r="AY461" s="152">
        <f t="shared" si="5"/>
        <v>96761.6181</v>
      </c>
      <c r="AZ461" s="152">
        <f t="shared" si="6"/>
        <v>89438.5979</v>
      </c>
      <c r="BA461" s="152" t="str">
        <f t="shared" si="7"/>
        <v>Column1.y</v>
      </c>
      <c r="BB461" s="152" t="str">
        <f t="shared" si="8"/>
        <v>Column1.y</v>
      </c>
      <c r="BC461" s="152" t="str">
        <f t="shared" si="9"/>
        <v>Column1.y</v>
      </c>
    </row>
    <row r="462">
      <c r="A462" s="156">
        <v>1.4800968E9</v>
      </c>
      <c r="B462" s="156">
        <v>106978.9968</v>
      </c>
      <c r="D462" s="153">
        <f>IFERROR(__xludf.DUMMYFUNCTION("TO_DATE(INT((E462/(60*60*24))+""1/1/1970""))"),42921.0)</f>
        <v>42921</v>
      </c>
      <c r="E462" s="156">
        <v>1.4992632E9</v>
      </c>
      <c r="F462" s="156">
        <v>99905.1516</v>
      </c>
      <c r="H462" s="153">
        <f>IFERROR(__xludf.DUMMYFUNCTION("TO_DATE(INT((I462/(60*60*24))+""1/1/1970""))"),42921.0)</f>
        <v>42921</v>
      </c>
      <c r="I462" s="152">
        <v>1.4992632E9</v>
      </c>
      <c r="J462" s="152">
        <v>102556.9729</v>
      </c>
      <c r="L462" s="154">
        <v>43013.0</v>
      </c>
      <c r="M462" s="155">
        <v>134035.91</v>
      </c>
      <c r="O462" s="153">
        <f>IFERROR(__xludf.DUMMYFUNCTION("TO_DATE(INT((P462/(60*60*24))+""1/1/1970""))"),42835.0)</f>
        <v>42835</v>
      </c>
      <c r="P462" s="13">
        <v>1.4917824E9</v>
      </c>
      <c r="Q462" s="13">
        <v>28019.0375</v>
      </c>
      <c r="S462" s="153">
        <f>IFERROR(__xludf.DUMMYFUNCTION("TO_DATE(INT((T462/(60*60*24))+""1/1/1970""))"),42921.0)</f>
        <v>42921</v>
      </c>
      <c r="T462" s="152">
        <v>1.4992632E9</v>
      </c>
      <c r="U462" s="152">
        <v>146787.6611</v>
      </c>
      <c r="W462" s="153">
        <f>IFERROR(__xludf.DUMMYFUNCTION("TO_DATE(INT((X462/(60*60*24))+""1/1/1970""))"),42907.0)</f>
        <v>42907</v>
      </c>
      <c r="X462" s="152">
        <v>1.4980536E9</v>
      </c>
      <c r="Y462" s="152">
        <v>9710.2573</v>
      </c>
      <c r="AA462" s="153">
        <f>IFERROR(__xludf.DUMMYFUNCTION("TO_DATE(INT((AB462/(60*60*24))+""1/1/1970""))"),42908.0)</f>
        <v>42908</v>
      </c>
      <c r="AB462" s="152">
        <v>1.4981004E9</v>
      </c>
      <c r="AC462" s="152">
        <v>98087.5685</v>
      </c>
      <c r="AE462" s="153">
        <f>IFERROR(__xludf.DUMMYFUNCTION("TO_DATE(INT((AF462/(60*60*24))+""1/1/1970""))"),42835.0)</f>
        <v>42835</v>
      </c>
      <c r="AF462" s="156">
        <v>1.4918148E9</v>
      </c>
      <c r="AG462" s="156">
        <v>96704.7103</v>
      </c>
      <c r="AH462" s="153">
        <f>IFERROR(__xludf.DUMMYFUNCTION("TO_DATE(INT((AI462/(60*60*24))+""1/1/1970""))"),44012.0)</f>
        <v>44012</v>
      </c>
      <c r="AI462" s="156">
        <v>1.5934896E9</v>
      </c>
      <c r="AJ462" s="156">
        <v>174279.3583</v>
      </c>
      <c r="AK462" s="153">
        <f>IFERROR(__xludf.DUMMYFUNCTION("TO_DATE(INT((AL462/(60*60*24))+""1/1/1970""))"),44012.0)</f>
        <v>44012</v>
      </c>
      <c r="AL462" s="152">
        <v>1.5934896E9</v>
      </c>
      <c r="AM462" s="152">
        <v>112254.55</v>
      </c>
      <c r="AN462" s="153">
        <f>IFERROR(__xludf.DUMMYFUNCTION("TO_DATE(INT((AO462/(60*60*24))+""1/1/1970""))"),43926.0)</f>
        <v>43926</v>
      </c>
      <c r="AO462" s="152">
        <v>1.586045075E9</v>
      </c>
      <c r="AP462" s="152">
        <v>123135.1197</v>
      </c>
      <c r="AQ462" s="153">
        <f>IFERROR(__xludf.DUMMYFUNCTION("TO_DATE(INT((AR462/(60*60*24))+""1/1/1970""))"),42921.0)</f>
        <v>42921</v>
      </c>
      <c r="AR462" s="156">
        <v>1.4992632E9</v>
      </c>
      <c r="AS462" s="156">
        <v>99905.1516</v>
      </c>
      <c r="AT462" s="152">
        <v>102556.9729</v>
      </c>
      <c r="AU462" s="152">
        <f t="shared" si="1"/>
        <v>129254.69</v>
      </c>
      <c r="AV462" s="152">
        <f t="shared" si="2"/>
        <v>27276.317</v>
      </c>
      <c r="AW462" s="152">
        <f t="shared" si="3"/>
        <v>146787.6611</v>
      </c>
      <c r="AX462" s="152">
        <f t="shared" si="4"/>
        <v>9749.032</v>
      </c>
      <c r="AY462" s="152">
        <f t="shared" si="5"/>
        <v>96896.7942</v>
      </c>
      <c r="AZ462" s="152">
        <f t="shared" si="6"/>
        <v>89557.0148</v>
      </c>
      <c r="BA462" s="152" t="str">
        <f t="shared" si="7"/>
        <v>Column1.y</v>
      </c>
      <c r="BB462" s="152" t="str">
        <f t="shared" si="8"/>
        <v>Column1.y</v>
      </c>
      <c r="BC462" s="152" t="str">
        <f t="shared" si="9"/>
        <v>Column1.y</v>
      </c>
    </row>
    <row r="463">
      <c r="A463" s="152">
        <v>1.48034346E9</v>
      </c>
      <c r="B463" s="152">
        <v>106800.8378</v>
      </c>
      <c r="D463" s="153">
        <f>IFERROR(__xludf.DUMMYFUNCTION("TO_DATE(INT((E463/(60*60*24))+""1/1/1970""))"),42922.0)</f>
        <v>42922</v>
      </c>
      <c r="E463" s="156">
        <v>1.4993136E9</v>
      </c>
      <c r="F463" s="156">
        <v>99968.7719</v>
      </c>
      <c r="H463" s="153">
        <f>IFERROR(__xludf.DUMMYFUNCTION("TO_DATE(INT((I463/(60*60*24))+""1/1/1970""))"),42922.0)</f>
        <v>42922</v>
      </c>
      <c r="I463" s="152">
        <v>1.4993136E9</v>
      </c>
      <c r="J463" s="152">
        <v>102111.3427</v>
      </c>
      <c r="L463" s="154">
        <v>43014.0</v>
      </c>
      <c r="M463" s="155">
        <v>134124.49</v>
      </c>
      <c r="O463" s="153">
        <f>IFERROR(__xludf.DUMMYFUNCTION("TO_DATE(INT((P463/(60*60*24))+""1/1/1970""))"),42836.0)</f>
        <v>42836</v>
      </c>
      <c r="P463" s="13">
        <v>1.4919192E9</v>
      </c>
      <c r="Q463" s="13">
        <v>28087.4049</v>
      </c>
      <c r="S463" s="153">
        <f>IFERROR(__xludf.DUMMYFUNCTION("TO_DATE(INT((T463/(60*60*24))+""1/1/1970""))"),42922.0)</f>
        <v>42922</v>
      </c>
      <c r="T463" s="152">
        <v>1.4993136E9</v>
      </c>
      <c r="U463" s="152">
        <v>147304.3044</v>
      </c>
      <c r="W463" s="153">
        <f>IFERROR(__xludf.DUMMYFUNCTION("TO_DATE(INT((X463/(60*60*24))+""1/1/1970""))"),42908.0)</f>
        <v>42908</v>
      </c>
      <c r="X463" s="152">
        <v>1.49814E9</v>
      </c>
      <c r="Y463" s="152">
        <v>9706.407</v>
      </c>
      <c r="AA463" s="153">
        <f>IFERROR(__xludf.DUMMYFUNCTION("TO_DATE(INT((AB463/(60*60*24))+""1/1/1970""))"),42909.0)</f>
        <v>42909</v>
      </c>
      <c r="AB463" s="156">
        <v>1.4981796E9</v>
      </c>
      <c r="AC463" s="156">
        <v>97921.9737</v>
      </c>
      <c r="AE463" s="153">
        <f>IFERROR(__xludf.DUMMYFUNCTION("TO_DATE(INT((AF463/(60*60*24))+""1/1/1970""))"),42836.0)</f>
        <v>42836</v>
      </c>
      <c r="AF463" s="152">
        <v>1.491894E9</v>
      </c>
      <c r="AG463" s="152">
        <v>96553.2469</v>
      </c>
      <c r="AH463" s="153">
        <f>IFERROR(__xludf.DUMMYFUNCTION("TO_DATE(INT((AI463/(60*60*24))+""1/1/1970""))"),44013.0)</f>
        <v>44013</v>
      </c>
      <c r="AI463" s="156">
        <v>1.593576E9</v>
      </c>
      <c r="AJ463" s="156">
        <v>179835.6732</v>
      </c>
      <c r="AK463" s="153">
        <f>IFERROR(__xludf.DUMMYFUNCTION("TO_DATE(INT((AL463/(60*60*24))+""1/1/1970""))"),44013.0)</f>
        <v>44013</v>
      </c>
      <c r="AL463" s="152">
        <v>1.593576E9</v>
      </c>
      <c r="AM463" s="152">
        <v>112516.29</v>
      </c>
      <c r="AN463" s="153">
        <f>IFERROR(__xludf.DUMMYFUNCTION("TO_DATE(INT((AO463/(60*60*24))+""1/1/1970""))"),43927.0)</f>
        <v>43927</v>
      </c>
      <c r="AO463" s="156">
        <v>1.586142519E9</v>
      </c>
      <c r="AP463" s="156">
        <v>123135.1197</v>
      </c>
      <c r="AQ463" s="153">
        <f>IFERROR(__xludf.DUMMYFUNCTION("TO_DATE(INT((AR463/(60*60*24))+""1/1/1970""))"),42922.0)</f>
        <v>42922</v>
      </c>
      <c r="AR463" s="156">
        <v>1.4993136E9</v>
      </c>
      <c r="AS463" s="156">
        <v>99968.7719</v>
      </c>
      <c r="AT463" s="152">
        <v>102111.3427</v>
      </c>
      <c r="AU463" s="152">
        <f t="shared" si="1"/>
        <v>129526.17</v>
      </c>
      <c r="AV463" s="152">
        <f t="shared" si="2"/>
        <v>27404.4929</v>
      </c>
      <c r="AW463" s="152">
        <f t="shared" si="3"/>
        <v>147304.3044</v>
      </c>
      <c r="AX463" s="152">
        <f t="shared" si="4"/>
        <v>9748.0609</v>
      </c>
      <c r="AY463" s="152">
        <f t="shared" si="5"/>
        <v>97050.1621</v>
      </c>
      <c r="AZ463" s="152">
        <f t="shared" si="6"/>
        <v>89677.7265</v>
      </c>
      <c r="BA463" s="152" t="str">
        <f t="shared" si="7"/>
        <v>Column1.y</v>
      </c>
      <c r="BB463" s="152" t="str">
        <f t="shared" si="8"/>
        <v>Column1.y</v>
      </c>
      <c r="BC463" s="152" t="str">
        <f t="shared" si="9"/>
        <v>Column1.y</v>
      </c>
    </row>
    <row r="464">
      <c r="A464" s="156">
        <v>1.4803668E9</v>
      </c>
      <c r="B464" s="156">
        <v>106478.2255</v>
      </c>
      <c r="D464" s="153">
        <f>IFERROR(__xludf.DUMMYFUNCTION("TO_DATE(INT((E464/(60*60*24))+""1/1/1970""))"),42923.0)</f>
        <v>42923</v>
      </c>
      <c r="E464" s="152">
        <v>1.4994E9</v>
      </c>
      <c r="F464" s="152">
        <v>99592.1853</v>
      </c>
      <c r="H464" s="153">
        <f>IFERROR(__xludf.DUMMYFUNCTION("TO_DATE(INT((I464/(60*60*24))+""1/1/1970""))"),42923.0)</f>
        <v>42923</v>
      </c>
      <c r="I464" s="156">
        <v>1.4994E9</v>
      </c>
      <c r="J464" s="156">
        <v>101010.6025</v>
      </c>
      <c r="L464" s="154">
        <v>43017.0</v>
      </c>
      <c r="M464" s="155">
        <v>134116.25</v>
      </c>
      <c r="O464" s="153">
        <f>IFERROR(__xludf.DUMMYFUNCTION("TO_DATE(INT((P464/(60*60*24))+""1/1/1970""))"),42837.0)</f>
        <v>42837</v>
      </c>
      <c r="P464" s="13">
        <v>1.4920056E9</v>
      </c>
      <c r="Q464" s="13">
        <v>28134.8649</v>
      </c>
      <c r="S464" s="153">
        <f>IFERROR(__xludf.DUMMYFUNCTION("TO_DATE(INT((T464/(60*60*24))+""1/1/1970""))"),42923.0)</f>
        <v>42923</v>
      </c>
      <c r="T464" s="156">
        <v>1.4994E9</v>
      </c>
      <c r="U464" s="156">
        <v>144952.8559</v>
      </c>
      <c r="W464" s="153">
        <f>IFERROR(__xludf.DUMMYFUNCTION("TO_DATE(INT((X464/(60*60*24))+""1/1/1970""))"),42909.0)</f>
        <v>42909</v>
      </c>
      <c r="X464" s="152">
        <v>1.4982264E9</v>
      </c>
      <c r="Y464" s="152">
        <v>9710.6415</v>
      </c>
      <c r="AA464" s="153">
        <f>IFERROR(__xludf.DUMMYFUNCTION("TO_DATE(INT((AB464/(60*60*24))+""1/1/1970""))"),42911.0)</f>
        <v>42911</v>
      </c>
      <c r="AB464" s="152">
        <v>1.498428E9</v>
      </c>
      <c r="AC464" s="152">
        <v>98374.9746</v>
      </c>
      <c r="AE464" s="153">
        <f>IFERROR(__xludf.DUMMYFUNCTION("TO_DATE(INT((AF464/(60*60*24))+""1/1/1970""))"),42837.0)</f>
        <v>42837</v>
      </c>
      <c r="AF464" s="156">
        <v>1.4919732E9</v>
      </c>
      <c r="AG464" s="156">
        <v>96433.9121</v>
      </c>
      <c r="AH464" s="153">
        <f>IFERROR(__xludf.DUMMYFUNCTION("TO_DATE(INT((AI464/(60*60*24))+""1/1/1970""))"),44014.0)</f>
        <v>44014</v>
      </c>
      <c r="AI464" s="156">
        <v>1.5936624E9</v>
      </c>
      <c r="AJ464" s="156">
        <v>184816.1665</v>
      </c>
      <c r="AK464" s="153">
        <f>IFERROR(__xludf.DUMMYFUNCTION("TO_DATE(INT((AL464/(60*60*24))+""1/1/1970""))"),44014.0)</f>
        <v>44014</v>
      </c>
      <c r="AL464" s="152">
        <v>1.5936624E9</v>
      </c>
      <c r="AM464" s="152">
        <v>112387.47</v>
      </c>
      <c r="AN464" s="153">
        <f>IFERROR(__xludf.DUMMYFUNCTION("TO_DATE(INT((AO464/(60*60*24))+""1/1/1970""))"),43928.0)</f>
        <v>43928</v>
      </c>
      <c r="AO464" s="156">
        <v>1.586221743E9</v>
      </c>
      <c r="AP464" s="156">
        <v>127363.76</v>
      </c>
      <c r="AQ464" s="153">
        <f>IFERROR(__xludf.DUMMYFUNCTION("TO_DATE(INT((AR464/(60*60*24))+""1/1/1970""))"),42923.0)</f>
        <v>42923</v>
      </c>
      <c r="AR464" s="152">
        <v>1.4994E9</v>
      </c>
      <c r="AS464" s="152">
        <v>99592.1853</v>
      </c>
      <c r="AT464" s="156">
        <v>101010.6025</v>
      </c>
      <c r="AU464" s="152">
        <f t="shared" si="1"/>
        <v>128675.55</v>
      </c>
      <c r="AV464" s="152">
        <f t="shared" si="2"/>
        <v>27452.734</v>
      </c>
      <c r="AW464" s="152">
        <f t="shared" si="3"/>
        <v>144952.8559</v>
      </c>
      <c r="AX464" s="152">
        <f t="shared" si="4"/>
        <v>9735.5073</v>
      </c>
      <c r="AY464" s="152">
        <f t="shared" si="5"/>
        <v>96394.5557</v>
      </c>
      <c r="AZ464" s="152">
        <f t="shared" si="6"/>
        <v>88988.7975</v>
      </c>
      <c r="BA464" s="152" t="str">
        <f t="shared" si="7"/>
        <v>Column1.y</v>
      </c>
      <c r="BB464" s="152" t="str">
        <f t="shared" si="8"/>
        <v>Column1.y</v>
      </c>
      <c r="BC464" s="152" t="str">
        <f t="shared" si="9"/>
        <v>Column1.y</v>
      </c>
    </row>
    <row r="465">
      <c r="A465" s="152">
        <v>1.48042986E9</v>
      </c>
      <c r="B465" s="152">
        <v>106511.9312</v>
      </c>
      <c r="D465" s="153">
        <f>IFERROR(__xludf.DUMMYFUNCTION("TO_DATE(INT((E465/(60*60*24))+""1/1/1970""))"),42924.0)</f>
        <v>42924</v>
      </c>
      <c r="E465" s="156">
        <v>1.4994864E9</v>
      </c>
      <c r="F465" s="156">
        <v>99592.1853</v>
      </c>
      <c r="H465" s="153">
        <f>IFERROR(__xludf.DUMMYFUNCTION("TO_DATE(INT((I465/(60*60*24))+""1/1/1970""))"),42924.0)</f>
        <v>42924</v>
      </c>
      <c r="I465" s="152">
        <v>1.4994864E9</v>
      </c>
      <c r="J465" s="152">
        <v>102141.3279</v>
      </c>
      <c r="L465" s="154">
        <v>43018.0</v>
      </c>
      <c r="M465" s="155">
        <v>134378.99</v>
      </c>
      <c r="O465" s="153">
        <f>IFERROR(__xludf.DUMMYFUNCTION("TO_DATE(INT((P465/(60*60*24))+""1/1/1970""))"),42838.0)</f>
        <v>42838</v>
      </c>
      <c r="P465" s="13">
        <v>1.492092E9</v>
      </c>
      <c r="Q465" s="13">
        <v>28076.4458</v>
      </c>
      <c r="S465" s="153">
        <f>IFERROR(__xludf.DUMMYFUNCTION("TO_DATE(INT((T465/(60*60*24))+""1/1/1970""))"),42924.0)</f>
        <v>42924</v>
      </c>
      <c r="T465" s="152">
        <v>1.4994864E9</v>
      </c>
      <c r="U465" s="152">
        <v>146595.1521</v>
      </c>
      <c r="W465" s="153">
        <f>IFERROR(__xludf.DUMMYFUNCTION("TO_DATE(INT((X465/(60*60*24))+""1/1/1970""))"),42910.0)</f>
        <v>42910</v>
      </c>
      <c r="X465" s="152">
        <v>1.4982624E9</v>
      </c>
      <c r="Y465" s="152">
        <v>9707.5511</v>
      </c>
      <c r="AA465" s="153">
        <f>IFERROR(__xludf.DUMMYFUNCTION("TO_DATE(INT((AB465/(60*60*24))+""1/1/1970""))"),42912.0)</f>
        <v>42912</v>
      </c>
      <c r="AB465" s="152">
        <v>1.4984676E9</v>
      </c>
      <c r="AC465" s="152">
        <v>98272.445</v>
      </c>
      <c r="AE465" s="153">
        <f>IFERROR(__xludf.DUMMYFUNCTION("TO_DATE(INT((AF465/(60*60*24))+""1/1/1970""))"),42838.0)</f>
        <v>42838</v>
      </c>
      <c r="AF465" s="152">
        <v>1.4920524E9</v>
      </c>
      <c r="AG465" s="152">
        <v>95887.7259</v>
      </c>
      <c r="AH465" s="153">
        <f>IFERROR(__xludf.DUMMYFUNCTION("TO_DATE(INT((AI465/(60*60*24))+""1/1/1970""))"),44015.0)</f>
        <v>44015</v>
      </c>
      <c r="AI465" s="156">
        <v>1.5937488E9</v>
      </c>
      <c r="AJ465" s="156">
        <v>187018.8466</v>
      </c>
      <c r="AK465" s="153">
        <f>IFERROR(__xludf.DUMMYFUNCTION("TO_DATE(INT((AL465/(60*60*24))+""1/1/1970""))"),44015.0)</f>
        <v>44015</v>
      </c>
      <c r="AL465" s="152">
        <v>1.5937488E9</v>
      </c>
      <c r="AM465" s="152">
        <v>112241.17</v>
      </c>
      <c r="AN465" s="153">
        <f>IFERROR(__xludf.DUMMYFUNCTION("TO_DATE(INT((AO465/(60*60*24))+""1/1/1970""))"),43929.0)</f>
        <v>43929</v>
      </c>
      <c r="AO465" s="152">
        <v>1.586316763E9</v>
      </c>
      <c r="AP465" s="152">
        <v>131822.3856</v>
      </c>
      <c r="AQ465" s="153">
        <f>IFERROR(__xludf.DUMMYFUNCTION("TO_DATE(INT((AR465/(60*60*24))+""1/1/1970""))"),42924.0)</f>
        <v>42924</v>
      </c>
      <c r="AR465" s="156">
        <v>1.4994864E9</v>
      </c>
      <c r="AS465" s="156">
        <v>99592.1853</v>
      </c>
      <c r="AT465" s="152">
        <v>102141.3279</v>
      </c>
      <c r="AU465" s="152">
        <f t="shared" si="1"/>
        <v>128675.55</v>
      </c>
      <c r="AV465" s="152">
        <f t="shared" si="2"/>
        <v>27350.2384</v>
      </c>
      <c r="AW465" s="152">
        <f t="shared" si="3"/>
        <v>146595.1521</v>
      </c>
      <c r="AX465" s="152">
        <f t="shared" si="4"/>
        <v>9752.5845</v>
      </c>
      <c r="AY465" s="152">
        <f t="shared" si="5"/>
        <v>96394.5557</v>
      </c>
      <c r="AZ465" s="152">
        <f t="shared" si="6"/>
        <v>89184.782</v>
      </c>
      <c r="BA465" s="152" t="str">
        <f t="shared" si="7"/>
        <v>Column1.y</v>
      </c>
      <c r="BB465" s="152" t="str">
        <f t="shared" si="8"/>
        <v>Column1.y</v>
      </c>
      <c r="BC465" s="152" t="str">
        <f t="shared" si="9"/>
        <v>Column1.y</v>
      </c>
    </row>
    <row r="466">
      <c r="A466" s="156">
        <v>1.4804532E9</v>
      </c>
      <c r="B466" s="156">
        <v>106685.2752</v>
      </c>
      <c r="D466" s="153">
        <f>IFERROR(__xludf.DUMMYFUNCTION("TO_DATE(INT((E466/(60*60*24))+""1/1/1970""))"),42926.0)</f>
        <v>42926</v>
      </c>
      <c r="E466" s="152">
        <v>1.4996952E9</v>
      </c>
      <c r="F466" s="152">
        <v>99592.1853</v>
      </c>
      <c r="H466" s="153">
        <f>IFERROR(__xludf.DUMMYFUNCTION("TO_DATE(INT((I466/(60*60*24))+""1/1/1970""))"),42926.0)</f>
        <v>42926</v>
      </c>
      <c r="I466" s="156">
        <v>1.4996952E9</v>
      </c>
      <c r="J466" s="156">
        <v>102141.3279</v>
      </c>
      <c r="L466" s="154">
        <v>43019.0</v>
      </c>
      <c r="M466" s="155">
        <v>134690.73</v>
      </c>
      <c r="O466" s="153">
        <f>IFERROR(__xludf.DUMMYFUNCTION("TO_DATE(INT((P466/(60*60*24))+""1/1/1970""))"),42839.0)</f>
        <v>42839</v>
      </c>
      <c r="P466" s="13">
        <v>1.492128E9</v>
      </c>
      <c r="Q466" s="13">
        <v>28117.9847</v>
      </c>
      <c r="S466" s="153">
        <f>IFERROR(__xludf.DUMMYFUNCTION("TO_DATE(INT((T466/(60*60*24))+""1/1/1970""))"),42926.0)</f>
        <v>42926</v>
      </c>
      <c r="T466" s="156">
        <v>1.4996952E9</v>
      </c>
      <c r="U466" s="156">
        <v>146595.1521</v>
      </c>
      <c r="W466" s="153">
        <f>IFERROR(__xludf.DUMMYFUNCTION("TO_DATE(INT((X466/(60*60*24))+""1/1/1970""))"),42912.0)</f>
        <v>42912</v>
      </c>
      <c r="X466" s="156">
        <v>1.4984352E9</v>
      </c>
      <c r="Y466" s="156">
        <v>9709.556</v>
      </c>
      <c r="AA466" s="153">
        <f>IFERROR(__xludf.DUMMYFUNCTION("TO_DATE(INT((AB466/(60*60*24))+""1/1/1970""))"),42913.0)</f>
        <v>42913</v>
      </c>
      <c r="AB466" s="156">
        <v>1.4985468E9</v>
      </c>
      <c r="AC466" s="156">
        <v>98228.1964</v>
      </c>
      <c r="AE466" s="153">
        <f>IFERROR(__xludf.DUMMYFUNCTION("TO_DATE(INT((AF466/(60*60*24))+""1/1/1970""))"),42839.0)</f>
        <v>42839</v>
      </c>
      <c r="AF466" s="156">
        <v>1.4921316E9</v>
      </c>
      <c r="AG466" s="156">
        <v>96388.9321</v>
      </c>
      <c r="AH466" s="153">
        <f>IFERROR(__xludf.DUMMYFUNCTION("TO_DATE(INT((AI466/(60*60*24))+""1/1/1970""))"),44018.0)</f>
        <v>44018</v>
      </c>
      <c r="AI466" s="152">
        <v>1.594044E9</v>
      </c>
      <c r="AJ466" s="152">
        <v>191803.7389</v>
      </c>
      <c r="AK466" s="153">
        <f>IFERROR(__xludf.DUMMYFUNCTION("TO_DATE(INT((AL466/(60*60*24))+""1/1/1970""))"),44018.0)</f>
        <v>44018</v>
      </c>
      <c r="AL466" s="156">
        <v>1.594044E9</v>
      </c>
      <c r="AM466" s="156">
        <v>112241.17</v>
      </c>
      <c r="AN466" s="153">
        <f>IFERROR(__xludf.DUMMYFUNCTION("TO_DATE(INT((AO466/(60*60*24))+""1/1/1970""))"),43930.0)</f>
        <v>43930</v>
      </c>
      <c r="AO466" s="152">
        <v>1.586396185E9</v>
      </c>
      <c r="AP466" s="152">
        <v>132027.9404</v>
      </c>
      <c r="AQ466" s="153">
        <f>IFERROR(__xludf.DUMMYFUNCTION("TO_DATE(INT((AR466/(60*60*24))+""1/1/1970""))"),42926.0)</f>
        <v>42926</v>
      </c>
      <c r="AR466" s="152">
        <v>1.4996952E9</v>
      </c>
      <c r="AS466" s="152">
        <v>99592.1853</v>
      </c>
      <c r="AT466" s="156">
        <v>102141.3279</v>
      </c>
      <c r="AU466" s="152">
        <f t="shared" si="1"/>
        <v>128571.65</v>
      </c>
      <c r="AV466" s="152">
        <f t="shared" si="2"/>
        <v>27351.0695</v>
      </c>
      <c r="AW466" s="152">
        <f t="shared" si="3"/>
        <v>146595.1521</v>
      </c>
      <c r="AX466" s="152">
        <f t="shared" si="4"/>
        <v>9752.302</v>
      </c>
      <c r="AY466" s="152">
        <f t="shared" si="5"/>
        <v>96372.0947</v>
      </c>
      <c r="AZ466" s="152">
        <f t="shared" si="6"/>
        <v>89153.5714</v>
      </c>
      <c r="BA466" s="152" t="str">
        <f t="shared" si="7"/>
        <v>Column1.y</v>
      </c>
      <c r="BB466" s="152" t="str">
        <f t="shared" si="8"/>
        <v>Column1.y</v>
      </c>
      <c r="BC466" s="152" t="str">
        <f t="shared" si="9"/>
        <v>Column1.y</v>
      </c>
    </row>
    <row r="467">
      <c r="A467" s="152">
        <v>1.48051626E9</v>
      </c>
      <c r="B467" s="152">
        <v>107036.7782</v>
      </c>
      <c r="D467" s="153">
        <f>IFERROR(__xludf.DUMMYFUNCTION("TO_DATE(INT((E467/(60*60*24))+""1/1/1970""))"),42927.0)</f>
        <v>42927</v>
      </c>
      <c r="E467" s="152">
        <v>1.4997456E9</v>
      </c>
      <c r="F467" s="152">
        <v>99592.1853</v>
      </c>
      <c r="H467" s="153">
        <f>IFERROR(__xludf.DUMMYFUNCTION("TO_DATE(INT((I467/(60*60*24))+""1/1/1970""))"),42927.0)</f>
        <v>42927</v>
      </c>
      <c r="I467" s="156">
        <v>1.4997456E9</v>
      </c>
      <c r="J467" s="156">
        <v>102365.2266</v>
      </c>
      <c r="L467" s="154">
        <v>43020.0</v>
      </c>
      <c r="M467" s="155">
        <v>134962.23</v>
      </c>
      <c r="O467" s="153">
        <f>IFERROR(__xludf.DUMMYFUNCTION("TO_DATE(INT((P467/(60*60*24))+""1/1/1970""))"),42840.0)</f>
        <v>42840</v>
      </c>
      <c r="P467" s="13">
        <v>1.4922144E9</v>
      </c>
      <c r="Q467" s="13">
        <v>28391.7058</v>
      </c>
      <c r="S467" s="153">
        <f>IFERROR(__xludf.DUMMYFUNCTION("TO_DATE(INT((T467/(60*60*24))+""1/1/1970""))"),42927.0)</f>
        <v>42927</v>
      </c>
      <c r="T467" s="156">
        <v>1.4997456E9</v>
      </c>
      <c r="U467" s="156">
        <v>146860.7064</v>
      </c>
      <c r="W467" s="153">
        <f>IFERROR(__xludf.DUMMYFUNCTION("TO_DATE(INT((X467/(60*60*24))+""1/1/1970""))"),42913.0)</f>
        <v>42913</v>
      </c>
      <c r="X467" s="152">
        <v>1.498572E9</v>
      </c>
      <c r="Y467" s="152">
        <v>9720.08</v>
      </c>
      <c r="AA467" s="153">
        <f>IFERROR(__xludf.DUMMYFUNCTION("TO_DATE(INT((AB467/(60*60*24))+""1/1/1970""))"),42914.0)</f>
        <v>42914</v>
      </c>
      <c r="AB467" s="152">
        <v>1.498626E9</v>
      </c>
      <c r="AC467" s="152">
        <v>97485.0923</v>
      </c>
      <c r="AE467" s="153">
        <f>IFERROR(__xludf.DUMMYFUNCTION("TO_DATE(INT((AF467/(60*60*24))+""1/1/1970""))"),42840.0)</f>
        <v>42840</v>
      </c>
      <c r="AF467" s="152">
        <v>1.4922144E9</v>
      </c>
      <c r="AG467" s="152">
        <v>96413.717</v>
      </c>
      <c r="AH467" s="153">
        <f>IFERROR(__xludf.DUMMYFUNCTION("TO_DATE(INT((AI467/(60*60*24))+""1/1/1970""))"),44019.0)</f>
        <v>44019</v>
      </c>
      <c r="AI467" s="156">
        <v>1.5940944E9</v>
      </c>
      <c r="AJ467" s="156">
        <v>193826.2476</v>
      </c>
      <c r="AK467" s="153">
        <f>IFERROR(__xludf.DUMMYFUNCTION("TO_DATE(INT((AL467/(60*60*24))+""1/1/1970""))"),44019.0)</f>
        <v>44019</v>
      </c>
      <c r="AL467" s="152">
        <v>1.5940944E9</v>
      </c>
      <c r="AM467" s="152">
        <v>112605.21</v>
      </c>
      <c r="AN467" s="153">
        <f>IFERROR(__xludf.DUMMYFUNCTION("TO_DATE(INT((AO467/(60*60*24))+""1/1/1970""))"),43931.0)</f>
        <v>43931</v>
      </c>
      <c r="AO467" s="156">
        <v>1.5864912E9</v>
      </c>
      <c r="AP467" s="156">
        <v>133077.8703</v>
      </c>
      <c r="AQ467" s="153">
        <f>IFERROR(__xludf.DUMMYFUNCTION("TO_DATE(INT((AR467/(60*60*24))+""1/1/1970""))"),42927.0)</f>
        <v>42927</v>
      </c>
      <c r="AR467" s="152">
        <v>1.4997456E9</v>
      </c>
      <c r="AS467" s="152">
        <v>99592.1853</v>
      </c>
      <c r="AT467" s="156">
        <v>102365.2266</v>
      </c>
      <c r="AU467" s="152">
        <f t="shared" si="1"/>
        <v>128736.57</v>
      </c>
      <c r="AV467" s="152">
        <f t="shared" si="2"/>
        <v>27301.3136</v>
      </c>
      <c r="AW467" s="152">
        <f t="shared" si="3"/>
        <v>146860.7064</v>
      </c>
      <c r="AX467" s="152">
        <f t="shared" si="4"/>
        <v>9754.7911</v>
      </c>
      <c r="AY467" s="152">
        <f t="shared" si="5"/>
        <v>96364.6448</v>
      </c>
      <c r="AZ467" s="152">
        <f t="shared" si="6"/>
        <v>89219.2055</v>
      </c>
      <c r="BA467" s="152" t="str">
        <f t="shared" si="7"/>
        <v>Column1.y</v>
      </c>
      <c r="BB467" s="152" t="str">
        <f t="shared" si="8"/>
        <v>Column1.y</v>
      </c>
      <c r="BC467" s="152" t="str">
        <f t="shared" si="9"/>
        <v>Column1.y</v>
      </c>
    </row>
    <row r="468">
      <c r="A468" s="156">
        <v>1.4805396E9</v>
      </c>
      <c r="B468" s="156">
        <v>106430.0744</v>
      </c>
      <c r="D468" s="153">
        <f>IFERROR(__xludf.DUMMYFUNCTION("TO_DATE(INT((E468/(60*60*24))+""1/1/1970""))"),42928.0)</f>
        <v>42928</v>
      </c>
      <c r="E468" s="156">
        <v>1.499832E9</v>
      </c>
      <c r="F468" s="156">
        <v>99592.1853</v>
      </c>
      <c r="H468" s="153">
        <f>IFERROR(__xludf.DUMMYFUNCTION("TO_DATE(INT((I468/(60*60*24))+""1/1/1970""))"),42928.0)</f>
        <v>42928</v>
      </c>
      <c r="I468" s="152">
        <v>1.499832E9</v>
      </c>
      <c r="J468" s="152">
        <v>103049.9415</v>
      </c>
      <c r="L468" s="154">
        <v>43021.0</v>
      </c>
      <c r="M468" s="155">
        <v>135027.27</v>
      </c>
      <c r="O468" s="153">
        <f>IFERROR(__xludf.DUMMYFUNCTION("TO_DATE(INT((P468/(60*60*24))+""1/1/1970""))"),42841.0)</f>
        <v>42841</v>
      </c>
      <c r="P468" s="13">
        <v>1.4923008E9</v>
      </c>
      <c r="Q468" s="13">
        <v>28391.7058</v>
      </c>
      <c r="S468" s="153">
        <f>IFERROR(__xludf.DUMMYFUNCTION("TO_DATE(INT((T468/(60*60*24))+""1/1/1970""))"),42928.0)</f>
        <v>42928</v>
      </c>
      <c r="T468" s="152">
        <v>1.499832E9</v>
      </c>
      <c r="U468" s="152">
        <v>146680.9716</v>
      </c>
      <c r="W468" s="153">
        <f>IFERROR(__xludf.DUMMYFUNCTION("TO_DATE(INT((X468/(60*60*24))+""1/1/1970""))"),42914.0)</f>
        <v>42914</v>
      </c>
      <c r="X468" s="152">
        <v>1.4986584E9</v>
      </c>
      <c r="Y468" s="152">
        <v>9708.6599</v>
      </c>
      <c r="AA468" s="153">
        <f>IFERROR(__xludf.DUMMYFUNCTION("TO_DATE(INT((AB468/(60*60*24))+""1/1/1970""))"),42915.0)</f>
        <v>42915</v>
      </c>
      <c r="AB468" s="156">
        <v>1.4987052E9</v>
      </c>
      <c r="AC468" s="156">
        <v>96559.9968</v>
      </c>
      <c r="AE468" s="153">
        <f>IFERROR(__xludf.DUMMYFUNCTION("TO_DATE(INT((AF468/(60*60*24))+""1/1/1970""))"),42841.0)</f>
        <v>42841</v>
      </c>
      <c r="AF468" s="156">
        <v>1.49238E9</v>
      </c>
      <c r="AG468" s="156">
        <v>96413.717</v>
      </c>
      <c r="AH468" s="153">
        <f>IFERROR(__xludf.DUMMYFUNCTION("TO_DATE(INT((AI468/(60*60*24))+""1/1/1970""))"),44020.0)</f>
        <v>44020</v>
      </c>
      <c r="AI468" s="156">
        <v>1.5941808E9</v>
      </c>
      <c r="AJ468" s="156">
        <v>194444.1505</v>
      </c>
      <c r="AK468" s="153">
        <f>IFERROR(__xludf.DUMMYFUNCTION("TO_DATE(INT((AL468/(60*60*24))+""1/1/1970""))"),44020.0)</f>
        <v>44020</v>
      </c>
      <c r="AL468" s="152">
        <v>1.5941808E9</v>
      </c>
      <c r="AM468" s="152">
        <v>112660.845</v>
      </c>
      <c r="AN468" s="153">
        <f>IFERROR(__xludf.DUMMYFUNCTION("TO_DATE(INT((AO468/(60*60*24))+""1/1/1970""))"),43932.0)</f>
        <v>43932</v>
      </c>
      <c r="AO468" s="152">
        <v>1.586563957E9</v>
      </c>
      <c r="AP468" s="152">
        <v>133077.8703</v>
      </c>
      <c r="AQ468" s="153">
        <f>IFERROR(__xludf.DUMMYFUNCTION("TO_DATE(INT((AR468/(60*60*24))+""1/1/1970""))"),42928.0)</f>
        <v>42928</v>
      </c>
      <c r="AR468" s="156">
        <v>1.499832E9</v>
      </c>
      <c r="AS468" s="156">
        <v>99592.1853</v>
      </c>
      <c r="AT468" s="152">
        <v>103049.9415</v>
      </c>
      <c r="AU468" s="152">
        <f t="shared" si="1"/>
        <v>128783.19</v>
      </c>
      <c r="AV468" s="152">
        <f t="shared" si="2"/>
        <v>27362.8366</v>
      </c>
      <c r="AW468" s="152">
        <f t="shared" si="3"/>
        <v>146680.9716</v>
      </c>
      <c r="AX468" s="152">
        <f t="shared" si="4"/>
        <v>9743.6759</v>
      </c>
      <c r="AY468" s="152">
        <f t="shared" si="5"/>
        <v>96381.1826</v>
      </c>
      <c r="AZ468" s="152">
        <f t="shared" si="6"/>
        <v>88505.9506</v>
      </c>
      <c r="BA468" s="152" t="str">
        <f t="shared" si="7"/>
        <v>Column1.y</v>
      </c>
      <c r="BB468" s="152" t="str">
        <f t="shared" si="8"/>
        <v>Column1.y</v>
      </c>
      <c r="BC468" s="152" t="str">
        <f t="shared" si="9"/>
        <v>Column1.y</v>
      </c>
    </row>
    <row r="469">
      <c r="A469" s="152">
        <v>1.48060266E9</v>
      </c>
      <c r="B469" s="152">
        <v>106564.8974</v>
      </c>
      <c r="D469" s="153">
        <f>IFERROR(__xludf.DUMMYFUNCTION("TO_DATE(INT((E469/(60*60*24))+""1/1/1970""))"),42929.0)</f>
        <v>42929</v>
      </c>
      <c r="E469" s="152">
        <v>1.4999184E9</v>
      </c>
      <c r="F469" s="152">
        <v>99592.1853</v>
      </c>
      <c r="H469" s="153">
        <f>IFERROR(__xludf.DUMMYFUNCTION("TO_DATE(INT((I469/(60*60*24))+""1/1/1970""))"),42929.0)</f>
        <v>42929</v>
      </c>
      <c r="I469" s="156">
        <v>1.4999184E9</v>
      </c>
      <c r="J469" s="156">
        <v>103337.0781</v>
      </c>
      <c r="L469" s="154">
        <v>43024.0</v>
      </c>
      <c r="M469" s="155">
        <v>135592.47</v>
      </c>
      <c r="O469" s="153">
        <f>IFERROR(__xludf.DUMMYFUNCTION("TO_DATE(INT((P469/(60*60*24))+""1/1/1970""))"),42842.0)</f>
        <v>42842</v>
      </c>
      <c r="P469" s="13">
        <v>1.4923872E9</v>
      </c>
      <c r="Q469" s="13">
        <v>28115.9079</v>
      </c>
      <c r="S469" s="153">
        <f>IFERROR(__xludf.DUMMYFUNCTION("TO_DATE(INT((T469/(60*60*24))+""1/1/1970""))"),42929.0)</f>
        <v>42929</v>
      </c>
      <c r="T469" s="156">
        <v>1.4999184E9</v>
      </c>
      <c r="U469" s="156">
        <v>148633.5781</v>
      </c>
      <c r="W469" s="153">
        <f>IFERROR(__xludf.DUMMYFUNCTION("TO_DATE(INT((X469/(60*60*24))+""1/1/1970""))"),42915.0)</f>
        <v>42915</v>
      </c>
      <c r="X469" s="152">
        <v>1.4987448E9</v>
      </c>
      <c r="Y469" s="152">
        <v>9732.5767</v>
      </c>
      <c r="AA469" s="153">
        <f>IFERROR(__xludf.DUMMYFUNCTION("TO_DATE(INT((AB469/(60*60*24))+""1/1/1970""))"),42916.0)</f>
        <v>42916</v>
      </c>
      <c r="AB469" s="152">
        <v>1.4987844E9</v>
      </c>
      <c r="AC469" s="152">
        <v>96164.7258</v>
      </c>
      <c r="AE469" s="153">
        <f>IFERROR(__xludf.DUMMYFUNCTION("TO_DATE(INT((AF469/(60*60*24))+""1/1/1970""))"),42842.0)</f>
        <v>42842</v>
      </c>
      <c r="AF469" s="156">
        <v>1.4924196E9</v>
      </c>
      <c r="AG469" s="156">
        <v>96438.5019</v>
      </c>
      <c r="AH469" s="153">
        <f>IFERROR(__xludf.DUMMYFUNCTION("TO_DATE(INT((AI469/(60*60*24))+""1/1/1970""))"),44021.0)</f>
        <v>44021</v>
      </c>
      <c r="AI469" s="156">
        <v>1.5942672E9</v>
      </c>
      <c r="AJ469" s="156">
        <v>197063.1192</v>
      </c>
      <c r="AK469" s="153">
        <f>IFERROR(__xludf.DUMMYFUNCTION("TO_DATE(INT((AL469/(60*60*24))+""1/1/1970""))"),44021.0)</f>
        <v>44021</v>
      </c>
      <c r="AL469" s="152">
        <v>1.5942672E9</v>
      </c>
      <c r="AM469" s="152">
        <v>112373.42</v>
      </c>
      <c r="AN469" s="153">
        <f>IFERROR(__xludf.DUMMYFUNCTION("TO_DATE(INT((AO469/(60*60*24))+""1/1/1970""))"),43933.0)</f>
        <v>43933</v>
      </c>
      <c r="AO469" s="156">
        <v>1.5866629E9</v>
      </c>
      <c r="AP469" s="156">
        <v>133077.8703</v>
      </c>
      <c r="AQ469" s="153">
        <f>IFERROR(__xludf.DUMMYFUNCTION("TO_DATE(INT((AR469/(60*60*24))+""1/1/1970""))"),42929.0)</f>
        <v>42929</v>
      </c>
      <c r="AR469" s="152">
        <v>1.4999184E9</v>
      </c>
      <c r="AS469" s="152">
        <v>99592.1853</v>
      </c>
      <c r="AT469" s="156">
        <v>103337.0781</v>
      </c>
      <c r="AU469" s="152">
        <f t="shared" si="1"/>
        <v>129583.05</v>
      </c>
      <c r="AV469" s="152">
        <f t="shared" si="2"/>
        <v>27269.6837</v>
      </c>
      <c r="AW469" s="152">
        <f t="shared" si="3"/>
        <v>148633.5781</v>
      </c>
      <c r="AX469" s="152">
        <f t="shared" si="4"/>
        <v>9767.8657</v>
      </c>
      <c r="AY469" s="152">
        <f t="shared" si="5"/>
        <v>96338.4315</v>
      </c>
      <c r="AZ469" s="152">
        <f t="shared" si="6"/>
        <v>89015.8774</v>
      </c>
      <c r="BA469" s="152" t="str">
        <f t="shared" si="7"/>
        <v>Column1.y</v>
      </c>
      <c r="BB469" s="152" t="str">
        <f t="shared" si="8"/>
        <v>Column1.y</v>
      </c>
      <c r="BC469" s="152" t="str">
        <f t="shared" si="9"/>
        <v>Column1.y</v>
      </c>
    </row>
    <row r="470">
      <c r="A470" s="156">
        <v>1.480626E9</v>
      </c>
      <c r="B470" s="156">
        <v>106040.0505</v>
      </c>
      <c r="D470" s="153">
        <f>IFERROR(__xludf.DUMMYFUNCTION("TO_DATE(INT((E470/(60*60*24))+""1/1/1970""))"),42930.0)</f>
        <v>42930</v>
      </c>
      <c r="E470" s="156">
        <v>1.5000048E9</v>
      </c>
      <c r="F470" s="156">
        <v>99592.1853</v>
      </c>
      <c r="H470" s="153">
        <f>IFERROR(__xludf.DUMMYFUNCTION("TO_DATE(INT((I470/(60*60*24))+""1/1/1970""))"),42930.0)</f>
        <v>42930</v>
      </c>
      <c r="I470" s="152">
        <v>1.5000048E9</v>
      </c>
      <c r="J470" s="152">
        <v>103024.534</v>
      </c>
      <c r="L470" s="154">
        <v>43025.0</v>
      </c>
      <c r="M470" s="155">
        <v>135424.25</v>
      </c>
      <c r="O470" s="153">
        <f>IFERROR(__xludf.DUMMYFUNCTION("TO_DATE(INT((P470/(60*60*24))+""1/1/1970""))"),42843.0)</f>
        <v>42843</v>
      </c>
      <c r="P470" s="13">
        <v>1.492524E9</v>
      </c>
      <c r="Q470" s="13">
        <v>28212.7707</v>
      </c>
      <c r="S470" s="153">
        <f>IFERROR(__xludf.DUMMYFUNCTION("TO_DATE(INT((T470/(60*60*24))+""1/1/1970""))"),42930.0)</f>
        <v>42930</v>
      </c>
      <c r="T470" s="152">
        <v>1.5000048E9</v>
      </c>
      <c r="U470" s="152">
        <v>149067.0997</v>
      </c>
      <c r="W470" s="153">
        <f>IFERROR(__xludf.DUMMYFUNCTION("TO_DATE(INT((X470/(60*60*24))+""1/1/1970""))"),42916.0)</f>
        <v>42916</v>
      </c>
      <c r="X470" s="152">
        <v>1.4988312E9</v>
      </c>
      <c r="Y470" s="152">
        <v>9734.9493</v>
      </c>
      <c r="AA470" s="153">
        <f>IFERROR(__xludf.DUMMYFUNCTION("TO_DATE(INT((AB470/(60*60*24))+""1/1/1970""))"),42918.0)</f>
        <v>42918</v>
      </c>
      <c r="AB470" s="156">
        <v>1.4990328E9</v>
      </c>
      <c r="AC470" s="156">
        <v>96354.6581</v>
      </c>
      <c r="AE470" s="153">
        <f>IFERROR(__xludf.DUMMYFUNCTION("TO_DATE(INT((AF470/(60*60*24))+""1/1/1970""))"),42843.0)</f>
        <v>42843</v>
      </c>
      <c r="AF470" s="152">
        <v>1.4924988E9</v>
      </c>
      <c r="AG470" s="152">
        <v>96129.1494</v>
      </c>
      <c r="AH470" s="153">
        <f>IFERROR(__xludf.DUMMYFUNCTION("TO_DATE(INT((AI470/(60*60*24))+""1/1/1970""))"),44022.0)</f>
        <v>44022</v>
      </c>
      <c r="AI470" s="156">
        <v>1.5943536E9</v>
      </c>
      <c r="AJ470" s="156">
        <v>199369.6339</v>
      </c>
      <c r="AK470" s="153">
        <f>IFERROR(__xludf.DUMMYFUNCTION("TO_DATE(INT((AL470/(60*60*24))+""1/1/1970""))"),44022.0)</f>
        <v>44022</v>
      </c>
      <c r="AL470" s="152">
        <v>1.5943536E9</v>
      </c>
      <c r="AM470" s="152">
        <v>112564.94</v>
      </c>
      <c r="AN470" s="153">
        <f>IFERROR(__xludf.DUMMYFUNCTION("TO_DATE(INT((AO470/(60*60*24))+""1/1/1970""))"),43934.0)</f>
        <v>43934</v>
      </c>
      <c r="AO470" s="156">
        <v>1.586745171E9</v>
      </c>
      <c r="AP470" s="156">
        <v>133077.8703</v>
      </c>
      <c r="AQ470" s="153">
        <f>IFERROR(__xludf.DUMMYFUNCTION("TO_DATE(INT((AR470/(60*60*24))+""1/1/1970""))"),42930.0)</f>
        <v>42930</v>
      </c>
      <c r="AR470" s="156">
        <v>1.5000048E9</v>
      </c>
      <c r="AS470" s="156">
        <v>99592.1853</v>
      </c>
      <c r="AT470" s="152">
        <v>103024.534</v>
      </c>
      <c r="AU470" s="152">
        <f t="shared" si="1"/>
        <v>129437.52</v>
      </c>
      <c r="AV470" s="152">
        <f t="shared" si="2"/>
        <v>27247.5463</v>
      </c>
      <c r="AW470" s="152">
        <f t="shared" si="3"/>
        <v>149067.0997</v>
      </c>
      <c r="AX470" s="152">
        <f t="shared" si="4"/>
        <v>9785.5157</v>
      </c>
      <c r="AY470" s="152">
        <f t="shared" si="5"/>
        <v>96331.1784</v>
      </c>
      <c r="AZ470" s="152">
        <f t="shared" si="6"/>
        <v>89144.3918</v>
      </c>
      <c r="BA470" s="152" t="str">
        <f t="shared" si="7"/>
        <v>Column1.y</v>
      </c>
      <c r="BB470" s="152" t="str">
        <f t="shared" si="8"/>
        <v>Column1.y</v>
      </c>
      <c r="BC470" s="152" t="str">
        <f t="shared" si="9"/>
        <v>Column1.y</v>
      </c>
    </row>
    <row r="471">
      <c r="A471" s="152">
        <v>1.48068906E9</v>
      </c>
      <c r="B471" s="152">
        <v>106020.7901</v>
      </c>
      <c r="D471" s="153">
        <f>IFERROR(__xludf.DUMMYFUNCTION("TO_DATE(INT((E471/(60*60*24))+""1/1/1970""))"),42931.0)</f>
        <v>42931</v>
      </c>
      <c r="E471" s="152">
        <v>1.5000912E9</v>
      </c>
      <c r="F471" s="152">
        <v>99592.1853</v>
      </c>
      <c r="H471" s="153">
        <f>IFERROR(__xludf.DUMMYFUNCTION("TO_DATE(INT((I471/(60*60*24))+""1/1/1970""))"),42931.0)</f>
        <v>42931</v>
      </c>
      <c r="I471" s="156">
        <v>1.5000912E9</v>
      </c>
      <c r="J471" s="156">
        <v>102489.7703</v>
      </c>
      <c r="L471" s="154">
        <v>43026.0</v>
      </c>
      <c r="M471" s="155">
        <v>135281.49</v>
      </c>
      <c r="O471" s="153">
        <f>IFERROR(__xludf.DUMMYFUNCTION("TO_DATE(INT((P471/(60*60*24))+""1/1/1970""))"),42844.0)</f>
        <v>42844</v>
      </c>
      <c r="P471" s="13">
        <v>1.4926104E9</v>
      </c>
      <c r="Q471" s="13">
        <v>28149.8369</v>
      </c>
      <c r="S471" s="153">
        <f>IFERROR(__xludf.DUMMYFUNCTION("TO_DATE(INT((T471/(60*60*24))+""1/1/1970""))"),42931.0)</f>
        <v>42931</v>
      </c>
      <c r="T471" s="156">
        <v>1.5000912E9</v>
      </c>
      <c r="U471" s="156">
        <v>150254.5914</v>
      </c>
      <c r="W471" s="153">
        <f>IFERROR(__xludf.DUMMYFUNCTION("TO_DATE(INT((X471/(60*60*24))+""1/1/1970""))"),42917.0)</f>
        <v>42917</v>
      </c>
      <c r="X471" s="152">
        <v>1.4988672E9</v>
      </c>
      <c r="Y471" s="152">
        <v>9746.4819</v>
      </c>
      <c r="AA471" s="153">
        <f>IFERROR(__xludf.DUMMYFUNCTION("TO_DATE(INT((AB471/(60*60*24))+""1/1/1970""))"),42919.0)</f>
        <v>42919</v>
      </c>
      <c r="AB471" s="156">
        <v>1.4990724E9</v>
      </c>
      <c r="AC471" s="156">
        <v>96707.2178</v>
      </c>
      <c r="AE471" s="153">
        <f>IFERROR(__xludf.DUMMYFUNCTION("TO_DATE(INT((AF471/(60*60*24))+""1/1/1970""))"),42844.0)</f>
        <v>42844</v>
      </c>
      <c r="AF471" s="156">
        <v>1.492578E9</v>
      </c>
      <c r="AG471" s="156">
        <v>95360.3579</v>
      </c>
      <c r="AH471" s="153">
        <f>IFERROR(__xludf.DUMMYFUNCTION("TO_DATE(INT((AI471/(60*60*24))+""1/1/1970""))"),44023.0)</f>
        <v>44023</v>
      </c>
      <c r="AI471" s="156">
        <v>1.59444E9</v>
      </c>
      <c r="AJ471" s="156">
        <v>203308.3554</v>
      </c>
      <c r="AK471" s="153">
        <f>IFERROR(__xludf.DUMMYFUNCTION("TO_DATE(INT((AL471/(60*60*24))+""1/1/1970""))"),44023.0)</f>
        <v>44023</v>
      </c>
      <c r="AL471" s="152">
        <v>1.59444E9</v>
      </c>
      <c r="AM471" s="152">
        <v>112676.88</v>
      </c>
      <c r="AN471" s="153">
        <f>IFERROR(__xludf.DUMMYFUNCTION("TO_DATE(INT((AO471/(60*60*24))+""1/1/1970""))"),43935.0)</f>
        <v>43935</v>
      </c>
      <c r="AO471" s="156">
        <v>1.586824348E9</v>
      </c>
      <c r="AP471" s="156">
        <v>133497.0113</v>
      </c>
      <c r="AQ471" s="153">
        <f>IFERROR(__xludf.DUMMYFUNCTION("TO_DATE(INT((AR471/(60*60*24))+""1/1/1970""))"),42931.0)</f>
        <v>42931</v>
      </c>
      <c r="AR471" s="152">
        <v>1.5000912E9</v>
      </c>
      <c r="AS471" s="152">
        <v>99592.1853</v>
      </c>
      <c r="AT471" s="156">
        <v>102489.7703</v>
      </c>
      <c r="AU471" s="152">
        <f t="shared" si="1"/>
        <v>129437.52</v>
      </c>
      <c r="AV471" s="152">
        <f t="shared" si="2"/>
        <v>27262.9807</v>
      </c>
      <c r="AW471" s="152">
        <f t="shared" si="3"/>
        <v>150254.5914</v>
      </c>
      <c r="AX471" s="152">
        <f t="shared" si="4"/>
        <v>9798.0771</v>
      </c>
      <c r="AY471" s="152">
        <f t="shared" si="5"/>
        <v>96331.1784</v>
      </c>
      <c r="AZ471" s="152">
        <f t="shared" si="6"/>
        <v>88554.1435</v>
      </c>
      <c r="BA471" s="152" t="str">
        <f t="shared" si="7"/>
        <v>Column1.y</v>
      </c>
      <c r="BB471" s="152" t="str">
        <f t="shared" si="8"/>
        <v>Column1.y</v>
      </c>
      <c r="BC471" s="152" t="str">
        <f t="shared" si="9"/>
        <v>Column1.y</v>
      </c>
    </row>
    <row r="472">
      <c r="A472" s="156">
        <v>1.4807124E9</v>
      </c>
      <c r="B472" s="156">
        <v>106093.0167</v>
      </c>
      <c r="D472" s="153">
        <f>IFERROR(__xludf.DUMMYFUNCTION("TO_DATE(INT((E472/(60*60*24))+""1/1/1970""))"),42933.0)</f>
        <v>42933</v>
      </c>
      <c r="E472" s="156">
        <v>1.5003E9</v>
      </c>
      <c r="F472" s="156">
        <v>99592.1853</v>
      </c>
      <c r="H472" s="153">
        <f>IFERROR(__xludf.DUMMYFUNCTION("TO_DATE(INT((I472/(60*60*24))+""1/1/1970""))"),42933.0)</f>
        <v>42933</v>
      </c>
      <c r="I472" s="152">
        <v>1.5003E9</v>
      </c>
      <c r="J472" s="152">
        <v>102489.7703</v>
      </c>
      <c r="L472" s="154">
        <v>43027.0</v>
      </c>
      <c r="M472" s="155">
        <v>135007.47</v>
      </c>
      <c r="O472" s="153">
        <f>IFERROR(__xludf.DUMMYFUNCTION("TO_DATE(INT((P472/(60*60*24))+""1/1/1970""))"),42845.0)</f>
        <v>42845</v>
      </c>
      <c r="P472" s="13">
        <v>1.4926968E9</v>
      </c>
      <c r="Q472" s="13">
        <v>28163.3235</v>
      </c>
      <c r="S472" s="153">
        <f>IFERROR(__xludf.DUMMYFUNCTION("TO_DATE(INT((T472/(60*60*24))+""1/1/1970""))"),42933.0)</f>
        <v>42933</v>
      </c>
      <c r="T472" s="152">
        <v>1.5003E9</v>
      </c>
      <c r="U472" s="152">
        <v>150254.5914</v>
      </c>
      <c r="W472" s="153">
        <f>IFERROR(__xludf.DUMMYFUNCTION("TO_DATE(INT((X472/(60*60*24))+""1/1/1970""))"),42919.0)</f>
        <v>42919</v>
      </c>
      <c r="X472" s="156">
        <v>1.49904E9</v>
      </c>
      <c r="Y472" s="156">
        <v>9743.8914</v>
      </c>
      <c r="AA472" s="153">
        <f>IFERROR(__xludf.DUMMYFUNCTION("TO_DATE(INT((AB472/(60*60*24))+""1/1/1970""))"),42920.0)</f>
        <v>42920</v>
      </c>
      <c r="AB472" s="152">
        <v>1.4991516E9</v>
      </c>
      <c r="AC472" s="152">
        <v>96761.6181</v>
      </c>
      <c r="AE472" s="153">
        <f>IFERROR(__xludf.DUMMYFUNCTION("TO_DATE(INT((AF472/(60*60*24))+""1/1/1970""))"),42845.0)</f>
        <v>42845</v>
      </c>
      <c r="AF472" s="152">
        <v>1.4926572E9</v>
      </c>
      <c r="AG472" s="152">
        <v>95476.0209</v>
      </c>
      <c r="AH472" s="153">
        <f>IFERROR(__xludf.DUMMYFUNCTION("TO_DATE(INT((AI472/(60*60*24))+""1/1/1970""))"),44025.0)</f>
        <v>44025</v>
      </c>
      <c r="AI472" s="152">
        <v>1.5946488E9</v>
      </c>
      <c r="AJ472" s="152">
        <v>208358.4308</v>
      </c>
      <c r="AK472" s="153">
        <f>IFERROR(__xludf.DUMMYFUNCTION("TO_DATE(INT((AL472/(60*60*24))+""1/1/1970""))"),44025.0)</f>
        <v>44025</v>
      </c>
      <c r="AL472" s="156">
        <v>1.5946488E9</v>
      </c>
      <c r="AM472" s="156">
        <v>112676.88</v>
      </c>
      <c r="AN472" s="153">
        <f>IFERROR(__xludf.DUMMYFUNCTION("TO_DATE(INT((AO472/(60*60*24))+""1/1/1970""))"),43936.0)</f>
        <v>43936</v>
      </c>
      <c r="AO472" s="152">
        <v>1.586919407E9</v>
      </c>
      <c r="AP472" s="152">
        <v>134016.2085</v>
      </c>
      <c r="AQ472" s="153">
        <f>IFERROR(__xludf.DUMMYFUNCTION("TO_DATE(INT((AR472/(60*60*24))+""1/1/1970""))"),42933.0)</f>
        <v>42933</v>
      </c>
      <c r="AR472" s="156">
        <v>1.5003E9</v>
      </c>
      <c r="AS472" s="156">
        <v>99592.1853</v>
      </c>
      <c r="AT472" s="152">
        <v>102489.7703</v>
      </c>
      <c r="AU472" s="152">
        <f t="shared" si="1"/>
        <v>130032.86</v>
      </c>
      <c r="AV472" s="152">
        <f t="shared" si="2"/>
        <v>27264.818</v>
      </c>
      <c r="AW472" s="152">
        <f t="shared" si="3"/>
        <v>150254.5914</v>
      </c>
      <c r="AX472" s="152">
        <f t="shared" si="4"/>
        <v>9797.4649</v>
      </c>
      <c r="AY472" s="152">
        <f t="shared" si="5"/>
        <v>95455.0841</v>
      </c>
      <c r="AZ472" s="152">
        <f t="shared" si="6"/>
        <v>88505.9506</v>
      </c>
      <c r="BA472" s="152" t="str">
        <f t="shared" si="7"/>
        <v>Column1.y</v>
      </c>
      <c r="BB472" s="152" t="str">
        <f t="shared" si="8"/>
        <v>Column1.y</v>
      </c>
      <c r="BC472" s="152" t="str">
        <f t="shared" si="9"/>
        <v>Column1.y</v>
      </c>
    </row>
    <row r="473">
      <c r="A473" s="152">
        <v>1.48094826E9</v>
      </c>
      <c r="B473" s="152">
        <v>106574.5277</v>
      </c>
      <c r="D473" s="153">
        <f>IFERROR(__xludf.DUMMYFUNCTION("TO_DATE(INT((E473/(60*60*24))+""1/1/1970""))"),42934.0)</f>
        <v>42934</v>
      </c>
      <c r="E473" s="156">
        <v>1.5003504E9</v>
      </c>
      <c r="F473" s="156">
        <v>99592.1853</v>
      </c>
      <c r="H473" s="153">
        <f>IFERROR(__xludf.DUMMYFUNCTION("TO_DATE(INT((I473/(60*60*24))+""1/1/1970""))"),42934.0)</f>
        <v>42934</v>
      </c>
      <c r="I473" s="152">
        <v>1.5003504E9</v>
      </c>
      <c r="J473" s="152">
        <v>102410.443</v>
      </c>
      <c r="L473" s="154">
        <v>43028.0</v>
      </c>
      <c r="M473" s="155">
        <v>135279.13</v>
      </c>
      <c r="O473" s="153">
        <f>IFERROR(__xludf.DUMMYFUNCTION("TO_DATE(INT((P473/(60*60*24))+""1/1/1970""))"),42846.0)</f>
        <v>42846</v>
      </c>
      <c r="P473" s="13">
        <v>1.4927832E9</v>
      </c>
      <c r="Q473" s="13">
        <v>27991.6238</v>
      </c>
      <c r="S473" s="153">
        <f>IFERROR(__xludf.DUMMYFUNCTION("TO_DATE(INT((T473/(60*60*24))+""1/1/1970""))"),42934.0)</f>
        <v>42934</v>
      </c>
      <c r="T473" s="152">
        <v>1.5003504E9</v>
      </c>
      <c r="U473" s="152">
        <v>150277.4948</v>
      </c>
      <c r="W473" s="153">
        <f>IFERROR(__xludf.DUMMYFUNCTION("TO_DATE(INT((X473/(60*60*24))+""1/1/1970""))"),42920.0)</f>
        <v>42920</v>
      </c>
      <c r="X473" s="152">
        <v>1.4991264E9</v>
      </c>
      <c r="Y473" s="152">
        <v>9753.4762</v>
      </c>
      <c r="AA473" s="153">
        <f>IFERROR(__xludf.DUMMYFUNCTION("TO_DATE(INT((AB473/(60*60*24))+""1/1/1970""))"),42921.0)</f>
        <v>42921</v>
      </c>
      <c r="AB473" s="156">
        <v>1.4992308E9</v>
      </c>
      <c r="AC473" s="156">
        <v>96896.7942</v>
      </c>
      <c r="AE473" s="153">
        <f>IFERROR(__xludf.DUMMYFUNCTION("TO_DATE(INT((AF473/(60*60*24))+""1/1/1970""))"),42846.0)</f>
        <v>42846</v>
      </c>
      <c r="AF473" s="156">
        <v>1.4927364E9</v>
      </c>
      <c r="AG473" s="156">
        <v>95484.7415</v>
      </c>
      <c r="AH473" s="153">
        <f>IFERROR(__xludf.DUMMYFUNCTION("TO_DATE(INT((AI473/(60*60*24))+""1/1/1970""))"),44026.0)</f>
        <v>44026</v>
      </c>
      <c r="AI473" s="156">
        <v>1.5946992E9</v>
      </c>
      <c r="AJ473" s="156">
        <v>195252.8076</v>
      </c>
      <c r="AK473" s="153">
        <f>IFERROR(__xludf.DUMMYFUNCTION("TO_DATE(INT((AL473/(60*60*24))+""1/1/1970""))"),44026.0)</f>
        <v>44026</v>
      </c>
      <c r="AL473" s="152">
        <v>1.5946992E9</v>
      </c>
      <c r="AM473" s="152">
        <v>112403.73</v>
      </c>
      <c r="AN473" s="153">
        <f>IFERROR(__xludf.DUMMYFUNCTION("TO_DATE(INT((AO473/(60*60*24))+""1/1/1970""))"),43937.0)</f>
        <v>43937</v>
      </c>
      <c r="AO473" s="152">
        <v>1.586998472E9</v>
      </c>
      <c r="AP473" s="152">
        <v>133935.1011</v>
      </c>
      <c r="AQ473" s="153">
        <f>IFERROR(__xludf.DUMMYFUNCTION("TO_DATE(INT((AR473/(60*60*24))+""1/1/1970""))"),42934.0)</f>
        <v>42934</v>
      </c>
      <c r="AR473" s="156">
        <v>1.5003504E9</v>
      </c>
      <c r="AS473" s="156">
        <v>99592.1853</v>
      </c>
      <c r="AT473" s="152">
        <v>102410.443</v>
      </c>
      <c r="AU473" s="152">
        <f t="shared" si="1"/>
        <v>130252.51</v>
      </c>
      <c r="AV473" s="152">
        <f t="shared" si="2"/>
        <v>27228.0384</v>
      </c>
      <c r="AW473" s="152">
        <f t="shared" si="3"/>
        <v>150277.4948</v>
      </c>
      <c r="AX473" s="152">
        <f t="shared" si="4"/>
        <v>9785.6519</v>
      </c>
      <c r="AY473" s="152">
        <f t="shared" si="5"/>
        <v>94116.1661</v>
      </c>
      <c r="AZ473" s="152">
        <f t="shared" si="6"/>
        <v>88512.3763</v>
      </c>
      <c r="BA473" s="152" t="str">
        <f t="shared" si="7"/>
        <v>Column1.y</v>
      </c>
      <c r="BB473" s="152" t="str">
        <f t="shared" si="8"/>
        <v>Column1.y</v>
      </c>
      <c r="BC473" s="152" t="str">
        <f t="shared" si="9"/>
        <v>Column1.y</v>
      </c>
    </row>
    <row r="474">
      <c r="A474" s="156">
        <v>1.4809716E9</v>
      </c>
      <c r="B474" s="156">
        <v>106728.6112</v>
      </c>
      <c r="D474" s="153">
        <f>IFERROR(__xludf.DUMMYFUNCTION("TO_DATE(INT((E474/(60*60*24))+""1/1/1970""))"),42935.0)</f>
        <v>42935</v>
      </c>
      <c r="E474" s="152">
        <v>1.5004368E9</v>
      </c>
      <c r="F474" s="152">
        <v>99592.1853</v>
      </c>
      <c r="H474" s="153">
        <f>IFERROR(__xludf.DUMMYFUNCTION("TO_DATE(INT((I474/(60*60*24))+""1/1/1970""))"),42935.0)</f>
        <v>42935</v>
      </c>
      <c r="I474" s="156">
        <v>1.5004368E9</v>
      </c>
      <c r="J474" s="156">
        <v>103330.7941</v>
      </c>
      <c r="L474" s="154">
        <v>43031.0</v>
      </c>
      <c r="M474" s="155">
        <v>135065.49</v>
      </c>
      <c r="O474" s="153">
        <f>IFERROR(__xludf.DUMMYFUNCTION("TO_DATE(INT((P474/(60*60*24))+""1/1/1970""))"),42847.0)</f>
        <v>42847</v>
      </c>
      <c r="P474" s="13">
        <v>1.4928192E9</v>
      </c>
      <c r="Q474" s="13">
        <v>28027.7813</v>
      </c>
      <c r="S474" s="153">
        <f>IFERROR(__xludf.DUMMYFUNCTION("TO_DATE(INT((T474/(60*60*24))+""1/1/1970""))"),42935.0)</f>
        <v>42935</v>
      </c>
      <c r="T474" s="156">
        <v>1.5004368E9</v>
      </c>
      <c r="U474" s="156">
        <v>150467.8226</v>
      </c>
      <c r="W474" s="153">
        <f>IFERROR(__xludf.DUMMYFUNCTION("TO_DATE(INT((X474/(60*60*24))+""1/1/1970""))"),42921.0)</f>
        <v>42921</v>
      </c>
      <c r="X474" s="156">
        <v>1.4992128E9</v>
      </c>
      <c r="Y474" s="156">
        <v>9749.032</v>
      </c>
      <c r="AA474" s="153">
        <f>IFERROR(__xludf.DUMMYFUNCTION("TO_DATE(INT((AB474/(60*60*24))+""1/1/1970""))"),42922.0)</f>
        <v>42922</v>
      </c>
      <c r="AB474" s="152">
        <v>1.49931E9</v>
      </c>
      <c r="AC474" s="152">
        <v>97050.1621</v>
      </c>
      <c r="AE474" s="153">
        <f>IFERROR(__xludf.DUMMYFUNCTION("TO_DATE(INT((AF474/(60*60*24))+""1/1/1970""))"),42847.0)</f>
        <v>42847</v>
      </c>
      <c r="AF474" s="152">
        <v>1.4928192E9</v>
      </c>
      <c r="AG474" s="152">
        <v>95367.2426</v>
      </c>
      <c r="AH474" s="153">
        <f>IFERROR(__xludf.DUMMYFUNCTION("TO_DATE(INT((AI474/(60*60*24))+""1/1/1970""))"),44027.0)</f>
        <v>44027</v>
      </c>
      <c r="AI474" s="156">
        <v>1.5947856E9</v>
      </c>
      <c r="AJ474" s="156">
        <v>196909.5666</v>
      </c>
      <c r="AK474" s="153">
        <f>IFERROR(__xludf.DUMMYFUNCTION("TO_DATE(INT((AL474/(60*60*24))+""1/1/1970""))"),44027.0)</f>
        <v>44027</v>
      </c>
      <c r="AL474" s="152">
        <v>1.5947856E9</v>
      </c>
      <c r="AM474" s="152">
        <v>112436.58</v>
      </c>
      <c r="AN474" s="153">
        <f>IFERROR(__xludf.DUMMYFUNCTION("TO_DATE(INT((AO474/(60*60*24))+""1/1/1970""))"),43938.0)</f>
        <v>43938</v>
      </c>
      <c r="AO474" s="156">
        <v>1.587094097E9</v>
      </c>
      <c r="AP474" s="156">
        <v>134005.064</v>
      </c>
      <c r="AQ474" s="153">
        <f>IFERROR(__xludf.DUMMYFUNCTION("TO_DATE(INT((AR474/(60*60*24))+""1/1/1970""))"),42935.0)</f>
        <v>42935</v>
      </c>
      <c r="AR474" s="152">
        <v>1.5004368E9</v>
      </c>
      <c r="AS474" s="152">
        <v>99592.1853</v>
      </c>
      <c r="AT474" s="156">
        <v>103330.7941</v>
      </c>
      <c r="AU474" s="152">
        <f t="shared" si="1"/>
        <v>130781.12</v>
      </c>
      <c r="AV474" s="152">
        <f t="shared" si="2"/>
        <v>27287.8049</v>
      </c>
      <c r="AW474" s="152">
        <f t="shared" si="3"/>
        <v>150467.8226</v>
      </c>
      <c r="AX474" s="152">
        <f t="shared" si="4"/>
        <v>9785.835</v>
      </c>
      <c r="AY474" s="152">
        <f t="shared" si="5"/>
        <v>94023.483</v>
      </c>
      <c r="AZ474" s="152">
        <f t="shared" si="6"/>
        <v>87827.5781</v>
      </c>
      <c r="BA474" s="152" t="str">
        <f t="shared" si="7"/>
        <v>Column1.y</v>
      </c>
      <c r="BB474" s="152" t="str">
        <f t="shared" si="8"/>
        <v>Column1.y</v>
      </c>
      <c r="BC474" s="152" t="str">
        <f t="shared" si="9"/>
        <v>Column1.y</v>
      </c>
    </row>
    <row r="475">
      <c r="A475" s="152">
        <v>1.48103466E9</v>
      </c>
      <c r="B475" s="152">
        <v>106810.468</v>
      </c>
      <c r="D475" s="153">
        <f>IFERROR(__xludf.DUMMYFUNCTION("TO_DATE(INT((E475/(60*60*24))+""1/1/1970""))"),42936.0)</f>
        <v>42936</v>
      </c>
      <c r="E475" s="156">
        <v>1.5005232E9</v>
      </c>
      <c r="F475" s="156">
        <v>99592.1853</v>
      </c>
      <c r="H475" s="153">
        <f>IFERROR(__xludf.DUMMYFUNCTION("TO_DATE(INT((I475/(60*60*24))+""1/1/1970""))"),42936.0)</f>
        <v>42936</v>
      </c>
      <c r="I475" s="152">
        <v>1.5005232E9</v>
      </c>
      <c r="J475" s="152">
        <v>107004.4941</v>
      </c>
      <c r="L475" s="154">
        <v>43032.0</v>
      </c>
      <c r="M475" s="155">
        <v>134915.87</v>
      </c>
      <c r="O475" s="153">
        <f>IFERROR(__xludf.DUMMYFUNCTION("TO_DATE(INT((P475/(60*60*24))+""1/1/1970""))"),42848.0)</f>
        <v>42848</v>
      </c>
      <c r="P475" s="13">
        <v>1.4929056E9</v>
      </c>
      <c r="Q475" s="13">
        <v>28027.7813</v>
      </c>
      <c r="S475" s="153">
        <f>IFERROR(__xludf.DUMMYFUNCTION("TO_DATE(INT((T475/(60*60*24))+""1/1/1970""))"),42936.0)</f>
        <v>42936</v>
      </c>
      <c r="T475" s="152">
        <v>1.5005232E9</v>
      </c>
      <c r="U475" s="152">
        <v>151856.3319</v>
      </c>
      <c r="W475" s="153">
        <f>IFERROR(__xludf.DUMMYFUNCTION("TO_DATE(INT((X475/(60*60*24))+""1/1/1970""))"),42922.0)</f>
        <v>42922</v>
      </c>
      <c r="X475" s="152">
        <v>1.4993496E9</v>
      </c>
      <c r="Y475" s="152">
        <v>9748.0609</v>
      </c>
      <c r="AA475" s="153">
        <f>IFERROR(__xludf.DUMMYFUNCTION("TO_DATE(INT((AB475/(60*60*24))+""1/1/1970""))"),42923.0)</f>
        <v>42923</v>
      </c>
      <c r="AB475" s="156">
        <v>1.4993892E9</v>
      </c>
      <c r="AC475" s="156">
        <v>96394.5557</v>
      </c>
      <c r="AE475" s="153">
        <f>IFERROR(__xludf.DUMMYFUNCTION("TO_DATE(INT((AF475/(60*60*24))+""1/1/1970""))"),42848.0)</f>
        <v>42848</v>
      </c>
      <c r="AF475" s="156">
        <v>1.4929848E9</v>
      </c>
      <c r="AG475" s="156">
        <v>95367.2426</v>
      </c>
      <c r="AH475" s="153">
        <f>IFERROR(__xludf.DUMMYFUNCTION("TO_DATE(INT((AI475/(60*60*24))+""1/1/1970""))"),44028.0)</f>
        <v>44028</v>
      </c>
      <c r="AI475" s="156">
        <v>1.594872E9</v>
      </c>
      <c r="AJ475" s="156">
        <v>196562.536</v>
      </c>
      <c r="AK475" s="153">
        <f>IFERROR(__xludf.DUMMYFUNCTION("TO_DATE(INT((AL475/(60*60*24))+""1/1/1970""))"),44028.0)</f>
        <v>44028</v>
      </c>
      <c r="AL475" s="152">
        <v>1.594872E9</v>
      </c>
      <c r="AM475" s="152">
        <v>112461.33</v>
      </c>
      <c r="AN475" s="153">
        <f>IFERROR(__xludf.DUMMYFUNCTION("TO_DATE(INT((AO475/(60*60*24))+""1/1/1970""))"),43939.0)</f>
        <v>43939</v>
      </c>
      <c r="AO475" s="156">
        <v>1.587173629E9</v>
      </c>
      <c r="AP475" s="156">
        <v>134419.9611</v>
      </c>
      <c r="AQ475" s="153">
        <f>IFERROR(__xludf.DUMMYFUNCTION("TO_DATE(INT((AR475/(60*60*24))+""1/1/1970""))"),42936.0)</f>
        <v>42936</v>
      </c>
      <c r="AR475" s="156">
        <v>1.5005232E9</v>
      </c>
      <c r="AS475" s="156">
        <v>99592.1853</v>
      </c>
      <c r="AT475" s="152">
        <v>107004.4941</v>
      </c>
      <c r="AU475" s="152">
        <f t="shared" si="1"/>
        <v>131132.53</v>
      </c>
      <c r="AV475" s="152">
        <f t="shared" si="2"/>
        <v>27291.9097</v>
      </c>
      <c r="AW475" s="152">
        <f t="shared" si="3"/>
        <v>151856.3319</v>
      </c>
      <c r="AX475" s="152">
        <f t="shared" si="4"/>
        <v>9793.769</v>
      </c>
      <c r="AY475" s="152">
        <f t="shared" si="5"/>
        <v>93822.5321</v>
      </c>
      <c r="AZ475" s="152">
        <f t="shared" si="6"/>
        <v>88003.3675</v>
      </c>
      <c r="BA475" s="152" t="str">
        <f t="shared" si="7"/>
        <v>Column1.y</v>
      </c>
      <c r="BB475" s="152" t="str">
        <f t="shared" si="8"/>
        <v>Column1.y</v>
      </c>
      <c r="BC475" s="152" t="str">
        <f t="shared" si="9"/>
        <v>Column1.y</v>
      </c>
    </row>
    <row r="476">
      <c r="A476" s="156">
        <v>1.481058E9</v>
      </c>
      <c r="B476" s="156">
        <v>107065.6688</v>
      </c>
      <c r="D476" s="153">
        <f>IFERROR(__xludf.DUMMYFUNCTION("TO_DATE(INT((E476/(60*60*24))+""1/1/1970""))"),42937.0)</f>
        <v>42937</v>
      </c>
      <c r="E476" s="152">
        <v>1.5006096E9</v>
      </c>
      <c r="F476" s="152">
        <v>99592.1853</v>
      </c>
      <c r="H476" s="153">
        <f>IFERROR(__xludf.DUMMYFUNCTION("TO_DATE(INT((I476/(60*60*24))+""1/1/1970""))"),42937.0)</f>
        <v>42937</v>
      </c>
      <c r="I476" s="156">
        <v>1.5006096E9</v>
      </c>
      <c r="J476" s="156">
        <v>106526.6777</v>
      </c>
      <c r="L476" s="154">
        <v>43033.0</v>
      </c>
      <c r="M476" s="155">
        <v>134706.07</v>
      </c>
      <c r="O476" s="153">
        <f>IFERROR(__xludf.DUMMYFUNCTION("TO_DATE(INT((P476/(60*60*24))+""1/1/1970""))"),42849.0)</f>
        <v>42849</v>
      </c>
      <c r="P476" s="13">
        <v>1.492992E9</v>
      </c>
      <c r="Q476" s="13">
        <v>27821.3013</v>
      </c>
      <c r="S476" s="153">
        <f>IFERROR(__xludf.DUMMYFUNCTION("TO_DATE(INT((T476/(60*60*24))+""1/1/1970""))"),42937.0)</f>
        <v>42937</v>
      </c>
      <c r="T476" s="156">
        <v>1.5006096E9</v>
      </c>
      <c r="U476" s="156">
        <v>151958.6854</v>
      </c>
      <c r="W476" s="153">
        <f>IFERROR(__xludf.DUMMYFUNCTION("TO_DATE(INT((X476/(60*60*24))+""1/1/1970""))"),42923.0)</f>
        <v>42923</v>
      </c>
      <c r="X476" s="152">
        <v>1.499436E9</v>
      </c>
      <c r="Y476" s="152">
        <v>9735.5073</v>
      </c>
      <c r="AA476" s="153">
        <f>IFERROR(__xludf.DUMMYFUNCTION("TO_DATE(INT((AB476/(60*60*24))+""1/1/1970""))"),42925.0)</f>
        <v>42925</v>
      </c>
      <c r="AB476" s="152">
        <v>1.4996376E9</v>
      </c>
      <c r="AC476" s="152">
        <v>96368.219</v>
      </c>
      <c r="AE476" s="153">
        <f>IFERROR(__xludf.DUMMYFUNCTION("TO_DATE(INT((AF476/(60*60*24))+""1/1/1970""))"),42849.0)</f>
        <v>42849</v>
      </c>
      <c r="AF476" s="156">
        <v>1.4930244E9</v>
      </c>
      <c r="AG476" s="156">
        <v>94018.7594</v>
      </c>
      <c r="AH476" s="153">
        <f>IFERROR(__xludf.DUMMYFUNCTION("TO_DATE(INT((AI476/(60*60*24))+""1/1/1970""))"),44029.0)</f>
        <v>44029</v>
      </c>
      <c r="AI476" s="156">
        <v>1.5949584E9</v>
      </c>
      <c r="AJ476" s="156">
        <v>193941.0871</v>
      </c>
      <c r="AK476" s="153">
        <f>IFERROR(__xludf.DUMMYFUNCTION("TO_DATE(INT((AL476/(60*60*24))+""1/1/1970""))"),44029.0)</f>
        <v>44029</v>
      </c>
      <c r="AL476" s="152">
        <v>1.5949584E9</v>
      </c>
      <c r="AM476" s="152">
        <v>112517.03</v>
      </c>
      <c r="AN476" s="153">
        <f>IFERROR(__xludf.DUMMYFUNCTION("TO_DATE(INT((AO476/(60*60*24))+""1/1/1970""))"),43940.0)</f>
        <v>43940</v>
      </c>
      <c r="AO476" s="152">
        <v>1.58727129E9</v>
      </c>
      <c r="AP476" s="152">
        <v>134419.9611</v>
      </c>
      <c r="AQ476" s="153">
        <f>IFERROR(__xludf.DUMMYFUNCTION("TO_DATE(INT((AR476/(60*60*24))+""1/1/1970""))"),42937.0)</f>
        <v>42937</v>
      </c>
      <c r="AR476" s="152">
        <v>1.5006096E9</v>
      </c>
      <c r="AS476" s="152">
        <v>99592.1853</v>
      </c>
      <c r="AT476" s="156">
        <v>106526.6777</v>
      </c>
      <c r="AU476" s="152">
        <f t="shared" si="1"/>
        <v>131295.08</v>
      </c>
      <c r="AV476" s="152">
        <f t="shared" si="2"/>
        <v>27308.43</v>
      </c>
      <c r="AW476" s="152">
        <f t="shared" si="3"/>
        <v>151958.6854</v>
      </c>
      <c r="AX476" s="152">
        <f t="shared" si="4"/>
        <v>9775.1516</v>
      </c>
      <c r="AY476" s="152">
        <f t="shared" si="5"/>
        <v>93806.4176</v>
      </c>
      <c r="AZ476" s="152">
        <f t="shared" si="6"/>
        <v>87085.8665</v>
      </c>
      <c r="BA476" s="152" t="str">
        <f t="shared" si="7"/>
        <v>Column1.y</v>
      </c>
      <c r="BB476" s="152" t="str">
        <f t="shared" si="8"/>
        <v>Column1.y</v>
      </c>
      <c r="BC476" s="152" t="str">
        <f t="shared" si="9"/>
        <v>Column1.y</v>
      </c>
    </row>
    <row r="477">
      <c r="A477" s="152">
        <v>1.48112106E9</v>
      </c>
      <c r="B477" s="152">
        <v>106916.4004</v>
      </c>
      <c r="D477" s="153">
        <f>IFERROR(__xludf.DUMMYFUNCTION("TO_DATE(INT((E477/(60*60*24))+""1/1/1970""))"),42938.0)</f>
        <v>42938</v>
      </c>
      <c r="E477" s="156">
        <v>1.500696E9</v>
      </c>
      <c r="F477" s="156">
        <v>99592.1853</v>
      </c>
      <c r="H477" s="153">
        <f>IFERROR(__xludf.DUMMYFUNCTION("TO_DATE(INT((I477/(60*60*24))+""1/1/1970""))"),42938.0)</f>
        <v>42938</v>
      </c>
      <c r="I477" s="152">
        <v>1.500696E9</v>
      </c>
      <c r="J477" s="152">
        <v>106764.6617</v>
      </c>
      <c r="L477" s="154">
        <v>43034.0</v>
      </c>
      <c r="M477" s="155">
        <v>134232.85</v>
      </c>
      <c r="O477" s="153">
        <f>IFERROR(__xludf.DUMMYFUNCTION("TO_DATE(INT((P477/(60*60*24))+""1/1/1970""))"),42850.0)</f>
        <v>42850</v>
      </c>
      <c r="P477" s="13">
        <v>1.4931288E9</v>
      </c>
      <c r="Q477" s="13">
        <v>27755.8525</v>
      </c>
      <c r="S477" s="153">
        <f>IFERROR(__xludf.DUMMYFUNCTION("TO_DATE(INT((T477/(60*60*24))+""1/1/1970""))"),42938.0)</f>
        <v>42938</v>
      </c>
      <c r="T477" s="152">
        <v>1.500696E9</v>
      </c>
      <c r="U477" s="152">
        <v>151755.5339</v>
      </c>
      <c r="W477" s="153">
        <f>IFERROR(__xludf.DUMMYFUNCTION("TO_DATE(INT((X477/(60*60*24))+""1/1/1970""))"),42924.0)</f>
        <v>42924</v>
      </c>
      <c r="X477" s="152">
        <v>1.499472E9</v>
      </c>
      <c r="Y477" s="152">
        <v>9752.5845</v>
      </c>
      <c r="AA477" s="153">
        <f>IFERROR(__xludf.DUMMYFUNCTION("TO_DATE(INT((AB477/(60*60*24))+""1/1/1970""))"),42926.0)</f>
        <v>42926</v>
      </c>
      <c r="AB477" s="152">
        <v>1.4996772E9</v>
      </c>
      <c r="AC477" s="152">
        <v>96372.0947</v>
      </c>
      <c r="AE477" s="153">
        <f>IFERROR(__xludf.DUMMYFUNCTION("TO_DATE(INT((AF477/(60*60*24))+""1/1/1970""))"),42850.0)</f>
        <v>42850</v>
      </c>
      <c r="AF477" s="152">
        <v>1.4931036E9</v>
      </c>
      <c r="AG477" s="152">
        <v>94095.868</v>
      </c>
      <c r="AH477" s="153">
        <f>IFERROR(__xludf.DUMMYFUNCTION("TO_DATE(INT((AI477/(60*60*24))+""1/1/1970""))"),44030.0)</f>
        <v>44030</v>
      </c>
      <c r="AI477" s="156">
        <v>1.5950448E9</v>
      </c>
      <c r="AJ477" s="156">
        <v>193495.8292</v>
      </c>
      <c r="AK477" s="153">
        <f>IFERROR(__xludf.DUMMYFUNCTION("TO_DATE(INT((AL477/(60*60*24))+""1/1/1970""))"),44030.0)</f>
        <v>44030</v>
      </c>
      <c r="AL477" s="152">
        <v>1.5950448E9</v>
      </c>
      <c r="AM477" s="152">
        <v>112647.93</v>
      </c>
      <c r="AN477" s="153">
        <f>IFERROR(__xludf.DUMMYFUNCTION("TO_DATE(INT((AO477/(60*60*24))+""1/1/1970""))"),43941.0)</f>
        <v>43941</v>
      </c>
      <c r="AO477" s="152">
        <v>1.587351519E9</v>
      </c>
      <c r="AP477" s="152">
        <v>134419.9611</v>
      </c>
      <c r="AQ477" s="153">
        <f>IFERROR(__xludf.DUMMYFUNCTION("TO_DATE(INT((AR477/(60*60*24))+""1/1/1970""))"),42938.0)</f>
        <v>42938</v>
      </c>
      <c r="AR477" s="156">
        <v>1.500696E9</v>
      </c>
      <c r="AS477" s="156">
        <v>99592.1853</v>
      </c>
      <c r="AT477" s="152">
        <v>106764.6617</v>
      </c>
      <c r="AU477" s="152">
        <f t="shared" si="1"/>
        <v>131295.08</v>
      </c>
      <c r="AV477" s="152">
        <f t="shared" si="2"/>
        <v>27428.7544</v>
      </c>
      <c r="AW477" s="152">
        <f t="shared" si="3"/>
        <v>151755.5339</v>
      </c>
      <c r="AX477" s="152">
        <f t="shared" si="4"/>
        <v>9762.002</v>
      </c>
      <c r="AY477" s="152">
        <f t="shared" si="5"/>
        <v>93806.4176</v>
      </c>
      <c r="AZ477" s="152">
        <f t="shared" si="6"/>
        <v>86762.2856</v>
      </c>
      <c r="BA477" s="152" t="str">
        <f t="shared" si="7"/>
        <v>Column1.y</v>
      </c>
      <c r="BB477" s="152" t="str">
        <f t="shared" si="8"/>
        <v>Column1.y</v>
      </c>
      <c r="BC477" s="152" t="str">
        <f t="shared" si="9"/>
        <v>Column1.y</v>
      </c>
    </row>
    <row r="478">
      <c r="A478" s="156">
        <v>1.4811444E9</v>
      </c>
      <c r="B478" s="156">
        <v>108462.0505</v>
      </c>
      <c r="D478" s="153">
        <f>IFERROR(__xludf.DUMMYFUNCTION("TO_DATE(INT((E478/(60*60*24))+""1/1/1970""))"),42940.0)</f>
        <v>42940</v>
      </c>
      <c r="E478" s="152">
        <v>1.5009048E9</v>
      </c>
      <c r="F478" s="152">
        <v>99592.1853</v>
      </c>
      <c r="H478" s="153">
        <f>IFERROR(__xludf.DUMMYFUNCTION("TO_DATE(INT((I478/(60*60*24))+""1/1/1970""))"),42940.0)</f>
        <v>42940</v>
      </c>
      <c r="I478" s="156">
        <v>1.5009048E9</v>
      </c>
      <c r="J478" s="156">
        <v>106764.6617</v>
      </c>
      <c r="L478" s="154">
        <v>43035.0</v>
      </c>
      <c r="M478" s="155">
        <v>133933.55</v>
      </c>
      <c r="O478" s="153">
        <f>IFERROR(__xludf.DUMMYFUNCTION("TO_DATE(INT((P478/(60*60*24))+""1/1/1970""))"),42851.0)</f>
        <v>42851</v>
      </c>
      <c r="P478" s="13">
        <v>1.4932152E9</v>
      </c>
      <c r="Q478" s="13">
        <v>27582.3805</v>
      </c>
      <c r="S478" s="153">
        <f>IFERROR(__xludf.DUMMYFUNCTION("TO_DATE(INT((T478/(60*60*24))+""1/1/1970""))"),42940.0)</f>
        <v>42940</v>
      </c>
      <c r="T478" s="156">
        <v>1.5009048E9</v>
      </c>
      <c r="U478" s="156">
        <v>151755.5339</v>
      </c>
      <c r="W478" s="153">
        <f>IFERROR(__xludf.DUMMYFUNCTION("TO_DATE(INT((X478/(60*60*24))+""1/1/1970""))"),42926.0)</f>
        <v>42926</v>
      </c>
      <c r="X478" s="156">
        <v>1.4996448E9</v>
      </c>
      <c r="Y478" s="156">
        <v>9752.302</v>
      </c>
      <c r="AA478" s="153">
        <f>IFERROR(__xludf.DUMMYFUNCTION("TO_DATE(INT((AB478/(60*60*24))+""1/1/1970""))"),42927.0)</f>
        <v>42927</v>
      </c>
      <c r="AB478" s="156">
        <v>1.4997564E9</v>
      </c>
      <c r="AC478" s="156">
        <v>96364.6448</v>
      </c>
      <c r="AE478" s="153">
        <f>IFERROR(__xludf.DUMMYFUNCTION("TO_DATE(INT((AF478/(60*60*24))+""1/1/1970""))"),42851.0)</f>
        <v>42851</v>
      </c>
      <c r="AF478" s="156">
        <v>1.4931828E9</v>
      </c>
      <c r="AG478" s="156">
        <v>93520.3071</v>
      </c>
      <c r="AH478" s="153">
        <f>IFERROR(__xludf.DUMMYFUNCTION("TO_DATE(INT((AI478/(60*60*24))+""1/1/1970""))"),44032.0)</f>
        <v>44032</v>
      </c>
      <c r="AI478" s="152">
        <v>1.5952536E9</v>
      </c>
      <c r="AJ478" s="152">
        <v>195687.7271</v>
      </c>
      <c r="AK478" s="153">
        <f>IFERROR(__xludf.DUMMYFUNCTION("TO_DATE(INT((AL478/(60*60*24))+""1/1/1970""))"),44032.0)</f>
        <v>44032</v>
      </c>
      <c r="AL478" s="156">
        <v>1.5952536E9</v>
      </c>
      <c r="AM478" s="156">
        <v>112647.93</v>
      </c>
      <c r="AN478" s="153">
        <f>IFERROR(__xludf.DUMMYFUNCTION("TO_DATE(INT((AO478/(60*60*24))+""1/1/1970""))"),43942.0)</f>
        <v>43942</v>
      </c>
      <c r="AO478" s="152">
        <v>1.58743135E9</v>
      </c>
      <c r="AP478" s="152">
        <v>134952.4233</v>
      </c>
      <c r="AQ478" s="153">
        <f>IFERROR(__xludf.DUMMYFUNCTION("TO_DATE(INT((AR478/(60*60*24))+""1/1/1970""))"),42940.0)</f>
        <v>42940</v>
      </c>
      <c r="AR478" s="152">
        <v>1.5009048E9</v>
      </c>
      <c r="AS478" s="152">
        <v>99592.1853</v>
      </c>
      <c r="AT478" s="156">
        <v>106764.6617</v>
      </c>
      <c r="AU478" s="152">
        <f t="shared" si="1"/>
        <v>131649.64</v>
      </c>
      <c r="AV478" s="152">
        <f t="shared" si="2"/>
        <v>27442.3901</v>
      </c>
      <c r="AW478" s="152">
        <f t="shared" si="3"/>
        <v>151755.5339</v>
      </c>
      <c r="AX478" s="152">
        <f t="shared" si="4"/>
        <v>9763.5108</v>
      </c>
      <c r="AY478" s="152">
        <f t="shared" si="5"/>
        <v>93587.4609</v>
      </c>
      <c r="AZ478" s="152">
        <f t="shared" si="6"/>
        <v>86601.6426</v>
      </c>
      <c r="BA478" s="152" t="str">
        <f t="shared" si="7"/>
        <v>Column1.y</v>
      </c>
      <c r="BB478" s="152" t="str">
        <f t="shared" si="8"/>
        <v>Column1.y</v>
      </c>
      <c r="BC478" s="152" t="str">
        <f t="shared" si="9"/>
        <v>Column1.y</v>
      </c>
    </row>
    <row r="479">
      <c r="A479" s="152">
        <v>1.48120746E9</v>
      </c>
      <c r="B479" s="152">
        <v>108365.7483</v>
      </c>
      <c r="D479" s="153">
        <f>IFERROR(__xludf.DUMMYFUNCTION("TO_DATE(INT((E479/(60*60*24))+""1/1/1970""))"),42941.0)</f>
        <v>42941</v>
      </c>
      <c r="E479" s="152">
        <v>1.5009552E9</v>
      </c>
      <c r="F479" s="152">
        <v>99592.1853</v>
      </c>
      <c r="H479" s="153">
        <f>IFERROR(__xludf.DUMMYFUNCTION("TO_DATE(INT((I479/(60*60*24))+""1/1/1970""))"),42941.0)</f>
        <v>42941</v>
      </c>
      <c r="I479" s="156">
        <v>1.5009552E9</v>
      </c>
      <c r="J479" s="156">
        <v>107726.6032</v>
      </c>
      <c r="L479" s="154">
        <v>43038.0</v>
      </c>
      <c r="M479" s="155">
        <v>134836.31</v>
      </c>
      <c r="O479" s="153">
        <f>IFERROR(__xludf.DUMMYFUNCTION("TO_DATE(INT((P479/(60*60*24))+""1/1/1970""))"),42852.0)</f>
        <v>42852</v>
      </c>
      <c r="P479" s="13">
        <v>1.4933016E9</v>
      </c>
      <c r="Q479" s="13">
        <v>27540.458</v>
      </c>
      <c r="S479" s="153">
        <f>IFERROR(__xludf.DUMMYFUNCTION("TO_DATE(INT((T479/(60*60*24))+""1/1/1970""))"),42941.0)</f>
        <v>42941</v>
      </c>
      <c r="T479" s="156">
        <v>1.5009552E9</v>
      </c>
      <c r="U479" s="156">
        <v>151676.606</v>
      </c>
      <c r="W479" s="153">
        <f>IFERROR(__xludf.DUMMYFUNCTION("TO_DATE(INT((X479/(60*60*24))+""1/1/1970""))"),42927.0)</f>
        <v>42927</v>
      </c>
      <c r="X479" s="152">
        <v>1.4997816E9</v>
      </c>
      <c r="Y479" s="152">
        <v>9754.7911</v>
      </c>
      <c r="AA479" s="153">
        <f>IFERROR(__xludf.DUMMYFUNCTION("TO_DATE(INT((AB479/(60*60*24))+""1/1/1970""))"),42928.0)</f>
        <v>42928</v>
      </c>
      <c r="AB479" s="152">
        <v>1.4998356E9</v>
      </c>
      <c r="AC479" s="152">
        <v>96381.1826</v>
      </c>
      <c r="AE479" s="153">
        <f>IFERROR(__xludf.DUMMYFUNCTION("TO_DATE(INT((AF479/(60*60*24))+""1/1/1970""))"),42852.0)</f>
        <v>42852</v>
      </c>
      <c r="AF479" s="152">
        <v>1.493262E9</v>
      </c>
      <c r="AG479" s="152">
        <v>93697.0144</v>
      </c>
      <c r="AH479" s="153">
        <f>IFERROR(__xludf.DUMMYFUNCTION("TO_DATE(INT((AI479/(60*60*24))+""1/1/1970""))"),44033.0)</f>
        <v>44033</v>
      </c>
      <c r="AI479" s="156">
        <v>1.595304E9</v>
      </c>
      <c r="AJ479" s="156">
        <v>203111.3003</v>
      </c>
      <c r="AK479" s="153">
        <f>IFERROR(__xludf.DUMMYFUNCTION("TO_DATE(INT((AL479/(60*60*24))+""1/1/1970""))"),44033.0)</f>
        <v>44033</v>
      </c>
      <c r="AL479" s="152">
        <v>1.595304E9</v>
      </c>
      <c r="AM479" s="152">
        <v>112361.535</v>
      </c>
      <c r="AN479" s="153">
        <f>IFERROR(__xludf.DUMMYFUNCTION("TO_DATE(INT((AO479/(60*60*24))+""1/1/1970""))"),43943.0)</f>
        <v>43943</v>
      </c>
      <c r="AO479" s="156">
        <v>1.587526959E9</v>
      </c>
      <c r="AP479" s="156">
        <v>134215.071</v>
      </c>
      <c r="AQ479" s="153">
        <f>IFERROR(__xludf.DUMMYFUNCTION("TO_DATE(INT((AR479/(60*60*24))+""1/1/1970""))"),42941.0)</f>
        <v>42941</v>
      </c>
      <c r="AR479" s="152">
        <v>1.5009552E9</v>
      </c>
      <c r="AS479" s="152">
        <v>99592.1853</v>
      </c>
      <c r="AT479" s="156">
        <v>107726.6032</v>
      </c>
      <c r="AU479" s="152">
        <f t="shared" si="1"/>
        <v>131525.18</v>
      </c>
      <c r="AV479" s="152">
        <f t="shared" si="2"/>
        <v>27480.9335</v>
      </c>
      <c r="AW479" s="152">
        <f t="shared" si="3"/>
        <v>151676.606</v>
      </c>
      <c r="AX479" s="152">
        <f t="shared" si="4"/>
        <v>9771.6644</v>
      </c>
      <c r="AY479" s="152">
        <f t="shared" si="5"/>
        <v>93805.2409</v>
      </c>
      <c r="AZ479" s="152">
        <f t="shared" si="6"/>
        <v>86994.5294</v>
      </c>
      <c r="BA479" s="152" t="str">
        <f t="shared" si="7"/>
        <v>Column1.y</v>
      </c>
      <c r="BB479" s="152" t="str">
        <f t="shared" si="8"/>
        <v>Column1.y</v>
      </c>
      <c r="BC479" s="152" t="str">
        <f t="shared" si="9"/>
        <v>Column1.y</v>
      </c>
    </row>
    <row r="480">
      <c r="A480" s="156">
        <v>1.4812308E9</v>
      </c>
      <c r="B480" s="156">
        <v>108726.8815</v>
      </c>
      <c r="D480" s="153">
        <f>IFERROR(__xludf.DUMMYFUNCTION("TO_DATE(INT((E480/(60*60*24))+""1/1/1970""))"),42942.0)</f>
        <v>42942</v>
      </c>
      <c r="E480" s="156">
        <v>1.5010416E9</v>
      </c>
      <c r="F480" s="156">
        <v>99592.1853</v>
      </c>
      <c r="H480" s="153">
        <f>IFERROR(__xludf.DUMMYFUNCTION("TO_DATE(INT((I480/(60*60*24))+""1/1/1970""))"),42942.0)</f>
        <v>42942</v>
      </c>
      <c r="I480" s="152">
        <v>1.5010416E9</v>
      </c>
      <c r="J480" s="152">
        <v>106751.6769</v>
      </c>
      <c r="L480" s="154">
        <v>43039.0</v>
      </c>
      <c r="M480" s="155">
        <v>134953.73</v>
      </c>
      <c r="O480" s="153">
        <f>IFERROR(__xludf.DUMMYFUNCTION("TO_DATE(INT((P480/(60*60*24))+""1/1/1970""))"),42853.0)</f>
        <v>42853</v>
      </c>
      <c r="P480" s="13">
        <v>1.493388E9</v>
      </c>
      <c r="Q480" s="13">
        <v>27510.8652</v>
      </c>
      <c r="S480" s="153">
        <f>IFERROR(__xludf.DUMMYFUNCTION("TO_DATE(INT((T480/(60*60*24))+""1/1/1970""))"),42942.0)</f>
        <v>42942</v>
      </c>
      <c r="T480" s="152">
        <v>1.5010416E9</v>
      </c>
      <c r="U480" s="152">
        <v>152307.9342</v>
      </c>
      <c r="W480" s="153">
        <f>IFERROR(__xludf.DUMMYFUNCTION("TO_DATE(INT((X480/(60*60*24))+""1/1/1970""))"),42928.0)</f>
        <v>42928</v>
      </c>
      <c r="X480" s="152">
        <v>1.499868E9</v>
      </c>
      <c r="Y480" s="152">
        <v>9743.6759</v>
      </c>
      <c r="AA480" s="153">
        <f>IFERROR(__xludf.DUMMYFUNCTION("TO_DATE(INT((AB480/(60*60*24))+""1/1/1970""))"),42929.0)</f>
        <v>42929</v>
      </c>
      <c r="AB480" s="156">
        <v>1.4999148E9</v>
      </c>
      <c r="AC480" s="156">
        <v>96338.4315</v>
      </c>
      <c r="AE480" s="153">
        <f>IFERROR(__xludf.DUMMYFUNCTION("TO_DATE(INT((AF480/(60*60*24))+""1/1/1970""))"),42853.0)</f>
        <v>42853</v>
      </c>
      <c r="AF480" s="156">
        <v>1.4933412E9</v>
      </c>
      <c r="AG480" s="156">
        <v>94093.1141</v>
      </c>
      <c r="AH480" s="153">
        <f>IFERROR(__xludf.DUMMYFUNCTION("TO_DATE(INT((AI480/(60*60*24))+""1/1/1970""))"),44034.0)</f>
        <v>44034</v>
      </c>
      <c r="AI480" s="156">
        <v>1.5953904E9</v>
      </c>
      <c r="AJ480" s="156">
        <v>198260.3792</v>
      </c>
      <c r="AK480" s="153">
        <f>IFERROR(__xludf.DUMMYFUNCTION("TO_DATE(INT((AL480/(60*60*24))+""1/1/1970""))"),44034.0)</f>
        <v>44034</v>
      </c>
      <c r="AL480" s="152">
        <v>1.5953904E9</v>
      </c>
      <c r="AM480" s="152">
        <v>113272.185</v>
      </c>
      <c r="AN480" s="153">
        <f>IFERROR(__xludf.DUMMYFUNCTION("TO_DATE(INT((AO480/(60*60*24))+""1/1/1970""))"),43944.0)</f>
        <v>43944</v>
      </c>
      <c r="AO480" s="156">
        <v>1.587608317E9</v>
      </c>
      <c r="AP480" s="156">
        <v>134846.3489</v>
      </c>
      <c r="AQ480" s="153">
        <f>IFERROR(__xludf.DUMMYFUNCTION("TO_DATE(INT((AR480/(60*60*24))+""1/1/1970""))"),42942.0)</f>
        <v>42942</v>
      </c>
      <c r="AR480" s="156">
        <v>1.5010416E9</v>
      </c>
      <c r="AS480" s="156">
        <v>99592.1853</v>
      </c>
      <c r="AT480" s="152">
        <v>106751.6769</v>
      </c>
      <c r="AU480" s="152">
        <f t="shared" si="1"/>
        <v>131167.42</v>
      </c>
      <c r="AV480" s="152">
        <f t="shared" si="2"/>
        <v>27436.2945</v>
      </c>
      <c r="AW480" s="152">
        <f t="shared" si="3"/>
        <v>152307.9342</v>
      </c>
      <c r="AX480" s="152">
        <f t="shared" si="4"/>
        <v>9770.6944</v>
      </c>
      <c r="AY480" s="152">
        <f t="shared" si="5"/>
        <v>94313.6049</v>
      </c>
      <c r="AZ480" s="152">
        <f t="shared" si="6"/>
        <v>86943.1237</v>
      </c>
      <c r="BA480" s="152" t="str">
        <f t="shared" si="7"/>
        <v>Column1.y</v>
      </c>
      <c r="BB480" s="152" t="str">
        <f t="shared" si="8"/>
        <v>Column1.y</v>
      </c>
      <c r="BC480" s="152" t="str">
        <f t="shared" si="9"/>
        <v>Column1.y</v>
      </c>
    </row>
    <row r="481">
      <c r="A481" s="152">
        <v>1.48129386E9</v>
      </c>
      <c r="B481" s="152">
        <v>108876.1499</v>
      </c>
      <c r="D481" s="153">
        <f>IFERROR(__xludf.DUMMYFUNCTION("TO_DATE(INT((E481/(60*60*24))+""1/1/1970""))"),42943.0)</f>
        <v>42943</v>
      </c>
      <c r="E481" s="152">
        <v>1.501128E9</v>
      </c>
      <c r="F481" s="152">
        <v>99592.1853</v>
      </c>
      <c r="H481" s="153">
        <f>IFERROR(__xludf.DUMMYFUNCTION("TO_DATE(INT((I481/(60*60*24))+""1/1/1970""))"),42943.0)</f>
        <v>42943</v>
      </c>
      <c r="I481" s="156">
        <v>1.501128E9</v>
      </c>
      <c r="J481" s="156">
        <v>107022.2247</v>
      </c>
      <c r="L481" s="154">
        <v>43040.0</v>
      </c>
      <c r="M481" s="155">
        <v>135007.69</v>
      </c>
      <c r="O481" s="153">
        <f>IFERROR(__xludf.DUMMYFUNCTION("TO_DATE(INT((P481/(60*60*24))+""1/1/1970""))"),42854.0)</f>
        <v>42854</v>
      </c>
      <c r="P481" s="13">
        <v>1.493424E9</v>
      </c>
      <c r="Q481" s="13">
        <v>27432.1147</v>
      </c>
      <c r="S481" s="153">
        <f>IFERROR(__xludf.DUMMYFUNCTION("TO_DATE(INT((T481/(60*60*24))+""1/1/1970""))"),42943.0)</f>
        <v>42943</v>
      </c>
      <c r="T481" s="156">
        <v>1.501128E9</v>
      </c>
      <c r="U481" s="156">
        <v>152370.3104</v>
      </c>
      <c r="W481" s="153">
        <f>IFERROR(__xludf.DUMMYFUNCTION("TO_DATE(INT((X481/(60*60*24))+""1/1/1970""))"),42929.0)</f>
        <v>42929</v>
      </c>
      <c r="X481" s="152">
        <v>1.4999544E9</v>
      </c>
      <c r="Y481" s="152">
        <v>9767.8657</v>
      </c>
      <c r="AA481" s="153">
        <f>IFERROR(__xludf.DUMMYFUNCTION("TO_DATE(INT((AB481/(60*60*24))+""1/1/1970""))"),42930.0)</f>
        <v>42930</v>
      </c>
      <c r="AB481" s="152">
        <v>1.499994E9</v>
      </c>
      <c r="AC481" s="152">
        <v>96331.1784</v>
      </c>
      <c r="AE481" s="153">
        <f>IFERROR(__xludf.DUMMYFUNCTION("TO_DATE(INT((AF481/(60*60*24))+""1/1/1970""))"),42854.0)</f>
        <v>42854</v>
      </c>
      <c r="AF481" s="152">
        <v>1.493424E9</v>
      </c>
      <c r="AG481" s="152">
        <v>93810.3824</v>
      </c>
      <c r="AH481" s="153">
        <f>IFERROR(__xludf.DUMMYFUNCTION("TO_DATE(INT((AI481/(60*60*24))+""1/1/1970""))"),44035.0)</f>
        <v>44035</v>
      </c>
      <c r="AI481" s="156">
        <v>1.5954768E9</v>
      </c>
      <c r="AJ481" s="156">
        <v>200124.6287</v>
      </c>
      <c r="AK481" s="153">
        <f>IFERROR(__xludf.DUMMYFUNCTION("TO_DATE(INT((AL481/(60*60*24))+""1/1/1970""))"),44035.0)</f>
        <v>44035</v>
      </c>
      <c r="AL481" s="152">
        <v>1.5954768E9</v>
      </c>
      <c r="AM481" s="152">
        <v>112590.105</v>
      </c>
      <c r="AN481" s="153">
        <f>IFERROR(__xludf.DUMMYFUNCTION("TO_DATE(INT((AO481/(60*60*24))+""1/1/1970""))"),43945.0)</f>
        <v>43945</v>
      </c>
      <c r="AO481" s="156">
        <v>1.5876875E9</v>
      </c>
      <c r="AP481" s="156">
        <v>134813.2249</v>
      </c>
      <c r="AQ481" s="153">
        <f>IFERROR(__xludf.DUMMYFUNCTION("TO_DATE(INT((AR481/(60*60*24))+""1/1/1970""))"),42943.0)</f>
        <v>42943</v>
      </c>
      <c r="AR481" s="152">
        <v>1.501128E9</v>
      </c>
      <c r="AS481" s="152">
        <v>99592.1853</v>
      </c>
      <c r="AT481" s="156">
        <v>107022.2247</v>
      </c>
      <c r="AU481" s="152">
        <f t="shared" si="1"/>
        <v>131483.07</v>
      </c>
      <c r="AV481" s="152">
        <f t="shared" si="2"/>
        <v>27420.3097</v>
      </c>
      <c r="AW481" s="152">
        <f t="shared" si="3"/>
        <v>152370.3104</v>
      </c>
      <c r="AX481" s="152">
        <f t="shared" si="4"/>
        <v>9789.2719</v>
      </c>
      <c r="AY481" s="152">
        <f t="shared" si="5"/>
        <v>92508.0511</v>
      </c>
      <c r="AZ481" s="152">
        <f t="shared" si="6"/>
        <v>86139.4497</v>
      </c>
      <c r="BA481" s="152" t="str">
        <f t="shared" si="7"/>
        <v>Column1.y</v>
      </c>
      <c r="BB481" s="152" t="str">
        <f t="shared" si="8"/>
        <v>Column1.y</v>
      </c>
      <c r="BC481" s="152" t="str">
        <f t="shared" si="9"/>
        <v>Column1.y</v>
      </c>
    </row>
    <row r="482">
      <c r="A482" s="156">
        <v>1.4813172E9</v>
      </c>
      <c r="B482" s="156">
        <v>109381.7364</v>
      </c>
      <c r="D482" s="153">
        <f>IFERROR(__xludf.DUMMYFUNCTION("TO_DATE(INT((E482/(60*60*24))+""1/1/1970""))"),42944.0)</f>
        <v>42944</v>
      </c>
      <c r="E482" s="156">
        <v>1.5012144E9</v>
      </c>
      <c r="F482" s="156">
        <v>99592.1853</v>
      </c>
      <c r="H482" s="153">
        <f>IFERROR(__xludf.DUMMYFUNCTION("TO_DATE(INT((I482/(60*60*24))+""1/1/1970""))"),42944.0)</f>
        <v>42944</v>
      </c>
      <c r="I482" s="152">
        <v>1.5012144E9</v>
      </c>
      <c r="J482" s="152">
        <v>105279.624</v>
      </c>
      <c r="L482" s="154">
        <v>43040.0</v>
      </c>
      <c r="M482" s="155">
        <v>135004.69</v>
      </c>
      <c r="O482" s="153">
        <f>IFERROR(__xludf.DUMMYFUNCTION("TO_DATE(INT((P482/(60*60*24))+""1/1/1970""))"),42855.0)</f>
        <v>42855</v>
      </c>
      <c r="P482" s="13">
        <v>1.4935104E9</v>
      </c>
      <c r="Q482" s="13">
        <v>27432.1147</v>
      </c>
      <c r="S482" s="153">
        <f>IFERROR(__xludf.DUMMYFUNCTION("TO_DATE(INT((T482/(60*60*24))+""1/1/1970""))"),42944.0)</f>
        <v>42944</v>
      </c>
      <c r="T482" s="152">
        <v>1.5012144E9</v>
      </c>
      <c r="U482" s="152">
        <v>152089.2786</v>
      </c>
      <c r="W482" s="153">
        <f>IFERROR(__xludf.DUMMYFUNCTION("TO_DATE(INT((X482/(60*60*24))+""1/1/1970""))"),42930.0)</f>
        <v>42930</v>
      </c>
      <c r="X482" s="152">
        <v>1.5000408E9</v>
      </c>
      <c r="Y482" s="152">
        <v>9785.5157</v>
      </c>
      <c r="AA482" s="153">
        <f>IFERROR(__xludf.DUMMYFUNCTION("TO_DATE(INT((AB482/(60*60*24))+""1/1/1970""))"),42932.0)</f>
        <v>42932</v>
      </c>
      <c r="AB482" s="156">
        <v>1.5002424E9</v>
      </c>
      <c r="AC482" s="156">
        <v>95277.1243</v>
      </c>
      <c r="AE482" s="153">
        <f>IFERROR(__xludf.DUMMYFUNCTION("TO_DATE(INT((AF482/(60*60*24))+""1/1/1970""))"),42855.0)</f>
        <v>42855</v>
      </c>
      <c r="AF482" s="156">
        <v>1.4935896E9</v>
      </c>
      <c r="AG482" s="156">
        <v>93810.3824</v>
      </c>
      <c r="AH482" s="153">
        <f>IFERROR(__xludf.DUMMYFUNCTION("TO_DATE(INT((AI482/(60*60*24))+""1/1/1970""))"),44036.0)</f>
        <v>44036</v>
      </c>
      <c r="AI482" s="156">
        <v>1.5955632E9</v>
      </c>
      <c r="AJ482" s="156">
        <v>191791.7401</v>
      </c>
      <c r="AK482" s="153">
        <f>IFERROR(__xludf.DUMMYFUNCTION("TO_DATE(INT((AL482/(60*60*24))+""1/1/1970""))"),44036.0)</f>
        <v>44036</v>
      </c>
      <c r="AL482" s="152">
        <v>1.5955632E9</v>
      </c>
      <c r="AM482" s="152">
        <v>112437.815</v>
      </c>
      <c r="AN482" s="153">
        <f>IFERROR(__xludf.DUMMYFUNCTION("TO_DATE(INT((AO482/(60*60*24))+""1/1/1970""))"),43946.0)</f>
        <v>43946</v>
      </c>
      <c r="AO482" s="152">
        <v>1.587782979E9</v>
      </c>
      <c r="AP482" s="152">
        <v>135059.0238</v>
      </c>
      <c r="AQ482" s="153">
        <f>IFERROR(__xludf.DUMMYFUNCTION("TO_DATE(INT((AR482/(60*60*24))+""1/1/1970""))"),42944.0)</f>
        <v>42944</v>
      </c>
      <c r="AR482" s="156">
        <v>1.5012144E9</v>
      </c>
      <c r="AS482" s="156">
        <v>99592.1853</v>
      </c>
      <c r="AT482" s="152">
        <v>105279.624</v>
      </c>
      <c r="AU482" s="152">
        <f t="shared" si="1"/>
        <v>131245.88</v>
      </c>
      <c r="AV482" s="152">
        <f t="shared" si="2"/>
        <v>27437.154</v>
      </c>
      <c r="AW482" s="152">
        <f t="shared" si="3"/>
        <v>152089.2786</v>
      </c>
      <c r="AX482" s="152">
        <f t="shared" si="4"/>
        <v>9794.0327</v>
      </c>
      <c r="AY482" s="152">
        <f t="shared" si="5"/>
        <v>93526.1192</v>
      </c>
      <c r="AZ482" s="152">
        <f t="shared" si="6"/>
        <v>86524.0749</v>
      </c>
      <c r="BA482" s="152" t="str">
        <f t="shared" si="7"/>
        <v>Column1.y</v>
      </c>
      <c r="BB482" s="152" t="str">
        <f t="shared" si="8"/>
        <v>Column1.y</v>
      </c>
      <c r="BC482" s="152" t="str">
        <f t="shared" si="9"/>
        <v>Column1.y</v>
      </c>
    </row>
    <row r="483">
      <c r="A483" s="152">
        <v>1.48155306E9</v>
      </c>
      <c r="B483" s="152">
        <v>109381.7364</v>
      </c>
      <c r="D483" s="153">
        <f>IFERROR(__xludf.DUMMYFUNCTION("TO_DATE(INT((E483/(60*60*24))+""1/1/1970""))"),42945.0)</f>
        <v>42945</v>
      </c>
      <c r="E483" s="152">
        <v>1.5013008E9</v>
      </c>
      <c r="F483" s="152">
        <v>99592.1853</v>
      </c>
      <c r="H483" s="153">
        <f>IFERROR(__xludf.DUMMYFUNCTION("TO_DATE(INT((I483/(60*60*24))+""1/1/1970""))"),42945.0)</f>
        <v>42945</v>
      </c>
      <c r="I483" s="156">
        <v>1.5013008E9</v>
      </c>
      <c r="J483" s="156">
        <v>105848.1253</v>
      </c>
      <c r="L483" s="154">
        <v>43041.0</v>
      </c>
      <c r="M483" s="155">
        <v>135288.97</v>
      </c>
      <c r="O483" s="153">
        <f>IFERROR(__xludf.DUMMYFUNCTION("TO_DATE(INT((P483/(60*60*24))+""1/1/1970""))"),42856.0)</f>
        <v>42856</v>
      </c>
      <c r="P483" s="13">
        <v>1.4935968E9</v>
      </c>
      <c r="Q483" s="13">
        <v>27465.2447</v>
      </c>
      <c r="S483" s="153">
        <f>IFERROR(__xludf.DUMMYFUNCTION("TO_DATE(INT((T483/(60*60*24))+""1/1/1970""))"),42945.0)</f>
        <v>42945</v>
      </c>
      <c r="T483" s="156">
        <v>1.5013008E9</v>
      </c>
      <c r="U483" s="156">
        <v>151766.1974</v>
      </c>
      <c r="W483" s="153">
        <f>IFERROR(__xludf.DUMMYFUNCTION("TO_DATE(INT((X483/(60*60*24))+""1/1/1970""))"),42931.0)</f>
        <v>42931</v>
      </c>
      <c r="X483" s="152">
        <v>1.5000768E9</v>
      </c>
      <c r="Y483" s="152">
        <v>9798.0771</v>
      </c>
      <c r="AA483" s="153">
        <f>IFERROR(__xludf.DUMMYFUNCTION("TO_DATE(INT((AB483/(60*60*24))+""1/1/1970""))"),42933.0)</f>
        <v>42933</v>
      </c>
      <c r="AB483" s="156">
        <v>1.500282E9</v>
      </c>
      <c r="AC483" s="156">
        <v>95455.0841</v>
      </c>
      <c r="AE483" s="153">
        <f>IFERROR(__xludf.DUMMYFUNCTION("TO_DATE(INT((AF483/(60*60*24))+""1/1/1970""))"),42856.0)</f>
        <v>42856</v>
      </c>
      <c r="AF483" s="156">
        <v>1.4936292E9</v>
      </c>
      <c r="AG483" s="156">
        <v>93721.3403</v>
      </c>
      <c r="AH483" s="153">
        <f>IFERROR(__xludf.DUMMYFUNCTION("TO_DATE(INT((AI483/(60*60*24))+""1/1/1970""))"),44037.0)</f>
        <v>44037</v>
      </c>
      <c r="AI483" s="156">
        <v>1.5956496E9</v>
      </c>
      <c r="AJ483" s="156">
        <v>189323.0588</v>
      </c>
      <c r="AK483" s="153">
        <f>IFERROR(__xludf.DUMMYFUNCTION("TO_DATE(INT((AL483/(60*60*24))+""1/1/1970""))"),44037.0)</f>
        <v>44037</v>
      </c>
      <c r="AL483" s="152">
        <v>1.5956496E9</v>
      </c>
      <c r="AM483" s="152">
        <v>113808.09</v>
      </c>
      <c r="AN483" s="153">
        <f>IFERROR(__xludf.DUMMYFUNCTION("TO_DATE(INT((AO483/(60*60*24))+""1/1/1970""))"),43947.0)</f>
        <v>43947</v>
      </c>
      <c r="AO483" s="152">
        <v>1.58786379E9</v>
      </c>
      <c r="AP483" s="152">
        <v>135059.0238</v>
      </c>
      <c r="AQ483" s="153">
        <f>IFERROR(__xludf.DUMMYFUNCTION("TO_DATE(INT((AR483/(60*60*24))+""1/1/1970""))"),42945.0)</f>
        <v>42945</v>
      </c>
      <c r="AR483" s="152">
        <v>1.5013008E9</v>
      </c>
      <c r="AS483" s="152">
        <v>99592.1853</v>
      </c>
      <c r="AT483" s="156">
        <v>105848.1253</v>
      </c>
      <c r="AU483" s="152">
        <f t="shared" si="1"/>
        <v>131245.88</v>
      </c>
      <c r="AV483" s="152">
        <f t="shared" si="2"/>
        <v>27459.2258</v>
      </c>
      <c r="AW483" s="152">
        <f t="shared" si="3"/>
        <v>151766.1974</v>
      </c>
      <c r="AX483" s="152">
        <f t="shared" si="4"/>
        <v>9812.9192</v>
      </c>
      <c r="AY483" s="152">
        <f t="shared" si="5"/>
        <v>93526.1192</v>
      </c>
      <c r="AZ483" s="152">
        <f t="shared" si="6"/>
        <v>85974.6759</v>
      </c>
      <c r="BA483" s="152" t="str">
        <f t="shared" si="7"/>
        <v>Column1.y</v>
      </c>
      <c r="BB483" s="152" t="str">
        <f t="shared" si="8"/>
        <v>Column1.y</v>
      </c>
      <c r="BC483" s="152" t="str">
        <f t="shared" si="9"/>
        <v>Column1.y</v>
      </c>
    </row>
    <row r="484">
      <c r="A484" s="156">
        <v>1.4815764E9</v>
      </c>
      <c r="B484" s="156">
        <v>109256.5436</v>
      </c>
      <c r="D484" s="153">
        <f>IFERROR(__xludf.DUMMYFUNCTION("TO_DATE(INT((E484/(60*60*24))+""1/1/1970""))"),42947.0)</f>
        <v>42947</v>
      </c>
      <c r="E484" s="156">
        <v>1.5015096E9</v>
      </c>
      <c r="F484" s="156">
        <v>99592.1853</v>
      </c>
      <c r="H484" s="153">
        <f>IFERROR(__xludf.DUMMYFUNCTION("TO_DATE(INT((I484/(60*60*24))+""1/1/1970""))"),42947.0)</f>
        <v>42947</v>
      </c>
      <c r="I484" s="152">
        <v>1.5015096E9</v>
      </c>
      <c r="J484" s="152">
        <v>105848.1253</v>
      </c>
      <c r="L484" s="154">
        <v>43042.0</v>
      </c>
      <c r="M484" s="155">
        <v>135478.69</v>
      </c>
      <c r="O484" s="153">
        <f>IFERROR(__xludf.DUMMYFUNCTION("TO_DATE(INT((P484/(60*60*24))+""1/1/1970""))"),42857.0)</f>
        <v>42857</v>
      </c>
      <c r="P484" s="13">
        <v>1.4937336E9</v>
      </c>
      <c r="Q484" s="13">
        <v>27403.3316</v>
      </c>
      <c r="S484" s="153">
        <f>IFERROR(__xludf.DUMMYFUNCTION("TO_DATE(INT((T484/(60*60*24))+""1/1/1970""))"),42947.0)</f>
        <v>42947</v>
      </c>
      <c r="T484" s="152">
        <v>1.5015096E9</v>
      </c>
      <c r="U484" s="152">
        <v>151766.1974</v>
      </c>
      <c r="W484" s="153">
        <f>IFERROR(__xludf.DUMMYFUNCTION("TO_DATE(INT((X484/(60*60*24))+""1/1/1970""))"),42933.0)</f>
        <v>42933</v>
      </c>
      <c r="X484" s="156">
        <v>1.5002496E9</v>
      </c>
      <c r="Y484" s="156">
        <v>9797.4649</v>
      </c>
      <c r="AA484" s="153">
        <f>IFERROR(__xludf.DUMMYFUNCTION("TO_DATE(INT((AB484/(60*60*24))+""1/1/1970""))"),42934.0)</f>
        <v>42934</v>
      </c>
      <c r="AB484" s="152">
        <v>1.5003612E9</v>
      </c>
      <c r="AC484" s="152">
        <v>94116.1661</v>
      </c>
      <c r="AE484" s="153">
        <f>IFERROR(__xludf.DUMMYFUNCTION("TO_DATE(INT((AF484/(60*60*24))+""1/1/1970""))"),42857.0)</f>
        <v>42857</v>
      </c>
      <c r="AF484" s="152">
        <v>1.4937084E9</v>
      </c>
      <c r="AG484" s="152">
        <v>93696.0964</v>
      </c>
      <c r="AH484" s="153">
        <f>IFERROR(__xludf.DUMMYFUNCTION("TO_DATE(INT((AI484/(60*60*24))+""1/1/1970""))"),44039.0)</f>
        <v>44039</v>
      </c>
      <c r="AI484" s="152">
        <v>1.5958584E9</v>
      </c>
      <c r="AJ484" s="152">
        <v>193424.7241</v>
      </c>
      <c r="AK484" s="153">
        <f>IFERROR(__xludf.DUMMYFUNCTION("TO_DATE(INT((AL484/(60*60*24))+""1/1/1970""))"),44039.0)</f>
        <v>44039</v>
      </c>
      <c r="AL484" s="156">
        <v>1.5958584E9</v>
      </c>
      <c r="AM484" s="156">
        <v>113808.09</v>
      </c>
      <c r="AN484" s="153">
        <f>IFERROR(__xludf.DUMMYFUNCTION("TO_DATE(INT((AO484/(60*60*24))+""1/1/1970""))"),43948.0)</f>
        <v>43948</v>
      </c>
      <c r="AO484" s="156">
        <v>1.587959827E9</v>
      </c>
      <c r="AP484" s="156">
        <v>135059.0238</v>
      </c>
      <c r="AQ484" s="153">
        <f>IFERROR(__xludf.DUMMYFUNCTION("TO_DATE(INT((AR484/(60*60*24))+""1/1/1970""))"),42947.0)</f>
        <v>42947</v>
      </c>
      <c r="AR484" s="156">
        <v>1.5015096E9</v>
      </c>
      <c r="AS484" s="156">
        <v>99592.1853</v>
      </c>
      <c r="AT484" s="152">
        <v>105848.1253</v>
      </c>
      <c r="AU484" s="152">
        <f t="shared" si="1"/>
        <v>131599.29</v>
      </c>
      <c r="AV484" s="152">
        <f t="shared" si="2"/>
        <v>27497.8379</v>
      </c>
      <c r="AW484" s="152">
        <f t="shared" si="3"/>
        <v>151766.1974</v>
      </c>
      <c r="AX484" s="152">
        <f t="shared" si="4"/>
        <v>9812.7826</v>
      </c>
      <c r="AY484" s="152">
        <f t="shared" si="5"/>
        <v>93731.4218</v>
      </c>
      <c r="AZ484" s="152">
        <f t="shared" si="6"/>
        <v>86000.8377</v>
      </c>
      <c r="BA484" s="152" t="str">
        <f t="shared" si="7"/>
        <v>Column1.y</v>
      </c>
      <c r="BB484" s="152" t="str">
        <f t="shared" si="8"/>
        <v>Column1.y</v>
      </c>
      <c r="BC484" s="152" t="str">
        <f t="shared" si="9"/>
        <v>Column1.y</v>
      </c>
    </row>
    <row r="485">
      <c r="A485" s="152">
        <v>1.48163946E9</v>
      </c>
      <c r="B485" s="152">
        <v>109656.1976</v>
      </c>
      <c r="D485" s="153">
        <f>IFERROR(__xludf.DUMMYFUNCTION("TO_DATE(INT((E485/(60*60*24))+""1/1/1970""))"),42948.0)</f>
        <v>42948</v>
      </c>
      <c r="E485" s="156">
        <v>1.50156E9</v>
      </c>
      <c r="F485" s="156">
        <v>99592.1853</v>
      </c>
      <c r="H485" s="153">
        <f>IFERROR(__xludf.DUMMYFUNCTION("TO_DATE(INT((I485/(60*60*24))+""1/1/1970""))"),42948.0)</f>
        <v>42948</v>
      </c>
      <c r="I485" s="152">
        <v>1.50156E9</v>
      </c>
      <c r="J485" s="152">
        <v>103962.7097</v>
      </c>
      <c r="L485" s="154">
        <v>43045.0</v>
      </c>
      <c r="M485" s="155">
        <v>135626.68</v>
      </c>
      <c r="O485" s="153">
        <f>IFERROR(__xludf.DUMMYFUNCTION("TO_DATE(INT((P485/(60*60*24))+""1/1/1970""))"),42858.0)</f>
        <v>42858</v>
      </c>
      <c r="P485" s="13">
        <v>1.49382E9</v>
      </c>
      <c r="Q485" s="13">
        <v>27285.6802</v>
      </c>
      <c r="S485" s="153">
        <f>IFERROR(__xludf.DUMMYFUNCTION("TO_DATE(INT((T485/(60*60*24))+""1/1/1970""))"),42948.0)</f>
        <v>42948</v>
      </c>
      <c r="T485" s="152">
        <v>1.50156E9</v>
      </c>
      <c r="U485" s="152">
        <v>151625.9354</v>
      </c>
      <c r="W485" s="153">
        <f>IFERROR(__xludf.DUMMYFUNCTION("TO_DATE(INT((X485/(60*60*24))+""1/1/1970""))"),42934.0)</f>
        <v>42934</v>
      </c>
      <c r="X485" s="152">
        <v>1.5003864E9</v>
      </c>
      <c r="Y485" s="152">
        <v>9785.6519</v>
      </c>
      <c r="AA485" s="153">
        <f>IFERROR(__xludf.DUMMYFUNCTION("TO_DATE(INT((AB485/(60*60*24))+""1/1/1970""))"),42935.0)</f>
        <v>42935</v>
      </c>
      <c r="AB485" s="156">
        <v>1.5004404E9</v>
      </c>
      <c r="AC485" s="156">
        <v>94023.483</v>
      </c>
      <c r="AE485" s="153">
        <f>IFERROR(__xludf.DUMMYFUNCTION("TO_DATE(INT((AF485/(60*60*24))+""1/1/1970""))"),42858.0)</f>
        <v>42858</v>
      </c>
      <c r="AF485" s="156">
        <v>1.4937876E9</v>
      </c>
      <c r="AG485" s="156">
        <v>93456.0499</v>
      </c>
      <c r="AH485" s="153">
        <f>IFERROR(__xludf.DUMMYFUNCTION("TO_DATE(INT((AI485/(60*60*24))+""1/1/1970""))"),44040.0)</f>
        <v>44040</v>
      </c>
      <c r="AI485" s="156">
        <v>1.5959088E9</v>
      </c>
      <c r="AJ485" s="156">
        <v>195657.3626</v>
      </c>
      <c r="AK485" s="153">
        <f>IFERROR(__xludf.DUMMYFUNCTION("TO_DATE(INT((AL485/(60*60*24))+""1/1/1970""))"),44040.0)</f>
        <v>44040</v>
      </c>
      <c r="AL485" s="152">
        <v>1.5959088E9</v>
      </c>
      <c r="AM485" s="152">
        <v>113727.25</v>
      </c>
      <c r="AN485" s="153">
        <f>IFERROR(__xludf.DUMMYFUNCTION("TO_DATE(INT((AO485/(60*60*24))+""1/1/1970""))"),43949.0)</f>
        <v>43949</v>
      </c>
      <c r="AO485" s="156">
        <v>1.588039272E9</v>
      </c>
      <c r="AP485" s="156">
        <v>135065.2152</v>
      </c>
      <c r="AQ485" s="153">
        <f>IFERROR(__xludf.DUMMYFUNCTION("TO_DATE(INT((AR485/(60*60*24))+""1/1/1970""))"),42948.0)</f>
        <v>42948</v>
      </c>
      <c r="AR485" s="156">
        <v>1.50156E9</v>
      </c>
      <c r="AS485" s="156">
        <v>99592.1853</v>
      </c>
      <c r="AT485" s="152">
        <v>103962.7097</v>
      </c>
      <c r="AU485" s="152">
        <f t="shared" si="1"/>
        <v>131684.19</v>
      </c>
      <c r="AV485" s="152">
        <f t="shared" si="2"/>
        <v>27469.0005</v>
      </c>
      <c r="AW485" s="152">
        <f t="shared" si="3"/>
        <v>151625.9354</v>
      </c>
      <c r="AX485" s="152">
        <f t="shared" si="4"/>
        <v>9808.8348</v>
      </c>
      <c r="AY485" s="152">
        <f t="shared" si="5"/>
        <v>94521.0846</v>
      </c>
      <c r="AZ485" s="152">
        <f t="shared" si="6"/>
        <v>85323.3833</v>
      </c>
      <c r="BA485" s="152" t="str">
        <f t="shared" si="7"/>
        <v>Column1.y</v>
      </c>
      <c r="BB485" s="152" t="str">
        <f t="shared" si="8"/>
        <v>Column1.y</v>
      </c>
      <c r="BC485" s="152" t="str">
        <f t="shared" si="9"/>
        <v>Column1.y</v>
      </c>
    </row>
    <row r="486">
      <c r="A486" s="156">
        <v>1.4816628E9</v>
      </c>
      <c r="B486" s="156">
        <v>109983.6251</v>
      </c>
      <c r="D486" s="153">
        <f>IFERROR(__xludf.DUMMYFUNCTION("TO_DATE(INT((E486/(60*60*24))+""1/1/1970""))"),42949.0)</f>
        <v>42949</v>
      </c>
      <c r="E486" s="152">
        <v>1.5016464E9</v>
      </c>
      <c r="F486" s="152">
        <v>99592.1853</v>
      </c>
      <c r="H486" s="153">
        <f>IFERROR(__xludf.DUMMYFUNCTION("TO_DATE(INT((I486/(60*60*24))+""1/1/1970""))"),42949.0)</f>
        <v>42949</v>
      </c>
      <c r="I486" s="156">
        <v>1.5016464E9</v>
      </c>
      <c r="J486" s="156">
        <v>104091.3965</v>
      </c>
      <c r="L486" s="154">
        <v>43046.0</v>
      </c>
      <c r="M486" s="155">
        <v>136137.31</v>
      </c>
      <c r="O486" s="153">
        <f>IFERROR(__xludf.DUMMYFUNCTION("TO_DATE(INT((P486/(60*60*24))+""1/1/1970""))"),42859.0)</f>
        <v>42859</v>
      </c>
      <c r="P486" s="13">
        <v>1.4939064E9</v>
      </c>
      <c r="Q486" s="13">
        <v>27219.5896</v>
      </c>
      <c r="S486" s="153">
        <f>IFERROR(__xludf.DUMMYFUNCTION("TO_DATE(INT((T486/(60*60*24))+""1/1/1970""))"),42949.0)</f>
        <v>42949</v>
      </c>
      <c r="T486" s="156">
        <v>1.5016464E9</v>
      </c>
      <c r="U486" s="156">
        <v>152213.0154</v>
      </c>
      <c r="W486" s="153">
        <f>IFERROR(__xludf.DUMMYFUNCTION("TO_DATE(INT((X486/(60*60*24))+""1/1/1970""))"),42935.0)</f>
        <v>42935</v>
      </c>
      <c r="X486" s="152">
        <v>1.5004728E9</v>
      </c>
      <c r="Y486" s="152">
        <v>9785.835</v>
      </c>
      <c r="AA486" s="153">
        <f>IFERROR(__xludf.DUMMYFUNCTION("TO_DATE(INT((AB486/(60*60*24))+""1/1/1970""))"),42936.0)</f>
        <v>42936</v>
      </c>
      <c r="AB486" s="152">
        <v>1.5005196E9</v>
      </c>
      <c r="AC486" s="152">
        <v>93822.5321</v>
      </c>
      <c r="AE486" s="153">
        <f>IFERROR(__xludf.DUMMYFUNCTION("TO_DATE(INT((AF486/(60*60*24))+""1/1/1970""))"),42859.0)</f>
        <v>42859</v>
      </c>
      <c r="AF486" s="152">
        <v>1.4938668E9</v>
      </c>
      <c r="AG486" s="152">
        <v>93882.9013</v>
      </c>
      <c r="AH486" s="153">
        <f>IFERROR(__xludf.DUMMYFUNCTION("TO_DATE(INT((AI486/(60*60*24))+""1/1/1970""))"),44041.0)</f>
        <v>44041</v>
      </c>
      <c r="AI486" s="156">
        <v>1.5959952E9</v>
      </c>
      <c r="AJ486" s="156">
        <v>191629.1518</v>
      </c>
      <c r="AK486" s="153">
        <f>IFERROR(__xludf.DUMMYFUNCTION("TO_DATE(INT((AL486/(60*60*24))+""1/1/1970""))"),44041.0)</f>
        <v>44041</v>
      </c>
      <c r="AL486" s="152">
        <v>1.5959952E9</v>
      </c>
      <c r="AM486" s="152">
        <v>113034.315</v>
      </c>
      <c r="AN486" s="153">
        <f>IFERROR(__xludf.DUMMYFUNCTION("TO_DATE(INT((AO486/(60*60*24))+""1/1/1970""))"),43950.0)</f>
        <v>43950</v>
      </c>
      <c r="AO486" s="156">
        <v>1.588118462E9</v>
      </c>
      <c r="AP486" s="156">
        <v>134923.1224</v>
      </c>
      <c r="AQ486" s="153">
        <f>IFERROR(__xludf.DUMMYFUNCTION("TO_DATE(INT((AR486/(60*60*24))+""1/1/1970""))"),42949.0)</f>
        <v>42949</v>
      </c>
      <c r="AR486" s="152">
        <v>1.5016464E9</v>
      </c>
      <c r="AS486" s="152">
        <v>99592.1853</v>
      </c>
      <c r="AT486" s="156">
        <v>104091.3965</v>
      </c>
      <c r="AU486" s="152">
        <f t="shared" si="1"/>
        <v>131949.29</v>
      </c>
      <c r="AV486" s="152">
        <f t="shared" si="2"/>
        <v>27493.4037</v>
      </c>
      <c r="AW486" s="152">
        <f t="shared" si="3"/>
        <v>152213.0154</v>
      </c>
      <c r="AX486" s="152">
        <f t="shared" si="4"/>
        <v>9798.1256</v>
      </c>
      <c r="AY486" s="152">
        <f t="shared" si="5"/>
        <v>94485.5362</v>
      </c>
      <c r="AZ486" s="152">
        <f t="shared" si="6"/>
        <v>85412.4254</v>
      </c>
      <c r="BA486" s="152" t="str">
        <f t="shared" si="7"/>
        <v>Column1.y</v>
      </c>
      <c r="BB486" s="152" t="str">
        <f t="shared" si="8"/>
        <v>Column1.y</v>
      </c>
      <c r="BC486" s="152" t="str">
        <f t="shared" si="9"/>
        <v>Column1.y</v>
      </c>
    </row>
    <row r="487">
      <c r="A487" s="152">
        <v>1.48172586E9</v>
      </c>
      <c r="B487" s="152">
        <v>109868.0625</v>
      </c>
      <c r="D487" s="153">
        <f>IFERROR(__xludf.DUMMYFUNCTION("TO_DATE(INT((E487/(60*60*24))+""1/1/1970""))"),42950.0)</f>
        <v>42950</v>
      </c>
      <c r="E487" s="156">
        <v>1.5017328E9</v>
      </c>
      <c r="F487" s="156">
        <v>99592.1853</v>
      </c>
      <c r="H487" s="153">
        <f>IFERROR(__xludf.DUMMYFUNCTION("TO_DATE(INT((I487/(60*60*24))+""1/1/1970""))"),42950.0)</f>
        <v>42950</v>
      </c>
      <c r="I487" s="152">
        <v>1.5017328E9</v>
      </c>
      <c r="J487" s="152">
        <v>103380.4433</v>
      </c>
      <c r="L487" s="154">
        <v>43047.0</v>
      </c>
      <c r="M487" s="155">
        <v>136105.39</v>
      </c>
      <c r="O487" s="153">
        <f>IFERROR(__xludf.DUMMYFUNCTION("TO_DATE(INT((P487/(60*60*24))+""1/1/1970""))"),42860.0)</f>
        <v>42860</v>
      </c>
      <c r="P487" s="13">
        <v>1.4939928E9</v>
      </c>
      <c r="Q487" s="13">
        <v>27312.3964</v>
      </c>
      <c r="S487" s="153">
        <f>IFERROR(__xludf.DUMMYFUNCTION("TO_DATE(INT((T487/(60*60*24))+""1/1/1970""))"),42950.0)</f>
        <v>42950</v>
      </c>
      <c r="T487" s="152">
        <v>1.5017328E9</v>
      </c>
      <c r="U487" s="152">
        <v>152355.919</v>
      </c>
      <c r="W487" s="153">
        <f>IFERROR(__xludf.DUMMYFUNCTION("TO_DATE(INT((X487/(60*60*24))+""1/1/1970""))"),42936.0)</f>
        <v>42936</v>
      </c>
      <c r="X487" s="152">
        <v>1.5005592E9</v>
      </c>
      <c r="Y487" s="152">
        <v>9793.769</v>
      </c>
      <c r="AA487" s="153">
        <f>IFERROR(__xludf.DUMMYFUNCTION("TO_DATE(INT((AB487/(60*60*24))+""1/1/1970""))"),42937.0)</f>
        <v>42937</v>
      </c>
      <c r="AB487" s="156">
        <v>1.5005988E9</v>
      </c>
      <c r="AC487" s="156">
        <v>93806.4176</v>
      </c>
      <c r="AE487" s="153">
        <f>IFERROR(__xludf.DUMMYFUNCTION("TO_DATE(INT((AF487/(60*60*24))+""1/1/1970""))"),42860.0)</f>
        <v>42860</v>
      </c>
      <c r="AF487" s="156">
        <v>1.493946E9</v>
      </c>
      <c r="AG487" s="156">
        <v>93035.1652</v>
      </c>
      <c r="AH487" s="153">
        <f>IFERROR(__xludf.DUMMYFUNCTION("TO_DATE(INT((AI487/(60*60*24))+""1/1/1970""))"),44042.0)</f>
        <v>44042</v>
      </c>
      <c r="AI487" s="156">
        <v>1.5960816E9</v>
      </c>
      <c r="AJ487" s="156">
        <v>194362.7092</v>
      </c>
      <c r="AK487" s="153">
        <f>IFERROR(__xludf.DUMMYFUNCTION("TO_DATE(INT((AL487/(60*60*24))+""1/1/1970""))"),44042.0)</f>
        <v>44042</v>
      </c>
      <c r="AL487" s="152">
        <v>1.5960816E9</v>
      </c>
      <c r="AM487" s="152">
        <v>111601.92</v>
      </c>
      <c r="AN487" s="153">
        <f>IFERROR(__xludf.DUMMYFUNCTION("TO_DATE(INT((AO487/(60*60*24))+""1/1/1970""))"),43951.0)</f>
        <v>43951</v>
      </c>
      <c r="AO487" s="152">
        <v>1.588215571E9</v>
      </c>
      <c r="AP487" s="152">
        <v>135206.3793</v>
      </c>
      <c r="AQ487" s="153">
        <f>IFERROR(__xludf.DUMMYFUNCTION("TO_DATE(INT((AR487/(60*60*24))+""1/1/1970""))"),42950.0)</f>
        <v>42950</v>
      </c>
      <c r="AR487" s="156">
        <v>1.5017328E9</v>
      </c>
      <c r="AS487" s="156">
        <v>99592.1853</v>
      </c>
      <c r="AT487" s="152">
        <v>103380.4433</v>
      </c>
      <c r="AU487" s="152">
        <f t="shared" si="1"/>
        <v>131930.02</v>
      </c>
      <c r="AV487" s="152">
        <f t="shared" si="2"/>
        <v>27483.9371</v>
      </c>
      <c r="AW487" s="152">
        <f t="shared" si="3"/>
        <v>152355.919</v>
      </c>
      <c r="AX487" s="152">
        <f t="shared" si="4"/>
        <v>9796.6427</v>
      </c>
      <c r="AY487" s="152">
        <f t="shared" si="5"/>
        <v>94560.6213</v>
      </c>
      <c r="AZ487" s="152">
        <f t="shared" si="6"/>
        <v>85038.8157</v>
      </c>
      <c r="BA487" s="152" t="str">
        <f t="shared" si="7"/>
        <v>Column1.y</v>
      </c>
      <c r="BB487" s="152" t="str">
        <f t="shared" si="8"/>
        <v>Column1.y</v>
      </c>
      <c r="BC487" s="152" t="str">
        <f t="shared" si="9"/>
        <v>Column1.y</v>
      </c>
    </row>
    <row r="488">
      <c r="A488" s="156">
        <v>1.4817492E9</v>
      </c>
      <c r="B488" s="156">
        <v>109078.3845</v>
      </c>
      <c r="D488" s="153">
        <f>IFERROR(__xludf.DUMMYFUNCTION("TO_DATE(INT((E488/(60*60*24))+""1/1/1970""))"),42951.0)</f>
        <v>42951</v>
      </c>
      <c r="E488" s="152">
        <v>1.5018192E9</v>
      </c>
      <c r="F488" s="152">
        <v>99592.1853</v>
      </c>
      <c r="H488" s="153">
        <f>IFERROR(__xludf.DUMMYFUNCTION("TO_DATE(INT((I488/(60*60*24))+""1/1/1970""))"),42951.0)</f>
        <v>42951</v>
      </c>
      <c r="I488" s="156">
        <v>1.5018192E9</v>
      </c>
      <c r="J488" s="156">
        <v>104168.6798</v>
      </c>
      <c r="L488" s="154">
        <v>43048.0</v>
      </c>
      <c r="M488" s="155">
        <v>136262.53</v>
      </c>
      <c r="O488" s="153">
        <f>IFERROR(__xludf.DUMMYFUNCTION("TO_DATE(INT((P488/(60*60*24))+""1/1/1970""))"),42861.0)</f>
        <v>42861</v>
      </c>
      <c r="P488" s="13">
        <v>1.4940288E9</v>
      </c>
      <c r="Q488" s="13">
        <v>27263.1818</v>
      </c>
      <c r="S488" s="153">
        <f>IFERROR(__xludf.DUMMYFUNCTION("TO_DATE(INT((T488/(60*60*24))+""1/1/1970""))"),42951.0)</f>
        <v>42951</v>
      </c>
      <c r="T488" s="156">
        <v>1.5018192E9</v>
      </c>
      <c r="U488" s="156">
        <v>151876.0242</v>
      </c>
      <c r="W488" s="153">
        <f>IFERROR(__xludf.DUMMYFUNCTION("TO_DATE(INT((X488/(60*60*24))+""1/1/1970""))"),42937.0)</f>
        <v>42937</v>
      </c>
      <c r="X488" s="152">
        <v>1.5006456E9</v>
      </c>
      <c r="Y488" s="152">
        <v>9775.1516</v>
      </c>
      <c r="AA488" s="153">
        <f>IFERROR(__xludf.DUMMYFUNCTION("TO_DATE(INT((AB488/(60*60*24))+""1/1/1970""))"),42939.0)</f>
        <v>42939</v>
      </c>
      <c r="AB488" s="152">
        <v>1.5008472E9</v>
      </c>
      <c r="AC488" s="152">
        <v>94154.9052</v>
      </c>
      <c r="AE488" s="153">
        <f>IFERROR(__xludf.DUMMYFUNCTION("TO_DATE(INT((AF488/(60*60*24))+""1/1/1970""))"),42861.0)</f>
        <v>42861</v>
      </c>
      <c r="AF488" s="152">
        <v>1.4940288E9</v>
      </c>
      <c r="AG488" s="152">
        <v>92867.6375</v>
      </c>
      <c r="AH488" s="153">
        <f>IFERROR(__xludf.DUMMYFUNCTION("TO_DATE(INT((AI488/(60*60*24))+""1/1/1970""))"),44043.0)</f>
        <v>44043</v>
      </c>
      <c r="AI488" s="156">
        <v>1.596168E9</v>
      </c>
      <c r="AJ488" s="156">
        <v>195436.9299</v>
      </c>
      <c r="AK488" s="153">
        <f>IFERROR(__xludf.DUMMYFUNCTION("TO_DATE(INT((AL488/(60*60*24))+""1/1/1970""))"),44043.0)</f>
        <v>44043</v>
      </c>
      <c r="AL488" s="152">
        <v>1.596168E9</v>
      </c>
      <c r="AM488" s="152">
        <v>111701.42</v>
      </c>
      <c r="AN488" s="153">
        <f>IFERROR(__xludf.DUMMYFUNCTION("TO_DATE(INT((AO488/(60*60*24))+""1/1/1970""))"),43952.0)</f>
        <v>43952</v>
      </c>
      <c r="AO488" s="152">
        <v>1.588295361E9</v>
      </c>
      <c r="AP488" s="152">
        <v>135394.2886</v>
      </c>
      <c r="AQ488" s="153">
        <f>IFERROR(__xludf.DUMMYFUNCTION("TO_DATE(INT((AR488/(60*60*24))+""1/1/1970""))"),42951.0)</f>
        <v>42951</v>
      </c>
      <c r="AR488" s="152">
        <v>1.5018192E9</v>
      </c>
      <c r="AS488" s="152">
        <v>99592.1853</v>
      </c>
      <c r="AT488" s="156">
        <v>104168.6798</v>
      </c>
      <c r="AU488" s="152">
        <f t="shared" si="1"/>
        <v>132184.75</v>
      </c>
      <c r="AV488" s="152">
        <f t="shared" si="2"/>
        <v>27601.2246</v>
      </c>
      <c r="AW488" s="152">
        <f t="shared" si="3"/>
        <v>151876.0242</v>
      </c>
      <c r="AX488" s="152">
        <f t="shared" si="4"/>
        <v>9793.3373</v>
      </c>
      <c r="AY488" s="152">
        <f t="shared" si="5"/>
        <v>94018.5304</v>
      </c>
      <c r="AZ488" s="152">
        <f t="shared" si="6"/>
        <v>84757.4609</v>
      </c>
      <c r="BA488" s="152" t="str">
        <f t="shared" si="7"/>
        <v>Column1.y</v>
      </c>
      <c r="BB488" s="152" t="str">
        <f t="shared" si="8"/>
        <v>Column1.y</v>
      </c>
      <c r="BC488" s="152" t="str">
        <f t="shared" si="9"/>
        <v>Column1.y</v>
      </c>
    </row>
    <row r="489">
      <c r="A489" s="152">
        <v>1.48181226E9</v>
      </c>
      <c r="B489" s="152">
        <v>109203.5774</v>
      </c>
      <c r="D489" s="153">
        <f>IFERROR(__xludf.DUMMYFUNCTION("TO_DATE(INT((E489/(60*60*24))+""1/1/1970""))"),42952.0)</f>
        <v>42952</v>
      </c>
      <c r="E489" s="156">
        <v>1.5019056E9</v>
      </c>
      <c r="F489" s="156">
        <v>99592.1853</v>
      </c>
      <c r="H489" s="153">
        <f>IFERROR(__xludf.DUMMYFUNCTION("TO_DATE(INT((I489/(60*60*24))+""1/1/1970""))"),42952.0)</f>
        <v>42952</v>
      </c>
      <c r="I489" s="152">
        <v>1.5019056E9</v>
      </c>
      <c r="J489" s="152">
        <v>104770.7428</v>
      </c>
      <c r="L489" s="154">
        <v>43049.0</v>
      </c>
      <c r="M489" s="155">
        <v>136069.45</v>
      </c>
      <c r="O489" s="153">
        <f>IFERROR(__xludf.DUMMYFUNCTION("TO_DATE(INT((P489/(60*60*24))+""1/1/1970""))"),42862.0)</f>
        <v>42862</v>
      </c>
      <c r="P489" s="13">
        <v>1.4941152E9</v>
      </c>
      <c r="Q489" s="13">
        <v>27263.1818</v>
      </c>
      <c r="S489" s="153">
        <f>IFERROR(__xludf.DUMMYFUNCTION("TO_DATE(INT((T489/(60*60*24))+""1/1/1970""))"),42952.0)</f>
        <v>42952</v>
      </c>
      <c r="T489" s="152">
        <v>1.5019056E9</v>
      </c>
      <c r="U489" s="152">
        <v>152320.2182</v>
      </c>
      <c r="W489" s="153">
        <f>IFERROR(__xludf.DUMMYFUNCTION("TO_DATE(INT((X489/(60*60*24))+""1/1/1970""))"),42938.0)</f>
        <v>42938</v>
      </c>
      <c r="X489" s="152">
        <v>1.5006816E9</v>
      </c>
      <c r="Y489" s="152">
        <v>9762.002</v>
      </c>
      <c r="AA489" s="153">
        <f>IFERROR(__xludf.DUMMYFUNCTION("TO_DATE(INT((AB489/(60*60*24))+""1/1/1970""))"),42940.0)</f>
        <v>42940</v>
      </c>
      <c r="AB489" s="152">
        <v>1.5008868E9</v>
      </c>
      <c r="AC489" s="152">
        <v>93587.4609</v>
      </c>
      <c r="AE489" s="153">
        <f>IFERROR(__xludf.DUMMYFUNCTION("TO_DATE(INT((AF489/(60*60*24))+""1/1/1970""))"),42862.0)</f>
        <v>42862</v>
      </c>
      <c r="AF489" s="156">
        <v>1.4941944E9</v>
      </c>
      <c r="AG489" s="156">
        <v>92867.6375</v>
      </c>
      <c r="AH489" s="153">
        <f>IFERROR(__xludf.DUMMYFUNCTION("TO_DATE(INT((AI489/(60*60*24))+""1/1/1970""))"),44044.0)</f>
        <v>44044</v>
      </c>
      <c r="AI489" s="156">
        <v>1.5962544E9</v>
      </c>
      <c r="AJ489" s="156">
        <v>199020.0964</v>
      </c>
      <c r="AK489" s="153">
        <f>IFERROR(__xludf.DUMMYFUNCTION("TO_DATE(INT((AL489/(60*60*24))+""1/1/1970""))"),44044.0)</f>
        <v>44044</v>
      </c>
      <c r="AL489" s="152">
        <v>1.5962544E9</v>
      </c>
      <c r="AM489" s="152">
        <v>112602.41</v>
      </c>
      <c r="AN489" s="153">
        <f>IFERROR(__xludf.DUMMYFUNCTION("TO_DATE(INT((AO489/(60*60*24))+""1/1/1970""))"),43953.0)</f>
        <v>43953</v>
      </c>
      <c r="AO489" s="156">
        <v>1.588390665E9</v>
      </c>
      <c r="AP489" s="156">
        <v>134453.3618</v>
      </c>
      <c r="AQ489" s="153">
        <f>IFERROR(__xludf.DUMMYFUNCTION("TO_DATE(INT((AR489/(60*60*24))+""1/1/1970""))"),42952.0)</f>
        <v>42952</v>
      </c>
      <c r="AR489" s="156">
        <v>1.5019056E9</v>
      </c>
      <c r="AS489" s="156">
        <v>99592.1853</v>
      </c>
      <c r="AT489" s="152">
        <v>104770.7428</v>
      </c>
      <c r="AU489" s="152">
        <f t="shared" si="1"/>
        <v>132184.75</v>
      </c>
      <c r="AV489" s="152">
        <f t="shared" si="2"/>
        <v>27456.0964</v>
      </c>
      <c r="AW489" s="152">
        <f t="shared" si="3"/>
        <v>152320.2182</v>
      </c>
      <c r="AX489" s="152">
        <f t="shared" si="4"/>
        <v>9782.4548</v>
      </c>
      <c r="AY489" s="152">
        <f t="shared" si="5"/>
        <v>94018.5304</v>
      </c>
      <c r="AZ489" s="152">
        <f t="shared" si="6"/>
        <v>85758.0373</v>
      </c>
      <c r="BA489" s="152" t="str">
        <f t="shared" si="7"/>
        <v>Column1.y</v>
      </c>
      <c r="BB489" s="152" t="str">
        <f t="shared" si="8"/>
        <v>Column1.y</v>
      </c>
      <c r="BC489" s="152" t="str">
        <f t="shared" si="9"/>
        <v>Column1.y</v>
      </c>
    </row>
    <row r="490">
      <c r="A490" s="156">
        <v>1.4818356E9</v>
      </c>
      <c r="B490" s="156">
        <v>109526.1897</v>
      </c>
      <c r="D490" s="153">
        <f>IFERROR(__xludf.DUMMYFUNCTION("TO_DATE(INT((E490/(60*60*24))+""1/1/1970""))"),42954.0)</f>
        <v>42954</v>
      </c>
      <c r="E490" s="152">
        <v>1.5021144E9</v>
      </c>
      <c r="F490" s="152">
        <v>99592.1853</v>
      </c>
      <c r="H490" s="153">
        <f>IFERROR(__xludf.DUMMYFUNCTION("TO_DATE(INT((I490/(60*60*24))+""1/1/1970""))"),42954.0)</f>
        <v>42954</v>
      </c>
      <c r="I490" s="156">
        <v>1.5021144E9</v>
      </c>
      <c r="J490" s="156">
        <v>104770.7428</v>
      </c>
      <c r="L490" s="154">
        <v>43052.0</v>
      </c>
      <c r="M490" s="155">
        <v>135279.85</v>
      </c>
      <c r="O490" s="153">
        <f>IFERROR(__xludf.DUMMYFUNCTION("TO_DATE(INT((P490/(60*60*24))+""1/1/1970""))"),42863.0)</f>
        <v>42863</v>
      </c>
      <c r="P490" s="13">
        <v>1.4942016E9</v>
      </c>
      <c r="Q490" s="13">
        <v>27258.1099</v>
      </c>
      <c r="S490" s="153">
        <f>IFERROR(__xludf.DUMMYFUNCTION("TO_DATE(INT((T490/(60*60*24))+""1/1/1970""))"),42954.0)</f>
        <v>42954</v>
      </c>
      <c r="T490" s="156">
        <v>1.5021144E9</v>
      </c>
      <c r="U490" s="156">
        <v>152320.2182</v>
      </c>
      <c r="W490" s="153">
        <f>IFERROR(__xludf.DUMMYFUNCTION("TO_DATE(INT((X490/(60*60*24))+""1/1/1970""))"),42940.0)</f>
        <v>42940</v>
      </c>
      <c r="X490" s="156">
        <v>1.5008544E9</v>
      </c>
      <c r="Y490" s="156">
        <v>9763.5108</v>
      </c>
      <c r="AA490" s="153">
        <f>IFERROR(__xludf.DUMMYFUNCTION("TO_DATE(INT((AB490/(60*60*24))+""1/1/1970""))"),42941.0)</f>
        <v>42941</v>
      </c>
      <c r="AB490" s="156">
        <v>1.500966E9</v>
      </c>
      <c r="AC490" s="156">
        <v>93805.2409</v>
      </c>
      <c r="AE490" s="153">
        <f>IFERROR(__xludf.DUMMYFUNCTION("TO_DATE(INT((AF490/(60*60*24))+""1/1/1970""))"),42863.0)</f>
        <v>42863</v>
      </c>
      <c r="AF490" s="156">
        <v>1.494234E9</v>
      </c>
      <c r="AG490" s="156">
        <v>93179.2849</v>
      </c>
      <c r="AH490" s="153">
        <f>IFERROR(__xludf.DUMMYFUNCTION("TO_DATE(INT((AI490/(60*60*24))+""1/1/1970""))"),44046.0)</f>
        <v>44046</v>
      </c>
      <c r="AI490" s="152">
        <v>1.5964272E9</v>
      </c>
      <c r="AJ490" s="152">
        <v>199020.0964</v>
      </c>
      <c r="AK490" s="153">
        <f>IFERROR(__xludf.DUMMYFUNCTION("TO_DATE(INT((AL490/(60*60*24))+""1/1/1970""))"),44046.0)</f>
        <v>44046</v>
      </c>
      <c r="AL490" s="156">
        <v>1.5964632E9</v>
      </c>
      <c r="AM490" s="156">
        <v>112602.41</v>
      </c>
      <c r="AN490" s="153">
        <f>IFERROR(__xludf.DUMMYFUNCTION("TO_DATE(INT((AO490/(60*60*24))+""1/1/1970""))"),43954.0)</f>
        <v>43954</v>
      </c>
      <c r="AO490" s="156">
        <v>1.588471055E9</v>
      </c>
      <c r="AP490" s="156">
        <v>134453.3618</v>
      </c>
      <c r="AQ490" s="153">
        <f>IFERROR(__xludf.DUMMYFUNCTION("TO_DATE(INT((AR490/(60*60*24))+""1/1/1970""))"),42954.0)</f>
        <v>42954</v>
      </c>
      <c r="AR490" s="152">
        <v>1.5021144E9</v>
      </c>
      <c r="AS490" s="152">
        <v>99592.1853</v>
      </c>
      <c r="AT490" s="156">
        <v>104770.7428</v>
      </c>
      <c r="AU490" s="152">
        <f t="shared" si="1"/>
        <v>131773.35</v>
      </c>
      <c r="AV490" s="152">
        <f t="shared" si="2"/>
        <v>27456.0972</v>
      </c>
      <c r="AW490" s="152">
        <f t="shared" si="3"/>
        <v>152320.2182</v>
      </c>
      <c r="AX490" s="152">
        <f t="shared" si="4"/>
        <v>9782.134</v>
      </c>
      <c r="AY490" s="152">
        <f t="shared" si="5"/>
        <v>94465.8453</v>
      </c>
      <c r="AZ490" s="152">
        <f t="shared" si="6"/>
        <v>85726.3677</v>
      </c>
      <c r="BA490" s="152" t="str">
        <f t="shared" si="7"/>
        <v>Column1.y</v>
      </c>
      <c r="BB490" s="152" t="str">
        <f t="shared" si="8"/>
        <v>Column1.y</v>
      </c>
      <c r="BC490" s="152" t="str">
        <f t="shared" si="9"/>
        <v>Column1.y</v>
      </c>
    </row>
    <row r="491">
      <c r="A491" s="152">
        <v>1.4818644E9</v>
      </c>
      <c r="B491" s="152">
        <v>109526.1897</v>
      </c>
      <c r="D491" s="153">
        <f>IFERROR(__xludf.DUMMYFUNCTION("TO_DATE(INT((E491/(60*60*24))+""1/1/1970""))"),42955.0)</f>
        <v>42955</v>
      </c>
      <c r="E491" s="152">
        <v>1.5021648E9</v>
      </c>
      <c r="F491" s="152">
        <v>99592.1853</v>
      </c>
      <c r="H491" s="153">
        <f>IFERROR(__xludf.DUMMYFUNCTION("TO_DATE(INT((I491/(60*60*24))+""1/1/1970""))"),42955.0)</f>
        <v>42955</v>
      </c>
      <c r="I491" s="156">
        <v>1.5021648E9</v>
      </c>
      <c r="J491" s="156">
        <v>104377.4556</v>
      </c>
      <c r="L491" s="154">
        <v>43053.0</v>
      </c>
      <c r="M491" s="155">
        <v>135458.35</v>
      </c>
      <c r="O491" s="153">
        <f>IFERROR(__xludf.DUMMYFUNCTION("TO_DATE(INT((P491/(60*60*24))+""1/1/1970""))"),42864.0)</f>
        <v>42864</v>
      </c>
      <c r="P491" s="13">
        <v>1.4943384E9</v>
      </c>
      <c r="Q491" s="13">
        <v>27331.6138</v>
      </c>
      <c r="S491" s="153">
        <f>IFERROR(__xludf.DUMMYFUNCTION("TO_DATE(INT((T491/(60*60*24))+""1/1/1970""))"),42955.0)</f>
        <v>42955</v>
      </c>
      <c r="T491" s="156">
        <v>1.5021648E9</v>
      </c>
      <c r="U491" s="156">
        <v>152782.484</v>
      </c>
      <c r="W491" s="153">
        <f>IFERROR(__xludf.DUMMYFUNCTION("TO_DATE(INT((X491/(60*60*24))+""1/1/1970""))"),42941.0)</f>
        <v>42941</v>
      </c>
      <c r="X491" s="152">
        <v>1.5009912E9</v>
      </c>
      <c r="Y491" s="152">
        <v>9771.6644</v>
      </c>
      <c r="AA491" s="153">
        <f>IFERROR(__xludf.DUMMYFUNCTION("TO_DATE(INT((AB491/(60*60*24))+""1/1/1970""))"),42942.0)</f>
        <v>42942</v>
      </c>
      <c r="AB491" s="152">
        <v>1.5010452E9</v>
      </c>
      <c r="AC491" s="152">
        <v>94313.6049</v>
      </c>
      <c r="AE491" s="153">
        <f>IFERROR(__xludf.DUMMYFUNCTION("TO_DATE(INT((AF491/(60*60*24))+""1/1/1970""))"),42864.0)</f>
        <v>42864</v>
      </c>
      <c r="AF491" s="152">
        <v>1.4943132E9</v>
      </c>
      <c r="AG491" s="152">
        <v>93530.4046</v>
      </c>
      <c r="AH491" s="153">
        <f>IFERROR(__xludf.DUMMYFUNCTION("TO_DATE(INT((AI491/(60*60*24))+""1/1/1970""))"),44047.0)</f>
        <v>44047</v>
      </c>
      <c r="AI491" s="152">
        <v>1.5965136E9</v>
      </c>
      <c r="AJ491" s="152">
        <v>202612.9439</v>
      </c>
      <c r="AK491" s="153">
        <f>IFERROR(__xludf.DUMMYFUNCTION("TO_DATE(INT((AL491/(60*60*24))+""1/1/1970""))"),44047.0)</f>
        <v>44047</v>
      </c>
      <c r="AL491" s="152">
        <v>1.5965136E9</v>
      </c>
      <c r="AM491" s="152">
        <v>112522.04</v>
      </c>
      <c r="AN491" s="153">
        <f>IFERROR(__xludf.DUMMYFUNCTION("TO_DATE(INT((AO491/(60*60*24))+""1/1/1970""))"),43955.0)</f>
        <v>43955</v>
      </c>
      <c r="AO491" s="156">
        <v>1.588553683E9</v>
      </c>
      <c r="AP491" s="156">
        <v>134453.3618</v>
      </c>
      <c r="AQ491" s="153">
        <f>IFERROR(__xludf.DUMMYFUNCTION("TO_DATE(INT((AR491/(60*60*24))+""1/1/1970""))"),42955.0)</f>
        <v>42955</v>
      </c>
      <c r="AR491" s="152">
        <v>1.5021648E9</v>
      </c>
      <c r="AS491" s="152">
        <v>99592.1853</v>
      </c>
      <c r="AT491" s="156">
        <v>104377.4556</v>
      </c>
      <c r="AU491" s="152">
        <f t="shared" si="1"/>
        <v>131890.29</v>
      </c>
      <c r="AV491" s="152">
        <f t="shared" si="2"/>
        <v>27452.8715</v>
      </c>
      <c r="AW491" s="152">
        <f t="shared" si="3"/>
        <v>152782.484</v>
      </c>
      <c r="AX491" s="152">
        <f t="shared" si="4"/>
        <v>9776.1812</v>
      </c>
      <c r="AY491" s="152">
        <f t="shared" si="5"/>
        <v>94533.0767</v>
      </c>
      <c r="AZ491" s="152">
        <f t="shared" si="6"/>
        <v>85513.401</v>
      </c>
      <c r="BA491" s="152" t="str">
        <f t="shared" si="7"/>
        <v>Column1.y</v>
      </c>
      <c r="BB491" s="152" t="str">
        <f t="shared" si="8"/>
        <v>Column1.y</v>
      </c>
      <c r="BC491" s="152" t="str">
        <f t="shared" si="9"/>
        <v>Column1.y</v>
      </c>
    </row>
    <row r="492">
      <c r="A492" s="156">
        <v>1.48190388E9</v>
      </c>
      <c r="B492" s="156">
        <v>109686.0327</v>
      </c>
      <c r="D492" s="153">
        <f>IFERROR(__xludf.DUMMYFUNCTION("TO_DATE(INT((E492/(60*60*24))+""1/1/1970""))"),42956.0)</f>
        <v>42956</v>
      </c>
      <c r="E492" s="156">
        <v>1.5022512E9</v>
      </c>
      <c r="F492" s="156">
        <v>99592.1853</v>
      </c>
      <c r="H492" s="153">
        <f>IFERROR(__xludf.DUMMYFUNCTION("TO_DATE(INT((I492/(60*60*24))+""1/1/1970""))"),42956.0)</f>
        <v>42956</v>
      </c>
      <c r="I492" s="152">
        <v>1.5022512E9</v>
      </c>
      <c r="J492" s="152">
        <v>104498.2949</v>
      </c>
      <c r="L492" s="154">
        <v>43054.0</v>
      </c>
      <c r="M492" s="155">
        <v>135591.82</v>
      </c>
      <c r="O492" s="153">
        <f>IFERROR(__xludf.DUMMYFUNCTION("TO_DATE(INT((P492/(60*60*24))+""1/1/1970""))"),42865.0)</f>
        <v>42865</v>
      </c>
      <c r="P492" s="13">
        <v>1.4944248E9</v>
      </c>
      <c r="Q492" s="13">
        <v>27394.5202</v>
      </c>
      <c r="S492" s="153">
        <f>IFERROR(__xludf.DUMMYFUNCTION("TO_DATE(INT((T492/(60*60*24))+""1/1/1970""))"),42956.0)</f>
        <v>42956</v>
      </c>
      <c r="T492" s="152">
        <v>1.5022512E9</v>
      </c>
      <c r="U492" s="152">
        <v>152209.2997</v>
      </c>
      <c r="W492" s="153">
        <f>IFERROR(__xludf.DUMMYFUNCTION("TO_DATE(INT((X492/(60*60*24))+""1/1/1970""))"),42942.0)</f>
        <v>42942</v>
      </c>
      <c r="X492" s="152">
        <v>1.5010776E9</v>
      </c>
      <c r="Y492" s="152">
        <v>9770.6944</v>
      </c>
      <c r="AA492" s="153">
        <f>IFERROR(__xludf.DUMMYFUNCTION("TO_DATE(INT((AB492/(60*60*24))+""1/1/1970""))"),42943.0)</f>
        <v>42943</v>
      </c>
      <c r="AB492" s="156">
        <v>1.5011244E9</v>
      </c>
      <c r="AC492" s="156">
        <v>92508.0511</v>
      </c>
      <c r="AE492" s="153">
        <f>IFERROR(__xludf.DUMMYFUNCTION("TO_DATE(INT((AF492/(60*60*24))+""1/1/1970""))"),42865.0)</f>
        <v>42865</v>
      </c>
      <c r="AF492" s="156">
        <v>1.4943924E9</v>
      </c>
      <c r="AG492" s="156">
        <v>93900.8015</v>
      </c>
      <c r="AH492" s="153">
        <f>IFERROR(__xludf.DUMMYFUNCTION("TO_DATE(INT((AI492/(60*60*24))+""1/1/1970""))"),44048.0)</f>
        <v>44048</v>
      </c>
      <c r="AI492" s="152">
        <v>1.5966E9</v>
      </c>
      <c r="AJ492" s="152">
        <v>202892.7086</v>
      </c>
      <c r="AK492" s="153">
        <f>IFERROR(__xludf.DUMMYFUNCTION("TO_DATE(INT((AL492/(60*60*24))+""1/1/1970""))"),44048.0)</f>
        <v>44048</v>
      </c>
      <c r="AL492" s="152">
        <v>1.5966E9</v>
      </c>
      <c r="AM492" s="152">
        <v>112536.39</v>
      </c>
      <c r="AN492" s="153">
        <f>IFERROR(__xludf.DUMMYFUNCTION("TO_DATE(INT((AO492/(60*60*24))+""1/1/1970""))"),43956.0)</f>
        <v>43956</v>
      </c>
      <c r="AO492" s="152">
        <v>1.588649567E9</v>
      </c>
      <c r="AP492" s="152">
        <v>133867.2661</v>
      </c>
      <c r="AQ492" s="153">
        <f>IFERROR(__xludf.DUMMYFUNCTION("TO_DATE(INT((AR492/(60*60*24))+""1/1/1970""))"),42956.0)</f>
        <v>42956</v>
      </c>
      <c r="AR492" s="156">
        <v>1.5022512E9</v>
      </c>
      <c r="AS492" s="156">
        <v>99592.1853</v>
      </c>
      <c r="AT492" s="152">
        <v>104498.2949</v>
      </c>
      <c r="AU492" s="152">
        <f t="shared" si="1"/>
        <v>131712.94</v>
      </c>
      <c r="AV492" s="152">
        <f t="shared" si="2"/>
        <v>27543.2088</v>
      </c>
      <c r="AW492" s="152">
        <f t="shared" si="3"/>
        <v>152209.2997</v>
      </c>
      <c r="AX492" s="152">
        <f t="shared" si="4"/>
        <v>9779.7432</v>
      </c>
      <c r="AY492" s="152">
        <f t="shared" si="5"/>
        <v>93983.8204</v>
      </c>
      <c r="AZ492" s="152">
        <f t="shared" si="6"/>
        <v>85930.1548</v>
      </c>
      <c r="BA492" s="152" t="str">
        <f t="shared" si="7"/>
        <v>Column1.y</v>
      </c>
      <c r="BB492" s="152" t="str">
        <f t="shared" si="8"/>
        <v>Column1.y</v>
      </c>
      <c r="BC492" s="152" t="str">
        <f t="shared" si="9"/>
        <v>Column1.y</v>
      </c>
    </row>
    <row r="493">
      <c r="A493" s="152">
        <v>1.481922E9</v>
      </c>
      <c r="B493" s="152">
        <v>109313.0823</v>
      </c>
      <c r="D493" s="153">
        <f>IFERROR(__xludf.DUMMYFUNCTION("TO_DATE(INT((E493/(60*60*24))+""1/1/1970""))"),42957.0)</f>
        <v>42957</v>
      </c>
      <c r="E493" s="152">
        <v>1.5023376E9</v>
      </c>
      <c r="F493" s="152">
        <v>99592.1853</v>
      </c>
      <c r="H493" s="153">
        <f>IFERROR(__xludf.DUMMYFUNCTION("TO_DATE(INT((I493/(60*60*24))+""1/1/1970""))"),42957.0)</f>
        <v>42957</v>
      </c>
      <c r="I493" s="156">
        <v>1.5023376E9</v>
      </c>
      <c r="J493" s="156">
        <v>103973.4473</v>
      </c>
      <c r="L493" s="154">
        <v>43055.0</v>
      </c>
      <c r="M493" s="155">
        <v>135571.9</v>
      </c>
      <c r="O493" s="153">
        <f>IFERROR(__xludf.DUMMYFUNCTION("TO_DATE(INT((P493/(60*60*24))+""1/1/1970""))"),42866.0)</f>
        <v>42866</v>
      </c>
      <c r="P493" s="13">
        <v>1.4945112E9</v>
      </c>
      <c r="Q493" s="13">
        <v>27197.1578</v>
      </c>
      <c r="S493" s="153">
        <f>IFERROR(__xludf.DUMMYFUNCTION("TO_DATE(INT((T493/(60*60*24))+""1/1/1970""))"),42957.0)</f>
        <v>42957</v>
      </c>
      <c r="T493" s="156">
        <v>1.5023376E9</v>
      </c>
      <c r="U493" s="156">
        <v>152117.0192</v>
      </c>
      <c r="W493" s="153">
        <f>IFERROR(__xludf.DUMMYFUNCTION("TO_DATE(INT((X493/(60*60*24))+""1/1/1970""))"),42943.0)</f>
        <v>42943</v>
      </c>
      <c r="X493" s="152">
        <v>1.501164E9</v>
      </c>
      <c r="Y493" s="152">
        <v>9789.2719</v>
      </c>
      <c r="AA493" s="153">
        <f>IFERROR(__xludf.DUMMYFUNCTION("TO_DATE(INT((AB493/(60*60*24))+""1/1/1970""))"),42944.0)</f>
        <v>42944</v>
      </c>
      <c r="AB493" s="152">
        <v>1.5012036E9</v>
      </c>
      <c r="AC493" s="152">
        <v>93526.1192</v>
      </c>
      <c r="AE493" s="153">
        <f>IFERROR(__xludf.DUMMYFUNCTION("TO_DATE(INT((AF493/(60*60*24))+""1/1/1970""))"),42866.0)</f>
        <v>42866</v>
      </c>
      <c r="AF493" s="152">
        <v>1.4944716E9</v>
      </c>
      <c r="AG493" s="152">
        <v>94076.5908</v>
      </c>
      <c r="AH493" s="153">
        <f>IFERROR(__xludf.DUMMYFUNCTION("TO_DATE(INT((AI493/(60*60*24))+""1/1/1970""))"),44049.0)</f>
        <v>44049</v>
      </c>
      <c r="AI493" s="152">
        <v>1.5966864E9</v>
      </c>
      <c r="AJ493" s="152">
        <v>205259.3792</v>
      </c>
      <c r="AK493" s="153">
        <f>IFERROR(__xludf.DUMMYFUNCTION("TO_DATE(INT((AL493/(60*60*24))+""1/1/1970""))"),44049.0)</f>
        <v>44049</v>
      </c>
      <c r="AL493" s="152">
        <v>1.5966864E9</v>
      </c>
      <c r="AM493" s="152">
        <v>112693.5341</v>
      </c>
      <c r="AN493" s="153">
        <f>IFERROR(__xludf.DUMMYFUNCTION("TO_DATE(INT((AO493/(60*60*24))+""1/1/1970""))"),43957.0)</f>
        <v>43957</v>
      </c>
      <c r="AO493" s="152">
        <v>1.588729713E9</v>
      </c>
      <c r="AP493" s="152">
        <v>133455.6771</v>
      </c>
      <c r="AQ493" s="153">
        <f>IFERROR(__xludf.DUMMYFUNCTION("TO_DATE(INT((AR493/(60*60*24))+""1/1/1970""))"),42957.0)</f>
        <v>42957</v>
      </c>
      <c r="AR493" s="152">
        <v>1.5023376E9</v>
      </c>
      <c r="AS493" s="152">
        <v>99592.1853</v>
      </c>
      <c r="AT493" s="156">
        <v>103973.4473</v>
      </c>
      <c r="AU493" s="152">
        <f t="shared" si="1"/>
        <v>132278.91</v>
      </c>
      <c r="AV493" s="152">
        <f t="shared" si="2"/>
        <v>27575.4876</v>
      </c>
      <c r="AW493" s="152">
        <f t="shared" si="3"/>
        <v>152117.0192</v>
      </c>
      <c r="AX493" s="152">
        <f t="shared" si="4"/>
        <v>9768.6699</v>
      </c>
      <c r="AY493" s="152">
        <f t="shared" si="5"/>
        <v>93815.0139</v>
      </c>
      <c r="AZ493" s="152">
        <f t="shared" si="6"/>
        <v>85848.4564</v>
      </c>
      <c r="BA493" s="152" t="str">
        <f t="shared" si="7"/>
        <v>Column1.y</v>
      </c>
      <c r="BB493" s="152" t="str">
        <f t="shared" si="8"/>
        <v>Column1.y</v>
      </c>
      <c r="BC493" s="152" t="str">
        <f t="shared" si="9"/>
        <v>Column1.y</v>
      </c>
    </row>
    <row r="494">
      <c r="A494" s="156">
        <v>1.48215786E9</v>
      </c>
      <c r="B494" s="156">
        <v>109424.4831</v>
      </c>
      <c r="D494" s="153">
        <f>IFERROR(__xludf.DUMMYFUNCTION("TO_DATE(INT((E494/(60*60*24))+""1/1/1970""))"),42958.0)</f>
        <v>42958</v>
      </c>
      <c r="E494" s="156">
        <v>1.502424E9</v>
      </c>
      <c r="F494" s="156">
        <v>99592.1853</v>
      </c>
      <c r="H494" s="153">
        <f>IFERROR(__xludf.DUMMYFUNCTION("TO_DATE(INT((I494/(60*60*24))+""1/1/1970""))"),42958.0)</f>
        <v>42958</v>
      </c>
      <c r="I494" s="152">
        <v>1.502424E9</v>
      </c>
      <c r="J494" s="152">
        <v>102380.1642</v>
      </c>
      <c r="L494" s="154">
        <v>43056.0</v>
      </c>
      <c r="M494" s="155">
        <v>135841.21</v>
      </c>
      <c r="O494" s="153">
        <f>IFERROR(__xludf.DUMMYFUNCTION("TO_DATE(INT((P494/(60*60*24))+""1/1/1970""))"),42867.0)</f>
        <v>42867</v>
      </c>
      <c r="P494" s="13">
        <v>1.4945976E9</v>
      </c>
      <c r="Q494" s="13">
        <v>27235.7249</v>
      </c>
      <c r="S494" s="153">
        <f>IFERROR(__xludf.DUMMYFUNCTION("TO_DATE(INT((T494/(60*60*24))+""1/1/1970""))"),42958.0)</f>
        <v>42958</v>
      </c>
      <c r="T494" s="152">
        <v>1.502424E9</v>
      </c>
      <c r="U494" s="152">
        <v>148436.8225</v>
      </c>
      <c r="W494" s="153">
        <f>IFERROR(__xludf.DUMMYFUNCTION("TO_DATE(INT((X494/(60*60*24))+""1/1/1970""))"),42944.0)</f>
        <v>42944</v>
      </c>
      <c r="X494" s="152">
        <v>1.5012504E9</v>
      </c>
      <c r="Y494" s="152">
        <v>9794.0327</v>
      </c>
      <c r="AA494" s="153">
        <f>IFERROR(__xludf.DUMMYFUNCTION("TO_DATE(INT((AB494/(60*60*24))+""1/1/1970""))"),42946.0)</f>
        <v>42946</v>
      </c>
      <c r="AB494" s="156">
        <v>1.501452E9</v>
      </c>
      <c r="AC494" s="156">
        <v>93946.9342</v>
      </c>
      <c r="AE494" s="153">
        <f>IFERROR(__xludf.DUMMYFUNCTION("TO_DATE(INT((AF494/(60*60*24))+""1/1/1970""))"),42867.0)</f>
        <v>42867</v>
      </c>
      <c r="AF494" s="156">
        <v>1.4945508E9</v>
      </c>
      <c r="AG494" s="156">
        <v>94102.2937</v>
      </c>
      <c r="AH494" s="153">
        <f>IFERROR(__xludf.DUMMYFUNCTION("TO_DATE(INT((AI494/(60*60*24))+""1/1/1970""))"),44050.0)</f>
        <v>44050</v>
      </c>
      <c r="AI494" s="152">
        <v>1.5967728E9</v>
      </c>
      <c r="AJ494" s="152">
        <v>208167.7891</v>
      </c>
      <c r="AK494" s="153">
        <f>IFERROR(__xludf.DUMMYFUNCTION("TO_DATE(INT((AL494/(60*60*24))+""1/1/1970""))"),44050.0)</f>
        <v>44050</v>
      </c>
      <c r="AL494" s="152">
        <v>1.5967728E9</v>
      </c>
      <c r="AM494" s="152">
        <v>112995.4588</v>
      </c>
      <c r="AN494" s="153">
        <f>IFERROR(__xludf.DUMMYFUNCTION("TO_DATE(INT((AO494/(60*60*24))+""1/1/1970""))"),43958.0)</f>
        <v>43958</v>
      </c>
      <c r="AO494" s="152">
        <v>1.58880971E9</v>
      </c>
      <c r="AP494" s="152">
        <v>131981.2152</v>
      </c>
      <c r="AQ494" s="153">
        <f>IFERROR(__xludf.DUMMYFUNCTION("TO_DATE(INT((AR494/(60*60*24))+""1/1/1970""))"),42958.0)</f>
        <v>42958</v>
      </c>
      <c r="AR494" s="156">
        <v>1.502424E9</v>
      </c>
      <c r="AS494" s="156">
        <v>99592.1853</v>
      </c>
      <c r="AT494" s="152">
        <v>102380.1642</v>
      </c>
      <c r="AU494" s="152">
        <f t="shared" si="1"/>
        <v>131888.99</v>
      </c>
      <c r="AV494" s="152">
        <f t="shared" si="2"/>
        <v>27709.7716</v>
      </c>
      <c r="AW494" s="152">
        <f t="shared" si="3"/>
        <v>148436.8225</v>
      </c>
      <c r="AX494" s="152">
        <f t="shared" si="4"/>
        <v>9765.7397</v>
      </c>
      <c r="AY494" s="152">
        <f t="shared" si="5"/>
        <v>93459.9428</v>
      </c>
      <c r="AZ494" s="152">
        <f t="shared" si="6"/>
        <v>85784.6582</v>
      </c>
      <c r="BA494" s="152" t="str">
        <f t="shared" si="7"/>
        <v>Column1.y</v>
      </c>
      <c r="BB494" s="152" t="str">
        <f t="shared" si="8"/>
        <v>Column1.y</v>
      </c>
      <c r="BC494" s="152" t="str">
        <f t="shared" si="9"/>
        <v>Column1.y</v>
      </c>
    </row>
    <row r="495">
      <c r="A495" s="152">
        <v>1.4821812E9</v>
      </c>
      <c r="B495" s="152">
        <v>109550.4144</v>
      </c>
      <c r="D495" s="153">
        <f>IFERROR(__xludf.DUMMYFUNCTION("TO_DATE(INT((E495/(60*60*24))+""1/1/1970""))"),42959.0)</f>
        <v>42959</v>
      </c>
      <c r="E495" s="152">
        <v>1.5025104E9</v>
      </c>
      <c r="F495" s="152">
        <v>99592.1853</v>
      </c>
      <c r="H495" s="153">
        <f>IFERROR(__xludf.DUMMYFUNCTION("TO_DATE(INT((I495/(60*60*24))+""1/1/1970""))"),42959.0)</f>
        <v>42959</v>
      </c>
      <c r="I495" s="156">
        <v>1.5025104E9</v>
      </c>
      <c r="J495" s="156">
        <v>102980.096</v>
      </c>
      <c r="L495" s="154">
        <v>43059.0</v>
      </c>
      <c r="M495" s="155">
        <v>136294.69</v>
      </c>
      <c r="O495" s="153">
        <f>IFERROR(__xludf.DUMMYFUNCTION("TO_DATE(INT((P495/(60*60*24))+""1/1/1970""))"),42868.0)</f>
        <v>42868</v>
      </c>
      <c r="P495" s="13">
        <v>1.4946336E9</v>
      </c>
      <c r="Q495" s="13">
        <v>27273.5154</v>
      </c>
      <c r="S495" s="153">
        <f>IFERROR(__xludf.DUMMYFUNCTION("TO_DATE(INT((T495/(60*60*24))+""1/1/1970""))"),42959.0)</f>
        <v>42959</v>
      </c>
      <c r="T495" s="156">
        <v>1.5025104E9</v>
      </c>
      <c r="U495" s="156">
        <v>148775.4694</v>
      </c>
      <c r="W495" s="153">
        <f>IFERROR(__xludf.DUMMYFUNCTION("TO_DATE(INT((X495/(60*60*24))+""1/1/1970""))"),42945.0)</f>
        <v>42945</v>
      </c>
      <c r="X495" s="152">
        <v>1.5012864E9</v>
      </c>
      <c r="Y495" s="152">
        <v>9812.9192</v>
      </c>
      <c r="AA495" s="153">
        <f>IFERROR(__xludf.DUMMYFUNCTION("TO_DATE(INT((AB495/(60*60*24))+""1/1/1970""))"),42947.0)</f>
        <v>42947</v>
      </c>
      <c r="AB495" s="156">
        <v>1.5014916E9</v>
      </c>
      <c r="AC495" s="156">
        <v>93731.4218</v>
      </c>
      <c r="AE495" s="153">
        <f>IFERROR(__xludf.DUMMYFUNCTION("TO_DATE(INT((AF495/(60*60*24))+""1/1/1970""))"),42868.0)</f>
        <v>42868</v>
      </c>
      <c r="AF495" s="152">
        <v>1.4946336E9</v>
      </c>
      <c r="AG495" s="152">
        <v>93487.7195</v>
      </c>
      <c r="AH495" s="153">
        <f>IFERROR(__xludf.DUMMYFUNCTION("TO_DATE(INT((AI495/(60*60*24))+""1/1/1970""))"),44051.0)</f>
        <v>44051</v>
      </c>
      <c r="AI495" s="152">
        <v>1.5968592E9</v>
      </c>
      <c r="AJ495" s="152">
        <v>204363.3203</v>
      </c>
      <c r="AK495" s="153">
        <f>IFERROR(__xludf.DUMMYFUNCTION("TO_DATE(INT((AL495/(60*60*24))+""1/1/1970""))"),44051.0)</f>
        <v>44051</v>
      </c>
      <c r="AL495" s="152">
        <v>1.5968592E9</v>
      </c>
      <c r="AM495" s="152">
        <v>113502.3282</v>
      </c>
      <c r="AN495" s="153">
        <f>IFERROR(__xludf.DUMMYFUNCTION("TO_DATE(INT((AO495/(60*60*24))+""1/1/1970""))"),43959.0)</f>
        <v>43959</v>
      </c>
      <c r="AO495" s="156">
        <v>1.588906885E9</v>
      </c>
      <c r="AP495" s="156">
        <v>132883.7416</v>
      </c>
      <c r="AQ495" s="153">
        <f>IFERROR(__xludf.DUMMYFUNCTION("TO_DATE(INT((AR495/(60*60*24))+""1/1/1970""))"),42959.0)</f>
        <v>42959</v>
      </c>
      <c r="AR495" s="152">
        <v>1.5025104E9</v>
      </c>
      <c r="AS495" s="152">
        <v>99592.1853</v>
      </c>
      <c r="AT495" s="156">
        <v>102980.096</v>
      </c>
      <c r="AU495" s="152">
        <f t="shared" si="1"/>
        <v>131888.99</v>
      </c>
      <c r="AV495" s="152">
        <f t="shared" si="2"/>
        <v>27679.3092</v>
      </c>
      <c r="AW495" s="152">
        <f t="shared" si="3"/>
        <v>148775.4694</v>
      </c>
      <c r="AX495" s="152">
        <f t="shared" si="4"/>
        <v>9766.5433</v>
      </c>
      <c r="AY495" s="152">
        <f t="shared" si="5"/>
        <v>93459.9428</v>
      </c>
      <c r="AZ495" s="152">
        <f t="shared" si="6"/>
        <v>85314.2037</v>
      </c>
      <c r="BA495" s="152" t="str">
        <f t="shared" si="7"/>
        <v>Column1.y</v>
      </c>
      <c r="BB495" s="152" t="str">
        <f t="shared" si="8"/>
        <v>Column1.y</v>
      </c>
      <c r="BC495" s="152" t="str">
        <f t="shared" si="9"/>
        <v>Column1.y</v>
      </c>
    </row>
    <row r="496">
      <c r="A496" s="156">
        <v>1.48224426E9</v>
      </c>
      <c r="B496" s="156">
        <v>109865.2427</v>
      </c>
      <c r="D496" s="153">
        <f>IFERROR(__xludf.DUMMYFUNCTION("TO_DATE(INT((E496/(60*60*24))+""1/1/1970""))"),42961.0)</f>
        <v>42961</v>
      </c>
      <c r="E496" s="156">
        <v>1.5027192E9</v>
      </c>
      <c r="F496" s="156">
        <v>99592.1853</v>
      </c>
      <c r="H496" s="153">
        <f>IFERROR(__xludf.DUMMYFUNCTION("TO_DATE(INT((I496/(60*60*24))+""1/1/1970""))"),42961.0)</f>
        <v>42961</v>
      </c>
      <c r="I496" s="152">
        <v>1.5027192E9</v>
      </c>
      <c r="J496" s="152">
        <v>102980.096</v>
      </c>
      <c r="L496" s="154">
        <v>43060.0</v>
      </c>
      <c r="M496" s="155">
        <v>135961.54</v>
      </c>
      <c r="O496" s="153">
        <f>IFERROR(__xludf.DUMMYFUNCTION("TO_DATE(INT((P496/(60*60*24))+""1/1/1970""))"),42869.0)</f>
        <v>42869</v>
      </c>
      <c r="P496" s="13">
        <v>1.49472E9</v>
      </c>
      <c r="Q496" s="13">
        <v>27273.5154</v>
      </c>
      <c r="S496" s="153">
        <f>IFERROR(__xludf.DUMMYFUNCTION("TO_DATE(INT((T496/(60*60*24))+""1/1/1970""))"),42961.0)</f>
        <v>42961</v>
      </c>
      <c r="T496" s="152">
        <v>1.5027192E9</v>
      </c>
      <c r="U496" s="152">
        <v>148775.4694</v>
      </c>
      <c r="W496" s="153">
        <f>IFERROR(__xludf.DUMMYFUNCTION("TO_DATE(INT((X496/(60*60*24))+""1/1/1970""))"),42947.0)</f>
        <v>42947</v>
      </c>
      <c r="X496" s="156">
        <v>1.5014592E9</v>
      </c>
      <c r="Y496" s="156">
        <v>9812.7826</v>
      </c>
      <c r="AA496" s="153">
        <f>IFERROR(__xludf.DUMMYFUNCTION("TO_DATE(INT((AB496/(60*60*24))+""1/1/1970""))"),42948.0)</f>
        <v>42948</v>
      </c>
      <c r="AB496" s="152">
        <v>1.5015708E9</v>
      </c>
      <c r="AC496" s="152">
        <v>94521.0846</v>
      </c>
      <c r="AE496" s="153">
        <f>IFERROR(__xludf.DUMMYFUNCTION("TO_DATE(INT((AF496/(60*60*24))+""1/1/1970""))"),42869.0)</f>
        <v>42869</v>
      </c>
      <c r="AF496" s="156">
        <v>1.4947992E9</v>
      </c>
      <c r="AG496" s="156">
        <v>93487.7195</v>
      </c>
      <c r="AH496" s="153">
        <f>IFERROR(__xludf.DUMMYFUNCTION("TO_DATE(INT((AI496/(60*60*24))+""1/1/1970""))"),44053.0)</f>
        <v>44053</v>
      </c>
      <c r="AI496" s="156">
        <v>1.597068E9</v>
      </c>
      <c r="AJ496" s="156">
        <v>202137.8027</v>
      </c>
      <c r="AK496" s="153">
        <f>IFERROR(__xludf.DUMMYFUNCTION("TO_DATE(INT((AL496/(60*60*24))+""1/1/1970""))"),44053.0)</f>
        <v>44053</v>
      </c>
      <c r="AL496" s="156">
        <v>1.597068E9</v>
      </c>
      <c r="AM496" s="156">
        <v>113502.3282</v>
      </c>
      <c r="AN496" s="153">
        <f>IFERROR(__xludf.DUMMYFUNCTION("TO_DATE(INT((AO496/(60*60*24))+""1/1/1970""))"),43960.0)</f>
        <v>43960</v>
      </c>
      <c r="AO496" s="156">
        <v>1.588986523E9</v>
      </c>
      <c r="AP496" s="156">
        <v>133107.546</v>
      </c>
      <c r="AQ496" s="153">
        <f>IFERROR(__xludf.DUMMYFUNCTION("TO_DATE(INT((AR496/(60*60*24))+""1/1/1970""))"),42961.0)</f>
        <v>42961</v>
      </c>
      <c r="AR496" s="156">
        <v>1.5027192E9</v>
      </c>
      <c r="AS496" s="156">
        <v>99592.1853</v>
      </c>
      <c r="AT496" s="152">
        <v>102980.096</v>
      </c>
      <c r="AU496" s="152">
        <f t="shared" si="1"/>
        <v>132156.17</v>
      </c>
      <c r="AV496" s="152">
        <f t="shared" si="2"/>
        <v>27662.132</v>
      </c>
      <c r="AW496" s="152">
        <f t="shared" si="3"/>
        <v>148775.4694</v>
      </c>
      <c r="AX496" s="152">
        <f t="shared" si="4"/>
        <v>9768.448</v>
      </c>
      <c r="AY496" s="152">
        <f t="shared" si="5"/>
        <v>93711.053</v>
      </c>
      <c r="AZ496" s="152">
        <f t="shared" si="6"/>
        <v>85282.0751</v>
      </c>
      <c r="BA496" s="152" t="str">
        <f t="shared" si="7"/>
        <v>Column1.y</v>
      </c>
      <c r="BB496" s="152" t="str">
        <f t="shared" si="8"/>
        <v>Column1.y</v>
      </c>
      <c r="BC496" s="152" t="str">
        <f t="shared" si="9"/>
        <v>Column1.y</v>
      </c>
    </row>
    <row r="497">
      <c r="A497" s="152">
        <v>1.4822676E9</v>
      </c>
      <c r="B497" s="152">
        <v>109971.7999</v>
      </c>
      <c r="D497" s="153">
        <f>IFERROR(__xludf.DUMMYFUNCTION("TO_DATE(INT((E497/(60*60*24))+""1/1/1970""))"),42962.0)</f>
        <v>42962</v>
      </c>
      <c r="E497" s="156">
        <v>1.5027696E9</v>
      </c>
      <c r="F497" s="156">
        <v>99592.1853</v>
      </c>
      <c r="H497" s="153">
        <f>IFERROR(__xludf.DUMMYFUNCTION("TO_DATE(INT((I497/(60*60*24))+""1/1/1970""))"),42962.0)</f>
        <v>42962</v>
      </c>
      <c r="I497" s="152">
        <v>1.5027696E9</v>
      </c>
      <c r="J497" s="152">
        <v>103580.0338</v>
      </c>
      <c r="L497" s="154">
        <v>43061.0</v>
      </c>
      <c r="M497" s="155">
        <v>136551.49</v>
      </c>
      <c r="O497" s="153">
        <f>IFERROR(__xludf.DUMMYFUNCTION("TO_DATE(INT((P497/(60*60*24))+""1/1/1970""))"),42870.0)</f>
        <v>42870</v>
      </c>
      <c r="P497" s="13">
        <v>1.4948064E9</v>
      </c>
      <c r="Q497" s="13">
        <v>27285.7177</v>
      </c>
      <c r="S497" s="153">
        <f>IFERROR(__xludf.DUMMYFUNCTION("TO_DATE(INT((T497/(60*60*24))+""1/1/1970""))"),42962.0)</f>
        <v>42962</v>
      </c>
      <c r="T497" s="152">
        <v>1.5027696E9</v>
      </c>
      <c r="U497" s="152">
        <v>151364.1707</v>
      </c>
      <c r="W497" s="153">
        <f>IFERROR(__xludf.DUMMYFUNCTION("TO_DATE(INT((X497/(60*60*24))+""1/1/1970""))"),42948.0)</f>
        <v>42948</v>
      </c>
      <c r="X497" s="152">
        <v>1.501596E9</v>
      </c>
      <c r="Y497" s="152">
        <v>9808.8348</v>
      </c>
      <c r="AA497" s="153">
        <f>IFERROR(__xludf.DUMMYFUNCTION("TO_DATE(INT((AB497/(60*60*24))+""1/1/1970""))"),42949.0)</f>
        <v>42949</v>
      </c>
      <c r="AB497" s="156">
        <v>1.50165E9</v>
      </c>
      <c r="AC497" s="156">
        <v>94485.5362</v>
      </c>
      <c r="AE497" s="153">
        <f>IFERROR(__xludf.DUMMYFUNCTION("TO_DATE(INT((AF497/(60*60*24))+""1/1/1970""))"),42870.0)</f>
        <v>42870</v>
      </c>
      <c r="AF497" s="156">
        <v>1.4948388E9</v>
      </c>
      <c r="AG497" s="156">
        <v>93517.5532</v>
      </c>
      <c r="AH497" s="153">
        <f>IFERROR(__xludf.DUMMYFUNCTION("TO_DATE(INT((AI497/(60*60*24))+""1/1/1970""))"),44054.0)</f>
        <v>44054</v>
      </c>
      <c r="AI497" s="152">
        <v>1.5971184E9</v>
      </c>
      <c r="AJ497" s="152">
        <v>201693.9295</v>
      </c>
      <c r="AK497" s="153">
        <f>IFERROR(__xludf.DUMMYFUNCTION("TO_DATE(INT((AL497/(60*60*24))+""1/1/1970""))"),44054.0)</f>
        <v>44054</v>
      </c>
      <c r="AL497" s="152">
        <v>1.5971184E9</v>
      </c>
      <c r="AM497" s="152">
        <v>113161.8986</v>
      </c>
      <c r="AN497" s="153">
        <f>IFERROR(__xludf.DUMMYFUNCTION("TO_DATE(INT((AO497/(60*60*24))+""1/1/1970""))"),43961.0)</f>
        <v>43961</v>
      </c>
      <c r="AO497" s="152">
        <v>1.589082519E9</v>
      </c>
      <c r="AP497" s="152">
        <v>133107.546</v>
      </c>
      <c r="AQ497" s="153">
        <f>IFERROR(__xludf.DUMMYFUNCTION("TO_DATE(INT((AR497/(60*60*24))+""1/1/1970""))"),42962.0)</f>
        <v>42962</v>
      </c>
      <c r="AR497" s="156">
        <v>1.5027696E9</v>
      </c>
      <c r="AS497" s="156">
        <v>99592.1853</v>
      </c>
      <c r="AT497" s="152">
        <v>103580.0338</v>
      </c>
      <c r="AU497" s="152">
        <f t="shared" si="1"/>
        <v>132382.76</v>
      </c>
      <c r="AV497" s="152">
        <f t="shared" si="2"/>
        <v>27547.6913</v>
      </c>
      <c r="AW497" s="152">
        <f t="shared" si="3"/>
        <v>151364.1707</v>
      </c>
      <c r="AX497" s="152">
        <f t="shared" si="4"/>
        <v>9769.1651</v>
      </c>
      <c r="AY497" s="152">
        <f t="shared" si="5"/>
        <v>93944.8386</v>
      </c>
      <c r="AZ497" s="152">
        <f t="shared" si="6"/>
        <v>85733.7114</v>
      </c>
      <c r="BA497" s="152" t="str">
        <f t="shared" si="7"/>
        <v>Column1.y</v>
      </c>
      <c r="BB497" s="152" t="str">
        <f t="shared" si="8"/>
        <v>Column1.y</v>
      </c>
      <c r="BC497" s="152" t="str">
        <f t="shared" si="9"/>
        <v>Column1.y</v>
      </c>
    </row>
    <row r="498">
      <c r="A498" s="156">
        <v>1.48233066E9</v>
      </c>
      <c r="B498" s="156">
        <v>109894.3037</v>
      </c>
      <c r="D498" s="153">
        <f>IFERROR(__xludf.DUMMYFUNCTION("TO_DATE(INT((E498/(60*60*24))+""1/1/1970""))"),42963.0)</f>
        <v>42963</v>
      </c>
      <c r="E498" s="152">
        <v>1.502856E9</v>
      </c>
      <c r="F498" s="152">
        <v>99592.1853</v>
      </c>
      <c r="H498" s="153">
        <f>IFERROR(__xludf.DUMMYFUNCTION("TO_DATE(INT((I498/(60*60*24))+""1/1/1970""))"),42963.0)</f>
        <v>42963</v>
      </c>
      <c r="I498" s="156">
        <v>1.502856E9</v>
      </c>
      <c r="J498" s="156">
        <v>103263.5063</v>
      </c>
      <c r="L498" s="154">
        <v>43062.0</v>
      </c>
      <c r="M498" s="155">
        <v>136911.1</v>
      </c>
      <c r="O498" s="153">
        <f>IFERROR(__xludf.DUMMYFUNCTION("TO_DATE(INT((P498/(60*60*24))+""1/1/1970""))"),42871.0)</f>
        <v>42871</v>
      </c>
      <c r="P498" s="13">
        <v>1.4949432E9</v>
      </c>
      <c r="Q498" s="13">
        <v>27160.4912</v>
      </c>
      <c r="S498" s="153">
        <f>IFERROR(__xludf.DUMMYFUNCTION("TO_DATE(INT((T498/(60*60*24))+""1/1/1970""))"),42963.0)</f>
        <v>42963</v>
      </c>
      <c r="T498" s="156">
        <v>1.502856E9</v>
      </c>
      <c r="U498" s="156">
        <v>151362.5889</v>
      </c>
      <c r="W498" s="153">
        <f>IFERROR(__xludf.DUMMYFUNCTION("TO_DATE(INT((X498/(60*60*24))+""1/1/1970""))"),42949.0)</f>
        <v>42949</v>
      </c>
      <c r="X498" s="152">
        <v>1.5016824E9</v>
      </c>
      <c r="Y498" s="152">
        <v>9798.1256</v>
      </c>
      <c r="AA498" s="153">
        <f>IFERROR(__xludf.DUMMYFUNCTION("TO_DATE(INT((AB498/(60*60*24))+""1/1/1970""))"),42950.0)</f>
        <v>42950</v>
      </c>
      <c r="AB498" s="152">
        <v>1.5017292E9</v>
      </c>
      <c r="AC498" s="152">
        <v>94560.6213</v>
      </c>
      <c r="AE498" s="153">
        <f>IFERROR(__xludf.DUMMYFUNCTION("TO_DATE(INT((AF498/(60*60*24))+""1/1/1970""))"),42871.0)</f>
        <v>42871</v>
      </c>
      <c r="AF498" s="152">
        <v>1.494918E9</v>
      </c>
      <c r="AG498" s="152">
        <v>93041.132</v>
      </c>
      <c r="AH498" s="153">
        <f>IFERROR(__xludf.DUMMYFUNCTION("TO_DATE(INT((AI498/(60*60*24))+""1/1/1970""))"),44055.0)</f>
        <v>44055</v>
      </c>
      <c r="AI498" s="152">
        <v>1.5972048E9</v>
      </c>
      <c r="AJ498" s="152">
        <v>195822.1689</v>
      </c>
      <c r="AK498" s="153">
        <f>IFERROR(__xludf.DUMMYFUNCTION("TO_DATE(INT((AL498/(60*60*24))+""1/1/1970""))"),44055.0)</f>
        <v>44055</v>
      </c>
      <c r="AL498" s="152">
        <v>1.5972048E9</v>
      </c>
      <c r="AM498" s="152">
        <v>112901.0134</v>
      </c>
      <c r="AN498" s="153">
        <f>IFERROR(__xludf.DUMMYFUNCTION("TO_DATE(INT((AO498/(60*60*24))+""1/1/1970""))"),43962.0)</f>
        <v>43962</v>
      </c>
      <c r="AO498" s="152">
        <v>1.589164534E9</v>
      </c>
      <c r="AP498" s="152">
        <v>133107.546</v>
      </c>
      <c r="AQ498" s="153">
        <f>IFERROR(__xludf.DUMMYFUNCTION("TO_DATE(INT((AR498/(60*60*24))+""1/1/1970""))"),42963.0)</f>
        <v>42963</v>
      </c>
      <c r="AR498" s="152">
        <v>1.502856E9</v>
      </c>
      <c r="AS498" s="152">
        <v>99592.1853</v>
      </c>
      <c r="AT498" s="156">
        <v>103263.5063</v>
      </c>
      <c r="AU498" s="152">
        <f t="shared" si="1"/>
        <v>131983.72</v>
      </c>
      <c r="AV498" s="152">
        <f t="shared" si="2"/>
        <v>27499.1651</v>
      </c>
      <c r="AW498" s="152">
        <f t="shared" si="3"/>
        <v>151362.5889</v>
      </c>
      <c r="AX498" s="152">
        <f t="shared" si="4"/>
        <v>9767.465</v>
      </c>
      <c r="AY498" s="152">
        <f t="shared" si="5"/>
        <v>93836.7434</v>
      </c>
      <c r="AZ498" s="152">
        <f t="shared" si="6"/>
        <v>86059.5872</v>
      </c>
      <c r="BA498" s="152" t="str">
        <f t="shared" si="7"/>
        <v>Column1.y</v>
      </c>
      <c r="BB498" s="152" t="str">
        <f t="shared" si="8"/>
        <v>Column1.y</v>
      </c>
      <c r="BC498" s="152" t="str">
        <f t="shared" si="9"/>
        <v>Column1.y</v>
      </c>
    </row>
    <row r="499">
      <c r="A499" s="152">
        <v>1.482354E9</v>
      </c>
      <c r="B499" s="152">
        <v>109666.6587</v>
      </c>
      <c r="D499" s="153">
        <f>IFERROR(__xludf.DUMMYFUNCTION("TO_DATE(INT((E499/(60*60*24))+""1/1/1970""))"),42964.0)</f>
        <v>42964</v>
      </c>
      <c r="E499" s="156">
        <v>1.5029424E9</v>
      </c>
      <c r="F499" s="156">
        <v>99592.1853</v>
      </c>
      <c r="H499" s="153">
        <f>IFERROR(__xludf.DUMMYFUNCTION("TO_DATE(INT((I499/(60*60*24))+""1/1/1970""))"),42964.0)</f>
        <v>42964</v>
      </c>
      <c r="I499" s="152">
        <v>1.5029424E9</v>
      </c>
      <c r="J499" s="152">
        <v>103450.775</v>
      </c>
      <c r="L499" s="154">
        <v>43063.0</v>
      </c>
      <c r="M499" s="155">
        <v>136911.1</v>
      </c>
      <c r="O499" s="153">
        <f>IFERROR(__xludf.DUMMYFUNCTION("TO_DATE(INT((P499/(60*60*24))+""1/1/1970""))"),42872.0)</f>
        <v>42872</v>
      </c>
      <c r="P499" s="13">
        <v>1.4950296E9</v>
      </c>
      <c r="Q499" s="13">
        <v>27257.8509</v>
      </c>
      <c r="S499" s="153">
        <f>IFERROR(__xludf.DUMMYFUNCTION("TO_DATE(INT((T499/(60*60*24))+""1/1/1970""))"),42964.0)</f>
        <v>42964</v>
      </c>
      <c r="T499" s="152">
        <v>1.5029424E9</v>
      </c>
      <c r="U499" s="152">
        <v>151808.3206</v>
      </c>
      <c r="W499" s="153">
        <f>IFERROR(__xludf.DUMMYFUNCTION("TO_DATE(INT((X499/(60*60*24))+""1/1/1970""))"),42950.0)</f>
        <v>42950</v>
      </c>
      <c r="X499" s="152">
        <v>1.5017688E9</v>
      </c>
      <c r="Y499" s="152">
        <v>9796.6427</v>
      </c>
      <c r="AA499" s="153">
        <f>IFERROR(__xludf.DUMMYFUNCTION("TO_DATE(INT((AB499/(60*60*24))+""1/1/1970""))"),42951.0)</f>
        <v>42951</v>
      </c>
      <c r="AB499" s="156">
        <v>1.5018084E9</v>
      </c>
      <c r="AC499" s="156">
        <v>94018.5304</v>
      </c>
      <c r="AE499" s="153">
        <f>IFERROR(__xludf.DUMMYFUNCTION("TO_DATE(INT((AF499/(60*60*24))+""1/1/1970""))"),42872.0)</f>
        <v>42872</v>
      </c>
      <c r="AF499" s="156">
        <v>1.4949972E9</v>
      </c>
      <c r="AG499" s="156">
        <v>91999.2474</v>
      </c>
      <c r="AH499" s="153">
        <f>IFERROR(__xludf.DUMMYFUNCTION("TO_DATE(INT((AI499/(60*60*24))+""1/1/1970""))"),44056.0)</f>
        <v>44056</v>
      </c>
      <c r="AI499" s="152">
        <v>1.5972912E9</v>
      </c>
      <c r="AJ499" s="152">
        <v>204302.1172</v>
      </c>
      <c r="AK499" s="153">
        <f>IFERROR(__xludf.DUMMYFUNCTION("TO_DATE(INT((AL499/(60*60*24))+""1/1/1970""))"),44056.0)</f>
        <v>44056</v>
      </c>
      <c r="AL499" s="152">
        <v>1.5972912E9</v>
      </c>
      <c r="AM499" s="152">
        <v>113291.6639</v>
      </c>
      <c r="AN499" s="153">
        <f>IFERROR(__xludf.DUMMYFUNCTION("TO_DATE(INT((AO499/(60*60*24))+""1/1/1970""))"),43963.0)</f>
        <v>43963</v>
      </c>
      <c r="AO499" s="152">
        <v>1.589244321E9</v>
      </c>
      <c r="AP499" s="152">
        <v>133040.429</v>
      </c>
      <c r="AQ499" s="153">
        <f>IFERROR(__xludf.DUMMYFUNCTION("TO_DATE(INT((AR499/(60*60*24))+""1/1/1970""))"),42964.0)</f>
        <v>42964</v>
      </c>
      <c r="AR499" s="156">
        <v>1.5029424E9</v>
      </c>
      <c r="AS499" s="156">
        <v>99592.1853</v>
      </c>
      <c r="AT499" s="152">
        <v>103450.775</v>
      </c>
      <c r="AU499" s="152">
        <f t="shared" si="1"/>
        <v>132455.33</v>
      </c>
      <c r="AV499" s="152">
        <f t="shared" si="2"/>
        <v>27509.2378</v>
      </c>
      <c r="AW499" s="152">
        <f t="shared" si="3"/>
        <v>151808.3206</v>
      </c>
      <c r="AX499" s="152">
        <f t="shared" si="4"/>
        <v>9784.7247</v>
      </c>
      <c r="AY499" s="152">
        <f t="shared" si="5"/>
        <v>93973.9395</v>
      </c>
      <c r="AZ499" s="152">
        <f t="shared" si="6"/>
        <v>85753.4475</v>
      </c>
      <c r="BA499" s="152" t="str">
        <f t="shared" si="7"/>
        <v>Column1.y</v>
      </c>
      <c r="BB499" s="152" t="str">
        <f t="shared" si="8"/>
        <v>Column1.y</v>
      </c>
      <c r="BC499" s="152" t="str">
        <f t="shared" si="9"/>
        <v>Column1.y</v>
      </c>
    </row>
    <row r="500">
      <c r="A500" s="156">
        <v>1.48241706E9</v>
      </c>
      <c r="B500" s="156">
        <v>109579.4755</v>
      </c>
      <c r="D500" s="153">
        <f>IFERROR(__xludf.DUMMYFUNCTION("TO_DATE(INT((E500/(60*60*24))+""1/1/1970""))"),42965.0)</f>
        <v>42965</v>
      </c>
      <c r="E500" s="152">
        <v>1.5030288E9</v>
      </c>
      <c r="F500" s="152">
        <v>99592.1853</v>
      </c>
      <c r="H500" s="153">
        <f>IFERROR(__xludf.DUMMYFUNCTION("TO_DATE(INT((I500/(60*60*24))+""1/1/1970""))"),42965.0)</f>
        <v>42965</v>
      </c>
      <c r="I500" s="156">
        <v>1.5030288E9</v>
      </c>
      <c r="J500" s="156">
        <v>102699.2786</v>
      </c>
      <c r="L500" s="154">
        <v>43066.0</v>
      </c>
      <c r="M500" s="155">
        <v>136887.31</v>
      </c>
      <c r="O500" s="153">
        <f>IFERROR(__xludf.DUMMYFUNCTION("TO_DATE(INT((P500/(60*60*24))+""1/1/1970""))"),42873.0)</f>
        <v>42873</v>
      </c>
      <c r="P500" s="13">
        <v>1.495116E9</v>
      </c>
      <c r="Q500" s="13">
        <v>27600.7148</v>
      </c>
      <c r="S500" s="153">
        <f>IFERROR(__xludf.DUMMYFUNCTION("TO_DATE(INT((T500/(60*60*24))+""1/1/1970""))"),42965.0)</f>
        <v>42965</v>
      </c>
      <c r="T500" s="156">
        <v>1.5030288E9</v>
      </c>
      <c r="U500" s="156">
        <v>147698.3091</v>
      </c>
      <c r="W500" s="153">
        <f>IFERROR(__xludf.DUMMYFUNCTION("TO_DATE(INT((X500/(60*60*24))+""1/1/1970""))"),42951.0)</f>
        <v>42951</v>
      </c>
      <c r="X500" s="152">
        <v>1.5018552E9</v>
      </c>
      <c r="Y500" s="152">
        <v>9793.3373</v>
      </c>
      <c r="AA500" s="153">
        <f>IFERROR(__xludf.DUMMYFUNCTION("TO_DATE(INT((AB500/(60*60*24))+""1/1/1970""))"),42953.0)</f>
        <v>42953</v>
      </c>
      <c r="AB500" s="152">
        <v>1.5020568E9</v>
      </c>
      <c r="AC500" s="152">
        <v>94519.0819</v>
      </c>
      <c r="AE500" s="153">
        <f>IFERROR(__xludf.DUMMYFUNCTION("TO_DATE(INT((AF500/(60*60*24))+""1/1/1970""))"),42873.0)</f>
        <v>42873</v>
      </c>
      <c r="AF500" s="152">
        <v>1.4950764E9</v>
      </c>
      <c r="AG500" s="152">
        <v>91440.2097</v>
      </c>
      <c r="AH500" s="153">
        <f>IFERROR(__xludf.DUMMYFUNCTION("TO_DATE(INT((AI500/(60*60*24))+""1/1/1970""))"),44057.0)</f>
        <v>44057</v>
      </c>
      <c r="AI500" s="152">
        <v>1.5973776E9</v>
      </c>
      <c r="AJ500" s="152">
        <v>207879.9113</v>
      </c>
      <c r="AK500" s="153">
        <f>IFERROR(__xludf.DUMMYFUNCTION("TO_DATE(INT((AL500/(60*60*24))+""1/1/1970""))"),44057.0)</f>
        <v>44057</v>
      </c>
      <c r="AL500" s="152">
        <v>1.5973776E9</v>
      </c>
      <c r="AM500" s="152">
        <v>113451.9815</v>
      </c>
      <c r="AN500" s="153">
        <f>IFERROR(__xludf.DUMMYFUNCTION("TO_DATE(INT((AO500/(60*60*24))+""1/1/1970""))"),43964.0)</f>
        <v>43964</v>
      </c>
      <c r="AO500" s="156">
        <v>1.589340847E9</v>
      </c>
      <c r="AP500" s="156">
        <v>133040.429</v>
      </c>
      <c r="AQ500" s="153">
        <f>IFERROR(__xludf.DUMMYFUNCTION("TO_DATE(INT((AR500/(60*60*24))+""1/1/1970""))"),42965.0)</f>
        <v>42965</v>
      </c>
      <c r="AR500" s="152">
        <v>1.5030288E9</v>
      </c>
      <c r="AS500" s="152">
        <v>99592.1853</v>
      </c>
      <c r="AT500" s="156">
        <v>102699.2786</v>
      </c>
      <c r="AU500" s="152">
        <f t="shared" si="1"/>
        <v>131862.35</v>
      </c>
      <c r="AV500" s="152">
        <f t="shared" si="2"/>
        <v>27634.4709</v>
      </c>
      <c r="AW500" s="152">
        <f t="shared" si="3"/>
        <v>147698.3091</v>
      </c>
      <c r="AX500" s="152">
        <f t="shared" si="4"/>
        <v>9782.2926</v>
      </c>
      <c r="AY500" s="152">
        <f t="shared" si="5"/>
        <v>93612.9785</v>
      </c>
      <c r="AZ500" s="152">
        <f t="shared" si="6"/>
        <v>86283.5694</v>
      </c>
      <c r="BA500" s="152" t="str">
        <f t="shared" si="7"/>
        <v>Column1.y</v>
      </c>
      <c r="BB500" s="152" t="str">
        <f t="shared" si="8"/>
        <v>Column1.y</v>
      </c>
      <c r="BC500" s="152" t="str">
        <f t="shared" si="9"/>
        <v>Column1.y</v>
      </c>
    </row>
    <row r="501">
      <c r="A501" s="152">
        <v>1.4824404E9</v>
      </c>
      <c r="B501" s="152">
        <v>109477.7617</v>
      </c>
      <c r="D501" s="153">
        <f>IFERROR(__xludf.DUMMYFUNCTION("TO_DATE(INT((E501/(60*60*24))+""1/1/1970""))"),42966.0)</f>
        <v>42966</v>
      </c>
      <c r="E501" s="156">
        <v>1.5031152E9</v>
      </c>
      <c r="F501" s="156">
        <v>99592.1853</v>
      </c>
      <c r="H501" s="153">
        <f>IFERROR(__xludf.DUMMYFUNCTION("TO_DATE(INT((I501/(60*60*24))+""1/1/1970""))"),42966.0)</f>
        <v>42966</v>
      </c>
      <c r="I501" s="152">
        <v>1.5031152E9</v>
      </c>
      <c r="J501" s="152">
        <v>102802.0737</v>
      </c>
      <c r="L501" s="154">
        <v>43067.0</v>
      </c>
      <c r="M501" s="155">
        <v>136950.01</v>
      </c>
      <c r="O501" s="153">
        <f>IFERROR(__xludf.DUMMYFUNCTION("TO_DATE(INT((P501/(60*60*24))+""1/1/1970""))"),42874.0)</f>
        <v>42874</v>
      </c>
      <c r="P501" s="13">
        <v>1.4952024E9</v>
      </c>
      <c r="Q501" s="13">
        <v>27670.589</v>
      </c>
      <c r="S501" s="153">
        <f>IFERROR(__xludf.DUMMYFUNCTION("TO_DATE(INT((T501/(60*60*24))+""1/1/1970""))"),42966.0)</f>
        <v>42966</v>
      </c>
      <c r="T501" s="152">
        <v>1.5031152E9</v>
      </c>
      <c r="U501" s="152">
        <v>147209.9728</v>
      </c>
      <c r="W501" s="153">
        <f>IFERROR(__xludf.DUMMYFUNCTION("TO_DATE(INT((X501/(60*60*24))+""1/1/1970""))"),42952.0)</f>
        <v>42952</v>
      </c>
      <c r="X501" s="152">
        <v>1.5018912E9</v>
      </c>
      <c r="Y501" s="152">
        <v>9782.4548</v>
      </c>
      <c r="AA501" s="153">
        <f>IFERROR(__xludf.DUMMYFUNCTION("TO_DATE(INT((AB501/(60*60*24))+""1/1/1970""))"),42954.0)</f>
        <v>42954</v>
      </c>
      <c r="AB501" s="152">
        <v>1.5020964E9</v>
      </c>
      <c r="AC501" s="152">
        <v>94465.8453</v>
      </c>
      <c r="AE501" s="153">
        <f>IFERROR(__xludf.DUMMYFUNCTION("TO_DATE(INT((AF501/(60*60*24))+""1/1/1970""))"),42874.0)</f>
        <v>42874</v>
      </c>
      <c r="AF501" s="156">
        <v>1.4951556E9</v>
      </c>
      <c r="AG501" s="156">
        <v>91844.5711</v>
      </c>
      <c r="AH501" s="153">
        <f>IFERROR(__xludf.DUMMYFUNCTION("TO_DATE(INT((AI501/(60*60*24))+""1/1/1970""))"),44058.0)</f>
        <v>44058</v>
      </c>
      <c r="AI501" s="152">
        <v>1.597464E9</v>
      </c>
      <c r="AJ501" s="152">
        <v>207988.3058</v>
      </c>
      <c r="AK501" s="153">
        <f>IFERROR(__xludf.DUMMYFUNCTION("TO_DATE(INT((AL501/(60*60*24))+""1/1/1970""))"),44058.0)</f>
        <v>44058</v>
      </c>
      <c r="AL501" s="152">
        <v>1.597464E9</v>
      </c>
      <c r="AM501" s="152">
        <v>113414.5415</v>
      </c>
      <c r="AN501" s="153">
        <f>IFERROR(__xludf.DUMMYFUNCTION("TO_DATE(INT((AO501/(60*60*24))+""1/1/1970""))"),43965.0)</f>
        <v>43965</v>
      </c>
      <c r="AO501" s="156">
        <v>1.5894288E9</v>
      </c>
      <c r="AP501" s="156">
        <v>133040.429</v>
      </c>
      <c r="AQ501" s="153">
        <f>IFERROR(__xludf.DUMMYFUNCTION("TO_DATE(INT((AR501/(60*60*24))+""1/1/1970""))"),42966.0)</f>
        <v>42966</v>
      </c>
      <c r="AR501" s="156">
        <v>1.5031152E9</v>
      </c>
      <c r="AS501" s="156">
        <v>99592.1853</v>
      </c>
      <c r="AT501" s="152">
        <v>102802.0737</v>
      </c>
      <c r="AU501" s="152">
        <f t="shared" si="1"/>
        <v>131862.35</v>
      </c>
      <c r="AV501" s="152">
        <f t="shared" si="2"/>
        <v>27615.4057</v>
      </c>
      <c r="AW501" s="152">
        <f t="shared" si="3"/>
        <v>147209.9728</v>
      </c>
      <c r="AX501" s="152">
        <f t="shared" si="4"/>
        <v>9796.8758</v>
      </c>
      <c r="AY501" s="152">
        <f t="shared" si="5"/>
        <v>93612.9785</v>
      </c>
      <c r="AZ501" s="152">
        <f t="shared" si="6"/>
        <v>85875.5362</v>
      </c>
      <c r="BA501" s="152" t="str">
        <f t="shared" si="7"/>
        <v>Column1.y</v>
      </c>
      <c r="BB501" s="152" t="str">
        <f t="shared" si="8"/>
        <v>Column1.y</v>
      </c>
      <c r="BC501" s="152" t="str">
        <f t="shared" si="9"/>
        <v>Column1.y</v>
      </c>
    </row>
    <row r="502">
      <c r="A502" s="156">
        <v>1.48250346E9</v>
      </c>
      <c r="B502" s="156">
        <v>109521.3533</v>
      </c>
      <c r="D502" s="153">
        <f>IFERROR(__xludf.DUMMYFUNCTION("TO_DATE(INT((E502/(60*60*24))+""1/1/1970""))"),42968.0)</f>
        <v>42968</v>
      </c>
      <c r="E502" s="152">
        <v>1.503324E9</v>
      </c>
      <c r="F502" s="152">
        <v>99592.1853</v>
      </c>
      <c r="H502" s="153">
        <f>IFERROR(__xludf.DUMMYFUNCTION("TO_DATE(INT((I502/(60*60*24))+""1/1/1970""))"),42968.0)</f>
        <v>42968</v>
      </c>
      <c r="I502" s="156">
        <v>1.503324E9</v>
      </c>
      <c r="J502" s="156">
        <v>102802.0737</v>
      </c>
      <c r="L502" s="154">
        <v>43068.0</v>
      </c>
      <c r="M502" s="155">
        <v>137661.49</v>
      </c>
      <c r="O502" s="153">
        <f>IFERROR(__xludf.DUMMYFUNCTION("TO_DATE(INT((P502/(60*60*24))+""1/1/1970""))"),42875.0)</f>
        <v>42875</v>
      </c>
      <c r="P502" s="13">
        <v>1.4952384E9</v>
      </c>
      <c r="Q502" s="13">
        <v>27542.3325</v>
      </c>
      <c r="S502" s="153">
        <f>IFERROR(__xludf.DUMMYFUNCTION("TO_DATE(INT((T502/(60*60*24))+""1/1/1970""))"),42968.0)</f>
        <v>42968</v>
      </c>
      <c r="T502" s="156">
        <v>1.503324E9</v>
      </c>
      <c r="U502" s="156">
        <v>147209.9728</v>
      </c>
      <c r="W502" s="153">
        <f>IFERROR(__xludf.DUMMYFUNCTION("TO_DATE(INT((X502/(60*60*24))+""1/1/1970""))"),42954.0)</f>
        <v>42954</v>
      </c>
      <c r="X502" s="156">
        <v>1.502064E9</v>
      </c>
      <c r="Y502" s="156">
        <v>9782.134</v>
      </c>
      <c r="AA502" s="153">
        <f>IFERROR(__xludf.DUMMYFUNCTION("TO_DATE(INT((AB502/(60*60*24))+""1/1/1970""))"),42955.0)</f>
        <v>42955</v>
      </c>
      <c r="AB502" s="156">
        <v>1.5021756E9</v>
      </c>
      <c r="AC502" s="156">
        <v>94533.0767</v>
      </c>
      <c r="AE502" s="153">
        <f>IFERROR(__xludf.DUMMYFUNCTION("TO_DATE(INT((AF502/(60*60*24))+""1/1/1970""))"),42875.0)</f>
        <v>42875</v>
      </c>
      <c r="AF502" s="152">
        <v>1.4952384E9</v>
      </c>
      <c r="AG502" s="152">
        <v>90959.1987</v>
      </c>
      <c r="AH502" s="153">
        <f>IFERROR(__xludf.DUMMYFUNCTION("TO_DATE(INT((AI502/(60*60*24))+""1/1/1970""))"),44060.0)</f>
        <v>44060</v>
      </c>
      <c r="AI502" s="156">
        <v>1.5976728E9</v>
      </c>
      <c r="AJ502" s="156">
        <v>213948.8735</v>
      </c>
      <c r="AK502" s="153">
        <f>IFERROR(__xludf.DUMMYFUNCTION("TO_DATE(INT((AL502/(60*60*24))+""1/1/1970""))"),44060.0)</f>
        <v>44060</v>
      </c>
      <c r="AL502" s="156">
        <v>1.5976728E9</v>
      </c>
      <c r="AM502" s="156">
        <v>113414.5415</v>
      </c>
      <c r="AN502" s="153">
        <f>IFERROR(__xludf.DUMMYFUNCTION("TO_DATE(INT((AO502/(60*60*24))+""1/1/1970""))"),43966.0)</f>
        <v>43966</v>
      </c>
      <c r="AO502" s="156">
        <v>1.589500829E9</v>
      </c>
      <c r="AP502" s="156">
        <v>133040.429</v>
      </c>
      <c r="AQ502" s="153">
        <f>IFERROR(__xludf.DUMMYFUNCTION("TO_DATE(INT((AR502/(60*60*24))+""1/1/1970""))"),42968.0)</f>
        <v>42968</v>
      </c>
      <c r="AR502" s="152">
        <v>1.503324E9</v>
      </c>
      <c r="AS502" s="152">
        <v>99592.1853</v>
      </c>
      <c r="AT502" s="156">
        <v>102802.0737</v>
      </c>
      <c r="AU502" s="152">
        <f t="shared" si="1"/>
        <v>131704.06</v>
      </c>
      <c r="AV502" s="152">
        <f t="shared" si="2"/>
        <v>27596.9412</v>
      </c>
      <c r="AW502" s="152">
        <f t="shared" si="3"/>
        <v>147209.9728</v>
      </c>
      <c r="AX502" s="152">
        <f t="shared" si="4"/>
        <v>9796.9452</v>
      </c>
      <c r="AY502" s="152">
        <f t="shared" si="5"/>
        <v>93918.2204</v>
      </c>
      <c r="AZ502" s="152">
        <f t="shared" si="6"/>
        <v>85915.4675</v>
      </c>
      <c r="BA502" s="152" t="str">
        <f t="shared" si="7"/>
        <v>Column1.y</v>
      </c>
      <c r="BB502" s="152" t="str">
        <f t="shared" si="8"/>
        <v>Column1.y</v>
      </c>
      <c r="BC502" s="152" t="str">
        <f t="shared" si="9"/>
        <v>Column1.y</v>
      </c>
    </row>
    <row r="503">
      <c r="A503" s="152">
        <v>1.4825268E9</v>
      </c>
      <c r="B503" s="152">
        <v>109637.5976</v>
      </c>
      <c r="D503" s="153">
        <f>IFERROR(__xludf.DUMMYFUNCTION("TO_DATE(INT((E503/(60*60*24))+""1/1/1970""))"),42969.0)</f>
        <v>42969</v>
      </c>
      <c r="E503" s="152">
        <v>1.5033744E9</v>
      </c>
      <c r="F503" s="152">
        <v>99592.1853</v>
      </c>
      <c r="H503" s="153">
        <f>IFERROR(__xludf.DUMMYFUNCTION("TO_DATE(INT((I503/(60*60*24))+""1/1/1970""))"),42969.0)</f>
        <v>42969</v>
      </c>
      <c r="I503" s="156">
        <v>1.5033744E9</v>
      </c>
      <c r="J503" s="156">
        <v>102281.77</v>
      </c>
      <c r="L503" s="154">
        <v>43069.0</v>
      </c>
      <c r="M503" s="155">
        <v>137083.36</v>
      </c>
      <c r="O503" s="153">
        <f>IFERROR(__xludf.DUMMYFUNCTION("TO_DATE(INT((P503/(60*60*24))+""1/1/1970""))"),42876.0)</f>
        <v>42876</v>
      </c>
      <c r="P503" s="13">
        <v>1.4953248E9</v>
      </c>
      <c r="Q503" s="13">
        <v>27542.3325</v>
      </c>
      <c r="S503" s="153">
        <f>IFERROR(__xludf.DUMMYFUNCTION("TO_DATE(INT((T503/(60*60*24))+""1/1/1970""))"),42969.0)</f>
        <v>42969</v>
      </c>
      <c r="T503" s="156">
        <v>1.5033744E9</v>
      </c>
      <c r="U503" s="156">
        <v>147509.5842</v>
      </c>
      <c r="W503" s="153">
        <f>IFERROR(__xludf.DUMMYFUNCTION("TO_DATE(INT((X503/(60*60*24))+""1/1/1970""))"),42955.0)</f>
        <v>42955</v>
      </c>
      <c r="X503" s="152">
        <v>1.5022008E9</v>
      </c>
      <c r="Y503" s="152">
        <v>9776.1812</v>
      </c>
      <c r="AA503" s="153">
        <f>IFERROR(__xludf.DUMMYFUNCTION("TO_DATE(INT((AB503/(60*60*24))+""1/1/1970""))"),42956.0)</f>
        <v>42956</v>
      </c>
      <c r="AB503" s="152">
        <v>1.5022548E9</v>
      </c>
      <c r="AC503" s="152">
        <v>93983.8204</v>
      </c>
      <c r="AE503" s="153">
        <f>IFERROR(__xludf.DUMMYFUNCTION("TO_DATE(INT((AF503/(60*60*24))+""1/1/1970""))"),42876.0)</f>
        <v>42876</v>
      </c>
      <c r="AF503" s="156">
        <v>1.495404E9</v>
      </c>
      <c r="AG503" s="156">
        <v>90959.1987</v>
      </c>
      <c r="AH503" s="153">
        <f>IFERROR(__xludf.DUMMYFUNCTION("TO_DATE(INT((AI503/(60*60*24))+""1/1/1970""))"),44061.0)</f>
        <v>44061</v>
      </c>
      <c r="AI503" s="152">
        <v>1.5977232E9</v>
      </c>
      <c r="AJ503" s="152">
        <v>217364.3973</v>
      </c>
      <c r="AK503" s="153">
        <f>IFERROR(__xludf.DUMMYFUNCTION("TO_DATE(INT((AL503/(60*60*24))+""1/1/1970""))"),44061.0)</f>
        <v>44061</v>
      </c>
      <c r="AL503" s="152">
        <v>1.5977232E9</v>
      </c>
      <c r="AM503" s="152">
        <v>113598.5415</v>
      </c>
      <c r="AN503" s="153">
        <f>IFERROR(__xludf.DUMMYFUNCTION("TO_DATE(INT((AO503/(60*60*24))+""1/1/1970""))"),43967.0)</f>
        <v>43967</v>
      </c>
      <c r="AO503" s="152">
        <v>1.589596845E9</v>
      </c>
      <c r="AP503" s="152">
        <v>134534.929</v>
      </c>
      <c r="AQ503" s="153">
        <f>IFERROR(__xludf.DUMMYFUNCTION("TO_DATE(INT((AR503/(60*60*24))+""1/1/1970""))"),42969.0)</f>
        <v>42969</v>
      </c>
      <c r="AR503" s="152">
        <v>1.5033744E9</v>
      </c>
      <c r="AS503" s="152">
        <v>99592.1853</v>
      </c>
      <c r="AT503" s="156">
        <v>102281.77</v>
      </c>
      <c r="AU503" s="152">
        <f t="shared" si="1"/>
        <v>131957.78</v>
      </c>
      <c r="AV503" s="152">
        <f t="shared" si="2"/>
        <v>27571.2311</v>
      </c>
      <c r="AW503" s="152">
        <f t="shared" si="3"/>
        <v>147509.5842</v>
      </c>
      <c r="AX503" s="152">
        <f t="shared" si="4"/>
        <v>9793.1212</v>
      </c>
      <c r="AY503" s="152">
        <f t="shared" si="5"/>
        <v>94008.4149</v>
      </c>
      <c r="AZ503" s="152">
        <f t="shared" si="6"/>
        <v>85397.7399</v>
      </c>
      <c r="BA503" s="152" t="str">
        <f t="shared" si="7"/>
        <v>Column1.y</v>
      </c>
      <c r="BB503" s="152" t="str">
        <f t="shared" si="8"/>
        <v>Column1.y</v>
      </c>
      <c r="BC503" s="152" t="str">
        <f t="shared" si="9"/>
        <v>Column1.y</v>
      </c>
    </row>
    <row r="504">
      <c r="A504" s="156">
        <v>1.48284906E9</v>
      </c>
      <c r="B504" s="156">
        <v>109802.277</v>
      </c>
      <c r="D504" s="153">
        <f>IFERROR(__xludf.DUMMYFUNCTION("TO_DATE(INT((E504/(60*60*24))+""1/1/1970""))"),42970.0)</f>
        <v>42970</v>
      </c>
      <c r="E504" s="156">
        <v>1.5034608E9</v>
      </c>
      <c r="F504" s="156">
        <v>99592.1853</v>
      </c>
      <c r="H504" s="153">
        <f>IFERROR(__xludf.DUMMYFUNCTION("TO_DATE(INT((I504/(60*60*24))+""1/1/1970""))"),42970.0)</f>
        <v>42970</v>
      </c>
      <c r="I504" s="152">
        <v>1.5034608E9</v>
      </c>
      <c r="J504" s="152">
        <v>100182.5471</v>
      </c>
      <c r="L504" s="154">
        <v>43070.0</v>
      </c>
      <c r="M504" s="155">
        <v>137363.74</v>
      </c>
      <c r="O504" s="153">
        <f>IFERROR(__xludf.DUMMYFUNCTION("TO_DATE(INT((P504/(60*60*24))+""1/1/1970""))"),42877.0)</f>
        <v>42877</v>
      </c>
      <c r="P504" s="13">
        <v>1.4954112E9</v>
      </c>
      <c r="Q504" s="13">
        <v>27556.6757</v>
      </c>
      <c r="S504" s="153">
        <f>IFERROR(__xludf.DUMMYFUNCTION("TO_DATE(INT((T504/(60*60*24))+""1/1/1970""))"),42970.0)</f>
        <v>42970</v>
      </c>
      <c r="T504" s="152">
        <v>1.5034608E9</v>
      </c>
      <c r="U504" s="152">
        <v>150154.8883</v>
      </c>
      <c r="W504" s="153">
        <f>IFERROR(__xludf.DUMMYFUNCTION("TO_DATE(INT((X504/(60*60*24))+""1/1/1970""))"),42956.0)</f>
        <v>42956</v>
      </c>
      <c r="X504" s="152">
        <v>1.5022872E9</v>
      </c>
      <c r="Y504" s="152">
        <v>9779.7432</v>
      </c>
      <c r="AA504" s="153">
        <f>IFERROR(__xludf.DUMMYFUNCTION("TO_DATE(INT((AB504/(60*60*24))+""1/1/1970""))"),42957.0)</f>
        <v>42957</v>
      </c>
      <c r="AB504" s="156">
        <v>1.502334E9</v>
      </c>
      <c r="AC504" s="156">
        <v>93815.0139</v>
      </c>
      <c r="AE504" s="153">
        <f>IFERROR(__xludf.DUMMYFUNCTION("TO_DATE(INT((AF504/(60*60*24))+""1/1/1970""))"),42877.0)</f>
        <v>42877</v>
      </c>
      <c r="AF504" s="156">
        <v>1.4954436E9</v>
      </c>
      <c r="AG504" s="156">
        <v>90990.4093</v>
      </c>
      <c r="AH504" s="153">
        <f>IFERROR(__xludf.DUMMYFUNCTION("TO_DATE(INT((AI504/(60*60*24))+""1/1/1970""))"),44062.0)</f>
        <v>44062</v>
      </c>
      <c r="AI504" s="152">
        <v>1.5978096E9</v>
      </c>
      <c r="AJ504" s="152">
        <v>219636.4727</v>
      </c>
      <c r="AK504" s="153">
        <f>IFERROR(__xludf.DUMMYFUNCTION("TO_DATE(INT((AL504/(60*60*24))+""1/1/1970""))"),44062.0)</f>
        <v>44062</v>
      </c>
      <c r="AL504" s="152">
        <v>1.5978096E9</v>
      </c>
      <c r="AM504" s="152">
        <v>113723.6615</v>
      </c>
      <c r="AN504" s="153">
        <f>IFERROR(__xludf.DUMMYFUNCTION("TO_DATE(INT((AO504/(60*60*24))+""1/1/1970""))"),43968.0)</f>
        <v>43968</v>
      </c>
      <c r="AO504" s="152">
        <v>1.589677231E9</v>
      </c>
      <c r="AP504" s="152">
        <v>134534.929</v>
      </c>
      <c r="AQ504" s="153">
        <f>IFERROR(__xludf.DUMMYFUNCTION("TO_DATE(INT((AR504/(60*60*24))+""1/1/1970""))"),42970.0)</f>
        <v>42970</v>
      </c>
      <c r="AR504" s="156">
        <v>1.5034608E9</v>
      </c>
      <c r="AS504" s="156">
        <v>99592.1853</v>
      </c>
      <c r="AT504" s="152">
        <v>100182.5471</v>
      </c>
      <c r="AU504" s="152">
        <f t="shared" si="1"/>
        <v>132343.57</v>
      </c>
      <c r="AV504" s="152">
        <f t="shared" si="2"/>
        <v>27477.1335</v>
      </c>
      <c r="AW504" s="152">
        <f t="shared" si="3"/>
        <v>150154.8883</v>
      </c>
      <c r="AX504" s="152">
        <f t="shared" si="4"/>
        <v>9799.2527</v>
      </c>
      <c r="AY504" s="152">
        <f t="shared" si="5"/>
        <v>94041.384</v>
      </c>
      <c r="AZ504" s="152">
        <f t="shared" si="6"/>
        <v>85040.8498</v>
      </c>
      <c r="BA504" s="152" t="str">
        <f t="shared" si="7"/>
        <v>Column1.y</v>
      </c>
      <c r="BB504" s="152" t="str">
        <f t="shared" si="8"/>
        <v>Column1.y</v>
      </c>
      <c r="BC504" s="152" t="str">
        <f t="shared" si="9"/>
        <v>Column1.y</v>
      </c>
    </row>
    <row r="505">
      <c r="A505" s="152">
        <v>1.4828724E9</v>
      </c>
      <c r="B505" s="152">
        <v>109908.8343</v>
      </c>
      <c r="D505" s="153">
        <f>IFERROR(__xludf.DUMMYFUNCTION("TO_DATE(INT((E505/(60*60*24))+""1/1/1970""))"),42971.0)</f>
        <v>42971</v>
      </c>
      <c r="E505" s="152">
        <v>1.5035472E9</v>
      </c>
      <c r="F505" s="152">
        <v>99592.1853</v>
      </c>
      <c r="H505" s="153">
        <f>IFERROR(__xludf.DUMMYFUNCTION("TO_DATE(INT((I505/(60*60*24))+""1/1/1970""))"),42971.0)</f>
        <v>42971</v>
      </c>
      <c r="I505" s="156">
        <v>1.5035472E9</v>
      </c>
      <c r="J505" s="156">
        <v>101985.7409</v>
      </c>
      <c r="L505" s="154">
        <v>43070.0</v>
      </c>
      <c r="M505" s="155">
        <v>137360.74</v>
      </c>
      <c r="O505" s="153">
        <f>IFERROR(__xludf.DUMMYFUNCTION("TO_DATE(INT((P505/(60*60*24))+""1/1/1970""))"),42878.0)</f>
        <v>42878</v>
      </c>
      <c r="P505" s="13">
        <v>1.495548E9</v>
      </c>
      <c r="Q505" s="13">
        <v>27555.7202</v>
      </c>
      <c r="S505" s="153">
        <f>IFERROR(__xludf.DUMMYFUNCTION("TO_DATE(INT((T505/(60*60*24))+""1/1/1970""))"),42971.0)</f>
        <v>42971</v>
      </c>
      <c r="T505" s="156">
        <v>1.5035472E9</v>
      </c>
      <c r="U505" s="156">
        <v>149242.0326</v>
      </c>
      <c r="W505" s="153">
        <f>IFERROR(__xludf.DUMMYFUNCTION("TO_DATE(INT((X505/(60*60*24))+""1/1/1970""))"),42957.0)</f>
        <v>42957</v>
      </c>
      <c r="X505" s="152">
        <v>1.5023736E9</v>
      </c>
      <c r="Y505" s="152">
        <v>9768.6699</v>
      </c>
      <c r="AA505" s="153">
        <f>IFERROR(__xludf.DUMMYFUNCTION("TO_DATE(INT((AB505/(60*60*24))+""1/1/1970""))"),42958.0)</f>
        <v>42958</v>
      </c>
      <c r="AB505" s="152">
        <v>1.5024132E9</v>
      </c>
      <c r="AC505" s="152">
        <v>93459.9428</v>
      </c>
      <c r="AE505" s="153">
        <f>IFERROR(__xludf.DUMMYFUNCTION("TO_DATE(INT((AF505/(60*60*24))+""1/1/1970""))"),42878.0)</f>
        <v>42878</v>
      </c>
      <c r="AF505" s="152">
        <v>1.4955228E9</v>
      </c>
      <c r="AG505" s="152">
        <v>90677.385</v>
      </c>
      <c r="AH505" s="153">
        <f>IFERROR(__xludf.DUMMYFUNCTION("TO_DATE(INT((AI505/(60*60*24))+""1/1/1970""))"),44063.0)</f>
        <v>44063</v>
      </c>
      <c r="AI505" s="152">
        <v>1.597896E9</v>
      </c>
      <c r="AJ505" s="152">
        <v>218288.774</v>
      </c>
      <c r="AK505" s="153">
        <f>IFERROR(__xludf.DUMMYFUNCTION("TO_DATE(INT((AL505/(60*60*24))+""1/1/1970""))"),44063.0)</f>
        <v>44063</v>
      </c>
      <c r="AL505" s="152">
        <v>1.597896E9</v>
      </c>
      <c r="AM505" s="152">
        <v>113830.8615</v>
      </c>
      <c r="AN505" s="153">
        <f>IFERROR(__xludf.DUMMYFUNCTION("TO_DATE(INT((AO505/(60*60*24))+""1/1/1970""))"),43969.0)</f>
        <v>43969</v>
      </c>
      <c r="AO505" s="156">
        <v>1.589777127E9</v>
      </c>
      <c r="AP505" s="156">
        <v>134534.929</v>
      </c>
      <c r="AQ505" s="153">
        <f>IFERROR(__xludf.DUMMYFUNCTION("TO_DATE(INT((AR505/(60*60*24))+""1/1/1970""))"),42971.0)</f>
        <v>42971</v>
      </c>
      <c r="AR505" s="152">
        <v>1.5035472E9</v>
      </c>
      <c r="AS505" s="152">
        <v>99592.1853</v>
      </c>
      <c r="AT505" s="156">
        <v>101985.7409</v>
      </c>
      <c r="AU505" s="152">
        <f t="shared" si="1"/>
        <v>132458.79</v>
      </c>
      <c r="AV505" s="152">
        <f t="shared" si="2"/>
        <v>27536.8165</v>
      </c>
      <c r="AW505" s="152">
        <f t="shared" si="3"/>
        <v>149242.0326</v>
      </c>
      <c r="AX505" s="152">
        <f t="shared" si="4"/>
        <v>9801.6002</v>
      </c>
      <c r="AY505" s="152">
        <f t="shared" si="5"/>
        <v>94092.0599</v>
      </c>
      <c r="AZ505" s="152">
        <f t="shared" si="6"/>
        <v>85431.2659</v>
      </c>
      <c r="BA505" s="152" t="str">
        <f t="shared" si="7"/>
        <v>Column1.y</v>
      </c>
      <c r="BB505" s="152" t="str">
        <f t="shared" si="8"/>
        <v>Column1.y</v>
      </c>
      <c r="BC505" s="152" t="str">
        <f t="shared" si="9"/>
        <v>Column1.y</v>
      </c>
    </row>
    <row r="506">
      <c r="A506" s="156">
        <v>1.48293546E9</v>
      </c>
      <c r="B506" s="156">
        <v>110025.0785</v>
      </c>
      <c r="D506" s="153">
        <f>IFERROR(__xludf.DUMMYFUNCTION("TO_DATE(INT((E506/(60*60*24))+""1/1/1970""))"),42972.0)</f>
        <v>42972</v>
      </c>
      <c r="E506" s="156">
        <v>1.5036336E9</v>
      </c>
      <c r="F506" s="156">
        <v>99592.1853</v>
      </c>
      <c r="H506" s="153">
        <f>IFERROR(__xludf.DUMMYFUNCTION("TO_DATE(INT((I506/(60*60*24))+""1/1/1970""))"),42972.0)</f>
        <v>42972</v>
      </c>
      <c r="I506" s="152">
        <v>1.5036336E9</v>
      </c>
      <c r="J506" s="152">
        <v>102539.6087</v>
      </c>
      <c r="L506" s="154">
        <v>43073.0</v>
      </c>
      <c r="M506" s="155">
        <v>137734.04</v>
      </c>
      <c r="O506" s="153">
        <f>IFERROR(__xludf.DUMMYFUNCTION("TO_DATE(INT((P506/(60*60*24))+""1/1/1970""))"),42879.0)</f>
        <v>42879</v>
      </c>
      <c r="P506" s="13">
        <v>1.4956344E9</v>
      </c>
      <c r="Q506" s="13">
        <v>27452.9258</v>
      </c>
      <c r="S506" s="153">
        <f>IFERROR(__xludf.DUMMYFUNCTION("TO_DATE(INT((T506/(60*60*24))+""1/1/1970""))"),42972.0)</f>
        <v>42972</v>
      </c>
      <c r="T506" s="152">
        <v>1.5036336E9</v>
      </c>
      <c r="U506" s="152">
        <v>148662.3609</v>
      </c>
      <c r="W506" s="153">
        <f>IFERROR(__xludf.DUMMYFUNCTION("TO_DATE(INT((X506/(60*60*24))+""1/1/1970""))"),42958.0)</f>
        <v>42958</v>
      </c>
      <c r="X506" s="152">
        <v>1.50246E9</v>
      </c>
      <c r="Y506" s="152">
        <v>9765.7397</v>
      </c>
      <c r="AA506" s="153">
        <f>IFERROR(__xludf.DUMMYFUNCTION("TO_DATE(INT((AB506/(60*60*24))+""1/1/1970""))"),42960.0)</f>
        <v>42960</v>
      </c>
      <c r="AB506" s="156">
        <v>1.5026616E9</v>
      </c>
      <c r="AC506" s="156">
        <v>93660.1798</v>
      </c>
      <c r="AE506" s="153">
        <f>IFERROR(__xludf.DUMMYFUNCTION("TO_DATE(INT((AF506/(60*60*24))+""1/1/1970""))"),42879.0)</f>
        <v>42879</v>
      </c>
      <c r="AF506" s="156">
        <v>1.495602E9</v>
      </c>
      <c r="AG506" s="156">
        <v>91214.8505</v>
      </c>
      <c r="AH506" s="153">
        <f>IFERROR(__xludf.DUMMYFUNCTION("TO_DATE(INT((AI506/(60*60*24))+""1/1/1970""))"),44064.0)</f>
        <v>44064</v>
      </c>
      <c r="AI506" s="152">
        <v>1.5979824E9</v>
      </c>
      <c r="AJ506" s="152">
        <v>222798.8752</v>
      </c>
      <c r="AK506" s="153">
        <f>IFERROR(__xludf.DUMMYFUNCTION("TO_DATE(INT((AL506/(60*60*24))+""1/1/1970""))"),44064.0)</f>
        <v>44064</v>
      </c>
      <c r="AL506" s="152">
        <v>1.5979824E9</v>
      </c>
      <c r="AM506" s="152">
        <v>114106.9215</v>
      </c>
      <c r="AN506" s="153">
        <f>IFERROR(__xludf.DUMMYFUNCTION("TO_DATE(INT((AO506/(60*60*24))+""1/1/1970""))"),43970.0)</f>
        <v>43970</v>
      </c>
      <c r="AO506" s="156">
        <v>1.58985704E9</v>
      </c>
      <c r="AP506" s="156">
        <v>134270.829</v>
      </c>
      <c r="AQ506" s="153">
        <f>IFERROR(__xludf.DUMMYFUNCTION("TO_DATE(INT((AR506/(60*60*24))+""1/1/1970""))"),42972.0)</f>
        <v>42972</v>
      </c>
      <c r="AR506" s="156">
        <v>1.5036336E9</v>
      </c>
      <c r="AS506" s="156">
        <v>99592.1853</v>
      </c>
      <c r="AT506" s="152">
        <v>102539.6087</v>
      </c>
      <c r="AU506" s="152">
        <f t="shared" si="1"/>
        <v>132087.47</v>
      </c>
      <c r="AV506" s="152">
        <f t="shared" si="2"/>
        <v>27462.975</v>
      </c>
      <c r="AW506" s="152">
        <f t="shared" si="3"/>
        <v>148662.3609</v>
      </c>
      <c r="AX506" s="152">
        <f t="shared" si="4"/>
        <v>9798.8305</v>
      </c>
      <c r="AY506" s="152">
        <f t="shared" si="5"/>
        <v>94021.9431</v>
      </c>
      <c r="AZ506" s="152">
        <f t="shared" si="6"/>
        <v>85298.6037</v>
      </c>
      <c r="BA506" s="152" t="str">
        <f t="shared" si="7"/>
        <v>Column1.y</v>
      </c>
      <c r="BB506" s="152" t="str">
        <f t="shared" si="8"/>
        <v>Column1.y</v>
      </c>
      <c r="BC506" s="152" t="str">
        <f t="shared" si="9"/>
        <v>Column1.y</v>
      </c>
    </row>
    <row r="507">
      <c r="A507" s="152">
        <v>1.4829588E9</v>
      </c>
      <c r="B507" s="152">
        <v>109003.0976</v>
      </c>
      <c r="D507" s="153">
        <f>IFERROR(__xludf.DUMMYFUNCTION("TO_DATE(INT((E507/(60*60*24))+""1/1/1970""))"),42973.0)</f>
        <v>42973</v>
      </c>
      <c r="E507" s="152">
        <v>1.50372E9</v>
      </c>
      <c r="F507" s="152">
        <v>99592.1853</v>
      </c>
      <c r="H507" s="153">
        <f>IFERROR(__xludf.DUMMYFUNCTION("TO_DATE(INT((I507/(60*60*24))+""1/1/1970""))"),42973.0)</f>
        <v>42973</v>
      </c>
      <c r="I507" s="156">
        <v>1.50372E9</v>
      </c>
      <c r="J507" s="156">
        <v>101691.4176</v>
      </c>
      <c r="L507" s="154">
        <v>43074.0</v>
      </c>
      <c r="M507" s="155">
        <v>137553.03</v>
      </c>
      <c r="O507" s="153">
        <f>IFERROR(__xludf.DUMMYFUNCTION("TO_DATE(INT((P507/(60*60*24))+""1/1/1970""))"),42880.0)</f>
        <v>42880</v>
      </c>
      <c r="P507" s="13">
        <v>1.4957208E9</v>
      </c>
      <c r="Q507" s="13">
        <v>27451.9998</v>
      </c>
      <c r="S507" s="153">
        <f>IFERROR(__xludf.DUMMYFUNCTION("TO_DATE(INT((T507/(60*60*24))+""1/1/1970""))"),42973.0)</f>
        <v>42973</v>
      </c>
      <c r="T507" s="156">
        <v>1.50372E9</v>
      </c>
      <c r="U507" s="156">
        <v>149232.399</v>
      </c>
      <c r="W507" s="153">
        <f>IFERROR(__xludf.DUMMYFUNCTION("TO_DATE(INT((X507/(60*60*24))+""1/1/1970""))"),42959.0)</f>
        <v>42959</v>
      </c>
      <c r="X507" s="152">
        <v>1.502496E9</v>
      </c>
      <c r="Y507" s="152">
        <v>9766.5433</v>
      </c>
      <c r="AA507" s="153">
        <f>IFERROR(__xludf.DUMMYFUNCTION("TO_DATE(INT((AB507/(60*60*24))+""1/1/1970""))"),42961.0)</f>
        <v>42961</v>
      </c>
      <c r="AB507" s="156">
        <v>1.5027012E9</v>
      </c>
      <c r="AC507" s="156">
        <v>93711.053</v>
      </c>
      <c r="AE507" s="153">
        <f>IFERROR(__xludf.DUMMYFUNCTION("TO_DATE(INT((AF507/(60*60*24))+""1/1/1970""))"),42880.0)</f>
        <v>42880</v>
      </c>
      <c r="AF507" s="152">
        <v>1.4956812E9</v>
      </c>
      <c r="AG507" s="152">
        <v>90740.7242</v>
      </c>
      <c r="AH507" s="153">
        <f>IFERROR(__xludf.DUMMYFUNCTION("TO_DATE(INT((AI507/(60*60*24))+""1/1/1970""))"),44065.0)</f>
        <v>44065</v>
      </c>
      <c r="AI507" s="152">
        <v>1.5980688E9</v>
      </c>
      <c r="AJ507" s="152">
        <v>226452.3027</v>
      </c>
      <c r="AK507" s="153">
        <f>IFERROR(__xludf.DUMMYFUNCTION("TO_DATE(INT((AL507/(60*60*24))+""1/1/1970""))"),44065.0)</f>
        <v>44065</v>
      </c>
      <c r="AL507" s="152">
        <v>1.5980688E9</v>
      </c>
      <c r="AM507" s="152">
        <v>114553.2368</v>
      </c>
      <c r="AN507" s="153">
        <f>IFERROR(__xludf.DUMMYFUNCTION("TO_DATE(INT((AO507/(60*60*24))+""1/1/1970""))"),43971.0)</f>
        <v>43971</v>
      </c>
      <c r="AO507" s="156">
        <v>1.589936198E9</v>
      </c>
      <c r="AP507" s="156">
        <v>133777.2502</v>
      </c>
      <c r="AQ507" s="153">
        <f>IFERROR(__xludf.DUMMYFUNCTION("TO_DATE(INT((AR507/(60*60*24))+""1/1/1970""))"),42973.0)</f>
        <v>42973</v>
      </c>
      <c r="AR507" s="152">
        <v>1.50372E9</v>
      </c>
      <c r="AS507" s="152">
        <v>99592.1853</v>
      </c>
      <c r="AT507" s="156">
        <v>101691.4176</v>
      </c>
      <c r="AU507" s="152">
        <f t="shared" si="1"/>
        <v>132087.47</v>
      </c>
      <c r="AV507" s="152">
        <f t="shared" si="2"/>
        <v>27330.059</v>
      </c>
      <c r="AW507" s="152">
        <f t="shared" si="3"/>
        <v>149232.399</v>
      </c>
      <c r="AX507" s="152">
        <f t="shared" si="4"/>
        <v>9780.8433</v>
      </c>
      <c r="AY507" s="152">
        <f t="shared" si="5"/>
        <v>94021.9431</v>
      </c>
      <c r="AZ507" s="152">
        <f t="shared" si="6"/>
        <v>86203.8067</v>
      </c>
      <c r="BA507" s="152" t="str">
        <f t="shared" si="7"/>
        <v>Column1.y</v>
      </c>
      <c r="BB507" s="152" t="str">
        <f t="shared" si="8"/>
        <v>Column1.y</v>
      </c>
      <c r="BC507" s="152" t="str">
        <f t="shared" si="9"/>
        <v>Column1.y</v>
      </c>
    </row>
    <row r="508">
      <c r="A508" s="156">
        <v>1.48302186E9</v>
      </c>
      <c r="B508" s="156">
        <v>109099.9678</v>
      </c>
      <c r="D508" s="153">
        <f>IFERROR(__xludf.DUMMYFUNCTION("TO_DATE(INT((E508/(60*60*24))+""1/1/1970""))"),42975.0)</f>
        <v>42975</v>
      </c>
      <c r="E508" s="156">
        <v>1.5039288E9</v>
      </c>
      <c r="F508" s="156">
        <v>99592.1853</v>
      </c>
      <c r="H508" s="153">
        <f>IFERROR(__xludf.DUMMYFUNCTION("TO_DATE(INT((I508/(60*60*24))+""1/1/1970""))"),42975.0)</f>
        <v>42975</v>
      </c>
      <c r="I508" s="152">
        <v>1.5039288E9</v>
      </c>
      <c r="J508" s="152">
        <v>101691.4176</v>
      </c>
      <c r="L508" s="154">
        <v>43075.0</v>
      </c>
      <c r="M508" s="155">
        <v>137234.68</v>
      </c>
      <c r="O508" s="153">
        <f>IFERROR(__xludf.DUMMYFUNCTION("TO_DATE(INT((P508/(60*60*24))+""1/1/1970""))"),42881.0)</f>
        <v>42881</v>
      </c>
      <c r="P508" s="13">
        <v>1.4958072E9</v>
      </c>
      <c r="Q508" s="13">
        <v>27456.9898</v>
      </c>
      <c r="S508" s="153">
        <f>IFERROR(__xludf.DUMMYFUNCTION("TO_DATE(INT((T508/(60*60*24))+""1/1/1970""))"),42975.0)</f>
        <v>42975</v>
      </c>
      <c r="T508" s="152">
        <v>1.5039288E9</v>
      </c>
      <c r="U508" s="152">
        <v>149232.399</v>
      </c>
      <c r="W508" s="153">
        <f>IFERROR(__xludf.DUMMYFUNCTION("TO_DATE(INT((X508/(60*60*24))+""1/1/1970""))"),42961.0)</f>
        <v>42961</v>
      </c>
      <c r="X508" s="156">
        <v>1.5026688E9</v>
      </c>
      <c r="Y508" s="156">
        <v>9768.448</v>
      </c>
      <c r="AA508" s="153">
        <f>IFERROR(__xludf.DUMMYFUNCTION("TO_DATE(INT((AB508/(60*60*24))+""1/1/1970""))"),42962.0)</f>
        <v>42962</v>
      </c>
      <c r="AB508" s="152">
        <v>1.5027804E9</v>
      </c>
      <c r="AC508" s="152">
        <v>93944.8386</v>
      </c>
      <c r="AE508" s="153">
        <f>IFERROR(__xludf.DUMMYFUNCTION("TO_DATE(INT((AF508/(60*60*24))+""1/1/1970""))"),42881.0)</f>
        <v>42881</v>
      </c>
      <c r="AF508" s="156">
        <v>1.4957604E9</v>
      </c>
      <c r="AG508" s="156">
        <v>90928.447</v>
      </c>
      <c r="AH508" s="153">
        <f>IFERROR(__xludf.DUMMYFUNCTION("TO_DATE(INT((AI508/(60*60*24))+""1/1/1970""))"),44067.0)</f>
        <v>44067</v>
      </c>
      <c r="AI508" s="156">
        <v>1.5982416E9</v>
      </c>
      <c r="AJ508" s="156">
        <v>226452.3027</v>
      </c>
      <c r="AK508" s="153">
        <f>IFERROR(__xludf.DUMMYFUNCTION("TO_DATE(INT((AL508/(60*60*24))+""1/1/1970""))"),44067.0)</f>
        <v>44067</v>
      </c>
      <c r="AL508" s="156">
        <v>1.5982776E9</v>
      </c>
      <c r="AM508" s="156">
        <v>114553.2368</v>
      </c>
      <c r="AN508" s="153">
        <f>IFERROR(__xludf.DUMMYFUNCTION("TO_DATE(INT((AO508/(60*60*24))+""1/1/1970""))"),43972.0)</f>
        <v>43972</v>
      </c>
      <c r="AO508" s="152">
        <v>1.590031029E9</v>
      </c>
      <c r="AP508" s="152">
        <v>134495.7474</v>
      </c>
      <c r="AQ508" s="153">
        <f>IFERROR(__xludf.DUMMYFUNCTION("TO_DATE(INT((AR508/(60*60*24))+""1/1/1970""))"),42975.0)</f>
        <v>42975</v>
      </c>
      <c r="AR508" s="156">
        <v>1.5039288E9</v>
      </c>
      <c r="AS508" s="156">
        <v>99592.1853</v>
      </c>
      <c r="AT508" s="152">
        <v>101691.4176</v>
      </c>
      <c r="AU508" s="152">
        <f t="shared" si="1"/>
        <v>132482.98</v>
      </c>
      <c r="AV508" s="152">
        <f t="shared" si="2"/>
        <v>27349.8224</v>
      </c>
      <c r="AW508" s="152">
        <f t="shared" si="3"/>
        <v>149232.399</v>
      </c>
      <c r="AX508" s="152">
        <f t="shared" si="4"/>
        <v>9777.4303</v>
      </c>
      <c r="AY508" s="152">
        <f t="shared" si="5"/>
        <v>92803.92</v>
      </c>
      <c r="AZ508" s="152">
        <f t="shared" si="6"/>
        <v>86406.0444</v>
      </c>
      <c r="BA508" s="152" t="str">
        <f t="shared" si="7"/>
        <v>Column1.y</v>
      </c>
      <c r="BB508" s="152" t="str">
        <f t="shared" si="8"/>
        <v>Column1.y</v>
      </c>
      <c r="BC508" s="152" t="str">
        <f t="shared" si="9"/>
        <v>Column1.y</v>
      </c>
    </row>
    <row r="509">
      <c r="A509" s="152">
        <v>1.4830452E9</v>
      </c>
      <c r="B509" s="152">
        <v>108978.88</v>
      </c>
      <c r="D509" s="153">
        <f>IFERROR(__xludf.DUMMYFUNCTION("TO_DATE(INT((E509/(60*60*24))+""1/1/1970""))"),42976.0)</f>
        <v>42976</v>
      </c>
      <c r="E509" s="156">
        <v>1.5039792E9</v>
      </c>
      <c r="F509" s="156">
        <v>99592.1853</v>
      </c>
      <c r="H509" s="153">
        <f>IFERROR(__xludf.DUMMYFUNCTION("TO_DATE(INT((I509/(60*60*24))+""1/1/1970""))"),42976.0)</f>
        <v>42976</v>
      </c>
      <c r="I509" s="152">
        <v>1.5039792E9</v>
      </c>
      <c r="J509" s="152">
        <v>101797.8868</v>
      </c>
      <c r="L509" s="154">
        <v>43076.0</v>
      </c>
      <c r="M509" s="155">
        <v>137291.37</v>
      </c>
      <c r="O509" s="153">
        <f>IFERROR(__xludf.DUMMYFUNCTION("TO_DATE(INT((P509/(60*60*24))+""1/1/1970""))"),42882.0)</f>
        <v>42882</v>
      </c>
      <c r="P509" s="13">
        <v>1.4958432E9</v>
      </c>
      <c r="Q509" s="13">
        <v>27541.9381</v>
      </c>
      <c r="S509" s="153">
        <f>IFERROR(__xludf.DUMMYFUNCTION("TO_DATE(INT((T509/(60*60*24))+""1/1/1970""))"),42976.0)</f>
        <v>42976</v>
      </c>
      <c r="T509" s="152">
        <v>1.5039792E9</v>
      </c>
      <c r="U509" s="152">
        <v>149295.3272</v>
      </c>
      <c r="W509" s="153">
        <f>IFERROR(__xludf.DUMMYFUNCTION("TO_DATE(INT((X509/(60*60*24))+""1/1/1970""))"),42962.0)</f>
        <v>42962</v>
      </c>
      <c r="X509" s="152">
        <v>1.5028056E9</v>
      </c>
      <c r="Y509" s="152">
        <v>9769.1651</v>
      </c>
      <c r="AA509" s="153">
        <f>IFERROR(__xludf.DUMMYFUNCTION("TO_DATE(INT((AB509/(60*60*24))+""1/1/1970""))"),42963.0)</f>
        <v>42963</v>
      </c>
      <c r="AB509" s="156">
        <v>1.5028596E9</v>
      </c>
      <c r="AC509" s="156">
        <v>93836.7434</v>
      </c>
      <c r="AE509" s="153">
        <f>IFERROR(__xludf.DUMMYFUNCTION("TO_DATE(INT((AF509/(60*60*24))+""1/1/1970""))"),42882.0)</f>
        <v>42882</v>
      </c>
      <c r="AF509" s="152">
        <v>1.4958432E9</v>
      </c>
      <c r="AG509" s="152">
        <v>91193.2785</v>
      </c>
      <c r="AH509" s="153">
        <f>IFERROR(__xludf.DUMMYFUNCTION("TO_DATE(INT((AI509/(60*60*24))+""1/1/1970""))"),44068.0)</f>
        <v>44068</v>
      </c>
      <c r="AI509" s="156">
        <v>1.598328E9</v>
      </c>
      <c r="AJ509" s="156">
        <v>228532.4338</v>
      </c>
      <c r="AK509" s="153">
        <f>IFERROR(__xludf.DUMMYFUNCTION("TO_DATE(INT((AL509/(60*60*24))+""1/1/1970""))"),44068.0)</f>
        <v>44068</v>
      </c>
      <c r="AL509" s="152">
        <v>1.598328E9</v>
      </c>
      <c r="AM509" s="152">
        <v>114695.3368</v>
      </c>
      <c r="AN509" s="153">
        <f>IFERROR(__xludf.DUMMYFUNCTION("TO_DATE(INT((AO509/(60*60*24))+""1/1/1970""))"),43973.0)</f>
        <v>43973</v>
      </c>
      <c r="AO509" s="152">
        <v>1.590110306E9</v>
      </c>
      <c r="AP509" s="152">
        <v>134495.7474</v>
      </c>
      <c r="AQ509" s="153">
        <f>IFERROR(__xludf.DUMMYFUNCTION("TO_DATE(INT((AR509/(60*60*24))+""1/1/1970""))"),42976.0)</f>
        <v>42976</v>
      </c>
      <c r="AR509" s="156">
        <v>1.5039792E9</v>
      </c>
      <c r="AS509" s="156">
        <v>99592.1853</v>
      </c>
      <c r="AT509" s="152">
        <v>101797.8868</v>
      </c>
      <c r="AU509" s="152">
        <f t="shared" si="1"/>
        <v>132997.61</v>
      </c>
      <c r="AV509" s="152">
        <f t="shared" si="2"/>
        <v>27474.1676</v>
      </c>
      <c r="AW509" s="152">
        <f t="shared" si="3"/>
        <v>149295.3272</v>
      </c>
      <c r="AX509" s="152">
        <f t="shared" si="4"/>
        <v>9771.6865</v>
      </c>
      <c r="AY509" s="152">
        <f t="shared" si="5"/>
        <v>92533.3434</v>
      </c>
      <c r="AZ509" s="152">
        <f t="shared" si="6"/>
        <v>86497.2496</v>
      </c>
      <c r="BA509" s="152" t="str">
        <f t="shared" si="7"/>
        <v>Column1.y</v>
      </c>
      <c r="BB509" s="152" t="str">
        <f t="shared" si="8"/>
        <v>Column1.y</v>
      </c>
      <c r="BC509" s="152" t="str">
        <f t="shared" si="9"/>
        <v>Column1.y</v>
      </c>
    </row>
    <row r="510">
      <c r="A510" s="156">
        <v>1.48310826E9</v>
      </c>
      <c r="B510" s="156">
        <v>109109.6548</v>
      </c>
      <c r="D510" s="153">
        <f>IFERROR(__xludf.DUMMYFUNCTION("TO_DATE(INT((E510/(60*60*24))+""1/1/1970""))"),42977.0)</f>
        <v>42977</v>
      </c>
      <c r="E510" s="152">
        <v>1.5040656E9</v>
      </c>
      <c r="F510" s="152">
        <v>99592.1853</v>
      </c>
      <c r="H510" s="153">
        <f>IFERROR(__xludf.DUMMYFUNCTION("TO_DATE(INT((I510/(60*60*24))+""1/1/1970""))"),42977.0)</f>
        <v>42977</v>
      </c>
      <c r="I510" s="156">
        <v>1.5040656E9</v>
      </c>
      <c r="J510" s="156">
        <v>102028.6122</v>
      </c>
      <c r="L510" s="154">
        <v>43077.0</v>
      </c>
      <c r="M510" s="155">
        <v>136792.39</v>
      </c>
      <c r="O510" s="153">
        <f>IFERROR(__xludf.DUMMYFUNCTION("TO_DATE(INT((P510/(60*60*24))+""1/1/1970""))"),42883.0)</f>
        <v>42883</v>
      </c>
      <c r="P510" s="13">
        <v>1.4959296E9</v>
      </c>
      <c r="Q510" s="13">
        <v>27541.9381</v>
      </c>
      <c r="S510" s="153">
        <f>IFERROR(__xludf.DUMMYFUNCTION("TO_DATE(INT((T510/(60*60*24))+""1/1/1970""))"),42977.0)</f>
        <v>42977</v>
      </c>
      <c r="T510" s="156">
        <v>1.5040656E9</v>
      </c>
      <c r="U510" s="156">
        <v>149552.269</v>
      </c>
      <c r="W510" s="153">
        <f>IFERROR(__xludf.DUMMYFUNCTION("TO_DATE(INT((X510/(60*60*24))+""1/1/1970""))"),42963.0)</f>
        <v>42963</v>
      </c>
      <c r="X510" s="152">
        <v>1.502892E9</v>
      </c>
      <c r="Y510" s="152">
        <v>9767.465</v>
      </c>
      <c r="AA510" s="153">
        <f>IFERROR(__xludf.DUMMYFUNCTION("TO_DATE(INT((AB510/(60*60*24))+""1/1/1970""))"),42964.0)</f>
        <v>42964</v>
      </c>
      <c r="AB510" s="152">
        <v>1.5029388E9</v>
      </c>
      <c r="AC510" s="152">
        <v>93973.9395</v>
      </c>
      <c r="AE510" s="153">
        <f>IFERROR(__xludf.DUMMYFUNCTION("TO_DATE(INT((AF510/(60*60*24))+""1/1/1970""))"),42883.0)</f>
        <v>42883</v>
      </c>
      <c r="AF510" s="156">
        <v>1.4960088E9</v>
      </c>
      <c r="AG510" s="156">
        <v>91193.2785</v>
      </c>
      <c r="AH510" s="153">
        <f>IFERROR(__xludf.DUMMYFUNCTION("TO_DATE(INT((AI510/(60*60*24))+""1/1/1970""))"),44069.0)</f>
        <v>44069</v>
      </c>
      <c r="AI510" s="156">
        <v>1.5984144E9</v>
      </c>
      <c r="AJ510" s="156">
        <v>230070.635</v>
      </c>
      <c r="AK510" s="153">
        <f>IFERROR(__xludf.DUMMYFUNCTION("TO_DATE(INT((AL510/(60*60*24))+""1/1/1970""))"),44069.0)</f>
        <v>44069</v>
      </c>
      <c r="AL510" s="152">
        <v>1.5984144E9</v>
      </c>
      <c r="AM510" s="152">
        <v>114596.7027</v>
      </c>
      <c r="AN510" s="153">
        <f>IFERROR(__xludf.DUMMYFUNCTION("TO_DATE(INT((AO510/(60*60*24))+""1/1/1970""))"),43974.0)</f>
        <v>43974</v>
      </c>
      <c r="AO510" s="156">
        <v>1.590206246E9</v>
      </c>
      <c r="AP510" s="156">
        <v>134142.3074</v>
      </c>
      <c r="AQ510" s="153">
        <f>IFERROR(__xludf.DUMMYFUNCTION("TO_DATE(INT((AR510/(60*60*24))+""1/1/1970""))"),42977.0)</f>
        <v>42977</v>
      </c>
      <c r="AR510" s="152">
        <v>1.5040656E9</v>
      </c>
      <c r="AS510" s="152">
        <v>99592.1853</v>
      </c>
      <c r="AT510" s="156">
        <v>102028.6122</v>
      </c>
      <c r="AU510" s="152">
        <f t="shared" si="1"/>
        <v>133100.84</v>
      </c>
      <c r="AV510" s="152">
        <f t="shared" si="2"/>
        <v>27309.7827</v>
      </c>
      <c r="AW510" s="152">
        <f t="shared" si="3"/>
        <v>149552.269</v>
      </c>
      <c r="AX510" s="152">
        <f t="shared" si="4"/>
        <v>9769.546</v>
      </c>
      <c r="AY510" s="152">
        <f t="shared" si="5"/>
        <v>93080.6252</v>
      </c>
      <c r="AZ510" s="152">
        <f t="shared" si="6"/>
        <v>86540.509</v>
      </c>
      <c r="BA510" s="152" t="str">
        <f t="shared" si="7"/>
        <v>Column1.y</v>
      </c>
      <c r="BB510" s="152" t="str">
        <f t="shared" si="8"/>
        <v>Column1.y</v>
      </c>
      <c r="BC510" s="152" t="str">
        <f t="shared" si="9"/>
        <v>Column1.y</v>
      </c>
    </row>
    <row r="511">
      <c r="A511" s="152">
        <v>1.4831316E9</v>
      </c>
      <c r="B511" s="152">
        <v>108581.712</v>
      </c>
      <c r="D511" s="153">
        <f>IFERROR(__xludf.DUMMYFUNCTION("TO_DATE(INT((E511/(60*60*24))+""1/1/1970""))"),42978.0)</f>
        <v>42978</v>
      </c>
      <c r="E511" s="156">
        <v>1.504152E9</v>
      </c>
      <c r="F511" s="156">
        <v>99592.1853</v>
      </c>
      <c r="H511" s="153">
        <f>IFERROR(__xludf.DUMMYFUNCTION("TO_DATE(INT((I511/(60*60*24))+""1/1/1970""))"),42978.0)</f>
        <v>42978</v>
      </c>
      <c r="I511" s="152">
        <v>1.504152E9</v>
      </c>
      <c r="J511" s="152">
        <v>103309.8585</v>
      </c>
      <c r="L511" s="154">
        <v>43080.0</v>
      </c>
      <c r="M511" s="155">
        <v>137155.05</v>
      </c>
      <c r="O511" s="153">
        <f>IFERROR(__xludf.DUMMYFUNCTION("TO_DATE(INT((P511/(60*60*24))+""1/1/1970""))"),42884.0)</f>
        <v>42884</v>
      </c>
      <c r="P511" s="13">
        <v>1.496016E9</v>
      </c>
      <c r="Q511" s="13">
        <v>27548.0616</v>
      </c>
      <c r="S511" s="153">
        <f>IFERROR(__xludf.DUMMYFUNCTION("TO_DATE(INT((T511/(60*60*24))+""1/1/1970""))"),42978.0)</f>
        <v>42978</v>
      </c>
      <c r="T511" s="152">
        <v>1.504152E9</v>
      </c>
      <c r="U511" s="152">
        <v>150835.7127</v>
      </c>
      <c r="W511" s="153">
        <f>IFERROR(__xludf.DUMMYFUNCTION("TO_DATE(INT((X511/(60*60*24))+""1/1/1970""))"),42964.0)</f>
        <v>42964</v>
      </c>
      <c r="X511" s="152">
        <v>1.5029784E9</v>
      </c>
      <c r="Y511" s="152">
        <v>9784.7247</v>
      </c>
      <c r="AA511" s="153">
        <f>IFERROR(__xludf.DUMMYFUNCTION("TO_DATE(INT((AB511/(60*60*24))+""1/1/1970""))"),42965.0)</f>
        <v>42965</v>
      </c>
      <c r="AB511" s="156">
        <v>1.503018E9</v>
      </c>
      <c r="AC511" s="156">
        <v>93612.9785</v>
      </c>
      <c r="AE511" s="153">
        <f>IFERROR(__xludf.DUMMYFUNCTION("TO_DATE(INT((AF511/(60*60*24))+""1/1/1970""))"),42884.0)</f>
        <v>42884</v>
      </c>
      <c r="AF511" s="156">
        <v>1.4960484E9</v>
      </c>
      <c r="AG511" s="156">
        <v>91239.6355</v>
      </c>
      <c r="AH511" s="153">
        <f>IFERROR(__xludf.DUMMYFUNCTION("TO_DATE(INT((AI511/(60*60*24))+""1/1/1970""))"),44070.0)</f>
        <v>44070</v>
      </c>
      <c r="AI511" s="156">
        <v>1.5985008E9</v>
      </c>
      <c r="AJ511" s="156">
        <v>233677.8909</v>
      </c>
      <c r="AK511" s="153">
        <f>IFERROR(__xludf.DUMMYFUNCTION("TO_DATE(INT((AL511/(60*60*24))+""1/1/1970""))"),44070.0)</f>
        <v>44070</v>
      </c>
      <c r="AL511" s="152">
        <v>1.5985008E9</v>
      </c>
      <c r="AM511" s="152">
        <v>114705.545</v>
      </c>
      <c r="AN511" s="153">
        <f>IFERROR(__xludf.DUMMYFUNCTION("TO_DATE(INT((AO511/(60*60*24))+""1/1/1970""))"),43975.0)</f>
        <v>43975</v>
      </c>
      <c r="AO511" s="156">
        <v>1.590288756E9</v>
      </c>
      <c r="AP511" s="156">
        <v>134142.3074</v>
      </c>
      <c r="AQ511" s="153">
        <f>IFERROR(__xludf.DUMMYFUNCTION("TO_DATE(INT((AR511/(60*60*24))+""1/1/1970""))"),42978.0)</f>
        <v>42978</v>
      </c>
      <c r="AR511" s="156">
        <v>1.504152E9</v>
      </c>
      <c r="AS511" s="156">
        <v>99592.1853</v>
      </c>
      <c r="AT511" s="152">
        <v>103309.8585</v>
      </c>
      <c r="AU511" s="152">
        <f t="shared" si="1"/>
        <v>133375.9</v>
      </c>
      <c r="AV511" s="152">
        <f t="shared" si="2"/>
        <v>27243.975</v>
      </c>
      <c r="AW511" s="152">
        <f t="shared" si="3"/>
        <v>150835.7127</v>
      </c>
      <c r="AX511" s="152">
        <f t="shared" si="4"/>
        <v>9762.6399</v>
      </c>
      <c r="AY511" s="152">
        <f t="shared" si="5"/>
        <v>93918.9513</v>
      </c>
      <c r="AZ511" s="152">
        <f t="shared" si="6"/>
        <v>85968.043</v>
      </c>
      <c r="BA511" s="152" t="str">
        <f t="shared" si="7"/>
        <v>Column1.y</v>
      </c>
      <c r="BB511" s="152" t="str">
        <f t="shared" si="8"/>
        <v>Column1.y</v>
      </c>
      <c r="BC511" s="152" t="str">
        <f t="shared" si="9"/>
        <v>Column1.y</v>
      </c>
    </row>
    <row r="512">
      <c r="A512" s="156">
        <v>1.48345386E9</v>
      </c>
      <c r="B512" s="156">
        <v>109264.6472</v>
      </c>
      <c r="D512" s="153">
        <f>IFERROR(__xludf.DUMMYFUNCTION("TO_DATE(INT((E512/(60*60*24))+""1/1/1970""))"),42979.0)</f>
        <v>42979</v>
      </c>
      <c r="E512" s="152">
        <v>1.5042384E9</v>
      </c>
      <c r="F512" s="152">
        <v>99592.1853</v>
      </c>
      <c r="H512" s="153">
        <f>IFERROR(__xludf.DUMMYFUNCTION("TO_DATE(INT((I512/(60*60*24))+""1/1/1970""))"),42979.0)</f>
        <v>42979</v>
      </c>
      <c r="I512" s="156">
        <v>1.5042384E9</v>
      </c>
      <c r="J512" s="156">
        <v>103633.5044</v>
      </c>
      <c r="L512" s="154">
        <v>43081.0</v>
      </c>
      <c r="M512" s="155">
        <v>137155.78</v>
      </c>
      <c r="O512" s="153">
        <f>IFERROR(__xludf.DUMMYFUNCTION("TO_DATE(INT((P512/(60*60*24))+""1/1/1970""))"),42885.0)</f>
        <v>42885</v>
      </c>
      <c r="P512" s="13">
        <v>1.4961024E9</v>
      </c>
      <c r="Q512" s="13">
        <v>27566.6463</v>
      </c>
      <c r="S512" s="153">
        <f>IFERROR(__xludf.DUMMYFUNCTION("TO_DATE(INT((T512/(60*60*24))+""1/1/1970""))"),42979.0)</f>
        <v>42979</v>
      </c>
      <c r="T512" s="156">
        <v>1.5042384E9</v>
      </c>
      <c r="U512" s="156">
        <v>152386.3189</v>
      </c>
      <c r="W512" s="153">
        <f>IFERROR(__xludf.DUMMYFUNCTION("TO_DATE(INT((X512/(60*60*24))+""1/1/1970""))"),42965.0)</f>
        <v>42965</v>
      </c>
      <c r="X512" s="152">
        <v>1.5030648E9</v>
      </c>
      <c r="Y512" s="152">
        <v>9782.2926</v>
      </c>
      <c r="AA512" s="153">
        <f>IFERROR(__xludf.DUMMYFUNCTION("TO_DATE(INT((AB512/(60*60*24))+""1/1/1970""))"),42967.0)</f>
        <v>42967</v>
      </c>
      <c r="AB512" s="152">
        <v>1.5032664E9</v>
      </c>
      <c r="AC512" s="152">
        <v>93877.7237</v>
      </c>
      <c r="AE512" s="153">
        <f>IFERROR(__xludf.DUMMYFUNCTION("TO_DATE(INT((AF512/(60*60*24))+""1/1/1970""))"),42885.0)</f>
        <v>42885</v>
      </c>
      <c r="AF512" s="152">
        <v>1.4961276E9</v>
      </c>
      <c r="AG512" s="152">
        <v>91672.4536</v>
      </c>
      <c r="AH512" s="153">
        <f>IFERROR(__xludf.DUMMYFUNCTION("TO_DATE(INT((AI512/(60*60*24))+""1/1/1970""))"),44071.0)</f>
        <v>44071</v>
      </c>
      <c r="AI512" s="156">
        <v>1.5985872E9</v>
      </c>
      <c r="AJ512" s="156">
        <v>235394.2218</v>
      </c>
      <c r="AK512" s="153">
        <f>IFERROR(__xludf.DUMMYFUNCTION("TO_DATE(INT((AL512/(60*60*24))+""1/1/1970""))"),44071.0)</f>
        <v>44071</v>
      </c>
      <c r="AL512" s="152">
        <v>1.5985872E9</v>
      </c>
      <c r="AM512" s="152">
        <v>114461.3586</v>
      </c>
      <c r="AN512" s="153">
        <f>IFERROR(__xludf.DUMMYFUNCTION("TO_DATE(INT((AO512/(60*60*24))+""1/1/1970""))"),43976.0)</f>
        <v>43976</v>
      </c>
      <c r="AO512" s="156">
        <v>1.59036846E9</v>
      </c>
      <c r="AP512" s="156">
        <v>134142.3074</v>
      </c>
      <c r="AQ512" s="153">
        <f>IFERROR(__xludf.DUMMYFUNCTION("TO_DATE(INT((AR512/(60*60*24))+""1/1/1970""))"),42979.0)</f>
        <v>42979</v>
      </c>
      <c r="AR512" s="152">
        <v>1.5042384E9</v>
      </c>
      <c r="AS512" s="152">
        <v>99592.1853</v>
      </c>
      <c r="AT512" s="156">
        <v>103633.5044</v>
      </c>
      <c r="AU512" s="152">
        <f t="shared" si="1"/>
        <v>134321.84</v>
      </c>
      <c r="AV512" s="152">
        <f t="shared" si="2"/>
        <v>27274.329</v>
      </c>
      <c r="AW512" s="152">
        <f t="shared" si="3"/>
        <v>152386.3189</v>
      </c>
      <c r="AX512" s="152">
        <f t="shared" si="4"/>
        <v>9775.4675</v>
      </c>
      <c r="AY512" s="152">
        <f t="shared" si="5"/>
        <v>93415.1837</v>
      </c>
      <c r="AZ512" s="152">
        <f t="shared" si="6"/>
        <v>86103.5891</v>
      </c>
      <c r="BA512" s="152" t="str">
        <f t="shared" si="7"/>
        <v>Column1.y</v>
      </c>
      <c r="BB512" s="152" t="str">
        <f t="shared" si="8"/>
        <v>Column1.y</v>
      </c>
      <c r="BC512" s="152" t="str">
        <f t="shared" si="9"/>
        <v>Column1.y</v>
      </c>
    </row>
    <row r="513">
      <c r="A513" s="152">
        <v>1.4834772E9</v>
      </c>
      <c r="B513" s="152">
        <v>109409.9526</v>
      </c>
      <c r="D513" s="153">
        <f>IFERROR(__xludf.DUMMYFUNCTION("TO_DATE(INT((E513/(60*60*24))+""1/1/1970""))"),42980.0)</f>
        <v>42980</v>
      </c>
      <c r="E513" s="156">
        <v>1.5043248E9</v>
      </c>
      <c r="F513" s="156">
        <v>99592.1853</v>
      </c>
      <c r="H513" s="153">
        <f>IFERROR(__xludf.DUMMYFUNCTION("TO_DATE(INT((I513/(60*60*24))+""1/1/1970""))"),42980.0)</f>
        <v>42980</v>
      </c>
      <c r="I513" s="152">
        <v>1.5043248E9</v>
      </c>
      <c r="J513" s="152">
        <v>103643.4973</v>
      </c>
      <c r="L513" s="154">
        <v>43082.0</v>
      </c>
      <c r="M513" s="155">
        <v>137300.79</v>
      </c>
      <c r="O513" s="153">
        <f>IFERROR(__xludf.DUMMYFUNCTION("TO_DATE(INT((P513/(60*60*24))+""1/1/1970""))"),42886.0)</f>
        <v>42886</v>
      </c>
      <c r="P513" s="13">
        <v>1.4962392E9</v>
      </c>
      <c r="Q513" s="13">
        <v>27523.3925</v>
      </c>
      <c r="S513" s="153">
        <f>IFERROR(__xludf.DUMMYFUNCTION("TO_DATE(INT((T513/(60*60*24))+""1/1/1970""))"),42980.0)</f>
        <v>42980</v>
      </c>
      <c r="T513" s="152">
        <v>1.5043248E9</v>
      </c>
      <c r="U513" s="152">
        <v>152822.9989</v>
      </c>
      <c r="W513" s="153">
        <f>IFERROR(__xludf.DUMMYFUNCTION("TO_DATE(INT((X513/(60*60*24))+""1/1/1970""))"),42966.0)</f>
        <v>42966</v>
      </c>
      <c r="X513" s="152">
        <v>1.5031008E9</v>
      </c>
      <c r="Y513" s="152">
        <v>9796.8758</v>
      </c>
      <c r="AA513" s="153">
        <f>IFERROR(__xludf.DUMMYFUNCTION("TO_DATE(INT((AB513/(60*60*24))+""1/1/1970""))"),42968.0)</f>
        <v>42968</v>
      </c>
      <c r="AB513" s="152">
        <v>1.503306E9</v>
      </c>
      <c r="AC513" s="152">
        <v>93918.2204</v>
      </c>
      <c r="AE513" s="153">
        <f>IFERROR(__xludf.DUMMYFUNCTION("TO_DATE(INT((AF513/(60*60*24))+""1/1/1970""))"),42886.0)</f>
        <v>42886</v>
      </c>
      <c r="AF513" s="156">
        <v>1.4962068E9</v>
      </c>
      <c r="AG513" s="156">
        <v>91269.9281</v>
      </c>
      <c r="AH513" s="153">
        <f>IFERROR(__xludf.DUMMYFUNCTION("TO_DATE(INT((AI513/(60*60*24))+""1/1/1970""))"),44072.0)</f>
        <v>44072</v>
      </c>
      <c r="AI513" s="156">
        <v>1.5986736E9</v>
      </c>
      <c r="AJ513" s="156">
        <v>237565.8211</v>
      </c>
      <c r="AK513" s="153">
        <f>IFERROR(__xludf.DUMMYFUNCTION("TO_DATE(INT((AL513/(60*60*24))+""1/1/1970""))"),44072.0)</f>
        <v>44072</v>
      </c>
      <c r="AL513" s="152">
        <v>1.5986736E9</v>
      </c>
      <c r="AM513" s="152">
        <v>115866.213</v>
      </c>
      <c r="AN513" s="153">
        <f>IFERROR(__xludf.DUMMYFUNCTION("TO_DATE(INT((AO513/(60*60*24))+""1/1/1970""))"),43977.0)</f>
        <v>43977</v>
      </c>
      <c r="AO513" s="152">
        <v>1.590467792E9</v>
      </c>
      <c r="AP513" s="152">
        <v>134142.3074</v>
      </c>
      <c r="AQ513" s="153">
        <f>IFERROR(__xludf.DUMMYFUNCTION("TO_DATE(INT((AR513/(60*60*24))+""1/1/1970""))"),42980.0)</f>
        <v>42980</v>
      </c>
      <c r="AR513" s="156">
        <v>1.5043248E9</v>
      </c>
      <c r="AS513" s="156">
        <v>99592.1853</v>
      </c>
      <c r="AT513" s="152">
        <v>103643.4973</v>
      </c>
      <c r="AU513" s="152">
        <f t="shared" si="1"/>
        <v>134321.84</v>
      </c>
      <c r="AV513" s="152">
        <f t="shared" si="2"/>
        <v>27178.0689</v>
      </c>
      <c r="AW513" s="152">
        <f t="shared" si="3"/>
        <v>152822.9989</v>
      </c>
      <c r="AX513" s="152">
        <f t="shared" si="4"/>
        <v>9793.8385</v>
      </c>
      <c r="AY513" s="152">
        <f t="shared" si="5"/>
        <v>93415.1837</v>
      </c>
      <c r="AZ513" s="152">
        <f t="shared" si="6"/>
        <v>85745.978</v>
      </c>
      <c r="BA513" s="152" t="str">
        <f t="shared" si="7"/>
        <v>Column1.y</v>
      </c>
      <c r="BB513" s="152" t="str">
        <f t="shared" si="8"/>
        <v>Column1.y</v>
      </c>
      <c r="BC513" s="152" t="str">
        <f t="shared" si="9"/>
        <v>Column1.y</v>
      </c>
    </row>
    <row r="514">
      <c r="A514" s="156">
        <v>1.48354026E9</v>
      </c>
      <c r="B514" s="156">
        <v>109782.903</v>
      </c>
      <c r="D514" s="153">
        <f>IFERROR(__xludf.DUMMYFUNCTION("TO_DATE(INT((E514/(60*60*24))+""1/1/1970""))"),42983.0)</f>
        <v>42983</v>
      </c>
      <c r="E514" s="152">
        <v>1.50462E9</v>
      </c>
      <c r="F514" s="152">
        <v>99592.1853</v>
      </c>
      <c r="H514" s="153">
        <f>IFERROR(__xludf.DUMMYFUNCTION("TO_DATE(INT((I514/(60*60*24))+""1/1/1970""))"),42983.0)</f>
        <v>42983</v>
      </c>
      <c r="I514" s="156">
        <v>1.50462E9</v>
      </c>
      <c r="J514" s="156">
        <v>103643.4973</v>
      </c>
      <c r="L514" s="154">
        <v>43083.0</v>
      </c>
      <c r="M514" s="155">
        <v>137829.84</v>
      </c>
      <c r="O514" s="153">
        <f>IFERROR(__xludf.DUMMYFUNCTION("TO_DATE(INT((P514/(60*60*24))+""1/1/1970""))"),42887.0)</f>
        <v>42887</v>
      </c>
      <c r="P514" s="13">
        <v>1.4963256E9</v>
      </c>
      <c r="Q514" s="13">
        <v>27448.4413</v>
      </c>
      <c r="S514" s="153">
        <f>IFERROR(__xludf.DUMMYFUNCTION("TO_DATE(INT((T514/(60*60*24))+""1/1/1970""))"),42983.0)</f>
        <v>42983</v>
      </c>
      <c r="T514" s="156">
        <v>1.50462E9</v>
      </c>
      <c r="U514" s="156">
        <v>152822.9989</v>
      </c>
      <c r="W514" s="153">
        <f>IFERROR(__xludf.DUMMYFUNCTION("TO_DATE(INT((X514/(60*60*24))+""1/1/1970""))"),42968.0)</f>
        <v>42968</v>
      </c>
      <c r="X514" s="156">
        <v>1.5032736E9</v>
      </c>
      <c r="Y514" s="156">
        <v>9796.9452</v>
      </c>
      <c r="AA514" s="153">
        <f>IFERROR(__xludf.DUMMYFUNCTION("TO_DATE(INT((AB514/(60*60*24))+""1/1/1970""))"),42969.0)</f>
        <v>42969</v>
      </c>
      <c r="AB514" s="156">
        <v>1.5033852E9</v>
      </c>
      <c r="AC514" s="156">
        <v>94008.4149</v>
      </c>
      <c r="AE514" s="153">
        <f>IFERROR(__xludf.DUMMYFUNCTION("TO_DATE(INT((AF514/(60*60*24))+""1/1/1970""))"),42887.0)</f>
        <v>42887</v>
      </c>
      <c r="AF514" s="152">
        <v>1.496286E9</v>
      </c>
      <c r="AG514" s="152">
        <v>90662.2386</v>
      </c>
      <c r="AH514" s="153">
        <f>IFERROR(__xludf.DUMMYFUNCTION("TO_DATE(INT((AI514/(60*60*24))+""1/1/1970""))"),44074.0)</f>
        <v>44074</v>
      </c>
      <c r="AI514" s="152">
        <v>1.5988464E9</v>
      </c>
      <c r="AJ514" s="152">
        <v>237565.8211</v>
      </c>
      <c r="AK514" s="153">
        <f>IFERROR(__xludf.DUMMYFUNCTION("TO_DATE(INT((AL514/(60*60*24))+""1/1/1970""))"),44074.0)</f>
        <v>44074</v>
      </c>
      <c r="AL514" s="156">
        <v>1.5988464E9</v>
      </c>
      <c r="AM514" s="156">
        <v>115866.213</v>
      </c>
      <c r="AN514" s="153">
        <f>IFERROR(__xludf.DUMMYFUNCTION("TO_DATE(INT((AO514/(60*60*24))+""1/1/1970""))"),43978.0)</f>
        <v>43978</v>
      </c>
      <c r="AO514" s="152">
        <v>1.590548357E9</v>
      </c>
      <c r="AP514" s="152">
        <v>133871.9474</v>
      </c>
      <c r="AQ514" s="153">
        <f>IFERROR(__xludf.DUMMYFUNCTION("TO_DATE(INT((AR514/(60*60*24))+""1/1/1970""))"),42983.0)</f>
        <v>42983</v>
      </c>
      <c r="AR514" s="152">
        <v>1.50462E9</v>
      </c>
      <c r="AS514" s="152">
        <v>99592.1853</v>
      </c>
      <c r="AT514" s="156">
        <v>103643.4973</v>
      </c>
      <c r="AU514" s="152">
        <f t="shared" si="1"/>
        <v>134162.49</v>
      </c>
      <c r="AV514" s="152">
        <f t="shared" si="2"/>
        <v>27244.8606</v>
      </c>
      <c r="AW514" s="152">
        <f t="shared" si="3"/>
        <v>152822.9989</v>
      </c>
      <c r="AX514" s="152">
        <f t="shared" si="4"/>
        <v>9785.4844</v>
      </c>
      <c r="AY514" s="152">
        <f t="shared" si="5"/>
        <v>93413.0587</v>
      </c>
      <c r="AZ514" s="152">
        <f t="shared" si="6"/>
        <v>85983.9047</v>
      </c>
      <c r="BA514" s="152" t="str">
        <f t="shared" si="7"/>
        <v>Column1.y</v>
      </c>
      <c r="BB514" s="152" t="str">
        <f t="shared" si="8"/>
        <v>Column1.y</v>
      </c>
      <c r="BC514" s="152" t="str">
        <f t="shared" si="9"/>
        <v>Column1.y</v>
      </c>
    </row>
    <row r="515">
      <c r="A515" s="152">
        <v>1.4835636E9</v>
      </c>
      <c r="B515" s="152">
        <v>110058.9831</v>
      </c>
      <c r="D515" s="153">
        <f>IFERROR(__xludf.DUMMYFUNCTION("TO_DATE(INT((E515/(60*60*24))+""1/1/1970""))"),42984.0)</f>
        <v>42984</v>
      </c>
      <c r="E515" s="152">
        <v>1.5046704E9</v>
      </c>
      <c r="F515" s="152">
        <v>99105.7819</v>
      </c>
      <c r="H515" s="153">
        <f>IFERROR(__xludf.DUMMYFUNCTION("TO_DATE(INT((I515/(60*60*24))+""1/1/1970""))"),42984.0)</f>
        <v>42984</v>
      </c>
      <c r="I515" s="156">
        <v>1.5046704E9</v>
      </c>
      <c r="J515" s="156">
        <v>103266.1098</v>
      </c>
      <c r="L515" s="154">
        <v>43084.0</v>
      </c>
      <c r="M515" s="155">
        <v>137970.9</v>
      </c>
      <c r="O515" s="153">
        <f>IFERROR(__xludf.DUMMYFUNCTION("TO_DATE(INT((P515/(60*60*24))+""1/1/1970""))"),42888.0)</f>
        <v>42888</v>
      </c>
      <c r="P515" s="13">
        <v>1.496412E9</v>
      </c>
      <c r="Q515" s="13">
        <v>27372.6331</v>
      </c>
      <c r="S515" s="153">
        <f>IFERROR(__xludf.DUMMYFUNCTION("TO_DATE(INT((T515/(60*60*24))+""1/1/1970""))"),42984.0)</f>
        <v>42984</v>
      </c>
      <c r="T515" s="156">
        <v>1.5046704E9</v>
      </c>
      <c r="U515" s="156">
        <v>150885.8313</v>
      </c>
      <c r="W515" s="153">
        <f>IFERROR(__xludf.DUMMYFUNCTION("TO_DATE(INT((X515/(60*60*24))+""1/1/1970""))"),42969.0)</f>
        <v>42969</v>
      </c>
      <c r="X515" s="152">
        <v>1.5034104E9</v>
      </c>
      <c r="Y515" s="152">
        <v>9793.1212</v>
      </c>
      <c r="AA515" s="153">
        <f>IFERROR(__xludf.DUMMYFUNCTION("TO_DATE(INT((AB515/(60*60*24))+""1/1/1970""))"),42970.0)</f>
        <v>42970</v>
      </c>
      <c r="AB515" s="152">
        <v>1.5034644E9</v>
      </c>
      <c r="AC515" s="152">
        <v>94041.384</v>
      </c>
      <c r="AE515" s="153">
        <f>IFERROR(__xludf.DUMMYFUNCTION("TO_DATE(INT((AF515/(60*60*24))+""1/1/1970""))"),42888.0)</f>
        <v>42888</v>
      </c>
      <c r="AF515" s="156">
        <v>1.4963652E9</v>
      </c>
      <c r="AG515" s="156">
        <v>90903.2031</v>
      </c>
      <c r="AH515" s="153">
        <f>IFERROR(__xludf.DUMMYFUNCTION("TO_DATE(INT((AI515/(60*60*24))+""1/1/1970""))"),44075.0)</f>
        <v>44075</v>
      </c>
      <c r="AI515" s="152">
        <v>1.5989328E9</v>
      </c>
      <c r="AJ515" s="152">
        <v>246222.8061</v>
      </c>
      <c r="AK515" s="153">
        <f>IFERROR(__xludf.DUMMYFUNCTION("TO_DATE(INT((AL515/(60*60*24))+""1/1/1970""))"),44075.0)</f>
        <v>44075</v>
      </c>
      <c r="AL515" s="156">
        <v>1.5989328E9</v>
      </c>
      <c r="AM515" s="156">
        <v>116917.0236</v>
      </c>
      <c r="AN515" s="153">
        <f>IFERROR(__xludf.DUMMYFUNCTION("TO_DATE(INT((AO515/(60*60*24))+""1/1/1970""))"),43979.0)</f>
        <v>43979</v>
      </c>
      <c r="AO515" s="152">
        <v>1.590627919E9</v>
      </c>
      <c r="AP515" s="152">
        <v>133072.4674</v>
      </c>
      <c r="AQ515" s="153">
        <f>IFERROR(__xludf.DUMMYFUNCTION("TO_DATE(INT((AR515/(60*60*24))+""1/1/1970""))"),42984.0)</f>
        <v>42984</v>
      </c>
      <c r="AR515" s="152">
        <v>1.5046704E9</v>
      </c>
      <c r="AS515" s="152">
        <v>99105.7819</v>
      </c>
      <c r="AT515" s="156">
        <v>103266.1098</v>
      </c>
      <c r="AU515" s="152">
        <f t="shared" si="1"/>
        <v>134574.67</v>
      </c>
      <c r="AV515" s="152">
        <f t="shared" si="2"/>
        <v>27421.7576</v>
      </c>
      <c r="AW515" s="152">
        <f t="shared" si="3"/>
        <v>150885.8313</v>
      </c>
      <c r="AX515" s="152">
        <f t="shared" si="4"/>
        <v>9770.3619</v>
      </c>
      <c r="AY515" s="152">
        <f t="shared" si="5"/>
        <v>93330.7848</v>
      </c>
      <c r="AZ515" s="152">
        <f t="shared" si="6"/>
        <v>86208.1326</v>
      </c>
      <c r="BA515" s="152" t="str">
        <f t="shared" si="7"/>
        <v>Column1.y</v>
      </c>
      <c r="BB515" s="152" t="str">
        <f t="shared" si="8"/>
        <v>Column1.y</v>
      </c>
      <c r="BC515" s="152" t="str">
        <f t="shared" si="9"/>
        <v>Column1.y</v>
      </c>
    </row>
    <row r="516">
      <c r="A516" s="156">
        <v>1.48362666E9</v>
      </c>
      <c r="B516" s="156">
        <v>109870.0862</v>
      </c>
      <c r="D516" s="153">
        <f>IFERROR(__xludf.DUMMYFUNCTION("TO_DATE(INT((E516/(60*60*24))+""1/1/1970""))"),42985.0)</f>
        <v>42985</v>
      </c>
      <c r="E516" s="156">
        <v>1.5047568E9</v>
      </c>
      <c r="F516" s="156">
        <v>99427.8099</v>
      </c>
      <c r="H516" s="153">
        <f>IFERROR(__xludf.DUMMYFUNCTION("TO_DATE(INT((I516/(60*60*24))+""1/1/1970""))"),42985.0)</f>
        <v>42985</v>
      </c>
      <c r="I516" s="152">
        <v>1.5047568E9</v>
      </c>
      <c r="J516" s="152">
        <v>103321.9354</v>
      </c>
      <c r="L516" s="154">
        <v>43087.0</v>
      </c>
      <c r="M516" s="155">
        <v>138381.13</v>
      </c>
      <c r="O516" s="153">
        <f>IFERROR(__xludf.DUMMYFUNCTION("TO_DATE(INT((P516/(60*60*24))+""1/1/1970""))"),42889.0)</f>
        <v>42889</v>
      </c>
      <c r="P516" s="13">
        <v>1.496448E9</v>
      </c>
      <c r="Q516" s="13">
        <v>27434.1569</v>
      </c>
      <c r="S516" s="153">
        <f>IFERROR(__xludf.DUMMYFUNCTION("TO_DATE(INT((T516/(60*60*24))+""1/1/1970""))"),42985.0)</f>
        <v>42985</v>
      </c>
      <c r="T516" s="152">
        <v>1.5047568E9</v>
      </c>
      <c r="U516" s="152">
        <v>151794.4371</v>
      </c>
      <c r="W516" s="153">
        <f>IFERROR(__xludf.DUMMYFUNCTION("TO_DATE(INT((X516/(60*60*24))+""1/1/1970""))"),42970.0)</f>
        <v>42970</v>
      </c>
      <c r="X516" s="152">
        <v>1.5034968E9</v>
      </c>
      <c r="Y516" s="152">
        <v>9799.2527</v>
      </c>
      <c r="AA516" s="153">
        <f>IFERROR(__xludf.DUMMYFUNCTION("TO_DATE(INT((AB516/(60*60*24))+""1/1/1970""))"),42971.0)</f>
        <v>42971</v>
      </c>
      <c r="AB516" s="156">
        <v>1.5035436E9</v>
      </c>
      <c r="AC516" s="156">
        <v>94092.0599</v>
      </c>
      <c r="AE516" s="153">
        <f>IFERROR(__xludf.DUMMYFUNCTION("TO_DATE(INT((AF516/(60*60*24))+""1/1/1970""))"),42889.0)</f>
        <v>42889</v>
      </c>
      <c r="AF516" s="152">
        <v>1.496448E9</v>
      </c>
      <c r="AG516" s="152">
        <v>90262.926</v>
      </c>
      <c r="AH516" s="153">
        <f>IFERROR(__xludf.DUMMYFUNCTION("TO_DATE(INT((AI516/(60*60*24))+""1/1/1970""))"),44076.0)</f>
        <v>44076</v>
      </c>
      <c r="AI516" s="152">
        <v>1.5990192E9</v>
      </c>
      <c r="AJ516" s="152">
        <v>249070.8252</v>
      </c>
      <c r="AK516" s="153">
        <f>IFERROR(__xludf.DUMMYFUNCTION("TO_DATE(INT((AL516/(60*60*24))+""1/1/1970""))"),44076.0)</f>
        <v>44076</v>
      </c>
      <c r="AL516" s="156">
        <v>1.5990192E9</v>
      </c>
      <c r="AM516" s="156">
        <v>117122.9233</v>
      </c>
      <c r="AN516" s="153">
        <f>IFERROR(__xludf.DUMMYFUNCTION("TO_DATE(INT((AO516/(60*60*24))+""1/1/1970""))"),43980.0)</f>
        <v>43980</v>
      </c>
      <c r="AO516" s="156">
        <v>1.590722987E9</v>
      </c>
      <c r="AP516" s="156">
        <v>133072.4674</v>
      </c>
      <c r="AQ516" s="153">
        <f>IFERROR(__xludf.DUMMYFUNCTION("TO_DATE(INT((AR516/(60*60*24))+""1/1/1970""))"),42985.0)</f>
        <v>42985</v>
      </c>
      <c r="AR516" s="156">
        <v>1.5047568E9</v>
      </c>
      <c r="AS516" s="156">
        <v>99427.8099</v>
      </c>
      <c r="AT516" s="152">
        <v>103321.9354</v>
      </c>
      <c r="AU516" s="152">
        <f t="shared" si="1"/>
        <v>134422.96</v>
      </c>
      <c r="AV516" s="152">
        <f t="shared" si="2"/>
        <v>27316.5233</v>
      </c>
      <c r="AW516" s="152">
        <f t="shared" si="3"/>
        <v>151794.4371</v>
      </c>
      <c r="AX516" s="152">
        <f t="shared" si="4"/>
        <v>9788.4449</v>
      </c>
      <c r="AY516" s="152">
        <f t="shared" si="5"/>
        <v>93189.1187</v>
      </c>
      <c r="AZ516" s="152">
        <f t="shared" si="6"/>
        <v>86227.2389</v>
      </c>
      <c r="BA516" s="152" t="str">
        <f t="shared" si="7"/>
        <v>Column1.y</v>
      </c>
      <c r="BB516" s="152" t="str">
        <f t="shared" si="8"/>
        <v>Column1.y</v>
      </c>
      <c r="BC516" s="152" t="str">
        <f t="shared" si="9"/>
        <v>Column1.y</v>
      </c>
    </row>
    <row r="517">
      <c r="A517" s="152">
        <v>1.48365E9</v>
      </c>
      <c r="B517" s="152">
        <v>109971.7999</v>
      </c>
      <c r="D517" s="153">
        <f>IFERROR(__xludf.DUMMYFUNCTION("TO_DATE(INT((E517/(60*60*24))+""1/1/1970""))"),42986.0)</f>
        <v>42986</v>
      </c>
      <c r="E517" s="152">
        <v>1.5048432E9</v>
      </c>
      <c r="F517" s="152">
        <v>99427.8099</v>
      </c>
      <c r="H517" s="153">
        <f>IFERROR(__xludf.DUMMYFUNCTION("TO_DATE(INT((I517/(60*60*24))+""1/1/1970""))"),42986.0)</f>
        <v>42986</v>
      </c>
      <c r="I517" s="156">
        <v>1.5048432E9</v>
      </c>
      <c r="J517" s="156">
        <v>103738.1086</v>
      </c>
      <c r="L517" s="154">
        <v>43088.0</v>
      </c>
      <c r="M517" s="155">
        <v>138657.29</v>
      </c>
      <c r="O517" s="153">
        <f>IFERROR(__xludf.DUMMYFUNCTION("TO_DATE(INT((P517/(60*60*24))+""1/1/1970""))"),42890.0)</f>
        <v>42890</v>
      </c>
      <c r="P517" s="13">
        <v>1.4965344E9</v>
      </c>
      <c r="Q517" s="13">
        <v>27434.1569</v>
      </c>
      <c r="S517" s="153">
        <f>IFERROR(__xludf.DUMMYFUNCTION("TO_DATE(INT((T517/(60*60*24))+""1/1/1970""))"),42986.0)</f>
        <v>42986</v>
      </c>
      <c r="T517" s="156">
        <v>1.5048432E9</v>
      </c>
      <c r="U517" s="156">
        <v>151757.0805</v>
      </c>
      <c r="W517" s="153">
        <f>IFERROR(__xludf.DUMMYFUNCTION("TO_DATE(INT((X517/(60*60*24))+""1/1/1970""))"),42971.0)</f>
        <v>42971</v>
      </c>
      <c r="X517" s="152">
        <v>1.5035832E9</v>
      </c>
      <c r="Y517" s="152">
        <v>9801.6002</v>
      </c>
      <c r="AA517" s="153">
        <f>IFERROR(__xludf.DUMMYFUNCTION("TO_DATE(INT((AB517/(60*60*24))+""1/1/1970""))"),42972.0)</f>
        <v>42972</v>
      </c>
      <c r="AB517" s="152">
        <v>1.5036228E9</v>
      </c>
      <c r="AC517" s="152">
        <v>94021.9431</v>
      </c>
      <c r="AE517" s="153">
        <f>IFERROR(__xludf.DUMMYFUNCTION("TO_DATE(INT((AF517/(60*60*24))+""1/1/1970""))"),42890.0)</f>
        <v>42890</v>
      </c>
      <c r="AF517" s="156">
        <v>1.4966136E9</v>
      </c>
      <c r="AG517" s="156">
        <v>90262.926</v>
      </c>
      <c r="AH517" s="153">
        <f>IFERROR(__xludf.DUMMYFUNCTION("TO_DATE(INT((AI517/(60*60*24))+""1/1/1970""))"),44077.0)</f>
        <v>44077</v>
      </c>
      <c r="AI517" s="152">
        <v>1.5991056E9</v>
      </c>
      <c r="AJ517" s="152">
        <v>247025.9166</v>
      </c>
      <c r="AK517" s="153">
        <f>IFERROR(__xludf.DUMMYFUNCTION("TO_DATE(INT((AL517/(60*60*24))+""1/1/1970""))"),44077.0)</f>
        <v>44077</v>
      </c>
      <c r="AL517" s="156">
        <v>1.5991056E9</v>
      </c>
      <c r="AM517" s="156">
        <v>117682.4018</v>
      </c>
      <c r="AN517" s="153">
        <f>IFERROR(__xludf.DUMMYFUNCTION("TO_DATE(INT((AO517/(60*60*24))+""1/1/1970""))"),43981.0)</f>
        <v>43981</v>
      </c>
      <c r="AO517" s="156">
        <v>1.590804268E9</v>
      </c>
      <c r="AP517" s="156">
        <v>133079.7664</v>
      </c>
      <c r="AQ517" s="153">
        <f>IFERROR(__xludf.DUMMYFUNCTION("TO_DATE(INT((AR517/(60*60*24))+""1/1/1970""))"),42986.0)</f>
        <v>42986</v>
      </c>
      <c r="AR517" s="152">
        <v>1.5048432E9</v>
      </c>
      <c r="AS517" s="152">
        <v>99427.8099</v>
      </c>
      <c r="AT517" s="156">
        <v>103738.1086</v>
      </c>
      <c r="AU517" s="152">
        <f t="shared" si="1"/>
        <v>135097.63</v>
      </c>
      <c r="AV517" s="152">
        <f t="shared" si="2"/>
        <v>27347.9023</v>
      </c>
      <c r="AW517" s="152">
        <f t="shared" si="3"/>
        <v>151757.0805</v>
      </c>
      <c r="AX517" s="152">
        <f t="shared" si="4"/>
        <v>9786.8882</v>
      </c>
      <c r="AY517" s="152">
        <f t="shared" si="5"/>
        <v>92286.8763</v>
      </c>
      <c r="AZ517" s="152">
        <f t="shared" si="6"/>
        <v>86956.8807</v>
      </c>
      <c r="BA517" s="152" t="str">
        <f t="shared" si="7"/>
        <v>Column1.y</v>
      </c>
      <c r="BB517" s="152" t="str">
        <f t="shared" si="8"/>
        <v>Column1.y</v>
      </c>
      <c r="BC517" s="152" t="str">
        <f t="shared" si="9"/>
        <v>Column1.y</v>
      </c>
    </row>
    <row r="518">
      <c r="A518" s="156">
        <v>1.48371306E9</v>
      </c>
      <c r="B518" s="156">
        <v>109996.0175</v>
      </c>
      <c r="D518" s="153">
        <f>IFERROR(__xludf.DUMMYFUNCTION("TO_DATE(INT((E518/(60*60*24))+""1/1/1970""))"),42987.0)</f>
        <v>42987</v>
      </c>
      <c r="E518" s="156">
        <v>1.5049296E9</v>
      </c>
      <c r="F518" s="156">
        <v>99427.8099</v>
      </c>
      <c r="H518" s="153">
        <f>IFERROR(__xludf.DUMMYFUNCTION("TO_DATE(INT((I518/(60*60*24))+""1/1/1970""))"),42987.0)</f>
        <v>42987</v>
      </c>
      <c r="I518" s="152">
        <v>1.5049296E9</v>
      </c>
      <c r="J518" s="152">
        <v>103002.1052</v>
      </c>
      <c r="L518" s="154">
        <v>43089.0</v>
      </c>
      <c r="M518" s="155">
        <v>137992.55</v>
      </c>
      <c r="O518" s="153">
        <f>IFERROR(__xludf.DUMMYFUNCTION("TO_DATE(INT((P518/(60*60*24))+""1/1/1970""))"),42891.0)</f>
        <v>42891</v>
      </c>
      <c r="P518" s="13">
        <v>1.4966208E9</v>
      </c>
      <c r="Q518" s="13">
        <v>27416.8063</v>
      </c>
      <c r="S518" s="153">
        <f>IFERROR(__xludf.DUMMYFUNCTION("TO_DATE(INT((T518/(60*60*24))+""1/1/1970""))"),42987.0)</f>
        <v>42987</v>
      </c>
      <c r="T518" s="152">
        <v>1.5049296E9</v>
      </c>
      <c r="U518" s="152">
        <v>151362.5502</v>
      </c>
      <c r="W518" s="153">
        <f>IFERROR(__xludf.DUMMYFUNCTION("TO_DATE(INT((X518/(60*60*24))+""1/1/1970""))"),42972.0)</f>
        <v>42972</v>
      </c>
      <c r="X518" s="152">
        <v>1.5036696E9</v>
      </c>
      <c r="Y518" s="152">
        <v>9798.8305</v>
      </c>
      <c r="AA518" s="153">
        <f>IFERROR(__xludf.DUMMYFUNCTION("TO_DATE(INT((AB518/(60*60*24))+""1/1/1970""))"),42974.0)</f>
        <v>42974</v>
      </c>
      <c r="AB518" s="156">
        <v>1.5038712E9</v>
      </c>
      <c r="AC518" s="156">
        <v>93002.841</v>
      </c>
      <c r="AE518" s="153">
        <f>IFERROR(__xludf.DUMMYFUNCTION("TO_DATE(INT((AF518/(60*60*24))+""1/1/1970""))"),42891.0)</f>
        <v>42891</v>
      </c>
      <c r="AF518" s="156">
        <v>1.4966532E9</v>
      </c>
      <c r="AG518" s="156">
        <v>90310.6599</v>
      </c>
      <c r="AH518" s="153">
        <f>IFERROR(__xludf.DUMMYFUNCTION("TO_DATE(INT((AI518/(60*60*24))+""1/1/1970""))"),44078.0)</f>
        <v>44078</v>
      </c>
      <c r="AI518" s="152">
        <v>1.599192E9</v>
      </c>
      <c r="AJ518" s="152">
        <v>231189.0029</v>
      </c>
      <c r="AK518" s="153">
        <f>IFERROR(__xludf.DUMMYFUNCTION("TO_DATE(INT((AL518/(60*60*24))+""1/1/1970""))"),44078.0)</f>
        <v>44078</v>
      </c>
      <c r="AL518" s="156">
        <v>1.599192E9</v>
      </c>
      <c r="AM518" s="156">
        <v>117206.0906</v>
      </c>
      <c r="AN518" s="153">
        <f>IFERROR(__xludf.DUMMYFUNCTION("TO_DATE(INT((AO518/(60*60*24))+""1/1/1970""))"),43982.0)</f>
        <v>43982</v>
      </c>
      <c r="AO518" s="156">
        <v>1.59088361E9</v>
      </c>
      <c r="AP518" s="156">
        <v>133079.7664</v>
      </c>
      <c r="AQ518" s="153">
        <f>IFERROR(__xludf.DUMMYFUNCTION("TO_DATE(INT((AR518/(60*60*24))+""1/1/1970""))"),42987.0)</f>
        <v>42987</v>
      </c>
      <c r="AR518" s="156">
        <v>1.5049296E9</v>
      </c>
      <c r="AS518" s="156">
        <v>99427.8099</v>
      </c>
      <c r="AT518" s="152">
        <v>103002.1052</v>
      </c>
      <c r="AU518" s="152">
        <f t="shared" si="1"/>
        <v>135097.63</v>
      </c>
      <c r="AV518" s="152">
        <f t="shared" si="2"/>
        <v>27430.3019</v>
      </c>
      <c r="AW518" s="152">
        <f t="shared" si="3"/>
        <v>151362.5502</v>
      </c>
      <c r="AX518" s="152">
        <f t="shared" si="4"/>
        <v>9778.3806</v>
      </c>
      <c r="AY518" s="152">
        <f t="shared" si="5"/>
        <v>92286.8763</v>
      </c>
      <c r="AZ518" s="152">
        <f t="shared" si="6"/>
        <v>87012.397</v>
      </c>
      <c r="BA518" s="152" t="str">
        <f t="shared" si="7"/>
        <v>Column1.y</v>
      </c>
      <c r="BB518" s="152" t="str">
        <f t="shared" si="8"/>
        <v>Column1.y</v>
      </c>
      <c r="BC518" s="152" t="str">
        <f t="shared" si="9"/>
        <v>Column1.y</v>
      </c>
    </row>
    <row r="519">
      <c r="A519" s="152">
        <v>1.4837364E9</v>
      </c>
      <c r="B519" s="152">
        <v>110364.1244</v>
      </c>
      <c r="D519" s="153">
        <f>IFERROR(__xludf.DUMMYFUNCTION("TO_DATE(INT((E519/(60*60*24))+""1/1/1970""))"),42989.0)</f>
        <v>42989</v>
      </c>
      <c r="E519" s="152">
        <v>1.5051384E9</v>
      </c>
      <c r="F519" s="152">
        <v>99427.8099</v>
      </c>
      <c r="H519" s="153">
        <f>IFERROR(__xludf.DUMMYFUNCTION("TO_DATE(INT((I519/(60*60*24))+""1/1/1970""))"),42989.0)</f>
        <v>42989</v>
      </c>
      <c r="I519" s="156">
        <v>1.5051384E9</v>
      </c>
      <c r="J519" s="156">
        <v>103002.1052</v>
      </c>
      <c r="L519" s="154">
        <v>43090.0</v>
      </c>
      <c r="M519" s="155">
        <v>137752.9</v>
      </c>
      <c r="O519" s="153">
        <f>IFERROR(__xludf.DUMMYFUNCTION("TO_DATE(INT((P519/(60*60*24))+""1/1/1970""))"),42892.0)</f>
        <v>42892</v>
      </c>
      <c r="P519" s="13">
        <v>1.4967576E9</v>
      </c>
      <c r="Q519" s="13">
        <v>27485.2118</v>
      </c>
      <c r="S519" s="153">
        <f>IFERROR(__xludf.DUMMYFUNCTION("TO_DATE(INT((T519/(60*60*24))+""1/1/1970""))"),42989.0)</f>
        <v>42989</v>
      </c>
      <c r="T519" s="156">
        <v>1.5051384E9</v>
      </c>
      <c r="U519" s="156">
        <v>151362.5502</v>
      </c>
      <c r="W519" s="153">
        <f>IFERROR(__xludf.DUMMYFUNCTION("TO_DATE(INT((X519/(60*60*24))+""1/1/1970""))"),42973.0)</f>
        <v>42973</v>
      </c>
      <c r="X519" s="152">
        <v>1.5037056E9</v>
      </c>
      <c r="Y519" s="152">
        <v>9780.8433</v>
      </c>
      <c r="AA519" s="153">
        <f>IFERROR(__xludf.DUMMYFUNCTION("TO_DATE(INT((AB519/(60*60*24))+""1/1/1970""))"),42975.0)</f>
        <v>42975</v>
      </c>
      <c r="AB519" s="156">
        <v>1.5039108E9</v>
      </c>
      <c r="AC519" s="156">
        <v>92803.92</v>
      </c>
      <c r="AE519" s="153">
        <f>IFERROR(__xludf.DUMMYFUNCTION("TO_DATE(INT((AF519/(60*60*24))+""1/1/1970""))"),42892.0)</f>
        <v>42892</v>
      </c>
      <c r="AF519" s="152">
        <v>1.4967324E9</v>
      </c>
      <c r="AG519" s="152">
        <v>90494.7109</v>
      </c>
      <c r="AH519" s="153">
        <f>IFERROR(__xludf.DUMMYFUNCTION("TO_DATE(INT((AI519/(60*60*24))+""1/1/1970""))"),44079.0)</f>
        <v>44079</v>
      </c>
      <c r="AI519" s="152">
        <v>1.5992784E9</v>
      </c>
      <c r="AJ519" s="152">
        <v>228493.7573</v>
      </c>
      <c r="AK519" s="153">
        <f>IFERROR(__xludf.DUMMYFUNCTION("TO_DATE(INT((AL519/(60*60*24))+""1/1/1970""))"),44079.0)</f>
        <v>44079</v>
      </c>
      <c r="AL519" s="156">
        <v>1.5992784E9</v>
      </c>
      <c r="AM519" s="156">
        <v>117896.0559</v>
      </c>
      <c r="AN519" s="153">
        <f>IFERROR(__xludf.DUMMYFUNCTION("TO_DATE(INT((AO519/(60*60*24))+""1/1/1970""))"),43983.0)</f>
        <v>43983</v>
      </c>
      <c r="AO519" s="152">
        <v>1.590981886E9</v>
      </c>
      <c r="AP519" s="152">
        <v>133079.7664</v>
      </c>
      <c r="AQ519" s="153">
        <f>IFERROR(__xludf.DUMMYFUNCTION("TO_DATE(INT((AR519/(60*60*24))+""1/1/1970""))"),42989.0)</f>
        <v>42989</v>
      </c>
      <c r="AR519" s="152">
        <v>1.5051384E9</v>
      </c>
      <c r="AS519" s="152">
        <v>99427.8099</v>
      </c>
      <c r="AT519" s="156">
        <v>103002.1052</v>
      </c>
      <c r="AU519" s="152">
        <f t="shared" si="1"/>
        <v>134908.08</v>
      </c>
      <c r="AV519" s="152">
        <f t="shared" si="2"/>
        <v>27371.3966</v>
      </c>
      <c r="AW519" s="152">
        <f t="shared" si="3"/>
        <v>151362.5502</v>
      </c>
      <c r="AX519" s="152">
        <f t="shared" si="4"/>
        <v>9787.4023</v>
      </c>
      <c r="AY519" s="152">
        <f t="shared" si="5"/>
        <v>92368.5174</v>
      </c>
      <c r="AZ519" s="152">
        <f t="shared" si="6"/>
        <v>86878.6533</v>
      </c>
      <c r="BA519" s="152" t="str">
        <f t="shared" si="7"/>
        <v>Column1.y</v>
      </c>
      <c r="BB519" s="152" t="str">
        <f t="shared" si="8"/>
        <v>Column1.y</v>
      </c>
      <c r="BC519" s="152" t="str">
        <f t="shared" si="9"/>
        <v>Column1.y</v>
      </c>
    </row>
    <row r="520">
      <c r="A520" s="156">
        <v>1.48397226E9</v>
      </c>
      <c r="B520" s="156">
        <v>110146.1663</v>
      </c>
      <c r="D520" s="153">
        <f>IFERROR(__xludf.DUMMYFUNCTION("TO_DATE(INT((E520/(60*60*24))+""1/1/1970""))"),42990.0)</f>
        <v>42990</v>
      </c>
      <c r="E520" s="152">
        <v>1.5051888E9</v>
      </c>
      <c r="F520" s="152">
        <v>99427.8099</v>
      </c>
      <c r="H520" s="153">
        <f>IFERROR(__xludf.DUMMYFUNCTION("TO_DATE(INT((I520/(60*60*24))+""1/1/1970""))"),42990.0)</f>
        <v>42990</v>
      </c>
      <c r="I520" s="156">
        <v>1.5051888E9</v>
      </c>
      <c r="J520" s="156">
        <v>103901.8081</v>
      </c>
      <c r="L520" s="154">
        <v>43091.0</v>
      </c>
      <c r="M520" s="155">
        <v>138059.67</v>
      </c>
      <c r="O520" s="153">
        <f>IFERROR(__xludf.DUMMYFUNCTION("TO_DATE(INT((P520/(60*60*24))+""1/1/1970""))"),42893.0)</f>
        <v>42893</v>
      </c>
      <c r="P520" s="13">
        <v>1.496844E9</v>
      </c>
      <c r="Q520" s="13">
        <v>27566.9658</v>
      </c>
      <c r="S520" s="153">
        <f>IFERROR(__xludf.DUMMYFUNCTION("TO_DATE(INT((T520/(60*60*24))+""1/1/1970""))"),42990.0)</f>
        <v>42990</v>
      </c>
      <c r="T520" s="156">
        <v>1.5051888E9</v>
      </c>
      <c r="U520" s="156">
        <v>154234.925</v>
      </c>
      <c r="W520" s="153">
        <f>IFERROR(__xludf.DUMMYFUNCTION("TO_DATE(INT((X520/(60*60*24))+""1/1/1970""))"),42975.0)</f>
        <v>42975</v>
      </c>
      <c r="X520" s="156">
        <v>1.5038784E9</v>
      </c>
      <c r="Y520" s="156">
        <v>9777.4303</v>
      </c>
      <c r="AA520" s="153">
        <f>IFERROR(__xludf.DUMMYFUNCTION("TO_DATE(INT((AB520/(60*60*24))+""1/1/1970""))"),42976.0)</f>
        <v>42976</v>
      </c>
      <c r="AB520" s="152">
        <v>1.50399E9</v>
      </c>
      <c r="AC520" s="152">
        <v>92533.3434</v>
      </c>
      <c r="AE520" s="153">
        <f>IFERROR(__xludf.DUMMYFUNCTION("TO_DATE(INT((AF520/(60*60*24))+""1/1/1970""))"),42893.0)</f>
        <v>42893</v>
      </c>
      <c r="AF520" s="156">
        <v>1.4968116E9</v>
      </c>
      <c r="AG520" s="156">
        <v>90376.2941</v>
      </c>
      <c r="AH520" s="153">
        <f>IFERROR(__xludf.DUMMYFUNCTION("TO_DATE(INT((AI520/(60*60*24))+""1/1/1970""))"),44082.0)</f>
        <v>44082</v>
      </c>
      <c r="AI520" s="156">
        <v>1.5995736E9</v>
      </c>
      <c r="AJ520" s="156">
        <v>215654.8687</v>
      </c>
      <c r="AK520" s="153">
        <f>IFERROR(__xludf.DUMMYFUNCTION("TO_DATE(INT((AL520/(60*60*24))+""1/1/1970""))"),44082.0)</f>
        <v>44082</v>
      </c>
      <c r="AL520" s="152">
        <v>1.5995736E9</v>
      </c>
      <c r="AM520" s="152">
        <v>117896.0559</v>
      </c>
      <c r="AN520" s="153">
        <f>IFERROR(__xludf.DUMMYFUNCTION("TO_DATE(INT((AO520/(60*60*24))+""1/1/1970""))"),43984.0)</f>
        <v>43984</v>
      </c>
      <c r="AO520" s="152">
        <v>1.59106108E9</v>
      </c>
      <c r="AP520" s="152">
        <v>133282.1402</v>
      </c>
      <c r="AQ520" s="153">
        <f>IFERROR(__xludf.DUMMYFUNCTION("TO_DATE(INT((AR520/(60*60*24))+""1/1/1970""))"),42990.0)</f>
        <v>42990</v>
      </c>
      <c r="AR520" s="152">
        <v>1.5051888E9</v>
      </c>
      <c r="AS520" s="152">
        <v>99427.8099</v>
      </c>
      <c r="AT520" s="156">
        <v>103901.8081</v>
      </c>
      <c r="AU520" s="152">
        <f t="shared" si="1"/>
        <v>134736.43</v>
      </c>
      <c r="AV520" s="152">
        <f t="shared" si="2"/>
        <v>27229.7952</v>
      </c>
      <c r="AW520" s="152">
        <f t="shared" si="3"/>
        <v>154234.925</v>
      </c>
      <c r="AX520" s="152">
        <f t="shared" si="4"/>
        <v>9810.7753</v>
      </c>
      <c r="AY520" s="152">
        <f t="shared" si="5"/>
        <v>92090.197</v>
      </c>
      <c r="AZ520" s="152">
        <f t="shared" si="6"/>
        <v>86451.8272</v>
      </c>
      <c r="BA520" s="152" t="str">
        <f t="shared" si="7"/>
        <v>Column1.y</v>
      </c>
      <c r="BB520" s="152" t="str">
        <f t="shared" si="8"/>
        <v>Column1.y</v>
      </c>
      <c r="BC520" s="152" t="str">
        <f t="shared" si="9"/>
        <v>Column1.y</v>
      </c>
    </row>
    <row r="521">
      <c r="A521" s="152">
        <v>1.4839956E9</v>
      </c>
      <c r="B521" s="152">
        <v>110000.861</v>
      </c>
      <c r="D521" s="153">
        <f>IFERROR(__xludf.DUMMYFUNCTION("TO_DATE(INT((E521/(60*60*24))+""1/1/1970""))"),42991.0)</f>
        <v>42991</v>
      </c>
      <c r="E521" s="156">
        <v>1.5052752E9</v>
      </c>
      <c r="F521" s="156">
        <v>99427.8099</v>
      </c>
      <c r="H521" s="153">
        <f>IFERROR(__xludf.DUMMYFUNCTION("TO_DATE(INT((I521/(60*60*24))+""1/1/1970""))"),42991.0)</f>
        <v>42991</v>
      </c>
      <c r="I521" s="152">
        <v>1.5052752E9</v>
      </c>
      <c r="J521" s="152">
        <v>103988.2008</v>
      </c>
      <c r="L521" s="154">
        <v>43095.0</v>
      </c>
      <c r="M521" s="155">
        <v>138264.69</v>
      </c>
      <c r="O521" s="153">
        <f>IFERROR(__xludf.DUMMYFUNCTION("TO_DATE(INT((P521/(60*60*24))+""1/1/1970""))"),42894.0)</f>
        <v>42894</v>
      </c>
      <c r="P521" s="13">
        <v>1.4969304E9</v>
      </c>
      <c r="Q521" s="13">
        <v>27632.6345</v>
      </c>
      <c r="S521" s="153">
        <f>IFERROR(__xludf.DUMMYFUNCTION("TO_DATE(INT((T521/(60*60*24))+""1/1/1970""))"),42991.0)</f>
        <v>42991</v>
      </c>
      <c r="T521" s="152">
        <v>1.5052752E9</v>
      </c>
      <c r="U521" s="152">
        <v>155191.4979</v>
      </c>
      <c r="W521" s="153">
        <f>IFERROR(__xludf.DUMMYFUNCTION("TO_DATE(INT((X521/(60*60*24))+""1/1/1970""))"),42976.0)</f>
        <v>42976</v>
      </c>
      <c r="X521" s="152">
        <v>1.5040152E9</v>
      </c>
      <c r="Y521" s="152">
        <v>9771.6865</v>
      </c>
      <c r="AA521" s="153">
        <f>IFERROR(__xludf.DUMMYFUNCTION("TO_DATE(INT((AB521/(60*60*24))+""1/1/1970""))"),42977.0)</f>
        <v>42977</v>
      </c>
      <c r="AB521" s="156">
        <v>1.5040692E9</v>
      </c>
      <c r="AC521" s="156">
        <v>93080.6252</v>
      </c>
      <c r="AE521" s="153">
        <f>IFERROR(__xludf.DUMMYFUNCTION("TO_DATE(INT((AF521/(60*60*24))+""1/1/1970""))"),42894.0)</f>
        <v>42894</v>
      </c>
      <c r="AF521" s="152">
        <v>1.4968908E9</v>
      </c>
      <c r="AG521" s="152">
        <v>90510.3162</v>
      </c>
      <c r="AH521" s="153">
        <f>IFERROR(__xludf.DUMMYFUNCTION("TO_DATE(INT((AI521/(60*60*24))+""1/1/1970""))"),44083.0)</f>
        <v>44083</v>
      </c>
      <c r="AI521" s="152">
        <v>1.599624E9</v>
      </c>
      <c r="AJ521" s="152">
        <v>209941.3492</v>
      </c>
      <c r="AK521" s="153">
        <f>IFERROR(__xludf.DUMMYFUNCTION("TO_DATE(INT((AL521/(60*60*24))+""1/1/1970""))"),44083.0)</f>
        <v>44083</v>
      </c>
      <c r="AL521" s="156">
        <v>1.599624E9</v>
      </c>
      <c r="AM521" s="156">
        <v>116905.1864</v>
      </c>
      <c r="AN521" s="153">
        <f>IFERROR(__xludf.DUMMYFUNCTION("TO_DATE(INT((AO521/(60*60*24))+""1/1/1970""))"),43985.0)</f>
        <v>43985</v>
      </c>
      <c r="AO521" s="156">
        <v>1.591156261E9</v>
      </c>
      <c r="AP521" s="156">
        <v>133725.1971</v>
      </c>
      <c r="AQ521" s="153">
        <f>IFERROR(__xludf.DUMMYFUNCTION("TO_DATE(INT((AR521/(60*60*24))+""1/1/1970""))"),42991.0)</f>
        <v>42991</v>
      </c>
      <c r="AR521" s="156">
        <v>1.5052752E9</v>
      </c>
      <c r="AS521" s="156">
        <v>99427.8099</v>
      </c>
      <c r="AT521" s="152">
        <v>103988.2008</v>
      </c>
      <c r="AU521" s="152">
        <f t="shared" si="1"/>
        <v>134887.3</v>
      </c>
      <c r="AV521" s="152">
        <f t="shared" si="2"/>
        <v>27197.2568</v>
      </c>
      <c r="AW521" s="152">
        <f t="shared" si="3"/>
        <v>155191.4979</v>
      </c>
      <c r="AX521" s="152">
        <f t="shared" si="4"/>
        <v>9822.7356</v>
      </c>
      <c r="AY521" s="152">
        <f t="shared" si="5"/>
        <v>92703.345</v>
      </c>
      <c r="AZ521" s="152">
        <f t="shared" si="6"/>
        <v>86552.0449</v>
      </c>
      <c r="BA521" s="152" t="str">
        <f t="shared" si="7"/>
        <v>Column1.y</v>
      </c>
      <c r="BB521" s="152" t="str">
        <f t="shared" si="8"/>
        <v>Column1.y</v>
      </c>
      <c r="BC521" s="152" t="str">
        <f t="shared" si="9"/>
        <v>Column1.y</v>
      </c>
    </row>
    <row r="522">
      <c r="A522" s="156">
        <v>1.48405866E9</v>
      </c>
      <c r="B522" s="156">
        <v>109991.174</v>
      </c>
      <c r="D522" s="153">
        <f>IFERROR(__xludf.DUMMYFUNCTION("TO_DATE(INT((E522/(60*60*24))+""1/1/1970""))"),42992.0)</f>
        <v>42992</v>
      </c>
      <c r="E522" s="152">
        <v>1.5053616E9</v>
      </c>
      <c r="F522" s="152">
        <v>99427.8099</v>
      </c>
      <c r="H522" s="153">
        <f>IFERROR(__xludf.DUMMYFUNCTION("TO_DATE(INT((I522/(60*60*24))+""1/1/1970""))"),42992.0)</f>
        <v>42992</v>
      </c>
      <c r="I522" s="156">
        <v>1.5053616E9</v>
      </c>
      <c r="J522" s="156">
        <v>104126.7428</v>
      </c>
      <c r="L522" s="154">
        <v>43096.0</v>
      </c>
      <c r="M522" s="155">
        <v>138515.51</v>
      </c>
      <c r="O522" s="153">
        <f>IFERROR(__xludf.DUMMYFUNCTION("TO_DATE(INT((P522/(60*60*24))+""1/1/1970""))"),42895.0)</f>
        <v>42895</v>
      </c>
      <c r="P522" s="13">
        <v>1.4970168E9</v>
      </c>
      <c r="Q522" s="13">
        <v>27576.3084</v>
      </c>
      <c r="S522" s="153">
        <f>IFERROR(__xludf.DUMMYFUNCTION("TO_DATE(INT((T522/(60*60*24))+""1/1/1970""))"),42992.0)</f>
        <v>42992</v>
      </c>
      <c r="T522" s="156">
        <v>1.5053616E9</v>
      </c>
      <c r="U522" s="156">
        <v>155334.9535</v>
      </c>
      <c r="W522" s="153">
        <f>IFERROR(__xludf.DUMMYFUNCTION("TO_DATE(INT((X522/(60*60*24))+""1/1/1970""))"),42977.0)</f>
        <v>42977</v>
      </c>
      <c r="X522" s="152">
        <v>1.5041016E9</v>
      </c>
      <c r="Y522" s="152">
        <v>9769.546</v>
      </c>
      <c r="AA522" s="153">
        <f>IFERROR(__xludf.DUMMYFUNCTION("TO_DATE(INT((AB522/(60*60*24))+""1/1/1970""))"),42978.0)</f>
        <v>42978</v>
      </c>
      <c r="AB522" s="152">
        <v>1.5041484E9</v>
      </c>
      <c r="AC522" s="152">
        <v>93918.9513</v>
      </c>
      <c r="AE522" s="153">
        <f>IFERROR(__xludf.DUMMYFUNCTION("TO_DATE(INT((AF522/(60*60*24))+""1/1/1970""))"),42895.0)</f>
        <v>42895</v>
      </c>
      <c r="AF522" s="156">
        <v>1.49697E9</v>
      </c>
      <c r="AG522" s="156">
        <v>91126.2674</v>
      </c>
      <c r="AH522" s="153">
        <f>IFERROR(__xludf.DUMMYFUNCTION("TO_DATE(INT((AI522/(60*60*24))+""1/1/1970""))"),44084.0)</f>
        <v>44084</v>
      </c>
      <c r="AI522" s="152">
        <v>1.5997104E9</v>
      </c>
      <c r="AJ522" s="152">
        <v>220394.6783</v>
      </c>
      <c r="AK522" s="153">
        <f>IFERROR(__xludf.DUMMYFUNCTION("TO_DATE(INT((AL522/(60*60*24))+""1/1/1970""))"),44084.0)</f>
        <v>44084</v>
      </c>
      <c r="AL522" s="156">
        <v>1.5997104E9</v>
      </c>
      <c r="AM522" s="156">
        <v>116703.8312</v>
      </c>
      <c r="AN522" s="153">
        <f>IFERROR(__xludf.DUMMYFUNCTION("TO_DATE(INT((AO522/(60*60*24))+""1/1/1970""))"),43986.0)</f>
        <v>43986</v>
      </c>
      <c r="AO522" s="156">
        <v>1.591235298E9</v>
      </c>
      <c r="AP522" s="156">
        <v>133943.2777</v>
      </c>
      <c r="AQ522" s="153">
        <f>IFERROR(__xludf.DUMMYFUNCTION("TO_DATE(INT((AR522/(60*60*24))+""1/1/1970""))"),42992.0)</f>
        <v>42992</v>
      </c>
      <c r="AR522" s="152">
        <v>1.5053616E9</v>
      </c>
      <c r="AS522" s="152">
        <v>99427.8099</v>
      </c>
      <c r="AT522" s="156">
        <v>104126.7428</v>
      </c>
      <c r="AU522" s="152">
        <f t="shared" si="1"/>
        <v>134539.21</v>
      </c>
      <c r="AV522" s="152">
        <f t="shared" si="2"/>
        <v>27253.2002</v>
      </c>
      <c r="AW522" s="152">
        <f t="shared" si="3"/>
        <v>155334.9535</v>
      </c>
      <c r="AX522" s="152">
        <f t="shared" si="4"/>
        <v>9826.058</v>
      </c>
      <c r="AY522" s="152">
        <f t="shared" si="5"/>
        <v>92807.437</v>
      </c>
      <c r="AZ522" s="152">
        <f t="shared" si="6"/>
        <v>85953.2627</v>
      </c>
      <c r="BA522" s="152" t="str">
        <f t="shared" si="7"/>
        <v>Column1.y</v>
      </c>
      <c r="BB522" s="152" t="str">
        <f t="shared" si="8"/>
        <v>Column1.y</v>
      </c>
      <c r="BC522" s="152" t="str">
        <f t="shared" si="9"/>
        <v>Column1.y</v>
      </c>
    </row>
    <row r="523">
      <c r="A523" s="152">
        <v>1.484082E9</v>
      </c>
      <c r="B523" s="152">
        <v>110000.861</v>
      </c>
      <c r="D523" s="153">
        <f>IFERROR(__xludf.DUMMYFUNCTION("TO_DATE(INT((E523/(60*60*24))+""1/1/1970""))"),42993.0)</f>
        <v>42993</v>
      </c>
      <c r="E523" s="156">
        <v>1.505448E9</v>
      </c>
      <c r="F523" s="156">
        <v>99427.8099</v>
      </c>
      <c r="H523" s="153">
        <f>IFERROR(__xludf.DUMMYFUNCTION("TO_DATE(INT((I523/(60*60*24))+""1/1/1970""))"),42993.0)</f>
        <v>42993</v>
      </c>
      <c r="I523" s="152">
        <v>1.505448E9</v>
      </c>
      <c r="J523" s="152">
        <v>104202.9328</v>
      </c>
      <c r="L523" s="154">
        <v>43097.0</v>
      </c>
      <c r="M523" s="155">
        <v>139103.88</v>
      </c>
      <c r="O523" s="153">
        <f>IFERROR(__xludf.DUMMYFUNCTION("TO_DATE(INT((P523/(60*60*24))+""1/1/1970""))"),42896.0)</f>
        <v>42896</v>
      </c>
      <c r="P523" s="13">
        <v>1.4970528E9</v>
      </c>
      <c r="Q523" s="13">
        <v>27533.5992</v>
      </c>
      <c r="S523" s="153">
        <f>IFERROR(__xludf.DUMMYFUNCTION("TO_DATE(INT((T523/(60*60*24))+""1/1/1970""))"),42993.0)</f>
        <v>42993</v>
      </c>
      <c r="T523" s="152">
        <v>1.505448E9</v>
      </c>
      <c r="U523" s="152">
        <v>155242.7116</v>
      </c>
      <c r="W523" s="153">
        <f>IFERROR(__xludf.DUMMYFUNCTION("TO_DATE(INT((X523/(60*60*24))+""1/1/1970""))"),42978.0)</f>
        <v>42978</v>
      </c>
      <c r="X523" s="152">
        <v>1.504188E9</v>
      </c>
      <c r="Y523" s="152">
        <v>9762.6399</v>
      </c>
      <c r="AA523" s="153">
        <f>IFERROR(__xludf.DUMMYFUNCTION("TO_DATE(INT((AB523/(60*60*24))+""1/1/1970""))"),42979.0)</f>
        <v>42979</v>
      </c>
      <c r="AB523" s="156">
        <v>1.5042276E9</v>
      </c>
      <c r="AC523" s="156">
        <v>93415.1837</v>
      </c>
      <c r="AE523" s="153">
        <f>IFERROR(__xludf.DUMMYFUNCTION("TO_DATE(INT((AF523/(60*60*24))+""1/1/1970""))"),42896.0)</f>
        <v>42896</v>
      </c>
      <c r="AF523" s="152">
        <v>1.4970528E9</v>
      </c>
      <c r="AG523" s="152">
        <v>91059.2563</v>
      </c>
      <c r="AH523" s="153">
        <f>IFERROR(__xludf.DUMMYFUNCTION("TO_DATE(INT((AI523/(60*60*24))+""1/1/1970""))"),44085.0)</f>
        <v>44085</v>
      </c>
      <c r="AI523" s="152">
        <v>1.5997968E9</v>
      </c>
      <c r="AJ523" s="152">
        <v>216846.0922</v>
      </c>
      <c r="AK523" s="153">
        <f>IFERROR(__xludf.DUMMYFUNCTION("TO_DATE(INT((AL523/(60*60*24))+""1/1/1970""))"),44085.0)</f>
        <v>44085</v>
      </c>
      <c r="AL523" s="156">
        <v>1.5997968E9</v>
      </c>
      <c r="AM523" s="156">
        <v>115768.86</v>
      </c>
      <c r="AN523" s="153">
        <f>IFERROR(__xludf.DUMMYFUNCTION("TO_DATE(INT((AO523/(60*60*24))+""1/1/1970""))"),43987.0)</f>
        <v>43987</v>
      </c>
      <c r="AO523" s="152">
        <v>1.591331099E9</v>
      </c>
      <c r="AP523" s="152">
        <v>133943.2777</v>
      </c>
      <c r="AQ523" s="153">
        <f>IFERROR(__xludf.DUMMYFUNCTION("TO_DATE(INT((AR523/(60*60*24))+""1/1/1970""))"),42993.0)</f>
        <v>42993</v>
      </c>
      <c r="AR523" s="156">
        <v>1.505448E9</v>
      </c>
      <c r="AS523" s="156">
        <v>99427.8099</v>
      </c>
      <c r="AT523" s="152">
        <v>104202.9328</v>
      </c>
      <c r="AU523" s="152">
        <f t="shared" si="1"/>
        <v>135119.55</v>
      </c>
      <c r="AV523" s="152">
        <f t="shared" si="2"/>
        <v>27234.243</v>
      </c>
      <c r="AW523" s="152">
        <f t="shared" si="3"/>
        <v>155242.7116</v>
      </c>
      <c r="AX523" s="152">
        <f t="shared" si="4"/>
        <v>9833.8898</v>
      </c>
      <c r="AY523" s="152">
        <f t="shared" si="5"/>
        <v>92814.3854</v>
      </c>
      <c r="AZ523" s="152">
        <f t="shared" si="6"/>
        <v>86187.9449</v>
      </c>
      <c r="BA523" s="152" t="str">
        <f t="shared" si="7"/>
        <v>Column1.y</v>
      </c>
      <c r="BB523" s="152" t="str">
        <f t="shared" si="8"/>
        <v>Column1.y</v>
      </c>
      <c r="BC523" s="152" t="str">
        <f t="shared" si="9"/>
        <v>Column1.y</v>
      </c>
    </row>
    <row r="524">
      <c r="A524" s="156">
        <v>1.48414506E9</v>
      </c>
      <c r="B524" s="156">
        <v>109966.9564</v>
      </c>
      <c r="D524" s="153">
        <f>IFERROR(__xludf.DUMMYFUNCTION("TO_DATE(INT((E524/(60*60*24))+""1/1/1970""))"),42994.0)</f>
        <v>42994</v>
      </c>
      <c r="E524" s="152">
        <v>1.5055344E9</v>
      </c>
      <c r="F524" s="152">
        <v>99427.8099</v>
      </c>
      <c r="H524" s="153">
        <f>IFERROR(__xludf.DUMMYFUNCTION("TO_DATE(INT((I524/(60*60*24))+""1/1/1970""))"),42994.0)</f>
        <v>42994</v>
      </c>
      <c r="I524" s="156">
        <v>1.5055344E9</v>
      </c>
      <c r="J524" s="156">
        <v>104237.2825</v>
      </c>
      <c r="L524" s="154">
        <v>43098.0</v>
      </c>
      <c r="M524" s="155">
        <v>139389.23</v>
      </c>
      <c r="O524" s="153">
        <f>IFERROR(__xludf.DUMMYFUNCTION("TO_DATE(INT((P524/(60*60*24))+""1/1/1970""))"),42897.0)</f>
        <v>42897</v>
      </c>
      <c r="P524" s="13">
        <v>1.4971392E9</v>
      </c>
      <c r="Q524" s="13">
        <v>27533.5992</v>
      </c>
      <c r="S524" s="153">
        <f>IFERROR(__xludf.DUMMYFUNCTION("TO_DATE(INT((T524/(60*60*24))+""1/1/1970""))"),42994.0)</f>
        <v>42994</v>
      </c>
      <c r="T524" s="156">
        <v>1.5055344E9</v>
      </c>
      <c r="U524" s="156">
        <v>155604.1462</v>
      </c>
      <c r="W524" s="153">
        <f>IFERROR(__xludf.DUMMYFUNCTION("TO_DATE(INT((X524/(60*60*24))+""1/1/1970""))"),42979.0)</f>
        <v>42979</v>
      </c>
      <c r="X524" s="152">
        <v>1.5042744E9</v>
      </c>
      <c r="Y524" s="152">
        <v>9775.4675</v>
      </c>
      <c r="AA524" s="153">
        <f>IFERROR(__xludf.DUMMYFUNCTION("TO_DATE(INT((AB524/(60*60*24))+""1/1/1970""))"),42981.0)</f>
        <v>42981</v>
      </c>
      <c r="AB524" s="152">
        <v>1.504476E9</v>
      </c>
      <c r="AC524" s="152">
        <v>93602.3412</v>
      </c>
      <c r="AE524" s="153">
        <f>IFERROR(__xludf.DUMMYFUNCTION("TO_DATE(INT((AF524/(60*60*24))+""1/1/1970""))"),42897.0)</f>
        <v>42897</v>
      </c>
      <c r="AF524" s="156">
        <v>1.4972184E9</v>
      </c>
      <c r="AG524" s="156">
        <v>91059.2563</v>
      </c>
      <c r="AH524" s="153">
        <f>IFERROR(__xludf.DUMMYFUNCTION("TO_DATE(INT((AI524/(60*60*24))+""1/1/1970""))"),44086.0)</f>
        <v>44086</v>
      </c>
      <c r="AI524" s="152">
        <v>1.5998832E9</v>
      </c>
      <c r="AJ524" s="152">
        <v>214079.7039</v>
      </c>
      <c r="AK524" s="153">
        <f>IFERROR(__xludf.DUMMYFUNCTION("TO_DATE(INT((AL524/(60*60*24))+""1/1/1970""))"),44086.0)</f>
        <v>44086</v>
      </c>
      <c r="AL524" s="156">
        <v>1.5998832E9</v>
      </c>
      <c r="AM524" s="156">
        <v>115465.3231</v>
      </c>
      <c r="AN524" s="153">
        <f>IFERROR(__xludf.DUMMYFUNCTION("TO_DATE(INT((AO524/(60*60*24))+""1/1/1970""))"),43988.0)</f>
        <v>43988</v>
      </c>
      <c r="AO524" s="152">
        <v>1.591411256E9</v>
      </c>
      <c r="AP524" s="152">
        <v>133943.2777</v>
      </c>
      <c r="AQ524" s="153">
        <f>IFERROR(__xludf.DUMMYFUNCTION("TO_DATE(INT((AR524/(60*60*24))+""1/1/1970""))"),42994.0)</f>
        <v>42994</v>
      </c>
      <c r="AR524" s="152">
        <v>1.5055344E9</v>
      </c>
      <c r="AS524" s="152">
        <v>99427.8099</v>
      </c>
      <c r="AT524" s="156">
        <v>104237.2825</v>
      </c>
      <c r="AU524" s="152">
        <f t="shared" si="1"/>
        <v>135119.55</v>
      </c>
      <c r="AV524" s="152">
        <f t="shared" si="2"/>
        <v>27134.456</v>
      </c>
      <c r="AW524" s="152">
        <f t="shared" si="3"/>
        <v>155604.1462</v>
      </c>
      <c r="AX524" s="152">
        <f t="shared" si="4"/>
        <v>9848.7814</v>
      </c>
      <c r="AY524" s="152">
        <f t="shared" si="5"/>
        <v>92814.3854</v>
      </c>
      <c r="AZ524" s="152">
        <f t="shared" si="6"/>
        <v>86379.7282</v>
      </c>
      <c r="BA524" s="152" t="str">
        <f t="shared" si="7"/>
        <v>Column1.y</v>
      </c>
      <c r="BB524" s="152" t="str">
        <f t="shared" si="8"/>
        <v>Column1.y</v>
      </c>
      <c r="BC524" s="152" t="str">
        <f t="shared" si="9"/>
        <v>Column1.y</v>
      </c>
    </row>
    <row r="525">
      <c r="A525" s="152">
        <v>1.4841684E9</v>
      </c>
      <c r="B525" s="152">
        <v>110310.8457</v>
      </c>
      <c r="D525" s="153">
        <f>IFERROR(__xludf.DUMMYFUNCTION("TO_DATE(INT((E525/(60*60*24))+""1/1/1970""))"),42996.0)</f>
        <v>42996</v>
      </c>
      <c r="E525" s="156">
        <v>1.5057432E9</v>
      </c>
      <c r="F525" s="156">
        <v>99427.8099</v>
      </c>
      <c r="H525" s="153">
        <f>IFERROR(__xludf.DUMMYFUNCTION("TO_DATE(INT((I525/(60*60*24))+""1/1/1970""))"),42996.0)</f>
        <v>42996</v>
      </c>
      <c r="I525" s="152">
        <v>1.5057432E9</v>
      </c>
      <c r="J525" s="152">
        <v>104237.2825</v>
      </c>
      <c r="L525" s="154">
        <v>43102.0</v>
      </c>
      <c r="M525" s="155">
        <v>139412.31</v>
      </c>
      <c r="O525" s="153">
        <f>IFERROR(__xludf.DUMMYFUNCTION("TO_DATE(INT((P525/(60*60*24))+""1/1/1970""))"),42898.0)</f>
        <v>42898</v>
      </c>
      <c r="P525" s="13">
        <v>1.4972256E9</v>
      </c>
      <c r="Q525" s="13">
        <v>27544.6495</v>
      </c>
      <c r="S525" s="153">
        <f>IFERROR(__xludf.DUMMYFUNCTION("TO_DATE(INT((T525/(60*60*24))+""1/1/1970""))"),42996.0)</f>
        <v>42996</v>
      </c>
      <c r="T525" s="152">
        <v>1.5057432E9</v>
      </c>
      <c r="U525" s="152">
        <v>155604.1462</v>
      </c>
      <c r="W525" s="153">
        <f>IFERROR(__xludf.DUMMYFUNCTION("TO_DATE(INT((X525/(60*60*24))+""1/1/1970""))"),42980.0)</f>
        <v>42980</v>
      </c>
      <c r="X525" s="152">
        <v>1.5043104E9</v>
      </c>
      <c r="Y525" s="152">
        <v>9793.8385</v>
      </c>
      <c r="AA525" s="153">
        <f>IFERROR(__xludf.DUMMYFUNCTION("TO_DATE(INT((AB525/(60*60*24))+""1/1/1970""))"),42982.0)</f>
        <v>42982</v>
      </c>
      <c r="AB525" s="152">
        <v>1.5045156E9</v>
      </c>
      <c r="AC525" s="152">
        <v>93292.5293</v>
      </c>
      <c r="AE525" s="153">
        <f>IFERROR(__xludf.DUMMYFUNCTION("TO_DATE(INT((AF525/(60*60*24))+""1/1/1970""))"),42898.0)</f>
        <v>42898</v>
      </c>
      <c r="AF525" s="156">
        <v>1.497258E9</v>
      </c>
      <c r="AG525" s="156">
        <v>91004.1787</v>
      </c>
      <c r="AH525" s="153">
        <f>IFERROR(__xludf.DUMMYFUNCTION("TO_DATE(INT((AI525/(60*60*24))+""1/1/1970""))"),44088.0)</f>
        <v>44088</v>
      </c>
      <c r="AI525" s="156">
        <v>1.600092E9</v>
      </c>
      <c r="AJ525" s="156">
        <v>221121.9041</v>
      </c>
      <c r="AK525" s="153">
        <f>IFERROR(__xludf.DUMMYFUNCTION("TO_DATE(INT((AL525/(60*60*24))+""1/1/1970""))"),44088.0)</f>
        <v>44088</v>
      </c>
      <c r="AL525" s="152">
        <v>1.600092E9</v>
      </c>
      <c r="AM525" s="152">
        <v>115465.3231</v>
      </c>
      <c r="AN525" s="153">
        <f>IFERROR(__xludf.DUMMYFUNCTION("TO_DATE(INT((AO525/(60*60*24))+""1/1/1970""))"),43989.0)</f>
        <v>43989</v>
      </c>
      <c r="AO525" s="152">
        <v>1.591491039E9</v>
      </c>
      <c r="AP525" s="152">
        <v>133943.2777</v>
      </c>
      <c r="AQ525" s="153">
        <f>IFERROR(__xludf.DUMMYFUNCTION("TO_DATE(INT((AR525/(60*60*24))+""1/1/1970""))"),42996.0)</f>
        <v>42996</v>
      </c>
      <c r="AR525" s="156">
        <v>1.5057432E9</v>
      </c>
      <c r="AS525" s="156">
        <v>99427.8099</v>
      </c>
      <c r="AT525" s="152">
        <v>104237.2825</v>
      </c>
      <c r="AU525" s="152">
        <f t="shared" si="1"/>
        <v>134727.24</v>
      </c>
      <c r="AV525" s="152">
        <f t="shared" si="2"/>
        <v>27106.6959</v>
      </c>
      <c r="AW525" s="152">
        <f t="shared" si="3"/>
        <v>155604.1462</v>
      </c>
      <c r="AX525" s="152">
        <f t="shared" si="4"/>
        <v>9851.1662</v>
      </c>
      <c r="AY525" s="152">
        <f t="shared" si="5"/>
        <v>91614.6156</v>
      </c>
      <c r="AZ525" s="152">
        <f t="shared" si="6"/>
        <v>86307.2688</v>
      </c>
      <c r="BA525" s="152" t="str">
        <f t="shared" si="7"/>
        <v>Column1.y</v>
      </c>
      <c r="BB525" s="152" t="str">
        <f t="shared" si="8"/>
        <v>Column1.y</v>
      </c>
      <c r="BC525" s="152" t="str">
        <f t="shared" si="9"/>
        <v>Column1.y</v>
      </c>
    </row>
    <row r="526">
      <c r="A526" s="156">
        <v>1.48423146E9</v>
      </c>
      <c r="B526" s="156">
        <v>109976.6434</v>
      </c>
      <c r="D526" s="153">
        <f>IFERROR(__xludf.DUMMYFUNCTION("TO_DATE(INT((E526/(60*60*24))+""1/1/1970""))"),42997.0)</f>
        <v>42997</v>
      </c>
      <c r="E526" s="156">
        <v>1.5057936E9</v>
      </c>
      <c r="F526" s="156">
        <v>99427.8099</v>
      </c>
      <c r="H526" s="153">
        <f>IFERROR(__xludf.DUMMYFUNCTION("TO_DATE(INT((I526/(60*60*24))+""1/1/1970""))"),42997.0)</f>
        <v>42997</v>
      </c>
      <c r="I526" s="152">
        <v>1.5057936E9</v>
      </c>
      <c r="J526" s="152">
        <v>104668.3694</v>
      </c>
      <c r="L526" s="154">
        <v>43103.0</v>
      </c>
      <c r="M526" s="155">
        <v>139959.06</v>
      </c>
      <c r="O526" s="153">
        <f>IFERROR(__xludf.DUMMYFUNCTION("TO_DATE(INT((P526/(60*60*24))+""1/1/1970""))"),42899.0)</f>
        <v>42899</v>
      </c>
      <c r="P526" s="13">
        <v>1.4973624E9</v>
      </c>
      <c r="Q526" s="13">
        <v>27516.959</v>
      </c>
      <c r="S526" s="153">
        <f>IFERROR(__xludf.DUMMYFUNCTION("TO_DATE(INT((T526/(60*60*24))+""1/1/1970""))"),42997.0)</f>
        <v>42997</v>
      </c>
      <c r="T526" s="152">
        <v>1.5057936E9</v>
      </c>
      <c r="U526" s="152">
        <v>156132.6509</v>
      </c>
      <c r="W526" s="153">
        <f>IFERROR(__xludf.DUMMYFUNCTION("TO_DATE(INT((X526/(60*60*24))+""1/1/1970""))"),42982.0)</f>
        <v>42982</v>
      </c>
      <c r="X526" s="156">
        <v>1.5044832E9</v>
      </c>
      <c r="Y526" s="156">
        <v>9791.6007</v>
      </c>
      <c r="AA526" s="153">
        <f>IFERROR(__xludf.DUMMYFUNCTION("TO_DATE(INT((AB526/(60*60*24))+""1/1/1970""))"),42983.0)</f>
        <v>42983</v>
      </c>
      <c r="AB526" s="156">
        <v>1.5045948E9</v>
      </c>
      <c r="AC526" s="156">
        <v>93413.0587</v>
      </c>
      <c r="AE526" s="153">
        <f>IFERROR(__xludf.DUMMYFUNCTION("TO_DATE(INT((AF526/(60*60*24))+""1/1/1970""))"),42899.0)</f>
        <v>42899</v>
      </c>
      <c r="AF526" s="152">
        <v>1.4973372E9</v>
      </c>
      <c r="AG526" s="152">
        <v>91043.651</v>
      </c>
      <c r="AH526" s="153">
        <f>IFERROR(__xludf.DUMMYFUNCTION("TO_DATE(INT((AI526/(60*60*24))+""1/1/1970""))"),44089.0)</f>
        <v>44089</v>
      </c>
      <c r="AI526" s="152">
        <v>1.6001424E9</v>
      </c>
      <c r="AJ526" s="152">
        <v>224019.1842</v>
      </c>
      <c r="AK526" s="153">
        <f>IFERROR(__xludf.DUMMYFUNCTION("TO_DATE(INT((AL526/(60*60*24))+""1/1/1970""))"),44089.0)</f>
        <v>44089</v>
      </c>
      <c r="AL526" s="156">
        <v>1.6001424E9</v>
      </c>
      <c r="AM526" s="156">
        <v>116003.17</v>
      </c>
      <c r="AN526" s="153">
        <f>IFERROR(__xludf.DUMMYFUNCTION("TO_DATE(INT((AO526/(60*60*24))+""1/1/1970""))"),43990.0)</f>
        <v>43990</v>
      </c>
      <c r="AO526" s="156">
        <v>1.59158861E9</v>
      </c>
      <c r="AP526" s="156">
        <v>133943.2777</v>
      </c>
      <c r="AQ526" s="153">
        <f>IFERROR(__xludf.DUMMYFUNCTION("TO_DATE(INT((AR526/(60*60*24))+""1/1/1970""))"),42997.0)</f>
        <v>42997</v>
      </c>
      <c r="AR526" s="156">
        <v>1.5057936E9</v>
      </c>
      <c r="AS526" s="156">
        <v>99427.8099</v>
      </c>
      <c r="AT526" s="152">
        <v>104668.3694</v>
      </c>
      <c r="AU526" s="152">
        <f t="shared" si="1"/>
        <v>134370.28</v>
      </c>
      <c r="AV526" s="152">
        <f t="shared" si="2"/>
        <v>27222.9479</v>
      </c>
      <c r="AW526" s="152">
        <f t="shared" si="3"/>
        <v>156132.6509</v>
      </c>
      <c r="AX526" s="152">
        <f t="shared" si="4"/>
        <v>9837.444</v>
      </c>
      <c r="AY526" s="152">
        <f t="shared" si="5"/>
        <v>91862.8432</v>
      </c>
      <c r="AZ526" s="152">
        <f t="shared" si="6"/>
        <v>86471.294</v>
      </c>
      <c r="BA526" s="152" t="str">
        <f t="shared" si="7"/>
        <v>Column1.y</v>
      </c>
      <c r="BB526" s="152" t="str">
        <f t="shared" si="8"/>
        <v>Column1.y</v>
      </c>
      <c r="BC526" s="152" t="str">
        <f t="shared" si="9"/>
        <v>Column1.y</v>
      </c>
    </row>
    <row r="527">
      <c r="A527" s="152">
        <v>1.4842548E9</v>
      </c>
      <c r="B527" s="152">
        <v>110034.7656</v>
      </c>
      <c r="D527" s="153">
        <f>IFERROR(__xludf.DUMMYFUNCTION("TO_DATE(INT((E527/(60*60*24))+""1/1/1970""))"),42998.0)</f>
        <v>42998</v>
      </c>
      <c r="E527" s="152">
        <v>1.50588E9</v>
      </c>
      <c r="F527" s="152">
        <v>99427.8099</v>
      </c>
      <c r="H527" s="153">
        <f>IFERROR(__xludf.DUMMYFUNCTION("TO_DATE(INT((I527/(60*60*24))+""1/1/1970""))"),42998.0)</f>
        <v>42998</v>
      </c>
      <c r="I527" s="156">
        <v>1.50588E9</v>
      </c>
      <c r="J527" s="156">
        <v>103950.3176</v>
      </c>
      <c r="L527" s="154">
        <v>43104.0</v>
      </c>
      <c r="M527" s="155">
        <v>140451.0</v>
      </c>
      <c r="O527" s="153">
        <f>IFERROR(__xludf.DUMMYFUNCTION("TO_DATE(INT((P527/(60*60*24))+""1/1/1970""))"),42900.0)</f>
        <v>42900</v>
      </c>
      <c r="P527" s="13">
        <v>1.4974488E9</v>
      </c>
      <c r="Q527" s="13">
        <v>27507.7548</v>
      </c>
      <c r="S527" s="153">
        <f>IFERROR(__xludf.DUMMYFUNCTION("TO_DATE(INT((T527/(60*60*24))+""1/1/1970""))"),42998.0)</f>
        <v>42998</v>
      </c>
      <c r="T527" s="156">
        <v>1.50588E9</v>
      </c>
      <c r="U527" s="156">
        <v>156427.8783</v>
      </c>
      <c r="W527" s="153">
        <f>IFERROR(__xludf.DUMMYFUNCTION("TO_DATE(INT((X527/(60*60*24))+""1/1/1970""))"),42983.0)</f>
        <v>42983</v>
      </c>
      <c r="X527" s="152">
        <v>1.5045696E9</v>
      </c>
      <c r="Y527" s="152">
        <v>9785.4844</v>
      </c>
      <c r="AA527" s="153">
        <f>IFERROR(__xludf.DUMMYFUNCTION("TO_DATE(INT((AB527/(60*60*24))+""1/1/1970""))"),42984.0)</f>
        <v>42984</v>
      </c>
      <c r="AB527" s="152">
        <v>1.504674E9</v>
      </c>
      <c r="AC527" s="152">
        <v>93330.7848</v>
      </c>
      <c r="AE527" s="153">
        <f>IFERROR(__xludf.DUMMYFUNCTION("TO_DATE(INT((AF527/(60*60*24))+""1/1/1970""))"),42900.0)</f>
        <v>42900</v>
      </c>
      <c r="AF527" s="156">
        <v>1.4974164E9</v>
      </c>
      <c r="AG527" s="156">
        <v>90936.2497</v>
      </c>
      <c r="AH527" s="153">
        <f>IFERROR(__xludf.DUMMYFUNCTION("TO_DATE(INT((AI527/(60*60*24))+""1/1/1970""))"),44090.0)</f>
        <v>44090</v>
      </c>
      <c r="AI527" s="152">
        <v>1.6002288E9</v>
      </c>
      <c r="AJ527" s="152">
        <v>231694.9324</v>
      </c>
      <c r="AK527" s="153">
        <f>IFERROR(__xludf.DUMMYFUNCTION("TO_DATE(INT((AL527/(60*60*24))+""1/1/1970""))"),44090.0)</f>
        <v>44090</v>
      </c>
      <c r="AL527" s="156">
        <v>1.6002288E9</v>
      </c>
      <c r="AM527" s="156">
        <v>116164.5387</v>
      </c>
      <c r="AN527" s="153">
        <f>IFERROR(__xludf.DUMMYFUNCTION("TO_DATE(INT((AO527/(60*60*24))+""1/1/1970""))"),43991.0)</f>
        <v>43991</v>
      </c>
      <c r="AO527" s="156">
        <v>1.591668442E9</v>
      </c>
      <c r="AP527" s="156">
        <v>133943.2777</v>
      </c>
      <c r="AQ527" s="153">
        <f>IFERROR(__xludf.DUMMYFUNCTION("TO_DATE(INT((AR527/(60*60*24))+""1/1/1970""))"),42998.0)</f>
        <v>42998</v>
      </c>
      <c r="AR527" s="152">
        <v>1.50588E9</v>
      </c>
      <c r="AS527" s="152">
        <v>99427.8099</v>
      </c>
      <c r="AT527" s="156">
        <v>103950.3176</v>
      </c>
      <c r="AU527" s="152">
        <f t="shared" si="1"/>
        <v>134427.33</v>
      </c>
      <c r="AV527" s="152">
        <f t="shared" si="2"/>
        <v>27212.4899</v>
      </c>
      <c r="AW527" s="152">
        <f t="shared" si="3"/>
        <v>156427.8783</v>
      </c>
      <c r="AX527" s="152">
        <f t="shared" si="4"/>
        <v>9840.0128</v>
      </c>
      <c r="AY527" s="152">
        <f t="shared" si="5"/>
        <v>91997.5876</v>
      </c>
      <c r="AZ527" s="152">
        <f t="shared" si="6"/>
        <v>86704.5342</v>
      </c>
      <c r="BA527" s="152" t="str">
        <f t="shared" si="7"/>
        <v>Column1.y</v>
      </c>
      <c r="BB527" s="152" t="str">
        <f t="shared" si="8"/>
        <v>Column1.y</v>
      </c>
      <c r="BC527" s="152" t="str">
        <f t="shared" si="9"/>
        <v>Column1.y</v>
      </c>
    </row>
    <row r="528">
      <c r="A528" s="156">
        <v>1.48431786E9</v>
      </c>
      <c r="B528" s="156">
        <v>110218.819</v>
      </c>
      <c r="D528" s="153">
        <f>IFERROR(__xludf.DUMMYFUNCTION("TO_DATE(INT((E528/(60*60*24))+""1/1/1970""))"),42999.0)</f>
        <v>42999</v>
      </c>
      <c r="E528" s="156">
        <v>1.5059664E9</v>
      </c>
      <c r="F528" s="156">
        <v>99427.8099</v>
      </c>
      <c r="H528" s="153">
        <f>IFERROR(__xludf.DUMMYFUNCTION("TO_DATE(INT((I528/(60*60*24))+""1/1/1970""))"),42999.0)</f>
        <v>42999</v>
      </c>
      <c r="I528" s="152">
        <v>1.5059664E9</v>
      </c>
      <c r="J528" s="152">
        <v>103729.9139</v>
      </c>
      <c r="L528" s="154">
        <v>43105.0</v>
      </c>
      <c r="M528" s="155">
        <v>140913.54</v>
      </c>
      <c r="O528" s="153">
        <f>IFERROR(__xludf.DUMMYFUNCTION("TO_DATE(INT((P528/(60*60*24))+""1/1/1970""))"),42901.0)</f>
        <v>42901</v>
      </c>
      <c r="P528" s="13">
        <v>1.4975352E9</v>
      </c>
      <c r="Q528" s="13">
        <v>27488.7894</v>
      </c>
      <c r="S528" s="153">
        <f>IFERROR(__xludf.DUMMYFUNCTION("TO_DATE(INT((T528/(60*60*24))+""1/1/1970""))"),42999.0)</f>
        <v>42999</v>
      </c>
      <c r="T528" s="152">
        <v>1.5059664E9</v>
      </c>
      <c r="U528" s="152">
        <v>156568.6079</v>
      </c>
      <c r="W528" s="153">
        <f>IFERROR(__xludf.DUMMYFUNCTION("TO_DATE(INT((X528/(60*60*24))+""1/1/1970""))"),42984.0)</f>
        <v>42984</v>
      </c>
      <c r="X528" s="156">
        <v>1.5047064E9</v>
      </c>
      <c r="Y528" s="156">
        <v>9770.3619</v>
      </c>
      <c r="AA528" s="153">
        <f>IFERROR(__xludf.DUMMYFUNCTION("TO_DATE(INT((AB528/(60*60*24))+""1/1/1970""))"),42985.0)</f>
        <v>42985</v>
      </c>
      <c r="AB528" s="156">
        <v>1.5047532E9</v>
      </c>
      <c r="AC528" s="156">
        <v>93189.1187</v>
      </c>
      <c r="AE528" s="153">
        <f>IFERROR(__xludf.DUMMYFUNCTION("TO_DATE(INT((AF528/(60*60*24))+""1/1/1970""))"),42901.0)</f>
        <v>42901</v>
      </c>
      <c r="AF528" s="152">
        <v>1.4974956E9</v>
      </c>
      <c r="AG528" s="152">
        <v>90901.8262</v>
      </c>
      <c r="AH528" s="153">
        <f>IFERROR(__xludf.DUMMYFUNCTION("TO_DATE(INT((AI528/(60*60*24))+""1/1/1970""))"),44091.0)</f>
        <v>44091</v>
      </c>
      <c r="AI528" s="152">
        <v>1.6003152E9</v>
      </c>
      <c r="AJ528" s="152">
        <v>227377.9498</v>
      </c>
      <c r="AK528" s="153">
        <f>IFERROR(__xludf.DUMMYFUNCTION("TO_DATE(INT((AL528/(60*60*24))+""1/1/1970""))"),44091.0)</f>
        <v>44091</v>
      </c>
      <c r="AL528" s="156">
        <v>1.6003152E9</v>
      </c>
      <c r="AM528" s="156">
        <v>115634.1654</v>
      </c>
      <c r="AN528" s="153">
        <f>IFERROR(__xludf.DUMMYFUNCTION("TO_DATE(INT((AO528/(60*60*24))+""1/1/1970""))"),43992.0)</f>
        <v>43992</v>
      </c>
      <c r="AO528" s="156">
        <v>1.59174794E9</v>
      </c>
      <c r="AP528" s="156">
        <v>133943.2777</v>
      </c>
      <c r="AQ528" s="153">
        <f>IFERROR(__xludf.DUMMYFUNCTION("TO_DATE(INT((AR528/(60*60*24))+""1/1/1970""))"),42999.0)</f>
        <v>42999</v>
      </c>
      <c r="AR528" s="156">
        <v>1.5059664E9</v>
      </c>
      <c r="AS528" s="156">
        <v>99427.8099</v>
      </c>
      <c r="AT528" s="152">
        <v>103729.9139</v>
      </c>
      <c r="AU528" s="152">
        <f t="shared" si="1"/>
        <v>134206.68</v>
      </c>
      <c r="AV528" s="152">
        <f t="shared" si="2"/>
        <v>27152.1867</v>
      </c>
      <c r="AW528" s="152">
        <f t="shared" si="3"/>
        <v>156568.6079</v>
      </c>
      <c r="AX528" s="152">
        <f t="shared" si="4"/>
        <v>9862.9571</v>
      </c>
      <c r="AY528" s="152">
        <f t="shared" si="5"/>
        <v>92124.5507</v>
      </c>
      <c r="AZ528" s="152">
        <f t="shared" si="6"/>
        <v>85850.8821</v>
      </c>
      <c r="BA528" s="152" t="str">
        <f t="shared" si="7"/>
        <v>Column1.y</v>
      </c>
      <c r="BB528" s="152" t="str">
        <f t="shared" si="8"/>
        <v>Column1.y</v>
      </c>
      <c r="BC528" s="152" t="str">
        <f t="shared" si="9"/>
        <v>Column1.y</v>
      </c>
    </row>
    <row r="529">
      <c r="A529" s="152">
        <v>1.4843412E9</v>
      </c>
      <c r="B529" s="152">
        <v>110286.6282</v>
      </c>
      <c r="D529" s="153">
        <f>IFERROR(__xludf.DUMMYFUNCTION("TO_DATE(INT((E529/(60*60*24))+""1/1/1970""))"),43000.0)</f>
        <v>43000</v>
      </c>
      <c r="E529" s="152">
        <v>1.5060528E9</v>
      </c>
      <c r="F529" s="152">
        <v>99427.8099</v>
      </c>
      <c r="H529" s="153">
        <f>IFERROR(__xludf.DUMMYFUNCTION("TO_DATE(INT((I529/(60*60*24))+""1/1/1970""))"),43000.0)</f>
        <v>43000</v>
      </c>
      <c r="I529" s="156">
        <v>1.5060528E9</v>
      </c>
      <c r="J529" s="156">
        <v>103952.388</v>
      </c>
      <c r="L529" s="154">
        <v>43108.0</v>
      </c>
      <c r="M529" s="155">
        <v>141239.04</v>
      </c>
      <c r="O529" s="153">
        <f>IFERROR(__xludf.DUMMYFUNCTION("TO_DATE(INT((P529/(60*60*24))+""1/1/1970""))"),42902.0)</f>
        <v>42902</v>
      </c>
      <c r="P529" s="13">
        <v>1.4976216E9</v>
      </c>
      <c r="Q529" s="13">
        <v>27380.9247</v>
      </c>
      <c r="S529" s="153">
        <f>IFERROR(__xludf.DUMMYFUNCTION("TO_DATE(INT((T529/(60*60*24))+""1/1/1970""))"),43000.0)</f>
        <v>43000</v>
      </c>
      <c r="T529" s="156">
        <v>1.5060528E9</v>
      </c>
      <c r="U529" s="156">
        <v>155808.6349</v>
      </c>
      <c r="W529" s="153">
        <f>IFERROR(__xludf.DUMMYFUNCTION("TO_DATE(INT((X529/(60*60*24))+""1/1/1970""))"),42985.0)</f>
        <v>42985</v>
      </c>
      <c r="X529" s="156">
        <v>1.5047928E9</v>
      </c>
      <c r="Y529" s="156">
        <v>9788.4449</v>
      </c>
      <c r="AA529" s="153">
        <f>IFERROR(__xludf.DUMMYFUNCTION("TO_DATE(INT((AB529/(60*60*24))+""1/1/1970""))"),42986.0)</f>
        <v>42986</v>
      </c>
      <c r="AB529" s="152">
        <v>1.5048324E9</v>
      </c>
      <c r="AC529" s="152">
        <v>92286.8763</v>
      </c>
      <c r="AE529" s="153">
        <f>IFERROR(__xludf.DUMMYFUNCTION("TO_DATE(INT((AF529/(60*60*24))+""1/1/1970""))"),42902.0)</f>
        <v>42902</v>
      </c>
      <c r="AF529" s="156">
        <v>1.4975748E9</v>
      </c>
      <c r="AG529" s="156">
        <v>91490.6975</v>
      </c>
      <c r="AH529" s="153">
        <f>IFERROR(__xludf.DUMMYFUNCTION("TO_DATE(INT((AI529/(60*60*24))+""1/1/1970""))"),44092.0)</f>
        <v>44092</v>
      </c>
      <c r="AI529" s="152">
        <v>1.6004016E9</v>
      </c>
      <c r="AJ529" s="152">
        <v>223454.1314</v>
      </c>
      <c r="AK529" s="153">
        <f>IFERROR(__xludf.DUMMYFUNCTION("TO_DATE(INT((AL529/(60*60*24))+""1/1/1970""))"),44092.0)</f>
        <v>44092</v>
      </c>
      <c r="AL529" s="156">
        <v>1.6004016E9</v>
      </c>
      <c r="AM529" s="156">
        <v>115264.6223</v>
      </c>
      <c r="AN529" s="153">
        <f>IFERROR(__xludf.DUMMYFUNCTION("TO_DATE(INT((AO529/(60*60*24))+""1/1/1970""))"),43993.0)</f>
        <v>43993</v>
      </c>
      <c r="AO529" s="152">
        <v>1.591843258E9</v>
      </c>
      <c r="AP529" s="152">
        <v>133943.2777</v>
      </c>
      <c r="AQ529" s="153">
        <f>IFERROR(__xludf.DUMMYFUNCTION("TO_DATE(INT((AR529/(60*60*24))+""1/1/1970""))"),43000.0)</f>
        <v>43000</v>
      </c>
      <c r="AR529" s="152">
        <v>1.5060528E9</v>
      </c>
      <c r="AS529" s="152">
        <v>99427.8099</v>
      </c>
      <c r="AT529" s="156">
        <v>103952.388</v>
      </c>
      <c r="AU529" s="152">
        <f t="shared" si="1"/>
        <v>133761.85</v>
      </c>
      <c r="AV529" s="152">
        <f t="shared" si="2"/>
        <v>27165.3711</v>
      </c>
      <c r="AW529" s="152">
        <f t="shared" si="3"/>
        <v>155808.6349</v>
      </c>
      <c r="AX529" s="152">
        <f t="shared" si="4"/>
        <v>9852.1853</v>
      </c>
      <c r="AY529" s="152">
        <f t="shared" si="5"/>
        <v>91582.4267</v>
      </c>
      <c r="AZ529" s="152">
        <f t="shared" si="6"/>
        <v>86355.5751</v>
      </c>
      <c r="BA529" s="152" t="str">
        <f t="shared" si="7"/>
        <v>Column1.y</v>
      </c>
      <c r="BB529" s="152" t="str">
        <f t="shared" si="8"/>
        <v>Column1.y</v>
      </c>
      <c r="BC529" s="152" t="str">
        <f t="shared" si="9"/>
        <v>Column1.y</v>
      </c>
    </row>
    <row r="530">
      <c r="A530" s="156">
        <v>1.48466346E9</v>
      </c>
      <c r="B530" s="156">
        <v>109971.7999</v>
      </c>
      <c r="D530" s="153">
        <f>IFERROR(__xludf.DUMMYFUNCTION("TO_DATE(INT((E530/(60*60*24))+""1/1/1970""))"),43001.0)</f>
        <v>43001</v>
      </c>
      <c r="E530" s="156">
        <v>1.5061392E9</v>
      </c>
      <c r="F530" s="156">
        <v>99427.8099</v>
      </c>
      <c r="H530" s="153">
        <f>IFERROR(__xludf.DUMMYFUNCTION("TO_DATE(INT((I530/(60*60*24))+""1/1/1970""))"),43001.0)</f>
        <v>43001</v>
      </c>
      <c r="I530" s="152">
        <v>1.5061392E9</v>
      </c>
      <c r="J530" s="152">
        <v>103772.3486</v>
      </c>
      <c r="L530" s="154">
        <v>43109.0</v>
      </c>
      <c r="M530" s="155">
        <v>141338.52</v>
      </c>
      <c r="O530" s="153">
        <f>IFERROR(__xludf.DUMMYFUNCTION("TO_DATE(INT((P530/(60*60*24))+""1/1/1970""))"),42903.0)</f>
        <v>42903</v>
      </c>
      <c r="P530" s="13">
        <v>1.4976576E9</v>
      </c>
      <c r="Q530" s="13">
        <v>27350.7609</v>
      </c>
      <c r="S530" s="153">
        <f>IFERROR(__xludf.DUMMYFUNCTION("TO_DATE(INT((T530/(60*60*24))+""1/1/1970""))"),43001.0)</f>
        <v>43001</v>
      </c>
      <c r="T530" s="152">
        <v>1.5061392E9</v>
      </c>
      <c r="U530" s="152">
        <v>155806.9987</v>
      </c>
      <c r="W530" s="153">
        <f>IFERROR(__xludf.DUMMYFUNCTION("TO_DATE(INT((X530/(60*60*24))+""1/1/1970""))"),42986.0)</f>
        <v>42986</v>
      </c>
      <c r="X530" s="156">
        <v>1.5048792E9</v>
      </c>
      <c r="Y530" s="156">
        <v>9786.8882</v>
      </c>
      <c r="AA530" s="153">
        <f>IFERROR(__xludf.DUMMYFUNCTION("TO_DATE(INT((AB530/(60*60*24))+""1/1/1970""))"),42988.0)</f>
        <v>42988</v>
      </c>
      <c r="AB530" s="156">
        <v>1.5050808E9</v>
      </c>
      <c r="AC530" s="156">
        <v>92557.6318</v>
      </c>
      <c r="AE530" s="153">
        <f>IFERROR(__xludf.DUMMYFUNCTION("TO_DATE(INT((AF530/(60*60*24))+""1/1/1970""))"),42903.0)</f>
        <v>42903</v>
      </c>
      <c r="AF530" s="152">
        <v>1.4976576E9</v>
      </c>
      <c r="AG530" s="152">
        <v>91055.1255</v>
      </c>
      <c r="AH530" s="153">
        <f>IFERROR(__xludf.DUMMYFUNCTION("TO_DATE(INT((AI530/(60*60*24))+""1/1/1970""))"),44093.0)</f>
        <v>44093</v>
      </c>
      <c r="AI530" s="152">
        <v>1.600488E9</v>
      </c>
      <c r="AJ530" s="152">
        <v>223542.3086</v>
      </c>
      <c r="AK530" s="153">
        <f>IFERROR(__xludf.DUMMYFUNCTION("TO_DATE(INT((AL530/(60*60*24))+""1/1/1970""))"),44093.0)</f>
        <v>44093</v>
      </c>
      <c r="AL530" s="156">
        <v>1.600488E9</v>
      </c>
      <c r="AM530" s="156">
        <v>115367.3473</v>
      </c>
      <c r="AN530" s="153">
        <f>IFERROR(__xludf.DUMMYFUNCTION("TO_DATE(INT((AO530/(60*60*24))+""1/1/1970""))"),43994.0)</f>
        <v>43994</v>
      </c>
      <c r="AO530" s="152">
        <v>1.591922943E9</v>
      </c>
      <c r="AP530" s="152">
        <v>133943.2777</v>
      </c>
      <c r="AQ530" s="153">
        <f>IFERROR(__xludf.DUMMYFUNCTION("TO_DATE(INT((AR530/(60*60*24))+""1/1/1970""))"),43001.0)</f>
        <v>43001</v>
      </c>
      <c r="AR530" s="156">
        <v>1.5061392E9</v>
      </c>
      <c r="AS530" s="156">
        <v>99427.8099</v>
      </c>
      <c r="AT530" s="152">
        <v>103772.3486</v>
      </c>
      <c r="AU530" s="152">
        <f t="shared" si="1"/>
        <v>133761.85</v>
      </c>
      <c r="AV530" s="152">
        <f t="shared" si="2"/>
        <v>27191.8724</v>
      </c>
      <c r="AW530" s="152">
        <f t="shared" si="3"/>
        <v>155806.9987</v>
      </c>
      <c r="AX530" s="152">
        <f t="shared" si="4"/>
        <v>9844.1015</v>
      </c>
      <c r="AY530" s="152">
        <f t="shared" si="5"/>
        <v>91582.4267</v>
      </c>
      <c r="AZ530" s="152">
        <f t="shared" si="6"/>
        <v>86378.6468</v>
      </c>
      <c r="BA530" s="152" t="str">
        <f t="shared" si="7"/>
        <v>Column1.y</v>
      </c>
      <c r="BB530" s="152" t="str">
        <f t="shared" si="8"/>
        <v>Column1.y</v>
      </c>
      <c r="BC530" s="152" t="str">
        <f t="shared" si="9"/>
        <v>Column1.y</v>
      </c>
    </row>
    <row r="531">
      <c r="A531" s="152">
        <v>1.4846868E9</v>
      </c>
      <c r="B531" s="152">
        <v>109899.1472</v>
      </c>
      <c r="D531" s="153">
        <f>IFERROR(__xludf.DUMMYFUNCTION("TO_DATE(INT((E531/(60*60*24))+""1/1/1970""))"),43003.0)</f>
        <v>43003</v>
      </c>
      <c r="E531" s="152">
        <v>1.506348E9</v>
      </c>
      <c r="F531" s="152">
        <v>99427.8099</v>
      </c>
      <c r="H531" s="153">
        <f>IFERROR(__xludf.DUMMYFUNCTION("TO_DATE(INT((I531/(60*60*24))+""1/1/1970""))"),43003.0)</f>
        <v>43003</v>
      </c>
      <c r="I531" s="156">
        <v>1.506348E9</v>
      </c>
      <c r="J531" s="156">
        <v>103772.3486</v>
      </c>
      <c r="L531" s="154">
        <v>43110.0</v>
      </c>
      <c r="M531" s="155">
        <v>140892.72</v>
      </c>
      <c r="O531" s="153">
        <f>IFERROR(__xludf.DUMMYFUNCTION("TO_DATE(INT((P531/(60*60*24))+""1/1/1970""))"),42904.0)</f>
        <v>42904</v>
      </c>
      <c r="P531" s="13">
        <v>1.497744E9</v>
      </c>
      <c r="Q531" s="13">
        <v>27350.7609</v>
      </c>
      <c r="S531" s="153">
        <f>IFERROR(__xludf.DUMMYFUNCTION("TO_DATE(INT((T531/(60*60*24))+""1/1/1970""))"),43003.0)</f>
        <v>43003</v>
      </c>
      <c r="T531" s="156">
        <v>1.506348E9</v>
      </c>
      <c r="U531" s="156">
        <v>155806.9987</v>
      </c>
      <c r="W531" s="153">
        <f>IFERROR(__xludf.DUMMYFUNCTION("TO_DATE(INT((X531/(60*60*24))+""1/1/1970""))"),42987.0)</f>
        <v>42987</v>
      </c>
      <c r="X531" s="156">
        <v>1.5049152E9</v>
      </c>
      <c r="Y531" s="156">
        <v>9778.3806</v>
      </c>
      <c r="AA531" s="153">
        <f>IFERROR(__xludf.DUMMYFUNCTION("TO_DATE(INT((AB531/(60*60*24))+""1/1/1970""))"),42989.0)</f>
        <v>42989</v>
      </c>
      <c r="AB531" s="156">
        <v>1.5051204E9</v>
      </c>
      <c r="AC531" s="156">
        <v>92368.5174</v>
      </c>
      <c r="AE531" s="153">
        <f>IFERROR(__xludf.DUMMYFUNCTION("TO_DATE(INT((AF531/(60*60*24))+""1/1/1970""))"),42904.0)</f>
        <v>42904</v>
      </c>
      <c r="AF531" s="156">
        <v>1.4978232E9</v>
      </c>
      <c r="AG531" s="156">
        <v>91055.1255</v>
      </c>
      <c r="AH531" s="153">
        <f>IFERROR(__xludf.DUMMYFUNCTION("TO_DATE(INT((AI531/(60*60*24))+""1/1/1970""))"),44095.0)</f>
        <v>44095</v>
      </c>
      <c r="AI531" s="156">
        <v>1.6006608E9</v>
      </c>
      <c r="AJ531" s="156">
        <v>223542.3086</v>
      </c>
      <c r="AK531" s="153">
        <f>IFERROR(__xludf.DUMMYFUNCTION("TO_DATE(INT((AL531/(60*60*24))+""1/1/1970""))"),44095.0)</f>
        <v>44095</v>
      </c>
      <c r="AL531" s="152">
        <v>1.6006968E9</v>
      </c>
      <c r="AM531" s="152">
        <v>115367.3473</v>
      </c>
      <c r="AN531" s="153">
        <f>IFERROR(__xludf.DUMMYFUNCTION("TO_DATE(INT((AO531/(60*60*24))+""1/1/1970""))"),43995.0)</f>
        <v>43995</v>
      </c>
      <c r="AO531" s="156">
        <v>1.592018687E9</v>
      </c>
      <c r="AP531" s="156">
        <v>133943.2777</v>
      </c>
      <c r="AQ531" s="153">
        <f>IFERROR(__xludf.DUMMYFUNCTION("TO_DATE(INT((AR531/(60*60*24))+""1/1/1970""))"),43003.0)</f>
        <v>43003</v>
      </c>
      <c r="AR531" s="152">
        <v>1.506348E9</v>
      </c>
      <c r="AS531" s="152">
        <v>99427.8099</v>
      </c>
      <c r="AT531" s="156">
        <v>103772.3486</v>
      </c>
      <c r="AU531" s="152">
        <f t="shared" si="1"/>
        <v>134015.24</v>
      </c>
      <c r="AV531" s="152">
        <f t="shared" si="2"/>
        <v>27148.6883</v>
      </c>
      <c r="AW531" s="152">
        <f t="shared" si="3"/>
        <v>155806.9987</v>
      </c>
      <c r="AX531" s="152">
        <f t="shared" si="4"/>
        <v>9850.9641</v>
      </c>
      <c r="AY531" s="152">
        <f t="shared" si="5"/>
        <v>91571.5162</v>
      </c>
      <c r="AZ531" s="152">
        <f t="shared" si="6"/>
        <v>86229.0413</v>
      </c>
      <c r="BA531" s="152" t="str">
        <f t="shared" si="7"/>
        <v>Column1.y</v>
      </c>
      <c r="BB531" s="152" t="str">
        <f t="shared" si="8"/>
        <v>Column1.y</v>
      </c>
      <c r="BC531" s="152" t="str">
        <f t="shared" si="9"/>
        <v>Column1.y</v>
      </c>
    </row>
    <row r="532">
      <c r="A532" s="156">
        <v>1.48474986E9</v>
      </c>
      <c r="B532" s="156">
        <v>109996.0175</v>
      </c>
      <c r="D532" s="153">
        <f>IFERROR(__xludf.DUMMYFUNCTION("TO_DATE(INT((E532/(60*60*24))+""1/1/1970""))"),43004.0)</f>
        <v>43004</v>
      </c>
      <c r="E532" s="152">
        <v>1.5063984E9</v>
      </c>
      <c r="F532" s="152">
        <v>99427.8099</v>
      </c>
      <c r="H532" s="153">
        <f>IFERROR(__xludf.DUMMYFUNCTION("TO_DATE(INT((I532/(60*60*24))+""1/1/1970""))"),43004.0)</f>
        <v>43004</v>
      </c>
      <c r="I532" s="156">
        <v>1.5063984E9</v>
      </c>
      <c r="J532" s="156">
        <v>101672.5024</v>
      </c>
      <c r="L532" s="154">
        <v>43111.0</v>
      </c>
      <c r="M532" s="155">
        <v>140832.33</v>
      </c>
      <c r="O532" s="153">
        <f>IFERROR(__xludf.DUMMYFUNCTION("TO_DATE(INT((P532/(60*60*24))+""1/1/1970""))"),42905.0)</f>
        <v>42905</v>
      </c>
      <c r="P532" s="13">
        <v>1.4978304E9</v>
      </c>
      <c r="Q532" s="13">
        <v>27336.5962</v>
      </c>
      <c r="S532" s="153">
        <f>IFERROR(__xludf.DUMMYFUNCTION("TO_DATE(INT((T532/(60*60*24))+""1/1/1970""))"),43004.0)</f>
        <v>43004</v>
      </c>
      <c r="T532" s="156">
        <v>1.5063984E9</v>
      </c>
      <c r="U532" s="156">
        <v>155341.9869</v>
      </c>
      <c r="W532" s="153">
        <f>IFERROR(__xludf.DUMMYFUNCTION("TO_DATE(INT((X532/(60*60*24))+""1/1/1970""))"),42989.0)</f>
        <v>42989</v>
      </c>
      <c r="X532" s="152">
        <v>1.505088E9</v>
      </c>
      <c r="Y532" s="152">
        <v>9787.4023</v>
      </c>
      <c r="AA532" s="153">
        <f>IFERROR(__xludf.DUMMYFUNCTION("TO_DATE(INT((AB532/(60*60*24))+""1/1/1970""))"),42990.0)</f>
        <v>42990</v>
      </c>
      <c r="AB532" s="152">
        <v>1.5051996E9</v>
      </c>
      <c r="AC532" s="152">
        <v>92090.197</v>
      </c>
      <c r="AE532" s="153">
        <f>IFERROR(__xludf.DUMMYFUNCTION("TO_DATE(INT((AF532/(60*60*24))+""1/1/1970""))"),42905.0)</f>
        <v>42905</v>
      </c>
      <c r="AF532" s="156">
        <v>1.4978628E9</v>
      </c>
      <c r="AG532" s="156">
        <v>90984.9016</v>
      </c>
      <c r="AH532" s="153">
        <f>IFERROR(__xludf.DUMMYFUNCTION("TO_DATE(INT((AI532/(60*60*24))+""1/1/1970""))"),44096.0)</f>
        <v>44096</v>
      </c>
      <c r="AI532" s="156">
        <v>1.6007472E9</v>
      </c>
      <c r="AJ532" s="156">
        <v>228209.2144</v>
      </c>
      <c r="AK532" s="153">
        <f>IFERROR(__xludf.DUMMYFUNCTION("TO_DATE(INT((AL532/(60*60*24))+""1/1/1970""))"),44096.0)</f>
        <v>44096</v>
      </c>
      <c r="AL532" s="156">
        <v>1.6007472E9</v>
      </c>
      <c r="AM532" s="156">
        <v>115606.5855</v>
      </c>
      <c r="AN532" s="153">
        <f>IFERROR(__xludf.DUMMYFUNCTION("TO_DATE(INT((AO532/(60*60*24))+""1/1/1970""))"),43996.0)</f>
        <v>43996</v>
      </c>
      <c r="AO532" s="156">
        <v>1.592101531E9</v>
      </c>
      <c r="AP532" s="156">
        <v>133943.2777</v>
      </c>
      <c r="AQ532" s="153">
        <f>IFERROR(__xludf.DUMMYFUNCTION("TO_DATE(INT((AR532/(60*60*24))+""1/1/1970""))"),43004.0)</f>
        <v>43004</v>
      </c>
      <c r="AR532" s="152">
        <v>1.5063984E9</v>
      </c>
      <c r="AS532" s="152">
        <v>99427.8099</v>
      </c>
      <c r="AT532" s="156">
        <v>101672.5024</v>
      </c>
      <c r="AU532" s="152">
        <f t="shared" si="1"/>
        <v>134424.62</v>
      </c>
      <c r="AV532" s="152">
        <f t="shared" si="2"/>
        <v>27374.1718</v>
      </c>
      <c r="AW532" s="152">
        <f t="shared" si="3"/>
        <v>155341.9869</v>
      </c>
      <c r="AX532" s="152">
        <f t="shared" si="4"/>
        <v>9838.8369</v>
      </c>
      <c r="AY532" s="152">
        <f t="shared" si="5"/>
        <v>91943.8792</v>
      </c>
      <c r="AZ532" s="152">
        <f t="shared" si="6"/>
        <v>85720.0224</v>
      </c>
      <c r="BA532" s="152" t="str">
        <f t="shared" si="7"/>
        <v>Column1.y</v>
      </c>
      <c r="BB532" s="152" t="str">
        <f t="shared" si="8"/>
        <v>Column1.y</v>
      </c>
      <c r="BC532" s="152" t="str">
        <f t="shared" si="9"/>
        <v>Column1.y</v>
      </c>
    </row>
    <row r="533">
      <c r="A533" s="152">
        <v>1.4847732E9</v>
      </c>
      <c r="B533" s="152">
        <v>110141.3228</v>
      </c>
      <c r="D533" s="153">
        <f>IFERROR(__xludf.DUMMYFUNCTION("TO_DATE(INT((E533/(60*60*24))+""1/1/1970""))"),43005.0)</f>
        <v>43005</v>
      </c>
      <c r="E533" s="156">
        <v>1.5064848E9</v>
      </c>
      <c r="F533" s="156">
        <v>99427.8099</v>
      </c>
      <c r="H533" s="153">
        <f>IFERROR(__xludf.DUMMYFUNCTION("TO_DATE(INT((I533/(60*60*24))+""1/1/1970""))"),43005.0)</f>
        <v>43005</v>
      </c>
      <c r="I533" s="152">
        <v>1.5064848E9</v>
      </c>
      <c r="J533" s="152">
        <v>101376.4639</v>
      </c>
      <c r="L533" s="154">
        <v>43112.0</v>
      </c>
      <c r="M533" s="155">
        <v>141585.06</v>
      </c>
      <c r="O533" s="153">
        <f>IFERROR(__xludf.DUMMYFUNCTION("TO_DATE(INT((P533/(60*60*24))+""1/1/1970""))"),42906.0)</f>
        <v>42906</v>
      </c>
      <c r="P533" s="13">
        <v>1.4979672E9</v>
      </c>
      <c r="Q533" s="13">
        <v>27317.4174</v>
      </c>
      <c r="S533" s="153">
        <f>IFERROR(__xludf.DUMMYFUNCTION("TO_DATE(INT((T533/(60*60*24))+""1/1/1970""))"),43005.0)</f>
        <v>43005</v>
      </c>
      <c r="T533" s="152">
        <v>1.5064848E9</v>
      </c>
      <c r="U533" s="152">
        <v>155466.8366</v>
      </c>
      <c r="W533" s="153">
        <f>IFERROR(__xludf.DUMMYFUNCTION("TO_DATE(INT((X533/(60*60*24))+""1/1/1970""))"),42990.0)</f>
        <v>42990</v>
      </c>
      <c r="X533" s="156">
        <v>1.5052248E9</v>
      </c>
      <c r="Y533" s="156">
        <v>9810.7753</v>
      </c>
      <c r="AA533" s="153">
        <f>IFERROR(__xludf.DUMMYFUNCTION("TO_DATE(INT((AB533/(60*60*24))+""1/1/1970""))"),42991.0)</f>
        <v>42991</v>
      </c>
      <c r="AB533" s="156">
        <v>1.5052788E9</v>
      </c>
      <c r="AC533" s="156">
        <v>92703.345</v>
      </c>
      <c r="AE533" s="153">
        <f>IFERROR(__xludf.DUMMYFUNCTION("TO_DATE(INT((AF533/(60*60*24))+""1/1/1970""))"),42906.0)</f>
        <v>42906</v>
      </c>
      <c r="AF533" s="152">
        <v>1.497942E9</v>
      </c>
      <c r="AG533" s="152">
        <v>91530.1698</v>
      </c>
      <c r="AH533" s="153">
        <f>IFERROR(__xludf.DUMMYFUNCTION("TO_DATE(INT((AI533/(60*60*24))+""1/1/1970""))"),44097.0)</f>
        <v>44097</v>
      </c>
      <c r="AI533" s="156">
        <v>1.6008336E9</v>
      </c>
      <c r="AJ533" s="156">
        <v>231690.5746</v>
      </c>
      <c r="AK533" s="153">
        <f>IFERROR(__xludf.DUMMYFUNCTION("TO_DATE(INT((AL533/(60*60*24))+""1/1/1970""))"),44097.0)</f>
        <v>44097</v>
      </c>
      <c r="AL533" s="156">
        <v>1.6008336E9</v>
      </c>
      <c r="AM533" s="156">
        <v>116290.1401</v>
      </c>
      <c r="AN533" s="153">
        <f>IFERROR(__xludf.DUMMYFUNCTION("TO_DATE(INT((AO533/(60*60*24))+""1/1/1970""))"),43997.0)</f>
        <v>43997</v>
      </c>
      <c r="AO533" s="156">
        <v>1.592181679E9</v>
      </c>
      <c r="AP533" s="156">
        <v>133943.2777</v>
      </c>
      <c r="AQ533" s="153">
        <f>IFERROR(__xludf.DUMMYFUNCTION("TO_DATE(INT((AR533/(60*60*24))+""1/1/1970""))"),43005.0)</f>
        <v>43005</v>
      </c>
      <c r="AR533" s="156">
        <v>1.5064848E9</v>
      </c>
      <c r="AS533" s="156">
        <v>99427.8099</v>
      </c>
      <c r="AT533" s="152">
        <v>101376.4639</v>
      </c>
      <c r="AU533" s="152">
        <f t="shared" si="1"/>
        <v>134034.98</v>
      </c>
      <c r="AV533" s="152">
        <f t="shared" si="2"/>
        <v>27293.7285</v>
      </c>
      <c r="AW533" s="152">
        <f t="shared" si="3"/>
        <v>155466.8366</v>
      </c>
      <c r="AX533" s="152">
        <f t="shared" si="4"/>
        <v>9859.0668</v>
      </c>
      <c r="AY533" s="152">
        <f t="shared" si="5"/>
        <v>91832.2306</v>
      </c>
      <c r="AZ533" s="152">
        <f t="shared" si="6"/>
        <v>85200.9096</v>
      </c>
      <c r="BA533" s="152" t="str">
        <f t="shared" si="7"/>
        <v>Column1.y</v>
      </c>
      <c r="BB533" s="152" t="str">
        <f t="shared" si="8"/>
        <v>Column1.y</v>
      </c>
      <c r="BC533" s="152" t="str">
        <f t="shared" si="9"/>
        <v>Column1.y</v>
      </c>
    </row>
    <row r="534">
      <c r="A534" s="156">
        <v>1.48483626E9</v>
      </c>
      <c r="B534" s="156">
        <v>110233.3495</v>
      </c>
      <c r="D534" s="153">
        <f>IFERROR(__xludf.DUMMYFUNCTION("TO_DATE(INT((E534/(60*60*24))+""1/1/1970""))"),43006.0)</f>
        <v>43006</v>
      </c>
      <c r="E534" s="152">
        <v>1.5065712E9</v>
      </c>
      <c r="F534" s="152">
        <v>99427.8099</v>
      </c>
      <c r="H534" s="153">
        <f>IFERROR(__xludf.DUMMYFUNCTION("TO_DATE(INT((I534/(60*60*24))+""1/1/1970""))"),43006.0)</f>
        <v>43006</v>
      </c>
      <c r="I534" s="156">
        <v>1.5065712E9</v>
      </c>
      <c r="J534" s="156">
        <v>102473.7071</v>
      </c>
      <c r="L534" s="154">
        <v>43116.0</v>
      </c>
      <c r="M534" s="155">
        <v>142522.11</v>
      </c>
      <c r="O534" s="153">
        <f>IFERROR(__xludf.DUMMYFUNCTION("TO_DATE(INT((P534/(60*60*24))+""1/1/1970""))"),42907.0)</f>
        <v>42907</v>
      </c>
      <c r="P534" s="13">
        <v>1.4980536E9</v>
      </c>
      <c r="Q534" s="13">
        <v>27432.216</v>
      </c>
      <c r="S534" s="153">
        <f>IFERROR(__xludf.DUMMYFUNCTION("TO_DATE(INT((T534/(60*60*24))+""1/1/1970""))"),43006.0)</f>
        <v>43006</v>
      </c>
      <c r="T534" s="156">
        <v>1.5065712E9</v>
      </c>
      <c r="U534" s="156">
        <v>156514.0168</v>
      </c>
      <c r="W534" s="153">
        <f>IFERROR(__xludf.DUMMYFUNCTION("TO_DATE(INT((X534/(60*60*24))+""1/1/1970""))"),42991.0)</f>
        <v>42991</v>
      </c>
      <c r="X534" s="156">
        <v>1.5053112E9</v>
      </c>
      <c r="Y534" s="156">
        <v>9822.7356</v>
      </c>
      <c r="AA534" s="153">
        <f>IFERROR(__xludf.DUMMYFUNCTION("TO_DATE(INT((AB534/(60*60*24))+""1/1/1970""))"),42992.0)</f>
        <v>42992</v>
      </c>
      <c r="AB534" s="152">
        <v>1.505358E9</v>
      </c>
      <c r="AC534" s="152">
        <v>92807.437</v>
      </c>
      <c r="AE534" s="153">
        <f>IFERROR(__xludf.DUMMYFUNCTION("TO_DATE(INT((AF534/(60*60*24))+""1/1/1970""))"),42907.0)</f>
        <v>42907</v>
      </c>
      <c r="AF534" s="156">
        <v>1.4980212E9</v>
      </c>
      <c r="AG534" s="156">
        <v>91603.6066</v>
      </c>
      <c r="AH534" s="153">
        <f>IFERROR(__xludf.DUMMYFUNCTION("TO_DATE(INT((AI534/(60*60*24))+""1/1/1970""))"),44098.0)</f>
        <v>44098</v>
      </c>
      <c r="AI534" s="156">
        <v>1.60092E9</v>
      </c>
      <c r="AJ534" s="156">
        <v>221128.356</v>
      </c>
      <c r="AK534" s="153">
        <f>IFERROR(__xludf.DUMMYFUNCTION("TO_DATE(INT((AL534/(60*60*24))+""1/1/1970""))"),44098.0)</f>
        <v>44098</v>
      </c>
      <c r="AL534" s="156">
        <v>1.60092E9</v>
      </c>
      <c r="AM534" s="156">
        <v>116413.7701</v>
      </c>
      <c r="AN534" s="153">
        <f>IFERROR(__xludf.DUMMYFUNCTION("TO_DATE(INT((AO534/(60*60*24))+""1/1/1970""))"),43998.0)</f>
        <v>43998</v>
      </c>
      <c r="AO534" s="152">
        <v>1.592276902E9</v>
      </c>
      <c r="AP534" s="152">
        <v>133943.2777</v>
      </c>
      <c r="AQ534" s="153">
        <f>IFERROR(__xludf.DUMMYFUNCTION("TO_DATE(INT((AR534/(60*60*24))+""1/1/1970""))"),43006.0)</f>
        <v>43006</v>
      </c>
      <c r="AR534" s="152">
        <v>1.5065712E9</v>
      </c>
      <c r="AS534" s="152">
        <v>99427.8099</v>
      </c>
      <c r="AT534" s="156">
        <v>102473.7071</v>
      </c>
      <c r="AU534" s="152">
        <f t="shared" si="1"/>
        <v>133499.05</v>
      </c>
      <c r="AV534" s="152">
        <f t="shared" si="2"/>
        <v>27345.5306</v>
      </c>
      <c r="AW534" s="152">
        <f t="shared" si="3"/>
        <v>156514.0168</v>
      </c>
      <c r="AX534" s="152">
        <f t="shared" si="4"/>
        <v>9858.8174</v>
      </c>
      <c r="AY534" s="152">
        <f t="shared" si="5"/>
        <v>91802.7585</v>
      </c>
      <c r="AZ534" s="152">
        <f t="shared" si="6"/>
        <v>84953.61</v>
      </c>
      <c r="BA534" s="152" t="str">
        <f t="shared" si="7"/>
        <v>Column1.y</v>
      </c>
      <c r="BB534" s="152" t="str">
        <f t="shared" si="8"/>
        <v>Column1.y</v>
      </c>
      <c r="BC534" s="152" t="str">
        <f t="shared" si="9"/>
        <v>Column1.y</v>
      </c>
    </row>
    <row r="535">
      <c r="A535" s="152">
        <v>1.4848596E9</v>
      </c>
      <c r="B535" s="152">
        <v>109734.4678</v>
      </c>
      <c r="D535" s="153">
        <f>IFERROR(__xludf.DUMMYFUNCTION("TO_DATE(INT((E535/(60*60*24))+""1/1/1970""))"),43007.0)</f>
        <v>43007</v>
      </c>
      <c r="E535" s="156">
        <v>1.5066576E9</v>
      </c>
      <c r="F535" s="156">
        <v>99427.8099</v>
      </c>
      <c r="H535" s="153">
        <f>IFERROR(__xludf.DUMMYFUNCTION("TO_DATE(INT((I535/(60*60*24))+""1/1/1970""))"),43007.0)</f>
        <v>43007</v>
      </c>
      <c r="I535" s="152">
        <v>1.5066576E9</v>
      </c>
      <c r="J535" s="152">
        <v>102524.2167</v>
      </c>
      <c r="L535" s="154">
        <v>43117.0</v>
      </c>
      <c r="M535" s="155">
        <v>142477.65</v>
      </c>
      <c r="O535" s="153">
        <f>IFERROR(__xludf.DUMMYFUNCTION("TO_DATE(INT((P535/(60*60*24))+""1/1/1970""))"),42908.0)</f>
        <v>42908</v>
      </c>
      <c r="P535" s="13">
        <v>1.49814E9</v>
      </c>
      <c r="Q535" s="13">
        <v>27389.5904</v>
      </c>
      <c r="S535" s="153">
        <f>IFERROR(__xludf.DUMMYFUNCTION("TO_DATE(INT((T535/(60*60*24))+""1/1/1970""))"),43007.0)</f>
        <v>43007</v>
      </c>
      <c r="T535" s="152">
        <v>1.5066576E9</v>
      </c>
      <c r="U535" s="152">
        <v>156825.9393</v>
      </c>
      <c r="W535" s="153">
        <f>IFERROR(__xludf.DUMMYFUNCTION("TO_DATE(INT((X535/(60*60*24))+""1/1/1970""))"),42992.0)</f>
        <v>42992</v>
      </c>
      <c r="X535" s="156">
        <v>1.5053976E9</v>
      </c>
      <c r="Y535" s="156">
        <v>9826.058</v>
      </c>
      <c r="AA535" s="153">
        <f>IFERROR(__xludf.DUMMYFUNCTION("TO_DATE(INT((AB535/(60*60*24))+""1/1/1970""))"),42993.0)</f>
        <v>42993</v>
      </c>
      <c r="AB535" s="156">
        <v>1.5054372E9</v>
      </c>
      <c r="AC535" s="156">
        <v>92814.3854</v>
      </c>
      <c r="AE535" s="153">
        <f>IFERROR(__xludf.DUMMYFUNCTION("TO_DATE(INT((AF535/(60*60*24))+""1/1/1970""))"),42908.0)</f>
        <v>42908</v>
      </c>
      <c r="AF535" s="152">
        <v>1.4981004E9</v>
      </c>
      <c r="AG535" s="152">
        <v>91326.8417</v>
      </c>
      <c r="AH535" s="153">
        <f>IFERROR(__xludf.DUMMYFUNCTION("TO_DATE(INT((AI535/(60*60*24))+""1/1/1970""))"),44099.0)</f>
        <v>44099</v>
      </c>
      <c r="AI535" s="156">
        <v>1.6010064E9</v>
      </c>
      <c r="AJ535" s="156">
        <v>220345.1227</v>
      </c>
      <c r="AK535" s="153">
        <f>IFERROR(__xludf.DUMMYFUNCTION("TO_DATE(INT((AL535/(60*60*24))+""1/1/1970""))"),44099.0)</f>
        <v>44099</v>
      </c>
      <c r="AL535" s="156">
        <v>1.6010064E9</v>
      </c>
      <c r="AM535" s="156">
        <v>116595.0007</v>
      </c>
      <c r="AN535" s="153">
        <f>IFERROR(__xludf.DUMMYFUNCTION("TO_DATE(INT((AO535/(60*60*24))+""1/1/1970""))"),43999.0)</f>
        <v>43999</v>
      </c>
      <c r="AO535" s="152">
        <v>1.592356118E9</v>
      </c>
      <c r="AP535" s="152">
        <v>134009.5277</v>
      </c>
      <c r="AQ535" s="153">
        <f>IFERROR(__xludf.DUMMYFUNCTION("TO_DATE(INT((AR535/(60*60*24))+""1/1/1970""))"),43007.0)</f>
        <v>43007</v>
      </c>
      <c r="AR535" s="156">
        <v>1.5066576E9</v>
      </c>
      <c r="AS535" s="156">
        <v>99427.8099</v>
      </c>
      <c r="AT535" s="152">
        <v>102524.2167</v>
      </c>
      <c r="AU535" s="152">
        <f t="shared" si="1"/>
        <v>133546.12</v>
      </c>
      <c r="AV535" s="152">
        <f t="shared" si="2"/>
        <v>27333.9456</v>
      </c>
      <c r="AW535" s="152">
        <f t="shared" si="3"/>
        <v>156825.9393</v>
      </c>
      <c r="AX535" s="152">
        <f t="shared" si="4"/>
        <v>9857.889</v>
      </c>
      <c r="AY535" s="152">
        <f t="shared" si="5"/>
        <v>91762.1216</v>
      </c>
      <c r="AZ535" s="152">
        <f t="shared" si="6"/>
        <v>85178.5589</v>
      </c>
      <c r="BA535" s="152" t="str">
        <f t="shared" si="7"/>
        <v>Column1.y</v>
      </c>
      <c r="BB535" s="152" t="str">
        <f t="shared" si="8"/>
        <v>Column1.y</v>
      </c>
      <c r="BC535" s="152" t="str">
        <f t="shared" si="9"/>
        <v>Column1.y</v>
      </c>
    </row>
    <row r="536">
      <c r="A536" s="156">
        <v>1.48492266E9</v>
      </c>
      <c r="B536" s="156">
        <v>110189.7579</v>
      </c>
      <c r="D536" s="153">
        <f>IFERROR(__xludf.DUMMYFUNCTION("TO_DATE(INT((E536/(60*60*24))+""1/1/1970""))"),43008.0)</f>
        <v>43008</v>
      </c>
      <c r="E536" s="152">
        <v>1.506744E9</v>
      </c>
      <c r="F536" s="152">
        <v>99427.8099</v>
      </c>
      <c r="H536" s="153">
        <f>IFERROR(__xludf.DUMMYFUNCTION("TO_DATE(INT((I536/(60*60*24))+""1/1/1970""))"),43008.0)</f>
        <v>43008</v>
      </c>
      <c r="I536" s="156">
        <v>1.506744E9</v>
      </c>
      <c r="J536" s="156">
        <v>103127.2998</v>
      </c>
      <c r="L536" s="154">
        <v>43118.0</v>
      </c>
      <c r="M536" s="155">
        <v>142808.1</v>
      </c>
      <c r="O536" s="153">
        <f>IFERROR(__xludf.DUMMYFUNCTION("TO_DATE(INT((P536/(60*60*24))+""1/1/1970""))"),42909.0)</f>
        <v>42909</v>
      </c>
      <c r="P536" s="13">
        <v>1.4982264E9</v>
      </c>
      <c r="Q536" s="13">
        <v>27331.5798</v>
      </c>
      <c r="S536" s="153">
        <f>IFERROR(__xludf.DUMMYFUNCTION("TO_DATE(INT((T536/(60*60*24))+""1/1/1970""))"),43008.0)</f>
        <v>43008</v>
      </c>
      <c r="T536" s="156">
        <v>1.506744E9</v>
      </c>
      <c r="U536" s="156">
        <v>157794.3192</v>
      </c>
      <c r="W536" s="153">
        <f>IFERROR(__xludf.DUMMYFUNCTION("TO_DATE(INT((X536/(60*60*24))+""1/1/1970""))"),42993.0)</f>
        <v>42993</v>
      </c>
      <c r="X536" s="156">
        <v>1.505484E9</v>
      </c>
      <c r="Y536" s="156">
        <v>9833.8898</v>
      </c>
      <c r="AA536" s="153">
        <f>IFERROR(__xludf.DUMMYFUNCTION("TO_DATE(INT((AB536/(60*60*24))+""1/1/1970""))"),42995.0)</f>
        <v>42995</v>
      </c>
      <c r="AB536" s="152">
        <v>1.5056856E9</v>
      </c>
      <c r="AC536" s="152">
        <v>91457.7587</v>
      </c>
      <c r="AE536" s="153">
        <f>IFERROR(__xludf.DUMMYFUNCTION("TO_DATE(INT((AF536/(60*60*24))+""1/1/1970""))"),42909.0)</f>
        <v>42909</v>
      </c>
      <c r="AF536" s="156">
        <v>1.4981796E9</v>
      </c>
      <c r="AG536" s="156">
        <v>91483.3538</v>
      </c>
      <c r="AH536" s="153">
        <f>IFERROR(__xludf.DUMMYFUNCTION("TO_DATE(INT((AI536/(60*60*24))+""1/1/1970""))"),44100.0)</f>
        <v>44100</v>
      </c>
      <c r="AI536" s="156">
        <v>1.6010928E9</v>
      </c>
      <c r="AJ536" s="156">
        <v>228765.1325</v>
      </c>
      <c r="AK536" s="153">
        <f>IFERROR(__xludf.DUMMYFUNCTION("TO_DATE(INT((AL536/(60*60*24))+""1/1/1970""))"),44100.0)</f>
        <v>44100</v>
      </c>
      <c r="AL536" s="156">
        <v>1.6010928E9</v>
      </c>
      <c r="AM536" s="156">
        <v>116694.1878</v>
      </c>
      <c r="AN536" s="153">
        <f>IFERROR(__xludf.DUMMYFUNCTION("TO_DATE(INT((AO536/(60*60*24))+""1/1/1970""))"),44000.0)</f>
        <v>44000</v>
      </c>
      <c r="AO536" s="156">
        <v>1.592451295E9</v>
      </c>
      <c r="AP536" s="156">
        <v>134072.9877</v>
      </c>
      <c r="AQ536" s="153">
        <f>IFERROR(__xludf.DUMMYFUNCTION("TO_DATE(INT((AR536/(60*60*24))+""1/1/1970""))"),43008.0)</f>
        <v>43008</v>
      </c>
      <c r="AR536" s="152">
        <v>1.506744E9</v>
      </c>
      <c r="AS536" s="152">
        <v>99427.8099</v>
      </c>
      <c r="AT536" s="156">
        <v>103127.2998</v>
      </c>
      <c r="AU536" s="152">
        <f t="shared" si="1"/>
        <v>133546.12</v>
      </c>
      <c r="AV536" s="152">
        <f t="shared" si="2"/>
        <v>27343.3157</v>
      </c>
      <c r="AW536" s="152">
        <f t="shared" si="3"/>
        <v>157794.3192</v>
      </c>
      <c r="AX536" s="152">
        <f t="shared" si="4"/>
        <v>9854.0456</v>
      </c>
      <c r="AY536" s="152">
        <f t="shared" si="5"/>
        <v>91762.1216</v>
      </c>
      <c r="AZ536" s="152">
        <f t="shared" si="6"/>
        <v>85425.1375</v>
      </c>
      <c r="BA536" s="152" t="str">
        <f t="shared" si="7"/>
        <v>Column1.y</v>
      </c>
      <c r="BB536" s="152" t="str">
        <f t="shared" si="8"/>
        <v>Column1.y</v>
      </c>
      <c r="BC536" s="152" t="str">
        <f t="shared" si="9"/>
        <v>Column1.y</v>
      </c>
    </row>
    <row r="537">
      <c r="A537" s="152">
        <v>1.484946E9</v>
      </c>
      <c r="B537" s="152">
        <v>110136.4793</v>
      </c>
      <c r="D537" s="153">
        <f>IFERROR(__xludf.DUMMYFUNCTION("TO_DATE(INT((E537/(60*60*24))+""1/1/1970""))"),43010.0)</f>
        <v>43010</v>
      </c>
      <c r="E537" s="156">
        <v>1.5069528E9</v>
      </c>
      <c r="F537" s="156">
        <v>99427.8099</v>
      </c>
      <c r="H537" s="153">
        <f>IFERROR(__xludf.DUMMYFUNCTION("TO_DATE(INT((I537/(60*60*24))+""1/1/1970""))"),43010.0)</f>
        <v>43010</v>
      </c>
      <c r="I537" s="152">
        <v>1.5069528E9</v>
      </c>
      <c r="J537" s="152">
        <v>103127.2998</v>
      </c>
      <c r="L537" s="154">
        <v>43119.0</v>
      </c>
      <c r="M537" s="155">
        <v>142307.94</v>
      </c>
      <c r="O537" s="153">
        <f>IFERROR(__xludf.DUMMYFUNCTION("TO_DATE(INT((P537/(60*60*24))+""1/1/1970""))"),42910.0)</f>
        <v>42910</v>
      </c>
      <c r="P537" s="13">
        <v>1.4982624E9</v>
      </c>
      <c r="Q537" s="13">
        <v>27317.2749</v>
      </c>
      <c r="S537" s="153">
        <f>IFERROR(__xludf.DUMMYFUNCTION("TO_DATE(INT((T537/(60*60*24))+""1/1/1970""))"),43010.0)</f>
        <v>43010</v>
      </c>
      <c r="T537" s="152">
        <v>1.5069168E9</v>
      </c>
      <c r="U537" s="152">
        <v>157794.3192</v>
      </c>
      <c r="W537" s="153">
        <f>IFERROR(__xludf.DUMMYFUNCTION("TO_DATE(INT((X537/(60*60*24))+""1/1/1970""))"),42994.0)</f>
        <v>42994</v>
      </c>
      <c r="X537" s="156">
        <v>1.50552E9</v>
      </c>
      <c r="Y537" s="156">
        <v>9848.7814</v>
      </c>
      <c r="AA537" s="153">
        <f>IFERROR(__xludf.DUMMYFUNCTION("TO_DATE(INT((AB537/(60*60*24))+""1/1/1970""))"),42996.0)</f>
        <v>42996</v>
      </c>
      <c r="AB537" s="152">
        <v>1.5057252E9</v>
      </c>
      <c r="AC537" s="152">
        <v>91614.6156</v>
      </c>
      <c r="AE537" s="153">
        <f>IFERROR(__xludf.DUMMYFUNCTION("TO_DATE(INT((AF537/(60*60*24))+""1/1/1970""))"),42910.0)</f>
        <v>42910</v>
      </c>
      <c r="AF537" s="152">
        <v>1.4982624E9</v>
      </c>
      <c r="AG537" s="152">
        <v>91078.9925</v>
      </c>
      <c r="AH537" s="153">
        <f>IFERROR(__xludf.DUMMYFUNCTION("TO_DATE(INT((AI537/(60*60*24))+""1/1/1970""))"),44102.0)</f>
        <v>44102</v>
      </c>
      <c r="AI537" s="152">
        <v>1.6013016E9</v>
      </c>
      <c r="AJ537" s="152">
        <v>233146.0813</v>
      </c>
      <c r="AK537" s="153">
        <f>IFERROR(__xludf.DUMMYFUNCTION("TO_DATE(INT((AL537/(60*60*24))+""1/1/1970""))"),44102.0)</f>
        <v>44102</v>
      </c>
      <c r="AL537" s="152">
        <v>1.6013016E9</v>
      </c>
      <c r="AM537" s="152">
        <v>116694.1878</v>
      </c>
      <c r="AN537" s="153">
        <f>IFERROR(__xludf.DUMMYFUNCTION("TO_DATE(INT((AO537/(60*60*24))+""1/1/1970""))"),44001.0)</f>
        <v>44001</v>
      </c>
      <c r="AO537" s="156">
        <v>1.592531421E9</v>
      </c>
      <c r="AP537" s="156">
        <v>133808.5327</v>
      </c>
      <c r="AQ537" s="153">
        <f>IFERROR(__xludf.DUMMYFUNCTION("TO_DATE(INT((AR537/(60*60*24))+""1/1/1970""))"),43010.0)</f>
        <v>43010</v>
      </c>
      <c r="AR537" s="156">
        <v>1.5069528E9</v>
      </c>
      <c r="AS537" s="156">
        <v>99427.8099</v>
      </c>
      <c r="AT537" s="152">
        <v>103127.2998</v>
      </c>
      <c r="AU537" s="152">
        <f t="shared" si="1"/>
        <v>133742.91</v>
      </c>
      <c r="AV537" s="152">
        <f t="shared" si="2"/>
        <v>27329.9858</v>
      </c>
      <c r="AW537" s="152">
        <f t="shared" si="3"/>
        <v>157794.3192</v>
      </c>
      <c r="AX537" s="152">
        <f t="shared" si="4"/>
        <v>9854.9919</v>
      </c>
      <c r="AY537" s="152">
        <f t="shared" si="5"/>
        <v>91490.8154</v>
      </c>
      <c r="AZ537" s="152">
        <f t="shared" si="6"/>
        <v>85371.0632</v>
      </c>
      <c r="BA537" s="152" t="str">
        <f t="shared" si="7"/>
        <v>Column1.y</v>
      </c>
      <c r="BB537" s="152" t="str">
        <f t="shared" si="8"/>
        <v>Column1.y</v>
      </c>
      <c r="BC537" s="152" t="str">
        <f t="shared" si="9"/>
        <v>Column1.y</v>
      </c>
    </row>
    <row r="538">
      <c r="A538" s="156">
        <v>1.48518186E9</v>
      </c>
      <c r="B538" s="156">
        <v>109981.4869</v>
      </c>
      <c r="D538" s="153">
        <f>IFERROR(__xludf.DUMMYFUNCTION("TO_DATE(INT((E538/(60*60*24))+""1/1/1970""))"),43011.0)</f>
        <v>43011</v>
      </c>
      <c r="E538" s="156">
        <v>1.5070032E9</v>
      </c>
      <c r="F538" s="156">
        <v>99427.8099</v>
      </c>
      <c r="H538" s="153">
        <f>IFERROR(__xludf.DUMMYFUNCTION("TO_DATE(INT((I538/(60*60*24))+""1/1/1970""))"),43011.0)</f>
        <v>43011</v>
      </c>
      <c r="I538" s="152">
        <v>1.5070032E9</v>
      </c>
      <c r="J538" s="152">
        <v>102929.8696</v>
      </c>
      <c r="L538" s="154">
        <v>43122.0</v>
      </c>
      <c r="M538" s="155">
        <v>142616.25</v>
      </c>
      <c r="O538" s="153">
        <f>IFERROR(__xludf.DUMMYFUNCTION("TO_DATE(INT((P538/(60*60*24))+""1/1/1970""))"),42911.0)</f>
        <v>42911</v>
      </c>
      <c r="P538" s="13">
        <v>1.4983488E9</v>
      </c>
      <c r="Q538" s="13">
        <v>27317.2749</v>
      </c>
      <c r="S538" s="153">
        <f>IFERROR(__xludf.DUMMYFUNCTION("TO_DATE(INT((T538/(60*60*24))+""1/1/1970""))"),43011.0)</f>
        <v>43011</v>
      </c>
      <c r="T538" s="156">
        <v>1.5070032E9</v>
      </c>
      <c r="U538" s="156">
        <v>158936.9169</v>
      </c>
      <c r="W538" s="153">
        <f>IFERROR(__xludf.DUMMYFUNCTION("TO_DATE(INT((X538/(60*60*24))+""1/1/1970""))"),42996.0)</f>
        <v>42996</v>
      </c>
      <c r="X538" s="152">
        <v>1.5056928E9</v>
      </c>
      <c r="Y538" s="152">
        <v>9851.1662</v>
      </c>
      <c r="AA538" s="153">
        <f>IFERROR(__xludf.DUMMYFUNCTION("TO_DATE(INT((AB538/(60*60*24))+""1/1/1970""))"),42997.0)</f>
        <v>42997</v>
      </c>
      <c r="AB538" s="156">
        <v>1.5058044E9</v>
      </c>
      <c r="AC538" s="156">
        <v>91862.8432</v>
      </c>
      <c r="AE538" s="153">
        <f>IFERROR(__xludf.DUMMYFUNCTION("TO_DATE(INT((AF538/(60*60*24))+""1/1/1970""))"),42911.0)</f>
        <v>42911</v>
      </c>
      <c r="AF538" s="156">
        <v>1.498428E9</v>
      </c>
      <c r="AG538" s="156">
        <v>91078.9925</v>
      </c>
      <c r="AH538" s="153">
        <f>IFERROR(__xludf.DUMMYFUNCTION("TO_DATE(INT((AI538/(60*60*24))+""1/1/1970""))"),44103.0)</f>
        <v>44103</v>
      </c>
      <c r="AI538" s="156">
        <v>1.601352E9</v>
      </c>
      <c r="AJ538" s="156">
        <v>233926.6359</v>
      </c>
      <c r="AK538" s="153">
        <f>IFERROR(__xludf.DUMMYFUNCTION("TO_DATE(INT((AL538/(60*60*24))+""1/1/1970""))"),44103.0)</f>
        <v>44103</v>
      </c>
      <c r="AL538" s="156">
        <v>1.601352E9</v>
      </c>
      <c r="AM538" s="156">
        <v>116815.8678</v>
      </c>
      <c r="AN538" s="153">
        <f>IFERROR(__xludf.DUMMYFUNCTION("TO_DATE(INT((AO538/(60*60*24))+""1/1/1970""))"),44002.0)</f>
        <v>44002</v>
      </c>
      <c r="AO538" s="152">
        <v>1.592626976E9</v>
      </c>
      <c r="AP538" s="152">
        <v>133150.2327</v>
      </c>
      <c r="AQ538" s="153">
        <f>IFERROR(__xludf.DUMMYFUNCTION("TO_DATE(INT((AR538/(60*60*24))+""1/1/1970""))"),43011.0)</f>
        <v>43011</v>
      </c>
      <c r="AR538" s="156">
        <v>1.5070032E9</v>
      </c>
      <c r="AS538" s="156">
        <v>99427.8099</v>
      </c>
      <c r="AT538" s="152">
        <v>102929.8696</v>
      </c>
      <c r="AU538" s="152">
        <f t="shared" si="1"/>
        <v>133676.31</v>
      </c>
      <c r="AV538" s="152">
        <f t="shared" si="2"/>
        <v>27326.1793</v>
      </c>
      <c r="AW538" s="152">
        <f t="shared" si="3"/>
        <v>158936.9169</v>
      </c>
      <c r="AX538" s="152">
        <f t="shared" si="4"/>
        <v>9865.4875</v>
      </c>
      <c r="AY538" s="152">
        <f t="shared" si="5"/>
        <v>91328.2821</v>
      </c>
      <c r="AZ538" s="152">
        <f t="shared" si="6"/>
        <v>84821.6689</v>
      </c>
      <c r="BA538" s="152" t="str">
        <f t="shared" si="7"/>
        <v>Column1.y</v>
      </c>
      <c r="BB538" s="152" t="str">
        <f t="shared" si="8"/>
        <v>Column1.y</v>
      </c>
      <c r="BC538" s="152" t="str">
        <f t="shared" si="9"/>
        <v>Column1.y</v>
      </c>
    </row>
    <row r="539">
      <c r="A539" s="152">
        <v>1.4852052E9</v>
      </c>
      <c r="B539" s="152">
        <v>109850.7121</v>
      </c>
      <c r="D539" s="153">
        <f>IFERROR(__xludf.DUMMYFUNCTION("TO_DATE(INT((E539/(60*60*24))+""1/1/1970""))"),43012.0)</f>
        <v>43012</v>
      </c>
      <c r="E539" s="152">
        <v>1.5070896E9</v>
      </c>
      <c r="F539" s="152">
        <v>99427.8099</v>
      </c>
      <c r="H539" s="153">
        <f>IFERROR(__xludf.DUMMYFUNCTION("TO_DATE(INT((I539/(60*60*24))+""1/1/1970""))"),43012.0)</f>
        <v>43012</v>
      </c>
      <c r="I539" s="156">
        <v>1.5070896E9</v>
      </c>
      <c r="J539" s="156">
        <v>103199.7978</v>
      </c>
      <c r="L539" s="154">
        <v>43123.0</v>
      </c>
      <c r="M539" s="155">
        <v>143286.99</v>
      </c>
      <c r="O539" s="153">
        <f>IFERROR(__xludf.DUMMYFUNCTION("TO_DATE(INT((P539/(60*60*24))+""1/1/1970""))"),42912.0)</f>
        <v>42912</v>
      </c>
      <c r="P539" s="13">
        <v>1.4984352E9</v>
      </c>
      <c r="Q539" s="13">
        <v>27318.5652</v>
      </c>
      <c r="S539" s="153">
        <f>IFERROR(__xludf.DUMMYFUNCTION("TO_DATE(INT((T539/(60*60*24))+""1/1/1970""))"),43012.0)</f>
        <v>43012</v>
      </c>
      <c r="T539" s="152">
        <v>1.5070896E9</v>
      </c>
      <c r="U539" s="152">
        <v>159519.407</v>
      </c>
      <c r="W539" s="153">
        <f>IFERROR(__xludf.DUMMYFUNCTION("TO_DATE(INT((X539/(60*60*24))+""1/1/1970""))"),42997.0)</f>
        <v>42997</v>
      </c>
      <c r="X539" s="156">
        <v>1.5058296E9</v>
      </c>
      <c r="Y539" s="156">
        <v>9837.444</v>
      </c>
      <c r="AA539" s="153">
        <f>IFERROR(__xludf.DUMMYFUNCTION("TO_DATE(INT((AB539/(60*60*24))+""1/1/1970""))"),42998.0)</f>
        <v>42998</v>
      </c>
      <c r="AB539" s="152">
        <v>1.5058836E9</v>
      </c>
      <c r="AC539" s="152">
        <v>91997.5876</v>
      </c>
      <c r="AE539" s="153">
        <f>IFERROR(__xludf.DUMMYFUNCTION("TO_DATE(INT((AF539/(60*60*24))+""1/1/1970""))"),42912.0)</f>
        <v>42912</v>
      </c>
      <c r="AF539" s="156">
        <v>1.4984676E9</v>
      </c>
      <c r="AG539" s="156">
        <v>91022.9969</v>
      </c>
      <c r="AH539" s="153">
        <f>IFERROR(__xludf.DUMMYFUNCTION("TO_DATE(INT((AI539/(60*60*24))+""1/1/1970""))"),44104.0)</f>
        <v>44104</v>
      </c>
      <c r="AI539" s="156">
        <v>1.6014384E9</v>
      </c>
      <c r="AJ539" s="156">
        <v>233413.8299</v>
      </c>
      <c r="AK539" s="153">
        <f>IFERROR(__xludf.DUMMYFUNCTION("TO_DATE(INT((AL539/(60*60*24))+""1/1/1970""))"),44104.0)</f>
        <v>44104</v>
      </c>
      <c r="AL539" s="156">
        <v>1.6014384E9</v>
      </c>
      <c r="AM539" s="156">
        <v>116457.8278</v>
      </c>
      <c r="AN539" s="153">
        <f>IFERROR(__xludf.DUMMYFUNCTION("TO_DATE(INT((AO539/(60*60*24))+""1/1/1970""))"),44003.0)</f>
        <v>44003</v>
      </c>
      <c r="AO539" s="152">
        <v>1.592708619E9</v>
      </c>
      <c r="AP539" s="152">
        <v>133150.2327</v>
      </c>
      <c r="AQ539" s="153">
        <f>IFERROR(__xludf.DUMMYFUNCTION("TO_DATE(INT((AR539/(60*60*24))+""1/1/1970""))"),43012.0)</f>
        <v>43012</v>
      </c>
      <c r="AR539" s="152">
        <v>1.5070896E9</v>
      </c>
      <c r="AS539" s="152">
        <v>99427.8099</v>
      </c>
      <c r="AT539" s="156">
        <v>103199.7978</v>
      </c>
      <c r="AU539" s="152">
        <f t="shared" si="1"/>
        <v>133862.79</v>
      </c>
      <c r="AV539" s="152">
        <f t="shared" si="2"/>
        <v>27335.3843</v>
      </c>
      <c r="AW539" s="152">
        <f t="shared" si="3"/>
        <v>159519.407</v>
      </c>
      <c r="AX539" s="152">
        <f t="shared" si="4"/>
        <v>9857.6895</v>
      </c>
      <c r="AY539" s="152">
        <f t="shared" si="5"/>
        <v>91657.473</v>
      </c>
      <c r="AZ539" s="152">
        <f t="shared" si="6"/>
        <v>84940.2717</v>
      </c>
      <c r="BA539" s="152" t="str">
        <f t="shared" si="7"/>
        <v>Column1.y</v>
      </c>
      <c r="BB539" s="152" t="str">
        <f t="shared" si="8"/>
        <v>Column1.y</v>
      </c>
      <c r="BC539" s="152" t="str">
        <f t="shared" si="9"/>
        <v>Column1.y</v>
      </c>
    </row>
    <row r="540">
      <c r="A540" s="156">
        <v>1.48526826E9</v>
      </c>
      <c r="B540" s="156">
        <v>109962.1129</v>
      </c>
      <c r="D540" s="153">
        <f>IFERROR(__xludf.DUMMYFUNCTION("TO_DATE(INT((E540/(60*60*24))+""1/1/1970""))"),43013.0)</f>
        <v>43013</v>
      </c>
      <c r="E540" s="156">
        <v>1.507176E9</v>
      </c>
      <c r="F540" s="156">
        <v>99427.8099</v>
      </c>
      <c r="H540" s="153">
        <f>IFERROR(__xludf.DUMMYFUNCTION("TO_DATE(INT((I540/(60*60*24))+""1/1/1970""))"),43013.0)</f>
        <v>43013</v>
      </c>
      <c r="I540" s="152">
        <v>1.507176E9</v>
      </c>
      <c r="J540" s="152">
        <v>101790.3315</v>
      </c>
      <c r="L540" s="154">
        <v>43124.0</v>
      </c>
      <c r="M540" s="155">
        <v>143754.18</v>
      </c>
      <c r="O540" s="153">
        <f>IFERROR(__xludf.DUMMYFUNCTION("TO_DATE(INT((P540/(60*60*24))+""1/1/1970""))"),42913.0)</f>
        <v>42913</v>
      </c>
      <c r="P540" s="13">
        <v>1.498572E9</v>
      </c>
      <c r="Q540" s="13">
        <v>27222.8507</v>
      </c>
      <c r="S540" s="153">
        <f>IFERROR(__xludf.DUMMYFUNCTION("TO_DATE(INT((T540/(60*60*24))+""1/1/1970""))"),43013.0)</f>
        <v>43013</v>
      </c>
      <c r="T540" s="156">
        <v>1.507176E9</v>
      </c>
      <c r="U540" s="156">
        <v>159876.8698</v>
      </c>
      <c r="W540" s="153">
        <f>IFERROR(__xludf.DUMMYFUNCTION("TO_DATE(INT((X540/(60*60*24))+""1/1/1970""))"),42998.0)</f>
        <v>42998</v>
      </c>
      <c r="X540" s="156">
        <v>1.505916E9</v>
      </c>
      <c r="Y540" s="156">
        <v>9840.0128</v>
      </c>
      <c r="AA540" s="153">
        <f>IFERROR(__xludf.DUMMYFUNCTION("TO_DATE(INT((AB540/(60*60*24))+""1/1/1970""))"),42999.0)</f>
        <v>42999</v>
      </c>
      <c r="AB540" s="156">
        <v>1.5059628E9</v>
      </c>
      <c r="AC540" s="156">
        <v>92124.5507</v>
      </c>
      <c r="AE540" s="153">
        <f>IFERROR(__xludf.DUMMYFUNCTION("TO_DATE(INT((AF540/(60*60*24))+""1/1/1970""))"),42913.0)</f>
        <v>42913</v>
      </c>
      <c r="AF540" s="152">
        <v>1.4985468E9</v>
      </c>
      <c r="AG540" s="152">
        <v>91178.1321</v>
      </c>
      <c r="AH540" s="153">
        <f>IFERROR(__xludf.DUMMYFUNCTION("TO_DATE(INT((AI540/(60*60*24))+""1/1/1970""))"),44105.0)</f>
        <v>44105</v>
      </c>
      <c r="AI540" s="156">
        <v>1.6015248E9</v>
      </c>
      <c r="AJ540" s="156">
        <v>236639.8422</v>
      </c>
      <c r="AK540" s="153">
        <f>IFERROR(__xludf.DUMMYFUNCTION("TO_DATE(INT((AL540/(60*60*24))+""1/1/1970""))"),44105.0)</f>
        <v>44105</v>
      </c>
      <c r="AL540" s="156">
        <v>1.6015248E9</v>
      </c>
      <c r="AM540" s="156">
        <v>115565.3478</v>
      </c>
      <c r="AN540" s="153">
        <f>IFERROR(__xludf.DUMMYFUNCTION("TO_DATE(INT((AO540/(60*60*24))+""1/1/1970""))"),44004.0)</f>
        <v>44004</v>
      </c>
      <c r="AO540" s="152">
        <v>1.592789068E9</v>
      </c>
      <c r="AP540" s="152">
        <v>133150.2327</v>
      </c>
      <c r="AQ540" s="153">
        <f>IFERROR(__xludf.DUMMYFUNCTION("TO_DATE(INT((AR540/(60*60*24))+""1/1/1970""))"),43013.0)</f>
        <v>43013</v>
      </c>
      <c r="AR540" s="156">
        <v>1.507176E9</v>
      </c>
      <c r="AS540" s="156">
        <v>99427.8099</v>
      </c>
      <c r="AT540" s="152">
        <v>101790.3315</v>
      </c>
      <c r="AU540" s="152">
        <f t="shared" si="1"/>
        <v>134035.91</v>
      </c>
      <c r="AV540" s="152">
        <f t="shared" si="2"/>
        <v>27339.5822</v>
      </c>
      <c r="AW540" s="152">
        <f t="shared" si="3"/>
        <v>159876.8698</v>
      </c>
      <c r="AX540" s="152">
        <f t="shared" si="4"/>
        <v>9854.565</v>
      </c>
      <c r="AY540" s="152">
        <f t="shared" si="5"/>
        <v>91585.975</v>
      </c>
      <c r="AZ540" s="152">
        <f t="shared" si="6"/>
        <v>85005.5213</v>
      </c>
      <c r="BA540" s="152" t="str">
        <f t="shared" si="7"/>
        <v>Column1.y</v>
      </c>
      <c r="BB540" s="152" t="str">
        <f t="shared" si="8"/>
        <v>Column1.y</v>
      </c>
      <c r="BC540" s="152" t="str">
        <f t="shared" si="9"/>
        <v>Column1.y</v>
      </c>
    </row>
    <row r="541">
      <c r="A541" s="152">
        <v>1.4852916E9</v>
      </c>
      <c r="B541" s="152">
        <v>110553.0213</v>
      </c>
      <c r="D541" s="153">
        <f>IFERROR(__xludf.DUMMYFUNCTION("TO_DATE(INT((E541/(60*60*24))+""1/1/1970""))"),43014.0)</f>
        <v>43014</v>
      </c>
      <c r="E541" s="152">
        <v>1.5072624E9</v>
      </c>
      <c r="F541" s="152">
        <v>99427.8099</v>
      </c>
      <c r="H541" s="153">
        <f>IFERROR(__xludf.DUMMYFUNCTION("TO_DATE(INT((I541/(60*60*24))+""1/1/1970""))"),43014.0)</f>
        <v>43014</v>
      </c>
      <c r="I541" s="156">
        <v>1.5072624E9</v>
      </c>
      <c r="J541" s="156">
        <v>101476.277</v>
      </c>
      <c r="L541" s="154">
        <v>43125.0</v>
      </c>
      <c r="M541" s="155">
        <v>143988.69</v>
      </c>
      <c r="O541" s="153">
        <f>IFERROR(__xludf.DUMMYFUNCTION("TO_DATE(INT((P541/(60*60*24))+""1/1/1970""))"),42914.0)</f>
        <v>42914</v>
      </c>
      <c r="P541" s="13">
        <v>1.4986584E9</v>
      </c>
      <c r="Q541" s="13">
        <v>27259.9057</v>
      </c>
      <c r="S541" s="153">
        <f>IFERROR(__xludf.DUMMYFUNCTION("TO_DATE(INT((T541/(60*60*24))+""1/1/1970""))"),43014.0)</f>
        <v>43014</v>
      </c>
      <c r="T541" s="152">
        <v>1.5072624E9</v>
      </c>
      <c r="U541" s="152">
        <v>161488.9315</v>
      </c>
      <c r="W541" s="153">
        <f>IFERROR(__xludf.DUMMYFUNCTION("TO_DATE(INT((X541/(60*60*24))+""1/1/1970""))"),42999.0)</f>
        <v>42999</v>
      </c>
      <c r="X541" s="156">
        <v>1.5060024E9</v>
      </c>
      <c r="Y541" s="156">
        <v>9862.9571</v>
      </c>
      <c r="AA541" s="153">
        <f>IFERROR(__xludf.DUMMYFUNCTION("TO_DATE(INT((AB541/(60*60*24))+""1/1/1970""))"),43000.0)</f>
        <v>43000</v>
      </c>
      <c r="AB541" s="152">
        <v>1.506042E9</v>
      </c>
      <c r="AC541" s="152">
        <v>91582.4267</v>
      </c>
      <c r="AE541" s="153">
        <f>IFERROR(__xludf.DUMMYFUNCTION("TO_DATE(INT((AF541/(60*60*24))+""1/1/1970""))"),42914.0)</f>
        <v>42914</v>
      </c>
      <c r="AF541" s="156">
        <v>1.498626E9</v>
      </c>
      <c r="AG541" s="156">
        <v>89764.4737</v>
      </c>
      <c r="AH541" s="153">
        <f>IFERROR(__xludf.DUMMYFUNCTION("TO_DATE(INT((AI541/(60*60*24))+""1/1/1970""))"),44106.0)</f>
        <v>44106</v>
      </c>
      <c r="AI541" s="156">
        <v>1.6016112E9</v>
      </c>
      <c r="AJ541" s="156">
        <v>243154.3965</v>
      </c>
      <c r="AK541" s="153">
        <f>IFERROR(__xludf.DUMMYFUNCTION("TO_DATE(INT((AL541/(60*60*24))+""1/1/1970""))"),44106.0)</f>
        <v>44106</v>
      </c>
      <c r="AL541" s="156">
        <v>1.6016112E9</v>
      </c>
      <c r="AM541" s="156">
        <v>115678.7878</v>
      </c>
      <c r="AN541" s="153">
        <f>IFERROR(__xludf.DUMMYFUNCTION("TO_DATE(INT((AO541/(60*60*24))+""1/1/1970""))"),44005.0)</f>
        <v>44005</v>
      </c>
      <c r="AO541" s="156">
        <v>1.5928848E9</v>
      </c>
      <c r="AP541" s="156">
        <v>133183.1477</v>
      </c>
      <c r="AQ541" s="153">
        <f>IFERROR(__xludf.DUMMYFUNCTION("TO_DATE(INT((AR541/(60*60*24))+""1/1/1970""))"),43014.0)</f>
        <v>43014</v>
      </c>
      <c r="AR541" s="152">
        <v>1.5072624E9</v>
      </c>
      <c r="AS541" s="152">
        <v>99427.8099</v>
      </c>
      <c r="AT541" s="156">
        <v>101476.277</v>
      </c>
      <c r="AU541" s="152">
        <f t="shared" si="1"/>
        <v>134124.49</v>
      </c>
      <c r="AV541" s="152">
        <f t="shared" si="2"/>
        <v>27385.3751</v>
      </c>
      <c r="AW541" s="152">
        <f t="shared" si="3"/>
        <v>161488.9315</v>
      </c>
      <c r="AX541" s="152">
        <f t="shared" si="4"/>
        <v>9867.0788</v>
      </c>
      <c r="AY541" s="152">
        <f t="shared" si="5"/>
        <v>91249.5553</v>
      </c>
      <c r="AZ541" s="152">
        <f t="shared" si="6"/>
        <v>84694.0536</v>
      </c>
      <c r="BA541" s="152" t="str">
        <f t="shared" si="7"/>
        <v>Column1.y</v>
      </c>
      <c r="BB541" s="152" t="str">
        <f t="shared" si="8"/>
        <v>Column1.y</v>
      </c>
      <c r="BC541" s="152" t="str">
        <f t="shared" si="9"/>
        <v>Column1.y</v>
      </c>
    </row>
    <row r="542">
      <c r="A542" s="156">
        <v>1.48535466E9</v>
      </c>
      <c r="B542" s="156">
        <v>111032.529</v>
      </c>
      <c r="D542" s="153">
        <f>IFERROR(__xludf.DUMMYFUNCTION("TO_DATE(INT((E542/(60*60*24))+""1/1/1970""))"),43015.0)</f>
        <v>43015</v>
      </c>
      <c r="E542" s="156">
        <v>1.5073488E9</v>
      </c>
      <c r="F542" s="156">
        <v>99427.8099</v>
      </c>
      <c r="H542" s="153">
        <f>IFERROR(__xludf.DUMMYFUNCTION("TO_DATE(INT((I542/(60*60*24))+""1/1/1970""))"),43015.0)</f>
        <v>43015</v>
      </c>
      <c r="I542" s="152">
        <v>1.5073488E9</v>
      </c>
      <c r="J542" s="152">
        <v>102155.1303</v>
      </c>
      <c r="L542" s="154">
        <v>43126.0</v>
      </c>
      <c r="M542" s="155">
        <v>144040.02</v>
      </c>
      <c r="O542" s="153">
        <f>IFERROR(__xludf.DUMMYFUNCTION("TO_DATE(INT((P542/(60*60*24))+""1/1/1970""))"),42915.0)</f>
        <v>42915</v>
      </c>
      <c r="P542" s="13">
        <v>1.4987448E9</v>
      </c>
      <c r="Q542" s="13">
        <v>27201.5651</v>
      </c>
      <c r="S542" s="153">
        <f>IFERROR(__xludf.DUMMYFUNCTION("TO_DATE(INT((T542/(60*60*24))+""1/1/1970""))"),43015.0)</f>
        <v>43015</v>
      </c>
      <c r="T542" s="156">
        <v>1.5073488E9</v>
      </c>
      <c r="U542" s="156">
        <v>161209.1934</v>
      </c>
      <c r="W542" s="153">
        <f>IFERROR(__xludf.DUMMYFUNCTION("TO_DATE(INT((X542/(60*60*24))+""1/1/1970""))"),43000.0)</f>
        <v>43000</v>
      </c>
      <c r="X542" s="156">
        <v>1.5060888E9</v>
      </c>
      <c r="Y542" s="156">
        <v>9852.1853</v>
      </c>
      <c r="AA542" s="153">
        <f>IFERROR(__xludf.DUMMYFUNCTION("TO_DATE(INT((AB542/(60*60*24))+""1/1/1970""))"),43002.0)</f>
        <v>43002</v>
      </c>
      <c r="AB542" s="156">
        <v>1.5062904E9</v>
      </c>
      <c r="AC542" s="156">
        <v>91700.5692</v>
      </c>
      <c r="AE542" s="153">
        <f>IFERROR(__xludf.DUMMYFUNCTION("TO_DATE(INT((AF542/(60*60*24))+""1/1/1970""))"),42915.0)</f>
        <v>42915</v>
      </c>
      <c r="AF542" s="152">
        <v>1.4987052E9</v>
      </c>
      <c r="AG542" s="152">
        <v>89384.4383</v>
      </c>
      <c r="AH542" s="153">
        <f>IFERROR(__xludf.DUMMYFUNCTION("TO_DATE(INT((AI542/(60*60*24))+""1/1/1970""))"),44107.0)</f>
        <v>44107</v>
      </c>
      <c r="AI542" s="156">
        <v>1.6016976E9</v>
      </c>
      <c r="AJ542" s="156">
        <v>237479.3125</v>
      </c>
      <c r="AK542" s="153">
        <f>IFERROR(__xludf.DUMMYFUNCTION("TO_DATE(INT((AL542/(60*60*24))+""1/1/1970""))"),44107.0)</f>
        <v>44107</v>
      </c>
      <c r="AL542" s="156">
        <v>1.6016976E9</v>
      </c>
      <c r="AM542" s="156">
        <v>114278.4919</v>
      </c>
      <c r="AN542" s="153">
        <f>IFERROR(__xludf.DUMMYFUNCTION("TO_DATE(INT((AO542/(60*60*24))+""1/1/1970""))"),44006.0)</f>
        <v>44006</v>
      </c>
      <c r="AO542" s="156">
        <v>1.592964224E9</v>
      </c>
      <c r="AP542" s="156">
        <v>133183.1477</v>
      </c>
      <c r="AQ542" s="153">
        <f>IFERROR(__xludf.DUMMYFUNCTION("TO_DATE(INT((AR542/(60*60*24))+""1/1/1970""))"),43015.0)</f>
        <v>43015</v>
      </c>
      <c r="AR542" s="156">
        <v>1.5073488E9</v>
      </c>
      <c r="AS542" s="156">
        <v>99427.8099</v>
      </c>
      <c r="AT542" s="152">
        <v>102155.1303</v>
      </c>
      <c r="AU542" s="152">
        <f t="shared" si="1"/>
        <v>134124.49</v>
      </c>
      <c r="AV542" s="152">
        <f t="shared" si="2"/>
        <v>27380.8489</v>
      </c>
      <c r="AW542" s="152">
        <f t="shared" si="3"/>
        <v>161209.1934</v>
      </c>
      <c r="AX542" s="152">
        <f t="shared" si="4"/>
        <v>9874.7293</v>
      </c>
      <c r="AY542" s="152">
        <f t="shared" si="5"/>
        <v>91249.5553</v>
      </c>
      <c r="AZ542" s="152">
        <f t="shared" si="6"/>
        <v>84570.7643</v>
      </c>
      <c r="BA542" s="152" t="str">
        <f t="shared" si="7"/>
        <v>Column1.y</v>
      </c>
      <c r="BB542" s="152" t="str">
        <f t="shared" si="8"/>
        <v>Column1.y</v>
      </c>
      <c r="BC542" s="152" t="str">
        <f t="shared" si="9"/>
        <v>Column1.y</v>
      </c>
    </row>
    <row r="543">
      <c r="A543" s="152">
        <v>1.485378E9</v>
      </c>
      <c r="B543" s="152">
        <v>111507.1931</v>
      </c>
      <c r="D543" s="153">
        <f>IFERROR(__xludf.DUMMYFUNCTION("TO_DATE(INT((E543/(60*60*24))+""1/1/1970""))"),43017.0)</f>
        <v>43017</v>
      </c>
      <c r="E543" s="152">
        <v>1.5075576E9</v>
      </c>
      <c r="F543" s="152">
        <v>99427.8099</v>
      </c>
      <c r="H543" s="153">
        <f>IFERROR(__xludf.DUMMYFUNCTION("TO_DATE(INT((I543/(60*60*24))+""1/1/1970""))"),43017.0)</f>
        <v>43017</v>
      </c>
      <c r="I543" s="156">
        <v>1.5075576E9</v>
      </c>
      <c r="J543" s="156">
        <v>102155.1303</v>
      </c>
      <c r="L543" s="154">
        <v>43129.0</v>
      </c>
      <c r="M543" s="155">
        <v>144774.72</v>
      </c>
      <c r="O543" s="153">
        <f>IFERROR(__xludf.DUMMYFUNCTION("TO_DATE(INT((P543/(60*60*24))+""1/1/1970""))"),42916.0)</f>
        <v>42916</v>
      </c>
      <c r="P543" s="13">
        <v>1.4988312E9</v>
      </c>
      <c r="Q543" s="13">
        <v>27286.4583</v>
      </c>
      <c r="S543" s="153">
        <f>IFERROR(__xludf.DUMMYFUNCTION("TO_DATE(INT((T543/(60*60*24))+""1/1/1970""))"),43017.0)</f>
        <v>43017</v>
      </c>
      <c r="T543" s="152">
        <v>1.5075576E9</v>
      </c>
      <c r="U543" s="152">
        <v>161209.1934</v>
      </c>
      <c r="W543" s="153">
        <f>IFERROR(__xludf.DUMMYFUNCTION("TO_DATE(INT((X543/(60*60*24))+""1/1/1970""))"),43001.0)</f>
        <v>43001</v>
      </c>
      <c r="X543" s="156">
        <v>1.5061248E9</v>
      </c>
      <c r="Y543" s="156">
        <v>9844.1015</v>
      </c>
      <c r="AA543" s="153">
        <f>IFERROR(__xludf.DUMMYFUNCTION("TO_DATE(INT((AB543/(60*60*24))+""1/1/1970""))"),43003.0)</f>
        <v>43003</v>
      </c>
      <c r="AB543" s="156">
        <v>1.50633E9</v>
      </c>
      <c r="AC543" s="156">
        <v>91571.5162</v>
      </c>
      <c r="AE543" s="153">
        <f>IFERROR(__xludf.DUMMYFUNCTION("TO_DATE(INT((AF543/(60*60*24))+""1/1/1970""))"),42916.0)</f>
        <v>42916</v>
      </c>
      <c r="AF543" s="156">
        <v>1.4987844E9</v>
      </c>
      <c r="AG543" s="156">
        <v>88823.5647</v>
      </c>
      <c r="AH543" s="153">
        <f>IFERROR(__xludf.DUMMYFUNCTION("TO_DATE(INT((AI543/(60*60*24))+""1/1/1970""))"),44109.0)</f>
        <v>44109</v>
      </c>
      <c r="AI543" s="152">
        <v>1.6019064E9</v>
      </c>
      <c r="AJ543" s="152">
        <v>245138.6631</v>
      </c>
      <c r="AK543" s="153">
        <f>IFERROR(__xludf.DUMMYFUNCTION("TO_DATE(INT((AL543/(60*60*24))+""1/1/1970""))"),44109.0)</f>
        <v>44109</v>
      </c>
      <c r="AL543" s="152">
        <v>1.6019064E9</v>
      </c>
      <c r="AM543" s="152">
        <v>114278.4919</v>
      </c>
      <c r="AN543" s="153">
        <f>IFERROR(__xludf.DUMMYFUNCTION("TO_DATE(INT((AO543/(60*60*24))+""1/1/1970""))"),44007.0)</f>
        <v>44007</v>
      </c>
      <c r="AO543" s="156">
        <v>1.593043408E9</v>
      </c>
      <c r="AP543" s="156">
        <v>130841.2334</v>
      </c>
      <c r="AQ543" s="153">
        <f>IFERROR(__xludf.DUMMYFUNCTION("TO_DATE(INT((AR543/(60*60*24))+""1/1/1970""))"),43017.0)</f>
        <v>43017</v>
      </c>
      <c r="AR543" s="152">
        <v>1.5075576E9</v>
      </c>
      <c r="AS543" s="152">
        <v>99427.8099</v>
      </c>
      <c r="AT543" s="156">
        <v>102155.1303</v>
      </c>
      <c r="AU543" s="152">
        <f t="shared" si="1"/>
        <v>134116.25</v>
      </c>
      <c r="AV543" s="152">
        <f t="shared" si="2"/>
        <v>27793.992</v>
      </c>
      <c r="AW543" s="152">
        <f t="shared" si="3"/>
        <v>161209.1934</v>
      </c>
      <c r="AX543" s="152">
        <f t="shared" si="4"/>
        <v>9859.3607</v>
      </c>
      <c r="AY543" s="152">
        <f t="shared" si="5"/>
        <v>91126.0752</v>
      </c>
      <c r="AZ543" s="152">
        <f t="shared" si="6"/>
        <v>84901.3383</v>
      </c>
      <c r="BA543" s="152" t="str">
        <f t="shared" si="7"/>
        <v>Column1.y</v>
      </c>
      <c r="BB543" s="152" t="str">
        <f t="shared" si="8"/>
        <v>Column1.y</v>
      </c>
      <c r="BC543" s="152" t="str">
        <f t="shared" si="9"/>
        <v>Column1.y</v>
      </c>
    </row>
    <row r="544">
      <c r="A544" s="156">
        <v>1.48544106E9</v>
      </c>
      <c r="B544" s="156">
        <v>111458.758</v>
      </c>
      <c r="D544" s="153">
        <f>IFERROR(__xludf.DUMMYFUNCTION("TO_DATE(INT((E544/(60*60*24))+""1/1/1970""))"),43018.0)</f>
        <v>43018</v>
      </c>
      <c r="E544" s="152">
        <v>1.507608E9</v>
      </c>
      <c r="F544" s="152">
        <v>99153.3884</v>
      </c>
      <c r="H544" s="153">
        <f>IFERROR(__xludf.DUMMYFUNCTION("TO_DATE(INT((I544/(60*60*24))+""1/1/1970""))"),43018.0)</f>
        <v>43018</v>
      </c>
      <c r="I544" s="156">
        <v>1.507608E9</v>
      </c>
      <c r="J544" s="156">
        <v>100791.4981</v>
      </c>
      <c r="L544" s="154">
        <v>43130.0</v>
      </c>
      <c r="M544" s="155">
        <v>143868.42</v>
      </c>
      <c r="O544" s="153">
        <f>IFERROR(__xludf.DUMMYFUNCTION("TO_DATE(INT((P544/(60*60*24))+""1/1/1970""))"),42917.0)</f>
        <v>42917</v>
      </c>
      <c r="P544" s="13">
        <v>1.4988672E9</v>
      </c>
      <c r="Q544" s="13">
        <v>27223.9113</v>
      </c>
      <c r="S544" s="153">
        <f>IFERROR(__xludf.DUMMYFUNCTION("TO_DATE(INT((T544/(60*60*24))+""1/1/1970""))"),43018.0)</f>
        <v>43018</v>
      </c>
      <c r="T544" s="152">
        <v>1.507608E9</v>
      </c>
      <c r="U544" s="152">
        <v>160739.721</v>
      </c>
      <c r="W544" s="153">
        <f>IFERROR(__xludf.DUMMYFUNCTION("TO_DATE(INT((X544/(60*60*24))+""1/1/1970""))"),43003.0)</f>
        <v>43003</v>
      </c>
      <c r="X544" s="152">
        <v>1.5062976E9</v>
      </c>
      <c r="Y544" s="152">
        <v>9850.9641</v>
      </c>
      <c r="AA544" s="153">
        <f>IFERROR(__xludf.DUMMYFUNCTION("TO_DATE(INT((AB544/(60*60*24))+""1/1/1970""))"),43004.0)</f>
        <v>43004</v>
      </c>
      <c r="AB544" s="152">
        <v>1.5064092E9</v>
      </c>
      <c r="AC544" s="152">
        <v>91943.8792</v>
      </c>
      <c r="AE544" s="153">
        <f>IFERROR(__xludf.DUMMYFUNCTION("TO_DATE(INT((AF544/(60*60*24))+""1/1/1970""))"),42917.0)</f>
        <v>42917</v>
      </c>
      <c r="AF544" s="152">
        <v>1.4988672E9</v>
      </c>
      <c r="AG544" s="152">
        <v>88954.374</v>
      </c>
      <c r="AH544" s="153">
        <f>IFERROR(__xludf.DUMMYFUNCTION("TO_DATE(INT((AI544/(60*60*24))+""1/1/1970""))"),44110.0)</f>
        <v>44110</v>
      </c>
      <c r="AI544" s="156">
        <v>1.6019568E9</v>
      </c>
      <c r="AJ544" s="156">
        <v>246373.4211</v>
      </c>
      <c r="AK544" s="153">
        <f>IFERROR(__xludf.DUMMYFUNCTION("TO_DATE(INT((AL544/(60*60*24))+""1/1/1970""))"),44110.0)</f>
        <v>44110</v>
      </c>
      <c r="AL544" s="156">
        <v>1.6019568E9</v>
      </c>
      <c r="AM544" s="156">
        <v>114672.203</v>
      </c>
      <c r="AN544" s="153">
        <f>IFERROR(__xludf.DUMMYFUNCTION("TO_DATE(INT((AO544/(60*60*24))+""1/1/1970""))"),44008.0)</f>
        <v>44008</v>
      </c>
      <c r="AO544" s="152">
        <v>1.593138559E9</v>
      </c>
      <c r="AP544" s="152">
        <v>131453.0943</v>
      </c>
      <c r="AQ544" s="153">
        <f>IFERROR(__xludf.DUMMYFUNCTION("TO_DATE(INT((AR544/(60*60*24))+""1/1/1970""))"),43018.0)</f>
        <v>43018</v>
      </c>
      <c r="AR544" s="152">
        <v>1.507608E9</v>
      </c>
      <c r="AS544" s="152">
        <v>99153.3884</v>
      </c>
      <c r="AT544" s="156">
        <v>100791.4981</v>
      </c>
      <c r="AU544" s="152">
        <f t="shared" si="1"/>
        <v>134378.99</v>
      </c>
      <c r="AV544" s="152">
        <f t="shared" si="2"/>
        <v>27764.5935</v>
      </c>
      <c r="AW544" s="152">
        <f t="shared" si="3"/>
        <v>160739.721</v>
      </c>
      <c r="AX544" s="152">
        <f t="shared" si="4"/>
        <v>9870.8091</v>
      </c>
      <c r="AY544" s="152">
        <f t="shared" si="5"/>
        <v>91120.9533</v>
      </c>
      <c r="AZ544" s="152">
        <f t="shared" si="6"/>
        <v>84889.4419</v>
      </c>
      <c r="BA544" s="152" t="str">
        <f t="shared" si="7"/>
        <v>Column1.y</v>
      </c>
      <c r="BB544" s="152" t="str">
        <f t="shared" si="8"/>
        <v>Column1.y</v>
      </c>
      <c r="BC544" s="152" t="str">
        <f t="shared" si="9"/>
        <v>Column1.y</v>
      </c>
    </row>
    <row r="545">
      <c r="A545" s="152">
        <v>1.4854644E9</v>
      </c>
      <c r="B545" s="152">
        <v>111390.9489</v>
      </c>
      <c r="D545" s="153">
        <f>IFERROR(__xludf.DUMMYFUNCTION("TO_DATE(INT((E545/(60*60*24))+""1/1/1970""))"),43019.0)</f>
        <v>43019</v>
      </c>
      <c r="E545" s="156">
        <v>1.5076944E9</v>
      </c>
      <c r="F545" s="156">
        <v>99400.3159</v>
      </c>
      <c r="H545" s="153">
        <f>IFERROR(__xludf.DUMMYFUNCTION("TO_DATE(INT((I545/(60*60*24))+""1/1/1970""))"),43019.0)</f>
        <v>43019</v>
      </c>
      <c r="I545" s="152">
        <v>1.5076944E9</v>
      </c>
      <c r="J545" s="152">
        <v>100698.0751</v>
      </c>
      <c r="L545" s="154">
        <v>43131.0</v>
      </c>
      <c r="M545" s="155">
        <v>142789.56</v>
      </c>
      <c r="O545" s="153">
        <f>IFERROR(__xludf.DUMMYFUNCTION("TO_DATE(INT((P545/(60*60*24))+""1/1/1970""))"),42918.0)</f>
        <v>42918</v>
      </c>
      <c r="P545" s="13">
        <v>1.4989536E9</v>
      </c>
      <c r="Q545" s="13">
        <v>27223.9113</v>
      </c>
      <c r="S545" s="153">
        <f>IFERROR(__xludf.DUMMYFUNCTION("TO_DATE(INT((T545/(60*60*24))+""1/1/1970""))"),43019.0)</f>
        <v>43019</v>
      </c>
      <c r="T545" s="156">
        <v>1.5076944E9</v>
      </c>
      <c r="U545" s="156">
        <v>161443.9124</v>
      </c>
      <c r="W545" s="153">
        <f>IFERROR(__xludf.DUMMYFUNCTION("TO_DATE(INT((X545/(60*60*24))+""1/1/1970""))"),43004.0)</f>
        <v>43004</v>
      </c>
      <c r="X545" s="156">
        <v>1.5064344E9</v>
      </c>
      <c r="Y545" s="156">
        <v>9838.8369</v>
      </c>
      <c r="AA545" s="153">
        <f>IFERROR(__xludf.DUMMYFUNCTION("TO_DATE(INT((AB545/(60*60*24))+""1/1/1970""))"),43005.0)</f>
        <v>43005</v>
      </c>
      <c r="AB545" s="156">
        <v>1.5064884E9</v>
      </c>
      <c r="AC545" s="156">
        <v>91832.2306</v>
      </c>
      <c r="AE545" s="153">
        <f>IFERROR(__xludf.DUMMYFUNCTION("TO_DATE(INT((AF545/(60*60*24))+""1/1/1970""))"),42918.0)</f>
        <v>42918</v>
      </c>
      <c r="AF545" s="156">
        <v>1.4990328E9</v>
      </c>
      <c r="AG545" s="156">
        <v>88954.374</v>
      </c>
      <c r="AH545" s="153">
        <f>IFERROR(__xludf.DUMMYFUNCTION("TO_DATE(INT((AI545/(60*60*24))+""1/1/1970""))"),44111.0)</f>
        <v>44111</v>
      </c>
      <c r="AI545" s="156">
        <v>1.6020432E9</v>
      </c>
      <c r="AJ545" s="156">
        <v>240764.7736</v>
      </c>
      <c r="AK545" s="153">
        <f>IFERROR(__xludf.DUMMYFUNCTION("TO_DATE(INT((AL545/(60*60*24))+""1/1/1970""))"),44111.0)</f>
        <v>44111</v>
      </c>
      <c r="AL545" s="156">
        <v>1.6020432E9</v>
      </c>
      <c r="AM545" s="156">
        <v>114308.0689</v>
      </c>
      <c r="AN545" s="153">
        <f>IFERROR(__xludf.DUMMYFUNCTION("TO_DATE(INT((AO545/(60*60*24))+""1/1/1970""))"),44009.0)</f>
        <v>44009</v>
      </c>
      <c r="AO545" s="152">
        <v>1.593217626E9</v>
      </c>
      <c r="AP545" s="152">
        <v>129704.9038</v>
      </c>
      <c r="AQ545" s="153">
        <f>IFERROR(__xludf.DUMMYFUNCTION("TO_DATE(INT((AR545/(60*60*24))+""1/1/1970""))"),43019.0)</f>
        <v>43019</v>
      </c>
      <c r="AR545" s="156">
        <v>1.5076944E9</v>
      </c>
      <c r="AS545" s="156">
        <v>99400.3159</v>
      </c>
      <c r="AT545" s="152">
        <v>100698.0751</v>
      </c>
      <c r="AU545" s="152">
        <f t="shared" si="1"/>
        <v>134690.73</v>
      </c>
      <c r="AV545" s="152">
        <f t="shared" si="2"/>
        <v>27804.2629</v>
      </c>
      <c r="AW545" s="152">
        <f t="shared" si="3"/>
        <v>161443.9124</v>
      </c>
      <c r="AX545" s="152">
        <f t="shared" si="4"/>
        <v>9854.869</v>
      </c>
      <c r="AY545" s="152">
        <f t="shared" si="5"/>
        <v>91117.5943</v>
      </c>
      <c r="AZ545" s="152">
        <f t="shared" si="6"/>
        <v>85411.0782</v>
      </c>
      <c r="BA545" s="152" t="str">
        <f t="shared" si="7"/>
        <v>Column1.y</v>
      </c>
      <c r="BB545" s="152" t="str">
        <f t="shared" si="8"/>
        <v>Column1.y</v>
      </c>
      <c r="BC545" s="152" t="str">
        <f t="shared" si="9"/>
        <v>Column1.y</v>
      </c>
    </row>
    <row r="546">
      <c r="A546" s="156">
        <v>1.48552746E9</v>
      </c>
      <c r="B546" s="156">
        <v>111463.6015</v>
      </c>
      <c r="D546" s="153">
        <f>IFERROR(__xludf.DUMMYFUNCTION("TO_DATE(INT((E546/(60*60*24))+""1/1/1970""))"),43020.0)</f>
        <v>43020</v>
      </c>
      <c r="E546" s="152">
        <v>1.5077808E9</v>
      </c>
      <c r="F546" s="152">
        <v>99400.3159</v>
      </c>
      <c r="H546" s="153">
        <f>IFERROR(__xludf.DUMMYFUNCTION("TO_DATE(INT((I546/(60*60*24))+""1/1/1970""))"),43020.0)</f>
        <v>43020</v>
      </c>
      <c r="I546" s="156">
        <v>1.5077808E9</v>
      </c>
      <c r="J546" s="156">
        <v>100713.8589</v>
      </c>
      <c r="L546" s="154">
        <v>43132.0</v>
      </c>
      <c r="M546" s="155">
        <v>143317.71</v>
      </c>
      <c r="O546" s="153">
        <f>IFERROR(__xludf.DUMMYFUNCTION("TO_DATE(INT((P546/(60*60*24))+""1/1/1970""))"),42919.0)</f>
        <v>42919</v>
      </c>
      <c r="P546" s="13">
        <v>1.49904E9</v>
      </c>
      <c r="Q546" s="13">
        <v>27239.702</v>
      </c>
      <c r="S546" s="153">
        <f>IFERROR(__xludf.DUMMYFUNCTION("TO_DATE(INT((T546/(60*60*24))+""1/1/1970""))"),43020.0)</f>
        <v>43020</v>
      </c>
      <c r="T546" s="152">
        <v>1.5077808E9</v>
      </c>
      <c r="U546" s="152">
        <v>161874.2833</v>
      </c>
      <c r="W546" s="153">
        <f>IFERROR(__xludf.DUMMYFUNCTION("TO_DATE(INT((X546/(60*60*24))+""1/1/1970""))"),43005.0)</f>
        <v>43005</v>
      </c>
      <c r="X546" s="156">
        <v>1.5065208E9</v>
      </c>
      <c r="Y546" s="156">
        <v>9859.0668</v>
      </c>
      <c r="AA546" s="153">
        <f>IFERROR(__xludf.DUMMYFUNCTION("TO_DATE(INT((AB546/(60*60*24))+""1/1/1970""))"),43006.0)</f>
        <v>43006</v>
      </c>
      <c r="AB546" s="152">
        <v>1.5065676E9</v>
      </c>
      <c r="AC546" s="152">
        <v>91802.7585</v>
      </c>
      <c r="AE546" s="153">
        <f>IFERROR(__xludf.DUMMYFUNCTION("TO_DATE(INT((AF546/(60*60*24))+""1/1/1970""))"),42919.0)</f>
        <v>42919</v>
      </c>
      <c r="AF546" s="156">
        <v>1.4990724E9</v>
      </c>
      <c r="AG546" s="156">
        <v>88970.4383</v>
      </c>
      <c r="AH546" s="153">
        <f>IFERROR(__xludf.DUMMYFUNCTION("TO_DATE(INT((AI546/(60*60*24))+""1/1/1970""))"),44112.0)</f>
        <v>44112</v>
      </c>
      <c r="AI546" s="156">
        <v>1.6021296E9</v>
      </c>
      <c r="AJ546" s="156">
        <v>246895.4262</v>
      </c>
      <c r="AK546" s="153">
        <f>IFERROR(__xludf.DUMMYFUNCTION("TO_DATE(INT((AL546/(60*60*24))+""1/1/1970""))"),44112.0)</f>
        <v>44112</v>
      </c>
      <c r="AL546" s="156">
        <v>1.6021296E9</v>
      </c>
      <c r="AM546" s="156">
        <v>114942.8007</v>
      </c>
      <c r="AN546" s="153">
        <f>IFERROR(__xludf.DUMMYFUNCTION("TO_DATE(INT((AO546/(60*60*24))+""1/1/1970""))"),44010.0)</f>
        <v>44010</v>
      </c>
      <c r="AO546" s="156">
        <v>1.59331636E9</v>
      </c>
      <c r="AP546" s="156">
        <v>129704.9038</v>
      </c>
      <c r="AQ546" s="153">
        <f>IFERROR(__xludf.DUMMYFUNCTION("TO_DATE(INT((AR546/(60*60*24))+""1/1/1970""))"),43020.0)</f>
        <v>43020</v>
      </c>
      <c r="AR546" s="152">
        <v>1.5077808E9</v>
      </c>
      <c r="AS546" s="152">
        <v>99400.3159</v>
      </c>
      <c r="AT546" s="156">
        <v>100713.8589</v>
      </c>
      <c r="AU546" s="152">
        <f t="shared" si="1"/>
        <v>134962.23</v>
      </c>
      <c r="AV546" s="152">
        <f t="shared" si="2"/>
        <v>27603.4486</v>
      </c>
      <c r="AW546" s="152">
        <f t="shared" si="3"/>
        <v>161874.2833</v>
      </c>
      <c r="AX546" s="152">
        <f t="shared" si="4"/>
        <v>9845.4839</v>
      </c>
      <c r="AY546" s="152">
        <f t="shared" si="5"/>
        <v>91099.6316</v>
      </c>
      <c r="AZ546" s="152">
        <f t="shared" si="6"/>
        <v>85780.2251</v>
      </c>
      <c r="BA546" s="152" t="str">
        <f t="shared" si="7"/>
        <v>Column1.y</v>
      </c>
      <c r="BB546" s="152" t="str">
        <f t="shared" si="8"/>
        <v>Column1.y</v>
      </c>
      <c r="BC546" s="152" t="str">
        <f t="shared" si="9"/>
        <v>Column1.y</v>
      </c>
    </row>
    <row r="547">
      <c r="A547" s="152">
        <v>1.4855508E9</v>
      </c>
      <c r="B547" s="152">
        <v>111216.5824</v>
      </c>
      <c r="D547" s="153">
        <f>IFERROR(__xludf.DUMMYFUNCTION("TO_DATE(INT((E547/(60*60*24))+""1/1/1970""))"),43021.0)</f>
        <v>43021</v>
      </c>
      <c r="E547" s="156">
        <v>1.5078672E9</v>
      </c>
      <c r="F547" s="156">
        <v>99400.3159</v>
      </c>
      <c r="H547" s="153">
        <f>IFERROR(__xludf.DUMMYFUNCTION("TO_DATE(INT((I547/(60*60*24))+""1/1/1970""))"),43021.0)</f>
        <v>43021</v>
      </c>
      <c r="I547" s="152">
        <v>1.5078672E9</v>
      </c>
      <c r="J547" s="152">
        <v>100818.4243</v>
      </c>
      <c r="L547" s="154">
        <v>43132.0</v>
      </c>
      <c r="M547" s="155">
        <v>143314.71</v>
      </c>
      <c r="O547" s="153">
        <f>IFERROR(__xludf.DUMMYFUNCTION("TO_DATE(INT((P547/(60*60*24))+""1/1/1970""))"),42920.0)</f>
        <v>42920</v>
      </c>
      <c r="P547" s="13">
        <v>1.4991264E9</v>
      </c>
      <c r="Q547" s="13">
        <v>27216.1426</v>
      </c>
      <c r="S547" s="153">
        <f>IFERROR(__xludf.DUMMYFUNCTION("TO_DATE(INT((T547/(60*60*24))+""1/1/1970""))"),43021.0)</f>
        <v>43021</v>
      </c>
      <c r="T547" s="156">
        <v>1.5078672E9</v>
      </c>
      <c r="U547" s="156">
        <v>161461.0763</v>
      </c>
      <c r="W547" s="153">
        <f>IFERROR(__xludf.DUMMYFUNCTION("TO_DATE(INT((X547/(60*60*24))+""1/1/1970""))"),43006.0)</f>
        <v>43006</v>
      </c>
      <c r="X547" s="156">
        <v>1.5066072E9</v>
      </c>
      <c r="Y547" s="156">
        <v>9858.8174</v>
      </c>
      <c r="AA547" s="153">
        <f>IFERROR(__xludf.DUMMYFUNCTION("TO_DATE(INT((AB547/(60*60*24))+""1/1/1970""))"),43007.0)</f>
        <v>43007</v>
      </c>
      <c r="AB547" s="156">
        <v>1.5066468E9</v>
      </c>
      <c r="AC547" s="156">
        <v>91762.1216</v>
      </c>
      <c r="AE547" s="153">
        <f>IFERROR(__xludf.DUMMYFUNCTION("TO_DATE(INT((AF547/(60*60*24))+""1/1/1970""))"),42920.0)</f>
        <v>42920</v>
      </c>
      <c r="AF547" s="152">
        <v>1.4991516E9</v>
      </c>
      <c r="AG547" s="152">
        <v>89438.5979</v>
      </c>
      <c r="AH547" s="153">
        <f>IFERROR(__xludf.DUMMYFUNCTION("TO_DATE(INT((AI547/(60*60*24))+""1/1/1970""))"),44113.0)</f>
        <v>44113</v>
      </c>
      <c r="AI547" s="156">
        <v>1.602216E9</v>
      </c>
      <c r="AJ547" s="156">
        <v>246588.4677</v>
      </c>
      <c r="AK547" s="153">
        <f>IFERROR(__xludf.DUMMYFUNCTION("TO_DATE(INT((AL547/(60*60*24))+""1/1/1970""))"),44113.0)</f>
        <v>44113</v>
      </c>
      <c r="AL547" s="156">
        <v>1.602216E9</v>
      </c>
      <c r="AM547" s="156">
        <v>115265.0373</v>
      </c>
      <c r="AN547" s="153">
        <f>IFERROR(__xludf.DUMMYFUNCTION("TO_DATE(INT((AO547/(60*60*24))+""1/1/1970""))"),44011.0)</f>
        <v>44011</v>
      </c>
      <c r="AO547" s="156">
        <v>1.593395622E9</v>
      </c>
      <c r="AP547" s="156">
        <v>129704.9038</v>
      </c>
      <c r="AQ547" s="153">
        <f>IFERROR(__xludf.DUMMYFUNCTION("TO_DATE(INT((AR547/(60*60*24))+""1/1/1970""))"),43021.0)</f>
        <v>43021</v>
      </c>
      <c r="AR547" s="156">
        <v>1.5078672E9</v>
      </c>
      <c r="AS547" s="156">
        <v>99400.3159</v>
      </c>
      <c r="AT547" s="152">
        <v>100818.4243</v>
      </c>
      <c r="AU547" s="152">
        <f t="shared" si="1"/>
        <v>135027.27</v>
      </c>
      <c r="AV547" s="152">
        <f t="shared" si="2"/>
        <v>27669.8406</v>
      </c>
      <c r="AW547" s="152">
        <f t="shared" si="3"/>
        <v>161461.0763</v>
      </c>
      <c r="AX547" s="152">
        <f t="shared" si="4"/>
        <v>9849.0959</v>
      </c>
      <c r="AY547" s="152">
        <f t="shared" si="5"/>
        <v>91108.7668</v>
      </c>
      <c r="AZ547" s="152">
        <f t="shared" si="6"/>
        <v>85540.4959</v>
      </c>
      <c r="BA547" s="152" t="str">
        <f t="shared" si="7"/>
        <v>Column1.y</v>
      </c>
      <c r="BB547" s="152" t="str">
        <f t="shared" si="8"/>
        <v>Column1.y</v>
      </c>
      <c r="BC547" s="152" t="str">
        <f t="shared" si="9"/>
        <v>Column1.y</v>
      </c>
    </row>
    <row r="548">
      <c r="A548" s="156">
        <v>1.48578666E9</v>
      </c>
      <c r="B548" s="156">
        <v>110814.571</v>
      </c>
      <c r="D548" s="153">
        <f>IFERROR(__xludf.DUMMYFUNCTION("TO_DATE(INT((E548/(60*60*24))+""1/1/1970""))"),43022.0)</f>
        <v>43022</v>
      </c>
      <c r="E548" s="152">
        <v>1.5079536E9</v>
      </c>
      <c r="F548" s="152">
        <v>99400.3159</v>
      </c>
      <c r="H548" s="153">
        <f>IFERROR(__xludf.DUMMYFUNCTION("TO_DATE(INT((I548/(60*60*24))+""1/1/1970""))"),43022.0)</f>
        <v>43022</v>
      </c>
      <c r="I548" s="156">
        <v>1.5079536E9</v>
      </c>
      <c r="J548" s="156">
        <v>101097.1436</v>
      </c>
      <c r="L548" s="154">
        <v>43133.0</v>
      </c>
      <c r="M548" s="155">
        <v>142793.73</v>
      </c>
      <c r="O548" s="153">
        <f>IFERROR(__xludf.DUMMYFUNCTION("TO_DATE(INT((P548/(60*60*24))+""1/1/1970""))"),42921.0)</f>
        <v>42921</v>
      </c>
      <c r="P548" s="13">
        <v>1.4992128E9</v>
      </c>
      <c r="Q548" s="13">
        <v>27276.317</v>
      </c>
      <c r="S548" s="153">
        <f>IFERROR(__xludf.DUMMYFUNCTION("TO_DATE(INT((T548/(60*60*24))+""1/1/1970""))"),43022.0)</f>
        <v>43022</v>
      </c>
      <c r="T548" s="152">
        <v>1.5079536E9</v>
      </c>
      <c r="U548" s="152">
        <v>161775.1251</v>
      </c>
      <c r="W548" s="153">
        <f>IFERROR(__xludf.DUMMYFUNCTION("TO_DATE(INT((X548/(60*60*24))+""1/1/1970""))"),43007.0)</f>
        <v>43007</v>
      </c>
      <c r="X548" s="156">
        <v>1.5066936E9</v>
      </c>
      <c r="Y548" s="156">
        <v>9857.889</v>
      </c>
      <c r="AA548" s="153">
        <f>IFERROR(__xludf.DUMMYFUNCTION("TO_DATE(INT((AB548/(60*60*24))+""1/1/1970""))"),43009.0)</f>
        <v>43009</v>
      </c>
      <c r="AB548" s="152">
        <v>1.5068952E9</v>
      </c>
      <c r="AC548" s="152">
        <v>91955.7973</v>
      </c>
      <c r="AE548" s="153">
        <f>IFERROR(__xludf.DUMMYFUNCTION("TO_DATE(INT((AF548/(60*60*24))+""1/1/1970""))"),42921.0)</f>
        <v>42921</v>
      </c>
      <c r="AF548" s="156">
        <v>1.4992308E9</v>
      </c>
      <c r="AG548" s="156">
        <v>89557.0148</v>
      </c>
      <c r="AH548" s="153">
        <f>IFERROR(__xludf.DUMMYFUNCTION("TO_DATE(INT((AI548/(60*60*24))+""1/1/1970""))"),44114.0)</f>
        <v>44114</v>
      </c>
      <c r="AI548" s="156">
        <v>1.6023024E9</v>
      </c>
      <c r="AJ548" s="156">
        <v>249425.9521</v>
      </c>
      <c r="AK548" s="153">
        <f>IFERROR(__xludf.DUMMYFUNCTION("TO_DATE(INT((AL548/(60*60*24))+""1/1/1970""))"),44114.0)</f>
        <v>44114</v>
      </c>
      <c r="AL548" s="156">
        <v>1.6023024E9</v>
      </c>
      <c r="AM548" s="156">
        <v>113543.8879</v>
      </c>
      <c r="AN548" s="153">
        <f>IFERROR(__xludf.DUMMYFUNCTION("TO_DATE(INT((AO548/(60*60*24))+""1/1/1970""))"),44012.0)</f>
        <v>44012</v>
      </c>
      <c r="AO548" s="156">
        <v>1.593475227E9</v>
      </c>
      <c r="AP548" s="156">
        <v>130487.3023</v>
      </c>
      <c r="AQ548" s="153">
        <f>IFERROR(__xludf.DUMMYFUNCTION("TO_DATE(INT((AR548/(60*60*24))+""1/1/1970""))"),43022.0)</f>
        <v>43022</v>
      </c>
      <c r="AR548" s="152">
        <v>1.5079536E9</v>
      </c>
      <c r="AS548" s="152">
        <v>99400.3159</v>
      </c>
      <c r="AT548" s="156">
        <v>101097.1436</v>
      </c>
      <c r="AU548" s="152">
        <f t="shared" si="1"/>
        <v>135027.27</v>
      </c>
      <c r="AV548" s="152">
        <f t="shared" si="2"/>
        <v>27646.1825</v>
      </c>
      <c r="AW548" s="152">
        <f t="shared" si="3"/>
        <v>161775.1251</v>
      </c>
      <c r="AX548" s="152">
        <f t="shared" si="4"/>
        <v>9839.7528</v>
      </c>
      <c r="AY548" s="152">
        <f t="shared" si="5"/>
        <v>91108.7668</v>
      </c>
      <c r="AZ548" s="152">
        <f t="shared" si="6"/>
        <v>85468.3969</v>
      </c>
      <c r="BA548" s="152" t="str">
        <f t="shared" si="7"/>
        <v>Column1.y</v>
      </c>
      <c r="BB548" s="152" t="str">
        <f t="shared" si="8"/>
        <v>Column1.y</v>
      </c>
      <c r="BC548" s="152" t="str">
        <f t="shared" si="9"/>
        <v>Column1.y</v>
      </c>
    </row>
    <row r="549">
      <c r="A549" s="152">
        <v>1.48581E9</v>
      </c>
      <c r="B549" s="152">
        <v>110528.8038</v>
      </c>
      <c r="D549" s="153">
        <f>IFERROR(__xludf.DUMMYFUNCTION("TO_DATE(INT((E549/(60*60*24))+""1/1/1970""))"),43024.0)</f>
        <v>43024</v>
      </c>
      <c r="E549" s="156">
        <v>1.5081624E9</v>
      </c>
      <c r="F549" s="156">
        <v>99400.3159</v>
      </c>
      <c r="H549" s="153">
        <f>IFERROR(__xludf.DUMMYFUNCTION("TO_DATE(INT((I549/(60*60*24))+""1/1/1970""))"),43024.0)</f>
        <v>43024</v>
      </c>
      <c r="I549" s="152">
        <v>1.5081624E9</v>
      </c>
      <c r="J549" s="152">
        <v>101097.1436</v>
      </c>
      <c r="L549" s="154">
        <v>43136.0</v>
      </c>
      <c r="M549" s="155">
        <v>140504.55</v>
      </c>
      <c r="O549" s="153">
        <f>IFERROR(__xludf.DUMMYFUNCTION("TO_DATE(INT((P549/(60*60*24))+""1/1/1970""))"),42922.0)</f>
        <v>42922</v>
      </c>
      <c r="P549" s="13">
        <v>1.4993496E9</v>
      </c>
      <c r="Q549" s="13">
        <v>27404.4929</v>
      </c>
      <c r="S549" s="153">
        <f>IFERROR(__xludf.DUMMYFUNCTION("TO_DATE(INT((T549/(60*60*24))+""1/1/1970""))"),43024.0)</f>
        <v>43024</v>
      </c>
      <c r="T549" s="156">
        <v>1.5081624E9</v>
      </c>
      <c r="U549" s="156">
        <v>161775.1251</v>
      </c>
      <c r="W549" s="153">
        <f>IFERROR(__xludf.DUMMYFUNCTION("TO_DATE(INT((X549/(60*60*24))+""1/1/1970""))"),43008.0)</f>
        <v>43008</v>
      </c>
      <c r="X549" s="156">
        <v>1.5067296E9</v>
      </c>
      <c r="Y549" s="156">
        <v>9854.0456</v>
      </c>
      <c r="AA549" s="153">
        <f>IFERROR(__xludf.DUMMYFUNCTION("TO_DATE(INT((AB549/(60*60*24))+""1/1/1970""))"),43010.0)</f>
        <v>43010</v>
      </c>
      <c r="AB549" s="152">
        <v>1.5069348E9</v>
      </c>
      <c r="AC549" s="152">
        <v>91490.8154</v>
      </c>
      <c r="AE549" s="153">
        <f>IFERROR(__xludf.DUMMYFUNCTION("TO_DATE(INT((AF549/(60*60*24))+""1/1/1970""))"),42922.0)</f>
        <v>42922</v>
      </c>
      <c r="AF549" s="152">
        <v>1.49931E9</v>
      </c>
      <c r="AG549" s="152">
        <v>89677.7265</v>
      </c>
      <c r="AH549" s="153">
        <f>IFERROR(__xludf.DUMMYFUNCTION("TO_DATE(INT((AI549/(60*60*24))+""1/1/1970""))"),44116.0)</f>
        <v>44116</v>
      </c>
      <c r="AI549" s="152">
        <v>1.6025112E9</v>
      </c>
      <c r="AJ549" s="152">
        <v>253168.2706</v>
      </c>
      <c r="AK549" s="153">
        <f>IFERROR(__xludf.DUMMYFUNCTION("TO_DATE(INT((AL549/(60*60*24))+""1/1/1970""))"),44116.0)</f>
        <v>44116</v>
      </c>
      <c r="AL549" s="152">
        <v>1.6025112E9</v>
      </c>
      <c r="AM549" s="152">
        <v>113543.8879</v>
      </c>
      <c r="AN549" s="153">
        <f>IFERROR(__xludf.DUMMYFUNCTION("TO_DATE(INT((AO549/(60*60*24))+""1/1/1970""))"),44013.0)</f>
        <v>44013</v>
      </c>
      <c r="AO549" s="152">
        <v>1.593570704E9</v>
      </c>
      <c r="AP549" s="152">
        <v>134151.6976</v>
      </c>
      <c r="AQ549" s="153">
        <f>IFERROR(__xludf.DUMMYFUNCTION("TO_DATE(INT((AR549/(60*60*24))+""1/1/1970""))"),43024.0)</f>
        <v>43024</v>
      </c>
      <c r="AR549" s="156">
        <v>1.5081624E9</v>
      </c>
      <c r="AS549" s="156">
        <v>99400.3159</v>
      </c>
      <c r="AT549" s="152">
        <v>101097.1436</v>
      </c>
      <c r="AU549" s="152">
        <f t="shared" si="1"/>
        <v>135592.47</v>
      </c>
      <c r="AV549" s="152">
        <f t="shared" si="2"/>
        <v>27658.938</v>
      </c>
      <c r="AW549" s="152">
        <f t="shared" si="3"/>
        <v>161775.1251</v>
      </c>
      <c r="AX549" s="152">
        <f t="shared" si="4"/>
        <v>9842.1468</v>
      </c>
      <c r="AY549" s="152">
        <f t="shared" si="5"/>
        <v>90988.6237</v>
      </c>
      <c r="AZ549" s="152">
        <f t="shared" si="6"/>
        <v>85421.5325</v>
      </c>
      <c r="BA549" s="152" t="str">
        <f t="shared" si="7"/>
        <v>Column1.y</v>
      </c>
      <c r="BB549" s="152" t="str">
        <f t="shared" si="8"/>
        <v>Column1.y</v>
      </c>
      <c r="BC549" s="152" t="str">
        <f t="shared" si="9"/>
        <v>Column1.y</v>
      </c>
    </row>
    <row r="550">
      <c r="A550" s="156">
        <v>1.48587306E9</v>
      </c>
      <c r="B550" s="156">
        <v>110272.0976</v>
      </c>
      <c r="D550" s="153">
        <f>IFERROR(__xludf.DUMMYFUNCTION("TO_DATE(INT((E550/(60*60*24))+""1/1/1970""))"),43025.0)</f>
        <v>43025</v>
      </c>
      <c r="E550" s="156">
        <v>1.5082128E9</v>
      </c>
      <c r="F550" s="156">
        <v>99400.3159</v>
      </c>
      <c r="H550" s="153">
        <f>IFERROR(__xludf.DUMMYFUNCTION("TO_DATE(INT((I550/(60*60*24))+""1/1/1970""))"),43025.0)</f>
        <v>43025</v>
      </c>
      <c r="I550" s="152">
        <v>1.5082128E9</v>
      </c>
      <c r="J550" s="152">
        <v>100353.155</v>
      </c>
      <c r="L550" s="154">
        <v>43137.0</v>
      </c>
      <c r="M550" s="155">
        <v>138072.43</v>
      </c>
      <c r="O550" s="153">
        <f>IFERROR(__xludf.DUMMYFUNCTION("TO_DATE(INT((P550/(60*60*24))+""1/1/1970""))"),42923.0)</f>
        <v>42923</v>
      </c>
      <c r="P550" s="13">
        <v>1.499436E9</v>
      </c>
      <c r="Q550" s="13">
        <v>27452.734</v>
      </c>
      <c r="S550" s="153">
        <f>IFERROR(__xludf.DUMMYFUNCTION("TO_DATE(INT((T550/(60*60*24))+""1/1/1970""))"),43025.0)</f>
        <v>43025</v>
      </c>
      <c r="T550" s="156">
        <v>1.5082128E9</v>
      </c>
      <c r="U550" s="156">
        <v>162196.8719</v>
      </c>
      <c r="W550" s="153">
        <f>IFERROR(__xludf.DUMMYFUNCTION("TO_DATE(INT((X550/(60*60*24))+""1/1/1970""))"),43010.0)</f>
        <v>43010</v>
      </c>
      <c r="X550" s="152">
        <v>1.5069024E9</v>
      </c>
      <c r="Y550" s="152">
        <v>9854.9919</v>
      </c>
      <c r="AA550" s="153">
        <f>IFERROR(__xludf.DUMMYFUNCTION("TO_DATE(INT((AB550/(60*60*24))+""1/1/1970""))"),43011.0)</f>
        <v>43011</v>
      </c>
      <c r="AB550" s="156">
        <v>1.507014E9</v>
      </c>
      <c r="AC550" s="156">
        <v>91328.2821</v>
      </c>
      <c r="AE550" s="153">
        <f>IFERROR(__xludf.DUMMYFUNCTION("TO_DATE(INT((AF550/(60*60*24))+""1/1/1970""))"),42923.0)</f>
        <v>42923</v>
      </c>
      <c r="AF550" s="156">
        <v>1.4993892E9</v>
      </c>
      <c r="AG550" s="156">
        <v>88988.7975</v>
      </c>
      <c r="AH550" s="153">
        <f>IFERROR(__xludf.DUMMYFUNCTION("TO_DATE(INT((AI550/(60*60*24))+""1/1/1970""))"),44117.0)</f>
        <v>44117</v>
      </c>
      <c r="AI550" s="156">
        <v>1.6025616E9</v>
      </c>
      <c r="AJ550" s="156">
        <v>252253.6061</v>
      </c>
      <c r="AK550" s="153">
        <f>IFERROR(__xludf.DUMMYFUNCTION("TO_DATE(INT((AL550/(60*60*24))+""1/1/1970""))"),44117.0)</f>
        <v>44117</v>
      </c>
      <c r="AL550" s="156">
        <v>1.6025616E9</v>
      </c>
      <c r="AM550" s="156">
        <v>113613.5762</v>
      </c>
      <c r="AN550" s="153">
        <f>IFERROR(__xludf.DUMMYFUNCTION("TO_DATE(INT((AO550/(60*60*24))+""1/1/1970""))"),44014.0)</f>
        <v>44014</v>
      </c>
      <c r="AO550" s="152">
        <v>1.59365006E9</v>
      </c>
      <c r="AP550" s="152">
        <v>137878.0713</v>
      </c>
      <c r="AQ550" s="153">
        <f>IFERROR(__xludf.DUMMYFUNCTION("TO_DATE(INT((AR550/(60*60*24))+""1/1/1970""))"),43025.0)</f>
        <v>43025</v>
      </c>
      <c r="AR550" s="156">
        <v>1.5082128E9</v>
      </c>
      <c r="AS550" s="156">
        <v>99400.3159</v>
      </c>
      <c r="AT550" s="152">
        <v>100353.155</v>
      </c>
      <c r="AU550" s="152">
        <f t="shared" si="1"/>
        <v>135424.25</v>
      </c>
      <c r="AV550" s="152">
        <f t="shared" si="2"/>
        <v>27640.5872</v>
      </c>
      <c r="AW550" s="152">
        <f t="shared" si="3"/>
        <v>162196.8719</v>
      </c>
      <c r="AX550" s="152">
        <f t="shared" si="4"/>
        <v>9853.0871</v>
      </c>
      <c r="AY550" s="152">
        <f t="shared" si="5"/>
        <v>91327.2642</v>
      </c>
      <c r="AZ550" s="152">
        <f t="shared" si="6"/>
        <v>85275.8926</v>
      </c>
      <c r="BA550" s="152" t="str">
        <f t="shared" si="7"/>
        <v>Column1.y</v>
      </c>
      <c r="BB550" s="152" t="str">
        <f t="shared" si="8"/>
        <v>Column1.y</v>
      </c>
      <c r="BC550" s="152" t="str">
        <f t="shared" si="9"/>
        <v>Column1.y</v>
      </c>
    </row>
    <row r="551">
      <c r="A551" s="152">
        <v>1.4858964E9</v>
      </c>
      <c r="B551" s="152">
        <v>110519.1167</v>
      </c>
      <c r="D551" s="153">
        <f>IFERROR(__xludf.DUMMYFUNCTION("TO_DATE(INT((E551/(60*60*24))+""1/1/1970""))"),43026.0)</f>
        <v>43026</v>
      </c>
      <c r="E551" s="152">
        <v>1.5082992E9</v>
      </c>
      <c r="F551" s="152">
        <v>99400.3159</v>
      </c>
      <c r="H551" s="153">
        <f>IFERROR(__xludf.DUMMYFUNCTION("TO_DATE(INT((I551/(60*60*24))+""1/1/1970""))"),43026.0)</f>
        <v>43026</v>
      </c>
      <c r="I551" s="156">
        <v>1.5082992E9</v>
      </c>
      <c r="J551" s="156">
        <v>100722.064</v>
      </c>
      <c r="L551" s="154">
        <v>43138.0</v>
      </c>
      <c r="M551" s="155">
        <v>138770.9</v>
      </c>
      <c r="O551" s="153">
        <f>IFERROR(__xludf.DUMMYFUNCTION("TO_DATE(INT((P551/(60*60*24))+""1/1/1970""))"),42924.0)</f>
        <v>42924</v>
      </c>
      <c r="P551" s="13">
        <v>1.499472E9</v>
      </c>
      <c r="Q551" s="13">
        <v>27350.2384</v>
      </c>
      <c r="S551" s="153">
        <f>IFERROR(__xludf.DUMMYFUNCTION("TO_DATE(INT((T551/(60*60*24))+""1/1/1970""))"),43026.0)</f>
        <v>43026</v>
      </c>
      <c r="T551" s="152">
        <v>1.5082992E9</v>
      </c>
      <c r="U551" s="152">
        <v>162376.4101</v>
      </c>
      <c r="W551" s="153">
        <f>IFERROR(__xludf.DUMMYFUNCTION("TO_DATE(INT((X551/(60*60*24))+""1/1/1970""))"),43011.0)</f>
        <v>43011</v>
      </c>
      <c r="X551" s="156">
        <v>1.5070392E9</v>
      </c>
      <c r="Y551" s="156">
        <v>9865.4875</v>
      </c>
      <c r="AA551" s="153">
        <f>IFERROR(__xludf.DUMMYFUNCTION("TO_DATE(INT((AB551/(60*60*24))+""1/1/1970""))"),43012.0)</f>
        <v>43012</v>
      </c>
      <c r="AB551" s="152">
        <v>1.5070932E9</v>
      </c>
      <c r="AC551" s="152">
        <v>91657.473</v>
      </c>
      <c r="AE551" s="153">
        <f>IFERROR(__xludf.DUMMYFUNCTION("TO_DATE(INT((AF551/(60*60*24))+""1/1/1970""))"),42924.0)</f>
        <v>42924</v>
      </c>
      <c r="AF551" s="152">
        <v>1.499472E9</v>
      </c>
      <c r="AG551" s="152">
        <v>89184.782</v>
      </c>
      <c r="AH551" s="153">
        <f>IFERROR(__xludf.DUMMYFUNCTION("TO_DATE(INT((AI551/(60*60*24))+""1/1/1970""))"),44118.0)</f>
        <v>44118</v>
      </c>
      <c r="AI551" s="156">
        <v>1.602648E9</v>
      </c>
      <c r="AJ551" s="156">
        <v>254847.4742</v>
      </c>
      <c r="AK551" s="153">
        <f>IFERROR(__xludf.DUMMYFUNCTION("TO_DATE(INT((AL551/(60*60*24))+""1/1/1970""))"),44118.0)</f>
        <v>44118</v>
      </c>
      <c r="AL551" s="156">
        <v>1.602648E9</v>
      </c>
      <c r="AM551" s="156">
        <v>114421.399</v>
      </c>
      <c r="AN551" s="153">
        <f>IFERROR(__xludf.DUMMYFUNCTION("TO_DATE(INT((AO551/(60*60*24))+""1/1/1970""))"),44015.0)</f>
        <v>44015</v>
      </c>
      <c r="AO551" s="156">
        <v>1.593745193E9</v>
      </c>
      <c r="AP551" s="156">
        <v>139862.6833</v>
      </c>
      <c r="AQ551" s="153">
        <f>IFERROR(__xludf.DUMMYFUNCTION("TO_DATE(INT((AR551/(60*60*24))+""1/1/1970""))"),43026.0)</f>
        <v>43026</v>
      </c>
      <c r="AR551" s="152">
        <v>1.5082992E9</v>
      </c>
      <c r="AS551" s="152">
        <v>99400.3159</v>
      </c>
      <c r="AT551" s="156">
        <v>100722.064</v>
      </c>
      <c r="AU551" s="152">
        <f t="shared" si="1"/>
        <v>135281.49</v>
      </c>
      <c r="AV551" s="152">
        <f t="shared" si="2"/>
        <v>27696.5082</v>
      </c>
      <c r="AW551" s="152">
        <f t="shared" si="3"/>
        <v>162376.4101</v>
      </c>
      <c r="AX551" s="152">
        <f t="shared" si="4"/>
        <v>9850.8043</v>
      </c>
      <c r="AY551" s="152">
        <f t="shared" si="5"/>
        <v>91311.3417</v>
      </c>
      <c r="AZ551" s="152">
        <f t="shared" si="6"/>
        <v>85110.4254</v>
      </c>
      <c r="BA551" s="152" t="str">
        <f t="shared" si="7"/>
        <v>Column1.y</v>
      </c>
      <c r="BB551" s="152" t="str">
        <f t="shared" si="8"/>
        <v>Column1.y</v>
      </c>
      <c r="BC551" s="152" t="str">
        <f t="shared" si="9"/>
        <v>Column1.y</v>
      </c>
    </row>
    <row r="552">
      <c r="A552" s="156">
        <v>1.48595946E9</v>
      </c>
      <c r="B552" s="156">
        <v>110935.6587</v>
      </c>
      <c r="D552" s="153">
        <f>IFERROR(__xludf.DUMMYFUNCTION("TO_DATE(INT((E552/(60*60*24))+""1/1/1970""))"),43027.0)</f>
        <v>43027</v>
      </c>
      <c r="E552" s="156">
        <v>1.5083856E9</v>
      </c>
      <c r="F552" s="156">
        <v>99400.3159</v>
      </c>
      <c r="H552" s="153">
        <f>IFERROR(__xludf.DUMMYFUNCTION("TO_DATE(INT((I552/(60*60*24))+""1/1/1970""))"),43027.0)</f>
        <v>43027</v>
      </c>
      <c r="I552" s="152">
        <v>1.5083856E9</v>
      </c>
      <c r="J552" s="152">
        <v>100879.5076</v>
      </c>
      <c r="L552" s="154">
        <v>43139.0</v>
      </c>
      <c r="M552" s="155">
        <v>137931.31</v>
      </c>
      <c r="O552" s="153">
        <f>IFERROR(__xludf.DUMMYFUNCTION("TO_DATE(INT((P552/(60*60*24))+""1/1/1970""))"),42925.0)</f>
        <v>42925</v>
      </c>
      <c r="P552" s="13">
        <v>1.4995584E9</v>
      </c>
      <c r="Q552" s="13">
        <v>27350.2384</v>
      </c>
      <c r="S552" s="153">
        <f>IFERROR(__xludf.DUMMYFUNCTION("TO_DATE(INT((T552/(60*60*24))+""1/1/1970""))"),43027.0)</f>
        <v>43027</v>
      </c>
      <c r="T552" s="156">
        <v>1.5083856E9</v>
      </c>
      <c r="U552" s="156">
        <v>162626.1582</v>
      </c>
      <c r="W552" s="153">
        <f>IFERROR(__xludf.DUMMYFUNCTION("TO_DATE(INT((X552/(60*60*24))+""1/1/1970""))"),43012.0)</f>
        <v>43012</v>
      </c>
      <c r="X552" s="156">
        <v>1.5071256E9</v>
      </c>
      <c r="Y552" s="156">
        <v>9857.6895</v>
      </c>
      <c r="AA552" s="153">
        <f>IFERROR(__xludf.DUMMYFUNCTION("TO_DATE(INT((AB552/(60*60*24))+""1/1/1970""))"),43013.0)</f>
        <v>43013</v>
      </c>
      <c r="AB552" s="156">
        <v>1.5071724E9</v>
      </c>
      <c r="AC552" s="156">
        <v>91585.975</v>
      </c>
      <c r="AE552" s="153">
        <f>IFERROR(__xludf.DUMMYFUNCTION("TO_DATE(INT((AF552/(60*60*24))+""1/1/1970""))"),42925.0)</f>
        <v>42925</v>
      </c>
      <c r="AF552" s="156">
        <v>1.4996376E9</v>
      </c>
      <c r="AG552" s="156">
        <v>89184.782</v>
      </c>
      <c r="AH552" s="153">
        <f>IFERROR(__xludf.DUMMYFUNCTION("TO_DATE(INT((AI552/(60*60*24))+""1/1/1970""))"),44119.0)</f>
        <v>44119</v>
      </c>
      <c r="AI552" s="156">
        <v>1.6027344E9</v>
      </c>
      <c r="AJ552" s="156">
        <v>254566.1158</v>
      </c>
      <c r="AK552" s="153">
        <f>IFERROR(__xludf.DUMMYFUNCTION("TO_DATE(INT((AL552/(60*60*24))+""1/1/1970""))"),44119.0)</f>
        <v>44119</v>
      </c>
      <c r="AL552" s="156">
        <v>1.6027344E9</v>
      </c>
      <c r="AM552" s="156">
        <v>115374.8714</v>
      </c>
      <c r="AN552" s="153">
        <f>IFERROR(__xludf.DUMMYFUNCTION("TO_DATE(INT((AO552/(60*60*24))+""1/1/1970""))"),44016.0)</f>
        <v>44016</v>
      </c>
      <c r="AO552" s="156">
        <v>1.593825525E9</v>
      </c>
      <c r="AP552" s="156">
        <v>139862.6833</v>
      </c>
      <c r="AQ552" s="153">
        <f>IFERROR(__xludf.DUMMYFUNCTION("TO_DATE(INT((AR552/(60*60*24))+""1/1/1970""))"),43027.0)</f>
        <v>43027</v>
      </c>
      <c r="AR552" s="156">
        <v>1.5083856E9</v>
      </c>
      <c r="AS552" s="156">
        <v>99400.3159</v>
      </c>
      <c r="AT552" s="152">
        <v>100879.5076</v>
      </c>
      <c r="AU552" s="152">
        <f t="shared" si="1"/>
        <v>135007.47</v>
      </c>
      <c r="AV552" s="152">
        <f t="shared" si="2"/>
        <v>27626.6434</v>
      </c>
      <c r="AW552" s="152">
        <f t="shared" si="3"/>
        <v>162626.1582</v>
      </c>
      <c r="AX552" s="152">
        <f t="shared" si="4"/>
        <v>9858.6482</v>
      </c>
      <c r="AY552" s="152">
        <f t="shared" si="5"/>
        <v>91694.1955</v>
      </c>
      <c r="AZ552" s="152">
        <f t="shared" si="6"/>
        <v>85277.3345</v>
      </c>
      <c r="BA552" s="152" t="str">
        <f t="shared" si="7"/>
        <v>Column1.y</v>
      </c>
      <c r="BB552" s="152" t="str">
        <f t="shared" si="8"/>
        <v>Column1.y</v>
      </c>
      <c r="BC552" s="152" t="str">
        <f t="shared" si="9"/>
        <v>Column1.y</v>
      </c>
    </row>
    <row r="553">
      <c r="A553" s="152">
        <v>1.4859828E9</v>
      </c>
      <c r="B553" s="152">
        <v>110562.7083</v>
      </c>
      <c r="D553" s="153">
        <f>IFERROR(__xludf.DUMMYFUNCTION("TO_DATE(INT((E553/(60*60*24))+""1/1/1970""))"),43028.0)</f>
        <v>43028</v>
      </c>
      <c r="E553" s="152">
        <v>1.508472E9</v>
      </c>
      <c r="F553" s="152">
        <v>99400.3159</v>
      </c>
      <c r="H553" s="153">
        <f>IFERROR(__xludf.DUMMYFUNCTION("TO_DATE(INT((I553/(60*60*24))+""1/1/1970""))"),43028.0)</f>
        <v>43028</v>
      </c>
      <c r="I553" s="156">
        <v>1.508472E9</v>
      </c>
      <c r="J553" s="156">
        <v>100892.3965</v>
      </c>
      <c r="L553" s="154">
        <v>43140.0</v>
      </c>
      <c r="M553" s="155">
        <v>135478.98</v>
      </c>
      <c r="O553" s="153">
        <f>IFERROR(__xludf.DUMMYFUNCTION("TO_DATE(INT((P553/(60*60*24))+""1/1/1970""))"),42926.0)</f>
        <v>42926</v>
      </c>
      <c r="P553" s="13">
        <v>1.4996448E9</v>
      </c>
      <c r="Q553" s="13">
        <v>27351.0695</v>
      </c>
      <c r="S553" s="153">
        <f>IFERROR(__xludf.DUMMYFUNCTION("TO_DATE(INT((T553/(60*60*24))+""1/1/1970""))"),43028.0)</f>
        <v>43028</v>
      </c>
      <c r="T553" s="152">
        <v>1.508472E9</v>
      </c>
      <c r="U553" s="152">
        <v>162742.4633</v>
      </c>
      <c r="W553" s="153">
        <f>IFERROR(__xludf.DUMMYFUNCTION("TO_DATE(INT((X553/(60*60*24))+""1/1/1970""))"),43013.0)</f>
        <v>43013</v>
      </c>
      <c r="X553" s="156">
        <v>1.507212E9</v>
      </c>
      <c r="Y553" s="156">
        <v>9854.565</v>
      </c>
      <c r="AA553" s="153">
        <f>IFERROR(__xludf.DUMMYFUNCTION("TO_DATE(INT((AB553/(60*60*24))+""1/1/1970""))"),43014.0)</f>
        <v>43014</v>
      </c>
      <c r="AB553" s="152">
        <v>1.5072516E9</v>
      </c>
      <c r="AC553" s="152">
        <v>91249.5553</v>
      </c>
      <c r="AE553" s="153">
        <f>IFERROR(__xludf.DUMMYFUNCTION("TO_DATE(INT((AF553/(60*60*24))+""1/1/1970""))"),42926.0)</f>
        <v>42926</v>
      </c>
      <c r="AF553" s="156">
        <v>1.4996772E9</v>
      </c>
      <c r="AG553" s="156">
        <v>89153.5714</v>
      </c>
      <c r="AH553" s="153">
        <f>IFERROR(__xludf.DUMMYFUNCTION("TO_DATE(INT((AI553/(60*60*24))+""1/1/1970""))"),44120.0)</f>
        <v>44120</v>
      </c>
      <c r="AI553" s="156">
        <v>1.6028208E9</v>
      </c>
      <c r="AJ553" s="156">
        <v>254203.4722</v>
      </c>
      <c r="AK553" s="153">
        <f>IFERROR(__xludf.DUMMYFUNCTION("TO_DATE(INT((AL553/(60*60*24))+""1/1/1970""))"),44120.0)</f>
        <v>44120</v>
      </c>
      <c r="AL553" s="156">
        <v>1.6028208E9</v>
      </c>
      <c r="AM553" s="156">
        <v>116029.7028</v>
      </c>
      <c r="AN553" s="153">
        <f>IFERROR(__xludf.DUMMYFUNCTION("TO_DATE(INT((AO553/(60*60*24))+""1/1/1970""))"),44017.0)</f>
        <v>44017</v>
      </c>
      <c r="AO553" s="152">
        <v>1.593925901E9</v>
      </c>
      <c r="AP553" s="152">
        <v>139862.6833</v>
      </c>
      <c r="AQ553" s="153">
        <f>IFERROR(__xludf.DUMMYFUNCTION("TO_DATE(INT((AR553/(60*60*24))+""1/1/1970""))"),43028.0)</f>
        <v>43028</v>
      </c>
      <c r="AR553" s="152">
        <v>1.508472E9</v>
      </c>
      <c r="AS553" s="152">
        <v>99400.3159</v>
      </c>
      <c r="AT553" s="156">
        <v>100892.3965</v>
      </c>
      <c r="AU553" s="152">
        <f t="shared" si="1"/>
        <v>135279.13</v>
      </c>
      <c r="AV553" s="152">
        <f t="shared" si="2"/>
        <v>27599.773</v>
      </c>
      <c r="AW553" s="152">
        <f t="shared" si="3"/>
        <v>162742.4633</v>
      </c>
      <c r="AX553" s="152">
        <f t="shared" si="4"/>
        <v>9838.624</v>
      </c>
      <c r="AY553" s="152">
        <f t="shared" si="5"/>
        <v>91377.6434</v>
      </c>
      <c r="AZ553" s="152">
        <f t="shared" si="6"/>
        <v>85665.5877</v>
      </c>
      <c r="BA553" s="152" t="str">
        <f t="shared" si="7"/>
        <v>Column1.y</v>
      </c>
      <c r="BB553" s="152" t="str">
        <f t="shared" si="8"/>
        <v>Column1.y</v>
      </c>
      <c r="BC553" s="152" t="str">
        <f t="shared" si="9"/>
        <v>Column1.y</v>
      </c>
    </row>
    <row r="554">
      <c r="A554" s="156">
        <v>1.48604586E9</v>
      </c>
      <c r="B554" s="156">
        <v>110359.2809</v>
      </c>
      <c r="D554" s="153">
        <f>IFERROR(__xludf.DUMMYFUNCTION("TO_DATE(INT((E554/(60*60*24))+""1/1/1970""))"),43029.0)</f>
        <v>43029</v>
      </c>
      <c r="E554" s="156">
        <v>1.5085584E9</v>
      </c>
      <c r="F554" s="156">
        <v>99400.3159</v>
      </c>
      <c r="H554" s="153">
        <f>IFERROR(__xludf.DUMMYFUNCTION("TO_DATE(INT((I554/(60*60*24))+""1/1/1970""))"),43029.0)</f>
        <v>43029</v>
      </c>
      <c r="I554" s="152">
        <v>1.5085584E9</v>
      </c>
      <c r="J554" s="152">
        <v>101614.2591</v>
      </c>
      <c r="L554" s="154">
        <v>43143.0</v>
      </c>
      <c r="M554" s="155">
        <v>136164.99</v>
      </c>
      <c r="O554" s="153">
        <f>IFERROR(__xludf.DUMMYFUNCTION("TO_DATE(INT((P554/(60*60*24))+""1/1/1970""))"),42927.0)</f>
        <v>42927</v>
      </c>
      <c r="P554" s="13">
        <v>1.4997816E9</v>
      </c>
      <c r="Q554" s="13">
        <v>27301.3136</v>
      </c>
      <c r="S554" s="153">
        <f>IFERROR(__xludf.DUMMYFUNCTION("TO_DATE(INT((T554/(60*60*24))+""1/1/1970""))"),43029.0)</f>
        <v>43029</v>
      </c>
      <c r="T554" s="156">
        <v>1.5085584E9</v>
      </c>
      <c r="U554" s="156">
        <v>164139.583</v>
      </c>
      <c r="W554" s="153">
        <f>IFERROR(__xludf.DUMMYFUNCTION("TO_DATE(INT((X554/(60*60*24))+""1/1/1970""))"),43014.0)</f>
        <v>43014</v>
      </c>
      <c r="X554" s="156">
        <v>1.5072984E9</v>
      </c>
      <c r="Y554" s="156">
        <v>9867.0788</v>
      </c>
      <c r="AA554" s="153">
        <f>IFERROR(__xludf.DUMMYFUNCTION("TO_DATE(INT((AB554/(60*60*24))+""1/1/1970""))"),43016.0)</f>
        <v>43016</v>
      </c>
      <c r="AB554" s="156">
        <v>1.5075E9</v>
      </c>
      <c r="AC554" s="156">
        <v>91124.8715</v>
      </c>
      <c r="AE554" s="153">
        <f>IFERROR(__xludf.DUMMYFUNCTION("TO_DATE(INT((AF554/(60*60*24))+""1/1/1970""))"),42927.0)</f>
        <v>42927</v>
      </c>
      <c r="AF554" s="152">
        <v>1.4997564E9</v>
      </c>
      <c r="AG554" s="152">
        <v>89219.2055</v>
      </c>
      <c r="AH554" s="153">
        <f>IFERROR(__xludf.DUMMYFUNCTION("TO_DATE(INT((AI554/(60*60*24))+""1/1/1970""))"),44121.0)</f>
        <v>44121</v>
      </c>
      <c r="AI554" s="156">
        <v>1.6029072E9</v>
      </c>
      <c r="AJ554" s="156">
        <v>253769.1255</v>
      </c>
      <c r="AK554" s="153">
        <f>IFERROR(__xludf.DUMMYFUNCTION("TO_DATE(INT((AL554/(60*60*24))+""1/1/1970""))"),44121.0)</f>
        <v>44121</v>
      </c>
      <c r="AL554" s="156">
        <v>1.6029072E9</v>
      </c>
      <c r="AM554" s="156">
        <v>116585.8041</v>
      </c>
      <c r="AN554" s="153">
        <f>IFERROR(__xludf.DUMMYFUNCTION("TO_DATE(INT((AO554/(60*60*24))+""1/1/1970""))"),44018.0)</f>
        <v>44018</v>
      </c>
      <c r="AO554" s="152">
        <v>1.594006622E9</v>
      </c>
      <c r="AP554" s="152">
        <v>139862.6833</v>
      </c>
      <c r="AQ554" s="153">
        <f>IFERROR(__xludf.DUMMYFUNCTION("TO_DATE(INT((AR554/(60*60*24))+""1/1/1970""))"),43029.0)</f>
        <v>43029</v>
      </c>
      <c r="AR554" s="156">
        <v>1.5085584E9</v>
      </c>
      <c r="AS554" s="156">
        <v>99400.3159</v>
      </c>
      <c r="AT554" s="152">
        <v>101614.2591</v>
      </c>
      <c r="AU554" s="152">
        <f t="shared" si="1"/>
        <v>135279.13</v>
      </c>
      <c r="AV554" s="152">
        <f t="shared" si="2"/>
        <v>27554.2951</v>
      </c>
      <c r="AW554" s="152">
        <f t="shared" si="3"/>
        <v>164139.583</v>
      </c>
      <c r="AX554" s="152">
        <f t="shared" si="4"/>
        <v>9880.2151</v>
      </c>
      <c r="AY554" s="152">
        <f t="shared" si="5"/>
        <v>91377.6434</v>
      </c>
      <c r="AZ554" s="152">
        <f t="shared" si="6"/>
        <v>85183.6058</v>
      </c>
      <c r="BA554" s="152" t="str">
        <f t="shared" si="7"/>
        <v>Column1.y</v>
      </c>
      <c r="BB554" s="152" t="str">
        <f t="shared" si="8"/>
        <v>Column1.y</v>
      </c>
      <c r="BC554" s="152" t="str">
        <f t="shared" si="9"/>
        <v>Column1.y</v>
      </c>
    </row>
    <row r="555">
      <c r="A555" s="152">
        <v>1.4860692E9</v>
      </c>
      <c r="B555" s="152">
        <v>110635.361</v>
      </c>
      <c r="D555" s="153">
        <f>IFERROR(__xludf.DUMMYFUNCTION("TO_DATE(INT((E555/(60*60*24))+""1/1/1970""))"),43031.0)</f>
        <v>43031</v>
      </c>
      <c r="E555" s="152">
        <v>1.5087672E9</v>
      </c>
      <c r="F555" s="152">
        <v>99400.3159</v>
      </c>
      <c r="H555" s="153">
        <f>IFERROR(__xludf.DUMMYFUNCTION("TO_DATE(INT((I555/(60*60*24))+""1/1/1970""))"),43031.0)</f>
        <v>43031</v>
      </c>
      <c r="I555" s="156">
        <v>1.5087672E9</v>
      </c>
      <c r="J555" s="156">
        <v>101614.2591</v>
      </c>
      <c r="L555" s="154">
        <v>43144.0</v>
      </c>
      <c r="M555" s="155">
        <v>137421.75</v>
      </c>
      <c r="O555" s="153">
        <f>IFERROR(__xludf.DUMMYFUNCTION("TO_DATE(INT((P555/(60*60*24))+""1/1/1970""))"),42928.0)</f>
        <v>42928</v>
      </c>
      <c r="P555" s="13">
        <v>1.499868E9</v>
      </c>
      <c r="Q555" s="13">
        <v>27362.8366</v>
      </c>
      <c r="S555" s="153">
        <f>IFERROR(__xludf.DUMMYFUNCTION("TO_DATE(INT((T555/(60*60*24))+""1/1/1970""))"),43031.0)</f>
        <v>43031</v>
      </c>
      <c r="T555" s="152">
        <v>1.5087672E9</v>
      </c>
      <c r="U555" s="152">
        <v>164139.583</v>
      </c>
      <c r="W555" s="153">
        <f>IFERROR(__xludf.DUMMYFUNCTION("TO_DATE(INT((X555/(60*60*24))+""1/1/1970""))"),43015.0)</f>
        <v>43015</v>
      </c>
      <c r="X555" s="156">
        <v>1.5073344E9</v>
      </c>
      <c r="Y555" s="156">
        <v>9874.7293</v>
      </c>
      <c r="AA555" s="153">
        <f>IFERROR(__xludf.DUMMYFUNCTION("TO_DATE(INT((AB555/(60*60*24))+""1/1/1970""))"),43017.0)</f>
        <v>43017</v>
      </c>
      <c r="AB555" s="156">
        <v>1.5075396E9</v>
      </c>
      <c r="AC555" s="156">
        <v>91126.0752</v>
      </c>
      <c r="AE555" s="153">
        <f>IFERROR(__xludf.DUMMYFUNCTION("TO_DATE(INT((AF555/(60*60*24))+""1/1/1970""))"),42928.0)</f>
        <v>42928</v>
      </c>
      <c r="AF555" s="156">
        <v>1.4998356E9</v>
      </c>
      <c r="AG555" s="156">
        <v>88505.9506</v>
      </c>
      <c r="AH555" s="153">
        <f>IFERROR(__xludf.DUMMYFUNCTION("TO_DATE(INT((AI555/(60*60*24))+""1/1/1970""))"),44123.0)</f>
        <v>44123</v>
      </c>
      <c r="AI555" s="152">
        <v>1.603116E9</v>
      </c>
      <c r="AJ555" s="152">
        <v>254396.3294</v>
      </c>
      <c r="AK555" s="153">
        <f>IFERROR(__xludf.DUMMYFUNCTION("TO_DATE(INT((AL555/(60*60*24))+""1/1/1970""))"),44123.0)</f>
        <v>44123</v>
      </c>
      <c r="AL555" s="152">
        <v>1.603116E9</v>
      </c>
      <c r="AM555" s="152">
        <v>116585.8041</v>
      </c>
      <c r="AN555" s="153">
        <f>IFERROR(__xludf.DUMMYFUNCTION("TO_DATE(INT((AO555/(60*60*24))+""1/1/1970""))"),44019.0)</f>
        <v>44019</v>
      </c>
      <c r="AO555" s="152">
        <v>1.5940859E9</v>
      </c>
      <c r="AP555" s="152">
        <v>146347.6776</v>
      </c>
      <c r="AQ555" s="153">
        <f>IFERROR(__xludf.DUMMYFUNCTION("TO_DATE(INT((AR555/(60*60*24))+""1/1/1970""))"),43031.0)</f>
        <v>43031</v>
      </c>
      <c r="AR555" s="152">
        <v>1.5087672E9</v>
      </c>
      <c r="AS555" s="152">
        <v>99400.3159</v>
      </c>
      <c r="AT555" s="156">
        <v>101614.2591</v>
      </c>
      <c r="AU555" s="152">
        <f t="shared" si="1"/>
        <v>135065.49</v>
      </c>
      <c r="AV555" s="152">
        <f t="shared" si="2"/>
        <v>27540.2866</v>
      </c>
      <c r="AW555" s="152">
        <f t="shared" si="3"/>
        <v>164139.583</v>
      </c>
      <c r="AX555" s="152">
        <f t="shared" si="4"/>
        <v>9890.5365</v>
      </c>
      <c r="AY555" s="152">
        <f t="shared" si="5"/>
        <v>92535.7731</v>
      </c>
      <c r="AZ555" s="152">
        <f t="shared" si="6"/>
        <v>84990.741</v>
      </c>
      <c r="BA555" s="152" t="str">
        <f t="shared" si="7"/>
        <v>Column1.y</v>
      </c>
      <c r="BB555" s="152" t="str">
        <f t="shared" si="8"/>
        <v>Column1.y</v>
      </c>
      <c r="BC555" s="152" t="str">
        <f t="shared" si="9"/>
        <v>Column1.y</v>
      </c>
    </row>
    <row r="556">
      <c r="A556" s="156">
        <v>1.48613226E9</v>
      </c>
      <c r="B556" s="156">
        <v>111119.7122</v>
      </c>
      <c r="D556" s="153">
        <f>IFERROR(__xludf.DUMMYFUNCTION("TO_DATE(INT((E556/(60*60*24))+""1/1/1970""))"),43032.0)</f>
        <v>43032</v>
      </c>
      <c r="E556" s="152">
        <v>1.5088176E9</v>
      </c>
      <c r="F556" s="152">
        <v>99400.3159</v>
      </c>
      <c r="H556" s="153">
        <f>IFERROR(__xludf.DUMMYFUNCTION("TO_DATE(INT((I556/(60*60*24))+""1/1/1970""))"),43032.0)</f>
        <v>43032</v>
      </c>
      <c r="I556" s="156">
        <v>1.5088176E9</v>
      </c>
      <c r="J556" s="156">
        <v>100968.7349</v>
      </c>
      <c r="L556" s="154">
        <v>43145.0</v>
      </c>
      <c r="M556" s="155">
        <v>137929.9</v>
      </c>
      <c r="O556" s="153">
        <f>IFERROR(__xludf.DUMMYFUNCTION("TO_DATE(INT((P556/(60*60*24))+""1/1/1970""))"),42929.0)</f>
        <v>42929</v>
      </c>
      <c r="P556" s="13">
        <v>1.4999544E9</v>
      </c>
      <c r="Q556" s="13">
        <v>27269.6837</v>
      </c>
      <c r="S556" s="153">
        <f>IFERROR(__xludf.DUMMYFUNCTION("TO_DATE(INT((T556/(60*60*24))+""1/1/1970""))"),43032.0)</f>
        <v>43032</v>
      </c>
      <c r="T556" s="152">
        <v>1.5088176E9</v>
      </c>
      <c r="U556" s="152">
        <v>163099.3881</v>
      </c>
      <c r="W556" s="153">
        <f>IFERROR(__xludf.DUMMYFUNCTION("TO_DATE(INT((X556/(60*60*24))+""1/1/1970""))"),43017.0)</f>
        <v>43017</v>
      </c>
      <c r="X556" s="152">
        <v>1.5075072E9</v>
      </c>
      <c r="Y556" s="152">
        <v>9859.3607</v>
      </c>
      <c r="AA556" s="153">
        <f>IFERROR(__xludf.DUMMYFUNCTION("TO_DATE(INT((AB556/(60*60*24))+""1/1/1970""))"),43018.0)</f>
        <v>43018</v>
      </c>
      <c r="AB556" s="152">
        <v>1.5076188E9</v>
      </c>
      <c r="AC556" s="152">
        <v>91120.9533</v>
      </c>
      <c r="AE556" s="153">
        <f>IFERROR(__xludf.DUMMYFUNCTION("TO_DATE(INT((AF556/(60*60*24))+""1/1/1970""))"),42929.0)</f>
        <v>42929</v>
      </c>
      <c r="AF556" s="152">
        <v>1.4999148E9</v>
      </c>
      <c r="AG556" s="152">
        <v>89015.8774</v>
      </c>
      <c r="AH556" s="153">
        <f>IFERROR(__xludf.DUMMYFUNCTION("TO_DATE(INT((AI556/(60*60*24))+""1/1/1970""))"),44124.0)</f>
        <v>44124</v>
      </c>
      <c r="AI556" s="156">
        <v>1.6031664E9</v>
      </c>
      <c r="AJ556" s="156">
        <v>249037.6774</v>
      </c>
      <c r="AK556" s="153">
        <f>IFERROR(__xludf.DUMMYFUNCTION("TO_DATE(INT((AL556/(60*60*24))+""1/1/1970""))"),44124.0)</f>
        <v>44124</v>
      </c>
      <c r="AL556" s="156">
        <v>1.6031664E9</v>
      </c>
      <c r="AM556" s="156">
        <v>116884.7233</v>
      </c>
      <c r="AN556" s="153">
        <f>IFERROR(__xludf.DUMMYFUNCTION("TO_DATE(INT((AO556/(60*60*24))+""1/1/1970""))"),44020.0)</f>
        <v>44020</v>
      </c>
      <c r="AO556" s="156">
        <v>1.594181164E9</v>
      </c>
      <c r="AP556" s="156">
        <v>142318.9257</v>
      </c>
      <c r="AQ556" s="153">
        <f>IFERROR(__xludf.DUMMYFUNCTION("TO_DATE(INT((AR556/(60*60*24))+""1/1/1970""))"),43032.0)</f>
        <v>43032</v>
      </c>
      <c r="AR556" s="152">
        <v>1.5088176E9</v>
      </c>
      <c r="AS556" s="152">
        <v>99400.3159</v>
      </c>
      <c r="AT556" s="156">
        <v>100968.7349</v>
      </c>
      <c r="AU556" s="152">
        <f t="shared" si="1"/>
        <v>134915.87</v>
      </c>
      <c r="AV556" s="152">
        <f t="shared" si="2"/>
        <v>27702.9855</v>
      </c>
      <c r="AW556" s="152">
        <f t="shared" si="3"/>
        <v>163099.3881</v>
      </c>
      <c r="AX556" s="152">
        <f t="shared" si="4"/>
        <v>9884.0256</v>
      </c>
      <c r="AY556" s="152">
        <f t="shared" si="5"/>
        <v>92476.7701</v>
      </c>
      <c r="AZ556" s="152">
        <f t="shared" si="6"/>
        <v>84990.741</v>
      </c>
      <c r="BA556" s="152" t="str">
        <f t="shared" si="7"/>
        <v>Column1.y</v>
      </c>
      <c r="BB556" s="152" t="str">
        <f t="shared" si="8"/>
        <v>Column1.y</v>
      </c>
      <c r="BC556" s="152" t="str">
        <f t="shared" si="9"/>
        <v>Column1.y</v>
      </c>
    </row>
    <row r="557">
      <c r="A557" s="152">
        <v>1.4861556E9</v>
      </c>
      <c r="B557" s="152">
        <v>111395.7924</v>
      </c>
      <c r="D557" s="153">
        <f>IFERROR(__xludf.DUMMYFUNCTION("TO_DATE(INT((E557/(60*60*24))+""1/1/1970""))"),43033.0)</f>
        <v>43033</v>
      </c>
      <c r="E557" s="156">
        <v>1.508904E9</v>
      </c>
      <c r="F557" s="156">
        <v>99400.3159</v>
      </c>
      <c r="H557" s="153">
        <f>IFERROR(__xludf.DUMMYFUNCTION("TO_DATE(INT((I557/(60*60*24))+""1/1/1970""))"),43033.0)</f>
        <v>43033</v>
      </c>
      <c r="I557" s="152">
        <v>1.508904E9</v>
      </c>
      <c r="J557" s="152">
        <v>102081.9867</v>
      </c>
      <c r="L557" s="154">
        <v>43146.0</v>
      </c>
      <c r="M557" s="155">
        <v>139052.87</v>
      </c>
      <c r="O557" s="153">
        <f>IFERROR(__xludf.DUMMYFUNCTION("TO_DATE(INT((P557/(60*60*24))+""1/1/1970""))"),42930.0)</f>
        <v>42930</v>
      </c>
      <c r="P557" s="13">
        <v>1.5000408E9</v>
      </c>
      <c r="Q557" s="13">
        <v>27247.5463</v>
      </c>
      <c r="S557" s="153">
        <f>IFERROR(__xludf.DUMMYFUNCTION("TO_DATE(INT((T557/(60*60*24))+""1/1/1970""))"),43033.0)</f>
        <v>43033</v>
      </c>
      <c r="T557" s="156">
        <v>1.508904E9</v>
      </c>
      <c r="U557" s="156">
        <v>163519.0078</v>
      </c>
      <c r="W557" s="153">
        <f>IFERROR(__xludf.DUMMYFUNCTION("TO_DATE(INT((X557/(60*60*24))+""1/1/1970""))"),43018.0)</f>
        <v>43018</v>
      </c>
      <c r="X557" s="156">
        <v>1.507644E9</v>
      </c>
      <c r="Y557" s="156">
        <v>9870.8091</v>
      </c>
      <c r="AA557" s="153">
        <f>IFERROR(__xludf.DUMMYFUNCTION("TO_DATE(INT((AB557/(60*60*24))+""1/1/1970""))"),43019.0)</f>
        <v>43019</v>
      </c>
      <c r="AB557" s="156">
        <v>1.507698E9</v>
      </c>
      <c r="AC557" s="156">
        <v>91117.5943</v>
      </c>
      <c r="AE557" s="153">
        <f>IFERROR(__xludf.DUMMYFUNCTION("TO_DATE(INT((AF557/(60*60*24))+""1/1/1970""))"),42930.0)</f>
        <v>42930</v>
      </c>
      <c r="AF557" s="156">
        <v>1.499994E9</v>
      </c>
      <c r="AG557" s="156">
        <v>89144.3918</v>
      </c>
      <c r="AH557" s="153">
        <f>IFERROR(__xludf.DUMMYFUNCTION("TO_DATE(INT((AI557/(60*60*24))+""1/1/1970""))"),44125.0)</f>
        <v>44125</v>
      </c>
      <c r="AI557" s="156">
        <v>1.6032528E9</v>
      </c>
      <c r="AJ557" s="156">
        <v>245141.8593</v>
      </c>
      <c r="AK557" s="153">
        <f>IFERROR(__xludf.DUMMYFUNCTION("TO_DATE(INT((AL557/(60*60*24))+""1/1/1970""))"),44125.0)</f>
        <v>44125</v>
      </c>
      <c r="AL557" s="156">
        <v>1.6032528E9</v>
      </c>
      <c r="AM557" s="156">
        <v>116869.8798</v>
      </c>
      <c r="AN557" s="153">
        <f>IFERROR(__xludf.DUMMYFUNCTION("TO_DATE(INT((AO557/(60*60*24))+""1/1/1970""))"),44021.0)</f>
        <v>44021</v>
      </c>
      <c r="AO557" s="156">
        <v>1.594260362E9</v>
      </c>
      <c r="AP557" s="156">
        <v>146436.7233</v>
      </c>
      <c r="AQ557" s="153">
        <f>IFERROR(__xludf.DUMMYFUNCTION("TO_DATE(INT((AR557/(60*60*24))+""1/1/1970""))"),43033.0)</f>
        <v>43033</v>
      </c>
      <c r="AR557" s="156">
        <v>1.508904E9</v>
      </c>
      <c r="AS557" s="156">
        <v>99400.3159</v>
      </c>
      <c r="AT557" s="152">
        <v>102081.9867</v>
      </c>
      <c r="AU557" s="152">
        <f t="shared" si="1"/>
        <v>134706.07</v>
      </c>
      <c r="AV557" s="152">
        <f t="shared" si="2"/>
        <v>27701.6804</v>
      </c>
      <c r="AW557" s="152">
        <f t="shared" si="3"/>
        <v>163519.0078</v>
      </c>
      <c r="AX557" s="152">
        <f t="shared" si="4"/>
        <v>9895.9756</v>
      </c>
      <c r="AY557" s="152">
        <f t="shared" si="5"/>
        <v>92745.0298</v>
      </c>
      <c r="AZ557" s="152">
        <f t="shared" si="6"/>
        <v>85025.709</v>
      </c>
      <c r="BA557" s="152" t="str">
        <f t="shared" si="7"/>
        <v>Column1.y</v>
      </c>
      <c r="BB557" s="152" t="str">
        <f t="shared" si="8"/>
        <v>Column1.y</v>
      </c>
      <c r="BC557" s="152" t="str">
        <f t="shared" si="9"/>
        <v>Column1.y</v>
      </c>
    </row>
    <row r="558">
      <c r="A558" s="156">
        <v>1.48639146E9</v>
      </c>
      <c r="B558" s="156">
        <v>111158.4603</v>
      </c>
      <c r="D558" s="153">
        <f>IFERROR(__xludf.DUMMYFUNCTION("TO_DATE(INT((E558/(60*60*24))+""1/1/1970""))"),43034.0)</f>
        <v>43034</v>
      </c>
      <c r="E558" s="152">
        <v>1.5089904E9</v>
      </c>
      <c r="F558" s="152">
        <v>99400.3159</v>
      </c>
      <c r="H558" s="153">
        <f>IFERROR(__xludf.DUMMYFUNCTION("TO_DATE(INT((I558/(60*60*24))+""1/1/1970""))"),43034.0)</f>
        <v>43034</v>
      </c>
      <c r="I558" s="156">
        <v>1.5089904E9</v>
      </c>
      <c r="J558" s="156">
        <v>100882.1165</v>
      </c>
      <c r="L558" s="154">
        <v>43147.0</v>
      </c>
      <c r="M558" s="155">
        <v>140051.66</v>
      </c>
      <c r="O558" s="153">
        <f>IFERROR(__xludf.DUMMYFUNCTION("TO_DATE(INT((P558/(60*60*24))+""1/1/1970""))"),42931.0)</f>
        <v>42931</v>
      </c>
      <c r="P558" s="13">
        <v>1.5000768E9</v>
      </c>
      <c r="Q558" s="13">
        <v>27262.9807</v>
      </c>
      <c r="S558" s="153">
        <f>IFERROR(__xludf.DUMMYFUNCTION("TO_DATE(INT((T558/(60*60*24))+""1/1/1970""))"),43034.0)</f>
        <v>43034</v>
      </c>
      <c r="T558" s="152">
        <v>1.5089904E9</v>
      </c>
      <c r="U558" s="152">
        <v>162188.2984</v>
      </c>
      <c r="W558" s="153">
        <f>IFERROR(__xludf.DUMMYFUNCTION("TO_DATE(INT((X558/(60*60*24))+""1/1/1970""))"),43019.0)</f>
        <v>43019</v>
      </c>
      <c r="X558" s="156">
        <v>1.5077304E9</v>
      </c>
      <c r="Y558" s="156">
        <v>9854.869</v>
      </c>
      <c r="AA558" s="153">
        <f>IFERROR(__xludf.DUMMYFUNCTION("TO_DATE(INT((AB558/(60*60*24))+""1/1/1970""))"),43020.0)</f>
        <v>43020</v>
      </c>
      <c r="AB558" s="152">
        <v>1.5077772E9</v>
      </c>
      <c r="AC558" s="152">
        <v>91099.6316</v>
      </c>
      <c r="AE558" s="153">
        <f>IFERROR(__xludf.DUMMYFUNCTION("TO_DATE(INT((AF558/(60*60*24))+""1/1/1970""))"),42931.0)</f>
        <v>42931</v>
      </c>
      <c r="AF558" s="152">
        <v>1.5000768E9</v>
      </c>
      <c r="AG558" s="152">
        <v>88554.1435</v>
      </c>
      <c r="AH558" s="153">
        <f>IFERROR(__xludf.DUMMYFUNCTION("TO_DATE(INT((AI558/(60*60*24))+""1/1/1970""))"),44126.0)</f>
        <v>44126</v>
      </c>
      <c r="AI558" s="156">
        <v>1.6033392E9</v>
      </c>
      <c r="AJ558" s="156">
        <v>239032.5293</v>
      </c>
      <c r="AK558" s="153">
        <f>IFERROR(__xludf.DUMMYFUNCTION("TO_DATE(INT((AL558/(60*60*24))+""1/1/1970""))"),44126.0)</f>
        <v>44126</v>
      </c>
      <c r="AL558" s="156">
        <v>1.6033392E9</v>
      </c>
      <c r="AM558" s="156">
        <v>116875.0398</v>
      </c>
      <c r="AN558" s="153">
        <f>IFERROR(__xludf.DUMMYFUNCTION("TO_DATE(INT((AO558/(60*60*24))+""1/1/1970""))"),44022.0)</f>
        <v>44022</v>
      </c>
      <c r="AO558" s="156">
        <v>1.594339567E9</v>
      </c>
      <c r="AP558" s="156">
        <v>148810.4176</v>
      </c>
      <c r="AQ558" s="153">
        <f>IFERROR(__xludf.DUMMYFUNCTION("TO_DATE(INT((AR558/(60*60*24))+""1/1/1970""))"),43034.0)</f>
        <v>43034</v>
      </c>
      <c r="AR558" s="152">
        <v>1.5089904E9</v>
      </c>
      <c r="AS558" s="152">
        <v>99400.3159</v>
      </c>
      <c r="AT558" s="156">
        <v>100882.1165</v>
      </c>
      <c r="AU558" s="152">
        <f t="shared" si="1"/>
        <v>134232.85</v>
      </c>
      <c r="AV558" s="152">
        <f t="shared" si="2"/>
        <v>27804.94</v>
      </c>
      <c r="AW558" s="152">
        <f t="shared" si="3"/>
        <v>162188.2984</v>
      </c>
      <c r="AX558" s="152">
        <f t="shared" si="4"/>
        <v>9913.8907</v>
      </c>
      <c r="AY558" s="152">
        <f t="shared" si="5"/>
        <v>93011.4044</v>
      </c>
      <c r="AZ558" s="152">
        <f t="shared" si="6"/>
        <v>85454.6981</v>
      </c>
      <c r="BA558" s="152" t="str">
        <f t="shared" si="7"/>
        <v>Column1.y</v>
      </c>
      <c r="BB558" s="152" t="str">
        <f t="shared" si="8"/>
        <v>Column1.y</v>
      </c>
      <c r="BC558" s="152" t="str">
        <f t="shared" si="9"/>
        <v>Column1.y</v>
      </c>
    </row>
    <row r="559">
      <c r="A559" s="152">
        <v>1.4864148E9</v>
      </c>
      <c r="B559" s="152">
        <v>111197.2084</v>
      </c>
      <c r="D559" s="153">
        <f>IFERROR(__xludf.DUMMYFUNCTION("TO_DATE(INT((E559/(60*60*24))+""1/1/1970""))"),43035.0)</f>
        <v>43035</v>
      </c>
      <c r="E559" s="156">
        <v>1.5090768E9</v>
      </c>
      <c r="F559" s="156">
        <v>99400.3159</v>
      </c>
      <c r="H559" s="153">
        <f>IFERROR(__xludf.DUMMYFUNCTION("TO_DATE(INT((I559/(60*60*24))+""1/1/1970""))"),43035.0)</f>
        <v>43035</v>
      </c>
      <c r="I559" s="152">
        <v>1.5090768E9</v>
      </c>
      <c r="J559" s="152">
        <v>101103.7516</v>
      </c>
      <c r="L559" s="154">
        <v>43151.0</v>
      </c>
      <c r="M559" s="155">
        <v>140129.96</v>
      </c>
      <c r="O559" s="153">
        <f>IFERROR(__xludf.DUMMYFUNCTION("TO_DATE(INT((P559/(60*60*24))+""1/1/1970""))"),42932.0)</f>
        <v>42932</v>
      </c>
      <c r="P559" s="13">
        <v>1.5001632E9</v>
      </c>
      <c r="Q559" s="13">
        <v>27262.9807</v>
      </c>
      <c r="S559" s="153">
        <f>IFERROR(__xludf.DUMMYFUNCTION("TO_DATE(INT((T559/(60*60*24))+""1/1/1970""))"),43035.0)</f>
        <v>43035</v>
      </c>
      <c r="T559" s="156">
        <v>1.5090768E9</v>
      </c>
      <c r="U559" s="156">
        <v>162489.453</v>
      </c>
      <c r="W559" s="153">
        <f>IFERROR(__xludf.DUMMYFUNCTION("TO_DATE(INT((X559/(60*60*24))+""1/1/1970""))"),43020.0)</f>
        <v>43020</v>
      </c>
      <c r="X559" s="156">
        <v>1.5078168E9</v>
      </c>
      <c r="Y559" s="156">
        <v>9845.4839</v>
      </c>
      <c r="AA559" s="153">
        <f>IFERROR(__xludf.DUMMYFUNCTION("TO_DATE(INT((AB559/(60*60*24))+""1/1/1970""))"),43021.0)</f>
        <v>43021</v>
      </c>
      <c r="AB559" s="156">
        <v>1.5078564E9</v>
      </c>
      <c r="AC559" s="156">
        <v>91108.7668</v>
      </c>
      <c r="AE559" s="153">
        <f>IFERROR(__xludf.DUMMYFUNCTION("TO_DATE(INT((AF559/(60*60*24))+""1/1/1970""))"),42932.0)</f>
        <v>42932</v>
      </c>
      <c r="AF559" s="156">
        <v>1.5002424E9</v>
      </c>
      <c r="AG559" s="156">
        <v>88554.1435</v>
      </c>
      <c r="AH559" s="153">
        <f>IFERROR(__xludf.DUMMYFUNCTION("TO_DATE(INT((AI559/(60*60*24))+""1/1/1970""))"),44127.0)</f>
        <v>44127</v>
      </c>
      <c r="AI559" s="156">
        <v>1.6034256E9</v>
      </c>
      <c r="AJ559" s="156">
        <v>238296.39</v>
      </c>
      <c r="AK559" s="153">
        <f>IFERROR(__xludf.DUMMYFUNCTION("TO_DATE(INT((AL559/(60*60*24))+""1/1/1970""))"),44127.0)</f>
        <v>44127</v>
      </c>
      <c r="AL559" s="156">
        <v>1.6034256E9</v>
      </c>
      <c r="AM559" s="156">
        <v>117218.7998</v>
      </c>
      <c r="AN559" s="153">
        <f>IFERROR(__xludf.DUMMYFUNCTION("TO_DATE(INT((AO559/(60*60*24))+""1/1/1970""))"),44023.0)</f>
        <v>44023</v>
      </c>
      <c r="AO559" s="152">
        <v>1.594434669E9</v>
      </c>
      <c r="AP559" s="152">
        <v>152283.0143</v>
      </c>
      <c r="AQ559" s="153">
        <f>IFERROR(__xludf.DUMMYFUNCTION("TO_DATE(INT((AR559/(60*60*24))+""1/1/1970""))"),43035.0)</f>
        <v>43035</v>
      </c>
      <c r="AR559" s="156">
        <v>1.5090768E9</v>
      </c>
      <c r="AS559" s="156">
        <v>99400.3159</v>
      </c>
      <c r="AT559" s="152">
        <v>101103.7516</v>
      </c>
      <c r="AU559" s="152">
        <f t="shared" si="1"/>
        <v>133933.55</v>
      </c>
      <c r="AV559" s="152">
        <f t="shared" si="2"/>
        <v>27909.4839</v>
      </c>
      <c r="AW559" s="152">
        <f t="shared" si="3"/>
        <v>162489.453</v>
      </c>
      <c r="AX559" s="152">
        <f t="shared" si="4"/>
        <v>9941.9159</v>
      </c>
      <c r="AY559" s="152">
        <f t="shared" si="5"/>
        <v>93488.5569</v>
      </c>
      <c r="AZ559" s="152">
        <f t="shared" si="6"/>
        <v>84144.2988</v>
      </c>
      <c r="BA559" s="152" t="str">
        <f t="shared" si="7"/>
        <v>Column1.y</v>
      </c>
      <c r="BB559" s="152" t="str">
        <f t="shared" si="8"/>
        <v>Column1.y</v>
      </c>
      <c r="BC559" s="152" t="str">
        <f t="shared" si="9"/>
        <v>Column1.y</v>
      </c>
    </row>
    <row r="560">
      <c r="A560" s="156">
        <v>1.48647786E9</v>
      </c>
      <c r="B560" s="156">
        <v>111424.8534</v>
      </c>
      <c r="D560" s="153">
        <f>IFERROR(__xludf.DUMMYFUNCTION("TO_DATE(INT((E560/(60*60*24))+""1/1/1970""))"),43036.0)</f>
        <v>43036</v>
      </c>
      <c r="E560" s="152">
        <v>1.5091632E9</v>
      </c>
      <c r="F560" s="152">
        <v>99400.3159</v>
      </c>
      <c r="H560" s="153">
        <f>IFERROR(__xludf.DUMMYFUNCTION("TO_DATE(INT((I560/(60*60*24))+""1/1/1970""))"),43036.0)</f>
        <v>43036</v>
      </c>
      <c r="I560" s="156">
        <v>1.5091632E9</v>
      </c>
      <c r="J560" s="156">
        <v>101353.1707</v>
      </c>
      <c r="L560" s="154">
        <v>43152.0</v>
      </c>
      <c r="M560" s="155">
        <v>139082.46</v>
      </c>
      <c r="O560" s="153">
        <f>IFERROR(__xludf.DUMMYFUNCTION("TO_DATE(INT((P560/(60*60*24))+""1/1/1970""))"),42933.0)</f>
        <v>42933</v>
      </c>
      <c r="P560" s="13">
        <v>1.5002496E9</v>
      </c>
      <c r="Q560" s="13">
        <v>27264.818</v>
      </c>
      <c r="S560" s="153">
        <f>IFERROR(__xludf.DUMMYFUNCTION("TO_DATE(INT((T560/(60*60*24))+""1/1/1970""))"),43036.0)</f>
        <v>43036</v>
      </c>
      <c r="T560" s="152">
        <v>1.5091632E9</v>
      </c>
      <c r="U560" s="152">
        <v>164780.575</v>
      </c>
      <c r="W560" s="153">
        <f>IFERROR(__xludf.DUMMYFUNCTION("TO_DATE(INT((X560/(60*60*24))+""1/1/1970""))"),43021.0)</f>
        <v>43021</v>
      </c>
      <c r="X560" s="156">
        <v>1.5079032E9</v>
      </c>
      <c r="Y560" s="156">
        <v>9849.0959</v>
      </c>
      <c r="AA560" s="153">
        <f>IFERROR(__xludf.DUMMYFUNCTION("TO_DATE(INT((AB560/(60*60*24))+""1/1/1970""))"),43023.0)</f>
        <v>43023</v>
      </c>
      <c r="AB560" s="152">
        <v>1.5081048E9</v>
      </c>
      <c r="AC560" s="152">
        <v>90993.2021</v>
      </c>
      <c r="AE560" s="153">
        <f>IFERROR(__xludf.DUMMYFUNCTION("TO_DATE(INT((AF560/(60*60*24))+""1/1/1970""))"),42933.0)</f>
        <v>42933</v>
      </c>
      <c r="AF560" s="156">
        <v>1.500282E9</v>
      </c>
      <c r="AG560" s="156">
        <v>88505.9506</v>
      </c>
      <c r="AH560" s="153">
        <f>IFERROR(__xludf.DUMMYFUNCTION("TO_DATE(INT((AI560/(60*60*24))+""1/1/1970""))"),44128.0)</f>
        <v>44128</v>
      </c>
      <c r="AI560" s="156">
        <v>1.603512E9</v>
      </c>
      <c r="AJ560" s="156">
        <v>239161.8171</v>
      </c>
      <c r="AK560" s="153">
        <f>IFERROR(__xludf.DUMMYFUNCTION("TO_DATE(INT((AL560/(60*60*24))+""1/1/1970""))"),44128.0)</f>
        <v>44128</v>
      </c>
      <c r="AL560" s="156">
        <v>1.603512E9</v>
      </c>
      <c r="AM560" s="156">
        <v>116426.6548</v>
      </c>
      <c r="AN560" s="153">
        <f>IFERROR(__xludf.DUMMYFUNCTION("TO_DATE(INT((AO560/(60*60*24))+""1/1/1970""))"),44024.0)</f>
        <v>44024</v>
      </c>
      <c r="AO560" s="152">
        <v>1.594516607E9</v>
      </c>
      <c r="AP560" s="152">
        <v>152283.0143</v>
      </c>
      <c r="AQ560" s="153">
        <f>IFERROR(__xludf.DUMMYFUNCTION("TO_DATE(INT((AR560/(60*60*24))+""1/1/1970""))"),43036.0)</f>
        <v>43036</v>
      </c>
      <c r="AR560" s="152">
        <v>1.5091632E9</v>
      </c>
      <c r="AS560" s="152">
        <v>99400.3159</v>
      </c>
      <c r="AT560" s="156">
        <v>101353.1707</v>
      </c>
      <c r="AU560" s="152">
        <f t="shared" si="1"/>
        <v>133933.55</v>
      </c>
      <c r="AV560" s="152">
        <f t="shared" si="2"/>
        <v>27874.3934</v>
      </c>
      <c r="AW560" s="152">
        <f t="shared" si="3"/>
        <v>164780.575</v>
      </c>
      <c r="AX560" s="152">
        <f t="shared" si="4"/>
        <v>9936.4372</v>
      </c>
      <c r="AY560" s="152">
        <f t="shared" si="5"/>
        <v>93488.5569</v>
      </c>
      <c r="AZ560" s="152">
        <f t="shared" si="6"/>
        <v>83933.0487</v>
      </c>
      <c r="BA560" s="152" t="str">
        <f t="shared" si="7"/>
        <v>Column1.y</v>
      </c>
      <c r="BB560" s="152" t="str">
        <f t="shared" si="8"/>
        <v>Column1.y</v>
      </c>
      <c r="BC560" s="152" t="str">
        <f t="shared" si="9"/>
        <v>Column1.y</v>
      </c>
    </row>
    <row r="561">
      <c r="A561" s="152">
        <v>1.4865012E9</v>
      </c>
      <c r="B561" s="152">
        <v>111202.0519</v>
      </c>
      <c r="D561" s="153">
        <f>IFERROR(__xludf.DUMMYFUNCTION("TO_DATE(INT((E561/(60*60*24))+""1/1/1970""))"),43038.0)</f>
        <v>43038</v>
      </c>
      <c r="E561" s="156">
        <v>1.509372E9</v>
      </c>
      <c r="F561" s="156">
        <v>99400.3159</v>
      </c>
      <c r="H561" s="153">
        <f>IFERROR(__xludf.DUMMYFUNCTION("TO_DATE(INT((I561/(60*60*24))+""1/1/1970""))"),43038.0)</f>
        <v>43038</v>
      </c>
      <c r="I561" s="152">
        <v>1.509372E9</v>
      </c>
      <c r="J561" s="152">
        <v>101353.1707</v>
      </c>
      <c r="L561" s="154">
        <v>43153.0</v>
      </c>
      <c r="M561" s="155">
        <v>138187.18</v>
      </c>
      <c r="O561" s="153">
        <f>IFERROR(__xludf.DUMMYFUNCTION("TO_DATE(INT((P561/(60*60*24))+""1/1/1970""))"),42934.0)</f>
        <v>42934</v>
      </c>
      <c r="P561" s="13">
        <v>1.5003864E9</v>
      </c>
      <c r="Q561" s="13">
        <v>27228.0384</v>
      </c>
      <c r="S561" s="153">
        <f>IFERROR(__xludf.DUMMYFUNCTION("TO_DATE(INT((T561/(60*60*24))+""1/1/1970""))"),43038.0)</f>
        <v>43038</v>
      </c>
      <c r="T561" s="156">
        <v>1.509372E9</v>
      </c>
      <c r="U561" s="156">
        <v>164780.575</v>
      </c>
      <c r="W561" s="153">
        <f>IFERROR(__xludf.DUMMYFUNCTION("TO_DATE(INT((X561/(60*60*24))+""1/1/1970""))"),43022.0)</f>
        <v>43022</v>
      </c>
      <c r="X561" s="156">
        <v>1.5079392E9</v>
      </c>
      <c r="Y561" s="156">
        <v>9839.7528</v>
      </c>
      <c r="AA561" s="153">
        <f>IFERROR(__xludf.DUMMYFUNCTION("TO_DATE(INT((AB561/(60*60*24))+""1/1/1970""))"),43024.0)</f>
        <v>43024</v>
      </c>
      <c r="AB561" s="152">
        <v>1.5081444E9</v>
      </c>
      <c r="AC561" s="152">
        <v>90988.6237</v>
      </c>
      <c r="AE561" s="153">
        <f>IFERROR(__xludf.DUMMYFUNCTION("TO_DATE(INT((AF561/(60*60*24))+""1/1/1970""))"),42934.0)</f>
        <v>42934</v>
      </c>
      <c r="AF561" s="152">
        <v>1.5003612E9</v>
      </c>
      <c r="AG561" s="152">
        <v>88512.3763</v>
      </c>
      <c r="AH561" s="153">
        <f>IFERROR(__xludf.DUMMYFUNCTION("TO_DATE(INT((AI561/(60*60*24))+""1/1/1970""))"),44130.0)</f>
        <v>44130</v>
      </c>
      <c r="AI561" s="152">
        <v>1.6036848E9</v>
      </c>
      <c r="AJ561" s="152">
        <v>239161.8171</v>
      </c>
      <c r="AK561" s="153">
        <f>IFERROR(__xludf.DUMMYFUNCTION("TO_DATE(INT((AL561/(60*60*24))+""1/1/1970""))"),44130.0)</f>
        <v>44130</v>
      </c>
      <c r="AL561" s="152">
        <v>1.6037208E9</v>
      </c>
      <c r="AM561" s="152">
        <v>116426.6548</v>
      </c>
      <c r="AN561" s="153">
        <f>IFERROR(__xludf.DUMMYFUNCTION("TO_DATE(INT((AO561/(60*60*24))+""1/1/1970""))"),44025.0)</f>
        <v>44025</v>
      </c>
      <c r="AO561" s="156">
        <v>1.594612994E9</v>
      </c>
      <c r="AP561" s="156">
        <v>152283.0143</v>
      </c>
      <c r="AQ561" s="153">
        <f>IFERROR(__xludf.DUMMYFUNCTION("TO_DATE(INT((AR561/(60*60*24))+""1/1/1970""))"),43038.0)</f>
        <v>43038</v>
      </c>
      <c r="AR561" s="156">
        <v>1.509372E9</v>
      </c>
      <c r="AS561" s="156">
        <v>99400.3159</v>
      </c>
      <c r="AT561" s="152">
        <v>101353.1707</v>
      </c>
      <c r="AU561" s="152">
        <f t="shared" si="1"/>
        <v>134836.31</v>
      </c>
      <c r="AV561" s="152">
        <f t="shared" si="2"/>
        <v>27866.721</v>
      </c>
      <c r="AW561" s="152">
        <f t="shared" si="3"/>
        <v>164780.575</v>
      </c>
      <c r="AX561" s="152">
        <f t="shared" si="4"/>
        <v>9940.1441</v>
      </c>
      <c r="AY561" s="152">
        <f t="shared" si="5"/>
        <v>93756.9737</v>
      </c>
      <c r="AZ561" s="152">
        <f t="shared" si="6"/>
        <v>83915.3844</v>
      </c>
      <c r="BA561" s="152" t="str">
        <f t="shared" si="7"/>
        <v>Column1.y</v>
      </c>
      <c r="BB561" s="152" t="str">
        <f t="shared" si="8"/>
        <v>Column1.y</v>
      </c>
      <c r="BC561" s="152" t="str">
        <f t="shared" si="9"/>
        <v>Column1.y</v>
      </c>
    </row>
    <row r="562">
      <c r="A562" s="156">
        <v>1.48656426E9</v>
      </c>
      <c r="B562" s="156">
        <v>111008.3114</v>
      </c>
      <c r="D562" s="153">
        <f>IFERROR(__xludf.DUMMYFUNCTION("TO_DATE(INT((E562/(60*60*24))+""1/1/1970""))"),43039.0)</f>
        <v>43039</v>
      </c>
      <c r="E562" s="156">
        <v>1.5094224E9</v>
      </c>
      <c r="F562" s="156">
        <v>99400.3159</v>
      </c>
      <c r="H562" s="153">
        <f>IFERROR(__xludf.DUMMYFUNCTION("TO_DATE(INT((I562/(60*60*24))+""1/1/1970""))"),43039.0)</f>
        <v>43039</v>
      </c>
      <c r="I562" s="152">
        <v>1.5094224E9</v>
      </c>
      <c r="J562" s="152">
        <v>101949.9744</v>
      </c>
      <c r="L562" s="154">
        <v>43154.0</v>
      </c>
      <c r="M562" s="155">
        <v>138549.72</v>
      </c>
      <c r="O562" s="153">
        <f>IFERROR(__xludf.DUMMYFUNCTION("TO_DATE(INT((P562/(60*60*24))+""1/1/1970""))"),42935.0)</f>
        <v>42935</v>
      </c>
      <c r="P562" s="13">
        <v>1.5004728E9</v>
      </c>
      <c r="Q562" s="13">
        <v>27287.8049</v>
      </c>
      <c r="S562" s="153">
        <f>IFERROR(__xludf.DUMMYFUNCTION("TO_DATE(INT((T562/(60*60*24))+""1/1/1970""))"),43039.0)</f>
        <v>43039</v>
      </c>
      <c r="T562" s="156">
        <v>1.5094224E9</v>
      </c>
      <c r="U562" s="156">
        <v>163777.8337</v>
      </c>
      <c r="W562" s="153">
        <f>IFERROR(__xludf.DUMMYFUNCTION("TO_DATE(INT((X562/(60*60*24))+""1/1/1970""))"),43024.0)</f>
        <v>43024</v>
      </c>
      <c r="X562" s="152">
        <v>1.508112E9</v>
      </c>
      <c r="Y562" s="152">
        <v>9842.1468</v>
      </c>
      <c r="AA562" s="153">
        <f>IFERROR(__xludf.DUMMYFUNCTION("TO_DATE(INT((AB562/(60*60*24))+""1/1/1970""))"),43025.0)</f>
        <v>43025</v>
      </c>
      <c r="AB562" s="156">
        <v>1.5082236E9</v>
      </c>
      <c r="AC562" s="156">
        <v>91327.2642</v>
      </c>
      <c r="AE562" s="153">
        <f>IFERROR(__xludf.DUMMYFUNCTION("TO_DATE(INT((AF562/(60*60*24))+""1/1/1970""))"),42935.0)</f>
        <v>42935</v>
      </c>
      <c r="AF562" s="156">
        <v>1.5004404E9</v>
      </c>
      <c r="AG562" s="156">
        <v>87827.5781</v>
      </c>
      <c r="AH562" s="153">
        <f>IFERROR(__xludf.DUMMYFUNCTION("TO_DATE(INT((AI562/(60*60*24))+""1/1/1970""))"),44131.0)</f>
        <v>44131</v>
      </c>
      <c r="AI562" s="152">
        <v>1.6037712E9</v>
      </c>
      <c r="AJ562" s="152">
        <v>233204.0195</v>
      </c>
      <c r="AK562" s="153">
        <f>IFERROR(__xludf.DUMMYFUNCTION("TO_DATE(INT((AL562/(60*60*24))+""1/1/1970""))"),44131.0)</f>
        <v>44131</v>
      </c>
      <c r="AL562" s="156">
        <v>1.6037712E9</v>
      </c>
      <c r="AM562" s="156">
        <v>116452.42</v>
      </c>
      <c r="AN562" s="153">
        <f>IFERROR(__xludf.DUMMYFUNCTION("TO_DATE(INT((AO562/(60*60*24))+""1/1/1970""))"),44026.0)</f>
        <v>44026</v>
      </c>
      <c r="AO562" s="156">
        <v>1.594692274E9</v>
      </c>
      <c r="AP562" s="156">
        <v>149513.599</v>
      </c>
      <c r="AQ562" s="153">
        <f>IFERROR(__xludf.DUMMYFUNCTION("TO_DATE(INT((AR562/(60*60*24))+""1/1/1970""))"),43039.0)</f>
        <v>43039</v>
      </c>
      <c r="AR562" s="156">
        <v>1.5094224E9</v>
      </c>
      <c r="AS562" s="156">
        <v>99400.3159</v>
      </c>
      <c r="AT562" s="152">
        <v>101949.9744</v>
      </c>
      <c r="AU562" s="152">
        <f t="shared" si="1"/>
        <v>134953.73</v>
      </c>
      <c r="AV562" s="152">
        <f t="shared" si="2"/>
        <v>27929.2614</v>
      </c>
      <c r="AW562" s="152">
        <f t="shared" si="3"/>
        <v>163777.8337</v>
      </c>
      <c r="AX562" s="152">
        <f t="shared" si="4"/>
        <v>9929.1415</v>
      </c>
      <c r="AY562" s="152">
        <f t="shared" si="5"/>
        <v>93989.4912</v>
      </c>
      <c r="AZ562" s="152">
        <f t="shared" si="6"/>
        <v>84246.3188</v>
      </c>
      <c r="BA562" s="152" t="str">
        <f t="shared" si="7"/>
        <v>Column1.y</v>
      </c>
      <c r="BB562" s="152" t="str">
        <f t="shared" si="8"/>
        <v>Column1.y</v>
      </c>
      <c r="BC562" s="152" t="str">
        <f t="shared" si="9"/>
        <v>Column1.y</v>
      </c>
    </row>
    <row r="563">
      <c r="A563" s="152">
        <v>1.4865876E9</v>
      </c>
      <c r="B563" s="152">
        <v>111347.3572</v>
      </c>
      <c r="D563" s="153">
        <f>IFERROR(__xludf.DUMMYFUNCTION("TO_DATE(INT((E563/(60*60*24))+""1/1/1970""))"),43040.0)</f>
        <v>43040</v>
      </c>
      <c r="E563" s="152">
        <v>1.5095088E9</v>
      </c>
      <c r="F563" s="152">
        <v>99400.3159</v>
      </c>
      <c r="H563" s="153">
        <f>IFERROR(__xludf.DUMMYFUNCTION("TO_DATE(INT((I563/(60*60*24))+""1/1/1970""))"),43040.0)</f>
        <v>43040</v>
      </c>
      <c r="I563" s="156">
        <v>1.5095088E9</v>
      </c>
      <c r="J563" s="156">
        <v>100513.2739</v>
      </c>
      <c r="L563" s="154">
        <v>43157.0</v>
      </c>
      <c r="M563" s="155">
        <v>139852.06</v>
      </c>
      <c r="O563" s="153">
        <f>IFERROR(__xludf.DUMMYFUNCTION("TO_DATE(INT((P563/(60*60*24))+""1/1/1970""))"),42936.0)</f>
        <v>42936</v>
      </c>
      <c r="P563" s="13">
        <v>1.5005592E9</v>
      </c>
      <c r="Q563" s="13">
        <v>27291.9097</v>
      </c>
      <c r="S563" s="153">
        <f>IFERROR(__xludf.DUMMYFUNCTION("TO_DATE(INT((T563/(60*60*24))+""1/1/1970""))"),43040.0)</f>
        <v>43040</v>
      </c>
      <c r="T563" s="152">
        <v>1.5095088E9</v>
      </c>
      <c r="U563" s="152">
        <v>164121.9148</v>
      </c>
      <c r="W563" s="153">
        <f>IFERROR(__xludf.DUMMYFUNCTION("TO_DATE(INT((X563/(60*60*24))+""1/1/1970""))"),43025.0)</f>
        <v>43025</v>
      </c>
      <c r="X563" s="156">
        <v>1.5082488E9</v>
      </c>
      <c r="Y563" s="156">
        <v>9853.0871</v>
      </c>
      <c r="AA563" s="153">
        <f>IFERROR(__xludf.DUMMYFUNCTION("TO_DATE(INT((AB563/(60*60*24))+""1/1/1970""))"),43026.0)</f>
        <v>43026</v>
      </c>
      <c r="AB563" s="152">
        <v>1.5083028E9</v>
      </c>
      <c r="AC563" s="152">
        <v>91311.3417</v>
      </c>
      <c r="AE563" s="153">
        <f>IFERROR(__xludf.DUMMYFUNCTION("TO_DATE(INT((AF563/(60*60*24))+""1/1/1970""))"),42936.0)</f>
        <v>42936</v>
      </c>
      <c r="AF563" s="152">
        <v>1.5005196E9</v>
      </c>
      <c r="AG563" s="152">
        <v>88003.3675</v>
      </c>
      <c r="AH563" s="153">
        <f>IFERROR(__xludf.DUMMYFUNCTION("TO_DATE(INT((AI563/(60*60*24))+""1/1/1970""))"),44132.0)</f>
        <v>44132</v>
      </c>
      <c r="AI563" s="152">
        <v>1.6038576E9</v>
      </c>
      <c r="AJ563" s="152">
        <v>232857.9096</v>
      </c>
      <c r="AK563" s="153">
        <f>IFERROR(__xludf.DUMMYFUNCTION("TO_DATE(INT((AL563/(60*60*24))+""1/1/1970""))"),44132.0)</f>
        <v>44132</v>
      </c>
      <c r="AL563" s="156">
        <v>1.6038576E9</v>
      </c>
      <c r="AM563" s="156">
        <v>115552.8249</v>
      </c>
      <c r="AN563" s="153">
        <f>IFERROR(__xludf.DUMMYFUNCTION("TO_DATE(INT((AO563/(60*60*24))+""1/1/1970""))"),44027.0)</f>
        <v>44027</v>
      </c>
      <c r="AO563" s="156">
        <v>1.59477169E9</v>
      </c>
      <c r="AP563" s="156">
        <v>152641.2775</v>
      </c>
      <c r="AQ563" s="153">
        <f>IFERROR(__xludf.DUMMYFUNCTION("TO_DATE(INT((AR563/(60*60*24))+""1/1/1970""))"),43040.0)</f>
        <v>43040</v>
      </c>
      <c r="AR563" s="152">
        <v>1.5095088E9</v>
      </c>
      <c r="AS563" s="152">
        <v>99400.3159</v>
      </c>
      <c r="AT563" s="156">
        <v>100513.2739</v>
      </c>
      <c r="AU563" s="152">
        <f t="shared" si="1"/>
        <v>135007.69</v>
      </c>
      <c r="AV563" s="152">
        <f t="shared" si="2"/>
        <v>27878.3959</v>
      </c>
      <c r="AW563" s="152">
        <f t="shared" si="3"/>
        <v>164121.9148</v>
      </c>
      <c r="AX563" s="152">
        <f t="shared" si="4"/>
        <v>9951.8865</v>
      </c>
      <c r="AY563" s="152">
        <f t="shared" si="5"/>
        <v>93450.5882</v>
      </c>
      <c r="AZ563" s="152">
        <f t="shared" si="6"/>
        <v>84248.1213</v>
      </c>
      <c r="BA563" s="152" t="str">
        <f t="shared" si="7"/>
        <v>Column1.y</v>
      </c>
      <c r="BB563" s="152" t="str">
        <f t="shared" si="8"/>
        <v>Column1.y</v>
      </c>
      <c r="BC563" s="152" t="str">
        <f t="shared" si="9"/>
        <v>Column1.y</v>
      </c>
    </row>
    <row r="564">
      <c r="A564" s="156">
        <v>1.48665066E9</v>
      </c>
      <c r="B564" s="156">
        <v>111492.6626</v>
      </c>
      <c r="D564" s="153">
        <f>IFERROR(__xludf.DUMMYFUNCTION("TO_DATE(INT((E564/(60*60*24))+""1/1/1970""))"),43041.0)</f>
        <v>43041</v>
      </c>
      <c r="E564" s="156">
        <v>1.5095952E9</v>
      </c>
      <c r="F564" s="156">
        <v>99400.3159</v>
      </c>
      <c r="H564" s="153">
        <f>IFERROR(__xludf.DUMMYFUNCTION("TO_DATE(INT((I564/(60*60*24))+""1/1/1970""))"),43041.0)</f>
        <v>43041</v>
      </c>
      <c r="I564" s="152">
        <v>1.5095952E9</v>
      </c>
      <c r="J564" s="152">
        <v>99300.1887</v>
      </c>
      <c r="L564" s="154">
        <v>43158.0</v>
      </c>
      <c r="M564" s="155">
        <v>140734.95</v>
      </c>
      <c r="O564" s="153">
        <f>IFERROR(__xludf.DUMMYFUNCTION("TO_DATE(INT((P564/(60*60*24))+""1/1/1970""))"),42937.0)</f>
        <v>42937</v>
      </c>
      <c r="P564" s="13">
        <v>1.5006456E9</v>
      </c>
      <c r="Q564" s="13">
        <v>27308.43</v>
      </c>
      <c r="S564" s="153">
        <f>IFERROR(__xludf.DUMMYFUNCTION("TO_DATE(INT((T564/(60*60*24))+""1/1/1970""))"),43041.0)</f>
        <v>43041</v>
      </c>
      <c r="T564" s="156">
        <v>1.5095952E9</v>
      </c>
      <c r="U564" s="156">
        <v>164567.2641</v>
      </c>
      <c r="W564" s="153">
        <f>IFERROR(__xludf.DUMMYFUNCTION("TO_DATE(INT((X564/(60*60*24))+""1/1/1970""))"),43026.0)</f>
        <v>43026</v>
      </c>
      <c r="X564" s="156">
        <v>1.5083352E9</v>
      </c>
      <c r="Y564" s="156">
        <v>9850.8043</v>
      </c>
      <c r="AA564" s="153">
        <f>IFERROR(__xludf.DUMMYFUNCTION("TO_DATE(INT((AB564/(60*60*24))+""1/1/1970""))"),43027.0)</f>
        <v>43027</v>
      </c>
      <c r="AB564" s="156">
        <v>1.508382E9</v>
      </c>
      <c r="AC564" s="156">
        <v>91694.1955</v>
      </c>
      <c r="AE564" s="153">
        <f>IFERROR(__xludf.DUMMYFUNCTION("TO_DATE(INT((AF564/(60*60*24))+""1/1/1970""))"),42937.0)</f>
        <v>42937</v>
      </c>
      <c r="AF564" s="156">
        <v>1.5005988E9</v>
      </c>
      <c r="AG564" s="156">
        <v>87085.8665</v>
      </c>
      <c r="AH564" s="153">
        <f>IFERROR(__xludf.DUMMYFUNCTION("TO_DATE(INT((AI564/(60*60*24))+""1/1/1970""))"),44133.0)</f>
        <v>44133</v>
      </c>
      <c r="AI564" s="152">
        <v>1.603944E9</v>
      </c>
      <c r="AJ564" s="152">
        <v>221940.6638</v>
      </c>
      <c r="AK564" s="153">
        <f>IFERROR(__xludf.DUMMYFUNCTION("TO_DATE(INT((AL564/(60*60*24))+""1/1/1970""))"),44133.0)</f>
        <v>44133</v>
      </c>
      <c r="AL564" s="156">
        <v>1.603944E9</v>
      </c>
      <c r="AM564" s="156">
        <v>117819.0836</v>
      </c>
      <c r="AN564" s="153">
        <f>IFERROR(__xludf.DUMMYFUNCTION("TO_DATE(INT((AO564/(60*60*24))+""1/1/1970""))"),44028.0)</f>
        <v>44028</v>
      </c>
      <c r="AO564" s="152">
        <v>1.594866747E9</v>
      </c>
      <c r="AP564" s="152">
        <v>149838.4871</v>
      </c>
      <c r="AQ564" s="153">
        <f>IFERROR(__xludf.DUMMYFUNCTION("TO_DATE(INT((AR564/(60*60*24))+""1/1/1970""))"),43041.0)</f>
        <v>43041</v>
      </c>
      <c r="AR564" s="156">
        <v>1.5095952E9</v>
      </c>
      <c r="AS564" s="156">
        <v>99400.3159</v>
      </c>
      <c r="AT564" s="152">
        <v>99300.1887</v>
      </c>
      <c r="AU564" s="152">
        <f t="shared" si="1"/>
        <v>135288.97</v>
      </c>
      <c r="AV564" s="152">
        <f t="shared" si="2"/>
        <v>27894.4808</v>
      </c>
      <c r="AW564" s="152">
        <f t="shared" si="3"/>
        <v>164567.2641</v>
      </c>
      <c r="AX564" s="152">
        <f t="shared" si="4"/>
        <v>9957.0484</v>
      </c>
      <c r="AY564" s="152">
        <f t="shared" si="5"/>
        <v>93574.5999</v>
      </c>
      <c r="AZ564" s="152">
        <f t="shared" si="6"/>
        <v>84080.1306</v>
      </c>
      <c r="BA564" s="152" t="str">
        <f t="shared" si="7"/>
        <v>Column1.y</v>
      </c>
      <c r="BB564" s="152" t="str">
        <f t="shared" si="8"/>
        <v>Column1.y</v>
      </c>
      <c r="BC564" s="152" t="str">
        <f t="shared" si="9"/>
        <v>Column1.y</v>
      </c>
    </row>
    <row r="565">
      <c r="A565" s="152">
        <v>1.486674E9</v>
      </c>
      <c r="B565" s="152">
        <v>112006.0748</v>
      </c>
      <c r="D565" s="153">
        <f>IFERROR(__xludf.DUMMYFUNCTION("TO_DATE(INT((E565/(60*60*24))+""1/1/1970""))"),43042.0)</f>
        <v>43042</v>
      </c>
      <c r="E565" s="152">
        <v>1.5096816E9</v>
      </c>
      <c r="F565" s="152">
        <v>99400.3159</v>
      </c>
      <c r="H565" s="153">
        <f>IFERROR(__xludf.DUMMYFUNCTION("TO_DATE(INT((I565/(60*60*24))+""1/1/1970""))"),43042.0)</f>
        <v>43042</v>
      </c>
      <c r="I565" s="156">
        <v>1.5096816E9</v>
      </c>
      <c r="J565" s="156">
        <v>99681.6259</v>
      </c>
      <c r="L565" s="154">
        <v>43159.0</v>
      </c>
      <c r="M565" s="155">
        <v>139463.49</v>
      </c>
      <c r="O565" s="153">
        <f>IFERROR(__xludf.DUMMYFUNCTION("TO_DATE(INT((P565/(60*60*24))+""1/1/1970""))"),42938.0)</f>
        <v>42938</v>
      </c>
      <c r="P565" s="13">
        <v>1.5006816E9</v>
      </c>
      <c r="Q565" s="13">
        <v>27428.7544</v>
      </c>
      <c r="S565" s="153">
        <f>IFERROR(__xludf.DUMMYFUNCTION("TO_DATE(INT((T565/(60*60*24))+""1/1/1970""))"),43042.0)</f>
        <v>43042</v>
      </c>
      <c r="T565" s="152">
        <v>1.5096816E9</v>
      </c>
      <c r="U565" s="152">
        <v>164690.5032</v>
      </c>
      <c r="W565" s="153">
        <f>IFERROR(__xludf.DUMMYFUNCTION("TO_DATE(INT((X565/(60*60*24))+""1/1/1970""))"),43027.0)</f>
        <v>43027</v>
      </c>
      <c r="X565" s="156">
        <v>1.5084216E9</v>
      </c>
      <c r="Y565" s="156">
        <v>9858.6482</v>
      </c>
      <c r="AA565" s="153">
        <f>IFERROR(__xludf.DUMMYFUNCTION("TO_DATE(INT((AB565/(60*60*24))+""1/1/1970""))"),43028.0)</f>
        <v>43028</v>
      </c>
      <c r="AB565" s="152">
        <v>1.5084612E9</v>
      </c>
      <c r="AC565" s="152">
        <v>91377.6434</v>
      </c>
      <c r="AE565" s="153">
        <f>IFERROR(__xludf.DUMMYFUNCTION("TO_DATE(INT((AF565/(60*60*24))+""1/1/1970""))"),42938.0)</f>
        <v>42938</v>
      </c>
      <c r="AF565" s="152">
        <v>1.5006816E9</v>
      </c>
      <c r="AG565" s="152">
        <v>86762.2856</v>
      </c>
      <c r="AH565" s="153">
        <f>IFERROR(__xludf.DUMMYFUNCTION("TO_DATE(INT((AI565/(60*60*24))+""1/1/1970""))"),44134.0)</f>
        <v>44134</v>
      </c>
      <c r="AI565" s="152">
        <v>1.6040304E9</v>
      </c>
      <c r="AJ565" s="152">
        <v>221974.4446</v>
      </c>
      <c r="AK565" s="153">
        <f>IFERROR(__xludf.DUMMYFUNCTION("TO_DATE(INT((AL565/(60*60*24))+""1/1/1970""))"),44134.0)</f>
        <v>44134</v>
      </c>
      <c r="AL565" s="156">
        <v>1.6040304E9</v>
      </c>
      <c r="AM565" s="156">
        <v>117092.3609</v>
      </c>
      <c r="AN565" s="153">
        <f>IFERROR(__xludf.DUMMYFUNCTION("TO_DATE(INT((AO565/(60*60*24))+""1/1/1970""))"),44029.0)</f>
        <v>44029</v>
      </c>
      <c r="AO565" s="152">
        <v>1.594945884E9</v>
      </c>
      <c r="AP565" s="152">
        <v>149108.8347</v>
      </c>
      <c r="AQ565" s="153">
        <f>IFERROR(__xludf.DUMMYFUNCTION("TO_DATE(INT((AR565/(60*60*24))+""1/1/1970""))"),43042.0)</f>
        <v>43042</v>
      </c>
      <c r="AR565" s="152">
        <v>1.5096816E9</v>
      </c>
      <c r="AS565" s="152">
        <v>99400.3159</v>
      </c>
      <c r="AT565" s="156">
        <v>99681.6259</v>
      </c>
      <c r="AU565" s="152">
        <f t="shared" si="1"/>
        <v>135478.69</v>
      </c>
      <c r="AV565" s="152">
        <f t="shared" si="2"/>
        <v>27868.1245</v>
      </c>
      <c r="AW565" s="152">
        <f t="shared" si="3"/>
        <v>164690.5032</v>
      </c>
      <c r="AX565" s="152">
        <f t="shared" si="4"/>
        <v>9925.4487</v>
      </c>
      <c r="AY565" s="152">
        <f t="shared" si="5"/>
        <v>93639.1581</v>
      </c>
      <c r="AZ565" s="152">
        <f t="shared" si="6"/>
        <v>84297.8696</v>
      </c>
      <c r="BA565" s="152" t="str">
        <f t="shared" si="7"/>
        <v>Column1.y</v>
      </c>
      <c r="BB565" s="152" t="str">
        <f t="shared" si="8"/>
        <v>Column1.y</v>
      </c>
      <c r="BC565" s="152" t="str">
        <f t="shared" si="9"/>
        <v>Column1.y</v>
      </c>
    </row>
    <row r="566">
      <c r="A566" s="156">
        <v>1.48673706E9</v>
      </c>
      <c r="B566" s="156">
        <v>112165.9107</v>
      </c>
      <c r="D566" s="153">
        <f>IFERROR(__xludf.DUMMYFUNCTION("TO_DATE(INT((E566/(60*60*24))+""1/1/1970""))"),43043.0)</f>
        <v>43043</v>
      </c>
      <c r="E566" s="156">
        <v>1.509768E9</v>
      </c>
      <c r="F566" s="156">
        <v>99400.3159</v>
      </c>
      <c r="H566" s="153">
        <f>IFERROR(__xludf.DUMMYFUNCTION("TO_DATE(INT((I566/(60*60*24))+""1/1/1970""))"),43043.0)</f>
        <v>43043</v>
      </c>
      <c r="I566" s="152">
        <v>1.509768E9</v>
      </c>
      <c r="J566" s="152">
        <v>99758.0088</v>
      </c>
      <c r="L566" s="154">
        <v>43160.0</v>
      </c>
      <c r="M566" s="155">
        <v>139016.32</v>
      </c>
      <c r="O566" s="153">
        <f>IFERROR(__xludf.DUMMYFUNCTION("TO_DATE(INT((P566/(60*60*24))+""1/1/1970""))"),42939.0)</f>
        <v>42939</v>
      </c>
      <c r="P566" s="13">
        <v>1.500768E9</v>
      </c>
      <c r="Q566" s="13">
        <v>27428.7544</v>
      </c>
      <c r="S566" s="153">
        <f>IFERROR(__xludf.DUMMYFUNCTION("TO_DATE(INT((T566/(60*60*24))+""1/1/1970""))"),43043.0)</f>
        <v>43043</v>
      </c>
      <c r="T566" s="156">
        <v>1.509768E9</v>
      </c>
      <c r="U566" s="156">
        <v>165603.7444</v>
      </c>
      <c r="W566" s="153">
        <f>IFERROR(__xludf.DUMMYFUNCTION("TO_DATE(INT((X566/(60*60*24))+""1/1/1970""))"),43028.0)</f>
        <v>43028</v>
      </c>
      <c r="X566" s="156">
        <v>1.508508E9</v>
      </c>
      <c r="Y566" s="156">
        <v>9838.624</v>
      </c>
      <c r="AA566" s="153">
        <f>IFERROR(__xludf.DUMMYFUNCTION("TO_DATE(INT((AB566/(60*60*24))+""1/1/1970""))"),43030.0)</f>
        <v>43030</v>
      </c>
      <c r="AB566" s="156">
        <v>1.5087096E9</v>
      </c>
      <c r="AC566" s="156">
        <v>92497.488</v>
      </c>
      <c r="AE566" s="153">
        <f>IFERROR(__xludf.DUMMYFUNCTION("TO_DATE(INT((AF566/(60*60*24))+""1/1/1970""))"),42939.0)</f>
        <v>42939</v>
      </c>
      <c r="AF566" s="156">
        <v>1.5008472E9</v>
      </c>
      <c r="AG566" s="156">
        <v>86762.2856</v>
      </c>
      <c r="AH566" s="153">
        <f>IFERROR(__xludf.DUMMYFUNCTION("TO_DATE(INT((AI566/(60*60*24))+""1/1/1970""))"),44135.0)</f>
        <v>44135</v>
      </c>
      <c r="AI566" s="152">
        <v>1.6041168E9</v>
      </c>
      <c r="AJ566" s="152">
        <v>209754.6347</v>
      </c>
      <c r="AK566" s="153">
        <f>IFERROR(__xludf.DUMMYFUNCTION("TO_DATE(INT((AL566/(60*60*24))+""1/1/1970""))"),44135.0)</f>
        <v>44135</v>
      </c>
      <c r="AL566" s="156">
        <v>1.6041168E9</v>
      </c>
      <c r="AM566" s="156">
        <v>117182.3406</v>
      </c>
      <c r="AN566" s="153">
        <f>IFERROR(__xludf.DUMMYFUNCTION("TO_DATE(INT((AO566/(60*60*24))+""1/1/1970""))"),44030.0)</f>
        <v>44030</v>
      </c>
      <c r="AO566" s="156">
        <v>1.595041291E9</v>
      </c>
      <c r="AP566" s="156">
        <v>148890.4294</v>
      </c>
      <c r="AQ566" s="153">
        <f>IFERROR(__xludf.DUMMYFUNCTION("TO_DATE(INT((AR566/(60*60*24))+""1/1/1970""))"),43043.0)</f>
        <v>43043</v>
      </c>
      <c r="AR566" s="156">
        <v>1.509768E9</v>
      </c>
      <c r="AS566" s="156">
        <v>99400.3159</v>
      </c>
      <c r="AT566" s="152">
        <v>99758.0088</v>
      </c>
      <c r="AU566" s="152">
        <f t="shared" si="1"/>
        <v>135478.69</v>
      </c>
      <c r="AV566" s="152">
        <f t="shared" si="2"/>
        <v>28106.829</v>
      </c>
      <c r="AW566" s="152">
        <f t="shared" si="3"/>
        <v>165603.7444</v>
      </c>
      <c r="AX566" s="152">
        <f t="shared" si="4"/>
        <v>9938.0568</v>
      </c>
      <c r="AY566" s="152">
        <f t="shared" si="5"/>
        <v>93639.1581</v>
      </c>
      <c r="AZ566" s="152">
        <f t="shared" si="6"/>
        <v>83934.8512</v>
      </c>
      <c r="BA566" s="152" t="str">
        <f t="shared" si="7"/>
        <v>Column1.y</v>
      </c>
      <c r="BB566" s="152" t="str">
        <f t="shared" si="8"/>
        <v>Column1.y</v>
      </c>
      <c r="BC566" s="152" t="str">
        <f t="shared" si="9"/>
        <v>Column1.y</v>
      </c>
    </row>
    <row r="567">
      <c r="A567" s="152">
        <v>1.4867604E9</v>
      </c>
      <c r="B567" s="152">
        <v>112446.8344</v>
      </c>
      <c r="D567" s="153">
        <f>IFERROR(__xludf.DUMMYFUNCTION("TO_DATE(INT((E567/(60*60*24))+""1/1/1970""))"),43045.0)</f>
        <v>43045</v>
      </c>
      <c r="E567" s="152">
        <v>1.5099804E9</v>
      </c>
      <c r="F567" s="152">
        <v>99400.3159</v>
      </c>
      <c r="H567" s="153">
        <f>IFERROR(__xludf.DUMMYFUNCTION("TO_DATE(INT((I567/(60*60*24))+""1/1/1970""))"),43045.0)</f>
        <v>43045</v>
      </c>
      <c r="I567" s="156">
        <v>1.5099804E9</v>
      </c>
      <c r="J567" s="156">
        <v>99758.0088</v>
      </c>
      <c r="L567" s="154">
        <v>43160.0</v>
      </c>
      <c r="M567" s="155">
        <v>139015.32</v>
      </c>
      <c r="O567" s="153">
        <f>IFERROR(__xludf.DUMMYFUNCTION("TO_DATE(INT((P567/(60*60*24))+""1/1/1970""))"),42940.0)</f>
        <v>42940</v>
      </c>
      <c r="P567" s="13">
        <v>1.5008544E9</v>
      </c>
      <c r="Q567" s="13">
        <v>27442.3901</v>
      </c>
      <c r="S567" s="153">
        <f>IFERROR(__xludf.DUMMYFUNCTION("TO_DATE(INT((T567/(60*60*24))+""1/1/1970""))"),43045.0)</f>
        <v>43045</v>
      </c>
      <c r="T567" s="152">
        <v>1.5099804E9</v>
      </c>
      <c r="U567" s="152">
        <v>165603.7444</v>
      </c>
      <c r="W567" s="153">
        <f>IFERROR(__xludf.DUMMYFUNCTION("TO_DATE(INT((X567/(60*60*24))+""1/1/1970""))"),43029.0)</f>
        <v>43029</v>
      </c>
      <c r="X567" s="156">
        <v>1.508544E9</v>
      </c>
      <c r="Y567" s="156">
        <v>9880.2151</v>
      </c>
      <c r="AA567" s="153">
        <f>IFERROR(__xludf.DUMMYFUNCTION("TO_DATE(INT((AB567/(60*60*24))+""1/1/1970""))"),43031.0)</f>
        <v>43031</v>
      </c>
      <c r="AB567" s="156">
        <v>1.5087492E9</v>
      </c>
      <c r="AC567" s="156">
        <v>92535.7731</v>
      </c>
      <c r="AE567" s="153">
        <f>IFERROR(__xludf.DUMMYFUNCTION("TO_DATE(INT((AF567/(60*60*24))+""1/1/1970""))"),42940.0)</f>
        <v>42940</v>
      </c>
      <c r="AF567" s="156">
        <v>1.5008868E9</v>
      </c>
      <c r="AG567" s="156">
        <v>86601.6426</v>
      </c>
      <c r="AH567" s="153">
        <f>IFERROR(__xludf.DUMMYFUNCTION("TO_DATE(INT((AI567/(60*60*24))+""1/1/1970""))"),44137.0)</f>
        <v>44137</v>
      </c>
      <c r="AI567" s="156">
        <v>1.6042932E9</v>
      </c>
      <c r="AJ567" s="156">
        <v>209754.6347</v>
      </c>
      <c r="AK567" s="153">
        <f>IFERROR(__xludf.DUMMYFUNCTION("TO_DATE(INT((AL567/(60*60*24))+""1/1/1970""))"),44137.0)</f>
        <v>44137</v>
      </c>
      <c r="AL567" s="152">
        <v>1.6043292E9</v>
      </c>
      <c r="AM567" s="152">
        <v>117182.3406</v>
      </c>
      <c r="AN567" s="153">
        <f>IFERROR(__xludf.DUMMYFUNCTION("TO_DATE(INT((AO567/(60*60*24))+""1/1/1970""))"),44031.0)</f>
        <v>44031</v>
      </c>
      <c r="AO567" s="156">
        <v>1.595124338E9</v>
      </c>
      <c r="AP567" s="156">
        <v>148890.4294</v>
      </c>
      <c r="AQ567" s="153">
        <f>IFERROR(__xludf.DUMMYFUNCTION("TO_DATE(INT((AR567/(60*60*24))+""1/1/1970""))"),43045.0)</f>
        <v>43045</v>
      </c>
      <c r="AR567" s="152">
        <v>1.5099804E9</v>
      </c>
      <c r="AS567" s="152">
        <v>99400.3159</v>
      </c>
      <c r="AT567" s="156">
        <v>99758.0088</v>
      </c>
      <c r="AU567" s="152">
        <f t="shared" si="1"/>
        <v>135626.68</v>
      </c>
      <c r="AV567" s="152">
        <f t="shared" si="2"/>
        <v>28106.829</v>
      </c>
      <c r="AW567" s="152">
        <f t="shared" si="3"/>
        <v>165603.7444</v>
      </c>
      <c r="AX567" s="152">
        <f t="shared" si="4"/>
        <v>9938.3945</v>
      </c>
      <c r="AY567" s="152">
        <f t="shared" si="5"/>
        <v>94007.7249</v>
      </c>
      <c r="AZ567" s="152">
        <f t="shared" si="6"/>
        <v>83979.5525</v>
      </c>
      <c r="BA567" s="152" t="str">
        <f t="shared" si="7"/>
        <v>Column1.y</v>
      </c>
      <c r="BB567" s="152" t="str">
        <f t="shared" si="8"/>
        <v>Column1.y</v>
      </c>
      <c r="BC567" s="152" t="str">
        <f t="shared" si="9"/>
        <v>Column1.y</v>
      </c>
    </row>
    <row r="568">
      <c r="A568" s="156">
        <v>1.48699626E9</v>
      </c>
      <c r="B568" s="156">
        <v>112713.2276</v>
      </c>
      <c r="D568" s="153">
        <f>IFERROR(__xludf.DUMMYFUNCTION("TO_DATE(INT((E568/(60*60*24))+""1/1/1970""))"),43046.0)</f>
        <v>43046</v>
      </c>
      <c r="E568" s="152">
        <v>1.5100308E9</v>
      </c>
      <c r="F568" s="152">
        <v>99400.3159</v>
      </c>
      <c r="H568" s="153">
        <f>IFERROR(__xludf.DUMMYFUNCTION("TO_DATE(INT((I568/(60*60*24))+""1/1/1970""))"),43046.0)</f>
        <v>43046</v>
      </c>
      <c r="I568" s="156">
        <v>1.5100308E9</v>
      </c>
      <c r="J568" s="156">
        <v>100325.2088</v>
      </c>
      <c r="L568" s="154">
        <v>43161.0</v>
      </c>
      <c r="M568" s="155">
        <v>138123.1</v>
      </c>
      <c r="O568" s="153">
        <f>IFERROR(__xludf.DUMMYFUNCTION("TO_DATE(INT((P568/(60*60*24))+""1/1/1970""))"),42941.0)</f>
        <v>42941</v>
      </c>
      <c r="P568" s="13">
        <v>1.5009912E9</v>
      </c>
      <c r="Q568" s="13">
        <v>27480.9335</v>
      </c>
      <c r="S568" s="153">
        <f>IFERROR(__xludf.DUMMYFUNCTION("TO_DATE(INT((T568/(60*60*24))+""1/1/1970""))"),43046.0)</f>
        <v>43046</v>
      </c>
      <c r="T568" s="152">
        <v>1.5100308E9</v>
      </c>
      <c r="U568" s="152">
        <v>166041.0239</v>
      </c>
      <c r="W568" s="153">
        <f>IFERROR(__xludf.DUMMYFUNCTION("TO_DATE(INT((X568/(60*60*24))+""1/1/1970""))"),43031.0)</f>
        <v>43031</v>
      </c>
      <c r="X568" s="152">
        <v>1.5087168E9</v>
      </c>
      <c r="Y568" s="152">
        <v>9890.5365</v>
      </c>
      <c r="AA568" s="153">
        <f>IFERROR(__xludf.DUMMYFUNCTION("TO_DATE(INT((AB568/(60*60*24))+""1/1/1970""))"),43032.0)</f>
        <v>43032</v>
      </c>
      <c r="AB568" s="152">
        <v>1.5088284E9</v>
      </c>
      <c r="AC568" s="152">
        <v>92476.7701</v>
      </c>
      <c r="AE568" s="153">
        <f>IFERROR(__xludf.DUMMYFUNCTION("TO_DATE(INT((AF568/(60*60*24))+""1/1/1970""))"),42941.0)</f>
        <v>42941</v>
      </c>
      <c r="AF568" s="152">
        <v>1.500966E9</v>
      </c>
      <c r="AG568" s="152">
        <v>86994.5294</v>
      </c>
      <c r="AH568" s="153">
        <f>IFERROR(__xludf.DUMMYFUNCTION("TO_DATE(INT((AI568/(60*60*24))+""1/1/1970""))"),44138.0)</f>
        <v>44138</v>
      </c>
      <c r="AI568" s="156">
        <v>1.6043796E9</v>
      </c>
      <c r="AJ568" s="156">
        <v>210786.1389</v>
      </c>
      <c r="AK568" s="153">
        <f>IFERROR(__xludf.DUMMYFUNCTION("TO_DATE(INT((AL568/(60*60*24))+""1/1/1970""))"),44138.0)</f>
        <v>44138</v>
      </c>
      <c r="AL568" s="156">
        <v>1.6043796E9</v>
      </c>
      <c r="AM568" s="156">
        <v>117387.4456</v>
      </c>
      <c r="AN568" s="153">
        <f>IFERROR(__xludf.DUMMYFUNCTION("TO_DATE(INT((AO568/(60*60*24))+""1/1/1970""))"),44032.0)</f>
        <v>44032</v>
      </c>
      <c r="AO568" s="156">
        <v>1.595204255E9</v>
      </c>
      <c r="AP568" s="156">
        <v>148890.4294</v>
      </c>
      <c r="AQ568" s="153">
        <f>IFERROR(__xludf.DUMMYFUNCTION("TO_DATE(INT((AR568/(60*60*24))+""1/1/1970""))"),43046.0)</f>
        <v>43046</v>
      </c>
      <c r="AR568" s="152">
        <v>1.5100308E9</v>
      </c>
      <c r="AS568" s="152">
        <v>99400.3159</v>
      </c>
      <c r="AT568" s="156">
        <v>100325.2088</v>
      </c>
      <c r="AU568" s="152">
        <f t="shared" si="1"/>
        <v>136137.31</v>
      </c>
      <c r="AV568" s="152">
        <f t="shared" si="2"/>
        <v>27982.0278</v>
      </c>
      <c r="AW568" s="152">
        <f t="shared" si="3"/>
        <v>166041.0239</v>
      </c>
      <c r="AX568" s="152">
        <f t="shared" si="4"/>
        <v>9932.0576</v>
      </c>
      <c r="AY568" s="152">
        <f t="shared" si="5"/>
        <v>94171.5324</v>
      </c>
      <c r="AZ568" s="152">
        <f t="shared" si="6"/>
        <v>83956.4809</v>
      </c>
      <c r="BA568" s="152" t="str">
        <f t="shared" si="7"/>
        <v>Column1.y</v>
      </c>
      <c r="BB568" s="152" t="str">
        <f t="shared" si="8"/>
        <v>Column1.y</v>
      </c>
      <c r="BC568" s="152" t="str">
        <f t="shared" si="9"/>
        <v>Column1.y</v>
      </c>
    </row>
    <row r="569">
      <c r="A569" s="152">
        <v>1.4870196E9</v>
      </c>
      <c r="B569" s="152">
        <v>113057.1169</v>
      </c>
      <c r="D569" s="153">
        <f>IFERROR(__xludf.DUMMYFUNCTION("TO_DATE(INT((E569/(60*60*24))+""1/1/1970""))"),43047.0)</f>
        <v>43047</v>
      </c>
      <c r="E569" s="156">
        <v>1.5101172E9</v>
      </c>
      <c r="F569" s="156">
        <v>99400.3159</v>
      </c>
      <c r="H569" s="153">
        <f>IFERROR(__xludf.DUMMYFUNCTION("TO_DATE(INT((I569/(60*60*24))+""1/1/1970""))"),43047.0)</f>
        <v>43047</v>
      </c>
      <c r="I569" s="152">
        <v>1.5101172E9</v>
      </c>
      <c r="J569" s="152">
        <v>100168.3877</v>
      </c>
      <c r="L569" s="154">
        <v>43164.0</v>
      </c>
      <c r="M569" s="155">
        <v>138381.12</v>
      </c>
      <c r="O569" s="153">
        <f>IFERROR(__xludf.DUMMYFUNCTION("TO_DATE(INT((P569/(60*60*24))+""1/1/1970""))"),42942.0)</f>
        <v>42942</v>
      </c>
      <c r="P569" s="13">
        <v>1.5010776E9</v>
      </c>
      <c r="Q569" s="13">
        <v>27436.2945</v>
      </c>
      <c r="S569" s="153">
        <f>IFERROR(__xludf.DUMMYFUNCTION("TO_DATE(INT((T569/(60*60*24))+""1/1/1970""))"),43047.0)</f>
        <v>43047</v>
      </c>
      <c r="T569" s="156">
        <v>1.5101172E9</v>
      </c>
      <c r="U569" s="156">
        <v>165899.0075</v>
      </c>
      <c r="W569" s="153">
        <f>IFERROR(__xludf.DUMMYFUNCTION("TO_DATE(INT((X569/(60*60*24))+""1/1/1970""))"),43032.0)</f>
        <v>43032</v>
      </c>
      <c r="X569" s="156">
        <v>1.5088536E9</v>
      </c>
      <c r="Y569" s="156">
        <v>9884.0256</v>
      </c>
      <c r="AA569" s="153">
        <f>IFERROR(__xludf.DUMMYFUNCTION("TO_DATE(INT((AB569/(60*60*24))+""1/1/1970""))"),43033.0)</f>
        <v>43033</v>
      </c>
      <c r="AB569" s="156">
        <v>1.5089076E9</v>
      </c>
      <c r="AC569" s="156">
        <v>92745.0298</v>
      </c>
      <c r="AE569" s="153">
        <f>IFERROR(__xludf.DUMMYFUNCTION("TO_DATE(INT((AF569/(60*60*24))+""1/1/1970""))"),42942.0)</f>
        <v>42942</v>
      </c>
      <c r="AF569" s="156">
        <v>1.5010452E9</v>
      </c>
      <c r="AG569" s="156">
        <v>86943.1237</v>
      </c>
      <c r="AH569" s="153">
        <f>IFERROR(__xludf.DUMMYFUNCTION("TO_DATE(INT((AI569/(60*60*24))+""1/1/1970""))"),44139.0)</f>
        <v>44139</v>
      </c>
      <c r="AI569" s="156">
        <v>1.604466E9</v>
      </c>
      <c r="AJ569" s="156">
        <v>219054.3809</v>
      </c>
      <c r="AK569" s="153">
        <f>IFERROR(__xludf.DUMMYFUNCTION("TO_DATE(INT((AL569/(60*60*24))+""1/1/1970""))"),44139.0)</f>
        <v>44139</v>
      </c>
      <c r="AL569" s="156">
        <v>1.604466E9</v>
      </c>
      <c r="AM569" s="156">
        <v>117447.2791</v>
      </c>
      <c r="AN569" s="153">
        <f>IFERROR(__xludf.DUMMYFUNCTION("TO_DATE(INT((AO569/(60*60*24))+""1/1/1970""))"),44033.0)</f>
        <v>44033</v>
      </c>
      <c r="AO569" s="152">
        <v>1.595299547E9</v>
      </c>
      <c r="AP569" s="152">
        <v>151771.4672</v>
      </c>
      <c r="AQ569" s="153">
        <f>IFERROR(__xludf.DUMMYFUNCTION("TO_DATE(INT((AR569/(60*60*24))+""1/1/1970""))"),43047.0)</f>
        <v>43047</v>
      </c>
      <c r="AR569" s="156">
        <v>1.5101172E9</v>
      </c>
      <c r="AS569" s="156">
        <v>99400.3159</v>
      </c>
      <c r="AT569" s="152">
        <v>100168.3877</v>
      </c>
      <c r="AU569" s="152">
        <f t="shared" si="1"/>
        <v>136105.39</v>
      </c>
      <c r="AV569" s="152">
        <f t="shared" si="2"/>
        <v>28138.5747</v>
      </c>
      <c r="AW569" s="152">
        <f t="shared" si="3"/>
        <v>165899.0075</v>
      </c>
      <c r="AX569" s="152">
        <f t="shared" si="4"/>
        <v>9940.4633</v>
      </c>
      <c r="AY569" s="152">
        <f t="shared" si="5"/>
        <v>93956.4545</v>
      </c>
      <c r="AZ569" s="152">
        <f t="shared" si="6"/>
        <v>83881.4979</v>
      </c>
      <c r="BA569" s="152" t="str">
        <f t="shared" si="7"/>
        <v>Column1.y</v>
      </c>
      <c r="BB569" s="152" t="str">
        <f t="shared" si="8"/>
        <v>Column1.y</v>
      </c>
      <c r="BC569" s="152" t="str">
        <f t="shared" si="9"/>
        <v>Column1.y</v>
      </c>
    </row>
    <row r="570">
      <c r="A570" s="156">
        <v>1.48708266E9</v>
      </c>
      <c r="B570" s="156">
        <v>112936.0291</v>
      </c>
      <c r="D570" s="153">
        <f>IFERROR(__xludf.DUMMYFUNCTION("TO_DATE(INT((E570/(60*60*24))+""1/1/1970""))"),43048.0)</f>
        <v>43048</v>
      </c>
      <c r="E570" s="152">
        <v>1.5102036E9</v>
      </c>
      <c r="F570" s="152">
        <v>99646.9035</v>
      </c>
      <c r="H570" s="153">
        <f>IFERROR(__xludf.DUMMYFUNCTION("TO_DATE(INT((I570/(60*60*24))+""1/1/1970""))"),43048.0)</f>
        <v>43048</v>
      </c>
      <c r="I570" s="156">
        <v>1.5102036E9</v>
      </c>
      <c r="J570" s="156">
        <v>100526.6066</v>
      </c>
      <c r="L570" s="154">
        <v>43165.0</v>
      </c>
      <c r="M570" s="155">
        <v>138999.48</v>
      </c>
      <c r="O570" s="153">
        <f>IFERROR(__xludf.DUMMYFUNCTION("TO_DATE(INT((P570/(60*60*24))+""1/1/1970""))"),42943.0)</f>
        <v>42943</v>
      </c>
      <c r="P570" s="13">
        <v>1.501164E9</v>
      </c>
      <c r="Q570" s="13">
        <v>27420.3097</v>
      </c>
      <c r="S570" s="153">
        <f>IFERROR(__xludf.DUMMYFUNCTION("TO_DATE(INT((T570/(60*60*24))+""1/1/1970""))"),43048.0)</f>
        <v>43048</v>
      </c>
      <c r="T570" s="152">
        <v>1.5102036E9</v>
      </c>
      <c r="U570" s="152">
        <v>166343.7844</v>
      </c>
      <c r="W570" s="153">
        <f>IFERROR(__xludf.DUMMYFUNCTION("TO_DATE(INT((X570/(60*60*24))+""1/1/1970""))"),43033.0)</f>
        <v>43033</v>
      </c>
      <c r="X570" s="156">
        <v>1.50894E9</v>
      </c>
      <c r="Y570" s="156">
        <v>9895.9756</v>
      </c>
      <c r="AA570" s="153">
        <f>IFERROR(__xludf.DUMMYFUNCTION("TO_DATE(INT((AB570/(60*60*24))+""1/1/1970""))"),43034.0)</f>
        <v>43034</v>
      </c>
      <c r="AB570" s="152">
        <v>1.5089868E9</v>
      </c>
      <c r="AC570" s="152">
        <v>93011.4044</v>
      </c>
      <c r="AE570" s="153">
        <f>IFERROR(__xludf.DUMMYFUNCTION("TO_DATE(INT((AF570/(60*60*24))+""1/1/1970""))"),42943.0)</f>
        <v>42943</v>
      </c>
      <c r="AF570" s="152">
        <v>1.5011244E9</v>
      </c>
      <c r="AG570" s="152">
        <v>86139.4497</v>
      </c>
      <c r="AH570" s="153">
        <f>IFERROR(__xludf.DUMMYFUNCTION("TO_DATE(INT((AI570/(60*60*24))+""1/1/1970""))"),44140.0)</f>
        <v>44140</v>
      </c>
      <c r="AI570" s="156">
        <v>1.6045524E9</v>
      </c>
      <c r="AJ570" s="156">
        <v>230945.9398</v>
      </c>
      <c r="AK570" s="153">
        <f>IFERROR(__xludf.DUMMYFUNCTION("TO_DATE(INT((AL570/(60*60*24))+""1/1/1970""))"),44140.0)</f>
        <v>44140</v>
      </c>
      <c r="AL570" s="156">
        <v>1.6045524E9</v>
      </c>
      <c r="AM570" s="156">
        <v>118957.9115</v>
      </c>
      <c r="AN570" s="153">
        <f>IFERROR(__xludf.DUMMYFUNCTION("TO_DATE(INT((AO570/(60*60*24))+""1/1/1970""))"),44034.0)</f>
        <v>44034</v>
      </c>
      <c r="AO570" s="152">
        <v>1.595378716E9</v>
      </c>
      <c r="AP570" s="152">
        <v>154125.9618</v>
      </c>
      <c r="AQ570" s="153">
        <f>IFERROR(__xludf.DUMMYFUNCTION("TO_DATE(INT((AR570/(60*60*24))+""1/1/1970""))"),43048.0)</f>
        <v>43048</v>
      </c>
      <c r="AR570" s="152">
        <v>1.5102036E9</v>
      </c>
      <c r="AS570" s="152">
        <v>99646.9035</v>
      </c>
      <c r="AT570" s="156">
        <v>100526.6066</v>
      </c>
      <c r="AU570" s="152">
        <f t="shared" si="1"/>
        <v>136262.53</v>
      </c>
      <c r="AV570" s="152">
        <f t="shared" si="2"/>
        <v>28066.1099</v>
      </c>
      <c r="AW570" s="152">
        <f t="shared" si="3"/>
        <v>166343.7844</v>
      </c>
      <c r="AX570" s="152">
        <f t="shared" si="4"/>
        <v>9934.1645</v>
      </c>
      <c r="AY570" s="152">
        <f t="shared" si="5"/>
        <v>94159.0791</v>
      </c>
      <c r="AZ570" s="152">
        <f t="shared" si="6"/>
        <v>83838.599</v>
      </c>
      <c r="BA570" s="152" t="str">
        <f t="shared" si="7"/>
        <v>Column1.y</v>
      </c>
      <c r="BB570" s="152" t="str">
        <f t="shared" si="8"/>
        <v>Column1.y</v>
      </c>
      <c r="BC570" s="152" t="str">
        <f t="shared" si="9"/>
        <v>Column1.y</v>
      </c>
    </row>
    <row r="571">
      <c r="A571" s="152">
        <v>1.487106E9</v>
      </c>
      <c r="B571" s="152">
        <v>113507.5635</v>
      </c>
      <c r="D571" s="153">
        <f>IFERROR(__xludf.DUMMYFUNCTION("TO_DATE(INT((E571/(60*60*24))+""1/1/1970""))"),43049.0)</f>
        <v>43049</v>
      </c>
      <c r="E571" s="156">
        <v>1.51029E9</v>
      </c>
      <c r="F571" s="156">
        <v>99287.3498</v>
      </c>
      <c r="H571" s="153">
        <f>IFERROR(__xludf.DUMMYFUNCTION("TO_DATE(INT((I571/(60*60*24))+""1/1/1970""))"),43049.0)</f>
        <v>43049</v>
      </c>
      <c r="I571" s="152">
        <v>1.51029E9</v>
      </c>
      <c r="J571" s="152">
        <v>98948.1387</v>
      </c>
      <c r="L571" s="154">
        <v>43166.0</v>
      </c>
      <c r="M571" s="155">
        <v>139574.88</v>
      </c>
      <c r="O571" s="153">
        <f>IFERROR(__xludf.DUMMYFUNCTION("TO_DATE(INT((P571/(60*60*24))+""1/1/1970""))"),42944.0)</f>
        <v>42944</v>
      </c>
      <c r="P571" s="13">
        <v>1.5012504E9</v>
      </c>
      <c r="Q571" s="13">
        <v>27437.154</v>
      </c>
      <c r="S571" s="153">
        <f>IFERROR(__xludf.DUMMYFUNCTION("TO_DATE(INT((T571/(60*60*24))+""1/1/1970""))"),43049.0)</f>
        <v>43049</v>
      </c>
      <c r="T571" s="156">
        <v>1.51029E9</v>
      </c>
      <c r="U571" s="156">
        <v>165330.3685</v>
      </c>
      <c r="W571" s="153">
        <f>IFERROR(__xludf.DUMMYFUNCTION("TO_DATE(INT((X571/(60*60*24))+""1/1/1970""))"),43034.0)</f>
        <v>43034</v>
      </c>
      <c r="X571" s="156">
        <v>1.5090264E9</v>
      </c>
      <c r="Y571" s="156">
        <v>9913.8907</v>
      </c>
      <c r="AA571" s="153">
        <f>IFERROR(__xludf.DUMMYFUNCTION("TO_DATE(INT((AB571/(60*60*24))+""1/1/1970""))"),43035.0)</f>
        <v>43035</v>
      </c>
      <c r="AB571" s="156">
        <v>1.509066E9</v>
      </c>
      <c r="AC571" s="156">
        <v>93488.5569</v>
      </c>
      <c r="AE571" s="153">
        <f>IFERROR(__xludf.DUMMYFUNCTION("TO_DATE(INT((AF571/(60*60*24))+""1/1/1970""))"),42944.0)</f>
        <v>42944</v>
      </c>
      <c r="AF571" s="156">
        <v>1.5012036E9</v>
      </c>
      <c r="AG571" s="156">
        <v>86524.0749</v>
      </c>
      <c r="AH571" s="153">
        <f>IFERROR(__xludf.DUMMYFUNCTION("TO_DATE(INT((AI571/(60*60*24))+""1/1/1970""))"),44141.0)</f>
        <v>44141</v>
      </c>
      <c r="AI571" s="156">
        <v>1.6046388E9</v>
      </c>
      <c r="AJ571" s="156">
        <v>242140.3946</v>
      </c>
      <c r="AK571" s="153">
        <f>IFERROR(__xludf.DUMMYFUNCTION("TO_DATE(INT((AL571/(60*60*24))+""1/1/1970""))"),44141.0)</f>
        <v>44141</v>
      </c>
      <c r="AL571" s="156">
        <v>1.6046388E9</v>
      </c>
      <c r="AM571" s="156">
        <v>120041.6265</v>
      </c>
      <c r="AN571" s="153">
        <f>IFERROR(__xludf.DUMMYFUNCTION("TO_DATE(INT((AO571/(60*60*24))+""1/1/1970""))"),44035.0)</f>
        <v>44035</v>
      </c>
      <c r="AO571" s="156">
        <v>1.595474046E9</v>
      </c>
      <c r="AP571" s="156">
        <v>155421.0801</v>
      </c>
      <c r="AQ571" s="153">
        <f>IFERROR(__xludf.DUMMYFUNCTION("TO_DATE(INT((AR571/(60*60*24))+""1/1/1970""))"),43049.0)</f>
        <v>43049</v>
      </c>
      <c r="AR571" s="156">
        <v>1.51029E9</v>
      </c>
      <c r="AS571" s="156">
        <v>99287.3498</v>
      </c>
      <c r="AT571" s="152">
        <v>98948.1387</v>
      </c>
      <c r="AU571" s="152">
        <f t="shared" si="1"/>
        <v>136069.45</v>
      </c>
      <c r="AV571" s="152">
        <f t="shared" si="2"/>
        <v>28129.4051</v>
      </c>
      <c r="AW571" s="152">
        <f t="shared" si="3"/>
        <v>165330.3685</v>
      </c>
      <c r="AX571" s="152">
        <f t="shared" si="4"/>
        <v>9917.7612</v>
      </c>
      <c r="AY571" s="152">
        <f t="shared" si="5"/>
        <v>94596.3241</v>
      </c>
      <c r="AZ571" s="152">
        <f t="shared" si="6"/>
        <v>84206.6644</v>
      </c>
      <c r="BA571" s="152" t="str">
        <f t="shared" si="7"/>
        <v>Column1.y</v>
      </c>
      <c r="BB571" s="152" t="str">
        <f t="shared" si="8"/>
        <v>Column1.y</v>
      </c>
      <c r="BC571" s="152" t="str">
        <f t="shared" si="9"/>
        <v>Column1.y</v>
      </c>
    </row>
    <row r="572">
      <c r="A572" s="156">
        <v>1.48716906E9</v>
      </c>
      <c r="B572" s="156">
        <v>113391.3192</v>
      </c>
      <c r="D572" s="153">
        <f>IFERROR(__xludf.DUMMYFUNCTION("TO_DATE(INT((E572/(60*60*24))+""1/1/1970""))"),43050.0)</f>
        <v>43050</v>
      </c>
      <c r="E572" s="152">
        <v>1.5103764E9</v>
      </c>
      <c r="F572" s="152">
        <v>99256.7495</v>
      </c>
      <c r="H572" s="153">
        <f>IFERROR(__xludf.DUMMYFUNCTION("TO_DATE(INT((I572/(60*60*24))+""1/1/1970""))"),43050.0)</f>
        <v>43050</v>
      </c>
      <c r="I572" s="156">
        <v>1.5103764E9</v>
      </c>
      <c r="J572" s="156">
        <v>99598.9911</v>
      </c>
      <c r="L572" s="154">
        <v>43167.0</v>
      </c>
      <c r="M572" s="155">
        <v>139289.22</v>
      </c>
      <c r="O572" s="153">
        <f>IFERROR(__xludf.DUMMYFUNCTION("TO_DATE(INT((P572/(60*60*24))+""1/1/1970""))"),42945.0)</f>
        <v>42945</v>
      </c>
      <c r="P572" s="13">
        <v>1.5012864E9</v>
      </c>
      <c r="Q572" s="13">
        <v>27459.2258</v>
      </c>
      <c r="S572" s="153">
        <f>IFERROR(__xludf.DUMMYFUNCTION("TO_DATE(INT((T572/(60*60*24))+""1/1/1970""))"),43050.0)</f>
        <v>43050</v>
      </c>
      <c r="T572" s="152">
        <v>1.5103764E9</v>
      </c>
      <c r="U572" s="152">
        <v>165178.198</v>
      </c>
      <c r="W572" s="153">
        <f>IFERROR(__xludf.DUMMYFUNCTION("TO_DATE(INT((X572/(60*60*24))+""1/1/1970""))"),43035.0)</f>
        <v>43035</v>
      </c>
      <c r="X572" s="156">
        <v>1.5091128E9</v>
      </c>
      <c r="Y572" s="156">
        <v>9941.9159</v>
      </c>
      <c r="AA572" s="153">
        <f>IFERROR(__xludf.DUMMYFUNCTION("TO_DATE(INT((AB572/(60*60*24))+""1/1/1970""))"),43037.0)</f>
        <v>43037</v>
      </c>
      <c r="AB572" s="152">
        <v>1.5093144E9</v>
      </c>
      <c r="AC572" s="152">
        <v>93725.5624</v>
      </c>
      <c r="AE572" s="153">
        <f>IFERROR(__xludf.DUMMYFUNCTION("TO_DATE(INT((AF572/(60*60*24))+""1/1/1970""))"),42945.0)</f>
        <v>42945</v>
      </c>
      <c r="AF572" s="152">
        <v>1.5012864E9</v>
      </c>
      <c r="AG572" s="152">
        <v>85974.6759</v>
      </c>
      <c r="AH572" s="153">
        <f>IFERROR(__xludf.DUMMYFUNCTION("TO_DATE(INT((AI572/(60*60*24))+""1/1/1970""))"),44142.0)</f>
        <v>44142</v>
      </c>
      <c r="AI572" s="156">
        <v>1.6047252E9</v>
      </c>
      <c r="AJ572" s="156">
        <v>245727.9284</v>
      </c>
      <c r="AK572" s="153">
        <f>IFERROR(__xludf.DUMMYFUNCTION("TO_DATE(INT((AL572/(60*60*24))+""1/1/1970""))"),44142.0)</f>
        <v>44142</v>
      </c>
      <c r="AL572" s="156">
        <v>1.6047252E9</v>
      </c>
      <c r="AM572" s="156">
        <v>119949.5065</v>
      </c>
      <c r="AN572" s="153">
        <f>IFERROR(__xludf.DUMMYFUNCTION("TO_DATE(INT((AO572/(60*60*24))+""1/1/1970""))"),44036.0)</f>
        <v>44036</v>
      </c>
      <c r="AO572" s="156">
        <v>1.59555332E9</v>
      </c>
      <c r="AP572" s="156">
        <v>150448.4995</v>
      </c>
      <c r="AQ572" s="153">
        <f>IFERROR(__xludf.DUMMYFUNCTION("TO_DATE(INT((AR572/(60*60*24))+""1/1/1970""))"),43050.0)</f>
        <v>43050</v>
      </c>
      <c r="AR572" s="152">
        <v>1.5103764E9</v>
      </c>
      <c r="AS572" s="152">
        <v>99256.7495</v>
      </c>
      <c r="AT572" s="156">
        <v>99598.9911</v>
      </c>
      <c r="AU572" s="152">
        <f t="shared" si="1"/>
        <v>136069.45</v>
      </c>
      <c r="AV572" s="152">
        <f t="shared" si="2"/>
        <v>28109.5619</v>
      </c>
      <c r="AW572" s="152">
        <f t="shared" si="3"/>
        <v>165178.198</v>
      </c>
      <c r="AX572" s="152">
        <f t="shared" si="4"/>
        <v>9925.6552</v>
      </c>
      <c r="AY572" s="152">
        <f t="shared" si="5"/>
        <v>94596.3241</v>
      </c>
      <c r="AZ572" s="152">
        <f t="shared" si="6"/>
        <v>84342.9315</v>
      </c>
      <c r="BA572" s="152" t="str">
        <f t="shared" si="7"/>
        <v>Column1.y</v>
      </c>
      <c r="BB572" s="152" t="str">
        <f t="shared" si="8"/>
        <v>Column1.y</v>
      </c>
      <c r="BC572" s="152" t="str">
        <f t="shared" si="9"/>
        <v>Column1.y</v>
      </c>
    </row>
    <row r="573">
      <c r="A573" s="152">
        <v>1.4871924E9</v>
      </c>
      <c r="B573" s="152">
        <v>114098.4719</v>
      </c>
      <c r="D573" s="153">
        <f>IFERROR(__xludf.DUMMYFUNCTION("TO_DATE(INT((E573/(60*60*24))+""1/1/1970""))"),43052.0)</f>
        <v>43052</v>
      </c>
      <c r="E573" s="156">
        <v>1.5105852E9</v>
      </c>
      <c r="F573" s="156">
        <v>99256.7495</v>
      </c>
      <c r="H573" s="153">
        <f>IFERROR(__xludf.DUMMYFUNCTION("TO_DATE(INT((I573/(60*60*24))+""1/1/1970""))"),43052.0)</f>
        <v>43052</v>
      </c>
      <c r="I573" s="152">
        <v>1.5105852E9</v>
      </c>
      <c r="J573" s="152">
        <v>99598.9911</v>
      </c>
      <c r="L573" s="154">
        <v>43168.0</v>
      </c>
      <c r="M573" s="155">
        <v>139718.22</v>
      </c>
      <c r="O573" s="153">
        <f>IFERROR(__xludf.DUMMYFUNCTION("TO_DATE(INT((P573/(60*60*24))+""1/1/1970""))"),42946.0)</f>
        <v>42946</v>
      </c>
      <c r="P573" s="13">
        <v>1.5013728E9</v>
      </c>
      <c r="Q573" s="13">
        <v>27459.2258</v>
      </c>
      <c r="S573" s="153">
        <f>IFERROR(__xludf.DUMMYFUNCTION("TO_DATE(INT((T573/(60*60*24))+""1/1/1970""))"),43052.0)</f>
        <v>43052</v>
      </c>
      <c r="T573" s="156">
        <v>1.5105852E9</v>
      </c>
      <c r="U573" s="156">
        <v>165178.198</v>
      </c>
      <c r="W573" s="153">
        <f>IFERROR(__xludf.DUMMYFUNCTION("TO_DATE(INT((X573/(60*60*24))+""1/1/1970""))"),43036.0)</f>
        <v>43036</v>
      </c>
      <c r="X573" s="156">
        <v>1.5091488E9</v>
      </c>
      <c r="Y573" s="156">
        <v>9936.4372</v>
      </c>
      <c r="AA573" s="153">
        <f>IFERROR(__xludf.DUMMYFUNCTION("TO_DATE(INT((AB573/(60*60*24))+""1/1/1970""))"),43038.0)</f>
        <v>43038</v>
      </c>
      <c r="AB573" s="152">
        <v>1.509354E9</v>
      </c>
      <c r="AC573" s="152">
        <v>93756.9737</v>
      </c>
      <c r="AE573" s="153">
        <f>IFERROR(__xludf.DUMMYFUNCTION("TO_DATE(INT((AF573/(60*60*24))+""1/1/1970""))"),42946.0)</f>
        <v>42946</v>
      </c>
      <c r="AF573" s="156">
        <v>1.501452E9</v>
      </c>
      <c r="AG573" s="156">
        <v>85974.6759</v>
      </c>
      <c r="AH573" s="153">
        <f>IFERROR(__xludf.DUMMYFUNCTION("TO_DATE(INT((AI573/(60*60*24))+""1/1/1970""))"),44144.0)</f>
        <v>44144</v>
      </c>
      <c r="AI573" s="152">
        <v>1.604934E9</v>
      </c>
      <c r="AJ573" s="152">
        <v>244350.1768</v>
      </c>
      <c r="AK573" s="153">
        <f>IFERROR(__xludf.DUMMYFUNCTION("TO_DATE(INT((AL573/(60*60*24))+""1/1/1970""))"),44144.0)</f>
        <v>44144</v>
      </c>
      <c r="AL573" s="152">
        <v>1.604934E9</v>
      </c>
      <c r="AM573" s="152">
        <v>119949.5065</v>
      </c>
      <c r="AN573" s="153">
        <f>IFERROR(__xludf.DUMMYFUNCTION("TO_DATE(INT((AO573/(60*60*24))+""1/1/1970""))"),44037.0)</f>
        <v>44037</v>
      </c>
      <c r="AO573" s="152">
        <v>1.595648285E9</v>
      </c>
      <c r="AP573" s="152">
        <v>148587.2283</v>
      </c>
      <c r="AQ573" s="153">
        <f>IFERROR(__xludf.DUMMYFUNCTION("TO_DATE(INT((AR573/(60*60*24))+""1/1/1970""))"),43052.0)</f>
        <v>43052</v>
      </c>
      <c r="AR573" s="156">
        <v>1.5105852E9</v>
      </c>
      <c r="AS573" s="156">
        <v>99256.7495</v>
      </c>
      <c r="AT573" s="152">
        <v>99598.9911</v>
      </c>
      <c r="AU573" s="152">
        <f t="shared" si="1"/>
        <v>135279.85</v>
      </c>
      <c r="AV573" s="152">
        <f t="shared" si="2"/>
        <v>28074.4995</v>
      </c>
      <c r="AW573" s="152">
        <f t="shared" si="3"/>
        <v>165178.198</v>
      </c>
      <c r="AX573" s="152">
        <f t="shared" si="4"/>
        <v>9925.5522</v>
      </c>
      <c r="AY573" s="152">
        <f t="shared" si="5"/>
        <v>94615.0364</v>
      </c>
      <c r="AZ573" s="152">
        <f t="shared" si="6"/>
        <v>84316.2549</v>
      </c>
      <c r="BA573" s="152" t="str">
        <f t="shared" si="7"/>
        <v>Column1.y</v>
      </c>
      <c r="BB573" s="152" t="str">
        <f t="shared" si="8"/>
        <v>Column1.y</v>
      </c>
      <c r="BC573" s="152" t="str">
        <f t="shared" si="9"/>
        <v>Column1.y</v>
      </c>
    </row>
    <row r="574">
      <c r="A574" s="156">
        <v>1.48725546E9</v>
      </c>
      <c r="B574" s="156">
        <v>114083.9414</v>
      </c>
      <c r="D574" s="153">
        <f>IFERROR(__xludf.DUMMYFUNCTION("TO_DATE(INT((E574/(60*60*24))+""1/1/1970""))"),43053.0)</f>
        <v>43053</v>
      </c>
      <c r="E574" s="156">
        <v>1.5106356E9</v>
      </c>
      <c r="F574" s="156">
        <v>98960.1814</v>
      </c>
      <c r="H574" s="153">
        <f>IFERROR(__xludf.DUMMYFUNCTION("TO_DATE(INT((I574/(60*60*24))+""1/1/1970""))"),43053.0)</f>
        <v>43053</v>
      </c>
      <c r="I574" s="152">
        <v>1.5106356E9</v>
      </c>
      <c r="J574" s="152">
        <v>98940.899</v>
      </c>
      <c r="L574" s="154">
        <v>43171.0</v>
      </c>
      <c r="M574" s="155">
        <v>140709.72</v>
      </c>
      <c r="O574" s="153">
        <f>IFERROR(__xludf.DUMMYFUNCTION("TO_DATE(INT((P574/(60*60*24))+""1/1/1970""))"),42947.0)</f>
        <v>42947</v>
      </c>
      <c r="P574" s="13">
        <v>1.5014592E9</v>
      </c>
      <c r="Q574" s="13">
        <v>27497.8379</v>
      </c>
      <c r="S574" s="153">
        <f>IFERROR(__xludf.DUMMYFUNCTION("TO_DATE(INT((T574/(60*60*24))+""1/1/1970""))"),43053.0)</f>
        <v>43053</v>
      </c>
      <c r="T574" s="156">
        <v>1.5106356E9</v>
      </c>
      <c r="U574" s="156">
        <v>165485.2793</v>
      </c>
      <c r="W574" s="153">
        <f>IFERROR(__xludf.DUMMYFUNCTION("TO_DATE(INT((X574/(60*60*24))+""1/1/1970""))"),43038.0)</f>
        <v>43038</v>
      </c>
      <c r="X574" s="152">
        <v>1.5093216E9</v>
      </c>
      <c r="Y574" s="152">
        <v>9940.1441</v>
      </c>
      <c r="AA574" s="153">
        <f>IFERROR(__xludf.DUMMYFUNCTION("TO_DATE(INT((AB574/(60*60*24))+""1/1/1970""))"),43039.0)</f>
        <v>43039</v>
      </c>
      <c r="AB574" s="156">
        <v>1.5094332E9</v>
      </c>
      <c r="AC574" s="156">
        <v>93989.4912</v>
      </c>
      <c r="AE574" s="153">
        <f>IFERROR(__xludf.DUMMYFUNCTION("TO_DATE(INT((AF574/(60*60*24))+""1/1/1970""))"),42947.0)</f>
        <v>42947</v>
      </c>
      <c r="AF574" s="156">
        <v>1.5014916E9</v>
      </c>
      <c r="AG574" s="156">
        <v>86000.8377</v>
      </c>
      <c r="AH574" s="153">
        <f>IFERROR(__xludf.DUMMYFUNCTION("TO_DATE(INT((AI574/(60*60*24))+""1/1/1970""))"),44145.0)</f>
        <v>44145</v>
      </c>
      <c r="AI574" s="156">
        <v>1.6049844E9</v>
      </c>
      <c r="AJ574" s="156">
        <v>235481.83</v>
      </c>
      <c r="AK574" s="153">
        <f>IFERROR(__xludf.DUMMYFUNCTION("TO_DATE(INT((AL574/(60*60*24))+""1/1/1970""))"),44145.0)</f>
        <v>44145</v>
      </c>
      <c r="AL574" s="156">
        <v>1.6049844E9</v>
      </c>
      <c r="AM574" s="156">
        <v>120883.8665</v>
      </c>
      <c r="AN574" s="153">
        <f>IFERROR(__xludf.DUMMYFUNCTION("TO_DATE(INT((AO574/(60*60*24))+""1/1/1970""))"),44038.0)</f>
        <v>44038</v>
      </c>
      <c r="AO574" s="152">
        <v>1.595728378E9</v>
      </c>
      <c r="AP574" s="152">
        <v>148587.2283</v>
      </c>
      <c r="AQ574" s="153">
        <f>IFERROR(__xludf.DUMMYFUNCTION("TO_DATE(INT((AR574/(60*60*24))+""1/1/1970""))"),43053.0)</f>
        <v>43053</v>
      </c>
      <c r="AR574" s="156">
        <v>1.5106356E9</v>
      </c>
      <c r="AS574" s="156">
        <v>98960.1814</v>
      </c>
      <c r="AT574" s="152">
        <v>98940.899</v>
      </c>
      <c r="AU574" s="152">
        <f t="shared" si="1"/>
        <v>135458.35</v>
      </c>
      <c r="AV574" s="152">
        <f t="shared" si="2"/>
        <v>28113.8321</v>
      </c>
      <c r="AW574" s="152">
        <f t="shared" si="3"/>
        <v>165485.2793</v>
      </c>
      <c r="AX574" s="152">
        <f t="shared" si="4"/>
        <v>9931.1562</v>
      </c>
      <c r="AY574" s="152">
        <f t="shared" si="5"/>
        <v>94609.0745</v>
      </c>
      <c r="AZ574" s="152">
        <f t="shared" si="6"/>
        <v>84340.0475</v>
      </c>
      <c r="BA574" s="152" t="str">
        <f t="shared" si="7"/>
        <v>Column1.y</v>
      </c>
      <c r="BB574" s="152" t="str">
        <f t="shared" si="8"/>
        <v>Column1.y</v>
      </c>
      <c r="BC574" s="152" t="str">
        <f t="shared" si="9"/>
        <v>Column1.y</v>
      </c>
    </row>
    <row r="575">
      <c r="A575" s="152">
        <v>1.4872788E9</v>
      </c>
      <c r="B575" s="152">
        <v>114001.6017</v>
      </c>
      <c r="D575" s="153">
        <f>IFERROR(__xludf.DUMMYFUNCTION("TO_DATE(INT((E575/(60*60*24))+""1/1/1970""))"),43054.0)</f>
        <v>43054</v>
      </c>
      <c r="E575" s="152">
        <v>1.510722E9</v>
      </c>
      <c r="F575" s="152">
        <v>98960.1814</v>
      </c>
      <c r="H575" s="153">
        <f>IFERROR(__xludf.DUMMYFUNCTION("TO_DATE(INT((I575/(60*60*24))+""1/1/1970""))"),43054.0)</f>
        <v>43054</v>
      </c>
      <c r="I575" s="156">
        <v>1.510722E9</v>
      </c>
      <c r="J575" s="156">
        <v>98761.0367</v>
      </c>
      <c r="L575" s="154">
        <v>43172.0</v>
      </c>
      <c r="M575" s="155">
        <v>140811.3</v>
      </c>
      <c r="O575" s="153">
        <f>IFERROR(__xludf.DUMMYFUNCTION("TO_DATE(INT((P575/(60*60*24))+""1/1/1970""))"),42948.0)</f>
        <v>42948</v>
      </c>
      <c r="P575" s="13">
        <v>1.501596E9</v>
      </c>
      <c r="Q575" s="13">
        <v>27469.0005</v>
      </c>
      <c r="S575" s="153">
        <f>IFERROR(__xludf.DUMMYFUNCTION("TO_DATE(INT((T575/(60*60*24))+""1/1/1970""))"),43054.0)</f>
        <v>43054</v>
      </c>
      <c r="T575" s="152">
        <v>1.510722E9</v>
      </c>
      <c r="U575" s="152">
        <v>164843.1773</v>
      </c>
      <c r="W575" s="153">
        <f>IFERROR(__xludf.DUMMYFUNCTION("TO_DATE(INT((X575/(60*60*24))+""1/1/1970""))"),43039.0)</f>
        <v>43039</v>
      </c>
      <c r="X575" s="156">
        <v>1.5094584E9</v>
      </c>
      <c r="Y575" s="156">
        <v>9929.1415</v>
      </c>
      <c r="AA575" s="153">
        <f>IFERROR(__xludf.DUMMYFUNCTION("TO_DATE(INT((AB575/(60*60*24))+""1/1/1970""))"),43040.0)</f>
        <v>43040</v>
      </c>
      <c r="AB575" s="152">
        <v>1.5095124E9</v>
      </c>
      <c r="AC575" s="152">
        <v>93450.5882</v>
      </c>
      <c r="AE575" s="153">
        <f>IFERROR(__xludf.DUMMYFUNCTION("TO_DATE(INT((AF575/(60*60*24))+""1/1/1970""))"),42948.0)</f>
        <v>42948</v>
      </c>
      <c r="AF575" s="152">
        <v>1.5015708E9</v>
      </c>
      <c r="AG575" s="152">
        <v>85323.3833</v>
      </c>
      <c r="AH575" s="153">
        <f>IFERROR(__xludf.DUMMYFUNCTION("TO_DATE(INT((AI575/(60*60*24))+""1/1/1970""))"),44146.0)</f>
        <v>44146</v>
      </c>
      <c r="AI575" s="156">
        <v>1.6050708E9</v>
      </c>
      <c r="AJ575" s="156">
        <v>221405.2724</v>
      </c>
      <c r="AK575" s="153">
        <f>IFERROR(__xludf.DUMMYFUNCTION("TO_DATE(INT((AL575/(60*60*24))+""1/1/1970""))"),44146.0)</f>
        <v>44146</v>
      </c>
      <c r="AL575" s="156">
        <v>1.6050708E9</v>
      </c>
      <c r="AM575" s="156">
        <v>120515.9365</v>
      </c>
      <c r="AN575" s="153">
        <f>IFERROR(__xludf.DUMMYFUNCTION("TO_DATE(INT((AO575/(60*60*24))+""1/1/1970""))"),44039.0)</f>
        <v>44039</v>
      </c>
      <c r="AO575" s="152">
        <v>1.595808273E9</v>
      </c>
      <c r="AP575" s="152">
        <v>148587.2283</v>
      </c>
      <c r="AQ575" s="153">
        <f>IFERROR(__xludf.DUMMYFUNCTION("TO_DATE(INT((AR575/(60*60*24))+""1/1/1970""))"),43054.0)</f>
        <v>43054</v>
      </c>
      <c r="AR575" s="152">
        <v>1.510722E9</v>
      </c>
      <c r="AS575" s="152">
        <v>98960.1814</v>
      </c>
      <c r="AT575" s="156">
        <v>98761.0367</v>
      </c>
      <c r="AU575" s="152">
        <f t="shared" si="1"/>
        <v>135591.82</v>
      </c>
      <c r="AV575" s="152">
        <f t="shared" si="2"/>
        <v>28190.5124</v>
      </c>
      <c r="AW575" s="152">
        <f t="shared" si="3"/>
        <v>164843.1773</v>
      </c>
      <c r="AX575" s="152">
        <f t="shared" si="4"/>
        <v>9912.7866</v>
      </c>
      <c r="AY575" s="152">
        <f t="shared" si="5"/>
        <v>94612.5826</v>
      </c>
      <c r="AZ575" s="152">
        <f t="shared" si="6"/>
        <v>85249.2159</v>
      </c>
      <c r="BA575" s="152" t="str">
        <f t="shared" si="7"/>
        <v>Column1.y</v>
      </c>
      <c r="BB575" s="152" t="str">
        <f t="shared" si="8"/>
        <v>Column1.y</v>
      </c>
      <c r="BC575" s="152" t="str">
        <f t="shared" si="9"/>
        <v>Column1.y</v>
      </c>
    </row>
    <row r="576">
      <c r="A576" s="156">
        <v>1.48734186E9</v>
      </c>
      <c r="B576" s="156">
        <v>113735.2085</v>
      </c>
      <c r="D576" s="153">
        <f>IFERROR(__xludf.DUMMYFUNCTION("TO_DATE(INT((E576/(60*60*24))+""1/1/1970""))"),43055.0)</f>
        <v>43055</v>
      </c>
      <c r="E576" s="156">
        <v>1.5108084E9</v>
      </c>
      <c r="F576" s="156">
        <v>98960.1814</v>
      </c>
      <c r="H576" s="153">
        <f>IFERROR(__xludf.DUMMYFUNCTION("TO_DATE(INT((I576/(60*60*24))+""1/1/1970""))"),43055.0)</f>
        <v>43055</v>
      </c>
      <c r="I576" s="152">
        <v>1.5108084E9</v>
      </c>
      <c r="J576" s="152">
        <v>98501.6521</v>
      </c>
      <c r="L576" s="154">
        <v>43173.0</v>
      </c>
      <c r="M576" s="155">
        <v>140600.82</v>
      </c>
      <c r="O576" s="153">
        <f>IFERROR(__xludf.DUMMYFUNCTION("TO_DATE(INT((P576/(60*60*24))+""1/1/1970""))"),42949.0)</f>
        <v>42949</v>
      </c>
      <c r="P576" s="13">
        <v>1.5016824E9</v>
      </c>
      <c r="Q576" s="13">
        <v>27493.4037</v>
      </c>
      <c r="S576" s="153">
        <f>IFERROR(__xludf.DUMMYFUNCTION("TO_DATE(INT((T576/(60*60*24))+""1/1/1970""))"),43055.0)</f>
        <v>43055</v>
      </c>
      <c r="T576" s="156">
        <v>1.5108084E9</v>
      </c>
      <c r="U576" s="156">
        <v>163409.1161</v>
      </c>
      <c r="W576" s="153">
        <f>IFERROR(__xludf.DUMMYFUNCTION("TO_DATE(INT((X576/(60*60*24))+""1/1/1970""))"),43040.0)</f>
        <v>43040</v>
      </c>
      <c r="X576" s="156">
        <v>1.5095448E9</v>
      </c>
      <c r="Y576" s="156">
        <v>9951.8865</v>
      </c>
      <c r="AA576" s="153">
        <f>IFERROR(__xludf.DUMMYFUNCTION("TO_DATE(INT((AB576/(60*60*24))+""1/1/1970""))"),43041.0)</f>
        <v>43041</v>
      </c>
      <c r="AB576" s="156">
        <v>1.5095916E9</v>
      </c>
      <c r="AC576" s="156">
        <v>93574.5999</v>
      </c>
      <c r="AE576" s="153">
        <f>IFERROR(__xludf.DUMMYFUNCTION("TO_DATE(INT((AF576/(60*60*24))+""1/1/1970""))"),42949.0)</f>
        <v>42949</v>
      </c>
      <c r="AF576" s="156">
        <v>1.50165E9</v>
      </c>
      <c r="AG576" s="156">
        <v>85412.4254</v>
      </c>
      <c r="AH576" s="153">
        <f>IFERROR(__xludf.DUMMYFUNCTION("TO_DATE(INT((AI576/(60*60*24))+""1/1/1970""))"),44147.0)</f>
        <v>44147</v>
      </c>
      <c r="AI576" s="156">
        <v>1.6051572E9</v>
      </c>
      <c r="AJ576" s="156">
        <v>223559.4248</v>
      </c>
      <c r="AK576" s="153">
        <f>IFERROR(__xludf.DUMMYFUNCTION("TO_DATE(INT((AL576/(60*60*24))+""1/1/1970""))"),44147.0)</f>
        <v>44147</v>
      </c>
      <c r="AL576" s="156">
        <v>1.6051572E9</v>
      </c>
      <c r="AM576" s="156">
        <v>121334.2515</v>
      </c>
      <c r="AN576" s="153">
        <f>IFERROR(__xludf.DUMMYFUNCTION("TO_DATE(INT((AO576/(60*60*24))+""1/1/1970""))"),44040.0)</f>
        <v>44040</v>
      </c>
      <c r="AO576" s="156">
        <v>1.595903459E9</v>
      </c>
      <c r="AP576" s="156">
        <v>149922.0326</v>
      </c>
      <c r="AQ576" s="153">
        <f>IFERROR(__xludf.DUMMYFUNCTION("TO_DATE(INT((AR576/(60*60*24))+""1/1/1970""))"),43055.0)</f>
        <v>43055</v>
      </c>
      <c r="AR576" s="156">
        <v>1.5108084E9</v>
      </c>
      <c r="AS576" s="156">
        <v>98960.1814</v>
      </c>
      <c r="AT576" s="152">
        <v>98501.6521</v>
      </c>
      <c r="AU576" s="152">
        <f t="shared" si="1"/>
        <v>135571.9</v>
      </c>
      <c r="AV576" s="152">
        <f t="shared" si="2"/>
        <v>28255.1652</v>
      </c>
      <c r="AW576" s="152">
        <f t="shared" si="3"/>
        <v>163409.1161</v>
      </c>
      <c r="AX576" s="152">
        <f t="shared" si="4"/>
        <v>9914.6929</v>
      </c>
      <c r="AY576" s="152">
        <f t="shared" si="5"/>
        <v>94617.2174</v>
      </c>
      <c r="AZ576" s="152">
        <f t="shared" si="6"/>
        <v>85191.8972</v>
      </c>
      <c r="BA576" s="152" t="str">
        <f t="shared" si="7"/>
        <v>Column1.y</v>
      </c>
      <c r="BB576" s="152" t="str">
        <f t="shared" si="8"/>
        <v>Column1.y</v>
      </c>
      <c r="BC576" s="152" t="str">
        <f t="shared" si="9"/>
        <v>Column1.y</v>
      </c>
    </row>
    <row r="577">
      <c r="A577" s="152">
        <v>1.4873652E9</v>
      </c>
      <c r="B577" s="152">
        <v>114180.8116</v>
      </c>
      <c r="D577" s="153">
        <f>IFERROR(__xludf.DUMMYFUNCTION("TO_DATE(INT((E577/(60*60*24))+""1/1/1970""))"),43056.0)</f>
        <v>43056</v>
      </c>
      <c r="E577" s="152">
        <v>1.5108948E9</v>
      </c>
      <c r="F577" s="152">
        <v>98960.1814</v>
      </c>
      <c r="H577" s="153">
        <f>IFERROR(__xludf.DUMMYFUNCTION("TO_DATE(INT((I577/(60*60*24))+""1/1/1970""))"),43056.0)</f>
        <v>43056</v>
      </c>
      <c r="I577" s="156">
        <v>1.5108948E9</v>
      </c>
      <c r="J577" s="156">
        <v>99518.6582</v>
      </c>
      <c r="L577" s="154">
        <v>43174.0</v>
      </c>
      <c r="M577" s="155">
        <v>140519.06</v>
      </c>
      <c r="O577" s="153">
        <f>IFERROR(__xludf.DUMMYFUNCTION("TO_DATE(INT((P577/(60*60*24))+""1/1/1970""))"),42950.0)</f>
        <v>42950</v>
      </c>
      <c r="P577" s="13">
        <v>1.5017688E9</v>
      </c>
      <c r="Q577" s="13">
        <v>27483.9371</v>
      </c>
      <c r="S577" s="153">
        <f>IFERROR(__xludf.DUMMYFUNCTION("TO_DATE(INT((T577/(60*60*24))+""1/1/1970""))"),43056.0)</f>
        <v>43056</v>
      </c>
      <c r="T577" s="152">
        <v>1.5108948E9</v>
      </c>
      <c r="U577" s="152">
        <v>165756.9988</v>
      </c>
      <c r="W577" s="153">
        <f>IFERROR(__xludf.DUMMYFUNCTION("TO_DATE(INT((X577/(60*60*24))+""1/1/1970""))"),43041.0)</f>
        <v>43041</v>
      </c>
      <c r="X577" s="156">
        <v>1.5096312E9</v>
      </c>
      <c r="Y577" s="156">
        <v>9957.0484</v>
      </c>
      <c r="AA577" s="153">
        <f>IFERROR(__xludf.DUMMYFUNCTION("TO_DATE(INT((AB577/(60*60*24))+""1/1/1970""))"),43042.0)</f>
        <v>43042</v>
      </c>
      <c r="AB577" s="152">
        <v>1.5096708E9</v>
      </c>
      <c r="AC577" s="152">
        <v>93639.1581</v>
      </c>
      <c r="AE577" s="153">
        <f>IFERROR(__xludf.DUMMYFUNCTION("TO_DATE(INT((AF577/(60*60*24))+""1/1/1970""))"),42950.0)</f>
        <v>42950</v>
      </c>
      <c r="AF577" s="152">
        <v>1.5017292E9</v>
      </c>
      <c r="AG577" s="152">
        <v>85038.8157</v>
      </c>
      <c r="AH577" s="153">
        <f>IFERROR(__xludf.DUMMYFUNCTION("TO_DATE(INT((AI577/(60*60*24))+""1/1/1970""))"),44148.0)</f>
        <v>44148</v>
      </c>
      <c r="AI577" s="156">
        <v>1.6052436E9</v>
      </c>
      <c r="AJ577" s="156">
        <v>221696.6599</v>
      </c>
      <c r="AK577" s="153">
        <f>IFERROR(__xludf.DUMMYFUNCTION("TO_DATE(INT((AL577/(60*60*24))+""1/1/1970""))"),44148.0)</f>
        <v>44148</v>
      </c>
      <c r="AL577" s="156">
        <v>1.6052436E9</v>
      </c>
      <c r="AM577" s="156">
        <v>120864.5365</v>
      </c>
      <c r="AN577" s="153">
        <f>IFERROR(__xludf.DUMMYFUNCTION("TO_DATE(INT((AO577/(60*60*24))+""1/1/1970""))"),44041.0)</f>
        <v>44041</v>
      </c>
      <c r="AO577" s="156">
        <v>1.59598252E9</v>
      </c>
      <c r="AP577" s="156">
        <v>148921.7039</v>
      </c>
      <c r="AQ577" s="153">
        <f>IFERROR(__xludf.DUMMYFUNCTION("TO_DATE(INT((AR577/(60*60*24))+""1/1/1970""))"),43056.0)</f>
        <v>43056</v>
      </c>
      <c r="AR577" s="152">
        <v>1.5108948E9</v>
      </c>
      <c r="AS577" s="152">
        <v>98960.1814</v>
      </c>
      <c r="AT577" s="156">
        <v>99518.6582</v>
      </c>
      <c r="AU577" s="152">
        <f t="shared" si="1"/>
        <v>135841.21</v>
      </c>
      <c r="AV577" s="152">
        <f t="shared" si="2"/>
        <v>28166.9209</v>
      </c>
      <c r="AW577" s="152">
        <f t="shared" si="3"/>
        <v>165756.9988</v>
      </c>
      <c r="AX577" s="152">
        <f t="shared" si="4"/>
        <v>9923.7829</v>
      </c>
      <c r="AY577" s="152">
        <f t="shared" si="5"/>
        <v>94625.5296</v>
      </c>
      <c r="AZ577" s="152">
        <f t="shared" si="6"/>
        <v>85161.2552</v>
      </c>
      <c r="BA577" s="152" t="str">
        <f t="shared" si="7"/>
        <v>Column1.y</v>
      </c>
      <c r="BB577" s="152" t="str">
        <f t="shared" si="8"/>
        <v>Column1.y</v>
      </c>
      <c r="BC577" s="152" t="str">
        <f t="shared" si="9"/>
        <v>Column1.y</v>
      </c>
    </row>
    <row r="578">
      <c r="A578" s="156">
        <v>1.48768746E9</v>
      </c>
      <c r="B578" s="156">
        <v>114413.3002</v>
      </c>
      <c r="D578" s="153">
        <f>IFERROR(__xludf.DUMMYFUNCTION("TO_DATE(INT((E578/(60*60*24))+""1/1/1970""))"),43057.0)</f>
        <v>43057</v>
      </c>
      <c r="E578" s="156">
        <v>1.5109812E9</v>
      </c>
      <c r="F578" s="156">
        <v>98960.1814</v>
      </c>
      <c r="H578" s="153">
        <f>IFERROR(__xludf.DUMMYFUNCTION("TO_DATE(INT((I578/(60*60*24))+""1/1/1970""))"),43057.0)</f>
        <v>43057</v>
      </c>
      <c r="I578" s="152">
        <v>1.5109812E9</v>
      </c>
      <c r="J578" s="152">
        <v>100538.459</v>
      </c>
      <c r="L578" s="154">
        <v>43175.0</v>
      </c>
      <c r="M578" s="155">
        <v>140493.46</v>
      </c>
      <c r="O578" s="153">
        <f>IFERROR(__xludf.DUMMYFUNCTION("TO_DATE(INT((P578/(60*60*24))+""1/1/1970""))"),42951.0)</f>
        <v>42951</v>
      </c>
      <c r="P578" s="13">
        <v>1.5018552E9</v>
      </c>
      <c r="Q578" s="13">
        <v>27601.2246</v>
      </c>
      <c r="S578" s="153">
        <f>IFERROR(__xludf.DUMMYFUNCTION("TO_DATE(INT((T578/(60*60*24))+""1/1/1970""))"),43057.0)</f>
        <v>43057</v>
      </c>
      <c r="T578" s="156">
        <v>1.5109812E9</v>
      </c>
      <c r="U578" s="156">
        <v>164985.8084</v>
      </c>
      <c r="W578" s="153">
        <f>IFERROR(__xludf.DUMMYFUNCTION("TO_DATE(INT((X578/(60*60*24))+""1/1/1970""))"),43042.0)</f>
        <v>43042</v>
      </c>
      <c r="X578" s="156">
        <v>1.5097176E9</v>
      </c>
      <c r="Y578" s="156">
        <v>9925.4487</v>
      </c>
      <c r="AA578" s="153">
        <f>IFERROR(__xludf.DUMMYFUNCTION("TO_DATE(INT((AB578/(60*60*24))+""1/1/1970""))"),43044.0)</f>
        <v>43044</v>
      </c>
      <c r="AB578" s="156">
        <v>1.5099228E9</v>
      </c>
      <c r="AC578" s="156">
        <v>93955.6071</v>
      </c>
      <c r="AE578" s="153">
        <f>IFERROR(__xludf.DUMMYFUNCTION("TO_DATE(INT((AF578/(60*60*24))+""1/1/1970""))"),42951.0)</f>
        <v>42951</v>
      </c>
      <c r="AF578" s="156">
        <v>1.5018084E9</v>
      </c>
      <c r="AG578" s="156">
        <v>84757.4609</v>
      </c>
      <c r="AH578" s="153">
        <f>IFERROR(__xludf.DUMMYFUNCTION("TO_DATE(INT((AI578/(60*60*24))+""1/1/1970""))"),44149.0)</f>
        <v>44149</v>
      </c>
      <c r="AI578" s="156">
        <v>1.60533E9</v>
      </c>
      <c r="AJ578" s="156">
        <v>222677.204</v>
      </c>
      <c r="AK578" s="153">
        <f>IFERROR(__xludf.DUMMYFUNCTION("TO_DATE(INT((AL578/(60*60*24))+""1/1/1970""))"),44149.0)</f>
        <v>44149</v>
      </c>
      <c r="AL578" s="156">
        <v>1.60533E9</v>
      </c>
      <c r="AM578" s="156">
        <v>120708.4365</v>
      </c>
      <c r="AN578" s="153">
        <f>IFERROR(__xludf.DUMMYFUNCTION("TO_DATE(INT((AO578/(60*60*24))+""1/1/1970""))"),44042.0)</f>
        <v>44042</v>
      </c>
      <c r="AO578" s="152">
        <v>1.596078171E9</v>
      </c>
      <c r="AP578" s="152">
        <v>148718.0336</v>
      </c>
      <c r="AQ578" s="153">
        <f>IFERROR(__xludf.DUMMYFUNCTION("TO_DATE(INT((AR578/(60*60*24))+""1/1/1970""))"),43057.0)</f>
        <v>43057</v>
      </c>
      <c r="AR578" s="156">
        <v>1.5109812E9</v>
      </c>
      <c r="AS578" s="156">
        <v>98960.1814</v>
      </c>
      <c r="AT578" s="152">
        <v>100538.459</v>
      </c>
      <c r="AU578" s="152">
        <f t="shared" si="1"/>
        <v>135841.21</v>
      </c>
      <c r="AV578" s="152">
        <f t="shared" si="2"/>
        <v>28318.5657</v>
      </c>
      <c r="AW578" s="152">
        <f t="shared" si="3"/>
        <v>164985.8084</v>
      </c>
      <c r="AX578" s="152">
        <f t="shared" si="4"/>
        <v>9917.313</v>
      </c>
      <c r="AY578" s="152">
        <f t="shared" si="5"/>
        <v>94625.5296</v>
      </c>
      <c r="AZ578" s="152">
        <f t="shared" si="6"/>
        <v>85271.5666</v>
      </c>
      <c r="BA578" s="152" t="str">
        <f t="shared" si="7"/>
        <v>Column1.y</v>
      </c>
      <c r="BB578" s="152" t="str">
        <f t="shared" si="8"/>
        <v>Column1.y</v>
      </c>
      <c r="BC578" s="152" t="str">
        <f t="shared" si="9"/>
        <v>Column1.y</v>
      </c>
    </row>
    <row r="579">
      <c r="A579" s="152">
        <v>1.4877108E9</v>
      </c>
      <c r="B579" s="152">
        <v>114858.9033</v>
      </c>
      <c r="D579" s="153">
        <f>IFERROR(__xludf.DUMMYFUNCTION("TO_DATE(INT((E579/(60*60*24))+""1/1/1970""))"),43059.0)</f>
        <v>43059</v>
      </c>
      <c r="E579" s="152">
        <v>1.51119E9</v>
      </c>
      <c r="F579" s="152">
        <v>98960.1814</v>
      </c>
      <c r="H579" s="153">
        <f>IFERROR(__xludf.DUMMYFUNCTION("TO_DATE(INT((I579/(60*60*24))+""1/1/1970""))"),43059.0)</f>
        <v>43059</v>
      </c>
      <c r="I579" s="156">
        <v>1.51119E9</v>
      </c>
      <c r="J579" s="156">
        <v>100538.459</v>
      </c>
      <c r="L579" s="154">
        <v>43178.0</v>
      </c>
      <c r="M579" s="155">
        <v>140094.58</v>
      </c>
      <c r="O579" s="153">
        <f>IFERROR(__xludf.DUMMYFUNCTION("TO_DATE(INT((P579/(60*60*24))+""1/1/1970""))"),42952.0)</f>
        <v>42952</v>
      </c>
      <c r="P579" s="13">
        <v>1.5018912E9</v>
      </c>
      <c r="Q579" s="13">
        <v>27456.0964</v>
      </c>
      <c r="S579" s="153">
        <f>IFERROR(__xludf.DUMMYFUNCTION("TO_DATE(INT((T579/(60*60*24))+""1/1/1970""))"),43059.0)</f>
        <v>43059</v>
      </c>
      <c r="T579" s="152">
        <v>1.51119E9</v>
      </c>
      <c r="U579" s="152">
        <v>164985.8084</v>
      </c>
      <c r="W579" s="153">
        <f>IFERROR(__xludf.DUMMYFUNCTION("TO_DATE(INT((X579/(60*60*24))+""1/1/1970""))"),43043.0)</f>
        <v>43043</v>
      </c>
      <c r="X579" s="156">
        <v>1.5097536E9</v>
      </c>
      <c r="Y579" s="156">
        <v>9938.0568</v>
      </c>
      <c r="AA579" s="153">
        <f>IFERROR(__xludf.DUMMYFUNCTION("TO_DATE(INT((AB579/(60*60*24))+""1/1/1970""))"),43045.0)</f>
        <v>43045</v>
      </c>
      <c r="AB579" s="152">
        <v>1.5099624E9</v>
      </c>
      <c r="AC579" s="152">
        <v>94007.7249</v>
      </c>
      <c r="AE579" s="153">
        <f>IFERROR(__xludf.DUMMYFUNCTION("TO_DATE(INT((AF579/(60*60*24))+""1/1/1970""))"),42952.0)</f>
        <v>42952</v>
      </c>
      <c r="AF579" s="152">
        <v>1.5018912E9</v>
      </c>
      <c r="AG579" s="152">
        <v>85758.0373</v>
      </c>
      <c r="AH579" s="153">
        <f>IFERROR(__xludf.DUMMYFUNCTION("TO_DATE(INT((AI579/(60*60*24))+""1/1/1970""))"),44151.0)</f>
        <v>44151</v>
      </c>
      <c r="AI579" s="152">
        <v>1.6055388E9</v>
      </c>
      <c r="AJ579" s="152">
        <v>223874.0979</v>
      </c>
      <c r="AK579" s="153">
        <f>IFERROR(__xludf.DUMMYFUNCTION("TO_DATE(INT((AL579/(60*60*24))+""1/1/1970""))"),44151.0)</f>
        <v>44151</v>
      </c>
      <c r="AL579" s="152">
        <v>1.6055388E9</v>
      </c>
      <c r="AM579" s="152">
        <v>120708.4365</v>
      </c>
      <c r="AN579" s="153">
        <f>IFERROR(__xludf.DUMMYFUNCTION("TO_DATE(INT((AO579/(60*60*24))+""1/1/1970""))"),44043.0)</f>
        <v>44043</v>
      </c>
      <c r="AO579" s="152">
        <v>1.596157213E9</v>
      </c>
      <c r="AP579" s="152">
        <v>148935.7845</v>
      </c>
      <c r="AQ579" s="153">
        <f>IFERROR(__xludf.DUMMYFUNCTION("TO_DATE(INT((AR579/(60*60*24))+""1/1/1970""))"),43059.0)</f>
        <v>43059</v>
      </c>
      <c r="AR579" s="152">
        <v>1.51119E9</v>
      </c>
      <c r="AS579" s="152">
        <v>98960.1814</v>
      </c>
      <c r="AT579" s="156">
        <v>100538.459</v>
      </c>
      <c r="AU579" s="152">
        <f t="shared" si="1"/>
        <v>136294.69</v>
      </c>
      <c r="AV579" s="152">
        <f t="shared" si="2"/>
        <v>28308.0598</v>
      </c>
      <c r="AW579" s="152">
        <f t="shared" si="3"/>
        <v>164985.8084</v>
      </c>
      <c r="AX579" s="152">
        <f t="shared" si="4"/>
        <v>9914.8368</v>
      </c>
      <c r="AY579" s="152">
        <f t="shared" si="5"/>
        <v>94258.4354</v>
      </c>
      <c r="AZ579" s="152">
        <f t="shared" si="6"/>
        <v>84845.101</v>
      </c>
      <c r="BA579" s="152" t="str">
        <f t="shared" si="7"/>
        <v>Column1.y</v>
      </c>
      <c r="BB579" s="152" t="str">
        <f t="shared" si="8"/>
        <v>Column1.y</v>
      </c>
      <c r="BC579" s="152" t="str">
        <f t="shared" si="9"/>
        <v>Column1.y</v>
      </c>
    </row>
    <row r="580">
      <c r="A580" s="156">
        <v>1.48777386E9</v>
      </c>
      <c r="B580" s="156">
        <v>114616.7277</v>
      </c>
      <c r="D580" s="153">
        <f>IFERROR(__xludf.DUMMYFUNCTION("TO_DATE(INT((E580/(60*60*24))+""1/1/1970""))"),43060.0)</f>
        <v>43060</v>
      </c>
      <c r="E580" s="152">
        <v>1.5112404E9</v>
      </c>
      <c r="F580" s="152">
        <v>98960.1814</v>
      </c>
      <c r="H580" s="153">
        <f>IFERROR(__xludf.DUMMYFUNCTION("TO_DATE(INT((I580/(60*60*24))+""1/1/1970""))"),43060.0)</f>
        <v>43060</v>
      </c>
      <c r="I580" s="156">
        <v>1.5112404E9</v>
      </c>
      <c r="J580" s="156">
        <v>101151.4096</v>
      </c>
      <c r="L580" s="154">
        <v>43179.0</v>
      </c>
      <c r="M580" s="155">
        <v>139152.1</v>
      </c>
      <c r="O580" s="153">
        <f>IFERROR(__xludf.DUMMYFUNCTION("TO_DATE(INT((P580/(60*60*24))+""1/1/1970""))"),42953.0)</f>
        <v>42953</v>
      </c>
      <c r="P580" s="13">
        <v>1.5019776E9</v>
      </c>
      <c r="Q580" s="13">
        <v>27456.0964</v>
      </c>
      <c r="S580" s="153">
        <f>IFERROR(__xludf.DUMMYFUNCTION("TO_DATE(INT((T580/(60*60*24))+""1/1/1970""))"),43060.0)</f>
        <v>43060</v>
      </c>
      <c r="T580" s="152">
        <v>1.5112404E9</v>
      </c>
      <c r="U580" s="152">
        <v>165396.2913</v>
      </c>
      <c r="W580" s="153">
        <f>IFERROR(__xludf.DUMMYFUNCTION("TO_DATE(INT((X580/(60*60*24))+""1/1/1970""))"),43045.0)</f>
        <v>43045</v>
      </c>
      <c r="X580" s="152">
        <v>1.50993E9</v>
      </c>
      <c r="Y580" s="152">
        <v>9938.3945</v>
      </c>
      <c r="AA580" s="153">
        <f>IFERROR(__xludf.DUMMYFUNCTION("TO_DATE(INT((AB580/(60*60*24))+""1/1/1970""))"),43046.0)</f>
        <v>43046</v>
      </c>
      <c r="AB580" s="156">
        <v>1.5100416E9</v>
      </c>
      <c r="AC580" s="156">
        <v>94171.5324</v>
      </c>
      <c r="AE580" s="153">
        <f>IFERROR(__xludf.DUMMYFUNCTION("TO_DATE(INT((AF580/(60*60*24))+""1/1/1970""))"),42953.0)</f>
        <v>42953</v>
      </c>
      <c r="AF580" s="156">
        <v>1.5020568E9</v>
      </c>
      <c r="AG580" s="156">
        <v>85758.0373</v>
      </c>
      <c r="AH580" s="153">
        <f>IFERROR(__xludf.DUMMYFUNCTION("TO_DATE(INT((AI580/(60*60*24))+""1/1/1970""))"),44152.0)</f>
        <v>44152</v>
      </c>
      <c r="AI580" s="156">
        <v>1.6055892E9</v>
      </c>
      <c r="AJ580" s="156">
        <v>225151.4176</v>
      </c>
      <c r="AK580" s="153">
        <f>IFERROR(__xludf.DUMMYFUNCTION("TO_DATE(INT((AL580/(60*60*24))+""1/1/1970""))"),44152.0)</f>
        <v>44152</v>
      </c>
      <c r="AL580" s="156">
        <v>1.6055892E9</v>
      </c>
      <c r="AM580" s="156">
        <v>120730.2865</v>
      </c>
      <c r="AN580" s="153">
        <f>IFERROR(__xludf.DUMMYFUNCTION("TO_DATE(INT((AO580/(60*60*24))+""1/1/1970""))"),44044.0)</f>
        <v>44044</v>
      </c>
      <c r="AO580" s="156">
        <v>1.596252585E9</v>
      </c>
      <c r="AP580" s="156">
        <v>148150.8538</v>
      </c>
      <c r="AQ580" s="153">
        <f>IFERROR(__xludf.DUMMYFUNCTION("TO_DATE(INT((AR580/(60*60*24))+""1/1/1970""))"),43060.0)</f>
        <v>43060</v>
      </c>
      <c r="AR580" s="152">
        <v>1.5112404E9</v>
      </c>
      <c r="AS580" s="152">
        <v>98960.1814</v>
      </c>
      <c r="AT580" s="156">
        <v>101151.4096</v>
      </c>
      <c r="AU580" s="152">
        <f t="shared" si="1"/>
        <v>135961.54</v>
      </c>
      <c r="AV580" s="152">
        <f t="shared" si="2"/>
        <v>28410.6105</v>
      </c>
      <c r="AW580" s="152">
        <f t="shared" si="3"/>
        <v>165396.2913</v>
      </c>
      <c r="AX580" s="152">
        <f t="shared" si="4"/>
        <v>9918.3459</v>
      </c>
      <c r="AY580" s="152">
        <f t="shared" si="5"/>
        <v>94678.5667</v>
      </c>
      <c r="AZ580" s="152">
        <f t="shared" si="6"/>
        <v>84862.7653</v>
      </c>
      <c r="BA580" s="152" t="str">
        <f t="shared" si="7"/>
        <v>Column1.y</v>
      </c>
      <c r="BB580" s="152" t="str">
        <f t="shared" si="8"/>
        <v>Column1.y</v>
      </c>
      <c r="BC580" s="152" t="str">
        <f t="shared" si="9"/>
        <v>Column1.y</v>
      </c>
    </row>
    <row r="581">
      <c r="A581" s="152">
        <v>1.4877972E9</v>
      </c>
      <c r="B581" s="152">
        <v>114757.1895</v>
      </c>
      <c r="D581" s="153">
        <f>IFERROR(__xludf.DUMMYFUNCTION("TO_DATE(INT((E581/(60*60*24))+""1/1/1970""))"),43061.0)</f>
        <v>43061</v>
      </c>
      <c r="E581" s="156">
        <v>1.5113268E9</v>
      </c>
      <c r="F581" s="156">
        <v>99263.3996</v>
      </c>
      <c r="H581" s="153">
        <f>IFERROR(__xludf.DUMMYFUNCTION("TO_DATE(INT((I581/(60*60*24))+""1/1/1970""))"),43061.0)</f>
        <v>43061</v>
      </c>
      <c r="I581" s="152">
        <v>1.5113268E9</v>
      </c>
      <c r="J581" s="152">
        <v>101911.453</v>
      </c>
      <c r="L581" s="154">
        <v>43180.0</v>
      </c>
      <c r="M581" s="155">
        <v>138977.1</v>
      </c>
      <c r="O581" s="153">
        <f>IFERROR(__xludf.DUMMYFUNCTION("TO_DATE(INT((P581/(60*60*24))+""1/1/1970""))"),42954.0)</f>
        <v>42954</v>
      </c>
      <c r="P581" s="13">
        <v>1.502064E9</v>
      </c>
      <c r="Q581" s="13">
        <v>27456.0972</v>
      </c>
      <c r="S581" s="153">
        <f>IFERROR(__xludf.DUMMYFUNCTION("TO_DATE(INT((T581/(60*60*24))+""1/1/1970""))"),43061.0)</f>
        <v>43061</v>
      </c>
      <c r="T581" s="156">
        <v>1.5113268E9</v>
      </c>
      <c r="U581" s="156">
        <v>167233.4399</v>
      </c>
      <c r="W581" s="153">
        <f>IFERROR(__xludf.DUMMYFUNCTION("TO_DATE(INT((X581/(60*60*24))+""1/1/1970""))"),43046.0)</f>
        <v>43046</v>
      </c>
      <c r="X581" s="156">
        <v>1.5100668E9</v>
      </c>
      <c r="Y581" s="156">
        <v>9932.0576</v>
      </c>
      <c r="AA581" s="153">
        <f>IFERROR(__xludf.DUMMYFUNCTION("TO_DATE(INT((AB581/(60*60*24))+""1/1/1970""))"),43047.0)</f>
        <v>43047</v>
      </c>
      <c r="AB581" s="152">
        <v>1.5101208E9</v>
      </c>
      <c r="AC581" s="152">
        <v>93956.4545</v>
      </c>
      <c r="AE581" s="153">
        <f>IFERROR(__xludf.DUMMYFUNCTION("TO_DATE(INT((AF581/(60*60*24))+""1/1/1970""))"),42954.0)</f>
        <v>42954</v>
      </c>
      <c r="AF581" s="156">
        <v>1.5020964E9</v>
      </c>
      <c r="AG581" s="156">
        <v>85726.3677</v>
      </c>
      <c r="AH581" s="153">
        <f>IFERROR(__xludf.DUMMYFUNCTION("TO_DATE(INT((AI581/(60*60*24))+""1/1/1970""))"),44153.0)</f>
        <v>44153</v>
      </c>
      <c r="AI581" s="156">
        <v>1.6056756E9</v>
      </c>
      <c r="AJ581" s="156">
        <v>230660.6664</v>
      </c>
      <c r="AK581" s="153">
        <f>IFERROR(__xludf.DUMMYFUNCTION("TO_DATE(INT((AL581/(60*60*24))+""1/1/1970""))"),44153.0)</f>
        <v>44153</v>
      </c>
      <c r="AL581" s="156">
        <v>1.6056756E9</v>
      </c>
      <c r="AM581" s="156">
        <v>123147.9415</v>
      </c>
      <c r="AN581" s="153">
        <f>IFERROR(__xludf.DUMMYFUNCTION("TO_DATE(INT((AO581/(60*60*24))+""1/1/1970""))"),44045.0)</f>
        <v>44045</v>
      </c>
      <c r="AO581" s="156">
        <v>1.596332743E9</v>
      </c>
      <c r="AP581" s="156">
        <v>148150.8538</v>
      </c>
      <c r="AQ581" s="153">
        <f>IFERROR(__xludf.DUMMYFUNCTION("TO_DATE(INT((AR581/(60*60*24))+""1/1/1970""))"),43061.0)</f>
        <v>43061</v>
      </c>
      <c r="AR581" s="156">
        <v>1.5113268E9</v>
      </c>
      <c r="AS581" s="156">
        <v>99263.3996</v>
      </c>
      <c r="AT581" s="152">
        <v>101911.453</v>
      </c>
      <c r="AU581" s="152">
        <f t="shared" si="1"/>
        <v>136551.49</v>
      </c>
      <c r="AV581" s="152">
        <f t="shared" si="2"/>
        <v>28518.4145</v>
      </c>
      <c r="AW581" s="152">
        <f t="shared" si="3"/>
        <v>167233.4399</v>
      </c>
      <c r="AX581" s="152">
        <f t="shared" si="4"/>
        <v>9911.668</v>
      </c>
      <c r="AY581" s="152">
        <f t="shared" si="5"/>
        <v>94363.7783</v>
      </c>
      <c r="AZ581" s="152">
        <f t="shared" si="6"/>
        <v>84893.4074</v>
      </c>
      <c r="BA581" s="152" t="str">
        <f t="shared" si="7"/>
        <v>Column1.y</v>
      </c>
      <c r="BB581" s="152" t="str">
        <f t="shared" si="8"/>
        <v>Column1.y</v>
      </c>
      <c r="BC581" s="152" t="str">
        <f t="shared" si="9"/>
        <v>Column1.y</v>
      </c>
    </row>
    <row r="582">
      <c r="A582" s="156">
        <v>1.48786026E9</v>
      </c>
      <c r="B582" s="156">
        <v>115023.5827</v>
      </c>
      <c r="D582" s="153">
        <f>IFERROR(__xludf.DUMMYFUNCTION("TO_DATE(INT((E582/(60*60*24))+""1/1/1970""))"),43062.0)</f>
        <v>43062</v>
      </c>
      <c r="E582" s="152">
        <v>1.5114132E9</v>
      </c>
      <c r="F582" s="152">
        <v>99175.6393</v>
      </c>
      <c r="H582" s="153">
        <f>IFERROR(__xludf.DUMMYFUNCTION("TO_DATE(INT((I582/(60*60*24))+""1/1/1970""))"),43062.0)</f>
        <v>43062</v>
      </c>
      <c r="I582" s="156">
        <v>1.5114132E9</v>
      </c>
      <c r="J582" s="156">
        <v>102253.0563</v>
      </c>
      <c r="L582" s="154">
        <v>43181.0</v>
      </c>
      <c r="M582" s="155">
        <v>139488.32</v>
      </c>
      <c r="O582" s="153">
        <f>IFERROR(__xludf.DUMMYFUNCTION("TO_DATE(INT((P582/(60*60*24))+""1/1/1970""))"),42955.0)</f>
        <v>42955</v>
      </c>
      <c r="P582" s="13">
        <v>1.5022008E9</v>
      </c>
      <c r="Q582" s="13">
        <v>27452.8715</v>
      </c>
      <c r="S582" s="153">
        <f>IFERROR(__xludf.DUMMYFUNCTION("TO_DATE(INT((T582/(60*60*24))+""1/1/1970""))"),43062.0)</f>
        <v>43062</v>
      </c>
      <c r="T582" s="152">
        <v>1.5114132E9</v>
      </c>
      <c r="U582" s="152">
        <v>167020.6755</v>
      </c>
      <c r="W582" s="153">
        <f>IFERROR(__xludf.DUMMYFUNCTION("TO_DATE(INT((X582/(60*60*24))+""1/1/1970""))"),43047.0)</f>
        <v>43047</v>
      </c>
      <c r="X582" s="156">
        <v>1.5101532E9</v>
      </c>
      <c r="Y582" s="156">
        <v>9940.4633</v>
      </c>
      <c r="AA582" s="153">
        <f>IFERROR(__xludf.DUMMYFUNCTION("TO_DATE(INT((AB582/(60*60*24))+""1/1/1970""))"),43048.0)</f>
        <v>43048</v>
      </c>
      <c r="AB582" s="156">
        <v>1.5102E9</v>
      </c>
      <c r="AC582" s="156">
        <v>94159.0791</v>
      </c>
      <c r="AE582" s="153">
        <f>IFERROR(__xludf.DUMMYFUNCTION("TO_DATE(INT((AF582/(60*60*24))+""1/1/1970""))"),42955.0)</f>
        <v>42955</v>
      </c>
      <c r="AF582" s="152">
        <v>1.5021756E9</v>
      </c>
      <c r="AG582" s="152">
        <v>85513.401</v>
      </c>
      <c r="AH582" s="153">
        <f>IFERROR(__xludf.DUMMYFUNCTION("TO_DATE(INT((AI582/(60*60*24))+""1/1/1970""))"),44154.0)</f>
        <v>44154</v>
      </c>
      <c r="AI582" s="156">
        <v>1.605762E9</v>
      </c>
      <c r="AJ582" s="156">
        <v>234968.8253</v>
      </c>
      <c r="AK582" s="153">
        <f>IFERROR(__xludf.DUMMYFUNCTION("TO_DATE(INT((AL582/(60*60*24))+""1/1/1970""))"),44154.0)</f>
        <v>44154</v>
      </c>
      <c r="AL582" s="156">
        <v>1.605762E9</v>
      </c>
      <c r="AM582" s="156">
        <v>122127.9715</v>
      </c>
      <c r="AN582" s="153">
        <f>IFERROR(__xludf.DUMMYFUNCTION("TO_DATE(INT((AO582/(60*60*24))+""1/1/1970""))"),44046.0)</f>
        <v>44046</v>
      </c>
      <c r="AO582" s="152">
        <v>1.596428943E9</v>
      </c>
      <c r="AP582" s="152">
        <v>148150.8538</v>
      </c>
      <c r="AQ582" s="153">
        <f>IFERROR(__xludf.DUMMYFUNCTION("TO_DATE(INT((AR582/(60*60*24))+""1/1/1970""))"),43062.0)</f>
        <v>43062</v>
      </c>
      <c r="AR582" s="152">
        <v>1.5114132E9</v>
      </c>
      <c r="AS582" s="152">
        <v>99175.6393</v>
      </c>
      <c r="AT582" s="156">
        <v>102253.0563</v>
      </c>
      <c r="AU582" s="152">
        <f t="shared" si="1"/>
        <v>136911.1</v>
      </c>
      <c r="AV582" s="152">
        <f t="shared" si="2"/>
        <v>28537.4524</v>
      </c>
      <c r="AW582" s="152">
        <f t="shared" si="3"/>
        <v>167020.6755</v>
      </c>
      <c r="AX582" s="152">
        <f t="shared" si="4"/>
        <v>9915.9733</v>
      </c>
      <c r="AY582" s="152">
        <f t="shared" si="5"/>
        <v>93562.4593</v>
      </c>
      <c r="AZ582" s="152">
        <f t="shared" si="6"/>
        <v>85420.4511</v>
      </c>
      <c r="BA582" s="152" t="str">
        <f t="shared" si="7"/>
        <v>Column1.y</v>
      </c>
      <c r="BB582" s="152" t="str">
        <f t="shared" si="8"/>
        <v>Column1.y</v>
      </c>
      <c r="BC582" s="152" t="str">
        <f t="shared" si="9"/>
        <v>Column1.y</v>
      </c>
    </row>
    <row r="583">
      <c r="A583" s="152">
        <v>1.4878836E9</v>
      </c>
      <c r="B583" s="152">
        <v>114834.6857</v>
      </c>
      <c r="D583" s="153">
        <f>IFERROR(__xludf.DUMMYFUNCTION("TO_DATE(INT((E583/(60*60*24))+""1/1/1970""))"),43063.0)</f>
        <v>43063</v>
      </c>
      <c r="E583" s="156">
        <v>1.5115356E9</v>
      </c>
      <c r="F583" s="156">
        <v>99175.6393</v>
      </c>
      <c r="H583" s="153">
        <f>IFERROR(__xludf.DUMMYFUNCTION("TO_DATE(INT((I583/(60*60*24))+""1/1/1970""))"),43063.0)</f>
        <v>43063</v>
      </c>
      <c r="I583" s="152">
        <v>1.5115356E9</v>
      </c>
      <c r="J583" s="152">
        <v>102253.0563</v>
      </c>
      <c r="L583" s="154">
        <v>43182.0</v>
      </c>
      <c r="M583" s="155">
        <v>138012.04</v>
      </c>
      <c r="O583" s="153">
        <f>IFERROR(__xludf.DUMMYFUNCTION("TO_DATE(INT((P583/(60*60*24))+""1/1/1970""))"),42956.0)</f>
        <v>42956</v>
      </c>
      <c r="P583" s="13">
        <v>1.5022872E9</v>
      </c>
      <c r="Q583" s="13">
        <v>27543.2088</v>
      </c>
      <c r="S583" s="153">
        <f>IFERROR(__xludf.DUMMYFUNCTION("TO_DATE(INT((T583/(60*60*24))+""1/1/1970""))"),43063.0)</f>
        <v>43063</v>
      </c>
      <c r="T583" s="156">
        <v>1.5115356E9</v>
      </c>
      <c r="U583" s="156">
        <v>167020.6755</v>
      </c>
      <c r="W583" s="153">
        <f>IFERROR(__xludf.DUMMYFUNCTION("TO_DATE(INT((X583/(60*60*24))+""1/1/1970""))"),43048.0)</f>
        <v>43048</v>
      </c>
      <c r="X583" s="156">
        <v>1.5102396E9</v>
      </c>
      <c r="Y583" s="156">
        <v>9934.1645</v>
      </c>
      <c r="AA583" s="153">
        <f>IFERROR(__xludf.DUMMYFUNCTION("TO_DATE(INT((AB583/(60*60*24))+""1/1/1970""))"),43049.0)</f>
        <v>43049</v>
      </c>
      <c r="AB583" s="152">
        <v>1.5102792E9</v>
      </c>
      <c r="AC583" s="152">
        <v>94596.3241</v>
      </c>
      <c r="AE583" s="153">
        <f>IFERROR(__xludf.DUMMYFUNCTION("TO_DATE(INT((AF583/(60*60*24))+""1/1/1970""))"),42956.0)</f>
        <v>42956</v>
      </c>
      <c r="AF583" s="156">
        <v>1.5022548E9</v>
      </c>
      <c r="AG583" s="156">
        <v>85930.1548</v>
      </c>
      <c r="AH583" s="153">
        <f>IFERROR(__xludf.DUMMYFUNCTION("TO_DATE(INT((AI583/(60*60*24))+""1/1/1970""))"),44155.0)</f>
        <v>44155</v>
      </c>
      <c r="AI583" s="156">
        <v>1.6058484E9</v>
      </c>
      <c r="AJ583" s="156">
        <v>237280.8685</v>
      </c>
      <c r="AK583" s="153">
        <f>IFERROR(__xludf.DUMMYFUNCTION("TO_DATE(INT((AL583/(60*60*24))+""1/1/1970""))"),44155.0)</f>
        <v>44155</v>
      </c>
      <c r="AL583" s="156">
        <v>1.6058484E9</v>
      </c>
      <c r="AM583" s="156">
        <v>123099.3715</v>
      </c>
      <c r="AN583" s="153">
        <f>IFERROR(__xludf.DUMMYFUNCTION("TO_DATE(INT((AO583/(60*60*24))+""1/1/1970""))"),44047.0)</f>
        <v>44047</v>
      </c>
      <c r="AO583" s="152">
        <v>1.596508419E9</v>
      </c>
      <c r="AP583" s="152">
        <v>148342.6608</v>
      </c>
      <c r="AQ583" s="153">
        <f>IFERROR(__xludf.DUMMYFUNCTION("TO_DATE(INT((AR583/(60*60*24))+""1/1/1970""))"),43063.0)</f>
        <v>43063</v>
      </c>
      <c r="AR583" s="156">
        <v>1.5115356E9</v>
      </c>
      <c r="AS583" s="156">
        <v>99175.6393</v>
      </c>
      <c r="AT583" s="152">
        <v>102253.0563</v>
      </c>
      <c r="AU583" s="152">
        <f t="shared" si="1"/>
        <v>136911.1</v>
      </c>
      <c r="AV583" s="152">
        <f t="shared" si="2"/>
        <v>28550.1136</v>
      </c>
      <c r="AW583" s="152">
        <f t="shared" si="3"/>
        <v>167020.6755</v>
      </c>
      <c r="AX583" s="152">
        <f t="shared" si="4"/>
        <v>9916.9324</v>
      </c>
      <c r="AY583" s="152">
        <f t="shared" si="5"/>
        <v>93573.6189</v>
      </c>
      <c r="AZ583" s="152">
        <f t="shared" si="6"/>
        <v>85679.647</v>
      </c>
      <c r="BA583" s="152" t="str">
        <f t="shared" si="7"/>
        <v>Column1.y</v>
      </c>
      <c r="BB583" s="152" t="str">
        <f t="shared" si="8"/>
        <v>Column1.y</v>
      </c>
      <c r="BC583" s="152" t="str">
        <f t="shared" si="9"/>
        <v>Column1.y</v>
      </c>
    </row>
    <row r="584">
      <c r="A584" s="156">
        <v>1.48794666E9</v>
      </c>
      <c r="B584" s="156">
        <v>114403.6131</v>
      </c>
      <c r="D584" s="153">
        <f>IFERROR(__xludf.DUMMYFUNCTION("TO_DATE(INT((E584/(60*60*24))+""1/1/1970""))"),43064.0)</f>
        <v>43064</v>
      </c>
      <c r="E584" s="156">
        <v>1.511586E9</v>
      </c>
      <c r="F584" s="156">
        <v>99404.5791</v>
      </c>
      <c r="H584" s="153">
        <f>IFERROR(__xludf.DUMMYFUNCTION("TO_DATE(INT((I584/(60*60*24))+""1/1/1970""))"),43064.0)</f>
        <v>43064</v>
      </c>
      <c r="I584" s="152">
        <v>1.511586E9</v>
      </c>
      <c r="J584" s="152">
        <v>102460.7032</v>
      </c>
      <c r="L584" s="154">
        <v>43185.0</v>
      </c>
      <c r="M584" s="155">
        <v>137057.82</v>
      </c>
      <c r="O584" s="153">
        <f>IFERROR(__xludf.DUMMYFUNCTION("TO_DATE(INT((P584/(60*60*24))+""1/1/1970""))"),42957.0)</f>
        <v>42957</v>
      </c>
      <c r="P584" s="13">
        <v>1.5023736E9</v>
      </c>
      <c r="Q584" s="13">
        <v>27575.4876</v>
      </c>
      <c r="S584" s="153">
        <f>IFERROR(__xludf.DUMMYFUNCTION("TO_DATE(INT((T584/(60*60*24))+""1/1/1970""))"),43064.0)</f>
        <v>43064</v>
      </c>
      <c r="T584" s="156">
        <v>1.511586E9</v>
      </c>
      <c r="U584" s="156">
        <v>167623.5909</v>
      </c>
      <c r="W584" s="153">
        <f>IFERROR(__xludf.DUMMYFUNCTION("TO_DATE(INT((X584/(60*60*24))+""1/1/1970""))"),43049.0)</f>
        <v>43049</v>
      </c>
      <c r="X584" s="156">
        <v>1.510326E9</v>
      </c>
      <c r="Y584" s="156">
        <v>9917.7612</v>
      </c>
      <c r="AA584" s="153">
        <f>IFERROR(__xludf.DUMMYFUNCTION("TO_DATE(INT((AB584/(60*60*24))+""1/1/1970""))"),43051.0)</f>
        <v>43051</v>
      </c>
      <c r="AB584" s="156">
        <v>1.5105276E9</v>
      </c>
      <c r="AC584" s="156">
        <v>94609.1692</v>
      </c>
      <c r="AE584" s="153">
        <f>IFERROR(__xludf.DUMMYFUNCTION("TO_DATE(INT((AF584/(60*60*24))+""1/1/1970""))"),42957.0)</f>
        <v>42957</v>
      </c>
      <c r="AF584" s="152">
        <v>1.502334E9</v>
      </c>
      <c r="AG584" s="152">
        <v>85848.4564</v>
      </c>
      <c r="AH584" s="153">
        <f>IFERROR(__xludf.DUMMYFUNCTION("TO_DATE(INT((AI584/(60*60*24))+""1/1/1970""))"),44156.0)</f>
        <v>44156</v>
      </c>
      <c r="AI584" s="156">
        <v>1.6059348E9</v>
      </c>
      <c r="AJ584" s="156">
        <v>236948.0353</v>
      </c>
      <c r="AK584" s="153">
        <f>IFERROR(__xludf.DUMMYFUNCTION("TO_DATE(INT((AL584/(60*60*24))+""1/1/1970""))"),44156.0)</f>
        <v>44156</v>
      </c>
      <c r="AL584" s="156">
        <v>1.6059348E9</v>
      </c>
      <c r="AM584" s="156">
        <v>122214.8247</v>
      </c>
      <c r="AN584" s="153">
        <f>IFERROR(__xludf.DUMMYFUNCTION("TO_DATE(INT((AO584/(60*60*24))+""1/1/1970""))"),44048.0)</f>
        <v>44048</v>
      </c>
      <c r="AO584" s="152">
        <v>1.596587715E9</v>
      </c>
      <c r="AP584" s="152">
        <v>149138.5698</v>
      </c>
      <c r="AQ584" s="153">
        <f>IFERROR(__xludf.DUMMYFUNCTION("TO_DATE(INT((AR584/(60*60*24))+""1/1/1970""))"),43064.0)</f>
        <v>43064</v>
      </c>
      <c r="AR584" s="156">
        <v>1.511586E9</v>
      </c>
      <c r="AS584" s="156">
        <v>99404.5791</v>
      </c>
      <c r="AT584" s="152">
        <v>102460.7032</v>
      </c>
      <c r="AU584" s="152">
        <f t="shared" si="1"/>
        <v>136911.1</v>
      </c>
      <c r="AV584" s="152">
        <f t="shared" si="2"/>
        <v>28604.9067</v>
      </c>
      <c r="AW584" s="152">
        <f t="shared" si="3"/>
        <v>167623.5909</v>
      </c>
      <c r="AX584" s="152">
        <f t="shared" si="4"/>
        <v>9921.9316</v>
      </c>
      <c r="AY584" s="152">
        <f t="shared" si="5"/>
        <v>93573.6189</v>
      </c>
      <c r="AZ584" s="152">
        <f t="shared" si="6"/>
        <v>86273.7427</v>
      </c>
      <c r="BA584" s="152" t="str">
        <f t="shared" si="7"/>
        <v>Column1.y</v>
      </c>
      <c r="BB584" s="152" t="str">
        <f t="shared" si="8"/>
        <v>Column1.y</v>
      </c>
      <c r="BC584" s="152" t="str">
        <f t="shared" si="9"/>
        <v>Column1.y</v>
      </c>
    </row>
    <row r="585">
      <c r="A585" s="152">
        <v>1.48797E9</v>
      </c>
      <c r="B585" s="152">
        <v>114979.991</v>
      </c>
      <c r="D585" s="153">
        <f>IFERROR(__xludf.DUMMYFUNCTION("TO_DATE(INT((E585/(60*60*24))+""1/1/1970""))"),43066.0)</f>
        <v>43066</v>
      </c>
      <c r="E585" s="152">
        <v>1.5117948E9</v>
      </c>
      <c r="F585" s="152">
        <v>99404.5791</v>
      </c>
      <c r="H585" s="153">
        <f>IFERROR(__xludf.DUMMYFUNCTION("TO_DATE(INT((I585/(60*60*24))+""1/1/1970""))"),43066.0)</f>
        <v>43066</v>
      </c>
      <c r="I585" s="156">
        <v>1.5117948E9</v>
      </c>
      <c r="J585" s="156">
        <v>102460.7032</v>
      </c>
      <c r="L585" s="154">
        <v>43186.0</v>
      </c>
      <c r="M585" s="155">
        <v>138853.88</v>
      </c>
      <c r="O585" s="153">
        <f>IFERROR(__xludf.DUMMYFUNCTION("TO_DATE(INT((P585/(60*60*24))+""1/1/1970""))"),42958.0)</f>
        <v>42958</v>
      </c>
      <c r="P585" s="13">
        <v>1.50246E9</v>
      </c>
      <c r="Q585" s="13">
        <v>27709.7716</v>
      </c>
      <c r="S585" s="153">
        <f>IFERROR(__xludf.DUMMYFUNCTION("TO_DATE(INT((T585/(60*60*24))+""1/1/1970""))"),43066.0)</f>
        <v>43066</v>
      </c>
      <c r="T585" s="152">
        <v>1.5117948E9</v>
      </c>
      <c r="U585" s="152">
        <v>167623.5909</v>
      </c>
      <c r="W585" s="153">
        <f>IFERROR(__xludf.DUMMYFUNCTION("TO_DATE(INT((X585/(60*60*24))+""1/1/1970""))"),43050.0)</f>
        <v>43050</v>
      </c>
      <c r="X585" s="156">
        <v>1.5103584E9</v>
      </c>
      <c r="Y585" s="156">
        <v>9925.6552</v>
      </c>
      <c r="AA585" s="153">
        <f>IFERROR(__xludf.DUMMYFUNCTION("TO_DATE(INT((AB585/(60*60*24))+""1/1/1970""))"),43052.0)</f>
        <v>43052</v>
      </c>
      <c r="AB585" s="152">
        <v>1.5105672E9</v>
      </c>
      <c r="AC585" s="152">
        <v>94615.0364</v>
      </c>
      <c r="AE585" s="153">
        <f>IFERROR(__xludf.DUMMYFUNCTION("TO_DATE(INT((AF585/(60*60*24))+""1/1/1970""))"),42958.0)</f>
        <v>42958</v>
      </c>
      <c r="AF585" s="156">
        <v>1.5024132E9</v>
      </c>
      <c r="AG585" s="156">
        <v>85784.6582</v>
      </c>
      <c r="AH585" s="153">
        <f>IFERROR(__xludf.DUMMYFUNCTION("TO_DATE(INT((AI585/(60*60*24))+""1/1/1970""))"),44158.0)</f>
        <v>44158</v>
      </c>
      <c r="AI585" s="152">
        <v>1.6061076E9</v>
      </c>
      <c r="AJ585" s="152">
        <v>236948.0353</v>
      </c>
      <c r="AK585" s="153">
        <f>IFERROR(__xludf.DUMMYFUNCTION("TO_DATE(INT((AL585/(60*60*24))+""1/1/1970""))"),44158.0)</f>
        <v>44158</v>
      </c>
      <c r="AL585" s="152">
        <v>1.6061436E9</v>
      </c>
      <c r="AM585" s="152">
        <v>122214.8247</v>
      </c>
      <c r="AN585" s="153">
        <f>IFERROR(__xludf.DUMMYFUNCTION("TO_DATE(INT((AO585/(60*60*24))+""1/1/1970""))"),44049.0)</f>
        <v>44049</v>
      </c>
      <c r="AO585" s="156">
        <v>1.596683076E9</v>
      </c>
      <c r="AP585" s="156">
        <v>148954.8985</v>
      </c>
      <c r="AQ585" s="153">
        <f>IFERROR(__xludf.DUMMYFUNCTION("TO_DATE(INT((AR585/(60*60*24))+""1/1/1970""))"),43066.0)</f>
        <v>43066</v>
      </c>
      <c r="AR585" s="152">
        <v>1.5117948E9</v>
      </c>
      <c r="AS585" s="152">
        <v>99404.5791</v>
      </c>
      <c r="AT585" s="156">
        <v>102460.7032</v>
      </c>
      <c r="AU585" s="152">
        <f t="shared" si="1"/>
        <v>136887.31</v>
      </c>
      <c r="AV585" s="152">
        <f t="shared" si="2"/>
        <v>28579.5015</v>
      </c>
      <c r="AW585" s="152">
        <f t="shared" si="3"/>
        <v>167623.5909</v>
      </c>
      <c r="AX585" s="152">
        <f t="shared" si="4"/>
        <v>9921.5586</v>
      </c>
      <c r="AY585" s="152">
        <f t="shared" si="5"/>
        <v>93491.347</v>
      </c>
      <c r="AZ585" s="152">
        <f t="shared" si="6"/>
        <v>86234.8093</v>
      </c>
      <c r="BA585" s="152" t="str">
        <f t="shared" si="7"/>
        <v>Column1.y</v>
      </c>
      <c r="BB585" s="152" t="str">
        <f t="shared" si="8"/>
        <v>Column1.y</v>
      </c>
      <c r="BC585" s="152" t="str">
        <f t="shared" si="9"/>
        <v>Column1.y</v>
      </c>
    </row>
    <row r="586">
      <c r="A586" s="156">
        <v>1.48820586E9</v>
      </c>
      <c r="B586" s="156">
        <v>114936.3994</v>
      </c>
      <c r="D586" s="153">
        <f>IFERROR(__xludf.DUMMYFUNCTION("TO_DATE(INT((E586/(60*60*24))+""1/1/1970""))"),43067.0)</f>
        <v>43067</v>
      </c>
      <c r="E586" s="152">
        <v>1.5118452E9</v>
      </c>
      <c r="F586" s="152">
        <v>99410.1755</v>
      </c>
      <c r="H586" s="153">
        <f>IFERROR(__xludf.DUMMYFUNCTION("TO_DATE(INT((I586/(60*60*24))+""1/1/1970""))"),43067.0)</f>
        <v>43067</v>
      </c>
      <c r="I586" s="156">
        <v>1.5118452E9</v>
      </c>
      <c r="J586" s="156">
        <v>101342.5419</v>
      </c>
      <c r="L586" s="154">
        <v>43187.0</v>
      </c>
      <c r="M586" s="155">
        <v>137878.08</v>
      </c>
      <c r="O586" s="153">
        <f>IFERROR(__xludf.DUMMYFUNCTION("TO_DATE(INT((P586/(60*60*24))+""1/1/1970""))"),42959.0)</f>
        <v>42959</v>
      </c>
      <c r="P586" s="13">
        <v>1.502496E9</v>
      </c>
      <c r="Q586" s="13">
        <v>27679.3092</v>
      </c>
      <c r="S586" s="153">
        <f>IFERROR(__xludf.DUMMYFUNCTION("TO_DATE(INT((T586/(60*60*24))+""1/1/1970""))"),43067.0)</f>
        <v>43067</v>
      </c>
      <c r="T586" s="152">
        <v>1.5118452E9</v>
      </c>
      <c r="U586" s="152">
        <v>167526.047</v>
      </c>
      <c r="W586" s="153">
        <f>IFERROR(__xludf.DUMMYFUNCTION("TO_DATE(INT((X586/(60*60*24))+""1/1/1970""))"),43052.0)</f>
        <v>43052</v>
      </c>
      <c r="X586" s="152">
        <v>1.5105312E9</v>
      </c>
      <c r="Y586" s="152">
        <v>9925.5522</v>
      </c>
      <c r="AA586" s="153">
        <f>IFERROR(__xludf.DUMMYFUNCTION("TO_DATE(INT((AB586/(60*60*24))+""1/1/1970""))"),43053.0)</f>
        <v>43053</v>
      </c>
      <c r="AB586" s="156">
        <v>1.5106464E9</v>
      </c>
      <c r="AC586" s="156">
        <v>94609.0745</v>
      </c>
      <c r="AE586" s="153">
        <f>IFERROR(__xludf.DUMMYFUNCTION("TO_DATE(INT((AF586/(60*60*24))+""1/1/1970""))"),42959.0)</f>
        <v>42959</v>
      </c>
      <c r="AF586" s="152">
        <v>1.502496E9</v>
      </c>
      <c r="AG586" s="152">
        <v>85314.2037</v>
      </c>
      <c r="AH586" s="153">
        <f>IFERROR(__xludf.DUMMYFUNCTION("TO_DATE(INT((AI586/(60*60*24))+""1/1/1970""))"),44159.0)</f>
        <v>44159</v>
      </c>
      <c r="AI586" s="152">
        <v>1.606194E9</v>
      </c>
      <c r="AJ586" s="152">
        <v>243001.28</v>
      </c>
      <c r="AK586" s="153">
        <f>IFERROR(__xludf.DUMMYFUNCTION("TO_DATE(INT((AL586/(60*60*24))+""1/1/1970""))"),44159.0)</f>
        <v>44159</v>
      </c>
      <c r="AL586" s="156">
        <v>1.606194E9</v>
      </c>
      <c r="AM586" s="156">
        <v>121218.7236</v>
      </c>
      <c r="AN586" s="153">
        <f>IFERROR(__xludf.DUMMYFUNCTION("TO_DATE(INT((AO586/(60*60*24))+""1/1/1970""))"),44050.0)</f>
        <v>44050</v>
      </c>
      <c r="AO586" s="156">
        <v>1.596762414E9</v>
      </c>
      <c r="AP586" s="156">
        <v>149844.9979</v>
      </c>
      <c r="AQ586" s="153">
        <f>IFERROR(__xludf.DUMMYFUNCTION("TO_DATE(INT((AR586/(60*60*24))+""1/1/1970""))"),43067.0)</f>
        <v>43067</v>
      </c>
      <c r="AR586" s="152">
        <v>1.5118452E9</v>
      </c>
      <c r="AS586" s="152">
        <v>99410.1755</v>
      </c>
      <c r="AT586" s="156">
        <v>101342.5419</v>
      </c>
      <c r="AU586" s="152">
        <f t="shared" si="1"/>
        <v>136950.01</v>
      </c>
      <c r="AV586" s="152">
        <f t="shared" si="2"/>
        <v>28520.5961</v>
      </c>
      <c r="AW586" s="152">
        <f t="shared" si="3"/>
        <v>167526.047</v>
      </c>
      <c r="AX586" s="152">
        <f t="shared" si="4"/>
        <v>9928.744</v>
      </c>
      <c r="AY586" s="152">
        <f t="shared" si="5"/>
        <v>93804.6294</v>
      </c>
      <c r="AZ586" s="152">
        <f t="shared" si="6"/>
        <v>86064.6556</v>
      </c>
      <c r="BA586" s="152" t="str">
        <f t="shared" si="7"/>
        <v>Column1.y</v>
      </c>
      <c r="BB586" s="152" t="str">
        <f t="shared" si="8"/>
        <v>Column1.y</v>
      </c>
      <c r="BC586" s="152" t="str">
        <f t="shared" si="9"/>
        <v>Column1.y</v>
      </c>
    </row>
    <row r="587">
      <c r="A587" s="152">
        <v>1.4882292E9</v>
      </c>
      <c r="B587" s="152">
        <v>115159.201</v>
      </c>
      <c r="D587" s="153">
        <f>IFERROR(__xludf.DUMMYFUNCTION("TO_DATE(INT((E587/(60*60*24))+""1/1/1970""))"),43068.0)</f>
        <v>43068</v>
      </c>
      <c r="E587" s="156">
        <v>1.5119316E9</v>
      </c>
      <c r="F587" s="156">
        <v>99410.1755</v>
      </c>
      <c r="H587" s="153">
        <f>IFERROR(__xludf.DUMMYFUNCTION("TO_DATE(INT((I587/(60*60*24))+""1/1/1970""))"),43068.0)</f>
        <v>43068</v>
      </c>
      <c r="I587" s="152">
        <v>1.5119316E9</v>
      </c>
      <c r="J587" s="152">
        <v>101920.1126</v>
      </c>
      <c r="L587" s="154">
        <v>43188.0</v>
      </c>
      <c r="M587" s="155">
        <v>137287.7</v>
      </c>
      <c r="O587" s="153">
        <f>IFERROR(__xludf.DUMMYFUNCTION("TO_DATE(INT((P587/(60*60*24))+""1/1/1970""))"),42960.0)</f>
        <v>42960</v>
      </c>
      <c r="P587" s="13">
        <v>1.5025824E9</v>
      </c>
      <c r="Q587" s="13">
        <v>27679.3092</v>
      </c>
      <c r="S587" s="153">
        <f>IFERROR(__xludf.DUMMYFUNCTION("TO_DATE(INT((T587/(60*60*24))+""1/1/1970""))"),43068.0)</f>
        <v>43068</v>
      </c>
      <c r="T587" s="156">
        <v>1.5119316E9</v>
      </c>
      <c r="U587" s="156">
        <v>170337.9882</v>
      </c>
      <c r="W587" s="153">
        <f>IFERROR(__xludf.DUMMYFUNCTION("TO_DATE(INT((X587/(60*60*24))+""1/1/1970""))"),43053.0)</f>
        <v>43053</v>
      </c>
      <c r="X587" s="156">
        <v>1.5106716E9</v>
      </c>
      <c r="Y587" s="156">
        <v>9931.1562</v>
      </c>
      <c r="AA587" s="153">
        <f>IFERROR(__xludf.DUMMYFUNCTION("TO_DATE(INT((AB587/(60*60*24))+""1/1/1970""))"),43054.0)</f>
        <v>43054</v>
      </c>
      <c r="AB587" s="152">
        <v>1.5107256E9</v>
      </c>
      <c r="AC587" s="152">
        <v>94612.5826</v>
      </c>
      <c r="AE587" s="153">
        <f>IFERROR(__xludf.DUMMYFUNCTION("TO_DATE(INT((AF587/(60*60*24))+""1/1/1970""))"),42960.0)</f>
        <v>42960</v>
      </c>
      <c r="AF587" s="156">
        <v>1.5026616E9</v>
      </c>
      <c r="AG587" s="156">
        <v>85314.2037</v>
      </c>
      <c r="AH587" s="153">
        <f>IFERROR(__xludf.DUMMYFUNCTION("TO_DATE(INT((AI587/(60*60*24))+""1/1/1970""))"),44160.0)</f>
        <v>44160</v>
      </c>
      <c r="AI587" s="152">
        <v>1.6062804E9</v>
      </c>
      <c r="AJ587" s="152">
        <v>249143.4929</v>
      </c>
      <c r="AK587" s="153">
        <f>IFERROR(__xludf.DUMMYFUNCTION("TO_DATE(INT((AL587/(60*60*24))+""1/1/1970""))"),44160.0)</f>
        <v>44160</v>
      </c>
      <c r="AL587" s="156">
        <v>1.6062804E9</v>
      </c>
      <c r="AM587" s="156">
        <v>121244.8736</v>
      </c>
      <c r="AN587" s="153">
        <f>IFERROR(__xludf.DUMMYFUNCTION("TO_DATE(INT((AO587/(60*60*24))+""1/1/1970""))"),44051.0)</f>
        <v>44051</v>
      </c>
      <c r="AO587" s="152">
        <v>1.596857658E9</v>
      </c>
      <c r="AP587" s="152">
        <v>150914.0591</v>
      </c>
      <c r="AQ587" s="153">
        <f>IFERROR(__xludf.DUMMYFUNCTION("TO_DATE(INT((AR587/(60*60*24))+""1/1/1970""))"),43068.0)</f>
        <v>43068</v>
      </c>
      <c r="AR587" s="156">
        <v>1.5119316E9</v>
      </c>
      <c r="AS587" s="156">
        <v>99410.1755</v>
      </c>
      <c r="AT587" s="152">
        <v>101920.1126</v>
      </c>
      <c r="AU587" s="152">
        <f t="shared" si="1"/>
        <v>137661.49</v>
      </c>
      <c r="AV587" s="152">
        <f t="shared" si="2"/>
        <v>28620.4081</v>
      </c>
      <c r="AW587" s="152">
        <f t="shared" si="3"/>
        <v>170337.9882</v>
      </c>
      <c r="AX587" s="152">
        <f t="shared" si="4"/>
        <v>9929.6891</v>
      </c>
      <c r="AY587" s="152">
        <f t="shared" si="5"/>
        <v>94004.523</v>
      </c>
      <c r="AZ587" s="152">
        <f t="shared" si="6"/>
        <v>85671.7161</v>
      </c>
      <c r="BA587" s="152" t="str">
        <f t="shared" si="7"/>
        <v>Column1.y</v>
      </c>
      <c r="BB587" s="152" t="str">
        <f t="shared" si="8"/>
        <v>Column1.y</v>
      </c>
      <c r="BC587" s="152" t="str">
        <f t="shared" si="9"/>
        <v>Column1.y</v>
      </c>
    </row>
    <row r="588">
      <c r="A588" s="156">
        <v>1.48829226E9</v>
      </c>
      <c r="B588" s="156">
        <v>115004.2086</v>
      </c>
      <c r="D588" s="153">
        <f>IFERROR(__xludf.DUMMYFUNCTION("TO_DATE(INT((E588/(60*60*24))+""1/1/1970""))"),43069.0)</f>
        <v>43069</v>
      </c>
      <c r="E588" s="152">
        <v>1.512018E9</v>
      </c>
      <c r="F588" s="152">
        <v>99410.1755</v>
      </c>
      <c r="H588" s="153">
        <f>IFERROR(__xludf.DUMMYFUNCTION("TO_DATE(INT((I588/(60*60*24))+""1/1/1970""))"),43069.0)</f>
        <v>43069</v>
      </c>
      <c r="I588" s="156">
        <v>1.512018E9</v>
      </c>
      <c r="J588" s="156">
        <v>102264.6017</v>
      </c>
      <c r="L588" s="154">
        <v>43189.0</v>
      </c>
      <c r="M588" s="155">
        <v>138355.7</v>
      </c>
      <c r="O588" s="153">
        <f>IFERROR(__xludf.DUMMYFUNCTION("TO_DATE(INT((P588/(60*60*24))+""1/1/1970""))"),42961.0)</f>
        <v>42961</v>
      </c>
      <c r="P588" s="13">
        <v>1.5026688E9</v>
      </c>
      <c r="Q588" s="13">
        <v>27662.132</v>
      </c>
      <c r="S588" s="153">
        <f>IFERROR(__xludf.DUMMYFUNCTION("TO_DATE(INT((T588/(60*60*24))+""1/1/1970""))"),43069.0)</f>
        <v>43069</v>
      </c>
      <c r="T588" s="152">
        <v>1.512018E9</v>
      </c>
      <c r="U588" s="152">
        <v>170196.5436</v>
      </c>
      <c r="W588" s="153">
        <f>IFERROR(__xludf.DUMMYFUNCTION("TO_DATE(INT((X588/(60*60*24))+""1/1/1970""))"),43054.0)</f>
        <v>43054</v>
      </c>
      <c r="X588" s="156">
        <v>1.510758E9</v>
      </c>
      <c r="Y588" s="156">
        <v>9912.7866</v>
      </c>
      <c r="AA588" s="153">
        <f>IFERROR(__xludf.DUMMYFUNCTION("TO_DATE(INT((AB588/(60*60*24))+""1/1/1970""))"),43055.0)</f>
        <v>43055</v>
      </c>
      <c r="AB588" s="156">
        <v>1.5108048E9</v>
      </c>
      <c r="AC588" s="156">
        <v>94617.2174</v>
      </c>
      <c r="AE588" s="153">
        <f>IFERROR(__xludf.DUMMYFUNCTION("TO_DATE(INT((AF588/(60*60*24))+""1/1/1970""))"),42961.0)</f>
        <v>42961</v>
      </c>
      <c r="AF588" s="156">
        <v>1.5027012E9</v>
      </c>
      <c r="AG588" s="156">
        <v>85282.0751</v>
      </c>
      <c r="AH588" s="153">
        <f>IFERROR(__xludf.DUMMYFUNCTION("TO_DATE(INT((AI588/(60*60*24))+""1/1/1970""))"),44161.0)</f>
        <v>44161</v>
      </c>
      <c r="AI588" s="152">
        <v>1.6063668E9</v>
      </c>
      <c r="AJ588" s="152">
        <v>251854.1731</v>
      </c>
      <c r="AK588" s="153">
        <f>IFERROR(__xludf.DUMMYFUNCTION("TO_DATE(INT((AL588/(60*60*24))+""1/1/1970""))"),44161.0)</f>
        <v>44161</v>
      </c>
      <c r="AL588" s="156">
        <v>1.6063668E9</v>
      </c>
      <c r="AM588" s="156">
        <v>122364.0936</v>
      </c>
      <c r="AN588" s="153">
        <f>IFERROR(__xludf.DUMMYFUNCTION("TO_DATE(INT((AO588/(60*60*24))+""1/1/1970""))"),44052.0)</f>
        <v>44052</v>
      </c>
      <c r="AO588" s="152">
        <v>1.596938267E9</v>
      </c>
      <c r="AP588" s="152">
        <v>150914.0591</v>
      </c>
      <c r="AQ588" s="153">
        <f>IFERROR(__xludf.DUMMYFUNCTION("TO_DATE(INT((AR588/(60*60*24))+""1/1/1970""))"),43069.0)</f>
        <v>43069</v>
      </c>
      <c r="AR588" s="152">
        <v>1.512018E9</v>
      </c>
      <c r="AS588" s="152">
        <v>99410.1755</v>
      </c>
      <c r="AT588" s="156">
        <v>102264.6017</v>
      </c>
      <c r="AU588" s="152">
        <f t="shared" si="1"/>
        <v>137083.36</v>
      </c>
      <c r="AV588" s="152">
        <f t="shared" si="2"/>
        <v>28550.3123</v>
      </c>
      <c r="AW588" s="152">
        <f t="shared" si="3"/>
        <v>170196.5436</v>
      </c>
      <c r="AX588" s="152">
        <f t="shared" si="4"/>
        <v>9939.0147</v>
      </c>
      <c r="AY588" s="152">
        <f t="shared" si="5"/>
        <v>94161.5095</v>
      </c>
      <c r="AZ588" s="152">
        <f t="shared" si="6"/>
        <v>85692.2643</v>
      </c>
      <c r="BA588" s="152" t="str">
        <f t="shared" si="7"/>
        <v>Column1.y</v>
      </c>
      <c r="BB588" s="152" t="str">
        <f t="shared" si="8"/>
        <v>Column1.y</v>
      </c>
      <c r="BC588" s="152" t="str">
        <f t="shared" si="9"/>
        <v>Column1.y</v>
      </c>
    </row>
    <row r="589">
      <c r="A589" s="152">
        <v>1.4883156E9</v>
      </c>
      <c r="B589" s="152">
        <v>114849.2162</v>
      </c>
      <c r="D589" s="153">
        <f>IFERROR(__xludf.DUMMYFUNCTION("TO_DATE(INT((E589/(60*60*24))+""1/1/1970""))"),43070.0)</f>
        <v>43070</v>
      </c>
      <c r="E589" s="156">
        <v>1.5121044E9</v>
      </c>
      <c r="F589" s="156">
        <v>99410.1755</v>
      </c>
      <c r="H589" s="153">
        <f>IFERROR(__xludf.DUMMYFUNCTION("TO_DATE(INT((I589/(60*60*24))+""1/1/1970""))"),43070.0)</f>
        <v>43070</v>
      </c>
      <c r="I589" s="152">
        <v>1.5121044E9</v>
      </c>
      <c r="J589" s="152">
        <v>102546.0414</v>
      </c>
      <c r="L589" s="154">
        <v>43192.0</v>
      </c>
      <c r="M589" s="155">
        <v>138355.7</v>
      </c>
      <c r="O589" s="153">
        <f>IFERROR(__xludf.DUMMYFUNCTION("TO_DATE(INT((P589/(60*60*24))+""1/1/1970""))"),42962.0)</f>
        <v>42962</v>
      </c>
      <c r="P589" s="13">
        <v>1.5028056E9</v>
      </c>
      <c r="Q589" s="13">
        <v>27547.6913</v>
      </c>
      <c r="S589" s="153">
        <f>IFERROR(__xludf.DUMMYFUNCTION("TO_DATE(INT((T589/(60*60*24))+""1/1/1970""))"),43070.0)</f>
        <v>43070</v>
      </c>
      <c r="T589" s="156">
        <v>1.5121044E9</v>
      </c>
      <c r="U589" s="156">
        <v>172649.3234</v>
      </c>
      <c r="W589" s="153">
        <f>IFERROR(__xludf.DUMMYFUNCTION("TO_DATE(INT((X589/(60*60*24))+""1/1/1970""))"),43055.0)</f>
        <v>43055</v>
      </c>
      <c r="X589" s="156">
        <v>1.5108444E9</v>
      </c>
      <c r="Y589" s="156">
        <v>9914.6929</v>
      </c>
      <c r="AA589" s="153">
        <f>IFERROR(__xludf.DUMMYFUNCTION("TO_DATE(INT((AB589/(60*60*24))+""1/1/1970""))"),43056.0)</f>
        <v>43056</v>
      </c>
      <c r="AB589" s="152">
        <v>1.510884E9</v>
      </c>
      <c r="AC589" s="152">
        <v>94625.5296</v>
      </c>
      <c r="AE589" s="153">
        <f>IFERROR(__xludf.DUMMYFUNCTION("TO_DATE(INT((AF589/(60*60*24))+""1/1/1970""))"),42962.0)</f>
        <v>42962</v>
      </c>
      <c r="AF589" s="152">
        <v>1.5027804E9</v>
      </c>
      <c r="AG589" s="152">
        <v>85733.7114</v>
      </c>
      <c r="AH589" s="153">
        <f>IFERROR(__xludf.DUMMYFUNCTION("TO_DATE(INT((AI589/(60*60*24))+""1/1/1970""))"),44162.0)</f>
        <v>44162</v>
      </c>
      <c r="AI589" s="156">
        <v>1.6064892E9</v>
      </c>
      <c r="AJ589" s="156">
        <v>255291.1233</v>
      </c>
      <c r="AK589" s="153">
        <f>IFERROR(__xludf.DUMMYFUNCTION("TO_DATE(INT((AL589/(60*60*24))+""1/1/1970""))"),44162.0)</f>
        <v>44162</v>
      </c>
      <c r="AL589" s="152">
        <v>1.6064892E9</v>
      </c>
      <c r="AM589" s="152">
        <v>122364.0936</v>
      </c>
      <c r="AN589" s="153">
        <f>IFERROR(__xludf.DUMMYFUNCTION("TO_DATE(INT((AO589/(60*60*24))+""1/1/1970""))"),44053.0)</f>
        <v>44053</v>
      </c>
      <c r="AO589" s="152">
        <v>1.597017953E9</v>
      </c>
      <c r="AP589" s="152">
        <v>150914.0591</v>
      </c>
      <c r="AQ589" s="153">
        <f>IFERROR(__xludf.DUMMYFUNCTION("TO_DATE(INT((AR589/(60*60*24))+""1/1/1970""))"),43070.0)</f>
        <v>43070</v>
      </c>
      <c r="AR589" s="156">
        <v>1.5121044E9</v>
      </c>
      <c r="AS589" s="156">
        <v>99410.1755</v>
      </c>
      <c r="AT589" s="152">
        <v>102546.0414</v>
      </c>
      <c r="AU589" s="152">
        <f t="shared" si="1"/>
        <v>137363.74</v>
      </c>
      <c r="AV589" s="152">
        <f t="shared" si="2"/>
        <v>28371.7865</v>
      </c>
      <c r="AW589" s="152">
        <f t="shared" si="3"/>
        <v>172649.3234</v>
      </c>
      <c r="AX589" s="152">
        <f t="shared" si="4"/>
        <v>9947.6705</v>
      </c>
      <c r="AY589" s="152">
        <f t="shared" si="5"/>
        <v>94320.4996</v>
      </c>
      <c r="AZ589" s="152">
        <f t="shared" si="6"/>
        <v>86022.4777</v>
      </c>
      <c r="BA589" s="152" t="str">
        <f t="shared" si="7"/>
        <v>Column1.y</v>
      </c>
      <c r="BB589" s="152" t="str">
        <f t="shared" si="8"/>
        <v>Column1.y</v>
      </c>
      <c r="BC589" s="152" t="str">
        <f t="shared" si="9"/>
        <v>Column1.y</v>
      </c>
    </row>
    <row r="590">
      <c r="A590" s="156">
        <v>1.48837866E9</v>
      </c>
      <c r="B590" s="156">
        <v>115817.9186</v>
      </c>
      <c r="D590" s="153">
        <f>IFERROR(__xludf.DUMMYFUNCTION("TO_DATE(INT((E590/(60*60*24))+""1/1/1970""))"),43071.0)</f>
        <v>43071</v>
      </c>
      <c r="E590" s="152">
        <v>1.5121908E9</v>
      </c>
      <c r="F590" s="152">
        <v>99410.1755</v>
      </c>
      <c r="H590" s="153">
        <f>IFERROR(__xludf.DUMMYFUNCTION("TO_DATE(INT((I590/(60*60*24))+""1/1/1970""))"),43071.0)</f>
        <v>43071</v>
      </c>
      <c r="I590" s="156">
        <v>1.5121908E9</v>
      </c>
      <c r="J590" s="156">
        <v>104214.8802</v>
      </c>
      <c r="L590" s="154">
        <v>43192.0</v>
      </c>
      <c r="M590" s="155">
        <v>138352.7</v>
      </c>
      <c r="O590" s="153">
        <f>IFERROR(__xludf.DUMMYFUNCTION("TO_DATE(INT((P590/(60*60*24))+""1/1/1970""))"),42963.0)</f>
        <v>42963</v>
      </c>
      <c r="P590" s="13">
        <v>1.502892E9</v>
      </c>
      <c r="Q590" s="13">
        <v>27499.1651</v>
      </c>
      <c r="S590" s="153">
        <f>IFERROR(__xludf.DUMMYFUNCTION("TO_DATE(INT((T590/(60*60*24))+""1/1/1970""))"),43071.0)</f>
        <v>43071</v>
      </c>
      <c r="T590" s="152">
        <v>1.5121908E9</v>
      </c>
      <c r="U590" s="152">
        <v>172067.9348</v>
      </c>
      <c r="W590" s="153">
        <f>IFERROR(__xludf.DUMMYFUNCTION("TO_DATE(INT((X590/(60*60*24))+""1/1/1970""))"),43056.0)</f>
        <v>43056</v>
      </c>
      <c r="X590" s="156">
        <v>1.5109308E9</v>
      </c>
      <c r="Y590" s="156">
        <v>9923.7829</v>
      </c>
      <c r="AA590" s="153">
        <f>IFERROR(__xludf.DUMMYFUNCTION("TO_DATE(INT((AB590/(60*60*24))+""1/1/1970""))"),43058.0)</f>
        <v>43058</v>
      </c>
      <c r="AB590" s="156">
        <v>1.5111324E9</v>
      </c>
      <c r="AC590" s="156">
        <v>94342.6062</v>
      </c>
      <c r="AE590" s="153">
        <f>IFERROR(__xludf.DUMMYFUNCTION("TO_DATE(INT((AF590/(60*60*24))+""1/1/1970""))"),42963.0)</f>
        <v>42963</v>
      </c>
      <c r="AF590" s="156">
        <v>1.5028596E9</v>
      </c>
      <c r="AG590" s="156">
        <v>86059.5872</v>
      </c>
      <c r="AH590" s="153">
        <f>IFERROR(__xludf.DUMMYFUNCTION("TO_DATE(INT((AI590/(60*60*24))+""1/1/1970""))"),44163.0)</f>
        <v>44163</v>
      </c>
      <c r="AI590" s="156">
        <v>1.6065396E9</v>
      </c>
      <c r="AJ590" s="156">
        <v>255069.1391</v>
      </c>
      <c r="AK590" s="153">
        <f>IFERROR(__xludf.DUMMYFUNCTION("TO_DATE(INT((AL590/(60*60*24))+""1/1/1970""))"),44163.0)</f>
        <v>44163</v>
      </c>
      <c r="AL590" s="152">
        <v>1.6065396E9</v>
      </c>
      <c r="AM590" s="152">
        <v>124898.5985</v>
      </c>
      <c r="AN590" s="153">
        <f>IFERROR(__xludf.DUMMYFUNCTION("TO_DATE(INT((AO590/(60*60*24))+""1/1/1970""))"),44054.0)</f>
        <v>44054</v>
      </c>
      <c r="AO590" s="156">
        <v>1.597113526E9</v>
      </c>
      <c r="AP590" s="156">
        <v>152369.3011</v>
      </c>
      <c r="AQ590" s="153">
        <f>IFERROR(__xludf.DUMMYFUNCTION("TO_DATE(INT((AR590/(60*60*24))+""1/1/1970""))"),43071.0)</f>
        <v>43071</v>
      </c>
      <c r="AR590" s="152">
        <v>1.5121908E9</v>
      </c>
      <c r="AS590" s="152">
        <v>99410.1755</v>
      </c>
      <c r="AT590" s="156">
        <v>104214.8802</v>
      </c>
      <c r="AU590" s="152">
        <f t="shared" si="1"/>
        <v>137363.74</v>
      </c>
      <c r="AV590" s="152">
        <f t="shared" si="2"/>
        <v>28404.5707</v>
      </c>
      <c r="AW590" s="152">
        <f t="shared" si="3"/>
        <v>172067.9348</v>
      </c>
      <c r="AX590" s="152">
        <f t="shared" si="4"/>
        <v>9918.0522</v>
      </c>
      <c r="AY590" s="152">
        <f t="shared" si="5"/>
        <v>94320.4996</v>
      </c>
      <c r="AZ590" s="152">
        <f t="shared" si="6"/>
        <v>86017.0703</v>
      </c>
      <c r="BA590" s="152" t="str">
        <f t="shared" si="7"/>
        <v>Column1.y</v>
      </c>
      <c r="BB590" s="152" t="str">
        <f t="shared" si="8"/>
        <v>Column1.y</v>
      </c>
      <c r="BC590" s="152" t="str">
        <f t="shared" si="9"/>
        <v>Column1.y</v>
      </c>
    </row>
    <row r="591">
      <c r="A591" s="152">
        <v>1.488402E9</v>
      </c>
      <c r="B591" s="152">
        <v>116452.4186</v>
      </c>
      <c r="D591" s="153">
        <f>IFERROR(__xludf.DUMMYFUNCTION("TO_DATE(INT((E591/(60*60*24))+""1/1/1970""))"),43073.0)</f>
        <v>43073</v>
      </c>
      <c r="E591" s="156">
        <v>1.5123996E9</v>
      </c>
      <c r="F591" s="156">
        <v>99410.1755</v>
      </c>
      <c r="H591" s="153">
        <f>IFERROR(__xludf.DUMMYFUNCTION("TO_DATE(INT((I591/(60*60*24))+""1/1/1970""))"),43073.0)</f>
        <v>43073</v>
      </c>
      <c r="I591" s="152">
        <v>1.5123996E9</v>
      </c>
      <c r="J591" s="152">
        <v>104214.8802</v>
      </c>
      <c r="L591" s="154">
        <v>43193.0</v>
      </c>
      <c r="M591" s="155">
        <v>137320.23</v>
      </c>
      <c r="O591" s="153">
        <f>IFERROR(__xludf.DUMMYFUNCTION("TO_DATE(INT((P591/(60*60*24))+""1/1/1970""))"),42964.0)</f>
        <v>42964</v>
      </c>
      <c r="P591" s="13">
        <v>1.5029784E9</v>
      </c>
      <c r="Q591" s="13">
        <v>27509.2378</v>
      </c>
      <c r="S591" s="153">
        <f>IFERROR(__xludf.DUMMYFUNCTION("TO_DATE(INT((T591/(60*60*24))+""1/1/1970""))"),43073.0)</f>
        <v>43073</v>
      </c>
      <c r="T591" s="156">
        <v>1.5123996E9</v>
      </c>
      <c r="U591" s="156">
        <v>172067.9348</v>
      </c>
      <c r="W591" s="153">
        <f>IFERROR(__xludf.DUMMYFUNCTION("TO_DATE(INT((X591/(60*60*24))+""1/1/1970""))"),43057.0)</f>
        <v>43057</v>
      </c>
      <c r="X591" s="156">
        <v>1.5109632E9</v>
      </c>
      <c r="Y591" s="156">
        <v>9917.313</v>
      </c>
      <c r="AA591" s="153">
        <f>IFERROR(__xludf.DUMMYFUNCTION("TO_DATE(INT((AB591/(60*60*24))+""1/1/1970""))"),43059.0)</f>
        <v>43059</v>
      </c>
      <c r="AB591" s="152">
        <v>1.511172E9</v>
      </c>
      <c r="AC591" s="152">
        <v>94258.4354</v>
      </c>
      <c r="AE591" s="153">
        <f>IFERROR(__xludf.DUMMYFUNCTION("TO_DATE(INT((AF591/(60*60*24))+""1/1/1970""))"),42964.0)</f>
        <v>42964</v>
      </c>
      <c r="AF591" s="152">
        <v>1.5029388E9</v>
      </c>
      <c r="AG591" s="152">
        <v>85753.4475</v>
      </c>
      <c r="AH591" s="153">
        <f>IFERROR(__xludf.DUMMYFUNCTION("TO_DATE(INT((AI591/(60*60*24))+""1/1/1970""))"),44165.0)</f>
        <v>44165</v>
      </c>
      <c r="AI591" s="152">
        <v>1.6067484E9</v>
      </c>
      <c r="AJ591" s="152">
        <v>253334.5045</v>
      </c>
      <c r="AK591" s="153">
        <f>IFERROR(__xludf.DUMMYFUNCTION("TO_DATE(INT((AL591/(60*60*24))+""1/1/1970""))"),44165.0)</f>
        <v>44165</v>
      </c>
      <c r="AL591" s="156">
        <v>1.6067484E9</v>
      </c>
      <c r="AM591" s="156">
        <v>124898.5985</v>
      </c>
      <c r="AN591" s="153">
        <f>IFERROR(__xludf.DUMMYFUNCTION("TO_DATE(INT((AO591/(60*60*24))+""1/1/1970""))"),44055.0)</f>
        <v>44055</v>
      </c>
      <c r="AO591" s="156">
        <v>1.597192697E9</v>
      </c>
      <c r="AP591" s="156">
        <v>152458.782</v>
      </c>
      <c r="AQ591" s="153">
        <f>IFERROR(__xludf.DUMMYFUNCTION("TO_DATE(INT((AR591/(60*60*24))+""1/1/1970""))"),43073.0)</f>
        <v>43073</v>
      </c>
      <c r="AR591" s="156">
        <v>1.5123996E9</v>
      </c>
      <c r="AS591" s="156">
        <v>99410.1755</v>
      </c>
      <c r="AT591" s="152">
        <v>104214.8802</v>
      </c>
      <c r="AU591" s="152">
        <f t="shared" si="1"/>
        <v>137734.04</v>
      </c>
      <c r="AV591" s="152">
        <f t="shared" si="2"/>
        <v>28356.4504</v>
      </c>
      <c r="AW591" s="152">
        <f t="shared" si="3"/>
        <v>172067.9348</v>
      </c>
      <c r="AX591" s="152">
        <f t="shared" si="4"/>
        <v>9921.6423</v>
      </c>
      <c r="AY591" s="152">
        <f t="shared" si="5"/>
        <v>95012.9661</v>
      </c>
      <c r="AZ591" s="152">
        <f t="shared" si="6"/>
        <v>85720.7434</v>
      </c>
      <c r="BA591" s="152" t="str">
        <f t="shared" si="7"/>
        <v>Column1.y</v>
      </c>
      <c r="BB591" s="152" t="str">
        <f t="shared" si="8"/>
        <v>Column1.y</v>
      </c>
      <c r="BC591" s="152" t="str">
        <f t="shared" si="9"/>
        <v>Column1.y</v>
      </c>
    </row>
    <row r="592">
      <c r="A592" s="156">
        <v>1.48846506E9</v>
      </c>
      <c r="B592" s="156">
        <v>116219.93</v>
      </c>
      <c r="D592" s="153">
        <f>IFERROR(__xludf.DUMMYFUNCTION("TO_DATE(INT((E592/(60*60*24))+""1/1/1970""))"),43074.0)</f>
        <v>43074</v>
      </c>
      <c r="E592" s="156">
        <v>1.51245E9</v>
      </c>
      <c r="F592" s="156">
        <v>99410.1755</v>
      </c>
      <c r="H592" s="153">
        <f>IFERROR(__xludf.DUMMYFUNCTION("TO_DATE(INT((I592/(60*60*24))+""1/1/1970""))"),43074.0)</f>
        <v>43074</v>
      </c>
      <c r="I592" s="152">
        <v>1.51245E9</v>
      </c>
      <c r="J592" s="152">
        <v>101960.485</v>
      </c>
      <c r="L592" s="154">
        <v>43194.0</v>
      </c>
      <c r="M592" s="155">
        <v>137635.91</v>
      </c>
      <c r="O592" s="153">
        <f>IFERROR(__xludf.DUMMYFUNCTION("TO_DATE(INT((P592/(60*60*24))+""1/1/1970""))"),42965.0)</f>
        <v>42965</v>
      </c>
      <c r="P592" s="13">
        <v>1.5030648E9</v>
      </c>
      <c r="Q592" s="13">
        <v>27634.4709</v>
      </c>
      <c r="S592" s="153">
        <f>IFERROR(__xludf.DUMMYFUNCTION("TO_DATE(INT((T592/(60*60*24))+""1/1/1970""))"),43074.0)</f>
        <v>43074</v>
      </c>
      <c r="T592" s="156">
        <v>1.51245E9</v>
      </c>
      <c r="U592" s="156">
        <v>171753.8775</v>
      </c>
      <c r="W592" s="153">
        <f>IFERROR(__xludf.DUMMYFUNCTION("TO_DATE(INT((X592/(60*60*24))+""1/1/1970""))"),43059.0)</f>
        <v>43059</v>
      </c>
      <c r="X592" s="152">
        <v>1.511136E9</v>
      </c>
      <c r="Y592" s="152">
        <v>9914.8368</v>
      </c>
      <c r="AA592" s="153">
        <f>IFERROR(__xludf.DUMMYFUNCTION("TO_DATE(INT((AB592/(60*60*24))+""1/1/1970""))"),43060.0)</f>
        <v>43060</v>
      </c>
      <c r="AB592" s="156">
        <v>1.5112512E9</v>
      </c>
      <c r="AC592" s="156">
        <v>94678.5667</v>
      </c>
      <c r="AE592" s="153">
        <f>IFERROR(__xludf.DUMMYFUNCTION("TO_DATE(INT((AF592/(60*60*24))+""1/1/1970""))"),42965.0)</f>
        <v>42965</v>
      </c>
      <c r="AF592" s="156">
        <v>1.503018E9</v>
      </c>
      <c r="AG592" s="156">
        <v>86283.5694</v>
      </c>
      <c r="AH592" s="153">
        <f>IFERROR(__xludf.DUMMYFUNCTION("TO_DATE(INT((AI592/(60*60*24))+""1/1/1970""))"),44166.0)</f>
        <v>44166</v>
      </c>
      <c r="AI592" s="156">
        <v>1.6067988E9</v>
      </c>
      <c r="AJ592" s="156">
        <v>251628.4427</v>
      </c>
      <c r="AK592" s="153">
        <f>IFERROR(__xludf.DUMMYFUNCTION("TO_DATE(INT((AL592/(60*60*24))+""1/1/1970""))"),44166.0)</f>
        <v>44166</v>
      </c>
      <c r="AL592" s="152">
        <v>1.6067988E9</v>
      </c>
      <c r="AM592" s="152">
        <v>124269.5983</v>
      </c>
      <c r="AN592" s="153">
        <f>IFERROR(__xludf.DUMMYFUNCTION("TO_DATE(INT((AO592/(60*60*24))+""1/1/1970""))"),44056.0)</f>
        <v>44056</v>
      </c>
      <c r="AO592" s="152">
        <v>1.597288067E9</v>
      </c>
      <c r="AP592" s="152">
        <v>155595.3228</v>
      </c>
      <c r="AQ592" s="153">
        <f>IFERROR(__xludf.DUMMYFUNCTION("TO_DATE(INT((AR592/(60*60*24))+""1/1/1970""))"),43074.0)</f>
        <v>43074</v>
      </c>
      <c r="AR592" s="156">
        <v>1.51245E9</v>
      </c>
      <c r="AS592" s="156">
        <v>99410.1755</v>
      </c>
      <c r="AT592" s="152">
        <v>101960.485</v>
      </c>
      <c r="AU592" s="152">
        <f t="shared" si="1"/>
        <v>137553.03</v>
      </c>
      <c r="AV592" s="152">
        <f t="shared" si="2"/>
        <v>28265.4194</v>
      </c>
      <c r="AW592" s="152">
        <f t="shared" si="3"/>
        <v>171753.8775</v>
      </c>
      <c r="AX592" s="152">
        <f t="shared" si="4"/>
        <v>9922.5534</v>
      </c>
      <c r="AY592" s="152">
        <f t="shared" si="5"/>
        <v>95172.1411</v>
      </c>
      <c r="AZ592" s="152">
        <f t="shared" si="6"/>
        <v>85805.4597</v>
      </c>
      <c r="BA592" s="152" t="str">
        <f t="shared" si="7"/>
        <v>Column1.y</v>
      </c>
      <c r="BB592" s="152" t="str">
        <f t="shared" si="8"/>
        <v>Column1.y</v>
      </c>
      <c r="BC592" s="152" t="str">
        <f t="shared" si="9"/>
        <v>Column1.y</v>
      </c>
    </row>
    <row r="593">
      <c r="A593" s="152">
        <v>1.4884884E9</v>
      </c>
      <c r="B593" s="152">
        <v>115721.0483</v>
      </c>
      <c r="D593" s="153">
        <f>IFERROR(__xludf.DUMMYFUNCTION("TO_DATE(INT((E593/(60*60*24))+""1/1/1970""))"),43075.0)</f>
        <v>43075</v>
      </c>
      <c r="E593" s="152">
        <v>1.5125364E9</v>
      </c>
      <c r="F593" s="152">
        <v>99410.1755</v>
      </c>
      <c r="H593" s="153">
        <f>IFERROR(__xludf.DUMMYFUNCTION("TO_DATE(INT((I593/(60*60*24))+""1/1/1970""))"),43075.0)</f>
        <v>43075</v>
      </c>
      <c r="I593" s="156">
        <v>1.5125364E9</v>
      </c>
      <c r="J593" s="156">
        <v>102566.5932</v>
      </c>
      <c r="L593" s="154">
        <v>43195.0</v>
      </c>
      <c r="M593" s="155">
        <v>138313.24</v>
      </c>
      <c r="O593" s="153">
        <f>IFERROR(__xludf.DUMMYFUNCTION("TO_DATE(INT((P593/(60*60*24))+""1/1/1970""))"),42966.0)</f>
        <v>42966</v>
      </c>
      <c r="P593" s="13">
        <v>1.5031008E9</v>
      </c>
      <c r="Q593" s="13">
        <v>27615.4057</v>
      </c>
      <c r="S593" s="153">
        <f>IFERROR(__xludf.DUMMYFUNCTION("TO_DATE(INT((T593/(60*60*24))+""1/1/1970""))"),43075.0)</f>
        <v>43075</v>
      </c>
      <c r="T593" s="152">
        <v>1.5125364E9</v>
      </c>
      <c r="U593" s="152">
        <v>170727.089</v>
      </c>
      <c r="W593" s="153">
        <f>IFERROR(__xludf.DUMMYFUNCTION("TO_DATE(INT((X593/(60*60*24))+""1/1/1970""))"),43060.0)</f>
        <v>43060</v>
      </c>
      <c r="X593" s="156">
        <v>1.5112764E9</v>
      </c>
      <c r="Y593" s="156">
        <v>9918.3459</v>
      </c>
      <c r="AA593" s="153">
        <f>IFERROR(__xludf.DUMMYFUNCTION("TO_DATE(INT((AB593/(60*60*24))+""1/1/1970""))"),43061.0)</f>
        <v>43061</v>
      </c>
      <c r="AB593" s="152">
        <v>1.5113304E9</v>
      </c>
      <c r="AC593" s="152">
        <v>94363.7783</v>
      </c>
      <c r="AE593" s="153">
        <f>IFERROR(__xludf.DUMMYFUNCTION("TO_DATE(INT((AF593/(60*60*24))+""1/1/1970""))"),42966.0)</f>
        <v>42966</v>
      </c>
      <c r="AF593" s="152">
        <v>1.5031008E9</v>
      </c>
      <c r="AG593" s="152">
        <v>85875.5362</v>
      </c>
      <c r="AH593" s="153">
        <f>IFERROR(__xludf.DUMMYFUNCTION("TO_DATE(INT((AI593/(60*60*24))+""1/1/1970""))"),44167.0)</f>
        <v>44167</v>
      </c>
      <c r="AI593" s="156">
        <v>1.6068852E9</v>
      </c>
      <c r="AJ593" s="156">
        <v>249579.1406</v>
      </c>
      <c r="AK593" s="153">
        <f>IFERROR(__xludf.DUMMYFUNCTION("TO_DATE(INT((AL593/(60*60*24))+""1/1/1970""))"),44167.0)</f>
        <v>44167</v>
      </c>
      <c r="AL593" s="152">
        <v>1.6068852E9</v>
      </c>
      <c r="AM593" s="152">
        <v>128456.4983</v>
      </c>
      <c r="AN593" s="153">
        <f>IFERROR(__xludf.DUMMYFUNCTION("TO_DATE(INT((AO593/(60*60*24))+""1/1/1970""))"),44057.0)</f>
        <v>44057</v>
      </c>
      <c r="AO593" s="152">
        <v>1.597367168E9</v>
      </c>
      <c r="AP593" s="152">
        <v>155632.999</v>
      </c>
      <c r="AQ593" s="153">
        <f>IFERROR(__xludf.DUMMYFUNCTION("TO_DATE(INT((AR593/(60*60*24))+""1/1/1970""))"),43075.0)</f>
        <v>43075</v>
      </c>
      <c r="AR593" s="152">
        <v>1.5125364E9</v>
      </c>
      <c r="AS593" s="152">
        <v>99410.1755</v>
      </c>
      <c r="AT593" s="156">
        <v>102566.5932</v>
      </c>
      <c r="AU593" s="152">
        <f t="shared" si="1"/>
        <v>137234.68</v>
      </c>
      <c r="AV593" s="152">
        <f t="shared" si="2"/>
        <v>28172.3153</v>
      </c>
      <c r="AW593" s="152">
        <f t="shared" si="3"/>
        <v>170727.089</v>
      </c>
      <c r="AX593" s="152">
        <f t="shared" si="4"/>
        <v>9919.3383</v>
      </c>
      <c r="AY593" s="152">
        <f t="shared" si="5"/>
        <v>95050.8327</v>
      </c>
      <c r="AZ593" s="152">
        <f t="shared" si="6"/>
        <v>85534.728</v>
      </c>
      <c r="BA593" s="152" t="str">
        <f t="shared" si="7"/>
        <v>Column1.y</v>
      </c>
      <c r="BB593" s="152" t="str">
        <f t="shared" si="8"/>
        <v>Column1.y</v>
      </c>
      <c r="BC593" s="152" t="str">
        <f t="shared" si="9"/>
        <v>Column1.y</v>
      </c>
    </row>
    <row r="594">
      <c r="A594" s="156">
        <v>1.48855146E9</v>
      </c>
      <c r="B594" s="156">
        <v>115701.6743</v>
      </c>
      <c r="D594" s="153">
        <f>IFERROR(__xludf.DUMMYFUNCTION("TO_DATE(INT((E594/(60*60*24))+""1/1/1970""))"),43076.0)</f>
        <v>43076</v>
      </c>
      <c r="E594" s="156">
        <v>1.5126228E9</v>
      </c>
      <c r="F594" s="156">
        <v>99410.1755</v>
      </c>
      <c r="H594" s="153">
        <f>IFERROR(__xludf.DUMMYFUNCTION("TO_DATE(INT((I594/(60*60*24))+""1/1/1970""))"),43076.0)</f>
        <v>43076</v>
      </c>
      <c r="I594" s="152">
        <v>1.5126228E9</v>
      </c>
      <c r="J594" s="152">
        <v>102987.7856</v>
      </c>
      <c r="L594" s="154">
        <v>43196.0</v>
      </c>
      <c r="M594" s="155">
        <v>138417.45</v>
      </c>
      <c r="O594" s="153">
        <f>IFERROR(__xludf.DUMMYFUNCTION("TO_DATE(INT((P594/(60*60*24))+""1/1/1970""))"),42967.0)</f>
        <v>42967</v>
      </c>
      <c r="P594" s="13">
        <v>1.5031872E9</v>
      </c>
      <c r="Q594" s="13">
        <v>27615.4057</v>
      </c>
      <c r="S594" s="153">
        <f>IFERROR(__xludf.DUMMYFUNCTION("TO_DATE(INT((T594/(60*60*24))+""1/1/1970""))"),43076.0)</f>
        <v>43076</v>
      </c>
      <c r="T594" s="156">
        <v>1.5126228E9</v>
      </c>
      <c r="U594" s="156">
        <v>170750.6319</v>
      </c>
      <c r="W594" s="153">
        <f>IFERROR(__xludf.DUMMYFUNCTION("TO_DATE(INT((X594/(60*60*24))+""1/1/1970""))"),43061.0)</f>
        <v>43061</v>
      </c>
      <c r="X594" s="156">
        <v>1.5113628E9</v>
      </c>
      <c r="Y594" s="156">
        <v>9911.668</v>
      </c>
      <c r="AA594" s="153">
        <f>IFERROR(__xludf.DUMMYFUNCTION("TO_DATE(INT((AB594/(60*60*24))+""1/1/1970""))"),43062.0)</f>
        <v>43062</v>
      </c>
      <c r="AB594" s="156">
        <v>1.5114096E9</v>
      </c>
      <c r="AC594" s="156">
        <v>93562.4593</v>
      </c>
      <c r="AE594" s="153">
        <f>IFERROR(__xludf.DUMMYFUNCTION("TO_DATE(INT((AF594/(60*60*24))+""1/1/1970""))"),42967.0)</f>
        <v>42967</v>
      </c>
      <c r="AF594" s="156">
        <v>1.5032664E9</v>
      </c>
      <c r="AG594" s="156">
        <v>85875.5362</v>
      </c>
      <c r="AH594" s="153">
        <f>IFERROR(__xludf.DUMMYFUNCTION("TO_DATE(INT((AI594/(60*60*24))+""1/1/1970""))"),44168.0)</f>
        <v>44168</v>
      </c>
      <c r="AI594" s="156">
        <v>1.6069716E9</v>
      </c>
      <c r="AJ594" s="156">
        <v>248652.7179</v>
      </c>
      <c r="AK594" s="153">
        <f>IFERROR(__xludf.DUMMYFUNCTION("TO_DATE(INT((AL594/(60*60*24))+""1/1/1970""))"),44168.0)</f>
        <v>44168</v>
      </c>
      <c r="AL594" s="152">
        <v>1.6069716E9</v>
      </c>
      <c r="AM594" s="152">
        <v>126833.3803</v>
      </c>
      <c r="AN594" s="153">
        <f>IFERROR(__xludf.DUMMYFUNCTION("TO_DATE(INT((AO594/(60*60*24))+""1/1/1970""))"),44058.0)</f>
        <v>44058</v>
      </c>
      <c r="AO594" s="156">
        <v>1.597462779E9</v>
      </c>
      <c r="AP594" s="156">
        <v>155110.2422</v>
      </c>
      <c r="AQ594" s="153">
        <f>IFERROR(__xludf.DUMMYFUNCTION("TO_DATE(INT((AR594/(60*60*24))+""1/1/1970""))"),43076.0)</f>
        <v>43076</v>
      </c>
      <c r="AR594" s="156">
        <v>1.5126228E9</v>
      </c>
      <c r="AS594" s="156">
        <v>99410.1755</v>
      </c>
      <c r="AT594" s="152">
        <v>102987.7856</v>
      </c>
      <c r="AU594" s="152">
        <f t="shared" si="1"/>
        <v>137291.37</v>
      </c>
      <c r="AV594" s="152">
        <f t="shared" si="2"/>
        <v>28217.3122</v>
      </c>
      <c r="AW594" s="152">
        <f t="shared" si="3"/>
        <v>170750.6319</v>
      </c>
      <c r="AX594" s="152">
        <f t="shared" si="4"/>
        <v>9915.5613</v>
      </c>
      <c r="AY594" s="152">
        <f t="shared" si="5"/>
        <v>95378.6767</v>
      </c>
      <c r="AZ594" s="152">
        <f t="shared" si="6"/>
        <v>85344.7471</v>
      </c>
      <c r="BA594" s="152" t="str">
        <f t="shared" si="7"/>
        <v>Column1.y</v>
      </c>
      <c r="BB594" s="152" t="str">
        <f t="shared" si="8"/>
        <v>Column1.y</v>
      </c>
      <c r="BC594" s="152" t="str">
        <f t="shared" si="9"/>
        <v>Column1.y</v>
      </c>
    </row>
    <row r="595">
      <c r="A595" s="152">
        <v>1.4885748E9</v>
      </c>
      <c r="B595" s="152">
        <v>115793.701</v>
      </c>
      <c r="D595" s="153">
        <f>IFERROR(__xludf.DUMMYFUNCTION("TO_DATE(INT((E595/(60*60*24))+""1/1/1970""))"),43077.0)</f>
        <v>43077</v>
      </c>
      <c r="E595" s="152">
        <v>1.5127092E9</v>
      </c>
      <c r="F595" s="152">
        <v>99410.1755</v>
      </c>
      <c r="H595" s="153">
        <f>IFERROR(__xludf.DUMMYFUNCTION("TO_DATE(INT((I595/(60*60*24))+""1/1/1970""))"),43077.0)</f>
        <v>43077</v>
      </c>
      <c r="I595" s="156">
        <v>1.5127092E9</v>
      </c>
      <c r="J595" s="156">
        <v>104522.1333</v>
      </c>
      <c r="L595" s="154">
        <v>43199.0</v>
      </c>
      <c r="M595" s="155">
        <v>137438.94</v>
      </c>
      <c r="O595" s="153">
        <f>IFERROR(__xludf.DUMMYFUNCTION("TO_DATE(INT((P595/(60*60*24))+""1/1/1970""))"),42968.0)</f>
        <v>42968</v>
      </c>
      <c r="P595" s="13">
        <v>1.5032736E9</v>
      </c>
      <c r="Q595" s="13">
        <v>27596.9412</v>
      </c>
      <c r="S595" s="153">
        <f>IFERROR(__xludf.DUMMYFUNCTION("TO_DATE(INT((T595/(60*60*24))+""1/1/1970""))"),43077.0)</f>
        <v>43077</v>
      </c>
      <c r="T595" s="152">
        <v>1.5127092E9</v>
      </c>
      <c r="U595" s="152">
        <v>171659.0571</v>
      </c>
      <c r="W595" s="153">
        <f>IFERROR(__xludf.DUMMYFUNCTION("TO_DATE(INT((X595/(60*60*24))+""1/1/1970""))"),43062.0)</f>
        <v>43062</v>
      </c>
      <c r="X595" s="156">
        <v>1.5113952E9</v>
      </c>
      <c r="Y595" s="156">
        <v>9915.9733</v>
      </c>
      <c r="AA595" s="153">
        <f>IFERROR(__xludf.DUMMYFUNCTION("TO_DATE(INT((AB595/(60*60*24))+""1/1/1970""))"),43063.0)</f>
        <v>43063</v>
      </c>
      <c r="AB595" s="152">
        <v>1.5114888E9</v>
      </c>
      <c r="AC595" s="152">
        <v>93573.6189</v>
      </c>
      <c r="AE595" s="153">
        <f>IFERROR(__xludf.DUMMYFUNCTION("TO_DATE(INT((AF595/(60*60*24))+""1/1/1970""))"),42968.0)</f>
        <v>42968</v>
      </c>
      <c r="AF595" s="156">
        <v>1.503306E9</v>
      </c>
      <c r="AG595" s="156">
        <v>85915.4675</v>
      </c>
      <c r="AH595" s="153">
        <f>IFERROR(__xludf.DUMMYFUNCTION("TO_DATE(INT((AI595/(60*60*24))+""1/1/1970""))"),44169.0)</f>
        <v>44169</v>
      </c>
      <c r="AI595" s="156">
        <v>1.607058E9</v>
      </c>
      <c r="AJ595" s="156">
        <v>252587.572</v>
      </c>
      <c r="AK595" s="153">
        <f>IFERROR(__xludf.DUMMYFUNCTION("TO_DATE(INT((AL595/(60*60*24))+""1/1/1970""))"),44169.0)</f>
        <v>44169</v>
      </c>
      <c r="AL595" s="152">
        <v>1.607058E9</v>
      </c>
      <c r="AM595" s="152">
        <v>126638.6712</v>
      </c>
      <c r="AN595" s="153">
        <f>IFERROR(__xludf.DUMMYFUNCTION("TO_DATE(INT((AO595/(60*60*24))+""1/1/1970""))"),44059.0)</f>
        <v>44059</v>
      </c>
      <c r="AO595" s="156">
        <v>1.597543381E9</v>
      </c>
      <c r="AP595" s="156">
        <v>155110.2422</v>
      </c>
      <c r="AQ595" s="153">
        <f>IFERROR(__xludf.DUMMYFUNCTION("TO_DATE(INT((AR595/(60*60*24))+""1/1/1970""))"),43077.0)</f>
        <v>43077</v>
      </c>
      <c r="AR595" s="152">
        <v>1.5127092E9</v>
      </c>
      <c r="AS595" s="152">
        <v>99410.1755</v>
      </c>
      <c r="AT595" s="156">
        <v>104522.1333</v>
      </c>
      <c r="AU595" s="152">
        <f t="shared" si="1"/>
        <v>136792.39</v>
      </c>
      <c r="AV595" s="152">
        <f t="shared" si="2"/>
        <v>28142.7678</v>
      </c>
      <c r="AW595" s="152">
        <f t="shared" si="3"/>
        <v>171659.0571</v>
      </c>
      <c r="AX595" s="152">
        <f t="shared" si="4"/>
        <v>9917.9989</v>
      </c>
      <c r="AY595" s="152">
        <f t="shared" si="5"/>
        <v>94771.0706</v>
      </c>
      <c r="AZ595" s="152">
        <f t="shared" si="6"/>
        <v>85116.9143</v>
      </c>
      <c r="BA595" s="152" t="str">
        <f t="shared" si="7"/>
        <v>Column1.y</v>
      </c>
      <c r="BB595" s="152" t="str">
        <f t="shared" si="8"/>
        <v>Column1.y</v>
      </c>
      <c r="BC595" s="152" t="str">
        <f t="shared" si="9"/>
        <v>Column1.y</v>
      </c>
    </row>
    <row r="596">
      <c r="A596" s="156">
        <v>1.48881066E9</v>
      </c>
      <c r="B596" s="156">
        <v>115343.2544</v>
      </c>
      <c r="D596" s="153">
        <f>IFERROR(__xludf.DUMMYFUNCTION("TO_DATE(INT((E596/(60*60*24))+""1/1/1970""))"),43078.0)</f>
        <v>43078</v>
      </c>
      <c r="E596" s="156">
        <v>1.5127956E9</v>
      </c>
      <c r="F596" s="156">
        <v>99410.1755</v>
      </c>
      <c r="H596" s="153">
        <f>IFERROR(__xludf.DUMMYFUNCTION("TO_DATE(INT((I596/(60*60*24))+""1/1/1970""))"),43078.0)</f>
        <v>43078</v>
      </c>
      <c r="I596" s="152">
        <v>1.5127956E9</v>
      </c>
      <c r="J596" s="152">
        <v>104779.9815</v>
      </c>
      <c r="L596" s="154">
        <v>43200.0</v>
      </c>
      <c r="M596" s="155">
        <v>137933.35</v>
      </c>
      <c r="O596" s="153">
        <f>IFERROR(__xludf.DUMMYFUNCTION("TO_DATE(INT((P596/(60*60*24))+""1/1/1970""))"),42969.0)</f>
        <v>42969</v>
      </c>
      <c r="P596" s="13">
        <v>1.5034104E9</v>
      </c>
      <c r="Q596" s="13">
        <v>27571.2311</v>
      </c>
      <c r="S596" s="153">
        <f>IFERROR(__xludf.DUMMYFUNCTION("TO_DATE(INT((T596/(60*60*24))+""1/1/1970""))"),43078.0)</f>
        <v>43078</v>
      </c>
      <c r="T596" s="156">
        <v>1.5127956E9</v>
      </c>
      <c r="U596" s="156">
        <v>173211.6087</v>
      </c>
      <c r="W596" s="153">
        <f>IFERROR(__xludf.DUMMYFUNCTION("TO_DATE(INT((X596/(60*60*24))+""1/1/1970""))"),43063.0)</f>
        <v>43063</v>
      </c>
      <c r="X596" s="152">
        <v>1.5114816E9</v>
      </c>
      <c r="Y596" s="152">
        <v>9916.9324</v>
      </c>
      <c r="AA596" s="153">
        <f>IFERROR(__xludf.DUMMYFUNCTION("TO_DATE(INT((AB596/(60*60*24))+""1/1/1970""))"),43065.0)</f>
        <v>43065</v>
      </c>
      <c r="AB596" s="156">
        <v>1.5117372E9</v>
      </c>
      <c r="AC596" s="156">
        <v>93624.1266</v>
      </c>
      <c r="AE596" s="153">
        <f>IFERROR(__xludf.DUMMYFUNCTION("TO_DATE(INT((AF596/(60*60*24))+""1/1/1970""))"),42969.0)</f>
        <v>42969</v>
      </c>
      <c r="AF596" s="152">
        <v>1.5033852E9</v>
      </c>
      <c r="AG596" s="152">
        <v>85397.7399</v>
      </c>
      <c r="AH596" s="153">
        <f>IFERROR(__xludf.DUMMYFUNCTION("TO_DATE(INT((AI596/(60*60*24))+""1/1/1970""))"),44170.0)</f>
        <v>44170</v>
      </c>
      <c r="AI596" s="156">
        <v>1.6071444E9</v>
      </c>
      <c r="AJ596" s="156">
        <v>255348.65</v>
      </c>
      <c r="AK596" s="153">
        <f>IFERROR(__xludf.DUMMYFUNCTION("TO_DATE(INT((AL596/(60*60*24))+""1/1/1970""))"),44170.0)</f>
        <v>44170</v>
      </c>
      <c r="AL596" s="152">
        <v>1.6071444E9</v>
      </c>
      <c r="AM596" s="152">
        <v>126717.5712</v>
      </c>
      <c r="AN596" s="153">
        <f>IFERROR(__xludf.DUMMYFUNCTION("TO_DATE(INT((AO596/(60*60*24))+""1/1/1970""))"),44060.0)</f>
        <v>44060</v>
      </c>
      <c r="AO596" s="156">
        <v>1.597622879E9</v>
      </c>
      <c r="AP596" s="156">
        <v>155110.2422</v>
      </c>
      <c r="AQ596" s="153">
        <f>IFERROR(__xludf.DUMMYFUNCTION("TO_DATE(INT((AR596/(60*60*24))+""1/1/1970""))"),43078.0)</f>
        <v>43078</v>
      </c>
      <c r="AR596" s="156">
        <v>1.5127956E9</v>
      </c>
      <c r="AS596" s="156">
        <v>99410.1755</v>
      </c>
      <c r="AT596" s="152">
        <v>104779.9815</v>
      </c>
      <c r="AU596" s="152">
        <f t="shared" si="1"/>
        <v>136792.39</v>
      </c>
      <c r="AV596" s="152">
        <f t="shared" si="2"/>
        <v>28025.8091</v>
      </c>
      <c r="AW596" s="152">
        <f t="shared" si="3"/>
        <v>173211.6087</v>
      </c>
      <c r="AX596" s="152">
        <f t="shared" si="4"/>
        <v>9906.672</v>
      </c>
      <c r="AY596" s="152">
        <f t="shared" si="5"/>
        <v>94771.0706</v>
      </c>
      <c r="AZ596" s="152">
        <f t="shared" si="6"/>
        <v>85110.0649</v>
      </c>
      <c r="BA596" s="152" t="str">
        <f t="shared" si="7"/>
        <v>Column1.y</v>
      </c>
      <c r="BB596" s="152" t="str">
        <f t="shared" si="8"/>
        <v>Column1.y</v>
      </c>
      <c r="BC596" s="152" t="str">
        <f t="shared" si="9"/>
        <v>Column1.y</v>
      </c>
    </row>
    <row r="597">
      <c r="A597" s="152">
        <v>1.488834E9</v>
      </c>
      <c r="B597" s="152">
        <v>115449.8117</v>
      </c>
      <c r="D597" s="153">
        <f>IFERROR(__xludf.DUMMYFUNCTION("TO_DATE(INT((E597/(60*60*24))+""1/1/1970""))"),43080.0)</f>
        <v>43080</v>
      </c>
      <c r="E597" s="152">
        <v>1.5130044E9</v>
      </c>
      <c r="F597" s="152">
        <v>99410.1755</v>
      </c>
      <c r="H597" s="153">
        <f>IFERROR(__xludf.DUMMYFUNCTION("TO_DATE(INT((I597/(60*60*24))+""1/1/1970""))"),43080.0)</f>
        <v>43080</v>
      </c>
      <c r="I597" s="156">
        <v>1.5130044E9</v>
      </c>
      <c r="J597" s="156">
        <v>104779.9815</v>
      </c>
      <c r="L597" s="154">
        <v>43201.0</v>
      </c>
      <c r="M597" s="155">
        <v>139002.69</v>
      </c>
      <c r="O597" s="153">
        <f>IFERROR(__xludf.DUMMYFUNCTION("TO_DATE(INT((P597/(60*60*24))+""1/1/1970""))"),42970.0)</f>
        <v>42970</v>
      </c>
      <c r="P597" s="13">
        <v>1.5034968E9</v>
      </c>
      <c r="Q597" s="13">
        <v>27477.1335</v>
      </c>
      <c r="S597" s="153">
        <f>IFERROR(__xludf.DUMMYFUNCTION("TO_DATE(INT((T597/(60*60*24))+""1/1/1970""))"),43080.0)</f>
        <v>43080</v>
      </c>
      <c r="T597" s="152">
        <v>1.5130044E9</v>
      </c>
      <c r="U597" s="152">
        <v>173211.6087</v>
      </c>
      <c r="W597" s="153">
        <f>IFERROR(__xludf.DUMMYFUNCTION("TO_DATE(INT((X597/(60*60*24))+""1/1/1970""))"),43064.0)</f>
        <v>43064</v>
      </c>
      <c r="X597" s="156">
        <v>1.511568E9</v>
      </c>
      <c r="Y597" s="156">
        <v>9921.9316</v>
      </c>
      <c r="AA597" s="153">
        <f>IFERROR(__xludf.DUMMYFUNCTION("TO_DATE(INT((AB597/(60*60*24))+""1/1/1970""))"),43066.0)</f>
        <v>43066</v>
      </c>
      <c r="AB597" s="152">
        <v>1.5117768E9</v>
      </c>
      <c r="AC597" s="152">
        <v>93491.347</v>
      </c>
      <c r="AE597" s="153">
        <f>IFERROR(__xludf.DUMMYFUNCTION("TO_DATE(INT((AF597/(60*60*24))+""1/1/1970""))"),42970.0)</f>
        <v>42970</v>
      </c>
      <c r="AF597" s="156">
        <v>1.5034644E9</v>
      </c>
      <c r="AG597" s="156">
        <v>85040.8498</v>
      </c>
      <c r="AH597" s="153">
        <f>IFERROR(__xludf.DUMMYFUNCTION("TO_DATE(INT((AI597/(60*60*24))+""1/1/1970""))"),44172.0)</f>
        <v>44172</v>
      </c>
      <c r="AI597" s="152">
        <v>1.6073532E9</v>
      </c>
      <c r="AJ597" s="152">
        <v>257219.7155</v>
      </c>
      <c r="AK597" s="153">
        <f>IFERROR(__xludf.DUMMYFUNCTION("TO_DATE(INT((AL597/(60*60*24))+""1/1/1970""))"),44172.0)</f>
        <v>44172</v>
      </c>
      <c r="AL597" s="156">
        <v>1.6073532E9</v>
      </c>
      <c r="AM597" s="156">
        <v>126717.5712</v>
      </c>
      <c r="AN597" s="153">
        <f>IFERROR(__xludf.DUMMYFUNCTION("TO_DATE(INT((AO597/(60*60*24))+""1/1/1970""))"),44061.0)</f>
        <v>44061</v>
      </c>
      <c r="AO597" s="152">
        <v>1.597718202E9</v>
      </c>
      <c r="AP597" s="152">
        <v>158731.8637</v>
      </c>
      <c r="AQ597" s="153">
        <f>IFERROR(__xludf.DUMMYFUNCTION("TO_DATE(INT((AR597/(60*60*24))+""1/1/1970""))"),43080.0)</f>
        <v>43080</v>
      </c>
      <c r="AR597" s="152">
        <v>1.5130044E9</v>
      </c>
      <c r="AS597" s="152">
        <v>99410.1755</v>
      </c>
      <c r="AT597" s="156">
        <v>104779.9815</v>
      </c>
      <c r="AU597" s="152">
        <f t="shared" si="1"/>
        <v>137155.05</v>
      </c>
      <c r="AV597" s="152">
        <f t="shared" si="2"/>
        <v>28021.1343</v>
      </c>
      <c r="AW597" s="152">
        <f t="shared" si="3"/>
        <v>173211.6087</v>
      </c>
      <c r="AX597" s="152">
        <f t="shared" si="4"/>
        <v>9906.0887</v>
      </c>
      <c r="AY597" s="152">
        <f t="shared" si="5"/>
        <v>94687.2956</v>
      </c>
      <c r="AZ597" s="152">
        <f t="shared" si="6"/>
        <v>85085.1907</v>
      </c>
      <c r="BA597" s="152" t="str">
        <f t="shared" si="7"/>
        <v>Column1.y</v>
      </c>
      <c r="BB597" s="152" t="str">
        <f t="shared" si="8"/>
        <v>Column1.y</v>
      </c>
      <c r="BC597" s="152" t="str">
        <f t="shared" si="9"/>
        <v>Column1.y</v>
      </c>
    </row>
    <row r="598">
      <c r="A598" s="156">
        <v>1.48889706E9</v>
      </c>
      <c r="B598" s="156">
        <v>115289.9758</v>
      </c>
      <c r="D598" s="153">
        <f>IFERROR(__xludf.DUMMYFUNCTION("TO_DATE(INT((E598/(60*60*24))+""1/1/1970""))"),43081.0)</f>
        <v>43081</v>
      </c>
      <c r="E598" s="152">
        <v>1.5130548E9</v>
      </c>
      <c r="F598" s="152">
        <v>99410.1755</v>
      </c>
      <c r="H598" s="153">
        <f>IFERROR(__xludf.DUMMYFUNCTION("TO_DATE(INT((I598/(60*60*24))+""1/1/1970""))"),43081.0)</f>
        <v>43081</v>
      </c>
      <c r="I598" s="156">
        <v>1.5130548E9</v>
      </c>
      <c r="J598" s="156">
        <v>106406.5788</v>
      </c>
      <c r="L598" s="154">
        <v>43202.0</v>
      </c>
      <c r="M598" s="155">
        <v>139039.9</v>
      </c>
      <c r="O598" s="153">
        <f>IFERROR(__xludf.DUMMYFUNCTION("TO_DATE(INT((P598/(60*60*24))+""1/1/1970""))"),42971.0)</f>
        <v>42971</v>
      </c>
      <c r="P598" s="13">
        <v>1.5035832E9</v>
      </c>
      <c r="Q598" s="13">
        <v>27536.8165</v>
      </c>
      <c r="S598" s="153">
        <f>IFERROR(__xludf.DUMMYFUNCTION("TO_DATE(INT((T598/(60*60*24))+""1/1/1970""))"),43081.0)</f>
        <v>43081</v>
      </c>
      <c r="T598" s="152">
        <v>1.5130548E9</v>
      </c>
      <c r="U598" s="152">
        <v>174138.1636</v>
      </c>
      <c r="W598" s="153">
        <f>IFERROR(__xludf.DUMMYFUNCTION("TO_DATE(INT((X598/(60*60*24))+""1/1/1970""))"),43066.0)</f>
        <v>43066</v>
      </c>
      <c r="X598" s="152">
        <v>1.5117408E9</v>
      </c>
      <c r="Y598" s="152">
        <v>9921.5586</v>
      </c>
      <c r="AA598" s="153">
        <f>IFERROR(__xludf.DUMMYFUNCTION("TO_DATE(INT((AB598/(60*60*24))+""1/1/1970""))"),43067.0)</f>
        <v>43067</v>
      </c>
      <c r="AB598" s="156">
        <v>1.511856E9</v>
      </c>
      <c r="AC598" s="156">
        <v>93804.6294</v>
      </c>
      <c r="AE598" s="153">
        <f>IFERROR(__xludf.DUMMYFUNCTION("TO_DATE(INT((AF598/(60*60*24))+""1/1/1970""))"),42971.0)</f>
        <v>42971</v>
      </c>
      <c r="AF598" s="152">
        <v>1.5035436E9</v>
      </c>
      <c r="AG598" s="152">
        <v>85431.2659</v>
      </c>
      <c r="AH598" s="153">
        <f>IFERROR(__xludf.DUMMYFUNCTION("TO_DATE(INT((AI598/(60*60*24))+""1/1/1970""))"),44173.0)</f>
        <v>44173</v>
      </c>
      <c r="AI598" s="156">
        <v>1.6074036E9</v>
      </c>
      <c r="AJ598" s="156">
        <v>260110.5164</v>
      </c>
      <c r="AK598" s="153">
        <f>IFERROR(__xludf.DUMMYFUNCTION("TO_DATE(INT((AL598/(60*60*24))+""1/1/1970""))"),44173.0)</f>
        <v>44173</v>
      </c>
      <c r="AL598" s="152">
        <v>1.6074036E9</v>
      </c>
      <c r="AM598" s="152">
        <v>126771.9562</v>
      </c>
      <c r="AN598" s="153">
        <f>IFERROR(__xludf.DUMMYFUNCTION("TO_DATE(INT((AO598/(60*60*24))+""1/1/1970""))"),44062.0)</f>
        <v>44062</v>
      </c>
      <c r="AO598" s="152">
        <v>1.597797215E9</v>
      </c>
      <c r="AP598" s="152">
        <v>157205.9789</v>
      </c>
      <c r="AQ598" s="153">
        <f>IFERROR(__xludf.DUMMYFUNCTION("TO_DATE(INT((AR598/(60*60*24))+""1/1/1970""))"),43081.0)</f>
        <v>43081</v>
      </c>
      <c r="AR598" s="152">
        <v>1.5130548E9</v>
      </c>
      <c r="AS598" s="152">
        <v>99410.1755</v>
      </c>
      <c r="AT598" s="156">
        <v>106406.5788</v>
      </c>
      <c r="AU598" s="152">
        <f t="shared" si="1"/>
        <v>137155.78</v>
      </c>
      <c r="AV598" s="152">
        <f t="shared" si="2"/>
        <v>28009.4146</v>
      </c>
      <c r="AW598" s="152">
        <f t="shared" si="3"/>
        <v>174138.1636</v>
      </c>
      <c r="AX598" s="152">
        <f t="shared" si="4"/>
        <v>9898.5207</v>
      </c>
      <c r="AY598" s="152">
        <f t="shared" si="5"/>
        <v>94730.7356</v>
      </c>
      <c r="AZ598" s="152">
        <f t="shared" si="6"/>
        <v>85142.1489</v>
      </c>
      <c r="BA598" s="152" t="str">
        <f t="shared" si="7"/>
        <v>Column1.y</v>
      </c>
      <c r="BB598" s="152" t="str">
        <f t="shared" si="8"/>
        <v>Column1.y</v>
      </c>
      <c r="BC598" s="152" t="str">
        <f t="shared" si="9"/>
        <v>Column1.y</v>
      </c>
    </row>
    <row r="599">
      <c r="A599" s="152">
        <v>1.4889204E9</v>
      </c>
      <c r="B599" s="152">
        <v>115105.9223</v>
      </c>
      <c r="D599" s="153">
        <f>IFERROR(__xludf.DUMMYFUNCTION("TO_DATE(INT((E599/(60*60*24))+""1/1/1970""))"),43082.0)</f>
        <v>43082</v>
      </c>
      <c r="E599" s="156">
        <v>1.5131412E9</v>
      </c>
      <c r="F599" s="156">
        <v>99410.1755</v>
      </c>
      <c r="H599" s="153">
        <f>IFERROR(__xludf.DUMMYFUNCTION("TO_DATE(INT((I599/(60*60*24))+""1/1/1970""))"),43082.0)</f>
        <v>43082</v>
      </c>
      <c r="I599" s="152">
        <v>1.5131412E9</v>
      </c>
      <c r="J599" s="152">
        <v>106190.3775</v>
      </c>
      <c r="L599" s="154">
        <v>43203.0</v>
      </c>
      <c r="M599" s="155">
        <v>138938.47</v>
      </c>
      <c r="O599" s="153">
        <f>IFERROR(__xludf.DUMMYFUNCTION("TO_DATE(INT((P599/(60*60*24))+""1/1/1970""))"),42972.0)</f>
        <v>42972</v>
      </c>
      <c r="P599" s="13">
        <v>1.5036696E9</v>
      </c>
      <c r="Q599" s="13">
        <v>27462.975</v>
      </c>
      <c r="S599" s="153">
        <f>IFERROR(__xludf.DUMMYFUNCTION("TO_DATE(INT((T599/(60*60*24))+""1/1/1970""))"),43082.0)</f>
        <v>43082</v>
      </c>
      <c r="T599" s="156">
        <v>1.5131412E9</v>
      </c>
      <c r="U599" s="156">
        <v>174621.5974</v>
      </c>
      <c r="W599" s="153">
        <f>IFERROR(__xludf.DUMMYFUNCTION("TO_DATE(INT((X599/(60*60*24))+""1/1/1970""))"),43067.0)</f>
        <v>43067</v>
      </c>
      <c r="X599" s="156">
        <v>1.5118812E9</v>
      </c>
      <c r="Y599" s="156">
        <v>9928.744</v>
      </c>
      <c r="AA599" s="153">
        <f>IFERROR(__xludf.DUMMYFUNCTION("TO_DATE(INT((AB599/(60*60*24))+""1/1/1970""))"),43068.0)</f>
        <v>43068</v>
      </c>
      <c r="AB599" s="152">
        <v>1.5119352E9</v>
      </c>
      <c r="AC599" s="152">
        <v>94004.523</v>
      </c>
      <c r="AE599" s="153">
        <f>IFERROR(__xludf.DUMMYFUNCTION("TO_DATE(INT((AF599/(60*60*24))+""1/1/1970""))"),42972.0)</f>
        <v>42972</v>
      </c>
      <c r="AF599" s="156">
        <v>1.5036228E9</v>
      </c>
      <c r="AG599" s="156">
        <v>85298.6037</v>
      </c>
      <c r="AH599" s="153">
        <f>IFERROR(__xludf.DUMMYFUNCTION("TO_DATE(INT((AI599/(60*60*24))+""1/1/1970""))"),44174.0)</f>
        <v>44174</v>
      </c>
      <c r="AI599" s="156">
        <v>1.60749E9</v>
      </c>
      <c r="AJ599" s="156">
        <v>261435.25</v>
      </c>
      <c r="AK599" s="153">
        <f>IFERROR(__xludf.DUMMYFUNCTION("TO_DATE(INT((AL599/(60*60*24))+""1/1/1970""))"),44174.0)</f>
        <v>44174</v>
      </c>
      <c r="AL599" s="152">
        <v>1.60749E9</v>
      </c>
      <c r="AM599" s="152">
        <v>127070.7262</v>
      </c>
      <c r="AN599" s="153">
        <f>IFERROR(__xludf.DUMMYFUNCTION("TO_DATE(INT((AO599/(60*60*24))+""1/1/1970""))"),44063.0)</f>
        <v>44063</v>
      </c>
      <c r="AO599" s="156">
        <v>1.597892374E9</v>
      </c>
      <c r="AP599" s="156">
        <v>156198.1415</v>
      </c>
      <c r="AQ599" s="153">
        <f>IFERROR(__xludf.DUMMYFUNCTION("TO_DATE(INT((AR599/(60*60*24))+""1/1/1970""))"),43082.0)</f>
        <v>43082</v>
      </c>
      <c r="AR599" s="156">
        <v>1.5131412E9</v>
      </c>
      <c r="AS599" s="156">
        <v>99410.1755</v>
      </c>
      <c r="AT599" s="152">
        <v>106190.3775</v>
      </c>
      <c r="AU599" s="152">
        <f t="shared" si="1"/>
        <v>137300.79</v>
      </c>
      <c r="AV599" s="152">
        <f t="shared" si="2"/>
        <v>28051.1897</v>
      </c>
      <c r="AW599" s="152">
        <f t="shared" si="3"/>
        <v>174621.5974</v>
      </c>
      <c r="AX599" s="152">
        <f t="shared" si="4"/>
        <v>9891.2219</v>
      </c>
      <c r="AY599" s="152">
        <f t="shared" si="5"/>
        <v>94603.2636</v>
      </c>
      <c r="AZ599" s="152">
        <f t="shared" si="6"/>
        <v>84897.3728</v>
      </c>
      <c r="BA599" s="152" t="str">
        <f t="shared" si="7"/>
        <v>Column1.y</v>
      </c>
      <c r="BB599" s="152" t="str">
        <f t="shared" si="8"/>
        <v>Column1.y</v>
      </c>
      <c r="BC599" s="152" t="str">
        <f t="shared" si="9"/>
        <v>Column1.y</v>
      </c>
    </row>
    <row r="600">
      <c r="A600" s="156">
        <v>1.48898346E9</v>
      </c>
      <c r="B600" s="156">
        <v>115231.8537</v>
      </c>
      <c r="D600" s="153">
        <f>IFERROR(__xludf.DUMMYFUNCTION("TO_DATE(INT((E600/(60*60*24))+""1/1/1970""))"),43083.0)</f>
        <v>43083</v>
      </c>
      <c r="E600" s="152">
        <v>1.5132276E9</v>
      </c>
      <c r="F600" s="152">
        <v>99410.1755</v>
      </c>
      <c r="H600" s="153">
        <f>IFERROR(__xludf.DUMMYFUNCTION("TO_DATE(INT((I600/(60*60*24))+""1/1/1970""))"),43083.0)</f>
        <v>43083</v>
      </c>
      <c r="I600" s="156">
        <v>1.5132276E9</v>
      </c>
      <c r="J600" s="156">
        <v>106893.4377</v>
      </c>
      <c r="L600" s="154">
        <v>43206.0</v>
      </c>
      <c r="M600" s="155">
        <v>139045.2</v>
      </c>
      <c r="O600" s="153">
        <f>IFERROR(__xludf.DUMMYFUNCTION("TO_DATE(INT((P600/(60*60*24))+""1/1/1970""))"),42973.0)</f>
        <v>42973</v>
      </c>
      <c r="P600" s="13">
        <v>1.5037056E9</v>
      </c>
      <c r="Q600" s="13">
        <v>27330.059</v>
      </c>
      <c r="S600" s="153">
        <f>IFERROR(__xludf.DUMMYFUNCTION("TO_DATE(INT((T600/(60*60*24))+""1/1/1970""))"),43083.0)</f>
        <v>43083</v>
      </c>
      <c r="T600" s="152">
        <v>1.5132276E9</v>
      </c>
      <c r="U600" s="152">
        <v>174562.1126</v>
      </c>
      <c r="W600" s="153">
        <f>IFERROR(__xludf.DUMMYFUNCTION("TO_DATE(INT((X600/(60*60*24))+""1/1/1970""))"),43068.0)</f>
        <v>43068</v>
      </c>
      <c r="X600" s="156">
        <v>1.5119676E9</v>
      </c>
      <c r="Y600" s="156">
        <v>9929.6891</v>
      </c>
      <c r="AA600" s="153">
        <f>IFERROR(__xludf.DUMMYFUNCTION("TO_DATE(INT((AB600/(60*60*24))+""1/1/1970""))"),43069.0)</f>
        <v>43069</v>
      </c>
      <c r="AB600" s="156">
        <v>1.5120144E9</v>
      </c>
      <c r="AC600" s="156">
        <v>94161.5095</v>
      </c>
      <c r="AE600" s="153">
        <f>IFERROR(__xludf.DUMMYFUNCTION("TO_DATE(INT((AF600/(60*60*24))+""1/1/1970""))"),42973.0)</f>
        <v>42973</v>
      </c>
      <c r="AF600" s="152">
        <v>1.5037056E9</v>
      </c>
      <c r="AG600" s="152">
        <v>86203.8067</v>
      </c>
      <c r="AH600" s="153">
        <f>IFERROR(__xludf.DUMMYFUNCTION("TO_DATE(INT((AI600/(60*60*24))+""1/1/1970""))"),44175.0)</f>
        <v>44175</v>
      </c>
      <c r="AI600" s="156">
        <v>1.6075764E9</v>
      </c>
      <c r="AJ600" s="156">
        <v>253390.2781</v>
      </c>
      <c r="AK600" s="153">
        <f>IFERROR(__xludf.DUMMYFUNCTION("TO_DATE(INT((AL600/(60*60*24))+""1/1/1970""))"),44175.0)</f>
        <v>44175</v>
      </c>
      <c r="AL600" s="152">
        <v>1.6075764E9</v>
      </c>
      <c r="AM600" s="152">
        <v>127801.5436</v>
      </c>
      <c r="AN600" s="153">
        <f>IFERROR(__xludf.DUMMYFUNCTION("TO_DATE(INT((AO600/(60*60*24))+""1/1/1970""))"),44064.0)</f>
        <v>44064</v>
      </c>
      <c r="AO600" s="156">
        <v>1.597971908E9</v>
      </c>
      <c r="AP600" s="156">
        <v>155171.466</v>
      </c>
      <c r="AQ600" s="153">
        <f>IFERROR(__xludf.DUMMYFUNCTION("TO_DATE(INT((AR600/(60*60*24))+""1/1/1970""))"),43083.0)</f>
        <v>43083</v>
      </c>
      <c r="AR600" s="152">
        <v>1.5132276E9</v>
      </c>
      <c r="AS600" s="152">
        <v>99410.1755</v>
      </c>
      <c r="AT600" s="156">
        <v>106893.4377</v>
      </c>
      <c r="AU600" s="152">
        <f t="shared" si="1"/>
        <v>137829.84</v>
      </c>
      <c r="AV600" s="152">
        <f t="shared" si="2"/>
        <v>28056.3537</v>
      </c>
      <c r="AW600" s="152">
        <f t="shared" si="3"/>
        <v>174562.1126</v>
      </c>
      <c r="AX600" s="152">
        <f t="shared" si="4"/>
        <v>9880.5877</v>
      </c>
      <c r="AY600" s="152">
        <f t="shared" si="5"/>
        <v>94922.1705</v>
      </c>
      <c r="AZ600" s="152">
        <f t="shared" si="6"/>
        <v>85576.9059</v>
      </c>
      <c r="BA600" s="152" t="str">
        <f t="shared" si="7"/>
        <v>Column1.y</v>
      </c>
      <c r="BB600" s="152" t="str">
        <f t="shared" si="8"/>
        <v>Column1.y</v>
      </c>
      <c r="BC600" s="152" t="str">
        <f t="shared" si="9"/>
        <v>Column1.y</v>
      </c>
    </row>
    <row r="601">
      <c r="A601" s="152">
        <v>1.4890068E9</v>
      </c>
      <c r="B601" s="152">
        <v>114892.8078</v>
      </c>
      <c r="D601" s="153">
        <f>IFERROR(__xludf.DUMMYFUNCTION("TO_DATE(INT((E601/(60*60*24))+""1/1/1970""))"),43084.0)</f>
        <v>43084</v>
      </c>
      <c r="E601" s="156">
        <v>1.513314E9</v>
      </c>
      <c r="F601" s="156">
        <v>99410.1755</v>
      </c>
      <c r="H601" s="153">
        <f>IFERROR(__xludf.DUMMYFUNCTION("TO_DATE(INT((I601/(60*60*24))+""1/1/1970""))"),43084.0)</f>
        <v>43084</v>
      </c>
      <c r="I601" s="152">
        <v>1.513314E9</v>
      </c>
      <c r="J601" s="152">
        <v>106440.2346</v>
      </c>
      <c r="L601" s="154">
        <v>43207.0</v>
      </c>
      <c r="M601" s="155">
        <v>139654.78</v>
      </c>
      <c r="O601" s="153">
        <f>IFERROR(__xludf.DUMMYFUNCTION("TO_DATE(INT((P601/(60*60*24))+""1/1/1970""))"),42974.0)</f>
        <v>42974</v>
      </c>
      <c r="P601" s="13">
        <v>1.503792E9</v>
      </c>
      <c r="Q601" s="13">
        <v>27330.059</v>
      </c>
      <c r="S601" s="153">
        <f>IFERROR(__xludf.DUMMYFUNCTION("TO_DATE(INT((T601/(60*60*24))+""1/1/1970""))"),43084.0)</f>
        <v>43084</v>
      </c>
      <c r="T601" s="156">
        <v>1.513314E9</v>
      </c>
      <c r="U601" s="156">
        <v>173419.5149</v>
      </c>
      <c r="W601" s="153">
        <f>IFERROR(__xludf.DUMMYFUNCTION("TO_DATE(INT((X601/(60*60*24))+""1/1/1970""))"),43069.0)</f>
        <v>43069</v>
      </c>
      <c r="X601" s="156">
        <v>1.512054E9</v>
      </c>
      <c r="Y601" s="156">
        <v>9939.0147</v>
      </c>
      <c r="AA601" s="153">
        <f>IFERROR(__xludf.DUMMYFUNCTION("TO_DATE(INT((AB601/(60*60*24))+""1/1/1970""))"),43070.0)</f>
        <v>43070</v>
      </c>
      <c r="AB601" s="152">
        <v>1.5120936E9</v>
      </c>
      <c r="AC601" s="152">
        <v>94320.4996</v>
      </c>
      <c r="AE601" s="153">
        <f>IFERROR(__xludf.DUMMYFUNCTION("TO_DATE(INT((AF601/(60*60*24))+""1/1/1970""))"),42974.0)</f>
        <v>42974</v>
      </c>
      <c r="AF601" s="156">
        <v>1.5038712E9</v>
      </c>
      <c r="AG601" s="156">
        <v>86203.8067</v>
      </c>
      <c r="AH601" s="153">
        <f>IFERROR(__xludf.DUMMYFUNCTION("TO_DATE(INT((AI601/(60*60*24))+""1/1/1970""))"),44176.0)</f>
        <v>44176</v>
      </c>
      <c r="AI601" s="156">
        <v>1.6076628E9</v>
      </c>
      <c r="AJ601" s="156">
        <v>257921.3005</v>
      </c>
      <c r="AK601" s="153">
        <f>IFERROR(__xludf.DUMMYFUNCTION("TO_DATE(INT((AL601/(60*60*24))+""1/1/1970""))"),44176.0)</f>
        <v>44176</v>
      </c>
      <c r="AL601" s="152">
        <v>1.6076628E9</v>
      </c>
      <c r="AM601" s="152">
        <v>131129.4212</v>
      </c>
      <c r="AN601" s="153">
        <f>IFERROR(__xludf.DUMMYFUNCTION("TO_DATE(INT((AO601/(60*60*24))+""1/1/1970""))"),44065.0)</f>
        <v>44065</v>
      </c>
      <c r="AO601" s="152">
        <v>1.598067985E9</v>
      </c>
      <c r="AP601" s="152">
        <v>156372.3938</v>
      </c>
      <c r="AQ601" s="153">
        <f>IFERROR(__xludf.DUMMYFUNCTION("TO_DATE(INT((AR601/(60*60*24))+""1/1/1970""))"),43084.0)</f>
        <v>43084</v>
      </c>
      <c r="AR601" s="156">
        <v>1.513314E9</v>
      </c>
      <c r="AS601" s="156">
        <v>99410.1755</v>
      </c>
      <c r="AT601" s="152">
        <v>106440.2346</v>
      </c>
      <c r="AU601" s="152">
        <f t="shared" si="1"/>
        <v>137970.9</v>
      </c>
      <c r="AV601" s="152">
        <f t="shared" si="2"/>
        <v>28302.9602</v>
      </c>
      <c r="AW601" s="152">
        <f t="shared" si="3"/>
        <v>173419.5149</v>
      </c>
      <c r="AX601" s="152">
        <f t="shared" si="4"/>
        <v>9871.6602</v>
      </c>
      <c r="AY601" s="152">
        <f t="shared" si="5"/>
        <v>95180.644</v>
      </c>
      <c r="AZ601" s="152">
        <f t="shared" si="6"/>
        <v>85130.6131</v>
      </c>
      <c r="BA601" s="152" t="str">
        <f t="shared" si="7"/>
        <v>Column1.y</v>
      </c>
      <c r="BB601" s="152" t="str">
        <f t="shared" si="8"/>
        <v>Column1.y</v>
      </c>
      <c r="BC601" s="152" t="str">
        <f t="shared" si="9"/>
        <v>Column1.y</v>
      </c>
    </row>
    <row r="602">
      <c r="A602" s="156">
        <v>1.48906986E9</v>
      </c>
      <c r="B602" s="156">
        <v>114883.1208</v>
      </c>
      <c r="D602" s="153">
        <f>IFERROR(__xludf.DUMMYFUNCTION("TO_DATE(INT((E602/(60*60*24))+""1/1/1970""))"),43085.0)</f>
        <v>43085</v>
      </c>
      <c r="E602" s="152">
        <v>1.5134004E9</v>
      </c>
      <c r="F602" s="152">
        <v>99410.1755</v>
      </c>
      <c r="H602" s="153">
        <f>IFERROR(__xludf.DUMMYFUNCTION("TO_DATE(INT((I602/(60*60*24))+""1/1/1970""))"),43085.0)</f>
        <v>43085</v>
      </c>
      <c r="I602" s="156">
        <v>1.5134004E9</v>
      </c>
      <c r="J602" s="156">
        <v>107490.4159</v>
      </c>
      <c r="L602" s="154">
        <v>43208.0</v>
      </c>
      <c r="M602" s="155">
        <v>140496.94</v>
      </c>
      <c r="O602" s="153">
        <f>IFERROR(__xludf.DUMMYFUNCTION("TO_DATE(INT((P602/(60*60*24))+""1/1/1970""))"),42975.0)</f>
        <v>42975</v>
      </c>
      <c r="P602" s="13">
        <v>1.5038784E9</v>
      </c>
      <c r="Q602" s="13">
        <v>27349.8224</v>
      </c>
      <c r="S602" s="153">
        <f>IFERROR(__xludf.DUMMYFUNCTION("TO_DATE(INT((T602/(60*60*24))+""1/1/1970""))"),43085.0)</f>
        <v>43085</v>
      </c>
      <c r="T602" s="152">
        <v>1.5134004E9</v>
      </c>
      <c r="U602" s="152">
        <v>175828.8206</v>
      </c>
      <c r="W602" s="153">
        <f>IFERROR(__xludf.DUMMYFUNCTION("TO_DATE(INT((X602/(60*60*24))+""1/1/1970""))"),43070.0)</f>
        <v>43070</v>
      </c>
      <c r="X602" s="156">
        <v>1.5121404E9</v>
      </c>
      <c r="Y602" s="156">
        <v>9947.6705</v>
      </c>
      <c r="AA602" s="153">
        <f>IFERROR(__xludf.DUMMYFUNCTION("TO_DATE(INT((AB602/(60*60*24))+""1/1/1970""))"),43072.0)</f>
        <v>43072</v>
      </c>
      <c r="AB602" s="156">
        <v>1.512342E9</v>
      </c>
      <c r="AC602" s="156">
        <v>94695.0784</v>
      </c>
      <c r="AE602" s="153">
        <f>IFERROR(__xludf.DUMMYFUNCTION("TO_DATE(INT((AF602/(60*60*24))+""1/1/1970""))"),42975.0)</f>
        <v>42975</v>
      </c>
      <c r="AF602" s="156">
        <v>1.5039108E9</v>
      </c>
      <c r="AG602" s="156">
        <v>86406.0444</v>
      </c>
      <c r="AH602" s="153">
        <f>IFERROR(__xludf.DUMMYFUNCTION("TO_DATE(INT((AI602/(60*60*24))+""1/1/1970""))"),44177.0)</f>
        <v>44177</v>
      </c>
      <c r="AI602" s="156">
        <v>1.6077492E9</v>
      </c>
      <c r="AJ602" s="156">
        <v>255134.6357</v>
      </c>
      <c r="AK602" s="153">
        <f>IFERROR(__xludf.DUMMYFUNCTION("TO_DATE(INT((AL602/(60*60*24))+""1/1/1970""))"),44177.0)</f>
        <v>44177</v>
      </c>
      <c r="AL602" s="152">
        <v>1.6077492E9</v>
      </c>
      <c r="AM602" s="152">
        <v>130862.0922</v>
      </c>
      <c r="AN602" s="153">
        <f>IFERROR(__xludf.DUMMYFUNCTION("TO_DATE(INT((AO602/(60*60*24))+""1/1/1970""))"),44066.0)</f>
        <v>44066</v>
      </c>
      <c r="AO602" s="152">
        <v>1.598151102E9</v>
      </c>
      <c r="AP602" s="152">
        <v>156372.3938</v>
      </c>
      <c r="AQ602" s="153">
        <f>IFERROR(__xludf.DUMMYFUNCTION("TO_DATE(INT((AR602/(60*60*24))+""1/1/1970""))"),43085.0)</f>
        <v>43085</v>
      </c>
      <c r="AR602" s="152">
        <v>1.5134004E9</v>
      </c>
      <c r="AS602" s="152">
        <v>99410.1755</v>
      </c>
      <c r="AT602" s="156">
        <v>107490.4159</v>
      </c>
      <c r="AU602" s="152">
        <f t="shared" si="1"/>
        <v>137970.9</v>
      </c>
      <c r="AV602" s="152">
        <f t="shared" si="2"/>
        <v>28208.8626</v>
      </c>
      <c r="AW602" s="152">
        <f t="shared" si="3"/>
        <v>175828.8206</v>
      </c>
      <c r="AX602" s="152">
        <f t="shared" si="4"/>
        <v>9873.1727</v>
      </c>
      <c r="AY602" s="152">
        <f t="shared" si="5"/>
        <v>95180.644</v>
      </c>
      <c r="AZ602" s="152">
        <f t="shared" si="6"/>
        <v>84962.9829</v>
      </c>
      <c r="BA602" s="152" t="str">
        <f t="shared" si="7"/>
        <v>Column1.y</v>
      </c>
      <c r="BB602" s="152" t="str">
        <f t="shared" si="8"/>
        <v>Column1.y</v>
      </c>
      <c r="BC602" s="152" t="str">
        <f t="shared" si="9"/>
        <v>Column1.y</v>
      </c>
    </row>
    <row r="603">
      <c r="A603" s="152">
        <v>1.4890932E9</v>
      </c>
      <c r="B603" s="152">
        <v>115038.1132</v>
      </c>
      <c r="D603" s="153">
        <f>IFERROR(__xludf.DUMMYFUNCTION("TO_DATE(INT((E603/(60*60*24))+""1/1/1970""))"),43087.0)</f>
        <v>43087</v>
      </c>
      <c r="E603" s="156">
        <v>1.5136092E9</v>
      </c>
      <c r="F603" s="156">
        <v>99410.1755</v>
      </c>
      <c r="H603" s="153">
        <f>IFERROR(__xludf.DUMMYFUNCTION("TO_DATE(INT((I603/(60*60*24))+""1/1/1970""))"),43087.0)</f>
        <v>43087</v>
      </c>
      <c r="I603" s="152">
        <v>1.5136092E9</v>
      </c>
      <c r="J603" s="152">
        <v>107490.4159</v>
      </c>
      <c r="L603" s="154">
        <v>43209.0</v>
      </c>
      <c r="M603" s="155">
        <v>140314.88</v>
      </c>
      <c r="O603" s="153">
        <f>IFERROR(__xludf.DUMMYFUNCTION("TO_DATE(INT((P603/(60*60*24))+""1/1/1970""))"),42976.0)</f>
        <v>42976</v>
      </c>
      <c r="P603" s="13">
        <v>1.5040152E9</v>
      </c>
      <c r="Q603" s="13">
        <v>27474.1676</v>
      </c>
      <c r="S603" s="153">
        <f>IFERROR(__xludf.DUMMYFUNCTION("TO_DATE(INT((T603/(60*60*24))+""1/1/1970""))"),43087.0)</f>
        <v>43087</v>
      </c>
      <c r="T603" s="156">
        <v>1.5135732E9</v>
      </c>
      <c r="U603" s="156">
        <v>175828.8206</v>
      </c>
      <c r="W603" s="153">
        <f>IFERROR(__xludf.DUMMYFUNCTION("TO_DATE(INT((X603/(60*60*24))+""1/1/1970""))"),43071.0)</f>
        <v>43071</v>
      </c>
      <c r="X603" s="156">
        <v>1.5121728E9</v>
      </c>
      <c r="Y603" s="156">
        <v>9918.0522</v>
      </c>
      <c r="AA603" s="153">
        <f>IFERROR(__xludf.DUMMYFUNCTION("TO_DATE(INT((AB603/(60*60*24))+""1/1/1970""))"),43073.0)</f>
        <v>43073</v>
      </c>
      <c r="AB603" s="152">
        <v>1.5123816E9</v>
      </c>
      <c r="AC603" s="152">
        <v>95012.9661</v>
      </c>
      <c r="AE603" s="153">
        <f>IFERROR(__xludf.DUMMYFUNCTION("TO_DATE(INT((AF603/(60*60*24))+""1/1/1970""))"),42976.0)</f>
        <v>42976</v>
      </c>
      <c r="AF603" s="152">
        <v>1.50399E9</v>
      </c>
      <c r="AG603" s="152">
        <v>86497.2496</v>
      </c>
      <c r="AH603" s="153">
        <f>IFERROR(__xludf.DUMMYFUNCTION("TO_DATE(INT((AI603/(60*60*24))+""1/1/1970""))"),44179.0)</f>
        <v>44179</v>
      </c>
      <c r="AI603" s="152">
        <v>1.607922E9</v>
      </c>
      <c r="AJ603" s="152">
        <v>255134.6357</v>
      </c>
      <c r="AK603" s="153">
        <f>IFERROR(__xludf.DUMMYFUNCTION("TO_DATE(INT((AL603/(60*60*24))+""1/1/1970""))"),44179.0)</f>
        <v>44179</v>
      </c>
      <c r="AL603" s="156">
        <v>1.607958E9</v>
      </c>
      <c r="AM603" s="156">
        <v>130862.0922</v>
      </c>
      <c r="AN603" s="153">
        <f>IFERROR(__xludf.DUMMYFUNCTION("TO_DATE(INT((AO603/(60*60*24))+""1/1/1970""))"),44067.0)</f>
        <v>44067</v>
      </c>
      <c r="AO603" s="152">
        <v>1.598231878E9</v>
      </c>
      <c r="AP603" s="152">
        <v>156372.3938</v>
      </c>
      <c r="AQ603" s="153">
        <f>IFERROR(__xludf.DUMMYFUNCTION("TO_DATE(INT((AR603/(60*60*24))+""1/1/1970""))"),43087.0)</f>
        <v>43087</v>
      </c>
      <c r="AR603" s="156">
        <v>1.5136092E9</v>
      </c>
      <c r="AS603" s="156">
        <v>99410.1755</v>
      </c>
      <c r="AT603" s="152">
        <v>107490.4159</v>
      </c>
      <c r="AU603" s="152">
        <f t="shared" si="1"/>
        <v>138381.13</v>
      </c>
      <c r="AV603" s="152">
        <f t="shared" si="2"/>
        <v>28198.2011</v>
      </c>
      <c r="AW603" s="152">
        <f t="shared" si="3"/>
        <v>175828.8206</v>
      </c>
      <c r="AX603" s="152">
        <f t="shared" si="4"/>
        <v>9873.1259</v>
      </c>
      <c r="AY603" s="152">
        <f t="shared" si="5"/>
        <v>95133.602</v>
      </c>
      <c r="AZ603" s="152">
        <f t="shared" si="6"/>
        <v>84904.9432</v>
      </c>
      <c r="BA603" s="152" t="str">
        <f t="shared" si="7"/>
        <v>Column1.y</v>
      </c>
      <c r="BB603" s="152" t="str">
        <f t="shared" si="8"/>
        <v>Column1.y</v>
      </c>
      <c r="BC603" s="152" t="str">
        <f t="shared" si="9"/>
        <v>Column1.y</v>
      </c>
    </row>
    <row r="604">
      <c r="A604" s="156">
        <v>1.48915626E9</v>
      </c>
      <c r="B604" s="156">
        <v>115522.4644</v>
      </c>
      <c r="D604" s="153">
        <f>IFERROR(__xludf.DUMMYFUNCTION("TO_DATE(INT((E604/(60*60*24))+""1/1/1970""))"),43088.0)</f>
        <v>43088</v>
      </c>
      <c r="E604" s="156">
        <v>1.5136596E9</v>
      </c>
      <c r="F604" s="156">
        <v>99410.1755</v>
      </c>
      <c r="H604" s="153">
        <f>IFERROR(__xludf.DUMMYFUNCTION("TO_DATE(INT((I604/(60*60*24))+""1/1/1970""))"),43088.0)</f>
        <v>43088</v>
      </c>
      <c r="I604" s="152">
        <v>1.5136596E9</v>
      </c>
      <c r="J604" s="152">
        <v>107562.947</v>
      </c>
      <c r="L604" s="154">
        <v>43210.0</v>
      </c>
      <c r="M604" s="155">
        <v>139605.49</v>
      </c>
      <c r="O604" s="153">
        <f>IFERROR(__xludf.DUMMYFUNCTION("TO_DATE(INT((P604/(60*60*24))+""1/1/1970""))"),42977.0)</f>
        <v>42977</v>
      </c>
      <c r="P604" s="13">
        <v>1.5041016E9</v>
      </c>
      <c r="Q604" s="13">
        <v>27309.7827</v>
      </c>
      <c r="S604" s="153">
        <f>IFERROR(__xludf.DUMMYFUNCTION("TO_DATE(INT((T604/(60*60*24))+""1/1/1970""))"),43088.0)</f>
        <v>43088</v>
      </c>
      <c r="T604" s="152">
        <v>1.5136596E9</v>
      </c>
      <c r="U604" s="152">
        <v>177636.1248</v>
      </c>
      <c r="W604" s="153">
        <f>IFERROR(__xludf.DUMMYFUNCTION("TO_DATE(INT((X604/(60*60*24))+""1/1/1970""))"),43073.0)</f>
        <v>43073</v>
      </c>
      <c r="X604" s="152">
        <v>1.5123456E9</v>
      </c>
      <c r="Y604" s="152">
        <v>9921.6423</v>
      </c>
      <c r="AA604" s="153">
        <f>IFERROR(__xludf.DUMMYFUNCTION("TO_DATE(INT((AB604/(60*60*24))+""1/1/1970""))"),43074.0)</f>
        <v>43074</v>
      </c>
      <c r="AB604" s="156">
        <v>1.5124608E9</v>
      </c>
      <c r="AC604" s="156">
        <v>95172.1411</v>
      </c>
      <c r="AE604" s="153">
        <f>IFERROR(__xludf.DUMMYFUNCTION("TO_DATE(INT((AF604/(60*60*24))+""1/1/1970""))"),42977.0)</f>
        <v>42977</v>
      </c>
      <c r="AF604" s="156">
        <v>1.5040692E9</v>
      </c>
      <c r="AG604" s="156">
        <v>86540.509</v>
      </c>
      <c r="AH604" s="153">
        <f>IFERROR(__xludf.DUMMYFUNCTION("TO_DATE(INT((AI604/(60*60*24))+""1/1/1970""))"),44180.0)</f>
        <v>44180</v>
      </c>
      <c r="AI604" s="152">
        <v>1.6080084E9</v>
      </c>
      <c r="AJ604" s="152">
        <v>253423.1359</v>
      </c>
      <c r="AK604" s="153">
        <f>IFERROR(__xludf.DUMMYFUNCTION("TO_DATE(INT((AL604/(60*60*24))+""1/1/1970""))"),44180.0)</f>
        <v>44180</v>
      </c>
      <c r="AL604" s="152">
        <v>1.6080084E9</v>
      </c>
      <c r="AM604" s="152">
        <v>112854.6366</v>
      </c>
      <c r="AN604" s="153">
        <f>IFERROR(__xludf.DUMMYFUNCTION("TO_DATE(INT((AO604/(60*60*24))+""1/1/1970""))"),44068.0)</f>
        <v>44068</v>
      </c>
      <c r="AO604" s="156">
        <v>1.598327046E9</v>
      </c>
      <c r="AP604" s="156">
        <v>157581.3769</v>
      </c>
      <c r="AQ604" s="153">
        <f>IFERROR(__xludf.DUMMYFUNCTION("TO_DATE(INT((AR604/(60*60*24))+""1/1/1970""))"),43088.0)</f>
        <v>43088</v>
      </c>
      <c r="AR604" s="156">
        <v>1.5136596E9</v>
      </c>
      <c r="AS604" s="156">
        <v>99410.1755</v>
      </c>
      <c r="AT604" s="152">
        <v>107562.947</v>
      </c>
      <c r="AU604" s="152">
        <f t="shared" si="1"/>
        <v>138657.29</v>
      </c>
      <c r="AV604" s="152">
        <f t="shared" si="2"/>
        <v>28122.3715</v>
      </c>
      <c r="AW604" s="152">
        <f t="shared" si="3"/>
        <v>177636.1248</v>
      </c>
      <c r="AX604" s="152">
        <f t="shared" si="4"/>
        <v>9878.414</v>
      </c>
      <c r="AY604" s="152">
        <f t="shared" si="5"/>
        <v>95130.3274</v>
      </c>
      <c r="AZ604" s="152">
        <f t="shared" si="6"/>
        <v>85199.8281</v>
      </c>
      <c r="BA604" s="152" t="str">
        <f t="shared" si="7"/>
        <v>Column1.y</v>
      </c>
      <c r="BB604" s="152" t="str">
        <f t="shared" si="8"/>
        <v>Column1.y</v>
      </c>
      <c r="BC604" s="152" t="str">
        <f t="shared" si="9"/>
        <v>Column1.y</v>
      </c>
    </row>
    <row r="605">
      <c r="A605" s="152">
        <v>1.4891796E9</v>
      </c>
      <c r="B605" s="152">
        <v>115440.1247</v>
      </c>
      <c r="D605" s="153">
        <f>IFERROR(__xludf.DUMMYFUNCTION("TO_DATE(INT((E605/(60*60*24))+""1/1/1970""))"),43089.0)</f>
        <v>43089</v>
      </c>
      <c r="E605" s="152">
        <v>1.513746E9</v>
      </c>
      <c r="F605" s="152">
        <v>99410.1755</v>
      </c>
      <c r="H605" s="153">
        <f>IFERROR(__xludf.DUMMYFUNCTION("TO_DATE(INT((I605/(60*60*24))+""1/1/1970""))"),43089.0)</f>
        <v>43089</v>
      </c>
      <c r="I605" s="156">
        <v>1.513746E9</v>
      </c>
      <c r="J605" s="156">
        <v>107111.5663</v>
      </c>
      <c r="L605" s="154">
        <v>43213.0</v>
      </c>
      <c r="M605" s="155">
        <v>138533.7</v>
      </c>
      <c r="O605" s="153">
        <f>IFERROR(__xludf.DUMMYFUNCTION("TO_DATE(INT((P605/(60*60*24))+""1/1/1970""))"),42978.0)</f>
        <v>42978</v>
      </c>
      <c r="P605" s="13">
        <v>1.504188E9</v>
      </c>
      <c r="Q605" s="13">
        <v>27243.975</v>
      </c>
      <c r="S605" s="153">
        <f>IFERROR(__xludf.DUMMYFUNCTION("TO_DATE(INT((T605/(60*60*24))+""1/1/1970""))"),43089.0)</f>
        <v>43089</v>
      </c>
      <c r="T605" s="156">
        <v>1.513746E9</v>
      </c>
      <c r="U605" s="156">
        <v>176542.8072</v>
      </c>
      <c r="W605" s="153">
        <f>IFERROR(__xludf.DUMMYFUNCTION("TO_DATE(INT((X605/(60*60*24))+""1/1/1970""))"),43074.0)</f>
        <v>43074</v>
      </c>
      <c r="X605" s="156">
        <v>1.512486E9</v>
      </c>
      <c r="Y605" s="156">
        <v>9922.5534</v>
      </c>
      <c r="AA605" s="153">
        <f>IFERROR(__xludf.DUMMYFUNCTION("TO_DATE(INT((AB605/(60*60*24))+""1/1/1970""))"),43075.0)</f>
        <v>43075</v>
      </c>
      <c r="AB605" s="152">
        <v>1.51254E9</v>
      </c>
      <c r="AC605" s="152">
        <v>95050.8327</v>
      </c>
      <c r="AE605" s="153">
        <f>IFERROR(__xludf.DUMMYFUNCTION("TO_DATE(INT((AF605/(60*60*24))+""1/1/1970""))"),42978.0)</f>
        <v>42978</v>
      </c>
      <c r="AF605" s="152">
        <v>1.5041484E9</v>
      </c>
      <c r="AG605" s="152">
        <v>85968.043</v>
      </c>
      <c r="AH605" s="153">
        <f>IFERROR(__xludf.DUMMYFUNCTION("TO_DATE(INT((AI605/(60*60*24))+""1/1/1970""))"),44181.0)</f>
        <v>44181</v>
      </c>
      <c r="AI605" s="152">
        <v>1.6080948E9</v>
      </c>
      <c r="AJ605" s="152">
        <v>259606.1399</v>
      </c>
      <c r="AK605" s="153">
        <f>IFERROR(__xludf.DUMMYFUNCTION("TO_DATE(INT((AL605/(60*60*24))+""1/1/1970""))"),44181.0)</f>
        <v>44181</v>
      </c>
      <c r="AL605" s="152">
        <v>1.6080948E9</v>
      </c>
      <c r="AM605" s="152">
        <v>114618.3916</v>
      </c>
      <c r="AN605" s="153">
        <f>IFERROR(__xludf.DUMMYFUNCTION("TO_DATE(INT((AO605/(60*60*24))+""1/1/1970""))"),44069.0)</f>
        <v>44069</v>
      </c>
      <c r="AO605" s="156">
        <v>1.59840668E9</v>
      </c>
      <c r="AP605" s="156">
        <v>158501.3065</v>
      </c>
      <c r="AQ605" s="153">
        <f>IFERROR(__xludf.DUMMYFUNCTION("TO_DATE(INT((AR605/(60*60*24))+""1/1/1970""))"),43089.0)</f>
        <v>43089</v>
      </c>
      <c r="AR605" s="152">
        <v>1.513746E9</v>
      </c>
      <c r="AS605" s="152">
        <v>99410.1755</v>
      </c>
      <c r="AT605" s="156">
        <v>107111.5663</v>
      </c>
      <c r="AU605" s="152">
        <f t="shared" si="1"/>
        <v>137992.55</v>
      </c>
      <c r="AV605" s="152">
        <f t="shared" si="2"/>
        <v>28085.5542</v>
      </c>
      <c r="AW605" s="152">
        <f t="shared" si="3"/>
        <v>176542.8072</v>
      </c>
      <c r="AX605" s="152">
        <f t="shared" si="4"/>
        <v>9878.6762</v>
      </c>
      <c r="AY605" s="152">
        <f t="shared" si="5"/>
        <v>95122.6646</v>
      </c>
      <c r="AZ605" s="152">
        <f t="shared" si="6"/>
        <v>85580.8713</v>
      </c>
      <c r="BA605" s="152" t="str">
        <f t="shared" si="7"/>
        <v>Column1.y</v>
      </c>
      <c r="BB605" s="152" t="str">
        <f t="shared" si="8"/>
        <v>Column1.y</v>
      </c>
      <c r="BC605" s="152" t="str">
        <f t="shared" si="9"/>
        <v>Column1.y</v>
      </c>
    </row>
    <row r="606">
      <c r="A606" s="156">
        <v>1.48941186E9</v>
      </c>
      <c r="B606" s="156">
        <v>115420.7506</v>
      </c>
      <c r="D606" s="153">
        <f>IFERROR(__xludf.DUMMYFUNCTION("TO_DATE(INT((E606/(60*60*24))+""1/1/1970""))"),43090.0)</f>
        <v>43090</v>
      </c>
      <c r="E606" s="156">
        <v>1.5138324E9</v>
      </c>
      <c r="F606" s="156">
        <v>99410.1755</v>
      </c>
      <c r="H606" s="153">
        <f>IFERROR(__xludf.DUMMYFUNCTION("TO_DATE(INT((I606/(60*60*24))+""1/1/1970""))"),43090.0)</f>
        <v>43090</v>
      </c>
      <c r="I606" s="152">
        <v>1.5138324E9</v>
      </c>
      <c r="J606" s="152">
        <v>107161.2543</v>
      </c>
      <c r="L606" s="154">
        <v>43214.0</v>
      </c>
      <c r="M606" s="155">
        <v>138253.91</v>
      </c>
      <c r="O606" s="153">
        <f>IFERROR(__xludf.DUMMYFUNCTION("TO_DATE(INT((P606/(60*60*24))+""1/1/1970""))"),42979.0)</f>
        <v>42979</v>
      </c>
      <c r="P606" s="13">
        <v>1.5042744E9</v>
      </c>
      <c r="Q606" s="13">
        <v>27274.329</v>
      </c>
      <c r="S606" s="153">
        <f>IFERROR(__xludf.DUMMYFUNCTION("TO_DATE(INT((T606/(60*60*24))+""1/1/1970""))"),43090.0)</f>
        <v>43090</v>
      </c>
      <c r="T606" s="152">
        <v>1.5138324E9</v>
      </c>
      <c r="U606" s="152">
        <v>176355.3668</v>
      </c>
      <c r="W606" s="153">
        <f>IFERROR(__xludf.DUMMYFUNCTION("TO_DATE(INT((X606/(60*60*24))+""1/1/1970""))"),43075.0)</f>
        <v>43075</v>
      </c>
      <c r="X606" s="156">
        <v>1.5125724E9</v>
      </c>
      <c r="Y606" s="156">
        <v>9919.3383</v>
      </c>
      <c r="AA606" s="153">
        <f>IFERROR(__xludf.DUMMYFUNCTION("TO_DATE(INT((AB606/(60*60*24))+""1/1/1970""))"),43076.0)</f>
        <v>43076</v>
      </c>
      <c r="AB606" s="156">
        <v>1.5126192E9</v>
      </c>
      <c r="AC606" s="156">
        <v>95378.6767</v>
      </c>
      <c r="AE606" s="153">
        <f>IFERROR(__xludf.DUMMYFUNCTION("TO_DATE(INT((AF606/(60*60*24))+""1/1/1970""))"),42979.0)</f>
        <v>42979</v>
      </c>
      <c r="AF606" s="156">
        <v>1.5042276E9</v>
      </c>
      <c r="AG606" s="156">
        <v>86103.5891</v>
      </c>
      <c r="AH606" s="153">
        <f>IFERROR(__xludf.DUMMYFUNCTION("TO_DATE(INT((AI606/(60*60*24))+""1/1/1970""))"),44182.0)</f>
        <v>44182</v>
      </c>
      <c r="AI606" s="152">
        <v>1.6081812E9</v>
      </c>
      <c r="AJ606" s="152">
        <v>261407.1075</v>
      </c>
      <c r="AK606" s="153">
        <f>IFERROR(__xludf.DUMMYFUNCTION("TO_DATE(INT((AL606/(60*60*24))+""1/1/1970""))"),44182.0)</f>
        <v>44182</v>
      </c>
      <c r="AL606" s="152">
        <v>1.6081812E9</v>
      </c>
      <c r="AM606" s="152">
        <v>116269.2116</v>
      </c>
      <c r="AN606" s="153">
        <f>IFERROR(__xludf.DUMMYFUNCTION("TO_DATE(INT((AO606/(60*60*24))+""1/1/1970""))"),44070.0)</f>
        <v>44070</v>
      </c>
      <c r="AO606" s="152">
        <v>1.598501907E9</v>
      </c>
      <c r="AP606" s="152">
        <v>164379.7086</v>
      </c>
      <c r="AQ606" s="153">
        <f>IFERROR(__xludf.DUMMYFUNCTION("TO_DATE(INT((AR606/(60*60*24))+""1/1/1970""))"),43090.0)</f>
        <v>43090</v>
      </c>
      <c r="AR606" s="156">
        <v>1.5138324E9</v>
      </c>
      <c r="AS606" s="156">
        <v>99410.1755</v>
      </c>
      <c r="AT606" s="152">
        <v>107161.2543</v>
      </c>
      <c r="AU606" s="152">
        <f t="shared" si="1"/>
        <v>137752.9</v>
      </c>
      <c r="AV606" s="152">
        <f t="shared" si="2"/>
        <v>28020.2682</v>
      </c>
      <c r="AW606" s="152">
        <f t="shared" si="3"/>
        <v>176355.3668</v>
      </c>
      <c r="AX606" s="152">
        <f t="shared" si="4"/>
        <v>9878.3085</v>
      </c>
      <c r="AY606" s="152">
        <f t="shared" si="5"/>
        <v>95117.5223</v>
      </c>
      <c r="AZ606" s="152">
        <f t="shared" si="6"/>
        <v>85875.0352</v>
      </c>
      <c r="BA606" s="152" t="str">
        <f t="shared" si="7"/>
        <v>Column1.y</v>
      </c>
      <c r="BB606" s="152" t="str">
        <f t="shared" si="8"/>
        <v>Column1.y</v>
      </c>
      <c r="BC606" s="152" t="str">
        <f t="shared" si="9"/>
        <v>Column1.y</v>
      </c>
    </row>
    <row r="607">
      <c r="A607" s="152">
        <v>1.4894352E9</v>
      </c>
      <c r="B607" s="152">
        <v>115498.2468</v>
      </c>
      <c r="D607" s="153">
        <f>IFERROR(__xludf.DUMMYFUNCTION("TO_DATE(INT((E607/(60*60*24))+""1/1/1970""))"),43091.0)</f>
        <v>43091</v>
      </c>
      <c r="E607" s="152">
        <v>1.5139188E9</v>
      </c>
      <c r="F607" s="152">
        <v>99410.1755</v>
      </c>
      <c r="H607" s="153">
        <f>IFERROR(__xludf.DUMMYFUNCTION("TO_DATE(INT((I607/(60*60*24))+""1/1/1970""))"),43091.0)</f>
        <v>43091</v>
      </c>
      <c r="I607" s="156">
        <v>1.5139188E9</v>
      </c>
      <c r="J607" s="156">
        <v>106911.4634</v>
      </c>
      <c r="L607" s="154">
        <v>43215.0</v>
      </c>
      <c r="M607" s="155">
        <v>137372.26</v>
      </c>
      <c r="O607" s="153">
        <f>IFERROR(__xludf.DUMMYFUNCTION("TO_DATE(INT((P607/(60*60*24))+""1/1/1970""))"),42980.0)</f>
        <v>42980</v>
      </c>
      <c r="P607" s="13">
        <v>1.5043104E9</v>
      </c>
      <c r="Q607" s="13">
        <v>27178.0689</v>
      </c>
      <c r="S607" s="153">
        <f>IFERROR(__xludf.DUMMYFUNCTION("TO_DATE(INT((T607/(60*60*24))+""1/1/1970""))"),43091.0)</f>
        <v>43091</v>
      </c>
      <c r="T607" s="156">
        <v>1.5139188E9</v>
      </c>
      <c r="U607" s="156">
        <v>176943.6456</v>
      </c>
      <c r="W607" s="153">
        <f>IFERROR(__xludf.DUMMYFUNCTION("TO_DATE(INT((X607/(60*60*24))+""1/1/1970""))"),43076.0)</f>
        <v>43076</v>
      </c>
      <c r="X607" s="156">
        <v>1.5126588E9</v>
      </c>
      <c r="Y607" s="156">
        <v>9915.5613</v>
      </c>
      <c r="AA607" s="153">
        <f>IFERROR(__xludf.DUMMYFUNCTION("TO_DATE(INT((AB607/(60*60*24))+""1/1/1970""))"),43077.0)</f>
        <v>43077</v>
      </c>
      <c r="AB607" s="152">
        <v>1.5126984E9</v>
      </c>
      <c r="AC607" s="152">
        <v>94771.0706</v>
      </c>
      <c r="AE607" s="153">
        <f>IFERROR(__xludf.DUMMYFUNCTION("TO_DATE(INT((AF607/(60*60*24))+""1/1/1970""))"),42980.0)</f>
        <v>42980</v>
      </c>
      <c r="AF607" s="152">
        <v>1.5043104E9</v>
      </c>
      <c r="AG607" s="152">
        <v>85745.978</v>
      </c>
      <c r="AH607" s="153">
        <f>IFERROR(__xludf.DUMMYFUNCTION("TO_DATE(INT((AI607/(60*60*24))+""1/1/1970""))"),44183.0)</f>
        <v>44183</v>
      </c>
      <c r="AI607" s="152">
        <v>1.6082676E9</v>
      </c>
      <c r="AJ607" s="152">
        <v>262909.3016</v>
      </c>
      <c r="AK607" s="153">
        <f>IFERROR(__xludf.DUMMYFUNCTION("TO_DATE(INT((AL607/(60*60*24))+""1/1/1970""))"),44183.0)</f>
        <v>44183</v>
      </c>
      <c r="AL607" s="152">
        <v>1.6082676E9</v>
      </c>
      <c r="AM607" s="152">
        <v>116535.1678</v>
      </c>
      <c r="AN607" s="153">
        <f>IFERROR(__xludf.DUMMYFUNCTION("TO_DATE(INT((AO607/(60*60*24))+""1/1/1970""))"),44071.0)</f>
        <v>44071</v>
      </c>
      <c r="AO607" s="152">
        <v>1.598581175E9</v>
      </c>
      <c r="AP607" s="152">
        <v>161444.5167</v>
      </c>
      <c r="AQ607" s="153">
        <f>IFERROR(__xludf.DUMMYFUNCTION("TO_DATE(INT((AR607/(60*60*24))+""1/1/1970""))"),43091.0)</f>
        <v>43091</v>
      </c>
      <c r="AR607" s="152">
        <v>1.5139188E9</v>
      </c>
      <c r="AS607" s="152">
        <v>99410.1755</v>
      </c>
      <c r="AT607" s="156">
        <v>106911.4634</v>
      </c>
      <c r="AU607" s="152">
        <f t="shared" si="1"/>
        <v>138059.67</v>
      </c>
      <c r="AV607" s="152">
        <f t="shared" si="2"/>
        <v>28003.7441</v>
      </c>
      <c r="AW607" s="152">
        <f t="shared" si="3"/>
        <v>176943.6456</v>
      </c>
      <c r="AX607" s="152">
        <f t="shared" si="4"/>
        <v>9876.7837</v>
      </c>
      <c r="AY607" s="152">
        <f t="shared" si="5"/>
        <v>95124.6803</v>
      </c>
      <c r="AZ607" s="152">
        <f t="shared" si="6"/>
        <v>85695.1482</v>
      </c>
      <c r="BA607" s="152" t="str">
        <f t="shared" si="7"/>
        <v>Column1.y</v>
      </c>
      <c r="BB607" s="152" t="str">
        <f t="shared" si="8"/>
        <v>Column1.y</v>
      </c>
      <c r="BC607" s="152" t="str">
        <f t="shared" si="9"/>
        <v>Column1.y</v>
      </c>
    </row>
    <row r="608">
      <c r="A608" s="156">
        <v>1.48949826E9</v>
      </c>
      <c r="B608" s="156">
        <v>115134.9834</v>
      </c>
      <c r="D608" s="153">
        <f>IFERROR(__xludf.DUMMYFUNCTION("TO_DATE(INT((E608/(60*60*24))+""1/1/1970""))"),43092.0)</f>
        <v>43092</v>
      </c>
      <c r="E608" s="156">
        <v>1.5140052E9</v>
      </c>
      <c r="F608" s="156">
        <v>99410.1755</v>
      </c>
      <c r="H608" s="153">
        <f>IFERROR(__xludf.DUMMYFUNCTION("TO_DATE(INT((I608/(60*60*24))+""1/1/1970""))"),43092.0)</f>
        <v>43092</v>
      </c>
      <c r="I608" s="152">
        <v>1.5140052E9</v>
      </c>
      <c r="J608" s="152">
        <v>106562.2147</v>
      </c>
      <c r="L608" s="154">
        <v>43216.0</v>
      </c>
      <c r="M608" s="155">
        <v>137098.84</v>
      </c>
      <c r="O608" s="153">
        <f>IFERROR(__xludf.DUMMYFUNCTION("TO_DATE(INT((P608/(60*60*24))+""1/1/1970""))"),42981.0)</f>
        <v>42981</v>
      </c>
      <c r="P608" s="13">
        <v>1.5043968E9</v>
      </c>
      <c r="Q608" s="13">
        <v>27178.0689</v>
      </c>
      <c r="S608" s="153">
        <f>IFERROR(__xludf.DUMMYFUNCTION("TO_DATE(INT((T608/(60*60*24))+""1/1/1970""))"),43092.0)</f>
        <v>43092</v>
      </c>
      <c r="T608" s="152">
        <v>1.5140052E9</v>
      </c>
      <c r="U608" s="152">
        <v>176876.4783</v>
      </c>
      <c r="W608" s="153">
        <f>IFERROR(__xludf.DUMMYFUNCTION("TO_DATE(INT((X608/(60*60*24))+""1/1/1970""))"),43077.0)</f>
        <v>43077</v>
      </c>
      <c r="X608" s="156">
        <v>1.5127452E9</v>
      </c>
      <c r="Y608" s="156">
        <v>9917.9989</v>
      </c>
      <c r="AA608" s="153">
        <f>IFERROR(__xludf.DUMMYFUNCTION("TO_DATE(INT((AB608/(60*60*24))+""1/1/1970""))"),43079.0)</f>
        <v>43079</v>
      </c>
      <c r="AB608" s="156">
        <v>1.5129468E9</v>
      </c>
      <c r="AC608" s="156">
        <v>94590.2614</v>
      </c>
      <c r="AE608" s="153">
        <f>IFERROR(__xludf.DUMMYFUNCTION("TO_DATE(INT((AF608/(60*60*24))+""1/1/1970""))"),42981.0)</f>
        <v>42981</v>
      </c>
      <c r="AF608" s="156">
        <v>1.504476E9</v>
      </c>
      <c r="AG608" s="156">
        <v>85745.978</v>
      </c>
      <c r="AH608" s="153">
        <f>IFERROR(__xludf.DUMMYFUNCTION("TO_DATE(INT((AI608/(60*60*24))+""1/1/1970""))"),44184.0)</f>
        <v>44184</v>
      </c>
      <c r="AI608" s="152">
        <v>1.608354E9</v>
      </c>
      <c r="AJ608" s="152">
        <v>263704.9199</v>
      </c>
      <c r="AK608" s="153">
        <f>IFERROR(__xludf.DUMMYFUNCTION("TO_DATE(INT((AL608/(60*60*24))+""1/1/1970""))"),44184.0)</f>
        <v>44184</v>
      </c>
      <c r="AL608" s="152">
        <v>1.608354E9</v>
      </c>
      <c r="AM608" s="152">
        <v>116225.9356</v>
      </c>
      <c r="AN608" s="153">
        <f>IFERROR(__xludf.DUMMYFUNCTION("TO_DATE(INT((AO608/(60*60*24))+""1/1/1970""))"),44072.0)</f>
        <v>44072</v>
      </c>
      <c r="AO608" s="152">
        <v>1.598660312E9</v>
      </c>
      <c r="AP608" s="152">
        <v>160401.8889</v>
      </c>
      <c r="AQ608" s="153">
        <f>IFERROR(__xludf.DUMMYFUNCTION("TO_DATE(INT((AR608/(60*60*24))+""1/1/1970""))"),43092.0)</f>
        <v>43092</v>
      </c>
      <c r="AR608" s="156">
        <v>1.5140052E9</v>
      </c>
      <c r="AS608" s="156">
        <v>99410.1755</v>
      </c>
      <c r="AT608" s="152">
        <v>106562.2147</v>
      </c>
      <c r="AU608" s="152">
        <f t="shared" si="1"/>
        <v>138059.67</v>
      </c>
      <c r="AV608" s="152">
        <f t="shared" si="2"/>
        <v>27972.1684</v>
      </c>
      <c r="AW608" s="152">
        <f t="shared" si="3"/>
        <v>176876.4783</v>
      </c>
      <c r="AX608" s="152">
        <f t="shared" si="4"/>
        <v>9877.8172</v>
      </c>
      <c r="AY608" s="152">
        <f t="shared" si="5"/>
        <v>95124.6803</v>
      </c>
      <c r="AZ608" s="152">
        <f t="shared" si="6"/>
        <v>85761.8398</v>
      </c>
      <c r="BA608" s="152" t="str">
        <f t="shared" si="7"/>
        <v>Column1.y</v>
      </c>
      <c r="BB608" s="152" t="str">
        <f t="shared" si="8"/>
        <v>Column1.y</v>
      </c>
      <c r="BC608" s="152" t="str">
        <f t="shared" si="9"/>
        <v>Column1.y</v>
      </c>
    </row>
    <row r="609">
      <c r="A609" s="152">
        <v>1.4895216E9</v>
      </c>
      <c r="B609" s="152">
        <v>115057.4872</v>
      </c>
      <c r="D609" s="153">
        <f>IFERROR(__xludf.DUMMYFUNCTION("TO_DATE(INT((E609/(60*60*24))+""1/1/1970""))"),43095.0)</f>
        <v>43095</v>
      </c>
      <c r="E609" s="152">
        <v>1.5143004E9</v>
      </c>
      <c r="F609" s="152">
        <v>99410.1755</v>
      </c>
      <c r="H609" s="153">
        <f>IFERROR(__xludf.DUMMYFUNCTION("TO_DATE(INT((I609/(60*60*24))+""1/1/1970""))"),43095.0)</f>
        <v>43095</v>
      </c>
      <c r="I609" s="156">
        <v>1.5143004E9</v>
      </c>
      <c r="J609" s="156">
        <v>106562.2147</v>
      </c>
      <c r="L609" s="154">
        <v>43217.0</v>
      </c>
      <c r="M609" s="155">
        <v>137872.96</v>
      </c>
      <c r="O609" s="153">
        <f>IFERROR(__xludf.DUMMYFUNCTION("TO_DATE(INT((P609/(60*60*24))+""1/1/1970""))"),42982.0)</f>
        <v>42982</v>
      </c>
      <c r="P609" s="13">
        <v>1.5044832E9</v>
      </c>
      <c r="Q609" s="13">
        <v>27240.7069</v>
      </c>
      <c r="S609" s="153">
        <f>IFERROR(__xludf.DUMMYFUNCTION("TO_DATE(INT((T609/(60*60*24))+""1/1/1970""))"),43095.0)</f>
        <v>43095</v>
      </c>
      <c r="T609" s="156">
        <v>1.5142644E9</v>
      </c>
      <c r="U609" s="156">
        <v>176876.4783</v>
      </c>
      <c r="W609" s="153">
        <f>IFERROR(__xludf.DUMMYFUNCTION("TO_DATE(INT((X609/(60*60*24))+""1/1/1970""))"),43078.0)</f>
        <v>43078</v>
      </c>
      <c r="X609" s="156">
        <v>1.5127776E9</v>
      </c>
      <c r="Y609" s="156">
        <v>9906.672</v>
      </c>
      <c r="AA609" s="153">
        <f>IFERROR(__xludf.DUMMYFUNCTION("TO_DATE(INT((AB609/(60*60*24))+""1/1/1970""))"),43080.0)</f>
        <v>43080</v>
      </c>
      <c r="AB609" s="152">
        <v>1.5129864E9</v>
      </c>
      <c r="AC609" s="152">
        <v>94687.2956</v>
      </c>
      <c r="AE609" s="153">
        <f>IFERROR(__xludf.DUMMYFUNCTION("TO_DATE(INT((AF609/(60*60*24))+""1/1/1970""))"),42982.0)</f>
        <v>42982</v>
      </c>
      <c r="AF609" s="156">
        <v>1.5045156E9</v>
      </c>
      <c r="AG609" s="156">
        <v>85904.5958</v>
      </c>
      <c r="AH609" s="153">
        <f>IFERROR(__xludf.DUMMYFUNCTION("TO_DATE(INT((AI609/(60*60*24))+""1/1/1970""))"),44186.0)</f>
        <v>44186</v>
      </c>
      <c r="AI609" s="156">
        <v>1.6085268E9</v>
      </c>
      <c r="AJ609" s="156">
        <v>263704.9199</v>
      </c>
      <c r="AK609" s="153">
        <f>IFERROR(__xludf.DUMMYFUNCTION("TO_DATE(INT((AL609/(60*60*24))+""1/1/1970""))"),44186.0)</f>
        <v>44186</v>
      </c>
      <c r="AL609" s="156">
        <v>1.6085628E9</v>
      </c>
      <c r="AM609" s="156">
        <v>116225.9356</v>
      </c>
      <c r="AN609" s="153">
        <f>IFERROR(__xludf.DUMMYFUNCTION("TO_DATE(INT((AO609/(60*60*24))+""1/1/1970""))"),44073.0)</f>
        <v>44073</v>
      </c>
      <c r="AO609" s="156">
        <v>1.598757299E9</v>
      </c>
      <c r="AP609" s="156">
        <v>160401.8889</v>
      </c>
      <c r="AQ609" s="153">
        <f>IFERROR(__xludf.DUMMYFUNCTION("TO_DATE(INT((AR609/(60*60*24))+""1/1/1970""))"),43095.0)</f>
        <v>43095</v>
      </c>
      <c r="AR609" s="152">
        <v>1.5143004E9</v>
      </c>
      <c r="AS609" s="152">
        <v>99410.1755</v>
      </c>
      <c r="AT609" s="156">
        <v>106562.2147</v>
      </c>
      <c r="AU609" s="152">
        <f t="shared" si="1"/>
        <v>138264.69</v>
      </c>
      <c r="AV609" s="152">
        <f t="shared" si="2"/>
        <v>27972.1684</v>
      </c>
      <c r="AW609" s="152">
        <f t="shared" si="3"/>
        <v>176876.4783</v>
      </c>
      <c r="AX609" s="152">
        <f t="shared" si="4"/>
        <v>9876.6546</v>
      </c>
      <c r="AY609" s="152">
        <f t="shared" si="5"/>
        <v>95124.7325</v>
      </c>
      <c r="AZ609" s="152">
        <f t="shared" si="6"/>
        <v>85761.8398</v>
      </c>
      <c r="BA609" s="152" t="str">
        <f t="shared" si="7"/>
        <v>Column1.y</v>
      </c>
      <c r="BB609" s="152" t="str">
        <f t="shared" si="8"/>
        <v>Column1.y</v>
      </c>
      <c r="BC609" s="152" t="str">
        <f t="shared" si="9"/>
        <v>Column1.y</v>
      </c>
    </row>
    <row r="610">
      <c r="A610" s="156">
        <v>1.48958466E9</v>
      </c>
      <c r="B610" s="156">
        <v>115362.6285</v>
      </c>
      <c r="D610" s="153">
        <f>IFERROR(__xludf.DUMMYFUNCTION("TO_DATE(INT((E610/(60*60*24))+""1/1/1970""))"),43096.0)</f>
        <v>43096</v>
      </c>
      <c r="E610" s="152">
        <v>1.5143508E9</v>
      </c>
      <c r="F610" s="152">
        <v>99471.1678</v>
      </c>
      <c r="H610" s="153">
        <f>IFERROR(__xludf.DUMMYFUNCTION("TO_DATE(INT((I610/(60*60*24))+""1/1/1970""))"),43096.0)</f>
        <v>43096</v>
      </c>
      <c r="I610" s="156">
        <v>1.5143508E9</v>
      </c>
      <c r="J610" s="156">
        <v>107354.2206</v>
      </c>
      <c r="L610" s="154">
        <v>43220.0</v>
      </c>
      <c r="M610" s="155">
        <v>138325.59</v>
      </c>
      <c r="O610" s="153">
        <f>IFERROR(__xludf.DUMMYFUNCTION("TO_DATE(INT((P610/(60*60*24))+""1/1/1970""))"),42983.0)</f>
        <v>42983</v>
      </c>
      <c r="P610" s="13">
        <v>1.5045696E9</v>
      </c>
      <c r="Q610" s="13">
        <v>27244.8606</v>
      </c>
      <c r="S610" s="153">
        <f>IFERROR(__xludf.DUMMYFUNCTION("TO_DATE(INT((T610/(60*60*24))+""1/1/1970""))"),43096.0)</f>
        <v>43096</v>
      </c>
      <c r="T610" s="152">
        <v>1.5143508E9</v>
      </c>
      <c r="U610" s="152">
        <v>176532.9008</v>
      </c>
      <c r="W610" s="153">
        <f>IFERROR(__xludf.DUMMYFUNCTION("TO_DATE(INT((X610/(60*60*24))+""1/1/1970""))"),43080.0)</f>
        <v>43080</v>
      </c>
      <c r="X610" s="152">
        <v>1.5129504E9</v>
      </c>
      <c r="Y610" s="152">
        <v>9906.0887</v>
      </c>
      <c r="AA610" s="153">
        <f>IFERROR(__xludf.DUMMYFUNCTION("TO_DATE(INT((AB610/(60*60*24))+""1/1/1970""))"),43081.0)</f>
        <v>43081</v>
      </c>
      <c r="AB610" s="156">
        <v>1.5130656E9</v>
      </c>
      <c r="AC610" s="156">
        <v>94730.7356</v>
      </c>
      <c r="AE610" s="153">
        <f>IFERROR(__xludf.DUMMYFUNCTION("TO_DATE(INT((AF610/(60*60*24))+""1/1/1970""))"),42983.0)</f>
        <v>42983</v>
      </c>
      <c r="AF610" s="152">
        <v>1.5045948E9</v>
      </c>
      <c r="AG610" s="152">
        <v>85983.9047</v>
      </c>
      <c r="AH610" s="153">
        <f>IFERROR(__xludf.DUMMYFUNCTION("TO_DATE(INT((AI610/(60*60*24))+""1/1/1970""))"),44187.0)</f>
        <v>44187</v>
      </c>
      <c r="AI610" s="156">
        <v>1.6086132E9</v>
      </c>
      <c r="AJ610" s="156">
        <v>262998.0042</v>
      </c>
      <c r="AK610" s="153">
        <f>IFERROR(__xludf.DUMMYFUNCTION("TO_DATE(INT((AL610/(60*60*24))+""1/1/1970""))"),44187.0)</f>
        <v>44187</v>
      </c>
      <c r="AL610" s="152">
        <v>1.6086132E9</v>
      </c>
      <c r="AM610" s="152">
        <v>120181.014</v>
      </c>
      <c r="AN610" s="153">
        <f>IFERROR(__xludf.DUMMYFUNCTION("TO_DATE(INT((AO610/(60*60*24))+""1/1/1970""))"),44074.0)</f>
        <v>44074</v>
      </c>
      <c r="AO610" s="156">
        <v>1.598837635E9</v>
      </c>
      <c r="AP610" s="156">
        <v>160401.8889</v>
      </c>
      <c r="AQ610" s="153">
        <f>IFERROR(__xludf.DUMMYFUNCTION("TO_DATE(INT((AR610/(60*60*24))+""1/1/1970""))"),43096.0)</f>
        <v>43096</v>
      </c>
      <c r="AR610" s="152">
        <v>1.5143508E9</v>
      </c>
      <c r="AS610" s="152">
        <v>99471.1678</v>
      </c>
      <c r="AT610" s="156">
        <v>107354.2206</v>
      </c>
      <c r="AU610" s="152">
        <f t="shared" si="1"/>
        <v>138515.51</v>
      </c>
      <c r="AV610" s="152">
        <f t="shared" si="2"/>
        <v>27978.9035</v>
      </c>
      <c r="AW610" s="152">
        <f t="shared" si="3"/>
        <v>176532.9008</v>
      </c>
      <c r="AX610" s="152">
        <f t="shared" si="4"/>
        <v>9883.3524</v>
      </c>
      <c r="AY610" s="152">
        <f t="shared" si="5"/>
        <v>95126.4908</v>
      </c>
      <c r="AZ610" s="152">
        <f t="shared" si="6"/>
        <v>85728.3138</v>
      </c>
      <c r="BA610" s="152" t="str">
        <f t="shared" si="7"/>
        <v>Column1.y</v>
      </c>
      <c r="BB610" s="152" t="str">
        <f t="shared" si="8"/>
        <v>Column1.y</v>
      </c>
      <c r="BC610" s="152" t="str">
        <f t="shared" si="9"/>
        <v>Column1.y</v>
      </c>
    </row>
    <row r="611">
      <c r="A611" s="152">
        <v>1.489608E9</v>
      </c>
      <c r="B611" s="152">
        <v>116050.4071</v>
      </c>
      <c r="D611" s="153">
        <f>IFERROR(__xludf.DUMMYFUNCTION("TO_DATE(INT((E611/(60*60*24))+""1/1/1970""))"),43097.0)</f>
        <v>43097</v>
      </c>
      <c r="E611" s="156">
        <v>1.5144372E9</v>
      </c>
      <c r="F611" s="156">
        <v>99528.4567</v>
      </c>
      <c r="H611" s="153">
        <f>IFERROR(__xludf.DUMMYFUNCTION("TO_DATE(INT((I611/(60*60*24))+""1/1/1970""))"),43097.0)</f>
        <v>43097</v>
      </c>
      <c r="I611" s="152">
        <v>1.5144372E9</v>
      </c>
      <c r="J611" s="152">
        <v>107529.7583</v>
      </c>
      <c r="L611" s="154">
        <v>43221.0</v>
      </c>
      <c r="M611" s="155">
        <v>137684.7</v>
      </c>
      <c r="O611" s="153">
        <f>IFERROR(__xludf.DUMMYFUNCTION("TO_DATE(INT((P611/(60*60*24))+""1/1/1970""))"),42984.0)</f>
        <v>42984</v>
      </c>
      <c r="P611" s="13">
        <v>1.5047064E9</v>
      </c>
      <c r="Q611" s="13">
        <v>27421.7576</v>
      </c>
      <c r="S611" s="153">
        <f>IFERROR(__xludf.DUMMYFUNCTION("TO_DATE(INT((T611/(60*60*24))+""1/1/1970""))"),43097.0)</f>
        <v>43097</v>
      </c>
      <c r="T611" s="156">
        <v>1.5144372E9</v>
      </c>
      <c r="U611" s="156">
        <v>176696.5993</v>
      </c>
      <c r="W611" s="153">
        <f>IFERROR(__xludf.DUMMYFUNCTION("TO_DATE(INT((X611/(60*60*24))+""1/1/1970""))"),43081.0)</f>
        <v>43081</v>
      </c>
      <c r="X611" s="156">
        <v>1.5130908E9</v>
      </c>
      <c r="Y611" s="156">
        <v>9898.5207</v>
      </c>
      <c r="AA611" s="153">
        <f>IFERROR(__xludf.DUMMYFUNCTION("TO_DATE(INT((AB611/(60*60*24))+""1/1/1970""))"),43082.0)</f>
        <v>43082</v>
      </c>
      <c r="AB611" s="152">
        <v>1.5131448E9</v>
      </c>
      <c r="AC611" s="152">
        <v>94603.2636</v>
      </c>
      <c r="AE611" s="153">
        <f>IFERROR(__xludf.DUMMYFUNCTION("TO_DATE(INT((AF611/(60*60*24))+""1/1/1970""))"),42984.0)</f>
        <v>42984</v>
      </c>
      <c r="AF611" s="156">
        <v>1.504674E9</v>
      </c>
      <c r="AG611" s="156">
        <v>86208.1326</v>
      </c>
      <c r="AH611" s="153">
        <f>IFERROR(__xludf.DUMMYFUNCTION("TO_DATE(INT((AI611/(60*60*24))+""1/1/1970""))"),44188.0)</f>
        <v>44188</v>
      </c>
      <c r="AI611" s="156">
        <v>1.6086996E9</v>
      </c>
      <c r="AJ611" s="156">
        <v>265745.9933</v>
      </c>
      <c r="AK611" s="153">
        <f>IFERROR(__xludf.DUMMYFUNCTION("TO_DATE(INT((AL611/(60*60*24))+""1/1/1970""))"),44188.0)</f>
        <v>44188</v>
      </c>
      <c r="AL611" s="152">
        <v>1.6086996E9</v>
      </c>
      <c r="AM611" s="152">
        <v>123890.626</v>
      </c>
      <c r="AN611" s="153">
        <f>IFERROR(__xludf.DUMMYFUNCTION("TO_DATE(INT((AO611/(60*60*24))+""1/1/1970""))"),44075.0)</f>
        <v>44075</v>
      </c>
      <c r="AO611" s="152">
        <v>1.598932761E9</v>
      </c>
      <c r="AP611" s="152">
        <v>160857.9688</v>
      </c>
      <c r="AQ611" s="153">
        <f>IFERROR(__xludf.DUMMYFUNCTION("TO_DATE(INT((AR611/(60*60*24))+""1/1/1970""))"),43097.0)</f>
        <v>43097</v>
      </c>
      <c r="AR611" s="156">
        <v>1.5144372E9</v>
      </c>
      <c r="AS611" s="156">
        <v>99528.4567</v>
      </c>
      <c r="AT611" s="152">
        <v>107529.7583</v>
      </c>
      <c r="AU611" s="152">
        <f t="shared" si="1"/>
        <v>139103.88</v>
      </c>
      <c r="AV611" s="152">
        <f t="shared" si="2"/>
        <v>28000.6168</v>
      </c>
      <c r="AW611" s="152">
        <f t="shared" si="3"/>
        <v>176696.5993</v>
      </c>
      <c r="AX611" s="152">
        <f t="shared" si="4"/>
        <v>9893.7393</v>
      </c>
      <c r="AY611" s="152">
        <f t="shared" si="5"/>
        <v>95122.248</v>
      </c>
      <c r="AZ611" s="152">
        <f t="shared" si="6"/>
        <v>86039.421</v>
      </c>
      <c r="BA611" s="152" t="str">
        <f t="shared" si="7"/>
        <v>Column1.y</v>
      </c>
      <c r="BB611" s="152" t="str">
        <f t="shared" si="8"/>
        <v>Column1.y</v>
      </c>
      <c r="BC611" s="152" t="str">
        <f t="shared" si="9"/>
        <v>Column1.y</v>
      </c>
    </row>
    <row r="612">
      <c r="A612" s="156">
        <v>1.48967106E9</v>
      </c>
      <c r="B612" s="156">
        <v>116127.9033</v>
      </c>
      <c r="D612" s="153">
        <f>IFERROR(__xludf.DUMMYFUNCTION("TO_DATE(INT((E612/(60*60*24))+""1/1/1970""))"),43098.0)</f>
        <v>43098</v>
      </c>
      <c r="E612" s="152">
        <v>1.5145236E9</v>
      </c>
      <c r="F612" s="152">
        <v>99528.4567</v>
      </c>
      <c r="H612" s="153">
        <f>IFERROR(__xludf.DUMMYFUNCTION("TO_DATE(INT((I612/(60*60*24))+""1/1/1970""))"),43098.0)</f>
        <v>43098</v>
      </c>
      <c r="I612" s="156">
        <v>1.5145236E9</v>
      </c>
      <c r="J612" s="156">
        <v>107047.2114</v>
      </c>
      <c r="L612" s="154">
        <v>43221.0</v>
      </c>
      <c r="M612" s="155">
        <v>137682.7</v>
      </c>
      <c r="O612" s="153">
        <f>IFERROR(__xludf.DUMMYFUNCTION("TO_DATE(INT((P612/(60*60*24))+""1/1/1970""))"),42985.0)</f>
        <v>42985</v>
      </c>
      <c r="P612" s="13">
        <v>1.5047928E9</v>
      </c>
      <c r="Q612" s="13">
        <v>27316.5233</v>
      </c>
      <c r="S612" s="153">
        <f>IFERROR(__xludf.DUMMYFUNCTION("TO_DATE(INT((T612/(60*60*24))+""1/1/1970""))"),43098.0)</f>
        <v>43098</v>
      </c>
      <c r="T612" s="152">
        <v>1.5145236E9</v>
      </c>
      <c r="U612" s="152">
        <v>177251.8474</v>
      </c>
      <c r="W612" s="153">
        <f>IFERROR(__xludf.DUMMYFUNCTION("TO_DATE(INT((X612/(60*60*24))+""1/1/1970""))"),43082.0)</f>
        <v>43082</v>
      </c>
      <c r="X612" s="156">
        <v>1.5131772E9</v>
      </c>
      <c r="Y612" s="156">
        <v>9891.2219</v>
      </c>
      <c r="AA612" s="153">
        <f>IFERROR(__xludf.DUMMYFUNCTION("TO_DATE(INT((AB612/(60*60*24))+""1/1/1970""))"),43083.0)</f>
        <v>43083</v>
      </c>
      <c r="AB612" s="156">
        <v>1.513224E9</v>
      </c>
      <c r="AC612" s="156">
        <v>94922.1705</v>
      </c>
      <c r="AE612" s="153">
        <f>IFERROR(__xludf.DUMMYFUNCTION("TO_DATE(INT((AF612/(60*60*24))+""1/1/1970""))"),42985.0)</f>
        <v>42985</v>
      </c>
      <c r="AF612" s="152">
        <v>1.5047532E9</v>
      </c>
      <c r="AG612" s="152">
        <v>86227.2389</v>
      </c>
      <c r="AH612" s="153">
        <f>IFERROR(__xludf.DUMMYFUNCTION("TO_DATE(INT((AI612/(60*60*24))+""1/1/1970""))"),44189.0)</f>
        <v>44189</v>
      </c>
      <c r="AI612" s="156">
        <v>1.608786E9</v>
      </c>
      <c r="AJ612" s="156">
        <v>266323.7456</v>
      </c>
      <c r="AK612" s="153">
        <f>IFERROR(__xludf.DUMMYFUNCTION("TO_DATE(INT((AL612/(60*60*24))+""1/1/1970""))"),44189.0)</f>
        <v>44189</v>
      </c>
      <c r="AL612" s="152">
        <v>1.608786E9</v>
      </c>
      <c r="AM612" s="152">
        <v>118729.9427</v>
      </c>
      <c r="AN612" s="153">
        <f>IFERROR(__xludf.DUMMYFUNCTION("TO_DATE(INT((AO612/(60*60*24))+""1/1/1970""))"),44076.0)</f>
        <v>44076</v>
      </c>
      <c r="AO612" s="152">
        <v>1.599011857E9</v>
      </c>
      <c r="AP612" s="152">
        <v>160418.9055</v>
      </c>
      <c r="AQ612" s="153">
        <f>IFERROR(__xludf.DUMMYFUNCTION("TO_DATE(INT((AR612/(60*60*24))+""1/1/1970""))"),43098.0)</f>
        <v>43098</v>
      </c>
      <c r="AR612" s="152">
        <v>1.5145236E9</v>
      </c>
      <c r="AS612" s="152">
        <v>99528.4567</v>
      </c>
      <c r="AT612" s="156">
        <v>107047.2114</v>
      </c>
      <c r="AU612" s="152">
        <f t="shared" si="1"/>
        <v>139389.23</v>
      </c>
      <c r="AV612" s="152">
        <f t="shared" si="2"/>
        <v>27929.7698</v>
      </c>
      <c r="AW612" s="152">
        <f t="shared" si="3"/>
        <v>177251.8474</v>
      </c>
      <c r="AX612" s="152">
        <f t="shared" si="4"/>
        <v>9905.1426</v>
      </c>
      <c r="AY612" s="152">
        <f t="shared" si="5"/>
        <v>95120.1787</v>
      </c>
      <c r="AZ612" s="152">
        <f t="shared" si="6"/>
        <v>86319.5256</v>
      </c>
      <c r="BA612" s="152" t="str">
        <f t="shared" si="7"/>
        <v>Column1.y</v>
      </c>
      <c r="BB612" s="152" t="str">
        <f t="shared" si="8"/>
        <v>Column1.y</v>
      </c>
      <c r="BC612" s="152" t="str">
        <f t="shared" si="9"/>
        <v>Column1.y</v>
      </c>
    </row>
    <row r="613">
      <c r="A613" s="152">
        <v>1.4896944E9</v>
      </c>
      <c r="B613" s="152">
        <v>115822.7621</v>
      </c>
      <c r="D613" s="153">
        <f>IFERROR(__xludf.DUMMYFUNCTION("TO_DATE(INT((E613/(60*60*24))+""1/1/1970""))"),43099.0)</f>
        <v>43099</v>
      </c>
      <c r="E613" s="156">
        <v>1.51461E9</v>
      </c>
      <c r="F613" s="156">
        <v>99528.4567</v>
      </c>
      <c r="H613" s="153">
        <f>IFERROR(__xludf.DUMMYFUNCTION("TO_DATE(INT((I613/(60*60*24))+""1/1/1970""))"),43099.0)</f>
        <v>43099</v>
      </c>
      <c r="I613" s="152">
        <v>1.51461E9</v>
      </c>
      <c r="J613" s="152">
        <v>106432.8643</v>
      </c>
      <c r="L613" s="154">
        <v>43222.0</v>
      </c>
      <c r="M613" s="155">
        <v>137370.52</v>
      </c>
      <c r="O613" s="153">
        <f>IFERROR(__xludf.DUMMYFUNCTION("TO_DATE(INT((P613/(60*60*24))+""1/1/1970""))"),42986.0)</f>
        <v>42986</v>
      </c>
      <c r="P613" s="13">
        <v>1.5048792E9</v>
      </c>
      <c r="Q613" s="13">
        <v>27347.9023</v>
      </c>
      <c r="S613" s="153">
        <f>IFERROR(__xludf.DUMMYFUNCTION("TO_DATE(INT((T613/(60*60*24))+""1/1/1970""))"),43099.0)</f>
        <v>43099</v>
      </c>
      <c r="T613" s="156">
        <v>1.51461E9</v>
      </c>
      <c r="U613" s="156">
        <v>176223.2244</v>
      </c>
      <c r="W613" s="153">
        <f>IFERROR(__xludf.DUMMYFUNCTION("TO_DATE(INT((X613/(60*60*24))+""1/1/1970""))"),43083.0)</f>
        <v>43083</v>
      </c>
      <c r="X613" s="156">
        <v>1.5132636E9</v>
      </c>
      <c r="Y613" s="156">
        <v>9880.5877</v>
      </c>
      <c r="AA613" s="153">
        <f>IFERROR(__xludf.DUMMYFUNCTION("TO_DATE(INT((AB613/(60*60*24))+""1/1/1970""))"),43084.0)</f>
        <v>43084</v>
      </c>
      <c r="AB613" s="152">
        <v>1.5133032E9</v>
      </c>
      <c r="AC613" s="152">
        <v>95180.644</v>
      </c>
      <c r="AE613" s="153">
        <f>IFERROR(__xludf.DUMMYFUNCTION("TO_DATE(INT((AF613/(60*60*24))+""1/1/1970""))"),42986.0)</f>
        <v>42986</v>
      </c>
      <c r="AF613" s="156">
        <v>1.5048324E9</v>
      </c>
      <c r="AG613" s="156">
        <v>86956.8807</v>
      </c>
      <c r="AH613" s="153">
        <f>IFERROR(__xludf.DUMMYFUNCTION("TO_DATE(INT((AI613/(60*60*24))+""1/1/1970""))"),44190.0)</f>
        <v>44190</v>
      </c>
      <c r="AI613" s="152">
        <v>1.6088724E9</v>
      </c>
      <c r="AJ613" s="152">
        <v>265091.3643</v>
      </c>
      <c r="AK613" s="153">
        <f>IFERROR(__xludf.DUMMYFUNCTION("TO_DATE(INT((AL613/(60*60*24))+""1/1/1970""))"),44190.0)</f>
        <v>44190</v>
      </c>
      <c r="AL613" s="156">
        <v>1.6088724E9</v>
      </c>
      <c r="AM613" s="156">
        <v>119412.45</v>
      </c>
      <c r="AN613" s="153">
        <f>IFERROR(__xludf.DUMMYFUNCTION("TO_DATE(INT((AO613/(60*60*24))+""1/1/1970""))"),44077.0)</f>
        <v>44077</v>
      </c>
      <c r="AO613" s="156">
        <v>1.599106682E9</v>
      </c>
      <c r="AP613" s="156">
        <v>160824.9455</v>
      </c>
      <c r="AQ613" s="153">
        <f>IFERROR(__xludf.DUMMYFUNCTION("TO_DATE(INT((AR613/(60*60*24))+""1/1/1970""))"),43099.0)</f>
        <v>43099</v>
      </c>
      <c r="AR613" s="156">
        <v>1.51461E9</v>
      </c>
      <c r="AS613" s="156">
        <v>99528.4567</v>
      </c>
      <c r="AT613" s="152">
        <v>106432.8643</v>
      </c>
      <c r="AU613" s="152">
        <f t="shared" si="1"/>
        <v>139389.23</v>
      </c>
      <c r="AV613" s="152">
        <f t="shared" si="2"/>
        <v>27996.8883</v>
      </c>
      <c r="AW613" s="152">
        <f t="shared" si="3"/>
        <v>176223.2244</v>
      </c>
      <c r="AX613" s="152">
        <f t="shared" si="4"/>
        <v>9912.6965</v>
      </c>
      <c r="AY613" s="152">
        <f t="shared" si="5"/>
        <v>95120.1787</v>
      </c>
      <c r="AZ613" s="152">
        <f t="shared" si="6"/>
        <v>86775.5518</v>
      </c>
      <c r="BA613" s="152" t="str">
        <f t="shared" si="7"/>
        <v>Column1.y</v>
      </c>
      <c r="BB613" s="152" t="str">
        <f t="shared" si="8"/>
        <v>Column1.y</v>
      </c>
      <c r="BC613" s="152" t="str">
        <f t="shared" si="9"/>
        <v>Column1.y</v>
      </c>
    </row>
    <row r="614">
      <c r="A614" s="156">
        <v>1.4897232E9</v>
      </c>
      <c r="B614" s="156">
        <v>115822.7621</v>
      </c>
      <c r="D614" s="153">
        <f>IFERROR(__xludf.DUMMYFUNCTION("TO_DATE(INT((E614/(60*60*24))+""1/1/1970""))"),43102.0)</f>
        <v>43102</v>
      </c>
      <c r="E614" s="152">
        <v>1.5149052E9</v>
      </c>
      <c r="F614" s="152">
        <v>99528.4567</v>
      </c>
      <c r="H614" s="153">
        <f>IFERROR(__xludf.DUMMYFUNCTION("TO_DATE(INT((I614/(60*60*24))+""1/1/1970""))"),43102.0)</f>
        <v>43102</v>
      </c>
      <c r="I614" s="156">
        <v>1.5149052E9</v>
      </c>
      <c r="J614" s="156">
        <v>106432.8643</v>
      </c>
      <c r="L614" s="154">
        <v>43223.0</v>
      </c>
      <c r="M614" s="155">
        <v>136873.66</v>
      </c>
      <c r="O614" s="153">
        <f>IFERROR(__xludf.DUMMYFUNCTION("TO_DATE(INT((P614/(60*60*24))+""1/1/1970""))"),42987.0)</f>
        <v>42987</v>
      </c>
      <c r="P614" s="13">
        <v>1.5049152E9</v>
      </c>
      <c r="Q614" s="13">
        <v>27430.3019</v>
      </c>
      <c r="S614" s="153">
        <f>IFERROR(__xludf.DUMMYFUNCTION("TO_DATE(INT((T614/(60*60*24))+""1/1/1970""))"),43102.0)</f>
        <v>43102</v>
      </c>
      <c r="T614" s="152">
        <v>1.5149052E9</v>
      </c>
      <c r="U614" s="152">
        <v>176223.2244</v>
      </c>
      <c r="W614" s="153">
        <f>IFERROR(__xludf.DUMMYFUNCTION("TO_DATE(INT((X614/(60*60*24))+""1/1/1970""))"),43084.0)</f>
        <v>43084</v>
      </c>
      <c r="X614" s="156">
        <v>1.51335E9</v>
      </c>
      <c r="Y614" s="156">
        <v>9871.6602</v>
      </c>
      <c r="AA614" s="153">
        <f>IFERROR(__xludf.DUMMYFUNCTION("TO_DATE(INT((AB614/(60*60*24))+""1/1/1970""))"),43086.0)</f>
        <v>43086</v>
      </c>
      <c r="AB614" s="156">
        <v>1.5135516E9</v>
      </c>
      <c r="AC614" s="156">
        <v>95136.4713</v>
      </c>
      <c r="AE614" s="153">
        <f>IFERROR(__xludf.DUMMYFUNCTION("TO_DATE(INT((AF614/(60*60*24))+""1/1/1970""))"),42987.0)</f>
        <v>42987</v>
      </c>
      <c r="AF614" s="152">
        <v>1.5049152E9</v>
      </c>
      <c r="AG614" s="152">
        <v>87012.397</v>
      </c>
      <c r="AH614" s="153">
        <f>IFERROR(__xludf.DUMMYFUNCTION("TO_DATE(INT((AI614/(60*60*24))+""1/1/1970""))"),44193.0)</f>
        <v>44193</v>
      </c>
      <c r="AI614" s="156">
        <v>1.6091676E9</v>
      </c>
      <c r="AJ614" s="156">
        <v>265222.6903</v>
      </c>
      <c r="AK614" s="153">
        <f>IFERROR(__xludf.DUMMYFUNCTION("TO_DATE(INT((AL614/(60*60*24))+""1/1/1970""))"),44193.0)</f>
        <v>44193</v>
      </c>
      <c r="AL614" s="152">
        <v>1.6091676E9</v>
      </c>
      <c r="AM614" s="152">
        <v>119412.45</v>
      </c>
      <c r="AN614" s="153">
        <f>IFERROR(__xludf.DUMMYFUNCTION("TO_DATE(INT((AO614/(60*60*24))+""1/1/1970""))"),44078.0)</f>
        <v>44078</v>
      </c>
      <c r="AO614" s="156">
        <v>1.599186183E9</v>
      </c>
      <c r="AP614" s="156">
        <v>160087.5655</v>
      </c>
      <c r="AQ614" s="153">
        <f>IFERROR(__xludf.DUMMYFUNCTION("TO_DATE(INT((AR614/(60*60*24))+""1/1/1970""))"),43102.0)</f>
        <v>43102</v>
      </c>
      <c r="AR614" s="152">
        <v>1.5149052E9</v>
      </c>
      <c r="AS614" s="152">
        <v>99528.4567</v>
      </c>
      <c r="AT614" s="156">
        <v>106432.8643</v>
      </c>
      <c r="AU614" s="152">
        <f t="shared" si="1"/>
        <v>139412.31</v>
      </c>
      <c r="AV614" s="152">
        <f t="shared" si="2"/>
        <v>27996.8883</v>
      </c>
      <c r="AW614" s="152">
        <f t="shared" si="3"/>
        <v>176223.2244</v>
      </c>
      <c r="AX614" s="152">
        <f t="shared" si="4"/>
        <v>9912.6965</v>
      </c>
      <c r="AY614" s="152">
        <f t="shared" si="5"/>
        <v>95115.9642</v>
      </c>
      <c r="AZ614" s="152">
        <f t="shared" si="6"/>
        <v>86775.5518</v>
      </c>
      <c r="BA614" s="152" t="str">
        <f t="shared" si="7"/>
        <v>Column1.y</v>
      </c>
      <c r="BB614" s="152" t="str">
        <f t="shared" si="8"/>
        <v>Column1.y</v>
      </c>
      <c r="BC614" s="152" t="str">
        <f t="shared" si="9"/>
        <v>Column1.y</v>
      </c>
    </row>
    <row r="615">
      <c r="A615" s="152">
        <v>1.48976268E9</v>
      </c>
      <c r="B615" s="152">
        <v>115788.7048</v>
      </c>
      <c r="D615" s="153">
        <f>IFERROR(__xludf.DUMMYFUNCTION("TO_DATE(INT((E615/(60*60*24))+""1/1/1970""))"),43103.0)</f>
        <v>43103</v>
      </c>
      <c r="E615" s="152">
        <v>1.5149556E9</v>
      </c>
      <c r="F615" s="152">
        <v>99864.3511</v>
      </c>
      <c r="H615" s="153">
        <f>IFERROR(__xludf.DUMMYFUNCTION("TO_DATE(INT((I615/(60*60*24))+""1/1/1970""))"),43103.0)</f>
        <v>43103</v>
      </c>
      <c r="I615" s="156">
        <v>1.5149556E9</v>
      </c>
      <c r="J615" s="156">
        <v>108770.6567</v>
      </c>
      <c r="L615" s="154">
        <v>43224.0</v>
      </c>
      <c r="M615" s="155">
        <v>137046.07</v>
      </c>
      <c r="O615" s="153">
        <f>IFERROR(__xludf.DUMMYFUNCTION("TO_DATE(INT((P615/(60*60*24))+""1/1/1970""))"),42988.0)</f>
        <v>42988</v>
      </c>
      <c r="P615" s="13">
        <v>1.5050016E9</v>
      </c>
      <c r="Q615" s="13">
        <v>27430.3019</v>
      </c>
      <c r="S615" s="153">
        <f>IFERROR(__xludf.DUMMYFUNCTION("TO_DATE(INT((T615/(60*60*24))+""1/1/1970""))"),43103.0)</f>
        <v>43103</v>
      </c>
      <c r="T615" s="152">
        <v>1.5149556E9</v>
      </c>
      <c r="U615" s="152">
        <v>178342.3428</v>
      </c>
      <c r="W615" s="153">
        <f>IFERROR(__xludf.DUMMYFUNCTION("TO_DATE(INT((X615/(60*60*24))+""1/1/1970""))"),43085.0)</f>
        <v>43085</v>
      </c>
      <c r="X615" s="156">
        <v>1.5133824E9</v>
      </c>
      <c r="Y615" s="156">
        <v>9873.1727</v>
      </c>
      <c r="AA615" s="153">
        <f>IFERROR(__xludf.DUMMYFUNCTION("TO_DATE(INT((AB615/(60*60*24))+""1/1/1970""))"),43087.0)</f>
        <v>43087</v>
      </c>
      <c r="AB615" s="152">
        <v>1.5135912E9</v>
      </c>
      <c r="AC615" s="152">
        <v>95133.602</v>
      </c>
      <c r="AE615" s="153">
        <f>IFERROR(__xludf.DUMMYFUNCTION("TO_DATE(INT((AF615/(60*60*24))+""1/1/1970""))"),42988.0)</f>
        <v>42988</v>
      </c>
      <c r="AF615" s="156">
        <v>1.5050808E9</v>
      </c>
      <c r="AG615" s="156">
        <v>87012.397</v>
      </c>
      <c r="AH615" s="153">
        <f>IFERROR(__xludf.DUMMYFUNCTION("TO_DATE(INT((AI615/(60*60*24))+""1/1/1970""))"),44194.0)</f>
        <v>44194</v>
      </c>
      <c r="AI615" s="152">
        <v>1.609218E9</v>
      </c>
      <c r="AJ615" s="152">
        <v>262239.3732</v>
      </c>
      <c r="AK615" s="153">
        <f>IFERROR(__xludf.DUMMYFUNCTION("TO_DATE(INT((AL615/(60*60*24))+""1/1/1970""))"),44194.0)</f>
        <v>44194</v>
      </c>
      <c r="AL615" s="156">
        <v>1.609218E9</v>
      </c>
      <c r="AM615" s="156">
        <v>122034.2318</v>
      </c>
      <c r="AN615" s="153">
        <f>IFERROR(__xludf.DUMMYFUNCTION("TO_DATE(INT((AO615/(60*60*24))+""1/1/1970""))"),44079.0)</f>
        <v>44079</v>
      </c>
      <c r="AO615" s="156">
        <v>1.599265543E9</v>
      </c>
      <c r="AP615" s="156">
        <v>158052.5655</v>
      </c>
      <c r="AQ615" s="153">
        <f>IFERROR(__xludf.DUMMYFUNCTION("TO_DATE(INT((AR615/(60*60*24))+""1/1/1970""))"),43103.0)</f>
        <v>43103</v>
      </c>
      <c r="AR615" s="152">
        <v>1.5149556E9</v>
      </c>
      <c r="AS615" s="152">
        <v>99864.3511</v>
      </c>
      <c r="AT615" s="156">
        <v>108770.6567</v>
      </c>
      <c r="AU615" s="152">
        <f t="shared" si="1"/>
        <v>139959.06</v>
      </c>
      <c r="AV615" s="152">
        <f t="shared" si="2"/>
        <v>27975.425</v>
      </c>
      <c r="AW615" s="152">
        <f t="shared" si="3"/>
        <v>178342.3428</v>
      </c>
      <c r="AX615" s="152">
        <f t="shared" si="4"/>
        <v>9934.4175</v>
      </c>
      <c r="AY615" s="152">
        <f t="shared" si="5"/>
        <v>95119.8802</v>
      </c>
      <c r="AZ615" s="152">
        <f t="shared" si="6"/>
        <v>87201.6568</v>
      </c>
      <c r="BA615" s="152" t="str">
        <f t="shared" si="7"/>
        <v>Column1.y</v>
      </c>
      <c r="BB615" s="152" t="str">
        <f t="shared" si="8"/>
        <v>Column1.y</v>
      </c>
      <c r="BC615" s="152" t="str">
        <f t="shared" si="9"/>
        <v>Column1.y</v>
      </c>
    </row>
    <row r="616">
      <c r="A616" s="156">
        <v>1.4897808E9</v>
      </c>
      <c r="B616" s="156">
        <v>115623.3041</v>
      </c>
      <c r="D616" s="153">
        <f>IFERROR(__xludf.DUMMYFUNCTION("TO_DATE(INT((E616/(60*60*24))+""1/1/1970""))"),43104.0)</f>
        <v>43104</v>
      </c>
      <c r="E616" s="156">
        <v>1.515042E9</v>
      </c>
      <c r="F616" s="156">
        <v>99944.0625</v>
      </c>
      <c r="H616" s="153">
        <f>IFERROR(__xludf.DUMMYFUNCTION("TO_DATE(INT((I616/(60*60*24))+""1/1/1970""))"),43104.0)</f>
        <v>43104</v>
      </c>
      <c r="I616" s="152">
        <v>1.515042E9</v>
      </c>
      <c r="J616" s="152">
        <v>108886.3235</v>
      </c>
      <c r="L616" s="154">
        <v>43227.0</v>
      </c>
      <c r="M616" s="155">
        <v>138016.53</v>
      </c>
      <c r="O616" s="153">
        <f>IFERROR(__xludf.DUMMYFUNCTION("TO_DATE(INT((P616/(60*60*24))+""1/1/1970""))"),42989.0)</f>
        <v>42989</v>
      </c>
      <c r="P616" s="13">
        <v>1.505088E9</v>
      </c>
      <c r="Q616" s="13">
        <v>27371.3966</v>
      </c>
      <c r="S616" s="153">
        <f>IFERROR(__xludf.DUMMYFUNCTION("TO_DATE(INT((T616/(60*60*24))+""1/1/1970""))"),43104.0)</f>
        <v>43104</v>
      </c>
      <c r="T616" s="156">
        <v>1.515042E9</v>
      </c>
      <c r="U616" s="156">
        <v>180093.7238</v>
      </c>
      <c r="W616" s="153">
        <f>IFERROR(__xludf.DUMMYFUNCTION("TO_DATE(INT((X616/(60*60*24))+""1/1/1970""))"),43087.0)</f>
        <v>43087</v>
      </c>
      <c r="X616" s="152">
        <v>1.5135552E9</v>
      </c>
      <c r="Y616" s="152">
        <v>9873.1259</v>
      </c>
      <c r="AA616" s="153">
        <f>IFERROR(__xludf.DUMMYFUNCTION("TO_DATE(INT((AB616/(60*60*24))+""1/1/1970""))"),43088.0)</f>
        <v>43088</v>
      </c>
      <c r="AB616" s="156">
        <v>1.5136704E9</v>
      </c>
      <c r="AC616" s="156">
        <v>95130.3274</v>
      </c>
      <c r="AE616" s="153">
        <f>IFERROR(__xludf.DUMMYFUNCTION("TO_DATE(INT((AF616/(60*60*24))+""1/1/1970""))"),42989.0)</f>
        <v>42989</v>
      </c>
      <c r="AF616" s="156">
        <v>1.5051204E9</v>
      </c>
      <c r="AG616" s="156">
        <v>86878.6533</v>
      </c>
      <c r="AH616" s="153">
        <f>IFERROR(__xludf.DUMMYFUNCTION("TO_DATE(INT((AI616/(60*60*24))+""1/1/1970""))"),44195.0)</f>
        <v>44195</v>
      </c>
      <c r="AI616" s="152">
        <v>1.6093044E9</v>
      </c>
      <c r="AJ616" s="152">
        <v>259078.4291</v>
      </c>
      <c r="AK616" s="153">
        <f>IFERROR(__xludf.DUMMYFUNCTION("TO_DATE(INT((AL616/(60*60*24))+""1/1/1970""))"),44195.0)</f>
        <v>44195</v>
      </c>
      <c r="AL616" s="156">
        <v>1.6093044E9</v>
      </c>
      <c r="AM616" s="156">
        <v>123025.1241</v>
      </c>
      <c r="AN616" s="153">
        <f>IFERROR(__xludf.DUMMYFUNCTION("TO_DATE(INT((AO616/(60*60*24))+""1/1/1970""))"),44080.0)</f>
        <v>44080</v>
      </c>
      <c r="AO616" s="152">
        <v>1.599362272E9</v>
      </c>
      <c r="AP616" s="152">
        <v>158052.5655</v>
      </c>
      <c r="AQ616" s="153">
        <f>IFERROR(__xludf.DUMMYFUNCTION("TO_DATE(INT((AR616/(60*60*24))+""1/1/1970""))"),43104.0)</f>
        <v>43104</v>
      </c>
      <c r="AR616" s="156">
        <v>1.515042E9</v>
      </c>
      <c r="AS616" s="156">
        <v>99944.0625</v>
      </c>
      <c r="AT616" s="152">
        <v>108886.3235</v>
      </c>
      <c r="AU616" s="152">
        <f t="shared" si="1"/>
        <v>140451</v>
      </c>
      <c r="AV616" s="152">
        <f t="shared" si="2"/>
        <v>27976.4477</v>
      </c>
      <c r="AW616" s="152">
        <f t="shared" si="3"/>
        <v>180093.7238</v>
      </c>
      <c r="AX616" s="152">
        <f t="shared" si="4"/>
        <v>9922.9606</v>
      </c>
      <c r="AY616" s="152">
        <f t="shared" si="5"/>
        <v>95121.8327</v>
      </c>
      <c r="AZ616" s="152">
        <f t="shared" si="6"/>
        <v>86834.3124</v>
      </c>
      <c r="BA616" s="152" t="str">
        <f t="shared" si="7"/>
        <v>Column1.y</v>
      </c>
      <c r="BB616" s="152" t="str">
        <f t="shared" si="8"/>
        <v>Column1.y</v>
      </c>
      <c r="BC616" s="152" t="str">
        <f t="shared" si="9"/>
        <v>Column1.y</v>
      </c>
    </row>
    <row r="617">
      <c r="A617" s="152">
        <v>1.49001666E9</v>
      </c>
      <c r="B617" s="152">
        <v>115618.4393</v>
      </c>
      <c r="D617" s="153">
        <f>IFERROR(__xludf.DUMMYFUNCTION("TO_DATE(INT((E617/(60*60*24))+""1/1/1970""))"),43105.0)</f>
        <v>43105</v>
      </c>
      <c r="E617" s="152">
        <v>1.5151284E9</v>
      </c>
      <c r="F617" s="152">
        <v>99944.0625</v>
      </c>
      <c r="H617" s="153">
        <f>IFERROR(__xludf.DUMMYFUNCTION("TO_DATE(INT((I617/(60*60*24))+""1/1/1970""))"),43105.0)</f>
        <v>43105</v>
      </c>
      <c r="I617" s="156">
        <v>1.5151284E9</v>
      </c>
      <c r="J617" s="156">
        <v>108751.5794</v>
      </c>
      <c r="L617" s="154">
        <v>43228.0</v>
      </c>
      <c r="M617" s="155">
        <v>138198.1</v>
      </c>
      <c r="O617" s="153">
        <f>IFERROR(__xludf.DUMMYFUNCTION("TO_DATE(INT((P617/(60*60*24))+""1/1/1970""))"),42990.0)</f>
        <v>42990</v>
      </c>
      <c r="P617" s="13">
        <v>1.5052248E9</v>
      </c>
      <c r="Q617" s="13">
        <v>27229.7952</v>
      </c>
      <c r="S617" s="153">
        <f>IFERROR(__xludf.DUMMYFUNCTION("TO_DATE(INT((T617/(60*60*24))+""1/1/1970""))"),43105.0)</f>
        <v>43105</v>
      </c>
      <c r="T617" s="152">
        <v>1.5151284E9</v>
      </c>
      <c r="U617" s="152">
        <v>181364.136</v>
      </c>
      <c r="W617" s="153">
        <f>IFERROR(__xludf.DUMMYFUNCTION("TO_DATE(INT((X617/(60*60*24))+""1/1/1970""))"),43088.0)</f>
        <v>43088</v>
      </c>
      <c r="X617" s="156">
        <v>1.5136956E9</v>
      </c>
      <c r="Y617" s="156">
        <v>9878.414</v>
      </c>
      <c r="AA617" s="153">
        <f>IFERROR(__xludf.DUMMYFUNCTION("TO_DATE(INT((AB617/(60*60*24))+""1/1/1970""))"),43089.0)</f>
        <v>43089</v>
      </c>
      <c r="AB617" s="152">
        <v>1.5137496E9</v>
      </c>
      <c r="AC617" s="152">
        <v>95122.6646</v>
      </c>
      <c r="AE617" s="153">
        <f>IFERROR(__xludf.DUMMYFUNCTION("TO_DATE(INT((AF617/(60*60*24))+""1/1/1970""))"),42990.0)</f>
        <v>42990</v>
      </c>
      <c r="AF617" s="152">
        <v>1.5051996E9</v>
      </c>
      <c r="AG617" s="152">
        <v>86451.8272</v>
      </c>
      <c r="AH617" s="153">
        <f>IFERROR(__xludf.DUMMYFUNCTION("TO_DATE(INT((AI617/(60*60*24))+""1/1/1970""))"),44196.0)</f>
        <v>44196</v>
      </c>
      <c r="AI617" s="152">
        <v>1.6093908E9</v>
      </c>
      <c r="AJ617" s="152">
        <v>264497.3671</v>
      </c>
      <c r="AK617" s="153">
        <f>IFERROR(__xludf.DUMMYFUNCTION("TO_DATE(INT((AL617/(60*60*24))+""1/1/1970""))"),44196.0)</f>
        <v>44196</v>
      </c>
      <c r="AL617" s="156">
        <v>1.6093908E9</v>
      </c>
      <c r="AM617" s="156">
        <v>120666.785</v>
      </c>
      <c r="AN617" s="153">
        <f>IFERROR(__xludf.DUMMYFUNCTION("TO_DATE(INT((AO617/(60*60*24))+""1/1/1970""))"),44081.0)</f>
        <v>44081</v>
      </c>
      <c r="AO617" s="152">
        <v>1.599442563E9</v>
      </c>
      <c r="AP617" s="152">
        <v>158052.5655</v>
      </c>
      <c r="AQ617" s="153">
        <f>IFERROR(__xludf.DUMMYFUNCTION("TO_DATE(INT((AR617/(60*60*24))+""1/1/1970""))"),43105.0)</f>
        <v>43105</v>
      </c>
      <c r="AR617" s="152">
        <v>1.5151284E9</v>
      </c>
      <c r="AS617" s="152">
        <v>99944.0625</v>
      </c>
      <c r="AT617" s="156">
        <v>108751.5794</v>
      </c>
      <c r="AU617" s="152">
        <f t="shared" si="1"/>
        <v>140913.54</v>
      </c>
      <c r="AV617" s="152">
        <f t="shared" si="2"/>
        <v>27861.1991</v>
      </c>
      <c r="AW617" s="152">
        <f t="shared" si="3"/>
        <v>181364.136</v>
      </c>
      <c r="AX617" s="152">
        <f t="shared" si="4"/>
        <v>9935.5807</v>
      </c>
      <c r="AY617" s="152">
        <f t="shared" si="5"/>
        <v>95115.6022</v>
      </c>
      <c r="AZ617" s="152">
        <f t="shared" si="6"/>
        <v>87237.7064</v>
      </c>
      <c r="BA617" s="152" t="str">
        <f t="shared" si="7"/>
        <v>Column1.y</v>
      </c>
      <c r="BB617" s="152" t="str">
        <f t="shared" si="8"/>
        <v>Column1.y</v>
      </c>
      <c r="BC617" s="152" t="str">
        <f t="shared" si="9"/>
        <v>Column1.y</v>
      </c>
    </row>
    <row r="618">
      <c r="A618" s="156">
        <v>1.49004E9</v>
      </c>
      <c r="B618" s="156">
        <v>115496.8212</v>
      </c>
      <c r="D618" s="153">
        <f>IFERROR(__xludf.DUMMYFUNCTION("TO_DATE(INT((E618/(60*60*24))+""1/1/1970""))"),43106.0)</f>
        <v>43106</v>
      </c>
      <c r="E618" s="156">
        <v>1.5152148E9</v>
      </c>
      <c r="F618" s="156">
        <v>99944.0625</v>
      </c>
      <c r="H618" s="153">
        <f>IFERROR(__xludf.DUMMYFUNCTION("TO_DATE(INT((I618/(60*60*24))+""1/1/1970""))"),43106.0)</f>
        <v>43106</v>
      </c>
      <c r="I618" s="152">
        <v>1.5152148E9</v>
      </c>
      <c r="J618" s="152">
        <v>111054.1531</v>
      </c>
      <c r="L618" s="154">
        <v>43229.0</v>
      </c>
      <c r="M618" s="155">
        <v>138173.68</v>
      </c>
      <c r="O618" s="153">
        <f>IFERROR(__xludf.DUMMYFUNCTION("TO_DATE(INT((P618/(60*60*24))+""1/1/1970""))"),42991.0)</f>
        <v>42991</v>
      </c>
      <c r="P618" s="13">
        <v>1.5053112E9</v>
      </c>
      <c r="Q618" s="13">
        <v>27197.2568</v>
      </c>
      <c r="S618" s="153">
        <f>IFERROR(__xludf.DUMMYFUNCTION("TO_DATE(INT((T618/(60*60*24))+""1/1/1970""))"),43106.0)</f>
        <v>43106</v>
      </c>
      <c r="T618" s="156">
        <v>1.5152148E9</v>
      </c>
      <c r="U618" s="156">
        <v>183265.2107</v>
      </c>
      <c r="W618" s="153">
        <f>IFERROR(__xludf.DUMMYFUNCTION("TO_DATE(INT((X618/(60*60*24))+""1/1/1970""))"),43089.0)</f>
        <v>43089</v>
      </c>
      <c r="X618" s="156">
        <v>1.513782E9</v>
      </c>
      <c r="Y618" s="156">
        <v>9878.6762</v>
      </c>
      <c r="AA618" s="153">
        <f>IFERROR(__xludf.DUMMYFUNCTION("TO_DATE(INT((AB618/(60*60*24))+""1/1/1970""))"),43090.0)</f>
        <v>43090</v>
      </c>
      <c r="AB618" s="156">
        <v>1.5138288E9</v>
      </c>
      <c r="AC618" s="156">
        <v>95117.5223</v>
      </c>
      <c r="AE618" s="153">
        <f>IFERROR(__xludf.DUMMYFUNCTION("TO_DATE(INT((AF618/(60*60*24))+""1/1/1970""))"),42991.0)</f>
        <v>42991</v>
      </c>
      <c r="AF618" s="156">
        <v>1.5052788E9</v>
      </c>
      <c r="AG618" s="156">
        <v>86552.0449</v>
      </c>
      <c r="AN618" s="153">
        <f>IFERROR(__xludf.DUMMYFUNCTION("TO_DATE(INT((AO618/(60*60*24))+""1/1/1970""))"),44082.0)</f>
        <v>44082</v>
      </c>
      <c r="AO618" s="156">
        <v>1.599537874E9</v>
      </c>
      <c r="AP618" s="156">
        <v>158052.5655</v>
      </c>
      <c r="AQ618" s="153">
        <f>IFERROR(__xludf.DUMMYFUNCTION("TO_DATE(INT((AR618/(60*60*24))+""1/1/1970""))"),43106.0)</f>
        <v>43106</v>
      </c>
      <c r="AR618" s="156">
        <v>1.5152148E9</v>
      </c>
      <c r="AS618" s="156">
        <v>99944.0625</v>
      </c>
      <c r="AT618" s="152">
        <v>111054.1531</v>
      </c>
      <c r="AU618" s="152">
        <f t="shared" si="1"/>
        <v>140913.54</v>
      </c>
      <c r="AV618" s="152">
        <f t="shared" si="2"/>
        <v>27779.3232</v>
      </c>
      <c r="AW618" s="152">
        <f t="shared" si="3"/>
        <v>183265.2107</v>
      </c>
      <c r="AX618" s="152">
        <f t="shared" si="4"/>
        <v>9937.9324</v>
      </c>
      <c r="AY618" s="152">
        <f t="shared" si="5"/>
        <v>95115.6022</v>
      </c>
      <c r="AZ618" s="152">
        <f t="shared" si="6"/>
        <v>86970.94</v>
      </c>
      <c r="BA618" s="152" t="str">
        <f t="shared" si="7"/>
        <v>Column1.y</v>
      </c>
      <c r="BB618" s="152" t="str">
        <f t="shared" si="8"/>
        <v>Column1.y</v>
      </c>
      <c r="BC618" s="152" t="str">
        <f t="shared" si="9"/>
        <v>Column1.y</v>
      </c>
    </row>
    <row r="619">
      <c r="A619" s="152">
        <v>1.49010306E9</v>
      </c>
      <c r="B619" s="152">
        <v>115822.7578</v>
      </c>
      <c r="D619" s="153">
        <f>IFERROR(__xludf.DUMMYFUNCTION("TO_DATE(INT((E619/(60*60*24))+""1/1/1970""))"),43108.0)</f>
        <v>43108</v>
      </c>
      <c r="E619" s="152">
        <v>1.5154236E9</v>
      </c>
      <c r="F619" s="152">
        <v>99944.0625</v>
      </c>
      <c r="H619" s="153">
        <f>IFERROR(__xludf.DUMMYFUNCTION("TO_DATE(INT((I619/(60*60*24))+""1/1/1970""))"),43108.0)</f>
        <v>43108</v>
      </c>
      <c r="I619" s="156">
        <v>1.5154236E9</v>
      </c>
      <c r="J619" s="156">
        <v>111054.1531</v>
      </c>
      <c r="L619" s="154">
        <v>43230.0</v>
      </c>
      <c r="M619" s="155">
        <v>138554.06</v>
      </c>
      <c r="O619" s="153">
        <f>IFERROR(__xludf.DUMMYFUNCTION("TO_DATE(INT((P619/(60*60*24))+""1/1/1970""))"),42992.0)</f>
        <v>42992</v>
      </c>
      <c r="P619" s="13">
        <v>1.5053976E9</v>
      </c>
      <c r="Q619" s="13">
        <v>27253.2002</v>
      </c>
      <c r="S619" s="153">
        <f>IFERROR(__xludf.DUMMYFUNCTION("TO_DATE(INT((T619/(60*60*24))+""1/1/1970""))"),43108.0)</f>
        <v>43108</v>
      </c>
      <c r="T619" s="152">
        <v>1.5154236E9</v>
      </c>
      <c r="U619" s="152">
        <v>183265.2107</v>
      </c>
      <c r="W619" s="153">
        <f>IFERROR(__xludf.DUMMYFUNCTION("TO_DATE(INT((X619/(60*60*24))+""1/1/1970""))"),43090.0)</f>
        <v>43090</v>
      </c>
      <c r="X619" s="156">
        <v>1.5138684E9</v>
      </c>
      <c r="Y619" s="156">
        <v>9878.3085</v>
      </c>
      <c r="AA619" s="153">
        <f>IFERROR(__xludf.DUMMYFUNCTION("TO_DATE(INT((AB619/(60*60*24))+""1/1/1970""))"),43091.0)</f>
        <v>43091</v>
      </c>
      <c r="AB619" s="152">
        <v>1.513908E9</v>
      </c>
      <c r="AC619" s="152">
        <v>95124.6803</v>
      </c>
      <c r="AE619" s="153">
        <f>IFERROR(__xludf.DUMMYFUNCTION("TO_DATE(INT((AF619/(60*60*24))+""1/1/1970""))"),42992.0)</f>
        <v>42992</v>
      </c>
      <c r="AF619" s="152">
        <v>1.505358E9</v>
      </c>
      <c r="AG619" s="152">
        <v>85953.2627</v>
      </c>
      <c r="AN619" s="153">
        <f>IFERROR(__xludf.DUMMYFUNCTION("TO_DATE(INT((AO619/(60*60*24))+""1/1/1970""))"),44083.0)</f>
        <v>44083</v>
      </c>
      <c r="AO619" s="156">
        <v>1.599617012E9</v>
      </c>
      <c r="AP619" s="156">
        <v>156231.0566</v>
      </c>
      <c r="AQ619" s="153">
        <f>IFERROR(__xludf.DUMMYFUNCTION("TO_DATE(INT((AR619/(60*60*24))+""1/1/1970""))"),43108.0)</f>
        <v>43108</v>
      </c>
      <c r="AR619" s="152">
        <v>1.5154236E9</v>
      </c>
      <c r="AS619" s="152">
        <v>99944.0625</v>
      </c>
      <c r="AT619" s="156">
        <v>111054.1531</v>
      </c>
      <c r="AU619" s="152">
        <f t="shared" si="1"/>
        <v>141239.04</v>
      </c>
      <c r="AV619" s="152">
        <f t="shared" si="2"/>
        <v>27767.6249</v>
      </c>
      <c r="AW619" s="152">
        <f t="shared" si="3"/>
        <v>183265.2107</v>
      </c>
      <c r="AX619" s="152">
        <f t="shared" si="4"/>
        <v>9940.0915</v>
      </c>
      <c r="AY619" s="152">
        <f t="shared" si="5"/>
        <v>95636.163</v>
      </c>
      <c r="AZ619" s="152">
        <f t="shared" si="6"/>
        <v>87025.3748</v>
      </c>
      <c r="BA619" s="152" t="str">
        <f t="shared" si="7"/>
        <v>Column1.y</v>
      </c>
      <c r="BB619" s="152" t="str">
        <f t="shared" si="8"/>
        <v>Column1.y</v>
      </c>
      <c r="BC619" s="152" t="str">
        <f t="shared" si="9"/>
        <v>Column1.y</v>
      </c>
    </row>
    <row r="620">
      <c r="A620" s="156">
        <v>1.4901264E9</v>
      </c>
      <c r="B620" s="156">
        <v>114017.9444</v>
      </c>
      <c r="D620" s="153">
        <f>IFERROR(__xludf.DUMMYFUNCTION("TO_DATE(INT((E620/(60*60*24))+""1/1/1970""))"),43109.0)</f>
        <v>43109</v>
      </c>
      <c r="E620" s="152">
        <v>1.515474E9</v>
      </c>
      <c r="F620" s="152">
        <v>99944.0625</v>
      </c>
      <c r="H620" s="153">
        <f>IFERROR(__xludf.DUMMYFUNCTION("TO_DATE(INT((I620/(60*60*24))+""1/1/1970""))"),43109.0)</f>
        <v>43109</v>
      </c>
      <c r="I620" s="156">
        <v>1.515474E9</v>
      </c>
      <c r="J620" s="156">
        <v>112473.4809</v>
      </c>
      <c r="L620" s="154">
        <v>43231.0</v>
      </c>
      <c r="M620" s="155">
        <v>139676.21</v>
      </c>
      <c r="O620" s="153">
        <f>IFERROR(__xludf.DUMMYFUNCTION("TO_DATE(INT((P620/(60*60*24))+""1/1/1970""))"),42993.0)</f>
        <v>42993</v>
      </c>
      <c r="P620" s="13">
        <v>1.505484E9</v>
      </c>
      <c r="Q620" s="13">
        <v>27234.243</v>
      </c>
      <c r="S620" s="153">
        <f>IFERROR(__xludf.DUMMYFUNCTION("TO_DATE(INT((T620/(60*60*24))+""1/1/1970""))"),43109.0)</f>
        <v>43109</v>
      </c>
      <c r="T620" s="152">
        <v>1.515474E9</v>
      </c>
      <c r="U620" s="152">
        <v>183872.0992</v>
      </c>
      <c r="W620" s="153">
        <f>IFERROR(__xludf.DUMMYFUNCTION("TO_DATE(INT((X620/(60*60*24))+""1/1/1970""))"),43091.0)</f>
        <v>43091</v>
      </c>
      <c r="X620" s="156">
        <v>1.5139548E9</v>
      </c>
      <c r="Y620" s="156">
        <v>9876.7837</v>
      </c>
      <c r="AA620" s="153">
        <f>IFERROR(__xludf.DUMMYFUNCTION("TO_DATE(INT((AB620/(60*60*24))+""1/1/1970""))"),43093.0)</f>
        <v>43093</v>
      </c>
      <c r="AB620" s="156">
        <v>1.5141564E9</v>
      </c>
      <c r="AC620" s="156">
        <v>95125.363</v>
      </c>
      <c r="AE620" s="153">
        <f>IFERROR(__xludf.DUMMYFUNCTION("TO_DATE(INT((AF620/(60*60*24))+""1/1/1970""))"),42993.0)</f>
        <v>42993</v>
      </c>
      <c r="AF620" s="156">
        <v>1.5054372E9</v>
      </c>
      <c r="AG620" s="156">
        <v>86187.9449</v>
      </c>
      <c r="AN620" s="153">
        <f>IFERROR(__xludf.DUMMYFUNCTION("TO_DATE(INT((AO620/(60*60*24))+""1/1/1970""))"),44084.0)</f>
        <v>44084</v>
      </c>
      <c r="AO620" s="156">
        <v>1.599696146E9</v>
      </c>
      <c r="AP620" s="156">
        <v>158851.6104</v>
      </c>
      <c r="AQ620" s="153">
        <f>IFERROR(__xludf.DUMMYFUNCTION("TO_DATE(INT((AR620/(60*60*24))+""1/1/1970""))"),43109.0)</f>
        <v>43109</v>
      </c>
      <c r="AR620" s="152">
        <v>1.515474E9</v>
      </c>
      <c r="AS620" s="152">
        <v>99944.0625</v>
      </c>
      <c r="AT620" s="156">
        <v>112473.4809</v>
      </c>
      <c r="AU620" s="152">
        <f t="shared" si="1"/>
        <v>141338.52</v>
      </c>
      <c r="AV620" s="152">
        <f t="shared" si="2"/>
        <v>27800.9153</v>
      </c>
      <c r="AW620" s="152">
        <f t="shared" si="3"/>
        <v>183872.0992</v>
      </c>
      <c r="AX620" s="152">
        <f t="shared" si="4"/>
        <v>9933.0416</v>
      </c>
      <c r="AY620" s="152">
        <f t="shared" si="5"/>
        <v>95869.8085</v>
      </c>
      <c r="AZ620" s="152">
        <f t="shared" si="6"/>
        <v>86541.951</v>
      </c>
      <c r="BA620" s="152" t="str">
        <f t="shared" si="7"/>
        <v>Column1.y</v>
      </c>
      <c r="BB620" s="152" t="str">
        <f t="shared" si="8"/>
        <v>Column1.y</v>
      </c>
      <c r="BC620" s="152" t="str">
        <f t="shared" si="9"/>
        <v>Column1.y</v>
      </c>
    </row>
    <row r="621">
      <c r="A621" s="152">
        <v>1.49018946E9</v>
      </c>
      <c r="B621" s="152">
        <v>113983.8913</v>
      </c>
      <c r="D621" s="153">
        <f>IFERROR(__xludf.DUMMYFUNCTION("TO_DATE(INT((E621/(60*60*24))+""1/1/1970""))"),43110.0)</f>
        <v>43110</v>
      </c>
      <c r="E621" s="156">
        <v>1.5155604E9</v>
      </c>
      <c r="F621" s="156">
        <v>99944.0625</v>
      </c>
      <c r="H621" s="153">
        <f>IFERROR(__xludf.DUMMYFUNCTION("TO_DATE(INT((I621/(60*60*24))+""1/1/1970""))"),43110.0)</f>
        <v>43110</v>
      </c>
      <c r="I621" s="152">
        <v>1.5155604E9</v>
      </c>
      <c r="J621" s="152">
        <v>111618.0693</v>
      </c>
      <c r="L621" s="154">
        <v>43234.0</v>
      </c>
      <c r="M621" s="155">
        <v>139915.81</v>
      </c>
      <c r="O621" s="153">
        <f>IFERROR(__xludf.DUMMYFUNCTION("TO_DATE(INT((P621/(60*60*24))+""1/1/1970""))"),42994.0)</f>
        <v>42994</v>
      </c>
      <c r="P621" s="13">
        <v>1.50552E9</v>
      </c>
      <c r="Q621" s="13">
        <v>27134.456</v>
      </c>
      <c r="S621" s="153">
        <f>IFERROR(__xludf.DUMMYFUNCTION("TO_DATE(INT((T621/(60*60*24))+""1/1/1970""))"),43110.0)</f>
        <v>43110</v>
      </c>
      <c r="T621" s="156">
        <v>1.5155604E9</v>
      </c>
      <c r="U621" s="156">
        <v>184522.6289</v>
      </c>
      <c r="W621" s="153">
        <f>IFERROR(__xludf.DUMMYFUNCTION("TO_DATE(INT((X621/(60*60*24))+""1/1/1970""))"),43092.0)</f>
        <v>43092</v>
      </c>
      <c r="X621" s="156">
        <v>1.5139872E9</v>
      </c>
      <c r="Y621" s="156">
        <v>9877.8172</v>
      </c>
      <c r="AA621" s="153">
        <f>IFERROR(__xludf.DUMMYFUNCTION("TO_DATE(INT((AB621/(60*60*24))+""1/1/1970""))"),43094.0)</f>
        <v>43094</v>
      </c>
      <c r="AB621" s="152">
        <v>1.514196E9</v>
      </c>
      <c r="AC621" s="152">
        <v>95125.363</v>
      </c>
      <c r="AE621" s="153">
        <f>IFERROR(__xludf.DUMMYFUNCTION("TO_DATE(INT((AF621/(60*60*24))+""1/1/1970""))"),42994.0)</f>
        <v>42994</v>
      </c>
      <c r="AF621" s="152">
        <v>1.50552E9</v>
      </c>
      <c r="AG621" s="152">
        <v>86379.7282</v>
      </c>
      <c r="AN621" s="153">
        <f>IFERROR(__xludf.DUMMYFUNCTION("TO_DATE(INT((AO621/(60*60*24))+""1/1/1970""))"),44085.0)</f>
        <v>44085</v>
      </c>
      <c r="AO621" s="152">
        <v>1.599791093E9</v>
      </c>
      <c r="AP621" s="152">
        <v>158851.6104</v>
      </c>
      <c r="AQ621" s="153">
        <f>IFERROR(__xludf.DUMMYFUNCTION("TO_DATE(INT((AR621/(60*60*24))+""1/1/1970""))"),43110.0)</f>
        <v>43110</v>
      </c>
      <c r="AR621" s="156">
        <v>1.5155604E9</v>
      </c>
      <c r="AS621" s="156">
        <v>99944.0625</v>
      </c>
      <c r="AT621" s="152">
        <v>111618.0693</v>
      </c>
      <c r="AU621" s="152">
        <f t="shared" si="1"/>
        <v>140892.72</v>
      </c>
      <c r="AV621" s="152">
        <f t="shared" si="2"/>
        <v>27922.4811</v>
      </c>
      <c r="AW621" s="152">
        <f t="shared" si="3"/>
        <v>184522.6289</v>
      </c>
      <c r="AX621" s="152">
        <f t="shared" si="4"/>
        <v>9927.3243</v>
      </c>
      <c r="AY621" s="152">
        <f t="shared" si="5"/>
        <v>96170.1184</v>
      </c>
      <c r="AZ621" s="152">
        <f t="shared" si="6"/>
        <v>86239.8562</v>
      </c>
      <c r="BA621" s="152" t="str">
        <f t="shared" si="7"/>
        <v>Column1.y</v>
      </c>
      <c r="BB621" s="152" t="str">
        <f t="shared" si="8"/>
        <v>Column1.y</v>
      </c>
      <c r="BC621" s="152" t="str">
        <f t="shared" si="9"/>
        <v>Column1.y</v>
      </c>
    </row>
    <row r="622">
      <c r="A622" s="156">
        <v>1.4902128E9</v>
      </c>
      <c r="B622" s="156">
        <v>114285.5043</v>
      </c>
      <c r="D622" s="153">
        <f>IFERROR(__xludf.DUMMYFUNCTION("TO_DATE(INT((E622/(60*60*24))+""1/1/1970""))"),43111.0)</f>
        <v>43111</v>
      </c>
      <c r="E622" s="152">
        <v>1.5156468E9</v>
      </c>
      <c r="F622" s="152">
        <v>99944.0625</v>
      </c>
      <c r="H622" s="153">
        <f>IFERROR(__xludf.DUMMYFUNCTION("TO_DATE(INT((I622/(60*60*24))+""1/1/1970""))"),43111.0)</f>
        <v>43111</v>
      </c>
      <c r="I622" s="156">
        <v>1.5156468E9</v>
      </c>
      <c r="J622" s="156">
        <v>112743.9728</v>
      </c>
      <c r="L622" s="154">
        <v>43235.0</v>
      </c>
      <c r="M622" s="155">
        <v>139636.7</v>
      </c>
      <c r="O622" s="153">
        <f>IFERROR(__xludf.DUMMYFUNCTION("TO_DATE(INT((P622/(60*60*24))+""1/1/1970""))"),42995.0)</f>
        <v>42995</v>
      </c>
      <c r="P622" s="13">
        <v>1.5056064E9</v>
      </c>
      <c r="Q622" s="13">
        <v>27134.456</v>
      </c>
      <c r="S622" s="153">
        <f>IFERROR(__xludf.DUMMYFUNCTION("TO_DATE(INT((T622/(60*60*24))+""1/1/1970""))"),43111.0)</f>
        <v>43111</v>
      </c>
      <c r="T622" s="152">
        <v>1.5156468E9</v>
      </c>
      <c r="U622" s="152">
        <v>184036.3175</v>
      </c>
      <c r="W622" s="153">
        <f>IFERROR(__xludf.DUMMYFUNCTION("TO_DATE(INT((X622/(60*60*24))+""1/1/1970""))"),43094.0)</f>
        <v>43094</v>
      </c>
      <c r="X622" s="152">
        <v>1.51416E9</v>
      </c>
      <c r="Y622" s="152">
        <v>9876.6546</v>
      </c>
      <c r="AA622" s="153">
        <f>IFERROR(__xludf.DUMMYFUNCTION("TO_DATE(INT((AB622/(60*60*24))+""1/1/1970""))"),43095.0)</f>
        <v>43095</v>
      </c>
      <c r="AB622" s="156">
        <v>1.5142752E9</v>
      </c>
      <c r="AC622" s="156">
        <v>95124.7325</v>
      </c>
      <c r="AE622" s="153">
        <f>IFERROR(__xludf.DUMMYFUNCTION("TO_DATE(INT((AF622/(60*60*24))+""1/1/1970""))"),42995.0)</f>
        <v>42995</v>
      </c>
      <c r="AF622" s="156">
        <v>1.5056856E9</v>
      </c>
      <c r="AG622" s="156">
        <v>86379.7282</v>
      </c>
      <c r="AN622" s="153">
        <f>IFERROR(__xludf.DUMMYFUNCTION("TO_DATE(INT((AO622/(60*60*24))+""1/1/1970""))"),44086.0)</f>
        <v>44086</v>
      </c>
      <c r="AO622" s="152">
        <v>1.599870106E9</v>
      </c>
      <c r="AP622" s="152">
        <v>158851.6104</v>
      </c>
      <c r="AQ622" s="153">
        <f>IFERROR(__xludf.DUMMYFUNCTION("TO_DATE(INT((AR622/(60*60*24))+""1/1/1970""))"),43111.0)</f>
        <v>43111</v>
      </c>
      <c r="AR622" s="152">
        <v>1.5156468E9</v>
      </c>
      <c r="AS622" s="152">
        <v>99944.0625</v>
      </c>
      <c r="AT622" s="156">
        <v>112743.9728</v>
      </c>
      <c r="AU622" s="152">
        <f t="shared" si="1"/>
        <v>140832.33</v>
      </c>
      <c r="AV622" s="152">
        <f t="shared" si="2"/>
        <v>28169.5738</v>
      </c>
      <c r="AW622" s="152">
        <f t="shared" si="3"/>
        <v>184036.3175</v>
      </c>
      <c r="AX622" s="152">
        <f t="shared" si="4"/>
        <v>9933.4015</v>
      </c>
      <c r="AY622" s="152">
        <f t="shared" si="5"/>
        <v>95819.671</v>
      </c>
      <c r="AZ622" s="152">
        <f t="shared" si="6"/>
        <v>86439.9309</v>
      </c>
      <c r="BA622" s="152" t="str">
        <f t="shared" si="7"/>
        <v>Column1.y</v>
      </c>
      <c r="BB622" s="152" t="str">
        <f t="shared" si="8"/>
        <v>Column1.y</v>
      </c>
      <c r="BC622" s="152" t="str">
        <f t="shared" si="9"/>
        <v>Column1.y</v>
      </c>
    </row>
    <row r="623">
      <c r="A623" s="152">
        <v>1.49027586E9</v>
      </c>
      <c r="B623" s="152">
        <v>114124.9683</v>
      </c>
      <c r="D623" s="153">
        <f>IFERROR(__xludf.DUMMYFUNCTION("TO_DATE(INT((E623/(60*60*24))+""1/1/1970""))"),43112.0)</f>
        <v>43112</v>
      </c>
      <c r="E623" s="156">
        <v>1.5157332E9</v>
      </c>
      <c r="F623" s="156">
        <v>99944.0625</v>
      </c>
      <c r="H623" s="153">
        <f>IFERROR(__xludf.DUMMYFUNCTION("TO_DATE(INT((I623/(60*60*24))+""1/1/1970""))"),43112.0)</f>
        <v>43112</v>
      </c>
      <c r="I623" s="152">
        <v>1.5157332E9</v>
      </c>
      <c r="J623" s="152">
        <v>114916.2509</v>
      </c>
      <c r="L623" s="154">
        <v>43236.0</v>
      </c>
      <c r="M623" s="155">
        <v>138246.75</v>
      </c>
      <c r="O623" s="153">
        <f>IFERROR(__xludf.DUMMYFUNCTION("TO_DATE(INT((P623/(60*60*24))+""1/1/1970""))"),42996.0)</f>
        <v>42996</v>
      </c>
      <c r="P623" s="13">
        <v>1.5056928E9</v>
      </c>
      <c r="Q623" s="13">
        <v>27106.6959</v>
      </c>
      <c r="S623" s="153">
        <f>IFERROR(__xludf.DUMMYFUNCTION("TO_DATE(INT((T623/(60*60*24))+""1/1/1970""))"),43112.0)</f>
        <v>43112</v>
      </c>
      <c r="T623" s="156">
        <v>1.5157332E9</v>
      </c>
      <c r="U623" s="156">
        <v>186204.5247</v>
      </c>
      <c r="W623" s="153">
        <f>IFERROR(__xludf.DUMMYFUNCTION("TO_DATE(INT((X623/(60*60*24))+""1/1/1970""))"),43095.0)</f>
        <v>43095</v>
      </c>
      <c r="X623" s="156">
        <v>1.5142464E9</v>
      </c>
      <c r="Y623" s="156">
        <v>9876.6546</v>
      </c>
      <c r="AA623" s="153">
        <f>IFERROR(__xludf.DUMMYFUNCTION("TO_DATE(INT((AB623/(60*60*24))+""1/1/1970""))"),43096.0)</f>
        <v>43096</v>
      </c>
      <c r="AB623" s="152">
        <v>1.5143544E9</v>
      </c>
      <c r="AC623" s="152">
        <v>95126.4908</v>
      </c>
      <c r="AE623" s="153">
        <f>IFERROR(__xludf.DUMMYFUNCTION("TO_DATE(INT((AF623/(60*60*24))+""1/1/1970""))"),42996.0)</f>
        <v>42996</v>
      </c>
      <c r="AF623" s="156">
        <v>1.5057252E9</v>
      </c>
      <c r="AG623" s="156">
        <v>86307.2688</v>
      </c>
      <c r="AN623" s="153">
        <f>IFERROR(__xludf.DUMMYFUNCTION("TO_DATE(INT((AO623/(60*60*24))+""1/1/1970""))"),44087.0)</f>
        <v>44087</v>
      </c>
      <c r="AO623" s="156">
        <v>1.599967603E9</v>
      </c>
      <c r="AP623" s="156">
        <v>158851.6104</v>
      </c>
      <c r="AQ623" s="153">
        <f>IFERROR(__xludf.DUMMYFUNCTION("TO_DATE(INT((AR623/(60*60*24))+""1/1/1970""))"),43112.0)</f>
        <v>43112</v>
      </c>
      <c r="AR623" s="156">
        <v>1.5157332E9</v>
      </c>
      <c r="AS623" s="156">
        <v>99944.0625</v>
      </c>
      <c r="AT623" s="152">
        <v>114916.2509</v>
      </c>
      <c r="AU623" s="152">
        <f t="shared" si="1"/>
        <v>141585.06</v>
      </c>
      <c r="AV623" s="152">
        <f t="shared" si="2"/>
        <v>28120.1659</v>
      </c>
      <c r="AW623" s="152">
        <f t="shared" si="3"/>
        <v>186204.5247</v>
      </c>
      <c r="AX623" s="152">
        <f t="shared" si="4"/>
        <v>9948.4446</v>
      </c>
      <c r="AY623" s="152">
        <f t="shared" si="5"/>
        <v>95333.531</v>
      </c>
      <c r="AZ623" s="152">
        <f t="shared" si="6"/>
        <v>87068.6342</v>
      </c>
      <c r="BA623" s="152" t="str">
        <f t="shared" si="7"/>
        <v>Column1.y</v>
      </c>
      <c r="BB623" s="152" t="str">
        <f t="shared" si="8"/>
        <v>Column1.y</v>
      </c>
      <c r="BC623" s="152" t="str">
        <f t="shared" si="9"/>
        <v>Column1.y</v>
      </c>
    </row>
    <row r="624">
      <c r="A624" s="156">
        <v>1.4902992E9</v>
      </c>
      <c r="B624" s="156">
        <v>114163.8861</v>
      </c>
      <c r="D624" s="153">
        <f>IFERROR(__xludf.DUMMYFUNCTION("TO_DATE(INT((E624/(60*60*24))+""1/1/1970""))"),43113.0)</f>
        <v>43113</v>
      </c>
      <c r="E624" s="152">
        <v>1.5158196E9</v>
      </c>
      <c r="F624" s="152">
        <v>99944.0625</v>
      </c>
      <c r="H624" s="153">
        <f>IFERROR(__xludf.DUMMYFUNCTION("TO_DATE(INT((I624/(60*60*24))+""1/1/1970""))"),43113.0)</f>
        <v>43113</v>
      </c>
      <c r="I624" s="156">
        <v>1.5158196E9</v>
      </c>
      <c r="J624" s="156">
        <v>114453.8398</v>
      </c>
      <c r="L624" s="154">
        <v>43237.0</v>
      </c>
      <c r="M624" s="155">
        <v>138357.1</v>
      </c>
      <c r="O624" s="153">
        <f>IFERROR(__xludf.DUMMYFUNCTION("TO_DATE(INT((P624/(60*60*24))+""1/1/1970""))"),42997.0)</f>
        <v>42997</v>
      </c>
      <c r="P624" s="13">
        <v>1.5058296E9</v>
      </c>
      <c r="Q624" s="13">
        <v>27222.9479</v>
      </c>
      <c r="S624" s="153">
        <f>IFERROR(__xludf.DUMMYFUNCTION("TO_DATE(INT((T624/(60*60*24))+""1/1/1970""))"),43113.0)</f>
        <v>43113</v>
      </c>
      <c r="T624" s="152">
        <v>1.5158196E9</v>
      </c>
      <c r="U624" s="152">
        <v>188174.5076</v>
      </c>
      <c r="W624" s="153">
        <f>IFERROR(__xludf.DUMMYFUNCTION("TO_DATE(INT((X624/(60*60*24))+""1/1/1970""))"),43096.0)</f>
        <v>43096</v>
      </c>
      <c r="X624" s="152">
        <v>1.5143868E9</v>
      </c>
      <c r="Y624" s="152">
        <v>9883.3524</v>
      </c>
      <c r="AA624" s="153">
        <f>IFERROR(__xludf.DUMMYFUNCTION("TO_DATE(INT((AB624/(60*60*24))+""1/1/1970""))"),43097.0)</f>
        <v>43097</v>
      </c>
      <c r="AB624" s="156">
        <v>1.5144336E9</v>
      </c>
      <c r="AC624" s="156">
        <v>95122.248</v>
      </c>
      <c r="AE624" s="153">
        <f>IFERROR(__xludf.DUMMYFUNCTION("TO_DATE(INT((AF624/(60*60*24))+""1/1/1970""))"),42997.0)</f>
        <v>42997</v>
      </c>
      <c r="AF624" s="152">
        <v>1.5058044E9</v>
      </c>
      <c r="AG624" s="152">
        <v>86471.294</v>
      </c>
      <c r="AN624" s="153">
        <f>IFERROR(__xludf.DUMMYFUNCTION("TO_DATE(INT((AO624/(60*60*24))+""1/1/1970""))"),44088.0)</f>
        <v>44088</v>
      </c>
      <c r="AO624" s="156">
        <v>1.600047043E9</v>
      </c>
      <c r="AP624" s="156">
        <v>158851.6104</v>
      </c>
      <c r="AQ624" s="153">
        <f>IFERROR(__xludf.DUMMYFUNCTION("TO_DATE(INT((AR624/(60*60*24))+""1/1/1970""))"),43113.0)</f>
        <v>43113</v>
      </c>
      <c r="AR624" s="152">
        <v>1.5158196E9</v>
      </c>
      <c r="AS624" s="152">
        <v>99944.0625</v>
      </c>
      <c r="AT624" s="156">
        <v>114453.8398</v>
      </c>
      <c r="AU624" s="152">
        <f t="shared" si="1"/>
        <v>141585.06</v>
      </c>
      <c r="AV624" s="152">
        <f t="shared" si="2"/>
        <v>28072.6603</v>
      </c>
      <c r="AW624" s="152">
        <f t="shared" si="3"/>
        <v>188174.5076</v>
      </c>
      <c r="AX624" s="152">
        <f t="shared" si="4"/>
        <v>9978.1259</v>
      </c>
      <c r="AY624" s="152">
        <f t="shared" si="5"/>
        <v>95333.531</v>
      </c>
      <c r="AZ624" s="152">
        <f t="shared" si="6"/>
        <v>88202.391</v>
      </c>
      <c r="BA624" s="152" t="str">
        <f t="shared" si="7"/>
        <v>Column1.y</v>
      </c>
      <c r="BB624" s="152" t="str">
        <f t="shared" si="8"/>
        <v>Column1.y</v>
      </c>
      <c r="BC624" s="152" t="str">
        <f t="shared" si="9"/>
        <v>Column1.y</v>
      </c>
    </row>
    <row r="625">
      <c r="A625" s="152">
        <v>1.49036226E9</v>
      </c>
      <c r="B625" s="152">
        <v>114373.0694</v>
      </c>
      <c r="D625" s="153">
        <f>IFERROR(__xludf.DUMMYFUNCTION("TO_DATE(INT((E625/(60*60*24))+""1/1/1970""))"),43116.0)</f>
        <v>43116</v>
      </c>
      <c r="E625" s="156">
        <v>1.5161148E9</v>
      </c>
      <c r="F625" s="156">
        <v>99944.0625</v>
      </c>
      <c r="H625" s="153">
        <f>IFERROR(__xludf.DUMMYFUNCTION("TO_DATE(INT((I625/(60*60*24))+""1/1/1970""))"),43116.0)</f>
        <v>43116</v>
      </c>
      <c r="I625" s="152">
        <v>1.5161148E9</v>
      </c>
      <c r="J625" s="152">
        <v>114453.8398</v>
      </c>
      <c r="L625" s="154">
        <v>43238.0</v>
      </c>
      <c r="M625" s="155">
        <v>138158.37</v>
      </c>
      <c r="O625" s="153">
        <f>IFERROR(__xludf.DUMMYFUNCTION("TO_DATE(INT((P625/(60*60*24))+""1/1/1970""))"),42998.0)</f>
        <v>42998</v>
      </c>
      <c r="P625" s="13">
        <v>1.505916E9</v>
      </c>
      <c r="Q625" s="13">
        <v>27212.4899</v>
      </c>
      <c r="S625" s="153">
        <f>IFERROR(__xludf.DUMMYFUNCTION("TO_DATE(INT((T625/(60*60*24))+""1/1/1970""))"),43116.0)</f>
        <v>43116</v>
      </c>
      <c r="T625" s="156">
        <v>1.5161148E9</v>
      </c>
      <c r="U625" s="156">
        <v>188174.5076</v>
      </c>
      <c r="W625" s="153">
        <f>IFERROR(__xludf.DUMMYFUNCTION("TO_DATE(INT((X625/(60*60*24))+""1/1/1970""))"),43097.0)</f>
        <v>43097</v>
      </c>
      <c r="X625" s="152">
        <v>1.5144732E9</v>
      </c>
      <c r="Y625" s="152">
        <v>9893.7393</v>
      </c>
      <c r="AA625" s="153">
        <f>IFERROR(__xludf.DUMMYFUNCTION("TO_DATE(INT((AB625/(60*60*24))+""1/1/1970""))"),43098.0)</f>
        <v>43098</v>
      </c>
      <c r="AB625" s="152">
        <v>1.5145128E9</v>
      </c>
      <c r="AC625" s="152">
        <v>95120.1787</v>
      </c>
      <c r="AE625" s="153">
        <f>IFERROR(__xludf.DUMMYFUNCTION("TO_DATE(INT((AF625/(60*60*24))+""1/1/1970""))"),42998.0)</f>
        <v>42998</v>
      </c>
      <c r="AF625" s="156">
        <v>1.5058836E9</v>
      </c>
      <c r="AG625" s="156">
        <v>86704.5342</v>
      </c>
      <c r="AN625" s="153">
        <f>IFERROR(__xludf.DUMMYFUNCTION("TO_DATE(INT((AO625/(60*60*24))+""1/1/1970""))"),44089.0)</f>
        <v>44089</v>
      </c>
      <c r="AO625" s="152">
        <v>1.60014209E9</v>
      </c>
      <c r="AP625" s="152">
        <v>155796.3204</v>
      </c>
      <c r="AQ625" s="153">
        <f>IFERROR(__xludf.DUMMYFUNCTION("TO_DATE(INT((AR625/(60*60*24))+""1/1/1970""))"),43116.0)</f>
        <v>43116</v>
      </c>
      <c r="AR625" s="156">
        <v>1.5161148E9</v>
      </c>
      <c r="AS625" s="156">
        <v>99944.0625</v>
      </c>
      <c r="AT625" s="152">
        <v>114453.8398</v>
      </c>
      <c r="AU625" s="152">
        <f t="shared" si="1"/>
        <v>142522.11</v>
      </c>
      <c r="AV625" s="152">
        <f t="shared" si="2"/>
        <v>28284.9012</v>
      </c>
      <c r="AW625" s="152">
        <f t="shared" si="3"/>
        <v>188174.5076</v>
      </c>
      <c r="AX625" s="152">
        <f t="shared" si="4"/>
        <v>9996.464</v>
      </c>
      <c r="AY625" s="152">
        <f t="shared" si="5"/>
        <v>94825.3804</v>
      </c>
      <c r="AZ625" s="152">
        <f t="shared" si="6"/>
        <v>88678.6049</v>
      </c>
      <c r="BA625" s="152" t="str">
        <f t="shared" si="7"/>
        <v>Column1.y</v>
      </c>
      <c r="BB625" s="152" t="str">
        <f t="shared" si="8"/>
        <v>Column1.y</v>
      </c>
      <c r="BC625" s="152" t="str">
        <f t="shared" si="9"/>
        <v>Column1.y</v>
      </c>
    </row>
    <row r="626">
      <c r="A626" s="156">
        <v>1.4903856E9</v>
      </c>
      <c r="B626" s="156">
        <v>114081.1858</v>
      </c>
      <c r="D626" s="153">
        <f>IFERROR(__xludf.DUMMYFUNCTION("TO_DATE(INT((E626/(60*60*24))+""1/1/1970""))"),43117.0)</f>
        <v>43117</v>
      </c>
      <c r="E626" s="156">
        <v>1.5161652E9</v>
      </c>
      <c r="F626" s="156">
        <v>99064.8499</v>
      </c>
      <c r="H626" s="153">
        <f>IFERROR(__xludf.DUMMYFUNCTION("TO_DATE(INT((I626/(60*60*24))+""1/1/1970""))"),43117.0)</f>
        <v>43117</v>
      </c>
      <c r="I626" s="152">
        <v>1.5161652E9</v>
      </c>
      <c r="J626" s="152">
        <v>112480.1142</v>
      </c>
      <c r="L626" s="154">
        <v>43241.0</v>
      </c>
      <c r="M626" s="155">
        <v>138274.12</v>
      </c>
      <c r="O626" s="153">
        <f>IFERROR(__xludf.DUMMYFUNCTION("TO_DATE(INT((P626/(60*60*24))+""1/1/1970""))"),42999.0)</f>
        <v>42999</v>
      </c>
      <c r="P626" s="13">
        <v>1.5060024E9</v>
      </c>
      <c r="Q626" s="13">
        <v>27152.1867</v>
      </c>
      <c r="S626" s="153">
        <f>IFERROR(__xludf.DUMMYFUNCTION("TO_DATE(INT((T626/(60*60*24))+""1/1/1970""))"),43117.0)</f>
        <v>43117</v>
      </c>
      <c r="T626" s="156">
        <v>1.5161652E9</v>
      </c>
      <c r="U626" s="156">
        <v>187095.8228</v>
      </c>
      <c r="W626" s="153">
        <f>IFERROR(__xludf.DUMMYFUNCTION("TO_DATE(INT((X626/(60*60*24))+""1/1/1970""))"),43098.0)</f>
        <v>43098</v>
      </c>
      <c r="X626" s="152">
        <v>1.5145596E9</v>
      </c>
      <c r="Y626" s="152">
        <v>9905.1426</v>
      </c>
      <c r="AA626" s="153">
        <f>IFERROR(__xludf.DUMMYFUNCTION("TO_DATE(INT((AB626/(60*60*24))+""1/1/1970""))"),43100.0)</f>
        <v>43100</v>
      </c>
      <c r="AB626" s="156">
        <v>1.5147612E9</v>
      </c>
      <c r="AC626" s="156">
        <v>95116.0684</v>
      </c>
      <c r="AE626" s="153">
        <f>IFERROR(__xludf.DUMMYFUNCTION("TO_DATE(INT((AF626/(60*60*24))+""1/1/1970""))"),42999.0)</f>
        <v>42999</v>
      </c>
      <c r="AF626" s="152">
        <v>1.5059628E9</v>
      </c>
      <c r="AG626" s="152">
        <v>85850.8821</v>
      </c>
      <c r="AN626" s="153">
        <f>IFERROR(__xludf.DUMMYFUNCTION("TO_DATE(INT((AO626/(60*60*24))+""1/1/1970""))"),44090.0)</f>
        <v>44090</v>
      </c>
      <c r="AO626" s="152">
        <v>1.600221229E9</v>
      </c>
      <c r="AP626" s="152">
        <v>158082.2004</v>
      </c>
      <c r="AQ626" s="153">
        <f>IFERROR(__xludf.DUMMYFUNCTION("TO_DATE(INT((AR626/(60*60*24))+""1/1/1970""))"),43117.0)</f>
        <v>43117</v>
      </c>
      <c r="AR626" s="156">
        <v>1.5161652E9</v>
      </c>
      <c r="AS626" s="156">
        <v>99064.8499</v>
      </c>
      <c r="AT626" s="152">
        <v>112480.1142</v>
      </c>
      <c r="AU626" s="152">
        <f t="shared" si="1"/>
        <v>142477.65</v>
      </c>
      <c r="AV626" s="152">
        <f t="shared" si="2"/>
        <v>28314.3371</v>
      </c>
      <c r="AW626" s="152">
        <f t="shared" si="3"/>
        <v>187095.8228</v>
      </c>
      <c r="AX626" s="152">
        <f t="shared" si="4"/>
        <v>9996.3437</v>
      </c>
      <c r="AY626" s="152">
        <f t="shared" si="5"/>
        <v>94935.5875</v>
      </c>
      <c r="AZ626" s="152">
        <f t="shared" si="6"/>
        <v>88709.6074</v>
      </c>
      <c r="BA626" s="152" t="str">
        <f t="shared" si="7"/>
        <v>Column1.y</v>
      </c>
      <c r="BB626" s="152" t="str">
        <f t="shared" si="8"/>
        <v>Column1.y</v>
      </c>
      <c r="BC626" s="152" t="str">
        <f t="shared" si="9"/>
        <v>Column1.y</v>
      </c>
    </row>
    <row r="627">
      <c r="A627" s="152">
        <v>1.49062146E9</v>
      </c>
      <c r="B627" s="152">
        <v>113035.2696</v>
      </c>
      <c r="D627" s="153">
        <f>IFERROR(__xludf.DUMMYFUNCTION("TO_DATE(INT((E627/(60*60*24))+""1/1/1970""))"),43118.0)</f>
        <v>43118</v>
      </c>
      <c r="E627" s="152">
        <v>1.5162516E9</v>
      </c>
      <c r="F627" s="152">
        <v>99456.8454</v>
      </c>
      <c r="H627" s="153">
        <f>IFERROR(__xludf.DUMMYFUNCTION("TO_DATE(INT((I627/(60*60*24))+""1/1/1970""))"),43118.0)</f>
        <v>43118</v>
      </c>
      <c r="I627" s="156">
        <v>1.5162516E9</v>
      </c>
      <c r="J627" s="156">
        <v>112918.4746</v>
      </c>
      <c r="L627" s="154">
        <v>43242.0</v>
      </c>
      <c r="M627" s="155">
        <v>138819.69</v>
      </c>
      <c r="O627" s="153">
        <f>IFERROR(__xludf.DUMMYFUNCTION("TO_DATE(INT((P627/(60*60*24))+""1/1/1970""))"),43000.0)</f>
        <v>43000</v>
      </c>
      <c r="P627" s="13">
        <v>1.5060888E9</v>
      </c>
      <c r="Q627" s="13">
        <v>27165.3711</v>
      </c>
      <c r="S627" s="153">
        <f>IFERROR(__xludf.DUMMYFUNCTION("TO_DATE(INT((T627/(60*60*24))+""1/1/1970""))"),43118.0)</f>
        <v>43118</v>
      </c>
      <c r="T627" s="152">
        <v>1.5162516E9</v>
      </c>
      <c r="U627" s="152">
        <v>190012.479</v>
      </c>
      <c r="W627" s="153">
        <f>IFERROR(__xludf.DUMMYFUNCTION("TO_DATE(INT((X627/(60*60*24))+""1/1/1970""))"),43099.0)</f>
        <v>43099</v>
      </c>
      <c r="X627" s="152">
        <v>1.514592E9</v>
      </c>
      <c r="Y627" s="152">
        <v>9912.6965</v>
      </c>
      <c r="AA627" s="153">
        <f>IFERROR(__xludf.DUMMYFUNCTION("TO_DATE(INT((AB627/(60*60*24))+""1/1/1970""))"),43101.0)</f>
        <v>43101</v>
      </c>
      <c r="AB627" s="152">
        <v>1.5148008E9</v>
      </c>
      <c r="AC627" s="152">
        <v>95116.0684</v>
      </c>
      <c r="AE627" s="153">
        <f>IFERROR(__xludf.DUMMYFUNCTION("TO_DATE(INT((AF627/(60*60*24))+""1/1/1970""))"),43000.0)</f>
        <v>43000</v>
      </c>
      <c r="AF627" s="156">
        <v>1.506042E9</v>
      </c>
      <c r="AG627" s="156">
        <v>86355.5751</v>
      </c>
      <c r="AN627" s="153">
        <f>IFERROR(__xludf.DUMMYFUNCTION("TO_DATE(INT((AO627/(60*60*24))+""1/1/1970""))"),44091.0)</f>
        <v>44091</v>
      </c>
      <c r="AO627" s="152">
        <v>1.600316281E9</v>
      </c>
      <c r="AP627" s="152">
        <v>154726.9104</v>
      </c>
      <c r="AQ627" s="153">
        <f>IFERROR(__xludf.DUMMYFUNCTION("TO_DATE(INT((AR627/(60*60*24))+""1/1/1970""))"),43118.0)</f>
        <v>43118</v>
      </c>
      <c r="AR627" s="152">
        <v>1.5162516E9</v>
      </c>
      <c r="AS627" s="152">
        <v>99456.8454</v>
      </c>
      <c r="AT627" s="156">
        <v>112918.4746</v>
      </c>
      <c r="AU627" s="152">
        <f t="shared" si="1"/>
        <v>142808.1</v>
      </c>
      <c r="AV627" s="152">
        <f t="shared" si="2"/>
        <v>28238.457</v>
      </c>
      <c r="AW627" s="152">
        <f t="shared" si="3"/>
        <v>190012.479</v>
      </c>
      <c r="AX627" s="152">
        <f t="shared" si="4"/>
        <v>9986.6731</v>
      </c>
      <c r="AY627" s="152">
        <f t="shared" si="5"/>
        <v>95438.1538</v>
      </c>
      <c r="AZ627" s="152">
        <f t="shared" si="6"/>
        <v>88057.1115</v>
      </c>
      <c r="BA627" s="152" t="str">
        <f t="shared" si="7"/>
        <v>Column1.y</v>
      </c>
      <c r="BB627" s="152" t="str">
        <f t="shared" si="8"/>
        <v>Column1.y</v>
      </c>
      <c r="BC627" s="152" t="str">
        <f t="shared" si="9"/>
        <v>Column1.y</v>
      </c>
    </row>
    <row r="628">
      <c r="A628" s="156">
        <v>1.4906448E9</v>
      </c>
      <c r="B628" s="156">
        <v>113397.5041</v>
      </c>
      <c r="D628" s="153">
        <f>IFERROR(__xludf.DUMMYFUNCTION("TO_DATE(INT((E628/(60*60*24))+""1/1/1970""))"),43119.0)</f>
        <v>43119</v>
      </c>
      <c r="E628" s="156">
        <v>1.516338E9</v>
      </c>
      <c r="F628" s="156">
        <v>99456.8454</v>
      </c>
      <c r="H628" s="153">
        <f>IFERROR(__xludf.DUMMYFUNCTION("TO_DATE(INT((I628/(60*60*24))+""1/1/1970""))"),43119.0)</f>
        <v>43119</v>
      </c>
      <c r="I628" s="152">
        <v>1.516338E9</v>
      </c>
      <c r="J628" s="152">
        <v>113193.431</v>
      </c>
      <c r="L628" s="154">
        <v>43243.0</v>
      </c>
      <c r="M628" s="155">
        <v>138561.48</v>
      </c>
      <c r="O628" s="153">
        <f>IFERROR(__xludf.DUMMYFUNCTION("TO_DATE(INT((P628/(60*60*24))+""1/1/1970""))"),43001.0)</f>
        <v>43001</v>
      </c>
      <c r="P628" s="13">
        <v>1.5061248E9</v>
      </c>
      <c r="Q628" s="13">
        <v>27191.8724</v>
      </c>
      <c r="S628" s="153">
        <f>IFERROR(__xludf.DUMMYFUNCTION("TO_DATE(INT((T628/(60*60*24))+""1/1/1970""))"),43119.0)</f>
        <v>43119</v>
      </c>
      <c r="T628" s="156">
        <v>1.516338E9</v>
      </c>
      <c r="U628" s="156">
        <v>189565.4968</v>
      </c>
      <c r="W628" s="153">
        <f>IFERROR(__xludf.DUMMYFUNCTION("TO_DATE(INT((X628/(60*60*24))+""1/1/1970""))"),43101.0)</f>
        <v>43101</v>
      </c>
      <c r="X628" s="156">
        <v>1.5147648E9</v>
      </c>
      <c r="Y628" s="156">
        <v>9912.6965</v>
      </c>
      <c r="AA628" s="153">
        <f>IFERROR(__xludf.DUMMYFUNCTION("TO_DATE(INT((AB628/(60*60*24))+""1/1/1970""))"),43102.0)</f>
        <v>43102</v>
      </c>
      <c r="AB628" s="156">
        <v>1.51488E9</v>
      </c>
      <c r="AC628" s="156">
        <v>95115.9642</v>
      </c>
      <c r="AE628" s="153">
        <f>IFERROR(__xludf.DUMMYFUNCTION("TO_DATE(INT((AF628/(60*60*24))+""1/1/1970""))"),43001.0)</f>
        <v>43001</v>
      </c>
      <c r="AF628" s="152">
        <v>1.5061248E9</v>
      </c>
      <c r="AG628" s="152">
        <v>86378.6468</v>
      </c>
      <c r="AN628" s="153">
        <f>IFERROR(__xludf.DUMMYFUNCTION("TO_DATE(INT((AO628/(60*60*24))+""1/1/1970""))"),44092.0)</f>
        <v>44092</v>
      </c>
      <c r="AO628" s="152">
        <v>1.600395494E9</v>
      </c>
      <c r="AP628" s="152">
        <v>151744.0004</v>
      </c>
      <c r="AQ628" s="153">
        <f>IFERROR(__xludf.DUMMYFUNCTION("TO_DATE(INT((AR628/(60*60*24))+""1/1/1970""))"),43119.0)</f>
        <v>43119</v>
      </c>
      <c r="AR628" s="156">
        <v>1.516338E9</v>
      </c>
      <c r="AS628" s="156">
        <v>99456.8454</v>
      </c>
      <c r="AT628" s="152">
        <v>113193.431</v>
      </c>
      <c r="AU628" s="152">
        <f t="shared" si="1"/>
        <v>142307.94</v>
      </c>
      <c r="AV628" s="152">
        <f t="shared" si="2"/>
        <v>28144.2703</v>
      </c>
      <c r="AW628" s="152">
        <f t="shared" si="3"/>
        <v>189565.4968</v>
      </c>
      <c r="AX628" s="152">
        <f t="shared" si="4"/>
        <v>9999.7153</v>
      </c>
      <c r="AY628" s="152">
        <f t="shared" si="5"/>
        <v>95098.1403</v>
      </c>
      <c r="AZ628" s="152">
        <f t="shared" si="6"/>
        <v>88444.6436</v>
      </c>
      <c r="BA628" s="152" t="str">
        <f t="shared" si="7"/>
        <v>Column1.y</v>
      </c>
      <c r="BB628" s="152" t="str">
        <f t="shared" si="8"/>
        <v>Column1.y</v>
      </c>
      <c r="BC628" s="152" t="str">
        <f t="shared" si="9"/>
        <v>Column1.y</v>
      </c>
    </row>
    <row r="629">
      <c r="A629" s="152">
        <v>1.49070786E9</v>
      </c>
      <c r="B629" s="152">
        <v>113397.5041</v>
      </c>
      <c r="D629" s="153">
        <f>IFERROR(__xludf.DUMMYFUNCTION("TO_DATE(INT((E629/(60*60*24))+""1/1/1970""))"),43120.0)</f>
        <v>43120</v>
      </c>
      <c r="E629" s="152">
        <v>1.5164244E9</v>
      </c>
      <c r="F629" s="152">
        <v>99456.8454</v>
      </c>
      <c r="H629" s="153">
        <f>IFERROR(__xludf.DUMMYFUNCTION("TO_DATE(INT((I629/(60*60*24))+""1/1/1970""))"),43120.0)</f>
        <v>43120</v>
      </c>
      <c r="I629" s="156">
        <v>1.5164244E9</v>
      </c>
      <c r="J629" s="156">
        <v>113884.5371</v>
      </c>
      <c r="L629" s="154">
        <v>43244.0</v>
      </c>
      <c r="M629" s="155">
        <v>139015.93</v>
      </c>
      <c r="O629" s="153">
        <f>IFERROR(__xludf.DUMMYFUNCTION("TO_DATE(INT((P629/(60*60*24))+""1/1/1970""))"),43002.0)</f>
        <v>43002</v>
      </c>
      <c r="P629" s="13">
        <v>1.5062112E9</v>
      </c>
      <c r="Q629" s="13">
        <v>27191.8724</v>
      </c>
      <c r="S629" s="153">
        <f>IFERROR(__xludf.DUMMYFUNCTION("TO_DATE(INT((T629/(60*60*24))+""1/1/1970""))"),43120.0)</f>
        <v>43120</v>
      </c>
      <c r="T629" s="152">
        <v>1.5164244E9</v>
      </c>
      <c r="U629" s="152">
        <v>190884.3725</v>
      </c>
      <c r="W629" s="153">
        <f>IFERROR(__xludf.DUMMYFUNCTION("TO_DATE(INT((X629/(60*60*24))+""1/1/1970""))"),43102.0)</f>
        <v>43102</v>
      </c>
      <c r="X629" s="152">
        <v>1.5148512E9</v>
      </c>
      <c r="Y629" s="152">
        <v>9912.6965</v>
      </c>
      <c r="AA629" s="153">
        <f>IFERROR(__xludf.DUMMYFUNCTION("TO_DATE(INT((AB629/(60*60*24))+""1/1/1970""))"),43103.0)</f>
        <v>43103</v>
      </c>
      <c r="AB629" s="152">
        <v>1.5149592E9</v>
      </c>
      <c r="AC629" s="152">
        <v>95119.8802</v>
      </c>
      <c r="AE629" s="153">
        <f>IFERROR(__xludf.DUMMYFUNCTION("TO_DATE(INT((AF629/(60*60*24))+""1/1/1970""))"),43002.0)</f>
        <v>43002</v>
      </c>
      <c r="AF629" s="156">
        <v>1.5062904E9</v>
      </c>
      <c r="AG629" s="156">
        <v>86378.6468</v>
      </c>
      <c r="AN629" s="153">
        <f>IFERROR(__xludf.DUMMYFUNCTION("TO_DATE(INT((AO629/(60*60*24))+""1/1/1970""))"),44093.0)</f>
        <v>44093</v>
      </c>
      <c r="AO629" s="152">
        <v>1.600488E9</v>
      </c>
      <c r="AP629" s="152">
        <v>149429.7404</v>
      </c>
      <c r="AQ629" s="153">
        <f>IFERROR(__xludf.DUMMYFUNCTION("TO_DATE(INT((AR629/(60*60*24))+""1/1/1970""))"),43120.0)</f>
        <v>43120</v>
      </c>
      <c r="AR629" s="152">
        <v>1.5164244E9</v>
      </c>
      <c r="AS629" s="152">
        <v>99456.8454</v>
      </c>
      <c r="AT629" s="156">
        <v>113884.5371</v>
      </c>
      <c r="AU629" s="152">
        <f t="shared" si="1"/>
        <v>142307.94</v>
      </c>
      <c r="AV629" s="152">
        <f t="shared" si="2"/>
        <v>28275.031</v>
      </c>
      <c r="AW629" s="152">
        <f t="shared" si="3"/>
        <v>190884.3725</v>
      </c>
      <c r="AX629" s="152">
        <f t="shared" si="4"/>
        <v>9994.5508</v>
      </c>
      <c r="AY629" s="152">
        <f t="shared" si="5"/>
        <v>95098.1403</v>
      </c>
      <c r="AZ629" s="152">
        <f t="shared" si="6"/>
        <v>88330.7272</v>
      </c>
      <c r="BA629" s="152" t="str">
        <f t="shared" si="7"/>
        <v>Column1.y</v>
      </c>
      <c r="BB629" s="152" t="str">
        <f t="shared" si="8"/>
        <v>Column1.y</v>
      </c>
      <c r="BC629" s="152" t="str">
        <f t="shared" si="9"/>
        <v>Column1.y</v>
      </c>
    </row>
    <row r="630">
      <c r="A630" s="156">
        <v>1.4907312E9</v>
      </c>
      <c r="B630" s="156">
        <v>113397.5041</v>
      </c>
      <c r="D630" s="153">
        <f>IFERROR(__xludf.DUMMYFUNCTION("TO_DATE(INT((E630/(60*60*24))+""1/1/1970""))"),43122.0)</f>
        <v>43122</v>
      </c>
      <c r="E630" s="156">
        <v>1.5166332E9</v>
      </c>
      <c r="F630" s="156">
        <v>99456.8454</v>
      </c>
      <c r="H630" s="153">
        <f>IFERROR(__xludf.DUMMYFUNCTION("TO_DATE(INT((I630/(60*60*24))+""1/1/1970""))"),43122.0)</f>
        <v>43122</v>
      </c>
      <c r="I630" s="152">
        <v>1.5166332E9</v>
      </c>
      <c r="J630" s="152">
        <v>113884.5371</v>
      </c>
      <c r="L630" s="154">
        <v>43245.0</v>
      </c>
      <c r="M630" s="155">
        <v>139420.36</v>
      </c>
      <c r="O630" s="153">
        <f>IFERROR(__xludf.DUMMYFUNCTION("TO_DATE(INT((P630/(60*60*24))+""1/1/1970""))"),43003.0)</f>
        <v>43003</v>
      </c>
      <c r="P630" s="13">
        <v>1.5062976E9</v>
      </c>
      <c r="Q630" s="13">
        <v>27148.6883</v>
      </c>
      <c r="S630" s="153">
        <f>IFERROR(__xludf.DUMMYFUNCTION("TO_DATE(INT((T630/(60*60*24))+""1/1/1970""))"),43122.0)</f>
        <v>43122</v>
      </c>
      <c r="T630" s="156">
        <v>1.5166332E9</v>
      </c>
      <c r="U630" s="156">
        <v>190884.3725</v>
      </c>
      <c r="W630" s="153">
        <f>IFERROR(__xludf.DUMMYFUNCTION("TO_DATE(INT((X630/(60*60*24))+""1/1/1970""))"),43103.0)</f>
        <v>43103</v>
      </c>
      <c r="X630" s="156">
        <v>1.5149916E9</v>
      </c>
      <c r="Y630" s="156">
        <v>9934.4175</v>
      </c>
      <c r="AA630" s="153">
        <f>IFERROR(__xludf.DUMMYFUNCTION("TO_DATE(INT((AB630/(60*60*24))+""1/1/1970""))"),43104.0)</f>
        <v>43104</v>
      </c>
      <c r="AB630" s="156">
        <v>1.5150384E9</v>
      </c>
      <c r="AC630" s="156">
        <v>95121.8327</v>
      </c>
      <c r="AE630" s="153">
        <f>IFERROR(__xludf.DUMMYFUNCTION("TO_DATE(INT((AF630/(60*60*24))+""1/1/1970""))"),43003.0)</f>
        <v>43003</v>
      </c>
      <c r="AF630" s="156">
        <v>1.50633E9</v>
      </c>
      <c r="AG630" s="156">
        <v>86229.0413</v>
      </c>
      <c r="AN630" s="153">
        <f>IFERROR(__xludf.DUMMYFUNCTION("TO_DATE(INT((AO630/(60*60*24))+""1/1/1970""))"),44094.0)</f>
        <v>44094</v>
      </c>
      <c r="AO630" s="156">
        <v>1.600560033E9</v>
      </c>
      <c r="AP630" s="156">
        <v>149429.7404</v>
      </c>
      <c r="AQ630" s="153">
        <f>IFERROR(__xludf.DUMMYFUNCTION("TO_DATE(INT((AR630/(60*60*24))+""1/1/1970""))"),43122.0)</f>
        <v>43122</v>
      </c>
      <c r="AR630" s="156">
        <v>1.5166332E9</v>
      </c>
      <c r="AS630" s="156">
        <v>99456.8454</v>
      </c>
      <c r="AT630" s="152">
        <v>113884.5371</v>
      </c>
      <c r="AU630" s="152">
        <f t="shared" si="1"/>
        <v>142616.25</v>
      </c>
      <c r="AV630" s="152">
        <f t="shared" si="2"/>
        <v>28358.0979</v>
      </c>
      <c r="AW630" s="152">
        <f t="shared" si="3"/>
        <v>190884.3725</v>
      </c>
      <c r="AX630" s="152">
        <f t="shared" si="4"/>
        <v>10000.6285</v>
      </c>
      <c r="AY630" s="152">
        <f t="shared" si="5"/>
        <v>94800.7863</v>
      </c>
      <c r="AZ630" s="152">
        <f t="shared" si="6"/>
        <v>88603.9824</v>
      </c>
      <c r="BA630" s="152" t="str">
        <f t="shared" si="7"/>
        <v>Column1.y</v>
      </c>
      <c r="BB630" s="152" t="str">
        <f t="shared" si="8"/>
        <v>Column1.y</v>
      </c>
      <c r="BC630" s="152" t="str">
        <f t="shared" si="9"/>
        <v>Column1.y</v>
      </c>
    </row>
    <row r="631">
      <c r="A631" s="152">
        <v>1.49079426E9</v>
      </c>
      <c r="B631" s="152">
        <v>113397.5041</v>
      </c>
      <c r="D631" s="153">
        <f>IFERROR(__xludf.DUMMYFUNCTION("TO_DATE(INT((E631/(60*60*24))+""1/1/1970""))"),43123.0)</f>
        <v>43123</v>
      </c>
      <c r="E631" s="156">
        <v>1.5166836E9</v>
      </c>
      <c r="F631" s="156">
        <v>99456.8454</v>
      </c>
      <c r="H631" s="153">
        <f>IFERROR(__xludf.DUMMYFUNCTION("TO_DATE(INT((I631/(60*60*24))+""1/1/1970""))"),43123.0)</f>
        <v>43123</v>
      </c>
      <c r="I631" s="152">
        <v>1.5166836E9</v>
      </c>
      <c r="J631" s="152">
        <v>114387.6531</v>
      </c>
      <c r="L631" s="154">
        <v>43249.0</v>
      </c>
      <c r="M631" s="155">
        <v>139354.64</v>
      </c>
      <c r="O631" s="153">
        <f>IFERROR(__xludf.DUMMYFUNCTION("TO_DATE(INT((P631/(60*60*24))+""1/1/1970""))"),43004.0)</f>
        <v>43004</v>
      </c>
      <c r="P631" s="13">
        <v>1.5064344E9</v>
      </c>
      <c r="Q631" s="13">
        <v>27374.1718</v>
      </c>
      <c r="S631" s="153">
        <f>IFERROR(__xludf.DUMMYFUNCTION("TO_DATE(INT((T631/(60*60*24))+""1/1/1970""))"),43123.0)</f>
        <v>43123</v>
      </c>
      <c r="T631" s="156">
        <v>1.5166836E9</v>
      </c>
      <c r="U631" s="156">
        <v>193327.7494</v>
      </c>
      <c r="W631" s="153">
        <f>IFERROR(__xludf.DUMMYFUNCTION("TO_DATE(INT((X631/(60*60*24))+""1/1/1970""))"),43104.0)</f>
        <v>43104</v>
      </c>
      <c r="X631" s="156">
        <v>1.515078E9</v>
      </c>
      <c r="Y631" s="156">
        <v>9922.9606</v>
      </c>
      <c r="AA631" s="153">
        <f>IFERROR(__xludf.DUMMYFUNCTION("TO_DATE(INT((AB631/(60*60*24))+""1/1/1970""))"),43105.0)</f>
        <v>43105</v>
      </c>
      <c r="AB631" s="152">
        <v>1.5151176E9</v>
      </c>
      <c r="AC631" s="152">
        <v>95115.6022</v>
      </c>
      <c r="AE631" s="153">
        <f>IFERROR(__xludf.DUMMYFUNCTION("TO_DATE(INT((AF631/(60*60*24))+""1/1/1970""))"),43004.0)</f>
        <v>43004</v>
      </c>
      <c r="AF631" s="152">
        <v>1.5064092E9</v>
      </c>
      <c r="AG631" s="152">
        <v>85720.0224</v>
      </c>
      <c r="AN631" s="153">
        <f>IFERROR(__xludf.DUMMYFUNCTION("TO_DATE(INT((AO631/(60*60*24))+""1/1/1970""))"),44095.0)</f>
        <v>44095</v>
      </c>
      <c r="AO631" s="152">
        <v>1.600657498E9</v>
      </c>
      <c r="AP631" s="152">
        <v>149429.7404</v>
      </c>
      <c r="AQ631" s="153">
        <f>IFERROR(__xludf.DUMMYFUNCTION("TO_DATE(INT((AR631/(60*60*24))+""1/1/1970""))"),43123.0)</f>
        <v>43123</v>
      </c>
      <c r="AR631" s="156">
        <v>1.5166836E9</v>
      </c>
      <c r="AS631" s="156">
        <v>99456.8454</v>
      </c>
      <c r="AT631" s="152">
        <v>114387.6531</v>
      </c>
      <c r="AU631" s="152">
        <f t="shared" si="1"/>
        <v>143286.99</v>
      </c>
      <c r="AV631" s="152">
        <f t="shared" si="2"/>
        <v>28167.9556</v>
      </c>
      <c r="AW631" s="152">
        <f t="shared" si="3"/>
        <v>193327.7494</v>
      </c>
      <c r="AX631" s="152">
        <f t="shared" si="4"/>
        <v>10009.0357</v>
      </c>
      <c r="AY631" s="152">
        <f t="shared" si="5"/>
        <v>95041.7362</v>
      </c>
      <c r="AZ631" s="152">
        <f t="shared" si="6"/>
        <v>88605.4244</v>
      </c>
      <c r="BA631" s="152" t="str">
        <f t="shared" si="7"/>
        <v>Column1.y</v>
      </c>
      <c r="BB631" s="152" t="str">
        <f t="shared" si="8"/>
        <v>Column1.y</v>
      </c>
      <c r="BC631" s="152" t="str">
        <f t="shared" si="9"/>
        <v>Column1.y</v>
      </c>
    </row>
    <row r="632">
      <c r="A632" s="156">
        <v>1.4908176E9</v>
      </c>
      <c r="B632" s="156">
        <v>113397.5041</v>
      </c>
      <c r="D632" s="153">
        <f>IFERROR(__xludf.DUMMYFUNCTION("TO_DATE(INT((E632/(60*60*24))+""1/1/1970""))"),43124.0)</f>
        <v>43124</v>
      </c>
      <c r="E632" s="152">
        <v>1.51677E9</v>
      </c>
      <c r="F632" s="152">
        <v>99456.8454</v>
      </c>
      <c r="H632" s="153">
        <f>IFERROR(__xludf.DUMMYFUNCTION("TO_DATE(INT((I632/(60*60*24))+""1/1/1970""))"),43124.0)</f>
        <v>43124</v>
      </c>
      <c r="I632" s="156">
        <v>1.51677E9</v>
      </c>
      <c r="J632" s="156">
        <v>114907.5415</v>
      </c>
      <c r="L632" s="154">
        <v>43250.0</v>
      </c>
      <c r="M632" s="155">
        <v>139279.28</v>
      </c>
      <c r="O632" s="153">
        <f>IFERROR(__xludf.DUMMYFUNCTION("TO_DATE(INT((P632/(60*60*24))+""1/1/1970""))"),43005.0)</f>
        <v>43005</v>
      </c>
      <c r="P632" s="13">
        <v>1.5065208E9</v>
      </c>
      <c r="Q632" s="13">
        <v>27293.7285</v>
      </c>
      <c r="S632" s="153">
        <f>IFERROR(__xludf.DUMMYFUNCTION("TO_DATE(INT((T632/(60*60*24))+""1/1/1970""))"),43124.0)</f>
        <v>43124</v>
      </c>
      <c r="T632" s="152">
        <v>1.51677E9</v>
      </c>
      <c r="U632" s="152">
        <v>194016.5207</v>
      </c>
      <c r="W632" s="153">
        <f>IFERROR(__xludf.DUMMYFUNCTION("TO_DATE(INT((X632/(60*60*24))+""1/1/1970""))"),43105.0)</f>
        <v>43105</v>
      </c>
      <c r="X632" s="156">
        <v>1.5151644E9</v>
      </c>
      <c r="Y632" s="156">
        <v>9935.5807</v>
      </c>
      <c r="AA632" s="153">
        <f>IFERROR(__xludf.DUMMYFUNCTION("TO_DATE(INT((AB632/(60*60*24))+""1/1/1970""))"),43107.0)</f>
        <v>43107</v>
      </c>
      <c r="AB632" s="156">
        <v>1.515366E9</v>
      </c>
      <c r="AC632" s="156">
        <v>95332.6875</v>
      </c>
      <c r="AE632" s="153">
        <f>IFERROR(__xludf.DUMMYFUNCTION("TO_DATE(INT((AF632/(60*60*24))+""1/1/1970""))"),43005.0)</f>
        <v>43005</v>
      </c>
      <c r="AF632" s="156">
        <v>1.5064884E9</v>
      </c>
      <c r="AG632" s="156">
        <v>85200.9096</v>
      </c>
      <c r="AN632" s="153">
        <f>IFERROR(__xludf.DUMMYFUNCTION("TO_DATE(INT((AO632/(60*60*24))+""1/1/1970""))"),44096.0)</f>
        <v>44096</v>
      </c>
      <c r="AO632" s="152">
        <v>1.6007472E9</v>
      </c>
      <c r="AP632" s="152">
        <v>149668.8204</v>
      </c>
      <c r="AQ632" s="153">
        <f>IFERROR(__xludf.DUMMYFUNCTION("TO_DATE(INT((AR632/(60*60*24))+""1/1/1970""))"),43124.0)</f>
        <v>43124</v>
      </c>
      <c r="AR632" s="152">
        <v>1.51677E9</v>
      </c>
      <c r="AS632" s="152">
        <v>99456.8454</v>
      </c>
      <c r="AT632" s="156">
        <v>114907.5415</v>
      </c>
      <c r="AU632" s="152">
        <f t="shared" si="1"/>
        <v>143754.18</v>
      </c>
      <c r="AV632" s="152">
        <f t="shared" si="2"/>
        <v>28254.5598</v>
      </c>
      <c r="AW632" s="152">
        <f t="shared" si="3"/>
        <v>194016.5207</v>
      </c>
      <c r="AX632" s="152">
        <f t="shared" si="4"/>
        <v>10020.7004</v>
      </c>
      <c r="AY632" s="152">
        <f t="shared" si="5"/>
        <v>94147.7837</v>
      </c>
      <c r="AZ632" s="152">
        <f t="shared" si="6"/>
        <v>88987.1886</v>
      </c>
      <c r="BA632" s="152" t="str">
        <f t="shared" si="7"/>
        <v>Column1.y</v>
      </c>
      <c r="BB632" s="152" t="str">
        <f t="shared" si="8"/>
        <v>Column1.y</v>
      </c>
      <c r="BC632" s="152" t="str">
        <f t="shared" si="9"/>
        <v>Column1.y</v>
      </c>
    </row>
    <row r="633">
      <c r="A633" s="152">
        <v>1.49088066E9</v>
      </c>
      <c r="B633" s="152">
        <v>113397.5041</v>
      </c>
      <c r="D633" s="153">
        <f>IFERROR(__xludf.DUMMYFUNCTION("TO_DATE(INT((E633/(60*60*24))+""1/1/1970""))"),43125.0)</f>
        <v>43125</v>
      </c>
      <c r="E633" s="156">
        <v>1.5168564E9</v>
      </c>
      <c r="F633" s="156">
        <v>99456.8454</v>
      </c>
      <c r="H633" s="153">
        <f>IFERROR(__xludf.DUMMYFUNCTION("TO_DATE(INT((I633/(60*60*24))+""1/1/1970""))"),43125.0)</f>
        <v>43125</v>
      </c>
      <c r="I633" s="152">
        <v>1.5168564E9</v>
      </c>
      <c r="J633" s="152">
        <v>114545.4671</v>
      </c>
      <c r="L633" s="154">
        <v>43251.0</v>
      </c>
      <c r="M633" s="155">
        <v>140003.24</v>
      </c>
      <c r="O633" s="153">
        <f>IFERROR(__xludf.DUMMYFUNCTION("TO_DATE(INT((P633/(60*60*24))+""1/1/1970""))"),43006.0)</f>
        <v>43006</v>
      </c>
      <c r="P633" s="13">
        <v>1.5066072E9</v>
      </c>
      <c r="Q633" s="13">
        <v>27345.5306</v>
      </c>
      <c r="S633" s="153">
        <f>IFERROR(__xludf.DUMMYFUNCTION("TO_DATE(INT((T633/(60*60*24))+""1/1/1970""))"),43125.0)</f>
        <v>43125</v>
      </c>
      <c r="T633" s="156">
        <v>1.5168564E9</v>
      </c>
      <c r="U633" s="156">
        <v>193869.5126</v>
      </c>
      <c r="W633" s="153">
        <f>IFERROR(__xludf.DUMMYFUNCTION("TO_DATE(INT((X633/(60*60*24))+""1/1/1970""))"),43106.0)</f>
        <v>43106</v>
      </c>
      <c r="X633" s="156">
        <v>1.5151968E9</v>
      </c>
      <c r="Y633" s="156">
        <v>9937.9324</v>
      </c>
      <c r="AA633" s="153">
        <f>IFERROR(__xludf.DUMMYFUNCTION("TO_DATE(INT((AB633/(60*60*24))+""1/1/1970""))"),43108.0)</f>
        <v>43108</v>
      </c>
      <c r="AB633" s="152">
        <v>1.5154056E9</v>
      </c>
      <c r="AC633" s="152">
        <v>95636.163</v>
      </c>
      <c r="AE633" s="153">
        <f>IFERROR(__xludf.DUMMYFUNCTION("TO_DATE(INT((AF633/(60*60*24))+""1/1/1970""))"),43006.0)</f>
        <v>43006</v>
      </c>
      <c r="AF633" s="152">
        <v>1.5065676E9</v>
      </c>
      <c r="AG633" s="152">
        <v>84953.61</v>
      </c>
      <c r="AN633" s="153">
        <f>IFERROR(__xludf.DUMMYFUNCTION("TO_DATE(INT((AO633/(60*60*24))+""1/1/1970""))"),44097.0)</f>
        <v>44097</v>
      </c>
      <c r="AO633" s="152">
        <v>1.600819234E9</v>
      </c>
      <c r="AP633" s="152">
        <v>156915.1804</v>
      </c>
      <c r="AQ633" s="153">
        <f>IFERROR(__xludf.DUMMYFUNCTION("TO_DATE(INT((AR633/(60*60*24))+""1/1/1970""))"),43125.0)</f>
        <v>43125</v>
      </c>
      <c r="AR633" s="156">
        <v>1.5168564E9</v>
      </c>
      <c r="AS633" s="156">
        <v>99456.8454</v>
      </c>
      <c r="AT633" s="152">
        <v>114545.4671</v>
      </c>
      <c r="AU633" s="152">
        <f t="shared" si="1"/>
        <v>143988.69</v>
      </c>
      <c r="AV633" s="152">
        <f t="shared" si="2"/>
        <v>28306.7201</v>
      </c>
      <c r="AW633" s="152">
        <f t="shared" si="3"/>
        <v>193869.5126</v>
      </c>
      <c r="AX633" s="152">
        <f t="shared" si="4"/>
        <v>10050.9072</v>
      </c>
      <c r="AY633" s="152">
        <f t="shared" si="5"/>
        <v>93338.6472</v>
      </c>
      <c r="AZ633" s="152">
        <f t="shared" si="6"/>
        <v>89586.3313</v>
      </c>
      <c r="BA633" s="152" t="str">
        <f t="shared" si="7"/>
        <v>Column1.y</v>
      </c>
      <c r="BB633" s="152" t="str">
        <f t="shared" si="8"/>
        <v>Column1.y</v>
      </c>
      <c r="BC633" s="152" t="str">
        <f t="shared" si="9"/>
        <v>Column1.y</v>
      </c>
    </row>
    <row r="634">
      <c r="A634" s="156">
        <v>1.490904E9</v>
      </c>
      <c r="B634" s="156">
        <v>113397.5041</v>
      </c>
      <c r="D634" s="153">
        <f>IFERROR(__xludf.DUMMYFUNCTION("TO_DATE(INT((E634/(60*60*24))+""1/1/1970""))"),43126.0)</f>
        <v>43126</v>
      </c>
      <c r="E634" s="152">
        <v>1.5169428E9</v>
      </c>
      <c r="F634" s="152">
        <v>99456.8454</v>
      </c>
      <c r="H634" s="153">
        <f>IFERROR(__xludf.DUMMYFUNCTION("TO_DATE(INT((I634/(60*60*24))+""1/1/1970""))"),43126.0)</f>
        <v>43126</v>
      </c>
      <c r="I634" s="156">
        <v>1.5169428E9</v>
      </c>
      <c r="J634" s="156">
        <v>114596.6559</v>
      </c>
      <c r="L634" s="154">
        <v>43252.0</v>
      </c>
      <c r="M634" s="155">
        <v>139533.25</v>
      </c>
      <c r="O634" s="153">
        <f>IFERROR(__xludf.DUMMYFUNCTION("TO_DATE(INT((P634/(60*60*24))+""1/1/1970""))"),43007.0)</f>
        <v>43007</v>
      </c>
      <c r="P634" s="13">
        <v>1.5066936E9</v>
      </c>
      <c r="Q634" s="13">
        <v>27333.9456</v>
      </c>
      <c r="S634" s="153">
        <f>IFERROR(__xludf.DUMMYFUNCTION("TO_DATE(INT((T634/(60*60*24))+""1/1/1970""))"),43126.0)</f>
        <v>43126</v>
      </c>
      <c r="T634" s="152">
        <v>1.5169428E9</v>
      </c>
      <c r="U634" s="152">
        <v>194002.5445</v>
      </c>
      <c r="W634" s="153">
        <f>IFERROR(__xludf.DUMMYFUNCTION("TO_DATE(INT((X634/(60*60*24))+""1/1/1970""))"),43108.0)</f>
        <v>43108</v>
      </c>
      <c r="X634" s="152">
        <v>1.5153696E9</v>
      </c>
      <c r="Y634" s="152">
        <v>9940.0915</v>
      </c>
      <c r="AA634" s="153">
        <f>IFERROR(__xludf.DUMMYFUNCTION("TO_DATE(INT((AB634/(60*60*24))+""1/1/1970""))"),43109.0)</f>
        <v>43109</v>
      </c>
      <c r="AB634" s="156">
        <v>1.5154848E9</v>
      </c>
      <c r="AC634" s="156">
        <v>95869.8085</v>
      </c>
      <c r="AE634" s="153">
        <f>IFERROR(__xludf.DUMMYFUNCTION("TO_DATE(INT((AF634/(60*60*24))+""1/1/1970""))"),43007.0)</f>
        <v>43007</v>
      </c>
      <c r="AF634" s="156">
        <v>1.5066468E9</v>
      </c>
      <c r="AG634" s="156">
        <v>85178.5589</v>
      </c>
      <c r="AN634" s="153">
        <f>IFERROR(__xludf.DUMMYFUNCTION("TO_DATE(INT((AO634/(60*60*24))+""1/1/1970""))"),44098.0)</f>
        <v>44098</v>
      </c>
      <c r="AO634" s="156">
        <v>1.600914175E9</v>
      </c>
      <c r="AP634" s="156">
        <v>150495.5704</v>
      </c>
      <c r="AQ634" s="153">
        <f>IFERROR(__xludf.DUMMYFUNCTION("TO_DATE(INT((AR634/(60*60*24))+""1/1/1970""))"),43126.0)</f>
        <v>43126</v>
      </c>
      <c r="AR634" s="152">
        <v>1.5169428E9</v>
      </c>
      <c r="AS634" s="152">
        <v>99456.8454</v>
      </c>
      <c r="AT634" s="156">
        <v>114596.6559</v>
      </c>
      <c r="AU634" s="152">
        <f t="shared" si="1"/>
        <v>144040.02</v>
      </c>
      <c r="AV634" s="152">
        <f t="shared" si="2"/>
        <v>28288.0756</v>
      </c>
      <c r="AW634" s="152">
        <f t="shared" si="3"/>
        <v>194002.5445</v>
      </c>
      <c r="AX634" s="152">
        <f t="shared" si="4"/>
        <v>10031.4011</v>
      </c>
      <c r="AY634" s="152">
        <f t="shared" si="5"/>
        <v>93661.5215</v>
      </c>
      <c r="AZ634" s="152">
        <f t="shared" si="6"/>
        <v>89580.9238</v>
      </c>
      <c r="BA634" s="152" t="str">
        <f t="shared" si="7"/>
        <v>Column1.y</v>
      </c>
      <c r="BB634" s="152" t="str">
        <f t="shared" si="8"/>
        <v>Column1.y</v>
      </c>
      <c r="BC634" s="152" t="str">
        <f t="shared" si="9"/>
        <v>Column1.y</v>
      </c>
    </row>
    <row r="635">
      <c r="A635" s="152">
        <v>1.49096706E9</v>
      </c>
      <c r="B635" s="152">
        <v>113397.5041</v>
      </c>
      <c r="D635" s="153">
        <f>IFERROR(__xludf.DUMMYFUNCTION("TO_DATE(INT((E635/(60*60*24))+""1/1/1970""))"),43127.0)</f>
        <v>43127</v>
      </c>
      <c r="E635" s="156">
        <v>1.5170292E9</v>
      </c>
      <c r="F635" s="156">
        <v>99456.8454</v>
      </c>
      <c r="H635" s="153">
        <f>IFERROR(__xludf.DUMMYFUNCTION("TO_DATE(INT((I635/(60*60*24))+""1/1/1970""))"),43127.0)</f>
        <v>43127</v>
      </c>
      <c r="I635" s="152">
        <v>1.5170292E9</v>
      </c>
      <c r="J635" s="152">
        <v>115968.1873</v>
      </c>
      <c r="L635" s="154">
        <v>43252.0</v>
      </c>
      <c r="M635" s="155">
        <v>139530.25</v>
      </c>
      <c r="O635" s="153">
        <f>IFERROR(__xludf.DUMMYFUNCTION("TO_DATE(INT((P635/(60*60*24))+""1/1/1970""))"),43008.0)</f>
        <v>43008</v>
      </c>
      <c r="P635" s="13">
        <v>1.5067296E9</v>
      </c>
      <c r="Q635" s="13">
        <v>27343.3157</v>
      </c>
      <c r="S635" s="153">
        <f>IFERROR(__xludf.DUMMYFUNCTION("TO_DATE(INT((T635/(60*60*24))+""1/1/1970""))"),43127.0)</f>
        <v>43127</v>
      </c>
      <c r="T635" s="156">
        <v>1.5170292E9</v>
      </c>
      <c r="U635" s="156">
        <v>197571.9823</v>
      </c>
      <c r="W635" s="153">
        <f>IFERROR(__xludf.DUMMYFUNCTION("TO_DATE(INT((X635/(60*60*24))+""1/1/1970""))"),43109.0)</f>
        <v>43109</v>
      </c>
      <c r="X635" s="156">
        <v>1.51551E9</v>
      </c>
      <c r="Y635" s="156">
        <v>9933.0416</v>
      </c>
      <c r="AA635" s="153">
        <f>IFERROR(__xludf.DUMMYFUNCTION("TO_DATE(INT((AB635/(60*60*24))+""1/1/1970""))"),43110.0)</f>
        <v>43110</v>
      </c>
      <c r="AB635" s="152">
        <v>1.515564E9</v>
      </c>
      <c r="AC635" s="152">
        <v>96170.1184</v>
      </c>
      <c r="AE635" s="153">
        <f>IFERROR(__xludf.DUMMYFUNCTION("TO_DATE(INT((AF635/(60*60*24))+""1/1/1970""))"),43008.0)</f>
        <v>43008</v>
      </c>
      <c r="AF635" s="152">
        <v>1.5067296E9</v>
      </c>
      <c r="AG635" s="152">
        <v>85425.1375</v>
      </c>
      <c r="AN635" s="153">
        <f>IFERROR(__xludf.DUMMYFUNCTION("TO_DATE(INT((AO635/(60*60*24))+""1/1/1970""))"),44099.0)</f>
        <v>44099</v>
      </c>
      <c r="AO635" s="156">
        <v>1.600993705E9</v>
      </c>
      <c r="AP635" s="156">
        <v>155195.2204</v>
      </c>
      <c r="AQ635" s="153">
        <f>IFERROR(__xludf.DUMMYFUNCTION("TO_DATE(INT((AR635/(60*60*24))+""1/1/1970""))"),43127.0)</f>
        <v>43127</v>
      </c>
      <c r="AR635" s="156">
        <v>1.5170292E9</v>
      </c>
      <c r="AS635" s="156">
        <v>99456.8454</v>
      </c>
      <c r="AT635" s="152">
        <v>115968.1873</v>
      </c>
      <c r="AU635" s="152">
        <f t="shared" si="1"/>
        <v>144040.02</v>
      </c>
      <c r="AV635" s="152">
        <f t="shared" si="2"/>
        <v>28397.9058</v>
      </c>
      <c r="AW635" s="152">
        <f t="shared" si="3"/>
        <v>197571.9823</v>
      </c>
      <c r="AX635" s="152">
        <f t="shared" si="4"/>
        <v>10052.7205</v>
      </c>
      <c r="AY635" s="152">
        <f t="shared" si="5"/>
        <v>93661.5215</v>
      </c>
      <c r="AZ635" s="152">
        <f t="shared" si="6"/>
        <v>89864.9939</v>
      </c>
      <c r="BA635" s="152" t="str">
        <f t="shared" si="7"/>
        <v>Column1.y</v>
      </c>
      <c r="BB635" s="152" t="str">
        <f t="shared" si="8"/>
        <v>Column1.y</v>
      </c>
      <c r="BC635" s="152" t="str">
        <f t="shared" si="9"/>
        <v>Column1.y</v>
      </c>
    </row>
    <row r="636">
      <c r="A636" s="156">
        <v>1.4909904E9</v>
      </c>
      <c r="B636" s="156">
        <v>113397.5041</v>
      </c>
      <c r="D636" s="153">
        <f>IFERROR(__xludf.DUMMYFUNCTION("TO_DATE(INT((E636/(60*60*24))+""1/1/1970""))"),43129.0)</f>
        <v>43129</v>
      </c>
      <c r="E636" s="152">
        <v>1.517238E9</v>
      </c>
      <c r="F636" s="152">
        <v>99456.8454</v>
      </c>
      <c r="H636" s="153">
        <f>IFERROR(__xludf.DUMMYFUNCTION("TO_DATE(INT((I636/(60*60*24))+""1/1/1970""))"),43129.0)</f>
        <v>43129</v>
      </c>
      <c r="I636" s="156">
        <v>1.517238E9</v>
      </c>
      <c r="J636" s="156">
        <v>115968.1873</v>
      </c>
      <c r="L636" s="154">
        <v>43255.0</v>
      </c>
      <c r="M636" s="155">
        <v>139768.59</v>
      </c>
      <c r="O636" s="153">
        <f>IFERROR(__xludf.DUMMYFUNCTION("TO_DATE(INT((P636/(60*60*24))+""1/1/1970""))"),43009.0)</f>
        <v>43009</v>
      </c>
      <c r="P636" s="13">
        <v>1.506816E9</v>
      </c>
      <c r="Q636" s="13">
        <v>27343.3157</v>
      </c>
      <c r="S636" s="153">
        <f>IFERROR(__xludf.DUMMYFUNCTION("TO_DATE(INT((T636/(60*60*24))+""1/1/1970""))"),43129.0)</f>
        <v>43129</v>
      </c>
      <c r="T636" s="152">
        <v>1.517238E9</v>
      </c>
      <c r="U636" s="152">
        <v>197571.9823</v>
      </c>
      <c r="W636" s="153">
        <f>IFERROR(__xludf.DUMMYFUNCTION("TO_DATE(INT((X636/(60*60*24))+""1/1/1970""))"),43110.0)</f>
        <v>43110</v>
      </c>
      <c r="X636" s="156">
        <v>1.5155964E9</v>
      </c>
      <c r="Y636" s="156">
        <v>9927.3243</v>
      </c>
      <c r="AA636" s="153">
        <f>IFERROR(__xludf.DUMMYFUNCTION("TO_DATE(INT((AB636/(60*60*24))+""1/1/1970""))"),43111.0)</f>
        <v>43111</v>
      </c>
      <c r="AB636" s="156">
        <v>1.5156432E9</v>
      </c>
      <c r="AC636" s="156">
        <v>95819.671</v>
      </c>
      <c r="AE636" s="153">
        <f>IFERROR(__xludf.DUMMYFUNCTION("TO_DATE(INT((AF636/(60*60*24))+""1/1/1970""))"),43009.0)</f>
        <v>43009</v>
      </c>
      <c r="AF636" s="156">
        <v>1.5068952E9</v>
      </c>
      <c r="AG636" s="156">
        <v>85425.1375</v>
      </c>
      <c r="AN636" s="153">
        <f>IFERROR(__xludf.DUMMYFUNCTION("TO_DATE(INT((AO636/(60*60*24))+""1/1/1970""))"),44100.0)</f>
        <v>44100</v>
      </c>
      <c r="AO636" s="152">
        <v>1.601089309E9</v>
      </c>
      <c r="AP636" s="152">
        <v>157477.6504</v>
      </c>
      <c r="AQ636" s="153">
        <f>IFERROR(__xludf.DUMMYFUNCTION("TO_DATE(INT((AR636/(60*60*24))+""1/1/1970""))"),43129.0)</f>
        <v>43129</v>
      </c>
      <c r="AR636" s="152">
        <v>1.517238E9</v>
      </c>
      <c r="AS636" s="152">
        <v>99456.8454</v>
      </c>
      <c r="AT636" s="156">
        <v>115968.1873</v>
      </c>
      <c r="AU636" s="152">
        <f t="shared" si="1"/>
        <v>144774.72</v>
      </c>
      <c r="AV636" s="152">
        <f t="shared" si="2"/>
        <v>28404.1604</v>
      </c>
      <c r="AW636" s="152">
        <f t="shared" si="3"/>
        <v>197571.9823</v>
      </c>
      <c r="AX636" s="152">
        <f t="shared" si="4"/>
        <v>10052.8512</v>
      </c>
      <c r="AY636" s="152">
        <f t="shared" si="5"/>
        <v>93673.7269</v>
      </c>
      <c r="AZ636" s="152">
        <f t="shared" si="6"/>
        <v>89867.5174</v>
      </c>
      <c r="BA636" s="152" t="str">
        <f t="shared" si="7"/>
        <v>Column1.y</v>
      </c>
      <c r="BB636" s="152" t="str">
        <f t="shared" si="8"/>
        <v>Column1.y</v>
      </c>
      <c r="BC636" s="152" t="str">
        <f t="shared" si="9"/>
        <v>Column1.y</v>
      </c>
    </row>
    <row r="637">
      <c r="A637" s="152">
        <v>1.49122626E9</v>
      </c>
      <c r="B637" s="152">
        <v>113397.5041</v>
      </c>
      <c r="D637" s="153">
        <f>IFERROR(__xludf.DUMMYFUNCTION("TO_DATE(INT((E637/(60*60*24))+""1/1/1970""))"),43130.0)</f>
        <v>43130</v>
      </c>
      <c r="E637" s="152">
        <v>1.5172884E9</v>
      </c>
      <c r="F637" s="152">
        <v>99456.8454</v>
      </c>
      <c r="H637" s="153">
        <f>IFERROR(__xludf.DUMMYFUNCTION("TO_DATE(INT((I637/(60*60*24))+""1/1/1970""))"),43130.0)</f>
        <v>43130</v>
      </c>
      <c r="I637" s="156">
        <v>1.5172884E9</v>
      </c>
      <c r="J637" s="156">
        <v>116698.1851</v>
      </c>
      <c r="L637" s="154">
        <v>43256.0</v>
      </c>
      <c r="M637" s="155">
        <v>139821.38</v>
      </c>
      <c r="O637" s="153">
        <f>IFERROR(__xludf.DUMMYFUNCTION("TO_DATE(INT((P637/(60*60*24))+""1/1/1970""))"),43010.0)</f>
        <v>43010</v>
      </c>
      <c r="P637" s="13">
        <v>1.5069024E9</v>
      </c>
      <c r="Q637" s="13">
        <v>27329.9858</v>
      </c>
      <c r="S637" s="153">
        <f>IFERROR(__xludf.DUMMYFUNCTION("TO_DATE(INT((T637/(60*60*24))+""1/1/1970""))"),43130.0)</f>
        <v>43130</v>
      </c>
      <c r="T637" s="152">
        <v>1.5172884E9</v>
      </c>
      <c r="U637" s="152">
        <v>195467.8702</v>
      </c>
      <c r="W637" s="153">
        <f>IFERROR(__xludf.DUMMYFUNCTION("TO_DATE(INT((X637/(60*60*24))+""1/1/1970""))"),43111.0)</f>
        <v>43111</v>
      </c>
      <c r="X637" s="156">
        <v>1.5156828E9</v>
      </c>
      <c r="Y637" s="156">
        <v>9933.4015</v>
      </c>
      <c r="AA637" s="153">
        <f>IFERROR(__xludf.DUMMYFUNCTION("TO_DATE(INT((AB637/(60*60*24))+""1/1/1970""))"),43112.0)</f>
        <v>43112</v>
      </c>
      <c r="AB637" s="152">
        <v>1.5157224E9</v>
      </c>
      <c r="AC637" s="152">
        <v>95333.531</v>
      </c>
      <c r="AE637" s="153">
        <f>IFERROR(__xludf.DUMMYFUNCTION("TO_DATE(INT((AF637/(60*60*24))+""1/1/1970""))"),43010.0)</f>
        <v>43010</v>
      </c>
      <c r="AF637" s="156">
        <v>1.5069348E9</v>
      </c>
      <c r="AG637" s="156">
        <v>85371.0632</v>
      </c>
      <c r="AN637" s="153">
        <f>IFERROR(__xludf.DUMMYFUNCTION("TO_DATE(INT((AO637/(60*60*24))+""1/1/1970""))"),44101.0)</f>
        <v>44101</v>
      </c>
      <c r="AO637" s="152">
        <v>1.601170555E9</v>
      </c>
      <c r="AP637" s="152">
        <v>157477.6504</v>
      </c>
      <c r="AQ637" s="153">
        <f>IFERROR(__xludf.DUMMYFUNCTION("TO_DATE(INT((AR637/(60*60*24))+""1/1/1970""))"),43130.0)</f>
        <v>43130</v>
      </c>
      <c r="AR637" s="152">
        <v>1.5172884E9</v>
      </c>
      <c r="AS637" s="152">
        <v>99456.8454</v>
      </c>
      <c r="AT637" s="156">
        <v>116698.1851</v>
      </c>
      <c r="AU637" s="152">
        <f t="shared" si="1"/>
        <v>143868.42</v>
      </c>
      <c r="AV637" s="152">
        <f t="shared" si="2"/>
        <v>28465.1161</v>
      </c>
      <c r="AW637" s="152">
        <f t="shared" si="3"/>
        <v>195467.8702</v>
      </c>
      <c r="AX637" s="152">
        <f t="shared" si="4"/>
        <v>10039.3254</v>
      </c>
      <c r="AY637" s="152">
        <f t="shared" si="5"/>
        <v>93500.0403</v>
      </c>
      <c r="AZ637" s="152">
        <f t="shared" si="6"/>
        <v>89502.3359</v>
      </c>
      <c r="BA637" s="152" t="str">
        <f t="shared" si="7"/>
        <v>Column1.y</v>
      </c>
      <c r="BB637" s="152" t="str">
        <f t="shared" si="8"/>
        <v>Column1.y</v>
      </c>
      <c r="BC637" s="152" t="str">
        <f t="shared" si="9"/>
        <v>Column1.y</v>
      </c>
    </row>
    <row r="638">
      <c r="A638" s="156">
        <v>1.4912496E9</v>
      </c>
      <c r="B638" s="156">
        <v>113397.5041</v>
      </c>
      <c r="D638" s="153">
        <f>IFERROR(__xludf.DUMMYFUNCTION("TO_DATE(INT((E638/(60*60*24))+""1/1/1970""))"),43131.0)</f>
        <v>43131</v>
      </c>
      <c r="E638" s="156">
        <v>1.5173748E9</v>
      </c>
      <c r="F638" s="156">
        <v>99456.8454</v>
      </c>
      <c r="H638" s="153">
        <f>IFERROR(__xludf.DUMMYFUNCTION("TO_DATE(INT((I638/(60*60*24))+""1/1/1970""))"),43131.0)</f>
        <v>43131</v>
      </c>
      <c r="I638" s="152">
        <v>1.5173748E9</v>
      </c>
      <c r="J638" s="152">
        <v>116233.7733</v>
      </c>
      <c r="L638" s="154">
        <v>43257.0</v>
      </c>
      <c r="M638" s="155">
        <v>140082.22</v>
      </c>
      <c r="O638" s="153">
        <f>IFERROR(__xludf.DUMMYFUNCTION("TO_DATE(INT((P638/(60*60*24))+""1/1/1970""))"),43011.0)</f>
        <v>43011</v>
      </c>
      <c r="P638" s="13">
        <v>1.5070392E9</v>
      </c>
      <c r="Q638" s="13">
        <v>27326.1793</v>
      </c>
      <c r="S638" s="153">
        <f>IFERROR(__xludf.DUMMYFUNCTION("TO_DATE(INT((T638/(60*60*24))+""1/1/1970""))"),43131.0)</f>
        <v>43131</v>
      </c>
      <c r="T638" s="156">
        <v>1.5173748E9</v>
      </c>
      <c r="U638" s="156">
        <v>192194.1518</v>
      </c>
      <c r="W638" s="153">
        <f>IFERROR(__xludf.DUMMYFUNCTION("TO_DATE(INT((X638/(60*60*24))+""1/1/1970""))"),43112.0)</f>
        <v>43112</v>
      </c>
      <c r="X638" s="156">
        <v>1.5157692E9</v>
      </c>
      <c r="Y638" s="156">
        <v>9948.4446</v>
      </c>
      <c r="AA638" s="153">
        <f>IFERROR(__xludf.DUMMYFUNCTION("TO_DATE(INT((AB638/(60*60*24))+""1/1/1970""))"),43114.0)</f>
        <v>43114</v>
      </c>
      <c r="AB638" s="156">
        <v>1.5159708E9</v>
      </c>
      <c r="AC638" s="156">
        <v>95150.6236</v>
      </c>
      <c r="AE638" s="153">
        <f>IFERROR(__xludf.DUMMYFUNCTION("TO_DATE(INT((AF638/(60*60*24))+""1/1/1970""))"),43011.0)</f>
        <v>43011</v>
      </c>
      <c r="AF638" s="152">
        <v>1.507014E9</v>
      </c>
      <c r="AG638" s="152">
        <v>84821.6689</v>
      </c>
      <c r="AN638" s="153">
        <f>IFERROR(__xludf.DUMMYFUNCTION("TO_DATE(INT((AO638/(60*60*24))+""1/1/1970""))"),44102.0)</f>
        <v>44102</v>
      </c>
      <c r="AO638" s="156">
        <v>1.601266655E9</v>
      </c>
      <c r="AP638" s="156">
        <v>157477.6504</v>
      </c>
      <c r="AQ638" s="153">
        <f>IFERROR(__xludf.DUMMYFUNCTION("TO_DATE(INT((AR638/(60*60*24))+""1/1/1970""))"),43131.0)</f>
        <v>43131</v>
      </c>
      <c r="AR638" s="156">
        <v>1.5173748E9</v>
      </c>
      <c r="AS638" s="156">
        <v>99456.8454</v>
      </c>
      <c r="AT638" s="152">
        <v>116233.7733</v>
      </c>
      <c r="AU638" s="152">
        <f t="shared" si="1"/>
        <v>142789.56</v>
      </c>
      <c r="AV638" s="152">
        <f t="shared" si="2"/>
        <v>28468.1847</v>
      </c>
      <c r="AW638" s="152">
        <f t="shared" si="3"/>
        <v>192194.1518</v>
      </c>
      <c r="AX638" s="152">
        <f t="shared" si="4"/>
        <v>10047.033</v>
      </c>
      <c r="AY638" s="152">
        <f t="shared" si="5"/>
        <v>94017.335</v>
      </c>
      <c r="AZ638" s="152">
        <f t="shared" si="6"/>
        <v>89702.7712</v>
      </c>
      <c r="BA638" s="152" t="str">
        <f t="shared" si="7"/>
        <v>Column1.y</v>
      </c>
      <c r="BB638" s="152" t="str">
        <f t="shared" si="8"/>
        <v>Column1.y</v>
      </c>
      <c r="BC638" s="152" t="str">
        <f t="shared" si="9"/>
        <v>Column1.y</v>
      </c>
    </row>
    <row r="639">
      <c r="A639" s="152">
        <v>1.49131266E9</v>
      </c>
      <c r="B639" s="152">
        <v>113397.5041</v>
      </c>
      <c r="D639" s="153">
        <f>IFERROR(__xludf.DUMMYFUNCTION("TO_DATE(INT((E639/(60*60*24))+""1/1/1970""))"),43132.0)</f>
        <v>43132</v>
      </c>
      <c r="E639" s="152">
        <v>1.5174612E9</v>
      </c>
      <c r="F639" s="152">
        <v>99456.8454</v>
      </c>
      <c r="H639" s="153">
        <f>IFERROR(__xludf.DUMMYFUNCTION("TO_DATE(INT((I639/(60*60*24))+""1/1/1970""))"),43132.0)</f>
        <v>43132</v>
      </c>
      <c r="I639" s="156">
        <v>1.5174612E9</v>
      </c>
      <c r="J639" s="156">
        <v>117934.8505</v>
      </c>
      <c r="L639" s="154">
        <v>43258.0</v>
      </c>
      <c r="M639" s="155">
        <v>140409.49</v>
      </c>
      <c r="O639" s="153">
        <f>IFERROR(__xludf.DUMMYFUNCTION("TO_DATE(INT((P639/(60*60*24))+""1/1/1970""))"),43012.0)</f>
        <v>43012</v>
      </c>
      <c r="P639" s="13">
        <v>1.5071256E9</v>
      </c>
      <c r="Q639" s="13">
        <v>27335.3843</v>
      </c>
      <c r="S639" s="153">
        <f>IFERROR(__xludf.DUMMYFUNCTION("TO_DATE(INT((T639/(60*60*24))+""1/1/1970""))"),43132.0)</f>
        <v>43132</v>
      </c>
      <c r="T639" s="152">
        <v>1.5174612E9</v>
      </c>
      <c r="U639" s="152">
        <v>192508.4594</v>
      </c>
      <c r="W639" s="153">
        <f>IFERROR(__xludf.DUMMYFUNCTION("TO_DATE(INT((X639/(60*60*24))+""1/1/1970""))"),43113.0)</f>
        <v>43113</v>
      </c>
      <c r="X639" s="156">
        <v>1.5158016E9</v>
      </c>
      <c r="Y639" s="156">
        <v>9978.1259</v>
      </c>
      <c r="AA639" s="153">
        <f>IFERROR(__xludf.DUMMYFUNCTION("TO_DATE(INT((AB639/(60*60*24))+""1/1/1970""))"),43115.0)</f>
        <v>43115</v>
      </c>
      <c r="AB639" s="152">
        <v>1.5160104E9</v>
      </c>
      <c r="AC639" s="152">
        <v>94688.3227</v>
      </c>
      <c r="AE639" s="153">
        <f>IFERROR(__xludf.DUMMYFUNCTION("TO_DATE(INT((AF639/(60*60*24))+""1/1/1970""))"),43012.0)</f>
        <v>43012</v>
      </c>
      <c r="AF639" s="156">
        <v>1.5070932E9</v>
      </c>
      <c r="AG639" s="156">
        <v>84940.2717</v>
      </c>
      <c r="AN639" s="153">
        <f>IFERROR(__xludf.DUMMYFUNCTION("TO_DATE(INT((AO639/(60*60*24))+""1/1/1970""))"),44103.0)</f>
        <v>44103</v>
      </c>
      <c r="AO639" s="156">
        <v>1.601345714E9</v>
      </c>
      <c r="AP639" s="156">
        <v>157681.4154</v>
      </c>
      <c r="AQ639" s="153">
        <f>IFERROR(__xludf.DUMMYFUNCTION("TO_DATE(INT((AR639/(60*60*24))+""1/1/1970""))"),43132.0)</f>
        <v>43132</v>
      </c>
      <c r="AR639" s="152">
        <v>1.5174612E9</v>
      </c>
      <c r="AS639" s="152">
        <v>99456.8454</v>
      </c>
      <c r="AT639" s="156">
        <v>117934.8505</v>
      </c>
      <c r="AU639" s="152">
        <f t="shared" si="1"/>
        <v>143317.71</v>
      </c>
      <c r="AV639" s="152">
        <f t="shared" si="2"/>
        <v>28342.5154</v>
      </c>
      <c r="AW639" s="152">
        <f t="shared" si="3"/>
        <v>192508.4594</v>
      </c>
      <c r="AX639" s="152">
        <f t="shared" si="4"/>
        <v>10040.2197</v>
      </c>
      <c r="AY639" s="152">
        <f t="shared" si="5"/>
        <v>94005.0228</v>
      </c>
      <c r="AZ639" s="152">
        <f t="shared" si="6"/>
        <v>89764.0553</v>
      </c>
      <c r="BA639" s="152" t="str">
        <f t="shared" si="7"/>
        <v>Column1.y</v>
      </c>
      <c r="BB639" s="152" t="str">
        <f t="shared" si="8"/>
        <v>Column1.y</v>
      </c>
      <c r="BC639" s="152" t="str">
        <f t="shared" si="9"/>
        <v>Column1.y</v>
      </c>
    </row>
    <row r="640">
      <c r="A640" s="156">
        <v>1.491336E9</v>
      </c>
      <c r="B640" s="156">
        <v>113397.5041</v>
      </c>
      <c r="D640" s="153">
        <f>IFERROR(__xludf.DUMMYFUNCTION("TO_DATE(INT((E640/(60*60*24))+""1/1/1970""))"),43133.0)</f>
        <v>43133</v>
      </c>
      <c r="E640" s="156">
        <v>1.5175476E9</v>
      </c>
      <c r="F640" s="156">
        <v>99456.8454</v>
      </c>
      <c r="H640" s="153">
        <f>IFERROR(__xludf.DUMMYFUNCTION("TO_DATE(INT((I640/(60*60*24))+""1/1/1970""))"),43133.0)</f>
        <v>43133</v>
      </c>
      <c r="I640" s="152">
        <v>1.5175476E9</v>
      </c>
      <c r="J640" s="152">
        <v>115799.1423</v>
      </c>
      <c r="L640" s="154">
        <v>43259.0</v>
      </c>
      <c r="M640" s="155">
        <v>140696.78</v>
      </c>
      <c r="O640" s="153">
        <f>IFERROR(__xludf.DUMMYFUNCTION("TO_DATE(INT((P640/(60*60*24))+""1/1/1970""))"),43013.0)</f>
        <v>43013</v>
      </c>
      <c r="P640" s="13">
        <v>1.507212E9</v>
      </c>
      <c r="Q640" s="13">
        <v>27339.5822</v>
      </c>
      <c r="S640" s="153">
        <f>IFERROR(__xludf.DUMMYFUNCTION("TO_DATE(INT((T640/(60*60*24))+""1/1/1970""))"),43133.0)</f>
        <v>43133</v>
      </c>
      <c r="T640" s="156">
        <v>1.5175476E9</v>
      </c>
      <c r="U640" s="156">
        <v>192171.3792</v>
      </c>
      <c r="W640" s="153">
        <f>IFERROR(__xludf.DUMMYFUNCTION("TO_DATE(INT((X640/(60*60*24))+""1/1/1970""))"),43115.0)</f>
        <v>43115</v>
      </c>
      <c r="X640" s="152">
        <v>1.5159744E9</v>
      </c>
      <c r="Y640" s="152">
        <v>9976.3971</v>
      </c>
      <c r="AA640" s="153">
        <f>IFERROR(__xludf.DUMMYFUNCTION("TO_DATE(INT((AB640/(60*60*24))+""1/1/1970""))"),43116.0)</f>
        <v>43116</v>
      </c>
      <c r="AB640" s="156">
        <v>1.5160896E9</v>
      </c>
      <c r="AC640" s="156">
        <v>94825.3804</v>
      </c>
      <c r="AE640" s="153">
        <f>IFERROR(__xludf.DUMMYFUNCTION("TO_DATE(INT((AF640/(60*60*24))+""1/1/1970""))"),43013.0)</f>
        <v>43013</v>
      </c>
      <c r="AF640" s="152">
        <v>1.5071724E9</v>
      </c>
      <c r="AG640" s="152">
        <v>85005.5213</v>
      </c>
      <c r="AN640" s="153">
        <f>IFERROR(__xludf.DUMMYFUNCTION("TO_DATE(INT((AO640/(60*60*24))+""1/1/1970""))"),44104.0)</f>
        <v>44104</v>
      </c>
      <c r="AO640" s="156">
        <v>1.601424983E9</v>
      </c>
      <c r="AP640" s="156">
        <v>157645.9559</v>
      </c>
      <c r="AQ640" s="153">
        <f>IFERROR(__xludf.DUMMYFUNCTION("TO_DATE(INT((AR640/(60*60*24))+""1/1/1970""))"),43133.0)</f>
        <v>43133</v>
      </c>
      <c r="AR640" s="156">
        <v>1.5175476E9</v>
      </c>
      <c r="AS640" s="156">
        <v>99456.8454</v>
      </c>
      <c r="AT640" s="152">
        <v>115799.1423</v>
      </c>
      <c r="AU640" s="152">
        <f t="shared" si="1"/>
        <v>142793.73</v>
      </c>
      <c r="AV640" s="152">
        <f t="shared" si="2"/>
        <v>28247.3729</v>
      </c>
      <c r="AW640" s="152">
        <f t="shared" si="3"/>
        <v>192171.3792</v>
      </c>
      <c r="AX640" s="152">
        <f t="shared" si="4"/>
        <v>10046.193</v>
      </c>
      <c r="AY640" s="152">
        <f t="shared" si="5"/>
        <v>94243.4715</v>
      </c>
      <c r="AZ640" s="152">
        <f t="shared" si="6"/>
        <v>90437.46</v>
      </c>
      <c r="BA640" s="152" t="str">
        <f t="shared" si="7"/>
        <v>Column1.y</v>
      </c>
      <c r="BB640" s="152" t="str">
        <f t="shared" si="8"/>
        <v>Column1.y</v>
      </c>
      <c r="BC640" s="152" t="str">
        <f t="shared" si="9"/>
        <v>Column1.y</v>
      </c>
    </row>
    <row r="641">
      <c r="A641" s="152">
        <v>1.49139906E9</v>
      </c>
      <c r="B641" s="152">
        <v>113397.5041</v>
      </c>
      <c r="D641" s="153">
        <f>IFERROR(__xludf.DUMMYFUNCTION("TO_DATE(INT((E641/(60*60*24))+""1/1/1970""))"),43134.0)</f>
        <v>43134</v>
      </c>
      <c r="E641" s="152">
        <v>1.517634E9</v>
      </c>
      <c r="F641" s="152">
        <v>99456.8454</v>
      </c>
      <c r="H641" s="153">
        <f>IFERROR(__xludf.DUMMYFUNCTION("TO_DATE(INT((I641/(60*60*24))+""1/1/1970""))"),43134.0)</f>
        <v>43134</v>
      </c>
      <c r="I641" s="156">
        <v>1.517634E9</v>
      </c>
      <c r="J641" s="156">
        <v>115318.5842</v>
      </c>
      <c r="L641" s="154">
        <v>43262.0</v>
      </c>
      <c r="M641" s="155">
        <v>140844.88</v>
      </c>
      <c r="O641" s="153">
        <f>IFERROR(__xludf.DUMMYFUNCTION("TO_DATE(INT((P641/(60*60*24))+""1/1/1970""))"),43014.0)</f>
        <v>43014</v>
      </c>
      <c r="P641" s="13">
        <v>1.5072984E9</v>
      </c>
      <c r="Q641" s="13">
        <v>27385.3751</v>
      </c>
      <c r="S641" s="153">
        <f>IFERROR(__xludf.DUMMYFUNCTION("TO_DATE(INT((T641/(60*60*24))+""1/1/1970""))"),43134.0)</f>
        <v>43134</v>
      </c>
      <c r="T641" s="152">
        <v>1.517634E9</v>
      </c>
      <c r="U641" s="152">
        <v>185553.389</v>
      </c>
      <c r="W641" s="153">
        <f>IFERROR(__xludf.DUMMYFUNCTION("TO_DATE(INT((X641/(60*60*24))+""1/1/1970""))"),43116.0)</f>
        <v>43116</v>
      </c>
      <c r="X641" s="156">
        <v>1.5160608E9</v>
      </c>
      <c r="Y641" s="156">
        <v>9996.464</v>
      </c>
      <c r="AA641" s="153">
        <f>IFERROR(__xludf.DUMMYFUNCTION("TO_DATE(INT((AB641/(60*60*24))+""1/1/1970""))"),43117.0)</f>
        <v>43117</v>
      </c>
      <c r="AB641" s="152">
        <v>1.5161688E9</v>
      </c>
      <c r="AC641" s="152">
        <v>94935.5875</v>
      </c>
      <c r="AE641" s="153">
        <f>IFERROR(__xludf.DUMMYFUNCTION("TO_DATE(INT((AF641/(60*60*24))+""1/1/1970""))"),43014.0)</f>
        <v>43014</v>
      </c>
      <c r="AF641" s="156">
        <v>1.5072516E9</v>
      </c>
      <c r="AG641" s="156">
        <v>84694.0536</v>
      </c>
      <c r="AN641" s="153">
        <f>IFERROR(__xludf.DUMMYFUNCTION("TO_DATE(INT((AO641/(60*60*24))+""1/1/1970""))"),44105.0)</f>
        <v>44105</v>
      </c>
      <c r="AO641" s="152">
        <v>1.601520026E9</v>
      </c>
      <c r="AP641" s="152">
        <v>157645.9559</v>
      </c>
      <c r="AQ641" s="153">
        <f>IFERROR(__xludf.DUMMYFUNCTION("TO_DATE(INT((AR641/(60*60*24))+""1/1/1970""))"),43134.0)</f>
        <v>43134</v>
      </c>
      <c r="AR641" s="152">
        <v>1.517634E9</v>
      </c>
      <c r="AS641" s="152">
        <v>99456.8454</v>
      </c>
      <c r="AT641" s="156">
        <v>115318.5842</v>
      </c>
      <c r="AU641" s="152">
        <f t="shared" si="1"/>
        <v>142793.73</v>
      </c>
      <c r="AV641" s="152">
        <f t="shared" si="2"/>
        <v>28252.7749</v>
      </c>
      <c r="AW641" s="152">
        <f t="shared" si="3"/>
        <v>185553.389</v>
      </c>
      <c r="AX641" s="152">
        <f t="shared" si="4"/>
        <v>10000.0019</v>
      </c>
      <c r="AY641" s="152">
        <f t="shared" si="5"/>
        <v>94243.4715</v>
      </c>
      <c r="AZ641" s="152">
        <f t="shared" si="6"/>
        <v>90046.6834</v>
      </c>
      <c r="BA641" s="152" t="str">
        <f t="shared" si="7"/>
        <v>Column1.y</v>
      </c>
      <c r="BB641" s="152" t="str">
        <f t="shared" si="8"/>
        <v>Column1.y</v>
      </c>
      <c r="BC641" s="152" t="str">
        <f t="shared" si="9"/>
        <v>Column1.y</v>
      </c>
    </row>
    <row r="642">
      <c r="A642" s="156">
        <v>1.4914224E9</v>
      </c>
      <c r="B642" s="156">
        <v>113397.5041</v>
      </c>
      <c r="D642" s="153">
        <f>IFERROR(__xludf.DUMMYFUNCTION("TO_DATE(INT((E642/(60*60*24))+""1/1/1970""))"),43136.0)</f>
        <v>43136</v>
      </c>
      <c r="E642" s="156">
        <v>1.5178428E9</v>
      </c>
      <c r="F642" s="156">
        <v>99456.8454</v>
      </c>
      <c r="H642" s="153">
        <f>IFERROR(__xludf.DUMMYFUNCTION("TO_DATE(INT((I642/(60*60*24))+""1/1/1970""))"),43136.0)</f>
        <v>43136</v>
      </c>
      <c r="I642" s="152">
        <v>1.5178428E9</v>
      </c>
      <c r="J642" s="152">
        <v>115318.5842</v>
      </c>
      <c r="L642" s="154">
        <v>43263.0</v>
      </c>
      <c r="M642" s="155">
        <v>140939.06</v>
      </c>
      <c r="O642" s="153">
        <f>IFERROR(__xludf.DUMMYFUNCTION("TO_DATE(INT((P642/(60*60*24))+""1/1/1970""))"),43015.0)</f>
        <v>43015</v>
      </c>
      <c r="P642" s="13">
        <v>1.5073344E9</v>
      </c>
      <c r="Q642" s="13">
        <v>27380.8489</v>
      </c>
      <c r="S642" s="153">
        <f>IFERROR(__xludf.DUMMYFUNCTION("TO_DATE(INT((T642/(60*60*24))+""1/1/1970""))"),43136.0)</f>
        <v>43136</v>
      </c>
      <c r="T642" s="156">
        <v>1.5178428E9</v>
      </c>
      <c r="U642" s="156">
        <v>185553.389</v>
      </c>
      <c r="W642" s="153">
        <f>IFERROR(__xludf.DUMMYFUNCTION("TO_DATE(INT((X642/(60*60*24))+""1/1/1970""))"),43117.0)</f>
        <v>43117</v>
      </c>
      <c r="X642" s="152">
        <v>1.5162012E9</v>
      </c>
      <c r="Y642" s="152">
        <v>9996.3437</v>
      </c>
      <c r="AA642" s="153">
        <f>IFERROR(__xludf.DUMMYFUNCTION("TO_DATE(INT((AB642/(60*60*24))+""1/1/1970""))"),43118.0)</f>
        <v>43118</v>
      </c>
      <c r="AB642" s="156">
        <v>1.516248E9</v>
      </c>
      <c r="AC642" s="156">
        <v>95438.1538</v>
      </c>
      <c r="AE642" s="153">
        <f>IFERROR(__xludf.DUMMYFUNCTION("TO_DATE(INT((AF642/(60*60*24))+""1/1/1970""))"),43015.0)</f>
        <v>43015</v>
      </c>
      <c r="AF642" s="156">
        <v>1.5073344E9</v>
      </c>
      <c r="AG642" s="156">
        <v>84570.7643</v>
      </c>
      <c r="AN642" s="153">
        <f>IFERROR(__xludf.DUMMYFUNCTION("TO_DATE(INT((AO642/(60*60*24))+""1/1/1970""))"),44106.0)</f>
        <v>44106</v>
      </c>
      <c r="AO642" s="152">
        <v>1.601599152E9</v>
      </c>
      <c r="AP642" s="152">
        <v>157645.9559</v>
      </c>
      <c r="AQ642" s="153">
        <f>IFERROR(__xludf.DUMMYFUNCTION("TO_DATE(INT((AR642/(60*60*24))+""1/1/1970""))"),43136.0)</f>
        <v>43136</v>
      </c>
      <c r="AR642" s="156">
        <v>1.5178428E9</v>
      </c>
      <c r="AS642" s="156">
        <v>99456.8454</v>
      </c>
      <c r="AT642" s="152">
        <v>115318.5842</v>
      </c>
      <c r="AU642" s="152">
        <f t="shared" si="1"/>
        <v>140504.55</v>
      </c>
      <c r="AV642" s="152">
        <f t="shared" si="2"/>
        <v>28280.668</v>
      </c>
      <c r="AW642" s="152">
        <f t="shared" si="3"/>
        <v>185553.389</v>
      </c>
      <c r="AX642" s="152">
        <f t="shared" si="4"/>
        <v>9996.5771</v>
      </c>
      <c r="AY642" s="152">
        <f t="shared" si="5"/>
        <v>94187.6765</v>
      </c>
      <c r="AZ642" s="152">
        <f t="shared" si="6"/>
        <v>89978.9103</v>
      </c>
      <c r="BA642" s="152" t="str">
        <f t="shared" si="7"/>
        <v>Column1.y</v>
      </c>
      <c r="BB642" s="152" t="str">
        <f t="shared" si="8"/>
        <v>Column1.y</v>
      </c>
      <c r="BC642" s="152" t="str">
        <f t="shared" si="9"/>
        <v>Column1.y</v>
      </c>
    </row>
    <row r="643">
      <c r="A643" s="152">
        <v>1.49148546E9</v>
      </c>
      <c r="B643" s="152">
        <v>113397.5041</v>
      </c>
      <c r="D643" s="153">
        <f>IFERROR(__xludf.DUMMYFUNCTION("TO_DATE(INT((E643/(60*60*24))+""1/1/1970""))"),43137.0)</f>
        <v>43137</v>
      </c>
      <c r="E643" s="156">
        <v>1.5178932E9</v>
      </c>
      <c r="F643" s="156">
        <v>99456.8454</v>
      </c>
      <c r="H643" s="153">
        <f>IFERROR(__xludf.DUMMYFUNCTION("TO_DATE(INT((I643/(60*60*24))+""1/1/1970""))"),43137.0)</f>
        <v>43137</v>
      </c>
      <c r="I643" s="152">
        <v>1.5178932E9</v>
      </c>
      <c r="J643" s="152">
        <v>113365.203</v>
      </c>
      <c r="L643" s="154">
        <v>43264.0</v>
      </c>
      <c r="M643" s="155">
        <v>140920.85</v>
      </c>
      <c r="O643" s="153">
        <f>IFERROR(__xludf.DUMMYFUNCTION("TO_DATE(INT((P643/(60*60*24))+""1/1/1970""))"),43016.0)</f>
        <v>43016</v>
      </c>
      <c r="P643" s="13">
        <v>1.5074208E9</v>
      </c>
      <c r="Q643" s="13">
        <v>27380.8489</v>
      </c>
      <c r="S643" s="153">
        <f>IFERROR(__xludf.DUMMYFUNCTION("TO_DATE(INT((T643/(60*60*24))+""1/1/1970""))"),43137.0)</f>
        <v>43137</v>
      </c>
      <c r="T643" s="156">
        <v>1.5178932E9</v>
      </c>
      <c r="U643" s="156">
        <v>173199.3232</v>
      </c>
      <c r="W643" s="153">
        <f>IFERROR(__xludf.DUMMYFUNCTION("TO_DATE(INT((X643/(60*60*24))+""1/1/1970""))"),43118.0)</f>
        <v>43118</v>
      </c>
      <c r="X643" s="152">
        <v>1.5162876E9</v>
      </c>
      <c r="Y643" s="152">
        <v>9986.6731</v>
      </c>
      <c r="AA643" s="153">
        <f>IFERROR(__xludf.DUMMYFUNCTION("TO_DATE(INT((AB643/(60*60*24))+""1/1/1970""))"),43119.0)</f>
        <v>43119</v>
      </c>
      <c r="AB643" s="152">
        <v>1.5163272E9</v>
      </c>
      <c r="AC643" s="152">
        <v>95098.1403</v>
      </c>
      <c r="AE643" s="153">
        <f>IFERROR(__xludf.DUMMYFUNCTION("TO_DATE(INT((AF643/(60*60*24))+""1/1/1970""))"),43016.0)</f>
        <v>43016</v>
      </c>
      <c r="AF643" s="152">
        <v>1.5075E9</v>
      </c>
      <c r="AG643" s="152">
        <v>84570.7643</v>
      </c>
      <c r="AN643" s="153">
        <f>IFERROR(__xludf.DUMMYFUNCTION("TO_DATE(INT((AO643/(60*60*24))+""1/1/1970""))"),44107.0)</f>
        <v>44107</v>
      </c>
      <c r="AO643" s="156">
        <v>1.601694755E9</v>
      </c>
      <c r="AP643" s="156">
        <v>157645.9559</v>
      </c>
      <c r="AQ643" s="153">
        <f>IFERROR(__xludf.DUMMYFUNCTION("TO_DATE(INT((AR643/(60*60*24))+""1/1/1970""))"),43137.0)</f>
        <v>43137</v>
      </c>
      <c r="AR643" s="156">
        <v>1.5178932E9</v>
      </c>
      <c r="AS643" s="156">
        <v>99456.8454</v>
      </c>
      <c r="AT643" s="152">
        <v>113365.203</v>
      </c>
      <c r="AU643" s="152">
        <f t="shared" si="1"/>
        <v>138072.43</v>
      </c>
      <c r="AV643" s="152">
        <f t="shared" si="2"/>
        <v>28452.309</v>
      </c>
      <c r="AW643" s="152">
        <f t="shared" si="3"/>
        <v>173199.3232</v>
      </c>
      <c r="AX643" s="152">
        <f t="shared" si="4"/>
        <v>9975.3094</v>
      </c>
      <c r="AY643" s="152">
        <f t="shared" si="5"/>
        <v>94187.0586</v>
      </c>
      <c r="AZ643" s="152">
        <f t="shared" si="6"/>
        <v>89406.8048</v>
      </c>
      <c r="BA643" s="152" t="str">
        <f t="shared" si="7"/>
        <v>Column1.y</v>
      </c>
      <c r="BB643" s="152" t="str">
        <f t="shared" si="8"/>
        <v>Column1.y</v>
      </c>
      <c r="BC643" s="152" t="str">
        <f t="shared" si="9"/>
        <v>Column1.y</v>
      </c>
    </row>
    <row r="644">
      <c r="A644" s="156">
        <v>1.4915088E9</v>
      </c>
      <c r="B644" s="156">
        <v>113397.5041</v>
      </c>
      <c r="D644" s="153">
        <f>IFERROR(__xludf.DUMMYFUNCTION("TO_DATE(INT((E644/(60*60*24))+""1/1/1970""))"),43138.0)</f>
        <v>43138</v>
      </c>
      <c r="E644" s="152">
        <v>1.5179796E9</v>
      </c>
      <c r="F644" s="152">
        <v>99456.8454</v>
      </c>
      <c r="H644" s="153">
        <f>IFERROR(__xludf.DUMMYFUNCTION("TO_DATE(INT((I644/(60*60*24))+""1/1/1970""))"),43138.0)</f>
        <v>43138</v>
      </c>
      <c r="I644" s="156">
        <v>1.5179796E9</v>
      </c>
      <c r="J644" s="156">
        <v>113716.9256</v>
      </c>
      <c r="L644" s="154">
        <v>43265.0</v>
      </c>
      <c r="M644" s="155">
        <v>140788.21</v>
      </c>
      <c r="O644" s="153">
        <f>IFERROR(__xludf.DUMMYFUNCTION("TO_DATE(INT((P644/(60*60*24))+""1/1/1970""))"),43017.0)</f>
        <v>43017</v>
      </c>
      <c r="P644" s="13">
        <v>1.5075072E9</v>
      </c>
      <c r="Q644" s="13">
        <v>27793.992</v>
      </c>
      <c r="S644" s="153">
        <f>IFERROR(__xludf.DUMMYFUNCTION("TO_DATE(INT((T644/(60*60*24))+""1/1/1970""))"),43138.0)</f>
        <v>43138</v>
      </c>
      <c r="T644" s="152">
        <v>1.5179796E9</v>
      </c>
      <c r="U644" s="152">
        <v>178662.1263</v>
      </c>
      <c r="W644" s="153">
        <f>IFERROR(__xludf.DUMMYFUNCTION("TO_DATE(INT((X644/(60*60*24))+""1/1/1970""))"),43119.0)</f>
        <v>43119</v>
      </c>
      <c r="X644" s="152">
        <v>1.516374E9</v>
      </c>
      <c r="Y644" s="152">
        <v>9999.7153</v>
      </c>
      <c r="AA644" s="153">
        <f>IFERROR(__xludf.DUMMYFUNCTION("TO_DATE(INT((AB644/(60*60*24))+""1/1/1970""))"),43121.0)</f>
        <v>43121</v>
      </c>
      <c r="AB644" s="156">
        <v>1.5165756E9</v>
      </c>
      <c r="AC644" s="156">
        <v>94731.4574</v>
      </c>
      <c r="AE644" s="153">
        <f>IFERROR(__xludf.DUMMYFUNCTION("TO_DATE(INT((AF644/(60*60*24))+""1/1/1970""))"),43017.0)</f>
        <v>43017</v>
      </c>
      <c r="AF644" s="152">
        <v>1.5075396E9</v>
      </c>
      <c r="AG644" s="152">
        <v>84901.3383</v>
      </c>
      <c r="AN644" s="153">
        <f>IFERROR(__xludf.DUMMYFUNCTION("TO_DATE(INT((AO644/(60*60*24))+""1/1/1970""))"),44108.0)</f>
        <v>44108</v>
      </c>
      <c r="AO644" s="156">
        <v>1.601775123E9</v>
      </c>
      <c r="AP644" s="156">
        <v>157645.9559</v>
      </c>
      <c r="AQ644" s="153">
        <f>IFERROR(__xludf.DUMMYFUNCTION("TO_DATE(INT((AR644/(60*60*24))+""1/1/1970""))"),43138.0)</f>
        <v>43138</v>
      </c>
      <c r="AR644" s="152">
        <v>1.5179796E9</v>
      </c>
      <c r="AS644" s="152">
        <v>99456.8454</v>
      </c>
      <c r="AT644" s="156">
        <v>113716.9256</v>
      </c>
      <c r="AU644" s="152">
        <f t="shared" si="1"/>
        <v>138770.9</v>
      </c>
      <c r="AV644" s="152">
        <f t="shared" si="2"/>
        <v>28320.0193</v>
      </c>
      <c r="AW644" s="152">
        <f t="shared" si="3"/>
        <v>178662.1263</v>
      </c>
      <c r="AX644" s="152">
        <f t="shared" si="4"/>
        <v>9981.3777</v>
      </c>
      <c r="AY644" s="152">
        <f t="shared" si="5"/>
        <v>94190.6426</v>
      </c>
      <c r="AZ644" s="152">
        <f t="shared" si="6"/>
        <v>89500.894</v>
      </c>
      <c r="BA644" s="152" t="str">
        <f t="shared" si="7"/>
        <v>Column1.y</v>
      </c>
      <c r="BB644" s="152" t="str">
        <f t="shared" si="8"/>
        <v>Column1.y</v>
      </c>
      <c r="BC644" s="152" t="str">
        <f t="shared" si="9"/>
        <v>Column1.y</v>
      </c>
    </row>
    <row r="645">
      <c r="A645" s="152">
        <v>1.49157186E9</v>
      </c>
      <c r="B645" s="152">
        <v>113397.5041</v>
      </c>
      <c r="D645" s="153">
        <f>IFERROR(__xludf.DUMMYFUNCTION("TO_DATE(INT((E645/(60*60*24))+""1/1/1970""))"),43139.0)</f>
        <v>43139</v>
      </c>
      <c r="E645" s="156">
        <v>1.518066E9</v>
      </c>
      <c r="F645" s="156">
        <v>99456.8454</v>
      </c>
      <c r="H645" s="153">
        <f>IFERROR(__xludf.DUMMYFUNCTION("TO_DATE(INT((I645/(60*60*24))+""1/1/1970""))"),43139.0)</f>
        <v>43139</v>
      </c>
      <c r="I645" s="152">
        <v>1.518066E9</v>
      </c>
      <c r="J645" s="152">
        <v>114636.6346</v>
      </c>
      <c r="L645" s="154">
        <v>43266.0</v>
      </c>
      <c r="M645" s="155">
        <v>141593.68</v>
      </c>
      <c r="O645" s="153">
        <f>IFERROR(__xludf.DUMMYFUNCTION("TO_DATE(INT((P645/(60*60*24))+""1/1/1970""))"),43018.0)</f>
        <v>43018</v>
      </c>
      <c r="P645" s="13">
        <v>1.507644E9</v>
      </c>
      <c r="Q645" s="13">
        <v>27764.5935</v>
      </c>
      <c r="S645" s="153">
        <f>IFERROR(__xludf.DUMMYFUNCTION("TO_DATE(INT((T645/(60*60*24))+""1/1/1970""))"),43139.0)</f>
        <v>43139</v>
      </c>
      <c r="T645" s="156">
        <v>1.518066E9</v>
      </c>
      <c r="U645" s="156">
        <v>177019.7224</v>
      </c>
      <c r="W645" s="153">
        <f>IFERROR(__xludf.DUMMYFUNCTION("TO_DATE(INT((X645/(60*60*24))+""1/1/1970""))"),43120.0)</f>
        <v>43120</v>
      </c>
      <c r="X645" s="152">
        <v>1.5164064E9</v>
      </c>
      <c r="Y645" s="152">
        <v>9994.5508</v>
      </c>
      <c r="AA645" s="153">
        <f>IFERROR(__xludf.DUMMYFUNCTION("TO_DATE(INT((AB645/(60*60*24))+""1/1/1970""))"),43122.0)</f>
        <v>43122</v>
      </c>
      <c r="AB645" s="152">
        <v>1.5166152E9</v>
      </c>
      <c r="AC645" s="152">
        <v>94800.7863</v>
      </c>
      <c r="AE645" s="153">
        <f>IFERROR(__xludf.DUMMYFUNCTION("TO_DATE(INT((AF645/(60*60*24))+""1/1/1970""))"),43018.0)</f>
        <v>43018</v>
      </c>
      <c r="AF645" s="156">
        <v>1.5076188E9</v>
      </c>
      <c r="AG645" s="156">
        <v>84889.4419</v>
      </c>
      <c r="AN645" s="153">
        <f>IFERROR(__xludf.DUMMYFUNCTION("TO_DATE(INT((AO645/(60*60*24))+""1/1/1970""))"),44109.0)</f>
        <v>44109</v>
      </c>
      <c r="AO645" s="156">
        <v>1.601856471E9</v>
      </c>
      <c r="AP645" s="156">
        <v>157645.9559</v>
      </c>
      <c r="AQ645" s="153">
        <f>IFERROR(__xludf.DUMMYFUNCTION("TO_DATE(INT((AR645/(60*60*24))+""1/1/1970""))"),43139.0)</f>
        <v>43139</v>
      </c>
      <c r="AR645" s="156">
        <v>1.518066E9</v>
      </c>
      <c r="AS645" s="156">
        <v>99456.8454</v>
      </c>
      <c r="AT645" s="152">
        <v>114636.6346</v>
      </c>
      <c r="AU645" s="152">
        <f t="shared" si="1"/>
        <v>137931.31</v>
      </c>
      <c r="AV645" s="152">
        <f t="shared" si="2"/>
        <v>28488.0059</v>
      </c>
      <c r="AW645" s="152">
        <f t="shared" si="3"/>
        <v>177019.7224</v>
      </c>
      <c r="AX645" s="152">
        <f t="shared" si="4"/>
        <v>9992.2835</v>
      </c>
      <c r="AY645" s="152">
        <f t="shared" si="5"/>
        <v>94200.7861</v>
      </c>
      <c r="AZ645" s="152">
        <f t="shared" si="6"/>
        <v>88704.5605</v>
      </c>
      <c r="BA645" s="152" t="str">
        <f t="shared" si="7"/>
        <v>Column1.y</v>
      </c>
      <c r="BB645" s="152" t="str">
        <f t="shared" si="8"/>
        <v>Column1.y</v>
      </c>
      <c r="BC645" s="152" t="str">
        <f t="shared" si="9"/>
        <v>Column1.y</v>
      </c>
    </row>
    <row r="646">
      <c r="A646" s="156">
        <v>1.4915952E9</v>
      </c>
      <c r="B646" s="156">
        <v>113397.5041</v>
      </c>
      <c r="D646" s="153">
        <f>IFERROR(__xludf.DUMMYFUNCTION("TO_DATE(INT((E646/(60*60*24))+""1/1/1970""))"),43140.0)</f>
        <v>43140</v>
      </c>
      <c r="E646" s="152">
        <v>1.5181524E9</v>
      </c>
      <c r="F646" s="152">
        <v>99456.8454</v>
      </c>
      <c r="H646" s="153">
        <f>IFERROR(__xludf.DUMMYFUNCTION("TO_DATE(INT((I646/(60*60*24))+""1/1/1970""))"),43140.0)</f>
        <v>43140</v>
      </c>
      <c r="I646" s="156">
        <v>1.5181524E9</v>
      </c>
      <c r="J646" s="156">
        <v>113546.5444</v>
      </c>
      <c r="L646" s="154">
        <v>43269.0</v>
      </c>
      <c r="M646" s="155">
        <v>140651.41</v>
      </c>
      <c r="O646" s="153">
        <f>IFERROR(__xludf.DUMMYFUNCTION("TO_DATE(INT((P646/(60*60*24))+""1/1/1970""))"),43019.0)</f>
        <v>43019</v>
      </c>
      <c r="P646" s="13">
        <v>1.5077304E9</v>
      </c>
      <c r="Q646" s="13">
        <v>27804.2629</v>
      </c>
      <c r="S646" s="153">
        <f>IFERROR(__xludf.DUMMYFUNCTION("TO_DATE(INT((T646/(60*60*24))+""1/1/1970""))"),43140.0)</f>
        <v>43140</v>
      </c>
      <c r="T646" s="152">
        <v>1.5181524E9</v>
      </c>
      <c r="U646" s="152">
        <v>166217.1197</v>
      </c>
      <c r="W646" s="153">
        <f>IFERROR(__xludf.DUMMYFUNCTION("TO_DATE(INT((X646/(60*60*24))+""1/1/1970""))"),43122.0)</f>
        <v>43122</v>
      </c>
      <c r="X646" s="156">
        <v>1.5165792E9</v>
      </c>
      <c r="Y646" s="156">
        <v>10000.6285</v>
      </c>
      <c r="AA646" s="153">
        <f>IFERROR(__xludf.DUMMYFUNCTION("TO_DATE(INT((AB646/(60*60*24))+""1/1/1970""))"),43123.0)</f>
        <v>43123</v>
      </c>
      <c r="AB646" s="156">
        <v>1.5166944E9</v>
      </c>
      <c r="AC646" s="156">
        <v>95041.7362</v>
      </c>
      <c r="AE646" s="153">
        <f>IFERROR(__xludf.DUMMYFUNCTION("TO_DATE(INT((AF646/(60*60*24))+""1/1/1970""))"),43019.0)</f>
        <v>43019</v>
      </c>
      <c r="AF646" s="152">
        <v>1.507698E9</v>
      </c>
      <c r="AG646" s="152">
        <v>85411.0782</v>
      </c>
      <c r="AN646" s="153">
        <f>IFERROR(__xludf.DUMMYFUNCTION("TO_DATE(INT((AO646/(60*60*24))+""1/1/1970""))"),44110.0)</f>
        <v>44110</v>
      </c>
      <c r="AO646" s="152">
        <v>1.601951897E9</v>
      </c>
      <c r="AP646" s="152">
        <v>160217.7559</v>
      </c>
      <c r="AQ646" s="153">
        <f>IFERROR(__xludf.DUMMYFUNCTION("TO_DATE(INT((AR646/(60*60*24))+""1/1/1970""))"),43140.0)</f>
        <v>43140</v>
      </c>
      <c r="AR646" s="152">
        <v>1.5181524E9</v>
      </c>
      <c r="AS646" s="152">
        <v>99456.8454</v>
      </c>
      <c r="AT646" s="156">
        <v>113546.5444</v>
      </c>
      <c r="AU646" s="152">
        <f t="shared" si="1"/>
        <v>135478.98</v>
      </c>
      <c r="AV646" s="152">
        <f t="shared" si="2"/>
        <v>28626.1556</v>
      </c>
      <c r="AW646" s="152">
        <f t="shared" si="3"/>
        <v>166217.1197</v>
      </c>
      <c r="AX646" s="152">
        <f t="shared" si="4"/>
        <v>9998.3495</v>
      </c>
      <c r="AY646" s="152">
        <f t="shared" si="5"/>
        <v>94190.0982</v>
      </c>
      <c r="AZ646" s="152">
        <f t="shared" si="6"/>
        <v>88639.6714</v>
      </c>
      <c r="BA646" s="152" t="str">
        <f t="shared" si="7"/>
        <v>Column1.y</v>
      </c>
      <c r="BB646" s="152" t="str">
        <f t="shared" si="8"/>
        <v>Column1.y</v>
      </c>
      <c r="BC646" s="152" t="str">
        <f t="shared" si="9"/>
        <v>Column1.y</v>
      </c>
    </row>
    <row r="647">
      <c r="A647" s="152">
        <v>1.49183106E9</v>
      </c>
      <c r="B647" s="152">
        <v>113397.5041</v>
      </c>
      <c r="D647" s="153">
        <f>IFERROR(__xludf.DUMMYFUNCTION("TO_DATE(INT((E647/(60*60*24))+""1/1/1970""))"),43141.0)</f>
        <v>43141</v>
      </c>
      <c r="E647" s="156">
        <v>1.5182388E9</v>
      </c>
      <c r="F647" s="156">
        <v>99456.8454</v>
      </c>
      <c r="H647" s="153">
        <f>IFERROR(__xludf.DUMMYFUNCTION("TO_DATE(INT((I647/(60*60*24))+""1/1/1970""))"),43141.0)</f>
        <v>43141</v>
      </c>
      <c r="I647" s="152">
        <v>1.5182388E9</v>
      </c>
      <c r="J647" s="152">
        <v>112622.1946</v>
      </c>
      <c r="L647" s="154">
        <v>43270.0</v>
      </c>
      <c r="M647" s="155">
        <v>140415.38</v>
      </c>
      <c r="O647" s="153">
        <f>IFERROR(__xludf.DUMMYFUNCTION("TO_DATE(INT((P647/(60*60*24))+""1/1/1970""))"),43020.0)</f>
        <v>43020</v>
      </c>
      <c r="P647" s="13">
        <v>1.5078168E9</v>
      </c>
      <c r="Q647" s="13">
        <v>27603.4486</v>
      </c>
      <c r="S647" s="153">
        <f>IFERROR(__xludf.DUMMYFUNCTION("TO_DATE(INT((T647/(60*60*24))+""1/1/1970""))"),43141.0)</f>
        <v>43141</v>
      </c>
      <c r="T647" s="156">
        <v>1.5182388E9</v>
      </c>
      <c r="U647" s="156">
        <v>170511.9053</v>
      </c>
      <c r="W647" s="153">
        <f>IFERROR(__xludf.DUMMYFUNCTION("TO_DATE(INT((X647/(60*60*24))+""1/1/1970""))"),43123.0)</f>
        <v>43123</v>
      </c>
      <c r="X647" s="152">
        <v>1.5167196E9</v>
      </c>
      <c r="Y647" s="152">
        <v>10009.0357</v>
      </c>
      <c r="AA647" s="153">
        <f>IFERROR(__xludf.DUMMYFUNCTION("TO_DATE(INT((AB647/(60*60*24))+""1/1/1970""))"),43124.0)</f>
        <v>43124</v>
      </c>
      <c r="AB647" s="152">
        <v>1.5167736E9</v>
      </c>
      <c r="AC647" s="152">
        <v>94147.7837</v>
      </c>
      <c r="AE647" s="153">
        <f>IFERROR(__xludf.DUMMYFUNCTION("TO_DATE(INT((AF647/(60*60*24))+""1/1/1970""))"),43020.0)</f>
        <v>43020</v>
      </c>
      <c r="AF647" s="156">
        <v>1.5077772E9</v>
      </c>
      <c r="AG647" s="156">
        <v>85780.2251</v>
      </c>
      <c r="AN647" s="153">
        <f>IFERROR(__xludf.DUMMYFUNCTION("TO_DATE(INT((AO647/(60*60*24))+""1/1/1970""))"),44111.0)</f>
        <v>44111</v>
      </c>
      <c r="AO647" s="152">
        <v>1.602031197E9</v>
      </c>
      <c r="AP647" s="152">
        <v>155454.2359</v>
      </c>
      <c r="AQ647" s="153">
        <f>IFERROR(__xludf.DUMMYFUNCTION("TO_DATE(INT((AR647/(60*60*24))+""1/1/1970""))"),43141.0)</f>
        <v>43141</v>
      </c>
      <c r="AR647" s="156">
        <v>1.5182388E9</v>
      </c>
      <c r="AS647" s="156">
        <v>99456.8454</v>
      </c>
      <c r="AT647" s="152">
        <v>112622.1946</v>
      </c>
      <c r="AU647" s="152">
        <f t="shared" si="1"/>
        <v>135478.98</v>
      </c>
      <c r="AV647" s="152">
        <f t="shared" si="2"/>
        <v>28580.2573</v>
      </c>
      <c r="AW647" s="152">
        <f t="shared" si="3"/>
        <v>170511.9053</v>
      </c>
      <c r="AX647" s="152">
        <f t="shared" si="4"/>
        <v>9988.5345</v>
      </c>
      <c r="AY647" s="152">
        <f t="shared" si="5"/>
        <v>94190.0982</v>
      </c>
      <c r="AZ647" s="152">
        <f t="shared" si="6"/>
        <v>88570.8169</v>
      </c>
      <c r="BA647" s="152" t="str">
        <f t="shared" si="7"/>
        <v>Column1.y</v>
      </c>
      <c r="BB647" s="152" t="str">
        <f t="shared" si="8"/>
        <v>Column1.y</v>
      </c>
      <c r="BC647" s="152" t="str">
        <f t="shared" si="9"/>
        <v>Column1.y</v>
      </c>
    </row>
    <row r="648">
      <c r="A648" s="156">
        <v>1.4918544E9</v>
      </c>
      <c r="B648" s="156">
        <v>113397.5041</v>
      </c>
      <c r="D648" s="153">
        <f>IFERROR(__xludf.DUMMYFUNCTION("TO_DATE(INT((E648/(60*60*24))+""1/1/1970""))"),43143.0)</f>
        <v>43143</v>
      </c>
      <c r="E648" s="152">
        <v>1.5184476E9</v>
      </c>
      <c r="F648" s="152">
        <v>99456.8454</v>
      </c>
      <c r="H648" s="153">
        <f>IFERROR(__xludf.DUMMYFUNCTION("TO_DATE(INT((I648/(60*60*24))+""1/1/1970""))"),43143.0)</f>
        <v>43143</v>
      </c>
      <c r="I648" s="156">
        <v>1.5184476E9</v>
      </c>
      <c r="J648" s="156">
        <v>112622.1946</v>
      </c>
      <c r="L648" s="154">
        <v>43271.0</v>
      </c>
      <c r="M648" s="155">
        <v>140254.78</v>
      </c>
      <c r="O648" s="153">
        <f>IFERROR(__xludf.DUMMYFUNCTION("TO_DATE(INT((P648/(60*60*24))+""1/1/1970""))"),43021.0)</f>
        <v>43021</v>
      </c>
      <c r="P648" s="13">
        <v>1.5079032E9</v>
      </c>
      <c r="Q648" s="13">
        <v>27669.8406</v>
      </c>
      <c r="S648" s="153">
        <f>IFERROR(__xludf.DUMMYFUNCTION("TO_DATE(INT((T648/(60*60*24))+""1/1/1970""))"),43143.0)</f>
        <v>43143</v>
      </c>
      <c r="T648" s="152">
        <v>1.5184476E9</v>
      </c>
      <c r="U648" s="152">
        <v>170511.9053</v>
      </c>
      <c r="W648" s="153">
        <f>IFERROR(__xludf.DUMMYFUNCTION("TO_DATE(INT((X648/(60*60*24))+""1/1/1970""))"),43124.0)</f>
        <v>43124</v>
      </c>
      <c r="X648" s="152">
        <v>1.516806E9</v>
      </c>
      <c r="Y648" s="152">
        <v>10020.7004</v>
      </c>
      <c r="AA648" s="153">
        <f>IFERROR(__xludf.DUMMYFUNCTION("TO_DATE(INT((AB648/(60*60*24))+""1/1/1970""))"),43125.0)</f>
        <v>43125</v>
      </c>
      <c r="AB648" s="156">
        <v>1.5168528E9</v>
      </c>
      <c r="AC648" s="156">
        <v>93338.6472</v>
      </c>
      <c r="AE648" s="153">
        <f>IFERROR(__xludf.DUMMYFUNCTION("TO_DATE(INT((AF648/(60*60*24))+""1/1/1970""))"),43021.0)</f>
        <v>43021</v>
      </c>
      <c r="AF648" s="152">
        <v>1.5078564E9</v>
      </c>
      <c r="AG648" s="152">
        <v>85540.4959</v>
      </c>
      <c r="AN648" s="153">
        <f>IFERROR(__xludf.DUMMYFUNCTION("TO_DATE(INT((AO648/(60*60*24))+""1/1/1970""))"),44112.0)</f>
        <v>44112</v>
      </c>
      <c r="AO648" s="156">
        <v>1.602126039E9</v>
      </c>
      <c r="AP648" s="156">
        <v>160049.2759</v>
      </c>
      <c r="AQ648" s="153">
        <f>IFERROR(__xludf.DUMMYFUNCTION("TO_DATE(INT((AR648/(60*60*24))+""1/1/1970""))"),43143.0)</f>
        <v>43143</v>
      </c>
      <c r="AR648" s="152">
        <v>1.5184476E9</v>
      </c>
      <c r="AS648" s="152">
        <v>99456.8454</v>
      </c>
      <c r="AT648" s="156">
        <v>112622.1946</v>
      </c>
      <c r="AU648" s="152">
        <f t="shared" si="1"/>
        <v>136164.99</v>
      </c>
      <c r="AV648" s="152">
        <f t="shared" si="2"/>
        <v>28574.3369</v>
      </c>
      <c r="AW648" s="152">
        <f t="shared" si="3"/>
        <v>170511.9053</v>
      </c>
      <c r="AX648" s="152">
        <f t="shared" si="4"/>
        <v>9987.9453</v>
      </c>
      <c r="AY648" s="152">
        <f t="shared" si="5"/>
        <v>94193.1067</v>
      </c>
      <c r="AZ648" s="152">
        <f t="shared" si="6"/>
        <v>88577.3058</v>
      </c>
      <c r="BA648" s="152" t="str">
        <f t="shared" si="7"/>
        <v>Column1.y</v>
      </c>
      <c r="BB648" s="152" t="str">
        <f t="shared" si="8"/>
        <v>Column1.y</v>
      </c>
      <c r="BC648" s="152" t="str">
        <f t="shared" si="9"/>
        <v>Column1.y</v>
      </c>
    </row>
    <row r="649">
      <c r="A649" s="152">
        <v>1.49191746E9</v>
      </c>
      <c r="B649" s="152">
        <v>113397.5041</v>
      </c>
      <c r="D649" s="153">
        <f>IFERROR(__xludf.DUMMYFUNCTION("TO_DATE(INT((E649/(60*60*24))+""1/1/1970""))"),43144.0)</f>
        <v>43144</v>
      </c>
      <c r="E649" s="152">
        <v>1.518498E9</v>
      </c>
      <c r="F649" s="152">
        <v>99456.8454</v>
      </c>
      <c r="H649" s="153">
        <f>IFERROR(__xludf.DUMMYFUNCTION("TO_DATE(INT((I649/(60*60*24))+""1/1/1970""))"),43144.0)</f>
        <v>43144</v>
      </c>
      <c r="I649" s="156">
        <v>1.518498E9</v>
      </c>
      <c r="J649" s="156">
        <v>114103.2278</v>
      </c>
      <c r="L649" s="154">
        <v>43272.0</v>
      </c>
      <c r="M649" s="155">
        <v>139931.8</v>
      </c>
      <c r="O649" s="153">
        <f>IFERROR(__xludf.DUMMYFUNCTION("TO_DATE(INT((P649/(60*60*24))+""1/1/1970""))"),43022.0)</f>
        <v>43022</v>
      </c>
      <c r="P649" s="13">
        <v>1.5079392E9</v>
      </c>
      <c r="Q649" s="13">
        <v>27646.1825</v>
      </c>
      <c r="S649" s="153">
        <f>IFERROR(__xludf.DUMMYFUNCTION("TO_DATE(INT((T649/(60*60*24))+""1/1/1970""))"),43144.0)</f>
        <v>43144</v>
      </c>
      <c r="T649" s="152">
        <v>1.518498E9</v>
      </c>
      <c r="U649" s="152">
        <v>174446.066</v>
      </c>
      <c r="W649" s="153">
        <f>IFERROR(__xludf.DUMMYFUNCTION("TO_DATE(INT((X649/(60*60*24))+""1/1/1970""))"),43125.0)</f>
        <v>43125</v>
      </c>
      <c r="X649" s="152">
        <v>1.5168924E9</v>
      </c>
      <c r="Y649" s="152">
        <v>10050.9072</v>
      </c>
      <c r="AA649" s="153">
        <f>IFERROR(__xludf.DUMMYFUNCTION("TO_DATE(INT((AB649/(60*60*24))+""1/1/1970""))"),43126.0)</f>
        <v>43126</v>
      </c>
      <c r="AB649" s="152">
        <v>1.516932E9</v>
      </c>
      <c r="AC649" s="152">
        <v>93661.5215</v>
      </c>
      <c r="AE649" s="153">
        <f>IFERROR(__xludf.DUMMYFUNCTION("TO_DATE(INT((AF649/(60*60*24))+""1/1/1970""))"),43022.0)</f>
        <v>43022</v>
      </c>
      <c r="AF649" s="156">
        <v>1.5079392E9</v>
      </c>
      <c r="AG649" s="156">
        <v>85468.3969</v>
      </c>
      <c r="AN649" s="153">
        <f>IFERROR(__xludf.DUMMYFUNCTION("TO_DATE(INT((AO649/(60*60*24))+""1/1/1970""))"),44113.0)</f>
        <v>44113</v>
      </c>
      <c r="AO649" s="156">
        <v>1.602205406E9</v>
      </c>
      <c r="AP649" s="156">
        <v>159802.5559</v>
      </c>
      <c r="AQ649" s="153">
        <f>IFERROR(__xludf.DUMMYFUNCTION("TO_DATE(INT((AR649/(60*60*24))+""1/1/1970""))"),43144.0)</f>
        <v>43144</v>
      </c>
      <c r="AR649" s="152">
        <v>1.518498E9</v>
      </c>
      <c r="AS649" s="152">
        <v>99456.8454</v>
      </c>
      <c r="AT649" s="156">
        <v>114103.2278</v>
      </c>
      <c r="AU649" s="152">
        <f t="shared" si="1"/>
        <v>137421.75</v>
      </c>
      <c r="AV649" s="152">
        <f t="shared" si="2"/>
        <v>28532.1032</v>
      </c>
      <c r="AW649" s="152">
        <f t="shared" si="3"/>
        <v>174446.066</v>
      </c>
      <c r="AX649" s="152">
        <f t="shared" si="4"/>
        <v>9988.4186</v>
      </c>
      <c r="AY649" s="152">
        <f t="shared" si="5"/>
        <v>94190.2846</v>
      </c>
      <c r="AZ649" s="152">
        <f t="shared" si="6"/>
        <v>88927.3464</v>
      </c>
      <c r="BA649" s="152" t="str">
        <f t="shared" si="7"/>
        <v>Column1.y</v>
      </c>
      <c r="BB649" s="152" t="str">
        <f t="shared" si="8"/>
        <v>Column1.y</v>
      </c>
      <c r="BC649" s="152" t="str">
        <f t="shared" si="9"/>
        <v>Column1.y</v>
      </c>
    </row>
    <row r="650">
      <c r="A650" s="156">
        <v>1.4919408E9</v>
      </c>
      <c r="B650" s="156">
        <v>113397.5041</v>
      </c>
      <c r="D650" s="153">
        <f>IFERROR(__xludf.DUMMYFUNCTION("TO_DATE(INT((E650/(60*60*24))+""1/1/1970""))"),43145.0)</f>
        <v>43145</v>
      </c>
      <c r="E650" s="156">
        <v>1.5185844E9</v>
      </c>
      <c r="F650" s="156">
        <v>99456.8454</v>
      </c>
      <c r="H650" s="153">
        <f>IFERROR(__xludf.DUMMYFUNCTION("TO_DATE(INT((I650/(60*60*24))+""1/1/1970""))"),43145.0)</f>
        <v>43145</v>
      </c>
      <c r="I650" s="152">
        <v>1.5185844E9</v>
      </c>
      <c r="J650" s="152">
        <v>113992.7869</v>
      </c>
      <c r="L650" s="154">
        <v>43273.0</v>
      </c>
      <c r="M650" s="155">
        <v>139614.27</v>
      </c>
      <c r="O650" s="153">
        <f>IFERROR(__xludf.DUMMYFUNCTION("TO_DATE(INT((P650/(60*60*24))+""1/1/1970""))"),43023.0)</f>
        <v>43023</v>
      </c>
      <c r="P650" s="13">
        <v>1.5080256E9</v>
      </c>
      <c r="Q650" s="13">
        <v>27646.1825</v>
      </c>
      <c r="S650" s="153">
        <f>IFERROR(__xludf.DUMMYFUNCTION("TO_DATE(INT((T650/(60*60*24))+""1/1/1970""))"),43145.0)</f>
        <v>43145</v>
      </c>
      <c r="T650" s="156">
        <v>1.5185844E9</v>
      </c>
      <c r="U650" s="156">
        <v>175319.6056</v>
      </c>
      <c r="W650" s="153">
        <f>IFERROR(__xludf.DUMMYFUNCTION("TO_DATE(INT((X650/(60*60*24))+""1/1/1970""))"),43126.0)</f>
        <v>43126</v>
      </c>
      <c r="X650" s="152">
        <v>1.5169788E9</v>
      </c>
      <c r="Y650" s="152">
        <v>10031.4011</v>
      </c>
      <c r="AA650" s="153">
        <f>IFERROR(__xludf.DUMMYFUNCTION("TO_DATE(INT((AB650/(60*60*24))+""1/1/1970""))"),43128.0)</f>
        <v>43128</v>
      </c>
      <c r="AB650" s="156">
        <v>1.5171804E9</v>
      </c>
      <c r="AC650" s="156">
        <v>93864.631</v>
      </c>
      <c r="AE650" s="153">
        <f>IFERROR(__xludf.DUMMYFUNCTION("TO_DATE(INT((AF650/(60*60*24))+""1/1/1970""))"),43023.0)</f>
        <v>43023</v>
      </c>
      <c r="AF650" s="152">
        <v>1.5081048E9</v>
      </c>
      <c r="AG650" s="152">
        <v>85468.3969</v>
      </c>
      <c r="AN650" s="153">
        <f>IFERROR(__xludf.DUMMYFUNCTION("TO_DATE(INT((AO650/(60*60*24))+""1/1/1970""))"),44114.0)</f>
        <v>44114</v>
      </c>
      <c r="AO650" s="152">
        <v>1.60230091E9</v>
      </c>
      <c r="AP650" s="152">
        <v>164415.3559</v>
      </c>
      <c r="AQ650" s="153">
        <f>IFERROR(__xludf.DUMMYFUNCTION("TO_DATE(INT((AR650/(60*60*24))+""1/1/1970""))"),43145.0)</f>
        <v>43145</v>
      </c>
      <c r="AR650" s="156">
        <v>1.5185844E9</v>
      </c>
      <c r="AS650" s="156">
        <v>99456.8454</v>
      </c>
      <c r="AT650" s="152">
        <v>113992.7869</v>
      </c>
      <c r="AU650" s="152">
        <f t="shared" si="1"/>
        <v>137929.9</v>
      </c>
      <c r="AV650" s="152">
        <f t="shared" si="2"/>
        <v>28688.1331</v>
      </c>
      <c r="AW650" s="152">
        <f t="shared" si="3"/>
        <v>175319.6056</v>
      </c>
      <c r="AX650" s="152">
        <f t="shared" si="4"/>
        <v>10000.924</v>
      </c>
      <c r="AY650" s="152">
        <f t="shared" si="5"/>
        <v>94190.2495</v>
      </c>
      <c r="AZ650" s="152">
        <f t="shared" si="6"/>
        <v>89308.7501</v>
      </c>
      <c r="BA650" s="152" t="str">
        <f t="shared" si="7"/>
        <v>Column1.y</v>
      </c>
      <c r="BB650" s="152" t="str">
        <f t="shared" si="8"/>
        <v>Column1.y</v>
      </c>
      <c r="BC650" s="152" t="str">
        <f t="shared" si="9"/>
        <v>Column1.y</v>
      </c>
    </row>
    <row r="651">
      <c r="A651" s="152">
        <v>1.49200386E9</v>
      </c>
      <c r="B651" s="152">
        <v>113397.5041</v>
      </c>
      <c r="D651" s="153">
        <f>IFERROR(__xludf.DUMMYFUNCTION("TO_DATE(INT((E651/(60*60*24))+""1/1/1970""))"),43146.0)</f>
        <v>43146</v>
      </c>
      <c r="E651" s="152">
        <v>1.5186708E9</v>
      </c>
      <c r="F651" s="152">
        <v>99456.8454</v>
      </c>
      <c r="H651" s="153">
        <f>IFERROR(__xludf.DUMMYFUNCTION("TO_DATE(INT((I651/(60*60*24))+""1/1/1970""))"),43146.0)</f>
        <v>43146</v>
      </c>
      <c r="I651" s="156">
        <v>1.5186708E9</v>
      </c>
      <c r="J651" s="156">
        <v>115094.4811</v>
      </c>
      <c r="L651" s="154">
        <v>43276.0</v>
      </c>
      <c r="M651" s="155">
        <v>139817.34</v>
      </c>
      <c r="O651" s="153">
        <f>IFERROR(__xludf.DUMMYFUNCTION("TO_DATE(INT((P651/(60*60*24))+""1/1/1970""))"),43024.0)</f>
        <v>43024</v>
      </c>
      <c r="P651" s="13">
        <v>1.508112E9</v>
      </c>
      <c r="Q651" s="13">
        <v>27658.938</v>
      </c>
      <c r="S651" s="153">
        <f>IFERROR(__xludf.DUMMYFUNCTION("TO_DATE(INT((T651/(60*60*24))+""1/1/1970""))"),43146.0)</f>
        <v>43146</v>
      </c>
      <c r="T651" s="152">
        <v>1.5186708E9</v>
      </c>
      <c r="U651" s="152">
        <v>179175.4365</v>
      </c>
      <c r="W651" s="153">
        <f>IFERROR(__xludf.DUMMYFUNCTION("TO_DATE(INT((X651/(60*60*24))+""1/1/1970""))"),43127.0)</f>
        <v>43127</v>
      </c>
      <c r="X651" s="152">
        <v>1.5170112E9</v>
      </c>
      <c r="Y651" s="152">
        <v>10052.7205</v>
      </c>
      <c r="AA651" s="153">
        <f>IFERROR(__xludf.DUMMYFUNCTION("TO_DATE(INT((AB651/(60*60*24))+""1/1/1970""))"),43129.0)</f>
        <v>43129</v>
      </c>
      <c r="AB651" s="152">
        <v>1.51722E9</v>
      </c>
      <c r="AC651" s="152">
        <v>93673.7269</v>
      </c>
      <c r="AE651" s="153">
        <f>IFERROR(__xludf.DUMMYFUNCTION("TO_DATE(INT((AF651/(60*60*24))+""1/1/1970""))"),43024.0)</f>
        <v>43024</v>
      </c>
      <c r="AF651" s="152">
        <v>1.5081444E9</v>
      </c>
      <c r="AG651" s="152">
        <v>85421.5325</v>
      </c>
      <c r="AN651" s="153">
        <f>IFERROR(__xludf.DUMMYFUNCTION("TO_DATE(INT((AO651/(60*60*24))+""1/1/1970""))"),44115.0)</f>
        <v>44115</v>
      </c>
      <c r="AO651" s="152">
        <v>1.602381195E9</v>
      </c>
      <c r="AP651" s="152">
        <v>164415.3559</v>
      </c>
      <c r="AQ651" s="153">
        <f>IFERROR(__xludf.DUMMYFUNCTION("TO_DATE(INT((AR651/(60*60*24))+""1/1/1970""))"),43146.0)</f>
        <v>43146</v>
      </c>
      <c r="AR651" s="152">
        <v>1.5186708E9</v>
      </c>
      <c r="AS651" s="152">
        <v>99456.8454</v>
      </c>
      <c r="AT651" s="156">
        <v>115094.4811</v>
      </c>
      <c r="AU651" s="152">
        <f t="shared" si="1"/>
        <v>139052.87</v>
      </c>
      <c r="AV651" s="152">
        <f t="shared" si="2"/>
        <v>28775.1952</v>
      </c>
      <c r="AW651" s="152">
        <f t="shared" si="3"/>
        <v>179175.4365</v>
      </c>
      <c r="AX651" s="152">
        <f t="shared" si="4"/>
        <v>9987.8658</v>
      </c>
      <c r="AY651" s="152">
        <f t="shared" si="5"/>
        <v>94188.5373</v>
      </c>
      <c r="AZ651" s="152">
        <f t="shared" si="6"/>
        <v>90135.0047</v>
      </c>
      <c r="BA651" s="152" t="str">
        <f t="shared" si="7"/>
        <v>Column1.y</v>
      </c>
      <c r="BB651" s="152" t="str">
        <f t="shared" si="8"/>
        <v>Column1.y</v>
      </c>
      <c r="BC651" s="152" t="str">
        <f t="shared" si="9"/>
        <v>Column1.y</v>
      </c>
    </row>
    <row r="652">
      <c r="A652" s="156">
        <v>1.4920272E9</v>
      </c>
      <c r="B652" s="156">
        <v>113397.5041</v>
      </c>
      <c r="D652" s="153">
        <f>IFERROR(__xludf.DUMMYFUNCTION("TO_DATE(INT((E652/(60*60*24))+""1/1/1970""))"),43147.0)</f>
        <v>43147</v>
      </c>
      <c r="E652" s="156">
        <v>1.5187572E9</v>
      </c>
      <c r="F652" s="156">
        <v>99456.8454</v>
      </c>
      <c r="H652" s="153">
        <f>IFERROR(__xludf.DUMMYFUNCTION("TO_DATE(INT((I652/(60*60*24))+""1/1/1970""))"),43147.0)</f>
        <v>43147</v>
      </c>
      <c r="I652" s="152">
        <v>1.5187572E9</v>
      </c>
      <c r="J652" s="152">
        <v>114882.8064</v>
      </c>
      <c r="L652" s="154">
        <v>43277.0</v>
      </c>
      <c r="M652" s="155">
        <v>138836.09</v>
      </c>
      <c r="O652" s="153">
        <f>IFERROR(__xludf.DUMMYFUNCTION("TO_DATE(INT((P652/(60*60*24))+""1/1/1970""))"),43025.0)</f>
        <v>43025</v>
      </c>
      <c r="P652" s="13">
        <v>1.5082488E9</v>
      </c>
      <c r="Q652" s="13">
        <v>27640.5872</v>
      </c>
      <c r="S652" s="153">
        <f>IFERROR(__xludf.DUMMYFUNCTION("TO_DATE(INT((T652/(60*60*24))+""1/1/1970""))"),43147.0)</f>
        <v>43147</v>
      </c>
      <c r="T652" s="156">
        <v>1.5187572E9</v>
      </c>
      <c r="U652" s="156">
        <v>182910.8342</v>
      </c>
      <c r="W652" s="153">
        <f>IFERROR(__xludf.DUMMYFUNCTION("TO_DATE(INT((X652/(60*60*24))+""1/1/1970""))"),43129.0)</f>
        <v>43129</v>
      </c>
      <c r="X652" s="156">
        <v>1.517184E9</v>
      </c>
      <c r="Y652" s="156">
        <v>10052.8512</v>
      </c>
      <c r="AA652" s="153">
        <f>IFERROR(__xludf.DUMMYFUNCTION("TO_DATE(INT((AB652/(60*60*24))+""1/1/1970""))"),43130.0)</f>
        <v>43130</v>
      </c>
      <c r="AB652" s="156">
        <v>1.5172992E9</v>
      </c>
      <c r="AC652" s="156">
        <v>93500.0403</v>
      </c>
      <c r="AE652" s="153">
        <f>IFERROR(__xludf.DUMMYFUNCTION("TO_DATE(INT((AF652/(60*60*24))+""1/1/1970""))"),43025.0)</f>
        <v>43025</v>
      </c>
      <c r="AF652" s="156">
        <v>1.5082236E9</v>
      </c>
      <c r="AG652" s="156">
        <v>85275.8926</v>
      </c>
      <c r="AN652" s="153">
        <f>IFERROR(__xludf.DUMMYFUNCTION("TO_DATE(INT((AO652/(60*60*24))+""1/1/1970""))"),44116.0)</f>
        <v>44116</v>
      </c>
      <c r="AO652" s="156">
        <v>1.60247671E9</v>
      </c>
      <c r="AP652" s="156">
        <v>164415.3559</v>
      </c>
      <c r="AQ652" s="153">
        <f>IFERROR(__xludf.DUMMYFUNCTION("TO_DATE(INT((AR652/(60*60*24))+""1/1/1970""))"),43147.0)</f>
        <v>43147</v>
      </c>
      <c r="AR652" s="156">
        <v>1.5187572E9</v>
      </c>
      <c r="AS652" s="156">
        <v>99456.8454</v>
      </c>
      <c r="AT652" s="152">
        <v>114882.8064</v>
      </c>
      <c r="AU652" s="152">
        <f t="shared" si="1"/>
        <v>140051.66</v>
      </c>
      <c r="AV652" s="152">
        <f t="shared" si="2"/>
        <v>28794.1553</v>
      </c>
      <c r="AW652" s="152">
        <f t="shared" si="3"/>
        <v>182910.8342</v>
      </c>
      <c r="AX652" s="152">
        <f t="shared" si="4"/>
        <v>9980.9792</v>
      </c>
      <c r="AY652" s="152">
        <f t="shared" si="5"/>
        <v>94181.9757</v>
      </c>
      <c r="AZ652" s="152">
        <f t="shared" si="6"/>
        <v>90381.5832</v>
      </c>
      <c r="BA652" s="152" t="str">
        <f t="shared" si="7"/>
        <v>Column1.y</v>
      </c>
      <c r="BB652" s="152" t="str">
        <f t="shared" si="8"/>
        <v>Column1.y</v>
      </c>
      <c r="BC652" s="152" t="str">
        <f t="shared" si="9"/>
        <v>Column1.y</v>
      </c>
    </row>
    <row r="653">
      <c r="A653" s="152">
        <v>1.49209026E9</v>
      </c>
      <c r="B653" s="152">
        <v>113397.5041</v>
      </c>
      <c r="D653" s="153">
        <f>IFERROR(__xludf.DUMMYFUNCTION("TO_DATE(INT((E653/(60*60*24))+""1/1/1970""))"),43148.0)</f>
        <v>43148</v>
      </c>
      <c r="E653" s="152">
        <v>1.5188436E9</v>
      </c>
      <c r="F653" s="152">
        <v>99456.8454</v>
      </c>
      <c r="H653" s="153">
        <f>IFERROR(__xludf.DUMMYFUNCTION("TO_DATE(INT((I653/(60*60*24))+""1/1/1970""))"),43148.0)</f>
        <v>43148</v>
      </c>
      <c r="I653" s="156">
        <v>1.5188436E9</v>
      </c>
      <c r="J653" s="156">
        <v>115286.0167</v>
      </c>
      <c r="L653" s="154">
        <v>43278.0</v>
      </c>
      <c r="M653" s="155">
        <v>138853.3</v>
      </c>
      <c r="O653" s="153">
        <f>IFERROR(__xludf.DUMMYFUNCTION("TO_DATE(INT((P653/(60*60*24))+""1/1/1970""))"),43026.0)</f>
        <v>43026</v>
      </c>
      <c r="P653" s="13">
        <v>1.5083352E9</v>
      </c>
      <c r="Q653" s="13">
        <v>27696.5082</v>
      </c>
      <c r="S653" s="153">
        <f>IFERROR(__xludf.DUMMYFUNCTION("TO_DATE(INT((T653/(60*60*24))+""1/1/1970""))"),43148.0)</f>
        <v>43148</v>
      </c>
      <c r="T653" s="152">
        <v>1.5188436E9</v>
      </c>
      <c r="U653" s="152">
        <v>182933.4058</v>
      </c>
      <c r="W653" s="153">
        <f>IFERROR(__xludf.DUMMYFUNCTION("TO_DATE(INT((X653/(60*60*24))+""1/1/1970""))"),43130.0)</f>
        <v>43130</v>
      </c>
      <c r="X653" s="152">
        <v>1.5173244E9</v>
      </c>
      <c r="Y653" s="152">
        <v>10039.3254</v>
      </c>
      <c r="AA653" s="153">
        <f>IFERROR(__xludf.DUMMYFUNCTION("TO_DATE(INT((AB653/(60*60*24))+""1/1/1970""))"),43131.0)</f>
        <v>43131</v>
      </c>
      <c r="AB653" s="152">
        <v>1.5173784E9</v>
      </c>
      <c r="AC653" s="152">
        <v>94017.335</v>
      </c>
      <c r="AE653" s="153">
        <f>IFERROR(__xludf.DUMMYFUNCTION("TO_DATE(INT((AF653/(60*60*24))+""1/1/1970""))"),43026.0)</f>
        <v>43026</v>
      </c>
      <c r="AF653" s="152">
        <v>1.5083028E9</v>
      </c>
      <c r="AG653" s="152">
        <v>85110.4254</v>
      </c>
      <c r="AN653" s="153">
        <f>IFERROR(__xludf.DUMMYFUNCTION("TO_DATE(INT((AO653/(60*60*24))+""1/1/1970""))"),44117.0)</f>
        <v>44117</v>
      </c>
      <c r="AO653" s="156">
        <v>1.602555942E9</v>
      </c>
      <c r="AP653" s="156">
        <v>171916.7959</v>
      </c>
      <c r="AQ653" s="153">
        <f>IFERROR(__xludf.DUMMYFUNCTION("TO_DATE(INT((AR653/(60*60*24))+""1/1/1970""))"),43148.0)</f>
        <v>43148</v>
      </c>
      <c r="AR653" s="152">
        <v>1.5188436E9</v>
      </c>
      <c r="AS653" s="152">
        <v>99456.8454</v>
      </c>
      <c r="AT653" s="156">
        <v>115286.0167</v>
      </c>
      <c r="AU653" s="152">
        <f t="shared" si="1"/>
        <v>140051.66</v>
      </c>
      <c r="AV653" s="152">
        <f t="shared" si="2"/>
        <v>28711.6039</v>
      </c>
      <c r="AW653" s="152">
        <f t="shared" si="3"/>
        <v>182933.4058</v>
      </c>
      <c r="AX653" s="152">
        <f t="shared" si="4"/>
        <v>9992.1154</v>
      </c>
      <c r="AY653" s="152">
        <f t="shared" si="5"/>
        <v>94181.9757</v>
      </c>
      <c r="AZ653" s="152">
        <f t="shared" si="6"/>
        <v>89712.865</v>
      </c>
      <c r="BA653" s="152" t="str">
        <f t="shared" si="7"/>
        <v>Column1.y</v>
      </c>
      <c r="BB653" s="152" t="str">
        <f t="shared" si="8"/>
        <v>Column1.y</v>
      </c>
      <c r="BC653" s="152" t="str">
        <f t="shared" si="9"/>
        <v>Column1.y</v>
      </c>
    </row>
    <row r="654">
      <c r="A654" s="156">
        <v>1.4921136E9</v>
      </c>
      <c r="B654" s="156">
        <v>113397.5041</v>
      </c>
      <c r="D654" s="153">
        <f>IFERROR(__xludf.DUMMYFUNCTION("TO_DATE(INT((E654/(60*60*24))+""1/1/1970""))"),43151.0)</f>
        <v>43151</v>
      </c>
      <c r="E654" s="156">
        <v>1.5191388E9</v>
      </c>
      <c r="F654" s="156">
        <v>99456.8454</v>
      </c>
      <c r="H654" s="153">
        <f>IFERROR(__xludf.DUMMYFUNCTION("TO_DATE(INT((I654/(60*60*24))+""1/1/1970""))"),43151.0)</f>
        <v>43151</v>
      </c>
      <c r="I654" s="152">
        <v>1.5191388E9</v>
      </c>
      <c r="J654" s="152">
        <v>115286.0167</v>
      </c>
      <c r="L654" s="154">
        <v>43279.0</v>
      </c>
      <c r="M654" s="155">
        <v>138412.48</v>
      </c>
      <c r="O654" s="153">
        <f>IFERROR(__xludf.DUMMYFUNCTION("TO_DATE(INT((P654/(60*60*24))+""1/1/1970""))"),43027.0)</f>
        <v>43027</v>
      </c>
      <c r="P654" s="13">
        <v>1.5084216E9</v>
      </c>
      <c r="Q654" s="13">
        <v>27626.6434</v>
      </c>
      <c r="S654" s="153">
        <f>IFERROR(__xludf.DUMMYFUNCTION("TO_DATE(INT((T654/(60*60*24))+""1/1/1970""))"),43151.0)</f>
        <v>43151</v>
      </c>
      <c r="T654" s="156">
        <v>1.5191388E9</v>
      </c>
      <c r="U654" s="156">
        <v>182933.4058</v>
      </c>
      <c r="W654" s="153">
        <f>IFERROR(__xludf.DUMMYFUNCTION("TO_DATE(INT((X654/(60*60*24))+""1/1/1970""))"),43131.0)</f>
        <v>43131</v>
      </c>
      <c r="X654" s="152">
        <v>1.5174108E9</v>
      </c>
      <c r="Y654" s="152">
        <v>10047.033</v>
      </c>
      <c r="AA654" s="153">
        <f>IFERROR(__xludf.DUMMYFUNCTION("TO_DATE(INT((AB654/(60*60*24))+""1/1/1970""))"),43132.0)</f>
        <v>43132</v>
      </c>
      <c r="AB654" s="156">
        <v>1.5174576E9</v>
      </c>
      <c r="AC654" s="156">
        <v>94005.0228</v>
      </c>
      <c r="AE654" s="153">
        <f>IFERROR(__xludf.DUMMYFUNCTION("TO_DATE(INT((AF654/(60*60*24))+""1/1/1970""))"),43027.0)</f>
        <v>43027</v>
      </c>
      <c r="AF654" s="156">
        <v>1.508382E9</v>
      </c>
      <c r="AG654" s="156">
        <v>85277.3345</v>
      </c>
      <c r="AN654" s="153">
        <f>IFERROR(__xludf.DUMMYFUNCTION("TO_DATE(INT((AO654/(60*60*24))+""1/1/1970""))"),44118.0)</f>
        <v>44118</v>
      </c>
      <c r="AO654" s="156">
        <v>1.602635038E9</v>
      </c>
      <c r="AP654" s="156">
        <v>172958.1759</v>
      </c>
      <c r="AQ654" s="153">
        <f>IFERROR(__xludf.DUMMYFUNCTION("TO_DATE(INT((AR654/(60*60*24))+""1/1/1970""))"),43151.0)</f>
        <v>43151</v>
      </c>
      <c r="AR654" s="156">
        <v>1.5191388E9</v>
      </c>
      <c r="AS654" s="156">
        <v>99456.8454</v>
      </c>
      <c r="AT654" s="152">
        <v>115286.0167</v>
      </c>
      <c r="AU654" s="152">
        <f t="shared" si="1"/>
        <v>140129.96</v>
      </c>
      <c r="AV654" s="152">
        <f t="shared" si="2"/>
        <v>28687.3554</v>
      </c>
      <c r="AW654" s="152">
        <f t="shared" si="3"/>
        <v>182933.4058</v>
      </c>
      <c r="AX654" s="152">
        <f t="shared" si="4"/>
        <v>9993.2444</v>
      </c>
      <c r="AY654" s="152">
        <f t="shared" si="5"/>
        <v>95288.143</v>
      </c>
      <c r="AZ654" s="152">
        <f t="shared" si="6"/>
        <v>89646.5339</v>
      </c>
      <c r="BA654" s="152" t="str">
        <f t="shared" si="7"/>
        <v>Column1.y</v>
      </c>
      <c r="BB654" s="152" t="str">
        <f t="shared" si="8"/>
        <v>Column1.y</v>
      </c>
      <c r="BC654" s="152" t="str">
        <f t="shared" si="9"/>
        <v>Column1.y</v>
      </c>
    </row>
    <row r="655">
      <c r="A655" s="152">
        <v>1.49243586E9</v>
      </c>
      <c r="B655" s="152">
        <v>113397.5041</v>
      </c>
      <c r="D655" s="153">
        <f>IFERROR(__xludf.DUMMYFUNCTION("TO_DATE(INT((E655/(60*60*24))+""1/1/1970""))"),43152.0)</f>
        <v>43152</v>
      </c>
      <c r="E655" s="156">
        <v>1.5191892E9</v>
      </c>
      <c r="F655" s="156">
        <v>99237.2413</v>
      </c>
      <c r="H655" s="153">
        <f>IFERROR(__xludf.DUMMYFUNCTION("TO_DATE(INT((I655/(60*60*24))+""1/1/1970""))"),43152.0)</f>
        <v>43152</v>
      </c>
      <c r="I655" s="152">
        <v>1.5191892E9</v>
      </c>
      <c r="J655" s="152">
        <v>116030.8151</v>
      </c>
      <c r="L655" s="154">
        <v>43280.0</v>
      </c>
      <c r="M655" s="155">
        <v>138701.01</v>
      </c>
      <c r="O655" s="153">
        <f>IFERROR(__xludf.DUMMYFUNCTION("TO_DATE(INT((P655/(60*60*24))+""1/1/1970""))"),43028.0)</f>
        <v>43028</v>
      </c>
      <c r="P655" s="13">
        <v>1.508508E9</v>
      </c>
      <c r="Q655" s="13">
        <v>27599.773</v>
      </c>
      <c r="S655" s="153">
        <f>IFERROR(__xludf.DUMMYFUNCTION("TO_DATE(INT((T655/(60*60*24))+""1/1/1970""))"),43152.0)</f>
        <v>43152</v>
      </c>
      <c r="T655" s="156">
        <v>1.5191892E9</v>
      </c>
      <c r="U655" s="156">
        <v>181120.143</v>
      </c>
      <c r="W655" s="153">
        <f>IFERROR(__xludf.DUMMYFUNCTION("TO_DATE(INT((X655/(60*60*24))+""1/1/1970""))"),43132.0)</f>
        <v>43132</v>
      </c>
      <c r="X655" s="152">
        <v>1.5174972E9</v>
      </c>
      <c r="Y655" s="152">
        <v>10040.2197</v>
      </c>
      <c r="AA655" s="153">
        <f>IFERROR(__xludf.DUMMYFUNCTION("TO_DATE(INT((AB655/(60*60*24))+""1/1/1970""))"),43133.0)</f>
        <v>43133</v>
      </c>
      <c r="AB655" s="152">
        <v>1.5175368E9</v>
      </c>
      <c r="AC655" s="152">
        <v>94243.4715</v>
      </c>
      <c r="AE655" s="153">
        <f>IFERROR(__xludf.DUMMYFUNCTION("TO_DATE(INT((AF655/(60*60*24))+""1/1/1970""))"),43028.0)</f>
        <v>43028</v>
      </c>
      <c r="AF655" s="152">
        <v>1.5084612E9</v>
      </c>
      <c r="AG655" s="152">
        <v>85665.5877</v>
      </c>
      <c r="AN655" s="153">
        <f>IFERROR(__xludf.DUMMYFUNCTION("TO_DATE(INT((AO655/(60*60*24))+""1/1/1970""))"),44119.0)</f>
        <v>44119</v>
      </c>
      <c r="AO655" s="152">
        <v>1.602729889E9</v>
      </c>
      <c r="AP655" s="152">
        <v>171280.8068</v>
      </c>
      <c r="AQ655" s="153">
        <f>IFERROR(__xludf.DUMMYFUNCTION("TO_DATE(INT((AR655/(60*60*24))+""1/1/1970""))"),43152.0)</f>
        <v>43152</v>
      </c>
      <c r="AR655" s="156">
        <v>1.5191892E9</v>
      </c>
      <c r="AS655" s="156">
        <v>99237.2413</v>
      </c>
      <c r="AT655" s="152">
        <v>116030.8151</v>
      </c>
      <c r="AU655" s="152">
        <f t="shared" si="1"/>
        <v>139082.46</v>
      </c>
      <c r="AV655" s="152">
        <f t="shared" si="2"/>
        <v>28711.201</v>
      </c>
      <c r="AW655" s="152">
        <f t="shared" si="3"/>
        <v>181120.143</v>
      </c>
      <c r="AX655" s="152">
        <f t="shared" si="4"/>
        <v>9997.9614</v>
      </c>
      <c r="AY655" s="152">
        <f t="shared" si="5"/>
        <v>96013.8172</v>
      </c>
      <c r="AZ655" s="152">
        <f t="shared" si="6"/>
        <v>89175.0065</v>
      </c>
      <c r="BA655" s="152" t="str">
        <f t="shared" si="7"/>
        <v>Column1.y</v>
      </c>
      <c r="BB655" s="152" t="str">
        <f t="shared" si="8"/>
        <v>Column1.y</v>
      </c>
      <c r="BC655" s="152" t="str">
        <f t="shared" si="9"/>
        <v>Column1.y</v>
      </c>
    </row>
    <row r="656">
      <c r="A656" s="156">
        <v>1.4924592E9</v>
      </c>
      <c r="B656" s="156">
        <v>113397.5041</v>
      </c>
      <c r="D656" s="153">
        <f>IFERROR(__xludf.DUMMYFUNCTION("TO_DATE(INT((E656/(60*60*24))+""1/1/1970""))"),43153.0)</f>
        <v>43153</v>
      </c>
      <c r="E656" s="152">
        <v>1.5192756E9</v>
      </c>
      <c r="F656" s="152">
        <v>99398.5756</v>
      </c>
      <c r="H656" s="153">
        <f>IFERROR(__xludf.DUMMYFUNCTION("TO_DATE(INT((I656/(60*60*24))+""1/1/1970""))"),43153.0)</f>
        <v>43153</v>
      </c>
      <c r="I656" s="156">
        <v>1.5192756E9</v>
      </c>
      <c r="J656" s="156">
        <v>114512.9668</v>
      </c>
      <c r="L656" s="154">
        <v>43283.0</v>
      </c>
      <c r="M656" s="155">
        <v>138878.34</v>
      </c>
      <c r="O656" s="153">
        <f>IFERROR(__xludf.DUMMYFUNCTION("TO_DATE(INT((P656/(60*60*24))+""1/1/1970""))"),43029.0)</f>
        <v>43029</v>
      </c>
      <c r="P656" s="13">
        <v>1.508544E9</v>
      </c>
      <c r="Q656" s="13">
        <v>27554.2951</v>
      </c>
      <c r="S656" s="153">
        <f>IFERROR(__xludf.DUMMYFUNCTION("TO_DATE(INT((T656/(60*60*24))+""1/1/1970""))"),43153.0)</f>
        <v>43153</v>
      </c>
      <c r="T656" s="152">
        <v>1.5192756E9</v>
      </c>
      <c r="U656" s="152">
        <v>179600.925</v>
      </c>
      <c r="W656" s="153">
        <f>IFERROR(__xludf.DUMMYFUNCTION("TO_DATE(INT((X656/(60*60*24))+""1/1/1970""))"),43133.0)</f>
        <v>43133</v>
      </c>
      <c r="X656" s="152">
        <v>1.5175836E9</v>
      </c>
      <c r="Y656" s="152">
        <v>10046.193</v>
      </c>
      <c r="AA656" s="153">
        <f>IFERROR(__xludf.DUMMYFUNCTION("TO_DATE(INT((AB656/(60*60*24))+""1/1/1970""))"),43135.0)</f>
        <v>43135</v>
      </c>
      <c r="AB656" s="156">
        <v>1.5177852E9</v>
      </c>
      <c r="AC656" s="156">
        <v>94187.6361</v>
      </c>
      <c r="AE656" s="153">
        <f>IFERROR(__xludf.DUMMYFUNCTION("TO_DATE(INT((AF656/(60*60*24))+""1/1/1970""))"),43029.0)</f>
        <v>43029</v>
      </c>
      <c r="AF656" s="156">
        <v>1.508544E9</v>
      </c>
      <c r="AG656" s="156">
        <v>85183.6058</v>
      </c>
      <c r="AN656" s="153">
        <f>IFERROR(__xludf.DUMMYFUNCTION("TO_DATE(INT((AO656/(60*60*24))+""1/1/1970""))"),44120.0)</f>
        <v>44120</v>
      </c>
      <c r="AO656" s="152">
        <v>1.602809036E9</v>
      </c>
      <c r="AP656" s="152">
        <v>170068.8917</v>
      </c>
      <c r="AQ656" s="153">
        <f>IFERROR(__xludf.DUMMYFUNCTION("TO_DATE(INT((AR656/(60*60*24))+""1/1/1970""))"),43153.0)</f>
        <v>43153</v>
      </c>
      <c r="AR656" s="152">
        <v>1.5192756E9</v>
      </c>
      <c r="AS656" s="152">
        <v>99398.5756</v>
      </c>
      <c r="AT656" s="156">
        <v>114512.9668</v>
      </c>
      <c r="AU656" s="152">
        <f t="shared" si="1"/>
        <v>138187.18</v>
      </c>
      <c r="AV656" s="152">
        <f t="shared" si="2"/>
        <v>28665.8071</v>
      </c>
      <c r="AW656" s="152">
        <f t="shared" si="3"/>
        <v>179600.925</v>
      </c>
      <c r="AX656" s="152">
        <f t="shared" si="4"/>
        <v>10014.5922</v>
      </c>
      <c r="AY656" s="152">
        <f t="shared" si="5"/>
        <v>95592.6751</v>
      </c>
      <c r="AZ656" s="152">
        <f t="shared" si="6"/>
        <v>88779.904</v>
      </c>
      <c r="BA656" s="152" t="str">
        <f t="shared" si="7"/>
        <v>Column1.y</v>
      </c>
      <c r="BB656" s="152" t="str">
        <f t="shared" si="8"/>
        <v>Column1.y</v>
      </c>
      <c r="BC656" s="152" t="str">
        <f t="shared" si="9"/>
        <v>Column1.y</v>
      </c>
    </row>
    <row r="657">
      <c r="A657" s="152">
        <v>1.49252226E9</v>
      </c>
      <c r="B657" s="152">
        <v>113397.5041</v>
      </c>
      <c r="D657" s="153">
        <f>IFERROR(__xludf.DUMMYFUNCTION("TO_DATE(INT((E657/(60*60*24))+""1/1/1970""))"),43154.0)</f>
        <v>43154</v>
      </c>
      <c r="E657" s="156">
        <v>1.519362E9</v>
      </c>
      <c r="F657" s="156">
        <v>99398.5756</v>
      </c>
      <c r="H657" s="153">
        <f>IFERROR(__xludf.DUMMYFUNCTION("TO_DATE(INT((I657/(60*60*24))+""1/1/1970""))"),43154.0)</f>
        <v>43154</v>
      </c>
      <c r="I657" s="152">
        <v>1.519362E9</v>
      </c>
      <c r="J657" s="152">
        <v>114848.3226</v>
      </c>
      <c r="L657" s="154">
        <v>43283.0</v>
      </c>
      <c r="M657" s="155">
        <v>138875.34</v>
      </c>
      <c r="O657" s="153">
        <f>IFERROR(__xludf.DUMMYFUNCTION("TO_DATE(INT((P657/(60*60*24))+""1/1/1970""))"),43030.0)</f>
        <v>43030</v>
      </c>
      <c r="P657" s="13">
        <v>1.5086304E9</v>
      </c>
      <c r="Q657" s="13">
        <v>27554.2951</v>
      </c>
      <c r="S657" s="153">
        <f>IFERROR(__xludf.DUMMYFUNCTION("TO_DATE(INT((T657/(60*60*24))+""1/1/1970""))"),43154.0)</f>
        <v>43154</v>
      </c>
      <c r="T657" s="156">
        <v>1.519362E9</v>
      </c>
      <c r="U657" s="156">
        <v>179972.4927</v>
      </c>
      <c r="W657" s="153">
        <f>IFERROR(__xludf.DUMMYFUNCTION("TO_DATE(INT((X657/(60*60*24))+""1/1/1970""))"),43134.0)</f>
        <v>43134</v>
      </c>
      <c r="X657" s="152">
        <v>1.517616E9</v>
      </c>
      <c r="Y657" s="152">
        <v>10000.0019</v>
      </c>
      <c r="AA657" s="153">
        <f>IFERROR(__xludf.DUMMYFUNCTION("TO_DATE(INT((AB657/(60*60*24))+""1/1/1970""))"),43136.0)</f>
        <v>43136</v>
      </c>
      <c r="AB657" s="152">
        <v>1.5178248E9</v>
      </c>
      <c r="AC657" s="152">
        <v>94187.6765</v>
      </c>
      <c r="AE657" s="153">
        <f>IFERROR(__xludf.DUMMYFUNCTION("TO_DATE(INT((AF657/(60*60*24))+""1/1/1970""))"),43030.0)</f>
        <v>43030</v>
      </c>
      <c r="AF657" s="152">
        <v>1.5087096E9</v>
      </c>
      <c r="AG657" s="152">
        <v>85183.6058</v>
      </c>
      <c r="AN657" s="153">
        <f>IFERROR(__xludf.DUMMYFUNCTION("TO_DATE(INT((AO657/(60*60*24))+""1/1/1970""))"),44121.0)</f>
        <v>44121</v>
      </c>
      <c r="AO657" s="156">
        <v>1.6029072E9</v>
      </c>
      <c r="AP657" s="156">
        <v>170068.8917</v>
      </c>
      <c r="AQ657" s="153">
        <f>IFERROR(__xludf.DUMMYFUNCTION("TO_DATE(INT((AR657/(60*60*24))+""1/1/1970""))"),43154.0)</f>
        <v>43154</v>
      </c>
      <c r="AR657" s="156">
        <v>1.519362E9</v>
      </c>
      <c r="AS657" s="156">
        <v>99398.5756</v>
      </c>
      <c r="AT657" s="152">
        <v>114848.3226</v>
      </c>
      <c r="AU657" s="152">
        <f t="shared" si="1"/>
        <v>138549.72</v>
      </c>
      <c r="AV657" s="152">
        <f t="shared" si="2"/>
        <v>28742.8319</v>
      </c>
      <c r="AW657" s="152">
        <f t="shared" si="3"/>
        <v>179972.4927</v>
      </c>
      <c r="AX657" s="152">
        <f t="shared" si="4"/>
        <v>10012.4432</v>
      </c>
      <c r="AY657" s="152">
        <f t="shared" si="5"/>
        <v>95137.5764</v>
      </c>
      <c r="AZ657" s="152">
        <f t="shared" si="6"/>
        <v>89105.4309</v>
      </c>
      <c r="BA657" s="152" t="str">
        <f t="shared" si="7"/>
        <v>Column1.y</v>
      </c>
      <c r="BB657" s="152" t="str">
        <f t="shared" si="8"/>
        <v>Column1.y</v>
      </c>
      <c r="BC657" s="152" t="str">
        <f t="shared" si="9"/>
        <v>Column1.y</v>
      </c>
    </row>
    <row r="658">
      <c r="A658" s="156">
        <v>1.4925456E9</v>
      </c>
      <c r="B658" s="156">
        <v>113397.5041</v>
      </c>
      <c r="D658" s="153">
        <f>IFERROR(__xludf.DUMMYFUNCTION("TO_DATE(INT((E658/(60*60*24))+""1/1/1970""))"),43155.0)</f>
        <v>43155</v>
      </c>
      <c r="E658" s="152">
        <v>1.5194484E9</v>
      </c>
      <c r="F658" s="152">
        <v>99398.5756</v>
      </c>
      <c r="H658" s="153">
        <f>IFERROR(__xludf.DUMMYFUNCTION("TO_DATE(INT((I658/(60*60*24))+""1/1/1970""))"),43155.0)</f>
        <v>43155</v>
      </c>
      <c r="I658" s="156">
        <v>1.5194484E9</v>
      </c>
      <c r="J658" s="156">
        <v>114939.9884</v>
      </c>
      <c r="L658" s="154">
        <v>43284.0</v>
      </c>
      <c r="M658" s="155">
        <v>138570.8</v>
      </c>
      <c r="O658" s="153">
        <f>IFERROR(__xludf.DUMMYFUNCTION("TO_DATE(INT((P658/(60*60*24))+""1/1/1970""))"),43031.0)</f>
        <v>43031</v>
      </c>
      <c r="P658" s="13">
        <v>1.5087168E9</v>
      </c>
      <c r="Q658" s="13">
        <v>27540.2866</v>
      </c>
      <c r="S658" s="153">
        <f>IFERROR(__xludf.DUMMYFUNCTION("TO_DATE(INT((T658/(60*60*24))+""1/1/1970""))"),43155.0)</f>
        <v>43155</v>
      </c>
      <c r="T658" s="152">
        <v>1.5194484E9</v>
      </c>
      <c r="U658" s="152">
        <v>184721.3827</v>
      </c>
      <c r="W658" s="153">
        <f>IFERROR(__xludf.DUMMYFUNCTION("TO_DATE(INT((X658/(60*60*24))+""1/1/1970""))"),43136.0)</f>
        <v>43136</v>
      </c>
      <c r="X658" s="156">
        <v>1.5177888E9</v>
      </c>
      <c r="Y658" s="156">
        <v>9996.5771</v>
      </c>
      <c r="AA658" s="153">
        <f>IFERROR(__xludf.DUMMYFUNCTION("TO_DATE(INT((AB658/(60*60*24))+""1/1/1970""))"),43137.0)</f>
        <v>43137</v>
      </c>
      <c r="AB658" s="156">
        <v>1.517904E9</v>
      </c>
      <c r="AC658" s="156">
        <v>94187.0586</v>
      </c>
      <c r="AE658" s="153">
        <f>IFERROR(__xludf.DUMMYFUNCTION("TO_DATE(INT((AF658/(60*60*24))+""1/1/1970""))"),43031.0)</f>
        <v>43031</v>
      </c>
      <c r="AF658" s="152">
        <v>1.5087492E9</v>
      </c>
      <c r="AG658" s="152">
        <v>84990.741</v>
      </c>
      <c r="AN658" s="153">
        <f>IFERROR(__xludf.DUMMYFUNCTION("TO_DATE(INT((AO658/(60*60*24))+""1/1/1970""))"),44122.0)</f>
        <v>44122</v>
      </c>
      <c r="AO658" s="156">
        <v>1.602988301E9</v>
      </c>
      <c r="AP658" s="156">
        <v>170068.8917</v>
      </c>
      <c r="AQ658" s="153">
        <f>IFERROR(__xludf.DUMMYFUNCTION("TO_DATE(INT((AR658/(60*60*24))+""1/1/1970""))"),43155.0)</f>
        <v>43155</v>
      </c>
      <c r="AR658" s="152">
        <v>1.5194484E9</v>
      </c>
      <c r="AS658" s="152">
        <v>99398.5756</v>
      </c>
      <c r="AT658" s="156">
        <v>114939.9884</v>
      </c>
      <c r="AU658" s="152">
        <f t="shared" si="1"/>
        <v>138549.72</v>
      </c>
      <c r="AV658" s="152">
        <f t="shared" si="2"/>
        <v>28755.5618</v>
      </c>
      <c r="AW658" s="152">
        <f t="shared" si="3"/>
        <v>184721.3827</v>
      </c>
      <c r="AX658" s="152">
        <f t="shared" si="4"/>
        <v>10005.6493</v>
      </c>
      <c r="AY658" s="152">
        <f t="shared" si="5"/>
        <v>95137.5764</v>
      </c>
      <c r="AZ658" s="152">
        <f t="shared" si="6"/>
        <v>88881.5636</v>
      </c>
      <c r="BA658" s="152" t="str">
        <f t="shared" si="7"/>
        <v>Column1.y</v>
      </c>
      <c r="BB658" s="152" t="str">
        <f t="shared" si="8"/>
        <v>Column1.y</v>
      </c>
      <c r="BC658" s="152" t="str">
        <f t="shared" si="9"/>
        <v>Column1.y</v>
      </c>
    </row>
    <row r="659">
      <c r="A659" s="152">
        <v>1.49260866E9</v>
      </c>
      <c r="B659" s="152">
        <v>113397.5041</v>
      </c>
      <c r="D659" s="153">
        <f>IFERROR(__xludf.DUMMYFUNCTION("TO_DATE(INT((E659/(60*60*24))+""1/1/1970""))"),43157.0)</f>
        <v>43157</v>
      </c>
      <c r="E659" s="156">
        <v>1.5196572E9</v>
      </c>
      <c r="F659" s="156">
        <v>99398.5756</v>
      </c>
      <c r="H659" s="153">
        <f>IFERROR(__xludf.DUMMYFUNCTION("TO_DATE(INT((I659/(60*60*24))+""1/1/1970""))"),43157.0)</f>
        <v>43157</v>
      </c>
      <c r="I659" s="152">
        <v>1.5196572E9</v>
      </c>
      <c r="J659" s="152">
        <v>114939.9884</v>
      </c>
      <c r="L659" s="154">
        <v>43285.0</v>
      </c>
      <c r="M659" s="155">
        <v>138857.28</v>
      </c>
      <c r="O659" s="153">
        <f>IFERROR(__xludf.DUMMYFUNCTION("TO_DATE(INT((P659/(60*60*24))+""1/1/1970""))"),43032.0)</f>
        <v>43032</v>
      </c>
      <c r="P659" s="13">
        <v>1.5088536E9</v>
      </c>
      <c r="Q659" s="13">
        <v>27702.9855</v>
      </c>
      <c r="S659" s="153">
        <f>IFERROR(__xludf.DUMMYFUNCTION("TO_DATE(INT((T659/(60*60*24))+""1/1/1970""))"),43157.0)</f>
        <v>43157</v>
      </c>
      <c r="T659" s="156">
        <v>1.5196572E9</v>
      </c>
      <c r="U659" s="156">
        <v>184721.3827</v>
      </c>
      <c r="W659" s="153">
        <f>IFERROR(__xludf.DUMMYFUNCTION("TO_DATE(INT((X659/(60*60*24))+""1/1/1970""))"),43137.0)</f>
        <v>43137</v>
      </c>
      <c r="X659" s="152">
        <v>1.5179292E9</v>
      </c>
      <c r="Y659" s="152">
        <v>9975.3094</v>
      </c>
      <c r="AA659" s="153">
        <f>IFERROR(__xludf.DUMMYFUNCTION("TO_DATE(INT((AB659/(60*60*24))+""1/1/1970""))"),43138.0)</f>
        <v>43138</v>
      </c>
      <c r="AB659" s="152">
        <v>1.5179832E9</v>
      </c>
      <c r="AC659" s="152">
        <v>94190.6426</v>
      </c>
      <c r="AE659" s="153">
        <f>IFERROR(__xludf.DUMMYFUNCTION("TO_DATE(INT((AF659/(60*60*24))+""1/1/1970""))"),43032.0)</f>
        <v>43032</v>
      </c>
      <c r="AF659" s="156">
        <v>1.5088284E9</v>
      </c>
      <c r="AG659" s="156">
        <v>84990.741</v>
      </c>
      <c r="AN659" s="153">
        <f>IFERROR(__xludf.DUMMYFUNCTION("TO_DATE(INT((AO659/(60*60*24))+""1/1/1970""))"),44123.0)</f>
        <v>44123</v>
      </c>
      <c r="AO659" s="156">
        <v>1.603069322E9</v>
      </c>
      <c r="AP659" s="156">
        <v>170068.8917</v>
      </c>
      <c r="AQ659" s="153">
        <f>IFERROR(__xludf.DUMMYFUNCTION("TO_DATE(INT((AR659/(60*60*24))+""1/1/1970""))"),43157.0)</f>
        <v>43157</v>
      </c>
      <c r="AR659" s="156">
        <v>1.5196572E9</v>
      </c>
      <c r="AS659" s="156">
        <v>99398.5756</v>
      </c>
      <c r="AT659" s="152">
        <v>114939.9884</v>
      </c>
      <c r="AU659" s="152">
        <f t="shared" si="1"/>
        <v>139852.06</v>
      </c>
      <c r="AV659" s="152">
        <f t="shared" si="2"/>
        <v>28727.8277</v>
      </c>
      <c r="AW659" s="152">
        <f t="shared" si="3"/>
        <v>184721.3827</v>
      </c>
      <c r="AX659" s="152">
        <f t="shared" si="4"/>
        <v>10006.1692</v>
      </c>
      <c r="AY659" s="152">
        <f t="shared" si="5"/>
        <v>95481.7628</v>
      </c>
      <c r="AZ659" s="152">
        <f t="shared" si="6"/>
        <v>88839.0251</v>
      </c>
      <c r="BA659" s="152" t="str">
        <f t="shared" si="7"/>
        <v>Column1.y</v>
      </c>
      <c r="BB659" s="152" t="str">
        <f t="shared" si="8"/>
        <v>Column1.y</v>
      </c>
      <c r="BC659" s="152" t="str">
        <f t="shared" si="9"/>
        <v>Column1.y</v>
      </c>
    </row>
    <row r="660">
      <c r="A660" s="156">
        <v>1.492632E9</v>
      </c>
      <c r="B660" s="156">
        <v>113397.5041</v>
      </c>
      <c r="D660" s="153">
        <f>IFERROR(__xludf.DUMMYFUNCTION("TO_DATE(INT((E660/(60*60*24))+""1/1/1970""))"),43158.0)</f>
        <v>43158</v>
      </c>
      <c r="E660" s="156">
        <v>1.5197076E9</v>
      </c>
      <c r="F660" s="156">
        <v>99398.5756</v>
      </c>
      <c r="H660" s="153">
        <f>IFERROR(__xludf.DUMMYFUNCTION("TO_DATE(INT((I660/(60*60*24))+""1/1/1970""))"),43158.0)</f>
        <v>43158</v>
      </c>
      <c r="I660" s="152">
        <v>1.5197076E9</v>
      </c>
      <c r="J660" s="152">
        <v>114374.5741</v>
      </c>
      <c r="L660" s="154">
        <v>43286.0</v>
      </c>
      <c r="M660" s="155">
        <v>138857.28</v>
      </c>
      <c r="O660" s="153">
        <f>IFERROR(__xludf.DUMMYFUNCTION("TO_DATE(INT((P660/(60*60*24))+""1/1/1970""))"),43033.0)</f>
        <v>43033</v>
      </c>
      <c r="P660" s="13">
        <v>1.50894E9</v>
      </c>
      <c r="Q660" s="13">
        <v>27701.6804</v>
      </c>
      <c r="S660" s="153">
        <f>IFERROR(__xludf.DUMMYFUNCTION("TO_DATE(INT((T660/(60*60*24))+""1/1/1970""))"),43158.0)</f>
        <v>43158</v>
      </c>
      <c r="T660" s="156">
        <v>1.5197076E9</v>
      </c>
      <c r="U660" s="156">
        <v>188176.6158</v>
      </c>
      <c r="W660" s="153">
        <f>IFERROR(__xludf.DUMMYFUNCTION("TO_DATE(INT((X660/(60*60*24))+""1/1/1970""))"),43138.0)</f>
        <v>43138</v>
      </c>
      <c r="X660" s="152">
        <v>1.5180156E9</v>
      </c>
      <c r="Y660" s="152">
        <v>9981.3777</v>
      </c>
      <c r="AA660" s="153">
        <f>IFERROR(__xludf.DUMMYFUNCTION("TO_DATE(INT((AB660/(60*60*24))+""1/1/1970""))"),43139.0)</f>
        <v>43139</v>
      </c>
      <c r="AB660" s="156">
        <v>1.5180624E9</v>
      </c>
      <c r="AC660" s="156">
        <v>94200.7861</v>
      </c>
      <c r="AE660" s="153">
        <f>IFERROR(__xludf.DUMMYFUNCTION("TO_DATE(INT((AF660/(60*60*24))+""1/1/1970""))"),43033.0)</f>
        <v>43033</v>
      </c>
      <c r="AF660" s="152">
        <v>1.5089076E9</v>
      </c>
      <c r="AG660" s="152">
        <v>85025.709</v>
      </c>
      <c r="AN660" s="153">
        <f>IFERROR(__xludf.DUMMYFUNCTION("TO_DATE(INT((AO660/(60*60*24))+""1/1/1970""))"),44124.0)</f>
        <v>44124</v>
      </c>
      <c r="AO660" s="152">
        <v>1.603164964E9</v>
      </c>
      <c r="AP660" s="152">
        <v>166529.6166</v>
      </c>
      <c r="AQ660" s="153">
        <f>IFERROR(__xludf.DUMMYFUNCTION("TO_DATE(INT((AR660/(60*60*24))+""1/1/1970""))"),43158.0)</f>
        <v>43158</v>
      </c>
      <c r="AR660" s="156">
        <v>1.5197076E9</v>
      </c>
      <c r="AS660" s="156">
        <v>99398.5756</v>
      </c>
      <c r="AT660" s="152">
        <v>114374.5741</v>
      </c>
      <c r="AU660" s="152">
        <f t="shared" si="1"/>
        <v>140734.95</v>
      </c>
      <c r="AV660" s="152">
        <f t="shared" si="2"/>
        <v>28719.7745</v>
      </c>
      <c r="AW660" s="152">
        <f t="shared" si="3"/>
        <v>188176.6158</v>
      </c>
      <c r="AX660" s="152">
        <f t="shared" si="4"/>
        <v>10007.2958</v>
      </c>
      <c r="AY660" s="152">
        <f t="shared" si="5"/>
        <v>95126.9263</v>
      </c>
      <c r="AZ660" s="152">
        <f t="shared" si="6"/>
        <v>89030.8085</v>
      </c>
      <c r="BA660" s="152" t="str">
        <f t="shared" si="7"/>
        <v>Column1.y</v>
      </c>
      <c r="BB660" s="152" t="str">
        <f t="shared" si="8"/>
        <v>Column1.y</v>
      </c>
      <c r="BC660" s="152" t="str">
        <f t="shared" si="9"/>
        <v>Column1.y</v>
      </c>
    </row>
    <row r="661">
      <c r="A661" s="152">
        <v>1.49269506E9</v>
      </c>
      <c r="B661" s="152">
        <v>113397.5041</v>
      </c>
      <c r="D661" s="153">
        <f>IFERROR(__xludf.DUMMYFUNCTION("TO_DATE(INT((E661/(60*60*24))+""1/1/1970""))"),43159.0)</f>
        <v>43159</v>
      </c>
      <c r="E661" s="152">
        <v>1.519794E9</v>
      </c>
      <c r="F661" s="152">
        <v>99398.5756</v>
      </c>
      <c r="H661" s="153">
        <f>IFERROR(__xludf.DUMMYFUNCTION("TO_DATE(INT((I661/(60*60*24))+""1/1/1970""))"),43159.0)</f>
        <v>43159</v>
      </c>
      <c r="I661" s="156">
        <v>1.519794E9</v>
      </c>
      <c r="J661" s="156">
        <v>115786.803</v>
      </c>
      <c r="L661" s="154">
        <v>43287.0</v>
      </c>
      <c r="M661" s="155">
        <v>139609.33</v>
      </c>
      <c r="O661" s="153">
        <f>IFERROR(__xludf.DUMMYFUNCTION("TO_DATE(INT((P661/(60*60*24))+""1/1/1970""))"),43034.0)</f>
        <v>43034</v>
      </c>
      <c r="P661" s="13">
        <v>1.5090264E9</v>
      </c>
      <c r="Q661" s="13">
        <v>27804.94</v>
      </c>
      <c r="S661" s="153">
        <f>IFERROR(__xludf.DUMMYFUNCTION("TO_DATE(INT((T661/(60*60*24))+""1/1/1970""))"),43159.0)</f>
        <v>43159</v>
      </c>
      <c r="T661" s="152">
        <v>1.519794E9</v>
      </c>
      <c r="U661" s="152">
        <v>184373.9462</v>
      </c>
      <c r="W661" s="153">
        <f>IFERROR(__xludf.DUMMYFUNCTION("TO_DATE(INT((X661/(60*60*24))+""1/1/1970""))"),43139.0)</f>
        <v>43139</v>
      </c>
      <c r="X661" s="152">
        <v>1.518102E9</v>
      </c>
      <c r="Y661" s="152">
        <v>9992.2835</v>
      </c>
      <c r="AA661" s="153">
        <f>IFERROR(__xludf.DUMMYFUNCTION("TO_DATE(INT((AB661/(60*60*24))+""1/1/1970""))"),43140.0)</f>
        <v>43140</v>
      </c>
      <c r="AB661" s="152">
        <v>1.5181416E9</v>
      </c>
      <c r="AC661" s="152">
        <v>94190.0982</v>
      </c>
      <c r="AE661" s="153">
        <f>IFERROR(__xludf.DUMMYFUNCTION("TO_DATE(INT((AF661/(60*60*24))+""1/1/1970""))"),43034.0)</f>
        <v>43034</v>
      </c>
      <c r="AF661" s="156">
        <v>1.5089868E9</v>
      </c>
      <c r="AG661" s="156">
        <v>85454.6981</v>
      </c>
      <c r="AN661" s="153">
        <f>IFERROR(__xludf.DUMMYFUNCTION("TO_DATE(INT((AO661/(60*60*24))+""1/1/1970""))"),44125.0)</f>
        <v>44125</v>
      </c>
      <c r="AO661" s="152">
        <v>1.603244462E9</v>
      </c>
      <c r="AP661" s="152">
        <v>167659.7144</v>
      </c>
      <c r="AQ661" s="153">
        <f>IFERROR(__xludf.DUMMYFUNCTION("TO_DATE(INT((AR661/(60*60*24))+""1/1/1970""))"),43159.0)</f>
        <v>43159</v>
      </c>
      <c r="AR661" s="152">
        <v>1.519794E9</v>
      </c>
      <c r="AS661" s="152">
        <v>99398.5756</v>
      </c>
      <c r="AT661" s="156">
        <v>115786.803</v>
      </c>
      <c r="AU661" s="152">
        <f t="shared" si="1"/>
        <v>139463.49</v>
      </c>
      <c r="AV661" s="152">
        <f t="shared" si="2"/>
        <v>28756.1133</v>
      </c>
      <c r="AW661" s="152">
        <f t="shared" si="3"/>
        <v>184373.9462</v>
      </c>
      <c r="AX661" s="152">
        <f t="shared" si="4"/>
        <v>10029.1392</v>
      </c>
      <c r="AY661" s="152">
        <f t="shared" si="5"/>
        <v>94806.6955</v>
      </c>
      <c r="AZ661" s="152">
        <f t="shared" si="6"/>
        <v>88387.6854</v>
      </c>
      <c r="BA661" s="152" t="str">
        <f t="shared" si="7"/>
        <v>Column1.y</v>
      </c>
      <c r="BB661" s="152" t="str">
        <f t="shared" si="8"/>
        <v>Column1.y</v>
      </c>
      <c r="BC661" s="152" t="str">
        <f t="shared" si="9"/>
        <v>Column1.y</v>
      </c>
    </row>
    <row r="662">
      <c r="A662" s="156">
        <v>1.4927184E9</v>
      </c>
      <c r="B662" s="156">
        <v>113397.5041</v>
      </c>
      <c r="D662" s="153">
        <f>IFERROR(__xludf.DUMMYFUNCTION("TO_DATE(INT((E662/(60*60*24))+""1/1/1970""))"),43160.0)</f>
        <v>43160</v>
      </c>
      <c r="E662" s="156">
        <v>1.5198804E9</v>
      </c>
      <c r="F662" s="156">
        <v>99398.5756</v>
      </c>
      <c r="H662" s="153">
        <f>IFERROR(__xludf.DUMMYFUNCTION("TO_DATE(INT((I662/(60*60*24))+""1/1/1970""))"),43160.0)</f>
        <v>43160</v>
      </c>
      <c r="I662" s="152">
        <v>1.5198804E9</v>
      </c>
      <c r="J662" s="152">
        <v>116427.0968</v>
      </c>
      <c r="L662" s="154">
        <v>43290.0</v>
      </c>
      <c r="M662" s="155">
        <v>140227.0</v>
      </c>
      <c r="O662" s="153">
        <f>IFERROR(__xludf.DUMMYFUNCTION("TO_DATE(INT((P662/(60*60*24))+""1/1/1970""))"),43035.0)</f>
        <v>43035</v>
      </c>
      <c r="P662" s="13">
        <v>1.5091128E9</v>
      </c>
      <c r="Q662" s="13">
        <v>27909.4839</v>
      </c>
      <c r="S662" s="153">
        <f>IFERROR(__xludf.DUMMYFUNCTION("TO_DATE(INT((T662/(60*60*24))+""1/1/1970""))"),43160.0)</f>
        <v>43160</v>
      </c>
      <c r="T662" s="156">
        <v>1.5198804E9</v>
      </c>
      <c r="U662" s="156">
        <v>181121.2876</v>
      </c>
      <c r="W662" s="153">
        <f>IFERROR(__xludf.DUMMYFUNCTION("TO_DATE(INT((X662/(60*60*24))+""1/1/1970""))"),43140.0)</f>
        <v>43140</v>
      </c>
      <c r="X662" s="152">
        <v>1.5181884E9</v>
      </c>
      <c r="Y662" s="152">
        <v>9998.3495</v>
      </c>
      <c r="AA662" s="153">
        <f>IFERROR(__xludf.DUMMYFUNCTION("TO_DATE(INT((AB662/(60*60*24))+""1/1/1970""))"),43142.0)</f>
        <v>43142</v>
      </c>
      <c r="AB662" s="156">
        <v>1.51839E9</v>
      </c>
      <c r="AC662" s="156">
        <v>94194.7783</v>
      </c>
      <c r="AE662" s="153">
        <f>IFERROR(__xludf.DUMMYFUNCTION("TO_DATE(INT((AF662/(60*60*24))+""1/1/1970""))"),43035.0)</f>
        <v>43035</v>
      </c>
      <c r="AF662" s="152">
        <v>1.509066E9</v>
      </c>
      <c r="AG662" s="152">
        <v>84144.2988</v>
      </c>
      <c r="AN662" s="153">
        <f>IFERROR(__xludf.DUMMYFUNCTION("TO_DATE(INT((AO662/(60*60*24))+""1/1/1970""))"),44126.0)</f>
        <v>44126</v>
      </c>
      <c r="AO662" s="156">
        <v>1.603339584E9</v>
      </c>
      <c r="AP662" s="156">
        <v>167255.0558</v>
      </c>
      <c r="AQ662" s="153">
        <f>IFERROR(__xludf.DUMMYFUNCTION("TO_DATE(INT((AR662/(60*60*24))+""1/1/1970""))"),43160.0)</f>
        <v>43160</v>
      </c>
      <c r="AR662" s="156">
        <v>1.5198804E9</v>
      </c>
      <c r="AS662" s="156">
        <v>99398.5756</v>
      </c>
      <c r="AT662" s="152">
        <v>116427.0968</v>
      </c>
      <c r="AU662" s="152">
        <f t="shared" si="1"/>
        <v>139016.32</v>
      </c>
      <c r="AV662" s="152">
        <f t="shared" si="2"/>
        <v>28826.499</v>
      </c>
      <c r="AW662" s="152">
        <f t="shared" si="3"/>
        <v>181121.2876</v>
      </c>
      <c r="AX662" s="152">
        <f t="shared" si="4"/>
        <v>10064.9396</v>
      </c>
      <c r="AY662" s="152">
        <f t="shared" si="5"/>
        <v>94287.4249</v>
      </c>
      <c r="AZ662" s="152">
        <f t="shared" si="6"/>
        <v>88137.5019</v>
      </c>
      <c r="BA662" s="152" t="str">
        <f t="shared" si="7"/>
        <v>Column1.y</v>
      </c>
      <c r="BB662" s="152" t="str">
        <f t="shared" si="8"/>
        <v>Column1.y</v>
      </c>
      <c r="BC662" s="152" t="str">
        <f t="shared" si="9"/>
        <v>Column1.y</v>
      </c>
    </row>
    <row r="663">
      <c r="A663" s="152">
        <v>1.49278146E9</v>
      </c>
      <c r="B663" s="152">
        <v>113397.5041</v>
      </c>
      <c r="D663" s="153">
        <f>IFERROR(__xludf.DUMMYFUNCTION("TO_DATE(INT((E663/(60*60*24))+""1/1/1970""))"),43161.0)</f>
        <v>43161</v>
      </c>
      <c r="E663" s="152">
        <v>1.5199668E9</v>
      </c>
      <c r="F663" s="152">
        <v>99398.5756</v>
      </c>
      <c r="H663" s="153">
        <f>IFERROR(__xludf.DUMMYFUNCTION("TO_DATE(INT((I663/(60*60*24))+""1/1/1970""))"),43161.0)</f>
        <v>43161</v>
      </c>
      <c r="I663" s="156">
        <v>1.5199668E9</v>
      </c>
      <c r="J663" s="156">
        <v>116039.2869</v>
      </c>
      <c r="L663" s="154">
        <v>43291.0</v>
      </c>
      <c r="M663" s="155">
        <v>140707.56</v>
      </c>
      <c r="O663" s="153">
        <f>IFERROR(__xludf.DUMMYFUNCTION("TO_DATE(INT((P663/(60*60*24))+""1/1/1970""))"),43036.0)</f>
        <v>43036</v>
      </c>
      <c r="P663" s="13">
        <v>1.5091488E9</v>
      </c>
      <c r="Q663" s="13">
        <v>27874.3934</v>
      </c>
      <c r="S663" s="153">
        <f>IFERROR(__xludf.DUMMYFUNCTION("TO_DATE(INT((T663/(60*60*24))+""1/1/1970""))"),43161.0)</f>
        <v>43161</v>
      </c>
      <c r="T663" s="152">
        <v>1.5199668E9</v>
      </c>
      <c r="U663" s="152">
        <v>177128.4987</v>
      </c>
      <c r="W663" s="153">
        <f>IFERROR(__xludf.DUMMYFUNCTION("TO_DATE(INT((X663/(60*60*24))+""1/1/1970""))"),43141.0)</f>
        <v>43141</v>
      </c>
      <c r="X663" s="152">
        <v>1.5182208E9</v>
      </c>
      <c r="Y663" s="152">
        <v>9988.5345</v>
      </c>
      <c r="AA663" s="153">
        <f>IFERROR(__xludf.DUMMYFUNCTION("TO_DATE(INT((AB663/(60*60*24))+""1/1/1970""))"),43143.0)</f>
        <v>43143</v>
      </c>
      <c r="AB663" s="152">
        <v>1.5184296E9</v>
      </c>
      <c r="AC663" s="152">
        <v>94193.1067</v>
      </c>
      <c r="AE663" s="153">
        <f>IFERROR(__xludf.DUMMYFUNCTION("TO_DATE(INT((AF663/(60*60*24))+""1/1/1970""))"),43036.0)</f>
        <v>43036</v>
      </c>
      <c r="AF663" s="156">
        <v>1.5091488E9</v>
      </c>
      <c r="AG663" s="156">
        <v>83933.0487</v>
      </c>
      <c r="AN663" s="153">
        <f>IFERROR(__xludf.DUMMYFUNCTION("TO_DATE(INT((AO663/(60*60*24))+""1/1/1970""))"),44127.0)</f>
        <v>44127</v>
      </c>
      <c r="AO663" s="156">
        <v>1.603418866E9</v>
      </c>
      <c r="AP663" s="156">
        <v>166430.5765</v>
      </c>
      <c r="AQ663" s="153">
        <f>IFERROR(__xludf.DUMMYFUNCTION("TO_DATE(INT((AR663/(60*60*24))+""1/1/1970""))"),43161.0)</f>
        <v>43161</v>
      </c>
      <c r="AR663" s="152">
        <v>1.5199668E9</v>
      </c>
      <c r="AS663" s="152">
        <v>99398.5756</v>
      </c>
      <c r="AT663" s="156">
        <v>116039.2869</v>
      </c>
      <c r="AU663" s="152">
        <f t="shared" si="1"/>
        <v>138123.1</v>
      </c>
      <c r="AV663" s="152">
        <f t="shared" si="2"/>
        <v>28911.9333</v>
      </c>
      <c r="AW663" s="152">
        <f t="shared" si="3"/>
        <v>177128.4987</v>
      </c>
      <c r="AX663" s="152">
        <f t="shared" si="4"/>
        <v>10057.7719</v>
      </c>
      <c r="AY663" s="152">
        <f t="shared" si="5"/>
        <v>94680.0478</v>
      </c>
      <c r="AZ663" s="152">
        <f t="shared" si="6"/>
        <v>88712.8519</v>
      </c>
      <c r="BA663" s="152" t="str">
        <f t="shared" si="7"/>
        <v>Column1.y</v>
      </c>
      <c r="BB663" s="152" t="str">
        <f t="shared" si="8"/>
        <v>Column1.y</v>
      </c>
      <c r="BC663" s="152" t="str">
        <f t="shared" si="9"/>
        <v>Column1.y</v>
      </c>
    </row>
    <row r="664">
      <c r="A664" s="156">
        <v>1.4928048E9</v>
      </c>
      <c r="B664" s="156">
        <v>113397.5041</v>
      </c>
      <c r="D664" s="153">
        <f>IFERROR(__xludf.DUMMYFUNCTION("TO_DATE(INT((E664/(60*60*24))+""1/1/1970""))"),43162.0)</f>
        <v>43162</v>
      </c>
      <c r="E664" s="156">
        <v>1.5200532E9</v>
      </c>
      <c r="F664" s="156">
        <v>99398.5756</v>
      </c>
      <c r="H664" s="153">
        <f>IFERROR(__xludf.DUMMYFUNCTION("TO_DATE(INT((I664/(60*60*24))+""1/1/1970""))"),43162.0)</f>
        <v>43162</v>
      </c>
      <c r="I664" s="152">
        <v>1.5200532E9</v>
      </c>
      <c r="J664" s="152">
        <v>116813.5868</v>
      </c>
      <c r="L664" s="154">
        <v>43292.0</v>
      </c>
      <c r="M664" s="155">
        <v>140885.64</v>
      </c>
      <c r="O664" s="153">
        <f>IFERROR(__xludf.DUMMYFUNCTION("TO_DATE(INT((P664/(60*60*24))+""1/1/1970""))"),43037.0)</f>
        <v>43037</v>
      </c>
      <c r="P664" s="13">
        <v>1.5092352E9</v>
      </c>
      <c r="Q664" s="13">
        <v>27874.3934</v>
      </c>
      <c r="S664" s="153">
        <f>IFERROR(__xludf.DUMMYFUNCTION("TO_DATE(INT((T664/(60*60*24))+""1/1/1970""))"),43162.0)</f>
        <v>43162</v>
      </c>
      <c r="T664" s="156">
        <v>1.5200532E9</v>
      </c>
      <c r="U664" s="156">
        <v>178679.9715</v>
      </c>
      <c r="W664" s="153">
        <f>IFERROR(__xludf.DUMMYFUNCTION("TO_DATE(INT((X664/(60*60*24))+""1/1/1970""))"),43143.0)</f>
        <v>43143</v>
      </c>
      <c r="X664" s="156">
        <v>1.5183936E9</v>
      </c>
      <c r="Y664" s="156">
        <v>9987.9453</v>
      </c>
      <c r="AA664" s="153">
        <f>IFERROR(__xludf.DUMMYFUNCTION("TO_DATE(INT((AB664/(60*60*24))+""1/1/1970""))"),43144.0)</f>
        <v>43144</v>
      </c>
      <c r="AB664" s="156">
        <v>1.5185088E9</v>
      </c>
      <c r="AC664" s="156">
        <v>94190.2846</v>
      </c>
      <c r="AE664" s="153">
        <f>IFERROR(__xludf.DUMMYFUNCTION("TO_DATE(INT((AF664/(60*60*24))+""1/1/1970""))"),43037.0)</f>
        <v>43037</v>
      </c>
      <c r="AF664" s="152">
        <v>1.5093144E9</v>
      </c>
      <c r="AG664" s="152">
        <v>83933.0487</v>
      </c>
      <c r="AN664" s="153">
        <f>IFERROR(__xludf.DUMMYFUNCTION("TO_DATE(INT((AO664/(60*60*24))+""1/1/1970""))"),44128.0)</f>
        <v>44128</v>
      </c>
      <c r="AO664" s="156">
        <v>1.603497941E9</v>
      </c>
      <c r="AP664" s="156">
        <v>166787.6524</v>
      </c>
      <c r="AQ664" s="153">
        <f>IFERROR(__xludf.DUMMYFUNCTION("TO_DATE(INT((AR664/(60*60*24))+""1/1/1970""))"),43162.0)</f>
        <v>43162</v>
      </c>
      <c r="AR664" s="156">
        <v>1.5200532E9</v>
      </c>
      <c r="AS664" s="156">
        <v>99398.5756</v>
      </c>
      <c r="AT664" s="152">
        <v>116813.5868</v>
      </c>
      <c r="AU664" s="152">
        <f t="shared" si="1"/>
        <v>138123.1</v>
      </c>
      <c r="AV664" s="152">
        <f t="shared" si="2"/>
        <v>28972.4086</v>
      </c>
      <c r="AW664" s="152">
        <f t="shared" si="3"/>
        <v>178679.9715</v>
      </c>
      <c r="AX664" s="152">
        <f t="shared" si="4"/>
        <v>10056.1325</v>
      </c>
      <c r="AY664" s="152">
        <f t="shared" si="5"/>
        <v>94680.0478</v>
      </c>
      <c r="AZ664" s="152">
        <f t="shared" si="6"/>
        <v>89051.7172</v>
      </c>
      <c r="BA664" s="152" t="str">
        <f t="shared" si="7"/>
        <v>Column1.y</v>
      </c>
      <c r="BB664" s="152" t="str">
        <f t="shared" si="8"/>
        <v>Column1.y</v>
      </c>
      <c r="BC664" s="152" t="str">
        <f t="shared" si="9"/>
        <v>Column1.y</v>
      </c>
    </row>
    <row r="665">
      <c r="A665" s="152">
        <v>1.49304066E9</v>
      </c>
      <c r="B665" s="152">
        <v>113397.5041</v>
      </c>
      <c r="D665" s="153">
        <f>IFERROR(__xludf.DUMMYFUNCTION("TO_DATE(INT((E665/(60*60*24))+""1/1/1970""))"),43164.0)</f>
        <v>43164</v>
      </c>
      <c r="E665" s="152">
        <v>1.520262E9</v>
      </c>
      <c r="F665" s="152">
        <v>99398.5756</v>
      </c>
      <c r="H665" s="153">
        <f>IFERROR(__xludf.DUMMYFUNCTION("TO_DATE(INT((I665/(60*60*24))+""1/1/1970""))"),43164.0)</f>
        <v>43164</v>
      </c>
      <c r="I665" s="156">
        <v>1.520262E9</v>
      </c>
      <c r="J665" s="156">
        <v>116813.5868</v>
      </c>
      <c r="L665" s="154">
        <v>43293.0</v>
      </c>
      <c r="M665" s="155">
        <v>140135.12</v>
      </c>
      <c r="O665" s="153">
        <f>IFERROR(__xludf.DUMMYFUNCTION("TO_DATE(INT((P665/(60*60*24))+""1/1/1970""))"),43038.0)</f>
        <v>43038</v>
      </c>
      <c r="P665" s="13">
        <v>1.5093216E9</v>
      </c>
      <c r="Q665" s="13">
        <v>27866.721</v>
      </c>
      <c r="S665" s="153">
        <f>IFERROR(__xludf.DUMMYFUNCTION("TO_DATE(INT((T665/(60*60*24))+""1/1/1970""))"),43164.0)</f>
        <v>43164</v>
      </c>
      <c r="T665" s="152">
        <v>1.520262E9</v>
      </c>
      <c r="U665" s="152">
        <v>178679.9715</v>
      </c>
      <c r="W665" s="153">
        <f>IFERROR(__xludf.DUMMYFUNCTION("TO_DATE(INT((X665/(60*60*24))+""1/1/1970""))"),43144.0)</f>
        <v>43144</v>
      </c>
      <c r="X665" s="152">
        <v>1.518534E9</v>
      </c>
      <c r="Y665" s="152">
        <v>9988.4186</v>
      </c>
      <c r="AA665" s="153">
        <f>IFERROR(__xludf.DUMMYFUNCTION("TO_DATE(INT((AB665/(60*60*24))+""1/1/1970""))"),43145.0)</f>
        <v>43145</v>
      </c>
      <c r="AB665" s="152">
        <v>1.518588E9</v>
      </c>
      <c r="AC665" s="152">
        <v>94190.2495</v>
      </c>
      <c r="AE665" s="153">
        <f>IFERROR(__xludf.DUMMYFUNCTION("TO_DATE(INT((AF665/(60*60*24))+""1/1/1970""))"),43038.0)</f>
        <v>43038</v>
      </c>
      <c r="AF665" s="152">
        <v>1.509354E9</v>
      </c>
      <c r="AG665" s="152">
        <v>83915.3844</v>
      </c>
      <c r="AN665" s="153">
        <f>IFERROR(__xludf.DUMMYFUNCTION("TO_DATE(INT((AO665/(60*60*24))+""1/1/1970""))"),44129.0)</f>
        <v>44129</v>
      </c>
      <c r="AO665" s="152">
        <v>1.603595096E9</v>
      </c>
      <c r="AP665" s="152">
        <v>166787.6524</v>
      </c>
      <c r="AQ665" s="153">
        <f>IFERROR(__xludf.DUMMYFUNCTION("TO_DATE(INT((AR665/(60*60*24))+""1/1/1970""))"),43164.0)</f>
        <v>43164</v>
      </c>
      <c r="AR665" s="152">
        <v>1.520262E9</v>
      </c>
      <c r="AS665" s="152">
        <v>99398.5756</v>
      </c>
      <c r="AT665" s="156">
        <v>116813.5868</v>
      </c>
      <c r="AU665" s="152">
        <f t="shared" si="1"/>
        <v>138381.12</v>
      </c>
      <c r="AV665" s="152">
        <f t="shared" si="2"/>
        <v>29006.0758</v>
      </c>
      <c r="AW665" s="152">
        <f t="shared" si="3"/>
        <v>178679.9715</v>
      </c>
      <c r="AX665" s="152">
        <f t="shared" si="4"/>
        <v>10058.7811</v>
      </c>
      <c r="AY665" s="152">
        <f t="shared" si="5"/>
        <v>94832.445</v>
      </c>
      <c r="AZ665" s="152">
        <f t="shared" si="6"/>
        <v>89048.4727</v>
      </c>
      <c r="BA665" s="152" t="str">
        <f t="shared" si="7"/>
        <v>Column1.y</v>
      </c>
      <c r="BB665" s="152" t="str">
        <f t="shared" si="8"/>
        <v>Column1.y</v>
      </c>
      <c r="BC665" s="152" t="str">
        <f t="shared" si="9"/>
        <v>Column1.y</v>
      </c>
    </row>
    <row r="666">
      <c r="A666" s="156">
        <v>1.493064E9</v>
      </c>
      <c r="B666" s="156">
        <v>113476.0562</v>
      </c>
      <c r="D666" s="153">
        <f>IFERROR(__xludf.DUMMYFUNCTION("TO_DATE(INT((E666/(60*60*24))+""1/1/1970""))"),43165.0)</f>
        <v>43165</v>
      </c>
      <c r="E666" s="152">
        <v>1.5203124E9</v>
      </c>
      <c r="F666" s="152">
        <v>99398.5756</v>
      </c>
      <c r="H666" s="153">
        <f>IFERROR(__xludf.DUMMYFUNCTION("TO_DATE(INT((I666/(60*60*24))+""1/1/1970""))"),43165.0)</f>
        <v>43165</v>
      </c>
      <c r="I666" s="156">
        <v>1.5203124E9</v>
      </c>
      <c r="J666" s="156">
        <v>119188.0132</v>
      </c>
      <c r="L666" s="154">
        <v>43294.0</v>
      </c>
      <c r="M666" s="155">
        <v>140890.47</v>
      </c>
      <c r="O666" s="153">
        <f>IFERROR(__xludf.DUMMYFUNCTION("TO_DATE(INT((P666/(60*60*24))+""1/1/1970""))"),43039.0)</f>
        <v>43039</v>
      </c>
      <c r="P666" s="13">
        <v>1.5094584E9</v>
      </c>
      <c r="Q666" s="13">
        <v>27929.2614</v>
      </c>
      <c r="S666" s="153">
        <f>IFERROR(__xludf.DUMMYFUNCTION("TO_DATE(INT((T666/(60*60*24))+""1/1/1970""))"),43165.0)</f>
        <v>43165</v>
      </c>
      <c r="T666" s="152">
        <v>1.5203124E9</v>
      </c>
      <c r="U666" s="152">
        <v>182007.6872</v>
      </c>
      <c r="W666" s="153">
        <f>IFERROR(__xludf.DUMMYFUNCTION("TO_DATE(INT((X666/(60*60*24))+""1/1/1970""))"),43145.0)</f>
        <v>43145</v>
      </c>
      <c r="X666" s="152">
        <v>1.5186204E9</v>
      </c>
      <c r="Y666" s="152">
        <v>10000.924</v>
      </c>
      <c r="AA666" s="153">
        <f>IFERROR(__xludf.DUMMYFUNCTION("TO_DATE(INT((AB666/(60*60*24))+""1/1/1970""))"),43146.0)</f>
        <v>43146</v>
      </c>
      <c r="AB666" s="156">
        <v>1.5186672E9</v>
      </c>
      <c r="AC666" s="156">
        <v>94188.5373</v>
      </c>
      <c r="AE666" s="153">
        <f>IFERROR(__xludf.DUMMYFUNCTION("TO_DATE(INT((AF666/(60*60*24))+""1/1/1970""))"),43039.0)</f>
        <v>43039</v>
      </c>
      <c r="AF666" s="156">
        <v>1.5094332E9</v>
      </c>
      <c r="AG666" s="156">
        <v>84246.3188</v>
      </c>
      <c r="AN666" s="153">
        <f>IFERROR(__xludf.DUMMYFUNCTION("TO_DATE(INT((AO666/(60*60*24))+""1/1/1970""))"),44130.0)</f>
        <v>44130</v>
      </c>
      <c r="AO666" s="152">
        <v>1.603674753E9</v>
      </c>
      <c r="AP666" s="152">
        <v>166787.6524</v>
      </c>
      <c r="AQ666" s="153">
        <f>IFERROR(__xludf.DUMMYFUNCTION("TO_DATE(INT((AR666/(60*60*24))+""1/1/1970""))"),43165.0)</f>
        <v>43165</v>
      </c>
      <c r="AR666" s="152">
        <v>1.5203124E9</v>
      </c>
      <c r="AS666" s="152">
        <v>99398.5756</v>
      </c>
      <c r="AT666" s="156">
        <v>119188.0132</v>
      </c>
      <c r="AU666" s="152">
        <f t="shared" si="1"/>
        <v>138999.48</v>
      </c>
      <c r="AV666" s="152">
        <f t="shared" si="2"/>
        <v>28904.6151</v>
      </c>
      <c r="AW666" s="152">
        <f t="shared" si="3"/>
        <v>182007.6872</v>
      </c>
      <c r="AX666" s="152">
        <f t="shared" si="4"/>
        <v>10054.6082</v>
      </c>
      <c r="AY666" s="152">
        <f t="shared" si="5"/>
        <v>94650.4456</v>
      </c>
      <c r="AZ666" s="152">
        <f t="shared" si="6"/>
        <v>89185.8213</v>
      </c>
      <c r="BA666" s="152" t="str">
        <f t="shared" si="7"/>
        <v>Column1.y</v>
      </c>
      <c r="BB666" s="152" t="str">
        <f t="shared" si="8"/>
        <v>Column1.y</v>
      </c>
      <c r="BC666" s="152" t="str">
        <f t="shared" si="9"/>
        <v>Column1.y</v>
      </c>
    </row>
    <row r="667">
      <c r="A667" s="152">
        <v>1.49312706E9</v>
      </c>
      <c r="B667" s="152">
        <v>113805.3165</v>
      </c>
      <c r="D667" s="153">
        <f>IFERROR(__xludf.DUMMYFUNCTION("TO_DATE(INT((E667/(60*60*24))+""1/1/1970""))"),43166.0)</f>
        <v>43166</v>
      </c>
      <c r="E667" s="156">
        <v>1.5203988E9</v>
      </c>
      <c r="F667" s="156">
        <v>99398.5756</v>
      </c>
      <c r="H667" s="153">
        <f>IFERROR(__xludf.DUMMYFUNCTION("TO_DATE(INT((I667/(60*60*24))+""1/1/1970""))"),43166.0)</f>
        <v>43166</v>
      </c>
      <c r="I667" s="152">
        <v>1.5203988E9</v>
      </c>
      <c r="J667" s="152">
        <v>119346.6915</v>
      </c>
      <c r="L667" s="154">
        <v>43297.0</v>
      </c>
      <c r="M667" s="155">
        <v>140875.61</v>
      </c>
      <c r="O667" s="153">
        <f>IFERROR(__xludf.DUMMYFUNCTION("TO_DATE(INT((P667/(60*60*24))+""1/1/1970""))"),43040.0)</f>
        <v>43040</v>
      </c>
      <c r="P667" s="13">
        <v>1.5095448E9</v>
      </c>
      <c r="Q667" s="13">
        <v>27878.3959</v>
      </c>
      <c r="S667" s="153">
        <f>IFERROR(__xludf.DUMMYFUNCTION("TO_DATE(INT((T667/(60*60*24))+""1/1/1970""))"),43166.0)</f>
        <v>43166</v>
      </c>
      <c r="T667" s="156">
        <v>1.5203988E9</v>
      </c>
      <c r="U667" s="156">
        <v>182768.6006</v>
      </c>
      <c r="W667" s="153">
        <f>IFERROR(__xludf.DUMMYFUNCTION("TO_DATE(INT((X667/(60*60*24))+""1/1/1970""))"),43146.0)</f>
        <v>43146</v>
      </c>
      <c r="X667" s="152">
        <v>1.5187068E9</v>
      </c>
      <c r="Y667" s="152">
        <v>9987.8658</v>
      </c>
      <c r="AA667" s="153">
        <f>IFERROR(__xludf.DUMMYFUNCTION("TO_DATE(INT((AB667/(60*60*24))+""1/1/1970""))"),43147.0)</f>
        <v>43147</v>
      </c>
      <c r="AB667" s="152">
        <v>1.5187464E9</v>
      </c>
      <c r="AC667" s="152">
        <v>94181.9757</v>
      </c>
      <c r="AE667" s="153">
        <f>IFERROR(__xludf.DUMMYFUNCTION("TO_DATE(INT((AF667/(60*60*24))+""1/1/1970""))"),43040.0)</f>
        <v>43040</v>
      </c>
      <c r="AF667" s="152">
        <v>1.5095124E9</v>
      </c>
      <c r="AG667" s="152">
        <v>84248.1213</v>
      </c>
      <c r="AN667" s="153">
        <f>IFERROR(__xludf.DUMMYFUNCTION("TO_DATE(INT((AO667/(60*60*24))+""1/1/1970""))"),44131.0)</f>
        <v>44131</v>
      </c>
      <c r="AO667" s="156">
        <v>1.6037697E9</v>
      </c>
      <c r="AP667" s="156">
        <v>165285.7737</v>
      </c>
      <c r="AQ667" s="153">
        <f>IFERROR(__xludf.DUMMYFUNCTION("TO_DATE(INT((AR667/(60*60*24))+""1/1/1970""))"),43166.0)</f>
        <v>43166</v>
      </c>
      <c r="AR667" s="156">
        <v>1.5203988E9</v>
      </c>
      <c r="AS667" s="156">
        <v>99398.5756</v>
      </c>
      <c r="AT667" s="152">
        <v>119346.6915</v>
      </c>
      <c r="AU667" s="152">
        <f t="shared" si="1"/>
        <v>139574.88</v>
      </c>
      <c r="AV667" s="152">
        <f t="shared" si="2"/>
        <v>28968.4141</v>
      </c>
      <c r="AW667" s="152">
        <f t="shared" si="3"/>
        <v>182768.6006</v>
      </c>
      <c r="AX667" s="152">
        <f t="shared" si="4"/>
        <v>10044.9547</v>
      </c>
      <c r="AY667" s="152">
        <f t="shared" si="5"/>
        <v>94185.4948</v>
      </c>
      <c r="AZ667" s="152">
        <f t="shared" si="6"/>
        <v>89755.4034</v>
      </c>
      <c r="BA667" s="152" t="str">
        <f t="shared" si="7"/>
        <v>Column1.y</v>
      </c>
      <c r="BB667" s="152" t="str">
        <f t="shared" si="8"/>
        <v>Column1.y</v>
      </c>
      <c r="BC667" s="152" t="str">
        <f t="shared" si="9"/>
        <v>Column1.y</v>
      </c>
    </row>
    <row r="668">
      <c r="A668" s="156">
        <v>1.4931504E9</v>
      </c>
      <c r="B668" s="156">
        <v>114134.5768</v>
      </c>
      <c r="D668" s="153">
        <f>IFERROR(__xludf.DUMMYFUNCTION("TO_DATE(INT((E668/(60*60*24))+""1/1/1970""))"),43167.0)</f>
        <v>43167</v>
      </c>
      <c r="E668" s="152">
        <v>1.5204852E9</v>
      </c>
      <c r="F668" s="152">
        <v>99398.5756</v>
      </c>
      <c r="H668" s="153">
        <f>IFERROR(__xludf.DUMMYFUNCTION("TO_DATE(INT((I668/(60*60*24))+""1/1/1970""))"),43167.0)</f>
        <v>43167</v>
      </c>
      <c r="I668" s="156">
        <v>1.5204852E9</v>
      </c>
      <c r="J668" s="156">
        <v>120660.2645</v>
      </c>
      <c r="L668" s="154">
        <v>43298.0</v>
      </c>
      <c r="M668" s="155">
        <v>140660.16</v>
      </c>
      <c r="O668" s="153">
        <f>IFERROR(__xludf.DUMMYFUNCTION("TO_DATE(INT((P668/(60*60*24))+""1/1/1970""))"),43041.0)</f>
        <v>43041</v>
      </c>
      <c r="P668" s="13">
        <v>1.5096312E9</v>
      </c>
      <c r="Q668" s="13">
        <v>27894.4808</v>
      </c>
      <c r="S668" s="153">
        <f>IFERROR(__xludf.DUMMYFUNCTION("TO_DATE(INT((T668/(60*60*24))+""1/1/1970""))"),43167.0)</f>
        <v>43167</v>
      </c>
      <c r="T668" s="152">
        <v>1.5204852E9</v>
      </c>
      <c r="U668" s="152">
        <v>182649.5735</v>
      </c>
      <c r="W668" s="153">
        <f>IFERROR(__xludf.DUMMYFUNCTION("TO_DATE(INT((X668/(60*60*24))+""1/1/1970""))"),43147.0)</f>
        <v>43147</v>
      </c>
      <c r="X668" s="152">
        <v>1.5187932E9</v>
      </c>
      <c r="Y668" s="152">
        <v>9980.9792</v>
      </c>
      <c r="AA668" s="153">
        <f>IFERROR(__xludf.DUMMYFUNCTION("TO_DATE(INT((AB668/(60*60*24))+""1/1/1970""))"),43149.0)</f>
        <v>43149</v>
      </c>
      <c r="AB668" s="156">
        <v>1.5189948E9</v>
      </c>
      <c r="AC668" s="156">
        <v>94708.6384</v>
      </c>
      <c r="AE668" s="153">
        <f>IFERROR(__xludf.DUMMYFUNCTION("TO_DATE(INT((AF668/(60*60*24))+""1/1/1970""))"),43041.0)</f>
        <v>43041</v>
      </c>
      <c r="AF668" s="156">
        <v>1.5095916E9</v>
      </c>
      <c r="AG668" s="156">
        <v>84080.1306</v>
      </c>
      <c r="AN668" s="153">
        <f>IFERROR(__xludf.DUMMYFUNCTION("TO_DATE(INT((AO668/(60*60*24))+""1/1/1970""))"),44132.0)</f>
        <v>44132</v>
      </c>
      <c r="AO668" s="156">
        <v>1.603848753E9</v>
      </c>
      <c r="AP668" s="156">
        <v>165441.0942</v>
      </c>
      <c r="AQ668" s="153">
        <f>IFERROR(__xludf.DUMMYFUNCTION("TO_DATE(INT((AR668/(60*60*24))+""1/1/1970""))"),43167.0)</f>
        <v>43167</v>
      </c>
      <c r="AR668" s="152">
        <v>1.5204852E9</v>
      </c>
      <c r="AS668" s="152">
        <v>99398.5756</v>
      </c>
      <c r="AT668" s="156">
        <v>120660.2645</v>
      </c>
      <c r="AU668" s="152">
        <f t="shared" si="1"/>
        <v>139289.22</v>
      </c>
      <c r="AV668" s="152">
        <f t="shared" si="2"/>
        <v>28905.607</v>
      </c>
      <c r="AW668" s="152">
        <f t="shared" si="3"/>
        <v>182649.5735</v>
      </c>
      <c r="AX668" s="152">
        <f t="shared" si="4"/>
        <v>10036.4259</v>
      </c>
      <c r="AY668" s="152">
        <f t="shared" si="5"/>
        <v>93831.5719</v>
      </c>
      <c r="AZ668" s="152">
        <f t="shared" si="6"/>
        <v>89730.5293</v>
      </c>
      <c r="BA668" s="152" t="str">
        <f t="shared" si="7"/>
        <v>Column1.y</v>
      </c>
      <c r="BB668" s="152" t="str">
        <f t="shared" si="8"/>
        <v>Column1.y</v>
      </c>
      <c r="BC668" s="152" t="str">
        <f t="shared" si="9"/>
        <v>Column1.y</v>
      </c>
    </row>
    <row r="669">
      <c r="A669" s="152">
        <v>1.49321346E9</v>
      </c>
      <c r="B669" s="152">
        <v>114129.8049</v>
      </c>
      <c r="D669" s="153">
        <f>IFERROR(__xludf.DUMMYFUNCTION("TO_DATE(INT((E669/(60*60*24))+""1/1/1970""))"),43168.0)</f>
        <v>43168</v>
      </c>
      <c r="E669" s="156">
        <v>1.5205716E9</v>
      </c>
      <c r="F669" s="156">
        <v>99398.5756</v>
      </c>
      <c r="H669" s="153">
        <f>IFERROR(__xludf.DUMMYFUNCTION("TO_DATE(INT((I669/(60*60*24))+""1/1/1970""))"),43168.0)</f>
        <v>43168</v>
      </c>
      <c r="I669" s="152">
        <v>1.5205716E9</v>
      </c>
      <c r="J669" s="152">
        <v>121118.9684</v>
      </c>
      <c r="L669" s="154">
        <v>43299.0</v>
      </c>
      <c r="M669" s="155">
        <v>140504.53</v>
      </c>
      <c r="O669" s="153">
        <f>IFERROR(__xludf.DUMMYFUNCTION("TO_DATE(INT((P669/(60*60*24))+""1/1/1970""))"),43042.0)</f>
        <v>43042</v>
      </c>
      <c r="P669" s="13">
        <v>1.5097176E9</v>
      </c>
      <c r="Q669" s="13">
        <v>27868.1245</v>
      </c>
      <c r="S669" s="153">
        <f>IFERROR(__xludf.DUMMYFUNCTION("TO_DATE(INT((T669/(60*60*24))+""1/1/1970""))"),43168.0)</f>
        <v>43168</v>
      </c>
      <c r="T669" s="156">
        <v>1.5205716E9</v>
      </c>
      <c r="U669" s="156">
        <v>184042.7858</v>
      </c>
      <c r="W669" s="153">
        <f>IFERROR(__xludf.DUMMYFUNCTION("TO_DATE(INT((X669/(60*60*24))+""1/1/1970""))"),43148.0)</f>
        <v>43148</v>
      </c>
      <c r="X669" s="152">
        <v>1.5188256E9</v>
      </c>
      <c r="Y669" s="152">
        <v>9992.1154</v>
      </c>
      <c r="AA669" s="153">
        <f>IFERROR(__xludf.DUMMYFUNCTION("TO_DATE(INT((AB669/(60*60*24))+""1/1/1970""))"),43150.0)</f>
        <v>43150</v>
      </c>
      <c r="AB669" s="152">
        <v>1.5190344E9</v>
      </c>
      <c r="AC669" s="152">
        <v>94976.0152</v>
      </c>
      <c r="AE669" s="153">
        <f>IFERROR(__xludf.DUMMYFUNCTION("TO_DATE(INT((AF669/(60*60*24))+""1/1/1970""))"),43042.0)</f>
        <v>43042</v>
      </c>
      <c r="AF669" s="152">
        <v>1.5096708E9</v>
      </c>
      <c r="AG669" s="152">
        <v>84297.8696</v>
      </c>
      <c r="AN669" s="153">
        <f>IFERROR(__xludf.DUMMYFUNCTION("TO_DATE(INT((AO669/(60*60*24))+""1/1/1970""))"),44133.0)</f>
        <v>44133</v>
      </c>
      <c r="AO669" s="152">
        <v>1.603943748E9</v>
      </c>
      <c r="AP669" s="152">
        <v>162217.2992</v>
      </c>
      <c r="AQ669" s="153">
        <f>IFERROR(__xludf.DUMMYFUNCTION("TO_DATE(INT((AR669/(60*60*24))+""1/1/1970""))"),43168.0)</f>
        <v>43168</v>
      </c>
      <c r="AR669" s="156">
        <v>1.5205716E9</v>
      </c>
      <c r="AS669" s="156">
        <v>99398.5756</v>
      </c>
      <c r="AT669" s="152">
        <v>121118.9684</v>
      </c>
      <c r="AU669" s="152">
        <f t="shared" si="1"/>
        <v>139718.22</v>
      </c>
      <c r="AV669" s="152">
        <f t="shared" si="2"/>
        <v>28923.3106</v>
      </c>
      <c r="AW669" s="152">
        <f t="shared" si="3"/>
        <v>184042.7858</v>
      </c>
      <c r="AX669" s="152">
        <f t="shared" si="4"/>
        <v>10062.8698</v>
      </c>
      <c r="AY669" s="152">
        <f t="shared" si="5"/>
        <v>94424.3329</v>
      </c>
      <c r="AZ669" s="152">
        <f t="shared" si="6"/>
        <v>88969.1638</v>
      </c>
      <c r="BA669" s="152" t="str">
        <f t="shared" si="7"/>
        <v>Column1.y</v>
      </c>
      <c r="BB669" s="152" t="str">
        <f t="shared" si="8"/>
        <v>Column1.y</v>
      </c>
      <c r="BC669" s="152" t="str">
        <f t="shared" si="9"/>
        <v>Column1.y</v>
      </c>
    </row>
    <row r="670">
      <c r="A670" s="156">
        <v>1.4932368E9</v>
      </c>
      <c r="B670" s="156">
        <v>114062.9984</v>
      </c>
      <c r="D670" s="153">
        <f>IFERROR(__xludf.DUMMYFUNCTION("TO_DATE(INT((E670/(60*60*24))+""1/1/1970""))"),43169.0)</f>
        <v>43169</v>
      </c>
      <c r="E670" s="152">
        <v>1.520658E9</v>
      </c>
      <c r="F670" s="152">
        <v>99398.5756</v>
      </c>
      <c r="H670" s="153">
        <f>IFERROR(__xludf.DUMMYFUNCTION("TO_DATE(INT((I670/(60*60*24))+""1/1/1970""))"),43169.0)</f>
        <v>43169</v>
      </c>
      <c r="I670" s="156">
        <v>1.520658E9</v>
      </c>
      <c r="J670" s="156">
        <v>120001.7343</v>
      </c>
      <c r="L670" s="154">
        <v>43300.0</v>
      </c>
      <c r="M670" s="155">
        <v>140526.52</v>
      </c>
      <c r="O670" s="153">
        <f>IFERROR(__xludf.DUMMYFUNCTION("TO_DATE(INT((P670/(60*60*24))+""1/1/1970""))"),43043.0)</f>
        <v>43043</v>
      </c>
      <c r="P670" s="13">
        <v>1.5097536E9</v>
      </c>
      <c r="Q670" s="13">
        <v>28106.829</v>
      </c>
      <c r="S670" s="153">
        <f>IFERROR(__xludf.DUMMYFUNCTION("TO_DATE(INT((T670/(60*60*24))+""1/1/1970""))"),43169.0)</f>
        <v>43169</v>
      </c>
      <c r="T670" s="152">
        <v>1.520658E9</v>
      </c>
      <c r="U670" s="152">
        <v>189172.9744</v>
      </c>
      <c r="W670" s="153">
        <f>IFERROR(__xludf.DUMMYFUNCTION("TO_DATE(INT((X670/(60*60*24))+""1/1/1970""))"),43150.0)</f>
        <v>43150</v>
      </c>
      <c r="X670" s="156">
        <v>1.5189984E9</v>
      </c>
      <c r="Y670" s="156">
        <v>9992.352</v>
      </c>
      <c r="AA670" s="153">
        <f>IFERROR(__xludf.DUMMYFUNCTION("TO_DATE(INT((AB670/(60*60*24))+""1/1/1970""))"),43151.0)</f>
        <v>43151</v>
      </c>
      <c r="AB670" s="156">
        <v>1.5191136E9</v>
      </c>
      <c r="AC670" s="156">
        <v>95288.143</v>
      </c>
      <c r="AE670" s="153">
        <f>IFERROR(__xludf.DUMMYFUNCTION("TO_DATE(INT((AF670/(60*60*24))+""1/1/1970""))"),43043.0)</f>
        <v>43043</v>
      </c>
      <c r="AF670" s="156">
        <v>1.5097536E9</v>
      </c>
      <c r="AG670" s="156">
        <v>83934.8512</v>
      </c>
      <c r="AN670" s="153">
        <f>IFERROR(__xludf.DUMMYFUNCTION("TO_DATE(INT((AO670/(60*60*24))+""1/1/1970""))"),44134.0)</f>
        <v>44134</v>
      </c>
      <c r="AO670" s="152">
        <v>1.604022885E9</v>
      </c>
      <c r="AP670" s="152">
        <v>164717.549</v>
      </c>
      <c r="AQ670" s="153">
        <f>IFERROR(__xludf.DUMMYFUNCTION("TO_DATE(INT((AR670/(60*60*24))+""1/1/1970""))"),43169.0)</f>
        <v>43169</v>
      </c>
      <c r="AR670" s="152">
        <v>1.520658E9</v>
      </c>
      <c r="AS670" s="152">
        <v>99398.5756</v>
      </c>
      <c r="AT670" s="156">
        <v>120001.7343</v>
      </c>
      <c r="AU670" s="152">
        <f t="shared" si="1"/>
        <v>139718.22</v>
      </c>
      <c r="AV670" s="152">
        <f t="shared" si="2"/>
        <v>28827.6473</v>
      </c>
      <c r="AW670" s="152">
        <f t="shared" si="3"/>
        <v>189172.9744</v>
      </c>
      <c r="AX670" s="152">
        <f t="shared" si="4"/>
        <v>10042.41</v>
      </c>
      <c r="AY670" s="152">
        <f t="shared" si="5"/>
        <v>94424.3329</v>
      </c>
      <c r="AZ670" s="152">
        <f t="shared" si="6"/>
        <v>88962.3144</v>
      </c>
      <c r="BA670" s="152" t="str">
        <f t="shared" si="7"/>
        <v>Column1.y</v>
      </c>
      <c r="BB670" s="152" t="str">
        <f t="shared" si="8"/>
        <v>Column1.y</v>
      </c>
      <c r="BC670" s="152" t="str">
        <f t="shared" si="9"/>
        <v>Column1.y</v>
      </c>
    </row>
    <row r="671">
      <c r="A671" s="152">
        <v>1.49329986E9</v>
      </c>
      <c r="B671" s="152">
        <v>114158.4362</v>
      </c>
      <c r="D671" s="153">
        <f>IFERROR(__xludf.DUMMYFUNCTION("TO_DATE(INT((E671/(60*60*24))+""1/1/1970""))"),43171.0)</f>
        <v>43171</v>
      </c>
      <c r="E671" s="156">
        <v>1.5208632E9</v>
      </c>
      <c r="F671" s="156">
        <v>99398.5756</v>
      </c>
      <c r="H671" s="153">
        <f>IFERROR(__xludf.DUMMYFUNCTION("TO_DATE(INT((I671/(60*60*24))+""1/1/1970""))"),43171.0)</f>
        <v>43171</v>
      </c>
      <c r="I671" s="152">
        <v>1.5208632E9</v>
      </c>
      <c r="J671" s="152">
        <v>120001.7343</v>
      </c>
      <c r="L671" s="154">
        <v>43301.0</v>
      </c>
      <c r="M671" s="155">
        <v>140327.18</v>
      </c>
      <c r="O671" s="153">
        <f>IFERROR(__xludf.DUMMYFUNCTION("TO_DATE(INT((P671/(60*60*24))+""1/1/1970""))"),43044.0)</f>
        <v>43044</v>
      </c>
      <c r="P671" s="13">
        <v>1.50984E9</v>
      </c>
      <c r="Q671" s="13">
        <v>28106.829</v>
      </c>
      <c r="S671" s="153">
        <f>IFERROR(__xludf.DUMMYFUNCTION("TO_DATE(INT((T671/(60*60*24))+""1/1/1970""))"),43171.0)</f>
        <v>43171</v>
      </c>
      <c r="T671" s="156">
        <v>1.5208632E9</v>
      </c>
      <c r="U671" s="156">
        <v>189172.9744</v>
      </c>
      <c r="W671" s="153">
        <f>IFERROR(__xludf.DUMMYFUNCTION("TO_DATE(INT((X671/(60*60*24))+""1/1/1970""))"),43151.0)</f>
        <v>43151</v>
      </c>
      <c r="X671" s="152">
        <v>1.5190848E9</v>
      </c>
      <c r="Y671" s="152">
        <v>9993.2444</v>
      </c>
      <c r="AA671" s="153">
        <f>IFERROR(__xludf.DUMMYFUNCTION("TO_DATE(INT((AB671/(60*60*24))+""1/1/1970""))"),43152.0)</f>
        <v>43152</v>
      </c>
      <c r="AB671" s="152">
        <v>1.5191928E9</v>
      </c>
      <c r="AC671" s="152">
        <v>96013.8172</v>
      </c>
      <c r="AE671" s="153">
        <f>IFERROR(__xludf.DUMMYFUNCTION("TO_DATE(INT((AF671/(60*60*24))+""1/1/1970""))"),43044.0)</f>
        <v>43044</v>
      </c>
      <c r="AF671" s="152">
        <v>1.5099228E9</v>
      </c>
      <c r="AG671" s="152">
        <v>83934.8512</v>
      </c>
      <c r="AN671" s="153">
        <f>IFERROR(__xludf.DUMMYFUNCTION("TO_DATE(INT((AO671/(60*60*24))+""1/1/1970""))"),44135.0)</f>
        <v>44135</v>
      </c>
      <c r="AO671" s="156">
        <v>1.604118361E9</v>
      </c>
      <c r="AP671" s="156">
        <v>159948.8021</v>
      </c>
      <c r="AQ671" s="153">
        <f>IFERROR(__xludf.DUMMYFUNCTION("TO_DATE(INT((AR671/(60*60*24))+""1/1/1970""))"),43171.0)</f>
        <v>43171</v>
      </c>
      <c r="AR671" s="156">
        <v>1.5208632E9</v>
      </c>
      <c r="AS671" s="156">
        <v>99398.5756</v>
      </c>
      <c r="AT671" s="152">
        <v>120001.7343</v>
      </c>
      <c r="AU671" s="152">
        <f t="shared" si="1"/>
        <v>140709.72</v>
      </c>
      <c r="AV671" s="152">
        <f t="shared" si="2"/>
        <v>28817.6973</v>
      </c>
      <c r="AW671" s="152">
        <f t="shared" si="3"/>
        <v>189172.9744</v>
      </c>
      <c r="AX671" s="152">
        <f t="shared" si="4"/>
        <v>10038.6993</v>
      </c>
      <c r="AY671" s="152">
        <f t="shared" si="5"/>
        <v>94303.0094</v>
      </c>
      <c r="AZ671" s="152">
        <f t="shared" si="6"/>
        <v>88983.9441</v>
      </c>
      <c r="BA671" s="152" t="str">
        <f t="shared" si="7"/>
        <v>Column1.y</v>
      </c>
      <c r="BB671" s="152" t="str">
        <f t="shared" si="8"/>
        <v>Column1.y</v>
      </c>
      <c r="BC671" s="152" t="str">
        <f t="shared" si="9"/>
        <v>Column1.y</v>
      </c>
    </row>
    <row r="672">
      <c r="A672" s="156">
        <v>1.4933232E9</v>
      </c>
      <c r="B672" s="156">
        <v>114158.4362</v>
      </c>
      <c r="D672" s="153">
        <f>IFERROR(__xludf.DUMMYFUNCTION("TO_DATE(INT((E672/(60*60*24))+""1/1/1970""))"),43172.0)</f>
        <v>43172</v>
      </c>
      <c r="E672" s="156">
        <v>1.5209136E9</v>
      </c>
      <c r="F672" s="156">
        <v>99398.5756</v>
      </c>
      <c r="H672" s="153">
        <f>IFERROR(__xludf.DUMMYFUNCTION("TO_DATE(INT((I672/(60*60*24))+""1/1/1970""))"),43172.0)</f>
        <v>43172</v>
      </c>
      <c r="I672" s="152">
        <v>1.5209136E9</v>
      </c>
      <c r="J672" s="152">
        <v>120460.2931</v>
      </c>
      <c r="L672" s="154">
        <v>43304.0</v>
      </c>
      <c r="M672" s="155">
        <v>140065.78</v>
      </c>
      <c r="O672" s="153">
        <f>IFERROR(__xludf.DUMMYFUNCTION("TO_DATE(INT((P672/(60*60*24))+""1/1/1970""))"),43045.0)</f>
        <v>43045</v>
      </c>
      <c r="P672" s="13">
        <v>1.5099264E9</v>
      </c>
      <c r="Q672" s="13">
        <v>28106.829</v>
      </c>
      <c r="S672" s="153">
        <f>IFERROR(__xludf.DUMMYFUNCTION("TO_DATE(INT((T672/(60*60*24))+""1/1/1970""))"),43172.0)</f>
        <v>43172</v>
      </c>
      <c r="T672" s="156">
        <v>1.5209136E9</v>
      </c>
      <c r="U672" s="156">
        <v>188868.6499</v>
      </c>
      <c r="W672" s="153">
        <f>IFERROR(__xludf.DUMMYFUNCTION("TO_DATE(INT((X672/(60*60*24))+""1/1/1970""))"),43152.0)</f>
        <v>43152</v>
      </c>
      <c r="X672" s="156">
        <v>1.5192252E9</v>
      </c>
      <c r="Y672" s="156">
        <v>9997.9614</v>
      </c>
      <c r="AA672" s="153">
        <f>IFERROR(__xludf.DUMMYFUNCTION("TO_DATE(INT((AB672/(60*60*24))+""1/1/1970""))"),43153.0)</f>
        <v>43153</v>
      </c>
      <c r="AB672" s="156">
        <v>1.519272E9</v>
      </c>
      <c r="AC672" s="156">
        <v>95592.6751</v>
      </c>
      <c r="AE672" s="153">
        <f>IFERROR(__xludf.DUMMYFUNCTION("TO_DATE(INT((AF672/(60*60*24))+""1/1/1970""))"),43045.0)</f>
        <v>43045</v>
      </c>
      <c r="AF672" s="156">
        <v>1.5099624E9</v>
      </c>
      <c r="AG672" s="156">
        <v>83979.5525</v>
      </c>
      <c r="AN672" s="153">
        <f>IFERROR(__xludf.DUMMYFUNCTION("TO_DATE(INT((AO672/(60*60*24))+""1/1/1970""))"),44136.0)</f>
        <v>44136</v>
      </c>
      <c r="AO672" s="156">
        <v>1.604199881E9</v>
      </c>
      <c r="AP672" s="156">
        <v>159948.8021</v>
      </c>
      <c r="AQ672" s="153">
        <f>IFERROR(__xludf.DUMMYFUNCTION("TO_DATE(INT((AR672/(60*60*24))+""1/1/1970""))"),43172.0)</f>
        <v>43172</v>
      </c>
      <c r="AR672" s="156">
        <v>1.5209136E9</v>
      </c>
      <c r="AS672" s="156">
        <v>99398.5756</v>
      </c>
      <c r="AT672" s="152">
        <v>120460.2931</v>
      </c>
      <c r="AU672" s="152">
        <f t="shared" si="1"/>
        <v>140811.3</v>
      </c>
      <c r="AV672" s="152">
        <f t="shared" si="2"/>
        <v>28998.5592</v>
      </c>
      <c r="AW672" s="152">
        <f t="shared" si="3"/>
        <v>188868.6499</v>
      </c>
      <c r="AX672" s="152">
        <f t="shared" si="4"/>
        <v>10035.5397</v>
      </c>
      <c r="AY672" s="152">
        <f t="shared" si="5"/>
        <v>94296.2583</v>
      </c>
      <c r="AZ672" s="152">
        <f t="shared" si="6"/>
        <v>89200.9621</v>
      </c>
      <c r="BA672" s="152" t="str">
        <f t="shared" si="7"/>
        <v>Column1.y</v>
      </c>
      <c r="BB672" s="152" t="str">
        <f t="shared" si="8"/>
        <v>Column1.y</v>
      </c>
      <c r="BC672" s="152" t="str">
        <f t="shared" si="9"/>
        <v>Column1.y</v>
      </c>
    </row>
    <row r="673">
      <c r="A673" s="152">
        <v>1.49338626E9</v>
      </c>
      <c r="B673" s="152">
        <v>114244.3302</v>
      </c>
      <c r="D673" s="153">
        <f>IFERROR(__xludf.DUMMYFUNCTION("TO_DATE(INT((E673/(60*60*24))+""1/1/1970""))"),43173.0)</f>
        <v>43173</v>
      </c>
      <c r="E673" s="152">
        <v>1.521E9</v>
      </c>
      <c r="F673" s="152">
        <v>99398.5756</v>
      </c>
      <c r="H673" s="153">
        <f>IFERROR(__xludf.DUMMYFUNCTION("TO_DATE(INT((I673/(60*60*24))+""1/1/1970""))"),43173.0)</f>
        <v>43173</v>
      </c>
      <c r="I673" s="156">
        <v>1.521E9</v>
      </c>
      <c r="J673" s="156">
        <v>119524.3734</v>
      </c>
      <c r="L673" s="154">
        <v>43305.0</v>
      </c>
      <c r="M673" s="155">
        <v>139630.34</v>
      </c>
      <c r="O673" s="153">
        <f>IFERROR(__xludf.DUMMYFUNCTION("TO_DATE(INT((P673/(60*60*24))+""1/1/1970""))"),43046.0)</f>
        <v>43046</v>
      </c>
      <c r="P673" s="13">
        <v>1.5100668E9</v>
      </c>
      <c r="Q673" s="13">
        <v>27982.0278</v>
      </c>
      <c r="S673" s="153">
        <f>IFERROR(__xludf.DUMMYFUNCTION("TO_DATE(INT((T673/(60*60*24))+""1/1/1970""))"),43173.0)</f>
        <v>43173</v>
      </c>
      <c r="T673" s="152">
        <v>1.521E9</v>
      </c>
      <c r="U673" s="152">
        <v>186892.7378</v>
      </c>
      <c r="W673" s="153">
        <f>IFERROR(__xludf.DUMMYFUNCTION("TO_DATE(INT((X673/(60*60*24))+""1/1/1970""))"),43153.0)</f>
        <v>43153</v>
      </c>
      <c r="X673" s="156">
        <v>1.5193116E9</v>
      </c>
      <c r="Y673" s="156">
        <v>10014.5922</v>
      </c>
      <c r="AA673" s="153">
        <f>IFERROR(__xludf.DUMMYFUNCTION("TO_DATE(INT((AB673/(60*60*24))+""1/1/1970""))"),43154.0)</f>
        <v>43154</v>
      </c>
      <c r="AB673" s="152">
        <v>1.5193512E9</v>
      </c>
      <c r="AC673" s="152">
        <v>95137.5764</v>
      </c>
      <c r="AE673" s="153">
        <f>IFERROR(__xludf.DUMMYFUNCTION("TO_DATE(INT((AF673/(60*60*24))+""1/1/1970""))"),43046.0)</f>
        <v>43046</v>
      </c>
      <c r="AF673" s="152">
        <v>1.5100416E9</v>
      </c>
      <c r="AG673" s="152">
        <v>83956.4809</v>
      </c>
      <c r="AN673" s="153">
        <f>IFERROR(__xludf.DUMMYFUNCTION("TO_DATE(INT((AO673/(60*60*24))+""1/1/1970""))"),44137.0)</f>
        <v>44137</v>
      </c>
      <c r="AO673" s="156">
        <v>1.6042793E9</v>
      </c>
      <c r="AP673" s="156">
        <v>159948.8021</v>
      </c>
      <c r="AQ673" s="153">
        <f>IFERROR(__xludf.DUMMYFUNCTION("TO_DATE(INT((AR673/(60*60*24))+""1/1/1970""))"),43173.0)</f>
        <v>43173</v>
      </c>
      <c r="AR673" s="152">
        <v>1.521E9</v>
      </c>
      <c r="AS673" s="152">
        <v>99398.5756</v>
      </c>
      <c r="AT673" s="156">
        <v>119524.3734</v>
      </c>
      <c r="AU673" s="152">
        <f t="shared" si="1"/>
        <v>140600.82</v>
      </c>
      <c r="AV673" s="152">
        <f t="shared" si="2"/>
        <v>29042.6958</v>
      </c>
      <c r="AW673" s="152">
        <f t="shared" si="3"/>
        <v>186892.7378</v>
      </c>
      <c r="AX673" s="152">
        <f t="shared" si="4"/>
        <v>10029.208</v>
      </c>
      <c r="AY673" s="152">
        <f t="shared" si="5"/>
        <v>94285.5176</v>
      </c>
      <c r="AZ673" s="152">
        <f t="shared" si="6"/>
        <v>89589.2152</v>
      </c>
      <c r="BA673" s="152" t="str">
        <f t="shared" si="7"/>
        <v>Column1.y</v>
      </c>
      <c r="BB673" s="152" t="str">
        <f t="shared" si="8"/>
        <v>Column1.y</v>
      </c>
      <c r="BC673" s="152" t="str">
        <f t="shared" si="9"/>
        <v>Column1.y</v>
      </c>
    </row>
    <row r="674">
      <c r="A674" s="156">
        <v>1.4934096E9</v>
      </c>
      <c r="B674" s="156">
        <v>113910.298</v>
      </c>
      <c r="D674" s="153">
        <f>IFERROR(__xludf.DUMMYFUNCTION("TO_DATE(INT((E674/(60*60*24))+""1/1/1970""))"),43174.0)</f>
        <v>43174</v>
      </c>
      <c r="E674" s="156">
        <v>1.5210864E9</v>
      </c>
      <c r="F674" s="156">
        <v>99398.5756</v>
      </c>
      <c r="H674" s="153">
        <f>IFERROR(__xludf.DUMMYFUNCTION("TO_DATE(INT((I674/(60*60*24))+""1/1/1970""))"),43174.0)</f>
        <v>43174</v>
      </c>
      <c r="I674" s="152">
        <v>1.5210864E9</v>
      </c>
      <c r="J674" s="152">
        <v>121708.4626</v>
      </c>
      <c r="L674" s="154">
        <v>43306.0</v>
      </c>
      <c r="M674" s="155">
        <v>140097.35</v>
      </c>
      <c r="O674" s="153">
        <f>IFERROR(__xludf.DUMMYFUNCTION("TO_DATE(INT((P674/(60*60*24))+""1/1/1970""))"),43047.0)</f>
        <v>43047</v>
      </c>
      <c r="P674" s="13">
        <v>1.5101532E9</v>
      </c>
      <c r="Q674" s="13">
        <v>28138.5747</v>
      </c>
      <c r="S674" s="153">
        <f>IFERROR(__xludf.DUMMYFUNCTION("TO_DATE(INT((T674/(60*60*24))+""1/1/1970""))"),43174.0)</f>
        <v>43174</v>
      </c>
      <c r="T674" s="156">
        <v>1.5210864E9</v>
      </c>
      <c r="U674" s="156">
        <v>185331.4957</v>
      </c>
      <c r="W674" s="153">
        <f>IFERROR(__xludf.DUMMYFUNCTION("TO_DATE(INT((X674/(60*60*24))+""1/1/1970""))"),43154.0)</f>
        <v>43154</v>
      </c>
      <c r="X674" s="156">
        <v>1.519398E9</v>
      </c>
      <c r="Y674" s="156">
        <v>10012.4432</v>
      </c>
      <c r="AA674" s="153">
        <f>IFERROR(__xludf.DUMMYFUNCTION("TO_DATE(INT((AB674/(60*60*24))+""1/1/1970""))"),43156.0)</f>
        <v>43156</v>
      </c>
      <c r="AB674" s="156">
        <v>1.5195996E9</v>
      </c>
      <c r="AC674" s="156">
        <v>95061.2172</v>
      </c>
      <c r="AE674" s="153">
        <f>IFERROR(__xludf.DUMMYFUNCTION("TO_DATE(INT((AF674/(60*60*24))+""1/1/1970""))"),43047.0)</f>
        <v>43047</v>
      </c>
      <c r="AF674" s="156">
        <v>1.5101208E9</v>
      </c>
      <c r="AG674" s="156">
        <v>83881.4979</v>
      </c>
      <c r="AN674" s="153">
        <f>IFERROR(__xludf.DUMMYFUNCTION("TO_DATE(INT((AO674/(60*60*24))+""1/1/1970""))"),44138.0)</f>
        <v>44138</v>
      </c>
      <c r="AO674" s="152">
        <v>1.60437437E9</v>
      </c>
      <c r="AP674" s="152">
        <v>159969.1556</v>
      </c>
      <c r="AQ674" s="153">
        <f>IFERROR(__xludf.DUMMYFUNCTION("TO_DATE(INT((AR674/(60*60*24))+""1/1/1970""))"),43174.0)</f>
        <v>43174</v>
      </c>
      <c r="AR674" s="156">
        <v>1.5210864E9</v>
      </c>
      <c r="AS674" s="156">
        <v>99398.5756</v>
      </c>
      <c r="AT674" s="152">
        <v>121708.4626</v>
      </c>
      <c r="AU674" s="152">
        <f t="shared" si="1"/>
        <v>140519.06</v>
      </c>
      <c r="AV674" s="152">
        <f t="shared" si="2"/>
        <v>29125.8078</v>
      </c>
      <c r="AW674" s="152">
        <f t="shared" si="3"/>
        <v>185331.4957</v>
      </c>
      <c r="AX674" s="152">
        <f t="shared" si="4"/>
        <v>10032.4459</v>
      </c>
      <c r="AY674" s="152">
        <f t="shared" si="5"/>
        <v>94294.8809</v>
      </c>
      <c r="AZ674" s="152">
        <f t="shared" si="6"/>
        <v>89457.2741</v>
      </c>
      <c r="BA674" s="152" t="str">
        <f t="shared" si="7"/>
        <v>Column1.y</v>
      </c>
      <c r="BB674" s="152" t="str">
        <f t="shared" si="8"/>
        <v>Column1.y</v>
      </c>
      <c r="BC674" s="152" t="str">
        <f t="shared" si="9"/>
        <v>Column1.y</v>
      </c>
    </row>
    <row r="675">
      <c r="A675" s="152">
        <v>1.49364546E9</v>
      </c>
      <c r="B675" s="152">
        <v>114172.7519</v>
      </c>
      <c r="D675" s="153">
        <f>IFERROR(__xludf.DUMMYFUNCTION("TO_DATE(INT((E675/(60*60*24))+""1/1/1970""))"),43175.0)</f>
        <v>43175</v>
      </c>
      <c r="E675" s="152">
        <v>1.5211728E9</v>
      </c>
      <c r="F675" s="152">
        <v>99398.5756</v>
      </c>
      <c r="H675" s="153">
        <f>IFERROR(__xludf.DUMMYFUNCTION("TO_DATE(INT((I675/(60*60*24))+""1/1/1970""))"),43175.0)</f>
        <v>43175</v>
      </c>
      <c r="I675" s="156">
        <v>1.5211728E9</v>
      </c>
      <c r="J675" s="156">
        <v>120819.1445</v>
      </c>
      <c r="L675" s="154">
        <v>43307.0</v>
      </c>
      <c r="M675" s="155">
        <v>140821.31</v>
      </c>
      <c r="O675" s="153">
        <f>IFERROR(__xludf.DUMMYFUNCTION("TO_DATE(INT((P675/(60*60*24))+""1/1/1970""))"),43048.0)</f>
        <v>43048</v>
      </c>
      <c r="P675" s="13">
        <v>1.5102396E9</v>
      </c>
      <c r="Q675" s="13">
        <v>28066.1099</v>
      </c>
      <c r="S675" s="153">
        <f>IFERROR(__xludf.DUMMYFUNCTION("TO_DATE(INT((T675/(60*60*24))+""1/1/1970""))"),43175.0)</f>
        <v>43175</v>
      </c>
      <c r="T675" s="152">
        <v>1.5211728E9</v>
      </c>
      <c r="U675" s="152">
        <v>185030.4627</v>
      </c>
      <c r="W675" s="153">
        <f>IFERROR(__xludf.DUMMYFUNCTION("TO_DATE(INT((X675/(60*60*24))+""1/1/1970""))"),43155.0)</f>
        <v>43155</v>
      </c>
      <c r="X675" s="156">
        <v>1.5194304E9</v>
      </c>
      <c r="Y675" s="156">
        <v>10005.6493</v>
      </c>
      <c r="AA675" s="153">
        <f>IFERROR(__xludf.DUMMYFUNCTION("TO_DATE(INT((AB675/(60*60*24))+""1/1/1970""))"),43157.0)</f>
        <v>43157</v>
      </c>
      <c r="AB675" s="152">
        <v>1.5196392E9</v>
      </c>
      <c r="AC675" s="152">
        <v>95481.7628</v>
      </c>
      <c r="AE675" s="153">
        <f>IFERROR(__xludf.DUMMYFUNCTION("TO_DATE(INT((AF675/(60*60*24))+""1/1/1970""))"),43048.0)</f>
        <v>43048</v>
      </c>
      <c r="AF675" s="152">
        <v>1.5102E9</v>
      </c>
      <c r="AG675" s="152">
        <v>83838.599</v>
      </c>
      <c r="AN675" s="153">
        <f>IFERROR(__xludf.DUMMYFUNCTION("TO_DATE(INT((AO675/(60*60*24))+""1/1/1970""))"),44139.0)</f>
        <v>44139</v>
      </c>
      <c r="AO675" s="152">
        <v>1.604453608E9</v>
      </c>
      <c r="AP675" s="152">
        <v>162500.4406</v>
      </c>
      <c r="AQ675" s="153">
        <f>IFERROR(__xludf.DUMMYFUNCTION("TO_DATE(INT((AR675/(60*60*24))+""1/1/1970""))"),43175.0)</f>
        <v>43175</v>
      </c>
      <c r="AR675" s="152">
        <v>1.5211728E9</v>
      </c>
      <c r="AS675" s="152">
        <v>99398.5756</v>
      </c>
      <c r="AT675" s="156">
        <v>120819.1445</v>
      </c>
      <c r="AU675" s="152">
        <f t="shared" si="1"/>
        <v>140493.46</v>
      </c>
      <c r="AV675" s="152">
        <f t="shared" si="2"/>
        <v>29144.3239</v>
      </c>
      <c r="AW675" s="152">
        <f t="shared" si="3"/>
        <v>185030.4627</v>
      </c>
      <c r="AX675" s="152">
        <f t="shared" si="4"/>
        <v>10030.598</v>
      </c>
      <c r="AY675" s="152">
        <f t="shared" si="5"/>
        <v>94300.6621</v>
      </c>
      <c r="AZ675" s="152">
        <f t="shared" si="6"/>
        <v>88966.2799</v>
      </c>
      <c r="BA675" s="152" t="str">
        <f t="shared" si="7"/>
        <v>Column1.y</v>
      </c>
      <c r="BB675" s="152" t="str">
        <f t="shared" si="8"/>
        <v>Column1.y</v>
      </c>
      <c r="BC675" s="152" t="str">
        <f t="shared" si="9"/>
        <v>Column1.y</v>
      </c>
    </row>
    <row r="676">
      <c r="A676" s="156">
        <v>1.4936688E9</v>
      </c>
      <c r="B676" s="156">
        <v>114196.6113</v>
      </c>
      <c r="D676" s="153">
        <f>IFERROR(__xludf.DUMMYFUNCTION("TO_DATE(INT((E676/(60*60*24))+""1/1/1970""))"),43176.0)</f>
        <v>43176</v>
      </c>
      <c r="E676" s="156">
        <v>1.5212592E9</v>
      </c>
      <c r="F676" s="156">
        <v>99398.5756</v>
      </c>
      <c r="H676" s="153">
        <f>IFERROR(__xludf.DUMMYFUNCTION("TO_DATE(INT((I676/(60*60*24))+""1/1/1970""))"),43176.0)</f>
        <v>43176</v>
      </c>
      <c r="I676" s="152">
        <v>1.5212592E9</v>
      </c>
      <c r="J676" s="152">
        <v>118918.9033</v>
      </c>
      <c r="L676" s="154">
        <v>43308.0</v>
      </c>
      <c r="M676" s="155">
        <v>140329.8</v>
      </c>
      <c r="O676" s="153">
        <f>IFERROR(__xludf.DUMMYFUNCTION("TO_DATE(INT((P676/(60*60*24))+""1/1/1970""))"),43049.0)</f>
        <v>43049</v>
      </c>
      <c r="P676" s="13">
        <v>1.510326E9</v>
      </c>
      <c r="Q676" s="13">
        <v>28129.4051</v>
      </c>
      <c r="S676" s="153">
        <f>IFERROR(__xludf.DUMMYFUNCTION("TO_DATE(INT((T676/(60*60*24))+""1/1/1970""))"),43176.0)</f>
        <v>43176</v>
      </c>
      <c r="T676" s="156">
        <v>1.5212592E9</v>
      </c>
      <c r="U676" s="156">
        <v>185332.9389</v>
      </c>
      <c r="W676" s="153">
        <f>IFERROR(__xludf.DUMMYFUNCTION("TO_DATE(INT((X676/(60*60*24))+""1/1/1970""))"),43157.0)</f>
        <v>43157</v>
      </c>
      <c r="X676" s="152">
        <v>1.5196032E9</v>
      </c>
      <c r="Y676" s="152">
        <v>10006.1692</v>
      </c>
      <c r="AA676" s="153">
        <f>IFERROR(__xludf.DUMMYFUNCTION("TO_DATE(INT((AB676/(60*60*24))+""1/1/1970""))"),43158.0)</f>
        <v>43158</v>
      </c>
      <c r="AB676" s="156">
        <v>1.5197184E9</v>
      </c>
      <c r="AC676" s="156">
        <v>95126.9263</v>
      </c>
      <c r="AE676" s="153">
        <f>IFERROR(__xludf.DUMMYFUNCTION("TO_DATE(INT((AF676/(60*60*24))+""1/1/1970""))"),43049.0)</f>
        <v>43049</v>
      </c>
      <c r="AF676" s="156">
        <v>1.5102792E9</v>
      </c>
      <c r="AG676" s="156">
        <v>84206.6644</v>
      </c>
      <c r="AN676" s="153">
        <f>IFERROR(__xludf.DUMMYFUNCTION("TO_DATE(INT((AO676/(60*60*24))+""1/1/1970""))"),44140.0)</f>
        <v>44140</v>
      </c>
      <c r="AO676" s="156">
        <v>1.604548561E9</v>
      </c>
      <c r="AP676" s="156">
        <v>164223.7606</v>
      </c>
      <c r="AQ676" s="153">
        <f>IFERROR(__xludf.DUMMYFUNCTION("TO_DATE(INT((AR676/(60*60*24))+""1/1/1970""))"),43176.0)</f>
        <v>43176</v>
      </c>
      <c r="AR676" s="156">
        <v>1.5212592E9</v>
      </c>
      <c r="AS676" s="156">
        <v>99398.5756</v>
      </c>
      <c r="AT676" s="152">
        <v>118918.9033</v>
      </c>
      <c r="AU676" s="152">
        <f t="shared" si="1"/>
        <v>140493.46</v>
      </c>
      <c r="AV676" s="152">
        <f t="shared" si="2"/>
        <v>29264.7845</v>
      </c>
      <c r="AW676" s="152">
        <f t="shared" si="3"/>
        <v>185332.9389</v>
      </c>
      <c r="AX676" s="152">
        <f t="shared" si="4"/>
        <v>10027.083</v>
      </c>
      <c r="AY676" s="152">
        <f t="shared" si="5"/>
        <v>94300.6621</v>
      </c>
      <c r="AZ676" s="152">
        <f t="shared" si="6"/>
        <v>88841.9091</v>
      </c>
      <c r="BA676" s="152" t="str">
        <f t="shared" si="7"/>
        <v>Column1.y</v>
      </c>
      <c r="BB676" s="152" t="str">
        <f t="shared" si="8"/>
        <v>Column1.y</v>
      </c>
      <c r="BC676" s="152" t="str">
        <f t="shared" si="9"/>
        <v>Column1.y</v>
      </c>
    </row>
    <row r="677">
      <c r="A677" s="152">
        <v>1.49373186E9</v>
      </c>
      <c r="B677" s="152">
        <v>114292.0491</v>
      </c>
      <c r="D677" s="153">
        <f>IFERROR(__xludf.DUMMYFUNCTION("TO_DATE(INT((E677/(60*60*24))+""1/1/1970""))"),43178.0)</f>
        <v>43178</v>
      </c>
      <c r="E677" s="152">
        <v>1.521468E9</v>
      </c>
      <c r="F677" s="152">
        <v>99398.5756</v>
      </c>
      <c r="H677" s="153">
        <f>IFERROR(__xludf.DUMMYFUNCTION("TO_DATE(INT((I677/(60*60*24))+""1/1/1970""))"),43178.0)</f>
        <v>43178</v>
      </c>
      <c r="I677" s="156">
        <v>1.521468E9</v>
      </c>
      <c r="J677" s="156">
        <v>118918.9033</v>
      </c>
      <c r="L677" s="154">
        <v>43311.0</v>
      </c>
      <c r="M677" s="155">
        <v>139930.52</v>
      </c>
      <c r="O677" s="153">
        <f>IFERROR(__xludf.DUMMYFUNCTION("TO_DATE(INT((P677/(60*60*24))+""1/1/1970""))"),43050.0)</f>
        <v>43050</v>
      </c>
      <c r="P677" s="13">
        <v>1.5103584E9</v>
      </c>
      <c r="Q677" s="13">
        <v>28109.5619</v>
      </c>
      <c r="S677" s="153">
        <f>IFERROR(__xludf.DUMMYFUNCTION("TO_DATE(INT((T677/(60*60*24))+""1/1/1970""))"),43178.0)</f>
        <v>43178</v>
      </c>
      <c r="T677" s="152">
        <v>1.521468E9</v>
      </c>
      <c r="U677" s="152">
        <v>185332.9389</v>
      </c>
      <c r="W677" s="153">
        <f>IFERROR(__xludf.DUMMYFUNCTION("TO_DATE(INT((X677/(60*60*24))+""1/1/1970""))"),43158.0)</f>
        <v>43158</v>
      </c>
      <c r="X677" s="156">
        <v>1.5197436E9</v>
      </c>
      <c r="Y677" s="156">
        <v>10007.2958</v>
      </c>
      <c r="AA677" s="153">
        <f>IFERROR(__xludf.DUMMYFUNCTION("TO_DATE(INT((AB677/(60*60*24))+""1/1/1970""))"),43159.0)</f>
        <v>43159</v>
      </c>
      <c r="AB677" s="152">
        <v>1.5197976E9</v>
      </c>
      <c r="AC677" s="152">
        <v>94806.6955</v>
      </c>
      <c r="AE677" s="153">
        <f>IFERROR(__xludf.DUMMYFUNCTION("TO_DATE(INT((AF677/(60*60*24))+""1/1/1970""))"),43050.0)</f>
        <v>43050</v>
      </c>
      <c r="AF677" s="152">
        <v>1.5103584E9</v>
      </c>
      <c r="AG677" s="152">
        <v>84342.9315</v>
      </c>
      <c r="AN677" s="153">
        <f>IFERROR(__xludf.DUMMYFUNCTION("TO_DATE(INT((AO677/(60*60*24))+""1/1/1970""))"),44141.0)</f>
        <v>44141</v>
      </c>
      <c r="AO677" s="156">
        <v>1.604627688E9</v>
      </c>
      <c r="AP677" s="156">
        <v>164794.6165</v>
      </c>
      <c r="AQ677" s="153">
        <f>IFERROR(__xludf.DUMMYFUNCTION("TO_DATE(INT((AR677/(60*60*24))+""1/1/1970""))"),43178.0)</f>
        <v>43178</v>
      </c>
      <c r="AR677" s="152">
        <v>1.521468E9</v>
      </c>
      <c r="AS677" s="152">
        <v>99398.5756</v>
      </c>
      <c r="AT677" s="156">
        <v>118918.9033</v>
      </c>
      <c r="AU677" s="152">
        <f t="shared" si="1"/>
        <v>140094.58</v>
      </c>
      <c r="AV677" s="152">
        <f t="shared" si="2"/>
        <v>29272.441</v>
      </c>
      <c r="AW677" s="152">
        <f t="shared" si="3"/>
        <v>185332.9389</v>
      </c>
      <c r="AX677" s="152">
        <f t="shared" si="4"/>
        <v>10027.9423</v>
      </c>
      <c r="AY677" s="152">
        <f t="shared" si="5"/>
        <v>94287.9941</v>
      </c>
      <c r="AZ677" s="152">
        <f t="shared" si="6"/>
        <v>88782.4274</v>
      </c>
      <c r="BA677" s="152" t="str">
        <f t="shared" si="7"/>
        <v>Column1.y</v>
      </c>
      <c r="BB677" s="152" t="str">
        <f t="shared" si="8"/>
        <v>Column1.y</v>
      </c>
      <c r="BC677" s="152" t="str">
        <f t="shared" si="9"/>
        <v>Column1.y</v>
      </c>
    </row>
    <row r="678">
      <c r="A678" s="156">
        <v>1.4937552E9</v>
      </c>
      <c r="B678" s="156">
        <v>114239.5583</v>
      </c>
      <c r="D678" s="153">
        <f>IFERROR(__xludf.DUMMYFUNCTION("TO_DATE(INT((E678/(60*60*24))+""1/1/1970""))"),43179.0)</f>
        <v>43179</v>
      </c>
      <c r="E678" s="152">
        <v>1.5215184E9</v>
      </c>
      <c r="F678" s="152">
        <v>99398.5756</v>
      </c>
      <c r="H678" s="153">
        <f>IFERROR(__xludf.DUMMYFUNCTION("TO_DATE(INT((I678/(60*60*24))+""1/1/1970""))"),43179.0)</f>
        <v>43179</v>
      </c>
      <c r="I678" s="156">
        <v>1.5215184E9</v>
      </c>
      <c r="J678" s="156">
        <v>116918.4579</v>
      </c>
      <c r="L678" s="154">
        <v>43312.0</v>
      </c>
      <c r="M678" s="155">
        <v>139407.93</v>
      </c>
      <c r="O678" s="153">
        <f>IFERROR(__xludf.DUMMYFUNCTION("TO_DATE(INT((P678/(60*60*24))+""1/1/1970""))"),43051.0)</f>
        <v>43051</v>
      </c>
      <c r="P678" s="13">
        <v>1.5104448E9</v>
      </c>
      <c r="Q678" s="13">
        <v>28109.5619</v>
      </c>
      <c r="S678" s="153">
        <f>IFERROR(__xludf.DUMMYFUNCTION("TO_DATE(INT((T678/(60*60*24))+""1/1/1970""))"),43179.0)</f>
        <v>43179</v>
      </c>
      <c r="T678" s="152">
        <v>1.5215184E9</v>
      </c>
      <c r="U678" s="152">
        <v>181325.9692</v>
      </c>
      <c r="W678" s="153">
        <f>IFERROR(__xludf.DUMMYFUNCTION("TO_DATE(INT((X678/(60*60*24))+""1/1/1970""))"),43159.0)</f>
        <v>43159</v>
      </c>
      <c r="X678" s="156">
        <v>1.51983E9</v>
      </c>
      <c r="Y678" s="156">
        <v>10029.1392</v>
      </c>
      <c r="AA678" s="153">
        <f>IFERROR(__xludf.DUMMYFUNCTION("TO_DATE(INT((AB678/(60*60*24))+""1/1/1970""))"),43160.0)</f>
        <v>43160</v>
      </c>
      <c r="AB678" s="156">
        <v>1.5198768E9</v>
      </c>
      <c r="AC678" s="156">
        <v>94287.4249</v>
      </c>
      <c r="AE678" s="153">
        <f>IFERROR(__xludf.DUMMYFUNCTION("TO_DATE(INT((AF678/(60*60*24))+""1/1/1970""))"),43051.0)</f>
        <v>43051</v>
      </c>
      <c r="AF678" s="156">
        <v>1.5105276E9</v>
      </c>
      <c r="AG678" s="156">
        <v>84342.9315</v>
      </c>
      <c r="AN678" s="153">
        <f>IFERROR(__xludf.DUMMYFUNCTION("TO_DATE(INT((AO678/(60*60*24))+""1/1/1970""))"),44142.0)</f>
        <v>44142</v>
      </c>
      <c r="AO678" s="152">
        <v>1.604722835E9</v>
      </c>
      <c r="AP678" s="152">
        <v>163568.3524</v>
      </c>
      <c r="AQ678" s="153">
        <f>IFERROR(__xludf.DUMMYFUNCTION("TO_DATE(INT((AR678/(60*60*24))+""1/1/1970""))"),43179.0)</f>
        <v>43179</v>
      </c>
      <c r="AR678" s="152">
        <v>1.5215184E9</v>
      </c>
      <c r="AS678" s="152">
        <v>99398.5756</v>
      </c>
      <c r="AT678" s="156">
        <v>116918.4579</v>
      </c>
      <c r="AU678" s="152">
        <f t="shared" si="1"/>
        <v>139152.1</v>
      </c>
      <c r="AV678" s="152">
        <f t="shared" si="2"/>
        <v>29325.6027</v>
      </c>
      <c r="AW678" s="152">
        <f t="shared" si="3"/>
        <v>181325.9692</v>
      </c>
      <c r="AX678" s="152">
        <f t="shared" si="4"/>
        <v>10033.7527</v>
      </c>
      <c r="AY678" s="152">
        <f t="shared" si="5"/>
        <v>93981.0435</v>
      </c>
      <c r="AZ678" s="152">
        <f t="shared" si="6"/>
        <v>89182.9374</v>
      </c>
      <c r="BA678" s="152" t="str">
        <f t="shared" si="7"/>
        <v>Column1.y</v>
      </c>
      <c r="BB678" s="152" t="str">
        <f t="shared" si="8"/>
        <v>Column1.y</v>
      </c>
      <c r="BC678" s="152" t="str">
        <f t="shared" si="9"/>
        <v>Column1.y</v>
      </c>
    </row>
    <row r="679">
      <c r="A679" s="152">
        <v>1.49381826E9</v>
      </c>
      <c r="B679" s="152">
        <v>113977.1045</v>
      </c>
      <c r="D679" s="153">
        <f>IFERROR(__xludf.DUMMYFUNCTION("TO_DATE(INT((E679/(60*60*24))+""1/1/1970""))"),43180.0)</f>
        <v>43180</v>
      </c>
      <c r="E679" s="156">
        <v>1.5216048E9</v>
      </c>
      <c r="F679" s="156">
        <v>99398.5756</v>
      </c>
      <c r="H679" s="153">
        <f>IFERROR(__xludf.DUMMYFUNCTION("TO_DATE(INT((I679/(60*60*24))+""1/1/1970""))"),43180.0)</f>
        <v>43180</v>
      </c>
      <c r="I679" s="152">
        <v>1.5216048E9</v>
      </c>
      <c r="J679" s="152">
        <v>118971.4088</v>
      </c>
      <c r="L679" s="154">
        <v>43313.0</v>
      </c>
      <c r="M679" s="155">
        <v>140091.87</v>
      </c>
      <c r="O679" s="153">
        <f>IFERROR(__xludf.DUMMYFUNCTION("TO_DATE(INT((P679/(60*60*24))+""1/1/1970""))"),43052.0)</f>
        <v>43052</v>
      </c>
      <c r="P679" s="13">
        <v>1.5105312E9</v>
      </c>
      <c r="Q679" s="13">
        <v>28074.4995</v>
      </c>
      <c r="S679" s="153">
        <f>IFERROR(__xludf.DUMMYFUNCTION("TO_DATE(INT((T679/(60*60*24))+""1/1/1970""))"),43180.0)</f>
        <v>43180</v>
      </c>
      <c r="T679" s="156">
        <v>1.5216048E9</v>
      </c>
      <c r="U679" s="156">
        <v>181840.2301</v>
      </c>
      <c r="W679" s="153">
        <f>IFERROR(__xludf.DUMMYFUNCTION("TO_DATE(INT((X679/(60*60*24))+""1/1/1970""))"),43160.0)</f>
        <v>43160</v>
      </c>
      <c r="X679" s="156">
        <v>1.5199164E9</v>
      </c>
      <c r="Y679" s="156">
        <v>10064.9396</v>
      </c>
      <c r="AA679" s="153">
        <f>IFERROR(__xludf.DUMMYFUNCTION("TO_DATE(INT((AB679/(60*60*24))+""1/1/1970""))"),43161.0)</f>
        <v>43161</v>
      </c>
      <c r="AB679" s="152">
        <v>1.519956E9</v>
      </c>
      <c r="AC679" s="152">
        <v>94680.0478</v>
      </c>
      <c r="AE679" s="153">
        <f>IFERROR(__xludf.DUMMYFUNCTION("TO_DATE(INT((AF679/(60*60*24))+""1/1/1970""))"),43052.0)</f>
        <v>43052</v>
      </c>
      <c r="AF679" s="152">
        <v>1.5105672E9</v>
      </c>
      <c r="AG679" s="152">
        <v>84316.2549</v>
      </c>
      <c r="AN679" s="153">
        <f>IFERROR(__xludf.DUMMYFUNCTION("TO_DATE(INT((AO679/(60*60*24))+""1/1/1970""))"),44143.0)</f>
        <v>44143</v>
      </c>
      <c r="AO679" s="152">
        <v>1.6048038E9</v>
      </c>
      <c r="AP679" s="152">
        <v>163568.3524</v>
      </c>
      <c r="AQ679" s="153">
        <f>IFERROR(__xludf.DUMMYFUNCTION("TO_DATE(INT((AR679/(60*60*24))+""1/1/1970""))"),43180.0)</f>
        <v>43180</v>
      </c>
      <c r="AR679" s="156">
        <v>1.5216048E9</v>
      </c>
      <c r="AS679" s="156">
        <v>99398.5756</v>
      </c>
      <c r="AT679" s="152">
        <v>118971.4088</v>
      </c>
      <c r="AU679" s="152">
        <f t="shared" si="1"/>
        <v>138977.1</v>
      </c>
      <c r="AV679" s="152">
        <f t="shared" si="2"/>
        <v>29227.6272</v>
      </c>
      <c r="AW679" s="152">
        <f t="shared" si="3"/>
        <v>181840.2301</v>
      </c>
      <c r="AX679" s="152">
        <f t="shared" si="4"/>
        <v>10022.8516</v>
      </c>
      <c r="AY679" s="152">
        <f t="shared" si="5"/>
        <v>93791.7541</v>
      </c>
      <c r="AZ679" s="152">
        <f t="shared" si="6"/>
        <v>88545.2217</v>
      </c>
      <c r="BA679" s="152" t="str">
        <f t="shared" si="7"/>
        <v>Column1.y</v>
      </c>
      <c r="BB679" s="152" t="str">
        <f t="shared" si="8"/>
        <v>Column1.y</v>
      </c>
      <c r="BC679" s="152" t="str">
        <f t="shared" si="9"/>
        <v>Column1.y</v>
      </c>
    </row>
    <row r="680">
      <c r="A680" s="156">
        <v>1.4938416E9</v>
      </c>
      <c r="B680" s="156">
        <v>114101.1735</v>
      </c>
      <c r="D680" s="153">
        <f>IFERROR(__xludf.DUMMYFUNCTION("TO_DATE(INT((E680/(60*60*24))+""1/1/1970""))"),43181.0)</f>
        <v>43181</v>
      </c>
      <c r="E680" s="152">
        <v>1.5216912E9</v>
      </c>
      <c r="F680" s="152">
        <v>99398.5756</v>
      </c>
      <c r="H680" s="153">
        <f>IFERROR(__xludf.DUMMYFUNCTION("TO_DATE(INT((I680/(60*60*24))+""1/1/1970""))"),43181.0)</f>
        <v>43181</v>
      </c>
      <c r="I680" s="156">
        <v>1.5216912E9</v>
      </c>
      <c r="J680" s="156">
        <v>117513.7728</v>
      </c>
      <c r="L680" s="154">
        <v>43313.0</v>
      </c>
      <c r="M680" s="155">
        <v>140088.87</v>
      </c>
      <c r="O680" s="153">
        <f>IFERROR(__xludf.DUMMYFUNCTION("TO_DATE(INT((P680/(60*60*24))+""1/1/1970""))"),43053.0)</f>
        <v>43053</v>
      </c>
      <c r="P680" s="13">
        <v>1.5106716E9</v>
      </c>
      <c r="Q680" s="13">
        <v>28113.8321</v>
      </c>
      <c r="S680" s="153">
        <f>IFERROR(__xludf.DUMMYFUNCTION("TO_DATE(INT((T680/(60*60*24))+""1/1/1970""))"),43181.0)</f>
        <v>43181</v>
      </c>
      <c r="T680" s="152">
        <v>1.5216912E9</v>
      </c>
      <c r="U680" s="152">
        <v>181221.354</v>
      </c>
      <c r="W680" s="153">
        <f>IFERROR(__xludf.DUMMYFUNCTION("TO_DATE(INT((X680/(60*60*24))+""1/1/1970""))"),43161.0)</f>
        <v>43161</v>
      </c>
      <c r="X680" s="156">
        <v>1.5200028E9</v>
      </c>
      <c r="Y680" s="156">
        <v>10057.7719</v>
      </c>
      <c r="AA680" s="153">
        <f>IFERROR(__xludf.DUMMYFUNCTION("TO_DATE(INT((AB680/(60*60*24))+""1/1/1970""))"),43163.0)</f>
        <v>43163</v>
      </c>
      <c r="AB680" s="156">
        <v>1.5202044E9</v>
      </c>
      <c r="AC680" s="156">
        <v>94674.6212</v>
      </c>
      <c r="AE680" s="153">
        <f>IFERROR(__xludf.DUMMYFUNCTION("TO_DATE(INT((AF680/(60*60*24))+""1/1/1970""))"),43053.0)</f>
        <v>43053</v>
      </c>
      <c r="AF680" s="156">
        <v>1.5106464E9</v>
      </c>
      <c r="AG680" s="156">
        <v>84340.0475</v>
      </c>
      <c r="AN680" s="153">
        <f>IFERROR(__xludf.DUMMYFUNCTION("TO_DATE(INT((AO680/(60*60*24))+""1/1/1970""))"),44144.0)</f>
        <v>44144</v>
      </c>
      <c r="AO680" s="152">
        <v>1.604883581E9</v>
      </c>
      <c r="AP680" s="152">
        <v>163568.3524</v>
      </c>
      <c r="AQ680" s="153">
        <f>IFERROR(__xludf.DUMMYFUNCTION("TO_DATE(INT((AR680/(60*60*24))+""1/1/1970""))"),43181.0)</f>
        <v>43181</v>
      </c>
      <c r="AR680" s="152">
        <v>1.5216912E9</v>
      </c>
      <c r="AS680" s="152">
        <v>99398.5756</v>
      </c>
      <c r="AT680" s="156">
        <v>117513.7728</v>
      </c>
      <c r="AU680" s="152">
        <f t="shared" si="1"/>
        <v>139488.32</v>
      </c>
      <c r="AV680" s="152">
        <f t="shared" si="2"/>
        <v>29238.7538</v>
      </c>
      <c r="AW680" s="152">
        <f t="shared" si="3"/>
        <v>181221.354</v>
      </c>
      <c r="AX680" s="152">
        <f t="shared" si="4"/>
        <v>10036.8926</v>
      </c>
      <c r="AY680" s="152">
        <f t="shared" si="5"/>
        <v>94471.5135</v>
      </c>
      <c r="AZ680" s="152">
        <f t="shared" si="6"/>
        <v>89254.3154</v>
      </c>
      <c r="BA680" s="152" t="str">
        <f t="shared" si="7"/>
        <v>Column1.y</v>
      </c>
      <c r="BB680" s="152" t="str">
        <f t="shared" si="8"/>
        <v>Column1.y</v>
      </c>
      <c r="BC680" s="152" t="str">
        <f t="shared" si="9"/>
        <v>Column1.y</v>
      </c>
    </row>
    <row r="681">
      <c r="A681" s="152">
        <v>1.49390466E9</v>
      </c>
      <c r="B681" s="152">
        <v>114253.874</v>
      </c>
      <c r="D681" s="153">
        <f>IFERROR(__xludf.DUMMYFUNCTION("TO_DATE(INT((E681/(60*60*24))+""1/1/1970""))"),43182.0)</f>
        <v>43182</v>
      </c>
      <c r="E681" s="156">
        <v>1.5217776E9</v>
      </c>
      <c r="F681" s="156">
        <v>99398.5756</v>
      </c>
      <c r="H681" s="153">
        <f>IFERROR(__xludf.DUMMYFUNCTION("TO_DATE(INT((I681/(60*60*24))+""1/1/1970""))"),43182.0)</f>
        <v>43182</v>
      </c>
      <c r="I681" s="152">
        <v>1.5217776E9</v>
      </c>
      <c r="J681" s="152">
        <v>117822.3374</v>
      </c>
      <c r="L681" s="154">
        <v>43314.0</v>
      </c>
      <c r="M681" s="155">
        <v>139382.17</v>
      </c>
      <c r="O681" s="153">
        <f>IFERROR(__xludf.DUMMYFUNCTION("TO_DATE(INT((P681/(60*60*24))+""1/1/1970""))"),43054.0)</f>
        <v>43054</v>
      </c>
      <c r="P681" s="13">
        <v>1.510758E9</v>
      </c>
      <c r="Q681" s="13">
        <v>28190.5124</v>
      </c>
      <c r="S681" s="153">
        <f>IFERROR(__xludf.DUMMYFUNCTION("TO_DATE(INT((T681/(60*60*24))+""1/1/1970""))"),43182.0)</f>
        <v>43182</v>
      </c>
      <c r="T681" s="156">
        <v>1.5217776E9</v>
      </c>
      <c r="U681" s="156">
        <v>173865.478</v>
      </c>
      <c r="W681" s="153">
        <f>IFERROR(__xludf.DUMMYFUNCTION("TO_DATE(INT((X681/(60*60*24))+""1/1/1970""))"),43162.0)</f>
        <v>43162</v>
      </c>
      <c r="X681" s="156">
        <v>1.5200352E9</v>
      </c>
      <c r="Y681" s="156">
        <v>10056.1325</v>
      </c>
      <c r="AA681" s="153">
        <f>IFERROR(__xludf.DUMMYFUNCTION("TO_DATE(INT((AB681/(60*60*24))+""1/1/1970""))"),43164.0)</f>
        <v>43164</v>
      </c>
      <c r="AB681" s="152">
        <v>1.520244E9</v>
      </c>
      <c r="AC681" s="152">
        <v>94832.445</v>
      </c>
      <c r="AE681" s="153">
        <f>IFERROR(__xludf.DUMMYFUNCTION("TO_DATE(INT((AF681/(60*60*24))+""1/1/1970""))"),43054.0)</f>
        <v>43054</v>
      </c>
      <c r="AF681" s="152">
        <v>1.5107256E9</v>
      </c>
      <c r="AG681" s="152">
        <v>85249.2159</v>
      </c>
      <c r="AN681" s="153">
        <f>IFERROR(__xludf.DUMMYFUNCTION("TO_DATE(INT((AO681/(60*60*24))+""1/1/1970""))"),44145.0)</f>
        <v>44145</v>
      </c>
      <c r="AO681" s="156">
        <v>1.604978792E9</v>
      </c>
      <c r="AP681" s="156">
        <v>161237.9538</v>
      </c>
      <c r="AQ681" s="153">
        <f>IFERROR(__xludf.DUMMYFUNCTION("TO_DATE(INT((AR681/(60*60*24))+""1/1/1970""))"),43182.0)</f>
        <v>43182</v>
      </c>
      <c r="AR681" s="156">
        <v>1.5217776E9</v>
      </c>
      <c r="AS681" s="156">
        <v>99398.5756</v>
      </c>
      <c r="AT681" s="152">
        <v>117822.3374</v>
      </c>
      <c r="AU681" s="152">
        <f t="shared" si="1"/>
        <v>138012.04</v>
      </c>
      <c r="AV681" s="152">
        <f t="shared" si="2"/>
        <v>29571.3111</v>
      </c>
      <c r="AW681" s="152">
        <f t="shared" si="3"/>
        <v>173865.478</v>
      </c>
      <c r="AX681" s="152">
        <f t="shared" si="4"/>
        <v>10033.0923</v>
      </c>
      <c r="AY681" s="152">
        <f t="shared" si="5"/>
        <v>95252.844</v>
      </c>
      <c r="AZ681" s="152">
        <f t="shared" si="6"/>
        <v>89093.1741</v>
      </c>
      <c r="BA681" s="152" t="str">
        <f t="shared" si="7"/>
        <v>Column1.y</v>
      </c>
      <c r="BB681" s="152" t="str">
        <f t="shared" si="8"/>
        <v>Column1.y</v>
      </c>
      <c r="BC681" s="152" t="str">
        <f t="shared" si="9"/>
        <v>Column1.y</v>
      </c>
    </row>
    <row r="682">
      <c r="A682" s="156">
        <v>1.493928E9</v>
      </c>
      <c r="B682" s="156">
        <v>114234.7864</v>
      </c>
      <c r="D682" s="153">
        <f>IFERROR(__xludf.DUMMYFUNCTION("TO_DATE(INT((E682/(60*60*24))+""1/1/1970""))"),43183.0)</f>
        <v>43183</v>
      </c>
      <c r="E682" s="152">
        <v>1.521864E9</v>
      </c>
      <c r="F682" s="152">
        <v>99398.5756</v>
      </c>
      <c r="H682" s="153">
        <f>IFERROR(__xludf.DUMMYFUNCTION("TO_DATE(INT((I682/(60*60*24))+""1/1/1970""))"),43183.0)</f>
        <v>43183</v>
      </c>
      <c r="I682" s="156">
        <v>1.521864E9</v>
      </c>
      <c r="J682" s="156">
        <v>116738.5101</v>
      </c>
      <c r="L682" s="154">
        <v>43315.0</v>
      </c>
      <c r="M682" s="155">
        <v>139607.63</v>
      </c>
      <c r="O682" s="153">
        <f>IFERROR(__xludf.DUMMYFUNCTION("TO_DATE(INT((P682/(60*60*24))+""1/1/1970""))"),43055.0)</f>
        <v>43055</v>
      </c>
      <c r="P682" s="13">
        <v>1.5108444E9</v>
      </c>
      <c r="Q682" s="13">
        <v>28255.1652</v>
      </c>
      <c r="S682" s="153">
        <f>IFERROR(__xludf.DUMMYFUNCTION("TO_DATE(INT((T682/(60*60*24))+""1/1/1970""))"),43183.0)</f>
        <v>43183</v>
      </c>
      <c r="T682" s="152">
        <v>1.521864E9</v>
      </c>
      <c r="U682" s="152">
        <v>167751.9658</v>
      </c>
      <c r="W682" s="153">
        <f>IFERROR(__xludf.DUMMYFUNCTION("TO_DATE(INT((X682/(60*60*24))+""1/1/1970""))"),43164.0)</f>
        <v>43164</v>
      </c>
      <c r="X682" s="152">
        <v>1.520208E9</v>
      </c>
      <c r="Y682" s="152">
        <v>10058.7811</v>
      </c>
      <c r="AA682" s="153">
        <f>IFERROR(__xludf.DUMMYFUNCTION("TO_DATE(INT((AB682/(60*60*24))+""1/1/1970""))"),43165.0)</f>
        <v>43165</v>
      </c>
      <c r="AB682" s="156">
        <v>1.5203232E9</v>
      </c>
      <c r="AC682" s="156">
        <v>94650.4456</v>
      </c>
      <c r="AE682" s="153">
        <f>IFERROR(__xludf.DUMMYFUNCTION("TO_DATE(INT((AF682/(60*60*24))+""1/1/1970""))"),43055.0)</f>
        <v>43055</v>
      </c>
      <c r="AF682" s="156">
        <v>1.5108048E9</v>
      </c>
      <c r="AG682" s="156">
        <v>85191.8972</v>
      </c>
      <c r="AN682" s="153">
        <f>IFERROR(__xludf.DUMMYFUNCTION("TO_DATE(INT((AO682/(60*60*24))+""1/1/1970""))"),44146.0)</f>
        <v>44146</v>
      </c>
      <c r="AO682" s="156">
        <v>1.605057823E9</v>
      </c>
      <c r="AP682" s="156">
        <v>159896.5058</v>
      </c>
      <c r="AQ682" s="153">
        <f>IFERROR(__xludf.DUMMYFUNCTION("TO_DATE(INT((AR682/(60*60*24))+""1/1/1970""))"),43183.0)</f>
        <v>43183</v>
      </c>
      <c r="AR682" s="152">
        <v>1.521864E9</v>
      </c>
      <c r="AS682" s="152">
        <v>99398.5756</v>
      </c>
      <c r="AT682" s="156">
        <v>116738.5101</v>
      </c>
      <c r="AU682" s="152">
        <f t="shared" si="1"/>
        <v>138012.04</v>
      </c>
      <c r="AV682" s="152">
        <f t="shared" si="2"/>
        <v>29620.8482</v>
      </c>
      <c r="AW682" s="152">
        <f t="shared" si="3"/>
        <v>167751.9658</v>
      </c>
      <c r="AX682" s="152">
        <f t="shared" si="4"/>
        <v>10038.0709</v>
      </c>
      <c r="AY682" s="152">
        <f t="shared" si="5"/>
        <v>95252.844</v>
      </c>
      <c r="AZ682" s="152">
        <f t="shared" si="6"/>
        <v>89309.1106</v>
      </c>
      <c r="BA682" s="152" t="str">
        <f t="shared" si="7"/>
        <v>Column1.y</v>
      </c>
      <c r="BB682" s="152" t="str">
        <f t="shared" si="8"/>
        <v>Column1.y</v>
      </c>
      <c r="BC682" s="152" t="str">
        <f t="shared" si="9"/>
        <v>Column1.y</v>
      </c>
    </row>
    <row r="683">
      <c r="A683" s="152">
        <v>1.49399106E9</v>
      </c>
      <c r="B683" s="152">
        <v>114459.0652</v>
      </c>
      <c r="D683" s="153">
        <f>IFERROR(__xludf.DUMMYFUNCTION("TO_DATE(INT((E683/(60*60*24))+""1/1/1970""))"),43185.0)</f>
        <v>43185</v>
      </c>
      <c r="E683" s="156">
        <v>1.5220728E9</v>
      </c>
      <c r="F683" s="156">
        <v>99398.5756</v>
      </c>
      <c r="H683" s="153">
        <f>IFERROR(__xludf.DUMMYFUNCTION("TO_DATE(INT((I683/(60*60*24))+""1/1/1970""))"),43185.0)</f>
        <v>43185</v>
      </c>
      <c r="I683" s="152">
        <v>1.5220728E9</v>
      </c>
      <c r="J683" s="152">
        <v>116738.5101</v>
      </c>
      <c r="L683" s="154">
        <v>43318.0</v>
      </c>
      <c r="M683" s="155">
        <v>140178.29</v>
      </c>
      <c r="O683" s="153">
        <f>IFERROR(__xludf.DUMMYFUNCTION("TO_DATE(INT((P683/(60*60*24))+""1/1/1970""))"),43056.0)</f>
        <v>43056</v>
      </c>
      <c r="P683" s="13">
        <v>1.5109308E9</v>
      </c>
      <c r="Q683" s="13">
        <v>28166.9209</v>
      </c>
      <c r="S683" s="153">
        <f>IFERROR(__xludf.DUMMYFUNCTION("TO_DATE(INT((T683/(60*60*24))+""1/1/1970""))"),43185.0)</f>
        <v>43185</v>
      </c>
      <c r="T683" s="156">
        <v>1.5220368E9</v>
      </c>
      <c r="U683" s="156">
        <v>167751.9658</v>
      </c>
      <c r="W683" s="153">
        <f>IFERROR(__xludf.DUMMYFUNCTION("TO_DATE(INT((X683/(60*60*24))+""1/1/1970""))"),43165.0)</f>
        <v>43165</v>
      </c>
      <c r="X683" s="156">
        <v>1.5203484E9</v>
      </c>
      <c r="Y683" s="156">
        <v>10054.6082</v>
      </c>
      <c r="AA683" s="153">
        <f>IFERROR(__xludf.DUMMYFUNCTION("TO_DATE(INT((AB683/(60*60*24))+""1/1/1970""))"),43166.0)</f>
        <v>43166</v>
      </c>
      <c r="AB683" s="152">
        <v>1.5204024E9</v>
      </c>
      <c r="AC683" s="152">
        <v>94185.4948</v>
      </c>
      <c r="AE683" s="153">
        <f>IFERROR(__xludf.DUMMYFUNCTION("TO_DATE(INT((AF683/(60*60*24))+""1/1/1970""))"),43056.0)</f>
        <v>43056</v>
      </c>
      <c r="AF683" s="152">
        <v>1.510884E9</v>
      </c>
      <c r="AG683" s="152">
        <v>85161.2552</v>
      </c>
      <c r="AN683" s="153">
        <f>IFERROR(__xludf.DUMMYFUNCTION("TO_DATE(INT((AO683/(60*60*24))+""1/1/1970""))"),44147.0)</f>
        <v>44147</v>
      </c>
      <c r="AO683" s="152">
        <v>1.605153199E9</v>
      </c>
      <c r="AP683" s="152">
        <v>163049.3981</v>
      </c>
      <c r="AQ683" s="153">
        <f>IFERROR(__xludf.DUMMYFUNCTION("TO_DATE(INT((AR683/(60*60*24))+""1/1/1970""))"),43185.0)</f>
        <v>43185</v>
      </c>
      <c r="AR683" s="156">
        <v>1.5220728E9</v>
      </c>
      <c r="AS683" s="156">
        <v>99398.5756</v>
      </c>
      <c r="AT683" s="152">
        <v>116738.5101</v>
      </c>
      <c r="AU683" s="152">
        <f t="shared" si="1"/>
        <v>137057.82</v>
      </c>
      <c r="AV683" s="152">
        <f t="shared" si="2"/>
        <v>29604.646</v>
      </c>
      <c r="AW683" s="152">
        <f t="shared" si="3"/>
        <v>167751.9658</v>
      </c>
      <c r="AX683" s="152">
        <f t="shared" si="4"/>
        <v>10038.5263</v>
      </c>
      <c r="AY683" s="152">
        <f t="shared" si="5"/>
        <v>95320.2066</v>
      </c>
      <c r="AZ683" s="152">
        <f t="shared" si="6"/>
        <v>89312.3551</v>
      </c>
      <c r="BA683" s="152" t="str">
        <f t="shared" si="7"/>
        <v>Column1.y</v>
      </c>
      <c r="BB683" s="152" t="str">
        <f t="shared" si="8"/>
        <v>Column1.y</v>
      </c>
      <c r="BC683" s="152" t="str">
        <f t="shared" si="9"/>
        <v>Column1.y</v>
      </c>
    </row>
    <row r="684">
      <c r="A684" s="156">
        <v>1.4940144E9</v>
      </c>
      <c r="B684" s="156">
        <v>114683.3439</v>
      </c>
      <c r="D684" s="153">
        <f>IFERROR(__xludf.DUMMYFUNCTION("TO_DATE(INT((E684/(60*60*24))+""1/1/1970""))"),43186.0)</f>
        <v>43186</v>
      </c>
      <c r="E684" s="156">
        <v>1.5221232E9</v>
      </c>
      <c r="F684" s="156">
        <v>99398.5756</v>
      </c>
      <c r="H684" s="153">
        <f>IFERROR(__xludf.DUMMYFUNCTION("TO_DATE(INT((I684/(60*60*24))+""1/1/1970""))"),43186.0)</f>
        <v>43186</v>
      </c>
      <c r="I684" s="152">
        <v>1.5221232E9</v>
      </c>
      <c r="J684" s="152">
        <v>116939.25</v>
      </c>
      <c r="L684" s="154">
        <v>43319.0</v>
      </c>
      <c r="M684" s="155">
        <v>140268.37</v>
      </c>
      <c r="O684" s="153">
        <f>IFERROR(__xludf.DUMMYFUNCTION("TO_DATE(INT((P684/(60*60*24))+""1/1/1970""))"),43057.0)</f>
        <v>43057</v>
      </c>
      <c r="P684" s="13">
        <v>1.5109632E9</v>
      </c>
      <c r="Q684" s="13">
        <v>28318.5657</v>
      </c>
      <c r="S684" s="153">
        <f>IFERROR(__xludf.DUMMYFUNCTION("TO_DATE(INT((T684/(60*60*24))+""1/1/1970""))"),43186.0)</f>
        <v>43186</v>
      </c>
      <c r="T684" s="152">
        <v>1.5221232E9</v>
      </c>
      <c r="U684" s="152">
        <v>175486.1195</v>
      </c>
      <c r="W684" s="153">
        <f>IFERROR(__xludf.DUMMYFUNCTION("TO_DATE(INT((X684/(60*60*24))+""1/1/1970""))"),43166.0)</f>
        <v>43166</v>
      </c>
      <c r="X684" s="156">
        <v>1.5204348E9</v>
      </c>
      <c r="Y684" s="156">
        <v>10044.9547</v>
      </c>
      <c r="AA684" s="153">
        <f>IFERROR(__xludf.DUMMYFUNCTION("TO_DATE(INT((AB684/(60*60*24))+""1/1/1970""))"),43167.0)</f>
        <v>43167</v>
      </c>
      <c r="AB684" s="156">
        <v>1.5204816E9</v>
      </c>
      <c r="AC684" s="156">
        <v>93831.5719</v>
      </c>
      <c r="AE684" s="153">
        <f>IFERROR(__xludf.DUMMYFUNCTION("TO_DATE(INT((AF684/(60*60*24))+""1/1/1970""))"),43057.0)</f>
        <v>43057</v>
      </c>
      <c r="AF684" s="156">
        <v>1.5109632E9</v>
      </c>
      <c r="AG684" s="156">
        <v>85271.5666</v>
      </c>
      <c r="AN684" s="153">
        <f>IFERROR(__xludf.DUMMYFUNCTION("TO_DATE(INT((AO684/(60*60*24))+""1/1/1970""))"),44148.0)</f>
        <v>44148</v>
      </c>
      <c r="AO684" s="152">
        <v>1.605232302E9</v>
      </c>
      <c r="AP684" s="152">
        <v>162011.4894</v>
      </c>
      <c r="AQ684" s="153">
        <f>IFERROR(__xludf.DUMMYFUNCTION("TO_DATE(INT((AR684/(60*60*24))+""1/1/1970""))"),43186.0)</f>
        <v>43186</v>
      </c>
      <c r="AR684" s="156">
        <v>1.5221232E9</v>
      </c>
      <c r="AS684" s="156">
        <v>99398.5756</v>
      </c>
      <c r="AT684" s="152">
        <v>116939.25</v>
      </c>
      <c r="AU684" s="152">
        <f t="shared" si="1"/>
        <v>138853.88</v>
      </c>
      <c r="AV684" s="152">
        <f t="shared" si="2"/>
        <v>29455.896</v>
      </c>
      <c r="AW684" s="152">
        <f t="shared" si="3"/>
        <v>175486.1195</v>
      </c>
      <c r="AX684" s="152">
        <f t="shared" si="4"/>
        <v>10046.0556</v>
      </c>
      <c r="AY684" s="152">
        <f t="shared" si="5"/>
        <v>95301.3994</v>
      </c>
      <c r="AZ684" s="152">
        <f t="shared" si="6"/>
        <v>90053.8933</v>
      </c>
      <c r="BA684" s="152" t="str">
        <f t="shared" si="7"/>
        <v>Column1.y</v>
      </c>
      <c r="BB684" s="152" t="str">
        <f t="shared" si="8"/>
        <v>Column1.y</v>
      </c>
      <c r="BC684" s="152" t="str">
        <f t="shared" si="9"/>
        <v>Column1.y</v>
      </c>
    </row>
    <row r="685">
      <c r="A685" s="152">
        <v>1.49425026E9</v>
      </c>
      <c r="B685" s="152">
        <v>114688.1158</v>
      </c>
      <c r="D685" s="153">
        <f>IFERROR(__xludf.DUMMYFUNCTION("TO_DATE(INT((E685/(60*60*24))+""1/1/1970""))"),43187.0)</f>
        <v>43187</v>
      </c>
      <c r="E685" s="152">
        <v>1.5222096E9</v>
      </c>
      <c r="F685" s="152">
        <v>99398.5756</v>
      </c>
      <c r="H685" s="153">
        <f>IFERROR(__xludf.DUMMYFUNCTION("TO_DATE(INT((I685/(60*60*24))+""1/1/1970""))"),43187.0)</f>
        <v>43187</v>
      </c>
      <c r="I685" s="156">
        <v>1.5222096E9</v>
      </c>
      <c r="J685" s="156">
        <v>115762.8312</v>
      </c>
      <c r="L685" s="154">
        <v>43320.0</v>
      </c>
      <c r="M685" s="155">
        <v>140402.03</v>
      </c>
      <c r="O685" s="153">
        <f>IFERROR(__xludf.DUMMYFUNCTION("TO_DATE(INT((P685/(60*60*24))+""1/1/1970""))"),43058.0)</f>
        <v>43058</v>
      </c>
      <c r="P685" s="13">
        <v>1.5110496E9</v>
      </c>
      <c r="Q685" s="13">
        <v>28318.5657</v>
      </c>
      <c r="S685" s="153">
        <f>IFERROR(__xludf.DUMMYFUNCTION("TO_DATE(INT((T685/(60*60*24))+""1/1/1970""))"),43187.0)</f>
        <v>43187</v>
      </c>
      <c r="T685" s="156">
        <v>1.5222096E9</v>
      </c>
      <c r="U685" s="156">
        <v>170489.6315</v>
      </c>
      <c r="W685" s="153">
        <f>IFERROR(__xludf.DUMMYFUNCTION("TO_DATE(INT((X685/(60*60*24))+""1/1/1970""))"),43167.0)</f>
        <v>43167</v>
      </c>
      <c r="X685" s="156">
        <v>1.5205212E9</v>
      </c>
      <c r="Y685" s="156">
        <v>10036.4259</v>
      </c>
      <c r="AA685" s="153">
        <f>IFERROR(__xludf.DUMMYFUNCTION("TO_DATE(INT((AB685/(60*60*24))+""1/1/1970""))"),43168.0)</f>
        <v>43168</v>
      </c>
      <c r="AB685" s="152">
        <v>1.5205608E9</v>
      </c>
      <c r="AC685" s="152">
        <v>94424.3329</v>
      </c>
      <c r="AE685" s="153">
        <f>IFERROR(__xludf.DUMMYFUNCTION("TO_DATE(INT((AF685/(60*60*24))+""1/1/1970""))"),43058.0)</f>
        <v>43058</v>
      </c>
      <c r="AF685" s="152">
        <v>1.5111324E9</v>
      </c>
      <c r="AG685" s="152">
        <v>85271.5666</v>
      </c>
      <c r="AN685" s="153">
        <f>IFERROR(__xludf.DUMMYFUNCTION("TO_DATE(INT((AO685/(60*60*24))+""1/1/1970""))"),44149.0)</f>
        <v>44149</v>
      </c>
      <c r="AO685" s="156">
        <v>1.605327728E9</v>
      </c>
      <c r="AP685" s="156">
        <v>165442.0201</v>
      </c>
      <c r="AQ685" s="153">
        <f>IFERROR(__xludf.DUMMYFUNCTION("TO_DATE(INT((AR685/(60*60*24))+""1/1/1970""))"),43187.0)</f>
        <v>43187</v>
      </c>
      <c r="AR685" s="152">
        <v>1.5222096E9</v>
      </c>
      <c r="AS685" s="152">
        <v>99398.5756</v>
      </c>
      <c r="AT685" s="156">
        <v>115762.8312</v>
      </c>
      <c r="AU685" s="152">
        <f t="shared" si="1"/>
        <v>137878.08</v>
      </c>
      <c r="AV685" s="152">
        <f t="shared" si="2"/>
        <v>29505.3237</v>
      </c>
      <c r="AW685" s="152">
        <f t="shared" si="3"/>
        <v>170489.6315</v>
      </c>
      <c r="AX685" s="152">
        <f t="shared" si="4"/>
        <v>10034.3482</v>
      </c>
      <c r="AY685" s="152">
        <f t="shared" si="5"/>
        <v>95307.5965</v>
      </c>
      <c r="AZ685" s="152">
        <f t="shared" si="6"/>
        <v>89704.9341</v>
      </c>
      <c r="BA685" s="152" t="str">
        <f t="shared" si="7"/>
        <v>Column1.y</v>
      </c>
      <c r="BB685" s="152" t="str">
        <f t="shared" si="8"/>
        <v>Column1.y</v>
      </c>
      <c r="BC685" s="152" t="str">
        <f t="shared" si="9"/>
        <v>Column1.y</v>
      </c>
    </row>
    <row r="686">
      <c r="A686" s="156">
        <v>1.4942736E9</v>
      </c>
      <c r="B686" s="156">
        <v>114664.2563</v>
      </c>
      <c r="D686" s="153">
        <f>IFERROR(__xludf.DUMMYFUNCTION("TO_DATE(INT((E686/(60*60*24))+""1/1/1970""))"),43188.0)</f>
        <v>43188</v>
      </c>
      <c r="E686" s="156">
        <v>1.522296E9</v>
      </c>
      <c r="F686" s="156">
        <v>99042.8498</v>
      </c>
      <c r="H686" s="153">
        <f>IFERROR(__xludf.DUMMYFUNCTION("TO_DATE(INT((I686/(60*60*24))+""1/1/1970""))"),43188.0)</f>
        <v>43188</v>
      </c>
      <c r="I686" s="152">
        <v>1.522296E9</v>
      </c>
      <c r="J686" s="152">
        <v>113956.3906</v>
      </c>
      <c r="L686" s="154">
        <v>43321.0</v>
      </c>
      <c r="M686" s="155">
        <v>140502.43</v>
      </c>
      <c r="O686" s="153">
        <f>IFERROR(__xludf.DUMMYFUNCTION("TO_DATE(INT((P686/(60*60*24))+""1/1/1970""))"),43059.0)</f>
        <v>43059</v>
      </c>
      <c r="P686" s="13">
        <v>1.511136E9</v>
      </c>
      <c r="Q686" s="13">
        <v>28308.0598</v>
      </c>
      <c r="S686" s="153">
        <f>IFERROR(__xludf.DUMMYFUNCTION("TO_DATE(INT((T686/(60*60*24))+""1/1/1970""))"),43188.0)</f>
        <v>43188</v>
      </c>
      <c r="T686" s="152">
        <v>1.522296E9</v>
      </c>
      <c r="U686" s="152">
        <v>169693.3587</v>
      </c>
      <c r="W686" s="153">
        <f>IFERROR(__xludf.DUMMYFUNCTION("TO_DATE(INT((X686/(60*60*24))+""1/1/1970""))"),43168.0)</f>
        <v>43168</v>
      </c>
      <c r="X686" s="156">
        <v>1.5206076E9</v>
      </c>
      <c r="Y686" s="156">
        <v>10062.8698</v>
      </c>
      <c r="AA686" s="153">
        <f>IFERROR(__xludf.DUMMYFUNCTION("TO_DATE(INT((AB686/(60*60*24))+""1/1/1970""))"),43170.0)</f>
        <v>43170</v>
      </c>
      <c r="AB686" s="156">
        <v>1.5208056E9</v>
      </c>
      <c r="AC686" s="156">
        <v>94305.2888</v>
      </c>
      <c r="AE686" s="153">
        <f>IFERROR(__xludf.DUMMYFUNCTION("TO_DATE(INT((AF686/(60*60*24))+""1/1/1970""))"),43059.0)</f>
        <v>43059</v>
      </c>
      <c r="AF686" s="156">
        <v>1.511172E9</v>
      </c>
      <c r="AG686" s="156">
        <v>84845.101</v>
      </c>
      <c r="AN686" s="153">
        <f>IFERROR(__xludf.DUMMYFUNCTION("TO_DATE(INT((AO686/(60*60*24))+""1/1/1970""))"),44150.0)</f>
        <v>44150</v>
      </c>
      <c r="AO686" s="156">
        <v>1.605407557E9</v>
      </c>
      <c r="AP686" s="156">
        <v>165442.0201</v>
      </c>
      <c r="AQ686" s="153">
        <f>IFERROR(__xludf.DUMMYFUNCTION("TO_DATE(INT((AR686/(60*60*24))+""1/1/1970""))"),43188.0)</f>
        <v>43188</v>
      </c>
      <c r="AR686" s="156">
        <v>1.522296E9</v>
      </c>
      <c r="AS686" s="156">
        <v>99042.8498</v>
      </c>
      <c r="AT686" s="152">
        <v>113956.3906</v>
      </c>
      <c r="AU686" s="152">
        <f t="shared" si="1"/>
        <v>137287.7</v>
      </c>
      <c r="AV686" s="152">
        <f t="shared" si="2"/>
        <v>29402.479</v>
      </c>
      <c r="AW686" s="152">
        <f t="shared" si="3"/>
        <v>169693.3587</v>
      </c>
      <c r="AX686" s="152">
        <f t="shared" si="4"/>
        <v>10016.9725</v>
      </c>
      <c r="AY686" s="152">
        <f t="shared" si="5"/>
        <v>95298.1277</v>
      </c>
      <c r="AZ686" s="152">
        <f t="shared" si="6"/>
        <v>89009.1788</v>
      </c>
      <c r="BA686" s="152" t="str">
        <f t="shared" si="7"/>
        <v>Column1.y</v>
      </c>
      <c r="BB686" s="152" t="str">
        <f t="shared" si="8"/>
        <v>Column1.y</v>
      </c>
      <c r="BC686" s="152" t="str">
        <f t="shared" si="9"/>
        <v>Column1.y</v>
      </c>
    </row>
    <row r="687">
      <c r="A687" s="152">
        <v>1.49433666E9</v>
      </c>
      <c r="B687" s="152">
        <v>114778.7817</v>
      </c>
      <c r="D687" s="153">
        <f>IFERROR(__xludf.DUMMYFUNCTION("TO_DATE(INT((E687/(60*60*24))+""1/1/1970""))"),43189.0)</f>
        <v>43189</v>
      </c>
      <c r="E687" s="152">
        <v>1.5223824E9</v>
      </c>
      <c r="F687" s="152">
        <v>100305.577</v>
      </c>
      <c r="H687" s="153">
        <f>IFERROR(__xludf.DUMMYFUNCTION("TO_DATE(INT((I687/(60*60*24))+""1/1/1970""))"),43189.0)</f>
        <v>43189</v>
      </c>
      <c r="I687" s="156">
        <v>1.5223824E9</v>
      </c>
      <c r="J687" s="156">
        <v>113941.0842</v>
      </c>
      <c r="L687" s="154">
        <v>43322.0</v>
      </c>
      <c r="M687" s="155">
        <v>140631.05</v>
      </c>
      <c r="O687" s="153">
        <f>IFERROR(__xludf.DUMMYFUNCTION("TO_DATE(INT((P687/(60*60*24))+""1/1/1970""))"),43060.0)</f>
        <v>43060</v>
      </c>
      <c r="P687" s="13">
        <v>1.5112764E9</v>
      </c>
      <c r="Q687" s="13">
        <v>28410.6105</v>
      </c>
      <c r="S687" s="153">
        <f>IFERROR(__xludf.DUMMYFUNCTION("TO_DATE(INT((T687/(60*60*24))+""1/1/1970""))"),43189.0)</f>
        <v>43189</v>
      </c>
      <c r="T687" s="156">
        <v>1.5223824E9</v>
      </c>
      <c r="U687" s="156">
        <v>173652.3593</v>
      </c>
      <c r="W687" s="153">
        <f>IFERROR(__xludf.DUMMYFUNCTION("TO_DATE(INT((X687/(60*60*24))+""1/1/1970""))"),43169.0)</f>
        <v>43169</v>
      </c>
      <c r="X687" s="156">
        <v>1.52064E9</v>
      </c>
      <c r="Y687" s="156">
        <v>10042.41</v>
      </c>
      <c r="AA687" s="153">
        <f>IFERROR(__xludf.DUMMYFUNCTION("TO_DATE(INT((AB687/(60*60*24))+""1/1/1970""))"),43171.0)</f>
        <v>43171</v>
      </c>
      <c r="AB687" s="156">
        <v>1.5208452E9</v>
      </c>
      <c r="AC687" s="156">
        <v>94303.0094</v>
      </c>
      <c r="AE687" s="153">
        <f>IFERROR(__xludf.DUMMYFUNCTION("TO_DATE(INT((AF687/(60*60*24))+""1/1/1970""))"),43060.0)</f>
        <v>43060</v>
      </c>
      <c r="AF687" s="152">
        <v>1.5112512E9</v>
      </c>
      <c r="AG687" s="152">
        <v>84862.7653</v>
      </c>
      <c r="AN687" s="153">
        <f>IFERROR(__xludf.DUMMYFUNCTION("TO_DATE(INT((AO687/(60*60*24))+""1/1/1970""))"),44151.0)</f>
        <v>44151</v>
      </c>
      <c r="AO687" s="156">
        <v>1.605487119E9</v>
      </c>
      <c r="AP687" s="156">
        <v>165442.0201</v>
      </c>
      <c r="AQ687" s="153">
        <f>IFERROR(__xludf.DUMMYFUNCTION("TO_DATE(INT((AR687/(60*60*24))+""1/1/1970""))"),43189.0)</f>
        <v>43189</v>
      </c>
      <c r="AR687" s="152">
        <v>1.5223824E9</v>
      </c>
      <c r="AS687" s="152">
        <v>100305.577</v>
      </c>
      <c r="AT687" s="156">
        <v>113941.0842</v>
      </c>
      <c r="AU687" s="152">
        <f t="shared" si="1"/>
        <v>138355.7</v>
      </c>
      <c r="AV687" s="152">
        <f t="shared" si="2"/>
        <v>29262.3061</v>
      </c>
      <c r="AW687" s="152">
        <f t="shared" si="3"/>
        <v>173652.3593</v>
      </c>
      <c r="AX687" s="152">
        <f t="shared" si="4"/>
        <v>10015.9532</v>
      </c>
      <c r="AY687" s="152">
        <f t="shared" si="5"/>
        <v>95305.1445</v>
      </c>
      <c r="AZ687" s="152">
        <f t="shared" si="6"/>
        <v>88918.3354</v>
      </c>
      <c r="BA687" s="152" t="str">
        <f t="shared" si="7"/>
        <v>Column1.y</v>
      </c>
      <c r="BB687" s="152" t="str">
        <f t="shared" si="8"/>
        <v>Column1.y</v>
      </c>
      <c r="BC687" s="152" t="str">
        <f t="shared" si="9"/>
        <v>Column1.y</v>
      </c>
    </row>
    <row r="688">
      <c r="A688" s="156">
        <v>1.49436E9</v>
      </c>
      <c r="B688" s="156">
        <v>114559.2748</v>
      </c>
      <c r="D688" s="153">
        <f>IFERROR(__xludf.DUMMYFUNCTION("TO_DATE(INT((E688/(60*60*24))+""1/1/1970""))"),43192.0)</f>
        <v>43192</v>
      </c>
      <c r="E688" s="156">
        <v>1.5226776E9</v>
      </c>
      <c r="F688" s="156">
        <v>100305.577</v>
      </c>
      <c r="H688" s="153">
        <f>IFERROR(__xludf.DUMMYFUNCTION("TO_DATE(INT((I688/(60*60*24))+""1/1/1970""))"),43192.0)</f>
        <v>43192</v>
      </c>
      <c r="I688" s="152">
        <v>1.5226776E9</v>
      </c>
      <c r="J688" s="152">
        <v>113941.0842</v>
      </c>
      <c r="L688" s="154">
        <v>43325.0</v>
      </c>
      <c r="M688" s="155">
        <v>140397.02</v>
      </c>
      <c r="O688" s="153">
        <f>IFERROR(__xludf.DUMMYFUNCTION("TO_DATE(INT((P688/(60*60*24))+""1/1/1970""))"),43061.0)</f>
        <v>43061</v>
      </c>
      <c r="P688" s="13">
        <v>1.5113628E9</v>
      </c>
      <c r="Q688" s="13">
        <v>28518.4145</v>
      </c>
      <c r="S688" s="153">
        <f>IFERROR(__xludf.DUMMYFUNCTION("TO_DATE(INT((T688/(60*60*24))+""1/1/1970""))"),43192.0)</f>
        <v>43192</v>
      </c>
      <c r="T688" s="152">
        <v>1.5226416E9</v>
      </c>
      <c r="U688" s="152">
        <v>173652.3593</v>
      </c>
      <c r="W688" s="153">
        <f>IFERROR(__xludf.DUMMYFUNCTION("TO_DATE(INT((X688/(60*60*24))+""1/1/1970""))"),43170.0)</f>
        <v>43170</v>
      </c>
      <c r="X688" s="152">
        <v>1.5208092E9</v>
      </c>
      <c r="Y688" s="152">
        <v>10038.6993</v>
      </c>
      <c r="AA688" s="153">
        <f>IFERROR(__xludf.DUMMYFUNCTION("TO_DATE(INT((AB688/(60*60*24))+""1/1/1970""))"),43172.0)</f>
        <v>43172</v>
      </c>
      <c r="AB688" s="152">
        <v>1.5209244E9</v>
      </c>
      <c r="AC688" s="152">
        <v>94296.2583</v>
      </c>
      <c r="AE688" s="153">
        <f>IFERROR(__xludf.DUMMYFUNCTION("TO_DATE(INT((AF688/(60*60*24))+""1/1/1970""))"),43061.0)</f>
        <v>43061</v>
      </c>
      <c r="AF688" s="156">
        <v>1.5113304E9</v>
      </c>
      <c r="AG688" s="156">
        <v>84893.4074</v>
      </c>
      <c r="AN688" s="153">
        <f>IFERROR(__xludf.DUMMYFUNCTION("TO_DATE(INT((AO688/(60*60*24))+""1/1/1970""))"),44152.0)</f>
        <v>44152</v>
      </c>
      <c r="AO688" s="152">
        <v>1.605582406E9</v>
      </c>
      <c r="AP688" s="152">
        <v>173473.117</v>
      </c>
      <c r="AQ688" s="153">
        <f>IFERROR(__xludf.DUMMYFUNCTION("TO_DATE(INT((AR688/(60*60*24))+""1/1/1970""))"),43192.0)</f>
        <v>43192</v>
      </c>
      <c r="AR688" s="156">
        <v>1.5226776E9</v>
      </c>
      <c r="AS688" s="156">
        <v>100305.577</v>
      </c>
      <c r="AT688" s="152">
        <v>113941.0842</v>
      </c>
      <c r="AU688" s="152">
        <f t="shared" si="1"/>
        <v>138355.7</v>
      </c>
      <c r="AV688" s="152">
        <f t="shared" si="2"/>
        <v>29313.2038</v>
      </c>
      <c r="AW688" s="152">
        <f t="shared" si="3"/>
        <v>173652.3593</v>
      </c>
      <c r="AX688" s="152">
        <f t="shared" si="4"/>
        <v>10018.7058</v>
      </c>
      <c r="AY688" s="152">
        <f t="shared" si="5"/>
        <v>95302.5821</v>
      </c>
      <c r="AZ688" s="152">
        <f t="shared" si="6"/>
        <v>88844.0838</v>
      </c>
      <c r="BA688" s="152" t="str">
        <f t="shared" si="7"/>
        <v>Column1.y</v>
      </c>
      <c r="BB688" s="152" t="str">
        <f t="shared" si="8"/>
        <v>Column1.y</v>
      </c>
      <c r="BC688" s="152" t="str">
        <f t="shared" si="9"/>
        <v>Column1.y</v>
      </c>
    </row>
    <row r="689">
      <c r="A689" s="152">
        <v>1.49442306E9</v>
      </c>
      <c r="B689" s="152">
        <v>114478.1527</v>
      </c>
      <c r="D689" s="153">
        <f>IFERROR(__xludf.DUMMYFUNCTION("TO_DATE(INT((E689/(60*60*24))+""1/1/1970""))"),43193.0)</f>
        <v>43193</v>
      </c>
      <c r="E689" s="156">
        <v>1.522728E9</v>
      </c>
      <c r="F689" s="156">
        <v>98145.2486</v>
      </c>
      <c r="H689" s="153">
        <f>IFERROR(__xludf.DUMMYFUNCTION("TO_DATE(INT((I689/(60*60*24))+""1/1/1970""))"),43193.0)</f>
        <v>43193</v>
      </c>
      <c r="I689" s="152">
        <v>1.522728E9</v>
      </c>
      <c r="J689" s="152">
        <v>113694.4057</v>
      </c>
      <c r="L689" s="154">
        <v>43326.0</v>
      </c>
      <c r="M689" s="155">
        <v>139554.7</v>
      </c>
      <c r="O689" s="153">
        <f>IFERROR(__xludf.DUMMYFUNCTION("TO_DATE(INT((P689/(60*60*24))+""1/1/1970""))"),43062.0)</f>
        <v>43062</v>
      </c>
      <c r="P689" s="13">
        <v>1.5113952E9</v>
      </c>
      <c r="Q689" s="13">
        <v>28537.4524</v>
      </c>
      <c r="S689" s="153">
        <f>IFERROR(__xludf.DUMMYFUNCTION("TO_DATE(INT((T689/(60*60*24))+""1/1/1970""))"),43193.0)</f>
        <v>43193</v>
      </c>
      <c r="T689" s="156">
        <v>1.522728E9</v>
      </c>
      <c r="U689" s="156">
        <v>167118.0369</v>
      </c>
      <c r="W689" s="153">
        <f>IFERROR(__xludf.DUMMYFUNCTION("TO_DATE(INT((X689/(60*60*24))+""1/1/1970""))"),43171.0)</f>
        <v>43171</v>
      </c>
      <c r="X689" s="156">
        <v>1.5208632E9</v>
      </c>
      <c r="Y689" s="156">
        <v>10038.6993</v>
      </c>
      <c r="AA689" s="153">
        <f>IFERROR(__xludf.DUMMYFUNCTION("TO_DATE(INT((AB689/(60*60*24))+""1/1/1970""))"),43173.0)</f>
        <v>43173</v>
      </c>
      <c r="AB689" s="156">
        <v>1.5210036E9</v>
      </c>
      <c r="AC689" s="156">
        <v>94285.5176</v>
      </c>
      <c r="AE689" s="153">
        <f>IFERROR(__xludf.DUMMYFUNCTION("TO_DATE(INT((AF689/(60*60*24))+""1/1/1970""))"),43062.0)</f>
        <v>43062</v>
      </c>
      <c r="AF689" s="152">
        <v>1.5114096E9</v>
      </c>
      <c r="AG689" s="152">
        <v>85420.4511</v>
      </c>
      <c r="AN689" s="153">
        <f>IFERROR(__xludf.DUMMYFUNCTION("TO_DATE(INT((AO689/(60*60*24))+""1/1/1970""))"),44153.0)</f>
        <v>44153</v>
      </c>
      <c r="AO689" s="152">
        <v>1.605661481E9</v>
      </c>
      <c r="AP689" s="152">
        <v>168525.7219</v>
      </c>
      <c r="AQ689" s="153">
        <f>IFERROR(__xludf.DUMMYFUNCTION("TO_DATE(INT((AR689/(60*60*24))+""1/1/1970""))"),43193.0)</f>
        <v>43193</v>
      </c>
      <c r="AR689" s="156">
        <v>1.522728E9</v>
      </c>
      <c r="AS689" s="156">
        <v>98145.2486</v>
      </c>
      <c r="AT689" s="152">
        <v>113694.4057</v>
      </c>
      <c r="AU689" s="152">
        <f t="shared" si="1"/>
        <v>137320.23</v>
      </c>
      <c r="AV689" s="152">
        <f t="shared" si="2"/>
        <v>29457.8752</v>
      </c>
      <c r="AW689" s="152">
        <f t="shared" si="3"/>
        <v>167118.0369</v>
      </c>
      <c r="AX689" s="152">
        <f t="shared" si="4"/>
        <v>10015.1365</v>
      </c>
      <c r="AY689" s="152">
        <f t="shared" si="5"/>
        <v>95312.7044</v>
      </c>
      <c r="AZ689" s="152">
        <f t="shared" si="6"/>
        <v>88983.576</v>
      </c>
      <c r="BA689" s="152" t="str">
        <f t="shared" si="7"/>
        <v>Column1.y</v>
      </c>
      <c r="BB689" s="152" t="str">
        <f t="shared" si="8"/>
        <v>Column1.y</v>
      </c>
      <c r="BC689" s="152" t="str">
        <f t="shared" si="9"/>
        <v>Column1.y</v>
      </c>
    </row>
    <row r="690">
      <c r="A690" s="156">
        <v>1.4944464E9</v>
      </c>
      <c r="B690" s="156">
        <v>114764.466</v>
      </c>
      <c r="D690" s="153">
        <f>IFERROR(__xludf.DUMMYFUNCTION("TO_DATE(INT((E690/(60*60*24))+""1/1/1970""))"),43194.0)</f>
        <v>43194</v>
      </c>
      <c r="E690" s="152">
        <v>1.5228144E9</v>
      </c>
      <c r="F690" s="152">
        <v>98694.7309</v>
      </c>
      <c r="H690" s="153">
        <f>IFERROR(__xludf.DUMMYFUNCTION("TO_DATE(INT((I690/(60*60*24))+""1/1/1970""))"),43194.0)</f>
        <v>43194</v>
      </c>
      <c r="I690" s="156">
        <v>1.5228144E9</v>
      </c>
      <c r="J690" s="156">
        <v>113942.9193</v>
      </c>
      <c r="L690" s="154">
        <v>43327.0</v>
      </c>
      <c r="M690" s="155">
        <v>139944.3</v>
      </c>
      <c r="O690" s="153">
        <f>IFERROR(__xludf.DUMMYFUNCTION("TO_DATE(INT((P690/(60*60*24))+""1/1/1970""))"),43063.0)</f>
        <v>43063</v>
      </c>
      <c r="P690" s="13">
        <v>1.5114816E9</v>
      </c>
      <c r="Q690" s="13">
        <v>28550.1136</v>
      </c>
      <c r="S690" s="153">
        <f>IFERROR(__xludf.DUMMYFUNCTION("TO_DATE(INT((T690/(60*60*24))+""1/1/1970""))"),43194.0)</f>
        <v>43194</v>
      </c>
      <c r="T690" s="152">
        <v>1.5228144E9</v>
      </c>
      <c r="U690" s="152">
        <v>170707.0305</v>
      </c>
      <c r="W690" s="153">
        <f>IFERROR(__xludf.DUMMYFUNCTION("TO_DATE(INT((X690/(60*60*24))+""1/1/1970""))"),43172.0)</f>
        <v>43172</v>
      </c>
      <c r="X690" s="156">
        <v>1.5209496E9</v>
      </c>
      <c r="Y690" s="156">
        <v>10035.5397</v>
      </c>
      <c r="AA690" s="153">
        <f>IFERROR(__xludf.DUMMYFUNCTION("TO_DATE(INT((AB690/(60*60*24))+""1/1/1970""))"),43174.0)</f>
        <v>43174</v>
      </c>
      <c r="AB690" s="152">
        <v>1.5210828E9</v>
      </c>
      <c r="AC690" s="152">
        <v>94294.8809</v>
      </c>
      <c r="AE690" s="153">
        <f>IFERROR(__xludf.DUMMYFUNCTION("TO_DATE(INT((AF690/(60*60*24))+""1/1/1970""))"),43063.0)</f>
        <v>43063</v>
      </c>
      <c r="AF690" s="156">
        <v>1.5114888E9</v>
      </c>
      <c r="AG690" s="156">
        <v>85679.647</v>
      </c>
      <c r="AN690" s="153">
        <f>IFERROR(__xludf.DUMMYFUNCTION("TO_DATE(INT((AO690/(60*60*24))+""1/1/1970""))"),44154.0)</f>
        <v>44154</v>
      </c>
      <c r="AO690" s="156">
        <v>1.605756571E9</v>
      </c>
      <c r="AP690" s="156">
        <v>169613.186</v>
      </c>
      <c r="AQ690" s="153">
        <f>IFERROR(__xludf.DUMMYFUNCTION("TO_DATE(INT((AR690/(60*60*24))+""1/1/1970""))"),43194.0)</f>
        <v>43194</v>
      </c>
      <c r="AR690" s="152">
        <v>1.5228144E9</v>
      </c>
      <c r="AS690" s="152">
        <v>98694.7309</v>
      </c>
      <c r="AT690" s="156">
        <v>113942.9193</v>
      </c>
      <c r="AU690" s="152">
        <f t="shared" si="1"/>
        <v>137635.91</v>
      </c>
      <c r="AV690" s="152">
        <f t="shared" si="2"/>
        <v>29396.494</v>
      </c>
      <c r="AW690" s="152">
        <f t="shared" si="3"/>
        <v>170707.0305</v>
      </c>
      <c r="AX690" s="152">
        <f t="shared" si="4"/>
        <v>10010.829</v>
      </c>
      <c r="AY690" s="152">
        <f t="shared" si="5"/>
        <v>95310.7723</v>
      </c>
      <c r="AZ690" s="152">
        <f t="shared" si="6"/>
        <v>89094.2326</v>
      </c>
      <c r="BA690" s="152" t="str">
        <f t="shared" si="7"/>
        <v>Column1.y</v>
      </c>
      <c r="BB690" s="152" t="str">
        <f t="shared" si="8"/>
        <v>Column1.y</v>
      </c>
      <c r="BC690" s="152" t="str">
        <f t="shared" si="9"/>
        <v>Column1.y</v>
      </c>
    </row>
    <row r="691">
      <c r="A691" s="152">
        <v>1.49450946E9</v>
      </c>
      <c r="B691" s="152">
        <v>114511.5559</v>
      </c>
      <c r="D691" s="153">
        <f>IFERROR(__xludf.DUMMYFUNCTION("TO_DATE(INT((E691/(60*60*24))+""1/1/1970""))"),43195.0)</f>
        <v>43195</v>
      </c>
      <c r="E691" s="156">
        <v>1.5229008E9</v>
      </c>
      <c r="F691" s="156">
        <v>98694.7309</v>
      </c>
      <c r="H691" s="153">
        <f>IFERROR(__xludf.DUMMYFUNCTION("TO_DATE(INT((I691/(60*60*24))+""1/1/1970""))"),43195.0)</f>
        <v>43195</v>
      </c>
      <c r="I691" s="152">
        <v>1.5229008E9</v>
      </c>
      <c r="J691" s="152">
        <v>115281.3518</v>
      </c>
      <c r="L691" s="154">
        <v>43328.0</v>
      </c>
      <c r="M691" s="155">
        <v>139062.84</v>
      </c>
      <c r="O691" s="153">
        <f>IFERROR(__xludf.DUMMYFUNCTION("TO_DATE(INT((P691/(60*60*24))+""1/1/1970""))"),43064.0)</f>
        <v>43064</v>
      </c>
      <c r="P691" s="13">
        <v>1.511568E9</v>
      </c>
      <c r="Q691" s="13">
        <v>28604.9067</v>
      </c>
      <c r="S691" s="153">
        <f>IFERROR(__xludf.DUMMYFUNCTION("TO_DATE(INT((T691/(60*60*24))+""1/1/1970""))"),43195.0)</f>
        <v>43195</v>
      </c>
      <c r="T691" s="156">
        <v>1.5229008E9</v>
      </c>
      <c r="U691" s="156">
        <v>173928.7434</v>
      </c>
      <c r="W691" s="153">
        <f>IFERROR(__xludf.DUMMYFUNCTION("TO_DATE(INT((X691/(60*60*24))+""1/1/1970""))"),43173.0)</f>
        <v>43173</v>
      </c>
      <c r="X691" s="156">
        <v>1.521036E9</v>
      </c>
      <c r="Y691" s="156">
        <v>10029.208</v>
      </c>
      <c r="AA691" s="153">
        <f>IFERROR(__xludf.DUMMYFUNCTION("TO_DATE(INT((AB691/(60*60*24))+""1/1/1970""))"),43175.0)</f>
        <v>43175</v>
      </c>
      <c r="AB691" s="156">
        <v>1.521162E9</v>
      </c>
      <c r="AC691" s="156">
        <v>94300.6621</v>
      </c>
      <c r="AE691" s="153">
        <f>IFERROR(__xludf.DUMMYFUNCTION("TO_DATE(INT((AF691/(60*60*24))+""1/1/1970""))"),43064.0)</f>
        <v>43064</v>
      </c>
      <c r="AF691" s="152">
        <v>1.511568E9</v>
      </c>
      <c r="AG691" s="152">
        <v>86273.7427</v>
      </c>
      <c r="AN691" s="153">
        <f>IFERROR(__xludf.DUMMYFUNCTION("TO_DATE(INT((AO691/(60*60*24))+""1/1/1970""))"),44155.0)</f>
        <v>44155</v>
      </c>
      <c r="AO691" s="156">
        <v>1.605835896E9</v>
      </c>
      <c r="AP691" s="156">
        <v>170149.3474</v>
      </c>
      <c r="AQ691" s="153">
        <f>IFERROR(__xludf.DUMMYFUNCTION("TO_DATE(INT((AR691/(60*60*24))+""1/1/1970""))"),43195.0)</f>
        <v>43195</v>
      </c>
      <c r="AR691" s="156">
        <v>1.5229008E9</v>
      </c>
      <c r="AS691" s="156">
        <v>98694.7309</v>
      </c>
      <c r="AT691" s="152">
        <v>115281.3518</v>
      </c>
      <c r="AU691" s="152">
        <f t="shared" si="1"/>
        <v>138313.24</v>
      </c>
      <c r="AV691" s="152">
        <f t="shared" si="2"/>
        <v>29370.5675</v>
      </c>
      <c r="AW691" s="152">
        <f t="shared" si="3"/>
        <v>173928.7434</v>
      </c>
      <c r="AX691" s="152">
        <f t="shared" si="4"/>
        <v>10010.9891</v>
      </c>
      <c r="AY691" s="152">
        <f t="shared" si="5"/>
        <v>95308.3926</v>
      </c>
      <c r="AZ691" s="152">
        <f t="shared" si="6"/>
        <v>89026.8294</v>
      </c>
      <c r="BA691" s="152" t="str">
        <f t="shared" si="7"/>
        <v>Column1.y</v>
      </c>
      <c r="BB691" s="152" t="str">
        <f t="shared" si="8"/>
        <v>Column1.y</v>
      </c>
      <c r="BC691" s="152" t="str">
        <f t="shared" si="9"/>
        <v>Column1.y</v>
      </c>
    </row>
    <row r="692">
      <c r="A692" s="156">
        <v>1.4945328E9</v>
      </c>
      <c r="B692" s="156">
        <v>114530.6435</v>
      </c>
      <c r="D692" s="153">
        <f>IFERROR(__xludf.DUMMYFUNCTION("TO_DATE(INT((E692/(60*60*24))+""1/1/1970""))"),43196.0)</f>
        <v>43196</v>
      </c>
      <c r="E692" s="152">
        <v>1.5229872E9</v>
      </c>
      <c r="F692" s="152">
        <v>98694.7309</v>
      </c>
      <c r="H692" s="153">
        <f>IFERROR(__xludf.DUMMYFUNCTION("TO_DATE(INT((I692/(60*60*24))+""1/1/1970""))"),43196.0)</f>
        <v>43196</v>
      </c>
      <c r="I692" s="156">
        <v>1.5229872E9</v>
      </c>
      <c r="J692" s="156">
        <v>116748.7924</v>
      </c>
      <c r="L692" s="154">
        <v>43329.0</v>
      </c>
      <c r="M692" s="155">
        <v>139577.94</v>
      </c>
      <c r="O692" s="153">
        <f>IFERROR(__xludf.DUMMYFUNCTION("TO_DATE(INT((P692/(60*60*24))+""1/1/1970""))"),43065.0)</f>
        <v>43065</v>
      </c>
      <c r="P692" s="13">
        <v>1.5116544E9</v>
      </c>
      <c r="Q692" s="13">
        <v>28604.9067</v>
      </c>
      <c r="S692" s="153">
        <f>IFERROR(__xludf.DUMMYFUNCTION("TO_DATE(INT((T692/(60*60*24))+""1/1/1970""))"),43196.0)</f>
        <v>43196</v>
      </c>
      <c r="T692" s="152">
        <v>1.5229872E9</v>
      </c>
      <c r="U692" s="152">
        <v>176033.0167</v>
      </c>
      <c r="W692" s="153">
        <f>IFERROR(__xludf.DUMMYFUNCTION("TO_DATE(INT((X692/(60*60*24))+""1/1/1970""))"),43174.0)</f>
        <v>43174</v>
      </c>
      <c r="X692" s="156">
        <v>1.5211224E9</v>
      </c>
      <c r="Y692" s="156">
        <v>10032.4459</v>
      </c>
      <c r="AA692" s="153">
        <f>IFERROR(__xludf.DUMMYFUNCTION("TO_DATE(INT((AB692/(60*60*24))+""1/1/1970""))"),43177.0)</f>
        <v>43177</v>
      </c>
      <c r="AB692" s="152">
        <v>1.5214104E9</v>
      </c>
      <c r="AC692" s="152">
        <v>94157.1062</v>
      </c>
      <c r="AE692" s="153">
        <f>IFERROR(__xludf.DUMMYFUNCTION("TO_DATE(INT((AF692/(60*60*24))+""1/1/1970""))"),43065.0)</f>
        <v>43065</v>
      </c>
      <c r="AF692" s="156">
        <v>1.5117372E9</v>
      </c>
      <c r="AG692" s="156">
        <v>86273.7427</v>
      </c>
      <c r="AN692" s="153">
        <f>IFERROR(__xludf.DUMMYFUNCTION("TO_DATE(INT((AO692/(60*60*24))+""1/1/1970""))"),44156.0)</f>
        <v>44156</v>
      </c>
      <c r="AO692" s="152">
        <v>1.60593087E9</v>
      </c>
      <c r="AP692" s="152">
        <v>168801.2971</v>
      </c>
      <c r="AQ692" s="153">
        <f>IFERROR(__xludf.DUMMYFUNCTION("TO_DATE(INT((AR692/(60*60*24))+""1/1/1970""))"),43196.0)</f>
        <v>43196</v>
      </c>
      <c r="AR692" s="152">
        <v>1.5229872E9</v>
      </c>
      <c r="AS692" s="152">
        <v>98694.7309</v>
      </c>
      <c r="AT692" s="156">
        <v>116748.7924</v>
      </c>
      <c r="AU692" s="152">
        <f t="shared" si="1"/>
        <v>138417.45</v>
      </c>
      <c r="AV692" s="152">
        <f t="shared" si="2"/>
        <v>29449.6131</v>
      </c>
      <c r="AW692" s="152">
        <f t="shared" si="3"/>
        <v>176033.0167</v>
      </c>
      <c r="AX692" s="152">
        <f t="shared" si="4"/>
        <v>10002.03</v>
      </c>
      <c r="AY692" s="152">
        <f t="shared" si="5"/>
        <v>95306.1506</v>
      </c>
      <c r="AZ692" s="152">
        <f t="shared" si="6"/>
        <v>89307.9765</v>
      </c>
      <c r="BA692" s="152" t="str">
        <f t="shared" si="7"/>
        <v>Column1.y</v>
      </c>
      <c r="BB692" s="152" t="str">
        <f t="shared" si="8"/>
        <v>Column1.y</v>
      </c>
      <c r="BC692" s="152" t="str">
        <f t="shared" si="9"/>
        <v>Column1.y</v>
      </c>
    </row>
    <row r="693">
      <c r="A693" s="152">
        <v>1.49459586E9</v>
      </c>
      <c r="B693" s="152">
        <v>114416.1182</v>
      </c>
      <c r="D693" s="153">
        <f>IFERROR(__xludf.DUMMYFUNCTION("TO_DATE(INT((E693/(60*60*24))+""1/1/1970""))"),43197.0)</f>
        <v>43197</v>
      </c>
      <c r="E693" s="156">
        <v>1.5230736E9</v>
      </c>
      <c r="F693" s="156">
        <v>98694.7309</v>
      </c>
      <c r="H693" s="153">
        <f>IFERROR(__xludf.DUMMYFUNCTION("TO_DATE(INT((I693/(60*60*24))+""1/1/1970""))"),43197.0)</f>
        <v>43197</v>
      </c>
      <c r="I693" s="152">
        <v>1.5230736E9</v>
      </c>
      <c r="J693" s="152">
        <v>115586.8046</v>
      </c>
      <c r="L693" s="154">
        <v>43332.0</v>
      </c>
      <c r="M693" s="155">
        <v>140167.92</v>
      </c>
      <c r="O693" s="153">
        <f>IFERROR(__xludf.DUMMYFUNCTION("TO_DATE(INT((P693/(60*60*24))+""1/1/1970""))"),43066.0)</f>
        <v>43066</v>
      </c>
      <c r="P693" s="13">
        <v>1.5117408E9</v>
      </c>
      <c r="Q693" s="13">
        <v>28579.5015</v>
      </c>
      <c r="S693" s="153">
        <f>IFERROR(__xludf.DUMMYFUNCTION("TO_DATE(INT((T693/(60*60*24))+""1/1/1970""))"),43197.0)</f>
        <v>43197</v>
      </c>
      <c r="T693" s="156">
        <v>1.5230736E9</v>
      </c>
      <c r="U693" s="156">
        <v>169638.1927</v>
      </c>
      <c r="W693" s="153">
        <f>IFERROR(__xludf.DUMMYFUNCTION("TO_DATE(INT((X693/(60*60*24))+""1/1/1970""))"),43175.0)</f>
        <v>43175</v>
      </c>
      <c r="X693" s="156">
        <v>1.5212088E9</v>
      </c>
      <c r="Y693" s="156">
        <v>10030.598</v>
      </c>
      <c r="AA693" s="153">
        <f>IFERROR(__xludf.DUMMYFUNCTION("TO_DATE(INT((AB693/(60*60*24))+""1/1/1970""))"),43178.0)</f>
        <v>43178</v>
      </c>
      <c r="AB693" s="152">
        <v>1.52145E9</v>
      </c>
      <c r="AC693" s="152">
        <v>94287.9941</v>
      </c>
      <c r="AE693" s="153">
        <f>IFERROR(__xludf.DUMMYFUNCTION("TO_DATE(INT((AF693/(60*60*24))+""1/1/1970""))"),43066.0)</f>
        <v>43066</v>
      </c>
      <c r="AF693" s="152">
        <v>1.5117768E9</v>
      </c>
      <c r="AG693" s="152">
        <v>86234.8093</v>
      </c>
      <c r="AN693" s="153">
        <f>IFERROR(__xludf.DUMMYFUNCTION("TO_DATE(INT((AO693/(60*60*24))+""1/1/1970""))"),44157.0)</f>
        <v>44157</v>
      </c>
      <c r="AO693" s="152">
        <v>1.606010339E9</v>
      </c>
      <c r="AP693" s="152">
        <v>168801.2971</v>
      </c>
      <c r="AQ693" s="153">
        <f>IFERROR(__xludf.DUMMYFUNCTION("TO_DATE(INT((AR693/(60*60*24))+""1/1/1970""))"),43197.0)</f>
        <v>43197</v>
      </c>
      <c r="AR693" s="156">
        <v>1.5230736E9</v>
      </c>
      <c r="AS693" s="156">
        <v>98694.7309</v>
      </c>
      <c r="AT693" s="152">
        <v>115586.8046</v>
      </c>
      <c r="AU693" s="152">
        <f t="shared" si="1"/>
        <v>138417.45</v>
      </c>
      <c r="AV693" s="152">
        <f t="shared" si="2"/>
        <v>29473.0189</v>
      </c>
      <c r="AW693" s="152">
        <f t="shared" si="3"/>
        <v>169638.1927</v>
      </c>
      <c r="AX693" s="152">
        <f t="shared" si="4"/>
        <v>10005.011</v>
      </c>
      <c r="AY693" s="152">
        <f t="shared" si="5"/>
        <v>95306.1506</v>
      </c>
      <c r="AZ693" s="152">
        <f t="shared" si="6"/>
        <v>89069.7223</v>
      </c>
      <c r="BA693" s="152" t="str">
        <f t="shared" si="7"/>
        <v>Column1.y</v>
      </c>
      <c r="BB693" s="152" t="str">
        <f t="shared" si="8"/>
        <v>Column1.y</v>
      </c>
      <c r="BC693" s="152" t="str">
        <f t="shared" si="9"/>
        <v>Column1.y</v>
      </c>
    </row>
    <row r="694">
      <c r="A694" s="156">
        <v>1.4946192E9</v>
      </c>
      <c r="B694" s="156">
        <v>114339.7679</v>
      </c>
      <c r="D694" s="153">
        <f>IFERROR(__xludf.DUMMYFUNCTION("TO_DATE(INT((E694/(60*60*24))+""1/1/1970""))"),43199.0)</f>
        <v>43199</v>
      </c>
      <c r="E694" s="152">
        <v>1.5232824E9</v>
      </c>
      <c r="F694" s="152">
        <v>98694.7309</v>
      </c>
      <c r="H694" s="153">
        <f>IFERROR(__xludf.DUMMYFUNCTION("TO_DATE(INT((I694/(60*60*24))+""1/1/1970""))"),43199.0)</f>
        <v>43199</v>
      </c>
      <c r="I694" s="156">
        <v>1.5232824E9</v>
      </c>
      <c r="J694" s="156">
        <v>115586.8046</v>
      </c>
      <c r="L694" s="154">
        <v>43333.0</v>
      </c>
      <c r="M694" s="155">
        <v>140703.4</v>
      </c>
      <c r="O694" s="153">
        <f>IFERROR(__xludf.DUMMYFUNCTION("TO_DATE(INT((P694/(60*60*24))+""1/1/1970""))"),43067.0)</f>
        <v>43067</v>
      </c>
      <c r="P694" s="13">
        <v>1.5118812E9</v>
      </c>
      <c r="Q694" s="13">
        <v>28520.5961</v>
      </c>
      <c r="S694" s="153">
        <f>IFERROR(__xludf.DUMMYFUNCTION("TO_DATE(INT((T694/(60*60*24))+""1/1/1970""))"),43199.0)</f>
        <v>43199</v>
      </c>
      <c r="T694" s="152">
        <v>1.5232824E9</v>
      </c>
      <c r="U694" s="152">
        <v>169638.1927</v>
      </c>
      <c r="W694" s="153">
        <f>IFERROR(__xludf.DUMMYFUNCTION("TO_DATE(INT((X694/(60*60*24))+""1/1/1970""))"),43176.0)</f>
        <v>43176</v>
      </c>
      <c r="X694" s="156">
        <v>1.5212448E9</v>
      </c>
      <c r="Y694" s="156">
        <v>10027.083</v>
      </c>
      <c r="AA694" s="153">
        <f>IFERROR(__xludf.DUMMYFUNCTION("TO_DATE(INT((AB694/(60*60*24))+""1/1/1970""))"),43179.0)</f>
        <v>43179</v>
      </c>
      <c r="AB694" s="156">
        <v>1.5215292E9</v>
      </c>
      <c r="AC694" s="156">
        <v>93981.0435</v>
      </c>
      <c r="AE694" s="153">
        <f>IFERROR(__xludf.DUMMYFUNCTION("TO_DATE(INT((AF694/(60*60*24))+""1/1/1970""))"),43067.0)</f>
        <v>43067</v>
      </c>
      <c r="AF694" s="156">
        <v>1.511856E9</v>
      </c>
      <c r="AG694" s="156">
        <v>86064.6556</v>
      </c>
      <c r="AN694" s="153">
        <f>IFERROR(__xludf.DUMMYFUNCTION("TO_DATE(INT((AO694/(60*60*24))+""1/1/1970""))"),44158.0)</f>
        <v>44158</v>
      </c>
      <c r="AO694" s="152">
        <v>1.606090075E9</v>
      </c>
      <c r="AP694" s="152">
        <v>168801.2971</v>
      </c>
      <c r="AQ694" s="153">
        <f>IFERROR(__xludf.DUMMYFUNCTION("TO_DATE(INT((AR694/(60*60*24))+""1/1/1970""))"),43199.0)</f>
        <v>43199</v>
      </c>
      <c r="AR694" s="152">
        <v>1.5232824E9</v>
      </c>
      <c r="AS694" s="152">
        <v>98694.7309</v>
      </c>
      <c r="AT694" s="156">
        <v>115586.8046</v>
      </c>
      <c r="AU694" s="152">
        <f t="shared" si="1"/>
        <v>137438.94</v>
      </c>
      <c r="AV694" s="152">
        <f t="shared" si="2"/>
        <v>29476.7208</v>
      </c>
      <c r="AW694" s="152">
        <f t="shared" si="3"/>
        <v>169638.1927</v>
      </c>
      <c r="AX694" s="152">
        <f t="shared" si="4"/>
        <v>10006.4751</v>
      </c>
      <c r="AY694" s="152">
        <f t="shared" si="5"/>
        <v>94998.0232</v>
      </c>
      <c r="AZ694" s="152">
        <f t="shared" si="6"/>
        <v>89143.2531</v>
      </c>
      <c r="BA694" s="152" t="str">
        <f t="shared" si="7"/>
        <v>Column1.y</v>
      </c>
      <c r="BB694" s="152" t="str">
        <f t="shared" si="8"/>
        <v>Column1.y</v>
      </c>
      <c r="BC694" s="152" t="str">
        <f t="shared" si="9"/>
        <v>Column1.y</v>
      </c>
    </row>
    <row r="695">
      <c r="A695" s="152">
        <v>1.49485506E9</v>
      </c>
      <c r="B695" s="152">
        <v>114592.678</v>
      </c>
      <c r="D695" s="153">
        <f>IFERROR(__xludf.DUMMYFUNCTION("TO_DATE(INT((E695/(60*60*24))+""1/1/1970""))"),43200.0)</f>
        <v>43200</v>
      </c>
      <c r="E695" s="152">
        <v>1.5233328E9</v>
      </c>
      <c r="F695" s="152">
        <v>98694.7309</v>
      </c>
      <c r="H695" s="153">
        <f>IFERROR(__xludf.DUMMYFUNCTION("TO_DATE(INT((I695/(60*60*24))+""1/1/1970""))"),43200.0)</f>
        <v>43200</v>
      </c>
      <c r="I695" s="156">
        <v>1.5233328E9</v>
      </c>
      <c r="J695" s="156">
        <v>115061.8911</v>
      </c>
      <c r="L695" s="154">
        <v>43334.0</v>
      </c>
      <c r="M695" s="155">
        <v>140850.93</v>
      </c>
      <c r="O695" s="153">
        <f>IFERROR(__xludf.DUMMYFUNCTION("TO_DATE(INT((P695/(60*60*24))+""1/1/1970""))"),43068.0)</f>
        <v>43068</v>
      </c>
      <c r="P695" s="13">
        <v>1.5119676E9</v>
      </c>
      <c r="Q695" s="13">
        <v>28620.4081</v>
      </c>
      <c r="S695" s="153">
        <f>IFERROR(__xludf.DUMMYFUNCTION("TO_DATE(INT((T695/(60*60*24))+""1/1/1970""))"),43200.0)</f>
        <v>43200</v>
      </c>
      <c r="T695" s="152">
        <v>1.5233328E9</v>
      </c>
      <c r="U695" s="152">
        <v>170867.1591</v>
      </c>
      <c r="W695" s="153">
        <f>IFERROR(__xludf.DUMMYFUNCTION("TO_DATE(INT((X695/(60*60*24))+""1/1/1970""))"),43178.0)</f>
        <v>43178</v>
      </c>
      <c r="X695" s="152">
        <v>1.5214176E9</v>
      </c>
      <c r="Y695" s="152">
        <v>10027.9423</v>
      </c>
      <c r="AA695" s="153">
        <f>IFERROR(__xludf.DUMMYFUNCTION("TO_DATE(INT((AB695/(60*60*24))+""1/1/1970""))"),43180.0)</f>
        <v>43180</v>
      </c>
      <c r="AB695" s="152">
        <v>1.5216084E9</v>
      </c>
      <c r="AC695" s="152">
        <v>93791.7541</v>
      </c>
      <c r="AE695" s="153">
        <f>IFERROR(__xludf.DUMMYFUNCTION("TO_DATE(INT((AF695/(60*60*24))+""1/1/1970""))"),43068.0)</f>
        <v>43068</v>
      </c>
      <c r="AF695" s="152">
        <v>1.5119352E9</v>
      </c>
      <c r="AG695" s="152">
        <v>85671.7161</v>
      </c>
      <c r="AN695" s="153">
        <f>IFERROR(__xludf.DUMMYFUNCTION("TO_DATE(INT((AO695/(60*60*24))+""1/1/1970""))"),44159.0)</f>
        <v>44159</v>
      </c>
      <c r="AO695" s="156">
        <v>1.606185061E9</v>
      </c>
      <c r="AP695" s="156">
        <v>171704.2501</v>
      </c>
      <c r="AQ695" s="153">
        <f>IFERROR(__xludf.DUMMYFUNCTION("TO_DATE(INT((AR695/(60*60*24))+""1/1/1970""))"),43200.0)</f>
        <v>43200</v>
      </c>
      <c r="AR695" s="152">
        <v>1.5233328E9</v>
      </c>
      <c r="AS695" s="152">
        <v>98694.7309</v>
      </c>
      <c r="AT695" s="156">
        <v>115061.8911</v>
      </c>
      <c r="AU695" s="152">
        <f t="shared" si="1"/>
        <v>137933.35</v>
      </c>
      <c r="AV695" s="152">
        <f t="shared" si="2"/>
        <v>29581.5204</v>
      </c>
      <c r="AW695" s="152">
        <f t="shared" si="3"/>
        <v>170867.1591</v>
      </c>
      <c r="AX695" s="152">
        <f t="shared" si="4"/>
        <v>10001.1539</v>
      </c>
      <c r="AY695" s="152">
        <f t="shared" si="5"/>
        <v>94724.8537</v>
      </c>
      <c r="AZ695" s="152">
        <f t="shared" si="6"/>
        <v>88789.2961</v>
      </c>
      <c r="BA695" s="152" t="str">
        <f t="shared" si="7"/>
        <v>Column1.y</v>
      </c>
      <c r="BB695" s="152" t="str">
        <f t="shared" si="8"/>
        <v>Column1.y</v>
      </c>
      <c r="BC695" s="152" t="str">
        <f t="shared" si="9"/>
        <v>Column1.y</v>
      </c>
    </row>
    <row r="696">
      <c r="A696" s="156">
        <v>1.4948784E9</v>
      </c>
      <c r="B696" s="156">
        <v>114969.6572</v>
      </c>
      <c r="D696" s="153">
        <f>IFERROR(__xludf.DUMMYFUNCTION("TO_DATE(INT((E696/(60*60*24))+""1/1/1970""))"),43201.0)</f>
        <v>43201</v>
      </c>
      <c r="E696" s="156">
        <v>1.5234192E9</v>
      </c>
      <c r="F696" s="156">
        <v>98694.7309</v>
      </c>
      <c r="H696" s="153">
        <f>IFERROR(__xludf.DUMMYFUNCTION("TO_DATE(INT((I696/(60*60*24))+""1/1/1970""))"),43201.0)</f>
        <v>43201</v>
      </c>
      <c r="I696" s="152">
        <v>1.5234192E9</v>
      </c>
      <c r="J696" s="152">
        <v>117259.162</v>
      </c>
      <c r="L696" s="154">
        <v>43335.0</v>
      </c>
      <c r="M696" s="155">
        <v>141016.59</v>
      </c>
      <c r="O696" s="153">
        <f>IFERROR(__xludf.DUMMYFUNCTION("TO_DATE(INT((P696/(60*60*24))+""1/1/1970""))"),43069.0)</f>
        <v>43069</v>
      </c>
      <c r="P696" s="13">
        <v>1.512054E9</v>
      </c>
      <c r="Q696" s="13">
        <v>28550.3123</v>
      </c>
      <c r="S696" s="153">
        <f>IFERROR(__xludf.DUMMYFUNCTION("TO_DATE(INT((T696/(60*60*24))+""1/1/1970""))"),43201.0)</f>
        <v>43201</v>
      </c>
      <c r="T696" s="156">
        <v>1.5234192E9</v>
      </c>
      <c r="U696" s="156">
        <v>175494.8067</v>
      </c>
      <c r="W696" s="153">
        <f>IFERROR(__xludf.DUMMYFUNCTION("TO_DATE(INT((X696/(60*60*24))+""1/1/1970""))"),43179.0)</f>
        <v>43179</v>
      </c>
      <c r="X696" s="156">
        <v>1.5215544E9</v>
      </c>
      <c r="Y696" s="156">
        <v>10033.7527</v>
      </c>
      <c r="AA696" s="153">
        <f>IFERROR(__xludf.DUMMYFUNCTION("TO_DATE(INT((AB696/(60*60*24))+""1/1/1970""))"),43181.0)</f>
        <v>43181</v>
      </c>
      <c r="AB696" s="156">
        <v>1.5216876E9</v>
      </c>
      <c r="AC696" s="156">
        <v>94471.5135</v>
      </c>
      <c r="AE696" s="153">
        <f>IFERROR(__xludf.DUMMYFUNCTION("TO_DATE(INT((AF696/(60*60*24))+""1/1/1970""))"),43069.0)</f>
        <v>43069</v>
      </c>
      <c r="AF696" s="156">
        <v>1.5120144E9</v>
      </c>
      <c r="AG696" s="156">
        <v>85692.2643</v>
      </c>
      <c r="AN696" s="153">
        <f>IFERROR(__xludf.DUMMYFUNCTION("TO_DATE(INT((AO696/(60*60*24))+""1/1/1970""))"),44160.0)</f>
        <v>44160</v>
      </c>
      <c r="AO696" s="156">
        <v>1.606264168E9</v>
      </c>
      <c r="AP696" s="156">
        <v>175157.7376</v>
      </c>
      <c r="AQ696" s="153">
        <f>IFERROR(__xludf.DUMMYFUNCTION("TO_DATE(INT((AR696/(60*60*24))+""1/1/1970""))"),43201.0)</f>
        <v>43201</v>
      </c>
      <c r="AR696" s="156">
        <v>1.5234192E9</v>
      </c>
      <c r="AS696" s="156">
        <v>98694.7309</v>
      </c>
      <c r="AT696" s="152">
        <v>117259.162</v>
      </c>
      <c r="AU696" s="152">
        <f t="shared" si="1"/>
        <v>139002.69</v>
      </c>
      <c r="AV696" s="152">
        <f t="shared" si="2"/>
        <v>29619.4079</v>
      </c>
      <c r="AW696" s="152">
        <f t="shared" si="3"/>
        <v>175494.8067</v>
      </c>
      <c r="AX696" s="152">
        <f t="shared" si="4"/>
        <v>9998.0257</v>
      </c>
      <c r="AY696" s="152">
        <f t="shared" si="5"/>
        <v>94352.6389</v>
      </c>
      <c r="AZ696" s="152">
        <f t="shared" si="6"/>
        <v>88482.5574</v>
      </c>
      <c r="BA696" s="152" t="str">
        <f t="shared" si="7"/>
        <v>Column1.y</v>
      </c>
      <c r="BB696" s="152" t="str">
        <f t="shared" si="8"/>
        <v>Column1.y</v>
      </c>
      <c r="BC696" s="152" t="str">
        <f t="shared" si="9"/>
        <v>Column1.y</v>
      </c>
    </row>
    <row r="697">
      <c r="A697" s="152">
        <v>1.49494146E9</v>
      </c>
      <c r="B697" s="152">
        <v>115069.8668</v>
      </c>
      <c r="D697" s="153">
        <f>IFERROR(__xludf.DUMMYFUNCTION("TO_DATE(INT((E697/(60*60*24))+""1/1/1970""))"),43202.0)</f>
        <v>43202</v>
      </c>
      <c r="E697" s="152">
        <v>1.5235056E9</v>
      </c>
      <c r="F697" s="152">
        <v>98694.7309</v>
      </c>
      <c r="H697" s="153">
        <f>IFERROR(__xludf.DUMMYFUNCTION("TO_DATE(INT((I697/(60*60*24))+""1/1/1970""))"),43202.0)</f>
        <v>43202</v>
      </c>
      <c r="I697" s="156">
        <v>1.5235056E9</v>
      </c>
      <c r="J697" s="156">
        <v>116665.0878</v>
      </c>
      <c r="L697" s="154">
        <v>43336.0</v>
      </c>
      <c r="M697" s="155">
        <v>140655.57</v>
      </c>
      <c r="O697" s="153">
        <f>IFERROR(__xludf.DUMMYFUNCTION("TO_DATE(INT((P697/(60*60*24))+""1/1/1970""))"),43070.0)</f>
        <v>43070</v>
      </c>
      <c r="P697" s="13">
        <v>1.5121404E9</v>
      </c>
      <c r="Q697" s="13">
        <v>28371.7865</v>
      </c>
      <c r="S697" s="153">
        <f>IFERROR(__xludf.DUMMYFUNCTION("TO_DATE(INT((T697/(60*60*24))+""1/1/1970""))"),43202.0)</f>
        <v>43202</v>
      </c>
      <c r="T697" s="152">
        <v>1.5235056E9</v>
      </c>
      <c r="U697" s="152">
        <v>173959.1438</v>
      </c>
      <c r="W697" s="153">
        <f>IFERROR(__xludf.DUMMYFUNCTION("TO_DATE(INT((X697/(60*60*24))+""1/1/1970""))"),43180.0)</f>
        <v>43180</v>
      </c>
      <c r="X697" s="156">
        <v>1.5216408E9</v>
      </c>
      <c r="Y697" s="156">
        <v>10022.8516</v>
      </c>
      <c r="AA697" s="153">
        <f>IFERROR(__xludf.DUMMYFUNCTION("TO_DATE(INT((AB697/(60*60*24))+""1/1/1970""))"),43182.0)</f>
        <v>43182</v>
      </c>
      <c r="AB697" s="152">
        <v>1.5217668E9</v>
      </c>
      <c r="AC697" s="152">
        <v>95252.844</v>
      </c>
      <c r="AE697" s="153">
        <f>IFERROR(__xludf.DUMMYFUNCTION("TO_DATE(INT((AF697/(60*60*24))+""1/1/1970""))"),43070.0)</f>
        <v>43070</v>
      </c>
      <c r="AF697" s="152">
        <v>1.5120936E9</v>
      </c>
      <c r="AG697" s="152">
        <v>86022.4777</v>
      </c>
      <c r="AN697" s="153">
        <f>IFERROR(__xludf.DUMMYFUNCTION("TO_DATE(INT((AO697/(60*60*24))+""1/1/1970""))"),44161.0)</f>
        <v>44161</v>
      </c>
      <c r="AO697" s="152">
        <v>1.606359525E9</v>
      </c>
      <c r="AP697" s="152">
        <v>178123.8915</v>
      </c>
      <c r="AQ697" s="153">
        <f>IFERROR(__xludf.DUMMYFUNCTION("TO_DATE(INT((AR697/(60*60*24))+""1/1/1970""))"),43202.0)</f>
        <v>43202</v>
      </c>
      <c r="AR697" s="152">
        <v>1.5235056E9</v>
      </c>
      <c r="AS697" s="152">
        <v>98694.7309</v>
      </c>
      <c r="AT697" s="156">
        <v>116665.0878</v>
      </c>
      <c r="AU697" s="152">
        <f t="shared" si="1"/>
        <v>139039.9</v>
      </c>
      <c r="AV697" s="152">
        <f t="shared" si="2"/>
        <v>29743.1281</v>
      </c>
      <c r="AW697" s="152">
        <f t="shared" si="3"/>
        <v>173959.1438</v>
      </c>
      <c r="AX697" s="152">
        <f t="shared" si="4"/>
        <v>10000.1517</v>
      </c>
      <c r="AY697" s="152">
        <f t="shared" si="5"/>
        <v>94351.1518</v>
      </c>
      <c r="AZ697" s="152">
        <f t="shared" si="6"/>
        <v>88418.0378</v>
      </c>
      <c r="BA697" s="152" t="str">
        <f t="shared" si="7"/>
        <v>Column1.y</v>
      </c>
      <c r="BB697" s="152" t="str">
        <f t="shared" si="8"/>
        <v>Column1.y</v>
      </c>
      <c r="BC697" s="152" t="str">
        <f t="shared" si="9"/>
        <v>Column1.y</v>
      </c>
    </row>
    <row r="698">
      <c r="A698" s="156">
        <v>1.4949648E9</v>
      </c>
      <c r="B698" s="156">
        <v>114864.6756</v>
      </c>
      <c r="D698" s="153">
        <f>IFERROR(__xludf.DUMMYFUNCTION("TO_DATE(INT((E698/(60*60*24))+""1/1/1970""))"),43203.0)</f>
        <v>43203</v>
      </c>
      <c r="E698" s="156">
        <v>1.523592E9</v>
      </c>
      <c r="F698" s="156">
        <v>98694.7309</v>
      </c>
      <c r="H698" s="153">
        <f>IFERROR(__xludf.DUMMYFUNCTION("TO_DATE(INT((I698/(60*60*24))+""1/1/1970""))"),43203.0)</f>
        <v>43203</v>
      </c>
      <c r="I698" s="152">
        <v>1.523592E9</v>
      </c>
      <c r="J698" s="152">
        <v>117266.6833</v>
      </c>
      <c r="L698" s="154">
        <v>43339.0</v>
      </c>
      <c r="M698" s="155">
        <v>141722.13</v>
      </c>
      <c r="O698" s="153">
        <f>IFERROR(__xludf.DUMMYFUNCTION("TO_DATE(INT((P698/(60*60*24))+""1/1/1970""))"),43071.0)</f>
        <v>43071</v>
      </c>
      <c r="P698" s="13">
        <v>1.5121728E9</v>
      </c>
      <c r="Q698" s="13">
        <v>28404.5707</v>
      </c>
      <c r="S698" s="153">
        <f>IFERROR(__xludf.DUMMYFUNCTION("TO_DATE(INT((T698/(60*60*24))+""1/1/1970""))"),43203.0)</f>
        <v>43203</v>
      </c>
      <c r="T698" s="156">
        <v>1.523592E9</v>
      </c>
      <c r="U698" s="156">
        <v>176367.8524</v>
      </c>
      <c r="W698" s="153">
        <f>IFERROR(__xludf.DUMMYFUNCTION("TO_DATE(INT((X698/(60*60*24))+""1/1/1970""))"),43181.0)</f>
        <v>43181</v>
      </c>
      <c r="X698" s="156">
        <v>1.5217272E9</v>
      </c>
      <c r="Y698" s="156">
        <v>10036.8926</v>
      </c>
      <c r="AA698" s="153">
        <f>IFERROR(__xludf.DUMMYFUNCTION("TO_DATE(INT((AB698/(60*60*24))+""1/1/1970""))"),43184.0)</f>
        <v>43184</v>
      </c>
      <c r="AB698" s="156">
        <v>1.5220152E9</v>
      </c>
      <c r="AC698" s="156">
        <v>95326.3507</v>
      </c>
      <c r="AE698" s="153">
        <f>IFERROR(__xludf.DUMMYFUNCTION("TO_DATE(INT((AF698/(60*60*24))+""1/1/1970""))"),43071.0)</f>
        <v>43071</v>
      </c>
      <c r="AF698" s="156">
        <v>1.5121728E9</v>
      </c>
      <c r="AG698" s="156">
        <v>86017.0703</v>
      </c>
      <c r="AN698" s="153">
        <f>IFERROR(__xludf.DUMMYFUNCTION("TO_DATE(INT((AO698/(60*60*24))+""1/1/1970""))"),44162.0)</f>
        <v>44162</v>
      </c>
      <c r="AO698" s="152">
        <v>1.606438999E9</v>
      </c>
      <c r="AP698" s="152">
        <v>178123.8915</v>
      </c>
      <c r="AQ698" s="153">
        <f>IFERROR(__xludf.DUMMYFUNCTION("TO_DATE(INT((AR698/(60*60*24))+""1/1/1970""))"),43203.0)</f>
        <v>43203</v>
      </c>
      <c r="AR698" s="156">
        <v>1.523592E9</v>
      </c>
      <c r="AS698" s="156">
        <v>98694.7309</v>
      </c>
      <c r="AT698" s="152">
        <v>117266.6833</v>
      </c>
      <c r="AU698" s="152">
        <f t="shared" si="1"/>
        <v>138938.47</v>
      </c>
      <c r="AV698" s="152">
        <f t="shared" si="2"/>
        <v>29614.0706</v>
      </c>
      <c r="AW698" s="152">
        <f t="shared" si="3"/>
        <v>176367.8524</v>
      </c>
      <c r="AX698" s="152">
        <f t="shared" si="4"/>
        <v>10009.1691</v>
      </c>
      <c r="AY698" s="152">
        <f t="shared" si="5"/>
        <v>94637.7134</v>
      </c>
      <c r="AZ698" s="152">
        <f t="shared" si="6"/>
        <v>88722.6138</v>
      </c>
      <c r="BA698" s="152" t="str">
        <f t="shared" si="7"/>
        <v>Column1.y</v>
      </c>
      <c r="BB698" s="152" t="str">
        <f t="shared" si="8"/>
        <v>Column1.y</v>
      </c>
      <c r="BC698" s="152" t="str">
        <f t="shared" si="9"/>
        <v>Column1.y</v>
      </c>
    </row>
    <row r="699">
      <c r="A699" s="152">
        <v>1.49502786E9</v>
      </c>
      <c r="B699" s="152">
        <v>114043.9109</v>
      </c>
      <c r="D699" s="153">
        <f>IFERROR(__xludf.DUMMYFUNCTION("TO_DATE(INT((E699/(60*60*24))+""1/1/1970""))"),43204.0)</f>
        <v>43204</v>
      </c>
      <c r="E699" s="152">
        <v>1.5236784E9</v>
      </c>
      <c r="F699" s="152">
        <v>98694.7309</v>
      </c>
      <c r="H699" s="153">
        <f>IFERROR(__xludf.DUMMYFUNCTION("TO_DATE(INT((I699/(60*60*24))+""1/1/1970""))"),43204.0)</f>
        <v>43204</v>
      </c>
      <c r="I699" s="156">
        <v>1.5236784E9</v>
      </c>
      <c r="J699" s="156">
        <v>116475.1514</v>
      </c>
      <c r="L699" s="154">
        <v>43340.0</v>
      </c>
      <c r="M699" s="155">
        <v>142202.99</v>
      </c>
      <c r="O699" s="153">
        <f>IFERROR(__xludf.DUMMYFUNCTION("TO_DATE(INT((P699/(60*60*24))+""1/1/1970""))"),43072.0)</f>
        <v>43072</v>
      </c>
      <c r="P699" s="13">
        <v>1.5122592E9</v>
      </c>
      <c r="Q699" s="13">
        <v>28404.5707</v>
      </c>
      <c r="S699" s="153">
        <f>IFERROR(__xludf.DUMMYFUNCTION("TO_DATE(INT((T699/(60*60*24))+""1/1/1970""))"),43204.0)</f>
        <v>43204</v>
      </c>
      <c r="T699" s="152">
        <v>1.5236784E9</v>
      </c>
      <c r="U699" s="152">
        <v>175530.5455</v>
      </c>
      <c r="W699" s="153">
        <f>IFERROR(__xludf.DUMMYFUNCTION("TO_DATE(INT((X699/(60*60*24))+""1/1/1970""))"),43182.0)</f>
        <v>43182</v>
      </c>
      <c r="X699" s="156">
        <v>1.5218136E9</v>
      </c>
      <c r="Y699" s="156">
        <v>10033.0923</v>
      </c>
      <c r="AA699" s="153">
        <f>IFERROR(__xludf.DUMMYFUNCTION("TO_DATE(INT((AB699/(60*60*24))+""1/1/1970""))"),43185.0)</f>
        <v>43185</v>
      </c>
      <c r="AB699" s="156">
        <v>1.5220548E9</v>
      </c>
      <c r="AC699" s="156">
        <v>95320.2066</v>
      </c>
      <c r="AE699" s="153">
        <f>IFERROR(__xludf.DUMMYFUNCTION("TO_DATE(INT((AF699/(60*60*24))+""1/1/1970""))"),43072.0)</f>
        <v>43072</v>
      </c>
      <c r="AF699" s="152">
        <v>1.512342E9</v>
      </c>
      <c r="AG699" s="152">
        <v>86017.0703</v>
      </c>
      <c r="AN699" s="153">
        <f>IFERROR(__xludf.DUMMYFUNCTION("TO_DATE(INT((AO699/(60*60*24))+""1/1/1970""))"),44163.0)</f>
        <v>44163</v>
      </c>
      <c r="AO699" s="156">
        <v>1.606534655E9</v>
      </c>
      <c r="AP699" s="156">
        <v>179224.6332</v>
      </c>
      <c r="AQ699" s="153">
        <f>IFERROR(__xludf.DUMMYFUNCTION("TO_DATE(INT((AR699/(60*60*24))+""1/1/1970""))"),43204.0)</f>
        <v>43204</v>
      </c>
      <c r="AR699" s="152">
        <v>1.5236784E9</v>
      </c>
      <c r="AS699" s="152">
        <v>98694.7309</v>
      </c>
      <c r="AT699" s="156">
        <v>116475.1514</v>
      </c>
      <c r="AU699" s="152">
        <f t="shared" si="1"/>
        <v>138938.47</v>
      </c>
      <c r="AV699" s="152">
        <f t="shared" si="2"/>
        <v>29551.3272</v>
      </c>
      <c r="AW699" s="152">
        <f t="shared" si="3"/>
        <v>175530.5455</v>
      </c>
      <c r="AX699" s="152">
        <f t="shared" si="4"/>
        <v>10009.9762</v>
      </c>
      <c r="AY699" s="152">
        <f t="shared" si="5"/>
        <v>94637.7134</v>
      </c>
      <c r="AZ699" s="152">
        <f t="shared" si="6"/>
        <v>88715.7654</v>
      </c>
      <c r="BA699" s="152" t="str">
        <f t="shared" si="7"/>
        <v>Column1.y</v>
      </c>
      <c r="BB699" s="152" t="str">
        <f t="shared" si="8"/>
        <v>Column1.y</v>
      </c>
      <c r="BC699" s="152" t="str">
        <f t="shared" si="9"/>
        <v>Column1.y</v>
      </c>
    </row>
    <row r="700">
      <c r="A700" s="156">
        <v>1.4950512E9</v>
      </c>
      <c r="B700" s="156">
        <v>112831.8513</v>
      </c>
      <c r="D700" s="153">
        <f>IFERROR(__xludf.DUMMYFUNCTION("TO_DATE(INT((E700/(60*60*24))+""1/1/1970""))"),43206.0)</f>
        <v>43206</v>
      </c>
      <c r="E700" s="156">
        <v>1.5238872E9</v>
      </c>
      <c r="F700" s="156">
        <v>98694.7309</v>
      </c>
      <c r="H700" s="153">
        <f>IFERROR(__xludf.DUMMYFUNCTION("TO_DATE(INT((I700/(60*60*24))+""1/1/1970""))"),43206.0)</f>
        <v>43206</v>
      </c>
      <c r="I700" s="152">
        <v>1.5238872E9</v>
      </c>
      <c r="J700" s="152">
        <v>116475.1514</v>
      </c>
      <c r="L700" s="154">
        <v>43341.0</v>
      </c>
      <c r="M700" s="155">
        <v>141763.25</v>
      </c>
      <c r="O700" s="153">
        <f>IFERROR(__xludf.DUMMYFUNCTION("TO_DATE(INT((P700/(60*60*24))+""1/1/1970""))"),43073.0)</f>
        <v>43073</v>
      </c>
      <c r="P700" s="13">
        <v>1.5123456E9</v>
      </c>
      <c r="Q700" s="13">
        <v>28356.4504</v>
      </c>
      <c r="S700" s="153">
        <f>IFERROR(__xludf.DUMMYFUNCTION("TO_DATE(INT((T700/(60*60*24))+""1/1/1970""))"),43206.0)</f>
        <v>43206</v>
      </c>
      <c r="T700" s="156">
        <v>1.5238872E9</v>
      </c>
      <c r="U700" s="156">
        <v>175530.5455</v>
      </c>
      <c r="W700" s="153">
        <f>IFERROR(__xludf.DUMMYFUNCTION("TO_DATE(INT((X700/(60*60*24))+""1/1/1970""))"),43183.0)</f>
        <v>43183</v>
      </c>
      <c r="X700" s="156">
        <v>1.5218496E9</v>
      </c>
      <c r="Y700" s="156">
        <v>10038.0709</v>
      </c>
      <c r="AA700" s="153">
        <f>IFERROR(__xludf.DUMMYFUNCTION("TO_DATE(INT((AB700/(60*60*24))+""1/1/1970""))"),43186.0)</f>
        <v>43186</v>
      </c>
      <c r="AB700" s="152">
        <v>1.522134E9</v>
      </c>
      <c r="AC700" s="152">
        <v>95301.3994</v>
      </c>
      <c r="AE700" s="153">
        <f>IFERROR(__xludf.DUMMYFUNCTION("TO_DATE(INT((AF700/(60*60*24))+""1/1/1970""))"),43073.0)</f>
        <v>43073</v>
      </c>
      <c r="AF700" s="156">
        <v>1.5123816E9</v>
      </c>
      <c r="AG700" s="156">
        <v>85720.7434</v>
      </c>
      <c r="AN700" s="153">
        <f>IFERROR(__xludf.DUMMYFUNCTION("TO_DATE(INT((AO700/(60*60*24))+""1/1/1970""))"),44164.0)</f>
        <v>44164</v>
      </c>
      <c r="AO700" s="156">
        <v>1.606614535E9</v>
      </c>
      <c r="AP700" s="156">
        <v>179224.6332</v>
      </c>
      <c r="AQ700" s="153">
        <f>IFERROR(__xludf.DUMMYFUNCTION("TO_DATE(INT((AR700/(60*60*24))+""1/1/1970""))"),43206.0)</f>
        <v>43206</v>
      </c>
      <c r="AR700" s="156">
        <v>1.5238872E9</v>
      </c>
      <c r="AS700" s="156">
        <v>98694.7309</v>
      </c>
      <c r="AT700" s="152">
        <v>116475.1514</v>
      </c>
      <c r="AU700" s="152">
        <f t="shared" si="1"/>
        <v>139045.2</v>
      </c>
      <c r="AV700" s="152">
        <f t="shared" si="2"/>
        <v>29514.9638</v>
      </c>
      <c r="AW700" s="152">
        <f t="shared" si="3"/>
        <v>175530.5455</v>
      </c>
      <c r="AX700" s="152">
        <f t="shared" si="4"/>
        <v>10010.5027</v>
      </c>
      <c r="AY700" s="152">
        <f t="shared" si="5"/>
        <v>94474.4434</v>
      </c>
      <c r="AZ700" s="152">
        <f t="shared" si="6"/>
        <v>88709.6378</v>
      </c>
      <c r="BA700" s="152" t="str">
        <f t="shared" si="7"/>
        <v>Column1.y</v>
      </c>
      <c r="BB700" s="152" t="str">
        <f t="shared" si="8"/>
        <v>Column1.y</v>
      </c>
      <c r="BC700" s="152" t="str">
        <f t="shared" si="9"/>
        <v>Column1.y</v>
      </c>
    </row>
    <row r="701">
      <c r="A701" s="152">
        <v>1.49511426E9</v>
      </c>
      <c r="B701" s="152">
        <v>112707.7822</v>
      </c>
      <c r="D701" s="153">
        <f>IFERROR(__xludf.DUMMYFUNCTION("TO_DATE(INT((E701/(60*60*24))+""1/1/1970""))"),43207.0)</f>
        <v>43207</v>
      </c>
      <c r="E701" s="156">
        <v>1.5239376E9</v>
      </c>
      <c r="F701" s="156">
        <v>98694.7309</v>
      </c>
      <c r="H701" s="153">
        <f>IFERROR(__xludf.DUMMYFUNCTION("TO_DATE(INT((I701/(60*60*24))+""1/1/1970""))"),43207.0)</f>
        <v>43207</v>
      </c>
      <c r="I701" s="152">
        <v>1.5239376E9</v>
      </c>
      <c r="J701" s="152">
        <v>115762.5959</v>
      </c>
      <c r="L701" s="154">
        <v>43342.0</v>
      </c>
      <c r="M701" s="155">
        <v>142336.29</v>
      </c>
      <c r="O701" s="153">
        <f>IFERROR(__xludf.DUMMYFUNCTION("TO_DATE(INT((P701/(60*60*24))+""1/1/1970""))"),43074.0)</f>
        <v>43074</v>
      </c>
      <c r="P701" s="13">
        <v>1.512486E9</v>
      </c>
      <c r="Q701" s="13">
        <v>28265.4194</v>
      </c>
      <c r="S701" s="153">
        <f>IFERROR(__xludf.DUMMYFUNCTION("TO_DATE(INT((T701/(60*60*24))+""1/1/1970""))"),43207.0)</f>
        <v>43207</v>
      </c>
      <c r="T701" s="156">
        <v>1.5239376E9</v>
      </c>
      <c r="U701" s="156">
        <v>177898.6894</v>
      </c>
      <c r="W701" s="153">
        <f>IFERROR(__xludf.DUMMYFUNCTION("TO_DATE(INT((X701/(60*60*24))+""1/1/1970""))"),43185.0)</f>
        <v>43185</v>
      </c>
      <c r="X701" s="152">
        <v>1.5220224E9</v>
      </c>
      <c r="Y701" s="152">
        <v>10038.5263</v>
      </c>
      <c r="AA701" s="153">
        <f>IFERROR(__xludf.DUMMYFUNCTION("TO_DATE(INT((AB701/(60*60*24))+""1/1/1970""))"),43187.0)</f>
        <v>43187</v>
      </c>
      <c r="AB701" s="156">
        <v>1.5222132E9</v>
      </c>
      <c r="AC701" s="156">
        <v>95307.5965</v>
      </c>
      <c r="AE701" s="153">
        <f>IFERROR(__xludf.DUMMYFUNCTION("TO_DATE(INT((AF701/(60*60*24))+""1/1/1970""))"),43074.0)</f>
        <v>43074</v>
      </c>
      <c r="AF701" s="152">
        <v>1.5124608E9</v>
      </c>
      <c r="AG701" s="152">
        <v>85805.4597</v>
      </c>
      <c r="AN701" s="153">
        <f>IFERROR(__xludf.DUMMYFUNCTION("TO_DATE(INT((AO701/(60*60*24))+""1/1/1970""))"),44165.0)</f>
        <v>44165</v>
      </c>
      <c r="AO701" s="152">
        <v>1.606709716E9</v>
      </c>
      <c r="AP701" s="152">
        <v>179224.6332</v>
      </c>
      <c r="AQ701" s="153">
        <f>IFERROR(__xludf.DUMMYFUNCTION("TO_DATE(INT((AR701/(60*60*24))+""1/1/1970""))"),43207.0)</f>
        <v>43207</v>
      </c>
      <c r="AR701" s="156">
        <v>1.5239376E9</v>
      </c>
      <c r="AS701" s="156">
        <v>98694.7309</v>
      </c>
      <c r="AT701" s="152">
        <v>115762.5959</v>
      </c>
      <c r="AU701" s="152">
        <f t="shared" si="1"/>
        <v>139654.78</v>
      </c>
      <c r="AV701" s="152">
        <f t="shared" si="2"/>
        <v>29593.5742</v>
      </c>
      <c r="AW701" s="152">
        <f t="shared" si="3"/>
        <v>177898.6894</v>
      </c>
      <c r="AX701" s="152">
        <f t="shared" si="4"/>
        <v>10011.4991</v>
      </c>
      <c r="AY701" s="152">
        <f t="shared" si="5"/>
        <v>94256.632</v>
      </c>
      <c r="AZ701" s="152">
        <f t="shared" si="6"/>
        <v>88329.0079</v>
      </c>
      <c r="BA701" s="152" t="str">
        <f t="shared" si="7"/>
        <v>Column1.y</v>
      </c>
      <c r="BB701" s="152" t="str">
        <f t="shared" si="8"/>
        <v>Column1.y</v>
      </c>
      <c r="BC701" s="152" t="str">
        <f t="shared" si="9"/>
        <v>Column1.y</v>
      </c>
    </row>
    <row r="702">
      <c r="A702" s="156">
        <v>1.4951376E9</v>
      </c>
      <c r="B702" s="156">
        <v>113285.1807</v>
      </c>
      <c r="D702" s="153">
        <f>IFERROR(__xludf.DUMMYFUNCTION("TO_DATE(INT((E702/(60*60*24))+""1/1/1970""))"),43208.0)</f>
        <v>43208</v>
      </c>
      <c r="E702" s="152">
        <v>1.524024E9</v>
      </c>
      <c r="F702" s="152">
        <v>98694.7309</v>
      </c>
      <c r="H702" s="153">
        <f>IFERROR(__xludf.DUMMYFUNCTION("TO_DATE(INT((I702/(60*60*24))+""1/1/1970""))"),43208.0)</f>
        <v>43208</v>
      </c>
      <c r="I702" s="156">
        <v>1.524024E9</v>
      </c>
      <c r="J702" s="156">
        <v>118057.3155</v>
      </c>
      <c r="L702" s="154">
        <v>43343.0</v>
      </c>
      <c r="M702" s="155">
        <v>141956.69</v>
      </c>
      <c r="O702" s="153">
        <f>IFERROR(__xludf.DUMMYFUNCTION("TO_DATE(INT((P702/(60*60*24))+""1/1/1970""))"),43075.0)</f>
        <v>43075</v>
      </c>
      <c r="P702" s="13">
        <v>1.5125724E9</v>
      </c>
      <c r="Q702" s="13">
        <v>28172.3153</v>
      </c>
      <c r="S702" s="153">
        <f>IFERROR(__xludf.DUMMYFUNCTION("TO_DATE(INT((T702/(60*60*24))+""1/1/1970""))"),43208.0)</f>
        <v>43208</v>
      </c>
      <c r="T702" s="152">
        <v>1.524024E9</v>
      </c>
      <c r="U702" s="152">
        <v>181022.006</v>
      </c>
      <c r="W702" s="153">
        <f>IFERROR(__xludf.DUMMYFUNCTION("TO_DATE(INT((X702/(60*60*24))+""1/1/1970""))"),43186.0)</f>
        <v>43186</v>
      </c>
      <c r="X702" s="156">
        <v>1.5221592E9</v>
      </c>
      <c r="Y702" s="156">
        <v>10046.0556</v>
      </c>
      <c r="AA702" s="153">
        <f>IFERROR(__xludf.DUMMYFUNCTION("TO_DATE(INT((AB702/(60*60*24))+""1/1/1970""))"),43188.0)</f>
        <v>43188</v>
      </c>
      <c r="AB702" s="152">
        <v>1.5222924E9</v>
      </c>
      <c r="AC702" s="152">
        <v>95298.1277</v>
      </c>
      <c r="AE702" s="153">
        <f>IFERROR(__xludf.DUMMYFUNCTION("TO_DATE(INT((AF702/(60*60*24))+""1/1/1970""))"),43075.0)</f>
        <v>43075</v>
      </c>
      <c r="AF702" s="156">
        <v>1.51254E9</v>
      </c>
      <c r="AG702" s="156">
        <v>85534.728</v>
      </c>
      <c r="AN702" s="153">
        <f>IFERROR(__xludf.DUMMYFUNCTION("TO_DATE(INT((AO702/(60*60*24))+""1/1/1970""))"),44166.0)</f>
        <v>44166</v>
      </c>
      <c r="AO702" s="152">
        <v>1.606788832E9</v>
      </c>
      <c r="AP702" s="152">
        <v>173771.517</v>
      </c>
      <c r="AQ702" s="153">
        <f>IFERROR(__xludf.DUMMYFUNCTION("TO_DATE(INT((AR702/(60*60*24))+""1/1/1970""))"),43208.0)</f>
        <v>43208</v>
      </c>
      <c r="AR702" s="152">
        <v>1.524024E9</v>
      </c>
      <c r="AS702" s="152">
        <v>98694.7309</v>
      </c>
      <c r="AT702" s="156">
        <v>118057.3155</v>
      </c>
      <c r="AU702" s="152">
        <f t="shared" si="1"/>
        <v>140496.94</v>
      </c>
      <c r="AV702" s="152">
        <f t="shared" si="2"/>
        <v>29589.5683</v>
      </c>
      <c r="AW702" s="152">
        <f t="shared" si="3"/>
        <v>181022.006</v>
      </c>
      <c r="AX702" s="152">
        <f t="shared" si="4"/>
        <v>10015.8699</v>
      </c>
      <c r="AY702" s="152">
        <f t="shared" si="5"/>
        <v>94533.0718</v>
      </c>
      <c r="AZ702" s="152">
        <f t="shared" si="6"/>
        <v>88412.9916</v>
      </c>
      <c r="BA702" s="152" t="str">
        <f t="shared" si="7"/>
        <v>Column1.y</v>
      </c>
      <c r="BB702" s="152" t="str">
        <f t="shared" si="8"/>
        <v>Column1.y</v>
      </c>
      <c r="BC702" s="152" t="str">
        <f t="shared" si="9"/>
        <v>Column1.y</v>
      </c>
    </row>
    <row r="703">
      <c r="A703" s="152">
        <v>1.49520066E9</v>
      </c>
      <c r="B703" s="152">
        <v>113538.0907</v>
      </c>
      <c r="D703" s="153">
        <f>IFERROR(__xludf.DUMMYFUNCTION("TO_DATE(INT((E703/(60*60*24))+""1/1/1970""))"),43209.0)</f>
        <v>43209</v>
      </c>
      <c r="E703" s="156">
        <v>1.5241104E9</v>
      </c>
      <c r="F703" s="156">
        <v>98694.7309</v>
      </c>
      <c r="H703" s="153">
        <f>IFERROR(__xludf.DUMMYFUNCTION("TO_DATE(INT((I703/(60*60*24))+""1/1/1970""))"),43209.0)</f>
        <v>43209</v>
      </c>
      <c r="I703" s="152">
        <v>1.5241104E9</v>
      </c>
      <c r="J703" s="152">
        <v>119933.4991</v>
      </c>
      <c r="L703" s="154">
        <v>43347.0</v>
      </c>
      <c r="M703" s="155">
        <v>141917.22</v>
      </c>
      <c r="O703" s="153">
        <f>IFERROR(__xludf.DUMMYFUNCTION("TO_DATE(INT((P703/(60*60*24))+""1/1/1970""))"),43076.0)</f>
        <v>43076</v>
      </c>
      <c r="P703" s="13">
        <v>1.5126588E9</v>
      </c>
      <c r="Q703" s="13">
        <v>28217.3122</v>
      </c>
      <c r="S703" s="153">
        <f>IFERROR(__xludf.DUMMYFUNCTION("TO_DATE(INT((T703/(60*60*24))+""1/1/1970""))"),43209.0)</f>
        <v>43209</v>
      </c>
      <c r="T703" s="156">
        <v>1.5241104E9</v>
      </c>
      <c r="U703" s="156">
        <v>181191.8863</v>
      </c>
      <c r="W703" s="153">
        <f>IFERROR(__xludf.DUMMYFUNCTION("TO_DATE(INT((X703/(60*60*24))+""1/1/1970""))"),43187.0)</f>
        <v>43187</v>
      </c>
      <c r="X703" s="156">
        <v>1.5222456E9</v>
      </c>
      <c r="Y703" s="156">
        <v>10034.3482</v>
      </c>
      <c r="AA703" s="153">
        <f>IFERROR(__xludf.DUMMYFUNCTION("TO_DATE(INT((AB703/(60*60*24))+""1/1/1970""))"),43189.0)</f>
        <v>43189</v>
      </c>
      <c r="AB703" s="156">
        <v>1.5223716E9</v>
      </c>
      <c r="AC703" s="156">
        <v>95305.1445</v>
      </c>
      <c r="AE703" s="153">
        <f>IFERROR(__xludf.DUMMYFUNCTION("TO_DATE(INT((AF703/(60*60*24))+""1/1/1970""))"),43076.0)</f>
        <v>43076</v>
      </c>
      <c r="AF703" s="152">
        <v>1.5126192E9</v>
      </c>
      <c r="AG703" s="152">
        <v>85344.7471</v>
      </c>
      <c r="AN703" s="153">
        <f>IFERROR(__xludf.DUMMYFUNCTION("TO_DATE(INT((AO703/(60*60*24))+""1/1/1970""))"),44167.0)</f>
        <v>44167</v>
      </c>
      <c r="AO703" s="152">
        <v>1.606867954E9</v>
      </c>
      <c r="AP703" s="152">
        <v>180119.7373</v>
      </c>
      <c r="AQ703" s="153">
        <f>IFERROR(__xludf.DUMMYFUNCTION("TO_DATE(INT((AR703/(60*60*24))+""1/1/1970""))"),43209.0)</f>
        <v>43209</v>
      </c>
      <c r="AR703" s="156">
        <v>1.5241104E9</v>
      </c>
      <c r="AS703" s="156">
        <v>98694.7309</v>
      </c>
      <c r="AT703" s="152">
        <v>119933.4991</v>
      </c>
      <c r="AU703" s="152">
        <f t="shared" si="1"/>
        <v>140314.88</v>
      </c>
      <c r="AV703" s="152">
        <f t="shared" si="2"/>
        <v>29338.84</v>
      </c>
      <c r="AW703" s="152">
        <f t="shared" si="3"/>
        <v>181191.8863</v>
      </c>
      <c r="AX703" s="152">
        <f t="shared" si="4"/>
        <v>10014.8538</v>
      </c>
      <c r="AY703" s="152">
        <f t="shared" si="5"/>
        <v>94483.0074</v>
      </c>
      <c r="AZ703" s="152">
        <f t="shared" si="6"/>
        <v>88369.0173</v>
      </c>
      <c r="BA703" s="152" t="str">
        <f t="shared" si="7"/>
        <v>Column1.y</v>
      </c>
      <c r="BB703" s="152" t="str">
        <f t="shared" si="8"/>
        <v>Column1.y</v>
      </c>
      <c r="BC703" s="152" t="str">
        <f t="shared" si="9"/>
        <v>Column1.y</v>
      </c>
    </row>
    <row r="704">
      <c r="A704" s="156">
        <v>1.495224E9</v>
      </c>
      <c r="B704" s="156">
        <v>114020.0514</v>
      </c>
      <c r="D704" s="153">
        <f>IFERROR(__xludf.DUMMYFUNCTION("TO_DATE(INT((E704/(60*60*24))+""1/1/1970""))"),43210.0)</f>
        <v>43210</v>
      </c>
      <c r="E704" s="152">
        <v>1.5241968E9</v>
      </c>
      <c r="F704" s="152">
        <v>98694.7309</v>
      </c>
      <c r="H704" s="153">
        <f>IFERROR(__xludf.DUMMYFUNCTION("TO_DATE(INT((I704/(60*60*24))+""1/1/1970""))"),43210.0)</f>
        <v>43210</v>
      </c>
      <c r="I704" s="156">
        <v>1.5241968E9</v>
      </c>
      <c r="J704" s="156">
        <v>120096.991</v>
      </c>
      <c r="L704" s="154">
        <v>43347.0</v>
      </c>
      <c r="M704" s="155">
        <v>141915.22</v>
      </c>
      <c r="O704" s="153">
        <f>IFERROR(__xludf.DUMMYFUNCTION("TO_DATE(INT((P704/(60*60*24))+""1/1/1970""))"),43077.0)</f>
        <v>43077</v>
      </c>
      <c r="P704" s="13">
        <v>1.5127452E9</v>
      </c>
      <c r="Q704" s="13">
        <v>28142.7678</v>
      </c>
      <c r="S704" s="153">
        <f>IFERROR(__xludf.DUMMYFUNCTION("TO_DATE(INT((T704/(60*60*24))+""1/1/1970""))"),43210.0)</f>
        <v>43210</v>
      </c>
      <c r="T704" s="152">
        <v>1.5241968E9</v>
      </c>
      <c r="U704" s="152">
        <v>179579.3679</v>
      </c>
      <c r="W704" s="153">
        <f>IFERROR(__xludf.DUMMYFUNCTION("TO_DATE(INT((X704/(60*60*24))+""1/1/1970""))"),43188.0)</f>
        <v>43188</v>
      </c>
      <c r="X704" s="156">
        <v>1.522332E9</v>
      </c>
      <c r="Y704" s="156">
        <v>10016.9725</v>
      </c>
      <c r="AA704" s="153">
        <f>IFERROR(__xludf.DUMMYFUNCTION("TO_DATE(INT((AB704/(60*60*24))+""1/1/1970""))"),43191.0)</f>
        <v>43191</v>
      </c>
      <c r="AB704" s="152">
        <v>1.52262E9</v>
      </c>
      <c r="AC704" s="152">
        <v>95304.6021</v>
      </c>
      <c r="AE704" s="153">
        <f>IFERROR(__xludf.DUMMYFUNCTION("TO_DATE(INT((AF704/(60*60*24))+""1/1/1970""))"),43077.0)</f>
        <v>43077</v>
      </c>
      <c r="AF704" s="156">
        <v>1.5126984E9</v>
      </c>
      <c r="AG704" s="156">
        <v>85116.9143</v>
      </c>
      <c r="AN704" s="153">
        <f>IFERROR(__xludf.DUMMYFUNCTION("TO_DATE(INT((AO704/(60*60*24))+""1/1/1970""))"),44168.0)</f>
        <v>44168</v>
      </c>
      <c r="AO704" s="156">
        <v>1.606963669E9</v>
      </c>
      <c r="AP704" s="156">
        <v>180373.3225</v>
      </c>
      <c r="AQ704" s="153">
        <f>IFERROR(__xludf.DUMMYFUNCTION("TO_DATE(INT((AR704/(60*60*24))+""1/1/1970""))"),43210.0)</f>
        <v>43210</v>
      </c>
      <c r="AR704" s="152">
        <v>1.5241968E9</v>
      </c>
      <c r="AS704" s="152">
        <v>98694.7309</v>
      </c>
      <c r="AT704" s="156">
        <v>120096.991</v>
      </c>
      <c r="AU704" s="152">
        <f t="shared" si="1"/>
        <v>139605.49</v>
      </c>
      <c r="AV704" s="152">
        <f t="shared" si="2"/>
        <v>29404.0498</v>
      </c>
      <c r="AW704" s="152">
        <f t="shared" si="3"/>
        <v>179579.3679</v>
      </c>
      <c r="AX704" s="152">
        <f t="shared" si="4"/>
        <v>10005.9712</v>
      </c>
      <c r="AY704" s="152">
        <f t="shared" si="5"/>
        <v>94801.6602</v>
      </c>
      <c r="AZ704" s="152">
        <f t="shared" si="6"/>
        <v>88626.0145</v>
      </c>
      <c r="BA704" s="152" t="str">
        <f t="shared" si="7"/>
        <v>Column1.y</v>
      </c>
      <c r="BB704" s="152" t="str">
        <f t="shared" si="8"/>
        <v>Column1.y</v>
      </c>
      <c r="BC704" s="152" t="str">
        <f t="shared" si="9"/>
        <v>Column1.y</v>
      </c>
    </row>
    <row r="705">
      <c r="A705" s="152">
        <v>1.49545986E9</v>
      </c>
      <c r="B705" s="152">
        <v>114292.0491</v>
      </c>
      <c r="D705" s="153">
        <f>IFERROR(__xludf.DUMMYFUNCTION("TO_DATE(INT((E705/(60*60*24))+""1/1/1970""))"),43211.0)</f>
        <v>43211</v>
      </c>
      <c r="E705" s="156">
        <v>1.5242832E9</v>
      </c>
      <c r="F705" s="156">
        <v>98694.7309</v>
      </c>
      <c r="H705" s="153">
        <f>IFERROR(__xludf.DUMMYFUNCTION("TO_DATE(INT((I705/(60*60*24))+""1/1/1970""))"),43211.0)</f>
        <v>43211</v>
      </c>
      <c r="I705" s="152">
        <v>1.5242832E9</v>
      </c>
      <c r="J705" s="152">
        <v>119750.1756</v>
      </c>
      <c r="L705" s="154">
        <v>43348.0</v>
      </c>
      <c r="M705" s="155">
        <v>141351.95</v>
      </c>
      <c r="O705" s="153">
        <f>IFERROR(__xludf.DUMMYFUNCTION("TO_DATE(INT((P705/(60*60*24))+""1/1/1970""))"),43078.0)</f>
        <v>43078</v>
      </c>
      <c r="P705" s="13">
        <v>1.5127776E9</v>
      </c>
      <c r="Q705" s="13">
        <v>28025.8091</v>
      </c>
      <c r="S705" s="153">
        <f>IFERROR(__xludf.DUMMYFUNCTION("TO_DATE(INT((T705/(60*60*24))+""1/1/1970""))"),43211.0)</f>
        <v>43211</v>
      </c>
      <c r="T705" s="156">
        <v>1.5242832E9</v>
      </c>
      <c r="U705" s="156">
        <v>177156.0662</v>
      </c>
      <c r="W705" s="153">
        <f>IFERROR(__xludf.DUMMYFUNCTION("TO_DATE(INT((X705/(60*60*24))+""1/1/1970""))"),43189.0)</f>
        <v>43189</v>
      </c>
      <c r="X705" s="156">
        <v>1.522368E9</v>
      </c>
      <c r="Y705" s="156">
        <v>10015.9532</v>
      </c>
      <c r="AA705" s="153">
        <f>IFERROR(__xludf.DUMMYFUNCTION("TO_DATE(INT((AB705/(60*60*24))+""1/1/1970""))"),43192.0)</f>
        <v>43192</v>
      </c>
      <c r="AB705" s="152">
        <v>1.5226596E9</v>
      </c>
      <c r="AC705" s="152">
        <v>95302.5821</v>
      </c>
      <c r="AE705" s="153">
        <f>IFERROR(__xludf.DUMMYFUNCTION("TO_DATE(INT((AF705/(60*60*24))+""1/1/1970""))"),43078.0)</f>
        <v>43078</v>
      </c>
      <c r="AF705" s="152">
        <v>1.5127776E9</v>
      </c>
      <c r="AG705" s="152">
        <v>85110.0649</v>
      </c>
      <c r="AN705" s="153">
        <f>IFERROR(__xludf.DUMMYFUNCTION("TO_DATE(INT((AO705/(60*60*24))+""1/1/1970""))"),44169.0)</f>
        <v>44169</v>
      </c>
      <c r="AO705" s="156">
        <v>1.607042851E9</v>
      </c>
      <c r="AP705" s="156">
        <v>180335.1255</v>
      </c>
      <c r="AQ705" s="153">
        <f>IFERROR(__xludf.DUMMYFUNCTION("TO_DATE(INT((AR705/(60*60*24))+""1/1/1970""))"),43211.0)</f>
        <v>43211</v>
      </c>
      <c r="AR705" s="156">
        <v>1.5242832E9</v>
      </c>
      <c r="AS705" s="156">
        <v>98694.7309</v>
      </c>
      <c r="AT705" s="152">
        <v>119750.1756</v>
      </c>
      <c r="AU705" s="152">
        <f t="shared" si="1"/>
        <v>139605.49</v>
      </c>
      <c r="AV705" s="152">
        <f t="shared" si="2"/>
        <v>29452.933</v>
      </c>
      <c r="AW705" s="152">
        <f t="shared" si="3"/>
        <v>177156.0662</v>
      </c>
      <c r="AX705" s="152">
        <f t="shared" si="4"/>
        <v>10006.8014</v>
      </c>
      <c r="AY705" s="152">
        <f t="shared" si="5"/>
        <v>94801.6602</v>
      </c>
      <c r="AZ705" s="152">
        <f t="shared" si="6"/>
        <v>89029.3525</v>
      </c>
      <c r="BA705" s="152" t="str">
        <f t="shared" si="7"/>
        <v>Column1.y</v>
      </c>
      <c r="BB705" s="152" t="str">
        <f t="shared" si="8"/>
        <v>Column1.y</v>
      </c>
      <c r="BC705" s="152" t="str">
        <f t="shared" si="9"/>
        <v>Column1.y</v>
      </c>
    </row>
    <row r="706">
      <c r="A706" s="156">
        <v>1.4954832E9</v>
      </c>
      <c r="B706" s="156">
        <v>114597.4499</v>
      </c>
      <c r="D706" s="153">
        <f>IFERROR(__xludf.DUMMYFUNCTION("TO_DATE(INT((E706/(60*60*24))+""1/1/1970""))"),43213.0)</f>
        <v>43213</v>
      </c>
      <c r="E706" s="152">
        <v>1.524492E9</v>
      </c>
      <c r="F706" s="152">
        <v>98694.7309</v>
      </c>
      <c r="H706" s="153">
        <f>IFERROR(__xludf.DUMMYFUNCTION("TO_DATE(INT((I706/(60*60*24))+""1/1/1970""))"),43213.0)</f>
        <v>43213</v>
      </c>
      <c r="I706" s="156">
        <v>1.524492E9</v>
      </c>
      <c r="J706" s="156">
        <v>119750.1756</v>
      </c>
      <c r="L706" s="154">
        <v>43349.0</v>
      </c>
      <c r="M706" s="155">
        <v>141202.97</v>
      </c>
      <c r="O706" s="153">
        <f>IFERROR(__xludf.DUMMYFUNCTION("TO_DATE(INT((P706/(60*60*24))+""1/1/1970""))"),43079.0)</f>
        <v>43079</v>
      </c>
      <c r="P706" s="13">
        <v>1.512864E9</v>
      </c>
      <c r="Q706" s="13">
        <v>28025.8091</v>
      </c>
      <c r="S706" s="153">
        <f>IFERROR(__xludf.DUMMYFUNCTION("TO_DATE(INT((T706/(60*60*24))+""1/1/1970""))"),43213.0)</f>
        <v>43213</v>
      </c>
      <c r="T706" s="152">
        <v>1.524492E9</v>
      </c>
      <c r="U706" s="152">
        <v>177156.0662</v>
      </c>
      <c r="W706" s="153">
        <f>IFERROR(__xludf.DUMMYFUNCTION("TO_DATE(INT((X706/(60*60*24))+""1/1/1970""))"),43190.0)</f>
        <v>43190</v>
      </c>
      <c r="X706" s="152">
        <v>1.5224544E9</v>
      </c>
      <c r="Y706" s="152">
        <v>10016.6644</v>
      </c>
      <c r="AA706" s="153">
        <f>IFERROR(__xludf.DUMMYFUNCTION("TO_DATE(INT((AB706/(60*60*24))+""1/1/1970""))"),43193.0)</f>
        <v>43193</v>
      </c>
      <c r="AB706" s="156">
        <v>1.5227388E9</v>
      </c>
      <c r="AC706" s="156">
        <v>95312.7044</v>
      </c>
      <c r="AE706" s="153">
        <f>IFERROR(__xludf.DUMMYFUNCTION("TO_DATE(INT((AF706/(60*60*24))+""1/1/1970""))"),43079.0)</f>
        <v>43079</v>
      </c>
      <c r="AF706" s="156">
        <v>1.5129468E9</v>
      </c>
      <c r="AG706" s="156">
        <v>85110.0649</v>
      </c>
      <c r="AN706" s="153">
        <f>IFERROR(__xludf.DUMMYFUNCTION("TO_DATE(INT((AO706/(60*60*24))+""1/1/1970""))"),44170.0)</f>
        <v>44170</v>
      </c>
      <c r="AO706" s="152">
        <v>1.607138535E9</v>
      </c>
      <c r="AP706" s="152">
        <v>185360.3047</v>
      </c>
      <c r="AQ706" s="153">
        <f>IFERROR(__xludf.DUMMYFUNCTION("TO_DATE(INT((AR706/(60*60*24))+""1/1/1970""))"),43213.0)</f>
        <v>43213</v>
      </c>
      <c r="AR706" s="152">
        <v>1.524492E9</v>
      </c>
      <c r="AS706" s="152">
        <v>98694.7309</v>
      </c>
      <c r="AT706" s="156">
        <v>119750.1756</v>
      </c>
      <c r="AU706" s="152">
        <f t="shared" si="1"/>
        <v>138533.7</v>
      </c>
      <c r="AV706" s="152">
        <f t="shared" si="2"/>
        <v>29428.7007</v>
      </c>
      <c r="AW706" s="152">
        <f t="shared" si="3"/>
        <v>177156.0662</v>
      </c>
      <c r="AX706" s="152">
        <f t="shared" si="4"/>
        <v>10007.1652</v>
      </c>
      <c r="AY706" s="152">
        <f t="shared" si="5"/>
        <v>95219.9323</v>
      </c>
      <c r="AZ706" s="152">
        <f t="shared" si="6"/>
        <v>89126.6726</v>
      </c>
      <c r="BA706" s="152" t="str">
        <f t="shared" si="7"/>
        <v>Column1.y</v>
      </c>
      <c r="BB706" s="152" t="str">
        <f t="shared" si="8"/>
        <v>Column1.y</v>
      </c>
      <c r="BC706" s="152" t="str">
        <f t="shared" si="9"/>
        <v>Column1.y</v>
      </c>
    </row>
    <row r="707">
      <c r="A707" s="152">
        <v>1.49554626E9</v>
      </c>
      <c r="B707" s="152">
        <v>114831.2724</v>
      </c>
      <c r="D707" s="153">
        <f>IFERROR(__xludf.DUMMYFUNCTION("TO_DATE(INT((E707/(60*60*24))+""1/1/1970""))"),43214.0)</f>
        <v>43214</v>
      </c>
      <c r="E707" s="152">
        <v>1.5245424E9</v>
      </c>
      <c r="F707" s="152">
        <v>98694.7309</v>
      </c>
      <c r="H707" s="153">
        <f>IFERROR(__xludf.DUMMYFUNCTION("TO_DATE(INT((I707/(60*60*24))+""1/1/1970""))"),43214.0)</f>
        <v>43214</v>
      </c>
      <c r="I707" s="156">
        <v>1.5245424E9</v>
      </c>
      <c r="J707" s="156">
        <v>118406.7509</v>
      </c>
      <c r="L707" s="154">
        <v>43350.0</v>
      </c>
      <c r="M707" s="155">
        <v>141187.28</v>
      </c>
      <c r="O707" s="153">
        <f>IFERROR(__xludf.DUMMYFUNCTION("TO_DATE(INT((P707/(60*60*24))+""1/1/1970""))"),43080.0)</f>
        <v>43080</v>
      </c>
      <c r="P707" s="13">
        <v>1.5129504E9</v>
      </c>
      <c r="Q707" s="13">
        <v>28021.1343</v>
      </c>
      <c r="S707" s="153">
        <f>IFERROR(__xludf.DUMMYFUNCTION("TO_DATE(INT((T707/(60*60*24))+""1/1/1970""))"),43214.0)</f>
        <v>43214</v>
      </c>
      <c r="T707" s="152">
        <v>1.5245424E9</v>
      </c>
      <c r="U707" s="152">
        <v>177079.7214</v>
      </c>
      <c r="W707" s="153">
        <f>IFERROR(__xludf.DUMMYFUNCTION("TO_DATE(INT((X707/(60*60*24))+""1/1/1970""))"),43192.0)</f>
        <v>43192</v>
      </c>
      <c r="X707" s="156">
        <v>1.5226272E9</v>
      </c>
      <c r="Y707" s="156">
        <v>10018.7058</v>
      </c>
      <c r="AA707" s="153">
        <f>IFERROR(__xludf.DUMMYFUNCTION("TO_DATE(INT((AB707/(60*60*24))+""1/1/1970""))"),43194.0)</f>
        <v>43194</v>
      </c>
      <c r="AB707" s="152">
        <v>1.522818E9</v>
      </c>
      <c r="AC707" s="152">
        <v>95310.7723</v>
      </c>
      <c r="AE707" s="153">
        <f>IFERROR(__xludf.DUMMYFUNCTION("TO_DATE(INT((AF707/(60*60*24))+""1/1/1970""))"),43080.0)</f>
        <v>43080</v>
      </c>
      <c r="AF707" s="152">
        <v>1.5129864E9</v>
      </c>
      <c r="AG707" s="152">
        <v>85085.1907</v>
      </c>
      <c r="AN707" s="153">
        <f>IFERROR(__xludf.DUMMYFUNCTION("TO_DATE(INT((AO707/(60*60*24))+""1/1/1970""))"),44171.0)</f>
        <v>44171</v>
      </c>
      <c r="AO707" s="152">
        <v>1.607218619E9</v>
      </c>
      <c r="AP707" s="152">
        <v>185360.3047</v>
      </c>
      <c r="AQ707" s="153">
        <f>IFERROR(__xludf.DUMMYFUNCTION("TO_DATE(INT((AR707/(60*60*24))+""1/1/1970""))"),43214.0)</f>
        <v>43214</v>
      </c>
      <c r="AR707" s="152">
        <v>1.5245424E9</v>
      </c>
      <c r="AS707" s="152">
        <v>98694.7309</v>
      </c>
      <c r="AT707" s="156">
        <v>118406.7509</v>
      </c>
      <c r="AU707" s="152">
        <f t="shared" si="1"/>
        <v>138253.91</v>
      </c>
      <c r="AV707" s="152">
        <f t="shared" si="2"/>
        <v>29380.566</v>
      </c>
      <c r="AW707" s="152">
        <f t="shared" si="3"/>
        <v>177079.7214</v>
      </c>
      <c r="AX707" s="152">
        <f t="shared" si="4"/>
        <v>10023.0096</v>
      </c>
      <c r="AY707" s="152">
        <f t="shared" si="5"/>
        <v>95949.5852</v>
      </c>
      <c r="AZ707" s="152">
        <f t="shared" si="6"/>
        <v>89590.9258</v>
      </c>
      <c r="BA707" s="152" t="str">
        <f t="shared" si="7"/>
        <v>Column1.y</v>
      </c>
      <c r="BB707" s="152" t="str">
        <f t="shared" si="8"/>
        <v>Column1.y</v>
      </c>
      <c r="BC707" s="152" t="str">
        <f t="shared" si="9"/>
        <v>Column1.y</v>
      </c>
    </row>
    <row r="708">
      <c r="A708" s="156">
        <v>1.4955696E9</v>
      </c>
      <c r="B708" s="156">
        <v>114850.36</v>
      </c>
      <c r="D708" s="153">
        <f>IFERROR(__xludf.DUMMYFUNCTION("TO_DATE(INT((E708/(60*60*24))+""1/1/1970""))"),43215.0)</f>
        <v>43215</v>
      </c>
      <c r="E708" s="156">
        <v>1.5246288E9</v>
      </c>
      <c r="F708" s="156">
        <v>98694.7309</v>
      </c>
      <c r="H708" s="153">
        <f>IFERROR(__xludf.DUMMYFUNCTION("TO_DATE(INT((I708/(60*60*24))+""1/1/1970""))"),43215.0)</f>
        <v>43215</v>
      </c>
      <c r="I708" s="152">
        <v>1.5246288E9</v>
      </c>
      <c r="J708" s="152">
        <v>116555.3414</v>
      </c>
      <c r="L708" s="154">
        <v>43353.0</v>
      </c>
      <c r="M708" s="155">
        <v>140680.5</v>
      </c>
      <c r="O708" s="153">
        <f>IFERROR(__xludf.DUMMYFUNCTION("TO_DATE(INT((P708/(60*60*24))+""1/1/1970""))"),43081.0)</f>
        <v>43081</v>
      </c>
      <c r="P708" s="13">
        <v>1.5130908E9</v>
      </c>
      <c r="Q708" s="13">
        <v>28009.4146</v>
      </c>
      <c r="S708" s="153">
        <f>IFERROR(__xludf.DUMMYFUNCTION("TO_DATE(INT((T708/(60*60*24))+""1/1/1970""))"),43215.0)</f>
        <v>43215</v>
      </c>
      <c r="T708" s="156">
        <v>1.5246288E9</v>
      </c>
      <c r="U708" s="156">
        <v>173161.1792</v>
      </c>
      <c r="W708" s="153">
        <f>IFERROR(__xludf.DUMMYFUNCTION("TO_DATE(INT((X708/(60*60*24))+""1/1/1970""))"),43193.0)</f>
        <v>43193</v>
      </c>
      <c r="X708" s="152">
        <v>1.522764E9</v>
      </c>
      <c r="Y708" s="152">
        <v>10015.1365</v>
      </c>
      <c r="AA708" s="153">
        <f>IFERROR(__xludf.DUMMYFUNCTION("TO_DATE(INT((AB708/(60*60*24))+""1/1/1970""))"),43195.0)</f>
        <v>43195</v>
      </c>
      <c r="AB708" s="156">
        <v>1.5228972E9</v>
      </c>
      <c r="AC708" s="156">
        <v>95308.3926</v>
      </c>
      <c r="AE708" s="153">
        <f>IFERROR(__xludf.DUMMYFUNCTION("TO_DATE(INT((AF708/(60*60*24))+""1/1/1970""))"),43081.0)</f>
        <v>43081</v>
      </c>
      <c r="AF708" s="156">
        <v>1.5130656E9</v>
      </c>
      <c r="AG708" s="156">
        <v>85142.1489</v>
      </c>
      <c r="AN708" s="153">
        <f>IFERROR(__xludf.DUMMYFUNCTION("TO_DATE(INT((AO708/(60*60*24))+""1/1/1970""))"),44172.0)</f>
        <v>44172</v>
      </c>
      <c r="AO708" s="156">
        <v>1.607314431E9</v>
      </c>
      <c r="AP708" s="156">
        <v>185360.3047</v>
      </c>
      <c r="AQ708" s="153">
        <f>IFERROR(__xludf.DUMMYFUNCTION("TO_DATE(INT((AR708/(60*60*24))+""1/1/1970""))"),43215.0)</f>
        <v>43215</v>
      </c>
      <c r="AR708" s="156">
        <v>1.5246288E9</v>
      </c>
      <c r="AS708" s="156">
        <v>98694.7309</v>
      </c>
      <c r="AT708" s="152">
        <v>116555.3414</v>
      </c>
      <c r="AU708" s="152">
        <f t="shared" si="1"/>
        <v>137372.26</v>
      </c>
      <c r="AV708" s="152">
        <f t="shared" si="2"/>
        <v>29320.74</v>
      </c>
      <c r="AW708" s="152">
        <f t="shared" si="3"/>
        <v>173161.1792</v>
      </c>
      <c r="AX708" s="152">
        <f t="shared" si="4"/>
        <v>10015.0148</v>
      </c>
      <c r="AY708" s="152">
        <f t="shared" si="5"/>
        <v>96096.3198</v>
      </c>
      <c r="AZ708" s="152">
        <f t="shared" si="6"/>
        <v>89387.2744</v>
      </c>
      <c r="BA708" s="152" t="str">
        <f t="shared" si="7"/>
        <v>Column1.y</v>
      </c>
      <c r="BB708" s="152" t="str">
        <f t="shared" si="8"/>
        <v>Column1.y</v>
      </c>
      <c r="BC708" s="152" t="str">
        <f t="shared" si="9"/>
        <v>Column1.y</v>
      </c>
    </row>
    <row r="709">
      <c r="A709" s="152">
        <v>1.49563266E9</v>
      </c>
      <c r="B709" s="152">
        <v>114955.3415</v>
      </c>
      <c r="D709" s="153">
        <f>IFERROR(__xludf.DUMMYFUNCTION("TO_DATE(INT((E709/(60*60*24))+""1/1/1970""))"),43216.0)</f>
        <v>43216</v>
      </c>
      <c r="E709" s="152">
        <v>1.5247152E9</v>
      </c>
      <c r="F709" s="152">
        <v>98694.7309</v>
      </c>
      <c r="H709" s="153">
        <f>IFERROR(__xludf.DUMMYFUNCTION("TO_DATE(INT((I709/(60*60*24))+""1/1/1970""))"),43216.0)</f>
        <v>43216</v>
      </c>
      <c r="I709" s="156">
        <v>1.5247152E9</v>
      </c>
      <c r="J709" s="156">
        <v>115049.4455</v>
      </c>
      <c r="L709" s="154">
        <v>43354.0</v>
      </c>
      <c r="M709" s="155">
        <v>140893.16</v>
      </c>
      <c r="O709" s="153">
        <f>IFERROR(__xludf.DUMMYFUNCTION("TO_DATE(INT((P709/(60*60*24))+""1/1/1970""))"),43082.0)</f>
        <v>43082</v>
      </c>
      <c r="P709" s="13">
        <v>1.5131772E9</v>
      </c>
      <c r="Q709" s="13">
        <v>28051.1897</v>
      </c>
      <c r="S709" s="153">
        <f>IFERROR(__xludf.DUMMYFUNCTION("TO_DATE(INT((T709/(60*60*24))+""1/1/1970""))"),43216.0)</f>
        <v>43216</v>
      </c>
      <c r="T709" s="152">
        <v>1.5247152E9</v>
      </c>
      <c r="U709" s="152">
        <v>173849.3389</v>
      </c>
      <c r="W709" s="153">
        <f>IFERROR(__xludf.DUMMYFUNCTION("TO_DATE(INT((X709/(60*60*24))+""1/1/1970""))"),43194.0)</f>
        <v>43194</v>
      </c>
      <c r="X709" s="152">
        <v>1.5228504E9</v>
      </c>
      <c r="Y709" s="152">
        <v>10010.829</v>
      </c>
      <c r="AA709" s="153">
        <f>IFERROR(__xludf.DUMMYFUNCTION("TO_DATE(INT((AB709/(60*60*24))+""1/1/1970""))"),43196.0)</f>
        <v>43196</v>
      </c>
      <c r="AB709" s="152">
        <v>1.5229764E9</v>
      </c>
      <c r="AC709" s="152">
        <v>95306.1506</v>
      </c>
      <c r="AE709" s="153">
        <f>IFERROR(__xludf.DUMMYFUNCTION("TO_DATE(INT((AF709/(60*60*24))+""1/1/1970""))"),43082.0)</f>
        <v>43082</v>
      </c>
      <c r="AF709" s="152">
        <v>1.5131448E9</v>
      </c>
      <c r="AG709" s="152">
        <v>84897.3728</v>
      </c>
      <c r="AN709" s="153">
        <f>IFERROR(__xludf.DUMMYFUNCTION("TO_DATE(INT((AO709/(60*60*24))+""1/1/1970""))"),44173.0)</f>
        <v>44173</v>
      </c>
      <c r="AO709" s="156">
        <v>1.607393678E9</v>
      </c>
      <c r="AP709" s="156">
        <v>187029.8354</v>
      </c>
      <c r="AQ709" s="153">
        <f>IFERROR(__xludf.DUMMYFUNCTION("TO_DATE(INT((AR709/(60*60*24))+""1/1/1970""))"),43216.0)</f>
        <v>43216</v>
      </c>
      <c r="AR709" s="152">
        <v>1.5247152E9</v>
      </c>
      <c r="AS709" s="152">
        <v>98694.7309</v>
      </c>
      <c r="AT709" s="156">
        <v>115049.4455</v>
      </c>
      <c r="AU709" s="152">
        <f t="shared" si="1"/>
        <v>137098.84</v>
      </c>
      <c r="AV709" s="152">
        <f t="shared" si="2"/>
        <v>29225.8636</v>
      </c>
      <c r="AW709" s="152">
        <f t="shared" si="3"/>
        <v>173849.3389</v>
      </c>
      <c r="AX709" s="152">
        <f t="shared" si="4"/>
        <v>10028.941</v>
      </c>
      <c r="AY709" s="152">
        <f t="shared" si="5"/>
        <v>96377.8944</v>
      </c>
      <c r="AZ709" s="152">
        <f t="shared" si="6"/>
        <v>89869.9102</v>
      </c>
      <c r="BA709" s="152" t="str">
        <f t="shared" si="7"/>
        <v>Column1.y</v>
      </c>
      <c r="BB709" s="152" t="str">
        <f t="shared" si="8"/>
        <v>Column1.y</v>
      </c>
      <c r="BC709" s="152" t="str">
        <f t="shared" si="9"/>
        <v>Column1.y</v>
      </c>
    </row>
    <row r="710">
      <c r="A710" s="156">
        <v>1.495656E9</v>
      </c>
      <c r="B710" s="156">
        <v>115117.5857</v>
      </c>
      <c r="D710" s="153">
        <f>IFERROR(__xludf.DUMMYFUNCTION("TO_DATE(INT((E710/(60*60*24))+""1/1/1970""))"),43217.0)</f>
        <v>43217</v>
      </c>
      <c r="E710" s="156">
        <v>1.5248016E9</v>
      </c>
      <c r="F710" s="156">
        <v>98694.7309</v>
      </c>
      <c r="H710" s="153">
        <f>IFERROR(__xludf.DUMMYFUNCTION("TO_DATE(INT((I710/(60*60*24))+""1/1/1970""))"),43217.0)</f>
        <v>43217</v>
      </c>
      <c r="I710" s="152">
        <v>1.5248016E9</v>
      </c>
      <c r="J710" s="152">
        <v>116847.2821</v>
      </c>
      <c r="L710" s="154">
        <v>43355.0</v>
      </c>
      <c r="M710" s="155">
        <v>140889.82</v>
      </c>
      <c r="O710" s="153">
        <f>IFERROR(__xludf.DUMMYFUNCTION("TO_DATE(INT((P710/(60*60*24))+""1/1/1970""))"),43083.0)</f>
        <v>43083</v>
      </c>
      <c r="P710" s="13">
        <v>1.5132636E9</v>
      </c>
      <c r="Q710" s="13">
        <v>28056.3537</v>
      </c>
      <c r="S710" s="153">
        <f>IFERROR(__xludf.DUMMYFUNCTION("TO_DATE(INT((T710/(60*60*24))+""1/1/1970""))"),43217.0)</f>
        <v>43217</v>
      </c>
      <c r="T710" s="156">
        <v>1.5248016E9</v>
      </c>
      <c r="U710" s="156">
        <v>176794.1376</v>
      </c>
      <c r="W710" s="153">
        <f>IFERROR(__xludf.DUMMYFUNCTION("TO_DATE(INT((X710/(60*60*24))+""1/1/1970""))"),43195.0)</f>
        <v>43195</v>
      </c>
      <c r="X710" s="152">
        <v>1.5229368E9</v>
      </c>
      <c r="Y710" s="152">
        <v>10010.9891</v>
      </c>
      <c r="AA710" s="153">
        <f>IFERROR(__xludf.DUMMYFUNCTION("TO_DATE(INT((AB710/(60*60*24))+""1/1/1970""))"),43198.0)</f>
        <v>43198</v>
      </c>
      <c r="AB710" s="156">
        <v>1.5232248E9</v>
      </c>
      <c r="AC710" s="156">
        <v>95021.2429</v>
      </c>
      <c r="AE710" s="153">
        <f>IFERROR(__xludf.DUMMYFUNCTION("TO_DATE(INT((AF710/(60*60*24))+""1/1/1970""))"),43083.0)</f>
        <v>43083</v>
      </c>
      <c r="AF710" s="156">
        <v>1.513224E9</v>
      </c>
      <c r="AG710" s="156">
        <v>85576.9059</v>
      </c>
      <c r="AN710" s="153">
        <f>IFERROR(__xludf.DUMMYFUNCTION("TO_DATE(INT((AO710/(60*60*24))+""1/1/1970""))"),44174.0)</f>
        <v>44174</v>
      </c>
      <c r="AO710" s="156">
        <v>1.607472775E9</v>
      </c>
      <c r="AP710" s="156">
        <v>186383.7072</v>
      </c>
      <c r="AQ710" s="153">
        <f>IFERROR(__xludf.DUMMYFUNCTION("TO_DATE(INT((AR710/(60*60*24))+""1/1/1970""))"),43217.0)</f>
        <v>43217</v>
      </c>
      <c r="AR710" s="156">
        <v>1.5248016E9</v>
      </c>
      <c r="AS710" s="156">
        <v>98694.7309</v>
      </c>
      <c r="AT710" s="152">
        <v>116847.2821</v>
      </c>
      <c r="AU710" s="152">
        <f t="shared" si="1"/>
        <v>137872.96</v>
      </c>
      <c r="AV710" s="152">
        <f t="shared" si="2"/>
        <v>29204.6638</v>
      </c>
      <c r="AW710" s="152">
        <f t="shared" si="3"/>
        <v>176794.1376</v>
      </c>
      <c r="AX710" s="152">
        <f t="shared" si="4"/>
        <v>10046.9582</v>
      </c>
      <c r="AY710" s="152">
        <f t="shared" si="5"/>
        <v>96304.0208</v>
      </c>
      <c r="AZ710" s="152">
        <f t="shared" si="6"/>
        <v>90318.3038</v>
      </c>
      <c r="BA710" s="152" t="str">
        <f t="shared" si="7"/>
        <v>Column1.y</v>
      </c>
      <c r="BB710" s="152" t="str">
        <f t="shared" si="8"/>
        <v>Column1.y</v>
      </c>
      <c r="BC710" s="152" t="str">
        <f t="shared" si="9"/>
        <v>Column1.y</v>
      </c>
    </row>
    <row r="711">
      <c r="A711" s="152">
        <v>1.49571906E9</v>
      </c>
      <c r="B711" s="152">
        <v>115327.5488</v>
      </c>
      <c r="D711" s="153">
        <f>IFERROR(__xludf.DUMMYFUNCTION("TO_DATE(INT((E711/(60*60*24))+""1/1/1970""))"),43218.0)</f>
        <v>43218</v>
      </c>
      <c r="E711" s="152">
        <v>1.524888E9</v>
      </c>
      <c r="F711" s="152">
        <v>98694.7309</v>
      </c>
      <c r="H711" s="153">
        <f>IFERROR(__xludf.DUMMYFUNCTION("TO_DATE(INT((I711/(60*60*24))+""1/1/1970""))"),43218.0)</f>
        <v>43218</v>
      </c>
      <c r="I711" s="156">
        <v>1.524888E9</v>
      </c>
      <c r="J711" s="156">
        <v>117443.0632</v>
      </c>
      <c r="L711" s="154">
        <v>43356.0</v>
      </c>
      <c r="M711" s="155">
        <v>141279.11</v>
      </c>
      <c r="O711" s="153">
        <f>IFERROR(__xludf.DUMMYFUNCTION("TO_DATE(INT((P711/(60*60*24))+""1/1/1970""))"),43084.0)</f>
        <v>43084</v>
      </c>
      <c r="P711" s="13">
        <v>1.51335E9</v>
      </c>
      <c r="Q711" s="13">
        <v>28302.9602</v>
      </c>
      <c r="S711" s="153">
        <f>IFERROR(__xludf.DUMMYFUNCTION("TO_DATE(INT((T711/(60*60*24))+""1/1/1970""))"),43218.0)</f>
        <v>43218</v>
      </c>
      <c r="T711" s="152">
        <v>1.524888E9</v>
      </c>
      <c r="U711" s="152">
        <v>177081.3967</v>
      </c>
      <c r="W711" s="153">
        <f>IFERROR(__xludf.DUMMYFUNCTION("TO_DATE(INT((X711/(60*60*24))+""1/1/1970""))"),43196.0)</f>
        <v>43196</v>
      </c>
      <c r="X711" s="152">
        <v>1.5230232E9</v>
      </c>
      <c r="Y711" s="152">
        <v>10002.03</v>
      </c>
      <c r="AA711" s="153">
        <f>IFERROR(__xludf.DUMMYFUNCTION("TO_DATE(INT((AB711/(60*60*24))+""1/1/1970""))"),43199.0)</f>
        <v>43199</v>
      </c>
      <c r="AB711" s="156">
        <v>1.5232644E9</v>
      </c>
      <c r="AC711" s="156">
        <v>94998.0232</v>
      </c>
      <c r="AE711" s="153">
        <f>IFERROR(__xludf.DUMMYFUNCTION("TO_DATE(INT((AF711/(60*60*24))+""1/1/1970""))"),43084.0)</f>
        <v>43084</v>
      </c>
      <c r="AF711" s="152">
        <v>1.5133032E9</v>
      </c>
      <c r="AG711" s="152">
        <v>85130.6131</v>
      </c>
      <c r="AN711" s="153">
        <f>IFERROR(__xludf.DUMMYFUNCTION("TO_DATE(INT((AO711/(60*60*24))+""1/1/1970""))"),44175.0)</f>
        <v>44175</v>
      </c>
      <c r="AO711" s="152">
        <v>1.607568414E9</v>
      </c>
      <c r="AP711" s="152">
        <v>184490.5581</v>
      </c>
      <c r="AQ711" s="153">
        <f>IFERROR(__xludf.DUMMYFUNCTION("TO_DATE(INT((AR711/(60*60*24))+""1/1/1970""))"),43218.0)</f>
        <v>43218</v>
      </c>
      <c r="AR711" s="152">
        <v>1.524888E9</v>
      </c>
      <c r="AS711" s="152">
        <v>98694.7309</v>
      </c>
      <c r="AT711" s="156">
        <v>117443.0632</v>
      </c>
      <c r="AU711" s="152">
        <f t="shared" si="1"/>
        <v>137872.96</v>
      </c>
      <c r="AV711" s="152">
        <f t="shared" si="2"/>
        <v>29167.1741</v>
      </c>
      <c r="AW711" s="152">
        <f t="shared" si="3"/>
        <v>177081.3967</v>
      </c>
      <c r="AX711" s="152">
        <f t="shared" si="4"/>
        <v>10049.5319</v>
      </c>
      <c r="AY711" s="152">
        <f t="shared" si="5"/>
        <v>96304.0208</v>
      </c>
      <c r="AZ711" s="152">
        <f t="shared" si="6"/>
        <v>90158.2662</v>
      </c>
      <c r="BA711" s="152" t="str">
        <f t="shared" si="7"/>
        <v>Column1.y</v>
      </c>
      <c r="BB711" s="152" t="str">
        <f t="shared" si="8"/>
        <v>Column1.y</v>
      </c>
      <c r="BC711" s="152" t="str">
        <f t="shared" si="9"/>
        <v>Column1.y</v>
      </c>
    </row>
    <row r="712">
      <c r="A712" s="156">
        <v>1.4957424E9</v>
      </c>
      <c r="B712" s="156">
        <v>115666.3528</v>
      </c>
      <c r="D712" s="153">
        <f>IFERROR(__xludf.DUMMYFUNCTION("TO_DATE(INT((E712/(60*60*24))+""1/1/1970""))"),43220.0)</f>
        <v>43220</v>
      </c>
      <c r="E712" s="156">
        <v>1.5250968E9</v>
      </c>
      <c r="F712" s="156">
        <v>98694.7309</v>
      </c>
      <c r="H712" s="153">
        <f>IFERROR(__xludf.DUMMYFUNCTION("TO_DATE(INT((I712/(60*60*24))+""1/1/1970""))"),43220.0)</f>
        <v>43220</v>
      </c>
      <c r="I712" s="152">
        <v>1.5250968E9</v>
      </c>
      <c r="J712" s="152">
        <v>117443.0632</v>
      </c>
      <c r="L712" s="154">
        <v>43357.0</v>
      </c>
      <c r="M712" s="155">
        <v>141602.18</v>
      </c>
      <c r="O712" s="153">
        <f>IFERROR(__xludf.DUMMYFUNCTION("TO_DATE(INT((P712/(60*60*24))+""1/1/1970""))"),43085.0)</f>
        <v>43085</v>
      </c>
      <c r="P712" s="13">
        <v>1.5133824E9</v>
      </c>
      <c r="Q712" s="13">
        <v>28208.8626</v>
      </c>
      <c r="S712" s="153">
        <f>IFERROR(__xludf.DUMMYFUNCTION("TO_DATE(INT((T712/(60*60*24))+""1/1/1970""))"),43220.0)</f>
        <v>43220</v>
      </c>
      <c r="T712" s="156">
        <v>1.5250968E9</v>
      </c>
      <c r="U712" s="156">
        <v>177081.3967</v>
      </c>
      <c r="W712" s="153">
        <f>IFERROR(__xludf.DUMMYFUNCTION("TO_DATE(INT((X712/(60*60*24))+""1/1/1970""))"),43197.0)</f>
        <v>43197</v>
      </c>
      <c r="X712" s="152">
        <v>1.5230592E9</v>
      </c>
      <c r="Y712" s="152">
        <v>10005.011</v>
      </c>
      <c r="AA712" s="153">
        <f>IFERROR(__xludf.DUMMYFUNCTION("TO_DATE(INT((AB712/(60*60*24))+""1/1/1970""))"),43200.0)</f>
        <v>43200</v>
      </c>
      <c r="AB712" s="152">
        <v>1.5233436E9</v>
      </c>
      <c r="AC712" s="152">
        <v>94724.8537</v>
      </c>
      <c r="AE712" s="153">
        <f>IFERROR(__xludf.DUMMYFUNCTION("TO_DATE(INT((AF712/(60*60*24))+""1/1/1970""))"),43085.0)</f>
        <v>43085</v>
      </c>
      <c r="AF712" s="156">
        <v>1.5133824E9</v>
      </c>
      <c r="AG712" s="156">
        <v>84962.9829</v>
      </c>
      <c r="AN712" s="153">
        <f>IFERROR(__xludf.DUMMYFUNCTION("TO_DATE(INT((AO712/(60*60*24))+""1/1/1970""))"),44176.0)</f>
        <v>44176</v>
      </c>
      <c r="AO712" s="152">
        <v>1.60764789E9</v>
      </c>
      <c r="AP712" s="152">
        <v>183730.951</v>
      </c>
      <c r="AQ712" s="153">
        <f>IFERROR(__xludf.DUMMYFUNCTION("TO_DATE(INT((AR712/(60*60*24))+""1/1/1970""))"),43220.0)</f>
        <v>43220</v>
      </c>
      <c r="AR712" s="156">
        <v>1.5250968E9</v>
      </c>
      <c r="AS712" s="156">
        <v>98694.7309</v>
      </c>
      <c r="AT712" s="152">
        <v>117443.0632</v>
      </c>
      <c r="AU712" s="152">
        <f t="shared" si="1"/>
        <v>138325.59</v>
      </c>
      <c r="AV712" s="152">
        <f t="shared" si="2"/>
        <v>29191.6743</v>
      </c>
      <c r="AW712" s="152">
        <f t="shared" si="3"/>
        <v>177081.3967</v>
      </c>
      <c r="AX712" s="152">
        <f t="shared" si="4"/>
        <v>10052.9459</v>
      </c>
      <c r="AY712" s="152">
        <f t="shared" si="5"/>
        <v>96138.6681</v>
      </c>
      <c r="AZ712" s="152">
        <f t="shared" si="6"/>
        <v>90213.7748</v>
      </c>
      <c r="BA712" s="152" t="str">
        <f t="shared" si="7"/>
        <v>Column1.y</v>
      </c>
      <c r="BB712" s="152" t="str">
        <f t="shared" si="8"/>
        <v>Column1.y</v>
      </c>
      <c r="BC712" s="152" t="str">
        <f t="shared" si="9"/>
        <v>Column1.y</v>
      </c>
    </row>
    <row r="713">
      <c r="A713" s="152">
        <v>1.49580546E9</v>
      </c>
      <c r="B713" s="152">
        <v>115623.4058</v>
      </c>
      <c r="D713" s="153">
        <f>IFERROR(__xludf.DUMMYFUNCTION("TO_DATE(INT((E713/(60*60*24))+""1/1/1970""))"),43221.0)</f>
        <v>43221</v>
      </c>
      <c r="E713" s="156">
        <v>1.5251472E9</v>
      </c>
      <c r="F713" s="156">
        <v>98694.7309</v>
      </c>
      <c r="H713" s="153">
        <f>IFERROR(__xludf.DUMMYFUNCTION("TO_DATE(INT((I713/(60*60*24))+""1/1/1970""))"),43221.0)</f>
        <v>43221</v>
      </c>
      <c r="I713" s="152">
        <v>1.5251472E9</v>
      </c>
      <c r="J713" s="152">
        <v>119350.6488</v>
      </c>
      <c r="L713" s="154">
        <v>43360.0</v>
      </c>
      <c r="M713" s="155">
        <v>141227.44</v>
      </c>
      <c r="O713" s="153">
        <f>IFERROR(__xludf.DUMMYFUNCTION("TO_DATE(INT((P713/(60*60*24))+""1/1/1970""))"),43086.0)</f>
        <v>43086</v>
      </c>
      <c r="P713" s="13">
        <v>1.5134688E9</v>
      </c>
      <c r="Q713" s="13">
        <v>28208.8626</v>
      </c>
      <c r="S713" s="153">
        <f>IFERROR(__xludf.DUMMYFUNCTION("TO_DATE(INT((T713/(60*60*24))+""1/1/1970""))"),43221.0)</f>
        <v>43221</v>
      </c>
      <c r="T713" s="156">
        <v>1.5251472E9</v>
      </c>
      <c r="U713" s="156">
        <v>174774.2835</v>
      </c>
      <c r="W713" s="153">
        <f>IFERROR(__xludf.DUMMYFUNCTION("TO_DATE(INT((X713/(60*60*24))+""1/1/1970""))"),43199.0)</f>
        <v>43199</v>
      </c>
      <c r="X713" s="156">
        <v>1.523232E9</v>
      </c>
      <c r="Y713" s="156">
        <v>10006.4751</v>
      </c>
      <c r="AA713" s="153">
        <f>IFERROR(__xludf.DUMMYFUNCTION("TO_DATE(INT((AB713/(60*60*24))+""1/1/1970""))"),43201.0)</f>
        <v>43201</v>
      </c>
      <c r="AB713" s="156">
        <v>1.5234228E9</v>
      </c>
      <c r="AC713" s="156">
        <v>94352.6389</v>
      </c>
      <c r="AE713" s="153">
        <f>IFERROR(__xludf.DUMMYFUNCTION("TO_DATE(INT((AF713/(60*60*24))+""1/1/1970""))"),43086.0)</f>
        <v>43086</v>
      </c>
      <c r="AF713" s="152">
        <v>1.5135516E9</v>
      </c>
      <c r="AG713" s="152">
        <v>84962.9829</v>
      </c>
      <c r="AN713" s="153">
        <f>IFERROR(__xludf.DUMMYFUNCTION("TO_DATE(INT((AO713/(60*60*24))+""1/1/1970""))"),44177.0)</f>
        <v>44177</v>
      </c>
      <c r="AO713" s="156">
        <v>1.607743595E9</v>
      </c>
      <c r="AP713" s="156">
        <v>183013.0263</v>
      </c>
      <c r="AQ713" s="153">
        <f>IFERROR(__xludf.DUMMYFUNCTION("TO_DATE(INT((AR713/(60*60*24))+""1/1/1970""))"),43221.0)</f>
        <v>43221</v>
      </c>
      <c r="AR713" s="156">
        <v>1.5251472E9</v>
      </c>
      <c r="AS713" s="156">
        <v>98694.7309</v>
      </c>
      <c r="AT713" s="152">
        <v>119350.6488</v>
      </c>
      <c r="AU713" s="152">
        <f t="shared" si="1"/>
        <v>137684.7</v>
      </c>
      <c r="AV713" s="152">
        <f t="shared" si="2"/>
        <v>29172.5507</v>
      </c>
      <c r="AW713" s="152">
        <f t="shared" si="3"/>
        <v>174774.2835</v>
      </c>
      <c r="AX713" s="152">
        <f t="shared" si="4"/>
        <v>10061.3788</v>
      </c>
      <c r="AY713" s="152">
        <f t="shared" si="5"/>
        <v>95852.9549</v>
      </c>
      <c r="AZ713" s="152">
        <f t="shared" si="6"/>
        <v>90507.5374</v>
      </c>
      <c r="BA713" s="152" t="str">
        <f t="shared" si="7"/>
        <v>Column1.y</v>
      </c>
      <c r="BB713" s="152" t="str">
        <f t="shared" si="8"/>
        <v>Column1.y</v>
      </c>
      <c r="BC713" s="152" t="str">
        <f t="shared" si="9"/>
        <v>Column1.y</v>
      </c>
    </row>
    <row r="714">
      <c r="A714" s="156">
        <v>1.4958288E9</v>
      </c>
      <c r="B714" s="156">
        <v>115642.4934</v>
      </c>
      <c r="D714" s="153">
        <f>IFERROR(__xludf.DUMMYFUNCTION("TO_DATE(INT((E714/(60*60*24))+""1/1/1970""))"),43222.0)</f>
        <v>43222</v>
      </c>
      <c r="E714" s="152">
        <v>1.5252336E9</v>
      </c>
      <c r="F714" s="152">
        <v>98694.7309</v>
      </c>
      <c r="H714" s="153">
        <f>IFERROR(__xludf.DUMMYFUNCTION("TO_DATE(INT((I714/(60*60*24))+""1/1/1970""))"),43222.0)</f>
        <v>43222</v>
      </c>
      <c r="I714" s="156">
        <v>1.5252336E9</v>
      </c>
      <c r="J714" s="156">
        <v>119952.9397</v>
      </c>
      <c r="L714" s="154">
        <v>43361.0</v>
      </c>
      <c r="M714" s="155">
        <v>141049.62</v>
      </c>
      <c r="O714" s="153">
        <f>IFERROR(__xludf.DUMMYFUNCTION("TO_DATE(INT((P714/(60*60*24))+""1/1/1970""))"),43087.0)</f>
        <v>43087</v>
      </c>
      <c r="P714" s="13">
        <v>1.5135552E9</v>
      </c>
      <c r="Q714" s="13">
        <v>28198.2011</v>
      </c>
      <c r="S714" s="153">
        <f>IFERROR(__xludf.DUMMYFUNCTION("TO_DATE(INT((T714/(60*60*24))+""1/1/1970""))"),43222.0)</f>
        <v>43222</v>
      </c>
      <c r="T714" s="152">
        <v>1.5252336E9</v>
      </c>
      <c r="U714" s="152">
        <v>175351.4747</v>
      </c>
      <c r="W714" s="153">
        <f>IFERROR(__xludf.DUMMYFUNCTION("TO_DATE(INT((X714/(60*60*24))+""1/1/1970""))"),43200.0)</f>
        <v>43200</v>
      </c>
      <c r="X714" s="152">
        <v>1.5233688E9</v>
      </c>
      <c r="Y714" s="152">
        <v>10001.1539</v>
      </c>
      <c r="AA714" s="153">
        <f>IFERROR(__xludf.DUMMYFUNCTION("TO_DATE(INT((AB714/(60*60*24))+""1/1/1970""))"),43202.0)</f>
        <v>43202</v>
      </c>
      <c r="AB714" s="152">
        <v>1.523502E9</v>
      </c>
      <c r="AC714" s="152">
        <v>94351.1518</v>
      </c>
      <c r="AE714" s="153">
        <f>IFERROR(__xludf.DUMMYFUNCTION("TO_DATE(INT((AF714/(60*60*24))+""1/1/1970""))"),43087.0)</f>
        <v>43087</v>
      </c>
      <c r="AF714" s="156">
        <v>1.5135912E9</v>
      </c>
      <c r="AG714" s="156">
        <v>84904.9432</v>
      </c>
      <c r="AN714" s="153">
        <f>IFERROR(__xludf.DUMMYFUNCTION("TO_DATE(INT((AO714/(60*60*24))+""1/1/1970""))"),44178.0)</f>
        <v>44178</v>
      </c>
      <c r="AO714" s="156">
        <v>1.607824947E9</v>
      </c>
      <c r="AP714" s="156">
        <v>183013.0263</v>
      </c>
      <c r="AQ714" s="153">
        <f>IFERROR(__xludf.DUMMYFUNCTION("TO_DATE(INT((AR714/(60*60*24))+""1/1/1970""))"),43222.0)</f>
        <v>43222</v>
      </c>
      <c r="AR714" s="152">
        <v>1.5252336E9</v>
      </c>
      <c r="AS714" s="152">
        <v>98694.7309</v>
      </c>
      <c r="AT714" s="156">
        <v>119952.9397</v>
      </c>
      <c r="AU714" s="152">
        <f t="shared" si="1"/>
        <v>137370.52</v>
      </c>
      <c r="AV714" s="152">
        <f t="shared" si="2"/>
        <v>29229.2333</v>
      </c>
      <c r="AW714" s="152">
        <f t="shared" si="3"/>
        <v>175351.4747</v>
      </c>
      <c r="AX714" s="152">
        <f t="shared" si="4"/>
        <v>10088.4089</v>
      </c>
      <c r="AY714" s="152">
        <f t="shared" si="5"/>
        <v>95426.8655</v>
      </c>
      <c r="AZ714" s="152">
        <f t="shared" si="6"/>
        <v>91164.2682</v>
      </c>
      <c r="BA714" s="152" t="str">
        <f t="shared" si="7"/>
        <v>Column1.y</v>
      </c>
      <c r="BB714" s="152" t="str">
        <f t="shared" si="8"/>
        <v>Column1.y</v>
      </c>
      <c r="BC714" s="152" t="str">
        <f t="shared" si="9"/>
        <v>Column1.y</v>
      </c>
    </row>
    <row r="715">
      <c r="A715" s="152">
        <v>1.49615106E9</v>
      </c>
      <c r="B715" s="152">
        <v>115461.1617</v>
      </c>
      <c r="D715" s="153">
        <f>IFERROR(__xludf.DUMMYFUNCTION("TO_DATE(INT((E715/(60*60*24))+""1/1/1970""))"),43223.0)</f>
        <v>43223</v>
      </c>
      <c r="E715" s="156">
        <v>1.52532E9</v>
      </c>
      <c r="F715" s="156">
        <v>98694.7309</v>
      </c>
      <c r="H715" s="153">
        <f>IFERROR(__xludf.DUMMYFUNCTION("TO_DATE(INT((I715/(60*60*24))+""1/1/1970""))"),43223.0)</f>
        <v>43223</v>
      </c>
      <c r="I715" s="152">
        <v>1.52532E9</v>
      </c>
      <c r="J715" s="152">
        <v>123735.3369</v>
      </c>
      <c r="L715" s="154">
        <v>43362.0</v>
      </c>
      <c r="M715" s="155">
        <v>141027.01</v>
      </c>
      <c r="O715" s="153">
        <f>IFERROR(__xludf.DUMMYFUNCTION("TO_DATE(INT((P715/(60*60*24))+""1/1/1970""))"),43088.0)</f>
        <v>43088</v>
      </c>
      <c r="P715" s="13">
        <v>1.5136956E9</v>
      </c>
      <c r="Q715" s="13">
        <v>28122.3715</v>
      </c>
      <c r="S715" s="153">
        <f>IFERROR(__xludf.DUMMYFUNCTION("TO_DATE(INT((T715/(60*60*24))+""1/1/1970""))"),43223.0)</f>
        <v>43223</v>
      </c>
      <c r="T715" s="156">
        <v>1.52532E9</v>
      </c>
      <c r="U715" s="156">
        <v>173379.2889</v>
      </c>
      <c r="W715" s="153">
        <f>IFERROR(__xludf.DUMMYFUNCTION("TO_DATE(INT((X715/(60*60*24))+""1/1/1970""))"),43201.0)</f>
        <v>43201</v>
      </c>
      <c r="X715" s="152">
        <v>1.5234552E9</v>
      </c>
      <c r="Y715" s="152">
        <v>9998.0257</v>
      </c>
      <c r="AA715" s="153">
        <f>IFERROR(__xludf.DUMMYFUNCTION("TO_DATE(INT((AB715/(60*60*24))+""1/1/1970""))"),43203.0)</f>
        <v>43203</v>
      </c>
      <c r="AB715" s="156">
        <v>1.5235812E9</v>
      </c>
      <c r="AC715" s="156">
        <v>94637.7134</v>
      </c>
      <c r="AE715" s="153">
        <f>IFERROR(__xludf.DUMMYFUNCTION("TO_DATE(INT((AF715/(60*60*24))+""1/1/1970""))"),43088.0)</f>
        <v>43088</v>
      </c>
      <c r="AF715" s="152">
        <v>1.5136704E9</v>
      </c>
      <c r="AG715" s="152">
        <v>85199.8281</v>
      </c>
      <c r="AN715" s="153">
        <f>IFERROR(__xludf.DUMMYFUNCTION("TO_DATE(INT((AO715/(60*60*24))+""1/1/1970""))"),44179.0)</f>
        <v>44179</v>
      </c>
      <c r="AO715" s="156">
        <v>1.607904515E9</v>
      </c>
      <c r="AP715" s="156">
        <v>183013.0263</v>
      </c>
      <c r="AQ715" s="153">
        <f>IFERROR(__xludf.DUMMYFUNCTION("TO_DATE(INT((AR715/(60*60*24))+""1/1/1970""))"),43223.0)</f>
        <v>43223</v>
      </c>
      <c r="AR715" s="156">
        <v>1.52532E9</v>
      </c>
      <c r="AS715" s="156">
        <v>98694.7309</v>
      </c>
      <c r="AT715" s="152">
        <v>123735.3369</v>
      </c>
      <c r="AU715" s="152">
        <f t="shared" si="1"/>
        <v>136873.66</v>
      </c>
      <c r="AV715" s="152">
        <f t="shared" si="2"/>
        <v>29425.3296</v>
      </c>
      <c r="AW715" s="152">
        <f t="shared" si="3"/>
        <v>173379.2889</v>
      </c>
      <c r="AX715" s="152">
        <f t="shared" si="4"/>
        <v>10099.3783</v>
      </c>
      <c r="AY715" s="152">
        <f t="shared" si="5"/>
        <v>95258.2967</v>
      </c>
      <c r="AZ715" s="152">
        <f t="shared" si="6"/>
        <v>91454.4265</v>
      </c>
      <c r="BA715" s="152" t="str">
        <f t="shared" si="7"/>
        <v>Column1.y</v>
      </c>
      <c r="BB715" s="152" t="str">
        <f t="shared" si="8"/>
        <v>Column1.y</v>
      </c>
      <c r="BC715" s="152" t="str">
        <f t="shared" si="9"/>
        <v>Column1.y</v>
      </c>
    </row>
    <row r="716">
      <c r="A716" s="156">
        <v>1.4961744E9</v>
      </c>
      <c r="B716" s="156">
        <v>115542.2838</v>
      </c>
      <c r="D716" s="153">
        <f>IFERROR(__xludf.DUMMYFUNCTION("TO_DATE(INT((E716/(60*60*24))+""1/1/1970""))"),43224.0)</f>
        <v>43224</v>
      </c>
      <c r="E716" s="152">
        <v>1.5254064E9</v>
      </c>
      <c r="F716" s="152">
        <v>98694.7309</v>
      </c>
      <c r="H716" s="153">
        <f>IFERROR(__xludf.DUMMYFUNCTION("TO_DATE(INT((I716/(60*60*24))+""1/1/1970""))"),43224.0)</f>
        <v>43224</v>
      </c>
      <c r="I716" s="156">
        <v>1.5254064E9</v>
      </c>
      <c r="J716" s="156">
        <v>124068.0205</v>
      </c>
      <c r="L716" s="154">
        <v>43363.0</v>
      </c>
      <c r="M716" s="155">
        <v>141046.04</v>
      </c>
      <c r="O716" s="153">
        <f>IFERROR(__xludf.DUMMYFUNCTION("TO_DATE(INT((P716/(60*60*24))+""1/1/1970""))"),43089.0)</f>
        <v>43089</v>
      </c>
      <c r="P716" s="13">
        <v>1.513782E9</v>
      </c>
      <c r="Q716" s="13">
        <v>28085.5542</v>
      </c>
      <c r="S716" s="153">
        <f>IFERROR(__xludf.DUMMYFUNCTION("TO_DATE(INT((T716/(60*60*24))+""1/1/1970""))"),43224.0)</f>
        <v>43224</v>
      </c>
      <c r="T716" s="152">
        <v>1.5254064E9</v>
      </c>
      <c r="U716" s="152">
        <v>172729.0623</v>
      </c>
      <c r="W716" s="153">
        <f>IFERROR(__xludf.DUMMYFUNCTION("TO_DATE(INT((X716/(60*60*24))+""1/1/1970""))"),43202.0)</f>
        <v>43202</v>
      </c>
      <c r="X716" s="152">
        <v>1.5235416E9</v>
      </c>
      <c r="Y716" s="152">
        <v>10000.1517</v>
      </c>
      <c r="AA716" s="153">
        <f>IFERROR(__xludf.DUMMYFUNCTION("TO_DATE(INT((AB716/(60*60*24))+""1/1/1970""))"),43205.0)</f>
        <v>43205</v>
      </c>
      <c r="AB716" s="152">
        <v>1.5238296E9</v>
      </c>
      <c r="AC716" s="152">
        <v>94673.384</v>
      </c>
      <c r="AE716" s="153">
        <f>IFERROR(__xludf.DUMMYFUNCTION("TO_DATE(INT((AF716/(60*60*24))+""1/1/1970""))"),43089.0)</f>
        <v>43089</v>
      </c>
      <c r="AF716" s="156">
        <v>1.5137496E9</v>
      </c>
      <c r="AG716" s="156">
        <v>85580.8713</v>
      </c>
      <c r="AN716" s="153">
        <f>IFERROR(__xludf.DUMMYFUNCTION("TO_DATE(INT((AO716/(60*60*24))+""1/1/1970""))"),44180.0)</f>
        <v>44180</v>
      </c>
      <c r="AO716" s="152">
        <v>1.607999362E9</v>
      </c>
      <c r="AP716" s="152">
        <v>184043.9871</v>
      </c>
      <c r="AQ716" s="153">
        <f>IFERROR(__xludf.DUMMYFUNCTION("TO_DATE(INT((AR716/(60*60*24))+""1/1/1970""))"),43224.0)</f>
        <v>43224</v>
      </c>
      <c r="AR716" s="152">
        <v>1.5254064E9</v>
      </c>
      <c r="AS716" s="152">
        <v>98694.7309</v>
      </c>
      <c r="AT716" s="156">
        <v>124068.0205</v>
      </c>
      <c r="AU716" s="152">
        <f t="shared" si="1"/>
        <v>137046.07</v>
      </c>
      <c r="AV716" s="152">
        <f t="shared" si="2"/>
        <v>29627.99</v>
      </c>
      <c r="AW716" s="152">
        <f t="shared" si="3"/>
        <v>172729.0623</v>
      </c>
      <c r="AX716" s="152">
        <f t="shared" si="4"/>
        <v>10093.7528</v>
      </c>
      <c r="AY716" s="152">
        <f t="shared" si="5"/>
        <v>95282.4314</v>
      </c>
      <c r="AZ716" s="152">
        <f t="shared" si="6"/>
        <v>91181.5696</v>
      </c>
      <c r="BA716" s="152" t="str">
        <f t="shared" si="7"/>
        <v>Column1.y</v>
      </c>
      <c r="BB716" s="152" t="str">
        <f t="shared" si="8"/>
        <v>Column1.y</v>
      </c>
      <c r="BC716" s="152" t="str">
        <f t="shared" si="9"/>
        <v>Column1.y</v>
      </c>
    </row>
    <row r="717">
      <c r="A717" s="152">
        <v>1.49623746E9</v>
      </c>
      <c r="B717" s="152">
        <v>115685.4404</v>
      </c>
      <c r="D717" s="153">
        <f>IFERROR(__xludf.DUMMYFUNCTION("TO_DATE(INT((E717/(60*60*24))+""1/1/1970""))"),43225.0)</f>
        <v>43225</v>
      </c>
      <c r="E717" s="156">
        <v>1.5254928E9</v>
      </c>
      <c r="F717" s="156">
        <v>98694.7309</v>
      </c>
      <c r="H717" s="153">
        <f>IFERROR(__xludf.DUMMYFUNCTION("TO_DATE(INT((I717/(60*60*24))+""1/1/1970""))"),43225.0)</f>
        <v>43225</v>
      </c>
      <c r="I717" s="152">
        <v>1.5254928E9</v>
      </c>
      <c r="J717" s="152">
        <v>124091.4926</v>
      </c>
      <c r="L717" s="154">
        <v>43364.0</v>
      </c>
      <c r="M717" s="155">
        <v>142182.29</v>
      </c>
      <c r="O717" s="153">
        <f>IFERROR(__xludf.DUMMYFUNCTION("TO_DATE(INT((P717/(60*60*24))+""1/1/1970""))"),43090.0)</f>
        <v>43090</v>
      </c>
      <c r="P717" s="13">
        <v>1.5138684E9</v>
      </c>
      <c r="Q717" s="13">
        <v>28020.2682</v>
      </c>
      <c r="S717" s="153">
        <f>IFERROR(__xludf.DUMMYFUNCTION("TO_DATE(INT((T717/(60*60*24))+""1/1/1970""))"),43225.0)</f>
        <v>43225</v>
      </c>
      <c r="T717" s="156">
        <v>1.5254928E9</v>
      </c>
      <c r="U717" s="156">
        <v>176477.7325</v>
      </c>
      <c r="W717" s="153">
        <f>IFERROR(__xludf.DUMMYFUNCTION("TO_DATE(INT((X717/(60*60*24))+""1/1/1970""))"),43203.0)</f>
        <v>43203</v>
      </c>
      <c r="X717" s="152">
        <v>1.523628E9</v>
      </c>
      <c r="Y717" s="152">
        <v>10009.1691</v>
      </c>
      <c r="AA717" s="153">
        <f>IFERROR(__xludf.DUMMYFUNCTION("TO_DATE(INT((AB717/(60*60*24))+""1/1/1970""))"),43206.0)</f>
        <v>43206</v>
      </c>
      <c r="AB717" s="152">
        <v>1.5238692E9</v>
      </c>
      <c r="AC717" s="152">
        <v>94474.4434</v>
      </c>
      <c r="AE717" s="153">
        <f>IFERROR(__xludf.DUMMYFUNCTION("TO_DATE(INT((AF717/(60*60*24))+""1/1/1970""))"),43090.0)</f>
        <v>43090</v>
      </c>
      <c r="AF717" s="152">
        <v>1.5138288E9</v>
      </c>
      <c r="AG717" s="152">
        <v>85875.0352</v>
      </c>
      <c r="AN717" s="153">
        <f>IFERROR(__xludf.DUMMYFUNCTION("TO_DATE(INT((AO717/(60*60*24))+""1/1/1970""))"),44181.0)</f>
        <v>44181</v>
      </c>
      <c r="AO717" s="152">
        <v>1.608078596E9</v>
      </c>
      <c r="AP717" s="152">
        <v>184043.9871</v>
      </c>
      <c r="AQ717" s="153">
        <f>IFERROR(__xludf.DUMMYFUNCTION("TO_DATE(INT((AR717/(60*60*24))+""1/1/1970""))"),43225.0)</f>
        <v>43225</v>
      </c>
      <c r="AR717" s="156">
        <v>1.5254928E9</v>
      </c>
      <c r="AS717" s="156">
        <v>98694.7309</v>
      </c>
      <c r="AT717" s="152">
        <v>124091.4926</v>
      </c>
      <c r="AU717" s="152">
        <f t="shared" si="1"/>
        <v>137046.07</v>
      </c>
      <c r="AV717" s="152">
        <f t="shared" si="2"/>
        <v>29642.7401</v>
      </c>
      <c r="AW717" s="152">
        <f t="shared" si="3"/>
        <v>176477.7325</v>
      </c>
      <c r="AX717" s="152">
        <f t="shared" si="4"/>
        <v>10099.9355</v>
      </c>
      <c r="AY717" s="152">
        <f t="shared" si="5"/>
        <v>95282.4314</v>
      </c>
      <c r="AZ717" s="152">
        <f t="shared" si="6"/>
        <v>91372.9659</v>
      </c>
      <c r="BA717" s="152" t="str">
        <f t="shared" si="7"/>
        <v>Column1.y</v>
      </c>
      <c r="BB717" s="152" t="str">
        <f t="shared" si="8"/>
        <v>Column1.y</v>
      </c>
      <c r="BC717" s="152" t="str">
        <f t="shared" si="9"/>
        <v>Column1.y</v>
      </c>
    </row>
    <row r="718">
      <c r="A718" s="156">
        <v>1.4962608E9</v>
      </c>
      <c r="B718" s="156">
        <v>115513.6524</v>
      </c>
      <c r="D718" s="153">
        <f>IFERROR(__xludf.DUMMYFUNCTION("TO_DATE(INT((E718/(60*60*24))+""1/1/1970""))"),43227.0)</f>
        <v>43227</v>
      </c>
      <c r="E718" s="152">
        <v>1.5257016E9</v>
      </c>
      <c r="F718" s="152">
        <v>98694.7309</v>
      </c>
      <c r="H718" s="153">
        <f>IFERROR(__xludf.DUMMYFUNCTION("TO_DATE(INT((I718/(60*60*24))+""1/1/1970""))"),43227.0)</f>
        <v>43227</v>
      </c>
      <c r="I718" s="156">
        <v>1.5257016E9</v>
      </c>
      <c r="J718" s="156">
        <v>124091.4926</v>
      </c>
      <c r="L718" s="154">
        <v>43367.0</v>
      </c>
      <c r="M718" s="155">
        <v>141551.63</v>
      </c>
      <c r="O718" s="153">
        <f>IFERROR(__xludf.DUMMYFUNCTION("TO_DATE(INT((P718/(60*60*24))+""1/1/1970""))"),43091.0)</f>
        <v>43091</v>
      </c>
      <c r="P718" s="13">
        <v>1.5139548E9</v>
      </c>
      <c r="Q718" s="13">
        <v>28003.7441</v>
      </c>
      <c r="S718" s="153">
        <f>IFERROR(__xludf.DUMMYFUNCTION("TO_DATE(INT((T718/(60*60*24))+""1/1/1970""))"),43227.0)</f>
        <v>43227</v>
      </c>
      <c r="T718" s="152">
        <v>1.5257016E9</v>
      </c>
      <c r="U718" s="152">
        <v>176477.7325</v>
      </c>
      <c r="W718" s="153">
        <f>IFERROR(__xludf.DUMMYFUNCTION("TO_DATE(INT((X718/(60*60*24))+""1/1/1970""))"),43204.0)</f>
        <v>43204</v>
      </c>
      <c r="X718" s="152">
        <v>1.523664E9</v>
      </c>
      <c r="Y718" s="152">
        <v>10009.9762</v>
      </c>
      <c r="AA718" s="153">
        <f>IFERROR(__xludf.DUMMYFUNCTION("TO_DATE(INT((AB718/(60*60*24))+""1/1/1970""))"),43207.0)</f>
        <v>43207</v>
      </c>
      <c r="AB718" s="156">
        <v>1.5239484E9</v>
      </c>
      <c r="AC718" s="156">
        <v>94256.632</v>
      </c>
      <c r="AE718" s="153">
        <f>IFERROR(__xludf.DUMMYFUNCTION("TO_DATE(INT((AF718/(60*60*24))+""1/1/1970""))"),43091.0)</f>
        <v>43091</v>
      </c>
      <c r="AF718" s="156">
        <v>1.513908E9</v>
      </c>
      <c r="AG718" s="156">
        <v>85695.1482</v>
      </c>
      <c r="AN718" s="153">
        <f>IFERROR(__xludf.DUMMYFUNCTION("TO_DATE(INT((AO718/(60*60*24))+""1/1/1970""))"),44182.0)</f>
        <v>44182</v>
      </c>
      <c r="AO718" s="156">
        <v>1.60817405E9</v>
      </c>
      <c r="AP718" s="156">
        <v>184043.9871</v>
      </c>
      <c r="AQ718" s="153">
        <f>IFERROR(__xludf.DUMMYFUNCTION("TO_DATE(INT((AR718/(60*60*24))+""1/1/1970""))"),43227.0)</f>
        <v>43227</v>
      </c>
      <c r="AR718" s="152">
        <v>1.5257016E9</v>
      </c>
      <c r="AS718" s="152">
        <v>98694.7309</v>
      </c>
      <c r="AT718" s="156">
        <v>124091.4926</v>
      </c>
      <c r="AU718" s="152">
        <f t="shared" si="1"/>
        <v>138016.53</v>
      </c>
      <c r="AV718" s="152">
        <f t="shared" si="2"/>
        <v>29670.1134</v>
      </c>
      <c r="AW718" s="152">
        <f t="shared" si="3"/>
        <v>176477.7325</v>
      </c>
      <c r="AX718" s="152">
        <f t="shared" si="4"/>
        <v>10103.4632</v>
      </c>
      <c r="AY718" s="152">
        <f t="shared" si="5"/>
        <v>94933.4764</v>
      </c>
      <c r="AZ718" s="152">
        <f t="shared" si="6"/>
        <v>91426.3118</v>
      </c>
      <c r="BA718" s="152" t="str">
        <f t="shared" si="7"/>
        <v>Column1.y</v>
      </c>
      <c r="BB718" s="152" t="str">
        <f t="shared" si="8"/>
        <v>Column1.y</v>
      </c>
      <c r="BC718" s="152" t="str">
        <f t="shared" si="9"/>
        <v>Column1.y</v>
      </c>
    </row>
    <row r="719">
      <c r="A719" s="152">
        <v>1.49632386E9</v>
      </c>
      <c r="B719" s="152">
        <v>115733.1593</v>
      </c>
      <c r="D719" s="153">
        <f>IFERROR(__xludf.DUMMYFUNCTION("TO_DATE(INT((E719/(60*60*24))+""1/1/1970""))"),43228.0)</f>
        <v>43228</v>
      </c>
      <c r="E719" s="152">
        <v>1.525752E9</v>
      </c>
      <c r="F719" s="152">
        <v>98694.7309</v>
      </c>
      <c r="H719" s="153">
        <f>IFERROR(__xludf.DUMMYFUNCTION("TO_DATE(INT((I719/(60*60*24))+""1/1/1970""))"),43228.0)</f>
        <v>43228</v>
      </c>
      <c r="I719" s="156">
        <v>1.525752E9</v>
      </c>
      <c r="J719" s="156">
        <v>125295.4528</v>
      </c>
      <c r="L719" s="154">
        <v>43368.0</v>
      </c>
      <c r="M719" s="155">
        <v>141235.54</v>
      </c>
      <c r="O719" s="153">
        <f>IFERROR(__xludf.DUMMYFUNCTION("TO_DATE(INT((P719/(60*60*24))+""1/1/1970""))"),43092.0)</f>
        <v>43092</v>
      </c>
      <c r="P719" s="13">
        <v>1.5139872E9</v>
      </c>
      <c r="Q719" s="13">
        <v>27972.1684</v>
      </c>
      <c r="S719" s="153">
        <f>IFERROR(__xludf.DUMMYFUNCTION("TO_DATE(INT((T719/(60*60*24))+""1/1/1970""))"),43228.0)</f>
        <v>43228</v>
      </c>
      <c r="T719" s="152">
        <v>1.525752E9</v>
      </c>
      <c r="U719" s="152">
        <v>177435.6266</v>
      </c>
      <c r="W719" s="153">
        <f>IFERROR(__xludf.DUMMYFUNCTION("TO_DATE(INT((X719/(60*60*24))+""1/1/1970""))"),43206.0)</f>
        <v>43206</v>
      </c>
      <c r="X719" s="156">
        <v>1.5238368E9</v>
      </c>
      <c r="Y719" s="156">
        <v>10010.5027</v>
      </c>
      <c r="AA719" s="153">
        <f>IFERROR(__xludf.DUMMYFUNCTION("TO_DATE(INT((AB719/(60*60*24))+""1/1/1970""))"),43208.0)</f>
        <v>43208</v>
      </c>
      <c r="AB719" s="152">
        <v>1.5240276E9</v>
      </c>
      <c r="AC719" s="152">
        <v>94533.0718</v>
      </c>
      <c r="AE719" s="153">
        <f>IFERROR(__xludf.DUMMYFUNCTION("TO_DATE(INT((AF719/(60*60*24))+""1/1/1970""))"),43092.0)</f>
        <v>43092</v>
      </c>
      <c r="AF719" s="152">
        <v>1.5139872E9</v>
      </c>
      <c r="AG719" s="152">
        <v>85761.8398</v>
      </c>
      <c r="AN719" s="153">
        <f>IFERROR(__xludf.DUMMYFUNCTION("TO_DATE(INT((AO719/(60*60*24))+""1/1/1970""))"),44183.0)</f>
        <v>44183</v>
      </c>
      <c r="AO719" s="156">
        <v>1.608253315E9</v>
      </c>
      <c r="AP719" s="156">
        <v>184043.9871</v>
      </c>
      <c r="AQ719" s="153">
        <f>IFERROR(__xludf.DUMMYFUNCTION("TO_DATE(INT((AR719/(60*60*24))+""1/1/1970""))"),43228.0)</f>
        <v>43228</v>
      </c>
      <c r="AR719" s="152">
        <v>1.525752E9</v>
      </c>
      <c r="AS719" s="152">
        <v>98694.7309</v>
      </c>
      <c r="AT719" s="156">
        <v>125295.4528</v>
      </c>
      <c r="AU719" s="152">
        <f t="shared" si="1"/>
        <v>138198.1</v>
      </c>
      <c r="AV719" s="152">
        <f t="shared" si="2"/>
        <v>29751.3173</v>
      </c>
      <c r="AW719" s="152">
        <f t="shared" si="3"/>
        <v>177435.6266</v>
      </c>
      <c r="AX719" s="152">
        <f t="shared" si="4"/>
        <v>10108.0776</v>
      </c>
      <c r="AY719" s="152">
        <f t="shared" si="5"/>
        <v>95024.257</v>
      </c>
      <c r="AZ719" s="152">
        <f t="shared" si="6"/>
        <v>91582.3844</v>
      </c>
      <c r="BA719" s="152" t="str">
        <f t="shared" si="7"/>
        <v>Column1.y</v>
      </c>
      <c r="BB719" s="152" t="str">
        <f t="shared" si="8"/>
        <v>Column1.y</v>
      </c>
      <c r="BC719" s="152" t="str">
        <f t="shared" si="9"/>
        <v>Column1.y</v>
      </c>
    </row>
    <row r="720">
      <c r="A720" s="156">
        <v>1.4963472E9</v>
      </c>
      <c r="B720" s="156">
        <v>116429.8549</v>
      </c>
      <c r="D720" s="153">
        <f>IFERROR(__xludf.DUMMYFUNCTION("TO_DATE(INT((E720/(60*60*24))+""1/1/1970""))"),43229.0)</f>
        <v>43229</v>
      </c>
      <c r="E720" s="156">
        <v>1.5258384E9</v>
      </c>
      <c r="F720" s="156">
        <v>98694.7309</v>
      </c>
      <c r="H720" s="153">
        <f>IFERROR(__xludf.DUMMYFUNCTION("TO_DATE(INT((I720/(60*60*24))+""1/1/1970""))"),43229.0)</f>
        <v>43229</v>
      </c>
      <c r="I720" s="152">
        <v>1.5258384E9</v>
      </c>
      <c r="J720" s="152">
        <v>127109.6382</v>
      </c>
      <c r="L720" s="154">
        <v>43369.0</v>
      </c>
      <c r="M720" s="155">
        <v>141195.49</v>
      </c>
      <c r="O720" s="153">
        <f>IFERROR(__xludf.DUMMYFUNCTION("TO_DATE(INT((P720/(60*60*24))+""1/1/1970""))"),43093.0)</f>
        <v>43093</v>
      </c>
      <c r="P720" s="13">
        <v>1.5140736E9</v>
      </c>
      <c r="Q720" s="13">
        <v>27972.1684</v>
      </c>
      <c r="S720" s="153">
        <f>IFERROR(__xludf.DUMMYFUNCTION("TO_DATE(INT((T720/(60*60*24))+""1/1/1970""))"),43229.0)</f>
        <v>43229</v>
      </c>
      <c r="T720" s="156">
        <v>1.5258384E9</v>
      </c>
      <c r="U720" s="156">
        <v>177399.996</v>
      </c>
      <c r="W720" s="153">
        <f>IFERROR(__xludf.DUMMYFUNCTION("TO_DATE(INT((X720/(60*60*24))+""1/1/1970""))"),43207.0)</f>
        <v>43207</v>
      </c>
      <c r="X720" s="152">
        <v>1.5239736E9</v>
      </c>
      <c r="Y720" s="152">
        <v>10011.4991</v>
      </c>
      <c r="AA720" s="153">
        <f>IFERROR(__xludf.DUMMYFUNCTION("TO_DATE(INT((AB720/(60*60*24))+""1/1/1970""))"),43209.0)</f>
        <v>43209</v>
      </c>
      <c r="AB720" s="156">
        <v>1.5241068E9</v>
      </c>
      <c r="AC720" s="156">
        <v>94483.0074</v>
      </c>
      <c r="AE720" s="153">
        <f>IFERROR(__xludf.DUMMYFUNCTION("TO_DATE(INT((AF720/(60*60*24))+""1/1/1970""))"),43094.0)</f>
        <v>43094</v>
      </c>
      <c r="AF720" s="156">
        <v>1.51416E9</v>
      </c>
      <c r="AG720" s="156">
        <v>85761.8398</v>
      </c>
      <c r="AN720" s="153">
        <f>IFERROR(__xludf.DUMMYFUNCTION("TO_DATE(INT((AO720/(60*60*24))+""1/1/1970""))"),44184.0)</f>
        <v>44184</v>
      </c>
      <c r="AO720" s="152">
        <v>1.608348583E9</v>
      </c>
      <c r="AP720" s="152">
        <v>182132.1871</v>
      </c>
      <c r="AQ720" s="153">
        <f>IFERROR(__xludf.DUMMYFUNCTION("TO_DATE(INT((AR720/(60*60*24))+""1/1/1970""))"),43229.0)</f>
        <v>43229</v>
      </c>
      <c r="AR720" s="156">
        <v>1.5258384E9</v>
      </c>
      <c r="AS720" s="156">
        <v>98694.7309</v>
      </c>
      <c r="AT720" s="152">
        <v>127109.6382</v>
      </c>
      <c r="AU720" s="152">
        <f t="shared" si="1"/>
        <v>138173.68</v>
      </c>
      <c r="AV720" s="152">
        <f t="shared" si="2"/>
        <v>29941.1001</v>
      </c>
      <c r="AW720" s="152">
        <f t="shared" si="3"/>
        <v>177399.996</v>
      </c>
      <c r="AX720" s="152">
        <f t="shared" si="4"/>
        <v>10126.8965</v>
      </c>
      <c r="AY720" s="152">
        <f t="shared" si="5"/>
        <v>94612.4211</v>
      </c>
      <c r="AZ720" s="152">
        <f t="shared" si="6"/>
        <v>92057.4509</v>
      </c>
      <c r="BA720" s="152" t="str">
        <f t="shared" si="7"/>
        <v>Column1.y</v>
      </c>
      <c r="BB720" s="152" t="str">
        <f t="shared" si="8"/>
        <v>Column1.y</v>
      </c>
      <c r="BC720" s="152" t="str">
        <f t="shared" si="9"/>
        <v>Column1.y</v>
      </c>
    </row>
    <row r="721">
      <c r="A721" s="152">
        <v>1.49641026E9</v>
      </c>
      <c r="B721" s="152">
        <v>116453.7144</v>
      </c>
      <c r="D721" s="153">
        <f>IFERROR(__xludf.DUMMYFUNCTION("TO_DATE(INT((E721/(60*60*24))+""1/1/1970""))"),43230.0)</f>
        <v>43230</v>
      </c>
      <c r="E721" s="152">
        <v>1.5259248E9</v>
      </c>
      <c r="F721" s="152">
        <v>98694.7309</v>
      </c>
      <c r="H721" s="153">
        <f>IFERROR(__xludf.DUMMYFUNCTION("TO_DATE(INT((I721/(60*60*24))+""1/1/1970""))"),43230.0)</f>
        <v>43230</v>
      </c>
      <c r="I721" s="156">
        <v>1.5259248E9</v>
      </c>
      <c r="J721" s="156">
        <v>126389.4249</v>
      </c>
      <c r="L721" s="154">
        <v>43370.0</v>
      </c>
      <c r="M721" s="155">
        <v>141027.7</v>
      </c>
      <c r="O721" s="153">
        <f>IFERROR(__xludf.DUMMYFUNCTION("TO_DATE(INT((P721/(60*60*24))+""1/1/1970""))"),43094.0)</f>
        <v>43094</v>
      </c>
      <c r="P721" s="13">
        <v>1.51416E9</v>
      </c>
      <c r="Q721" s="13">
        <v>27972.1684</v>
      </c>
      <c r="S721" s="153">
        <f>IFERROR(__xludf.DUMMYFUNCTION("TO_DATE(INT((T721/(60*60*24))+""1/1/1970""))"),43230.0)</f>
        <v>43230</v>
      </c>
      <c r="T721" s="152">
        <v>1.5259248E9</v>
      </c>
      <c r="U721" s="152">
        <v>180260.3075</v>
      </c>
      <c r="W721" s="153">
        <f>IFERROR(__xludf.DUMMYFUNCTION("TO_DATE(INT((X721/(60*60*24))+""1/1/1970""))"),43208.0)</f>
        <v>43208</v>
      </c>
      <c r="X721" s="152">
        <v>1.52406E9</v>
      </c>
      <c r="Y721" s="152">
        <v>10015.8699</v>
      </c>
      <c r="AA721" s="153">
        <f>IFERROR(__xludf.DUMMYFUNCTION("TO_DATE(INT((AB721/(60*60*24))+""1/1/1970""))"),43210.0)</f>
        <v>43210</v>
      </c>
      <c r="AB721" s="152">
        <v>1.524186E9</v>
      </c>
      <c r="AC721" s="152">
        <v>94801.6602</v>
      </c>
      <c r="AE721" s="153">
        <f>IFERROR(__xludf.DUMMYFUNCTION("TO_DATE(INT((AF721/(60*60*24))+""1/1/1970""))"),43095.0)</f>
        <v>43095</v>
      </c>
      <c r="AF721" s="152">
        <v>1.5142464E9</v>
      </c>
      <c r="AG721" s="152">
        <v>85761.8398</v>
      </c>
      <c r="AN721" s="153">
        <f>IFERROR(__xludf.DUMMYFUNCTION("TO_DATE(INT((AO721/(60*60*24))+""1/1/1970""))"),44185.0)</f>
        <v>44185</v>
      </c>
      <c r="AO721" s="152">
        <v>1.608429588E9</v>
      </c>
      <c r="AP721" s="152">
        <v>182132.1871</v>
      </c>
      <c r="AQ721" s="153">
        <f>IFERROR(__xludf.DUMMYFUNCTION("TO_DATE(INT((AR721/(60*60*24))+""1/1/1970""))"),43230.0)</f>
        <v>43230</v>
      </c>
      <c r="AR721" s="152">
        <v>1.5259248E9</v>
      </c>
      <c r="AS721" s="152">
        <v>98694.7309</v>
      </c>
      <c r="AT721" s="156">
        <v>126389.4249</v>
      </c>
      <c r="AU721" s="152">
        <f t="shared" si="1"/>
        <v>138554.06</v>
      </c>
      <c r="AV721" s="152">
        <f t="shared" si="2"/>
        <v>29682.0557</v>
      </c>
      <c r="AW721" s="152">
        <f t="shared" si="3"/>
        <v>180260.3075</v>
      </c>
      <c r="AX721" s="152">
        <f t="shared" si="4"/>
        <v>10117.6906</v>
      </c>
      <c r="AY721" s="152">
        <f t="shared" si="5"/>
        <v>94713.8315</v>
      </c>
      <c r="AZ721" s="152">
        <f t="shared" si="6"/>
        <v>92203.0707</v>
      </c>
      <c r="BA721" s="152" t="str">
        <f t="shared" si="7"/>
        <v>Column1.y</v>
      </c>
      <c r="BB721" s="152" t="str">
        <f t="shared" si="8"/>
        <v>Column1.y</v>
      </c>
      <c r="BC721" s="152" t="str">
        <f t="shared" si="9"/>
        <v>Column1.y</v>
      </c>
    </row>
    <row r="722">
      <c r="A722" s="156">
        <v>1.4964336E9</v>
      </c>
      <c r="B722" s="156">
        <v>116816.3779</v>
      </c>
      <c r="D722" s="153">
        <f>IFERROR(__xludf.DUMMYFUNCTION("TO_DATE(INT((E722/(60*60*24))+""1/1/1970""))"),43231.0)</f>
        <v>43231</v>
      </c>
      <c r="E722" s="156">
        <v>1.5260112E9</v>
      </c>
      <c r="F722" s="156">
        <v>98694.7309</v>
      </c>
      <c r="H722" s="153">
        <f>IFERROR(__xludf.DUMMYFUNCTION("TO_DATE(INT((I722/(60*60*24))+""1/1/1970""))"),43231.0)</f>
        <v>43231</v>
      </c>
      <c r="I722" s="152">
        <v>1.5260112E9</v>
      </c>
      <c r="J722" s="152">
        <v>127242.148</v>
      </c>
      <c r="L722" s="154">
        <v>43371.0</v>
      </c>
      <c r="M722" s="155">
        <v>140927.89</v>
      </c>
      <c r="O722" s="153">
        <f>IFERROR(__xludf.DUMMYFUNCTION("TO_DATE(INT((P722/(60*60*24))+""1/1/1970""))"),43095.0)</f>
        <v>43095</v>
      </c>
      <c r="P722" s="13">
        <v>1.5142464E9</v>
      </c>
      <c r="Q722" s="13">
        <v>27972.1684</v>
      </c>
      <c r="S722" s="153">
        <f>IFERROR(__xludf.DUMMYFUNCTION("TO_DATE(INT((T722/(60*60*24))+""1/1/1970""))"),43231.0)</f>
        <v>43231</v>
      </c>
      <c r="T722" s="156">
        <v>1.5260112E9</v>
      </c>
      <c r="U722" s="156">
        <v>182987.7154</v>
      </c>
      <c r="W722" s="153">
        <f>IFERROR(__xludf.DUMMYFUNCTION("TO_DATE(INT((X722/(60*60*24))+""1/1/1970""))"),43209.0)</f>
        <v>43209</v>
      </c>
      <c r="X722" s="152">
        <v>1.5241464E9</v>
      </c>
      <c r="Y722" s="152">
        <v>10014.8538</v>
      </c>
      <c r="AA722" s="153">
        <f>IFERROR(__xludf.DUMMYFUNCTION("TO_DATE(INT((AB722/(60*60*24))+""1/1/1970""))"),43212.0)</f>
        <v>43212</v>
      </c>
      <c r="AB722" s="156">
        <v>1.5244344E9</v>
      </c>
      <c r="AC722" s="156">
        <v>95026.594</v>
      </c>
      <c r="AE722" s="153">
        <f>IFERROR(__xludf.DUMMYFUNCTION("TO_DATE(INT((AF722/(60*60*24))+""1/1/1970""))"),43096.0)</f>
        <v>43096</v>
      </c>
      <c r="AF722" s="152">
        <v>1.5143652E9</v>
      </c>
      <c r="AG722" s="152">
        <v>85728.3138</v>
      </c>
      <c r="AN722" s="153">
        <f>IFERROR(__xludf.DUMMYFUNCTION("TO_DATE(INT((AO722/(60*60*24))+""1/1/1970""))"),44186.0)</f>
        <v>44186</v>
      </c>
      <c r="AO722" s="152">
        <v>1.608509817E9</v>
      </c>
      <c r="AP722" s="152">
        <v>182132.1871</v>
      </c>
      <c r="AQ722" s="153">
        <f>IFERROR(__xludf.DUMMYFUNCTION("TO_DATE(INT((AR722/(60*60*24))+""1/1/1970""))"),43231.0)</f>
        <v>43231</v>
      </c>
      <c r="AR722" s="156">
        <v>1.5260112E9</v>
      </c>
      <c r="AS722" s="156">
        <v>98694.7309</v>
      </c>
      <c r="AT722" s="152">
        <v>127242.148</v>
      </c>
      <c r="AU722" s="152">
        <f t="shared" si="1"/>
        <v>139676.21</v>
      </c>
      <c r="AV722" s="152">
        <f t="shared" si="2"/>
        <v>29614.0994</v>
      </c>
      <c r="AW722" s="152">
        <f t="shared" si="3"/>
        <v>182987.7154</v>
      </c>
      <c r="AX722" s="152">
        <f t="shared" si="4"/>
        <v>10100.7801</v>
      </c>
      <c r="AY722" s="152">
        <f t="shared" si="5"/>
        <v>94889.0585</v>
      </c>
      <c r="AZ722" s="152">
        <f t="shared" si="6"/>
        <v>91719.714</v>
      </c>
      <c r="BA722" s="152" t="str">
        <f t="shared" si="7"/>
        <v>Column1.y</v>
      </c>
      <c r="BB722" s="152" t="str">
        <f t="shared" si="8"/>
        <v>Column1.y</v>
      </c>
      <c r="BC722" s="152" t="str">
        <f t="shared" si="9"/>
        <v>Column1.y</v>
      </c>
    </row>
    <row r="723">
      <c r="A723" s="152">
        <v>1.49666946E9</v>
      </c>
      <c r="B723" s="152">
        <v>116725.712</v>
      </c>
      <c r="D723" s="153">
        <f>IFERROR(__xludf.DUMMYFUNCTION("TO_DATE(INT((E723/(60*60*24))+""1/1/1970""))"),43232.0)</f>
        <v>43232</v>
      </c>
      <c r="E723" s="152">
        <v>1.5260976E9</v>
      </c>
      <c r="F723" s="152">
        <v>98694.7309</v>
      </c>
      <c r="H723" s="153">
        <f>IFERROR(__xludf.DUMMYFUNCTION("TO_DATE(INT((I723/(60*60*24))+""1/1/1970""))"),43232.0)</f>
        <v>43232</v>
      </c>
      <c r="I723" s="156">
        <v>1.5260976E9</v>
      </c>
      <c r="J723" s="156">
        <v>127187.362</v>
      </c>
      <c r="L723" s="154">
        <v>43374.0</v>
      </c>
      <c r="M723" s="155">
        <v>141142.81</v>
      </c>
      <c r="O723" s="153">
        <f>IFERROR(__xludf.DUMMYFUNCTION("TO_DATE(INT((P723/(60*60*24))+""1/1/1970""))"),43096.0)</f>
        <v>43096</v>
      </c>
      <c r="P723" s="13">
        <v>1.5143868E9</v>
      </c>
      <c r="Q723" s="13">
        <v>27978.9035</v>
      </c>
      <c r="S723" s="153">
        <f>IFERROR(__xludf.DUMMYFUNCTION("TO_DATE(INT((T723/(60*60*24))+""1/1/1970""))"),43232.0)</f>
        <v>43232</v>
      </c>
      <c r="T723" s="152">
        <v>1.5260976E9</v>
      </c>
      <c r="U723" s="152">
        <v>183729.4154</v>
      </c>
      <c r="W723" s="153">
        <f>IFERROR(__xludf.DUMMYFUNCTION("TO_DATE(INT((X723/(60*60*24))+""1/1/1970""))"),43210.0)</f>
        <v>43210</v>
      </c>
      <c r="X723" s="152">
        <v>1.5242328E9</v>
      </c>
      <c r="Y723" s="152">
        <v>10005.9712</v>
      </c>
      <c r="AA723" s="153">
        <f>IFERROR(__xludf.DUMMYFUNCTION("TO_DATE(INT((AB723/(60*60*24))+""1/1/1970""))"),43213.0)</f>
        <v>43213</v>
      </c>
      <c r="AB723" s="156">
        <v>1.524474E9</v>
      </c>
      <c r="AC723" s="156">
        <v>95219.9323</v>
      </c>
      <c r="AE723" s="153">
        <f>IFERROR(__xludf.DUMMYFUNCTION("TO_DATE(INT((AF723/(60*60*24))+""1/1/1970""))"),43097.0)</f>
        <v>43097</v>
      </c>
      <c r="AF723" s="156">
        <v>1.5144444E9</v>
      </c>
      <c r="AG723" s="156">
        <v>86039.421</v>
      </c>
      <c r="AN723" s="153">
        <f>IFERROR(__xludf.DUMMYFUNCTION("TO_DATE(INT((AO723/(60*60*24))+""1/1/1970""))"),44187.0)</f>
        <v>44187</v>
      </c>
      <c r="AO723" s="156">
        <v>1.608605111E9</v>
      </c>
      <c r="AP723" s="156">
        <v>182075.1871</v>
      </c>
      <c r="AQ723" s="153">
        <f>IFERROR(__xludf.DUMMYFUNCTION("TO_DATE(INT((AR723/(60*60*24))+""1/1/1970""))"),43232.0)</f>
        <v>43232</v>
      </c>
      <c r="AR723" s="152">
        <v>1.5260976E9</v>
      </c>
      <c r="AS723" s="152">
        <v>98694.7309</v>
      </c>
      <c r="AT723" s="156">
        <v>127187.362</v>
      </c>
      <c r="AU723" s="152">
        <f t="shared" si="1"/>
        <v>139676.21</v>
      </c>
      <c r="AV723" s="152">
        <f t="shared" si="2"/>
        <v>29809.5396</v>
      </c>
      <c r="AW723" s="152">
        <f t="shared" si="3"/>
        <v>183729.4154</v>
      </c>
      <c r="AX723" s="152">
        <f t="shared" si="4"/>
        <v>10094.8735</v>
      </c>
      <c r="AY723" s="152">
        <f t="shared" si="5"/>
        <v>94889.0585</v>
      </c>
      <c r="AZ723" s="152">
        <f t="shared" si="6"/>
        <v>91522.911</v>
      </c>
      <c r="BA723" s="152" t="str">
        <f t="shared" si="7"/>
        <v>Column1.y</v>
      </c>
      <c r="BB723" s="152" t="str">
        <f t="shared" si="8"/>
        <v>Column1.y</v>
      </c>
      <c r="BC723" s="152" t="str">
        <f t="shared" si="9"/>
        <v>Column1.y</v>
      </c>
    </row>
    <row r="724">
      <c r="A724" s="156">
        <v>1.4966928E9</v>
      </c>
      <c r="B724" s="156">
        <v>116730.4839</v>
      </c>
      <c r="D724" s="153">
        <f>IFERROR(__xludf.DUMMYFUNCTION("TO_DATE(INT((E724/(60*60*24))+""1/1/1970""))"),43234.0)</f>
        <v>43234</v>
      </c>
      <c r="E724" s="156">
        <v>1.5263064E9</v>
      </c>
      <c r="F724" s="156">
        <v>98694.7309</v>
      </c>
      <c r="H724" s="153">
        <f>IFERROR(__xludf.DUMMYFUNCTION("TO_DATE(INT((I724/(60*60*24))+""1/1/1970""))"),43234.0)</f>
        <v>43234</v>
      </c>
      <c r="I724" s="152">
        <v>1.5263064E9</v>
      </c>
      <c r="J724" s="152">
        <v>127187.362</v>
      </c>
      <c r="L724" s="154">
        <v>43374.0</v>
      </c>
      <c r="M724" s="155">
        <v>141140.81</v>
      </c>
      <c r="O724" s="153">
        <f>IFERROR(__xludf.DUMMYFUNCTION("TO_DATE(INT((P724/(60*60*24))+""1/1/1970""))"),43097.0)</f>
        <v>43097</v>
      </c>
      <c r="P724" s="13">
        <v>1.5144732E9</v>
      </c>
      <c r="Q724" s="13">
        <v>28000.6168</v>
      </c>
      <c r="S724" s="153">
        <f>IFERROR(__xludf.DUMMYFUNCTION("TO_DATE(INT((T724/(60*60*24))+""1/1/1970""))"),43234.0)</f>
        <v>43234</v>
      </c>
      <c r="T724" s="156">
        <v>1.5263064E9</v>
      </c>
      <c r="U724" s="156">
        <v>183729.4154</v>
      </c>
      <c r="W724" s="153">
        <f>IFERROR(__xludf.DUMMYFUNCTION("TO_DATE(INT((X724/(60*60*24))+""1/1/1970""))"),43211.0)</f>
        <v>43211</v>
      </c>
      <c r="X724" s="152">
        <v>1.5242688E9</v>
      </c>
      <c r="Y724" s="152">
        <v>10006.8014</v>
      </c>
      <c r="AA724" s="153">
        <f>IFERROR(__xludf.DUMMYFUNCTION("TO_DATE(INT((AB724/(60*60*24))+""1/1/1970""))"),43214.0)</f>
        <v>43214</v>
      </c>
      <c r="AB724" s="152">
        <v>1.5245532E9</v>
      </c>
      <c r="AC724" s="152">
        <v>95949.5852</v>
      </c>
      <c r="AE724" s="153">
        <f>IFERROR(__xludf.DUMMYFUNCTION("TO_DATE(INT((AF724/(60*60*24))+""1/1/1970""))"),43098.0)</f>
        <v>43098</v>
      </c>
      <c r="AF724" s="152">
        <v>1.5145236E9</v>
      </c>
      <c r="AG724" s="152">
        <v>86319.5256</v>
      </c>
      <c r="AN724" s="153">
        <f>IFERROR(__xludf.DUMMYFUNCTION("TO_DATE(INT((AO724/(60*60*24))+""1/1/1970""))"),44188.0)</f>
        <v>44188</v>
      </c>
      <c r="AO724" s="156">
        <v>1.608684129E9</v>
      </c>
      <c r="AP724" s="156">
        <v>182075.1871</v>
      </c>
      <c r="AQ724" s="153">
        <f>IFERROR(__xludf.DUMMYFUNCTION("TO_DATE(INT((AR724/(60*60*24))+""1/1/1970""))"),43234.0)</f>
        <v>43234</v>
      </c>
      <c r="AR724" s="156">
        <v>1.5263064E9</v>
      </c>
      <c r="AS724" s="156">
        <v>98694.7309</v>
      </c>
      <c r="AT724" s="152">
        <v>127187.362</v>
      </c>
      <c r="AU724" s="152">
        <f t="shared" si="1"/>
        <v>139915.81</v>
      </c>
      <c r="AV724" s="152">
        <f t="shared" si="2"/>
        <v>29815.4969</v>
      </c>
      <c r="AW724" s="152">
        <f t="shared" si="3"/>
        <v>183729.4154</v>
      </c>
      <c r="AX724" s="152">
        <f t="shared" si="4"/>
        <v>10091.1058</v>
      </c>
      <c r="AY724" s="152">
        <f t="shared" si="5"/>
        <v>94835.8654</v>
      </c>
      <c r="AZ724" s="152">
        <f t="shared" si="6"/>
        <v>91441.8109</v>
      </c>
      <c r="BA724" s="152" t="str">
        <f t="shared" si="7"/>
        <v>Column1.y</v>
      </c>
      <c r="BB724" s="152" t="str">
        <f t="shared" si="8"/>
        <v>Column1.y</v>
      </c>
      <c r="BC724" s="152" t="str">
        <f t="shared" si="9"/>
        <v>Column1.y</v>
      </c>
    </row>
    <row r="725">
      <c r="A725" s="152">
        <v>1.49675586E9</v>
      </c>
      <c r="B725" s="152">
        <v>116386.9079</v>
      </c>
      <c r="D725" s="153">
        <f>IFERROR(__xludf.DUMMYFUNCTION("TO_DATE(INT((E725/(60*60*24))+""1/1/1970""))"),43235.0)</f>
        <v>43235</v>
      </c>
      <c r="E725" s="156">
        <v>1.5263568E9</v>
      </c>
      <c r="F725" s="156">
        <v>98694.7309</v>
      </c>
      <c r="H725" s="153">
        <f>IFERROR(__xludf.DUMMYFUNCTION("TO_DATE(INT((I725/(60*60*24))+""1/1/1970""))"),43235.0)</f>
        <v>43235</v>
      </c>
      <c r="I725" s="152">
        <v>1.5263568E9</v>
      </c>
      <c r="J725" s="152">
        <v>126762.8216</v>
      </c>
      <c r="L725" s="154">
        <v>43375.0</v>
      </c>
      <c r="M725" s="155">
        <v>141003.37</v>
      </c>
      <c r="O725" s="153">
        <f>IFERROR(__xludf.DUMMYFUNCTION("TO_DATE(INT((P725/(60*60*24))+""1/1/1970""))"),43098.0)</f>
        <v>43098</v>
      </c>
      <c r="P725" s="13">
        <v>1.5145596E9</v>
      </c>
      <c r="Q725" s="13">
        <v>27929.7698</v>
      </c>
      <c r="S725" s="153">
        <f>IFERROR(__xludf.DUMMYFUNCTION("TO_DATE(INT((T725/(60*60*24))+""1/1/1970""))"),43235.0)</f>
        <v>43235</v>
      </c>
      <c r="T725" s="156">
        <v>1.5263568E9</v>
      </c>
      <c r="U725" s="156">
        <v>184025.7908</v>
      </c>
      <c r="W725" s="153">
        <f>IFERROR(__xludf.DUMMYFUNCTION("TO_DATE(INT((X725/(60*60*24))+""1/1/1970""))"),43213.0)</f>
        <v>43213</v>
      </c>
      <c r="X725" s="156">
        <v>1.5244416E9</v>
      </c>
      <c r="Y725" s="156">
        <v>10007.1652</v>
      </c>
      <c r="AA725" s="153">
        <f>IFERROR(__xludf.DUMMYFUNCTION("TO_DATE(INT((AB725/(60*60*24))+""1/1/1970""))"),43215.0)</f>
        <v>43215</v>
      </c>
      <c r="AB725" s="156">
        <v>1.5246324E9</v>
      </c>
      <c r="AC725" s="156">
        <v>96096.3198</v>
      </c>
      <c r="AE725" s="153">
        <f>IFERROR(__xludf.DUMMYFUNCTION("TO_DATE(INT((AF725/(60*60*24))+""1/1/1970""))"),43099.0)</f>
        <v>43099</v>
      </c>
      <c r="AF725" s="156">
        <v>1.514592E9</v>
      </c>
      <c r="AG725" s="156">
        <v>86775.5518</v>
      </c>
      <c r="AN725" s="153">
        <f>IFERROR(__xludf.DUMMYFUNCTION("TO_DATE(INT((AO725/(60*60*24))+""1/1/1970""))"),44189.0)</f>
        <v>44189</v>
      </c>
      <c r="AO725" s="152">
        <v>1.608780092E9</v>
      </c>
      <c r="AP725" s="152">
        <v>181896.1071</v>
      </c>
      <c r="AQ725" s="153">
        <f>IFERROR(__xludf.DUMMYFUNCTION("TO_DATE(INT((AR725/(60*60*24))+""1/1/1970""))"),43235.0)</f>
        <v>43235</v>
      </c>
      <c r="AR725" s="156">
        <v>1.5263568E9</v>
      </c>
      <c r="AS725" s="156">
        <v>98694.7309</v>
      </c>
      <c r="AT725" s="152">
        <v>126762.8216</v>
      </c>
      <c r="AU725" s="152">
        <f t="shared" si="1"/>
        <v>139636.7</v>
      </c>
      <c r="AV725" s="152">
        <f t="shared" si="2"/>
        <v>29855.7864</v>
      </c>
      <c r="AW725" s="152">
        <f t="shared" si="3"/>
        <v>184025.7908</v>
      </c>
      <c r="AX725" s="152">
        <f t="shared" si="4"/>
        <v>10092.937</v>
      </c>
      <c r="AY725" s="152">
        <f t="shared" si="5"/>
        <v>94826.9383</v>
      </c>
      <c r="AZ725" s="152">
        <f t="shared" si="6"/>
        <v>91594.6396</v>
      </c>
      <c r="BA725" s="152" t="str">
        <f t="shared" si="7"/>
        <v>Column1.y</v>
      </c>
      <c r="BB725" s="152" t="str">
        <f t="shared" si="8"/>
        <v>Column1.y</v>
      </c>
      <c r="BC725" s="152" t="str">
        <f t="shared" si="9"/>
        <v>Column1.y</v>
      </c>
    </row>
    <row r="726">
      <c r="A726" s="156">
        <v>1.4967792E9</v>
      </c>
      <c r="B726" s="156">
        <v>116358.2766</v>
      </c>
      <c r="D726" s="153">
        <f>IFERROR(__xludf.DUMMYFUNCTION("TO_DATE(INT((E726/(60*60*24))+""1/1/1970""))"),43236.0)</f>
        <v>43236</v>
      </c>
      <c r="E726" s="152">
        <v>1.5264432E9</v>
      </c>
      <c r="F726" s="152">
        <v>98694.7309</v>
      </c>
      <c r="H726" s="153">
        <f>IFERROR(__xludf.DUMMYFUNCTION("TO_DATE(INT((I726/(60*60*24))+""1/1/1970""))"),43236.0)</f>
        <v>43236</v>
      </c>
      <c r="I726" s="156">
        <v>1.5264432E9</v>
      </c>
      <c r="J726" s="156">
        <v>127212.1544</v>
      </c>
      <c r="L726" s="154">
        <v>43376.0</v>
      </c>
      <c r="M726" s="155">
        <v>141567.62</v>
      </c>
      <c r="O726" s="153">
        <f>IFERROR(__xludf.DUMMYFUNCTION("TO_DATE(INT((P726/(60*60*24))+""1/1/1970""))"),43099.0)</f>
        <v>43099</v>
      </c>
      <c r="P726" s="13">
        <v>1.514592E9</v>
      </c>
      <c r="Q726" s="13">
        <v>27996.8883</v>
      </c>
      <c r="S726" s="153">
        <f>IFERROR(__xludf.DUMMYFUNCTION("TO_DATE(INT((T726/(60*60*24))+""1/1/1970""))"),43236.0)</f>
        <v>43236</v>
      </c>
      <c r="T726" s="152">
        <v>1.5264432E9</v>
      </c>
      <c r="U726" s="152">
        <v>181950.3426</v>
      </c>
      <c r="W726" s="153">
        <f>IFERROR(__xludf.DUMMYFUNCTION("TO_DATE(INT((X726/(60*60*24))+""1/1/1970""))"),43214.0)</f>
        <v>43214</v>
      </c>
      <c r="X726" s="152">
        <v>1.5245784E9</v>
      </c>
      <c r="Y726" s="152">
        <v>10023.0096</v>
      </c>
      <c r="AA726" s="153">
        <f>IFERROR(__xludf.DUMMYFUNCTION("TO_DATE(INT((AB726/(60*60*24))+""1/1/1970""))"),43216.0)</f>
        <v>43216</v>
      </c>
      <c r="AB726" s="152">
        <v>1.5247116E9</v>
      </c>
      <c r="AC726" s="152">
        <v>96377.8944</v>
      </c>
      <c r="AE726" s="153">
        <f>IFERROR(__xludf.DUMMYFUNCTION("TO_DATE(INT((AF726/(60*60*24))+""1/1/1970""))"),43101.0)</f>
        <v>43101</v>
      </c>
      <c r="AF726" s="152">
        <v>1.5147648E9</v>
      </c>
      <c r="AG726" s="152">
        <v>86775.5518</v>
      </c>
      <c r="AN726" s="153">
        <f>IFERROR(__xludf.DUMMYFUNCTION("TO_DATE(INT((AO726/(60*60*24))+""1/1/1970""))"),44190.0)</f>
        <v>44190</v>
      </c>
      <c r="AO726" s="152">
        <v>1.608860807E9</v>
      </c>
      <c r="AP726" s="152">
        <v>181988.7041</v>
      </c>
      <c r="AQ726" s="153">
        <f>IFERROR(__xludf.DUMMYFUNCTION("TO_DATE(INT((AR726/(60*60*24))+""1/1/1970""))"),43236.0)</f>
        <v>43236</v>
      </c>
      <c r="AR726" s="152">
        <v>1.5264432E9</v>
      </c>
      <c r="AS726" s="152">
        <v>98694.7309</v>
      </c>
      <c r="AT726" s="156">
        <v>127212.1544</v>
      </c>
      <c r="AU726" s="152">
        <f t="shared" si="1"/>
        <v>138246.75</v>
      </c>
      <c r="AV726" s="152">
        <f t="shared" si="2"/>
        <v>30008.1053</v>
      </c>
      <c r="AW726" s="152">
        <f t="shared" si="3"/>
        <v>181950.3426</v>
      </c>
      <c r="AX726" s="152">
        <f t="shared" si="4"/>
        <v>10114.4479</v>
      </c>
      <c r="AY726" s="152">
        <f t="shared" si="5"/>
        <v>94810.596</v>
      </c>
      <c r="AZ726" s="152">
        <f t="shared" si="6"/>
        <v>92391.223</v>
      </c>
      <c r="BA726" s="152" t="str">
        <f t="shared" si="7"/>
        <v>Column1.y</v>
      </c>
      <c r="BB726" s="152" t="str">
        <f t="shared" si="8"/>
        <v>Column1.y</v>
      </c>
      <c r="BC726" s="152" t="str">
        <f t="shared" si="9"/>
        <v>Column1.y</v>
      </c>
    </row>
    <row r="727">
      <c r="A727" s="152">
        <v>1.49684226E9</v>
      </c>
      <c r="B727" s="152">
        <v>116549.1521</v>
      </c>
      <c r="D727" s="153">
        <f>IFERROR(__xludf.DUMMYFUNCTION("TO_DATE(INT((E727/(60*60*24))+""1/1/1970""))"),43237.0)</f>
        <v>43237</v>
      </c>
      <c r="E727" s="156">
        <v>1.5265296E9</v>
      </c>
      <c r="F727" s="156">
        <v>98694.7309</v>
      </c>
      <c r="H727" s="153">
        <f>IFERROR(__xludf.DUMMYFUNCTION("TO_DATE(INT((I727/(60*60*24))+""1/1/1970""))"),43237.0)</f>
        <v>43237</v>
      </c>
      <c r="I727" s="152">
        <v>1.5265296E9</v>
      </c>
      <c r="J727" s="152">
        <v>128177.3378</v>
      </c>
      <c r="L727" s="154">
        <v>43377.0</v>
      </c>
      <c r="M727" s="155">
        <v>140897.97</v>
      </c>
      <c r="O727" s="153">
        <f>IFERROR(__xludf.DUMMYFUNCTION("TO_DATE(INT((P727/(60*60*24))+""1/1/1970""))"),43100.0)</f>
        <v>43100</v>
      </c>
      <c r="P727" s="13">
        <v>1.5146784E9</v>
      </c>
      <c r="Q727" s="13">
        <v>27996.8883</v>
      </c>
      <c r="S727" s="153">
        <f>IFERROR(__xludf.DUMMYFUNCTION("TO_DATE(INT((T727/(60*60*24))+""1/1/1970""))"),43237.0)</f>
        <v>43237</v>
      </c>
      <c r="T727" s="156">
        <v>1.5265296E9</v>
      </c>
      <c r="U727" s="156">
        <v>183238.1969</v>
      </c>
      <c r="W727" s="153">
        <f>IFERROR(__xludf.DUMMYFUNCTION("TO_DATE(INT((X727/(60*60*24))+""1/1/1970""))"),43215.0)</f>
        <v>43215</v>
      </c>
      <c r="X727" s="152">
        <v>1.5246648E9</v>
      </c>
      <c r="Y727" s="152">
        <v>10015.0148</v>
      </c>
      <c r="AA727" s="153">
        <f>IFERROR(__xludf.DUMMYFUNCTION("TO_DATE(INT((AB727/(60*60*24))+""1/1/1970""))"),43217.0)</f>
        <v>43217</v>
      </c>
      <c r="AB727" s="156">
        <v>1.5247908E9</v>
      </c>
      <c r="AC727" s="156">
        <v>96304.0208</v>
      </c>
      <c r="AE727" s="153">
        <f>IFERROR(__xludf.DUMMYFUNCTION("TO_DATE(INT((AF727/(60*60*24))+""1/1/1970""))"),43102.0)</f>
        <v>43102</v>
      </c>
      <c r="AF727" s="156">
        <v>1.5148512E9</v>
      </c>
      <c r="AG727" s="156">
        <v>86775.5518</v>
      </c>
      <c r="AN727" s="153">
        <f>IFERROR(__xludf.DUMMYFUNCTION("TO_DATE(INT((AO727/(60*60*24))+""1/1/1970""))"),44191.0)</f>
        <v>44191</v>
      </c>
      <c r="AO727" s="156">
        <v>1.608956428E9</v>
      </c>
      <c r="AP727" s="156">
        <v>181988.7041</v>
      </c>
      <c r="AQ727" s="153">
        <f>IFERROR(__xludf.DUMMYFUNCTION("TO_DATE(INT((AR727/(60*60*24))+""1/1/1970""))"),43237.0)</f>
        <v>43237</v>
      </c>
      <c r="AR727" s="156">
        <v>1.5265296E9</v>
      </c>
      <c r="AS727" s="156">
        <v>98694.7309</v>
      </c>
      <c r="AT727" s="152">
        <v>128177.3378</v>
      </c>
      <c r="AU727" s="152">
        <f t="shared" si="1"/>
        <v>138357.1</v>
      </c>
      <c r="AV727" s="152">
        <f t="shared" si="2"/>
        <v>29940.9338</v>
      </c>
      <c r="AW727" s="152">
        <f t="shared" si="3"/>
        <v>183238.1969</v>
      </c>
      <c r="AX727" s="152">
        <f t="shared" si="4"/>
        <v>10097.5038</v>
      </c>
      <c r="AY727" s="152">
        <f t="shared" si="5"/>
        <v>94816.3366</v>
      </c>
      <c r="AZ727" s="152">
        <f t="shared" si="6"/>
        <v>92434.8369</v>
      </c>
      <c r="BA727" s="152" t="str">
        <f t="shared" si="7"/>
        <v>Column1.y</v>
      </c>
      <c r="BB727" s="152" t="str">
        <f t="shared" si="8"/>
        <v>Column1.y</v>
      </c>
      <c r="BC727" s="152" t="str">
        <f t="shared" si="9"/>
        <v>Column1.y</v>
      </c>
    </row>
    <row r="728">
      <c r="A728" s="156">
        <v>1.4968656E9</v>
      </c>
      <c r="B728" s="156">
        <v>116573.0116</v>
      </c>
      <c r="D728" s="153">
        <f>IFERROR(__xludf.DUMMYFUNCTION("TO_DATE(INT((E728/(60*60*24))+""1/1/1970""))"),43238.0)</f>
        <v>43238</v>
      </c>
      <c r="E728" s="152">
        <v>1.526616E9</v>
      </c>
      <c r="F728" s="152">
        <v>98694.7309</v>
      </c>
      <c r="H728" s="153">
        <f>IFERROR(__xludf.DUMMYFUNCTION("TO_DATE(INT((I728/(60*60*24))+""1/1/1970""))"),43238.0)</f>
        <v>43238</v>
      </c>
      <c r="I728" s="156">
        <v>1.526616E9</v>
      </c>
      <c r="J728" s="156">
        <v>127122.0429</v>
      </c>
      <c r="L728" s="154">
        <v>43378.0</v>
      </c>
      <c r="M728" s="155">
        <v>140161.74</v>
      </c>
      <c r="O728" s="153">
        <f>IFERROR(__xludf.DUMMYFUNCTION("TO_DATE(INT((P728/(60*60*24))+""1/1/1970""))"),43101.0)</f>
        <v>43101</v>
      </c>
      <c r="P728" s="13">
        <v>1.5147648E9</v>
      </c>
      <c r="Q728" s="13">
        <v>27996.8883</v>
      </c>
      <c r="S728" s="153">
        <f>IFERROR(__xludf.DUMMYFUNCTION("TO_DATE(INT((T728/(60*60*24))+""1/1/1970""))"),43238.0)</f>
        <v>43238</v>
      </c>
      <c r="T728" s="152">
        <v>1.526616E9</v>
      </c>
      <c r="U728" s="152">
        <v>182991.5272</v>
      </c>
      <c r="W728" s="153">
        <f>IFERROR(__xludf.DUMMYFUNCTION("TO_DATE(INT((X728/(60*60*24))+""1/1/1970""))"),43216.0)</f>
        <v>43216</v>
      </c>
      <c r="X728" s="152">
        <v>1.5247512E9</v>
      </c>
      <c r="Y728" s="152">
        <v>10028.941</v>
      </c>
      <c r="AA728" s="153">
        <f>IFERROR(__xludf.DUMMYFUNCTION("TO_DATE(INT((AB728/(60*60*24))+""1/1/1970""))"),43219.0)</f>
        <v>43219</v>
      </c>
      <c r="AB728" s="152">
        <v>1.5250392E9</v>
      </c>
      <c r="AC728" s="152">
        <v>96317.1358</v>
      </c>
      <c r="AE728" s="153">
        <f>IFERROR(__xludf.DUMMYFUNCTION("TO_DATE(INT((AF728/(60*60*24))+""1/1/1970""))"),43103.0)</f>
        <v>43103</v>
      </c>
      <c r="AF728" s="156">
        <v>1.51497E9</v>
      </c>
      <c r="AG728" s="156">
        <v>87201.6568</v>
      </c>
      <c r="AN728" s="153">
        <f>IFERROR(__xludf.DUMMYFUNCTION("TO_DATE(INT((AO728/(60*60*24))+""1/1/1970""))"),44192.0)</f>
        <v>44192</v>
      </c>
      <c r="AO728" s="156">
        <v>1.609037195E9</v>
      </c>
      <c r="AP728" s="156">
        <v>181988.7041</v>
      </c>
      <c r="AQ728" s="153">
        <f>IFERROR(__xludf.DUMMYFUNCTION("TO_DATE(INT((AR728/(60*60*24))+""1/1/1970""))"),43238.0)</f>
        <v>43238</v>
      </c>
      <c r="AR728" s="152">
        <v>1.526616E9</v>
      </c>
      <c r="AS728" s="152">
        <v>98694.7309</v>
      </c>
      <c r="AT728" s="156">
        <v>127122.0429</v>
      </c>
      <c r="AU728" s="152">
        <f t="shared" si="1"/>
        <v>138158.37</v>
      </c>
      <c r="AV728" s="152">
        <f t="shared" si="2"/>
        <v>29947.5894</v>
      </c>
      <c r="AW728" s="152">
        <f t="shared" si="3"/>
        <v>182991.5272</v>
      </c>
      <c r="AX728" s="152">
        <f t="shared" si="4"/>
        <v>10103.9086</v>
      </c>
      <c r="AY728" s="152">
        <f t="shared" si="5"/>
        <v>94791.9876</v>
      </c>
      <c r="AZ728" s="152">
        <f t="shared" si="6"/>
        <v>92610.734</v>
      </c>
      <c r="BA728" s="152" t="str">
        <f t="shared" si="7"/>
        <v>Column1.y</v>
      </c>
      <c r="BB728" s="152" t="str">
        <f t="shared" si="8"/>
        <v>Column1.y</v>
      </c>
      <c r="BC728" s="152" t="str">
        <f t="shared" si="9"/>
        <v>Column1.y</v>
      </c>
    </row>
    <row r="729">
      <c r="A729" s="152">
        <v>1.49692866E9</v>
      </c>
      <c r="B729" s="152">
        <v>116649.3618</v>
      </c>
      <c r="D729" s="153">
        <f>IFERROR(__xludf.DUMMYFUNCTION("TO_DATE(INT((E729/(60*60*24))+""1/1/1970""))"),43239.0)</f>
        <v>43239</v>
      </c>
      <c r="E729" s="156">
        <v>1.5267024E9</v>
      </c>
      <c r="F729" s="156">
        <v>98694.7309</v>
      </c>
      <c r="H729" s="153">
        <f>IFERROR(__xludf.DUMMYFUNCTION("TO_DATE(INT((I729/(60*60*24))+""1/1/1970""))"),43239.0)</f>
        <v>43239</v>
      </c>
      <c r="I729" s="152">
        <v>1.5267024E9</v>
      </c>
      <c r="J729" s="152">
        <v>126384.318</v>
      </c>
      <c r="L729" s="154">
        <v>43381.0</v>
      </c>
      <c r="M729" s="155">
        <v>139612.32</v>
      </c>
      <c r="O729" s="153">
        <f>IFERROR(__xludf.DUMMYFUNCTION("TO_DATE(INT((P729/(60*60*24))+""1/1/1970""))"),43102.0)</f>
        <v>43102</v>
      </c>
      <c r="P729" s="13">
        <v>1.5148512E9</v>
      </c>
      <c r="Q729" s="13">
        <v>27996.8883</v>
      </c>
      <c r="S729" s="153">
        <f>IFERROR(__xludf.DUMMYFUNCTION("TO_DATE(INT((T729/(60*60*24))+""1/1/1970""))"),43239.0)</f>
        <v>43239</v>
      </c>
      <c r="T729" s="156">
        <v>1.5267024E9</v>
      </c>
      <c r="U729" s="156">
        <v>182257.4828</v>
      </c>
      <c r="W729" s="153">
        <f>IFERROR(__xludf.DUMMYFUNCTION("TO_DATE(INT((X729/(60*60*24))+""1/1/1970""))"),43217.0)</f>
        <v>43217</v>
      </c>
      <c r="X729" s="152">
        <v>1.5248376E9</v>
      </c>
      <c r="Y729" s="152">
        <v>10046.9582</v>
      </c>
      <c r="AA729" s="153">
        <f>IFERROR(__xludf.DUMMYFUNCTION("TO_DATE(INT((AB729/(60*60*24))+""1/1/1970""))"),43220.0)</f>
        <v>43220</v>
      </c>
      <c r="AB729" s="152">
        <v>1.5250788E9</v>
      </c>
      <c r="AC729" s="152">
        <v>96138.6681</v>
      </c>
      <c r="AE729" s="153">
        <f>IFERROR(__xludf.DUMMYFUNCTION("TO_DATE(INT((AF729/(60*60*24))+""1/1/1970""))"),43104.0)</f>
        <v>43104</v>
      </c>
      <c r="AF729" s="152">
        <v>1.5150492E9</v>
      </c>
      <c r="AG729" s="152">
        <v>86834.3124</v>
      </c>
      <c r="AN729" s="153">
        <f>IFERROR(__xludf.DUMMYFUNCTION("TO_DATE(INT((AO729/(60*60*24))+""1/1/1970""))"),44193.0)</f>
        <v>44193</v>
      </c>
      <c r="AO729" s="156">
        <v>1.609116599E9</v>
      </c>
      <c r="AP729" s="156">
        <v>181988.7041</v>
      </c>
      <c r="AQ729" s="153">
        <f>IFERROR(__xludf.DUMMYFUNCTION("TO_DATE(INT((AR729/(60*60*24))+""1/1/1970""))"),43239.0)</f>
        <v>43239</v>
      </c>
      <c r="AR729" s="156">
        <v>1.5267024E9</v>
      </c>
      <c r="AS729" s="156">
        <v>98694.7309</v>
      </c>
      <c r="AT729" s="152">
        <v>126384.318</v>
      </c>
      <c r="AU729" s="152">
        <f t="shared" si="1"/>
        <v>138158.37</v>
      </c>
      <c r="AV729" s="152">
        <f t="shared" si="2"/>
        <v>30027.5868</v>
      </c>
      <c r="AW729" s="152">
        <f t="shared" si="3"/>
        <v>182257.4828</v>
      </c>
      <c r="AX729" s="152">
        <f t="shared" si="4"/>
        <v>10107.9276</v>
      </c>
      <c r="AY729" s="152">
        <f t="shared" si="5"/>
        <v>94791.9876</v>
      </c>
      <c r="AZ729" s="152">
        <f t="shared" si="6"/>
        <v>92752.0285</v>
      </c>
      <c r="BA729" s="152" t="str">
        <f t="shared" si="7"/>
        <v>Column1.y</v>
      </c>
      <c r="BB729" s="152" t="str">
        <f t="shared" si="8"/>
        <v>Column1.y</v>
      </c>
      <c r="BC729" s="152" t="str">
        <f t="shared" si="9"/>
        <v>Column1.y</v>
      </c>
    </row>
    <row r="730">
      <c r="A730" s="156">
        <v>1.496952E9</v>
      </c>
      <c r="B730" s="156">
        <v>116630.2742</v>
      </c>
      <c r="D730" s="153">
        <f>IFERROR(__xludf.DUMMYFUNCTION("TO_DATE(INT((E730/(60*60*24))+""1/1/1970""))"),43241.0)</f>
        <v>43241</v>
      </c>
      <c r="E730" s="152">
        <v>1.5269112E9</v>
      </c>
      <c r="F730" s="152">
        <v>98694.7309</v>
      </c>
      <c r="H730" s="153">
        <f>IFERROR(__xludf.DUMMYFUNCTION("TO_DATE(INT((I730/(60*60*24))+""1/1/1970""))"),43241.0)</f>
        <v>43241</v>
      </c>
      <c r="I730" s="156">
        <v>1.5269112E9</v>
      </c>
      <c r="J730" s="156">
        <v>126384.318</v>
      </c>
      <c r="L730" s="154">
        <v>43382.0</v>
      </c>
      <c r="M730" s="155">
        <v>139113.18</v>
      </c>
      <c r="O730" s="153">
        <f>IFERROR(__xludf.DUMMYFUNCTION("TO_DATE(INT((P730/(60*60*24))+""1/1/1970""))"),43103.0)</f>
        <v>43103</v>
      </c>
      <c r="P730" s="13">
        <v>1.5149916E9</v>
      </c>
      <c r="Q730" s="13">
        <v>27975.425</v>
      </c>
      <c r="S730" s="153">
        <f>IFERROR(__xludf.DUMMYFUNCTION("TO_DATE(INT((T730/(60*60*24))+""1/1/1970""))"),43241.0)</f>
        <v>43241</v>
      </c>
      <c r="T730" s="152">
        <v>1.5269112E9</v>
      </c>
      <c r="U730" s="152">
        <v>182257.4828</v>
      </c>
      <c r="W730" s="153">
        <f>IFERROR(__xludf.DUMMYFUNCTION("TO_DATE(INT((X730/(60*60*24))+""1/1/1970""))"),43218.0)</f>
        <v>43218</v>
      </c>
      <c r="X730" s="152">
        <v>1.5248736E9</v>
      </c>
      <c r="Y730" s="152">
        <v>10049.5319</v>
      </c>
      <c r="AA730" s="153">
        <f>IFERROR(__xludf.DUMMYFUNCTION("TO_DATE(INT((AB730/(60*60*24))+""1/1/1970""))"),43221.0)</f>
        <v>43221</v>
      </c>
      <c r="AB730" s="156">
        <v>1.525158E9</v>
      </c>
      <c r="AC730" s="156">
        <v>95852.9549</v>
      </c>
      <c r="AE730" s="153">
        <f>IFERROR(__xludf.DUMMYFUNCTION("TO_DATE(INT((AF730/(60*60*24))+""1/1/1970""))"),43105.0)</f>
        <v>43105</v>
      </c>
      <c r="AF730" s="156">
        <v>1.5151284E9</v>
      </c>
      <c r="AG730" s="156">
        <v>87237.7064</v>
      </c>
      <c r="AN730" s="153">
        <f>IFERROR(__xludf.DUMMYFUNCTION("TO_DATE(INT((AO730/(60*60*24))+""1/1/1970""))"),44194.0)</f>
        <v>44194</v>
      </c>
      <c r="AO730" s="152">
        <v>1.60921225E9</v>
      </c>
      <c r="AP730" s="152">
        <v>183810.0183</v>
      </c>
      <c r="AQ730" s="153">
        <f>IFERROR(__xludf.DUMMYFUNCTION("TO_DATE(INT((AR730/(60*60*24))+""1/1/1970""))"),43241.0)</f>
        <v>43241</v>
      </c>
      <c r="AR730" s="152">
        <v>1.5269112E9</v>
      </c>
      <c r="AS730" s="152">
        <v>98694.7309</v>
      </c>
      <c r="AT730" s="156">
        <v>126384.318</v>
      </c>
      <c r="AU730" s="152">
        <f t="shared" si="1"/>
        <v>138274.12</v>
      </c>
      <c r="AV730" s="152">
        <f t="shared" si="2"/>
        <v>30024.4109</v>
      </c>
      <c r="AW730" s="152">
        <f t="shared" si="3"/>
        <v>182257.4828</v>
      </c>
      <c r="AX730" s="152">
        <f t="shared" si="4"/>
        <v>10104.6373</v>
      </c>
      <c r="AY730" s="152">
        <f t="shared" si="5"/>
        <v>94827.4772</v>
      </c>
      <c r="AZ730" s="152">
        <f t="shared" si="6"/>
        <v>92788.073</v>
      </c>
      <c r="BA730" s="152" t="str">
        <f t="shared" si="7"/>
        <v>Column1.y</v>
      </c>
      <c r="BB730" s="152" t="str">
        <f t="shared" si="8"/>
        <v>Column1.y</v>
      </c>
      <c r="BC730" s="152" t="str">
        <f t="shared" si="9"/>
        <v>Column1.y</v>
      </c>
    </row>
    <row r="731">
      <c r="A731" s="152">
        <v>1.49701506E9</v>
      </c>
      <c r="B731" s="152">
        <v>116854.553</v>
      </c>
      <c r="D731" s="153">
        <f>IFERROR(__xludf.DUMMYFUNCTION("TO_DATE(INT((E731/(60*60*24))+""1/1/1970""))"),43242.0)</f>
        <v>43242</v>
      </c>
      <c r="E731" s="152">
        <v>1.5269616E9</v>
      </c>
      <c r="F731" s="152">
        <v>98694.7309</v>
      </c>
      <c r="H731" s="153">
        <f>IFERROR(__xludf.DUMMYFUNCTION("TO_DATE(INT((I731/(60*60*24))+""1/1/1970""))"),43242.0)</f>
        <v>43242</v>
      </c>
      <c r="I731" s="156">
        <v>1.5269616E9</v>
      </c>
      <c r="J731" s="156">
        <v>126322.6835</v>
      </c>
      <c r="L731" s="154">
        <v>43383.0</v>
      </c>
      <c r="M731" s="155">
        <v>139352.52</v>
      </c>
      <c r="O731" s="153">
        <f>IFERROR(__xludf.DUMMYFUNCTION("TO_DATE(INT((P731/(60*60*24))+""1/1/1970""))"),43104.0)</f>
        <v>43104</v>
      </c>
      <c r="P731" s="13">
        <v>1.515078E9</v>
      </c>
      <c r="Q731" s="13">
        <v>27976.4477</v>
      </c>
      <c r="S731" s="153">
        <f>IFERROR(__xludf.DUMMYFUNCTION("TO_DATE(INT((T731/(60*60*24))+""1/1/1970""))"),43242.0)</f>
        <v>43242</v>
      </c>
      <c r="T731" s="152">
        <v>1.5269616E9</v>
      </c>
      <c r="U731" s="152">
        <v>184439.0489</v>
      </c>
      <c r="W731" s="153">
        <f>IFERROR(__xludf.DUMMYFUNCTION("TO_DATE(INT((X731/(60*60*24))+""1/1/1970""))"),43220.0)</f>
        <v>43220</v>
      </c>
      <c r="X731" s="156">
        <v>1.5250464E9</v>
      </c>
      <c r="Y731" s="156">
        <v>10052.9459</v>
      </c>
      <c r="AA731" s="153">
        <f>IFERROR(__xludf.DUMMYFUNCTION("TO_DATE(INT((AB731/(60*60*24))+""1/1/1970""))"),43222.0)</f>
        <v>43222</v>
      </c>
      <c r="AB731" s="152">
        <v>1.5252372E9</v>
      </c>
      <c r="AC731" s="152">
        <v>95426.8655</v>
      </c>
      <c r="AE731" s="153">
        <f>IFERROR(__xludf.DUMMYFUNCTION("TO_DATE(INT((AF731/(60*60*24))+""1/1/1970""))"),43106.0)</f>
        <v>43106</v>
      </c>
      <c r="AF731" s="152">
        <v>1.5151968E9</v>
      </c>
      <c r="AG731" s="152">
        <v>86970.94</v>
      </c>
      <c r="AN731" s="153">
        <f>IFERROR(__xludf.DUMMYFUNCTION("TO_DATE(INT((AO731/(60*60*24))+""1/1/1970""))"),44195.0)</f>
        <v>44195</v>
      </c>
      <c r="AO731" s="152">
        <v>1.609291428E9</v>
      </c>
      <c r="AP731" s="152">
        <v>183810.0183</v>
      </c>
      <c r="AQ731" s="153">
        <f>IFERROR(__xludf.DUMMYFUNCTION("TO_DATE(INT((AR731/(60*60*24))+""1/1/1970""))"),43242.0)</f>
        <v>43242</v>
      </c>
      <c r="AR731" s="152">
        <v>1.5269616E9</v>
      </c>
      <c r="AS731" s="152">
        <v>98694.7309</v>
      </c>
      <c r="AT731" s="156">
        <v>126322.6835</v>
      </c>
      <c r="AU731" s="152">
        <f t="shared" si="1"/>
        <v>138819.69</v>
      </c>
      <c r="AV731" s="152">
        <f t="shared" si="2"/>
        <v>30184.5885</v>
      </c>
      <c r="AW731" s="152">
        <f t="shared" si="3"/>
        <v>184439.0489</v>
      </c>
      <c r="AX731" s="152">
        <f t="shared" si="4"/>
        <v>10088.9441</v>
      </c>
      <c r="AY731" s="152">
        <f t="shared" si="5"/>
        <v>94146.7523</v>
      </c>
      <c r="AZ731" s="152">
        <f t="shared" si="6"/>
        <v>92612.5362</v>
      </c>
      <c r="BA731" s="152" t="str">
        <f t="shared" si="7"/>
        <v>Column1.y</v>
      </c>
      <c r="BB731" s="152" t="str">
        <f t="shared" si="8"/>
        <v>Column1.y</v>
      </c>
      <c r="BC731" s="152" t="str">
        <f t="shared" si="9"/>
        <v>Column1.y</v>
      </c>
    </row>
    <row r="732">
      <c r="A732" s="156">
        <v>1.4970384E9</v>
      </c>
      <c r="B732" s="156">
        <v>116453.7144</v>
      </c>
      <c r="D732" s="153">
        <f>IFERROR(__xludf.DUMMYFUNCTION("TO_DATE(INT((E732/(60*60*24))+""1/1/1970""))"),43243.0)</f>
        <v>43243</v>
      </c>
      <c r="E732" s="156">
        <v>1.527048E9</v>
      </c>
      <c r="F732" s="156">
        <v>98694.7309</v>
      </c>
      <c r="H732" s="153">
        <f>IFERROR(__xludf.DUMMYFUNCTION("TO_DATE(INT((I732/(60*60*24))+""1/1/1970""))"),43243.0)</f>
        <v>43243</v>
      </c>
      <c r="I732" s="152">
        <v>1.527048E9</v>
      </c>
      <c r="J732" s="152">
        <v>125170.7025</v>
      </c>
      <c r="L732" s="154">
        <v>43384.0</v>
      </c>
      <c r="M732" s="155">
        <v>137242.19</v>
      </c>
      <c r="O732" s="153">
        <f>IFERROR(__xludf.DUMMYFUNCTION("TO_DATE(INT((P732/(60*60*24))+""1/1/1970""))"),43105.0)</f>
        <v>43105</v>
      </c>
      <c r="P732" s="13">
        <v>1.5151644E9</v>
      </c>
      <c r="Q732" s="13">
        <v>27861.1991</v>
      </c>
      <c r="S732" s="153">
        <f>IFERROR(__xludf.DUMMYFUNCTION("TO_DATE(INT((T732/(60*60*24))+""1/1/1970""))"),43243.0)</f>
        <v>43243</v>
      </c>
      <c r="T732" s="156">
        <v>1.527048E9</v>
      </c>
      <c r="U732" s="156">
        <v>183604.9091</v>
      </c>
      <c r="W732" s="153">
        <f>IFERROR(__xludf.DUMMYFUNCTION("TO_DATE(INT((X732/(60*60*24))+""1/1/1970""))"),43221.0)</f>
        <v>43221</v>
      </c>
      <c r="X732" s="152">
        <v>1.5251832E9</v>
      </c>
      <c r="Y732" s="152">
        <v>10061.3788</v>
      </c>
      <c r="AA732" s="153">
        <f>IFERROR(__xludf.DUMMYFUNCTION("TO_DATE(INT((AB732/(60*60*24))+""1/1/1970""))"),43223.0)</f>
        <v>43223</v>
      </c>
      <c r="AB732" s="156">
        <v>1.5253164E9</v>
      </c>
      <c r="AC732" s="156">
        <v>95258.2967</v>
      </c>
      <c r="AE732" s="153">
        <f>IFERROR(__xludf.DUMMYFUNCTION("TO_DATE(INT((AF732/(60*60*24))+""1/1/1970""))"),43107.0)</f>
        <v>43107</v>
      </c>
      <c r="AF732" s="156">
        <v>1.515366E9</v>
      </c>
      <c r="AG732" s="156">
        <v>86970.94</v>
      </c>
      <c r="AN732" s="153">
        <f>IFERROR(__xludf.DUMMYFUNCTION("TO_DATE(INT((AO732/(60*60*24))+""1/1/1970""))"),44196.0)</f>
        <v>44196</v>
      </c>
      <c r="AO732" s="156">
        <v>1.609387473E9</v>
      </c>
      <c r="AP732" s="156">
        <v>182172.7358</v>
      </c>
      <c r="AQ732" s="153">
        <f>IFERROR(__xludf.DUMMYFUNCTION("TO_DATE(INT((AR732/(60*60*24))+""1/1/1970""))"),43243.0)</f>
        <v>43243</v>
      </c>
      <c r="AR732" s="156">
        <v>1.527048E9</v>
      </c>
      <c r="AS732" s="156">
        <v>98694.7309</v>
      </c>
      <c r="AT732" s="152">
        <v>125170.7025</v>
      </c>
      <c r="AU732" s="152">
        <f t="shared" si="1"/>
        <v>138561.48</v>
      </c>
      <c r="AV732" s="152">
        <f t="shared" si="2"/>
        <v>30534.7883</v>
      </c>
      <c r="AW732" s="152">
        <f t="shared" si="3"/>
        <v>183604.9091</v>
      </c>
      <c r="AX732" s="152">
        <f t="shared" si="4"/>
        <v>10089.086</v>
      </c>
      <c r="AY732" s="152">
        <f t="shared" si="5"/>
        <v>94647.9553</v>
      </c>
      <c r="AZ732" s="152">
        <f t="shared" si="6"/>
        <v>92627.3145</v>
      </c>
      <c r="BA732" s="152" t="str">
        <f t="shared" si="7"/>
        <v>Column1.y</v>
      </c>
      <c r="BB732" s="152" t="str">
        <f t="shared" si="8"/>
        <v>Column1.y</v>
      </c>
      <c r="BC732" s="152" t="str">
        <f t="shared" si="9"/>
        <v>Column1.y</v>
      </c>
    </row>
    <row r="733">
      <c r="A733" s="152">
        <v>1.49727426E9</v>
      </c>
      <c r="B733" s="152">
        <v>116334.4172</v>
      </c>
      <c r="D733" s="153">
        <f>IFERROR(__xludf.DUMMYFUNCTION("TO_DATE(INT((E733/(60*60*24))+""1/1/1970""))"),43244.0)</f>
        <v>43244</v>
      </c>
      <c r="E733" s="152">
        <v>1.5271344E9</v>
      </c>
      <c r="F733" s="152">
        <v>98694.7309</v>
      </c>
      <c r="H733" s="153">
        <f>IFERROR(__xludf.DUMMYFUNCTION("TO_DATE(INT((I733/(60*60*24))+""1/1/1970""))"),43244.0)</f>
        <v>43244</v>
      </c>
      <c r="I733" s="156">
        <v>1.5271344E9</v>
      </c>
      <c r="J733" s="156">
        <v>126889.4626</v>
      </c>
      <c r="L733" s="154">
        <v>43385.0</v>
      </c>
      <c r="M733" s="155">
        <v>137109.85</v>
      </c>
      <c r="O733" s="153">
        <f>IFERROR(__xludf.DUMMYFUNCTION("TO_DATE(INT((P733/(60*60*24))+""1/1/1970""))"),43106.0)</f>
        <v>43106</v>
      </c>
      <c r="P733" s="13">
        <v>1.5151968E9</v>
      </c>
      <c r="Q733" s="13">
        <v>27779.3232</v>
      </c>
      <c r="S733" s="153">
        <f>IFERROR(__xludf.DUMMYFUNCTION("TO_DATE(INT((T733/(60*60*24))+""1/1/1970""))"),43244.0)</f>
        <v>43244</v>
      </c>
      <c r="T733" s="152">
        <v>1.5271344E9</v>
      </c>
      <c r="U733" s="152">
        <v>184482.8724</v>
      </c>
      <c r="W733" s="153">
        <f>IFERROR(__xludf.DUMMYFUNCTION("TO_DATE(INT((X733/(60*60*24))+""1/1/1970""))"),43222.0)</f>
        <v>43222</v>
      </c>
      <c r="X733" s="152">
        <v>1.5252696E9</v>
      </c>
      <c r="Y733" s="152">
        <v>10088.4089</v>
      </c>
      <c r="AA733" s="153">
        <f>IFERROR(__xludf.DUMMYFUNCTION("TO_DATE(INT((AB733/(60*60*24))+""1/1/1970""))"),43224.0)</f>
        <v>43224</v>
      </c>
      <c r="AB733" s="152">
        <v>1.5253956E9</v>
      </c>
      <c r="AC733" s="152">
        <v>95282.4314</v>
      </c>
      <c r="AE733" s="153">
        <f>IFERROR(__xludf.DUMMYFUNCTION("TO_DATE(INT((AF733/(60*60*24))+""1/1/1970""))"),43108.0)</f>
        <v>43108</v>
      </c>
      <c r="AF733" s="152">
        <v>1.5154056E9</v>
      </c>
      <c r="AG733" s="152">
        <v>87025.3748</v>
      </c>
      <c r="AQ733" s="153">
        <f>IFERROR(__xludf.DUMMYFUNCTION("TO_DATE(INT((AR733/(60*60*24))+""1/1/1970""))"),43244.0)</f>
        <v>43244</v>
      </c>
      <c r="AR733" s="152">
        <v>1.5271344E9</v>
      </c>
      <c r="AS733" s="152">
        <v>98694.7309</v>
      </c>
      <c r="AT733" s="156">
        <v>126889.4626</v>
      </c>
      <c r="AU733" s="152">
        <f t="shared" si="1"/>
        <v>139015.93</v>
      </c>
      <c r="AV733" s="152">
        <f t="shared" si="2"/>
        <v>30327.507</v>
      </c>
      <c r="AW733" s="152">
        <f t="shared" si="3"/>
        <v>184482.8724</v>
      </c>
      <c r="AX733" s="152">
        <f t="shared" si="4"/>
        <v>10114.3262</v>
      </c>
      <c r="AY733" s="152">
        <f t="shared" si="5"/>
        <v>94577.7302</v>
      </c>
      <c r="AZ733" s="152">
        <f t="shared" si="6"/>
        <v>93194.2945</v>
      </c>
      <c r="BA733" s="152" t="str">
        <f t="shared" si="7"/>
        <v>Column1.y</v>
      </c>
      <c r="BB733" s="152" t="str">
        <f t="shared" si="8"/>
        <v>Column1.y</v>
      </c>
      <c r="BC733" s="152" t="str">
        <f t="shared" si="9"/>
        <v>Column1.y</v>
      </c>
    </row>
    <row r="734">
      <c r="A734" s="156">
        <v>1.4972976E9</v>
      </c>
      <c r="B734" s="156">
        <v>116429.8549</v>
      </c>
      <c r="D734" s="153">
        <f>IFERROR(__xludf.DUMMYFUNCTION("TO_DATE(INT((E734/(60*60*24))+""1/1/1970""))"),43245.0)</f>
        <v>43245</v>
      </c>
      <c r="E734" s="156">
        <v>1.5272208E9</v>
      </c>
      <c r="F734" s="156">
        <v>98694.7309</v>
      </c>
      <c r="H734" s="153">
        <f>IFERROR(__xludf.DUMMYFUNCTION("TO_DATE(INT((I734/(60*60*24))+""1/1/1970""))"),43245.0)</f>
        <v>43245</v>
      </c>
      <c r="I734" s="152">
        <v>1.5272208E9</v>
      </c>
      <c r="J734" s="152">
        <v>127345.0363</v>
      </c>
      <c r="L734" s="154">
        <v>43388.0</v>
      </c>
      <c r="M734" s="155">
        <v>137703.61</v>
      </c>
      <c r="O734" s="153">
        <f>IFERROR(__xludf.DUMMYFUNCTION("TO_DATE(INT((P734/(60*60*24))+""1/1/1970""))"),43107.0)</f>
        <v>43107</v>
      </c>
      <c r="P734" s="13">
        <v>1.5152832E9</v>
      </c>
      <c r="Q734" s="13">
        <v>27779.3232</v>
      </c>
      <c r="S734" s="153">
        <f>IFERROR(__xludf.DUMMYFUNCTION("TO_DATE(INT((T734/(60*60*24))+""1/1/1970""))"),43245.0)</f>
        <v>43245</v>
      </c>
      <c r="T734" s="156">
        <v>1.5272208E9</v>
      </c>
      <c r="U734" s="156">
        <v>183910.5493</v>
      </c>
      <c r="W734" s="153">
        <f>IFERROR(__xludf.DUMMYFUNCTION("TO_DATE(INT((X734/(60*60*24))+""1/1/1970""))"),43223.0)</f>
        <v>43223</v>
      </c>
      <c r="X734" s="152">
        <v>1.525356E9</v>
      </c>
      <c r="Y734" s="152">
        <v>10099.3783</v>
      </c>
      <c r="AA734" s="153">
        <f>IFERROR(__xludf.DUMMYFUNCTION("TO_DATE(INT((AB734/(60*60*24))+""1/1/1970""))"),43226.0)</f>
        <v>43226</v>
      </c>
      <c r="AB734" s="156">
        <v>1.525644E9</v>
      </c>
      <c r="AC734" s="156">
        <v>95028.8388</v>
      </c>
      <c r="AE734" s="153">
        <f>IFERROR(__xludf.DUMMYFUNCTION("TO_DATE(INT((AF734/(60*60*24))+""1/1/1970""))"),43109.0)</f>
        <v>43109</v>
      </c>
      <c r="AF734" s="156">
        <v>1.5154848E9</v>
      </c>
      <c r="AG734" s="156">
        <v>86541.951</v>
      </c>
      <c r="AQ734" s="153">
        <f>IFERROR(__xludf.DUMMYFUNCTION("TO_DATE(INT((AR734/(60*60*24))+""1/1/1970""))"),43245.0)</f>
        <v>43245</v>
      </c>
      <c r="AR734" s="156">
        <v>1.5272208E9</v>
      </c>
      <c r="AS734" s="156">
        <v>98694.7309</v>
      </c>
      <c r="AT734" s="152">
        <v>127345.0363</v>
      </c>
      <c r="AU734" s="152">
        <f t="shared" si="1"/>
        <v>139420.36</v>
      </c>
      <c r="AV734" s="152">
        <f t="shared" si="2"/>
        <v>30769.3139</v>
      </c>
      <c r="AW734" s="152">
        <f t="shared" si="3"/>
        <v>183910.5493</v>
      </c>
      <c r="AX734" s="152">
        <f t="shared" si="4"/>
        <v>10117.3774</v>
      </c>
      <c r="AY734" s="152">
        <f t="shared" si="5"/>
        <v>94708.6132</v>
      </c>
      <c r="AZ734" s="152">
        <f t="shared" si="6"/>
        <v>93099.137</v>
      </c>
      <c r="BA734" s="152" t="str">
        <f t="shared" si="7"/>
        <v>Column1.y</v>
      </c>
      <c r="BB734" s="152" t="str">
        <f t="shared" si="8"/>
        <v>Column1.y</v>
      </c>
      <c r="BC734" s="152" t="str">
        <f t="shared" si="9"/>
        <v>Column1.y</v>
      </c>
    </row>
    <row r="735">
      <c r="A735" s="152">
        <v>1.49736066E9</v>
      </c>
      <c r="B735" s="152">
        <v>116759.1152</v>
      </c>
      <c r="D735" s="153">
        <f>IFERROR(__xludf.DUMMYFUNCTION("TO_DATE(INT((E735/(60*60*24))+""1/1/1970""))"),43246.0)</f>
        <v>43246</v>
      </c>
      <c r="E735" s="152">
        <v>1.5273072E9</v>
      </c>
      <c r="F735" s="152">
        <v>98694.7309</v>
      </c>
      <c r="H735" s="153">
        <f>IFERROR(__xludf.DUMMYFUNCTION("TO_DATE(INT((I735/(60*60*24))+""1/1/1970""))"),43246.0)</f>
        <v>43246</v>
      </c>
      <c r="I735" s="156">
        <v>1.5273072E9</v>
      </c>
      <c r="J735" s="156">
        <v>128926.1571</v>
      </c>
      <c r="L735" s="154">
        <v>43389.0</v>
      </c>
      <c r="M735" s="155">
        <v>137570.3</v>
      </c>
      <c r="O735" s="153">
        <f>IFERROR(__xludf.DUMMYFUNCTION("TO_DATE(INT((P735/(60*60*24))+""1/1/1970""))"),43108.0)</f>
        <v>43108</v>
      </c>
      <c r="P735" s="13">
        <v>1.5153696E9</v>
      </c>
      <c r="Q735" s="13">
        <v>27767.6249</v>
      </c>
      <c r="S735" s="153">
        <f>IFERROR(__xludf.DUMMYFUNCTION("TO_DATE(INT((T735/(60*60*24))+""1/1/1970""))"),43246.0)</f>
        <v>43246</v>
      </c>
      <c r="T735" s="152">
        <v>1.5273072E9</v>
      </c>
      <c r="U735" s="152">
        <v>183151.6897</v>
      </c>
      <c r="W735" s="153">
        <f>IFERROR(__xludf.DUMMYFUNCTION("TO_DATE(INT((X735/(60*60*24))+""1/1/1970""))"),43224.0)</f>
        <v>43224</v>
      </c>
      <c r="X735" s="152">
        <v>1.5254424E9</v>
      </c>
      <c r="Y735" s="152">
        <v>10093.7528</v>
      </c>
      <c r="AA735" s="153">
        <f>IFERROR(__xludf.DUMMYFUNCTION("TO_DATE(INT((AB735/(60*60*24))+""1/1/1970""))"),43227.0)</f>
        <v>43227</v>
      </c>
      <c r="AB735" s="156">
        <v>1.5256836E9</v>
      </c>
      <c r="AC735" s="156">
        <v>94933.4764</v>
      </c>
      <c r="AE735" s="153">
        <f>IFERROR(__xludf.DUMMYFUNCTION("TO_DATE(INT((AF735/(60*60*24))+""1/1/1970""))"),43110.0)</f>
        <v>43110</v>
      </c>
      <c r="AF735" s="152">
        <v>1.515564E9</v>
      </c>
      <c r="AG735" s="152">
        <v>86239.8562</v>
      </c>
      <c r="AQ735" s="153">
        <f>IFERROR(__xludf.DUMMYFUNCTION("TO_DATE(INT((AR735/(60*60*24))+""1/1/1970""))"),43246.0)</f>
        <v>43246</v>
      </c>
      <c r="AR735" s="152">
        <v>1.5273072E9</v>
      </c>
      <c r="AS735" s="152">
        <v>98694.7309</v>
      </c>
      <c r="AT735" s="156">
        <v>128926.1571</v>
      </c>
      <c r="AU735" s="152">
        <f t="shared" si="1"/>
        <v>139420.36</v>
      </c>
      <c r="AV735" s="152">
        <f t="shared" si="2"/>
        <v>30660.7057</v>
      </c>
      <c r="AW735" s="152">
        <f t="shared" si="3"/>
        <v>183151.6897</v>
      </c>
      <c r="AX735" s="152">
        <f t="shared" si="4"/>
        <v>10135.6634</v>
      </c>
      <c r="AY735" s="152">
        <f t="shared" si="5"/>
        <v>94708.6132</v>
      </c>
      <c r="AZ735" s="152">
        <f t="shared" si="6"/>
        <v>93636.5605</v>
      </c>
      <c r="BA735" s="152" t="str">
        <f t="shared" si="7"/>
        <v>Column1.y</v>
      </c>
      <c r="BB735" s="152" t="str">
        <f t="shared" si="8"/>
        <v>Column1.y</v>
      </c>
      <c r="BC735" s="152" t="str">
        <f t="shared" si="9"/>
        <v>Column1.y</v>
      </c>
    </row>
    <row r="736">
      <c r="A736" s="156">
        <v>1.497384E9</v>
      </c>
      <c r="B736" s="156">
        <v>116997.7096</v>
      </c>
      <c r="D736" s="153">
        <f>IFERROR(__xludf.DUMMYFUNCTION("TO_DATE(INT((E736/(60*60*24))+""1/1/1970""))"),43249.0)</f>
        <v>43249</v>
      </c>
      <c r="E736" s="156">
        <v>1.5276024E9</v>
      </c>
      <c r="F736" s="156">
        <v>98694.7309</v>
      </c>
      <c r="H736" s="153">
        <f>IFERROR(__xludf.DUMMYFUNCTION("TO_DATE(INT((I736/(60*60*24))+""1/1/1970""))"),43249.0)</f>
        <v>43249</v>
      </c>
      <c r="I736" s="152">
        <v>1.5276024E9</v>
      </c>
      <c r="J736" s="152">
        <v>128926.1571</v>
      </c>
      <c r="L736" s="154">
        <v>43390.0</v>
      </c>
      <c r="M736" s="155">
        <v>138972.44</v>
      </c>
      <c r="O736" s="153">
        <f>IFERROR(__xludf.DUMMYFUNCTION("TO_DATE(INT((P736/(60*60*24))+""1/1/1970""))"),43109.0)</f>
        <v>43109</v>
      </c>
      <c r="P736" s="13">
        <v>1.51551E9</v>
      </c>
      <c r="Q736" s="13">
        <v>27800.9153</v>
      </c>
      <c r="S736" s="153">
        <f>IFERROR(__xludf.DUMMYFUNCTION("TO_DATE(INT((T736/(60*60*24))+""1/1/1970""))"),43249.0)</f>
        <v>43249</v>
      </c>
      <c r="T736" s="156">
        <v>1.5276024E9</v>
      </c>
      <c r="U736" s="156">
        <v>183151.6897</v>
      </c>
      <c r="W736" s="153">
        <f>IFERROR(__xludf.DUMMYFUNCTION("TO_DATE(INT((X736/(60*60*24))+""1/1/1970""))"),43225.0)</f>
        <v>43225</v>
      </c>
      <c r="X736" s="152">
        <v>1.5254784E9</v>
      </c>
      <c r="Y736" s="152">
        <v>10099.9355</v>
      </c>
      <c r="AA736" s="153">
        <f>IFERROR(__xludf.DUMMYFUNCTION("TO_DATE(INT((AB736/(60*60*24))+""1/1/1970""))"),43228.0)</f>
        <v>43228</v>
      </c>
      <c r="AB736" s="152">
        <v>1.5257628E9</v>
      </c>
      <c r="AC736" s="152">
        <v>95024.257</v>
      </c>
      <c r="AE736" s="153">
        <f>IFERROR(__xludf.DUMMYFUNCTION("TO_DATE(INT((AF736/(60*60*24))+""1/1/1970""))"),43111.0)</f>
        <v>43111</v>
      </c>
      <c r="AF736" s="156">
        <v>1.5156432E9</v>
      </c>
      <c r="AG736" s="156">
        <v>86439.9309</v>
      </c>
      <c r="AQ736" s="153">
        <f>IFERROR(__xludf.DUMMYFUNCTION("TO_DATE(INT((AR736/(60*60*24))+""1/1/1970""))"),43249.0)</f>
        <v>43249</v>
      </c>
      <c r="AR736" s="156">
        <v>1.5276024E9</v>
      </c>
      <c r="AS736" s="156">
        <v>98694.7309</v>
      </c>
      <c r="AT736" s="152">
        <v>128926.1571</v>
      </c>
      <c r="AU736" s="152">
        <f t="shared" si="1"/>
        <v>139354.64</v>
      </c>
      <c r="AV736" s="152">
        <f t="shared" si="2"/>
        <v>30406.0165</v>
      </c>
      <c r="AW736" s="152">
        <f t="shared" si="3"/>
        <v>183151.6897</v>
      </c>
      <c r="AX736" s="152">
        <f t="shared" si="4"/>
        <v>10142.143</v>
      </c>
      <c r="AY736" s="152">
        <f t="shared" si="5"/>
        <v>95125.2614</v>
      </c>
      <c r="AZ736" s="152">
        <f t="shared" si="6"/>
        <v>93794.075</v>
      </c>
      <c r="BA736" s="152" t="str">
        <f t="shared" si="7"/>
        <v>Column1.y</v>
      </c>
      <c r="BB736" s="152" t="str">
        <f t="shared" si="8"/>
        <v>Column1.y</v>
      </c>
      <c r="BC736" s="152" t="str">
        <f t="shared" si="9"/>
        <v>Column1.y</v>
      </c>
    </row>
    <row r="737">
      <c r="A737" s="152">
        <v>1.49744706E9</v>
      </c>
      <c r="B737" s="152">
        <v>117074.0598</v>
      </c>
      <c r="D737" s="153">
        <f>IFERROR(__xludf.DUMMYFUNCTION("TO_DATE(INT((E737/(60*60*24))+""1/1/1970""))"),43250.0)</f>
        <v>43250</v>
      </c>
      <c r="E737" s="156">
        <v>1.5276528E9</v>
      </c>
      <c r="F737" s="156">
        <v>98244.6636</v>
      </c>
      <c r="H737" s="153">
        <f>IFERROR(__xludf.DUMMYFUNCTION("TO_DATE(INT((I737/(60*60*24))+""1/1/1970""))"),43250.0)</f>
        <v>43250</v>
      </c>
      <c r="I737" s="152">
        <v>1.5276528E9</v>
      </c>
      <c r="J737" s="152">
        <v>130247.5164</v>
      </c>
      <c r="L737" s="154">
        <v>43391.0</v>
      </c>
      <c r="M737" s="155">
        <v>138791.2</v>
      </c>
      <c r="O737" s="153">
        <f>IFERROR(__xludf.DUMMYFUNCTION("TO_DATE(INT((P737/(60*60*24))+""1/1/1970""))"),43110.0)</f>
        <v>43110</v>
      </c>
      <c r="P737" s="13">
        <v>1.5155964E9</v>
      </c>
      <c r="Q737" s="13">
        <v>27922.4811</v>
      </c>
      <c r="S737" s="153">
        <f>IFERROR(__xludf.DUMMYFUNCTION("TO_DATE(INT((T737/(60*60*24))+""1/1/1970""))"),43250.0)</f>
        <v>43250</v>
      </c>
      <c r="T737" s="156">
        <v>1.5276528E9</v>
      </c>
      <c r="U737" s="156">
        <v>179760.5422</v>
      </c>
      <c r="W737" s="153">
        <f>IFERROR(__xludf.DUMMYFUNCTION("TO_DATE(INT((X737/(60*60*24))+""1/1/1970""))"),43227.0)</f>
        <v>43227</v>
      </c>
      <c r="X737" s="156">
        <v>1.5256512E9</v>
      </c>
      <c r="Y737" s="156">
        <v>10103.4632</v>
      </c>
      <c r="AA737" s="153">
        <f>IFERROR(__xludf.DUMMYFUNCTION("TO_DATE(INT((AB737/(60*60*24))+""1/1/1970""))"),43229.0)</f>
        <v>43229</v>
      </c>
      <c r="AB737" s="156">
        <v>1.525842E9</v>
      </c>
      <c r="AC737" s="156">
        <v>94612.4211</v>
      </c>
      <c r="AE737" s="153">
        <f>IFERROR(__xludf.DUMMYFUNCTION("TO_DATE(INT((AF737/(60*60*24))+""1/1/1970""))"),43112.0)</f>
        <v>43112</v>
      </c>
      <c r="AF737" s="152">
        <v>1.5157224E9</v>
      </c>
      <c r="AG737" s="152">
        <v>87068.6342</v>
      </c>
      <c r="AQ737" s="153">
        <f>IFERROR(__xludf.DUMMYFUNCTION("TO_DATE(INT((AR737/(60*60*24))+""1/1/1970""))"),43250.0)</f>
        <v>43250</v>
      </c>
      <c r="AR737" s="156">
        <v>1.5276528E9</v>
      </c>
      <c r="AS737" s="156">
        <v>98244.6636</v>
      </c>
      <c r="AT737" s="152">
        <v>130247.5164</v>
      </c>
      <c r="AU737" s="152">
        <f t="shared" si="1"/>
        <v>139279.28</v>
      </c>
      <c r="AV737" s="152">
        <f t="shared" si="2"/>
        <v>30503.0435</v>
      </c>
      <c r="AW737" s="152">
        <f t="shared" si="3"/>
        <v>179760.5422</v>
      </c>
      <c r="AX737" s="152">
        <f t="shared" si="4"/>
        <v>10171.1517</v>
      </c>
      <c r="AY737" s="152">
        <f t="shared" si="5"/>
        <v>95183.8114</v>
      </c>
      <c r="AZ737" s="152">
        <f t="shared" si="6"/>
        <v>94428.8186</v>
      </c>
      <c r="BA737" s="152" t="str">
        <f t="shared" si="7"/>
        <v>Column1.y</v>
      </c>
      <c r="BB737" s="152" t="str">
        <f t="shared" si="8"/>
        <v>Column1.y</v>
      </c>
      <c r="BC737" s="152" t="str">
        <f t="shared" si="9"/>
        <v>Column1.y</v>
      </c>
    </row>
    <row r="738">
      <c r="A738" s="156">
        <v>1.4974704E9</v>
      </c>
      <c r="B738" s="156">
        <v>116849.7811</v>
      </c>
      <c r="D738" s="153">
        <f>IFERROR(__xludf.DUMMYFUNCTION("TO_DATE(INT((E738/(60*60*24))+""1/1/1970""))"),43251.0)</f>
        <v>43251</v>
      </c>
      <c r="E738" s="152">
        <v>1.5277392E9</v>
      </c>
      <c r="F738" s="152">
        <v>98777.651</v>
      </c>
      <c r="H738" s="153">
        <f>IFERROR(__xludf.DUMMYFUNCTION("TO_DATE(INT((I738/(60*60*24))+""1/1/1970""))"),43251.0)</f>
        <v>43251</v>
      </c>
      <c r="I738" s="156">
        <v>1.5277392E9</v>
      </c>
      <c r="J738" s="156">
        <v>131470.1031</v>
      </c>
      <c r="L738" s="154">
        <v>43392.0</v>
      </c>
      <c r="M738" s="155">
        <v>137881.0</v>
      </c>
      <c r="O738" s="153">
        <f>IFERROR(__xludf.DUMMYFUNCTION("TO_DATE(INT((P738/(60*60*24))+""1/1/1970""))"),43111.0)</f>
        <v>43111</v>
      </c>
      <c r="P738" s="13">
        <v>1.5156828E9</v>
      </c>
      <c r="Q738" s="13">
        <v>28169.5738</v>
      </c>
      <c r="S738" s="153">
        <f>IFERROR(__xludf.DUMMYFUNCTION("TO_DATE(INT((T738/(60*60*24))+""1/1/1970""))"),43251.0)</f>
        <v>43251</v>
      </c>
      <c r="T738" s="152">
        <v>1.5277392E9</v>
      </c>
      <c r="U738" s="152">
        <v>183650.3161</v>
      </c>
      <c r="W738" s="153">
        <f>IFERROR(__xludf.DUMMYFUNCTION("TO_DATE(INT((X738/(60*60*24))+""1/1/1970""))"),43228.0)</f>
        <v>43228</v>
      </c>
      <c r="X738" s="152">
        <v>1.525788E9</v>
      </c>
      <c r="Y738" s="152">
        <v>10108.0776</v>
      </c>
      <c r="AA738" s="153">
        <f>IFERROR(__xludf.DUMMYFUNCTION("TO_DATE(INT((AB738/(60*60*24))+""1/1/1970""))"),43230.0)</f>
        <v>43230</v>
      </c>
      <c r="AB738" s="152">
        <v>1.5259212E9</v>
      </c>
      <c r="AC738" s="152">
        <v>94713.8315</v>
      </c>
      <c r="AE738" s="153">
        <f>IFERROR(__xludf.DUMMYFUNCTION("TO_DATE(INT((AF738/(60*60*24))+""1/1/1970""))"),43113.0)</f>
        <v>43113</v>
      </c>
      <c r="AF738" s="156">
        <v>1.5158016E9</v>
      </c>
      <c r="AG738" s="156">
        <v>88202.391</v>
      </c>
      <c r="AQ738" s="153">
        <f>IFERROR(__xludf.DUMMYFUNCTION("TO_DATE(INT((AR738/(60*60*24))+""1/1/1970""))"),43251.0)</f>
        <v>43251</v>
      </c>
      <c r="AR738" s="152">
        <v>1.5277392E9</v>
      </c>
      <c r="AS738" s="152">
        <v>98777.651</v>
      </c>
      <c r="AT738" s="156">
        <v>131470.1031</v>
      </c>
      <c r="AU738" s="152">
        <f t="shared" si="1"/>
        <v>140003.24</v>
      </c>
      <c r="AV738" s="152">
        <f t="shared" si="2"/>
        <v>30252.0097</v>
      </c>
      <c r="AW738" s="152">
        <f t="shared" si="3"/>
        <v>183650.3161</v>
      </c>
      <c r="AX738" s="152">
        <f t="shared" si="4"/>
        <v>10132.6605</v>
      </c>
      <c r="AY738" s="152">
        <f t="shared" si="5"/>
        <v>94834.2241</v>
      </c>
      <c r="AZ738" s="152">
        <f t="shared" si="6"/>
        <v>93518.3345</v>
      </c>
      <c r="BA738" s="152" t="str">
        <f t="shared" si="7"/>
        <v>Column1.y</v>
      </c>
      <c r="BB738" s="152" t="str">
        <f t="shared" si="8"/>
        <v>Column1.y</v>
      </c>
      <c r="BC738" s="152" t="str">
        <f t="shared" si="9"/>
        <v>Column1.y</v>
      </c>
    </row>
    <row r="739">
      <c r="A739" s="152">
        <v>1.49753346E9</v>
      </c>
      <c r="B739" s="152">
        <v>116100.5947</v>
      </c>
      <c r="D739" s="153">
        <f>IFERROR(__xludf.DUMMYFUNCTION("TO_DATE(INT((E739/(60*60*24))+""1/1/1970""))"),43252.0)</f>
        <v>43252</v>
      </c>
      <c r="E739" s="156">
        <v>1.5278256E9</v>
      </c>
      <c r="F739" s="156">
        <v>98777.651</v>
      </c>
      <c r="H739" s="153">
        <f>IFERROR(__xludf.DUMMYFUNCTION("TO_DATE(INT((I739/(60*60*24))+""1/1/1970""))"),43252.0)</f>
        <v>43252</v>
      </c>
      <c r="I739" s="152">
        <v>1.5278256E9</v>
      </c>
      <c r="J739" s="152">
        <v>131394.889</v>
      </c>
      <c r="L739" s="154">
        <v>43395.0</v>
      </c>
      <c r="M739" s="155">
        <v>137804.53</v>
      </c>
      <c r="O739" s="153">
        <f>IFERROR(__xludf.DUMMYFUNCTION("TO_DATE(INT((P739/(60*60*24))+""1/1/1970""))"),43112.0)</f>
        <v>43112</v>
      </c>
      <c r="P739" s="13">
        <v>1.5157692E9</v>
      </c>
      <c r="Q739" s="13">
        <v>28120.1659</v>
      </c>
      <c r="S739" s="153">
        <f>IFERROR(__xludf.DUMMYFUNCTION("TO_DATE(INT((T739/(60*60*24))+""1/1/1970""))"),43252.0)</f>
        <v>43252</v>
      </c>
      <c r="T739" s="156">
        <v>1.5278256E9</v>
      </c>
      <c r="U739" s="156">
        <v>181742.5117</v>
      </c>
      <c r="W739" s="153">
        <f>IFERROR(__xludf.DUMMYFUNCTION("TO_DATE(INT((X739/(60*60*24))+""1/1/1970""))"),43229.0)</f>
        <v>43229</v>
      </c>
      <c r="X739" s="152">
        <v>1.5258744E9</v>
      </c>
      <c r="Y739" s="152">
        <v>10126.8965</v>
      </c>
      <c r="AA739" s="153">
        <f>IFERROR(__xludf.DUMMYFUNCTION("TO_DATE(INT((AB739/(60*60*24))+""1/1/1970""))"),43231.0)</f>
        <v>43231</v>
      </c>
      <c r="AB739" s="156">
        <v>1.5260004E9</v>
      </c>
      <c r="AC739" s="156">
        <v>94889.0585</v>
      </c>
      <c r="AE739" s="153">
        <f>IFERROR(__xludf.DUMMYFUNCTION("TO_DATE(INT((AF739/(60*60*24))+""1/1/1970""))"),43114.0)</f>
        <v>43114</v>
      </c>
      <c r="AF739" s="152">
        <v>1.5159708E9</v>
      </c>
      <c r="AG739" s="152">
        <v>88202.391</v>
      </c>
      <c r="AQ739" s="153">
        <f>IFERROR(__xludf.DUMMYFUNCTION("TO_DATE(INT((AR739/(60*60*24))+""1/1/1970""))"),43252.0)</f>
        <v>43252</v>
      </c>
      <c r="AR739" s="156">
        <v>1.5278256E9</v>
      </c>
      <c r="AS739" s="156">
        <v>98777.651</v>
      </c>
      <c r="AT739" s="152">
        <v>131394.889</v>
      </c>
      <c r="AU739" s="152">
        <f t="shared" si="1"/>
        <v>139533.25</v>
      </c>
      <c r="AV739" s="152">
        <f t="shared" si="2"/>
        <v>30379.1467</v>
      </c>
      <c r="AW739" s="152">
        <f t="shared" si="3"/>
        <v>181742.5117</v>
      </c>
      <c r="AX739" s="152">
        <f t="shared" si="4"/>
        <v>10130.309</v>
      </c>
      <c r="AY739" s="152">
        <f t="shared" si="5"/>
        <v>94688.9779</v>
      </c>
      <c r="AZ739" s="152">
        <f t="shared" si="6"/>
        <v>93319.3689</v>
      </c>
      <c r="BA739" s="152" t="str">
        <f t="shared" si="7"/>
        <v>Column1.y</v>
      </c>
      <c r="BB739" s="152" t="str">
        <f t="shared" si="8"/>
        <v>Column1.y</v>
      </c>
      <c r="BC739" s="152" t="str">
        <f t="shared" si="9"/>
        <v>Column1.y</v>
      </c>
    </row>
    <row r="740">
      <c r="A740" s="156">
        <v>1.4975568E9</v>
      </c>
      <c r="B740" s="156">
        <v>116625.5024</v>
      </c>
      <c r="D740" s="153">
        <f>IFERROR(__xludf.DUMMYFUNCTION("TO_DATE(INT((E740/(60*60*24))+""1/1/1970""))"),43253.0)</f>
        <v>43253</v>
      </c>
      <c r="E740" s="152">
        <v>1.527912E9</v>
      </c>
      <c r="F740" s="152">
        <v>98777.651</v>
      </c>
      <c r="H740" s="153">
        <f>IFERROR(__xludf.DUMMYFUNCTION("TO_DATE(INT((I740/(60*60*24))+""1/1/1970""))"),43253.0)</f>
        <v>43253</v>
      </c>
      <c r="I740" s="156">
        <v>1.527912E9</v>
      </c>
      <c r="J740" s="156">
        <v>132502.0861</v>
      </c>
      <c r="L740" s="154">
        <v>43396.0</v>
      </c>
      <c r="M740" s="155">
        <v>137381.4</v>
      </c>
      <c r="O740" s="153">
        <f>IFERROR(__xludf.DUMMYFUNCTION("TO_DATE(INT((P740/(60*60*24))+""1/1/1970""))"),43113.0)</f>
        <v>43113</v>
      </c>
      <c r="P740" s="13">
        <v>1.5158016E9</v>
      </c>
      <c r="Q740" s="13">
        <v>28072.6603</v>
      </c>
      <c r="S740" s="153">
        <f>IFERROR(__xludf.DUMMYFUNCTION("TO_DATE(INT((T740/(60*60*24))+""1/1/1970""))"),43253.0)</f>
        <v>43253</v>
      </c>
      <c r="T740" s="152">
        <v>1.527912E9</v>
      </c>
      <c r="U740" s="152">
        <v>184778.2162</v>
      </c>
      <c r="W740" s="153">
        <f>IFERROR(__xludf.DUMMYFUNCTION("TO_DATE(INT((X740/(60*60*24))+""1/1/1970""))"),43230.0)</f>
        <v>43230</v>
      </c>
      <c r="X740" s="152">
        <v>1.5259608E9</v>
      </c>
      <c r="Y740" s="152">
        <v>10117.6906</v>
      </c>
      <c r="AA740" s="153">
        <f>IFERROR(__xludf.DUMMYFUNCTION("TO_DATE(INT((AB740/(60*60*24))+""1/1/1970""))"),43233.0)</f>
        <v>43233</v>
      </c>
      <c r="AB740" s="152">
        <v>1.5262488E9</v>
      </c>
      <c r="AC740" s="152">
        <v>94843.7314</v>
      </c>
      <c r="AE740" s="153">
        <f>IFERROR(__xludf.DUMMYFUNCTION("TO_DATE(INT((AF740/(60*60*24))+""1/1/1970""))"),43115.0)</f>
        <v>43115</v>
      </c>
      <c r="AF740" s="156">
        <v>1.5160104E9</v>
      </c>
      <c r="AG740" s="156">
        <v>88140.0253</v>
      </c>
      <c r="AQ740" s="153">
        <f>IFERROR(__xludf.DUMMYFUNCTION("TO_DATE(INT((AR740/(60*60*24))+""1/1/1970""))"),43253.0)</f>
        <v>43253</v>
      </c>
      <c r="AR740" s="152">
        <v>1.527912E9</v>
      </c>
      <c r="AS740" s="152">
        <v>98777.651</v>
      </c>
      <c r="AT740" s="156">
        <v>132502.0861</v>
      </c>
      <c r="AU740" s="152">
        <f t="shared" si="1"/>
        <v>139533.25</v>
      </c>
      <c r="AV740" s="152">
        <f t="shared" si="2"/>
        <v>30331.6284</v>
      </c>
      <c r="AW740" s="152">
        <f t="shared" si="3"/>
        <v>184778.2162</v>
      </c>
      <c r="AX740" s="152">
        <f t="shared" si="4"/>
        <v>10127.6013</v>
      </c>
      <c r="AY740" s="152">
        <f t="shared" si="5"/>
        <v>94688.9779</v>
      </c>
      <c r="AZ740" s="152">
        <f t="shared" si="6"/>
        <v>93555.8208</v>
      </c>
      <c r="BA740" s="152" t="str">
        <f t="shared" si="7"/>
        <v>Column1.y</v>
      </c>
      <c r="BB740" s="152" t="str">
        <f t="shared" si="8"/>
        <v>Column1.y</v>
      </c>
      <c r="BC740" s="152" t="str">
        <f t="shared" si="9"/>
        <v>Column1.y</v>
      </c>
    </row>
    <row r="741">
      <c r="A741" s="152">
        <v>1.4975856E9</v>
      </c>
      <c r="B741" s="152">
        <v>116625.5024</v>
      </c>
      <c r="D741" s="153">
        <f>IFERROR(__xludf.DUMMYFUNCTION("TO_DATE(INT((E741/(60*60*24))+""1/1/1970""))"),43255.0)</f>
        <v>43255</v>
      </c>
      <c r="E741" s="156">
        <v>1.5281208E9</v>
      </c>
      <c r="F741" s="156">
        <v>98777.651</v>
      </c>
      <c r="H741" s="153">
        <f>IFERROR(__xludf.DUMMYFUNCTION("TO_DATE(INT((I741/(60*60*24))+""1/1/1970""))"),43255.0)</f>
        <v>43255</v>
      </c>
      <c r="I741" s="152">
        <v>1.5281208E9</v>
      </c>
      <c r="J741" s="152">
        <v>132502.0861</v>
      </c>
      <c r="L741" s="154">
        <v>43397.0</v>
      </c>
      <c r="M741" s="155">
        <v>137369.2</v>
      </c>
      <c r="O741" s="153">
        <f>IFERROR(__xludf.DUMMYFUNCTION("TO_DATE(INT((P741/(60*60*24))+""1/1/1970""))"),43114.0)</f>
        <v>43114</v>
      </c>
      <c r="P741" s="13">
        <v>1.515888E9</v>
      </c>
      <c r="Q741" s="13">
        <v>28072.6603</v>
      </c>
      <c r="S741" s="153">
        <f>IFERROR(__xludf.DUMMYFUNCTION("TO_DATE(INT((T741/(60*60*24))+""1/1/1970""))"),43255.0)</f>
        <v>43255</v>
      </c>
      <c r="T741" s="156">
        <v>1.5281208E9</v>
      </c>
      <c r="U741" s="156">
        <v>184778.2162</v>
      </c>
      <c r="W741" s="153">
        <f>IFERROR(__xludf.DUMMYFUNCTION("TO_DATE(INT((X741/(60*60*24))+""1/1/1970""))"),43231.0)</f>
        <v>43231</v>
      </c>
      <c r="X741" s="152">
        <v>1.5260472E9</v>
      </c>
      <c r="Y741" s="152">
        <v>10100.7801</v>
      </c>
      <c r="AA741" s="153">
        <f>IFERROR(__xludf.DUMMYFUNCTION("TO_DATE(INT((AB741/(60*60*24))+""1/1/1970""))"),43234.0)</f>
        <v>43234</v>
      </c>
      <c r="AB741" s="152">
        <v>1.5262884E9</v>
      </c>
      <c r="AC741" s="152">
        <v>94835.8654</v>
      </c>
      <c r="AE741" s="153">
        <f>IFERROR(__xludf.DUMMYFUNCTION("TO_DATE(INT((AF741/(60*60*24))+""1/1/1970""))"),43116.0)</f>
        <v>43116</v>
      </c>
      <c r="AF741" s="152">
        <v>1.5160896E9</v>
      </c>
      <c r="AG741" s="152">
        <v>88678.6049</v>
      </c>
      <c r="AQ741" s="153">
        <f>IFERROR(__xludf.DUMMYFUNCTION("TO_DATE(INT((AR741/(60*60*24))+""1/1/1970""))"),43255.0)</f>
        <v>43255</v>
      </c>
      <c r="AR741" s="156">
        <v>1.5281208E9</v>
      </c>
      <c r="AS741" s="156">
        <v>98777.651</v>
      </c>
      <c r="AT741" s="152">
        <v>132502.0861</v>
      </c>
      <c r="AU741" s="152">
        <f t="shared" si="1"/>
        <v>139768.59</v>
      </c>
      <c r="AV741" s="152">
        <f t="shared" si="2"/>
        <v>30521.0113</v>
      </c>
      <c r="AW741" s="152">
        <f t="shared" si="3"/>
        <v>184778.2162</v>
      </c>
      <c r="AX741" s="152">
        <f t="shared" si="4"/>
        <v>10123.4138</v>
      </c>
      <c r="AY741" s="152">
        <f t="shared" si="5"/>
        <v>95109.8483</v>
      </c>
      <c r="AZ741" s="152">
        <f t="shared" si="6"/>
        <v>93495.9869</v>
      </c>
      <c r="BA741" s="152" t="str">
        <f t="shared" si="7"/>
        <v>Column1.y</v>
      </c>
      <c r="BB741" s="152" t="str">
        <f t="shared" si="8"/>
        <v>Column1.y</v>
      </c>
      <c r="BC741" s="152" t="str">
        <f t="shared" si="9"/>
        <v>Column1.y</v>
      </c>
    </row>
    <row r="742">
      <c r="A742" s="156">
        <v>1.49762508E9</v>
      </c>
      <c r="B742" s="156">
        <v>116251.4826</v>
      </c>
      <c r="D742" s="153">
        <f>IFERROR(__xludf.DUMMYFUNCTION("TO_DATE(INT((E742/(60*60*24))+""1/1/1970""))"),43256.0)</f>
        <v>43256</v>
      </c>
      <c r="E742" s="156">
        <v>1.5281712E9</v>
      </c>
      <c r="F742" s="156">
        <v>98777.651</v>
      </c>
      <c r="H742" s="153">
        <f>IFERROR(__xludf.DUMMYFUNCTION("TO_DATE(INT((I742/(60*60*24))+""1/1/1970""))"),43256.0)</f>
        <v>43256</v>
      </c>
      <c r="I742" s="152">
        <v>1.5281712E9</v>
      </c>
      <c r="J742" s="152">
        <v>133990.373</v>
      </c>
      <c r="L742" s="154">
        <v>43398.0</v>
      </c>
      <c r="M742" s="155">
        <v>135770.1</v>
      </c>
      <c r="O742" s="153">
        <f>IFERROR(__xludf.DUMMYFUNCTION("TO_DATE(INT((P742/(60*60*24))+""1/1/1970""))"),43115.0)</f>
        <v>43115</v>
      </c>
      <c r="P742" s="13">
        <v>1.5159744E9</v>
      </c>
      <c r="Q742" s="13">
        <v>28085.9369</v>
      </c>
      <c r="S742" s="153">
        <f>IFERROR(__xludf.DUMMYFUNCTION("TO_DATE(INT((T742/(60*60*24))+""1/1/1970""))"),43256.0)</f>
        <v>43256</v>
      </c>
      <c r="T742" s="156">
        <v>1.5281712E9</v>
      </c>
      <c r="U742" s="156">
        <v>186136.4496</v>
      </c>
      <c r="W742" s="153">
        <f>IFERROR(__xludf.DUMMYFUNCTION("TO_DATE(INT((X742/(60*60*24))+""1/1/1970""))"),43232.0)</f>
        <v>43232</v>
      </c>
      <c r="X742" s="152">
        <v>1.5260832E9</v>
      </c>
      <c r="Y742" s="152">
        <v>10094.8735</v>
      </c>
      <c r="AA742" s="153">
        <f>IFERROR(__xludf.DUMMYFUNCTION("TO_DATE(INT((AB742/(60*60*24))+""1/1/1970""))"),43235.0)</f>
        <v>43235</v>
      </c>
      <c r="AB742" s="156">
        <v>1.5263676E9</v>
      </c>
      <c r="AC742" s="156">
        <v>94826.9383</v>
      </c>
      <c r="AE742" s="153">
        <f>IFERROR(__xludf.DUMMYFUNCTION("TO_DATE(INT((AF742/(60*60*24))+""1/1/1970""))"),43117.0)</f>
        <v>43117</v>
      </c>
      <c r="AF742" s="156">
        <v>1.5161688E9</v>
      </c>
      <c r="AG742" s="156">
        <v>88709.6074</v>
      </c>
      <c r="AQ742" s="153">
        <f>IFERROR(__xludf.DUMMYFUNCTION("TO_DATE(INT((AR742/(60*60*24))+""1/1/1970""))"),43256.0)</f>
        <v>43256</v>
      </c>
      <c r="AR742" s="156">
        <v>1.5281712E9</v>
      </c>
      <c r="AS742" s="156">
        <v>98777.651</v>
      </c>
      <c r="AT742" s="152">
        <v>133990.373</v>
      </c>
      <c r="AU742" s="152">
        <f t="shared" si="1"/>
        <v>139821.38</v>
      </c>
      <c r="AV742" s="152">
        <f t="shared" si="2"/>
        <v>30336.3019</v>
      </c>
      <c r="AW742" s="152">
        <f t="shared" si="3"/>
        <v>186136.4496</v>
      </c>
      <c r="AX742" s="152">
        <f t="shared" si="4"/>
        <v>10128.3027</v>
      </c>
      <c r="AY742" s="152">
        <f t="shared" si="5"/>
        <v>95107.8914</v>
      </c>
      <c r="AZ742" s="152">
        <f t="shared" si="6"/>
        <v>93257.0119</v>
      </c>
      <c r="BA742" s="152" t="str">
        <f t="shared" si="7"/>
        <v>Column1.y</v>
      </c>
      <c r="BB742" s="152" t="str">
        <f t="shared" si="8"/>
        <v>Column1.y</v>
      </c>
      <c r="BC742" s="152" t="str">
        <f t="shared" si="9"/>
        <v>Column1.y</v>
      </c>
    </row>
    <row r="743">
      <c r="A743" s="152">
        <v>1.4976432E9</v>
      </c>
      <c r="B743" s="152">
        <v>116649.4758</v>
      </c>
      <c r="D743" s="153">
        <f>IFERROR(__xludf.DUMMYFUNCTION("TO_DATE(INT((E743/(60*60*24))+""1/1/1970""))"),43257.0)</f>
        <v>43257</v>
      </c>
      <c r="E743" s="152">
        <v>1.5282576E9</v>
      </c>
      <c r="F743" s="152">
        <v>98777.651</v>
      </c>
      <c r="H743" s="153">
        <f>IFERROR(__xludf.DUMMYFUNCTION("TO_DATE(INT((I743/(60*60*24))+""1/1/1970""))"),43257.0)</f>
        <v>43257</v>
      </c>
      <c r="I743" s="156">
        <v>1.5282576E9</v>
      </c>
      <c r="J743" s="156">
        <v>135295.662</v>
      </c>
      <c r="L743" s="154">
        <v>43399.0</v>
      </c>
      <c r="M743" s="155">
        <v>136659.38</v>
      </c>
      <c r="O743" s="153">
        <f>IFERROR(__xludf.DUMMYFUNCTION("TO_DATE(INT((P743/(60*60*24))+""1/1/1970""))"),43116.0)</f>
        <v>43116</v>
      </c>
      <c r="P743" s="13">
        <v>1.5160608E9</v>
      </c>
      <c r="Q743" s="13">
        <v>28284.9012</v>
      </c>
      <c r="S743" s="153">
        <f>IFERROR(__xludf.DUMMYFUNCTION("TO_DATE(INT((T743/(60*60*24))+""1/1/1970""))"),43257.0)</f>
        <v>43257</v>
      </c>
      <c r="T743" s="152">
        <v>1.5282576E9</v>
      </c>
      <c r="U743" s="152">
        <v>186466.4852</v>
      </c>
      <c r="W743" s="153">
        <f>IFERROR(__xludf.DUMMYFUNCTION("TO_DATE(INT((X743/(60*60*24))+""1/1/1970""))"),43234.0)</f>
        <v>43234</v>
      </c>
      <c r="X743" s="156">
        <v>1.526256E9</v>
      </c>
      <c r="Y743" s="156">
        <v>10091.1058</v>
      </c>
      <c r="AA743" s="153">
        <f>IFERROR(__xludf.DUMMYFUNCTION("TO_DATE(INT((AB743/(60*60*24))+""1/1/1970""))"),43236.0)</f>
        <v>43236</v>
      </c>
      <c r="AB743" s="152">
        <v>1.5264468E9</v>
      </c>
      <c r="AC743" s="152">
        <v>94810.596</v>
      </c>
      <c r="AE743" s="153">
        <f>IFERROR(__xludf.DUMMYFUNCTION("TO_DATE(INT((AF743/(60*60*24))+""1/1/1970""))"),43118.0)</f>
        <v>43118</v>
      </c>
      <c r="AF743" s="152">
        <v>1.516248E9</v>
      </c>
      <c r="AG743" s="152">
        <v>88057.1115</v>
      </c>
      <c r="AQ743" s="153">
        <f>IFERROR(__xludf.DUMMYFUNCTION("TO_DATE(INT((AR743/(60*60*24))+""1/1/1970""))"),43257.0)</f>
        <v>43257</v>
      </c>
      <c r="AR743" s="152">
        <v>1.5282576E9</v>
      </c>
      <c r="AS743" s="152">
        <v>98777.651</v>
      </c>
      <c r="AT743" s="156">
        <v>135295.662</v>
      </c>
      <c r="AU743" s="152">
        <f t="shared" si="1"/>
        <v>140082.22</v>
      </c>
      <c r="AV743" s="152">
        <f t="shared" si="2"/>
        <v>30362.2957</v>
      </c>
      <c r="AW743" s="152">
        <f t="shared" si="3"/>
        <v>186466.4852</v>
      </c>
      <c r="AX743" s="152">
        <f t="shared" si="4"/>
        <v>10113.8786</v>
      </c>
      <c r="AY743" s="152">
        <f t="shared" si="5"/>
        <v>94973.0799</v>
      </c>
      <c r="AZ743" s="152">
        <f t="shared" si="6"/>
        <v>93069.2201</v>
      </c>
      <c r="BA743" s="152" t="str">
        <f t="shared" si="7"/>
        <v>Column1.y</v>
      </c>
      <c r="BB743" s="152" t="str">
        <f t="shared" si="8"/>
        <v>Column1.y</v>
      </c>
      <c r="BC743" s="152" t="str">
        <f t="shared" si="9"/>
        <v>Column1.y</v>
      </c>
    </row>
    <row r="744">
      <c r="A744" s="156">
        <v>1.49787906E9</v>
      </c>
      <c r="B744" s="156">
        <v>117090.625</v>
      </c>
      <c r="D744" s="153">
        <f>IFERROR(__xludf.DUMMYFUNCTION("TO_DATE(INT((E744/(60*60*24))+""1/1/1970""))"),43258.0)</f>
        <v>43258</v>
      </c>
      <c r="E744" s="156">
        <v>1.528344E9</v>
      </c>
      <c r="F744" s="156">
        <v>98777.651</v>
      </c>
      <c r="H744" s="153">
        <f>IFERROR(__xludf.DUMMYFUNCTION("TO_DATE(INT((I744/(60*60*24))+""1/1/1970""))"),43258.0)</f>
        <v>43258</v>
      </c>
      <c r="I744" s="152">
        <v>1.528344E9</v>
      </c>
      <c r="J744" s="152">
        <v>134856.7357</v>
      </c>
      <c r="L744" s="154">
        <v>43402.0</v>
      </c>
      <c r="M744" s="155">
        <v>135865.33</v>
      </c>
      <c r="O744" s="153">
        <f>IFERROR(__xludf.DUMMYFUNCTION("TO_DATE(INT((P744/(60*60*24))+""1/1/1970""))"),43117.0)</f>
        <v>43117</v>
      </c>
      <c r="P744" s="13">
        <v>1.5162012E9</v>
      </c>
      <c r="Q744" s="13">
        <v>28314.3371</v>
      </c>
      <c r="S744" s="153">
        <f>IFERROR(__xludf.DUMMYFUNCTION("TO_DATE(INT((T744/(60*60*24))+""1/1/1970""))"),43258.0)</f>
        <v>43258</v>
      </c>
      <c r="T744" s="156">
        <v>1.528344E9</v>
      </c>
      <c r="U744" s="156">
        <v>188934.0881</v>
      </c>
      <c r="W744" s="153">
        <f>IFERROR(__xludf.DUMMYFUNCTION("TO_DATE(INT((X744/(60*60*24))+""1/1/1970""))"),43235.0)</f>
        <v>43235</v>
      </c>
      <c r="X744" s="152">
        <v>1.5263928E9</v>
      </c>
      <c r="Y744" s="152">
        <v>10092.937</v>
      </c>
      <c r="AA744" s="153">
        <f>IFERROR(__xludf.DUMMYFUNCTION("TO_DATE(INT((AB744/(60*60*24))+""1/1/1970""))"),43237.0)</f>
        <v>43237</v>
      </c>
      <c r="AB744" s="156">
        <v>1.526526E9</v>
      </c>
      <c r="AC744" s="156">
        <v>94816.3366</v>
      </c>
      <c r="AE744" s="153">
        <f>IFERROR(__xludf.DUMMYFUNCTION("TO_DATE(INT((AF744/(60*60*24))+""1/1/1970""))"),43119.0)</f>
        <v>43119</v>
      </c>
      <c r="AF744" s="156">
        <v>1.5163272E9</v>
      </c>
      <c r="AG744" s="156">
        <v>88444.6436</v>
      </c>
      <c r="AQ744" s="153">
        <f>IFERROR(__xludf.DUMMYFUNCTION("TO_DATE(INT((AR744/(60*60*24))+""1/1/1970""))"),43258.0)</f>
        <v>43258</v>
      </c>
      <c r="AR744" s="156">
        <v>1.528344E9</v>
      </c>
      <c r="AS744" s="156">
        <v>98777.651</v>
      </c>
      <c r="AT744" s="152">
        <v>134856.7357</v>
      </c>
      <c r="AU744" s="152">
        <f t="shared" si="1"/>
        <v>140409.49</v>
      </c>
      <c r="AV744" s="152">
        <f t="shared" si="2"/>
        <v>30254.553</v>
      </c>
      <c r="AW744" s="152">
        <f t="shared" si="3"/>
        <v>188934.0881</v>
      </c>
      <c r="AX744" s="152">
        <f t="shared" si="4"/>
        <v>10113.554</v>
      </c>
      <c r="AY744" s="152">
        <f t="shared" si="5"/>
        <v>94924.689</v>
      </c>
      <c r="AZ744" s="152">
        <f t="shared" si="6"/>
        <v>92675.9746</v>
      </c>
      <c r="BA744" s="152" t="str">
        <f t="shared" si="7"/>
        <v>Column1.y</v>
      </c>
      <c r="BB744" s="152" t="str">
        <f t="shared" si="8"/>
        <v>Column1.y</v>
      </c>
      <c r="BC744" s="152" t="str">
        <f t="shared" si="9"/>
        <v>Column1.y</v>
      </c>
    </row>
    <row r="745">
      <c r="A745" s="152">
        <v>1.4979024E9</v>
      </c>
      <c r="B745" s="152">
        <v>117618.0859</v>
      </c>
      <c r="D745" s="153">
        <f>IFERROR(__xludf.DUMMYFUNCTION("TO_DATE(INT((E745/(60*60*24))+""1/1/1970""))"),43259.0)</f>
        <v>43259</v>
      </c>
      <c r="E745" s="152">
        <v>1.5284304E9</v>
      </c>
      <c r="F745" s="152">
        <v>98777.651</v>
      </c>
      <c r="H745" s="153">
        <f>IFERROR(__xludf.DUMMYFUNCTION("TO_DATE(INT((I745/(60*60*24))+""1/1/1970""))"),43259.0)</f>
        <v>43259</v>
      </c>
      <c r="I745" s="156">
        <v>1.5284304E9</v>
      </c>
      <c r="J745" s="156">
        <v>131547.1822</v>
      </c>
      <c r="L745" s="154">
        <v>43403.0</v>
      </c>
      <c r="M745" s="155">
        <v>135308.23</v>
      </c>
      <c r="O745" s="153">
        <f>IFERROR(__xludf.DUMMYFUNCTION("TO_DATE(INT((P745/(60*60*24))+""1/1/1970""))"),43118.0)</f>
        <v>43118</v>
      </c>
      <c r="P745" s="13">
        <v>1.5162876E9</v>
      </c>
      <c r="Q745" s="13">
        <v>28238.457</v>
      </c>
      <c r="S745" s="153">
        <f>IFERROR(__xludf.DUMMYFUNCTION("TO_DATE(INT((T745/(60*60*24))+""1/1/1970""))"),43259.0)</f>
        <v>43259</v>
      </c>
      <c r="T745" s="152">
        <v>1.5284304E9</v>
      </c>
      <c r="U745" s="152">
        <v>188805.9352</v>
      </c>
      <c r="W745" s="153">
        <f>IFERROR(__xludf.DUMMYFUNCTION("TO_DATE(INT((X745/(60*60*24))+""1/1/1970""))"),43236.0)</f>
        <v>43236</v>
      </c>
      <c r="X745" s="152">
        <v>1.5264792E9</v>
      </c>
      <c r="Y745" s="152">
        <v>10114.4479</v>
      </c>
      <c r="AA745" s="153">
        <f>IFERROR(__xludf.DUMMYFUNCTION("TO_DATE(INT((AB745/(60*60*24))+""1/1/1970""))"),43238.0)</f>
        <v>43238</v>
      </c>
      <c r="AB745" s="152">
        <v>1.5266052E9</v>
      </c>
      <c r="AC745" s="152">
        <v>94791.9876</v>
      </c>
      <c r="AE745" s="153">
        <f>IFERROR(__xludf.DUMMYFUNCTION("TO_DATE(INT((AF745/(60*60*24))+""1/1/1970""))"),43120.0)</f>
        <v>43120</v>
      </c>
      <c r="AF745" s="152">
        <v>1.5164064E9</v>
      </c>
      <c r="AG745" s="152">
        <v>88330.7272</v>
      </c>
      <c r="AQ745" s="153">
        <f>IFERROR(__xludf.DUMMYFUNCTION("TO_DATE(INT((AR745/(60*60*24))+""1/1/1970""))"),43259.0)</f>
        <v>43259</v>
      </c>
      <c r="AR745" s="152">
        <v>1.5284304E9</v>
      </c>
      <c r="AS745" s="152">
        <v>98777.651</v>
      </c>
      <c r="AT745" s="156">
        <v>131547.1822</v>
      </c>
      <c r="AU745" s="152">
        <f t="shared" si="1"/>
        <v>140696.78</v>
      </c>
      <c r="AV745" s="152">
        <f t="shared" si="2"/>
        <v>30132.7272</v>
      </c>
      <c r="AW745" s="152">
        <f t="shared" si="3"/>
        <v>188805.9352</v>
      </c>
      <c r="AX745" s="152">
        <f t="shared" si="4"/>
        <v>10107.3326</v>
      </c>
      <c r="AY745" s="152">
        <f t="shared" si="5"/>
        <v>94689.9161</v>
      </c>
      <c r="AZ745" s="152">
        <f t="shared" si="6"/>
        <v>92587.6655</v>
      </c>
      <c r="BA745" s="152" t="str">
        <f t="shared" si="7"/>
        <v>Column1.y</v>
      </c>
      <c r="BB745" s="152" t="str">
        <f t="shared" si="8"/>
        <v>Column1.y</v>
      </c>
      <c r="BC745" s="152" t="str">
        <f t="shared" si="9"/>
        <v>Column1.y</v>
      </c>
    </row>
    <row r="746">
      <c r="A746" s="156">
        <v>1.49796546E9</v>
      </c>
      <c r="B746" s="156">
        <v>117373.5358</v>
      </c>
      <c r="D746" s="153">
        <f>IFERROR(__xludf.DUMMYFUNCTION("TO_DATE(INT((E746/(60*60*24))+""1/1/1970""))"),43260.0)</f>
        <v>43260</v>
      </c>
      <c r="E746" s="156">
        <v>1.5285168E9</v>
      </c>
      <c r="F746" s="156">
        <v>98777.651</v>
      </c>
      <c r="H746" s="153">
        <f>IFERROR(__xludf.DUMMYFUNCTION("TO_DATE(INT((I746/(60*60*24))+""1/1/1970""))"),43260.0)</f>
        <v>43260</v>
      </c>
      <c r="I746" s="152">
        <v>1.5285168E9</v>
      </c>
      <c r="J746" s="152">
        <v>131799.0716</v>
      </c>
      <c r="L746" s="154">
        <v>43404.0</v>
      </c>
      <c r="M746" s="155">
        <v>135897.2</v>
      </c>
      <c r="O746" s="153">
        <f>IFERROR(__xludf.DUMMYFUNCTION("TO_DATE(INT((P746/(60*60*24))+""1/1/1970""))"),43119.0)</f>
        <v>43119</v>
      </c>
      <c r="P746" s="13">
        <v>1.516374E9</v>
      </c>
      <c r="Q746" s="13">
        <v>28144.2703</v>
      </c>
      <c r="S746" s="153">
        <f>IFERROR(__xludf.DUMMYFUNCTION("TO_DATE(INT((T746/(60*60*24))+""1/1/1970""))"),43260.0)</f>
        <v>43260</v>
      </c>
      <c r="T746" s="156">
        <v>1.5285168E9</v>
      </c>
      <c r="U746" s="156">
        <v>189714.7527</v>
      </c>
      <c r="W746" s="153">
        <f>IFERROR(__xludf.DUMMYFUNCTION("TO_DATE(INT((X746/(60*60*24))+""1/1/1970""))"),43237.0)</f>
        <v>43237</v>
      </c>
      <c r="X746" s="152">
        <v>1.5265656E9</v>
      </c>
      <c r="Y746" s="152">
        <v>10097.5038</v>
      </c>
      <c r="AA746" s="153">
        <f>IFERROR(__xludf.DUMMYFUNCTION("TO_DATE(INT((AB746/(60*60*24))+""1/1/1970""))"),43240.0)</f>
        <v>43240</v>
      </c>
      <c r="AB746" s="156">
        <v>1.5268536E9</v>
      </c>
      <c r="AC746" s="156">
        <v>94884.1716</v>
      </c>
      <c r="AE746" s="153">
        <f>IFERROR(__xludf.DUMMYFUNCTION("TO_DATE(INT((AF746/(60*60*24))+""1/1/1970""))"),43121.0)</f>
        <v>43121</v>
      </c>
      <c r="AF746" s="156">
        <v>1.5165756E9</v>
      </c>
      <c r="AG746" s="156">
        <v>88330.7272</v>
      </c>
      <c r="AQ746" s="153">
        <f>IFERROR(__xludf.DUMMYFUNCTION("TO_DATE(INT((AR746/(60*60*24))+""1/1/1970""))"),43260.0)</f>
        <v>43260</v>
      </c>
      <c r="AR746" s="156">
        <v>1.5285168E9</v>
      </c>
      <c r="AS746" s="156">
        <v>98777.651</v>
      </c>
      <c r="AT746" s="152">
        <v>131799.0716</v>
      </c>
      <c r="AU746" s="152">
        <f t="shared" si="1"/>
        <v>140696.78</v>
      </c>
      <c r="AV746" s="152">
        <f t="shared" si="2"/>
        <v>30159.3231</v>
      </c>
      <c r="AW746" s="152">
        <f t="shared" si="3"/>
        <v>189714.7527</v>
      </c>
      <c r="AX746" s="152">
        <f t="shared" si="4"/>
        <v>10105.996</v>
      </c>
      <c r="AY746" s="152">
        <f t="shared" si="5"/>
        <v>94689.9161</v>
      </c>
      <c r="AZ746" s="152">
        <f t="shared" si="6"/>
        <v>92551.621</v>
      </c>
      <c r="BA746" s="152" t="str">
        <f t="shared" si="7"/>
        <v>Column1.y</v>
      </c>
      <c r="BB746" s="152" t="str">
        <f t="shared" si="8"/>
        <v>Column1.y</v>
      </c>
      <c r="BC746" s="152" t="str">
        <f t="shared" si="9"/>
        <v>Column1.y</v>
      </c>
    </row>
    <row r="747">
      <c r="A747" s="152">
        <v>1.4979888E9</v>
      </c>
      <c r="B747" s="152">
        <v>116826.8945</v>
      </c>
      <c r="D747" s="153">
        <f>IFERROR(__xludf.DUMMYFUNCTION("TO_DATE(INT((E747/(60*60*24))+""1/1/1970""))"),43262.0)</f>
        <v>43262</v>
      </c>
      <c r="E747" s="152">
        <v>1.5287256E9</v>
      </c>
      <c r="F747" s="152">
        <v>98777.651</v>
      </c>
      <c r="H747" s="153">
        <f>IFERROR(__xludf.DUMMYFUNCTION("TO_DATE(INT((I747/(60*60*24))+""1/1/1970""))"),43262.0)</f>
        <v>43262</v>
      </c>
      <c r="I747" s="156">
        <v>1.5287256E9</v>
      </c>
      <c r="J747" s="156">
        <v>131799.0716</v>
      </c>
      <c r="L747" s="154">
        <v>43405.0</v>
      </c>
      <c r="M747" s="155">
        <v>136271.43</v>
      </c>
      <c r="O747" s="153">
        <f>IFERROR(__xludf.DUMMYFUNCTION("TO_DATE(INT((P747/(60*60*24))+""1/1/1970""))"),43120.0)</f>
        <v>43120</v>
      </c>
      <c r="P747" s="13">
        <v>1.5164064E9</v>
      </c>
      <c r="Q747" s="13">
        <v>28275.031</v>
      </c>
      <c r="S747" s="153">
        <f>IFERROR(__xludf.DUMMYFUNCTION("TO_DATE(INT((T747/(60*60*24))+""1/1/1970""))"),43262.0)</f>
        <v>43262</v>
      </c>
      <c r="T747" s="152">
        <v>1.5287256E9</v>
      </c>
      <c r="U747" s="152">
        <v>189714.7527</v>
      </c>
      <c r="W747" s="153">
        <f>IFERROR(__xludf.DUMMYFUNCTION("TO_DATE(INT((X747/(60*60*24))+""1/1/1970""))"),43238.0)</f>
        <v>43238</v>
      </c>
      <c r="X747" s="152">
        <v>1.526652E9</v>
      </c>
      <c r="Y747" s="152">
        <v>10103.9086</v>
      </c>
      <c r="AA747" s="153">
        <f>IFERROR(__xludf.DUMMYFUNCTION("TO_DATE(INT((AB747/(60*60*24))+""1/1/1970""))"),43241.0)</f>
        <v>43241</v>
      </c>
      <c r="AB747" s="156">
        <v>1.5268932E9</v>
      </c>
      <c r="AC747" s="156">
        <v>94827.4772</v>
      </c>
      <c r="AE747" s="153">
        <f>IFERROR(__xludf.DUMMYFUNCTION("TO_DATE(INT((AF747/(60*60*24))+""1/1/1970""))"),43122.0)</f>
        <v>43122</v>
      </c>
      <c r="AF747" s="152">
        <v>1.5166152E9</v>
      </c>
      <c r="AG747" s="152">
        <v>88603.9824</v>
      </c>
      <c r="AQ747" s="153">
        <f>IFERROR(__xludf.DUMMYFUNCTION("TO_DATE(INT((AR747/(60*60*24))+""1/1/1970""))"),43262.0)</f>
        <v>43262</v>
      </c>
      <c r="AR747" s="152">
        <v>1.5287256E9</v>
      </c>
      <c r="AS747" s="152">
        <v>98777.651</v>
      </c>
      <c r="AT747" s="156">
        <v>131799.0716</v>
      </c>
      <c r="AU747" s="152">
        <f t="shared" si="1"/>
        <v>140844.88</v>
      </c>
      <c r="AV747" s="152">
        <f t="shared" si="2"/>
        <v>30151.4823</v>
      </c>
      <c r="AW747" s="152">
        <f t="shared" si="3"/>
        <v>189714.7527</v>
      </c>
      <c r="AX747" s="152">
        <f t="shared" si="4"/>
        <v>10112.3692</v>
      </c>
      <c r="AY747" s="152">
        <f t="shared" si="5"/>
        <v>94645.1584</v>
      </c>
      <c r="AZ747" s="152">
        <f t="shared" si="6"/>
        <v>92650.7434</v>
      </c>
      <c r="BA747" s="152" t="str">
        <f t="shared" si="7"/>
        <v>Column1.y</v>
      </c>
      <c r="BB747" s="152" t="str">
        <f t="shared" si="8"/>
        <v>Column1.y</v>
      </c>
      <c r="BC747" s="152" t="str">
        <f t="shared" si="9"/>
        <v>Column1.y</v>
      </c>
    </row>
    <row r="748">
      <c r="A748" s="156">
        <v>1.49805186E9</v>
      </c>
      <c r="B748" s="156">
        <v>116994.723</v>
      </c>
      <c r="D748" s="153">
        <f>IFERROR(__xludf.DUMMYFUNCTION("TO_DATE(INT((E748/(60*60*24))+""1/1/1970""))"),43263.0)</f>
        <v>43263</v>
      </c>
      <c r="E748" s="152">
        <v>1.528776E9</v>
      </c>
      <c r="F748" s="152">
        <v>98777.651</v>
      </c>
      <c r="H748" s="153">
        <f>IFERROR(__xludf.DUMMYFUNCTION("TO_DATE(INT((I748/(60*60*24))+""1/1/1970""))"),43263.0)</f>
        <v>43263</v>
      </c>
      <c r="I748" s="156">
        <v>1.528776E9</v>
      </c>
      <c r="J748" s="156">
        <v>131557.7722</v>
      </c>
      <c r="L748" s="154">
        <v>43405.0</v>
      </c>
      <c r="M748" s="155">
        <v>136268.43</v>
      </c>
      <c r="O748" s="153">
        <f>IFERROR(__xludf.DUMMYFUNCTION("TO_DATE(INT((P748/(60*60*24))+""1/1/1970""))"),43121.0)</f>
        <v>43121</v>
      </c>
      <c r="P748" s="13">
        <v>1.5164928E9</v>
      </c>
      <c r="Q748" s="13">
        <v>28275.031</v>
      </c>
      <c r="S748" s="153">
        <f>IFERROR(__xludf.DUMMYFUNCTION("TO_DATE(INT((T748/(60*60*24))+""1/1/1970""))"),43263.0)</f>
        <v>43263</v>
      </c>
      <c r="T748" s="152">
        <v>1.528776E9</v>
      </c>
      <c r="U748" s="152">
        <v>190138.2237</v>
      </c>
      <c r="W748" s="153">
        <f>IFERROR(__xludf.DUMMYFUNCTION("TO_DATE(INT((X748/(60*60*24))+""1/1/1970""))"),43239.0)</f>
        <v>43239</v>
      </c>
      <c r="X748" s="152">
        <v>1.526688E9</v>
      </c>
      <c r="Y748" s="152">
        <v>10107.9276</v>
      </c>
      <c r="AA748" s="153">
        <f>IFERROR(__xludf.DUMMYFUNCTION("TO_DATE(INT((AB748/(60*60*24))+""1/1/1970""))"),43242.0)</f>
        <v>43242</v>
      </c>
      <c r="AB748" s="152">
        <v>1.5269724E9</v>
      </c>
      <c r="AC748" s="152">
        <v>94146.7523</v>
      </c>
      <c r="AE748" s="153">
        <f>IFERROR(__xludf.DUMMYFUNCTION("TO_DATE(INT((AF748/(60*60*24))+""1/1/1970""))"),43123.0)</f>
        <v>43123</v>
      </c>
      <c r="AF748" s="156">
        <v>1.5166944E9</v>
      </c>
      <c r="AG748" s="156">
        <v>88605.4244</v>
      </c>
      <c r="AQ748" s="153">
        <f>IFERROR(__xludf.DUMMYFUNCTION("TO_DATE(INT((AR748/(60*60*24))+""1/1/1970""))"),43263.0)</f>
        <v>43263</v>
      </c>
      <c r="AR748" s="152">
        <v>1.528776E9</v>
      </c>
      <c r="AS748" s="152">
        <v>98777.651</v>
      </c>
      <c r="AT748" s="156">
        <v>131557.7722</v>
      </c>
      <c r="AU748" s="152">
        <f t="shared" si="1"/>
        <v>140939.06</v>
      </c>
      <c r="AV748" s="152">
        <f t="shared" si="2"/>
        <v>30132.086</v>
      </c>
      <c r="AW748" s="152">
        <f t="shared" si="3"/>
        <v>190138.2237</v>
      </c>
      <c r="AX748" s="152">
        <f t="shared" si="4"/>
        <v>10110.3249</v>
      </c>
      <c r="AY748" s="152">
        <f t="shared" si="5"/>
        <v>94633.1154</v>
      </c>
      <c r="AZ748" s="152">
        <f t="shared" si="6"/>
        <v>92735.0875</v>
      </c>
      <c r="BA748" s="152" t="str">
        <f t="shared" si="7"/>
        <v>Column1.y</v>
      </c>
      <c r="BB748" s="152" t="str">
        <f t="shared" si="8"/>
        <v>Column1.y</v>
      </c>
      <c r="BC748" s="152" t="str">
        <f t="shared" si="9"/>
        <v>Column1.y</v>
      </c>
    </row>
    <row r="749">
      <c r="A749" s="152">
        <v>1.4980752E9</v>
      </c>
      <c r="B749" s="152">
        <v>116798.1239</v>
      </c>
      <c r="D749" s="153">
        <f>IFERROR(__xludf.DUMMYFUNCTION("TO_DATE(INT((E749/(60*60*24))+""1/1/1970""))"),43264.0)</f>
        <v>43264</v>
      </c>
      <c r="E749" s="156">
        <v>1.5288624E9</v>
      </c>
      <c r="F749" s="156">
        <v>98777.651</v>
      </c>
      <c r="H749" s="153">
        <f>IFERROR(__xludf.DUMMYFUNCTION("TO_DATE(INT((I749/(60*60*24))+""1/1/1970""))"),43264.0)</f>
        <v>43264</v>
      </c>
      <c r="I749" s="152">
        <v>1.5288624E9</v>
      </c>
      <c r="J749" s="152">
        <v>133389.743</v>
      </c>
      <c r="L749" s="154">
        <v>43406.0</v>
      </c>
      <c r="M749" s="155">
        <v>137347.57</v>
      </c>
      <c r="O749" s="153">
        <f>IFERROR(__xludf.DUMMYFUNCTION("TO_DATE(INT((P749/(60*60*24))+""1/1/1970""))"),43122.0)</f>
        <v>43122</v>
      </c>
      <c r="P749" s="13">
        <v>1.5165792E9</v>
      </c>
      <c r="Q749" s="13">
        <v>28358.0979</v>
      </c>
      <c r="S749" s="153">
        <f>IFERROR(__xludf.DUMMYFUNCTION("TO_DATE(INT((T749/(60*60*24))+""1/1/1970""))"),43264.0)</f>
        <v>43264</v>
      </c>
      <c r="T749" s="156">
        <v>1.5288624E9</v>
      </c>
      <c r="U749" s="156">
        <v>190594.2748</v>
      </c>
      <c r="W749" s="153">
        <f>IFERROR(__xludf.DUMMYFUNCTION("TO_DATE(INT((X749/(60*60*24))+""1/1/1970""))"),43241.0)</f>
        <v>43241</v>
      </c>
      <c r="X749" s="156">
        <v>1.5268608E9</v>
      </c>
      <c r="Y749" s="156">
        <v>10104.6373</v>
      </c>
      <c r="AA749" s="153">
        <f>IFERROR(__xludf.DUMMYFUNCTION("TO_DATE(INT((AB749/(60*60*24))+""1/1/1970""))"),43243.0)</f>
        <v>43243</v>
      </c>
      <c r="AB749" s="156">
        <v>1.5270516E9</v>
      </c>
      <c r="AC749" s="156">
        <v>94647.9553</v>
      </c>
      <c r="AE749" s="153">
        <f>IFERROR(__xludf.DUMMYFUNCTION("TO_DATE(INT((AF749/(60*60*24))+""1/1/1970""))"),43124.0)</f>
        <v>43124</v>
      </c>
      <c r="AF749" s="152">
        <v>1.5167736E9</v>
      </c>
      <c r="AG749" s="152">
        <v>88987.1886</v>
      </c>
      <c r="AQ749" s="153">
        <f>IFERROR(__xludf.DUMMYFUNCTION("TO_DATE(INT((AR749/(60*60*24))+""1/1/1970""))"),43264.0)</f>
        <v>43264</v>
      </c>
      <c r="AR749" s="156">
        <v>1.5288624E9</v>
      </c>
      <c r="AS749" s="156">
        <v>98777.651</v>
      </c>
      <c r="AT749" s="152">
        <v>133389.743</v>
      </c>
      <c r="AU749" s="152">
        <f t="shared" si="1"/>
        <v>140920.85</v>
      </c>
      <c r="AV749" s="152">
        <f t="shared" si="2"/>
        <v>30271.5845</v>
      </c>
      <c r="AW749" s="152">
        <f t="shared" si="3"/>
        <v>190594.2748</v>
      </c>
      <c r="AX749" s="152">
        <f t="shared" si="4"/>
        <v>10110.2121</v>
      </c>
      <c r="AY749" s="152">
        <f t="shared" si="5"/>
        <v>94622.8751</v>
      </c>
      <c r="AZ749" s="152">
        <f t="shared" si="6"/>
        <v>92916.7518</v>
      </c>
      <c r="BA749" s="152" t="str">
        <f t="shared" si="7"/>
        <v>Column1.y</v>
      </c>
      <c r="BB749" s="152" t="str">
        <f t="shared" si="8"/>
        <v>Column1.y</v>
      </c>
      <c r="BC749" s="152" t="str">
        <f t="shared" si="9"/>
        <v>Column1.y</v>
      </c>
    </row>
    <row r="750">
      <c r="A750" s="156">
        <v>1.49813826E9</v>
      </c>
      <c r="B750" s="156">
        <v>116831.6896</v>
      </c>
      <c r="D750" s="153">
        <f>IFERROR(__xludf.DUMMYFUNCTION("TO_DATE(INT((E750/(60*60*24))+""1/1/1970""))"),43265.0)</f>
        <v>43265</v>
      </c>
      <c r="E750" s="152">
        <v>1.5289488E9</v>
      </c>
      <c r="F750" s="152">
        <v>98777.651</v>
      </c>
      <c r="H750" s="153">
        <f>IFERROR(__xludf.DUMMYFUNCTION("TO_DATE(INT((I750/(60*60*24))+""1/1/1970""))"),43265.0)</f>
        <v>43265</v>
      </c>
      <c r="I750" s="156">
        <v>1.5289488E9</v>
      </c>
      <c r="J750" s="156">
        <v>133849.7426</v>
      </c>
      <c r="L750" s="154">
        <v>43409.0</v>
      </c>
      <c r="M750" s="155">
        <v>136574.33</v>
      </c>
      <c r="O750" s="153">
        <f>IFERROR(__xludf.DUMMYFUNCTION("TO_DATE(INT((P750/(60*60*24))+""1/1/1970""))"),43123.0)</f>
        <v>43123</v>
      </c>
      <c r="P750" s="13">
        <v>1.5167196E9</v>
      </c>
      <c r="Q750" s="13">
        <v>28167.9556</v>
      </c>
      <c r="S750" s="153">
        <f>IFERROR(__xludf.DUMMYFUNCTION("TO_DATE(INT((T750/(60*60*24))+""1/1/1970""))"),43265.0)</f>
        <v>43265</v>
      </c>
      <c r="T750" s="152">
        <v>1.5289488E9</v>
      </c>
      <c r="U750" s="152">
        <v>189484.2183</v>
      </c>
      <c r="W750" s="153">
        <f>IFERROR(__xludf.DUMMYFUNCTION("TO_DATE(INT((X750/(60*60*24))+""1/1/1970""))"),43242.0)</f>
        <v>43242</v>
      </c>
      <c r="X750" s="152">
        <v>1.5269976E9</v>
      </c>
      <c r="Y750" s="152">
        <v>10088.9441</v>
      </c>
      <c r="AA750" s="153">
        <f>IFERROR(__xludf.DUMMYFUNCTION("TO_DATE(INT((AB750/(60*60*24))+""1/1/1970""))"),43244.0)</f>
        <v>43244</v>
      </c>
      <c r="AB750" s="152">
        <v>1.5271308E9</v>
      </c>
      <c r="AC750" s="152">
        <v>94577.7302</v>
      </c>
      <c r="AE750" s="153">
        <f>IFERROR(__xludf.DUMMYFUNCTION("TO_DATE(INT((AF750/(60*60*24))+""1/1/1970""))"),43125.0)</f>
        <v>43125</v>
      </c>
      <c r="AF750" s="156">
        <v>1.5168528E9</v>
      </c>
      <c r="AG750" s="156">
        <v>89586.3313</v>
      </c>
      <c r="AQ750" s="153">
        <f>IFERROR(__xludf.DUMMYFUNCTION("TO_DATE(INT((AR750/(60*60*24))+""1/1/1970""))"),43265.0)</f>
        <v>43265</v>
      </c>
      <c r="AR750" s="152">
        <v>1.5289488E9</v>
      </c>
      <c r="AS750" s="152">
        <v>98777.651</v>
      </c>
      <c r="AT750" s="156">
        <v>133849.7426</v>
      </c>
      <c r="AU750" s="152">
        <f t="shared" si="1"/>
        <v>140788.21</v>
      </c>
      <c r="AV750" s="152">
        <f t="shared" si="2"/>
        <v>30465.149</v>
      </c>
      <c r="AW750" s="152">
        <f t="shared" si="3"/>
        <v>189484.2183</v>
      </c>
      <c r="AX750" s="152">
        <f t="shared" si="4"/>
        <v>10101.4918</v>
      </c>
      <c r="AY750" s="152">
        <f t="shared" si="5"/>
        <v>94633.2126</v>
      </c>
      <c r="AZ750" s="152">
        <f t="shared" si="6"/>
        <v>92516.6579</v>
      </c>
      <c r="BA750" s="152" t="str">
        <f t="shared" si="7"/>
        <v>Column1.y</v>
      </c>
      <c r="BB750" s="152" t="str">
        <f t="shared" si="8"/>
        <v>Column1.y</v>
      </c>
      <c r="BC750" s="152" t="str">
        <f t="shared" si="9"/>
        <v>Column1.y</v>
      </c>
    </row>
    <row r="751">
      <c r="A751" s="152">
        <v>1.4981616E9</v>
      </c>
      <c r="B751" s="152">
        <v>116745.3778</v>
      </c>
      <c r="D751" s="153">
        <f>IFERROR(__xludf.DUMMYFUNCTION("TO_DATE(INT((E751/(60*60*24))+""1/1/1970""))"),43266.0)</f>
        <v>43266</v>
      </c>
      <c r="E751" s="156">
        <v>1.5290352E9</v>
      </c>
      <c r="F751" s="156">
        <v>98777.651</v>
      </c>
      <c r="H751" s="153">
        <f>IFERROR(__xludf.DUMMYFUNCTION("TO_DATE(INT((I751/(60*60*24))+""1/1/1970""))"),43266.0)</f>
        <v>43266</v>
      </c>
      <c r="I751" s="152">
        <v>1.5290352E9</v>
      </c>
      <c r="J751" s="152">
        <v>136109.9592</v>
      </c>
      <c r="L751" s="154">
        <v>43410.0</v>
      </c>
      <c r="M751" s="155">
        <v>136972.27</v>
      </c>
      <c r="O751" s="153">
        <f>IFERROR(__xludf.DUMMYFUNCTION("TO_DATE(INT((P751/(60*60*24))+""1/1/1970""))"),43124.0)</f>
        <v>43124</v>
      </c>
      <c r="P751" s="13">
        <v>1.516806E9</v>
      </c>
      <c r="Q751" s="13">
        <v>28254.5598</v>
      </c>
      <c r="S751" s="153">
        <f>IFERROR(__xludf.DUMMYFUNCTION("TO_DATE(INT((T751/(60*60*24))+""1/1/1970""))"),43266.0)</f>
        <v>43266</v>
      </c>
      <c r="T751" s="156">
        <v>1.5290352E9</v>
      </c>
      <c r="U751" s="156">
        <v>190327.5239</v>
      </c>
      <c r="W751" s="153">
        <f>IFERROR(__xludf.DUMMYFUNCTION("TO_DATE(INT((X751/(60*60*24))+""1/1/1970""))"),43243.0)</f>
        <v>43243</v>
      </c>
      <c r="X751" s="152">
        <v>1.527084E9</v>
      </c>
      <c r="Y751" s="152">
        <v>10089.086</v>
      </c>
      <c r="AA751" s="153">
        <f>IFERROR(__xludf.DUMMYFUNCTION("TO_DATE(INT((AB751/(60*60*24))+""1/1/1970""))"),43245.0)</f>
        <v>43245</v>
      </c>
      <c r="AB751" s="156">
        <v>1.52721E9</v>
      </c>
      <c r="AC751" s="156">
        <v>94708.6132</v>
      </c>
      <c r="AE751" s="153">
        <f>IFERROR(__xludf.DUMMYFUNCTION("TO_DATE(INT((AF751/(60*60*24))+""1/1/1970""))"),43126.0)</f>
        <v>43126</v>
      </c>
      <c r="AF751" s="152">
        <v>1.516932E9</v>
      </c>
      <c r="AG751" s="152">
        <v>89580.9238</v>
      </c>
      <c r="AQ751" s="153">
        <f>IFERROR(__xludf.DUMMYFUNCTION("TO_DATE(INT((AR751/(60*60*24))+""1/1/1970""))"),43266.0)</f>
        <v>43266</v>
      </c>
      <c r="AR751" s="156">
        <v>1.5290352E9</v>
      </c>
      <c r="AS751" s="156">
        <v>98777.651</v>
      </c>
      <c r="AT751" s="152">
        <v>136109.9592</v>
      </c>
      <c r="AU751" s="152">
        <f t="shared" si="1"/>
        <v>141593.68</v>
      </c>
      <c r="AV751" s="152">
        <f t="shared" si="2"/>
        <v>30574.4653</v>
      </c>
      <c r="AW751" s="152">
        <f t="shared" si="3"/>
        <v>190327.5239</v>
      </c>
      <c r="AX751" s="152">
        <f t="shared" si="4"/>
        <v>10134.5001</v>
      </c>
      <c r="AY751" s="152">
        <f t="shared" si="5"/>
        <v>94644.0071</v>
      </c>
      <c r="AZ751" s="152">
        <f t="shared" si="6"/>
        <v>94247.1543</v>
      </c>
      <c r="BA751" s="152" t="str">
        <f t="shared" si="7"/>
        <v>Column1.y</v>
      </c>
      <c r="BB751" s="152" t="str">
        <f t="shared" si="8"/>
        <v>Column1.y</v>
      </c>
      <c r="BC751" s="152" t="str">
        <f t="shared" si="9"/>
        <v>Column1.y</v>
      </c>
    </row>
    <row r="752">
      <c r="A752" s="156">
        <v>1.49822466E9</v>
      </c>
      <c r="B752" s="156">
        <v>116764.5582</v>
      </c>
      <c r="D752" s="153">
        <f>IFERROR(__xludf.DUMMYFUNCTION("TO_DATE(INT((E752/(60*60*24))+""1/1/1970""))"),43267.0)</f>
        <v>43267</v>
      </c>
      <c r="E752" s="152">
        <v>1.5291216E9</v>
      </c>
      <c r="F752" s="152">
        <v>98777.651</v>
      </c>
      <c r="H752" s="153">
        <f>IFERROR(__xludf.DUMMYFUNCTION("TO_DATE(INT((I752/(60*60*24))+""1/1/1970""))"),43267.0)</f>
        <v>43267</v>
      </c>
      <c r="I752" s="156">
        <v>1.5291216E9</v>
      </c>
      <c r="J752" s="156">
        <v>136302.2704</v>
      </c>
      <c r="L752" s="154">
        <v>43411.0</v>
      </c>
      <c r="M752" s="155">
        <v>137268.6</v>
      </c>
      <c r="O752" s="153">
        <f>IFERROR(__xludf.DUMMYFUNCTION("TO_DATE(INT((P752/(60*60*24))+""1/1/1970""))"),43125.0)</f>
        <v>43125</v>
      </c>
      <c r="P752" s="13">
        <v>1.5168924E9</v>
      </c>
      <c r="Q752" s="13">
        <v>28306.7201</v>
      </c>
      <c r="S752" s="153">
        <f>IFERROR(__xludf.DUMMYFUNCTION("TO_DATE(INT((T752/(60*60*24))+""1/1/1970""))"),43267.0)</f>
        <v>43267</v>
      </c>
      <c r="T752" s="152">
        <v>1.5291216E9</v>
      </c>
      <c r="U752" s="152">
        <v>189993.4427</v>
      </c>
      <c r="W752" s="153">
        <f>IFERROR(__xludf.DUMMYFUNCTION("TO_DATE(INT((X752/(60*60*24))+""1/1/1970""))"),43244.0)</f>
        <v>43244</v>
      </c>
      <c r="X752" s="152">
        <v>1.5271704E9</v>
      </c>
      <c r="Y752" s="152">
        <v>10114.3262</v>
      </c>
      <c r="AA752" s="153">
        <f>IFERROR(__xludf.DUMMYFUNCTION("TO_DATE(INT((AB752/(60*60*24))+""1/1/1970""))"),43247.0)</f>
        <v>43247</v>
      </c>
      <c r="AB752" s="152">
        <v>1.5274584E9</v>
      </c>
      <c r="AC752" s="152">
        <v>94941.6435</v>
      </c>
      <c r="AE752" s="153">
        <f>IFERROR(__xludf.DUMMYFUNCTION("TO_DATE(INT((AF752/(60*60*24))+""1/1/1970""))"),43127.0)</f>
        <v>43127</v>
      </c>
      <c r="AF752" s="156">
        <v>1.5170112E9</v>
      </c>
      <c r="AG752" s="156">
        <v>89864.9939</v>
      </c>
      <c r="AQ752" s="153">
        <f>IFERROR(__xludf.DUMMYFUNCTION("TO_DATE(INT((AR752/(60*60*24))+""1/1/1970""))"),43267.0)</f>
        <v>43267</v>
      </c>
      <c r="AR752" s="152">
        <v>1.5291216E9</v>
      </c>
      <c r="AS752" s="152">
        <v>98777.651</v>
      </c>
      <c r="AT752" s="156">
        <v>136302.2704</v>
      </c>
      <c r="AU752" s="152">
        <f t="shared" si="1"/>
        <v>141593.68</v>
      </c>
      <c r="AV752" s="152">
        <f t="shared" si="2"/>
        <v>30550.3127</v>
      </c>
      <c r="AW752" s="152">
        <f t="shared" si="3"/>
        <v>189993.4427</v>
      </c>
      <c r="AX752" s="152">
        <f t="shared" si="4"/>
        <v>10130.315</v>
      </c>
      <c r="AY752" s="152">
        <f t="shared" si="5"/>
        <v>94644.0071</v>
      </c>
      <c r="AZ752" s="152">
        <f t="shared" si="6"/>
        <v>93918.4285</v>
      </c>
      <c r="BA752" s="152" t="str">
        <f t="shared" si="7"/>
        <v>Column1.y</v>
      </c>
      <c r="BB752" s="152" t="str">
        <f t="shared" si="8"/>
        <v>Column1.y</v>
      </c>
      <c r="BC752" s="152" t="str">
        <f t="shared" si="9"/>
        <v>Column1.y</v>
      </c>
    </row>
    <row r="753">
      <c r="A753" s="152">
        <v>1.498248E9</v>
      </c>
      <c r="B753" s="152">
        <v>116884.4357</v>
      </c>
      <c r="D753" s="153">
        <f>IFERROR(__xludf.DUMMYFUNCTION("TO_DATE(INT((E753/(60*60*24))+""1/1/1970""))"),43269.0)</f>
        <v>43269</v>
      </c>
      <c r="E753" s="156">
        <v>1.5293304E9</v>
      </c>
      <c r="F753" s="156">
        <v>98777.651</v>
      </c>
      <c r="H753" s="153">
        <f>IFERROR(__xludf.DUMMYFUNCTION("TO_DATE(INT((I753/(60*60*24))+""1/1/1970""))"),43269.0)</f>
        <v>43269</v>
      </c>
      <c r="I753" s="152">
        <v>1.5293304E9</v>
      </c>
      <c r="J753" s="152">
        <v>136302.2704</v>
      </c>
      <c r="L753" s="154">
        <v>43412.0</v>
      </c>
      <c r="M753" s="155">
        <v>138715.05</v>
      </c>
      <c r="O753" s="153">
        <f>IFERROR(__xludf.DUMMYFUNCTION("TO_DATE(INT((P753/(60*60*24))+""1/1/1970""))"),43126.0)</f>
        <v>43126</v>
      </c>
      <c r="P753" s="13">
        <v>1.5169788E9</v>
      </c>
      <c r="Q753" s="13">
        <v>28288.0756</v>
      </c>
      <c r="S753" s="153">
        <f>IFERROR(__xludf.DUMMYFUNCTION("TO_DATE(INT((T753/(60*60*24))+""1/1/1970""))"),43269.0)</f>
        <v>43269</v>
      </c>
      <c r="T753" s="156">
        <v>1.5293304E9</v>
      </c>
      <c r="U753" s="156">
        <v>189993.4427</v>
      </c>
      <c r="W753" s="153">
        <f>IFERROR(__xludf.DUMMYFUNCTION("TO_DATE(INT((X753/(60*60*24))+""1/1/1970""))"),43245.0)</f>
        <v>43245</v>
      </c>
      <c r="X753" s="152">
        <v>1.5272568E9</v>
      </c>
      <c r="Y753" s="152">
        <v>10117.3774</v>
      </c>
      <c r="AA753" s="153">
        <f>IFERROR(__xludf.DUMMYFUNCTION("TO_DATE(INT((AB753/(60*60*24))+""1/1/1970""))"),43248.0)</f>
        <v>43248</v>
      </c>
      <c r="AB753" s="152">
        <v>1.527498E9</v>
      </c>
      <c r="AC753" s="152">
        <v>94890.5653</v>
      </c>
      <c r="AE753" s="153">
        <f>IFERROR(__xludf.DUMMYFUNCTION("TO_DATE(INT((AF753/(60*60*24))+""1/1/1970""))"),43128.0)</f>
        <v>43128</v>
      </c>
      <c r="AF753" s="152">
        <v>1.5171804E9</v>
      </c>
      <c r="AG753" s="152">
        <v>89864.9939</v>
      </c>
      <c r="AQ753" s="153">
        <f>IFERROR(__xludf.DUMMYFUNCTION("TO_DATE(INT((AR753/(60*60*24))+""1/1/1970""))"),43269.0)</f>
        <v>43269</v>
      </c>
      <c r="AR753" s="156">
        <v>1.5293304E9</v>
      </c>
      <c r="AS753" s="156">
        <v>98777.651</v>
      </c>
      <c r="AT753" s="152">
        <v>136302.2704</v>
      </c>
      <c r="AU753" s="152">
        <f t="shared" si="1"/>
        <v>140651.41</v>
      </c>
      <c r="AV753" s="152">
        <f t="shared" si="2"/>
        <v>30575.4079</v>
      </c>
      <c r="AW753" s="152">
        <f t="shared" si="3"/>
        <v>189993.4427</v>
      </c>
      <c r="AX753" s="152">
        <f t="shared" si="4"/>
        <v>10133.369</v>
      </c>
      <c r="AY753" s="152">
        <f t="shared" si="5"/>
        <v>94640.6402</v>
      </c>
      <c r="AZ753" s="152">
        <f t="shared" si="6"/>
        <v>94034.1313</v>
      </c>
      <c r="BA753" s="152" t="str">
        <f t="shared" si="7"/>
        <v>Column1.y</v>
      </c>
      <c r="BB753" s="152" t="str">
        <f t="shared" si="8"/>
        <v>Column1.y</v>
      </c>
      <c r="BC753" s="152" t="str">
        <f t="shared" si="9"/>
        <v>Column1.y</v>
      </c>
    </row>
    <row r="754">
      <c r="A754" s="156">
        <v>1.49848386E9</v>
      </c>
      <c r="B754" s="156">
        <v>117244.0682</v>
      </c>
      <c r="D754" s="153">
        <f>IFERROR(__xludf.DUMMYFUNCTION("TO_DATE(INT((E754/(60*60*24))+""1/1/1970""))"),43270.0)</f>
        <v>43270</v>
      </c>
      <c r="E754" s="156">
        <v>1.5293808E9</v>
      </c>
      <c r="F754" s="156">
        <v>98777.651</v>
      </c>
      <c r="H754" s="153">
        <f>IFERROR(__xludf.DUMMYFUNCTION("TO_DATE(INT((I754/(60*60*24))+""1/1/1970""))"),43270.0)</f>
        <v>43270</v>
      </c>
      <c r="I754" s="152">
        <v>1.5293808E9</v>
      </c>
      <c r="J754" s="152">
        <v>139020.4261</v>
      </c>
      <c r="L754" s="154">
        <v>43413.0</v>
      </c>
      <c r="M754" s="155">
        <v>138516.38</v>
      </c>
      <c r="O754" s="153">
        <f>IFERROR(__xludf.DUMMYFUNCTION("TO_DATE(INT((P754/(60*60*24))+""1/1/1970""))"),43127.0)</f>
        <v>43127</v>
      </c>
      <c r="P754" s="13">
        <v>1.5170112E9</v>
      </c>
      <c r="Q754" s="13">
        <v>28397.9058</v>
      </c>
      <c r="S754" s="153">
        <f>IFERROR(__xludf.DUMMYFUNCTION("TO_DATE(INT((T754/(60*60*24))+""1/1/1970""))"),43270.0)</f>
        <v>43270</v>
      </c>
      <c r="T754" s="156">
        <v>1.5293808E9</v>
      </c>
      <c r="U754" s="156">
        <v>189310.6107</v>
      </c>
      <c r="W754" s="153">
        <f>IFERROR(__xludf.DUMMYFUNCTION("TO_DATE(INT((X754/(60*60*24))+""1/1/1970""))"),43246.0)</f>
        <v>43246</v>
      </c>
      <c r="X754" s="152">
        <v>1.5272928E9</v>
      </c>
      <c r="Y754" s="152">
        <v>10135.6634</v>
      </c>
      <c r="AA754" s="153">
        <f>IFERROR(__xludf.DUMMYFUNCTION("TO_DATE(INT((AB754/(60*60*24))+""1/1/1970""))"),43249.0)</f>
        <v>43249</v>
      </c>
      <c r="AB754" s="156">
        <v>1.5275772E9</v>
      </c>
      <c r="AC754" s="156">
        <v>95125.2614</v>
      </c>
      <c r="AE754" s="153">
        <f>IFERROR(__xludf.DUMMYFUNCTION("TO_DATE(INT((AF754/(60*60*24))+""1/1/1970""))"),43129.0)</f>
        <v>43129</v>
      </c>
      <c r="AF754" s="156">
        <v>1.51722E9</v>
      </c>
      <c r="AG754" s="156">
        <v>89867.5174</v>
      </c>
      <c r="AQ754" s="153">
        <f>IFERROR(__xludf.DUMMYFUNCTION("TO_DATE(INT((AR754/(60*60*24))+""1/1/1970""))"),43270.0)</f>
        <v>43270</v>
      </c>
      <c r="AR754" s="156">
        <v>1.5293808E9</v>
      </c>
      <c r="AS754" s="156">
        <v>98777.651</v>
      </c>
      <c r="AT754" s="152">
        <v>139020.4261</v>
      </c>
      <c r="AU754" s="152">
        <f t="shared" si="1"/>
        <v>140415.38</v>
      </c>
      <c r="AV754" s="152">
        <f t="shared" si="2"/>
        <v>30576.2003</v>
      </c>
      <c r="AW754" s="152">
        <f t="shared" si="3"/>
        <v>189310.6107</v>
      </c>
      <c r="AX754" s="152">
        <f t="shared" si="4"/>
        <v>10128.8231</v>
      </c>
      <c r="AY754" s="152">
        <f t="shared" si="5"/>
        <v>94659.7128</v>
      </c>
      <c r="AZ754" s="152">
        <f t="shared" si="6"/>
        <v>93770.646</v>
      </c>
      <c r="BA754" s="152" t="str">
        <f t="shared" si="7"/>
        <v>Column1.y</v>
      </c>
      <c r="BB754" s="152" t="str">
        <f t="shared" si="8"/>
        <v>Column1.y</v>
      </c>
      <c r="BC754" s="152" t="str">
        <f t="shared" si="9"/>
        <v>Column1.y</v>
      </c>
    </row>
    <row r="755">
      <c r="A755" s="152">
        <v>1.4985072E9</v>
      </c>
      <c r="B755" s="152">
        <v>116961.1573</v>
      </c>
      <c r="D755" s="153">
        <f>IFERROR(__xludf.DUMMYFUNCTION("TO_DATE(INT((E755/(60*60*24))+""1/1/1970""))"),43271.0)</f>
        <v>43271</v>
      </c>
      <c r="E755" s="152">
        <v>1.5294672E9</v>
      </c>
      <c r="F755" s="152">
        <v>98777.651</v>
      </c>
      <c r="H755" s="153">
        <f>IFERROR(__xludf.DUMMYFUNCTION("TO_DATE(INT((I755/(60*60*24))+""1/1/1970""))"),43271.0)</f>
        <v>43271</v>
      </c>
      <c r="I755" s="156">
        <v>1.5294672E9</v>
      </c>
      <c r="J755" s="156">
        <v>138349.8816</v>
      </c>
      <c r="L755" s="154">
        <v>43416.0</v>
      </c>
      <c r="M755" s="155">
        <v>137710.24</v>
      </c>
      <c r="O755" s="153">
        <f>IFERROR(__xludf.DUMMYFUNCTION("TO_DATE(INT((P755/(60*60*24))+""1/1/1970""))"),43128.0)</f>
        <v>43128</v>
      </c>
      <c r="P755" s="13">
        <v>1.5170976E9</v>
      </c>
      <c r="Q755" s="13">
        <v>28397.9058</v>
      </c>
      <c r="S755" s="153">
        <f>IFERROR(__xludf.DUMMYFUNCTION("TO_DATE(INT((T755/(60*60*24))+""1/1/1970""))"),43271.0)</f>
        <v>43271</v>
      </c>
      <c r="T755" s="152">
        <v>1.5294672E9</v>
      </c>
      <c r="U755" s="152">
        <v>188166.8584</v>
      </c>
      <c r="W755" s="153">
        <f>IFERROR(__xludf.DUMMYFUNCTION("TO_DATE(INT((X755/(60*60*24))+""1/1/1970""))"),43248.0)</f>
        <v>43248</v>
      </c>
      <c r="X755" s="156">
        <v>1.5274656E9</v>
      </c>
      <c r="Y755" s="156">
        <v>10131.4825</v>
      </c>
      <c r="AA755" s="153">
        <f>IFERROR(__xludf.DUMMYFUNCTION("TO_DATE(INT((AB755/(60*60*24))+""1/1/1970""))"),43250.0)</f>
        <v>43250</v>
      </c>
      <c r="AB755" s="152">
        <v>1.5276564E9</v>
      </c>
      <c r="AC755" s="152">
        <v>95183.8114</v>
      </c>
      <c r="AE755" s="153">
        <f>IFERROR(__xludf.DUMMYFUNCTION("TO_DATE(INT((AF755/(60*60*24))+""1/1/1970""))"),43130.0)</f>
        <v>43130</v>
      </c>
      <c r="AF755" s="152">
        <v>1.5172992E9</v>
      </c>
      <c r="AG755" s="152">
        <v>89502.3359</v>
      </c>
      <c r="AQ755" s="153">
        <f>IFERROR(__xludf.DUMMYFUNCTION("TO_DATE(INT((AR755/(60*60*24))+""1/1/1970""))"),43271.0)</f>
        <v>43271</v>
      </c>
      <c r="AR755" s="152">
        <v>1.5294672E9</v>
      </c>
      <c r="AS755" s="152">
        <v>98777.651</v>
      </c>
      <c r="AT755" s="156">
        <v>138349.8816</v>
      </c>
      <c r="AU755" s="152">
        <f t="shared" si="1"/>
        <v>140254.78</v>
      </c>
      <c r="AV755" s="152">
        <f t="shared" si="2"/>
        <v>30654.4183</v>
      </c>
      <c r="AW755" s="152">
        <f t="shared" si="3"/>
        <v>188166.8584</v>
      </c>
      <c r="AX755" s="152">
        <f t="shared" si="4"/>
        <v>10141.2234</v>
      </c>
      <c r="AY755" s="152">
        <f t="shared" si="5"/>
        <v>94645.367</v>
      </c>
      <c r="AZ755" s="152">
        <f t="shared" si="6"/>
        <v>94065.8505</v>
      </c>
      <c r="BA755" s="152" t="str">
        <f t="shared" si="7"/>
        <v>Column1.y</v>
      </c>
      <c r="BB755" s="152" t="str">
        <f t="shared" si="8"/>
        <v>Column1.y</v>
      </c>
      <c r="BC755" s="152" t="str">
        <f t="shared" si="9"/>
        <v>Column1.y</v>
      </c>
    </row>
    <row r="756">
      <c r="A756" s="156">
        <v>1.49857026E9</v>
      </c>
      <c r="B756" s="156">
        <v>116798.1239</v>
      </c>
      <c r="D756" s="153">
        <f>IFERROR(__xludf.DUMMYFUNCTION("TO_DATE(INT((E756/(60*60*24))+""1/1/1970""))"),43272.0)</f>
        <v>43272</v>
      </c>
      <c r="E756" s="156">
        <v>1.5295536E9</v>
      </c>
      <c r="F756" s="156">
        <v>98777.651</v>
      </c>
      <c r="H756" s="153">
        <f>IFERROR(__xludf.DUMMYFUNCTION("TO_DATE(INT((I756/(60*60*24))+""1/1/1970""))"),43272.0)</f>
        <v>43272</v>
      </c>
      <c r="I756" s="152">
        <v>1.5295536E9</v>
      </c>
      <c r="J756" s="152">
        <v>139580.5374</v>
      </c>
      <c r="L756" s="154">
        <v>43417.0</v>
      </c>
      <c r="M756" s="155">
        <v>136432.83</v>
      </c>
      <c r="O756" s="153">
        <f>IFERROR(__xludf.DUMMYFUNCTION("TO_DATE(INT((P756/(60*60*24))+""1/1/1970""))"),43129.0)</f>
        <v>43129</v>
      </c>
      <c r="P756" s="13">
        <v>1.517184E9</v>
      </c>
      <c r="Q756" s="13">
        <v>28404.1604</v>
      </c>
      <c r="S756" s="153">
        <f>IFERROR(__xludf.DUMMYFUNCTION("TO_DATE(INT((T756/(60*60*24))+""1/1/1970""))"),43272.0)</f>
        <v>43272</v>
      </c>
      <c r="T756" s="156">
        <v>1.5295536E9</v>
      </c>
      <c r="U756" s="156">
        <v>188725.0695</v>
      </c>
      <c r="W756" s="153">
        <f>IFERROR(__xludf.DUMMYFUNCTION("TO_DATE(INT((X756/(60*60*24))+""1/1/1970""))"),43249.0)</f>
        <v>43249</v>
      </c>
      <c r="X756" s="152">
        <v>1.527552E9</v>
      </c>
      <c r="Y756" s="152">
        <v>10142.143</v>
      </c>
      <c r="AA756" s="153">
        <f>IFERROR(__xludf.DUMMYFUNCTION("TO_DATE(INT((AB756/(60*60*24))+""1/1/1970""))"),43251.0)</f>
        <v>43251</v>
      </c>
      <c r="AB756" s="156">
        <v>1.5277356E9</v>
      </c>
      <c r="AC756" s="156">
        <v>94834.2241</v>
      </c>
      <c r="AE756" s="153">
        <f>IFERROR(__xludf.DUMMYFUNCTION("TO_DATE(INT((AF756/(60*60*24))+""1/1/1970""))"),43131.0)</f>
        <v>43131</v>
      </c>
      <c r="AF756" s="156">
        <v>1.5173784E9</v>
      </c>
      <c r="AG756" s="156">
        <v>89702.7712</v>
      </c>
      <c r="AQ756" s="153">
        <f>IFERROR(__xludf.DUMMYFUNCTION("TO_DATE(INT((AR756/(60*60*24))+""1/1/1970""))"),43272.0)</f>
        <v>43272</v>
      </c>
      <c r="AR756" s="156">
        <v>1.5295536E9</v>
      </c>
      <c r="AS756" s="156">
        <v>98777.651</v>
      </c>
      <c r="AT756" s="152">
        <v>139580.5374</v>
      </c>
      <c r="AU756" s="152">
        <f t="shared" si="1"/>
        <v>139931.8</v>
      </c>
      <c r="AV756" s="152">
        <f t="shared" si="2"/>
        <v>30620.574</v>
      </c>
      <c r="AW756" s="152">
        <f t="shared" si="3"/>
        <v>188725.0695</v>
      </c>
      <c r="AX756" s="152">
        <f t="shared" si="4"/>
        <v>10140.8027</v>
      </c>
      <c r="AY756" s="152">
        <f t="shared" si="5"/>
        <v>94633.9898</v>
      </c>
      <c r="AZ756" s="152">
        <f t="shared" si="6"/>
        <v>94146.5902</v>
      </c>
      <c r="BA756" s="152" t="str">
        <f t="shared" si="7"/>
        <v>Column1.y</v>
      </c>
      <c r="BB756" s="152" t="str">
        <f t="shared" si="8"/>
        <v>Column1.y</v>
      </c>
      <c r="BC756" s="152" t="str">
        <f t="shared" si="9"/>
        <v>Column1.y</v>
      </c>
    </row>
    <row r="757">
      <c r="A757" s="152">
        <v>1.4985936E9</v>
      </c>
      <c r="B757" s="152">
        <v>116021.3178</v>
      </c>
      <c r="D757" s="153">
        <f>IFERROR(__xludf.DUMMYFUNCTION("TO_DATE(INT((E757/(60*60*24))+""1/1/1970""))"),43273.0)</f>
        <v>43273</v>
      </c>
      <c r="E757" s="152">
        <v>1.52964E9</v>
      </c>
      <c r="F757" s="152">
        <v>98777.651</v>
      </c>
      <c r="H757" s="153">
        <f>IFERROR(__xludf.DUMMYFUNCTION("TO_DATE(INT((I757/(60*60*24))+""1/1/1970""))"),43273.0)</f>
        <v>43273</v>
      </c>
      <c r="I757" s="156">
        <v>1.52964E9</v>
      </c>
      <c r="J757" s="156">
        <v>137484.6642</v>
      </c>
      <c r="L757" s="154">
        <v>43418.0</v>
      </c>
      <c r="M757" s="155">
        <v>136303.32</v>
      </c>
      <c r="O757" s="153">
        <f>IFERROR(__xludf.DUMMYFUNCTION("TO_DATE(INT((P757/(60*60*24))+""1/1/1970""))"),43130.0)</f>
        <v>43130</v>
      </c>
      <c r="P757" s="13">
        <v>1.5173244E9</v>
      </c>
      <c r="Q757" s="13">
        <v>28465.1161</v>
      </c>
      <c r="S757" s="153">
        <f>IFERROR(__xludf.DUMMYFUNCTION("TO_DATE(INT((T757/(60*60*24))+""1/1/1970""))"),43273.0)</f>
        <v>43273</v>
      </c>
      <c r="T757" s="152">
        <v>1.52964E9</v>
      </c>
      <c r="U757" s="152">
        <v>186787.1162</v>
      </c>
      <c r="W757" s="153">
        <f>IFERROR(__xludf.DUMMYFUNCTION("TO_DATE(INT((X757/(60*60*24))+""1/1/1970""))"),43250.0)</f>
        <v>43250</v>
      </c>
      <c r="X757" s="156">
        <v>1.5276888E9</v>
      </c>
      <c r="Y757" s="156">
        <v>10171.1517</v>
      </c>
      <c r="AA757" s="153">
        <f>IFERROR(__xludf.DUMMYFUNCTION("TO_DATE(INT((AB757/(60*60*24))+""1/1/1970""))"),43252.0)</f>
        <v>43252</v>
      </c>
      <c r="AB757" s="152">
        <v>1.5278148E9</v>
      </c>
      <c r="AC757" s="152">
        <v>94688.9779</v>
      </c>
      <c r="AE757" s="153">
        <f>IFERROR(__xludf.DUMMYFUNCTION("TO_DATE(INT((AF757/(60*60*24))+""1/1/1970""))"),43132.0)</f>
        <v>43132</v>
      </c>
      <c r="AF757" s="152">
        <v>1.5174576E9</v>
      </c>
      <c r="AG757" s="152">
        <v>89764.0553</v>
      </c>
      <c r="AQ757" s="153">
        <f>IFERROR(__xludf.DUMMYFUNCTION("TO_DATE(INT((AR757/(60*60*24))+""1/1/1970""))"),43273.0)</f>
        <v>43273</v>
      </c>
      <c r="AR757" s="152">
        <v>1.52964E9</v>
      </c>
      <c r="AS757" s="152">
        <v>98777.651</v>
      </c>
      <c r="AT757" s="156">
        <v>137484.6642</v>
      </c>
      <c r="AU757" s="152">
        <f t="shared" si="1"/>
        <v>139614.27</v>
      </c>
      <c r="AV757" s="152">
        <f t="shared" si="2"/>
        <v>30667.7963</v>
      </c>
      <c r="AW757" s="152">
        <f t="shared" si="3"/>
        <v>186787.1162</v>
      </c>
      <c r="AX757" s="152">
        <f t="shared" si="4"/>
        <v>10134.2019</v>
      </c>
      <c r="AY757" s="152">
        <f t="shared" si="5"/>
        <v>94638.4088</v>
      </c>
      <c r="AZ757" s="152">
        <f t="shared" si="6"/>
        <v>93950.1476</v>
      </c>
      <c r="BA757" s="152" t="str">
        <f t="shared" si="7"/>
        <v>Column1.y</v>
      </c>
      <c r="BB757" s="152" t="str">
        <f t="shared" si="8"/>
        <v>Column1.y</v>
      </c>
      <c r="BC757" s="152" t="str">
        <f t="shared" si="9"/>
        <v>Column1.y</v>
      </c>
    </row>
    <row r="758">
      <c r="A758" s="156">
        <v>1.49865666E9</v>
      </c>
      <c r="B758" s="156">
        <v>116630.2954</v>
      </c>
      <c r="D758" s="153">
        <f>IFERROR(__xludf.DUMMYFUNCTION("TO_DATE(INT((E758/(60*60*24))+""1/1/1970""))"),43274.0)</f>
        <v>43274</v>
      </c>
      <c r="E758" s="156">
        <v>1.5297264E9</v>
      </c>
      <c r="F758" s="156">
        <v>98777.651</v>
      </c>
      <c r="H758" s="153">
        <f>IFERROR(__xludf.DUMMYFUNCTION("TO_DATE(INT((I758/(60*60*24))+""1/1/1970""))"),43274.0)</f>
        <v>43274</v>
      </c>
      <c r="I758" s="152">
        <v>1.5297264E9</v>
      </c>
      <c r="J758" s="152">
        <v>135395.2408</v>
      </c>
      <c r="L758" s="154">
        <v>43419.0</v>
      </c>
      <c r="M758" s="155">
        <v>136156.48</v>
      </c>
      <c r="O758" s="153">
        <f>IFERROR(__xludf.DUMMYFUNCTION("TO_DATE(INT((P758/(60*60*24))+""1/1/1970""))"),43131.0)</f>
        <v>43131</v>
      </c>
      <c r="P758" s="13">
        <v>1.5174108E9</v>
      </c>
      <c r="Q758" s="13">
        <v>28468.1847</v>
      </c>
      <c r="S758" s="153">
        <f>IFERROR(__xludf.DUMMYFUNCTION("TO_DATE(INT((T758/(60*60*24))+""1/1/1970""))"),43274.0)</f>
        <v>43274</v>
      </c>
      <c r="T758" s="156">
        <v>1.5297264E9</v>
      </c>
      <c r="U758" s="156">
        <v>187344.8275</v>
      </c>
      <c r="W758" s="153">
        <f>IFERROR(__xludf.DUMMYFUNCTION("TO_DATE(INT((X758/(60*60*24))+""1/1/1970""))"),43251.0)</f>
        <v>43251</v>
      </c>
      <c r="X758" s="156">
        <v>1.5277752E9</v>
      </c>
      <c r="Y758" s="156">
        <v>10132.6605</v>
      </c>
      <c r="AA758" s="153">
        <f>IFERROR(__xludf.DUMMYFUNCTION("TO_DATE(INT((AB758/(60*60*24))+""1/1/1970""))"),43254.0)</f>
        <v>43254</v>
      </c>
      <c r="AB758" s="156">
        <v>1.5280632E9</v>
      </c>
      <c r="AC758" s="156">
        <v>94883.3622</v>
      </c>
      <c r="AE758" s="153">
        <f>IFERROR(__xludf.DUMMYFUNCTION("TO_DATE(INT((AF758/(60*60*24))+""1/1/1970""))"),43133.0)</f>
        <v>43133</v>
      </c>
      <c r="AF758" s="156">
        <v>1.5175368E9</v>
      </c>
      <c r="AG758" s="156">
        <v>90437.46</v>
      </c>
      <c r="AQ758" s="153">
        <f>IFERROR(__xludf.DUMMYFUNCTION("TO_DATE(INT((AR758/(60*60*24))+""1/1/1970""))"),43274.0)</f>
        <v>43274</v>
      </c>
      <c r="AR758" s="156">
        <v>1.5297264E9</v>
      </c>
      <c r="AS758" s="156">
        <v>98777.651</v>
      </c>
      <c r="AT758" s="152">
        <v>135395.2408</v>
      </c>
      <c r="AU758" s="152">
        <f t="shared" si="1"/>
        <v>139614.27</v>
      </c>
      <c r="AV758" s="152">
        <f t="shared" si="2"/>
        <v>30534.8397</v>
      </c>
      <c r="AW758" s="152">
        <f t="shared" si="3"/>
        <v>187344.8275</v>
      </c>
      <c r="AX758" s="152">
        <f t="shared" si="4"/>
        <v>10129.6365</v>
      </c>
      <c r="AY758" s="152">
        <f t="shared" si="5"/>
        <v>94638.4088</v>
      </c>
      <c r="AZ758" s="152">
        <f t="shared" si="6"/>
        <v>93578.8893</v>
      </c>
      <c r="BA758" s="152" t="str">
        <f t="shared" si="7"/>
        <v>Column1.y</v>
      </c>
      <c r="BB758" s="152" t="str">
        <f t="shared" si="8"/>
        <v>Column1.y</v>
      </c>
      <c r="BC758" s="152" t="str">
        <f t="shared" si="9"/>
        <v>Column1.y</v>
      </c>
    </row>
    <row r="759">
      <c r="A759" s="152">
        <v>1.49868E9</v>
      </c>
      <c r="B759" s="152">
        <v>117057.0593</v>
      </c>
      <c r="D759" s="153">
        <f>IFERROR(__xludf.DUMMYFUNCTION("TO_DATE(INT((E759/(60*60*24))+""1/1/1970""))"),43276.0)</f>
        <v>43276</v>
      </c>
      <c r="E759" s="152">
        <v>1.5299352E9</v>
      </c>
      <c r="F759" s="152">
        <v>98777.651</v>
      </c>
      <c r="H759" s="153">
        <f>IFERROR(__xludf.DUMMYFUNCTION("TO_DATE(INT((I759/(60*60*24))+""1/1/1970""))"),43276.0)</f>
        <v>43276</v>
      </c>
      <c r="I759" s="156">
        <v>1.5299352E9</v>
      </c>
      <c r="J759" s="156">
        <v>135395.2408</v>
      </c>
      <c r="L759" s="154">
        <v>43420.0</v>
      </c>
      <c r="M759" s="155">
        <v>136855.04</v>
      </c>
      <c r="O759" s="153">
        <f>IFERROR(__xludf.DUMMYFUNCTION("TO_DATE(INT((P759/(60*60*24))+""1/1/1970""))"),43132.0)</f>
        <v>43132</v>
      </c>
      <c r="P759" s="13">
        <v>1.5174972E9</v>
      </c>
      <c r="Q759" s="13">
        <v>28342.5154</v>
      </c>
      <c r="S759" s="153">
        <f>IFERROR(__xludf.DUMMYFUNCTION("TO_DATE(INT((T759/(60*60*24))+""1/1/1970""))"),43276.0)</f>
        <v>43276</v>
      </c>
      <c r="T759" s="152">
        <v>1.5299352E9</v>
      </c>
      <c r="U759" s="152">
        <v>187344.8275</v>
      </c>
      <c r="W759" s="153">
        <f>IFERROR(__xludf.DUMMYFUNCTION("TO_DATE(INT((X759/(60*60*24))+""1/1/1970""))"),43252.0)</f>
        <v>43252</v>
      </c>
      <c r="X759" s="156">
        <v>1.5278616E9</v>
      </c>
      <c r="Y759" s="156">
        <v>10130.309</v>
      </c>
      <c r="AA759" s="153">
        <f>IFERROR(__xludf.DUMMYFUNCTION("TO_DATE(INT((AB759/(60*60*24))+""1/1/1970""))"),43255.0)</f>
        <v>43255</v>
      </c>
      <c r="AB759" s="156">
        <v>1.5281028E9</v>
      </c>
      <c r="AC759" s="156">
        <v>95109.8483</v>
      </c>
      <c r="AE759" s="153">
        <f>IFERROR(__xludf.DUMMYFUNCTION("TO_DATE(INT((AF759/(60*60*24))+""1/1/1970""))"),43134.0)</f>
        <v>43134</v>
      </c>
      <c r="AF759" s="152">
        <v>1.517616E9</v>
      </c>
      <c r="AG759" s="152">
        <v>90046.6834</v>
      </c>
      <c r="AQ759" s="153">
        <f>IFERROR(__xludf.DUMMYFUNCTION("TO_DATE(INT((AR759/(60*60*24))+""1/1/1970""))"),43276.0)</f>
        <v>43276</v>
      </c>
      <c r="AR759" s="152">
        <v>1.5299352E9</v>
      </c>
      <c r="AS759" s="152">
        <v>98777.651</v>
      </c>
      <c r="AT759" s="156">
        <v>135395.2408</v>
      </c>
      <c r="AU759" s="152">
        <f t="shared" si="1"/>
        <v>139817.34</v>
      </c>
      <c r="AV759" s="152">
        <f t="shared" si="2"/>
        <v>30402.2843</v>
      </c>
      <c r="AW759" s="152">
        <f t="shared" si="3"/>
        <v>187344.8275</v>
      </c>
      <c r="AX759" s="152">
        <f t="shared" si="4"/>
        <v>10130.517</v>
      </c>
      <c r="AY759" s="152">
        <f t="shared" si="5"/>
        <v>94857.3805</v>
      </c>
      <c r="AZ759" s="152">
        <f t="shared" si="6"/>
        <v>93548.9724</v>
      </c>
      <c r="BA759" s="152" t="str">
        <f t="shared" si="7"/>
        <v>Column1.y</v>
      </c>
      <c r="BB759" s="152" t="str">
        <f t="shared" si="8"/>
        <v>Column1.y</v>
      </c>
      <c r="BC759" s="152" t="str">
        <f t="shared" si="9"/>
        <v>Column1.y</v>
      </c>
    </row>
    <row r="760">
      <c r="A760" s="156">
        <v>1.49874306E9</v>
      </c>
      <c r="B760" s="156">
        <v>117105.0103</v>
      </c>
      <c r="D760" s="153">
        <f>IFERROR(__xludf.DUMMYFUNCTION("TO_DATE(INT((E760/(60*60*24))+""1/1/1970""))"),43277.0)</f>
        <v>43277</v>
      </c>
      <c r="E760" s="152">
        <v>1.5299856E9</v>
      </c>
      <c r="F760" s="152">
        <v>98777.651</v>
      </c>
      <c r="H760" s="153">
        <f>IFERROR(__xludf.DUMMYFUNCTION("TO_DATE(INT((I760/(60*60*24))+""1/1/1970""))"),43277.0)</f>
        <v>43277</v>
      </c>
      <c r="I760" s="156">
        <v>1.5299856E9</v>
      </c>
      <c r="J760" s="156">
        <v>131837.7525</v>
      </c>
      <c r="L760" s="154">
        <v>43423.0</v>
      </c>
      <c r="M760" s="155">
        <v>137459.81</v>
      </c>
      <c r="O760" s="153">
        <f>IFERROR(__xludf.DUMMYFUNCTION("TO_DATE(INT((P760/(60*60*24))+""1/1/1970""))"),43133.0)</f>
        <v>43133</v>
      </c>
      <c r="P760" s="13">
        <v>1.5175836E9</v>
      </c>
      <c r="Q760" s="13">
        <v>28247.3729</v>
      </c>
      <c r="S760" s="153">
        <f>IFERROR(__xludf.DUMMYFUNCTION("TO_DATE(INT((T760/(60*60*24))+""1/1/1970""))"),43277.0)</f>
        <v>43277</v>
      </c>
      <c r="T760" s="152">
        <v>1.5299856E9</v>
      </c>
      <c r="U760" s="152">
        <v>183215.1344</v>
      </c>
      <c r="W760" s="153">
        <f>IFERROR(__xludf.DUMMYFUNCTION("TO_DATE(INT((X760/(60*60*24))+""1/1/1970""))"),43253.0)</f>
        <v>43253</v>
      </c>
      <c r="X760" s="156">
        <v>1.5278976E9</v>
      </c>
      <c r="Y760" s="156">
        <v>10127.6013</v>
      </c>
      <c r="AA760" s="153">
        <f>IFERROR(__xludf.DUMMYFUNCTION("TO_DATE(INT((AB760/(60*60*24))+""1/1/1970""))"),43256.0)</f>
        <v>43256</v>
      </c>
      <c r="AB760" s="152">
        <v>1.528182E9</v>
      </c>
      <c r="AC760" s="152">
        <v>95107.8914</v>
      </c>
      <c r="AE760" s="153">
        <f>IFERROR(__xludf.DUMMYFUNCTION("TO_DATE(INT((AF760/(60*60*24))+""1/1/1970""))"),43135.0)</f>
        <v>43135</v>
      </c>
      <c r="AF760" s="156">
        <v>1.5177852E9</v>
      </c>
      <c r="AG760" s="156">
        <v>90046.6834</v>
      </c>
      <c r="AQ760" s="153">
        <f>IFERROR(__xludf.DUMMYFUNCTION("TO_DATE(INT((AR760/(60*60*24))+""1/1/1970""))"),43277.0)</f>
        <v>43277</v>
      </c>
      <c r="AR760" s="152">
        <v>1.5299856E9</v>
      </c>
      <c r="AS760" s="152">
        <v>98777.651</v>
      </c>
      <c r="AT760" s="156">
        <v>131837.7525</v>
      </c>
      <c r="AU760" s="152">
        <f t="shared" si="1"/>
        <v>138836.09</v>
      </c>
      <c r="AV760" s="152">
        <f t="shared" si="2"/>
        <v>30602.9609</v>
      </c>
      <c r="AW760" s="152">
        <f t="shared" si="3"/>
        <v>183215.1344</v>
      </c>
      <c r="AX760" s="152">
        <f t="shared" si="4"/>
        <v>10125.2342</v>
      </c>
      <c r="AY760" s="152">
        <f t="shared" si="5"/>
        <v>94714.919</v>
      </c>
      <c r="AZ760" s="152">
        <f t="shared" si="6"/>
        <v>93253.7679</v>
      </c>
      <c r="BA760" s="152" t="str">
        <f t="shared" si="7"/>
        <v>Column1.y</v>
      </c>
      <c r="BB760" s="152" t="str">
        <f t="shared" si="8"/>
        <v>Column1.y</v>
      </c>
      <c r="BC760" s="152" t="str">
        <f t="shared" si="9"/>
        <v>Column1.y</v>
      </c>
    </row>
    <row r="761">
      <c r="A761" s="152">
        <v>1.4987664E9</v>
      </c>
      <c r="B761" s="152">
        <v>116030.908</v>
      </c>
      <c r="D761" s="153">
        <f>IFERROR(__xludf.DUMMYFUNCTION("TO_DATE(INT((E761/(60*60*24))+""1/1/1970""))"),43278.0)</f>
        <v>43278</v>
      </c>
      <c r="E761" s="156">
        <v>1.530072E9</v>
      </c>
      <c r="F761" s="156">
        <v>98777.651</v>
      </c>
      <c r="H761" s="153">
        <f>IFERROR(__xludf.DUMMYFUNCTION("TO_DATE(INT((I761/(60*60*24))+""1/1/1970""))"),43278.0)</f>
        <v>43278</v>
      </c>
      <c r="I761" s="152">
        <v>1.530072E9</v>
      </c>
      <c r="J761" s="152">
        <v>132881.4482</v>
      </c>
      <c r="L761" s="154">
        <v>43424.0</v>
      </c>
      <c r="M761" s="155">
        <v>136457.0</v>
      </c>
      <c r="O761" s="153">
        <f>IFERROR(__xludf.DUMMYFUNCTION("TO_DATE(INT((P761/(60*60*24))+""1/1/1970""))"),43134.0)</f>
        <v>43134</v>
      </c>
      <c r="P761" s="13">
        <v>1.517616E9</v>
      </c>
      <c r="Q761" s="13">
        <v>28252.7749</v>
      </c>
      <c r="S761" s="153">
        <f>IFERROR(__xludf.DUMMYFUNCTION("TO_DATE(INT((T761/(60*60*24))+""1/1/1970""))"),43278.0)</f>
        <v>43278</v>
      </c>
      <c r="T761" s="156">
        <v>1.530072E9</v>
      </c>
      <c r="U761" s="156">
        <v>183884.7134</v>
      </c>
      <c r="W761" s="153">
        <f>IFERROR(__xludf.DUMMYFUNCTION("TO_DATE(INT((X761/(60*60*24))+""1/1/1970""))"),43255.0)</f>
        <v>43255</v>
      </c>
      <c r="X761" s="152">
        <v>1.5280704E9</v>
      </c>
      <c r="Y761" s="152">
        <v>10123.4138</v>
      </c>
      <c r="AA761" s="153">
        <f>IFERROR(__xludf.DUMMYFUNCTION("TO_DATE(INT((AB761/(60*60*24))+""1/1/1970""))"),43257.0)</f>
        <v>43257</v>
      </c>
      <c r="AB761" s="156">
        <v>1.5282612E9</v>
      </c>
      <c r="AC761" s="156">
        <v>94973.0799</v>
      </c>
      <c r="AE761" s="153">
        <f>IFERROR(__xludf.DUMMYFUNCTION("TO_DATE(INT((AF761/(60*60*24))+""1/1/1970""))"),43136.0)</f>
        <v>43136</v>
      </c>
      <c r="AF761" s="152">
        <v>1.5178248E9</v>
      </c>
      <c r="AG761" s="152">
        <v>89978.9103</v>
      </c>
      <c r="AQ761" s="153">
        <f>IFERROR(__xludf.DUMMYFUNCTION("TO_DATE(INT((AR761/(60*60*24))+""1/1/1970""))"),43278.0)</f>
        <v>43278</v>
      </c>
      <c r="AR761" s="156">
        <v>1.530072E9</v>
      </c>
      <c r="AS761" s="156">
        <v>98777.651</v>
      </c>
      <c r="AT761" s="152">
        <v>132881.4482</v>
      </c>
      <c r="AU761" s="152">
        <f t="shared" si="1"/>
        <v>138853.3</v>
      </c>
      <c r="AV761" s="152">
        <f t="shared" si="2"/>
        <v>30384.6231</v>
      </c>
      <c r="AW761" s="152">
        <f t="shared" si="3"/>
        <v>183884.7134</v>
      </c>
      <c r="AX761" s="152">
        <f t="shared" si="4"/>
        <v>10130.6998</v>
      </c>
      <c r="AY761" s="152">
        <f t="shared" si="5"/>
        <v>94455.4662</v>
      </c>
      <c r="AZ761" s="152">
        <f t="shared" si="6"/>
        <v>93627.1889</v>
      </c>
      <c r="BA761" s="152" t="str">
        <f t="shared" si="7"/>
        <v>Column1.y</v>
      </c>
      <c r="BB761" s="152" t="str">
        <f t="shared" si="8"/>
        <v>Column1.y</v>
      </c>
      <c r="BC761" s="152" t="str">
        <f t="shared" si="9"/>
        <v>Column1.y</v>
      </c>
    </row>
    <row r="762">
      <c r="A762" s="156">
        <v>1.49882946E9</v>
      </c>
      <c r="B762" s="156">
        <v>116553.5739</v>
      </c>
      <c r="D762" s="153">
        <f>IFERROR(__xludf.DUMMYFUNCTION("TO_DATE(INT((E762/(60*60*24))+""1/1/1970""))"),43279.0)</f>
        <v>43279</v>
      </c>
      <c r="E762" s="152">
        <v>1.5301584E9</v>
      </c>
      <c r="F762" s="152">
        <v>98777.651</v>
      </c>
      <c r="H762" s="153">
        <f>IFERROR(__xludf.DUMMYFUNCTION("TO_DATE(INT((I762/(60*60*24))+""1/1/1970""))"),43279.0)</f>
        <v>43279</v>
      </c>
      <c r="I762" s="156">
        <v>1.5301584E9</v>
      </c>
      <c r="J762" s="156">
        <v>130230.8166</v>
      </c>
      <c r="L762" s="154">
        <v>43425.0</v>
      </c>
      <c r="M762" s="155">
        <v>135277.9</v>
      </c>
      <c r="O762" s="153">
        <f>IFERROR(__xludf.DUMMYFUNCTION("TO_DATE(INT((P762/(60*60*24))+""1/1/1970""))"),43135.0)</f>
        <v>43135</v>
      </c>
      <c r="P762" s="13">
        <v>1.5177024E9</v>
      </c>
      <c r="Q762" s="13">
        <v>28252.7749</v>
      </c>
      <c r="S762" s="153">
        <f>IFERROR(__xludf.DUMMYFUNCTION("TO_DATE(INT((T762/(60*60*24))+""1/1/1970""))"),43279.0)</f>
        <v>43279</v>
      </c>
      <c r="T762" s="152">
        <v>1.5301584E9</v>
      </c>
      <c r="U762" s="152">
        <v>181397.2538</v>
      </c>
      <c r="W762" s="153">
        <f>IFERROR(__xludf.DUMMYFUNCTION("TO_DATE(INT((X762/(60*60*24))+""1/1/1970""))"),43256.0)</f>
        <v>43256</v>
      </c>
      <c r="X762" s="156">
        <v>1.5282072E9</v>
      </c>
      <c r="Y762" s="156">
        <v>10128.3027</v>
      </c>
      <c r="AA762" s="153">
        <f>IFERROR(__xludf.DUMMYFUNCTION("TO_DATE(INT((AB762/(60*60*24))+""1/1/1970""))"),43258.0)</f>
        <v>43258</v>
      </c>
      <c r="AB762" s="152">
        <v>1.5283404E9</v>
      </c>
      <c r="AC762" s="152">
        <v>94924.689</v>
      </c>
      <c r="AE762" s="153">
        <f>IFERROR(__xludf.DUMMYFUNCTION("TO_DATE(INT((AF762/(60*60*24))+""1/1/1970""))"),43137.0)</f>
        <v>43137</v>
      </c>
      <c r="AF762" s="156">
        <v>1.517904E9</v>
      </c>
      <c r="AG762" s="156">
        <v>89406.8048</v>
      </c>
      <c r="AQ762" s="153">
        <f>IFERROR(__xludf.DUMMYFUNCTION("TO_DATE(INT((AR762/(60*60*24))+""1/1/1970""))"),43279.0)</f>
        <v>43279</v>
      </c>
      <c r="AR762" s="152">
        <v>1.5301584E9</v>
      </c>
      <c r="AS762" s="152">
        <v>98777.651</v>
      </c>
      <c r="AT762" s="156">
        <v>130230.8166</v>
      </c>
      <c r="AU762" s="152">
        <f t="shared" si="1"/>
        <v>138412.48</v>
      </c>
      <c r="AV762" s="152">
        <f t="shared" si="2"/>
        <v>30379.9644</v>
      </c>
      <c r="AW762" s="152">
        <f t="shared" si="3"/>
        <v>181397.2538</v>
      </c>
      <c r="AX762" s="152">
        <f t="shared" si="4"/>
        <v>10145.3005</v>
      </c>
      <c r="AY762" s="152">
        <f t="shared" si="5"/>
        <v>94282.2372</v>
      </c>
      <c r="AZ762" s="152">
        <f t="shared" si="6"/>
        <v>94248.9565</v>
      </c>
      <c r="BA762" s="152" t="str">
        <f t="shared" si="7"/>
        <v>Column1.y</v>
      </c>
      <c r="BB762" s="152" t="str">
        <f t="shared" si="8"/>
        <v>Column1.y</v>
      </c>
      <c r="BC762" s="152" t="str">
        <f t="shared" si="9"/>
        <v>Column1.y</v>
      </c>
    </row>
    <row r="763">
      <c r="A763" s="152">
        <v>1.4988528E9</v>
      </c>
      <c r="B763" s="152">
        <v>116246.6875</v>
      </c>
      <c r="D763" s="153">
        <f>IFERROR(__xludf.DUMMYFUNCTION("TO_DATE(INT((E763/(60*60*24))+""1/1/1970""))"),43280.0)</f>
        <v>43280</v>
      </c>
      <c r="E763" s="156">
        <v>1.5302448E9</v>
      </c>
      <c r="F763" s="156">
        <v>98777.651</v>
      </c>
      <c r="H763" s="153">
        <f>IFERROR(__xludf.DUMMYFUNCTION("TO_DATE(INT((I763/(60*60*24))+""1/1/1970""))"),43280.0)</f>
        <v>43280</v>
      </c>
      <c r="I763" s="152">
        <v>1.5302448E9</v>
      </c>
      <c r="J763" s="152">
        <v>131648.7846</v>
      </c>
      <c r="L763" s="154">
        <v>43426.0</v>
      </c>
      <c r="M763" s="155">
        <v>135538.12</v>
      </c>
      <c r="O763" s="153">
        <f>IFERROR(__xludf.DUMMYFUNCTION("TO_DATE(INT((P763/(60*60*24))+""1/1/1970""))"),43136.0)</f>
        <v>43136</v>
      </c>
      <c r="P763" s="13">
        <v>1.5177888E9</v>
      </c>
      <c r="Q763" s="13">
        <v>28280.668</v>
      </c>
      <c r="S763" s="153">
        <f>IFERROR(__xludf.DUMMYFUNCTION("TO_DATE(INT((T763/(60*60*24))+""1/1/1970""))"),43280.0)</f>
        <v>43280</v>
      </c>
      <c r="T763" s="156">
        <v>1.5302448E9</v>
      </c>
      <c r="U763" s="156">
        <v>183180.2451</v>
      </c>
      <c r="W763" s="153">
        <f>IFERROR(__xludf.DUMMYFUNCTION("TO_DATE(INT((X763/(60*60*24))+""1/1/1970""))"),43257.0)</f>
        <v>43257</v>
      </c>
      <c r="X763" s="156">
        <v>1.5282936E9</v>
      </c>
      <c r="Y763" s="156">
        <v>10113.8786</v>
      </c>
      <c r="AA763" s="153">
        <f>IFERROR(__xludf.DUMMYFUNCTION("TO_DATE(INT((AB763/(60*60*24))+""1/1/1970""))"),43259.0)</f>
        <v>43259</v>
      </c>
      <c r="AB763" s="156">
        <v>1.5284196E9</v>
      </c>
      <c r="AC763" s="156">
        <v>94689.9161</v>
      </c>
      <c r="AE763" s="153">
        <f>IFERROR(__xludf.DUMMYFUNCTION("TO_DATE(INT((AF763/(60*60*24))+""1/1/1970""))"),43138.0)</f>
        <v>43138</v>
      </c>
      <c r="AF763" s="152">
        <v>1.5179832E9</v>
      </c>
      <c r="AG763" s="152">
        <v>89500.894</v>
      </c>
      <c r="AQ763" s="153">
        <f>IFERROR(__xludf.DUMMYFUNCTION("TO_DATE(INT((AR763/(60*60*24))+""1/1/1970""))"),43280.0)</f>
        <v>43280</v>
      </c>
      <c r="AR763" s="156">
        <v>1.5302448E9</v>
      </c>
      <c r="AS763" s="156">
        <v>98777.651</v>
      </c>
      <c r="AT763" s="152">
        <v>131648.7846</v>
      </c>
      <c r="AU763" s="152">
        <f t="shared" si="1"/>
        <v>138701.01</v>
      </c>
      <c r="AV763" s="152">
        <f t="shared" si="2"/>
        <v>30276.8567</v>
      </c>
      <c r="AW763" s="152">
        <f t="shared" si="3"/>
        <v>183180.2451</v>
      </c>
      <c r="AX763" s="152">
        <f t="shared" si="4"/>
        <v>10142.6897</v>
      </c>
      <c r="AY763" s="152">
        <f t="shared" si="5"/>
        <v>94413.6763</v>
      </c>
      <c r="AZ763" s="152">
        <f t="shared" si="6"/>
        <v>94246.073</v>
      </c>
      <c r="BA763" s="152" t="str">
        <f t="shared" si="7"/>
        <v>Column1.y</v>
      </c>
      <c r="BB763" s="152" t="str">
        <f t="shared" si="8"/>
        <v>Column1.y</v>
      </c>
      <c r="BC763" s="152" t="str">
        <f t="shared" si="9"/>
        <v>Column1.y</v>
      </c>
    </row>
    <row r="764">
      <c r="A764" s="156">
        <v>1.49908866E9</v>
      </c>
      <c r="B764" s="156">
        <v>116826.8945</v>
      </c>
      <c r="D764" s="153">
        <f>IFERROR(__xludf.DUMMYFUNCTION("TO_DATE(INT((E764/(60*60*24))+""1/1/1970""))"),43281.0)</f>
        <v>43281</v>
      </c>
      <c r="E764" s="152">
        <v>1.5303312E9</v>
      </c>
      <c r="F764" s="152">
        <v>98777.651</v>
      </c>
      <c r="H764" s="153">
        <f>IFERROR(__xludf.DUMMYFUNCTION("TO_DATE(INT((I764/(60*60*24))+""1/1/1970""))"),43281.0)</f>
        <v>43281</v>
      </c>
      <c r="I764" s="156">
        <v>1.5303312E9</v>
      </c>
      <c r="J764" s="156">
        <v>131846.1439</v>
      </c>
      <c r="L764" s="154">
        <v>43427.0</v>
      </c>
      <c r="M764" s="155">
        <v>135538.12</v>
      </c>
      <c r="O764" s="153">
        <f>IFERROR(__xludf.DUMMYFUNCTION("TO_DATE(INT((P764/(60*60*24))+""1/1/1970""))"),43137.0)</f>
        <v>43137</v>
      </c>
      <c r="P764" s="13">
        <v>1.5179292E9</v>
      </c>
      <c r="Q764" s="13">
        <v>28452.309</v>
      </c>
      <c r="S764" s="153">
        <f>IFERROR(__xludf.DUMMYFUNCTION("TO_DATE(INT((T764/(60*60*24))+""1/1/1970""))"),43281.0)</f>
        <v>43281</v>
      </c>
      <c r="T764" s="152">
        <v>1.5303312E9</v>
      </c>
      <c r="U764" s="152">
        <v>183725.6071</v>
      </c>
      <c r="W764" s="153">
        <f>IFERROR(__xludf.DUMMYFUNCTION("TO_DATE(INT((X764/(60*60*24))+""1/1/1970""))"),43258.0)</f>
        <v>43258</v>
      </c>
      <c r="X764" s="156">
        <v>1.52838E9</v>
      </c>
      <c r="Y764" s="156">
        <v>10113.554</v>
      </c>
      <c r="AA764" s="153">
        <f>IFERROR(__xludf.DUMMYFUNCTION("TO_DATE(INT((AB764/(60*60*24))+""1/1/1970""))"),43261.0)</f>
        <v>43261</v>
      </c>
      <c r="AB764" s="152">
        <v>1.528668E9</v>
      </c>
      <c r="AC764" s="152">
        <v>94662.6499</v>
      </c>
      <c r="AE764" s="153">
        <f>IFERROR(__xludf.DUMMYFUNCTION("TO_DATE(INT((AF764/(60*60*24))+""1/1/1970""))"),43139.0)</f>
        <v>43139</v>
      </c>
      <c r="AF764" s="156">
        <v>1.5180624E9</v>
      </c>
      <c r="AG764" s="156">
        <v>88704.5605</v>
      </c>
      <c r="AQ764" s="153">
        <f>IFERROR(__xludf.DUMMYFUNCTION("TO_DATE(INT((AR764/(60*60*24))+""1/1/1970""))"),43281.0)</f>
        <v>43281</v>
      </c>
      <c r="AR764" s="152">
        <v>1.5303312E9</v>
      </c>
      <c r="AS764" s="152">
        <v>98777.651</v>
      </c>
      <c r="AT764" s="156">
        <v>131846.1439</v>
      </c>
      <c r="AU764" s="152">
        <f t="shared" si="1"/>
        <v>138701.01</v>
      </c>
      <c r="AV764" s="152">
        <f t="shared" si="2"/>
        <v>30232.0256</v>
      </c>
      <c r="AW764" s="152">
        <f t="shared" si="3"/>
        <v>183725.6071</v>
      </c>
      <c r="AX764" s="152">
        <f t="shared" si="4"/>
        <v>10113.7848</v>
      </c>
      <c r="AY764" s="152">
        <f t="shared" si="5"/>
        <v>94413.6763</v>
      </c>
      <c r="AZ764" s="152">
        <f t="shared" si="6"/>
        <v>93369.8312</v>
      </c>
      <c r="BA764" s="152" t="str">
        <f t="shared" si="7"/>
        <v>Column1.y</v>
      </c>
      <c r="BB764" s="152" t="str">
        <f t="shared" si="8"/>
        <v>Column1.y</v>
      </c>
      <c r="BC764" s="152" t="str">
        <f t="shared" si="9"/>
        <v>Column1.y</v>
      </c>
    </row>
    <row r="765">
      <c r="A765" s="152">
        <v>1.4991012E9</v>
      </c>
      <c r="B765" s="152">
        <v>116443.2866</v>
      </c>
      <c r="D765" s="153">
        <f>IFERROR(__xludf.DUMMYFUNCTION("TO_DATE(INT((E765/(60*60*24))+""1/1/1970""))"),43283.0)</f>
        <v>43283</v>
      </c>
      <c r="E765" s="156">
        <v>1.53054E9</v>
      </c>
      <c r="F765" s="156">
        <v>98777.651</v>
      </c>
      <c r="H765" s="153">
        <f>IFERROR(__xludf.DUMMYFUNCTION("TO_DATE(INT((I765/(60*60*24))+""1/1/1970""))"),43283.0)</f>
        <v>43283</v>
      </c>
      <c r="I765" s="152">
        <v>1.53054E9</v>
      </c>
      <c r="J765" s="152">
        <v>131846.1439</v>
      </c>
      <c r="L765" s="154">
        <v>43430.0</v>
      </c>
      <c r="M765" s="155">
        <v>135121.81</v>
      </c>
      <c r="O765" s="153">
        <f>IFERROR(__xludf.DUMMYFUNCTION("TO_DATE(INT((P765/(60*60*24))+""1/1/1970""))"),43138.0)</f>
        <v>43138</v>
      </c>
      <c r="P765" s="13">
        <v>1.5180156E9</v>
      </c>
      <c r="Q765" s="13">
        <v>28320.0193</v>
      </c>
      <c r="S765" s="153">
        <f>IFERROR(__xludf.DUMMYFUNCTION("TO_DATE(INT((T765/(60*60*24))+""1/1/1970""))"),43283.0)</f>
        <v>43283</v>
      </c>
      <c r="T765" s="156">
        <v>1.530504E9</v>
      </c>
      <c r="U765" s="156">
        <v>183725.6071</v>
      </c>
      <c r="W765" s="153">
        <f>IFERROR(__xludf.DUMMYFUNCTION("TO_DATE(INT((X765/(60*60*24))+""1/1/1970""))"),43259.0)</f>
        <v>43259</v>
      </c>
      <c r="X765" s="156">
        <v>1.5284664E9</v>
      </c>
      <c r="Y765" s="156">
        <v>10107.3326</v>
      </c>
      <c r="AA765" s="153">
        <f>IFERROR(__xludf.DUMMYFUNCTION("TO_DATE(INT((AB765/(60*60*24))+""1/1/1970""))"),43262.0)</f>
        <v>43262</v>
      </c>
      <c r="AB765" s="152">
        <v>1.5287076E9</v>
      </c>
      <c r="AC765" s="152">
        <v>94645.1584</v>
      </c>
      <c r="AE765" s="153">
        <f>IFERROR(__xludf.DUMMYFUNCTION("TO_DATE(INT((AF765/(60*60*24))+""1/1/1970""))"),43140.0)</f>
        <v>43140</v>
      </c>
      <c r="AF765" s="152">
        <v>1.5181416E9</v>
      </c>
      <c r="AG765" s="152">
        <v>88639.6714</v>
      </c>
      <c r="AQ765" s="153">
        <f>IFERROR(__xludf.DUMMYFUNCTION("TO_DATE(INT((AR765/(60*60*24))+""1/1/1970""))"),43283.0)</f>
        <v>43283</v>
      </c>
      <c r="AR765" s="156">
        <v>1.53054E9</v>
      </c>
      <c r="AS765" s="156">
        <v>98777.651</v>
      </c>
      <c r="AT765" s="152">
        <v>131846.1439</v>
      </c>
      <c r="AU765" s="152">
        <f t="shared" si="1"/>
        <v>138878.34</v>
      </c>
      <c r="AV765" s="152">
        <f t="shared" si="2"/>
        <v>30252.1874</v>
      </c>
      <c r="AW765" s="152">
        <f t="shared" si="3"/>
        <v>183725.6071</v>
      </c>
      <c r="AX765" s="152">
        <f t="shared" si="4"/>
        <v>10113.776</v>
      </c>
      <c r="AY765" s="152">
        <f t="shared" si="5"/>
        <v>94837.559</v>
      </c>
      <c r="AZ765" s="152">
        <f t="shared" si="6"/>
        <v>93418.1308</v>
      </c>
      <c r="BA765" s="152" t="str">
        <f t="shared" si="7"/>
        <v>Column1.y</v>
      </c>
      <c r="BB765" s="152" t="str">
        <f t="shared" si="8"/>
        <v>Column1.y</v>
      </c>
      <c r="BC765" s="152" t="str">
        <f t="shared" si="9"/>
        <v>Column1.y</v>
      </c>
    </row>
    <row r="766">
      <c r="A766" s="156">
        <v>1.49926146E9</v>
      </c>
      <c r="B766" s="156">
        <v>116673.4513</v>
      </c>
      <c r="D766" s="153">
        <f>IFERROR(__xludf.DUMMYFUNCTION("TO_DATE(INT((E766/(60*60*24))+""1/1/1970""))"),43284.0)</f>
        <v>43284</v>
      </c>
      <c r="E766" s="156">
        <v>1.5305904E9</v>
      </c>
      <c r="F766" s="156">
        <v>98777.651</v>
      </c>
      <c r="H766" s="153">
        <f>IFERROR(__xludf.DUMMYFUNCTION("TO_DATE(INT((I766/(60*60*24))+""1/1/1970""))"),43284.0)</f>
        <v>43284</v>
      </c>
      <c r="I766" s="152">
        <v>1.5305904E9</v>
      </c>
      <c r="J766" s="152">
        <v>133338.3228</v>
      </c>
      <c r="L766" s="154">
        <v>43431.0</v>
      </c>
      <c r="M766" s="155">
        <v>136026.8</v>
      </c>
      <c r="O766" s="153">
        <f>IFERROR(__xludf.DUMMYFUNCTION("TO_DATE(INT((P766/(60*60*24))+""1/1/1970""))"),43139.0)</f>
        <v>43139</v>
      </c>
      <c r="P766" s="13">
        <v>1.518102E9</v>
      </c>
      <c r="Q766" s="13">
        <v>28488.0059</v>
      </c>
      <c r="S766" s="153">
        <f>IFERROR(__xludf.DUMMYFUNCTION("TO_DATE(INT((T766/(60*60*24))+""1/1/1970""))"),43284.0)</f>
        <v>43284</v>
      </c>
      <c r="T766" s="152">
        <v>1.5305904E9</v>
      </c>
      <c r="U766" s="152">
        <v>184265.5046</v>
      </c>
      <c r="W766" s="153">
        <f>IFERROR(__xludf.DUMMYFUNCTION("TO_DATE(INT((X766/(60*60*24))+""1/1/1970""))"),43260.0)</f>
        <v>43260</v>
      </c>
      <c r="X766" s="156">
        <v>1.5285024E9</v>
      </c>
      <c r="Y766" s="156">
        <v>10105.996</v>
      </c>
      <c r="AA766" s="153">
        <f>IFERROR(__xludf.DUMMYFUNCTION("TO_DATE(INT((AB766/(60*60*24))+""1/1/1970""))"),43263.0)</f>
        <v>43263</v>
      </c>
      <c r="AB766" s="156">
        <v>1.5287868E9</v>
      </c>
      <c r="AC766" s="156">
        <v>94633.1154</v>
      </c>
      <c r="AE766" s="153">
        <f>IFERROR(__xludf.DUMMYFUNCTION("TO_DATE(INT((AF766/(60*60*24))+""1/1/1970""))"),43141.0)</f>
        <v>43141</v>
      </c>
      <c r="AF766" s="156">
        <v>1.5182208E9</v>
      </c>
      <c r="AG766" s="156">
        <v>88570.8169</v>
      </c>
      <c r="AQ766" s="153">
        <f>IFERROR(__xludf.DUMMYFUNCTION("TO_DATE(INT((AR766/(60*60*24))+""1/1/1970""))"),43284.0)</f>
        <v>43284</v>
      </c>
      <c r="AR766" s="156">
        <v>1.5305904E9</v>
      </c>
      <c r="AS766" s="156">
        <v>98777.651</v>
      </c>
      <c r="AT766" s="152">
        <v>133338.3228</v>
      </c>
      <c r="AU766" s="152">
        <f t="shared" si="1"/>
        <v>138570.8</v>
      </c>
      <c r="AV766" s="152">
        <f t="shared" si="2"/>
        <v>30268.9023</v>
      </c>
      <c r="AW766" s="152">
        <f t="shared" si="3"/>
        <v>184265.5046</v>
      </c>
      <c r="AX766" s="152">
        <f t="shared" si="4"/>
        <v>10117.7898</v>
      </c>
      <c r="AY766" s="152">
        <f t="shared" si="5"/>
        <v>95047.591</v>
      </c>
      <c r="AZ766" s="152">
        <f t="shared" si="6"/>
        <v>93681.9766</v>
      </c>
      <c r="BA766" s="152" t="str">
        <f t="shared" si="7"/>
        <v>Column1.y</v>
      </c>
      <c r="BB766" s="152" t="str">
        <f t="shared" si="8"/>
        <v>Column1.y</v>
      </c>
      <c r="BC766" s="152" t="str">
        <f t="shared" si="9"/>
        <v>Column1.y</v>
      </c>
    </row>
    <row r="767">
      <c r="A767" s="152">
        <v>1.4992848E9</v>
      </c>
      <c r="B767" s="152">
        <v>116711.8121</v>
      </c>
      <c r="D767" s="153">
        <f>IFERROR(__xludf.DUMMYFUNCTION("TO_DATE(INT((E767/(60*60*24))+""1/1/1970""))"),43285.0)</f>
        <v>43285</v>
      </c>
      <c r="E767" s="152">
        <v>1.5306768E9</v>
      </c>
      <c r="F767" s="152">
        <v>98058.7981</v>
      </c>
      <c r="H767" s="153">
        <f>IFERROR(__xludf.DUMMYFUNCTION("TO_DATE(INT((I767/(60*60*24))+""1/1/1970""))"),43285.0)</f>
        <v>43285</v>
      </c>
      <c r="I767" s="156">
        <v>1.5306768E9</v>
      </c>
      <c r="J767" s="156">
        <v>131260.4767</v>
      </c>
      <c r="L767" s="154">
        <v>43432.0</v>
      </c>
      <c r="M767" s="155">
        <v>136073.8</v>
      </c>
      <c r="O767" s="153">
        <f>IFERROR(__xludf.DUMMYFUNCTION("TO_DATE(INT((P767/(60*60*24))+""1/1/1970""))"),43140.0)</f>
        <v>43140</v>
      </c>
      <c r="P767" s="13">
        <v>1.5181884E9</v>
      </c>
      <c r="Q767" s="13">
        <v>28626.1556</v>
      </c>
      <c r="S767" s="153">
        <f>IFERROR(__xludf.DUMMYFUNCTION("TO_DATE(INT((T767/(60*60*24))+""1/1/1970""))"),43285.0)</f>
        <v>43285</v>
      </c>
      <c r="T767" s="156">
        <v>1.5306768E9</v>
      </c>
      <c r="U767" s="156">
        <v>183104.7099</v>
      </c>
      <c r="W767" s="153">
        <f>IFERROR(__xludf.DUMMYFUNCTION("TO_DATE(INT((X767/(60*60*24))+""1/1/1970""))"),43262.0)</f>
        <v>43262</v>
      </c>
      <c r="X767" s="152">
        <v>1.5286752E9</v>
      </c>
      <c r="Y767" s="152">
        <v>10112.3692</v>
      </c>
      <c r="AA767" s="153">
        <f>IFERROR(__xludf.DUMMYFUNCTION("TO_DATE(INT((AB767/(60*60*24))+""1/1/1970""))"),43264.0)</f>
        <v>43264</v>
      </c>
      <c r="AB767" s="152">
        <v>1.528866E9</v>
      </c>
      <c r="AC767" s="152">
        <v>94622.8751</v>
      </c>
      <c r="AE767" s="153">
        <f>IFERROR(__xludf.DUMMYFUNCTION("TO_DATE(INT((AF767/(60*60*24))+""1/1/1970""))"),43142.0)</f>
        <v>43142</v>
      </c>
      <c r="AF767" s="152">
        <v>1.51839E9</v>
      </c>
      <c r="AG767" s="152">
        <v>88570.8169</v>
      </c>
      <c r="AQ767" s="153">
        <f>IFERROR(__xludf.DUMMYFUNCTION("TO_DATE(INT((AR767/(60*60*24))+""1/1/1970""))"),43285.0)</f>
        <v>43285</v>
      </c>
      <c r="AR767" s="152">
        <v>1.5306768E9</v>
      </c>
      <c r="AS767" s="152">
        <v>98058.7981</v>
      </c>
      <c r="AT767" s="156">
        <v>131260.4767</v>
      </c>
      <c r="AU767" s="152">
        <f t="shared" si="1"/>
        <v>138857.28</v>
      </c>
      <c r="AV767" s="152">
        <f t="shared" si="2"/>
        <v>30464.3922</v>
      </c>
      <c r="AW767" s="152">
        <f t="shared" si="3"/>
        <v>183104.7099</v>
      </c>
      <c r="AX767" s="152">
        <f t="shared" si="4"/>
        <v>10118.2087</v>
      </c>
      <c r="AY767" s="152">
        <f t="shared" si="5"/>
        <v>94556.9495</v>
      </c>
      <c r="AZ767" s="152">
        <f t="shared" si="6"/>
        <v>93556.1813</v>
      </c>
      <c r="BA767" s="152" t="str">
        <f t="shared" si="7"/>
        <v>Column1.y</v>
      </c>
      <c r="BB767" s="152" t="str">
        <f t="shared" si="8"/>
        <v>Column1.y</v>
      </c>
      <c r="BC767" s="152" t="str">
        <f t="shared" si="9"/>
        <v>Column1.y</v>
      </c>
    </row>
    <row r="768">
      <c r="A768" s="156">
        <v>1.49934786E9</v>
      </c>
      <c r="B768" s="156">
        <v>116237.0973</v>
      </c>
      <c r="D768" s="153">
        <f>IFERROR(__xludf.DUMMYFUNCTION("TO_DATE(INT((E768/(60*60*24))+""1/1/1970""))"),43286.0)</f>
        <v>43286</v>
      </c>
      <c r="E768" s="156">
        <v>1.5307992E9</v>
      </c>
      <c r="F768" s="156">
        <v>98058.7981</v>
      </c>
      <c r="H768" s="153">
        <f>IFERROR(__xludf.DUMMYFUNCTION("TO_DATE(INT((I768/(60*60*24))+""1/1/1970""))"),43286.0)</f>
        <v>43286</v>
      </c>
      <c r="I768" s="152">
        <v>1.5307992E9</v>
      </c>
      <c r="J768" s="152">
        <v>131260.4767</v>
      </c>
      <c r="L768" s="154">
        <v>43433.0</v>
      </c>
      <c r="M768" s="155">
        <v>137522.42</v>
      </c>
      <c r="O768" s="153">
        <f>IFERROR(__xludf.DUMMYFUNCTION("TO_DATE(INT((P768/(60*60*24))+""1/1/1970""))"),43141.0)</f>
        <v>43141</v>
      </c>
      <c r="P768" s="13">
        <v>1.5182208E9</v>
      </c>
      <c r="Q768" s="13">
        <v>28580.2573</v>
      </c>
      <c r="S768" s="153">
        <f>IFERROR(__xludf.DUMMYFUNCTION("TO_DATE(INT((T768/(60*60*24))+""1/1/1970""))"),43286.0)</f>
        <v>43286</v>
      </c>
      <c r="T768" s="152">
        <v>1.5307992E9</v>
      </c>
      <c r="U768" s="152">
        <v>183104.7099</v>
      </c>
      <c r="W768" s="153">
        <f>IFERROR(__xludf.DUMMYFUNCTION("TO_DATE(INT((X768/(60*60*24))+""1/1/1970""))"),43263.0)</f>
        <v>43263</v>
      </c>
      <c r="X768" s="156">
        <v>1.528812E9</v>
      </c>
      <c r="Y768" s="156">
        <v>10110.3249</v>
      </c>
      <c r="AA768" s="153">
        <f>IFERROR(__xludf.DUMMYFUNCTION("TO_DATE(INT((AB768/(60*60*24))+""1/1/1970""))"),43265.0)</f>
        <v>43265</v>
      </c>
      <c r="AB768" s="156">
        <v>1.5289452E9</v>
      </c>
      <c r="AC768" s="156">
        <v>94633.2126</v>
      </c>
      <c r="AE768" s="153">
        <f>IFERROR(__xludf.DUMMYFUNCTION("TO_DATE(INT((AF768/(60*60*24))+""1/1/1970""))"),43143.0)</f>
        <v>43143</v>
      </c>
      <c r="AF768" s="156">
        <v>1.5184296E9</v>
      </c>
      <c r="AG768" s="156">
        <v>88577.3058</v>
      </c>
      <c r="AQ768" s="153">
        <f>IFERROR(__xludf.DUMMYFUNCTION("TO_DATE(INT((AR768/(60*60*24))+""1/1/1970""))"),43286.0)</f>
        <v>43286</v>
      </c>
      <c r="AR768" s="156">
        <v>1.5307992E9</v>
      </c>
      <c r="AS768" s="156">
        <v>98058.7981</v>
      </c>
      <c r="AT768" s="152">
        <v>131260.4767</v>
      </c>
      <c r="AU768" s="152">
        <f t="shared" si="1"/>
        <v>138857.28</v>
      </c>
      <c r="AV768" s="152">
        <f t="shared" si="2"/>
        <v>30453.5651</v>
      </c>
      <c r="AW768" s="152">
        <f t="shared" si="3"/>
        <v>183104.7099</v>
      </c>
      <c r="AX768" s="152">
        <f t="shared" si="4"/>
        <v>10115.1967</v>
      </c>
      <c r="AY768" s="152">
        <f t="shared" si="5"/>
        <v>94529.9726</v>
      </c>
      <c r="AZ768" s="152">
        <f t="shared" si="6"/>
        <v>93548.6119</v>
      </c>
      <c r="BA768" s="152" t="str">
        <f t="shared" si="7"/>
        <v>Column1.y</v>
      </c>
      <c r="BB768" s="152" t="str">
        <f t="shared" si="8"/>
        <v>Column1.y</v>
      </c>
      <c r="BC768" s="152" t="str">
        <f t="shared" si="9"/>
        <v>Column1.y</v>
      </c>
    </row>
    <row r="769">
      <c r="A769" s="152">
        <v>1.4993712E9</v>
      </c>
      <c r="B769" s="152">
        <v>115647.3001</v>
      </c>
      <c r="D769" s="153">
        <f>IFERROR(__xludf.DUMMYFUNCTION("TO_DATE(INT((E769/(60*60*24))+""1/1/1970""))"),43287.0)</f>
        <v>43287</v>
      </c>
      <c r="E769" s="156">
        <v>1.5308496E9</v>
      </c>
      <c r="F769" s="156">
        <v>98859.0278</v>
      </c>
      <c r="H769" s="153">
        <f>IFERROR(__xludf.DUMMYFUNCTION("TO_DATE(INT((I769/(60*60*24))+""1/1/1970""))"),43287.0)</f>
        <v>43287</v>
      </c>
      <c r="I769" s="152">
        <v>1.5308496E9</v>
      </c>
      <c r="J769" s="152">
        <v>132814.7213</v>
      </c>
      <c r="L769" s="154">
        <v>43434.0</v>
      </c>
      <c r="M769" s="155">
        <v>137610.68</v>
      </c>
      <c r="O769" s="153">
        <f>IFERROR(__xludf.DUMMYFUNCTION("TO_DATE(INT((P769/(60*60*24))+""1/1/1970""))"),43142.0)</f>
        <v>43142</v>
      </c>
      <c r="P769" s="13">
        <v>1.5183072E9</v>
      </c>
      <c r="Q769" s="13">
        <v>28580.2573</v>
      </c>
      <c r="S769" s="153">
        <f>IFERROR(__xludf.DUMMYFUNCTION("TO_DATE(INT((T769/(60*60*24))+""1/1/1970""))"),43287.0)</f>
        <v>43287</v>
      </c>
      <c r="T769" s="152">
        <v>1.5308496E9</v>
      </c>
      <c r="U769" s="152">
        <v>185614.3186</v>
      </c>
      <c r="W769" s="153">
        <f>IFERROR(__xludf.DUMMYFUNCTION("TO_DATE(INT((X769/(60*60*24))+""1/1/1970""))"),43264.0)</f>
        <v>43264</v>
      </c>
      <c r="X769" s="156">
        <v>1.5288984E9</v>
      </c>
      <c r="Y769" s="156">
        <v>10110.2121</v>
      </c>
      <c r="AA769" s="153">
        <f>IFERROR(__xludf.DUMMYFUNCTION("TO_DATE(INT((AB769/(60*60*24))+""1/1/1970""))"),43266.0)</f>
        <v>43266</v>
      </c>
      <c r="AB769" s="152">
        <v>1.5290244E9</v>
      </c>
      <c r="AC769" s="152">
        <v>94644.0071</v>
      </c>
      <c r="AE769" s="153">
        <f>IFERROR(__xludf.DUMMYFUNCTION("TO_DATE(INT((AF769/(60*60*24))+""1/1/1970""))"),43144.0)</f>
        <v>43144</v>
      </c>
      <c r="AF769" s="152">
        <v>1.5185088E9</v>
      </c>
      <c r="AG769" s="152">
        <v>88927.3464</v>
      </c>
      <c r="AQ769" s="153">
        <f>IFERROR(__xludf.DUMMYFUNCTION("TO_DATE(INT((AR769/(60*60*24))+""1/1/1970""))"),43287.0)</f>
        <v>43287</v>
      </c>
      <c r="AR769" s="156">
        <v>1.5308496E9</v>
      </c>
      <c r="AS769" s="156">
        <v>98859.0278</v>
      </c>
      <c r="AT769" s="152">
        <v>132814.7213</v>
      </c>
      <c r="AU769" s="152">
        <f t="shared" si="1"/>
        <v>139609.33</v>
      </c>
      <c r="AV769" s="152">
        <f t="shared" si="2"/>
        <v>30300.0461</v>
      </c>
      <c r="AW769" s="152">
        <f t="shared" si="3"/>
        <v>185614.3186</v>
      </c>
      <c r="AX769" s="152">
        <f t="shared" si="4"/>
        <v>10114.0961</v>
      </c>
      <c r="AY769" s="152">
        <f t="shared" si="5"/>
        <v>94750.8933</v>
      </c>
      <c r="AZ769" s="152">
        <f t="shared" si="6"/>
        <v>93317.5667</v>
      </c>
      <c r="BA769" s="152" t="str">
        <f t="shared" si="7"/>
        <v>Column1.y</v>
      </c>
      <c r="BB769" s="152" t="str">
        <f t="shared" si="8"/>
        <v>Column1.y</v>
      </c>
      <c r="BC769" s="152" t="str">
        <f t="shared" si="9"/>
        <v>Column1.y</v>
      </c>
    </row>
    <row r="770">
      <c r="A770" s="156">
        <v>1.49943426E9</v>
      </c>
      <c r="B770" s="156">
        <v>115997.3423</v>
      </c>
      <c r="D770" s="153">
        <f>IFERROR(__xludf.DUMMYFUNCTION("TO_DATE(INT((E770/(60*60*24))+""1/1/1970""))"),43288.0)</f>
        <v>43288</v>
      </c>
      <c r="E770" s="152">
        <v>1.530936E9</v>
      </c>
      <c r="F770" s="152">
        <v>98867.9857</v>
      </c>
      <c r="H770" s="153">
        <f>IFERROR(__xludf.DUMMYFUNCTION("TO_DATE(INT((I770/(60*60*24))+""1/1/1970""))"),43288.0)</f>
        <v>43288</v>
      </c>
      <c r="I770" s="156">
        <v>1.530936E9</v>
      </c>
      <c r="J770" s="156">
        <v>133617.0012</v>
      </c>
      <c r="L770" s="154">
        <v>43437.0</v>
      </c>
      <c r="M770" s="155">
        <v>138145.21</v>
      </c>
      <c r="O770" s="153">
        <f>IFERROR(__xludf.DUMMYFUNCTION("TO_DATE(INT((P770/(60*60*24))+""1/1/1970""))"),43143.0)</f>
        <v>43143</v>
      </c>
      <c r="P770" s="13">
        <v>1.5183936E9</v>
      </c>
      <c r="Q770" s="13">
        <v>28574.3369</v>
      </c>
      <c r="S770" s="153">
        <f>IFERROR(__xludf.DUMMYFUNCTION("TO_DATE(INT((T770/(60*60*24))+""1/1/1970""))"),43288.0)</f>
        <v>43288</v>
      </c>
      <c r="T770" s="156">
        <v>1.530936E9</v>
      </c>
      <c r="U770" s="156">
        <v>188072.9625</v>
      </c>
      <c r="W770" s="153">
        <f>IFERROR(__xludf.DUMMYFUNCTION("TO_DATE(INT((X770/(60*60*24))+""1/1/1970""))"),43265.0)</f>
        <v>43265</v>
      </c>
      <c r="X770" s="156">
        <v>1.5289848E9</v>
      </c>
      <c r="Y770" s="156">
        <v>10101.4918</v>
      </c>
      <c r="AA770" s="153">
        <f>IFERROR(__xludf.DUMMYFUNCTION("TO_DATE(INT((AB770/(60*60*24))+""1/1/1970""))"),43268.0)</f>
        <v>43268</v>
      </c>
      <c r="AB770" s="156">
        <v>1.5292728E9</v>
      </c>
      <c r="AC770" s="156">
        <v>94636.4214</v>
      </c>
      <c r="AE770" s="153">
        <f>IFERROR(__xludf.DUMMYFUNCTION("TO_DATE(INT((AF770/(60*60*24))+""1/1/1970""))"),43145.0)</f>
        <v>43145</v>
      </c>
      <c r="AF770" s="156">
        <v>1.518588E9</v>
      </c>
      <c r="AG770" s="156">
        <v>89308.7501</v>
      </c>
      <c r="AQ770" s="153">
        <f>IFERROR(__xludf.DUMMYFUNCTION("TO_DATE(INT((AR770/(60*60*24))+""1/1/1970""))"),43288.0)</f>
        <v>43288</v>
      </c>
      <c r="AR770" s="152">
        <v>1.530936E9</v>
      </c>
      <c r="AS770" s="152">
        <v>98867.9857</v>
      </c>
      <c r="AT770" s="156">
        <v>133617.0012</v>
      </c>
      <c r="AU770" s="152">
        <f t="shared" si="1"/>
        <v>139609.33</v>
      </c>
      <c r="AV770" s="152">
        <f t="shared" si="2"/>
        <v>30238.4729</v>
      </c>
      <c r="AW770" s="152">
        <f t="shared" si="3"/>
        <v>188072.9625</v>
      </c>
      <c r="AX770" s="152">
        <f t="shared" si="4"/>
        <v>10105.254</v>
      </c>
      <c r="AY770" s="152">
        <f t="shared" si="5"/>
        <v>94750.8933</v>
      </c>
      <c r="AZ770" s="152">
        <f t="shared" si="6"/>
        <v>92923.6003</v>
      </c>
      <c r="BA770" s="152" t="str">
        <f t="shared" si="7"/>
        <v>Column1.y</v>
      </c>
      <c r="BB770" s="152" t="str">
        <f t="shared" si="8"/>
        <v>Column1.y</v>
      </c>
      <c r="BC770" s="152" t="str">
        <f t="shared" si="9"/>
        <v>Column1.y</v>
      </c>
    </row>
    <row r="771">
      <c r="A771" s="152">
        <v>1.4994576E9</v>
      </c>
      <c r="B771" s="152">
        <v>116395.3356</v>
      </c>
      <c r="D771" s="153">
        <f>IFERROR(__xludf.DUMMYFUNCTION("TO_DATE(INT((E771/(60*60*24))+""1/1/1970""))"),43290.0)</f>
        <v>43290</v>
      </c>
      <c r="E771" s="156">
        <v>1.5311448E9</v>
      </c>
      <c r="F771" s="156">
        <v>98867.9857</v>
      </c>
      <c r="H771" s="153">
        <f>IFERROR(__xludf.DUMMYFUNCTION("TO_DATE(INT((I771/(60*60*24))+""1/1/1970""))"),43290.0)</f>
        <v>43290</v>
      </c>
      <c r="I771" s="152">
        <v>1.5311448E9</v>
      </c>
      <c r="J771" s="152">
        <v>133617.0012</v>
      </c>
      <c r="L771" s="154">
        <v>43437.0</v>
      </c>
      <c r="M771" s="155">
        <v>138144.21</v>
      </c>
      <c r="O771" s="153">
        <f>IFERROR(__xludf.DUMMYFUNCTION("TO_DATE(INT((P771/(60*60*24))+""1/1/1970""))"),43144.0)</f>
        <v>43144</v>
      </c>
      <c r="P771" s="13">
        <v>1.518534E9</v>
      </c>
      <c r="Q771" s="13">
        <v>28532.1032</v>
      </c>
      <c r="S771" s="153">
        <f>IFERROR(__xludf.DUMMYFUNCTION("TO_DATE(INT((T771/(60*60*24))+""1/1/1970""))"),43290.0)</f>
        <v>43290</v>
      </c>
      <c r="T771" s="152">
        <v>1.5311448E9</v>
      </c>
      <c r="U771" s="152">
        <v>188072.9625</v>
      </c>
      <c r="W771" s="153">
        <f>IFERROR(__xludf.DUMMYFUNCTION("TO_DATE(INT((X771/(60*60*24))+""1/1/1970""))"),43266.0)</f>
        <v>43266</v>
      </c>
      <c r="X771" s="156">
        <v>1.5290712E9</v>
      </c>
      <c r="Y771" s="156">
        <v>10134.5001</v>
      </c>
      <c r="AA771" s="153">
        <f>IFERROR(__xludf.DUMMYFUNCTION("TO_DATE(INT((AB771/(60*60*24))+""1/1/1970""))"),43269.0)</f>
        <v>43269</v>
      </c>
      <c r="AB771" s="156">
        <v>1.5293124E9</v>
      </c>
      <c r="AC771" s="156">
        <v>94640.6402</v>
      </c>
      <c r="AE771" s="153">
        <f>IFERROR(__xludf.DUMMYFUNCTION("TO_DATE(INT((AF771/(60*60*24))+""1/1/1970""))"),43146.0)</f>
        <v>43146</v>
      </c>
      <c r="AF771" s="152">
        <v>1.5186672E9</v>
      </c>
      <c r="AG771" s="152">
        <v>90135.0047</v>
      </c>
      <c r="AQ771" s="153">
        <f>IFERROR(__xludf.DUMMYFUNCTION("TO_DATE(INT((AR771/(60*60*24))+""1/1/1970""))"),43290.0)</f>
        <v>43290</v>
      </c>
      <c r="AR771" s="156">
        <v>1.5311448E9</v>
      </c>
      <c r="AS771" s="156">
        <v>98867.9857</v>
      </c>
      <c r="AT771" s="152">
        <v>133617.0012</v>
      </c>
      <c r="AU771" s="152">
        <f t="shared" si="1"/>
        <v>140227</v>
      </c>
      <c r="AV771" s="152">
        <f t="shared" si="2"/>
        <v>30255.1883</v>
      </c>
      <c r="AW771" s="152">
        <f t="shared" si="3"/>
        <v>188072.9625</v>
      </c>
      <c r="AX771" s="152">
        <f t="shared" si="4"/>
        <v>10105.0328</v>
      </c>
      <c r="AY771" s="152">
        <f t="shared" si="5"/>
        <v>94762.9187</v>
      </c>
      <c r="AZ771" s="152">
        <f t="shared" si="6"/>
        <v>92890.0789</v>
      </c>
      <c r="BA771" s="152" t="str">
        <f t="shared" si="7"/>
        <v>Column1.y</v>
      </c>
      <c r="BB771" s="152" t="str">
        <f t="shared" si="8"/>
        <v>Column1.y</v>
      </c>
      <c r="BC771" s="152" t="str">
        <f t="shared" si="9"/>
        <v>Column1.y</v>
      </c>
    </row>
    <row r="772">
      <c r="A772" s="156">
        <v>1.49969346E9</v>
      </c>
      <c r="B772" s="156">
        <v>116241.8924</v>
      </c>
      <c r="D772" s="153">
        <f>IFERROR(__xludf.DUMMYFUNCTION("TO_DATE(INT((E772/(60*60*24))+""1/1/1970""))"),43291.0)</f>
        <v>43291</v>
      </c>
      <c r="E772" s="156">
        <v>1.5311952E9</v>
      </c>
      <c r="F772" s="156">
        <v>98867.9857</v>
      </c>
      <c r="H772" s="153">
        <f>IFERROR(__xludf.DUMMYFUNCTION("TO_DATE(INT((I772/(60*60*24))+""1/1/1970""))"),43291.0)</f>
        <v>43291</v>
      </c>
      <c r="I772" s="152">
        <v>1.5311952E9</v>
      </c>
      <c r="J772" s="152">
        <v>134507.1011</v>
      </c>
      <c r="L772" s="154">
        <v>43438.0</v>
      </c>
      <c r="M772" s="155">
        <v>139428.72</v>
      </c>
      <c r="O772" s="153">
        <f>IFERROR(__xludf.DUMMYFUNCTION("TO_DATE(INT((P772/(60*60*24))+""1/1/1970""))"),43145.0)</f>
        <v>43145</v>
      </c>
      <c r="P772" s="13">
        <v>1.5186204E9</v>
      </c>
      <c r="Q772" s="13">
        <v>28688.1331</v>
      </c>
      <c r="S772" s="153">
        <f>IFERROR(__xludf.DUMMYFUNCTION("TO_DATE(INT((T772/(60*60*24))+""1/1/1970""))"),43291.0)</f>
        <v>43291</v>
      </c>
      <c r="T772" s="152">
        <v>1.5311952E9</v>
      </c>
      <c r="U772" s="152">
        <v>190792.2584</v>
      </c>
      <c r="W772" s="153">
        <f>IFERROR(__xludf.DUMMYFUNCTION("TO_DATE(INT((X772/(60*60*24))+""1/1/1970""))"),43267.0)</f>
        <v>43267</v>
      </c>
      <c r="X772" s="156">
        <v>1.5291072E9</v>
      </c>
      <c r="Y772" s="156">
        <v>10130.315</v>
      </c>
      <c r="AA772" s="153">
        <f>IFERROR(__xludf.DUMMYFUNCTION("TO_DATE(INT((AB772/(60*60*24))+""1/1/1970""))"),43270.0)</f>
        <v>43270</v>
      </c>
      <c r="AB772" s="152">
        <v>1.5293916E9</v>
      </c>
      <c r="AC772" s="152">
        <v>94659.7128</v>
      </c>
      <c r="AE772" s="153">
        <f>IFERROR(__xludf.DUMMYFUNCTION("TO_DATE(INT((AF772/(60*60*24))+""1/1/1970""))"),43147.0)</f>
        <v>43147</v>
      </c>
      <c r="AF772" s="156">
        <v>1.5187464E9</v>
      </c>
      <c r="AG772" s="156">
        <v>90381.5832</v>
      </c>
      <c r="AQ772" s="153">
        <f>IFERROR(__xludf.DUMMYFUNCTION("TO_DATE(INT((AR772/(60*60*24))+""1/1/1970""))"),43291.0)</f>
        <v>43291</v>
      </c>
      <c r="AR772" s="156">
        <v>1.5311952E9</v>
      </c>
      <c r="AS772" s="156">
        <v>98867.9857</v>
      </c>
      <c r="AT772" s="152">
        <v>134507.1011</v>
      </c>
      <c r="AU772" s="152">
        <f t="shared" si="1"/>
        <v>140707.56</v>
      </c>
      <c r="AV772" s="152">
        <f t="shared" si="2"/>
        <v>30471.8736</v>
      </c>
      <c r="AW772" s="152">
        <f t="shared" si="3"/>
        <v>190792.2584</v>
      </c>
      <c r="AX772" s="152">
        <f t="shared" si="4"/>
        <v>10110.459</v>
      </c>
      <c r="AY772" s="152">
        <f t="shared" si="5"/>
        <v>94752.0178</v>
      </c>
      <c r="AZ772" s="152">
        <f t="shared" si="6"/>
        <v>92859.0806</v>
      </c>
      <c r="BA772" s="152" t="str">
        <f t="shared" si="7"/>
        <v>Column1.y</v>
      </c>
      <c r="BB772" s="152" t="str">
        <f t="shared" si="8"/>
        <v>Column1.y</v>
      </c>
      <c r="BC772" s="152" t="str">
        <f t="shared" si="9"/>
        <v>Column1.y</v>
      </c>
    </row>
    <row r="773">
      <c r="A773" s="152">
        <v>1.4997168E9</v>
      </c>
      <c r="B773" s="152">
        <v>116520.0082</v>
      </c>
      <c r="D773" s="153">
        <f>IFERROR(__xludf.DUMMYFUNCTION("TO_DATE(INT((E773/(60*60*24))+""1/1/1970""))"),43292.0)</f>
        <v>43292</v>
      </c>
      <c r="E773" s="152">
        <v>1.5312816E9</v>
      </c>
      <c r="F773" s="152">
        <v>98867.9857</v>
      </c>
      <c r="H773" s="153">
        <f>IFERROR(__xludf.DUMMYFUNCTION("TO_DATE(INT((I773/(60*60*24))+""1/1/1970""))"),43292.0)</f>
        <v>43292</v>
      </c>
      <c r="I773" s="156">
        <v>1.5312816E9</v>
      </c>
      <c r="J773" s="156">
        <v>134594.8623</v>
      </c>
      <c r="L773" s="154">
        <v>43439.0</v>
      </c>
      <c r="M773" s="155">
        <v>138016.67</v>
      </c>
      <c r="O773" s="153">
        <f>IFERROR(__xludf.DUMMYFUNCTION("TO_DATE(INT((P773/(60*60*24))+""1/1/1970""))"),43146.0)</f>
        <v>43146</v>
      </c>
      <c r="P773" s="13">
        <v>1.5187068E9</v>
      </c>
      <c r="Q773" s="13">
        <v>28775.1952</v>
      </c>
      <c r="S773" s="153">
        <f>IFERROR(__xludf.DUMMYFUNCTION("TO_DATE(INT((T773/(60*60*24))+""1/1/1970""))"),43292.0)</f>
        <v>43292</v>
      </c>
      <c r="T773" s="156">
        <v>1.5312816E9</v>
      </c>
      <c r="U773" s="156">
        <v>191873.1397</v>
      </c>
      <c r="W773" s="153">
        <f>IFERROR(__xludf.DUMMYFUNCTION("TO_DATE(INT((X773/(60*60*24))+""1/1/1970""))"),43269.0)</f>
        <v>43269</v>
      </c>
      <c r="X773" s="152">
        <v>1.52928E9</v>
      </c>
      <c r="Y773" s="152">
        <v>10133.369</v>
      </c>
      <c r="AA773" s="153">
        <f>IFERROR(__xludf.DUMMYFUNCTION("TO_DATE(INT((AB773/(60*60*24))+""1/1/1970""))"),43271.0)</f>
        <v>43271</v>
      </c>
      <c r="AB773" s="156">
        <v>1.5294708E9</v>
      </c>
      <c r="AC773" s="156">
        <v>94645.367</v>
      </c>
      <c r="AE773" s="153">
        <f>IFERROR(__xludf.DUMMYFUNCTION("TO_DATE(INT((AF773/(60*60*24))+""1/1/1970""))"),43148.0)</f>
        <v>43148</v>
      </c>
      <c r="AF773" s="152">
        <v>1.5188256E9</v>
      </c>
      <c r="AG773" s="152">
        <v>89712.865</v>
      </c>
      <c r="AQ773" s="153">
        <f>IFERROR(__xludf.DUMMYFUNCTION("TO_DATE(INT((AR773/(60*60*24))+""1/1/1970""))"),43292.0)</f>
        <v>43292</v>
      </c>
      <c r="AR773" s="152">
        <v>1.5312816E9</v>
      </c>
      <c r="AS773" s="152">
        <v>98867.9857</v>
      </c>
      <c r="AT773" s="156">
        <v>134594.8623</v>
      </c>
      <c r="AU773" s="152">
        <f t="shared" si="1"/>
        <v>140885.64</v>
      </c>
      <c r="AV773" s="152">
        <f t="shared" si="2"/>
        <v>30489.9038</v>
      </c>
      <c r="AW773" s="152">
        <f t="shared" si="3"/>
        <v>191873.1397</v>
      </c>
      <c r="AX773" s="152">
        <f t="shared" si="4"/>
        <v>10109.6003</v>
      </c>
      <c r="AY773" s="152">
        <f t="shared" si="5"/>
        <v>94752.8114</v>
      </c>
      <c r="AZ773" s="152">
        <f t="shared" si="6"/>
        <v>93057.6858</v>
      </c>
      <c r="BA773" s="152" t="str">
        <f t="shared" si="7"/>
        <v>Column1.y</v>
      </c>
      <c r="BB773" s="152" t="str">
        <f t="shared" si="8"/>
        <v>Column1.y</v>
      </c>
      <c r="BC773" s="152" t="str">
        <f t="shared" si="9"/>
        <v>Column1.y</v>
      </c>
    </row>
    <row r="774">
      <c r="A774" s="156">
        <v>1.49977986E9</v>
      </c>
      <c r="B774" s="156">
        <v>116433.6964</v>
      </c>
      <c r="D774" s="153">
        <f>IFERROR(__xludf.DUMMYFUNCTION("TO_DATE(INT((E774/(60*60*24))+""1/1/1970""))"),43293.0)</f>
        <v>43293</v>
      </c>
      <c r="E774" s="156">
        <v>1.531368E9</v>
      </c>
      <c r="F774" s="156">
        <v>98867.9857</v>
      </c>
      <c r="H774" s="153">
        <f>IFERROR(__xludf.DUMMYFUNCTION("TO_DATE(INT((I774/(60*60*24))+""1/1/1970""))"),43293.0)</f>
        <v>43293</v>
      </c>
      <c r="I774" s="152">
        <v>1.531368E9</v>
      </c>
      <c r="J774" s="152">
        <v>135185.0656</v>
      </c>
      <c r="L774" s="154">
        <v>43440.0</v>
      </c>
      <c r="M774" s="155">
        <v>138016.67</v>
      </c>
      <c r="O774" s="153">
        <f>IFERROR(__xludf.DUMMYFUNCTION("TO_DATE(INT((P774/(60*60*24))+""1/1/1970""))"),43147.0)</f>
        <v>43147</v>
      </c>
      <c r="P774" s="13">
        <v>1.5187932E9</v>
      </c>
      <c r="Q774" s="13">
        <v>28794.1553</v>
      </c>
      <c r="S774" s="153">
        <f>IFERROR(__xludf.DUMMYFUNCTION("TO_DATE(INT((T774/(60*60*24))+""1/1/1970""))"),43293.0)</f>
        <v>43293</v>
      </c>
      <c r="T774" s="152">
        <v>1.531368E9</v>
      </c>
      <c r="U774" s="152">
        <v>189704.9059</v>
      </c>
      <c r="W774" s="153">
        <f>IFERROR(__xludf.DUMMYFUNCTION("TO_DATE(INT((X774/(60*60*24))+""1/1/1970""))"),43270.0)</f>
        <v>43270</v>
      </c>
      <c r="X774" s="156">
        <v>1.5294168E9</v>
      </c>
      <c r="Y774" s="156">
        <v>10128.8231</v>
      </c>
      <c r="AA774" s="153">
        <f>IFERROR(__xludf.DUMMYFUNCTION("TO_DATE(INT((AB774/(60*60*24))+""1/1/1970""))"),43272.0)</f>
        <v>43272</v>
      </c>
      <c r="AB774" s="152">
        <v>1.52955E9</v>
      </c>
      <c r="AC774" s="152">
        <v>94633.9898</v>
      </c>
      <c r="AE774" s="153">
        <f>IFERROR(__xludf.DUMMYFUNCTION("TO_DATE(INT((AF774/(60*60*24))+""1/1/1970""))"),43149.0)</f>
        <v>43149</v>
      </c>
      <c r="AF774" s="156">
        <v>1.5189948E9</v>
      </c>
      <c r="AG774" s="156">
        <v>89712.865</v>
      </c>
      <c r="AQ774" s="153">
        <f>IFERROR(__xludf.DUMMYFUNCTION("TO_DATE(INT((AR774/(60*60*24))+""1/1/1970""))"),43293.0)</f>
        <v>43293</v>
      </c>
      <c r="AR774" s="156">
        <v>1.531368E9</v>
      </c>
      <c r="AS774" s="156">
        <v>98867.9857</v>
      </c>
      <c r="AT774" s="152">
        <v>135185.0656</v>
      </c>
      <c r="AU774" s="152">
        <f t="shared" si="1"/>
        <v>140135.12</v>
      </c>
      <c r="AV774" s="152">
        <f t="shared" si="2"/>
        <v>30688.1677</v>
      </c>
      <c r="AW774" s="152">
        <f t="shared" si="3"/>
        <v>189704.9059</v>
      </c>
      <c r="AX774" s="152">
        <f t="shared" si="4"/>
        <v>10107.4244</v>
      </c>
      <c r="AY774" s="152">
        <f t="shared" si="5"/>
        <v>94716.2843</v>
      </c>
      <c r="AZ774" s="152">
        <f t="shared" si="6"/>
        <v>93441.9202</v>
      </c>
      <c r="BA774" s="152" t="str">
        <f t="shared" si="7"/>
        <v>Column1.y</v>
      </c>
      <c r="BB774" s="152" t="str">
        <f t="shared" si="8"/>
        <v>Column1.y</v>
      </c>
      <c r="BC774" s="152" t="str">
        <f t="shared" si="9"/>
        <v>Column1.y</v>
      </c>
    </row>
    <row r="775">
      <c r="A775" s="152">
        <v>1.4998032E9</v>
      </c>
      <c r="B775" s="152">
        <v>116433.6964</v>
      </c>
      <c r="D775" s="153">
        <f>IFERROR(__xludf.DUMMYFUNCTION("TO_DATE(INT((E775/(60*60*24))+""1/1/1970""))"),43294.0)</f>
        <v>43294</v>
      </c>
      <c r="E775" s="152">
        <v>1.5314544E9</v>
      </c>
      <c r="F775" s="152">
        <v>98867.9857</v>
      </c>
      <c r="H775" s="153">
        <f>IFERROR(__xludf.DUMMYFUNCTION("TO_DATE(INT((I775/(60*60*24))+""1/1/1970""))"),43294.0)</f>
        <v>43294</v>
      </c>
      <c r="I775" s="156">
        <v>1.5314544E9</v>
      </c>
      <c r="J775" s="156">
        <v>137295.8026</v>
      </c>
      <c r="L775" s="154">
        <v>43441.0</v>
      </c>
      <c r="M775" s="155">
        <v>138027.5</v>
      </c>
      <c r="O775" s="153">
        <f>IFERROR(__xludf.DUMMYFUNCTION("TO_DATE(INT((P775/(60*60*24))+""1/1/1970""))"),43148.0)</f>
        <v>43148</v>
      </c>
      <c r="P775" s="13">
        <v>1.5188256E9</v>
      </c>
      <c r="Q775" s="13">
        <v>28711.6039</v>
      </c>
      <c r="S775" s="153">
        <f>IFERROR(__xludf.DUMMYFUNCTION("TO_DATE(INT((T775/(60*60*24))+""1/1/1970""))"),43294.0)</f>
        <v>43294</v>
      </c>
      <c r="T775" s="156">
        <v>1.5314544E9</v>
      </c>
      <c r="U775" s="156">
        <v>192342.2416</v>
      </c>
      <c r="W775" s="153">
        <f>IFERROR(__xludf.DUMMYFUNCTION("TO_DATE(INT((X775/(60*60*24))+""1/1/1970""))"),43271.0)</f>
        <v>43271</v>
      </c>
      <c r="X775" s="156">
        <v>1.5295032E9</v>
      </c>
      <c r="Y775" s="156">
        <v>10141.2234</v>
      </c>
      <c r="AA775" s="153">
        <f>IFERROR(__xludf.DUMMYFUNCTION("TO_DATE(INT((AB775/(60*60*24))+""1/1/1970""))"),43273.0)</f>
        <v>43273</v>
      </c>
      <c r="AB775" s="156">
        <v>1.5296292E9</v>
      </c>
      <c r="AC775" s="156">
        <v>94638.4088</v>
      </c>
      <c r="AE775" s="153">
        <f>IFERROR(__xludf.DUMMYFUNCTION("TO_DATE(INT((AF775/(60*60*24))+""1/1/1970""))"),43150.0)</f>
        <v>43150</v>
      </c>
      <c r="AF775" s="152">
        <v>1.5190344E9</v>
      </c>
      <c r="AG775" s="152">
        <v>89730.1688</v>
      </c>
      <c r="AQ775" s="153">
        <f>IFERROR(__xludf.DUMMYFUNCTION("TO_DATE(INT((AR775/(60*60*24))+""1/1/1970""))"),43294.0)</f>
        <v>43294</v>
      </c>
      <c r="AR775" s="152">
        <v>1.5314544E9</v>
      </c>
      <c r="AS775" s="152">
        <v>98867.9857</v>
      </c>
      <c r="AT775" s="156">
        <v>137295.8026</v>
      </c>
      <c r="AU775" s="152">
        <f t="shared" si="1"/>
        <v>140890.47</v>
      </c>
      <c r="AV775" s="152">
        <f t="shared" si="2"/>
        <v>30552.2864</v>
      </c>
      <c r="AW775" s="152">
        <f t="shared" si="3"/>
        <v>192342.2416</v>
      </c>
      <c r="AX775" s="152">
        <f t="shared" si="4"/>
        <v>10113.894</v>
      </c>
      <c r="AY775" s="152">
        <f t="shared" si="5"/>
        <v>94722.8155</v>
      </c>
      <c r="AZ775" s="152">
        <f t="shared" si="6"/>
        <v>93516.8928</v>
      </c>
      <c r="BA775" s="152" t="str">
        <f t="shared" si="7"/>
        <v>Column1.y</v>
      </c>
      <c r="BB775" s="152" t="str">
        <f t="shared" si="8"/>
        <v>Column1.y</v>
      </c>
      <c r="BC775" s="152" t="str">
        <f t="shared" si="9"/>
        <v>Column1.y</v>
      </c>
    </row>
    <row r="776">
      <c r="A776" s="156">
        <v>1.49986626E9</v>
      </c>
      <c r="B776" s="156">
        <v>117028.2887</v>
      </c>
      <c r="D776" s="153">
        <f>IFERROR(__xludf.DUMMYFUNCTION("TO_DATE(INT((E776/(60*60*24))+""1/1/1970""))"),43295.0)</f>
        <v>43295</v>
      </c>
      <c r="E776" s="156">
        <v>1.5315408E9</v>
      </c>
      <c r="F776" s="156">
        <v>98867.9857</v>
      </c>
      <c r="H776" s="153">
        <f>IFERROR(__xludf.DUMMYFUNCTION("TO_DATE(INT((I776/(60*60*24))+""1/1/1970""))"),43295.0)</f>
        <v>43295</v>
      </c>
      <c r="I776" s="152">
        <v>1.5315408E9</v>
      </c>
      <c r="J776" s="152">
        <v>136646.1536</v>
      </c>
      <c r="L776" s="154">
        <v>43444.0</v>
      </c>
      <c r="M776" s="155">
        <v>136873.23</v>
      </c>
      <c r="O776" s="153">
        <f>IFERROR(__xludf.DUMMYFUNCTION("TO_DATE(INT((P776/(60*60*24))+""1/1/1970""))"),43149.0)</f>
        <v>43149</v>
      </c>
      <c r="P776" s="13">
        <v>1.518912E9</v>
      </c>
      <c r="Q776" s="13">
        <v>28711.6039</v>
      </c>
      <c r="S776" s="153">
        <f>IFERROR(__xludf.DUMMYFUNCTION("TO_DATE(INT((T776/(60*60*24))+""1/1/1970""))"),43295.0)</f>
        <v>43295</v>
      </c>
      <c r="T776" s="152">
        <v>1.5315408E9</v>
      </c>
      <c r="U776" s="152">
        <v>192612.298</v>
      </c>
      <c r="W776" s="153">
        <f>IFERROR(__xludf.DUMMYFUNCTION("TO_DATE(INT((X776/(60*60*24))+""1/1/1970""))"),43272.0)</f>
        <v>43272</v>
      </c>
      <c r="X776" s="156">
        <v>1.5295896E9</v>
      </c>
      <c r="Y776" s="156">
        <v>10140.8027</v>
      </c>
      <c r="AA776" s="153">
        <f>IFERROR(__xludf.DUMMYFUNCTION("TO_DATE(INT((AB776/(60*60*24))+""1/1/1970""))"),43275.0)</f>
        <v>43275</v>
      </c>
      <c r="AB776" s="152">
        <v>1.5298776E9</v>
      </c>
      <c r="AC776" s="152">
        <v>95022.3322</v>
      </c>
      <c r="AE776" s="153">
        <f>IFERROR(__xludf.DUMMYFUNCTION("TO_DATE(INT((AF776/(60*60*24))+""1/1/1970""))"),43151.0)</f>
        <v>43151</v>
      </c>
      <c r="AF776" s="156">
        <v>1.5191136E9</v>
      </c>
      <c r="AG776" s="156">
        <v>89646.5339</v>
      </c>
      <c r="AQ776" s="153">
        <f>IFERROR(__xludf.DUMMYFUNCTION("TO_DATE(INT((AR776/(60*60*24))+""1/1/1970""))"),43295.0)</f>
        <v>43295</v>
      </c>
      <c r="AR776" s="156">
        <v>1.5315408E9</v>
      </c>
      <c r="AS776" s="156">
        <v>98867.9857</v>
      </c>
      <c r="AT776" s="152">
        <v>136646.1536</v>
      </c>
      <c r="AU776" s="152">
        <f t="shared" si="1"/>
        <v>140890.47</v>
      </c>
      <c r="AV776" s="152">
        <f t="shared" si="2"/>
        <v>30569.2312</v>
      </c>
      <c r="AW776" s="152">
        <f t="shared" si="3"/>
        <v>192612.298</v>
      </c>
      <c r="AX776" s="152">
        <f t="shared" si="4"/>
        <v>10111.3303</v>
      </c>
      <c r="AY776" s="152">
        <f t="shared" si="5"/>
        <v>94722.8155</v>
      </c>
      <c r="AZ776" s="152">
        <f t="shared" si="6"/>
        <v>93362.6223</v>
      </c>
      <c r="BA776" s="152" t="str">
        <f t="shared" si="7"/>
        <v>Column1.y</v>
      </c>
      <c r="BB776" s="152" t="str">
        <f t="shared" si="8"/>
        <v>Column1.y</v>
      </c>
      <c r="BC776" s="152" t="str">
        <f t="shared" si="9"/>
        <v>Column1.y</v>
      </c>
    </row>
    <row r="777">
      <c r="A777" s="152">
        <v>1.4998896E9</v>
      </c>
      <c r="B777" s="152">
        <v>117306.4044</v>
      </c>
      <c r="D777" s="153">
        <f>IFERROR(__xludf.DUMMYFUNCTION("TO_DATE(INT((E777/(60*60*24))+""1/1/1970""))"),43297.0)</f>
        <v>43297</v>
      </c>
      <c r="E777" s="152">
        <v>1.5317496E9</v>
      </c>
      <c r="F777" s="152">
        <v>98867.9857</v>
      </c>
      <c r="H777" s="153">
        <f>IFERROR(__xludf.DUMMYFUNCTION("TO_DATE(INT((I777/(60*60*24))+""1/1/1970""))"),43297.0)</f>
        <v>43297</v>
      </c>
      <c r="I777" s="156">
        <v>1.5317496E9</v>
      </c>
      <c r="J777" s="156">
        <v>136646.1536</v>
      </c>
      <c r="L777" s="154">
        <v>43445.0</v>
      </c>
      <c r="M777" s="155">
        <v>137006.77</v>
      </c>
      <c r="O777" s="153">
        <f>IFERROR(__xludf.DUMMYFUNCTION("TO_DATE(INT((P777/(60*60*24))+""1/1/1970""))"),43150.0)</f>
        <v>43150</v>
      </c>
      <c r="P777" s="13">
        <v>1.5189984E9</v>
      </c>
      <c r="Q777" s="13">
        <v>28717.3582</v>
      </c>
      <c r="S777" s="153">
        <f>IFERROR(__xludf.DUMMYFUNCTION("TO_DATE(INT((T777/(60*60*24))+""1/1/1970""))"),43297.0)</f>
        <v>43297</v>
      </c>
      <c r="T777" s="156">
        <v>1.5317496E9</v>
      </c>
      <c r="U777" s="156">
        <v>192612.298</v>
      </c>
      <c r="W777" s="153">
        <f>IFERROR(__xludf.DUMMYFUNCTION("TO_DATE(INT((X777/(60*60*24))+""1/1/1970""))"),43273.0)</f>
        <v>43273</v>
      </c>
      <c r="X777" s="156">
        <v>1.529676E9</v>
      </c>
      <c r="Y777" s="156">
        <v>10134.2019</v>
      </c>
      <c r="AA777" s="153">
        <f>IFERROR(__xludf.DUMMYFUNCTION("TO_DATE(INT((AB777/(60*60*24))+""1/1/1970""))"),43276.0)</f>
        <v>43276</v>
      </c>
      <c r="AB777" s="152">
        <v>1.5299172E9</v>
      </c>
      <c r="AC777" s="152">
        <v>94857.3805</v>
      </c>
      <c r="AE777" s="153">
        <f>IFERROR(__xludf.DUMMYFUNCTION("TO_DATE(INT((AF777/(60*60*24))+""1/1/1970""))"),43152.0)</f>
        <v>43152</v>
      </c>
      <c r="AF777" s="152">
        <v>1.5191928E9</v>
      </c>
      <c r="AG777" s="152">
        <v>89175.0065</v>
      </c>
      <c r="AQ777" s="153">
        <f>IFERROR(__xludf.DUMMYFUNCTION("TO_DATE(INT((AR777/(60*60*24))+""1/1/1970""))"),43297.0)</f>
        <v>43297</v>
      </c>
      <c r="AR777" s="152">
        <v>1.5317496E9</v>
      </c>
      <c r="AS777" s="152">
        <v>98867.9857</v>
      </c>
      <c r="AT777" s="156">
        <v>136646.1536</v>
      </c>
      <c r="AU777" s="152">
        <f t="shared" si="1"/>
        <v>140875.61</v>
      </c>
      <c r="AV777" s="152">
        <f t="shared" si="2"/>
        <v>30565.4126</v>
      </c>
      <c r="AW777" s="152">
        <f t="shared" si="3"/>
        <v>192612.298</v>
      </c>
      <c r="AX777" s="152">
        <f t="shared" si="4"/>
        <v>10112.4127</v>
      </c>
      <c r="AY777" s="152">
        <f t="shared" si="5"/>
        <v>94698.2023</v>
      </c>
      <c r="AZ777" s="152">
        <f t="shared" si="6"/>
        <v>93416.3286</v>
      </c>
      <c r="BA777" s="152" t="str">
        <f t="shared" si="7"/>
        <v>Column1.y</v>
      </c>
      <c r="BB777" s="152" t="str">
        <f t="shared" si="8"/>
        <v>Column1.y</v>
      </c>
      <c r="BC777" s="152" t="str">
        <f t="shared" si="9"/>
        <v>Column1.y</v>
      </c>
    </row>
    <row r="778">
      <c r="A778" s="156">
        <v>1.49995266E9</v>
      </c>
      <c r="B778" s="156">
        <v>117268.0437</v>
      </c>
      <c r="D778" s="153">
        <f>IFERROR(__xludf.DUMMYFUNCTION("TO_DATE(INT((E778/(60*60*24))+""1/1/1970""))"),43298.0)</f>
        <v>43298</v>
      </c>
      <c r="E778" s="152">
        <v>1.5318E9</v>
      </c>
      <c r="F778" s="152">
        <v>98867.9857</v>
      </c>
      <c r="H778" s="153">
        <f>IFERROR(__xludf.DUMMYFUNCTION("TO_DATE(INT((I778/(60*60*24))+""1/1/1970""))"),43298.0)</f>
        <v>43298</v>
      </c>
      <c r="I778" s="156">
        <v>1.5318E9</v>
      </c>
      <c r="J778" s="156">
        <v>135996.7257</v>
      </c>
      <c r="L778" s="154">
        <v>43446.0</v>
      </c>
      <c r="M778" s="155">
        <v>136973.83</v>
      </c>
      <c r="O778" s="153">
        <f>IFERROR(__xludf.DUMMYFUNCTION("TO_DATE(INT((P778/(60*60*24))+""1/1/1970""))"),43151.0)</f>
        <v>43151</v>
      </c>
      <c r="P778" s="13">
        <v>1.5190848E9</v>
      </c>
      <c r="Q778" s="13">
        <v>28687.3554</v>
      </c>
      <c r="S778" s="153">
        <f>IFERROR(__xludf.DUMMYFUNCTION("TO_DATE(INT((T778/(60*60*24))+""1/1/1970""))"),43298.0)</f>
        <v>43298</v>
      </c>
      <c r="T778" s="156">
        <v>1.5318E9</v>
      </c>
      <c r="U778" s="156">
        <v>192421.4913</v>
      </c>
      <c r="W778" s="153">
        <f>IFERROR(__xludf.DUMMYFUNCTION("TO_DATE(INT((X778/(60*60*24))+""1/1/1970""))"),43274.0)</f>
        <v>43274</v>
      </c>
      <c r="X778" s="156">
        <v>1.529712E9</v>
      </c>
      <c r="Y778" s="156">
        <v>10129.6365</v>
      </c>
      <c r="AA778" s="153">
        <f>IFERROR(__xludf.DUMMYFUNCTION("TO_DATE(INT((AB778/(60*60*24))+""1/1/1970""))"),43277.0)</f>
        <v>43277</v>
      </c>
      <c r="AB778" s="156">
        <v>1.5299964E9</v>
      </c>
      <c r="AC778" s="156">
        <v>94714.919</v>
      </c>
      <c r="AE778" s="153">
        <f>IFERROR(__xludf.DUMMYFUNCTION("TO_DATE(INT((AF778/(60*60*24))+""1/1/1970""))"),43153.0)</f>
        <v>43153</v>
      </c>
      <c r="AF778" s="156">
        <v>1.519272E9</v>
      </c>
      <c r="AG778" s="156">
        <v>88779.904</v>
      </c>
      <c r="AQ778" s="153">
        <f>IFERROR(__xludf.DUMMYFUNCTION("TO_DATE(INT((AR778/(60*60*24))+""1/1/1970""))"),43298.0)</f>
        <v>43298</v>
      </c>
      <c r="AR778" s="152">
        <v>1.5318E9</v>
      </c>
      <c r="AS778" s="152">
        <v>98867.9857</v>
      </c>
      <c r="AT778" s="156">
        <v>135996.7257</v>
      </c>
      <c r="AU778" s="152">
        <f t="shared" si="1"/>
        <v>140660.16</v>
      </c>
      <c r="AV778" s="152">
        <f t="shared" si="2"/>
        <v>30562.3807</v>
      </c>
      <c r="AW778" s="152">
        <f t="shared" si="3"/>
        <v>192421.4913</v>
      </c>
      <c r="AX778" s="152">
        <f t="shared" si="4"/>
        <v>10101.9305</v>
      </c>
      <c r="AY778" s="152">
        <f t="shared" si="5"/>
        <v>94739.5827</v>
      </c>
      <c r="AZ778" s="152">
        <f t="shared" si="6"/>
        <v>93197.8989</v>
      </c>
      <c r="BA778" s="152" t="str">
        <f t="shared" si="7"/>
        <v>Column1.y</v>
      </c>
      <c r="BB778" s="152" t="str">
        <f t="shared" si="8"/>
        <v>Column1.y</v>
      </c>
      <c r="BC778" s="152" t="str">
        <f t="shared" si="9"/>
        <v>Column1.y</v>
      </c>
    </row>
    <row r="779">
      <c r="A779" s="152">
        <v>1.499976E9</v>
      </c>
      <c r="B779" s="152">
        <v>117503.0035</v>
      </c>
      <c r="D779" s="153">
        <f>IFERROR(__xludf.DUMMYFUNCTION("TO_DATE(INT((E779/(60*60*24))+""1/1/1970""))"),43299.0)</f>
        <v>43299</v>
      </c>
      <c r="E779" s="156">
        <v>1.5318864E9</v>
      </c>
      <c r="F779" s="156">
        <v>98867.9857</v>
      </c>
      <c r="H779" s="153">
        <f>IFERROR(__xludf.DUMMYFUNCTION("TO_DATE(INT((I779/(60*60*24))+""1/1/1970""))"),43299.0)</f>
        <v>43299</v>
      </c>
      <c r="I779" s="152">
        <v>1.5318864E9</v>
      </c>
      <c r="J779" s="152">
        <v>137751.6348</v>
      </c>
      <c r="L779" s="154">
        <v>43447.0</v>
      </c>
      <c r="M779" s="155">
        <v>137218.86</v>
      </c>
      <c r="O779" s="153">
        <f>IFERROR(__xludf.DUMMYFUNCTION("TO_DATE(INT((P779/(60*60*24))+""1/1/1970""))"),43152.0)</f>
        <v>43152</v>
      </c>
      <c r="P779" s="13">
        <v>1.5192252E9</v>
      </c>
      <c r="Q779" s="13">
        <v>28711.201</v>
      </c>
      <c r="S779" s="153">
        <f>IFERROR(__xludf.DUMMYFUNCTION("TO_DATE(INT((T779/(60*60*24))+""1/1/1970""))"),43299.0)</f>
        <v>43299</v>
      </c>
      <c r="T779" s="152">
        <v>1.5318864E9</v>
      </c>
      <c r="U779" s="152">
        <v>193695.9051</v>
      </c>
      <c r="W779" s="153">
        <f>IFERROR(__xludf.DUMMYFUNCTION("TO_DATE(INT((X779/(60*60*24))+""1/1/1970""))"),43276.0)</f>
        <v>43276</v>
      </c>
      <c r="X779" s="152">
        <v>1.5298848E9</v>
      </c>
      <c r="Y779" s="152">
        <v>10130.517</v>
      </c>
      <c r="AA779" s="153">
        <f>IFERROR(__xludf.DUMMYFUNCTION("TO_DATE(INT((AB779/(60*60*24))+""1/1/1970""))"),43278.0)</f>
        <v>43278</v>
      </c>
      <c r="AB779" s="152">
        <v>1.5300756E9</v>
      </c>
      <c r="AC779" s="152">
        <v>94455.4662</v>
      </c>
      <c r="AE779" s="153">
        <f>IFERROR(__xludf.DUMMYFUNCTION("TO_DATE(INT((AF779/(60*60*24))+""1/1/1970""))"),43154.0)</f>
        <v>43154</v>
      </c>
      <c r="AF779" s="152">
        <v>1.5193512E9</v>
      </c>
      <c r="AG779" s="152">
        <v>89105.4309</v>
      </c>
      <c r="AQ779" s="153">
        <f>IFERROR(__xludf.DUMMYFUNCTION("TO_DATE(INT((AR779/(60*60*24))+""1/1/1970""))"),43299.0)</f>
        <v>43299</v>
      </c>
      <c r="AR779" s="156">
        <v>1.5318864E9</v>
      </c>
      <c r="AS779" s="156">
        <v>98867.9857</v>
      </c>
      <c r="AT779" s="152">
        <v>137751.6348</v>
      </c>
      <c r="AU779" s="152">
        <f t="shared" si="1"/>
        <v>140504.53</v>
      </c>
      <c r="AV779" s="152">
        <f t="shared" si="2"/>
        <v>30375.2722</v>
      </c>
      <c r="AW779" s="152">
        <f t="shared" si="3"/>
        <v>193695.9051</v>
      </c>
      <c r="AX779" s="152">
        <f t="shared" si="4"/>
        <v>10113.0416</v>
      </c>
      <c r="AY779" s="152">
        <f t="shared" si="5"/>
        <v>94804.4919</v>
      </c>
      <c r="AZ779" s="152">
        <f t="shared" si="6"/>
        <v>93599.4347</v>
      </c>
      <c r="BA779" s="152" t="str">
        <f t="shared" si="7"/>
        <v>Column1.y</v>
      </c>
      <c r="BB779" s="152" t="str">
        <f t="shared" si="8"/>
        <v>Column1.y</v>
      </c>
      <c r="BC779" s="152" t="str">
        <f t="shared" si="9"/>
        <v>Column1.y</v>
      </c>
    </row>
    <row r="780">
      <c r="A780" s="156">
        <v>1.50003906E9</v>
      </c>
      <c r="B780" s="156">
        <v>117531.7741</v>
      </c>
      <c r="D780" s="153">
        <f>IFERROR(__xludf.DUMMYFUNCTION("TO_DATE(INT((E780/(60*60*24))+""1/1/1970""))"),43300.0)</f>
        <v>43300</v>
      </c>
      <c r="E780" s="152">
        <v>1.5319728E9</v>
      </c>
      <c r="F780" s="152">
        <v>98867.9857</v>
      </c>
      <c r="H780" s="153">
        <f>IFERROR(__xludf.DUMMYFUNCTION("TO_DATE(INT((I780/(60*60*24))+""1/1/1970""))"),43300.0)</f>
        <v>43300</v>
      </c>
      <c r="I780" s="156">
        <v>1.5319728E9</v>
      </c>
      <c r="J780" s="156">
        <v>138066.855</v>
      </c>
      <c r="L780" s="154">
        <v>43448.0</v>
      </c>
      <c r="M780" s="155">
        <v>137042.03</v>
      </c>
      <c r="O780" s="153">
        <f>IFERROR(__xludf.DUMMYFUNCTION("TO_DATE(INT((P780/(60*60*24))+""1/1/1970""))"),43153.0)</f>
        <v>43153</v>
      </c>
      <c r="P780" s="13">
        <v>1.5193116E9</v>
      </c>
      <c r="Q780" s="13">
        <v>28665.8071</v>
      </c>
      <c r="S780" s="153">
        <f>IFERROR(__xludf.DUMMYFUNCTION("TO_DATE(INT((T780/(60*60*24))+""1/1/1970""))"),43300.0)</f>
        <v>43300</v>
      </c>
      <c r="T780" s="156">
        <v>1.5319728E9</v>
      </c>
      <c r="U780" s="156">
        <v>194305.5839</v>
      </c>
      <c r="W780" s="153">
        <f>IFERROR(__xludf.DUMMYFUNCTION("TO_DATE(INT((X780/(60*60*24))+""1/1/1970""))"),43277.0)</f>
        <v>43277</v>
      </c>
      <c r="X780" s="156">
        <v>1.5300216E9</v>
      </c>
      <c r="Y780" s="156">
        <v>10125.2342</v>
      </c>
      <c r="AA780" s="153">
        <f>IFERROR(__xludf.DUMMYFUNCTION("TO_DATE(INT((AB780/(60*60*24))+""1/1/1970""))"),43279.0)</f>
        <v>43279</v>
      </c>
      <c r="AB780" s="156">
        <v>1.5301548E9</v>
      </c>
      <c r="AC780" s="156">
        <v>94282.2372</v>
      </c>
      <c r="AE780" s="153">
        <f>IFERROR(__xludf.DUMMYFUNCTION("TO_DATE(INT((AF780/(60*60*24))+""1/1/1970""))"),43155.0)</f>
        <v>43155</v>
      </c>
      <c r="AF780" s="156">
        <v>1.5194304E9</v>
      </c>
      <c r="AG780" s="156">
        <v>88881.5636</v>
      </c>
      <c r="AQ780" s="153">
        <f>IFERROR(__xludf.DUMMYFUNCTION("TO_DATE(INT((AR780/(60*60*24))+""1/1/1970""))"),43300.0)</f>
        <v>43300</v>
      </c>
      <c r="AR780" s="152">
        <v>1.5319728E9</v>
      </c>
      <c r="AS780" s="152">
        <v>98867.9857</v>
      </c>
      <c r="AT780" s="156">
        <v>138066.855</v>
      </c>
      <c r="AU780" s="152">
        <f t="shared" si="1"/>
        <v>140526.52</v>
      </c>
      <c r="AV780" s="152">
        <f t="shared" si="2"/>
        <v>30394.8559</v>
      </c>
      <c r="AW780" s="152">
        <f t="shared" si="3"/>
        <v>194305.5839</v>
      </c>
      <c r="AX780" s="152">
        <f t="shared" si="4"/>
        <v>10116.6094</v>
      </c>
      <c r="AY780" s="152">
        <f t="shared" si="5"/>
        <v>94592.0946</v>
      </c>
      <c r="AZ780" s="152">
        <f t="shared" si="6"/>
        <v>93659.629</v>
      </c>
      <c r="BA780" s="152" t="str">
        <f t="shared" si="7"/>
        <v>Column1.y</v>
      </c>
      <c r="BB780" s="152" t="str">
        <f t="shared" si="8"/>
        <v>Column1.y</v>
      </c>
      <c r="BC780" s="152" t="str">
        <f t="shared" si="9"/>
        <v>Column1.y</v>
      </c>
    </row>
    <row r="781">
      <c r="A781" s="152">
        <v>1.5000624E9</v>
      </c>
      <c r="B781" s="152">
        <v>118049.6448</v>
      </c>
      <c r="D781" s="153">
        <f>IFERROR(__xludf.DUMMYFUNCTION("TO_DATE(INT((E781/(60*60*24))+""1/1/1970""))"),43301.0)</f>
        <v>43301</v>
      </c>
      <c r="E781" s="156">
        <v>1.5320592E9</v>
      </c>
      <c r="F781" s="156">
        <v>98867.9857</v>
      </c>
      <c r="H781" s="153">
        <f>IFERROR(__xludf.DUMMYFUNCTION("TO_DATE(INT((I781/(60*60*24))+""1/1/1970""))"),43301.0)</f>
        <v>43301</v>
      </c>
      <c r="I781" s="152">
        <v>1.5320592E9</v>
      </c>
      <c r="J781" s="152">
        <v>138131.4906</v>
      </c>
      <c r="L781" s="154">
        <v>43451.0</v>
      </c>
      <c r="M781" s="155">
        <v>135844.85</v>
      </c>
      <c r="O781" s="153">
        <f>IFERROR(__xludf.DUMMYFUNCTION("TO_DATE(INT((P781/(60*60*24))+""1/1/1970""))"),43154.0)</f>
        <v>43154</v>
      </c>
      <c r="P781" s="13">
        <v>1.519398E9</v>
      </c>
      <c r="Q781" s="13">
        <v>28742.8319</v>
      </c>
      <c r="S781" s="153">
        <f>IFERROR(__xludf.DUMMYFUNCTION("TO_DATE(INT((T781/(60*60*24))+""1/1/1970""))"),43301.0)</f>
        <v>43301</v>
      </c>
      <c r="T781" s="152">
        <v>1.5320592E9</v>
      </c>
      <c r="U781" s="152">
        <v>193113.8784</v>
      </c>
      <c r="W781" s="153">
        <f>IFERROR(__xludf.DUMMYFUNCTION("TO_DATE(INT((X781/(60*60*24))+""1/1/1970""))"),43278.0)</f>
        <v>43278</v>
      </c>
      <c r="X781" s="156">
        <v>1.530108E9</v>
      </c>
      <c r="Y781" s="156">
        <v>10130.6998</v>
      </c>
      <c r="AA781" s="153">
        <f>IFERROR(__xludf.DUMMYFUNCTION("TO_DATE(INT((AB781/(60*60*24))+""1/1/1970""))"),43280.0)</f>
        <v>43280</v>
      </c>
      <c r="AB781" s="152">
        <v>1.530234E9</v>
      </c>
      <c r="AC781" s="152">
        <v>94413.6763</v>
      </c>
      <c r="AE781" s="153">
        <f>IFERROR(__xludf.DUMMYFUNCTION("TO_DATE(INT((AF781/(60*60*24))+""1/1/1970""))"),43156.0)</f>
        <v>43156</v>
      </c>
      <c r="AF781" s="152">
        <v>1.5195996E9</v>
      </c>
      <c r="AG781" s="152">
        <v>88881.5636</v>
      </c>
      <c r="AQ781" s="153">
        <f>IFERROR(__xludf.DUMMYFUNCTION("TO_DATE(INT((AR781/(60*60*24))+""1/1/1970""))"),43301.0)</f>
        <v>43301</v>
      </c>
      <c r="AR781" s="156">
        <v>1.5320592E9</v>
      </c>
      <c r="AS781" s="156">
        <v>98867.9857</v>
      </c>
      <c r="AT781" s="152">
        <v>138131.4906</v>
      </c>
      <c r="AU781" s="152">
        <f t="shared" si="1"/>
        <v>140327.18</v>
      </c>
      <c r="AV781" s="152">
        <f t="shared" si="2"/>
        <v>30477.976</v>
      </c>
      <c r="AW781" s="152">
        <f t="shared" si="3"/>
        <v>193113.8784</v>
      </c>
      <c r="AX781" s="152">
        <f t="shared" si="4"/>
        <v>10124.898</v>
      </c>
      <c r="AY781" s="152">
        <f t="shared" si="5"/>
        <v>95078.3604</v>
      </c>
      <c r="AZ781" s="152">
        <f t="shared" si="6"/>
        <v>93587.1795</v>
      </c>
      <c r="BA781" s="152" t="str">
        <f t="shared" si="7"/>
        <v>Column1.y</v>
      </c>
      <c r="BB781" s="152" t="str">
        <f t="shared" si="8"/>
        <v>Column1.y</v>
      </c>
      <c r="BC781" s="152" t="str">
        <f t="shared" si="9"/>
        <v>Column1.y</v>
      </c>
    </row>
    <row r="782">
      <c r="A782" s="156">
        <v>1.50029826E9</v>
      </c>
      <c r="B782" s="156">
        <v>117992.1037</v>
      </c>
      <c r="D782" s="153">
        <f>IFERROR(__xludf.DUMMYFUNCTION("TO_DATE(INT((E782/(60*60*24))+""1/1/1970""))"),43302.0)</f>
        <v>43302</v>
      </c>
      <c r="E782" s="152">
        <v>1.5321456E9</v>
      </c>
      <c r="F782" s="152">
        <v>98867.9857</v>
      </c>
      <c r="H782" s="153">
        <f>IFERROR(__xludf.DUMMYFUNCTION("TO_DATE(INT((I782/(60*60*24))+""1/1/1970""))"),43302.0)</f>
        <v>43302</v>
      </c>
      <c r="I782" s="156">
        <v>1.5321456E9</v>
      </c>
      <c r="J782" s="156">
        <v>138254.2542</v>
      </c>
      <c r="L782" s="154">
        <v>43452.0</v>
      </c>
      <c r="M782" s="155">
        <v>135134.6</v>
      </c>
      <c r="O782" s="153">
        <f>IFERROR(__xludf.DUMMYFUNCTION("TO_DATE(INT((P782/(60*60*24))+""1/1/1970""))"),43155.0)</f>
        <v>43155</v>
      </c>
      <c r="P782" s="13">
        <v>1.5194304E9</v>
      </c>
      <c r="Q782" s="13">
        <v>28755.5618</v>
      </c>
      <c r="S782" s="153">
        <f>IFERROR(__xludf.DUMMYFUNCTION("TO_DATE(INT((T782/(60*60*24))+""1/1/1970""))"),43302.0)</f>
        <v>43302</v>
      </c>
      <c r="T782" s="156">
        <v>1.5321456E9</v>
      </c>
      <c r="U782" s="156">
        <v>192801.962</v>
      </c>
      <c r="W782" s="153">
        <f>IFERROR(__xludf.DUMMYFUNCTION("TO_DATE(INT((X782/(60*60*24))+""1/1/1970""))"),43279.0)</f>
        <v>43279</v>
      </c>
      <c r="X782" s="156">
        <v>1.5301944E9</v>
      </c>
      <c r="Y782" s="156">
        <v>10145.3005</v>
      </c>
      <c r="AA782" s="153">
        <f>IFERROR(__xludf.DUMMYFUNCTION("TO_DATE(INT((AB782/(60*60*24))+""1/1/1970""))"),43282.0)</f>
        <v>43282</v>
      </c>
      <c r="AB782" s="156">
        <v>1.5304824E9</v>
      </c>
      <c r="AC782" s="156">
        <v>94719.3478</v>
      </c>
      <c r="AE782" s="153">
        <f>IFERROR(__xludf.DUMMYFUNCTION("TO_DATE(INT((AF782/(60*60*24))+""1/1/1970""))"),43157.0)</f>
        <v>43157</v>
      </c>
      <c r="AF782" s="156">
        <v>1.5196392E9</v>
      </c>
      <c r="AG782" s="156">
        <v>88839.0251</v>
      </c>
      <c r="AQ782" s="153">
        <f>IFERROR(__xludf.DUMMYFUNCTION("TO_DATE(INT((AR782/(60*60*24))+""1/1/1970""))"),43302.0)</f>
        <v>43302</v>
      </c>
      <c r="AR782" s="152">
        <v>1.5321456E9</v>
      </c>
      <c r="AS782" s="152">
        <v>98867.9857</v>
      </c>
      <c r="AT782" s="156">
        <v>138254.2542</v>
      </c>
      <c r="AU782" s="152">
        <f t="shared" si="1"/>
        <v>140327.18</v>
      </c>
      <c r="AV782" s="152">
        <f t="shared" si="2"/>
        <v>30569.4855</v>
      </c>
      <c r="AW782" s="152">
        <f t="shared" si="3"/>
        <v>192801.962</v>
      </c>
      <c r="AX782" s="152">
        <f t="shared" si="4"/>
        <v>10112.8549</v>
      </c>
      <c r="AY782" s="152">
        <f t="shared" si="5"/>
        <v>95078.3604</v>
      </c>
      <c r="AZ782" s="152">
        <f t="shared" si="6"/>
        <v>93098.0557</v>
      </c>
      <c r="BA782" s="152" t="str">
        <f t="shared" si="7"/>
        <v>Column1.y</v>
      </c>
      <c r="BB782" s="152" t="str">
        <f t="shared" si="8"/>
        <v>Column1.y</v>
      </c>
      <c r="BC782" s="152" t="str">
        <f t="shared" si="9"/>
        <v>Column1.y</v>
      </c>
    </row>
    <row r="783">
      <c r="A783" s="152">
        <v>1.5003216E9</v>
      </c>
      <c r="B783" s="152">
        <v>118035.2595</v>
      </c>
      <c r="D783" s="153">
        <f>IFERROR(__xludf.DUMMYFUNCTION("TO_DATE(INT((E783/(60*60*24))+""1/1/1970""))"),43304.0)</f>
        <v>43304</v>
      </c>
      <c r="E783" s="156">
        <v>1.5323544E9</v>
      </c>
      <c r="F783" s="156">
        <v>98867.9857</v>
      </c>
      <c r="H783" s="153">
        <f>IFERROR(__xludf.DUMMYFUNCTION("TO_DATE(INT((I783/(60*60*24))+""1/1/1970""))"),43304.0)</f>
        <v>43304</v>
      </c>
      <c r="I783" s="152">
        <v>1.5323544E9</v>
      </c>
      <c r="J783" s="152">
        <v>138254.2542</v>
      </c>
      <c r="L783" s="154">
        <v>43453.0</v>
      </c>
      <c r="M783" s="155">
        <v>135270.66</v>
      </c>
      <c r="O783" s="153">
        <f>IFERROR(__xludf.DUMMYFUNCTION("TO_DATE(INT((P783/(60*60*24))+""1/1/1970""))"),43156.0)</f>
        <v>43156</v>
      </c>
      <c r="P783" s="13">
        <v>1.5195168E9</v>
      </c>
      <c r="Q783" s="13">
        <v>28755.5618</v>
      </c>
      <c r="S783" s="153">
        <f>IFERROR(__xludf.DUMMYFUNCTION("TO_DATE(INT((T783/(60*60*24))+""1/1/1970""))"),43304.0)</f>
        <v>43304</v>
      </c>
      <c r="T783" s="152">
        <v>1.5323544E9</v>
      </c>
      <c r="U783" s="152">
        <v>192801.962</v>
      </c>
      <c r="W783" s="153">
        <f>IFERROR(__xludf.DUMMYFUNCTION("TO_DATE(INT((X783/(60*60*24))+""1/1/1970""))"),43280.0)</f>
        <v>43280</v>
      </c>
      <c r="X783" s="156">
        <v>1.5302808E9</v>
      </c>
      <c r="Y783" s="156">
        <v>10142.6897</v>
      </c>
      <c r="AA783" s="153">
        <f>IFERROR(__xludf.DUMMYFUNCTION("TO_DATE(INT((AB783/(60*60*24))+""1/1/1970""))"),43283.0)</f>
        <v>43283</v>
      </c>
      <c r="AB783" s="156">
        <v>1.530522E9</v>
      </c>
      <c r="AC783" s="156">
        <v>94837.559</v>
      </c>
      <c r="AE783" s="153">
        <f>IFERROR(__xludf.DUMMYFUNCTION("TO_DATE(INT((AF783/(60*60*24))+""1/1/1970""))"),43158.0)</f>
        <v>43158</v>
      </c>
      <c r="AF783" s="152">
        <v>1.5197184E9</v>
      </c>
      <c r="AG783" s="152">
        <v>89030.8085</v>
      </c>
      <c r="AQ783" s="153">
        <f>IFERROR(__xludf.DUMMYFUNCTION("TO_DATE(INT((AR783/(60*60*24))+""1/1/1970""))"),43304.0)</f>
        <v>43304</v>
      </c>
      <c r="AR783" s="156">
        <v>1.5323544E9</v>
      </c>
      <c r="AS783" s="156">
        <v>98867.9857</v>
      </c>
      <c r="AT783" s="152">
        <v>138254.2542</v>
      </c>
      <c r="AU783" s="152">
        <f t="shared" si="1"/>
        <v>140065.78</v>
      </c>
      <c r="AV783" s="152">
        <f t="shared" si="2"/>
        <v>30594.5143</v>
      </c>
      <c r="AW783" s="152">
        <f t="shared" si="3"/>
        <v>192801.962</v>
      </c>
      <c r="AX783" s="152">
        <f t="shared" si="4"/>
        <v>10113.4415</v>
      </c>
      <c r="AY783" s="152">
        <f t="shared" si="5"/>
        <v>96147.9922</v>
      </c>
      <c r="AZ783" s="152">
        <f t="shared" si="6"/>
        <v>92972.2604</v>
      </c>
      <c r="BA783" s="152" t="str">
        <f t="shared" si="7"/>
        <v>Column1.y</v>
      </c>
      <c r="BB783" s="152" t="str">
        <f t="shared" si="8"/>
        <v>Column1.y</v>
      </c>
      <c r="BC783" s="152" t="str">
        <f t="shared" si="9"/>
        <v>Column1.y</v>
      </c>
    </row>
    <row r="784">
      <c r="A784" s="156">
        <v>1.50038466E9</v>
      </c>
      <c r="B784" s="156">
        <v>117766.734</v>
      </c>
      <c r="D784" s="153">
        <f>IFERROR(__xludf.DUMMYFUNCTION("TO_DATE(INT((E784/(60*60*24))+""1/1/1970""))"),43305.0)</f>
        <v>43305</v>
      </c>
      <c r="E784" s="156">
        <v>1.5324048E9</v>
      </c>
      <c r="F784" s="156">
        <v>98867.9857</v>
      </c>
      <c r="H784" s="153">
        <f>IFERROR(__xludf.DUMMYFUNCTION("TO_DATE(INT((I784/(60*60*24))+""1/1/1970""))"),43305.0)</f>
        <v>43305</v>
      </c>
      <c r="I784" s="152">
        <v>1.5324048E9</v>
      </c>
      <c r="J784" s="152">
        <v>138483.9149</v>
      </c>
      <c r="L784" s="154">
        <v>43454.0</v>
      </c>
      <c r="M784" s="155">
        <v>134582.36</v>
      </c>
      <c r="O784" s="153">
        <f>IFERROR(__xludf.DUMMYFUNCTION("TO_DATE(INT((P784/(60*60*24))+""1/1/1970""))"),43157.0)</f>
        <v>43157</v>
      </c>
      <c r="P784" s="13">
        <v>1.5196032E9</v>
      </c>
      <c r="Q784" s="13">
        <v>28727.8277</v>
      </c>
      <c r="S784" s="153">
        <f>IFERROR(__xludf.DUMMYFUNCTION("TO_DATE(INT((T784/(60*60*24))+""1/1/1970""))"),43305.0)</f>
        <v>43305</v>
      </c>
      <c r="T784" s="152">
        <v>1.5324048E9</v>
      </c>
      <c r="U784" s="152">
        <v>193377.4791</v>
      </c>
      <c r="W784" s="153">
        <f>IFERROR(__xludf.DUMMYFUNCTION("TO_DATE(INT((X784/(60*60*24))+""1/1/1970""))"),43281.0)</f>
        <v>43281</v>
      </c>
      <c r="X784" s="156">
        <v>1.5303168E9</v>
      </c>
      <c r="Y784" s="156">
        <v>10113.7848</v>
      </c>
      <c r="AA784" s="153">
        <f>IFERROR(__xludf.DUMMYFUNCTION("TO_DATE(INT((AB784/(60*60*24))+""1/1/1970""))"),43284.0)</f>
        <v>43284</v>
      </c>
      <c r="AB784" s="152">
        <v>1.5306012E9</v>
      </c>
      <c r="AC784" s="152">
        <v>95047.591</v>
      </c>
      <c r="AE784" s="153">
        <f>IFERROR(__xludf.DUMMYFUNCTION("TO_DATE(INT((AF784/(60*60*24))+""1/1/1970""))"),43159.0)</f>
        <v>43159</v>
      </c>
      <c r="AF784" s="156">
        <v>1.5197976E9</v>
      </c>
      <c r="AG784" s="156">
        <v>88387.6854</v>
      </c>
      <c r="AQ784" s="153">
        <f>IFERROR(__xludf.DUMMYFUNCTION("TO_DATE(INT((AR784/(60*60*24))+""1/1/1970""))"),43305.0)</f>
        <v>43305</v>
      </c>
      <c r="AR784" s="156">
        <v>1.5324048E9</v>
      </c>
      <c r="AS784" s="156">
        <v>98867.9857</v>
      </c>
      <c r="AT784" s="152">
        <v>138483.9149</v>
      </c>
      <c r="AU784" s="152">
        <f t="shared" si="1"/>
        <v>139630.34</v>
      </c>
      <c r="AV784" s="152">
        <f t="shared" si="2"/>
        <v>30453.2941</v>
      </c>
      <c r="AW784" s="152">
        <f t="shared" si="3"/>
        <v>193377.4791</v>
      </c>
      <c r="AX784" s="152">
        <f t="shared" si="4"/>
        <v>10115.1702</v>
      </c>
      <c r="AY784" s="152">
        <f t="shared" si="5"/>
        <v>95858.4404</v>
      </c>
      <c r="AZ784" s="152">
        <f t="shared" si="6"/>
        <v>93309.6369</v>
      </c>
      <c r="BA784" s="152" t="str">
        <f t="shared" si="7"/>
        <v>Column1.y</v>
      </c>
      <c r="BB784" s="152" t="str">
        <f t="shared" si="8"/>
        <v>Column1.y</v>
      </c>
      <c r="BC784" s="152" t="str">
        <f t="shared" si="9"/>
        <v>Column1.y</v>
      </c>
    </row>
    <row r="785">
      <c r="A785" s="152">
        <v>1.500408E9</v>
      </c>
      <c r="B785" s="152">
        <v>118097.5958</v>
      </c>
      <c r="D785" s="153">
        <f>IFERROR(__xludf.DUMMYFUNCTION("TO_DATE(INT((E785/(60*60*24))+""1/1/1970""))"),43306.0)</f>
        <v>43306</v>
      </c>
      <c r="E785" s="152">
        <v>1.5324912E9</v>
      </c>
      <c r="F785" s="152">
        <v>98867.9857</v>
      </c>
      <c r="H785" s="153">
        <f>IFERROR(__xludf.DUMMYFUNCTION("TO_DATE(INT((I785/(60*60*24))+""1/1/1970""))"),43306.0)</f>
        <v>43306</v>
      </c>
      <c r="I785" s="156">
        <v>1.5324912E9</v>
      </c>
      <c r="J785" s="156">
        <v>136801.9794</v>
      </c>
      <c r="L785" s="154">
        <v>43455.0</v>
      </c>
      <c r="M785" s="155">
        <v>134366.07</v>
      </c>
      <c r="O785" s="153">
        <f>IFERROR(__xludf.DUMMYFUNCTION("TO_DATE(INT((P785/(60*60*24))+""1/1/1970""))"),43158.0)</f>
        <v>43158</v>
      </c>
      <c r="P785" s="13">
        <v>1.5197436E9</v>
      </c>
      <c r="Q785" s="13">
        <v>28719.7745</v>
      </c>
      <c r="S785" s="153">
        <f>IFERROR(__xludf.DUMMYFUNCTION("TO_DATE(INT((T785/(60*60*24))+""1/1/1970""))"),43306.0)</f>
        <v>43306</v>
      </c>
      <c r="T785" s="156">
        <v>1.5324912E9</v>
      </c>
      <c r="U785" s="156">
        <v>194867.0085</v>
      </c>
      <c r="W785" s="153">
        <f>IFERROR(__xludf.DUMMYFUNCTION("TO_DATE(INT((X785/(60*60*24))+""1/1/1970""))"),43283.0)</f>
        <v>43283</v>
      </c>
      <c r="X785" s="152">
        <v>1.5304896E9</v>
      </c>
      <c r="Y785" s="152">
        <v>10113.776</v>
      </c>
      <c r="AA785" s="153">
        <f>IFERROR(__xludf.DUMMYFUNCTION("TO_DATE(INT((AB785/(60*60*24))+""1/1/1970""))"),43285.0)</f>
        <v>43285</v>
      </c>
      <c r="AB785" s="156">
        <v>1.5306804E9</v>
      </c>
      <c r="AC785" s="156">
        <v>94556.9495</v>
      </c>
      <c r="AE785" s="153">
        <f>IFERROR(__xludf.DUMMYFUNCTION("TO_DATE(INT((AF785/(60*60*24))+""1/1/1970""))"),43160.0)</f>
        <v>43160</v>
      </c>
      <c r="AF785" s="152">
        <v>1.5198768E9</v>
      </c>
      <c r="AG785" s="152">
        <v>88137.5019</v>
      </c>
      <c r="AQ785" s="153">
        <f>IFERROR(__xludf.DUMMYFUNCTION("TO_DATE(INT((AR785/(60*60*24))+""1/1/1970""))"),43306.0)</f>
        <v>43306</v>
      </c>
      <c r="AR785" s="152">
        <v>1.5324912E9</v>
      </c>
      <c r="AS785" s="152">
        <v>98867.9857</v>
      </c>
      <c r="AT785" s="156">
        <v>136801.9794</v>
      </c>
      <c r="AU785" s="152">
        <f t="shared" si="1"/>
        <v>140097.35</v>
      </c>
      <c r="AV785" s="152">
        <f t="shared" si="2"/>
        <v>30764.7539</v>
      </c>
      <c r="AW785" s="152">
        <f t="shared" si="3"/>
        <v>194867.0085</v>
      </c>
      <c r="AX785" s="152">
        <f t="shared" si="4"/>
        <v>10119.2777</v>
      </c>
      <c r="AY785" s="152">
        <f t="shared" si="5"/>
        <v>96134.3695</v>
      </c>
      <c r="AZ785" s="152">
        <f t="shared" si="6"/>
        <v>93374.8774</v>
      </c>
      <c r="BA785" s="152" t="str">
        <f t="shared" si="7"/>
        <v>Column1.y</v>
      </c>
      <c r="BB785" s="152" t="str">
        <f t="shared" si="8"/>
        <v>Column1.y</v>
      </c>
      <c r="BC785" s="152" t="str">
        <f t="shared" si="9"/>
        <v>Column1.y</v>
      </c>
    </row>
    <row r="786">
      <c r="A786" s="156">
        <v>1.50047106E9</v>
      </c>
      <c r="B786" s="156">
        <v>118308.5802</v>
      </c>
      <c r="D786" s="153">
        <f>IFERROR(__xludf.DUMMYFUNCTION("TO_DATE(INT((E786/(60*60*24))+""1/1/1970""))"),43307.0)</f>
        <v>43307</v>
      </c>
      <c r="E786" s="156">
        <v>1.5325776E9</v>
      </c>
      <c r="F786" s="156">
        <v>98867.9857</v>
      </c>
      <c r="H786" s="153">
        <f>IFERROR(__xludf.DUMMYFUNCTION("TO_DATE(INT((I786/(60*60*24))+""1/1/1970""))"),43307.0)</f>
        <v>43307</v>
      </c>
      <c r="I786" s="152">
        <v>1.5325776E9</v>
      </c>
      <c r="J786" s="152">
        <v>138336.28</v>
      </c>
      <c r="L786" s="154">
        <v>43458.0</v>
      </c>
      <c r="M786" s="155">
        <v>132659.22</v>
      </c>
      <c r="O786" s="153">
        <f>IFERROR(__xludf.DUMMYFUNCTION("TO_DATE(INT((P786/(60*60*24))+""1/1/1970""))"),43159.0)</f>
        <v>43159</v>
      </c>
      <c r="P786" s="13">
        <v>1.51983E9</v>
      </c>
      <c r="Q786" s="13">
        <v>28756.1133</v>
      </c>
      <c r="S786" s="153">
        <f>IFERROR(__xludf.DUMMYFUNCTION("TO_DATE(INT((T786/(60*60*24))+""1/1/1970""))"),43307.0)</f>
        <v>43307</v>
      </c>
      <c r="T786" s="152">
        <v>1.5325776E9</v>
      </c>
      <c r="U786" s="152">
        <v>197650.4881</v>
      </c>
      <c r="W786" s="153">
        <f>IFERROR(__xludf.DUMMYFUNCTION("TO_DATE(INT((X786/(60*60*24))+""1/1/1970""))"),43284.0)</f>
        <v>43284</v>
      </c>
      <c r="X786" s="156">
        <v>1.5306264E9</v>
      </c>
      <c r="Y786" s="156">
        <v>10117.7898</v>
      </c>
      <c r="AA786" s="153">
        <f>IFERROR(__xludf.DUMMYFUNCTION("TO_DATE(INT((AB786/(60*60*24))+""1/1/1970""))"),43286.0)</f>
        <v>43286</v>
      </c>
      <c r="AB786" s="152">
        <v>1.5307596E9</v>
      </c>
      <c r="AC786" s="152">
        <v>94529.9726</v>
      </c>
      <c r="AE786" s="153">
        <f>IFERROR(__xludf.DUMMYFUNCTION("TO_DATE(INT((AF786/(60*60*24))+""1/1/1970""))"),43161.0)</f>
        <v>43161</v>
      </c>
      <c r="AF786" s="156">
        <v>1.519956E9</v>
      </c>
      <c r="AG786" s="156">
        <v>88712.8519</v>
      </c>
      <c r="AQ786" s="153">
        <f>IFERROR(__xludf.DUMMYFUNCTION("TO_DATE(INT((AR786/(60*60*24))+""1/1/1970""))"),43307.0)</f>
        <v>43307</v>
      </c>
      <c r="AR786" s="156">
        <v>1.5325776E9</v>
      </c>
      <c r="AS786" s="156">
        <v>98867.9857</v>
      </c>
      <c r="AT786" s="152">
        <v>138336.28</v>
      </c>
      <c r="AU786" s="152">
        <f t="shared" si="1"/>
        <v>140821.31</v>
      </c>
      <c r="AV786" s="152">
        <f t="shared" si="2"/>
        <v>30658.5163</v>
      </c>
      <c r="AW786" s="152">
        <f t="shared" si="3"/>
        <v>197650.4881</v>
      </c>
      <c r="AX786" s="152">
        <f t="shared" si="4"/>
        <v>10132.301</v>
      </c>
      <c r="AY786" s="152">
        <f t="shared" si="5"/>
        <v>96600.1878</v>
      </c>
      <c r="AZ786" s="152">
        <f t="shared" si="6"/>
        <v>92985.2364</v>
      </c>
      <c r="BA786" s="152" t="str">
        <f t="shared" si="7"/>
        <v>Column1.y</v>
      </c>
      <c r="BB786" s="152" t="str">
        <f t="shared" si="8"/>
        <v>Column1.y</v>
      </c>
      <c r="BC786" s="152" t="str">
        <f t="shared" si="9"/>
        <v>Column1.y</v>
      </c>
    </row>
    <row r="787">
      <c r="A787" s="152">
        <v>1.5004944E9</v>
      </c>
      <c r="B787" s="152">
        <v>118735.344</v>
      </c>
      <c r="D787" s="153">
        <f>IFERROR(__xludf.DUMMYFUNCTION("TO_DATE(INT((E787/(60*60*24))+""1/1/1970""))"),43308.0)</f>
        <v>43308</v>
      </c>
      <c r="E787" s="152">
        <v>1.532664E9</v>
      </c>
      <c r="F787" s="152">
        <v>98867.9857</v>
      </c>
      <c r="H787" s="153">
        <f>IFERROR(__xludf.DUMMYFUNCTION("TO_DATE(INT((I787/(60*60*24))+""1/1/1970""))"),43308.0)</f>
        <v>43308</v>
      </c>
      <c r="I787" s="156">
        <v>1.532664E9</v>
      </c>
      <c r="J787" s="156">
        <v>140231.0839</v>
      </c>
      <c r="L787" s="154">
        <v>43459.0</v>
      </c>
      <c r="M787" s="155">
        <v>131693.38</v>
      </c>
      <c r="O787" s="153">
        <f>IFERROR(__xludf.DUMMYFUNCTION("TO_DATE(INT((P787/(60*60*24))+""1/1/1970""))"),43160.0)</f>
        <v>43160</v>
      </c>
      <c r="P787" s="13">
        <v>1.5199164E9</v>
      </c>
      <c r="Q787" s="13">
        <v>28826.499</v>
      </c>
      <c r="S787" s="153">
        <f>IFERROR(__xludf.DUMMYFUNCTION("TO_DATE(INT((T787/(60*60*24))+""1/1/1970""))"),43308.0)</f>
        <v>43308</v>
      </c>
      <c r="T787" s="156">
        <v>1.532664E9</v>
      </c>
      <c r="U787" s="156">
        <v>196739.2477</v>
      </c>
      <c r="W787" s="153">
        <f>IFERROR(__xludf.DUMMYFUNCTION("TO_DATE(INT((X787/(60*60*24))+""1/1/1970""))"),43285.0)</f>
        <v>43285</v>
      </c>
      <c r="X787" s="156">
        <v>1.5306624E9</v>
      </c>
      <c r="Y787" s="156">
        <v>10118.2087</v>
      </c>
      <c r="AA787" s="153">
        <f>IFERROR(__xludf.DUMMYFUNCTION("TO_DATE(INT((AB787/(60*60*24))+""1/1/1970""))"),43287.0)</f>
        <v>43287</v>
      </c>
      <c r="AB787" s="156">
        <v>1.5308388E9</v>
      </c>
      <c r="AC787" s="156">
        <v>94750.8933</v>
      </c>
      <c r="AE787" s="153">
        <f>IFERROR(__xludf.DUMMYFUNCTION("TO_DATE(INT((AF787/(60*60*24))+""1/1/1970""))"),43162.0)</f>
        <v>43162</v>
      </c>
      <c r="AF787" s="152">
        <v>1.5200352E9</v>
      </c>
      <c r="AG787" s="152">
        <v>89051.7172</v>
      </c>
      <c r="AQ787" s="153">
        <f>IFERROR(__xludf.DUMMYFUNCTION("TO_DATE(INT((AR787/(60*60*24))+""1/1/1970""))"),43308.0)</f>
        <v>43308</v>
      </c>
      <c r="AR787" s="152">
        <v>1.532664E9</v>
      </c>
      <c r="AS787" s="152">
        <v>98867.9857</v>
      </c>
      <c r="AT787" s="156">
        <v>140231.0839</v>
      </c>
      <c r="AU787" s="152">
        <f t="shared" si="1"/>
        <v>140329.8</v>
      </c>
      <c r="AV787" s="152">
        <f t="shared" si="2"/>
        <v>30761.6691</v>
      </c>
      <c r="AW787" s="152">
        <f t="shared" si="3"/>
        <v>196739.2477</v>
      </c>
      <c r="AX787" s="152">
        <f t="shared" si="4"/>
        <v>10127.4253</v>
      </c>
      <c r="AY787" s="152">
        <f t="shared" si="5"/>
        <v>96073.458</v>
      </c>
      <c r="AZ787" s="152">
        <f t="shared" si="6"/>
        <v>93668.2796</v>
      </c>
      <c r="BA787" s="152" t="str">
        <f t="shared" si="7"/>
        <v>Column1.y</v>
      </c>
      <c r="BB787" s="152" t="str">
        <f t="shared" si="8"/>
        <v>Column1.y</v>
      </c>
      <c r="BC787" s="152" t="str">
        <f t="shared" si="9"/>
        <v>Column1.y</v>
      </c>
    </row>
    <row r="788">
      <c r="A788" s="156">
        <v>1.50055746E9</v>
      </c>
      <c r="B788" s="156">
        <v>118903.1725</v>
      </c>
      <c r="D788" s="153">
        <f>IFERROR(__xludf.DUMMYFUNCTION("TO_DATE(INT((E788/(60*60*24))+""1/1/1970""))"),43309.0)</f>
        <v>43309</v>
      </c>
      <c r="E788" s="156">
        <v>1.5327504E9</v>
      </c>
      <c r="F788" s="156">
        <v>98867.9857</v>
      </c>
      <c r="H788" s="153">
        <f>IFERROR(__xludf.DUMMYFUNCTION("TO_DATE(INT((I788/(60*60*24))+""1/1/1970""))"),43309.0)</f>
        <v>43309</v>
      </c>
      <c r="I788" s="152">
        <v>1.5327504E9</v>
      </c>
      <c r="J788" s="152">
        <v>136685.441</v>
      </c>
      <c r="L788" s="154">
        <v>43460.0</v>
      </c>
      <c r="M788" s="155">
        <v>131693.38</v>
      </c>
      <c r="O788" s="153">
        <f>IFERROR(__xludf.DUMMYFUNCTION("TO_DATE(INT((P788/(60*60*24))+""1/1/1970""))"),43161.0)</f>
        <v>43161</v>
      </c>
      <c r="P788" s="13">
        <v>1.5200028E9</v>
      </c>
      <c r="Q788" s="13">
        <v>28911.9333</v>
      </c>
      <c r="S788" s="153">
        <f>IFERROR(__xludf.DUMMYFUNCTION("TO_DATE(INT((T788/(60*60*24))+""1/1/1970""))"),43309.0)</f>
        <v>43309</v>
      </c>
      <c r="T788" s="152">
        <v>1.5327504E9</v>
      </c>
      <c r="U788" s="152">
        <v>194710.0076</v>
      </c>
      <c r="W788" s="153">
        <f>IFERROR(__xludf.DUMMYFUNCTION("TO_DATE(INT((X788/(60*60*24))+""1/1/1970""))"),43286.0)</f>
        <v>43286</v>
      </c>
      <c r="X788" s="152">
        <v>1.5307488E9</v>
      </c>
      <c r="Y788" s="152">
        <v>10115.1967</v>
      </c>
      <c r="AA788" s="153">
        <f>IFERROR(__xludf.DUMMYFUNCTION("TO_DATE(INT((AB788/(60*60*24))+""1/1/1970""))"),43289.0)</f>
        <v>43289</v>
      </c>
      <c r="AB788" s="152">
        <v>1.5310872E9</v>
      </c>
      <c r="AC788" s="152">
        <v>94770.451</v>
      </c>
      <c r="AE788" s="153">
        <f>IFERROR(__xludf.DUMMYFUNCTION("TO_DATE(INT((AF788/(60*60*24))+""1/1/1970""))"),43163.0)</f>
        <v>43163</v>
      </c>
      <c r="AF788" s="156">
        <v>1.5202044E9</v>
      </c>
      <c r="AG788" s="156">
        <v>89051.7172</v>
      </c>
      <c r="AQ788" s="153">
        <f>IFERROR(__xludf.DUMMYFUNCTION("TO_DATE(INT((AR788/(60*60*24))+""1/1/1970""))"),43309.0)</f>
        <v>43309</v>
      </c>
      <c r="AR788" s="156">
        <v>1.5327504E9</v>
      </c>
      <c r="AS788" s="156">
        <v>98867.9857</v>
      </c>
      <c r="AT788" s="152">
        <v>136685.441</v>
      </c>
      <c r="AU788" s="152">
        <f t="shared" si="1"/>
        <v>140329.8</v>
      </c>
      <c r="AV788" s="152">
        <f t="shared" si="2"/>
        <v>30745.3077</v>
      </c>
      <c r="AW788" s="152">
        <f t="shared" si="3"/>
        <v>194710.0076</v>
      </c>
      <c r="AX788" s="152">
        <f t="shared" si="4"/>
        <v>10131.709</v>
      </c>
      <c r="AY788" s="152">
        <f t="shared" si="5"/>
        <v>96073.458</v>
      </c>
      <c r="AZ788" s="152">
        <f t="shared" si="6"/>
        <v>93572.4013</v>
      </c>
      <c r="BA788" s="152" t="str">
        <f t="shared" si="7"/>
        <v>Column1.y</v>
      </c>
      <c r="BB788" s="152" t="str">
        <f t="shared" si="8"/>
        <v>Column1.y</v>
      </c>
      <c r="BC788" s="152" t="str">
        <f t="shared" si="9"/>
        <v>Column1.y</v>
      </c>
    </row>
    <row r="789">
      <c r="A789" s="152">
        <v>1.5005808E9</v>
      </c>
      <c r="B789" s="152">
        <v>118788.0901</v>
      </c>
      <c r="D789" s="153">
        <f>IFERROR(__xludf.DUMMYFUNCTION("TO_DATE(INT((E789/(60*60*24))+""1/1/1970""))"),43311.0)</f>
        <v>43311</v>
      </c>
      <c r="E789" s="152">
        <v>1.5329592E9</v>
      </c>
      <c r="F789" s="152">
        <v>98867.9857</v>
      </c>
      <c r="H789" s="153">
        <f>IFERROR(__xludf.DUMMYFUNCTION("TO_DATE(INT((I789/(60*60*24))+""1/1/1970""))"),43311.0)</f>
        <v>43311</v>
      </c>
      <c r="I789" s="156">
        <v>1.5329592E9</v>
      </c>
      <c r="J789" s="156">
        <v>136685.441</v>
      </c>
      <c r="L789" s="154">
        <v>43461.0</v>
      </c>
      <c r="M789" s="155">
        <v>134054.46</v>
      </c>
      <c r="O789" s="153">
        <f>IFERROR(__xludf.DUMMYFUNCTION("TO_DATE(INT((P789/(60*60*24))+""1/1/1970""))"),43162.0)</f>
        <v>43162</v>
      </c>
      <c r="P789" s="13">
        <v>1.5200352E9</v>
      </c>
      <c r="Q789" s="13">
        <v>28972.4086</v>
      </c>
      <c r="S789" s="153">
        <f>IFERROR(__xludf.DUMMYFUNCTION("TO_DATE(INT((T789/(60*60*24))+""1/1/1970""))"),43311.0)</f>
        <v>43311</v>
      </c>
      <c r="T789" s="156">
        <v>1.5329592E9</v>
      </c>
      <c r="U789" s="156">
        <v>194710.0076</v>
      </c>
      <c r="W789" s="153">
        <f>IFERROR(__xludf.DUMMYFUNCTION("TO_DATE(INT((X789/(60*60*24))+""1/1/1970""))"),43287.0)</f>
        <v>43287</v>
      </c>
      <c r="X789" s="156">
        <v>1.5308856E9</v>
      </c>
      <c r="Y789" s="156">
        <v>10114.0961</v>
      </c>
      <c r="AA789" s="153">
        <f>IFERROR(__xludf.DUMMYFUNCTION("TO_DATE(INT((AB789/(60*60*24))+""1/1/1970""))"),43290.0)</f>
        <v>43290</v>
      </c>
      <c r="AB789" s="152">
        <v>1.5311268E9</v>
      </c>
      <c r="AC789" s="152">
        <v>94762.9187</v>
      </c>
      <c r="AE789" s="153">
        <f>IFERROR(__xludf.DUMMYFUNCTION("TO_DATE(INT((AF789/(60*60*24))+""1/1/1970""))"),43164.0)</f>
        <v>43164</v>
      </c>
      <c r="AF789" s="152">
        <v>1.520244E9</v>
      </c>
      <c r="AG789" s="152">
        <v>89048.4727</v>
      </c>
      <c r="AQ789" s="153">
        <f>IFERROR(__xludf.DUMMYFUNCTION("TO_DATE(INT((AR789/(60*60*24))+""1/1/1970""))"),43311.0)</f>
        <v>43311</v>
      </c>
      <c r="AR789" s="152">
        <v>1.5329592E9</v>
      </c>
      <c r="AS789" s="152">
        <v>98867.9857</v>
      </c>
      <c r="AT789" s="156">
        <v>136685.441</v>
      </c>
      <c r="AU789" s="152">
        <f t="shared" si="1"/>
        <v>139930.52</v>
      </c>
      <c r="AV789" s="152">
        <f t="shared" si="2"/>
        <v>30763.8013</v>
      </c>
      <c r="AW789" s="152">
        <f t="shared" si="3"/>
        <v>194710.0076</v>
      </c>
      <c r="AX789" s="152">
        <f t="shared" si="4"/>
        <v>10130.818</v>
      </c>
      <c r="AY789" s="152">
        <f t="shared" si="5"/>
        <v>96140.8584</v>
      </c>
      <c r="AZ789" s="152">
        <f t="shared" si="6"/>
        <v>93553.6581</v>
      </c>
      <c r="BA789" s="152" t="str">
        <f t="shared" si="7"/>
        <v>Column1.y</v>
      </c>
      <c r="BB789" s="152" t="str">
        <f t="shared" si="8"/>
        <v>Column1.y</v>
      </c>
      <c r="BC789" s="152" t="str">
        <f t="shared" si="9"/>
        <v>Column1.y</v>
      </c>
    </row>
    <row r="790">
      <c r="A790" s="156">
        <v>1.50064386E9</v>
      </c>
      <c r="B790" s="156">
        <v>118529.1548</v>
      </c>
      <c r="D790" s="153">
        <f>IFERROR(__xludf.DUMMYFUNCTION("TO_DATE(INT((E790/(60*60*24))+""1/1/1970""))"),43312.0)</f>
        <v>43312</v>
      </c>
      <c r="E790" s="152">
        <v>1.5330096E9</v>
      </c>
      <c r="F790" s="152">
        <v>98867.9857</v>
      </c>
      <c r="H790" s="153">
        <f>IFERROR(__xludf.DUMMYFUNCTION("TO_DATE(INT((I790/(60*60*24))+""1/1/1970""))"),43312.0)</f>
        <v>43312</v>
      </c>
      <c r="I790" s="156">
        <v>1.5330096E9</v>
      </c>
      <c r="J790" s="156">
        <v>132987.081</v>
      </c>
      <c r="L790" s="154">
        <v>43462.0</v>
      </c>
      <c r="M790" s="155">
        <v>134782.91</v>
      </c>
      <c r="O790" s="153">
        <f>IFERROR(__xludf.DUMMYFUNCTION("TO_DATE(INT((P790/(60*60*24))+""1/1/1970""))"),43163.0)</f>
        <v>43163</v>
      </c>
      <c r="P790" s="13">
        <v>1.5201216E9</v>
      </c>
      <c r="Q790" s="13">
        <v>28972.4086</v>
      </c>
      <c r="S790" s="153">
        <f>IFERROR(__xludf.DUMMYFUNCTION("TO_DATE(INT((T790/(60*60*24))+""1/1/1970""))"),43312.0)</f>
        <v>43312</v>
      </c>
      <c r="T790" s="156">
        <v>1.5330096E9</v>
      </c>
      <c r="U790" s="156">
        <v>192987.8192</v>
      </c>
      <c r="W790" s="153">
        <f>IFERROR(__xludf.DUMMYFUNCTION("TO_DATE(INT((X790/(60*60*24))+""1/1/1970""))"),43288.0)</f>
        <v>43288</v>
      </c>
      <c r="X790" s="156">
        <v>1.5309216E9</v>
      </c>
      <c r="Y790" s="156">
        <v>10105.254</v>
      </c>
      <c r="AA790" s="153">
        <f>IFERROR(__xludf.DUMMYFUNCTION("TO_DATE(INT((AB790/(60*60*24))+""1/1/1970""))"),43291.0)</f>
        <v>43291</v>
      </c>
      <c r="AB790" s="156">
        <v>1.531206E9</v>
      </c>
      <c r="AC790" s="156">
        <v>94752.0178</v>
      </c>
      <c r="AE790" s="153">
        <f>IFERROR(__xludf.DUMMYFUNCTION("TO_DATE(INT((AF790/(60*60*24))+""1/1/1970""))"),43165.0)</f>
        <v>43165</v>
      </c>
      <c r="AF790" s="156">
        <v>1.5203232E9</v>
      </c>
      <c r="AG790" s="156">
        <v>89185.8213</v>
      </c>
      <c r="AQ790" s="153">
        <f>IFERROR(__xludf.DUMMYFUNCTION("TO_DATE(INT((AR790/(60*60*24))+""1/1/1970""))"),43312.0)</f>
        <v>43312</v>
      </c>
      <c r="AR790" s="152">
        <v>1.5330096E9</v>
      </c>
      <c r="AS790" s="152">
        <v>98867.9857</v>
      </c>
      <c r="AT790" s="156">
        <v>132987.081</v>
      </c>
      <c r="AU790" s="152">
        <f t="shared" si="1"/>
        <v>139407.93</v>
      </c>
      <c r="AV790" s="152">
        <f t="shared" si="2"/>
        <v>30812.3454</v>
      </c>
      <c r="AW790" s="152">
        <f t="shared" si="3"/>
        <v>192987.8192</v>
      </c>
      <c r="AX790" s="152">
        <f t="shared" si="4"/>
        <v>10134.6021</v>
      </c>
      <c r="AY790" s="152">
        <f t="shared" si="5"/>
        <v>96126.5919</v>
      </c>
      <c r="AZ790" s="152">
        <f t="shared" si="6"/>
        <v>93208.7123</v>
      </c>
      <c r="BA790" s="152" t="str">
        <f t="shared" si="7"/>
        <v>Column1.y</v>
      </c>
      <c r="BB790" s="152" t="str">
        <f t="shared" si="8"/>
        <v>Column1.y</v>
      </c>
      <c r="BC790" s="152" t="str">
        <f t="shared" si="9"/>
        <v>Column1.y</v>
      </c>
    </row>
    <row r="791">
      <c r="A791" s="152">
        <v>1.5006672E9</v>
      </c>
      <c r="B791" s="152">
        <v>118682.598</v>
      </c>
      <c r="D791" s="153">
        <f>IFERROR(__xludf.DUMMYFUNCTION("TO_DATE(INT((E791/(60*60*24))+""1/1/1970""))"),43313.0)</f>
        <v>43313</v>
      </c>
      <c r="E791" s="156">
        <v>1.533096E9</v>
      </c>
      <c r="F791" s="156">
        <v>98867.9857</v>
      </c>
      <c r="H791" s="153">
        <f>IFERROR(__xludf.DUMMYFUNCTION("TO_DATE(INT((I791/(60*60*24))+""1/1/1970""))"),43313.0)</f>
        <v>43313</v>
      </c>
      <c r="I791" s="152">
        <v>1.533096E9</v>
      </c>
      <c r="J791" s="152">
        <v>133494.4188</v>
      </c>
      <c r="L791" s="154">
        <v>43465.0</v>
      </c>
      <c r="M791" s="155">
        <v>135133.23</v>
      </c>
      <c r="O791" s="153">
        <f>IFERROR(__xludf.DUMMYFUNCTION("TO_DATE(INT((P791/(60*60*24))+""1/1/1970""))"),43164.0)</f>
        <v>43164</v>
      </c>
      <c r="P791" s="13">
        <v>1.520208E9</v>
      </c>
      <c r="Q791" s="13">
        <v>29006.0758</v>
      </c>
      <c r="S791" s="153">
        <f>IFERROR(__xludf.DUMMYFUNCTION("TO_DATE(INT((T791/(60*60*24))+""1/1/1970""))"),43313.0)</f>
        <v>43313</v>
      </c>
      <c r="T791" s="152">
        <v>1.533096E9</v>
      </c>
      <c r="U791" s="152">
        <v>194550.158</v>
      </c>
      <c r="W791" s="153">
        <f>IFERROR(__xludf.DUMMYFUNCTION("TO_DATE(INT((X791/(60*60*24))+""1/1/1970""))"),43290.0)</f>
        <v>43290</v>
      </c>
      <c r="X791" s="152">
        <v>1.5310944E9</v>
      </c>
      <c r="Y791" s="152">
        <v>10105.0328</v>
      </c>
      <c r="AA791" s="153">
        <f>IFERROR(__xludf.DUMMYFUNCTION("TO_DATE(INT((AB791/(60*60*24))+""1/1/1970""))"),43292.0)</f>
        <v>43292</v>
      </c>
      <c r="AB791" s="152">
        <v>1.5312852E9</v>
      </c>
      <c r="AC791" s="152">
        <v>94752.8114</v>
      </c>
      <c r="AE791" s="153">
        <f>IFERROR(__xludf.DUMMYFUNCTION("TO_DATE(INT((AF791/(60*60*24))+""1/1/1970""))"),43166.0)</f>
        <v>43166</v>
      </c>
      <c r="AF791" s="152">
        <v>1.5204024E9</v>
      </c>
      <c r="AG791" s="152">
        <v>89755.4034</v>
      </c>
      <c r="AQ791" s="153">
        <f>IFERROR(__xludf.DUMMYFUNCTION("TO_DATE(INT((AR791/(60*60*24))+""1/1/1970""))"),43313.0)</f>
        <v>43313</v>
      </c>
      <c r="AR791" s="156">
        <v>1.533096E9</v>
      </c>
      <c r="AS791" s="156">
        <v>98867.9857</v>
      </c>
      <c r="AT791" s="152">
        <v>133494.4188</v>
      </c>
      <c r="AU791" s="152">
        <f t="shared" si="1"/>
        <v>140091.87</v>
      </c>
      <c r="AV791" s="152">
        <f t="shared" si="2"/>
        <v>30762.0069</v>
      </c>
      <c r="AW791" s="152">
        <f t="shared" si="3"/>
        <v>194550.158</v>
      </c>
      <c r="AX791" s="152">
        <f t="shared" si="4"/>
        <v>10126.3002</v>
      </c>
      <c r="AY791" s="152">
        <f t="shared" si="5"/>
        <v>96107.6494</v>
      </c>
      <c r="AZ791" s="152">
        <f t="shared" si="6"/>
        <v>93338.112</v>
      </c>
      <c r="BA791" s="152" t="str">
        <f t="shared" si="7"/>
        <v>Column1.y</v>
      </c>
      <c r="BB791" s="152" t="str">
        <f t="shared" si="8"/>
        <v>Column1.y</v>
      </c>
      <c r="BC791" s="152" t="str">
        <f t="shared" si="9"/>
        <v>Column1.y</v>
      </c>
    </row>
    <row r="792">
      <c r="A792" s="156">
        <v>1.50090306E9</v>
      </c>
      <c r="B792" s="156">
        <v>118620.2617</v>
      </c>
      <c r="D792" s="153">
        <f>IFERROR(__xludf.DUMMYFUNCTION("TO_DATE(INT((E792/(60*60*24))+""1/1/1970""))"),43314.0)</f>
        <v>43314</v>
      </c>
      <c r="E792" s="152">
        <v>1.5331824E9</v>
      </c>
      <c r="F792" s="152">
        <v>98867.9857</v>
      </c>
      <c r="H792" s="153">
        <f>IFERROR(__xludf.DUMMYFUNCTION("TO_DATE(INT((I792/(60*60*24))+""1/1/1970""))"),43314.0)</f>
        <v>43314</v>
      </c>
      <c r="I792" s="156">
        <v>1.5331824E9</v>
      </c>
      <c r="J792" s="156">
        <v>135737.5457</v>
      </c>
      <c r="L792" s="154">
        <v>43466.0</v>
      </c>
      <c r="M792" s="155">
        <v>135836.36</v>
      </c>
      <c r="O792" s="153">
        <f>IFERROR(__xludf.DUMMYFUNCTION("TO_DATE(INT((P792/(60*60*24))+""1/1/1970""))"),43165.0)</f>
        <v>43165</v>
      </c>
      <c r="P792" s="13">
        <v>1.5203484E9</v>
      </c>
      <c r="Q792" s="13">
        <v>28904.6151</v>
      </c>
      <c r="S792" s="153">
        <f>IFERROR(__xludf.DUMMYFUNCTION("TO_DATE(INT((T792/(60*60*24))+""1/1/1970""))"),43314.0)</f>
        <v>43314</v>
      </c>
      <c r="T792" s="156">
        <v>1.5331824E9</v>
      </c>
      <c r="U792" s="156">
        <v>194122.491</v>
      </c>
      <c r="W792" s="153">
        <f>IFERROR(__xludf.DUMMYFUNCTION("TO_DATE(INT((X792/(60*60*24))+""1/1/1970""))"),43291.0)</f>
        <v>43291</v>
      </c>
      <c r="X792" s="156">
        <v>1.5312312E9</v>
      </c>
      <c r="Y792" s="156">
        <v>10110.459</v>
      </c>
      <c r="AA792" s="153">
        <f>IFERROR(__xludf.DUMMYFUNCTION("TO_DATE(INT((AB792/(60*60*24))+""1/1/1970""))"),43293.0)</f>
        <v>43293</v>
      </c>
      <c r="AB792" s="156">
        <v>1.5313644E9</v>
      </c>
      <c r="AC792" s="156">
        <v>94716.2843</v>
      </c>
      <c r="AE792" s="153">
        <f>IFERROR(__xludf.DUMMYFUNCTION("TO_DATE(INT((AF792/(60*60*24))+""1/1/1970""))"),43167.0)</f>
        <v>43167</v>
      </c>
      <c r="AF792" s="156">
        <v>1.5204816E9</v>
      </c>
      <c r="AG792" s="156">
        <v>89730.5293</v>
      </c>
      <c r="AQ792" s="153">
        <f>IFERROR(__xludf.DUMMYFUNCTION("TO_DATE(INT((AR792/(60*60*24))+""1/1/1970""))"),43314.0)</f>
        <v>43314</v>
      </c>
      <c r="AR792" s="152">
        <v>1.5331824E9</v>
      </c>
      <c r="AS792" s="152">
        <v>98867.9857</v>
      </c>
      <c r="AT792" s="156">
        <v>135737.5457</v>
      </c>
      <c r="AU792" s="152">
        <f t="shared" si="1"/>
        <v>139382.17</v>
      </c>
      <c r="AV792" s="152">
        <f t="shared" si="2"/>
        <v>30911.4343</v>
      </c>
      <c r="AW792" s="152">
        <f t="shared" si="3"/>
        <v>194122.491</v>
      </c>
      <c r="AX792" s="152">
        <f t="shared" si="4"/>
        <v>10128.3392</v>
      </c>
      <c r="AY792" s="152">
        <f t="shared" si="5"/>
        <v>96121.2517</v>
      </c>
      <c r="AZ792" s="152">
        <f t="shared" si="6"/>
        <v>93525.9039</v>
      </c>
      <c r="BA792" s="152" t="str">
        <f t="shared" si="7"/>
        <v>Column1.y</v>
      </c>
      <c r="BB792" s="152" t="str">
        <f t="shared" si="8"/>
        <v>Column1.y</v>
      </c>
      <c r="BC792" s="152" t="str">
        <f t="shared" si="9"/>
        <v>Column1.y</v>
      </c>
    </row>
    <row r="793">
      <c r="A793" s="152">
        <v>1.5009264E9</v>
      </c>
      <c r="B793" s="152">
        <v>118653.8274</v>
      </c>
      <c r="D793" s="153">
        <f>IFERROR(__xludf.DUMMYFUNCTION("TO_DATE(INT((E793/(60*60*24))+""1/1/1970""))"),43315.0)</f>
        <v>43315</v>
      </c>
      <c r="E793" s="156">
        <v>1.5332688E9</v>
      </c>
      <c r="F793" s="156">
        <v>98867.9857</v>
      </c>
      <c r="H793" s="153">
        <f>IFERROR(__xludf.DUMMYFUNCTION("TO_DATE(INT((I793/(60*60*24))+""1/1/1970""))"),43315.0)</f>
        <v>43315</v>
      </c>
      <c r="I793" s="152">
        <v>1.5332688E9</v>
      </c>
      <c r="J793" s="152">
        <v>141702.5927</v>
      </c>
      <c r="L793" s="154">
        <v>43467.0</v>
      </c>
      <c r="M793" s="155">
        <v>135834.99</v>
      </c>
      <c r="O793" s="153">
        <f>IFERROR(__xludf.DUMMYFUNCTION("TO_DATE(INT((P793/(60*60*24))+""1/1/1970""))"),43166.0)</f>
        <v>43166</v>
      </c>
      <c r="P793" s="13">
        <v>1.5204348E9</v>
      </c>
      <c r="Q793" s="13">
        <v>28968.4141</v>
      </c>
      <c r="S793" s="153">
        <f>IFERROR(__xludf.DUMMYFUNCTION("TO_DATE(INT((T793/(60*60*24))+""1/1/1970""))"),43315.0)</f>
        <v>43315</v>
      </c>
      <c r="T793" s="152">
        <v>1.5332688E9</v>
      </c>
      <c r="U793" s="152">
        <v>195688.2191</v>
      </c>
      <c r="W793" s="153">
        <f>IFERROR(__xludf.DUMMYFUNCTION("TO_DATE(INT((X793/(60*60*24))+""1/1/1970""))"),43292.0)</f>
        <v>43292</v>
      </c>
      <c r="X793" s="156">
        <v>1.5313176E9</v>
      </c>
      <c r="Y793" s="156">
        <v>10109.6003</v>
      </c>
      <c r="AA793" s="153">
        <f>IFERROR(__xludf.DUMMYFUNCTION("TO_DATE(INT((AB793/(60*60*24))+""1/1/1970""))"),43294.0)</f>
        <v>43294</v>
      </c>
      <c r="AB793" s="152">
        <v>1.5314436E9</v>
      </c>
      <c r="AC793" s="152">
        <v>94722.8155</v>
      </c>
      <c r="AE793" s="153">
        <f>IFERROR(__xludf.DUMMYFUNCTION("TO_DATE(INT((AF793/(60*60*24))+""1/1/1970""))"),43168.0)</f>
        <v>43168</v>
      </c>
      <c r="AF793" s="152">
        <v>1.5205608E9</v>
      </c>
      <c r="AG793" s="152">
        <v>88969.1638</v>
      </c>
      <c r="AQ793" s="153">
        <f>IFERROR(__xludf.DUMMYFUNCTION("TO_DATE(INT((AR793/(60*60*24))+""1/1/1970""))"),43315.0)</f>
        <v>43315</v>
      </c>
      <c r="AR793" s="156">
        <v>1.5332688E9</v>
      </c>
      <c r="AS793" s="156">
        <v>98867.9857</v>
      </c>
      <c r="AT793" s="152">
        <v>141702.5927</v>
      </c>
      <c r="AU793" s="152">
        <f t="shared" si="1"/>
        <v>139607.63</v>
      </c>
      <c r="AV793" s="152">
        <f t="shared" si="2"/>
        <v>31108.3564</v>
      </c>
      <c r="AW793" s="152">
        <f t="shared" si="3"/>
        <v>195688.2191</v>
      </c>
      <c r="AX793" s="152">
        <f t="shared" si="4"/>
        <v>10129.7593</v>
      </c>
      <c r="AY793" s="152">
        <f t="shared" si="5"/>
        <v>96124.0791</v>
      </c>
      <c r="AZ793" s="152">
        <f t="shared" si="6"/>
        <v>94091.0816</v>
      </c>
      <c r="BA793" s="152" t="str">
        <f t="shared" si="7"/>
        <v>Column1.y</v>
      </c>
      <c r="BB793" s="152" t="str">
        <f t="shared" si="8"/>
        <v>Column1.y</v>
      </c>
      <c r="BC793" s="152" t="str">
        <f t="shared" si="9"/>
        <v>Column1.y</v>
      </c>
    </row>
    <row r="794">
      <c r="A794" s="156">
        <v>1.50098946E9</v>
      </c>
      <c r="B794" s="156">
        <v>119047.0255</v>
      </c>
      <c r="D794" s="153">
        <f>IFERROR(__xludf.DUMMYFUNCTION("TO_DATE(INT((E794/(60*60*24))+""1/1/1970""))"),43316.0)</f>
        <v>43316</v>
      </c>
      <c r="E794" s="152">
        <v>1.5333552E9</v>
      </c>
      <c r="F794" s="152">
        <v>98867.9857</v>
      </c>
      <c r="H794" s="153">
        <f>IFERROR(__xludf.DUMMYFUNCTION("TO_DATE(INT((I794/(60*60*24))+""1/1/1970""))"),43316.0)</f>
        <v>43316</v>
      </c>
      <c r="I794" s="156">
        <v>1.5333552E9</v>
      </c>
      <c r="J794" s="156">
        <v>137076.0446</v>
      </c>
      <c r="L794" s="154">
        <v>43468.0</v>
      </c>
      <c r="M794" s="155">
        <v>136169.87</v>
      </c>
      <c r="O794" s="153">
        <f>IFERROR(__xludf.DUMMYFUNCTION("TO_DATE(INT((P794/(60*60*24))+""1/1/1970""))"),43167.0)</f>
        <v>43167</v>
      </c>
      <c r="P794" s="13">
        <v>1.5205212E9</v>
      </c>
      <c r="Q794" s="13">
        <v>28905.607</v>
      </c>
      <c r="S794" s="153">
        <f>IFERROR(__xludf.DUMMYFUNCTION("TO_DATE(INT((T794/(60*60*24))+""1/1/1970""))"),43316.0)</f>
        <v>43316</v>
      </c>
      <c r="T794" s="156">
        <v>1.5333552E9</v>
      </c>
      <c r="U794" s="156">
        <v>197134.8996</v>
      </c>
      <c r="W794" s="153">
        <f>IFERROR(__xludf.DUMMYFUNCTION("TO_DATE(INT((X794/(60*60*24))+""1/1/1970""))"),43293.0)</f>
        <v>43293</v>
      </c>
      <c r="X794" s="156">
        <v>1.531404E9</v>
      </c>
      <c r="Y794" s="156">
        <v>10107.4244</v>
      </c>
      <c r="AA794" s="153">
        <f>IFERROR(__xludf.DUMMYFUNCTION("TO_DATE(INT((AB794/(60*60*24))+""1/1/1970""))"),43296.0)</f>
        <v>43296</v>
      </c>
      <c r="AB794" s="156">
        <v>1.531692E9</v>
      </c>
      <c r="AC794" s="156">
        <v>94861.498</v>
      </c>
      <c r="AE794" s="153">
        <f>IFERROR(__xludf.DUMMYFUNCTION("TO_DATE(INT((AF794/(60*60*24))+""1/1/1970""))"),43169.0)</f>
        <v>43169</v>
      </c>
      <c r="AF794" s="156">
        <v>1.52064E9</v>
      </c>
      <c r="AG794" s="156">
        <v>88962.3144</v>
      </c>
      <c r="AQ794" s="153">
        <f>IFERROR(__xludf.DUMMYFUNCTION("TO_DATE(INT((AR794/(60*60*24))+""1/1/1970""))"),43316.0)</f>
        <v>43316</v>
      </c>
      <c r="AR794" s="152">
        <v>1.5333552E9</v>
      </c>
      <c r="AS794" s="152">
        <v>98867.9857</v>
      </c>
      <c r="AT794" s="156">
        <v>137076.0446</v>
      </c>
      <c r="AU794" s="152">
        <f t="shared" si="1"/>
        <v>139607.63</v>
      </c>
      <c r="AV794" s="152">
        <f t="shared" si="2"/>
        <v>31151.0258</v>
      </c>
      <c r="AW794" s="152">
        <f t="shared" si="3"/>
        <v>197134.8996</v>
      </c>
      <c r="AX794" s="152">
        <f t="shared" si="4"/>
        <v>10145.839</v>
      </c>
      <c r="AY794" s="152">
        <f t="shared" si="5"/>
        <v>96124.0791</v>
      </c>
      <c r="AZ794" s="152">
        <f t="shared" si="6"/>
        <v>94208.9472</v>
      </c>
      <c r="BA794" s="152" t="str">
        <f t="shared" si="7"/>
        <v>Column1.y</v>
      </c>
      <c r="BB794" s="152" t="str">
        <f t="shared" si="8"/>
        <v>Column1.y</v>
      </c>
      <c r="BC794" s="152" t="str">
        <f t="shared" si="9"/>
        <v>Column1.y</v>
      </c>
    </row>
    <row r="795">
      <c r="A795" s="152">
        <v>1.5010128E9</v>
      </c>
      <c r="B795" s="152">
        <v>118941.5333</v>
      </c>
      <c r="D795" s="153">
        <f>IFERROR(__xludf.DUMMYFUNCTION("TO_DATE(INT((E795/(60*60*24))+""1/1/1970""))"),43318.0)</f>
        <v>43318</v>
      </c>
      <c r="E795" s="156">
        <v>1.533564E9</v>
      </c>
      <c r="F795" s="156">
        <v>98867.9857</v>
      </c>
      <c r="H795" s="153">
        <f>IFERROR(__xludf.DUMMYFUNCTION("TO_DATE(INT((I795/(60*60*24))+""1/1/1970""))"),43318.0)</f>
        <v>43318</v>
      </c>
      <c r="I795" s="152">
        <v>1.533564E9</v>
      </c>
      <c r="J795" s="152">
        <v>137076.0446</v>
      </c>
      <c r="L795" s="154">
        <v>43469.0</v>
      </c>
      <c r="M795" s="155">
        <v>133827.45</v>
      </c>
      <c r="O795" s="153">
        <f>IFERROR(__xludf.DUMMYFUNCTION("TO_DATE(INT((P795/(60*60*24))+""1/1/1970""))"),43168.0)</f>
        <v>43168</v>
      </c>
      <c r="P795" s="13">
        <v>1.5206076E9</v>
      </c>
      <c r="Q795" s="13">
        <v>28923.3106</v>
      </c>
      <c r="S795" s="153">
        <f>IFERROR(__xludf.DUMMYFUNCTION("TO_DATE(INT((T795/(60*60*24))+""1/1/1970""))"),43318.0)</f>
        <v>43318</v>
      </c>
      <c r="T795" s="152">
        <v>1.533564E9</v>
      </c>
      <c r="U795" s="152">
        <v>197134.8996</v>
      </c>
      <c r="W795" s="153">
        <f>IFERROR(__xludf.DUMMYFUNCTION("TO_DATE(INT((X795/(60*60*24))+""1/1/1970""))"),43294.0)</f>
        <v>43294</v>
      </c>
      <c r="X795" s="156">
        <v>1.5314904E9</v>
      </c>
      <c r="Y795" s="156">
        <v>10113.894</v>
      </c>
      <c r="AA795" s="153">
        <f>IFERROR(__xludf.DUMMYFUNCTION("TO_DATE(INT((AB795/(60*60*24))+""1/1/1970""))"),43297.0)</f>
        <v>43297</v>
      </c>
      <c r="AB795" s="156">
        <v>1.5317316E9</v>
      </c>
      <c r="AC795" s="156">
        <v>94698.2023</v>
      </c>
      <c r="AE795" s="153">
        <f>IFERROR(__xludf.DUMMYFUNCTION("TO_DATE(INT((AF795/(60*60*24))+""1/1/1970""))"),43170.0)</f>
        <v>43170</v>
      </c>
      <c r="AF795" s="152">
        <v>1.5208056E9</v>
      </c>
      <c r="AG795" s="152">
        <v>88962.3144</v>
      </c>
      <c r="AQ795" s="153">
        <f>IFERROR(__xludf.DUMMYFUNCTION("TO_DATE(INT((AR795/(60*60*24))+""1/1/1970""))"),43318.0)</f>
        <v>43318</v>
      </c>
      <c r="AR795" s="156">
        <v>1.533564E9</v>
      </c>
      <c r="AS795" s="156">
        <v>98867.9857</v>
      </c>
      <c r="AT795" s="152">
        <v>137076.0446</v>
      </c>
      <c r="AU795" s="152">
        <f t="shared" si="1"/>
        <v>140178.29</v>
      </c>
      <c r="AV795" s="152">
        <f t="shared" si="2"/>
        <v>31188.9232</v>
      </c>
      <c r="AW795" s="152">
        <f t="shared" si="3"/>
        <v>197134.8996</v>
      </c>
      <c r="AX795" s="152">
        <f t="shared" si="4"/>
        <v>10143.2549</v>
      </c>
      <c r="AY795" s="152">
        <f t="shared" si="5"/>
        <v>96138.188</v>
      </c>
      <c r="AZ795" s="152">
        <f t="shared" si="6"/>
        <v>94257.2468</v>
      </c>
      <c r="BA795" s="152" t="str">
        <f t="shared" si="7"/>
        <v>Column1.y</v>
      </c>
      <c r="BB795" s="152" t="str">
        <f t="shared" si="8"/>
        <v>Column1.y</v>
      </c>
      <c r="BC795" s="152" t="str">
        <f t="shared" si="9"/>
        <v>Column1.y</v>
      </c>
    </row>
    <row r="796">
      <c r="A796" s="156">
        <v>1.50107586E9</v>
      </c>
      <c r="B796" s="156">
        <v>119066.2059</v>
      </c>
      <c r="D796" s="153">
        <f>IFERROR(__xludf.DUMMYFUNCTION("TO_DATE(INT((E796/(60*60*24))+""1/1/1970""))"),43319.0)</f>
        <v>43319</v>
      </c>
      <c r="E796" s="156">
        <v>1.5336144E9</v>
      </c>
      <c r="F796" s="156">
        <v>98867.9857</v>
      </c>
      <c r="H796" s="153">
        <f>IFERROR(__xludf.DUMMYFUNCTION("TO_DATE(INT((I796/(60*60*24))+""1/1/1970""))"),43319.0)</f>
        <v>43319</v>
      </c>
      <c r="I796" s="152">
        <v>1.5336144E9</v>
      </c>
      <c r="J796" s="152">
        <v>139515.5132</v>
      </c>
      <c r="L796" s="154">
        <v>43472.0</v>
      </c>
      <c r="M796" s="155">
        <v>137323.05</v>
      </c>
      <c r="O796" s="153">
        <f>IFERROR(__xludf.DUMMYFUNCTION("TO_DATE(INT((P796/(60*60*24))+""1/1/1970""))"),43169.0)</f>
        <v>43169</v>
      </c>
      <c r="P796" s="13">
        <v>1.52064E9</v>
      </c>
      <c r="Q796" s="13">
        <v>28827.6473</v>
      </c>
      <c r="S796" s="153">
        <f>IFERROR(__xludf.DUMMYFUNCTION("TO_DATE(INT((T796/(60*60*24))+""1/1/1970""))"),43319.0)</f>
        <v>43319</v>
      </c>
      <c r="T796" s="152">
        <v>1.5336144E9</v>
      </c>
      <c r="U796" s="152">
        <v>198302.1962</v>
      </c>
      <c r="W796" s="153">
        <f>IFERROR(__xludf.DUMMYFUNCTION("TO_DATE(INT((X796/(60*60*24))+""1/1/1970""))"),43295.0)</f>
        <v>43295</v>
      </c>
      <c r="X796" s="156">
        <v>1.5315264E9</v>
      </c>
      <c r="Y796" s="156">
        <v>10111.3303</v>
      </c>
      <c r="AA796" s="153">
        <f>IFERROR(__xludf.DUMMYFUNCTION("TO_DATE(INT((AB796/(60*60*24))+""1/1/1970""))"),43298.0)</f>
        <v>43298</v>
      </c>
      <c r="AB796" s="152">
        <v>1.5318108E9</v>
      </c>
      <c r="AC796" s="152">
        <v>94739.5827</v>
      </c>
      <c r="AE796" s="153">
        <f>IFERROR(__xludf.DUMMYFUNCTION("TO_DATE(INT((AF796/(60*60*24))+""1/1/1970""))"),43171.0)</f>
        <v>43171</v>
      </c>
      <c r="AF796" s="152">
        <v>1.5208452E9</v>
      </c>
      <c r="AG796" s="152">
        <v>88983.9441</v>
      </c>
      <c r="AQ796" s="153">
        <f>IFERROR(__xludf.DUMMYFUNCTION("TO_DATE(INT((AR796/(60*60*24))+""1/1/1970""))"),43319.0)</f>
        <v>43319</v>
      </c>
      <c r="AR796" s="156">
        <v>1.5336144E9</v>
      </c>
      <c r="AS796" s="156">
        <v>98867.9857</v>
      </c>
      <c r="AT796" s="152">
        <v>139515.5132</v>
      </c>
      <c r="AU796" s="152">
        <f t="shared" si="1"/>
        <v>140268.37</v>
      </c>
      <c r="AV796" s="152">
        <f t="shared" si="2"/>
        <v>31466.2993</v>
      </c>
      <c r="AW796" s="152">
        <f t="shared" si="3"/>
        <v>198302.1962</v>
      </c>
      <c r="AX796" s="152">
        <f t="shared" si="4"/>
        <v>10148.5921</v>
      </c>
      <c r="AY796" s="152">
        <f t="shared" si="5"/>
        <v>96141.5192</v>
      </c>
      <c r="AZ796" s="152">
        <f t="shared" si="6"/>
        <v>94285.001</v>
      </c>
      <c r="BA796" s="152" t="str">
        <f t="shared" si="7"/>
        <v>Column1.y</v>
      </c>
      <c r="BB796" s="152" t="str">
        <f t="shared" si="8"/>
        <v>Column1.y</v>
      </c>
      <c r="BC796" s="152" t="str">
        <f t="shared" si="9"/>
        <v>Column1.y</v>
      </c>
    </row>
    <row r="797">
      <c r="A797" s="152">
        <v>1.5010992E9</v>
      </c>
      <c r="B797" s="152">
        <v>118946.3284</v>
      </c>
      <c r="D797" s="153">
        <f>IFERROR(__xludf.DUMMYFUNCTION("TO_DATE(INT((E797/(60*60*24))+""1/1/1970""))"),43320.0)</f>
        <v>43320</v>
      </c>
      <c r="E797" s="152">
        <v>1.5337008E9</v>
      </c>
      <c r="F797" s="152">
        <v>98867.9857</v>
      </c>
      <c r="H797" s="153">
        <f>IFERROR(__xludf.DUMMYFUNCTION("TO_DATE(INT((I797/(60*60*24))+""1/1/1970""))"),43320.0)</f>
        <v>43320</v>
      </c>
      <c r="I797" s="156">
        <v>1.5337008E9</v>
      </c>
      <c r="J797" s="156">
        <v>140509.5696</v>
      </c>
      <c r="L797" s="154">
        <v>43473.0</v>
      </c>
      <c r="M797" s="155">
        <v>138367.01</v>
      </c>
      <c r="O797" s="153">
        <f>IFERROR(__xludf.DUMMYFUNCTION("TO_DATE(INT((P797/(60*60*24))+""1/1/1970""))"),43170.0)</f>
        <v>43170</v>
      </c>
      <c r="P797" s="13">
        <v>1.5207264E9</v>
      </c>
      <c r="Q797" s="13">
        <v>28827.6473</v>
      </c>
      <c r="S797" s="153">
        <f>IFERROR(__xludf.DUMMYFUNCTION("TO_DATE(INT((T797/(60*60*24))+""1/1/1970""))"),43320.0)</f>
        <v>43320</v>
      </c>
      <c r="T797" s="156">
        <v>1.5337008E9</v>
      </c>
      <c r="U797" s="156">
        <v>199216.8106</v>
      </c>
      <c r="W797" s="153">
        <f>IFERROR(__xludf.DUMMYFUNCTION("TO_DATE(INT((X797/(60*60*24))+""1/1/1970""))"),43297.0)</f>
        <v>43297</v>
      </c>
      <c r="X797" s="152">
        <v>1.5316992E9</v>
      </c>
      <c r="Y797" s="152">
        <v>10112.4127</v>
      </c>
      <c r="AA797" s="153">
        <f>IFERROR(__xludf.DUMMYFUNCTION("TO_DATE(INT((AB797/(60*60*24))+""1/1/1970""))"),43299.0)</f>
        <v>43299</v>
      </c>
      <c r="AB797" s="156">
        <v>1.53189E9</v>
      </c>
      <c r="AC797" s="156">
        <v>94804.4919</v>
      </c>
      <c r="AE797" s="153">
        <f>IFERROR(__xludf.DUMMYFUNCTION("TO_DATE(INT((AF797/(60*60*24))+""1/1/1970""))"),43172.0)</f>
        <v>43172</v>
      </c>
      <c r="AF797" s="156">
        <v>1.5209244E9</v>
      </c>
      <c r="AG797" s="156">
        <v>89200.9621</v>
      </c>
      <c r="AQ797" s="153">
        <f>IFERROR(__xludf.DUMMYFUNCTION("TO_DATE(INT((AR797/(60*60*24))+""1/1/1970""))"),43320.0)</f>
        <v>43320</v>
      </c>
      <c r="AR797" s="152">
        <v>1.5337008E9</v>
      </c>
      <c r="AS797" s="152">
        <v>98867.9857</v>
      </c>
      <c r="AT797" s="156">
        <v>140509.5696</v>
      </c>
      <c r="AU797" s="152">
        <f t="shared" si="1"/>
        <v>140402.03</v>
      </c>
      <c r="AV797" s="152">
        <f t="shared" si="2"/>
        <v>31463.6918</v>
      </c>
      <c r="AW797" s="152">
        <f t="shared" si="3"/>
        <v>199216.8106</v>
      </c>
      <c r="AX797" s="152">
        <f t="shared" si="4"/>
        <v>10143.9844</v>
      </c>
      <c r="AY797" s="152">
        <f t="shared" si="5"/>
        <v>96264.4679</v>
      </c>
      <c r="AZ797" s="152">
        <f t="shared" si="6"/>
        <v>93958.4379</v>
      </c>
      <c r="BA797" s="152" t="str">
        <f t="shared" si="7"/>
        <v>Column1.y</v>
      </c>
      <c r="BB797" s="152" t="str">
        <f t="shared" si="8"/>
        <v>Column1.y</v>
      </c>
      <c r="BC797" s="152" t="str">
        <f t="shared" si="9"/>
        <v>Column1.y</v>
      </c>
    </row>
    <row r="798">
      <c r="A798" s="156">
        <v>1.50116226E9</v>
      </c>
      <c r="B798" s="156">
        <v>119133.3373</v>
      </c>
      <c r="D798" s="153">
        <f>IFERROR(__xludf.DUMMYFUNCTION("TO_DATE(INT((E798/(60*60*24))+""1/1/1970""))"),43321.0)</f>
        <v>43321</v>
      </c>
      <c r="E798" s="156">
        <v>1.5337872E9</v>
      </c>
      <c r="F798" s="156">
        <v>98867.9857</v>
      </c>
      <c r="H798" s="153">
        <f>IFERROR(__xludf.DUMMYFUNCTION("TO_DATE(INT((I798/(60*60*24))+""1/1/1970""))"),43321.0)</f>
        <v>43321</v>
      </c>
      <c r="I798" s="152">
        <v>1.5337872E9</v>
      </c>
      <c r="J798" s="152">
        <v>141017.945</v>
      </c>
      <c r="L798" s="154">
        <v>43474.0</v>
      </c>
      <c r="M798" s="155">
        <v>139403.39</v>
      </c>
      <c r="O798" s="153">
        <f>IFERROR(__xludf.DUMMYFUNCTION("TO_DATE(INT((P798/(60*60*24))+""1/1/1970""))"),43171.0)</f>
        <v>43171</v>
      </c>
      <c r="P798" s="13">
        <v>1.5208632E9</v>
      </c>
      <c r="Q798" s="13">
        <v>28817.6973</v>
      </c>
      <c r="S798" s="153">
        <f>IFERROR(__xludf.DUMMYFUNCTION("TO_DATE(INT((T798/(60*60*24))+""1/1/1970""))"),43321.0)</f>
        <v>43321</v>
      </c>
      <c r="T798" s="152">
        <v>1.5337872E9</v>
      </c>
      <c r="U798" s="152">
        <v>199073.3079</v>
      </c>
      <c r="W798" s="153">
        <f>IFERROR(__xludf.DUMMYFUNCTION("TO_DATE(INT((X798/(60*60*24))+""1/1/1970""))"),43298.0)</f>
        <v>43298</v>
      </c>
      <c r="X798" s="156">
        <v>1.531836E9</v>
      </c>
      <c r="Y798" s="156">
        <v>10101.9305</v>
      </c>
      <c r="AA798" s="153">
        <f>IFERROR(__xludf.DUMMYFUNCTION("TO_DATE(INT((AB798/(60*60*24))+""1/1/1970""))"),43300.0)</f>
        <v>43300</v>
      </c>
      <c r="AB798" s="152">
        <v>1.5319692E9</v>
      </c>
      <c r="AC798" s="152">
        <v>94592.0946</v>
      </c>
      <c r="AE798" s="153">
        <f>IFERROR(__xludf.DUMMYFUNCTION("TO_DATE(INT((AF798/(60*60*24))+""1/1/1970""))"),43173.0)</f>
        <v>43173</v>
      </c>
      <c r="AF798" s="152">
        <v>1.5210036E9</v>
      </c>
      <c r="AG798" s="152">
        <v>89589.2152</v>
      </c>
      <c r="AQ798" s="153">
        <f>IFERROR(__xludf.DUMMYFUNCTION("TO_DATE(INT((AR798/(60*60*24))+""1/1/1970""))"),43321.0)</f>
        <v>43321</v>
      </c>
      <c r="AR798" s="156">
        <v>1.5337872E9</v>
      </c>
      <c r="AS798" s="156">
        <v>98867.9857</v>
      </c>
      <c r="AT798" s="152">
        <v>141017.945</v>
      </c>
      <c r="AU798" s="152">
        <f t="shared" si="1"/>
        <v>140502.43</v>
      </c>
      <c r="AV798" s="152">
        <f t="shared" si="2"/>
        <v>31606.8235</v>
      </c>
      <c r="AW798" s="152">
        <f t="shared" si="3"/>
        <v>199073.3079</v>
      </c>
      <c r="AX798" s="152">
        <f t="shared" si="4"/>
        <v>10153.8336</v>
      </c>
      <c r="AY798" s="152">
        <f t="shared" si="5"/>
        <v>96415.098</v>
      </c>
      <c r="AZ798" s="152">
        <f t="shared" si="6"/>
        <v>93916.2658</v>
      </c>
      <c r="BA798" s="152" t="str">
        <f t="shared" si="7"/>
        <v>Column1.y</v>
      </c>
      <c r="BB798" s="152" t="str">
        <f t="shared" si="8"/>
        <v>Column1.y</v>
      </c>
      <c r="BC798" s="152" t="str">
        <f t="shared" si="9"/>
        <v>Column1.y</v>
      </c>
    </row>
    <row r="799">
      <c r="A799" s="152">
        <v>1.5011856E9</v>
      </c>
      <c r="B799" s="152">
        <v>118836.0411</v>
      </c>
      <c r="D799" s="153">
        <f>IFERROR(__xludf.DUMMYFUNCTION("TO_DATE(INT((E799/(60*60*24))+""1/1/1970""))"),43322.0)</f>
        <v>43322</v>
      </c>
      <c r="E799" s="152">
        <v>1.5338736E9</v>
      </c>
      <c r="F799" s="152">
        <v>98867.9857</v>
      </c>
      <c r="H799" s="153">
        <f>IFERROR(__xludf.DUMMYFUNCTION("TO_DATE(INT((I799/(60*60*24))+""1/1/1970""))"),43322.0)</f>
        <v>43322</v>
      </c>
      <c r="I799" s="156">
        <v>1.5338736E9</v>
      </c>
      <c r="J799" s="156">
        <v>141681.8667</v>
      </c>
      <c r="L799" s="154">
        <v>43475.0</v>
      </c>
      <c r="M799" s="155">
        <v>140197.41</v>
      </c>
      <c r="O799" s="153">
        <f>IFERROR(__xludf.DUMMYFUNCTION("TO_DATE(INT((P799/(60*60*24))+""1/1/1970""))"),43172.0)</f>
        <v>43172</v>
      </c>
      <c r="P799" s="13">
        <v>1.5209496E9</v>
      </c>
      <c r="Q799" s="13">
        <v>28998.5592</v>
      </c>
      <c r="S799" s="153">
        <f>IFERROR(__xludf.DUMMYFUNCTION("TO_DATE(INT((T799/(60*60*24))+""1/1/1970""))"),43322.0)</f>
        <v>43322</v>
      </c>
      <c r="T799" s="156">
        <v>1.5338736E9</v>
      </c>
      <c r="U799" s="156">
        <v>198699.3468</v>
      </c>
      <c r="W799" s="153">
        <f>IFERROR(__xludf.DUMMYFUNCTION("TO_DATE(INT((X799/(60*60*24))+""1/1/1970""))"),43299.0)</f>
        <v>43299</v>
      </c>
      <c r="X799" s="156">
        <v>1.5319224E9</v>
      </c>
      <c r="Y799" s="156">
        <v>10113.0416</v>
      </c>
      <c r="AA799" s="153">
        <f>IFERROR(__xludf.DUMMYFUNCTION("TO_DATE(INT((AB799/(60*60*24))+""1/1/1970""))"),43301.0)</f>
        <v>43301</v>
      </c>
      <c r="AB799" s="156">
        <v>1.5320484E9</v>
      </c>
      <c r="AC799" s="156">
        <v>95078.3604</v>
      </c>
      <c r="AE799" s="153">
        <f>IFERROR(__xludf.DUMMYFUNCTION("TO_DATE(INT((AF799/(60*60*24))+""1/1/1970""))"),43174.0)</f>
        <v>43174</v>
      </c>
      <c r="AF799" s="156">
        <v>1.5210828E9</v>
      </c>
      <c r="AG799" s="156">
        <v>89457.2741</v>
      </c>
      <c r="AQ799" s="153">
        <f>IFERROR(__xludf.DUMMYFUNCTION("TO_DATE(INT((AR799/(60*60*24))+""1/1/1970""))"),43322.0)</f>
        <v>43322</v>
      </c>
      <c r="AR799" s="152">
        <v>1.5338736E9</v>
      </c>
      <c r="AS799" s="152">
        <v>98867.9857</v>
      </c>
      <c r="AT799" s="156">
        <v>141681.8667</v>
      </c>
      <c r="AU799" s="152">
        <f t="shared" si="1"/>
        <v>140631.05</v>
      </c>
      <c r="AV799" s="152">
        <f t="shared" si="2"/>
        <v>31982.116</v>
      </c>
      <c r="AW799" s="152">
        <f t="shared" si="3"/>
        <v>198699.3468</v>
      </c>
      <c r="AX799" s="152">
        <f t="shared" si="4"/>
        <v>10153.734</v>
      </c>
      <c r="AY799" s="152">
        <f t="shared" si="5"/>
        <v>96353.0794</v>
      </c>
      <c r="AZ799" s="152">
        <f t="shared" si="6"/>
        <v>94527.2201</v>
      </c>
      <c r="BA799" s="152" t="str">
        <f t="shared" si="7"/>
        <v>Column1.y</v>
      </c>
      <c r="BB799" s="152" t="str">
        <f t="shared" si="8"/>
        <v>Column1.y</v>
      </c>
      <c r="BC799" s="152" t="str">
        <f t="shared" si="9"/>
        <v>Column1.y</v>
      </c>
    </row>
    <row r="800">
      <c r="A800" s="156">
        <v>1.50124866E9</v>
      </c>
      <c r="B800" s="156">
        <v>118634.647</v>
      </c>
      <c r="D800" s="153">
        <f>IFERROR(__xludf.DUMMYFUNCTION("TO_DATE(INT((E800/(60*60*24))+""1/1/1970""))"),43323.0)</f>
        <v>43323</v>
      </c>
      <c r="E800" s="156">
        <v>1.53396E9</v>
      </c>
      <c r="F800" s="156">
        <v>98867.9857</v>
      </c>
      <c r="H800" s="153">
        <f>IFERROR(__xludf.DUMMYFUNCTION("TO_DATE(INT((I800/(60*60*24))+""1/1/1970""))"),43323.0)</f>
        <v>43323</v>
      </c>
      <c r="I800" s="152">
        <v>1.53396E9</v>
      </c>
      <c r="J800" s="152">
        <v>143135.8173</v>
      </c>
      <c r="L800" s="154">
        <v>43476.0</v>
      </c>
      <c r="M800" s="155">
        <v>140231.93</v>
      </c>
      <c r="O800" s="153">
        <f>IFERROR(__xludf.DUMMYFUNCTION("TO_DATE(INT((P800/(60*60*24))+""1/1/1970""))"),43173.0)</f>
        <v>43173</v>
      </c>
      <c r="P800" s="13">
        <v>1.521036E9</v>
      </c>
      <c r="Q800" s="13">
        <v>29042.6958</v>
      </c>
      <c r="S800" s="153">
        <f>IFERROR(__xludf.DUMMYFUNCTION("TO_DATE(INT((T800/(60*60*24))+""1/1/1970""))"),43323.0)</f>
        <v>43323</v>
      </c>
      <c r="T800" s="152">
        <v>1.53396E9</v>
      </c>
      <c r="U800" s="152">
        <v>196562.0468</v>
      </c>
      <c r="W800" s="153">
        <f>IFERROR(__xludf.DUMMYFUNCTION("TO_DATE(INT((X800/(60*60*24))+""1/1/1970""))"),43300.0)</f>
        <v>43300</v>
      </c>
      <c r="X800" s="156">
        <v>1.5320088E9</v>
      </c>
      <c r="Y800" s="156">
        <v>10116.6094</v>
      </c>
      <c r="AA800" s="153">
        <f>IFERROR(__xludf.DUMMYFUNCTION("TO_DATE(INT((AB800/(60*60*24))+""1/1/1970""))"),43303.0)</f>
        <v>43303</v>
      </c>
      <c r="AB800" s="152">
        <v>1.5322968E9</v>
      </c>
      <c r="AC800" s="152">
        <v>96030.3017</v>
      </c>
      <c r="AE800" s="153">
        <f>IFERROR(__xludf.DUMMYFUNCTION("TO_DATE(INT((AF800/(60*60*24))+""1/1/1970""))"),43175.0)</f>
        <v>43175</v>
      </c>
      <c r="AF800" s="152">
        <v>1.521162E9</v>
      </c>
      <c r="AG800" s="152">
        <v>88966.2799</v>
      </c>
      <c r="AQ800" s="153">
        <f>IFERROR(__xludf.DUMMYFUNCTION("TO_DATE(INT((AR800/(60*60*24))+""1/1/1970""))"),43323.0)</f>
        <v>43323</v>
      </c>
      <c r="AR800" s="156">
        <v>1.53396E9</v>
      </c>
      <c r="AS800" s="156">
        <v>98867.9857</v>
      </c>
      <c r="AT800" s="152">
        <v>143135.8173</v>
      </c>
      <c r="AU800" s="152">
        <f t="shared" si="1"/>
        <v>140631.05</v>
      </c>
      <c r="AV800" s="152">
        <f t="shared" si="2"/>
        <v>33251.0046</v>
      </c>
      <c r="AW800" s="152">
        <f t="shared" si="3"/>
        <v>196562.0468</v>
      </c>
      <c r="AX800" s="152">
        <f t="shared" si="4"/>
        <v>10152.4741</v>
      </c>
      <c r="AY800" s="152">
        <f t="shared" si="5"/>
        <v>96353.0794</v>
      </c>
      <c r="AZ800" s="152">
        <f t="shared" si="6"/>
        <v>95338.5818</v>
      </c>
      <c r="BA800" s="152" t="str">
        <f t="shared" si="7"/>
        <v>Column1.y</v>
      </c>
      <c r="BB800" s="152" t="str">
        <f t="shared" si="8"/>
        <v>Column1.y</v>
      </c>
      <c r="BC800" s="152" t="str">
        <f t="shared" si="9"/>
        <v>Column1.y</v>
      </c>
    </row>
    <row r="801">
      <c r="A801" s="152">
        <v>1.501272E9</v>
      </c>
      <c r="B801" s="152">
        <v>118696.9833</v>
      </c>
      <c r="D801" s="153">
        <f>IFERROR(__xludf.DUMMYFUNCTION("TO_DATE(INT((E801/(60*60*24))+""1/1/1970""))"),43325.0)</f>
        <v>43325</v>
      </c>
      <c r="E801" s="152">
        <v>1.5341688E9</v>
      </c>
      <c r="F801" s="152">
        <v>98867.9857</v>
      </c>
      <c r="H801" s="153">
        <f>IFERROR(__xludf.DUMMYFUNCTION("TO_DATE(INT((I801/(60*60*24))+""1/1/1970""))"),43325.0)</f>
        <v>43325</v>
      </c>
      <c r="I801" s="156">
        <v>1.5341688E9</v>
      </c>
      <c r="J801" s="156">
        <v>143135.8173</v>
      </c>
      <c r="L801" s="154">
        <v>43479.0</v>
      </c>
      <c r="M801" s="155">
        <v>140476.37</v>
      </c>
      <c r="O801" s="153">
        <f>IFERROR(__xludf.DUMMYFUNCTION("TO_DATE(INT((P801/(60*60*24))+""1/1/1970""))"),43174.0)</f>
        <v>43174</v>
      </c>
      <c r="P801" s="13">
        <v>1.5211224E9</v>
      </c>
      <c r="Q801" s="13">
        <v>29125.8078</v>
      </c>
      <c r="S801" s="153">
        <f>IFERROR(__xludf.DUMMYFUNCTION("TO_DATE(INT((T801/(60*60*24))+""1/1/1970""))"),43325.0)</f>
        <v>43325</v>
      </c>
      <c r="T801" s="156">
        <v>1.5341688E9</v>
      </c>
      <c r="U801" s="156">
        <v>196562.0468</v>
      </c>
      <c r="W801" s="153">
        <f>IFERROR(__xludf.DUMMYFUNCTION("TO_DATE(INT((X801/(60*60*24))+""1/1/1970""))"),43301.0)</f>
        <v>43301</v>
      </c>
      <c r="X801" s="156">
        <v>1.5320952E9</v>
      </c>
      <c r="Y801" s="156">
        <v>10124.898</v>
      </c>
      <c r="AA801" s="153">
        <f>IFERROR(__xludf.DUMMYFUNCTION("TO_DATE(INT((AB801/(60*60*24))+""1/1/1970""))"),43304.0)</f>
        <v>43304</v>
      </c>
      <c r="AB801" s="152">
        <v>1.5323364E9</v>
      </c>
      <c r="AC801" s="152">
        <v>96147.9922</v>
      </c>
      <c r="AE801" s="153">
        <f>IFERROR(__xludf.DUMMYFUNCTION("TO_DATE(INT((AF801/(60*60*24))+""1/1/1970""))"),43176.0)</f>
        <v>43176</v>
      </c>
      <c r="AF801" s="156">
        <v>1.5212448E9</v>
      </c>
      <c r="AG801" s="156">
        <v>88841.9091</v>
      </c>
      <c r="AQ801" s="153">
        <f>IFERROR(__xludf.DUMMYFUNCTION("TO_DATE(INT((AR801/(60*60*24))+""1/1/1970""))"),43325.0)</f>
        <v>43325</v>
      </c>
      <c r="AR801" s="152">
        <v>1.5341688E9</v>
      </c>
      <c r="AS801" s="152">
        <v>98867.9857</v>
      </c>
      <c r="AT801" s="156">
        <v>143135.8173</v>
      </c>
      <c r="AU801" s="152">
        <f t="shared" si="1"/>
        <v>140397.02</v>
      </c>
      <c r="AV801" s="152">
        <f t="shared" si="2"/>
        <v>33551.5949</v>
      </c>
      <c r="AW801" s="152">
        <f t="shared" si="3"/>
        <v>196562.0468</v>
      </c>
      <c r="AX801" s="152">
        <f t="shared" si="4"/>
        <v>10153.1181</v>
      </c>
      <c r="AY801" s="152">
        <f t="shared" si="5"/>
        <v>96316.5233</v>
      </c>
      <c r="AZ801" s="152">
        <f t="shared" si="6"/>
        <v>95462.2144</v>
      </c>
      <c r="BA801" s="152" t="str">
        <f t="shared" si="7"/>
        <v>Column1.y</v>
      </c>
      <c r="BB801" s="152" t="str">
        <f t="shared" si="8"/>
        <v>Column1.y</v>
      </c>
      <c r="BC801" s="152" t="str">
        <f t="shared" si="9"/>
        <v>Column1.y</v>
      </c>
    </row>
    <row r="802">
      <c r="A802" s="156">
        <v>1.50150786E9</v>
      </c>
      <c r="B802" s="156">
        <v>118903.1725</v>
      </c>
      <c r="D802" s="153">
        <f>IFERROR(__xludf.DUMMYFUNCTION("TO_DATE(INT((E802/(60*60*24))+""1/1/1970""))"),43326.0)</f>
        <v>43326</v>
      </c>
      <c r="E802" s="152">
        <v>1.5342192E9</v>
      </c>
      <c r="F802" s="152">
        <v>98867.9857</v>
      </c>
      <c r="H802" s="153">
        <f>IFERROR(__xludf.DUMMYFUNCTION("TO_DATE(INT((I802/(60*60*24))+""1/1/1970""))"),43326.0)</f>
        <v>43326</v>
      </c>
      <c r="I802" s="156">
        <v>1.5342192E9</v>
      </c>
      <c r="J802" s="156">
        <v>143588.9853</v>
      </c>
      <c r="L802" s="154">
        <v>43480.0</v>
      </c>
      <c r="M802" s="155">
        <v>139628.73</v>
      </c>
      <c r="O802" s="153">
        <f>IFERROR(__xludf.DUMMYFUNCTION("TO_DATE(INT((P802/(60*60*24))+""1/1/1970""))"),43175.0)</f>
        <v>43175</v>
      </c>
      <c r="P802" s="13">
        <v>1.5212088E9</v>
      </c>
      <c r="Q802" s="13">
        <v>29144.3239</v>
      </c>
      <c r="S802" s="153">
        <f>IFERROR(__xludf.DUMMYFUNCTION("TO_DATE(INT((T802/(60*60*24))+""1/1/1970""))"),43326.0)</f>
        <v>43326</v>
      </c>
      <c r="T802" s="156">
        <v>1.5342192E9</v>
      </c>
      <c r="U802" s="156">
        <v>195427.2597</v>
      </c>
      <c r="W802" s="153">
        <f>IFERROR(__xludf.DUMMYFUNCTION("TO_DATE(INT((X802/(60*60*24))+""1/1/1970""))"),43302.0)</f>
        <v>43302</v>
      </c>
      <c r="X802" s="156">
        <v>1.5321312E9</v>
      </c>
      <c r="Y802" s="156">
        <v>10112.8549</v>
      </c>
      <c r="AA802" s="153">
        <f>IFERROR(__xludf.DUMMYFUNCTION("TO_DATE(INT((AB802/(60*60*24))+""1/1/1970""))"),43305.0)</f>
        <v>43305</v>
      </c>
      <c r="AB802" s="156">
        <v>1.5324156E9</v>
      </c>
      <c r="AC802" s="156">
        <v>95858.4404</v>
      </c>
      <c r="AE802" s="153">
        <f>IFERROR(__xludf.DUMMYFUNCTION("TO_DATE(INT((AF802/(60*60*24))+""1/1/1970""))"),43177.0)</f>
        <v>43177</v>
      </c>
      <c r="AF802" s="152">
        <v>1.5214104E9</v>
      </c>
      <c r="AG802" s="152">
        <v>88841.9091</v>
      </c>
      <c r="AQ802" s="153">
        <f>IFERROR(__xludf.DUMMYFUNCTION("TO_DATE(INT((AR802/(60*60*24))+""1/1/1970""))"),43326.0)</f>
        <v>43326</v>
      </c>
      <c r="AR802" s="152">
        <v>1.5342192E9</v>
      </c>
      <c r="AS802" s="152">
        <v>98867.9857</v>
      </c>
      <c r="AT802" s="156">
        <v>143588.9853</v>
      </c>
      <c r="AU802" s="152">
        <f t="shared" si="1"/>
        <v>139554.7</v>
      </c>
      <c r="AV802" s="152">
        <f t="shared" si="2"/>
        <v>33783.7738</v>
      </c>
      <c r="AW802" s="152">
        <f t="shared" si="3"/>
        <v>195427.2597</v>
      </c>
      <c r="AX802" s="152">
        <f t="shared" si="4"/>
        <v>10151.7173</v>
      </c>
      <c r="AY802" s="152">
        <f t="shared" si="5"/>
        <v>96289.6082</v>
      </c>
      <c r="AZ802" s="152">
        <f t="shared" si="6"/>
        <v>95422.205</v>
      </c>
      <c r="BA802" s="152" t="str">
        <f t="shared" si="7"/>
        <v>Column1.y</v>
      </c>
      <c r="BB802" s="152" t="str">
        <f t="shared" si="8"/>
        <v>Column1.y</v>
      </c>
      <c r="BC802" s="152" t="str">
        <f t="shared" si="9"/>
        <v>Column1.y</v>
      </c>
    </row>
    <row r="803">
      <c r="A803" s="152">
        <v>1.5015312E9</v>
      </c>
      <c r="B803" s="152">
        <v>118629.8519</v>
      </c>
      <c r="D803" s="153">
        <f>IFERROR(__xludf.DUMMYFUNCTION("TO_DATE(INT((E803/(60*60*24))+""1/1/1970""))"),43327.0)</f>
        <v>43327</v>
      </c>
      <c r="E803" s="156">
        <v>1.5343056E9</v>
      </c>
      <c r="F803" s="156">
        <v>98867.9857</v>
      </c>
      <c r="H803" s="153">
        <f>IFERROR(__xludf.DUMMYFUNCTION("TO_DATE(INT((I803/(60*60*24))+""1/1/1970""))"),43327.0)</f>
        <v>43327</v>
      </c>
      <c r="I803" s="152">
        <v>1.5343056E9</v>
      </c>
      <c r="J803" s="152">
        <v>144846.9194</v>
      </c>
      <c r="L803" s="154">
        <v>43481.0</v>
      </c>
      <c r="M803" s="155">
        <v>140954.23</v>
      </c>
      <c r="O803" s="153">
        <f>IFERROR(__xludf.DUMMYFUNCTION("TO_DATE(INT((P803/(60*60*24))+""1/1/1970""))"),43176.0)</f>
        <v>43176</v>
      </c>
      <c r="P803" s="13">
        <v>1.5212448E9</v>
      </c>
      <c r="Q803" s="13">
        <v>29264.7845</v>
      </c>
      <c r="S803" s="153">
        <f>IFERROR(__xludf.DUMMYFUNCTION("TO_DATE(INT((T803/(60*60*24))+""1/1/1970""))"),43327.0)</f>
        <v>43327</v>
      </c>
      <c r="T803" s="152">
        <v>1.5343056E9</v>
      </c>
      <c r="U803" s="152">
        <v>197409.2034</v>
      </c>
      <c r="W803" s="153">
        <f>IFERROR(__xludf.DUMMYFUNCTION("TO_DATE(INT((X803/(60*60*24))+""1/1/1970""))"),43304.0)</f>
        <v>43304</v>
      </c>
      <c r="X803" s="152">
        <v>1.532304E9</v>
      </c>
      <c r="Y803" s="152">
        <v>10113.4415</v>
      </c>
      <c r="AA803" s="153">
        <f>IFERROR(__xludf.DUMMYFUNCTION("TO_DATE(INT((AB803/(60*60*24))+""1/1/1970""))"),43306.0)</f>
        <v>43306</v>
      </c>
      <c r="AB803" s="152">
        <v>1.5324948E9</v>
      </c>
      <c r="AC803" s="152">
        <v>96134.3695</v>
      </c>
      <c r="AE803" s="153">
        <f>IFERROR(__xludf.DUMMYFUNCTION("TO_DATE(INT((AF803/(60*60*24))+""1/1/1970""))"),43178.0)</f>
        <v>43178</v>
      </c>
      <c r="AF803" s="152">
        <v>1.52145E9</v>
      </c>
      <c r="AG803" s="152">
        <v>88782.4274</v>
      </c>
      <c r="AQ803" s="153">
        <f>IFERROR(__xludf.DUMMYFUNCTION("TO_DATE(INT((AR803/(60*60*24))+""1/1/1970""))"),43327.0)</f>
        <v>43327</v>
      </c>
      <c r="AR803" s="156">
        <v>1.5343056E9</v>
      </c>
      <c r="AS803" s="156">
        <v>98867.9857</v>
      </c>
      <c r="AT803" s="152">
        <v>144846.9194</v>
      </c>
      <c r="AU803" s="152">
        <f t="shared" si="1"/>
        <v>139944.3</v>
      </c>
      <c r="AV803" s="152">
        <f t="shared" si="2"/>
        <v>33075.5051</v>
      </c>
      <c r="AW803" s="152">
        <f t="shared" si="3"/>
        <v>197409.2034</v>
      </c>
      <c r="AX803" s="152">
        <f t="shared" si="4"/>
        <v>10144.8227</v>
      </c>
      <c r="AY803" s="152">
        <f t="shared" si="5"/>
        <v>96288.7814</v>
      </c>
      <c r="AZ803" s="152">
        <f t="shared" si="6"/>
        <v>95807.8812</v>
      </c>
      <c r="BA803" s="152" t="str">
        <f t="shared" si="7"/>
        <v>Column1.y</v>
      </c>
      <c r="BB803" s="152" t="str">
        <f t="shared" si="8"/>
        <v>Column1.y</v>
      </c>
      <c r="BC803" s="152" t="str">
        <f t="shared" si="9"/>
        <v>Column1.y</v>
      </c>
    </row>
    <row r="804">
      <c r="A804" s="156">
        <v>1.50159426E9</v>
      </c>
      <c r="B804" s="156">
        <v>118960.7137</v>
      </c>
      <c r="D804" s="153">
        <f>IFERROR(__xludf.DUMMYFUNCTION("TO_DATE(INT((E804/(60*60*24))+""1/1/1970""))"),43328.0)</f>
        <v>43328</v>
      </c>
      <c r="E804" s="152">
        <v>1.534392E9</v>
      </c>
      <c r="F804" s="152">
        <v>98867.9857</v>
      </c>
      <c r="H804" s="153">
        <f>IFERROR(__xludf.DUMMYFUNCTION("TO_DATE(INT((I804/(60*60*24))+""1/1/1970""))"),43328.0)</f>
        <v>43328</v>
      </c>
      <c r="I804" s="156">
        <v>1.534392E9</v>
      </c>
      <c r="J804" s="156">
        <v>142981.7477</v>
      </c>
      <c r="L804" s="154">
        <v>43482.0</v>
      </c>
      <c r="M804" s="155">
        <v>141426.37</v>
      </c>
      <c r="O804" s="153">
        <f>IFERROR(__xludf.DUMMYFUNCTION("TO_DATE(INT((P804/(60*60*24))+""1/1/1970""))"),43177.0)</f>
        <v>43177</v>
      </c>
      <c r="P804" s="13">
        <v>1.5213312E9</v>
      </c>
      <c r="Q804" s="13">
        <v>29264.7845</v>
      </c>
      <c r="S804" s="153">
        <f>IFERROR(__xludf.DUMMYFUNCTION("TO_DATE(INT((T804/(60*60*24))+""1/1/1970""))"),43328.0)</f>
        <v>43328</v>
      </c>
      <c r="T804" s="156">
        <v>1.534392E9</v>
      </c>
      <c r="U804" s="156">
        <v>195065.9925</v>
      </c>
      <c r="W804" s="153">
        <f>IFERROR(__xludf.DUMMYFUNCTION("TO_DATE(INT((X804/(60*60*24))+""1/1/1970""))"),43305.0)</f>
        <v>43305</v>
      </c>
      <c r="X804" s="156">
        <v>1.5324408E9</v>
      </c>
      <c r="Y804" s="156">
        <v>10115.1702</v>
      </c>
      <c r="AA804" s="153">
        <f>IFERROR(__xludf.DUMMYFUNCTION("TO_DATE(INT((AB804/(60*60*24))+""1/1/1970""))"),43307.0)</f>
        <v>43307</v>
      </c>
      <c r="AB804" s="156">
        <v>1.532574E9</v>
      </c>
      <c r="AC804" s="156">
        <v>96600.1878</v>
      </c>
      <c r="AE804" s="153">
        <f>IFERROR(__xludf.DUMMYFUNCTION("TO_DATE(INT((AF804/(60*60*24))+""1/1/1970""))"),43179.0)</f>
        <v>43179</v>
      </c>
      <c r="AF804" s="156">
        <v>1.5215292E9</v>
      </c>
      <c r="AG804" s="156">
        <v>89182.9374</v>
      </c>
      <c r="AQ804" s="153">
        <f>IFERROR(__xludf.DUMMYFUNCTION("TO_DATE(INT((AR804/(60*60*24))+""1/1/1970""))"),43328.0)</f>
        <v>43328</v>
      </c>
      <c r="AR804" s="152">
        <v>1.534392E9</v>
      </c>
      <c r="AS804" s="152">
        <v>98867.9857</v>
      </c>
      <c r="AT804" s="156">
        <v>142981.7477</v>
      </c>
      <c r="AU804" s="152">
        <f t="shared" si="1"/>
        <v>139062.84</v>
      </c>
      <c r="AV804" s="152">
        <f t="shared" si="2"/>
        <v>32674.0412</v>
      </c>
      <c r="AW804" s="152">
        <f t="shared" si="3"/>
        <v>195065.9925</v>
      </c>
      <c r="AX804" s="152">
        <f t="shared" si="4"/>
        <v>10158.3164</v>
      </c>
      <c r="AY804" s="152">
        <f t="shared" si="5"/>
        <v>96296.2018</v>
      </c>
      <c r="AZ804" s="152">
        <f t="shared" si="6"/>
        <v>95847.1697</v>
      </c>
      <c r="BA804" s="152" t="str">
        <f t="shared" si="7"/>
        <v>Column1.y</v>
      </c>
      <c r="BB804" s="152" t="str">
        <f t="shared" si="8"/>
        <v>Column1.y</v>
      </c>
      <c r="BC804" s="152" t="str">
        <f t="shared" si="9"/>
        <v>Column1.y</v>
      </c>
    </row>
    <row r="805">
      <c r="A805" s="152">
        <v>1.5016176E9</v>
      </c>
      <c r="B805" s="152">
        <v>118893.5823</v>
      </c>
      <c r="D805" s="153">
        <f>IFERROR(__xludf.DUMMYFUNCTION("TO_DATE(INT((E805/(60*60*24))+""1/1/1970""))"),43329.0)</f>
        <v>43329</v>
      </c>
      <c r="E805" s="156">
        <v>1.5344784E9</v>
      </c>
      <c r="F805" s="156">
        <v>98867.9857</v>
      </c>
      <c r="H805" s="153">
        <f>IFERROR(__xludf.DUMMYFUNCTION("TO_DATE(INT((I805/(60*60*24))+""1/1/1970""))"),43329.0)</f>
        <v>43329</v>
      </c>
      <c r="I805" s="152">
        <v>1.5344784E9</v>
      </c>
      <c r="J805" s="152">
        <v>142928.3894</v>
      </c>
      <c r="L805" s="154">
        <v>43483.0</v>
      </c>
      <c r="M805" s="155">
        <v>142400.79</v>
      </c>
      <c r="O805" s="153">
        <f>IFERROR(__xludf.DUMMYFUNCTION("TO_DATE(INT((P805/(60*60*24))+""1/1/1970""))"),43178.0)</f>
        <v>43178</v>
      </c>
      <c r="P805" s="13">
        <v>1.5214176E9</v>
      </c>
      <c r="Q805" s="13">
        <v>29272.441</v>
      </c>
      <c r="S805" s="153">
        <f>IFERROR(__xludf.DUMMYFUNCTION("TO_DATE(INT((T805/(60*60*24))+""1/1/1970""))"),43329.0)</f>
        <v>43329</v>
      </c>
      <c r="T805" s="152">
        <v>1.5344784E9</v>
      </c>
      <c r="U805" s="152">
        <v>197606.4889</v>
      </c>
      <c r="W805" s="153">
        <f>IFERROR(__xludf.DUMMYFUNCTION("TO_DATE(INT((X805/(60*60*24))+""1/1/1970""))"),43306.0)</f>
        <v>43306</v>
      </c>
      <c r="X805" s="156">
        <v>1.5325272E9</v>
      </c>
      <c r="Y805" s="156">
        <v>10119.2777</v>
      </c>
      <c r="AA805" s="153">
        <f>IFERROR(__xludf.DUMMYFUNCTION("TO_DATE(INT((AB805/(60*60*24))+""1/1/1970""))"),43308.0)</f>
        <v>43308</v>
      </c>
      <c r="AB805" s="152">
        <v>1.5326532E9</v>
      </c>
      <c r="AC805" s="152">
        <v>96073.458</v>
      </c>
      <c r="AE805" s="153">
        <f>IFERROR(__xludf.DUMMYFUNCTION("TO_DATE(INT((AF805/(60*60*24))+""1/1/1970""))"),43180.0)</f>
        <v>43180</v>
      </c>
      <c r="AF805" s="152">
        <v>1.5216084E9</v>
      </c>
      <c r="AG805" s="152">
        <v>88545.2217</v>
      </c>
      <c r="AQ805" s="153">
        <f>IFERROR(__xludf.DUMMYFUNCTION("TO_DATE(INT((AR805/(60*60*24))+""1/1/1970""))"),43329.0)</f>
        <v>43329</v>
      </c>
      <c r="AR805" s="156">
        <v>1.5344784E9</v>
      </c>
      <c r="AS805" s="156">
        <v>98867.9857</v>
      </c>
      <c r="AT805" s="152">
        <v>142928.3894</v>
      </c>
      <c r="AU805" s="152">
        <f t="shared" si="1"/>
        <v>139577.94</v>
      </c>
      <c r="AV805" s="152">
        <f t="shared" si="2"/>
        <v>32432.2334</v>
      </c>
      <c r="AW805" s="152">
        <f t="shared" si="3"/>
        <v>197606.4889</v>
      </c>
      <c r="AX805" s="152">
        <f t="shared" si="4"/>
        <v>10158.9033</v>
      </c>
      <c r="AY805" s="152">
        <f t="shared" si="5"/>
        <v>96301.7786</v>
      </c>
      <c r="AZ805" s="152">
        <f t="shared" si="6"/>
        <v>95629.1004</v>
      </c>
      <c r="BA805" s="152" t="str">
        <f t="shared" si="7"/>
        <v>Column1.y</v>
      </c>
      <c r="BB805" s="152" t="str">
        <f t="shared" si="8"/>
        <v>Column1.y</v>
      </c>
      <c r="BC805" s="152" t="str">
        <f t="shared" si="9"/>
        <v>Column1.y</v>
      </c>
    </row>
    <row r="806">
      <c r="A806" s="156">
        <v>1.50168066E9</v>
      </c>
      <c r="B806" s="156">
        <v>118975.099</v>
      </c>
      <c r="D806" s="153">
        <f>IFERROR(__xludf.DUMMYFUNCTION("TO_DATE(INT((E806/(60*60*24))+""1/1/1970""))"),43330.0)</f>
        <v>43330</v>
      </c>
      <c r="E806" s="152">
        <v>1.5345648E9</v>
      </c>
      <c r="F806" s="152">
        <v>98867.9857</v>
      </c>
      <c r="H806" s="153">
        <f>IFERROR(__xludf.DUMMYFUNCTION("TO_DATE(INT((I806/(60*60*24))+""1/1/1970""))"),43330.0)</f>
        <v>43330</v>
      </c>
      <c r="I806" s="156">
        <v>1.5345648E9</v>
      </c>
      <c r="J806" s="156">
        <v>143075.6593</v>
      </c>
      <c r="L806" s="154">
        <v>43487.0</v>
      </c>
      <c r="M806" s="155">
        <v>143692.83</v>
      </c>
      <c r="O806" s="153">
        <f>IFERROR(__xludf.DUMMYFUNCTION("TO_DATE(INT((P806/(60*60*24))+""1/1/1970""))"),43179.0)</f>
        <v>43179</v>
      </c>
      <c r="P806" s="13">
        <v>1.5215544E9</v>
      </c>
      <c r="Q806" s="13">
        <v>29325.6027</v>
      </c>
      <c r="S806" s="153">
        <f>IFERROR(__xludf.DUMMYFUNCTION("TO_DATE(INT((T806/(60*60*24))+""1/1/1970""))"),43330.0)</f>
        <v>43330</v>
      </c>
      <c r="T806" s="156">
        <v>1.5345648E9</v>
      </c>
      <c r="U806" s="156">
        <v>198653.7183</v>
      </c>
      <c r="W806" s="153">
        <f>IFERROR(__xludf.DUMMYFUNCTION("TO_DATE(INT((X806/(60*60*24))+""1/1/1970""))"),43307.0)</f>
        <v>43307</v>
      </c>
      <c r="X806" s="156">
        <v>1.5326136E9</v>
      </c>
      <c r="Y806" s="156">
        <v>10132.301</v>
      </c>
      <c r="AA806" s="153">
        <f>IFERROR(__xludf.DUMMYFUNCTION("TO_DATE(INT((AB806/(60*60*24))+""1/1/1970""))"),43310.0)</f>
        <v>43310</v>
      </c>
      <c r="AB806" s="156">
        <v>1.5329016E9</v>
      </c>
      <c r="AC806" s="156">
        <v>96148.7302</v>
      </c>
      <c r="AE806" s="153">
        <f>IFERROR(__xludf.DUMMYFUNCTION("TO_DATE(INT((AF806/(60*60*24))+""1/1/1970""))"),43181.0)</f>
        <v>43181</v>
      </c>
      <c r="AF806" s="156">
        <v>1.5216876E9</v>
      </c>
      <c r="AG806" s="156">
        <v>89254.3154</v>
      </c>
      <c r="AQ806" s="153">
        <f>IFERROR(__xludf.DUMMYFUNCTION("TO_DATE(INT((AR806/(60*60*24))+""1/1/1970""))"),43330.0)</f>
        <v>43330</v>
      </c>
      <c r="AR806" s="152">
        <v>1.5345648E9</v>
      </c>
      <c r="AS806" s="152">
        <v>98867.9857</v>
      </c>
      <c r="AT806" s="156">
        <v>143075.6593</v>
      </c>
      <c r="AU806" s="152">
        <f t="shared" si="1"/>
        <v>139577.94</v>
      </c>
      <c r="AV806" s="152">
        <f t="shared" si="2"/>
        <v>32726.0957</v>
      </c>
      <c r="AW806" s="152">
        <f t="shared" si="3"/>
        <v>198653.7183</v>
      </c>
      <c r="AX806" s="152">
        <f t="shared" si="4"/>
        <v>10154.6162</v>
      </c>
      <c r="AY806" s="152">
        <f t="shared" si="5"/>
        <v>96301.7786</v>
      </c>
      <c r="AZ806" s="152">
        <f t="shared" si="6"/>
        <v>95146.1042</v>
      </c>
      <c r="BA806" s="152" t="str">
        <f t="shared" si="7"/>
        <v>Column1.y</v>
      </c>
      <c r="BB806" s="152" t="str">
        <f t="shared" si="8"/>
        <v>Column1.y</v>
      </c>
      <c r="BC806" s="152" t="str">
        <f t="shared" si="9"/>
        <v>Column1.y</v>
      </c>
    </row>
    <row r="807">
      <c r="A807" s="152">
        <v>1.501704E9</v>
      </c>
      <c r="B807" s="152">
        <v>118951.1235</v>
      </c>
      <c r="D807" s="153">
        <f>IFERROR(__xludf.DUMMYFUNCTION("TO_DATE(INT((E807/(60*60*24))+""1/1/1970""))"),43332.0)</f>
        <v>43332</v>
      </c>
      <c r="E807" s="156">
        <v>1.5347736E9</v>
      </c>
      <c r="F807" s="156">
        <v>98867.9857</v>
      </c>
      <c r="H807" s="153">
        <f>IFERROR(__xludf.DUMMYFUNCTION("TO_DATE(INT((I807/(60*60*24))+""1/1/1970""))"),43332.0)</f>
        <v>43332</v>
      </c>
      <c r="I807" s="152">
        <v>1.5347736E9</v>
      </c>
      <c r="J807" s="152">
        <v>143075.6593</v>
      </c>
      <c r="L807" s="154">
        <v>43488.0</v>
      </c>
      <c r="M807" s="155">
        <v>142202.95</v>
      </c>
      <c r="O807" s="153">
        <f>IFERROR(__xludf.DUMMYFUNCTION("TO_DATE(INT((P807/(60*60*24))+""1/1/1970""))"),43180.0)</f>
        <v>43180</v>
      </c>
      <c r="P807" s="13">
        <v>1.5216408E9</v>
      </c>
      <c r="Q807" s="13">
        <v>29227.6272</v>
      </c>
      <c r="S807" s="153">
        <f>IFERROR(__xludf.DUMMYFUNCTION("TO_DATE(INT((T807/(60*60*24))+""1/1/1970""))"),43332.0)</f>
        <v>43332</v>
      </c>
      <c r="T807" s="152">
        <v>1.5347736E9</v>
      </c>
      <c r="U807" s="152">
        <v>198653.7183</v>
      </c>
      <c r="W807" s="153">
        <f>IFERROR(__xludf.DUMMYFUNCTION("TO_DATE(INT((X807/(60*60*24))+""1/1/1970""))"),43308.0)</f>
        <v>43308</v>
      </c>
      <c r="X807" s="156">
        <v>1.5327E9</v>
      </c>
      <c r="Y807" s="156">
        <v>10127.4253</v>
      </c>
      <c r="AA807" s="153">
        <f>IFERROR(__xludf.DUMMYFUNCTION("TO_DATE(INT((AB807/(60*60*24))+""1/1/1970""))"),43311.0)</f>
        <v>43311</v>
      </c>
      <c r="AB807" s="156">
        <v>1.5329412E9</v>
      </c>
      <c r="AC807" s="156">
        <v>96140.8584</v>
      </c>
      <c r="AE807" s="153">
        <f>IFERROR(__xludf.DUMMYFUNCTION("TO_DATE(INT((AF807/(60*60*24))+""1/1/1970""))"),43182.0)</f>
        <v>43182</v>
      </c>
      <c r="AF807" s="152">
        <v>1.5217668E9</v>
      </c>
      <c r="AG807" s="152">
        <v>89093.1741</v>
      </c>
      <c r="AQ807" s="153">
        <f>IFERROR(__xludf.DUMMYFUNCTION("TO_DATE(INT((AR807/(60*60*24))+""1/1/1970""))"),43332.0)</f>
        <v>43332</v>
      </c>
      <c r="AR807" s="156">
        <v>1.5347736E9</v>
      </c>
      <c r="AS807" s="156">
        <v>98867.9857</v>
      </c>
      <c r="AT807" s="152">
        <v>143075.6593</v>
      </c>
      <c r="AU807" s="152">
        <f t="shared" si="1"/>
        <v>140167.92</v>
      </c>
      <c r="AV807" s="152">
        <f t="shared" si="2"/>
        <v>32720.972</v>
      </c>
      <c r="AW807" s="152">
        <f t="shared" si="3"/>
        <v>198653.7183</v>
      </c>
      <c r="AX807" s="152">
        <f t="shared" si="4"/>
        <v>10154.014</v>
      </c>
      <c r="AY807" s="152">
        <f t="shared" si="5"/>
        <v>96620.5223</v>
      </c>
      <c r="AZ807" s="152">
        <f t="shared" si="6"/>
        <v>95148.9877</v>
      </c>
      <c r="BA807" s="152" t="str">
        <f t="shared" si="7"/>
        <v>Column1.y</v>
      </c>
      <c r="BB807" s="152" t="str">
        <f t="shared" si="8"/>
        <v>Column1.y</v>
      </c>
      <c r="BC807" s="152" t="str">
        <f t="shared" si="9"/>
        <v>Column1.y</v>
      </c>
    </row>
    <row r="808">
      <c r="A808" s="156">
        <v>1.50176706E9</v>
      </c>
      <c r="B808" s="156">
        <v>118860.0166</v>
      </c>
      <c r="D808" s="153">
        <f>IFERROR(__xludf.DUMMYFUNCTION("TO_DATE(INT((E808/(60*60*24))+""1/1/1970""))"),43333.0)</f>
        <v>43333</v>
      </c>
      <c r="E808" s="156">
        <v>1.534824E9</v>
      </c>
      <c r="F808" s="156">
        <v>98867.9857</v>
      </c>
      <c r="H808" s="153">
        <f>IFERROR(__xludf.DUMMYFUNCTION("TO_DATE(INT((I808/(60*60*24))+""1/1/1970""))"),43333.0)</f>
        <v>43333</v>
      </c>
      <c r="I808" s="152">
        <v>1.534824E9</v>
      </c>
      <c r="J808" s="152">
        <v>144440.0603</v>
      </c>
      <c r="L808" s="154">
        <v>43489.0</v>
      </c>
      <c r="M808" s="155">
        <v>142419.99</v>
      </c>
      <c r="O808" s="153">
        <f>IFERROR(__xludf.DUMMYFUNCTION("TO_DATE(INT((P808/(60*60*24))+""1/1/1970""))"),43181.0)</f>
        <v>43181</v>
      </c>
      <c r="P808" s="13">
        <v>1.5217272E9</v>
      </c>
      <c r="Q808" s="13">
        <v>29238.7538</v>
      </c>
      <c r="S808" s="153">
        <f>IFERROR(__xludf.DUMMYFUNCTION("TO_DATE(INT((T808/(60*60*24))+""1/1/1970""))"),43333.0)</f>
        <v>43333</v>
      </c>
      <c r="T808" s="152">
        <v>1.534824E9</v>
      </c>
      <c r="U808" s="152">
        <v>199356.3449</v>
      </c>
      <c r="W808" s="153">
        <f>IFERROR(__xludf.DUMMYFUNCTION("TO_DATE(INT((X808/(60*60*24))+""1/1/1970""))"),43309.0)</f>
        <v>43309</v>
      </c>
      <c r="X808" s="156">
        <v>1.532736E9</v>
      </c>
      <c r="Y808" s="156">
        <v>10131.709</v>
      </c>
      <c r="AA808" s="153">
        <f>IFERROR(__xludf.DUMMYFUNCTION("TO_DATE(INT((AB808/(60*60*24))+""1/1/1970""))"),43312.0)</f>
        <v>43312</v>
      </c>
      <c r="AB808" s="152">
        <v>1.5330204E9</v>
      </c>
      <c r="AC808" s="152">
        <v>96126.5919</v>
      </c>
      <c r="AE808" s="153">
        <f>IFERROR(__xludf.DUMMYFUNCTION("TO_DATE(INT((AF808/(60*60*24))+""1/1/1970""))"),43183.0)</f>
        <v>43183</v>
      </c>
      <c r="AF808" s="156">
        <v>1.5218496E9</v>
      </c>
      <c r="AG808" s="156">
        <v>89309.1106</v>
      </c>
      <c r="AQ808" s="153">
        <f>IFERROR(__xludf.DUMMYFUNCTION("TO_DATE(INT((AR808/(60*60*24))+""1/1/1970""))"),43333.0)</f>
        <v>43333</v>
      </c>
      <c r="AR808" s="156">
        <v>1.534824E9</v>
      </c>
      <c r="AS808" s="156">
        <v>98867.9857</v>
      </c>
      <c r="AT808" s="152">
        <v>144440.0603</v>
      </c>
      <c r="AU808" s="152">
        <f t="shared" si="1"/>
        <v>140703.4</v>
      </c>
      <c r="AV808" s="152">
        <f t="shared" si="2"/>
        <v>32914.2015</v>
      </c>
      <c r="AW808" s="152">
        <f t="shared" si="3"/>
        <v>199356.3449</v>
      </c>
      <c r="AX808" s="152">
        <f t="shared" si="4"/>
        <v>10147.9908</v>
      </c>
      <c r="AY808" s="152">
        <f t="shared" si="5"/>
        <v>97295.9663</v>
      </c>
      <c r="AZ808" s="152">
        <f t="shared" si="6"/>
        <v>94763.672</v>
      </c>
      <c r="BA808" s="152" t="str">
        <f t="shared" si="7"/>
        <v>Column1.y</v>
      </c>
      <c r="BB808" s="152" t="str">
        <f t="shared" si="8"/>
        <v>Column1.y</v>
      </c>
      <c r="BC808" s="152" t="str">
        <f t="shared" si="9"/>
        <v>Column1.y</v>
      </c>
    </row>
    <row r="809">
      <c r="A809" s="152">
        <v>1.5017904E9</v>
      </c>
      <c r="B809" s="152">
        <v>118720.9587</v>
      </c>
      <c r="D809" s="153">
        <f>IFERROR(__xludf.DUMMYFUNCTION("TO_DATE(INT((E809/(60*60*24))+""1/1/1970""))"),43334.0)</f>
        <v>43334</v>
      </c>
      <c r="E809" s="152">
        <v>1.5349104E9</v>
      </c>
      <c r="F809" s="152">
        <v>98867.9857</v>
      </c>
      <c r="H809" s="153">
        <f>IFERROR(__xludf.DUMMYFUNCTION("TO_DATE(INT((I809/(60*60*24))+""1/1/1970""))"),43334.0)</f>
        <v>43334</v>
      </c>
      <c r="I809" s="156">
        <v>1.5349104E9</v>
      </c>
      <c r="J809" s="156">
        <v>146519.1481</v>
      </c>
      <c r="L809" s="154">
        <v>43490.0</v>
      </c>
      <c r="M809" s="155">
        <v>142654.67</v>
      </c>
      <c r="O809" s="153">
        <f>IFERROR(__xludf.DUMMYFUNCTION("TO_DATE(INT((P809/(60*60*24))+""1/1/1970""))"),43182.0)</f>
        <v>43182</v>
      </c>
      <c r="P809" s="13">
        <v>1.5218136E9</v>
      </c>
      <c r="Q809" s="13">
        <v>29571.3111</v>
      </c>
      <c r="S809" s="153">
        <f>IFERROR(__xludf.DUMMYFUNCTION("TO_DATE(INT((T809/(60*60*24))+""1/1/1970""))"),43334.0)</f>
        <v>43334</v>
      </c>
      <c r="T809" s="156">
        <v>1.5349104E9</v>
      </c>
      <c r="U809" s="156">
        <v>200012.3774</v>
      </c>
      <c r="W809" s="153">
        <f>IFERROR(__xludf.DUMMYFUNCTION("TO_DATE(INT((X809/(60*60*24))+""1/1/1970""))"),43311.0)</f>
        <v>43311</v>
      </c>
      <c r="X809" s="152">
        <v>1.5329088E9</v>
      </c>
      <c r="Y809" s="152">
        <v>10130.818</v>
      </c>
      <c r="AA809" s="153">
        <f>IFERROR(__xludf.DUMMYFUNCTION("TO_DATE(INT((AB809/(60*60*24))+""1/1/1970""))"),43313.0)</f>
        <v>43313</v>
      </c>
      <c r="AB809" s="156">
        <v>1.5330996E9</v>
      </c>
      <c r="AC809" s="156">
        <v>96107.6494</v>
      </c>
      <c r="AE809" s="153">
        <f>IFERROR(__xludf.DUMMYFUNCTION("TO_DATE(INT((AF809/(60*60*24))+""1/1/1970""))"),43184.0)</f>
        <v>43184</v>
      </c>
      <c r="AF809" s="152">
        <v>1.5220152E9</v>
      </c>
      <c r="AG809" s="152">
        <v>89309.1106</v>
      </c>
      <c r="AQ809" s="153">
        <f>IFERROR(__xludf.DUMMYFUNCTION("TO_DATE(INT((AR809/(60*60*24))+""1/1/1970""))"),43334.0)</f>
        <v>43334</v>
      </c>
      <c r="AR809" s="152">
        <v>1.5349104E9</v>
      </c>
      <c r="AS809" s="152">
        <v>98867.9857</v>
      </c>
      <c r="AT809" s="156">
        <v>146519.1481</v>
      </c>
      <c r="AU809" s="152">
        <f t="shared" si="1"/>
        <v>140850.93</v>
      </c>
      <c r="AV809" s="152">
        <f t="shared" si="2"/>
        <v>32865.1403</v>
      </c>
      <c r="AW809" s="152">
        <f t="shared" si="3"/>
        <v>200012.3774</v>
      </c>
      <c r="AX809" s="152">
        <f t="shared" si="4"/>
        <v>10128.5205</v>
      </c>
      <c r="AY809" s="152">
        <f t="shared" si="5"/>
        <v>97372.6875</v>
      </c>
      <c r="AZ809" s="152">
        <f t="shared" si="6"/>
        <v>94151.9968</v>
      </c>
      <c r="BA809" s="152" t="str">
        <f t="shared" si="7"/>
        <v>Column1.y</v>
      </c>
      <c r="BB809" s="152" t="str">
        <f t="shared" si="8"/>
        <v>Column1.y</v>
      </c>
      <c r="BC809" s="152" t="str">
        <f t="shared" si="9"/>
        <v>Column1.y</v>
      </c>
    </row>
    <row r="810">
      <c r="A810" s="156">
        <v>1.50185346E9</v>
      </c>
      <c r="B810" s="156">
        <v>119008.6647</v>
      </c>
      <c r="D810" s="153">
        <f>IFERROR(__xludf.DUMMYFUNCTION("TO_DATE(INT((E810/(60*60*24))+""1/1/1970""))"),43335.0)</f>
        <v>43335</v>
      </c>
      <c r="E810" s="156">
        <v>1.5349968E9</v>
      </c>
      <c r="F810" s="156">
        <v>98867.9857</v>
      </c>
      <c r="H810" s="153">
        <f>IFERROR(__xludf.DUMMYFUNCTION("TO_DATE(INT((I810/(60*60*24))+""1/1/1970""))"),43335.0)</f>
        <v>43335</v>
      </c>
      <c r="I810" s="152">
        <v>1.5349968E9</v>
      </c>
      <c r="J810" s="152">
        <v>147812.7797</v>
      </c>
      <c r="L810" s="154">
        <v>43493.0</v>
      </c>
      <c r="M810" s="155">
        <v>144162.65</v>
      </c>
      <c r="O810" s="153">
        <f>IFERROR(__xludf.DUMMYFUNCTION("TO_DATE(INT((P810/(60*60*24))+""1/1/1970""))"),43183.0)</f>
        <v>43183</v>
      </c>
      <c r="P810" s="13">
        <v>1.5218496E9</v>
      </c>
      <c r="Q810" s="13">
        <v>29620.8482</v>
      </c>
      <c r="S810" s="153">
        <f>IFERROR(__xludf.DUMMYFUNCTION("TO_DATE(INT((T810/(60*60*24))+""1/1/1970""))"),43335.0)</f>
        <v>43335</v>
      </c>
      <c r="T810" s="152">
        <v>1.5349968E9</v>
      </c>
      <c r="U810" s="152">
        <v>199915.5842</v>
      </c>
      <c r="W810" s="153">
        <f>IFERROR(__xludf.DUMMYFUNCTION("TO_DATE(INT((X810/(60*60*24))+""1/1/1970""))"),43312.0)</f>
        <v>43312</v>
      </c>
      <c r="X810" s="156">
        <v>1.5330456E9</v>
      </c>
      <c r="Y810" s="156">
        <v>10134.6021</v>
      </c>
      <c r="AA810" s="153">
        <f>IFERROR(__xludf.DUMMYFUNCTION("TO_DATE(INT((AB810/(60*60*24))+""1/1/1970""))"),43314.0)</f>
        <v>43314</v>
      </c>
      <c r="AB810" s="152">
        <v>1.5331788E9</v>
      </c>
      <c r="AC810" s="152">
        <v>96121.2517</v>
      </c>
      <c r="AE810" s="153">
        <f>IFERROR(__xludf.DUMMYFUNCTION("TO_DATE(INT((AF810/(60*60*24))+""1/1/1970""))"),43185.0)</f>
        <v>43185</v>
      </c>
      <c r="AF810" s="152">
        <v>1.5220548E9</v>
      </c>
      <c r="AG810" s="152">
        <v>89312.3551</v>
      </c>
      <c r="AQ810" s="153">
        <f>IFERROR(__xludf.DUMMYFUNCTION("TO_DATE(INT((AR810/(60*60*24))+""1/1/1970""))"),43335.0)</f>
        <v>43335</v>
      </c>
      <c r="AR810" s="156">
        <v>1.5349968E9</v>
      </c>
      <c r="AS810" s="156">
        <v>98867.9857</v>
      </c>
      <c r="AT810" s="152">
        <v>147812.7797</v>
      </c>
      <c r="AU810" s="152">
        <f t="shared" si="1"/>
        <v>141016.59</v>
      </c>
      <c r="AV810" s="152">
        <f t="shared" si="2"/>
        <v>32734.587</v>
      </c>
      <c r="AW810" s="152">
        <f t="shared" si="3"/>
        <v>199915.5842</v>
      </c>
      <c r="AX810" s="152">
        <f t="shared" si="4"/>
        <v>10116.6884</v>
      </c>
      <c r="AY810" s="152">
        <f t="shared" si="5"/>
        <v>96845.3495</v>
      </c>
      <c r="AZ810" s="152">
        <f t="shared" si="6"/>
        <v>94087.1167</v>
      </c>
      <c r="BA810" s="152" t="str">
        <f t="shared" si="7"/>
        <v>Column1.y</v>
      </c>
      <c r="BB810" s="152" t="str">
        <f t="shared" si="8"/>
        <v>Column1.y</v>
      </c>
      <c r="BC810" s="152" t="str">
        <f t="shared" si="9"/>
        <v>Column1.y</v>
      </c>
    </row>
    <row r="811">
      <c r="A811" s="152">
        <v>1.5018768E9</v>
      </c>
      <c r="B811" s="152">
        <v>118936.7382</v>
      </c>
      <c r="D811" s="153">
        <f>IFERROR(__xludf.DUMMYFUNCTION("TO_DATE(INT((E811/(60*60*24))+""1/1/1970""))"),43336.0)</f>
        <v>43336</v>
      </c>
      <c r="E811" s="152">
        <v>1.5350832E9</v>
      </c>
      <c r="F811" s="152">
        <v>98867.9857</v>
      </c>
      <c r="H811" s="153">
        <f>IFERROR(__xludf.DUMMYFUNCTION("TO_DATE(INT((I811/(60*60*24))+""1/1/1970""))"),43336.0)</f>
        <v>43336</v>
      </c>
      <c r="I811" s="156">
        <v>1.5350832E9</v>
      </c>
      <c r="J811" s="156">
        <v>150513.8114</v>
      </c>
      <c r="L811" s="154">
        <v>43494.0</v>
      </c>
      <c r="M811" s="155">
        <v>143223.19</v>
      </c>
      <c r="O811" s="153">
        <f>IFERROR(__xludf.DUMMYFUNCTION("TO_DATE(INT((P811/(60*60*24))+""1/1/1970""))"),43184.0)</f>
        <v>43184</v>
      </c>
      <c r="P811" s="13">
        <v>1.521936E9</v>
      </c>
      <c r="Q811" s="13">
        <v>29620.8482</v>
      </c>
      <c r="S811" s="153">
        <f>IFERROR(__xludf.DUMMYFUNCTION("TO_DATE(INT((T811/(60*60*24))+""1/1/1970""))"),43336.0)</f>
        <v>43336</v>
      </c>
      <c r="T811" s="156">
        <v>1.5350832E9</v>
      </c>
      <c r="U811" s="156">
        <v>199452.08</v>
      </c>
      <c r="W811" s="153">
        <f>IFERROR(__xludf.DUMMYFUNCTION("TO_DATE(INT((X811/(60*60*24))+""1/1/1970""))"),43313.0)</f>
        <v>43313</v>
      </c>
      <c r="X811" s="156">
        <v>1.533132E9</v>
      </c>
      <c r="Y811" s="156">
        <v>10126.3002</v>
      </c>
      <c r="AA811" s="153">
        <f>IFERROR(__xludf.DUMMYFUNCTION("TO_DATE(INT((AB811/(60*60*24))+""1/1/1970""))"),43315.0)</f>
        <v>43315</v>
      </c>
      <c r="AB811" s="156">
        <v>1.533258E9</v>
      </c>
      <c r="AC811" s="156">
        <v>96124.0791</v>
      </c>
      <c r="AE811" s="153">
        <f>IFERROR(__xludf.DUMMYFUNCTION("TO_DATE(INT((AF811/(60*60*24))+""1/1/1970""))"),43186.0)</f>
        <v>43186</v>
      </c>
      <c r="AF811" s="156">
        <v>1.522134E9</v>
      </c>
      <c r="AG811" s="156">
        <v>90053.8933</v>
      </c>
      <c r="AQ811" s="153">
        <f>IFERROR(__xludf.DUMMYFUNCTION("TO_DATE(INT((AR811/(60*60*24))+""1/1/1970""))"),43336.0)</f>
        <v>43336</v>
      </c>
      <c r="AR811" s="152">
        <v>1.5350832E9</v>
      </c>
      <c r="AS811" s="152">
        <v>98867.9857</v>
      </c>
      <c r="AT811" s="156">
        <v>150513.8114</v>
      </c>
      <c r="AU811" s="152">
        <f t="shared" si="1"/>
        <v>140655.57</v>
      </c>
      <c r="AV811" s="152">
        <f t="shared" si="2"/>
        <v>32707.3303</v>
      </c>
      <c r="AW811" s="152">
        <f t="shared" si="3"/>
        <v>199452.08</v>
      </c>
      <c r="AX811" s="152">
        <f t="shared" si="4"/>
        <v>10116.7307</v>
      </c>
      <c r="AY811" s="152">
        <f t="shared" si="5"/>
        <v>96522.7996</v>
      </c>
      <c r="AZ811" s="152">
        <f t="shared" si="6"/>
        <v>94400.3434</v>
      </c>
      <c r="BA811" s="152" t="str">
        <f t="shared" si="7"/>
        <v>Column1.y</v>
      </c>
      <c r="BB811" s="152" t="str">
        <f t="shared" si="8"/>
        <v>Column1.y</v>
      </c>
      <c r="BC811" s="152" t="str">
        <f t="shared" si="9"/>
        <v>Column1.y</v>
      </c>
    </row>
    <row r="812">
      <c r="A812" s="156">
        <v>1.50211266E9</v>
      </c>
      <c r="B812" s="156">
        <v>118970.3039</v>
      </c>
      <c r="D812" s="153">
        <f>IFERROR(__xludf.DUMMYFUNCTION("TO_DATE(INT((E812/(60*60*24))+""1/1/1970""))"),43337.0)</f>
        <v>43337</v>
      </c>
      <c r="E812" s="156">
        <v>1.5351696E9</v>
      </c>
      <c r="F812" s="156">
        <v>98867.9857</v>
      </c>
      <c r="H812" s="153">
        <f>IFERROR(__xludf.DUMMYFUNCTION("TO_DATE(INT((I812/(60*60*24))+""1/1/1970""))"),43337.0)</f>
        <v>43337</v>
      </c>
      <c r="I812" s="152">
        <v>1.5351696E9</v>
      </c>
      <c r="J812" s="152">
        <v>149944.907</v>
      </c>
      <c r="L812" s="154">
        <v>43495.0</v>
      </c>
      <c r="M812" s="155">
        <v>143419.19</v>
      </c>
      <c r="O812" s="153">
        <f>IFERROR(__xludf.DUMMYFUNCTION("TO_DATE(INT((P812/(60*60*24))+""1/1/1970""))"),43185.0)</f>
        <v>43185</v>
      </c>
      <c r="P812" s="13">
        <v>1.5220224E9</v>
      </c>
      <c r="Q812" s="13">
        <v>29604.646</v>
      </c>
      <c r="S812" s="153">
        <f>IFERROR(__xludf.DUMMYFUNCTION("TO_DATE(INT((T812/(60*60*24))+""1/1/1970""))"),43337.0)</f>
        <v>43337</v>
      </c>
      <c r="T812" s="152">
        <v>1.5351696E9</v>
      </c>
      <c r="U812" s="152">
        <v>201392.1791</v>
      </c>
      <c r="W812" s="153">
        <f>IFERROR(__xludf.DUMMYFUNCTION("TO_DATE(INT((X812/(60*60*24))+""1/1/1970""))"),43314.0)</f>
        <v>43314</v>
      </c>
      <c r="X812" s="156">
        <v>1.5332184E9</v>
      </c>
      <c r="Y812" s="156">
        <v>10128.3392</v>
      </c>
      <c r="AA812" s="153">
        <f>IFERROR(__xludf.DUMMYFUNCTION("TO_DATE(INT((AB812/(60*60*24))+""1/1/1970""))"),43317.0)</f>
        <v>43317</v>
      </c>
      <c r="AB812" s="152">
        <v>1.5335064E9</v>
      </c>
      <c r="AC812" s="152">
        <v>96232.7152</v>
      </c>
      <c r="AE812" s="153">
        <f>IFERROR(__xludf.DUMMYFUNCTION("TO_DATE(INT((AF812/(60*60*24))+""1/1/1970""))"),43187.0)</f>
        <v>43187</v>
      </c>
      <c r="AF812" s="152">
        <v>1.5222132E9</v>
      </c>
      <c r="AG812" s="152">
        <v>89704.9341</v>
      </c>
      <c r="AQ812" s="153">
        <f>IFERROR(__xludf.DUMMYFUNCTION("TO_DATE(INT((AR812/(60*60*24))+""1/1/1970""))"),43337.0)</f>
        <v>43337</v>
      </c>
      <c r="AR812" s="156">
        <v>1.5351696E9</v>
      </c>
      <c r="AS812" s="156">
        <v>98867.9857</v>
      </c>
      <c r="AT812" s="152">
        <v>149944.907</v>
      </c>
      <c r="AU812" s="152">
        <f t="shared" si="1"/>
        <v>140655.57</v>
      </c>
      <c r="AV812" s="152">
        <f t="shared" si="2"/>
        <v>32605.334</v>
      </c>
      <c r="AW812" s="152">
        <f t="shared" si="3"/>
        <v>201392.1791</v>
      </c>
      <c r="AX812" s="152">
        <f t="shared" si="4"/>
        <v>10112.55</v>
      </c>
      <c r="AY812" s="152">
        <f t="shared" si="5"/>
        <v>96522.7996</v>
      </c>
      <c r="AZ812" s="152">
        <f t="shared" si="6"/>
        <v>93823.9919</v>
      </c>
      <c r="BA812" s="152" t="str">
        <f t="shared" si="7"/>
        <v>Column1.y</v>
      </c>
      <c r="BB812" s="152" t="str">
        <f t="shared" si="8"/>
        <v>Column1.y</v>
      </c>
      <c r="BC812" s="152" t="str">
        <f t="shared" si="9"/>
        <v>Column1.y</v>
      </c>
    </row>
    <row r="813">
      <c r="A813" s="152">
        <v>1.502136E9</v>
      </c>
      <c r="B813" s="152">
        <v>119157.3128</v>
      </c>
      <c r="D813" s="153">
        <f>IFERROR(__xludf.DUMMYFUNCTION("TO_DATE(INT((E813/(60*60*24))+""1/1/1970""))"),43339.0)</f>
        <v>43339</v>
      </c>
      <c r="E813" s="152">
        <v>1.5353784E9</v>
      </c>
      <c r="F813" s="152">
        <v>98867.9857</v>
      </c>
      <c r="H813" s="153">
        <f>IFERROR(__xludf.DUMMYFUNCTION("TO_DATE(INT((I813/(60*60*24))+""1/1/1970""))"),43339.0)</f>
        <v>43339</v>
      </c>
      <c r="I813" s="156">
        <v>1.5353784E9</v>
      </c>
      <c r="J813" s="156">
        <v>149944.907</v>
      </c>
      <c r="L813" s="154">
        <v>43496.0</v>
      </c>
      <c r="M813" s="155">
        <v>145740.79</v>
      </c>
      <c r="O813" s="153">
        <f>IFERROR(__xludf.DUMMYFUNCTION("TO_DATE(INT((P813/(60*60*24))+""1/1/1970""))"),43186.0)</f>
        <v>43186</v>
      </c>
      <c r="P813" s="13">
        <v>1.5221592E9</v>
      </c>
      <c r="Q813" s="13">
        <v>29455.896</v>
      </c>
      <c r="S813" s="153">
        <f>IFERROR(__xludf.DUMMYFUNCTION("TO_DATE(INT((T813/(60*60*24))+""1/1/1970""))"),43339.0)</f>
        <v>43339</v>
      </c>
      <c r="T813" s="156">
        <v>1.5353784E9</v>
      </c>
      <c r="U813" s="156">
        <v>201392.1791</v>
      </c>
      <c r="W813" s="153">
        <f>IFERROR(__xludf.DUMMYFUNCTION("TO_DATE(INT((X813/(60*60*24))+""1/1/1970""))"),43315.0)</f>
        <v>43315</v>
      </c>
      <c r="X813" s="156">
        <v>1.5333048E9</v>
      </c>
      <c r="Y813" s="156">
        <v>10129.7593</v>
      </c>
      <c r="AA813" s="153">
        <f>IFERROR(__xludf.DUMMYFUNCTION("TO_DATE(INT((AB813/(60*60*24))+""1/1/1970""))"),43318.0)</f>
        <v>43318</v>
      </c>
      <c r="AB813" s="152">
        <v>1.533546E9</v>
      </c>
      <c r="AC813" s="152">
        <v>96138.188</v>
      </c>
      <c r="AE813" s="153">
        <f>IFERROR(__xludf.DUMMYFUNCTION("TO_DATE(INT((AF813/(60*60*24))+""1/1/1970""))"),43188.0)</f>
        <v>43188</v>
      </c>
      <c r="AF813" s="156">
        <v>1.5222924E9</v>
      </c>
      <c r="AG813" s="156">
        <v>89009.1788</v>
      </c>
      <c r="AQ813" s="153">
        <f>IFERROR(__xludf.DUMMYFUNCTION("TO_DATE(INT((AR813/(60*60*24))+""1/1/1970""))"),43339.0)</f>
        <v>43339</v>
      </c>
      <c r="AR813" s="152">
        <v>1.5353784E9</v>
      </c>
      <c r="AS813" s="152">
        <v>98867.9857</v>
      </c>
      <c r="AT813" s="156">
        <v>149944.907</v>
      </c>
      <c r="AU813" s="152">
        <f t="shared" si="1"/>
        <v>141722.13</v>
      </c>
      <c r="AV813" s="152">
        <f t="shared" si="2"/>
        <v>32575.4074</v>
      </c>
      <c r="AW813" s="152">
        <f t="shared" si="3"/>
        <v>201392.1791</v>
      </c>
      <c r="AX813" s="152">
        <f t="shared" si="4"/>
        <v>10108.7008</v>
      </c>
      <c r="AY813" s="152">
        <f t="shared" si="5"/>
        <v>96342.7929</v>
      </c>
      <c r="AZ813" s="152">
        <f t="shared" si="6"/>
        <v>93657.4663</v>
      </c>
      <c r="BA813" s="152" t="str">
        <f t="shared" si="7"/>
        <v>Column1.y</v>
      </c>
      <c r="BB813" s="152" t="str">
        <f t="shared" si="8"/>
        <v>Column1.y</v>
      </c>
      <c r="BC813" s="152" t="str">
        <f t="shared" si="9"/>
        <v>Column1.y</v>
      </c>
    </row>
    <row r="814">
      <c r="A814" s="156">
        <v>1.50219906E9</v>
      </c>
      <c r="B814" s="156">
        <v>118951.1235</v>
      </c>
      <c r="D814" s="153">
        <f>IFERROR(__xludf.DUMMYFUNCTION("TO_DATE(INT((E814/(60*60*24))+""1/1/1970""))"),43340.0)</f>
        <v>43340</v>
      </c>
      <c r="E814" s="152">
        <v>1.5354288E9</v>
      </c>
      <c r="F814" s="152">
        <v>98867.9857</v>
      </c>
      <c r="H814" s="153">
        <f>IFERROR(__xludf.DUMMYFUNCTION("TO_DATE(INT((I814/(60*60*24))+""1/1/1970""))"),43340.0)</f>
        <v>43340</v>
      </c>
      <c r="I814" s="156">
        <v>1.5354288E9</v>
      </c>
      <c r="J814" s="156">
        <v>150271.4427</v>
      </c>
      <c r="L814" s="154">
        <v>43497.0</v>
      </c>
      <c r="M814" s="155">
        <v>147250.99</v>
      </c>
      <c r="O814" s="153">
        <f>IFERROR(__xludf.DUMMYFUNCTION("TO_DATE(INT((P814/(60*60*24))+""1/1/1970""))"),43187.0)</f>
        <v>43187</v>
      </c>
      <c r="P814" s="13">
        <v>1.5222456E9</v>
      </c>
      <c r="Q814" s="13">
        <v>29505.3237</v>
      </c>
      <c r="S814" s="153">
        <f>IFERROR(__xludf.DUMMYFUNCTION("TO_DATE(INT((T814/(60*60*24))+""1/1/1970""))"),43340.0)</f>
        <v>43340</v>
      </c>
      <c r="T814" s="156">
        <v>1.5354288E9</v>
      </c>
      <c r="U814" s="156">
        <v>203820.7626</v>
      </c>
      <c r="W814" s="153">
        <f>IFERROR(__xludf.DUMMYFUNCTION("TO_DATE(INT((X814/(60*60*24))+""1/1/1970""))"),43316.0)</f>
        <v>43316</v>
      </c>
      <c r="X814" s="156">
        <v>1.5333408E9</v>
      </c>
      <c r="Y814" s="156">
        <v>10145.839</v>
      </c>
      <c r="AA814" s="153">
        <f>IFERROR(__xludf.DUMMYFUNCTION("TO_DATE(INT((AB814/(60*60*24))+""1/1/1970""))"),43319.0)</f>
        <v>43319</v>
      </c>
      <c r="AB814" s="156">
        <v>1.5336252E9</v>
      </c>
      <c r="AC814" s="156">
        <v>96141.5192</v>
      </c>
      <c r="AE814" s="153">
        <f>IFERROR(__xludf.DUMMYFUNCTION("TO_DATE(INT((AF814/(60*60*24))+""1/1/1970""))"),43189.0)</f>
        <v>43189</v>
      </c>
      <c r="AF814" s="152">
        <v>1.5223716E9</v>
      </c>
      <c r="AG814" s="152">
        <v>88918.3354</v>
      </c>
      <c r="AQ814" s="153">
        <f>IFERROR(__xludf.DUMMYFUNCTION("TO_DATE(INT((AR814/(60*60*24))+""1/1/1970""))"),43340.0)</f>
        <v>43340</v>
      </c>
      <c r="AR814" s="152">
        <v>1.5354288E9</v>
      </c>
      <c r="AS814" s="152">
        <v>98867.9857</v>
      </c>
      <c r="AT814" s="156">
        <v>150271.4427</v>
      </c>
      <c r="AU814" s="152">
        <f t="shared" si="1"/>
        <v>142202.99</v>
      </c>
      <c r="AV814" s="152">
        <f t="shared" si="2"/>
        <v>32831.3801</v>
      </c>
      <c r="AW814" s="152">
        <f t="shared" si="3"/>
        <v>203820.7626</v>
      </c>
      <c r="AX814" s="152">
        <f t="shared" si="4"/>
        <v>10098.6517</v>
      </c>
      <c r="AY814" s="152">
        <f t="shared" si="5"/>
        <v>95957.182</v>
      </c>
      <c r="AZ814" s="152">
        <f t="shared" si="6"/>
        <v>93373.0752</v>
      </c>
      <c r="BA814" s="152" t="str">
        <f t="shared" si="7"/>
        <v>Column1.y</v>
      </c>
      <c r="BB814" s="152" t="str">
        <f t="shared" si="8"/>
        <v>Column1.y</v>
      </c>
      <c r="BC814" s="152" t="str">
        <f t="shared" si="9"/>
        <v>Column1.y</v>
      </c>
    </row>
    <row r="815">
      <c r="A815" s="152">
        <v>1.5022224E9</v>
      </c>
      <c r="B815" s="152">
        <v>118864.8117</v>
      </c>
      <c r="D815" s="153">
        <f>IFERROR(__xludf.DUMMYFUNCTION("TO_DATE(INT((E815/(60*60*24))+""1/1/1970""))"),43341.0)</f>
        <v>43341</v>
      </c>
      <c r="E815" s="156">
        <v>1.5355152E9</v>
      </c>
      <c r="F815" s="156">
        <v>98867.9857</v>
      </c>
      <c r="H815" s="153">
        <f>IFERROR(__xludf.DUMMYFUNCTION("TO_DATE(INT((I815/(60*60*24))+""1/1/1970""))"),43341.0)</f>
        <v>43341</v>
      </c>
      <c r="I815" s="152">
        <v>1.5355152E9</v>
      </c>
      <c r="J815" s="152">
        <v>152120.5223</v>
      </c>
      <c r="L815" s="154">
        <v>43497.0</v>
      </c>
      <c r="M815" s="155">
        <v>147248.5</v>
      </c>
      <c r="O815" s="153">
        <f>IFERROR(__xludf.DUMMYFUNCTION("TO_DATE(INT((P815/(60*60*24))+""1/1/1970""))"),43188.0)</f>
        <v>43188</v>
      </c>
      <c r="P815" s="13">
        <v>1.522332E9</v>
      </c>
      <c r="Q815" s="13">
        <v>29402.479</v>
      </c>
      <c r="S815" s="153">
        <f>IFERROR(__xludf.DUMMYFUNCTION("TO_DATE(INT((T815/(60*60*24))+""1/1/1970""))"),43341.0)</f>
        <v>43341</v>
      </c>
      <c r="T815" s="152">
        <v>1.5355152E9</v>
      </c>
      <c r="U815" s="152">
        <v>203970.2651</v>
      </c>
      <c r="W815" s="153">
        <f>IFERROR(__xludf.DUMMYFUNCTION("TO_DATE(INT((X815/(60*60*24))+""1/1/1970""))"),43318.0)</f>
        <v>43318</v>
      </c>
      <c r="X815" s="152">
        <v>1.5335136E9</v>
      </c>
      <c r="Y815" s="152">
        <v>10143.2549</v>
      </c>
      <c r="AA815" s="153">
        <f>IFERROR(__xludf.DUMMYFUNCTION("TO_DATE(INT((AB815/(60*60*24))+""1/1/1970""))"),43320.0)</f>
        <v>43320</v>
      </c>
      <c r="AB815" s="152">
        <v>1.5337044E9</v>
      </c>
      <c r="AC815" s="152">
        <v>96264.4679</v>
      </c>
      <c r="AE815" s="153">
        <f>IFERROR(__xludf.DUMMYFUNCTION("TO_DATE(INT((AF815/(60*60*24))+""1/1/1970""))"),43190.0)</f>
        <v>43190</v>
      </c>
      <c r="AF815" s="156">
        <v>1.5224544E9</v>
      </c>
      <c r="AG815" s="156">
        <v>88765.5068</v>
      </c>
      <c r="AQ815" s="153">
        <f>IFERROR(__xludf.DUMMYFUNCTION("TO_DATE(INT((AR815/(60*60*24))+""1/1/1970""))"),43341.0)</f>
        <v>43341</v>
      </c>
      <c r="AR815" s="156">
        <v>1.5355152E9</v>
      </c>
      <c r="AS815" s="156">
        <v>98867.9857</v>
      </c>
      <c r="AT815" s="152">
        <v>152120.5223</v>
      </c>
      <c r="AU815" s="152">
        <f t="shared" si="1"/>
        <v>141763.25</v>
      </c>
      <c r="AV815" s="152">
        <f t="shared" si="2"/>
        <v>32962.8309</v>
      </c>
      <c r="AW815" s="152">
        <f t="shared" si="3"/>
        <v>203970.2651</v>
      </c>
      <c r="AX815" s="152">
        <f t="shared" si="4"/>
        <v>10093.4568</v>
      </c>
      <c r="AY815" s="152">
        <f t="shared" si="5"/>
        <v>95636.4066</v>
      </c>
      <c r="AZ815" s="152">
        <f t="shared" si="6"/>
        <v>93311.0787</v>
      </c>
      <c r="BA815" s="152" t="str">
        <f t="shared" si="7"/>
        <v>Column1.y</v>
      </c>
      <c r="BB815" s="152" t="str">
        <f t="shared" si="8"/>
        <v>Column1.y</v>
      </c>
      <c r="BC815" s="152" t="str">
        <f t="shared" si="9"/>
        <v>Column1.y</v>
      </c>
    </row>
    <row r="816">
      <c r="A816" s="156">
        <v>1.50228546E9</v>
      </c>
      <c r="B816" s="156">
        <v>118481.2038</v>
      </c>
      <c r="D816" s="153">
        <f>IFERROR(__xludf.DUMMYFUNCTION("TO_DATE(INT((E816/(60*60*24))+""1/1/1970""))"),43342.0)</f>
        <v>43342</v>
      </c>
      <c r="E816" s="152">
        <v>1.5356016E9</v>
      </c>
      <c r="F816" s="152">
        <v>98867.9857</v>
      </c>
      <c r="H816" s="153">
        <f>IFERROR(__xludf.DUMMYFUNCTION("TO_DATE(INT((I816/(60*60*24))+""1/1/1970""))"),43342.0)</f>
        <v>43342</v>
      </c>
      <c r="I816" s="156">
        <v>1.5356016E9</v>
      </c>
      <c r="J816" s="156">
        <v>154541.1957</v>
      </c>
      <c r="L816" s="154">
        <v>43500.0</v>
      </c>
      <c r="M816" s="155">
        <v>147034.8</v>
      </c>
      <c r="O816" s="153">
        <f>IFERROR(__xludf.DUMMYFUNCTION("TO_DATE(INT((P816/(60*60*24))+""1/1/1970""))"),43189.0)</f>
        <v>43189</v>
      </c>
      <c r="P816" s="13">
        <v>1.522368E9</v>
      </c>
      <c r="Q816" s="13">
        <v>29262.3061</v>
      </c>
      <c r="S816" s="153">
        <f>IFERROR(__xludf.DUMMYFUNCTION("TO_DATE(INT((T816/(60*60*24))+""1/1/1970""))"),43342.0)</f>
        <v>43342</v>
      </c>
      <c r="T816" s="156">
        <v>1.5356016E9</v>
      </c>
      <c r="U816" s="156">
        <v>205715.2255</v>
      </c>
      <c r="W816" s="153">
        <f>IFERROR(__xludf.DUMMYFUNCTION("TO_DATE(INT((X816/(60*60*24))+""1/1/1970""))"),43319.0)</f>
        <v>43319</v>
      </c>
      <c r="X816" s="156">
        <v>1.5336504E9</v>
      </c>
      <c r="Y816" s="156">
        <v>10148.5921</v>
      </c>
      <c r="AA816" s="153">
        <f>IFERROR(__xludf.DUMMYFUNCTION("TO_DATE(INT((AB816/(60*60*24))+""1/1/1970""))"),43321.0)</f>
        <v>43321</v>
      </c>
      <c r="AB816" s="156">
        <v>1.5337836E9</v>
      </c>
      <c r="AC816" s="156">
        <v>96415.098</v>
      </c>
      <c r="AE816" s="153">
        <f>IFERROR(__xludf.DUMMYFUNCTION("TO_DATE(INT((AF816/(60*60*24))+""1/1/1970""))"),43191.0)</f>
        <v>43191</v>
      </c>
      <c r="AF816" s="152">
        <v>1.52262E9</v>
      </c>
      <c r="AG816" s="152">
        <v>88765.5068</v>
      </c>
      <c r="AQ816" s="153">
        <f>IFERROR(__xludf.DUMMYFUNCTION("TO_DATE(INT((AR816/(60*60*24))+""1/1/1970""))"),43342.0)</f>
        <v>43342</v>
      </c>
      <c r="AR816" s="152">
        <v>1.5356016E9</v>
      </c>
      <c r="AS816" s="152">
        <v>98867.9857</v>
      </c>
      <c r="AT816" s="156">
        <v>154541.1957</v>
      </c>
      <c r="AU816" s="152">
        <f t="shared" si="1"/>
        <v>142336.29</v>
      </c>
      <c r="AV816" s="152">
        <f t="shared" si="2"/>
        <v>33127.4787</v>
      </c>
      <c r="AW816" s="152">
        <f t="shared" si="3"/>
        <v>205715.2255</v>
      </c>
      <c r="AX816" s="152">
        <f t="shared" si="4"/>
        <v>10062.5486</v>
      </c>
      <c r="AY816" s="152">
        <f t="shared" si="5"/>
        <v>95033.2571</v>
      </c>
      <c r="AZ816" s="152">
        <f t="shared" si="6"/>
        <v>93195.3758</v>
      </c>
      <c r="BA816" s="152" t="str">
        <f t="shared" si="7"/>
        <v>Column1.y</v>
      </c>
      <c r="BB816" s="152" t="str">
        <f t="shared" si="8"/>
        <v>Column1.y</v>
      </c>
      <c r="BC816" s="152" t="str">
        <f t="shared" si="9"/>
        <v>Column1.y</v>
      </c>
    </row>
    <row r="817">
      <c r="A817" s="152">
        <v>1.5023088E9</v>
      </c>
      <c r="B817" s="152">
        <v>118860.0166</v>
      </c>
      <c r="D817" s="153">
        <f>IFERROR(__xludf.DUMMYFUNCTION("TO_DATE(INT((E817/(60*60*24))+""1/1/1970""))"),43343.0)</f>
        <v>43343</v>
      </c>
      <c r="E817" s="156">
        <v>1.535688E9</v>
      </c>
      <c r="F817" s="156">
        <v>98867.9857</v>
      </c>
      <c r="H817" s="153">
        <f>IFERROR(__xludf.DUMMYFUNCTION("TO_DATE(INT((I817/(60*60*24))+""1/1/1970""))"),43343.0)</f>
        <v>43343</v>
      </c>
      <c r="I817" s="152">
        <v>1.535688E9</v>
      </c>
      <c r="J817" s="152">
        <v>156551.9542</v>
      </c>
      <c r="L817" s="154">
        <v>43501.0</v>
      </c>
      <c r="M817" s="155">
        <v>147865.08</v>
      </c>
      <c r="O817" s="153">
        <f>IFERROR(__xludf.DUMMYFUNCTION("TO_DATE(INT((P817/(60*60*24))+""1/1/1970""))"),43190.0)</f>
        <v>43190</v>
      </c>
      <c r="P817" s="13">
        <v>1.5224544E9</v>
      </c>
      <c r="Q817" s="13">
        <v>29319.0781</v>
      </c>
      <c r="S817" s="153">
        <f>IFERROR(__xludf.DUMMYFUNCTION("TO_DATE(INT((T817/(60*60*24))+""1/1/1970""))"),43343.0)</f>
        <v>43343</v>
      </c>
      <c r="T817" s="152">
        <v>1.535688E9</v>
      </c>
      <c r="U817" s="152">
        <v>204403.3913</v>
      </c>
      <c r="W817" s="153">
        <f>IFERROR(__xludf.DUMMYFUNCTION("TO_DATE(INT((X817/(60*60*24))+""1/1/1970""))"),43320.0)</f>
        <v>43320</v>
      </c>
      <c r="X817" s="156">
        <v>1.5337368E9</v>
      </c>
      <c r="Y817" s="156">
        <v>10143.9844</v>
      </c>
      <c r="AA817" s="153">
        <f>IFERROR(__xludf.DUMMYFUNCTION("TO_DATE(INT((AB817/(60*60*24))+""1/1/1970""))"),43322.0)</f>
        <v>43322</v>
      </c>
      <c r="AB817" s="152">
        <v>1.5338628E9</v>
      </c>
      <c r="AC817" s="152">
        <v>96353.0794</v>
      </c>
      <c r="AE817" s="153">
        <f>IFERROR(__xludf.DUMMYFUNCTION("TO_DATE(INT((AF817/(60*60*24))+""1/1/1970""))"),43192.0)</f>
        <v>43192</v>
      </c>
      <c r="AF817" s="152">
        <v>1.5226596E9</v>
      </c>
      <c r="AG817" s="152">
        <v>88844.0838</v>
      </c>
      <c r="AQ817" s="153">
        <f>IFERROR(__xludf.DUMMYFUNCTION("TO_DATE(INT((AR817/(60*60*24))+""1/1/1970""))"),43343.0)</f>
        <v>43343</v>
      </c>
      <c r="AR817" s="156">
        <v>1.535688E9</v>
      </c>
      <c r="AS817" s="156">
        <v>98867.9857</v>
      </c>
      <c r="AT817" s="152">
        <v>156551.9542</v>
      </c>
      <c r="AU817" s="152">
        <f t="shared" si="1"/>
        <v>141956.69</v>
      </c>
      <c r="AV817" s="152">
        <f t="shared" si="2"/>
        <v>33510.953</v>
      </c>
      <c r="AW817" s="152">
        <f t="shared" si="3"/>
        <v>204403.3913</v>
      </c>
      <c r="AX817" s="152">
        <f t="shared" si="4"/>
        <v>10070.83</v>
      </c>
      <c r="AY817" s="152">
        <f t="shared" si="5"/>
        <v>94807.2911</v>
      </c>
      <c r="AZ817" s="152">
        <f t="shared" si="6"/>
        <v>93511.8465</v>
      </c>
      <c r="BA817" s="152" t="str">
        <f t="shared" si="7"/>
        <v>Column1.y</v>
      </c>
      <c r="BB817" s="152" t="str">
        <f t="shared" si="8"/>
        <v>Column1.y</v>
      </c>
      <c r="BC817" s="152" t="str">
        <f t="shared" si="9"/>
        <v>Column1.y</v>
      </c>
    </row>
    <row r="818">
      <c r="A818" s="156">
        <v>1.50237186E9</v>
      </c>
      <c r="B818" s="156">
        <v>118313.3753</v>
      </c>
      <c r="D818" s="153">
        <f>IFERROR(__xludf.DUMMYFUNCTION("TO_DATE(INT((E818/(60*60*24))+""1/1/1970""))"),43344.0)</f>
        <v>43344</v>
      </c>
      <c r="E818" s="152">
        <v>1.5357744E9</v>
      </c>
      <c r="F818" s="152">
        <v>98867.9857</v>
      </c>
      <c r="H818" s="153">
        <f>IFERROR(__xludf.DUMMYFUNCTION("TO_DATE(INT((I818/(60*60*24))+""1/1/1970""))"),43344.0)</f>
        <v>43344</v>
      </c>
      <c r="I818" s="156">
        <v>1.5357744E9</v>
      </c>
      <c r="J818" s="156">
        <v>156809.9707</v>
      </c>
      <c r="L818" s="154">
        <v>43502.0</v>
      </c>
      <c r="M818" s="155">
        <v>148606.22</v>
      </c>
      <c r="O818" s="153">
        <f>IFERROR(__xludf.DUMMYFUNCTION("TO_DATE(INT((P818/(60*60*24))+""1/1/1970""))"),43191.0)</f>
        <v>43191</v>
      </c>
      <c r="P818" s="13">
        <v>1.5225408E9</v>
      </c>
      <c r="Q818" s="13">
        <v>29319.0781</v>
      </c>
      <c r="S818" s="153">
        <f>IFERROR(__xludf.DUMMYFUNCTION("TO_DATE(INT((T818/(60*60*24))+""1/1/1970""))"),43344.0)</f>
        <v>43344</v>
      </c>
      <c r="T818" s="156">
        <v>1.5357744E9</v>
      </c>
      <c r="U818" s="156">
        <v>204452.7498</v>
      </c>
      <c r="W818" s="153">
        <f>IFERROR(__xludf.DUMMYFUNCTION("TO_DATE(INT((X818/(60*60*24))+""1/1/1970""))"),43321.0)</f>
        <v>43321</v>
      </c>
      <c r="X818" s="156">
        <v>1.5338232E9</v>
      </c>
      <c r="Y818" s="156">
        <v>10153.8336</v>
      </c>
      <c r="AA818" s="153">
        <f>IFERROR(__xludf.DUMMYFUNCTION("TO_DATE(INT((AB818/(60*60*24))+""1/1/1970""))"),43324.0)</f>
        <v>43324</v>
      </c>
      <c r="AB818" s="156">
        <v>1.5341112E9</v>
      </c>
      <c r="AC818" s="156">
        <v>96307.9386</v>
      </c>
      <c r="AE818" s="153">
        <f>IFERROR(__xludf.DUMMYFUNCTION("TO_DATE(INT((AF818/(60*60*24))+""1/1/1970""))"),43193.0)</f>
        <v>43193</v>
      </c>
      <c r="AF818" s="156">
        <v>1.5227388E9</v>
      </c>
      <c r="AG818" s="156">
        <v>88983.576</v>
      </c>
      <c r="AQ818" s="153">
        <f>IFERROR(__xludf.DUMMYFUNCTION("TO_DATE(INT((AR818/(60*60*24))+""1/1/1970""))"),43344.0)</f>
        <v>43344</v>
      </c>
      <c r="AR818" s="152">
        <v>1.5357744E9</v>
      </c>
      <c r="AS818" s="152">
        <v>98867.9857</v>
      </c>
      <c r="AT818" s="156">
        <v>156809.9707</v>
      </c>
      <c r="AU818" s="152">
        <f t="shared" si="1"/>
        <v>141956.69</v>
      </c>
      <c r="AV818" s="152">
        <f t="shared" si="2"/>
        <v>33289.023</v>
      </c>
      <c r="AW818" s="152">
        <f t="shared" si="3"/>
        <v>204452.7498</v>
      </c>
      <c r="AX818" s="152">
        <f t="shared" si="4"/>
        <v>10066.1103</v>
      </c>
      <c r="AY818" s="152">
        <f t="shared" si="5"/>
        <v>94807.2911</v>
      </c>
      <c r="AZ818" s="152">
        <f t="shared" si="6"/>
        <v>93968.8908</v>
      </c>
      <c r="BA818" s="152" t="str">
        <f t="shared" si="7"/>
        <v>Column1.y</v>
      </c>
      <c r="BB818" s="152" t="str">
        <f t="shared" si="8"/>
        <v>Column1.y</v>
      </c>
      <c r="BC818" s="152" t="str">
        <f t="shared" si="9"/>
        <v>Column1.y</v>
      </c>
    </row>
    <row r="819">
      <c r="A819" s="152">
        <v>1.5023952E9</v>
      </c>
      <c r="B819" s="152">
        <v>117186.527</v>
      </c>
      <c r="D819" s="153">
        <f>IFERROR(__xludf.DUMMYFUNCTION("TO_DATE(INT((E819/(60*60*24))+""1/1/1970""))"),43347.0)</f>
        <v>43347</v>
      </c>
      <c r="E819" s="156">
        <v>1.5360696E9</v>
      </c>
      <c r="F819" s="156">
        <v>98867.9857</v>
      </c>
      <c r="H819" s="153">
        <f>IFERROR(__xludf.DUMMYFUNCTION("TO_DATE(INT((I819/(60*60*24))+""1/1/1970""))"),43347.0)</f>
        <v>43347</v>
      </c>
      <c r="I819" s="152">
        <v>1.5360696E9</v>
      </c>
      <c r="J819" s="152">
        <v>156809.9707</v>
      </c>
      <c r="L819" s="154">
        <v>43503.0</v>
      </c>
      <c r="M819" s="155">
        <v>148437.14</v>
      </c>
      <c r="O819" s="153">
        <f>IFERROR(__xludf.DUMMYFUNCTION("TO_DATE(INT((P819/(60*60*24))+""1/1/1970""))"),43192.0)</f>
        <v>43192</v>
      </c>
      <c r="P819" s="13">
        <v>1.5226272E9</v>
      </c>
      <c r="Q819" s="13">
        <v>29313.2038</v>
      </c>
      <c r="S819" s="153">
        <f>IFERROR(__xludf.DUMMYFUNCTION("TO_DATE(INT((T819/(60*60*24))+""1/1/1970""))"),43347.0)</f>
        <v>43347</v>
      </c>
      <c r="T819" s="152">
        <v>1.5360336E9</v>
      </c>
      <c r="U819" s="152">
        <v>204452.7498</v>
      </c>
      <c r="W819" s="153">
        <f>IFERROR(__xludf.DUMMYFUNCTION("TO_DATE(INT((X819/(60*60*24))+""1/1/1970""))"),43322.0)</f>
        <v>43322</v>
      </c>
      <c r="X819" s="156">
        <v>1.5339096E9</v>
      </c>
      <c r="Y819" s="156">
        <v>10153.734</v>
      </c>
      <c r="AA819" s="153">
        <f>IFERROR(__xludf.DUMMYFUNCTION("TO_DATE(INT((AB819/(60*60*24))+""1/1/1970""))"),43325.0)</f>
        <v>43325</v>
      </c>
      <c r="AB819" s="156">
        <v>1.5341508E9</v>
      </c>
      <c r="AC819" s="156">
        <v>96316.5233</v>
      </c>
      <c r="AE819" s="153">
        <f>IFERROR(__xludf.DUMMYFUNCTION("TO_DATE(INT((AF819/(60*60*24))+""1/1/1970""))"),43194.0)</f>
        <v>43194</v>
      </c>
      <c r="AF819" s="152">
        <v>1.522818E9</v>
      </c>
      <c r="AG819" s="152">
        <v>89094.2326</v>
      </c>
      <c r="AQ819" s="153">
        <f>IFERROR(__xludf.DUMMYFUNCTION("TO_DATE(INT((AR819/(60*60*24))+""1/1/1970""))"),43347.0)</f>
        <v>43347</v>
      </c>
      <c r="AR819" s="156">
        <v>1.5360696E9</v>
      </c>
      <c r="AS819" s="156">
        <v>98867.9857</v>
      </c>
      <c r="AT819" s="152">
        <v>156809.9707</v>
      </c>
      <c r="AU819" s="152">
        <f t="shared" si="1"/>
        <v>141917.22</v>
      </c>
      <c r="AV819" s="152">
        <f t="shared" si="2"/>
        <v>33401.5718</v>
      </c>
      <c r="AW819" s="152">
        <f t="shared" si="3"/>
        <v>204452.7498</v>
      </c>
      <c r="AX819" s="152">
        <f t="shared" si="4"/>
        <v>10064.1017</v>
      </c>
      <c r="AY819" s="152">
        <f t="shared" si="5"/>
        <v>95080.3016</v>
      </c>
      <c r="AZ819" s="152">
        <f t="shared" si="6"/>
        <v>93880.5818</v>
      </c>
      <c r="BA819" s="152" t="str">
        <f t="shared" si="7"/>
        <v>Column1.y</v>
      </c>
      <c r="BB819" s="152" t="str">
        <f t="shared" si="8"/>
        <v>Column1.y</v>
      </c>
      <c r="BC819" s="152" t="str">
        <f t="shared" si="9"/>
        <v>Column1.y</v>
      </c>
    </row>
    <row r="820">
      <c r="A820" s="156">
        <v>1.50245826E9</v>
      </c>
      <c r="B820" s="156">
        <v>117330.3799</v>
      </c>
      <c r="D820" s="153">
        <f>IFERROR(__xludf.DUMMYFUNCTION("TO_DATE(INT((E820/(60*60*24))+""1/1/1970""))"),43348.0)</f>
        <v>43348</v>
      </c>
      <c r="E820" s="156">
        <v>1.53612E9</v>
      </c>
      <c r="F820" s="156">
        <v>98852.6292</v>
      </c>
      <c r="H820" s="153">
        <f>IFERROR(__xludf.DUMMYFUNCTION("TO_DATE(INT((I820/(60*60*24))+""1/1/1970""))"),43348.0)</f>
        <v>43348</v>
      </c>
      <c r="I820" s="152">
        <v>1.53612E9</v>
      </c>
      <c r="J820" s="152">
        <v>160037.5753</v>
      </c>
      <c r="L820" s="154">
        <v>43504.0</v>
      </c>
      <c r="M820" s="155">
        <v>147317.94</v>
      </c>
      <c r="O820" s="153">
        <f>IFERROR(__xludf.DUMMYFUNCTION("TO_DATE(INT((P820/(60*60*24))+""1/1/1970""))"),43193.0)</f>
        <v>43193</v>
      </c>
      <c r="P820" s="13">
        <v>1.522764E9</v>
      </c>
      <c r="Q820" s="13">
        <v>29457.8752</v>
      </c>
      <c r="S820" s="153">
        <f>IFERROR(__xludf.DUMMYFUNCTION("TO_DATE(INT((T820/(60*60*24))+""1/1/1970""))"),43348.0)</f>
        <v>43348</v>
      </c>
      <c r="T820" s="156">
        <v>1.53612E9</v>
      </c>
      <c r="U820" s="156">
        <v>203962.6129</v>
      </c>
      <c r="W820" s="153">
        <f>IFERROR(__xludf.DUMMYFUNCTION("TO_DATE(INT((X820/(60*60*24))+""1/1/1970""))"),43323.0)</f>
        <v>43323</v>
      </c>
      <c r="X820" s="156">
        <v>1.5339456E9</v>
      </c>
      <c r="Y820" s="156">
        <v>10152.4741</v>
      </c>
      <c r="AA820" s="153">
        <f>IFERROR(__xludf.DUMMYFUNCTION("TO_DATE(INT((AB820/(60*60*24))+""1/1/1970""))"),43326.0)</f>
        <v>43326</v>
      </c>
      <c r="AB820" s="152">
        <v>1.53423E9</v>
      </c>
      <c r="AC820" s="152">
        <v>96289.6082</v>
      </c>
      <c r="AE820" s="153">
        <f>IFERROR(__xludf.DUMMYFUNCTION("TO_DATE(INT((AF820/(60*60*24))+""1/1/1970""))"),43195.0)</f>
        <v>43195</v>
      </c>
      <c r="AF820" s="156">
        <v>1.5228972E9</v>
      </c>
      <c r="AG820" s="156">
        <v>89026.8294</v>
      </c>
      <c r="AQ820" s="153">
        <f>IFERROR(__xludf.DUMMYFUNCTION("TO_DATE(INT((AR820/(60*60*24))+""1/1/1970""))"),43348.0)</f>
        <v>43348</v>
      </c>
      <c r="AR820" s="156">
        <v>1.53612E9</v>
      </c>
      <c r="AS820" s="156">
        <v>98852.6292</v>
      </c>
      <c r="AT820" s="152">
        <v>160037.5753</v>
      </c>
      <c r="AU820" s="152">
        <f t="shared" si="1"/>
        <v>141351.95</v>
      </c>
      <c r="AV820" s="152">
        <f t="shared" si="2"/>
        <v>33382.6317</v>
      </c>
      <c r="AW820" s="152">
        <f t="shared" si="3"/>
        <v>203962.6129</v>
      </c>
      <c r="AX820" s="152">
        <f t="shared" si="4"/>
        <v>10069.2059</v>
      </c>
      <c r="AY820" s="152">
        <f t="shared" si="5"/>
        <v>95281.3506</v>
      </c>
      <c r="AZ820" s="152">
        <f t="shared" si="6"/>
        <v>94077.0243</v>
      </c>
      <c r="BA820" s="152" t="str">
        <f t="shared" si="7"/>
        <v>Column1.y</v>
      </c>
      <c r="BB820" s="152" t="str">
        <f t="shared" si="8"/>
        <v>Column1.y</v>
      </c>
      <c r="BC820" s="152" t="str">
        <f t="shared" si="9"/>
        <v>Column1.y</v>
      </c>
    </row>
    <row r="821">
      <c r="A821" s="152">
        <v>1.5024816E9</v>
      </c>
      <c r="B821" s="152">
        <v>117359.1505</v>
      </c>
      <c r="D821" s="153">
        <f>IFERROR(__xludf.DUMMYFUNCTION("TO_DATE(INT((E821/(60*60*24))+""1/1/1970""))"),43349.0)</f>
        <v>43349</v>
      </c>
      <c r="E821" s="152">
        <v>1.5362064E9</v>
      </c>
      <c r="F821" s="152">
        <v>98715.1299</v>
      </c>
      <c r="H821" s="153">
        <f>IFERROR(__xludf.DUMMYFUNCTION("TO_DATE(INT((I821/(60*60*24))+""1/1/1970""))"),43349.0)</f>
        <v>43349</v>
      </c>
      <c r="I821" s="156">
        <v>1.5362064E9</v>
      </c>
      <c r="J821" s="156">
        <v>157678.3159</v>
      </c>
      <c r="L821" s="154">
        <v>43507.0</v>
      </c>
      <c r="M821" s="155">
        <v>147632.78</v>
      </c>
      <c r="O821" s="153">
        <f>IFERROR(__xludf.DUMMYFUNCTION("TO_DATE(INT((P821/(60*60*24))+""1/1/1970""))"),43194.0)</f>
        <v>43194</v>
      </c>
      <c r="P821" s="13">
        <v>1.5228504E9</v>
      </c>
      <c r="Q821" s="13">
        <v>29396.494</v>
      </c>
      <c r="S821" s="153">
        <f>IFERROR(__xludf.DUMMYFUNCTION("TO_DATE(INT((T821/(60*60*24))+""1/1/1970""))"),43349.0)</f>
        <v>43349</v>
      </c>
      <c r="T821" s="152">
        <v>1.5362064E9</v>
      </c>
      <c r="U821" s="152">
        <v>203087.6503</v>
      </c>
      <c r="W821" s="153">
        <f>IFERROR(__xludf.DUMMYFUNCTION("TO_DATE(INT((X821/(60*60*24))+""1/1/1970""))"),43325.0)</f>
        <v>43325</v>
      </c>
      <c r="X821" s="152">
        <v>1.5341184E9</v>
      </c>
      <c r="Y821" s="152">
        <v>10153.1181</v>
      </c>
      <c r="AA821" s="153">
        <f>IFERROR(__xludf.DUMMYFUNCTION("TO_DATE(INT((AB821/(60*60*24))+""1/1/1970""))"),43327.0)</f>
        <v>43327</v>
      </c>
      <c r="AB821" s="156">
        <v>1.5343092E9</v>
      </c>
      <c r="AC821" s="156">
        <v>96288.7814</v>
      </c>
      <c r="AE821" s="153">
        <f>IFERROR(__xludf.DUMMYFUNCTION("TO_DATE(INT((AF821/(60*60*24))+""1/1/1970""))"),43196.0)</f>
        <v>43196</v>
      </c>
      <c r="AF821" s="152">
        <v>1.5229764E9</v>
      </c>
      <c r="AG821" s="152">
        <v>89307.9765</v>
      </c>
      <c r="AQ821" s="153">
        <f>IFERROR(__xludf.DUMMYFUNCTION("TO_DATE(INT((AR821/(60*60*24))+""1/1/1970""))"),43349.0)</f>
        <v>43349</v>
      </c>
      <c r="AR821" s="152">
        <v>1.5362064E9</v>
      </c>
      <c r="AS821" s="152">
        <v>98715.1299</v>
      </c>
      <c r="AT821" s="156">
        <v>157678.3159</v>
      </c>
      <c r="AU821" s="152">
        <f t="shared" si="1"/>
        <v>141202.97</v>
      </c>
      <c r="AV821" s="152">
        <f t="shared" si="2"/>
        <v>33272.7611</v>
      </c>
      <c r="AW821" s="152">
        <f t="shared" si="3"/>
        <v>203087.6503</v>
      </c>
      <c r="AX821" s="152">
        <f t="shared" si="4"/>
        <v>10068.3476</v>
      </c>
      <c r="AY821" s="152">
        <f t="shared" si="5"/>
        <v>94890.1604</v>
      </c>
      <c r="AZ821" s="152">
        <f t="shared" si="6"/>
        <v>93734.962</v>
      </c>
      <c r="BA821" s="152" t="str">
        <f t="shared" si="7"/>
        <v>Column1.y</v>
      </c>
      <c r="BB821" s="152" t="str">
        <f t="shared" si="8"/>
        <v>Column1.y</v>
      </c>
      <c r="BC821" s="152" t="str">
        <f t="shared" si="9"/>
        <v>Column1.y</v>
      </c>
    </row>
    <row r="822">
      <c r="A822" s="156">
        <v>1.50271746E9</v>
      </c>
      <c r="B822" s="156">
        <v>118097.5958</v>
      </c>
      <c r="D822" s="153">
        <f>IFERROR(__xludf.DUMMYFUNCTION("TO_DATE(INT((E822/(60*60*24))+""1/1/1970""))"),43350.0)</f>
        <v>43350</v>
      </c>
      <c r="E822" s="156">
        <v>1.5362928E9</v>
      </c>
      <c r="F822" s="156">
        <v>98715.1299</v>
      </c>
      <c r="H822" s="153">
        <f>IFERROR(__xludf.DUMMYFUNCTION("TO_DATE(INT((I822/(60*60*24))+""1/1/1970""))"),43350.0)</f>
        <v>43350</v>
      </c>
      <c r="I822" s="152">
        <v>1.5362928E9</v>
      </c>
      <c r="J822" s="152">
        <v>154598.8392</v>
      </c>
      <c r="L822" s="154">
        <v>43508.0</v>
      </c>
      <c r="M822" s="155">
        <v>147576.74</v>
      </c>
      <c r="O822" s="153">
        <f>IFERROR(__xludf.DUMMYFUNCTION("TO_DATE(INT((P822/(60*60*24))+""1/1/1970""))"),43195.0)</f>
        <v>43195</v>
      </c>
      <c r="P822" s="13">
        <v>1.5229368E9</v>
      </c>
      <c r="Q822" s="13">
        <v>29370.5675</v>
      </c>
      <c r="S822" s="153">
        <f>IFERROR(__xludf.DUMMYFUNCTION("TO_DATE(INT((T822/(60*60*24))+""1/1/1970""))"),43350.0)</f>
        <v>43350</v>
      </c>
      <c r="T822" s="156">
        <v>1.5362928E9</v>
      </c>
      <c r="U822" s="156">
        <v>202154.0093</v>
      </c>
      <c r="W822" s="153">
        <f>IFERROR(__xludf.DUMMYFUNCTION("TO_DATE(INT((X822/(60*60*24))+""1/1/1970""))"),43326.0)</f>
        <v>43326</v>
      </c>
      <c r="X822" s="156">
        <v>1.5342552E9</v>
      </c>
      <c r="Y822" s="156">
        <v>10151.7173</v>
      </c>
      <c r="AA822" s="153">
        <f>IFERROR(__xludf.DUMMYFUNCTION("TO_DATE(INT((AB822/(60*60*24))+""1/1/1970""))"),43328.0)</f>
        <v>43328</v>
      </c>
      <c r="AB822" s="152">
        <v>1.5343884E9</v>
      </c>
      <c r="AC822" s="152">
        <v>96296.2018</v>
      </c>
      <c r="AE822" s="153">
        <f>IFERROR(__xludf.DUMMYFUNCTION("TO_DATE(INT((AF822/(60*60*24))+""1/1/1970""))"),43197.0)</f>
        <v>43197</v>
      </c>
      <c r="AF822" s="156">
        <v>1.5230592E9</v>
      </c>
      <c r="AG822" s="156">
        <v>89069.7223</v>
      </c>
      <c r="AQ822" s="153">
        <f>IFERROR(__xludf.DUMMYFUNCTION("TO_DATE(INT((AR822/(60*60*24))+""1/1/1970""))"),43350.0)</f>
        <v>43350</v>
      </c>
      <c r="AR822" s="156">
        <v>1.5362928E9</v>
      </c>
      <c r="AS822" s="156">
        <v>98715.1299</v>
      </c>
      <c r="AT822" s="152">
        <v>154598.8392</v>
      </c>
      <c r="AU822" s="152">
        <f t="shared" si="1"/>
        <v>141187.28</v>
      </c>
      <c r="AV822" s="152">
        <f t="shared" si="2"/>
        <v>33438.9509</v>
      </c>
      <c r="AW822" s="152">
        <f t="shared" si="3"/>
        <v>202154.0093</v>
      </c>
      <c r="AX822" s="152">
        <f t="shared" si="4"/>
        <v>10070.7448</v>
      </c>
      <c r="AY822" s="152">
        <f t="shared" si="5"/>
        <v>94474.3406</v>
      </c>
      <c r="AZ822" s="152">
        <f t="shared" si="6"/>
        <v>93841.6537</v>
      </c>
      <c r="BA822" s="152" t="str">
        <f t="shared" si="7"/>
        <v>Column1.y</v>
      </c>
      <c r="BB822" s="152" t="str">
        <f t="shared" si="8"/>
        <v>Column1.y</v>
      </c>
      <c r="BC822" s="152" t="str">
        <f t="shared" si="9"/>
        <v>Column1.y</v>
      </c>
    </row>
    <row r="823">
      <c r="A823" s="152">
        <v>1.5027408E9</v>
      </c>
      <c r="B823" s="152">
        <v>118519.5646</v>
      </c>
      <c r="D823" s="153">
        <f>IFERROR(__xludf.DUMMYFUNCTION("TO_DATE(INT((E823/(60*60*24))+""1/1/1970""))"),43351.0)</f>
        <v>43351</v>
      </c>
      <c r="E823" s="152">
        <v>1.5363792E9</v>
      </c>
      <c r="F823" s="152">
        <v>98715.1299</v>
      </c>
      <c r="H823" s="153">
        <f>IFERROR(__xludf.DUMMYFUNCTION("TO_DATE(INT((I823/(60*60*24))+""1/1/1970""))"),43351.0)</f>
        <v>43351</v>
      </c>
      <c r="I823" s="156">
        <v>1.5363792E9</v>
      </c>
      <c r="J823" s="156">
        <v>154308.8192</v>
      </c>
      <c r="L823" s="154">
        <v>43509.0</v>
      </c>
      <c r="M823" s="155">
        <v>149286.24</v>
      </c>
      <c r="O823" s="153">
        <f>IFERROR(__xludf.DUMMYFUNCTION("TO_DATE(INT((P823/(60*60*24))+""1/1/1970""))"),43196.0)</f>
        <v>43196</v>
      </c>
      <c r="P823" s="13">
        <v>1.5230232E9</v>
      </c>
      <c r="Q823" s="13">
        <v>29449.6131</v>
      </c>
      <c r="S823" s="153">
        <f>IFERROR(__xludf.DUMMYFUNCTION("TO_DATE(INT((T823/(60*60*24))+""1/1/1970""))"),43351.0)</f>
        <v>43351</v>
      </c>
      <c r="T823" s="152">
        <v>1.5363792E9</v>
      </c>
      <c r="U823" s="152">
        <v>201426.3563</v>
      </c>
      <c r="W823" s="153">
        <f>IFERROR(__xludf.DUMMYFUNCTION("TO_DATE(INT((X823/(60*60*24))+""1/1/1970""))"),43327.0)</f>
        <v>43327</v>
      </c>
      <c r="X823" s="156">
        <v>1.5343416E9</v>
      </c>
      <c r="Y823" s="156">
        <v>10144.8227</v>
      </c>
      <c r="AA823" s="153">
        <f>IFERROR(__xludf.DUMMYFUNCTION("TO_DATE(INT((AB823/(60*60*24))+""1/1/1970""))"),43329.0)</f>
        <v>43329</v>
      </c>
      <c r="AB823" s="156">
        <v>1.5344676E9</v>
      </c>
      <c r="AC823" s="156">
        <v>96301.7786</v>
      </c>
      <c r="AE823" s="153">
        <f>IFERROR(__xludf.DUMMYFUNCTION("TO_DATE(INT((AF823/(60*60*24))+""1/1/1970""))"),43198.0)</f>
        <v>43198</v>
      </c>
      <c r="AF823" s="152">
        <v>1.5232248E9</v>
      </c>
      <c r="AG823" s="152">
        <v>89069.7223</v>
      </c>
      <c r="AQ823" s="153">
        <f>IFERROR(__xludf.DUMMYFUNCTION("TO_DATE(INT((AR823/(60*60*24))+""1/1/1970""))"),43351.0)</f>
        <v>43351</v>
      </c>
      <c r="AR823" s="152">
        <v>1.5363792E9</v>
      </c>
      <c r="AS823" s="152">
        <v>98715.1299</v>
      </c>
      <c r="AT823" s="156">
        <v>154308.8192</v>
      </c>
      <c r="AU823" s="152">
        <f t="shared" si="1"/>
        <v>141187.28</v>
      </c>
      <c r="AV823" s="152">
        <f t="shared" si="2"/>
        <v>33119.4927</v>
      </c>
      <c r="AW823" s="152">
        <f t="shared" si="3"/>
        <v>201426.3563</v>
      </c>
      <c r="AX823" s="152">
        <f t="shared" si="4"/>
        <v>10064.04</v>
      </c>
      <c r="AY823" s="152">
        <f t="shared" si="5"/>
        <v>94474.3406</v>
      </c>
      <c r="AZ823" s="152">
        <f t="shared" si="6"/>
        <v>94317.8015</v>
      </c>
      <c r="BA823" s="152" t="str">
        <f t="shared" si="7"/>
        <v>Column1.y</v>
      </c>
      <c r="BB823" s="152" t="str">
        <f t="shared" si="8"/>
        <v>Column1.y</v>
      </c>
      <c r="BC823" s="152" t="str">
        <f t="shared" si="9"/>
        <v>Column1.y</v>
      </c>
    </row>
    <row r="824">
      <c r="A824" s="156">
        <v>1.50280386E9</v>
      </c>
      <c r="B824" s="156">
        <v>118687.3931</v>
      </c>
      <c r="D824" s="153">
        <f>IFERROR(__xludf.DUMMYFUNCTION("TO_DATE(INT((E824/(60*60*24))+""1/1/1970""))"),43353.0)</f>
        <v>43353</v>
      </c>
      <c r="E824" s="156">
        <v>1.536588E9</v>
      </c>
      <c r="F824" s="156">
        <v>98715.1299</v>
      </c>
      <c r="H824" s="153">
        <f>IFERROR(__xludf.DUMMYFUNCTION("TO_DATE(INT((I824/(60*60*24))+""1/1/1970""))"),43353.0)</f>
        <v>43353</v>
      </c>
      <c r="I824" s="152">
        <v>1.536588E9</v>
      </c>
      <c r="J824" s="152">
        <v>154308.8192</v>
      </c>
      <c r="L824" s="154">
        <v>43510.0</v>
      </c>
      <c r="M824" s="155">
        <v>149617.6</v>
      </c>
      <c r="O824" s="153">
        <f>IFERROR(__xludf.DUMMYFUNCTION("TO_DATE(INT((P824/(60*60*24))+""1/1/1970""))"),43197.0)</f>
        <v>43197</v>
      </c>
      <c r="P824" s="13">
        <v>1.5230592E9</v>
      </c>
      <c r="Q824" s="13">
        <v>29473.0189</v>
      </c>
      <c r="S824" s="153">
        <f>IFERROR(__xludf.DUMMYFUNCTION("TO_DATE(INT((T824/(60*60*24))+""1/1/1970""))"),43353.0)</f>
        <v>43353</v>
      </c>
      <c r="T824" s="156">
        <v>1.536588E9</v>
      </c>
      <c r="U824" s="156">
        <v>201426.3563</v>
      </c>
      <c r="W824" s="153">
        <f>IFERROR(__xludf.DUMMYFUNCTION("TO_DATE(INT((X824/(60*60*24))+""1/1/1970""))"),43328.0)</f>
        <v>43328</v>
      </c>
      <c r="X824" s="156">
        <v>1.534428E9</v>
      </c>
      <c r="Y824" s="156">
        <v>10158.3164</v>
      </c>
      <c r="AA824" s="153">
        <f>IFERROR(__xludf.DUMMYFUNCTION("TO_DATE(INT((AB824/(60*60*24))+""1/1/1970""))"),43331.0)</f>
        <v>43331</v>
      </c>
      <c r="AB824" s="152">
        <v>1.534716E9</v>
      </c>
      <c r="AC824" s="152">
        <v>96777.1482</v>
      </c>
      <c r="AE824" s="153">
        <f>IFERROR(__xludf.DUMMYFUNCTION("TO_DATE(INT((AF824/(60*60*24))+""1/1/1970""))"),43199.0)</f>
        <v>43199</v>
      </c>
      <c r="AF824" s="152">
        <v>1.5232644E9</v>
      </c>
      <c r="AG824" s="152">
        <v>89143.2531</v>
      </c>
      <c r="AQ824" s="153">
        <f>IFERROR(__xludf.DUMMYFUNCTION("TO_DATE(INT((AR824/(60*60*24))+""1/1/1970""))"),43353.0)</f>
        <v>43353</v>
      </c>
      <c r="AR824" s="156">
        <v>1.536588E9</v>
      </c>
      <c r="AS824" s="156">
        <v>98715.1299</v>
      </c>
      <c r="AT824" s="152">
        <v>154308.8192</v>
      </c>
      <c r="AU824" s="152">
        <f t="shared" si="1"/>
        <v>140680.5</v>
      </c>
      <c r="AV824" s="152">
        <f t="shared" si="2"/>
        <v>33150.5194</v>
      </c>
      <c r="AW824" s="152">
        <f t="shared" si="3"/>
        <v>201426.3563</v>
      </c>
      <c r="AX824" s="152">
        <f t="shared" si="4"/>
        <v>10066.4518</v>
      </c>
      <c r="AY824" s="152">
        <f t="shared" si="5"/>
        <v>94888.86</v>
      </c>
      <c r="AZ824" s="152">
        <f t="shared" si="6"/>
        <v>94265.537</v>
      </c>
      <c r="BA824" s="152" t="str">
        <f t="shared" si="7"/>
        <v>Column1.y</v>
      </c>
      <c r="BB824" s="152" t="str">
        <f t="shared" si="8"/>
        <v>Column1.y</v>
      </c>
      <c r="BC824" s="152" t="str">
        <f t="shared" si="9"/>
        <v>Column1.y</v>
      </c>
    </row>
    <row r="825">
      <c r="A825" s="152">
        <v>1.5028272E9</v>
      </c>
      <c r="B825" s="152">
        <v>118505.1793</v>
      </c>
      <c r="D825" s="153">
        <f>IFERROR(__xludf.DUMMYFUNCTION("TO_DATE(INT((E825/(60*60*24))+""1/1/1970""))"),43354.0)</f>
        <v>43354</v>
      </c>
      <c r="E825" s="156">
        <v>1.5366384E9</v>
      </c>
      <c r="F825" s="156">
        <v>98715.1299</v>
      </c>
      <c r="H825" s="153">
        <f>IFERROR(__xludf.DUMMYFUNCTION("TO_DATE(INT((I825/(60*60*24))+""1/1/1970""))"),43354.0)</f>
        <v>43354</v>
      </c>
      <c r="I825" s="152">
        <v>1.5366384E9</v>
      </c>
      <c r="J825" s="152">
        <v>158038.1188</v>
      </c>
      <c r="L825" s="154">
        <v>43511.0</v>
      </c>
      <c r="M825" s="155">
        <v>149494.66</v>
      </c>
      <c r="O825" s="153">
        <f>IFERROR(__xludf.DUMMYFUNCTION("TO_DATE(INT((P825/(60*60*24))+""1/1/1970""))"),43198.0)</f>
        <v>43198</v>
      </c>
      <c r="P825" s="13">
        <v>1.5231456E9</v>
      </c>
      <c r="Q825" s="13">
        <v>29473.0189</v>
      </c>
      <c r="S825" s="153">
        <f>IFERROR(__xludf.DUMMYFUNCTION("TO_DATE(INT((T825/(60*60*24))+""1/1/1970""))"),43354.0)</f>
        <v>43354</v>
      </c>
      <c r="T825" s="156">
        <v>1.5366384E9</v>
      </c>
      <c r="U825" s="156">
        <v>202037.6567</v>
      </c>
      <c r="W825" s="153">
        <f>IFERROR(__xludf.DUMMYFUNCTION("TO_DATE(INT((X825/(60*60*24))+""1/1/1970""))"),43329.0)</f>
        <v>43329</v>
      </c>
      <c r="X825" s="156">
        <v>1.5345144E9</v>
      </c>
      <c r="Y825" s="156">
        <v>10158.9033</v>
      </c>
      <c r="AA825" s="153">
        <f>IFERROR(__xludf.DUMMYFUNCTION("TO_DATE(INT((AB825/(60*60*24))+""1/1/1970""))"),43332.0)</f>
        <v>43332</v>
      </c>
      <c r="AB825" s="152">
        <v>1.5347556E9</v>
      </c>
      <c r="AC825" s="152">
        <v>96620.5223</v>
      </c>
      <c r="AE825" s="153">
        <f>IFERROR(__xludf.DUMMYFUNCTION("TO_DATE(INT((AF825/(60*60*24))+""1/1/1970""))"),43200.0)</f>
        <v>43200</v>
      </c>
      <c r="AF825" s="156">
        <v>1.5233436E9</v>
      </c>
      <c r="AG825" s="156">
        <v>88789.2961</v>
      </c>
      <c r="AQ825" s="153">
        <f>IFERROR(__xludf.DUMMYFUNCTION("TO_DATE(INT((AR825/(60*60*24))+""1/1/1970""))"),43354.0)</f>
        <v>43354</v>
      </c>
      <c r="AR825" s="156">
        <v>1.5366384E9</v>
      </c>
      <c r="AS825" s="156">
        <v>98715.1299</v>
      </c>
      <c r="AT825" s="152">
        <v>158038.1188</v>
      </c>
      <c r="AU825" s="152">
        <f t="shared" si="1"/>
        <v>140893.16</v>
      </c>
      <c r="AV825" s="152">
        <f t="shared" si="2"/>
        <v>33179.2889</v>
      </c>
      <c r="AW825" s="152">
        <f t="shared" si="3"/>
        <v>202037.6567</v>
      </c>
      <c r="AX825" s="152">
        <f t="shared" si="4"/>
        <v>10074.5799</v>
      </c>
      <c r="AY825" s="152">
        <f t="shared" si="5"/>
        <v>95239.283</v>
      </c>
      <c r="AZ825" s="152">
        <f t="shared" si="6"/>
        <v>94028.3642</v>
      </c>
      <c r="BA825" s="152" t="str">
        <f t="shared" si="7"/>
        <v>Column1.y</v>
      </c>
      <c r="BB825" s="152" t="str">
        <f t="shared" si="8"/>
        <v>Column1.y</v>
      </c>
      <c r="BC825" s="152" t="str">
        <f t="shared" si="9"/>
        <v>Column1.y</v>
      </c>
    </row>
    <row r="826">
      <c r="A826" s="156">
        <v>1.50289026E9</v>
      </c>
      <c r="B826" s="156">
        <v>118725.7538</v>
      </c>
      <c r="D826" s="153">
        <f>IFERROR(__xludf.DUMMYFUNCTION("TO_DATE(INT((E826/(60*60*24))+""1/1/1970""))"),43355.0)</f>
        <v>43355</v>
      </c>
      <c r="E826" s="152">
        <v>1.5367248E9</v>
      </c>
      <c r="F826" s="152">
        <v>98715.1299</v>
      </c>
      <c r="H826" s="153">
        <f>IFERROR(__xludf.DUMMYFUNCTION("TO_DATE(INT((I826/(60*60*24))+""1/1/1970""))"),43355.0)</f>
        <v>43355</v>
      </c>
      <c r="I826" s="156">
        <v>1.5367248E9</v>
      </c>
      <c r="J826" s="156">
        <v>160681.8949</v>
      </c>
      <c r="L826" s="154">
        <v>43515.0</v>
      </c>
      <c r="M826" s="155">
        <v>151090.32</v>
      </c>
      <c r="O826" s="153">
        <f>IFERROR(__xludf.DUMMYFUNCTION("TO_DATE(INT((P826/(60*60*24))+""1/1/1970""))"),43199.0)</f>
        <v>43199</v>
      </c>
      <c r="P826" s="13">
        <v>1.523232E9</v>
      </c>
      <c r="Q826" s="13">
        <v>29476.7208</v>
      </c>
      <c r="S826" s="153">
        <f>IFERROR(__xludf.DUMMYFUNCTION("TO_DATE(INT((T826/(60*60*24))+""1/1/1970""))"),43355.0)</f>
        <v>43355</v>
      </c>
      <c r="T826" s="152">
        <v>1.5367248E9</v>
      </c>
      <c r="U826" s="152">
        <v>203157.2241</v>
      </c>
      <c r="W826" s="153">
        <f>IFERROR(__xludf.DUMMYFUNCTION("TO_DATE(INT((X826/(60*60*24))+""1/1/1970""))"),43330.0)</f>
        <v>43330</v>
      </c>
      <c r="X826" s="156">
        <v>1.5345504E9</v>
      </c>
      <c r="Y826" s="156">
        <v>10154.6162</v>
      </c>
      <c r="AA826" s="153">
        <f>IFERROR(__xludf.DUMMYFUNCTION("TO_DATE(INT((AB826/(60*60*24))+""1/1/1970""))"),43333.0)</f>
        <v>43333</v>
      </c>
      <c r="AB826" s="156">
        <v>1.5348348E9</v>
      </c>
      <c r="AC826" s="156">
        <v>97295.9663</v>
      </c>
      <c r="AE826" s="153">
        <f>IFERROR(__xludf.DUMMYFUNCTION("TO_DATE(INT((AF826/(60*60*24))+""1/1/1970""))"),43201.0)</f>
        <v>43201</v>
      </c>
      <c r="AF826" s="152">
        <v>1.5234228E9</v>
      </c>
      <c r="AG826" s="152">
        <v>88482.5574</v>
      </c>
      <c r="AQ826" s="153">
        <f>IFERROR(__xludf.DUMMYFUNCTION("TO_DATE(INT((AR826/(60*60*24))+""1/1/1970""))"),43355.0)</f>
        <v>43355</v>
      </c>
      <c r="AR826" s="152">
        <v>1.5367248E9</v>
      </c>
      <c r="AS826" s="152">
        <v>98715.1299</v>
      </c>
      <c r="AT826" s="156">
        <v>160681.8949</v>
      </c>
      <c r="AU826" s="152">
        <f t="shared" si="1"/>
        <v>140889.82</v>
      </c>
      <c r="AV826" s="152">
        <f t="shared" si="2"/>
        <v>33066.8008</v>
      </c>
      <c r="AW826" s="152">
        <f t="shared" si="3"/>
        <v>203157.2241</v>
      </c>
      <c r="AX826" s="152">
        <f t="shared" si="4"/>
        <v>10060.3233</v>
      </c>
      <c r="AY826" s="152">
        <f t="shared" si="5"/>
        <v>95271.8057</v>
      </c>
      <c r="AZ826" s="152">
        <f t="shared" si="6"/>
        <v>94014.3068</v>
      </c>
      <c r="BA826" s="152" t="str">
        <f t="shared" si="7"/>
        <v>Column1.y</v>
      </c>
      <c r="BB826" s="152" t="str">
        <f t="shared" si="8"/>
        <v>Column1.y</v>
      </c>
      <c r="BC826" s="152" t="str">
        <f t="shared" si="9"/>
        <v>Column1.y</v>
      </c>
    </row>
    <row r="827">
      <c r="A827" s="152">
        <v>1.5029136E9</v>
      </c>
      <c r="B827" s="152">
        <v>118711.3685</v>
      </c>
      <c r="D827" s="153">
        <f>IFERROR(__xludf.DUMMYFUNCTION("TO_DATE(INT((E827/(60*60*24))+""1/1/1970""))"),43356.0)</f>
        <v>43356</v>
      </c>
      <c r="E827" s="156">
        <v>1.5368112E9</v>
      </c>
      <c r="F827" s="156">
        <v>98715.1299</v>
      </c>
      <c r="H827" s="153">
        <f>IFERROR(__xludf.DUMMYFUNCTION("TO_DATE(INT((I827/(60*60*24))+""1/1/1970""))"),43356.0)</f>
        <v>43356</v>
      </c>
      <c r="I827" s="152">
        <v>1.5368112E9</v>
      </c>
      <c r="J827" s="152">
        <v>161406.0941</v>
      </c>
      <c r="L827" s="154">
        <v>43516.0</v>
      </c>
      <c r="M827" s="155">
        <v>151424.18</v>
      </c>
      <c r="O827" s="153">
        <f>IFERROR(__xludf.DUMMYFUNCTION("TO_DATE(INT((P827/(60*60*24))+""1/1/1970""))"),43200.0)</f>
        <v>43200</v>
      </c>
      <c r="P827" s="13">
        <v>1.5233688E9</v>
      </c>
      <c r="Q827" s="13">
        <v>29581.5204</v>
      </c>
      <c r="S827" s="153">
        <f>IFERROR(__xludf.DUMMYFUNCTION("TO_DATE(INT((T827/(60*60*24))+""1/1/1970""))"),43356.0)</f>
        <v>43356</v>
      </c>
      <c r="T827" s="156">
        <v>1.5368112E9</v>
      </c>
      <c r="U827" s="156">
        <v>203199.6248</v>
      </c>
      <c r="W827" s="153">
        <f>IFERROR(__xludf.DUMMYFUNCTION("TO_DATE(INT((X827/(60*60*24))+""1/1/1970""))"),43332.0)</f>
        <v>43332</v>
      </c>
      <c r="X827" s="152">
        <v>1.5347232E9</v>
      </c>
      <c r="Y827" s="152">
        <v>10154.014</v>
      </c>
      <c r="AA827" s="153">
        <f>IFERROR(__xludf.DUMMYFUNCTION("TO_DATE(INT((AB827/(60*60*24))+""1/1/1970""))"),43334.0)</f>
        <v>43334</v>
      </c>
      <c r="AB827" s="152">
        <v>1.534914E9</v>
      </c>
      <c r="AC827" s="152">
        <v>97372.6875</v>
      </c>
      <c r="AE827" s="153">
        <f>IFERROR(__xludf.DUMMYFUNCTION("TO_DATE(INT((AF827/(60*60*24))+""1/1/1970""))"),43202.0)</f>
        <v>43202</v>
      </c>
      <c r="AF827" s="156">
        <v>1.523502E9</v>
      </c>
      <c r="AG827" s="156">
        <v>88418.0378</v>
      </c>
      <c r="AQ827" s="153">
        <f>IFERROR(__xludf.DUMMYFUNCTION("TO_DATE(INT((AR827/(60*60*24))+""1/1/1970""))"),43356.0)</f>
        <v>43356</v>
      </c>
      <c r="AR827" s="156">
        <v>1.5368112E9</v>
      </c>
      <c r="AS827" s="156">
        <v>98715.1299</v>
      </c>
      <c r="AT827" s="152">
        <v>161406.0941</v>
      </c>
      <c r="AU827" s="152">
        <f t="shared" si="1"/>
        <v>141279.11</v>
      </c>
      <c r="AV827" s="152">
        <f t="shared" si="2"/>
        <v>33006.009</v>
      </c>
      <c r="AW827" s="152">
        <f t="shared" si="3"/>
        <v>203199.6248</v>
      </c>
      <c r="AX827" s="152">
        <f t="shared" si="4"/>
        <v>10057.4651</v>
      </c>
      <c r="AY827" s="152">
        <f t="shared" si="5"/>
        <v>95131.4033</v>
      </c>
      <c r="AZ827" s="152">
        <f t="shared" si="6"/>
        <v>93800.9234</v>
      </c>
      <c r="BA827" s="152" t="str">
        <f t="shared" si="7"/>
        <v>Column1.y</v>
      </c>
      <c r="BB827" s="152" t="str">
        <f t="shared" si="8"/>
        <v>Column1.y</v>
      </c>
      <c r="BC827" s="152" t="str">
        <f t="shared" si="9"/>
        <v>Column1.y</v>
      </c>
    </row>
    <row r="828">
      <c r="A828" s="156">
        <v>1.50297666E9</v>
      </c>
      <c r="B828" s="156">
        <v>118337.3508</v>
      </c>
      <c r="D828" s="153">
        <f>IFERROR(__xludf.DUMMYFUNCTION("TO_DATE(INT((E828/(60*60*24))+""1/1/1970""))"),43357.0)</f>
        <v>43357</v>
      </c>
      <c r="E828" s="152">
        <v>1.5368976E9</v>
      </c>
      <c r="F828" s="152">
        <v>98715.1299</v>
      </c>
      <c r="H828" s="153">
        <f>IFERROR(__xludf.DUMMYFUNCTION("TO_DATE(INT((I828/(60*60*24))+""1/1/1970""))"),43357.0)</f>
        <v>43357</v>
      </c>
      <c r="I828" s="156">
        <v>1.5368976E9</v>
      </c>
      <c r="J828" s="156">
        <v>161521.6384</v>
      </c>
      <c r="L828" s="154">
        <v>43517.0</v>
      </c>
      <c r="M828" s="155">
        <v>151615.84</v>
      </c>
      <c r="O828" s="153">
        <f>IFERROR(__xludf.DUMMYFUNCTION("TO_DATE(INT((P828/(60*60*24))+""1/1/1970""))"),43201.0)</f>
        <v>43201</v>
      </c>
      <c r="P828" s="13">
        <v>1.5234552E9</v>
      </c>
      <c r="Q828" s="13">
        <v>29619.4079</v>
      </c>
      <c r="S828" s="153">
        <f>IFERROR(__xludf.DUMMYFUNCTION("TO_DATE(INT((T828/(60*60*24))+""1/1/1970""))"),43357.0)</f>
        <v>43357</v>
      </c>
      <c r="T828" s="152">
        <v>1.5368976E9</v>
      </c>
      <c r="U828" s="152">
        <v>205023.4097</v>
      </c>
      <c r="W828" s="153">
        <f>IFERROR(__xludf.DUMMYFUNCTION("TO_DATE(INT((X828/(60*60*24))+""1/1/1970""))"),43333.0)</f>
        <v>43333</v>
      </c>
      <c r="X828" s="156">
        <v>1.53486E9</v>
      </c>
      <c r="Y828" s="156">
        <v>10147.9908</v>
      </c>
      <c r="AA828" s="153">
        <f>IFERROR(__xludf.DUMMYFUNCTION("TO_DATE(INT((AB828/(60*60*24))+""1/1/1970""))"),43335.0)</f>
        <v>43335</v>
      </c>
      <c r="AB828" s="156">
        <v>1.5349932E9</v>
      </c>
      <c r="AC828" s="156">
        <v>96845.3495</v>
      </c>
      <c r="AE828" s="153">
        <f>IFERROR(__xludf.DUMMYFUNCTION("TO_DATE(INT((AF828/(60*60*24))+""1/1/1970""))"),43203.0)</f>
        <v>43203</v>
      </c>
      <c r="AF828" s="152">
        <v>1.5235812E9</v>
      </c>
      <c r="AG828" s="152">
        <v>88722.6138</v>
      </c>
      <c r="AQ828" s="153">
        <f>IFERROR(__xludf.DUMMYFUNCTION("TO_DATE(INT((AR828/(60*60*24))+""1/1/1970""))"),43357.0)</f>
        <v>43357</v>
      </c>
      <c r="AR828" s="152">
        <v>1.5368976E9</v>
      </c>
      <c r="AS828" s="152">
        <v>98715.1299</v>
      </c>
      <c r="AT828" s="156">
        <v>161521.6384</v>
      </c>
      <c r="AU828" s="152">
        <f t="shared" si="1"/>
        <v>141602.18</v>
      </c>
      <c r="AV828" s="152">
        <f t="shared" si="2"/>
        <v>32566.2212</v>
      </c>
      <c r="AW828" s="152">
        <f t="shared" si="3"/>
        <v>205023.4097</v>
      </c>
      <c r="AX828" s="152">
        <f t="shared" si="4"/>
        <v>10062.0633</v>
      </c>
      <c r="AY828" s="152">
        <f t="shared" si="5"/>
        <v>95674.1048</v>
      </c>
      <c r="AZ828" s="152">
        <f t="shared" si="6"/>
        <v>93325.8569</v>
      </c>
      <c r="BA828" s="152" t="str">
        <f t="shared" si="7"/>
        <v>Column1.y</v>
      </c>
      <c r="BB828" s="152" t="str">
        <f t="shared" si="8"/>
        <v>Column1.y</v>
      </c>
      <c r="BC828" s="152" t="str">
        <f t="shared" si="9"/>
        <v>Column1.y</v>
      </c>
    </row>
    <row r="829">
      <c r="A829" s="152">
        <v>1.503E9</v>
      </c>
      <c r="B829" s="152">
        <v>116865.2553</v>
      </c>
      <c r="D829" s="153">
        <f>IFERROR(__xludf.DUMMYFUNCTION("TO_DATE(INT((E829/(60*60*24))+""1/1/1970""))"),43358.0)</f>
        <v>43358</v>
      </c>
      <c r="E829" s="156">
        <v>1.536984E9</v>
      </c>
      <c r="F829" s="156">
        <v>98715.1299</v>
      </c>
      <c r="H829" s="153">
        <f>IFERROR(__xludf.DUMMYFUNCTION("TO_DATE(INT((I829/(60*60*24))+""1/1/1970""))"),43358.0)</f>
        <v>43358</v>
      </c>
      <c r="I829" s="152">
        <v>1.536984E9</v>
      </c>
      <c r="J829" s="152">
        <v>161493.0334</v>
      </c>
      <c r="L829" s="154">
        <v>43518.0</v>
      </c>
      <c r="M829" s="155">
        <v>150801.98</v>
      </c>
      <c r="O829" s="153">
        <f>IFERROR(__xludf.DUMMYFUNCTION("TO_DATE(INT((P829/(60*60*24))+""1/1/1970""))"),43202.0)</f>
        <v>43202</v>
      </c>
      <c r="P829" s="13">
        <v>1.5235416E9</v>
      </c>
      <c r="Q829" s="13">
        <v>29743.1281</v>
      </c>
      <c r="S829" s="153">
        <f>IFERROR(__xludf.DUMMYFUNCTION("TO_DATE(INT((T829/(60*60*24))+""1/1/1970""))"),43358.0)</f>
        <v>43358</v>
      </c>
      <c r="T829" s="156">
        <v>1.536984E9</v>
      </c>
      <c r="U829" s="156">
        <v>205118.0714</v>
      </c>
      <c r="W829" s="153">
        <f>IFERROR(__xludf.DUMMYFUNCTION("TO_DATE(INT((X829/(60*60*24))+""1/1/1970""))"),43334.0)</f>
        <v>43334</v>
      </c>
      <c r="X829" s="156">
        <v>1.5349464E9</v>
      </c>
      <c r="Y829" s="156">
        <v>10128.5205</v>
      </c>
      <c r="AA829" s="153">
        <f>IFERROR(__xludf.DUMMYFUNCTION("TO_DATE(INT((AB829/(60*60*24))+""1/1/1970""))"),43336.0)</f>
        <v>43336</v>
      </c>
      <c r="AB829" s="152">
        <v>1.5350724E9</v>
      </c>
      <c r="AC829" s="152">
        <v>96522.7996</v>
      </c>
      <c r="AE829" s="153">
        <f>IFERROR(__xludf.DUMMYFUNCTION("TO_DATE(INT((AF829/(60*60*24))+""1/1/1970""))"),43204.0)</f>
        <v>43204</v>
      </c>
      <c r="AF829" s="156">
        <v>1.523664E9</v>
      </c>
      <c r="AG829" s="156">
        <v>88715.7654</v>
      </c>
      <c r="AQ829" s="153">
        <f>IFERROR(__xludf.DUMMYFUNCTION("TO_DATE(INT((AR829/(60*60*24))+""1/1/1970""))"),43358.0)</f>
        <v>43358</v>
      </c>
      <c r="AR829" s="156">
        <v>1.536984E9</v>
      </c>
      <c r="AS829" s="156">
        <v>98715.1299</v>
      </c>
      <c r="AT829" s="152">
        <v>161493.0334</v>
      </c>
      <c r="AU829" s="152">
        <f t="shared" si="1"/>
        <v>141602.18</v>
      </c>
      <c r="AV829" s="152">
        <f t="shared" si="2"/>
        <v>32620.2232</v>
      </c>
      <c r="AW829" s="152">
        <f t="shared" si="3"/>
        <v>205118.0714</v>
      </c>
      <c r="AX829" s="152">
        <f t="shared" si="4"/>
        <v>10058.8553</v>
      </c>
      <c r="AY829" s="152">
        <f t="shared" si="5"/>
        <v>95674.1048</v>
      </c>
      <c r="AZ829" s="152">
        <f t="shared" si="6"/>
        <v>93802.3652</v>
      </c>
      <c r="BA829" s="152" t="str">
        <f t="shared" si="7"/>
        <v>Column1.y</v>
      </c>
      <c r="BB829" s="152" t="str">
        <f t="shared" si="8"/>
        <v>Column1.y</v>
      </c>
      <c r="BC829" s="152" t="str">
        <f t="shared" si="9"/>
        <v>Column1.y</v>
      </c>
    </row>
    <row r="830">
      <c r="A830" s="156">
        <v>1.50306306E9</v>
      </c>
      <c r="B830" s="156">
        <v>116774.1484</v>
      </c>
      <c r="D830" s="153">
        <f>IFERROR(__xludf.DUMMYFUNCTION("TO_DATE(INT((E830/(60*60*24))+""1/1/1970""))"),43360.0)</f>
        <v>43360</v>
      </c>
      <c r="E830" s="152">
        <v>1.5371928E9</v>
      </c>
      <c r="F830" s="152">
        <v>98715.1299</v>
      </c>
      <c r="H830" s="153">
        <f>IFERROR(__xludf.DUMMYFUNCTION("TO_DATE(INT((I830/(60*60*24))+""1/1/1970""))"),43360.0)</f>
        <v>43360</v>
      </c>
      <c r="I830" s="156">
        <v>1.5371928E9</v>
      </c>
      <c r="J830" s="156">
        <v>161493.0334</v>
      </c>
      <c r="L830" s="154">
        <v>43521.0</v>
      </c>
      <c r="M830" s="155">
        <v>151889.66</v>
      </c>
      <c r="O830" s="153">
        <f>IFERROR(__xludf.DUMMYFUNCTION("TO_DATE(INT((P830/(60*60*24))+""1/1/1970""))"),43203.0)</f>
        <v>43203</v>
      </c>
      <c r="P830" s="13">
        <v>1.523628E9</v>
      </c>
      <c r="Q830" s="13">
        <v>29614.0706</v>
      </c>
      <c r="S830" s="153">
        <f>IFERROR(__xludf.DUMMYFUNCTION("TO_DATE(INT((T830/(60*60*24))+""1/1/1970""))"),43360.0)</f>
        <v>43360</v>
      </c>
      <c r="T830" s="152">
        <v>1.5371928E9</v>
      </c>
      <c r="U830" s="152">
        <v>205118.0714</v>
      </c>
      <c r="W830" s="153">
        <f>IFERROR(__xludf.DUMMYFUNCTION("TO_DATE(INT((X830/(60*60*24))+""1/1/1970""))"),43335.0)</f>
        <v>43335</v>
      </c>
      <c r="X830" s="156">
        <v>1.5350328E9</v>
      </c>
      <c r="Y830" s="156">
        <v>10116.6884</v>
      </c>
      <c r="AA830" s="153">
        <f>IFERROR(__xludf.DUMMYFUNCTION("TO_DATE(INT((AB830/(60*60*24))+""1/1/1970""))"),43338.0)</f>
        <v>43338</v>
      </c>
      <c r="AB830" s="156">
        <v>1.5353208E9</v>
      </c>
      <c r="AC830" s="156">
        <v>96309.6819</v>
      </c>
      <c r="AE830" s="153">
        <f>IFERROR(__xludf.DUMMYFUNCTION("TO_DATE(INT((AF830/(60*60*24))+""1/1/1970""))"),43205.0)</f>
        <v>43205</v>
      </c>
      <c r="AF830" s="152">
        <v>1.5238296E9</v>
      </c>
      <c r="AG830" s="152">
        <v>88715.7654</v>
      </c>
      <c r="AQ830" s="153">
        <f>IFERROR(__xludf.DUMMYFUNCTION("TO_DATE(INT((AR830/(60*60*24))+""1/1/1970""))"),43360.0)</f>
        <v>43360</v>
      </c>
      <c r="AR830" s="152">
        <v>1.5371928E9</v>
      </c>
      <c r="AS830" s="152">
        <v>98715.1299</v>
      </c>
      <c r="AT830" s="156">
        <v>161493.0334</v>
      </c>
      <c r="AU830" s="152">
        <f t="shared" si="1"/>
        <v>141227.44</v>
      </c>
      <c r="AV830" s="152">
        <f t="shared" si="2"/>
        <v>32626.0091</v>
      </c>
      <c r="AW830" s="152">
        <f t="shared" si="3"/>
        <v>205118.0714</v>
      </c>
      <c r="AX830" s="152">
        <f t="shared" si="4"/>
        <v>10055.7867</v>
      </c>
      <c r="AY830" s="152">
        <f t="shared" si="5"/>
        <v>95476.8145</v>
      </c>
      <c r="AZ830" s="152">
        <f t="shared" si="6"/>
        <v>93812.8181</v>
      </c>
      <c r="BA830" s="152" t="str">
        <f t="shared" si="7"/>
        <v>Column1.y</v>
      </c>
      <c r="BB830" s="152" t="str">
        <f t="shared" si="8"/>
        <v>Column1.y</v>
      </c>
      <c r="BC830" s="152" t="str">
        <f t="shared" si="9"/>
        <v>Column1.y</v>
      </c>
    </row>
    <row r="831">
      <c r="A831" s="152">
        <v>1.5030864E9</v>
      </c>
      <c r="B831" s="152">
        <v>116440.7166</v>
      </c>
      <c r="D831" s="153">
        <f>IFERROR(__xludf.DUMMYFUNCTION("TO_DATE(INT((E831/(60*60*24))+""1/1/1970""))"),43361.0)</f>
        <v>43361</v>
      </c>
      <c r="E831" s="152">
        <v>1.5372432E9</v>
      </c>
      <c r="F831" s="152">
        <v>98715.1299</v>
      </c>
      <c r="H831" s="153">
        <f>IFERROR(__xludf.DUMMYFUNCTION("TO_DATE(INT((I831/(60*60*24))+""1/1/1970""))"),43361.0)</f>
        <v>43361</v>
      </c>
      <c r="I831" s="156">
        <v>1.5372432E9</v>
      </c>
      <c r="J831" s="156">
        <v>156880.5336</v>
      </c>
      <c r="L831" s="154">
        <v>43522.0</v>
      </c>
      <c r="M831" s="155">
        <v>151985.66</v>
      </c>
      <c r="O831" s="153">
        <f>IFERROR(__xludf.DUMMYFUNCTION("TO_DATE(INT((P831/(60*60*24))+""1/1/1970""))"),43204.0)</f>
        <v>43204</v>
      </c>
      <c r="P831" s="13">
        <v>1.523664E9</v>
      </c>
      <c r="Q831" s="13">
        <v>29551.3272</v>
      </c>
      <c r="S831" s="153">
        <f>IFERROR(__xludf.DUMMYFUNCTION("TO_DATE(INT((T831/(60*60*24))+""1/1/1970""))"),43361.0)</f>
        <v>43361</v>
      </c>
      <c r="T831" s="152">
        <v>1.5372432E9</v>
      </c>
      <c r="U831" s="152">
        <v>203397.4123</v>
      </c>
      <c r="W831" s="153">
        <f>IFERROR(__xludf.DUMMYFUNCTION("TO_DATE(INT((X831/(60*60*24))+""1/1/1970""))"),43336.0)</f>
        <v>43336</v>
      </c>
      <c r="X831" s="156">
        <v>1.5351192E9</v>
      </c>
      <c r="Y831" s="156">
        <v>10116.7307</v>
      </c>
      <c r="AA831" s="153">
        <f>IFERROR(__xludf.DUMMYFUNCTION("TO_DATE(INT((AB831/(60*60*24))+""1/1/1970""))"),43339.0)</f>
        <v>43339</v>
      </c>
      <c r="AB831" s="156">
        <v>1.5353604E9</v>
      </c>
      <c r="AC831" s="156">
        <v>96342.7929</v>
      </c>
      <c r="AE831" s="153">
        <f>IFERROR(__xludf.DUMMYFUNCTION("TO_DATE(INT((AF831/(60*60*24))+""1/1/1970""))"),43206.0)</f>
        <v>43206</v>
      </c>
      <c r="AF831" s="152">
        <v>1.5238692E9</v>
      </c>
      <c r="AG831" s="152">
        <v>88709.6378</v>
      </c>
      <c r="AQ831" s="153">
        <f>IFERROR(__xludf.DUMMYFUNCTION("TO_DATE(INT((AR831/(60*60*24))+""1/1/1970""))"),43361.0)</f>
        <v>43361</v>
      </c>
      <c r="AR831" s="152">
        <v>1.5372432E9</v>
      </c>
      <c r="AS831" s="152">
        <v>98715.1299</v>
      </c>
      <c r="AT831" s="156">
        <v>156880.5336</v>
      </c>
      <c r="AU831" s="152">
        <f t="shared" si="1"/>
        <v>141049.62</v>
      </c>
      <c r="AV831" s="152">
        <f t="shared" si="2"/>
        <v>32903.6939</v>
      </c>
      <c r="AW831" s="152">
        <f t="shared" si="3"/>
        <v>203397.4123</v>
      </c>
      <c r="AX831" s="152">
        <f t="shared" si="4"/>
        <v>10048.9471</v>
      </c>
      <c r="AY831" s="152">
        <f t="shared" si="5"/>
        <v>95449.5112</v>
      </c>
      <c r="AZ831" s="152">
        <f t="shared" si="6"/>
        <v>93486.9758</v>
      </c>
      <c r="BA831" s="152" t="str">
        <f t="shared" si="7"/>
        <v>Column1.y</v>
      </c>
      <c r="BB831" s="152" t="str">
        <f t="shared" si="8"/>
        <v>Column1.y</v>
      </c>
      <c r="BC831" s="152" t="str">
        <f t="shared" si="9"/>
        <v>Column1.y</v>
      </c>
    </row>
    <row r="832">
      <c r="A832" s="156">
        <v>1.50332226E9</v>
      </c>
      <c r="B832" s="156">
        <v>116440.7166</v>
      </c>
      <c r="D832" s="153">
        <f>IFERROR(__xludf.DUMMYFUNCTION("TO_DATE(INT((E832/(60*60*24))+""1/1/1970""))"),43362.0)</f>
        <v>43362</v>
      </c>
      <c r="E832" s="156">
        <v>1.5373296E9</v>
      </c>
      <c r="F832" s="156">
        <v>98715.1299</v>
      </c>
      <c r="H832" s="153">
        <f>IFERROR(__xludf.DUMMYFUNCTION("TO_DATE(INT((I832/(60*60*24))+""1/1/1970""))"),43362.0)</f>
        <v>43362</v>
      </c>
      <c r="I832" s="152">
        <v>1.5373296E9</v>
      </c>
      <c r="J832" s="152">
        <v>158051.4152</v>
      </c>
      <c r="L832" s="154">
        <v>43523.0</v>
      </c>
      <c r="M832" s="155">
        <v>152049.26</v>
      </c>
      <c r="O832" s="153">
        <f>IFERROR(__xludf.DUMMYFUNCTION("TO_DATE(INT((P832/(60*60*24))+""1/1/1970""))"),43205.0)</f>
        <v>43205</v>
      </c>
      <c r="P832" s="13">
        <v>1.5237504E9</v>
      </c>
      <c r="Q832" s="13">
        <v>29551.3272</v>
      </c>
      <c r="S832" s="153">
        <f>IFERROR(__xludf.DUMMYFUNCTION("TO_DATE(INT((T832/(60*60*24))+""1/1/1970""))"),43362.0)</f>
        <v>43362</v>
      </c>
      <c r="T832" s="156">
        <v>1.5373296E9</v>
      </c>
      <c r="U832" s="156">
        <v>205133.6856</v>
      </c>
      <c r="W832" s="153">
        <f>IFERROR(__xludf.DUMMYFUNCTION("TO_DATE(INT((X832/(60*60*24))+""1/1/1970""))"),43337.0)</f>
        <v>43337</v>
      </c>
      <c r="X832" s="156">
        <v>1.5351552E9</v>
      </c>
      <c r="Y832" s="156">
        <v>10112.55</v>
      </c>
      <c r="AA832" s="153">
        <f>IFERROR(__xludf.DUMMYFUNCTION("TO_DATE(INT((AB832/(60*60*24))+""1/1/1970""))"),43340.0)</f>
        <v>43340</v>
      </c>
      <c r="AB832" s="152">
        <v>1.5354396E9</v>
      </c>
      <c r="AC832" s="152">
        <v>95957.182</v>
      </c>
      <c r="AE832" s="153">
        <f>IFERROR(__xludf.DUMMYFUNCTION("TO_DATE(INT((AF832/(60*60*24))+""1/1/1970""))"),43207.0)</f>
        <v>43207</v>
      </c>
      <c r="AF832" s="156">
        <v>1.5239484E9</v>
      </c>
      <c r="AG832" s="156">
        <v>88329.0079</v>
      </c>
      <c r="AQ832" s="153">
        <f>IFERROR(__xludf.DUMMYFUNCTION("TO_DATE(INT((AR832/(60*60*24))+""1/1/1970""))"),43362.0)</f>
        <v>43362</v>
      </c>
      <c r="AR832" s="156">
        <v>1.5373296E9</v>
      </c>
      <c r="AS832" s="156">
        <v>98715.1299</v>
      </c>
      <c r="AT832" s="152">
        <v>158051.4152</v>
      </c>
      <c r="AU832" s="152">
        <f t="shared" si="1"/>
        <v>141027.01</v>
      </c>
      <c r="AV832" s="152">
        <f t="shared" si="2"/>
        <v>32915.9945</v>
      </c>
      <c r="AW832" s="152">
        <f t="shared" si="3"/>
        <v>205133.6856</v>
      </c>
      <c r="AX832" s="152">
        <f t="shared" si="4"/>
        <v>10074.7877</v>
      </c>
      <c r="AY832" s="152">
        <f t="shared" si="5"/>
        <v>95459.0142</v>
      </c>
      <c r="AZ832" s="152">
        <f t="shared" si="6"/>
        <v>93419.933</v>
      </c>
      <c r="BA832" s="152" t="str">
        <f t="shared" si="7"/>
        <v>Column1.y</v>
      </c>
      <c r="BB832" s="152" t="str">
        <f t="shared" si="8"/>
        <v>Column1.y</v>
      </c>
      <c r="BC832" s="152" t="str">
        <f t="shared" si="9"/>
        <v>Column1.y</v>
      </c>
    </row>
    <row r="833">
      <c r="A833" s="152">
        <v>1.5033456E9</v>
      </c>
      <c r="B833" s="152">
        <v>116440.7166</v>
      </c>
      <c r="D833" s="153">
        <f>IFERROR(__xludf.DUMMYFUNCTION("TO_DATE(INT((E833/(60*60*24))+""1/1/1970""))"),43363.0)</f>
        <v>43363</v>
      </c>
      <c r="E833" s="152">
        <v>1.537416E9</v>
      </c>
      <c r="F833" s="152">
        <v>98715.1299</v>
      </c>
      <c r="H833" s="153">
        <f>IFERROR(__xludf.DUMMYFUNCTION("TO_DATE(INT((I833/(60*60*24))+""1/1/1970""))"),43363.0)</f>
        <v>43363</v>
      </c>
      <c r="I833" s="156">
        <v>1.537416E9</v>
      </c>
      <c r="J833" s="156">
        <v>156146.5905</v>
      </c>
      <c r="L833" s="154">
        <v>43524.0</v>
      </c>
      <c r="M833" s="155">
        <v>151603.7</v>
      </c>
      <c r="O833" s="153">
        <f>IFERROR(__xludf.DUMMYFUNCTION("TO_DATE(INT((P833/(60*60*24))+""1/1/1970""))"),43206.0)</f>
        <v>43206</v>
      </c>
      <c r="P833" s="13">
        <v>1.5238368E9</v>
      </c>
      <c r="Q833" s="13">
        <v>29514.9638</v>
      </c>
      <c r="S833" s="153">
        <f>IFERROR(__xludf.DUMMYFUNCTION("TO_DATE(INT((T833/(60*60*24))+""1/1/1970""))"),43363.0)</f>
        <v>43363</v>
      </c>
      <c r="T833" s="152">
        <v>1.537416E9</v>
      </c>
      <c r="U833" s="152">
        <v>205454.3968</v>
      </c>
      <c r="W833" s="153">
        <f>IFERROR(__xludf.DUMMYFUNCTION("TO_DATE(INT((X833/(60*60*24))+""1/1/1970""))"),43339.0)</f>
        <v>43339</v>
      </c>
      <c r="X833" s="152">
        <v>1.535328E9</v>
      </c>
      <c r="Y833" s="152">
        <v>10108.7008</v>
      </c>
      <c r="AA833" s="153">
        <f>IFERROR(__xludf.DUMMYFUNCTION("TO_DATE(INT((AB833/(60*60*24))+""1/1/1970""))"),43341.0)</f>
        <v>43341</v>
      </c>
      <c r="AB833" s="156">
        <v>1.5355188E9</v>
      </c>
      <c r="AC833" s="156">
        <v>95636.4066</v>
      </c>
      <c r="AE833" s="153">
        <f>IFERROR(__xludf.DUMMYFUNCTION("TO_DATE(INT((AF833/(60*60*24))+""1/1/1970""))"),43208.0)</f>
        <v>43208</v>
      </c>
      <c r="AF833" s="152">
        <v>1.5240276E9</v>
      </c>
      <c r="AG833" s="152">
        <v>88412.9916</v>
      </c>
      <c r="AQ833" s="153">
        <f>IFERROR(__xludf.DUMMYFUNCTION("TO_DATE(INT((AR833/(60*60*24))+""1/1/1970""))"),43363.0)</f>
        <v>43363</v>
      </c>
      <c r="AR833" s="152">
        <v>1.537416E9</v>
      </c>
      <c r="AS833" s="152">
        <v>98715.1299</v>
      </c>
      <c r="AT833" s="156">
        <v>156146.5905</v>
      </c>
      <c r="AU833" s="152">
        <f t="shared" si="1"/>
        <v>141046.04</v>
      </c>
      <c r="AV833" s="152">
        <f t="shared" si="2"/>
        <v>32700.214</v>
      </c>
      <c r="AW833" s="152">
        <f t="shared" si="3"/>
        <v>205454.3968</v>
      </c>
      <c r="AX833" s="152">
        <f t="shared" si="4"/>
        <v>10087.1716</v>
      </c>
      <c r="AY833" s="152">
        <f t="shared" si="5"/>
        <v>95484.9665</v>
      </c>
      <c r="AZ833" s="152">
        <f t="shared" si="6"/>
        <v>93448.0478</v>
      </c>
      <c r="BA833" s="152" t="str">
        <f t="shared" si="7"/>
        <v>Column1.y</v>
      </c>
      <c r="BB833" s="152" t="str">
        <f t="shared" si="8"/>
        <v>Column1.y</v>
      </c>
      <c r="BC833" s="152" t="str">
        <f t="shared" si="9"/>
        <v>Column1.y</v>
      </c>
    </row>
    <row r="834">
      <c r="A834" s="156">
        <v>1.50340866E9</v>
      </c>
      <c r="B834" s="156">
        <v>116440.7166</v>
      </c>
      <c r="D834" s="153">
        <f>IFERROR(__xludf.DUMMYFUNCTION("TO_DATE(INT((E834/(60*60*24))+""1/1/1970""))"),43364.0)</f>
        <v>43364</v>
      </c>
      <c r="E834" s="156">
        <v>1.5375024E9</v>
      </c>
      <c r="F834" s="156">
        <v>98715.1299</v>
      </c>
      <c r="H834" s="153">
        <f>IFERROR(__xludf.DUMMYFUNCTION("TO_DATE(INT((I834/(60*60*24))+""1/1/1970""))"),43364.0)</f>
        <v>43364</v>
      </c>
      <c r="I834" s="152">
        <v>1.5375024E9</v>
      </c>
      <c r="J834" s="152">
        <v>156823.5568</v>
      </c>
      <c r="L834" s="154">
        <v>43525.0</v>
      </c>
      <c r="M834" s="155">
        <v>151290.9</v>
      </c>
      <c r="O834" s="153">
        <f>IFERROR(__xludf.DUMMYFUNCTION("TO_DATE(INT((P834/(60*60*24))+""1/1/1970""))"),43207.0)</f>
        <v>43207</v>
      </c>
      <c r="P834" s="13">
        <v>1.5239736E9</v>
      </c>
      <c r="Q834" s="13">
        <v>29593.5742</v>
      </c>
      <c r="S834" s="153">
        <f>IFERROR(__xludf.DUMMYFUNCTION("TO_DATE(INT((T834/(60*60*24))+""1/1/1970""))"),43364.0)</f>
        <v>43364</v>
      </c>
      <c r="T834" s="156">
        <v>1.5375024E9</v>
      </c>
      <c r="U834" s="156">
        <v>208054.6912</v>
      </c>
      <c r="W834" s="153">
        <f>IFERROR(__xludf.DUMMYFUNCTION("TO_DATE(INT((X834/(60*60*24))+""1/1/1970""))"),43340.0)</f>
        <v>43340</v>
      </c>
      <c r="X834" s="156">
        <v>1.5354648E9</v>
      </c>
      <c r="Y834" s="156">
        <v>10098.6517</v>
      </c>
      <c r="AA834" s="153">
        <f>IFERROR(__xludf.DUMMYFUNCTION("TO_DATE(INT((AB834/(60*60*24))+""1/1/1970""))"),43342.0)</f>
        <v>43342</v>
      </c>
      <c r="AB834" s="152">
        <v>1.535598E9</v>
      </c>
      <c r="AC834" s="152">
        <v>95033.2571</v>
      </c>
      <c r="AE834" s="153">
        <f>IFERROR(__xludf.DUMMYFUNCTION("TO_DATE(INT((AF834/(60*60*24))+""1/1/1970""))"),43209.0)</f>
        <v>43209</v>
      </c>
      <c r="AF834" s="156">
        <v>1.5241068E9</v>
      </c>
      <c r="AG834" s="156">
        <v>88369.0173</v>
      </c>
      <c r="AQ834" s="153">
        <f>IFERROR(__xludf.DUMMYFUNCTION("TO_DATE(INT((AR834/(60*60*24))+""1/1/1970""))"),43364.0)</f>
        <v>43364</v>
      </c>
      <c r="AR834" s="156">
        <v>1.5375024E9</v>
      </c>
      <c r="AS834" s="156">
        <v>98715.1299</v>
      </c>
      <c r="AT834" s="152">
        <v>156823.5568</v>
      </c>
      <c r="AU834" s="152">
        <f t="shared" si="1"/>
        <v>142182.29</v>
      </c>
      <c r="AV834" s="152">
        <f t="shared" si="2"/>
        <v>32634.7684</v>
      </c>
      <c r="AW834" s="152">
        <f t="shared" si="3"/>
        <v>208054.6912</v>
      </c>
      <c r="AX834" s="152">
        <f t="shared" si="4"/>
        <v>10084.9904</v>
      </c>
      <c r="AY834" s="152">
        <f t="shared" si="5"/>
        <v>95431.1708</v>
      </c>
      <c r="AZ834" s="152">
        <f t="shared" si="6"/>
        <v>92716.7048</v>
      </c>
      <c r="BA834" s="152" t="str">
        <f t="shared" si="7"/>
        <v>Column1.y</v>
      </c>
      <c r="BB834" s="152" t="str">
        <f t="shared" si="8"/>
        <v>Column1.y</v>
      </c>
      <c r="BC834" s="152" t="str">
        <f t="shared" si="9"/>
        <v>Column1.y</v>
      </c>
    </row>
    <row r="835">
      <c r="A835" s="152">
        <v>1.503432E9</v>
      </c>
      <c r="B835" s="152">
        <v>116440.7166</v>
      </c>
      <c r="D835" s="153">
        <f>IFERROR(__xludf.DUMMYFUNCTION("TO_DATE(INT((E835/(60*60*24))+""1/1/1970""))"),43365.0)</f>
        <v>43365</v>
      </c>
      <c r="E835" s="152">
        <v>1.5375888E9</v>
      </c>
      <c r="F835" s="152">
        <v>98715.1299</v>
      </c>
      <c r="H835" s="153">
        <f>IFERROR(__xludf.DUMMYFUNCTION("TO_DATE(INT((I835/(60*60*24))+""1/1/1970""))"),43365.0)</f>
        <v>43365</v>
      </c>
      <c r="I835" s="156">
        <v>1.5375888E9</v>
      </c>
      <c r="J835" s="156">
        <v>155953.4467</v>
      </c>
      <c r="L835" s="154">
        <v>43525.0</v>
      </c>
      <c r="M835" s="155">
        <v>151287.71</v>
      </c>
      <c r="O835" s="153">
        <f>IFERROR(__xludf.DUMMYFUNCTION("TO_DATE(INT((P835/(60*60*24))+""1/1/1970""))"),43208.0)</f>
        <v>43208</v>
      </c>
      <c r="P835" s="13">
        <v>1.52406E9</v>
      </c>
      <c r="Q835" s="13">
        <v>29589.5683</v>
      </c>
      <c r="S835" s="153">
        <f>IFERROR(__xludf.DUMMYFUNCTION("TO_DATE(INT((T835/(60*60*24))+""1/1/1970""))"),43365.0)</f>
        <v>43365</v>
      </c>
      <c r="T835" s="152">
        <v>1.5375888E9</v>
      </c>
      <c r="U835" s="152">
        <v>207761.581</v>
      </c>
      <c r="W835" s="153">
        <f>IFERROR(__xludf.DUMMYFUNCTION("TO_DATE(INT((X835/(60*60*24))+""1/1/1970""))"),43341.0)</f>
        <v>43341</v>
      </c>
      <c r="X835" s="156">
        <v>1.5355512E9</v>
      </c>
      <c r="Y835" s="156">
        <v>10093.4568</v>
      </c>
      <c r="AA835" s="153">
        <f>IFERROR(__xludf.DUMMYFUNCTION("TO_DATE(INT((AB835/(60*60*24))+""1/1/1970""))"),43343.0)</f>
        <v>43343</v>
      </c>
      <c r="AB835" s="156">
        <v>1.5356772E9</v>
      </c>
      <c r="AC835" s="156">
        <v>94807.2911</v>
      </c>
      <c r="AE835" s="153">
        <f>IFERROR(__xludf.DUMMYFUNCTION("TO_DATE(INT((AF835/(60*60*24))+""1/1/1970""))"),43210.0)</f>
        <v>43210</v>
      </c>
      <c r="AF835" s="152">
        <v>1.524186E9</v>
      </c>
      <c r="AG835" s="152">
        <v>88626.0145</v>
      </c>
      <c r="AQ835" s="153">
        <f>IFERROR(__xludf.DUMMYFUNCTION("TO_DATE(INT((AR835/(60*60*24))+""1/1/1970""))"),43365.0)</f>
        <v>43365</v>
      </c>
      <c r="AR835" s="152">
        <v>1.5375888E9</v>
      </c>
      <c r="AS835" s="152">
        <v>98715.1299</v>
      </c>
      <c r="AT835" s="156">
        <v>155953.4467</v>
      </c>
      <c r="AU835" s="152">
        <f t="shared" si="1"/>
        <v>142182.29</v>
      </c>
      <c r="AV835" s="152">
        <f t="shared" si="2"/>
        <v>32722.1506</v>
      </c>
      <c r="AW835" s="152">
        <f t="shared" si="3"/>
        <v>207761.581</v>
      </c>
      <c r="AX835" s="152">
        <f t="shared" si="4"/>
        <v>10072.4477</v>
      </c>
      <c r="AY835" s="152">
        <f t="shared" si="5"/>
        <v>95431.1708</v>
      </c>
      <c r="AZ835" s="152">
        <f t="shared" si="6"/>
        <v>92914.2287</v>
      </c>
      <c r="BA835" s="152" t="str">
        <f t="shared" si="7"/>
        <v>Column1.y</v>
      </c>
      <c r="BB835" s="152" t="str">
        <f t="shared" si="8"/>
        <v>Column1.y</v>
      </c>
      <c r="BC835" s="152" t="str">
        <f t="shared" si="9"/>
        <v>Column1.y</v>
      </c>
    </row>
    <row r="836">
      <c r="A836" s="156">
        <v>1.50349506E9</v>
      </c>
      <c r="B836" s="156">
        <v>116440.7166</v>
      </c>
      <c r="D836" s="153">
        <f>IFERROR(__xludf.DUMMYFUNCTION("TO_DATE(INT((E836/(60*60*24))+""1/1/1970""))"),43367.0)</f>
        <v>43367</v>
      </c>
      <c r="E836" s="156">
        <v>1.5377976E9</v>
      </c>
      <c r="F836" s="156">
        <v>98715.1299</v>
      </c>
      <c r="H836" s="153">
        <f>IFERROR(__xludf.DUMMYFUNCTION("TO_DATE(INT((I836/(60*60*24))+""1/1/1970""))"),43367.0)</f>
        <v>43367</v>
      </c>
      <c r="I836" s="152">
        <v>1.5377976E9</v>
      </c>
      <c r="J836" s="152">
        <v>155953.4467</v>
      </c>
      <c r="L836" s="154">
        <v>43528.0</v>
      </c>
      <c r="M836" s="155">
        <v>152574.27</v>
      </c>
      <c r="O836" s="153">
        <f>IFERROR(__xludf.DUMMYFUNCTION("TO_DATE(INT((P836/(60*60*24))+""1/1/1970""))"),43209.0)</f>
        <v>43209</v>
      </c>
      <c r="P836" s="13">
        <v>1.5241464E9</v>
      </c>
      <c r="Q836" s="13">
        <v>29338.84</v>
      </c>
      <c r="S836" s="153">
        <f>IFERROR(__xludf.DUMMYFUNCTION("TO_DATE(INT((T836/(60*60*24))+""1/1/1970""))"),43367.0)</f>
        <v>43367</v>
      </c>
      <c r="T836" s="156">
        <v>1.5377976E9</v>
      </c>
      <c r="U836" s="156">
        <v>207761.581</v>
      </c>
      <c r="W836" s="153">
        <f>IFERROR(__xludf.DUMMYFUNCTION("TO_DATE(INT((X836/(60*60*24))+""1/1/1970""))"),43342.0)</f>
        <v>43342</v>
      </c>
      <c r="X836" s="156">
        <v>1.5356376E9</v>
      </c>
      <c r="Y836" s="156">
        <v>10062.5486</v>
      </c>
      <c r="AA836" s="153">
        <f>IFERROR(__xludf.DUMMYFUNCTION("TO_DATE(INT((AB836/(60*60*24))+""1/1/1970""))"),43345.0)</f>
        <v>43345</v>
      </c>
      <c r="AB836" s="152">
        <v>1.5359256E9</v>
      </c>
      <c r="AC836" s="152">
        <v>94920.8753</v>
      </c>
      <c r="AE836" s="153">
        <f>IFERROR(__xludf.DUMMYFUNCTION("TO_DATE(INT((AF836/(60*60*24))+""1/1/1970""))"),43211.0)</f>
        <v>43211</v>
      </c>
      <c r="AF836" s="156">
        <v>1.5242688E9</v>
      </c>
      <c r="AG836" s="156">
        <v>89029.3525</v>
      </c>
      <c r="AQ836" s="153">
        <f>IFERROR(__xludf.DUMMYFUNCTION("TO_DATE(INT((AR836/(60*60*24))+""1/1/1970""))"),43367.0)</f>
        <v>43367</v>
      </c>
      <c r="AR836" s="156">
        <v>1.5377976E9</v>
      </c>
      <c r="AS836" s="156">
        <v>98715.1299</v>
      </c>
      <c r="AT836" s="152">
        <v>155953.4467</v>
      </c>
      <c r="AU836" s="152">
        <f t="shared" si="1"/>
        <v>141551.63</v>
      </c>
      <c r="AV836" s="152">
        <f t="shared" si="2"/>
        <v>32750.8401</v>
      </c>
      <c r="AW836" s="152">
        <f t="shared" si="3"/>
        <v>207761.581</v>
      </c>
      <c r="AX836" s="152">
        <f t="shared" si="4"/>
        <v>10070.5309</v>
      </c>
      <c r="AY836" s="152">
        <f t="shared" si="5"/>
        <v>95344.4612</v>
      </c>
      <c r="AZ836" s="152">
        <f t="shared" si="6"/>
        <v>92912.7869</v>
      </c>
      <c r="BA836" s="152" t="str">
        <f t="shared" si="7"/>
        <v>Column1.y</v>
      </c>
      <c r="BB836" s="152" t="str">
        <f t="shared" si="8"/>
        <v>Column1.y</v>
      </c>
      <c r="BC836" s="152" t="str">
        <f t="shared" si="9"/>
        <v>Column1.y</v>
      </c>
    </row>
    <row r="837">
      <c r="A837" s="152">
        <v>1.5035184E9</v>
      </c>
      <c r="B837" s="152">
        <v>116440.7166</v>
      </c>
      <c r="D837" s="153">
        <f>IFERROR(__xludf.DUMMYFUNCTION("TO_DATE(INT((E837/(60*60*24))+""1/1/1970""))"),43368.0)</f>
        <v>43368</v>
      </c>
      <c r="E837" s="156">
        <v>1.537848E9</v>
      </c>
      <c r="F837" s="156">
        <v>98715.1299</v>
      </c>
      <c r="H837" s="153">
        <f>IFERROR(__xludf.DUMMYFUNCTION("TO_DATE(INT((I837/(60*60*24))+""1/1/1970""))"),43368.0)</f>
        <v>43368</v>
      </c>
      <c r="I837" s="152">
        <v>1.537848E9</v>
      </c>
      <c r="J837" s="152">
        <v>157489.0127</v>
      </c>
      <c r="L837" s="154">
        <v>43529.0</v>
      </c>
      <c r="M837" s="155">
        <v>152325.66</v>
      </c>
      <c r="O837" s="153">
        <f>IFERROR(__xludf.DUMMYFUNCTION("TO_DATE(INT((P837/(60*60*24))+""1/1/1970""))"),43210.0)</f>
        <v>43210</v>
      </c>
      <c r="P837" s="13">
        <v>1.5242328E9</v>
      </c>
      <c r="Q837" s="13">
        <v>29404.0498</v>
      </c>
      <c r="S837" s="153">
        <f>IFERROR(__xludf.DUMMYFUNCTION("TO_DATE(INT((T837/(60*60*24))+""1/1/1970""))"),43368.0)</f>
        <v>43368</v>
      </c>
      <c r="T837" s="156">
        <v>1.537848E9</v>
      </c>
      <c r="U837" s="156">
        <v>206716.9048</v>
      </c>
      <c r="W837" s="153">
        <f>IFERROR(__xludf.DUMMYFUNCTION("TO_DATE(INT((X837/(60*60*24))+""1/1/1970""))"),43343.0)</f>
        <v>43343</v>
      </c>
      <c r="X837" s="156">
        <v>1.535724E9</v>
      </c>
      <c r="Y837" s="156">
        <v>10070.83</v>
      </c>
      <c r="AA837" s="153">
        <f>IFERROR(__xludf.DUMMYFUNCTION("TO_DATE(INT((AB837/(60*60*24))+""1/1/1970""))"),43346.0)</f>
        <v>43346</v>
      </c>
      <c r="AB837" s="152">
        <v>1.5359652E9</v>
      </c>
      <c r="AC837" s="152">
        <v>95006.3462</v>
      </c>
      <c r="AE837" s="153">
        <f>IFERROR(__xludf.DUMMYFUNCTION("TO_DATE(INT((AF837/(60*60*24))+""1/1/1970""))"),43212.0)</f>
        <v>43212</v>
      </c>
      <c r="AF837" s="152">
        <v>1.5244344E9</v>
      </c>
      <c r="AG837" s="152">
        <v>89029.3525</v>
      </c>
      <c r="AQ837" s="153">
        <f>IFERROR(__xludf.DUMMYFUNCTION("TO_DATE(INT((AR837/(60*60*24))+""1/1/1970""))"),43368.0)</f>
        <v>43368</v>
      </c>
      <c r="AR837" s="156">
        <v>1.537848E9</v>
      </c>
      <c r="AS837" s="156">
        <v>98715.1299</v>
      </c>
      <c r="AT837" s="152">
        <v>157489.0127</v>
      </c>
      <c r="AU837" s="152">
        <f t="shared" si="1"/>
        <v>141235.54</v>
      </c>
      <c r="AV837" s="152">
        <f t="shared" si="2"/>
        <v>32497.5456</v>
      </c>
      <c r="AW837" s="152">
        <f t="shared" si="3"/>
        <v>206716.9048</v>
      </c>
      <c r="AX837" s="152">
        <f t="shared" si="4"/>
        <v>10075.6849</v>
      </c>
      <c r="AY837" s="152">
        <f t="shared" si="5"/>
        <v>94683.6125</v>
      </c>
      <c r="AZ837" s="152">
        <f t="shared" si="6"/>
        <v>92880.3469</v>
      </c>
      <c r="BA837" s="152" t="str">
        <f t="shared" si="7"/>
        <v>Column1.y</v>
      </c>
      <c r="BB837" s="152" t="str">
        <f t="shared" si="8"/>
        <v>Column1.y</v>
      </c>
      <c r="BC837" s="152" t="str">
        <f t="shared" si="9"/>
        <v>Column1.y</v>
      </c>
    </row>
    <row r="838">
      <c r="A838" s="156">
        <v>1.50358146E9</v>
      </c>
      <c r="B838" s="156">
        <v>116440.7166</v>
      </c>
      <c r="D838" s="153">
        <f>IFERROR(__xludf.DUMMYFUNCTION("TO_DATE(INT((E838/(60*60*24))+""1/1/1970""))"),43369.0)</f>
        <v>43369</v>
      </c>
      <c r="E838" s="152">
        <v>1.5379344E9</v>
      </c>
      <c r="F838" s="152">
        <v>98715.1299</v>
      </c>
      <c r="H838" s="153">
        <f>IFERROR(__xludf.DUMMYFUNCTION("TO_DATE(INT((I838/(60*60*24))+""1/1/1970""))"),43369.0)</f>
        <v>43369</v>
      </c>
      <c r="I838" s="156">
        <v>1.5379344E9</v>
      </c>
      <c r="J838" s="156">
        <v>158329.7308</v>
      </c>
      <c r="L838" s="154">
        <v>43530.0</v>
      </c>
      <c r="M838" s="155">
        <v>152282.15</v>
      </c>
      <c r="O838" s="153">
        <f>IFERROR(__xludf.DUMMYFUNCTION("TO_DATE(INT((P838/(60*60*24))+""1/1/1970""))"),43211.0)</f>
        <v>43211</v>
      </c>
      <c r="P838" s="13">
        <v>1.5242688E9</v>
      </c>
      <c r="Q838" s="13">
        <v>29452.933</v>
      </c>
      <c r="S838" s="153">
        <f>IFERROR(__xludf.DUMMYFUNCTION("TO_DATE(INT((T838/(60*60*24))+""1/1/1970""))"),43369.0)</f>
        <v>43369</v>
      </c>
      <c r="T838" s="152">
        <v>1.5379344E9</v>
      </c>
      <c r="U838" s="152">
        <v>206361.6748</v>
      </c>
      <c r="W838" s="153">
        <f>IFERROR(__xludf.DUMMYFUNCTION("TO_DATE(INT((X838/(60*60*24))+""1/1/1970""))"),43344.0)</f>
        <v>43344</v>
      </c>
      <c r="X838" s="156">
        <v>1.53576E9</v>
      </c>
      <c r="Y838" s="156">
        <v>10066.1103</v>
      </c>
      <c r="AA838" s="153">
        <f>IFERROR(__xludf.DUMMYFUNCTION("TO_DATE(INT((AB838/(60*60*24))+""1/1/1970""))"),43347.0)</f>
        <v>43347</v>
      </c>
      <c r="AB838" s="156">
        <v>1.5360444E9</v>
      </c>
      <c r="AC838" s="156">
        <v>95080.3016</v>
      </c>
      <c r="AE838" s="153">
        <f>IFERROR(__xludf.DUMMYFUNCTION("TO_DATE(INT((AF838/(60*60*24))+""1/1/1970""))"),43213.0)</f>
        <v>43213</v>
      </c>
      <c r="AF838" s="152">
        <v>1.524474E9</v>
      </c>
      <c r="AG838" s="152">
        <v>89126.6726</v>
      </c>
      <c r="AQ838" s="153">
        <f>IFERROR(__xludf.DUMMYFUNCTION("TO_DATE(INT((AR838/(60*60*24))+""1/1/1970""))"),43369.0)</f>
        <v>43369</v>
      </c>
      <c r="AR838" s="152">
        <v>1.5379344E9</v>
      </c>
      <c r="AS838" s="152">
        <v>98715.1299</v>
      </c>
      <c r="AT838" s="156">
        <v>158329.7308</v>
      </c>
      <c r="AU838" s="152">
        <f t="shared" si="1"/>
        <v>141195.49</v>
      </c>
      <c r="AV838" s="152">
        <f t="shared" si="2"/>
        <v>32522.2468</v>
      </c>
      <c r="AW838" s="152">
        <f t="shared" si="3"/>
        <v>206361.6748</v>
      </c>
      <c r="AX838" s="152">
        <f t="shared" si="4"/>
        <v>10081.0961</v>
      </c>
      <c r="AY838" s="152">
        <f t="shared" si="5"/>
        <v>94825.2652</v>
      </c>
      <c r="AZ838" s="152">
        <f t="shared" si="6"/>
        <v>92808.6183</v>
      </c>
      <c r="BA838" s="152" t="str">
        <f t="shared" si="7"/>
        <v>Column1.y</v>
      </c>
      <c r="BB838" s="152" t="str">
        <f t="shared" si="8"/>
        <v>Column1.y</v>
      </c>
      <c r="BC838" s="152" t="str">
        <f t="shared" si="9"/>
        <v>Column1.y</v>
      </c>
    </row>
    <row r="839">
      <c r="A839" s="152">
        <v>1.5036048E9</v>
      </c>
      <c r="B839" s="152">
        <v>116440.7166</v>
      </c>
      <c r="D839" s="153">
        <f>IFERROR(__xludf.DUMMYFUNCTION("TO_DATE(INT((E839/(60*60*24))+""1/1/1970""))"),43370.0)</f>
        <v>43370</v>
      </c>
      <c r="E839" s="156">
        <v>1.5380208E9</v>
      </c>
      <c r="F839" s="156">
        <v>98715.1299</v>
      </c>
      <c r="H839" s="153">
        <f>IFERROR(__xludf.DUMMYFUNCTION("TO_DATE(INT((I839/(60*60*24))+""1/1/1970""))"),43370.0)</f>
        <v>43370</v>
      </c>
      <c r="I839" s="152">
        <v>1.5380208E9</v>
      </c>
      <c r="J839" s="152">
        <v>159078.3192</v>
      </c>
      <c r="L839" s="154">
        <v>43531.0</v>
      </c>
      <c r="M839" s="155">
        <v>150899.82</v>
      </c>
      <c r="O839" s="153">
        <f>IFERROR(__xludf.DUMMYFUNCTION("TO_DATE(INT((P839/(60*60*24))+""1/1/1970""))"),43212.0)</f>
        <v>43212</v>
      </c>
      <c r="P839" s="13">
        <v>1.5243552E9</v>
      </c>
      <c r="Q839" s="13">
        <v>29452.933</v>
      </c>
      <c r="S839" s="153">
        <f>IFERROR(__xludf.DUMMYFUNCTION("TO_DATE(INT((T839/(60*60*24))+""1/1/1970""))"),43370.0)</f>
        <v>43370</v>
      </c>
      <c r="T839" s="156">
        <v>1.5380208E9</v>
      </c>
      <c r="U839" s="156">
        <v>205421.1179</v>
      </c>
      <c r="W839" s="153">
        <f>IFERROR(__xludf.DUMMYFUNCTION("TO_DATE(INT((X839/(60*60*24))+""1/1/1970""))"),43346.0)</f>
        <v>43346</v>
      </c>
      <c r="X839" s="152">
        <v>1.5359328E9</v>
      </c>
      <c r="Y839" s="152">
        <v>10064.4621</v>
      </c>
      <c r="AA839" s="153">
        <f>IFERROR(__xludf.DUMMYFUNCTION("TO_DATE(INT((AB839/(60*60*24))+""1/1/1970""))"),43348.0)</f>
        <v>43348</v>
      </c>
      <c r="AB839" s="152">
        <v>1.5361236E9</v>
      </c>
      <c r="AC839" s="152">
        <v>95281.3506</v>
      </c>
      <c r="AE839" s="153">
        <f>IFERROR(__xludf.DUMMYFUNCTION("TO_DATE(INT((AF839/(60*60*24))+""1/1/1970""))"),43214.0)</f>
        <v>43214</v>
      </c>
      <c r="AF839" s="156">
        <v>1.5245532E9</v>
      </c>
      <c r="AG839" s="156">
        <v>89590.9258</v>
      </c>
      <c r="AQ839" s="153">
        <f>IFERROR(__xludf.DUMMYFUNCTION("TO_DATE(INT((AR839/(60*60*24))+""1/1/1970""))"),43370.0)</f>
        <v>43370</v>
      </c>
      <c r="AR839" s="156">
        <v>1.5380208E9</v>
      </c>
      <c r="AS839" s="156">
        <v>98715.1299</v>
      </c>
      <c r="AT839" s="152">
        <v>159078.3192</v>
      </c>
      <c r="AU839" s="152">
        <f t="shared" si="1"/>
        <v>141027.7</v>
      </c>
      <c r="AV839" s="152">
        <f t="shared" si="2"/>
        <v>32436.242</v>
      </c>
      <c r="AW839" s="152">
        <f t="shared" si="3"/>
        <v>205421.1179</v>
      </c>
      <c r="AX839" s="152">
        <f t="shared" si="4"/>
        <v>10073.6106</v>
      </c>
      <c r="AY839" s="152">
        <f t="shared" si="5"/>
        <v>94698.0712</v>
      </c>
      <c r="AZ839" s="152">
        <f t="shared" si="6"/>
        <v>92922.8794</v>
      </c>
      <c r="BA839" s="152" t="str">
        <f t="shared" si="7"/>
        <v>Column1.y</v>
      </c>
      <c r="BB839" s="152" t="str">
        <f t="shared" si="8"/>
        <v>Column1.y</v>
      </c>
      <c r="BC839" s="152" t="str">
        <f t="shared" si="9"/>
        <v>Column1.y</v>
      </c>
    </row>
    <row r="840">
      <c r="A840" s="156">
        <v>1.50366786E9</v>
      </c>
      <c r="B840" s="156">
        <v>116440.7166</v>
      </c>
      <c r="D840" s="153">
        <f>IFERROR(__xludf.DUMMYFUNCTION("TO_DATE(INT((E840/(60*60*24))+""1/1/1970""))"),43371.0)</f>
        <v>43371</v>
      </c>
      <c r="E840" s="152">
        <v>1.5381072E9</v>
      </c>
      <c r="F840" s="152">
        <v>98715.1299</v>
      </c>
      <c r="H840" s="153">
        <f>IFERROR(__xludf.DUMMYFUNCTION("TO_DATE(INT((I840/(60*60*24))+""1/1/1970""))"),43371.0)</f>
        <v>43371</v>
      </c>
      <c r="I840" s="156">
        <v>1.5381072E9</v>
      </c>
      <c r="J840" s="156">
        <v>159978.1433</v>
      </c>
      <c r="L840" s="154">
        <v>43532.0</v>
      </c>
      <c r="M840" s="155">
        <v>148558.47</v>
      </c>
      <c r="O840" s="153">
        <f>IFERROR(__xludf.DUMMYFUNCTION("TO_DATE(INT((P840/(60*60*24))+""1/1/1970""))"),43213.0)</f>
        <v>43213</v>
      </c>
      <c r="P840" s="13">
        <v>1.5244416E9</v>
      </c>
      <c r="Q840" s="13">
        <v>29428.7007</v>
      </c>
      <c r="S840" s="153">
        <f>IFERROR(__xludf.DUMMYFUNCTION("TO_DATE(INT((T840/(60*60*24))+""1/1/1970""))"),43371.0)</f>
        <v>43371</v>
      </c>
      <c r="T840" s="152">
        <v>1.5381072E9</v>
      </c>
      <c r="U840" s="152">
        <v>206304.9164</v>
      </c>
      <c r="W840" s="153">
        <f>IFERROR(__xludf.DUMMYFUNCTION("TO_DATE(INT((X840/(60*60*24))+""1/1/1970""))"),43347.0)</f>
        <v>43347</v>
      </c>
      <c r="X840" s="156">
        <v>1.5360192E9</v>
      </c>
      <c r="Y840" s="156">
        <v>10064.1017</v>
      </c>
      <c r="AA840" s="153">
        <f>IFERROR(__xludf.DUMMYFUNCTION("TO_DATE(INT((AB840/(60*60*24))+""1/1/1970""))"),43349.0)</f>
        <v>43349</v>
      </c>
      <c r="AB840" s="156">
        <v>1.5362028E9</v>
      </c>
      <c r="AC840" s="156">
        <v>94890.1604</v>
      </c>
      <c r="AE840" s="153">
        <f>IFERROR(__xludf.DUMMYFUNCTION("TO_DATE(INT((AF840/(60*60*24))+""1/1/1970""))"),43215.0)</f>
        <v>43215</v>
      </c>
      <c r="AF840" s="152">
        <v>1.5246324E9</v>
      </c>
      <c r="AG840" s="152">
        <v>89387.2744</v>
      </c>
      <c r="AQ840" s="153">
        <f>IFERROR(__xludf.DUMMYFUNCTION("TO_DATE(INT((AR840/(60*60*24))+""1/1/1970""))"),43371.0)</f>
        <v>43371</v>
      </c>
      <c r="AR840" s="152">
        <v>1.5381072E9</v>
      </c>
      <c r="AS840" s="152">
        <v>98715.1299</v>
      </c>
      <c r="AT840" s="156">
        <v>159978.1433</v>
      </c>
      <c r="AU840" s="152">
        <f t="shared" si="1"/>
        <v>140927.89</v>
      </c>
      <c r="AV840" s="152">
        <f t="shared" si="2"/>
        <v>32183.5383</v>
      </c>
      <c r="AW840" s="152">
        <f t="shared" si="3"/>
        <v>206304.9164</v>
      </c>
      <c r="AX840" s="152">
        <f t="shared" si="4"/>
        <v>10087.3254</v>
      </c>
      <c r="AY840" s="152">
        <f t="shared" si="5"/>
        <v>93677.2097</v>
      </c>
      <c r="AZ840" s="152">
        <f t="shared" si="6"/>
        <v>93723.2112</v>
      </c>
      <c r="BA840" s="152" t="str">
        <f t="shared" si="7"/>
        <v>Column1.y</v>
      </c>
      <c r="BB840" s="152" t="str">
        <f t="shared" si="8"/>
        <v>Column1.y</v>
      </c>
      <c r="BC840" s="152" t="str">
        <f t="shared" si="9"/>
        <v>Column1.y</v>
      </c>
    </row>
    <row r="841">
      <c r="A841" s="152">
        <v>1.5036912E9</v>
      </c>
      <c r="B841" s="152">
        <v>116440.7166</v>
      </c>
      <c r="D841" s="153">
        <f>IFERROR(__xludf.DUMMYFUNCTION("TO_DATE(INT((E841/(60*60*24))+""1/1/1970""))"),43372.0)</f>
        <v>43372</v>
      </c>
      <c r="E841" s="156">
        <v>1.5381936E9</v>
      </c>
      <c r="F841" s="156">
        <v>98715.1299</v>
      </c>
      <c r="H841" s="153">
        <f>IFERROR(__xludf.DUMMYFUNCTION("TO_DATE(INT((I841/(60*60*24))+""1/1/1970""))"),43372.0)</f>
        <v>43372</v>
      </c>
      <c r="I841" s="152">
        <v>1.5381936E9</v>
      </c>
      <c r="J841" s="152">
        <v>160298.4469</v>
      </c>
      <c r="L841" s="154">
        <v>43535.0</v>
      </c>
      <c r="M841" s="155">
        <v>148250.31</v>
      </c>
      <c r="O841" s="153">
        <f>IFERROR(__xludf.DUMMYFUNCTION("TO_DATE(INT((P841/(60*60*24))+""1/1/1970""))"),43214.0)</f>
        <v>43214</v>
      </c>
      <c r="P841" s="13">
        <v>1.5245784E9</v>
      </c>
      <c r="Q841" s="13">
        <v>29380.566</v>
      </c>
      <c r="S841" s="153">
        <f>IFERROR(__xludf.DUMMYFUNCTION("TO_DATE(INT((T841/(60*60*24))+""1/1/1970""))"),43372.0)</f>
        <v>43372</v>
      </c>
      <c r="T841" s="156">
        <v>1.5381936E9</v>
      </c>
      <c r="U841" s="156">
        <v>206270.5731</v>
      </c>
      <c r="W841" s="153">
        <f>IFERROR(__xludf.DUMMYFUNCTION("TO_DATE(INT((X841/(60*60*24))+""1/1/1970""))"),43348.0)</f>
        <v>43348</v>
      </c>
      <c r="X841" s="152">
        <v>1.536156E9</v>
      </c>
      <c r="Y841" s="152">
        <v>10069.2059</v>
      </c>
      <c r="AA841" s="153">
        <f>IFERROR(__xludf.DUMMYFUNCTION("TO_DATE(INT((AB841/(60*60*24))+""1/1/1970""))"),43350.0)</f>
        <v>43350</v>
      </c>
      <c r="AB841" s="152">
        <v>1.536282E9</v>
      </c>
      <c r="AC841" s="152">
        <v>94474.3406</v>
      </c>
      <c r="AE841" s="153">
        <f>IFERROR(__xludf.DUMMYFUNCTION("TO_DATE(INT((AF841/(60*60*24))+""1/1/1970""))"),43216.0)</f>
        <v>43216</v>
      </c>
      <c r="AF841" s="156">
        <v>1.5247116E9</v>
      </c>
      <c r="AG841" s="156">
        <v>89869.9102</v>
      </c>
      <c r="AQ841" s="153">
        <f>IFERROR(__xludf.DUMMYFUNCTION("TO_DATE(INT((AR841/(60*60*24))+""1/1/1970""))"),43372.0)</f>
        <v>43372</v>
      </c>
      <c r="AR841" s="156">
        <v>1.5381936E9</v>
      </c>
      <c r="AS841" s="156">
        <v>98715.1299</v>
      </c>
      <c r="AT841" s="152">
        <v>160298.4469</v>
      </c>
      <c r="AU841" s="152">
        <f t="shared" si="1"/>
        <v>140927.89</v>
      </c>
      <c r="AV841" s="152">
        <f t="shared" si="2"/>
        <v>32213.5269</v>
      </c>
      <c r="AW841" s="152">
        <f t="shared" si="3"/>
        <v>206270.5731</v>
      </c>
      <c r="AX841" s="152">
        <f t="shared" si="4"/>
        <v>10106.7587</v>
      </c>
      <c r="AY841" s="152">
        <f t="shared" si="5"/>
        <v>93677.2097</v>
      </c>
      <c r="AZ841" s="152">
        <f t="shared" si="6"/>
        <v>93977.8636</v>
      </c>
      <c r="BA841" s="152" t="str">
        <f t="shared" si="7"/>
        <v>Column1.y</v>
      </c>
      <c r="BB841" s="152" t="str">
        <f t="shared" si="8"/>
        <v>Column1.y</v>
      </c>
      <c r="BC841" s="152" t="str">
        <f t="shared" si="9"/>
        <v>Column1.y</v>
      </c>
    </row>
    <row r="842">
      <c r="A842" s="156">
        <v>1.50392706E9</v>
      </c>
      <c r="B842" s="156">
        <v>116440.7166</v>
      </c>
      <c r="D842" s="153">
        <f>IFERROR(__xludf.DUMMYFUNCTION("TO_DATE(INT((E842/(60*60*24))+""1/1/1970""))"),43374.0)</f>
        <v>43374</v>
      </c>
      <c r="E842" s="152">
        <v>1.5384024E9</v>
      </c>
      <c r="F842" s="152">
        <v>98715.1299</v>
      </c>
      <c r="H842" s="153">
        <f>IFERROR(__xludf.DUMMYFUNCTION("TO_DATE(INT((I842/(60*60*24))+""1/1/1970""))"),43374.0)</f>
        <v>43374</v>
      </c>
      <c r="I842" s="156">
        <v>1.5384024E9</v>
      </c>
      <c r="J842" s="156">
        <v>160298.4469</v>
      </c>
      <c r="L842" s="154">
        <v>43536.0</v>
      </c>
      <c r="M842" s="155">
        <v>152478.75</v>
      </c>
      <c r="O842" s="153">
        <f>IFERROR(__xludf.DUMMYFUNCTION("TO_DATE(INT((P842/(60*60*24))+""1/1/1970""))"),43215.0)</f>
        <v>43215</v>
      </c>
      <c r="P842" s="13">
        <v>1.5246648E9</v>
      </c>
      <c r="Q842" s="13">
        <v>29320.74</v>
      </c>
      <c r="S842" s="153">
        <f>IFERROR(__xludf.DUMMYFUNCTION("TO_DATE(INT((T842/(60*60*24))+""1/1/1970""))"),43374.0)</f>
        <v>43374</v>
      </c>
      <c r="T842" s="152">
        <v>1.5383664E9</v>
      </c>
      <c r="U842" s="152">
        <v>206270.5731</v>
      </c>
      <c r="W842" s="153">
        <f>IFERROR(__xludf.DUMMYFUNCTION("TO_DATE(INT((X842/(60*60*24))+""1/1/1970""))"),43349.0)</f>
        <v>43349</v>
      </c>
      <c r="X842" s="152">
        <v>1.5362424E9</v>
      </c>
      <c r="Y842" s="152">
        <v>10068.3476</v>
      </c>
      <c r="AA842" s="153">
        <f>IFERROR(__xludf.DUMMYFUNCTION("TO_DATE(INT((AB842/(60*60*24))+""1/1/1970""))"),43352.0)</f>
        <v>43352</v>
      </c>
      <c r="AB842" s="156">
        <v>1.5365304E9</v>
      </c>
      <c r="AC842" s="156">
        <v>94863.1568</v>
      </c>
      <c r="AE842" s="153">
        <f>IFERROR(__xludf.DUMMYFUNCTION("TO_DATE(INT((AF842/(60*60*24))+""1/1/1970""))"),43217.0)</f>
        <v>43217</v>
      </c>
      <c r="AF842" s="152">
        <v>1.5247908E9</v>
      </c>
      <c r="AG842" s="152">
        <v>90318.3038</v>
      </c>
      <c r="AQ842" s="153">
        <f>IFERROR(__xludf.DUMMYFUNCTION("TO_DATE(INT((AR842/(60*60*24))+""1/1/1970""))"),43374.0)</f>
        <v>43374</v>
      </c>
      <c r="AR842" s="152">
        <v>1.5384024E9</v>
      </c>
      <c r="AS842" s="152">
        <v>98715.1299</v>
      </c>
      <c r="AT842" s="156">
        <v>160298.4469</v>
      </c>
      <c r="AU842" s="152">
        <f t="shared" si="1"/>
        <v>141142.81</v>
      </c>
      <c r="AV842" s="152">
        <f t="shared" si="2"/>
        <v>32181.0135</v>
      </c>
      <c r="AW842" s="152">
        <f t="shared" si="3"/>
        <v>206270.5731</v>
      </c>
      <c r="AX842" s="152">
        <f t="shared" si="4"/>
        <v>10115.0503</v>
      </c>
      <c r="AY842" s="152">
        <f t="shared" si="5"/>
        <v>93717.3498</v>
      </c>
      <c r="AZ842" s="152">
        <f t="shared" si="6"/>
        <v>93965.0105</v>
      </c>
      <c r="BA842" s="152" t="str">
        <f t="shared" si="7"/>
        <v>Column1.y</v>
      </c>
      <c r="BB842" s="152" t="str">
        <f t="shared" si="8"/>
        <v>Column1.y</v>
      </c>
      <c r="BC842" s="152" t="str">
        <f t="shared" si="9"/>
        <v>Column1.y</v>
      </c>
    </row>
    <row r="843">
      <c r="A843" s="152">
        <v>1.5039504E9</v>
      </c>
      <c r="B843" s="152">
        <v>116440.7166</v>
      </c>
      <c r="D843" s="153">
        <f>IFERROR(__xludf.DUMMYFUNCTION("TO_DATE(INT((E843/(60*60*24))+""1/1/1970""))"),43375.0)</f>
        <v>43375</v>
      </c>
      <c r="E843" s="152">
        <v>1.5384528E9</v>
      </c>
      <c r="F843" s="152">
        <v>98715.1299</v>
      </c>
      <c r="H843" s="153">
        <f>IFERROR(__xludf.DUMMYFUNCTION("TO_DATE(INT((I843/(60*60*24))+""1/1/1970""))"),43375.0)</f>
        <v>43375</v>
      </c>
      <c r="I843" s="156">
        <v>1.5384528E9</v>
      </c>
      <c r="J843" s="156">
        <v>160254.6484</v>
      </c>
      <c r="L843" s="154">
        <v>43537.0</v>
      </c>
      <c r="M843" s="155">
        <v>153870.29</v>
      </c>
      <c r="O843" s="153">
        <f>IFERROR(__xludf.DUMMYFUNCTION("TO_DATE(INT((P843/(60*60*24))+""1/1/1970""))"),43216.0)</f>
        <v>43216</v>
      </c>
      <c r="P843" s="13">
        <v>1.5247512E9</v>
      </c>
      <c r="Q843" s="13">
        <v>29225.8636</v>
      </c>
      <c r="S843" s="153">
        <f>IFERROR(__xludf.DUMMYFUNCTION("TO_DATE(INT((T843/(60*60*24))+""1/1/1970""))"),43375.0)</f>
        <v>43375</v>
      </c>
      <c r="T843" s="156">
        <v>1.5384528E9</v>
      </c>
      <c r="U843" s="156">
        <v>207451.8248</v>
      </c>
      <c r="W843" s="153">
        <f>IFERROR(__xludf.DUMMYFUNCTION("TO_DATE(INT((X843/(60*60*24))+""1/1/1970""))"),43350.0)</f>
        <v>43350</v>
      </c>
      <c r="X843" s="152">
        <v>1.5363288E9</v>
      </c>
      <c r="Y843" s="152">
        <v>10070.7448</v>
      </c>
      <c r="AA843" s="153">
        <f>IFERROR(__xludf.DUMMYFUNCTION("TO_DATE(INT((AB843/(60*60*24))+""1/1/1970""))"),43353.0)</f>
        <v>43353</v>
      </c>
      <c r="AB843" s="156">
        <v>1.53657E9</v>
      </c>
      <c r="AC843" s="156">
        <v>94888.86</v>
      </c>
      <c r="AE843" s="153">
        <f>IFERROR(__xludf.DUMMYFUNCTION("TO_DATE(INT((AF843/(60*60*24))+""1/1/1970""))"),43218.0)</f>
        <v>43218</v>
      </c>
      <c r="AF843" s="156">
        <v>1.5248736E9</v>
      </c>
      <c r="AG843" s="156">
        <v>90158.2662</v>
      </c>
      <c r="AQ843" s="153">
        <f>IFERROR(__xludf.DUMMYFUNCTION("TO_DATE(INT((AR843/(60*60*24))+""1/1/1970""))"),43375.0)</f>
        <v>43375</v>
      </c>
      <c r="AR843" s="152">
        <v>1.5384528E9</v>
      </c>
      <c r="AS843" s="152">
        <v>98715.1299</v>
      </c>
      <c r="AT843" s="156">
        <v>160254.6484</v>
      </c>
      <c r="AU843" s="152">
        <f t="shared" si="1"/>
        <v>141003.37</v>
      </c>
      <c r="AV843" s="152">
        <f t="shared" si="2"/>
        <v>31992.4129</v>
      </c>
      <c r="AW843" s="152">
        <f t="shared" si="3"/>
        <v>207451.8248</v>
      </c>
      <c r="AX843" s="152">
        <f t="shared" si="4"/>
        <v>10124.0418</v>
      </c>
      <c r="AY843" s="152">
        <f t="shared" si="5"/>
        <v>93728.2903</v>
      </c>
      <c r="AZ843" s="152">
        <f t="shared" si="6"/>
        <v>94195.965</v>
      </c>
      <c r="BA843" s="152" t="str">
        <f t="shared" si="7"/>
        <v>Column1.y</v>
      </c>
      <c r="BB843" s="152" t="str">
        <f t="shared" si="8"/>
        <v>Column1.y</v>
      </c>
      <c r="BC843" s="152" t="str">
        <f t="shared" si="9"/>
        <v>Column1.y</v>
      </c>
    </row>
    <row r="844">
      <c r="A844" s="156">
        <v>1.50401346E9</v>
      </c>
      <c r="B844" s="156">
        <v>116440.7166</v>
      </c>
      <c r="D844" s="153">
        <f>IFERROR(__xludf.DUMMYFUNCTION("TO_DATE(INT((E844/(60*60*24))+""1/1/1970""))"),43376.0)</f>
        <v>43376</v>
      </c>
      <c r="E844" s="156">
        <v>1.5385392E9</v>
      </c>
      <c r="F844" s="156">
        <v>98715.1299</v>
      </c>
      <c r="H844" s="153">
        <f>IFERROR(__xludf.DUMMYFUNCTION("TO_DATE(INT((I844/(60*60*24))+""1/1/1970""))"),43376.0)</f>
        <v>43376</v>
      </c>
      <c r="I844" s="152">
        <v>1.5385392E9</v>
      </c>
      <c r="J844" s="152">
        <v>156782.4138</v>
      </c>
      <c r="L844" s="154">
        <v>43538.0</v>
      </c>
      <c r="M844" s="155">
        <v>155604.43</v>
      </c>
      <c r="O844" s="153">
        <f>IFERROR(__xludf.DUMMYFUNCTION("TO_DATE(INT((P844/(60*60*24))+""1/1/1970""))"),43217.0)</f>
        <v>43217</v>
      </c>
      <c r="P844" s="13">
        <v>1.5248376E9</v>
      </c>
      <c r="Q844" s="13">
        <v>29204.6638</v>
      </c>
      <c r="S844" s="153">
        <f>IFERROR(__xludf.DUMMYFUNCTION("TO_DATE(INT((T844/(60*60*24))+""1/1/1970""))"),43376.0)</f>
        <v>43376</v>
      </c>
      <c r="T844" s="152">
        <v>1.5385392E9</v>
      </c>
      <c r="U844" s="152">
        <v>207354.7055</v>
      </c>
      <c r="W844" s="153">
        <f>IFERROR(__xludf.DUMMYFUNCTION("TO_DATE(INT((X844/(60*60*24))+""1/1/1970""))"),43351.0)</f>
        <v>43351</v>
      </c>
      <c r="X844" s="152">
        <v>1.5363648E9</v>
      </c>
      <c r="Y844" s="152">
        <v>10064.04</v>
      </c>
      <c r="AA844" s="153">
        <f>IFERROR(__xludf.DUMMYFUNCTION("TO_DATE(INT((AB844/(60*60*24))+""1/1/1970""))"),43354.0)</f>
        <v>43354</v>
      </c>
      <c r="AB844" s="152">
        <v>1.5366492E9</v>
      </c>
      <c r="AC844" s="152">
        <v>95239.283</v>
      </c>
      <c r="AE844" s="153">
        <f>IFERROR(__xludf.DUMMYFUNCTION("TO_DATE(INT((AF844/(60*60*24))+""1/1/1970""))"),43219.0)</f>
        <v>43219</v>
      </c>
      <c r="AF844" s="152">
        <v>1.5250392E9</v>
      </c>
      <c r="AG844" s="152">
        <v>90158.2662</v>
      </c>
      <c r="AQ844" s="153">
        <f>IFERROR(__xludf.DUMMYFUNCTION("TO_DATE(INT((AR844/(60*60*24))+""1/1/1970""))"),43376.0)</f>
        <v>43376</v>
      </c>
      <c r="AR844" s="156">
        <v>1.5385392E9</v>
      </c>
      <c r="AS844" s="156">
        <v>98715.1299</v>
      </c>
      <c r="AT844" s="152">
        <v>156782.4138</v>
      </c>
      <c r="AU844" s="152">
        <f t="shared" si="1"/>
        <v>141567.62</v>
      </c>
      <c r="AV844" s="152">
        <f t="shared" si="2"/>
        <v>32121.509</v>
      </c>
      <c r="AW844" s="152">
        <f t="shared" si="3"/>
        <v>207354.7055</v>
      </c>
      <c r="AX844" s="152">
        <f t="shared" si="4"/>
        <v>10112.265</v>
      </c>
      <c r="AY844" s="152">
        <f t="shared" si="5"/>
        <v>93728.9764</v>
      </c>
      <c r="AZ844" s="152">
        <f t="shared" si="6"/>
        <v>94409.2464</v>
      </c>
      <c r="BA844" s="152" t="str">
        <f t="shared" si="7"/>
        <v>Column1.y</v>
      </c>
      <c r="BB844" s="152" t="str">
        <f t="shared" si="8"/>
        <v>Column1.y</v>
      </c>
      <c r="BC844" s="152" t="str">
        <f t="shared" si="9"/>
        <v>Column1.y</v>
      </c>
    </row>
    <row r="845">
      <c r="A845" s="152">
        <v>1.5040368E9</v>
      </c>
      <c r="B845" s="152">
        <v>116440.7166</v>
      </c>
      <c r="D845" s="153">
        <f>IFERROR(__xludf.DUMMYFUNCTION("TO_DATE(INT((E845/(60*60*24))+""1/1/1970""))"),43377.0)</f>
        <v>43377</v>
      </c>
      <c r="E845" s="152">
        <v>1.5386256E9</v>
      </c>
      <c r="F845" s="152">
        <v>98715.1299</v>
      </c>
      <c r="H845" s="153">
        <f>IFERROR(__xludf.DUMMYFUNCTION("TO_DATE(INT((I845/(60*60*24))+""1/1/1970""))"),43377.0)</f>
        <v>43377</v>
      </c>
      <c r="I845" s="156">
        <v>1.5386256E9</v>
      </c>
      <c r="J845" s="156">
        <v>157835.2912</v>
      </c>
      <c r="L845" s="154">
        <v>43539.0</v>
      </c>
      <c r="M845" s="155">
        <v>155709.89</v>
      </c>
      <c r="O845" s="153">
        <f>IFERROR(__xludf.DUMMYFUNCTION("TO_DATE(INT((P845/(60*60*24))+""1/1/1970""))"),43218.0)</f>
        <v>43218</v>
      </c>
      <c r="P845" s="13">
        <v>1.5248736E9</v>
      </c>
      <c r="Q845" s="13">
        <v>29167.1741</v>
      </c>
      <c r="S845" s="153">
        <f>IFERROR(__xludf.DUMMYFUNCTION("TO_DATE(INT((T845/(60*60*24))+""1/1/1970""))"),43377.0)</f>
        <v>43377</v>
      </c>
      <c r="T845" s="156">
        <v>1.5386256E9</v>
      </c>
      <c r="U845" s="156">
        <v>207591.1025</v>
      </c>
      <c r="W845" s="153">
        <f>IFERROR(__xludf.DUMMYFUNCTION("TO_DATE(INT((X845/(60*60*24))+""1/1/1970""))"),43353.0)</f>
        <v>43353</v>
      </c>
      <c r="X845" s="156">
        <v>1.5365376E9</v>
      </c>
      <c r="Y845" s="156">
        <v>10066.4518</v>
      </c>
      <c r="AA845" s="153">
        <f>IFERROR(__xludf.DUMMYFUNCTION("TO_DATE(INT((AB845/(60*60*24))+""1/1/1970""))"),43355.0)</f>
        <v>43355</v>
      </c>
      <c r="AB845" s="156">
        <v>1.5367284E9</v>
      </c>
      <c r="AC845" s="156">
        <v>95271.8057</v>
      </c>
      <c r="AE845" s="153">
        <f>IFERROR(__xludf.DUMMYFUNCTION("TO_DATE(INT((AF845/(60*60*24))+""1/1/1970""))"),43220.0)</f>
        <v>43220</v>
      </c>
      <c r="AF845" s="152">
        <v>1.5250788E9</v>
      </c>
      <c r="AG845" s="152">
        <v>90213.7748</v>
      </c>
      <c r="AQ845" s="153">
        <f>IFERROR(__xludf.DUMMYFUNCTION("TO_DATE(INT((AR845/(60*60*24))+""1/1/1970""))"),43377.0)</f>
        <v>43377</v>
      </c>
      <c r="AR845" s="152">
        <v>1.5386256E9</v>
      </c>
      <c r="AS845" s="152">
        <v>98715.1299</v>
      </c>
      <c r="AT845" s="156">
        <v>157835.2912</v>
      </c>
      <c r="AU845" s="152">
        <f t="shared" si="1"/>
        <v>140897.97</v>
      </c>
      <c r="AV845" s="152">
        <f t="shared" si="2"/>
        <v>32086.07</v>
      </c>
      <c r="AW845" s="152">
        <f t="shared" si="3"/>
        <v>207591.1025</v>
      </c>
      <c r="AX845" s="152">
        <f t="shared" si="4"/>
        <v>10113.9156</v>
      </c>
      <c r="AY845" s="152">
        <f t="shared" si="5"/>
        <v>93740.3586</v>
      </c>
      <c r="AZ845" s="152">
        <f t="shared" si="6"/>
        <v>95000.8916</v>
      </c>
      <c r="BA845" s="152" t="str">
        <f t="shared" si="7"/>
        <v>Column1.y</v>
      </c>
      <c r="BB845" s="152" t="str">
        <f t="shared" si="8"/>
        <v>Column1.y</v>
      </c>
      <c r="BC845" s="152" t="str">
        <f t="shared" si="9"/>
        <v>Column1.y</v>
      </c>
    </row>
    <row r="846">
      <c r="A846" s="156">
        <v>1.50409986E9</v>
      </c>
      <c r="B846" s="156">
        <v>116440.7166</v>
      </c>
      <c r="D846" s="153">
        <f>IFERROR(__xludf.DUMMYFUNCTION("TO_DATE(INT((E846/(60*60*24))+""1/1/1970""))"),43378.0)</f>
        <v>43378</v>
      </c>
      <c r="E846" s="156">
        <v>1.538712E9</v>
      </c>
      <c r="F846" s="156">
        <v>98715.1299</v>
      </c>
      <c r="H846" s="153">
        <f>IFERROR(__xludf.DUMMYFUNCTION("TO_DATE(INT((I846/(60*60*24))+""1/1/1970""))"),43378.0)</f>
        <v>43378</v>
      </c>
      <c r="I846" s="152">
        <v>1.538712E9</v>
      </c>
      <c r="J846" s="152">
        <v>154295.0776</v>
      </c>
      <c r="L846" s="154">
        <v>43542.0</v>
      </c>
      <c r="M846" s="155">
        <v>157262.13</v>
      </c>
      <c r="O846" s="153">
        <f>IFERROR(__xludf.DUMMYFUNCTION("TO_DATE(INT((P846/(60*60*24))+""1/1/1970""))"),43219.0)</f>
        <v>43219</v>
      </c>
      <c r="P846" s="13">
        <v>1.52496E9</v>
      </c>
      <c r="Q846" s="13">
        <v>29167.1741</v>
      </c>
      <c r="S846" s="153">
        <f>IFERROR(__xludf.DUMMYFUNCTION("TO_DATE(INT((T846/(60*60*24))+""1/1/1970""))"),43378.0)</f>
        <v>43378</v>
      </c>
      <c r="T846" s="152">
        <v>1.538712E9</v>
      </c>
      <c r="U846" s="152">
        <v>205044.4096</v>
      </c>
      <c r="W846" s="153">
        <f>IFERROR(__xludf.DUMMYFUNCTION("TO_DATE(INT((X846/(60*60*24))+""1/1/1970""))"),43354.0)</f>
        <v>43354</v>
      </c>
      <c r="X846" s="152">
        <v>1.5366744E9</v>
      </c>
      <c r="Y846" s="152">
        <v>10074.5799</v>
      </c>
      <c r="AA846" s="153">
        <f>IFERROR(__xludf.DUMMYFUNCTION("TO_DATE(INT((AB846/(60*60*24))+""1/1/1970""))"),43356.0)</f>
        <v>43356</v>
      </c>
      <c r="AB846" s="152">
        <v>1.5368076E9</v>
      </c>
      <c r="AC846" s="152">
        <v>95131.4033</v>
      </c>
      <c r="AE846" s="153">
        <f>IFERROR(__xludf.DUMMYFUNCTION("TO_DATE(INT((AF846/(60*60*24))+""1/1/1970""))"),43221.0)</f>
        <v>43221</v>
      </c>
      <c r="AF846" s="156">
        <v>1.525158E9</v>
      </c>
      <c r="AG846" s="156">
        <v>90507.5374</v>
      </c>
      <c r="AQ846" s="153">
        <f>IFERROR(__xludf.DUMMYFUNCTION("TO_DATE(INT((AR846/(60*60*24))+""1/1/1970""))"),43378.0)</f>
        <v>43378</v>
      </c>
      <c r="AR846" s="156">
        <v>1.538712E9</v>
      </c>
      <c r="AS846" s="156">
        <v>98715.1299</v>
      </c>
      <c r="AT846" s="152">
        <v>154295.0776</v>
      </c>
      <c r="AU846" s="152">
        <f t="shared" si="1"/>
        <v>140161.74</v>
      </c>
      <c r="AV846" s="152">
        <f t="shared" si="2"/>
        <v>32350.4789</v>
      </c>
      <c r="AW846" s="152">
        <f t="shared" si="3"/>
        <v>205044.4096</v>
      </c>
      <c r="AX846" s="152">
        <f t="shared" si="4"/>
        <v>10092.8802</v>
      </c>
      <c r="AY846" s="152">
        <f t="shared" si="5"/>
        <v>93754.9062</v>
      </c>
      <c r="AZ846" s="152">
        <f t="shared" si="6"/>
        <v>94673.9404</v>
      </c>
      <c r="BA846" s="152" t="str">
        <f t="shared" si="7"/>
        <v>Column1.y</v>
      </c>
      <c r="BB846" s="152" t="str">
        <f t="shared" si="8"/>
        <v>Column1.y</v>
      </c>
      <c r="BC846" s="152" t="str">
        <f t="shared" si="9"/>
        <v>Column1.y</v>
      </c>
    </row>
    <row r="847">
      <c r="A847" s="152">
        <v>1.5041232E9</v>
      </c>
      <c r="B847" s="152">
        <v>116440.7166</v>
      </c>
      <c r="D847" s="153">
        <f>IFERROR(__xludf.DUMMYFUNCTION("TO_DATE(INT((E847/(60*60*24))+""1/1/1970""))"),43379.0)</f>
        <v>43379</v>
      </c>
      <c r="E847" s="152">
        <v>1.5387984E9</v>
      </c>
      <c r="F847" s="152">
        <v>98715.1299</v>
      </c>
      <c r="H847" s="153">
        <f>IFERROR(__xludf.DUMMYFUNCTION("TO_DATE(INT((I847/(60*60*24))+""1/1/1970""))"),43379.0)</f>
        <v>43379</v>
      </c>
      <c r="I847" s="156">
        <v>1.5387984E9</v>
      </c>
      <c r="J847" s="156">
        <v>154540.5796</v>
      </c>
      <c r="L847" s="154">
        <v>43543.0</v>
      </c>
      <c r="M847" s="155">
        <v>157832.89</v>
      </c>
      <c r="O847" s="153">
        <f>IFERROR(__xludf.DUMMYFUNCTION("TO_DATE(INT((P847/(60*60*24))+""1/1/1970""))"),43220.0)</f>
        <v>43220</v>
      </c>
      <c r="P847" s="13">
        <v>1.5250464E9</v>
      </c>
      <c r="Q847" s="13">
        <v>29191.6743</v>
      </c>
      <c r="S847" s="153">
        <f>IFERROR(__xludf.DUMMYFUNCTION("TO_DATE(INT((T847/(60*60*24))+""1/1/1970""))"),43379.0)</f>
        <v>43379</v>
      </c>
      <c r="T847" s="156">
        <v>1.5387984E9</v>
      </c>
      <c r="U847" s="156">
        <v>203207.6225</v>
      </c>
      <c r="W847" s="153">
        <f>IFERROR(__xludf.DUMMYFUNCTION("TO_DATE(INT((X847/(60*60*24))+""1/1/1970""))"),43355.0)</f>
        <v>43355</v>
      </c>
      <c r="X847" s="152">
        <v>1.5367608E9</v>
      </c>
      <c r="Y847" s="152">
        <v>10060.3233</v>
      </c>
      <c r="AA847" s="153">
        <f>IFERROR(__xludf.DUMMYFUNCTION("TO_DATE(INT((AB847/(60*60*24))+""1/1/1970""))"),43357.0)</f>
        <v>43357</v>
      </c>
      <c r="AB847" s="156">
        <v>1.5368868E9</v>
      </c>
      <c r="AC847" s="156">
        <v>95674.1048</v>
      </c>
      <c r="AE847" s="153">
        <f>IFERROR(__xludf.DUMMYFUNCTION("TO_DATE(INT((AF847/(60*60*24))+""1/1/1970""))"),43222.0)</f>
        <v>43222</v>
      </c>
      <c r="AF847" s="152">
        <v>1.5252372E9</v>
      </c>
      <c r="AG847" s="152">
        <v>91164.2682</v>
      </c>
      <c r="AQ847" s="153">
        <f>IFERROR(__xludf.DUMMYFUNCTION("TO_DATE(INT((AR847/(60*60*24))+""1/1/1970""))"),43379.0)</f>
        <v>43379</v>
      </c>
      <c r="AR847" s="152">
        <v>1.5387984E9</v>
      </c>
      <c r="AS847" s="152">
        <v>98715.1299</v>
      </c>
      <c r="AT847" s="156">
        <v>154540.5796</v>
      </c>
      <c r="AU847" s="152">
        <f t="shared" si="1"/>
        <v>140161.74</v>
      </c>
      <c r="AV847" s="152">
        <f t="shared" si="2"/>
        <v>32302.2177</v>
      </c>
      <c r="AW847" s="152">
        <f t="shared" si="3"/>
        <v>203207.6225</v>
      </c>
      <c r="AX847" s="152">
        <f t="shared" si="4"/>
        <v>10078.8187</v>
      </c>
      <c r="AY847" s="152">
        <f t="shared" si="5"/>
        <v>93754.9062</v>
      </c>
      <c r="AZ847" s="152">
        <f t="shared" si="6"/>
        <v>94637.3893</v>
      </c>
      <c r="BA847" s="152" t="str">
        <f t="shared" si="7"/>
        <v>Column1.y</v>
      </c>
      <c r="BB847" s="152" t="str">
        <f t="shared" si="8"/>
        <v>Column1.y</v>
      </c>
      <c r="BC847" s="152" t="str">
        <f t="shared" si="9"/>
        <v>Column1.y</v>
      </c>
    </row>
    <row r="848">
      <c r="A848" s="156">
        <v>1.50418626E9</v>
      </c>
      <c r="B848" s="156">
        <v>116440.7166</v>
      </c>
      <c r="D848" s="153">
        <f>IFERROR(__xludf.DUMMYFUNCTION("TO_DATE(INT((E848/(60*60*24))+""1/1/1970""))"),43381.0)</f>
        <v>43381</v>
      </c>
      <c r="E848" s="156">
        <v>1.5390072E9</v>
      </c>
      <c r="F848" s="156">
        <v>98715.1299</v>
      </c>
      <c r="H848" s="153">
        <f>IFERROR(__xludf.DUMMYFUNCTION("TO_DATE(INT((I848/(60*60*24))+""1/1/1970""))"),43381.0)</f>
        <v>43381</v>
      </c>
      <c r="I848" s="152">
        <v>1.5390072E9</v>
      </c>
      <c r="J848" s="152">
        <v>154540.5796</v>
      </c>
      <c r="L848" s="154">
        <v>43544.0</v>
      </c>
      <c r="M848" s="155">
        <v>158177.35</v>
      </c>
      <c r="O848" s="153">
        <f>IFERROR(__xludf.DUMMYFUNCTION("TO_DATE(INT((P848/(60*60*24))+""1/1/1970""))"),43221.0)</f>
        <v>43221</v>
      </c>
      <c r="P848" s="13">
        <v>1.5251832E9</v>
      </c>
      <c r="Q848" s="13">
        <v>29172.5507</v>
      </c>
      <c r="S848" s="153">
        <f>IFERROR(__xludf.DUMMYFUNCTION("TO_DATE(INT((T848/(60*60*24))+""1/1/1970""))"),43381.0)</f>
        <v>43381</v>
      </c>
      <c r="T848" s="152">
        <v>1.5390072E9</v>
      </c>
      <c r="U848" s="152">
        <v>203207.6225</v>
      </c>
      <c r="W848" s="153">
        <f>IFERROR(__xludf.DUMMYFUNCTION("TO_DATE(INT((X848/(60*60*24))+""1/1/1970""))"),43356.0)</f>
        <v>43356</v>
      </c>
      <c r="X848" s="152">
        <v>1.5368472E9</v>
      </c>
      <c r="Y848" s="152">
        <v>10057.4651</v>
      </c>
      <c r="AA848" s="153">
        <f>IFERROR(__xludf.DUMMYFUNCTION("TO_DATE(INT((AB848/(60*60*24))+""1/1/1970""))"),43359.0)</f>
        <v>43359</v>
      </c>
      <c r="AB848" s="152">
        <v>1.5371352E9</v>
      </c>
      <c r="AC848" s="152">
        <v>95486.8792</v>
      </c>
      <c r="AE848" s="153">
        <f>IFERROR(__xludf.DUMMYFUNCTION("TO_DATE(INT((AF848/(60*60*24))+""1/1/1970""))"),43223.0)</f>
        <v>43223</v>
      </c>
      <c r="AF848" s="156">
        <v>1.5253164E9</v>
      </c>
      <c r="AG848" s="156">
        <v>91454.4265</v>
      </c>
      <c r="AQ848" s="153">
        <f>IFERROR(__xludf.DUMMYFUNCTION("TO_DATE(INT((AR848/(60*60*24))+""1/1/1970""))"),43381.0)</f>
        <v>43381</v>
      </c>
      <c r="AR848" s="156">
        <v>1.5390072E9</v>
      </c>
      <c r="AS848" s="156">
        <v>98715.1299</v>
      </c>
      <c r="AT848" s="152">
        <v>154540.5796</v>
      </c>
      <c r="AU848" s="152">
        <f t="shared" si="1"/>
        <v>139612.32</v>
      </c>
      <c r="AV848" s="152">
        <f t="shared" si="2"/>
        <v>32347.8191</v>
      </c>
      <c r="AW848" s="152">
        <f t="shared" si="3"/>
        <v>203207.6225</v>
      </c>
      <c r="AX848" s="152">
        <f t="shared" si="4"/>
        <v>10076.9214</v>
      </c>
      <c r="AY848" s="152">
        <f t="shared" si="5"/>
        <v>93848.8958</v>
      </c>
      <c r="AZ848" s="152">
        <f t="shared" si="6"/>
        <v>94621.7246</v>
      </c>
      <c r="BA848" s="152" t="str">
        <f t="shared" si="7"/>
        <v>Column1.y</v>
      </c>
      <c r="BB848" s="152" t="str">
        <f t="shared" si="8"/>
        <v>Column1.y</v>
      </c>
      <c r="BC848" s="152" t="str">
        <f t="shared" si="9"/>
        <v>Column1.y</v>
      </c>
    </row>
    <row r="849">
      <c r="A849" s="152">
        <v>1.5042096E9</v>
      </c>
      <c r="B849" s="152">
        <v>116440.7166</v>
      </c>
      <c r="D849" s="153">
        <f>IFERROR(__xludf.DUMMYFUNCTION("TO_DATE(INT((E849/(60*60*24))+""1/1/1970""))"),43382.0)</f>
        <v>43382</v>
      </c>
      <c r="E849" s="156">
        <v>1.5390576E9</v>
      </c>
      <c r="F849" s="156">
        <v>98973.0962</v>
      </c>
      <c r="H849" s="153">
        <f>IFERROR(__xludf.DUMMYFUNCTION("TO_DATE(INT((I849/(60*60*24))+""1/1/1970""))"),43382.0)</f>
        <v>43382</v>
      </c>
      <c r="I849" s="152">
        <v>1.5390576E9</v>
      </c>
      <c r="J849" s="152">
        <v>153692.2535</v>
      </c>
      <c r="L849" s="154">
        <v>43545.0</v>
      </c>
      <c r="M849" s="155">
        <v>158545.5</v>
      </c>
      <c r="O849" s="153">
        <f>IFERROR(__xludf.DUMMYFUNCTION("TO_DATE(INT((P849/(60*60*24))+""1/1/1970""))"),43222.0)</f>
        <v>43222</v>
      </c>
      <c r="P849" s="13">
        <v>1.5252696E9</v>
      </c>
      <c r="Q849" s="13">
        <v>29229.2333</v>
      </c>
      <c r="S849" s="153">
        <f>IFERROR(__xludf.DUMMYFUNCTION("TO_DATE(INT((T849/(60*60*24))+""1/1/1970""))"),43382.0)</f>
        <v>43382</v>
      </c>
      <c r="T849" s="152">
        <v>1.5390576E9</v>
      </c>
      <c r="U849" s="152">
        <v>203168.2642</v>
      </c>
      <c r="W849" s="153">
        <f>IFERROR(__xludf.DUMMYFUNCTION("TO_DATE(INT((X849/(60*60*24))+""1/1/1970""))"),43357.0)</f>
        <v>43357</v>
      </c>
      <c r="X849" s="152">
        <v>1.5369336E9</v>
      </c>
      <c r="Y849" s="152">
        <v>10062.0633</v>
      </c>
      <c r="AA849" s="153">
        <f>IFERROR(__xludf.DUMMYFUNCTION("TO_DATE(INT((AB849/(60*60*24))+""1/1/1970""))"),43360.0)</f>
        <v>43360</v>
      </c>
      <c r="AB849" s="152">
        <v>1.5371748E9</v>
      </c>
      <c r="AC849" s="152">
        <v>95476.8145</v>
      </c>
      <c r="AE849" s="153">
        <f>IFERROR(__xludf.DUMMYFUNCTION("TO_DATE(INT((AF849/(60*60*24))+""1/1/1970""))"),43224.0)</f>
        <v>43224</v>
      </c>
      <c r="AF849" s="152">
        <v>1.5253956E9</v>
      </c>
      <c r="AG849" s="152">
        <v>91181.5696</v>
      </c>
      <c r="AQ849" s="153">
        <f>IFERROR(__xludf.DUMMYFUNCTION("TO_DATE(INT((AR849/(60*60*24))+""1/1/1970""))"),43382.0)</f>
        <v>43382</v>
      </c>
      <c r="AR849" s="156">
        <v>1.5390576E9</v>
      </c>
      <c r="AS849" s="156">
        <v>98973.0962</v>
      </c>
      <c r="AT849" s="152">
        <v>153692.2535</v>
      </c>
      <c r="AU849" s="152">
        <f t="shared" si="1"/>
        <v>139113.18</v>
      </c>
      <c r="AV849" s="152">
        <f t="shared" si="2"/>
        <v>32363.0371</v>
      </c>
      <c r="AW849" s="152">
        <f t="shared" si="3"/>
        <v>203168.2642</v>
      </c>
      <c r="AX849" s="152">
        <f t="shared" si="4"/>
        <v>10079.7001</v>
      </c>
      <c r="AY849" s="152">
        <f t="shared" si="5"/>
        <v>93700.1153</v>
      </c>
      <c r="AZ849" s="152">
        <f t="shared" si="6"/>
        <v>94861.9173</v>
      </c>
      <c r="BA849" s="152" t="str">
        <f t="shared" si="7"/>
        <v>Column1.y</v>
      </c>
      <c r="BB849" s="152" t="str">
        <f t="shared" si="8"/>
        <v>Column1.y</v>
      </c>
      <c r="BC849" s="152" t="str">
        <f t="shared" si="9"/>
        <v>Column1.y</v>
      </c>
    </row>
    <row r="850">
      <c r="A850" s="156">
        <v>1.50427266E9</v>
      </c>
      <c r="B850" s="156">
        <v>116440.7166</v>
      </c>
      <c r="D850" s="153">
        <f>IFERROR(__xludf.DUMMYFUNCTION("TO_DATE(INT((E850/(60*60*24))+""1/1/1970""))"),43383.0)</f>
        <v>43383</v>
      </c>
      <c r="E850" s="152">
        <v>1.539144E9</v>
      </c>
      <c r="F850" s="152">
        <v>98838.0102</v>
      </c>
      <c r="H850" s="153">
        <f>IFERROR(__xludf.DUMMYFUNCTION("TO_DATE(INT((I850/(60*60*24))+""1/1/1970""))"),43383.0)</f>
        <v>43383</v>
      </c>
      <c r="I850" s="156">
        <v>1.539144E9</v>
      </c>
      <c r="J850" s="156">
        <v>151874.7149</v>
      </c>
      <c r="L850" s="154">
        <v>43546.0</v>
      </c>
      <c r="M850" s="155">
        <v>162057.03</v>
      </c>
      <c r="O850" s="153">
        <f>IFERROR(__xludf.DUMMYFUNCTION("TO_DATE(INT((P850/(60*60*24))+""1/1/1970""))"),43223.0)</f>
        <v>43223</v>
      </c>
      <c r="P850" s="13">
        <v>1.525356E9</v>
      </c>
      <c r="Q850" s="13">
        <v>29425.3296</v>
      </c>
      <c r="S850" s="153">
        <f>IFERROR(__xludf.DUMMYFUNCTION("TO_DATE(INT((T850/(60*60*24))+""1/1/1970""))"),43383.0)</f>
        <v>43383</v>
      </c>
      <c r="T850" s="156">
        <v>1.539144E9</v>
      </c>
      <c r="U850" s="156">
        <v>202753.915</v>
      </c>
      <c r="W850" s="153">
        <f>IFERROR(__xludf.DUMMYFUNCTION("TO_DATE(INT((X850/(60*60*24))+""1/1/1970""))"),43358.0)</f>
        <v>43358</v>
      </c>
      <c r="X850" s="152">
        <v>1.5369696E9</v>
      </c>
      <c r="Y850" s="152">
        <v>10058.8553</v>
      </c>
      <c r="AA850" s="153">
        <f>IFERROR(__xludf.DUMMYFUNCTION("TO_DATE(INT((AB850/(60*60*24))+""1/1/1970""))"),43361.0)</f>
        <v>43361</v>
      </c>
      <c r="AB850" s="156">
        <v>1.537254E9</v>
      </c>
      <c r="AC850" s="156">
        <v>95449.5112</v>
      </c>
      <c r="AE850" s="153">
        <f>IFERROR(__xludf.DUMMYFUNCTION("TO_DATE(INT((AF850/(60*60*24))+""1/1/1970""))"),43225.0)</f>
        <v>43225</v>
      </c>
      <c r="AF850" s="156">
        <v>1.5254784E9</v>
      </c>
      <c r="AG850" s="156">
        <v>91372.9659</v>
      </c>
      <c r="AQ850" s="153">
        <f>IFERROR(__xludf.DUMMYFUNCTION("TO_DATE(INT((AR850/(60*60*24))+""1/1/1970""))"),43383.0)</f>
        <v>43383</v>
      </c>
      <c r="AR850" s="152">
        <v>1.539144E9</v>
      </c>
      <c r="AS850" s="152">
        <v>98838.0102</v>
      </c>
      <c r="AT850" s="156">
        <v>151874.7149</v>
      </c>
      <c r="AU850" s="152">
        <f t="shared" si="1"/>
        <v>139352.52</v>
      </c>
      <c r="AV850" s="152">
        <f t="shared" si="2"/>
        <v>32362.3495</v>
      </c>
      <c r="AW850" s="152">
        <f t="shared" si="3"/>
        <v>202753.915</v>
      </c>
      <c r="AX850" s="152">
        <f t="shared" si="4"/>
        <v>10079.7112</v>
      </c>
      <c r="AY850" s="152">
        <f t="shared" si="5"/>
        <v>93946.3293</v>
      </c>
      <c r="AZ850" s="152">
        <f t="shared" si="6"/>
        <v>94773.9537</v>
      </c>
      <c r="BA850" s="152" t="str">
        <f t="shared" si="7"/>
        <v>Column1.y</v>
      </c>
      <c r="BB850" s="152" t="str">
        <f t="shared" si="8"/>
        <v>Column1.y</v>
      </c>
      <c r="BC850" s="152" t="str">
        <f t="shared" si="9"/>
        <v>Column1.y</v>
      </c>
    </row>
    <row r="851">
      <c r="A851" s="152">
        <v>1.504296E9</v>
      </c>
      <c r="B851" s="152">
        <v>116433.5234</v>
      </c>
      <c r="D851" s="153">
        <f>IFERROR(__xludf.DUMMYFUNCTION("TO_DATE(INT((E851/(60*60*24))+""1/1/1970""))"),43384.0)</f>
        <v>43384</v>
      </c>
      <c r="E851" s="156">
        <v>1.5392304E9</v>
      </c>
      <c r="F851" s="156">
        <v>98838.0102</v>
      </c>
      <c r="H851" s="153">
        <f>IFERROR(__xludf.DUMMYFUNCTION("TO_DATE(INT((I851/(60*60*24))+""1/1/1970""))"),43384.0)</f>
        <v>43384</v>
      </c>
      <c r="I851" s="152">
        <v>1.5392304E9</v>
      </c>
      <c r="J851" s="152">
        <v>153623.4336</v>
      </c>
      <c r="L851" s="154">
        <v>43549.0</v>
      </c>
      <c r="M851" s="155">
        <v>157197.94</v>
      </c>
      <c r="O851" s="153">
        <f>IFERROR(__xludf.DUMMYFUNCTION("TO_DATE(INT((P851/(60*60*24))+""1/1/1970""))"),43224.0)</f>
        <v>43224</v>
      </c>
      <c r="P851" s="13">
        <v>1.5254424E9</v>
      </c>
      <c r="Q851" s="13">
        <v>29627.99</v>
      </c>
      <c r="S851" s="153">
        <f>IFERROR(__xludf.DUMMYFUNCTION("TO_DATE(INT((T851/(60*60*24))+""1/1/1970""))"),43384.0)</f>
        <v>43384</v>
      </c>
      <c r="T851" s="152">
        <v>1.5392304E9</v>
      </c>
      <c r="U851" s="152">
        <v>192598.8029</v>
      </c>
      <c r="W851" s="153">
        <f>IFERROR(__xludf.DUMMYFUNCTION("TO_DATE(INT((X851/(60*60*24))+""1/1/1970""))"),43360.0)</f>
        <v>43360</v>
      </c>
      <c r="X851" s="156">
        <v>1.5371424E9</v>
      </c>
      <c r="Y851" s="156">
        <v>10055.7867</v>
      </c>
      <c r="AA851" s="153">
        <f>IFERROR(__xludf.DUMMYFUNCTION("TO_DATE(INT((AB851/(60*60*24))+""1/1/1970""))"),43362.0)</f>
        <v>43362</v>
      </c>
      <c r="AB851" s="152">
        <v>1.5373332E9</v>
      </c>
      <c r="AC851" s="152">
        <v>95459.0142</v>
      </c>
      <c r="AE851" s="153">
        <f>IFERROR(__xludf.DUMMYFUNCTION("TO_DATE(INT((AF851/(60*60*24))+""1/1/1970""))"),43226.0)</f>
        <v>43226</v>
      </c>
      <c r="AF851" s="152">
        <v>1.525644E9</v>
      </c>
      <c r="AG851" s="152">
        <v>91372.9659</v>
      </c>
      <c r="AQ851" s="153">
        <f>IFERROR(__xludf.DUMMYFUNCTION("TO_DATE(INT((AR851/(60*60*24))+""1/1/1970""))"),43384.0)</f>
        <v>43384</v>
      </c>
      <c r="AR851" s="156">
        <v>1.5392304E9</v>
      </c>
      <c r="AS851" s="156">
        <v>98838.0102</v>
      </c>
      <c r="AT851" s="152">
        <v>153623.4336</v>
      </c>
      <c r="AU851" s="152">
        <f t="shared" si="1"/>
        <v>137242.19</v>
      </c>
      <c r="AV851" s="152">
        <f t="shared" si="2"/>
        <v>32459.8763</v>
      </c>
      <c r="AW851" s="152">
        <f t="shared" si="3"/>
        <v>192598.8029</v>
      </c>
      <c r="AX851" s="152">
        <f t="shared" si="4"/>
        <v>10045.1961</v>
      </c>
      <c r="AY851" s="152">
        <f t="shared" si="5"/>
        <v>94403.9032</v>
      </c>
      <c r="AZ851" s="152">
        <f t="shared" si="6"/>
        <v>94550.6308</v>
      </c>
      <c r="BA851" s="152" t="str">
        <f t="shared" si="7"/>
        <v>Column1.y</v>
      </c>
      <c r="BB851" s="152" t="str">
        <f t="shared" si="8"/>
        <v>Column1.y</v>
      </c>
      <c r="BC851" s="152" t="str">
        <f t="shared" si="9"/>
        <v>Column1.y</v>
      </c>
    </row>
    <row r="852">
      <c r="A852" s="156">
        <v>1.50461826E9</v>
      </c>
      <c r="B852" s="156">
        <v>116227.4648</v>
      </c>
      <c r="D852" s="153">
        <f>IFERROR(__xludf.DUMMYFUNCTION("TO_DATE(INT((E852/(60*60*24))+""1/1/1970""))"),43385.0)</f>
        <v>43385</v>
      </c>
      <c r="E852" s="152">
        <v>1.5393168E9</v>
      </c>
      <c r="F852" s="152">
        <v>98838.0102</v>
      </c>
      <c r="H852" s="153">
        <f>IFERROR(__xludf.DUMMYFUNCTION("TO_DATE(INT((I852/(60*60*24))+""1/1/1970""))"),43385.0)</f>
        <v>43385</v>
      </c>
      <c r="I852" s="156">
        <v>1.5393168E9</v>
      </c>
      <c r="J852" s="156">
        <v>151965.8351</v>
      </c>
      <c r="L852" s="154">
        <v>43550.0</v>
      </c>
      <c r="M852" s="155">
        <v>156927.92</v>
      </c>
      <c r="O852" s="153">
        <f>IFERROR(__xludf.DUMMYFUNCTION("TO_DATE(INT((P852/(60*60*24))+""1/1/1970""))"),43225.0)</f>
        <v>43225</v>
      </c>
      <c r="P852" s="13">
        <v>1.5254784E9</v>
      </c>
      <c r="Q852" s="13">
        <v>29642.7401</v>
      </c>
      <c r="S852" s="153">
        <f>IFERROR(__xludf.DUMMYFUNCTION("TO_DATE(INT((T852/(60*60*24))+""1/1/1970""))"),43385.0)</f>
        <v>43385</v>
      </c>
      <c r="T852" s="156">
        <v>1.5393168E9</v>
      </c>
      <c r="U852" s="156">
        <v>186079.2704</v>
      </c>
      <c r="W852" s="153">
        <f>IFERROR(__xludf.DUMMYFUNCTION("TO_DATE(INT((X852/(60*60*24))+""1/1/1970""))"),43361.0)</f>
        <v>43361</v>
      </c>
      <c r="X852" s="152">
        <v>1.5372792E9</v>
      </c>
      <c r="Y852" s="152">
        <v>10048.9471</v>
      </c>
      <c r="AA852" s="153">
        <f>IFERROR(__xludf.DUMMYFUNCTION("TO_DATE(INT((AB852/(60*60*24))+""1/1/1970""))"),43363.0)</f>
        <v>43363</v>
      </c>
      <c r="AB852" s="156">
        <v>1.5374124E9</v>
      </c>
      <c r="AC852" s="156">
        <v>95484.9665</v>
      </c>
      <c r="AE852" s="153">
        <f>IFERROR(__xludf.DUMMYFUNCTION("TO_DATE(INT((AF852/(60*60*24))+""1/1/1970""))"),43227.0)</f>
        <v>43227</v>
      </c>
      <c r="AF852" s="152">
        <v>1.5256836E9</v>
      </c>
      <c r="AG852" s="152">
        <v>91426.3118</v>
      </c>
      <c r="AQ852" s="153">
        <f>IFERROR(__xludf.DUMMYFUNCTION("TO_DATE(INT((AR852/(60*60*24))+""1/1/1970""))"),43385.0)</f>
        <v>43385</v>
      </c>
      <c r="AR852" s="152">
        <v>1.5393168E9</v>
      </c>
      <c r="AS852" s="152">
        <v>98838.0102</v>
      </c>
      <c r="AT852" s="156">
        <v>151965.8351</v>
      </c>
      <c r="AU852" s="152">
        <f t="shared" si="1"/>
        <v>137109.85</v>
      </c>
      <c r="AV852" s="152">
        <f t="shared" si="2"/>
        <v>32228.1147</v>
      </c>
      <c r="AW852" s="152">
        <f t="shared" si="3"/>
        <v>186079.2704</v>
      </c>
      <c r="AX852" s="152">
        <f t="shared" si="4"/>
        <v>10050.3162</v>
      </c>
      <c r="AY852" s="152">
        <f t="shared" si="5"/>
        <v>94124.9814</v>
      </c>
      <c r="AZ852" s="152">
        <f t="shared" si="6"/>
        <v>94080.6375</v>
      </c>
      <c r="BA852" s="152" t="str">
        <f t="shared" si="7"/>
        <v>Column1.y</v>
      </c>
      <c r="BB852" s="152" t="str">
        <f t="shared" si="8"/>
        <v>Column1.y</v>
      </c>
      <c r="BC852" s="152" t="str">
        <f t="shared" si="9"/>
        <v>Column1.y</v>
      </c>
    </row>
    <row r="853">
      <c r="A853" s="152">
        <v>1.5046416E9</v>
      </c>
      <c r="B853" s="152">
        <v>115599.9225</v>
      </c>
      <c r="D853" s="153">
        <f>IFERROR(__xludf.DUMMYFUNCTION("TO_DATE(INT((E853/(60*60*24))+""1/1/1970""))"),43386.0)</f>
        <v>43386</v>
      </c>
      <c r="E853" s="156">
        <v>1.5394032E9</v>
      </c>
      <c r="F853" s="156">
        <v>98838.0102</v>
      </c>
      <c r="H853" s="153">
        <f>IFERROR(__xludf.DUMMYFUNCTION("TO_DATE(INT((I853/(60*60*24))+""1/1/1970""))"),43386.0)</f>
        <v>43386</v>
      </c>
      <c r="I853" s="152">
        <v>1.5394032E9</v>
      </c>
      <c r="J853" s="152">
        <v>155425.5191</v>
      </c>
      <c r="L853" s="154">
        <v>43551.0</v>
      </c>
      <c r="M853" s="155">
        <v>158506.55</v>
      </c>
      <c r="O853" s="153">
        <f>IFERROR(__xludf.DUMMYFUNCTION("TO_DATE(INT((P853/(60*60*24))+""1/1/1970""))"),43226.0)</f>
        <v>43226</v>
      </c>
      <c r="P853" s="13">
        <v>1.5255648E9</v>
      </c>
      <c r="Q853" s="13">
        <v>29642.7401</v>
      </c>
      <c r="S853" s="153">
        <f>IFERROR(__xludf.DUMMYFUNCTION("TO_DATE(INT((T853/(60*60*24))+""1/1/1970""))"),43386.0)</f>
        <v>43386</v>
      </c>
      <c r="T853" s="152">
        <v>1.5394032E9</v>
      </c>
      <c r="U853" s="152">
        <v>190150.5048</v>
      </c>
      <c r="W853" s="153">
        <f>IFERROR(__xludf.DUMMYFUNCTION("TO_DATE(INT((X853/(60*60*24))+""1/1/1970""))"),43362.0)</f>
        <v>43362</v>
      </c>
      <c r="X853" s="152">
        <v>1.5373656E9</v>
      </c>
      <c r="Y853" s="152">
        <v>10074.7877</v>
      </c>
      <c r="AA853" s="153">
        <f>IFERROR(__xludf.DUMMYFUNCTION("TO_DATE(INT((AB853/(60*60*24))+""1/1/1970""))"),43364.0)</f>
        <v>43364</v>
      </c>
      <c r="AB853" s="152">
        <v>1.5374916E9</v>
      </c>
      <c r="AC853" s="152">
        <v>95431.1708</v>
      </c>
      <c r="AE853" s="153">
        <f>IFERROR(__xludf.DUMMYFUNCTION("TO_DATE(INT((AF853/(60*60*24))+""1/1/1970""))"),43228.0)</f>
        <v>43228</v>
      </c>
      <c r="AF853" s="156">
        <v>1.5257628E9</v>
      </c>
      <c r="AG853" s="156">
        <v>91582.3844</v>
      </c>
      <c r="AQ853" s="153">
        <f>IFERROR(__xludf.DUMMYFUNCTION("TO_DATE(INT((AR853/(60*60*24))+""1/1/1970""))"),43386.0)</f>
        <v>43386</v>
      </c>
      <c r="AR853" s="156">
        <v>1.5394032E9</v>
      </c>
      <c r="AS853" s="156">
        <v>98838.0102</v>
      </c>
      <c r="AT853" s="152">
        <v>155425.5191</v>
      </c>
      <c r="AU853" s="152">
        <f t="shared" si="1"/>
        <v>137109.85</v>
      </c>
      <c r="AV853" s="152">
        <f t="shared" si="2"/>
        <v>32134.2279</v>
      </c>
      <c r="AW853" s="152">
        <f t="shared" si="3"/>
        <v>190150.5048</v>
      </c>
      <c r="AX853" s="152">
        <f t="shared" si="4"/>
        <v>10061.9484</v>
      </c>
      <c r="AY853" s="152">
        <f t="shared" si="5"/>
        <v>94124.9814</v>
      </c>
      <c r="AZ853" s="152">
        <f t="shared" si="6"/>
        <v>93834.4887</v>
      </c>
      <c r="BA853" s="152" t="str">
        <f t="shared" si="7"/>
        <v>Column1.y</v>
      </c>
      <c r="BB853" s="152" t="str">
        <f t="shared" si="8"/>
        <v>Column1.y</v>
      </c>
      <c r="BC853" s="152" t="str">
        <f t="shared" si="9"/>
        <v>Column1.y</v>
      </c>
    </row>
    <row r="854">
      <c r="A854" s="156">
        <v>1.50470466E9</v>
      </c>
      <c r="B854" s="156">
        <v>115960.5251</v>
      </c>
      <c r="D854" s="153">
        <f>IFERROR(__xludf.DUMMYFUNCTION("TO_DATE(INT((E854/(60*60*24))+""1/1/1970""))"),43388.0)</f>
        <v>43388</v>
      </c>
      <c r="E854" s="152">
        <v>1.539612E9</v>
      </c>
      <c r="F854" s="152">
        <v>98838.0102</v>
      </c>
      <c r="H854" s="153">
        <f>IFERROR(__xludf.DUMMYFUNCTION("TO_DATE(INT((I854/(60*60*24))+""1/1/1970""))"),43388.0)</f>
        <v>43388</v>
      </c>
      <c r="I854" s="156">
        <v>1.539612E9</v>
      </c>
      <c r="J854" s="156">
        <v>155425.5191</v>
      </c>
      <c r="L854" s="154">
        <v>43552.0</v>
      </c>
      <c r="M854" s="155">
        <v>157332.88</v>
      </c>
      <c r="O854" s="153">
        <f>IFERROR(__xludf.DUMMYFUNCTION("TO_DATE(INT((P854/(60*60*24))+""1/1/1970""))"),43227.0)</f>
        <v>43227</v>
      </c>
      <c r="P854" s="13">
        <v>1.5256512E9</v>
      </c>
      <c r="Q854" s="13">
        <v>29670.1134</v>
      </c>
      <c r="S854" s="153">
        <f>IFERROR(__xludf.DUMMYFUNCTION("TO_DATE(INT((T854/(60*60*24))+""1/1/1970""))"),43388.0)</f>
        <v>43388</v>
      </c>
      <c r="T854" s="156">
        <v>1.539612E9</v>
      </c>
      <c r="U854" s="156">
        <v>190150.5048</v>
      </c>
      <c r="W854" s="153">
        <f>IFERROR(__xludf.DUMMYFUNCTION("TO_DATE(INT((X854/(60*60*24))+""1/1/1970""))"),43363.0)</f>
        <v>43363</v>
      </c>
      <c r="X854" s="152">
        <v>1.537452E9</v>
      </c>
      <c r="Y854" s="152">
        <v>10087.1716</v>
      </c>
      <c r="AA854" s="153">
        <f>IFERROR(__xludf.DUMMYFUNCTION("TO_DATE(INT((AB854/(60*60*24))+""1/1/1970""))"),43366.0)</f>
        <v>43366</v>
      </c>
      <c r="AB854" s="156">
        <v>1.53774E9</v>
      </c>
      <c r="AC854" s="156">
        <v>95445.9925</v>
      </c>
      <c r="AE854" s="153">
        <f>IFERROR(__xludf.DUMMYFUNCTION("TO_DATE(INT((AF854/(60*60*24))+""1/1/1970""))"),43229.0)</f>
        <v>43229</v>
      </c>
      <c r="AF854" s="152">
        <v>1.525842E9</v>
      </c>
      <c r="AG854" s="152">
        <v>92057.4509</v>
      </c>
      <c r="AQ854" s="153">
        <f>IFERROR(__xludf.DUMMYFUNCTION("TO_DATE(INT((AR854/(60*60*24))+""1/1/1970""))"),43388.0)</f>
        <v>43388</v>
      </c>
      <c r="AR854" s="152">
        <v>1.539612E9</v>
      </c>
      <c r="AS854" s="152">
        <v>98838.0102</v>
      </c>
      <c r="AT854" s="156">
        <v>155425.5191</v>
      </c>
      <c r="AU854" s="152">
        <f t="shared" si="1"/>
        <v>137703.61</v>
      </c>
      <c r="AV854" s="152">
        <f t="shared" si="2"/>
        <v>32174.1796</v>
      </c>
      <c r="AW854" s="152">
        <f t="shared" si="3"/>
        <v>190150.5048</v>
      </c>
      <c r="AX854" s="152">
        <f t="shared" si="4"/>
        <v>10063.8768</v>
      </c>
      <c r="AY854" s="152">
        <f t="shared" si="5"/>
        <v>94106.8999</v>
      </c>
      <c r="AZ854" s="152">
        <f t="shared" si="6"/>
        <v>93759.5915</v>
      </c>
      <c r="BA854" s="152" t="str">
        <f t="shared" si="7"/>
        <v>Column1.y</v>
      </c>
      <c r="BB854" s="152" t="str">
        <f t="shared" si="8"/>
        <v>Column1.y</v>
      </c>
      <c r="BC854" s="152" t="str">
        <f t="shared" si="9"/>
        <v>Column1.y</v>
      </c>
    </row>
    <row r="855">
      <c r="A855" s="152">
        <v>1.504728E9</v>
      </c>
      <c r="B855" s="152">
        <v>115993.3072</v>
      </c>
      <c r="D855" s="153">
        <f>IFERROR(__xludf.DUMMYFUNCTION("TO_DATE(INT((E855/(60*60*24))+""1/1/1970""))"),43389.0)</f>
        <v>43389</v>
      </c>
      <c r="E855" s="152">
        <v>1.5396624E9</v>
      </c>
      <c r="F855" s="152">
        <v>98838.0102</v>
      </c>
      <c r="H855" s="153">
        <f>IFERROR(__xludf.DUMMYFUNCTION("TO_DATE(INT((I855/(60*60*24))+""1/1/1970""))"),43389.0)</f>
        <v>43389</v>
      </c>
      <c r="I855" s="156">
        <v>1.5396624E9</v>
      </c>
      <c r="J855" s="156">
        <v>162447.4069</v>
      </c>
      <c r="L855" s="154">
        <v>43553.0</v>
      </c>
      <c r="M855" s="155">
        <v>158264.15</v>
      </c>
      <c r="O855" s="153">
        <f>IFERROR(__xludf.DUMMYFUNCTION("TO_DATE(INT((P855/(60*60*24))+""1/1/1970""))"),43228.0)</f>
        <v>43228</v>
      </c>
      <c r="P855" s="13">
        <v>1.525788E9</v>
      </c>
      <c r="Q855" s="13">
        <v>29751.3173</v>
      </c>
      <c r="S855" s="153">
        <f>IFERROR(__xludf.DUMMYFUNCTION("TO_DATE(INT((T855/(60*60*24))+""1/1/1970""))"),43389.0)</f>
        <v>43389</v>
      </c>
      <c r="T855" s="156">
        <v>1.5396624E9</v>
      </c>
      <c r="U855" s="156">
        <v>188483.347</v>
      </c>
      <c r="W855" s="153">
        <f>IFERROR(__xludf.DUMMYFUNCTION("TO_DATE(INT((X855/(60*60*24))+""1/1/1970""))"),43364.0)</f>
        <v>43364</v>
      </c>
      <c r="X855" s="152">
        <v>1.5375384E9</v>
      </c>
      <c r="Y855" s="152">
        <v>10084.9904</v>
      </c>
      <c r="AA855" s="153">
        <f>IFERROR(__xludf.DUMMYFUNCTION("TO_DATE(INT((AB855/(60*60*24))+""1/1/1970""))"),43367.0)</f>
        <v>43367</v>
      </c>
      <c r="AB855" s="156">
        <v>1.5377796E9</v>
      </c>
      <c r="AC855" s="156">
        <v>95344.4612</v>
      </c>
      <c r="AE855" s="153">
        <f>IFERROR(__xludf.DUMMYFUNCTION("TO_DATE(INT((AF855/(60*60*24))+""1/1/1970""))"),43230.0)</f>
        <v>43230</v>
      </c>
      <c r="AF855" s="156">
        <v>1.5259212E9</v>
      </c>
      <c r="AG855" s="156">
        <v>92203.0707</v>
      </c>
      <c r="AQ855" s="153">
        <f>IFERROR(__xludf.DUMMYFUNCTION("TO_DATE(INT((AR855/(60*60*24))+""1/1/1970""))"),43389.0)</f>
        <v>43389</v>
      </c>
      <c r="AR855" s="152">
        <v>1.5396624E9</v>
      </c>
      <c r="AS855" s="152">
        <v>98838.0102</v>
      </c>
      <c r="AT855" s="156">
        <v>162447.4069</v>
      </c>
      <c r="AU855" s="152">
        <f t="shared" si="1"/>
        <v>137570.3</v>
      </c>
      <c r="AV855" s="152">
        <f t="shared" si="2"/>
        <v>32048.7848</v>
      </c>
      <c r="AW855" s="152">
        <f t="shared" si="3"/>
        <v>188483.347</v>
      </c>
      <c r="AX855" s="152">
        <f t="shared" si="4"/>
        <v>10062.9203</v>
      </c>
      <c r="AY855" s="152">
        <f t="shared" si="5"/>
        <v>94084.507</v>
      </c>
      <c r="AZ855" s="152">
        <f t="shared" si="6"/>
        <v>94023.5537</v>
      </c>
      <c r="BA855" s="152" t="str">
        <f t="shared" si="7"/>
        <v>Column1.y</v>
      </c>
      <c r="BB855" s="152" t="str">
        <f t="shared" si="8"/>
        <v>Column1.y</v>
      </c>
      <c r="BC855" s="152" t="str">
        <f t="shared" si="9"/>
        <v>Column1.y</v>
      </c>
    </row>
    <row r="856">
      <c r="A856" s="156">
        <v>1.50479106E9</v>
      </c>
      <c r="B856" s="156">
        <v>116129.1186</v>
      </c>
      <c r="D856" s="153">
        <f>IFERROR(__xludf.DUMMYFUNCTION("TO_DATE(INT((E856/(60*60*24))+""1/1/1970""))"),43390.0)</f>
        <v>43390</v>
      </c>
      <c r="E856" s="156">
        <v>1.5397488E9</v>
      </c>
      <c r="F856" s="156">
        <v>98838.0102</v>
      </c>
      <c r="H856" s="153">
        <f>IFERROR(__xludf.DUMMYFUNCTION("TO_DATE(INT((I856/(60*60*24))+""1/1/1970""))"),43390.0)</f>
        <v>43390</v>
      </c>
      <c r="I856" s="152">
        <v>1.5397488E9</v>
      </c>
      <c r="J856" s="152">
        <v>159722.5299</v>
      </c>
      <c r="L856" s="154">
        <v>43556.0</v>
      </c>
      <c r="M856" s="155">
        <v>160084.6</v>
      </c>
      <c r="O856" s="153">
        <f>IFERROR(__xludf.DUMMYFUNCTION("TO_DATE(INT((P856/(60*60*24))+""1/1/1970""))"),43229.0)</f>
        <v>43229</v>
      </c>
      <c r="P856" s="13">
        <v>1.5258744E9</v>
      </c>
      <c r="Q856" s="13">
        <v>29941.1001</v>
      </c>
      <c r="S856" s="153">
        <f>IFERROR(__xludf.DUMMYFUNCTION("TO_DATE(INT((T856/(60*60*24))+""1/1/1970""))"),43390.0)</f>
        <v>43390</v>
      </c>
      <c r="T856" s="152">
        <v>1.5397488E9</v>
      </c>
      <c r="U856" s="152">
        <v>195007.6502</v>
      </c>
      <c r="W856" s="153">
        <f>IFERROR(__xludf.DUMMYFUNCTION("TO_DATE(INT((X856/(60*60*24))+""1/1/1970""))"),43365.0)</f>
        <v>43365</v>
      </c>
      <c r="X856" s="152">
        <v>1.5375744E9</v>
      </c>
      <c r="Y856" s="152">
        <v>10072.4477</v>
      </c>
      <c r="AA856" s="153">
        <f>IFERROR(__xludf.DUMMYFUNCTION("TO_DATE(INT((AB856/(60*60*24))+""1/1/1970""))"),43368.0)</f>
        <v>43368</v>
      </c>
      <c r="AB856" s="152">
        <v>1.5378588E9</v>
      </c>
      <c r="AC856" s="152">
        <v>94683.6125</v>
      </c>
      <c r="AE856" s="153">
        <f>IFERROR(__xludf.DUMMYFUNCTION("TO_DATE(INT((AF856/(60*60*24))+""1/1/1970""))"),43231.0)</f>
        <v>43231</v>
      </c>
      <c r="AF856" s="152">
        <v>1.5260004E9</v>
      </c>
      <c r="AG856" s="152">
        <v>91719.714</v>
      </c>
      <c r="AQ856" s="153">
        <f>IFERROR(__xludf.DUMMYFUNCTION("TO_DATE(INT((AR856/(60*60*24))+""1/1/1970""))"),43390.0)</f>
        <v>43390</v>
      </c>
      <c r="AR856" s="156">
        <v>1.5397488E9</v>
      </c>
      <c r="AS856" s="156">
        <v>98838.0102</v>
      </c>
      <c r="AT856" s="152">
        <v>159722.5299</v>
      </c>
      <c r="AU856" s="152">
        <f t="shared" si="1"/>
        <v>138972.44</v>
      </c>
      <c r="AV856" s="152">
        <f t="shared" si="2"/>
        <v>31839.9487</v>
      </c>
      <c r="AW856" s="152">
        <f t="shared" si="3"/>
        <v>195007.6502</v>
      </c>
      <c r="AX856" s="152">
        <f t="shared" si="4"/>
        <v>10065.3398</v>
      </c>
      <c r="AY856" s="152">
        <f t="shared" si="5"/>
        <v>94097.0501</v>
      </c>
      <c r="AZ856" s="152">
        <f t="shared" si="6"/>
        <v>93970.1135</v>
      </c>
      <c r="BA856" s="152" t="str">
        <f t="shared" si="7"/>
        <v>Column1.y</v>
      </c>
      <c r="BB856" s="152" t="str">
        <f t="shared" si="8"/>
        <v>Column1.y</v>
      </c>
      <c r="BC856" s="152" t="str">
        <f t="shared" si="9"/>
        <v>Column1.y</v>
      </c>
    </row>
    <row r="857">
      <c r="A857" s="152">
        <v>1.5048144E9</v>
      </c>
      <c r="B857" s="152">
        <v>115979.2577</v>
      </c>
      <c r="D857" s="153">
        <f>IFERROR(__xludf.DUMMYFUNCTION("TO_DATE(INT((E857/(60*60*24))+""1/1/1970""))"),43391.0)</f>
        <v>43391</v>
      </c>
      <c r="E857" s="152">
        <v>1.5398352E9</v>
      </c>
      <c r="F857" s="152">
        <v>98838.0102</v>
      </c>
      <c r="H857" s="153">
        <f>IFERROR(__xludf.DUMMYFUNCTION("TO_DATE(INT((I857/(60*60*24))+""1/1/1970""))"),43391.0)</f>
        <v>43391</v>
      </c>
      <c r="I857" s="156">
        <v>1.5398352E9</v>
      </c>
      <c r="J857" s="156">
        <v>157216.3487</v>
      </c>
      <c r="L857" s="154">
        <v>43556.0</v>
      </c>
      <c r="M857" s="155">
        <v>160077.53</v>
      </c>
      <c r="O857" s="153">
        <f>IFERROR(__xludf.DUMMYFUNCTION("TO_DATE(INT((P857/(60*60*24))+""1/1/1970""))"),43230.0)</f>
        <v>43230</v>
      </c>
      <c r="P857" s="13">
        <v>1.5259608E9</v>
      </c>
      <c r="Q857" s="13">
        <v>29682.0557</v>
      </c>
      <c r="S857" s="153">
        <f>IFERROR(__xludf.DUMMYFUNCTION("TO_DATE(INT((T857/(60*60*24))+""1/1/1970""))"),43391.0)</f>
        <v>43391</v>
      </c>
      <c r="T857" s="156">
        <v>1.5398352E9</v>
      </c>
      <c r="U857" s="156">
        <v>195059.0726</v>
      </c>
      <c r="W857" s="153">
        <f>IFERROR(__xludf.DUMMYFUNCTION("TO_DATE(INT((X857/(60*60*24))+""1/1/1970""))"),43367.0)</f>
        <v>43367</v>
      </c>
      <c r="X857" s="156">
        <v>1.5377472E9</v>
      </c>
      <c r="Y857" s="156">
        <v>10070.5309</v>
      </c>
      <c r="AA857" s="153">
        <f>IFERROR(__xludf.DUMMYFUNCTION("TO_DATE(INT((AB857/(60*60*24))+""1/1/1970""))"),43369.0)</f>
        <v>43369</v>
      </c>
      <c r="AB857" s="156">
        <v>1.537938E9</v>
      </c>
      <c r="AC857" s="156">
        <v>94825.2652</v>
      </c>
      <c r="AE857" s="153">
        <f>IFERROR(__xludf.DUMMYFUNCTION("TO_DATE(INT((AF857/(60*60*24))+""1/1/1970""))"),43232.0)</f>
        <v>43232</v>
      </c>
      <c r="AF857" s="156">
        <v>1.5260832E9</v>
      </c>
      <c r="AG857" s="156">
        <v>91522.911</v>
      </c>
      <c r="AQ857" s="153">
        <f>IFERROR(__xludf.DUMMYFUNCTION("TO_DATE(INT((AR857/(60*60*24))+""1/1/1970""))"),43391.0)</f>
        <v>43391</v>
      </c>
      <c r="AR857" s="152">
        <v>1.5398352E9</v>
      </c>
      <c r="AS857" s="152">
        <v>98838.0102</v>
      </c>
      <c r="AT857" s="156">
        <v>157216.3487</v>
      </c>
      <c r="AU857" s="152">
        <f t="shared" si="1"/>
        <v>138791.2</v>
      </c>
      <c r="AV857" s="152">
        <f t="shared" si="2"/>
        <v>31639.0921</v>
      </c>
      <c r="AW857" s="152">
        <f t="shared" si="3"/>
        <v>195059.0726</v>
      </c>
      <c r="AX857" s="152">
        <f t="shared" si="4"/>
        <v>10068.5719</v>
      </c>
      <c r="AY857" s="152">
        <f t="shared" si="5"/>
        <v>94097.9878</v>
      </c>
      <c r="AZ857" s="152">
        <f t="shared" si="6"/>
        <v>93364.053</v>
      </c>
      <c r="BA857" s="152" t="str">
        <f t="shared" si="7"/>
        <v>Column1.y</v>
      </c>
      <c r="BB857" s="152" t="str">
        <f t="shared" si="8"/>
        <v>Column1.y</v>
      </c>
      <c r="BC857" s="152" t="str">
        <f t="shared" si="9"/>
        <v>Column1.y</v>
      </c>
    </row>
    <row r="858">
      <c r="A858" s="156">
        <v>1.50487746E9</v>
      </c>
      <c r="B858" s="156">
        <v>115782.5654</v>
      </c>
      <c r="D858" s="153">
        <f>IFERROR(__xludf.DUMMYFUNCTION("TO_DATE(INT((E858/(60*60*24))+""1/1/1970""))"),43392.0)</f>
        <v>43392</v>
      </c>
      <c r="E858" s="156">
        <v>1.5399216E9</v>
      </c>
      <c r="F858" s="156">
        <v>98838.0102</v>
      </c>
      <c r="H858" s="153">
        <f>IFERROR(__xludf.DUMMYFUNCTION("TO_DATE(INT((I858/(60*60*24))+""1/1/1970""))"),43392.0)</f>
        <v>43392</v>
      </c>
      <c r="I858" s="152">
        <v>1.5399216E9</v>
      </c>
      <c r="J858" s="152">
        <v>157099.7036</v>
      </c>
      <c r="L858" s="154">
        <v>43557.0</v>
      </c>
      <c r="M858" s="155">
        <v>160215.21</v>
      </c>
      <c r="O858" s="153">
        <f>IFERROR(__xludf.DUMMYFUNCTION("TO_DATE(INT((P858/(60*60*24))+""1/1/1970""))"),43231.0)</f>
        <v>43231</v>
      </c>
      <c r="P858" s="13">
        <v>1.5260472E9</v>
      </c>
      <c r="Q858" s="13">
        <v>29614.0994</v>
      </c>
      <c r="S858" s="153">
        <f>IFERROR(__xludf.DUMMYFUNCTION("TO_DATE(INT((T858/(60*60*24))+""1/1/1970""))"),43392.0)</f>
        <v>43392</v>
      </c>
      <c r="T858" s="152">
        <v>1.5399216E9</v>
      </c>
      <c r="U858" s="152">
        <v>190674.5611</v>
      </c>
      <c r="W858" s="153">
        <f>IFERROR(__xludf.DUMMYFUNCTION("TO_DATE(INT((X858/(60*60*24))+""1/1/1970""))"),43368.0)</f>
        <v>43368</v>
      </c>
      <c r="X858" s="152">
        <v>1.537884E9</v>
      </c>
      <c r="Y858" s="152">
        <v>10075.6849</v>
      </c>
      <c r="AA858" s="153">
        <f>IFERROR(__xludf.DUMMYFUNCTION("TO_DATE(INT((AB858/(60*60*24))+""1/1/1970""))"),43370.0)</f>
        <v>43370</v>
      </c>
      <c r="AB858" s="152">
        <v>1.5380172E9</v>
      </c>
      <c r="AC858" s="152">
        <v>94698.0712</v>
      </c>
      <c r="AE858" s="153">
        <f>IFERROR(__xludf.DUMMYFUNCTION("TO_DATE(INT((AF858/(60*60*24))+""1/1/1970""))"),43233.0)</f>
        <v>43233</v>
      </c>
      <c r="AF858" s="152">
        <v>1.5262488E9</v>
      </c>
      <c r="AG858" s="152">
        <v>91522.911</v>
      </c>
      <c r="AQ858" s="153">
        <f>IFERROR(__xludf.DUMMYFUNCTION("TO_DATE(INT((AR858/(60*60*24))+""1/1/1970""))"),43392.0)</f>
        <v>43392</v>
      </c>
      <c r="AR858" s="156">
        <v>1.5399216E9</v>
      </c>
      <c r="AS858" s="156">
        <v>98838.0102</v>
      </c>
      <c r="AT858" s="152">
        <v>157099.7036</v>
      </c>
      <c r="AU858" s="152">
        <f t="shared" si="1"/>
        <v>137881</v>
      </c>
      <c r="AV858" s="152">
        <f t="shared" si="2"/>
        <v>31767.3388</v>
      </c>
      <c r="AW858" s="152">
        <f t="shared" si="3"/>
        <v>190674.5611</v>
      </c>
      <c r="AX858" s="152">
        <f t="shared" si="4"/>
        <v>10077.3596</v>
      </c>
      <c r="AY858" s="152">
        <f t="shared" si="5"/>
        <v>94118.281</v>
      </c>
      <c r="AZ858" s="152">
        <f t="shared" si="6"/>
        <v>92980.6601</v>
      </c>
      <c r="BA858" s="152" t="str">
        <f t="shared" si="7"/>
        <v>Column1.y</v>
      </c>
      <c r="BB858" s="152" t="str">
        <f t="shared" si="8"/>
        <v>Column1.y</v>
      </c>
      <c r="BC858" s="152" t="str">
        <f t="shared" si="9"/>
        <v>Column1.y</v>
      </c>
    </row>
    <row r="859">
      <c r="A859" s="152">
        <v>1.5049008E9</v>
      </c>
      <c r="B859" s="152">
        <v>115843.4463</v>
      </c>
      <c r="D859" s="153">
        <f>IFERROR(__xludf.DUMMYFUNCTION("TO_DATE(INT((E859/(60*60*24))+""1/1/1970""))"),43393.0)</f>
        <v>43393</v>
      </c>
      <c r="E859" s="152">
        <v>1.540008E9</v>
      </c>
      <c r="F859" s="152">
        <v>98838.0102</v>
      </c>
      <c r="H859" s="153">
        <f>IFERROR(__xludf.DUMMYFUNCTION("TO_DATE(INT((I859/(60*60*24))+""1/1/1970""))"),43393.0)</f>
        <v>43393</v>
      </c>
      <c r="I859" s="156">
        <v>1.540008E9</v>
      </c>
      <c r="J859" s="156">
        <v>157133.5728</v>
      </c>
      <c r="L859" s="154">
        <v>43558.0</v>
      </c>
      <c r="M859" s="155">
        <v>160467.41</v>
      </c>
      <c r="O859" s="153">
        <f>IFERROR(__xludf.DUMMYFUNCTION("TO_DATE(INT((P859/(60*60*24))+""1/1/1970""))"),43232.0)</f>
        <v>43232</v>
      </c>
      <c r="P859" s="13">
        <v>1.5260832E9</v>
      </c>
      <c r="Q859" s="13">
        <v>29809.5396</v>
      </c>
      <c r="S859" s="153">
        <f>IFERROR(__xludf.DUMMYFUNCTION("TO_DATE(INT((T859/(60*60*24))+""1/1/1970""))"),43393.0)</f>
        <v>43393</v>
      </c>
      <c r="T859" s="156">
        <v>1.540008E9</v>
      </c>
      <c r="U859" s="156">
        <v>190448.0401</v>
      </c>
      <c r="W859" s="153">
        <f>IFERROR(__xludf.DUMMYFUNCTION("TO_DATE(INT((X859/(60*60*24))+""1/1/1970""))"),43369.0)</f>
        <v>43369</v>
      </c>
      <c r="X859" s="152">
        <v>1.5379704E9</v>
      </c>
      <c r="Y859" s="152">
        <v>10081.0961</v>
      </c>
      <c r="AA859" s="153">
        <f>IFERROR(__xludf.DUMMYFUNCTION("TO_DATE(INT((AB859/(60*60*24))+""1/1/1970""))"),43371.0)</f>
        <v>43371</v>
      </c>
      <c r="AB859" s="156">
        <v>1.5380964E9</v>
      </c>
      <c r="AC859" s="156">
        <v>93677.2097</v>
      </c>
      <c r="AE859" s="153">
        <f>IFERROR(__xludf.DUMMYFUNCTION("TO_DATE(INT((AF859/(60*60*24))+""1/1/1970""))"),43234.0)</f>
        <v>43234</v>
      </c>
      <c r="AF859" s="152">
        <v>1.5262884E9</v>
      </c>
      <c r="AG859" s="152">
        <v>91441.8109</v>
      </c>
      <c r="AQ859" s="153">
        <f>IFERROR(__xludf.DUMMYFUNCTION("TO_DATE(INT((AR859/(60*60*24))+""1/1/1970""))"),43393.0)</f>
        <v>43393</v>
      </c>
      <c r="AR859" s="152">
        <v>1.540008E9</v>
      </c>
      <c r="AS859" s="152">
        <v>98838.0102</v>
      </c>
      <c r="AT859" s="156">
        <v>157133.5728</v>
      </c>
      <c r="AU859" s="152">
        <f t="shared" si="1"/>
        <v>137881</v>
      </c>
      <c r="AV859" s="152">
        <f t="shared" si="2"/>
        <v>31728.4862</v>
      </c>
      <c r="AW859" s="152">
        <f t="shared" si="3"/>
        <v>190448.0401</v>
      </c>
      <c r="AX859" s="152">
        <f t="shared" si="4"/>
        <v>10066.8244</v>
      </c>
      <c r="AY859" s="152">
        <f t="shared" si="5"/>
        <v>94118.281</v>
      </c>
      <c r="AZ859" s="152">
        <f t="shared" si="6"/>
        <v>93468.5043</v>
      </c>
      <c r="BA859" s="152" t="str">
        <f t="shared" si="7"/>
        <v>Column1.y</v>
      </c>
      <c r="BB859" s="152" t="str">
        <f t="shared" si="8"/>
        <v>Column1.y</v>
      </c>
      <c r="BC859" s="152" t="str">
        <f t="shared" si="9"/>
        <v>Column1.y</v>
      </c>
    </row>
    <row r="860">
      <c r="A860" s="156">
        <v>1.50513666E9</v>
      </c>
      <c r="B860" s="156">
        <v>116559.9685</v>
      </c>
      <c r="D860" s="153">
        <f>IFERROR(__xludf.DUMMYFUNCTION("TO_DATE(INT((E860/(60*60*24))+""1/1/1970""))"),43395.0)</f>
        <v>43395</v>
      </c>
      <c r="E860" s="156">
        <v>1.5402168E9</v>
      </c>
      <c r="F860" s="156">
        <v>98838.0102</v>
      </c>
      <c r="H860" s="153">
        <f>IFERROR(__xludf.DUMMYFUNCTION("TO_DATE(INT((I860/(60*60*24))+""1/1/1970""))"),43395.0)</f>
        <v>43395</v>
      </c>
      <c r="I860" s="152">
        <v>1.5402168E9</v>
      </c>
      <c r="J860" s="152">
        <v>157133.5728</v>
      </c>
      <c r="L860" s="154">
        <v>43559.0</v>
      </c>
      <c r="M860" s="155">
        <v>160213.16</v>
      </c>
      <c r="O860" s="153">
        <f>IFERROR(__xludf.DUMMYFUNCTION("TO_DATE(INT((P860/(60*60*24))+""1/1/1970""))"),43233.0)</f>
        <v>43233</v>
      </c>
      <c r="P860" s="13">
        <v>1.5261696E9</v>
      </c>
      <c r="Q860" s="13">
        <v>29809.5396</v>
      </c>
      <c r="S860" s="153">
        <f>IFERROR(__xludf.DUMMYFUNCTION("TO_DATE(INT((T860/(60*60*24))+""1/1/1970""))"),43395.0)</f>
        <v>43395</v>
      </c>
      <c r="T860" s="152">
        <v>1.5402168E9</v>
      </c>
      <c r="U860" s="152">
        <v>190448.0401</v>
      </c>
      <c r="W860" s="153">
        <f>IFERROR(__xludf.DUMMYFUNCTION("TO_DATE(INT((X860/(60*60*24))+""1/1/1970""))"),43370.0)</f>
        <v>43370</v>
      </c>
      <c r="X860" s="152">
        <v>1.5380568E9</v>
      </c>
      <c r="Y860" s="152">
        <v>10073.6106</v>
      </c>
      <c r="AA860" s="153">
        <f>IFERROR(__xludf.DUMMYFUNCTION("TO_DATE(INT((AB860/(60*60*24))+""1/1/1970""))"),43373.0)</f>
        <v>43373</v>
      </c>
      <c r="AB860" s="152">
        <v>1.5383448E9</v>
      </c>
      <c r="AC860" s="152">
        <v>93700.3582</v>
      </c>
      <c r="AE860" s="153">
        <f>IFERROR(__xludf.DUMMYFUNCTION("TO_DATE(INT((AF860/(60*60*24))+""1/1/1970""))"),43235.0)</f>
        <v>43235</v>
      </c>
      <c r="AF860" s="156">
        <v>1.5263676E9</v>
      </c>
      <c r="AG860" s="156">
        <v>91594.6396</v>
      </c>
      <c r="AQ860" s="153">
        <f>IFERROR(__xludf.DUMMYFUNCTION("TO_DATE(INT((AR860/(60*60*24))+""1/1/1970""))"),43395.0)</f>
        <v>43395</v>
      </c>
      <c r="AR860" s="156">
        <v>1.5402168E9</v>
      </c>
      <c r="AS860" s="156">
        <v>98838.0102</v>
      </c>
      <c r="AT860" s="152">
        <v>157133.5728</v>
      </c>
      <c r="AU860" s="152">
        <f t="shared" si="1"/>
        <v>137804.53</v>
      </c>
      <c r="AV860" s="152">
        <f t="shared" si="2"/>
        <v>31755.7934</v>
      </c>
      <c r="AW860" s="152">
        <f t="shared" si="3"/>
        <v>190448.0401</v>
      </c>
      <c r="AX860" s="152">
        <f t="shared" si="4"/>
        <v>10067.373</v>
      </c>
      <c r="AY860" s="152">
        <f t="shared" si="5"/>
        <v>94096.4613</v>
      </c>
      <c r="AZ860" s="152">
        <f t="shared" si="6"/>
        <v>93437.7357</v>
      </c>
      <c r="BA860" s="152" t="str">
        <f t="shared" si="7"/>
        <v>Column1.y</v>
      </c>
      <c r="BB860" s="152" t="str">
        <f t="shared" si="8"/>
        <v>Column1.y</v>
      </c>
      <c r="BC860" s="152" t="str">
        <f t="shared" si="9"/>
        <v>Column1.y</v>
      </c>
    </row>
    <row r="861">
      <c r="A861" s="152">
        <v>1.50516E9</v>
      </c>
      <c r="B861" s="152">
        <v>117075.1152</v>
      </c>
      <c r="D861" s="153">
        <f>IFERROR(__xludf.DUMMYFUNCTION("TO_DATE(INT((E861/(60*60*24))+""1/1/1970""))"),43396.0)</f>
        <v>43396</v>
      </c>
      <c r="E861" s="156">
        <v>1.5402672E9</v>
      </c>
      <c r="F861" s="156">
        <v>98838.0102</v>
      </c>
      <c r="H861" s="153">
        <f>IFERROR(__xludf.DUMMYFUNCTION("TO_DATE(INT((I861/(60*60*24))+""1/1/1970""))"),43396.0)</f>
        <v>43396</v>
      </c>
      <c r="I861" s="152">
        <v>1.5402672E9</v>
      </c>
      <c r="J861" s="152">
        <v>157130.7504</v>
      </c>
      <c r="L861" s="154">
        <v>43560.0</v>
      </c>
      <c r="M861" s="155">
        <v>160621.52</v>
      </c>
      <c r="O861" s="153">
        <f>IFERROR(__xludf.DUMMYFUNCTION("TO_DATE(INT((P861/(60*60*24))+""1/1/1970""))"),43234.0)</f>
        <v>43234</v>
      </c>
      <c r="P861" s="13">
        <v>1.526256E9</v>
      </c>
      <c r="Q861" s="13">
        <v>29815.4969</v>
      </c>
      <c r="S861" s="153">
        <f>IFERROR(__xludf.DUMMYFUNCTION("TO_DATE(INT((T861/(60*60*24))+""1/1/1970""))"),43396.0)</f>
        <v>43396</v>
      </c>
      <c r="T861" s="152">
        <v>1.5402672E9</v>
      </c>
      <c r="U861" s="152">
        <v>189192.419</v>
      </c>
      <c r="W861" s="153">
        <f>IFERROR(__xludf.DUMMYFUNCTION("TO_DATE(INT((X861/(60*60*24))+""1/1/1970""))"),43371.0)</f>
        <v>43371</v>
      </c>
      <c r="X861" s="152">
        <v>1.5381432E9</v>
      </c>
      <c r="Y861" s="152">
        <v>10087.3254</v>
      </c>
      <c r="AA861" s="153">
        <f>IFERROR(__xludf.DUMMYFUNCTION("TO_DATE(INT((AB861/(60*60*24))+""1/1/1970""))"),43374.0)</f>
        <v>43374</v>
      </c>
      <c r="AB861" s="152">
        <v>1.5383844E9</v>
      </c>
      <c r="AC861" s="152">
        <v>93717.3498</v>
      </c>
      <c r="AE861" s="153">
        <f>IFERROR(__xludf.DUMMYFUNCTION("TO_DATE(INT((AF861/(60*60*24))+""1/1/1970""))"),43236.0)</f>
        <v>43236</v>
      </c>
      <c r="AF861" s="152">
        <v>1.5264468E9</v>
      </c>
      <c r="AG861" s="152">
        <v>92391.223</v>
      </c>
      <c r="AQ861" s="153">
        <f>IFERROR(__xludf.DUMMYFUNCTION("TO_DATE(INT((AR861/(60*60*24))+""1/1/1970""))"),43396.0)</f>
        <v>43396</v>
      </c>
      <c r="AR861" s="156">
        <v>1.5402672E9</v>
      </c>
      <c r="AS861" s="156">
        <v>98838.0102</v>
      </c>
      <c r="AT861" s="152">
        <v>157130.7504</v>
      </c>
      <c r="AU861" s="152">
        <f t="shared" si="1"/>
        <v>137381.4</v>
      </c>
      <c r="AV861" s="152">
        <f t="shared" si="2"/>
        <v>31737.9246</v>
      </c>
      <c r="AW861" s="152">
        <f t="shared" si="3"/>
        <v>189192.419</v>
      </c>
      <c r="AX861" s="152">
        <f t="shared" si="4"/>
        <v>10070.7592</v>
      </c>
      <c r="AY861" s="152">
        <f t="shared" si="5"/>
        <v>94106.8918</v>
      </c>
      <c r="AZ861" s="152">
        <f t="shared" si="6"/>
        <v>93068.5125</v>
      </c>
      <c r="BA861" s="152" t="str">
        <f t="shared" si="7"/>
        <v>Column1.y</v>
      </c>
      <c r="BB861" s="152" t="str">
        <f t="shared" si="8"/>
        <v>Column1.y</v>
      </c>
      <c r="BC861" s="152" t="str">
        <f t="shared" si="9"/>
        <v>Column1.y</v>
      </c>
    </row>
    <row r="862">
      <c r="A862" s="156">
        <v>1.50522306E9</v>
      </c>
      <c r="B862" s="156">
        <v>117262.4412</v>
      </c>
      <c r="D862" s="153">
        <f>IFERROR(__xludf.DUMMYFUNCTION("TO_DATE(INT((E862/(60*60*24))+""1/1/1970""))"),43397.0)</f>
        <v>43397</v>
      </c>
      <c r="E862" s="152">
        <v>1.5403536E9</v>
      </c>
      <c r="F862" s="152">
        <v>98838.0102</v>
      </c>
      <c r="H862" s="153">
        <f>IFERROR(__xludf.DUMMYFUNCTION("TO_DATE(INT((I862/(60*60*24))+""1/1/1970""))"),43397.0)</f>
        <v>43397</v>
      </c>
      <c r="I862" s="156">
        <v>1.5403536E9</v>
      </c>
      <c r="J862" s="156">
        <v>158114.3699</v>
      </c>
      <c r="L862" s="154">
        <v>43563.0</v>
      </c>
      <c r="M862" s="155">
        <v>160999.8</v>
      </c>
      <c r="O862" s="153">
        <f>IFERROR(__xludf.DUMMYFUNCTION("TO_DATE(INT((P862/(60*60*24))+""1/1/1970""))"),43235.0)</f>
        <v>43235</v>
      </c>
      <c r="P862" s="13">
        <v>1.5263928E9</v>
      </c>
      <c r="Q862" s="13">
        <v>29855.7864</v>
      </c>
      <c r="S862" s="153">
        <f>IFERROR(__xludf.DUMMYFUNCTION("TO_DATE(INT((T862/(60*60*24))+""1/1/1970""))"),43397.0)</f>
        <v>43397</v>
      </c>
      <c r="T862" s="156">
        <v>1.5403536E9</v>
      </c>
      <c r="U862" s="156">
        <v>187447.2348</v>
      </c>
      <c r="W862" s="153">
        <f>IFERROR(__xludf.DUMMYFUNCTION("TO_DATE(INT((X862/(60*60*24))+""1/1/1970""))"),43372.0)</f>
        <v>43372</v>
      </c>
      <c r="X862" s="152">
        <v>1.5381792E9</v>
      </c>
      <c r="Y862" s="152">
        <v>10106.7587</v>
      </c>
      <c r="AA862" s="153">
        <f>IFERROR(__xludf.DUMMYFUNCTION("TO_DATE(INT((AB862/(60*60*24))+""1/1/1970""))"),43375.0)</f>
        <v>43375</v>
      </c>
      <c r="AB862" s="156">
        <v>1.5384636E9</v>
      </c>
      <c r="AC862" s="156">
        <v>93728.2903</v>
      </c>
      <c r="AE862" s="153">
        <f>IFERROR(__xludf.DUMMYFUNCTION("TO_DATE(INT((AF862/(60*60*24))+""1/1/1970""))"),43237.0)</f>
        <v>43237</v>
      </c>
      <c r="AF862" s="156">
        <v>1.526526E9</v>
      </c>
      <c r="AG862" s="156">
        <v>92434.8369</v>
      </c>
      <c r="AQ862" s="153">
        <f>IFERROR(__xludf.DUMMYFUNCTION("TO_DATE(INT((AR862/(60*60*24))+""1/1/1970""))"),43397.0)</f>
        <v>43397</v>
      </c>
      <c r="AR862" s="152">
        <v>1.5403536E9</v>
      </c>
      <c r="AS862" s="152">
        <v>98838.0102</v>
      </c>
      <c r="AT862" s="156">
        <v>158114.3699</v>
      </c>
      <c r="AU862" s="152">
        <f t="shared" si="1"/>
        <v>137369.2</v>
      </c>
      <c r="AV862" s="152">
        <f t="shared" si="2"/>
        <v>31914.853</v>
      </c>
      <c r="AW862" s="152">
        <f t="shared" si="3"/>
        <v>187447.2348</v>
      </c>
      <c r="AX862" s="152">
        <f t="shared" si="4"/>
        <v>10074.7785</v>
      </c>
      <c r="AY862" s="152">
        <f t="shared" si="5"/>
        <v>94091.386</v>
      </c>
      <c r="AZ862" s="152">
        <f t="shared" si="6"/>
        <v>93117.0945</v>
      </c>
      <c r="BA862" s="152" t="str">
        <f t="shared" si="7"/>
        <v>Column1.y</v>
      </c>
      <c r="BB862" s="152" t="str">
        <f t="shared" si="8"/>
        <v>Column1.y</v>
      </c>
      <c r="BC862" s="152" t="str">
        <f t="shared" si="9"/>
        <v>Column1.y</v>
      </c>
    </row>
    <row r="863">
      <c r="A863" s="152">
        <v>1.5052464E9</v>
      </c>
      <c r="B863" s="152">
        <v>117468.4999</v>
      </c>
      <c r="D863" s="153">
        <f>IFERROR(__xludf.DUMMYFUNCTION("TO_DATE(INT((E863/(60*60*24))+""1/1/1970""))"),43398.0)</f>
        <v>43398</v>
      </c>
      <c r="E863" s="156">
        <v>1.54044E9</v>
      </c>
      <c r="F863" s="156">
        <v>98838.0102</v>
      </c>
      <c r="H863" s="153">
        <f>IFERROR(__xludf.DUMMYFUNCTION("TO_DATE(INT((I863/(60*60*24))+""1/1/1970""))"),43398.0)</f>
        <v>43398</v>
      </c>
      <c r="I863" s="152">
        <v>1.54044E9</v>
      </c>
      <c r="J863" s="152">
        <v>157633.5555</v>
      </c>
      <c r="L863" s="154">
        <v>43564.0</v>
      </c>
      <c r="M863" s="155">
        <v>161103.37</v>
      </c>
      <c r="O863" s="153">
        <f>IFERROR(__xludf.DUMMYFUNCTION("TO_DATE(INT((P863/(60*60*24))+""1/1/1970""))"),43236.0)</f>
        <v>43236</v>
      </c>
      <c r="P863" s="13">
        <v>1.5264792E9</v>
      </c>
      <c r="Q863" s="13">
        <v>30008.1053</v>
      </c>
      <c r="S863" s="153">
        <f>IFERROR(__xludf.DUMMYFUNCTION("TO_DATE(INT((T863/(60*60*24))+""1/1/1970""))"),43398.0)</f>
        <v>43398</v>
      </c>
      <c r="T863" s="152">
        <v>1.54044E9</v>
      </c>
      <c r="U863" s="152">
        <v>178380.1998</v>
      </c>
      <c r="W863" s="153">
        <f>IFERROR(__xludf.DUMMYFUNCTION("TO_DATE(INT((X863/(60*60*24))+""1/1/1970""))"),43374.0)</f>
        <v>43374</v>
      </c>
      <c r="X863" s="156">
        <v>1.538352E9</v>
      </c>
      <c r="Y863" s="156">
        <v>10115.0503</v>
      </c>
      <c r="AA863" s="153">
        <f>IFERROR(__xludf.DUMMYFUNCTION("TO_DATE(INT((AB863/(60*60*24))+""1/1/1970""))"),43376.0)</f>
        <v>43376</v>
      </c>
      <c r="AB863" s="152">
        <v>1.5385428E9</v>
      </c>
      <c r="AC863" s="152">
        <v>93728.9764</v>
      </c>
      <c r="AE863" s="153">
        <f>IFERROR(__xludf.DUMMYFUNCTION("TO_DATE(INT((AF863/(60*60*24))+""1/1/1970""))"),43238.0)</f>
        <v>43238</v>
      </c>
      <c r="AF863" s="152">
        <v>1.5266052E9</v>
      </c>
      <c r="AG863" s="152">
        <v>92610.734</v>
      </c>
      <c r="AQ863" s="153">
        <f>IFERROR(__xludf.DUMMYFUNCTION("TO_DATE(INT((AR863/(60*60*24))+""1/1/1970""))"),43398.0)</f>
        <v>43398</v>
      </c>
      <c r="AR863" s="156">
        <v>1.54044E9</v>
      </c>
      <c r="AS863" s="156">
        <v>98838.0102</v>
      </c>
      <c r="AT863" s="152">
        <v>157633.5555</v>
      </c>
      <c r="AU863" s="152">
        <f t="shared" si="1"/>
        <v>135770.1</v>
      </c>
      <c r="AV863" s="152">
        <f t="shared" si="2"/>
        <v>31909.1502</v>
      </c>
      <c r="AW863" s="152">
        <f t="shared" si="3"/>
        <v>178380.1998</v>
      </c>
      <c r="AX863" s="152">
        <f t="shared" si="4"/>
        <v>10093.5393</v>
      </c>
      <c r="AY863" s="152">
        <f t="shared" si="5"/>
        <v>94126.4459</v>
      </c>
      <c r="AZ863" s="152">
        <f t="shared" si="6"/>
        <v>92532.4911</v>
      </c>
      <c r="BA863" s="152" t="str">
        <f t="shared" si="7"/>
        <v>Column1.y</v>
      </c>
      <c r="BB863" s="152" t="str">
        <f t="shared" si="8"/>
        <v>Column1.y</v>
      </c>
      <c r="BC863" s="152" t="str">
        <f t="shared" si="9"/>
        <v>Column1.y</v>
      </c>
    </row>
    <row r="864">
      <c r="A864" s="156">
        <v>1.50530946E9</v>
      </c>
      <c r="B864" s="156">
        <v>117276.4907</v>
      </c>
      <c r="D864" s="153">
        <f>IFERROR(__xludf.DUMMYFUNCTION("TO_DATE(INT((E864/(60*60*24))+""1/1/1970""))"),43399.0)</f>
        <v>43399</v>
      </c>
      <c r="E864" s="152">
        <v>1.5405264E9</v>
      </c>
      <c r="F864" s="152">
        <v>98838.0102</v>
      </c>
      <c r="H864" s="153">
        <f>IFERROR(__xludf.DUMMYFUNCTION("TO_DATE(INT((I864/(60*60*24))+""1/1/1970""))"),43399.0)</f>
        <v>43399</v>
      </c>
      <c r="I864" s="156">
        <v>1.5405264E9</v>
      </c>
      <c r="J864" s="156">
        <v>157633.5555</v>
      </c>
      <c r="L864" s="154">
        <v>43565.0</v>
      </c>
      <c r="M864" s="155">
        <v>161028.8</v>
      </c>
      <c r="O864" s="153">
        <f>IFERROR(__xludf.DUMMYFUNCTION("TO_DATE(INT((P864/(60*60*24))+""1/1/1970""))"),43237.0)</f>
        <v>43237</v>
      </c>
      <c r="P864" s="13">
        <v>1.5265656E9</v>
      </c>
      <c r="Q864" s="13">
        <v>29940.9338</v>
      </c>
      <c r="S864" s="153">
        <f>IFERROR(__xludf.DUMMYFUNCTION("TO_DATE(INT((T864/(60*60*24))+""1/1/1970""))"),43399.0)</f>
        <v>43399</v>
      </c>
      <c r="T864" s="156">
        <v>1.5405264E9</v>
      </c>
      <c r="U864" s="156">
        <v>183635.3834</v>
      </c>
      <c r="W864" s="153">
        <f>IFERROR(__xludf.DUMMYFUNCTION("TO_DATE(INT((X864/(60*60*24))+""1/1/1970""))"),43375.0)</f>
        <v>43375</v>
      </c>
      <c r="X864" s="152">
        <v>1.5384888E9</v>
      </c>
      <c r="Y864" s="152">
        <v>10124.0418</v>
      </c>
      <c r="AA864" s="153">
        <f>IFERROR(__xludf.DUMMYFUNCTION("TO_DATE(INT((AB864/(60*60*24))+""1/1/1970""))"),43377.0)</f>
        <v>43377</v>
      </c>
      <c r="AB864" s="156">
        <v>1.538622E9</v>
      </c>
      <c r="AC864" s="156">
        <v>93740.3586</v>
      </c>
      <c r="AE864" s="153">
        <f>IFERROR(__xludf.DUMMYFUNCTION("TO_DATE(INT((AF864/(60*60*24))+""1/1/1970""))"),43239.0)</f>
        <v>43239</v>
      </c>
      <c r="AF864" s="156">
        <v>1.526688E9</v>
      </c>
      <c r="AG864" s="156">
        <v>92752.0285</v>
      </c>
      <c r="AQ864" s="153">
        <f>IFERROR(__xludf.DUMMYFUNCTION("TO_DATE(INT((AR864/(60*60*24))+""1/1/1970""))"),43399.0)</f>
        <v>43399</v>
      </c>
      <c r="AR864" s="152">
        <v>1.5405264E9</v>
      </c>
      <c r="AS864" s="152">
        <v>98838.0102</v>
      </c>
      <c r="AT864" s="156">
        <v>157633.5555</v>
      </c>
      <c r="AU864" s="152">
        <f t="shared" si="1"/>
        <v>136659.38</v>
      </c>
      <c r="AV864" s="152">
        <f t="shared" si="2"/>
        <v>31744.718</v>
      </c>
      <c r="AW864" s="152">
        <f t="shared" si="3"/>
        <v>183635.3834</v>
      </c>
      <c r="AX864" s="152">
        <f t="shared" si="4"/>
        <v>10100.4576</v>
      </c>
      <c r="AY864" s="152">
        <f t="shared" si="5"/>
        <v>94133.9839</v>
      </c>
      <c r="AZ864" s="152">
        <f t="shared" si="6"/>
        <v>92342.6165</v>
      </c>
      <c r="BA864" s="152" t="str">
        <f t="shared" si="7"/>
        <v>Column1.y</v>
      </c>
      <c r="BB864" s="152" t="str">
        <f t="shared" si="8"/>
        <v>Column1.y</v>
      </c>
      <c r="BC864" s="152" t="str">
        <f t="shared" si="9"/>
        <v>Column1.y</v>
      </c>
    </row>
    <row r="865">
      <c r="A865" s="152">
        <v>1.5053328E9</v>
      </c>
      <c r="B865" s="152">
        <v>117524.6977</v>
      </c>
      <c r="D865" s="153">
        <f>IFERROR(__xludf.DUMMYFUNCTION("TO_DATE(INT((E865/(60*60*24))+""1/1/1970""))"),43400.0)</f>
        <v>43400</v>
      </c>
      <c r="E865" s="156">
        <v>1.5406128E9</v>
      </c>
      <c r="F865" s="156">
        <v>98838.0102</v>
      </c>
      <c r="H865" s="153">
        <f>IFERROR(__xludf.DUMMYFUNCTION("TO_DATE(INT((I865/(60*60*24))+""1/1/1970""))"),43400.0)</f>
        <v>43400</v>
      </c>
      <c r="I865" s="152">
        <v>1.5406128E9</v>
      </c>
      <c r="J865" s="152">
        <v>157633.5555</v>
      </c>
      <c r="L865" s="154">
        <v>43566.0</v>
      </c>
      <c r="M865" s="155">
        <v>161504.58</v>
      </c>
      <c r="O865" s="153">
        <f>IFERROR(__xludf.DUMMYFUNCTION("TO_DATE(INT((P865/(60*60*24))+""1/1/1970""))"),43238.0)</f>
        <v>43238</v>
      </c>
      <c r="P865" s="13">
        <v>1.526652E9</v>
      </c>
      <c r="Q865" s="13">
        <v>29947.5894</v>
      </c>
      <c r="S865" s="153">
        <f>IFERROR(__xludf.DUMMYFUNCTION("TO_DATE(INT((T865/(60*60*24))+""1/1/1970""))"),43400.0)</f>
        <v>43400</v>
      </c>
      <c r="T865" s="152">
        <v>1.5406128E9</v>
      </c>
      <c r="U865" s="152">
        <v>178360.0182</v>
      </c>
      <c r="W865" s="153">
        <f>IFERROR(__xludf.DUMMYFUNCTION("TO_DATE(INT((X865/(60*60*24))+""1/1/1970""))"),43376.0)</f>
        <v>43376</v>
      </c>
      <c r="X865" s="152">
        <v>1.5385752E9</v>
      </c>
      <c r="Y865" s="152">
        <v>10112.265</v>
      </c>
      <c r="AA865" s="153">
        <f>IFERROR(__xludf.DUMMYFUNCTION("TO_DATE(INT((AB865/(60*60*24))+""1/1/1970""))"),43378.0)</f>
        <v>43378</v>
      </c>
      <c r="AB865" s="152">
        <v>1.5387012E9</v>
      </c>
      <c r="AC865" s="152">
        <v>93754.9062</v>
      </c>
      <c r="AE865" s="153">
        <f>IFERROR(__xludf.DUMMYFUNCTION("TO_DATE(INT((AF865/(60*60*24))+""1/1/1970""))"),43240.0)</f>
        <v>43240</v>
      </c>
      <c r="AF865" s="152">
        <v>1.5268536E9</v>
      </c>
      <c r="AG865" s="152">
        <v>92752.0285</v>
      </c>
      <c r="AQ865" s="153">
        <f>IFERROR(__xludf.DUMMYFUNCTION("TO_DATE(INT((AR865/(60*60*24))+""1/1/1970""))"),43400.0)</f>
        <v>43400</v>
      </c>
      <c r="AR865" s="156">
        <v>1.5406128E9</v>
      </c>
      <c r="AS865" s="156">
        <v>98838.0102</v>
      </c>
      <c r="AT865" s="152">
        <v>157633.5555</v>
      </c>
      <c r="AU865" s="152">
        <f t="shared" si="1"/>
        <v>136659.38</v>
      </c>
      <c r="AV865" s="152">
        <f t="shared" si="2"/>
        <v>31740.8706</v>
      </c>
      <c r="AW865" s="152">
        <f t="shared" si="3"/>
        <v>178360.0182</v>
      </c>
      <c r="AX865" s="152">
        <f t="shared" si="4"/>
        <v>10097.2598</v>
      </c>
      <c r="AY865" s="152">
        <f t="shared" si="5"/>
        <v>94133.9839</v>
      </c>
      <c r="AZ865" s="152">
        <f t="shared" si="6"/>
        <v>92570.547</v>
      </c>
      <c r="BA865" s="152" t="str">
        <f t="shared" si="7"/>
        <v>Column1.y</v>
      </c>
      <c r="BB865" s="152" t="str">
        <f t="shared" si="8"/>
        <v>Column1.y</v>
      </c>
      <c r="BC865" s="152" t="str">
        <f t="shared" si="9"/>
        <v>Column1.y</v>
      </c>
    </row>
    <row r="866">
      <c r="A866" s="156">
        <v>1.50539586E9</v>
      </c>
      <c r="B866" s="156">
        <v>117365.4706</v>
      </c>
      <c r="D866" s="153">
        <f>IFERROR(__xludf.DUMMYFUNCTION("TO_DATE(INT((E866/(60*60*24))+""1/1/1970""))"),43402.0)</f>
        <v>43402</v>
      </c>
      <c r="E866" s="152">
        <v>1.5408216E9</v>
      </c>
      <c r="F866" s="152">
        <v>98838.0102</v>
      </c>
      <c r="H866" s="153">
        <f>IFERROR(__xludf.DUMMYFUNCTION("TO_DATE(INT((I866/(60*60*24))+""1/1/1970""))"),43402.0)</f>
        <v>43402</v>
      </c>
      <c r="I866" s="156">
        <v>1.5408216E9</v>
      </c>
      <c r="J866" s="156">
        <v>157633.5555</v>
      </c>
      <c r="L866" s="154">
        <v>43567.0</v>
      </c>
      <c r="M866" s="155">
        <v>160752.51</v>
      </c>
      <c r="O866" s="153">
        <f>IFERROR(__xludf.DUMMYFUNCTION("TO_DATE(INT((P866/(60*60*24))+""1/1/1970""))"),43239.0)</f>
        <v>43239</v>
      </c>
      <c r="P866" s="13">
        <v>1.526688E9</v>
      </c>
      <c r="Q866" s="13">
        <v>30027.5868</v>
      </c>
      <c r="S866" s="153">
        <f>IFERROR(__xludf.DUMMYFUNCTION("TO_DATE(INT((T866/(60*60*24))+""1/1/1970""))"),43402.0)</f>
        <v>43402</v>
      </c>
      <c r="T866" s="156">
        <v>1.5408216E9</v>
      </c>
      <c r="U866" s="156">
        <v>178360.0182</v>
      </c>
      <c r="W866" s="153">
        <f>IFERROR(__xludf.DUMMYFUNCTION("TO_DATE(INT((X866/(60*60*24))+""1/1/1970""))"),43377.0)</f>
        <v>43377</v>
      </c>
      <c r="X866" s="152">
        <v>1.5386616E9</v>
      </c>
      <c r="Y866" s="152">
        <v>10113.9156</v>
      </c>
      <c r="AA866" s="153">
        <f>IFERROR(__xludf.DUMMYFUNCTION("TO_DATE(INT((AB866/(60*60*24))+""1/1/1970""))"),43380.0)</f>
        <v>43380</v>
      </c>
      <c r="AB866" s="156">
        <v>1.5389496E9</v>
      </c>
      <c r="AC866" s="156">
        <v>93887.4218</v>
      </c>
      <c r="AE866" s="153">
        <f>IFERROR(__xludf.DUMMYFUNCTION("TO_DATE(INT((AF866/(60*60*24))+""1/1/1970""))"),43241.0)</f>
        <v>43241</v>
      </c>
      <c r="AF866" s="152">
        <v>1.5268932E9</v>
      </c>
      <c r="AG866" s="152">
        <v>92788.073</v>
      </c>
      <c r="AQ866" s="153">
        <f>IFERROR(__xludf.DUMMYFUNCTION("TO_DATE(INT((AR866/(60*60*24))+""1/1/1970""))"),43402.0)</f>
        <v>43402</v>
      </c>
      <c r="AR866" s="152">
        <v>1.5408216E9</v>
      </c>
      <c r="AS866" s="152">
        <v>98838.0102</v>
      </c>
      <c r="AT866" s="156">
        <v>157633.5555</v>
      </c>
      <c r="AU866" s="152">
        <f t="shared" si="1"/>
        <v>135865.33</v>
      </c>
      <c r="AV866" s="152">
        <f t="shared" si="2"/>
        <v>31740.8706</v>
      </c>
      <c r="AW866" s="152">
        <f t="shared" si="3"/>
        <v>178360.0182</v>
      </c>
      <c r="AX866" s="152">
        <f t="shared" si="4"/>
        <v>10097.2598</v>
      </c>
      <c r="AY866" s="152">
        <f t="shared" si="5"/>
        <v>94115.2798</v>
      </c>
      <c r="AZ866" s="152">
        <f t="shared" si="6"/>
        <v>92570.547</v>
      </c>
      <c r="BA866" s="152" t="str">
        <f t="shared" si="7"/>
        <v>Column1.y</v>
      </c>
      <c r="BB866" s="152" t="str">
        <f t="shared" si="8"/>
        <v>Column1.y</v>
      </c>
      <c r="BC866" s="152" t="str">
        <f t="shared" si="9"/>
        <v>Column1.y</v>
      </c>
    </row>
    <row r="867">
      <c r="A867" s="152">
        <v>1.5054192E9</v>
      </c>
      <c r="B867" s="152">
        <v>117487.2325</v>
      </c>
      <c r="D867" s="153">
        <f>IFERROR(__xludf.DUMMYFUNCTION("TO_DATE(INT((E867/(60*60*24))+""1/1/1970""))"),43403.0)</f>
        <v>43403</v>
      </c>
      <c r="E867" s="152">
        <v>1.540872E9</v>
      </c>
      <c r="F867" s="152">
        <v>98838.0102</v>
      </c>
      <c r="H867" s="153">
        <f>IFERROR(__xludf.DUMMYFUNCTION("TO_DATE(INT((I867/(60*60*24))+""1/1/1970""))"),43403.0)</f>
        <v>43403</v>
      </c>
      <c r="I867" s="156">
        <v>1.540872E9</v>
      </c>
      <c r="J867" s="156">
        <v>157633.5555</v>
      </c>
      <c r="L867" s="154">
        <v>43570.0</v>
      </c>
      <c r="M867" s="155">
        <v>160979.98</v>
      </c>
      <c r="O867" s="153">
        <f>IFERROR(__xludf.DUMMYFUNCTION("TO_DATE(INT((P867/(60*60*24))+""1/1/1970""))"),43240.0)</f>
        <v>43240</v>
      </c>
      <c r="P867" s="13">
        <v>1.5267744E9</v>
      </c>
      <c r="Q867" s="13">
        <v>30027.5868</v>
      </c>
      <c r="S867" s="153">
        <f>IFERROR(__xludf.DUMMYFUNCTION("TO_DATE(INT((T867/(60*60*24))+""1/1/1970""))"),43403.0)</f>
        <v>43403</v>
      </c>
      <c r="T867" s="156">
        <v>1.540872E9</v>
      </c>
      <c r="U867" s="156">
        <v>176795.5761</v>
      </c>
      <c r="W867" s="153">
        <f>IFERROR(__xludf.DUMMYFUNCTION("TO_DATE(INT((X867/(60*60*24))+""1/1/1970""))"),43378.0)</f>
        <v>43378</v>
      </c>
      <c r="X867" s="152">
        <v>1.538748E9</v>
      </c>
      <c r="Y867" s="152">
        <v>10092.8802</v>
      </c>
      <c r="AA867" s="153">
        <f>IFERROR(__xludf.DUMMYFUNCTION("TO_DATE(INT((AB867/(60*60*24))+""1/1/1970""))"),43381.0)</f>
        <v>43381</v>
      </c>
      <c r="AB867" s="156">
        <v>1.5389892E9</v>
      </c>
      <c r="AC867" s="156">
        <v>93848.8958</v>
      </c>
      <c r="AE867" s="153">
        <f>IFERROR(__xludf.DUMMYFUNCTION("TO_DATE(INT((AF867/(60*60*24))+""1/1/1970""))"),43242.0)</f>
        <v>43242</v>
      </c>
      <c r="AF867" s="156">
        <v>1.5269724E9</v>
      </c>
      <c r="AG867" s="156">
        <v>92612.5362</v>
      </c>
      <c r="AQ867" s="153">
        <f>IFERROR(__xludf.DUMMYFUNCTION("TO_DATE(INT((AR867/(60*60*24))+""1/1/1970""))"),43403.0)</f>
        <v>43403</v>
      </c>
      <c r="AR867" s="152">
        <v>1.540872E9</v>
      </c>
      <c r="AS867" s="152">
        <v>98838.0102</v>
      </c>
      <c r="AT867" s="156">
        <v>157633.5555</v>
      </c>
      <c r="AU867" s="152">
        <f t="shared" si="1"/>
        <v>135308.23</v>
      </c>
      <c r="AV867" s="152">
        <f t="shared" si="2"/>
        <v>31624.6183</v>
      </c>
      <c r="AW867" s="152">
        <f t="shared" si="3"/>
        <v>176795.5761</v>
      </c>
      <c r="AX867" s="152">
        <f t="shared" si="4"/>
        <v>10096.8671</v>
      </c>
      <c r="AY867" s="152">
        <f t="shared" si="5"/>
        <v>94120.9896</v>
      </c>
      <c r="AZ867" s="152">
        <f t="shared" si="6"/>
        <v>92345.8553</v>
      </c>
      <c r="BA867" s="152" t="str">
        <f t="shared" si="7"/>
        <v>Column1.y</v>
      </c>
      <c r="BB867" s="152" t="str">
        <f t="shared" si="8"/>
        <v>Column1.y</v>
      </c>
      <c r="BC867" s="152" t="str">
        <f t="shared" si="9"/>
        <v>Column1.y</v>
      </c>
    </row>
    <row r="868">
      <c r="A868" s="156">
        <v>1.505448E9</v>
      </c>
      <c r="B868" s="156">
        <v>117487.2325</v>
      </c>
      <c r="D868" s="153">
        <f>IFERROR(__xludf.DUMMYFUNCTION("TO_DATE(INT((E868/(60*60*24))+""1/1/1970""))"),43404.0)</f>
        <v>43404</v>
      </c>
      <c r="E868" s="156">
        <v>1.5409584E9</v>
      </c>
      <c r="F868" s="156">
        <v>98838.0102</v>
      </c>
      <c r="H868" s="153">
        <f>IFERROR(__xludf.DUMMYFUNCTION("TO_DATE(INT((I868/(60*60*24))+""1/1/1970""))"),43404.0)</f>
        <v>43404</v>
      </c>
      <c r="I868" s="152">
        <v>1.5409584E9</v>
      </c>
      <c r="J868" s="152">
        <v>157633.5555</v>
      </c>
      <c r="L868" s="154">
        <v>43571.0</v>
      </c>
      <c r="M868" s="155">
        <v>160944.49</v>
      </c>
      <c r="O868" s="153">
        <f>IFERROR(__xludf.DUMMYFUNCTION("TO_DATE(INT((P868/(60*60*24))+""1/1/1970""))"),43241.0)</f>
        <v>43241</v>
      </c>
      <c r="P868" s="13">
        <v>1.5268608E9</v>
      </c>
      <c r="Q868" s="13">
        <v>30024.4109</v>
      </c>
      <c r="S868" s="153">
        <f>IFERROR(__xludf.DUMMYFUNCTION("TO_DATE(INT((T868/(60*60*24))+""1/1/1970""))"),43404.0)</f>
        <v>43404</v>
      </c>
      <c r="T868" s="152">
        <v>1.5409584E9</v>
      </c>
      <c r="U868" s="152">
        <v>181250.4097</v>
      </c>
      <c r="W868" s="153">
        <f>IFERROR(__xludf.DUMMYFUNCTION("TO_DATE(INT((X868/(60*60*24))+""1/1/1970""))"),43379.0)</f>
        <v>43379</v>
      </c>
      <c r="X868" s="152">
        <v>1.538784E9</v>
      </c>
      <c r="Y868" s="152">
        <v>10078.8187</v>
      </c>
      <c r="AA868" s="153">
        <f>IFERROR(__xludf.DUMMYFUNCTION("TO_DATE(INT((AB868/(60*60*24))+""1/1/1970""))"),43382.0)</f>
        <v>43382</v>
      </c>
      <c r="AB868" s="152">
        <v>1.5390684E9</v>
      </c>
      <c r="AC868" s="152">
        <v>93700.1153</v>
      </c>
      <c r="AE868" s="153">
        <f>IFERROR(__xludf.DUMMYFUNCTION("TO_DATE(INT((AF868/(60*60*24))+""1/1/1970""))"),43243.0)</f>
        <v>43243</v>
      </c>
      <c r="AF868" s="152">
        <v>1.5270516E9</v>
      </c>
      <c r="AG868" s="152">
        <v>92627.3145</v>
      </c>
      <c r="AQ868" s="153">
        <f>IFERROR(__xludf.DUMMYFUNCTION("TO_DATE(INT((AR868/(60*60*24))+""1/1/1970""))"),43404.0)</f>
        <v>43404</v>
      </c>
      <c r="AR868" s="156">
        <v>1.5409584E9</v>
      </c>
      <c r="AS868" s="156">
        <v>98838.0102</v>
      </c>
      <c r="AT868" s="152">
        <v>157633.5555</v>
      </c>
      <c r="AU868" s="152">
        <f t="shared" si="1"/>
        <v>135897.2</v>
      </c>
      <c r="AV868" s="152">
        <f t="shared" si="2"/>
        <v>31388.5058</v>
      </c>
      <c r="AW868" s="152">
        <f t="shared" si="3"/>
        <v>181250.4097</v>
      </c>
      <c r="AX868" s="152">
        <f t="shared" si="4"/>
        <v>10109.4349</v>
      </c>
      <c r="AY868" s="152">
        <f t="shared" si="5"/>
        <v>93971.266</v>
      </c>
      <c r="AZ868" s="152">
        <f t="shared" si="6"/>
        <v>92097.6822</v>
      </c>
      <c r="BA868" s="152" t="str">
        <f t="shared" si="7"/>
        <v>Column1.y</v>
      </c>
      <c r="BB868" s="152" t="str">
        <f t="shared" si="8"/>
        <v>Column1.y</v>
      </c>
      <c r="BC868" s="152" t="str">
        <f t="shared" si="9"/>
        <v>Column1.y</v>
      </c>
    </row>
    <row r="869">
      <c r="A869" s="152">
        <v>1.50548748E9</v>
      </c>
      <c r="B869" s="152">
        <v>117567.2412</v>
      </c>
      <c r="D869" s="153">
        <f>IFERROR(__xludf.DUMMYFUNCTION("TO_DATE(INT((E869/(60*60*24))+""1/1/1970""))"),43405.0)</f>
        <v>43405</v>
      </c>
      <c r="E869" s="152">
        <v>1.5410448E9</v>
      </c>
      <c r="F869" s="152">
        <v>98838.0102</v>
      </c>
      <c r="H869" s="153">
        <f>IFERROR(__xludf.DUMMYFUNCTION("TO_DATE(INT((I869/(60*60*24))+""1/1/1970""))"),43405.0)</f>
        <v>43405</v>
      </c>
      <c r="I869" s="156">
        <v>1.5410448E9</v>
      </c>
      <c r="J869" s="156">
        <v>157633.5555</v>
      </c>
      <c r="L869" s="154">
        <v>43572.0</v>
      </c>
      <c r="M869" s="155">
        <v>160413.56</v>
      </c>
      <c r="O869" s="153">
        <f>IFERROR(__xludf.DUMMYFUNCTION("TO_DATE(INT((P869/(60*60*24))+""1/1/1970""))"),43242.0)</f>
        <v>43242</v>
      </c>
      <c r="P869" s="13">
        <v>1.5269976E9</v>
      </c>
      <c r="Q869" s="13">
        <v>30184.5885</v>
      </c>
      <c r="S869" s="153">
        <f>IFERROR(__xludf.DUMMYFUNCTION("TO_DATE(INT((T869/(60*60*24))+""1/1/1970""))"),43405.0)</f>
        <v>43405</v>
      </c>
      <c r="T869" s="156">
        <v>1.5410448E9</v>
      </c>
      <c r="U869" s="156">
        <v>184371.7414</v>
      </c>
      <c r="W869" s="153">
        <f>IFERROR(__xludf.DUMMYFUNCTION("TO_DATE(INT((X869/(60*60*24))+""1/1/1970""))"),43381.0)</f>
        <v>43381</v>
      </c>
      <c r="X869" s="156">
        <v>1.5389568E9</v>
      </c>
      <c r="Y869" s="156">
        <v>10076.9214</v>
      </c>
      <c r="AA869" s="153">
        <f>IFERROR(__xludf.DUMMYFUNCTION("TO_DATE(INT((AB869/(60*60*24))+""1/1/1970""))"),43383.0)</f>
        <v>43383</v>
      </c>
      <c r="AB869" s="156">
        <v>1.5391476E9</v>
      </c>
      <c r="AC869" s="156">
        <v>93946.3293</v>
      </c>
      <c r="AE869" s="153">
        <f>IFERROR(__xludf.DUMMYFUNCTION("TO_DATE(INT((AF869/(60*60*24))+""1/1/1970""))"),43244.0)</f>
        <v>43244</v>
      </c>
      <c r="AF869" s="156">
        <v>1.5271308E9</v>
      </c>
      <c r="AG869" s="156">
        <v>93194.2945</v>
      </c>
      <c r="AQ869" s="153">
        <f>IFERROR(__xludf.DUMMYFUNCTION("TO_DATE(INT((AR869/(60*60*24))+""1/1/1970""))"),43405.0)</f>
        <v>43405</v>
      </c>
      <c r="AR869" s="152">
        <v>1.5410448E9</v>
      </c>
      <c r="AS869" s="152">
        <v>98838.0102</v>
      </c>
      <c r="AT869" s="156">
        <v>157633.5555</v>
      </c>
      <c r="AU869" s="152">
        <f t="shared" si="1"/>
        <v>136271.43</v>
      </c>
      <c r="AV869" s="152">
        <f t="shared" si="2"/>
        <v>31589.5038</v>
      </c>
      <c r="AW869" s="152">
        <f t="shared" si="3"/>
        <v>184371.7414</v>
      </c>
      <c r="AX869" s="152">
        <f t="shared" si="4"/>
        <v>10106.3815</v>
      </c>
      <c r="AY869" s="152">
        <f t="shared" si="5"/>
        <v>94585.6903</v>
      </c>
      <c r="AZ869" s="152">
        <f t="shared" si="6"/>
        <v>91851.5334</v>
      </c>
      <c r="BA869" s="152" t="str">
        <f t="shared" si="7"/>
        <v>Column1.y</v>
      </c>
      <c r="BB869" s="152" t="str">
        <f t="shared" si="8"/>
        <v>Column1.y</v>
      </c>
      <c r="BC869" s="152" t="str">
        <f t="shared" si="9"/>
        <v>Column1.y</v>
      </c>
    </row>
    <row r="870">
      <c r="A870" s="156">
        <v>1.5055056E9</v>
      </c>
      <c r="B870" s="156">
        <v>117642.5419</v>
      </c>
      <c r="D870" s="153">
        <f>IFERROR(__xludf.DUMMYFUNCTION("TO_DATE(INT((E870/(60*60*24))+""1/1/1970""))"),43406.0)</f>
        <v>43406</v>
      </c>
      <c r="E870" s="156">
        <v>1.5411312E9</v>
      </c>
      <c r="F870" s="156">
        <v>98838.0102</v>
      </c>
      <c r="H870" s="153">
        <f>IFERROR(__xludf.DUMMYFUNCTION("TO_DATE(INT((I870/(60*60*24))+""1/1/1970""))"),43406.0)</f>
        <v>43406</v>
      </c>
      <c r="I870" s="152">
        <v>1.5411312E9</v>
      </c>
      <c r="J870" s="152">
        <v>157633.5555</v>
      </c>
      <c r="L870" s="154">
        <v>43573.0</v>
      </c>
      <c r="M870" s="155">
        <v>160162.01</v>
      </c>
      <c r="O870" s="153">
        <f>IFERROR(__xludf.DUMMYFUNCTION("TO_DATE(INT((P870/(60*60*24))+""1/1/1970""))"),43243.0)</f>
        <v>43243</v>
      </c>
      <c r="P870" s="13">
        <v>1.527084E9</v>
      </c>
      <c r="Q870" s="13">
        <v>30534.7883</v>
      </c>
      <c r="S870" s="153">
        <f>IFERROR(__xludf.DUMMYFUNCTION("TO_DATE(INT((T870/(60*60*24))+""1/1/1970""))"),43406.0)</f>
        <v>43406</v>
      </c>
      <c r="T870" s="152">
        <v>1.5411312E9</v>
      </c>
      <c r="U870" s="152">
        <v>187433.2002</v>
      </c>
      <c r="W870" s="153">
        <f>IFERROR(__xludf.DUMMYFUNCTION("TO_DATE(INT((X870/(60*60*24))+""1/1/1970""))"),43382.0)</f>
        <v>43382</v>
      </c>
      <c r="X870" s="152">
        <v>1.5390936E9</v>
      </c>
      <c r="Y870" s="152">
        <v>10079.7001</v>
      </c>
      <c r="AA870" s="153">
        <f>IFERROR(__xludf.DUMMYFUNCTION("TO_DATE(INT((AB870/(60*60*24))+""1/1/1970""))"),43384.0)</f>
        <v>43384</v>
      </c>
      <c r="AB870" s="152">
        <v>1.5392268E9</v>
      </c>
      <c r="AC870" s="152">
        <v>94403.9032</v>
      </c>
      <c r="AE870" s="153">
        <f>IFERROR(__xludf.DUMMYFUNCTION("TO_DATE(INT((AF870/(60*60*24))+""1/1/1970""))"),43245.0)</f>
        <v>43245</v>
      </c>
      <c r="AF870" s="152">
        <v>1.52721E9</v>
      </c>
      <c r="AG870" s="152">
        <v>93099.137</v>
      </c>
      <c r="AQ870" s="153">
        <f>IFERROR(__xludf.DUMMYFUNCTION("TO_DATE(INT((AR870/(60*60*24))+""1/1/1970""))"),43406.0)</f>
        <v>43406</v>
      </c>
      <c r="AR870" s="156">
        <v>1.5411312E9</v>
      </c>
      <c r="AS870" s="156">
        <v>98838.0102</v>
      </c>
      <c r="AT870" s="152">
        <v>157633.5555</v>
      </c>
      <c r="AU870" s="152">
        <f t="shared" si="1"/>
        <v>137347.57</v>
      </c>
      <c r="AV870" s="152">
        <f t="shared" si="2"/>
        <v>31506.7894</v>
      </c>
      <c r="AW870" s="152">
        <f t="shared" si="3"/>
        <v>187433.2002</v>
      </c>
      <c r="AX870" s="152">
        <f t="shared" si="4"/>
        <v>10098.3413</v>
      </c>
      <c r="AY870" s="152">
        <f t="shared" si="5"/>
        <v>94894.2044</v>
      </c>
      <c r="AZ870" s="152">
        <f t="shared" si="6"/>
        <v>92567.3082</v>
      </c>
      <c r="BA870" s="152" t="str">
        <f t="shared" si="7"/>
        <v>Column1.y</v>
      </c>
      <c r="BB870" s="152" t="str">
        <f t="shared" si="8"/>
        <v>Column1.y</v>
      </c>
      <c r="BC870" s="152" t="str">
        <f t="shared" si="9"/>
        <v>Column1.y</v>
      </c>
    </row>
    <row r="871">
      <c r="A871" s="152">
        <v>1.50574146E9</v>
      </c>
      <c r="B871" s="152">
        <v>117830.7939</v>
      </c>
      <c r="D871" s="153">
        <f>IFERROR(__xludf.DUMMYFUNCTION("TO_DATE(INT((E871/(60*60*24))+""1/1/1970""))"),43407.0)</f>
        <v>43407</v>
      </c>
      <c r="E871" s="152">
        <v>1.5412176E9</v>
      </c>
      <c r="F871" s="152">
        <v>98838.0102</v>
      </c>
      <c r="H871" s="153">
        <f>IFERROR(__xludf.DUMMYFUNCTION("TO_DATE(INT((I871/(60*60*24))+""1/1/1970""))"),43407.0)</f>
        <v>43407</v>
      </c>
      <c r="I871" s="156">
        <v>1.5412176E9</v>
      </c>
      <c r="J871" s="156">
        <v>157633.5555</v>
      </c>
      <c r="L871" s="154">
        <v>43574.0</v>
      </c>
      <c r="M871" s="155">
        <v>160532.29</v>
      </c>
      <c r="O871" s="153">
        <f>IFERROR(__xludf.DUMMYFUNCTION("TO_DATE(INT((P871/(60*60*24))+""1/1/1970""))"),43244.0)</f>
        <v>43244</v>
      </c>
      <c r="P871" s="13">
        <v>1.5271704E9</v>
      </c>
      <c r="Q871" s="13">
        <v>30327.507</v>
      </c>
      <c r="S871" s="153">
        <f>IFERROR(__xludf.DUMMYFUNCTION("TO_DATE(INT((T871/(60*60*24))+""1/1/1970""))"),43407.0)</f>
        <v>43407</v>
      </c>
      <c r="T871" s="156">
        <v>1.5412176E9</v>
      </c>
      <c r="U871" s="156">
        <v>185636.5669</v>
      </c>
      <c r="W871" s="153">
        <f>IFERROR(__xludf.DUMMYFUNCTION("TO_DATE(INT((X871/(60*60*24))+""1/1/1970""))"),43383.0)</f>
        <v>43383</v>
      </c>
      <c r="X871" s="152">
        <v>1.53918E9</v>
      </c>
      <c r="Y871" s="152">
        <v>10079.7112</v>
      </c>
      <c r="AA871" s="153">
        <f>IFERROR(__xludf.DUMMYFUNCTION("TO_DATE(INT((AB871/(60*60*24))+""1/1/1970""))"),43385.0)</f>
        <v>43385</v>
      </c>
      <c r="AB871" s="156">
        <v>1.539306E9</v>
      </c>
      <c r="AC871" s="156">
        <v>94124.9814</v>
      </c>
      <c r="AE871" s="153">
        <f>IFERROR(__xludf.DUMMYFUNCTION("TO_DATE(INT((AF871/(60*60*24))+""1/1/1970""))"),43246.0)</f>
        <v>43246</v>
      </c>
      <c r="AF871" s="156">
        <v>1.5272928E9</v>
      </c>
      <c r="AG871" s="156">
        <v>93636.5605</v>
      </c>
      <c r="AQ871" s="153">
        <f>IFERROR(__xludf.DUMMYFUNCTION("TO_DATE(INT((AR871/(60*60*24))+""1/1/1970""))"),43407.0)</f>
        <v>43407</v>
      </c>
      <c r="AR871" s="152">
        <v>1.5412176E9</v>
      </c>
      <c r="AS871" s="152">
        <v>98838.0102</v>
      </c>
      <c r="AT871" s="156">
        <v>157633.5555</v>
      </c>
      <c r="AU871" s="152">
        <f t="shared" si="1"/>
        <v>137347.57</v>
      </c>
      <c r="AV871" s="152">
        <f t="shared" si="2"/>
        <v>31278.7285</v>
      </c>
      <c r="AW871" s="152">
        <f t="shared" si="3"/>
        <v>185636.5669</v>
      </c>
      <c r="AX871" s="152">
        <f t="shared" si="4"/>
        <v>10096.1484</v>
      </c>
      <c r="AY871" s="152">
        <f t="shared" si="5"/>
        <v>94894.2044</v>
      </c>
      <c r="AZ871" s="152">
        <f t="shared" si="6"/>
        <v>92441.8047</v>
      </c>
      <c r="BA871" s="152" t="str">
        <f t="shared" si="7"/>
        <v>Column1.y</v>
      </c>
      <c r="BB871" s="152" t="str">
        <f t="shared" si="8"/>
        <v>Column1.y</v>
      </c>
      <c r="BC871" s="152" t="str">
        <f t="shared" si="9"/>
        <v>Column1.y</v>
      </c>
    </row>
    <row r="872">
      <c r="A872" s="156">
        <v>1.5057648E9</v>
      </c>
      <c r="B872" s="156">
        <v>117891.9757</v>
      </c>
      <c r="D872" s="153">
        <f>IFERROR(__xludf.DUMMYFUNCTION("TO_DATE(INT((E872/(60*60*24))+""1/1/1970""))"),43409.0)</f>
        <v>43409</v>
      </c>
      <c r="E872" s="156">
        <v>1.54143E9</v>
      </c>
      <c r="F872" s="156">
        <v>98838.0102</v>
      </c>
      <c r="H872" s="153">
        <f>IFERROR(__xludf.DUMMYFUNCTION("TO_DATE(INT((I872/(60*60*24))+""1/1/1970""))"),43409.0)</f>
        <v>43409</v>
      </c>
      <c r="I872" s="152">
        <v>1.54143E9</v>
      </c>
      <c r="J872" s="152">
        <v>157633.5555</v>
      </c>
      <c r="L872" s="154">
        <v>43577.0</v>
      </c>
      <c r="M872" s="155">
        <v>160532.29</v>
      </c>
      <c r="O872" s="153">
        <f>IFERROR(__xludf.DUMMYFUNCTION("TO_DATE(INT((P872/(60*60*24))+""1/1/1970""))"),43245.0)</f>
        <v>43245</v>
      </c>
      <c r="P872" s="13">
        <v>1.5272568E9</v>
      </c>
      <c r="Q872" s="13">
        <v>30769.3139</v>
      </c>
      <c r="S872" s="153">
        <f>IFERROR(__xludf.DUMMYFUNCTION("TO_DATE(INT((T872/(60*60*24))+""1/1/1970""))"),43409.0)</f>
        <v>43409</v>
      </c>
      <c r="T872" s="152">
        <v>1.54143E9</v>
      </c>
      <c r="U872" s="152">
        <v>185636.5669</v>
      </c>
      <c r="W872" s="153">
        <f>IFERROR(__xludf.DUMMYFUNCTION("TO_DATE(INT((X872/(60*60*24))+""1/1/1970""))"),43384.0)</f>
        <v>43384</v>
      </c>
      <c r="X872" s="152">
        <v>1.5392664E9</v>
      </c>
      <c r="Y872" s="152">
        <v>10045.1961</v>
      </c>
      <c r="AA872" s="153">
        <f>IFERROR(__xludf.DUMMYFUNCTION("TO_DATE(INT((AB872/(60*60*24))+""1/1/1970""))"),43387.0)</f>
        <v>43387</v>
      </c>
      <c r="AB872" s="152">
        <v>1.5395544E9</v>
      </c>
      <c r="AC872" s="152">
        <v>94094.9139</v>
      </c>
      <c r="AE872" s="153">
        <f>IFERROR(__xludf.DUMMYFUNCTION("TO_DATE(INT((AF872/(60*60*24))+""1/1/1970""))"),43247.0)</f>
        <v>43247</v>
      </c>
      <c r="AF872" s="152">
        <v>1.5274584E9</v>
      </c>
      <c r="AG872" s="152">
        <v>93636.5605</v>
      </c>
      <c r="AQ872" s="153">
        <f>IFERROR(__xludf.DUMMYFUNCTION("TO_DATE(INT((AR872/(60*60*24))+""1/1/1970""))"),43409.0)</f>
        <v>43409</v>
      </c>
      <c r="AR872" s="156">
        <v>1.54143E9</v>
      </c>
      <c r="AS872" s="156">
        <v>98838.0102</v>
      </c>
      <c r="AT872" s="152">
        <v>157633.5555</v>
      </c>
      <c r="AU872" s="152">
        <f t="shared" si="1"/>
        <v>136574.33</v>
      </c>
      <c r="AV872" s="152">
        <f t="shared" si="2"/>
        <v>31278.7285</v>
      </c>
      <c r="AW872" s="152">
        <f t="shared" si="3"/>
        <v>185636.5669</v>
      </c>
      <c r="AX872" s="152">
        <f t="shared" si="4"/>
        <v>10093.2816</v>
      </c>
      <c r="AY872" s="152">
        <f t="shared" si="5"/>
        <v>94767.8663</v>
      </c>
      <c r="AZ872" s="152">
        <f t="shared" si="6"/>
        <v>92527.2281</v>
      </c>
      <c r="BA872" s="152" t="str">
        <f t="shared" si="7"/>
        <v>Column1.y</v>
      </c>
      <c r="BB872" s="152" t="str">
        <f t="shared" si="8"/>
        <v>Column1.y</v>
      </c>
      <c r="BC872" s="152" t="str">
        <f t="shared" si="9"/>
        <v>Column1.y</v>
      </c>
    </row>
    <row r="873">
      <c r="A873" s="152">
        <v>1.50582786E9</v>
      </c>
      <c r="B873" s="152">
        <v>117990.808</v>
      </c>
      <c r="D873" s="153">
        <f>IFERROR(__xludf.DUMMYFUNCTION("TO_DATE(INT((E873/(60*60*24))+""1/1/1970""))"),43410.0)</f>
        <v>43410</v>
      </c>
      <c r="E873" s="156">
        <v>1.5414804E9</v>
      </c>
      <c r="F873" s="156">
        <v>98838.0102</v>
      </c>
      <c r="H873" s="153">
        <f>IFERROR(__xludf.DUMMYFUNCTION("TO_DATE(INT((I873/(60*60*24))+""1/1/1970""))"),43410.0)</f>
        <v>43410</v>
      </c>
      <c r="I873" s="152">
        <v>1.5414804E9</v>
      </c>
      <c r="J873" s="152">
        <v>157633.5555</v>
      </c>
      <c r="L873" s="154">
        <v>43578.0</v>
      </c>
      <c r="M873" s="155">
        <v>160426.67</v>
      </c>
      <c r="O873" s="153">
        <f>IFERROR(__xludf.DUMMYFUNCTION("TO_DATE(INT((P873/(60*60*24))+""1/1/1970""))"),43246.0)</f>
        <v>43246</v>
      </c>
      <c r="P873" s="13">
        <v>1.5272928E9</v>
      </c>
      <c r="Q873" s="13">
        <v>30660.7057</v>
      </c>
      <c r="S873" s="153">
        <f>IFERROR(__xludf.DUMMYFUNCTION("TO_DATE(INT((T873/(60*60*24))+""1/1/1970""))"),43410.0)</f>
        <v>43410</v>
      </c>
      <c r="T873" s="152">
        <v>1.5414804E9</v>
      </c>
      <c r="U873" s="152">
        <v>187357.1072</v>
      </c>
      <c r="W873" s="153">
        <f>IFERROR(__xludf.DUMMYFUNCTION("TO_DATE(INT((X873/(60*60*24))+""1/1/1970""))"),43385.0)</f>
        <v>43385</v>
      </c>
      <c r="X873" s="152">
        <v>1.5393528E9</v>
      </c>
      <c r="Y873" s="152">
        <v>10050.3162</v>
      </c>
      <c r="AA873" s="153">
        <f>IFERROR(__xludf.DUMMYFUNCTION("TO_DATE(INT((AB873/(60*60*24))+""1/1/1970""))"),43388.0)</f>
        <v>43388</v>
      </c>
      <c r="AB873" s="152">
        <v>1.539594E9</v>
      </c>
      <c r="AC873" s="152">
        <v>94106.8999</v>
      </c>
      <c r="AE873" s="153">
        <f>IFERROR(__xludf.DUMMYFUNCTION("TO_DATE(INT((AF873/(60*60*24))+""1/1/1970""))"),43248.0)</f>
        <v>43248</v>
      </c>
      <c r="AF873" s="152">
        <v>1.527498E9</v>
      </c>
      <c r="AG873" s="152">
        <v>93344.6</v>
      </c>
      <c r="AQ873" s="153">
        <f>IFERROR(__xludf.DUMMYFUNCTION("TO_DATE(INT((AR873/(60*60*24))+""1/1/1970""))"),43410.0)</f>
        <v>43410</v>
      </c>
      <c r="AR873" s="156">
        <v>1.5414804E9</v>
      </c>
      <c r="AS873" s="156">
        <v>98838.0102</v>
      </c>
      <c r="AT873" s="152">
        <v>157633.5555</v>
      </c>
      <c r="AU873" s="152">
        <f t="shared" si="1"/>
        <v>136972.27</v>
      </c>
      <c r="AV873" s="152">
        <f t="shared" si="2"/>
        <v>31078.5791</v>
      </c>
      <c r="AW873" s="152">
        <f t="shared" si="3"/>
        <v>187357.1072</v>
      </c>
      <c r="AX873" s="152">
        <f t="shared" si="4"/>
        <v>10090.1934</v>
      </c>
      <c r="AY873" s="152">
        <f t="shared" si="5"/>
        <v>94458.8869</v>
      </c>
      <c r="AZ873" s="152">
        <f t="shared" si="6"/>
        <v>92613.0563</v>
      </c>
      <c r="BA873" s="152" t="str">
        <f t="shared" si="7"/>
        <v>Column1.y</v>
      </c>
      <c r="BB873" s="152" t="str">
        <f t="shared" si="8"/>
        <v>Column1.y</v>
      </c>
      <c r="BC873" s="152" t="str">
        <f t="shared" si="9"/>
        <v>Column1.y</v>
      </c>
    </row>
    <row r="874">
      <c r="A874" s="156">
        <v>1.5058512E9</v>
      </c>
      <c r="B874" s="156">
        <v>118009.6332</v>
      </c>
      <c r="D874" s="153">
        <f>IFERROR(__xludf.DUMMYFUNCTION("TO_DATE(INT((E874/(60*60*24))+""1/1/1970""))"),43411.0)</f>
        <v>43411</v>
      </c>
      <c r="E874" s="152">
        <v>1.5415668E9</v>
      </c>
      <c r="F874" s="152">
        <v>98838.0102</v>
      </c>
      <c r="H874" s="153">
        <f>IFERROR(__xludf.DUMMYFUNCTION("TO_DATE(INT((I874/(60*60*24))+""1/1/1970""))"),43411.0)</f>
        <v>43411</v>
      </c>
      <c r="I874" s="156">
        <v>1.5415668E9</v>
      </c>
      <c r="J874" s="156">
        <v>156929.2739</v>
      </c>
      <c r="L874" s="154">
        <v>43579.0</v>
      </c>
      <c r="M874" s="155">
        <v>161123.19</v>
      </c>
      <c r="O874" s="153">
        <f>IFERROR(__xludf.DUMMYFUNCTION("TO_DATE(INT((P874/(60*60*24))+""1/1/1970""))"),43247.0)</f>
        <v>43247</v>
      </c>
      <c r="P874" s="13">
        <v>1.5273792E9</v>
      </c>
      <c r="Q874" s="13">
        <v>30660.7057</v>
      </c>
      <c r="S874" s="153">
        <f>IFERROR(__xludf.DUMMYFUNCTION("TO_DATE(INT((T874/(60*60*24))+""1/1/1970""))"),43411.0)</f>
        <v>43411</v>
      </c>
      <c r="T874" s="156">
        <v>1.5415668E9</v>
      </c>
      <c r="U874" s="156">
        <v>189218.1436</v>
      </c>
      <c r="W874" s="153">
        <f>IFERROR(__xludf.DUMMYFUNCTION("TO_DATE(INT((X874/(60*60*24))+""1/1/1970""))"),43386.0)</f>
        <v>43386</v>
      </c>
      <c r="X874" s="152">
        <v>1.5393888E9</v>
      </c>
      <c r="Y874" s="152">
        <v>10061.9484</v>
      </c>
      <c r="AA874" s="153">
        <f>IFERROR(__xludf.DUMMYFUNCTION("TO_DATE(INT((AB874/(60*60*24))+""1/1/1970""))"),43389.0)</f>
        <v>43389</v>
      </c>
      <c r="AB874" s="156">
        <v>1.5396732E9</v>
      </c>
      <c r="AC874" s="156">
        <v>94084.507</v>
      </c>
      <c r="AE874" s="153">
        <f>IFERROR(__xludf.DUMMYFUNCTION("TO_DATE(INT((AF874/(60*60*24))+""1/1/1970""))"),43249.0)</f>
        <v>43249</v>
      </c>
      <c r="AF874" s="156">
        <v>1.5275772E9</v>
      </c>
      <c r="AG874" s="156">
        <v>93794.075</v>
      </c>
      <c r="AQ874" s="153">
        <f>IFERROR(__xludf.DUMMYFUNCTION("TO_DATE(INT((AR874/(60*60*24))+""1/1/1970""))"),43411.0)</f>
        <v>43411</v>
      </c>
      <c r="AR874" s="152">
        <v>1.5415668E9</v>
      </c>
      <c r="AS874" s="152">
        <v>98838.0102</v>
      </c>
      <c r="AT874" s="156">
        <v>156929.2739</v>
      </c>
      <c r="AU874" s="152">
        <f t="shared" si="1"/>
        <v>137268.6</v>
      </c>
      <c r="AV874" s="152">
        <f t="shared" si="2"/>
        <v>31140.8259</v>
      </c>
      <c r="AW874" s="152">
        <f t="shared" si="3"/>
        <v>189218.1436</v>
      </c>
      <c r="AX874" s="152">
        <f t="shared" si="4"/>
        <v>10083.0192</v>
      </c>
      <c r="AY874" s="152">
        <f t="shared" si="5"/>
        <v>94042.7664</v>
      </c>
      <c r="AZ874" s="152">
        <f t="shared" si="6"/>
        <v>92876.2088</v>
      </c>
      <c r="BA874" s="152" t="str">
        <f t="shared" si="7"/>
        <v>Column1.y</v>
      </c>
      <c r="BB874" s="152" t="str">
        <f t="shared" si="8"/>
        <v>Column1.y</v>
      </c>
      <c r="BC874" s="152" t="str">
        <f t="shared" si="9"/>
        <v>Column1.y</v>
      </c>
    </row>
    <row r="875">
      <c r="A875" s="152">
        <v>1.50591426E9</v>
      </c>
      <c r="B875" s="152">
        <v>118084.934</v>
      </c>
      <c r="D875" s="153">
        <f>IFERROR(__xludf.DUMMYFUNCTION("TO_DATE(INT((E875/(60*60*24))+""1/1/1970""))"),43412.0)</f>
        <v>43412</v>
      </c>
      <c r="E875" s="156">
        <v>1.5416532E9</v>
      </c>
      <c r="F875" s="156">
        <v>98838.0102</v>
      </c>
      <c r="H875" s="153">
        <f>IFERROR(__xludf.DUMMYFUNCTION("TO_DATE(INT((I875/(60*60*24))+""1/1/1970""))"),43412.0)</f>
        <v>43412</v>
      </c>
      <c r="I875" s="152">
        <v>1.5416532E9</v>
      </c>
      <c r="J875" s="152">
        <v>162361.7711</v>
      </c>
      <c r="L875" s="154">
        <v>43580.0</v>
      </c>
      <c r="M875" s="155">
        <v>161355.79</v>
      </c>
      <c r="O875" s="153">
        <f>IFERROR(__xludf.DUMMYFUNCTION("TO_DATE(INT((P875/(60*60*24))+""1/1/1970""))"),43248.0)</f>
        <v>43248</v>
      </c>
      <c r="P875" s="13">
        <v>1.5274656E9</v>
      </c>
      <c r="Q875" s="13">
        <v>30626.8992</v>
      </c>
      <c r="S875" s="153">
        <f>IFERROR(__xludf.DUMMYFUNCTION("TO_DATE(INT((T875/(60*60*24))+""1/1/1970""))"),43412.0)</f>
        <v>43412</v>
      </c>
      <c r="T875" s="152">
        <v>1.5416532E9</v>
      </c>
      <c r="U875" s="152">
        <v>195661.7102</v>
      </c>
      <c r="W875" s="153">
        <f>IFERROR(__xludf.DUMMYFUNCTION("TO_DATE(INT((X875/(60*60*24))+""1/1/1970""))"),43388.0)</f>
        <v>43388</v>
      </c>
      <c r="X875" s="156">
        <v>1.5395616E9</v>
      </c>
      <c r="Y875" s="156">
        <v>10063.8768</v>
      </c>
      <c r="AA875" s="153">
        <f>IFERROR(__xludf.DUMMYFUNCTION("TO_DATE(INT((AB875/(60*60*24))+""1/1/1970""))"),43390.0)</f>
        <v>43390</v>
      </c>
      <c r="AB875" s="152">
        <v>1.5397524E9</v>
      </c>
      <c r="AC875" s="152">
        <v>94097.0501</v>
      </c>
      <c r="AE875" s="153">
        <f>IFERROR(__xludf.DUMMYFUNCTION("TO_DATE(INT((AF875/(60*60*24))+""1/1/1970""))"),43250.0)</f>
        <v>43250</v>
      </c>
      <c r="AF875" s="152">
        <v>1.5276564E9</v>
      </c>
      <c r="AG875" s="152">
        <v>94428.8186</v>
      </c>
      <c r="AQ875" s="153">
        <f>IFERROR(__xludf.DUMMYFUNCTION("TO_DATE(INT((AR875/(60*60*24))+""1/1/1970""))"),43412.0)</f>
        <v>43412</v>
      </c>
      <c r="AR875" s="156">
        <v>1.5416532E9</v>
      </c>
      <c r="AS875" s="156">
        <v>98838.0102</v>
      </c>
      <c r="AT875" s="152">
        <v>162361.7711</v>
      </c>
      <c r="AU875" s="152">
        <f t="shared" si="1"/>
        <v>138715.05</v>
      </c>
      <c r="AV875" s="152">
        <f t="shared" si="2"/>
        <v>31115.3363</v>
      </c>
      <c r="AW875" s="152">
        <f t="shared" si="3"/>
        <v>195661.7102</v>
      </c>
      <c r="AX875" s="152">
        <f t="shared" si="4"/>
        <v>10085.5064</v>
      </c>
      <c r="AY875" s="152">
        <f t="shared" si="5"/>
        <v>93669.9609</v>
      </c>
      <c r="AZ875" s="152">
        <f t="shared" si="6"/>
        <v>92809.4085</v>
      </c>
      <c r="BA875" s="152" t="str">
        <f t="shared" si="7"/>
        <v>Column1.y</v>
      </c>
      <c r="BB875" s="152" t="str">
        <f t="shared" si="8"/>
        <v>Column1.y</v>
      </c>
      <c r="BC875" s="152" t="str">
        <f t="shared" si="9"/>
        <v>Column1.y</v>
      </c>
    </row>
    <row r="876">
      <c r="A876" s="156">
        <v>1.5059376E9</v>
      </c>
      <c r="B876" s="156">
        <v>118051.9899</v>
      </c>
      <c r="D876" s="153">
        <f>IFERROR(__xludf.DUMMYFUNCTION("TO_DATE(INT((E876/(60*60*24))+""1/1/1970""))"),43413.0)</f>
        <v>43413</v>
      </c>
      <c r="E876" s="152">
        <v>1.5417396E9</v>
      </c>
      <c r="F876" s="152">
        <v>98838.0102</v>
      </c>
      <c r="H876" s="153">
        <f>IFERROR(__xludf.DUMMYFUNCTION("TO_DATE(INT((I876/(60*60*24))+""1/1/1970""))"),43413.0)</f>
        <v>43413</v>
      </c>
      <c r="I876" s="156">
        <v>1.5417396E9</v>
      </c>
      <c r="J876" s="156">
        <v>150858.4351</v>
      </c>
      <c r="L876" s="154">
        <v>43581.0</v>
      </c>
      <c r="M876" s="155">
        <v>161287.33</v>
      </c>
      <c r="O876" s="153">
        <f>IFERROR(__xludf.DUMMYFUNCTION("TO_DATE(INT((P876/(60*60*24))+""1/1/1970""))"),43249.0)</f>
        <v>43249</v>
      </c>
      <c r="P876" s="13">
        <v>1.527552E9</v>
      </c>
      <c r="Q876" s="13">
        <v>30406.0165</v>
      </c>
      <c r="S876" s="153">
        <f>IFERROR(__xludf.DUMMYFUNCTION("TO_DATE(INT((T876/(60*60*24))+""1/1/1970""))"),43413.0)</f>
        <v>43413</v>
      </c>
      <c r="T876" s="156">
        <v>1.5417396E9</v>
      </c>
      <c r="U876" s="156">
        <v>195091.8935</v>
      </c>
      <c r="W876" s="153">
        <f>IFERROR(__xludf.DUMMYFUNCTION("TO_DATE(INT((X876/(60*60*24))+""1/1/1970""))"),43389.0)</f>
        <v>43389</v>
      </c>
      <c r="X876" s="152">
        <v>1.5396984E9</v>
      </c>
      <c r="Y876" s="152">
        <v>10062.9203</v>
      </c>
      <c r="AA876" s="153">
        <f>IFERROR(__xludf.DUMMYFUNCTION("TO_DATE(INT((AB876/(60*60*24))+""1/1/1970""))"),43391.0)</f>
        <v>43391</v>
      </c>
      <c r="AB876" s="156">
        <v>1.5398316E9</v>
      </c>
      <c r="AC876" s="156">
        <v>94097.9878</v>
      </c>
      <c r="AE876" s="153">
        <f>IFERROR(__xludf.DUMMYFUNCTION("TO_DATE(INT((AF876/(60*60*24))+""1/1/1970""))"),43251.0)</f>
        <v>43251</v>
      </c>
      <c r="AF876" s="156">
        <v>1.5277356E9</v>
      </c>
      <c r="AG876" s="156">
        <v>93518.3345</v>
      </c>
      <c r="AQ876" s="153">
        <f>IFERROR(__xludf.DUMMYFUNCTION("TO_DATE(INT((AR876/(60*60*24))+""1/1/1970""))"),43413.0)</f>
        <v>43413</v>
      </c>
      <c r="AR876" s="152">
        <v>1.5417396E9</v>
      </c>
      <c r="AS876" s="152">
        <v>98838.0102</v>
      </c>
      <c r="AT876" s="156">
        <v>150858.4351</v>
      </c>
      <c r="AU876" s="152">
        <f t="shared" si="1"/>
        <v>138516.38</v>
      </c>
      <c r="AV876" s="152">
        <f t="shared" si="2"/>
        <v>31228.0591</v>
      </c>
      <c r="AW876" s="152">
        <f t="shared" si="3"/>
        <v>195091.8935</v>
      </c>
      <c r="AX876" s="152">
        <f t="shared" si="4"/>
        <v>10092.4972</v>
      </c>
      <c r="AY876" s="152">
        <f t="shared" si="5"/>
        <v>94115.3429</v>
      </c>
      <c r="AZ876" s="152">
        <f t="shared" si="6"/>
        <v>92285.1278</v>
      </c>
      <c r="BA876" s="152" t="str">
        <f t="shared" si="7"/>
        <v>Column1.y</v>
      </c>
      <c r="BB876" s="152" t="str">
        <f t="shared" si="8"/>
        <v>Column1.y</v>
      </c>
      <c r="BC876" s="152" t="str">
        <f t="shared" si="9"/>
        <v>Column1.y</v>
      </c>
    </row>
    <row r="877">
      <c r="A877" s="152">
        <v>1.50600066E9</v>
      </c>
      <c r="B877" s="152">
        <v>117957.8639</v>
      </c>
      <c r="D877" s="153">
        <f>IFERROR(__xludf.DUMMYFUNCTION("TO_DATE(INT((E877/(60*60*24))+""1/1/1970""))"),43414.0)</f>
        <v>43414</v>
      </c>
      <c r="E877" s="156">
        <v>1.541826E9</v>
      </c>
      <c r="F877" s="156">
        <v>98838.0102</v>
      </c>
      <c r="H877" s="153">
        <f>IFERROR(__xludf.DUMMYFUNCTION("TO_DATE(INT((I877/(60*60*24))+""1/1/1970""))"),43414.0)</f>
        <v>43414</v>
      </c>
      <c r="I877" s="152">
        <v>1.541826E9</v>
      </c>
      <c r="J877" s="152">
        <v>147104.0208</v>
      </c>
      <c r="L877" s="154">
        <v>43584.0</v>
      </c>
      <c r="M877" s="155">
        <v>162037.83</v>
      </c>
      <c r="O877" s="153">
        <f>IFERROR(__xludf.DUMMYFUNCTION("TO_DATE(INT((P877/(60*60*24))+""1/1/1970""))"),43250.0)</f>
        <v>43250</v>
      </c>
      <c r="P877" s="13">
        <v>1.5276888E9</v>
      </c>
      <c r="Q877" s="13">
        <v>30503.0435</v>
      </c>
      <c r="S877" s="153">
        <f>IFERROR(__xludf.DUMMYFUNCTION("TO_DATE(INT((T877/(60*60*24))+""1/1/1970""))"),43414.0)</f>
        <v>43414</v>
      </c>
      <c r="T877" s="152">
        <v>1.541826E9</v>
      </c>
      <c r="U877" s="152">
        <v>192216.1138</v>
      </c>
      <c r="W877" s="153">
        <f>IFERROR(__xludf.DUMMYFUNCTION("TO_DATE(INT((X877/(60*60*24))+""1/1/1970""))"),43390.0)</f>
        <v>43390</v>
      </c>
      <c r="X877" s="152">
        <v>1.5397848E9</v>
      </c>
      <c r="Y877" s="152">
        <v>10065.3398</v>
      </c>
      <c r="AA877" s="153">
        <f>IFERROR(__xludf.DUMMYFUNCTION("TO_DATE(INT((AB877/(60*60*24))+""1/1/1970""))"),43392.0)</f>
        <v>43392</v>
      </c>
      <c r="AB877" s="152">
        <v>1.5399108E9</v>
      </c>
      <c r="AC877" s="152">
        <v>94118.281</v>
      </c>
      <c r="AE877" s="153">
        <f>IFERROR(__xludf.DUMMYFUNCTION("TO_DATE(INT((AF877/(60*60*24))+""1/1/1970""))"),43252.0)</f>
        <v>43252</v>
      </c>
      <c r="AF877" s="152">
        <v>1.5278148E9</v>
      </c>
      <c r="AG877" s="152">
        <v>93319.3689</v>
      </c>
      <c r="AQ877" s="153">
        <f>IFERROR(__xludf.DUMMYFUNCTION("TO_DATE(INT((AR877/(60*60*24))+""1/1/1970""))"),43414.0)</f>
        <v>43414</v>
      </c>
      <c r="AR877" s="156">
        <v>1.541826E9</v>
      </c>
      <c r="AS877" s="156">
        <v>98838.0102</v>
      </c>
      <c r="AT877" s="152">
        <v>147104.0208</v>
      </c>
      <c r="AU877" s="152">
        <f t="shared" si="1"/>
        <v>138516.38</v>
      </c>
      <c r="AV877" s="152">
        <f t="shared" si="2"/>
        <v>31242.6387</v>
      </c>
      <c r="AW877" s="152">
        <f t="shared" si="3"/>
        <v>192216.1138</v>
      </c>
      <c r="AX877" s="152">
        <f t="shared" si="4"/>
        <v>10091.8891</v>
      </c>
      <c r="AY877" s="152">
        <f t="shared" si="5"/>
        <v>94115.3429</v>
      </c>
      <c r="AZ877" s="152">
        <f t="shared" si="6"/>
        <v>92017.5219</v>
      </c>
      <c r="BA877" s="152" t="str">
        <f t="shared" si="7"/>
        <v>Column1.y</v>
      </c>
      <c r="BB877" s="152" t="str">
        <f t="shared" si="8"/>
        <v>Column1.y</v>
      </c>
      <c r="BC877" s="152" t="str">
        <f t="shared" si="9"/>
        <v>Column1.y</v>
      </c>
    </row>
    <row r="878">
      <c r="A878" s="156">
        <v>1.506024E9</v>
      </c>
      <c r="B878" s="156">
        <v>117736.6679</v>
      </c>
      <c r="D878" s="153">
        <f>IFERROR(__xludf.DUMMYFUNCTION("TO_DATE(INT((E878/(60*60*24))+""1/1/1970""))"),43416.0)</f>
        <v>43416</v>
      </c>
      <c r="E878" s="152">
        <v>1.5420348E9</v>
      </c>
      <c r="F878" s="152">
        <v>98838.0102</v>
      </c>
      <c r="H878" s="153">
        <f>IFERROR(__xludf.DUMMYFUNCTION("TO_DATE(INT((I878/(60*60*24))+""1/1/1970""))"),43416.0)</f>
        <v>43416</v>
      </c>
      <c r="I878" s="156">
        <v>1.5420348E9</v>
      </c>
      <c r="J878" s="156">
        <v>147104.0208</v>
      </c>
      <c r="L878" s="154">
        <v>43585.0</v>
      </c>
      <c r="M878" s="155">
        <v>161753.52</v>
      </c>
      <c r="O878" s="153">
        <f>IFERROR(__xludf.DUMMYFUNCTION("TO_DATE(INT((P878/(60*60*24))+""1/1/1970""))"),43251.0)</f>
        <v>43251</v>
      </c>
      <c r="P878" s="13">
        <v>1.5277752E9</v>
      </c>
      <c r="Q878" s="13">
        <v>30252.0097</v>
      </c>
      <c r="S878" s="153">
        <f>IFERROR(__xludf.DUMMYFUNCTION("TO_DATE(INT((T878/(60*60*24))+""1/1/1970""))"),43416.0)</f>
        <v>43416</v>
      </c>
      <c r="T878" s="156">
        <v>1.5420348E9</v>
      </c>
      <c r="U878" s="156">
        <v>192216.1138</v>
      </c>
      <c r="W878" s="153">
        <f>IFERROR(__xludf.DUMMYFUNCTION("TO_DATE(INT((X878/(60*60*24))+""1/1/1970""))"),43391.0)</f>
        <v>43391</v>
      </c>
      <c r="X878" s="152">
        <v>1.5398712E9</v>
      </c>
      <c r="Y878" s="152">
        <v>10068.5719</v>
      </c>
      <c r="AA878" s="153">
        <f>IFERROR(__xludf.DUMMYFUNCTION("TO_DATE(INT((AB878/(60*60*24))+""1/1/1970""))"),43394.0)</f>
        <v>43394</v>
      </c>
      <c r="AB878" s="156">
        <v>1.5401592E9</v>
      </c>
      <c r="AC878" s="156">
        <v>94096.539</v>
      </c>
      <c r="AE878" s="153">
        <f>IFERROR(__xludf.DUMMYFUNCTION("TO_DATE(INT((AF878/(60*60*24))+""1/1/1970""))"),43253.0)</f>
        <v>43253</v>
      </c>
      <c r="AF878" s="156">
        <v>1.5278976E9</v>
      </c>
      <c r="AG878" s="156">
        <v>93555.8208</v>
      </c>
      <c r="AQ878" s="153">
        <f>IFERROR(__xludf.DUMMYFUNCTION("TO_DATE(INT((AR878/(60*60*24))+""1/1/1970""))"),43416.0)</f>
        <v>43416</v>
      </c>
      <c r="AR878" s="152">
        <v>1.5420348E9</v>
      </c>
      <c r="AS878" s="152">
        <v>98838.0102</v>
      </c>
      <c r="AT878" s="156">
        <v>147104.0208</v>
      </c>
      <c r="AU878" s="152">
        <f t="shared" si="1"/>
        <v>137710.24</v>
      </c>
      <c r="AV878" s="152">
        <f t="shared" si="2"/>
        <v>31246.8225</v>
      </c>
      <c r="AW878" s="152">
        <f t="shared" si="3"/>
        <v>192216.1138</v>
      </c>
      <c r="AX878" s="152">
        <f t="shared" si="4"/>
        <v>10097.675</v>
      </c>
      <c r="AY878" s="152">
        <f t="shared" si="5"/>
        <v>93731.9245</v>
      </c>
      <c r="AZ878" s="152">
        <f t="shared" si="6"/>
        <v>91928.4549</v>
      </c>
      <c r="BA878" s="152" t="str">
        <f t="shared" si="7"/>
        <v>Column1.y</v>
      </c>
      <c r="BB878" s="152" t="str">
        <f t="shared" si="8"/>
        <v>Column1.y</v>
      </c>
      <c r="BC878" s="152" t="str">
        <f t="shared" si="9"/>
        <v>Column1.y</v>
      </c>
    </row>
    <row r="879">
      <c r="A879" s="152">
        <v>1.50608706E9</v>
      </c>
      <c r="B879" s="152">
        <v>117586.0664</v>
      </c>
      <c r="D879" s="153">
        <f>IFERROR(__xludf.DUMMYFUNCTION("TO_DATE(INT((E879/(60*60*24))+""1/1/1970""))"),43417.0)</f>
        <v>43417</v>
      </c>
      <c r="E879" s="152">
        <v>1.5420852E9</v>
      </c>
      <c r="F879" s="152">
        <v>97182.0613</v>
      </c>
      <c r="H879" s="153">
        <f>IFERROR(__xludf.DUMMYFUNCTION("TO_DATE(INT((I879/(60*60*24))+""1/1/1970""))"),43417.0)</f>
        <v>43417</v>
      </c>
      <c r="I879" s="156">
        <v>1.5420852E9</v>
      </c>
      <c r="J879" s="156">
        <v>148220.5516</v>
      </c>
      <c r="L879" s="154">
        <v>43586.0</v>
      </c>
      <c r="M879" s="155">
        <v>162175.63</v>
      </c>
      <c r="O879" s="153">
        <f>IFERROR(__xludf.DUMMYFUNCTION("TO_DATE(INT((P879/(60*60*24))+""1/1/1970""))"),43252.0)</f>
        <v>43252</v>
      </c>
      <c r="P879" s="13">
        <v>1.5278616E9</v>
      </c>
      <c r="Q879" s="13">
        <v>30379.1467</v>
      </c>
      <c r="S879" s="153">
        <f>IFERROR(__xludf.DUMMYFUNCTION("TO_DATE(INT((T879/(60*60*24))+""1/1/1970""))"),43417.0)</f>
        <v>43417</v>
      </c>
      <c r="T879" s="156">
        <v>1.5420852E9</v>
      </c>
      <c r="U879" s="156">
        <v>186351.7078</v>
      </c>
      <c r="W879" s="153">
        <f>IFERROR(__xludf.DUMMYFUNCTION("TO_DATE(INT((X879/(60*60*24))+""1/1/1970""))"),43392.0)</f>
        <v>43392</v>
      </c>
      <c r="X879" s="152">
        <v>1.5399576E9</v>
      </c>
      <c r="Y879" s="152">
        <v>10077.3596</v>
      </c>
      <c r="AA879" s="153">
        <f>IFERROR(__xludf.DUMMYFUNCTION("TO_DATE(INT((AB879/(60*60*24))+""1/1/1970""))"),43395.0)</f>
        <v>43395</v>
      </c>
      <c r="AB879" s="156">
        <v>1.5401988E9</v>
      </c>
      <c r="AC879" s="156">
        <v>94096.4613</v>
      </c>
      <c r="AE879" s="153">
        <f>IFERROR(__xludf.DUMMYFUNCTION("TO_DATE(INT((AF879/(60*60*24))+""1/1/1970""))"),43254.0)</f>
        <v>43254</v>
      </c>
      <c r="AF879" s="152">
        <v>1.5280632E9</v>
      </c>
      <c r="AG879" s="152">
        <v>93555.8208</v>
      </c>
      <c r="AQ879" s="153">
        <f>IFERROR(__xludf.DUMMYFUNCTION("TO_DATE(INT((AR879/(60*60*24))+""1/1/1970""))"),43417.0)</f>
        <v>43417</v>
      </c>
      <c r="AR879" s="152">
        <v>1.5420852E9</v>
      </c>
      <c r="AS879" s="152">
        <v>97182.0613</v>
      </c>
      <c r="AT879" s="156">
        <v>148220.5516</v>
      </c>
      <c r="AU879" s="152">
        <f t="shared" si="1"/>
        <v>136432.83</v>
      </c>
      <c r="AV879" s="152">
        <f t="shared" si="2"/>
        <v>31286.0219</v>
      </c>
      <c r="AW879" s="152">
        <f t="shared" si="3"/>
        <v>186351.7078</v>
      </c>
      <c r="AX879" s="152">
        <f t="shared" si="4"/>
        <v>10106.9764</v>
      </c>
      <c r="AY879" s="152">
        <f t="shared" si="5"/>
        <v>93776.5256</v>
      </c>
      <c r="AZ879" s="152">
        <f t="shared" si="6"/>
        <v>91115.921</v>
      </c>
      <c r="BA879" s="152" t="str">
        <f t="shared" si="7"/>
        <v>Column1.y</v>
      </c>
      <c r="BB879" s="152" t="str">
        <f t="shared" si="8"/>
        <v>Column1.y</v>
      </c>
      <c r="BC879" s="152" t="str">
        <f t="shared" si="9"/>
        <v>Column1.y</v>
      </c>
    </row>
    <row r="880">
      <c r="A880" s="156">
        <v>1.5061104E9</v>
      </c>
      <c r="B880" s="156">
        <v>117760.1994</v>
      </c>
      <c r="D880" s="153">
        <f>IFERROR(__xludf.DUMMYFUNCTION("TO_DATE(INT((E880/(60*60*24))+""1/1/1970""))"),43418.0)</f>
        <v>43418</v>
      </c>
      <c r="E880" s="156">
        <v>1.5421716E9</v>
      </c>
      <c r="F880" s="156">
        <v>97353.7622</v>
      </c>
      <c r="H880" s="153">
        <f>IFERROR(__xludf.DUMMYFUNCTION("TO_DATE(INT((I880/(60*60*24))+""1/1/1970""))"),43418.0)</f>
        <v>43418</v>
      </c>
      <c r="I880" s="152">
        <v>1.5421716E9</v>
      </c>
      <c r="J880" s="152">
        <v>148435.6346</v>
      </c>
      <c r="L880" s="154">
        <v>43586.0</v>
      </c>
      <c r="M880" s="155">
        <v>162172.63</v>
      </c>
      <c r="O880" s="153">
        <f>IFERROR(__xludf.DUMMYFUNCTION("TO_DATE(INT((P880/(60*60*24))+""1/1/1970""))"),43253.0)</f>
        <v>43253</v>
      </c>
      <c r="P880" s="13">
        <v>1.5278976E9</v>
      </c>
      <c r="Q880" s="13">
        <v>30331.6284</v>
      </c>
      <c r="S880" s="153">
        <f>IFERROR(__xludf.DUMMYFUNCTION("TO_DATE(INT((T880/(60*60*24))+""1/1/1970""))"),43418.0)</f>
        <v>43418</v>
      </c>
      <c r="T880" s="152">
        <v>1.5421716E9</v>
      </c>
      <c r="U880" s="152">
        <v>185851.0812</v>
      </c>
      <c r="W880" s="153">
        <f>IFERROR(__xludf.DUMMYFUNCTION("TO_DATE(INT((X880/(60*60*24))+""1/1/1970""))"),43393.0)</f>
        <v>43393</v>
      </c>
      <c r="X880" s="152">
        <v>1.5399936E9</v>
      </c>
      <c r="Y880" s="152">
        <v>10066.8244</v>
      </c>
      <c r="AA880" s="153">
        <f>IFERROR(__xludf.DUMMYFUNCTION("TO_DATE(INT((AB880/(60*60*24))+""1/1/1970""))"),43396.0)</f>
        <v>43396</v>
      </c>
      <c r="AB880" s="152">
        <v>1.540278E9</v>
      </c>
      <c r="AC880" s="152">
        <v>94106.8918</v>
      </c>
      <c r="AE880" s="153">
        <f>IFERROR(__xludf.DUMMYFUNCTION("TO_DATE(INT((AF880/(60*60*24))+""1/1/1970""))"),43255.0)</f>
        <v>43255</v>
      </c>
      <c r="AF880" s="152">
        <v>1.5281028E9</v>
      </c>
      <c r="AG880" s="152">
        <v>93495.9869</v>
      </c>
      <c r="AQ880" s="153">
        <f>IFERROR(__xludf.DUMMYFUNCTION("TO_DATE(INT((AR880/(60*60*24))+""1/1/1970""))"),43418.0)</f>
        <v>43418</v>
      </c>
      <c r="AR880" s="156">
        <v>1.5421716E9</v>
      </c>
      <c r="AS880" s="156">
        <v>97353.7622</v>
      </c>
      <c r="AT880" s="152">
        <v>148435.6346</v>
      </c>
      <c r="AU880" s="152">
        <f t="shared" si="1"/>
        <v>136303.32</v>
      </c>
      <c r="AV880" s="152">
        <f t="shared" si="2"/>
        <v>31282.1261</v>
      </c>
      <c r="AW880" s="152">
        <f t="shared" si="3"/>
        <v>185851.0812</v>
      </c>
      <c r="AX880" s="152">
        <f t="shared" si="4"/>
        <v>10091.2302</v>
      </c>
      <c r="AY880" s="152">
        <f t="shared" si="5"/>
        <v>94083.0135</v>
      </c>
      <c r="AZ880" s="152">
        <f t="shared" si="6"/>
        <v>91824.8133</v>
      </c>
      <c r="BA880" s="152" t="str">
        <f t="shared" si="7"/>
        <v>Column1.y</v>
      </c>
      <c r="BB880" s="152" t="str">
        <f t="shared" si="8"/>
        <v>Column1.y</v>
      </c>
      <c r="BC880" s="152" t="str">
        <f t="shared" si="9"/>
        <v>Column1.y</v>
      </c>
    </row>
    <row r="881">
      <c r="A881" s="152">
        <v>1.50634626E9</v>
      </c>
      <c r="B881" s="152">
        <v>117651.9545</v>
      </c>
      <c r="D881" s="153">
        <f>IFERROR(__xludf.DUMMYFUNCTION("TO_DATE(INT((E881/(60*60*24))+""1/1/1970""))"),43419.0)</f>
        <v>43419</v>
      </c>
      <c r="E881" s="152">
        <v>1.542258E9</v>
      </c>
      <c r="F881" s="152">
        <v>97353.7622</v>
      </c>
      <c r="H881" s="153">
        <f>IFERROR(__xludf.DUMMYFUNCTION("TO_DATE(INT((I881/(60*60*24))+""1/1/1970""))"),43419.0)</f>
        <v>43419</v>
      </c>
      <c r="I881" s="156">
        <v>1.542258E9</v>
      </c>
      <c r="J881" s="156">
        <v>147301.4383</v>
      </c>
      <c r="L881" s="154">
        <v>43587.0</v>
      </c>
      <c r="M881" s="155">
        <v>161402.71</v>
      </c>
      <c r="O881" s="153">
        <f>IFERROR(__xludf.DUMMYFUNCTION("TO_DATE(INT((P881/(60*60*24))+""1/1/1970""))"),43254.0)</f>
        <v>43254</v>
      </c>
      <c r="P881" s="13">
        <v>1.527984E9</v>
      </c>
      <c r="Q881" s="13">
        <v>30331.6284</v>
      </c>
      <c r="S881" s="153">
        <f>IFERROR(__xludf.DUMMYFUNCTION("TO_DATE(INT((T881/(60*60*24))+""1/1/1970""))"),43419.0)</f>
        <v>43419</v>
      </c>
      <c r="T881" s="156">
        <v>1.542258E9</v>
      </c>
      <c r="U881" s="156">
        <v>183798.0212</v>
      </c>
      <c r="W881" s="153">
        <f>IFERROR(__xludf.DUMMYFUNCTION("TO_DATE(INT((X881/(60*60*24))+""1/1/1970""))"),43395.0)</f>
        <v>43395</v>
      </c>
      <c r="X881" s="156">
        <v>1.5401664E9</v>
      </c>
      <c r="Y881" s="156">
        <v>10067.373</v>
      </c>
      <c r="AA881" s="153">
        <f>IFERROR(__xludf.DUMMYFUNCTION("TO_DATE(INT((AB881/(60*60*24))+""1/1/1970""))"),43397.0)</f>
        <v>43397</v>
      </c>
      <c r="AB881" s="156">
        <v>1.5403572E9</v>
      </c>
      <c r="AC881" s="156">
        <v>94091.386</v>
      </c>
      <c r="AE881" s="153">
        <f>IFERROR(__xludf.DUMMYFUNCTION("TO_DATE(INT((AF881/(60*60*24))+""1/1/1970""))"),43256.0)</f>
        <v>43256</v>
      </c>
      <c r="AF881" s="156">
        <v>1.528182E9</v>
      </c>
      <c r="AG881" s="156">
        <v>93257.0119</v>
      </c>
      <c r="AQ881" s="153">
        <f>IFERROR(__xludf.DUMMYFUNCTION("TO_DATE(INT((AR881/(60*60*24))+""1/1/1970""))"),43419.0)</f>
        <v>43419</v>
      </c>
      <c r="AR881" s="152">
        <v>1.542258E9</v>
      </c>
      <c r="AS881" s="152">
        <v>97353.7622</v>
      </c>
      <c r="AT881" s="156">
        <v>147301.4383</v>
      </c>
      <c r="AU881" s="152">
        <f t="shared" si="1"/>
        <v>136156.48</v>
      </c>
      <c r="AV881" s="152">
        <f t="shared" si="2"/>
        <v>31286.8783</v>
      </c>
      <c r="AW881" s="152">
        <f t="shared" si="3"/>
        <v>183798.0212</v>
      </c>
      <c r="AX881" s="152">
        <f t="shared" si="4"/>
        <v>10094.1992</v>
      </c>
      <c r="AY881" s="152">
        <f t="shared" si="5"/>
        <v>93794.8353</v>
      </c>
      <c r="AZ881" s="152">
        <f t="shared" si="6"/>
        <v>91829.2667</v>
      </c>
      <c r="BA881" s="152" t="str">
        <f t="shared" si="7"/>
        <v>Column1.y</v>
      </c>
      <c r="BB881" s="152" t="str">
        <f t="shared" si="8"/>
        <v>Column1.y</v>
      </c>
      <c r="BC881" s="152" t="str">
        <f t="shared" si="9"/>
        <v>Column1.y</v>
      </c>
    </row>
    <row r="882">
      <c r="A882" s="156">
        <v>1.5063696E9</v>
      </c>
      <c r="B882" s="156">
        <v>117520.1782</v>
      </c>
      <c r="D882" s="153">
        <f>IFERROR(__xludf.DUMMYFUNCTION("TO_DATE(INT((E882/(60*60*24))+""1/1/1970""))"),43420.0)</f>
        <v>43420</v>
      </c>
      <c r="E882" s="156">
        <v>1.5423444E9</v>
      </c>
      <c r="F882" s="156">
        <v>97353.7622</v>
      </c>
      <c r="H882" s="153">
        <f>IFERROR(__xludf.DUMMYFUNCTION("TO_DATE(INT((I882/(60*60*24))+""1/1/1970""))"),43420.0)</f>
        <v>43420</v>
      </c>
      <c r="I882" s="152">
        <v>1.5423444E9</v>
      </c>
      <c r="J882" s="152">
        <v>146091.5398</v>
      </c>
      <c r="L882" s="154">
        <v>43588.0</v>
      </c>
      <c r="M882" s="155">
        <v>160906.29</v>
      </c>
      <c r="O882" s="153">
        <f>IFERROR(__xludf.DUMMYFUNCTION("TO_DATE(INT((P882/(60*60*24))+""1/1/1970""))"),43255.0)</f>
        <v>43255</v>
      </c>
      <c r="P882" s="13">
        <v>1.5280704E9</v>
      </c>
      <c r="Q882" s="13">
        <v>30521.0113</v>
      </c>
      <c r="S882" s="153">
        <f>IFERROR(__xludf.DUMMYFUNCTION("TO_DATE(INT((T882/(60*60*24))+""1/1/1970""))"),43420.0)</f>
        <v>43420</v>
      </c>
      <c r="T882" s="152">
        <v>1.5423444E9</v>
      </c>
      <c r="U882" s="152">
        <v>186861.5859</v>
      </c>
      <c r="W882" s="153">
        <f>IFERROR(__xludf.DUMMYFUNCTION("TO_DATE(INT((X882/(60*60*24))+""1/1/1970""))"),43396.0)</f>
        <v>43396</v>
      </c>
      <c r="X882" s="152">
        <v>1.5403032E9</v>
      </c>
      <c r="Y882" s="152">
        <v>10070.7592</v>
      </c>
      <c r="AA882" s="153">
        <f>IFERROR(__xludf.DUMMYFUNCTION("TO_DATE(INT((AB882/(60*60*24))+""1/1/1970""))"),43398.0)</f>
        <v>43398</v>
      </c>
      <c r="AB882" s="152">
        <v>1.5404364E9</v>
      </c>
      <c r="AC882" s="152">
        <v>94126.4459</v>
      </c>
      <c r="AE882" s="153">
        <f>IFERROR(__xludf.DUMMYFUNCTION("TO_DATE(INT((AF882/(60*60*24))+""1/1/1970""))"),43257.0)</f>
        <v>43257</v>
      </c>
      <c r="AF882" s="152">
        <v>1.5282612E9</v>
      </c>
      <c r="AG882" s="152">
        <v>93069.2201</v>
      </c>
      <c r="AQ882" s="153">
        <f>IFERROR(__xludf.DUMMYFUNCTION("TO_DATE(INT((AR882/(60*60*24))+""1/1/1970""))"),43420.0)</f>
        <v>43420</v>
      </c>
      <c r="AR882" s="156">
        <v>1.5423444E9</v>
      </c>
      <c r="AS882" s="156">
        <v>97353.7622</v>
      </c>
      <c r="AT882" s="152">
        <v>146091.5398</v>
      </c>
      <c r="AU882" s="152">
        <f t="shared" si="1"/>
        <v>136855.04</v>
      </c>
      <c r="AV882" s="152">
        <f t="shared" si="2"/>
        <v>31168.4751</v>
      </c>
      <c r="AW882" s="152">
        <f t="shared" si="3"/>
        <v>186861.5859</v>
      </c>
      <c r="AX882" s="152">
        <f t="shared" si="4"/>
        <v>10122.5844</v>
      </c>
      <c r="AY882" s="152">
        <f t="shared" si="5"/>
        <v>92983.685</v>
      </c>
      <c r="AZ882" s="152">
        <f t="shared" si="6"/>
        <v>91933.3131</v>
      </c>
      <c r="BA882" s="152" t="str">
        <f t="shared" si="7"/>
        <v>Column1.y</v>
      </c>
      <c r="BB882" s="152" t="str">
        <f t="shared" si="8"/>
        <v>Column1.y</v>
      </c>
      <c r="BC882" s="152" t="str">
        <f t="shared" si="9"/>
        <v>Column1.y</v>
      </c>
    </row>
    <row r="883">
      <c r="A883" s="152">
        <v>1.50643266E9</v>
      </c>
      <c r="B883" s="152">
        <v>117713.1364</v>
      </c>
      <c r="D883" s="153">
        <f>IFERROR(__xludf.DUMMYFUNCTION("TO_DATE(INT((E883/(60*60*24))+""1/1/1970""))"),43421.0)</f>
        <v>43421</v>
      </c>
      <c r="E883" s="152">
        <v>1.5424308E9</v>
      </c>
      <c r="F883" s="152">
        <v>97353.7622</v>
      </c>
      <c r="H883" s="153">
        <f>IFERROR(__xludf.DUMMYFUNCTION("TO_DATE(INT((I883/(60*60*24))+""1/1/1970""))"),43421.0)</f>
        <v>43421</v>
      </c>
      <c r="I883" s="156">
        <v>1.5424308E9</v>
      </c>
      <c r="J883" s="156">
        <v>145352.1836</v>
      </c>
      <c r="L883" s="154">
        <v>43591.0</v>
      </c>
      <c r="M883" s="155">
        <v>161995.12</v>
      </c>
      <c r="O883" s="153">
        <f>IFERROR(__xludf.DUMMYFUNCTION("TO_DATE(INT((P883/(60*60*24))+""1/1/1970""))"),43256.0)</f>
        <v>43256</v>
      </c>
      <c r="P883" s="13">
        <v>1.5282072E9</v>
      </c>
      <c r="Q883" s="13">
        <v>30336.3019</v>
      </c>
      <c r="S883" s="153">
        <f>IFERROR(__xludf.DUMMYFUNCTION("TO_DATE(INT((T883/(60*60*24))+""1/1/1970""))"),43421.0)</f>
        <v>43421</v>
      </c>
      <c r="T883" s="156">
        <v>1.5424308E9</v>
      </c>
      <c r="U883" s="156">
        <v>187652.5202</v>
      </c>
      <c r="W883" s="153">
        <f>IFERROR(__xludf.DUMMYFUNCTION("TO_DATE(INT((X883/(60*60*24))+""1/1/1970""))"),43397.0)</f>
        <v>43397</v>
      </c>
      <c r="X883" s="152">
        <v>1.5403896E9</v>
      </c>
      <c r="Y883" s="152">
        <v>10074.7785</v>
      </c>
      <c r="AA883" s="153">
        <f>IFERROR(__xludf.DUMMYFUNCTION("TO_DATE(INT((AB883/(60*60*24))+""1/1/1970""))"),43399.0)</f>
        <v>43399</v>
      </c>
      <c r="AB883" s="156">
        <v>1.5405156E9</v>
      </c>
      <c r="AC883" s="156">
        <v>94133.9839</v>
      </c>
      <c r="AE883" s="153">
        <f>IFERROR(__xludf.DUMMYFUNCTION("TO_DATE(INT((AF883/(60*60*24))+""1/1/1970""))"),43258.0)</f>
        <v>43258</v>
      </c>
      <c r="AF883" s="156">
        <v>1.5283404E9</v>
      </c>
      <c r="AG883" s="156">
        <v>92675.9746</v>
      </c>
      <c r="AQ883" s="153">
        <f>IFERROR(__xludf.DUMMYFUNCTION("TO_DATE(INT((AR883/(60*60*24))+""1/1/1970""))"),43421.0)</f>
        <v>43421</v>
      </c>
      <c r="AR883" s="152">
        <v>1.5424308E9</v>
      </c>
      <c r="AS883" s="152">
        <v>97353.7622</v>
      </c>
      <c r="AT883" s="156">
        <v>145352.1836</v>
      </c>
      <c r="AU883" s="152">
        <f t="shared" si="1"/>
        <v>136855.04</v>
      </c>
      <c r="AV883" s="152">
        <f t="shared" si="2"/>
        <v>31159.5545</v>
      </c>
      <c r="AW883" s="152">
        <f t="shared" si="3"/>
        <v>187652.5202</v>
      </c>
      <c r="AX883" s="152">
        <f t="shared" si="4"/>
        <v>10119.6786</v>
      </c>
      <c r="AY883" s="152">
        <f t="shared" si="5"/>
        <v>92983.685</v>
      </c>
      <c r="AZ883" s="152">
        <f t="shared" si="6"/>
        <v>92694.4311</v>
      </c>
      <c r="BA883" s="152" t="str">
        <f t="shared" si="7"/>
        <v>Column1.y</v>
      </c>
      <c r="BB883" s="152" t="str">
        <f t="shared" si="8"/>
        <v>Column1.y</v>
      </c>
      <c r="BC883" s="152" t="str">
        <f t="shared" si="9"/>
        <v>Column1.y</v>
      </c>
    </row>
    <row r="884">
      <c r="A884" s="156">
        <v>1.506456E9</v>
      </c>
      <c r="B884" s="156">
        <v>117590.7727</v>
      </c>
      <c r="D884" s="153">
        <f>IFERROR(__xludf.DUMMYFUNCTION("TO_DATE(INT((E884/(60*60*24))+""1/1/1970""))"),43423.0)</f>
        <v>43423</v>
      </c>
      <c r="E884" s="156">
        <v>1.5426396E9</v>
      </c>
      <c r="F884" s="156">
        <v>97353.7622</v>
      </c>
      <c r="H884" s="153">
        <f>IFERROR(__xludf.DUMMYFUNCTION("TO_DATE(INT((I884/(60*60*24))+""1/1/1970""))"),43423.0)</f>
        <v>43423</v>
      </c>
      <c r="I884" s="152">
        <v>1.5426396E9</v>
      </c>
      <c r="J884" s="152">
        <v>145352.1836</v>
      </c>
      <c r="L884" s="154">
        <v>43592.0</v>
      </c>
      <c r="M884" s="155">
        <v>161834.06</v>
      </c>
      <c r="O884" s="153">
        <f>IFERROR(__xludf.DUMMYFUNCTION("TO_DATE(INT((P884/(60*60*24))+""1/1/1970""))"),43257.0)</f>
        <v>43257</v>
      </c>
      <c r="P884" s="13">
        <v>1.5282936E9</v>
      </c>
      <c r="Q884" s="13">
        <v>30362.2957</v>
      </c>
      <c r="S884" s="153">
        <f>IFERROR(__xludf.DUMMYFUNCTION("TO_DATE(INT((T884/(60*60*24))+""1/1/1970""))"),43423.0)</f>
        <v>43423</v>
      </c>
      <c r="T884" s="152">
        <v>1.5426396E9</v>
      </c>
      <c r="U884" s="152">
        <v>187652.5202</v>
      </c>
      <c r="W884" s="153">
        <f>IFERROR(__xludf.DUMMYFUNCTION("TO_DATE(INT((X884/(60*60*24))+""1/1/1970""))"),43398.0)</f>
        <v>43398</v>
      </c>
      <c r="X884" s="152">
        <v>1.540476E9</v>
      </c>
      <c r="Y884" s="152">
        <v>10093.5393</v>
      </c>
      <c r="AA884" s="153">
        <f>IFERROR(__xludf.DUMMYFUNCTION("TO_DATE(INT((AB884/(60*60*24))+""1/1/1970""))"),43401.0)</f>
        <v>43401</v>
      </c>
      <c r="AB884" s="152">
        <v>1.540764E9</v>
      </c>
      <c r="AC884" s="152">
        <v>94053.6842</v>
      </c>
      <c r="AE884" s="153">
        <f>IFERROR(__xludf.DUMMYFUNCTION("TO_DATE(INT((AF884/(60*60*24))+""1/1/1970""))"),43259.0)</f>
        <v>43259</v>
      </c>
      <c r="AF884" s="152">
        <v>1.5284196E9</v>
      </c>
      <c r="AG884" s="152">
        <v>92587.6655</v>
      </c>
      <c r="AQ884" s="153">
        <f>IFERROR(__xludf.DUMMYFUNCTION("TO_DATE(INT((AR884/(60*60*24))+""1/1/1970""))"),43423.0)</f>
        <v>43423</v>
      </c>
      <c r="AR884" s="156">
        <v>1.5426396E9</v>
      </c>
      <c r="AS884" s="156">
        <v>97353.7622</v>
      </c>
      <c r="AT884" s="152">
        <v>145352.1836</v>
      </c>
      <c r="AU884" s="152">
        <f t="shared" si="1"/>
        <v>137459.81</v>
      </c>
      <c r="AV884" s="152">
        <f t="shared" si="2"/>
        <v>31185.6485</v>
      </c>
      <c r="AW884" s="152">
        <f t="shared" si="3"/>
        <v>187652.5202</v>
      </c>
      <c r="AX884" s="152">
        <f t="shared" si="4"/>
        <v>10118.4162</v>
      </c>
      <c r="AY884" s="152">
        <f t="shared" si="5"/>
        <v>93045.483</v>
      </c>
      <c r="AZ884" s="152">
        <f t="shared" si="6"/>
        <v>92653.5413</v>
      </c>
      <c r="BA884" s="152" t="str">
        <f t="shared" si="7"/>
        <v>Column1.y</v>
      </c>
      <c r="BB884" s="152" t="str">
        <f t="shared" si="8"/>
        <v>Column1.y</v>
      </c>
      <c r="BC884" s="152" t="str">
        <f t="shared" si="9"/>
        <v>Column1.y</v>
      </c>
    </row>
    <row r="885">
      <c r="A885" s="152">
        <v>1.50651906E9</v>
      </c>
      <c r="B885" s="152">
        <v>117986.1017</v>
      </c>
      <c r="D885" s="153">
        <f>IFERROR(__xludf.DUMMYFUNCTION("TO_DATE(INT((E885/(60*60*24))+""1/1/1970""))"),43424.0)</f>
        <v>43424</v>
      </c>
      <c r="E885" s="156">
        <v>1.54269E9</v>
      </c>
      <c r="F885" s="156">
        <v>97353.7622</v>
      </c>
      <c r="H885" s="153">
        <f>IFERROR(__xludf.DUMMYFUNCTION("TO_DATE(INT((I885/(60*60*24))+""1/1/1970""))"),43424.0)</f>
        <v>43424</v>
      </c>
      <c r="I885" s="152">
        <v>1.54269E9</v>
      </c>
      <c r="J885" s="152">
        <v>145164.4003</v>
      </c>
      <c r="L885" s="154">
        <v>43593.0</v>
      </c>
      <c r="M885" s="155">
        <v>160972.98</v>
      </c>
      <c r="O885" s="153">
        <f>IFERROR(__xludf.DUMMYFUNCTION("TO_DATE(INT((P885/(60*60*24))+""1/1/1970""))"),43258.0)</f>
        <v>43258</v>
      </c>
      <c r="P885" s="13">
        <v>1.52838E9</v>
      </c>
      <c r="Q885" s="13">
        <v>30254.553</v>
      </c>
      <c r="S885" s="153">
        <f>IFERROR(__xludf.DUMMYFUNCTION("TO_DATE(INT((T885/(60*60*24))+""1/1/1970""))"),43424.0)</f>
        <v>43424</v>
      </c>
      <c r="T885" s="152">
        <v>1.54269E9</v>
      </c>
      <c r="U885" s="152">
        <v>182626.5634</v>
      </c>
      <c r="W885" s="153">
        <f>IFERROR(__xludf.DUMMYFUNCTION("TO_DATE(INT((X885/(60*60*24))+""1/1/1970""))"),43399.0)</f>
        <v>43399</v>
      </c>
      <c r="X885" s="152">
        <v>1.5405624E9</v>
      </c>
      <c r="Y885" s="152">
        <v>10100.4576</v>
      </c>
      <c r="AA885" s="153">
        <f>IFERROR(__xludf.DUMMYFUNCTION("TO_DATE(INT((AB885/(60*60*24))+""1/1/1970""))"),43402.0)</f>
        <v>43402</v>
      </c>
      <c r="AB885" s="152">
        <v>1.5408036E9</v>
      </c>
      <c r="AC885" s="152">
        <v>94115.2798</v>
      </c>
      <c r="AE885" s="153">
        <f>IFERROR(__xludf.DUMMYFUNCTION("TO_DATE(INT((AF885/(60*60*24))+""1/1/1970""))"),43260.0)</f>
        <v>43260</v>
      </c>
      <c r="AF885" s="152">
        <v>1.5285024E9</v>
      </c>
      <c r="AG885" s="152">
        <v>92551.621</v>
      </c>
      <c r="AQ885" s="153">
        <f>IFERROR(__xludf.DUMMYFUNCTION("TO_DATE(INT((AR885/(60*60*24))+""1/1/1970""))"),43424.0)</f>
        <v>43424</v>
      </c>
      <c r="AR885" s="156">
        <v>1.54269E9</v>
      </c>
      <c r="AS885" s="156">
        <v>97353.7622</v>
      </c>
      <c r="AT885" s="152">
        <v>145164.4003</v>
      </c>
      <c r="AU885" s="152">
        <f t="shared" si="1"/>
        <v>136457</v>
      </c>
      <c r="AV885" s="152">
        <f t="shared" si="2"/>
        <v>31178.342</v>
      </c>
      <c r="AW885" s="152">
        <f t="shared" si="3"/>
        <v>182626.5634</v>
      </c>
      <c r="AX885" s="152">
        <f t="shared" si="4"/>
        <v>10103.988</v>
      </c>
      <c r="AY885" s="152">
        <f t="shared" si="5"/>
        <v>93024.4797</v>
      </c>
      <c r="AZ885" s="152">
        <f t="shared" si="6"/>
        <v>92982.2795</v>
      </c>
      <c r="BA885" s="152" t="str">
        <f t="shared" si="7"/>
        <v>Column1.y</v>
      </c>
      <c r="BB885" s="152" t="str">
        <f t="shared" si="8"/>
        <v>Column1.y</v>
      </c>
      <c r="BC885" s="152" t="str">
        <f t="shared" si="9"/>
        <v>Column1.y</v>
      </c>
    </row>
    <row r="886">
      <c r="A886" s="156">
        <v>1.5065424E9</v>
      </c>
      <c r="B886" s="156">
        <v>118047.2836</v>
      </c>
      <c r="D886" s="153">
        <f>IFERROR(__xludf.DUMMYFUNCTION("TO_DATE(INT((E886/(60*60*24))+""1/1/1970""))"),43425.0)</f>
        <v>43425</v>
      </c>
      <c r="E886" s="152">
        <v>1.5427764E9</v>
      </c>
      <c r="F886" s="152">
        <v>96887.5753</v>
      </c>
      <c r="H886" s="153">
        <f>IFERROR(__xludf.DUMMYFUNCTION("TO_DATE(INT((I886/(60*60*24))+""1/1/1970""))"),43425.0)</f>
        <v>43425</v>
      </c>
      <c r="I886" s="156">
        <v>1.5427764E9</v>
      </c>
      <c r="J886" s="156">
        <v>144398.5297</v>
      </c>
      <c r="L886" s="154">
        <v>43594.0</v>
      </c>
      <c r="M886" s="155">
        <v>160605.2</v>
      </c>
      <c r="O886" s="153">
        <f>IFERROR(__xludf.DUMMYFUNCTION("TO_DATE(INT((P886/(60*60*24))+""1/1/1970""))"),43259.0)</f>
        <v>43259</v>
      </c>
      <c r="P886" s="13">
        <v>1.5284664E9</v>
      </c>
      <c r="Q886" s="13">
        <v>30132.7272</v>
      </c>
      <c r="S886" s="153">
        <f>IFERROR(__xludf.DUMMYFUNCTION("TO_DATE(INT((T886/(60*60*24))+""1/1/1970""))"),43425.0)</f>
        <v>43425</v>
      </c>
      <c r="T886" s="156">
        <v>1.5427764E9</v>
      </c>
      <c r="U886" s="156">
        <v>177162.2687</v>
      </c>
      <c r="W886" s="153">
        <f>IFERROR(__xludf.DUMMYFUNCTION("TO_DATE(INT((X886/(60*60*24))+""1/1/1970""))"),43400.0)</f>
        <v>43400</v>
      </c>
      <c r="X886" s="152">
        <v>1.5405984E9</v>
      </c>
      <c r="Y886" s="152">
        <v>10097.2598</v>
      </c>
      <c r="AA886" s="153">
        <f>IFERROR(__xludf.DUMMYFUNCTION("TO_DATE(INT((AB886/(60*60*24))+""1/1/1970""))"),43403.0)</f>
        <v>43403</v>
      </c>
      <c r="AB886" s="156">
        <v>1.5408828E9</v>
      </c>
      <c r="AC886" s="156">
        <v>94120.9896</v>
      </c>
      <c r="AE886" s="153">
        <f>IFERROR(__xludf.DUMMYFUNCTION("TO_DATE(INT((AF886/(60*60*24))+""1/1/1970""))"),43261.0)</f>
        <v>43261</v>
      </c>
      <c r="AF886" s="156">
        <v>1.528668E9</v>
      </c>
      <c r="AG886" s="156">
        <v>92551.621</v>
      </c>
      <c r="AQ886" s="153">
        <f>IFERROR(__xludf.DUMMYFUNCTION("TO_DATE(INT((AR886/(60*60*24))+""1/1/1970""))"),43425.0)</f>
        <v>43425</v>
      </c>
      <c r="AR886" s="152">
        <v>1.5427764E9</v>
      </c>
      <c r="AS886" s="152">
        <v>96887.5753</v>
      </c>
      <c r="AT886" s="156">
        <v>144398.5297</v>
      </c>
      <c r="AU886" s="152">
        <f t="shared" si="1"/>
        <v>135277.9</v>
      </c>
      <c r="AV886" s="152">
        <f t="shared" si="2"/>
        <v>31270.9726</v>
      </c>
      <c r="AW886" s="152">
        <f t="shared" si="3"/>
        <v>177162.2687</v>
      </c>
      <c r="AX886" s="152">
        <f t="shared" si="4"/>
        <v>10093.3446</v>
      </c>
      <c r="AY886" s="152">
        <f t="shared" si="5"/>
        <v>93012.3505</v>
      </c>
      <c r="AZ886" s="152">
        <f t="shared" si="6"/>
        <v>92316.7061</v>
      </c>
      <c r="BA886" s="152" t="str">
        <f t="shared" si="7"/>
        <v>Column1.y</v>
      </c>
      <c r="BB886" s="152" t="str">
        <f t="shared" si="8"/>
        <v>Column1.y</v>
      </c>
      <c r="BC886" s="152" t="str">
        <f t="shared" si="9"/>
        <v>Column1.y</v>
      </c>
    </row>
    <row r="887">
      <c r="A887" s="152">
        <v>1.50660546E9</v>
      </c>
      <c r="B887" s="152">
        <v>117901.3883</v>
      </c>
      <c r="D887" s="153">
        <f>IFERROR(__xludf.DUMMYFUNCTION("TO_DATE(INT((E887/(60*60*24))+""1/1/1970""))"),43426.0)</f>
        <v>43426</v>
      </c>
      <c r="E887" s="156">
        <v>1.5428628E9</v>
      </c>
      <c r="F887" s="156">
        <v>97211.5068</v>
      </c>
      <c r="H887" s="153">
        <f>IFERROR(__xludf.DUMMYFUNCTION("TO_DATE(INT((I887/(60*60*24))+""1/1/1970""))"),43426.0)</f>
        <v>43426</v>
      </c>
      <c r="I887" s="152">
        <v>1.5428628E9</v>
      </c>
      <c r="J887" s="152">
        <v>143827.6767</v>
      </c>
      <c r="L887" s="154">
        <v>43595.0</v>
      </c>
      <c r="M887" s="155">
        <v>160627.85</v>
      </c>
      <c r="O887" s="153">
        <f>IFERROR(__xludf.DUMMYFUNCTION("TO_DATE(INT((P887/(60*60*24))+""1/1/1970""))"),43260.0)</f>
        <v>43260</v>
      </c>
      <c r="P887" s="13">
        <v>1.5285024E9</v>
      </c>
      <c r="Q887" s="13">
        <v>30159.3231</v>
      </c>
      <c r="S887" s="153">
        <f>IFERROR(__xludf.DUMMYFUNCTION("TO_DATE(INT((T887/(60*60*24))+""1/1/1970""))"),43426.0)</f>
        <v>43426</v>
      </c>
      <c r="T887" s="152">
        <v>1.5428628E9</v>
      </c>
      <c r="U887" s="152">
        <v>178129.0554</v>
      </c>
      <c r="W887" s="153">
        <f>IFERROR(__xludf.DUMMYFUNCTION("TO_DATE(INT((X887/(60*60*24))+""1/1/1970""))"),43402.0)</f>
        <v>43402</v>
      </c>
      <c r="X887" s="156">
        <v>1.5407712E9</v>
      </c>
      <c r="Y887" s="156">
        <v>10097.2598</v>
      </c>
      <c r="AA887" s="153">
        <f>IFERROR(__xludf.DUMMYFUNCTION("TO_DATE(INT((AB887/(60*60*24))+""1/1/1970""))"),43404.0)</f>
        <v>43404</v>
      </c>
      <c r="AB887" s="152">
        <v>1.540962E9</v>
      </c>
      <c r="AC887" s="152">
        <v>93971.266</v>
      </c>
      <c r="AE887" s="153">
        <f>IFERROR(__xludf.DUMMYFUNCTION("TO_DATE(INT((AF887/(60*60*24))+""1/1/1970""))"),43262.0)</f>
        <v>43262</v>
      </c>
      <c r="AF887" s="156">
        <v>1.5287076E9</v>
      </c>
      <c r="AG887" s="156">
        <v>92650.7434</v>
      </c>
      <c r="AQ887" s="153">
        <f>IFERROR(__xludf.DUMMYFUNCTION("TO_DATE(INT((AR887/(60*60*24))+""1/1/1970""))"),43426.0)</f>
        <v>43426</v>
      </c>
      <c r="AR887" s="156">
        <v>1.5428628E9</v>
      </c>
      <c r="AS887" s="156">
        <v>97211.5068</v>
      </c>
      <c r="AT887" s="152">
        <v>143827.6767</v>
      </c>
      <c r="AU887" s="152">
        <f t="shared" si="1"/>
        <v>135538.12</v>
      </c>
      <c r="AV887" s="152">
        <f t="shared" si="2"/>
        <v>31113.5133</v>
      </c>
      <c r="AW887" s="152">
        <f t="shared" si="3"/>
        <v>178129.0554</v>
      </c>
      <c r="AX887" s="152">
        <f t="shared" si="4"/>
        <v>10102.2895</v>
      </c>
      <c r="AY887" s="152">
        <f t="shared" si="5"/>
        <v>93006.8223</v>
      </c>
      <c r="AZ887" s="152">
        <f t="shared" si="6"/>
        <v>92449.4969</v>
      </c>
      <c r="BA887" s="152" t="str">
        <f t="shared" si="7"/>
        <v>Column1.y</v>
      </c>
      <c r="BB887" s="152" t="str">
        <f t="shared" si="8"/>
        <v>Column1.y</v>
      </c>
      <c r="BC887" s="152" t="str">
        <f t="shared" si="9"/>
        <v>Column1.y</v>
      </c>
    </row>
    <row r="888">
      <c r="A888" s="156">
        <v>1.5066288E9</v>
      </c>
      <c r="B888" s="156">
        <v>118188.4725</v>
      </c>
      <c r="D888" s="153">
        <f>IFERROR(__xludf.DUMMYFUNCTION("TO_DATE(INT((E888/(60*60*24))+""1/1/1970""))"),43427.0)</f>
        <v>43427</v>
      </c>
      <c r="E888" s="152">
        <v>1.5429852E9</v>
      </c>
      <c r="F888" s="152">
        <v>97211.5068</v>
      </c>
      <c r="H888" s="153">
        <f>IFERROR(__xludf.DUMMYFUNCTION("TO_DATE(INT((I888/(60*60*24))+""1/1/1970""))"),43427.0)</f>
        <v>43427</v>
      </c>
      <c r="I888" s="156">
        <v>1.5429852E9</v>
      </c>
      <c r="J888" s="156">
        <v>143827.6767</v>
      </c>
      <c r="L888" s="154">
        <v>43598.0</v>
      </c>
      <c r="M888" s="155">
        <v>161030.38</v>
      </c>
      <c r="O888" s="153">
        <f>IFERROR(__xludf.DUMMYFUNCTION("TO_DATE(INT((P888/(60*60*24))+""1/1/1970""))"),43261.0)</f>
        <v>43261</v>
      </c>
      <c r="P888" s="13">
        <v>1.5285888E9</v>
      </c>
      <c r="Q888" s="13">
        <v>30159.3231</v>
      </c>
      <c r="S888" s="153">
        <f>IFERROR(__xludf.DUMMYFUNCTION("TO_DATE(INT((T888/(60*60*24))+""1/1/1970""))"),43427.0)</f>
        <v>43427</v>
      </c>
      <c r="T888" s="156">
        <v>1.5429852E9</v>
      </c>
      <c r="U888" s="156">
        <v>178129.0554</v>
      </c>
      <c r="W888" s="153">
        <f>IFERROR(__xludf.DUMMYFUNCTION("TO_DATE(INT((X888/(60*60*24))+""1/1/1970""))"),43403.0)</f>
        <v>43403</v>
      </c>
      <c r="X888" s="152">
        <v>1.540908E9</v>
      </c>
      <c r="Y888" s="152">
        <v>10096.8671</v>
      </c>
      <c r="AA888" s="153">
        <f>IFERROR(__xludf.DUMMYFUNCTION("TO_DATE(INT((AB888/(60*60*24))+""1/1/1970""))"),43405.0)</f>
        <v>43405</v>
      </c>
      <c r="AB888" s="156">
        <v>1.5410412E9</v>
      </c>
      <c r="AC888" s="156">
        <v>94585.6903</v>
      </c>
      <c r="AE888" s="153">
        <f>IFERROR(__xludf.DUMMYFUNCTION("TO_DATE(INT((AF888/(60*60*24))+""1/1/1970""))"),43263.0)</f>
        <v>43263</v>
      </c>
      <c r="AF888" s="152">
        <v>1.5287868E9</v>
      </c>
      <c r="AG888" s="152">
        <v>92735.0875</v>
      </c>
      <c r="AQ888" s="153">
        <f>IFERROR(__xludf.DUMMYFUNCTION("TO_DATE(INT((AR888/(60*60*24))+""1/1/1970""))"),43427.0)</f>
        <v>43427</v>
      </c>
      <c r="AR888" s="152">
        <v>1.5429852E9</v>
      </c>
      <c r="AS888" s="152">
        <v>97211.5068</v>
      </c>
      <c r="AT888" s="156">
        <v>143827.6767</v>
      </c>
      <c r="AU888" s="152">
        <f t="shared" si="1"/>
        <v>135538.12</v>
      </c>
      <c r="AV888" s="152">
        <f t="shared" si="2"/>
        <v>31078.6635</v>
      </c>
      <c r="AW888" s="152">
        <f t="shared" si="3"/>
        <v>178129.0554</v>
      </c>
      <c r="AX888" s="152">
        <f t="shared" si="4"/>
        <v>10095.4748</v>
      </c>
      <c r="AY888" s="152">
        <f t="shared" si="5"/>
        <v>93010.752</v>
      </c>
      <c r="AZ888" s="152">
        <f t="shared" si="6"/>
        <v>92566.4985</v>
      </c>
      <c r="BA888" s="152" t="str">
        <f t="shared" si="7"/>
        <v>Column1.y</v>
      </c>
      <c r="BB888" s="152" t="str">
        <f t="shared" si="8"/>
        <v>Column1.y</v>
      </c>
      <c r="BC888" s="152" t="str">
        <f t="shared" si="9"/>
        <v>Column1.y</v>
      </c>
    </row>
    <row r="889">
      <c r="A889" s="152">
        <v>1.50669186E9</v>
      </c>
      <c r="B889" s="152">
        <v>118150.8221</v>
      </c>
      <c r="D889" s="153">
        <f>IFERROR(__xludf.DUMMYFUNCTION("TO_DATE(INT((E889/(60*60*24))+""1/1/1970""))"),43428.0)</f>
        <v>43428</v>
      </c>
      <c r="E889" s="152">
        <v>1.5430356E9</v>
      </c>
      <c r="F889" s="152">
        <v>96574.4415</v>
      </c>
      <c r="H889" s="153">
        <f>IFERROR(__xludf.DUMMYFUNCTION("TO_DATE(INT((I889/(60*60*24))+""1/1/1970""))"),43428.0)</f>
        <v>43428</v>
      </c>
      <c r="I889" s="156">
        <v>1.5430356E9</v>
      </c>
      <c r="J889" s="156">
        <v>143903.6887</v>
      </c>
      <c r="L889" s="154">
        <v>43599.0</v>
      </c>
      <c r="M889" s="155">
        <v>159842.38</v>
      </c>
      <c r="O889" s="153">
        <f>IFERROR(__xludf.DUMMYFUNCTION("TO_DATE(INT((P889/(60*60*24))+""1/1/1970""))"),43262.0)</f>
        <v>43262</v>
      </c>
      <c r="P889" s="13">
        <v>1.5286752E9</v>
      </c>
      <c r="Q889" s="13">
        <v>30151.4823</v>
      </c>
      <c r="S889" s="153">
        <f>IFERROR(__xludf.DUMMYFUNCTION("TO_DATE(INT((T889/(60*60*24))+""1/1/1970""))"),43428.0)</f>
        <v>43428</v>
      </c>
      <c r="T889" s="156">
        <v>1.5430356E9</v>
      </c>
      <c r="U889" s="156">
        <v>176252.7867</v>
      </c>
      <c r="W889" s="153">
        <f>IFERROR(__xludf.DUMMYFUNCTION("TO_DATE(INT((X889/(60*60*24))+""1/1/1970""))"),43404.0)</f>
        <v>43404</v>
      </c>
      <c r="X889" s="152">
        <v>1.5409944E9</v>
      </c>
      <c r="Y889" s="152">
        <v>10109.4349</v>
      </c>
      <c r="AA889" s="153">
        <f>IFERROR(__xludf.DUMMYFUNCTION("TO_DATE(INT((AB889/(60*60*24))+""1/1/1970""))"),43406.0)</f>
        <v>43406</v>
      </c>
      <c r="AB889" s="152">
        <v>1.5411204E9</v>
      </c>
      <c r="AC889" s="152">
        <v>94894.2044</v>
      </c>
      <c r="AE889" s="153">
        <f>IFERROR(__xludf.DUMMYFUNCTION("TO_DATE(INT((AF889/(60*60*24))+""1/1/1970""))"),43264.0)</f>
        <v>43264</v>
      </c>
      <c r="AF889" s="156">
        <v>1.528866E9</v>
      </c>
      <c r="AG889" s="156">
        <v>92916.7518</v>
      </c>
      <c r="AQ889" s="153">
        <f>IFERROR(__xludf.DUMMYFUNCTION("TO_DATE(INT((AR889/(60*60*24))+""1/1/1970""))"),43428.0)</f>
        <v>43428</v>
      </c>
      <c r="AR889" s="152">
        <v>1.5430356E9</v>
      </c>
      <c r="AS889" s="152">
        <v>96574.4415</v>
      </c>
      <c r="AT889" s="156">
        <v>143903.6887</v>
      </c>
      <c r="AU889" s="152">
        <f t="shared" si="1"/>
        <v>135538.12</v>
      </c>
      <c r="AV889" s="152">
        <f t="shared" si="2"/>
        <v>31059.7506</v>
      </c>
      <c r="AW889" s="152">
        <f t="shared" si="3"/>
        <v>176252.7867</v>
      </c>
      <c r="AX889" s="152">
        <f t="shared" si="4"/>
        <v>10102.8063</v>
      </c>
      <c r="AY889" s="152">
        <f t="shared" si="5"/>
        <v>93010.752</v>
      </c>
      <c r="AZ889" s="152">
        <f t="shared" si="6"/>
        <v>92024.8092</v>
      </c>
      <c r="BA889" s="152" t="str">
        <f t="shared" si="7"/>
        <v>Column1.y</v>
      </c>
      <c r="BB889" s="152" t="str">
        <f t="shared" si="8"/>
        <v>Column1.y</v>
      </c>
      <c r="BC889" s="152" t="str">
        <f t="shared" si="9"/>
        <v>Column1.y</v>
      </c>
    </row>
    <row r="890">
      <c r="A890" s="156">
        <v>1.5067152E9</v>
      </c>
      <c r="B890" s="156">
        <v>118602.6268</v>
      </c>
      <c r="D890" s="153">
        <f>IFERROR(__xludf.DUMMYFUNCTION("TO_DATE(INT((E890/(60*60*24))+""1/1/1970""))"),43430.0)</f>
        <v>43430</v>
      </c>
      <c r="E890" s="156">
        <v>1.5432444E9</v>
      </c>
      <c r="F890" s="156">
        <v>96574.4415</v>
      </c>
      <c r="H890" s="153">
        <f>IFERROR(__xludf.DUMMYFUNCTION("TO_DATE(INT((I890/(60*60*24))+""1/1/1970""))"),43430.0)</f>
        <v>43430</v>
      </c>
      <c r="I890" s="152">
        <v>1.5432444E9</v>
      </c>
      <c r="J890" s="152">
        <v>143903.6887</v>
      </c>
      <c r="L890" s="154">
        <v>43600.0</v>
      </c>
      <c r="M890" s="155">
        <v>160326.19</v>
      </c>
      <c r="O890" s="153">
        <f>IFERROR(__xludf.DUMMYFUNCTION("TO_DATE(INT((P890/(60*60*24))+""1/1/1970""))"),43263.0)</f>
        <v>43263</v>
      </c>
      <c r="P890" s="13">
        <v>1.528812E9</v>
      </c>
      <c r="Q890" s="13">
        <v>30132.086</v>
      </c>
      <c r="S890" s="153">
        <f>IFERROR(__xludf.DUMMYFUNCTION("TO_DATE(INT((T890/(60*60*24))+""1/1/1970""))"),43430.0)</f>
        <v>43430</v>
      </c>
      <c r="T890" s="152">
        <v>1.5432444E9</v>
      </c>
      <c r="U890" s="152">
        <v>176252.7867</v>
      </c>
      <c r="W890" s="153">
        <f>IFERROR(__xludf.DUMMYFUNCTION("TO_DATE(INT((X890/(60*60*24))+""1/1/1970""))"),43405.0)</f>
        <v>43405</v>
      </c>
      <c r="X890" s="152">
        <v>1.5410808E9</v>
      </c>
      <c r="Y890" s="152">
        <v>10106.3815</v>
      </c>
      <c r="AA890" s="153">
        <f>IFERROR(__xludf.DUMMYFUNCTION("TO_DATE(INT((AB890/(60*60*24))+""1/1/1970""))"),43408.0)</f>
        <v>43408</v>
      </c>
      <c r="AB890" s="156">
        <v>1.5413724E9</v>
      </c>
      <c r="AC890" s="156">
        <v>94869.9955</v>
      </c>
      <c r="AE890" s="153">
        <f>IFERROR(__xludf.DUMMYFUNCTION("TO_DATE(INT((AF890/(60*60*24))+""1/1/1970""))"),43265.0)</f>
        <v>43265</v>
      </c>
      <c r="AF890" s="152">
        <v>1.5289452E9</v>
      </c>
      <c r="AG890" s="152">
        <v>92516.6579</v>
      </c>
      <c r="AQ890" s="153">
        <f>IFERROR(__xludf.DUMMYFUNCTION("TO_DATE(INT((AR890/(60*60*24))+""1/1/1970""))"),43430.0)</f>
        <v>43430</v>
      </c>
      <c r="AR890" s="156">
        <v>1.5432444E9</v>
      </c>
      <c r="AS890" s="156">
        <v>96574.4415</v>
      </c>
      <c r="AT890" s="152">
        <v>143903.6887</v>
      </c>
      <c r="AU890" s="152">
        <f t="shared" si="1"/>
        <v>135121.81</v>
      </c>
      <c r="AV890" s="152">
        <f t="shared" si="2"/>
        <v>31086.0989</v>
      </c>
      <c r="AW890" s="152">
        <f t="shared" si="3"/>
        <v>176252.7867</v>
      </c>
      <c r="AX890" s="152">
        <f t="shared" si="4"/>
        <v>10102.5019</v>
      </c>
      <c r="AY890" s="152">
        <f t="shared" si="5"/>
        <v>93036.2033</v>
      </c>
      <c r="AZ890" s="152">
        <f t="shared" si="6"/>
        <v>92038.5741</v>
      </c>
      <c r="BA890" s="152" t="str">
        <f t="shared" si="7"/>
        <v>Column1.y</v>
      </c>
      <c r="BB890" s="152" t="str">
        <f t="shared" si="8"/>
        <v>Column1.y</v>
      </c>
      <c r="BC890" s="152" t="str">
        <f t="shared" si="9"/>
        <v>Column1.y</v>
      </c>
    </row>
    <row r="891">
      <c r="A891" s="152">
        <v>1.50695106E9</v>
      </c>
      <c r="B891" s="152">
        <v>118710.8716</v>
      </c>
      <c r="D891" s="153">
        <f>IFERROR(__xludf.DUMMYFUNCTION("TO_DATE(INT((E891/(60*60*24))+""1/1/1970""))"),43431.0)</f>
        <v>43431</v>
      </c>
      <c r="E891" s="156">
        <v>1.5432948E9</v>
      </c>
      <c r="F891" s="156">
        <v>97490.3625</v>
      </c>
      <c r="H891" s="153">
        <f>IFERROR(__xludf.DUMMYFUNCTION("TO_DATE(INT((I891/(60*60*24))+""1/1/1970""))"),43431.0)</f>
        <v>43431</v>
      </c>
      <c r="I891" s="152">
        <v>1.5432948E9</v>
      </c>
      <c r="J891" s="152">
        <v>142505.7891</v>
      </c>
      <c r="L891" s="154">
        <v>43601.0</v>
      </c>
      <c r="M891" s="155">
        <v>160970.34</v>
      </c>
      <c r="O891" s="153">
        <f>IFERROR(__xludf.DUMMYFUNCTION("TO_DATE(INT((P891/(60*60*24))+""1/1/1970""))"),43264.0)</f>
        <v>43264</v>
      </c>
      <c r="P891" s="13">
        <v>1.5288984E9</v>
      </c>
      <c r="Q891" s="13">
        <v>30271.5845</v>
      </c>
      <c r="S891" s="153">
        <f>IFERROR(__xludf.DUMMYFUNCTION("TO_DATE(INT((T891/(60*60*24))+""1/1/1970""))"),43431.0)</f>
        <v>43431</v>
      </c>
      <c r="T891" s="152">
        <v>1.5432948E9</v>
      </c>
      <c r="U891" s="152">
        <v>180824.0478</v>
      </c>
      <c r="W891" s="153">
        <f>IFERROR(__xludf.DUMMYFUNCTION("TO_DATE(INT((X891/(60*60*24))+""1/1/1970""))"),43406.0)</f>
        <v>43406</v>
      </c>
      <c r="X891" s="152">
        <v>1.5411672E9</v>
      </c>
      <c r="Y891" s="152">
        <v>10098.3413</v>
      </c>
      <c r="AA891" s="153">
        <f>IFERROR(__xludf.DUMMYFUNCTION("TO_DATE(INT((AB891/(60*60*24))+""1/1/1970""))"),43409.0)</f>
        <v>43409</v>
      </c>
      <c r="AB891" s="152">
        <v>1.541412E9</v>
      </c>
      <c r="AC891" s="152">
        <v>94767.8663</v>
      </c>
      <c r="AE891" s="153">
        <f>IFERROR(__xludf.DUMMYFUNCTION("TO_DATE(INT((AF891/(60*60*24))+""1/1/1970""))"),43266.0)</f>
        <v>43266</v>
      </c>
      <c r="AF891" s="156">
        <v>1.5290244E9</v>
      </c>
      <c r="AG891" s="156">
        <v>94247.1543</v>
      </c>
      <c r="AQ891" s="153">
        <f>IFERROR(__xludf.DUMMYFUNCTION("TO_DATE(INT((AR891/(60*60*24))+""1/1/1970""))"),43431.0)</f>
        <v>43431</v>
      </c>
      <c r="AR891" s="156">
        <v>1.5432948E9</v>
      </c>
      <c r="AS891" s="156">
        <v>97490.3625</v>
      </c>
      <c r="AT891" s="152">
        <v>142505.7891</v>
      </c>
      <c r="AU891" s="152">
        <f t="shared" si="1"/>
        <v>136026.8</v>
      </c>
      <c r="AV891" s="152">
        <f t="shared" si="2"/>
        <v>30912.6812</v>
      </c>
      <c r="AW891" s="152">
        <f t="shared" si="3"/>
        <v>180824.0478</v>
      </c>
      <c r="AX891" s="152">
        <f t="shared" si="4"/>
        <v>10105.4851</v>
      </c>
      <c r="AY891" s="152">
        <f t="shared" si="5"/>
        <v>92535.8907</v>
      </c>
      <c r="AZ891" s="152">
        <f t="shared" si="6"/>
        <v>92002.9473</v>
      </c>
      <c r="BA891" s="152" t="str">
        <f t="shared" si="7"/>
        <v>Column1.y</v>
      </c>
      <c r="BB891" s="152" t="str">
        <f t="shared" si="8"/>
        <v>Column1.y</v>
      </c>
      <c r="BC891" s="152" t="str">
        <f t="shared" si="9"/>
        <v>Column1.y</v>
      </c>
    </row>
    <row r="892">
      <c r="A892" s="156">
        <v>1.5069744E9</v>
      </c>
      <c r="B892" s="156">
        <v>119115.6133</v>
      </c>
      <c r="D892" s="153">
        <f>IFERROR(__xludf.DUMMYFUNCTION("TO_DATE(INT((E892/(60*60*24))+""1/1/1970""))"),43432.0)</f>
        <v>43432</v>
      </c>
      <c r="E892" s="152">
        <v>1.5433812E9</v>
      </c>
      <c r="F892" s="152">
        <v>97490.3625</v>
      </c>
      <c r="H892" s="153">
        <f>IFERROR(__xludf.DUMMYFUNCTION("TO_DATE(INT((I892/(60*60*24))+""1/1/1970""))"),43432.0)</f>
        <v>43432</v>
      </c>
      <c r="I892" s="156">
        <v>1.5433812E9</v>
      </c>
      <c r="J892" s="156">
        <v>142528.3338</v>
      </c>
      <c r="L892" s="154">
        <v>43602.0</v>
      </c>
      <c r="M892" s="155">
        <v>161242.14</v>
      </c>
      <c r="O892" s="153">
        <f>IFERROR(__xludf.DUMMYFUNCTION("TO_DATE(INT((P892/(60*60*24))+""1/1/1970""))"),43265.0)</f>
        <v>43265</v>
      </c>
      <c r="P892" s="13">
        <v>1.5289848E9</v>
      </c>
      <c r="Q892" s="13">
        <v>30465.149</v>
      </c>
      <c r="S892" s="153">
        <f>IFERROR(__xludf.DUMMYFUNCTION("TO_DATE(INT((T892/(60*60*24))+""1/1/1970""))"),43432.0)</f>
        <v>43432</v>
      </c>
      <c r="T892" s="156">
        <v>1.5433812E9</v>
      </c>
      <c r="U892" s="156">
        <v>181764.0661</v>
      </c>
      <c r="W892" s="153">
        <f>IFERROR(__xludf.DUMMYFUNCTION("TO_DATE(INT((X892/(60*60*24))+""1/1/1970""))"),43407.0)</f>
        <v>43407</v>
      </c>
      <c r="X892" s="152">
        <v>1.5412032E9</v>
      </c>
      <c r="Y892" s="152">
        <v>10096.1484</v>
      </c>
      <c r="AA892" s="153">
        <f>IFERROR(__xludf.DUMMYFUNCTION("TO_DATE(INT((AB892/(60*60*24))+""1/1/1970""))"),43410.0)</f>
        <v>43410</v>
      </c>
      <c r="AB892" s="156">
        <v>1.5414912E9</v>
      </c>
      <c r="AC892" s="156">
        <v>94458.8869</v>
      </c>
      <c r="AE892" s="153">
        <f>IFERROR(__xludf.DUMMYFUNCTION("TO_DATE(INT((AF892/(60*60*24))+""1/1/1970""))"),43267.0)</f>
        <v>43267</v>
      </c>
      <c r="AF892" s="152">
        <v>1.5291072E9</v>
      </c>
      <c r="AG892" s="152">
        <v>93918.4285</v>
      </c>
      <c r="AQ892" s="153">
        <f>IFERROR(__xludf.DUMMYFUNCTION("TO_DATE(INT((AR892/(60*60*24))+""1/1/1970""))"),43432.0)</f>
        <v>43432</v>
      </c>
      <c r="AR892" s="152">
        <v>1.5433812E9</v>
      </c>
      <c r="AS892" s="152">
        <v>97490.3625</v>
      </c>
      <c r="AT892" s="156">
        <v>142528.3338</v>
      </c>
      <c r="AU892" s="152">
        <f t="shared" si="1"/>
        <v>136073.8</v>
      </c>
      <c r="AV892" s="152">
        <f t="shared" si="2"/>
        <v>30900.6038</v>
      </c>
      <c r="AW892" s="152">
        <f t="shared" si="3"/>
        <v>181764.0661</v>
      </c>
      <c r="AX892" s="152">
        <f t="shared" si="4"/>
        <v>10113.8285</v>
      </c>
      <c r="AY892" s="152">
        <f t="shared" si="5"/>
        <v>92232.2017</v>
      </c>
      <c r="AZ892" s="152">
        <f t="shared" si="6"/>
        <v>91712.265</v>
      </c>
      <c r="BA892" s="152" t="str">
        <f t="shared" si="7"/>
        <v>Column1.y</v>
      </c>
      <c r="BB892" s="152" t="str">
        <f t="shared" si="8"/>
        <v>Column1.y</v>
      </c>
      <c r="BC892" s="152" t="str">
        <f t="shared" si="9"/>
        <v>Column1.y</v>
      </c>
    </row>
    <row r="893">
      <c r="A893" s="152">
        <v>1.50703746E9</v>
      </c>
      <c r="B893" s="152">
        <v>119157.97</v>
      </c>
      <c r="D893" s="153">
        <f>IFERROR(__xludf.DUMMYFUNCTION("TO_DATE(INT((E893/(60*60*24))+""1/1/1970""))"),43433.0)</f>
        <v>43433</v>
      </c>
      <c r="E893" s="156">
        <v>1.5434676E9</v>
      </c>
      <c r="F893" s="156">
        <v>97490.3625</v>
      </c>
      <c r="H893" s="153">
        <f>IFERROR(__xludf.DUMMYFUNCTION("TO_DATE(INT((I893/(60*60*24))+""1/1/1970""))"),43433.0)</f>
        <v>43433</v>
      </c>
      <c r="I893" s="152">
        <v>1.5434676E9</v>
      </c>
      <c r="J893" s="152">
        <v>141957.2646</v>
      </c>
      <c r="L893" s="154">
        <v>43605.0</v>
      </c>
      <c r="M893" s="155">
        <v>160553.0</v>
      </c>
      <c r="O893" s="153">
        <f>IFERROR(__xludf.DUMMYFUNCTION("TO_DATE(INT((P893/(60*60*24))+""1/1/1970""))"),43266.0)</f>
        <v>43266</v>
      </c>
      <c r="P893" s="13">
        <v>1.5290712E9</v>
      </c>
      <c r="Q893" s="13">
        <v>30574.4653</v>
      </c>
      <c r="S893" s="153">
        <f>IFERROR(__xludf.DUMMYFUNCTION("TO_DATE(INT((T893/(60*60*24))+""1/1/1970""))"),43433.0)</f>
        <v>43433</v>
      </c>
      <c r="T893" s="152">
        <v>1.5434676E9</v>
      </c>
      <c r="U893" s="152">
        <v>188631.8559</v>
      </c>
      <c r="W893" s="153">
        <f>IFERROR(__xludf.DUMMYFUNCTION("TO_DATE(INT((X893/(60*60*24))+""1/1/1970""))"),43409.0)</f>
        <v>43409</v>
      </c>
      <c r="X893" s="156">
        <v>1.5413796E9</v>
      </c>
      <c r="Y893" s="156">
        <v>10093.2816</v>
      </c>
      <c r="AA893" s="153">
        <f>IFERROR(__xludf.DUMMYFUNCTION("TO_DATE(INT((AB893/(60*60*24))+""1/1/1970""))"),43411.0)</f>
        <v>43411</v>
      </c>
      <c r="AB893" s="152">
        <v>1.5415704E9</v>
      </c>
      <c r="AC893" s="152">
        <v>94042.7664</v>
      </c>
      <c r="AE893" s="153">
        <f>IFERROR(__xludf.DUMMYFUNCTION("TO_DATE(INT((AF893/(60*60*24))+""1/1/1970""))"),43268.0)</f>
        <v>43268</v>
      </c>
      <c r="AF893" s="156">
        <v>1.5292728E9</v>
      </c>
      <c r="AG893" s="156">
        <v>93918.4285</v>
      </c>
      <c r="AQ893" s="153">
        <f>IFERROR(__xludf.DUMMYFUNCTION("TO_DATE(INT((AR893/(60*60*24))+""1/1/1970""))"),43433.0)</f>
        <v>43433</v>
      </c>
      <c r="AR893" s="156">
        <v>1.5434676E9</v>
      </c>
      <c r="AS893" s="156">
        <v>97490.3625</v>
      </c>
      <c r="AT893" s="152">
        <v>141957.2646</v>
      </c>
      <c r="AU893" s="152">
        <f t="shared" si="1"/>
        <v>137522.42</v>
      </c>
      <c r="AV893" s="152">
        <f t="shared" si="2"/>
        <v>30853.9241</v>
      </c>
      <c r="AW893" s="152">
        <f t="shared" si="3"/>
        <v>188631.8559</v>
      </c>
      <c r="AX893" s="152">
        <f t="shared" si="4"/>
        <v>10105.9659</v>
      </c>
      <c r="AY893" s="152">
        <f t="shared" si="5"/>
        <v>92427.1415</v>
      </c>
      <c r="AZ893" s="152">
        <f t="shared" si="6"/>
        <v>92280.2696</v>
      </c>
      <c r="BA893" s="152" t="str">
        <f t="shared" si="7"/>
        <v>Column1.y</v>
      </c>
      <c r="BB893" s="152" t="str">
        <f t="shared" si="8"/>
        <v>Column1.y</v>
      </c>
      <c r="BC893" s="152" t="str">
        <f t="shared" si="9"/>
        <v>Column1.y</v>
      </c>
    </row>
    <row r="894">
      <c r="A894" s="156">
        <v>1.5070608E9</v>
      </c>
      <c r="B894" s="156">
        <v>119369.7534</v>
      </c>
      <c r="D894" s="153">
        <f>IFERROR(__xludf.DUMMYFUNCTION("TO_DATE(INT((E894/(60*60*24))+""1/1/1970""))"),43434.0)</f>
        <v>43434</v>
      </c>
      <c r="E894" s="152">
        <v>1.543554E9</v>
      </c>
      <c r="F894" s="152">
        <v>97490.3625</v>
      </c>
      <c r="H894" s="153">
        <f>IFERROR(__xludf.DUMMYFUNCTION("TO_DATE(INT((I894/(60*60*24))+""1/1/1970""))"),43434.0)</f>
        <v>43434</v>
      </c>
      <c r="I894" s="156">
        <v>1.543554E9</v>
      </c>
      <c r="J894" s="156">
        <v>142167.3854</v>
      </c>
      <c r="L894" s="154">
        <v>43606.0</v>
      </c>
      <c r="M894" s="155">
        <v>159975.97</v>
      </c>
      <c r="O894" s="153">
        <f>IFERROR(__xludf.DUMMYFUNCTION("TO_DATE(INT((P894/(60*60*24))+""1/1/1970""))"),43267.0)</f>
        <v>43267</v>
      </c>
      <c r="P894" s="13">
        <v>1.5291072E9</v>
      </c>
      <c r="Q894" s="13">
        <v>30550.3127</v>
      </c>
      <c r="S894" s="153">
        <f>IFERROR(__xludf.DUMMYFUNCTION("TO_DATE(INT((T894/(60*60*24))+""1/1/1970""))"),43434.0)</f>
        <v>43434</v>
      </c>
      <c r="T894" s="156">
        <v>1.543554E9</v>
      </c>
      <c r="U894" s="156">
        <v>188002.9841</v>
      </c>
      <c r="W894" s="153">
        <f>IFERROR(__xludf.DUMMYFUNCTION("TO_DATE(INT((X894/(60*60*24))+""1/1/1970""))"),43410.0)</f>
        <v>43410</v>
      </c>
      <c r="X894" s="152">
        <v>1.5415164E9</v>
      </c>
      <c r="Y894" s="152">
        <v>10090.1934</v>
      </c>
      <c r="AA894" s="153">
        <f>IFERROR(__xludf.DUMMYFUNCTION("TO_DATE(INT((AB894/(60*60*24))+""1/1/1970""))"),43412.0)</f>
        <v>43412</v>
      </c>
      <c r="AB894" s="156">
        <v>1.5416496E9</v>
      </c>
      <c r="AC894" s="156">
        <v>93669.9609</v>
      </c>
      <c r="AE894" s="153">
        <f>IFERROR(__xludf.DUMMYFUNCTION("TO_DATE(INT((AF894/(60*60*24))+""1/1/1970""))"),43269.0)</f>
        <v>43269</v>
      </c>
      <c r="AF894" s="156">
        <v>1.5293124E9</v>
      </c>
      <c r="AG894" s="156">
        <v>94034.1313</v>
      </c>
      <c r="AQ894" s="153">
        <f>IFERROR(__xludf.DUMMYFUNCTION("TO_DATE(INT((AR894/(60*60*24))+""1/1/1970""))"),43434.0)</f>
        <v>43434</v>
      </c>
      <c r="AR894" s="152">
        <v>1.543554E9</v>
      </c>
      <c r="AS894" s="152">
        <v>97490.3625</v>
      </c>
      <c r="AT894" s="156">
        <v>142167.3854</v>
      </c>
      <c r="AU894" s="152">
        <f t="shared" si="1"/>
        <v>137610.68</v>
      </c>
      <c r="AV894" s="152">
        <f t="shared" si="2"/>
        <v>30784.743</v>
      </c>
      <c r="AW894" s="152">
        <f t="shared" si="3"/>
        <v>188002.9841</v>
      </c>
      <c r="AX894" s="152">
        <f t="shared" si="4"/>
        <v>10111.4008</v>
      </c>
      <c r="AY894" s="152">
        <f t="shared" si="5"/>
        <v>92405.3401</v>
      </c>
      <c r="AZ894" s="152">
        <f t="shared" si="6"/>
        <v>92482.2897</v>
      </c>
      <c r="BA894" s="152" t="str">
        <f t="shared" si="7"/>
        <v>Column1.y</v>
      </c>
      <c r="BB894" s="152" t="str">
        <f t="shared" si="8"/>
        <v>Column1.y</v>
      </c>
      <c r="BC894" s="152" t="str">
        <f t="shared" si="9"/>
        <v>Column1.y</v>
      </c>
    </row>
    <row r="895">
      <c r="A895" s="152">
        <v>1.50712386E9</v>
      </c>
      <c r="B895" s="152">
        <v>119280.3337</v>
      </c>
      <c r="D895" s="153">
        <f>IFERROR(__xludf.DUMMYFUNCTION("TO_DATE(INT((E895/(60*60*24))+""1/1/1970""))"),43435.0)</f>
        <v>43435</v>
      </c>
      <c r="E895" s="156">
        <v>1.5436404E9</v>
      </c>
      <c r="F895" s="156">
        <v>97490.3625</v>
      </c>
      <c r="H895" s="153">
        <f>IFERROR(__xludf.DUMMYFUNCTION("TO_DATE(INT((I895/(60*60*24))+""1/1/1970""))"),43435.0)</f>
        <v>43435</v>
      </c>
      <c r="I895" s="152">
        <v>1.5436404E9</v>
      </c>
      <c r="J895" s="152">
        <v>141651.5858</v>
      </c>
      <c r="L895" s="154">
        <v>43607.0</v>
      </c>
      <c r="M895" s="155">
        <v>160493.05</v>
      </c>
      <c r="O895" s="153">
        <f>IFERROR(__xludf.DUMMYFUNCTION("TO_DATE(INT((P895/(60*60*24))+""1/1/1970""))"),43268.0)</f>
        <v>43268</v>
      </c>
      <c r="P895" s="13">
        <v>1.5291936E9</v>
      </c>
      <c r="Q895" s="13">
        <v>30550.3127</v>
      </c>
      <c r="S895" s="153">
        <f>IFERROR(__xludf.DUMMYFUNCTION("TO_DATE(INT((T895/(60*60*24))+""1/1/1970""))"),43435.0)</f>
        <v>43435</v>
      </c>
      <c r="T895" s="152">
        <v>1.5436404E9</v>
      </c>
      <c r="U895" s="152">
        <v>189988.2861</v>
      </c>
      <c r="W895" s="153">
        <f>IFERROR(__xludf.DUMMYFUNCTION("TO_DATE(INT((X895/(60*60*24))+""1/1/1970""))"),43411.0)</f>
        <v>43411</v>
      </c>
      <c r="X895" s="152">
        <v>1.5416028E9</v>
      </c>
      <c r="Y895" s="152">
        <v>10083.0192</v>
      </c>
      <c r="AA895" s="153">
        <f>IFERROR(__xludf.DUMMYFUNCTION("TO_DATE(INT((AB895/(60*60*24))+""1/1/1970""))"),43413.0)</f>
        <v>43413</v>
      </c>
      <c r="AB895" s="152">
        <v>1.5417288E9</v>
      </c>
      <c r="AC895" s="152">
        <v>94115.3429</v>
      </c>
      <c r="AE895" s="153">
        <f>IFERROR(__xludf.DUMMYFUNCTION("TO_DATE(INT((AF895/(60*60*24))+""1/1/1970""))"),43270.0)</f>
        <v>43270</v>
      </c>
      <c r="AF895" s="152">
        <v>1.5293916E9</v>
      </c>
      <c r="AG895" s="152">
        <v>93770.646</v>
      </c>
      <c r="AQ895" s="153">
        <f>IFERROR(__xludf.DUMMYFUNCTION("TO_DATE(INT((AR895/(60*60*24))+""1/1/1970""))"),43435.0)</f>
        <v>43435</v>
      </c>
      <c r="AR895" s="156">
        <v>1.5436404E9</v>
      </c>
      <c r="AS895" s="156">
        <v>97490.3625</v>
      </c>
      <c r="AT895" s="152">
        <v>141651.5858</v>
      </c>
      <c r="AU895" s="152">
        <f t="shared" si="1"/>
        <v>137610.68</v>
      </c>
      <c r="AV895" s="152">
        <f t="shared" si="2"/>
        <v>30849.0084</v>
      </c>
      <c r="AW895" s="152">
        <f t="shared" si="3"/>
        <v>189988.2861</v>
      </c>
      <c r="AX895" s="152">
        <f t="shared" si="4"/>
        <v>10120.8542</v>
      </c>
      <c r="AY895" s="152">
        <f t="shared" si="5"/>
        <v>92405.3401</v>
      </c>
      <c r="AZ895" s="152">
        <f t="shared" si="6"/>
        <v>91880.6826</v>
      </c>
      <c r="BA895" s="152" t="str">
        <f t="shared" si="7"/>
        <v>Column1.y</v>
      </c>
      <c r="BB895" s="152" t="str">
        <f t="shared" si="8"/>
        <v>Column1.y</v>
      </c>
      <c r="BC895" s="152" t="str">
        <f t="shared" si="9"/>
        <v>Column1.y</v>
      </c>
    </row>
    <row r="896">
      <c r="A896" s="156">
        <v>1.5071472E9</v>
      </c>
      <c r="B896" s="156">
        <v>119510.9423</v>
      </c>
      <c r="D896" s="153">
        <f>IFERROR(__xludf.DUMMYFUNCTION("TO_DATE(INT((E896/(60*60*24))+""1/1/1970""))"),43437.0)</f>
        <v>43437</v>
      </c>
      <c r="E896" s="152">
        <v>1.5438492E9</v>
      </c>
      <c r="F896" s="152">
        <v>97490.3625</v>
      </c>
      <c r="H896" s="153">
        <f>IFERROR(__xludf.DUMMYFUNCTION("TO_DATE(INT((I896/(60*60*24))+""1/1/1970""))"),43437.0)</f>
        <v>43437</v>
      </c>
      <c r="I896" s="156">
        <v>1.5438492E9</v>
      </c>
      <c r="J896" s="156">
        <v>141651.5858</v>
      </c>
      <c r="L896" s="154">
        <v>43608.0</v>
      </c>
      <c r="M896" s="155">
        <v>160439.97</v>
      </c>
      <c r="O896" s="153">
        <f>IFERROR(__xludf.DUMMYFUNCTION("TO_DATE(INT((P896/(60*60*24))+""1/1/1970""))"),43269.0)</f>
        <v>43269</v>
      </c>
      <c r="P896" s="13">
        <v>1.52928E9</v>
      </c>
      <c r="Q896" s="13">
        <v>30575.4079</v>
      </c>
      <c r="S896" s="153">
        <f>IFERROR(__xludf.DUMMYFUNCTION("TO_DATE(INT((T896/(60*60*24))+""1/1/1970""))"),43437.0)</f>
        <v>43437</v>
      </c>
      <c r="T896" s="156">
        <v>1.5438132E9</v>
      </c>
      <c r="U896" s="156">
        <v>189988.2861</v>
      </c>
      <c r="W896" s="153">
        <f>IFERROR(__xludf.DUMMYFUNCTION("TO_DATE(INT((X896/(60*60*24))+""1/1/1970""))"),43412.0)</f>
        <v>43412</v>
      </c>
      <c r="X896" s="152">
        <v>1.5416892E9</v>
      </c>
      <c r="Y896" s="152">
        <v>10085.5064</v>
      </c>
      <c r="AA896" s="153">
        <f>IFERROR(__xludf.DUMMYFUNCTION("TO_DATE(INT((AB896/(60*60*24))+""1/1/1970""))"),43415.0)</f>
        <v>43415</v>
      </c>
      <c r="AB896" s="156">
        <v>1.5419772E9</v>
      </c>
      <c r="AC896" s="156">
        <v>93872.9099</v>
      </c>
      <c r="AE896" s="153">
        <f>IFERROR(__xludf.DUMMYFUNCTION("TO_DATE(INT((AF896/(60*60*24))+""1/1/1970""))"),43271.0)</f>
        <v>43271</v>
      </c>
      <c r="AF896" s="156">
        <v>1.5294708E9</v>
      </c>
      <c r="AG896" s="156">
        <v>94065.8505</v>
      </c>
      <c r="AQ896" s="153">
        <f>IFERROR(__xludf.DUMMYFUNCTION("TO_DATE(INT((AR896/(60*60*24))+""1/1/1970""))"),43437.0)</f>
        <v>43437</v>
      </c>
      <c r="AR896" s="152">
        <v>1.5438492E9</v>
      </c>
      <c r="AS896" s="152">
        <v>97490.3625</v>
      </c>
      <c r="AT896" s="156">
        <v>141651.5858</v>
      </c>
      <c r="AU896" s="152">
        <f t="shared" si="1"/>
        <v>138145.21</v>
      </c>
      <c r="AV896" s="152">
        <f t="shared" si="2"/>
        <v>30781.1107</v>
      </c>
      <c r="AW896" s="152">
        <f t="shared" si="3"/>
        <v>189988.2861</v>
      </c>
      <c r="AX896" s="152">
        <f t="shared" si="4"/>
        <v>10132.4368</v>
      </c>
      <c r="AY896" s="152">
        <f t="shared" si="5"/>
        <v>93174.3641</v>
      </c>
      <c r="AZ896" s="152">
        <f t="shared" si="6"/>
        <v>92078.2494</v>
      </c>
      <c r="BA896" s="152" t="str">
        <f t="shared" si="7"/>
        <v>Column1.y</v>
      </c>
      <c r="BB896" s="152" t="str">
        <f t="shared" si="8"/>
        <v>Column1.y</v>
      </c>
      <c r="BC896" s="152" t="str">
        <f t="shared" si="9"/>
        <v>Column1.y</v>
      </c>
    </row>
    <row r="897">
      <c r="A897" s="152">
        <v>1.50721026E9</v>
      </c>
      <c r="B897" s="152">
        <v>119642.7187</v>
      </c>
      <c r="D897" s="153">
        <f>IFERROR(__xludf.DUMMYFUNCTION("TO_DATE(INT((E897/(60*60*24))+""1/1/1970""))"),43438.0)</f>
        <v>43438</v>
      </c>
      <c r="E897" s="152">
        <v>1.5438996E9</v>
      </c>
      <c r="F897" s="152">
        <v>97490.3625</v>
      </c>
      <c r="H897" s="153">
        <f>IFERROR(__xludf.DUMMYFUNCTION("TO_DATE(INT((I897/(60*60*24))+""1/1/1970""))"),43438.0)</f>
        <v>43438</v>
      </c>
      <c r="I897" s="156">
        <v>1.5438996E9</v>
      </c>
      <c r="J897" s="156">
        <v>140661.5919</v>
      </c>
      <c r="L897" s="154">
        <v>43609.0</v>
      </c>
      <c r="M897" s="155">
        <v>160264.12</v>
      </c>
      <c r="O897" s="153">
        <f>IFERROR(__xludf.DUMMYFUNCTION("TO_DATE(INT((P897/(60*60*24))+""1/1/1970""))"),43270.0)</f>
        <v>43270</v>
      </c>
      <c r="P897" s="13">
        <v>1.5294168E9</v>
      </c>
      <c r="Q897" s="13">
        <v>30576.2003</v>
      </c>
      <c r="S897" s="153">
        <f>IFERROR(__xludf.DUMMYFUNCTION("TO_DATE(INT((T897/(60*60*24))+""1/1/1970""))"),43438.0)</f>
        <v>43438</v>
      </c>
      <c r="T897" s="152">
        <v>1.5438996E9</v>
      </c>
      <c r="U897" s="152">
        <v>193783.9027</v>
      </c>
      <c r="W897" s="153">
        <f>IFERROR(__xludf.DUMMYFUNCTION("TO_DATE(INT((X897/(60*60*24))+""1/1/1970""))"),43413.0)</f>
        <v>43413</v>
      </c>
      <c r="X897" s="152">
        <v>1.5417756E9</v>
      </c>
      <c r="Y897" s="152">
        <v>10092.4972</v>
      </c>
      <c r="AA897" s="153">
        <f>IFERROR(__xludf.DUMMYFUNCTION("TO_DATE(INT((AB897/(60*60*24))+""1/1/1970""))"),43416.0)</f>
        <v>43416</v>
      </c>
      <c r="AB897" s="152">
        <v>1.5420168E9</v>
      </c>
      <c r="AC897" s="152">
        <v>93731.9245</v>
      </c>
      <c r="AE897" s="153">
        <f>IFERROR(__xludf.DUMMYFUNCTION("TO_DATE(INT((AF897/(60*60*24))+""1/1/1970""))"),43272.0)</f>
        <v>43272</v>
      </c>
      <c r="AF897" s="152">
        <v>1.52955E9</v>
      </c>
      <c r="AG897" s="152">
        <v>94146.5902</v>
      </c>
      <c r="AQ897" s="153">
        <f>IFERROR(__xludf.DUMMYFUNCTION("TO_DATE(INT((AR897/(60*60*24))+""1/1/1970""))"),43438.0)</f>
        <v>43438</v>
      </c>
      <c r="AR897" s="152">
        <v>1.5438996E9</v>
      </c>
      <c r="AS897" s="152">
        <v>97490.3625</v>
      </c>
      <c r="AT897" s="156">
        <v>140661.5919</v>
      </c>
      <c r="AU897" s="152">
        <f t="shared" si="1"/>
        <v>139428.72</v>
      </c>
      <c r="AV897" s="152">
        <f t="shared" si="2"/>
        <v>30909.1399</v>
      </c>
      <c r="AW897" s="152">
        <f t="shared" si="3"/>
        <v>193783.9027</v>
      </c>
      <c r="AX897" s="152">
        <f t="shared" si="4"/>
        <v>10133.7203</v>
      </c>
      <c r="AY897" s="152">
        <f t="shared" si="5"/>
        <v>93133.5647</v>
      </c>
      <c r="AZ897" s="152">
        <f t="shared" si="6"/>
        <v>92177.8425</v>
      </c>
      <c r="BA897" s="152" t="str">
        <f t="shared" si="7"/>
        <v>Column1.y</v>
      </c>
      <c r="BB897" s="152" t="str">
        <f t="shared" si="8"/>
        <v>Column1.y</v>
      </c>
      <c r="BC897" s="152" t="str">
        <f t="shared" si="9"/>
        <v>Column1.y</v>
      </c>
    </row>
    <row r="898">
      <c r="A898" s="156">
        <v>1.5072336E9</v>
      </c>
      <c r="B898" s="156">
        <v>120216.887</v>
      </c>
      <c r="D898" s="153">
        <f>IFERROR(__xludf.DUMMYFUNCTION("TO_DATE(INT((E898/(60*60*24))+""1/1/1970""))"),43439.0)</f>
        <v>43439</v>
      </c>
      <c r="E898" s="156">
        <v>1.543986E9</v>
      </c>
      <c r="F898" s="156">
        <v>94677.1642</v>
      </c>
      <c r="H898" s="153">
        <f>IFERROR(__xludf.DUMMYFUNCTION("TO_DATE(INT((I898/(60*60*24))+""1/1/1970""))"),43439.0)</f>
        <v>43439</v>
      </c>
      <c r="I898" s="152">
        <v>1.543986E9</v>
      </c>
      <c r="J898" s="152">
        <v>143513.1874</v>
      </c>
      <c r="L898" s="154">
        <v>43613.0</v>
      </c>
      <c r="M898" s="155">
        <v>160508.31</v>
      </c>
      <c r="O898" s="153">
        <f>IFERROR(__xludf.DUMMYFUNCTION("TO_DATE(INT((P898/(60*60*24))+""1/1/1970""))"),43271.0)</f>
        <v>43271</v>
      </c>
      <c r="P898" s="13">
        <v>1.5295032E9</v>
      </c>
      <c r="Q898" s="13">
        <v>30654.4183</v>
      </c>
      <c r="S898" s="153">
        <f>IFERROR(__xludf.DUMMYFUNCTION("TO_DATE(INT((T898/(60*60*24))+""1/1/1970""))"),43439.0)</f>
        <v>43439</v>
      </c>
      <c r="T898" s="156">
        <v>1.543986E9</v>
      </c>
      <c r="U898" s="156">
        <v>184121.2112</v>
      </c>
      <c r="W898" s="153">
        <f>IFERROR(__xludf.DUMMYFUNCTION("TO_DATE(INT((X898/(60*60*24))+""1/1/1970""))"),43414.0)</f>
        <v>43414</v>
      </c>
      <c r="X898" s="152">
        <v>1.541808E9</v>
      </c>
      <c r="Y898" s="152">
        <v>10091.8891</v>
      </c>
      <c r="AA898" s="153">
        <f>IFERROR(__xludf.DUMMYFUNCTION("TO_DATE(INT((AB898/(60*60*24))+""1/1/1970""))"),43417.0)</f>
        <v>43417</v>
      </c>
      <c r="AB898" s="156">
        <v>1.542096E9</v>
      </c>
      <c r="AC898" s="156">
        <v>93776.5256</v>
      </c>
      <c r="AE898" s="153">
        <f>IFERROR(__xludf.DUMMYFUNCTION("TO_DATE(INT((AF898/(60*60*24))+""1/1/1970""))"),43273.0)</f>
        <v>43273</v>
      </c>
      <c r="AF898" s="156">
        <v>1.5296292E9</v>
      </c>
      <c r="AG898" s="156">
        <v>93950.1476</v>
      </c>
      <c r="AQ898" s="153">
        <f>IFERROR(__xludf.DUMMYFUNCTION("TO_DATE(INT((AR898/(60*60*24))+""1/1/1970""))"),43439.0)</f>
        <v>43439</v>
      </c>
      <c r="AR898" s="156">
        <v>1.543986E9</v>
      </c>
      <c r="AS898" s="156">
        <v>94677.1642</v>
      </c>
      <c r="AT898" s="152">
        <v>143513.1874</v>
      </c>
      <c r="AU898" s="152">
        <f t="shared" si="1"/>
        <v>138016.67</v>
      </c>
      <c r="AV898" s="152">
        <f t="shared" si="2"/>
        <v>31265.8636</v>
      </c>
      <c r="AW898" s="152">
        <f t="shared" si="3"/>
        <v>184121.2112</v>
      </c>
      <c r="AX898" s="152">
        <f t="shared" si="4"/>
        <v>10120.5205</v>
      </c>
      <c r="AY898" s="152">
        <f t="shared" si="5"/>
        <v>92050.4609</v>
      </c>
      <c r="AZ898" s="152">
        <f t="shared" si="6"/>
        <v>92079.464</v>
      </c>
      <c r="BA898" s="152" t="str">
        <f t="shared" si="7"/>
        <v>Column1.y</v>
      </c>
      <c r="BB898" s="152" t="str">
        <f t="shared" si="8"/>
        <v>Column1.y</v>
      </c>
      <c r="BC898" s="152" t="str">
        <f t="shared" si="9"/>
        <v>Column1.y</v>
      </c>
    </row>
    <row r="899">
      <c r="A899" s="152">
        <v>1.50729666E9</v>
      </c>
      <c r="B899" s="152">
        <v>120014.5162</v>
      </c>
      <c r="D899" s="153">
        <f>IFERROR(__xludf.DUMMYFUNCTION("TO_DATE(INT((E899/(60*60*24))+""1/1/1970""))"),43440.0)</f>
        <v>43440</v>
      </c>
      <c r="E899" s="152">
        <v>1.5441084E9</v>
      </c>
      <c r="F899" s="152">
        <v>94677.1642</v>
      </c>
      <c r="H899" s="153">
        <f>IFERROR(__xludf.DUMMYFUNCTION("TO_DATE(INT((I899/(60*60*24))+""1/1/1970""))"),43440.0)</f>
        <v>43440</v>
      </c>
      <c r="I899" s="156">
        <v>1.5440724E9</v>
      </c>
      <c r="J899" s="156">
        <v>143513.1874</v>
      </c>
      <c r="L899" s="154">
        <v>43614.0</v>
      </c>
      <c r="M899" s="155">
        <v>159967.76</v>
      </c>
      <c r="O899" s="153">
        <f>IFERROR(__xludf.DUMMYFUNCTION("TO_DATE(INT((P899/(60*60*24))+""1/1/1970""))"),43272.0)</f>
        <v>43272</v>
      </c>
      <c r="P899" s="13">
        <v>1.5295896E9</v>
      </c>
      <c r="Q899" s="13">
        <v>30620.574</v>
      </c>
      <c r="S899" s="153">
        <f>IFERROR(__xludf.DUMMYFUNCTION("TO_DATE(INT((T899/(60*60*24))+""1/1/1970""))"),43440.0)</f>
        <v>43440</v>
      </c>
      <c r="T899" s="152">
        <v>1.5441084E9</v>
      </c>
      <c r="U899" s="152">
        <v>184121.2112</v>
      </c>
      <c r="W899" s="153">
        <f>IFERROR(__xludf.DUMMYFUNCTION("TO_DATE(INT((X899/(60*60*24))+""1/1/1970""))"),43416.0)</f>
        <v>43416</v>
      </c>
      <c r="X899" s="156">
        <v>1.5419808E9</v>
      </c>
      <c r="Y899" s="156">
        <v>10097.675</v>
      </c>
      <c r="AA899" s="153">
        <f>IFERROR(__xludf.DUMMYFUNCTION("TO_DATE(INT((AB899/(60*60*24))+""1/1/1970""))"),43418.0)</f>
        <v>43418</v>
      </c>
      <c r="AB899" s="152">
        <v>1.5421752E9</v>
      </c>
      <c r="AC899" s="152">
        <v>94083.0135</v>
      </c>
      <c r="AE899" s="153">
        <f>IFERROR(__xludf.DUMMYFUNCTION("TO_DATE(INT((AF899/(60*60*24))+""1/1/1970""))"),43274.0)</f>
        <v>43274</v>
      </c>
      <c r="AF899" s="152">
        <v>1.529712E9</v>
      </c>
      <c r="AG899" s="152">
        <v>93578.8893</v>
      </c>
      <c r="AQ899" s="153">
        <f>IFERROR(__xludf.DUMMYFUNCTION("TO_DATE(INT((AR899/(60*60*24))+""1/1/1970""))"),43440.0)</f>
        <v>43440</v>
      </c>
      <c r="AR899" s="152">
        <v>1.5441084E9</v>
      </c>
      <c r="AS899" s="152">
        <v>94677.1642</v>
      </c>
      <c r="AT899" s="156">
        <v>143513.1874</v>
      </c>
      <c r="AU899" s="152">
        <f t="shared" si="1"/>
        <v>138016.67</v>
      </c>
      <c r="AV899" s="152">
        <f t="shared" si="2"/>
        <v>31112.9378</v>
      </c>
      <c r="AW899" s="152">
        <f t="shared" si="3"/>
        <v>184121.2112</v>
      </c>
      <c r="AX899" s="152">
        <f t="shared" si="4"/>
        <v>10102.5268</v>
      </c>
      <c r="AY899" s="152">
        <f t="shared" si="5"/>
        <v>91156.8287</v>
      </c>
      <c r="AZ899" s="152">
        <f t="shared" si="6"/>
        <v>92130.4751</v>
      </c>
      <c r="BA899" s="152" t="str">
        <f t="shared" si="7"/>
        <v>Column1.y</v>
      </c>
      <c r="BB899" s="152" t="str">
        <f t="shared" si="8"/>
        <v>Column1.y</v>
      </c>
      <c r="BC899" s="152" t="str">
        <f t="shared" si="9"/>
        <v>Column1.y</v>
      </c>
    </row>
    <row r="900">
      <c r="A900" s="156">
        <v>1.50732E9</v>
      </c>
      <c r="B900" s="156">
        <v>120080.4044</v>
      </c>
      <c r="D900" s="153">
        <f>IFERROR(__xludf.DUMMYFUNCTION("TO_DATE(INT((E900/(60*60*24))+""1/1/1970""))"),43441.0)</f>
        <v>43441</v>
      </c>
      <c r="E900" s="152">
        <v>1.5441588E9</v>
      </c>
      <c r="F900" s="152">
        <v>94534.684</v>
      </c>
      <c r="H900" s="153">
        <f>IFERROR(__xludf.DUMMYFUNCTION("TO_DATE(INT((I900/(60*60*24))+""1/1/1970""))"),43441.0)</f>
        <v>43441</v>
      </c>
      <c r="I900" s="152">
        <v>1.5441588E9</v>
      </c>
      <c r="J900" s="152">
        <v>144429.1466</v>
      </c>
      <c r="L900" s="154">
        <v>43615.0</v>
      </c>
      <c r="M900" s="155">
        <v>159579.12</v>
      </c>
      <c r="O900" s="153">
        <f>IFERROR(__xludf.DUMMYFUNCTION("TO_DATE(INT((P900/(60*60*24))+""1/1/1970""))"),43273.0)</f>
        <v>43273</v>
      </c>
      <c r="P900" s="13">
        <v>1.529676E9</v>
      </c>
      <c r="Q900" s="13">
        <v>30667.7963</v>
      </c>
      <c r="S900" s="153">
        <f>IFERROR(__xludf.DUMMYFUNCTION("TO_DATE(INT((T900/(60*60*24))+""1/1/1970""))"),43441.0)</f>
        <v>43441</v>
      </c>
      <c r="T900" s="152">
        <v>1.5441588E9</v>
      </c>
      <c r="U900" s="152">
        <v>183437.2579</v>
      </c>
      <c r="W900" s="153">
        <f>IFERROR(__xludf.DUMMYFUNCTION("TO_DATE(INT((X900/(60*60*24))+""1/1/1970""))"),43417.0)</f>
        <v>43417</v>
      </c>
      <c r="X900" s="152">
        <v>1.5421212E9</v>
      </c>
      <c r="Y900" s="152">
        <v>10106.9764</v>
      </c>
      <c r="AA900" s="153">
        <f>IFERROR(__xludf.DUMMYFUNCTION("TO_DATE(INT((AB900/(60*60*24))+""1/1/1970""))"),43419.0)</f>
        <v>43419</v>
      </c>
      <c r="AB900" s="156">
        <v>1.5422544E9</v>
      </c>
      <c r="AC900" s="156">
        <v>93794.8353</v>
      </c>
      <c r="AE900" s="153">
        <f>IFERROR(__xludf.DUMMYFUNCTION("TO_DATE(INT((AF900/(60*60*24))+""1/1/1970""))"),43275.0)</f>
        <v>43275</v>
      </c>
      <c r="AF900" s="156">
        <v>1.5298776E9</v>
      </c>
      <c r="AG900" s="156">
        <v>93578.8893</v>
      </c>
      <c r="AQ900" s="153">
        <f>IFERROR(__xludf.DUMMYFUNCTION("TO_DATE(INT((AR900/(60*60*24))+""1/1/1970""))"),43441.0)</f>
        <v>43441</v>
      </c>
      <c r="AR900" s="152">
        <v>1.5441588E9</v>
      </c>
      <c r="AS900" s="152">
        <v>94534.684</v>
      </c>
      <c r="AT900" s="152">
        <v>144429.1466</v>
      </c>
      <c r="AU900" s="152">
        <f t="shared" si="1"/>
        <v>138027.5</v>
      </c>
      <c r="AV900" s="152">
        <f t="shared" si="2"/>
        <v>31176.2138</v>
      </c>
      <c r="AW900" s="152">
        <f t="shared" si="3"/>
        <v>183437.2579</v>
      </c>
      <c r="AX900" s="152">
        <f t="shared" si="4"/>
        <v>10082.6717</v>
      </c>
      <c r="AY900" s="152">
        <f t="shared" si="5"/>
        <v>91186.9813</v>
      </c>
      <c r="AZ900" s="152">
        <f t="shared" si="6"/>
        <v>92349.0941</v>
      </c>
      <c r="BA900" s="152" t="str">
        <f t="shared" si="7"/>
        <v>Column1.y</v>
      </c>
      <c r="BB900" s="152" t="str">
        <f t="shared" si="8"/>
        <v>Column1.y</v>
      </c>
      <c r="BC900" s="152" t="str">
        <f t="shared" si="9"/>
        <v>Column1.y</v>
      </c>
    </row>
    <row r="901">
      <c r="A901" s="152">
        <v>1.50755586E9</v>
      </c>
      <c r="B901" s="152">
        <v>120193.3556</v>
      </c>
      <c r="D901" s="153">
        <f>IFERROR(__xludf.DUMMYFUNCTION("TO_DATE(INT((E901/(60*60*24))+""1/1/1970""))"),43442.0)</f>
        <v>43442</v>
      </c>
      <c r="E901" s="156">
        <v>1.5442452E9</v>
      </c>
      <c r="F901" s="156">
        <v>94397.334</v>
      </c>
      <c r="H901" s="153">
        <f>IFERROR(__xludf.DUMMYFUNCTION("TO_DATE(INT((I901/(60*60*24))+""1/1/1970""))"),43442.0)</f>
        <v>43442</v>
      </c>
      <c r="I901" s="156">
        <v>1.5442452E9</v>
      </c>
      <c r="J901" s="156">
        <v>139414.8436</v>
      </c>
      <c r="L901" s="154">
        <v>43616.0</v>
      </c>
      <c r="M901" s="155">
        <v>160386.52</v>
      </c>
      <c r="O901" s="153">
        <f>IFERROR(__xludf.DUMMYFUNCTION("TO_DATE(INT((P901/(60*60*24))+""1/1/1970""))"),43274.0)</f>
        <v>43274</v>
      </c>
      <c r="P901" s="13">
        <v>1.529712E9</v>
      </c>
      <c r="Q901" s="13">
        <v>30534.8397</v>
      </c>
      <c r="S901" s="153">
        <f>IFERROR(__xludf.DUMMYFUNCTION("TO_DATE(INT((T901/(60*60*24))+""1/1/1970""))"),43442.0)</f>
        <v>43442</v>
      </c>
      <c r="T901" s="156">
        <v>1.5442452E9</v>
      </c>
      <c r="U901" s="156">
        <v>176569.3943</v>
      </c>
      <c r="W901" s="153">
        <f>IFERROR(__xludf.DUMMYFUNCTION("TO_DATE(INT((X901/(60*60*24))+""1/1/1970""))"),43418.0)</f>
        <v>43418</v>
      </c>
      <c r="X901" s="152">
        <v>1.5422076E9</v>
      </c>
      <c r="Y901" s="152">
        <v>10091.2302</v>
      </c>
      <c r="AA901" s="153">
        <f>IFERROR(__xludf.DUMMYFUNCTION("TO_DATE(INT((AB901/(60*60*24))+""1/1/1970""))"),43420.0)</f>
        <v>43420</v>
      </c>
      <c r="AB901" s="152">
        <v>1.5423336E9</v>
      </c>
      <c r="AC901" s="152">
        <v>92983.685</v>
      </c>
      <c r="AE901" s="153">
        <f>IFERROR(__xludf.DUMMYFUNCTION("TO_DATE(INT((AF901/(60*60*24))+""1/1/1970""))"),43276.0)</f>
        <v>43276</v>
      </c>
      <c r="AF901" s="156">
        <v>1.5299172E9</v>
      </c>
      <c r="AG901" s="156">
        <v>93548.9724</v>
      </c>
      <c r="AQ901" s="153">
        <f>IFERROR(__xludf.DUMMYFUNCTION("TO_DATE(INT((AR901/(60*60*24))+""1/1/1970""))"),43442.0)</f>
        <v>43442</v>
      </c>
      <c r="AR901" s="156">
        <v>1.5442452E9</v>
      </c>
      <c r="AS901" s="156">
        <v>94397.334</v>
      </c>
      <c r="AT901" s="156">
        <v>139414.8436</v>
      </c>
      <c r="AU901" s="152">
        <f t="shared" si="1"/>
        <v>138027.5</v>
      </c>
      <c r="AV901" s="152">
        <f t="shared" si="2"/>
        <v>31116.9382</v>
      </c>
      <c r="AW901" s="152">
        <f t="shared" si="3"/>
        <v>176569.3943</v>
      </c>
      <c r="AX901" s="152">
        <f t="shared" si="4"/>
        <v>10086.0086</v>
      </c>
      <c r="AY901" s="152">
        <f t="shared" si="5"/>
        <v>91186.9813</v>
      </c>
      <c r="AZ901" s="152">
        <f t="shared" si="6"/>
        <v>92376.219</v>
      </c>
      <c r="BA901" s="152" t="str">
        <f t="shared" si="7"/>
        <v>Column1.y</v>
      </c>
      <c r="BB901" s="152" t="str">
        <f t="shared" si="8"/>
        <v>Column1.y</v>
      </c>
      <c r="BC901" s="152" t="str">
        <f t="shared" si="9"/>
        <v>Column1.y</v>
      </c>
    </row>
    <row r="902">
      <c r="A902" s="156">
        <v>1.5075792E9</v>
      </c>
      <c r="B902" s="156">
        <v>119882.7399</v>
      </c>
      <c r="D902" s="153">
        <f>IFERROR(__xludf.DUMMYFUNCTION("TO_DATE(INT((E902/(60*60*24))+""1/1/1970""))"),43444.0)</f>
        <v>43444</v>
      </c>
      <c r="E902" s="152">
        <v>1.544454E9</v>
      </c>
      <c r="F902" s="152">
        <v>94397.334</v>
      </c>
      <c r="H902" s="153">
        <f>IFERROR(__xludf.DUMMYFUNCTION("TO_DATE(INT((I902/(60*60*24))+""1/1/1970""))"),43444.0)</f>
        <v>43444</v>
      </c>
      <c r="I902" s="152">
        <v>1.544454E9</v>
      </c>
      <c r="J902" s="152">
        <v>139414.8436</v>
      </c>
      <c r="L902" s="154">
        <v>43619.0</v>
      </c>
      <c r="M902" s="155">
        <v>160521.32</v>
      </c>
      <c r="O902" s="153">
        <f>IFERROR(__xludf.DUMMYFUNCTION("TO_DATE(INT((P902/(60*60*24))+""1/1/1970""))"),43275.0)</f>
        <v>43275</v>
      </c>
      <c r="P902" s="13">
        <v>1.5297984E9</v>
      </c>
      <c r="Q902" s="13">
        <v>30534.8397</v>
      </c>
      <c r="S902" s="153">
        <f>IFERROR(__xludf.DUMMYFUNCTION("TO_DATE(INT((T902/(60*60*24))+""1/1/1970""))"),43444.0)</f>
        <v>43444</v>
      </c>
      <c r="T902" s="152">
        <v>1.544454E9</v>
      </c>
      <c r="U902" s="152">
        <v>176569.3943</v>
      </c>
      <c r="W902" s="153">
        <f>IFERROR(__xludf.DUMMYFUNCTION("TO_DATE(INT((X902/(60*60*24))+""1/1/1970""))"),43419.0)</f>
        <v>43419</v>
      </c>
      <c r="X902" s="152">
        <v>1.542294E9</v>
      </c>
      <c r="Y902" s="152">
        <v>10094.1992</v>
      </c>
      <c r="AA902" s="153">
        <f>IFERROR(__xludf.DUMMYFUNCTION("TO_DATE(INT((AB902/(60*60*24))+""1/1/1970""))"),43422.0)</f>
        <v>43422</v>
      </c>
      <c r="AB902" s="156">
        <v>1.542582E9</v>
      </c>
      <c r="AC902" s="156">
        <v>93055.5246</v>
      </c>
      <c r="AE902" s="153">
        <f>IFERROR(__xludf.DUMMYFUNCTION("TO_DATE(INT((AF902/(60*60*24))+""1/1/1970""))"),43277.0)</f>
        <v>43277</v>
      </c>
      <c r="AF902" s="152">
        <v>1.5299964E9</v>
      </c>
      <c r="AG902" s="152">
        <v>93253.7679</v>
      </c>
      <c r="AQ902" s="153">
        <f>IFERROR(__xludf.DUMMYFUNCTION("TO_DATE(INT((AR902/(60*60*24))+""1/1/1970""))"),43444.0)</f>
        <v>43444</v>
      </c>
      <c r="AR902" s="152">
        <v>1.544454E9</v>
      </c>
      <c r="AS902" s="152">
        <v>94397.334</v>
      </c>
      <c r="AT902" s="152">
        <v>139414.8436</v>
      </c>
      <c r="AU902" s="152">
        <f t="shared" si="1"/>
        <v>136873.23</v>
      </c>
      <c r="AV902" s="152">
        <f t="shared" si="2"/>
        <v>31175.6872</v>
      </c>
      <c r="AW902" s="152">
        <f t="shared" si="3"/>
        <v>176569.3943</v>
      </c>
      <c r="AX902" s="152">
        <f t="shared" si="4"/>
        <v>10080.2336</v>
      </c>
      <c r="AY902" s="152">
        <f t="shared" si="5"/>
        <v>91252.6096</v>
      </c>
      <c r="AZ902" s="152">
        <f t="shared" si="6"/>
        <v>92543.4221</v>
      </c>
      <c r="BA902" s="152" t="str">
        <f t="shared" si="7"/>
        <v>Column1.y</v>
      </c>
      <c r="BB902" s="152" t="str">
        <f t="shared" si="8"/>
        <v>Column1.y</v>
      </c>
      <c r="BC902" s="152" t="str">
        <f t="shared" si="9"/>
        <v>Column1.y</v>
      </c>
    </row>
    <row r="903">
      <c r="A903" s="152">
        <v>1.50764226E9</v>
      </c>
      <c r="B903" s="152">
        <v>120174.5304</v>
      </c>
      <c r="D903" s="153">
        <f>IFERROR(__xludf.DUMMYFUNCTION("TO_DATE(INT((E903/(60*60*24))+""1/1/1970""))"),43445.0)</f>
        <v>43445</v>
      </c>
      <c r="E903" s="152">
        <v>1.5445044E9</v>
      </c>
      <c r="F903" s="152">
        <v>94397.334</v>
      </c>
      <c r="H903" s="153">
        <f>IFERROR(__xludf.DUMMYFUNCTION("TO_DATE(INT((I903/(60*60*24))+""1/1/1970""))"),43445.0)</f>
        <v>43445</v>
      </c>
      <c r="I903" s="152">
        <v>1.5445044E9</v>
      </c>
      <c r="J903" s="152">
        <v>139377.1809</v>
      </c>
      <c r="L903" s="154">
        <v>43619.0</v>
      </c>
      <c r="M903" s="155">
        <v>160516.95</v>
      </c>
      <c r="O903" s="153">
        <f>IFERROR(__xludf.DUMMYFUNCTION("TO_DATE(INT((P903/(60*60*24))+""1/1/1970""))"),43276.0)</f>
        <v>43276</v>
      </c>
      <c r="P903" s="13">
        <v>1.5298848E9</v>
      </c>
      <c r="Q903" s="13">
        <v>30402.2843</v>
      </c>
      <c r="S903" s="153">
        <f>IFERROR(__xludf.DUMMYFUNCTION("TO_DATE(INT((T903/(60*60*24))+""1/1/1970""))"),43445.0)</f>
        <v>43445</v>
      </c>
      <c r="T903" s="152">
        <v>1.5445044E9</v>
      </c>
      <c r="U903" s="152">
        <v>176989.1407</v>
      </c>
      <c r="W903" s="153">
        <f>IFERROR(__xludf.DUMMYFUNCTION("TO_DATE(INT((X903/(60*60*24))+""1/1/1970""))"),43420.0)</f>
        <v>43420</v>
      </c>
      <c r="X903" s="152">
        <v>1.5423804E9</v>
      </c>
      <c r="Y903" s="152">
        <v>10122.5844</v>
      </c>
      <c r="AA903" s="153">
        <f>IFERROR(__xludf.DUMMYFUNCTION("TO_DATE(INT((AB903/(60*60*24))+""1/1/1970""))"),43423.0)</f>
        <v>43423</v>
      </c>
      <c r="AB903" s="152">
        <v>1.5426216E9</v>
      </c>
      <c r="AC903" s="152">
        <v>93045.483</v>
      </c>
      <c r="AE903" s="153">
        <f>IFERROR(__xludf.DUMMYFUNCTION("TO_DATE(INT((AF903/(60*60*24))+""1/1/1970""))"),43278.0)</f>
        <v>43278</v>
      </c>
      <c r="AF903" s="156">
        <v>1.5300756E9</v>
      </c>
      <c r="AG903" s="156">
        <v>93627.1889</v>
      </c>
      <c r="AQ903" s="153">
        <f>IFERROR(__xludf.DUMMYFUNCTION("TO_DATE(INT((AR903/(60*60*24))+""1/1/1970""))"),43445.0)</f>
        <v>43445</v>
      </c>
      <c r="AR903" s="152">
        <v>1.5445044E9</v>
      </c>
      <c r="AS903" s="152">
        <v>94397.334</v>
      </c>
      <c r="AT903" s="152">
        <v>139377.1809</v>
      </c>
      <c r="AU903" s="152">
        <f t="shared" si="1"/>
        <v>137006.77</v>
      </c>
      <c r="AV903" s="152">
        <f t="shared" si="2"/>
        <v>31094.312</v>
      </c>
      <c r="AW903" s="152">
        <f t="shared" si="3"/>
        <v>176989.1407</v>
      </c>
      <c r="AX903" s="152">
        <f t="shared" si="4"/>
        <v>10077.8039</v>
      </c>
      <c r="AY903" s="152">
        <f t="shared" si="5"/>
        <v>91230.3599</v>
      </c>
      <c r="AZ903" s="152">
        <f t="shared" si="6"/>
        <v>92184.3201</v>
      </c>
      <c r="BA903" s="152" t="str">
        <f t="shared" si="7"/>
        <v>Column1.y</v>
      </c>
      <c r="BB903" s="152" t="str">
        <f t="shared" si="8"/>
        <v>Column1.y</v>
      </c>
      <c r="BC903" s="152" t="str">
        <f t="shared" si="9"/>
        <v>Column1.y</v>
      </c>
    </row>
    <row r="904">
      <c r="A904" s="156">
        <v>1.5076656E9</v>
      </c>
      <c r="B904" s="156">
        <v>120198.0619</v>
      </c>
      <c r="D904" s="153">
        <f>IFERROR(__xludf.DUMMYFUNCTION("TO_DATE(INT((E904/(60*60*24))+""1/1/1970""))"),43446.0)</f>
        <v>43446</v>
      </c>
      <c r="E904" s="156">
        <v>1.5445908E9</v>
      </c>
      <c r="F904" s="156">
        <v>94397.334</v>
      </c>
      <c r="H904" s="153">
        <f>IFERROR(__xludf.DUMMYFUNCTION("TO_DATE(INT((I904/(60*60*24))+""1/1/1970""))"),43446.0)</f>
        <v>43446</v>
      </c>
      <c r="I904" s="156">
        <v>1.5445908E9</v>
      </c>
      <c r="J904" s="156">
        <v>140686.1039</v>
      </c>
      <c r="L904" s="154">
        <v>43620.0</v>
      </c>
      <c r="M904" s="155">
        <v>158514.85</v>
      </c>
      <c r="O904" s="153">
        <f>IFERROR(__xludf.DUMMYFUNCTION("TO_DATE(INT((P904/(60*60*24))+""1/1/1970""))"),43277.0)</f>
        <v>43277</v>
      </c>
      <c r="P904" s="13">
        <v>1.5300216E9</v>
      </c>
      <c r="Q904" s="13">
        <v>30602.9609</v>
      </c>
      <c r="S904" s="153">
        <f>IFERROR(__xludf.DUMMYFUNCTION("TO_DATE(INT((T904/(60*60*24))+""1/1/1970""))"),43446.0)</f>
        <v>43446</v>
      </c>
      <c r="T904" s="156">
        <v>1.5445908E9</v>
      </c>
      <c r="U904" s="156">
        <v>177061.2153</v>
      </c>
      <c r="W904" s="153">
        <f>IFERROR(__xludf.DUMMYFUNCTION("TO_DATE(INT((X904/(60*60*24))+""1/1/1970""))"),43421.0)</f>
        <v>43421</v>
      </c>
      <c r="X904" s="152">
        <v>1.5424128E9</v>
      </c>
      <c r="Y904" s="152">
        <v>10119.6786</v>
      </c>
      <c r="AA904" s="153">
        <f>IFERROR(__xludf.DUMMYFUNCTION("TO_DATE(INT((AB904/(60*60*24))+""1/1/1970""))"),43424.0)</f>
        <v>43424</v>
      </c>
      <c r="AB904" s="156">
        <v>1.5427008E9</v>
      </c>
      <c r="AC904" s="156">
        <v>93024.4797</v>
      </c>
      <c r="AE904" s="153">
        <f>IFERROR(__xludf.DUMMYFUNCTION("TO_DATE(INT((AF904/(60*60*24))+""1/1/1970""))"),43279.0)</f>
        <v>43279</v>
      </c>
      <c r="AF904" s="152">
        <v>1.5301548E9</v>
      </c>
      <c r="AG904" s="152">
        <v>94248.9565</v>
      </c>
      <c r="AQ904" s="153">
        <f>IFERROR(__xludf.DUMMYFUNCTION("TO_DATE(INT((AR904/(60*60*24))+""1/1/1970""))"),43446.0)</f>
        <v>43446</v>
      </c>
      <c r="AR904" s="156">
        <v>1.5445908E9</v>
      </c>
      <c r="AS904" s="156">
        <v>94397.334</v>
      </c>
      <c r="AT904" s="156">
        <v>140686.1039</v>
      </c>
      <c r="AU904" s="152">
        <f t="shared" si="1"/>
        <v>136973.83</v>
      </c>
      <c r="AV904" s="152">
        <f t="shared" si="2"/>
        <v>31125.1167</v>
      </c>
      <c r="AW904" s="152">
        <f t="shared" si="3"/>
        <v>177061.2153</v>
      </c>
      <c r="AX904" s="152">
        <f t="shared" si="4"/>
        <v>10080.7327</v>
      </c>
      <c r="AY904" s="152">
        <f t="shared" si="5"/>
        <v>91234.1489</v>
      </c>
      <c r="AZ904" s="152">
        <f t="shared" si="6"/>
        <v>91907.8076</v>
      </c>
      <c r="BA904" s="152" t="str">
        <f t="shared" si="7"/>
        <v>Column1.y</v>
      </c>
      <c r="BB904" s="152" t="str">
        <f t="shared" si="8"/>
        <v>Column1.y</v>
      </c>
      <c r="BC904" s="152" t="str">
        <f t="shared" si="9"/>
        <v>Column1.y</v>
      </c>
    </row>
    <row r="905">
      <c r="A905" s="152">
        <v>1.50772866E9</v>
      </c>
      <c r="B905" s="152">
        <v>120155.7052</v>
      </c>
      <c r="D905" s="153">
        <f>IFERROR(__xludf.DUMMYFUNCTION("TO_DATE(INT((E905/(60*60*24))+""1/1/1970""))"),43447.0)</f>
        <v>43447</v>
      </c>
      <c r="E905" s="152">
        <v>1.5446772E9</v>
      </c>
      <c r="F905" s="152">
        <v>94397.334</v>
      </c>
      <c r="H905" s="153">
        <f>IFERROR(__xludf.DUMMYFUNCTION("TO_DATE(INT((I905/(60*60*24))+""1/1/1970""))"),43447.0)</f>
        <v>43447</v>
      </c>
      <c r="I905" s="152">
        <v>1.5446772E9</v>
      </c>
      <c r="J905" s="152">
        <v>141275.8127</v>
      </c>
      <c r="L905" s="154">
        <v>43621.0</v>
      </c>
      <c r="M905" s="155">
        <v>162861.81</v>
      </c>
      <c r="O905" s="153">
        <f>IFERROR(__xludf.DUMMYFUNCTION("TO_DATE(INT((P905/(60*60*24))+""1/1/1970""))"),43278.0)</f>
        <v>43278</v>
      </c>
      <c r="P905" s="13">
        <v>1.530108E9</v>
      </c>
      <c r="Q905" s="13">
        <v>30384.6231</v>
      </c>
      <c r="S905" s="153">
        <f>IFERROR(__xludf.DUMMYFUNCTION("TO_DATE(INT((T905/(60*60*24))+""1/1/1970""))"),43447.0)</f>
        <v>43447</v>
      </c>
      <c r="T905" s="152">
        <v>1.5446772E9</v>
      </c>
      <c r="U905" s="152">
        <v>178621.9119</v>
      </c>
      <c r="W905" s="153">
        <f>IFERROR(__xludf.DUMMYFUNCTION("TO_DATE(INT((X905/(60*60*24))+""1/1/1970""))"),43423.0)</f>
        <v>43423</v>
      </c>
      <c r="X905" s="156">
        <v>1.5425856E9</v>
      </c>
      <c r="Y905" s="156">
        <v>10118.4162</v>
      </c>
      <c r="AA905" s="153">
        <f>IFERROR(__xludf.DUMMYFUNCTION("TO_DATE(INT((AB905/(60*60*24))+""1/1/1970""))"),43425.0)</f>
        <v>43425</v>
      </c>
      <c r="AB905" s="152">
        <v>1.54278E9</v>
      </c>
      <c r="AC905" s="152">
        <v>93012.3505</v>
      </c>
      <c r="AE905" s="153">
        <f>IFERROR(__xludf.DUMMYFUNCTION("TO_DATE(INT((AF905/(60*60*24))+""1/1/1970""))"),43280.0)</f>
        <v>43280</v>
      </c>
      <c r="AF905" s="156">
        <v>1.530234E9</v>
      </c>
      <c r="AG905" s="156">
        <v>94246.073</v>
      </c>
      <c r="AQ905" s="153">
        <f>IFERROR(__xludf.DUMMYFUNCTION("TO_DATE(INT((AR905/(60*60*24))+""1/1/1970""))"),43447.0)</f>
        <v>43447</v>
      </c>
      <c r="AR905" s="152">
        <v>1.5446772E9</v>
      </c>
      <c r="AS905" s="152">
        <v>94397.334</v>
      </c>
      <c r="AT905" s="152">
        <v>141275.8127</v>
      </c>
      <c r="AU905" s="152">
        <f t="shared" si="1"/>
        <v>137218.86</v>
      </c>
      <c r="AV905" s="152">
        <f t="shared" si="2"/>
        <v>31114.3434</v>
      </c>
      <c r="AW905" s="152">
        <f t="shared" si="3"/>
        <v>178621.9119</v>
      </c>
      <c r="AX905" s="152">
        <f t="shared" si="4"/>
        <v>10076.8028</v>
      </c>
      <c r="AY905" s="152">
        <f t="shared" si="5"/>
        <v>91243.5061</v>
      </c>
      <c r="AZ905" s="152">
        <f t="shared" si="6"/>
        <v>92320.7546</v>
      </c>
      <c r="BA905" s="152" t="str">
        <f t="shared" si="7"/>
        <v>Column1.y</v>
      </c>
      <c r="BB905" s="152" t="str">
        <f t="shared" si="8"/>
        <v>Column1.y</v>
      </c>
      <c r="BC905" s="152" t="str">
        <f t="shared" si="9"/>
        <v>Column1.y</v>
      </c>
    </row>
    <row r="906">
      <c r="A906" s="156">
        <v>1.507752E9</v>
      </c>
      <c r="B906" s="156">
        <v>120386.3138</v>
      </c>
      <c r="D906" s="153">
        <f>IFERROR(__xludf.DUMMYFUNCTION("TO_DATE(INT((E906/(60*60*24))+""1/1/1970""))"),43448.0)</f>
        <v>43448</v>
      </c>
      <c r="E906" s="156">
        <v>1.5447636E9</v>
      </c>
      <c r="F906" s="156">
        <v>94397.334</v>
      </c>
      <c r="H906" s="153">
        <f>IFERROR(__xludf.DUMMYFUNCTION("TO_DATE(INT((I906/(60*60*24))+""1/1/1970""))"),43448.0)</f>
        <v>43448</v>
      </c>
      <c r="I906" s="156">
        <v>1.5447636E9</v>
      </c>
      <c r="J906" s="156">
        <v>140081.3849</v>
      </c>
      <c r="L906" s="154">
        <v>43622.0</v>
      </c>
      <c r="M906" s="155">
        <v>164255.19</v>
      </c>
      <c r="O906" s="153">
        <f>IFERROR(__xludf.DUMMYFUNCTION("TO_DATE(INT((P906/(60*60*24))+""1/1/1970""))"),43279.0)</f>
        <v>43279</v>
      </c>
      <c r="P906" s="13">
        <v>1.5301944E9</v>
      </c>
      <c r="Q906" s="13">
        <v>30379.9644</v>
      </c>
      <c r="S906" s="153">
        <f>IFERROR(__xludf.DUMMYFUNCTION("TO_DATE(INT((T906/(60*60*24))+""1/1/1970""))"),43448.0)</f>
        <v>43448</v>
      </c>
      <c r="T906" s="156">
        <v>1.5447636E9</v>
      </c>
      <c r="U906" s="156">
        <v>178481.1896</v>
      </c>
      <c r="W906" s="153">
        <f>IFERROR(__xludf.DUMMYFUNCTION("TO_DATE(INT((X906/(60*60*24))+""1/1/1970""))"),43424.0)</f>
        <v>43424</v>
      </c>
      <c r="X906" s="152">
        <v>1.542726E9</v>
      </c>
      <c r="Y906" s="152">
        <v>10103.988</v>
      </c>
      <c r="AA906" s="153">
        <f>IFERROR(__xludf.DUMMYFUNCTION("TO_DATE(INT((AB906/(60*60*24))+""1/1/1970""))"),43426.0)</f>
        <v>43426</v>
      </c>
      <c r="AB906" s="156">
        <v>1.5428592E9</v>
      </c>
      <c r="AC906" s="156">
        <v>93006.8223</v>
      </c>
      <c r="AE906" s="153">
        <f>IFERROR(__xludf.DUMMYFUNCTION("TO_DATE(INT((AF906/(60*60*24))+""1/1/1970""))"),43281.0)</f>
        <v>43281</v>
      </c>
      <c r="AF906" s="152">
        <v>1.5303168E9</v>
      </c>
      <c r="AG906" s="152">
        <v>93369.8312</v>
      </c>
      <c r="AQ906" s="153">
        <f>IFERROR(__xludf.DUMMYFUNCTION("TO_DATE(INT((AR906/(60*60*24))+""1/1/1970""))"),43448.0)</f>
        <v>43448</v>
      </c>
      <c r="AR906" s="156">
        <v>1.5447636E9</v>
      </c>
      <c r="AS906" s="156">
        <v>94397.334</v>
      </c>
      <c r="AT906" s="156">
        <v>140081.3849</v>
      </c>
      <c r="AU906" s="152">
        <f t="shared" si="1"/>
        <v>137042.03</v>
      </c>
      <c r="AV906" s="152">
        <f t="shared" si="2"/>
        <v>31073.005</v>
      </c>
      <c r="AW906" s="152">
        <f t="shared" si="3"/>
        <v>178481.1896</v>
      </c>
      <c r="AX906" s="152">
        <f t="shared" si="4"/>
        <v>10078.0474</v>
      </c>
      <c r="AY906" s="152">
        <f t="shared" si="5"/>
        <v>91240.7146</v>
      </c>
      <c r="AZ906" s="152">
        <f t="shared" si="6"/>
        <v>92242.6185</v>
      </c>
      <c r="BA906" s="152" t="str">
        <f t="shared" si="7"/>
        <v>Column1.y</v>
      </c>
      <c r="BB906" s="152" t="str">
        <f t="shared" si="8"/>
        <v>Column1.y</v>
      </c>
      <c r="BC906" s="152" t="str">
        <f t="shared" si="9"/>
        <v>Column1.y</v>
      </c>
    </row>
    <row r="907">
      <c r="A907" s="152">
        <v>1.50781506E9</v>
      </c>
      <c r="B907" s="152">
        <v>120198.0619</v>
      </c>
      <c r="D907" s="153">
        <f>IFERROR(__xludf.DUMMYFUNCTION("TO_DATE(INT((E907/(60*60*24))+""1/1/1970""))"),43449.0)</f>
        <v>43449</v>
      </c>
      <c r="E907" s="152">
        <v>1.54485E9</v>
      </c>
      <c r="F907" s="152">
        <v>94397.334</v>
      </c>
      <c r="H907" s="153">
        <f>IFERROR(__xludf.DUMMYFUNCTION("TO_DATE(INT((I907/(60*60*24))+""1/1/1970""))"),43449.0)</f>
        <v>43449</v>
      </c>
      <c r="I907" s="152">
        <v>1.54485E9</v>
      </c>
      <c r="J907" s="152">
        <v>140650.6406</v>
      </c>
      <c r="L907" s="154">
        <v>43623.0</v>
      </c>
      <c r="M907" s="155">
        <v>165940.96</v>
      </c>
      <c r="O907" s="153">
        <f>IFERROR(__xludf.DUMMYFUNCTION("TO_DATE(INT((P907/(60*60*24))+""1/1/1970""))"),43280.0)</f>
        <v>43280</v>
      </c>
      <c r="P907" s="13">
        <v>1.5302808E9</v>
      </c>
      <c r="Q907" s="13">
        <v>30276.8567</v>
      </c>
      <c r="S907" s="153">
        <f>IFERROR(__xludf.DUMMYFUNCTION("TO_DATE(INT((T907/(60*60*24))+""1/1/1970""))"),43449.0)</f>
        <v>43449</v>
      </c>
      <c r="T907" s="152">
        <v>1.54485E9</v>
      </c>
      <c r="U907" s="152">
        <v>173120.5188</v>
      </c>
      <c r="W907" s="153">
        <f>IFERROR(__xludf.DUMMYFUNCTION("TO_DATE(INT((X907/(60*60*24))+""1/1/1970""))"),43425.0)</f>
        <v>43425</v>
      </c>
      <c r="X907" s="152">
        <v>1.5428124E9</v>
      </c>
      <c r="Y907" s="152">
        <v>10093.3446</v>
      </c>
      <c r="AA907" s="153">
        <f>IFERROR(__xludf.DUMMYFUNCTION("TO_DATE(INT((AB907/(60*60*24))+""1/1/1970""))"),43427.0)</f>
        <v>43427</v>
      </c>
      <c r="AB907" s="152">
        <v>1.5429384E9</v>
      </c>
      <c r="AC907" s="152">
        <v>93010.752</v>
      </c>
      <c r="AE907" s="153">
        <f>IFERROR(__xludf.DUMMYFUNCTION("TO_DATE(INT((AF907/(60*60*24))+""1/1/1970""))"),43282.0)</f>
        <v>43282</v>
      </c>
      <c r="AF907" s="156">
        <v>1.5304824E9</v>
      </c>
      <c r="AG907" s="156">
        <v>93369.8312</v>
      </c>
      <c r="AQ907" s="153">
        <f>IFERROR(__xludf.DUMMYFUNCTION("TO_DATE(INT((AR907/(60*60*24))+""1/1/1970""))"),43449.0)</f>
        <v>43449</v>
      </c>
      <c r="AR907" s="152">
        <v>1.54485E9</v>
      </c>
      <c r="AS907" s="152">
        <v>94397.334</v>
      </c>
      <c r="AT907" s="152">
        <v>140650.6406</v>
      </c>
      <c r="AU907" s="152">
        <f t="shared" si="1"/>
        <v>137042.03</v>
      </c>
      <c r="AV907" s="152">
        <f t="shared" si="2"/>
        <v>31128.6373</v>
      </c>
      <c r="AW907" s="152">
        <f t="shared" si="3"/>
        <v>173120.5188</v>
      </c>
      <c r="AX907" s="152">
        <f t="shared" si="4"/>
        <v>10095.0719</v>
      </c>
      <c r="AY907" s="152">
        <f t="shared" si="5"/>
        <v>91240.7146</v>
      </c>
      <c r="AZ907" s="152">
        <f t="shared" si="6"/>
        <v>91775.4216</v>
      </c>
      <c r="BA907" s="152" t="str">
        <f t="shared" si="7"/>
        <v>Column1.y</v>
      </c>
      <c r="BB907" s="152" t="str">
        <f t="shared" si="8"/>
        <v>Column1.y</v>
      </c>
      <c r="BC907" s="152" t="str">
        <f t="shared" si="9"/>
        <v>Column1.y</v>
      </c>
    </row>
    <row r="908">
      <c r="A908" s="156">
        <v>1.5078384E9</v>
      </c>
      <c r="B908" s="156">
        <v>120207.4744</v>
      </c>
      <c r="D908" s="153">
        <f>IFERROR(__xludf.DUMMYFUNCTION("TO_DATE(INT((E908/(60*60*24))+""1/1/1970""))"),43451.0)</f>
        <v>43451</v>
      </c>
      <c r="E908" s="156">
        <v>1.5450588E9</v>
      </c>
      <c r="F908" s="156">
        <v>94397.334</v>
      </c>
      <c r="H908" s="153">
        <f>IFERROR(__xludf.DUMMYFUNCTION("TO_DATE(INT((I908/(60*60*24))+""1/1/1970""))"),43451.0)</f>
        <v>43451</v>
      </c>
      <c r="I908" s="156">
        <v>1.5450588E9</v>
      </c>
      <c r="J908" s="156">
        <v>140650.6406</v>
      </c>
      <c r="L908" s="154">
        <v>43626.0</v>
      </c>
      <c r="M908" s="155">
        <v>169571.49</v>
      </c>
      <c r="O908" s="153">
        <f>IFERROR(__xludf.DUMMYFUNCTION("TO_DATE(INT((P908/(60*60*24))+""1/1/1970""))"),43281.0)</f>
        <v>43281</v>
      </c>
      <c r="P908" s="13">
        <v>1.5303168E9</v>
      </c>
      <c r="Q908" s="13">
        <v>30232.0256</v>
      </c>
      <c r="S908" s="153">
        <f>IFERROR(__xludf.DUMMYFUNCTION("TO_DATE(INT((T908/(60*60*24))+""1/1/1970""))"),43451.0)</f>
        <v>43451</v>
      </c>
      <c r="T908" s="156">
        <v>1.5450228E9</v>
      </c>
      <c r="U908" s="156">
        <v>173120.5188</v>
      </c>
      <c r="W908" s="153">
        <f>IFERROR(__xludf.DUMMYFUNCTION("TO_DATE(INT((X908/(60*60*24))+""1/1/1970""))"),43426.0)</f>
        <v>43426</v>
      </c>
      <c r="X908" s="152">
        <v>1.5428448E9</v>
      </c>
      <c r="Y908" s="152">
        <v>10102.2895</v>
      </c>
      <c r="AA908" s="153">
        <f>IFERROR(__xludf.DUMMYFUNCTION("TO_DATE(INT((AB908/(60*60*24))+""1/1/1970""))"),43429.0)</f>
        <v>43429</v>
      </c>
      <c r="AB908" s="156">
        <v>1.5431868E9</v>
      </c>
      <c r="AC908" s="156">
        <v>92825.0903</v>
      </c>
      <c r="AE908" s="153">
        <f>IFERROR(__xludf.DUMMYFUNCTION("TO_DATE(INT((AF908/(60*60*24))+""1/1/1970""))"),43283.0)</f>
        <v>43283</v>
      </c>
      <c r="AF908" s="156">
        <v>1.530522E9</v>
      </c>
      <c r="AG908" s="156">
        <v>93418.1308</v>
      </c>
      <c r="AQ908" s="153">
        <f>IFERROR(__xludf.DUMMYFUNCTION("TO_DATE(INT((AR908/(60*60*24))+""1/1/1970""))"),43451.0)</f>
        <v>43451</v>
      </c>
      <c r="AR908" s="156">
        <v>1.5450588E9</v>
      </c>
      <c r="AS908" s="156">
        <v>94397.334</v>
      </c>
      <c r="AT908" s="156">
        <v>140650.6406</v>
      </c>
      <c r="AU908" s="152">
        <f t="shared" si="1"/>
        <v>135844.85</v>
      </c>
      <c r="AV908" s="152">
        <f t="shared" si="2"/>
        <v>31141.0467</v>
      </c>
      <c r="AW908" s="152">
        <f t="shared" si="3"/>
        <v>173120.5188</v>
      </c>
      <c r="AX908" s="152">
        <f t="shared" si="4"/>
        <v>10094.9948</v>
      </c>
      <c r="AY908" s="152">
        <f t="shared" si="5"/>
        <v>91058.0241</v>
      </c>
      <c r="AZ908" s="152">
        <f t="shared" si="6"/>
        <v>91771.778</v>
      </c>
      <c r="BA908" s="152" t="str">
        <f t="shared" si="7"/>
        <v>Column1.y</v>
      </c>
      <c r="BB908" s="152" t="str">
        <f t="shared" si="8"/>
        <v>Column1.y</v>
      </c>
      <c r="BC908" s="152" t="str">
        <f t="shared" si="9"/>
        <v>Column1.y</v>
      </c>
    </row>
    <row r="909">
      <c r="A909" s="152">
        <v>1.50790146E9</v>
      </c>
      <c r="B909" s="152">
        <v>120409.8453</v>
      </c>
      <c r="D909" s="153">
        <f>IFERROR(__xludf.DUMMYFUNCTION("TO_DATE(INT((E909/(60*60*24))+""1/1/1970""))"),43452.0)</f>
        <v>43452</v>
      </c>
      <c r="E909" s="156">
        <v>1.5451092E9</v>
      </c>
      <c r="F909" s="156">
        <v>94397.334</v>
      </c>
      <c r="H909" s="153">
        <f>IFERROR(__xludf.DUMMYFUNCTION("TO_DATE(INT((I909/(60*60*24))+""1/1/1970""))"),43452.0)</f>
        <v>43452</v>
      </c>
      <c r="I909" s="156">
        <v>1.5451092E9</v>
      </c>
      <c r="J909" s="156">
        <v>133864.1382</v>
      </c>
      <c r="L909" s="154">
        <v>43627.0</v>
      </c>
      <c r="M909" s="155">
        <v>170555.49</v>
      </c>
      <c r="O909" s="153">
        <f>IFERROR(__xludf.DUMMYFUNCTION("TO_DATE(INT((P909/(60*60*24))+""1/1/1970""))"),43282.0)</f>
        <v>43282</v>
      </c>
      <c r="P909" s="13">
        <v>1.5304032E9</v>
      </c>
      <c r="Q909" s="13">
        <v>30232.0256</v>
      </c>
      <c r="S909" s="153">
        <f>IFERROR(__xludf.DUMMYFUNCTION("TO_DATE(INT((T909/(60*60*24))+""1/1/1970""))"),43452.0)</f>
        <v>43452</v>
      </c>
      <c r="T909" s="152">
        <v>1.5451092E9</v>
      </c>
      <c r="U909" s="152">
        <v>166575.275</v>
      </c>
      <c r="W909" s="153">
        <f>IFERROR(__xludf.DUMMYFUNCTION("TO_DATE(INT((X909/(60*60*24))+""1/1/1970""))"),43427.0)</f>
        <v>43427</v>
      </c>
      <c r="X909" s="156">
        <v>1.5429312E9</v>
      </c>
      <c r="Y909" s="156">
        <v>10095.4748</v>
      </c>
      <c r="AA909" s="153">
        <f>IFERROR(__xludf.DUMMYFUNCTION("TO_DATE(INT((AB909/(60*60*24))+""1/1/1970""))"),43430.0)</f>
        <v>43430</v>
      </c>
      <c r="AB909" s="152">
        <v>1.5432264E9</v>
      </c>
      <c r="AC909" s="152">
        <v>93036.2033</v>
      </c>
      <c r="AE909" s="153">
        <f>IFERROR(__xludf.DUMMYFUNCTION("TO_DATE(INT((AF909/(60*60*24))+""1/1/1970""))"),43284.0)</f>
        <v>43284</v>
      </c>
      <c r="AF909" s="152">
        <v>1.5306012E9</v>
      </c>
      <c r="AG909" s="152">
        <v>93681.9766</v>
      </c>
      <c r="AQ909" s="153">
        <f>IFERROR(__xludf.DUMMYFUNCTION("TO_DATE(INT((AR909/(60*60*24))+""1/1/1970""))"),43452.0)</f>
        <v>43452</v>
      </c>
      <c r="AR909" s="156">
        <v>1.5451092E9</v>
      </c>
      <c r="AS909" s="156">
        <v>94397.334</v>
      </c>
      <c r="AT909" s="156">
        <v>133864.1382</v>
      </c>
      <c r="AU909" s="152">
        <f t="shared" si="1"/>
        <v>135134.6</v>
      </c>
      <c r="AV909" s="152">
        <f t="shared" si="2"/>
        <v>31220.3073</v>
      </c>
      <c r="AW909" s="152">
        <f t="shared" si="3"/>
        <v>166575.275</v>
      </c>
      <c r="AX909" s="152">
        <f t="shared" si="4"/>
        <v>10076.3459</v>
      </c>
      <c r="AY909" s="152">
        <f t="shared" si="5"/>
        <v>91409.8155</v>
      </c>
      <c r="AZ909" s="152">
        <f t="shared" si="6"/>
        <v>92133.309</v>
      </c>
      <c r="BA909" s="152" t="str">
        <f t="shared" si="7"/>
        <v>Column1.y</v>
      </c>
      <c r="BB909" s="152" t="str">
        <f t="shared" si="8"/>
        <v>Column1.y</v>
      </c>
      <c r="BC909" s="152" t="str">
        <f t="shared" si="9"/>
        <v>Column1.y</v>
      </c>
    </row>
    <row r="910">
      <c r="A910" s="156">
        <v>1.5079248E9</v>
      </c>
      <c r="B910" s="156">
        <v>120353.3697</v>
      </c>
      <c r="D910" s="153">
        <f>IFERROR(__xludf.DUMMYFUNCTION("TO_DATE(INT((E910/(60*60*24))+""1/1/1970""))"),43453.0)</f>
        <v>43453</v>
      </c>
      <c r="E910" s="152">
        <v>1.5451956E9</v>
      </c>
      <c r="F910" s="152">
        <v>94397.334</v>
      </c>
      <c r="H910" s="153">
        <f>IFERROR(__xludf.DUMMYFUNCTION("TO_DATE(INT((I910/(60*60*24))+""1/1/1970""))"),43453.0)</f>
        <v>43453</v>
      </c>
      <c r="I910" s="152">
        <v>1.5451956E9</v>
      </c>
      <c r="J910" s="152">
        <v>135595.796</v>
      </c>
      <c r="L910" s="154">
        <v>43628.0</v>
      </c>
      <c r="M910" s="155">
        <v>170681.06</v>
      </c>
      <c r="O910" s="153">
        <f>IFERROR(__xludf.DUMMYFUNCTION("TO_DATE(INT((P910/(60*60*24))+""1/1/1970""))"),43283.0)</f>
        <v>43283</v>
      </c>
      <c r="P910" s="13">
        <v>1.5304896E9</v>
      </c>
      <c r="Q910" s="13">
        <v>30252.1874</v>
      </c>
      <c r="S910" s="153">
        <f>IFERROR(__xludf.DUMMYFUNCTION("TO_DATE(INT((T910/(60*60*24))+""1/1/1970""))"),43453.0)</f>
        <v>43453</v>
      </c>
      <c r="T910" s="156">
        <v>1.5451956E9</v>
      </c>
      <c r="U910" s="156">
        <v>166436.5067</v>
      </c>
      <c r="W910" s="153">
        <f>IFERROR(__xludf.DUMMYFUNCTION("TO_DATE(INT((X910/(60*60*24))+""1/1/1970""))"),43428.0)</f>
        <v>43428</v>
      </c>
      <c r="X910" s="152">
        <v>1.5430176E9</v>
      </c>
      <c r="Y910" s="152">
        <v>10102.8063</v>
      </c>
      <c r="AA910" s="153">
        <f>IFERROR(__xludf.DUMMYFUNCTION("TO_DATE(INT((AB910/(60*60*24))+""1/1/1970""))"),43431.0)</f>
        <v>43431</v>
      </c>
      <c r="AB910" s="156">
        <v>1.5433056E9</v>
      </c>
      <c r="AC910" s="156">
        <v>92535.8907</v>
      </c>
      <c r="AE910" s="153">
        <f>IFERROR(__xludf.DUMMYFUNCTION("TO_DATE(INT((AF910/(60*60*24))+""1/1/1970""))"),43285.0)</f>
        <v>43285</v>
      </c>
      <c r="AF910" s="156">
        <v>1.5306804E9</v>
      </c>
      <c r="AG910" s="156">
        <v>93556.1813</v>
      </c>
      <c r="AQ910" s="153">
        <f>IFERROR(__xludf.DUMMYFUNCTION("TO_DATE(INT((AR910/(60*60*24))+""1/1/1970""))"),43453.0)</f>
        <v>43453</v>
      </c>
      <c r="AR910" s="152">
        <v>1.5451956E9</v>
      </c>
      <c r="AS910" s="152">
        <v>94397.334</v>
      </c>
      <c r="AT910" s="152">
        <v>135595.796</v>
      </c>
      <c r="AU910" s="152">
        <f t="shared" si="1"/>
        <v>135270.66</v>
      </c>
      <c r="AV910" s="152">
        <f t="shared" si="2"/>
        <v>31204.6765</v>
      </c>
      <c r="AW910" s="152">
        <f t="shared" si="3"/>
        <v>166436.5067</v>
      </c>
      <c r="AX910" s="152">
        <f t="shared" si="4"/>
        <v>10062.5834</v>
      </c>
      <c r="AY910" s="152">
        <f t="shared" si="5"/>
        <v>91428.9013</v>
      </c>
      <c r="AZ910" s="152">
        <f t="shared" si="6"/>
        <v>92346.665</v>
      </c>
      <c r="BA910" s="152" t="str">
        <f t="shared" si="7"/>
        <v>Column1.y</v>
      </c>
      <c r="BB910" s="152" t="str">
        <f t="shared" si="8"/>
        <v>Column1.y</v>
      </c>
      <c r="BC910" s="152" t="str">
        <f t="shared" si="9"/>
        <v>Column1.y</v>
      </c>
    </row>
    <row r="911">
      <c r="A911" s="152">
        <v>1.50816066E9</v>
      </c>
      <c r="B911" s="152">
        <v>120522.7964</v>
      </c>
      <c r="D911" s="153">
        <f>IFERROR(__xludf.DUMMYFUNCTION("TO_DATE(INT((E911/(60*60*24))+""1/1/1970""))"),43454.0)</f>
        <v>43454</v>
      </c>
      <c r="E911" s="156">
        <v>1.545282E9</v>
      </c>
      <c r="F911" s="156">
        <v>94397.334</v>
      </c>
      <c r="H911" s="153">
        <f>IFERROR(__xludf.DUMMYFUNCTION("TO_DATE(INT((I911/(60*60*24))+""1/1/1970""))"),43454.0)</f>
        <v>43454</v>
      </c>
      <c r="I911" s="156">
        <v>1.545282E9</v>
      </c>
      <c r="J911" s="156">
        <v>135949.2966</v>
      </c>
      <c r="L911" s="154">
        <v>43629.0</v>
      </c>
      <c r="M911" s="155">
        <v>170074.45</v>
      </c>
      <c r="O911" s="153">
        <f>IFERROR(__xludf.DUMMYFUNCTION("TO_DATE(INT((P911/(60*60*24))+""1/1/1970""))"),43284.0)</f>
        <v>43284</v>
      </c>
      <c r="P911" s="13">
        <v>1.5306264E9</v>
      </c>
      <c r="Q911" s="13">
        <v>30268.9023</v>
      </c>
      <c r="S911" s="153">
        <f>IFERROR(__xludf.DUMMYFUNCTION("TO_DATE(INT((T911/(60*60*24))+""1/1/1970""))"),43454.0)</f>
        <v>43454</v>
      </c>
      <c r="T911" s="152">
        <v>1.545282E9</v>
      </c>
      <c r="U911" s="152">
        <v>162095.1215</v>
      </c>
      <c r="W911" s="153">
        <f>IFERROR(__xludf.DUMMYFUNCTION("TO_DATE(INT((X911/(60*60*24))+""1/1/1970""))"),43430.0)</f>
        <v>43430</v>
      </c>
      <c r="X911" s="156">
        <v>1.5431904E9</v>
      </c>
      <c r="Y911" s="156">
        <v>10102.5019</v>
      </c>
      <c r="AA911" s="153">
        <f>IFERROR(__xludf.DUMMYFUNCTION("TO_DATE(INT((AB911/(60*60*24))+""1/1/1970""))"),43432.0)</f>
        <v>43432</v>
      </c>
      <c r="AB911" s="152">
        <v>1.5433848E9</v>
      </c>
      <c r="AC911" s="152">
        <v>92232.2017</v>
      </c>
      <c r="AE911" s="153">
        <f>IFERROR(__xludf.DUMMYFUNCTION("TO_DATE(INT((AF911/(60*60*24))+""1/1/1970""))"),43286.0)</f>
        <v>43286</v>
      </c>
      <c r="AF911" s="152">
        <v>1.5307596E9</v>
      </c>
      <c r="AG911" s="152">
        <v>93548.6119</v>
      </c>
      <c r="AQ911" s="153">
        <f>IFERROR(__xludf.DUMMYFUNCTION("TO_DATE(INT((AR911/(60*60*24))+""1/1/1970""))"),43454.0)</f>
        <v>43454</v>
      </c>
      <c r="AR911" s="156">
        <v>1.545282E9</v>
      </c>
      <c r="AS911" s="156">
        <v>94397.334</v>
      </c>
      <c r="AT911" s="156">
        <v>135949.2966</v>
      </c>
      <c r="AU911" s="152">
        <f t="shared" si="1"/>
        <v>134582.36</v>
      </c>
      <c r="AV911" s="152">
        <f t="shared" si="2"/>
        <v>31148.2606</v>
      </c>
      <c r="AW911" s="152">
        <f t="shared" si="3"/>
        <v>162095.1215</v>
      </c>
      <c r="AX911" s="152">
        <f t="shared" si="4"/>
        <v>10075.465</v>
      </c>
      <c r="AY911" s="152">
        <f t="shared" si="5"/>
        <v>91197.5049</v>
      </c>
      <c r="AZ911" s="152">
        <f t="shared" si="6"/>
        <v>92434.1126</v>
      </c>
      <c r="BA911" s="152" t="str">
        <f t="shared" si="7"/>
        <v>Column1.y</v>
      </c>
      <c r="BB911" s="152" t="str">
        <f t="shared" si="8"/>
        <v>Column1.y</v>
      </c>
      <c r="BC911" s="152" t="str">
        <f t="shared" si="9"/>
        <v>Column1.y</v>
      </c>
    </row>
    <row r="912">
      <c r="A912" s="156">
        <v>1.508184E9</v>
      </c>
      <c r="B912" s="156">
        <v>120513.3838</v>
      </c>
      <c r="D912" s="153">
        <f>IFERROR(__xludf.DUMMYFUNCTION("TO_DATE(INT((E912/(60*60*24))+""1/1/1970""))"),43455.0)</f>
        <v>43455</v>
      </c>
      <c r="E912" s="152">
        <v>1.5453684E9</v>
      </c>
      <c r="F912" s="152">
        <v>94397.334</v>
      </c>
      <c r="H912" s="153">
        <f>IFERROR(__xludf.DUMMYFUNCTION("TO_DATE(INT((I912/(60*60*24))+""1/1/1970""))"),43455.0)</f>
        <v>43455</v>
      </c>
      <c r="I912" s="152">
        <v>1.5453684E9</v>
      </c>
      <c r="J912" s="152">
        <v>131950.1819</v>
      </c>
      <c r="L912" s="154">
        <v>43630.0</v>
      </c>
      <c r="M912" s="155">
        <v>171500.3</v>
      </c>
      <c r="O912" s="153">
        <f>IFERROR(__xludf.DUMMYFUNCTION("TO_DATE(INT((P912/(60*60*24))+""1/1/1970""))"),43285.0)</f>
        <v>43285</v>
      </c>
      <c r="P912" s="13">
        <v>1.5306624E9</v>
      </c>
      <c r="Q912" s="13">
        <v>30464.3922</v>
      </c>
      <c r="S912" s="153">
        <f>IFERROR(__xludf.DUMMYFUNCTION("TO_DATE(INT((T912/(60*60*24))+""1/1/1970""))"),43455.0)</f>
        <v>43455</v>
      </c>
      <c r="T912" s="156">
        <v>1.5453684E9</v>
      </c>
      <c r="U912" s="156">
        <v>157532.2529</v>
      </c>
      <c r="W912" s="153">
        <f>IFERROR(__xludf.DUMMYFUNCTION("TO_DATE(INT((X912/(60*60*24))+""1/1/1970""))"),43431.0)</f>
        <v>43431</v>
      </c>
      <c r="X912" s="152">
        <v>1.5433308E9</v>
      </c>
      <c r="Y912" s="152">
        <v>10105.4851</v>
      </c>
      <c r="AA912" s="153">
        <f>IFERROR(__xludf.DUMMYFUNCTION("TO_DATE(INT((AB912/(60*60*24))+""1/1/1970""))"),43433.0)</f>
        <v>43433</v>
      </c>
      <c r="AB912" s="156">
        <v>1.543464E9</v>
      </c>
      <c r="AC912" s="156">
        <v>92427.1415</v>
      </c>
      <c r="AE912" s="153">
        <f>IFERROR(__xludf.DUMMYFUNCTION("TO_DATE(INT((AF912/(60*60*24))+""1/1/1970""))"),43287.0)</f>
        <v>43287</v>
      </c>
      <c r="AF912" s="156">
        <v>1.5308388E9</v>
      </c>
      <c r="AG912" s="156">
        <v>93317.5667</v>
      </c>
      <c r="AQ912" s="153">
        <f>IFERROR(__xludf.DUMMYFUNCTION("TO_DATE(INT((AR912/(60*60*24))+""1/1/1970""))"),43455.0)</f>
        <v>43455</v>
      </c>
      <c r="AR912" s="152">
        <v>1.5453684E9</v>
      </c>
      <c r="AS912" s="152">
        <v>94397.334</v>
      </c>
      <c r="AT912" s="152">
        <v>131950.1819</v>
      </c>
      <c r="AU912" s="152">
        <f t="shared" si="1"/>
        <v>134366.07</v>
      </c>
      <c r="AV912" s="152">
        <f t="shared" si="2"/>
        <v>31261.0107</v>
      </c>
      <c r="AW912" s="152">
        <f t="shared" si="3"/>
        <v>157532.2529</v>
      </c>
      <c r="AX912" s="152">
        <f t="shared" si="4"/>
        <v>10067.4061</v>
      </c>
      <c r="AY912" s="152">
        <f t="shared" si="5"/>
        <v>91954.8349</v>
      </c>
      <c r="AZ912" s="152">
        <f t="shared" si="6"/>
        <v>92999.2832</v>
      </c>
      <c r="BA912" s="152" t="str">
        <f t="shared" si="7"/>
        <v>Column1.y</v>
      </c>
      <c r="BB912" s="152" t="str">
        <f t="shared" si="8"/>
        <v>Column1.y</v>
      </c>
      <c r="BC912" s="152" t="str">
        <f t="shared" si="9"/>
        <v>Column1.y</v>
      </c>
    </row>
    <row r="913">
      <c r="A913" s="152">
        <v>1.50824706E9</v>
      </c>
      <c r="B913" s="152">
        <v>120494.5586</v>
      </c>
      <c r="D913" s="153">
        <f>IFERROR(__xludf.DUMMYFUNCTION("TO_DATE(INT((E913/(60*60*24))+""1/1/1970""))"),43456.0)</f>
        <v>43456</v>
      </c>
      <c r="E913" s="156">
        <v>1.5454548E9</v>
      </c>
      <c r="F913" s="156">
        <v>94397.334</v>
      </c>
      <c r="H913" s="153">
        <f>IFERROR(__xludf.DUMMYFUNCTION("TO_DATE(INT((I913/(60*60*24))+""1/1/1970""))"),43456.0)</f>
        <v>43456</v>
      </c>
      <c r="I913" s="156">
        <v>1.5454548E9</v>
      </c>
      <c r="J913" s="156">
        <v>131794.6278</v>
      </c>
      <c r="L913" s="154">
        <v>43633.0</v>
      </c>
      <c r="M913" s="155">
        <v>170977.4</v>
      </c>
      <c r="O913" s="153">
        <f>IFERROR(__xludf.DUMMYFUNCTION("TO_DATE(INT((P913/(60*60*24))+""1/1/1970""))"),43286.0)</f>
        <v>43286</v>
      </c>
      <c r="P913" s="13">
        <v>1.5307488E9</v>
      </c>
      <c r="Q913" s="13">
        <v>30453.5651</v>
      </c>
      <c r="S913" s="153">
        <f>IFERROR(__xludf.DUMMYFUNCTION("TO_DATE(INT((T913/(60*60*24))+""1/1/1970""))"),43456.0)</f>
        <v>43456</v>
      </c>
      <c r="T913" s="152">
        <v>1.5454548E9</v>
      </c>
      <c r="U913" s="152">
        <v>152059.8365</v>
      </c>
      <c r="W913" s="153">
        <f>IFERROR(__xludf.DUMMYFUNCTION("TO_DATE(INT((X913/(60*60*24))+""1/1/1970""))"),43432.0)</f>
        <v>43432</v>
      </c>
      <c r="X913" s="152">
        <v>1.5434172E9</v>
      </c>
      <c r="Y913" s="152">
        <v>10113.8285</v>
      </c>
      <c r="AA913" s="153">
        <f>IFERROR(__xludf.DUMMYFUNCTION("TO_DATE(INT((AB913/(60*60*24))+""1/1/1970""))"),43434.0)</f>
        <v>43434</v>
      </c>
      <c r="AB913" s="152">
        <v>1.5435432E9</v>
      </c>
      <c r="AC913" s="152">
        <v>92405.3401</v>
      </c>
      <c r="AE913" s="153">
        <f>IFERROR(__xludf.DUMMYFUNCTION("TO_DATE(INT((AF913/(60*60*24))+""1/1/1970""))"),43288.0)</f>
        <v>43288</v>
      </c>
      <c r="AF913" s="152">
        <v>1.5309216E9</v>
      </c>
      <c r="AG913" s="152">
        <v>92923.6003</v>
      </c>
      <c r="AQ913" s="153">
        <f>IFERROR(__xludf.DUMMYFUNCTION("TO_DATE(INT((AR913/(60*60*24))+""1/1/1970""))"),43456.0)</f>
        <v>43456</v>
      </c>
      <c r="AR913" s="156">
        <v>1.5454548E9</v>
      </c>
      <c r="AS913" s="156">
        <v>94397.334</v>
      </c>
      <c r="AT913" s="156">
        <v>131794.6278</v>
      </c>
      <c r="AU913" s="152">
        <f t="shared" si="1"/>
        <v>134366.07</v>
      </c>
      <c r="AV913" s="152">
        <f t="shared" si="2"/>
        <v>31345.1704</v>
      </c>
      <c r="AW913" s="152">
        <f t="shared" si="3"/>
        <v>152059.8365</v>
      </c>
      <c r="AX913" s="152">
        <f t="shared" si="4"/>
        <v>10073.2871</v>
      </c>
      <c r="AY913" s="152">
        <f t="shared" si="5"/>
        <v>91954.8349</v>
      </c>
      <c r="AZ913" s="152">
        <f t="shared" si="6"/>
        <v>92312.2527</v>
      </c>
      <c r="BA913" s="152" t="str">
        <f t="shared" si="7"/>
        <v>Column1.y</v>
      </c>
      <c r="BB913" s="152" t="str">
        <f t="shared" si="8"/>
        <v>Column1.y</v>
      </c>
      <c r="BC913" s="152" t="str">
        <f t="shared" si="9"/>
        <v>Column1.y</v>
      </c>
    </row>
    <row r="914">
      <c r="A914" s="156">
        <v>1.5082704E9</v>
      </c>
      <c r="B914" s="156">
        <v>120598.0972</v>
      </c>
      <c r="D914" s="153">
        <f>IFERROR(__xludf.DUMMYFUNCTION("TO_DATE(INT((E914/(60*60*24))+""1/1/1970""))"),43458.0)</f>
        <v>43458</v>
      </c>
      <c r="E914" s="152">
        <v>1.5456636E9</v>
      </c>
      <c r="F914" s="152">
        <v>94397.334</v>
      </c>
      <c r="H914" s="153">
        <f>IFERROR(__xludf.DUMMYFUNCTION("TO_DATE(INT((I914/(60*60*24))+""1/1/1970""))"),43458.0)</f>
        <v>43458</v>
      </c>
      <c r="I914" s="152">
        <v>1.5456636E9</v>
      </c>
      <c r="J914" s="152">
        <v>131794.6278</v>
      </c>
      <c r="L914" s="154">
        <v>43634.0</v>
      </c>
      <c r="M914" s="155">
        <v>171791.08</v>
      </c>
      <c r="O914" s="153">
        <f>IFERROR(__xludf.DUMMYFUNCTION("TO_DATE(INT((P914/(60*60*24))+""1/1/1970""))"),43287.0)</f>
        <v>43287</v>
      </c>
      <c r="P914" s="13">
        <v>1.5308856E9</v>
      </c>
      <c r="Q914" s="13">
        <v>30300.0461</v>
      </c>
      <c r="S914" s="153">
        <f>IFERROR(__xludf.DUMMYFUNCTION("TO_DATE(INT((T914/(60*60*24))+""1/1/1970""))"),43458.0)</f>
        <v>43458</v>
      </c>
      <c r="T914" s="156">
        <v>1.5456276E9</v>
      </c>
      <c r="U914" s="156">
        <v>152059.8365</v>
      </c>
      <c r="W914" s="153">
        <f>IFERROR(__xludf.DUMMYFUNCTION("TO_DATE(INT((X914/(60*60*24))+""1/1/1970""))"),43433.0)</f>
        <v>43433</v>
      </c>
      <c r="X914" s="152">
        <v>1.5435036E9</v>
      </c>
      <c r="Y914" s="152">
        <v>10105.9659</v>
      </c>
      <c r="AA914" s="153">
        <f>IFERROR(__xludf.DUMMYFUNCTION("TO_DATE(INT((AB914/(60*60*24))+""1/1/1970""))"),43436.0)</f>
        <v>43436</v>
      </c>
      <c r="AB914" s="156">
        <v>1.5437916E9</v>
      </c>
      <c r="AC914" s="156">
        <v>92906.2741</v>
      </c>
      <c r="AE914" s="153">
        <f>IFERROR(__xludf.DUMMYFUNCTION("TO_DATE(INT((AF914/(60*60*24))+""1/1/1970""))"),43289.0)</f>
        <v>43289</v>
      </c>
      <c r="AF914" s="156">
        <v>1.5310872E9</v>
      </c>
      <c r="AG914" s="156">
        <v>92923.6003</v>
      </c>
      <c r="AQ914" s="153">
        <f>IFERROR(__xludf.DUMMYFUNCTION("TO_DATE(INT((AR914/(60*60*24))+""1/1/1970""))"),43458.0)</f>
        <v>43458</v>
      </c>
      <c r="AR914" s="152">
        <v>1.5456636E9</v>
      </c>
      <c r="AS914" s="152">
        <v>94397.334</v>
      </c>
      <c r="AT914" s="152">
        <v>131794.6278</v>
      </c>
      <c r="AU914" s="152">
        <f t="shared" si="1"/>
        <v>132659.22</v>
      </c>
      <c r="AV914" s="152">
        <f t="shared" si="2"/>
        <v>31366.8697</v>
      </c>
      <c r="AW914" s="152">
        <f t="shared" si="3"/>
        <v>152059.8365</v>
      </c>
      <c r="AX914" s="152">
        <f t="shared" si="4"/>
        <v>10071.278</v>
      </c>
      <c r="AY914" s="152">
        <f t="shared" si="5"/>
        <v>91670.9464</v>
      </c>
      <c r="AZ914" s="152">
        <f t="shared" si="6"/>
        <v>92317.9206</v>
      </c>
      <c r="BA914" s="152" t="str">
        <f t="shared" si="7"/>
        <v>Column1.y</v>
      </c>
      <c r="BB914" s="152" t="str">
        <f t="shared" si="8"/>
        <v>Column1.y</v>
      </c>
      <c r="BC914" s="152" t="str">
        <f t="shared" si="9"/>
        <v>Column1.y</v>
      </c>
    </row>
    <row r="915">
      <c r="A915" s="152">
        <v>1.50833346E9</v>
      </c>
      <c r="B915" s="152">
        <v>120795.7617</v>
      </c>
      <c r="D915" s="153">
        <f>IFERROR(__xludf.DUMMYFUNCTION("TO_DATE(INT((E915/(60*60*24))+""1/1/1970""))"),43459.0)</f>
        <v>43459</v>
      </c>
      <c r="E915" s="152">
        <v>1.545714E9</v>
      </c>
      <c r="F915" s="152">
        <v>94397.334</v>
      </c>
      <c r="H915" s="153">
        <f>IFERROR(__xludf.DUMMYFUNCTION("TO_DATE(INT((I915/(60*60*24))+""1/1/1970""))"),43459.0)</f>
        <v>43459</v>
      </c>
      <c r="I915" s="152">
        <v>1.545714E9</v>
      </c>
      <c r="J915" s="152">
        <v>133416.5959</v>
      </c>
      <c r="L915" s="154">
        <v>43635.0</v>
      </c>
      <c r="M915" s="155">
        <v>174791.84</v>
      </c>
      <c r="O915" s="153">
        <f>IFERROR(__xludf.DUMMYFUNCTION("TO_DATE(INT((P915/(60*60*24))+""1/1/1970""))"),43288.0)</f>
        <v>43288</v>
      </c>
      <c r="P915" s="13">
        <v>1.5309216E9</v>
      </c>
      <c r="Q915" s="13">
        <v>30238.4729</v>
      </c>
      <c r="S915" s="153">
        <f>IFERROR(__xludf.DUMMYFUNCTION("TO_DATE(INT((T915/(60*60*24))+""1/1/1970""))"),43459.0)</f>
        <v>43459</v>
      </c>
      <c r="T915" s="152">
        <v>1.545714E9</v>
      </c>
      <c r="U915" s="152">
        <v>144938.5681</v>
      </c>
      <c r="W915" s="153">
        <f>IFERROR(__xludf.DUMMYFUNCTION("TO_DATE(INT((X915/(60*60*24))+""1/1/1970""))"),43434.0)</f>
        <v>43434</v>
      </c>
      <c r="X915" s="152">
        <v>1.54359E9</v>
      </c>
      <c r="Y915" s="152">
        <v>10111.4008</v>
      </c>
      <c r="AA915" s="153">
        <f>IFERROR(__xludf.DUMMYFUNCTION("TO_DATE(INT((AB915/(60*60*24))+""1/1/1970""))"),43437.0)</f>
        <v>43437</v>
      </c>
      <c r="AB915" s="152">
        <v>1.5438312E9</v>
      </c>
      <c r="AC915" s="152">
        <v>93174.3641</v>
      </c>
      <c r="AE915" s="153">
        <f>IFERROR(__xludf.DUMMYFUNCTION("TO_DATE(INT((AF915/(60*60*24))+""1/1/1970""))"),43290.0)</f>
        <v>43290</v>
      </c>
      <c r="AF915" s="156">
        <v>1.5311268E9</v>
      </c>
      <c r="AG915" s="156">
        <v>92890.0789</v>
      </c>
      <c r="AQ915" s="153">
        <f>IFERROR(__xludf.DUMMYFUNCTION("TO_DATE(INT((AR915/(60*60*24))+""1/1/1970""))"),43459.0)</f>
        <v>43459</v>
      </c>
      <c r="AR915" s="152">
        <v>1.545714E9</v>
      </c>
      <c r="AS915" s="152">
        <v>94397.334</v>
      </c>
      <c r="AT915" s="152">
        <v>133416.5959</v>
      </c>
      <c r="AU915" s="152">
        <f t="shared" si="1"/>
        <v>131693.38</v>
      </c>
      <c r="AV915" s="152">
        <f t="shared" si="2"/>
        <v>31404.3276</v>
      </c>
      <c r="AW915" s="152">
        <f t="shared" si="3"/>
        <v>144938.5681</v>
      </c>
      <c r="AX915" s="152">
        <f t="shared" si="4"/>
        <v>10066.7187</v>
      </c>
      <c r="AY915" s="152">
        <f t="shared" si="5"/>
        <v>91670.9464</v>
      </c>
      <c r="AZ915" s="152">
        <f t="shared" si="6"/>
        <v>92591.5992</v>
      </c>
      <c r="BA915" s="152" t="str">
        <f t="shared" si="7"/>
        <v>Column1.y</v>
      </c>
      <c r="BB915" s="152" t="str">
        <f t="shared" si="8"/>
        <v>Column1.y</v>
      </c>
      <c r="BC915" s="152" t="str">
        <f t="shared" si="9"/>
        <v>Column1.y</v>
      </c>
    </row>
    <row r="916">
      <c r="A916" s="156">
        <v>1.5083568E9</v>
      </c>
      <c r="B916" s="156">
        <v>120715.7547</v>
      </c>
      <c r="D916" s="153">
        <f>IFERROR(__xludf.DUMMYFUNCTION("TO_DATE(INT((E916/(60*60*24))+""1/1/1970""))"),43460.0)</f>
        <v>43460</v>
      </c>
      <c r="E916" s="156">
        <v>1.5458364E9</v>
      </c>
      <c r="F916" s="156">
        <v>94397.334</v>
      </c>
      <c r="H916" s="153">
        <f>IFERROR(__xludf.DUMMYFUNCTION("TO_DATE(INT((I916/(60*60*24))+""1/1/1970""))"),43460.0)</f>
        <v>43460</v>
      </c>
      <c r="I916" s="156">
        <v>1.5458364E9</v>
      </c>
      <c r="J916" s="156">
        <v>133416.5959</v>
      </c>
      <c r="L916" s="154">
        <v>43636.0</v>
      </c>
      <c r="M916" s="155">
        <v>175744.19</v>
      </c>
      <c r="O916" s="153">
        <f>IFERROR(__xludf.DUMMYFUNCTION("TO_DATE(INT((P916/(60*60*24))+""1/1/1970""))"),43289.0)</f>
        <v>43289</v>
      </c>
      <c r="P916" s="13">
        <v>1.531008E9</v>
      </c>
      <c r="Q916" s="13">
        <v>30238.4729</v>
      </c>
      <c r="S916" s="153">
        <f>IFERROR(__xludf.DUMMYFUNCTION("TO_DATE(INT((T916/(60*60*24))+""1/1/1970""))"),43460.0)</f>
        <v>43460</v>
      </c>
      <c r="T916" s="156">
        <v>1.5458364E9</v>
      </c>
      <c r="U916" s="156">
        <v>144938.5681</v>
      </c>
      <c r="W916" s="153">
        <f>IFERROR(__xludf.DUMMYFUNCTION("TO_DATE(INT((X916/(60*60*24))+""1/1/1970""))"),43435.0)</f>
        <v>43435</v>
      </c>
      <c r="X916" s="152">
        <v>1.5436224E9</v>
      </c>
      <c r="Y916" s="152">
        <v>10120.8542</v>
      </c>
      <c r="AA916" s="153">
        <f>IFERROR(__xludf.DUMMYFUNCTION("TO_DATE(INT((AB916/(60*60*24))+""1/1/1970""))"),43438.0)</f>
        <v>43438</v>
      </c>
      <c r="AB916" s="156">
        <v>1.5439104E9</v>
      </c>
      <c r="AC916" s="156">
        <v>93133.5647</v>
      </c>
      <c r="AE916" s="153">
        <f>IFERROR(__xludf.DUMMYFUNCTION("TO_DATE(INT((AF916/(60*60*24))+""1/1/1970""))"),43291.0)</f>
        <v>43291</v>
      </c>
      <c r="AF916" s="152">
        <v>1.531206E9</v>
      </c>
      <c r="AG916" s="152">
        <v>92859.0806</v>
      </c>
      <c r="AQ916" s="153">
        <f>IFERROR(__xludf.DUMMYFUNCTION("TO_DATE(INT((AR916/(60*60*24))+""1/1/1970""))"),43460.0)</f>
        <v>43460</v>
      </c>
      <c r="AR916" s="156">
        <v>1.5458364E9</v>
      </c>
      <c r="AS916" s="156">
        <v>94397.334</v>
      </c>
      <c r="AT916" s="156">
        <v>133416.5959</v>
      </c>
      <c r="AU916" s="152">
        <f t="shared" si="1"/>
        <v>131693.38</v>
      </c>
      <c r="AV916" s="152">
        <f t="shared" si="2"/>
        <v>31404.3276</v>
      </c>
      <c r="AW916" s="152">
        <f t="shared" si="3"/>
        <v>144938.5681</v>
      </c>
      <c r="AX916" s="152">
        <f t="shared" si="4"/>
        <v>10066.7187</v>
      </c>
      <c r="AY916" s="152">
        <f t="shared" si="5"/>
        <v>91124.8711</v>
      </c>
      <c r="AZ916" s="152">
        <f t="shared" si="6"/>
        <v>92591.5992</v>
      </c>
      <c r="BA916" s="152" t="str">
        <f t="shared" si="7"/>
        <v>Column1.y</v>
      </c>
      <c r="BB916" s="152" t="str">
        <f t="shared" si="8"/>
        <v>Column1.y</v>
      </c>
      <c r="BC916" s="152" t="str">
        <f t="shared" si="9"/>
        <v>Column1.y</v>
      </c>
    </row>
    <row r="917">
      <c r="A917" s="152">
        <v>1.50841986E9</v>
      </c>
      <c r="B917" s="152">
        <v>120268.6563</v>
      </c>
      <c r="D917" s="153">
        <f>IFERROR(__xludf.DUMMYFUNCTION("TO_DATE(INT((E917/(60*60*24))+""1/1/1970""))"),43461.0)</f>
        <v>43461</v>
      </c>
      <c r="E917" s="156">
        <v>1.5458868E9</v>
      </c>
      <c r="F917" s="156">
        <v>98521.6146</v>
      </c>
      <c r="H917" s="153">
        <f>IFERROR(__xludf.DUMMYFUNCTION("TO_DATE(INT((I917/(60*60*24))+""1/1/1970""))"),43461.0)</f>
        <v>43461</v>
      </c>
      <c r="I917" s="156">
        <v>1.5458868E9</v>
      </c>
      <c r="J917" s="156">
        <v>131745.045</v>
      </c>
      <c r="L917" s="154">
        <v>43637.0</v>
      </c>
      <c r="M917" s="155">
        <v>179177.41</v>
      </c>
      <c r="O917" s="153">
        <f>IFERROR(__xludf.DUMMYFUNCTION("TO_DATE(INT((P917/(60*60*24))+""1/1/1970""))"),43290.0)</f>
        <v>43290</v>
      </c>
      <c r="P917" s="13">
        <v>1.5310944E9</v>
      </c>
      <c r="Q917" s="13">
        <v>30255.1883</v>
      </c>
      <c r="S917" s="153">
        <f>IFERROR(__xludf.DUMMYFUNCTION("TO_DATE(INT((T917/(60*60*24))+""1/1/1970""))"),43461.0)</f>
        <v>43461</v>
      </c>
      <c r="T917" s="156">
        <v>1.5458868E9</v>
      </c>
      <c r="U917" s="156">
        <v>157900.6193</v>
      </c>
      <c r="W917" s="153">
        <f>IFERROR(__xludf.DUMMYFUNCTION("TO_DATE(INT((X917/(60*60*24))+""1/1/1970""))"),43437.0)</f>
        <v>43437</v>
      </c>
      <c r="X917" s="156">
        <v>1.5437952E9</v>
      </c>
      <c r="Y917" s="156">
        <v>10132.4368</v>
      </c>
      <c r="AA917" s="153">
        <f>IFERROR(__xludf.DUMMYFUNCTION("TO_DATE(INT((AB917/(60*60*24))+""1/1/1970""))"),43439.0)</f>
        <v>43439</v>
      </c>
      <c r="AB917" s="152">
        <v>1.5439896E9</v>
      </c>
      <c r="AC917" s="152">
        <v>92050.4609</v>
      </c>
      <c r="AE917" s="153">
        <f>IFERROR(__xludf.DUMMYFUNCTION("TO_DATE(INT((AF917/(60*60*24))+""1/1/1970""))"),43292.0)</f>
        <v>43292</v>
      </c>
      <c r="AF917" s="156">
        <v>1.5312852E9</v>
      </c>
      <c r="AG917" s="156">
        <v>93057.6858</v>
      </c>
      <c r="AQ917" s="153">
        <f>IFERROR(__xludf.DUMMYFUNCTION("TO_DATE(INT((AR917/(60*60*24))+""1/1/1970""))"),43461.0)</f>
        <v>43461</v>
      </c>
      <c r="AR917" s="156">
        <v>1.5458868E9</v>
      </c>
      <c r="AS917" s="156">
        <v>98521.6146</v>
      </c>
      <c r="AT917" s="156">
        <v>131745.045</v>
      </c>
      <c r="AU917" s="152">
        <f t="shared" si="1"/>
        <v>134054.46</v>
      </c>
      <c r="AV917" s="152">
        <f t="shared" si="2"/>
        <v>31404.3276</v>
      </c>
      <c r="AW917" s="152">
        <f t="shared" si="3"/>
        <v>157900.6193</v>
      </c>
      <c r="AX917" s="152">
        <f t="shared" si="4"/>
        <v>10066.7187</v>
      </c>
      <c r="AY917" s="152">
        <f t="shared" si="5"/>
        <v>91562.6733</v>
      </c>
      <c r="AZ917" s="152">
        <f t="shared" si="6"/>
        <v>92591.5992</v>
      </c>
      <c r="BA917" s="152" t="str">
        <f t="shared" si="7"/>
        <v>Column1.y</v>
      </c>
      <c r="BB917" s="152" t="str">
        <f t="shared" si="8"/>
        <v>Column1.y</v>
      </c>
      <c r="BC917" s="152" t="str">
        <f t="shared" si="9"/>
        <v>Column1.y</v>
      </c>
    </row>
    <row r="918">
      <c r="A918" s="156">
        <v>1.5084432E9</v>
      </c>
      <c r="B918" s="156">
        <v>120748.6987</v>
      </c>
      <c r="D918" s="153">
        <f>IFERROR(__xludf.DUMMYFUNCTION("TO_DATE(INT((E918/(60*60*24))+""1/1/1970""))"),43462.0)</f>
        <v>43462</v>
      </c>
      <c r="E918" s="152">
        <v>1.5459732E9</v>
      </c>
      <c r="F918" s="152">
        <v>97070.4781</v>
      </c>
      <c r="H918" s="153">
        <f>IFERROR(__xludf.DUMMYFUNCTION("TO_DATE(INT((I918/(60*60*24))+""1/1/1970""))"),43462.0)</f>
        <v>43462</v>
      </c>
      <c r="I918" s="152">
        <v>1.5459732E9</v>
      </c>
      <c r="J918" s="152">
        <v>131457.785</v>
      </c>
      <c r="L918" s="154">
        <v>43640.0</v>
      </c>
      <c r="M918" s="155">
        <v>178626.28</v>
      </c>
      <c r="O918" s="153">
        <f>IFERROR(__xludf.DUMMYFUNCTION("TO_DATE(INT((P918/(60*60*24))+""1/1/1970""))"),43291.0)</f>
        <v>43291</v>
      </c>
      <c r="P918" s="13">
        <v>1.5312312E9</v>
      </c>
      <c r="Q918" s="13">
        <v>30471.8736</v>
      </c>
      <c r="S918" s="153">
        <f>IFERROR(__xludf.DUMMYFUNCTION("TO_DATE(INT((T918/(60*60*24))+""1/1/1970""))"),43462.0)</f>
        <v>43462</v>
      </c>
      <c r="T918" s="152">
        <v>1.5459732E9</v>
      </c>
      <c r="U918" s="152">
        <v>160336.3197</v>
      </c>
      <c r="W918" s="153">
        <f>IFERROR(__xludf.DUMMYFUNCTION("TO_DATE(INT((X918/(60*60*24))+""1/1/1970""))"),43438.0)</f>
        <v>43438</v>
      </c>
      <c r="X918" s="152">
        <v>1.5439356E9</v>
      </c>
      <c r="Y918" s="152">
        <v>10133.7203</v>
      </c>
      <c r="AA918" s="153">
        <f>IFERROR(__xludf.DUMMYFUNCTION("TO_DATE(INT((AB918/(60*60*24))+""1/1/1970""))"),43440.0)</f>
        <v>43440</v>
      </c>
      <c r="AB918" s="156">
        <v>1.5440688E9</v>
      </c>
      <c r="AC918" s="156">
        <v>91156.8287</v>
      </c>
      <c r="AE918" s="153">
        <f>IFERROR(__xludf.DUMMYFUNCTION("TO_DATE(INT((AF918/(60*60*24))+""1/1/1970""))"),43293.0)</f>
        <v>43293</v>
      </c>
      <c r="AF918" s="152">
        <v>1.5313644E9</v>
      </c>
      <c r="AG918" s="152">
        <v>93441.9202</v>
      </c>
      <c r="AQ918" s="153">
        <f>IFERROR(__xludf.DUMMYFUNCTION("TO_DATE(INT((AR918/(60*60*24))+""1/1/1970""))"),43462.0)</f>
        <v>43462</v>
      </c>
      <c r="AR918" s="152">
        <v>1.5459732E9</v>
      </c>
      <c r="AS918" s="152">
        <v>97070.4781</v>
      </c>
      <c r="AT918" s="152">
        <v>131457.785</v>
      </c>
      <c r="AU918" s="152">
        <f t="shared" si="1"/>
        <v>134782.91</v>
      </c>
      <c r="AV918" s="152">
        <f t="shared" si="2"/>
        <v>31364.0204</v>
      </c>
      <c r="AW918" s="152">
        <f t="shared" si="3"/>
        <v>160336.3197</v>
      </c>
      <c r="AX918" s="152">
        <f t="shared" si="4"/>
        <v>10071.9305</v>
      </c>
      <c r="AY918" s="152">
        <f t="shared" si="5"/>
        <v>91435.1812</v>
      </c>
      <c r="AZ918" s="152">
        <f t="shared" si="6"/>
        <v>92788.3563</v>
      </c>
      <c r="BA918" s="152" t="str">
        <f t="shared" si="7"/>
        <v>Column1.y</v>
      </c>
      <c r="BB918" s="152" t="str">
        <f t="shared" si="8"/>
        <v>Column1.y</v>
      </c>
      <c r="BC918" s="152" t="str">
        <f t="shared" si="9"/>
        <v>Column1.y</v>
      </c>
    </row>
    <row r="919">
      <c r="A919" s="152">
        <v>1.50850626E9</v>
      </c>
      <c r="B919" s="152">
        <v>121134.6152</v>
      </c>
      <c r="D919" s="153">
        <f>IFERROR(__xludf.DUMMYFUNCTION("TO_DATE(INT((E919/(60*60*24))+""1/1/1970""))"),43463.0)</f>
        <v>43463</v>
      </c>
      <c r="E919" s="156">
        <v>1.5460596E9</v>
      </c>
      <c r="F919" s="156">
        <v>97070.4781</v>
      </c>
      <c r="H919" s="153">
        <f>IFERROR(__xludf.DUMMYFUNCTION("TO_DATE(INT((I919/(60*60*24))+""1/1/1970""))"),43463.0)</f>
        <v>43463</v>
      </c>
      <c r="I919" s="156">
        <v>1.5460596E9</v>
      </c>
      <c r="J919" s="156">
        <v>131167.345</v>
      </c>
      <c r="L919" s="154">
        <v>43641.0</v>
      </c>
      <c r="M919" s="155">
        <v>179188.58</v>
      </c>
      <c r="O919" s="153">
        <f>IFERROR(__xludf.DUMMYFUNCTION("TO_DATE(INT((P919/(60*60*24))+""1/1/1970""))"),43292.0)</f>
        <v>43292</v>
      </c>
      <c r="P919" s="13">
        <v>1.5313176E9</v>
      </c>
      <c r="Q919" s="13">
        <v>30489.9038</v>
      </c>
      <c r="S919" s="153">
        <f>IFERROR(__xludf.DUMMYFUNCTION("TO_DATE(INT((T919/(60*60*24))+""1/1/1970""))"),43463.0)</f>
        <v>43463</v>
      </c>
      <c r="T919" s="156">
        <v>1.5460596E9</v>
      </c>
      <c r="U919" s="156">
        <v>159962.3565</v>
      </c>
      <c r="W919" s="153">
        <f>IFERROR(__xludf.DUMMYFUNCTION("TO_DATE(INT((X919/(60*60*24))+""1/1/1970""))"),43439.0)</f>
        <v>43439</v>
      </c>
      <c r="X919" s="152">
        <v>1.543968E9</v>
      </c>
      <c r="Y919" s="152">
        <v>10120.5205</v>
      </c>
      <c r="AA919" s="153">
        <f>IFERROR(__xludf.DUMMYFUNCTION("TO_DATE(INT((AB919/(60*60*24))+""1/1/1970""))"),43441.0)</f>
        <v>43441</v>
      </c>
      <c r="AB919" s="152">
        <v>1.544148E9</v>
      </c>
      <c r="AC919" s="152">
        <v>91186.9813</v>
      </c>
      <c r="AE919" s="153">
        <f>IFERROR(__xludf.DUMMYFUNCTION("TO_DATE(INT((AF919/(60*60*24))+""1/1/1970""))"),43294.0)</f>
        <v>43294</v>
      </c>
      <c r="AF919" s="156">
        <v>1.5314436E9</v>
      </c>
      <c r="AG919" s="156">
        <v>93516.8928</v>
      </c>
      <c r="AQ919" s="153">
        <f>IFERROR(__xludf.DUMMYFUNCTION("TO_DATE(INT((AR919/(60*60*24))+""1/1/1970""))"),43463.0)</f>
        <v>43463</v>
      </c>
      <c r="AR919" s="156">
        <v>1.5460596E9</v>
      </c>
      <c r="AS919" s="156">
        <v>97070.4781</v>
      </c>
      <c r="AT919" s="156">
        <v>131167.345</v>
      </c>
      <c r="AU919" s="152">
        <f t="shared" si="1"/>
        <v>134782.91</v>
      </c>
      <c r="AV919" s="152">
        <f t="shared" si="2"/>
        <v>31401.6577</v>
      </c>
      <c r="AW919" s="152">
        <f t="shared" si="3"/>
        <v>159962.3565</v>
      </c>
      <c r="AX919" s="152">
        <f t="shared" si="4"/>
        <v>10069.288</v>
      </c>
      <c r="AY919" s="152">
        <f t="shared" si="5"/>
        <v>91435.1812</v>
      </c>
      <c r="AZ919" s="152">
        <f t="shared" si="6"/>
        <v>92899.2852</v>
      </c>
      <c r="BA919" s="152" t="str">
        <f t="shared" si="7"/>
        <v>Column1.y</v>
      </c>
      <c r="BB919" s="152" t="str">
        <f t="shared" si="8"/>
        <v>Column1.y</v>
      </c>
      <c r="BC919" s="152" t="str">
        <f t="shared" si="9"/>
        <v>Column1.y</v>
      </c>
    </row>
    <row r="920">
      <c r="A920" s="156">
        <v>1.5085296E9</v>
      </c>
      <c r="B920" s="156">
        <v>121369.9301</v>
      </c>
      <c r="D920" s="153">
        <f>IFERROR(__xludf.DUMMYFUNCTION("TO_DATE(INT((E920/(60*60*24))+""1/1/1970""))"),43465.0)</f>
        <v>43465</v>
      </c>
      <c r="E920" s="152">
        <v>1.5462684E9</v>
      </c>
      <c r="F920" s="152">
        <v>97070.4781</v>
      </c>
      <c r="H920" s="153">
        <f>IFERROR(__xludf.DUMMYFUNCTION("TO_DATE(INT((I920/(60*60*24))+""1/1/1970""))"),43465.0)</f>
        <v>43465</v>
      </c>
      <c r="I920" s="152">
        <v>1.5462684E9</v>
      </c>
      <c r="J920" s="152">
        <v>131167.345</v>
      </c>
      <c r="L920" s="154">
        <v>43642.0</v>
      </c>
      <c r="M920" s="155">
        <v>176465.32</v>
      </c>
      <c r="O920" s="153">
        <f>IFERROR(__xludf.DUMMYFUNCTION("TO_DATE(INT((P920/(60*60*24))+""1/1/1970""))"),43293.0)</f>
        <v>43293</v>
      </c>
      <c r="P920" s="13">
        <v>1.531404E9</v>
      </c>
      <c r="Q920" s="13">
        <v>30688.1677</v>
      </c>
      <c r="S920" s="153">
        <f>IFERROR(__xludf.DUMMYFUNCTION("TO_DATE(INT((T920/(60*60*24))+""1/1/1970""))"),43465.0)</f>
        <v>43465</v>
      </c>
      <c r="T920" s="152">
        <v>1.5462684E9</v>
      </c>
      <c r="U920" s="152">
        <v>159962.3565</v>
      </c>
      <c r="W920" s="153">
        <f>IFERROR(__xludf.DUMMYFUNCTION("TO_DATE(INT((X920/(60*60*24))+""1/1/1970""))"),43440.0)</f>
        <v>43440</v>
      </c>
      <c r="X920" s="156">
        <v>1.5440544E9</v>
      </c>
      <c r="Y920" s="156">
        <v>10102.5268</v>
      </c>
      <c r="AA920" s="153">
        <f>IFERROR(__xludf.DUMMYFUNCTION("TO_DATE(INT((AB920/(60*60*24))+""1/1/1970""))"),43443.0)</f>
        <v>43443</v>
      </c>
      <c r="AB920" s="156">
        <v>1.5443964E9</v>
      </c>
      <c r="AC920" s="156">
        <v>91260.1216</v>
      </c>
      <c r="AE920" s="153">
        <f>IFERROR(__xludf.DUMMYFUNCTION("TO_DATE(INT((AF920/(60*60*24))+""1/1/1970""))"),43295.0)</f>
        <v>43295</v>
      </c>
      <c r="AF920" s="152">
        <v>1.5315264E9</v>
      </c>
      <c r="AG920" s="152">
        <v>93362.6223</v>
      </c>
      <c r="AQ920" s="153">
        <f>IFERROR(__xludf.DUMMYFUNCTION("TO_DATE(INT((AR920/(60*60*24))+""1/1/1970""))"),43465.0)</f>
        <v>43465</v>
      </c>
      <c r="AR920" s="152">
        <v>1.5462684E9</v>
      </c>
      <c r="AS920" s="152">
        <v>97070.4781</v>
      </c>
      <c r="AT920" s="152">
        <v>131167.345</v>
      </c>
      <c r="AU920" s="152">
        <f t="shared" si="1"/>
        <v>135133.23</v>
      </c>
      <c r="AV920" s="152">
        <f t="shared" si="2"/>
        <v>31411.2228</v>
      </c>
      <c r="AW920" s="152">
        <f t="shared" si="3"/>
        <v>159962.3565</v>
      </c>
      <c r="AX920" s="152">
        <f t="shared" si="4"/>
        <v>10068.7274</v>
      </c>
      <c r="AY920" s="152">
        <f t="shared" si="5"/>
        <v>91075.2399</v>
      </c>
      <c r="AZ920" s="152">
        <f t="shared" si="6"/>
        <v>92862.039</v>
      </c>
      <c r="BA920" s="152" t="str">
        <f t="shared" si="7"/>
        <v>Column1.y</v>
      </c>
      <c r="BB920" s="152" t="str">
        <f t="shared" si="8"/>
        <v>Column1.y</v>
      </c>
      <c r="BC920" s="152" t="str">
        <f t="shared" si="9"/>
        <v>Column1.y</v>
      </c>
    </row>
    <row r="921">
      <c r="A921" s="152">
        <v>1.50876546E9</v>
      </c>
      <c r="B921" s="152">
        <v>121464.0561</v>
      </c>
      <c r="D921" s="153">
        <f>IFERROR(__xludf.DUMMYFUNCTION("TO_DATE(INT((E921/(60*60*24))+""1/1/1970""))"),43466.0)</f>
        <v>43466</v>
      </c>
      <c r="E921" s="152">
        <v>1.5463188E9</v>
      </c>
      <c r="F921" s="152">
        <v>97070.4781</v>
      </c>
      <c r="H921" s="153">
        <f>IFERROR(__xludf.DUMMYFUNCTION("TO_DATE(INT((I921/(60*60*24))+""1/1/1970""))"),43466.0)</f>
        <v>43466</v>
      </c>
      <c r="I921" s="152">
        <v>1.5463188E9</v>
      </c>
      <c r="J921" s="152">
        <v>131094.205</v>
      </c>
      <c r="L921" s="154">
        <v>43643.0</v>
      </c>
      <c r="M921" s="155">
        <v>176312.53</v>
      </c>
      <c r="O921" s="153">
        <f>IFERROR(__xludf.DUMMYFUNCTION("TO_DATE(INT((P921/(60*60*24))+""1/1/1970""))"),43294.0)</f>
        <v>43294</v>
      </c>
      <c r="P921" s="13">
        <v>1.5314904E9</v>
      </c>
      <c r="Q921" s="13">
        <v>30552.2864</v>
      </c>
      <c r="S921" s="153">
        <f>IFERROR(__xludf.DUMMYFUNCTION("TO_DATE(INT((T921/(60*60*24))+""1/1/1970""))"),43466.0)</f>
        <v>43466</v>
      </c>
      <c r="T921" s="152">
        <v>1.5463188E9</v>
      </c>
      <c r="U921" s="152">
        <v>162415.594</v>
      </c>
      <c r="W921" s="153">
        <f>IFERROR(__xludf.DUMMYFUNCTION("TO_DATE(INT((X921/(60*60*24))+""1/1/1970""))"),43441.0)</f>
        <v>43441</v>
      </c>
      <c r="X921" s="152">
        <v>1.5441948E9</v>
      </c>
      <c r="Y921" s="152">
        <v>10082.6717</v>
      </c>
      <c r="AA921" s="153">
        <f>IFERROR(__xludf.DUMMYFUNCTION("TO_DATE(INT((AB921/(60*60*24))+""1/1/1970""))"),43444.0)</f>
        <v>43444</v>
      </c>
      <c r="AB921" s="152">
        <v>1.544436E9</v>
      </c>
      <c r="AC921" s="152">
        <v>91252.6096</v>
      </c>
      <c r="AE921" s="153">
        <f>IFERROR(__xludf.DUMMYFUNCTION("TO_DATE(INT((AF921/(60*60*24))+""1/1/1970""))"),43296.0)</f>
        <v>43296</v>
      </c>
      <c r="AF921" s="156">
        <v>1.531692E9</v>
      </c>
      <c r="AG921" s="156">
        <v>93362.6223</v>
      </c>
      <c r="AQ921" s="153">
        <f>IFERROR(__xludf.DUMMYFUNCTION("TO_DATE(INT((AR921/(60*60*24))+""1/1/1970""))"),43466.0)</f>
        <v>43466</v>
      </c>
      <c r="AR921" s="152">
        <v>1.5463188E9</v>
      </c>
      <c r="AS921" s="152">
        <v>97070.4781</v>
      </c>
      <c r="AT921" s="152">
        <v>131094.205</v>
      </c>
      <c r="AU921" s="152">
        <f t="shared" si="1"/>
        <v>135836.36</v>
      </c>
      <c r="AV921" s="152">
        <f t="shared" si="2"/>
        <v>31528.6258</v>
      </c>
      <c r="AW921" s="152">
        <f t="shared" si="3"/>
        <v>162415.594</v>
      </c>
      <c r="AX921" s="152">
        <f t="shared" si="4"/>
        <v>10068.4697</v>
      </c>
      <c r="AY921" s="152">
        <f t="shared" si="5"/>
        <v>91075.2399</v>
      </c>
      <c r="AZ921" s="152">
        <f t="shared" si="6"/>
        <v>93075.7998</v>
      </c>
      <c r="BA921" s="152">
        <f t="shared" si="7"/>
        <v>100000</v>
      </c>
      <c r="BB921" s="152">
        <f t="shared" si="8"/>
        <v>100000</v>
      </c>
      <c r="BC921" s="152">
        <f t="shared" si="9"/>
        <v>100000</v>
      </c>
    </row>
    <row r="922">
      <c r="A922" s="156">
        <v>1.5087888E9</v>
      </c>
      <c r="B922" s="156">
        <v>120899.3003</v>
      </c>
      <c r="D922" s="153">
        <f>IFERROR(__xludf.DUMMYFUNCTION("TO_DATE(INT((E922/(60*60*24))+""1/1/1970""))"),43467.0)</f>
        <v>43467</v>
      </c>
      <c r="E922" s="156">
        <v>1.5464412E9</v>
      </c>
      <c r="F922" s="156">
        <v>97070.4781</v>
      </c>
      <c r="H922" s="153">
        <f>IFERROR(__xludf.DUMMYFUNCTION("TO_DATE(INT((I922/(60*60*24))+""1/1/1970""))"),43467.0)</f>
        <v>43467</v>
      </c>
      <c r="I922" s="156">
        <v>1.5464412E9</v>
      </c>
      <c r="J922" s="156">
        <v>131094.205</v>
      </c>
      <c r="L922" s="154">
        <v>43644.0</v>
      </c>
      <c r="M922" s="155">
        <v>177299.54</v>
      </c>
      <c r="O922" s="153">
        <f>IFERROR(__xludf.DUMMYFUNCTION("TO_DATE(INT((P922/(60*60*24))+""1/1/1970""))"),43295.0)</f>
        <v>43295</v>
      </c>
      <c r="P922" s="13">
        <v>1.5315264E9</v>
      </c>
      <c r="Q922" s="13">
        <v>30569.2312</v>
      </c>
      <c r="S922" s="153">
        <f>IFERROR(__xludf.DUMMYFUNCTION("TO_DATE(INT((T922/(60*60*24))+""1/1/1970""))"),43467.0)</f>
        <v>43467</v>
      </c>
      <c r="T922" s="156">
        <v>1.5464412E9</v>
      </c>
      <c r="U922" s="156">
        <v>162403.319</v>
      </c>
      <c r="W922" s="153">
        <f>IFERROR(__xludf.DUMMYFUNCTION("TO_DATE(INT((X922/(60*60*24))+""1/1/1970""))"),43442.0)</f>
        <v>43442</v>
      </c>
      <c r="X922" s="152">
        <v>1.5442272E9</v>
      </c>
      <c r="Y922" s="152">
        <v>10086.0086</v>
      </c>
      <c r="AA922" s="153">
        <f>IFERROR(__xludf.DUMMYFUNCTION("TO_DATE(INT((AB922/(60*60*24))+""1/1/1970""))"),43445.0)</f>
        <v>43445</v>
      </c>
      <c r="AB922" s="156">
        <v>1.5445152E9</v>
      </c>
      <c r="AC922" s="156">
        <v>91230.3599</v>
      </c>
      <c r="AE922" s="153">
        <f>IFERROR(__xludf.DUMMYFUNCTION("TO_DATE(INT((AF922/(60*60*24))+""1/1/1970""))"),43297.0)</f>
        <v>43297</v>
      </c>
      <c r="AF922" s="156">
        <v>1.5317316E9</v>
      </c>
      <c r="AG922" s="156">
        <v>93416.3286</v>
      </c>
      <c r="AQ922" s="153">
        <f>IFERROR(__xludf.DUMMYFUNCTION("TO_DATE(INT((AR922/(60*60*24))+""1/1/1970""))"),43467.0)</f>
        <v>43467</v>
      </c>
      <c r="AR922" s="156">
        <v>1.5464412E9</v>
      </c>
      <c r="AS922" s="156">
        <v>97070.4781</v>
      </c>
      <c r="AT922" s="156">
        <v>131094.205</v>
      </c>
      <c r="AU922" s="152">
        <f t="shared" si="1"/>
        <v>135834.99</v>
      </c>
      <c r="AV922" s="152">
        <f t="shared" si="2"/>
        <v>31528.6258</v>
      </c>
      <c r="AW922" s="152">
        <f t="shared" si="3"/>
        <v>162403.319</v>
      </c>
      <c r="AX922" s="152">
        <f t="shared" si="4"/>
        <v>10068.4697</v>
      </c>
      <c r="AY922" s="152">
        <f t="shared" si="5"/>
        <v>90829.2114</v>
      </c>
      <c r="AZ922" s="152">
        <f t="shared" si="6"/>
        <v>93075.7998</v>
      </c>
      <c r="BA922" s="152">
        <f t="shared" si="7"/>
        <v>100000</v>
      </c>
      <c r="BB922" s="152">
        <f t="shared" si="8"/>
        <v>100000</v>
      </c>
      <c r="BC922" s="152">
        <f t="shared" si="9"/>
        <v>100000</v>
      </c>
    </row>
    <row r="923">
      <c r="A923" s="152">
        <v>1.50885186E9</v>
      </c>
      <c r="B923" s="152">
        <v>121134.6152</v>
      </c>
      <c r="D923" s="153">
        <f>IFERROR(__xludf.DUMMYFUNCTION("TO_DATE(INT((E923/(60*60*24))+""1/1/1970""))"),43468.0)</f>
        <v>43468</v>
      </c>
      <c r="E923" s="156">
        <v>1.5464916E9</v>
      </c>
      <c r="F923" s="156">
        <v>98662.8771</v>
      </c>
      <c r="H923" s="153">
        <f>IFERROR(__xludf.DUMMYFUNCTION("TO_DATE(INT((I923/(60*60*24))+""1/1/1970""))"),43468.0)</f>
        <v>43468</v>
      </c>
      <c r="I923" s="156">
        <v>1.5464916E9</v>
      </c>
      <c r="J923" s="156">
        <v>131175.825</v>
      </c>
      <c r="L923" s="154">
        <v>43647.0</v>
      </c>
      <c r="M923" s="155">
        <v>178022.64</v>
      </c>
      <c r="O923" s="153">
        <f>IFERROR(__xludf.DUMMYFUNCTION("TO_DATE(INT((P923/(60*60*24))+""1/1/1970""))"),43296.0)</f>
        <v>43296</v>
      </c>
      <c r="P923" s="13">
        <v>1.5316128E9</v>
      </c>
      <c r="Q923" s="13">
        <v>30569.2312</v>
      </c>
      <c r="S923" s="153">
        <f>IFERROR(__xludf.DUMMYFUNCTION("TO_DATE(INT((T923/(60*60*24))+""1/1/1970""))"),43468.0)</f>
        <v>43468</v>
      </c>
      <c r="T923" s="156">
        <v>1.5464916E9</v>
      </c>
      <c r="U923" s="156">
        <v>162553.0014</v>
      </c>
      <c r="W923" s="153">
        <f>IFERROR(__xludf.DUMMYFUNCTION("TO_DATE(INT((X923/(60*60*24))+""1/1/1970""))"),43444.0)</f>
        <v>43444</v>
      </c>
      <c r="X923" s="156">
        <v>1.5444E9</v>
      </c>
      <c r="Y923" s="156">
        <v>10080.2336</v>
      </c>
      <c r="AA923" s="153">
        <f>IFERROR(__xludf.DUMMYFUNCTION("TO_DATE(INT((AB923/(60*60*24))+""1/1/1970""))"),43446.0)</f>
        <v>43446</v>
      </c>
      <c r="AB923" s="152">
        <v>1.5445944E9</v>
      </c>
      <c r="AC923" s="152">
        <v>91234.1489</v>
      </c>
      <c r="AE923" s="153">
        <f>IFERROR(__xludf.DUMMYFUNCTION("TO_DATE(INT((AF923/(60*60*24))+""1/1/1970""))"),43298.0)</f>
        <v>43298</v>
      </c>
      <c r="AF923" s="152">
        <v>1.5318108E9</v>
      </c>
      <c r="AG923" s="152">
        <v>93197.8989</v>
      </c>
      <c r="AQ923" s="153">
        <f>IFERROR(__xludf.DUMMYFUNCTION("TO_DATE(INT((AR923/(60*60*24))+""1/1/1970""))"),43468.0)</f>
        <v>43468</v>
      </c>
      <c r="AR923" s="156">
        <v>1.5464916E9</v>
      </c>
      <c r="AS923" s="156">
        <v>98662.8771</v>
      </c>
      <c r="AT923" s="156">
        <v>131175.825</v>
      </c>
      <c r="AU923" s="152">
        <f t="shared" si="1"/>
        <v>136169.87</v>
      </c>
      <c r="AV923" s="152">
        <f t="shared" si="2"/>
        <v>32363.2585</v>
      </c>
      <c r="AW923" s="152">
        <f t="shared" si="3"/>
        <v>162553.0014</v>
      </c>
      <c r="AX923" s="152">
        <f t="shared" si="4"/>
        <v>10122.9123</v>
      </c>
      <c r="AY923" s="152">
        <f t="shared" si="5"/>
        <v>90116.0109</v>
      </c>
      <c r="AZ923" s="152">
        <f t="shared" si="6"/>
        <v>91830.8861</v>
      </c>
      <c r="BA923" s="152">
        <f t="shared" si="7"/>
        <v>99953.3565</v>
      </c>
      <c r="BB923" s="152">
        <f t="shared" si="8"/>
        <v>100000</v>
      </c>
      <c r="BC923" s="152">
        <f t="shared" si="9"/>
        <v>100000</v>
      </c>
    </row>
    <row r="924">
      <c r="A924" s="156">
        <v>1.5088752E9</v>
      </c>
      <c r="B924" s="156">
        <v>121111.0837</v>
      </c>
      <c r="D924" s="153">
        <f>IFERROR(__xludf.DUMMYFUNCTION("TO_DATE(INT((E924/(60*60*24))+""1/1/1970""))"),43469.0)</f>
        <v>43469</v>
      </c>
      <c r="E924" s="152">
        <v>1.546578E9</v>
      </c>
      <c r="F924" s="152">
        <v>97933.314</v>
      </c>
      <c r="H924" s="153">
        <f>IFERROR(__xludf.DUMMYFUNCTION("TO_DATE(INT((I924/(60*60*24))+""1/1/1970""))"),43469.0)</f>
        <v>43469</v>
      </c>
      <c r="I924" s="152">
        <v>1.546578E9</v>
      </c>
      <c r="J924" s="152">
        <v>133566.125</v>
      </c>
      <c r="L924" s="154">
        <v>43647.0</v>
      </c>
      <c r="M924" s="155">
        <v>178019.75</v>
      </c>
      <c r="O924" s="153">
        <f>IFERROR(__xludf.DUMMYFUNCTION("TO_DATE(INT((P924/(60*60*24))+""1/1/1970""))"),43297.0)</f>
        <v>43297</v>
      </c>
      <c r="P924" s="13">
        <v>1.5316992E9</v>
      </c>
      <c r="Q924" s="13">
        <v>30565.4126</v>
      </c>
      <c r="S924" s="153">
        <f>IFERROR(__xludf.DUMMYFUNCTION("TO_DATE(INT((T924/(60*60*24))+""1/1/1970""))"),43469.0)</f>
        <v>43469</v>
      </c>
      <c r="T924" s="152">
        <v>1.546578E9</v>
      </c>
      <c r="U924" s="152">
        <v>162987.4941</v>
      </c>
      <c r="W924" s="153">
        <f>IFERROR(__xludf.DUMMYFUNCTION("TO_DATE(INT((X924/(60*60*24))+""1/1/1970""))"),43445.0)</f>
        <v>43445</v>
      </c>
      <c r="X924" s="152">
        <v>1.5445404E9</v>
      </c>
      <c r="Y924" s="152">
        <v>10077.8039</v>
      </c>
      <c r="AA924" s="153">
        <f>IFERROR(__xludf.DUMMYFUNCTION("TO_DATE(INT((AB924/(60*60*24))+""1/1/1970""))"),43447.0)</f>
        <v>43447</v>
      </c>
      <c r="AB924" s="156">
        <v>1.5446736E9</v>
      </c>
      <c r="AC924" s="156">
        <v>91243.5061</v>
      </c>
      <c r="AE924" s="153">
        <f>IFERROR(__xludf.DUMMYFUNCTION("TO_DATE(INT((AF924/(60*60*24))+""1/1/1970""))"),43299.0)</f>
        <v>43299</v>
      </c>
      <c r="AF924" s="156">
        <v>1.53189E9</v>
      </c>
      <c r="AG924" s="156">
        <v>93599.4347</v>
      </c>
      <c r="AQ924" s="153">
        <f>IFERROR(__xludf.DUMMYFUNCTION("TO_DATE(INT((AR924/(60*60*24))+""1/1/1970""))"),43469.0)</f>
        <v>43469</v>
      </c>
      <c r="AR924" s="152">
        <v>1.546578E9</v>
      </c>
      <c r="AS924" s="152">
        <v>97933.314</v>
      </c>
      <c r="AT924" s="152">
        <v>133566.125</v>
      </c>
      <c r="AU924" s="152">
        <f t="shared" si="1"/>
        <v>133827.45</v>
      </c>
      <c r="AV924" s="152">
        <f t="shared" si="2"/>
        <v>32111.993</v>
      </c>
      <c r="AW924" s="152">
        <f t="shared" si="3"/>
        <v>162987.4941</v>
      </c>
      <c r="AX924" s="152">
        <f t="shared" si="4"/>
        <v>10114.1853</v>
      </c>
      <c r="AY924" s="152">
        <f t="shared" si="5"/>
        <v>90435.6803</v>
      </c>
      <c r="AZ924" s="152">
        <f t="shared" si="6"/>
        <v>92461.6424</v>
      </c>
      <c r="BA924" s="152">
        <f t="shared" si="7"/>
        <v>100849.1154</v>
      </c>
      <c r="BB924" s="152">
        <f t="shared" si="8"/>
        <v>100000</v>
      </c>
      <c r="BC924" s="152">
        <f t="shared" si="9"/>
        <v>100000</v>
      </c>
    </row>
    <row r="925">
      <c r="A925" s="152">
        <v>1.50893826E9</v>
      </c>
      <c r="B925" s="152">
        <v>120932.2444</v>
      </c>
      <c r="D925" s="153">
        <f>IFERROR(__xludf.DUMMYFUNCTION("TO_DATE(INT((E925/(60*60*24))+""1/1/1970""))"),43470.0)</f>
        <v>43470</v>
      </c>
      <c r="E925" s="156">
        <v>1.5466644E9</v>
      </c>
      <c r="F925" s="156">
        <v>97933.314</v>
      </c>
      <c r="H925" s="153">
        <f>IFERROR(__xludf.DUMMYFUNCTION("TO_DATE(INT((I925/(60*60*24))+""1/1/1970""))"),43470.0)</f>
        <v>43470</v>
      </c>
      <c r="I925" s="156">
        <v>1.5466644E9</v>
      </c>
      <c r="J925" s="156">
        <v>133325.505</v>
      </c>
      <c r="L925" s="154">
        <v>43648.0</v>
      </c>
      <c r="M925" s="155">
        <v>180883.09</v>
      </c>
      <c r="O925" s="153">
        <f>IFERROR(__xludf.DUMMYFUNCTION("TO_DATE(INT((P925/(60*60*24))+""1/1/1970""))"),43298.0)</f>
        <v>43298</v>
      </c>
      <c r="P925" s="13">
        <v>1.531836E9</v>
      </c>
      <c r="Q925" s="13">
        <v>30562.3807</v>
      </c>
      <c r="S925" s="153">
        <f>IFERROR(__xludf.DUMMYFUNCTION("TO_DATE(INT((T925/(60*60*24))+""1/1/1970""))"),43470.0)</f>
        <v>43470</v>
      </c>
      <c r="T925" s="156">
        <v>1.5466644E9</v>
      </c>
      <c r="U925" s="156">
        <v>162661.5789</v>
      </c>
      <c r="W925" s="153">
        <f>IFERROR(__xludf.DUMMYFUNCTION("TO_DATE(INT((X925/(60*60*24))+""1/1/1970""))"),43446.0)</f>
        <v>43446</v>
      </c>
      <c r="X925" s="152">
        <v>1.5446268E9</v>
      </c>
      <c r="Y925" s="152">
        <v>10080.7327</v>
      </c>
      <c r="AA925" s="153">
        <f>IFERROR(__xludf.DUMMYFUNCTION("TO_DATE(INT((AB925/(60*60*24))+""1/1/1970""))"),43448.0)</f>
        <v>43448</v>
      </c>
      <c r="AB925" s="152">
        <v>1.5447528E9</v>
      </c>
      <c r="AC925" s="152">
        <v>91240.7146</v>
      </c>
      <c r="AE925" s="153">
        <f>IFERROR(__xludf.DUMMYFUNCTION("TO_DATE(INT((AF925/(60*60*24))+""1/1/1970""))"),43300.0)</f>
        <v>43300</v>
      </c>
      <c r="AF925" s="152">
        <v>1.5319692E9</v>
      </c>
      <c r="AG925" s="152">
        <v>93659.629</v>
      </c>
      <c r="AQ925" s="153">
        <f>IFERROR(__xludf.DUMMYFUNCTION("TO_DATE(INT((AR925/(60*60*24))+""1/1/1970""))"),43470.0)</f>
        <v>43470</v>
      </c>
      <c r="AR925" s="156">
        <v>1.5466644E9</v>
      </c>
      <c r="AS925" s="156">
        <v>97933.314</v>
      </c>
      <c r="AT925" s="156">
        <v>133325.505</v>
      </c>
      <c r="AU925" s="152">
        <f t="shared" si="1"/>
        <v>133827.45</v>
      </c>
      <c r="AV925" s="152">
        <f t="shared" si="2"/>
        <v>31763.7904</v>
      </c>
      <c r="AW925" s="152">
        <f t="shared" si="3"/>
        <v>162661.5789</v>
      </c>
      <c r="AX925" s="152">
        <f t="shared" si="4"/>
        <v>10092.7466</v>
      </c>
      <c r="AY925" s="152">
        <f t="shared" si="5"/>
        <v>90435.6803</v>
      </c>
      <c r="AZ925" s="152">
        <f t="shared" si="6"/>
        <v>92498.4837</v>
      </c>
      <c r="BA925" s="152">
        <f t="shared" si="7"/>
        <v>99719.1453</v>
      </c>
      <c r="BB925" s="152">
        <f t="shared" si="8"/>
        <v>100000</v>
      </c>
      <c r="BC925" s="152">
        <f t="shared" si="9"/>
        <v>102179.7578</v>
      </c>
    </row>
    <row r="926">
      <c r="A926" s="156">
        <v>1.5089616E9</v>
      </c>
      <c r="B926" s="156">
        <v>120513.3838</v>
      </c>
      <c r="D926" s="153">
        <f>IFERROR(__xludf.DUMMYFUNCTION("TO_DATE(INT((E926/(60*60*24))+""1/1/1970""))"),43472.0)</f>
        <v>43472</v>
      </c>
      <c r="E926" s="152">
        <v>1.5468732E9</v>
      </c>
      <c r="F926" s="152">
        <v>97933.314</v>
      </c>
      <c r="H926" s="153">
        <f>IFERROR(__xludf.DUMMYFUNCTION("TO_DATE(INT((I926/(60*60*24))+""1/1/1970""))"),43472.0)</f>
        <v>43472</v>
      </c>
      <c r="I926" s="152">
        <v>1.5468732E9</v>
      </c>
      <c r="J926" s="152">
        <v>133325.505</v>
      </c>
      <c r="L926" s="154">
        <v>43649.0</v>
      </c>
      <c r="M926" s="155">
        <v>182088.87</v>
      </c>
      <c r="O926" s="153">
        <f>IFERROR(__xludf.DUMMYFUNCTION("TO_DATE(INT((P926/(60*60*24))+""1/1/1970""))"),43299.0)</f>
        <v>43299</v>
      </c>
      <c r="P926" s="13">
        <v>1.5319224E9</v>
      </c>
      <c r="Q926" s="13">
        <v>30375.2722</v>
      </c>
      <c r="S926" s="153">
        <f>IFERROR(__xludf.DUMMYFUNCTION("TO_DATE(INT((T926/(60*60*24))+""1/1/1970""))"),43472.0)</f>
        <v>43472</v>
      </c>
      <c r="T926" s="152">
        <v>1.5468732E9</v>
      </c>
      <c r="U926" s="152">
        <v>162661.5789</v>
      </c>
      <c r="W926" s="153">
        <f>IFERROR(__xludf.DUMMYFUNCTION("TO_DATE(INT((X926/(60*60*24))+""1/1/1970""))"),43447.0)</f>
        <v>43447</v>
      </c>
      <c r="X926" s="152">
        <v>1.5447132E9</v>
      </c>
      <c r="Y926" s="152">
        <v>10076.8028</v>
      </c>
      <c r="AA926" s="153">
        <f>IFERROR(__xludf.DUMMYFUNCTION("TO_DATE(INT((AB926/(60*60*24))+""1/1/1970""))"),43450.0)</f>
        <v>43450</v>
      </c>
      <c r="AB926" s="156">
        <v>1.5450012E9</v>
      </c>
      <c r="AC926" s="156">
        <v>90881.2616</v>
      </c>
      <c r="AE926" s="153">
        <f>IFERROR(__xludf.DUMMYFUNCTION("TO_DATE(INT((AF926/(60*60*24))+""1/1/1970""))"),43301.0)</f>
        <v>43301</v>
      </c>
      <c r="AF926" s="156">
        <v>1.5320484E9</v>
      </c>
      <c r="AG926" s="156">
        <v>93587.1795</v>
      </c>
      <c r="AQ926" s="153">
        <f>IFERROR(__xludf.DUMMYFUNCTION("TO_DATE(INT((AR926/(60*60*24))+""1/1/1970""))"),43472.0)</f>
        <v>43472</v>
      </c>
      <c r="AR926" s="152">
        <v>1.5468732E9</v>
      </c>
      <c r="AS926" s="152">
        <v>97933.314</v>
      </c>
      <c r="AT926" s="152">
        <v>133325.505</v>
      </c>
      <c r="AU926" s="152">
        <f t="shared" si="1"/>
        <v>137323.05</v>
      </c>
      <c r="AV926" s="152">
        <f t="shared" si="2"/>
        <v>31752.8779</v>
      </c>
      <c r="AW926" s="152">
        <f t="shared" si="3"/>
        <v>162661.5789</v>
      </c>
      <c r="AX926" s="152">
        <f t="shared" si="4"/>
        <v>10088.4747</v>
      </c>
      <c r="AY926" s="152">
        <f t="shared" si="5"/>
        <v>90698.4545</v>
      </c>
      <c r="AZ926" s="152">
        <f t="shared" si="6"/>
        <v>92625.6066</v>
      </c>
      <c r="BA926" s="152">
        <f t="shared" si="7"/>
        <v>99859.4976</v>
      </c>
      <c r="BB926" s="152">
        <f t="shared" si="8"/>
        <v>100000</v>
      </c>
      <c r="BC926" s="152">
        <f t="shared" si="9"/>
        <v>102179.7578</v>
      </c>
    </row>
    <row r="927">
      <c r="A927" s="152">
        <v>1.50902466E9</v>
      </c>
      <c r="B927" s="152">
        <v>120856.9436</v>
      </c>
      <c r="D927" s="153">
        <f>IFERROR(__xludf.DUMMYFUNCTION("TO_DATE(INT((E927/(60*60*24))+""1/1/1970""))"),43473.0)</f>
        <v>43473</v>
      </c>
      <c r="E927" s="152">
        <v>1.5469236E9</v>
      </c>
      <c r="F927" s="152">
        <v>97933.314</v>
      </c>
      <c r="H927" s="153">
        <f>IFERROR(__xludf.DUMMYFUNCTION("TO_DATE(INT((I927/(60*60*24))+""1/1/1970""))"),43473.0)</f>
        <v>43473</v>
      </c>
      <c r="I927" s="152">
        <v>1.5469236E9</v>
      </c>
      <c r="J927" s="152">
        <v>132822.005</v>
      </c>
      <c r="L927" s="154">
        <v>43650.0</v>
      </c>
      <c r="M927" s="155">
        <v>184323.75</v>
      </c>
      <c r="O927" s="153">
        <f>IFERROR(__xludf.DUMMYFUNCTION("TO_DATE(INT((P927/(60*60*24))+""1/1/1970""))"),43300.0)</f>
        <v>43300</v>
      </c>
      <c r="P927" s="13">
        <v>1.5320088E9</v>
      </c>
      <c r="Q927" s="13">
        <v>30394.8559</v>
      </c>
      <c r="S927" s="153">
        <f>IFERROR(__xludf.DUMMYFUNCTION("TO_DATE(INT((T927/(60*60*24))+""1/1/1970""))"),43473.0)</f>
        <v>43473</v>
      </c>
      <c r="T927" s="152">
        <v>1.5469236E9</v>
      </c>
      <c r="U927" s="152">
        <v>162488.4821</v>
      </c>
      <c r="W927" s="153">
        <f>IFERROR(__xludf.DUMMYFUNCTION("TO_DATE(INT((X927/(60*60*24))+""1/1/1970""))"),43448.0)</f>
        <v>43448</v>
      </c>
      <c r="X927" s="152">
        <v>1.5447996E9</v>
      </c>
      <c r="Y927" s="152">
        <v>10078.0474</v>
      </c>
      <c r="AA927" s="153">
        <f>IFERROR(__xludf.DUMMYFUNCTION("TO_DATE(INT((AB927/(60*60*24))+""1/1/1970""))"),43451.0)</f>
        <v>43451</v>
      </c>
      <c r="AB927" s="152">
        <v>1.5450408E9</v>
      </c>
      <c r="AC927" s="152">
        <v>91058.0241</v>
      </c>
      <c r="AE927" s="153">
        <f>IFERROR(__xludf.DUMMYFUNCTION("TO_DATE(INT((AF927/(60*60*24))+""1/1/1970""))"),43302.0)</f>
        <v>43302</v>
      </c>
      <c r="AF927" s="152">
        <v>1.5321312E9</v>
      </c>
      <c r="AG927" s="152">
        <v>93098.0557</v>
      </c>
      <c r="AQ927" s="153">
        <f>IFERROR(__xludf.DUMMYFUNCTION("TO_DATE(INT((AR927/(60*60*24))+""1/1/1970""))"),43473.0)</f>
        <v>43473</v>
      </c>
      <c r="AR927" s="152">
        <v>1.5469236E9</v>
      </c>
      <c r="AS927" s="152">
        <v>97933.314</v>
      </c>
      <c r="AT927" s="152">
        <v>132822.005</v>
      </c>
      <c r="AU927" s="152">
        <f t="shared" si="1"/>
        <v>138367.01</v>
      </c>
      <c r="AV927" s="152">
        <f t="shared" si="2"/>
        <v>31840.5287</v>
      </c>
      <c r="AW927" s="152">
        <f t="shared" si="3"/>
        <v>162488.4821</v>
      </c>
      <c r="AX927" s="152">
        <f t="shared" si="4"/>
        <v>10073.3777</v>
      </c>
      <c r="AY927" s="152">
        <f t="shared" si="5"/>
        <v>91318.8591</v>
      </c>
      <c r="AZ927" s="152">
        <f t="shared" si="6"/>
        <v>93181.8705</v>
      </c>
      <c r="BA927" s="152">
        <f t="shared" si="7"/>
        <v>99532.2384</v>
      </c>
      <c r="BB927" s="152">
        <f t="shared" si="8"/>
        <v>100000</v>
      </c>
      <c r="BC927" s="152">
        <f t="shared" si="9"/>
        <v>102176.384</v>
      </c>
    </row>
    <row r="928">
      <c r="A928" s="156">
        <v>1.509048E9</v>
      </c>
      <c r="B928" s="156">
        <v>120668.6917</v>
      </c>
      <c r="D928" s="153">
        <f>IFERROR(__xludf.DUMMYFUNCTION("TO_DATE(INT((E928/(60*60*24))+""1/1/1970""))"),43474.0)</f>
        <v>43474</v>
      </c>
      <c r="E928" s="156">
        <v>1.54701E9</v>
      </c>
      <c r="F928" s="156">
        <v>97933.314</v>
      </c>
      <c r="H928" s="153">
        <f>IFERROR(__xludf.DUMMYFUNCTION("TO_DATE(INT((I928/(60*60*24))+""1/1/1970""))"),43474.0)</f>
        <v>43474</v>
      </c>
      <c r="I928" s="156">
        <v>1.54701E9</v>
      </c>
      <c r="J928" s="156">
        <v>132887.175</v>
      </c>
      <c r="L928" s="154">
        <v>43651.0</v>
      </c>
      <c r="M928" s="155">
        <v>184323.75</v>
      </c>
      <c r="O928" s="153">
        <f>IFERROR(__xludf.DUMMYFUNCTION("TO_DATE(INT((P928/(60*60*24))+""1/1/1970""))"),43301.0)</f>
        <v>43301</v>
      </c>
      <c r="P928" s="13">
        <v>1.5320952E9</v>
      </c>
      <c r="Q928" s="13">
        <v>30477.976</v>
      </c>
      <c r="S928" s="153">
        <f>IFERROR(__xludf.DUMMYFUNCTION("TO_DATE(INT((T928/(60*60*24))+""1/1/1970""))"),43474.0)</f>
        <v>43474</v>
      </c>
      <c r="T928" s="156">
        <v>1.54701E9</v>
      </c>
      <c r="U928" s="156">
        <v>162379.7219</v>
      </c>
      <c r="W928" s="153">
        <f>IFERROR(__xludf.DUMMYFUNCTION("TO_DATE(INT((X928/(60*60*24))+""1/1/1970""))"),43449.0)</f>
        <v>43449</v>
      </c>
      <c r="X928" s="152">
        <v>1.544832E9</v>
      </c>
      <c r="Y928" s="152">
        <v>10095.0719</v>
      </c>
      <c r="AA928" s="153">
        <f>IFERROR(__xludf.DUMMYFUNCTION("TO_DATE(INT((AB928/(60*60*24))+""1/1/1970""))"),43452.0)</f>
        <v>43452</v>
      </c>
      <c r="AB928" s="156">
        <v>1.54512E9</v>
      </c>
      <c r="AC928" s="156">
        <v>91409.8155</v>
      </c>
      <c r="AE928" s="153">
        <f>IFERROR(__xludf.DUMMYFUNCTION("TO_DATE(INT((AF928/(60*60*24))+""1/1/1970""))"),43303.0)</f>
        <v>43303</v>
      </c>
      <c r="AF928" s="156">
        <v>1.5322968E9</v>
      </c>
      <c r="AG928" s="156">
        <v>93098.0557</v>
      </c>
      <c r="AQ928" s="153">
        <f>IFERROR(__xludf.DUMMYFUNCTION("TO_DATE(INT((AR928/(60*60*24))+""1/1/1970""))"),43474.0)</f>
        <v>43474</v>
      </c>
      <c r="AR928" s="156">
        <v>1.54701E9</v>
      </c>
      <c r="AS928" s="156">
        <v>97933.314</v>
      </c>
      <c r="AT928" s="156">
        <v>132887.175</v>
      </c>
      <c r="AU928" s="152">
        <f t="shared" si="1"/>
        <v>139403.39</v>
      </c>
      <c r="AV928" s="152">
        <f t="shared" si="2"/>
        <v>31988.4597</v>
      </c>
      <c r="AW928" s="152">
        <f t="shared" si="3"/>
        <v>162379.7219</v>
      </c>
      <c r="AX928" s="152">
        <f t="shared" si="4"/>
        <v>10080.597</v>
      </c>
      <c r="AY928" s="152">
        <f t="shared" si="5"/>
        <v>91223.0486</v>
      </c>
      <c r="AZ928" s="152">
        <f t="shared" si="6"/>
        <v>93007.785</v>
      </c>
      <c r="BA928" s="152">
        <f t="shared" si="7"/>
        <v>99272.3876</v>
      </c>
      <c r="BB928" s="152">
        <f t="shared" si="8"/>
        <v>100000</v>
      </c>
      <c r="BC928" s="152">
        <f t="shared" si="9"/>
        <v>102131.5403</v>
      </c>
    </row>
    <row r="929">
      <c r="A929" s="152">
        <v>1.50911106E9</v>
      </c>
      <c r="B929" s="152">
        <v>121045.1955</v>
      </c>
      <c r="D929" s="153">
        <f>IFERROR(__xludf.DUMMYFUNCTION("TO_DATE(INT((E929/(60*60*24))+""1/1/1970""))"),43475.0)</f>
        <v>43475</v>
      </c>
      <c r="E929" s="152">
        <v>1.5470964E9</v>
      </c>
      <c r="F929" s="152">
        <v>97933.314</v>
      </c>
      <c r="H929" s="153">
        <f>IFERROR(__xludf.DUMMYFUNCTION("TO_DATE(INT((I929/(60*60*24))+""1/1/1970""))"),43475.0)</f>
        <v>43475</v>
      </c>
      <c r="I929" s="152">
        <v>1.5470964E9</v>
      </c>
      <c r="J929" s="152">
        <v>134072.125</v>
      </c>
      <c r="L929" s="154">
        <v>43654.0</v>
      </c>
      <c r="M929" s="155">
        <v>183335.19</v>
      </c>
      <c r="O929" s="153">
        <f>IFERROR(__xludf.DUMMYFUNCTION("TO_DATE(INT((P929/(60*60*24))+""1/1/1970""))"),43302.0)</f>
        <v>43302</v>
      </c>
      <c r="P929" s="13">
        <v>1.5321312E9</v>
      </c>
      <c r="Q929" s="13">
        <v>30569.4855</v>
      </c>
      <c r="S929" s="153">
        <f>IFERROR(__xludf.DUMMYFUNCTION("TO_DATE(INT((T929/(60*60*24))+""1/1/1970""))"),43475.0)</f>
        <v>43475</v>
      </c>
      <c r="T929" s="152">
        <v>1.5470964E9</v>
      </c>
      <c r="U929" s="152">
        <v>162500.3721</v>
      </c>
      <c r="W929" s="153">
        <f>IFERROR(__xludf.DUMMYFUNCTION("TO_DATE(INT((X929/(60*60*24))+""1/1/1970""))"),43451.0)</f>
        <v>43451</v>
      </c>
      <c r="X929" s="156">
        <v>1.5450048E9</v>
      </c>
      <c r="Y929" s="156">
        <v>10094.9948</v>
      </c>
      <c r="AA929" s="153">
        <f>IFERROR(__xludf.DUMMYFUNCTION("TO_DATE(INT((AB929/(60*60*24))+""1/1/1970""))"),43453.0)</f>
        <v>43453</v>
      </c>
      <c r="AB929" s="152">
        <v>1.5451992E9</v>
      </c>
      <c r="AC929" s="152">
        <v>91428.9013</v>
      </c>
      <c r="AE929" s="153">
        <f>IFERROR(__xludf.DUMMYFUNCTION("TO_DATE(INT((AF929/(60*60*24))+""1/1/1970""))"),43304.0)</f>
        <v>43304</v>
      </c>
      <c r="AF929" s="156">
        <v>1.5323364E9</v>
      </c>
      <c r="AG929" s="156">
        <v>92972.2604</v>
      </c>
      <c r="AQ929" s="153">
        <f>IFERROR(__xludf.DUMMYFUNCTION("TO_DATE(INT((AR929/(60*60*24))+""1/1/1970""))"),43475.0)</f>
        <v>43475</v>
      </c>
      <c r="AR929" s="152">
        <v>1.5470964E9</v>
      </c>
      <c r="AS929" s="152">
        <v>97933.314</v>
      </c>
      <c r="AT929" s="152">
        <v>134072.125</v>
      </c>
      <c r="AU929" s="152">
        <f t="shared" si="1"/>
        <v>140197.41</v>
      </c>
      <c r="AV929" s="152">
        <f t="shared" si="2"/>
        <v>32065.6475</v>
      </c>
      <c r="AW929" s="152">
        <f t="shared" si="3"/>
        <v>162500.3721</v>
      </c>
      <c r="AX929" s="152">
        <f t="shared" si="4"/>
        <v>10066.43</v>
      </c>
      <c r="AY929" s="152">
        <f t="shared" si="5"/>
        <v>90387.1742</v>
      </c>
      <c r="AZ929" s="152">
        <f t="shared" si="6"/>
        <v>93789.9552</v>
      </c>
      <c r="BA929" s="152">
        <f t="shared" si="7"/>
        <v>99117.7516</v>
      </c>
      <c r="BB929" s="152">
        <f t="shared" si="8"/>
        <v>100000</v>
      </c>
      <c r="BC929" s="152">
        <f t="shared" si="9"/>
        <v>102549.2841</v>
      </c>
    </row>
    <row r="930">
      <c r="A930" s="156">
        <v>1.5091344E9</v>
      </c>
      <c r="B930" s="156">
        <v>121652.308</v>
      </c>
      <c r="D930" s="153">
        <f>IFERROR(__xludf.DUMMYFUNCTION("TO_DATE(INT((E930/(60*60*24))+""1/1/1970""))"),43476.0)</f>
        <v>43476</v>
      </c>
      <c r="E930" s="156">
        <v>1.5471828E9</v>
      </c>
      <c r="F930" s="156">
        <v>97933.314</v>
      </c>
      <c r="H930" s="153">
        <f>IFERROR(__xludf.DUMMYFUNCTION("TO_DATE(INT((I930/(60*60*24))+""1/1/1970""))"),43476.0)</f>
        <v>43476</v>
      </c>
      <c r="I930" s="156">
        <v>1.5471828E9</v>
      </c>
      <c r="J930" s="156">
        <v>133934.075</v>
      </c>
      <c r="L930" s="154">
        <v>43655.0</v>
      </c>
      <c r="M930" s="155">
        <v>181716.35</v>
      </c>
      <c r="O930" s="153">
        <f>IFERROR(__xludf.DUMMYFUNCTION("TO_DATE(INT((P930/(60*60*24))+""1/1/1970""))"),43303.0)</f>
        <v>43303</v>
      </c>
      <c r="P930" s="13">
        <v>1.5322176E9</v>
      </c>
      <c r="Q930" s="13">
        <v>30569.4855</v>
      </c>
      <c r="S930" s="153">
        <f>IFERROR(__xludf.DUMMYFUNCTION("TO_DATE(INT((T930/(60*60*24))+""1/1/1970""))"),43476.0)</f>
        <v>43476</v>
      </c>
      <c r="T930" s="156">
        <v>1.5471828E9</v>
      </c>
      <c r="U930" s="156">
        <v>162330.4113</v>
      </c>
      <c r="W930" s="153">
        <f>IFERROR(__xludf.DUMMYFUNCTION("TO_DATE(INT((X930/(60*60*24))+""1/1/1970""))"),43452.0)</f>
        <v>43452</v>
      </c>
      <c r="X930" s="152">
        <v>1.5451452E9</v>
      </c>
      <c r="Y930" s="152">
        <v>10076.3459</v>
      </c>
      <c r="AA930" s="153">
        <f>IFERROR(__xludf.DUMMYFUNCTION("TO_DATE(INT((AB930/(60*60*24))+""1/1/1970""))"),43454.0)</f>
        <v>43454</v>
      </c>
      <c r="AB930" s="156">
        <v>1.5452784E9</v>
      </c>
      <c r="AC930" s="156">
        <v>91197.5049</v>
      </c>
      <c r="AE930" s="153">
        <f>IFERROR(__xludf.DUMMYFUNCTION("TO_DATE(INT((AF930/(60*60*24))+""1/1/1970""))"),43305.0)</f>
        <v>43305</v>
      </c>
      <c r="AF930" s="152">
        <v>1.5324156E9</v>
      </c>
      <c r="AG930" s="152">
        <v>93309.6369</v>
      </c>
      <c r="AQ930" s="153">
        <f>IFERROR(__xludf.DUMMYFUNCTION("TO_DATE(INT((AR930/(60*60*24))+""1/1/1970""))"),43476.0)</f>
        <v>43476</v>
      </c>
      <c r="AR930" s="156">
        <v>1.5471828E9</v>
      </c>
      <c r="AS930" s="156">
        <v>97933.314</v>
      </c>
      <c r="AT930" s="156">
        <v>133934.075</v>
      </c>
      <c r="AU930" s="152">
        <f t="shared" si="1"/>
        <v>140231.93</v>
      </c>
      <c r="AV930" s="152">
        <f t="shared" si="2"/>
        <v>31970.2086</v>
      </c>
      <c r="AW930" s="152">
        <f t="shared" si="3"/>
        <v>162330.4113</v>
      </c>
      <c r="AX930" s="152">
        <f t="shared" si="4"/>
        <v>10080.4781</v>
      </c>
      <c r="AY930" s="152">
        <f t="shared" si="5"/>
        <v>90871.843</v>
      </c>
      <c r="AZ930" s="152">
        <f t="shared" si="6"/>
        <v>93417.8981</v>
      </c>
      <c r="BA930" s="152">
        <f t="shared" si="7"/>
        <v>98887.2619</v>
      </c>
      <c r="BB930" s="152">
        <f t="shared" si="8"/>
        <v>100000</v>
      </c>
      <c r="BC930" s="152">
        <f t="shared" si="9"/>
        <v>102361.6278</v>
      </c>
    </row>
    <row r="931">
      <c r="A931" s="152">
        <v>1.50937026E9</v>
      </c>
      <c r="B931" s="152">
        <v>121318.1608</v>
      </c>
      <c r="D931" s="153">
        <f>IFERROR(__xludf.DUMMYFUNCTION("TO_DATE(INT((E931/(60*60*24))+""1/1/1970""))"),43477.0)</f>
        <v>43477</v>
      </c>
      <c r="E931" s="152">
        <v>1.5472692E9</v>
      </c>
      <c r="F931" s="152">
        <v>97933.314</v>
      </c>
      <c r="H931" s="153">
        <f>IFERROR(__xludf.DUMMYFUNCTION("TO_DATE(INT((I931/(60*60*24))+""1/1/1970""))"),43477.0)</f>
        <v>43477</v>
      </c>
      <c r="I931" s="152">
        <v>1.5472692E9</v>
      </c>
      <c r="J931" s="152">
        <v>133519.075</v>
      </c>
      <c r="L931" s="154">
        <v>43656.0</v>
      </c>
      <c r="M931" s="155">
        <v>182679.79</v>
      </c>
      <c r="O931" s="153">
        <f>IFERROR(__xludf.DUMMYFUNCTION("TO_DATE(INT((P931/(60*60*24))+""1/1/1970""))"),43304.0)</f>
        <v>43304</v>
      </c>
      <c r="P931" s="13">
        <v>1.532304E9</v>
      </c>
      <c r="Q931" s="13">
        <v>30594.5143</v>
      </c>
      <c r="S931" s="153">
        <f>IFERROR(__xludf.DUMMYFUNCTION("TO_DATE(INT((T931/(60*60*24))+""1/1/1970""))"),43477.0)</f>
        <v>43477</v>
      </c>
      <c r="T931" s="152">
        <v>1.5472692E9</v>
      </c>
      <c r="U931" s="152">
        <v>162515.5808</v>
      </c>
      <c r="W931" s="153">
        <f>IFERROR(__xludf.DUMMYFUNCTION("TO_DATE(INT((X931/(60*60*24))+""1/1/1970""))"),43453.0)</f>
        <v>43453</v>
      </c>
      <c r="X931" s="152">
        <v>1.5452316E9</v>
      </c>
      <c r="Y931" s="152">
        <v>10062.5834</v>
      </c>
      <c r="AA931" s="153">
        <f>IFERROR(__xludf.DUMMYFUNCTION("TO_DATE(INT((AB931/(60*60*24))+""1/1/1970""))"),43455.0)</f>
        <v>43455</v>
      </c>
      <c r="AB931" s="152">
        <v>1.5453576E9</v>
      </c>
      <c r="AC931" s="152">
        <v>91954.8349</v>
      </c>
      <c r="AE931" s="153">
        <f>IFERROR(__xludf.DUMMYFUNCTION("TO_DATE(INT((AF931/(60*60*24))+""1/1/1970""))"),43306.0)</f>
        <v>43306</v>
      </c>
      <c r="AF931" s="156">
        <v>1.5324948E9</v>
      </c>
      <c r="AG931" s="156">
        <v>93374.8774</v>
      </c>
      <c r="AQ931" s="153">
        <f>IFERROR(__xludf.DUMMYFUNCTION("TO_DATE(INT((AR931/(60*60*24))+""1/1/1970""))"),43477.0)</f>
        <v>43477</v>
      </c>
      <c r="AR931" s="152">
        <v>1.5472692E9</v>
      </c>
      <c r="AS931" s="152">
        <v>97933.314</v>
      </c>
      <c r="AT931" s="152">
        <v>133519.075</v>
      </c>
      <c r="AU931" s="152">
        <f t="shared" si="1"/>
        <v>140231.93</v>
      </c>
      <c r="AV931" s="152">
        <f t="shared" si="2"/>
        <v>31995.1121</v>
      </c>
      <c r="AW931" s="152">
        <f t="shared" si="3"/>
        <v>162515.5808</v>
      </c>
      <c r="AX931" s="152">
        <f t="shared" si="4"/>
        <v>10076.0459</v>
      </c>
      <c r="AY931" s="152">
        <f t="shared" si="5"/>
        <v>90871.843</v>
      </c>
      <c r="AZ931" s="152">
        <f t="shared" si="6"/>
        <v>93091.9938</v>
      </c>
      <c r="BA931" s="152">
        <f t="shared" si="7"/>
        <v>99039.2101</v>
      </c>
      <c r="BB931" s="152">
        <f t="shared" si="8"/>
        <v>100000</v>
      </c>
      <c r="BC931" s="152">
        <f t="shared" si="9"/>
        <v>102615.6557</v>
      </c>
    </row>
    <row r="932">
      <c r="A932" s="156">
        <v>1.5093936E9</v>
      </c>
      <c r="B932" s="156">
        <v>121200.5034</v>
      </c>
      <c r="D932" s="153">
        <f>IFERROR(__xludf.DUMMYFUNCTION("TO_DATE(INT((E932/(60*60*24))+""1/1/1970""))"),43479.0)</f>
        <v>43479</v>
      </c>
      <c r="E932" s="156">
        <v>1.547478E9</v>
      </c>
      <c r="F932" s="156">
        <v>97933.314</v>
      </c>
      <c r="H932" s="153">
        <f>IFERROR(__xludf.DUMMYFUNCTION("TO_DATE(INT((I932/(60*60*24))+""1/1/1970""))"),43479.0)</f>
        <v>43479</v>
      </c>
      <c r="I932" s="156">
        <v>1.547478E9</v>
      </c>
      <c r="J932" s="156">
        <v>133519.075</v>
      </c>
      <c r="L932" s="154">
        <v>43657.0</v>
      </c>
      <c r="M932" s="155">
        <v>184594.57</v>
      </c>
      <c r="O932" s="153">
        <f>IFERROR(__xludf.DUMMYFUNCTION("TO_DATE(INT((P932/(60*60*24))+""1/1/1970""))"),43305.0)</f>
        <v>43305</v>
      </c>
      <c r="P932" s="13">
        <v>1.5324408E9</v>
      </c>
      <c r="Q932" s="13">
        <v>30453.2941</v>
      </c>
      <c r="S932" s="153">
        <f>IFERROR(__xludf.DUMMYFUNCTION("TO_DATE(INT((T932/(60*60*24))+""1/1/1970""))"),43479.0)</f>
        <v>43479</v>
      </c>
      <c r="T932" s="156">
        <v>1.547478E9</v>
      </c>
      <c r="U932" s="156">
        <v>162515.5808</v>
      </c>
      <c r="W932" s="153">
        <f>IFERROR(__xludf.DUMMYFUNCTION("TO_DATE(INT((X932/(60*60*24))+""1/1/1970""))"),43454.0)</f>
        <v>43454</v>
      </c>
      <c r="X932" s="152">
        <v>1.545318E9</v>
      </c>
      <c r="Y932" s="152">
        <v>10075.465</v>
      </c>
      <c r="AA932" s="153">
        <f>IFERROR(__xludf.DUMMYFUNCTION("TO_DATE(INT((AB932/(60*60*24))+""1/1/1970""))"),43457.0)</f>
        <v>43457</v>
      </c>
      <c r="AB932" s="156">
        <v>1.545606E9</v>
      </c>
      <c r="AC932" s="156">
        <v>91623.0998</v>
      </c>
      <c r="AE932" s="153">
        <f>IFERROR(__xludf.DUMMYFUNCTION("TO_DATE(INT((AF932/(60*60*24))+""1/1/1970""))"),43307.0)</f>
        <v>43307</v>
      </c>
      <c r="AF932" s="152">
        <v>1.532574E9</v>
      </c>
      <c r="AG932" s="152">
        <v>92985.2364</v>
      </c>
      <c r="AQ932" s="153">
        <f>IFERROR(__xludf.DUMMYFUNCTION("TO_DATE(INT((AR932/(60*60*24))+""1/1/1970""))"),43479.0)</f>
        <v>43479</v>
      </c>
      <c r="AR932" s="156">
        <v>1.547478E9</v>
      </c>
      <c r="AS932" s="156">
        <v>97933.314</v>
      </c>
      <c r="AT932" s="156">
        <v>133519.075</v>
      </c>
      <c r="AU932" s="152">
        <f t="shared" si="1"/>
        <v>140476.37</v>
      </c>
      <c r="AV932" s="152">
        <f t="shared" si="2"/>
        <v>32033.6781</v>
      </c>
      <c r="AW932" s="152">
        <f t="shared" si="3"/>
        <v>162515.5808</v>
      </c>
      <c r="AX932" s="152">
        <f t="shared" si="4"/>
        <v>10075.3989</v>
      </c>
      <c r="AY932" s="152">
        <f t="shared" si="5"/>
        <v>90801.2875</v>
      </c>
      <c r="AZ932" s="152">
        <f t="shared" si="6"/>
        <v>93027.2178</v>
      </c>
      <c r="BA932" s="152">
        <f t="shared" si="7"/>
        <v>99039.2101</v>
      </c>
      <c r="BB932" s="152">
        <f t="shared" si="8"/>
        <v>100000</v>
      </c>
      <c r="BC932" s="152">
        <f t="shared" si="9"/>
        <v>102615.6557</v>
      </c>
    </row>
    <row r="933">
      <c r="A933" s="152">
        <v>1.50945666E9</v>
      </c>
      <c r="B933" s="152">
        <v>121379.3427</v>
      </c>
      <c r="D933" s="153">
        <f>IFERROR(__xludf.DUMMYFUNCTION("TO_DATE(INT((E933/(60*60*24))+""1/1/1970""))"),43480.0)</f>
        <v>43480</v>
      </c>
      <c r="E933" s="156">
        <v>1.5475284E9</v>
      </c>
      <c r="F933" s="156">
        <v>97933.314</v>
      </c>
      <c r="H933" s="153">
        <f>IFERROR(__xludf.DUMMYFUNCTION("TO_DATE(INT((I933/(60*60*24))+""1/1/1970""))"),43480.0)</f>
        <v>43480</v>
      </c>
      <c r="I933" s="156">
        <v>1.5475284E9</v>
      </c>
      <c r="J933" s="156">
        <v>132379.925</v>
      </c>
      <c r="L933" s="154">
        <v>43658.0</v>
      </c>
      <c r="M933" s="155">
        <v>184116.53</v>
      </c>
      <c r="O933" s="153">
        <f>IFERROR(__xludf.DUMMYFUNCTION("TO_DATE(INT((P933/(60*60*24))+""1/1/1970""))"),43306.0)</f>
        <v>43306</v>
      </c>
      <c r="P933" s="13">
        <v>1.5325272E9</v>
      </c>
      <c r="Q933" s="13">
        <v>30764.7539</v>
      </c>
      <c r="S933" s="153">
        <f>IFERROR(__xludf.DUMMYFUNCTION("TO_DATE(INT((T933/(60*60*24))+""1/1/1970""))"),43480.0)</f>
        <v>43480</v>
      </c>
      <c r="T933" s="156">
        <v>1.5475284E9</v>
      </c>
      <c r="U933" s="156">
        <v>162391.7946</v>
      </c>
      <c r="W933" s="153">
        <f>IFERROR(__xludf.DUMMYFUNCTION("TO_DATE(INT((X933/(60*60*24))+""1/1/1970""))"),43455.0)</f>
        <v>43455</v>
      </c>
      <c r="X933" s="152">
        <v>1.5454044E9</v>
      </c>
      <c r="Y933" s="152">
        <v>10067.4061</v>
      </c>
      <c r="AA933" s="153">
        <f>IFERROR(__xludf.DUMMYFUNCTION("TO_DATE(INT((AB933/(60*60*24))+""1/1/1970""))"),43458.0)</f>
        <v>43458</v>
      </c>
      <c r="AB933" s="152">
        <v>1.5456456E9</v>
      </c>
      <c r="AC933" s="152">
        <v>91670.9464</v>
      </c>
      <c r="AE933" s="153">
        <f>IFERROR(__xludf.DUMMYFUNCTION("TO_DATE(INT((AF933/(60*60*24))+""1/1/1970""))"),43308.0)</f>
        <v>43308</v>
      </c>
      <c r="AF933" s="156">
        <v>1.5326532E9</v>
      </c>
      <c r="AG933" s="156">
        <v>93668.2796</v>
      </c>
      <c r="AQ933" s="153">
        <f>IFERROR(__xludf.DUMMYFUNCTION("TO_DATE(INT((AR933/(60*60*24))+""1/1/1970""))"),43480.0)</f>
        <v>43480</v>
      </c>
      <c r="AR933" s="156">
        <v>1.5475284E9</v>
      </c>
      <c r="AS933" s="156">
        <v>97933.314</v>
      </c>
      <c r="AT933" s="156">
        <v>132379.925</v>
      </c>
      <c r="AU933" s="152">
        <f t="shared" si="1"/>
        <v>139628.73</v>
      </c>
      <c r="AV933" s="152">
        <f t="shared" si="2"/>
        <v>32033.5779</v>
      </c>
      <c r="AW933" s="152">
        <f t="shared" si="3"/>
        <v>162391.7946</v>
      </c>
      <c r="AX933" s="152">
        <f t="shared" si="4"/>
        <v>10070.0703</v>
      </c>
      <c r="AY933" s="152">
        <f t="shared" si="5"/>
        <v>90779.1273</v>
      </c>
      <c r="AZ933" s="152">
        <f t="shared" si="6"/>
        <v>93133.2885</v>
      </c>
      <c r="BA933" s="152">
        <f t="shared" si="7"/>
        <v>99093.6622</v>
      </c>
      <c r="BB933" s="152">
        <f t="shared" si="8"/>
        <v>100000</v>
      </c>
      <c r="BC933" s="152">
        <f t="shared" si="9"/>
        <v>102372.1298</v>
      </c>
    </row>
    <row r="934">
      <c r="A934" s="156">
        <v>1.50948E9</v>
      </c>
      <c r="B934" s="156">
        <v>121388.7553</v>
      </c>
      <c r="D934" s="153">
        <f>IFERROR(__xludf.DUMMYFUNCTION("TO_DATE(INT((E934/(60*60*24))+""1/1/1970""))"),43481.0)</f>
        <v>43481</v>
      </c>
      <c r="E934" s="152">
        <v>1.5476148E9</v>
      </c>
      <c r="F934" s="152">
        <v>97933.314</v>
      </c>
      <c r="H934" s="153">
        <f>IFERROR(__xludf.DUMMYFUNCTION("TO_DATE(INT((I934/(60*60*24))+""1/1/1970""))"),43481.0)</f>
        <v>43481</v>
      </c>
      <c r="I934" s="152">
        <v>1.5476148E9</v>
      </c>
      <c r="J934" s="152">
        <v>134555.595</v>
      </c>
      <c r="L934" s="154">
        <v>43661.0</v>
      </c>
      <c r="M934" s="155">
        <v>185542.99</v>
      </c>
      <c r="O934" s="153">
        <f>IFERROR(__xludf.DUMMYFUNCTION("TO_DATE(INT((P934/(60*60*24))+""1/1/1970""))"),43307.0)</f>
        <v>43307</v>
      </c>
      <c r="P934" s="13">
        <v>1.5326136E9</v>
      </c>
      <c r="Q934" s="13">
        <v>30658.5163</v>
      </c>
      <c r="S934" s="153">
        <f>IFERROR(__xludf.DUMMYFUNCTION("TO_DATE(INT((T934/(60*60*24))+""1/1/1970""))"),43481.0)</f>
        <v>43481</v>
      </c>
      <c r="T934" s="152">
        <v>1.5476148E9</v>
      </c>
      <c r="U934" s="152">
        <v>162408.7541</v>
      </c>
      <c r="W934" s="153">
        <f>IFERROR(__xludf.DUMMYFUNCTION("TO_DATE(INT((X934/(60*60*24))+""1/1/1970""))"),43456.0)</f>
        <v>43456</v>
      </c>
      <c r="X934" s="152">
        <v>1.5454368E9</v>
      </c>
      <c r="Y934" s="152">
        <v>10073.2871</v>
      </c>
      <c r="AA934" s="153">
        <f>IFERROR(__xludf.DUMMYFUNCTION("TO_DATE(INT((AB934/(60*60*24))+""1/1/1970""))"),43460.0)</f>
        <v>43460</v>
      </c>
      <c r="AB934" s="156">
        <v>1.5458364E9</v>
      </c>
      <c r="AC934" s="156">
        <v>91124.8711</v>
      </c>
      <c r="AE934" s="153">
        <f>IFERROR(__xludf.DUMMYFUNCTION("TO_DATE(INT((AF934/(60*60*24))+""1/1/1970""))"),43309.0)</f>
        <v>43309</v>
      </c>
      <c r="AF934" s="152">
        <v>1.532736E9</v>
      </c>
      <c r="AG934" s="152">
        <v>93572.4013</v>
      </c>
      <c r="AQ934" s="153">
        <f>IFERROR(__xludf.DUMMYFUNCTION("TO_DATE(INT((AR934/(60*60*24))+""1/1/1970""))"),43481.0)</f>
        <v>43481</v>
      </c>
      <c r="AR934" s="152">
        <v>1.5476148E9</v>
      </c>
      <c r="AS934" s="152">
        <v>97933.314</v>
      </c>
      <c r="AT934" s="152">
        <v>134555.595</v>
      </c>
      <c r="AU934" s="152">
        <f t="shared" si="1"/>
        <v>140954.23</v>
      </c>
      <c r="AV934" s="152">
        <f t="shared" si="2"/>
        <v>31938.692</v>
      </c>
      <c r="AW934" s="152">
        <f t="shared" si="3"/>
        <v>162408.7541</v>
      </c>
      <c r="AX934" s="152">
        <f t="shared" si="4"/>
        <v>10080.6284</v>
      </c>
      <c r="AY934" s="152">
        <f t="shared" si="5"/>
        <v>90820.6746</v>
      </c>
      <c r="AZ934" s="152">
        <f t="shared" si="6"/>
        <v>92657.1849</v>
      </c>
      <c r="BA934" s="152">
        <f t="shared" si="7"/>
        <v>98928.429</v>
      </c>
      <c r="BB934" s="152">
        <f t="shared" si="8"/>
        <v>100000</v>
      </c>
      <c r="BC934" s="152">
        <f t="shared" si="9"/>
        <v>103908.0503</v>
      </c>
    </row>
    <row r="935">
      <c r="A935" s="152">
        <v>1.50954306E9</v>
      </c>
      <c r="B935" s="152">
        <v>121812.3221</v>
      </c>
      <c r="D935" s="153">
        <f>IFERROR(__xludf.DUMMYFUNCTION("TO_DATE(INT((E935/(60*60*24))+""1/1/1970""))"),43482.0)</f>
        <v>43482</v>
      </c>
      <c r="E935" s="156">
        <v>1.5477012E9</v>
      </c>
      <c r="F935" s="156">
        <v>97933.314</v>
      </c>
      <c r="H935" s="153">
        <f>IFERROR(__xludf.DUMMYFUNCTION("TO_DATE(INT((I935/(60*60*24))+""1/1/1970""))"),43482.0)</f>
        <v>43482</v>
      </c>
      <c r="I935" s="156">
        <v>1.5477012E9</v>
      </c>
      <c r="J935" s="156">
        <v>134235.835</v>
      </c>
      <c r="L935" s="154">
        <v>43662.0</v>
      </c>
      <c r="M935" s="155">
        <v>186371.05</v>
      </c>
      <c r="O935" s="153">
        <f>IFERROR(__xludf.DUMMYFUNCTION("TO_DATE(INT((P935/(60*60*24))+""1/1/1970""))"),43308.0)</f>
        <v>43308</v>
      </c>
      <c r="P935" s="13">
        <v>1.5327E9</v>
      </c>
      <c r="Q935" s="13">
        <v>30761.6691</v>
      </c>
      <c r="S935" s="153">
        <f>IFERROR(__xludf.DUMMYFUNCTION("TO_DATE(INT((T935/(60*60*24))+""1/1/1970""))"),43482.0)</f>
        <v>43482</v>
      </c>
      <c r="T935" s="156">
        <v>1.5477012E9</v>
      </c>
      <c r="U935" s="156">
        <v>162474.8414</v>
      </c>
      <c r="W935" s="153">
        <f>IFERROR(__xludf.DUMMYFUNCTION("TO_DATE(INT((X935/(60*60*24))+""1/1/1970""))"),43458.0)</f>
        <v>43458</v>
      </c>
      <c r="X935" s="156">
        <v>1.5456096E9</v>
      </c>
      <c r="Y935" s="156">
        <v>10071.278</v>
      </c>
      <c r="AA935" s="153">
        <f>IFERROR(__xludf.DUMMYFUNCTION("TO_DATE(INT((AB935/(60*60*24))+""1/1/1970""))"),43461.0)</f>
        <v>43461</v>
      </c>
      <c r="AB935" s="156">
        <v>1.545876E9</v>
      </c>
      <c r="AC935" s="156">
        <v>91562.6733</v>
      </c>
      <c r="AE935" s="153">
        <f>IFERROR(__xludf.DUMMYFUNCTION("TO_DATE(INT((AF935/(60*60*24))+""1/1/1970""))"),43310.0)</f>
        <v>43310</v>
      </c>
      <c r="AF935" s="156">
        <v>1.5329016E9</v>
      </c>
      <c r="AG935" s="156">
        <v>93572.4013</v>
      </c>
      <c r="AQ935" s="153">
        <f>IFERROR(__xludf.DUMMYFUNCTION("TO_DATE(INT((AR935/(60*60*24))+""1/1/1970""))"),43482.0)</f>
        <v>43482</v>
      </c>
      <c r="AR935" s="156">
        <v>1.5477012E9</v>
      </c>
      <c r="AS935" s="156">
        <v>97933.314</v>
      </c>
      <c r="AT935" s="156">
        <v>134235.835</v>
      </c>
      <c r="AU935" s="152">
        <f t="shared" si="1"/>
        <v>141426.37</v>
      </c>
      <c r="AV935" s="152">
        <f t="shared" si="2"/>
        <v>31712.3598</v>
      </c>
      <c r="AW935" s="152">
        <f t="shared" si="3"/>
        <v>162474.8414</v>
      </c>
      <c r="AX935" s="152">
        <f t="shared" si="4"/>
        <v>10075.1815</v>
      </c>
      <c r="AY935" s="152">
        <f t="shared" si="5"/>
        <v>90817.8925</v>
      </c>
      <c r="AZ935" s="152">
        <f t="shared" si="6"/>
        <v>92540.993</v>
      </c>
      <c r="BA935" s="152">
        <f t="shared" si="7"/>
        <v>98930.514</v>
      </c>
      <c r="BB935" s="152">
        <f t="shared" si="8"/>
        <v>100000</v>
      </c>
      <c r="BC935" s="152">
        <f t="shared" si="9"/>
        <v>103936.5043</v>
      </c>
    </row>
    <row r="936">
      <c r="A936" s="156">
        <v>1.5095664E9</v>
      </c>
      <c r="B936" s="156">
        <v>121548.7694</v>
      </c>
      <c r="D936" s="153">
        <f>IFERROR(__xludf.DUMMYFUNCTION("TO_DATE(INT((E936/(60*60*24))+""1/1/1970""))"),43483.0)</f>
        <v>43483</v>
      </c>
      <c r="E936" s="152">
        <v>1.5477876E9</v>
      </c>
      <c r="F936" s="152">
        <v>97933.314</v>
      </c>
      <c r="H936" s="153">
        <f>IFERROR(__xludf.DUMMYFUNCTION("TO_DATE(INT((I936/(60*60*24))+""1/1/1970""))"),43483.0)</f>
        <v>43483</v>
      </c>
      <c r="I936" s="152">
        <v>1.5477876E9</v>
      </c>
      <c r="J936" s="152">
        <v>134139.325</v>
      </c>
      <c r="L936" s="154">
        <v>43663.0</v>
      </c>
      <c r="M936" s="155">
        <v>185052.79</v>
      </c>
      <c r="O936" s="153">
        <f>IFERROR(__xludf.DUMMYFUNCTION("TO_DATE(INT((P936/(60*60*24))+""1/1/1970""))"),43309.0)</f>
        <v>43309</v>
      </c>
      <c r="P936" s="13">
        <v>1.532736E9</v>
      </c>
      <c r="Q936" s="13">
        <v>30745.3077</v>
      </c>
      <c r="S936" s="153">
        <f>IFERROR(__xludf.DUMMYFUNCTION("TO_DATE(INT((T936/(60*60*24))+""1/1/1970""))"),43483.0)</f>
        <v>43483</v>
      </c>
      <c r="T936" s="152">
        <v>1.5477876E9</v>
      </c>
      <c r="U936" s="152">
        <v>162372.9015</v>
      </c>
      <c r="W936" s="153">
        <f>IFERROR(__xludf.DUMMYFUNCTION("TO_DATE(INT((X936/(60*60*24))+""1/1/1970""))"),43459.0)</f>
        <v>43459</v>
      </c>
      <c r="X936" s="152">
        <v>1.545696E9</v>
      </c>
      <c r="Y936" s="152">
        <v>10066.7187</v>
      </c>
      <c r="AA936" s="153">
        <f>IFERROR(__xludf.DUMMYFUNCTION("TO_DATE(INT((AB936/(60*60*24))+""1/1/1970""))"),43462.0)</f>
        <v>43462</v>
      </c>
      <c r="AB936" s="152">
        <v>1.5459552E9</v>
      </c>
      <c r="AC936" s="152">
        <v>91435.1812</v>
      </c>
      <c r="AE936" s="153">
        <f>IFERROR(__xludf.DUMMYFUNCTION("TO_DATE(INT((AF936/(60*60*24))+""1/1/1970""))"),43311.0)</f>
        <v>43311</v>
      </c>
      <c r="AF936" s="156">
        <v>1.5329412E9</v>
      </c>
      <c r="AG936" s="156">
        <v>93553.6581</v>
      </c>
      <c r="AQ936" s="153">
        <f>IFERROR(__xludf.DUMMYFUNCTION("TO_DATE(INT((AR936/(60*60*24))+""1/1/1970""))"),43483.0)</f>
        <v>43483</v>
      </c>
      <c r="AR936" s="152">
        <v>1.5477876E9</v>
      </c>
      <c r="AS936" s="152">
        <v>97933.314</v>
      </c>
      <c r="AT936" s="152">
        <v>134139.325</v>
      </c>
      <c r="AU936" s="152">
        <f t="shared" si="1"/>
        <v>142400.79</v>
      </c>
      <c r="AV936" s="152">
        <f t="shared" si="2"/>
        <v>31717.5165</v>
      </c>
      <c r="AW936" s="152">
        <f t="shared" si="3"/>
        <v>162372.9015</v>
      </c>
      <c r="AX936" s="152">
        <f t="shared" si="4"/>
        <v>10072.0448</v>
      </c>
      <c r="AY936" s="152">
        <f t="shared" si="5"/>
        <v>90818.3213</v>
      </c>
      <c r="AZ936" s="152">
        <f t="shared" si="6"/>
        <v>92479.0509</v>
      </c>
      <c r="BA936" s="152">
        <f t="shared" si="7"/>
        <v>98771.1479</v>
      </c>
      <c r="BB936" s="152">
        <f t="shared" si="8"/>
        <v>100000</v>
      </c>
      <c r="BC936" s="152">
        <f t="shared" si="9"/>
        <v>105005.3495</v>
      </c>
    </row>
    <row r="937">
      <c r="A937" s="152">
        <v>1.50962946E9</v>
      </c>
      <c r="B937" s="152">
        <v>121506.4128</v>
      </c>
      <c r="D937" s="153">
        <f>IFERROR(__xludf.DUMMYFUNCTION("TO_DATE(INT((E937/(60*60*24))+""1/1/1970""))"),43484.0)</f>
        <v>43484</v>
      </c>
      <c r="E937" s="156">
        <v>1.547874E9</v>
      </c>
      <c r="F937" s="156">
        <v>97933.314</v>
      </c>
      <c r="H937" s="153">
        <f>IFERROR(__xludf.DUMMYFUNCTION("TO_DATE(INT((I937/(60*60*24))+""1/1/1970""))"),43484.0)</f>
        <v>43484</v>
      </c>
      <c r="I937" s="156">
        <v>1.547874E9</v>
      </c>
      <c r="J937" s="156">
        <v>134328.355</v>
      </c>
      <c r="L937" s="154">
        <v>43664.0</v>
      </c>
      <c r="M937" s="155">
        <v>184080.87</v>
      </c>
      <c r="O937" s="153">
        <f>IFERROR(__xludf.DUMMYFUNCTION("TO_DATE(INT((P937/(60*60*24))+""1/1/1970""))"),43310.0)</f>
        <v>43310</v>
      </c>
      <c r="P937" s="13">
        <v>1.5328224E9</v>
      </c>
      <c r="Q937" s="13">
        <v>30745.3077</v>
      </c>
      <c r="S937" s="153">
        <f>IFERROR(__xludf.DUMMYFUNCTION("TO_DATE(INT((T937/(60*60*24))+""1/1/1970""))"),43484.0)</f>
        <v>43484</v>
      </c>
      <c r="T937" s="156">
        <v>1.547874E9</v>
      </c>
      <c r="U937" s="156">
        <v>162291.4227</v>
      </c>
      <c r="W937" s="153">
        <f>IFERROR(__xludf.DUMMYFUNCTION("TO_DATE(INT((X937/(60*60*24))+""1/1/1970""))"),43460.0)</f>
        <v>43460</v>
      </c>
      <c r="X937" s="156">
        <v>1.5458364E9</v>
      </c>
      <c r="Y937" s="156">
        <v>10066.7187</v>
      </c>
      <c r="AA937" s="153">
        <f>IFERROR(__xludf.DUMMYFUNCTION("TO_DATE(INT((AB937/(60*60*24))+""1/1/1970""))"),43464.0)</f>
        <v>43464</v>
      </c>
      <c r="AB937" s="156">
        <v>1.5462108E9</v>
      </c>
      <c r="AC937" s="156">
        <v>91069.3097</v>
      </c>
      <c r="AE937" s="153">
        <f>IFERROR(__xludf.DUMMYFUNCTION("TO_DATE(INT((AF937/(60*60*24))+""1/1/1970""))"),43312.0)</f>
        <v>43312</v>
      </c>
      <c r="AF937" s="152">
        <v>1.5330204E9</v>
      </c>
      <c r="AG937" s="152">
        <v>93208.7123</v>
      </c>
      <c r="AQ937" s="153">
        <f>IFERROR(__xludf.DUMMYFUNCTION("TO_DATE(INT((AR937/(60*60*24))+""1/1/1970""))"),43484.0)</f>
        <v>43484</v>
      </c>
      <c r="AR937" s="156">
        <v>1.547874E9</v>
      </c>
      <c r="AS937" s="156">
        <v>97933.314</v>
      </c>
      <c r="AT937" s="156">
        <v>134328.355</v>
      </c>
      <c r="AU937" s="152">
        <f t="shared" si="1"/>
        <v>142400.79</v>
      </c>
      <c r="AV937" s="152">
        <f t="shared" si="2"/>
        <v>31571.1639</v>
      </c>
      <c r="AW937" s="152">
        <f t="shared" si="3"/>
        <v>162291.4227</v>
      </c>
      <c r="AX937" s="152">
        <f t="shared" si="4"/>
        <v>10076.7013</v>
      </c>
      <c r="AY937" s="152">
        <f t="shared" si="5"/>
        <v>90818.3213</v>
      </c>
      <c r="AZ937" s="152">
        <f t="shared" si="6"/>
        <v>92242.2137</v>
      </c>
      <c r="BA937" s="152">
        <f t="shared" si="7"/>
        <v>98269.6404</v>
      </c>
      <c r="BB937" s="152">
        <f t="shared" si="8"/>
        <v>100000</v>
      </c>
      <c r="BC937" s="152">
        <f t="shared" si="9"/>
        <v>106620.6061</v>
      </c>
    </row>
    <row r="938">
      <c r="A938" s="156">
        <v>1.5096528E9</v>
      </c>
      <c r="B938" s="156">
        <v>121595.8324</v>
      </c>
      <c r="D938" s="153">
        <f>IFERROR(__xludf.DUMMYFUNCTION("TO_DATE(INT((E938/(60*60*24))+""1/1/1970""))"),43487.0)</f>
        <v>43487</v>
      </c>
      <c r="E938" s="152">
        <v>1.5481692E9</v>
      </c>
      <c r="F938" s="152">
        <v>97933.314</v>
      </c>
      <c r="H938" s="153">
        <f>IFERROR(__xludf.DUMMYFUNCTION("TO_DATE(INT((I938/(60*60*24))+""1/1/1970""))"),43487.0)</f>
        <v>43487</v>
      </c>
      <c r="I938" s="152">
        <v>1.5481692E9</v>
      </c>
      <c r="J938" s="152">
        <v>134328.355</v>
      </c>
      <c r="L938" s="154">
        <v>43665.0</v>
      </c>
      <c r="M938" s="155">
        <v>184573.63</v>
      </c>
      <c r="O938" s="153">
        <f>IFERROR(__xludf.DUMMYFUNCTION("TO_DATE(INT((P938/(60*60*24))+""1/1/1970""))"),43311.0)</f>
        <v>43311</v>
      </c>
      <c r="P938" s="13">
        <v>1.5329088E9</v>
      </c>
      <c r="Q938" s="13">
        <v>30763.8013</v>
      </c>
      <c r="S938" s="153">
        <f>IFERROR(__xludf.DUMMYFUNCTION("TO_DATE(INT((T938/(60*60*24))+""1/1/1970""))"),43487.0)</f>
        <v>43487</v>
      </c>
      <c r="T938" s="152">
        <v>1.5481692E9</v>
      </c>
      <c r="U938" s="152">
        <v>162291.4227</v>
      </c>
      <c r="W938" s="153">
        <f>IFERROR(__xludf.DUMMYFUNCTION("TO_DATE(INT((X938/(60*60*24))+""1/1/1970""))"),43461.0)</f>
        <v>43461</v>
      </c>
      <c r="X938" s="156">
        <v>1.5459228E9</v>
      </c>
      <c r="Y938" s="156">
        <v>10066.7187</v>
      </c>
      <c r="AA938" s="153">
        <f>IFERROR(__xludf.DUMMYFUNCTION("TO_DATE(INT((AB938/(60*60*24))+""1/1/1970""))"),43465.0)</f>
        <v>43465</v>
      </c>
      <c r="AB938" s="152">
        <v>1.5462504E9</v>
      </c>
      <c r="AC938" s="152">
        <v>91075.2399</v>
      </c>
      <c r="AE938" s="153">
        <f>IFERROR(__xludf.DUMMYFUNCTION("TO_DATE(INT((AF938/(60*60*24))+""1/1/1970""))"),43313.0)</f>
        <v>43313</v>
      </c>
      <c r="AF938" s="156">
        <v>1.5330996E9</v>
      </c>
      <c r="AG938" s="156">
        <v>93338.112</v>
      </c>
      <c r="AQ938" s="153">
        <f>IFERROR(__xludf.DUMMYFUNCTION("TO_DATE(INT((AR938/(60*60*24))+""1/1/1970""))"),43487.0)</f>
        <v>43487</v>
      </c>
      <c r="AR938" s="152">
        <v>1.5481692E9</v>
      </c>
      <c r="AS938" s="152">
        <v>97933.314</v>
      </c>
      <c r="AT938" s="152">
        <v>134328.355</v>
      </c>
      <c r="AU938" s="152">
        <f t="shared" si="1"/>
        <v>143692.83</v>
      </c>
      <c r="AV938" s="152">
        <f t="shared" si="2"/>
        <v>31582.5751</v>
      </c>
      <c r="AW938" s="152">
        <f t="shared" si="3"/>
        <v>162291.4227</v>
      </c>
      <c r="AX938" s="152">
        <f t="shared" si="4"/>
        <v>10074.2304</v>
      </c>
      <c r="AY938" s="152">
        <f t="shared" si="5"/>
        <v>89998.8828</v>
      </c>
      <c r="AZ938" s="152">
        <f t="shared" si="6"/>
        <v>92291.2005</v>
      </c>
      <c r="BA938" s="152">
        <f t="shared" si="7"/>
        <v>98540.6491</v>
      </c>
      <c r="BB938" s="152">
        <f t="shared" si="8"/>
        <v>100000</v>
      </c>
      <c r="BC938" s="152">
        <f t="shared" si="9"/>
        <v>106620.6061</v>
      </c>
    </row>
    <row r="939">
      <c r="A939" s="152">
        <v>1.50971586E9</v>
      </c>
      <c r="B939" s="152">
        <v>121699.371</v>
      </c>
      <c r="D939" s="153">
        <f>IFERROR(__xludf.DUMMYFUNCTION("TO_DATE(INT((E939/(60*60*24))+""1/1/1970""))"),43488.0)</f>
        <v>43488</v>
      </c>
      <c r="E939" s="152">
        <v>1.5482196E9</v>
      </c>
      <c r="F939" s="152">
        <v>97232.6021</v>
      </c>
      <c r="H939" s="153">
        <f>IFERROR(__xludf.DUMMYFUNCTION("TO_DATE(INT((I939/(60*60*24))+""1/1/1970""))"),43488.0)</f>
        <v>43488</v>
      </c>
      <c r="I939" s="152">
        <v>1.5482196E9</v>
      </c>
      <c r="J939" s="152">
        <v>133448.355</v>
      </c>
      <c r="L939" s="154">
        <v>43668.0</v>
      </c>
      <c r="M939" s="155">
        <v>182736.61</v>
      </c>
      <c r="O939" s="153">
        <f>IFERROR(__xludf.DUMMYFUNCTION("TO_DATE(INT((P939/(60*60*24))+""1/1/1970""))"),43312.0)</f>
        <v>43312</v>
      </c>
      <c r="P939" s="13">
        <v>1.5330456E9</v>
      </c>
      <c r="Q939" s="13">
        <v>30812.3454</v>
      </c>
      <c r="S939" s="153">
        <f>IFERROR(__xludf.DUMMYFUNCTION("TO_DATE(INT((T939/(60*60*24))+""1/1/1970""))"),43488.0)</f>
        <v>43488</v>
      </c>
      <c r="T939" s="152">
        <v>1.5482196E9</v>
      </c>
      <c r="U939" s="152">
        <v>162432.534</v>
      </c>
      <c r="W939" s="153">
        <f>IFERROR(__xludf.DUMMYFUNCTION("TO_DATE(INT((X939/(60*60*24))+""1/1/1970""))"),43462.0)</f>
        <v>43462</v>
      </c>
      <c r="X939" s="156">
        <v>1.5460092E9</v>
      </c>
      <c r="Y939" s="156">
        <v>10071.9305</v>
      </c>
      <c r="AA939" s="153">
        <f>IFERROR(__xludf.DUMMYFUNCTION("TO_DATE(INT((AB939/(60*60*24))+""1/1/1970""))"),43467.0)</f>
        <v>43467</v>
      </c>
      <c r="AB939" s="156">
        <v>1.5463908E9</v>
      </c>
      <c r="AC939" s="156">
        <v>90829.2114</v>
      </c>
      <c r="AE939" s="153">
        <f>IFERROR(__xludf.DUMMYFUNCTION("TO_DATE(INT((AF939/(60*60*24))+""1/1/1970""))"),43314.0)</f>
        <v>43314</v>
      </c>
      <c r="AF939" s="152">
        <v>1.5331788E9</v>
      </c>
      <c r="AG939" s="152">
        <v>93525.9039</v>
      </c>
      <c r="AQ939" s="153">
        <f>IFERROR(__xludf.DUMMYFUNCTION("TO_DATE(INT((AR939/(60*60*24))+""1/1/1970""))"),43488.0)</f>
        <v>43488</v>
      </c>
      <c r="AR939" s="152">
        <v>1.5482196E9</v>
      </c>
      <c r="AS939" s="152">
        <v>97232.6021</v>
      </c>
      <c r="AT939" s="152">
        <v>133448.355</v>
      </c>
      <c r="AU939" s="152">
        <f t="shared" si="1"/>
        <v>142202.95</v>
      </c>
      <c r="AV939" s="152">
        <f t="shared" si="2"/>
        <v>31655.9852</v>
      </c>
      <c r="AW939" s="152">
        <f t="shared" si="3"/>
        <v>162432.534</v>
      </c>
      <c r="AX939" s="152">
        <f t="shared" si="4"/>
        <v>10062.3324</v>
      </c>
      <c r="AY939" s="152">
        <f t="shared" si="5"/>
        <v>90112.658</v>
      </c>
      <c r="AZ939" s="152">
        <f t="shared" si="6"/>
        <v>92244.2379</v>
      </c>
      <c r="BA939" s="152">
        <f t="shared" si="7"/>
        <v>98712.6547</v>
      </c>
      <c r="BB939" s="152">
        <f t="shared" si="8"/>
        <v>100000</v>
      </c>
      <c r="BC939" s="152">
        <f t="shared" si="9"/>
        <v>106225.4443</v>
      </c>
    </row>
    <row r="940">
      <c r="A940" s="156">
        <v>1.5097392E9</v>
      </c>
      <c r="B940" s="156">
        <v>122000.5741</v>
      </c>
      <c r="D940" s="153">
        <f>IFERROR(__xludf.DUMMYFUNCTION("TO_DATE(INT((E940/(60*60*24))+""1/1/1970""))"),43489.0)</f>
        <v>43489</v>
      </c>
      <c r="E940" s="156">
        <v>1.548306E9</v>
      </c>
      <c r="F940" s="156">
        <v>97647.786</v>
      </c>
      <c r="H940" s="153">
        <f>IFERROR(__xludf.DUMMYFUNCTION("TO_DATE(INT((I940/(60*60*24))+""1/1/1970""))"),43489.0)</f>
        <v>43489</v>
      </c>
      <c r="I940" s="156">
        <v>1.548306E9</v>
      </c>
      <c r="J940" s="156">
        <v>134173.515</v>
      </c>
      <c r="L940" s="154">
        <v>43669.0</v>
      </c>
      <c r="M940" s="155">
        <v>184413.93</v>
      </c>
      <c r="O940" s="153">
        <f>IFERROR(__xludf.DUMMYFUNCTION("TO_DATE(INT((P940/(60*60*24))+""1/1/1970""))"),43313.0)</f>
        <v>43313</v>
      </c>
      <c r="P940" s="13">
        <v>1.533132E9</v>
      </c>
      <c r="Q940" s="13">
        <v>30762.0069</v>
      </c>
      <c r="S940" s="153">
        <f>IFERROR(__xludf.DUMMYFUNCTION("TO_DATE(INT((T940/(60*60*24))+""1/1/1970""))"),43489.0)</f>
        <v>43489</v>
      </c>
      <c r="T940" s="156">
        <v>1.548306E9</v>
      </c>
      <c r="U940" s="156">
        <v>162542.8622</v>
      </c>
      <c r="W940" s="153">
        <f>IFERROR(__xludf.DUMMYFUNCTION("TO_DATE(INT((X940/(60*60*24))+""1/1/1970""))"),43463.0)</f>
        <v>43463</v>
      </c>
      <c r="X940" s="156">
        <v>1.5460416E9</v>
      </c>
      <c r="Y940" s="156">
        <v>10069.288</v>
      </c>
      <c r="AA940" s="153">
        <f>IFERROR(__xludf.DUMMYFUNCTION("TO_DATE(INT((AB940/(60*60*24))+""1/1/1970""))"),43468.0)</f>
        <v>43468</v>
      </c>
      <c r="AB940" s="152">
        <v>1.5465096E9</v>
      </c>
      <c r="AC940" s="152">
        <v>90116.0109</v>
      </c>
      <c r="AE940" s="153">
        <f>IFERROR(__xludf.DUMMYFUNCTION("TO_DATE(INT((AF940/(60*60*24))+""1/1/1970""))"),43315.0)</f>
        <v>43315</v>
      </c>
      <c r="AF940" s="156">
        <v>1.533258E9</v>
      </c>
      <c r="AG940" s="156">
        <v>94091.0816</v>
      </c>
      <c r="AQ940" s="153">
        <f>IFERROR(__xludf.DUMMYFUNCTION("TO_DATE(INT((AR940/(60*60*24))+""1/1/1970""))"),43489.0)</f>
        <v>43489</v>
      </c>
      <c r="AR940" s="156">
        <v>1.548306E9</v>
      </c>
      <c r="AS940" s="156">
        <v>97647.786</v>
      </c>
      <c r="AT940" s="156">
        <v>134173.515</v>
      </c>
      <c r="AU940" s="152">
        <f t="shared" si="1"/>
        <v>142419.99</v>
      </c>
      <c r="AV940" s="152">
        <f t="shared" si="2"/>
        <v>31544.4434</v>
      </c>
      <c r="AW940" s="152">
        <f t="shared" si="3"/>
        <v>162542.8622</v>
      </c>
      <c r="AX940" s="152">
        <f t="shared" si="4"/>
        <v>10051.22</v>
      </c>
      <c r="AY940" s="152">
        <f t="shared" si="5"/>
        <v>89904.5898</v>
      </c>
      <c r="AZ940" s="152">
        <f t="shared" si="6"/>
        <v>92432.898</v>
      </c>
      <c r="BA940" s="152">
        <f t="shared" si="7"/>
        <v>98505.6444</v>
      </c>
      <c r="BB940" s="152">
        <f t="shared" si="8"/>
        <v>100000</v>
      </c>
      <c r="BC940" s="152">
        <f t="shared" si="9"/>
        <v>106396.3822</v>
      </c>
    </row>
    <row r="941">
      <c r="A941" s="152">
        <v>1.50997866E9</v>
      </c>
      <c r="B941" s="152">
        <v>121915.8607</v>
      </c>
      <c r="D941" s="153">
        <f>IFERROR(__xludf.DUMMYFUNCTION("TO_DATE(INT((E941/(60*60*24))+""1/1/1970""))"),43490.0)</f>
        <v>43490</v>
      </c>
      <c r="E941" s="152">
        <v>1.5483924E9</v>
      </c>
      <c r="F941" s="152">
        <v>97647.786</v>
      </c>
      <c r="H941" s="153">
        <f>IFERROR(__xludf.DUMMYFUNCTION("TO_DATE(INT((I941/(60*60*24))+""1/1/1970""))"),43490.0)</f>
        <v>43490</v>
      </c>
      <c r="I941" s="152">
        <v>1.5483924E9</v>
      </c>
      <c r="J941" s="152">
        <v>132485.175</v>
      </c>
      <c r="L941" s="154">
        <v>43670.0</v>
      </c>
      <c r="M941" s="155">
        <v>185923.83</v>
      </c>
      <c r="O941" s="153">
        <f>IFERROR(__xludf.DUMMYFUNCTION("TO_DATE(INT((P941/(60*60*24))+""1/1/1970""))"),43314.0)</f>
        <v>43314</v>
      </c>
      <c r="P941" s="13">
        <v>1.5332184E9</v>
      </c>
      <c r="Q941" s="13">
        <v>30911.4343</v>
      </c>
      <c r="S941" s="153">
        <f>IFERROR(__xludf.DUMMYFUNCTION("TO_DATE(INT((T941/(60*60*24))+""1/1/1970""))"),43490.0)</f>
        <v>43490</v>
      </c>
      <c r="T941" s="152">
        <v>1.5483924E9</v>
      </c>
      <c r="U941" s="152">
        <v>162750.0608</v>
      </c>
      <c r="W941" s="153">
        <f>IFERROR(__xludf.DUMMYFUNCTION("TO_DATE(INT((X941/(60*60*24))+""1/1/1970""))"),43465.0)</f>
        <v>43465</v>
      </c>
      <c r="X941" s="152">
        <v>1.5462144E9</v>
      </c>
      <c r="Y941" s="152">
        <v>10068.7274</v>
      </c>
      <c r="AA941" s="153">
        <f>IFERROR(__xludf.DUMMYFUNCTION("TO_DATE(INT((AB941/(60*60*24))+""1/1/1970""))"),43469.0)</f>
        <v>43469</v>
      </c>
      <c r="AB941" s="156">
        <v>1.5465888E9</v>
      </c>
      <c r="AC941" s="156">
        <v>90435.6803</v>
      </c>
      <c r="AE941" s="153">
        <f>IFERROR(__xludf.DUMMYFUNCTION("TO_DATE(INT((AF941/(60*60*24))+""1/1/1970""))"),43316.0)</f>
        <v>43316</v>
      </c>
      <c r="AF941" s="152">
        <v>1.5333408E9</v>
      </c>
      <c r="AG941" s="152">
        <v>94208.9472</v>
      </c>
      <c r="AQ941" s="153">
        <f>IFERROR(__xludf.DUMMYFUNCTION("TO_DATE(INT((AR941/(60*60*24))+""1/1/1970""))"),43490.0)</f>
        <v>43490</v>
      </c>
      <c r="AR941" s="152">
        <v>1.5483924E9</v>
      </c>
      <c r="AS941" s="152">
        <v>97647.786</v>
      </c>
      <c r="AT941" s="152">
        <v>132485.175</v>
      </c>
      <c r="AU941" s="152">
        <f t="shared" si="1"/>
        <v>142654.67</v>
      </c>
      <c r="AV941" s="152">
        <f t="shared" si="2"/>
        <v>31488.5934</v>
      </c>
      <c r="AW941" s="152">
        <f t="shared" si="3"/>
        <v>162750.0608</v>
      </c>
      <c r="AX941" s="152">
        <f t="shared" si="4"/>
        <v>10046.4416</v>
      </c>
      <c r="AY941" s="152">
        <f t="shared" si="5"/>
        <v>89446.1471</v>
      </c>
      <c r="AZ941" s="152">
        <f t="shared" si="6"/>
        <v>91840.6025</v>
      </c>
      <c r="BA941" s="152">
        <f t="shared" si="7"/>
        <v>98760.0322</v>
      </c>
      <c r="BB941" s="152">
        <f t="shared" si="8"/>
        <v>100000</v>
      </c>
      <c r="BC941" s="152">
        <f t="shared" si="9"/>
        <v>107816.2004</v>
      </c>
    </row>
    <row r="942">
      <c r="A942" s="156">
        <v>1.510002E9</v>
      </c>
      <c r="B942" s="156">
        <v>122188.826</v>
      </c>
      <c r="D942" s="153">
        <f>IFERROR(__xludf.DUMMYFUNCTION("TO_DATE(INT((E942/(60*60*24))+""1/1/1970""))"),43491.0)</f>
        <v>43491</v>
      </c>
      <c r="E942" s="156">
        <v>1.5484788E9</v>
      </c>
      <c r="F942" s="156">
        <v>97647.786</v>
      </c>
      <c r="H942" s="153">
        <f>IFERROR(__xludf.DUMMYFUNCTION("TO_DATE(INT((I942/(60*60*24))+""1/1/1970""))"),43491.0)</f>
        <v>43491</v>
      </c>
      <c r="I942" s="156">
        <v>1.5484788E9</v>
      </c>
      <c r="J942" s="156">
        <v>134325.135</v>
      </c>
      <c r="L942" s="154">
        <v>43671.0</v>
      </c>
      <c r="M942" s="155">
        <v>187727.47</v>
      </c>
      <c r="O942" s="153">
        <f>IFERROR(__xludf.DUMMYFUNCTION("TO_DATE(INT((P942/(60*60*24))+""1/1/1970""))"),43315.0)</f>
        <v>43315</v>
      </c>
      <c r="P942" s="13">
        <v>1.5333048E9</v>
      </c>
      <c r="Q942" s="13">
        <v>31108.3564</v>
      </c>
      <c r="S942" s="153">
        <f>IFERROR(__xludf.DUMMYFUNCTION("TO_DATE(INT((T942/(60*60*24))+""1/1/1970""))"),43491.0)</f>
        <v>43491</v>
      </c>
      <c r="T942" s="156">
        <v>1.5484788E9</v>
      </c>
      <c r="U942" s="156">
        <v>162663.3296</v>
      </c>
      <c r="W942" s="153">
        <f>IFERROR(__xludf.DUMMYFUNCTION("TO_DATE(INT((X942/(60*60*24))+""1/1/1970""))"),43466.0)</f>
        <v>43466</v>
      </c>
      <c r="X942" s="156">
        <v>1.5463008E9</v>
      </c>
      <c r="Y942" s="156">
        <v>10068.4697</v>
      </c>
      <c r="AA942" s="153">
        <f>IFERROR(__xludf.DUMMYFUNCTION("TO_DATE(INT((AB942/(60*60*24))+""1/1/1970""))"),43471.0)</f>
        <v>43471</v>
      </c>
      <c r="AB942" s="152">
        <v>1.5468156E9</v>
      </c>
      <c r="AC942" s="152">
        <v>90943.3389</v>
      </c>
      <c r="AE942" s="153">
        <f>IFERROR(__xludf.DUMMYFUNCTION("TO_DATE(INT((AF942/(60*60*24))+""1/1/1970""))"),43317.0)</f>
        <v>43317</v>
      </c>
      <c r="AF942" s="156">
        <v>1.5335064E9</v>
      </c>
      <c r="AG942" s="156">
        <v>94208.9472</v>
      </c>
      <c r="AQ942" s="153">
        <f>IFERROR(__xludf.DUMMYFUNCTION("TO_DATE(INT((AR942/(60*60*24))+""1/1/1970""))"),43491.0)</f>
        <v>43491</v>
      </c>
      <c r="AR942" s="156">
        <v>1.5484788E9</v>
      </c>
      <c r="AS942" s="156">
        <v>97647.786</v>
      </c>
      <c r="AT942" s="156">
        <v>134325.135</v>
      </c>
      <c r="AU942" s="152">
        <f t="shared" si="1"/>
        <v>142654.67</v>
      </c>
      <c r="AV942" s="152">
        <f t="shared" si="2"/>
        <v>31499.8082</v>
      </c>
      <c r="AW942" s="152">
        <f t="shared" si="3"/>
        <v>162663.3296</v>
      </c>
      <c r="AX942" s="152">
        <f t="shared" si="4"/>
        <v>10053.7725</v>
      </c>
      <c r="AY942" s="152">
        <f t="shared" si="5"/>
        <v>89446.1471</v>
      </c>
      <c r="AZ942" s="152">
        <f t="shared" si="6"/>
        <v>92580.2634</v>
      </c>
      <c r="BA942" s="152">
        <f t="shared" si="7"/>
        <v>98641.9066</v>
      </c>
      <c r="BB942" s="152">
        <f t="shared" si="8"/>
        <v>100000</v>
      </c>
      <c r="BC942" s="152">
        <f t="shared" si="9"/>
        <v>107505.5245</v>
      </c>
    </row>
    <row r="943">
      <c r="A943" s="152">
        <v>1.51006506E9</v>
      </c>
      <c r="B943" s="152">
        <v>122254.7142</v>
      </c>
      <c r="D943" s="153">
        <f>IFERROR(__xludf.DUMMYFUNCTION("TO_DATE(INT((E943/(60*60*24))+""1/1/1970""))"),43493.0)</f>
        <v>43493</v>
      </c>
      <c r="E943" s="152">
        <v>1.5486876E9</v>
      </c>
      <c r="F943" s="152">
        <v>97647.786</v>
      </c>
      <c r="H943" s="153">
        <f>IFERROR(__xludf.DUMMYFUNCTION("TO_DATE(INT((I943/(60*60*24))+""1/1/1970""))"),43493.0)</f>
        <v>43493</v>
      </c>
      <c r="I943" s="152">
        <v>1.5486876E9</v>
      </c>
      <c r="J943" s="152">
        <v>134325.135</v>
      </c>
      <c r="L943" s="154">
        <v>43672.0</v>
      </c>
      <c r="M943" s="155">
        <v>185443.13</v>
      </c>
      <c r="O943" s="153">
        <f>IFERROR(__xludf.DUMMYFUNCTION("TO_DATE(INT((P943/(60*60*24))+""1/1/1970""))"),43316.0)</f>
        <v>43316</v>
      </c>
      <c r="P943" s="13">
        <v>1.5333408E9</v>
      </c>
      <c r="Q943" s="13">
        <v>31151.0258</v>
      </c>
      <c r="S943" s="153">
        <f>IFERROR(__xludf.DUMMYFUNCTION("TO_DATE(INT((T943/(60*60*24))+""1/1/1970""))"),43493.0)</f>
        <v>43493</v>
      </c>
      <c r="T943" s="152">
        <v>1.5486876E9</v>
      </c>
      <c r="U943" s="152">
        <v>162663.3296</v>
      </c>
      <c r="W943" s="153">
        <f>IFERROR(__xludf.DUMMYFUNCTION("TO_DATE(INT((X943/(60*60*24))+""1/1/1970""))"),43467.0)</f>
        <v>43467</v>
      </c>
      <c r="X943" s="152">
        <v>1.5464412E9</v>
      </c>
      <c r="Y943" s="152">
        <v>10068.4697</v>
      </c>
      <c r="AA943" s="153">
        <f>IFERROR(__xludf.DUMMYFUNCTION("TO_DATE(INT((AB943/(60*60*24))+""1/1/1970""))"),43472.0)</f>
        <v>43472</v>
      </c>
      <c r="AB943" s="156">
        <v>1.5468552E9</v>
      </c>
      <c r="AC943" s="156">
        <v>90698.4545</v>
      </c>
      <c r="AE943" s="153">
        <f>IFERROR(__xludf.DUMMYFUNCTION("TO_DATE(INT((AF943/(60*60*24))+""1/1/1970""))"),43318.0)</f>
        <v>43318</v>
      </c>
      <c r="AF943" s="156">
        <v>1.533546E9</v>
      </c>
      <c r="AG943" s="156">
        <v>94257.2468</v>
      </c>
      <c r="AQ943" s="153">
        <f>IFERROR(__xludf.DUMMYFUNCTION("TO_DATE(INT((AR943/(60*60*24))+""1/1/1970""))"),43493.0)</f>
        <v>43493</v>
      </c>
      <c r="AR943" s="152">
        <v>1.5486876E9</v>
      </c>
      <c r="AS943" s="152">
        <v>97647.786</v>
      </c>
      <c r="AT943" s="152">
        <v>134325.135</v>
      </c>
      <c r="AU943" s="152">
        <f t="shared" si="1"/>
        <v>144162.65</v>
      </c>
      <c r="AV943" s="152">
        <f t="shared" si="2"/>
        <v>31517.9511</v>
      </c>
      <c r="AW943" s="152">
        <f t="shared" si="3"/>
        <v>162663.3296</v>
      </c>
      <c r="AX943" s="152">
        <f t="shared" si="4"/>
        <v>10052.0468</v>
      </c>
      <c r="AY943" s="152">
        <f t="shared" si="5"/>
        <v>90670.3067</v>
      </c>
      <c r="AZ943" s="152">
        <f t="shared" si="6"/>
        <v>92649.8976</v>
      </c>
      <c r="BA943" s="152">
        <f t="shared" si="7"/>
        <v>98989.1488</v>
      </c>
      <c r="BB943" s="152">
        <f t="shared" si="8"/>
        <v>100000</v>
      </c>
      <c r="BC943" s="152">
        <f t="shared" si="9"/>
        <v>107505.5245</v>
      </c>
    </row>
    <row r="944">
      <c r="A944" s="156">
        <v>1.5100884E9</v>
      </c>
      <c r="B944" s="156">
        <v>122104.1126</v>
      </c>
      <c r="D944" s="153">
        <f>IFERROR(__xludf.DUMMYFUNCTION("TO_DATE(INT((E944/(60*60*24))+""1/1/1970""))"),43494.0)</f>
        <v>43494</v>
      </c>
      <c r="E944" s="152">
        <v>1.548738E9</v>
      </c>
      <c r="F944" s="152">
        <v>97647.786</v>
      </c>
      <c r="H944" s="153">
        <f>IFERROR(__xludf.DUMMYFUNCTION("TO_DATE(INT((I944/(60*60*24))+""1/1/1970""))"),43494.0)</f>
        <v>43494</v>
      </c>
      <c r="I944" s="152">
        <v>1.548738E9</v>
      </c>
      <c r="J944" s="152">
        <v>133378.635</v>
      </c>
      <c r="L944" s="154">
        <v>43675.0</v>
      </c>
      <c r="M944" s="155">
        <v>187910.09</v>
      </c>
      <c r="O944" s="153">
        <f>IFERROR(__xludf.DUMMYFUNCTION("TO_DATE(INT((P944/(60*60*24))+""1/1/1970""))"),43317.0)</f>
        <v>43317</v>
      </c>
      <c r="P944" s="13">
        <v>1.5334272E9</v>
      </c>
      <c r="Q944" s="13">
        <v>31151.0258</v>
      </c>
      <c r="S944" s="153">
        <f>IFERROR(__xludf.DUMMYFUNCTION("TO_DATE(INT((T944/(60*60*24))+""1/1/1970""))"),43494.0)</f>
        <v>43494</v>
      </c>
      <c r="T944" s="152">
        <v>1.548738E9</v>
      </c>
      <c r="U944" s="152">
        <v>162653.3732</v>
      </c>
      <c r="W944" s="153">
        <f>IFERROR(__xludf.DUMMYFUNCTION("TO_DATE(INT((X944/(60*60*24))+""1/1/1970""))"),43468.0)</f>
        <v>43468</v>
      </c>
      <c r="X944" s="152">
        <v>1.5465276E9</v>
      </c>
      <c r="Y944" s="152">
        <v>10122.9123</v>
      </c>
      <c r="AA944" s="153">
        <f>IFERROR(__xludf.DUMMYFUNCTION("TO_DATE(INT((AB944/(60*60*24))+""1/1/1970""))"),43473.0)</f>
        <v>43473</v>
      </c>
      <c r="AB944" s="152">
        <v>1.5469344E9</v>
      </c>
      <c r="AC944" s="152">
        <v>91318.8591</v>
      </c>
      <c r="AE944" s="153">
        <f>IFERROR(__xludf.DUMMYFUNCTION("TO_DATE(INT((AF944/(60*60*24))+""1/1/1970""))"),43319.0)</f>
        <v>43319</v>
      </c>
      <c r="AF944" s="152">
        <v>1.5336252E9</v>
      </c>
      <c r="AG944" s="152">
        <v>94285.001</v>
      </c>
      <c r="AQ944" s="153">
        <f>IFERROR(__xludf.DUMMYFUNCTION("TO_DATE(INT((AR944/(60*60*24))+""1/1/1970""))"),43494.0)</f>
        <v>43494</v>
      </c>
      <c r="AR944" s="152">
        <v>1.548738E9</v>
      </c>
      <c r="AS944" s="152">
        <v>97647.786</v>
      </c>
      <c r="AT944" s="152">
        <v>133378.635</v>
      </c>
      <c r="AU944" s="152">
        <f t="shared" si="1"/>
        <v>143223.19</v>
      </c>
      <c r="AV944" s="152">
        <f t="shared" si="2"/>
        <v>31639.1557</v>
      </c>
      <c r="AW944" s="152">
        <f t="shared" si="3"/>
        <v>162653.3732</v>
      </c>
      <c r="AX944" s="152">
        <f t="shared" si="4"/>
        <v>10049.6325</v>
      </c>
      <c r="AY944" s="152">
        <f t="shared" si="5"/>
        <v>90375.1748</v>
      </c>
      <c r="AZ944" s="152">
        <f t="shared" si="6"/>
        <v>92781.069</v>
      </c>
      <c r="BA944" s="152">
        <f t="shared" si="7"/>
        <v>98875.401</v>
      </c>
      <c r="BB944" s="152">
        <f t="shared" si="8"/>
        <v>100000</v>
      </c>
      <c r="BC944" s="152">
        <f t="shared" si="9"/>
        <v>106228.4473</v>
      </c>
    </row>
    <row r="945">
      <c r="A945" s="152">
        <v>1.51015146E9</v>
      </c>
      <c r="B945" s="152">
        <v>122052.3433</v>
      </c>
      <c r="D945" s="153">
        <f>IFERROR(__xludf.DUMMYFUNCTION("TO_DATE(INT((E945/(60*60*24))+""1/1/1970""))"),43495.0)</f>
        <v>43495</v>
      </c>
      <c r="E945" s="156">
        <v>1.5488244E9</v>
      </c>
      <c r="F945" s="156">
        <v>97647.786</v>
      </c>
      <c r="H945" s="153">
        <f>IFERROR(__xludf.DUMMYFUNCTION("TO_DATE(INT((I945/(60*60*24))+""1/1/1970""))"),43495.0)</f>
        <v>43495</v>
      </c>
      <c r="I945" s="156">
        <v>1.5488244E9</v>
      </c>
      <c r="J945" s="156">
        <v>132870.865</v>
      </c>
      <c r="L945" s="154">
        <v>43676.0</v>
      </c>
      <c r="M945" s="155">
        <v>187156.31</v>
      </c>
      <c r="O945" s="153">
        <f>IFERROR(__xludf.DUMMYFUNCTION("TO_DATE(INT((P945/(60*60*24))+""1/1/1970""))"),43318.0)</f>
        <v>43318</v>
      </c>
      <c r="P945" s="13">
        <v>1.5335136E9</v>
      </c>
      <c r="Q945" s="13">
        <v>31188.9232</v>
      </c>
      <c r="S945" s="153">
        <f>IFERROR(__xludf.DUMMYFUNCTION("TO_DATE(INT((T945/(60*60*24))+""1/1/1970""))"),43495.0)</f>
        <v>43495</v>
      </c>
      <c r="T945" s="156">
        <v>1.5488244E9</v>
      </c>
      <c r="U945" s="156">
        <v>162904.4472</v>
      </c>
      <c r="W945" s="153">
        <f>IFERROR(__xludf.DUMMYFUNCTION("TO_DATE(INT((X945/(60*60*24))+""1/1/1970""))"),43469.0)</f>
        <v>43469</v>
      </c>
      <c r="X945" s="152">
        <v>1.546614E9</v>
      </c>
      <c r="Y945" s="152">
        <v>10114.1853</v>
      </c>
      <c r="AA945" s="153">
        <f>IFERROR(__xludf.DUMMYFUNCTION("TO_DATE(INT((AB945/(60*60*24))+""1/1/1970""))"),43474.0)</f>
        <v>43474</v>
      </c>
      <c r="AB945" s="156">
        <v>1.5470136E9</v>
      </c>
      <c r="AC945" s="156">
        <v>91223.0486</v>
      </c>
      <c r="AE945" s="153">
        <f>IFERROR(__xludf.DUMMYFUNCTION("TO_DATE(INT((AF945/(60*60*24))+""1/1/1970""))"),43320.0)</f>
        <v>43320</v>
      </c>
      <c r="AF945" s="156">
        <v>1.5337044E9</v>
      </c>
      <c r="AG945" s="156">
        <v>93958.4379</v>
      </c>
      <c r="AQ945" s="153">
        <f>IFERROR(__xludf.DUMMYFUNCTION("TO_DATE(INT((AR945/(60*60*24))+""1/1/1970""))"),43495.0)</f>
        <v>43495</v>
      </c>
      <c r="AR945" s="156">
        <v>1.5488244E9</v>
      </c>
      <c r="AS945" s="156">
        <v>97647.786</v>
      </c>
      <c r="AT945" s="156">
        <v>132870.865</v>
      </c>
      <c r="AU945" s="152">
        <f t="shared" si="1"/>
        <v>143419.19</v>
      </c>
      <c r="AV945" s="152">
        <f t="shared" si="2"/>
        <v>31587.877</v>
      </c>
      <c r="AW945" s="152">
        <f t="shared" si="3"/>
        <v>162904.4472</v>
      </c>
      <c r="AX945" s="152">
        <f t="shared" si="4"/>
        <v>10055.9522</v>
      </c>
      <c r="AY945" s="152">
        <f t="shared" si="5"/>
        <v>90882.3544</v>
      </c>
      <c r="AZ945" s="152">
        <f t="shared" si="6"/>
        <v>92822.3637</v>
      </c>
      <c r="BA945" s="152">
        <f t="shared" si="7"/>
        <v>99378.9607</v>
      </c>
      <c r="BB945" s="152">
        <f t="shared" si="8"/>
        <v>100000</v>
      </c>
      <c r="BC945" s="152">
        <f t="shared" si="9"/>
        <v>106396.1307</v>
      </c>
    </row>
    <row r="946">
      <c r="A946" s="156">
        <v>1.5101748E9</v>
      </c>
      <c r="B946" s="156">
        <v>122311.1897</v>
      </c>
      <c r="D946" s="153">
        <f>IFERROR(__xludf.DUMMYFUNCTION("TO_DATE(INT((E946/(60*60*24))+""1/1/1970""))"),43496.0)</f>
        <v>43496</v>
      </c>
      <c r="E946" s="152">
        <v>1.5489108E9</v>
      </c>
      <c r="F946" s="152">
        <v>97647.786</v>
      </c>
      <c r="H946" s="153">
        <f>IFERROR(__xludf.DUMMYFUNCTION("TO_DATE(INT((I946/(60*60*24))+""1/1/1970""))"),43496.0)</f>
        <v>43496</v>
      </c>
      <c r="I946" s="152">
        <v>1.5489108E9</v>
      </c>
      <c r="J946" s="152">
        <v>135064.025</v>
      </c>
      <c r="L946" s="154">
        <v>43677.0</v>
      </c>
      <c r="M946" s="155">
        <v>186279.55</v>
      </c>
      <c r="O946" s="153">
        <f>IFERROR(__xludf.DUMMYFUNCTION("TO_DATE(INT((P946/(60*60*24))+""1/1/1970""))"),43319.0)</f>
        <v>43319</v>
      </c>
      <c r="P946" s="13">
        <v>1.5336504E9</v>
      </c>
      <c r="Q946" s="13">
        <v>31466.2993</v>
      </c>
      <c r="S946" s="153">
        <f>IFERROR(__xludf.DUMMYFUNCTION("TO_DATE(INT((T946/(60*60*24))+""1/1/1970""))"),43496.0)</f>
        <v>43496</v>
      </c>
      <c r="T946" s="152">
        <v>1.5489108E9</v>
      </c>
      <c r="U946" s="152">
        <v>163080.68</v>
      </c>
      <c r="W946" s="153">
        <f>IFERROR(__xludf.DUMMYFUNCTION("TO_DATE(INT((X946/(60*60*24))+""1/1/1970""))"),43470.0)</f>
        <v>43470</v>
      </c>
      <c r="X946" s="152">
        <v>1.5466464E9</v>
      </c>
      <c r="Y946" s="152">
        <v>10092.7466</v>
      </c>
      <c r="AA946" s="153">
        <f>IFERROR(__xludf.DUMMYFUNCTION("TO_DATE(INT((AB946/(60*60*24))+""1/1/1970""))"),43475.0)</f>
        <v>43475</v>
      </c>
      <c r="AB946" s="152">
        <v>1.5470928E9</v>
      </c>
      <c r="AC946" s="152">
        <v>90387.1742</v>
      </c>
      <c r="AE946" s="153">
        <f>IFERROR(__xludf.DUMMYFUNCTION("TO_DATE(INT((AF946/(60*60*24))+""1/1/1970""))"),43321.0)</f>
        <v>43321</v>
      </c>
      <c r="AF946" s="152">
        <v>1.5337836E9</v>
      </c>
      <c r="AG946" s="152">
        <v>93916.2658</v>
      </c>
      <c r="AQ946" s="153">
        <f>IFERROR(__xludf.DUMMYFUNCTION("TO_DATE(INT((AR946/(60*60*24))+""1/1/1970""))"),43496.0)</f>
        <v>43496</v>
      </c>
      <c r="AR946" s="152">
        <v>1.5489108E9</v>
      </c>
      <c r="AS946" s="152">
        <v>97647.786</v>
      </c>
      <c r="AT946" s="152">
        <v>135064.025</v>
      </c>
      <c r="AU946" s="152">
        <f t="shared" si="1"/>
        <v>145740.79</v>
      </c>
      <c r="AV946" s="152">
        <f t="shared" si="2"/>
        <v>31514.2252</v>
      </c>
      <c r="AW946" s="152">
        <f t="shared" si="3"/>
        <v>163080.68</v>
      </c>
      <c r="AX946" s="152">
        <f t="shared" si="4"/>
        <v>10085.2806</v>
      </c>
      <c r="AY946" s="152">
        <f t="shared" si="5"/>
        <v>91745.694</v>
      </c>
      <c r="AZ946" s="152">
        <f t="shared" si="6"/>
        <v>93234.9059</v>
      </c>
      <c r="BA946" s="152">
        <f t="shared" si="7"/>
        <v>100641.2124</v>
      </c>
      <c r="BB946" s="152">
        <f t="shared" si="8"/>
        <v>100000</v>
      </c>
      <c r="BC946" s="152">
        <f t="shared" si="9"/>
        <v>106534.9032</v>
      </c>
    </row>
    <row r="947">
      <c r="A947" s="152">
        <v>1.51023786E9</v>
      </c>
      <c r="B947" s="152">
        <v>121713.4899</v>
      </c>
      <c r="D947" s="153">
        <f>IFERROR(__xludf.DUMMYFUNCTION("TO_DATE(INT((E947/(60*60*24))+""1/1/1970""))"),43497.0)</f>
        <v>43497</v>
      </c>
      <c r="E947" s="156">
        <v>1.5489972E9</v>
      </c>
      <c r="F947" s="156">
        <v>97647.786</v>
      </c>
      <c r="H947" s="153">
        <f>IFERROR(__xludf.DUMMYFUNCTION("TO_DATE(INT((I947/(60*60*24))+""1/1/1970""))"),43497.0)</f>
        <v>43497</v>
      </c>
      <c r="I947" s="156">
        <v>1.5489972E9</v>
      </c>
      <c r="J947" s="156">
        <v>137837.675</v>
      </c>
      <c r="L947" s="154">
        <v>43678.0</v>
      </c>
      <c r="M947" s="155">
        <v>183329.17</v>
      </c>
      <c r="O947" s="153">
        <f>IFERROR(__xludf.DUMMYFUNCTION("TO_DATE(INT((P947/(60*60*24))+""1/1/1970""))"),43320.0)</f>
        <v>43320</v>
      </c>
      <c r="P947" s="13">
        <v>1.5337368E9</v>
      </c>
      <c r="Q947" s="13">
        <v>31463.6918</v>
      </c>
      <c r="S947" s="153">
        <f>IFERROR(__xludf.DUMMYFUNCTION("TO_DATE(INT((T947/(60*60*24))+""1/1/1970""))"),43497.0)</f>
        <v>43497</v>
      </c>
      <c r="T947" s="156">
        <v>1.5489972E9</v>
      </c>
      <c r="U947" s="156">
        <v>163495.2599</v>
      </c>
      <c r="W947" s="153">
        <f>IFERROR(__xludf.DUMMYFUNCTION("TO_DATE(INT((X947/(60*60*24))+""1/1/1970""))"),43472.0)</f>
        <v>43472</v>
      </c>
      <c r="X947" s="156">
        <v>1.5468192E9</v>
      </c>
      <c r="Y947" s="156">
        <v>10088.4747</v>
      </c>
      <c r="AA947" s="153">
        <f>IFERROR(__xludf.DUMMYFUNCTION("TO_DATE(INT((AB947/(60*60*24))+""1/1/1970""))"),43476.0)</f>
        <v>43476</v>
      </c>
      <c r="AB947" s="156">
        <v>1.547172E9</v>
      </c>
      <c r="AC947" s="156">
        <v>90871.843</v>
      </c>
      <c r="AE947" s="153">
        <f>IFERROR(__xludf.DUMMYFUNCTION("TO_DATE(INT((AF947/(60*60*24))+""1/1/1970""))"),43322.0)</f>
        <v>43322</v>
      </c>
      <c r="AF947" s="156">
        <v>1.5338628E9</v>
      </c>
      <c r="AG947" s="156">
        <v>94527.2201</v>
      </c>
      <c r="AQ947" s="153">
        <f>IFERROR(__xludf.DUMMYFUNCTION("TO_DATE(INT((AR947/(60*60*24))+""1/1/1970""))"),43497.0)</f>
        <v>43497</v>
      </c>
      <c r="AR947" s="156">
        <v>1.5489972E9</v>
      </c>
      <c r="AS947" s="156">
        <v>97647.786</v>
      </c>
      <c r="AT947" s="156">
        <v>137837.675</v>
      </c>
      <c r="AU947" s="152">
        <f t="shared" si="1"/>
        <v>147250.99</v>
      </c>
      <c r="AV947" s="152">
        <f t="shared" si="2"/>
        <v>31438.075</v>
      </c>
      <c r="AW947" s="152">
        <f t="shared" si="3"/>
        <v>163495.2599</v>
      </c>
      <c r="AX947" s="152">
        <f t="shared" si="4"/>
        <v>10088.0482</v>
      </c>
      <c r="AY947" s="152">
        <f t="shared" si="5"/>
        <v>91462.2217</v>
      </c>
      <c r="AZ947" s="152">
        <f t="shared" si="6"/>
        <v>92935.3169</v>
      </c>
      <c r="BA947" s="152">
        <f t="shared" si="7"/>
        <v>100816.5802</v>
      </c>
      <c r="BB947" s="152">
        <f t="shared" si="8"/>
        <v>100071.6</v>
      </c>
      <c r="BC947" s="152">
        <f t="shared" si="9"/>
        <v>106008.7242</v>
      </c>
    </row>
    <row r="948">
      <c r="A948" s="156">
        <v>1.5102612E9</v>
      </c>
      <c r="B948" s="156">
        <v>121868.7977</v>
      </c>
      <c r="D948" s="153">
        <f>IFERROR(__xludf.DUMMYFUNCTION("TO_DATE(INT((E948/(60*60*24))+""1/1/1970""))"),43498.0)</f>
        <v>43498</v>
      </c>
      <c r="E948" s="152">
        <v>1.5490836E9</v>
      </c>
      <c r="F948" s="152">
        <v>97647.786</v>
      </c>
      <c r="H948" s="153">
        <f>IFERROR(__xludf.DUMMYFUNCTION("TO_DATE(INT((I948/(60*60*24))+""1/1/1970""))"),43498.0)</f>
        <v>43498</v>
      </c>
      <c r="I948" s="152">
        <v>1.5490836E9</v>
      </c>
      <c r="J948" s="152">
        <v>138331.695</v>
      </c>
      <c r="L948" s="154">
        <v>43678.0</v>
      </c>
      <c r="M948" s="155">
        <v>183324.53</v>
      </c>
      <c r="O948" s="153">
        <f>IFERROR(__xludf.DUMMYFUNCTION("TO_DATE(INT((P948/(60*60*24))+""1/1/1970""))"),43321.0)</f>
        <v>43321</v>
      </c>
      <c r="P948" s="13">
        <v>1.5338232E9</v>
      </c>
      <c r="Q948" s="13">
        <v>31606.8235</v>
      </c>
      <c r="S948" s="153">
        <f>IFERROR(__xludf.DUMMYFUNCTION("TO_DATE(INT((T948/(60*60*24))+""1/1/1970""))"),43498.0)</f>
        <v>43498</v>
      </c>
      <c r="T948" s="152">
        <v>1.5490836E9</v>
      </c>
      <c r="U948" s="152">
        <v>162445.7775</v>
      </c>
      <c r="W948" s="153">
        <f>IFERROR(__xludf.DUMMYFUNCTION("TO_DATE(INT((X948/(60*60*24))+""1/1/1970""))"),43473.0)</f>
        <v>43473</v>
      </c>
      <c r="X948" s="152">
        <v>1.5469596E9</v>
      </c>
      <c r="Y948" s="152">
        <v>10073.3777</v>
      </c>
      <c r="AA948" s="153">
        <f>IFERROR(__xludf.DUMMYFUNCTION("TO_DATE(INT((AB948/(60*60*24))+""1/1/1970""))"),43478.0)</f>
        <v>43478</v>
      </c>
      <c r="AB948" s="152">
        <v>1.5474204E9</v>
      </c>
      <c r="AC948" s="152">
        <v>90794.4115</v>
      </c>
      <c r="AE948" s="153">
        <f>IFERROR(__xludf.DUMMYFUNCTION("TO_DATE(INT((AF948/(60*60*24))+""1/1/1970""))"),43323.0)</f>
        <v>43323</v>
      </c>
      <c r="AF948" s="152">
        <v>1.5339456E9</v>
      </c>
      <c r="AG948" s="152">
        <v>95338.5818</v>
      </c>
      <c r="AQ948" s="153">
        <f>IFERROR(__xludf.DUMMYFUNCTION("TO_DATE(INT((AR948/(60*60*24))+""1/1/1970""))"),43498.0)</f>
        <v>43498</v>
      </c>
      <c r="AR948" s="152">
        <v>1.5490836E9</v>
      </c>
      <c r="AS948" s="152">
        <v>97647.786</v>
      </c>
      <c r="AT948" s="152">
        <v>138331.695</v>
      </c>
      <c r="AU948" s="152">
        <f t="shared" si="1"/>
        <v>147250.99</v>
      </c>
      <c r="AV948" s="152">
        <f t="shared" si="2"/>
        <v>31392.6377</v>
      </c>
      <c r="AW948" s="152">
        <f t="shared" si="3"/>
        <v>162445.7775</v>
      </c>
      <c r="AX948" s="152">
        <f t="shared" si="4"/>
        <v>10085.2116</v>
      </c>
      <c r="AY948" s="152">
        <f t="shared" si="5"/>
        <v>91462.2217</v>
      </c>
      <c r="AZ948" s="152">
        <f t="shared" si="6"/>
        <v>92996.4492</v>
      </c>
      <c r="BA948" s="152">
        <f t="shared" si="7"/>
        <v>101537.4191</v>
      </c>
      <c r="BB948" s="152">
        <f t="shared" si="8"/>
        <v>100006.92</v>
      </c>
      <c r="BC948" s="152">
        <f t="shared" si="9"/>
        <v>105502.6838</v>
      </c>
    </row>
    <row r="949">
      <c r="A949" s="152">
        <v>1.51032426E9</v>
      </c>
      <c r="B949" s="152">
        <v>121718.1962</v>
      </c>
      <c r="D949" s="153">
        <f>IFERROR(__xludf.DUMMYFUNCTION("TO_DATE(INT((E949/(60*60*24))+""1/1/1970""))"),43500.0)</f>
        <v>43500</v>
      </c>
      <c r="E949" s="156">
        <v>1.5492924E9</v>
      </c>
      <c r="F949" s="156">
        <v>97647.786</v>
      </c>
      <c r="H949" s="153">
        <f>IFERROR(__xludf.DUMMYFUNCTION("TO_DATE(INT((I949/(60*60*24))+""1/1/1970""))"),43500.0)</f>
        <v>43500</v>
      </c>
      <c r="I949" s="156">
        <v>1.5492924E9</v>
      </c>
      <c r="J949" s="156">
        <v>138331.695</v>
      </c>
      <c r="L949" s="154">
        <v>43679.0</v>
      </c>
      <c r="M949" s="155">
        <v>183361.69</v>
      </c>
      <c r="O949" s="153">
        <f>IFERROR(__xludf.DUMMYFUNCTION("TO_DATE(INT((P949/(60*60*24))+""1/1/1970""))"),43322.0)</f>
        <v>43322</v>
      </c>
      <c r="P949" s="13">
        <v>1.5339096E9</v>
      </c>
      <c r="Q949" s="13">
        <v>31982.116</v>
      </c>
      <c r="S949" s="153">
        <f>IFERROR(__xludf.DUMMYFUNCTION("TO_DATE(INT((T949/(60*60*24))+""1/1/1970""))"),43500.0)</f>
        <v>43500</v>
      </c>
      <c r="T949" s="156">
        <v>1.5492924E9</v>
      </c>
      <c r="U949" s="156">
        <v>162445.7775</v>
      </c>
      <c r="W949" s="153">
        <f>IFERROR(__xludf.DUMMYFUNCTION("TO_DATE(INT((X949/(60*60*24))+""1/1/1970""))"),43474.0)</f>
        <v>43474</v>
      </c>
      <c r="X949" s="152">
        <v>1.547046E9</v>
      </c>
      <c r="Y949" s="152">
        <v>10080.597</v>
      </c>
      <c r="AA949" s="153">
        <f>IFERROR(__xludf.DUMMYFUNCTION("TO_DATE(INT((AB949/(60*60*24))+""1/1/1970""))"),43479.0)</f>
        <v>43479</v>
      </c>
      <c r="AB949" s="156">
        <v>1.54746E9</v>
      </c>
      <c r="AC949" s="156">
        <v>90801.2875</v>
      </c>
      <c r="AE949" s="153">
        <f>IFERROR(__xludf.DUMMYFUNCTION("TO_DATE(INT((AF949/(60*60*24))+""1/1/1970""))"),43324.0)</f>
        <v>43324</v>
      </c>
      <c r="AF949" s="156">
        <v>1.5341112E9</v>
      </c>
      <c r="AG949" s="156">
        <v>95338.5818</v>
      </c>
      <c r="AQ949" s="153">
        <f>IFERROR(__xludf.DUMMYFUNCTION("TO_DATE(INT((AR949/(60*60*24))+""1/1/1970""))"),43500.0)</f>
        <v>43500</v>
      </c>
      <c r="AR949" s="156">
        <v>1.5492924E9</v>
      </c>
      <c r="AS949" s="156">
        <v>97647.786</v>
      </c>
      <c r="AT949" s="156">
        <v>138331.695</v>
      </c>
      <c r="AU949" s="152">
        <f t="shared" si="1"/>
        <v>147034.8</v>
      </c>
      <c r="AV949" s="152">
        <f t="shared" si="2"/>
        <v>31414.4419</v>
      </c>
      <c r="AW949" s="152">
        <f t="shared" si="3"/>
        <v>162445.7775</v>
      </c>
      <c r="AX949" s="152">
        <f t="shared" si="4"/>
        <v>10085.8434</v>
      </c>
      <c r="AY949" s="152">
        <f t="shared" si="5"/>
        <v>91508.8859</v>
      </c>
      <c r="AZ949" s="152">
        <f t="shared" si="6"/>
        <v>92986.328</v>
      </c>
      <c r="BA949" s="152">
        <f t="shared" si="7"/>
        <v>101365.3809</v>
      </c>
      <c r="BB949" s="152">
        <f t="shared" si="8"/>
        <v>100006.92</v>
      </c>
      <c r="BC949" s="152">
        <f t="shared" si="9"/>
        <v>105502.6838</v>
      </c>
    </row>
    <row r="950">
      <c r="A950" s="156">
        <v>1.5103476E9</v>
      </c>
      <c r="B950" s="156">
        <v>121831.1473</v>
      </c>
      <c r="D950" s="153">
        <f>IFERROR(__xludf.DUMMYFUNCTION("TO_DATE(INT((E950/(60*60*24))+""1/1/1970""))"),43501.0)</f>
        <v>43501</v>
      </c>
      <c r="E950" s="156">
        <v>1.5493428E9</v>
      </c>
      <c r="F950" s="156">
        <v>97647.786</v>
      </c>
      <c r="H950" s="153">
        <f>IFERROR(__xludf.DUMMYFUNCTION("TO_DATE(INT((I950/(60*60*24))+""1/1/1970""))"),43501.0)</f>
        <v>43501</v>
      </c>
      <c r="I950" s="156">
        <v>1.5493428E9</v>
      </c>
      <c r="J950" s="156">
        <v>138689.685</v>
      </c>
      <c r="L950" s="154">
        <v>43682.0</v>
      </c>
      <c r="M950" s="155">
        <v>183157.55</v>
      </c>
      <c r="O950" s="153">
        <f>IFERROR(__xludf.DUMMYFUNCTION("TO_DATE(INT((P950/(60*60*24))+""1/1/1970""))"),43323.0)</f>
        <v>43323</v>
      </c>
      <c r="P950" s="13">
        <v>1.5339456E9</v>
      </c>
      <c r="Q950" s="13">
        <v>33251.0046</v>
      </c>
      <c r="S950" s="153">
        <f>IFERROR(__xludf.DUMMYFUNCTION("TO_DATE(INT((T950/(60*60*24))+""1/1/1970""))"),43501.0)</f>
        <v>43501</v>
      </c>
      <c r="T950" s="156">
        <v>1.5493428E9</v>
      </c>
      <c r="U950" s="156">
        <v>163290.443</v>
      </c>
      <c r="W950" s="153">
        <f>IFERROR(__xludf.DUMMYFUNCTION("TO_DATE(INT((X950/(60*60*24))+""1/1/1970""))"),43475.0)</f>
        <v>43475</v>
      </c>
      <c r="X950" s="152">
        <v>1.5471324E9</v>
      </c>
      <c r="Y950" s="152">
        <v>10066.43</v>
      </c>
      <c r="AA950" s="153">
        <f>IFERROR(__xludf.DUMMYFUNCTION("TO_DATE(INT((AB950/(60*60*24))+""1/1/1970""))"),43480.0)</f>
        <v>43480</v>
      </c>
      <c r="AB950" s="152">
        <v>1.5475392E9</v>
      </c>
      <c r="AC950" s="152">
        <v>90779.1273</v>
      </c>
      <c r="AE950" s="153">
        <f>IFERROR(__xludf.DUMMYFUNCTION("TO_DATE(INT((AF950/(60*60*24))+""1/1/1970""))"),43325.0)</f>
        <v>43325</v>
      </c>
      <c r="AF950" s="156">
        <v>1.5341508E9</v>
      </c>
      <c r="AG950" s="156">
        <v>95462.2144</v>
      </c>
      <c r="AQ950" s="153">
        <f>IFERROR(__xludf.DUMMYFUNCTION("TO_DATE(INT((AR950/(60*60*24))+""1/1/1970""))"),43501.0)</f>
        <v>43501</v>
      </c>
      <c r="AR950" s="156">
        <v>1.5493428E9</v>
      </c>
      <c r="AS950" s="156">
        <v>97647.786</v>
      </c>
      <c r="AT950" s="156">
        <v>138689.685</v>
      </c>
      <c r="AU950" s="152">
        <f t="shared" si="1"/>
        <v>147865.08</v>
      </c>
      <c r="AV950" s="152">
        <f t="shared" si="2"/>
        <v>31337.5622</v>
      </c>
      <c r="AW950" s="152">
        <f t="shared" si="3"/>
        <v>163290.443</v>
      </c>
      <c r="AX950" s="152">
        <f t="shared" si="4"/>
        <v>10079.02</v>
      </c>
      <c r="AY950" s="152">
        <f t="shared" si="5"/>
        <v>91611.7109</v>
      </c>
      <c r="AZ950" s="152">
        <f t="shared" si="6"/>
        <v>92828.4365</v>
      </c>
      <c r="BA950" s="152">
        <f t="shared" si="7"/>
        <v>102272.1372</v>
      </c>
      <c r="BB950" s="152">
        <f t="shared" si="8"/>
        <v>100240.56</v>
      </c>
      <c r="BC950" s="152">
        <f t="shared" si="9"/>
        <v>107068.1583</v>
      </c>
    </row>
    <row r="951">
      <c r="A951" s="152">
        <v>1.51058346E9</v>
      </c>
      <c r="B951" s="152">
        <v>121506.4128</v>
      </c>
      <c r="D951" s="153">
        <f>IFERROR(__xludf.DUMMYFUNCTION("TO_DATE(INT((E951/(60*60*24))+""1/1/1970""))"),43502.0)</f>
        <v>43502</v>
      </c>
      <c r="E951" s="152">
        <v>1.5494292E9</v>
      </c>
      <c r="F951" s="152">
        <v>97647.786</v>
      </c>
      <c r="H951" s="153">
        <f>IFERROR(__xludf.DUMMYFUNCTION("TO_DATE(INT((I951/(60*60*24))+""1/1/1970""))"),43502.0)</f>
        <v>43502</v>
      </c>
      <c r="I951" s="152">
        <v>1.5494292E9</v>
      </c>
      <c r="J951" s="152">
        <v>138904.285</v>
      </c>
      <c r="L951" s="154">
        <v>43683.0</v>
      </c>
      <c r="M951" s="155">
        <v>181564.67</v>
      </c>
      <c r="O951" s="153">
        <f>IFERROR(__xludf.DUMMYFUNCTION("TO_DATE(INT((P951/(60*60*24))+""1/1/1970""))"),43324.0)</f>
        <v>43324</v>
      </c>
      <c r="P951" s="13">
        <v>1.534032E9</v>
      </c>
      <c r="Q951" s="13">
        <v>33251.0046</v>
      </c>
      <c r="S951" s="153">
        <f>IFERROR(__xludf.DUMMYFUNCTION("TO_DATE(INT((T951/(60*60*24))+""1/1/1970""))"),43502.0)</f>
        <v>43502</v>
      </c>
      <c r="T951" s="152">
        <v>1.5494292E9</v>
      </c>
      <c r="U951" s="152">
        <v>164837.1421</v>
      </c>
      <c r="W951" s="153">
        <f>IFERROR(__xludf.DUMMYFUNCTION("TO_DATE(INT((X951/(60*60*24))+""1/1/1970""))"),43476.0)</f>
        <v>43476</v>
      </c>
      <c r="X951" s="152">
        <v>1.5472188E9</v>
      </c>
      <c r="Y951" s="152">
        <v>10080.4781</v>
      </c>
      <c r="AA951" s="153">
        <f>IFERROR(__xludf.DUMMYFUNCTION("TO_DATE(INT((AB951/(60*60*24))+""1/1/1970""))"),43481.0)</f>
        <v>43481</v>
      </c>
      <c r="AB951" s="156">
        <v>1.5476184E9</v>
      </c>
      <c r="AC951" s="156">
        <v>90820.6746</v>
      </c>
      <c r="AE951" s="153">
        <f>IFERROR(__xludf.DUMMYFUNCTION("TO_DATE(INT((AF951/(60*60*24))+""1/1/1970""))"),43326.0)</f>
        <v>43326</v>
      </c>
      <c r="AF951" s="152">
        <v>1.53423E9</v>
      </c>
      <c r="AG951" s="152">
        <v>95422.205</v>
      </c>
      <c r="AQ951" s="153">
        <f>IFERROR(__xludf.DUMMYFUNCTION("TO_DATE(INT((AR951/(60*60*24))+""1/1/1970""))"),43502.0)</f>
        <v>43502</v>
      </c>
      <c r="AR951" s="152">
        <v>1.5494292E9</v>
      </c>
      <c r="AS951" s="152">
        <v>97647.786</v>
      </c>
      <c r="AT951" s="152">
        <v>138904.285</v>
      </c>
      <c r="AU951" s="152">
        <f t="shared" si="1"/>
        <v>148606.22</v>
      </c>
      <c r="AV951" s="152">
        <f t="shared" si="2"/>
        <v>31315.733</v>
      </c>
      <c r="AW951" s="152">
        <f t="shared" si="3"/>
        <v>164837.1421</v>
      </c>
      <c r="AX951" s="152">
        <f t="shared" si="4"/>
        <v>10086.9819</v>
      </c>
      <c r="AY951" s="152">
        <f t="shared" si="5"/>
        <v>90806.5105</v>
      </c>
      <c r="AZ951" s="152">
        <f t="shared" si="6"/>
        <v>92616.2951</v>
      </c>
      <c r="BA951" s="152">
        <f t="shared" si="7"/>
        <v>102808.0835</v>
      </c>
      <c r="BB951" s="152">
        <f t="shared" si="8"/>
        <v>100366.62</v>
      </c>
      <c r="BC951" s="152">
        <f t="shared" si="9"/>
        <v>107126.0478</v>
      </c>
    </row>
    <row r="952">
      <c r="A952" s="156">
        <v>1.5106068E9</v>
      </c>
      <c r="B952" s="156">
        <v>121944.0985</v>
      </c>
      <c r="D952" s="153">
        <f>IFERROR(__xludf.DUMMYFUNCTION("TO_DATE(INT((E952/(60*60*24))+""1/1/1970""))"),43503.0)</f>
        <v>43503</v>
      </c>
      <c r="E952" s="156">
        <v>1.5495156E9</v>
      </c>
      <c r="F952" s="156">
        <v>97647.786</v>
      </c>
      <c r="H952" s="153">
        <f>IFERROR(__xludf.DUMMYFUNCTION("TO_DATE(INT((I952/(60*60*24))+""1/1/1970""))"),43503.0)</f>
        <v>43503</v>
      </c>
      <c r="I952" s="156">
        <v>1.5495156E9</v>
      </c>
      <c r="J952" s="156">
        <v>138092.985</v>
      </c>
      <c r="L952" s="154">
        <v>43684.0</v>
      </c>
      <c r="M952" s="155">
        <v>182942.65</v>
      </c>
      <c r="O952" s="153">
        <f>IFERROR(__xludf.DUMMYFUNCTION("TO_DATE(INT((P952/(60*60*24))+""1/1/1970""))"),43325.0)</f>
        <v>43325</v>
      </c>
      <c r="P952" s="13">
        <v>1.5341184E9</v>
      </c>
      <c r="Q952" s="13">
        <v>33551.5949</v>
      </c>
      <c r="S952" s="153">
        <f>IFERROR(__xludf.DUMMYFUNCTION("TO_DATE(INT((T952/(60*60*24))+""1/1/1970""))"),43503.0)</f>
        <v>43503</v>
      </c>
      <c r="T952" s="156">
        <v>1.5495156E9</v>
      </c>
      <c r="U952" s="156">
        <v>163410.0121</v>
      </c>
      <c r="W952" s="153">
        <f>IFERROR(__xludf.DUMMYFUNCTION("TO_DATE(INT((X952/(60*60*24))+""1/1/1970""))"),43477.0)</f>
        <v>43477</v>
      </c>
      <c r="X952" s="152">
        <v>1.5472512E9</v>
      </c>
      <c r="Y952" s="152">
        <v>10076.0459</v>
      </c>
      <c r="AA952" s="153">
        <f>IFERROR(__xludf.DUMMYFUNCTION("TO_DATE(INT((AB952/(60*60*24))+""1/1/1970""))"),43482.0)</f>
        <v>43482</v>
      </c>
      <c r="AB952" s="152">
        <v>1.5476976E9</v>
      </c>
      <c r="AC952" s="152">
        <v>90817.8925</v>
      </c>
      <c r="AE952" s="153">
        <f>IFERROR(__xludf.DUMMYFUNCTION("TO_DATE(INT((AF952/(60*60*24))+""1/1/1970""))"),43327.0)</f>
        <v>43327</v>
      </c>
      <c r="AF952" s="156">
        <v>1.5343092E9</v>
      </c>
      <c r="AG952" s="156">
        <v>95807.8812</v>
      </c>
      <c r="AQ952" s="153">
        <f>IFERROR(__xludf.DUMMYFUNCTION("TO_DATE(INT((AR952/(60*60*24))+""1/1/1970""))"),43503.0)</f>
        <v>43503</v>
      </c>
      <c r="AR952" s="156">
        <v>1.5495156E9</v>
      </c>
      <c r="AS952" s="156">
        <v>97647.786</v>
      </c>
      <c r="AT952" s="156">
        <v>138092.985</v>
      </c>
      <c r="AU952" s="152">
        <f t="shared" si="1"/>
        <v>148437.14</v>
      </c>
      <c r="AV952" s="152">
        <f t="shared" si="2"/>
        <v>31341.2365</v>
      </c>
      <c r="AW952" s="152">
        <f t="shared" si="3"/>
        <v>163410.0121</v>
      </c>
      <c r="AX952" s="152">
        <f t="shared" si="4"/>
        <v>10062.0906</v>
      </c>
      <c r="AY952" s="152">
        <f t="shared" si="5"/>
        <v>90245.8327</v>
      </c>
      <c r="AZ952" s="152">
        <f t="shared" si="6"/>
        <v>92265.695</v>
      </c>
      <c r="BA952" s="152">
        <f t="shared" si="7"/>
        <v>102975.8904</v>
      </c>
      <c r="BB952" s="152">
        <f t="shared" si="8"/>
        <v>100322.4</v>
      </c>
      <c r="BC952" s="152">
        <f t="shared" si="9"/>
        <v>107331.1268</v>
      </c>
    </row>
    <row r="953">
      <c r="A953" s="152">
        <v>1.51066986E9</v>
      </c>
      <c r="B953" s="152">
        <v>121525.2379</v>
      </c>
      <c r="D953" s="153">
        <f>IFERROR(__xludf.DUMMYFUNCTION("TO_DATE(INT((E953/(60*60*24))+""1/1/1970""))"),43504.0)</f>
        <v>43504</v>
      </c>
      <c r="E953" s="152">
        <v>1.549602E9</v>
      </c>
      <c r="F953" s="152">
        <v>97647.786</v>
      </c>
      <c r="H953" s="153">
        <f>IFERROR(__xludf.DUMMYFUNCTION("TO_DATE(INT((I953/(60*60*24))+""1/1/1970""))"),43504.0)</f>
        <v>43504</v>
      </c>
      <c r="I953" s="152">
        <v>1.549602E9</v>
      </c>
      <c r="J953" s="152">
        <v>137427.345</v>
      </c>
      <c r="L953" s="154">
        <v>43685.0</v>
      </c>
      <c r="M953" s="155">
        <v>183002.29</v>
      </c>
      <c r="O953" s="153">
        <f>IFERROR(__xludf.DUMMYFUNCTION("TO_DATE(INT((P953/(60*60*24))+""1/1/1970""))"),43326.0)</f>
        <v>43326</v>
      </c>
      <c r="P953" s="13">
        <v>1.5342552E9</v>
      </c>
      <c r="Q953" s="13">
        <v>33783.7738</v>
      </c>
      <c r="S953" s="153">
        <f>IFERROR(__xludf.DUMMYFUNCTION("TO_DATE(INT((T953/(60*60*24))+""1/1/1970""))"),43504.0)</f>
        <v>43504</v>
      </c>
      <c r="T953" s="152">
        <v>1.549602E9</v>
      </c>
      <c r="U953" s="152">
        <v>164227.0605</v>
      </c>
      <c r="W953" s="153">
        <f>IFERROR(__xludf.DUMMYFUNCTION("TO_DATE(INT((X953/(60*60*24))+""1/1/1970""))"),43479.0)</f>
        <v>43479</v>
      </c>
      <c r="X953" s="156">
        <v>1.547424E9</v>
      </c>
      <c r="Y953" s="156">
        <v>10075.3989</v>
      </c>
      <c r="AA953" s="153">
        <f>IFERROR(__xludf.DUMMYFUNCTION("TO_DATE(INT((AB953/(60*60*24))+""1/1/1970""))"),43483.0)</f>
        <v>43483</v>
      </c>
      <c r="AB953" s="156">
        <v>1.5477768E9</v>
      </c>
      <c r="AC953" s="156">
        <v>90818.3213</v>
      </c>
      <c r="AE953" s="153">
        <f>IFERROR(__xludf.DUMMYFUNCTION("TO_DATE(INT((AF953/(60*60*24))+""1/1/1970""))"),43328.0)</f>
        <v>43328</v>
      </c>
      <c r="AF953" s="152">
        <v>1.5343884E9</v>
      </c>
      <c r="AG953" s="152">
        <v>95847.1697</v>
      </c>
      <c r="AQ953" s="153">
        <f>IFERROR(__xludf.DUMMYFUNCTION("TO_DATE(INT((AR953/(60*60*24))+""1/1/1970""))"),43504.0)</f>
        <v>43504</v>
      </c>
      <c r="AR953" s="152">
        <v>1.549602E9</v>
      </c>
      <c r="AS953" s="152">
        <v>97647.786</v>
      </c>
      <c r="AT953" s="152">
        <v>137427.345</v>
      </c>
      <c r="AU953" s="152">
        <f t="shared" si="1"/>
        <v>147317.94</v>
      </c>
      <c r="AV953" s="152">
        <f t="shared" si="2"/>
        <v>31477.2949</v>
      </c>
      <c r="AW953" s="152">
        <f t="shared" si="3"/>
        <v>164227.0605</v>
      </c>
      <c r="AX953" s="152">
        <f t="shared" si="4"/>
        <v>10046.3965</v>
      </c>
      <c r="AY953" s="152">
        <f t="shared" si="5"/>
        <v>89702.7398</v>
      </c>
      <c r="AZ953" s="152">
        <f t="shared" si="6"/>
        <v>92043.8372</v>
      </c>
      <c r="BA953" s="152">
        <f t="shared" si="7"/>
        <v>101813.3217</v>
      </c>
      <c r="BB953" s="152">
        <f t="shared" si="8"/>
        <v>100051.14</v>
      </c>
      <c r="BC953" s="152">
        <f t="shared" si="9"/>
        <v>106544.7495</v>
      </c>
    </row>
    <row r="954">
      <c r="A954" s="156">
        <v>1.5106932E9</v>
      </c>
      <c r="B954" s="156">
        <v>121661.7206</v>
      </c>
      <c r="D954" s="153">
        <f>IFERROR(__xludf.DUMMYFUNCTION("TO_DATE(INT((E954/(60*60*24))+""1/1/1970""))"),43505.0)</f>
        <v>43505</v>
      </c>
      <c r="E954" s="156">
        <v>1.5496884E9</v>
      </c>
      <c r="F954" s="156">
        <v>97647.786</v>
      </c>
      <c r="H954" s="153">
        <f>IFERROR(__xludf.DUMMYFUNCTION("TO_DATE(INT((I954/(60*60*24))+""1/1/1970""))"),43505.0)</f>
        <v>43505</v>
      </c>
      <c r="I954" s="156">
        <v>1.5496884E9</v>
      </c>
      <c r="J954" s="156">
        <v>138697.74</v>
      </c>
      <c r="L954" s="154">
        <v>43686.0</v>
      </c>
      <c r="M954" s="155">
        <v>184573.19</v>
      </c>
      <c r="O954" s="153">
        <f>IFERROR(__xludf.DUMMYFUNCTION("TO_DATE(INT((P954/(60*60*24))+""1/1/1970""))"),43327.0)</f>
        <v>43327</v>
      </c>
      <c r="P954" s="13">
        <v>1.5343416E9</v>
      </c>
      <c r="Q954" s="13">
        <v>33075.5051</v>
      </c>
      <c r="S954" s="153">
        <f>IFERROR(__xludf.DUMMYFUNCTION("TO_DATE(INT((T954/(60*60*24))+""1/1/1970""))"),43505.0)</f>
        <v>43505</v>
      </c>
      <c r="T954" s="156">
        <v>1.5496884E9</v>
      </c>
      <c r="U954" s="156">
        <v>164743.8377</v>
      </c>
      <c r="W954" s="153">
        <f>IFERROR(__xludf.DUMMYFUNCTION("TO_DATE(INT((X954/(60*60*24))+""1/1/1970""))"),43480.0)</f>
        <v>43480</v>
      </c>
      <c r="X954" s="152">
        <v>1.5475644E9</v>
      </c>
      <c r="Y954" s="152">
        <v>10070.0703</v>
      </c>
      <c r="AA954" s="153">
        <f>IFERROR(__xludf.DUMMYFUNCTION("TO_DATE(INT((AB954/(60*60*24))+""1/1/1970""))"),43485.0)</f>
        <v>43485</v>
      </c>
      <c r="AB954" s="152">
        <v>1.5480252E9</v>
      </c>
      <c r="AC954" s="152">
        <v>90413.9364</v>
      </c>
      <c r="AE954" s="153">
        <f>IFERROR(__xludf.DUMMYFUNCTION("TO_DATE(INT((AF954/(60*60*24))+""1/1/1970""))"),43329.0)</f>
        <v>43329</v>
      </c>
      <c r="AF954" s="156">
        <v>1.5344676E9</v>
      </c>
      <c r="AG954" s="156">
        <v>95629.1004</v>
      </c>
      <c r="AQ954" s="153">
        <f>IFERROR(__xludf.DUMMYFUNCTION("TO_DATE(INT((AR954/(60*60*24))+""1/1/1970""))"),43505.0)</f>
        <v>43505</v>
      </c>
      <c r="AR954" s="156">
        <v>1.5496884E9</v>
      </c>
      <c r="AS954" s="156">
        <v>97647.786</v>
      </c>
      <c r="AT954" s="156">
        <v>138697.74</v>
      </c>
      <c r="AU954" s="152">
        <f t="shared" si="1"/>
        <v>147317.94</v>
      </c>
      <c r="AV954" s="152">
        <f t="shared" si="2"/>
        <v>31426.4343</v>
      </c>
      <c r="AW954" s="152">
        <f t="shared" si="3"/>
        <v>164743.8377</v>
      </c>
      <c r="AX954" s="152">
        <f t="shared" si="4"/>
        <v>10045.1902</v>
      </c>
      <c r="AY954" s="152">
        <f t="shared" si="5"/>
        <v>89702.7398</v>
      </c>
      <c r="AZ954" s="152">
        <f t="shared" si="6"/>
        <v>91913.0706</v>
      </c>
      <c r="BA954" s="152">
        <f t="shared" si="7"/>
        <v>102224.2134</v>
      </c>
      <c r="BB954" s="152">
        <f t="shared" si="8"/>
        <v>100113.84</v>
      </c>
      <c r="BC954" s="152">
        <f t="shared" si="9"/>
        <v>105954.9665</v>
      </c>
    </row>
    <row r="955">
      <c r="A955" s="152">
        <v>1.51075626E9</v>
      </c>
      <c r="B955" s="152">
        <v>121082.8459</v>
      </c>
      <c r="D955" s="153">
        <f>IFERROR(__xludf.DUMMYFUNCTION("TO_DATE(INT((E955/(60*60*24))+""1/1/1970""))"),43507.0)</f>
        <v>43507</v>
      </c>
      <c r="E955" s="152">
        <v>1.5498972E9</v>
      </c>
      <c r="F955" s="152">
        <v>97647.786</v>
      </c>
      <c r="H955" s="153">
        <f>IFERROR(__xludf.DUMMYFUNCTION("TO_DATE(INT((I955/(60*60*24))+""1/1/1970""))"),43507.0)</f>
        <v>43507</v>
      </c>
      <c r="I955" s="152">
        <v>1.5498972E9</v>
      </c>
      <c r="J955" s="152">
        <v>138697.74</v>
      </c>
      <c r="L955" s="154">
        <v>43689.0</v>
      </c>
      <c r="M955" s="155">
        <v>183964.63</v>
      </c>
      <c r="O955" s="153">
        <f>IFERROR(__xludf.DUMMYFUNCTION("TO_DATE(INT((P955/(60*60*24))+""1/1/1970""))"),43328.0)</f>
        <v>43328</v>
      </c>
      <c r="P955" s="13">
        <v>1.534428E9</v>
      </c>
      <c r="Q955" s="13">
        <v>32674.0412</v>
      </c>
      <c r="S955" s="153">
        <f>IFERROR(__xludf.DUMMYFUNCTION("TO_DATE(INT((T955/(60*60*24))+""1/1/1970""))"),43507.0)</f>
        <v>43507</v>
      </c>
      <c r="T955" s="152">
        <v>1.5498972E9</v>
      </c>
      <c r="U955" s="152">
        <v>164743.8377</v>
      </c>
      <c r="W955" s="153">
        <f>IFERROR(__xludf.DUMMYFUNCTION("TO_DATE(INT((X955/(60*60*24))+""1/1/1970""))"),43481.0)</f>
        <v>43481</v>
      </c>
      <c r="X955" s="152">
        <v>1.5476508E9</v>
      </c>
      <c r="Y955" s="152">
        <v>10080.6284</v>
      </c>
      <c r="AA955" s="153">
        <f>IFERROR(__xludf.DUMMYFUNCTION("TO_DATE(INT((AB955/(60*60*24))+""1/1/1970""))"),43486.0)</f>
        <v>43486</v>
      </c>
      <c r="AB955" s="156">
        <v>1.5480648E9</v>
      </c>
      <c r="AC955" s="156">
        <v>90346.0526</v>
      </c>
      <c r="AE955" s="153">
        <f>IFERROR(__xludf.DUMMYFUNCTION("TO_DATE(INT((AF955/(60*60*24))+""1/1/1970""))"),43330.0)</f>
        <v>43330</v>
      </c>
      <c r="AF955" s="152">
        <v>1.5345504E9</v>
      </c>
      <c r="AG955" s="152">
        <v>95146.1042</v>
      </c>
      <c r="AQ955" s="153">
        <f>IFERROR(__xludf.DUMMYFUNCTION("TO_DATE(INT((AR955/(60*60*24))+""1/1/1970""))"),43507.0)</f>
        <v>43507</v>
      </c>
      <c r="AR955" s="152">
        <v>1.5498972E9</v>
      </c>
      <c r="AS955" s="152">
        <v>97647.786</v>
      </c>
      <c r="AT955" s="152">
        <v>138697.74</v>
      </c>
      <c r="AU955" s="152">
        <f t="shared" si="1"/>
        <v>147632.78</v>
      </c>
      <c r="AV955" s="152">
        <f t="shared" si="2"/>
        <v>31425.791</v>
      </c>
      <c r="AW955" s="152">
        <f t="shared" si="3"/>
        <v>164743.8377</v>
      </c>
      <c r="AX955" s="152">
        <f t="shared" si="4"/>
        <v>10047.1285</v>
      </c>
      <c r="AY955" s="152">
        <f t="shared" si="5"/>
        <v>89859.0428</v>
      </c>
      <c r="AZ955" s="152">
        <f t="shared" si="6"/>
        <v>91928.8598</v>
      </c>
      <c r="BA955" s="152">
        <f t="shared" si="7"/>
        <v>102943.4486</v>
      </c>
      <c r="BB955" s="152">
        <f t="shared" si="8"/>
        <v>100113.84</v>
      </c>
      <c r="BC955" s="152">
        <f t="shared" si="9"/>
        <v>105954.9665</v>
      </c>
    </row>
    <row r="956">
      <c r="A956" s="156">
        <v>1.5107796E9</v>
      </c>
      <c r="B956" s="156">
        <v>121054.6081</v>
      </c>
      <c r="D956" s="153">
        <f>IFERROR(__xludf.DUMMYFUNCTION("TO_DATE(INT((E956/(60*60*24))+""1/1/1970""))"),43508.0)</f>
        <v>43508</v>
      </c>
      <c r="E956" s="152">
        <v>1.5499476E9</v>
      </c>
      <c r="F956" s="152">
        <v>97647.786</v>
      </c>
      <c r="H956" s="153">
        <f>IFERROR(__xludf.DUMMYFUNCTION("TO_DATE(INT((I956/(60*60*24))+""1/1/1970""))"),43508.0)</f>
        <v>43508</v>
      </c>
      <c r="I956" s="152">
        <v>1.5499476E9</v>
      </c>
      <c r="J956" s="152">
        <v>137240.96</v>
      </c>
      <c r="L956" s="154">
        <v>43690.0</v>
      </c>
      <c r="M956" s="155">
        <v>183924.23</v>
      </c>
      <c r="O956" s="153">
        <f>IFERROR(__xludf.DUMMYFUNCTION("TO_DATE(INT((P956/(60*60*24))+""1/1/1970""))"),43329.0)</f>
        <v>43329</v>
      </c>
      <c r="P956" s="13">
        <v>1.5345144E9</v>
      </c>
      <c r="Q956" s="13">
        <v>32432.2334</v>
      </c>
      <c r="S956" s="153">
        <f>IFERROR(__xludf.DUMMYFUNCTION("TO_DATE(INT((T956/(60*60*24))+""1/1/1970""))"),43508.0)</f>
        <v>43508</v>
      </c>
      <c r="T956" s="152">
        <v>1.5499476E9</v>
      </c>
      <c r="U956" s="152">
        <v>164792.5231</v>
      </c>
      <c r="W956" s="153">
        <f>IFERROR(__xludf.DUMMYFUNCTION("TO_DATE(INT((X956/(60*60*24))+""1/1/1970""))"),43482.0)</f>
        <v>43482</v>
      </c>
      <c r="X956" s="152">
        <v>1.5477372E9</v>
      </c>
      <c r="Y956" s="152">
        <v>10075.1815</v>
      </c>
      <c r="AA956" s="153">
        <f>IFERROR(__xludf.DUMMYFUNCTION("TO_DATE(INT((AB956/(60*60*24))+""1/1/1970""))"),43487.0)</f>
        <v>43487</v>
      </c>
      <c r="AB956" s="152">
        <v>1.548144E9</v>
      </c>
      <c r="AC956" s="152">
        <v>89998.8828</v>
      </c>
      <c r="AE956" s="153">
        <f>IFERROR(__xludf.DUMMYFUNCTION("TO_DATE(INT((AF956/(60*60*24))+""1/1/1970""))"),43331.0)</f>
        <v>43331</v>
      </c>
      <c r="AF956" s="156">
        <v>1.534716E9</v>
      </c>
      <c r="AG956" s="156">
        <v>95146.1042</v>
      </c>
      <c r="AQ956" s="153">
        <f>IFERROR(__xludf.DUMMYFUNCTION("TO_DATE(INT((AR956/(60*60*24))+""1/1/1970""))"),43508.0)</f>
        <v>43508</v>
      </c>
      <c r="AR956" s="152">
        <v>1.5499476E9</v>
      </c>
      <c r="AS956" s="152">
        <v>97647.786</v>
      </c>
      <c r="AT956" s="152">
        <v>137240.96</v>
      </c>
      <c r="AU956" s="152">
        <f t="shared" si="1"/>
        <v>147576.74</v>
      </c>
      <c r="AV956" s="152">
        <f t="shared" si="2"/>
        <v>31394.5043</v>
      </c>
      <c r="AW956" s="152">
        <f t="shared" si="3"/>
        <v>164792.5231</v>
      </c>
      <c r="AX956" s="152">
        <f t="shared" si="4"/>
        <v>10051.2997</v>
      </c>
      <c r="AY956" s="152">
        <f t="shared" si="5"/>
        <v>89976.2626</v>
      </c>
      <c r="AZ956" s="152">
        <f t="shared" si="6"/>
        <v>91561.256</v>
      </c>
      <c r="BA956" s="152">
        <f t="shared" si="7"/>
        <v>102658.1954</v>
      </c>
      <c r="BB956" s="152">
        <f t="shared" si="8"/>
        <v>100012.2</v>
      </c>
      <c r="BC956" s="152">
        <f t="shared" si="9"/>
        <v>105630.5593</v>
      </c>
    </row>
    <row r="957">
      <c r="A957" s="152">
        <v>1.51084266E9</v>
      </c>
      <c r="B957" s="152">
        <v>121605.245</v>
      </c>
      <c r="D957" s="153">
        <f>IFERROR(__xludf.DUMMYFUNCTION("TO_DATE(INT((E957/(60*60*24))+""1/1/1970""))"),43509.0)</f>
        <v>43509</v>
      </c>
      <c r="E957" s="156">
        <v>1.550034E9</v>
      </c>
      <c r="F957" s="156">
        <v>97647.786</v>
      </c>
      <c r="H957" s="153">
        <f>IFERROR(__xludf.DUMMYFUNCTION("TO_DATE(INT((I957/(60*60*24))+""1/1/1970""))"),43509.0)</f>
        <v>43509</v>
      </c>
      <c r="I957" s="156">
        <v>1.550034E9</v>
      </c>
      <c r="J957" s="156">
        <v>138396.53</v>
      </c>
      <c r="L957" s="154">
        <v>43691.0</v>
      </c>
      <c r="M957" s="155">
        <v>184942.15</v>
      </c>
      <c r="O957" s="153">
        <f>IFERROR(__xludf.DUMMYFUNCTION("TO_DATE(INT((P957/(60*60*24))+""1/1/1970""))"),43330.0)</f>
        <v>43330</v>
      </c>
      <c r="P957" s="13">
        <v>1.5345504E9</v>
      </c>
      <c r="Q957" s="13">
        <v>32726.0957</v>
      </c>
      <c r="S957" s="153">
        <f>IFERROR(__xludf.DUMMYFUNCTION("TO_DATE(INT((T957/(60*60*24))+""1/1/1970""))"),43509.0)</f>
        <v>43509</v>
      </c>
      <c r="T957" s="156">
        <v>1.550034E9</v>
      </c>
      <c r="U957" s="156">
        <v>163607.3792</v>
      </c>
      <c r="W957" s="153">
        <f>IFERROR(__xludf.DUMMYFUNCTION("TO_DATE(INT((X957/(60*60*24))+""1/1/1970""))"),43483.0)</f>
        <v>43483</v>
      </c>
      <c r="X957" s="152">
        <v>1.5478236E9</v>
      </c>
      <c r="Y957" s="152">
        <v>10072.0448</v>
      </c>
      <c r="AA957" s="153">
        <f>IFERROR(__xludf.DUMMYFUNCTION("TO_DATE(INT((AB957/(60*60*24))+""1/1/1970""))"),43488.0)</f>
        <v>43488</v>
      </c>
      <c r="AB957" s="156">
        <v>1.5482232E9</v>
      </c>
      <c r="AC957" s="156">
        <v>90112.658</v>
      </c>
      <c r="AE957" s="153">
        <f>IFERROR(__xludf.DUMMYFUNCTION("TO_DATE(INT((AF957/(60*60*24))+""1/1/1970""))"),43332.0)</f>
        <v>43332</v>
      </c>
      <c r="AF957" s="156">
        <v>1.5347556E9</v>
      </c>
      <c r="AG957" s="156">
        <v>95148.9877</v>
      </c>
      <c r="AQ957" s="153">
        <f>IFERROR(__xludf.DUMMYFUNCTION("TO_DATE(INT((AR957/(60*60*24))+""1/1/1970""))"),43509.0)</f>
        <v>43509</v>
      </c>
      <c r="AR957" s="156">
        <v>1.550034E9</v>
      </c>
      <c r="AS957" s="156">
        <v>97647.786</v>
      </c>
      <c r="AT957" s="156">
        <v>138396.53</v>
      </c>
      <c r="AU957" s="152">
        <f t="shared" si="1"/>
        <v>149286.24</v>
      </c>
      <c r="AV957" s="152">
        <f t="shared" si="2"/>
        <v>31324.5482</v>
      </c>
      <c r="AW957" s="152">
        <f t="shared" si="3"/>
        <v>163607.3792</v>
      </c>
      <c r="AX957" s="152">
        <f t="shared" si="4"/>
        <v>10069.1094</v>
      </c>
      <c r="AY957" s="152">
        <f t="shared" si="5"/>
        <v>90065.2568</v>
      </c>
      <c r="AZ957" s="152">
        <f t="shared" si="6"/>
        <v>92008.2104</v>
      </c>
      <c r="BA957" s="152">
        <f t="shared" si="7"/>
        <v>103760.3211</v>
      </c>
      <c r="BB957" s="152">
        <f t="shared" si="8"/>
        <v>99962.7</v>
      </c>
      <c r="BC957" s="152">
        <f t="shared" si="9"/>
        <v>107076.6773</v>
      </c>
    </row>
    <row r="958">
      <c r="A958" s="156">
        <v>1.510866E9</v>
      </c>
      <c r="B958" s="156">
        <v>122080.5811</v>
      </c>
      <c r="D958" s="153">
        <f>IFERROR(__xludf.DUMMYFUNCTION("TO_DATE(INT((E958/(60*60*24))+""1/1/1970""))"),43510.0)</f>
        <v>43510</v>
      </c>
      <c r="E958" s="152">
        <v>1.5501204E9</v>
      </c>
      <c r="F958" s="152">
        <v>97647.786</v>
      </c>
      <c r="H958" s="153">
        <f>IFERROR(__xludf.DUMMYFUNCTION("TO_DATE(INT((I958/(60*60*24))+""1/1/1970""))"),43510.0)</f>
        <v>43510</v>
      </c>
      <c r="I958" s="152">
        <v>1.5501204E9</v>
      </c>
      <c r="J958" s="152">
        <v>137755.21</v>
      </c>
      <c r="L958" s="154">
        <v>43692.0</v>
      </c>
      <c r="M958" s="155">
        <v>183645.27</v>
      </c>
      <c r="O958" s="153">
        <f>IFERROR(__xludf.DUMMYFUNCTION("TO_DATE(INT((P958/(60*60*24))+""1/1/1970""))"),43331.0)</f>
        <v>43331</v>
      </c>
      <c r="P958" s="13">
        <v>1.5346368E9</v>
      </c>
      <c r="Q958" s="13">
        <v>32726.0957</v>
      </c>
      <c r="S958" s="153">
        <f>IFERROR(__xludf.DUMMYFUNCTION("TO_DATE(INT((T958/(60*60*24))+""1/1/1970""))"),43510.0)</f>
        <v>43510</v>
      </c>
      <c r="T958" s="152">
        <v>1.5501204E9</v>
      </c>
      <c r="U958" s="152">
        <v>163616.4223</v>
      </c>
      <c r="W958" s="153">
        <f>IFERROR(__xludf.DUMMYFUNCTION("TO_DATE(INT((X958/(60*60*24))+""1/1/1970""))"),43484.0)</f>
        <v>43484</v>
      </c>
      <c r="X958" s="152">
        <v>1.547856E9</v>
      </c>
      <c r="Y958" s="152">
        <v>10076.7013</v>
      </c>
      <c r="AA958" s="153">
        <f>IFERROR(__xludf.DUMMYFUNCTION("TO_DATE(INT((AB958/(60*60*24))+""1/1/1970""))"),43489.0)</f>
        <v>43489</v>
      </c>
      <c r="AB958" s="152">
        <v>1.5483024E9</v>
      </c>
      <c r="AC958" s="152">
        <v>89904.5898</v>
      </c>
      <c r="AE958" s="153">
        <f>IFERROR(__xludf.DUMMYFUNCTION("TO_DATE(INT((AF958/(60*60*24))+""1/1/1970""))"),43333.0)</f>
        <v>43333</v>
      </c>
      <c r="AF958" s="152">
        <v>1.5348348E9</v>
      </c>
      <c r="AG958" s="152">
        <v>94763.672</v>
      </c>
      <c r="AQ958" s="153">
        <f>IFERROR(__xludf.DUMMYFUNCTION("TO_DATE(INT((AR958/(60*60*24))+""1/1/1970""))"),43510.0)</f>
        <v>43510</v>
      </c>
      <c r="AR958" s="152">
        <v>1.5501204E9</v>
      </c>
      <c r="AS958" s="152">
        <v>97647.786</v>
      </c>
      <c r="AT958" s="152">
        <v>137755.21</v>
      </c>
      <c r="AU958" s="152">
        <f t="shared" si="1"/>
        <v>149617.6</v>
      </c>
      <c r="AV958" s="152">
        <f t="shared" si="2"/>
        <v>31323.3346</v>
      </c>
      <c r="AW958" s="152">
        <f t="shared" si="3"/>
        <v>163616.4223</v>
      </c>
      <c r="AX958" s="152">
        <f t="shared" si="4"/>
        <v>10068.1364</v>
      </c>
      <c r="AY958" s="152">
        <f t="shared" si="5"/>
        <v>90310.048</v>
      </c>
      <c r="AZ958" s="152">
        <f t="shared" si="6"/>
        <v>91448.7077</v>
      </c>
      <c r="BA958" s="152">
        <f t="shared" si="7"/>
        <v>104010.6924</v>
      </c>
      <c r="BB958" s="152">
        <f t="shared" si="8"/>
        <v>99898.68</v>
      </c>
      <c r="BC958" s="152">
        <f t="shared" si="9"/>
        <v>107323.3395</v>
      </c>
    </row>
    <row r="959">
      <c r="A959" s="152">
        <v>1.51092906E9</v>
      </c>
      <c r="B959" s="152">
        <v>121906.4481</v>
      </c>
      <c r="D959" s="153">
        <f>IFERROR(__xludf.DUMMYFUNCTION("TO_DATE(INT((E959/(60*60*24))+""1/1/1970""))"),43511.0)</f>
        <v>43511</v>
      </c>
      <c r="E959" s="156">
        <v>1.5502068E9</v>
      </c>
      <c r="F959" s="156">
        <v>97647.786</v>
      </c>
      <c r="H959" s="153">
        <f>IFERROR(__xludf.DUMMYFUNCTION("TO_DATE(INT((I959/(60*60*24))+""1/1/1970""))"),43511.0)</f>
        <v>43511</v>
      </c>
      <c r="I959" s="156">
        <v>1.5502068E9</v>
      </c>
      <c r="J959" s="156">
        <v>138455.1</v>
      </c>
      <c r="L959" s="154">
        <v>43693.0</v>
      </c>
      <c r="M959" s="155">
        <v>184331.01</v>
      </c>
      <c r="O959" s="153">
        <f>IFERROR(__xludf.DUMMYFUNCTION("TO_DATE(INT((P959/(60*60*24))+""1/1/1970""))"),43332.0)</f>
        <v>43332</v>
      </c>
      <c r="P959" s="13">
        <v>1.5347232E9</v>
      </c>
      <c r="Q959" s="13">
        <v>32720.972</v>
      </c>
      <c r="S959" s="153">
        <f>IFERROR(__xludf.DUMMYFUNCTION("TO_DATE(INT((T959/(60*60*24))+""1/1/1970""))"),43511.0)</f>
        <v>43511</v>
      </c>
      <c r="T959" s="156">
        <v>1.5502068E9</v>
      </c>
      <c r="U959" s="156">
        <v>163668.358</v>
      </c>
      <c r="W959" s="153">
        <f>IFERROR(__xludf.DUMMYFUNCTION("TO_DATE(INT((X959/(60*60*24))+""1/1/1970""))"),43486.0)</f>
        <v>43486</v>
      </c>
      <c r="X959" s="156">
        <v>1.5480288E9</v>
      </c>
      <c r="Y959" s="156">
        <v>10077.6625</v>
      </c>
      <c r="AA959" s="153">
        <f>IFERROR(__xludf.DUMMYFUNCTION("TO_DATE(INT((AB959/(60*60*24))+""1/1/1970""))"),43490.0)</f>
        <v>43490</v>
      </c>
      <c r="AB959" s="156">
        <v>1.5483816E9</v>
      </c>
      <c r="AC959" s="156">
        <v>89446.1471</v>
      </c>
      <c r="AE959" s="153">
        <f>IFERROR(__xludf.DUMMYFUNCTION("TO_DATE(INT((AF959/(60*60*24))+""1/1/1970""))"),43334.0)</f>
        <v>43334</v>
      </c>
      <c r="AF959" s="156">
        <v>1.534914E9</v>
      </c>
      <c r="AG959" s="156">
        <v>94151.9968</v>
      </c>
      <c r="AQ959" s="153">
        <f>IFERROR(__xludf.DUMMYFUNCTION("TO_DATE(INT((AR959/(60*60*24))+""1/1/1970""))"),43511.0)</f>
        <v>43511</v>
      </c>
      <c r="AR959" s="156">
        <v>1.5502068E9</v>
      </c>
      <c r="AS959" s="156">
        <v>97647.786</v>
      </c>
      <c r="AT959" s="156">
        <v>138455.1</v>
      </c>
      <c r="AU959" s="152">
        <f t="shared" si="1"/>
        <v>149494.66</v>
      </c>
      <c r="AV959" s="152">
        <f t="shared" si="2"/>
        <v>31367.0334</v>
      </c>
      <c r="AW959" s="152">
        <f t="shared" si="3"/>
        <v>163668.358</v>
      </c>
      <c r="AX959" s="152">
        <f t="shared" si="4"/>
        <v>10066.3202</v>
      </c>
      <c r="AY959" s="152">
        <f t="shared" si="5"/>
        <v>90121.2704</v>
      </c>
      <c r="AZ959" s="152">
        <f t="shared" si="6"/>
        <v>91692.8322</v>
      </c>
      <c r="BA959" s="152">
        <f t="shared" si="7"/>
        <v>103744.4299</v>
      </c>
      <c r="BB959" s="152">
        <f t="shared" si="8"/>
        <v>99890.76</v>
      </c>
      <c r="BC959" s="152">
        <f t="shared" si="9"/>
        <v>106562.3495</v>
      </c>
    </row>
    <row r="960">
      <c r="A960" s="156">
        <v>1.5109524E9</v>
      </c>
      <c r="B960" s="156">
        <v>121722.9025</v>
      </c>
      <c r="D960" s="153">
        <f>IFERROR(__xludf.DUMMYFUNCTION("TO_DATE(INT((E960/(60*60*24))+""1/1/1970""))"),43512.0)</f>
        <v>43512</v>
      </c>
      <c r="E960" s="152">
        <v>1.5502932E9</v>
      </c>
      <c r="F960" s="152">
        <v>97647.786</v>
      </c>
      <c r="H960" s="153">
        <f>IFERROR(__xludf.DUMMYFUNCTION("TO_DATE(INT((I960/(60*60*24))+""1/1/1970""))"),43512.0)</f>
        <v>43512</v>
      </c>
      <c r="I960" s="152">
        <v>1.5502932E9</v>
      </c>
      <c r="J960" s="152">
        <v>139164.31</v>
      </c>
      <c r="L960" s="154">
        <v>43696.0</v>
      </c>
      <c r="M960" s="155">
        <v>185075.05</v>
      </c>
      <c r="O960" s="153">
        <f>IFERROR(__xludf.DUMMYFUNCTION("TO_DATE(INT((P960/(60*60*24))+""1/1/1970""))"),43333.0)</f>
        <v>43333</v>
      </c>
      <c r="P960" s="13">
        <v>1.53486E9</v>
      </c>
      <c r="Q960" s="13">
        <v>32914.2015</v>
      </c>
      <c r="S960" s="153">
        <f>IFERROR(__xludf.DUMMYFUNCTION("TO_DATE(INT((T960/(60*60*24))+""1/1/1970""))"),43512.0)</f>
        <v>43512</v>
      </c>
      <c r="T960" s="152">
        <v>1.5502932E9</v>
      </c>
      <c r="U960" s="152">
        <v>164917.9992</v>
      </c>
      <c r="W960" s="153">
        <f>IFERROR(__xludf.DUMMYFUNCTION("TO_DATE(INT((X960/(60*60*24))+""1/1/1970""))"),43487.0)</f>
        <v>43487</v>
      </c>
      <c r="X960" s="152">
        <v>1.5481152E9</v>
      </c>
      <c r="Y960" s="152">
        <v>10074.2304</v>
      </c>
      <c r="AA960" s="153">
        <f>IFERROR(__xludf.DUMMYFUNCTION("TO_DATE(INT((AB960/(60*60*24))+""1/1/1970""))"),43492.0)</f>
        <v>43492</v>
      </c>
      <c r="AB960" s="152">
        <v>1.54863E9</v>
      </c>
      <c r="AC960" s="152">
        <v>90635.1916</v>
      </c>
      <c r="AE960" s="153">
        <f>IFERROR(__xludf.DUMMYFUNCTION("TO_DATE(INT((AF960/(60*60*24))+""1/1/1970""))"),43335.0)</f>
        <v>43335</v>
      </c>
      <c r="AF960" s="152">
        <v>1.5349932E9</v>
      </c>
      <c r="AG960" s="152">
        <v>94087.1167</v>
      </c>
      <c r="AQ960" s="153">
        <f>IFERROR(__xludf.DUMMYFUNCTION("TO_DATE(INT((AR960/(60*60*24))+""1/1/1970""))"),43512.0)</f>
        <v>43512</v>
      </c>
      <c r="AR960" s="152">
        <v>1.5502932E9</v>
      </c>
      <c r="AS960" s="152">
        <v>97647.786</v>
      </c>
      <c r="AT960" s="152">
        <v>139164.31</v>
      </c>
      <c r="AU960" s="152">
        <f t="shared" si="1"/>
        <v>149494.66</v>
      </c>
      <c r="AV960" s="152">
        <f t="shared" si="2"/>
        <v>31368.7528</v>
      </c>
      <c r="AW960" s="152">
        <f t="shared" si="3"/>
        <v>164917.9992</v>
      </c>
      <c r="AX960" s="152">
        <f t="shared" si="4"/>
        <v>10068.0954</v>
      </c>
      <c r="AY960" s="152">
        <f t="shared" si="5"/>
        <v>90121.2704</v>
      </c>
      <c r="AZ960" s="152">
        <f t="shared" si="6"/>
        <v>91693.6419</v>
      </c>
      <c r="BA960" s="152">
        <f t="shared" si="7"/>
        <v>104947.3031</v>
      </c>
      <c r="BB960" s="152">
        <f t="shared" si="8"/>
        <v>99795.06</v>
      </c>
      <c r="BC960" s="152">
        <f t="shared" si="9"/>
        <v>106562.3495</v>
      </c>
    </row>
    <row r="961">
      <c r="A961" s="152">
        <v>1.51118826E9</v>
      </c>
      <c r="B961" s="152">
        <v>121774.6717</v>
      </c>
      <c r="D961" s="153">
        <f>IFERROR(__xludf.DUMMYFUNCTION("TO_DATE(INT((E961/(60*60*24))+""1/1/1970""))"),43515.0)</f>
        <v>43515</v>
      </c>
      <c r="E961" s="156">
        <v>1.5505884E9</v>
      </c>
      <c r="F961" s="156">
        <v>97647.786</v>
      </c>
      <c r="H961" s="153">
        <f>IFERROR(__xludf.DUMMYFUNCTION("TO_DATE(INT((I961/(60*60*24))+""1/1/1970""))"),43515.0)</f>
        <v>43515</v>
      </c>
      <c r="I961" s="156">
        <v>1.5505884E9</v>
      </c>
      <c r="J961" s="156">
        <v>139164.31</v>
      </c>
      <c r="L961" s="154">
        <v>43697.0</v>
      </c>
      <c r="M961" s="155">
        <v>185355.63</v>
      </c>
      <c r="O961" s="153">
        <f>IFERROR(__xludf.DUMMYFUNCTION("TO_DATE(INT((P961/(60*60*24))+""1/1/1970""))"),43334.0)</f>
        <v>43334</v>
      </c>
      <c r="P961" s="13">
        <v>1.5349464E9</v>
      </c>
      <c r="Q961" s="13">
        <v>32865.1403</v>
      </c>
      <c r="S961" s="153">
        <f>IFERROR(__xludf.DUMMYFUNCTION("TO_DATE(INT((T961/(60*60*24))+""1/1/1970""))"),43515.0)</f>
        <v>43515</v>
      </c>
      <c r="T961" s="156">
        <v>1.5505884E9</v>
      </c>
      <c r="U961" s="156">
        <v>164917.9992</v>
      </c>
      <c r="W961" s="153">
        <f>IFERROR(__xludf.DUMMYFUNCTION("TO_DATE(INT((X961/(60*60*24))+""1/1/1970""))"),43488.0)</f>
        <v>43488</v>
      </c>
      <c r="X961" s="156">
        <v>1.5482556E9</v>
      </c>
      <c r="Y961" s="156">
        <v>10062.3324</v>
      </c>
      <c r="AA961" s="153">
        <f>IFERROR(__xludf.DUMMYFUNCTION("TO_DATE(INT((AB961/(60*60*24))+""1/1/1970""))"),43493.0)</f>
        <v>43493</v>
      </c>
      <c r="AB961" s="156">
        <v>1.5486696E9</v>
      </c>
      <c r="AC961" s="156">
        <v>90670.3067</v>
      </c>
      <c r="AE961" s="153">
        <f>IFERROR(__xludf.DUMMYFUNCTION("TO_DATE(INT((AF961/(60*60*24))+""1/1/1970""))"),43336.0)</f>
        <v>43336</v>
      </c>
      <c r="AF961" s="156">
        <v>1.5350724E9</v>
      </c>
      <c r="AG961" s="156">
        <v>94400.3434</v>
      </c>
      <c r="AQ961" s="153">
        <f>IFERROR(__xludf.DUMMYFUNCTION("TO_DATE(INT((AR961/(60*60*24))+""1/1/1970""))"),43515.0)</f>
        <v>43515</v>
      </c>
      <c r="AR961" s="156">
        <v>1.5505884E9</v>
      </c>
      <c r="AS961" s="156">
        <v>97647.786</v>
      </c>
      <c r="AT961" s="156">
        <v>139164.31</v>
      </c>
      <c r="AU961" s="152">
        <f t="shared" si="1"/>
        <v>151090.32</v>
      </c>
      <c r="AV961" s="152">
        <f t="shared" si="2"/>
        <v>31399.0653</v>
      </c>
      <c r="AW961" s="152">
        <f t="shared" si="3"/>
        <v>164917.9992</v>
      </c>
      <c r="AX961" s="152">
        <f t="shared" si="4"/>
        <v>10066.1884</v>
      </c>
      <c r="AY961" s="152">
        <f t="shared" si="5"/>
        <v>89745.6698</v>
      </c>
      <c r="AZ961" s="152">
        <f t="shared" si="6"/>
        <v>91829.2667</v>
      </c>
      <c r="BA961" s="152">
        <f t="shared" si="7"/>
        <v>105355.445</v>
      </c>
      <c r="BB961" s="152">
        <f t="shared" si="8"/>
        <v>99795.06</v>
      </c>
      <c r="BC961" s="152">
        <f t="shared" si="9"/>
        <v>106562.3495</v>
      </c>
    </row>
    <row r="962">
      <c r="A962" s="156">
        <v>1.5112116E9</v>
      </c>
      <c r="B962" s="156">
        <v>121929.9796</v>
      </c>
      <c r="D962" s="153">
        <f>IFERROR(__xludf.DUMMYFUNCTION("TO_DATE(INT((E962/(60*60*24))+""1/1/1970""))"),43516.0)</f>
        <v>43516</v>
      </c>
      <c r="E962" s="156">
        <v>1.5506388E9</v>
      </c>
      <c r="F962" s="156">
        <v>98112.13</v>
      </c>
      <c r="H962" s="153">
        <f>IFERROR(__xludf.DUMMYFUNCTION("TO_DATE(INT((I962/(60*60*24))+""1/1/1970""))"),43516.0)</f>
        <v>43516</v>
      </c>
      <c r="I962" s="156">
        <v>1.5506388E9</v>
      </c>
      <c r="J962" s="156">
        <v>140656.94</v>
      </c>
      <c r="L962" s="154">
        <v>43698.0</v>
      </c>
      <c r="M962" s="155">
        <v>185218.73</v>
      </c>
      <c r="O962" s="153">
        <f>IFERROR(__xludf.DUMMYFUNCTION("TO_DATE(INT((P962/(60*60*24))+""1/1/1970""))"),43335.0)</f>
        <v>43335</v>
      </c>
      <c r="P962" s="13">
        <v>1.5350328E9</v>
      </c>
      <c r="Q962" s="13">
        <v>32734.587</v>
      </c>
      <c r="S962" s="153">
        <f>IFERROR(__xludf.DUMMYFUNCTION("TO_DATE(INT((T962/(60*60*24))+""1/1/1970""))"),43516.0)</f>
        <v>43516</v>
      </c>
      <c r="T962" s="156">
        <v>1.5506388E9</v>
      </c>
      <c r="U962" s="156">
        <v>164996.3537</v>
      </c>
      <c r="W962" s="153">
        <f>IFERROR(__xludf.DUMMYFUNCTION("TO_DATE(INT((X962/(60*60*24))+""1/1/1970""))"),43489.0)</f>
        <v>43489</v>
      </c>
      <c r="X962" s="156">
        <v>1.548342E9</v>
      </c>
      <c r="Y962" s="156">
        <v>10051.22</v>
      </c>
      <c r="AA962" s="153">
        <f>IFERROR(__xludf.DUMMYFUNCTION("TO_DATE(INT((AB962/(60*60*24))+""1/1/1970""))"),43494.0)</f>
        <v>43494</v>
      </c>
      <c r="AB962" s="152">
        <v>1.5487488E9</v>
      </c>
      <c r="AC962" s="152">
        <v>90375.1748</v>
      </c>
      <c r="AE962" s="153">
        <f>IFERROR(__xludf.DUMMYFUNCTION("TO_DATE(INT((AF962/(60*60*24))+""1/1/1970""))"),43337.0)</f>
        <v>43337</v>
      </c>
      <c r="AF962" s="152">
        <v>1.5351552E9</v>
      </c>
      <c r="AG962" s="152">
        <v>93823.9919</v>
      </c>
      <c r="AQ962" s="153">
        <f>IFERROR(__xludf.DUMMYFUNCTION("TO_DATE(INT((AR962/(60*60*24))+""1/1/1970""))"),43516.0)</f>
        <v>43516</v>
      </c>
      <c r="AR962" s="156">
        <v>1.5506388E9</v>
      </c>
      <c r="AS962" s="156">
        <v>98112.13</v>
      </c>
      <c r="AT962" s="156">
        <v>140656.94</v>
      </c>
      <c r="AU962" s="152">
        <f t="shared" si="1"/>
        <v>151424.18</v>
      </c>
      <c r="AV962" s="152">
        <f t="shared" si="2"/>
        <v>31375.6837</v>
      </c>
      <c r="AW962" s="152">
        <f t="shared" si="3"/>
        <v>164996.3537</v>
      </c>
      <c r="AX962" s="152">
        <f t="shared" si="4"/>
        <v>10057.7957</v>
      </c>
      <c r="AY962" s="152">
        <f t="shared" si="5"/>
        <v>89325.2372</v>
      </c>
      <c r="AZ962" s="152">
        <f t="shared" si="6"/>
        <v>92057.6021</v>
      </c>
      <c r="BA962" s="152">
        <f t="shared" si="7"/>
        <v>105235.96</v>
      </c>
      <c r="BB962" s="152">
        <f t="shared" si="8"/>
        <v>99781.2</v>
      </c>
      <c r="BC962" s="152">
        <f t="shared" si="9"/>
        <v>106562.3495</v>
      </c>
    </row>
    <row r="963">
      <c r="A963" s="152">
        <v>1.51127466E9</v>
      </c>
      <c r="B963" s="152">
        <v>122344.1338</v>
      </c>
      <c r="D963" s="153">
        <f>IFERROR(__xludf.DUMMYFUNCTION("TO_DATE(INT((E963/(60*60*24))+""1/1/1970""))"),43517.0)</f>
        <v>43517</v>
      </c>
      <c r="E963" s="152">
        <v>1.5507252E9</v>
      </c>
      <c r="F963" s="152">
        <v>98110.305</v>
      </c>
      <c r="H963" s="153">
        <f>IFERROR(__xludf.DUMMYFUNCTION("TO_DATE(INT((I963/(60*60*24))+""1/1/1970""))"),43517.0)</f>
        <v>43517</v>
      </c>
      <c r="I963" s="152">
        <v>1.5507252E9</v>
      </c>
      <c r="J963" s="152">
        <v>141350.97</v>
      </c>
      <c r="L963" s="154">
        <v>43699.0</v>
      </c>
      <c r="M963" s="155">
        <v>185544.11</v>
      </c>
      <c r="O963" s="153">
        <f>IFERROR(__xludf.DUMMYFUNCTION("TO_DATE(INT((P963/(60*60*24))+""1/1/1970""))"),43336.0)</f>
        <v>43336</v>
      </c>
      <c r="P963" s="13">
        <v>1.5351192E9</v>
      </c>
      <c r="Q963" s="13">
        <v>32707.3303</v>
      </c>
      <c r="S963" s="153">
        <f>IFERROR(__xludf.DUMMYFUNCTION("TO_DATE(INT((T963/(60*60*24))+""1/1/1970""))"),43517.0)</f>
        <v>43517</v>
      </c>
      <c r="T963" s="152">
        <v>1.5507252E9</v>
      </c>
      <c r="U963" s="152">
        <v>164105.2085</v>
      </c>
      <c r="W963" s="153">
        <f>IFERROR(__xludf.DUMMYFUNCTION("TO_DATE(INT((X963/(60*60*24))+""1/1/1970""))"),43490.0)</f>
        <v>43490</v>
      </c>
      <c r="X963" s="156">
        <v>1.5484284E9</v>
      </c>
      <c r="Y963" s="156">
        <v>10046.4416</v>
      </c>
      <c r="AA963" s="153">
        <f>IFERROR(__xludf.DUMMYFUNCTION("TO_DATE(INT((AB963/(60*60*24))+""1/1/1970""))"),43495.0)</f>
        <v>43495</v>
      </c>
      <c r="AB963" s="156">
        <v>1.548828E9</v>
      </c>
      <c r="AC963" s="156">
        <v>90882.3544</v>
      </c>
      <c r="AE963" s="153">
        <f>IFERROR(__xludf.DUMMYFUNCTION("TO_DATE(INT((AF963/(60*60*24))+""1/1/1970""))"),43338.0)</f>
        <v>43338</v>
      </c>
      <c r="AF963" s="156">
        <v>1.5353208E9</v>
      </c>
      <c r="AG963" s="156">
        <v>93823.9919</v>
      </c>
      <c r="AQ963" s="153">
        <f>IFERROR(__xludf.DUMMYFUNCTION("TO_DATE(INT((AR963/(60*60*24))+""1/1/1970""))"),43517.0)</f>
        <v>43517</v>
      </c>
      <c r="AR963" s="152">
        <v>1.5507252E9</v>
      </c>
      <c r="AS963" s="152">
        <v>98110.305</v>
      </c>
      <c r="AT963" s="152">
        <v>141350.97</v>
      </c>
      <c r="AU963" s="152">
        <f t="shared" si="1"/>
        <v>151615.84</v>
      </c>
      <c r="AV963" s="152">
        <f t="shared" si="2"/>
        <v>31427.9097</v>
      </c>
      <c r="AW963" s="152">
        <f t="shared" si="3"/>
        <v>164105.2085</v>
      </c>
      <c r="AX963" s="152">
        <f t="shared" si="4"/>
        <v>10057.4057</v>
      </c>
      <c r="AY963" s="152">
        <f t="shared" si="5"/>
        <v>89075.6798</v>
      </c>
      <c r="AZ963" s="152">
        <f t="shared" si="6"/>
        <v>92108.6132</v>
      </c>
      <c r="BA963" s="152">
        <f t="shared" si="7"/>
        <v>104881.3936</v>
      </c>
      <c r="BB963" s="152">
        <f t="shared" si="8"/>
        <v>99799.02</v>
      </c>
      <c r="BC963" s="152">
        <f t="shared" si="9"/>
        <v>106562.3495</v>
      </c>
    </row>
    <row r="964">
      <c r="A964" s="156">
        <v>1.511298E9</v>
      </c>
      <c r="B964" s="156">
        <v>122725.344</v>
      </c>
      <c r="D964" s="153">
        <f>IFERROR(__xludf.DUMMYFUNCTION("TO_DATE(INT((E964/(60*60*24))+""1/1/1970""))"),43518.0)</f>
        <v>43518</v>
      </c>
      <c r="E964" s="156">
        <v>1.5508116E9</v>
      </c>
      <c r="F964" s="156">
        <v>98110.305</v>
      </c>
      <c r="H964" s="153">
        <f>IFERROR(__xludf.DUMMYFUNCTION("TO_DATE(INT((I964/(60*60*24))+""1/1/1970""))"),43518.0)</f>
        <v>43518</v>
      </c>
      <c r="I964" s="156">
        <v>1.5508116E9</v>
      </c>
      <c r="J964" s="156">
        <v>139015.33</v>
      </c>
      <c r="L964" s="154">
        <v>43700.0</v>
      </c>
      <c r="M964" s="155">
        <v>185230.61</v>
      </c>
      <c r="O964" s="153">
        <f>IFERROR(__xludf.DUMMYFUNCTION("TO_DATE(INT((P964/(60*60*24))+""1/1/1970""))"),43337.0)</f>
        <v>43337</v>
      </c>
      <c r="P964" s="13">
        <v>1.5351552E9</v>
      </c>
      <c r="Q964" s="13">
        <v>32605.334</v>
      </c>
      <c r="S964" s="153">
        <f>IFERROR(__xludf.DUMMYFUNCTION("TO_DATE(INT((T964/(60*60*24))+""1/1/1970""))"),43518.0)</f>
        <v>43518</v>
      </c>
      <c r="T964" s="156">
        <v>1.5508116E9</v>
      </c>
      <c r="U964" s="156">
        <v>163998.9401</v>
      </c>
      <c r="W964" s="153">
        <f>IFERROR(__xludf.DUMMYFUNCTION("TO_DATE(INT((X964/(60*60*24))+""1/1/1970""))"),43491.0)</f>
        <v>43491</v>
      </c>
      <c r="X964" s="156">
        <v>1.5484608E9</v>
      </c>
      <c r="Y964" s="156">
        <v>10053.7725</v>
      </c>
      <c r="AA964" s="153">
        <f>IFERROR(__xludf.DUMMYFUNCTION("TO_DATE(INT((AB964/(60*60*24))+""1/1/1970""))"),43496.0)</f>
        <v>43496</v>
      </c>
      <c r="AB964" s="152">
        <v>1.5489072E9</v>
      </c>
      <c r="AC964" s="152">
        <v>91745.694</v>
      </c>
      <c r="AE964" s="153">
        <f>IFERROR(__xludf.DUMMYFUNCTION("TO_DATE(INT((AF964/(60*60*24))+""1/1/1970""))"),43339.0)</f>
        <v>43339</v>
      </c>
      <c r="AF964" s="156">
        <v>1.5353604E9</v>
      </c>
      <c r="AG964" s="156">
        <v>93657.4663</v>
      </c>
      <c r="AQ964" s="153">
        <f>IFERROR(__xludf.DUMMYFUNCTION("TO_DATE(INT((AR964/(60*60*24))+""1/1/1970""))"),43518.0)</f>
        <v>43518</v>
      </c>
      <c r="AR964" s="156">
        <v>1.5508116E9</v>
      </c>
      <c r="AS964" s="156">
        <v>98110.305</v>
      </c>
      <c r="AT964" s="156">
        <v>139015.33</v>
      </c>
      <c r="AU964" s="152">
        <f t="shared" si="1"/>
        <v>150801.98</v>
      </c>
      <c r="AV964" s="152">
        <f t="shared" si="2"/>
        <v>31425.0398</v>
      </c>
      <c r="AW964" s="152">
        <f t="shared" si="3"/>
        <v>163998.9401</v>
      </c>
      <c r="AX964" s="152">
        <f t="shared" si="4"/>
        <v>10052.6786</v>
      </c>
      <c r="AY964" s="152">
        <f t="shared" si="5"/>
        <v>89587.762</v>
      </c>
      <c r="AZ964" s="152">
        <f t="shared" si="6"/>
        <v>92057.1972</v>
      </c>
      <c r="BA964" s="152">
        <f t="shared" si="7"/>
        <v>104659.7004</v>
      </c>
      <c r="BB964" s="152">
        <f t="shared" si="8"/>
        <v>99632.7</v>
      </c>
      <c r="BC964" s="152">
        <f t="shared" si="9"/>
        <v>107318.7218</v>
      </c>
    </row>
    <row r="965">
      <c r="A965" s="152">
        <v>1.51136106E9</v>
      </c>
      <c r="B965" s="152">
        <v>122734.7566</v>
      </c>
      <c r="D965" s="153">
        <f>IFERROR(__xludf.DUMMYFUNCTION("TO_DATE(INT((E965/(60*60*24))+""1/1/1970""))"),43519.0)</f>
        <v>43519</v>
      </c>
      <c r="E965" s="152">
        <v>1.550898E9</v>
      </c>
      <c r="F965" s="152">
        <v>98110.305</v>
      </c>
      <c r="H965" s="153">
        <f>IFERROR(__xludf.DUMMYFUNCTION("TO_DATE(INT((I965/(60*60*24))+""1/1/1970""))"),43519.0)</f>
        <v>43519</v>
      </c>
      <c r="I965" s="152">
        <v>1.550898E9</v>
      </c>
      <c r="J965" s="152">
        <v>146650.34</v>
      </c>
      <c r="L965" s="154">
        <v>43703.0</v>
      </c>
      <c r="M965" s="155">
        <v>183975.71</v>
      </c>
      <c r="O965" s="153">
        <f>IFERROR(__xludf.DUMMYFUNCTION("TO_DATE(INT((P965/(60*60*24))+""1/1/1970""))"),43338.0)</f>
        <v>43338</v>
      </c>
      <c r="P965" s="13">
        <v>1.5352416E9</v>
      </c>
      <c r="Q965" s="13">
        <v>32605.334</v>
      </c>
      <c r="S965" s="153">
        <f>IFERROR(__xludf.DUMMYFUNCTION("TO_DATE(INT((T965/(60*60*24))+""1/1/1970""))"),43519.0)</f>
        <v>43519</v>
      </c>
      <c r="T965" s="152">
        <v>1.550898E9</v>
      </c>
      <c r="U965" s="152">
        <v>165322.6011</v>
      </c>
      <c r="W965" s="153">
        <f>IFERROR(__xludf.DUMMYFUNCTION("TO_DATE(INT((X965/(60*60*24))+""1/1/1970""))"),43493.0)</f>
        <v>43493</v>
      </c>
      <c r="X965" s="152">
        <v>1.5486336E9</v>
      </c>
      <c r="Y965" s="152">
        <v>10052.0468</v>
      </c>
      <c r="AA965" s="153">
        <f>IFERROR(__xludf.DUMMYFUNCTION("TO_DATE(INT((AB965/(60*60*24))+""1/1/1970""))"),43497.0)</f>
        <v>43497</v>
      </c>
      <c r="AB965" s="156">
        <v>1.5489864E9</v>
      </c>
      <c r="AC965" s="156">
        <v>91462.2217</v>
      </c>
      <c r="AE965" s="153">
        <f>IFERROR(__xludf.DUMMYFUNCTION("TO_DATE(INT((AF965/(60*60*24))+""1/1/1970""))"),43340.0)</f>
        <v>43340</v>
      </c>
      <c r="AF965" s="152">
        <v>1.5354396E9</v>
      </c>
      <c r="AG965" s="152">
        <v>93373.0752</v>
      </c>
      <c r="AQ965" s="153">
        <f>IFERROR(__xludf.DUMMYFUNCTION("TO_DATE(INT((AR965/(60*60*24))+""1/1/1970""))"),43519.0)</f>
        <v>43519</v>
      </c>
      <c r="AR965" s="152">
        <v>1.550898E9</v>
      </c>
      <c r="AS965" s="152">
        <v>98110.305</v>
      </c>
      <c r="AT965" s="152">
        <v>146650.34</v>
      </c>
      <c r="AU965" s="152">
        <f t="shared" si="1"/>
        <v>150801.98</v>
      </c>
      <c r="AV965" s="152">
        <f t="shared" si="2"/>
        <v>31419.324</v>
      </c>
      <c r="AW965" s="152">
        <f t="shared" si="3"/>
        <v>165322.6011</v>
      </c>
      <c r="AX965" s="152">
        <f t="shared" si="4"/>
        <v>10046.9265</v>
      </c>
      <c r="AY965" s="152">
        <f t="shared" si="5"/>
        <v>89587.762</v>
      </c>
      <c r="AZ965" s="152">
        <f t="shared" si="6"/>
        <v>92009.4249</v>
      </c>
      <c r="BA965" s="152">
        <f t="shared" si="7"/>
        <v>105415.9919</v>
      </c>
      <c r="BB965" s="152">
        <f t="shared" si="8"/>
        <v>99754.8</v>
      </c>
      <c r="BC965" s="152">
        <f t="shared" si="9"/>
        <v>107801.6111</v>
      </c>
    </row>
    <row r="966">
      <c r="A966" s="156">
        <v>1.5113844E9</v>
      </c>
      <c r="B966" s="156">
        <v>122617.0991</v>
      </c>
      <c r="D966" s="153">
        <f>IFERROR(__xludf.DUMMYFUNCTION("TO_DATE(INT((E966/(60*60*24))+""1/1/1970""))"),43521.0)</f>
        <v>43521</v>
      </c>
      <c r="E966" s="156">
        <v>1.5511068E9</v>
      </c>
      <c r="F966" s="156">
        <v>98110.305</v>
      </c>
      <c r="H966" s="153">
        <f>IFERROR(__xludf.DUMMYFUNCTION("TO_DATE(INT((I966/(60*60*24))+""1/1/1970""))"),43521.0)</f>
        <v>43521</v>
      </c>
      <c r="I966" s="156">
        <v>1.5511068E9</v>
      </c>
      <c r="J966" s="156">
        <v>146650.34</v>
      </c>
      <c r="L966" s="154">
        <v>43704.0</v>
      </c>
      <c r="M966" s="155">
        <v>184622.83</v>
      </c>
      <c r="O966" s="153">
        <f>IFERROR(__xludf.DUMMYFUNCTION("TO_DATE(INT((P966/(60*60*24))+""1/1/1970""))"),43339.0)</f>
        <v>43339</v>
      </c>
      <c r="P966" s="13">
        <v>1.535328E9</v>
      </c>
      <c r="Q966" s="13">
        <v>32575.4074</v>
      </c>
      <c r="S966" s="153">
        <f>IFERROR(__xludf.DUMMYFUNCTION("TO_DATE(INT((T966/(60*60*24))+""1/1/1970""))"),43521.0)</f>
        <v>43521</v>
      </c>
      <c r="T966" s="156">
        <v>1.5511068E9</v>
      </c>
      <c r="U966" s="156">
        <v>165322.6011</v>
      </c>
      <c r="W966" s="153">
        <f>IFERROR(__xludf.DUMMYFUNCTION("TO_DATE(INT((X966/(60*60*24))+""1/1/1970""))"),43494.0)</f>
        <v>43494</v>
      </c>
      <c r="X966" s="156">
        <v>1.548774E9</v>
      </c>
      <c r="Y966" s="156">
        <v>10049.6325</v>
      </c>
      <c r="AA966" s="153">
        <f>IFERROR(__xludf.DUMMYFUNCTION("TO_DATE(INT((AB966/(60*60*24))+""1/1/1970""))"),43499.0)</f>
        <v>43499</v>
      </c>
      <c r="AB966" s="152">
        <v>1.5492348E9</v>
      </c>
      <c r="AC966" s="152">
        <v>91645.362</v>
      </c>
      <c r="AE966" s="153">
        <f>IFERROR(__xludf.DUMMYFUNCTION("TO_DATE(INT((AF966/(60*60*24))+""1/1/1970""))"),43341.0)</f>
        <v>43341</v>
      </c>
      <c r="AF966" s="156">
        <v>1.5355188E9</v>
      </c>
      <c r="AG966" s="156">
        <v>93311.0787</v>
      </c>
      <c r="AQ966" s="153">
        <f>IFERROR(__xludf.DUMMYFUNCTION("TO_DATE(INT((AR966/(60*60*24))+""1/1/1970""))"),43521.0)</f>
        <v>43521</v>
      </c>
      <c r="AR966" s="156">
        <v>1.5511068E9</v>
      </c>
      <c r="AS966" s="156">
        <v>98110.305</v>
      </c>
      <c r="AT966" s="156">
        <v>146650.34</v>
      </c>
      <c r="AU966" s="152">
        <f t="shared" si="1"/>
        <v>151889.66</v>
      </c>
      <c r="AV966" s="152">
        <f t="shared" si="2"/>
        <v>31410.479</v>
      </c>
      <c r="AW966" s="152">
        <f t="shared" si="3"/>
        <v>165322.6011</v>
      </c>
      <c r="AX966" s="152">
        <f t="shared" si="4"/>
        <v>10050.9215</v>
      </c>
      <c r="AY966" s="152">
        <f t="shared" si="5"/>
        <v>89558.9063</v>
      </c>
      <c r="AZ966" s="152">
        <f t="shared" si="6"/>
        <v>92077.0349</v>
      </c>
      <c r="BA966" s="152">
        <f t="shared" si="7"/>
        <v>105415.9919</v>
      </c>
      <c r="BB966" s="152">
        <f t="shared" si="8"/>
        <v>99754.8</v>
      </c>
      <c r="BC966" s="152">
        <f t="shared" si="9"/>
        <v>107801.6111</v>
      </c>
    </row>
    <row r="967">
      <c r="A967" s="152">
        <v>1.51153386E9</v>
      </c>
      <c r="B967" s="152">
        <v>122847.7077</v>
      </c>
      <c r="D967" s="153">
        <f>IFERROR(__xludf.DUMMYFUNCTION("TO_DATE(INT((E967/(60*60*24))+""1/1/1970""))"),43522.0)</f>
        <v>43522</v>
      </c>
      <c r="E967" s="156">
        <v>1.5511572E9</v>
      </c>
      <c r="F967" s="156">
        <v>98110.305</v>
      </c>
      <c r="H967" s="153">
        <f>IFERROR(__xludf.DUMMYFUNCTION("TO_DATE(INT((I967/(60*60*24))+""1/1/1970""))"),43522.0)</f>
        <v>43522</v>
      </c>
      <c r="I967" s="156">
        <v>1.5511572E9</v>
      </c>
      <c r="J967" s="156">
        <v>147275.82</v>
      </c>
      <c r="L967" s="154">
        <v>43705.0</v>
      </c>
      <c r="M967" s="155">
        <v>185003.25</v>
      </c>
      <c r="O967" s="153">
        <f>IFERROR(__xludf.DUMMYFUNCTION("TO_DATE(INT((P967/(60*60*24))+""1/1/1970""))"),43340.0)</f>
        <v>43340</v>
      </c>
      <c r="P967" s="13">
        <v>1.5354648E9</v>
      </c>
      <c r="Q967" s="13">
        <v>32831.3801</v>
      </c>
      <c r="S967" s="153">
        <f>IFERROR(__xludf.DUMMYFUNCTION("TO_DATE(INT((T967/(60*60*24))+""1/1/1970""))"),43522.0)</f>
        <v>43522</v>
      </c>
      <c r="T967" s="156">
        <v>1.5511572E9</v>
      </c>
      <c r="U967" s="156">
        <v>164286.0246</v>
      </c>
      <c r="W967" s="153">
        <f>IFERROR(__xludf.DUMMYFUNCTION("TO_DATE(INT((X967/(60*60*24))+""1/1/1970""))"),43495.0)</f>
        <v>43495</v>
      </c>
      <c r="X967" s="156">
        <v>1.5488604E9</v>
      </c>
      <c r="Y967" s="156">
        <v>10055.9522</v>
      </c>
      <c r="AA967" s="153">
        <f>IFERROR(__xludf.DUMMYFUNCTION("TO_DATE(INT((AB967/(60*60*24))+""1/1/1970""))"),43500.0)</f>
        <v>43500</v>
      </c>
      <c r="AB967" s="156">
        <v>1.5492744E9</v>
      </c>
      <c r="AC967" s="156">
        <v>91508.8859</v>
      </c>
      <c r="AE967" s="153">
        <f>IFERROR(__xludf.DUMMYFUNCTION("TO_DATE(INT((AF967/(60*60*24))+""1/1/1970""))"),43342.0)</f>
        <v>43342</v>
      </c>
      <c r="AF967" s="152">
        <v>1.535598E9</v>
      </c>
      <c r="AG967" s="152">
        <v>93195.3758</v>
      </c>
      <c r="AQ967" s="153">
        <f>IFERROR(__xludf.DUMMYFUNCTION("TO_DATE(INT((AR967/(60*60*24))+""1/1/1970""))"),43522.0)</f>
        <v>43522</v>
      </c>
      <c r="AR967" s="156">
        <v>1.5511572E9</v>
      </c>
      <c r="AS967" s="156">
        <v>98110.305</v>
      </c>
      <c r="AT967" s="156">
        <v>147275.82</v>
      </c>
      <c r="AU967" s="152">
        <f t="shared" si="1"/>
        <v>151985.66</v>
      </c>
      <c r="AV967" s="152">
        <f t="shared" si="2"/>
        <v>31345.4519</v>
      </c>
      <c r="AW967" s="152">
        <f t="shared" si="3"/>
        <v>164286.0246</v>
      </c>
      <c r="AX967" s="152">
        <f t="shared" si="4"/>
        <v>10056.3166</v>
      </c>
      <c r="AY967" s="152">
        <f t="shared" si="5"/>
        <v>89562.8543</v>
      </c>
      <c r="AZ967" s="152">
        <f t="shared" si="6"/>
        <v>92260.0271</v>
      </c>
      <c r="BA967" s="152">
        <f t="shared" si="7"/>
        <v>105597.0165</v>
      </c>
      <c r="BB967" s="152">
        <f t="shared" si="8"/>
        <v>99934.98</v>
      </c>
      <c r="BC967" s="152">
        <f t="shared" si="9"/>
        <v>107801.6111</v>
      </c>
    </row>
    <row r="968">
      <c r="A968" s="156">
        <v>1.5115464E9</v>
      </c>
      <c r="B968" s="156">
        <v>122899.477</v>
      </c>
      <c r="D968" s="153">
        <f>IFERROR(__xludf.DUMMYFUNCTION("TO_DATE(INT((E968/(60*60*24))+""1/1/1970""))"),43523.0)</f>
        <v>43523</v>
      </c>
      <c r="E968" s="152">
        <v>1.5512436E9</v>
      </c>
      <c r="F968" s="152">
        <v>98110.305</v>
      </c>
      <c r="H968" s="153">
        <f>IFERROR(__xludf.DUMMYFUNCTION("TO_DATE(INT((I968/(60*60*24))+""1/1/1970""))"),43523.0)</f>
        <v>43523</v>
      </c>
      <c r="I968" s="152">
        <v>1.5512436E9</v>
      </c>
      <c r="J968" s="152">
        <v>148528.48</v>
      </c>
      <c r="L968" s="154">
        <v>43706.0</v>
      </c>
      <c r="M968" s="155">
        <v>185589.87</v>
      </c>
      <c r="O968" s="153">
        <f>IFERROR(__xludf.DUMMYFUNCTION("TO_DATE(INT((P968/(60*60*24))+""1/1/1970""))"),43341.0)</f>
        <v>43341</v>
      </c>
      <c r="P968" s="13">
        <v>1.5355512E9</v>
      </c>
      <c r="Q968" s="13">
        <v>32962.8309</v>
      </c>
      <c r="S968" s="153">
        <f>IFERROR(__xludf.DUMMYFUNCTION("TO_DATE(INT((T968/(60*60*24))+""1/1/1970""))"),43523.0)</f>
        <v>43523</v>
      </c>
      <c r="T968" s="152">
        <v>1.5512436E9</v>
      </c>
      <c r="U968" s="152">
        <v>164797.5284</v>
      </c>
      <c r="W968" s="153">
        <f>IFERROR(__xludf.DUMMYFUNCTION("TO_DATE(INT((X968/(60*60*24))+""1/1/1970""))"),43496.0)</f>
        <v>43496</v>
      </c>
      <c r="X968" s="156">
        <v>1.5489468E9</v>
      </c>
      <c r="Y968" s="156">
        <v>10085.2806</v>
      </c>
      <c r="AA968" s="153">
        <f>IFERROR(__xludf.DUMMYFUNCTION("TO_DATE(INT((AB968/(60*60*24))+""1/1/1970""))"),43501.0)</f>
        <v>43501</v>
      </c>
      <c r="AB968" s="152">
        <v>1.5493536E9</v>
      </c>
      <c r="AC968" s="152">
        <v>91611.7109</v>
      </c>
      <c r="AE968" s="153">
        <f>IFERROR(__xludf.DUMMYFUNCTION("TO_DATE(INT((AF968/(60*60*24))+""1/1/1970""))"),43343.0)</f>
        <v>43343</v>
      </c>
      <c r="AF968" s="156">
        <v>1.5356772E9</v>
      </c>
      <c r="AG968" s="156">
        <v>93511.8465</v>
      </c>
      <c r="AQ968" s="153">
        <f>IFERROR(__xludf.DUMMYFUNCTION("TO_DATE(INT((AR968/(60*60*24))+""1/1/1970""))"),43523.0)</f>
        <v>43523</v>
      </c>
      <c r="AR968" s="152">
        <v>1.5512436E9</v>
      </c>
      <c r="AS968" s="152">
        <v>98110.305</v>
      </c>
      <c r="AT968" s="152">
        <v>148528.48</v>
      </c>
      <c r="AU968" s="152">
        <f t="shared" si="1"/>
        <v>152049.26</v>
      </c>
      <c r="AV968" s="152">
        <f t="shared" si="2"/>
        <v>31412.9342</v>
      </c>
      <c r="AW968" s="152">
        <f t="shared" si="3"/>
        <v>164797.5284</v>
      </c>
      <c r="AX968" s="152">
        <f t="shared" si="4"/>
        <v>10045.5022</v>
      </c>
      <c r="AY968" s="152">
        <f t="shared" si="5"/>
        <v>89569.1755</v>
      </c>
      <c r="AZ968" s="152">
        <f t="shared" si="6"/>
        <v>92487.5528</v>
      </c>
      <c r="BA968" s="152">
        <f t="shared" si="7"/>
        <v>105458.3507</v>
      </c>
      <c r="BB968" s="152">
        <f t="shared" si="8"/>
        <v>99902.64</v>
      </c>
      <c r="BC968" s="152">
        <f t="shared" si="9"/>
        <v>107801.6111</v>
      </c>
    </row>
    <row r="969">
      <c r="A969" s="152">
        <v>1.51179306E9</v>
      </c>
      <c r="B969" s="152">
        <v>122904.1833</v>
      </c>
      <c r="D969" s="153">
        <f>IFERROR(__xludf.DUMMYFUNCTION("TO_DATE(INT((E969/(60*60*24))+""1/1/1970""))"),43524.0)</f>
        <v>43524</v>
      </c>
      <c r="E969" s="156">
        <v>1.55133E9</v>
      </c>
      <c r="F969" s="156">
        <v>98110.305</v>
      </c>
      <c r="H969" s="153">
        <f>IFERROR(__xludf.DUMMYFUNCTION("TO_DATE(INT((I969/(60*60*24))+""1/1/1970""))"),43524.0)</f>
        <v>43524</v>
      </c>
      <c r="I969" s="156">
        <v>1.55133E9</v>
      </c>
      <c r="J969" s="156">
        <v>150754.13</v>
      </c>
      <c r="L969" s="154">
        <v>43707.0</v>
      </c>
      <c r="M969" s="155">
        <v>186387.53</v>
      </c>
      <c r="O969" s="153">
        <f>IFERROR(__xludf.DUMMYFUNCTION("TO_DATE(INT((P969/(60*60*24))+""1/1/1970""))"),43342.0)</f>
        <v>43342</v>
      </c>
      <c r="P969" s="13">
        <v>1.5356376E9</v>
      </c>
      <c r="Q969" s="13">
        <v>33127.4787</v>
      </c>
      <c r="S969" s="153">
        <f>IFERROR(__xludf.DUMMYFUNCTION("TO_DATE(INT((T969/(60*60*24))+""1/1/1970""))"),43524.0)</f>
        <v>43524</v>
      </c>
      <c r="T969" s="156">
        <v>1.55133E9</v>
      </c>
      <c r="U969" s="156">
        <v>163820.6266</v>
      </c>
      <c r="W969" s="153">
        <f>IFERROR(__xludf.DUMMYFUNCTION("TO_DATE(INT((X969/(60*60*24))+""1/1/1970""))"),43497.0)</f>
        <v>43497</v>
      </c>
      <c r="X969" s="156">
        <v>1.5490332E9</v>
      </c>
      <c r="Y969" s="156">
        <v>10088.0482</v>
      </c>
      <c r="AA969" s="153">
        <f>IFERROR(__xludf.DUMMYFUNCTION("TO_DATE(INT((AB969/(60*60*24))+""1/1/1970""))"),43502.0)</f>
        <v>43502</v>
      </c>
      <c r="AB969" s="156">
        <v>1.5494328E9</v>
      </c>
      <c r="AC969" s="156">
        <v>90806.5105</v>
      </c>
      <c r="AE969" s="153">
        <f>IFERROR(__xludf.DUMMYFUNCTION("TO_DATE(INT((AF969/(60*60*24))+""1/1/1970""))"),43344.0)</f>
        <v>43344</v>
      </c>
      <c r="AF969" s="152">
        <v>1.53576E9</v>
      </c>
      <c r="AG969" s="152">
        <v>93968.8908</v>
      </c>
      <c r="AQ969" s="153">
        <f>IFERROR(__xludf.DUMMYFUNCTION("TO_DATE(INT((AR969/(60*60*24))+""1/1/1970""))"),43524.0)</f>
        <v>43524</v>
      </c>
      <c r="AR969" s="156">
        <v>1.55133E9</v>
      </c>
      <c r="AS969" s="156">
        <v>98110.305</v>
      </c>
      <c r="AT969" s="156">
        <v>150754.13</v>
      </c>
      <c r="AU969" s="152">
        <f t="shared" si="1"/>
        <v>151603.7</v>
      </c>
      <c r="AV969" s="152">
        <f t="shared" si="2"/>
        <v>31385.3982</v>
      </c>
      <c r="AW969" s="152">
        <f t="shared" si="3"/>
        <v>163820.6266</v>
      </c>
      <c r="AX969" s="152">
        <f t="shared" si="4"/>
        <v>10035.6652</v>
      </c>
      <c r="AY969" s="152">
        <f t="shared" si="5"/>
        <v>89551.8329</v>
      </c>
      <c r="AZ969" s="152">
        <f t="shared" si="6"/>
        <v>92379.8627</v>
      </c>
      <c r="BA969" s="152">
        <f t="shared" si="7"/>
        <v>106342.655</v>
      </c>
      <c r="BB969" s="152">
        <f t="shared" si="8"/>
        <v>99815.52</v>
      </c>
      <c r="BC969" s="152">
        <f t="shared" si="9"/>
        <v>107801.6111</v>
      </c>
    </row>
    <row r="970">
      <c r="A970" s="156">
        <v>1.5118164E9</v>
      </c>
      <c r="B970" s="156">
        <v>122838.2951</v>
      </c>
      <c r="D970" s="153">
        <f>IFERROR(__xludf.DUMMYFUNCTION("TO_DATE(INT((E970/(60*60*24))+""1/1/1970""))"),43525.0)</f>
        <v>43525</v>
      </c>
      <c r="E970" s="152">
        <v>1.5514164E9</v>
      </c>
      <c r="F970" s="152">
        <v>98110.305</v>
      </c>
      <c r="H970" s="153">
        <f>IFERROR(__xludf.DUMMYFUNCTION("TO_DATE(INT((I970/(60*60*24))+""1/1/1970""))"),43525.0)</f>
        <v>43525</v>
      </c>
      <c r="I970" s="152">
        <v>1.5514164E9</v>
      </c>
      <c r="J970" s="152">
        <v>154297.57</v>
      </c>
      <c r="L970" s="154">
        <v>43711.0</v>
      </c>
      <c r="M970" s="155">
        <v>186444.07</v>
      </c>
      <c r="O970" s="153">
        <f>IFERROR(__xludf.DUMMYFUNCTION("TO_DATE(INT((P970/(60*60*24))+""1/1/1970""))"),43343.0)</f>
        <v>43343</v>
      </c>
      <c r="P970" s="13">
        <v>1.535724E9</v>
      </c>
      <c r="Q970" s="13">
        <v>33510.953</v>
      </c>
      <c r="S970" s="153">
        <f>IFERROR(__xludf.DUMMYFUNCTION("TO_DATE(INT((T970/(60*60*24))+""1/1/1970""))"),43525.0)</f>
        <v>43525</v>
      </c>
      <c r="T970" s="152">
        <v>1.5514164E9</v>
      </c>
      <c r="U970" s="152">
        <v>163850.1815</v>
      </c>
      <c r="W970" s="153">
        <f>IFERROR(__xludf.DUMMYFUNCTION("TO_DATE(INT((X970/(60*60*24))+""1/1/1970""))"),43498.0)</f>
        <v>43498</v>
      </c>
      <c r="X970" s="156">
        <v>1.5490656E9</v>
      </c>
      <c r="Y970" s="156">
        <v>10085.2116</v>
      </c>
      <c r="AA970" s="153">
        <f>IFERROR(__xludf.DUMMYFUNCTION("TO_DATE(INT((AB970/(60*60*24))+""1/1/1970""))"),43503.0)</f>
        <v>43503</v>
      </c>
      <c r="AB970" s="152">
        <v>1.549512E9</v>
      </c>
      <c r="AC970" s="152">
        <v>90245.8327</v>
      </c>
      <c r="AE970" s="153">
        <f>IFERROR(__xludf.DUMMYFUNCTION("TO_DATE(INT((AF970/(60*60*24))+""1/1/1970""))"),43345.0)</f>
        <v>43345</v>
      </c>
      <c r="AF970" s="156">
        <v>1.5359256E9</v>
      </c>
      <c r="AG970" s="156">
        <v>93968.8908</v>
      </c>
      <c r="AQ970" s="153">
        <f>IFERROR(__xludf.DUMMYFUNCTION("TO_DATE(INT((AR970/(60*60*24))+""1/1/1970""))"),43525.0)</f>
        <v>43525</v>
      </c>
      <c r="AR970" s="152">
        <v>1.5514164E9</v>
      </c>
      <c r="AS970" s="152">
        <v>98110.305</v>
      </c>
      <c r="AT970" s="152">
        <v>154297.57</v>
      </c>
      <c r="AU970" s="152">
        <f t="shared" si="1"/>
        <v>151290.9</v>
      </c>
      <c r="AV970" s="152">
        <f t="shared" si="2"/>
        <v>31367.0663</v>
      </c>
      <c r="AW970" s="152">
        <f t="shared" si="3"/>
        <v>163850.1815</v>
      </c>
      <c r="AX970" s="152">
        <f t="shared" si="4"/>
        <v>10034.702</v>
      </c>
      <c r="AY970" s="152">
        <f t="shared" si="5"/>
        <v>89520.2817</v>
      </c>
      <c r="AZ970" s="152">
        <f t="shared" si="6"/>
        <v>92326.0176</v>
      </c>
      <c r="BA970" s="152">
        <f t="shared" si="7"/>
        <v>105637.5457</v>
      </c>
      <c r="BB970" s="152">
        <f t="shared" si="8"/>
        <v>99725.76</v>
      </c>
      <c r="BC970" s="152">
        <f t="shared" si="9"/>
        <v>107801.6111</v>
      </c>
    </row>
    <row r="971">
      <c r="A971" s="152">
        <v>1.51187946E9</v>
      </c>
      <c r="B971" s="152">
        <v>123092.4352</v>
      </c>
      <c r="D971" s="153">
        <f>IFERROR(__xludf.DUMMYFUNCTION("TO_DATE(INT((E971/(60*60*24))+""1/1/1970""))"),43526.0)</f>
        <v>43526</v>
      </c>
      <c r="E971" s="156">
        <v>1.5515028E9</v>
      </c>
      <c r="F971" s="156">
        <v>98110.305</v>
      </c>
      <c r="H971" s="153">
        <f>IFERROR(__xludf.DUMMYFUNCTION("TO_DATE(INT((I971/(60*60*24))+""1/1/1970""))"),43526.0)</f>
        <v>43526</v>
      </c>
      <c r="I971" s="156">
        <v>1.5515028E9</v>
      </c>
      <c r="J971" s="156">
        <v>154662.85</v>
      </c>
      <c r="L971" s="154">
        <v>43711.0</v>
      </c>
      <c r="M971" s="155">
        <v>186437.72</v>
      </c>
      <c r="O971" s="153">
        <f>IFERROR(__xludf.DUMMYFUNCTION("TO_DATE(INT((P971/(60*60*24))+""1/1/1970""))"),43344.0)</f>
        <v>43344</v>
      </c>
      <c r="P971" s="13">
        <v>1.53576E9</v>
      </c>
      <c r="Q971" s="13">
        <v>33289.023</v>
      </c>
      <c r="S971" s="153">
        <f>IFERROR(__xludf.DUMMYFUNCTION("TO_DATE(INT((T971/(60*60*24))+""1/1/1970""))"),43526.0)</f>
        <v>43526</v>
      </c>
      <c r="T971" s="156">
        <v>1.5515028E9</v>
      </c>
      <c r="U971" s="156">
        <v>162717.4308</v>
      </c>
      <c r="W971" s="153">
        <f>IFERROR(__xludf.DUMMYFUNCTION("TO_DATE(INT((X971/(60*60*24))+""1/1/1970""))"),43500.0)</f>
        <v>43500</v>
      </c>
      <c r="X971" s="152">
        <v>1.5492384E9</v>
      </c>
      <c r="Y971" s="152">
        <v>10085.8434</v>
      </c>
      <c r="AA971" s="153">
        <f>IFERROR(__xludf.DUMMYFUNCTION("TO_DATE(INT((AB971/(60*60*24))+""1/1/1970""))"),43504.0)</f>
        <v>43504</v>
      </c>
      <c r="AB971" s="156">
        <v>1.5495912E9</v>
      </c>
      <c r="AC971" s="156">
        <v>89702.7398</v>
      </c>
      <c r="AE971" s="153">
        <f>IFERROR(__xludf.DUMMYFUNCTION("TO_DATE(INT((AF971/(60*60*24))+""1/1/1970""))"),43346.0)</f>
        <v>43346</v>
      </c>
      <c r="AF971" s="156">
        <v>1.5359652E9</v>
      </c>
      <c r="AG971" s="156">
        <v>93995.2033</v>
      </c>
      <c r="AQ971" s="153">
        <f>IFERROR(__xludf.DUMMYFUNCTION("TO_DATE(INT((AR971/(60*60*24))+""1/1/1970""))"),43526.0)</f>
        <v>43526</v>
      </c>
      <c r="AR971" s="156">
        <v>1.5515028E9</v>
      </c>
      <c r="AS971" s="156">
        <v>98110.305</v>
      </c>
      <c r="AT971" s="156">
        <v>154662.85</v>
      </c>
      <c r="AU971" s="152">
        <f t="shared" si="1"/>
        <v>151290.9</v>
      </c>
      <c r="AV971" s="152">
        <f t="shared" si="2"/>
        <v>31343.6038</v>
      </c>
      <c r="AW971" s="152">
        <f t="shared" si="3"/>
        <v>162717.4308</v>
      </c>
      <c r="AX971" s="152">
        <f t="shared" si="4"/>
        <v>10051.0116</v>
      </c>
      <c r="AY971" s="152">
        <f t="shared" si="5"/>
        <v>89520.2817</v>
      </c>
      <c r="AZ971" s="152">
        <f t="shared" si="6"/>
        <v>92258.0028</v>
      </c>
      <c r="BA971" s="152">
        <f t="shared" si="7"/>
        <v>106003.4389</v>
      </c>
      <c r="BB971" s="152">
        <f t="shared" si="8"/>
        <v>99780.54</v>
      </c>
      <c r="BC971" s="152">
        <f t="shared" si="9"/>
        <v>107801.6111</v>
      </c>
    </row>
    <row r="972">
      <c r="A972" s="156">
        <v>1.5119028E9</v>
      </c>
      <c r="B972" s="156">
        <v>124080.7579</v>
      </c>
      <c r="D972" s="153">
        <f>IFERROR(__xludf.DUMMYFUNCTION("TO_DATE(INT((E972/(60*60*24))+""1/1/1970""))"),43528.0)</f>
        <v>43528</v>
      </c>
      <c r="E972" s="152">
        <v>1.5517116E9</v>
      </c>
      <c r="F972" s="152">
        <v>98110.305</v>
      </c>
      <c r="H972" s="153">
        <f>IFERROR(__xludf.DUMMYFUNCTION("TO_DATE(INT((I972/(60*60*24))+""1/1/1970""))"),43528.0)</f>
        <v>43528</v>
      </c>
      <c r="I972" s="152">
        <v>1.5517116E9</v>
      </c>
      <c r="J972" s="152">
        <v>154662.85</v>
      </c>
      <c r="L972" s="154">
        <v>43712.0</v>
      </c>
      <c r="M972" s="155">
        <v>184227.94</v>
      </c>
      <c r="O972" s="153">
        <f>IFERROR(__xludf.DUMMYFUNCTION("TO_DATE(INT((P972/(60*60*24))+""1/1/1970""))"),43345.0)</f>
        <v>43345</v>
      </c>
      <c r="P972" s="13">
        <v>1.5358464E9</v>
      </c>
      <c r="Q972" s="13">
        <v>33289.023</v>
      </c>
      <c r="S972" s="153">
        <f>IFERROR(__xludf.DUMMYFUNCTION("TO_DATE(INT((T972/(60*60*24))+""1/1/1970""))"),43528.0)</f>
        <v>43528</v>
      </c>
      <c r="T972" s="152">
        <v>1.5517116E9</v>
      </c>
      <c r="U972" s="152">
        <v>162717.4308</v>
      </c>
      <c r="W972" s="153">
        <f>IFERROR(__xludf.DUMMYFUNCTION("TO_DATE(INT((X972/(60*60*24))+""1/1/1970""))"),43501.0)</f>
        <v>43501</v>
      </c>
      <c r="X972" s="156">
        <v>1.5493788E9</v>
      </c>
      <c r="Y972" s="156">
        <v>10079.02</v>
      </c>
      <c r="AA972" s="153">
        <f>IFERROR(__xludf.DUMMYFUNCTION("TO_DATE(INT((AB972/(60*60*24))+""1/1/1970""))"),43506.0)</f>
        <v>43506</v>
      </c>
      <c r="AB972" s="152">
        <v>1.5498396E9</v>
      </c>
      <c r="AC972" s="152">
        <v>89524.3838</v>
      </c>
      <c r="AE972" s="153">
        <f>IFERROR(__xludf.DUMMYFUNCTION("TO_DATE(INT((AF972/(60*60*24))+""1/1/1970""))"),43347.0)</f>
        <v>43347</v>
      </c>
      <c r="AF972" s="152">
        <v>1.5360444E9</v>
      </c>
      <c r="AG972" s="152">
        <v>93880.5818</v>
      </c>
      <c r="AQ972" s="153">
        <f>IFERROR(__xludf.DUMMYFUNCTION("TO_DATE(INT((AR972/(60*60*24))+""1/1/1970""))"),43528.0)</f>
        <v>43528</v>
      </c>
      <c r="AR972" s="152">
        <v>1.5517116E9</v>
      </c>
      <c r="AS972" s="152">
        <v>98110.305</v>
      </c>
      <c r="AT972" s="152">
        <v>154662.85</v>
      </c>
      <c r="AU972" s="152">
        <f t="shared" si="1"/>
        <v>152574.27</v>
      </c>
      <c r="AV972" s="152">
        <f t="shared" si="2"/>
        <v>31337.6249</v>
      </c>
      <c r="AW972" s="152">
        <f t="shared" si="3"/>
        <v>162717.4308</v>
      </c>
      <c r="AX972" s="152">
        <f t="shared" si="4"/>
        <v>10050.8564</v>
      </c>
      <c r="AY972" s="152">
        <f t="shared" si="5"/>
        <v>89533.6623</v>
      </c>
      <c r="AZ972" s="152">
        <f t="shared" si="6"/>
        <v>92341.8068</v>
      </c>
      <c r="BA972" s="152">
        <f t="shared" si="7"/>
        <v>106436.8957</v>
      </c>
      <c r="BB972" s="152">
        <f t="shared" si="8"/>
        <v>99780.54</v>
      </c>
      <c r="BC972" s="152">
        <f t="shared" si="9"/>
        <v>107801.6111</v>
      </c>
    </row>
    <row r="973">
      <c r="A973" s="152">
        <v>1.51196586E9</v>
      </c>
      <c r="B973" s="152">
        <v>124198.4153</v>
      </c>
      <c r="D973" s="153">
        <f>IFERROR(__xludf.DUMMYFUNCTION("TO_DATE(INT((E973/(60*60*24))+""1/1/1970""))"),43529.0)</f>
        <v>43529</v>
      </c>
      <c r="E973" s="152">
        <v>1.551762E9</v>
      </c>
      <c r="F973" s="152">
        <v>98110.305</v>
      </c>
      <c r="H973" s="153">
        <f>IFERROR(__xludf.DUMMYFUNCTION("TO_DATE(INT((I973/(60*60*24))+""1/1/1970""))"),43529.0)</f>
        <v>43529</v>
      </c>
      <c r="I973" s="152">
        <v>1.551762E9</v>
      </c>
      <c r="J973" s="152">
        <v>151057.93</v>
      </c>
      <c r="L973" s="154">
        <v>43713.0</v>
      </c>
      <c r="M973" s="155">
        <v>187686.78</v>
      </c>
      <c r="O973" s="153">
        <f>IFERROR(__xludf.DUMMYFUNCTION("TO_DATE(INT((P973/(60*60*24))+""1/1/1970""))"),43346.0)</f>
        <v>43346</v>
      </c>
      <c r="P973" s="13">
        <v>1.5359328E9</v>
      </c>
      <c r="Q973" s="13">
        <v>33325.449</v>
      </c>
      <c r="S973" s="153">
        <f>IFERROR(__xludf.DUMMYFUNCTION("TO_DATE(INT((T973/(60*60*24))+""1/1/1970""))"),43529.0)</f>
        <v>43529</v>
      </c>
      <c r="T973" s="152">
        <v>1.551762E9</v>
      </c>
      <c r="U973" s="152">
        <v>163067.2612</v>
      </c>
      <c r="W973" s="153">
        <f>IFERROR(__xludf.DUMMYFUNCTION("TO_DATE(INT((X973/(60*60*24))+""1/1/1970""))"),43502.0)</f>
        <v>43502</v>
      </c>
      <c r="X973" s="156">
        <v>1.5494652E9</v>
      </c>
      <c r="Y973" s="156">
        <v>10086.9819</v>
      </c>
      <c r="AA973" s="153">
        <f>IFERROR(__xludf.DUMMYFUNCTION("TO_DATE(INT((AB973/(60*60*24))+""1/1/1970""))"),43507.0)</f>
        <v>43507</v>
      </c>
      <c r="AB973" s="156">
        <v>1.5498792E9</v>
      </c>
      <c r="AC973" s="156">
        <v>89859.0428</v>
      </c>
      <c r="AE973" s="153">
        <f>IFERROR(__xludf.DUMMYFUNCTION("TO_DATE(INT((AF973/(60*60*24))+""1/1/1970""))"),43348.0)</f>
        <v>43348</v>
      </c>
      <c r="AF973" s="156">
        <v>1.5361236E9</v>
      </c>
      <c r="AG973" s="156">
        <v>94077.0243</v>
      </c>
      <c r="AQ973" s="153">
        <f>IFERROR(__xludf.DUMMYFUNCTION("TO_DATE(INT((AR973/(60*60*24))+""1/1/1970""))"),43529.0)</f>
        <v>43529</v>
      </c>
      <c r="AR973" s="152">
        <v>1.551762E9</v>
      </c>
      <c r="AS973" s="152">
        <v>98110.305</v>
      </c>
      <c r="AT973" s="152">
        <v>151057.93</v>
      </c>
      <c r="AU973" s="152">
        <f t="shared" si="1"/>
        <v>152325.66</v>
      </c>
      <c r="AV973" s="152">
        <f t="shared" si="2"/>
        <v>31394.8238</v>
      </c>
      <c r="AW973" s="152">
        <f t="shared" si="3"/>
        <v>163067.2612</v>
      </c>
      <c r="AX973" s="152">
        <f t="shared" si="4"/>
        <v>10050.8458</v>
      </c>
      <c r="AY973" s="152">
        <f t="shared" si="5"/>
        <v>89529.0398</v>
      </c>
      <c r="AZ973" s="152">
        <f t="shared" si="6"/>
        <v>92028.8577</v>
      </c>
      <c r="BA973" s="152">
        <f t="shared" si="7"/>
        <v>105161.009</v>
      </c>
      <c r="BB973" s="152">
        <f t="shared" si="8"/>
        <v>100116.48</v>
      </c>
      <c r="BC973" s="152">
        <f t="shared" si="9"/>
        <v>107032.4108</v>
      </c>
    </row>
    <row r="974">
      <c r="A974" s="156">
        <v>1.5119892E9</v>
      </c>
      <c r="B974" s="156">
        <v>124005.4571</v>
      </c>
      <c r="D974" s="153">
        <f>IFERROR(__xludf.DUMMYFUNCTION("TO_DATE(INT((E974/(60*60*24))+""1/1/1970""))"),43530.0)</f>
        <v>43530</v>
      </c>
      <c r="E974" s="156">
        <v>1.5518484E9</v>
      </c>
      <c r="F974" s="156">
        <v>98110.305</v>
      </c>
      <c r="H974" s="153">
        <f>IFERROR(__xludf.DUMMYFUNCTION("TO_DATE(INT((I974/(60*60*24))+""1/1/1970""))"),43530.0)</f>
        <v>43530</v>
      </c>
      <c r="I974" s="156">
        <v>1.5518484E9</v>
      </c>
      <c r="J974" s="156">
        <v>152058.46</v>
      </c>
      <c r="L974" s="154">
        <v>43714.0</v>
      </c>
      <c r="M974" s="155">
        <v>192016.74</v>
      </c>
      <c r="O974" s="153">
        <f>IFERROR(__xludf.DUMMYFUNCTION("TO_DATE(INT((P974/(60*60*24))+""1/1/1970""))"),43347.0)</f>
        <v>43347</v>
      </c>
      <c r="P974" s="13">
        <v>1.5360192E9</v>
      </c>
      <c r="Q974" s="13">
        <v>33401.5718</v>
      </c>
      <c r="S974" s="153">
        <f>IFERROR(__xludf.DUMMYFUNCTION("TO_DATE(INT((T974/(60*60*24))+""1/1/1970""))"),43530.0)</f>
        <v>43530</v>
      </c>
      <c r="T974" s="156">
        <v>1.5518484E9</v>
      </c>
      <c r="U974" s="156">
        <v>164207.4132</v>
      </c>
      <c r="W974" s="153">
        <f>IFERROR(__xludf.DUMMYFUNCTION("TO_DATE(INT((X974/(60*60*24))+""1/1/1970""))"),43503.0)</f>
        <v>43503</v>
      </c>
      <c r="X974" s="156">
        <v>1.5495516E9</v>
      </c>
      <c r="Y974" s="156">
        <v>10062.0906</v>
      </c>
      <c r="AA974" s="153">
        <f>IFERROR(__xludf.DUMMYFUNCTION("TO_DATE(INT((AB974/(60*60*24))+""1/1/1970""))"),43508.0)</f>
        <v>43508</v>
      </c>
      <c r="AB974" s="152">
        <v>1.5499584E9</v>
      </c>
      <c r="AC974" s="152">
        <v>89976.2626</v>
      </c>
      <c r="AE974" s="153">
        <f>IFERROR(__xludf.DUMMYFUNCTION("TO_DATE(INT((AF974/(60*60*24))+""1/1/1970""))"),43349.0)</f>
        <v>43349</v>
      </c>
      <c r="AF974" s="152">
        <v>1.5362028E9</v>
      </c>
      <c r="AG974" s="152">
        <v>93734.962</v>
      </c>
      <c r="AQ974" s="153">
        <f>IFERROR(__xludf.DUMMYFUNCTION("TO_DATE(INT((AR974/(60*60*24))+""1/1/1970""))"),43530.0)</f>
        <v>43530</v>
      </c>
      <c r="AR974" s="156">
        <v>1.5518484E9</v>
      </c>
      <c r="AS974" s="156">
        <v>98110.305</v>
      </c>
      <c r="AT974" s="156">
        <v>152058.46</v>
      </c>
      <c r="AU974" s="152">
        <f t="shared" si="1"/>
        <v>152282.15</v>
      </c>
      <c r="AV974" s="152">
        <f t="shared" si="2"/>
        <v>31373.6047</v>
      </c>
      <c r="AW974" s="152">
        <f t="shared" si="3"/>
        <v>164207.4132</v>
      </c>
      <c r="AX974" s="152">
        <f t="shared" si="4"/>
        <v>10048.1309</v>
      </c>
      <c r="AY974" s="152">
        <f t="shared" si="5"/>
        <v>89557.0293</v>
      </c>
      <c r="AZ974" s="152">
        <f t="shared" si="6"/>
        <v>91782.7089</v>
      </c>
      <c r="BA974" s="152">
        <f t="shared" si="7"/>
        <v>104787.8934</v>
      </c>
      <c r="BB974" s="152">
        <f t="shared" si="8"/>
        <v>100373.22</v>
      </c>
      <c r="BC974" s="152">
        <f t="shared" si="9"/>
        <v>107148.407</v>
      </c>
    </row>
    <row r="975">
      <c r="A975" s="152">
        <v>1.51205226E9</v>
      </c>
      <c r="B975" s="152">
        <v>124532.5625</v>
      </c>
      <c r="D975" s="153">
        <f>IFERROR(__xludf.DUMMYFUNCTION("TO_DATE(INT((E975/(60*60*24))+""1/1/1970""))"),43531.0)</f>
        <v>43531</v>
      </c>
      <c r="E975" s="152">
        <v>1.5519348E9</v>
      </c>
      <c r="F975" s="152">
        <v>98110.305</v>
      </c>
      <c r="H975" s="153">
        <f>IFERROR(__xludf.DUMMYFUNCTION("TO_DATE(INT((I975/(60*60*24))+""1/1/1970""))"),43531.0)</f>
        <v>43531</v>
      </c>
      <c r="I975" s="152">
        <v>1.5519348E9</v>
      </c>
      <c r="J975" s="152">
        <v>152685.62</v>
      </c>
      <c r="L975" s="154">
        <v>43717.0</v>
      </c>
      <c r="M975" s="155">
        <v>191893.08</v>
      </c>
      <c r="O975" s="153">
        <f>IFERROR(__xludf.DUMMYFUNCTION("TO_DATE(INT((P975/(60*60*24))+""1/1/1970""))"),43348.0)</f>
        <v>43348</v>
      </c>
      <c r="P975" s="13">
        <v>1.536156E9</v>
      </c>
      <c r="Q975" s="13">
        <v>33382.6317</v>
      </c>
      <c r="S975" s="153">
        <f>IFERROR(__xludf.DUMMYFUNCTION("TO_DATE(INT((T975/(60*60*24))+""1/1/1970""))"),43531.0)</f>
        <v>43531</v>
      </c>
      <c r="T975" s="152">
        <v>1.5519348E9</v>
      </c>
      <c r="U975" s="152">
        <v>163481.7473</v>
      </c>
      <c r="W975" s="153">
        <f>IFERROR(__xludf.DUMMYFUNCTION("TO_DATE(INT((X975/(60*60*24))+""1/1/1970""))"),43504.0)</f>
        <v>43504</v>
      </c>
      <c r="X975" s="156">
        <v>1.549638E9</v>
      </c>
      <c r="Y975" s="156">
        <v>10046.3965</v>
      </c>
      <c r="AA975" s="153">
        <f>IFERROR(__xludf.DUMMYFUNCTION("TO_DATE(INT((AB975/(60*60*24))+""1/1/1970""))"),43509.0)</f>
        <v>43509</v>
      </c>
      <c r="AB975" s="156">
        <v>1.5500376E9</v>
      </c>
      <c r="AC975" s="156">
        <v>90065.2568</v>
      </c>
      <c r="AE975" s="153">
        <f>IFERROR(__xludf.DUMMYFUNCTION("TO_DATE(INT((AF975/(60*60*24))+""1/1/1970""))"),43350.0)</f>
        <v>43350</v>
      </c>
      <c r="AF975" s="156">
        <v>1.536282E9</v>
      </c>
      <c r="AG975" s="156">
        <v>93841.6537</v>
      </c>
      <c r="AQ975" s="153">
        <f>IFERROR(__xludf.DUMMYFUNCTION("TO_DATE(INT((AR975/(60*60*24))+""1/1/1970""))"),43531.0)</f>
        <v>43531</v>
      </c>
      <c r="AR975" s="152">
        <v>1.5519348E9</v>
      </c>
      <c r="AS975" s="152">
        <v>98110.305</v>
      </c>
      <c r="AT975" s="152">
        <v>152685.62</v>
      </c>
      <c r="AU975" s="152">
        <f t="shared" si="1"/>
        <v>150899.82</v>
      </c>
      <c r="AV975" s="152">
        <f t="shared" si="2"/>
        <v>31489.5315</v>
      </c>
      <c r="AW975" s="152">
        <f t="shared" si="3"/>
        <v>163481.7473</v>
      </c>
      <c r="AX975" s="152">
        <f t="shared" si="4"/>
        <v>10043.0461</v>
      </c>
      <c r="AY975" s="152">
        <f t="shared" si="5"/>
        <v>89557.3721</v>
      </c>
      <c r="AZ975" s="152">
        <f t="shared" si="6"/>
        <v>91840.1976</v>
      </c>
      <c r="BA975" s="152">
        <f t="shared" si="7"/>
        <v>103290.44</v>
      </c>
      <c r="BB975" s="152">
        <f t="shared" si="8"/>
        <v>100455.72</v>
      </c>
      <c r="BC975" s="152">
        <f t="shared" si="9"/>
        <v>106452.4299</v>
      </c>
    </row>
    <row r="976">
      <c r="A976" s="156">
        <v>1.5120756E9</v>
      </c>
      <c r="B976" s="156">
        <v>125087.9057</v>
      </c>
      <c r="D976" s="153">
        <f>IFERROR(__xludf.DUMMYFUNCTION("TO_DATE(INT((E976/(60*60*24))+""1/1/1970""))"),43532.0)</f>
        <v>43532</v>
      </c>
      <c r="E976" s="156">
        <v>1.5520212E9</v>
      </c>
      <c r="F976" s="156">
        <v>98110.305</v>
      </c>
      <c r="H976" s="153">
        <f>IFERROR(__xludf.DUMMYFUNCTION("TO_DATE(INT((I976/(60*60*24))+""1/1/1970""))"),43532.0)</f>
        <v>43532</v>
      </c>
      <c r="I976" s="156">
        <v>1.5520212E9</v>
      </c>
      <c r="J976" s="156">
        <v>152338.87</v>
      </c>
      <c r="L976" s="154">
        <v>43718.0</v>
      </c>
      <c r="M976" s="155">
        <v>191545.18</v>
      </c>
      <c r="O976" s="153">
        <f>IFERROR(__xludf.DUMMYFUNCTION("TO_DATE(INT((P976/(60*60*24))+""1/1/1970""))"),43349.0)</f>
        <v>43349</v>
      </c>
      <c r="P976" s="13">
        <v>1.5362424E9</v>
      </c>
      <c r="Q976" s="13">
        <v>33272.7611</v>
      </c>
      <c r="S976" s="153">
        <f>IFERROR(__xludf.DUMMYFUNCTION("TO_DATE(INT((T976/(60*60*24))+""1/1/1970""))"),43532.0)</f>
        <v>43532</v>
      </c>
      <c r="T976" s="156">
        <v>1.5520212E9</v>
      </c>
      <c r="U976" s="156">
        <v>163041.6027</v>
      </c>
      <c r="W976" s="153">
        <f>IFERROR(__xludf.DUMMYFUNCTION("TO_DATE(INT((X976/(60*60*24))+""1/1/1970""))"),43505.0)</f>
        <v>43505</v>
      </c>
      <c r="X976" s="156">
        <v>1.5496704E9</v>
      </c>
      <c r="Y976" s="156">
        <v>10045.1902</v>
      </c>
      <c r="AA976" s="153">
        <f>IFERROR(__xludf.DUMMYFUNCTION("TO_DATE(INT((AB976/(60*60*24))+""1/1/1970""))"),43510.0)</f>
        <v>43510</v>
      </c>
      <c r="AB976" s="152">
        <v>1.5501168E9</v>
      </c>
      <c r="AC976" s="152">
        <v>90310.048</v>
      </c>
      <c r="AE976" s="153">
        <f>IFERROR(__xludf.DUMMYFUNCTION("TO_DATE(INT((AF976/(60*60*24))+""1/1/1970""))"),43351.0)</f>
        <v>43351</v>
      </c>
      <c r="AF976" s="152">
        <v>1.5363648E9</v>
      </c>
      <c r="AG976" s="152">
        <v>94317.8015</v>
      </c>
      <c r="AQ976" s="153">
        <f>IFERROR(__xludf.DUMMYFUNCTION("TO_DATE(INT((AR976/(60*60*24))+""1/1/1970""))"),43532.0)</f>
        <v>43532</v>
      </c>
      <c r="AR976" s="156">
        <v>1.5520212E9</v>
      </c>
      <c r="AS976" s="156">
        <v>98110.305</v>
      </c>
      <c r="AT976" s="156">
        <v>152338.87</v>
      </c>
      <c r="AU976" s="152">
        <f t="shared" si="1"/>
        <v>148558.47</v>
      </c>
      <c r="AV976" s="152">
        <f t="shared" si="2"/>
        <v>31528.267</v>
      </c>
      <c r="AW976" s="152">
        <f t="shared" si="3"/>
        <v>163041.6027</v>
      </c>
      <c r="AX976" s="152">
        <f t="shared" si="4"/>
        <v>10032.8746</v>
      </c>
      <c r="AY976" s="152">
        <f t="shared" si="5"/>
        <v>89599.6443</v>
      </c>
      <c r="AZ976" s="152">
        <f t="shared" si="6"/>
        <v>90909.0426</v>
      </c>
      <c r="BA976" s="152">
        <f t="shared" si="7"/>
        <v>102791.6505</v>
      </c>
      <c r="BB976" s="152">
        <f t="shared" si="8"/>
        <v>100232.64</v>
      </c>
      <c r="BC976" s="152">
        <f t="shared" si="9"/>
        <v>105611.4575</v>
      </c>
    </row>
    <row r="977">
      <c r="A977" s="152">
        <v>1.51213866E9</v>
      </c>
      <c r="B977" s="152">
        <v>125054.9616</v>
      </c>
      <c r="D977" s="153">
        <f>IFERROR(__xludf.DUMMYFUNCTION("TO_DATE(INT((E977/(60*60*24))+""1/1/1970""))"),43533.0)</f>
        <v>43533</v>
      </c>
      <c r="E977" s="152">
        <v>1.5521076E9</v>
      </c>
      <c r="F977" s="152">
        <v>98110.305</v>
      </c>
      <c r="H977" s="153">
        <f>IFERROR(__xludf.DUMMYFUNCTION("TO_DATE(INT((I977/(60*60*24))+""1/1/1970""))"),43533.0)</f>
        <v>43533</v>
      </c>
      <c r="I977" s="152">
        <v>1.5521076E9</v>
      </c>
      <c r="J977" s="152">
        <v>153266.03</v>
      </c>
      <c r="L977" s="154">
        <v>43719.0</v>
      </c>
      <c r="M977" s="155">
        <v>190994.44</v>
      </c>
      <c r="O977" s="153">
        <f>IFERROR(__xludf.DUMMYFUNCTION("TO_DATE(INT((P977/(60*60*24))+""1/1/1970""))"),43350.0)</f>
        <v>43350</v>
      </c>
      <c r="P977" s="13">
        <v>1.5363288E9</v>
      </c>
      <c r="Q977" s="13">
        <v>33438.9509</v>
      </c>
      <c r="S977" s="153">
        <f>IFERROR(__xludf.DUMMYFUNCTION("TO_DATE(INT((T977/(60*60*24))+""1/1/1970""))"),43533.0)</f>
        <v>43533</v>
      </c>
      <c r="T977" s="152">
        <v>1.5521076E9</v>
      </c>
      <c r="U977" s="152">
        <v>163932.0759</v>
      </c>
      <c r="W977" s="153">
        <f>IFERROR(__xludf.DUMMYFUNCTION("TO_DATE(INT((X977/(60*60*24))+""1/1/1970""))"),43507.0)</f>
        <v>43507</v>
      </c>
      <c r="X977" s="152">
        <v>1.5498432E9</v>
      </c>
      <c r="Y977" s="152">
        <v>10047.1285</v>
      </c>
      <c r="AA977" s="153">
        <f>IFERROR(__xludf.DUMMYFUNCTION("TO_DATE(INT((AB977/(60*60*24))+""1/1/1970""))"),43511.0)</f>
        <v>43511</v>
      </c>
      <c r="AB977" s="156">
        <v>1.550196E9</v>
      </c>
      <c r="AC977" s="156">
        <v>90121.2704</v>
      </c>
      <c r="AE977" s="153">
        <f>IFERROR(__xludf.DUMMYFUNCTION("TO_DATE(INT((AF977/(60*60*24))+""1/1/1970""))"),43352.0)</f>
        <v>43352</v>
      </c>
      <c r="AF977" s="156">
        <v>1.5365304E9</v>
      </c>
      <c r="AG977" s="156">
        <v>94317.8015</v>
      </c>
      <c r="AQ977" s="153">
        <f>IFERROR(__xludf.DUMMYFUNCTION("TO_DATE(INT((AR977/(60*60*24))+""1/1/1970""))"),43533.0)</f>
        <v>43533</v>
      </c>
      <c r="AR977" s="152">
        <v>1.5521076E9</v>
      </c>
      <c r="AS977" s="152">
        <v>98110.305</v>
      </c>
      <c r="AT977" s="152">
        <v>153266.03</v>
      </c>
      <c r="AU977" s="152">
        <f t="shared" si="1"/>
        <v>148558.47</v>
      </c>
      <c r="AV977" s="152">
        <f t="shared" si="2"/>
        <v>31562.4824</v>
      </c>
      <c r="AW977" s="152">
        <f t="shared" si="3"/>
        <v>163932.0759</v>
      </c>
      <c r="AX977" s="152">
        <f t="shared" si="4"/>
        <v>10041.6597</v>
      </c>
      <c r="AY977" s="152">
        <f t="shared" si="5"/>
        <v>89599.6443</v>
      </c>
      <c r="AZ977" s="152">
        <f t="shared" si="6"/>
        <v>91205.3928</v>
      </c>
      <c r="BA977" s="152">
        <f t="shared" si="7"/>
        <v>102711.803</v>
      </c>
      <c r="BB977" s="152">
        <f t="shared" si="8"/>
        <v>100263.66</v>
      </c>
      <c r="BC977" s="152">
        <f t="shared" si="9"/>
        <v>106054.1542</v>
      </c>
    </row>
    <row r="978">
      <c r="A978" s="156">
        <v>1.512162E9</v>
      </c>
      <c r="B978" s="156">
        <v>124829.0593</v>
      </c>
      <c r="D978" s="153">
        <f>IFERROR(__xludf.DUMMYFUNCTION("TO_DATE(INT((E978/(60*60*24))+""1/1/1970""))"),43535.0)</f>
        <v>43535</v>
      </c>
      <c r="E978" s="156">
        <v>1.5523128E9</v>
      </c>
      <c r="F978" s="156">
        <v>98110.305</v>
      </c>
      <c r="H978" s="153">
        <f>IFERROR(__xludf.DUMMYFUNCTION("TO_DATE(INT((I978/(60*60*24))+""1/1/1970""))"),43535.0)</f>
        <v>43535</v>
      </c>
      <c r="I978" s="156">
        <v>1.5523128E9</v>
      </c>
      <c r="J978" s="156">
        <v>153266.03</v>
      </c>
      <c r="L978" s="154">
        <v>43720.0</v>
      </c>
      <c r="M978" s="155">
        <v>193282.6</v>
      </c>
      <c r="O978" s="153">
        <f>IFERROR(__xludf.DUMMYFUNCTION("TO_DATE(INT((P978/(60*60*24))+""1/1/1970""))"),43351.0)</f>
        <v>43351</v>
      </c>
      <c r="P978" s="13">
        <v>1.5363648E9</v>
      </c>
      <c r="Q978" s="13">
        <v>33119.4927</v>
      </c>
      <c r="S978" s="153">
        <f>IFERROR(__xludf.DUMMYFUNCTION("TO_DATE(INT((T978/(60*60*24))+""1/1/1970""))"),43535.0)</f>
        <v>43535</v>
      </c>
      <c r="T978" s="156">
        <v>1.5523128E9</v>
      </c>
      <c r="U978" s="156">
        <v>163932.0759</v>
      </c>
      <c r="W978" s="153">
        <f>IFERROR(__xludf.DUMMYFUNCTION("TO_DATE(INT((X978/(60*60*24))+""1/1/1970""))"),43508.0)</f>
        <v>43508</v>
      </c>
      <c r="X978" s="156">
        <v>1.5499836E9</v>
      </c>
      <c r="Y978" s="156">
        <v>10051.2997</v>
      </c>
      <c r="AA978" s="153">
        <f>IFERROR(__xludf.DUMMYFUNCTION("TO_DATE(INT((AB978/(60*60*24))+""1/1/1970""))"),43513.0)</f>
        <v>43513</v>
      </c>
      <c r="AB978" s="152">
        <v>1.5504444E9</v>
      </c>
      <c r="AC978" s="152">
        <v>89710.6359</v>
      </c>
      <c r="AE978" s="153">
        <f>IFERROR(__xludf.DUMMYFUNCTION("TO_DATE(INT((AF978/(60*60*24))+""1/1/1970""))"),43353.0)</f>
        <v>43353</v>
      </c>
      <c r="AF978" s="156">
        <v>1.53657E9</v>
      </c>
      <c r="AG978" s="156">
        <v>94265.537</v>
      </c>
      <c r="AQ978" s="153">
        <f>IFERROR(__xludf.DUMMYFUNCTION("TO_DATE(INT((AR978/(60*60*24))+""1/1/1970""))"),43535.0)</f>
        <v>43535</v>
      </c>
      <c r="AR978" s="156">
        <v>1.5523128E9</v>
      </c>
      <c r="AS978" s="156">
        <v>98110.305</v>
      </c>
      <c r="AT978" s="156">
        <v>153266.03</v>
      </c>
      <c r="AU978" s="152">
        <f t="shared" si="1"/>
        <v>148250.31</v>
      </c>
      <c r="AV978" s="152">
        <f t="shared" si="2"/>
        <v>31563.68</v>
      </c>
      <c r="AW978" s="152">
        <f t="shared" si="3"/>
        <v>163932.0759</v>
      </c>
      <c r="AX978" s="152">
        <f t="shared" si="4"/>
        <v>10042.5271</v>
      </c>
      <c r="AY978" s="152">
        <f t="shared" si="5"/>
        <v>89588.9905</v>
      </c>
      <c r="AZ978" s="152">
        <f t="shared" si="6"/>
        <v>91181.5067</v>
      </c>
      <c r="BA978" s="152">
        <f t="shared" si="7"/>
        <v>103181.0747</v>
      </c>
      <c r="BB978" s="152">
        <f t="shared" si="8"/>
        <v>100263.66</v>
      </c>
      <c r="BC978" s="152">
        <f t="shared" si="9"/>
        <v>106054.1542</v>
      </c>
    </row>
    <row r="979">
      <c r="A979" s="152">
        <v>1.51239786E9</v>
      </c>
      <c r="B979" s="152">
        <v>125713.8433</v>
      </c>
      <c r="D979" s="153">
        <f>IFERROR(__xludf.DUMMYFUNCTION("TO_DATE(INT((E979/(60*60*24))+""1/1/1970""))"),43536.0)</f>
        <v>43536</v>
      </c>
      <c r="E979" s="156">
        <v>1.5523632E9</v>
      </c>
      <c r="F979" s="156">
        <v>98110.305</v>
      </c>
      <c r="H979" s="153">
        <f>IFERROR(__xludf.DUMMYFUNCTION("TO_DATE(INT((I979/(60*60*24))+""1/1/1970""))"),43536.0)</f>
        <v>43536</v>
      </c>
      <c r="I979" s="156">
        <v>1.5523632E9</v>
      </c>
      <c r="J979" s="156">
        <v>156096.7</v>
      </c>
      <c r="L979" s="154">
        <v>43721.0</v>
      </c>
      <c r="M979" s="155">
        <v>194329.48</v>
      </c>
      <c r="O979" s="153">
        <f>IFERROR(__xludf.DUMMYFUNCTION("TO_DATE(INT((P979/(60*60*24))+""1/1/1970""))"),43352.0)</f>
        <v>43352</v>
      </c>
      <c r="P979" s="13">
        <v>1.5364512E9</v>
      </c>
      <c r="Q979" s="13">
        <v>33119.4927</v>
      </c>
      <c r="S979" s="153">
        <f>IFERROR(__xludf.DUMMYFUNCTION("TO_DATE(INT((T979/(60*60*24))+""1/1/1970""))"),43536.0)</f>
        <v>43536</v>
      </c>
      <c r="T979" s="156">
        <v>1.5523632E9</v>
      </c>
      <c r="U979" s="156">
        <v>165786.2923</v>
      </c>
      <c r="W979" s="153">
        <f>IFERROR(__xludf.DUMMYFUNCTION("TO_DATE(INT((X979/(60*60*24))+""1/1/1970""))"),43509.0)</f>
        <v>43509</v>
      </c>
      <c r="X979" s="156">
        <v>1.55007E9</v>
      </c>
      <c r="Y979" s="156">
        <v>10069.1094</v>
      </c>
      <c r="AA979" s="153">
        <f>IFERROR(__xludf.DUMMYFUNCTION("TO_DATE(INT((AB979/(60*60*24))+""1/1/1970""))"),43514.0)</f>
        <v>43514</v>
      </c>
      <c r="AB979" s="156">
        <v>1.550484E9</v>
      </c>
      <c r="AC979" s="156">
        <v>89618.6165</v>
      </c>
      <c r="AE979" s="153">
        <f>IFERROR(__xludf.DUMMYFUNCTION("TO_DATE(INT((AF979/(60*60*24))+""1/1/1970""))"),43354.0)</f>
        <v>43354</v>
      </c>
      <c r="AF979" s="152">
        <v>1.5366492E9</v>
      </c>
      <c r="AG979" s="152">
        <v>94028.3642</v>
      </c>
      <c r="AQ979" s="153">
        <f>IFERROR(__xludf.DUMMYFUNCTION("TO_DATE(INT((AR979/(60*60*24))+""1/1/1970""))"),43536.0)</f>
        <v>43536</v>
      </c>
      <c r="AR979" s="156">
        <v>1.5523632E9</v>
      </c>
      <c r="AS979" s="156">
        <v>98110.305</v>
      </c>
      <c r="AT979" s="156">
        <v>156096.7</v>
      </c>
      <c r="AU979" s="152">
        <f t="shared" si="1"/>
        <v>152478.75</v>
      </c>
      <c r="AV979" s="152">
        <f t="shared" si="2"/>
        <v>31529.7168</v>
      </c>
      <c r="AW979" s="152">
        <f t="shared" si="3"/>
        <v>165786.2923</v>
      </c>
      <c r="AX979" s="152">
        <f t="shared" si="4"/>
        <v>10027.5832</v>
      </c>
      <c r="AY979" s="152">
        <f t="shared" si="5"/>
        <v>89601.1495</v>
      </c>
      <c r="AZ979" s="152">
        <f t="shared" si="6"/>
        <v>91404.1742</v>
      </c>
      <c r="BA979" s="152">
        <f t="shared" si="7"/>
        <v>104207.2213</v>
      </c>
      <c r="BB979" s="152">
        <f t="shared" si="8"/>
        <v>100426.68</v>
      </c>
      <c r="BC979" s="152">
        <f t="shared" si="9"/>
        <v>107190.0598</v>
      </c>
    </row>
    <row r="980">
      <c r="A980" s="156">
        <v>1.5124212E9</v>
      </c>
      <c r="B980" s="156">
        <v>124678.4577</v>
      </c>
      <c r="D980" s="153">
        <f>IFERROR(__xludf.DUMMYFUNCTION("TO_DATE(INT((E980/(60*60*24))+""1/1/1970""))"),43537.0)</f>
        <v>43537</v>
      </c>
      <c r="E980" s="152">
        <v>1.5524496E9</v>
      </c>
      <c r="F980" s="152">
        <v>98110.305</v>
      </c>
      <c r="H980" s="153">
        <f>IFERROR(__xludf.DUMMYFUNCTION("TO_DATE(INT((I980/(60*60*24))+""1/1/1970""))"),43537.0)</f>
        <v>43537</v>
      </c>
      <c r="I980" s="152">
        <v>1.5524496E9</v>
      </c>
      <c r="J980" s="152">
        <v>157056.0004</v>
      </c>
      <c r="L980" s="154">
        <v>43724.0</v>
      </c>
      <c r="M980" s="155">
        <v>193609.16</v>
      </c>
      <c r="O980" s="153">
        <f>IFERROR(__xludf.DUMMYFUNCTION("TO_DATE(INT((P980/(60*60*24))+""1/1/1970""))"),43353.0)</f>
        <v>43353</v>
      </c>
      <c r="P980" s="13">
        <v>1.5365376E9</v>
      </c>
      <c r="Q980" s="13">
        <v>33150.5194</v>
      </c>
      <c r="S980" s="153">
        <f>IFERROR(__xludf.DUMMYFUNCTION("TO_DATE(INT((T980/(60*60*24))+""1/1/1970""))"),43537.0)</f>
        <v>43537</v>
      </c>
      <c r="T980" s="152">
        <v>1.5524496E9</v>
      </c>
      <c r="U980" s="152">
        <v>166080.9504</v>
      </c>
      <c r="W980" s="153">
        <f>IFERROR(__xludf.DUMMYFUNCTION("TO_DATE(INT((X980/(60*60*24))+""1/1/1970""))"),43510.0)</f>
        <v>43510</v>
      </c>
      <c r="X980" s="156">
        <v>1.5501564E9</v>
      </c>
      <c r="Y980" s="156">
        <v>10068.1364</v>
      </c>
      <c r="AA980" s="153">
        <f>IFERROR(__xludf.DUMMYFUNCTION("TO_DATE(INT((AB980/(60*60*24))+""1/1/1970""))"),43515.0)</f>
        <v>43515</v>
      </c>
      <c r="AB980" s="152">
        <v>1.5505632E9</v>
      </c>
      <c r="AC980" s="152">
        <v>89745.6698</v>
      </c>
      <c r="AE980" s="153">
        <f>IFERROR(__xludf.DUMMYFUNCTION("TO_DATE(INT((AF980/(60*60*24))+""1/1/1970""))"),43355.0)</f>
        <v>43355</v>
      </c>
      <c r="AF980" s="156">
        <v>1.5367284E9</v>
      </c>
      <c r="AG980" s="156">
        <v>94014.3068</v>
      </c>
      <c r="AQ980" s="153">
        <f>IFERROR(__xludf.DUMMYFUNCTION("TO_DATE(INT((AR980/(60*60*24))+""1/1/1970""))"),43537.0)</f>
        <v>43537</v>
      </c>
      <c r="AR980" s="152">
        <v>1.5524496E9</v>
      </c>
      <c r="AS980" s="152">
        <v>98110.305</v>
      </c>
      <c r="AT980" s="152">
        <v>157056.0004</v>
      </c>
      <c r="AU980" s="152">
        <f t="shared" si="1"/>
        <v>153870.29</v>
      </c>
      <c r="AV980" s="152">
        <f t="shared" si="2"/>
        <v>31570.1377</v>
      </c>
      <c r="AW980" s="152">
        <f t="shared" si="3"/>
        <v>166080.9504</v>
      </c>
      <c r="AX980" s="152">
        <f t="shared" si="4"/>
        <v>10042.8763</v>
      </c>
      <c r="AY980" s="152">
        <f t="shared" si="5"/>
        <v>89585.4335</v>
      </c>
      <c r="AZ980" s="152">
        <f t="shared" si="6"/>
        <v>91626.4368</v>
      </c>
      <c r="BA980" s="152">
        <f t="shared" si="7"/>
        <v>103643.6648</v>
      </c>
      <c r="BB980" s="152">
        <f t="shared" si="8"/>
        <v>100416.78</v>
      </c>
      <c r="BC980" s="152">
        <f t="shared" si="9"/>
        <v>107219.0589</v>
      </c>
    </row>
    <row r="981">
      <c r="A981" s="152">
        <v>1.51248426E9</v>
      </c>
      <c r="B981" s="152">
        <v>124669.0451</v>
      </c>
      <c r="D981" s="153">
        <f>IFERROR(__xludf.DUMMYFUNCTION("TO_DATE(INT((E981/(60*60*24))+""1/1/1970""))"),43538.0)</f>
        <v>43538</v>
      </c>
      <c r="E981" s="156">
        <v>1.552536E9</v>
      </c>
      <c r="F981" s="156">
        <v>98110.305</v>
      </c>
      <c r="H981" s="153">
        <f>IFERROR(__xludf.DUMMYFUNCTION("TO_DATE(INT((I981/(60*60*24))+""1/1/1970""))"),43538.0)</f>
        <v>43538</v>
      </c>
      <c r="I981" s="156">
        <v>1.552536E9</v>
      </c>
      <c r="J981" s="156">
        <v>157510.5715</v>
      </c>
      <c r="L981" s="154">
        <v>43725.0</v>
      </c>
      <c r="M981" s="155">
        <v>192533.02</v>
      </c>
      <c r="O981" s="153">
        <f>IFERROR(__xludf.DUMMYFUNCTION("TO_DATE(INT((P981/(60*60*24))+""1/1/1970""))"),43354.0)</f>
        <v>43354</v>
      </c>
      <c r="P981" s="13">
        <v>1.5366744E9</v>
      </c>
      <c r="Q981" s="13">
        <v>33179.2889</v>
      </c>
      <c r="S981" s="153">
        <f>IFERROR(__xludf.DUMMYFUNCTION("TO_DATE(INT((T981/(60*60*24))+""1/1/1970""))"),43538.0)</f>
        <v>43538</v>
      </c>
      <c r="T981" s="156">
        <v>1.552536E9</v>
      </c>
      <c r="U981" s="156">
        <v>166966.3302</v>
      </c>
      <c r="W981" s="153">
        <f>IFERROR(__xludf.DUMMYFUNCTION("TO_DATE(INT((X981/(60*60*24))+""1/1/1970""))"),43511.0)</f>
        <v>43511</v>
      </c>
      <c r="X981" s="156">
        <v>1.5502428E9</v>
      </c>
      <c r="Y981" s="156">
        <v>10066.3202</v>
      </c>
      <c r="AA981" s="153">
        <f>IFERROR(__xludf.DUMMYFUNCTION("TO_DATE(INT((AB981/(60*60*24))+""1/1/1970""))"),43516.0)</f>
        <v>43516</v>
      </c>
      <c r="AB981" s="156">
        <v>1.5506424E9</v>
      </c>
      <c r="AC981" s="156">
        <v>89325.2372</v>
      </c>
      <c r="AE981" s="153">
        <f>IFERROR(__xludf.DUMMYFUNCTION("TO_DATE(INT((AF981/(60*60*24))+""1/1/1970""))"),43356.0)</f>
        <v>43356</v>
      </c>
      <c r="AF981" s="152">
        <v>1.5368076E9</v>
      </c>
      <c r="AG981" s="152">
        <v>93800.9234</v>
      </c>
      <c r="AQ981" s="153">
        <f>IFERROR(__xludf.DUMMYFUNCTION("TO_DATE(INT((AR981/(60*60*24))+""1/1/1970""))"),43538.0)</f>
        <v>43538</v>
      </c>
      <c r="AR981" s="156">
        <v>1.552536E9</v>
      </c>
      <c r="AS981" s="156">
        <v>98110.305</v>
      </c>
      <c r="AT981" s="156">
        <v>157510.5715</v>
      </c>
      <c r="AU981" s="152">
        <f t="shared" si="1"/>
        <v>155604.43</v>
      </c>
      <c r="AV981" s="152">
        <f t="shared" si="2"/>
        <v>31593.2604</v>
      </c>
      <c r="AW981" s="152">
        <f t="shared" si="3"/>
        <v>166966.3302</v>
      </c>
      <c r="AX981" s="152">
        <f t="shared" si="4"/>
        <v>10031.7508</v>
      </c>
      <c r="AY981" s="152">
        <f t="shared" si="5"/>
        <v>89559.6132</v>
      </c>
      <c r="AZ981" s="152">
        <f t="shared" si="6"/>
        <v>91979.0612</v>
      </c>
      <c r="BA981" s="152">
        <f t="shared" si="7"/>
        <v>104774.5621</v>
      </c>
      <c r="BB981" s="152">
        <f t="shared" si="8"/>
        <v>100512.48</v>
      </c>
      <c r="BC981" s="152">
        <f t="shared" si="9"/>
        <v>108234.0256</v>
      </c>
    </row>
    <row r="982">
      <c r="A982" s="156">
        <v>1.5125076E9</v>
      </c>
      <c r="B982" s="156">
        <v>124231.3594</v>
      </c>
      <c r="D982" s="153">
        <f>IFERROR(__xludf.DUMMYFUNCTION("TO_DATE(INT((E982/(60*60*24))+""1/1/1970""))"),43539.0)</f>
        <v>43539</v>
      </c>
      <c r="E982" s="152">
        <v>1.5526224E9</v>
      </c>
      <c r="F982" s="152">
        <v>98110.305</v>
      </c>
      <c r="H982" s="153">
        <f>IFERROR(__xludf.DUMMYFUNCTION("TO_DATE(INT((I982/(60*60*24))+""1/1/1970""))"),43539.0)</f>
        <v>43539</v>
      </c>
      <c r="I982" s="152">
        <v>1.5526224E9</v>
      </c>
      <c r="J982" s="152">
        <v>158732.2562</v>
      </c>
      <c r="L982" s="154">
        <v>43726.0</v>
      </c>
      <c r="M982" s="155">
        <v>193622.7</v>
      </c>
      <c r="O982" s="153">
        <f>IFERROR(__xludf.DUMMYFUNCTION("TO_DATE(INT((P982/(60*60*24))+""1/1/1970""))"),43355.0)</f>
        <v>43355</v>
      </c>
      <c r="P982" s="13">
        <v>1.5367608E9</v>
      </c>
      <c r="Q982" s="13">
        <v>33066.8008</v>
      </c>
      <c r="S982" s="153">
        <f>IFERROR(__xludf.DUMMYFUNCTION("TO_DATE(INT((T982/(60*60*24))+""1/1/1970""))"),43539.0)</f>
        <v>43539</v>
      </c>
      <c r="T982" s="152">
        <v>1.5526224E9</v>
      </c>
      <c r="U982" s="152">
        <v>167024.4928</v>
      </c>
      <c r="W982" s="153">
        <f>IFERROR(__xludf.DUMMYFUNCTION("TO_DATE(INT((X982/(60*60*24))+""1/1/1970""))"),43512.0)</f>
        <v>43512</v>
      </c>
      <c r="X982" s="156">
        <v>1.5502752E9</v>
      </c>
      <c r="Y982" s="156">
        <v>10068.0954</v>
      </c>
      <c r="AA982" s="153">
        <f>IFERROR(__xludf.DUMMYFUNCTION("TO_DATE(INT((AB982/(60*60*24))+""1/1/1970""))"),43517.0)</f>
        <v>43517</v>
      </c>
      <c r="AB982" s="152">
        <v>1.5507216E9</v>
      </c>
      <c r="AC982" s="152">
        <v>89075.6798</v>
      </c>
      <c r="AE982" s="153">
        <f>IFERROR(__xludf.DUMMYFUNCTION("TO_DATE(INT((AF982/(60*60*24))+""1/1/1970""))"),43357.0)</f>
        <v>43357</v>
      </c>
      <c r="AF982" s="156">
        <v>1.5368868E9</v>
      </c>
      <c r="AG982" s="156">
        <v>93325.8569</v>
      </c>
      <c r="AQ982" s="153">
        <f>IFERROR(__xludf.DUMMYFUNCTION("TO_DATE(INT((AR982/(60*60*24))+""1/1/1970""))"),43539.0)</f>
        <v>43539</v>
      </c>
      <c r="AR982" s="152">
        <v>1.5526224E9</v>
      </c>
      <c r="AS982" s="152">
        <v>98110.305</v>
      </c>
      <c r="AT982" s="152">
        <v>158732.2562</v>
      </c>
      <c r="AU982" s="152">
        <f t="shared" si="1"/>
        <v>155709.89</v>
      </c>
      <c r="AV982" s="152">
        <f t="shared" si="2"/>
        <v>31529.9133</v>
      </c>
      <c r="AW982" s="152">
        <f t="shared" si="3"/>
        <v>167024.4928</v>
      </c>
      <c r="AX982" s="152">
        <f t="shared" si="4"/>
        <v>10035.381</v>
      </c>
      <c r="AY982" s="152">
        <f t="shared" si="5"/>
        <v>89547.7725</v>
      </c>
      <c r="AZ982" s="152">
        <f t="shared" si="6"/>
        <v>91787.5671</v>
      </c>
      <c r="BA982" s="152">
        <f t="shared" si="7"/>
        <v>104214.5121</v>
      </c>
      <c r="BB982" s="152">
        <f t="shared" si="8"/>
        <v>100301.28</v>
      </c>
      <c r="BC982" s="152">
        <f t="shared" si="9"/>
        <v>108709.4575</v>
      </c>
    </row>
    <row r="983">
      <c r="A983" s="152">
        <v>1.51257066E9</v>
      </c>
      <c r="B983" s="152">
        <v>124090.1705</v>
      </c>
      <c r="D983" s="153">
        <f>IFERROR(__xludf.DUMMYFUNCTION("TO_DATE(INT((E983/(60*60*24))+""1/1/1970""))"),43540.0)</f>
        <v>43540</v>
      </c>
      <c r="E983" s="156">
        <v>1.5527088E9</v>
      </c>
      <c r="F983" s="156">
        <v>98110.305</v>
      </c>
      <c r="H983" s="153">
        <f>IFERROR(__xludf.DUMMYFUNCTION("TO_DATE(INT((I983/(60*60*24))+""1/1/1970""))"),43540.0)</f>
        <v>43540</v>
      </c>
      <c r="I983" s="156">
        <v>1.5527088E9</v>
      </c>
      <c r="J983" s="156">
        <v>155680.6595</v>
      </c>
      <c r="L983" s="154">
        <v>43727.0</v>
      </c>
      <c r="M983" s="155">
        <v>193592.42</v>
      </c>
      <c r="O983" s="153">
        <f>IFERROR(__xludf.DUMMYFUNCTION("TO_DATE(INT((P983/(60*60*24))+""1/1/1970""))"),43356.0)</f>
        <v>43356</v>
      </c>
      <c r="P983" s="13">
        <v>1.5368472E9</v>
      </c>
      <c r="Q983" s="13">
        <v>33006.009</v>
      </c>
      <c r="S983" s="153">
        <f>IFERROR(__xludf.DUMMYFUNCTION("TO_DATE(INT((T983/(60*60*24))+""1/1/1970""))"),43540.0)</f>
        <v>43540</v>
      </c>
      <c r="T983" s="156">
        <v>1.5527088E9</v>
      </c>
      <c r="U983" s="156">
        <v>167202.3013</v>
      </c>
      <c r="W983" s="153">
        <f>IFERROR(__xludf.DUMMYFUNCTION("TO_DATE(INT((X983/(60*60*24))+""1/1/1970""))"),43514.0)</f>
        <v>43514</v>
      </c>
      <c r="X983" s="152">
        <v>1.550448E9</v>
      </c>
      <c r="Y983" s="152">
        <v>10068.2983</v>
      </c>
      <c r="AA983" s="153">
        <f>IFERROR(__xludf.DUMMYFUNCTION("TO_DATE(INT((AB983/(60*60*24))+""1/1/1970""))"),43518.0)</f>
        <v>43518</v>
      </c>
      <c r="AB983" s="156">
        <v>1.5508008E9</v>
      </c>
      <c r="AC983" s="156">
        <v>89587.762</v>
      </c>
      <c r="AE983" s="153">
        <f>IFERROR(__xludf.DUMMYFUNCTION("TO_DATE(INT((AF983/(60*60*24))+""1/1/1970""))"),43358.0)</f>
        <v>43358</v>
      </c>
      <c r="AF983" s="152">
        <v>1.5369696E9</v>
      </c>
      <c r="AG983" s="152">
        <v>93802.3652</v>
      </c>
      <c r="AQ983" s="153">
        <f>IFERROR(__xludf.DUMMYFUNCTION("TO_DATE(INT((AR983/(60*60*24))+""1/1/1970""))"),43540.0)</f>
        <v>43540</v>
      </c>
      <c r="AR983" s="156">
        <v>1.5527088E9</v>
      </c>
      <c r="AS983" s="156">
        <v>98110.305</v>
      </c>
      <c r="AT983" s="156">
        <v>155680.6595</v>
      </c>
      <c r="AU983" s="152">
        <f t="shared" si="1"/>
        <v>155709.89</v>
      </c>
      <c r="AV983" s="152">
        <f t="shared" si="2"/>
        <v>31527.0659</v>
      </c>
      <c r="AW983" s="152">
        <f t="shared" si="3"/>
        <v>167202.3013</v>
      </c>
      <c r="AX983" s="152">
        <f t="shared" si="4"/>
        <v>10036.6405</v>
      </c>
      <c r="AY983" s="152">
        <f t="shared" si="5"/>
        <v>89547.7725</v>
      </c>
      <c r="AZ983" s="152">
        <f t="shared" si="6"/>
        <v>91938.5762</v>
      </c>
      <c r="BA983" s="152">
        <f t="shared" si="7"/>
        <v>104465.7386</v>
      </c>
      <c r="BB983" s="152">
        <f t="shared" si="8"/>
        <v>100024.74</v>
      </c>
      <c r="BC983" s="152">
        <f t="shared" si="9"/>
        <v>108605.3592</v>
      </c>
    </row>
    <row r="984">
      <c r="A984" s="156">
        <v>1.512594E9</v>
      </c>
      <c r="B984" s="156">
        <v>124254.8909</v>
      </c>
      <c r="D984" s="153">
        <f>IFERROR(__xludf.DUMMYFUNCTION("TO_DATE(INT((E984/(60*60*24))+""1/1/1970""))"),43542.0)</f>
        <v>43542</v>
      </c>
      <c r="E984" s="152">
        <v>1.5529176E9</v>
      </c>
      <c r="F984" s="152">
        <v>98110.305</v>
      </c>
      <c r="H984" s="153">
        <f>IFERROR(__xludf.DUMMYFUNCTION("TO_DATE(INT((I984/(60*60*24))+""1/1/1970""))"),43542.0)</f>
        <v>43542</v>
      </c>
      <c r="I984" s="152">
        <v>1.5529176E9</v>
      </c>
      <c r="J984" s="152">
        <v>155680.6595</v>
      </c>
      <c r="L984" s="154">
        <v>43728.0</v>
      </c>
      <c r="M984" s="155">
        <v>194258.5</v>
      </c>
      <c r="O984" s="153">
        <f>IFERROR(__xludf.DUMMYFUNCTION("TO_DATE(INT((P984/(60*60*24))+""1/1/1970""))"),43357.0)</f>
        <v>43357</v>
      </c>
      <c r="P984" s="13">
        <v>1.5369336E9</v>
      </c>
      <c r="Q984" s="13">
        <v>32566.2212</v>
      </c>
      <c r="S984" s="153">
        <f>IFERROR(__xludf.DUMMYFUNCTION("TO_DATE(INT((T984/(60*60*24))+""1/1/1970""))"),43542.0)</f>
        <v>43542</v>
      </c>
      <c r="T984" s="152">
        <v>1.5529176E9</v>
      </c>
      <c r="U984" s="152">
        <v>167202.3013</v>
      </c>
      <c r="W984" s="153">
        <f>IFERROR(__xludf.DUMMYFUNCTION("TO_DATE(INT((X984/(60*60*24))+""1/1/1970""))"),43515.0)</f>
        <v>43515</v>
      </c>
      <c r="X984" s="156">
        <v>1.5505344E9</v>
      </c>
      <c r="Y984" s="156">
        <v>10066.1884</v>
      </c>
      <c r="AA984" s="153">
        <f>IFERROR(__xludf.DUMMYFUNCTION("TO_DATE(INT((AB984/(60*60*24))+""1/1/1970""))"),43520.0)</f>
        <v>43520</v>
      </c>
      <c r="AB984" s="152">
        <v>1.5510492E9</v>
      </c>
      <c r="AC984" s="152">
        <v>89561.659</v>
      </c>
      <c r="AE984" s="153">
        <f>IFERROR(__xludf.DUMMYFUNCTION("TO_DATE(INT((AF984/(60*60*24))+""1/1/1970""))"),43359.0)</f>
        <v>43359</v>
      </c>
      <c r="AF984" s="156">
        <v>1.5371352E9</v>
      </c>
      <c r="AG984" s="156">
        <v>93802.3652</v>
      </c>
      <c r="AQ984" s="153">
        <f>IFERROR(__xludf.DUMMYFUNCTION("TO_DATE(INT((AR984/(60*60*24))+""1/1/1970""))"),43542.0)</f>
        <v>43542</v>
      </c>
      <c r="AR984" s="152">
        <v>1.5529176E9</v>
      </c>
      <c r="AS984" s="152">
        <v>98110.305</v>
      </c>
      <c r="AT984" s="152">
        <v>155680.6595</v>
      </c>
      <c r="AU984" s="152">
        <f t="shared" si="1"/>
        <v>157262.13</v>
      </c>
      <c r="AV984" s="152">
        <f t="shared" si="2"/>
        <v>31522.7737</v>
      </c>
      <c r="AW984" s="152">
        <f t="shared" si="3"/>
        <v>167202.3013</v>
      </c>
      <c r="AX984" s="152">
        <f t="shared" si="4"/>
        <v>10036.2483</v>
      </c>
      <c r="AY984" s="152">
        <f t="shared" si="5"/>
        <v>89544.8178</v>
      </c>
      <c r="AZ984" s="152">
        <f t="shared" si="6"/>
        <v>91892.0184</v>
      </c>
      <c r="BA984" s="152">
        <f t="shared" si="7"/>
        <v>104739.6336</v>
      </c>
      <c r="BB984" s="152">
        <f t="shared" si="8"/>
        <v>100024.74</v>
      </c>
      <c r="BC984" s="152">
        <f t="shared" si="9"/>
        <v>108605.3592</v>
      </c>
    </row>
    <row r="985">
      <c r="A985" s="152">
        <v>1.51265706E9</v>
      </c>
      <c r="B985" s="152">
        <v>124245.4783</v>
      </c>
      <c r="D985" s="153">
        <f>IFERROR(__xludf.DUMMYFUNCTION("TO_DATE(INT((E985/(60*60*24))+""1/1/1970""))"),43543.0)</f>
        <v>43543</v>
      </c>
      <c r="E985" s="152">
        <v>1.552968E9</v>
      </c>
      <c r="F985" s="152">
        <v>98110.305</v>
      </c>
      <c r="H985" s="153">
        <f>IFERROR(__xludf.DUMMYFUNCTION("TO_DATE(INT((I985/(60*60*24))+""1/1/1970""))"),43543.0)</f>
        <v>43543</v>
      </c>
      <c r="I985" s="152">
        <v>1.552968E9</v>
      </c>
      <c r="J985" s="152">
        <v>156680.09</v>
      </c>
      <c r="L985" s="154">
        <v>43731.0</v>
      </c>
      <c r="M985" s="155">
        <v>191918.02</v>
      </c>
      <c r="O985" s="153">
        <f>IFERROR(__xludf.DUMMYFUNCTION("TO_DATE(INT((P985/(60*60*24))+""1/1/1970""))"),43358.0)</f>
        <v>43358</v>
      </c>
      <c r="P985" s="13">
        <v>1.5369696E9</v>
      </c>
      <c r="Q985" s="13">
        <v>32620.2232</v>
      </c>
      <c r="S985" s="153">
        <f>IFERROR(__xludf.DUMMYFUNCTION("TO_DATE(INT((T985/(60*60*24))+""1/1/1970""))"),43543.0)</f>
        <v>43543</v>
      </c>
      <c r="T985" s="152">
        <v>1.552968E9</v>
      </c>
      <c r="U985" s="152">
        <v>166657.4373</v>
      </c>
      <c r="W985" s="153">
        <f>IFERROR(__xludf.DUMMYFUNCTION("TO_DATE(INT((X985/(60*60*24))+""1/1/1970""))"),43516.0)</f>
        <v>43516</v>
      </c>
      <c r="X985" s="152">
        <v>1.5506748E9</v>
      </c>
      <c r="Y985" s="152">
        <v>10057.7957</v>
      </c>
      <c r="AA985" s="153">
        <f>IFERROR(__xludf.DUMMYFUNCTION("TO_DATE(INT((AB985/(60*60*24))+""1/1/1970""))"),43521.0)</f>
        <v>43521</v>
      </c>
      <c r="AB985" s="156">
        <v>1.5510888E9</v>
      </c>
      <c r="AC985" s="156">
        <v>89558.9063</v>
      </c>
      <c r="AE985" s="153">
        <f>IFERROR(__xludf.DUMMYFUNCTION("TO_DATE(INT((AF985/(60*60*24))+""1/1/1970""))"),43360.0)</f>
        <v>43360</v>
      </c>
      <c r="AF985" s="156">
        <v>1.5371748E9</v>
      </c>
      <c r="AG985" s="156">
        <v>93812.8181</v>
      </c>
      <c r="AQ985" s="153">
        <f>IFERROR(__xludf.DUMMYFUNCTION("TO_DATE(INT((AR985/(60*60*24))+""1/1/1970""))"),43543.0)</f>
        <v>43543</v>
      </c>
      <c r="AR985" s="152">
        <v>1.552968E9</v>
      </c>
      <c r="AS985" s="152">
        <v>98110.305</v>
      </c>
      <c r="AT985" s="152">
        <v>156680.09</v>
      </c>
      <c r="AU985" s="152">
        <f t="shared" si="1"/>
        <v>157832.89</v>
      </c>
      <c r="AV985" s="152">
        <f t="shared" si="2"/>
        <v>31579.5922</v>
      </c>
      <c r="AW985" s="152">
        <f t="shared" si="3"/>
        <v>166657.4373</v>
      </c>
      <c r="AX985" s="152">
        <f t="shared" si="4"/>
        <v>10041.8598</v>
      </c>
      <c r="AY985" s="152">
        <f t="shared" si="5"/>
        <v>89549.3501</v>
      </c>
      <c r="AZ985" s="152">
        <f t="shared" si="6"/>
        <v>92027.2383</v>
      </c>
      <c r="BA985" s="152">
        <f t="shared" si="7"/>
        <v>104186.5644</v>
      </c>
      <c r="BB985" s="152">
        <f t="shared" si="8"/>
        <v>99661.08</v>
      </c>
      <c r="BC985" s="152">
        <f t="shared" si="9"/>
        <v>110279.7503</v>
      </c>
    </row>
    <row r="986">
      <c r="A986" s="156">
        <v>1.5126804E9</v>
      </c>
      <c r="B986" s="156">
        <v>124645.5136</v>
      </c>
      <c r="D986" s="153">
        <f>IFERROR(__xludf.DUMMYFUNCTION("TO_DATE(INT((E986/(60*60*24))+""1/1/1970""))"),43544.0)</f>
        <v>43544</v>
      </c>
      <c r="E986" s="156">
        <v>1.5530544E9</v>
      </c>
      <c r="F986" s="156">
        <v>98110.305</v>
      </c>
      <c r="H986" s="153">
        <f>IFERROR(__xludf.DUMMYFUNCTION("TO_DATE(INT((I986/(60*60*24))+""1/1/1970""))"),43544.0)</f>
        <v>43544</v>
      </c>
      <c r="I986" s="156">
        <v>1.5530544E9</v>
      </c>
      <c r="J986" s="156">
        <v>156174.5937</v>
      </c>
      <c r="L986" s="154">
        <v>43732.0</v>
      </c>
      <c r="M986" s="155">
        <v>191609.28</v>
      </c>
      <c r="O986" s="153">
        <f>IFERROR(__xludf.DUMMYFUNCTION("TO_DATE(INT((P986/(60*60*24))+""1/1/1970""))"),43359.0)</f>
        <v>43359</v>
      </c>
      <c r="P986" s="13">
        <v>1.537056E9</v>
      </c>
      <c r="Q986" s="13">
        <v>32620.2232</v>
      </c>
      <c r="S986" s="153">
        <f>IFERROR(__xludf.DUMMYFUNCTION("TO_DATE(INT((T986/(60*60*24))+""1/1/1970""))"),43544.0)</f>
        <v>43544</v>
      </c>
      <c r="T986" s="156">
        <v>1.5530544E9</v>
      </c>
      <c r="U986" s="156">
        <v>166349.2509</v>
      </c>
      <c r="W986" s="153">
        <f>IFERROR(__xludf.DUMMYFUNCTION("TO_DATE(INT((X986/(60*60*24))+""1/1/1970""))"),43517.0)</f>
        <v>43517</v>
      </c>
      <c r="X986" s="152">
        <v>1.5507612E9</v>
      </c>
      <c r="Y986" s="152">
        <v>10057.4057</v>
      </c>
      <c r="AA986" s="153">
        <f>IFERROR(__xludf.DUMMYFUNCTION("TO_DATE(INT((AB986/(60*60*24))+""1/1/1970""))"),43522.0)</f>
        <v>43522</v>
      </c>
      <c r="AB986" s="152">
        <v>1.551168E9</v>
      </c>
      <c r="AC986" s="152">
        <v>89562.8543</v>
      </c>
      <c r="AE986" s="153">
        <f>IFERROR(__xludf.DUMMYFUNCTION("TO_DATE(INT((AF986/(60*60*24))+""1/1/1970""))"),43361.0)</f>
        <v>43361</v>
      </c>
      <c r="AF986" s="152">
        <v>1.537254E9</v>
      </c>
      <c r="AG986" s="152">
        <v>93486.9758</v>
      </c>
      <c r="AQ986" s="153">
        <f>IFERROR(__xludf.DUMMYFUNCTION("TO_DATE(INT((AR986/(60*60*24))+""1/1/1970""))"),43544.0)</f>
        <v>43544</v>
      </c>
      <c r="AR986" s="156">
        <v>1.5530544E9</v>
      </c>
      <c r="AS986" s="156">
        <v>98110.305</v>
      </c>
      <c r="AT986" s="156">
        <v>156174.5937</v>
      </c>
      <c r="AU986" s="152">
        <f t="shared" si="1"/>
        <v>158177.35</v>
      </c>
      <c r="AV986" s="152">
        <f t="shared" si="2"/>
        <v>31588.6294</v>
      </c>
      <c r="AW986" s="152">
        <f t="shared" si="3"/>
        <v>166349.2509</v>
      </c>
      <c r="AX986" s="152">
        <f t="shared" si="4"/>
        <v>10042.9808</v>
      </c>
      <c r="AY986" s="152">
        <f t="shared" si="5"/>
        <v>89536.167</v>
      </c>
      <c r="AZ986" s="152">
        <f t="shared" si="6"/>
        <v>92174.6037</v>
      </c>
      <c r="BA986" s="152">
        <f t="shared" si="7"/>
        <v>105350.2768</v>
      </c>
      <c r="BB986" s="152">
        <f t="shared" si="8"/>
        <v>99733.68</v>
      </c>
      <c r="BC986" s="152">
        <f t="shared" si="9"/>
        <v>109794.4263</v>
      </c>
    </row>
    <row r="987">
      <c r="A987" s="152">
        <v>1.51274346E9</v>
      </c>
      <c r="B987" s="152">
        <v>125087.9057</v>
      </c>
      <c r="D987" s="153">
        <f>IFERROR(__xludf.DUMMYFUNCTION("TO_DATE(INT((E987/(60*60*24))+""1/1/1970""))"),43545.0)</f>
        <v>43545</v>
      </c>
      <c r="E987" s="152">
        <v>1.5531408E9</v>
      </c>
      <c r="F987" s="152">
        <v>98110.305</v>
      </c>
      <c r="H987" s="153">
        <f>IFERROR(__xludf.DUMMYFUNCTION("TO_DATE(INT((I987/(60*60*24))+""1/1/1970""))"),43545.0)</f>
        <v>43545</v>
      </c>
      <c r="I987" s="152">
        <v>1.5531408E9</v>
      </c>
      <c r="J987" s="152">
        <v>159507.813</v>
      </c>
      <c r="L987" s="154">
        <v>43733.0</v>
      </c>
      <c r="M987" s="155">
        <v>188547.16</v>
      </c>
      <c r="O987" s="153">
        <f>IFERROR(__xludf.DUMMYFUNCTION("TO_DATE(INT((P987/(60*60*24))+""1/1/1970""))"),43360.0)</f>
        <v>43360</v>
      </c>
      <c r="P987" s="13">
        <v>1.5371424E9</v>
      </c>
      <c r="Q987" s="13">
        <v>32626.0091</v>
      </c>
      <c r="S987" s="153">
        <f>IFERROR(__xludf.DUMMYFUNCTION("TO_DATE(INT((T987/(60*60*24))+""1/1/1970""))"),43545.0)</f>
        <v>43545</v>
      </c>
      <c r="T987" s="152">
        <v>1.5531408E9</v>
      </c>
      <c r="U987" s="152">
        <v>167283.6914</v>
      </c>
      <c r="W987" s="153">
        <f>IFERROR(__xludf.DUMMYFUNCTION("TO_DATE(INT((X987/(60*60*24))+""1/1/1970""))"),43518.0)</f>
        <v>43518</v>
      </c>
      <c r="X987" s="152">
        <v>1.5508476E9</v>
      </c>
      <c r="Y987" s="152">
        <v>10052.6786</v>
      </c>
      <c r="AA987" s="153">
        <f>IFERROR(__xludf.DUMMYFUNCTION("TO_DATE(INT((AB987/(60*60*24))+""1/1/1970""))"),43523.0)</f>
        <v>43523</v>
      </c>
      <c r="AB987" s="156">
        <v>1.5512472E9</v>
      </c>
      <c r="AC987" s="156">
        <v>89569.1755</v>
      </c>
      <c r="AE987" s="153">
        <f>IFERROR(__xludf.DUMMYFUNCTION("TO_DATE(INT((AF987/(60*60*24))+""1/1/1970""))"),43362.0)</f>
        <v>43362</v>
      </c>
      <c r="AF987" s="156">
        <v>1.5373332E9</v>
      </c>
      <c r="AG987" s="156">
        <v>93419.933</v>
      </c>
      <c r="AQ987" s="153">
        <f>IFERROR(__xludf.DUMMYFUNCTION("TO_DATE(INT((AR987/(60*60*24))+""1/1/1970""))"),43545.0)</f>
        <v>43545</v>
      </c>
      <c r="AR987" s="152">
        <v>1.5531408E9</v>
      </c>
      <c r="AS987" s="152">
        <v>98110.305</v>
      </c>
      <c r="AT987" s="152">
        <v>159507.813</v>
      </c>
      <c r="AU987" s="152">
        <f t="shared" si="1"/>
        <v>158545.5</v>
      </c>
      <c r="AV987" s="152">
        <f t="shared" si="2"/>
        <v>31614.1165</v>
      </c>
      <c r="AW987" s="152">
        <f t="shared" si="3"/>
        <v>167283.6914</v>
      </c>
      <c r="AX987" s="152">
        <f t="shared" si="4"/>
        <v>10059.6968</v>
      </c>
      <c r="AY987" s="152">
        <f t="shared" si="5"/>
        <v>89525.8177</v>
      </c>
      <c r="AZ987" s="152">
        <f t="shared" si="6"/>
        <v>92774.9963</v>
      </c>
      <c r="BA987" s="152">
        <f t="shared" si="7"/>
        <v>106135.0837</v>
      </c>
      <c r="BB987" s="152">
        <f t="shared" si="8"/>
        <v>99989.1</v>
      </c>
      <c r="BC987" s="152">
        <f t="shared" si="9"/>
        <v>106824.0762</v>
      </c>
    </row>
    <row r="988">
      <c r="A988" s="156">
        <v>1.5127668E9</v>
      </c>
      <c r="B988" s="156">
        <v>125323.2206</v>
      </c>
      <c r="D988" s="153">
        <f>IFERROR(__xludf.DUMMYFUNCTION("TO_DATE(INT((E988/(60*60*24))+""1/1/1970""))"),43546.0)</f>
        <v>43546</v>
      </c>
      <c r="E988" s="156">
        <v>1.5532272E9</v>
      </c>
      <c r="F988" s="156">
        <v>98110.305</v>
      </c>
      <c r="H988" s="153">
        <f>IFERROR(__xludf.DUMMYFUNCTION("TO_DATE(INT((I988/(60*60*24))+""1/1/1970""))"),43546.0)</f>
        <v>43546</v>
      </c>
      <c r="I988" s="156">
        <v>1.5532272E9</v>
      </c>
      <c r="J988" s="156">
        <v>162249.0216</v>
      </c>
      <c r="L988" s="154">
        <v>43734.0</v>
      </c>
      <c r="M988" s="155">
        <v>191048.14</v>
      </c>
      <c r="O988" s="153">
        <f>IFERROR(__xludf.DUMMYFUNCTION("TO_DATE(INT((P988/(60*60*24))+""1/1/1970""))"),43361.0)</f>
        <v>43361</v>
      </c>
      <c r="P988" s="13">
        <v>1.5372792E9</v>
      </c>
      <c r="Q988" s="13">
        <v>32903.6939</v>
      </c>
      <c r="S988" s="153">
        <f>IFERROR(__xludf.DUMMYFUNCTION("TO_DATE(INT((T988/(60*60*24))+""1/1/1970""))"),43546.0)</f>
        <v>43546</v>
      </c>
      <c r="T988" s="156">
        <v>1.5532272E9</v>
      </c>
      <c r="U988" s="156">
        <v>169266.2552</v>
      </c>
      <c r="W988" s="153">
        <f>IFERROR(__xludf.DUMMYFUNCTION("TO_DATE(INT((X988/(60*60*24))+""1/1/1970""))"),43519.0)</f>
        <v>43519</v>
      </c>
      <c r="X988" s="152">
        <v>1.55088E9</v>
      </c>
      <c r="Y988" s="152">
        <v>10046.9265</v>
      </c>
      <c r="AA988" s="153">
        <f>IFERROR(__xludf.DUMMYFUNCTION("TO_DATE(INT((AB988/(60*60*24))+""1/1/1970""))"),43524.0)</f>
        <v>43524</v>
      </c>
      <c r="AB988" s="152">
        <v>1.5513264E9</v>
      </c>
      <c r="AC988" s="152">
        <v>89551.8329</v>
      </c>
      <c r="AE988" s="153">
        <f>IFERROR(__xludf.DUMMYFUNCTION("TO_DATE(INT((AF988/(60*60*24))+""1/1/1970""))"),43363.0)</f>
        <v>43363</v>
      </c>
      <c r="AF988" s="152">
        <v>1.5374124E9</v>
      </c>
      <c r="AG988" s="152">
        <v>93448.0478</v>
      </c>
      <c r="AQ988" s="153">
        <f>IFERROR(__xludf.DUMMYFUNCTION("TO_DATE(INT((AR988/(60*60*24))+""1/1/1970""))"),43546.0)</f>
        <v>43546</v>
      </c>
      <c r="AR988" s="156">
        <v>1.5532272E9</v>
      </c>
      <c r="AS988" s="156">
        <v>98110.305</v>
      </c>
      <c r="AT988" s="156">
        <v>162249.0216</v>
      </c>
      <c r="AU988" s="152">
        <f t="shared" si="1"/>
        <v>162057.03</v>
      </c>
      <c r="AV988" s="152">
        <f t="shared" si="2"/>
        <v>31658.9357</v>
      </c>
      <c r="AW988" s="152">
        <f t="shared" si="3"/>
        <v>169266.2552</v>
      </c>
      <c r="AX988" s="152">
        <f t="shared" si="4"/>
        <v>10062.7764</v>
      </c>
      <c r="AY988" s="152">
        <f t="shared" si="5"/>
        <v>89531.8292</v>
      </c>
      <c r="AZ988" s="152">
        <f t="shared" si="6"/>
        <v>92333.3049</v>
      </c>
      <c r="BA988" s="152">
        <f t="shared" si="7"/>
        <v>108152.2759</v>
      </c>
      <c r="BB988" s="152">
        <f t="shared" si="8"/>
        <v>100031.34</v>
      </c>
      <c r="BC988" s="152">
        <f t="shared" si="9"/>
        <v>105777.6369</v>
      </c>
    </row>
    <row r="989">
      <c r="A989" s="152">
        <v>1.51300266E9</v>
      </c>
      <c r="B989" s="152">
        <v>125398.5214</v>
      </c>
      <c r="D989" s="153">
        <f>IFERROR(__xludf.DUMMYFUNCTION("TO_DATE(INT((E989/(60*60*24))+""1/1/1970""))"),43547.0)</f>
        <v>43547</v>
      </c>
      <c r="E989" s="152">
        <v>1.5533136E9</v>
      </c>
      <c r="F989" s="152">
        <v>98110.305</v>
      </c>
      <c r="H989" s="153">
        <f>IFERROR(__xludf.DUMMYFUNCTION("TO_DATE(INT((I989/(60*60*24))+""1/1/1970""))"),43547.0)</f>
        <v>43547</v>
      </c>
      <c r="I989" s="152">
        <v>1.5533136E9</v>
      </c>
      <c r="J989" s="152">
        <v>156902.9504</v>
      </c>
      <c r="L989" s="154">
        <v>43735.0</v>
      </c>
      <c r="M989" s="155">
        <v>190208.1</v>
      </c>
      <c r="O989" s="153">
        <f>IFERROR(__xludf.DUMMYFUNCTION("TO_DATE(INT((P989/(60*60*24))+""1/1/1970""))"),43362.0)</f>
        <v>43362</v>
      </c>
      <c r="P989" s="13">
        <v>1.5373656E9</v>
      </c>
      <c r="Q989" s="13">
        <v>32915.9945</v>
      </c>
      <c r="S989" s="153">
        <f>IFERROR(__xludf.DUMMYFUNCTION("TO_DATE(INT((T989/(60*60*24))+""1/1/1970""))"),43547.0)</f>
        <v>43547</v>
      </c>
      <c r="T989" s="152">
        <v>1.5533136E9</v>
      </c>
      <c r="U989" s="152">
        <v>168642.443</v>
      </c>
      <c r="W989" s="153">
        <f>IFERROR(__xludf.DUMMYFUNCTION("TO_DATE(INT((X989/(60*60*24))+""1/1/1970""))"),43521.0)</f>
        <v>43521</v>
      </c>
      <c r="X989" s="156">
        <v>1.5510528E9</v>
      </c>
      <c r="Y989" s="156">
        <v>10050.9215</v>
      </c>
      <c r="AA989" s="153">
        <f>IFERROR(__xludf.DUMMYFUNCTION("TO_DATE(INT((AB989/(60*60*24))+""1/1/1970""))"),43525.0)</f>
        <v>43525</v>
      </c>
      <c r="AB989" s="156">
        <v>1.5514056E9</v>
      </c>
      <c r="AC989" s="156">
        <v>89520.2817</v>
      </c>
      <c r="AE989" s="153">
        <f>IFERROR(__xludf.DUMMYFUNCTION("TO_DATE(INT((AF989/(60*60*24))+""1/1/1970""))"),43364.0)</f>
        <v>43364</v>
      </c>
      <c r="AF989" s="156">
        <v>1.5374916E9</v>
      </c>
      <c r="AG989" s="156">
        <v>92716.7048</v>
      </c>
      <c r="AQ989" s="153">
        <f>IFERROR(__xludf.DUMMYFUNCTION("TO_DATE(INT((AR989/(60*60*24))+""1/1/1970""))"),43547.0)</f>
        <v>43547</v>
      </c>
      <c r="AR989" s="152">
        <v>1.5533136E9</v>
      </c>
      <c r="AS989" s="152">
        <v>98110.305</v>
      </c>
      <c r="AT989" s="152">
        <v>156902.9504</v>
      </c>
      <c r="AU989" s="152">
        <f t="shared" si="1"/>
        <v>162057.03</v>
      </c>
      <c r="AV989" s="152">
        <f t="shared" si="2"/>
        <v>32249.2057</v>
      </c>
      <c r="AW989" s="152">
        <f t="shared" si="3"/>
        <v>168642.443</v>
      </c>
      <c r="AX989" s="152">
        <f t="shared" si="4"/>
        <v>10041.5202</v>
      </c>
      <c r="AY989" s="152">
        <f t="shared" si="5"/>
        <v>89531.8292</v>
      </c>
      <c r="AZ989" s="152">
        <f t="shared" si="6"/>
        <v>91745.0579</v>
      </c>
      <c r="BA989" s="152">
        <f t="shared" si="7"/>
        <v>104881.0034</v>
      </c>
      <c r="BB989" s="152">
        <f t="shared" si="8"/>
        <v>99916.5</v>
      </c>
      <c r="BC989" s="152">
        <f t="shared" si="9"/>
        <v>101349.9655</v>
      </c>
    </row>
    <row r="990">
      <c r="A990" s="156">
        <v>1.513026E9</v>
      </c>
      <c r="B990" s="156">
        <v>125699.7244</v>
      </c>
      <c r="D990" s="153">
        <f>IFERROR(__xludf.DUMMYFUNCTION("TO_DATE(INT((E990/(60*60*24))+""1/1/1970""))"),43549.0)</f>
        <v>43549</v>
      </c>
      <c r="E990" s="156">
        <v>1.5535224E9</v>
      </c>
      <c r="F990" s="156">
        <v>98110.305</v>
      </c>
      <c r="H990" s="153">
        <f>IFERROR(__xludf.DUMMYFUNCTION("TO_DATE(INT((I990/(60*60*24))+""1/1/1970""))"),43549.0)</f>
        <v>43549</v>
      </c>
      <c r="I990" s="156">
        <v>1.5535224E9</v>
      </c>
      <c r="J990" s="156">
        <v>156902.9504</v>
      </c>
      <c r="L990" s="154">
        <v>43738.0</v>
      </c>
      <c r="M990" s="155">
        <v>187514.1</v>
      </c>
      <c r="O990" s="153">
        <f>IFERROR(__xludf.DUMMYFUNCTION("TO_DATE(INT((P990/(60*60*24))+""1/1/1970""))"),43363.0)</f>
        <v>43363</v>
      </c>
      <c r="P990" s="13">
        <v>1.537452E9</v>
      </c>
      <c r="Q990" s="13">
        <v>32700.214</v>
      </c>
      <c r="S990" s="153">
        <f>IFERROR(__xludf.DUMMYFUNCTION("TO_DATE(INT((T990/(60*60*24))+""1/1/1970""))"),43549.0)</f>
        <v>43549</v>
      </c>
      <c r="T990" s="156">
        <v>1.5535224E9</v>
      </c>
      <c r="U990" s="156">
        <v>168642.443</v>
      </c>
      <c r="W990" s="153">
        <f>IFERROR(__xludf.DUMMYFUNCTION("TO_DATE(INT((X990/(60*60*24))+""1/1/1970""))"),43522.0)</f>
        <v>43522</v>
      </c>
      <c r="X990" s="152">
        <v>1.5511932E9</v>
      </c>
      <c r="Y990" s="152">
        <v>10056.3166</v>
      </c>
      <c r="AA990" s="153">
        <f>IFERROR(__xludf.DUMMYFUNCTION("TO_DATE(INT((AB990/(60*60*24))+""1/1/1970""))"),43527.0)</f>
        <v>43527</v>
      </c>
      <c r="AB990" s="152">
        <v>1.551654E9</v>
      </c>
      <c r="AC990" s="152">
        <v>89519.9899</v>
      </c>
      <c r="AE990" s="153">
        <f>IFERROR(__xludf.DUMMYFUNCTION("TO_DATE(INT((AF990/(60*60*24))+""1/1/1970""))"),43365.0)</f>
        <v>43365</v>
      </c>
      <c r="AF990" s="152">
        <v>1.5375744E9</v>
      </c>
      <c r="AG990" s="152">
        <v>92914.2287</v>
      </c>
      <c r="AQ990" s="153">
        <f>IFERROR(__xludf.DUMMYFUNCTION("TO_DATE(INT((AR990/(60*60*24))+""1/1/1970""))"),43549.0)</f>
        <v>43549</v>
      </c>
      <c r="AR990" s="156">
        <v>1.5535224E9</v>
      </c>
      <c r="AS990" s="156">
        <v>98110.305</v>
      </c>
      <c r="AT990" s="156">
        <v>156902.9504</v>
      </c>
      <c r="AU990" s="152">
        <f t="shared" si="1"/>
        <v>157197.94</v>
      </c>
      <c r="AV990" s="152">
        <f t="shared" si="2"/>
        <v>32126.0931</v>
      </c>
      <c r="AW990" s="152">
        <f t="shared" si="3"/>
        <v>168642.443</v>
      </c>
      <c r="AX990" s="152">
        <f t="shared" si="4"/>
        <v>10041.9447</v>
      </c>
      <c r="AY990" s="152">
        <f t="shared" si="5"/>
        <v>89558.5577</v>
      </c>
      <c r="AZ990" s="152">
        <f t="shared" si="6"/>
        <v>91699.3098</v>
      </c>
      <c r="BA990" s="152">
        <f t="shared" si="7"/>
        <v>104557.7464</v>
      </c>
      <c r="BB990" s="152">
        <f t="shared" si="8"/>
        <v>99916.5</v>
      </c>
      <c r="BC990" s="152">
        <f t="shared" si="9"/>
        <v>101349.9655</v>
      </c>
    </row>
    <row r="991">
      <c r="A991" s="152">
        <v>1.51308906E9</v>
      </c>
      <c r="B991" s="152">
        <v>125822.0882</v>
      </c>
      <c r="D991" s="153">
        <f>IFERROR(__xludf.DUMMYFUNCTION("TO_DATE(INT((E991/(60*60*24))+""1/1/1970""))"),43550.0)</f>
        <v>43550</v>
      </c>
      <c r="E991" s="156">
        <v>1.5535728E9</v>
      </c>
      <c r="F991" s="156">
        <v>98110.305</v>
      </c>
      <c r="H991" s="153">
        <f>IFERROR(__xludf.DUMMYFUNCTION("TO_DATE(INT((I991/(60*60*24))+""1/1/1970""))"),43550.0)</f>
        <v>43550</v>
      </c>
      <c r="I991" s="156">
        <v>1.5535728E9</v>
      </c>
      <c r="J991" s="156">
        <v>158415.6017</v>
      </c>
      <c r="L991" s="154">
        <v>43739.0</v>
      </c>
      <c r="M991" s="155">
        <v>189596.08</v>
      </c>
      <c r="O991" s="153">
        <f>IFERROR(__xludf.DUMMYFUNCTION("TO_DATE(INT((P991/(60*60*24))+""1/1/1970""))"),43364.0)</f>
        <v>43364</v>
      </c>
      <c r="P991" s="13">
        <v>1.5375384E9</v>
      </c>
      <c r="Q991" s="13">
        <v>32634.7684</v>
      </c>
      <c r="S991" s="153">
        <f>IFERROR(__xludf.DUMMYFUNCTION("TO_DATE(INT((T991/(60*60*24))+""1/1/1970""))"),43550.0)</f>
        <v>43550</v>
      </c>
      <c r="T991" s="156">
        <v>1.5535728E9</v>
      </c>
      <c r="U991" s="156">
        <v>169002.4212</v>
      </c>
      <c r="W991" s="153">
        <f>IFERROR(__xludf.DUMMYFUNCTION("TO_DATE(INT((X991/(60*60*24))+""1/1/1970""))"),43523.0)</f>
        <v>43523</v>
      </c>
      <c r="X991" s="152">
        <v>1.5512796E9</v>
      </c>
      <c r="Y991" s="152">
        <v>10045.5022</v>
      </c>
      <c r="AA991" s="153">
        <f>IFERROR(__xludf.DUMMYFUNCTION("TO_DATE(INT((AB991/(60*60*24))+""1/1/1970""))"),43528.0)</f>
        <v>43528</v>
      </c>
      <c r="AB991" s="156">
        <v>1.5516936E9</v>
      </c>
      <c r="AC991" s="156">
        <v>89533.6623</v>
      </c>
      <c r="AE991" s="153">
        <f>IFERROR(__xludf.DUMMYFUNCTION("TO_DATE(INT((AF991/(60*60*24))+""1/1/1970""))"),43366.0)</f>
        <v>43366</v>
      </c>
      <c r="AF991" s="156">
        <v>1.53774E9</v>
      </c>
      <c r="AG991" s="156">
        <v>92914.2287</v>
      </c>
      <c r="AQ991" s="153">
        <f>IFERROR(__xludf.DUMMYFUNCTION("TO_DATE(INT((AR991/(60*60*24))+""1/1/1970""))"),43550.0)</f>
        <v>43550</v>
      </c>
      <c r="AR991" s="156">
        <v>1.5535728E9</v>
      </c>
      <c r="AS991" s="156">
        <v>98110.305</v>
      </c>
      <c r="AT991" s="156">
        <v>158415.6017</v>
      </c>
      <c r="AU991" s="152">
        <f t="shared" si="1"/>
        <v>156927.92</v>
      </c>
      <c r="AV991" s="152">
        <f t="shared" si="2"/>
        <v>31924.2404</v>
      </c>
      <c r="AW991" s="152">
        <f t="shared" si="3"/>
        <v>169002.4212</v>
      </c>
      <c r="AX991" s="152">
        <f t="shared" si="4"/>
        <v>10047.1273</v>
      </c>
      <c r="AY991" s="152">
        <f t="shared" si="5"/>
        <v>89553.1217</v>
      </c>
      <c r="AZ991" s="152">
        <f t="shared" si="6"/>
        <v>91857.6062</v>
      </c>
      <c r="BA991" s="152">
        <f t="shared" si="7"/>
        <v>105023.8504</v>
      </c>
      <c r="BB991" s="152">
        <f t="shared" si="8"/>
        <v>100045.2</v>
      </c>
      <c r="BC991" s="152">
        <f t="shared" si="9"/>
        <v>102545.3248</v>
      </c>
    </row>
    <row r="992">
      <c r="A992" s="156">
        <v>1.5131124E9</v>
      </c>
      <c r="B992" s="156">
        <v>125920.9205</v>
      </c>
      <c r="D992" s="153">
        <f>IFERROR(__xludf.DUMMYFUNCTION("TO_DATE(INT((E992/(60*60*24))+""1/1/1970""))"),43551.0)</f>
        <v>43551</v>
      </c>
      <c r="E992" s="152">
        <v>1.5536592E9</v>
      </c>
      <c r="F992" s="152">
        <v>98110.305</v>
      </c>
      <c r="H992" s="153">
        <f>IFERROR(__xludf.DUMMYFUNCTION("TO_DATE(INT((I992/(60*60*24))+""1/1/1970""))"),43551.0)</f>
        <v>43551</v>
      </c>
      <c r="I992" s="152">
        <v>1.5536592E9</v>
      </c>
      <c r="J992" s="152">
        <v>158615.694</v>
      </c>
      <c r="L992" s="154">
        <v>43739.0</v>
      </c>
      <c r="M992" s="155">
        <v>189593.77</v>
      </c>
      <c r="O992" s="153">
        <f>IFERROR(__xludf.DUMMYFUNCTION("TO_DATE(INT((P992/(60*60*24))+""1/1/1970""))"),43365.0)</f>
        <v>43365</v>
      </c>
      <c r="P992" s="13">
        <v>1.5375744E9</v>
      </c>
      <c r="Q992" s="13">
        <v>32722.1506</v>
      </c>
      <c r="S992" s="153">
        <f>IFERROR(__xludf.DUMMYFUNCTION("TO_DATE(INT((T992/(60*60*24))+""1/1/1970""))"),43551.0)</f>
        <v>43551</v>
      </c>
      <c r="T992" s="152">
        <v>1.5536592E9</v>
      </c>
      <c r="U992" s="152">
        <v>170353.1566</v>
      </c>
      <c r="W992" s="153">
        <f>IFERROR(__xludf.DUMMYFUNCTION("TO_DATE(INT((X992/(60*60*24))+""1/1/1970""))"),43524.0)</f>
        <v>43524</v>
      </c>
      <c r="X992" s="152">
        <v>1.551366E9</v>
      </c>
      <c r="Y992" s="152">
        <v>10035.6652</v>
      </c>
      <c r="AA992" s="153">
        <f>IFERROR(__xludf.DUMMYFUNCTION("TO_DATE(INT((AB992/(60*60*24))+""1/1/1970""))"),43529.0)</f>
        <v>43529</v>
      </c>
      <c r="AB992" s="152">
        <v>1.5517728E9</v>
      </c>
      <c r="AC992" s="152">
        <v>89529.0398</v>
      </c>
      <c r="AE992" s="153">
        <f>IFERROR(__xludf.DUMMYFUNCTION("TO_DATE(INT((AF992/(60*60*24))+""1/1/1970""))"),43367.0)</f>
        <v>43367</v>
      </c>
      <c r="AF992" s="156">
        <v>1.5377796E9</v>
      </c>
      <c r="AG992" s="156">
        <v>92912.7869</v>
      </c>
      <c r="AQ992" s="153">
        <f>IFERROR(__xludf.DUMMYFUNCTION("TO_DATE(INT((AR992/(60*60*24))+""1/1/1970""))"),43551.0)</f>
        <v>43551</v>
      </c>
      <c r="AR992" s="152">
        <v>1.5536592E9</v>
      </c>
      <c r="AS992" s="152">
        <v>98110.305</v>
      </c>
      <c r="AT992" s="152">
        <v>158615.694</v>
      </c>
      <c r="AU992" s="152">
        <f t="shared" si="1"/>
        <v>158506.55</v>
      </c>
      <c r="AV992" s="152">
        <f t="shared" si="2"/>
        <v>31521.1845</v>
      </c>
      <c r="AW992" s="152">
        <f t="shared" si="3"/>
        <v>170353.1566</v>
      </c>
      <c r="AX992" s="152">
        <f t="shared" si="4"/>
        <v>10042.7806</v>
      </c>
      <c r="AY992" s="152">
        <f t="shared" si="5"/>
        <v>89551.3746</v>
      </c>
      <c r="AZ992" s="152">
        <f t="shared" si="6"/>
        <v>91523.6049</v>
      </c>
      <c r="BA992" s="152">
        <f t="shared" si="7"/>
        <v>105399.7681</v>
      </c>
      <c r="BB992" s="152">
        <f t="shared" si="8"/>
        <v>100136.94</v>
      </c>
      <c r="BC992" s="152">
        <f t="shared" si="9"/>
        <v>104466.1896</v>
      </c>
    </row>
    <row r="993">
      <c r="A993" s="152">
        <v>1.51317546E9</v>
      </c>
      <c r="B993" s="152">
        <v>126085.6409</v>
      </c>
      <c r="D993" s="153">
        <f>IFERROR(__xludf.DUMMYFUNCTION("TO_DATE(INT((E993/(60*60*24))+""1/1/1970""))"),43552.0)</f>
        <v>43552</v>
      </c>
      <c r="E993" s="156">
        <v>1.5537456E9</v>
      </c>
      <c r="F993" s="156">
        <v>98110.305</v>
      </c>
      <c r="H993" s="153">
        <f>IFERROR(__xludf.DUMMYFUNCTION("TO_DATE(INT((I993/(60*60*24))+""1/1/1970""))"),43552.0)</f>
        <v>43552</v>
      </c>
      <c r="I993" s="156">
        <v>1.5537456E9</v>
      </c>
      <c r="J993" s="156">
        <v>153951.6006</v>
      </c>
      <c r="L993" s="154">
        <v>43740.0</v>
      </c>
      <c r="M993" s="155">
        <v>188090.73</v>
      </c>
      <c r="O993" s="153">
        <f>IFERROR(__xludf.DUMMYFUNCTION("TO_DATE(INT((P993/(60*60*24))+""1/1/1970""))"),43366.0)</f>
        <v>43366</v>
      </c>
      <c r="P993" s="13">
        <v>1.5376608E9</v>
      </c>
      <c r="Q993" s="13">
        <v>32722.1506</v>
      </c>
      <c r="S993" s="153">
        <f>IFERROR(__xludf.DUMMYFUNCTION("TO_DATE(INT((T993/(60*60*24))+""1/1/1970""))"),43552.0)</f>
        <v>43552</v>
      </c>
      <c r="T993" s="156">
        <v>1.5537456E9</v>
      </c>
      <c r="U993" s="156">
        <v>170573.1363</v>
      </c>
      <c r="W993" s="153">
        <f>IFERROR(__xludf.DUMMYFUNCTION("TO_DATE(INT((X993/(60*60*24))+""1/1/1970""))"),43525.0)</f>
        <v>43525</v>
      </c>
      <c r="X993" s="152">
        <v>1.5514524E9</v>
      </c>
      <c r="Y993" s="152">
        <v>10034.702</v>
      </c>
      <c r="AA993" s="153">
        <f>IFERROR(__xludf.DUMMYFUNCTION("TO_DATE(INT((AB993/(60*60*24))+""1/1/1970""))"),43530.0)</f>
        <v>43530</v>
      </c>
      <c r="AB993" s="156">
        <v>1.551852E9</v>
      </c>
      <c r="AC993" s="156">
        <v>89557.0293</v>
      </c>
      <c r="AE993" s="153">
        <f>IFERROR(__xludf.DUMMYFUNCTION("TO_DATE(INT((AF993/(60*60*24))+""1/1/1970""))"),43368.0)</f>
        <v>43368</v>
      </c>
      <c r="AF993" s="152">
        <v>1.5378588E9</v>
      </c>
      <c r="AG993" s="152">
        <v>92880.3469</v>
      </c>
      <c r="AQ993" s="153">
        <f>IFERROR(__xludf.DUMMYFUNCTION("TO_DATE(INT((AR993/(60*60*24))+""1/1/1970""))"),43552.0)</f>
        <v>43552</v>
      </c>
      <c r="AR993" s="156">
        <v>1.5537456E9</v>
      </c>
      <c r="AS993" s="156">
        <v>98110.305</v>
      </c>
      <c r="AT993" s="156">
        <v>153951.6006</v>
      </c>
      <c r="AU993" s="152">
        <f t="shared" si="1"/>
        <v>157332.88</v>
      </c>
      <c r="AV993" s="152">
        <f t="shared" si="2"/>
        <v>31583.1323</v>
      </c>
      <c r="AW993" s="152">
        <f t="shared" si="3"/>
        <v>170573.1363</v>
      </c>
      <c r="AX993" s="152">
        <f t="shared" si="4"/>
        <v>10053.3766</v>
      </c>
      <c r="AY993" s="152">
        <f t="shared" si="5"/>
        <v>89562.298</v>
      </c>
      <c r="AZ993" s="152">
        <f t="shared" si="6"/>
        <v>91347.4952</v>
      </c>
      <c r="BA993" s="152">
        <f t="shared" si="7"/>
        <v>104077.2387</v>
      </c>
      <c r="BB993" s="152">
        <f t="shared" si="8"/>
        <v>100317.28</v>
      </c>
      <c r="BC993" s="152">
        <f t="shared" si="9"/>
        <v>103724.1076</v>
      </c>
    </row>
    <row r="994">
      <c r="A994" s="156">
        <v>1.5131988E9</v>
      </c>
      <c r="B994" s="156">
        <v>125906.8016</v>
      </c>
      <c r="D994" s="153">
        <f>IFERROR(__xludf.DUMMYFUNCTION("TO_DATE(INT((E994/(60*60*24))+""1/1/1970""))"),43553.0)</f>
        <v>43553</v>
      </c>
      <c r="E994" s="152">
        <v>1.553832E9</v>
      </c>
      <c r="F994" s="152">
        <v>98110.305</v>
      </c>
      <c r="H994" s="153">
        <f>IFERROR(__xludf.DUMMYFUNCTION("TO_DATE(INT((I994/(60*60*24))+""1/1/1970""))"),43553.0)</f>
        <v>43553</v>
      </c>
      <c r="I994" s="152">
        <v>1.553832E9</v>
      </c>
      <c r="J994" s="152">
        <v>153685.1909</v>
      </c>
      <c r="L994" s="154">
        <v>43741.0</v>
      </c>
      <c r="M994" s="155">
        <v>184948.01</v>
      </c>
      <c r="O994" s="153">
        <f>IFERROR(__xludf.DUMMYFUNCTION("TO_DATE(INT((P994/(60*60*24))+""1/1/1970""))"),43367.0)</f>
        <v>43367</v>
      </c>
      <c r="P994" s="13">
        <v>1.5377472E9</v>
      </c>
      <c r="Q994" s="13">
        <v>32750.8401</v>
      </c>
      <c r="S994" s="153">
        <f>IFERROR(__xludf.DUMMYFUNCTION("TO_DATE(INT((T994/(60*60*24))+""1/1/1970""))"),43553.0)</f>
        <v>43553</v>
      </c>
      <c r="T994" s="152">
        <v>1.553832E9</v>
      </c>
      <c r="U994" s="152">
        <v>171553.3859</v>
      </c>
      <c r="W994" s="153">
        <f>IFERROR(__xludf.DUMMYFUNCTION("TO_DATE(INT((X994/(60*60*24))+""1/1/1970""))"),43526.0)</f>
        <v>43526</v>
      </c>
      <c r="X994" s="152">
        <v>1.5514848E9</v>
      </c>
      <c r="Y994" s="152">
        <v>10051.0116</v>
      </c>
      <c r="AA994" s="153">
        <f>IFERROR(__xludf.DUMMYFUNCTION("TO_DATE(INT((AB994/(60*60*24))+""1/1/1970""))"),43531.0)</f>
        <v>43531</v>
      </c>
      <c r="AB994" s="152">
        <v>1.5519312E9</v>
      </c>
      <c r="AC994" s="152">
        <v>89557.3721</v>
      </c>
      <c r="AE994" s="153">
        <f>IFERROR(__xludf.DUMMYFUNCTION("TO_DATE(INT((AF994/(60*60*24))+""1/1/1970""))"),43369.0)</f>
        <v>43369</v>
      </c>
      <c r="AF994" s="156">
        <v>1.537938E9</v>
      </c>
      <c r="AG994" s="156">
        <v>92808.6183</v>
      </c>
      <c r="AQ994" s="153">
        <f>IFERROR(__xludf.DUMMYFUNCTION("TO_DATE(INT((AR994/(60*60*24))+""1/1/1970""))"),43553.0)</f>
        <v>43553</v>
      </c>
      <c r="AR994" s="152">
        <v>1.553832E9</v>
      </c>
      <c r="AS994" s="152">
        <v>98110.305</v>
      </c>
      <c r="AT994" s="152">
        <v>153685.1909</v>
      </c>
      <c r="AU994" s="152">
        <f t="shared" si="1"/>
        <v>158264.15</v>
      </c>
      <c r="AV994" s="152">
        <f t="shared" si="2"/>
        <v>31855.9948</v>
      </c>
      <c r="AW994" s="152">
        <f t="shared" si="3"/>
        <v>171553.3859</v>
      </c>
      <c r="AX994" s="152">
        <f t="shared" si="4"/>
        <v>10060.9172</v>
      </c>
      <c r="AY994" s="152">
        <f t="shared" si="5"/>
        <v>89541.1135</v>
      </c>
      <c r="AZ994" s="152">
        <f t="shared" si="6"/>
        <v>91168.1466</v>
      </c>
      <c r="BA994" s="152">
        <f t="shared" si="7"/>
        <v>104534.7558</v>
      </c>
      <c r="BB994" s="152">
        <f t="shared" si="8"/>
        <v>101748.34</v>
      </c>
      <c r="BC994" s="152">
        <f t="shared" si="9"/>
        <v>104779.4772</v>
      </c>
    </row>
    <row r="995">
      <c r="A995" s="152">
        <v>1.51326186E9</v>
      </c>
      <c r="B995" s="152">
        <v>126047.9905</v>
      </c>
      <c r="D995" s="153">
        <f>IFERROR(__xludf.DUMMYFUNCTION("TO_DATE(INT((E995/(60*60*24))+""1/1/1970""))"),43554.0)</f>
        <v>43554</v>
      </c>
      <c r="E995" s="156">
        <v>1.5539184E9</v>
      </c>
      <c r="F995" s="156">
        <v>98110.305</v>
      </c>
      <c r="H995" s="153">
        <f>IFERROR(__xludf.DUMMYFUNCTION("TO_DATE(INT((I995/(60*60*24))+""1/1/1970""))"),43554.0)</f>
        <v>43554</v>
      </c>
      <c r="I995" s="156">
        <v>1.5539184E9</v>
      </c>
      <c r="J995" s="156">
        <v>154423.6716</v>
      </c>
      <c r="L995" s="154">
        <v>43742.0</v>
      </c>
      <c r="M995" s="155">
        <v>186919.53</v>
      </c>
      <c r="O995" s="153">
        <f>IFERROR(__xludf.DUMMYFUNCTION("TO_DATE(INT((P995/(60*60*24))+""1/1/1970""))"),43368.0)</f>
        <v>43368</v>
      </c>
      <c r="P995" s="13">
        <v>1.537884E9</v>
      </c>
      <c r="Q995" s="13">
        <v>32497.5456</v>
      </c>
      <c r="S995" s="153">
        <f>IFERROR(__xludf.DUMMYFUNCTION("TO_DATE(INT((T995/(60*60*24))+""1/1/1970""))"),43554.0)</f>
        <v>43554</v>
      </c>
      <c r="T995" s="156">
        <v>1.5539184E9</v>
      </c>
      <c r="U995" s="156">
        <v>171191.2586</v>
      </c>
      <c r="W995" s="153">
        <f>IFERROR(__xludf.DUMMYFUNCTION("TO_DATE(INT((X995/(60*60*24))+""1/1/1970""))"),43528.0)</f>
        <v>43528</v>
      </c>
      <c r="X995" s="156">
        <v>1.5516576E9</v>
      </c>
      <c r="Y995" s="156">
        <v>10050.8564</v>
      </c>
      <c r="AA995" s="153">
        <f>IFERROR(__xludf.DUMMYFUNCTION("TO_DATE(INT((AB995/(60*60*24))+""1/1/1970""))"),43532.0)</f>
        <v>43532</v>
      </c>
      <c r="AB995" s="156">
        <v>1.5520104E9</v>
      </c>
      <c r="AC995" s="156">
        <v>89599.6443</v>
      </c>
      <c r="AE995" s="153">
        <f>IFERROR(__xludf.DUMMYFUNCTION("TO_DATE(INT((AF995/(60*60*24))+""1/1/1970""))"),43370.0)</f>
        <v>43370</v>
      </c>
      <c r="AF995" s="152">
        <v>1.5380172E9</v>
      </c>
      <c r="AG995" s="152">
        <v>92922.8794</v>
      </c>
      <c r="AQ995" s="153">
        <f>IFERROR(__xludf.DUMMYFUNCTION("TO_DATE(INT((AR995/(60*60*24))+""1/1/1970""))"),43554.0)</f>
        <v>43554</v>
      </c>
      <c r="AR995" s="156">
        <v>1.5539184E9</v>
      </c>
      <c r="AS995" s="156">
        <v>98110.305</v>
      </c>
      <c r="AT995" s="156">
        <v>154423.6716</v>
      </c>
      <c r="AU995" s="152">
        <f t="shared" si="1"/>
        <v>158264.15</v>
      </c>
      <c r="AV995" s="152">
        <f t="shared" si="2"/>
        <v>31952.8646</v>
      </c>
      <c r="AW995" s="152">
        <f t="shared" si="3"/>
        <v>171191.2586</v>
      </c>
      <c r="AX995" s="152">
        <f t="shared" si="4"/>
        <v>10059.6181</v>
      </c>
      <c r="AY995" s="152">
        <f t="shared" si="5"/>
        <v>89541.1135</v>
      </c>
      <c r="AZ995" s="152">
        <f t="shared" si="6"/>
        <v>91066.5293</v>
      </c>
      <c r="BA995" s="152">
        <f t="shared" si="7"/>
        <v>105732.946</v>
      </c>
      <c r="BB995" s="152">
        <f t="shared" si="8"/>
        <v>101495.11</v>
      </c>
      <c r="BC995" s="152">
        <f t="shared" si="9"/>
        <v>106334.4944</v>
      </c>
    </row>
    <row r="996">
      <c r="A996" s="156">
        <v>1.5132852E9</v>
      </c>
      <c r="B996" s="156">
        <v>125393.8151</v>
      </c>
      <c r="D996" s="153">
        <f>IFERROR(__xludf.DUMMYFUNCTION("TO_DATE(INT((E996/(60*60*24))+""1/1/1970""))"),43556.0)</f>
        <v>43556</v>
      </c>
      <c r="E996" s="152">
        <v>1.5541272E9</v>
      </c>
      <c r="F996" s="152">
        <v>98110.305</v>
      </c>
      <c r="H996" s="153">
        <f>IFERROR(__xludf.DUMMYFUNCTION("TO_DATE(INT((I996/(60*60*24))+""1/1/1970""))"),43556.0)</f>
        <v>43556</v>
      </c>
      <c r="I996" s="152">
        <v>1.5541272E9</v>
      </c>
      <c r="J996" s="152">
        <v>154423.6716</v>
      </c>
      <c r="L996" s="154">
        <v>43745.0</v>
      </c>
      <c r="M996" s="155">
        <v>189593.77</v>
      </c>
      <c r="O996" s="153">
        <f>IFERROR(__xludf.DUMMYFUNCTION("TO_DATE(INT((P996/(60*60*24))+""1/1/1970""))"),43369.0)</f>
        <v>43369</v>
      </c>
      <c r="P996" s="13">
        <v>1.5379704E9</v>
      </c>
      <c r="Q996" s="13">
        <v>32522.2468</v>
      </c>
      <c r="S996" s="153">
        <f>IFERROR(__xludf.DUMMYFUNCTION("TO_DATE(INT((T996/(60*60*24))+""1/1/1970""))"),43556.0)</f>
        <v>43556</v>
      </c>
      <c r="T996" s="152">
        <v>1.5540912E9</v>
      </c>
      <c r="U996" s="152">
        <v>171191.2586</v>
      </c>
      <c r="W996" s="153">
        <f>IFERROR(__xludf.DUMMYFUNCTION("TO_DATE(INT((X996/(60*60*24))+""1/1/1970""))"),43529.0)</f>
        <v>43529</v>
      </c>
      <c r="X996" s="152">
        <v>1.551798E9</v>
      </c>
      <c r="Y996" s="152">
        <v>10050.8458</v>
      </c>
      <c r="AA996" s="153">
        <f>IFERROR(__xludf.DUMMYFUNCTION("TO_DATE(INT((AB996/(60*60*24))+""1/1/1970""))"),43534.0)</f>
        <v>43534</v>
      </c>
      <c r="AB996" s="152">
        <v>1.5522552E9</v>
      </c>
      <c r="AC996" s="152">
        <v>89593.2758</v>
      </c>
      <c r="AE996" s="153">
        <f>IFERROR(__xludf.DUMMYFUNCTION("TO_DATE(INT((AF996/(60*60*24))+""1/1/1970""))"),43371.0)</f>
        <v>43371</v>
      </c>
      <c r="AF996" s="156">
        <v>1.5380964E9</v>
      </c>
      <c r="AG996" s="156">
        <v>93723.2112</v>
      </c>
      <c r="AQ996" s="153">
        <f>IFERROR(__xludf.DUMMYFUNCTION("TO_DATE(INT((AR996/(60*60*24))+""1/1/1970""))"),43556.0)</f>
        <v>43556</v>
      </c>
      <c r="AR996" s="152">
        <v>1.5541272E9</v>
      </c>
      <c r="AS996" s="152">
        <v>98110.305</v>
      </c>
      <c r="AT996" s="152">
        <v>154423.6716</v>
      </c>
      <c r="AU996" s="152">
        <f t="shared" si="1"/>
        <v>160084.6</v>
      </c>
      <c r="AV996" s="152">
        <f t="shared" si="2"/>
        <v>31853.1756</v>
      </c>
      <c r="AW996" s="152">
        <f t="shared" si="3"/>
        <v>171191.2586</v>
      </c>
      <c r="AX996" s="152">
        <f t="shared" si="4"/>
        <v>10059.4382</v>
      </c>
      <c r="AY996" s="152">
        <f t="shared" si="5"/>
        <v>88959.7646</v>
      </c>
      <c r="AZ996" s="152">
        <f t="shared" si="6"/>
        <v>91113.8967</v>
      </c>
      <c r="BA996" s="152">
        <f t="shared" si="7"/>
        <v>105732.946</v>
      </c>
      <c r="BB996" s="152">
        <f t="shared" si="8"/>
        <v>101495.11</v>
      </c>
      <c r="BC996" s="152">
        <f t="shared" si="9"/>
        <v>106334.4944</v>
      </c>
    </row>
    <row r="997">
      <c r="A997" s="152">
        <v>1.513314E9</v>
      </c>
      <c r="B997" s="152">
        <v>125393.8151</v>
      </c>
      <c r="D997" s="153">
        <f>IFERROR(__xludf.DUMMYFUNCTION("TO_DATE(INT((E997/(60*60*24))+""1/1/1970""))"),43557.0)</f>
        <v>43557</v>
      </c>
      <c r="E997" s="152">
        <v>1.5541776E9</v>
      </c>
      <c r="F997" s="152">
        <v>98110.305</v>
      </c>
      <c r="H997" s="153">
        <f>IFERROR(__xludf.DUMMYFUNCTION("TO_DATE(INT((I997/(60*60*24))+""1/1/1970""))"),43557.0)</f>
        <v>43557</v>
      </c>
      <c r="I997" s="152">
        <v>1.5541776E9</v>
      </c>
      <c r="J997" s="152">
        <v>154436.244</v>
      </c>
      <c r="L997" s="154">
        <v>43746.0</v>
      </c>
      <c r="M997" s="155">
        <v>189037.45</v>
      </c>
      <c r="O997" s="153">
        <f>IFERROR(__xludf.DUMMYFUNCTION("TO_DATE(INT((P997/(60*60*24))+""1/1/1970""))"),43370.0)</f>
        <v>43370</v>
      </c>
      <c r="P997" s="13">
        <v>1.5380568E9</v>
      </c>
      <c r="Q997" s="13">
        <v>32436.242</v>
      </c>
      <c r="S997" s="153">
        <f>IFERROR(__xludf.DUMMYFUNCTION("TO_DATE(INT((T997/(60*60*24))+""1/1/1970""))"),43557.0)</f>
        <v>43557</v>
      </c>
      <c r="T997" s="156">
        <v>1.5541776E9</v>
      </c>
      <c r="U997" s="156">
        <v>171929.2368</v>
      </c>
      <c r="W997" s="153">
        <f>IFERROR(__xludf.DUMMYFUNCTION("TO_DATE(INT((X997/(60*60*24))+""1/1/1970""))"),43530.0)</f>
        <v>43530</v>
      </c>
      <c r="X997" s="152">
        <v>1.5518844E9</v>
      </c>
      <c r="Y997" s="152">
        <v>10048.1309</v>
      </c>
      <c r="AA997" s="153">
        <f>IFERROR(__xludf.DUMMYFUNCTION("TO_DATE(INT((AB997/(60*60*24))+""1/1/1970""))"),43535.0)</f>
        <v>43535</v>
      </c>
      <c r="AB997" s="152">
        <v>1.5522948E9</v>
      </c>
      <c r="AC997" s="152">
        <v>89588.9905</v>
      </c>
      <c r="AE997" s="153">
        <f>IFERROR(__xludf.DUMMYFUNCTION("TO_DATE(INT((AF997/(60*60*24))+""1/1/1970""))"),43372.0)</f>
        <v>43372</v>
      </c>
      <c r="AF997" s="152">
        <v>1.5381792E9</v>
      </c>
      <c r="AG997" s="152">
        <v>93977.8636</v>
      </c>
      <c r="AQ997" s="153">
        <f>IFERROR(__xludf.DUMMYFUNCTION("TO_DATE(INT((AR997/(60*60*24))+""1/1/1970""))"),43557.0)</f>
        <v>43557</v>
      </c>
      <c r="AR997" s="152">
        <v>1.5541776E9</v>
      </c>
      <c r="AS997" s="152">
        <v>98110.305</v>
      </c>
      <c r="AT997" s="152">
        <v>154436.244</v>
      </c>
      <c r="AU997" s="152">
        <f t="shared" si="1"/>
        <v>160215.21</v>
      </c>
      <c r="AV997" s="152">
        <f t="shared" si="2"/>
        <v>31647.2459</v>
      </c>
      <c r="AW997" s="152">
        <f t="shared" si="3"/>
        <v>171929.2368</v>
      </c>
      <c r="AX997" s="152">
        <f t="shared" si="4"/>
        <v>10052.1864</v>
      </c>
      <c r="AY997" s="152">
        <f t="shared" si="5"/>
        <v>88799.9579</v>
      </c>
      <c r="AZ997" s="152">
        <f t="shared" si="6"/>
        <v>90964.9119</v>
      </c>
      <c r="BA997" s="152">
        <f t="shared" si="7"/>
        <v>107729.8987</v>
      </c>
      <c r="BB997" s="152">
        <f t="shared" si="8"/>
        <v>101608.96</v>
      </c>
      <c r="BC997" s="152">
        <f t="shared" si="9"/>
        <v>108009.8189</v>
      </c>
    </row>
    <row r="998">
      <c r="A998" s="156">
        <v>1.51335348E9</v>
      </c>
      <c r="B998" s="156">
        <v>126183.8094</v>
      </c>
      <c r="D998" s="153">
        <f>IFERROR(__xludf.DUMMYFUNCTION("TO_DATE(INT((E998/(60*60*24))+""1/1/1970""))"),43558.0)</f>
        <v>43558</v>
      </c>
      <c r="E998" s="156">
        <v>1.554264E9</v>
      </c>
      <c r="F998" s="156">
        <v>98110.305</v>
      </c>
      <c r="H998" s="153">
        <f>IFERROR(__xludf.DUMMYFUNCTION("TO_DATE(INT((I998/(60*60*24))+""1/1/1970""))"),43558.0)</f>
        <v>43558</v>
      </c>
      <c r="I998" s="156">
        <v>1.554264E9</v>
      </c>
      <c r="J998" s="156">
        <v>154706.1187</v>
      </c>
      <c r="L998" s="154">
        <v>43747.0</v>
      </c>
      <c r="M998" s="155">
        <v>186285.13</v>
      </c>
      <c r="O998" s="153">
        <f>IFERROR(__xludf.DUMMYFUNCTION("TO_DATE(INT((P998/(60*60*24))+""1/1/1970""))"),43371.0)</f>
        <v>43371</v>
      </c>
      <c r="P998" s="13">
        <v>1.5381432E9</v>
      </c>
      <c r="Q998" s="13">
        <v>32183.5383</v>
      </c>
      <c r="S998" s="153">
        <f>IFERROR(__xludf.DUMMYFUNCTION("TO_DATE(INT((T998/(60*60*24))+""1/1/1970""))"),43558.0)</f>
        <v>43558</v>
      </c>
      <c r="T998" s="152">
        <v>1.554264E9</v>
      </c>
      <c r="U998" s="152">
        <v>171444.2673</v>
      </c>
      <c r="W998" s="153">
        <f>IFERROR(__xludf.DUMMYFUNCTION("TO_DATE(INT((X998/(60*60*24))+""1/1/1970""))"),43531.0)</f>
        <v>43531</v>
      </c>
      <c r="X998" s="152">
        <v>1.5519708E9</v>
      </c>
      <c r="Y998" s="152">
        <v>10043.0461</v>
      </c>
      <c r="AA998" s="153">
        <f>IFERROR(__xludf.DUMMYFUNCTION("TO_DATE(INT((AB998/(60*60*24))+""1/1/1970""))"),43536.0)</f>
        <v>43536</v>
      </c>
      <c r="AB998" s="156">
        <v>1.552374E9</v>
      </c>
      <c r="AC998" s="156">
        <v>89601.1495</v>
      </c>
      <c r="AE998" s="153">
        <f>IFERROR(__xludf.DUMMYFUNCTION("TO_DATE(INT((AF998/(60*60*24))+""1/1/1970""))"),43373.0)</f>
        <v>43373</v>
      </c>
      <c r="AF998" s="156">
        <v>1.5383448E9</v>
      </c>
      <c r="AG998" s="156">
        <v>93977.8636</v>
      </c>
      <c r="AQ998" s="153">
        <f>IFERROR(__xludf.DUMMYFUNCTION("TO_DATE(INT((AR998/(60*60*24))+""1/1/1970""))"),43558.0)</f>
        <v>43558</v>
      </c>
      <c r="AR998" s="156">
        <v>1.554264E9</v>
      </c>
      <c r="AS998" s="156">
        <v>98110.305</v>
      </c>
      <c r="AT998" s="156">
        <v>154706.1187</v>
      </c>
      <c r="AU998" s="152">
        <f t="shared" si="1"/>
        <v>160467.41</v>
      </c>
      <c r="AV998" s="152">
        <f t="shared" si="2"/>
        <v>31838.1201</v>
      </c>
      <c r="AW998" s="152">
        <f t="shared" si="3"/>
        <v>171444.2673</v>
      </c>
      <c r="AX998" s="152">
        <f t="shared" si="4"/>
        <v>10056.7952</v>
      </c>
      <c r="AY998" s="152">
        <f t="shared" si="5"/>
        <v>88743.0752</v>
      </c>
      <c r="AZ998" s="152">
        <f t="shared" si="6"/>
        <v>90951.9567</v>
      </c>
      <c r="BA998" s="152">
        <f t="shared" si="7"/>
        <v>107923.3021</v>
      </c>
      <c r="BB998" s="152">
        <f t="shared" si="8"/>
        <v>101605.51</v>
      </c>
      <c r="BC998" s="152">
        <f t="shared" si="9"/>
        <v>108091.1298</v>
      </c>
    </row>
    <row r="999">
      <c r="A999" s="152">
        <v>1.5133716E9</v>
      </c>
      <c r="B999" s="152">
        <v>126439.2572</v>
      </c>
      <c r="D999" s="153">
        <f>IFERROR(__xludf.DUMMYFUNCTION("TO_DATE(INT((E999/(60*60*24))+""1/1/1970""))"),43559.0)</f>
        <v>43559</v>
      </c>
      <c r="E999" s="152">
        <v>1.5543504E9</v>
      </c>
      <c r="F999" s="152">
        <v>98110.305</v>
      </c>
      <c r="H999" s="153">
        <f>IFERROR(__xludf.DUMMYFUNCTION("TO_DATE(INT((I999/(60*60*24))+""1/1/1970""))"),43559.0)</f>
        <v>43559</v>
      </c>
      <c r="I999" s="152">
        <v>1.5543504E9</v>
      </c>
      <c r="J999" s="152">
        <v>155915.0737</v>
      </c>
      <c r="L999" s="154">
        <v>43748.0</v>
      </c>
      <c r="M999" s="155">
        <v>188051.69</v>
      </c>
      <c r="O999" s="153">
        <f>IFERROR(__xludf.DUMMYFUNCTION("TO_DATE(INT((P999/(60*60*24))+""1/1/1970""))"),43372.0)</f>
        <v>43372</v>
      </c>
      <c r="P999" s="13">
        <v>1.5381792E9</v>
      </c>
      <c r="Q999" s="13">
        <v>32213.5269</v>
      </c>
      <c r="S999" s="153">
        <f>IFERROR(__xludf.DUMMYFUNCTION("TO_DATE(INT((T999/(60*60*24))+""1/1/1970""))"),43559.0)</f>
        <v>43559</v>
      </c>
      <c r="T999" s="156">
        <v>1.5543504E9</v>
      </c>
      <c r="U999" s="156">
        <v>171553.4212</v>
      </c>
      <c r="W999" s="153">
        <f>IFERROR(__xludf.DUMMYFUNCTION("TO_DATE(INT((X999/(60*60*24))+""1/1/1970""))"),43532.0)</f>
        <v>43532</v>
      </c>
      <c r="X999" s="152">
        <v>1.5520572E9</v>
      </c>
      <c r="Y999" s="152">
        <v>10032.8746</v>
      </c>
      <c r="AA999" s="153">
        <f>IFERROR(__xludf.DUMMYFUNCTION("TO_DATE(INT((AB999/(60*60*24))+""1/1/1970""))"),43537.0)</f>
        <v>43537</v>
      </c>
      <c r="AB999" s="152">
        <v>1.5524532E9</v>
      </c>
      <c r="AC999" s="152">
        <v>89585.4335</v>
      </c>
      <c r="AE999" s="153">
        <f>IFERROR(__xludf.DUMMYFUNCTION("TO_DATE(INT((AF999/(60*60*24))+""1/1/1970""))"),43374.0)</f>
        <v>43374</v>
      </c>
      <c r="AF999" s="156">
        <v>1.5383844E9</v>
      </c>
      <c r="AG999" s="156">
        <v>93965.0105</v>
      </c>
      <c r="AQ999" s="153">
        <f>IFERROR(__xludf.DUMMYFUNCTION("TO_DATE(INT((AR999/(60*60*24))+""1/1/1970""))"),43559.0)</f>
        <v>43559</v>
      </c>
      <c r="AR999" s="152">
        <v>1.5543504E9</v>
      </c>
      <c r="AS999" s="152">
        <v>98110.305</v>
      </c>
      <c r="AT999" s="152">
        <v>155915.0737</v>
      </c>
      <c r="AU999" s="152">
        <f t="shared" si="1"/>
        <v>160213.16</v>
      </c>
      <c r="AV999" s="152">
        <f t="shared" si="2"/>
        <v>31834.743</v>
      </c>
      <c r="AW999" s="152">
        <f t="shared" si="3"/>
        <v>171553.4212</v>
      </c>
      <c r="AX999" s="152">
        <f t="shared" si="4"/>
        <v>10049.757</v>
      </c>
      <c r="AY999" s="152">
        <f t="shared" si="5"/>
        <v>88971.5663</v>
      </c>
      <c r="AZ999" s="152">
        <f t="shared" si="6"/>
        <v>91287.1725</v>
      </c>
      <c r="BA999" s="152">
        <f t="shared" si="7"/>
        <v>109066.7693</v>
      </c>
      <c r="BB999" s="152">
        <f t="shared" si="8"/>
        <v>101656.57</v>
      </c>
      <c r="BC999" s="152">
        <f t="shared" si="9"/>
        <v>107468.6898</v>
      </c>
    </row>
    <row r="1000">
      <c r="A1000" s="156">
        <v>1.51360746E9</v>
      </c>
      <c r="B1000" s="156">
        <v>127144.104</v>
      </c>
      <c r="D1000" s="153">
        <f>IFERROR(__xludf.DUMMYFUNCTION("TO_DATE(INT((E1000/(60*60*24))+""1/1/1970""))"),43560.0)</f>
        <v>43560</v>
      </c>
      <c r="E1000" s="156">
        <v>1.5544368E9</v>
      </c>
      <c r="F1000" s="156">
        <v>98110.305</v>
      </c>
      <c r="H1000" s="153">
        <f>IFERROR(__xludf.DUMMYFUNCTION("TO_DATE(INT((I1000/(60*60*24))+""1/1/1970""))"),43560.0)</f>
        <v>43560</v>
      </c>
      <c r="I1000" s="156">
        <v>1.5544368E9</v>
      </c>
      <c r="J1000" s="156">
        <v>151482.0994</v>
      </c>
      <c r="L1000" s="154">
        <v>43749.0</v>
      </c>
      <c r="M1000" s="155">
        <v>189466.89</v>
      </c>
      <c r="O1000" s="153">
        <f>IFERROR(__xludf.DUMMYFUNCTION("TO_DATE(INT((P1000/(60*60*24))+""1/1/1970""))"),43373.0)</f>
        <v>43373</v>
      </c>
      <c r="P1000" s="13">
        <v>1.5382656E9</v>
      </c>
      <c r="Q1000" s="13">
        <v>32213.5269</v>
      </c>
      <c r="S1000" s="153">
        <f>IFERROR(__xludf.DUMMYFUNCTION("TO_DATE(INT((T1000/(60*60*24))+""1/1/1970""))"),43560.0)</f>
        <v>43560</v>
      </c>
      <c r="T1000" s="152">
        <v>1.5544368E9</v>
      </c>
      <c r="U1000" s="152">
        <v>171161.563</v>
      </c>
      <c r="W1000" s="153">
        <f>IFERROR(__xludf.DUMMYFUNCTION("TO_DATE(INT((X1000/(60*60*24))+""1/1/1970""))"),43533.0)</f>
        <v>43533</v>
      </c>
      <c r="X1000" s="152">
        <v>1.5520896E9</v>
      </c>
      <c r="Y1000" s="152">
        <v>10041.6597</v>
      </c>
      <c r="AA1000" s="153">
        <f>IFERROR(__xludf.DUMMYFUNCTION("TO_DATE(INT((AB1000/(60*60*24))+""1/1/1970""))"),43538.0)</f>
        <v>43538</v>
      </c>
      <c r="AB1000" s="156">
        <v>1.5525324E9</v>
      </c>
      <c r="AC1000" s="156">
        <v>89559.6132</v>
      </c>
      <c r="AE1000" s="153">
        <f>IFERROR(__xludf.DUMMYFUNCTION("TO_DATE(INT((AF1000/(60*60*24))+""1/1/1970""))"),43375.0)</f>
        <v>43375</v>
      </c>
      <c r="AF1000" s="152">
        <v>1.5384636E9</v>
      </c>
      <c r="AG1000" s="152">
        <v>94195.965</v>
      </c>
      <c r="AQ1000" s="153">
        <f>IFERROR(__xludf.DUMMYFUNCTION("TO_DATE(INT((AR1000/(60*60*24))+""1/1/1970""))"),43560.0)</f>
        <v>43560</v>
      </c>
      <c r="AR1000" s="156">
        <v>1.5544368E9</v>
      </c>
      <c r="AS1000" s="156">
        <v>98110.305</v>
      </c>
      <c r="AT1000" s="156">
        <v>151482.0994</v>
      </c>
      <c r="AU1000" s="152">
        <f t="shared" si="1"/>
        <v>160621.52</v>
      </c>
      <c r="AV1000" s="152">
        <f t="shared" si="2"/>
        <v>31770.552</v>
      </c>
      <c r="AW1000" s="152">
        <f t="shared" si="3"/>
        <v>171161.563</v>
      </c>
      <c r="AX1000" s="152">
        <f t="shared" si="4"/>
        <v>10057.9557</v>
      </c>
      <c r="AY1000" s="152">
        <f t="shared" si="5"/>
        <v>89083.9353</v>
      </c>
      <c r="AZ1000" s="152">
        <f t="shared" si="6"/>
        <v>91105.7997</v>
      </c>
      <c r="BA1000" s="152">
        <f t="shared" si="7"/>
        <v>108812.9634</v>
      </c>
      <c r="BB1000" s="152">
        <f t="shared" si="8"/>
        <v>102012.61</v>
      </c>
      <c r="BC1000" s="152">
        <f t="shared" si="9"/>
        <v>107969.1898</v>
      </c>
    </row>
    <row r="1001">
      <c r="A1001" s="152">
        <v>1.5136308E9</v>
      </c>
      <c r="B1001" s="152">
        <v>127238.7143</v>
      </c>
      <c r="D1001" s="153">
        <f>IFERROR(__xludf.DUMMYFUNCTION("TO_DATE(INT((E1001/(60*60*24))+""1/1/1970""))"),43561.0)</f>
        <v>43561</v>
      </c>
      <c r="E1001" s="152">
        <v>1.5545232E9</v>
      </c>
      <c r="F1001" s="152">
        <v>98110.305</v>
      </c>
      <c r="H1001" s="153">
        <f>IFERROR(__xludf.DUMMYFUNCTION("TO_DATE(INT((I1001/(60*60*24))+""1/1/1970""))"),43561.0)</f>
        <v>43561</v>
      </c>
      <c r="I1001" s="152">
        <v>1.5545232E9</v>
      </c>
      <c r="J1001" s="152">
        <v>151199.5756</v>
      </c>
      <c r="L1001" s="154">
        <v>43752.0</v>
      </c>
      <c r="M1001" s="155">
        <v>191838.57</v>
      </c>
      <c r="O1001" s="153">
        <f>IFERROR(__xludf.DUMMYFUNCTION("TO_DATE(INT((P1001/(60*60*24))+""1/1/1970""))"),43374.0)</f>
        <v>43374</v>
      </c>
      <c r="P1001" s="13">
        <v>1.538352E9</v>
      </c>
      <c r="Q1001" s="13">
        <v>32181.0135</v>
      </c>
      <c r="S1001" s="153">
        <f>IFERROR(__xludf.DUMMYFUNCTION("TO_DATE(INT((T1001/(60*60*24))+""1/1/1970""))"),43561.0)</f>
        <v>43561</v>
      </c>
      <c r="T1001" s="156">
        <v>1.5545232E9</v>
      </c>
      <c r="U1001" s="156">
        <v>170755.9649</v>
      </c>
      <c r="W1001" s="153">
        <f>IFERROR(__xludf.DUMMYFUNCTION("TO_DATE(INT((X1001/(60*60*24))+""1/1/1970""))"),43534.0)</f>
        <v>43534</v>
      </c>
      <c r="X1001" s="156">
        <v>1.5522588E9</v>
      </c>
      <c r="Y1001" s="156">
        <v>10042.5271</v>
      </c>
      <c r="AA1001" s="153">
        <f>IFERROR(__xludf.DUMMYFUNCTION("TO_DATE(INT((AB1001/(60*60*24))+""1/1/1970""))"),43539.0)</f>
        <v>43539</v>
      </c>
      <c r="AB1001" s="152">
        <v>1.5526116E9</v>
      </c>
      <c r="AC1001" s="152">
        <v>89547.7725</v>
      </c>
      <c r="AE1001" s="153">
        <f>IFERROR(__xludf.DUMMYFUNCTION("TO_DATE(INT((AF1001/(60*60*24))+""1/1/1970""))"),43376.0)</f>
        <v>43376</v>
      </c>
      <c r="AF1001" s="156">
        <v>1.5385428E9</v>
      </c>
      <c r="AG1001" s="156">
        <v>94409.2464</v>
      </c>
      <c r="AQ1001" s="153">
        <f>IFERROR(__xludf.DUMMYFUNCTION("TO_DATE(INT((AR1001/(60*60*24))+""1/1/1970""))"),43561.0)</f>
        <v>43561</v>
      </c>
      <c r="AR1001" s="152">
        <v>1.5545232E9</v>
      </c>
      <c r="AS1001" s="152">
        <v>98110.305</v>
      </c>
      <c r="AT1001" s="152">
        <v>151199.5756</v>
      </c>
      <c r="AU1001" s="152">
        <f t="shared" si="1"/>
        <v>160621.52</v>
      </c>
      <c r="AV1001" s="152">
        <f t="shared" si="2"/>
        <v>31791.4843</v>
      </c>
      <c r="AW1001" s="152">
        <f t="shared" si="3"/>
        <v>170755.9649</v>
      </c>
      <c r="AX1001" s="152">
        <f t="shared" si="4"/>
        <v>10062.4287</v>
      </c>
      <c r="AY1001" s="152">
        <f t="shared" si="5"/>
        <v>89083.9353</v>
      </c>
      <c r="AZ1001" s="152">
        <f t="shared" si="6"/>
        <v>91056.408</v>
      </c>
      <c r="BA1001" s="152">
        <f t="shared" si="7"/>
        <v>109329.618</v>
      </c>
      <c r="BB1001" s="152">
        <f t="shared" si="8"/>
        <v>101874.61</v>
      </c>
      <c r="BC1001" s="152">
        <f t="shared" si="9"/>
        <v>109068.8598</v>
      </c>
    </row>
    <row r="1002">
      <c r="A1002" s="156">
        <v>1.51369386E9</v>
      </c>
      <c r="B1002" s="156">
        <v>127352.2466</v>
      </c>
      <c r="D1002" s="153">
        <f>IFERROR(__xludf.DUMMYFUNCTION("TO_DATE(INT((E1002/(60*60*24))+""1/1/1970""))"),43563.0)</f>
        <v>43563</v>
      </c>
      <c r="E1002" s="156">
        <v>1.554732E9</v>
      </c>
      <c r="F1002" s="156">
        <v>98110.305</v>
      </c>
      <c r="H1002" s="153">
        <f>IFERROR(__xludf.DUMMYFUNCTION("TO_DATE(INT((I1002/(60*60*24))+""1/1/1970""))"),43563.0)</f>
        <v>43563</v>
      </c>
      <c r="I1002" s="156">
        <v>1.554732E9</v>
      </c>
      <c r="J1002" s="156">
        <v>151199.5756</v>
      </c>
      <c r="L1002" s="154">
        <v>43753.0</v>
      </c>
      <c r="M1002" s="155">
        <v>191819.05</v>
      </c>
      <c r="O1002" s="153">
        <f>IFERROR(__xludf.DUMMYFUNCTION("TO_DATE(INT((P1002/(60*60*24))+""1/1/1970""))"),43375.0)</f>
        <v>43375</v>
      </c>
      <c r="P1002" s="13">
        <v>1.5384888E9</v>
      </c>
      <c r="Q1002" s="13">
        <v>31992.4129</v>
      </c>
      <c r="S1002" s="153">
        <f>IFERROR(__xludf.DUMMYFUNCTION("TO_DATE(INT((T1002/(60*60*24))+""1/1/1970""))"),43563.0)</f>
        <v>43563</v>
      </c>
      <c r="T1002" s="152">
        <v>1.554732E9</v>
      </c>
      <c r="U1002" s="152">
        <v>170755.9649</v>
      </c>
      <c r="W1002" s="153">
        <f>IFERROR(__xludf.DUMMYFUNCTION("TO_DATE(INT((X1002/(60*60*24))+""1/1/1970""))"),43535.0)</f>
        <v>43535</v>
      </c>
      <c r="X1002" s="152">
        <v>1.5523128E9</v>
      </c>
      <c r="Y1002" s="152">
        <v>10042.5271</v>
      </c>
      <c r="AA1002" s="153">
        <f>IFERROR(__xludf.DUMMYFUNCTION("TO_DATE(INT((AB1002/(60*60*24))+""1/1/1970""))"),43541.0)</f>
        <v>43541</v>
      </c>
      <c r="AB1002" s="156">
        <v>1.55286E9</v>
      </c>
      <c r="AC1002" s="156">
        <v>89551.4965</v>
      </c>
      <c r="AE1002" s="153">
        <f>IFERROR(__xludf.DUMMYFUNCTION("TO_DATE(INT((AF1002/(60*60*24))+""1/1/1970""))"),43377.0)</f>
        <v>43377</v>
      </c>
      <c r="AF1002" s="152">
        <v>1.538622E9</v>
      </c>
      <c r="AG1002" s="152">
        <v>95000.8916</v>
      </c>
      <c r="AQ1002" s="153">
        <f>IFERROR(__xludf.DUMMYFUNCTION("TO_DATE(INT((AR1002/(60*60*24))+""1/1/1970""))"),43563.0)</f>
        <v>43563</v>
      </c>
      <c r="AR1002" s="156">
        <v>1.554732E9</v>
      </c>
      <c r="AS1002" s="156">
        <v>98110.305</v>
      </c>
      <c r="AT1002" s="156">
        <v>151199.5756</v>
      </c>
      <c r="AU1002" s="152">
        <f t="shared" si="1"/>
        <v>160999.8</v>
      </c>
      <c r="AV1002" s="152">
        <f t="shared" si="2"/>
        <v>31812.5085</v>
      </c>
      <c r="AW1002" s="152">
        <f t="shared" si="3"/>
        <v>170755.9649</v>
      </c>
      <c r="AX1002" s="152">
        <f t="shared" si="4"/>
        <v>10062.2811</v>
      </c>
      <c r="AY1002" s="152">
        <f t="shared" si="5"/>
        <v>88860.1621</v>
      </c>
      <c r="AZ1002" s="152">
        <f t="shared" si="6"/>
        <v>91072.602</v>
      </c>
      <c r="BA1002" s="152">
        <f t="shared" si="7"/>
        <v>109329.618</v>
      </c>
      <c r="BB1002" s="152">
        <f t="shared" si="8"/>
        <v>101874.61</v>
      </c>
      <c r="BC1002" s="152">
        <f t="shared" si="9"/>
        <v>109068.8598</v>
      </c>
    </row>
    <row r="1003">
      <c r="A1003" s="152">
        <v>1.5137172E9</v>
      </c>
      <c r="B1003" s="152">
        <v>126751.4712</v>
      </c>
      <c r="D1003" s="153">
        <f>IFERROR(__xludf.DUMMYFUNCTION("TO_DATE(INT((E1003/(60*60*24))+""1/1/1970""))"),43564.0)</f>
        <v>43564</v>
      </c>
      <c r="E1003" s="156">
        <v>1.5547824E9</v>
      </c>
      <c r="F1003" s="156">
        <v>98110.305</v>
      </c>
      <c r="H1003" s="153">
        <f>IFERROR(__xludf.DUMMYFUNCTION("TO_DATE(INT((I1003/(60*60*24))+""1/1/1970""))"),43564.0)</f>
        <v>43564</v>
      </c>
      <c r="I1003" s="156">
        <v>1.5547824E9</v>
      </c>
      <c r="J1003" s="156">
        <v>151122.8669</v>
      </c>
      <c r="L1003" s="154">
        <v>43754.0</v>
      </c>
      <c r="M1003" s="155">
        <v>194190.73</v>
      </c>
      <c r="O1003" s="153">
        <f>IFERROR(__xludf.DUMMYFUNCTION("TO_DATE(INT((P1003/(60*60*24))+""1/1/1970""))"),43376.0)</f>
        <v>43376</v>
      </c>
      <c r="P1003" s="13">
        <v>1.5385752E9</v>
      </c>
      <c r="Q1003" s="13">
        <v>32121.509</v>
      </c>
      <c r="S1003" s="153">
        <f>IFERROR(__xludf.DUMMYFUNCTION("TO_DATE(INT((T1003/(60*60*24))+""1/1/1970""))"),43564.0)</f>
        <v>43564</v>
      </c>
      <c r="T1003" s="152">
        <v>1.5547824E9</v>
      </c>
      <c r="U1003" s="152">
        <v>170532.035</v>
      </c>
      <c r="W1003" s="153">
        <f>IFERROR(__xludf.DUMMYFUNCTION("TO_DATE(INT((X1003/(60*60*24))+""1/1/1970""))"),43536.0)</f>
        <v>43536</v>
      </c>
      <c r="X1003" s="152">
        <v>1.5523992E9</v>
      </c>
      <c r="Y1003" s="152">
        <v>10027.5832</v>
      </c>
      <c r="AA1003" s="153">
        <f>IFERROR(__xludf.DUMMYFUNCTION("TO_DATE(INT((AB1003/(60*60*24))+""1/1/1970""))"),43542.0)</f>
        <v>43542</v>
      </c>
      <c r="AB1003" s="156">
        <v>1.5528996E9</v>
      </c>
      <c r="AC1003" s="156">
        <v>89544.8178</v>
      </c>
      <c r="AE1003" s="153">
        <f>IFERROR(__xludf.DUMMYFUNCTION("TO_DATE(INT((AF1003/(60*60*24))+""1/1/1970""))"),43378.0)</f>
        <v>43378</v>
      </c>
      <c r="AF1003" s="156">
        <v>1.5387012E9</v>
      </c>
      <c r="AG1003" s="156">
        <v>94673.9404</v>
      </c>
      <c r="AQ1003" s="153">
        <f>IFERROR(__xludf.DUMMYFUNCTION("TO_DATE(INT((AR1003/(60*60*24))+""1/1/1970""))"),43564.0)</f>
        <v>43564</v>
      </c>
      <c r="AR1003" s="156">
        <v>1.5547824E9</v>
      </c>
      <c r="AS1003" s="156">
        <v>98110.305</v>
      </c>
      <c r="AT1003" s="156">
        <v>151122.8669</v>
      </c>
      <c r="AU1003" s="152">
        <f t="shared" si="1"/>
        <v>161103.37</v>
      </c>
      <c r="AV1003" s="152">
        <f t="shared" si="2"/>
        <v>31934.9889</v>
      </c>
      <c r="AW1003" s="152">
        <f t="shared" si="3"/>
        <v>170532.035</v>
      </c>
      <c r="AX1003" s="152">
        <f t="shared" si="4"/>
        <v>10061.2976</v>
      </c>
      <c r="AY1003" s="152">
        <f t="shared" si="5"/>
        <v>88759.1568</v>
      </c>
      <c r="AZ1003" s="152">
        <f t="shared" si="6"/>
        <v>91376.6436</v>
      </c>
      <c r="BA1003" s="152">
        <f t="shared" si="7"/>
        <v>107954.9667</v>
      </c>
      <c r="BB1003" s="152">
        <f t="shared" si="8"/>
        <v>101902.21</v>
      </c>
      <c r="BC1003" s="152">
        <f t="shared" si="9"/>
        <v>109098.5498</v>
      </c>
    </row>
    <row r="1004">
      <c r="A1004" s="156">
        <v>1.51378026E9</v>
      </c>
      <c r="B1004" s="156">
        <v>127252.9058</v>
      </c>
      <c r="D1004" s="153">
        <f>IFERROR(__xludf.DUMMYFUNCTION("TO_DATE(INT((E1004/(60*60*24))+""1/1/1970""))"),43565.0)</f>
        <v>43565</v>
      </c>
      <c r="E1004" s="152">
        <v>1.5548688E9</v>
      </c>
      <c r="F1004" s="152">
        <v>98110.305</v>
      </c>
      <c r="H1004" s="153">
        <f>IFERROR(__xludf.DUMMYFUNCTION("TO_DATE(INT((I1004/(60*60*24))+""1/1/1970""))"),43565.0)</f>
        <v>43565</v>
      </c>
      <c r="I1004" s="152">
        <v>1.5548688E9</v>
      </c>
      <c r="J1004" s="152">
        <v>153155.4887</v>
      </c>
      <c r="L1004" s="154">
        <v>43755.0</v>
      </c>
      <c r="M1004" s="155">
        <v>193722.25</v>
      </c>
      <c r="O1004" s="153">
        <f>IFERROR(__xludf.DUMMYFUNCTION("TO_DATE(INT((P1004/(60*60*24))+""1/1/1970""))"),43377.0)</f>
        <v>43377</v>
      </c>
      <c r="P1004" s="13">
        <v>1.5386616E9</v>
      </c>
      <c r="Q1004" s="13">
        <v>32086.07</v>
      </c>
      <c r="S1004" s="153">
        <f>IFERROR(__xludf.DUMMYFUNCTION("TO_DATE(INT((T1004/(60*60*24))+""1/1/1970""))"),43565.0)</f>
        <v>43565</v>
      </c>
      <c r="T1004" s="156">
        <v>1.5548688E9</v>
      </c>
      <c r="U1004" s="156">
        <v>169813.2005</v>
      </c>
      <c r="W1004" s="153">
        <f>IFERROR(__xludf.DUMMYFUNCTION("TO_DATE(INT((X1004/(60*60*24))+""1/1/1970""))"),43537.0)</f>
        <v>43537</v>
      </c>
      <c r="X1004" s="152">
        <v>1.5524856E9</v>
      </c>
      <c r="Y1004" s="152">
        <v>10042.8763</v>
      </c>
      <c r="AA1004" s="153">
        <f>IFERROR(__xludf.DUMMYFUNCTION("TO_DATE(INT((AB1004/(60*60*24))+""1/1/1970""))"),43543.0)</f>
        <v>43543</v>
      </c>
      <c r="AB1004" s="152">
        <v>1.5529788E9</v>
      </c>
      <c r="AC1004" s="152">
        <v>89549.3501</v>
      </c>
      <c r="AE1004" s="153">
        <f>IFERROR(__xludf.DUMMYFUNCTION("TO_DATE(INT((AF1004/(60*60*24))+""1/1/1970""))"),43379.0)</f>
        <v>43379</v>
      </c>
      <c r="AF1004" s="152">
        <v>1.538784E9</v>
      </c>
      <c r="AG1004" s="152">
        <v>94637.3893</v>
      </c>
      <c r="AQ1004" s="153">
        <f>IFERROR(__xludf.DUMMYFUNCTION("TO_DATE(INT((AR1004/(60*60*24))+""1/1/1970""))"),43565.0)</f>
        <v>43565</v>
      </c>
      <c r="AR1004" s="152">
        <v>1.5548688E9</v>
      </c>
      <c r="AS1004" s="152">
        <v>98110.305</v>
      </c>
      <c r="AT1004" s="152">
        <v>153155.4887</v>
      </c>
      <c r="AU1004" s="152">
        <f t="shared" si="1"/>
        <v>161028.8</v>
      </c>
      <c r="AV1004" s="152">
        <f t="shared" si="2"/>
        <v>31978.5419</v>
      </c>
      <c r="AW1004" s="152">
        <f t="shared" si="3"/>
        <v>169813.2005</v>
      </c>
      <c r="AX1004" s="152">
        <f t="shared" si="4"/>
        <v>10062.0969</v>
      </c>
      <c r="AY1004" s="152">
        <f t="shared" si="5"/>
        <v>88597.7558</v>
      </c>
      <c r="AZ1004" s="152">
        <f t="shared" si="6"/>
        <v>91455.5796</v>
      </c>
      <c r="BA1004" s="152">
        <f t="shared" si="7"/>
        <v>107070.643</v>
      </c>
      <c r="BB1004" s="152">
        <f t="shared" si="8"/>
        <v>101746.96</v>
      </c>
      <c r="BC1004" s="152">
        <f t="shared" si="9"/>
        <v>108690.5298</v>
      </c>
    </row>
    <row r="1005">
      <c r="A1005" s="152">
        <v>1.5138036E9</v>
      </c>
      <c r="B1005" s="152">
        <v>126685.244</v>
      </c>
      <c r="D1005" s="153">
        <f>IFERROR(__xludf.DUMMYFUNCTION("TO_DATE(INT((E1005/(60*60*24))+""1/1/1970""))"),43566.0)</f>
        <v>43566</v>
      </c>
      <c r="E1005" s="156">
        <v>1.5549552E9</v>
      </c>
      <c r="F1005" s="156">
        <v>98110.305</v>
      </c>
      <c r="H1005" s="153">
        <f>IFERROR(__xludf.DUMMYFUNCTION("TO_DATE(INT((I1005/(60*60*24))+""1/1/1970""))"),43566.0)</f>
        <v>43566</v>
      </c>
      <c r="I1005" s="156">
        <v>1.5549552E9</v>
      </c>
      <c r="J1005" s="156">
        <v>154158.8352</v>
      </c>
      <c r="L1005" s="154">
        <v>43756.0</v>
      </c>
      <c r="M1005" s="155">
        <v>194220.01</v>
      </c>
      <c r="O1005" s="153">
        <f>IFERROR(__xludf.DUMMYFUNCTION("TO_DATE(INT((P1005/(60*60*24))+""1/1/1970""))"),43378.0)</f>
        <v>43378</v>
      </c>
      <c r="P1005" s="13">
        <v>1.538748E9</v>
      </c>
      <c r="Q1005" s="13">
        <v>32350.4789</v>
      </c>
      <c r="S1005" s="153">
        <f>IFERROR(__xludf.DUMMYFUNCTION("TO_DATE(INT((T1005/(60*60*24))+""1/1/1970""))"),43566.0)</f>
        <v>43566</v>
      </c>
      <c r="T1005" s="152">
        <v>1.5549552E9</v>
      </c>
      <c r="U1005" s="152">
        <v>171286.9282</v>
      </c>
      <c r="W1005" s="153">
        <f>IFERROR(__xludf.DUMMYFUNCTION("TO_DATE(INT((X1005/(60*60*24))+""1/1/1970""))"),43538.0)</f>
        <v>43538</v>
      </c>
      <c r="X1005" s="152">
        <v>1.552572E9</v>
      </c>
      <c r="Y1005" s="152">
        <v>10031.7508</v>
      </c>
      <c r="AA1005" s="153">
        <f>IFERROR(__xludf.DUMMYFUNCTION("TO_DATE(INT((AB1005/(60*60*24))+""1/1/1970""))"),43544.0)</f>
        <v>43544</v>
      </c>
      <c r="AB1005" s="156">
        <v>1.553058E9</v>
      </c>
      <c r="AC1005" s="156">
        <v>89536.167</v>
      </c>
      <c r="AE1005" s="153">
        <f>IFERROR(__xludf.DUMMYFUNCTION("TO_DATE(INT((AF1005/(60*60*24))+""1/1/1970""))"),43380.0)</f>
        <v>43380</v>
      </c>
      <c r="AF1005" s="156">
        <v>1.5389496E9</v>
      </c>
      <c r="AG1005" s="156">
        <v>94637.3893</v>
      </c>
      <c r="AQ1005" s="153">
        <f>IFERROR(__xludf.DUMMYFUNCTION("TO_DATE(INT((AR1005/(60*60*24))+""1/1/1970""))"),43566.0)</f>
        <v>43566</v>
      </c>
      <c r="AR1005" s="156">
        <v>1.5549552E9</v>
      </c>
      <c r="AS1005" s="156">
        <v>98110.305</v>
      </c>
      <c r="AT1005" s="156">
        <v>154158.8352</v>
      </c>
      <c r="AU1005" s="152">
        <f t="shared" si="1"/>
        <v>161504.58</v>
      </c>
      <c r="AV1005" s="152">
        <f t="shared" si="2"/>
        <v>31986.9891</v>
      </c>
      <c r="AW1005" s="152">
        <f t="shared" si="3"/>
        <v>171286.9282</v>
      </c>
      <c r="AX1005" s="152">
        <f t="shared" si="4"/>
        <v>10066.2026</v>
      </c>
      <c r="AY1005" s="152">
        <f t="shared" si="5"/>
        <v>88557.975</v>
      </c>
      <c r="AZ1005" s="152">
        <f t="shared" si="6"/>
        <v>91539.778</v>
      </c>
      <c r="BA1005" s="152">
        <f t="shared" si="7"/>
        <v>107223.4751</v>
      </c>
      <c r="BB1005" s="152">
        <f t="shared" si="8"/>
        <v>101742.82</v>
      </c>
      <c r="BC1005" s="152">
        <f t="shared" si="9"/>
        <v>108571.8898</v>
      </c>
    </row>
    <row r="1006">
      <c r="A1006" s="156">
        <v>1.51386666E9</v>
      </c>
      <c r="B1006" s="156">
        <v>127002.1885</v>
      </c>
      <c r="D1006" s="153">
        <f>IFERROR(__xludf.DUMMYFUNCTION("TO_DATE(INT((E1006/(60*60*24))+""1/1/1970""))"),43567.0)</f>
        <v>43567</v>
      </c>
      <c r="E1006" s="152">
        <v>1.5550416E9</v>
      </c>
      <c r="F1006" s="152">
        <v>98110.305</v>
      </c>
      <c r="H1006" s="153">
        <f>IFERROR(__xludf.DUMMYFUNCTION("TO_DATE(INT((I1006/(60*60*24))+""1/1/1970""))"),43567.0)</f>
        <v>43567</v>
      </c>
      <c r="I1006" s="152">
        <v>1.5550416E9</v>
      </c>
      <c r="J1006" s="152">
        <v>154215.4167</v>
      </c>
      <c r="L1006" s="154">
        <v>43759.0</v>
      </c>
      <c r="M1006" s="155">
        <v>192404.65</v>
      </c>
      <c r="O1006" s="153">
        <f>IFERROR(__xludf.DUMMYFUNCTION("TO_DATE(INT((P1006/(60*60*24))+""1/1/1970""))"),43379.0)</f>
        <v>43379</v>
      </c>
      <c r="P1006" s="13">
        <v>1.538784E9</v>
      </c>
      <c r="Q1006" s="13">
        <v>32302.2177</v>
      </c>
      <c r="S1006" s="153">
        <f>IFERROR(__xludf.DUMMYFUNCTION("TO_DATE(INT((T1006/(60*60*24))+""1/1/1970""))"),43567.0)</f>
        <v>43567</v>
      </c>
      <c r="T1006" s="156">
        <v>1.5550416E9</v>
      </c>
      <c r="U1006" s="156">
        <v>169690.0144</v>
      </c>
      <c r="W1006" s="153">
        <f>IFERROR(__xludf.DUMMYFUNCTION("TO_DATE(INT((X1006/(60*60*24))+""1/1/1970""))"),43539.0)</f>
        <v>43539</v>
      </c>
      <c r="X1006" s="152">
        <v>1.5526584E9</v>
      </c>
      <c r="Y1006" s="152">
        <v>10035.381</v>
      </c>
      <c r="AA1006" s="153">
        <f>IFERROR(__xludf.DUMMYFUNCTION("TO_DATE(INT((AB1006/(60*60*24))+""1/1/1970""))"),43545.0)</f>
        <v>43545</v>
      </c>
      <c r="AB1006" s="152">
        <v>1.5531372E9</v>
      </c>
      <c r="AC1006" s="152">
        <v>89525.8177</v>
      </c>
      <c r="AE1006" s="153">
        <f>IFERROR(__xludf.DUMMYFUNCTION("TO_DATE(INT((AF1006/(60*60*24))+""1/1/1970""))"),43381.0)</f>
        <v>43381</v>
      </c>
      <c r="AF1006" s="156">
        <v>1.5389892E9</v>
      </c>
      <c r="AG1006" s="156">
        <v>94621.7246</v>
      </c>
      <c r="AQ1006" s="153">
        <f>IFERROR(__xludf.DUMMYFUNCTION("TO_DATE(INT((AR1006/(60*60*24))+""1/1/1970""))"),43567.0)</f>
        <v>43567</v>
      </c>
      <c r="AR1006" s="152">
        <v>1.5550416E9</v>
      </c>
      <c r="AS1006" s="152">
        <v>98110.305</v>
      </c>
      <c r="AT1006" s="152">
        <v>154215.4167</v>
      </c>
      <c r="AU1006" s="152">
        <f t="shared" si="1"/>
        <v>160752.51</v>
      </c>
      <c r="AV1006" s="152">
        <f t="shared" si="2"/>
        <v>31977.385</v>
      </c>
      <c r="AW1006" s="152">
        <f t="shared" si="3"/>
        <v>169690.0144</v>
      </c>
      <c r="AX1006" s="152">
        <f t="shared" si="4"/>
        <v>10063.1363</v>
      </c>
      <c r="AY1006" s="152">
        <f t="shared" si="5"/>
        <v>89108.0745</v>
      </c>
      <c r="AZ1006" s="152">
        <f t="shared" si="6"/>
        <v>91413.4804</v>
      </c>
      <c r="BA1006" s="152">
        <f t="shared" si="7"/>
        <v>107357.8673</v>
      </c>
      <c r="BB1006" s="152">
        <f t="shared" si="8"/>
        <v>101780.08</v>
      </c>
      <c r="BC1006" s="152">
        <f t="shared" si="9"/>
        <v>108277.8512</v>
      </c>
    </row>
    <row r="1007">
      <c r="A1007" s="152">
        <v>1.51389E9</v>
      </c>
      <c r="B1007" s="152">
        <v>126945.4223</v>
      </c>
      <c r="D1007" s="153">
        <f>IFERROR(__xludf.DUMMYFUNCTION("TO_DATE(INT((E1007/(60*60*24))+""1/1/1970""))"),43568.0)</f>
        <v>43568</v>
      </c>
      <c r="E1007" s="156">
        <v>1.555128E9</v>
      </c>
      <c r="F1007" s="156">
        <v>98110.305</v>
      </c>
      <c r="H1007" s="153">
        <f>IFERROR(__xludf.DUMMYFUNCTION("TO_DATE(INT((I1007/(60*60*24))+""1/1/1970""))"),43568.0)</f>
        <v>43568</v>
      </c>
      <c r="I1007" s="156">
        <v>1.555128E9</v>
      </c>
      <c r="J1007" s="156">
        <v>152632.9295</v>
      </c>
      <c r="L1007" s="154">
        <v>43760.0</v>
      </c>
      <c r="M1007" s="155">
        <v>194063.85</v>
      </c>
      <c r="O1007" s="153">
        <f>IFERROR(__xludf.DUMMYFUNCTION("TO_DATE(INT((P1007/(60*60*24))+""1/1/1970""))"),43380.0)</f>
        <v>43380</v>
      </c>
      <c r="P1007" s="13">
        <v>1.5388704E9</v>
      </c>
      <c r="Q1007" s="13">
        <v>32302.2177</v>
      </c>
      <c r="S1007" s="153">
        <f>IFERROR(__xludf.DUMMYFUNCTION("TO_DATE(INT((T1007/(60*60*24))+""1/1/1970""))"),43568.0)</f>
        <v>43568</v>
      </c>
      <c r="T1007" s="152">
        <v>1.555128E9</v>
      </c>
      <c r="U1007" s="152">
        <v>170139.5098</v>
      </c>
      <c r="W1007" s="153">
        <f>IFERROR(__xludf.DUMMYFUNCTION("TO_DATE(INT((X1007/(60*60*24))+""1/1/1970""))"),43540.0)</f>
        <v>43540</v>
      </c>
      <c r="X1007" s="152">
        <v>1.5526944E9</v>
      </c>
      <c r="Y1007" s="152">
        <v>10036.6405</v>
      </c>
      <c r="AA1007" s="153">
        <f>IFERROR(__xludf.DUMMYFUNCTION("TO_DATE(INT((AB1007/(60*60*24))+""1/1/1970""))"),43546.0)</f>
        <v>43546</v>
      </c>
      <c r="AB1007" s="156">
        <v>1.5532164E9</v>
      </c>
      <c r="AC1007" s="156">
        <v>89531.8292</v>
      </c>
      <c r="AE1007" s="153">
        <f>IFERROR(__xludf.DUMMYFUNCTION("TO_DATE(INT((AF1007/(60*60*24))+""1/1/1970""))"),43382.0)</f>
        <v>43382</v>
      </c>
      <c r="AF1007" s="152">
        <v>1.5390684E9</v>
      </c>
      <c r="AG1007" s="152">
        <v>94861.9173</v>
      </c>
      <c r="AQ1007" s="153">
        <f>IFERROR(__xludf.DUMMYFUNCTION("TO_DATE(INT((AR1007/(60*60*24))+""1/1/1970""))"),43568.0)</f>
        <v>43568</v>
      </c>
      <c r="AR1007" s="156">
        <v>1.555128E9</v>
      </c>
      <c r="AS1007" s="156">
        <v>98110.305</v>
      </c>
      <c r="AT1007" s="156">
        <v>152632.9295</v>
      </c>
      <c r="AU1007" s="152">
        <f t="shared" si="1"/>
        <v>160752.51</v>
      </c>
      <c r="AV1007" s="152">
        <f t="shared" si="2"/>
        <v>31990.8995</v>
      </c>
      <c r="AW1007" s="152">
        <f t="shared" si="3"/>
        <v>170139.5098</v>
      </c>
      <c r="AX1007" s="152">
        <f t="shared" si="4"/>
        <v>10079.4956</v>
      </c>
      <c r="AY1007" s="152">
        <f t="shared" si="5"/>
        <v>89108.0745</v>
      </c>
      <c r="AZ1007" s="152">
        <f t="shared" si="6"/>
        <v>91723.5572</v>
      </c>
      <c r="BA1007" s="152">
        <f t="shared" si="7"/>
        <v>107238.6733</v>
      </c>
      <c r="BB1007" s="152">
        <f t="shared" si="8"/>
        <v>101909.8</v>
      </c>
      <c r="BC1007" s="152">
        <f t="shared" si="9"/>
        <v>109906.0252</v>
      </c>
    </row>
    <row r="1008">
      <c r="A1008" s="156">
        <v>1.51395306E9</v>
      </c>
      <c r="B1008" s="156">
        <v>126926.5003</v>
      </c>
      <c r="D1008" s="153">
        <f>IFERROR(__xludf.DUMMYFUNCTION("TO_DATE(INT((E1008/(60*60*24))+""1/1/1970""))"),43570.0)</f>
        <v>43570</v>
      </c>
      <c r="E1008" s="152">
        <v>1.5553368E9</v>
      </c>
      <c r="F1008" s="152">
        <v>98110.305</v>
      </c>
      <c r="H1008" s="153">
        <f>IFERROR(__xludf.DUMMYFUNCTION("TO_DATE(INT((I1008/(60*60*24))+""1/1/1970""))"),43570.0)</f>
        <v>43570</v>
      </c>
      <c r="I1008" s="152">
        <v>1.5553368E9</v>
      </c>
      <c r="J1008" s="152">
        <v>152632.9295</v>
      </c>
      <c r="L1008" s="154">
        <v>43761.0</v>
      </c>
      <c r="M1008" s="155">
        <v>192560.81</v>
      </c>
      <c r="O1008" s="153">
        <f>IFERROR(__xludf.DUMMYFUNCTION("TO_DATE(INT((P1008/(60*60*24))+""1/1/1970""))"),43381.0)</f>
        <v>43381</v>
      </c>
      <c r="P1008" s="13">
        <v>1.5389568E9</v>
      </c>
      <c r="Q1008" s="13">
        <v>32347.8191</v>
      </c>
      <c r="S1008" s="153">
        <f>IFERROR(__xludf.DUMMYFUNCTION("TO_DATE(INT((T1008/(60*60*24))+""1/1/1970""))"),43570.0)</f>
        <v>43570</v>
      </c>
      <c r="T1008" s="156">
        <v>1.5553368E9</v>
      </c>
      <c r="U1008" s="156">
        <v>170139.5098</v>
      </c>
      <c r="W1008" s="153">
        <f>IFERROR(__xludf.DUMMYFUNCTION("TO_DATE(INT((X1008/(60*60*24))+""1/1/1970""))"),43542.0)</f>
        <v>43542</v>
      </c>
      <c r="X1008" s="156">
        <v>1.5528672E9</v>
      </c>
      <c r="Y1008" s="156">
        <v>10036.2483</v>
      </c>
      <c r="AA1008" s="153">
        <f>IFERROR(__xludf.DUMMYFUNCTION("TO_DATE(INT((AB1008/(60*60*24))+""1/1/1970""))"),43548.0)</f>
        <v>43548</v>
      </c>
      <c r="AB1008" s="152">
        <v>1.5534648E9</v>
      </c>
      <c r="AC1008" s="152">
        <v>89562.0359</v>
      </c>
      <c r="AE1008" s="153">
        <f>IFERROR(__xludf.DUMMYFUNCTION("TO_DATE(INT((AF1008/(60*60*24))+""1/1/1970""))"),43383.0)</f>
        <v>43383</v>
      </c>
      <c r="AF1008" s="156">
        <v>1.5391476E9</v>
      </c>
      <c r="AG1008" s="156">
        <v>94773.9537</v>
      </c>
      <c r="AQ1008" s="153">
        <f>IFERROR(__xludf.DUMMYFUNCTION("TO_DATE(INT((AR1008/(60*60*24))+""1/1/1970""))"),43570.0)</f>
        <v>43570</v>
      </c>
      <c r="AR1008" s="152">
        <v>1.5553368E9</v>
      </c>
      <c r="AS1008" s="152">
        <v>98110.305</v>
      </c>
      <c r="AT1008" s="152">
        <v>152632.9295</v>
      </c>
      <c r="AU1008" s="152">
        <f t="shared" si="1"/>
        <v>160979.98</v>
      </c>
      <c r="AV1008" s="152">
        <f t="shared" si="2"/>
        <v>31997.7687</v>
      </c>
      <c r="AW1008" s="152">
        <f t="shared" si="3"/>
        <v>170139.5098</v>
      </c>
      <c r="AX1008" s="152">
        <f t="shared" si="4"/>
        <v>10078.102</v>
      </c>
      <c r="AY1008" s="152">
        <f t="shared" si="5"/>
        <v>89046.6869</v>
      </c>
      <c r="AZ1008" s="152">
        <f t="shared" si="6"/>
        <v>91758.37</v>
      </c>
      <c r="BA1008" s="152">
        <f t="shared" si="7"/>
        <v>106392.6688</v>
      </c>
      <c r="BB1008" s="152">
        <f t="shared" si="8"/>
        <v>101909.8</v>
      </c>
      <c r="BC1008" s="152">
        <f t="shared" si="9"/>
        <v>109906.0252</v>
      </c>
    </row>
    <row r="1009">
      <c r="A1009" s="152">
        <v>1.5139764E9</v>
      </c>
      <c r="B1009" s="152">
        <v>126912.3087</v>
      </c>
      <c r="D1009" s="153">
        <f>IFERROR(__xludf.DUMMYFUNCTION("TO_DATE(INT((E1009/(60*60*24))+""1/1/1970""))"),43571.0)</f>
        <v>43571</v>
      </c>
      <c r="E1009" s="152">
        <v>1.5553872E9</v>
      </c>
      <c r="F1009" s="152">
        <v>98110.305</v>
      </c>
      <c r="H1009" s="153">
        <f>IFERROR(__xludf.DUMMYFUNCTION("TO_DATE(INT((I1009/(60*60*24))+""1/1/1970""))"),43571.0)</f>
        <v>43571</v>
      </c>
      <c r="I1009" s="152">
        <v>1.5553872E9</v>
      </c>
      <c r="J1009" s="152">
        <v>153082.308</v>
      </c>
      <c r="L1009" s="154">
        <v>43762.0</v>
      </c>
      <c r="M1009" s="155">
        <v>192921.93</v>
      </c>
      <c r="O1009" s="153">
        <f>IFERROR(__xludf.DUMMYFUNCTION("TO_DATE(INT((P1009/(60*60*24))+""1/1/1970""))"),43382.0)</f>
        <v>43382</v>
      </c>
      <c r="P1009" s="13">
        <v>1.5390936E9</v>
      </c>
      <c r="Q1009" s="13">
        <v>32363.0371</v>
      </c>
      <c r="S1009" s="153">
        <f>IFERROR(__xludf.DUMMYFUNCTION("TO_DATE(INT((T1009/(60*60*24))+""1/1/1970""))"),43571.0)</f>
        <v>43571</v>
      </c>
      <c r="T1009" s="156">
        <v>1.5553872E9</v>
      </c>
      <c r="U1009" s="156">
        <v>169081.6234</v>
      </c>
      <c r="W1009" s="153">
        <f>IFERROR(__xludf.DUMMYFUNCTION("TO_DATE(INT((X1009/(60*60*24))+""1/1/1970""))"),43543.0)</f>
        <v>43543</v>
      </c>
      <c r="X1009" s="152">
        <v>1.553004E9</v>
      </c>
      <c r="Y1009" s="152">
        <v>10041.8598</v>
      </c>
      <c r="AA1009" s="153">
        <f>IFERROR(__xludf.DUMMYFUNCTION("TO_DATE(INT((AB1009/(60*60*24))+""1/1/1970""))"),43549.0)</f>
        <v>43549</v>
      </c>
      <c r="AB1009" s="152">
        <v>1.5535044E9</v>
      </c>
      <c r="AC1009" s="152">
        <v>89558.5577</v>
      </c>
      <c r="AE1009" s="153">
        <f>IFERROR(__xludf.DUMMYFUNCTION("TO_DATE(INT((AF1009/(60*60*24))+""1/1/1970""))"),43384.0)</f>
        <v>43384</v>
      </c>
      <c r="AF1009" s="152">
        <v>1.5392268E9</v>
      </c>
      <c r="AG1009" s="152">
        <v>94550.6308</v>
      </c>
      <c r="AQ1009" s="153">
        <f>IFERROR(__xludf.DUMMYFUNCTION("TO_DATE(INT((AR1009/(60*60*24))+""1/1/1970""))"),43571.0)</f>
        <v>43571</v>
      </c>
      <c r="AR1009" s="152">
        <v>1.5553872E9</v>
      </c>
      <c r="AS1009" s="152">
        <v>98110.305</v>
      </c>
      <c r="AT1009" s="152">
        <v>153082.308</v>
      </c>
      <c r="AU1009" s="152">
        <f t="shared" si="1"/>
        <v>160944.49</v>
      </c>
      <c r="AV1009" s="152">
        <f t="shared" si="2"/>
        <v>32041.0156</v>
      </c>
      <c r="AW1009" s="152">
        <f t="shared" si="3"/>
        <v>169081.6234</v>
      </c>
      <c r="AX1009" s="152">
        <f t="shared" si="4"/>
        <v>10074.9274</v>
      </c>
      <c r="AY1009" s="152">
        <f t="shared" si="5"/>
        <v>89059.7533</v>
      </c>
      <c r="AZ1009" s="152">
        <f t="shared" si="6"/>
        <v>91770.1092</v>
      </c>
      <c r="BA1009" s="152">
        <f t="shared" si="7"/>
        <v>106171.748</v>
      </c>
      <c r="BB1009" s="152">
        <f t="shared" si="8"/>
        <v>102056.77</v>
      </c>
      <c r="BC1009" s="152">
        <f t="shared" si="9"/>
        <v>108850.4252</v>
      </c>
    </row>
    <row r="1010">
      <c r="A1010" s="156">
        <v>1.51429866E9</v>
      </c>
      <c r="B1010" s="156">
        <v>126723.0881</v>
      </c>
      <c r="D1010" s="153">
        <f>IFERROR(__xludf.DUMMYFUNCTION("TO_DATE(INT((E1010/(60*60*24))+""1/1/1970""))"),43572.0)</f>
        <v>43572</v>
      </c>
      <c r="E1010" s="156">
        <v>1.5554736E9</v>
      </c>
      <c r="F1010" s="156">
        <v>98110.305</v>
      </c>
      <c r="H1010" s="153">
        <f>IFERROR(__xludf.DUMMYFUNCTION("TO_DATE(INT((I1010/(60*60*24))+""1/1/1970""))"),43572.0)</f>
        <v>43572</v>
      </c>
      <c r="I1010" s="156">
        <v>1.5554736E9</v>
      </c>
      <c r="J1010" s="156">
        <v>151494.9599</v>
      </c>
      <c r="L1010" s="154">
        <v>43763.0</v>
      </c>
      <c r="M1010" s="155">
        <v>194747.05</v>
      </c>
      <c r="O1010" s="153">
        <f>IFERROR(__xludf.DUMMYFUNCTION("TO_DATE(INT((P1010/(60*60*24))+""1/1/1970""))"),43383.0)</f>
        <v>43383</v>
      </c>
      <c r="P1010" s="13">
        <v>1.53918E9</v>
      </c>
      <c r="Q1010" s="13">
        <v>32362.3495</v>
      </c>
      <c r="S1010" s="153">
        <f>IFERROR(__xludf.DUMMYFUNCTION("TO_DATE(INT((T1010/(60*60*24))+""1/1/1970""))"),43572.0)</f>
        <v>43572</v>
      </c>
      <c r="T1010" s="152">
        <v>1.5554736E9</v>
      </c>
      <c r="U1010" s="152">
        <v>168831.0329</v>
      </c>
      <c r="W1010" s="153">
        <f>IFERROR(__xludf.DUMMYFUNCTION("TO_DATE(INT((X1010/(60*60*24))+""1/1/1970""))"),43544.0)</f>
        <v>43544</v>
      </c>
      <c r="X1010" s="152">
        <v>1.5530904E9</v>
      </c>
      <c r="Y1010" s="152">
        <v>10042.9808</v>
      </c>
      <c r="AA1010" s="153">
        <f>IFERROR(__xludf.DUMMYFUNCTION("TO_DATE(INT((AB1010/(60*60*24))+""1/1/1970""))"),43550.0)</f>
        <v>43550</v>
      </c>
      <c r="AB1010" s="156">
        <v>1.5535836E9</v>
      </c>
      <c r="AC1010" s="156">
        <v>89553.1217</v>
      </c>
      <c r="AE1010" s="153">
        <f>IFERROR(__xludf.DUMMYFUNCTION("TO_DATE(INT((AF1010/(60*60*24))+""1/1/1970""))"),43385.0)</f>
        <v>43385</v>
      </c>
      <c r="AF1010" s="156">
        <v>1.539306E9</v>
      </c>
      <c r="AG1010" s="156">
        <v>94080.6375</v>
      </c>
      <c r="AQ1010" s="153">
        <f>IFERROR(__xludf.DUMMYFUNCTION("TO_DATE(INT((AR1010/(60*60*24))+""1/1/1970""))"),43572.0)</f>
        <v>43572</v>
      </c>
      <c r="AR1010" s="156">
        <v>1.5554736E9</v>
      </c>
      <c r="AS1010" s="156">
        <v>98110.305</v>
      </c>
      <c r="AT1010" s="156">
        <v>151494.9599</v>
      </c>
      <c r="AU1010" s="152">
        <f t="shared" si="1"/>
        <v>160413.56</v>
      </c>
      <c r="AV1010" s="152">
        <f t="shared" si="2"/>
        <v>32009.0583</v>
      </c>
      <c r="AW1010" s="152">
        <f t="shared" si="3"/>
        <v>168831.0329</v>
      </c>
      <c r="AX1010" s="152">
        <f t="shared" si="4"/>
        <v>10081.5811</v>
      </c>
      <c r="AY1010" s="152">
        <f t="shared" si="5"/>
        <v>89131.0487</v>
      </c>
      <c r="AZ1010" s="152">
        <f t="shared" si="6"/>
        <v>91610.2132</v>
      </c>
      <c r="BA1010" s="152">
        <f t="shared" si="7"/>
        <v>106900.5312</v>
      </c>
      <c r="BB1010" s="152">
        <f t="shared" si="8"/>
        <v>101871.85</v>
      </c>
      <c r="BC1010" s="152">
        <f t="shared" si="9"/>
        <v>109340.0052</v>
      </c>
    </row>
    <row r="1011">
      <c r="A1011" s="152">
        <v>1.514322E9</v>
      </c>
      <c r="B1011" s="152">
        <v>126760.9322</v>
      </c>
      <c r="D1011" s="153">
        <f>IFERROR(__xludf.DUMMYFUNCTION("TO_DATE(INT((E1011/(60*60*24))+""1/1/1970""))"),43573.0)</f>
        <v>43573</v>
      </c>
      <c r="E1011" s="152">
        <v>1.55556E9</v>
      </c>
      <c r="F1011" s="152">
        <v>97448.795</v>
      </c>
      <c r="H1011" s="153">
        <f>IFERROR(__xludf.DUMMYFUNCTION("TO_DATE(INT((I1011/(60*60*24))+""1/1/1970""))"),43573.0)</f>
        <v>43573</v>
      </c>
      <c r="I1011" s="152">
        <v>1.55556E9</v>
      </c>
      <c r="J1011" s="152">
        <v>149081.1622</v>
      </c>
      <c r="L1011" s="154">
        <v>43766.0</v>
      </c>
      <c r="M1011" s="155">
        <v>196259.85</v>
      </c>
      <c r="O1011" s="153">
        <f>IFERROR(__xludf.DUMMYFUNCTION("TO_DATE(INT((P1011/(60*60*24))+""1/1/1970""))"),43384.0)</f>
        <v>43384</v>
      </c>
      <c r="P1011" s="13">
        <v>1.5392664E9</v>
      </c>
      <c r="Q1011" s="13">
        <v>32459.8763</v>
      </c>
      <c r="S1011" s="153">
        <f>IFERROR(__xludf.DUMMYFUNCTION("TO_DATE(INT((T1011/(60*60*24))+""1/1/1970""))"),43573.0)</f>
        <v>43573</v>
      </c>
      <c r="T1011" s="156">
        <v>1.55556E9</v>
      </c>
      <c r="U1011" s="156">
        <v>167879.2611</v>
      </c>
      <c r="W1011" s="153">
        <f>IFERROR(__xludf.DUMMYFUNCTION("TO_DATE(INT((X1011/(60*60*24))+""1/1/1970""))"),43545.0)</f>
        <v>43545</v>
      </c>
      <c r="X1011" s="152">
        <v>1.5531768E9</v>
      </c>
      <c r="Y1011" s="152">
        <v>10059.6968</v>
      </c>
      <c r="AA1011" s="153">
        <f>IFERROR(__xludf.DUMMYFUNCTION("TO_DATE(INT((AB1011/(60*60*24))+""1/1/1970""))"),43551.0)</f>
        <v>43551</v>
      </c>
      <c r="AB1011" s="152">
        <v>1.5536628E9</v>
      </c>
      <c r="AC1011" s="152">
        <v>89551.3746</v>
      </c>
      <c r="AE1011" s="153">
        <f>IFERROR(__xludf.DUMMYFUNCTION("TO_DATE(INT((AF1011/(60*60*24))+""1/1/1970""))"),43386.0)</f>
        <v>43386</v>
      </c>
      <c r="AF1011" s="152">
        <v>1.5393888E9</v>
      </c>
      <c r="AG1011" s="152">
        <v>93834.4887</v>
      </c>
      <c r="AQ1011" s="153">
        <f>IFERROR(__xludf.DUMMYFUNCTION("TO_DATE(INT((AR1011/(60*60*24))+""1/1/1970""))"),43573.0)</f>
        <v>43573</v>
      </c>
      <c r="AR1011" s="152">
        <v>1.55556E9</v>
      </c>
      <c r="AS1011" s="152">
        <v>97448.795</v>
      </c>
      <c r="AT1011" s="152">
        <v>149081.1622</v>
      </c>
      <c r="AU1011" s="152">
        <f t="shared" si="1"/>
        <v>160162.01</v>
      </c>
      <c r="AV1011" s="152">
        <f t="shared" si="2"/>
        <v>31957.8666</v>
      </c>
      <c r="AW1011" s="152">
        <f t="shared" si="3"/>
        <v>167879.2611</v>
      </c>
      <c r="AX1011" s="152">
        <f t="shared" si="4"/>
        <v>10088.4538</v>
      </c>
      <c r="AY1011" s="152">
        <f t="shared" si="5"/>
        <v>89185.5305</v>
      </c>
      <c r="AZ1011" s="152">
        <f t="shared" si="6"/>
        <v>91706.1508</v>
      </c>
      <c r="BA1011" s="152">
        <f t="shared" si="7"/>
        <v>106067.9312</v>
      </c>
      <c r="BB1011" s="152">
        <f t="shared" si="8"/>
        <v>102002.95</v>
      </c>
      <c r="BC1011" s="152">
        <f t="shared" si="9"/>
        <v>109677.5001</v>
      </c>
    </row>
    <row r="1012">
      <c r="A1012" s="156">
        <v>1.51438506E9</v>
      </c>
      <c r="B1012" s="156">
        <v>126860.273</v>
      </c>
      <c r="D1012" s="153">
        <f>IFERROR(__xludf.DUMMYFUNCTION("TO_DATE(INT((E1012/(60*60*24))+""1/1/1970""))"),43574.0)</f>
        <v>43574</v>
      </c>
      <c r="E1012" s="156">
        <v>1.5556464E9</v>
      </c>
      <c r="F1012" s="156">
        <v>97640.6654</v>
      </c>
      <c r="H1012" s="153">
        <f>IFERROR(__xludf.DUMMYFUNCTION("TO_DATE(INT((I1012/(60*60*24))+""1/1/1970""))"),43574.0)</f>
        <v>43574</v>
      </c>
      <c r="I1012" s="156">
        <v>1.5556464E9</v>
      </c>
      <c r="J1012" s="156">
        <v>148316.7658</v>
      </c>
      <c r="L1012" s="154">
        <v>43767.0</v>
      </c>
      <c r="M1012" s="155">
        <v>198143.53</v>
      </c>
      <c r="O1012" s="153">
        <f>IFERROR(__xludf.DUMMYFUNCTION("TO_DATE(INT((P1012/(60*60*24))+""1/1/1970""))"),43385.0)</f>
        <v>43385</v>
      </c>
      <c r="P1012" s="13">
        <v>1.5393528E9</v>
      </c>
      <c r="Q1012" s="13">
        <v>32228.1147</v>
      </c>
      <c r="S1012" s="153">
        <f>IFERROR(__xludf.DUMMYFUNCTION("TO_DATE(INT((T1012/(60*60*24))+""1/1/1970""))"),43574.0)</f>
        <v>43574</v>
      </c>
      <c r="T1012" s="152">
        <v>1.5556464E9</v>
      </c>
      <c r="U1012" s="152">
        <v>167682.0902</v>
      </c>
      <c r="W1012" s="153">
        <f>IFERROR(__xludf.DUMMYFUNCTION("TO_DATE(INT((X1012/(60*60*24))+""1/1/1970""))"),43546.0)</f>
        <v>43546</v>
      </c>
      <c r="X1012" s="152">
        <v>1.5532632E9</v>
      </c>
      <c r="Y1012" s="152">
        <v>10062.7764</v>
      </c>
      <c r="AA1012" s="153">
        <f>IFERROR(__xludf.DUMMYFUNCTION("TO_DATE(INT((AB1012/(60*60*24))+""1/1/1970""))"),43552.0)</f>
        <v>43552</v>
      </c>
      <c r="AB1012" s="156">
        <v>1.553742E9</v>
      </c>
      <c r="AC1012" s="156">
        <v>89562.298</v>
      </c>
      <c r="AE1012" s="153">
        <f>IFERROR(__xludf.DUMMYFUNCTION("TO_DATE(INT((AF1012/(60*60*24))+""1/1/1970""))"),43387.0)</f>
        <v>43387</v>
      </c>
      <c r="AF1012" s="156">
        <v>1.5395544E9</v>
      </c>
      <c r="AG1012" s="156">
        <v>93834.4887</v>
      </c>
      <c r="AQ1012" s="153">
        <f>IFERROR(__xludf.DUMMYFUNCTION("TO_DATE(INT((AR1012/(60*60*24))+""1/1/1970""))"),43574.0)</f>
        <v>43574</v>
      </c>
      <c r="AR1012" s="156">
        <v>1.5556464E9</v>
      </c>
      <c r="AS1012" s="156">
        <v>97640.6654</v>
      </c>
      <c r="AT1012" s="156">
        <v>148316.7658</v>
      </c>
      <c r="AU1012" s="152">
        <f t="shared" si="1"/>
        <v>160532.29</v>
      </c>
      <c r="AV1012" s="152">
        <f t="shared" si="2"/>
        <v>32054.8262</v>
      </c>
      <c r="AW1012" s="152">
        <f t="shared" si="3"/>
        <v>167682.0902</v>
      </c>
      <c r="AX1012" s="152">
        <f t="shared" si="4"/>
        <v>10084.8628</v>
      </c>
      <c r="AY1012" s="152">
        <f t="shared" si="5"/>
        <v>89411.9737</v>
      </c>
      <c r="AZ1012" s="152">
        <f t="shared" si="6"/>
        <v>91209.0564</v>
      </c>
      <c r="BA1012" s="152">
        <f t="shared" si="7"/>
        <v>106108.621</v>
      </c>
      <c r="BB1012" s="152">
        <f t="shared" si="8"/>
        <v>102146.47</v>
      </c>
      <c r="BC1012" s="152">
        <f t="shared" si="9"/>
        <v>109818.0246</v>
      </c>
    </row>
    <row r="1013">
      <c r="A1013" s="152">
        <v>1.5144084E9</v>
      </c>
      <c r="B1013" s="152">
        <v>126822.4289</v>
      </c>
      <c r="D1013" s="153">
        <f>IFERROR(__xludf.DUMMYFUNCTION("TO_DATE(INT((E1013/(60*60*24))+""1/1/1970""))"),43577.0)</f>
        <v>43577</v>
      </c>
      <c r="E1013" s="152">
        <v>1.5559416E9</v>
      </c>
      <c r="F1013" s="152">
        <v>97640.6654</v>
      </c>
      <c r="H1013" s="153">
        <f>IFERROR(__xludf.DUMMYFUNCTION("TO_DATE(INT((I1013/(60*60*24))+""1/1/1970""))"),43577.0)</f>
        <v>43577</v>
      </c>
      <c r="I1013" s="152">
        <v>1.5559416E9</v>
      </c>
      <c r="J1013" s="152">
        <v>148316.7658</v>
      </c>
      <c r="L1013" s="154">
        <v>43768.0</v>
      </c>
      <c r="M1013" s="155">
        <v>196650.25</v>
      </c>
      <c r="O1013" s="153">
        <f>IFERROR(__xludf.DUMMYFUNCTION("TO_DATE(INT((P1013/(60*60*24))+""1/1/1970""))"),43386.0)</f>
        <v>43386</v>
      </c>
      <c r="P1013" s="13">
        <v>1.5393888E9</v>
      </c>
      <c r="Q1013" s="13">
        <v>32134.2279</v>
      </c>
      <c r="S1013" s="153">
        <f>IFERROR(__xludf.DUMMYFUNCTION("TO_DATE(INT((T1013/(60*60*24))+""1/1/1970""))"),43577.0)</f>
        <v>43577</v>
      </c>
      <c r="T1013" s="156">
        <v>1.5559416E9</v>
      </c>
      <c r="U1013" s="156">
        <v>167682.0902</v>
      </c>
      <c r="W1013" s="153">
        <f>IFERROR(__xludf.DUMMYFUNCTION("TO_DATE(INT((X1013/(60*60*24))+""1/1/1970""))"),43547.0)</f>
        <v>43547</v>
      </c>
      <c r="X1013" s="152">
        <v>1.5532992E9</v>
      </c>
      <c r="Y1013" s="152">
        <v>10041.5202</v>
      </c>
      <c r="AA1013" s="153">
        <f>IFERROR(__xludf.DUMMYFUNCTION("TO_DATE(INT((AB1013/(60*60*24))+""1/1/1970""))"),43553.0)</f>
        <v>43553</v>
      </c>
      <c r="AB1013" s="152">
        <v>1.5538212E9</v>
      </c>
      <c r="AC1013" s="152">
        <v>89541.1135</v>
      </c>
      <c r="AE1013" s="153">
        <f>IFERROR(__xludf.DUMMYFUNCTION("TO_DATE(INT((AF1013/(60*60*24))+""1/1/1970""))"),43388.0)</f>
        <v>43388</v>
      </c>
      <c r="AF1013" s="156">
        <v>1.539594E9</v>
      </c>
      <c r="AG1013" s="156">
        <v>93759.5915</v>
      </c>
      <c r="AQ1013" s="153">
        <f>IFERROR(__xludf.DUMMYFUNCTION("TO_DATE(INT((AR1013/(60*60*24))+""1/1/1970""))"),43577.0)</f>
        <v>43577</v>
      </c>
      <c r="AR1013" s="152">
        <v>1.5559416E9</v>
      </c>
      <c r="AS1013" s="152">
        <v>97640.6654</v>
      </c>
      <c r="AT1013" s="152">
        <v>148316.7658</v>
      </c>
      <c r="AU1013" s="152">
        <f t="shared" si="1"/>
        <v>160532.29</v>
      </c>
      <c r="AV1013" s="152">
        <f t="shared" si="2"/>
        <v>32077.1898</v>
      </c>
      <c r="AW1013" s="152">
        <f t="shared" si="3"/>
        <v>167682.0902</v>
      </c>
      <c r="AX1013" s="152">
        <f t="shared" si="4"/>
        <v>10084.1497</v>
      </c>
      <c r="AY1013" s="152">
        <f t="shared" si="5"/>
        <v>89386.3854</v>
      </c>
      <c r="AZ1013" s="152">
        <f t="shared" si="6"/>
        <v>91283.5396</v>
      </c>
      <c r="BA1013" s="152">
        <f t="shared" si="7"/>
        <v>105926.7823</v>
      </c>
      <c r="BB1013" s="152">
        <f t="shared" si="8"/>
        <v>102146.47</v>
      </c>
      <c r="BC1013" s="152">
        <f t="shared" si="9"/>
        <v>109818.0246</v>
      </c>
    </row>
    <row r="1014">
      <c r="A1014" s="156">
        <v>1.51447146E9</v>
      </c>
      <c r="B1014" s="156">
        <v>127063.6852</v>
      </c>
      <c r="D1014" s="153">
        <f>IFERROR(__xludf.DUMMYFUNCTION("TO_DATE(INT((E1014/(60*60*24))+""1/1/1970""))"),43578.0)</f>
        <v>43578</v>
      </c>
      <c r="E1014" s="152">
        <v>1.555992E9</v>
      </c>
      <c r="F1014" s="152">
        <v>97724.8191</v>
      </c>
      <c r="H1014" s="153">
        <f>IFERROR(__xludf.DUMMYFUNCTION("TO_DATE(INT((I1014/(60*60*24))+""1/1/1970""))"),43578.0)</f>
        <v>43578</v>
      </c>
      <c r="I1014" s="152">
        <v>1.555992E9</v>
      </c>
      <c r="J1014" s="152">
        <v>151949.133</v>
      </c>
      <c r="L1014" s="154">
        <v>43769.0</v>
      </c>
      <c r="M1014" s="155">
        <v>197577.45</v>
      </c>
      <c r="O1014" s="153">
        <f>IFERROR(__xludf.DUMMYFUNCTION("TO_DATE(INT((P1014/(60*60*24))+""1/1/1970""))"),43387.0)</f>
        <v>43387</v>
      </c>
      <c r="P1014" s="13">
        <v>1.5394752E9</v>
      </c>
      <c r="Q1014" s="13">
        <v>32134.2279</v>
      </c>
      <c r="S1014" s="153">
        <f>IFERROR(__xludf.DUMMYFUNCTION("TO_DATE(INT((T1014/(60*60*24))+""1/1/1970""))"),43578.0)</f>
        <v>43578</v>
      </c>
      <c r="T1014" s="156">
        <v>1.555992E9</v>
      </c>
      <c r="U1014" s="156">
        <v>167359.9289</v>
      </c>
      <c r="W1014" s="153">
        <f>IFERROR(__xludf.DUMMYFUNCTION("TO_DATE(INT((X1014/(60*60*24))+""1/1/1970""))"),43549.0)</f>
        <v>43549</v>
      </c>
      <c r="X1014" s="156">
        <v>1.553472E9</v>
      </c>
      <c r="Y1014" s="156">
        <v>10041.9447</v>
      </c>
      <c r="AA1014" s="153">
        <f>IFERROR(__xludf.DUMMYFUNCTION("TO_DATE(INT((AB1014/(60*60*24))+""1/1/1970""))"),43555.0)</f>
        <v>43555</v>
      </c>
      <c r="AB1014" s="156">
        <v>1.5540696E9</v>
      </c>
      <c r="AC1014" s="156">
        <v>88987.1478</v>
      </c>
      <c r="AE1014" s="153">
        <f>IFERROR(__xludf.DUMMYFUNCTION("TO_DATE(INT((AF1014/(60*60*24))+""1/1/1970""))"),43389.0)</f>
        <v>43389</v>
      </c>
      <c r="AF1014" s="152">
        <v>1.5396732E9</v>
      </c>
      <c r="AG1014" s="152">
        <v>94023.5537</v>
      </c>
      <c r="AQ1014" s="153">
        <f>IFERROR(__xludf.DUMMYFUNCTION("TO_DATE(INT((AR1014/(60*60*24))+""1/1/1970""))"),43578.0)</f>
        <v>43578</v>
      </c>
      <c r="AR1014" s="152">
        <v>1.555992E9</v>
      </c>
      <c r="AS1014" s="152">
        <v>97724.8191</v>
      </c>
      <c r="AT1014" s="152">
        <v>151949.133</v>
      </c>
      <c r="AU1014" s="152">
        <f t="shared" si="1"/>
        <v>160426.67</v>
      </c>
      <c r="AV1014" s="152">
        <f t="shared" si="2"/>
        <v>32077.3536</v>
      </c>
      <c r="AW1014" s="152">
        <f t="shared" si="3"/>
        <v>167359.9289</v>
      </c>
      <c r="AX1014" s="152">
        <f t="shared" si="4"/>
        <v>10088.4658</v>
      </c>
      <c r="AY1014" s="152">
        <f t="shared" si="5"/>
        <v>89294.655</v>
      </c>
      <c r="AZ1014" s="152">
        <f t="shared" si="6"/>
        <v>91398.098</v>
      </c>
      <c r="BA1014" s="152">
        <f t="shared" si="7"/>
        <v>107022.9962</v>
      </c>
      <c r="BB1014" s="152">
        <f t="shared" si="8"/>
        <v>102126.46</v>
      </c>
      <c r="BC1014" s="152">
        <f t="shared" si="9"/>
        <v>110914.9457</v>
      </c>
    </row>
    <row r="1015">
      <c r="A1015" s="152">
        <v>1.5144948E9</v>
      </c>
      <c r="B1015" s="152">
        <v>127082.6073</v>
      </c>
      <c r="D1015" s="153">
        <f>IFERROR(__xludf.DUMMYFUNCTION("TO_DATE(INT((E1015/(60*60*24))+""1/1/1970""))"),43579.0)</f>
        <v>43579</v>
      </c>
      <c r="E1015" s="156">
        <v>1.5560784E9</v>
      </c>
      <c r="F1015" s="156">
        <v>97861.0862</v>
      </c>
      <c r="H1015" s="153">
        <f>IFERROR(__xludf.DUMMYFUNCTION("TO_DATE(INT((I1015/(60*60*24))+""1/1/1970""))"),43579.0)</f>
        <v>43579</v>
      </c>
      <c r="I1015" s="156">
        <v>1.5560784E9</v>
      </c>
      <c r="J1015" s="156">
        <v>153617.508</v>
      </c>
      <c r="L1015" s="154">
        <v>43770.0</v>
      </c>
      <c r="M1015" s="155">
        <v>197665.29</v>
      </c>
      <c r="O1015" s="153">
        <f>IFERROR(__xludf.DUMMYFUNCTION("TO_DATE(INT((P1015/(60*60*24))+""1/1/1970""))"),43388.0)</f>
        <v>43388</v>
      </c>
      <c r="P1015" s="13">
        <v>1.5395616E9</v>
      </c>
      <c r="Q1015" s="13">
        <v>32174.1796</v>
      </c>
      <c r="S1015" s="153">
        <f>IFERROR(__xludf.DUMMYFUNCTION("TO_DATE(INT((T1015/(60*60*24))+""1/1/1970""))"),43579.0)</f>
        <v>43579</v>
      </c>
      <c r="T1015" s="152">
        <v>1.5560784E9</v>
      </c>
      <c r="U1015" s="152">
        <v>167553.1457</v>
      </c>
      <c r="W1015" s="153">
        <f>IFERROR(__xludf.DUMMYFUNCTION("TO_DATE(INT((X1015/(60*60*24))+""1/1/1970""))"),43550.0)</f>
        <v>43550</v>
      </c>
      <c r="X1015" s="152">
        <v>1.5536088E9</v>
      </c>
      <c r="Y1015" s="152">
        <v>10047.1273</v>
      </c>
      <c r="AA1015" s="153">
        <f>IFERROR(__xludf.DUMMYFUNCTION("TO_DATE(INT((AB1015/(60*60*24))+""1/1/1970""))"),43556.0)</f>
        <v>43556</v>
      </c>
      <c r="AB1015" s="156">
        <v>1.5541092E9</v>
      </c>
      <c r="AC1015" s="156">
        <v>88959.7646</v>
      </c>
      <c r="AE1015" s="153">
        <f>IFERROR(__xludf.DUMMYFUNCTION("TO_DATE(INT((AF1015/(60*60*24))+""1/1/1970""))"),43390.0)</f>
        <v>43390</v>
      </c>
      <c r="AF1015" s="156">
        <v>1.5397524E9</v>
      </c>
      <c r="AG1015" s="156">
        <v>93970.1135</v>
      </c>
      <c r="AQ1015" s="153">
        <f>IFERROR(__xludf.DUMMYFUNCTION("TO_DATE(INT((AR1015/(60*60*24))+""1/1/1970""))"),43579.0)</f>
        <v>43579</v>
      </c>
      <c r="AR1015" s="156">
        <v>1.5560784E9</v>
      </c>
      <c r="AS1015" s="156">
        <v>97861.0862</v>
      </c>
      <c r="AT1015" s="156">
        <v>153617.508</v>
      </c>
      <c r="AU1015" s="152">
        <f t="shared" si="1"/>
        <v>161123.19</v>
      </c>
      <c r="AV1015" s="152">
        <f t="shared" si="2"/>
        <v>32099.1867</v>
      </c>
      <c r="AW1015" s="152">
        <f t="shared" si="3"/>
        <v>167553.1457</v>
      </c>
      <c r="AX1015" s="152">
        <f t="shared" si="4"/>
        <v>10081.079</v>
      </c>
      <c r="AY1015" s="152">
        <f t="shared" si="5"/>
        <v>89303.3365</v>
      </c>
      <c r="AZ1015" s="152">
        <f t="shared" si="6"/>
        <v>91117.1668</v>
      </c>
      <c r="BA1015" s="152">
        <f t="shared" si="7"/>
        <v>107524.6706</v>
      </c>
      <c r="BB1015" s="152">
        <f t="shared" si="8"/>
        <v>102385.9</v>
      </c>
      <c r="BC1015" s="152">
        <f t="shared" si="9"/>
        <v>111061.8481</v>
      </c>
    </row>
    <row r="1016">
      <c r="A1016" s="156">
        <v>1.51455786E9</v>
      </c>
      <c r="B1016" s="156">
        <v>127371.1687</v>
      </c>
      <c r="D1016" s="153">
        <f>IFERROR(__xludf.DUMMYFUNCTION("TO_DATE(INT((E1016/(60*60*24))+""1/1/1970""))"),43580.0)</f>
        <v>43580</v>
      </c>
      <c r="E1016" s="152">
        <v>1.5561648E9</v>
      </c>
      <c r="F1016" s="152">
        <v>97861.0862</v>
      </c>
      <c r="H1016" s="153">
        <f>IFERROR(__xludf.DUMMYFUNCTION("TO_DATE(INT((I1016/(60*60*24))+""1/1/1970""))"),43580.0)</f>
        <v>43580</v>
      </c>
      <c r="I1016" s="152">
        <v>1.5561648E9</v>
      </c>
      <c r="J1016" s="152">
        <v>153705.1014</v>
      </c>
      <c r="L1016" s="154">
        <v>43770.0</v>
      </c>
      <c r="M1016" s="155">
        <v>197657.34</v>
      </c>
      <c r="O1016" s="153">
        <f>IFERROR(__xludf.DUMMYFUNCTION("TO_DATE(INT((P1016/(60*60*24))+""1/1/1970""))"),43389.0)</f>
        <v>43389</v>
      </c>
      <c r="P1016" s="13">
        <v>1.5396984E9</v>
      </c>
      <c r="Q1016" s="13">
        <v>32048.7848</v>
      </c>
      <c r="S1016" s="153">
        <f>IFERROR(__xludf.DUMMYFUNCTION("TO_DATE(INT((T1016/(60*60*24))+""1/1/1970""))"),43580.0)</f>
        <v>43580</v>
      </c>
      <c r="T1016" s="156">
        <v>1.5561648E9</v>
      </c>
      <c r="U1016" s="156">
        <v>167595.6011</v>
      </c>
      <c r="W1016" s="153">
        <f>IFERROR(__xludf.DUMMYFUNCTION("TO_DATE(INT((X1016/(60*60*24))+""1/1/1970""))"),43551.0)</f>
        <v>43551</v>
      </c>
      <c r="X1016" s="152">
        <v>1.5536952E9</v>
      </c>
      <c r="Y1016" s="152">
        <v>10042.7806</v>
      </c>
      <c r="AA1016" s="153">
        <f>IFERROR(__xludf.DUMMYFUNCTION("TO_DATE(INT((AB1016/(60*60*24))+""1/1/1970""))"),43557.0)</f>
        <v>43557</v>
      </c>
      <c r="AB1016" s="152">
        <v>1.5541884E9</v>
      </c>
      <c r="AC1016" s="152">
        <v>88799.9579</v>
      </c>
      <c r="AE1016" s="153">
        <f>IFERROR(__xludf.DUMMYFUNCTION("TO_DATE(INT((AF1016/(60*60*24))+""1/1/1970""))"),43391.0)</f>
        <v>43391</v>
      </c>
      <c r="AF1016" s="152">
        <v>1.5398316E9</v>
      </c>
      <c r="AG1016" s="152">
        <v>93364.053</v>
      </c>
      <c r="AQ1016" s="153">
        <f>IFERROR(__xludf.DUMMYFUNCTION("TO_DATE(INT((AR1016/(60*60*24))+""1/1/1970""))"),43580.0)</f>
        <v>43580</v>
      </c>
      <c r="AR1016" s="152">
        <v>1.5561648E9</v>
      </c>
      <c r="AS1016" s="152">
        <v>97861.0862</v>
      </c>
      <c r="AT1016" s="152">
        <v>153705.1014</v>
      </c>
      <c r="AU1016" s="152">
        <f t="shared" si="1"/>
        <v>161355.79</v>
      </c>
      <c r="AV1016" s="152">
        <f t="shared" si="2"/>
        <v>32138.3529</v>
      </c>
      <c r="AW1016" s="152">
        <f t="shared" si="3"/>
        <v>167595.6011</v>
      </c>
      <c r="AX1016" s="152">
        <f t="shared" si="4"/>
        <v>10062.7491</v>
      </c>
      <c r="AY1016" s="152">
        <f t="shared" si="5"/>
        <v>89532.7715</v>
      </c>
      <c r="AZ1016" s="152">
        <f t="shared" si="6"/>
        <v>90547.6132</v>
      </c>
      <c r="BA1016" s="152">
        <f t="shared" si="7"/>
        <v>107390.1564</v>
      </c>
      <c r="BB1016" s="152">
        <f t="shared" si="8"/>
        <v>102488.71</v>
      </c>
      <c r="BC1016" s="152">
        <f t="shared" si="9"/>
        <v>110941.4879</v>
      </c>
    </row>
    <row r="1017">
      <c r="A1017" s="152">
        <v>1.5145812E9</v>
      </c>
      <c r="B1017" s="152">
        <v>126604.8252</v>
      </c>
      <c r="D1017" s="153">
        <f>IFERROR(__xludf.DUMMYFUNCTION("TO_DATE(INT((E1017/(60*60*24))+""1/1/1970""))"),43581.0)</f>
        <v>43581</v>
      </c>
      <c r="E1017" s="156">
        <v>1.5562512E9</v>
      </c>
      <c r="F1017" s="156">
        <v>97861.0862</v>
      </c>
      <c r="H1017" s="153">
        <f>IFERROR(__xludf.DUMMYFUNCTION("TO_DATE(INT((I1017/(60*60*24))+""1/1/1970""))"),43581.0)</f>
        <v>43581</v>
      </c>
      <c r="I1017" s="156">
        <v>1.5562512E9</v>
      </c>
      <c r="J1017" s="156">
        <v>155202.2342</v>
      </c>
      <c r="L1017" s="154">
        <v>43773.0</v>
      </c>
      <c r="M1017" s="155">
        <v>199379.87</v>
      </c>
      <c r="O1017" s="153">
        <f>IFERROR(__xludf.DUMMYFUNCTION("TO_DATE(INT((P1017/(60*60*24))+""1/1/1970""))"),43390.0)</f>
        <v>43390</v>
      </c>
      <c r="P1017" s="13">
        <v>1.5397848E9</v>
      </c>
      <c r="Q1017" s="13">
        <v>31839.9487</v>
      </c>
      <c r="S1017" s="153">
        <f>IFERROR(__xludf.DUMMYFUNCTION("TO_DATE(INT((T1017/(60*60*24))+""1/1/1970""))"),43581.0)</f>
        <v>43581</v>
      </c>
      <c r="T1017" s="152">
        <v>1.5562512E9</v>
      </c>
      <c r="U1017" s="152">
        <v>167777.5616</v>
      </c>
      <c r="W1017" s="153">
        <f>IFERROR(__xludf.DUMMYFUNCTION("TO_DATE(INT((X1017/(60*60*24))+""1/1/1970""))"),43552.0)</f>
        <v>43552</v>
      </c>
      <c r="X1017" s="152">
        <v>1.5537816E9</v>
      </c>
      <c r="Y1017" s="152">
        <v>10053.3766</v>
      </c>
      <c r="AA1017" s="153">
        <f>IFERROR(__xludf.DUMMYFUNCTION("TO_DATE(INT((AB1017/(60*60*24))+""1/1/1970""))"),43558.0)</f>
        <v>43558</v>
      </c>
      <c r="AB1017" s="156">
        <v>1.5542676E9</v>
      </c>
      <c r="AC1017" s="156">
        <v>88743.0752</v>
      </c>
      <c r="AE1017" s="153">
        <f>IFERROR(__xludf.DUMMYFUNCTION("TO_DATE(INT((AF1017/(60*60*24))+""1/1/1970""))"),43392.0)</f>
        <v>43392</v>
      </c>
      <c r="AF1017" s="156">
        <v>1.5399108E9</v>
      </c>
      <c r="AG1017" s="156">
        <v>92980.6601</v>
      </c>
      <c r="AQ1017" s="153">
        <f>IFERROR(__xludf.DUMMYFUNCTION("TO_DATE(INT((AR1017/(60*60*24))+""1/1/1970""))"),43581.0)</f>
        <v>43581</v>
      </c>
      <c r="AR1017" s="156">
        <v>1.5562512E9</v>
      </c>
      <c r="AS1017" s="156">
        <v>97861.0862</v>
      </c>
      <c r="AT1017" s="156">
        <v>155202.2342</v>
      </c>
      <c r="AU1017" s="152">
        <f t="shared" si="1"/>
        <v>161287.33</v>
      </c>
      <c r="AV1017" s="152">
        <f t="shared" si="2"/>
        <v>32325.4297</v>
      </c>
      <c r="AW1017" s="152">
        <f t="shared" si="3"/>
        <v>167777.5616</v>
      </c>
      <c r="AX1017" s="152">
        <f t="shared" si="4"/>
        <v>10058.3595</v>
      </c>
      <c r="AY1017" s="152">
        <f t="shared" si="5"/>
        <v>89650.9048</v>
      </c>
      <c r="AZ1017" s="152">
        <f t="shared" si="6"/>
        <v>90401.8852</v>
      </c>
      <c r="BA1017" s="152">
        <f t="shared" si="7"/>
        <v>106937.9709</v>
      </c>
      <c r="BB1017" s="152">
        <f t="shared" si="8"/>
        <v>102421.09</v>
      </c>
      <c r="BC1017" s="152">
        <f t="shared" si="9"/>
        <v>111045.2019</v>
      </c>
    </row>
    <row r="1018">
      <c r="A1018" s="156">
        <v>1.51490346E9</v>
      </c>
      <c r="B1018" s="156">
        <v>127016.38</v>
      </c>
      <c r="D1018" s="153">
        <f>IFERROR(__xludf.DUMMYFUNCTION("TO_DATE(INT((E1018/(60*60*24))+""1/1/1970""))"),43582.0)</f>
        <v>43582</v>
      </c>
      <c r="E1018" s="152">
        <v>1.5563376E9</v>
      </c>
      <c r="F1018" s="152">
        <v>97861.0862</v>
      </c>
      <c r="H1018" s="153">
        <f>IFERROR(__xludf.DUMMYFUNCTION("TO_DATE(INT((I1018/(60*60*24))+""1/1/1970""))"),43582.0)</f>
        <v>43582</v>
      </c>
      <c r="I1018" s="152">
        <v>1.5563376E9</v>
      </c>
      <c r="J1018" s="152">
        <v>155731.8056</v>
      </c>
      <c r="L1018" s="154">
        <v>43774.0</v>
      </c>
      <c r="M1018" s="155">
        <v>200133.86</v>
      </c>
      <c r="O1018" s="153">
        <f>IFERROR(__xludf.DUMMYFUNCTION("TO_DATE(INT((P1018/(60*60*24))+""1/1/1970""))"),43391.0)</f>
        <v>43391</v>
      </c>
      <c r="P1018" s="13">
        <v>1.5398712E9</v>
      </c>
      <c r="Q1018" s="13">
        <v>31639.0921</v>
      </c>
      <c r="S1018" s="153">
        <f>IFERROR(__xludf.DUMMYFUNCTION("TO_DATE(INT((T1018/(60*60*24))+""1/1/1970""))"),43582.0)</f>
        <v>43582</v>
      </c>
      <c r="T1018" s="156">
        <v>1.5563376E9</v>
      </c>
      <c r="U1018" s="156">
        <v>168529.9425</v>
      </c>
      <c r="W1018" s="153">
        <f>IFERROR(__xludf.DUMMYFUNCTION("TO_DATE(INT((X1018/(60*60*24))+""1/1/1970""))"),43553.0)</f>
        <v>43553</v>
      </c>
      <c r="X1018" s="152">
        <v>1.553868E9</v>
      </c>
      <c r="Y1018" s="152">
        <v>10060.9172</v>
      </c>
      <c r="AA1018" s="153">
        <f>IFERROR(__xludf.DUMMYFUNCTION("TO_DATE(INT((AB1018/(60*60*24))+""1/1/1970""))"),43559.0)</f>
        <v>43559</v>
      </c>
      <c r="AB1018" s="152">
        <v>1.5543468E9</v>
      </c>
      <c r="AC1018" s="152">
        <v>88971.5663</v>
      </c>
      <c r="AE1018" s="153">
        <f>IFERROR(__xludf.DUMMYFUNCTION("TO_DATE(INT((AF1018/(60*60*24))+""1/1/1970""))"),43393.0)</f>
        <v>43393</v>
      </c>
      <c r="AF1018" s="152">
        <v>1.5399936E9</v>
      </c>
      <c r="AG1018" s="152">
        <v>93468.5043</v>
      </c>
      <c r="AQ1018" s="153">
        <f>IFERROR(__xludf.DUMMYFUNCTION("TO_DATE(INT((AR1018/(60*60*24))+""1/1/1970""))"),43582.0)</f>
        <v>43582</v>
      </c>
      <c r="AR1018" s="152">
        <v>1.5563376E9</v>
      </c>
      <c r="AS1018" s="152">
        <v>97861.0862</v>
      </c>
      <c r="AT1018" s="152">
        <v>155731.8056</v>
      </c>
      <c r="AU1018" s="152">
        <f t="shared" si="1"/>
        <v>161287.33</v>
      </c>
      <c r="AV1018" s="152">
        <f t="shared" si="2"/>
        <v>32292.6818</v>
      </c>
      <c r="AW1018" s="152">
        <f t="shared" si="3"/>
        <v>168529.9425</v>
      </c>
      <c r="AX1018" s="152">
        <f t="shared" si="4"/>
        <v>10063.452</v>
      </c>
      <c r="AY1018" s="152">
        <f t="shared" si="5"/>
        <v>89650.9048</v>
      </c>
      <c r="AZ1018" s="152">
        <f t="shared" si="6"/>
        <v>90497.0132</v>
      </c>
      <c r="BA1018" s="152">
        <f t="shared" si="7"/>
        <v>106380.4485</v>
      </c>
      <c r="BB1018" s="152">
        <f t="shared" si="8"/>
        <v>102407.29</v>
      </c>
      <c r="BC1018" s="152">
        <f t="shared" si="9"/>
        <v>111693.9521</v>
      </c>
    </row>
    <row r="1019">
      <c r="A1019" s="152">
        <v>1.5149268E9</v>
      </c>
      <c r="B1019" s="152">
        <v>127508.3536</v>
      </c>
      <c r="D1019" s="153">
        <f>IFERROR(__xludf.DUMMYFUNCTION("TO_DATE(INT((E1019/(60*60*24))+""1/1/1970""))"),43584.0)</f>
        <v>43584</v>
      </c>
      <c r="E1019" s="156">
        <v>1.5565464E9</v>
      </c>
      <c r="F1019" s="156">
        <v>97861.0862</v>
      </c>
      <c r="H1019" s="153">
        <f>IFERROR(__xludf.DUMMYFUNCTION("TO_DATE(INT((I1019/(60*60*24))+""1/1/1970""))"),43584.0)</f>
        <v>43584</v>
      </c>
      <c r="I1019" s="156">
        <v>1.5565464E9</v>
      </c>
      <c r="J1019" s="156">
        <v>155731.8056</v>
      </c>
      <c r="L1019" s="154">
        <v>43775.0</v>
      </c>
      <c r="M1019" s="155">
        <v>199925.44</v>
      </c>
      <c r="O1019" s="153">
        <f>IFERROR(__xludf.DUMMYFUNCTION("TO_DATE(INT((P1019/(60*60*24))+""1/1/1970""))"),43392.0)</f>
        <v>43392</v>
      </c>
      <c r="P1019" s="13">
        <v>1.5399576E9</v>
      </c>
      <c r="Q1019" s="13">
        <v>31767.3388</v>
      </c>
      <c r="S1019" s="153">
        <f>IFERROR(__xludf.DUMMYFUNCTION("TO_DATE(INT((T1019/(60*60*24))+""1/1/1970""))"),43584.0)</f>
        <v>43584</v>
      </c>
      <c r="T1019" s="152">
        <v>1.5565464E9</v>
      </c>
      <c r="U1019" s="152">
        <v>168529.9425</v>
      </c>
      <c r="W1019" s="153">
        <f>IFERROR(__xludf.DUMMYFUNCTION("TO_DATE(INT((X1019/(60*60*24))+""1/1/1970""))"),43554.0)</f>
        <v>43554</v>
      </c>
      <c r="X1019" s="152">
        <v>1.553904E9</v>
      </c>
      <c r="Y1019" s="152">
        <v>10059.6181</v>
      </c>
      <c r="AA1019" s="153">
        <f>IFERROR(__xludf.DUMMYFUNCTION("TO_DATE(INT((AB1019/(60*60*24))+""1/1/1970""))"),43560.0)</f>
        <v>43560</v>
      </c>
      <c r="AB1019" s="156">
        <v>1.554426E9</v>
      </c>
      <c r="AC1019" s="156">
        <v>89083.9353</v>
      </c>
      <c r="AE1019" s="153">
        <f>IFERROR(__xludf.DUMMYFUNCTION("TO_DATE(INT((AF1019/(60*60*24))+""1/1/1970""))"),43394.0)</f>
        <v>43394</v>
      </c>
      <c r="AF1019" s="156">
        <v>1.5401592E9</v>
      </c>
      <c r="AG1019" s="156">
        <v>93468.5043</v>
      </c>
      <c r="AQ1019" s="153">
        <f>IFERROR(__xludf.DUMMYFUNCTION("TO_DATE(INT((AR1019/(60*60*24))+""1/1/1970""))"),43584.0)</f>
        <v>43584</v>
      </c>
      <c r="AR1019" s="156">
        <v>1.5565464E9</v>
      </c>
      <c r="AS1019" s="156">
        <v>97861.0862</v>
      </c>
      <c r="AT1019" s="156">
        <v>155731.8056</v>
      </c>
      <c r="AU1019" s="152">
        <f t="shared" si="1"/>
        <v>162037.83</v>
      </c>
      <c r="AV1019" s="152">
        <f t="shared" si="2"/>
        <v>32298.4017</v>
      </c>
      <c r="AW1019" s="152">
        <f t="shared" si="3"/>
        <v>168529.9425</v>
      </c>
      <c r="AX1019" s="152">
        <f t="shared" si="4"/>
        <v>10062.5544</v>
      </c>
      <c r="AY1019" s="152">
        <f t="shared" si="5"/>
        <v>89763.7821</v>
      </c>
      <c r="AZ1019" s="152">
        <f t="shared" si="6"/>
        <v>90514.4196</v>
      </c>
      <c r="BA1019" s="152">
        <f t="shared" si="7"/>
        <v>106538.7895</v>
      </c>
      <c r="BB1019" s="152">
        <f t="shared" si="8"/>
        <v>102407.29</v>
      </c>
      <c r="BC1019" s="152">
        <f t="shared" si="9"/>
        <v>111693.9521</v>
      </c>
    </row>
    <row r="1020">
      <c r="A1020" s="156">
        <v>1.51498986E9</v>
      </c>
      <c r="B1020" s="156">
        <v>127626.6165</v>
      </c>
      <c r="D1020" s="153">
        <f>IFERROR(__xludf.DUMMYFUNCTION("TO_DATE(INT((E1020/(60*60*24))+""1/1/1970""))"),43585.0)</f>
        <v>43585</v>
      </c>
      <c r="E1020" s="156">
        <v>1.5565968E9</v>
      </c>
      <c r="F1020" s="156">
        <v>97861.0862</v>
      </c>
      <c r="H1020" s="153">
        <f>IFERROR(__xludf.DUMMYFUNCTION("TO_DATE(INT((I1020/(60*60*24))+""1/1/1970""))"),43585.0)</f>
        <v>43585</v>
      </c>
      <c r="I1020" s="156">
        <v>1.5565968E9</v>
      </c>
      <c r="J1020" s="156">
        <v>157415.2316</v>
      </c>
      <c r="L1020" s="154">
        <v>43776.0</v>
      </c>
      <c r="M1020" s="155">
        <v>199968.35</v>
      </c>
      <c r="O1020" s="153">
        <f>IFERROR(__xludf.DUMMYFUNCTION("TO_DATE(INT((P1020/(60*60*24))+""1/1/1970""))"),43393.0)</f>
        <v>43393</v>
      </c>
      <c r="P1020" s="13">
        <v>1.5399936E9</v>
      </c>
      <c r="Q1020" s="13">
        <v>31728.4862</v>
      </c>
      <c r="S1020" s="153">
        <f>IFERROR(__xludf.DUMMYFUNCTION("TO_DATE(INT((T1020/(60*60*24))+""1/1/1970""))"),43585.0)</f>
        <v>43585</v>
      </c>
      <c r="T1020" s="152">
        <v>1.5565968E9</v>
      </c>
      <c r="U1020" s="152">
        <v>167943.1873</v>
      </c>
      <c r="W1020" s="153">
        <f>IFERROR(__xludf.DUMMYFUNCTION("TO_DATE(INT((X1020/(60*60*24))+""1/1/1970""))"),43556.0)</f>
        <v>43556</v>
      </c>
      <c r="X1020" s="156">
        <v>1.5540768E9</v>
      </c>
      <c r="Y1020" s="156">
        <v>10059.4382</v>
      </c>
      <c r="AA1020" s="153">
        <f>IFERROR(__xludf.DUMMYFUNCTION("TO_DATE(INT((AB1020/(60*60*24))+""1/1/1970""))"),43562.0)</f>
        <v>43562</v>
      </c>
      <c r="AB1020" s="152">
        <v>1.5546744E9</v>
      </c>
      <c r="AC1020" s="152">
        <v>89039.4702</v>
      </c>
      <c r="AE1020" s="153">
        <f>IFERROR(__xludf.DUMMYFUNCTION("TO_DATE(INT((AF1020/(60*60*24))+""1/1/1970""))"),43395.0)</f>
        <v>43395</v>
      </c>
      <c r="AF1020" s="156">
        <v>1.5401988E9</v>
      </c>
      <c r="AG1020" s="156">
        <v>93437.7357</v>
      </c>
      <c r="AQ1020" s="153">
        <f>IFERROR(__xludf.DUMMYFUNCTION("TO_DATE(INT((AR1020/(60*60*24))+""1/1/1970""))"),43585.0)</f>
        <v>43585</v>
      </c>
      <c r="AR1020" s="156">
        <v>1.5565968E9</v>
      </c>
      <c r="AS1020" s="156">
        <v>97861.0862</v>
      </c>
      <c r="AT1020" s="156">
        <v>157415.2316</v>
      </c>
      <c r="AU1020" s="152">
        <f t="shared" si="1"/>
        <v>161753.52</v>
      </c>
      <c r="AV1020" s="152">
        <f t="shared" si="2"/>
        <v>32293.5466</v>
      </c>
      <c r="AW1020" s="152">
        <f t="shared" si="3"/>
        <v>167943.1873</v>
      </c>
      <c r="AX1020" s="152">
        <f t="shared" si="4"/>
        <v>10067.7898</v>
      </c>
      <c r="AY1020" s="152">
        <f t="shared" si="5"/>
        <v>89682.344</v>
      </c>
      <c r="AZ1020" s="152">
        <f t="shared" si="6"/>
        <v>90802.6372</v>
      </c>
      <c r="BA1020" s="152">
        <f t="shared" si="7"/>
        <v>107088.8449</v>
      </c>
      <c r="BB1020" s="152">
        <f t="shared" si="8"/>
        <v>102435.58</v>
      </c>
      <c r="BC1020" s="152">
        <f t="shared" si="9"/>
        <v>111873.5593</v>
      </c>
    </row>
    <row r="1021">
      <c r="A1021" s="152">
        <v>1.5150132E9</v>
      </c>
      <c r="B1021" s="152">
        <v>128312.5412</v>
      </c>
      <c r="D1021" s="153">
        <f>IFERROR(__xludf.DUMMYFUNCTION("TO_DATE(INT((E1021/(60*60*24))+""1/1/1970""))"),43586.0)</f>
        <v>43586</v>
      </c>
      <c r="E1021" s="152">
        <v>1.5566832E9</v>
      </c>
      <c r="F1021" s="152">
        <v>97861.0862</v>
      </c>
      <c r="H1021" s="153">
        <f>IFERROR(__xludf.DUMMYFUNCTION("TO_DATE(INT((I1021/(60*60*24))+""1/1/1970""))"),43586.0)</f>
        <v>43586</v>
      </c>
      <c r="I1021" s="152">
        <v>1.5566832E9</v>
      </c>
      <c r="J1021" s="152">
        <v>157127.4926</v>
      </c>
      <c r="L1021" s="154">
        <v>43777.0</v>
      </c>
      <c r="M1021" s="155">
        <v>200630.39</v>
      </c>
      <c r="O1021" s="153">
        <f>IFERROR(__xludf.DUMMYFUNCTION("TO_DATE(INT((P1021/(60*60*24))+""1/1/1970""))"),43394.0)</f>
        <v>43394</v>
      </c>
      <c r="P1021" s="13">
        <v>1.54008E9</v>
      </c>
      <c r="Q1021" s="13">
        <v>31728.4862</v>
      </c>
      <c r="S1021" s="153">
        <f>IFERROR(__xludf.DUMMYFUNCTION("TO_DATE(INT((T1021/(60*60*24))+""1/1/1970""))"),43586.0)</f>
        <v>43586</v>
      </c>
      <c r="T1021" s="156">
        <v>1.5566832E9</v>
      </c>
      <c r="U1021" s="156">
        <v>167946.6302</v>
      </c>
      <c r="W1021" s="153">
        <f>IFERROR(__xludf.DUMMYFUNCTION("TO_DATE(INT((X1021/(60*60*24))+""1/1/1970""))"),43557.0)</f>
        <v>43557</v>
      </c>
      <c r="X1021" s="152">
        <v>1.5542136E9</v>
      </c>
      <c r="Y1021" s="152">
        <v>10052.1864</v>
      </c>
      <c r="AA1021" s="153">
        <f>IFERROR(__xludf.DUMMYFUNCTION("TO_DATE(INT((AB1021/(60*60*24))+""1/1/1970""))"),43563.0)</f>
        <v>43563</v>
      </c>
      <c r="AB1021" s="152">
        <v>1.554714E9</v>
      </c>
      <c r="AC1021" s="152">
        <v>88860.1621</v>
      </c>
      <c r="AE1021" s="153">
        <f>IFERROR(__xludf.DUMMYFUNCTION("TO_DATE(INT((AF1021/(60*60*24))+""1/1/1970""))"),43396.0)</f>
        <v>43396</v>
      </c>
      <c r="AF1021" s="152">
        <v>1.540278E9</v>
      </c>
      <c r="AG1021" s="152">
        <v>93068.5125</v>
      </c>
      <c r="AQ1021" s="153">
        <f>IFERROR(__xludf.DUMMYFUNCTION("TO_DATE(INT((AR1021/(60*60*24))+""1/1/1970""))"),43586.0)</f>
        <v>43586</v>
      </c>
      <c r="AR1021" s="152">
        <v>1.5566832E9</v>
      </c>
      <c r="AS1021" s="152">
        <v>97861.0862</v>
      </c>
      <c r="AT1021" s="152">
        <v>157127.4926</v>
      </c>
      <c r="AU1021" s="152">
        <f t="shared" si="1"/>
        <v>162175.63</v>
      </c>
      <c r="AV1021" s="152">
        <f t="shared" si="2"/>
        <v>32356.458</v>
      </c>
      <c r="AW1021" s="152">
        <f t="shared" si="3"/>
        <v>167946.6302</v>
      </c>
      <c r="AX1021" s="152">
        <f t="shared" si="4"/>
        <v>10063.9639</v>
      </c>
      <c r="AY1021" s="152">
        <f t="shared" si="5"/>
        <v>89868.4032</v>
      </c>
      <c r="AZ1021" s="152">
        <f t="shared" si="6"/>
        <v>91052.3988</v>
      </c>
      <c r="BA1021" s="152">
        <f t="shared" si="7"/>
        <v>107576.0398</v>
      </c>
      <c r="BB1021" s="152">
        <f t="shared" si="8"/>
        <v>102356.23</v>
      </c>
      <c r="BC1021" s="152">
        <f t="shared" si="9"/>
        <v>111873.5593</v>
      </c>
    </row>
    <row r="1022">
      <c r="A1022" s="156">
        <v>1.51507626E9</v>
      </c>
      <c r="B1022" s="156">
        <v>128638.9467</v>
      </c>
      <c r="D1022" s="153">
        <f>IFERROR(__xludf.DUMMYFUNCTION("TO_DATE(INT((E1022/(60*60*24))+""1/1/1970""))"),43587.0)</f>
        <v>43587</v>
      </c>
      <c r="E1022" s="156">
        <v>1.5567696E9</v>
      </c>
      <c r="F1022" s="156">
        <v>97861.0862</v>
      </c>
      <c r="H1022" s="153">
        <f>IFERROR(__xludf.DUMMYFUNCTION("TO_DATE(INT((I1022/(60*60*24))+""1/1/1970""))"),43587.0)</f>
        <v>43587</v>
      </c>
      <c r="I1022" s="156">
        <v>1.5567696E9</v>
      </c>
      <c r="J1022" s="156">
        <v>155736.1328</v>
      </c>
      <c r="L1022" s="154">
        <v>43780.0</v>
      </c>
      <c r="M1022" s="155">
        <v>201096.27</v>
      </c>
      <c r="O1022" s="153">
        <f>IFERROR(__xludf.DUMMYFUNCTION("TO_DATE(INT((P1022/(60*60*24))+""1/1/1970""))"),43395.0)</f>
        <v>43395</v>
      </c>
      <c r="P1022" s="13">
        <v>1.5401664E9</v>
      </c>
      <c r="Q1022" s="13">
        <v>31755.7934</v>
      </c>
      <c r="S1022" s="153">
        <f>IFERROR(__xludf.DUMMYFUNCTION("TO_DATE(INT((T1022/(60*60*24))+""1/1/1970""))"),43587.0)</f>
        <v>43587</v>
      </c>
      <c r="T1022" s="152">
        <v>1.5567696E9</v>
      </c>
      <c r="U1022" s="152">
        <v>166692.3573</v>
      </c>
      <c r="W1022" s="153">
        <f>IFERROR(__xludf.DUMMYFUNCTION("TO_DATE(INT((X1022/(60*60*24))+""1/1/1970""))"),43558.0)</f>
        <v>43558</v>
      </c>
      <c r="X1022" s="152">
        <v>1.5543E9</v>
      </c>
      <c r="Y1022" s="152">
        <v>10056.7952</v>
      </c>
      <c r="AA1022" s="153">
        <f>IFERROR(__xludf.DUMMYFUNCTION("TO_DATE(INT((AB1022/(60*60*24))+""1/1/1970""))"),43564.0)</f>
        <v>43564</v>
      </c>
      <c r="AB1022" s="156">
        <v>1.5547932E9</v>
      </c>
      <c r="AC1022" s="156">
        <v>88759.1568</v>
      </c>
      <c r="AE1022" s="153">
        <f>IFERROR(__xludf.DUMMYFUNCTION("TO_DATE(INT((AF1022/(60*60*24))+""1/1/1970""))"),43397.0)</f>
        <v>43397</v>
      </c>
      <c r="AF1022" s="156">
        <v>1.5403572E9</v>
      </c>
      <c r="AG1022" s="156">
        <v>93117.0945</v>
      </c>
      <c r="AQ1022" s="153">
        <f>IFERROR(__xludf.DUMMYFUNCTION("TO_DATE(INT((AR1022/(60*60*24))+""1/1/1970""))"),43587.0)</f>
        <v>43587</v>
      </c>
      <c r="AR1022" s="156">
        <v>1.5567696E9</v>
      </c>
      <c r="AS1022" s="156">
        <v>97861.0862</v>
      </c>
      <c r="AT1022" s="156">
        <v>155736.1328</v>
      </c>
      <c r="AU1022" s="152">
        <f t="shared" si="1"/>
        <v>161402.71</v>
      </c>
      <c r="AV1022" s="152">
        <f t="shared" si="2"/>
        <v>32343.7532</v>
      </c>
      <c r="AW1022" s="152">
        <f t="shared" si="3"/>
        <v>166692.3573</v>
      </c>
      <c r="AX1022" s="152">
        <f t="shared" si="4"/>
        <v>10051.2914</v>
      </c>
      <c r="AY1022" s="152">
        <f t="shared" si="5"/>
        <v>89717.3928</v>
      </c>
      <c r="AZ1022" s="152">
        <f t="shared" si="6"/>
        <v>90944.3172</v>
      </c>
      <c r="BA1022" s="152">
        <f t="shared" si="7"/>
        <v>107051.92</v>
      </c>
      <c r="BB1022" s="152">
        <f t="shared" si="8"/>
        <v>102309.31</v>
      </c>
      <c r="BC1022" s="152">
        <f t="shared" si="9"/>
        <v>111873.5593</v>
      </c>
    </row>
    <row r="1023">
      <c r="A1023" s="152">
        <v>1.5150996E9</v>
      </c>
      <c r="B1023" s="152">
        <v>128851.8199</v>
      </c>
      <c r="D1023" s="153">
        <f>IFERROR(__xludf.DUMMYFUNCTION("TO_DATE(INT((E1023/(60*60*24))+""1/1/1970""))"),43588.0)</f>
        <v>43588</v>
      </c>
      <c r="E1023" s="152">
        <v>1.556856E9</v>
      </c>
      <c r="F1023" s="152">
        <v>97861.0862</v>
      </c>
      <c r="H1023" s="153">
        <f>IFERROR(__xludf.DUMMYFUNCTION("TO_DATE(INT((I1023/(60*60*24))+""1/1/1970""))"),43588.0)</f>
        <v>43588</v>
      </c>
      <c r="I1023" s="152">
        <v>1.556856E9</v>
      </c>
      <c r="J1023" s="152">
        <v>153268.7496</v>
      </c>
      <c r="L1023" s="154">
        <v>43781.0</v>
      </c>
      <c r="M1023" s="155">
        <v>200734.6</v>
      </c>
      <c r="O1023" s="153">
        <f>IFERROR(__xludf.DUMMYFUNCTION("TO_DATE(INT((P1023/(60*60*24))+""1/1/1970""))"),43396.0)</f>
        <v>43396</v>
      </c>
      <c r="P1023" s="13">
        <v>1.5403032E9</v>
      </c>
      <c r="Q1023" s="13">
        <v>31737.9246</v>
      </c>
      <c r="S1023" s="153">
        <f>IFERROR(__xludf.DUMMYFUNCTION("TO_DATE(INT((T1023/(60*60*24))+""1/1/1970""))"),43588.0)</f>
        <v>43588</v>
      </c>
      <c r="T1023" s="156">
        <v>1.556856E9</v>
      </c>
      <c r="U1023" s="156">
        <v>166361.627</v>
      </c>
      <c r="W1023" s="153">
        <f>IFERROR(__xludf.DUMMYFUNCTION("TO_DATE(INT((X1023/(60*60*24))+""1/1/1970""))"),43559.0)</f>
        <v>43559</v>
      </c>
      <c r="X1023" s="152">
        <v>1.5543864E9</v>
      </c>
      <c r="Y1023" s="152">
        <v>10049.757</v>
      </c>
      <c r="AA1023" s="153">
        <f>IFERROR(__xludf.DUMMYFUNCTION("TO_DATE(INT((AB1023/(60*60*24))+""1/1/1970""))"),43565.0)</f>
        <v>43565</v>
      </c>
      <c r="AB1023" s="152">
        <v>1.5548724E9</v>
      </c>
      <c r="AC1023" s="152">
        <v>88597.7558</v>
      </c>
      <c r="AE1023" s="153">
        <f>IFERROR(__xludf.DUMMYFUNCTION("TO_DATE(INT((AF1023/(60*60*24))+""1/1/1970""))"),43398.0)</f>
        <v>43398</v>
      </c>
      <c r="AF1023" s="152">
        <v>1.5404364E9</v>
      </c>
      <c r="AG1023" s="152">
        <v>92532.4911</v>
      </c>
      <c r="AQ1023" s="153">
        <f>IFERROR(__xludf.DUMMYFUNCTION("TO_DATE(INT((AR1023/(60*60*24))+""1/1/1970""))"),43588.0)</f>
        <v>43588</v>
      </c>
      <c r="AR1023" s="152">
        <v>1.556856E9</v>
      </c>
      <c r="AS1023" s="152">
        <v>97861.0862</v>
      </c>
      <c r="AT1023" s="152">
        <v>153268.7496</v>
      </c>
      <c r="AU1023" s="152">
        <f t="shared" si="1"/>
        <v>160906.29</v>
      </c>
      <c r="AV1023" s="152">
        <f t="shared" si="2"/>
        <v>32340.9634</v>
      </c>
      <c r="AW1023" s="152">
        <f t="shared" si="3"/>
        <v>166361.627</v>
      </c>
      <c r="AX1023" s="152">
        <f t="shared" si="4"/>
        <v>10047.3161</v>
      </c>
      <c r="AY1023" s="152">
        <f t="shared" si="5"/>
        <v>89559.8087</v>
      </c>
      <c r="AZ1023" s="152">
        <f t="shared" si="6"/>
        <v>90706.6996</v>
      </c>
      <c r="BA1023" s="152">
        <f t="shared" si="7"/>
        <v>107133.3413</v>
      </c>
      <c r="BB1023" s="152">
        <f t="shared" si="8"/>
        <v>102370.03</v>
      </c>
      <c r="BC1023" s="152">
        <f t="shared" si="9"/>
        <v>111873.5593</v>
      </c>
    </row>
    <row r="1024">
      <c r="A1024" s="156">
        <v>1.51516266E9</v>
      </c>
      <c r="B1024" s="156">
        <v>129291.7578</v>
      </c>
      <c r="D1024" s="153">
        <f>IFERROR(__xludf.DUMMYFUNCTION("TO_DATE(INT((E1024/(60*60*24))+""1/1/1970""))"),43589.0)</f>
        <v>43589</v>
      </c>
      <c r="E1024" s="156">
        <v>1.5569424E9</v>
      </c>
      <c r="F1024" s="156">
        <v>97861.0862</v>
      </c>
      <c r="H1024" s="153">
        <f>IFERROR(__xludf.DUMMYFUNCTION("TO_DATE(INT((I1024/(60*60*24))+""1/1/1970""))"),43589.0)</f>
        <v>43589</v>
      </c>
      <c r="I1024" s="156">
        <v>1.5569424E9</v>
      </c>
      <c r="J1024" s="156">
        <v>153077.7639</v>
      </c>
      <c r="L1024" s="154">
        <v>43782.0</v>
      </c>
      <c r="M1024" s="155">
        <v>201133.05</v>
      </c>
      <c r="O1024" s="153">
        <f>IFERROR(__xludf.DUMMYFUNCTION("TO_DATE(INT((P1024/(60*60*24))+""1/1/1970""))"),43397.0)</f>
        <v>43397</v>
      </c>
      <c r="P1024" s="13">
        <v>1.5403896E9</v>
      </c>
      <c r="Q1024" s="13">
        <v>31914.853</v>
      </c>
      <c r="S1024" s="153">
        <f>IFERROR(__xludf.DUMMYFUNCTION("TO_DATE(INT((T1024/(60*60*24))+""1/1/1970""))"),43589.0)</f>
        <v>43589</v>
      </c>
      <c r="T1024" s="152">
        <v>1.5569424E9</v>
      </c>
      <c r="U1024" s="152">
        <v>167944.9928</v>
      </c>
      <c r="W1024" s="153">
        <f>IFERROR(__xludf.DUMMYFUNCTION("TO_DATE(INT((X1024/(60*60*24))+""1/1/1970""))"),43560.0)</f>
        <v>43560</v>
      </c>
      <c r="X1024" s="152">
        <v>1.5544728E9</v>
      </c>
      <c r="Y1024" s="152">
        <v>10057.9557</v>
      </c>
      <c r="AA1024" s="153">
        <f>IFERROR(__xludf.DUMMYFUNCTION("TO_DATE(INT((AB1024/(60*60*24))+""1/1/1970""))"),43566.0)</f>
        <v>43566</v>
      </c>
      <c r="AB1024" s="156">
        <v>1.5549516E9</v>
      </c>
      <c r="AC1024" s="156">
        <v>88557.975</v>
      </c>
      <c r="AE1024" s="153">
        <f>IFERROR(__xludf.DUMMYFUNCTION("TO_DATE(INT((AF1024/(60*60*24))+""1/1/1970""))"),43399.0)</f>
        <v>43399</v>
      </c>
      <c r="AF1024" s="156">
        <v>1.5405156E9</v>
      </c>
      <c r="AG1024" s="156">
        <v>92342.6165</v>
      </c>
      <c r="AQ1024" s="153">
        <f>IFERROR(__xludf.DUMMYFUNCTION("TO_DATE(INT((AR1024/(60*60*24))+""1/1/1970""))"),43589.0)</f>
        <v>43589</v>
      </c>
      <c r="AR1024" s="156">
        <v>1.5569424E9</v>
      </c>
      <c r="AS1024" s="156">
        <v>97861.0862</v>
      </c>
      <c r="AT1024" s="156">
        <v>153077.7639</v>
      </c>
      <c r="AU1024" s="152">
        <f t="shared" si="1"/>
        <v>160906.29</v>
      </c>
      <c r="AV1024" s="152">
        <f t="shared" si="2"/>
        <v>32399.6481</v>
      </c>
      <c r="AW1024" s="152">
        <f t="shared" si="3"/>
        <v>167944.9928</v>
      </c>
      <c r="AX1024" s="152">
        <f t="shared" si="4"/>
        <v>10040.469</v>
      </c>
      <c r="AY1024" s="152">
        <f t="shared" si="5"/>
        <v>89559.8087</v>
      </c>
      <c r="AZ1024" s="152">
        <f t="shared" si="6"/>
        <v>90934.1972</v>
      </c>
      <c r="BA1024" s="152">
        <f t="shared" si="7"/>
        <v>107815.1906</v>
      </c>
      <c r="BB1024" s="152">
        <f t="shared" si="8"/>
        <v>102514.24</v>
      </c>
      <c r="BC1024" s="152">
        <f t="shared" si="9"/>
        <v>111873.5593</v>
      </c>
    </row>
    <row r="1025">
      <c r="A1025" s="152">
        <v>1.515186E9</v>
      </c>
      <c r="B1025" s="152">
        <v>129708.0432</v>
      </c>
      <c r="D1025" s="153">
        <f>IFERROR(__xludf.DUMMYFUNCTION("TO_DATE(INT((E1025/(60*60*24))+""1/1/1970""))"),43591.0)</f>
        <v>43591</v>
      </c>
      <c r="E1025" s="152">
        <v>1.5571512E9</v>
      </c>
      <c r="F1025" s="152">
        <v>97861.0862</v>
      </c>
      <c r="H1025" s="153">
        <f>IFERROR(__xludf.DUMMYFUNCTION("TO_DATE(INT((I1025/(60*60*24))+""1/1/1970""))"),43591.0)</f>
        <v>43591</v>
      </c>
      <c r="I1025" s="152">
        <v>1.5571512E9</v>
      </c>
      <c r="J1025" s="152">
        <v>153077.7639</v>
      </c>
      <c r="L1025" s="154">
        <v>43783.0</v>
      </c>
      <c r="M1025" s="155">
        <v>201194.35</v>
      </c>
      <c r="O1025" s="153">
        <f>IFERROR(__xludf.DUMMYFUNCTION("TO_DATE(INT((P1025/(60*60*24))+""1/1/1970""))"),43398.0)</f>
        <v>43398</v>
      </c>
      <c r="P1025" s="13">
        <v>1.540476E9</v>
      </c>
      <c r="Q1025" s="13">
        <v>31909.1502</v>
      </c>
      <c r="S1025" s="153">
        <f>IFERROR(__xludf.DUMMYFUNCTION("TO_DATE(INT((T1025/(60*60*24))+""1/1/1970""))"),43591.0)</f>
        <v>43591</v>
      </c>
      <c r="T1025" s="156">
        <v>1.5571512E9</v>
      </c>
      <c r="U1025" s="156">
        <v>167944.9928</v>
      </c>
      <c r="W1025" s="153">
        <f>IFERROR(__xludf.DUMMYFUNCTION("TO_DATE(INT((X1025/(60*60*24))+""1/1/1970""))"),43561.0)</f>
        <v>43561</v>
      </c>
      <c r="X1025" s="152">
        <v>1.5545088E9</v>
      </c>
      <c r="Y1025" s="152">
        <v>10062.4287</v>
      </c>
      <c r="AA1025" s="153">
        <f>IFERROR(__xludf.DUMMYFUNCTION("TO_DATE(INT((AB1025/(60*60*24))+""1/1/1970""))"),43567.0)</f>
        <v>43567</v>
      </c>
      <c r="AB1025" s="152">
        <v>1.5550308E9</v>
      </c>
      <c r="AC1025" s="152">
        <v>89108.0745</v>
      </c>
      <c r="AE1025" s="153">
        <f>IFERROR(__xludf.DUMMYFUNCTION("TO_DATE(INT((AF1025/(60*60*24))+""1/1/1970""))"),43400.0)</f>
        <v>43400</v>
      </c>
      <c r="AF1025" s="152">
        <v>1.5405984E9</v>
      </c>
      <c r="AG1025" s="152">
        <v>92570.547</v>
      </c>
      <c r="AQ1025" s="153">
        <f>IFERROR(__xludf.DUMMYFUNCTION("TO_DATE(INT((AR1025/(60*60*24))+""1/1/1970""))"),43591.0)</f>
        <v>43591</v>
      </c>
      <c r="AR1025" s="152">
        <v>1.5571512E9</v>
      </c>
      <c r="AS1025" s="152">
        <v>97861.0862</v>
      </c>
      <c r="AT1025" s="152">
        <v>153077.7639</v>
      </c>
      <c r="AU1025" s="152">
        <f t="shared" si="1"/>
        <v>161995.12</v>
      </c>
      <c r="AV1025" s="152">
        <f t="shared" si="2"/>
        <v>32494.7451</v>
      </c>
      <c r="AW1025" s="152">
        <f t="shared" si="3"/>
        <v>167944.9928</v>
      </c>
      <c r="AX1025" s="152">
        <f t="shared" si="4"/>
        <v>10029.2192</v>
      </c>
      <c r="AY1025" s="152">
        <f t="shared" si="5"/>
        <v>89477.3558</v>
      </c>
      <c r="AZ1025" s="152">
        <f t="shared" si="6"/>
        <v>90801.8276</v>
      </c>
      <c r="BA1025" s="152">
        <f t="shared" si="7"/>
        <v>107815.1906</v>
      </c>
      <c r="BB1025" s="152">
        <f t="shared" si="8"/>
        <v>102514.24</v>
      </c>
      <c r="BC1025" s="152">
        <f t="shared" si="9"/>
        <v>111873.5593</v>
      </c>
    </row>
    <row r="1026">
      <c r="A1026" s="156">
        <v>1.51542186E9</v>
      </c>
      <c r="B1026" s="156">
        <v>129712.7737</v>
      </c>
      <c r="D1026" s="153">
        <f>IFERROR(__xludf.DUMMYFUNCTION("TO_DATE(INT((E1026/(60*60*24))+""1/1/1970""))"),43592.0)</f>
        <v>43592</v>
      </c>
      <c r="E1026" s="152">
        <v>1.5572016E9</v>
      </c>
      <c r="F1026" s="152">
        <v>97861.0862</v>
      </c>
      <c r="H1026" s="153">
        <f>IFERROR(__xludf.DUMMYFUNCTION("TO_DATE(INT((I1026/(60*60*24))+""1/1/1970""))"),43592.0)</f>
        <v>43592</v>
      </c>
      <c r="I1026" s="152">
        <v>1.5572016E9</v>
      </c>
      <c r="J1026" s="152">
        <v>155514.0524</v>
      </c>
      <c r="L1026" s="154">
        <v>43784.0</v>
      </c>
      <c r="M1026" s="155">
        <v>201470.2</v>
      </c>
      <c r="O1026" s="153">
        <f>IFERROR(__xludf.DUMMYFUNCTION("TO_DATE(INT((P1026/(60*60*24))+""1/1/1970""))"),43399.0)</f>
        <v>43399</v>
      </c>
      <c r="P1026" s="13">
        <v>1.5405624E9</v>
      </c>
      <c r="Q1026" s="13">
        <v>31744.718</v>
      </c>
      <c r="S1026" s="153">
        <f>IFERROR(__xludf.DUMMYFUNCTION("TO_DATE(INT((T1026/(60*60*24))+""1/1/1970""))"),43592.0)</f>
        <v>43592</v>
      </c>
      <c r="T1026" s="156">
        <v>1.5572016E9</v>
      </c>
      <c r="U1026" s="156">
        <v>167285.3212</v>
      </c>
      <c r="W1026" s="153">
        <f>IFERROR(__xludf.DUMMYFUNCTION("TO_DATE(INT((X1026/(60*60*24))+""1/1/1970""))"),43563.0)</f>
        <v>43563</v>
      </c>
      <c r="X1026" s="156">
        <v>1.5546816E9</v>
      </c>
      <c r="Y1026" s="156">
        <v>10062.2811</v>
      </c>
      <c r="AA1026" s="153">
        <f>IFERROR(__xludf.DUMMYFUNCTION("TO_DATE(INT((AB1026/(60*60*24))+""1/1/1970""))"),43569.0)</f>
        <v>43569</v>
      </c>
      <c r="AB1026" s="156">
        <v>1.5552792E9</v>
      </c>
      <c r="AC1026" s="156">
        <v>89120.6449</v>
      </c>
      <c r="AE1026" s="153">
        <f>IFERROR(__xludf.DUMMYFUNCTION("TO_DATE(INT((AF1026/(60*60*24))+""1/1/1970""))"),43402.0)</f>
        <v>43402</v>
      </c>
      <c r="AF1026" s="156">
        <v>1.5407712E9</v>
      </c>
      <c r="AG1026" s="156">
        <v>92570.547</v>
      </c>
      <c r="AQ1026" s="153">
        <f>IFERROR(__xludf.DUMMYFUNCTION("TO_DATE(INT((AR1026/(60*60*24))+""1/1/1970""))"),43592.0)</f>
        <v>43592</v>
      </c>
      <c r="AR1026" s="152">
        <v>1.5572016E9</v>
      </c>
      <c r="AS1026" s="152">
        <v>97861.0862</v>
      </c>
      <c r="AT1026" s="152">
        <v>155514.0524</v>
      </c>
      <c r="AU1026" s="152">
        <f t="shared" si="1"/>
        <v>161834.06</v>
      </c>
      <c r="AV1026" s="152">
        <f t="shared" si="2"/>
        <v>32625.2821</v>
      </c>
      <c r="AW1026" s="152">
        <f t="shared" si="3"/>
        <v>167285.3212</v>
      </c>
      <c r="AX1026" s="152">
        <f t="shared" si="4"/>
        <v>10030.4542</v>
      </c>
      <c r="AY1026" s="152">
        <f t="shared" si="5"/>
        <v>89814.2642</v>
      </c>
      <c r="AZ1026" s="152">
        <f t="shared" si="6"/>
        <v>90934.602</v>
      </c>
      <c r="BA1026" s="152">
        <f t="shared" si="7"/>
        <v>106191.1387</v>
      </c>
      <c r="BB1026" s="152">
        <f t="shared" si="8"/>
        <v>102448.69</v>
      </c>
      <c r="BC1026" s="152">
        <f t="shared" si="9"/>
        <v>112336.9637</v>
      </c>
    </row>
    <row r="1027">
      <c r="A1027" s="152">
        <v>1.5154452E9</v>
      </c>
      <c r="B1027" s="152">
        <v>129944.5689</v>
      </c>
      <c r="D1027" s="153">
        <f>IFERROR(__xludf.DUMMYFUNCTION("TO_DATE(INT((E1027/(60*60*24))+""1/1/1970""))"),43593.0)</f>
        <v>43593</v>
      </c>
      <c r="E1027" s="156">
        <v>1.557288E9</v>
      </c>
      <c r="F1027" s="156">
        <v>97861.0862</v>
      </c>
      <c r="H1027" s="153">
        <f>IFERROR(__xludf.DUMMYFUNCTION("TO_DATE(INT((I1027/(60*60*24))+""1/1/1970""))"),43593.0)</f>
        <v>43593</v>
      </c>
      <c r="I1027" s="156">
        <v>1.557288E9</v>
      </c>
      <c r="J1027" s="156">
        <v>153806.5076</v>
      </c>
      <c r="L1027" s="154">
        <v>43787.0</v>
      </c>
      <c r="M1027" s="155">
        <v>202843.32</v>
      </c>
      <c r="O1027" s="153">
        <f>IFERROR(__xludf.DUMMYFUNCTION("TO_DATE(INT((P1027/(60*60*24))+""1/1/1970""))"),43400.0)</f>
        <v>43400</v>
      </c>
      <c r="P1027" s="13">
        <v>1.5405984E9</v>
      </c>
      <c r="Q1027" s="13">
        <v>31740.8706</v>
      </c>
      <c r="S1027" s="153">
        <f>IFERROR(__xludf.DUMMYFUNCTION("TO_DATE(INT((T1027/(60*60*24))+""1/1/1970""))"),43593.0)</f>
        <v>43593</v>
      </c>
      <c r="T1027" s="152">
        <v>1.557288E9</v>
      </c>
      <c r="U1027" s="152">
        <v>164517.0765</v>
      </c>
      <c r="W1027" s="153">
        <f>IFERROR(__xludf.DUMMYFUNCTION("TO_DATE(INT((X1027/(60*60*24))+""1/1/1970""))"),43564.0)</f>
        <v>43564</v>
      </c>
      <c r="X1027" s="152">
        <v>1.5548184E9</v>
      </c>
      <c r="Y1027" s="152">
        <v>10061.2976</v>
      </c>
      <c r="AA1027" s="153">
        <f>IFERROR(__xludf.DUMMYFUNCTION("TO_DATE(INT((AB1027/(60*60*24))+""1/1/1970""))"),43570.0)</f>
        <v>43570</v>
      </c>
      <c r="AB1027" s="156">
        <v>1.5553188E9</v>
      </c>
      <c r="AC1027" s="156">
        <v>89046.6869</v>
      </c>
      <c r="AE1027" s="153">
        <f>IFERROR(__xludf.DUMMYFUNCTION("TO_DATE(INT((AF1027/(60*60*24))+""1/1/1970""))"),43403.0)</f>
        <v>43403</v>
      </c>
      <c r="AF1027" s="156">
        <v>1.54089E9</v>
      </c>
      <c r="AG1027" s="156">
        <v>92345.8553</v>
      </c>
      <c r="AQ1027" s="153">
        <f>IFERROR(__xludf.DUMMYFUNCTION("TO_DATE(INT((AR1027/(60*60*24))+""1/1/1970""))"),43593.0)</f>
        <v>43593</v>
      </c>
      <c r="AR1027" s="156">
        <v>1.557288E9</v>
      </c>
      <c r="AS1027" s="156">
        <v>97861.0862</v>
      </c>
      <c r="AT1027" s="156">
        <v>153806.5076</v>
      </c>
      <c r="AU1027" s="152">
        <f t="shared" si="1"/>
        <v>160972.98</v>
      </c>
      <c r="AV1027" s="152">
        <f t="shared" si="2"/>
        <v>32802.5106</v>
      </c>
      <c r="AW1027" s="152">
        <f t="shared" si="3"/>
        <v>164517.0765</v>
      </c>
      <c r="AX1027" s="152">
        <f t="shared" si="4"/>
        <v>10035.0117</v>
      </c>
      <c r="AY1027" s="152">
        <f t="shared" si="5"/>
        <v>89631.7681</v>
      </c>
      <c r="AZ1027" s="152">
        <f t="shared" si="6"/>
        <v>90840.2836</v>
      </c>
      <c r="BA1027" s="152">
        <f t="shared" si="7"/>
        <v>103284.7464</v>
      </c>
      <c r="BB1027" s="152">
        <f t="shared" si="8"/>
        <v>102192.7</v>
      </c>
      <c r="BC1027" s="152">
        <f t="shared" si="9"/>
        <v>111433.8575</v>
      </c>
    </row>
    <row r="1028">
      <c r="A1028" s="156">
        <v>1.51550826E9</v>
      </c>
      <c r="B1028" s="156">
        <v>130190.5557</v>
      </c>
      <c r="D1028" s="153">
        <f>IFERROR(__xludf.DUMMYFUNCTION("TO_DATE(INT((E1028/(60*60*24))+""1/1/1970""))"),43594.0)</f>
        <v>43594</v>
      </c>
      <c r="E1028" s="152">
        <v>1.5573744E9</v>
      </c>
      <c r="F1028" s="152">
        <v>97861.0862</v>
      </c>
      <c r="H1028" s="153">
        <f>IFERROR(__xludf.DUMMYFUNCTION("TO_DATE(INT((I1028/(60*60*24))+""1/1/1970""))"),43594.0)</f>
        <v>43594</v>
      </c>
      <c r="I1028" s="152">
        <v>1.5573744E9</v>
      </c>
      <c r="J1028" s="152">
        <v>154687.7159</v>
      </c>
      <c r="L1028" s="154">
        <v>43788.0</v>
      </c>
      <c r="M1028" s="155">
        <v>202984.31</v>
      </c>
      <c r="O1028" s="153">
        <f>IFERROR(__xludf.DUMMYFUNCTION("TO_DATE(INT((P1028/(60*60*24))+""1/1/1970""))"),43401.0)</f>
        <v>43401</v>
      </c>
      <c r="P1028" s="13">
        <v>1.5406848E9</v>
      </c>
      <c r="Q1028" s="13">
        <v>31740.8706</v>
      </c>
      <c r="S1028" s="153">
        <f>IFERROR(__xludf.DUMMYFUNCTION("TO_DATE(INT((T1028/(60*60*24))+""1/1/1970""))"),43594.0)</f>
        <v>43594</v>
      </c>
      <c r="T1028" s="156">
        <v>1.5573744E9</v>
      </c>
      <c r="U1028" s="156">
        <v>164260.3528</v>
      </c>
      <c r="W1028" s="153">
        <f>IFERROR(__xludf.DUMMYFUNCTION("TO_DATE(INT((X1028/(60*60*24))+""1/1/1970""))"),43565.0)</f>
        <v>43565</v>
      </c>
      <c r="X1028" s="152">
        <v>1.5549048E9</v>
      </c>
      <c r="Y1028" s="152">
        <v>10062.0969</v>
      </c>
      <c r="AA1028" s="153">
        <f>IFERROR(__xludf.DUMMYFUNCTION("TO_DATE(INT((AB1028/(60*60*24))+""1/1/1970""))"),43571.0)</f>
        <v>43571</v>
      </c>
      <c r="AB1028" s="152">
        <v>1.555398E9</v>
      </c>
      <c r="AC1028" s="152">
        <v>89059.7533</v>
      </c>
      <c r="AE1028" s="153">
        <f>IFERROR(__xludf.DUMMYFUNCTION("TO_DATE(INT((AF1028/(60*60*24))+""1/1/1970""))"),43404.0)</f>
        <v>43404</v>
      </c>
      <c r="AF1028" s="152">
        <v>1.5409692E9</v>
      </c>
      <c r="AG1028" s="152">
        <v>92097.6822</v>
      </c>
      <c r="AQ1028" s="153">
        <f>IFERROR(__xludf.DUMMYFUNCTION("TO_DATE(INT((AR1028/(60*60*24))+""1/1/1970""))"),43594.0)</f>
        <v>43594</v>
      </c>
      <c r="AR1028" s="152">
        <v>1.5573744E9</v>
      </c>
      <c r="AS1028" s="152">
        <v>97861.0862</v>
      </c>
      <c r="AT1028" s="152">
        <v>154687.7159</v>
      </c>
      <c r="AU1028" s="152">
        <f t="shared" si="1"/>
        <v>160605.2</v>
      </c>
      <c r="AV1028" s="152">
        <f t="shared" si="2"/>
        <v>32842.3671</v>
      </c>
      <c r="AW1028" s="152">
        <f t="shared" si="3"/>
        <v>164260.3528</v>
      </c>
      <c r="AX1028" s="152">
        <f t="shared" si="4"/>
        <v>10031.7319</v>
      </c>
      <c r="AY1028" s="152">
        <f t="shared" si="5"/>
        <v>89486.5848</v>
      </c>
      <c r="AZ1028" s="152">
        <f t="shared" si="6"/>
        <v>90908.6948</v>
      </c>
      <c r="BA1028" s="152">
        <f t="shared" si="7"/>
        <v>103430.3977</v>
      </c>
      <c r="BB1028" s="152">
        <f t="shared" si="8"/>
        <v>102274.81</v>
      </c>
      <c r="BC1028" s="152">
        <f t="shared" si="9"/>
        <v>111145.6322</v>
      </c>
    </row>
    <row r="1029">
      <c r="A1029" s="152">
        <v>1.5155316E9</v>
      </c>
      <c r="B1029" s="152">
        <v>130237.8609</v>
      </c>
      <c r="D1029" s="153">
        <f>IFERROR(__xludf.DUMMYFUNCTION("TO_DATE(INT((E1029/(60*60*24))+""1/1/1970""))"),43595.0)</f>
        <v>43595</v>
      </c>
      <c r="E1029" s="156">
        <v>1.5574608E9</v>
      </c>
      <c r="F1029" s="156">
        <v>97861.0862</v>
      </c>
      <c r="H1029" s="153">
        <f>IFERROR(__xludf.DUMMYFUNCTION("TO_DATE(INT((I1029/(60*60*24))+""1/1/1970""))"),43595.0)</f>
        <v>43595</v>
      </c>
      <c r="I1029" s="156">
        <v>1.5574608E9</v>
      </c>
      <c r="J1029" s="156">
        <v>154751.3992</v>
      </c>
      <c r="L1029" s="154">
        <v>43789.0</v>
      </c>
      <c r="M1029" s="155">
        <v>202929.14</v>
      </c>
      <c r="O1029" s="153">
        <f>IFERROR(__xludf.DUMMYFUNCTION("TO_DATE(INT((P1029/(60*60*24))+""1/1/1970""))"),43402.0)</f>
        <v>43402</v>
      </c>
      <c r="P1029" s="13">
        <v>1.5407712E9</v>
      </c>
      <c r="Q1029" s="13">
        <v>31740.8706</v>
      </c>
      <c r="S1029" s="153">
        <f>IFERROR(__xludf.DUMMYFUNCTION("TO_DATE(INT((T1029/(60*60*24))+""1/1/1970""))"),43595.0)</f>
        <v>43595</v>
      </c>
      <c r="T1029" s="152">
        <v>1.5574608E9</v>
      </c>
      <c r="U1029" s="152">
        <v>163777.2958</v>
      </c>
      <c r="W1029" s="153">
        <f>IFERROR(__xludf.DUMMYFUNCTION("TO_DATE(INT((X1029/(60*60*24))+""1/1/1970""))"),43566.0)</f>
        <v>43566</v>
      </c>
      <c r="X1029" s="152">
        <v>1.5549912E9</v>
      </c>
      <c r="Y1029" s="152">
        <v>10066.2026</v>
      </c>
      <c r="AA1029" s="153">
        <f>IFERROR(__xludf.DUMMYFUNCTION("TO_DATE(INT((AB1029/(60*60*24))+""1/1/1970""))"),43572.0)</f>
        <v>43572</v>
      </c>
      <c r="AB1029" s="156">
        <v>1.5554772E9</v>
      </c>
      <c r="AC1029" s="156">
        <v>89131.0487</v>
      </c>
      <c r="AE1029" s="153">
        <f>IFERROR(__xludf.DUMMYFUNCTION("TO_DATE(INT((AF1029/(60*60*24))+""1/1/1970""))"),43405.0)</f>
        <v>43405</v>
      </c>
      <c r="AF1029" s="156">
        <v>1.5410484E9</v>
      </c>
      <c r="AG1029" s="156">
        <v>91851.5334</v>
      </c>
      <c r="AQ1029" s="153">
        <f>IFERROR(__xludf.DUMMYFUNCTION("TO_DATE(INT((AR1029/(60*60*24))+""1/1/1970""))"),43595.0)</f>
        <v>43595</v>
      </c>
      <c r="AR1029" s="156">
        <v>1.5574608E9</v>
      </c>
      <c r="AS1029" s="156">
        <v>97861.0862</v>
      </c>
      <c r="AT1029" s="156">
        <v>154751.3992</v>
      </c>
      <c r="AU1029" s="152">
        <f t="shared" si="1"/>
        <v>160627.85</v>
      </c>
      <c r="AV1029" s="152">
        <f t="shared" si="2"/>
        <v>32870.9441</v>
      </c>
      <c r="AW1029" s="152">
        <f t="shared" si="3"/>
        <v>163777.2958</v>
      </c>
      <c r="AX1029" s="152">
        <f t="shared" si="4"/>
        <v>10030.6984</v>
      </c>
      <c r="AY1029" s="152">
        <f t="shared" si="5"/>
        <v>89662.5904</v>
      </c>
      <c r="AZ1029" s="152">
        <f t="shared" si="6"/>
        <v>91074.6628</v>
      </c>
      <c r="BA1029" s="152">
        <f t="shared" si="7"/>
        <v>103220.2937</v>
      </c>
      <c r="BB1029" s="152">
        <f t="shared" si="8"/>
        <v>102174.07</v>
      </c>
      <c r="BC1029" s="152">
        <f t="shared" si="9"/>
        <v>111102.3984</v>
      </c>
    </row>
    <row r="1030">
      <c r="A1030" s="156">
        <v>1.51559466E9</v>
      </c>
      <c r="B1030" s="156">
        <v>129779.0009</v>
      </c>
      <c r="D1030" s="153">
        <f>IFERROR(__xludf.DUMMYFUNCTION("TO_DATE(INT((E1030/(60*60*24))+""1/1/1970""))"),43596.0)</f>
        <v>43596</v>
      </c>
      <c r="E1030" s="152">
        <v>1.5575472E9</v>
      </c>
      <c r="F1030" s="152">
        <v>97861.0862</v>
      </c>
      <c r="H1030" s="153">
        <f>IFERROR(__xludf.DUMMYFUNCTION("TO_DATE(INT((I1030/(60*60*24))+""1/1/1970""))"),43596.0)</f>
        <v>43596</v>
      </c>
      <c r="I1030" s="152">
        <v>1.5575472E9</v>
      </c>
      <c r="J1030" s="152">
        <v>154272.668</v>
      </c>
      <c r="L1030" s="154">
        <v>43790.0</v>
      </c>
      <c r="M1030" s="155">
        <v>202218.06</v>
      </c>
      <c r="O1030" s="153">
        <f>IFERROR(__xludf.DUMMYFUNCTION("TO_DATE(INT((P1030/(60*60*24))+""1/1/1970""))"),43403.0)</f>
        <v>43403</v>
      </c>
      <c r="P1030" s="13">
        <v>1.540908E9</v>
      </c>
      <c r="Q1030" s="13">
        <v>31624.6183</v>
      </c>
      <c r="S1030" s="153">
        <f>IFERROR(__xludf.DUMMYFUNCTION("TO_DATE(INT((T1030/(60*60*24))+""1/1/1970""))"),43596.0)</f>
        <v>43596</v>
      </c>
      <c r="T1030" s="156">
        <v>1.5575472E9</v>
      </c>
      <c r="U1030" s="156">
        <v>164545.6894</v>
      </c>
      <c r="W1030" s="153">
        <f>IFERROR(__xludf.DUMMYFUNCTION("TO_DATE(INT((X1030/(60*60*24))+""1/1/1970""))"),43567.0)</f>
        <v>43567</v>
      </c>
      <c r="X1030" s="152">
        <v>1.5550776E9</v>
      </c>
      <c r="Y1030" s="152">
        <v>10063.1363</v>
      </c>
      <c r="AA1030" s="153">
        <f>IFERROR(__xludf.DUMMYFUNCTION("TO_DATE(INT((AB1030/(60*60*24))+""1/1/1970""))"),43573.0)</f>
        <v>43573</v>
      </c>
      <c r="AB1030" s="152">
        <v>1.5555564E9</v>
      </c>
      <c r="AC1030" s="152">
        <v>89185.5305</v>
      </c>
      <c r="AE1030" s="153">
        <f>IFERROR(__xludf.DUMMYFUNCTION("TO_DATE(INT((AF1030/(60*60*24))+""1/1/1970""))"),43406.0)</f>
        <v>43406</v>
      </c>
      <c r="AF1030" s="152">
        <v>1.5411276E9</v>
      </c>
      <c r="AG1030" s="152">
        <v>92567.3082</v>
      </c>
      <c r="AQ1030" s="153">
        <f>IFERROR(__xludf.DUMMYFUNCTION("TO_DATE(INT((AR1030/(60*60*24))+""1/1/1970""))"),43596.0)</f>
        <v>43596</v>
      </c>
      <c r="AR1030" s="152">
        <v>1.5575472E9</v>
      </c>
      <c r="AS1030" s="152">
        <v>97861.0862</v>
      </c>
      <c r="AT1030" s="152">
        <v>154272.668</v>
      </c>
      <c r="AU1030" s="152">
        <f t="shared" si="1"/>
        <v>160627.85</v>
      </c>
      <c r="AV1030" s="152">
        <f t="shared" si="2"/>
        <v>32595.4737</v>
      </c>
      <c r="AW1030" s="152">
        <f t="shared" si="3"/>
        <v>164545.6894</v>
      </c>
      <c r="AX1030" s="152">
        <f t="shared" si="4"/>
        <v>10032.2355</v>
      </c>
      <c r="AY1030" s="152">
        <f t="shared" si="5"/>
        <v>89662.5904</v>
      </c>
      <c r="AZ1030" s="152">
        <f t="shared" si="6"/>
        <v>91196.5076</v>
      </c>
      <c r="BA1030" s="152">
        <f t="shared" si="7"/>
        <v>103871.9926</v>
      </c>
      <c r="BB1030" s="152">
        <f t="shared" si="8"/>
        <v>102172</v>
      </c>
      <c r="BC1030" s="152">
        <f t="shared" si="9"/>
        <v>111097.5946</v>
      </c>
    </row>
    <row r="1031">
      <c r="A1031" s="152">
        <v>1.515618E9</v>
      </c>
      <c r="B1031" s="152">
        <v>130039.1792</v>
      </c>
      <c r="D1031" s="153">
        <f>IFERROR(__xludf.DUMMYFUNCTION("TO_DATE(INT((E1031/(60*60*24))+""1/1/1970""))"),43598.0)</f>
        <v>43598</v>
      </c>
      <c r="E1031" s="156">
        <v>1.557756E9</v>
      </c>
      <c r="F1031" s="156">
        <v>97861.0862</v>
      </c>
      <c r="H1031" s="153">
        <f>IFERROR(__xludf.DUMMYFUNCTION("TO_DATE(INT((I1031/(60*60*24))+""1/1/1970""))"),43598.0)</f>
        <v>43598</v>
      </c>
      <c r="I1031" s="156">
        <v>1.557756E9</v>
      </c>
      <c r="J1031" s="156">
        <v>154272.668</v>
      </c>
      <c r="L1031" s="154">
        <v>43791.0</v>
      </c>
      <c r="M1031" s="155">
        <v>201911.56</v>
      </c>
      <c r="O1031" s="153">
        <f>IFERROR(__xludf.DUMMYFUNCTION("TO_DATE(INT((P1031/(60*60*24))+""1/1/1970""))"),43404.0)</f>
        <v>43404</v>
      </c>
      <c r="P1031" s="13">
        <v>1.5409944E9</v>
      </c>
      <c r="Q1031" s="13">
        <v>31388.5058</v>
      </c>
      <c r="S1031" s="153">
        <f>IFERROR(__xludf.DUMMYFUNCTION("TO_DATE(INT((T1031/(60*60*24))+""1/1/1970""))"),43598.0)</f>
        <v>43598</v>
      </c>
      <c r="T1031" s="152">
        <v>1.557756E9</v>
      </c>
      <c r="U1031" s="152">
        <v>164545.6894</v>
      </c>
      <c r="W1031" s="153">
        <f>IFERROR(__xludf.DUMMYFUNCTION("TO_DATE(INT((X1031/(60*60*24))+""1/1/1970""))"),43568.0)</f>
        <v>43568</v>
      </c>
      <c r="X1031" s="152">
        <v>1.5551136E9</v>
      </c>
      <c r="Y1031" s="152">
        <v>10079.4956</v>
      </c>
      <c r="AA1031" s="153">
        <f>IFERROR(__xludf.DUMMYFUNCTION("TO_DATE(INT((AB1031/(60*60*24))+""1/1/1970""))"),43574.0)</f>
        <v>43574</v>
      </c>
      <c r="AB1031" s="156">
        <v>1.5556356E9</v>
      </c>
      <c r="AC1031" s="156">
        <v>89411.9737</v>
      </c>
      <c r="AE1031" s="153">
        <f>IFERROR(__xludf.DUMMYFUNCTION("TO_DATE(INT((AF1031/(60*60*24))+""1/1/1970""))"),43407.0)</f>
        <v>43407</v>
      </c>
      <c r="AF1031" s="156">
        <v>1.5412032E9</v>
      </c>
      <c r="AG1031" s="156">
        <v>92441.8047</v>
      </c>
      <c r="AQ1031" s="153">
        <f>IFERROR(__xludf.DUMMYFUNCTION("TO_DATE(INT((AR1031/(60*60*24))+""1/1/1970""))"),43598.0)</f>
        <v>43598</v>
      </c>
      <c r="AR1031" s="156">
        <v>1.557756E9</v>
      </c>
      <c r="AS1031" s="156">
        <v>97861.0862</v>
      </c>
      <c r="AT1031" s="156">
        <v>154272.668</v>
      </c>
      <c r="AU1031" s="152">
        <f t="shared" si="1"/>
        <v>161030.38</v>
      </c>
      <c r="AV1031" s="152">
        <f t="shared" si="2"/>
        <v>32655.8518</v>
      </c>
      <c r="AW1031" s="152">
        <f t="shared" si="3"/>
        <v>164545.6894</v>
      </c>
      <c r="AX1031" s="152">
        <f t="shared" si="4"/>
        <v>10030.2257</v>
      </c>
      <c r="AY1031" s="152">
        <f t="shared" si="5"/>
        <v>89430.6627</v>
      </c>
      <c r="AZ1031" s="152">
        <f t="shared" si="6"/>
        <v>91214.7236</v>
      </c>
      <c r="BA1031" s="152">
        <f t="shared" si="7"/>
        <v>100480.6973</v>
      </c>
      <c r="BB1031" s="152">
        <f t="shared" si="8"/>
        <v>102172</v>
      </c>
      <c r="BC1031" s="152">
        <f t="shared" si="9"/>
        <v>111097.5946</v>
      </c>
    </row>
    <row r="1032">
      <c r="A1032" s="156">
        <v>1.51568106E9</v>
      </c>
      <c r="B1032" s="156">
        <v>130313.5491</v>
      </c>
      <c r="D1032" s="153">
        <f>IFERROR(__xludf.DUMMYFUNCTION("TO_DATE(INT((E1032/(60*60*24))+""1/1/1970""))"),43599.0)</f>
        <v>43599</v>
      </c>
      <c r="E1032" s="156">
        <v>1.5578064E9</v>
      </c>
      <c r="F1032" s="156">
        <v>97861.0862</v>
      </c>
      <c r="H1032" s="153">
        <f>IFERROR(__xludf.DUMMYFUNCTION("TO_DATE(INT((I1032/(60*60*24))+""1/1/1970""))"),43599.0)</f>
        <v>43599</v>
      </c>
      <c r="I1032" s="156">
        <v>1.5578064E9</v>
      </c>
      <c r="J1032" s="156">
        <v>150032.8516</v>
      </c>
      <c r="L1032" s="154">
        <v>43794.0</v>
      </c>
      <c r="M1032" s="155">
        <v>202334.53</v>
      </c>
      <c r="O1032" s="153">
        <f>IFERROR(__xludf.DUMMYFUNCTION("TO_DATE(INT((P1032/(60*60*24))+""1/1/1970""))"),43405.0)</f>
        <v>43405</v>
      </c>
      <c r="P1032" s="13">
        <v>1.5410808E9</v>
      </c>
      <c r="Q1032" s="13">
        <v>31589.5038</v>
      </c>
      <c r="S1032" s="153">
        <f>IFERROR(__xludf.DUMMYFUNCTION("TO_DATE(INT((T1032/(60*60*24))+""1/1/1970""))"),43599.0)</f>
        <v>43599</v>
      </c>
      <c r="T1032" s="152">
        <v>1.5578064E9</v>
      </c>
      <c r="U1032" s="152">
        <v>160475.3482</v>
      </c>
      <c r="W1032" s="153">
        <f>IFERROR(__xludf.DUMMYFUNCTION("TO_DATE(INT((X1032/(60*60*24))+""1/1/1970""))"),43570.0)</f>
        <v>43570</v>
      </c>
      <c r="X1032" s="156">
        <v>1.5552864E9</v>
      </c>
      <c r="Y1032" s="156">
        <v>10078.102</v>
      </c>
      <c r="AA1032" s="153">
        <f>IFERROR(__xludf.DUMMYFUNCTION("TO_DATE(INT((AB1032/(60*60*24))+""1/1/1970""))"),43576.0)</f>
        <v>43576</v>
      </c>
      <c r="AB1032" s="152">
        <v>1.555884E9</v>
      </c>
      <c r="AC1032" s="152">
        <v>89425.5443</v>
      </c>
      <c r="AE1032" s="153">
        <f>IFERROR(__xludf.DUMMYFUNCTION("TO_DATE(INT((AF1032/(60*60*24))+""1/1/1970""))"),43408.0)</f>
        <v>43408</v>
      </c>
      <c r="AF1032" s="152">
        <v>1.5413724E9</v>
      </c>
      <c r="AG1032" s="152">
        <v>92441.8047</v>
      </c>
      <c r="AQ1032" s="153">
        <f>IFERROR(__xludf.DUMMYFUNCTION("TO_DATE(INT((AR1032/(60*60*24))+""1/1/1970""))"),43599.0)</f>
        <v>43599</v>
      </c>
      <c r="AR1032" s="156">
        <v>1.5578064E9</v>
      </c>
      <c r="AS1032" s="156">
        <v>97861.0862</v>
      </c>
      <c r="AT1032" s="156">
        <v>150032.8516</v>
      </c>
      <c r="AU1032" s="152">
        <f t="shared" si="1"/>
        <v>159842.38</v>
      </c>
      <c r="AV1032" s="152">
        <f t="shared" si="2"/>
        <v>32880.4872</v>
      </c>
      <c r="AW1032" s="152">
        <f t="shared" si="3"/>
        <v>160475.3482</v>
      </c>
      <c r="AX1032" s="152">
        <f t="shared" si="4"/>
        <v>10017.514</v>
      </c>
      <c r="AY1032" s="152">
        <f t="shared" si="5"/>
        <v>89406.835</v>
      </c>
      <c r="AZ1032" s="152">
        <f t="shared" si="6"/>
        <v>91184.7684</v>
      </c>
      <c r="BA1032" s="152">
        <f t="shared" si="7"/>
        <v>99787.5052</v>
      </c>
      <c r="BB1032" s="152">
        <f t="shared" si="8"/>
        <v>101750.41</v>
      </c>
      <c r="BC1032" s="152">
        <f t="shared" si="9"/>
        <v>109627.6453</v>
      </c>
    </row>
    <row r="1033">
      <c r="A1033" s="152">
        <v>1.5157044E9</v>
      </c>
      <c r="B1033" s="152">
        <v>130985.2823</v>
      </c>
      <c r="D1033" s="153">
        <f>IFERROR(__xludf.DUMMYFUNCTION("TO_DATE(INT((E1033/(60*60*24))+""1/1/1970""))"),43600.0)</f>
        <v>43600</v>
      </c>
      <c r="E1033" s="152">
        <v>1.5578928E9</v>
      </c>
      <c r="F1033" s="152">
        <v>97861.0862</v>
      </c>
      <c r="H1033" s="153">
        <f>IFERROR(__xludf.DUMMYFUNCTION("TO_DATE(INT((I1033/(60*60*24))+""1/1/1970""))"),43600.0)</f>
        <v>43600</v>
      </c>
      <c r="I1033" s="152">
        <v>1.5578928E9</v>
      </c>
      <c r="J1033" s="152">
        <v>152196.8536</v>
      </c>
      <c r="L1033" s="154">
        <v>43795.0</v>
      </c>
      <c r="M1033" s="155">
        <v>203811.86</v>
      </c>
      <c r="O1033" s="153">
        <f>IFERROR(__xludf.DUMMYFUNCTION("TO_DATE(INT((P1033/(60*60*24))+""1/1/1970""))"),43406.0)</f>
        <v>43406</v>
      </c>
      <c r="P1033" s="13">
        <v>1.5411672E9</v>
      </c>
      <c r="Q1033" s="13">
        <v>31506.7894</v>
      </c>
      <c r="S1033" s="153">
        <f>IFERROR(__xludf.DUMMYFUNCTION("TO_DATE(INT((T1033/(60*60*24))+""1/1/1970""))"),43600.0)</f>
        <v>43600</v>
      </c>
      <c r="T1033" s="156">
        <v>1.5578928E9</v>
      </c>
      <c r="U1033" s="156">
        <v>161894.6082</v>
      </c>
      <c r="W1033" s="153">
        <f>IFERROR(__xludf.DUMMYFUNCTION("TO_DATE(INT((X1033/(60*60*24))+""1/1/1970""))"),43571.0)</f>
        <v>43571</v>
      </c>
      <c r="X1033" s="152">
        <v>1.5554232E9</v>
      </c>
      <c r="Y1033" s="152">
        <v>10074.9274</v>
      </c>
      <c r="AA1033" s="153">
        <f>IFERROR(__xludf.DUMMYFUNCTION("TO_DATE(INT((AB1033/(60*60*24))+""1/1/1970""))"),43577.0)</f>
        <v>43577</v>
      </c>
      <c r="AB1033" s="152">
        <v>1.5559236E9</v>
      </c>
      <c r="AC1033" s="152">
        <v>89386.3854</v>
      </c>
      <c r="AE1033" s="153">
        <f>IFERROR(__xludf.DUMMYFUNCTION("TO_DATE(INT((AF1033/(60*60*24))+""1/1/1970""))"),43409.0)</f>
        <v>43409</v>
      </c>
      <c r="AF1033" s="156">
        <v>1.541412E9</v>
      </c>
      <c r="AG1033" s="156">
        <v>92527.2281</v>
      </c>
      <c r="AQ1033" s="153">
        <f>IFERROR(__xludf.DUMMYFUNCTION("TO_DATE(INT((AR1033/(60*60*24))+""1/1/1970""))"),43600.0)</f>
        <v>43600</v>
      </c>
      <c r="AR1033" s="152">
        <v>1.5578928E9</v>
      </c>
      <c r="AS1033" s="152">
        <v>97861.0862</v>
      </c>
      <c r="AT1033" s="152">
        <v>152196.8536</v>
      </c>
      <c r="AU1033" s="152">
        <f t="shared" si="1"/>
        <v>160326.19</v>
      </c>
      <c r="AV1033" s="152">
        <f t="shared" si="2"/>
        <v>32716.1133</v>
      </c>
      <c r="AW1033" s="152">
        <f t="shared" si="3"/>
        <v>161894.6082</v>
      </c>
      <c r="AX1033" s="152">
        <f t="shared" si="4"/>
        <v>10009.3743</v>
      </c>
      <c r="AY1033" s="152">
        <f t="shared" si="5"/>
        <v>89420.8878</v>
      </c>
      <c r="AZ1033" s="152">
        <f t="shared" si="6"/>
        <v>90951.6036</v>
      </c>
      <c r="BA1033" s="152">
        <f t="shared" si="7"/>
        <v>101981.2847</v>
      </c>
      <c r="BB1033" s="152">
        <f t="shared" si="8"/>
        <v>101965</v>
      </c>
      <c r="BC1033" s="152">
        <f t="shared" si="9"/>
        <v>110045.572</v>
      </c>
    </row>
    <row r="1034">
      <c r="A1034" s="156">
        <v>1.51576746E9</v>
      </c>
      <c r="B1034" s="156">
        <v>131094.0841</v>
      </c>
      <c r="D1034" s="153">
        <f>IFERROR(__xludf.DUMMYFUNCTION("TO_DATE(INT((E1034/(60*60*24))+""1/1/1970""))"),43601.0)</f>
        <v>43601</v>
      </c>
      <c r="E1034" s="156">
        <v>1.5579792E9</v>
      </c>
      <c r="F1034" s="156">
        <v>97861.0862</v>
      </c>
      <c r="H1034" s="153">
        <f>IFERROR(__xludf.DUMMYFUNCTION("TO_DATE(INT((I1034/(60*60*24))+""1/1/1970""))"),43601.0)</f>
        <v>43601</v>
      </c>
      <c r="I1034" s="156">
        <v>1.5579792E9</v>
      </c>
      <c r="J1034" s="156">
        <v>153286.2131</v>
      </c>
      <c r="L1034" s="154">
        <v>43796.0</v>
      </c>
      <c r="M1034" s="155">
        <v>204247.09</v>
      </c>
      <c r="O1034" s="153">
        <f>IFERROR(__xludf.DUMMYFUNCTION("TO_DATE(INT((P1034/(60*60*24))+""1/1/1970""))"),43407.0)</f>
        <v>43407</v>
      </c>
      <c r="P1034" s="13">
        <v>1.5412032E9</v>
      </c>
      <c r="Q1034" s="13">
        <v>31278.7285</v>
      </c>
      <c r="S1034" s="153">
        <f>IFERROR(__xludf.DUMMYFUNCTION("TO_DATE(INT((T1034/(60*60*24))+""1/1/1970""))"),43601.0)</f>
        <v>43601</v>
      </c>
      <c r="T1034" s="152">
        <v>1.5579792E9</v>
      </c>
      <c r="U1034" s="152">
        <v>162849.725</v>
      </c>
      <c r="W1034" s="153">
        <f>IFERROR(__xludf.DUMMYFUNCTION("TO_DATE(INT((X1034/(60*60*24))+""1/1/1970""))"),43572.0)</f>
        <v>43572</v>
      </c>
      <c r="X1034" s="152">
        <v>1.5555096E9</v>
      </c>
      <c r="Y1034" s="152">
        <v>10081.5811</v>
      </c>
      <c r="AA1034" s="153">
        <f>IFERROR(__xludf.DUMMYFUNCTION("TO_DATE(INT((AB1034/(60*60*24))+""1/1/1970""))"),43578.0)</f>
        <v>43578</v>
      </c>
      <c r="AB1034" s="156">
        <v>1.5560028E9</v>
      </c>
      <c r="AC1034" s="156">
        <v>89294.655</v>
      </c>
      <c r="AE1034" s="153">
        <f>IFERROR(__xludf.DUMMYFUNCTION("TO_DATE(INT((AF1034/(60*60*24))+""1/1/1970""))"),43410.0)</f>
        <v>43410</v>
      </c>
      <c r="AF1034" s="152">
        <v>1.5414912E9</v>
      </c>
      <c r="AG1034" s="152">
        <v>92613.0563</v>
      </c>
      <c r="AQ1034" s="153">
        <f>IFERROR(__xludf.DUMMYFUNCTION("TO_DATE(INT((AR1034/(60*60*24))+""1/1/1970""))"),43601.0)</f>
        <v>43601</v>
      </c>
      <c r="AR1034" s="156">
        <v>1.5579792E9</v>
      </c>
      <c r="AS1034" s="156">
        <v>97861.0862</v>
      </c>
      <c r="AT1034" s="156">
        <v>153286.2131</v>
      </c>
      <c r="AU1034" s="152">
        <f t="shared" si="1"/>
        <v>160970.34</v>
      </c>
      <c r="AV1034" s="152">
        <f t="shared" si="2"/>
        <v>32717.022</v>
      </c>
      <c r="AW1034" s="152">
        <f t="shared" si="3"/>
        <v>162849.725</v>
      </c>
      <c r="AX1034" s="152">
        <f t="shared" si="4"/>
        <v>10007.6282</v>
      </c>
      <c r="AY1034" s="152">
        <f t="shared" si="5"/>
        <v>89285.1169</v>
      </c>
      <c r="AZ1034" s="152">
        <f t="shared" si="6"/>
        <v>90981.9636</v>
      </c>
      <c r="BA1034" s="152">
        <f t="shared" si="7"/>
        <v>103133.3537</v>
      </c>
      <c r="BB1034" s="152">
        <f t="shared" si="8"/>
        <v>102116.8</v>
      </c>
      <c r="BC1034" s="152">
        <f t="shared" si="9"/>
        <v>109843.8143</v>
      </c>
    </row>
    <row r="1035">
      <c r="A1035" s="152">
        <v>1.5157908E9</v>
      </c>
      <c r="B1035" s="152">
        <v>131836.775</v>
      </c>
      <c r="D1035" s="153">
        <f>IFERROR(__xludf.DUMMYFUNCTION("TO_DATE(INT((E1035/(60*60*24))+""1/1/1970""))"),43602.0)</f>
        <v>43602</v>
      </c>
      <c r="E1035" s="152">
        <v>1.5580656E9</v>
      </c>
      <c r="F1035" s="152">
        <v>97861.0862</v>
      </c>
      <c r="H1035" s="153">
        <f>IFERROR(__xludf.DUMMYFUNCTION("TO_DATE(INT((I1035/(60*60*24))+""1/1/1970""))"),43602.0)</f>
        <v>43602</v>
      </c>
      <c r="I1035" s="152">
        <v>1.5580656E9</v>
      </c>
      <c r="J1035" s="152">
        <v>155340.1851</v>
      </c>
      <c r="L1035" s="154">
        <v>43797.0</v>
      </c>
      <c r="M1035" s="155">
        <v>205105.29</v>
      </c>
      <c r="O1035" s="153">
        <f>IFERROR(__xludf.DUMMYFUNCTION("TO_DATE(INT((P1035/(60*60*24))+""1/1/1970""))"),43408.0)</f>
        <v>43408</v>
      </c>
      <c r="P1035" s="13">
        <v>1.5412896E9</v>
      </c>
      <c r="Q1035" s="13">
        <v>31278.7285</v>
      </c>
      <c r="S1035" s="153">
        <f>IFERROR(__xludf.DUMMYFUNCTION("TO_DATE(INT((T1035/(60*60*24))+""1/1/1970""))"),43602.0)</f>
        <v>43602</v>
      </c>
      <c r="T1035" s="156">
        <v>1.5580656E9</v>
      </c>
      <c r="U1035" s="156">
        <v>164322.8819</v>
      </c>
      <c r="W1035" s="153">
        <f>IFERROR(__xludf.DUMMYFUNCTION("TO_DATE(INT((X1035/(60*60*24))+""1/1/1970""))"),43573.0)</f>
        <v>43573</v>
      </c>
      <c r="X1035" s="152">
        <v>1.555596E9</v>
      </c>
      <c r="Y1035" s="152">
        <v>10088.4538</v>
      </c>
      <c r="AA1035" s="153">
        <f>IFERROR(__xludf.DUMMYFUNCTION("TO_DATE(INT((AB1035/(60*60*24))+""1/1/1970""))"),43579.0)</f>
        <v>43579</v>
      </c>
      <c r="AB1035" s="152">
        <v>1.556082E9</v>
      </c>
      <c r="AC1035" s="152">
        <v>89303.3365</v>
      </c>
      <c r="AE1035" s="153">
        <f>IFERROR(__xludf.DUMMYFUNCTION("TO_DATE(INT((AF1035/(60*60*24))+""1/1/1970""))"),43411.0)</f>
        <v>43411</v>
      </c>
      <c r="AF1035" s="156">
        <v>1.5415704E9</v>
      </c>
      <c r="AG1035" s="156">
        <v>92876.2088</v>
      </c>
      <c r="AQ1035" s="153">
        <f>IFERROR(__xludf.DUMMYFUNCTION("TO_DATE(INT((AR1035/(60*60*24))+""1/1/1970""))"),43602.0)</f>
        <v>43602</v>
      </c>
      <c r="AR1035" s="152">
        <v>1.5580656E9</v>
      </c>
      <c r="AS1035" s="152">
        <v>97861.0862</v>
      </c>
      <c r="AT1035" s="152">
        <v>155340.1851</v>
      </c>
      <c r="AU1035" s="152">
        <f t="shared" si="1"/>
        <v>161242.14</v>
      </c>
      <c r="AV1035" s="152">
        <f t="shared" si="2"/>
        <v>32713.1851</v>
      </c>
      <c r="AW1035" s="152">
        <f t="shared" si="3"/>
        <v>164322.8819</v>
      </c>
      <c r="AX1035" s="152">
        <f t="shared" si="4"/>
        <v>9988.4732</v>
      </c>
      <c r="AY1035" s="152">
        <f t="shared" si="5"/>
        <v>89673.1068</v>
      </c>
      <c r="AZ1035" s="152">
        <f t="shared" si="6"/>
        <v>90707.914</v>
      </c>
      <c r="BA1035" s="152">
        <f t="shared" si="7"/>
        <v>104346.2063</v>
      </c>
      <c r="BB1035" s="152">
        <f t="shared" si="8"/>
        <v>102387.28</v>
      </c>
      <c r="BC1035" s="152">
        <f t="shared" si="9"/>
        <v>110521.1439</v>
      </c>
    </row>
    <row r="1036">
      <c r="A1036" s="156">
        <v>1.51611306E9</v>
      </c>
      <c r="B1036" s="156">
        <v>132508.5082</v>
      </c>
      <c r="D1036" s="153">
        <f>IFERROR(__xludf.DUMMYFUNCTION("TO_DATE(INT((E1036/(60*60*24))+""1/1/1970""))"),43603.0)</f>
        <v>43603</v>
      </c>
      <c r="E1036" s="156">
        <v>1.558152E9</v>
      </c>
      <c r="F1036" s="156">
        <v>97861.0862</v>
      </c>
      <c r="H1036" s="153">
        <f>IFERROR(__xludf.DUMMYFUNCTION("TO_DATE(INT((I1036/(60*60*24))+""1/1/1970""))"),43603.0)</f>
        <v>43603</v>
      </c>
      <c r="I1036" s="156">
        <v>1.558152E9</v>
      </c>
      <c r="J1036" s="156">
        <v>156696.3714</v>
      </c>
      <c r="L1036" s="154">
        <v>43798.0</v>
      </c>
      <c r="M1036" s="155">
        <v>205105.29</v>
      </c>
      <c r="O1036" s="153">
        <f>IFERROR(__xludf.DUMMYFUNCTION("TO_DATE(INT((P1036/(60*60*24))+""1/1/1970""))"),43409.0)</f>
        <v>43409</v>
      </c>
      <c r="P1036" s="13">
        <v>1.541376E9</v>
      </c>
      <c r="Q1036" s="13">
        <v>31278.7285</v>
      </c>
      <c r="S1036" s="153">
        <f>IFERROR(__xludf.DUMMYFUNCTION("TO_DATE(INT((T1036/(60*60*24))+""1/1/1970""))"),43603.0)</f>
        <v>43603</v>
      </c>
      <c r="T1036" s="152">
        <v>1.558152E9</v>
      </c>
      <c r="U1036" s="152">
        <v>163326.7971</v>
      </c>
      <c r="W1036" s="153">
        <f>IFERROR(__xludf.DUMMYFUNCTION("TO_DATE(INT((X1036/(60*60*24))+""1/1/1970""))"),43574.0)</f>
        <v>43574</v>
      </c>
      <c r="X1036" s="152">
        <v>1.555632E9</v>
      </c>
      <c r="Y1036" s="152">
        <v>10084.8628</v>
      </c>
      <c r="AA1036" s="153">
        <f>IFERROR(__xludf.DUMMYFUNCTION("TO_DATE(INT((AB1036/(60*60*24))+""1/1/1970""))"),43580.0)</f>
        <v>43580</v>
      </c>
      <c r="AB1036" s="156">
        <v>1.5561612E9</v>
      </c>
      <c r="AC1036" s="156">
        <v>89532.7715</v>
      </c>
      <c r="AE1036" s="153">
        <f>IFERROR(__xludf.DUMMYFUNCTION("TO_DATE(INT((AF1036/(60*60*24))+""1/1/1970""))"),43412.0)</f>
        <v>43412</v>
      </c>
      <c r="AF1036" s="152">
        <v>1.5416496E9</v>
      </c>
      <c r="AG1036" s="152">
        <v>92809.4085</v>
      </c>
      <c r="AQ1036" s="153">
        <f>IFERROR(__xludf.DUMMYFUNCTION("TO_DATE(INT((AR1036/(60*60*24))+""1/1/1970""))"),43603.0)</f>
        <v>43603</v>
      </c>
      <c r="AR1036" s="156">
        <v>1.558152E9</v>
      </c>
      <c r="AS1036" s="156">
        <v>97861.0862</v>
      </c>
      <c r="AT1036" s="156">
        <v>156696.3714</v>
      </c>
      <c r="AU1036" s="152">
        <f t="shared" si="1"/>
        <v>161242.14</v>
      </c>
      <c r="AV1036" s="152">
        <f t="shared" si="2"/>
        <v>32684.5047</v>
      </c>
      <c r="AW1036" s="152">
        <f t="shared" si="3"/>
        <v>163326.7971</v>
      </c>
      <c r="AX1036" s="152">
        <f t="shared" si="4"/>
        <v>9975.1107</v>
      </c>
      <c r="AY1036" s="152">
        <f t="shared" si="5"/>
        <v>89673.1068</v>
      </c>
      <c r="AZ1036" s="152">
        <f t="shared" si="6"/>
        <v>90579.5924</v>
      </c>
      <c r="BA1036" s="152">
        <f t="shared" si="7"/>
        <v>102944.6239</v>
      </c>
      <c r="BB1036" s="152">
        <f t="shared" si="8"/>
        <v>102125.08</v>
      </c>
      <c r="BC1036" s="152">
        <f t="shared" si="9"/>
        <v>110261.7411</v>
      </c>
    </row>
    <row r="1037">
      <c r="A1037" s="152">
        <v>1.5161364E9</v>
      </c>
      <c r="B1037" s="152">
        <v>131387.3761</v>
      </c>
      <c r="D1037" s="153">
        <f>IFERROR(__xludf.DUMMYFUNCTION("TO_DATE(INT((E1037/(60*60*24))+""1/1/1970""))"),43605.0)</f>
        <v>43605</v>
      </c>
      <c r="E1037" s="152">
        <v>1.5583608E9</v>
      </c>
      <c r="F1037" s="152">
        <v>97861.0862</v>
      </c>
      <c r="H1037" s="153">
        <f>IFERROR(__xludf.DUMMYFUNCTION("TO_DATE(INT((I1037/(60*60*24))+""1/1/1970""))"),43605.0)</f>
        <v>43605</v>
      </c>
      <c r="I1037" s="152">
        <v>1.5583608E9</v>
      </c>
      <c r="J1037" s="152">
        <v>156696.3714</v>
      </c>
      <c r="L1037" s="154">
        <v>43801.0</v>
      </c>
      <c r="M1037" s="155">
        <v>204388.08</v>
      </c>
      <c r="O1037" s="153">
        <f>IFERROR(__xludf.DUMMYFUNCTION("TO_DATE(INT((P1037/(60*60*24))+""1/1/1970""))"),43410.0)</f>
        <v>43410</v>
      </c>
      <c r="P1037" s="13">
        <v>1.5415164E9</v>
      </c>
      <c r="Q1037" s="13">
        <v>31078.5791</v>
      </c>
      <c r="S1037" s="153">
        <f>IFERROR(__xludf.DUMMYFUNCTION("TO_DATE(INT((T1037/(60*60*24))+""1/1/1970""))"),43605.0)</f>
        <v>43605</v>
      </c>
      <c r="T1037" s="156">
        <v>1.5583608E9</v>
      </c>
      <c r="U1037" s="156">
        <v>163326.7971</v>
      </c>
      <c r="W1037" s="153">
        <f>IFERROR(__xludf.DUMMYFUNCTION("TO_DATE(INT((X1037/(60*60*24))+""1/1/1970""))"),43575.0)</f>
        <v>43575</v>
      </c>
      <c r="X1037" s="156">
        <v>1.5557184E9</v>
      </c>
      <c r="Y1037" s="156">
        <v>10084.1914</v>
      </c>
      <c r="AA1037" s="153">
        <f>IFERROR(__xludf.DUMMYFUNCTION("TO_DATE(INT((AB1037/(60*60*24))+""1/1/1970""))"),43581.0)</f>
        <v>43581</v>
      </c>
      <c r="AB1037" s="152">
        <v>1.5562404E9</v>
      </c>
      <c r="AC1037" s="152">
        <v>89650.9048</v>
      </c>
      <c r="AE1037" s="153">
        <f>IFERROR(__xludf.DUMMYFUNCTION("TO_DATE(INT((AF1037/(60*60*24))+""1/1/1970""))"),43413.0)</f>
        <v>43413</v>
      </c>
      <c r="AF1037" s="156">
        <v>1.5417288E9</v>
      </c>
      <c r="AG1037" s="156">
        <v>92285.1278</v>
      </c>
      <c r="AQ1037" s="153">
        <f>IFERROR(__xludf.DUMMYFUNCTION("TO_DATE(INT((AR1037/(60*60*24))+""1/1/1970""))"),43605.0)</f>
        <v>43605</v>
      </c>
      <c r="AR1037" s="152">
        <v>1.5583608E9</v>
      </c>
      <c r="AS1037" s="152">
        <v>97861.0862</v>
      </c>
      <c r="AT1037" s="152">
        <v>156696.3714</v>
      </c>
      <c r="AU1037" s="152">
        <f t="shared" si="1"/>
        <v>160553</v>
      </c>
      <c r="AV1037" s="152">
        <f t="shared" si="2"/>
        <v>32678.2132</v>
      </c>
      <c r="AW1037" s="152">
        <f t="shared" si="3"/>
        <v>163326.7971</v>
      </c>
      <c r="AX1037" s="152">
        <f t="shared" si="4"/>
        <v>9982.0937</v>
      </c>
      <c r="AY1037" s="152">
        <f t="shared" si="5"/>
        <v>89557.1046</v>
      </c>
      <c r="AZ1037" s="152">
        <f t="shared" si="6"/>
        <v>90639.9076</v>
      </c>
      <c r="BA1037" s="152">
        <f t="shared" si="7"/>
        <v>100881.6639</v>
      </c>
      <c r="BB1037" s="152">
        <f t="shared" si="8"/>
        <v>102125.08</v>
      </c>
      <c r="BC1037" s="152">
        <f t="shared" si="9"/>
        <v>110261.7411</v>
      </c>
    </row>
    <row r="1038">
      <c r="A1038" s="156">
        <v>1.51619946E9</v>
      </c>
      <c r="B1038" s="156">
        <v>131803.6614</v>
      </c>
      <c r="D1038" s="153">
        <f>IFERROR(__xludf.DUMMYFUNCTION("TO_DATE(INT((E1038/(60*60*24))+""1/1/1970""))"),43606.0)</f>
        <v>43606</v>
      </c>
      <c r="E1038" s="152">
        <v>1.5584112E9</v>
      </c>
      <c r="F1038" s="152">
        <v>97861.0862</v>
      </c>
      <c r="H1038" s="153">
        <f>IFERROR(__xludf.DUMMYFUNCTION("TO_DATE(INT((I1038/(60*60*24))+""1/1/1970""))"),43606.0)</f>
        <v>43606</v>
      </c>
      <c r="I1038" s="152">
        <v>1.5584112E9</v>
      </c>
      <c r="J1038" s="152">
        <v>156647.2132</v>
      </c>
      <c r="L1038" s="154">
        <v>43802.0</v>
      </c>
      <c r="M1038" s="155">
        <v>202751.37</v>
      </c>
      <c r="O1038" s="153">
        <f>IFERROR(__xludf.DUMMYFUNCTION("TO_DATE(INT((P1038/(60*60*24))+""1/1/1970""))"),43411.0)</f>
        <v>43411</v>
      </c>
      <c r="P1038" s="13">
        <v>1.5416028E9</v>
      </c>
      <c r="Q1038" s="13">
        <v>31140.8259</v>
      </c>
      <c r="S1038" s="153">
        <f>IFERROR(__xludf.DUMMYFUNCTION("TO_DATE(INT((T1038/(60*60*24))+""1/1/1970""))"),43606.0)</f>
        <v>43606</v>
      </c>
      <c r="T1038" s="156">
        <v>1.5584112E9</v>
      </c>
      <c r="U1038" s="156">
        <v>162236.8573</v>
      </c>
      <c r="W1038" s="153">
        <f>IFERROR(__xludf.DUMMYFUNCTION("TO_DATE(INT((X1038/(60*60*24))+""1/1/1970""))"),43577.0)</f>
        <v>43577</v>
      </c>
      <c r="X1038" s="152">
        <v>1.5558912E9</v>
      </c>
      <c r="Y1038" s="152">
        <v>10084.1497</v>
      </c>
      <c r="AA1038" s="153">
        <f>IFERROR(__xludf.DUMMYFUNCTION("TO_DATE(INT((AB1038/(60*60*24))+""1/1/1970""))"),43583.0)</f>
        <v>43583</v>
      </c>
      <c r="AB1038" s="156">
        <v>1.5564888E9</v>
      </c>
      <c r="AC1038" s="156">
        <v>89723.6993</v>
      </c>
      <c r="AE1038" s="153">
        <f>IFERROR(__xludf.DUMMYFUNCTION("TO_DATE(INT((AF1038/(60*60*24))+""1/1/1970""))"),43414.0)</f>
        <v>43414</v>
      </c>
      <c r="AF1038" s="152">
        <v>1.541808E9</v>
      </c>
      <c r="AG1038" s="152">
        <v>92017.5219</v>
      </c>
      <c r="AQ1038" s="153">
        <f>IFERROR(__xludf.DUMMYFUNCTION("TO_DATE(INT((AR1038/(60*60*24))+""1/1/1970""))"),43606.0)</f>
        <v>43606</v>
      </c>
      <c r="AR1038" s="152">
        <v>1.5584112E9</v>
      </c>
      <c r="AS1038" s="152">
        <v>97861.0862</v>
      </c>
      <c r="AT1038" s="152">
        <v>156647.2132</v>
      </c>
      <c r="AU1038" s="152">
        <f t="shared" si="1"/>
        <v>159975.97</v>
      </c>
      <c r="AV1038" s="152">
        <f t="shared" si="2"/>
        <v>32642.5187</v>
      </c>
      <c r="AW1038" s="152">
        <f t="shared" si="3"/>
        <v>162236.8573</v>
      </c>
      <c r="AX1038" s="152">
        <f t="shared" si="4"/>
        <v>9989.0675</v>
      </c>
      <c r="AY1038" s="152">
        <f t="shared" si="5"/>
        <v>89753.4907</v>
      </c>
      <c r="AZ1038" s="152">
        <f t="shared" si="6"/>
        <v>90660.5524</v>
      </c>
      <c r="BA1038" s="152">
        <f t="shared" si="7"/>
        <v>100725.4208</v>
      </c>
      <c r="BB1038" s="152">
        <f t="shared" si="8"/>
        <v>102204.43</v>
      </c>
      <c r="BC1038" s="152">
        <f t="shared" si="9"/>
        <v>110737.2024</v>
      </c>
    </row>
    <row r="1039">
      <c r="A1039" s="152">
        <v>1.5162228E9</v>
      </c>
      <c r="B1039" s="152">
        <v>132636.2321</v>
      </c>
      <c r="D1039" s="153">
        <f>IFERROR(__xludf.DUMMYFUNCTION("TO_DATE(INT((E1039/(60*60*24))+""1/1/1970""))"),43607.0)</f>
        <v>43607</v>
      </c>
      <c r="E1039" s="156">
        <v>1.5584976E9</v>
      </c>
      <c r="F1039" s="156">
        <v>97861.0862</v>
      </c>
      <c r="H1039" s="153">
        <f>IFERROR(__xludf.DUMMYFUNCTION("TO_DATE(INT((I1039/(60*60*24))+""1/1/1970""))"),43607.0)</f>
        <v>43607</v>
      </c>
      <c r="I1039" s="156">
        <v>1.5584976E9</v>
      </c>
      <c r="J1039" s="156">
        <v>157818.8243</v>
      </c>
      <c r="L1039" s="154">
        <v>43803.0</v>
      </c>
      <c r="M1039" s="155">
        <v>201470.2</v>
      </c>
      <c r="O1039" s="153">
        <f>IFERROR(__xludf.DUMMYFUNCTION("TO_DATE(INT((P1039/(60*60*24))+""1/1/1970""))"),43412.0)</f>
        <v>43412</v>
      </c>
      <c r="P1039" s="13">
        <v>1.5416892E9</v>
      </c>
      <c r="Q1039" s="13">
        <v>31115.3363</v>
      </c>
      <c r="S1039" s="153">
        <f>IFERROR(__xludf.DUMMYFUNCTION("TO_DATE(INT((T1039/(60*60*24))+""1/1/1970""))"),43607.0)</f>
        <v>43607</v>
      </c>
      <c r="T1039" s="152">
        <v>1.5584976E9</v>
      </c>
      <c r="U1039" s="152">
        <v>163649.9621</v>
      </c>
      <c r="W1039" s="153">
        <f>IFERROR(__xludf.DUMMYFUNCTION("TO_DATE(INT((X1039/(60*60*24))+""1/1/1970""))"),43578.0)</f>
        <v>43578</v>
      </c>
      <c r="X1039" s="156">
        <v>1.556028E9</v>
      </c>
      <c r="Y1039" s="156">
        <v>10088.4658</v>
      </c>
      <c r="AA1039" s="153">
        <f>IFERROR(__xludf.DUMMYFUNCTION("TO_DATE(INT((AB1039/(60*60*24))+""1/1/1970""))"),43584.0)</f>
        <v>43584</v>
      </c>
      <c r="AB1039" s="156">
        <v>1.5565284E9</v>
      </c>
      <c r="AC1039" s="156">
        <v>89763.7821</v>
      </c>
      <c r="AE1039" s="153">
        <f>IFERROR(__xludf.DUMMYFUNCTION("TO_DATE(INT((AF1039/(60*60*24))+""1/1/1970""))"),43415.0)</f>
        <v>43415</v>
      </c>
      <c r="AF1039" s="156">
        <v>1.5419772E9</v>
      </c>
      <c r="AG1039" s="156">
        <v>92017.5219</v>
      </c>
      <c r="AQ1039" s="153">
        <f>IFERROR(__xludf.DUMMYFUNCTION("TO_DATE(INT((AR1039/(60*60*24))+""1/1/1970""))"),43607.0)</f>
        <v>43607</v>
      </c>
      <c r="AR1039" s="156">
        <v>1.5584976E9</v>
      </c>
      <c r="AS1039" s="156">
        <v>97861.0862</v>
      </c>
      <c r="AT1039" s="156">
        <v>157818.8243</v>
      </c>
      <c r="AU1039" s="152">
        <f t="shared" si="1"/>
        <v>160493.05</v>
      </c>
      <c r="AV1039" s="152">
        <f t="shared" si="2"/>
        <v>32625.4231</v>
      </c>
      <c r="AW1039" s="152">
        <f t="shared" si="3"/>
        <v>163649.9621</v>
      </c>
      <c r="AX1039" s="152">
        <f t="shared" si="4"/>
        <v>9976.9834</v>
      </c>
      <c r="AY1039" s="152">
        <f t="shared" si="5"/>
        <v>89845.8913</v>
      </c>
      <c r="AZ1039" s="152">
        <f t="shared" si="6"/>
        <v>90635.8596</v>
      </c>
      <c r="BA1039" s="152">
        <f t="shared" si="7"/>
        <v>102285.9751</v>
      </c>
      <c r="BB1039" s="152">
        <f t="shared" si="8"/>
        <v>102368.65</v>
      </c>
      <c r="BC1039" s="152">
        <f t="shared" si="9"/>
        <v>111412.3817</v>
      </c>
    </row>
    <row r="1040">
      <c r="A1040" s="156">
        <v>1.51628586E9</v>
      </c>
      <c r="B1040" s="156">
        <v>132432.8199</v>
      </c>
      <c r="D1040" s="153">
        <f>IFERROR(__xludf.DUMMYFUNCTION("TO_DATE(INT((E1040/(60*60*24))+""1/1/1970""))"),43608.0)</f>
        <v>43608</v>
      </c>
      <c r="E1040" s="152">
        <v>1.558584E9</v>
      </c>
      <c r="F1040" s="152">
        <v>97861.0862</v>
      </c>
      <c r="H1040" s="153">
        <f>IFERROR(__xludf.DUMMYFUNCTION("TO_DATE(INT((I1040/(60*60*24))+""1/1/1970""))"),43608.0)</f>
        <v>43608</v>
      </c>
      <c r="I1040" s="152">
        <v>1.558584E9</v>
      </c>
      <c r="J1040" s="152">
        <v>158240.8588</v>
      </c>
      <c r="L1040" s="154">
        <v>43804.0</v>
      </c>
      <c r="M1040" s="155">
        <v>202641.03</v>
      </c>
      <c r="O1040" s="153">
        <f>IFERROR(__xludf.DUMMYFUNCTION("TO_DATE(INT((P1040/(60*60*24))+""1/1/1970""))"),43413.0)</f>
        <v>43413</v>
      </c>
      <c r="P1040" s="13">
        <v>1.5417756E9</v>
      </c>
      <c r="Q1040" s="13">
        <v>31228.0591</v>
      </c>
      <c r="S1040" s="153">
        <f>IFERROR(__xludf.DUMMYFUNCTION("TO_DATE(INT((T1040/(60*60*24))+""1/1/1970""))"),43608.0)</f>
        <v>43608</v>
      </c>
      <c r="T1040" s="156">
        <v>1.558584E9</v>
      </c>
      <c r="U1040" s="156">
        <v>163177.9267</v>
      </c>
      <c r="W1040" s="153">
        <f>IFERROR(__xludf.DUMMYFUNCTION("TO_DATE(INT((X1040/(60*60*24))+""1/1/1970""))"),43579.0)</f>
        <v>43579</v>
      </c>
      <c r="X1040" s="156">
        <v>1.5561144E9</v>
      </c>
      <c r="Y1040" s="156">
        <v>10081.079</v>
      </c>
      <c r="AA1040" s="153">
        <f>IFERROR(__xludf.DUMMYFUNCTION("TO_DATE(INT((AB1040/(60*60*24))+""1/1/1970""))"),43585.0)</f>
        <v>43585</v>
      </c>
      <c r="AB1040" s="152">
        <v>1.5566076E9</v>
      </c>
      <c r="AC1040" s="152">
        <v>89682.344</v>
      </c>
      <c r="AE1040" s="153">
        <f>IFERROR(__xludf.DUMMYFUNCTION("TO_DATE(INT((AF1040/(60*60*24))+""1/1/1970""))"),43416.0)</f>
        <v>43416</v>
      </c>
      <c r="AF1040" s="152">
        <v>1.5420168E9</v>
      </c>
      <c r="AG1040" s="152">
        <v>91928.4549</v>
      </c>
      <c r="AQ1040" s="153">
        <f>IFERROR(__xludf.DUMMYFUNCTION("TO_DATE(INT((AR1040/(60*60*24))+""1/1/1970""))"),43608.0)</f>
        <v>43608</v>
      </c>
      <c r="AR1040" s="152">
        <v>1.558584E9</v>
      </c>
      <c r="AS1040" s="152">
        <v>97861.0862</v>
      </c>
      <c r="AT1040" s="152">
        <v>158240.8588</v>
      </c>
      <c r="AU1040" s="152">
        <f t="shared" si="1"/>
        <v>160439.97</v>
      </c>
      <c r="AV1040" s="152">
        <f t="shared" si="2"/>
        <v>32758.7818</v>
      </c>
      <c r="AW1040" s="152">
        <f t="shared" si="3"/>
        <v>163177.9267</v>
      </c>
      <c r="AX1040" s="152">
        <f t="shared" si="4"/>
        <v>9974.4614</v>
      </c>
      <c r="AY1040" s="152">
        <f t="shared" si="5"/>
        <v>89627.5565</v>
      </c>
      <c r="AZ1040" s="152">
        <f t="shared" si="6"/>
        <v>90562.9956</v>
      </c>
      <c r="BA1040" s="152">
        <f t="shared" si="7"/>
        <v>101414.5507</v>
      </c>
      <c r="BB1040" s="152">
        <f t="shared" si="8"/>
        <v>102312.76</v>
      </c>
      <c r="BC1040" s="152">
        <f t="shared" si="9"/>
        <v>110517.7549</v>
      </c>
    </row>
    <row r="1041">
      <c r="A1041" s="152">
        <v>1.5163092E9</v>
      </c>
      <c r="B1041" s="152">
        <v>132413.8979</v>
      </c>
      <c r="D1041" s="153">
        <f>IFERROR(__xludf.DUMMYFUNCTION("TO_DATE(INT((E1041/(60*60*24))+""1/1/1970""))"),43609.0)</f>
        <v>43609</v>
      </c>
      <c r="E1041" s="156">
        <v>1.5586704E9</v>
      </c>
      <c r="F1041" s="156">
        <v>97861.0862</v>
      </c>
      <c r="H1041" s="153">
        <f>IFERROR(__xludf.DUMMYFUNCTION("TO_DATE(INT((I1041/(60*60*24))+""1/1/1970""))"),43609.0)</f>
        <v>43609</v>
      </c>
      <c r="I1041" s="156">
        <v>1.5586704E9</v>
      </c>
      <c r="J1041" s="156">
        <v>158935.4306</v>
      </c>
      <c r="L1041" s="154">
        <v>43805.0</v>
      </c>
      <c r="M1041" s="155">
        <v>202984.31</v>
      </c>
      <c r="O1041" s="153">
        <f>IFERROR(__xludf.DUMMYFUNCTION("TO_DATE(INT((P1041/(60*60*24))+""1/1/1970""))"),43414.0)</f>
        <v>43414</v>
      </c>
      <c r="P1041" s="13">
        <v>1.541808E9</v>
      </c>
      <c r="Q1041" s="13">
        <v>31242.6387</v>
      </c>
      <c r="S1041" s="153">
        <f>IFERROR(__xludf.DUMMYFUNCTION("TO_DATE(INT((T1041/(60*60*24))+""1/1/1970""))"),43609.0)</f>
        <v>43609</v>
      </c>
      <c r="T1041" s="152">
        <v>1.5586704E9</v>
      </c>
      <c r="U1041" s="152">
        <v>161205.4482</v>
      </c>
      <c r="W1041" s="153">
        <f>IFERROR(__xludf.DUMMYFUNCTION("TO_DATE(INT((X1041/(60*60*24))+""1/1/1970""))"),43580.0)</f>
        <v>43580</v>
      </c>
      <c r="X1041" s="156">
        <v>1.5562008E9</v>
      </c>
      <c r="Y1041" s="156">
        <v>10062.7491</v>
      </c>
      <c r="AA1041" s="153">
        <f>IFERROR(__xludf.DUMMYFUNCTION("TO_DATE(INT((AB1041/(60*60*24))+""1/1/1970""))"),43586.0)</f>
        <v>43586</v>
      </c>
      <c r="AB1041" s="156">
        <v>1.5566868E9</v>
      </c>
      <c r="AC1041" s="156">
        <v>89868.4032</v>
      </c>
      <c r="AE1041" s="153">
        <f>IFERROR(__xludf.DUMMYFUNCTION("TO_DATE(INT((AF1041/(60*60*24))+""1/1/1970""))"),43417.0)</f>
        <v>43417</v>
      </c>
      <c r="AF1041" s="156">
        <v>1.542096E9</v>
      </c>
      <c r="AG1041" s="156">
        <v>91115.921</v>
      </c>
      <c r="AQ1041" s="153">
        <f>IFERROR(__xludf.DUMMYFUNCTION("TO_DATE(INT((AR1041/(60*60*24))+""1/1/1970""))"),43609.0)</f>
        <v>43609</v>
      </c>
      <c r="AR1041" s="156">
        <v>1.5586704E9</v>
      </c>
      <c r="AS1041" s="156">
        <v>97861.0862</v>
      </c>
      <c r="AT1041" s="156">
        <v>158935.4306</v>
      </c>
      <c r="AU1041" s="152">
        <f t="shared" si="1"/>
        <v>160264.12</v>
      </c>
      <c r="AV1041" s="152">
        <f t="shared" si="2"/>
        <v>32852.0373</v>
      </c>
      <c r="AW1041" s="152">
        <f t="shared" si="3"/>
        <v>161205.4482</v>
      </c>
      <c r="AX1041" s="152">
        <f t="shared" si="4"/>
        <v>9989.2294</v>
      </c>
      <c r="AY1041" s="152">
        <f t="shared" si="5"/>
        <v>89181.8883</v>
      </c>
      <c r="AZ1041" s="152">
        <f t="shared" si="6"/>
        <v>90796.97</v>
      </c>
      <c r="BA1041" s="152">
        <f t="shared" si="7"/>
        <v>98707.2204</v>
      </c>
      <c r="BB1041" s="152">
        <f t="shared" si="8"/>
        <v>101931.88</v>
      </c>
      <c r="BC1041" s="152">
        <f t="shared" si="9"/>
        <v>106958.9279</v>
      </c>
    </row>
    <row r="1042">
      <c r="A1042" s="156">
        <v>1.51637226E9</v>
      </c>
      <c r="B1042" s="156">
        <v>132735.5729</v>
      </c>
      <c r="D1042" s="153">
        <f>IFERROR(__xludf.DUMMYFUNCTION("TO_DATE(INT((E1042/(60*60*24))+""1/1/1970""))"),43610.0)</f>
        <v>43610</v>
      </c>
      <c r="E1042" s="152">
        <v>1.5587568E9</v>
      </c>
      <c r="F1042" s="152">
        <v>97861.0862</v>
      </c>
      <c r="H1042" s="153">
        <f>IFERROR(__xludf.DUMMYFUNCTION("TO_DATE(INT((I1042/(60*60*24))+""1/1/1970""))"),43610.0)</f>
        <v>43610</v>
      </c>
      <c r="I1042" s="152">
        <v>1.5587568E9</v>
      </c>
      <c r="J1042" s="152">
        <v>161528.3422</v>
      </c>
      <c r="L1042" s="154">
        <v>43808.0</v>
      </c>
      <c r="M1042" s="155">
        <v>204731.36</v>
      </c>
      <c r="O1042" s="153">
        <f>IFERROR(__xludf.DUMMYFUNCTION("TO_DATE(INT((P1042/(60*60*24))+""1/1/1970""))"),43415.0)</f>
        <v>43415</v>
      </c>
      <c r="P1042" s="13">
        <v>1.5418944E9</v>
      </c>
      <c r="Q1042" s="13">
        <v>31242.6387</v>
      </c>
      <c r="S1042" s="153">
        <f>IFERROR(__xludf.DUMMYFUNCTION("TO_DATE(INT((T1042/(60*60*24))+""1/1/1970""))"),43610.0)</f>
        <v>43610</v>
      </c>
      <c r="T1042" s="156">
        <v>1.5587568E9</v>
      </c>
      <c r="U1042" s="156">
        <v>161551.6959</v>
      </c>
      <c r="W1042" s="153">
        <f>IFERROR(__xludf.DUMMYFUNCTION("TO_DATE(INT((X1042/(60*60*24))+""1/1/1970""))"),43581.0)</f>
        <v>43581</v>
      </c>
      <c r="X1042" s="156">
        <v>1.5562872E9</v>
      </c>
      <c r="Y1042" s="156">
        <v>10058.3595</v>
      </c>
      <c r="AA1042" s="153">
        <f>IFERROR(__xludf.DUMMYFUNCTION("TO_DATE(INT((AB1042/(60*60*24))+""1/1/1970""))"),43587.0)</f>
        <v>43587</v>
      </c>
      <c r="AB1042" s="152">
        <v>1.556766E9</v>
      </c>
      <c r="AC1042" s="152">
        <v>89717.3928</v>
      </c>
      <c r="AE1042" s="153">
        <f>IFERROR(__xludf.DUMMYFUNCTION("TO_DATE(INT((AF1042/(60*60*24))+""1/1/1970""))"),43418.0)</f>
        <v>43418</v>
      </c>
      <c r="AF1042" s="152">
        <v>1.5421752E9</v>
      </c>
      <c r="AG1042" s="152">
        <v>91824.8133</v>
      </c>
      <c r="AQ1042" s="153">
        <f>IFERROR(__xludf.DUMMYFUNCTION("TO_DATE(INT((AR1042/(60*60*24))+""1/1/1970""))"),43610.0)</f>
        <v>43610</v>
      </c>
      <c r="AR1042" s="152">
        <v>1.5587568E9</v>
      </c>
      <c r="AS1042" s="152">
        <v>97861.0862</v>
      </c>
      <c r="AT1042" s="152">
        <v>161528.3422</v>
      </c>
      <c r="AU1042" s="152">
        <f t="shared" si="1"/>
        <v>160264.12</v>
      </c>
      <c r="AV1042" s="152">
        <f t="shared" si="2"/>
        <v>32839.3917</v>
      </c>
      <c r="AW1042" s="152">
        <f t="shared" si="3"/>
        <v>161551.6959</v>
      </c>
      <c r="AX1042" s="152">
        <f t="shared" si="4"/>
        <v>10005.379</v>
      </c>
      <c r="AY1042" s="152">
        <f t="shared" si="5"/>
        <v>89181.8883</v>
      </c>
      <c r="AZ1042" s="152">
        <f t="shared" si="6"/>
        <v>90955.2468</v>
      </c>
      <c r="BA1042" s="152">
        <f t="shared" si="7"/>
        <v>98722.0896</v>
      </c>
      <c r="BB1042" s="152">
        <f t="shared" si="8"/>
        <v>102109.9</v>
      </c>
      <c r="BC1042" s="152">
        <f t="shared" si="9"/>
        <v>107794.9756</v>
      </c>
    </row>
    <row r="1043">
      <c r="A1043" s="152">
        <v>1.5163956E9</v>
      </c>
      <c r="B1043" s="152">
        <v>133014.6733</v>
      </c>
      <c r="D1043" s="153">
        <f>IFERROR(__xludf.DUMMYFUNCTION("TO_DATE(INT((E1043/(60*60*24))+""1/1/1970""))"),43613.0)</f>
        <v>43613</v>
      </c>
      <c r="E1043" s="156">
        <v>1.559052E9</v>
      </c>
      <c r="F1043" s="156">
        <v>97861.0862</v>
      </c>
      <c r="H1043" s="153">
        <f>IFERROR(__xludf.DUMMYFUNCTION("TO_DATE(INT((I1043/(60*60*24))+""1/1/1970""))"),43613.0)</f>
        <v>43613</v>
      </c>
      <c r="I1043" s="156">
        <v>1.559052E9</v>
      </c>
      <c r="J1043" s="156">
        <v>161528.3422</v>
      </c>
      <c r="L1043" s="154">
        <v>43809.0</v>
      </c>
      <c r="M1043" s="155">
        <v>204124.49</v>
      </c>
      <c r="O1043" s="153">
        <f>IFERROR(__xludf.DUMMYFUNCTION("TO_DATE(INT((P1043/(60*60*24))+""1/1/1970""))"),43416.0)</f>
        <v>43416</v>
      </c>
      <c r="P1043" s="13">
        <v>1.5419808E9</v>
      </c>
      <c r="Q1043" s="13">
        <v>31246.8225</v>
      </c>
      <c r="S1043" s="153">
        <f>IFERROR(__xludf.DUMMYFUNCTION("TO_DATE(INT((T1043/(60*60*24))+""1/1/1970""))"),43613.0)</f>
        <v>43613</v>
      </c>
      <c r="T1043" s="152">
        <v>1.559052E9</v>
      </c>
      <c r="U1043" s="152">
        <v>161551.6959</v>
      </c>
      <c r="W1043" s="153">
        <f>IFERROR(__xludf.DUMMYFUNCTION("TO_DATE(INT((X1043/(60*60*24))+""1/1/1970""))"),43582.0)</f>
        <v>43582</v>
      </c>
      <c r="X1043" s="156">
        <v>1.5563232E9</v>
      </c>
      <c r="Y1043" s="156">
        <v>10063.452</v>
      </c>
      <c r="AA1043" s="153">
        <f>IFERROR(__xludf.DUMMYFUNCTION("TO_DATE(INT((AB1043/(60*60*24))+""1/1/1970""))"),43588.0)</f>
        <v>43588</v>
      </c>
      <c r="AB1043" s="156">
        <v>1.5568452E9</v>
      </c>
      <c r="AC1043" s="156">
        <v>89559.8087</v>
      </c>
      <c r="AE1043" s="153">
        <f>IFERROR(__xludf.DUMMYFUNCTION("TO_DATE(INT((AF1043/(60*60*24))+""1/1/1970""))"),43419.0)</f>
        <v>43419</v>
      </c>
      <c r="AF1043" s="156">
        <v>1.5422544E9</v>
      </c>
      <c r="AG1043" s="156">
        <v>91829.2667</v>
      </c>
      <c r="AQ1043" s="153">
        <f>IFERROR(__xludf.DUMMYFUNCTION("TO_DATE(INT((AR1043/(60*60*24))+""1/1/1970""))"),43613.0)</f>
        <v>43613</v>
      </c>
      <c r="AR1043" s="156">
        <v>1.559052E9</v>
      </c>
      <c r="AS1043" s="156">
        <v>97861.0862</v>
      </c>
      <c r="AT1043" s="156">
        <v>161528.3422</v>
      </c>
      <c r="AU1043" s="152">
        <f t="shared" si="1"/>
        <v>160508.31</v>
      </c>
      <c r="AV1043" s="152">
        <f t="shared" si="2"/>
        <v>32785.0432</v>
      </c>
      <c r="AW1043" s="152">
        <f t="shared" si="3"/>
        <v>161551.6959</v>
      </c>
      <c r="AX1043" s="152">
        <f t="shared" si="4"/>
        <v>9997.0349</v>
      </c>
      <c r="AY1043" s="152">
        <f t="shared" si="5"/>
        <v>88902.7534</v>
      </c>
      <c r="AZ1043" s="152">
        <f t="shared" si="6"/>
        <v>90872.2628</v>
      </c>
      <c r="BA1043" s="152">
        <f t="shared" si="7"/>
        <v>100820.7277</v>
      </c>
      <c r="BB1043" s="152">
        <f t="shared" si="8"/>
        <v>102109.9</v>
      </c>
      <c r="BC1043" s="152">
        <f t="shared" si="9"/>
        <v>107794.9756</v>
      </c>
    </row>
    <row r="1044">
      <c r="A1044" s="156">
        <v>1.51663146E9</v>
      </c>
      <c r="B1044" s="156">
        <v>132910.6019</v>
      </c>
      <c r="D1044" s="153">
        <f>IFERROR(__xludf.DUMMYFUNCTION("TO_DATE(INT((E1044/(60*60*24))+""1/1/1970""))"),43614.0)</f>
        <v>43614</v>
      </c>
      <c r="E1044" s="156">
        <v>1.5591024E9</v>
      </c>
      <c r="F1044" s="156">
        <v>96874.5148</v>
      </c>
      <c r="H1044" s="153">
        <f>IFERROR(__xludf.DUMMYFUNCTION("TO_DATE(INT((I1044/(60*60*24))+""1/1/1970""))"),43614.0)</f>
        <v>43614</v>
      </c>
      <c r="I1044" s="156">
        <v>1.5591024E9</v>
      </c>
      <c r="J1044" s="156">
        <v>159234.939</v>
      </c>
      <c r="L1044" s="154">
        <v>43810.0</v>
      </c>
      <c r="M1044" s="155">
        <v>203909.94</v>
      </c>
      <c r="O1044" s="153">
        <f>IFERROR(__xludf.DUMMYFUNCTION("TO_DATE(INT((P1044/(60*60*24))+""1/1/1970""))"),43417.0)</f>
        <v>43417</v>
      </c>
      <c r="P1044" s="13">
        <v>1.5421212E9</v>
      </c>
      <c r="Q1044" s="13">
        <v>31286.0219</v>
      </c>
      <c r="S1044" s="153">
        <f>IFERROR(__xludf.DUMMYFUNCTION("TO_DATE(INT((T1044/(60*60*24))+""1/1/1970""))"),43614.0)</f>
        <v>43614</v>
      </c>
      <c r="T1044" s="152">
        <v>1.5591024E9</v>
      </c>
      <c r="U1044" s="152">
        <v>160066.6412</v>
      </c>
      <c r="W1044" s="153">
        <f>IFERROR(__xludf.DUMMYFUNCTION("TO_DATE(INT((X1044/(60*60*24))+""1/1/1970""))"),43584.0)</f>
        <v>43584</v>
      </c>
      <c r="X1044" s="152">
        <v>1.556496E9</v>
      </c>
      <c r="Y1044" s="152">
        <v>10062.5544</v>
      </c>
      <c r="AA1044" s="153">
        <f>IFERROR(__xludf.DUMMYFUNCTION("TO_DATE(INT((AB1044/(60*60*24))+""1/1/1970""))"),43590.0)</f>
        <v>43590</v>
      </c>
      <c r="AB1044" s="152">
        <v>1.5570936E9</v>
      </c>
      <c r="AC1044" s="152">
        <v>89613.9372</v>
      </c>
      <c r="AE1044" s="153">
        <f>IFERROR(__xludf.DUMMYFUNCTION("TO_DATE(INT((AF1044/(60*60*24))+""1/1/1970""))"),43420.0)</f>
        <v>43420</v>
      </c>
      <c r="AF1044" s="152">
        <v>1.5423336E9</v>
      </c>
      <c r="AG1044" s="152">
        <v>91933.3131</v>
      </c>
      <c r="AQ1044" s="153">
        <f>IFERROR(__xludf.DUMMYFUNCTION("TO_DATE(INT((AR1044/(60*60*24))+""1/1/1970""))"),43614.0)</f>
        <v>43614</v>
      </c>
      <c r="AR1044" s="156">
        <v>1.5591024E9</v>
      </c>
      <c r="AS1044" s="156">
        <v>96874.5148</v>
      </c>
      <c r="AT1044" s="156">
        <v>159234.939</v>
      </c>
      <c r="AU1044" s="152">
        <f t="shared" si="1"/>
        <v>159967.76</v>
      </c>
      <c r="AV1044" s="152">
        <f t="shared" si="2"/>
        <v>32757.4417</v>
      </c>
      <c r="AW1044" s="152">
        <f t="shared" si="3"/>
        <v>160066.6412</v>
      </c>
      <c r="AX1044" s="152">
        <f t="shared" si="4"/>
        <v>9988.1459</v>
      </c>
      <c r="AY1044" s="152">
        <f t="shared" si="5"/>
        <v>89237.9934</v>
      </c>
      <c r="AZ1044" s="152">
        <f t="shared" si="6"/>
        <v>90667.8388</v>
      </c>
      <c r="BA1044" s="152">
        <f t="shared" si="7"/>
        <v>100007.4084</v>
      </c>
      <c r="BB1044" s="152">
        <f t="shared" si="8"/>
        <v>102163.03</v>
      </c>
      <c r="BC1044" s="152">
        <f t="shared" si="9"/>
        <v>107567.636</v>
      </c>
    </row>
    <row r="1045">
      <c r="A1045" s="152">
        <v>1.5166548E9</v>
      </c>
      <c r="B1045" s="152">
        <v>134093.2307</v>
      </c>
      <c r="D1045" s="153">
        <f>IFERROR(__xludf.DUMMYFUNCTION("TO_DATE(INT((E1045/(60*60*24))+""1/1/1970""))"),43615.0)</f>
        <v>43615</v>
      </c>
      <c r="E1045" s="152">
        <v>1.5591888E9</v>
      </c>
      <c r="F1045" s="152">
        <v>96445.7595</v>
      </c>
      <c r="H1045" s="153">
        <f>IFERROR(__xludf.DUMMYFUNCTION("TO_DATE(INT((I1045/(60*60*24))+""1/1/1970""))"),43615.0)</f>
        <v>43615</v>
      </c>
      <c r="I1045" s="152">
        <v>1.5591888E9</v>
      </c>
      <c r="J1045" s="152">
        <v>158510.6007</v>
      </c>
      <c r="L1045" s="154">
        <v>43811.0</v>
      </c>
      <c r="M1045" s="155">
        <v>204455.51</v>
      </c>
      <c r="O1045" s="153">
        <f>IFERROR(__xludf.DUMMYFUNCTION("TO_DATE(INT((P1045/(60*60*24))+""1/1/1970""))"),43418.0)</f>
        <v>43418</v>
      </c>
      <c r="P1045" s="13">
        <v>1.5422076E9</v>
      </c>
      <c r="Q1045" s="13">
        <v>31282.1261</v>
      </c>
      <c r="S1045" s="153">
        <f>IFERROR(__xludf.DUMMYFUNCTION("TO_DATE(INT((T1045/(60*60*24))+""1/1/1970""))"),43615.0)</f>
        <v>43615</v>
      </c>
      <c r="T1045" s="156">
        <v>1.5591888E9</v>
      </c>
      <c r="U1045" s="156">
        <v>158997.7902</v>
      </c>
      <c r="W1045" s="153">
        <f>IFERROR(__xludf.DUMMYFUNCTION("TO_DATE(INT((X1045/(60*60*24))+""1/1/1970""))"),43585.0)</f>
        <v>43585</v>
      </c>
      <c r="X1045" s="156">
        <v>1.5566328E9</v>
      </c>
      <c r="Y1045" s="156">
        <v>10067.7898</v>
      </c>
      <c r="AA1045" s="153">
        <f>IFERROR(__xludf.DUMMYFUNCTION("TO_DATE(INT((AB1045/(60*60*24))+""1/1/1970""))"),43591.0)</f>
        <v>43591</v>
      </c>
      <c r="AB1045" s="152">
        <v>1.5571332E9</v>
      </c>
      <c r="AC1045" s="152">
        <v>89477.3558</v>
      </c>
      <c r="AE1045" s="153">
        <f>IFERROR(__xludf.DUMMYFUNCTION("TO_DATE(INT((AF1045/(60*60*24))+""1/1/1970""))"),43421.0)</f>
        <v>43421</v>
      </c>
      <c r="AF1045" s="156">
        <v>1.5424128E9</v>
      </c>
      <c r="AG1045" s="156">
        <v>92694.4311</v>
      </c>
      <c r="AQ1045" s="153">
        <f>IFERROR(__xludf.DUMMYFUNCTION("TO_DATE(INT((AR1045/(60*60*24))+""1/1/1970""))"),43615.0)</f>
        <v>43615</v>
      </c>
      <c r="AR1045" s="152">
        <v>1.5591888E9</v>
      </c>
      <c r="AS1045" s="152">
        <v>96445.7595</v>
      </c>
      <c r="AT1045" s="152">
        <v>158510.6007</v>
      </c>
      <c r="AU1045" s="152">
        <f t="shared" si="1"/>
        <v>159579.12</v>
      </c>
      <c r="AV1045" s="152">
        <f t="shared" si="2"/>
        <v>32709.7427</v>
      </c>
      <c r="AW1045" s="152">
        <f t="shared" si="3"/>
        <v>158997.7902</v>
      </c>
      <c r="AX1045" s="152">
        <f t="shared" si="4"/>
        <v>9976.9855</v>
      </c>
      <c r="AY1045" s="152">
        <f t="shared" si="5"/>
        <v>89423.1059</v>
      </c>
      <c r="AZ1045" s="152">
        <f t="shared" si="6"/>
        <v>90413.2196</v>
      </c>
      <c r="BA1045" s="152">
        <f t="shared" si="7"/>
        <v>98918.1632</v>
      </c>
      <c r="BB1045" s="152">
        <f t="shared" si="8"/>
        <v>101337.79</v>
      </c>
      <c r="BC1045" s="152">
        <f t="shared" si="9"/>
        <v>106752.9088</v>
      </c>
    </row>
    <row r="1046">
      <c r="A1046" s="156">
        <v>1.51671786E9</v>
      </c>
      <c r="B1046" s="156">
        <v>134036.4646</v>
      </c>
      <c r="D1046" s="153">
        <f>IFERROR(__xludf.DUMMYFUNCTION("TO_DATE(INT((E1046/(60*60*24))+""1/1/1970""))"),43616.0)</f>
        <v>43616</v>
      </c>
      <c r="E1046" s="156">
        <v>1.5592752E9</v>
      </c>
      <c r="F1046" s="156">
        <v>96445.7595</v>
      </c>
      <c r="H1046" s="153">
        <f>IFERROR(__xludf.DUMMYFUNCTION("TO_DATE(INT((I1046/(60*60*24))+""1/1/1970""))"),43616.0)</f>
        <v>43616</v>
      </c>
      <c r="I1046" s="156">
        <v>1.5592752E9</v>
      </c>
      <c r="J1046" s="156">
        <v>159846.3877</v>
      </c>
      <c r="L1046" s="154">
        <v>43812.0</v>
      </c>
      <c r="M1046" s="155">
        <v>206116.74</v>
      </c>
      <c r="O1046" s="153">
        <f>IFERROR(__xludf.DUMMYFUNCTION("TO_DATE(INT((P1046/(60*60*24))+""1/1/1970""))"),43419.0)</f>
        <v>43419</v>
      </c>
      <c r="P1046" s="13">
        <v>1.542294E9</v>
      </c>
      <c r="Q1046" s="13">
        <v>31286.8783</v>
      </c>
      <c r="S1046" s="153">
        <f>IFERROR(__xludf.DUMMYFUNCTION("TO_DATE(INT((T1046/(60*60*24))+""1/1/1970""))"),43616.0)</f>
        <v>43616</v>
      </c>
      <c r="T1046" s="152">
        <v>1.5592752E9</v>
      </c>
      <c r="U1046" s="152">
        <v>159407.3062</v>
      </c>
      <c r="W1046" s="153">
        <f>IFERROR(__xludf.DUMMYFUNCTION("TO_DATE(INT((X1046/(60*60*24))+""1/1/1970""))"),43586.0)</f>
        <v>43586</v>
      </c>
      <c r="X1046" s="156">
        <v>1.5567192E9</v>
      </c>
      <c r="Y1046" s="156">
        <v>10063.9639</v>
      </c>
      <c r="AA1046" s="153">
        <f>IFERROR(__xludf.DUMMYFUNCTION("TO_DATE(INT((AB1046/(60*60*24))+""1/1/1970""))"),43592.0)</f>
        <v>43592</v>
      </c>
      <c r="AB1046" s="156">
        <v>1.5572124E9</v>
      </c>
      <c r="AC1046" s="156">
        <v>89814.2642</v>
      </c>
      <c r="AE1046" s="153">
        <f>IFERROR(__xludf.DUMMYFUNCTION("TO_DATE(INT((AF1046/(60*60*24))+""1/1/1970""))"),43422.0)</f>
        <v>43422</v>
      </c>
      <c r="AF1046" s="152">
        <v>1.542582E9</v>
      </c>
      <c r="AG1046" s="152">
        <v>92694.4311</v>
      </c>
      <c r="AQ1046" s="153">
        <f>IFERROR(__xludf.DUMMYFUNCTION("TO_DATE(INT((AR1046/(60*60*24))+""1/1/1970""))"),43616.0)</f>
        <v>43616</v>
      </c>
      <c r="AR1046" s="156">
        <v>1.5592752E9</v>
      </c>
      <c r="AS1046" s="156">
        <v>96445.7595</v>
      </c>
      <c r="AT1046" s="156">
        <v>159846.3877</v>
      </c>
      <c r="AU1046" s="152">
        <f t="shared" si="1"/>
        <v>160386.52</v>
      </c>
      <c r="AV1046" s="152">
        <f t="shared" si="2"/>
        <v>32583.62</v>
      </c>
      <c r="AW1046" s="152">
        <f t="shared" si="3"/>
        <v>159407.3062</v>
      </c>
      <c r="AX1046" s="152">
        <f t="shared" si="4"/>
        <v>9974.8165</v>
      </c>
      <c r="AY1046" s="152">
        <f t="shared" si="5"/>
        <v>89581.2777</v>
      </c>
      <c r="AZ1046" s="152">
        <f t="shared" si="6"/>
        <v>90355.738</v>
      </c>
      <c r="BA1046" s="152">
        <f t="shared" si="7"/>
        <v>99404.8251</v>
      </c>
      <c r="BB1046" s="152">
        <f t="shared" si="8"/>
        <v>101493.73</v>
      </c>
      <c r="BC1046" s="152">
        <f t="shared" si="9"/>
        <v>107280.4781</v>
      </c>
    </row>
    <row r="1047">
      <c r="A1047" s="152">
        <v>1.5167412E9</v>
      </c>
      <c r="B1047" s="152">
        <v>134377.0617</v>
      </c>
      <c r="D1047" s="153">
        <f>IFERROR(__xludf.DUMMYFUNCTION("TO_DATE(INT((E1047/(60*60*24))+""1/1/1970""))"),43617.0)</f>
        <v>43617</v>
      </c>
      <c r="E1047" s="152">
        <v>1.5593616E9</v>
      </c>
      <c r="F1047" s="152">
        <v>96445.7595</v>
      </c>
      <c r="H1047" s="153">
        <f>IFERROR(__xludf.DUMMYFUNCTION("TO_DATE(INT((I1047/(60*60*24))+""1/1/1970""))"),43617.0)</f>
        <v>43617</v>
      </c>
      <c r="I1047" s="152">
        <v>1.5593616E9</v>
      </c>
      <c r="J1047" s="152">
        <v>161135.4729</v>
      </c>
      <c r="L1047" s="154">
        <v>43815.0</v>
      </c>
      <c r="M1047" s="155">
        <v>206233.21</v>
      </c>
      <c r="O1047" s="153">
        <f>IFERROR(__xludf.DUMMYFUNCTION("TO_DATE(INT((P1047/(60*60*24))+""1/1/1970""))"),43420.0)</f>
        <v>43420</v>
      </c>
      <c r="P1047" s="13">
        <v>1.5423804E9</v>
      </c>
      <c r="Q1047" s="13">
        <v>31168.4751</v>
      </c>
      <c r="S1047" s="153">
        <f>IFERROR(__xludf.DUMMYFUNCTION("TO_DATE(INT((T1047/(60*60*24))+""1/1/1970""))"),43617.0)</f>
        <v>43617</v>
      </c>
      <c r="T1047" s="156">
        <v>1.5593616E9</v>
      </c>
      <c r="U1047" s="156">
        <v>157313.011</v>
      </c>
      <c r="W1047" s="153">
        <f>IFERROR(__xludf.DUMMYFUNCTION("TO_DATE(INT((X1047/(60*60*24))+""1/1/1970""))"),43587.0)</f>
        <v>43587</v>
      </c>
      <c r="X1047" s="156">
        <v>1.5568056E9</v>
      </c>
      <c r="Y1047" s="156">
        <v>10051.2914</v>
      </c>
      <c r="AA1047" s="153">
        <f>IFERROR(__xludf.DUMMYFUNCTION("TO_DATE(INT((AB1047/(60*60*24))+""1/1/1970""))"),43593.0)</f>
        <v>43593</v>
      </c>
      <c r="AB1047" s="152">
        <v>1.5572916E9</v>
      </c>
      <c r="AC1047" s="152">
        <v>89631.7681</v>
      </c>
      <c r="AE1047" s="153">
        <f>IFERROR(__xludf.DUMMYFUNCTION("TO_DATE(INT((AF1047/(60*60*24))+""1/1/1970""))"),43423.0)</f>
        <v>43423</v>
      </c>
      <c r="AF1047" s="156">
        <v>1.5426216E9</v>
      </c>
      <c r="AG1047" s="156">
        <v>92653.5413</v>
      </c>
      <c r="AQ1047" s="153">
        <f>IFERROR(__xludf.DUMMYFUNCTION("TO_DATE(INT((AR1047/(60*60*24))+""1/1/1970""))"),43617.0)</f>
        <v>43617</v>
      </c>
      <c r="AR1047" s="152">
        <v>1.5593616E9</v>
      </c>
      <c r="AS1047" s="152">
        <v>96445.7595</v>
      </c>
      <c r="AT1047" s="152">
        <v>161135.4729</v>
      </c>
      <c r="AU1047" s="152">
        <f t="shared" si="1"/>
        <v>160386.52</v>
      </c>
      <c r="AV1047" s="152">
        <f t="shared" si="2"/>
        <v>32625.9665</v>
      </c>
      <c r="AW1047" s="152">
        <f t="shared" si="3"/>
        <v>157313.011</v>
      </c>
      <c r="AX1047" s="152">
        <f t="shared" si="4"/>
        <v>10002.2528</v>
      </c>
      <c r="AY1047" s="152">
        <f t="shared" si="5"/>
        <v>89581.2777</v>
      </c>
      <c r="AZ1047" s="152">
        <f t="shared" si="6"/>
        <v>90672.2916</v>
      </c>
      <c r="BA1047" s="152">
        <f t="shared" si="7"/>
        <v>97961.1087</v>
      </c>
      <c r="BB1047" s="152">
        <f t="shared" si="8"/>
        <v>101613.79</v>
      </c>
      <c r="BC1047" s="152">
        <f t="shared" si="9"/>
        <v>105911.4691</v>
      </c>
    </row>
    <row r="1048">
      <c r="A1048" s="156">
        <v>1.51680426E9</v>
      </c>
      <c r="B1048" s="156">
        <v>134694.0062</v>
      </c>
      <c r="D1048" s="153">
        <f>IFERROR(__xludf.DUMMYFUNCTION("TO_DATE(INT((E1048/(60*60*24))+""1/1/1970""))"),43619.0)</f>
        <v>43619</v>
      </c>
      <c r="E1048" s="156">
        <v>1.5595704E9</v>
      </c>
      <c r="F1048" s="156">
        <v>96445.7595</v>
      </c>
      <c r="H1048" s="153">
        <f>IFERROR(__xludf.DUMMYFUNCTION("TO_DATE(INT((I1048/(60*60*24))+""1/1/1970""))"),43619.0)</f>
        <v>43619</v>
      </c>
      <c r="I1048" s="156">
        <v>1.5595704E9</v>
      </c>
      <c r="J1048" s="156">
        <v>161135.4729</v>
      </c>
      <c r="L1048" s="154">
        <v>43816.0</v>
      </c>
      <c r="M1048" s="155">
        <v>207569.55</v>
      </c>
      <c r="O1048" s="153">
        <f>IFERROR(__xludf.DUMMYFUNCTION("TO_DATE(INT((P1048/(60*60*24))+""1/1/1970""))"),43421.0)</f>
        <v>43421</v>
      </c>
      <c r="P1048" s="13">
        <v>1.5424128E9</v>
      </c>
      <c r="Q1048" s="13">
        <v>31159.5545</v>
      </c>
      <c r="S1048" s="153">
        <f>IFERROR(__xludf.DUMMYFUNCTION("TO_DATE(INT((T1048/(60*60*24))+""1/1/1970""))"),43619.0)</f>
        <v>43619</v>
      </c>
      <c r="T1048" s="152">
        <v>1.5595344E9</v>
      </c>
      <c r="U1048" s="152">
        <v>157313.011</v>
      </c>
      <c r="W1048" s="153">
        <f>IFERROR(__xludf.DUMMYFUNCTION("TO_DATE(INT((X1048/(60*60*24))+""1/1/1970""))"),43588.0)</f>
        <v>43588</v>
      </c>
      <c r="X1048" s="156">
        <v>1.556892E9</v>
      </c>
      <c r="Y1048" s="156">
        <v>10047.3161</v>
      </c>
      <c r="AA1048" s="153">
        <f>IFERROR(__xludf.DUMMYFUNCTION("TO_DATE(INT((AB1048/(60*60*24))+""1/1/1970""))"),43594.0)</f>
        <v>43594</v>
      </c>
      <c r="AB1048" s="156">
        <v>1.5573708E9</v>
      </c>
      <c r="AC1048" s="156">
        <v>89486.5848</v>
      </c>
      <c r="AE1048" s="153">
        <f>IFERROR(__xludf.DUMMYFUNCTION("TO_DATE(INT((AF1048/(60*60*24))+""1/1/1970""))"),43424.0)</f>
        <v>43424</v>
      </c>
      <c r="AF1048" s="152">
        <v>1.5427008E9</v>
      </c>
      <c r="AG1048" s="152">
        <v>92982.2795</v>
      </c>
      <c r="AQ1048" s="153">
        <f>IFERROR(__xludf.DUMMYFUNCTION("TO_DATE(INT((AR1048/(60*60*24))+""1/1/1970""))"),43619.0)</f>
        <v>43619</v>
      </c>
      <c r="AR1048" s="156">
        <v>1.5595704E9</v>
      </c>
      <c r="AS1048" s="156">
        <v>96445.7595</v>
      </c>
      <c r="AT1048" s="156">
        <v>161135.4729</v>
      </c>
      <c r="AU1048" s="152">
        <f t="shared" si="1"/>
        <v>160521.32</v>
      </c>
      <c r="AV1048" s="152">
        <f t="shared" si="2"/>
        <v>32672.6889</v>
      </c>
      <c r="AW1048" s="152">
        <f t="shared" si="3"/>
        <v>157313.011</v>
      </c>
      <c r="AX1048" s="152">
        <f t="shared" si="4"/>
        <v>10003.5817</v>
      </c>
      <c r="AY1048" s="152">
        <f t="shared" si="5"/>
        <v>89525.1308</v>
      </c>
      <c r="AZ1048" s="152">
        <f t="shared" si="6"/>
        <v>90712.3668</v>
      </c>
      <c r="BA1048" s="152">
        <f t="shared" si="7"/>
        <v>97961.1087</v>
      </c>
      <c r="BB1048" s="152">
        <f t="shared" si="8"/>
        <v>101613.79</v>
      </c>
      <c r="BC1048" s="152">
        <f t="shared" si="9"/>
        <v>105911.4691</v>
      </c>
    </row>
    <row r="1049">
      <c r="A1049" s="152">
        <v>1.5168276E9</v>
      </c>
      <c r="B1049" s="152">
        <v>134325.026</v>
      </c>
      <c r="D1049" s="153">
        <f>IFERROR(__xludf.DUMMYFUNCTION("TO_DATE(INT((E1049/(60*60*24))+""1/1/1970""))"),43620.0)</f>
        <v>43620</v>
      </c>
      <c r="E1049" s="156">
        <v>1.5596208E9</v>
      </c>
      <c r="F1049" s="156">
        <v>96445.7595</v>
      </c>
      <c r="H1049" s="153">
        <f>IFERROR(__xludf.DUMMYFUNCTION("TO_DATE(INT((I1049/(60*60*24))+""1/1/1970""))"),43620.0)</f>
        <v>43620</v>
      </c>
      <c r="I1049" s="156">
        <v>1.5596208E9</v>
      </c>
      <c r="J1049" s="156">
        <v>157857.0135</v>
      </c>
      <c r="L1049" s="154">
        <v>43817.0</v>
      </c>
      <c r="M1049" s="155">
        <v>207612.46</v>
      </c>
      <c r="O1049" s="153">
        <f>IFERROR(__xludf.DUMMYFUNCTION("TO_DATE(INT((P1049/(60*60*24))+""1/1/1970""))"),43422.0)</f>
        <v>43422</v>
      </c>
      <c r="P1049" s="13">
        <v>1.5424992E9</v>
      </c>
      <c r="Q1049" s="13">
        <v>31159.5545</v>
      </c>
      <c r="S1049" s="153">
        <f>IFERROR(__xludf.DUMMYFUNCTION("TO_DATE(INT((T1049/(60*60*24))+""1/1/1970""))"),43620.0)</f>
        <v>43620</v>
      </c>
      <c r="T1049" s="156">
        <v>1.5596208E9</v>
      </c>
      <c r="U1049" s="156">
        <v>156852.0425</v>
      </c>
      <c r="W1049" s="153">
        <f>IFERROR(__xludf.DUMMYFUNCTION("TO_DATE(INT((X1049/(60*60*24))+""1/1/1970""))"),43589.0)</f>
        <v>43589</v>
      </c>
      <c r="X1049" s="156">
        <v>1.556928E9</v>
      </c>
      <c r="Y1049" s="156">
        <v>10040.469</v>
      </c>
      <c r="AA1049" s="153">
        <f>IFERROR(__xludf.DUMMYFUNCTION("TO_DATE(INT((AB1049/(60*60*24))+""1/1/1970""))"),43595.0)</f>
        <v>43595</v>
      </c>
      <c r="AB1049" s="152">
        <v>1.55745E9</v>
      </c>
      <c r="AC1049" s="152">
        <v>89662.5904</v>
      </c>
      <c r="AE1049" s="153">
        <f>IFERROR(__xludf.DUMMYFUNCTION("TO_DATE(INT((AF1049/(60*60*24))+""1/1/1970""))"),43425.0)</f>
        <v>43425</v>
      </c>
      <c r="AF1049" s="156">
        <v>1.54278E9</v>
      </c>
      <c r="AG1049" s="156">
        <v>92316.7061</v>
      </c>
      <c r="AQ1049" s="153">
        <f>IFERROR(__xludf.DUMMYFUNCTION("TO_DATE(INT((AR1049/(60*60*24))+""1/1/1970""))"),43620.0)</f>
        <v>43620</v>
      </c>
      <c r="AR1049" s="156">
        <v>1.5596208E9</v>
      </c>
      <c r="AS1049" s="156">
        <v>96445.7595</v>
      </c>
      <c r="AT1049" s="156">
        <v>157857.0135</v>
      </c>
      <c r="AU1049" s="152">
        <f t="shared" si="1"/>
        <v>158514.85</v>
      </c>
      <c r="AV1049" s="152">
        <f t="shared" si="2"/>
        <v>32663.7427</v>
      </c>
      <c r="AW1049" s="152">
        <f t="shared" si="3"/>
        <v>156852.0425</v>
      </c>
      <c r="AX1049" s="152">
        <f t="shared" si="4"/>
        <v>10032.7231</v>
      </c>
      <c r="AY1049" s="152">
        <f t="shared" si="5"/>
        <v>89507.671</v>
      </c>
      <c r="AZ1049" s="152">
        <f t="shared" si="6"/>
        <v>91293.6596</v>
      </c>
      <c r="BA1049" s="152">
        <f t="shared" si="7"/>
        <v>95804.7766</v>
      </c>
      <c r="BB1049" s="152">
        <f t="shared" si="8"/>
        <v>101495.11</v>
      </c>
      <c r="BC1049" s="152">
        <f t="shared" si="9"/>
        <v>102577.9185</v>
      </c>
    </row>
    <row r="1050">
      <c r="A1050" s="156">
        <v>1.51689066E9</v>
      </c>
      <c r="B1050" s="156">
        <v>134788.6165</v>
      </c>
      <c r="D1050" s="153">
        <f>IFERROR(__xludf.DUMMYFUNCTION("TO_DATE(INT((E1050/(60*60*24))+""1/1/1970""))"),43621.0)</f>
        <v>43621</v>
      </c>
      <c r="E1050" s="152">
        <v>1.5597072E9</v>
      </c>
      <c r="F1050" s="152">
        <v>96445.7595</v>
      </c>
      <c r="H1050" s="153">
        <f>IFERROR(__xludf.DUMMYFUNCTION("TO_DATE(INT((I1050/(60*60*24))+""1/1/1970""))"),43621.0)</f>
        <v>43621</v>
      </c>
      <c r="I1050" s="152">
        <v>1.5597072E9</v>
      </c>
      <c r="J1050" s="152">
        <v>160588.5533</v>
      </c>
      <c r="L1050" s="154">
        <v>43818.0</v>
      </c>
      <c r="M1050" s="155">
        <v>207624.72</v>
      </c>
      <c r="O1050" s="153">
        <f>IFERROR(__xludf.DUMMYFUNCTION("TO_DATE(INT((P1050/(60*60*24))+""1/1/1970""))"),43423.0)</f>
        <v>43423</v>
      </c>
      <c r="P1050" s="13">
        <v>1.5425856E9</v>
      </c>
      <c r="Q1050" s="13">
        <v>31185.6485</v>
      </c>
      <c r="S1050" s="153">
        <f>IFERROR(__xludf.DUMMYFUNCTION("TO_DATE(INT((T1050/(60*60*24))+""1/1/1970""))"),43621.0)</f>
        <v>43621</v>
      </c>
      <c r="T1050" s="152">
        <v>1.5597072E9</v>
      </c>
      <c r="U1050" s="152">
        <v>160270.5866</v>
      </c>
      <c r="W1050" s="153">
        <f>IFERROR(__xludf.DUMMYFUNCTION("TO_DATE(INT((X1050/(60*60*24))+""1/1/1970""))"),43591.0)</f>
        <v>43591</v>
      </c>
      <c r="X1050" s="152">
        <v>1.5571008E9</v>
      </c>
      <c r="Y1050" s="152">
        <v>10029.2192</v>
      </c>
      <c r="AA1050" s="153">
        <f>IFERROR(__xludf.DUMMYFUNCTION("TO_DATE(INT((AB1050/(60*60*24))+""1/1/1970""))"),43597.0)</f>
        <v>43597</v>
      </c>
      <c r="AB1050" s="156">
        <v>1.5576984E9</v>
      </c>
      <c r="AC1050" s="156">
        <v>89541.938</v>
      </c>
      <c r="AE1050" s="153">
        <f>IFERROR(__xludf.DUMMYFUNCTION("TO_DATE(INT((AF1050/(60*60*24))+""1/1/1970""))"),43426.0)</f>
        <v>43426</v>
      </c>
      <c r="AF1050" s="152">
        <v>1.5428592E9</v>
      </c>
      <c r="AG1050" s="152">
        <v>92449.4969</v>
      </c>
      <c r="AQ1050" s="153">
        <f>IFERROR(__xludf.DUMMYFUNCTION("TO_DATE(INT((AR1050/(60*60*24))+""1/1/1970""))"),43621.0)</f>
        <v>43621</v>
      </c>
      <c r="AR1050" s="152">
        <v>1.5597072E9</v>
      </c>
      <c r="AS1050" s="152">
        <v>96445.7595</v>
      </c>
      <c r="AT1050" s="152">
        <v>160588.5533</v>
      </c>
      <c r="AU1050" s="152">
        <f t="shared" si="1"/>
        <v>162861.81</v>
      </c>
      <c r="AV1050" s="152">
        <f t="shared" si="2"/>
        <v>32534.2417</v>
      </c>
      <c r="AW1050" s="152">
        <f t="shared" si="3"/>
        <v>160270.5866</v>
      </c>
      <c r="AX1050" s="152">
        <f t="shared" si="4"/>
        <v>10041.2648</v>
      </c>
      <c r="AY1050" s="152">
        <f t="shared" si="5"/>
        <v>89501.5256</v>
      </c>
      <c r="AZ1050" s="152">
        <f t="shared" si="6"/>
        <v>91360.4516</v>
      </c>
      <c r="BA1050" s="152">
        <f t="shared" si="7"/>
        <v>99102.5426</v>
      </c>
      <c r="BB1050" s="152">
        <f t="shared" si="8"/>
        <v>101849.08</v>
      </c>
      <c r="BC1050" s="152">
        <f t="shared" si="9"/>
        <v>106287.719</v>
      </c>
    </row>
    <row r="1051">
      <c r="A1051" s="152">
        <v>1.516914E9</v>
      </c>
      <c r="B1051" s="152">
        <v>134381.7922</v>
      </c>
      <c r="D1051" s="153">
        <f>IFERROR(__xludf.DUMMYFUNCTION("TO_DATE(INT((E1051/(60*60*24))+""1/1/1970""))"),43622.0)</f>
        <v>43622</v>
      </c>
      <c r="E1051" s="156">
        <v>1.5597936E9</v>
      </c>
      <c r="F1051" s="156">
        <v>96445.7595</v>
      </c>
      <c r="H1051" s="153">
        <f>IFERROR(__xludf.DUMMYFUNCTION("TO_DATE(INT((I1051/(60*60*24))+""1/1/1970""))"),43622.0)</f>
        <v>43622</v>
      </c>
      <c r="I1051" s="156">
        <v>1.5597936E9</v>
      </c>
      <c r="J1051" s="156">
        <v>164892.2163</v>
      </c>
      <c r="L1051" s="154">
        <v>43819.0</v>
      </c>
      <c r="M1051" s="155">
        <v>209390.16</v>
      </c>
      <c r="O1051" s="153">
        <f>IFERROR(__xludf.DUMMYFUNCTION("TO_DATE(INT((P1051/(60*60*24))+""1/1/1970""))"),43424.0)</f>
        <v>43424</v>
      </c>
      <c r="P1051" s="13">
        <v>1.542726E9</v>
      </c>
      <c r="Q1051" s="13">
        <v>31178.342</v>
      </c>
      <c r="S1051" s="153">
        <f>IFERROR(__xludf.DUMMYFUNCTION("TO_DATE(INT((T1051/(60*60*24))+""1/1/1970""))"),43622.0)</f>
        <v>43622</v>
      </c>
      <c r="T1051" s="156">
        <v>1.5597936E9</v>
      </c>
      <c r="U1051" s="156">
        <v>161637.7382</v>
      </c>
      <c r="W1051" s="153">
        <f>IFERROR(__xludf.DUMMYFUNCTION("TO_DATE(INT((X1051/(60*60*24))+""1/1/1970""))"),43592.0)</f>
        <v>43592</v>
      </c>
      <c r="X1051" s="156">
        <v>1.5572376E9</v>
      </c>
      <c r="Y1051" s="156">
        <v>10030.4542</v>
      </c>
      <c r="AA1051" s="153">
        <f>IFERROR(__xludf.DUMMYFUNCTION("TO_DATE(INT((AB1051/(60*60*24))+""1/1/1970""))"),43598.0)</f>
        <v>43598</v>
      </c>
      <c r="AB1051" s="156">
        <v>1.557738E9</v>
      </c>
      <c r="AC1051" s="156">
        <v>89430.6627</v>
      </c>
      <c r="AE1051" s="153">
        <f>IFERROR(__xludf.DUMMYFUNCTION("TO_DATE(INT((AF1051/(60*60*24))+""1/1/1970""))"),43427.0)</f>
        <v>43427</v>
      </c>
      <c r="AF1051" s="156">
        <v>1.5429384E9</v>
      </c>
      <c r="AG1051" s="156">
        <v>92566.4985</v>
      </c>
      <c r="AQ1051" s="153">
        <f>IFERROR(__xludf.DUMMYFUNCTION("TO_DATE(INT((AR1051/(60*60*24))+""1/1/1970""))"),43622.0)</f>
        <v>43622</v>
      </c>
      <c r="AR1051" s="156">
        <v>1.5597936E9</v>
      </c>
      <c r="AS1051" s="156">
        <v>96445.7595</v>
      </c>
      <c r="AT1051" s="156">
        <v>164892.2163</v>
      </c>
      <c r="AU1051" s="152">
        <f t="shared" si="1"/>
        <v>164255.19</v>
      </c>
      <c r="AV1051" s="152">
        <f t="shared" si="2"/>
        <v>32434.2798</v>
      </c>
      <c r="AW1051" s="152">
        <f t="shared" si="3"/>
        <v>161637.7382</v>
      </c>
      <c r="AX1051" s="152">
        <f t="shared" si="4"/>
        <v>10030.3021</v>
      </c>
      <c r="AY1051" s="152">
        <f t="shared" si="5"/>
        <v>89509.6311</v>
      </c>
      <c r="AZ1051" s="152">
        <f t="shared" si="6"/>
        <v>91157.6468</v>
      </c>
      <c r="BA1051" s="152">
        <f t="shared" si="7"/>
        <v>100294.0565</v>
      </c>
      <c r="BB1051" s="152">
        <f t="shared" si="8"/>
        <v>102160.96</v>
      </c>
      <c r="BC1051" s="152">
        <f t="shared" si="9"/>
        <v>106901.6255</v>
      </c>
    </row>
    <row r="1052">
      <c r="A1052" s="156">
        <v>1.51697706E9</v>
      </c>
      <c r="B1052" s="156">
        <v>134779.1554</v>
      </c>
      <c r="D1052" s="153">
        <f>IFERROR(__xludf.DUMMYFUNCTION("TO_DATE(INT((E1052/(60*60*24))+""1/1/1970""))"),43623.0)</f>
        <v>43623</v>
      </c>
      <c r="E1052" s="152">
        <v>1.55988E9</v>
      </c>
      <c r="F1052" s="152">
        <v>96445.7595</v>
      </c>
      <c r="H1052" s="153">
        <f>IFERROR(__xludf.DUMMYFUNCTION("TO_DATE(INT((I1052/(60*60*24))+""1/1/1970""))"),43623.0)</f>
        <v>43623</v>
      </c>
      <c r="I1052" s="152">
        <v>1.55988E9</v>
      </c>
      <c r="J1052" s="152">
        <v>165655.5658</v>
      </c>
      <c r="L1052" s="154">
        <v>43822.0</v>
      </c>
      <c r="M1052" s="155">
        <v>209285.95</v>
      </c>
      <c r="O1052" s="153">
        <f>IFERROR(__xludf.DUMMYFUNCTION("TO_DATE(INT((P1052/(60*60*24))+""1/1/1970""))"),43425.0)</f>
        <v>43425</v>
      </c>
      <c r="P1052" s="13">
        <v>1.5428124E9</v>
      </c>
      <c r="Q1052" s="13">
        <v>31270.9726</v>
      </c>
      <c r="S1052" s="153">
        <f>IFERROR(__xludf.DUMMYFUNCTION("TO_DATE(INT((T1052/(60*60*24))+""1/1/1970""))"),43623.0)</f>
        <v>43623</v>
      </c>
      <c r="T1052" s="152">
        <v>1.55988E9</v>
      </c>
      <c r="U1052" s="152">
        <v>162693.7787</v>
      </c>
      <c r="W1052" s="153">
        <f>IFERROR(__xludf.DUMMYFUNCTION("TO_DATE(INT((X1052/(60*60*24))+""1/1/1970""))"),43593.0)</f>
        <v>43593</v>
      </c>
      <c r="X1052" s="156">
        <v>1.557324E9</v>
      </c>
      <c r="Y1052" s="156">
        <v>10035.0117</v>
      </c>
      <c r="AA1052" s="153">
        <f>IFERROR(__xludf.DUMMYFUNCTION("TO_DATE(INT((AB1052/(60*60*24))+""1/1/1970""))"),43599.0)</f>
        <v>43599</v>
      </c>
      <c r="AB1052" s="152">
        <v>1.5578172E9</v>
      </c>
      <c r="AC1052" s="152">
        <v>89406.835</v>
      </c>
      <c r="AE1052" s="153">
        <f>IFERROR(__xludf.DUMMYFUNCTION("TO_DATE(INT((AF1052/(60*60*24))+""1/1/1970""))"),43428.0)</f>
        <v>43428</v>
      </c>
      <c r="AF1052" s="152">
        <v>1.5430176E9</v>
      </c>
      <c r="AG1052" s="152">
        <v>92024.8092</v>
      </c>
      <c r="AQ1052" s="153">
        <f>IFERROR(__xludf.DUMMYFUNCTION("TO_DATE(INT((AR1052/(60*60*24))+""1/1/1970""))"),43623.0)</f>
        <v>43623</v>
      </c>
      <c r="AR1052" s="152">
        <v>1.55988E9</v>
      </c>
      <c r="AS1052" s="152">
        <v>96445.7595</v>
      </c>
      <c r="AT1052" s="152">
        <v>165655.5658</v>
      </c>
      <c r="AU1052" s="152">
        <f t="shared" si="1"/>
        <v>165940.96</v>
      </c>
      <c r="AV1052" s="152">
        <f t="shared" si="2"/>
        <v>32527.6055</v>
      </c>
      <c r="AW1052" s="152">
        <f t="shared" si="3"/>
        <v>162693.7787</v>
      </c>
      <c r="AX1052" s="152">
        <f t="shared" si="4"/>
        <v>10042.3324</v>
      </c>
      <c r="AY1052" s="152">
        <f t="shared" si="5"/>
        <v>89483.8768</v>
      </c>
      <c r="AZ1052" s="152">
        <f t="shared" si="6"/>
        <v>91537.754</v>
      </c>
      <c r="BA1052" s="152">
        <f t="shared" si="7"/>
        <v>102130.6501</v>
      </c>
      <c r="BB1052" s="152">
        <f t="shared" si="8"/>
        <v>101944.3</v>
      </c>
      <c r="BC1052" s="152">
        <f t="shared" si="9"/>
        <v>107196.0784</v>
      </c>
    </row>
    <row r="1053">
      <c r="A1053" s="152">
        <v>1.5170004E9</v>
      </c>
      <c r="B1053" s="152">
        <v>135933.4011</v>
      </c>
      <c r="D1053" s="153">
        <f>IFERROR(__xludf.DUMMYFUNCTION("TO_DATE(INT((E1053/(60*60*24))+""1/1/1970""))"),43624.0)</f>
        <v>43624</v>
      </c>
      <c r="E1053" s="156">
        <v>1.5599664E9</v>
      </c>
      <c r="F1053" s="156">
        <v>96445.7595</v>
      </c>
      <c r="H1053" s="153">
        <f>IFERROR(__xludf.DUMMYFUNCTION("TO_DATE(INT((I1053/(60*60*24))+""1/1/1970""))"),43624.0)</f>
        <v>43624</v>
      </c>
      <c r="I1053" s="156">
        <v>1.5599664E9</v>
      </c>
      <c r="J1053" s="156">
        <v>167585.9123</v>
      </c>
      <c r="L1053" s="154">
        <v>43823.0</v>
      </c>
      <c r="M1053" s="155">
        <v>209586.32</v>
      </c>
      <c r="O1053" s="153">
        <f>IFERROR(__xludf.DUMMYFUNCTION("TO_DATE(INT((P1053/(60*60*24))+""1/1/1970""))"),43426.0)</f>
        <v>43426</v>
      </c>
      <c r="P1053" s="13">
        <v>1.5428448E9</v>
      </c>
      <c r="Q1053" s="13">
        <v>31113.5133</v>
      </c>
      <c r="S1053" s="153">
        <f>IFERROR(__xludf.DUMMYFUNCTION("TO_DATE(INT((T1053/(60*60*24))+""1/1/1970""))"),43624.0)</f>
        <v>43624</v>
      </c>
      <c r="T1053" s="156">
        <v>1.5599664E9</v>
      </c>
      <c r="U1053" s="156">
        <v>164321.7117</v>
      </c>
      <c r="W1053" s="153">
        <f>IFERROR(__xludf.DUMMYFUNCTION("TO_DATE(INT((X1053/(60*60*24))+""1/1/1970""))"),43594.0)</f>
        <v>43594</v>
      </c>
      <c r="X1053" s="156">
        <v>1.5574104E9</v>
      </c>
      <c r="Y1053" s="156">
        <v>10031.7319</v>
      </c>
      <c r="AA1053" s="153">
        <f>IFERROR(__xludf.DUMMYFUNCTION("TO_DATE(INT((AB1053/(60*60*24))+""1/1/1970""))"),43600.0)</f>
        <v>43600</v>
      </c>
      <c r="AB1053" s="156">
        <v>1.5578964E9</v>
      </c>
      <c r="AC1053" s="156">
        <v>89420.8878</v>
      </c>
      <c r="AE1053" s="153">
        <f>IFERROR(__xludf.DUMMYFUNCTION("TO_DATE(INT((AF1053/(60*60*24))+""1/1/1970""))"),43429.0)</f>
        <v>43429</v>
      </c>
      <c r="AF1053" s="156">
        <v>1.5431868E9</v>
      </c>
      <c r="AG1053" s="156">
        <v>92024.8092</v>
      </c>
      <c r="AQ1053" s="153">
        <f>IFERROR(__xludf.DUMMYFUNCTION("TO_DATE(INT((AR1053/(60*60*24))+""1/1/1970""))"),43624.0)</f>
        <v>43624</v>
      </c>
      <c r="AR1053" s="156">
        <v>1.5599664E9</v>
      </c>
      <c r="AS1053" s="156">
        <v>96445.7595</v>
      </c>
      <c r="AT1053" s="156">
        <v>167585.9123</v>
      </c>
      <c r="AU1053" s="152">
        <f t="shared" si="1"/>
        <v>165940.96</v>
      </c>
      <c r="AV1053" s="152">
        <f t="shared" si="2"/>
        <v>32628.2104</v>
      </c>
      <c r="AW1053" s="152">
        <f t="shared" si="3"/>
        <v>164321.7117</v>
      </c>
      <c r="AX1053" s="152">
        <f t="shared" si="4"/>
        <v>10068.0178</v>
      </c>
      <c r="AY1053" s="152">
        <f t="shared" si="5"/>
        <v>89483.8768</v>
      </c>
      <c r="AZ1053" s="152">
        <f t="shared" si="6"/>
        <v>92005.7028</v>
      </c>
      <c r="BA1053" s="152">
        <f t="shared" si="7"/>
        <v>104365.7629</v>
      </c>
      <c r="BB1053" s="152">
        <f t="shared" si="8"/>
        <v>102089.89</v>
      </c>
      <c r="BC1053" s="152">
        <f t="shared" si="9"/>
        <v>106374.3791</v>
      </c>
    </row>
    <row r="1054">
      <c r="A1054" s="156">
        <v>1.51723626E9</v>
      </c>
      <c r="B1054" s="156">
        <v>135659.0313</v>
      </c>
      <c r="D1054" s="153">
        <f>IFERROR(__xludf.DUMMYFUNCTION("TO_DATE(INT((E1054/(60*60*24))+""1/1/1970""))"),43626.0)</f>
        <v>43626</v>
      </c>
      <c r="E1054" s="152">
        <v>1.5601752E9</v>
      </c>
      <c r="F1054" s="152">
        <v>96445.7595</v>
      </c>
      <c r="H1054" s="153">
        <f>IFERROR(__xludf.DUMMYFUNCTION("TO_DATE(INT((I1054/(60*60*24))+""1/1/1970""))"),43626.0)</f>
        <v>43626</v>
      </c>
      <c r="I1054" s="152">
        <v>1.5601752E9</v>
      </c>
      <c r="J1054" s="152">
        <v>167585.9123</v>
      </c>
      <c r="L1054" s="154">
        <v>43824.0</v>
      </c>
      <c r="M1054" s="155">
        <v>209592.45</v>
      </c>
      <c r="O1054" s="153">
        <f>IFERROR(__xludf.DUMMYFUNCTION("TO_DATE(INT((P1054/(60*60*24))+""1/1/1970""))"),43427.0)</f>
        <v>43427</v>
      </c>
      <c r="P1054" s="13">
        <v>1.5429312E9</v>
      </c>
      <c r="Q1054" s="13">
        <v>31078.6635</v>
      </c>
      <c r="S1054" s="153">
        <f>IFERROR(__xludf.DUMMYFUNCTION("TO_DATE(INT((T1054/(60*60*24))+""1/1/1970""))"),43626.0)</f>
        <v>43626</v>
      </c>
      <c r="T1054" s="152">
        <v>1.5601752E9</v>
      </c>
      <c r="U1054" s="152">
        <v>164321.7117</v>
      </c>
      <c r="W1054" s="153">
        <f>IFERROR(__xludf.DUMMYFUNCTION("TO_DATE(INT((X1054/(60*60*24))+""1/1/1970""))"),43595.0)</f>
        <v>43595</v>
      </c>
      <c r="X1054" s="156">
        <v>1.5574968E9</v>
      </c>
      <c r="Y1054" s="156">
        <v>10030.6984</v>
      </c>
      <c r="AA1054" s="153">
        <f>IFERROR(__xludf.DUMMYFUNCTION("TO_DATE(INT((AB1054/(60*60*24))+""1/1/1970""))"),43601.0)</f>
        <v>43601</v>
      </c>
      <c r="AB1054" s="152">
        <v>1.5579756E9</v>
      </c>
      <c r="AC1054" s="152">
        <v>89285.1169</v>
      </c>
      <c r="AE1054" s="153">
        <f>IFERROR(__xludf.DUMMYFUNCTION("TO_DATE(INT((AF1054/(60*60*24))+""1/1/1970""))"),43430.0)</f>
        <v>43430</v>
      </c>
      <c r="AF1054" s="152">
        <v>1.5432264E9</v>
      </c>
      <c r="AG1054" s="152">
        <v>92038.5741</v>
      </c>
      <c r="AQ1054" s="153">
        <f>IFERROR(__xludf.DUMMYFUNCTION("TO_DATE(INT((AR1054/(60*60*24))+""1/1/1970""))"),43626.0)</f>
        <v>43626</v>
      </c>
      <c r="AR1054" s="152">
        <v>1.5601752E9</v>
      </c>
      <c r="AS1054" s="152">
        <v>96445.7595</v>
      </c>
      <c r="AT1054" s="152">
        <v>167585.9123</v>
      </c>
      <c r="AU1054" s="152">
        <f t="shared" si="1"/>
        <v>169571.49</v>
      </c>
      <c r="AV1054" s="152">
        <f t="shared" si="2"/>
        <v>32609.5377</v>
      </c>
      <c r="AW1054" s="152">
        <f t="shared" si="3"/>
        <v>164321.7117</v>
      </c>
      <c r="AX1054" s="152">
        <f t="shared" si="4"/>
        <v>10059.9444</v>
      </c>
      <c r="AY1054" s="152">
        <f t="shared" si="5"/>
        <v>89507.4309</v>
      </c>
      <c r="AZ1054" s="152">
        <f t="shared" si="6"/>
        <v>91889.5252</v>
      </c>
      <c r="BA1054" s="152">
        <f t="shared" si="7"/>
        <v>105722.0865</v>
      </c>
      <c r="BB1054" s="152">
        <f t="shared" si="8"/>
        <v>102089.89</v>
      </c>
      <c r="BC1054" s="152">
        <f t="shared" si="9"/>
        <v>106374.3791</v>
      </c>
    </row>
    <row r="1055">
      <c r="A1055" s="152">
        <v>1.5172596E9</v>
      </c>
      <c r="B1055" s="152">
        <v>135034.6033</v>
      </c>
      <c r="D1055" s="153">
        <f>IFERROR(__xludf.DUMMYFUNCTION("TO_DATE(INT((E1055/(60*60*24))+""1/1/1970""))"),43627.0)</f>
        <v>43627</v>
      </c>
      <c r="E1055" s="152">
        <v>1.5602256E9</v>
      </c>
      <c r="F1055" s="152">
        <v>96445.7595</v>
      </c>
      <c r="H1055" s="153">
        <f>IFERROR(__xludf.DUMMYFUNCTION("TO_DATE(INT((I1055/(60*60*24))+""1/1/1970""))"),43627.0)</f>
        <v>43627</v>
      </c>
      <c r="I1055" s="152">
        <v>1.5602256E9</v>
      </c>
      <c r="J1055" s="152">
        <v>168185.1033</v>
      </c>
      <c r="L1055" s="154">
        <v>43825.0</v>
      </c>
      <c r="M1055" s="155">
        <v>209592.45</v>
      </c>
      <c r="O1055" s="153">
        <f>IFERROR(__xludf.DUMMYFUNCTION("TO_DATE(INT((P1055/(60*60*24))+""1/1/1970""))"),43428.0)</f>
        <v>43428</v>
      </c>
      <c r="P1055" s="13">
        <v>1.5430176E9</v>
      </c>
      <c r="Q1055" s="13">
        <v>31059.7506</v>
      </c>
      <c r="S1055" s="153">
        <f>IFERROR(__xludf.DUMMYFUNCTION("TO_DATE(INT((T1055/(60*60*24))+""1/1/1970""))"),43627.0)</f>
        <v>43627</v>
      </c>
      <c r="T1055" s="152">
        <v>1.5602256E9</v>
      </c>
      <c r="U1055" s="152">
        <v>165078.7813</v>
      </c>
      <c r="W1055" s="153">
        <f>IFERROR(__xludf.DUMMYFUNCTION("TO_DATE(INT((X1055/(60*60*24))+""1/1/1970""))"),43596.0)</f>
        <v>43596</v>
      </c>
      <c r="X1055" s="156">
        <v>1.5575328E9</v>
      </c>
      <c r="Y1055" s="156">
        <v>10032.2355</v>
      </c>
      <c r="AA1055" s="153">
        <f>IFERROR(__xludf.DUMMYFUNCTION("TO_DATE(INT((AB1055/(60*60*24))+""1/1/1970""))"),43602.0)</f>
        <v>43602</v>
      </c>
      <c r="AB1055" s="156">
        <v>1.5580548E9</v>
      </c>
      <c r="AC1055" s="156">
        <v>89673.1068</v>
      </c>
      <c r="AE1055" s="153">
        <f>IFERROR(__xludf.DUMMYFUNCTION("TO_DATE(INT((AF1055/(60*60*24))+""1/1/1970""))"),43431.0)</f>
        <v>43431</v>
      </c>
      <c r="AF1055" s="156">
        <v>1.5433056E9</v>
      </c>
      <c r="AG1055" s="156">
        <v>92002.9473</v>
      </c>
      <c r="AQ1055" s="153">
        <f>IFERROR(__xludf.DUMMYFUNCTION("TO_DATE(INT((AR1055/(60*60*24))+""1/1/1970""))"),43627.0)</f>
        <v>43627</v>
      </c>
      <c r="AR1055" s="152">
        <v>1.5602256E9</v>
      </c>
      <c r="AS1055" s="152">
        <v>96445.7595</v>
      </c>
      <c r="AT1055" s="152">
        <v>168185.1033</v>
      </c>
      <c r="AU1055" s="152">
        <f t="shared" si="1"/>
        <v>170555.49</v>
      </c>
      <c r="AV1055" s="152">
        <f t="shared" si="2"/>
        <v>32545.0903</v>
      </c>
      <c r="AW1055" s="152">
        <f t="shared" si="3"/>
        <v>165078.7813</v>
      </c>
      <c r="AX1055" s="152">
        <f t="shared" si="4"/>
        <v>10054.5442</v>
      </c>
      <c r="AY1055" s="152">
        <f t="shared" si="5"/>
        <v>89611.3717</v>
      </c>
      <c r="AZ1055" s="152">
        <f t="shared" si="6"/>
        <v>91881.0244</v>
      </c>
      <c r="BA1055" s="152">
        <f t="shared" si="7"/>
        <v>105530.092</v>
      </c>
      <c r="BB1055" s="152">
        <f t="shared" si="8"/>
        <v>102240.75</v>
      </c>
      <c r="BC1055" s="152">
        <f t="shared" si="9"/>
        <v>107757.0803</v>
      </c>
    </row>
    <row r="1056">
      <c r="A1056" s="156">
        <v>1.51732266E9</v>
      </c>
      <c r="B1056" s="156">
        <v>133956.0458</v>
      </c>
      <c r="D1056" s="153">
        <f>IFERROR(__xludf.DUMMYFUNCTION("TO_DATE(INT((E1056/(60*60*24))+""1/1/1970""))"),43628.0)</f>
        <v>43628</v>
      </c>
      <c r="E1056" s="156">
        <v>1.560312E9</v>
      </c>
      <c r="F1056" s="156">
        <v>96445.7595</v>
      </c>
      <c r="H1056" s="153">
        <f>IFERROR(__xludf.DUMMYFUNCTION("TO_DATE(INT((I1056/(60*60*24))+""1/1/1970""))"),43628.0)</f>
        <v>43628</v>
      </c>
      <c r="I1056" s="156">
        <v>1.560312E9</v>
      </c>
      <c r="J1056" s="156">
        <v>166613.2653</v>
      </c>
      <c r="L1056" s="154">
        <v>43826.0</v>
      </c>
      <c r="M1056" s="155">
        <v>210640.68</v>
      </c>
      <c r="O1056" s="153">
        <f>IFERROR(__xludf.DUMMYFUNCTION("TO_DATE(INT((P1056/(60*60*24))+""1/1/1970""))"),43429.0)</f>
        <v>43429</v>
      </c>
      <c r="P1056" s="13">
        <v>1.543104E9</v>
      </c>
      <c r="Q1056" s="13">
        <v>31059.7506</v>
      </c>
      <c r="S1056" s="153">
        <f>IFERROR(__xludf.DUMMYFUNCTION("TO_DATE(INT((T1056/(60*60*24))+""1/1/1970""))"),43628.0)</f>
        <v>43628</v>
      </c>
      <c r="T1056" s="156">
        <v>1.560312E9</v>
      </c>
      <c r="U1056" s="156">
        <v>165045.7503</v>
      </c>
      <c r="W1056" s="153">
        <f>IFERROR(__xludf.DUMMYFUNCTION("TO_DATE(INT((X1056/(60*60*24))+""1/1/1970""))"),43598.0)</f>
        <v>43598</v>
      </c>
      <c r="X1056" s="152">
        <v>1.5577056E9</v>
      </c>
      <c r="Y1056" s="152">
        <v>10030.2257</v>
      </c>
      <c r="AA1056" s="153">
        <f>IFERROR(__xludf.DUMMYFUNCTION("TO_DATE(INT((AB1056/(60*60*24))+""1/1/1970""))"),43604.0)</f>
        <v>43604</v>
      </c>
      <c r="AB1056" s="152">
        <v>1.5583032E9</v>
      </c>
      <c r="AC1056" s="152">
        <v>89669.1921</v>
      </c>
      <c r="AE1056" s="153">
        <f>IFERROR(__xludf.DUMMYFUNCTION("TO_DATE(INT((AF1056/(60*60*24))+""1/1/1970""))"),43432.0)</f>
        <v>43432</v>
      </c>
      <c r="AF1056" s="152">
        <v>1.5433848E9</v>
      </c>
      <c r="AG1056" s="152">
        <v>91712.265</v>
      </c>
      <c r="AQ1056" s="153">
        <f>IFERROR(__xludf.DUMMYFUNCTION("TO_DATE(INT((AR1056/(60*60*24))+""1/1/1970""))"),43628.0)</f>
        <v>43628</v>
      </c>
      <c r="AR1056" s="156">
        <v>1.560312E9</v>
      </c>
      <c r="AS1056" s="156">
        <v>96445.7595</v>
      </c>
      <c r="AT1056" s="156">
        <v>166613.2653</v>
      </c>
      <c r="AU1056" s="152">
        <f t="shared" si="1"/>
        <v>170681.06</v>
      </c>
      <c r="AV1056" s="152">
        <f t="shared" si="2"/>
        <v>32545.9134</v>
      </c>
      <c r="AW1056" s="152">
        <f t="shared" si="3"/>
        <v>165045.7503</v>
      </c>
      <c r="AX1056" s="152">
        <f t="shared" si="4"/>
        <v>10052.5875</v>
      </c>
      <c r="AY1056" s="152">
        <f t="shared" si="5"/>
        <v>89289.9907</v>
      </c>
      <c r="AZ1056" s="152">
        <f t="shared" si="6"/>
        <v>91974.1284</v>
      </c>
      <c r="BA1056" s="152">
        <f t="shared" si="7"/>
        <v>104889.6982</v>
      </c>
      <c r="BB1056" s="152">
        <f t="shared" si="8"/>
        <v>101683.25</v>
      </c>
      <c r="BC1056" s="152">
        <f t="shared" si="9"/>
        <v>108003.3479</v>
      </c>
    </row>
    <row r="1057">
      <c r="A1057" s="152">
        <v>1.517346E9</v>
      </c>
      <c r="B1057" s="152">
        <v>133653.2928</v>
      </c>
      <c r="D1057" s="153">
        <f>IFERROR(__xludf.DUMMYFUNCTION("TO_DATE(INT((E1057/(60*60*24))+""1/1/1970""))"),43629.0)</f>
        <v>43629</v>
      </c>
      <c r="E1057" s="152">
        <v>1.5603984E9</v>
      </c>
      <c r="F1057" s="152">
        <v>96445.7595</v>
      </c>
      <c r="H1057" s="153">
        <f>IFERROR(__xludf.DUMMYFUNCTION("TO_DATE(INT((I1057/(60*60*24))+""1/1/1970""))"),43629.0)</f>
        <v>43629</v>
      </c>
      <c r="I1057" s="152">
        <v>1.5603984E9</v>
      </c>
      <c r="J1057" s="152">
        <v>168470.3774</v>
      </c>
      <c r="L1057" s="154">
        <v>43829.0</v>
      </c>
      <c r="M1057" s="155">
        <v>210591.64</v>
      </c>
      <c r="O1057" s="153">
        <f>IFERROR(__xludf.DUMMYFUNCTION("TO_DATE(INT((P1057/(60*60*24))+""1/1/1970""))"),43430.0)</f>
        <v>43430</v>
      </c>
      <c r="P1057" s="13">
        <v>1.5431904E9</v>
      </c>
      <c r="Q1057" s="13">
        <v>31086.0989</v>
      </c>
      <c r="S1057" s="153">
        <f>IFERROR(__xludf.DUMMYFUNCTION("TO_DATE(INT((T1057/(60*60*24))+""1/1/1970""))"),43629.0)</f>
        <v>43629</v>
      </c>
      <c r="T1057" s="152">
        <v>1.5603984E9</v>
      </c>
      <c r="U1057" s="152">
        <v>164721.4181</v>
      </c>
      <c r="W1057" s="153">
        <f>IFERROR(__xludf.DUMMYFUNCTION("TO_DATE(INT((X1057/(60*60*24))+""1/1/1970""))"),43599.0)</f>
        <v>43599</v>
      </c>
      <c r="X1057" s="156">
        <v>1.5578424E9</v>
      </c>
      <c r="Y1057" s="156">
        <v>10017.514</v>
      </c>
      <c r="AA1057" s="153">
        <f>IFERROR(__xludf.DUMMYFUNCTION("TO_DATE(INT((AB1057/(60*60*24))+""1/1/1970""))"),43605.0)</f>
        <v>43605</v>
      </c>
      <c r="AB1057" s="152">
        <v>1.5583428E9</v>
      </c>
      <c r="AC1057" s="152">
        <v>89557.1046</v>
      </c>
      <c r="AE1057" s="153">
        <f>IFERROR(__xludf.DUMMYFUNCTION("TO_DATE(INT((AF1057/(60*60*24))+""1/1/1970""))"),43433.0)</f>
        <v>43433</v>
      </c>
      <c r="AF1057" s="156">
        <v>1.543464E9</v>
      </c>
      <c r="AG1057" s="156">
        <v>92280.2696</v>
      </c>
      <c r="AQ1057" s="153">
        <f>IFERROR(__xludf.DUMMYFUNCTION("TO_DATE(INT((AR1057/(60*60*24))+""1/1/1970""))"),43629.0)</f>
        <v>43629</v>
      </c>
      <c r="AR1057" s="152">
        <v>1.5603984E9</v>
      </c>
      <c r="AS1057" s="152">
        <v>96445.7595</v>
      </c>
      <c r="AT1057" s="152">
        <v>168470.3774</v>
      </c>
      <c r="AU1057" s="152">
        <f t="shared" si="1"/>
        <v>170074.45</v>
      </c>
      <c r="AV1057" s="152">
        <f t="shared" si="2"/>
        <v>32559.6426</v>
      </c>
      <c r="AW1057" s="152">
        <f t="shared" si="3"/>
        <v>164721.4181</v>
      </c>
      <c r="AX1057" s="152">
        <f t="shared" si="4"/>
        <v>10035.3989</v>
      </c>
      <c r="AY1057" s="152">
        <f t="shared" si="5"/>
        <v>89517.4097</v>
      </c>
      <c r="AZ1057" s="152">
        <f t="shared" si="6"/>
        <v>91674.1716</v>
      </c>
      <c r="BA1057" s="152">
        <f t="shared" si="7"/>
        <v>104416.7522</v>
      </c>
      <c r="BB1057" s="152">
        <f t="shared" si="8"/>
        <v>102130.95</v>
      </c>
      <c r="BC1057" s="152">
        <f t="shared" si="9"/>
        <v>106781.1524</v>
      </c>
    </row>
    <row r="1058">
      <c r="A1058" s="156">
        <v>1.51740906E9</v>
      </c>
      <c r="B1058" s="156">
        <v>134149.9969</v>
      </c>
      <c r="D1058" s="153">
        <f>IFERROR(__xludf.DUMMYFUNCTION("TO_DATE(INT((E1058/(60*60*24))+""1/1/1970""))"),43630.0)</f>
        <v>43630</v>
      </c>
      <c r="E1058" s="156">
        <v>1.5604848E9</v>
      </c>
      <c r="F1058" s="156">
        <v>96445.7595</v>
      </c>
      <c r="H1058" s="153">
        <f>IFERROR(__xludf.DUMMYFUNCTION("TO_DATE(INT((I1058/(60*60*24))+""1/1/1970""))"),43630.0)</f>
        <v>43630</v>
      </c>
      <c r="I1058" s="156">
        <v>1.5604848E9</v>
      </c>
      <c r="J1058" s="156">
        <v>168843.4462</v>
      </c>
      <c r="L1058" s="154">
        <v>43830.0</v>
      </c>
      <c r="M1058" s="155">
        <v>209500.5</v>
      </c>
      <c r="O1058" s="153">
        <f>IFERROR(__xludf.DUMMYFUNCTION("TO_DATE(INT((P1058/(60*60*24))+""1/1/1970""))"),43431.0)</f>
        <v>43431</v>
      </c>
      <c r="P1058" s="13">
        <v>1.5433308E9</v>
      </c>
      <c r="Q1058" s="13">
        <v>30912.6812</v>
      </c>
      <c r="S1058" s="153">
        <f>IFERROR(__xludf.DUMMYFUNCTION("TO_DATE(INT((T1058/(60*60*24))+""1/1/1970""))"),43630.0)</f>
        <v>43630</v>
      </c>
      <c r="T1058" s="156">
        <v>1.5604848E9</v>
      </c>
      <c r="U1058" s="156">
        <v>165441.4066</v>
      </c>
      <c r="W1058" s="153">
        <f>IFERROR(__xludf.DUMMYFUNCTION("TO_DATE(INT((X1058/(60*60*24))+""1/1/1970""))"),43600.0)</f>
        <v>43600</v>
      </c>
      <c r="X1058" s="156">
        <v>1.5579288E9</v>
      </c>
      <c r="Y1058" s="156">
        <v>10009.3743</v>
      </c>
      <c r="AA1058" s="153">
        <f>IFERROR(__xludf.DUMMYFUNCTION("TO_DATE(INT((AB1058/(60*60*24))+""1/1/1970""))"),43606.0)</f>
        <v>43606</v>
      </c>
      <c r="AB1058" s="156">
        <v>1.558422E9</v>
      </c>
      <c r="AC1058" s="156">
        <v>89753.4907</v>
      </c>
      <c r="AE1058" s="153">
        <f>IFERROR(__xludf.DUMMYFUNCTION("TO_DATE(INT((AF1058/(60*60*24))+""1/1/1970""))"),43434.0)</f>
        <v>43434</v>
      </c>
      <c r="AF1058" s="152">
        <v>1.5435432E9</v>
      </c>
      <c r="AG1058" s="152">
        <v>92482.2897</v>
      </c>
      <c r="AQ1058" s="153">
        <f>IFERROR(__xludf.DUMMYFUNCTION("TO_DATE(INT((AR1058/(60*60*24))+""1/1/1970""))"),43630.0)</f>
        <v>43630</v>
      </c>
      <c r="AR1058" s="156">
        <v>1.5604848E9</v>
      </c>
      <c r="AS1058" s="156">
        <v>96445.7595</v>
      </c>
      <c r="AT1058" s="156">
        <v>168843.4462</v>
      </c>
      <c r="AU1058" s="152">
        <f t="shared" si="1"/>
        <v>171500.3</v>
      </c>
      <c r="AV1058" s="152">
        <f t="shared" si="2"/>
        <v>32683.0929</v>
      </c>
      <c r="AW1058" s="152">
        <f t="shared" si="3"/>
        <v>165441.4066</v>
      </c>
      <c r="AX1058" s="152">
        <f t="shared" si="4"/>
        <v>10034.0577</v>
      </c>
      <c r="AY1058" s="152">
        <f t="shared" si="5"/>
        <v>89611.8116</v>
      </c>
      <c r="AZ1058" s="152">
        <f t="shared" si="6"/>
        <v>91568.9236</v>
      </c>
      <c r="BA1058" s="152">
        <f t="shared" si="7"/>
        <v>104318.519</v>
      </c>
      <c r="BB1058" s="152">
        <f t="shared" si="8"/>
        <v>101939.86</v>
      </c>
      <c r="BC1058" s="152">
        <f t="shared" si="9"/>
        <v>107467.7396</v>
      </c>
    </row>
    <row r="1059">
      <c r="A1059" s="152">
        <v>1.5174324E9</v>
      </c>
      <c r="B1059" s="152">
        <v>133719.52</v>
      </c>
      <c r="D1059" s="153">
        <f>IFERROR(__xludf.DUMMYFUNCTION("TO_DATE(INT((E1059/(60*60*24))+""1/1/1970""))"),43631.0)</f>
        <v>43631</v>
      </c>
      <c r="E1059" s="152">
        <v>1.5605712E9</v>
      </c>
      <c r="F1059" s="152">
        <v>96445.7595</v>
      </c>
      <c r="H1059" s="153">
        <f>IFERROR(__xludf.DUMMYFUNCTION("TO_DATE(INT((I1059/(60*60*24))+""1/1/1970""))"),43631.0)</f>
        <v>43631</v>
      </c>
      <c r="I1059" s="152">
        <v>1.5605712E9</v>
      </c>
      <c r="J1059" s="152">
        <v>168721.538</v>
      </c>
      <c r="L1059" s="154">
        <v>43831.0</v>
      </c>
      <c r="M1059" s="155">
        <v>209978.64</v>
      </c>
      <c r="O1059" s="153">
        <f>IFERROR(__xludf.DUMMYFUNCTION("TO_DATE(INT((P1059/(60*60*24))+""1/1/1970""))"),43432.0)</f>
        <v>43432</v>
      </c>
      <c r="P1059" s="13">
        <v>1.5434172E9</v>
      </c>
      <c r="Q1059" s="13">
        <v>30900.6038</v>
      </c>
      <c r="S1059" s="153">
        <f>IFERROR(__xludf.DUMMYFUNCTION("TO_DATE(INT((T1059/(60*60*24))+""1/1/1970""))"),43631.0)</f>
        <v>43631</v>
      </c>
      <c r="T1059" s="152">
        <v>1.5605712E9</v>
      </c>
      <c r="U1059" s="152">
        <v>165228.4091</v>
      </c>
      <c r="W1059" s="153">
        <f>IFERROR(__xludf.DUMMYFUNCTION("TO_DATE(INT((X1059/(60*60*24))+""1/1/1970""))"),43601.0)</f>
        <v>43601</v>
      </c>
      <c r="X1059" s="156">
        <v>1.5580152E9</v>
      </c>
      <c r="Y1059" s="156">
        <v>10007.6282</v>
      </c>
      <c r="AA1059" s="153">
        <f>IFERROR(__xludf.DUMMYFUNCTION("TO_DATE(INT((AB1059/(60*60*24))+""1/1/1970""))"),43607.0)</f>
        <v>43607</v>
      </c>
      <c r="AB1059" s="152">
        <v>1.5585012E9</v>
      </c>
      <c r="AC1059" s="152">
        <v>89845.8913</v>
      </c>
      <c r="AE1059" s="153">
        <f>IFERROR(__xludf.DUMMYFUNCTION("TO_DATE(INT((AF1059/(60*60*24))+""1/1/1970""))"),43435.0)</f>
        <v>43435</v>
      </c>
      <c r="AF1059" s="156">
        <v>1.5436224E9</v>
      </c>
      <c r="AG1059" s="156">
        <v>91880.6826</v>
      </c>
      <c r="AQ1059" s="153">
        <f>IFERROR(__xludf.DUMMYFUNCTION("TO_DATE(INT((AR1059/(60*60*24))+""1/1/1970""))"),43631.0)</f>
        <v>43631</v>
      </c>
      <c r="AR1059" s="152">
        <v>1.5605712E9</v>
      </c>
      <c r="AS1059" s="152">
        <v>96445.7595</v>
      </c>
      <c r="AT1059" s="152">
        <v>168721.538</v>
      </c>
      <c r="AU1059" s="152">
        <f t="shared" si="1"/>
        <v>171500.3</v>
      </c>
      <c r="AV1059" s="152">
        <f t="shared" si="2"/>
        <v>32675.4751</v>
      </c>
      <c r="AW1059" s="152">
        <f t="shared" si="3"/>
        <v>165228.4091</v>
      </c>
      <c r="AX1059" s="152">
        <f t="shared" si="4"/>
        <v>10001.1448</v>
      </c>
      <c r="AY1059" s="152">
        <f t="shared" si="5"/>
        <v>89611.8116</v>
      </c>
      <c r="AZ1059" s="152">
        <f t="shared" si="6"/>
        <v>91002.6084</v>
      </c>
      <c r="BA1059" s="152">
        <f t="shared" si="7"/>
        <v>103373.6646</v>
      </c>
      <c r="BB1059" s="152">
        <f t="shared" si="8"/>
        <v>101446.35</v>
      </c>
      <c r="BC1059" s="152">
        <f t="shared" si="9"/>
        <v>107377.6783</v>
      </c>
    </row>
    <row r="1060">
      <c r="A1060" s="156">
        <v>1.51749546E9</v>
      </c>
      <c r="B1060" s="156">
        <v>133241.738</v>
      </c>
      <c r="D1060" s="153">
        <f>IFERROR(__xludf.DUMMYFUNCTION("TO_DATE(INT((E1060/(60*60*24))+""1/1/1970""))"),43633.0)</f>
        <v>43633</v>
      </c>
      <c r="E1060" s="156">
        <v>1.56078E9</v>
      </c>
      <c r="F1060" s="156">
        <v>96445.7595</v>
      </c>
      <c r="H1060" s="153">
        <f>IFERROR(__xludf.DUMMYFUNCTION("TO_DATE(INT((I1060/(60*60*24))+""1/1/1970""))"),43633.0)</f>
        <v>43633</v>
      </c>
      <c r="I1060" s="156">
        <v>1.56078E9</v>
      </c>
      <c r="J1060" s="156">
        <v>168721.538</v>
      </c>
      <c r="L1060" s="154">
        <v>43832.0</v>
      </c>
      <c r="M1060" s="155">
        <v>209973.51</v>
      </c>
      <c r="O1060" s="153">
        <f>IFERROR(__xludf.DUMMYFUNCTION("TO_DATE(INT((P1060/(60*60*24))+""1/1/1970""))"),43433.0)</f>
        <v>43433</v>
      </c>
      <c r="P1060" s="13">
        <v>1.5435036E9</v>
      </c>
      <c r="Q1060" s="13">
        <v>30853.9241</v>
      </c>
      <c r="S1060" s="153">
        <f>IFERROR(__xludf.DUMMYFUNCTION("TO_DATE(INT((T1060/(60*60*24))+""1/1/1970""))"),43633.0)</f>
        <v>43633</v>
      </c>
      <c r="T1060" s="156">
        <v>1.560744E9</v>
      </c>
      <c r="U1060" s="156">
        <v>165228.4091</v>
      </c>
      <c r="W1060" s="153">
        <f>IFERROR(__xludf.DUMMYFUNCTION("TO_DATE(INT((X1060/(60*60*24))+""1/1/1970""))"),43602.0)</f>
        <v>43602</v>
      </c>
      <c r="X1060" s="156">
        <v>1.5581016E9</v>
      </c>
      <c r="Y1060" s="156">
        <v>9988.4732</v>
      </c>
      <c r="AA1060" s="153">
        <f>IFERROR(__xludf.DUMMYFUNCTION("TO_DATE(INT((AB1060/(60*60*24))+""1/1/1970""))"),43608.0)</f>
        <v>43608</v>
      </c>
      <c r="AB1060" s="156">
        <v>1.5585804E9</v>
      </c>
      <c r="AC1060" s="156">
        <v>89627.5565</v>
      </c>
      <c r="AE1060" s="153">
        <f>IFERROR(__xludf.DUMMYFUNCTION("TO_DATE(INT((AF1060/(60*60*24))+""1/1/1970""))"),43436.0)</f>
        <v>43436</v>
      </c>
      <c r="AF1060" s="152">
        <v>1.5437916E9</v>
      </c>
      <c r="AG1060" s="152">
        <v>91880.6826</v>
      </c>
      <c r="AQ1060" s="153">
        <f>IFERROR(__xludf.DUMMYFUNCTION("TO_DATE(INT((AR1060/(60*60*24))+""1/1/1970""))"),43633.0)</f>
        <v>43633</v>
      </c>
      <c r="AR1060" s="156">
        <v>1.56078E9</v>
      </c>
      <c r="AS1060" s="156">
        <v>96445.7595</v>
      </c>
      <c r="AT1060" s="156">
        <v>168721.538</v>
      </c>
      <c r="AU1060" s="152">
        <f t="shared" si="1"/>
        <v>170977.4</v>
      </c>
      <c r="AV1060" s="152">
        <f t="shared" si="2"/>
        <v>32706.197</v>
      </c>
      <c r="AW1060" s="152">
        <f t="shared" si="3"/>
        <v>165228.4091</v>
      </c>
      <c r="AX1060" s="152">
        <f t="shared" si="4"/>
        <v>10002.8355</v>
      </c>
      <c r="AY1060" s="152">
        <f t="shared" si="5"/>
        <v>90204.7491</v>
      </c>
      <c r="AZ1060" s="152">
        <f t="shared" si="6"/>
        <v>91051.1844</v>
      </c>
      <c r="BA1060" s="152">
        <f t="shared" si="7"/>
        <v>103373.6646</v>
      </c>
      <c r="BB1060" s="152">
        <f t="shared" si="8"/>
        <v>101446.35</v>
      </c>
      <c r="BC1060" s="152">
        <f t="shared" si="9"/>
        <v>107377.6783</v>
      </c>
    </row>
    <row r="1061">
      <c r="A1061" s="152">
        <v>1.5175188E9</v>
      </c>
      <c r="B1061" s="152">
        <v>133568.1436</v>
      </c>
      <c r="D1061" s="153">
        <f>IFERROR(__xludf.DUMMYFUNCTION("TO_DATE(INT((E1061/(60*60*24))+""1/1/1970""))"),43634.0)</f>
        <v>43634</v>
      </c>
      <c r="E1061" s="156">
        <v>1.5608304E9</v>
      </c>
      <c r="F1061" s="156">
        <v>96445.7595</v>
      </c>
      <c r="H1061" s="153">
        <f>IFERROR(__xludf.DUMMYFUNCTION("TO_DATE(INT((I1061/(60*60*24))+""1/1/1970""))"),43634.0)</f>
        <v>43634</v>
      </c>
      <c r="I1061" s="156">
        <v>1.5608304E9</v>
      </c>
      <c r="J1061" s="156">
        <v>172248.578</v>
      </c>
      <c r="L1061" s="154">
        <v>43833.0</v>
      </c>
      <c r="M1061" s="155">
        <v>211826.8</v>
      </c>
      <c r="O1061" s="153">
        <f>IFERROR(__xludf.DUMMYFUNCTION("TO_DATE(INT((P1061/(60*60*24))+""1/1/1970""))"),43434.0)</f>
        <v>43434</v>
      </c>
      <c r="P1061" s="13">
        <v>1.54359E9</v>
      </c>
      <c r="Q1061" s="13">
        <v>30784.743</v>
      </c>
      <c r="S1061" s="153">
        <f>IFERROR(__xludf.DUMMYFUNCTION("TO_DATE(INT((T1061/(60*60*24))+""1/1/1970""))"),43634.0)</f>
        <v>43634</v>
      </c>
      <c r="T1061" s="152">
        <v>1.5608304E9</v>
      </c>
      <c r="U1061" s="152">
        <v>165349.5478</v>
      </c>
      <c r="W1061" s="153">
        <f>IFERROR(__xludf.DUMMYFUNCTION("TO_DATE(INT((X1061/(60*60*24))+""1/1/1970""))"),43603.0)</f>
        <v>43603</v>
      </c>
      <c r="X1061" s="156">
        <v>1.5581376E9</v>
      </c>
      <c r="Y1061" s="156">
        <v>9975.1107</v>
      </c>
      <c r="AA1061" s="153">
        <f>IFERROR(__xludf.DUMMYFUNCTION("TO_DATE(INT((AB1061/(60*60*24))+""1/1/1970""))"),43609.0)</f>
        <v>43609</v>
      </c>
      <c r="AB1061" s="152">
        <v>1.5586596E9</v>
      </c>
      <c r="AC1061" s="152">
        <v>89181.8883</v>
      </c>
      <c r="AE1061" s="153">
        <f>IFERROR(__xludf.DUMMYFUNCTION("TO_DATE(INT((AF1061/(60*60*24))+""1/1/1970""))"),43437.0)</f>
        <v>43437</v>
      </c>
      <c r="AF1061" s="156">
        <v>1.5438312E9</v>
      </c>
      <c r="AG1061" s="156">
        <v>92078.2494</v>
      </c>
      <c r="AQ1061" s="153">
        <f>IFERROR(__xludf.DUMMYFUNCTION("TO_DATE(INT((AR1061/(60*60*24))+""1/1/1970""))"),43634.0)</f>
        <v>43634</v>
      </c>
      <c r="AR1061" s="156">
        <v>1.5608304E9</v>
      </c>
      <c r="AS1061" s="156">
        <v>96445.7595</v>
      </c>
      <c r="AT1061" s="156">
        <v>172248.578</v>
      </c>
      <c r="AU1061" s="152">
        <f t="shared" si="1"/>
        <v>171791.08</v>
      </c>
      <c r="AV1061" s="152">
        <f t="shared" si="2"/>
        <v>32644.8067</v>
      </c>
      <c r="AW1061" s="152">
        <f t="shared" si="3"/>
        <v>165349.5478</v>
      </c>
      <c r="AX1061" s="152">
        <f t="shared" si="4"/>
        <v>9996.4243</v>
      </c>
      <c r="AY1061" s="152">
        <f t="shared" si="5"/>
        <v>90365.7431</v>
      </c>
      <c r="AZ1061" s="152">
        <f t="shared" si="6"/>
        <v>91121.6196</v>
      </c>
      <c r="BA1061" s="152">
        <f t="shared" si="7"/>
        <v>103219.3709</v>
      </c>
      <c r="BB1061" s="152">
        <f t="shared" si="8"/>
        <v>101722.48</v>
      </c>
      <c r="BC1061" s="152">
        <f t="shared" si="9"/>
        <v>107377.6783</v>
      </c>
    </row>
    <row r="1062">
      <c r="A1062" s="156">
        <v>1.51758186E9</v>
      </c>
      <c r="B1062" s="156">
        <v>132868.0273</v>
      </c>
      <c r="D1062" s="153">
        <f>IFERROR(__xludf.DUMMYFUNCTION("TO_DATE(INT((E1062/(60*60*24))+""1/1/1970""))"),43635.0)</f>
        <v>43635</v>
      </c>
      <c r="E1062" s="152">
        <v>1.5609168E9</v>
      </c>
      <c r="F1062" s="152">
        <v>96445.7595</v>
      </c>
      <c r="H1062" s="153">
        <f>IFERROR(__xludf.DUMMYFUNCTION("TO_DATE(INT((I1062/(60*60*24))+""1/1/1970""))"),43635.0)</f>
        <v>43635</v>
      </c>
      <c r="I1062" s="152">
        <v>1.5609168E9</v>
      </c>
      <c r="J1062" s="152">
        <v>170546.208</v>
      </c>
      <c r="L1062" s="154">
        <v>43836.0</v>
      </c>
      <c r="M1062" s="155">
        <v>212517.92</v>
      </c>
      <c r="O1062" s="153">
        <f>IFERROR(__xludf.DUMMYFUNCTION("TO_DATE(INT((P1062/(60*60*24))+""1/1/1970""))"),43435.0)</f>
        <v>43435</v>
      </c>
      <c r="P1062" s="13">
        <v>1.5436224E9</v>
      </c>
      <c r="Q1062" s="13">
        <v>30849.0084</v>
      </c>
      <c r="S1062" s="153">
        <f>IFERROR(__xludf.DUMMYFUNCTION("TO_DATE(INT((T1062/(60*60*24))+""1/1/1970""))"),43635.0)</f>
        <v>43635</v>
      </c>
      <c r="T1062" s="156">
        <v>1.5609168E9</v>
      </c>
      <c r="U1062" s="156">
        <v>166985.4142</v>
      </c>
      <c r="W1062" s="153">
        <f>IFERROR(__xludf.DUMMYFUNCTION("TO_DATE(INT((X1062/(60*60*24))+""1/1/1970""))"),43605.0)</f>
        <v>43605</v>
      </c>
      <c r="X1062" s="152">
        <v>1.5583104E9</v>
      </c>
      <c r="Y1062" s="152">
        <v>9982.0937</v>
      </c>
      <c r="AA1062" s="153">
        <f>IFERROR(__xludf.DUMMYFUNCTION("TO_DATE(INT((AB1062/(60*60*24))+""1/1/1970""))"),43611.0)</f>
        <v>43611</v>
      </c>
      <c r="AB1062" s="156">
        <v>1.558908E9</v>
      </c>
      <c r="AC1062" s="156">
        <v>88904.4891</v>
      </c>
      <c r="AE1062" s="153">
        <f>IFERROR(__xludf.DUMMYFUNCTION("TO_DATE(INT((AF1062/(60*60*24))+""1/1/1970""))"),43438.0)</f>
        <v>43438</v>
      </c>
      <c r="AF1062" s="152">
        <v>1.5439104E9</v>
      </c>
      <c r="AG1062" s="152">
        <v>92177.8425</v>
      </c>
      <c r="AQ1062" s="153">
        <f>IFERROR(__xludf.DUMMYFUNCTION("TO_DATE(INT((AR1062/(60*60*24))+""1/1/1970""))"),43635.0)</f>
        <v>43635</v>
      </c>
      <c r="AR1062" s="152">
        <v>1.5609168E9</v>
      </c>
      <c r="AS1062" s="152">
        <v>96445.7595</v>
      </c>
      <c r="AT1062" s="152">
        <v>170546.208</v>
      </c>
      <c r="AU1062" s="152">
        <f t="shared" si="1"/>
        <v>174791.84</v>
      </c>
      <c r="AV1062" s="152">
        <f t="shared" si="2"/>
        <v>32569.2601</v>
      </c>
      <c r="AW1062" s="152">
        <f t="shared" si="3"/>
        <v>166985.4142</v>
      </c>
      <c r="AX1062" s="152">
        <f t="shared" si="4"/>
        <v>10000.7099</v>
      </c>
      <c r="AY1062" s="152">
        <f t="shared" si="5"/>
        <v>90221.4613</v>
      </c>
      <c r="AZ1062" s="152">
        <f t="shared" si="6"/>
        <v>90908.29</v>
      </c>
      <c r="BA1062" s="152">
        <f t="shared" si="7"/>
        <v>104368.1485</v>
      </c>
      <c r="BB1062" s="152">
        <f t="shared" si="8"/>
        <v>102181.55</v>
      </c>
      <c r="BC1062" s="152">
        <f t="shared" si="9"/>
        <v>107377.6783</v>
      </c>
    </row>
    <row r="1063">
      <c r="A1063" s="152">
        <v>1.5176052E9</v>
      </c>
      <c r="B1063" s="152">
        <v>130668.3378</v>
      </c>
      <c r="D1063" s="153">
        <f>IFERROR(__xludf.DUMMYFUNCTION("TO_DATE(INT((E1063/(60*60*24))+""1/1/1970""))"),43636.0)</f>
        <v>43636</v>
      </c>
      <c r="E1063" s="156">
        <v>1.5610032E9</v>
      </c>
      <c r="F1063" s="156">
        <v>96445.7595</v>
      </c>
      <c r="H1063" s="153">
        <f>IFERROR(__xludf.DUMMYFUNCTION("TO_DATE(INT((I1063/(60*60*24))+""1/1/1970""))"),43636.0)</f>
        <v>43636</v>
      </c>
      <c r="I1063" s="156">
        <v>1.5610032E9</v>
      </c>
      <c r="J1063" s="156">
        <v>172053.458</v>
      </c>
      <c r="L1063" s="154">
        <v>43837.0</v>
      </c>
      <c r="M1063" s="155">
        <v>213175.06</v>
      </c>
      <c r="O1063" s="153">
        <f>IFERROR(__xludf.DUMMYFUNCTION("TO_DATE(INT((P1063/(60*60*24))+""1/1/1970""))"),43436.0)</f>
        <v>43436</v>
      </c>
      <c r="P1063" s="13">
        <v>1.5437088E9</v>
      </c>
      <c r="Q1063" s="13">
        <v>30849.0084</v>
      </c>
      <c r="S1063" s="153">
        <f>IFERROR(__xludf.DUMMYFUNCTION("TO_DATE(INT((T1063/(60*60*24))+""1/1/1970""))"),43636.0)</f>
        <v>43636</v>
      </c>
      <c r="T1063" s="152">
        <v>1.5610032E9</v>
      </c>
      <c r="U1063" s="152">
        <v>167406.9667</v>
      </c>
      <c r="W1063" s="153">
        <f>IFERROR(__xludf.DUMMYFUNCTION("TO_DATE(INT((X1063/(60*60*24))+""1/1/1970""))"),43606.0)</f>
        <v>43606</v>
      </c>
      <c r="X1063" s="156">
        <v>1.5584472E9</v>
      </c>
      <c r="Y1063" s="156">
        <v>9989.0675</v>
      </c>
      <c r="AA1063" s="153">
        <f>IFERROR(__xludf.DUMMYFUNCTION("TO_DATE(INT((AB1063/(60*60*24))+""1/1/1970""))"),43612.0)</f>
        <v>43612</v>
      </c>
      <c r="AB1063" s="156">
        <v>1.5589476E9</v>
      </c>
      <c r="AC1063" s="156">
        <v>88961.0375</v>
      </c>
      <c r="AE1063" s="153">
        <f>IFERROR(__xludf.DUMMYFUNCTION("TO_DATE(INT((AF1063/(60*60*24))+""1/1/1970""))"),43439.0)</f>
        <v>43439</v>
      </c>
      <c r="AF1063" s="156">
        <v>1.5439896E9</v>
      </c>
      <c r="AG1063" s="156">
        <v>92079.464</v>
      </c>
      <c r="AQ1063" s="153">
        <f>IFERROR(__xludf.DUMMYFUNCTION("TO_DATE(INT((AR1063/(60*60*24))+""1/1/1970""))"),43636.0)</f>
        <v>43636</v>
      </c>
      <c r="AR1063" s="156">
        <v>1.5610032E9</v>
      </c>
      <c r="AS1063" s="156">
        <v>96445.7595</v>
      </c>
      <c r="AT1063" s="156">
        <v>172053.458</v>
      </c>
      <c r="AU1063" s="152">
        <f t="shared" si="1"/>
        <v>175744.19</v>
      </c>
      <c r="AV1063" s="152">
        <f t="shared" si="2"/>
        <v>32588.8304</v>
      </c>
      <c r="AW1063" s="152">
        <f t="shared" si="3"/>
        <v>167406.9667</v>
      </c>
      <c r="AX1063" s="152">
        <f t="shared" si="4"/>
        <v>10025.4769</v>
      </c>
      <c r="AY1063" s="152">
        <f t="shared" si="5"/>
        <v>89296.3485</v>
      </c>
      <c r="AZ1063" s="152">
        <f t="shared" si="6"/>
        <v>91215.1284</v>
      </c>
      <c r="BA1063" s="152">
        <f t="shared" si="7"/>
        <v>104724.7594</v>
      </c>
      <c r="BB1063" s="152">
        <f t="shared" si="8"/>
        <v>103227.22</v>
      </c>
      <c r="BC1063" s="152">
        <f t="shared" si="9"/>
        <v>107377.6783</v>
      </c>
    </row>
    <row r="1064">
      <c r="A1064" s="156">
        <v>1.51784106E9</v>
      </c>
      <c r="B1064" s="156">
        <v>129504.631</v>
      </c>
      <c r="D1064" s="153">
        <f>IFERROR(__xludf.DUMMYFUNCTION("TO_DATE(INT((E1064/(60*60*24))+""1/1/1970""))"),43637.0)</f>
        <v>43637</v>
      </c>
      <c r="E1064" s="152">
        <v>1.5610896E9</v>
      </c>
      <c r="F1064" s="152">
        <v>96445.7595</v>
      </c>
      <c r="H1064" s="153">
        <f>IFERROR(__xludf.DUMMYFUNCTION("TO_DATE(INT((I1064/(60*60*24))+""1/1/1970""))"),43637.0)</f>
        <v>43637</v>
      </c>
      <c r="I1064" s="152">
        <v>1.5610896E9</v>
      </c>
      <c r="J1064" s="152">
        <v>170968.378</v>
      </c>
      <c r="L1064" s="154">
        <v>43838.0</v>
      </c>
      <c r="M1064" s="155">
        <v>212864.79</v>
      </c>
      <c r="O1064" s="153">
        <f>IFERROR(__xludf.DUMMYFUNCTION("TO_DATE(INT((P1064/(60*60*24))+""1/1/1970""))"),43437.0)</f>
        <v>43437</v>
      </c>
      <c r="P1064" s="13">
        <v>1.5437952E9</v>
      </c>
      <c r="Q1064" s="13">
        <v>30781.1107</v>
      </c>
      <c r="S1064" s="153">
        <f>IFERROR(__xludf.DUMMYFUNCTION("TO_DATE(INT((T1064/(60*60*24))+""1/1/1970""))"),43637.0)</f>
        <v>43637</v>
      </c>
      <c r="T1064" s="156">
        <v>1.5610896E9</v>
      </c>
      <c r="U1064" s="156">
        <v>168983.5047</v>
      </c>
      <c r="W1064" s="153">
        <f>IFERROR(__xludf.DUMMYFUNCTION("TO_DATE(INT((X1064/(60*60*24))+""1/1/1970""))"),43607.0)</f>
        <v>43607</v>
      </c>
      <c r="X1064" s="156">
        <v>1.5585336E9</v>
      </c>
      <c r="Y1064" s="156">
        <v>9976.9834</v>
      </c>
      <c r="AA1064" s="153">
        <f>IFERROR(__xludf.DUMMYFUNCTION("TO_DATE(INT((AB1064/(60*60*24))+""1/1/1970""))"),43613.0)</f>
        <v>43613</v>
      </c>
      <c r="AB1064" s="152">
        <v>1.5590268E9</v>
      </c>
      <c r="AC1064" s="152">
        <v>88902.7534</v>
      </c>
      <c r="AE1064" s="153">
        <f>IFERROR(__xludf.DUMMYFUNCTION("TO_DATE(INT((AF1064/(60*60*24))+""1/1/1970""))"),43440.0)</f>
        <v>43440</v>
      </c>
      <c r="AF1064" s="152">
        <v>1.5440688E9</v>
      </c>
      <c r="AG1064" s="152">
        <v>92130.4751</v>
      </c>
      <c r="AQ1064" s="153">
        <f>IFERROR(__xludf.DUMMYFUNCTION("TO_DATE(INT((AR1064/(60*60*24))+""1/1/1970""))"),43637.0)</f>
        <v>43637</v>
      </c>
      <c r="AR1064" s="152">
        <v>1.5610896E9</v>
      </c>
      <c r="AS1064" s="152">
        <v>96445.7595</v>
      </c>
      <c r="AT1064" s="152">
        <v>170968.378</v>
      </c>
      <c r="AU1064" s="152">
        <f t="shared" si="1"/>
        <v>179177.41</v>
      </c>
      <c r="AV1064" s="152">
        <f t="shared" si="2"/>
        <v>32667.2259</v>
      </c>
      <c r="AW1064" s="152">
        <f t="shared" si="3"/>
        <v>168983.5047</v>
      </c>
      <c r="AX1064" s="152">
        <f t="shared" si="4"/>
        <v>10056.6472</v>
      </c>
      <c r="AY1064" s="152">
        <f t="shared" si="5"/>
        <v>88928.738</v>
      </c>
      <c r="AZ1064" s="152">
        <f t="shared" si="6"/>
        <v>91689.554</v>
      </c>
      <c r="BA1064" s="152">
        <f t="shared" si="7"/>
        <v>105510.8968</v>
      </c>
      <c r="BB1064" s="152">
        <f t="shared" si="8"/>
        <v>104073.56</v>
      </c>
      <c r="BC1064" s="152">
        <f t="shared" si="9"/>
        <v>107377.6783</v>
      </c>
    </row>
    <row r="1065">
      <c r="A1065" s="152">
        <v>1.5178644E9</v>
      </c>
      <c r="B1065" s="152">
        <v>125218.7843</v>
      </c>
      <c r="D1065" s="153">
        <f>IFERROR(__xludf.DUMMYFUNCTION("TO_DATE(INT((E1065/(60*60*24))+""1/1/1970""))"),43638.0)</f>
        <v>43638</v>
      </c>
      <c r="E1065" s="156">
        <v>1.561176E9</v>
      </c>
      <c r="F1065" s="156">
        <v>96445.7595</v>
      </c>
      <c r="H1065" s="153">
        <f>IFERROR(__xludf.DUMMYFUNCTION("TO_DATE(INT((I1065/(60*60*24))+""1/1/1970""))"),43638.0)</f>
        <v>43638</v>
      </c>
      <c r="I1065" s="156">
        <v>1.561176E9</v>
      </c>
      <c r="J1065" s="156">
        <v>169965.238</v>
      </c>
      <c r="L1065" s="154">
        <v>43839.0</v>
      </c>
      <c r="M1065" s="155">
        <v>212665.3</v>
      </c>
      <c r="O1065" s="153">
        <f>IFERROR(__xludf.DUMMYFUNCTION("TO_DATE(INT((P1065/(60*60*24))+""1/1/1970""))"),43438.0)</f>
        <v>43438</v>
      </c>
      <c r="P1065" s="13">
        <v>1.5439356E9</v>
      </c>
      <c r="Q1065" s="13">
        <v>30909.1399</v>
      </c>
      <c r="S1065" s="153">
        <f>IFERROR(__xludf.DUMMYFUNCTION("TO_DATE(INT((T1065/(60*60*24))+""1/1/1970""))"),43638.0)</f>
        <v>43638</v>
      </c>
      <c r="T1065" s="152">
        <v>1.561176E9</v>
      </c>
      <c r="U1065" s="152">
        <v>168750.4415</v>
      </c>
      <c r="W1065" s="153">
        <f>IFERROR(__xludf.DUMMYFUNCTION("TO_DATE(INT((X1065/(60*60*24))+""1/1/1970""))"),43608.0)</f>
        <v>43608</v>
      </c>
      <c r="X1065" s="156">
        <v>1.55862E9</v>
      </c>
      <c r="Y1065" s="156">
        <v>9974.4614</v>
      </c>
      <c r="AA1065" s="153">
        <f>IFERROR(__xludf.DUMMYFUNCTION("TO_DATE(INT((AB1065/(60*60*24))+""1/1/1970""))"),43614.0)</f>
        <v>43614</v>
      </c>
      <c r="AB1065" s="156">
        <v>1.559106E9</v>
      </c>
      <c r="AC1065" s="156">
        <v>89237.9934</v>
      </c>
      <c r="AE1065" s="153">
        <f>IFERROR(__xludf.DUMMYFUNCTION("TO_DATE(INT((AF1065/(60*60*24))+""1/1/1970""))"),43441.0)</f>
        <v>43441</v>
      </c>
      <c r="AF1065" s="156">
        <v>1.544148E9</v>
      </c>
      <c r="AG1065" s="156">
        <v>92349.0941</v>
      </c>
      <c r="AQ1065" s="153">
        <f>IFERROR(__xludf.DUMMYFUNCTION("TO_DATE(INT((AR1065/(60*60*24))+""1/1/1970""))"),43638.0)</f>
        <v>43638</v>
      </c>
      <c r="AR1065" s="156">
        <v>1.561176E9</v>
      </c>
      <c r="AS1065" s="156">
        <v>96445.7595</v>
      </c>
      <c r="AT1065" s="156">
        <v>169965.238</v>
      </c>
      <c r="AU1065" s="152">
        <f t="shared" si="1"/>
        <v>179177.41</v>
      </c>
      <c r="AV1065" s="152">
        <f t="shared" si="2"/>
        <v>32757.9601</v>
      </c>
      <c r="AW1065" s="152">
        <f t="shared" si="3"/>
        <v>168750.4415</v>
      </c>
      <c r="AX1065" s="152">
        <f t="shared" si="4"/>
        <v>10055.0583</v>
      </c>
      <c r="AY1065" s="152">
        <f t="shared" si="5"/>
        <v>88928.738</v>
      </c>
      <c r="AZ1065" s="152">
        <f t="shared" si="6"/>
        <v>92291.0868</v>
      </c>
      <c r="BA1065" s="152">
        <f t="shared" si="7"/>
        <v>104415.253</v>
      </c>
      <c r="BB1065" s="152">
        <f t="shared" si="8"/>
        <v>103881.65</v>
      </c>
      <c r="BC1065" s="152">
        <f t="shared" si="9"/>
        <v>106585.295</v>
      </c>
    </row>
    <row r="1066">
      <c r="A1066" s="156">
        <v>1.51792746E9</v>
      </c>
      <c r="B1066" s="156">
        <v>122758.9164</v>
      </c>
      <c r="D1066" s="153">
        <f>IFERROR(__xludf.DUMMYFUNCTION("TO_DATE(INT((E1066/(60*60*24))+""1/1/1970""))"),43640.0)</f>
        <v>43640</v>
      </c>
      <c r="E1066" s="152">
        <v>1.5613848E9</v>
      </c>
      <c r="F1066" s="152">
        <v>96445.7595</v>
      </c>
      <c r="H1066" s="153">
        <f>IFERROR(__xludf.DUMMYFUNCTION("TO_DATE(INT((I1066/(60*60*24))+""1/1/1970""))"),43640.0)</f>
        <v>43640</v>
      </c>
      <c r="I1066" s="152">
        <v>1.5613848E9</v>
      </c>
      <c r="J1066" s="152">
        <v>169965.238</v>
      </c>
      <c r="L1066" s="154">
        <v>43840.0</v>
      </c>
      <c r="M1066" s="155">
        <v>213207.32</v>
      </c>
      <c r="O1066" s="153">
        <f>IFERROR(__xludf.DUMMYFUNCTION("TO_DATE(INT((P1066/(60*60*24))+""1/1/1970""))"),43439.0)</f>
        <v>43439</v>
      </c>
      <c r="P1066" s="13">
        <v>1.543968E9</v>
      </c>
      <c r="Q1066" s="13">
        <v>31265.8636</v>
      </c>
      <c r="S1066" s="153">
        <f>IFERROR(__xludf.DUMMYFUNCTION("TO_DATE(INT((T1066/(60*60*24))+""1/1/1970""))"),43640.0)</f>
        <v>43640</v>
      </c>
      <c r="T1066" s="156">
        <v>1.5613848E9</v>
      </c>
      <c r="U1066" s="156">
        <v>168750.4415</v>
      </c>
      <c r="W1066" s="153">
        <f>IFERROR(__xludf.DUMMYFUNCTION("TO_DATE(INT((X1066/(60*60*24))+""1/1/1970""))"),43609.0)</f>
        <v>43609</v>
      </c>
      <c r="X1066" s="156">
        <v>1.5587064E9</v>
      </c>
      <c r="Y1066" s="156">
        <v>9989.2294</v>
      </c>
      <c r="AA1066" s="153">
        <f>IFERROR(__xludf.DUMMYFUNCTION("TO_DATE(INT((AB1066/(60*60*24))+""1/1/1970""))"),43615.0)</f>
        <v>43615</v>
      </c>
      <c r="AB1066" s="152">
        <v>1.5591852E9</v>
      </c>
      <c r="AC1066" s="152">
        <v>89423.1059</v>
      </c>
      <c r="AE1066" s="153">
        <f>IFERROR(__xludf.DUMMYFUNCTION("TO_DATE(INT((AF1066/(60*60*24))+""1/1/1970""))"),43442.0)</f>
        <v>43442</v>
      </c>
      <c r="AF1066" s="152">
        <v>1.5442272E9</v>
      </c>
      <c r="AG1066" s="152">
        <v>92376.219</v>
      </c>
      <c r="AQ1066" s="153">
        <f>IFERROR(__xludf.DUMMYFUNCTION("TO_DATE(INT((AR1066/(60*60*24))+""1/1/1970""))"),43640.0)</f>
        <v>43640</v>
      </c>
      <c r="AR1066" s="152">
        <v>1.5613848E9</v>
      </c>
      <c r="AS1066" s="152">
        <v>96445.7595</v>
      </c>
      <c r="AT1066" s="152">
        <v>169965.238</v>
      </c>
      <c r="AU1066" s="152">
        <f t="shared" si="1"/>
        <v>178626.28</v>
      </c>
      <c r="AV1066" s="152">
        <f t="shared" si="2"/>
        <v>32665.8258</v>
      </c>
      <c r="AW1066" s="152">
        <f t="shared" si="3"/>
        <v>168750.4415</v>
      </c>
      <c r="AX1066" s="152">
        <f t="shared" si="4"/>
        <v>10059.739</v>
      </c>
      <c r="AY1066" s="152">
        <f t="shared" si="5"/>
        <v>88975.2924</v>
      </c>
      <c r="AZ1066" s="152">
        <f t="shared" si="6"/>
        <v>92423.8612</v>
      </c>
      <c r="BA1066" s="152">
        <f t="shared" si="7"/>
        <v>104349.5287</v>
      </c>
      <c r="BB1066" s="152">
        <f t="shared" si="8"/>
        <v>103881.65</v>
      </c>
      <c r="BC1066" s="152">
        <f t="shared" si="9"/>
        <v>106585.295</v>
      </c>
    </row>
    <row r="1067">
      <c r="A1067" s="152">
        <v>1.5179508E9</v>
      </c>
      <c r="B1067" s="152">
        <v>126110.3416</v>
      </c>
      <c r="D1067" s="153">
        <f>IFERROR(__xludf.DUMMYFUNCTION("TO_DATE(INT((E1067/(60*60*24))+""1/1/1970""))"),43641.0)</f>
        <v>43641</v>
      </c>
      <c r="E1067" s="152">
        <v>1.5614352E9</v>
      </c>
      <c r="F1067" s="152">
        <v>96445.7595</v>
      </c>
      <c r="H1067" s="153">
        <f>IFERROR(__xludf.DUMMYFUNCTION("TO_DATE(INT((I1067/(60*60*24))+""1/1/1970""))"),43641.0)</f>
        <v>43641</v>
      </c>
      <c r="I1067" s="152">
        <v>1.5614352E9</v>
      </c>
      <c r="J1067" s="152">
        <v>168661.968</v>
      </c>
      <c r="L1067" s="154">
        <v>43843.0</v>
      </c>
      <c r="M1067" s="155">
        <v>213673.92</v>
      </c>
      <c r="O1067" s="153">
        <f>IFERROR(__xludf.DUMMYFUNCTION("TO_DATE(INT((P1067/(60*60*24))+""1/1/1970""))"),43440.0)</f>
        <v>43440</v>
      </c>
      <c r="P1067" s="13">
        <v>1.5440544E9</v>
      </c>
      <c r="Q1067" s="13">
        <v>31112.9378</v>
      </c>
      <c r="S1067" s="153">
        <f>IFERROR(__xludf.DUMMYFUNCTION("TO_DATE(INT((T1067/(60*60*24))+""1/1/1970""))"),43641.0)</f>
        <v>43641</v>
      </c>
      <c r="T1067" s="156">
        <v>1.5614352E9</v>
      </c>
      <c r="U1067" s="156">
        <v>168552.66</v>
      </c>
      <c r="W1067" s="153">
        <f>IFERROR(__xludf.DUMMYFUNCTION("TO_DATE(INT((X1067/(60*60*24))+""1/1/1970""))"),43610.0)</f>
        <v>43610</v>
      </c>
      <c r="X1067" s="156">
        <v>1.5587424E9</v>
      </c>
      <c r="Y1067" s="156">
        <v>10005.379</v>
      </c>
      <c r="AA1067" s="153">
        <f>IFERROR(__xludf.DUMMYFUNCTION("TO_DATE(INT((AB1067/(60*60*24))+""1/1/1970""))"),43616.0)</f>
        <v>43616</v>
      </c>
      <c r="AB1067" s="156">
        <v>1.5592644E9</v>
      </c>
      <c r="AC1067" s="156">
        <v>89581.2777</v>
      </c>
      <c r="AE1067" s="153">
        <f>IFERROR(__xludf.DUMMYFUNCTION("TO_DATE(INT((AF1067/(60*60*24))+""1/1/1970""))"),43443.0)</f>
        <v>43443</v>
      </c>
      <c r="AF1067" s="156">
        <v>1.5443964E9</v>
      </c>
      <c r="AG1067" s="156">
        <v>92376.219</v>
      </c>
      <c r="AQ1067" s="153">
        <f>IFERROR(__xludf.DUMMYFUNCTION("TO_DATE(INT((AR1067/(60*60*24))+""1/1/1970""))"),43641.0)</f>
        <v>43641</v>
      </c>
      <c r="AR1067" s="152">
        <v>1.5614352E9</v>
      </c>
      <c r="AS1067" s="152">
        <v>96445.7595</v>
      </c>
      <c r="AT1067" s="152">
        <v>168661.968</v>
      </c>
      <c r="AU1067" s="152">
        <f t="shared" si="1"/>
        <v>179188.58</v>
      </c>
      <c r="AV1067" s="152">
        <f t="shared" si="2"/>
        <v>32722.4234</v>
      </c>
      <c r="AW1067" s="152">
        <f t="shared" si="3"/>
        <v>168552.66</v>
      </c>
      <c r="AX1067" s="152">
        <f t="shared" si="4"/>
        <v>10064.6938</v>
      </c>
      <c r="AY1067" s="152">
        <f t="shared" si="5"/>
        <v>89346.4801</v>
      </c>
      <c r="AZ1067" s="152">
        <f t="shared" si="6"/>
        <v>92539.2292</v>
      </c>
      <c r="BA1067" s="152">
        <f t="shared" si="7"/>
        <v>104035.4984</v>
      </c>
      <c r="BB1067" s="152">
        <f t="shared" si="8"/>
        <v>103271.28</v>
      </c>
      <c r="BC1067" s="152">
        <f t="shared" si="9"/>
        <v>106479.7863</v>
      </c>
    </row>
    <row r="1068">
      <c r="A1068" s="156">
        <v>1.51801386E9</v>
      </c>
      <c r="B1068" s="156">
        <v>126110.3416</v>
      </c>
      <c r="D1068" s="153">
        <f>IFERROR(__xludf.DUMMYFUNCTION("TO_DATE(INT((E1068/(60*60*24))+""1/1/1970""))"),43642.0)</f>
        <v>43642</v>
      </c>
      <c r="E1068" s="156">
        <v>1.5615216E9</v>
      </c>
      <c r="F1068" s="156">
        <v>96445.7595</v>
      </c>
      <c r="H1068" s="153">
        <f>IFERROR(__xludf.DUMMYFUNCTION("TO_DATE(INT((I1068/(60*60*24))+""1/1/1970""))"),43642.0)</f>
        <v>43642</v>
      </c>
      <c r="I1068" s="156">
        <v>1.5615216E9</v>
      </c>
      <c r="J1068" s="156">
        <v>166227.448</v>
      </c>
      <c r="L1068" s="154">
        <v>43844.0</v>
      </c>
      <c r="M1068" s="155">
        <v>213813.56</v>
      </c>
      <c r="O1068" s="153">
        <f>IFERROR(__xludf.DUMMYFUNCTION("TO_DATE(INT((P1068/(60*60*24))+""1/1/1970""))"),43441.0)</f>
        <v>43441</v>
      </c>
      <c r="P1068" s="13">
        <v>1.5441948E9</v>
      </c>
      <c r="Q1068" s="13">
        <v>31176.2138</v>
      </c>
      <c r="S1068" s="153">
        <f>IFERROR(__xludf.DUMMYFUNCTION("TO_DATE(INT((T1068/(60*60*24))+""1/1/1970""))"),43642.0)</f>
        <v>43642</v>
      </c>
      <c r="T1068" s="152">
        <v>1.5615216E9</v>
      </c>
      <c r="U1068" s="152">
        <v>166908.0295</v>
      </c>
      <c r="W1068" s="153">
        <f>IFERROR(__xludf.DUMMYFUNCTION("TO_DATE(INT((X1068/(60*60*24))+""1/1/1970""))"),43612.0)</f>
        <v>43612</v>
      </c>
      <c r="X1068" s="152">
        <v>1.5589152E9</v>
      </c>
      <c r="Y1068" s="152">
        <v>10005.8701</v>
      </c>
      <c r="AA1068" s="153">
        <f>IFERROR(__xludf.DUMMYFUNCTION("TO_DATE(INT((AB1068/(60*60*24))+""1/1/1970""))"),43618.0)</f>
        <v>43618</v>
      </c>
      <c r="AB1068" s="152">
        <v>1.5595128E9</v>
      </c>
      <c r="AC1068" s="152">
        <v>89548.0297</v>
      </c>
      <c r="AE1068" s="153">
        <f>IFERROR(__xludf.DUMMYFUNCTION("TO_DATE(INT((AF1068/(60*60*24))+""1/1/1970""))"),43444.0)</f>
        <v>43444</v>
      </c>
      <c r="AF1068" s="152">
        <v>1.544436E9</v>
      </c>
      <c r="AG1068" s="152">
        <v>92543.4221</v>
      </c>
      <c r="AQ1068" s="153">
        <f>IFERROR(__xludf.DUMMYFUNCTION("TO_DATE(INT((AR1068/(60*60*24))+""1/1/1970""))"),43642.0)</f>
        <v>43642</v>
      </c>
      <c r="AR1068" s="156">
        <v>1.5615216E9</v>
      </c>
      <c r="AS1068" s="156">
        <v>96445.7595</v>
      </c>
      <c r="AT1068" s="156">
        <v>166227.448</v>
      </c>
      <c r="AU1068" s="152">
        <f t="shared" si="1"/>
        <v>176465.32</v>
      </c>
      <c r="AV1068" s="152">
        <f t="shared" si="2"/>
        <v>32735.0011</v>
      </c>
      <c r="AW1068" s="152">
        <f t="shared" si="3"/>
        <v>166908.0295</v>
      </c>
      <c r="AX1068" s="152">
        <f t="shared" si="4"/>
        <v>10062.5502</v>
      </c>
      <c r="AY1068" s="152">
        <f t="shared" si="5"/>
        <v>88593.2174</v>
      </c>
      <c r="AZ1068" s="152">
        <f t="shared" si="6"/>
        <v>92286.2292</v>
      </c>
      <c r="BA1068" s="152">
        <f t="shared" si="7"/>
        <v>104342.9059</v>
      </c>
      <c r="BB1068" s="152">
        <f t="shared" si="8"/>
        <v>102884.02</v>
      </c>
      <c r="BC1068" s="152">
        <f t="shared" si="9"/>
        <v>106476.7263</v>
      </c>
    </row>
    <row r="1069">
      <c r="A1069" s="152">
        <v>1.5180372E9</v>
      </c>
      <c r="B1069" s="152">
        <v>126110.3416</v>
      </c>
      <c r="D1069" s="153">
        <f>IFERROR(__xludf.DUMMYFUNCTION("TO_DATE(INT((E1069/(60*60*24))+""1/1/1970""))"),43643.0)</f>
        <v>43643</v>
      </c>
      <c r="E1069" s="152">
        <v>1.561608E9</v>
      </c>
      <c r="F1069" s="152">
        <v>96445.7595</v>
      </c>
      <c r="H1069" s="153">
        <f>IFERROR(__xludf.DUMMYFUNCTION("TO_DATE(INT((I1069/(60*60*24))+""1/1/1970""))"),43643.0)</f>
        <v>43643</v>
      </c>
      <c r="I1069" s="152">
        <v>1.561608E9</v>
      </c>
      <c r="J1069" s="152">
        <v>166433.668</v>
      </c>
      <c r="L1069" s="154">
        <v>43845.0</v>
      </c>
      <c r="M1069" s="155">
        <v>213864.53</v>
      </c>
      <c r="O1069" s="153">
        <f>IFERROR(__xludf.DUMMYFUNCTION("TO_DATE(INT((P1069/(60*60*24))+""1/1/1970""))"),43442.0)</f>
        <v>43442</v>
      </c>
      <c r="P1069" s="13">
        <v>1.5442272E9</v>
      </c>
      <c r="Q1069" s="13">
        <v>31116.9382</v>
      </c>
      <c r="S1069" s="153">
        <f>IFERROR(__xludf.DUMMYFUNCTION("TO_DATE(INT((T1069/(60*60*24))+""1/1/1970""))"),43643.0)</f>
        <v>43643</v>
      </c>
      <c r="T1069" s="156">
        <v>1.561608E9</v>
      </c>
      <c r="U1069" s="156">
        <v>166736.5003</v>
      </c>
      <c r="W1069" s="153">
        <f>IFERROR(__xludf.DUMMYFUNCTION("TO_DATE(INT((X1069/(60*60*24))+""1/1/1970""))"),43613.0)</f>
        <v>43613</v>
      </c>
      <c r="X1069" s="156">
        <v>1.5590016E9</v>
      </c>
      <c r="Y1069" s="156">
        <v>9997.0349</v>
      </c>
      <c r="AA1069" s="153">
        <f>IFERROR(__xludf.DUMMYFUNCTION("TO_DATE(INT((AB1069/(60*60*24))+""1/1/1970""))"),43619.0)</f>
        <v>43619</v>
      </c>
      <c r="AB1069" s="152">
        <v>1.5595524E9</v>
      </c>
      <c r="AC1069" s="152">
        <v>89525.1308</v>
      </c>
      <c r="AE1069" s="153">
        <f>IFERROR(__xludf.DUMMYFUNCTION("TO_DATE(INT((AF1069/(60*60*24))+""1/1/1970""))"),43445.0)</f>
        <v>43445</v>
      </c>
      <c r="AF1069" s="156">
        <v>1.5445152E9</v>
      </c>
      <c r="AG1069" s="156">
        <v>92184.3201</v>
      </c>
      <c r="AQ1069" s="153">
        <f>IFERROR(__xludf.DUMMYFUNCTION("TO_DATE(INT((AR1069/(60*60*24))+""1/1/1970""))"),43643.0)</f>
        <v>43643</v>
      </c>
      <c r="AR1069" s="152">
        <v>1.561608E9</v>
      </c>
      <c r="AS1069" s="152">
        <v>96445.7595</v>
      </c>
      <c r="AT1069" s="152">
        <v>166433.668</v>
      </c>
      <c r="AU1069" s="152">
        <f t="shared" si="1"/>
        <v>176312.53</v>
      </c>
      <c r="AV1069" s="152">
        <f t="shared" si="2"/>
        <v>32606.4199</v>
      </c>
      <c r="AW1069" s="152">
        <f t="shared" si="3"/>
        <v>166736.5003</v>
      </c>
      <c r="AX1069" s="152">
        <f t="shared" si="4"/>
        <v>10062.0791</v>
      </c>
      <c r="AY1069" s="152">
        <f t="shared" si="5"/>
        <v>88654.3497</v>
      </c>
      <c r="AZ1069" s="152">
        <f t="shared" si="6"/>
        <v>92331.162</v>
      </c>
      <c r="BA1069" s="152">
        <f t="shared" si="7"/>
        <v>104023.1032</v>
      </c>
      <c r="BB1069" s="152">
        <f t="shared" si="8"/>
        <v>103047.45</v>
      </c>
      <c r="BC1069" s="152">
        <f t="shared" si="9"/>
        <v>106324.8441</v>
      </c>
    </row>
    <row r="1070">
      <c r="A1070" s="156">
        <v>1.51810026E9</v>
      </c>
      <c r="B1070" s="156">
        <v>126110.3416</v>
      </c>
      <c r="D1070" s="153">
        <f>IFERROR(__xludf.DUMMYFUNCTION("TO_DATE(INT((E1070/(60*60*24))+""1/1/1970""))"),43644.0)</f>
        <v>43644</v>
      </c>
      <c r="E1070" s="156">
        <v>1.5616944E9</v>
      </c>
      <c r="F1070" s="156">
        <v>96445.7595</v>
      </c>
      <c r="H1070" s="153">
        <f>IFERROR(__xludf.DUMMYFUNCTION("TO_DATE(INT((I1070/(60*60*24))+""1/1/1970""))"),43644.0)</f>
        <v>43644</v>
      </c>
      <c r="I1070" s="156">
        <v>1.5616944E9</v>
      </c>
      <c r="J1070" s="156">
        <v>167753.428</v>
      </c>
      <c r="L1070" s="154">
        <v>43846.0</v>
      </c>
      <c r="M1070" s="155">
        <v>214729.41</v>
      </c>
      <c r="O1070" s="153">
        <f>IFERROR(__xludf.DUMMYFUNCTION("TO_DATE(INT((P1070/(60*60*24))+""1/1/1970""))"),43443.0)</f>
        <v>43443</v>
      </c>
      <c r="P1070" s="13">
        <v>1.5443136E9</v>
      </c>
      <c r="Q1070" s="13">
        <v>31116.9382</v>
      </c>
      <c r="S1070" s="153">
        <f>IFERROR(__xludf.DUMMYFUNCTION("TO_DATE(INT((T1070/(60*60*24))+""1/1/1970""))"),43644.0)</f>
        <v>43644</v>
      </c>
      <c r="T1070" s="152">
        <v>1.5616944E9</v>
      </c>
      <c r="U1070" s="152">
        <v>167354.5853</v>
      </c>
      <c r="W1070" s="153">
        <f>IFERROR(__xludf.DUMMYFUNCTION("TO_DATE(INT((X1070/(60*60*24))+""1/1/1970""))"),43614.0)</f>
        <v>43614</v>
      </c>
      <c r="X1070" s="152">
        <v>1.5591384E9</v>
      </c>
      <c r="Y1070" s="152">
        <v>9988.1459</v>
      </c>
      <c r="AA1070" s="153">
        <f>IFERROR(__xludf.DUMMYFUNCTION("TO_DATE(INT((AB1070/(60*60*24))+""1/1/1970""))"),43620.0)</f>
        <v>43620</v>
      </c>
      <c r="AB1070" s="156">
        <v>1.5596316E9</v>
      </c>
      <c r="AC1070" s="156">
        <v>89507.671</v>
      </c>
      <c r="AE1070" s="153">
        <f>IFERROR(__xludf.DUMMYFUNCTION("TO_DATE(INT((AF1070/(60*60*24))+""1/1/1970""))"),43446.0)</f>
        <v>43446</v>
      </c>
      <c r="AF1070" s="152">
        <v>1.5445944E9</v>
      </c>
      <c r="AG1070" s="152">
        <v>91907.8076</v>
      </c>
      <c r="AQ1070" s="153">
        <f>IFERROR(__xludf.DUMMYFUNCTION("TO_DATE(INT((AR1070/(60*60*24))+""1/1/1970""))"),43644.0)</f>
        <v>43644</v>
      </c>
      <c r="AR1070" s="156">
        <v>1.5616944E9</v>
      </c>
      <c r="AS1070" s="156">
        <v>96445.7595</v>
      </c>
      <c r="AT1070" s="156">
        <v>167753.428</v>
      </c>
      <c r="AU1070" s="152">
        <f t="shared" si="1"/>
        <v>177299.54</v>
      </c>
      <c r="AV1070" s="152">
        <f t="shared" si="2"/>
        <v>32608.141</v>
      </c>
      <c r="AW1070" s="152">
        <f t="shared" si="3"/>
        <v>167354.5853</v>
      </c>
      <c r="AX1070" s="152">
        <f t="shared" si="4"/>
        <v>10066.6153</v>
      </c>
      <c r="AY1070" s="152">
        <f t="shared" si="5"/>
        <v>88585.188</v>
      </c>
      <c r="AZ1070" s="152">
        <f t="shared" si="6"/>
        <v>92311.3268</v>
      </c>
      <c r="BA1070" s="152">
        <f t="shared" si="7"/>
        <v>104180.5516</v>
      </c>
      <c r="BB1070" s="152">
        <f t="shared" si="8"/>
        <v>102905.33</v>
      </c>
      <c r="BC1070" s="152">
        <f t="shared" si="9"/>
        <v>106415.8349</v>
      </c>
    </row>
    <row r="1071">
      <c r="A1071" s="152">
        <v>1.5181236E9</v>
      </c>
      <c r="B1071" s="152">
        <v>126110.3416</v>
      </c>
      <c r="D1071" s="153">
        <f>IFERROR(__xludf.DUMMYFUNCTION("TO_DATE(INT((E1071/(60*60*24))+""1/1/1970""))"),43645.0)</f>
        <v>43645</v>
      </c>
      <c r="E1071" s="152">
        <v>1.5617808E9</v>
      </c>
      <c r="F1071" s="152">
        <v>96445.7595</v>
      </c>
      <c r="H1071" s="153">
        <f>IFERROR(__xludf.DUMMYFUNCTION("TO_DATE(INT((I1071/(60*60*24))+""1/1/1970""))"),43645.0)</f>
        <v>43645</v>
      </c>
      <c r="I1071" s="152">
        <v>1.5617808E9</v>
      </c>
      <c r="J1071" s="152">
        <v>166999.858</v>
      </c>
      <c r="L1071" s="154">
        <v>43847.0</v>
      </c>
      <c r="M1071" s="155">
        <v>215327.14</v>
      </c>
      <c r="O1071" s="153">
        <f>IFERROR(__xludf.DUMMYFUNCTION("TO_DATE(INT((P1071/(60*60*24))+""1/1/1970""))"),43444.0)</f>
        <v>43444</v>
      </c>
      <c r="P1071" s="13">
        <v>1.5444E9</v>
      </c>
      <c r="Q1071" s="13">
        <v>31175.6872</v>
      </c>
      <c r="S1071" s="153">
        <f>IFERROR(__xludf.DUMMYFUNCTION("TO_DATE(INT((T1071/(60*60*24))+""1/1/1970""))"),43645.0)</f>
        <v>43645</v>
      </c>
      <c r="T1071" s="156">
        <v>1.5617808E9</v>
      </c>
      <c r="U1071" s="156">
        <v>168226.4069</v>
      </c>
      <c r="W1071" s="153">
        <f>IFERROR(__xludf.DUMMYFUNCTION("TO_DATE(INT((X1071/(60*60*24))+""1/1/1970""))"),43615.0)</f>
        <v>43615</v>
      </c>
      <c r="X1071" s="152">
        <v>1.5592248E9</v>
      </c>
      <c r="Y1071" s="152">
        <v>9976.9855</v>
      </c>
      <c r="AA1071" s="153">
        <f>IFERROR(__xludf.DUMMYFUNCTION("TO_DATE(INT((AB1071/(60*60*24))+""1/1/1970""))"),43621.0)</f>
        <v>43621</v>
      </c>
      <c r="AB1071" s="152">
        <v>1.5597108E9</v>
      </c>
      <c r="AC1071" s="152">
        <v>89501.5256</v>
      </c>
      <c r="AE1071" s="153">
        <f>IFERROR(__xludf.DUMMYFUNCTION("TO_DATE(INT((AF1071/(60*60*24))+""1/1/1970""))"),43447.0)</f>
        <v>43447</v>
      </c>
      <c r="AF1071" s="156">
        <v>1.5446736E9</v>
      </c>
      <c r="AG1071" s="156">
        <v>92320.7546</v>
      </c>
      <c r="AQ1071" s="153">
        <f>IFERROR(__xludf.DUMMYFUNCTION("TO_DATE(INT((AR1071/(60*60*24))+""1/1/1970""))"),43645.0)</f>
        <v>43645</v>
      </c>
      <c r="AR1071" s="152">
        <v>1.5617808E9</v>
      </c>
      <c r="AS1071" s="152">
        <v>96445.7595</v>
      </c>
      <c r="AT1071" s="152">
        <v>166999.858</v>
      </c>
      <c r="AU1071" s="152">
        <f t="shared" si="1"/>
        <v>177299.54</v>
      </c>
      <c r="AV1071" s="152">
        <f t="shared" si="2"/>
        <v>32616.0986</v>
      </c>
      <c r="AW1071" s="152">
        <f t="shared" si="3"/>
        <v>168226.4069</v>
      </c>
      <c r="AX1071" s="152">
        <f t="shared" si="4"/>
        <v>10069.8375</v>
      </c>
      <c r="AY1071" s="152">
        <f t="shared" si="5"/>
        <v>88585.188</v>
      </c>
      <c r="AZ1071" s="152">
        <f t="shared" si="6"/>
        <v>92317.8036</v>
      </c>
      <c r="BA1071" s="152">
        <f t="shared" si="7"/>
        <v>104167.3396</v>
      </c>
      <c r="BB1071" s="152">
        <f t="shared" si="8"/>
        <v>102757.79</v>
      </c>
      <c r="BC1071" s="152">
        <f t="shared" si="9"/>
        <v>106835.7648</v>
      </c>
    </row>
    <row r="1072">
      <c r="A1072" s="156">
        <v>1.51818666E9</v>
      </c>
      <c r="B1072" s="156">
        <v>126110.3416</v>
      </c>
      <c r="D1072" s="153">
        <f>IFERROR(__xludf.DUMMYFUNCTION("TO_DATE(INT((E1072/(60*60*24))+""1/1/1970""))"),43647.0)</f>
        <v>43647</v>
      </c>
      <c r="E1072" s="156">
        <v>1.5619896E9</v>
      </c>
      <c r="F1072" s="156">
        <v>96445.7595</v>
      </c>
      <c r="H1072" s="153">
        <f>IFERROR(__xludf.DUMMYFUNCTION("TO_DATE(INT((I1072/(60*60*24))+""1/1/1970""))"),43647.0)</f>
        <v>43647</v>
      </c>
      <c r="I1072" s="156">
        <v>1.5619896E9</v>
      </c>
      <c r="J1072" s="156">
        <v>166999.858</v>
      </c>
      <c r="L1072" s="154">
        <v>43851.0</v>
      </c>
      <c r="M1072" s="155">
        <v>215319.72</v>
      </c>
      <c r="O1072" s="153">
        <f>IFERROR(__xludf.DUMMYFUNCTION("TO_DATE(INT((P1072/(60*60*24))+""1/1/1970""))"),43445.0)</f>
        <v>43445</v>
      </c>
      <c r="P1072" s="13">
        <v>1.5445404E9</v>
      </c>
      <c r="Q1072" s="13">
        <v>31094.312</v>
      </c>
      <c r="S1072" s="153">
        <f>IFERROR(__xludf.DUMMYFUNCTION("TO_DATE(INT((T1072/(60*60*24))+""1/1/1970""))"),43647.0)</f>
        <v>43647</v>
      </c>
      <c r="T1072" s="152">
        <v>1.5619536E9</v>
      </c>
      <c r="U1072" s="152">
        <v>168226.4069</v>
      </c>
      <c r="W1072" s="153">
        <f>IFERROR(__xludf.DUMMYFUNCTION("TO_DATE(INT((X1072/(60*60*24))+""1/1/1970""))"),43616.0)</f>
        <v>43616</v>
      </c>
      <c r="X1072" s="152">
        <v>1.5593112E9</v>
      </c>
      <c r="Y1072" s="152">
        <v>9974.8165</v>
      </c>
      <c r="AA1072" s="153">
        <f>IFERROR(__xludf.DUMMYFUNCTION("TO_DATE(INT((AB1072/(60*60*24))+""1/1/1970""))"),43622.0)</f>
        <v>43622</v>
      </c>
      <c r="AB1072" s="156">
        <v>1.55979E9</v>
      </c>
      <c r="AC1072" s="156">
        <v>89509.6311</v>
      </c>
      <c r="AE1072" s="153">
        <f>IFERROR(__xludf.DUMMYFUNCTION("TO_DATE(INT((AF1072/(60*60*24))+""1/1/1970""))"),43448.0)</f>
        <v>43448</v>
      </c>
      <c r="AF1072" s="152">
        <v>1.5447528E9</v>
      </c>
      <c r="AG1072" s="152">
        <v>92242.6185</v>
      </c>
      <c r="AQ1072" s="153">
        <f>IFERROR(__xludf.DUMMYFUNCTION("TO_DATE(INT((AR1072/(60*60*24))+""1/1/1970""))"),43647.0)</f>
        <v>43647</v>
      </c>
      <c r="AR1072" s="156">
        <v>1.5619896E9</v>
      </c>
      <c r="AS1072" s="156">
        <v>96445.7595</v>
      </c>
      <c r="AT1072" s="156">
        <v>166999.858</v>
      </c>
      <c r="AU1072" s="152">
        <f t="shared" si="1"/>
        <v>178022.64</v>
      </c>
      <c r="AV1072" s="152">
        <f t="shared" si="2"/>
        <v>32456.5686</v>
      </c>
      <c r="AW1072" s="152">
        <f t="shared" si="3"/>
        <v>168226.4069</v>
      </c>
      <c r="AX1072" s="152">
        <f t="shared" si="4"/>
        <v>10062.5888</v>
      </c>
      <c r="AY1072" s="152">
        <f t="shared" si="5"/>
        <v>88374.6701</v>
      </c>
      <c r="AZ1072" s="152">
        <f t="shared" si="6"/>
        <v>92221.0564</v>
      </c>
      <c r="BA1072" s="152">
        <f t="shared" si="7"/>
        <v>104167.3396</v>
      </c>
      <c r="BB1072" s="152">
        <f t="shared" si="8"/>
        <v>102757.79</v>
      </c>
      <c r="BC1072" s="152">
        <f t="shared" si="9"/>
        <v>106835.7648</v>
      </c>
    </row>
    <row r="1073">
      <c r="A1073" s="152">
        <v>1.51821E9</v>
      </c>
      <c r="B1073" s="152">
        <v>126110.3416</v>
      </c>
      <c r="D1073" s="153">
        <f>IFERROR(__xludf.DUMMYFUNCTION("TO_DATE(INT((E1073/(60*60*24))+""1/1/1970""))"),43648.0)</f>
        <v>43648</v>
      </c>
      <c r="E1073" s="156">
        <v>1.56204E9</v>
      </c>
      <c r="F1073" s="156">
        <v>96445.7595</v>
      </c>
      <c r="H1073" s="153">
        <f>IFERROR(__xludf.DUMMYFUNCTION("TO_DATE(INT((I1073/(60*60*24))+""1/1/1970""))"),43648.0)</f>
        <v>43648</v>
      </c>
      <c r="I1073" s="156">
        <v>1.56204E9</v>
      </c>
      <c r="J1073" s="156">
        <v>165181.048</v>
      </c>
      <c r="L1073" s="154">
        <v>43852.0</v>
      </c>
      <c r="M1073" s="155">
        <v>215693.48</v>
      </c>
      <c r="O1073" s="153">
        <f>IFERROR(__xludf.DUMMYFUNCTION("TO_DATE(INT((P1073/(60*60*24))+""1/1/1970""))"),43446.0)</f>
        <v>43446</v>
      </c>
      <c r="P1073" s="13">
        <v>1.5446268E9</v>
      </c>
      <c r="Q1073" s="13">
        <v>31125.1167</v>
      </c>
      <c r="S1073" s="153">
        <f>IFERROR(__xludf.DUMMYFUNCTION("TO_DATE(INT((T1073/(60*60*24))+""1/1/1970""))"),43648.0)</f>
        <v>43648</v>
      </c>
      <c r="T1073" s="156">
        <v>1.56204E9</v>
      </c>
      <c r="U1073" s="156">
        <v>169696.0825</v>
      </c>
      <c r="W1073" s="153">
        <f>IFERROR(__xludf.DUMMYFUNCTION("TO_DATE(INT((X1073/(60*60*24))+""1/1/1970""))"),43617.0)</f>
        <v>43617</v>
      </c>
      <c r="X1073" s="152">
        <v>1.5593472E9</v>
      </c>
      <c r="Y1073" s="152">
        <v>10002.2528</v>
      </c>
      <c r="AA1073" s="153">
        <f>IFERROR(__xludf.DUMMYFUNCTION("TO_DATE(INT((AB1073/(60*60*24))+""1/1/1970""))"),43623.0)</f>
        <v>43623</v>
      </c>
      <c r="AB1073" s="152">
        <v>1.5598692E9</v>
      </c>
      <c r="AC1073" s="152">
        <v>89483.8768</v>
      </c>
      <c r="AE1073" s="153">
        <f>IFERROR(__xludf.DUMMYFUNCTION("TO_DATE(INT((AF1073/(60*60*24))+""1/1/1970""))"),43449.0)</f>
        <v>43449</v>
      </c>
      <c r="AF1073" s="156">
        <v>1.544832E9</v>
      </c>
      <c r="AG1073" s="156">
        <v>91775.4216</v>
      </c>
      <c r="AQ1073" s="153">
        <f>IFERROR(__xludf.DUMMYFUNCTION("TO_DATE(INT((AR1073/(60*60*24))+""1/1/1970""))"),43648.0)</f>
        <v>43648</v>
      </c>
      <c r="AR1073" s="156">
        <v>1.56204E9</v>
      </c>
      <c r="AS1073" s="156">
        <v>96445.7595</v>
      </c>
      <c r="AT1073" s="156">
        <v>165181.048</v>
      </c>
      <c r="AU1073" s="152">
        <f t="shared" si="1"/>
        <v>180883.09</v>
      </c>
      <c r="AV1073" s="152">
        <f t="shared" si="2"/>
        <v>32309.8175</v>
      </c>
      <c r="AW1073" s="152">
        <f t="shared" si="3"/>
        <v>169696.0825</v>
      </c>
      <c r="AX1073" s="152">
        <f t="shared" si="4"/>
        <v>10045.8213</v>
      </c>
      <c r="AY1073" s="152">
        <f t="shared" si="5"/>
        <v>88346.2373</v>
      </c>
      <c r="AZ1073" s="152">
        <f t="shared" si="6"/>
        <v>91628.834</v>
      </c>
      <c r="BA1073" s="152">
        <f t="shared" si="7"/>
        <v>103744.564</v>
      </c>
      <c r="BB1073" s="152">
        <f t="shared" si="8"/>
        <v>103389.09</v>
      </c>
      <c r="BC1073" s="152">
        <f t="shared" si="9"/>
        <v>107520.0405</v>
      </c>
    </row>
    <row r="1074">
      <c r="A1074" s="156">
        <v>1.51844586E9</v>
      </c>
      <c r="B1074" s="156">
        <v>126110.3416</v>
      </c>
      <c r="D1074" s="153">
        <f>IFERROR(__xludf.DUMMYFUNCTION("TO_DATE(INT((E1074/(60*60*24))+""1/1/1970""))"),43649.0)</f>
        <v>43649</v>
      </c>
      <c r="E1074" s="152">
        <v>1.5621264E9</v>
      </c>
      <c r="F1074" s="152">
        <v>96716.818</v>
      </c>
      <c r="H1074" s="153">
        <f>IFERROR(__xludf.DUMMYFUNCTION("TO_DATE(INT((I1074/(60*60*24))+""1/1/1970""))"),43649.0)</f>
        <v>43649</v>
      </c>
      <c r="I1074" s="152">
        <v>1.5621264E9</v>
      </c>
      <c r="J1074" s="152">
        <v>166722.098</v>
      </c>
      <c r="L1074" s="154">
        <v>43853.0</v>
      </c>
      <c r="M1074" s="155">
        <v>215898.01</v>
      </c>
      <c r="O1074" s="153">
        <f>IFERROR(__xludf.DUMMYFUNCTION("TO_DATE(INT((P1074/(60*60*24))+""1/1/1970""))"),43447.0)</f>
        <v>43447</v>
      </c>
      <c r="P1074" s="13">
        <v>1.5447132E9</v>
      </c>
      <c r="Q1074" s="13">
        <v>31114.3434</v>
      </c>
      <c r="S1074" s="153">
        <f>IFERROR(__xludf.DUMMYFUNCTION("TO_DATE(INT((T1074/(60*60*24))+""1/1/1970""))"),43649.0)</f>
        <v>43649</v>
      </c>
      <c r="T1074" s="152">
        <v>1.5621264E9</v>
      </c>
      <c r="U1074" s="152">
        <v>170179.3327</v>
      </c>
      <c r="W1074" s="153">
        <f>IFERROR(__xludf.DUMMYFUNCTION("TO_DATE(INT((X1074/(60*60*24))+""1/1/1970""))"),43619.0)</f>
        <v>43619</v>
      </c>
      <c r="X1074" s="156">
        <v>1.55952E9</v>
      </c>
      <c r="Y1074" s="156">
        <v>10003.5817</v>
      </c>
      <c r="AA1074" s="153">
        <f>IFERROR(__xludf.DUMMYFUNCTION("TO_DATE(INT((AB1074/(60*60*24))+""1/1/1970""))"),43625.0)</f>
        <v>43625</v>
      </c>
      <c r="AB1074" s="156">
        <v>1.5601176E9</v>
      </c>
      <c r="AC1074" s="156">
        <v>89196.7112</v>
      </c>
      <c r="AE1074" s="153">
        <f>IFERROR(__xludf.DUMMYFUNCTION("TO_DATE(INT((AF1074/(60*60*24))+""1/1/1970""))"),43450.0)</f>
        <v>43450</v>
      </c>
      <c r="AF1074" s="152">
        <v>1.5450012E9</v>
      </c>
      <c r="AG1074" s="152">
        <v>91775.4216</v>
      </c>
      <c r="AQ1074" s="153">
        <f>IFERROR(__xludf.DUMMYFUNCTION("TO_DATE(INT((AR1074/(60*60*24))+""1/1/1970""))"),43649.0)</f>
        <v>43649</v>
      </c>
      <c r="AR1074" s="152">
        <v>1.5621264E9</v>
      </c>
      <c r="AS1074" s="152">
        <v>96716.818</v>
      </c>
      <c r="AT1074" s="152">
        <v>166722.098</v>
      </c>
      <c r="AU1074" s="152">
        <f t="shared" si="1"/>
        <v>182088.87</v>
      </c>
      <c r="AV1074" s="152">
        <f t="shared" si="2"/>
        <v>32396.5219</v>
      </c>
      <c r="AW1074" s="152">
        <f t="shared" si="3"/>
        <v>170179.3327</v>
      </c>
      <c r="AX1074" s="152">
        <f t="shared" si="4"/>
        <v>10056.5347</v>
      </c>
      <c r="AY1074" s="152">
        <f t="shared" si="5"/>
        <v>88018.1799</v>
      </c>
      <c r="AZ1074" s="152">
        <f t="shared" si="6"/>
        <v>91657.17</v>
      </c>
      <c r="BA1074" s="152">
        <f t="shared" si="7"/>
        <v>104293.5167</v>
      </c>
      <c r="BB1074" s="152">
        <f t="shared" si="8"/>
        <v>102876.02</v>
      </c>
      <c r="BC1074" s="152">
        <f t="shared" si="9"/>
        <v>107487.1405</v>
      </c>
    </row>
    <row r="1075">
      <c r="A1075" s="152">
        <v>1.5184692E9</v>
      </c>
      <c r="B1075" s="152">
        <v>126110.3416</v>
      </c>
      <c r="D1075" s="153">
        <f>IFERROR(__xludf.DUMMYFUNCTION("TO_DATE(INT((E1075/(60*60*24))+""1/1/1970""))"),43650.0)</f>
        <v>43650</v>
      </c>
      <c r="E1075" s="156">
        <v>1.5622128E9</v>
      </c>
      <c r="F1075" s="156">
        <v>97486.316</v>
      </c>
      <c r="H1075" s="153">
        <f>IFERROR(__xludf.DUMMYFUNCTION("TO_DATE(INT((I1075/(60*60*24))+""1/1/1970""))"),43650.0)</f>
        <v>43650</v>
      </c>
      <c r="I1075" s="156">
        <v>1.5622128E9</v>
      </c>
      <c r="J1075" s="156">
        <v>168167.168</v>
      </c>
      <c r="L1075" s="154">
        <v>43854.0</v>
      </c>
      <c r="M1075" s="155">
        <v>216483.35</v>
      </c>
      <c r="O1075" s="153">
        <f>IFERROR(__xludf.DUMMYFUNCTION("TO_DATE(INT((P1075/(60*60*24))+""1/1/1970""))"),43448.0)</f>
        <v>43448</v>
      </c>
      <c r="P1075" s="13">
        <v>1.5447996E9</v>
      </c>
      <c r="Q1075" s="13">
        <v>31073.005</v>
      </c>
      <c r="S1075" s="153">
        <f>IFERROR(__xludf.DUMMYFUNCTION("TO_DATE(INT((T1075/(60*60*24))+""1/1/1970""))"),43650.0)</f>
        <v>43650</v>
      </c>
      <c r="T1075" s="156">
        <v>1.5622128E9</v>
      </c>
      <c r="U1075" s="156">
        <v>171491.5389</v>
      </c>
      <c r="W1075" s="153">
        <f>IFERROR(__xludf.DUMMYFUNCTION("TO_DATE(INT((X1075/(60*60*24))+""1/1/1970""))"),43620.0)</f>
        <v>43620</v>
      </c>
      <c r="X1075" s="152">
        <v>1.5596568E9</v>
      </c>
      <c r="Y1075" s="152">
        <v>10032.7231</v>
      </c>
      <c r="AA1075" s="153">
        <f>IFERROR(__xludf.DUMMYFUNCTION("TO_DATE(INT((AB1075/(60*60*24))+""1/1/1970""))"),43626.0)</f>
        <v>43626</v>
      </c>
      <c r="AB1075" s="156">
        <v>1.5601572E9</v>
      </c>
      <c r="AC1075" s="156">
        <v>89507.4309</v>
      </c>
      <c r="AE1075" s="153">
        <f>IFERROR(__xludf.DUMMYFUNCTION("TO_DATE(INT((AF1075/(60*60*24))+""1/1/1970""))"),43451.0)</f>
        <v>43451</v>
      </c>
      <c r="AF1075" s="156">
        <v>1.5450408E9</v>
      </c>
      <c r="AG1075" s="156">
        <v>91771.778</v>
      </c>
      <c r="AQ1075" s="153">
        <f>IFERROR(__xludf.DUMMYFUNCTION("TO_DATE(INT((AR1075/(60*60*24))+""1/1/1970""))"),43650.0)</f>
        <v>43650</v>
      </c>
      <c r="AR1075" s="156">
        <v>1.5622128E9</v>
      </c>
      <c r="AS1075" s="156">
        <v>97486.316</v>
      </c>
      <c r="AT1075" s="156">
        <v>168167.168</v>
      </c>
      <c r="AU1075" s="152">
        <f t="shared" si="1"/>
        <v>184323.75</v>
      </c>
      <c r="AV1075" s="152">
        <f t="shared" si="2"/>
        <v>32356.6027</v>
      </c>
      <c r="AW1075" s="152">
        <f t="shared" si="3"/>
        <v>171491.5389</v>
      </c>
      <c r="AX1075" s="152">
        <f t="shared" si="4"/>
        <v>10064.9492</v>
      </c>
      <c r="AY1075" s="152">
        <f t="shared" si="5"/>
        <v>87946.8271</v>
      </c>
      <c r="AZ1075" s="152">
        <f t="shared" si="6"/>
        <v>91632.0724</v>
      </c>
      <c r="BA1075" s="152">
        <f t="shared" si="7"/>
        <v>104328.7345</v>
      </c>
      <c r="BB1075" s="152">
        <f t="shared" si="8"/>
        <v>103015.69</v>
      </c>
      <c r="BC1075" s="152">
        <f t="shared" si="9"/>
        <v>107487.1405</v>
      </c>
    </row>
    <row r="1076">
      <c r="A1076" s="156">
        <v>1.51853226E9</v>
      </c>
      <c r="B1076" s="156">
        <v>126110.3416</v>
      </c>
      <c r="D1076" s="153">
        <f>IFERROR(__xludf.DUMMYFUNCTION("TO_DATE(INT((E1076/(60*60*24))+""1/1/1970""))"),43651.0)</f>
        <v>43651</v>
      </c>
      <c r="E1076" s="152">
        <v>1.5623352E9</v>
      </c>
      <c r="F1076" s="152">
        <v>97486.316</v>
      </c>
      <c r="H1076" s="153">
        <f>IFERROR(__xludf.DUMMYFUNCTION("TO_DATE(INT((I1076/(60*60*24))+""1/1/1970""))"),43651.0)</f>
        <v>43651</v>
      </c>
      <c r="I1076" s="152">
        <v>1.5623352E9</v>
      </c>
      <c r="J1076" s="152">
        <v>168167.168</v>
      </c>
      <c r="L1076" s="154">
        <v>43857.0</v>
      </c>
      <c r="M1076" s="155">
        <v>216297.16</v>
      </c>
      <c r="O1076" s="153">
        <f>IFERROR(__xludf.DUMMYFUNCTION("TO_DATE(INT((P1076/(60*60*24))+""1/1/1970""))"),43449.0)</f>
        <v>43449</v>
      </c>
      <c r="P1076" s="13">
        <v>1.544832E9</v>
      </c>
      <c r="Q1076" s="13">
        <v>31128.6373</v>
      </c>
      <c r="S1076" s="153">
        <f>IFERROR(__xludf.DUMMYFUNCTION("TO_DATE(INT((T1076/(60*60*24))+""1/1/1970""))"),43651.0)</f>
        <v>43651</v>
      </c>
      <c r="T1076" s="152">
        <v>1.5623352E9</v>
      </c>
      <c r="U1076" s="152">
        <v>171491.5389</v>
      </c>
      <c r="W1076" s="153">
        <f>IFERROR(__xludf.DUMMYFUNCTION("TO_DATE(INT((X1076/(60*60*24))+""1/1/1970""))"),43621.0)</f>
        <v>43621</v>
      </c>
      <c r="X1076" s="152">
        <v>1.5597432E9</v>
      </c>
      <c r="Y1076" s="152">
        <v>10041.2648</v>
      </c>
      <c r="AA1076" s="153">
        <f>IFERROR(__xludf.DUMMYFUNCTION("TO_DATE(INT((AB1076/(60*60*24))+""1/1/1970""))"),43627.0)</f>
        <v>43627</v>
      </c>
      <c r="AB1076" s="152">
        <v>1.5602364E9</v>
      </c>
      <c r="AC1076" s="152">
        <v>89611.3717</v>
      </c>
      <c r="AE1076" s="153">
        <f>IFERROR(__xludf.DUMMYFUNCTION("TO_DATE(INT((AF1076/(60*60*24))+""1/1/1970""))"),43452.0)</f>
        <v>43452</v>
      </c>
      <c r="AF1076" s="152">
        <v>1.54512E9</v>
      </c>
      <c r="AG1076" s="152">
        <v>92133.309</v>
      </c>
      <c r="AQ1076" s="153">
        <f>IFERROR(__xludf.DUMMYFUNCTION("TO_DATE(INT((AR1076/(60*60*24))+""1/1/1970""))"),43651.0)</f>
        <v>43651</v>
      </c>
      <c r="AR1076" s="152">
        <v>1.5623352E9</v>
      </c>
      <c r="AS1076" s="152">
        <v>97486.316</v>
      </c>
      <c r="AT1076" s="152">
        <v>168167.168</v>
      </c>
      <c r="AU1076" s="152">
        <f t="shared" si="1"/>
        <v>184323.75</v>
      </c>
      <c r="AV1076" s="152">
        <f t="shared" si="2"/>
        <v>32309.989</v>
      </c>
      <c r="AW1076" s="152">
        <f t="shared" si="3"/>
        <v>171491.5389</v>
      </c>
      <c r="AX1076" s="152">
        <f t="shared" si="4"/>
        <v>10065.2495</v>
      </c>
      <c r="AY1076" s="152">
        <f t="shared" si="5"/>
        <v>87922.8105</v>
      </c>
      <c r="AZ1076" s="152">
        <f t="shared" si="6"/>
        <v>91615.4756</v>
      </c>
      <c r="BA1076" s="152">
        <f t="shared" si="7"/>
        <v>104328.7345</v>
      </c>
      <c r="BB1076" s="152">
        <f t="shared" si="8"/>
        <v>103015.69</v>
      </c>
      <c r="BC1076" s="152">
        <f t="shared" si="9"/>
        <v>107487.1405</v>
      </c>
    </row>
    <row r="1077">
      <c r="A1077" s="152">
        <v>1.5185556E9</v>
      </c>
      <c r="B1077" s="152">
        <v>126110.3416</v>
      </c>
      <c r="D1077" s="153">
        <f>IFERROR(__xludf.DUMMYFUNCTION("TO_DATE(INT((E1077/(60*60*24))+""1/1/1970""))"),43652.0)</f>
        <v>43652</v>
      </c>
      <c r="E1077" s="152">
        <v>1.5623856E9</v>
      </c>
      <c r="F1077" s="152">
        <v>97375.9239</v>
      </c>
      <c r="H1077" s="153">
        <f>IFERROR(__xludf.DUMMYFUNCTION("TO_DATE(INT((I1077/(60*60*24))+""1/1/1970""))"),43652.0)</f>
        <v>43652</v>
      </c>
      <c r="I1077" s="152">
        <v>1.5623856E9</v>
      </c>
      <c r="J1077" s="152">
        <v>169558.868</v>
      </c>
      <c r="L1077" s="154">
        <v>43858.0</v>
      </c>
      <c r="M1077" s="155">
        <v>215833.48</v>
      </c>
      <c r="O1077" s="153">
        <f>IFERROR(__xludf.DUMMYFUNCTION("TO_DATE(INT((P1077/(60*60*24))+""1/1/1970""))"),43450.0)</f>
        <v>43450</v>
      </c>
      <c r="P1077" s="13">
        <v>1.5449184E9</v>
      </c>
      <c r="Q1077" s="13">
        <v>31128.6373</v>
      </c>
      <c r="S1077" s="153">
        <f>IFERROR(__xludf.DUMMYFUNCTION("TO_DATE(INT((T1077/(60*60*24))+""1/1/1970""))"),43652.0)</f>
        <v>43652</v>
      </c>
      <c r="T1077" s="152">
        <v>1.5623856E9</v>
      </c>
      <c r="U1077" s="152">
        <v>171282.0463</v>
      </c>
      <c r="W1077" s="153">
        <f>IFERROR(__xludf.DUMMYFUNCTION("TO_DATE(INT((X1077/(60*60*24))+""1/1/1970""))"),43622.0)</f>
        <v>43622</v>
      </c>
      <c r="X1077" s="152">
        <v>1.5598296E9</v>
      </c>
      <c r="Y1077" s="152">
        <v>10030.3021</v>
      </c>
      <c r="AA1077" s="153">
        <f>IFERROR(__xludf.DUMMYFUNCTION("TO_DATE(INT((AB1077/(60*60*24))+""1/1/1970""))"),43628.0)</f>
        <v>43628</v>
      </c>
      <c r="AB1077" s="156">
        <v>1.5603156E9</v>
      </c>
      <c r="AC1077" s="156">
        <v>89289.9907</v>
      </c>
      <c r="AE1077" s="153">
        <f>IFERROR(__xludf.DUMMYFUNCTION("TO_DATE(INT((AF1077/(60*60*24))+""1/1/1970""))"),43453.0)</f>
        <v>43453</v>
      </c>
      <c r="AF1077" s="156">
        <v>1.5451992E9</v>
      </c>
      <c r="AG1077" s="156">
        <v>92346.665</v>
      </c>
      <c r="AQ1077" s="153">
        <f>IFERROR(__xludf.DUMMYFUNCTION("TO_DATE(INT((AR1077/(60*60*24))+""1/1/1970""))"),43652.0)</f>
        <v>43652</v>
      </c>
      <c r="AR1077" s="152">
        <v>1.5623856E9</v>
      </c>
      <c r="AS1077" s="152">
        <v>97375.9239</v>
      </c>
      <c r="AT1077" s="152">
        <v>169558.868</v>
      </c>
      <c r="AU1077" s="152">
        <f t="shared" si="1"/>
        <v>184323.75</v>
      </c>
      <c r="AV1077" s="152">
        <f t="shared" si="2"/>
        <v>32253.6516</v>
      </c>
      <c r="AW1077" s="152">
        <f t="shared" si="3"/>
        <v>171282.0463</v>
      </c>
      <c r="AX1077" s="152">
        <f t="shared" si="4"/>
        <v>10043.9804</v>
      </c>
      <c r="AY1077" s="152">
        <f t="shared" si="5"/>
        <v>87922.8105</v>
      </c>
      <c r="AZ1077" s="152">
        <f t="shared" si="6"/>
        <v>91130.93</v>
      </c>
      <c r="BA1077" s="152">
        <f t="shared" si="7"/>
        <v>103925.2974</v>
      </c>
      <c r="BB1077" s="152">
        <f t="shared" si="8"/>
        <v>102836.71</v>
      </c>
      <c r="BC1077" s="152">
        <f t="shared" si="9"/>
        <v>107800.867</v>
      </c>
    </row>
    <row r="1078">
      <c r="A1078" s="156">
        <v>1.51861866E9</v>
      </c>
      <c r="B1078" s="156">
        <v>126110.3416</v>
      </c>
      <c r="D1078" s="153">
        <f>IFERROR(__xludf.DUMMYFUNCTION("TO_DATE(INT((E1078/(60*60*24))+""1/1/1970""))"),43654.0)</f>
        <v>43654</v>
      </c>
      <c r="E1078" s="156">
        <v>1.5625944E9</v>
      </c>
      <c r="F1078" s="156">
        <v>97375.9239</v>
      </c>
      <c r="H1078" s="153">
        <f>IFERROR(__xludf.DUMMYFUNCTION("TO_DATE(INT((I1078/(60*60*24))+""1/1/1970""))"),43654.0)</f>
        <v>43654</v>
      </c>
      <c r="I1078" s="156">
        <v>1.5625944E9</v>
      </c>
      <c r="J1078" s="156">
        <v>169558.868</v>
      </c>
      <c r="L1078" s="154">
        <v>43859.0</v>
      </c>
      <c r="M1078" s="155">
        <v>215986.28</v>
      </c>
      <c r="O1078" s="153">
        <f>IFERROR(__xludf.DUMMYFUNCTION("TO_DATE(INT((P1078/(60*60*24))+""1/1/1970""))"),43451.0)</f>
        <v>43451</v>
      </c>
      <c r="P1078" s="13">
        <v>1.5450048E9</v>
      </c>
      <c r="Q1078" s="13">
        <v>31141.0467</v>
      </c>
      <c r="S1078" s="153">
        <f>IFERROR(__xludf.DUMMYFUNCTION("TO_DATE(INT((T1078/(60*60*24))+""1/1/1970""))"),43654.0)</f>
        <v>43654</v>
      </c>
      <c r="T1078" s="156">
        <v>1.5625944E9</v>
      </c>
      <c r="U1078" s="156">
        <v>171282.0463</v>
      </c>
      <c r="W1078" s="153">
        <f>IFERROR(__xludf.DUMMYFUNCTION("TO_DATE(INT((X1078/(60*60*24))+""1/1/1970""))"),43623.0)</f>
        <v>43623</v>
      </c>
      <c r="X1078" s="152">
        <v>1.559916E9</v>
      </c>
      <c r="Y1078" s="152">
        <v>10042.3324</v>
      </c>
      <c r="AA1078" s="153">
        <f>IFERROR(__xludf.DUMMYFUNCTION("TO_DATE(INT((AB1078/(60*60*24))+""1/1/1970""))"),43629.0)</f>
        <v>43629</v>
      </c>
      <c r="AB1078" s="152">
        <v>1.5603948E9</v>
      </c>
      <c r="AC1078" s="152">
        <v>89517.4097</v>
      </c>
      <c r="AE1078" s="153">
        <f>IFERROR(__xludf.DUMMYFUNCTION("TO_DATE(INT((AF1078/(60*60*24))+""1/1/1970""))"),43454.0)</f>
        <v>43454</v>
      </c>
      <c r="AF1078" s="152">
        <v>1.5452784E9</v>
      </c>
      <c r="AG1078" s="152">
        <v>92434.1126</v>
      </c>
      <c r="AQ1078" s="153">
        <f>IFERROR(__xludf.DUMMYFUNCTION("TO_DATE(INT((AR1078/(60*60*24))+""1/1/1970""))"),43654.0)</f>
        <v>43654</v>
      </c>
      <c r="AR1078" s="156">
        <v>1.5625944E9</v>
      </c>
      <c r="AS1078" s="156">
        <v>97375.9239</v>
      </c>
      <c r="AT1078" s="156">
        <v>169558.868</v>
      </c>
      <c r="AU1078" s="152">
        <f t="shared" si="1"/>
        <v>183335.19</v>
      </c>
      <c r="AV1078" s="152">
        <f t="shared" si="2"/>
        <v>32441.1656</v>
      </c>
      <c r="AW1078" s="152">
        <f t="shared" si="3"/>
        <v>171282.0463</v>
      </c>
      <c r="AX1078" s="152">
        <f t="shared" si="4"/>
        <v>10044.1862</v>
      </c>
      <c r="AY1078" s="152">
        <f t="shared" si="5"/>
        <v>88396.6304</v>
      </c>
      <c r="AZ1078" s="152">
        <f t="shared" si="6"/>
        <v>91142.2644</v>
      </c>
      <c r="BA1078" s="152">
        <f t="shared" si="7"/>
        <v>103925.2974</v>
      </c>
      <c r="BB1078" s="152">
        <f t="shared" si="8"/>
        <v>102836.71</v>
      </c>
      <c r="BC1078" s="152">
        <f t="shared" si="9"/>
        <v>107800.867</v>
      </c>
    </row>
    <row r="1079">
      <c r="A1079" s="152">
        <v>1.518642E9</v>
      </c>
      <c r="B1079" s="152">
        <v>126110.3416</v>
      </c>
      <c r="D1079" s="153">
        <f>IFERROR(__xludf.DUMMYFUNCTION("TO_DATE(INT((E1079/(60*60*24))+""1/1/1970""))"),43655.0)</f>
        <v>43655</v>
      </c>
      <c r="E1079" s="156">
        <v>1.5626448E9</v>
      </c>
      <c r="F1079" s="156">
        <v>96903.459</v>
      </c>
      <c r="H1079" s="153">
        <f>IFERROR(__xludf.DUMMYFUNCTION("TO_DATE(INT((I1079/(60*60*24))+""1/1/1970""))"),43655.0)</f>
        <v>43655</v>
      </c>
      <c r="I1079" s="156">
        <v>1.5626448E9</v>
      </c>
      <c r="J1079" s="156">
        <v>170155.998</v>
      </c>
      <c r="L1079" s="154">
        <v>43860.0</v>
      </c>
      <c r="M1079" s="155">
        <v>216693.19</v>
      </c>
      <c r="O1079" s="153">
        <f>IFERROR(__xludf.DUMMYFUNCTION("TO_DATE(INT((P1079/(60*60*24))+""1/1/1970""))"),43452.0)</f>
        <v>43452</v>
      </c>
      <c r="P1079" s="13">
        <v>1.5451452E9</v>
      </c>
      <c r="Q1079" s="13">
        <v>31220.3073</v>
      </c>
      <c r="S1079" s="153">
        <f>IFERROR(__xludf.DUMMYFUNCTION("TO_DATE(INT((T1079/(60*60*24))+""1/1/1970""))"),43655.0)</f>
        <v>43655</v>
      </c>
      <c r="T1079" s="156">
        <v>1.5626448E9</v>
      </c>
      <c r="U1079" s="156">
        <v>170391.1541</v>
      </c>
      <c r="W1079" s="153">
        <f>IFERROR(__xludf.DUMMYFUNCTION("TO_DATE(INT((X1079/(60*60*24))+""1/1/1970""))"),43624.0)</f>
        <v>43624</v>
      </c>
      <c r="X1079" s="152">
        <v>1.559952E9</v>
      </c>
      <c r="Y1079" s="152">
        <v>10068.0178</v>
      </c>
      <c r="AA1079" s="153">
        <f>IFERROR(__xludf.DUMMYFUNCTION("TO_DATE(INT((AB1079/(60*60*24))+""1/1/1970""))"),43630.0)</f>
        <v>43630</v>
      </c>
      <c r="AB1079" s="156">
        <v>1.560474E9</v>
      </c>
      <c r="AC1079" s="156">
        <v>89611.8116</v>
      </c>
      <c r="AE1079" s="153">
        <f>IFERROR(__xludf.DUMMYFUNCTION("TO_DATE(INT((AF1079/(60*60*24))+""1/1/1970""))"),43455.0)</f>
        <v>43455</v>
      </c>
      <c r="AF1079" s="156">
        <v>1.5453576E9</v>
      </c>
      <c r="AG1079" s="156">
        <v>92999.2832</v>
      </c>
      <c r="AQ1079" s="153">
        <f>IFERROR(__xludf.DUMMYFUNCTION("TO_DATE(INT((AR1079/(60*60*24))+""1/1/1970""))"),43655.0)</f>
        <v>43655</v>
      </c>
      <c r="AR1079" s="156">
        <v>1.5626448E9</v>
      </c>
      <c r="AS1079" s="156">
        <v>96903.459</v>
      </c>
      <c r="AT1079" s="156">
        <v>170155.998</v>
      </c>
      <c r="AU1079" s="152">
        <f t="shared" si="1"/>
        <v>181716.35</v>
      </c>
      <c r="AV1079" s="152">
        <f t="shared" si="2"/>
        <v>32389.3221</v>
      </c>
      <c r="AW1079" s="152">
        <f t="shared" si="3"/>
        <v>170391.1541</v>
      </c>
      <c r="AX1079" s="152">
        <f t="shared" si="4"/>
        <v>10035.7744</v>
      </c>
      <c r="AY1079" s="152">
        <f t="shared" si="5"/>
        <v>88737.4131</v>
      </c>
      <c r="AZ1079" s="152">
        <f t="shared" si="6"/>
        <v>91047.946</v>
      </c>
      <c r="BA1079" s="152">
        <f t="shared" si="7"/>
        <v>103941.5581</v>
      </c>
      <c r="BB1079" s="152">
        <f t="shared" si="8"/>
        <v>102712.1</v>
      </c>
      <c r="BC1079" s="152">
        <f t="shared" si="9"/>
        <v>107162.3624</v>
      </c>
    </row>
    <row r="1080">
      <c r="A1080" s="156">
        <v>1.51870506E9</v>
      </c>
      <c r="B1080" s="156">
        <v>126110.3416</v>
      </c>
      <c r="D1080" s="153">
        <f>IFERROR(__xludf.DUMMYFUNCTION("TO_DATE(INT((E1080/(60*60*24))+""1/1/1970""))"),43656.0)</f>
        <v>43656</v>
      </c>
      <c r="E1080" s="152">
        <v>1.5627312E9</v>
      </c>
      <c r="F1080" s="152">
        <v>96903.459</v>
      </c>
      <c r="H1080" s="153">
        <f>IFERROR(__xludf.DUMMYFUNCTION("TO_DATE(INT((I1080/(60*60*24))+""1/1/1970""))"),43656.0)</f>
        <v>43656</v>
      </c>
      <c r="I1080" s="152">
        <v>1.5627312E9</v>
      </c>
      <c r="J1080" s="152">
        <v>173214.438</v>
      </c>
      <c r="L1080" s="154">
        <v>43861.0</v>
      </c>
      <c r="M1080" s="155">
        <v>217029.37</v>
      </c>
      <c r="O1080" s="153">
        <f>IFERROR(__xludf.DUMMYFUNCTION("TO_DATE(INT((P1080/(60*60*24))+""1/1/1970""))"),43453.0)</f>
        <v>43453</v>
      </c>
      <c r="P1080" s="13">
        <v>1.5452316E9</v>
      </c>
      <c r="Q1080" s="13">
        <v>31204.6765</v>
      </c>
      <c r="S1080" s="153">
        <f>IFERROR(__xludf.DUMMYFUNCTION("TO_DATE(INT((T1080/(60*60*24))+""1/1/1970""))"),43656.0)</f>
        <v>43656</v>
      </c>
      <c r="T1080" s="152">
        <v>1.5627312E9</v>
      </c>
      <c r="U1080" s="152">
        <v>170623.2437</v>
      </c>
      <c r="W1080" s="153">
        <f>IFERROR(__xludf.DUMMYFUNCTION("TO_DATE(INT((X1080/(60*60*24))+""1/1/1970""))"),43626.0)</f>
        <v>43626</v>
      </c>
      <c r="X1080" s="156">
        <v>1.5601248E9</v>
      </c>
      <c r="Y1080" s="156">
        <v>10059.9444</v>
      </c>
      <c r="AA1080" s="153">
        <f>IFERROR(__xludf.DUMMYFUNCTION("TO_DATE(INT((AB1080/(60*60*24))+""1/1/1970""))"),43632.0)</f>
        <v>43632</v>
      </c>
      <c r="AB1080" s="152">
        <v>1.5607224E9</v>
      </c>
      <c r="AC1080" s="152">
        <v>90198.5053</v>
      </c>
      <c r="AE1080" s="153">
        <f>IFERROR(__xludf.DUMMYFUNCTION("TO_DATE(INT((AF1080/(60*60*24))+""1/1/1970""))"),43456.0)</f>
        <v>43456</v>
      </c>
      <c r="AF1080" s="152">
        <v>1.5454368E9</v>
      </c>
      <c r="AG1080" s="152">
        <v>92312.2527</v>
      </c>
      <c r="AQ1080" s="153">
        <f>IFERROR(__xludf.DUMMYFUNCTION("TO_DATE(INT((AR1080/(60*60*24))+""1/1/1970""))"),43656.0)</f>
        <v>43656</v>
      </c>
      <c r="AR1080" s="152">
        <v>1.5627312E9</v>
      </c>
      <c r="AS1080" s="152">
        <v>96903.459</v>
      </c>
      <c r="AT1080" s="152">
        <v>173214.438</v>
      </c>
      <c r="AU1080" s="152">
        <f t="shared" si="1"/>
        <v>182679.79</v>
      </c>
      <c r="AV1080" s="152">
        <f t="shared" si="2"/>
        <v>32349.9206</v>
      </c>
      <c r="AW1080" s="152">
        <f t="shared" si="3"/>
        <v>170623.2437</v>
      </c>
      <c r="AX1080" s="152">
        <f t="shared" si="4"/>
        <v>10026.0005</v>
      </c>
      <c r="AY1080" s="152">
        <f t="shared" si="5"/>
        <v>88776.7266</v>
      </c>
      <c r="AZ1080" s="152">
        <f t="shared" si="6"/>
        <v>90960.914</v>
      </c>
      <c r="BA1080" s="152">
        <f t="shared" si="7"/>
        <v>104033.2125</v>
      </c>
      <c r="BB1080" s="152">
        <f t="shared" si="8"/>
        <v>102891.5</v>
      </c>
      <c r="BC1080" s="152">
        <f t="shared" si="9"/>
        <v>107253.3624</v>
      </c>
    </row>
    <row r="1081">
      <c r="A1081" s="152">
        <v>1.5187284E9</v>
      </c>
      <c r="B1081" s="152">
        <v>126110.3416</v>
      </c>
      <c r="D1081" s="153">
        <f>IFERROR(__xludf.DUMMYFUNCTION("TO_DATE(INT((E1081/(60*60*24))+""1/1/1970""))"),43657.0)</f>
        <v>43657</v>
      </c>
      <c r="E1081" s="156">
        <v>1.5628176E9</v>
      </c>
      <c r="F1081" s="156">
        <v>96903.459</v>
      </c>
      <c r="H1081" s="153">
        <f>IFERROR(__xludf.DUMMYFUNCTION("TO_DATE(INT((I1081/(60*60*24))+""1/1/1970""))"),43657.0)</f>
        <v>43657</v>
      </c>
      <c r="I1081" s="156">
        <v>1.5628176E9</v>
      </c>
      <c r="J1081" s="156">
        <v>173711.278</v>
      </c>
      <c r="L1081" s="154">
        <v>43864.0</v>
      </c>
      <c r="M1081" s="155">
        <v>216071.28</v>
      </c>
      <c r="O1081" s="153">
        <f>IFERROR(__xludf.DUMMYFUNCTION("TO_DATE(INT((P1081/(60*60*24))+""1/1/1970""))"),43454.0)</f>
        <v>43454</v>
      </c>
      <c r="P1081" s="13">
        <v>1.545318E9</v>
      </c>
      <c r="Q1081" s="13">
        <v>31148.2606</v>
      </c>
      <c r="S1081" s="153">
        <f>IFERROR(__xludf.DUMMYFUNCTION("TO_DATE(INT((T1081/(60*60*24))+""1/1/1970""))"),43657.0)</f>
        <v>43657</v>
      </c>
      <c r="T1081" s="156">
        <v>1.5628176E9</v>
      </c>
      <c r="U1081" s="156">
        <v>171417.2927</v>
      </c>
      <c r="W1081" s="153">
        <f>IFERROR(__xludf.DUMMYFUNCTION("TO_DATE(INT((X1081/(60*60*24))+""1/1/1970""))"),43627.0)</f>
        <v>43627</v>
      </c>
      <c r="X1081" s="152">
        <v>1.5602616E9</v>
      </c>
      <c r="Y1081" s="152">
        <v>10054.5442</v>
      </c>
      <c r="AA1081" s="153">
        <f>IFERROR(__xludf.DUMMYFUNCTION("TO_DATE(INT((AB1081/(60*60*24))+""1/1/1970""))"),43633.0)</f>
        <v>43633</v>
      </c>
      <c r="AB1081" s="152">
        <v>1.560762E9</v>
      </c>
      <c r="AC1081" s="152">
        <v>90204.7491</v>
      </c>
      <c r="AE1081" s="153">
        <f>IFERROR(__xludf.DUMMYFUNCTION("TO_DATE(INT((AF1081/(60*60*24))+""1/1/1970""))"),43457.0)</f>
        <v>43457</v>
      </c>
      <c r="AF1081" s="156">
        <v>1.545606E9</v>
      </c>
      <c r="AG1081" s="156">
        <v>92312.2527</v>
      </c>
      <c r="AQ1081" s="153">
        <f>IFERROR(__xludf.DUMMYFUNCTION("TO_DATE(INT((AR1081/(60*60*24))+""1/1/1970""))"),43657.0)</f>
        <v>43657</v>
      </c>
      <c r="AR1081" s="156">
        <v>1.5628176E9</v>
      </c>
      <c r="AS1081" s="156">
        <v>96903.459</v>
      </c>
      <c r="AT1081" s="156">
        <v>173711.278</v>
      </c>
      <c r="AU1081" s="152">
        <f t="shared" si="1"/>
        <v>184594.57</v>
      </c>
      <c r="AV1081" s="152">
        <f t="shared" si="2"/>
        <v>32374.6789</v>
      </c>
      <c r="AW1081" s="152">
        <f t="shared" si="3"/>
        <v>171417.2927</v>
      </c>
      <c r="AX1081" s="152">
        <f t="shared" si="4"/>
        <v>10034.5327</v>
      </c>
      <c r="AY1081" s="152">
        <f t="shared" si="5"/>
        <v>88020.3787</v>
      </c>
      <c r="AZ1081" s="152">
        <f t="shared" si="6"/>
        <v>91397.2884</v>
      </c>
      <c r="BA1081" s="152">
        <f t="shared" si="7"/>
        <v>104135.7145</v>
      </c>
      <c r="BB1081" s="152">
        <f t="shared" si="8"/>
        <v>103074.54</v>
      </c>
      <c r="BC1081" s="152">
        <f t="shared" si="9"/>
        <v>107497.7424</v>
      </c>
    </row>
    <row r="1082">
      <c r="A1082" s="156">
        <v>1.51879146E9</v>
      </c>
      <c r="B1082" s="156">
        <v>126110.3416</v>
      </c>
      <c r="D1082" s="153">
        <f>IFERROR(__xludf.DUMMYFUNCTION("TO_DATE(INT((E1082/(60*60*24))+""1/1/1970""))"),43658.0)</f>
        <v>43658</v>
      </c>
      <c r="E1082" s="152">
        <v>1.562904E9</v>
      </c>
      <c r="F1082" s="152">
        <v>96903.459</v>
      </c>
      <c r="H1082" s="153">
        <f>IFERROR(__xludf.DUMMYFUNCTION("TO_DATE(INT((I1082/(60*60*24))+""1/1/1970""))"),43658.0)</f>
        <v>43658</v>
      </c>
      <c r="I1082" s="152">
        <v>1.562904E9</v>
      </c>
      <c r="J1082" s="152">
        <v>173548.968</v>
      </c>
      <c r="L1082" s="154">
        <v>43864.0</v>
      </c>
      <c r="M1082" s="155">
        <v>216069.28</v>
      </c>
      <c r="O1082" s="153">
        <f>IFERROR(__xludf.DUMMYFUNCTION("TO_DATE(INT((P1082/(60*60*24))+""1/1/1970""))"),43455.0)</f>
        <v>43455</v>
      </c>
      <c r="P1082" s="13">
        <v>1.5454044E9</v>
      </c>
      <c r="Q1082" s="13">
        <v>31261.0107</v>
      </c>
      <c r="S1082" s="153">
        <f>IFERROR(__xludf.DUMMYFUNCTION("TO_DATE(INT((T1082/(60*60*24))+""1/1/1970""))"),43658.0)</f>
        <v>43658</v>
      </c>
      <c r="T1082" s="152">
        <v>1.562904E9</v>
      </c>
      <c r="U1082" s="152">
        <v>171765.4166</v>
      </c>
      <c r="W1082" s="153">
        <f>IFERROR(__xludf.DUMMYFUNCTION("TO_DATE(INT((X1082/(60*60*24))+""1/1/1970""))"),43628.0)</f>
        <v>43628</v>
      </c>
      <c r="X1082" s="152">
        <v>1.560348E9</v>
      </c>
      <c r="Y1082" s="152">
        <v>10052.5875</v>
      </c>
      <c r="AA1082" s="153">
        <f>IFERROR(__xludf.DUMMYFUNCTION("TO_DATE(INT((AB1082/(60*60*24))+""1/1/1970""))"),43634.0)</f>
        <v>43634</v>
      </c>
      <c r="AB1082" s="156">
        <v>1.5608412E9</v>
      </c>
      <c r="AC1082" s="156">
        <v>90365.7431</v>
      </c>
      <c r="AE1082" s="153">
        <f>IFERROR(__xludf.DUMMYFUNCTION("TO_DATE(INT((AF1082/(60*60*24))+""1/1/1970""))"),43458.0)</f>
        <v>43458</v>
      </c>
      <c r="AF1082" s="152">
        <v>1.5456456E9</v>
      </c>
      <c r="AG1082" s="152">
        <v>92317.9206</v>
      </c>
      <c r="AQ1082" s="153">
        <f>IFERROR(__xludf.DUMMYFUNCTION("TO_DATE(INT((AR1082/(60*60*24))+""1/1/1970""))"),43658.0)</f>
        <v>43658</v>
      </c>
      <c r="AR1082" s="152">
        <v>1.562904E9</v>
      </c>
      <c r="AS1082" s="152">
        <v>96903.459</v>
      </c>
      <c r="AT1082" s="152">
        <v>173548.968</v>
      </c>
      <c r="AU1082" s="152">
        <f t="shared" si="1"/>
        <v>184116.53</v>
      </c>
      <c r="AV1082" s="152">
        <f t="shared" si="2"/>
        <v>32340.6387</v>
      </c>
      <c r="AW1082" s="152">
        <f t="shared" si="3"/>
        <v>171765.4166</v>
      </c>
      <c r="AX1082" s="152">
        <f t="shared" si="4"/>
        <v>10038.4145</v>
      </c>
      <c r="AY1082" s="152">
        <f t="shared" si="5"/>
        <v>88492.1943</v>
      </c>
      <c r="AZ1082" s="152">
        <f t="shared" si="6"/>
        <v>91327.258</v>
      </c>
      <c r="BA1082" s="152">
        <f t="shared" si="7"/>
        <v>103500.4342</v>
      </c>
      <c r="BB1082" s="152">
        <f t="shared" si="8"/>
        <v>102996.54</v>
      </c>
      <c r="BC1082" s="152">
        <f t="shared" si="9"/>
        <v>107600.0624</v>
      </c>
    </row>
    <row r="1083">
      <c r="A1083" s="152">
        <v>1.5188148E9</v>
      </c>
      <c r="B1083" s="152">
        <v>126110.3416</v>
      </c>
      <c r="D1083" s="153">
        <f>IFERROR(__xludf.DUMMYFUNCTION("TO_DATE(INT((E1083/(60*60*24))+""1/1/1970""))"),43659.0)</f>
        <v>43659</v>
      </c>
      <c r="E1083" s="156">
        <v>1.5629904E9</v>
      </c>
      <c r="F1083" s="156">
        <v>96903.459</v>
      </c>
      <c r="H1083" s="153">
        <f>IFERROR(__xludf.DUMMYFUNCTION("TO_DATE(INT((I1083/(60*60*24))+""1/1/1970""))"),43659.0)</f>
        <v>43659</v>
      </c>
      <c r="I1083" s="156">
        <v>1.5629904E9</v>
      </c>
      <c r="J1083" s="156">
        <v>173487.088</v>
      </c>
      <c r="L1083" s="154">
        <v>43865.0</v>
      </c>
      <c r="M1083" s="155">
        <v>216720.81</v>
      </c>
      <c r="O1083" s="153">
        <f>IFERROR(__xludf.DUMMYFUNCTION("TO_DATE(INT((P1083/(60*60*24))+""1/1/1970""))"),43456.0)</f>
        <v>43456</v>
      </c>
      <c r="P1083" s="13">
        <v>1.5454368E9</v>
      </c>
      <c r="Q1083" s="13">
        <v>31345.1704</v>
      </c>
      <c r="S1083" s="153">
        <f>IFERROR(__xludf.DUMMYFUNCTION("TO_DATE(INT((T1083/(60*60*24))+""1/1/1970""))"),43659.0)</f>
        <v>43659</v>
      </c>
      <c r="T1083" s="156">
        <v>1.5629904E9</v>
      </c>
      <c r="U1083" s="156">
        <v>172596.7752</v>
      </c>
      <c r="W1083" s="153">
        <f>IFERROR(__xludf.DUMMYFUNCTION("TO_DATE(INT((X1083/(60*60*24))+""1/1/1970""))"),43629.0)</f>
        <v>43629</v>
      </c>
      <c r="X1083" s="152">
        <v>1.5604344E9</v>
      </c>
      <c r="Y1083" s="152">
        <v>10035.3989</v>
      </c>
      <c r="AA1083" s="153">
        <f>IFERROR(__xludf.DUMMYFUNCTION("TO_DATE(INT((AB1083/(60*60*24))+""1/1/1970""))"),43635.0)</f>
        <v>43635</v>
      </c>
      <c r="AB1083" s="152">
        <v>1.5609204E9</v>
      </c>
      <c r="AC1083" s="152">
        <v>90221.4613</v>
      </c>
      <c r="AE1083" s="153">
        <f>IFERROR(__xludf.DUMMYFUNCTION("TO_DATE(INT((AF1083/(60*60*24))+""1/1/1970""))"),43459.0)</f>
        <v>43459</v>
      </c>
      <c r="AF1083" s="156">
        <v>1.545696E9</v>
      </c>
      <c r="AG1083" s="156">
        <v>92591.5992</v>
      </c>
      <c r="AQ1083" s="153">
        <f>IFERROR(__xludf.DUMMYFUNCTION("TO_DATE(INT((AR1083/(60*60*24))+""1/1/1970""))"),43659.0)</f>
        <v>43659</v>
      </c>
      <c r="AR1083" s="156">
        <v>1.5629904E9</v>
      </c>
      <c r="AS1083" s="156">
        <v>96903.459</v>
      </c>
      <c r="AT1083" s="156">
        <v>173487.088</v>
      </c>
      <c r="AU1083" s="152">
        <f t="shared" si="1"/>
        <v>184116.53</v>
      </c>
      <c r="AV1083" s="152">
        <f t="shared" si="2"/>
        <v>32494.0246</v>
      </c>
      <c r="AW1083" s="152">
        <f t="shared" si="3"/>
        <v>172596.7752</v>
      </c>
      <c r="AX1083" s="152">
        <f t="shared" si="4"/>
        <v>10051.7382</v>
      </c>
      <c r="AY1083" s="152">
        <f t="shared" si="5"/>
        <v>88492.1943</v>
      </c>
      <c r="AZ1083" s="152">
        <f t="shared" si="6"/>
        <v>91496.0596</v>
      </c>
      <c r="BA1083" s="152">
        <f t="shared" si="7"/>
        <v>103435.5771</v>
      </c>
      <c r="BB1083" s="152">
        <f t="shared" si="8"/>
        <v>103185.82</v>
      </c>
      <c r="BC1083" s="152">
        <f t="shared" si="9"/>
        <v>107608.6333</v>
      </c>
    </row>
    <row r="1084">
      <c r="A1084" s="156">
        <v>1.51913706E9</v>
      </c>
      <c r="B1084" s="156">
        <v>126110.3416</v>
      </c>
      <c r="D1084" s="153">
        <f>IFERROR(__xludf.DUMMYFUNCTION("TO_DATE(INT((E1084/(60*60*24))+""1/1/1970""))"),43661.0)</f>
        <v>43661</v>
      </c>
      <c r="E1084" s="152">
        <v>1.5631992E9</v>
      </c>
      <c r="F1084" s="152">
        <v>96903.459</v>
      </c>
      <c r="H1084" s="153">
        <f>IFERROR(__xludf.DUMMYFUNCTION("TO_DATE(INT((I1084/(60*60*24))+""1/1/1970""))"),43661.0)</f>
        <v>43661</v>
      </c>
      <c r="I1084" s="152">
        <v>1.5631992E9</v>
      </c>
      <c r="J1084" s="152">
        <v>173487.088</v>
      </c>
      <c r="L1084" s="154">
        <v>43866.0</v>
      </c>
      <c r="M1084" s="155">
        <v>217662.97</v>
      </c>
      <c r="O1084" s="153">
        <f>IFERROR(__xludf.DUMMYFUNCTION("TO_DATE(INT((P1084/(60*60*24))+""1/1/1970""))"),43457.0)</f>
        <v>43457</v>
      </c>
      <c r="P1084" s="13">
        <v>1.5455232E9</v>
      </c>
      <c r="Q1084" s="13">
        <v>31345.1704</v>
      </c>
      <c r="S1084" s="153">
        <f>IFERROR(__xludf.DUMMYFUNCTION("TO_DATE(INT((T1084/(60*60*24))+""1/1/1970""))"),43661.0)</f>
        <v>43661</v>
      </c>
      <c r="T1084" s="152">
        <v>1.5631992E9</v>
      </c>
      <c r="U1084" s="152">
        <v>172596.7752</v>
      </c>
      <c r="W1084" s="153">
        <f>IFERROR(__xludf.DUMMYFUNCTION("TO_DATE(INT((X1084/(60*60*24))+""1/1/1970""))"),43630.0)</f>
        <v>43630</v>
      </c>
      <c r="X1084" s="152">
        <v>1.5605208E9</v>
      </c>
      <c r="Y1084" s="152">
        <v>10034.0577</v>
      </c>
      <c r="AA1084" s="153">
        <f>IFERROR(__xludf.DUMMYFUNCTION("TO_DATE(INT((AB1084/(60*60*24))+""1/1/1970""))"),43636.0)</f>
        <v>43636</v>
      </c>
      <c r="AB1084" s="156">
        <v>1.5609996E9</v>
      </c>
      <c r="AC1084" s="156">
        <v>89296.3485</v>
      </c>
      <c r="AE1084" s="153">
        <f>IFERROR(__xludf.DUMMYFUNCTION("TO_DATE(INT((AF1084/(60*60*24))+""1/1/1970""))"),43461.0)</f>
        <v>43461</v>
      </c>
      <c r="AF1084" s="152">
        <v>1.5458724E9</v>
      </c>
      <c r="AG1084" s="152">
        <v>92591.5992</v>
      </c>
      <c r="AQ1084" s="153">
        <f>IFERROR(__xludf.DUMMYFUNCTION("TO_DATE(INT((AR1084/(60*60*24))+""1/1/1970""))"),43661.0)</f>
        <v>43661</v>
      </c>
      <c r="AR1084" s="152">
        <v>1.5631992E9</v>
      </c>
      <c r="AS1084" s="152">
        <v>96903.459</v>
      </c>
      <c r="AT1084" s="152">
        <v>173487.088</v>
      </c>
      <c r="AU1084" s="152">
        <f t="shared" si="1"/>
        <v>185542.99</v>
      </c>
      <c r="AV1084" s="152">
        <f t="shared" si="2"/>
        <v>32520.1574</v>
      </c>
      <c r="AW1084" s="152">
        <f t="shared" si="3"/>
        <v>172596.7752</v>
      </c>
      <c r="AX1084" s="152">
        <f t="shared" si="4"/>
        <v>10049.4092</v>
      </c>
      <c r="AY1084" s="152">
        <f t="shared" si="5"/>
        <v>88342.5769</v>
      </c>
      <c r="AZ1084" s="152">
        <f t="shared" si="6"/>
        <v>91501.322</v>
      </c>
      <c r="BA1084" s="152">
        <f t="shared" si="7"/>
        <v>103528.1615</v>
      </c>
      <c r="BB1084" s="152">
        <f t="shared" si="8"/>
        <v>103185.82</v>
      </c>
      <c r="BC1084" s="152">
        <f t="shared" si="9"/>
        <v>107608.6333</v>
      </c>
    </row>
    <row r="1085">
      <c r="A1085" s="152">
        <v>1.5191604E9</v>
      </c>
      <c r="B1085" s="152">
        <v>126110.3416</v>
      </c>
      <c r="D1085" s="153">
        <f>IFERROR(__xludf.DUMMYFUNCTION("TO_DATE(INT((E1085/(60*60*24))+""1/1/1970""))"),43662.0)</f>
        <v>43662</v>
      </c>
      <c r="E1085" s="152">
        <v>1.5632496E9</v>
      </c>
      <c r="F1085" s="152">
        <v>96903.459</v>
      </c>
      <c r="H1085" s="153">
        <f>IFERROR(__xludf.DUMMYFUNCTION("TO_DATE(INT((I1085/(60*60*24))+""1/1/1970""))"),43662.0)</f>
        <v>43662</v>
      </c>
      <c r="I1085" s="152">
        <v>1.5632496E9</v>
      </c>
      <c r="J1085" s="152">
        <v>173968.848</v>
      </c>
      <c r="L1085" s="154">
        <v>43867.0</v>
      </c>
      <c r="M1085" s="155">
        <v>218968.18</v>
      </c>
      <c r="O1085" s="153">
        <f>IFERROR(__xludf.DUMMYFUNCTION("TO_DATE(INT((P1085/(60*60*24))+""1/1/1970""))"),43458.0)</f>
        <v>43458</v>
      </c>
      <c r="P1085" s="13">
        <v>1.5456096E9</v>
      </c>
      <c r="Q1085" s="13">
        <v>31366.8697</v>
      </c>
      <c r="S1085" s="153">
        <f>IFERROR(__xludf.DUMMYFUNCTION("TO_DATE(INT((T1085/(60*60*24))+""1/1/1970""))"),43662.0)</f>
        <v>43662</v>
      </c>
      <c r="T1085" s="152">
        <v>1.5632496E9</v>
      </c>
      <c r="U1085" s="152">
        <v>172624.7039</v>
      </c>
      <c r="W1085" s="153">
        <f>IFERROR(__xludf.DUMMYFUNCTION("TO_DATE(INT((X1085/(60*60*24))+""1/1/1970""))"),43631.0)</f>
        <v>43631</v>
      </c>
      <c r="X1085" s="152">
        <v>1.5605568E9</v>
      </c>
      <c r="Y1085" s="152">
        <v>10001.1448</v>
      </c>
      <c r="AA1085" s="153">
        <f>IFERROR(__xludf.DUMMYFUNCTION("TO_DATE(INT((AB1085/(60*60*24))+""1/1/1970""))"),43637.0)</f>
        <v>43637</v>
      </c>
      <c r="AB1085" s="152">
        <v>1.5610788E9</v>
      </c>
      <c r="AC1085" s="152">
        <v>88928.738</v>
      </c>
      <c r="AE1085" s="153">
        <f>IFERROR(__xludf.DUMMYFUNCTION("TO_DATE(INT((AF1085/(60*60*24))+""1/1/1970""))"),43462.0)</f>
        <v>43462</v>
      </c>
      <c r="AF1085" s="156">
        <v>1.5459912E9</v>
      </c>
      <c r="AG1085" s="156">
        <v>92788.3563</v>
      </c>
      <c r="AQ1085" s="153">
        <f>IFERROR(__xludf.DUMMYFUNCTION("TO_DATE(INT((AR1085/(60*60*24))+""1/1/1970""))"),43662.0)</f>
        <v>43662</v>
      </c>
      <c r="AR1085" s="152">
        <v>1.5632496E9</v>
      </c>
      <c r="AS1085" s="152">
        <v>96903.459</v>
      </c>
      <c r="AT1085" s="152">
        <v>173968.848</v>
      </c>
      <c r="AU1085" s="152">
        <f t="shared" si="1"/>
        <v>186371.05</v>
      </c>
      <c r="AV1085" s="152">
        <f t="shared" si="2"/>
        <v>32480.2661</v>
      </c>
      <c r="AW1085" s="152">
        <f t="shared" si="3"/>
        <v>172624.7039</v>
      </c>
      <c r="AX1085" s="152">
        <f t="shared" si="4"/>
        <v>10047.1024</v>
      </c>
      <c r="AY1085" s="152">
        <f t="shared" si="5"/>
        <v>88345.3093</v>
      </c>
      <c r="AZ1085" s="152">
        <f t="shared" si="6"/>
        <v>91409.8372</v>
      </c>
      <c r="BA1085" s="152">
        <f t="shared" si="7"/>
        <v>103570.038</v>
      </c>
      <c r="BB1085" s="152">
        <f t="shared" si="8"/>
        <v>103135.9</v>
      </c>
      <c r="BC1085" s="152">
        <f t="shared" si="9"/>
        <v>107889.6855</v>
      </c>
    </row>
    <row r="1086">
      <c r="A1086" s="156">
        <v>1.51922346E9</v>
      </c>
      <c r="B1086" s="156">
        <v>126110.3416</v>
      </c>
      <c r="D1086" s="153">
        <f>IFERROR(__xludf.DUMMYFUNCTION("TO_DATE(INT((E1086/(60*60*24))+""1/1/1970""))"),43663.0)</f>
        <v>43663</v>
      </c>
      <c r="E1086" s="156">
        <v>1.563336E9</v>
      </c>
      <c r="F1086" s="156">
        <v>96903.459</v>
      </c>
      <c r="H1086" s="153">
        <f>IFERROR(__xludf.DUMMYFUNCTION("TO_DATE(INT((I1086/(60*60*24))+""1/1/1970""))"),43663.0)</f>
        <v>43663</v>
      </c>
      <c r="I1086" s="156">
        <v>1.563336E9</v>
      </c>
      <c r="J1086" s="156">
        <v>174373.1012</v>
      </c>
      <c r="L1086" s="154">
        <v>43868.0</v>
      </c>
      <c r="M1086" s="155">
        <v>220011.12</v>
      </c>
      <c r="O1086" s="153">
        <f>IFERROR(__xludf.DUMMYFUNCTION("TO_DATE(INT((P1086/(60*60*24))+""1/1/1970""))"),43459.0)</f>
        <v>43459</v>
      </c>
      <c r="P1086" s="13">
        <v>1.545696E9</v>
      </c>
      <c r="Q1086" s="13">
        <v>31404.3276</v>
      </c>
      <c r="S1086" s="153">
        <f>IFERROR(__xludf.DUMMYFUNCTION("TO_DATE(INT((T1086/(60*60*24))+""1/1/1970""))"),43663.0)</f>
        <v>43663</v>
      </c>
      <c r="T1086" s="156">
        <v>1.563336E9</v>
      </c>
      <c r="U1086" s="156">
        <v>172046.25</v>
      </c>
      <c r="W1086" s="153">
        <f>IFERROR(__xludf.DUMMYFUNCTION("TO_DATE(INT((X1086/(60*60*24))+""1/1/1970""))"),43633.0)</f>
        <v>43633</v>
      </c>
      <c r="X1086" s="156">
        <v>1.5607296E9</v>
      </c>
      <c r="Y1086" s="156">
        <v>10002.8355</v>
      </c>
      <c r="AA1086" s="153">
        <f>IFERROR(__xludf.DUMMYFUNCTION("TO_DATE(INT((AB1086/(60*60*24))+""1/1/1970""))"),43639.0)</f>
        <v>43639</v>
      </c>
      <c r="AB1086" s="156">
        <v>1.5613272E9</v>
      </c>
      <c r="AC1086" s="156">
        <v>89036.0959</v>
      </c>
      <c r="AE1086" s="153">
        <f>IFERROR(__xludf.DUMMYFUNCTION("TO_DATE(INT((AF1086/(60*60*24))+""1/1/1970""))"),43463.0)</f>
        <v>43463</v>
      </c>
      <c r="AF1086" s="152">
        <v>1.5460416E9</v>
      </c>
      <c r="AG1086" s="152">
        <v>92899.2852</v>
      </c>
      <c r="AQ1086" s="153">
        <f>IFERROR(__xludf.DUMMYFUNCTION("TO_DATE(INT((AR1086/(60*60*24))+""1/1/1970""))"),43663.0)</f>
        <v>43663</v>
      </c>
      <c r="AR1086" s="156">
        <v>1.563336E9</v>
      </c>
      <c r="AS1086" s="156">
        <v>96903.459</v>
      </c>
      <c r="AT1086" s="156">
        <v>174373.1012</v>
      </c>
      <c r="AU1086" s="152">
        <f t="shared" si="1"/>
        <v>185052.79</v>
      </c>
      <c r="AV1086" s="152">
        <f t="shared" si="2"/>
        <v>32440.296</v>
      </c>
      <c r="AW1086" s="152">
        <f t="shared" si="3"/>
        <v>172046.25</v>
      </c>
      <c r="AX1086" s="152">
        <f t="shared" si="4"/>
        <v>10030.3872</v>
      </c>
      <c r="AY1086" s="152">
        <f t="shared" si="5"/>
        <v>88358.4807</v>
      </c>
      <c r="AZ1086" s="152">
        <f t="shared" si="6"/>
        <v>91019.2052</v>
      </c>
      <c r="BA1086" s="152">
        <f t="shared" si="7"/>
        <v>103449.8475</v>
      </c>
      <c r="BB1086" s="152">
        <f t="shared" si="8"/>
        <v>103174.62</v>
      </c>
      <c r="BC1086" s="152">
        <f t="shared" si="9"/>
        <v>107449.1555</v>
      </c>
    </row>
    <row r="1087">
      <c r="A1087" s="152">
        <v>1.5192468E9</v>
      </c>
      <c r="B1087" s="152">
        <v>126110.3416</v>
      </c>
      <c r="D1087" s="153">
        <f>IFERROR(__xludf.DUMMYFUNCTION("TO_DATE(INT((E1087/(60*60*24))+""1/1/1970""))"),43664.0)</f>
        <v>43664</v>
      </c>
      <c r="E1087" s="152">
        <v>1.5634224E9</v>
      </c>
      <c r="F1087" s="152">
        <v>96903.459</v>
      </c>
      <c r="H1087" s="153">
        <f>IFERROR(__xludf.DUMMYFUNCTION("TO_DATE(INT((I1087/(60*60*24))+""1/1/1970""))"),43664.0)</f>
        <v>43664</v>
      </c>
      <c r="I1087" s="152">
        <v>1.5634224E9</v>
      </c>
      <c r="J1087" s="152">
        <v>175716.4753</v>
      </c>
      <c r="L1087" s="154">
        <v>43871.0</v>
      </c>
      <c r="M1087" s="155">
        <v>219942.26</v>
      </c>
      <c r="O1087" s="153">
        <f>IFERROR(__xludf.DUMMYFUNCTION("TO_DATE(INT((P1087/(60*60*24))+""1/1/1970""))"),43460.0)</f>
        <v>43460</v>
      </c>
      <c r="P1087" s="13">
        <v>1.5457824E9</v>
      </c>
      <c r="Q1087" s="13">
        <v>31404.3276</v>
      </c>
      <c r="S1087" s="153">
        <f>IFERROR(__xludf.DUMMYFUNCTION("TO_DATE(INT((T1087/(60*60*24))+""1/1/1970""))"),43664.0)</f>
        <v>43664</v>
      </c>
      <c r="T1087" s="152">
        <v>1.5634224E9</v>
      </c>
      <c r="U1087" s="152">
        <v>170913.0549</v>
      </c>
      <c r="W1087" s="153">
        <f>IFERROR(__xludf.DUMMYFUNCTION("TO_DATE(INT((X1087/(60*60*24))+""1/1/1970""))"),43634.0)</f>
        <v>43634</v>
      </c>
      <c r="X1087" s="152">
        <v>1.5608664E9</v>
      </c>
      <c r="Y1087" s="152">
        <v>9996.4243</v>
      </c>
      <c r="AA1087" s="153">
        <f>IFERROR(__xludf.DUMMYFUNCTION("TO_DATE(INT((AB1087/(60*60*24))+""1/1/1970""))"),43640.0)</f>
        <v>43640</v>
      </c>
      <c r="AB1087" s="156">
        <v>1.5613668E9</v>
      </c>
      <c r="AC1087" s="156">
        <v>88975.2924</v>
      </c>
      <c r="AE1087" s="153">
        <f>IFERROR(__xludf.DUMMYFUNCTION("TO_DATE(INT((AF1087/(60*60*24))+""1/1/1970""))"),43464.0)</f>
        <v>43464</v>
      </c>
      <c r="AF1087" s="156">
        <v>1.5462108E9</v>
      </c>
      <c r="AG1087" s="156">
        <v>92899.2852</v>
      </c>
      <c r="AQ1087" s="153">
        <f>IFERROR(__xludf.DUMMYFUNCTION("TO_DATE(INT((AR1087/(60*60*24))+""1/1/1970""))"),43664.0)</f>
        <v>43664</v>
      </c>
      <c r="AR1087" s="152">
        <v>1.5634224E9</v>
      </c>
      <c r="AS1087" s="152">
        <v>96903.459</v>
      </c>
      <c r="AT1087" s="152">
        <v>175716.4753</v>
      </c>
      <c r="AU1087" s="152">
        <f t="shared" si="1"/>
        <v>184080.87</v>
      </c>
      <c r="AV1087" s="152">
        <f t="shared" si="2"/>
        <v>32431.2559</v>
      </c>
      <c r="AW1087" s="152">
        <f t="shared" si="3"/>
        <v>170913.0549</v>
      </c>
      <c r="AX1087" s="152">
        <f t="shared" si="4"/>
        <v>10036.4107</v>
      </c>
      <c r="AY1087" s="152">
        <f t="shared" si="5"/>
        <v>88363.4984</v>
      </c>
      <c r="AZ1087" s="152">
        <f t="shared" si="6"/>
        <v>91145.098</v>
      </c>
      <c r="BA1087" s="152">
        <f t="shared" si="7"/>
        <v>104065.5181</v>
      </c>
      <c r="BB1087" s="152">
        <f t="shared" si="8"/>
        <v>103185.42</v>
      </c>
      <c r="BC1087" s="152">
        <f t="shared" si="9"/>
        <v>106527.4204</v>
      </c>
    </row>
    <row r="1088">
      <c r="A1088" s="156">
        <v>1.51930986E9</v>
      </c>
      <c r="B1088" s="156">
        <v>126110.3416</v>
      </c>
      <c r="D1088" s="153">
        <f>IFERROR(__xludf.DUMMYFUNCTION("TO_DATE(INT((E1088/(60*60*24))+""1/1/1970""))"),43665.0)</f>
        <v>43665</v>
      </c>
      <c r="E1088" s="156">
        <v>1.5635088E9</v>
      </c>
      <c r="F1088" s="156">
        <v>96903.459</v>
      </c>
      <c r="H1088" s="153">
        <f>IFERROR(__xludf.DUMMYFUNCTION("TO_DATE(INT((I1088/(60*60*24))+""1/1/1970""))"),43665.0)</f>
        <v>43665</v>
      </c>
      <c r="I1088" s="156">
        <v>1.5635088E9</v>
      </c>
      <c r="J1088" s="156">
        <v>174458.5601</v>
      </c>
      <c r="L1088" s="154">
        <v>43872.0</v>
      </c>
      <c r="M1088" s="155">
        <v>221394.86</v>
      </c>
      <c r="O1088" s="153">
        <f>IFERROR(__xludf.DUMMYFUNCTION("TO_DATE(INT((P1088/(60*60*24))+""1/1/1970""))"),43461.0)</f>
        <v>43461</v>
      </c>
      <c r="P1088" s="13">
        <v>1.5459228E9</v>
      </c>
      <c r="Q1088" s="13">
        <v>31404.3276</v>
      </c>
      <c r="S1088" s="153">
        <f>IFERROR(__xludf.DUMMYFUNCTION("TO_DATE(INT((T1088/(60*60*24))+""1/1/1970""))"),43665.0)</f>
        <v>43665</v>
      </c>
      <c r="T1088" s="156">
        <v>1.5635088E9</v>
      </c>
      <c r="U1088" s="156">
        <v>171550.2106</v>
      </c>
      <c r="W1088" s="153">
        <f>IFERROR(__xludf.DUMMYFUNCTION("TO_DATE(INT((X1088/(60*60*24))+""1/1/1970""))"),43635.0)</f>
        <v>43635</v>
      </c>
      <c r="X1088" s="152">
        <v>1.5609528E9</v>
      </c>
      <c r="Y1088" s="152">
        <v>10000.7099</v>
      </c>
      <c r="AA1088" s="153">
        <f>IFERROR(__xludf.DUMMYFUNCTION("TO_DATE(INT((AB1088/(60*60*24))+""1/1/1970""))"),43641.0)</f>
        <v>43641</v>
      </c>
      <c r="AB1088" s="152">
        <v>1.561446E9</v>
      </c>
      <c r="AC1088" s="152">
        <v>89346.4801</v>
      </c>
      <c r="AE1088" s="153">
        <f>IFERROR(__xludf.DUMMYFUNCTION("TO_DATE(INT((AF1088/(60*60*24))+""1/1/1970""))"),43465.0)</f>
        <v>43465</v>
      </c>
      <c r="AF1088" s="152">
        <v>1.5462504E9</v>
      </c>
      <c r="AG1088" s="152">
        <v>92862.039</v>
      </c>
      <c r="AQ1088" s="153">
        <f>IFERROR(__xludf.DUMMYFUNCTION("TO_DATE(INT((AR1088/(60*60*24))+""1/1/1970""))"),43665.0)</f>
        <v>43665</v>
      </c>
      <c r="AR1088" s="156">
        <v>1.5635088E9</v>
      </c>
      <c r="AS1088" s="156">
        <v>96903.459</v>
      </c>
      <c r="AT1088" s="156">
        <v>174458.5601</v>
      </c>
      <c r="AU1088" s="152">
        <f t="shared" si="1"/>
        <v>184573.63</v>
      </c>
      <c r="AV1088" s="152">
        <f t="shared" si="2"/>
        <v>32411.1378</v>
      </c>
      <c r="AW1088" s="152">
        <f t="shared" si="3"/>
        <v>171550.2106</v>
      </c>
      <c r="AX1088" s="152">
        <f t="shared" si="4"/>
        <v>10061.2555</v>
      </c>
      <c r="AY1088" s="152">
        <f t="shared" si="5"/>
        <v>88357.4606</v>
      </c>
      <c r="AZ1088" s="152">
        <f t="shared" si="6"/>
        <v>91419.9572</v>
      </c>
      <c r="BA1088" s="152">
        <f t="shared" si="7"/>
        <v>104285.8203</v>
      </c>
      <c r="BB1088" s="152">
        <f t="shared" si="8"/>
        <v>103131.96</v>
      </c>
      <c r="BC1088" s="152">
        <f t="shared" si="9"/>
        <v>106292.9573</v>
      </c>
    </row>
    <row r="1089">
      <c r="A1089" s="152">
        <v>1.5193332E9</v>
      </c>
      <c r="B1089" s="152">
        <v>126110.3416</v>
      </c>
      <c r="D1089" s="153">
        <f>IFERROR(__xludf.DUMMYFUNCTION("TO_DATE(INT((E1089/(60*60*24))+""1/1/1970""))"),43666.0)</f>
        <v>43666</v>
      </c>
      <c r="E1089" s="152">
        <v>1.5635952E9</v>
      </c>
      <c r="F1089" s="152">
        <v>96903.459</v>
      </c>
      <c r="H1089" s="153">
        <f>IFERROR(__xludf.DUMMYFUNCTION("TO_DATE(INT((I1089/(60*60*24))+""1/1/1970""))"),43666.0)</f>
        <v>43666</v>
      </c>
      <c r="I1089" s="152">
        <v>1.5635952E9</v>
      </c>
      <c r="J1089" s="152">
        <v>174760.151</v>
      </c>
      <c r="L1089" s="154">
        <v>43873.0</v>
      </c>
      <c r="M1089" s="155">
        <v>221225.43</v>
      </c>
      <c r="O1089" s="153">
        <f>IFERROR(__xludf.DUMMYFUNCTION("TO_DATE(INT((P1089/(60*60*24))+""1/1/1970""))"),43462.0)</f>
        <v>43462</v>
      </c>
      <c r="P1089" s="13">
        <v>1.5460092E9</v>
      </c>
      <c r="Q1089" s="13">
        <v>31364.0204</v>
      </c>
      <c r="S1089" s="153">
        <f>IFERROR(__xludf.DUMMYFUNCTION("TO_DATE(INT((T1089/(60*60*24))+""1/1/1970""))"),43666.0)</f>
        <v>43666</v>
      </c>
      <c r="T1089" s="152">
        <v>1.5635952E9</v>
      </c>
      <c r="U1089" s="152">
        <v>170596.8731</v>
      </c>
      <c r="W1089" s="153">
        <f>IFERROR(__xludf.DUMMYFUNCTION("TO_DATE(INT((X1089/(60*60*24))+""1/1/1970""))"),43636.0)</f>
        <v>43636</v>
      </c>
      <c r="X1089" s="152">
        <v>1.5610392E9</v>
      </c>
      <c r="Y1089" s="152">
        <v>10025.4769</v>
      </c>
      <c r="AA1089" s="153">
        <f>IFERROR(__xludf.DUMMYFUNCTION("TO_DATE(INT((AB1089/(60*60*24))+""1/1/1970""))"),43642.0)</f>
        <v>43642</v>
      </c>
      <c r="AB1089" s="156">
        <v>1.5615252E9</v>
      </c>
      <c r="AC1089" s="156">
        <v>88593.2174</v>
      </c>
      <c r="AE1089" s="153">
        <f>IFERROR(__xludf.DUMMYFUNCTION("TO_DATE(INT((AF1089/(60*60*24))+""1/1/1970""))"),43466.0)</f>
        <v>43466</v>
      </c>
      <c r="AF1089" s="156">
        <v>1.5463008E9</v>
      </c>
      <c r="AG1089" s="156">
        <v>93075.7998</v>
      </c>
      <c r="AQ1089" s="153">
        <f>IFERROR(__xludf.DUMMYFUNCTION("TO_DATE(INT((AR1089/(60*60*24))+""1/1/1970""))"),43666.0)</f>
        <v>43666</v>
      </c>
      <c r="AR1089" s="152">
        <v>1.5635952E9</v>
      </c>
      <c r="AS1089" s="152">
        <v>96903.459</v>
      </c>
      <c r="AT1089" s="152">
        <v>174760.151</v>
      </c>
      <c r="AU1089" s="152">
        <f t="shared" si="1"/>
        <v>184573.63</v>
      </c>
      <c r="AV1089" s="152">
        <f t="shared" si="2"/>
        <v>32417.589</v>
      </c>
      <c r="AW1089" s="152">
        <f t="shared" si="3"/>
        <v>170596.8731</v>
      </c>
      <c r="AX1089" s="152">
        <f t="shared" si="4"/>
        <v>10053.9814</v>
      </c>
      <c r="AY1089" s="152">
        <f t="shared" si="5"/>
        <v>88357.4606</v>
      </c>
      <c r="AZ1089" s="152">
        <f t="shared" si="6"/>
        <v>91092.8788</v>
      </c>
      <c r="BA1089" s="152">
        <f t="shared" si="7"/>
        <v>104058.4762</v>
      </c>
      <c r="BB1089" s="152">
        <f t="shared" si="8"/>
        <v>103053.66</v>
      </c>
      <c r="BC1089" s="152">
        <f t="shared" si="9"/>
        <v>106173.0741</v>
      </c>
    </row>
    <row r="1090">
      <c r="A1090" s="156">
        <v>1.51939626E9</v>
      </c>
      <c r="B1090" s="156">
        <v>126110.3416</v>
      </c>
      <c r="D1090" s="153">
        <f>IFERROR(__xludf.DUMMYFUNCTION("TO_DATE(INT((E1090/(60*60*24))+""1/1/1970""))"),43668.0)</f>
        <v>43668</v>
      </c>
      <c r="E1090" s="156">
        <v>1.563804E9</v>
      </c>
      <c r="F1090" s="156">
        <v>96903.459</v>
      </c>
      <c r="H1090" s="153">
        <f>IFERROR(__xludf.DUMMYFUNCTION("TO_DATE(INT((I1090/(60*60*24))+""1/1/1970""))"),43668.0)</f>
        <v>43668</v>
      </c>
      <c r="I1090" s="156">
        <v>1.563804E9</v>
      </c>
      <c r="J1090" s="156">
        <v>174760.151</v>
      </c>
      <c r="L1090" s="154">
        <v>43874.0</v>
      </c>
      <c r="M1090" s="155">
        <v>221944.52</v>
      </c>
      <c r="O1090" s="153">
        <f>IFERROR(__xludf.DUMMYFUNCTION("TO_DATE(INT((P1090/(60*60*24))+""1/1/1970""))"),43463.0)</f>
        <v>43463</v>
      </c>
      <c r="P1090" s="13">
        <v>1.5460416E9</v>
      </c>
      <c r="Q1090" s="13">
        <v>31401.6577</v>
      </c>
      <c r="S1090" s="153">
        <f>IFERROR(__xludf.DUMMYFUNCTION("TO_DATE(INT((T1090/(60*60*24))+""1/1/1970""))"),43668.0)</f>
        <v>43668</v>
      </c>
      <c r="T1090" s="156">
        <v>1.563804E9</v>
      </c>
      <c r="U1090" s="156">
        <v>170596.8731</v>
      </c>
      <c r="W1090" s="153">
        <f>IFERROR(__xludf.DUMMYFUNCTION("TO_DATE(INT((X1090/(60*60*24))+""1/1/1970""))"),43637.0)</f>
        <v>43637</v>
      </c>
      <c r="X1090" s="152">
        <v>1.5611256E9</v>
      </c>
      <c r="Y1090" s="152">
        <v>10056.6472</v>
      </c>
      <c r="AA1090" s="153">
        <f>IFERROR(__xludf.DUMMYFUNCTION("TO_DATE(INT((AB1090/(60*60*24))+""1/1/1970""))"),43643.0)</f>
        <v>43643</v>
      </c>
      <c r="AB1090" s="152">
        <v>1.5616044E9</v>
      </c>
      <c r="AC1090" s="152">
        <v>88654.3497</v>
      </c>
      <c r="AE1090" s="153">
        <f>IFERROR(__xludf.DUMMYFUNCTION("TO_DATE(INT((AF1090/(60*60*24))+""1/1/1970""))"),43467.0)</f>
        <v>43467</v>
      </c>
      <c r="AF1090" s="152">
        <v>1.5463908E9</v>
      </c>
      <c r="AG1090" s="152">
        <v>93075.7998</v>
      </c>
      <c r="AQ1090" s="153">
        <f>IFERROR(__xludf.DUMMYFUNCTION("TO_DATE(INT((AR1090/(60*60*24))+""1/1/1970""))"),43668.0)</f>
        <v>43668</v>
      </c>
      <c r="AR1090" s="156">
        <v>1.563804E9</v>
      </c>
      <c r="AS1090" s="156">
        <v>96903.459</v>
      </c>
      <c r="AT1090" s="156">
        <v>174760.151</v>
      </c>
      <c r="AU1090" s="152">
        <f t="shared" si="1"/>
        <v>182736.61</v>
      </c>
      <c r="AV1090" s="152">
        <f t="shared" si="2"/>
        <v>32400.7084</v>
      </c>
      <c r="AW1090" s="152">
        <f t="shared" si="3"/>
        <v>170596.8731</v>
      </c>
      <c r="AX1090" s="152">
        <f t="shared" si="4"/>
        <v>10053.0405</v>
      </c>
      <c r="AY1090" s="152">
        <f t="shared" si="5"/>
        <v>88230.396</v>
      </c>
      <c r="AZ1090" s="152">
        <f t="shared" si="6"/>
        <v>91067.7812</v>
      </c>
      <c r="BA1090" s="152">
        <f t="shared" si="7"/>
        <v>104177.5035</v>
      </c>
      <c r="BB1090" s="152">
        <f t="shared" si="8"/>
        <v>103053.66</v>
      </c>
      <c r="BC1090" s="152">
        <f t="shared" si="9"/>
        <v>106173.0741</v>
      </c>
    </row>
    <row r="1091">
      <c r="A1091" s="152">
        <v>1.5194196E9</v>
      </c>
      <c r="B1091" s="152">
        <v>126110.3416</v>
      </c>
      <c r="D1091" s="153">
        <f>IFERROR(__xludf.DUMMYFUNCTION("TO_DATE(INT((E1091/(60*60*24))+""1/1/1970""))"),43669.0)</f>
        <v>43669</v>
      </c>
      <c r="E1091" s="156">
        <v>1.5638544E9</v>
      </c>
      <c r="F1091" s="156">
        <v>96903.459</v>
      </c>
      <c r="H1091" s="153">
        <f>IFERROR(__xludf.DUMMYFUNCTION("TO_DATE(INT((I1091/(60*60*24))+""1/1/1970""))"),43669.0)</f>
        <v>43669</v>
      </c>
      <c r="I1091" s="156">
        <v>1.5638544E9</v>
      </c>
      <c r="J1091" s="156">
        <v>178390.7639</v>
      </c>
      <c r="L1091" s="154">
        <v>43875.0</v>
      </c>
      <c r="M1091" s="155">
        <v>222273.57</v>
      </c>
      <c r="O1091" s="153">
        <f>IFERROR(__xludf.DUMMYFUNCTION("TO_DATE(INT((P1091/(60*60*24))+""1/1/1970""))"),43464.0)</f>
        <v>43464</v>
      </c>
      <c r="P1091" s="13">
        <v>1.546128E9</v>
      </c>
      <c r="Q1091" s="13">
        <v>31401.6577</v>
      </c>
      <c r="S1091" s="153">
        <f>IFERROR(__xludf.DUMMYFUNCTION("TO_DATE(INT((T1091/(60*60*24))+""1/1/1970""))"),43669.0)</f>
        <v>43669</v>
      </c>
      <c r="T1091" s="156">
        <v>1.5638544E9</v>
      </c>
      <c r="U1091" s="156">
        <v>171001.9542</v>
      </c>
      <c r="W1091" s="153">
        <f>IFERROR(__xludf.DUMMYFUNCTION("TO_DATE(INT((X1091/(60*60*24))+""1/1/1970""))"),43638.0)</f>
        <v>43638</v>
      </c>
      <c r="X1091" s="152">
        <v>1.5611616E9</v>
      </c>
      <c r="Y1091" s="152">
        <v>10055.0583</v>
      </c>
      <c r="AA1091" s="153">
        <f>IFERROR(__xludf.DUMMYFUNCTION("TO_DATE(INT((AB1091/(60*60*24))+""1/1/1970""))"),43644.0)</f>
        <v>43644</v>
      </c>
      <c r="AB1091" s="156">
        <v>1.5616836E9</v>
      </c>
      <c r="AC1091" s="156">
        <v>88585.188</v>
      </c>
      <c r="AE1091" s="153">
        <f>IFERROR(__xludf.DUMMYFUNCTION("TO_DATE(INT((AF1091/(60*60*24))+""1/1/1970""))"),43468.0)</f>
        <v>43468</v>
      </c>
      <c r="AF1091" s="156">
        <v>1.5465096E9</v>
      </c>
      <c r="AG1091" s="156">
        <v>91830.8861</v>
      </c>
      <c r="AQ1091" s="153">
        <f>IFERROR(__xludf.DUMMYFUNCTION("TO_DATE(INT((AR1091/(60*60*24))+""1/1/1970""))"),43669.0)</f>
        <v>43669</v>
      </c>
      <c r="AR1091" s="156">
        <v>1.5638544E9</v>
      </c>
      <c r="AS1091" s="156">
        <v>96903.459</v>
      </c>
      <c r="AT1091" s="156">
        <v>178390.7639</v>
      </c>
      <c r="AU1091" s="152">
        <f t="shared" si="1"/>
        <v>184413.93</v>
      </c>
      <c r="AV1091" s="152">
        <f t="shared" si="2"/>
        <v>32417.3677</v>
      </c>
      <c r="AW1091" s="152">
        <f t="shared" si="3"/>
        <v>171001.9542</v>
      </c>
      <c r="AX1091" s="152">
        <f t="shared" si="4"/>
        <v>10042.1688</v>
      </c>
      <c r="AY1091" s="152">
        <f t="shared" si="5"/>
        <v>87665.4634</v>
      </c>
      <c r="AZ1091" s="152">
        <f t="shared" si="6"/>
        <v>90959.6996</v>
      </c>
      <c r="BA1091" s="152">
        <f t="shared" si="7"/>
        <v>104121.2054</v>
      </c>
      <c r="BB1091" s="152">
        <f t="shared" si="8"/>
        <v>103043.4</v>
      </c>
      <c r="BC1091" s="152">
        <f t="shared" si="9"/>
        <v>107115.2248</v>
      </c>
    </row>
    <row r="1092">
      <c r="A1092" s="156">
        <v>1.51965546E9</v>
      </c>
      <c r="B1092" s="156">
        <v>126110.3416</v>
      </c>
      <c r="D1092" s="153">
        <f>IFERROR(__xludf.DUMMYFUNCTION("TO_DATE(INT((E1092/(60*60*24))+""1/1/1970""))"),43670.0)</f>
        <v>43670</v>
      </c>
      <c r="E1092" s="152">
        <v>1.5639408E9</v>
      </c>
      <c r="F1092" s="152">
        <v>96903.459</v>
      </c>
      <c r="H1092" s="153">
        <f>IFERROR(__xludf.DUMMYFUNCTION("TO_DATE(INT((I1092/(60*60*24))+""1/1/1970""))"),43670.0)</f>
        <v>43670</v>
      </c>
      <c r="I1092" s="152">
        <v>1.5639408E9</v>
      </c>
      <c r="J1092" s="152">
        <v>177272.7985</v>
      </c>
      <c r="L1092" s="154">
        <v>43879.0</v>
      </c>
      <c r="M1092" s="155">
        <v>222977.08</v>
      </c>
      <c r="O1092" s="153">
        <f>IFERROR(__xludf.DUMMYFUNCTION("TO_DATE(INT((P1092/(60*60*24))+""1/1/1970""))"),43465.0)</f>
        <v>43465</v>
      </c>
      <c r="P1092" s="13">
        <v>1.5462144E9</v>
      </c>
      <c r="Q1092" s="13">
        <v>31411.2228</v>
      </c>
      <c r="S1092" s="153">
        <f>IFERROR(__xludf.DUMMYFUNCTION("TO_DATE(INT((T1092/(60*60*24))+""1/1/1970""))"),43670.0)</f>
        <v>43670</v>
      </c>
      <c r="T1092" s="152">
        <v>1.5639408E9</v>
      </c>
      <c r="U1092" s="152">
        <v>172203.9441</v>
      </c>
      <c r="W1092" s="153">
        <f>IFERROR(__xludf.DUMMYFUNCTION("TO_DATE(INT((X1092/(60*60*24))+""1/1/1970""))"),43640.0)</f>
        <v>43640</v>
      </c>
      <c r="X1092" s="156">
        <v>1.5613344E9</v>
      </c>
      <c r="Y1092" s="156">
        <v>10059.739</v>
      </c>
      <c r="AA1092" s="153">
        <f>IFERROR(__xludf.DUMMYFUNCTION("TO_DATE(INT((AB1092/(60*60*24))+""1/1/1970""))"),43646.0)</f>
        <v>43646</v>
      </c>
      <c r="AB1092" s="152">
        <v>1.561932E9</v>
      </c>
      <c r="AC1092" s="152">
        <v>88717.6155</v>
      </c>
      <c r="AE1092" s="153">
        <f>IFERROR(__xludf.DUMMYFUNCTION("TO_DATE(INT((AF1092/(60*60*24))+""1/1/1970""))"),43469.0)</f>
        <v>43469</v>
      </c>
      <c r="AF1092" s="152">
        <v>1.5465888E9</v>
      </c>
      <c r="AG1092" s="152">
        <v>92461.6424</v>
      </c>
      <c r="AQ1092" s="153">
        <f>IFERROR(__xludf.DUMMYFUNCTION("TO_DATE(INT((AR1092/(60*60*24))+""1/1/1970""))"),43670.0)</f>
        <v>43670</v>
      </c>
      <c r="AR1092" s="152">
        <v>1.5639408E9</v>
      </c>
      <c r="AS1092" s="152">
        <v>96903.459</v>
      </c>
      <c r="AT1092" s="152">
        <v>177272.7985</v>
      </c>
      <c r="AU1092" s="152">
        <f t="shared" si="1"/>
        <v>185923.83</v>
      </c>
      <c r="AV1092" s="152">
        <f t="shared" si="2"/>
        <v>32445.1774</v>
      </c>
      <c r="AW1092" s="152">
        <f t="shared" si="3"/>
        <v>172203.9441</v>
      </c>
      <c r="AX1092" s="152">
        <f t="shared" si="4"/>
        <v>10032.6186</v>
      </c>
      <c r="AY1092" s="152">
        <f t="shared" si="5"/>
        <v>87630.3189</v>
      </c>
      <c r="AZ1092" s="152">
        <f t="shared" si="6"/>
        <v>90526.9684</v>
      </c>
      <c r="BA1092" s="152">
        <f t="shared" si="7"/>
        <v>103853.2517</v>
      </c>
      <c r="BB1092" s="152">
        <f t="shared" si="8"/>
        <v>103114.68</v>
      </c>
      <c r="BC1092" s="152">
        <f t="shared" si="9"/>
        <v>108252.6986</v>
      </c>
    </row>
    <row r="1093">
      <c r="A1093" s="152">
        <v>1.5196788E9</v>
      </c>
      <c r="B1093" s="152">
        <v>126110.3416</v>
      </c>
      <c r="D1093" s="153">
        <f>IFERROR(__xludf.DUMMYFUNCTION("TO_DATE(INT((E1093/(60*60*24))+""1/1/1970""))"),43671.0)</f>
        <v>43671</v>
      </c>
      <c r="E1093" s="156">
        <v>1.5640272E9</v>
      </c>
      <c r="F1093" s="156">
        <v>96903.459</v>
      </c>
      <c r="H1093" s="153">
        <f>IFERROR(__xludf.DUMMYFUNCTION("TO_DATE(INT((I1093/(60*60*24))+""1/1/1970""))"),43671.0)</f>
        <v>43671</v>
      </c>
      <c r="I1093" s="156">
        <v>1.5640272E9</v>
      </c>
      <c r="J1093" s="156">
        <v>178719.3955</v>
      </c>
      <c r="L1093" s="154">
        <v>43880.0</v>
      </c>
      <c r="M1093" s="155">
        <v>223608.44</v>
      </c>
      <c r="O1093" s="153">
        <f>IFERROR(__xludf.DUMMYFUNCTION("TO_DATE(INT((P1093/(60*60*24))+""1/1/1970""))"),43466.0)</f>
        <v>43466</v>
      </c>
      <c r="P1093" s="13">
        <v>1.5463008E9</v>
      </c>
      <c r="Q1093" s="13">
        <v>31528.6258</v>
      </c>
      <c r="S1093" s="153">
        <f>IFERROR(__xludf.DUMMYFUNCTION("TO_DATE(INT((T1093/(60*60*24))+""1/1/1970""))"),43671.0)</f>
        <v>43671</v>
      </c>
      <c r="T1093" s="156">
        <v>1.5640272E9</v>
      </c>
      <c r="U1093" s="156">
        <v>173011.2382</v>
      </c>
      <c r="W1093" s="153">
        <f>IFERROR(__xludf.DUMMYFUNCTION("TO_DATE(INT((X1093/(60*60*24))+""1/1/1970""))"),43641.0)</f>
        <v>43641</v>
      </c>
      <c r="X1093" s="152">
        <v>1.5614712E9</v>
      </c>
      <c r="Y1093" s="152">
        <v>10064.6938</v>
      </c>
      <c r="AA1093" s="153">
        <f>IFERROR(__xludf.DUMMYFUNCTION("TO_DATE(INT((AB1093/(60*60*24))+""1/1/1970""))"),43647.0)</f>
        <v>43647</v>
      </c>
      <c r="AB1093" s="152">
        <v>1.5619716E9</v>
      </c>
      <c r="AC1093" s="152">
        <v>88374.6701</v>
      </c>
      <c r="AE1093" s="153">
        <f>IFERROR(__xludf.DUMMYFUNCTION("TO_DATE(INT((AF1093/(60*60*24))+""1/1/1970""))"),43470.0)</f>
        <v>43470</v>
      </c>
      <c r="AF1093" s="156">
        <v>1.5466464E9</v>
      </c>
      <c r="AG1093" s="156">
        <v>92498.4837</v>
      </c>
      <c r="AQ1093" s="153">
        <f>IFERROR(__xludf.DUMMYFUNCTION("TO_DATE(INT((AR1093/(60*60*24))+""1/1/1970""))"),43671.0)</f>
        <v>43671</v>
      </c>
      <c r="AR1093" s="156">
        <v>1.5640272E9</v>
      </c>
      <c r="AS1093" s="156">
        <v>96903.459</v>
      </c>
      <c r="AT1093" s="156">
        <v>178719.3955</v>
      </c>
      <c r="AU1093" s="152">
        <f t="shared" si="1"/>
        <v>187727.47</v>
      </c>
      <c r="AV1093" s="152">
        <f t="shared" si="2"/>
        <v>32437.0699</v>
      </c>
      <c r="AW1093" s="152">
        <f t="shared" si="3"/>
        <v>173011.2382</v>
      </c>
      <c r="AX1093" s="152">
        <f t="shared" si="4"/>
        <v>10035.5234</v>
      </c>
      <c r="AY1093" s="152">
        <f t="shared" si="5"/>
        <v>87638.2594</v>
      </c>
      <c r="AZ1093" s="152">
        <f t="shared" si="6"/>
        <v>90455.7236</v>
      </c>
      <c r="BA1093" s="152">
        <f t="shared" si="7"/>
        <v>104103.2514</v>
      </c>
      <c r="BB1093" s="152">
        <f t="shared" si="8"/>
        <v>103462.68</v>
      </c>
      <c r="BC1093" s="152">
        <f t="shared" si="9"/>
        <v>108558.3312</v>
      </c>
    </row>
    <row r="1094">
      <c r="A1094" s="156">
        <v>1.51974186E9</v>
      </c>
      <c r="B1094" s="156">
        <v>126110.3416</v>
      </c>
      <c r="D1094" s="153">
        <f>IFERROR(__xludf.DUMMYFUNCTION("TO_DATE(INT((E1094/(60*60*24))+""1/1/1970""))"),43672.0)</f>
        <v>43672</v>
      </c>
      <c r="E1094" s="152">
        <v>1.5641136E9</v>
      </c>
      <c r="F1094" s="152">
        <v>96903.459</v>
      </c>
      <c r="H1094" s="153">
        <f>IFERROR(__xludf.DUMMYFUNCTION("TO_DATE(INT((I1094/(60*60*24))+""1/1/1970""))"),43672.0)</f>
        <v>43672</v>
      </c>
      <c r="I1094" s="152">
        <v>1.5641136E9</v>
      </c>
      <c r="J1094" s="152">
        <v>182230.4848</v>
      </c>
      <c r="L1094" s="154">
        <v>43881.0</v>
      </c>
      <c r="M1094" s="155">
        <v>224684.98</v>
      </c>
      <c r="O1094" s="153">
        <f>IFERROR(__xludf.DUMMYFUNCTION("TO_DATE(INT((P1094/(60*60*24))+""1/1/1970""))"),43467.0)</f>
        <v>43467</v>
      </c>
      <c r="P1094" s="13">
        <v>1.5463872E9</v>
      </c>
      <c r="Q1094" s="13">
        <v>31528.6258</v>
      </c>
      <c r="S1094" s="153">
        <f>IFERROR(__xludf.DUMMYFUNCTION("TO_DATE(INT((T1094/(60*60*24))+""1/1/1970""))"),43672.0)</f>
        <v>43672</v>
      </c>
      <c r="T1094" s="152">
        <v>1.5641136E9</v>
      </c>
      <c r="U1094" s="152">
        <v>172179.7294</v>
      </c>
      <c r="W1094" s="153">
        <f>IFERROR(__xludf.DUMMYFUNCTION("TO_DATE(INT((X1094/(60*60*24))+""1/1/1970""))"),43642.0)</f>
        <v>43642</v>
      </c>
      <c r="X1094" s="152">
        <v>1.5615576E9</v>
      </c>
      <c r="Y1094" s="152">
        <v>10062.5502</v>
      </c>
      <c r="AA1094" s="153">
        <f>IFERROR(__xludf.DUMMYFUNCTION("TO_DATE(INT((AB1094/(60*60*24))+""1/1/1970""))"),43648.0)</f>
        <v>43648</v>
      </c>
      <c r="AB1094" s="156">
        <v>1.5620508E9</v>
      </c>
      <c r="AC1094" s="156">
        <v>88346.2373</v>
      </c>
      <c r="AE1094" s="153">
        <f>IFERROR(__xludf.DUMMYFUNCTION("TO_DATE(INT((AF1094/(60*60*24))+""1/1/1970""))"),43471.0)</f>
        <v>43471</v>
      </c>
      <c r="AF1094" s="152">
        <v>1.5468156E9</v>
      </c>
      <c r="AG1094" s="152">
        <v>92498.4837</v>
      </c>
      <c r="AQ1094" s="153">
        <f>IFERROR(__xludf.DUMMYFUNCTION("TO_DATE(INT((AR1094/(60*60*24))+""1/1/1970""))"),43672.0)</f>
        <v>43672</v>
      </c>
      <c r="AR1094" s="152">
        <v>1.5641136E9</v>
      </c>
      <c r="AS1094" s="152">
        <v>96903.459</v>
      </c>
      <c r="AT1094" s="152">
        <v>182230.4848</v>
      </c>
      <c r="AU1094" s="152">
        <f t="shared" si="1"/>
        <v>185443.13</v>
      </c>
      <c r="AV1094" s="152">
        <f t="shared" si="2"/>
        <v>32346.7531</v>
      </c>
      <c r="AW1094" s="152">
        <f t="shared" si="3"/>
        <v>172179.7294</v>
      </c>
      <c r="AX1094" s="152">
        <f t="shared" si="4"/>
        <v>10016.2538</v>
      </c>
      <c r="AY1094" s="152">
        <f t="shared" si="5"/>
        <v>87476.7148</v>
      </c>
      <c r="AZ1094" s="152">
        <f t="shared" si="6"/>
        <v>90477.9876</v>
      </c>
      <c r="BA1094" s="152">
        <f t="shared" si="7"/>
        <v>103982.8799</v>
      </c>
      <c r="BB1094" s="152">
        <f t="shared" si="8"/>
        <v>103265.18</v>
      </c>
      <c r="BC1094" s="152">
        <f t="shared" si="9"/>
        <v>108318.1913</v>
      </c>
    </row>
    <row r="1095">
      <c r="A1095" s="152">
        <v>1.5197652E9</v>
      </c>
      <c r="B1095" s="152">
        <v>126110.3416</v>
      </c>
      <c r="D1095" s="153">
        <f>IFERROR(__xludf.DUMMYFUNCTION("TO_DATE(INT((E1095/(60*60*24))+""1/1/1970""))"),43673.0)</f>
        <v>43673</v>
      </c>
      <c r="E1095" s="156">
        <v>1.5642E9</v>
      </c>
      <c r="F1095" s="156">
        <v>96903.459</v>
      </c>
      <c r="H1095" s="153">
        <f>IFERROR(__xludf.DUMMYFUNCTION("TO_DATE(INT((I1095/(60*60*24))+""1/1/1970""))"),43673.0)</f>
        <v>43673</v>
      </c>
      <c r="I1095" s="156">
        <v>1.5642E9</v>
      </c>
      <c r="J1095" s="156">
        <v>185578.805</v>
      </c>
      <c r="L1095" s="154">
        <v>43882.0</v>
      </c>
      <c r="M1095" s="155">
        <v>224656.65</v>
      </c>
      <c r="O1095" s="153">
        <f>IFERROR(__xludf.DUMMYFUNCTION("TO_DATE(INT((P1095/(60*60*24))+""1/1/1970""))"),43468.0)</f>
        <v>43468</v>
      </c>
      <c r="P1095" s="13">
        <v>1.5465276E9</v>
      </c>
      <c r="Q1095" s="13">
        <v>32363.2585</v>
      </c>
      <c r="S1095" s="153">
        <f>IFERROR(__xludf.DUMMYFUNCTION("TO_DATE(INT((T1095/(60*60*24))+""1/1/1970""))"),43673.0)</f>
        <v>43673</v>
      </c>
      <c r="T1095" s="156">
        <v>1.5642E9</v>
      </c>
      <c r="U1095" s="156">
        <v>173362.3194</v>
      </c>
      <c r="W1095" s="153">
        <f>IFERROR(__xludf.DUMMYFUNCTION("TO_DATE(INT((X1095/(60*60*24))+""1/1/1970""))"),43643.0)</f>
        <v>43643</v>
      </c>
      <c r="X1095" s="152">
        <v>1.561644E9</v>
      </c>
      <c r="Y1095" s="152">
        <v>10062.0791</v>
      </c>
      <c r="AA1095" s="153">
        <f>IFERROR(__xludf.DUMMYFUNCTION("TO_DATE(INT((AB1095/(60*60*24))+""1/1/1970""))"),43649.0)</f>
        <v>43649</v>
      </c>
      <c r="AB1095" s="152">
        <v>1.56213E9</v>
      </c>
      <c r="AC1095" s="152">
        <v>88018.1799</v>
      </c>
      <c r="AE1095" s="153">
        <f>IFERROR(__xludf.DUMMYFUNCTION("TO_DATE(INT((AF1095/(60*60*24))+""1/1/1970""))"),43472.0)</f>
        <v>43472</v>
      </c>
      <c r="AF1095" s="156">
        <v>1.5468552E9</v>
      </c>
      <c r="AG1095" s="156">
        <v>92625.6066</v>
      </c>
      <c r="AQ1095" s="153">
        <f>IFERROR(__xludf.DUMMYFUNCTION("TO_DATE(INT((AR1095/(60*60*24))+""1/1/1970""))"),43673.0)</f>
        <v>43673</v>
      </c>
      <c r="AR1095" s="156">
        <v>1.5642E9</v>
      </c>
      <c r="AS1095" s="156">
        <v>96903.459</v>
      </c>
      <c r="AT1095" s="156">
        <v>185578.805</v>
      </c>
      <c r="AU1095" s="152">
        <f t="shared" si="1"/>
        <v>185443.13</v>
      </c>
      <c r="AV1095" s="152">
        <f t="shared" si="2"/>
        <v>32293.6809</v>
      </c>
      <c r="AW1095" s="152">
        <f t="shared" si="3"/>
        <v>173362.3194</v>
      </c>
      <c r="AX1095" s="152">
        <f t="shared" si="4"/>
        <v>10004.1762</v>
      </c>
      <c r="AY1095" s="152">
        <f t="shared" si="5"/>
        <v>87476.7148</v>
      </c>
      <c r="AZ1095" s="152">
        <f t="shared" si="6"/>
        <v>90341.57</v>
      </c>
      <c r="BA1095" s="152">
        <f t="shared" si="7"/>
        <v>104072.4876</v>
      </c>
      <c r="BB1095" s="152">
        <f t="shared" si="8"/>
        <v>103217.18</v>
      </c>
      <c r="BC1095" s="152">
        <f t="shared" si="9"/>
        <v>108631.1009</v>
      </c>
    </row>
    <row r="1096">
      <c r="A1096" s="156">
        <v>1.51982826E9</v>
      </c>
      <c r="B1096" s="156">
        <v>126110.3416</v>
      </c>
      <c r="D1096" s="153">
        <f>IFERROR(__xludf.DUMMYFUNCTION("TO_DATE(INT((E1096/(60*60*24))+""1/1/1970""))"),43675.0)</f>
        <v>43675</v>
      </c>
      <c r="E1096" s="152">
        <v>1.5644088E9</v>
      </c>
      <c r="F1096" s="152">
        <v>96903.459</v>
      </c>
      <c r="H1096" s="153">
        <f>IFERROR(__xludf.DUMMYFUNCTION("TO_DATE(INT((I1096/(60*60*24))+""1/1/1970""))"),43675.0)</f>
        <v>43675</v>
      </c>
      <c r="I1096" s="152">
        <v>1.5644088E9</v>
      </c>
      <c r="J1096" s="152">
        <v>185578.805</v>
      </c>
      <c r="L1096" s="154">
        <v>43885.0</v>
      </c>
      <c r="M1096" s="155">
        <v>224330.67</v>
      </c>
      <c r="O1096" s="153">
        <f>IFERROR(__xludf.DUMMYFUNCTION("TO_DATE(INT((P1096/(60*60*24))+""1/1/1970""))"),43469.0)</f>
        <v>43469</v>
      </c>
      <c r="P1096" s="13">
        <v>1.546614E9</v>
      </c>
      <c r="Q1096" s="13">
        <v>32111.993</v>
      </c>
      <c r="S1096" s="153">
        <f>IFERROR(__xludf.DUMMYFUNCTION("TO_DATE(INT((T1096/(60*60*24))+""1/1/1970""))"),43675.0)</f>
        <v>43675</v>
      </c>
      <c r="T1096" s="152">
        <v>1.5644088E9</v>
      </c>
      <c r="U1096" s="152">
        <v>173362.3194</v>
      </c>
      <c r="W1096" s="153">
        <f>IFERROR(__xludf.DUMMYFUNCTION("TO_DATE(INT((X1096/(60*60*24))+""1/1/1970""))"),43644.0)</f>
        <v>43644</v>
      </c>
      <c r="X1096" s="152">
        <v>1.5617304E9</v>
      </c>
      <c r="Y1096" s="152">
        <v>10066.6153</v>
      </c>
      <c r="AA1096" s="153">
        <f>IFERROR(__xludf.DUMMYFUNCTION("TO_DATE(INT((AB1096/(60*60*24))+""1/1/1970""))"),43650.0)</f>
        <v>43650</v>
      </c>
      <c r="AB1096" s="156">
        <v>1.5622092E9</v>
      </c>
      <c r="AC1096" s="156">
        <v>87946.8271</v>
      </c>
      <c r="AE1096" s="153">
        <f>IFERROR(__xludf.DUMMYFUNCTION("TO_DATE(INT((AF1096/(60*60*24))+""1/1/1970""))"),43473.0)</f>
        <v>43473</v>
      </c>
      <c r="AF1096" s="152">
        <v>1.5469344E9</v>
      </c>
      <c r="AG1096" s="152">
        <v>93181.8705</v>
      </c>
      <c r="AQ1096" s="153">
        <f>IFERROR(__xludf.DUMMYFUNCTION("TO_DATE(INT((AR1096/(60*60*24))+""1/1/1970""))"),43675.0)</f>
        <v>43675</v>
      </c>
      <c r="AR1096" s="152">
        <v>1.5644088E9</v>
      </c>
      <c r="AS1096" s="152">
        <v>96903.459</v>
      </c>
      <c r="AT1096" s="152">
        <v>185578.805</v>
      </c>
      <c r="AU1096" s="152">
        <f t="shared" si="1"/>
        <v>187910.09</v>
      </c>
      <c r="AV1096" s="152">
        <f t="shared" si="2"/>
        <v>32278.1749</v>
      </c>
      <c r="AW1096" s="152">
        <f t="shared" si="3"/>
        <v>173362.3194</v>
      </c>
      <c r="AX1096" s="152">
        <f t="shared" si="4"/>
        <v>10003.4776</v>
      </c>
      <c r="AY1096" s="152">
        <f t="shared" si="5"/>
        <v>87482.1398</v>
      </c>
      <c r="AZ1096" s="152">
        <f t="shared" si="6"/>
        <v>90354.5236</v>
      </c>
      <c r="BA1096" s="152">
        <f t="shared" si="7"/>
        <v>104191.0219</v>
      </c>
      <c r="BB1096" s="152">
        <f t="shared" si="8"/>
        <v>103217.18</v>
      </c>
      <c r="BC1096" s="152">
        <f t="shared" si="9"/>
        <v>108631.1009</v>
      </c>
    </row>
    <row r="1097">
      <c r="A1097" s="152">
        <v>1.5198516E9</v>
      </c>
      <c r="B1097" s="152">
        <v>126110.3416</v>
      </c>
      <c r="D1097" s="153">
        <f>IFERROR(__xludf.DUMMYFUNCTION("TO_DATE(INT((E1097/(60*60*24))+""1/1/1970""))"),43676.0)</f>
        <v>43676</v>
      </c>
      <c r="E1097" s="152">
        <v>1.5644592E9</v>
      </c>
      <c r="F1097" s="152">
        <v>96903.459</v>
      </c>
      <c r="H1097" s="153">
        <f>IFERROR(__xludf.DUMMYFUNCTION("TO_DATE(INT((I1097/(60*60*24))+""1/1/1970""))"),43676.0)</f>
        <v>43676</v>
      </c>
      <c r="I1097" s="152">
        <v>1.5644592E9</v>
      </c>
      <c r="J1097" s="152">
        <v>178241.8947</v>
      </c>
      <c r="L1097" s="154">
        <v>43886.0</v>
      </c>
      <c r="M1097" s="155">
        <v>220387.02</v>
      </c>
      <c r="O1097" s="153">
        <f>IFERROR(__xludf.DUMMYFUNCTION("TO_DATE(INT((P1097/(60*60*24))+""1/1/1970""))"),43470.0)</f>
        <v>43470</v>
      </c>
      <c r="P1097" s="13">
        <v>1.5466464E9</v>
      </c>
      <c r="Q1097" s="13">
        <v>31763.7904</v>
      </c>
      <c r="S1097" s="153">
        <f>IFERROR(__xludf.DUMMYFUNCTION("TO_DATE(INT((T1097/(60*60*24))+""1/1/1970""))"),43676.0)</f>
        <v>43676</v>
      </c>
      <c r="T1097" s="152">
        <v>1.5644592E9</v>
      </c>
      <c r="U1097" s="152">
        <v>173049.417</v>
      </c>
      <c r="W1097" s="153">
        <f>IFERROR(__xludf.DUMMYFUNCTION("TO_DATE(INT((X1097/(60*60*24))+""1/1/1970""))"),43645.0)</f>
        <v>43645</v>
      </c>
      <c r="X1097" s="152">
        <v>1.5617664E9</v>
      </c>
      <c r="Y1097" s="152">
        <v>10069.8375</v>
      </c>
      <c r="AA1097" s="153">
        <f>IFERROR(__xludf.DUMMYFUNCTION("TO_DATE(INT((AB1097/(60*60*24))+""1/1/1970""))"),43651.0)</f>
        <v>43651</v>
      </c>
      <c r="AB1097" s="152">
        <v>1.5622884E9</v>
      </c>
      <c r="AC1097" s="152">
        <v>87922.8105</v>
      </c>
      <c r="AE1097" s="153">
        <f>IFERROR(__xludf.DUMMYFUNCTION("TO_DATE(INT((AF1097/(60*60*24))+""1/1/1970""))"),43474.0)</f>
        <v>43474</v>
      </c>
      <c r="AF1097" s="156">
        <v>1.5470136E9</v>
      </c>
      <c r="AG1097" s="156">
        <v>93007.785</v>
      </c>
      <c r="AQ1097" s="153">
        <f>IFERROR(__xludf.DUMMYFUNCTION("TO_DATE(INT((AR1097/(60*60*24))+""1/1/1970""))"),43676.0)</f>
        <v>43676</v>
      </c>
      <c r="AR1097" s="152">
        <v>1.5644592E9</v>
      </c>
      <c r="AS1097" s="152">
        <v>96903.459</v>
      </c>
      <c r="AT1097" s="152">
        <v>178241.8947</v>
      </c>
      <c r="AU1097" s="152">
        <f t="shared" si="1"/>
        <v>187156.31</v>
      </c>
      <c r="AV1097" s="152">
        <f t="shared" si="2"/>
        <v>32179.0734</v>
      </c>
      <c r="AW1097" s="152">
        <f t="shared" si="3"/>
        <v>173049.417</v>
      </c>
      <c r="AX1097" s="152">
        <f t="shared" si="4"/>
        <v>9990.5047</v>
      </c>
      <c r="AY1097" s="152">
        <f t="shared" si="5"/>
        <v>87482.2484</v>
      </c>
      <c r="AZ1097" s="152">
        <f t="shared" si="6"/>
        <v>90457.7476</v>
      </c>
      <c r="BA1097" s="152">
        <f t="shared" si="7"/>
        <v>104209.2613</v>
      </c>
      <c r="BB1097" s="152">
        <f t="shared" si="8"/>
        <v>103026.68</v>
      </c>
      <c r="BC1097" s="152">
        <f t="shared" si="9"/>
        <v>108449.1767</v>
      </c>
    </row>
    <row r="1098">
      <c r="A1098" s="156">
        <v>1.51991466E9</v>
      </c>
      <c r="B1098" s="156">
        <v>126110.3416</v>
      </c>
      <c r="D1098" s="153">
        <f>IFERROR(__xludf.DUMMYFUNCTION("TO_DATE(INT((E1098/(60*60*24))+""1/1/1970""))"),43677.0)</f>
        <v>43677</v>
      </c>
      <c r="E1098" s="156">
        <v>1.5645456E9</v>
      </c>
      <c r="F1098" s="156">
        <v>96903.459</v>
      </c>
      <c r="H1098" s="153">
        <f>IFERROR(__xludf.DUMMYFUNCTION("TO_DATE(INT((I1098/(60*60*24))+""1/1/1970""))"),43677.0)</f>
        <v>43677</v>
      </c>
      <c r="I1098" s="156">
        <v>1.5645456E9</v>
      </c>
      <c r="J1098" s="156">
        <v>171222.2731</v>
      </c>
      <c r="L1098" s="154">
        <v>43887.0</v>
      </c>
      <c r="M1098" s="155">
        <v>215039.83</v>
      </c>
      <c r="O1098" s="153">
        <f>IFERROR(__xludf.DUMMYFUNCTION("TO_DATE(INT((P1098/(60*60*24))+""1/1/1970""))"),43471.0)</f>
        <v>43471</v>
      </c>
      <c r="P1098" s="13">
        <v>1.5467328E9</v>
      </c>
      <c r="Q1098" s="13">
        <v>31763.7904</v>
      </c>
      <c r="S1098" s="153">
        <f>IFERROR(__xludf.DUMMYFUNCTION("TO_DATE(INT((T1098/(60*60*24))+""1/1/1970""))"),43677.0)</f>
        <v>43677</v>
      </c>
      <c r="T1098" s="156">
        <v>1.5645456E9</v>
      </c>
      <c r="U1098" s="156">
        <v>172628.9867</v>
      </c>
      <c r="W1098" s="153">
        <f>IFERROR(__xludf.DUMMYFUNCTION("TO_DATE(INT((X1098/(60*60*24))+""1/1/1970""))"),43647.0)</f>
        <v>43647</v>
      </c>
      <c r="X1098" s="156">
        <v>1.5619392E9</v>
      </c>
      <c r="Y1098" s="156">
        <v>10062.5888</v>
      </c>
      <c r="AA1098" s="153">
        <f>IFERROR(__xludf.DUMMYFUNCTION("TO_DATE(INT((AB1098/(60*60*24))+""1/1/1970""))"),43653.0)</f>
        <v>43653</v>
      </c>
      <c r="AB1098" s="156">
        <v>1.5625368E9</v>
      </c>
      <c r="AC1098" s="156">
        <v>88438.2913</v>
      </c>
      <c r="AE1098" s="153">
        <f>IFERROR(__xludf.DUMMYFUNCTION("TO_DATE(INT((AF1098/(60*60*24))+""1/1/1970""))"),43475.0)</f>
        <v>43475</v>
      </c>
      <c r="AF1098" s="152">
        <v>1.5470928E9</v>
      </c>
      <c r="AG1098" s="152">
        <v>93789.9552</v>
      </c>
      <c r="AQ1098" s="153">
        <f>IFERROR(__xludf.DUMMYFUNCTION("TO_DATE(INT((AR1098/(60*60*24))+""1/1/1970""))"),43677.0)</f>
        <v>43677</v>
      </c>
      <c r="AR1098" s="156">
        <v>1.5645456E9</v>
      </c>
      <c r="AS1098" s="156">
        <v>96903.459</v>
      </c>
      <c r="AT1098" s="156">
        <v>171222.2731</v>
      </c>
      <c r="AU1098" s="152">
        <f t="shared" si="1"/>
        <v>186279.55</v>
      </c>
      <c r="AV1098" s="152">
        <f t="shared" si="2"/>
        <v>32123.8257</v>
      </c>
      <c r="AW1098" s="152">
        <f t="shared" si="3"/>
        <v>172628.9867</v>
      </c>
      <c r="AX1098" s="152">
        <f t="shared" si="4"/>
        <v>9991.6498</v>
      </c>
      <c r="AY1098" s="152">
        <f t="shared" si="5"/>
        <v>87478.2012</v>
      </c>
      <c r="AZ1098" s="152">
        <f t="shared" si="6"/>
        <v>90575.5444</v>
      </c>
      <c r="BA1098" s="152">
        <f t="shared" si="7"/>
        <v>104354.8267</v>
      </c>
      <c r="BB1098" s="152">
        <f t="shared" si="8"/>
        <v>103081.68</v>
      </c>
      <c r="BC1098" s="152">
        <f t="shared" si="9"/>
        <v>108794.9745</v>
      </c>
    </row>
    <row r="1099">
      <c r="A1099" s="152">
        <v>1.519938E9</v>
      </c>
      <c r="B1099" s="152">
        <v>126110.3416</v>
      </c>
      <c r="D1099" s="153">
        <f>IFERROR(__xludf.DUMMYFUNCTION("TO_DATE(INT((E1099/(60*60*24))+""1/1/1970""))"),43678.0)</f>
        <v>43678</v>
      </c>
      <c r="E1099" s="152">
        <v>1.564632E9</v>
      </c>
      <c r="F1099" s="152">
        <v>96903.459</v>
      </c>
      <c r="H1099" s="153">
        <f>IFERROR(__xludf.DUMMYFUNCTION("TO_DATE(INT((I1099/(60*60*24))+""1/1/1970""))"),43678.0)</f>
        <v>43678</v>
      </c>
      <c r="I1099" s="152">
        <v>1.564632E9</v>
      </c>
      <c r="J1099" s="152">
        <v>173468.1432</v>
      </c>
      <c r="L1099" s="154">
        <v>43888.0</v>
      </c>
      <c r="M1099" s="155">
        <v>214454.42</v>
      </c>
      <c r="O1099" s="153">
        <f>IFERROR(__xludf.DUMMYFUNCTION("TO_DATE(INT((P1099/(60*60*24))+""1/1/1970""))"),43472.0)</f>
        <v>43472</v>
      </c>
      <c r="P1099" s="13">
        <v>1.5468192E9</v>
      </c>
      <c r="Q1099" s="13">
        <v>31752.8779</v>
      </c>
      <c r="S1099" s="153">
        <f>IFERROR(__xludf.DUMMYFUNCTION("TO_DATE(INT((T1099/(60*60*24))+""1/1/1970""))"),43678.0)</f>
        <v>43678</v>
      </c>
      <c r="T1099" s="152">
        <v>1.564632E9</v>
      </c>
      <c r="U1099" s="152">
        <v>170735.9904</v>
      </c>
      <c r="W1099" s="153">
        <f>IFERROR(__xludf.DUMMYFUNCTION("TO_DATE(INT((X1099/(60*60*24))+""1/1/1970""))"),43648.0)</f>
        <v>43648</v>
      </c>
      <c r="X1099" s="152">
        <v>1.562076E9</v>
      </c>
      <c r="Y1099" s="152">
        <v>10045.8213</v>
      </c>
      <c r="AA1099" s="153">
        <f>IFERROR(__xludf.DUMMYFUNCTION("TO_DATE(INT((AB1099/(60*60*24))+""1/1/1970""))"),43654.0)</f>
        <v>43654</v>
      </c>
      <c r="AB1099" s="156">
        <v>1.5625764E9</v>
      </c>
      <c r="AC1099" s="156">
        <v>88396.6304</v>
      </c>
      <c r="AE1099" s="153">
        <f>IFERROR(__xludf.DUMMYFUNCTION("TO_DATE(INT((AF1099/(60*60*24))+""1/1/1970""))"),43476.0)</f>
        <v>43476</v>
      </c>
      <c r="AF1099" s="156">
        <v>1.547172E9</v>
      </c>
      <c r="AG1099" s="156">
        <v>93417.8981</v>
      </c>
      <c r="AQ1099" s="153">
        <f>IFERROR(__xludf.DUMMYFUNCTION("TO_DATE(INT((AR1099/(60*60*24))+""1/1/1970""))"),43678.0)</f>
        <v>43678</v>
      </c>
      <c r="AR1099" s="152">
        <v>1.564632E9</v>
      </c>
      <c r="AS1099" s="152">
        <v>96903.459</v>
      </c>
      <c r="AT1099" s="152">
        <v>173468.1432</v>
      </c>
      <c r="AU1099" s="152">
        <f t="shared" si="1"/>
        <v>183329.17</v>
      </c>
      <c r="AV1099" s="152">
        <f t="shared" si="2"/>
        <v>32118.4098</v>
      </c>
      <c r="AW1099" s="152">
        <f t="shared" si="3"/>
        <v>170735.9904</v>
      </c>
      <c r="AX1099" s="152">
        <f t="shared" si="4"/>
        <v>9999.5926</v>
      </c>
      <c r="AY1099" s="152">
        <f t="shared" si="5"/>
        <v>87493.9748</v>
      </c>
      <c r="AZ1099" s="152">
        <f t="shared" si="6"/>
        <v>89885.7652</v>
      </c>
      <c r="BA1099" s="152">
        <f t="shared" si="7"/>
        <v>104624.9418</v>
      </c>
      <c r="BB1099" s="152">
        <f t="shared" si="8"/>
        <v>102941.18</v>
      </c>
      <c r="BC1099" s="152">
        <f t="shared" si="9"/>
        <v>108627.2982</v>
      </c>
    </row>
    <row r="1100">
      <c r="A1100" s="156">
        <v>1.52000106E9</v>
      </c>
      <c r="B1100" s="156">
        <v>126110.3416</v>
      </c>
      <c r="D1100" s="153">
        <f>IFERROR(__xludf.DUMMYFUNCTION("TO_DATE(INT((E1100/(60*60*24))+""1/1/1970""))"),43679.0)</f>
        <v>43679</v>
      </c>
      <c r="E1100" s="156">
        <v>1.5647184E9</v>
      </c>
      <c r="F1100" s="156">
        <v>96903.459</v>
      </c>
      <c r="H1100" s="153">
        <f>IFERROR(__xludf.DUMMYFUNCTION("TO_DATE(INT((I1100/(60*60*24))+""1/1/1970""))"),43679.0)</f>
        <v>43679</v>
      </c>
      <c r="I1100" s="156">
        <v>1.5647184E9</v>
      </c>
      <c r="J1100" s="156">
        <v>174221.2145</v>
      </c>
      <c r="L1100" s="154">
        <v>43889.0</v>
      </c>
      <c r="M1100" s="155">
        <v>208426.66</v>
      </c>
      <c r="O1100" s="153">
        <f>IFERROR(__xludf.DUMMYFUNCTION("TO_DATE(INT((P1100/(60*60*24))+""1/1/1970""))"),43473.0)</f>
        <v>43473</v>
      </c>
      <c r="P1100" s="13">
        <v>1.5469596E9</v>
      </c>
      <c r="Q1100" s="13">
        <v>31840.5287</v>
      </c>
      <c r="S1100" s="153">
        <f>IFERROR(__xludf.DUMMYFUNCTION("TO_DATE(INT((T1100/(60*60*24))+""1/1/1970""))"),43679.0)</f>
        <v>43679</v>
      </c>
      <c r="T1100" s="156">
        <v>1.5647184E9</v>
      </c>
      <c r="U1100" s="156">
        <v>169253.1598</v>
      </c>
      <c r="W1100" s="153">
        <f>IFERROR(__xludf.DUMMYFUNCTION("TO_DATE(INT((X1100/(60*60*24))+""1/1/1970""))"),43649.0)</f>
        <v>43649</v>
      </c>
      <c r="X1100" s="152">
        <v>1.5621624E9</v>
      </c>
      <c r="Y1100" s="152">
        <v>10056.5347</v>
      </c>
      <c r="AA1100" s="153">
        <f>IFERROR(__xludf.DUMMYFUNCTION("TO_DATE(INT((AB1100/(60*60*24))+""1/1/1970""))"),43655.0)</f>
        <v>43655</v>
      </c>
      <c r="AB1100" s="152">
        <v>1.5626556E9</v>
      </c>
      <c r="AC1100" s="152">
        <v>88737.4131</v>
      </c>
      <c r="AE1100" s="153">
        <f>IFERROR(__xludf.DUMMYFUNCTION("TO_DATE(INT((AF1100/(60*60*24))+""1/1/1970""))"),43477.0)</f>
        <v>43477</v>
      </c>
      <c r="AF1100" s="152">
        <v>1.5472512E9</v>
      </c>
      <c r="AG1100" s="152">
        <v>93091.9938</v>
      </c>
      <c r="AQ1100" s="153">
        <f>IFERROR(__xludf.DUMMYFUNCTION("TO_DATE(INT((AR1100/(60*60*24))+""1/1/1970""))"),43679.0)</f>
        <v>43679</v>
      </c>
      <c r="AR1100" s="156">
        <v>1.5647184E9</v>
      </c>
      <c r="AS1100" s="156">
        <v>96903.459</v>
      </c>
      <c r="AT1100" s="156">
        <v>174221.2145</v>
      </c>
      <c r="AU1100" s="152">
        <f t="shared" si="1"/>
        <v>183361.69</v>
      </c>
      <c r="AV1100" s="152">
        <f t="shared" si="2"/>
        <v>32376.2544</v>
      </c>
      <c r="AW1100" s="152">
        <f t="shared" si="3"/>
        <v>169253.1598</v>
      </c>
      <c r="AX1100" s="152">
        <f t="shared" si="4"/>
        <v>10021.9028</v>
      </c>
      <c r="AY1100" s="152">
        <f t="shared" si="5"/>
        <v>87527.3811</v>
      </c>
      <c r="AZ1100" s="152">
        <f t="shared" si="6"/>
        <v>89945.2708</v>
      </c>
      <c r="BA1100" s="152">
        <f t="shared" si="7"/>
        <v>105742.362</v>
      </c>
      <c r="BB1100" s="152">
        <f t="shared" si="8"/>
        <v>102866.18</v>
      </c>
      <c r="BC1100" s="152">
        <f t="shared" si="9"/>
        <v>107761.339</v>
      </c>
    </row>
    <row r="1101">
      <c r="A1101" s="152">
        <v>1.5200244E9</v>
      </c>
      <c r="B1101" s="152">
        <v>126110.3416</v>
      </c>
      <c r="D1101" s="153">
        <f>IFERROR(__xludf.DUMMYFUNCTION("TO_DATE(INT((E1101/(60*60*24))+""1/1/1970""))"),43680.0)</f>
        <v>43680</v>
      </c>
      <c r="E1101" s="152">
        <v>1.5648048E9</v>
      </c>
      <c r="F1101" s="152">
        <v>96903.459</v>
      </c>
      <c r="H1101" s="153">
        <f>IFERROR(__xludf.DUMMYFUNCTION("TO_DATE(INT((I1101/(60*60*24))+""1/1/1970""))"),43680.0)</f>
        <v>43680</v>
      </c>
      <c r="I1101" s="152">
        <v>1.5648048E9</v>
      </c>
      <c r="J1101" s="152">
        <v>173783.5111</v>
      </c>
      <c r="L1101" s="154">
        <v>43892.0</v>
      </c>
      <c r="M1101" s="155">
        <v>207100.27</v>
      </c>
      <c r="O1101" s="153">
        <f>IFERROR(__xludf.DUMMYFUNCTION("TO_DATE(INT((P1101/(60*60*24))+""1/1/1970""))"),43474.0)</f>
        <v>43474</v>
      </c>
      <c r="P1101" s="13">
        <v>1.547046E9</v>
      </c>
      <c r="Q1101" s="13">
        <v>31988.4597</v>
      </c>
      <c r="S1101" s="153">
        <f>IFERROR(__xludf.DUMMYFUNCTION("TO_DATE(INT((T1101/(60*60*24))+""1/1/1970""))"),43680.0)</f>
        <v>43680</v>
      </c>
      <c r="T1101" s="152">
        <v>1.5648048E9</v>
      </c>
      <c r="U1101" s="152">
        <v>168020.8227</v>
      </c>
      <c r="W1101" s="153">
        <f>IFERROR(__xludf.DUMMYFUNCTION("TO_DATE(INT((X1101/(60*60*24))+""1/1/1970""))"),43650.0)</f>
        <v>43650</v>
      </c>
      <c r="X1101" s="152">
        <v>1.5621984E9</v>
      </c>
      <c r="Y1101" s="152">
        <v>10064.9492</v>
      </c>
      <c r="AA1101" s="153">
        <f>IFERROR(__xludf.DUMMYFUNCTION("TO_DATE(INT((AB1101/(60*60*24))+""1/1/1970""))"),43656.0)</f>
        <v>43656</v>
      </c>
      <c r="AB1101" s="156">
        <v>1.5627348E9</v>
      </c>
      <c r="AC1101" s="156">
        <v>88776.7266</v>
      </c>
      <c r="AE1101" s="153">
        <f>IFERROR(__xludf.DUMMYFUNCTION("TO_DATE(INT((AF1101/(60*60*24))+""1/1/1970""))"),43478.0)</f>
        <v>43478</v>
      </c>
      <c r="AF1101" s="156">
        <v>1.5474204E9</v>
      </c>
      <c r="AG1101" s="156">
        <v>93091.9938</v>
      </c>
      <c r="AQ1101" s="153">
        <f>IFERROR(__xludf.DUMMYFUNCTION("TO_DATE(INT((AR1101/(60*60*24))+""1/1/1970""))"),43680.0)</f>
        <v>43680</v>
      </c>
      <c r="AR1101" s="152">
        <v>1.5648048E9</v>
      </c>
      <c r="AS1101" s="152">
        <v>96903.459</v>
      </c>
      <c r="AT1101" s="152">
        <v>173783.5111</v>
      </c>
      <c r="AU1101" s="152">
        <f t="shared" si="1"/>
        <v>183361.69</v>
      </c>
      <c r="AV1101" s="152">
        <f t="shared" si="2"/>
        <v>32420.9969</v>
      </c>
      <c r="AW1101" s="152">
        <f t="shared" si="3"/>
        <v>168020.8227</v>
      </c>
      <c r="AX1101" s="152">
        <f t="shared" si="4"/>
        <v>10038.3306</v>
      </c>
      <c r="AY1101" s="152">
        <f t="shared" si="5"/>
        <v>87527.3811</v>
      </c>
      <c r="AZ1101" s="152">
        <f t="shared" si="6"/>
        <v>90182.8884</v>
      </c>
      <c r="BA1101" s="152">
        <f t="shared" si="7"/>
        <v>105896.2145</v>
      </c>
      <c r="BB1101" s="152">
        <f t="shared" si="8"/>
        <v>102680.68</v>
      </c>
      <c r="BC1101" s="152">
        <f t="shared" si="9"/>
        <v>107681.2924</v>
      </c>
    </row>
    <row r="1102">
      <c r="A1102" s="156">
        <v>1.52026026E9</v>
      </c>
      <c r="B1102" s="156">
        <v>126110.3416</v>
      </c>
      <c r="D1102" s="153">
        <f>IFERROR(__xludf.DUMMYFUNCTION("TO_DATE(INT((E1102/(60*60*24))+""1/1/1970""))"),43682.0)</f>
        <v>43682</v>
      </c>
      <c r="E1102" s="156">
        <v>1.5650136E9</v>
      </c>
      <c r="F1102" s="156">
        <v>96903.459</v>
      </c>
      <c r="H1102" s="153">
        <f>IFERROR(__xludf.DUMMYFUNCTION("TO_DATE(INT((I1102/(60*60*24))+""1/1/1970""))"),43682.0)</f>
        <v>43682</v>
      </c>
      <c r="I1102" s="156">
        <v>1.5650136E9</v>
      </c>
      <c r="J1102" s="156">
        <v>173783.5111</v>
      </c>
      <c r="L1102" s="154">
        <v>43892.0</v>
      </c>
      <c r="M1102" s="155">
        <v>207099.27</v>
      </c>
      <c r="O1102" s="153">
        <f>IFERROR(__xludf.DUMMYFUNCTION("TO_DATE(INT((P1102/(60*60*24))+""1/1/1970""))"),43475.0)</f>
        <v>43475</v>
      </c>
      <c r="P1102" s="13">
        <v>1.5471324E9</v>
      </c>
      <c r="Q1102" s="13">
        <v>32065.6475</v>
      </c>
      <c r="S1102" s="153">
        <f>IFERROR(__xludf.DUMMYFUNCTION("TO_DATE(INT((T1102/(60*60*24))+""1/1/1970""))"),43682.0)</f>
        <v>43682</v>
      </c>
      <c r="T1102" s="156">
        <v>1.5650136E9</v>
      </c>
      <c r="U1102" s="156">
        <v>168020.8227</v>
      </c>
      <c r="W1102" s="153">
        <f>IFERROR(__xludf.DUMMYFUNCTION("TO_DATE(INT((X1102/(60*60*24))+""1/1/1970""))"),43651.0)</f>
        <v>43651</v>
      </c>
      <c r="X1102" s="156">
        <v>1.5622848E9</v>
      </c>
      <c r="Y1102" s="156">
        <v>10065.2495</v>
      </c>
      <c r="AA1102" s="153">
        <f>IFERROR(__xludf.DUMMYFUNCTION("TO_DATE(INT((AB1102/(60*60*24))+""1/1/1970""))"),43657.0)</f>
        <v>43657</v>
      </c>
      <c r="AB1102" s="152">
        <v>1.562814E9</v>
      </c>
      <c r="AC1102" s="152">
        <v>88020.3787</v>
      </c>
      <c r="AE1102" s="153">
        <f>IFERROR(__xludf.DUMMYFUNCTION("TO_DATE(INT((AF1102/(60*60*24))+""1/1/1970""))"),43479.0)</f>
        <v>43479</v>
      </c>
      <c r="AF1102" s="152">
        <v>1.54746E9</v>
      </c>
      <c r="AG1102" s="152">
        <v>93027.2178</v>
      </c>
      <c r="AQ1102" s="153">
        <f>IFERROR(__xludf.DUMMYFUNCTION("TO_DATE(INT((AR1102/(60*60*24))+""1/1/1970""))"),43682.0)</f>
        <v>43682</v>
      </c>
      <c r="AR1102" s="156">
        <v>1.5650136E9</v>
      </c>
      <c r="AS1102" s="156">
        <v>96903.459</v>
      </c>
      <c r="AT1102" s="156">
        <v>173783.5111</v>
      </c>
      <c r="AU1102" s="152">
        <f t="shared" si="1"/>
        <v>183157.55</v>
      </c>
      <c r="AV1102" s="152">
        <f t="shared" si="2"/>
        <v>32420.9779</v>
      </c>
      <c r="AW1102" s="152">
        <f t="shared" si="3"/>
        <v>168020.8227</v>
      </c>
      <c r="AX1102" s="152">
        <f t="shared" si="4"/>
        <v>10038.6271</v>
      </c>
      <c r="AY1102" s="152">
        <f t="shared" si="5"/>
        <v>87334.4525</v>
      </c>
      <c r="AZ1102" s="152">
        <f t="shared" si="6"/>
        <v>90178.4356</v>
      </c>
      <c r="BA1102" s="152">
        <f t="shared" si="7"/>
        <v>106823.828</v>
      </c>
      <c r="BB1102" s="152">
        <f t="shared" si="8"/>
        <v>102680.68</v>
      </c>
      <c r="BC1102" s="152">
        <f t="shared" si="9"/>
        <v>107681.2924</v>
      </c>
    </row>
    <row r="1103">
      <c r="A1103" s="152">
        <v>1.5202836E9</v>
      </c>
      <c r="B1103" s="152">
        <v>126110.3416</v>
      </c>
      <c r="D1103" s="153">
        <f>IFERROR(__xludf.DUMMYFUNCTION("TO_DATE(INT((E1103/(60*60*24))+""1/1/1970""))"),43683.0)</f>
        <v>43683</v>
      </c>
      <c r="E1103" s="156">
        <v>1.565064E9</v>
      </c>
      <c r="F1103" s="156">
        <v>96903.459</v>
      </c>
      <c r="H1103" s="153">
        <f>IFERROR(__xludf.DUMMYFUNCTION("TO_DATE(INT((I1103/(60*60*24))+""1/1/1970""))"),43683.0)</f>
        <v>43683</v>
      </c>
      <c r="I1103" s="156">
        <v>1.565064E9</v>
      </c>
      <c r="J1103" s="156">
        <v>174955.1154</v>
      </c>
      <c r="L1103" s="154">
        <v>43893.0</v>
      </c>
      <c r="M1103" s="155">
        <v>215287.75</v>
      </c>
      <c r="O1103" s="153">
        <f>IFERROR(__xludf.DUMMYFUNCTION("TO_DATE(INT((P1103/(60*60*24))+""1/1/1970""))"),43476.0)</f>
        <v>43476</v>
      </c>
      <c r="P1103" s="13">
        <v>1.5472188E9</v>
      </c>
      <c r="Q1103" s="13">
        <v>31970.2086</v>
      </c>
      <c r="S1103" s="153">
        <f>IFERROR(__xludf.DUMMYFUNCTION("TO_DATE(INT((T1103/(60*60*24))+""1/1/1970""))"),43683.0)</f>
        <v>43683</v>
      </c>
      <c r="T1103" s="156">
        <v>1.565064E9</v>
      </c>
      <c r="U1103" s="156">
        <v>163019.4307</v>
      </c>
      <c r="W1103" s="153">
        <f>IFERROR(__xludf.DUMMYFUNCTION("TO_DATE(INT((X1103/(60*60*24))+""1/1/1970""))"),43652.0)</f>
        <v>43652</v>
      </c>
      <c r="X1103" s="152">
        <v>1.5623712E9</v>
      </c>
      <c r="Y1103" s="152">
        <v>10043.9804</v>
      </c>
      <c r="AA1103" s="153">
        <f>IFERROR(__xludf.DUMMYFUNCTION("TO_DATE(INT((AB1103/(60*60*24))+""1/1/1970""))"),43658.0)</f>
        <v>43658</v>
      </c>
      <c r="AB1103" s="156">
        <v>1.5628932E9</v>
      </c>
      <c r="AC1103" s="156">
        <v>88492.1943</v>
      </c>
      <c r="AE1103" s="153">
        <f>IFERROR(__xludf.DUMMYFUNCTION("TO_DATE(INT((AF1103/(60*60*24))+""1/1/1970""))"),43480.0)</f>
        <v>43480</v>
      </c>
      <c r="AF1103" s="156">
        <v>1.5475392E9</v>
      </c>
      <c r="AG1103" s="156">
        <v>93133.2885</v>
      </c>
      <c r="AQ1103" s="153">
        <f>IFERROR(__xludf.DUMMYFUNCTION("TO_DATE(INT((AR1103/(60*60*24))+""1/1/1970""))"),43683.0)</f>
        <v>43683</v>
      </c>
      <c r="AR1103" s="156">
        <v>1.565064E9</v>
      </c>
      <c r="AS1103" s="156">
        <v>96903.459</v>
      </c>
      <c r="AT1103" s="156">
        <v>174955.1154</v>
      </c>
      <c r="AU1103" s="152">
        <f t="shared" si="1"/>
        <v>181564.67</v>
      </c>
      <c r="AV1103" s="152">
        <f t="shared" si="2"/>
        <v>32644.7714</v>
      </c>
      <c r="AW1103" s="152">
        <f t="shared" si="3"/>
        <v>163019.4307</v>
      </c>
      <c r="AX1103" s="152">
        <f t="shared" si="4"/>
        <v>10054.0212</v>
      </c>
      <c r="AY1103" s="152">
        <f t="shared" si="5"/>
        <v>87592.7975</v>
      </c>
      <c r="AZ1103" s="152">
        <f t="shared" si="6"/>
        <v>91264.1092</v>
      </c>
      <c r="BA1103" s="152">
        <f t="shared" si="7"/>
        <v>107113.9526</v>
      </c>
      <c r="BB1103" s="152">
        <f t="shared" si="8"/>
        <v>102316.18</v>
      </c>
      <c r="BC1103" s="152">
        <f t="shared" si="9"/>
        <v>106697.5666</v>
      </c>
    </row>
    <row r="1104">
      <c r="A1104" s="156">
        <v>1.52034666E9</v>
      </c>
      <c r="B1104" s="156">
        <v>126110.3416</v>
      </c>
      <c r="D1104" s="153">
        <f>IFERROR(__xludf.DUMMYFUNCTION("TO_DATE(INT((E1104/(60*60*24))+""1/1/1970""))"),43684.0)</f>
        <v>43684</v>
      </c>
      <c r="E1104" s="152">
        <v>1.5651504E9</v>
      </c>
      <c r="F1104" s="152">
        <v>96903.459</v>
      </c>
      <c r="H1104" s="153">
        <f>IFERROR(__xludf.DUMMYFUNCTION("TO_DATE(INT((I1104/(60*60*24))+""1/1/1970""))"),43684.0)</f>
        <v>43684</v>
      </c>
      <c r="I1104" s="152">
        <v>1.5651504E9</v>
      </c>
      <c r="J1104" s="152">
        <v>175749.2011</v>
      </c>
      <c r="L1104" s="154">
        <v>43894.0</v>
      </c>
      <c r="M1104" s="155">
        <v>212054.93</v>
      </c>
      <c r="O1104" s="153">
        <f>IFERROR(__xludf.DUMMYFUNCTION("TO_DATE(INT((P1104/(60*60*24))+""1/1/1970""))"),43477.0)</f>
        <v>43477</v>
      </c>
      <c r="P1104" s="13">
        <v>1.5472512E9</v>
      </c>
      <c r="Q1104" s="13">
        <v>31995.1121</v>
      </c>
      <c r="S1104" s="153">
        <f>IFERROR(__xludf.DUMMYFUNCTION("TO_DATE(INT((T1104/(60*60*24))+""1/1/1970""))"),43684.0)</f>
        <v>43684</v>
      </c>
      <c r="T1104" s="152">
        <v>1.5651504E9</v>
      </c>
      <c r="U1104" s="152">
        <v>165197.955</v>
      </c>
      <c r="W1104" s="153">
        <f>IFERROR(__xludf.DUMMYFUNCTION("TO_DATE(INT((X1104/(60*60*24))+""1/1/1970""))"),43654.0)</f>
        <v>43654</v>
      </c>
      <c r="X1104" s="156">
        <v>1.562544E9</v>
      </c>
      <c r="Y1104" s="156">
        <v>10044.1862</v>
      </c>
      <c r="AA1104" s="153">
        <f>IFERROR(__xludf.DUMMYFUNCTION("TO_DATE(INT((AB1104/(60*60*24))+""1/1/1970""))"),43660.0)</f>
        <v>43660</v>
      </c>
      <c r="AB1104" s="152">
        <v>1.5631416E9</v>
      </c>
      <c r="AC1104" s="152">
        <v>88352.2338</v>
      </c>
      <c r="AE1104" s="153">
        <f>IFERROR(__xludf.DUMMYFUNCTION("TO_DATE(INT((AF1104/(60*60*24))+""1/1/1970""))"),43481.0)</f>
        <v>43481</v>
      </c>
      <c r="AF1104" s="152">
        <v>1.5476184E9</v>
      </c>
      <c r="AG1104" s="152">
        <v>92657.1849</v>
      </c>
      <c r="AQ1104" s="153">
        <f>IFERROR(__xludf.DUMMYFUNCTION("TO_DATE(INT((AR1104/(60*60*24))+""1/1/1970""))"),43684.0)</f>
        <v>43684</v>
      </c>
      <c r="AR1104" s="152">
        <v>1.5651504E9</v>
      </c>
      <c r="AS1104" s="152">
        <v>96903.459</v>
      </c>
      <c r="AT1104" s="152">
        <v>175749.2011</v>
      </c>
      <c r="AU1104" s="152">
        <f t="shared" si="1"/>
        <v>182942.65</v>
      </c>
      <c r="AV1104" s="152">
        <f t="shared" si="2"/>
        <v>32421.549</v>
      </c>
      <c r="AW1104" s="152">
        <f t="shared" si="3"/>
        <v>165197.955</v>
      </c>
      <c r="AX1104" s="152">
        <f t="shared" si="4"/>
        <v>10049.8757</v>
      </c>
      <c r="AY1104" s="152">
        <f t="shared" si="5"/>
        <v>87085.6269</v>
      </c>
      <c r="AZ1104" s="152">
        <f t="shared" si="6"/>
        <v>90968.2004</v>
      </c>
      <c r="BA1104" s="152">
        <f t="shared" si="7"/>
        <v>107221.9544</v>
      </c>
      <c r="BB1104" s="152">
        <f t="shared" si="8"/>
        <v>102455.18</v>
      </c>
      <c r="BC1104" s="152">
        <f t="shared" si="9"/>
        <v>107793.9605</v>
      </c>
    </row>
    <row r="1105">
      <c r="A1105" s="152">
        <v>1.52037E9</v>
      </c>
      <c r="B1105" s="152">
        <v>126110.3416</v>
      </c>
      <c r="D1105" s="153">
        <f>IFERROR(__xludf.DUMMYFUNCTION("TO_DATE(INT((E1105/(60*60*24))+""1/1/1970""))"),43685.0)</f>
        <v>43685</v>
      </c>
      <c r="E1105" s="156">
        <v>1.5652368E9</v>
      </c>
      <c r="F1105" s="156">
        <v>96903.459</v>
      </c>
      <c r="H1105" s="153">
        <f>IFERROR(__xludf.DUMMYFUNCTION("TO_DATE(INT((I1105/(60*60*24))+""1/1/1970""))"),43685.0)</f>
        <v>43685</v>
      </c>
      <c r="I1105" s="156">
        <v>1.5652368E9</v>
      </c>
      <c r="J1105" s="156">
        <v>176228.2015</v>
      </c>
      <c r="L1105" s="154">
        <v>43895.0</v>
      </c>
      <c r="M1105" s="155">
        <v>219804.23</v>
      </c>
      <c r="O1105" s="153">
        <f>IFERROR(__xludf.DUMMYFUNCTION("TO_DATE(INT((P1105/(60*60*24))+""1/1/1970""))"),43478.0)</f>
        <v>43478</v>
      </c>
      <c r="P1105" s="13">
        <v>1.5473376E9</v>
      </c>
      <c r="Q1105" s="13">
        <v>31995.1121</v>
      </c>
      <c r="S1105" s="153">
        <f>IFERROR(__xludf.DUMMYFUNCTION("TO_DATE(INT((T1105/(60*60*24))+""1/1/1970""))"),43685.0)</f>
        <v>43685</v>
      </c>
      <c r="T1105" s="156">
        <v>1.5652368E9</v>
      </c>
      <c r="U1105" s="156">
        <v>165320.7871</v>
      </c>
      <c r="W1105" s="153">
        <f>IFERROR(__xludf.DUMMYFUNCTION("TO_DATE(INT((X1105/(60*60*24))+""1/1/1970""))"),43655.0)</f>
        <v>43655</v>
      </c>
      <c r="X1105" s="152">
        <v>1.5626808E9</v>
      </c>
      <c r="Y1105" s="152">
        <v>10035.7744</v>
      </c>
      <c r="AA1105" s="153">
        <f>IFERROR(__xludf.DUMMYFUNCTION("TO_DATE(INT((AB1105/(60*60*24))+""1/1/1970""))"),43661.0)</f>
        <v>43661</v>
      </c>
      <c r="AB1105" s="152">
        <v>1.5631812E9</v>
      </c>
      <c r="AC1105" s="152">
        <v>88342.5769</v>
      </c>
      <c r="AE1105" s="153">
        <f>IFERROR(__xludf.DUMMYFUNCTION("TO_DATE(INT((AF1105/(60*60*24))+""1/1/1970""))"),43482.0)</f>
        <v>43482</v>
      </c>
      <c r="AF1105" s="156">
        <v>1.5476976E9</v>
      </c>
      <c r="AG1105" s="156">
        <v>92540.993</v>
      </c>
      <c r="AQ1105" s="153">
        <f>IFERROR(__xludf.DUMMYFUNCTION("TO_DATE(INT((AR1105/(60*60*24))+""1/1/1970""))"),43685.0)</f>
        <v>43685</v>
      </c>
      <c r="AR1105" s="156">
        <v>1.5652368E9</v>
      </c>
      <c r="AS1105" s="156">
        <v>96903.459</v>
      </c>
      <c r="AT1105" s="156">
        <v>176228.2015</v>
      </c>
      <c r="AU1105" s="152">
        <f t="shared" si="1"/>
        <v>183002.29</v>
      </c>
      <c r="AV1105" s="152">
        <f t="shared" si="2"/>
        <v>32393.7776</v>
      </c>
      <c r="AW1105" s="152">
        <f t="shared" si="3"/>
        <v>165320.7871</v>
      </c>
      <c r="AX1105" s="152">
        <f t="shared" si="4"/>
        <v>10053.7281</v>
      </c>
      <c r="AY1105" s="152">
        <f t="shared" si="5"/>
        <v>87606.525</v>
      </c>
      <c r="AZ1105" s="152">
        <f t="shared" si="6"/>
        <v>90957.6756</v>
      </c>
      <c r="BA1105" s="152">
        <f t="shared" si="7"/>
        <v>107578.3966</v>
      </c>
      <c r="BB1105" s="152">
        <f t="shared" si="8"/>
        <v>102487.18</v>
      </c>
      <c r="BC1105" s="152">
        <f t="shared" si="9"/>
        <v>105603.6745</v>
      </c>
    </row>
    <row r="1106">
      <c r="A1106" s="156">
        <v>1.52043306E9</v>
      </c>
      <c r="B1106" s="156">
        <v>126110.3416</v>
      </c>
      <c r="D1106" s="153">
        <f>IFERROR(__xludf.DUMMYFUNCTION("TO_DATE(INT((E1106/(60*60*24))+""1/1/1970""))"),43686.0)</f>
        <v>43686</v>
      </c>
      <c r="E1106" s="152">
        <v>1.5653232E9</v>
      </c>
      <c r="F1106" s="152">
        <v>96903.459</v>
      </c>
      <c r="H1106" s="153">
        <f>IFERROR(__xludf.DUMMYFUNCTION("TO_DATE(INT((I1106/(60*60*24))+""1/1/1970""))"),43686.0)</f>
        <v>43686</v>
      </c>
      <c r="I1106" s="152">
        <v>1.5653232E9</v>
      </c>
      <c r="J1106" s="152">
        <v>176499.8781</v>
      </c>
      <c r="L1106" s="154">
        <v>43896.0</v>
      </c>
      <c r="M1106" s="155">
        <v>215585.24</v>
      </c>
      <c r="O1106" s="153">
        <f>IFERROR(__xludf.DUMMYFUNCTION("TO_DATE(INT((P1106/(60*60*24))+""1/1/1970""))"),43479.0)</f>
        <v>43479</v>
      </c>
      <c r="P1106" s="13">
        <v>1.547424E9</v>
      </c>
      <c r="Q1106" s="13">
        <v>32033.6781</v>
      </c>
      <c r="S1106" s="153">
        <f>IFERROR(__xludf.DUMMYFUNCTION("TO_DATE(INT((T1106/(60*60*24))+""1/1/1970""))"),43686.0)</f>
        <v>43686</v>
      </c>
      <c r="T1106" s="152">
        <v>1.5653232E9</v>
      </c>
      <c r="U1106" s="152">
        <v>168534.3677</v>
      </c>
      <c r="W1106" s="153">
        <f>IFERROR(__xludf.DUMMYFUNCTION("TO_DATE(INT((X1106/(60*60*24))+""1/1/1970""))"),43656.0)</f>
        <v>43656</v>
      </c>
      <c r="X1106" s="152">
        <v>1.5627672E9</v>
      </c>
      <c r="Y1106" s="152">
        <v>10026.0005</v>
      </c>
      <c r="AA1106" s="153">
        <f>IFERROR(__xludf.DUMMYFUNCTION("TO_DATE(INT((AB1106/(60*60*24))+""1/1/1970""))"),43662.0)</f>
        <v>43662</v>
      </c>
      <c r="AB1106" s="156">
        <v>1.5632604E9</v>
      </c>
      <c r="AC1106" s="156">
        <v>88345.3093</v>
      </c>
      <c r="AE1106" s="153">
        <f>IFERROR(__xludf.DUMMYFUNCTION("TO_DATE(INT((AF1106/(60*60*24))+""1/1/1970""))"),43483.0)</f>
        <v>43483</v>
      </c>
      <c r="AF1106" s="152">
        <v>1.5477768E9</v>
      </c>
      <c r="AG1106" s="152">
        <v>92479.0509</v>
      </c>
      <c r="AQ1106" s="153">
        <f>IFERROR(__xludf.DUMMYFUNCTION("TO_DATE(INT((AR1106/(60*60*24))+""1/1/1970""))"),43686.0)</f>
        <v>43686</v>
      </c>
      <c r="AR1106" s="152">
        <v>1.5653232E9</v>
      </c>
      <c r="AS1106" s="152">
        <v>96903.459</v>
      </c>
      <c r="AT1106" s="152">
        <v>176499.8781</v>
      </c>
      <c r="AU1106" s="152">
        <f t="shared" si="1"/>
        <v>184573.19</v>
      </c>
      <c r="AV1106" s="152">
        <f t="shared" si="2"/>
        <v>32415.9932</v>
      </c>
      <c r="AW1106" s="152">
        <f t="shared" si="3"/>
        <v>168534.3677</v>
      </c>
      <c r="AX1106" s="152">
        <f t="shared" si="4"/>
        <v>10045.5209</v>
      </c>
      <c r="AY1106" s="152">
        <f t="shared" si="5"/>
        <v>87702.5717</v>
      </c>
      <c r="AZ1106" s="152">
        <f t="shared" si="6"/>
        <v>90813.5668</v>
      </c>
      <c r="BA1106" s="152">
        <f t="shared" si="7"/>
        <v>107412.4966</v>
      </c>
      <c r="BB1106" s="152">
        <f t="shared" si="8"/>
        <v>102737.68</v>
      </c>
      <c r="BC1106" s="152">
        <f t="shared" si="9"/>
        <v>105603.6745</v>
      </c>
    </row>
    <row r="1107">
      <c r="A1107" s="152">
        <v>1.5204564E9</v>
      </c>
      <c r="B1107" s="152">
        <v>126110.3416</v>
      </c>
      <c r="D1107" s="153">
        <f>IFERROR(__xludf.DUMMYFUNCTION("TO_DATE(INT((E1107/(60*60*24))+""1/1/1970""))"),43687.0)</f>
        <v>43687</v>
      </c>
      <c r="E1107" s="156">
        <v>1.5654096E9</v>
      </c>
      <c r="F1107" s="156">
        <v>96903.459</v>
      </c>
      <c r="H1107" s="153">
        <f>IFERROR(__xludf.DUMMYFUNCTION("TO_DATE(INT((I1107/(60*60*24))+""1/1/1970""))"),43687.0)</f>
        <v>43687</v>
      </c>
      <c r="I1107" s="156">
        <v>1.5654096E9</v>
      </c>
      <c r="J1107" s="156">
        <v>176295.9494</v>
      </c>
      <c r="L1107" s="154">
        <v>43899.0</v>
      </c>
      <c r="M1107" s="155">
        <v>215270.71</v>
      </c>
      <c r="O1107" s="153">
        <f>IFERROR(__xludf.DUMMYFUNCTION("TO_DATE(INT((P1107/(60*60*24))+""1/1/1970""))"),43480.0)</f>
        <v>43480</v>
      </c>
      <c r="P1107" s="13">
        <v>1.5475644E9</v>
      </c>
      <c r="Q1107" s="13">
        <v>32033.5779</v>
      </c>
      <c r="S1107" s="153">
        <f>IFERROR(__xludf.DUMMYFUNCTION("TO_DATE(INT((T1107/(60*60*24))+""1/1/1970""))"),43687.0)</f>
        <v>43687</v>
      </c>
      <c r="T1107" s="156">
        <v>1.5654096E9</v>
      </c>
      <c r="U1107" s="156">
        <v>167398.8738</v>
      </c>
      <c r="W1107" s="153">
        <f>IFERROR(__xludf.DUMMYFUNCTION("TO_DATE(INT((X1107/(60*60*24))+""1/1/1970""))"),43657.0)</f>
        <v>43657</v>
      </c>
      <c r="X1107" s="152">
        <v>1.5628536E9</v>
      </c>
      <c r="Y1107" s="152">
        <v>10034.5327</v>
      </c>
      <c r="AA1107" s="153">
        <f>IFERROR(__xludf.DUMMYFUNCTION("TO_DATE(INT((AB1107/(60*60*24))+""1/1/1970""))"),43663.0)</f>
        <v>43663</v>
      </c>
      <c r="AB1107" s="152">
        <v>1.5633396E9</v>
      </c>
      <c r="AC1107" s="152">
        <v>88358.4807</v>
      </c>
      <c r="AE1107" s="153">
        <f>IFERROR(__xludf.DUMMYFUNCTION("TO_DATE(INT((AF1107/(60*60*24))+""1/1/1970""))"),43484.0)</f>
        <v>43484</v>
      </c>
      <c r="AF1107" s="156">
        <v>1.547856E9</v>
      </c>
      <c r="AG1107" s="156">
        <v>92242.2137</v>
      </c>
      <c r="AQ1107" s="153">
        <f>IFERROR(__xludf.DUMMYFUNCTION("TO_DATE(INT((AR1107/(60*60*24))+""1/1/1970""))"),43687.0)</f>
        <v>43687</v>
      </c>
      <c r="AR1107" s="156">
        <v>1.5654096E9</v>
      </c>
      <c r="AS1107" s="156">
        <v>96903.459</v>
      </c>
      <c r="AT1107" s="156">
        <v>176295.9494</v>
      </c>
      <c r="AU1107" s="152">
        <f t="shared" si="1"/>
        <v>184573.19</v>
      </c>
      <c r="AV1107" s="152">
        <f t="shared" si="2"/>
        <v>32459.7302</v>
      </c>
      <c r="AW1107" s="152">
        <f t="shared" si="3"/>
        <v>167398.8738</v>
      </c>
      <c r="AX1107" s="152">
        <f t="shared" si="4"/>
        <v>10041.9391</v>
      </c>
      <c r="AY1107" s="152">
        <f t="shared" si="5"/>
        <v>87702.5717</v>
      </c>
      <c r="AZ1107" s="152">
        <f t="shared" si="6"/>
        <v>90925.6964</v>
      </c>
      <c r="BA1107" s="152">
        <f t="shared" si="7"/>
        <v>107329.8506</v>
      </c>
      <c r="BB1107" s="152">
        <f t="shared" si="8"/>
        <v>102622.18</v>
      </c>
      <c r="BC1107" s="152">
        <f t="shared" si="9"/>
        <v>105603.6745</v>
      </c>
    </row>
    <row r="1108">
      <c r="A1108" s="156">
        <v>1.52051946E9</v>
      </c>
      <c r="B1108" s="156">
        <v>126110.3416</v>
      </c>
      <c r="D1108" s="153">
        <f>IFERROR(__xludf.DUMMYFUNCTION("TO_DATE(INT((E1108/(60*60*24))+""1/1/1970""))"),43689.0)</f>
        <v>43689</v>
      </c>
      <c r="E1108" s="152">
        <v>1.5656184E9</v>
      </c>
      <c r="F1108" s="152">
        <v>96903.459</v>
      </c>
      <c r="H1108" s="153">
        <f>IFERROR(__xludf.DUMMYFUNCTION("TO_DATE(INT((I1108/(60*60*24))+""1/1/1970""))"),43689.0)</f>
        <v>43689</v>
      </c>
      <c r="I1108" s="152">
        <v>1.5656184E9</v>
      </c>
      <c r="J1108" s="152">
        <v>176295.9494</v>
      </c>
      <c r="L1108" s="154">
        <v>43900.0</v>
      </c>
      <c r="M1108" s="155">
        <v>201800.24</v>
      </c>
      <c r="O1108" s="153">
        <f>IFERROR(__xludf.DUMMYFUNCTION("TO_DATE(INT((P1108/(60*60*24))+""1/1/1970""))"),43481.0)</f>
        <v>43481</v>
      </c>
      <c r="P1108" s="13">
        <v>1.5476508E9</v>
      </c>
      <c r="Q1108" s="13">
        <v>31938.692</v>
      </c>
      <c r="S1108" s="153">
        <f>IFERROR(__xludf.DUMMYFUNCTION("TO_DATE(INT((T1108/(60*60*24))+""1/1/1970""))"),43689.0)</f>
        <v>43689</v>
      </c>
      <c r="T1108" s="152">
        <v>1.5656184E9</v>
      </c>
      <c r="U1108" s="152">
        <v>167398.8738</v>
      </c>
      <c r="W1108" s="153">
        <f>IFERROR(__xludf.DUMMYFUNCTION("TO_DATE(INT((X1108/(60*60*24))+""1/1/1970""))"),43658.0)</f>
        <v>43658</v>
      </c>
      <c r="X1108" s="152">
        <v>1.56294E9</v>
      </c>
      <c r="Y1108" s="152">
        <v>10038.4145</v>
      </c>
      <c r="AA1108" s="153">
        <f>IFERROR(__xludf.DUMMYFUNCTION("TO_DATE(INT((AB1108/(60*60*24))+""1/1/1970""))"),43664.0)</f>
        <v>43664</v>
      </c>
      <c r="AB1108" s="156">
        <v>1.5634188E9</v>
      </c>
      <c r="AC1108" s="156">
        <v>88363.4984</v>
      </c>
      <c r="AE1108" s="153">
        <f>IFERROR(__xludf.DUMMYFUNCTION("TO_DATE(INT((AF1108/(60*60*24))+""1/1/1970""))"),43485.0)</f>
        <v>43485</v>
      </c>
      <c r="AF1108" s="152">
        <v>1.5480252E9</v>
      </c>
      <c r="AG1108" s="152">
        <v>92242.2137</v>
      </c>
      <c r="AQ1108" s="153">
        <f>IFERROR(__xludf.DUMMYFUNCTION("TO_DATE(INT((AR1108/(60*60*24))+""1/1/1970""))"),43689.0)</f>
        <v>43689</v>
      </c>
      <c r="AR1108" s="152">
        <v>1.5656184E9</v>
      </c>
      <c r="AS1108" s="152">
        <v>96903.459</v>
      </c>
      <c r="AT1108" s="152">
        <v>176295.9494</v>
      </c>
      <c r="AU1108" s="152">
        <f t="shared" si="1"/>
        <v>183964.63</v>
      </c>
      <c r="AV1108" s="152">
        <f t="shared" si="2"/>
        <v>32518.6763</v>
      </c>
      <c r="AW1108" s="152">
        <f t="shared" si="3"/>
        <v>167398.8738</v>
      </c>
      <c r="AX1108" s="152">
        <f t="shared" si="4"/>
        <v>10046.1642</v>
      </c>
      <c r="AY1108" s="152">
        <f t="shared" si="5"/>
        <v>87376.7201</v>
      </c>
      <c r="AZ1108" s="152">
        <f t="shared" si="6"/>
        <v>90985.6068</v>
      </c>
      <c r="BA1108" s="152">
        <f t="shared" si="7"/>
        <v>107329.8506</v>
      </c>
      <c r="BB1108" s="152">
        <f t="shared" si="8"/>
        <v>102622.18</v>
      </c>
      <c r="BC1108" s="152">
        <f t="shared" si="9"/>
        <v>105603.6745</v>
      </c>
    </row>
    <row r="1109">
      <c r="A1109" s="152">
        <v>1.5205428E9</v>
      </c>
      <c r="B1109" s="152">
        <v>126110.3416</v>
      </c>
      <c r="D1109" s="153">
        <f>IFERROR(__xludf.DUMMYFUNCTION("TO_DATE(INT((E1109/(60*60*24))+""1/1/1970""))"),43690.0)</f>
        <v>43690</v>
      </c>
      <c r="E1109" s="152">
        <v>1.5656688E9</v>
      </c>
      <c r="F1109" s="152">
        <v>96903.459</v>
      </c>
      <c r="H1109" s="153">
        <f>IFERROR(__xludf.DUMMYFUNCTION("TO_DATE(INT((I1109/(60*60*24))+""1/1/1970""))"),43690.0)</f>
        <v>43690</v>
      </c>
      <c r="I1109" s="152">
        <v>1.5656688E9</v>
      </c>
      <c r="J1109" s="152">
        <v>176122.9495</v>
      </c>
      <c r="L1109" s="154">
        <v>43901.0</v>
      </c>
      <c r="M1109" s="155">
        <v>206743.95</v>
      </c>
      <c r="O1109" s="153">
        <f>IFERROR(__xludf.DUMMYFUNCTION("TO_DATE(INT((P1109/(60*60*24))+""1/1/1970""))"),43482.0)</f>
        <v>43482</v>
      </c>
      <c r="P1109" s="13">
        <v>1.5477372E9</v>
      </c>
      <c r="Q1109" s="13">
        <v>31712.3598</v>
      </c>
      <c r="S1109" s="153">
        <f>IFERROR(__xludf.DUMMYFUNCTION("TO_DATE(INT((T1109/(60*60*24))+""1/1/1970""))"),43690.0)</f>
        <v>43690</v>
      </c>
      <c r="T1109" s="152">
        <v>1.5656688E9</v>
      </c>
      <c r="U1109" s="152">
        <v>165407.2078</v>
      </c>
      <c r="W1109" s="153">
        <f>IFERROR(__xludf.DUMMYFUNCTION("TO_DATE(INT((X1109/(60*60*24))+""1/1/1970""))"),43659.0)</f>
        <v>43659</v>
      </c>
      <c r="X1109" s="152">
        <v>1.562976E9</v>
      </c>
      <c r="Y1109" s="152">
        <v>10051.7382</v>
      </c>
      <c r="AA1109" s="153">
        <f>IFERROR(__xludf.DUMMYFUNCTION("TO_DATE(INT((AB1109/(60*60*24))+""1/1/1970""))"),43665.0)</f>
        <v>43665</v>
      </c>
      <c r="AB1109" s="152">
        <v>1.563498E9</v>
      </c>
      <c r="AC1109" s="152">
        <v>88357.4606</v>
      </c>
      <c r="AE1109" s="153">
        <f>IFERROR(__xludf.DUMMYFUNCTION("TO_DATE(INT((AF1109/(60*60*24))+""1/1/1970""))"),43486.0)</f>
        <v>43486</v>
      </c>
      <c r="AF1109" s="156">
        <v>1.5480648E9</v>
      </c>
      <c r="AG1109" s="156">
        <v>92264.8853</v>
      </c>
      <c r="AQ1109" s="153">
        <f>IFERROR(__xludf.DUMMYFUNCTION("TO_DATE(INT((AR1109/(60*60*24))+""1/1/1970""))"),43690.0)</f>
        <v>43690</v>
      </c>
      <c r="AR1109" s="152">
        <v>1.5656688E9</v>
      </c>
      <c r="AS1109" s="152">
        <v>96903.459</v>
      </c>
      <c r="AT1109" s="152">
        <v>176122.9495</v>
      </c>
      <c r="AU1109" s="152">
        <f t="shared" si="1"/>
        <v>183924.23</v>
      </c>
      <c r="AV1109" s="152">
        <f t="shared" si="2"/>
        <v>32635.2381</v>
      </c>
      <c r="AW1109" s="152">
        <f t="shared" si="3"/>
        <v>165407.2078</v>
      </c>
      <c r="AX1109" s="152">
        <f t="shared" si="4"/>
        <v>10056.5237</v>
      </c>
      <c r="AY1109" s="152">
        <f t="shared" si="5"/>
        <v>87247.6732</v>
      </c>
      <c r="AZ1109" s="152">
        <f t="shared" si="6"/>
        <v>91054.8276</v>
      </c>
      <c r="BA1109" s="152">
        <f t="shared" si="7"/>
        <v>108321.0649</v>
      </c>
      <c r="BB1109" s="152">
        <f t="shared" si="8"/>
        <v>102498.18</v>
      </c>
      <c r="BC1109" s="152">
        <f t="shared" si="9"/>
        <v>105603.6745</v>
      </c>
    </row>
    <row r="1110">
      <c r="A1110" s="156">
        <v>1.52060586E9</v>
      </c>
      <c r="B1110" s="156">
        <v>126110.3416</v>
      </c>
      <c r="D1110" s="153">
        <f>IFERROR(__xludf.DUMMYFUNCTION("TO_DATE(INT((E1110/(60*60*24))+""1/1/1970""))"),43691.0)</f>
        <v>43691</v>
      </c>
      <c r="E1110" s="156">
        <v>1.5657552E9</v>
      </c>
      <c r="F1110" s="156">
        <v>96903.459</v>
      </c>
      <c r="H1110" s="153">
        <f>IFERROR(__xludf.DUMMYFUNCTION("TO_DATE(INT((I1110/(60*60*24))+""1/1/1970""))"),43691.0)</f>
        <v>43691</v>
      </c>
      <c r="I1110" s="156">
        <v>1.5657552E9</v>
      </c>
      <c r="J1110" s="156">
        <v>175360.5356</v>
      </c>
      <c r="L1110" s="154">
        <v>43902.0</v>
      </c>
      <c r="M1110" s="155">
        <v>195240.77</v>
      </c>
      <c r="O1110" s="153">
        <f>IFERROR(__xludf.DUMMYFUNCTION("TO_DATE(INT((P1110/(60*60*24))+""1/1/1970""))"),43483.0)</f>
        <v>43483</v>
      </c>
      <c r="P1110" s="13">
        <v>1.5478236E9</v>
      </c>
      <c r="Q1110" s="13">
        <v>31717.5165</v>
      </c>
      <c r="S1110" s="153">
        <f>IFERROR(__xludf.DUMMYFUNCTION("TO_DATE(INT((T1110/(60*60*24))+""1/1/1970""))"),43691.0)</f>
        <v>43691</v>
      </c>
      <c r="T1110" s="156">
        <v>1.5657552E9</v>
      </c>
      <c r="U1110" s="156">
        <v>167949.8263</v>
      </c>
      <c r="W1110" s="153">
        <f>IFERROR(__xludf.DUMMYFUNCTION("TO_DATE(INT((X1110/(60*60*24))+""1/1/1970""))"),43661.0)</f>
        <v>43661</v>
      </c>
      <c r="X1110" s="156">
        <v>1.5631488E9</v>
      </c>
      <c r="Y1110" s="156">
        <v>10049.4092</v>
      </c>
      <c r="AA1110" s="153">
        <f>IFERROR(__xludf.DUMMYFUNCTION("TO_DATE(INT((AB1110/(60*60*24))+""1/1/1970""))"),43667.0)</f>
        <v>43667</v>
      </c>
      <c r="AB1110" s="156">
        <v>1.5637464E9</v>
      </c>
      <c r="AC1110" s="156">
        <v>88151.3005</v>
      </c>
      <c r="AE1110" s="153">
        <f>IFERROR(__xludf.DUMMYFUNCTION("TO_DATE(INT((AF1110/(60*60*24))+""1/1/1970""))"),43487.0)</f>
        <v>43487</v>
      </c>
      <c r="AF1110" s="152">
        <v>1.548144E9</v>
      </c>
      <c r="AG1110" s="152">
        <v>92291.2005</v>
      </c>
      <c r="AQ1110" s="153">
        <f>IFERROR(__xludf.DUMMYFUNCTION("TO_DATE(INT((AR1110/(60*60*24))+""1/1/1970""))"),43691.0)</f>
        <v>43691</v>
      </c>
      <c r="AR1110" s="156">
        <v>1.5657552E9</v>
      </c>
      <c r="AS1110" s="156">
        <v>96903.459</v>
      </c>
      <c r="AT1110" s="156">
        <v>175360.5356</v>
      </c>
      <c r="AU1110" s="152">
        <f t="shared" si="1"/>
        <v>184942.15</v>
      </c>
      <c r="AV1110" s="152">
        <f t="shared" si="2"/>
        <v>32451.2377</v>
      </c>
      <c r="AW1110" s="152">
        <f t="shared" si="3"/>
        <v>167949.8263</v>
      </c>
      <c r="AX1110" s="152">
        <f t="shared" si="4"/>
        <v>10031.7573</v>
      </c>
      <c r="AY1110" s="152">
        <f t="shared" si="5"/>
        <v>87991.1229</v>
      </c>
      <c r="AZ1110" s="152">
        <f t="shared" si="6"/>
        <v>90735.0356</v>
      </c>
      <c r="BA1110" s="152">
        <f t="shared" si="7"/>
        <v>107872.0419</v>
      </c>
      <c r="BB1110" s="152">
        <f t="shared" si="8"/>
        <v>102652.18</v>
      </c>
      <c r="BC1110" s="152">
        <f t="shared" si="9"/>
        <v>105603.6745</v>
      </c>
    </row>
    <row r="1111">
      <c r="A1111" s="152">
        <v>1.5206292E9</v>
      </c>
      <c r="B1111" s="152">
        <v>126110.3416</v>
      </c>
      <c r="D1111" s="153">
        <f>IFERROR(__xludf.DUMMYFUNCTION("TO_DATE(INT((E1111/(60*60*24))+""1/1/1970""))"),43692.0)</f>
        <v>43692</v>
      </c>
      <c r="E1111" s="152">
        <v>1.5658416E9</v>
      </c>
      <c r="F1111" s="152">
        <v>96903.459</v>
      </c>
      <c r="H1111" s="153">
        <f>IFERROR(__xludf.DUMMYFUNCTION("TO_DATE(INT((I1111/(60*60*24))+""1/1/1970""))"),43692.0)</f>
        <v>43692</v>
      </c>
      <c r="I1111" s="152">
        <v>1.5658416E9</v>
      </c>
      <c r="J1111" s="152">
        <v>176054.3442</v>
      </c>
      <c r="L1111" s="154">
        <v>43903.0</v>
      </c>
      <c r="M1111" s="155">
        <v>176221.19</v>
      </c>
      <c r="O1111" s="153">
        <f>IFERROR(__xludf.DUMMYFUNCTION("TO_DATE(INT((P1111/(60*60*24))+""1/1/1970""))"),43484.0)</f>
        <v>43484</v>
      </c>
      <c r="P1111" s="13">
        <v>1.547856E9</v>
      </c>
      <c r="Q1111" s="13">
        <v>31571.1639</v>
      </c>
      <c r="S1111" s="153">
        <f>IFERROR(__xludf.DUMMYFUNCTION("TO_DATE(INT((T1111/(60*60*24))+""1/1/1970""))"),43692.0)</f>
        <v>43692</v>
      </c>
      <c r="T1111" s="152">
        <v>1.5658416E9</v>
      </c>
      <c r="U1111" s="152">
        <v>162976.0928</v>
      </c>
      <c r="W1111" s="153">
        <f>IFERROR(__xludf.DUMMYFUNCTION("TO_DATE(INT((X1111/(60*60*24))+""1/1/1970""))"),43662.0)</f>
        <v>43662</v>
      </c>
      <c r="X1111" s="152">
        <v>1.5632856E9</v>
      </c>
      <c r="Y1111" s="152">
        <v>10047.1024</v>
      </c>
      <c r="AA1111" s="153">
        <f>IFERROR(__xludf.DUMMYFUNCTION("TO_DATE(INT((AB1111/(60*60*24))+""1/1/1970""))"),43668.0)</f>
        <v>43668</v>
      </c>
      <c r="AB1111" s="156">
        <v>1.563786E9</v>
      </c>
      <c r="AC1111" s="156">
        <v>88230.396</v>
      </c>
      <c r="AE1111" s="153">
        <f>IFERROR(__xludf.DUMMYFUNCTION("TO_DATE(INT((AF1111/(60*60*24))+""1/1/1970""))"),43488.0)</f>
        <v>43488</v>
      </c>
      <c r="AF1111" s="156">
        <v>1.5482232E9</v>
      </c>
      <c r="AG1111" s="156">
        <v>92244.2379</v>
      </c>
      <c r="AQ1111" s="153">
        <f>IFERROR(__xludf.DUMMYFUNCTION("TO_DATE(INT((AR1111/(60*60*24))+""1/1/1970""))"),43692.0)</f>
        <v>43692</v>
      </c>
      <c r="AR1111" s="152">
        <v>1.5658416E9</v>
      </c>
      <c r="AS1111" s="152">
        <v>96903.459</v>
      </c>
      <c r="AT1111" s="152">
        <v>176054.3442</v>
      </c>
      <c r="AU1111" s="152">
        <f t="shared" si="1"/>
        <v>183645.27</v>
      </c>
      <c r="AV1111" s="152">
        <f t="shared" si="2"/>
        <v>32632.2816</v>
      </c>
      <c r="AW1111" s="152">
        <f t="shared" si="3"/>
        <v>162976.0928</v>
      </c>
      <c r="AX1111" s="152">
        <f t="shared" si="4"/>
        <v>10056.8024</v>
      </c>
      <c r="AY1111" s="152">
        <f t="shared" si="5"/>
        <v>87601.9855</v>
      </c>
      <c r="AZ1111" s="152">
        <f t="shared" si="6"/>
        <v>90451.6757</v>
      </c>
      <c r="BA1111" s="152">
        <f t="shared" si="7"/>
        <v>109243.082</v>
      </c>
      <c r="BB1111" s="152">
        <f t="shared" si="8"/>
        <v>102215.18</v>
      </c>
      <c r="BC1111" s="152">
        <f t="shared" si="9"/>
        <v>105603.6745</v>
      </c>
    </row>
    <row r="1112">
      <c r="A1112" s="156">
        <v>1.52086146E9</v>
      </c>
      <c r="B1112" s="156">
        <v>126110.3416</v>
      </c>
      <c r="D1112" s="153">
        <f>IFERROR(__xludf.DUMMYFUNCTION("TO_DATE(INT((E1112/(60*60*24))+""1/1/1970""))"),43693.0)</f>
        <v>43693</v>
      </c>
      <c r="E1112" s="156">
        <v>1.565928E9</v>
      </c>
      <c r="F1112" s="156">
        <v>96903.459</v>
      </c>
      <c r="H1112" s="153">
        <f>IFERROR(__xludf.DUMMYFUNCTION("TO_DATE(INT((I1112/(60*60*24))+""1/1/1970""))"),43693.0)</f>
        <v>43693</v>
      </c>
      <c r="I1112" s="156">
        <v>1.565928E9</v>
      </c>
      <c r="J1112" s="156">
        <v>176562.5718</v>
      </c>
      <c r="L1112" s="154">
        <v>43906.0</v>
      </c>
      <c r="M1112" s="155">
        <v>187174.9</v>
      </c>
      <c r="O1112" s="153">
        <f>IFERROR(__xludf.DUMMYFUNCTION("TO_DATE(INT((P1112/(60*60*24))+""1/1/1970""))"),43485.0)</f>
        <v>43485</v>
      </c>
      <c r="P1112" s="13">
        <v>1.5479424E9</v>
      </c>
      <c r="Q1112" s="13">
        <v>31571.1639</v>
      </c>
      <c r="S1112" s="153">
        <f>IFERROR(__xludf.DUMMYFUNCTION("TO_DATE(INT((T1112/(60*60*24))+""1/1/1970""))"),43693.0)</f>
        <v>43693</v>
      </c>
      <c r="T1112" s="156">
        <v>1.565928E9</v>
      </c>
      <c r="U1112" s="156">
        <v>163429.5432</v>
      </c>
      <c r="W1112" s="153">
        <f>IFERROR(__xludf.DUMMYFUNCTION("TO_DATE(INT((X1112/(60*60*24))+""1/1/1970""))"),43663.0)</f>
        <v>43663</v>
      </c>
      <c r="X1112" s="152">
        <v>1.563372E9</v>
      </c>
      <c r="Y1112" s="152">
        <v>10030.3872</v>
      </c>
      <c r="AA1112" s="153">
        <f>IFERROR(__xludf.DUMMYFUNCTION("TO_DATE(INT((AB1112/(60*60*24))+""1/1/1970""))"),43669.0)</f>
        <v>43669</v>
      </c>
      <c r="AB1112" s="152">
        <v>1.5638652E9</v>
      </c>
      <c r="AC1112" s="152">
        <v>87665.4634</v>
      </c>
      <c r="AE1112" s="153">
        <f>IFERROR(__xludf.DUMMYFUNCTION("TO_DATE(INT((AF1112/(60*60*24))+""1/1/1970""))"),43489.0)</f>
        <v>43489</v>
      </c>
      <c r="AF1112" s="152">
        <v>1.5483024E9</v>
      </c>
      <c r="AG1112" s="152">
        <v>92432.898</v>
      </c>
      <c r="AQ1112" s="153">
        <f>IFERROR(__xludf.DUMMYFUNCTION("TO_DATE(INT((AR1112/(60*60*24))+""1/1/1970""))"),43693.0)</f>
        <v>43693</v>
      </c>
      <c r="AR1112" s="156">
        <v>1.565928E9</v>
      </c>
      <c r="AS1112" s="156">
        <v>96903.459</v>
      </c>
      <c r="AT1112" s="156">
        <v>176562.5718</v>
      </c>
      <c r="AU1112" s="152">
        <f t="shared" si="1"/>
        <v>184331.01</v>
      </c>
      <c r="AV1112" s="152">
        <f t="shared" si="2"/>
        <v>32530.5111</v>
      </c>
      <c r="AW1112" s="152">
        <f t="shared" si="3"/>
        <v>163429.5432</v>
      </c>
      <c r="AX1112" s="152">
        <f t="shared" si="4"/>
        <v>10055.041</v>
      </c>
      <c r="AY1112" s="152">
        <f t="shared" si="5"/>
        <v>87877.9049</v>
      </c>
      <c r="AZ1112" s="152">
        <f t="shared" si="6"/>
        <v>90714.7924</v>
      </c>
      <c r="BA1112" s="152">
        <f t="shared" si="7"/>
        <v>109606.2868</v>
      </c>
      <c r="BB1112" s="152">
        <f t="shared" si="8"/>
        <v>102359.18</v>
      </c>
      <c r="BC1112" s="152">
        <f t="shared" si="9"/>
        <v>105603.6745</v>
      </c>
    </row>
    <row r="1113">
      <c r="A1113" s="152">
        <v>1.5208848E9</v>
      </c>
      <c r="B1113" s="152">
        <v>125635.9888</v>
      </c>
      <c r="D1113" s="153">
        <f>IFERROR(__xludf.DUMMYFUNCTION("TO_DATE(INT((E1113/(60*60*24))+""1/1/1970""))"),43694.0)</f>
        <v>43694</v>
      </c>
      <c r="E1113" s="152">
        <v>1.5660144E9</v>
      </c>
      <c r="F1113" s="152">
        <v>96903.459</v>
      </c>
      <c r="H1113" s="153">
        <f>IFERROR(__xludf.DUMMYFUNCTION("TO_DATE(INT((I1113/(60*60*24))+""1/1/1970""))"),43694.0)</f>
        <v>43694</v>
      </c>
      <c r="I1113" s="152">
        <v>1.5660144E9</v>
      </c>
      <c r="J1113" s="152">
        <v>177514.0621</v>
      </c>
      <c r="L1113" s="154">
        <v>43907.0</v>
      </c>
      <c r="M1113" s="155">
        <v>170876.66</v>
      </c>
      <c r="O1113" s="153">
        <f>IFERROR(__xludf.DUMMYFUNCTION("TO_DATE(INT((P1113/(60*60*24))+""1/1/1970""))"),43486.0)</f>
        <v>43486</v>
      </c>
      <c r="P1113" s="13">
        <v>1.5480288E9</v>
      </c>
      <c r="Q1113" s="13">
        <v>31584.6631</v>
      </c>
      <c r="S1113" s="153">
        <f>IFERROR(__xludf.DUMMYFUNCTION("TO_DATE(INT((T1113/(60*60*24))+""1/1/1970""))"),43694.0)</f>
        <v>43694</v>
      </c>
      <c r="T1113" s="152">
        <v>1.5660144E9</v>
      </c>
      <c r="U1113" s="152">
        <v>165829.0082</v>
      </c>
      <c r="W1113" s="153">
        <f>IFERROR(__xludf.DUMMYFUNCTION("TO_DATE(INT((X1113/(60*60*24))+""1/1/1970""))"),43664.0)</f>
        <v>43664</v>
      </c>
      <c r="X1113" s="152">
        <v>1.5634584E9</v>
      </c>
      <c r="Y1113" s="152">
        <v>10036.4107</v>
      </c>
      <c r="AA1113" s="153">
        <f>IFERROR(__xludf.DUMMYFUNCTION("TO_DATE(INT((AB1113/(60*60*24))+""1/1/1970""))"),43670.0)</f>
        <v>43670</v>
      </c>
      <c r="AB1113" s="156">
        <v>1.5639444E9</v>
      </c>
      <c r="AC1113" s="156">
        <v>87630.3189</v>
      </c>
      <c r="AE1113" s="153">
        <f>IFERROR(__xludf.DUMMYFUNCTION("TO_DATE(INT((AF1113/(60*60*24))+""1/1/1970""))"),43490.0)</f>
        <v>43490</v>
      </c>
      <c r="AF1113" s="156">
        <v>1.5483816E9</v>
      </c>
      <c r="AG1113" s="156">
        <v>91840.6025</v>
      </c>
      <c r="AQ1113" s="153">
        <f>IFERROR(__xludf.DUMMYFUNCTION("TO_DATE(INT((AR1113/(60*60*24))+""1/1/1970""))"),43694.0)</f>
        <v>43694</v>
      </c>
      <c r="AR1113" s="152">
        <v>1.5660144E9</v>
      </c>
      <c r="AS1113" s="152">
        <v>96903.459</v>
      </c>
      <c r="AT1113" s="152">
        <v>177514.0621</v>
      </c>
      <c r="AU1113" s="152">
        <f t="shared" si="1"/>
        <v>184331.01</v>
      </c>
      <c r="AV1113" s="152">
        <f t="shared" si="2"/>
        <v>32503.6023</v>
      </c>
      <c r="AW1113" s="152">
        <f t="shared" si="3"/>
        <v>165829.0082</v>
      </c>
      <c r="AX1113" s="152">
        <f t="shared" si="4"/>
        <v>10052.034</v>
      </c>
      <c r="AY1113" s="152">
        <f t="shared" si="5"/>
        <v>87877.9049</v>
      </c>
      <c r="AZ1113" s="152">
        <f t="shared" si="6"/>
        <v>90877.9248</v>
      </c>
      <c r="BA1113" s="152">
        <f t="shared" si="7"/>
        <v>109027.3497</v>
      </c>
      <c r="BB1113" s="152">
        <f t="shared" si="8"/>
        <v>102414.68</v>
      </c>
      <c r="BC1113" s="152">
        <f t="shared" si="9"/>
        <v>106777.6427</v>
      </c>
    </row>
    <row r="1114">
      <c r="A1114" s="156">
        <v>1.52094786E9</v>
      </c>
      <c r="B1114" s="156">
        <v>126211.3401</v>
      </c>
      <c r="D1114" s="153">
        <f>IFERROR(__xludf.DUMMYFUNCTION("TO_DATE(INT((E1114/(60*60*24))+""1/1/1970""))"),43696.0)</f>
        <v>43696</v>
      </c>
      <c r="E1114" s="156">
        <v>1.5662232E9</v>
      </c>
      <c r="F1114" s="156">
        <v>96903.459</v>
      </c>
      <c r="H1114" s="153">
        <f>IFERROR(__xludf.DUMMYFUNCTION("TO_DATE(INT((I1114/(60*60*24))+""1/1/1970""))"),43696.0)</f>
        <v>43696</v>
      </c>
      <c r="I1114" s="156">
        <v>1.5662232E9</v>
      </c>
      <c r="J1114" s="156">
        <v>177514.0621</v>
      </c>
      <c r="L1114" s="154">
        <v>43908.0</v>
      </c>
      <c r="M1114" s="155">
        <v>176147.9</v>
      </c>
      <c r="O1114" s="153">
        <f>IFERROR(__xludf.DUMMYFUNCTION("TO_DATE(INT((P1114/(60*60*24))+""1/1/1970""))"),43487.0)</f>
        <v>43487</v>
      </c>
      <c r="P1114" s="13">
        <v>1.5481152E9</v>
      </c>
      <c r="Q1114" s="13">
        <v>31582.5751</v>
      </c>
      <c r="S1114" s="153">
        <f>IFERROR(__xludf.DUMMYFUNCTION("TO_DATE(INT((T1114/(60*60*24))+""1/1/1970""))"),43696.0)</f>
        <v>43696</v>
      </c>
      <c r="T1114" s="156">
        <v>1.5662232E9</v>
      </c>
      <c r="U1114" s="156">
        <v>165829.0082</v>
      </c>
      <c r="W1114" s="153">
        <f>IFERROR(__xludf.DUMMYFUNCTION("TO_DATE(INT((X1114/(60*60*24))+""1/1/1970""))"),43665.0)</f>
        <v>43665</v>
      </c>
      <c r="X1114" s="152">
        <v>1.5635448E9</v>
      </c>
      <c r="Y1114" s="152">
        <v>10061.2555</v>
      </c>
      <c r="AA1114" s="153">
        <f>IFERROR(__xludf.DUMMYFUNCTION("TO_DATE(INT((AB1114/(60*60*24))+""1/1/1970""))"),43671.0)</f>
        <v>43671</v>
      </c>
      <c r="AB1114" s="152">
        <v>1.5640236E9</v>
      </c>
      <c r="AC1114" s="152">
        <v>87638.2594</v>
      </c>
      <c r="AE1114" s="153">
        <f>IFERROR(__xludf.DUMMYFUNCTION("TO_DATE(INT((AF1114/(60*60*24))+""1/1/1970""))"),43491.0)</f>
        <v>43491</v>
      </c>
      <c r="AF1114" s="152">
        <v>1.5484608E9</v>
      </c>
      <c r="AG1114" s="152">
        <v>92580.2634</v>
      </c>
      <c r="AQ1114" s="153">
        <f>IFERROR(__xludf.DUMMYFUNCTION("TO_DATE(INT((AR1114/(60*60*24))+""1/1/1970""))"),43696.0)</f>
        <v>43696</v>
      </c>
      <c r="AR1114" s="156">
        <v>1.5662232E9</v>
      </c>
      <c r="AS1114" s="156">
        <v>96903.459</v>
      </c>
      <c r="AT1114" s="156">
        <v>177514.0621</v>
      </c>
      <c r="AU1114" s="152">
        <f t="shared" si="1"/>
        <v>185075.05</v>
      </c>
      <c r="AV1114" s="152">
        <f t="shared" si="2"/>
        <v>32505.4144</v>
      </c>
      <c r="AW1114" s="152">
        <f t="shared" si="3"/>
        <v>165829.0082</v>
      </c>
      <c r="AX1114" s="152">
        <f t="shared" si="4"/>
        <v>10050.1647</v>
      </c>
      <c r="AY1114" s="152">
        <f t="shared" si="5"/>
        <v>87934.3919</v>
      </c>
      <c r="AZ1114" s="152">
        <f t="shared" si="6"/>
        <v>90864.1618</v>
      </c>
      <c r="BA1114" s="152">
        <f t="shared" si="7"/>
        <v>108222.1742</v>
      </c>
      <c r="BB1114" s="152">
        <f t="shared" si="8"/>
        <v>102414.68</v>
      </c>
      <c r="BC1114" s="152">
        <f t="shared" si="9"/>
        <v>106777.6427</v>
      </c>
    </row>
    <row r="1115">
      <c r="A1115" s="152">
        <v>1.5209712E9</v>
      </c>
      <c r="B1115" s="152">
        <v>124826.9011</v>
      </c>
      <c r="D1115" s="153">
        <f>IFERROR(__xludf.DUMMYFUNCTION("TO_DATE(INT((E1115/(60*60*24))+""1/1/1970""))"),43697.0)</f>
        <v>43697</v>
      </c>
      <c r="E1115" s="156">
        <v>1.5662736E9</v>
      </c>
      <c r="F1115" s="156">
        <v>96903.459</v>
      </c>
      <c r="H1115" s="153">
        <f>IFERROR(__xludf.DUMMYFUNCTION("TO_DATE(INT((I1115/(60*60*24))+""1/1/1970""))"),43697.0)</f>
        <v>43697</v>
      </c>
      <c r="I1115" s="156">
        <v>1.5662736E9</v>
      </c>
      <c r="J1115" s="156">
        <v>177246.6536</v>
      </c>
      <c r="L1115" s="154">
        <v>43909.0</v>
      </c>
      <c r="M1115" s="155">
        <v>163690.53</v>
      </c>
      <c r="O1115" s="153">
        <f>IFERROR(__xludf.DUMMYFUNCTION("TO_DATE(INT((P1115/(60*60*24))+""1/1/1970""))"),43488.0)</f>
        <v>43488</v>
      </c>
      <c r="P1115" s="13">
        <v>1.5482556E9</v>
      </c>
      <c r="Q1115" s="13">
        <v>31655.9852</v>
      </c>
      <c r="S1115" s="153">
        <f>IFERROR(__xludf.DUMMYFUNCTION("TO_DATE(INT((T1115/(60*60*24))+""1/1/1970""))"),43697.0)</f>
        <v>43697</v>
      </c>
      <c r="T1115" s="156">
        <v>1.5662736E9</v>
      </c>
      <c r="U1115" s="156">
        <v>167830.7078</v>
      </c>
      <c r="W1115" s="153">
        <f>IFERROR(__xludf.DUMMYFUNCTION("TO_DATE(INT((X1115/(60*60*24))+""1/1/1970""))"),43666.0)</f>
        <v>43666</v>
      </c>
      <c r="X1115" s="152">
        <v>1.5635808E9</v>
      </c>
      <c r="Y1115" s="152">
        <v>10053.9814</v>
      </c>
      <c r="AA1115" s="153">
        <f>IFERROR(__xludf.DUMMYFUNCTION("TO_DATE(INT((AB1115/(60*60*24))+""1/1/1970""))"),43672.0)</f>
        <v>43672</v>
      </c>
      <c r="AB1115" s="156">
        <v>1.5641028E9</v>
      </c>
      <c r="AC1115" s="156">
        <v>87476.7148</v>
      </c>
      <c r="AE1115" s="153">
        <f>IFERROR(__xludf.DUMMYFUNCTION("TO_DATE(INT((AF1115/(60*60*24))+""1/1/1970""))"),43492.0)</f>
        <v>43492</v>
      </c>
      <c r="AF1115" s="156">
        <v>1.54863E9</v>
      </c>
      <c r="AG1115" s="156">
        <v>92580.2634</v>
      </c>
      <c r="AQ1115" s="153">
        <f>IFERROR(__xludf.DUMMYFUNCTION("TO_DATE(INT((AR1115/(60*60*24))+""1/1/1970""))"),43697.0)</f>
        <v>43697</v>
      </c>
      <c r="AR1115" s="156">
        <v>1.5662736E9</v>
      </c>
      <c r="AS1115" s="156">
        <v>96903.459</v>
      </c>
      <c r="AT1115" s="156">
        <v>177246.6536</v>
      </c>
      <c r="AU1115" s="152">
        <f t="shared" si="1"/>
        <v>185355.63</v>
      </c>
      <c r="AV1115" s="152">
        <f t="shared" si="2"/>
        <v>32589.1723</v>
      </c>
      <c r="AW1115" s="152">
        <f t="shared" si="3"/>
        <v>167830.7078</v>
      </c>
      <c r="AX1115" s="152">
        <f t="shared" si="4"/>
        <v>10053.8899</v>
      </c>
      <c r="AY1115" s="152">
        <f t="shared" si="5"/>
        <v>87957.5855</v>
      </c>
      <c r="AZ1115" s="152">
        <f t="shared" si="6"/>
        <v>90947.9544</v>
      </c>
      <c r="BA1115" s="152">
        <f t="shared" si="7"/>
        <v>108268.4841</v>
      </c>
      <c r="BB1115" s="152">
        <f t="shared" si="8"/>
        <v>102538.18</v>
      </c>
      <c r="BC1115" s="152">
        <f t="shared" si="9"/>
        <v>108758.2396</v>
      </c>
    </row>
    <row r="1116">
      <c r="A1116" s="156">
        <v>1.52103426E9</v>
      </c>
      <c r="B1116" s="156">
        <v>125397.7574</v>
      </c>
      <c r="D1116" s="153">
        <f>IFERROR(__xludf.DUMMYFUNCTION("TO_DATE(INT((E1116/(60*60*24))+""1/1/1970""))"),43698.0)</f>
        <v>43698</v>
      </c>
      <c r="E1116" s="152">
        <v>1.56636E9</v>
      </c>
      <c r="F1116" s="152">
        <v>96903.459</v>
      </c>
      <c r="H1116" s="153">
        <f>IFERROR(__xludf.DUMMYFUNCTION("TO_DATE(INT((I1116/(60*60*24))+""1/1/1970""))"),43698.0)</f>
        <v>43698</v>
      </c>
      <c r="I1116" s="152">
        <v>1.56636E9</v>
      </c>
      <c r="J1116" s="152">
        <v>179991.1721</v>
      </c>
      <c r="L1116" s="154">
        <v>43910.0</v>
      </c>
      <c r="M1116" s="155">
        <v>165376.52</v>
      </c>
      <c r="O1116" s="153">
        <f>IFERROR(__xludf.DUMMYFUNCTION("TO_DATE(INT((P1116/(60*60*24))+""1/1/1970""))"),43489.0)</f>
        <v>43489</v>
      </c>
      <c r="P1116" s="13">
        <v>1.548342E9</v>
      </c>
      <c r="Q1116" s="13">
        <v>31544.4434</v>
      </c>
      <c r="S1116" s="153">
        <f>IFERROR(__xludf.DUMMYFUNCTION("TO_DATE(INT((T1116/(60*60*24))+""1/1/1970""))"),43698.0)</f>
        <v>43698</v>
      </c>
      <c r="T1116" s="152">
        <v>1.56636E9</v>
      </c>
      <c r="U1116" s="152">
        <v>166539.7139</v>
      </c>
      <c r="W1116" s="153">
        <f>IFERROR(__xludf.DUMMYFUNCTION("TO_DATE(INT((X1116/(60*60*24))+""1/1/1970""))"),43668.0)</f>
        <v>43668</v>
      </c>
      <c r="X1116" s="156">
        <v>1.5637536E9</v>
      </c>
      <c r="Y1116" s="156">
        <v>10053.0405</v>
      </c>
      <c r="AA1116" s="153">
        <f>IFERROR(__xludf.DUMMYFUNCTION("TO_DATE(INT((AB1116/(60*60*24))+""1/1/1970""))"),43674.0)</f>
        <v>43674</v>
      </c>
      <c r="AB1116" s="152">
        <v>1.5643512E9</v>
      </c>
      <c r="AC1116" s="152">
        <v>87487.4149</v>
      </c>
      <c r="AE1116" s="153">
        <f>IFERROR(__xludf.DUMMYFUNCTION("TO_DATE(INT((AF1116/(60*60*24))+""1/1/1970""))"),43493.0)</f>
        <v>43493</v>
      </c>
      <c r="AF1116" s="152">
        <v>1.5486696E9</v>
      </c>
      <c r="AG1116" s="152">
        <v>92649.8976</v>
      </c>
      <c r="AQ1116" s="153">
        <f>IFERROR(__xludf.DUMMYFUNCTION("TO_DATE(INT((AR1116/(60*60*24))+""1/1/1970""))"),43698.0)</f>
        <v>43698</v>
      </c>
      <c r="AR1116" s="152">
        <v>1.56636E9</v>
      </c>
      <c r="AS1116" s="152">
        <v>96903.459</v>
      </c>
      <c r="AT1116" s="152">
        <v>179991.1721</v>
      </c>
      <c r="AU1116" s="152">
        <f t="shared" si="1"/>
        <v>185218.73</v>
      </c>
      <c r="AV1116" s="152">
        <f t="shared" si="2"/>
        <v>32773.8225</v>
      </c>
      <c r="AW1116" s="152">
        <f t="shared" si="3"/>
        <v>166539.7139</v>
      </c>
      <c r="AX1116" s="152">
        <f t="shared" si="4"/>
        <v>10057.9962</v>
      </c>
      <c r="AY1116" s="152">
        <f t="shared" si="5"/>
        <v>87950.5234</v>
      </c>
      <c r="AZ1116" s="152">
        <f t="shared" si="6"/>
        <v>90821.2535</v>
      </c>
      <c r="BA1116" s="152">
        <f t="shared" si="7"/>
        <v>108771.4738</v>
      </c>
      <c r="BB1116" s="152">
        <f t="shared" si="8"/>
        <v>102420.18</v>
      </c>
      <c r="BC1116" s="152">
        <f t="shared" si="9"/>
        <v>108091.9824</v>
      </c>
    </row>
    <row r="1117">
      <c r="A1117" s="152">
        <v>1.5210576E9</v>
      </c>
      <c r="B1117" s="152">
        <v>124188.6208</v>
      </c>
      <c r="D1117" s="153">
        <f>IFERROR(__xludf.DUMMYFUNCTION("TO_DATE(INT((E1117/(60*60*24))+""1/1/1970""))"),43699.0)</f>
        <v>43699</v>
      </c>
      <c r="E1117" s="156">
        <v>1.5664464E9</v>
      </c>
      <c r="F1117" s="156">
        <v>96903.459</v>
      </c>
      <c r="H1117" s="153">
        <f>IFERROR(__xludf.DUMMYFUNCTION("TO_DATE(INT((I1117/(60*60*24))+""1/1/1970""))"),43699.0)</f>
        <v>43699</v>
      </c>
      <c r="I1117" s="156">
        <v>1.5664464E9</v>
      </c>
      <c r="J1117" s="156">
        <v>179146.5722</v>
      </c>
      <c r="L1117" s="154">
        <v>43913.0</v>
      </c>
      <c r="M1117" s="155">
        <v>162437.48</v>
      </c>
      <c r="O1117" s="153">
        <f>IFERROR(__xludf.DUMMYFUNCTION("TO_DATE(INT((P1117/(60*60*24))+""1/1/1970""))"),43490.0)</f>
        <v>43490</v>
      </c>
      <c r="P1117" s="13">
        <v>1.5484284E9</v>
      </c>
      <c r="Q1117" s="13">
        <v>31488.5934</v>
      </c>
      <c r="S1117" s="153">
        <f>IFERROR(__xludf.DUMMYFUNCTION("TO_DATE(INT((T1117/(60*60*24))+""1/1/1970""))"),43699.0)</f>
        <v>43699</v>
      </c>
      <c r="T1117" s="156">
        <v>1.5664464E9</v>
      </c>
      <c r="U1117" s="156">
        <v>167891.0495</v>
      </c>
      <c r="W1117" s="153">
        <f>IFERROR(__xludf.DUMMYFUNCTION("TO_DATE(INT((X1117/(60*60*24))+""1/1/1970""))"),43669.0)</f>
        <v>43669</v>
      </c>
      <c r="X1117" s="152">
        <v>1.5638904E9</v>
      </c>
      <c r="Y1117" s="152">
        <v>10042.1688</v>
      </c>
      <c r="AA1117" s="153">
        <f>IFERROR(__xludf.DUMMYFUNCTION("TO_DATE(INT((AB1117/(60*60*24))+""1/1/1970""))"),43675.0)</f>
        <v>43675</v>
      </c>
      <c r="AB1117" s="152">
        <v>1.5643908E9</v>
      </c>
      <c r="AC1117" s="152">
        <v>87482.1398</v>
      </c>
      <c r="AE1117" s="153">
        <f>IFERROR(__xludf.DUMMYFUNCTION("TO_DATE(INT((AF1117/(60*60*24))+""1/1/1970""))"),43494.0)</f>
        <v>43494</v>
      </c>
      <c r="AF1117" s="156">
        <v>1.5487488E9</v>
      </c>
      <c r="AG1117" s="156">
        <v>92781.069</v>
      </c>
      <c r="AQ1117" s="153">
        <f>IFERROR(__xludf.DUMMYFUNCTION("TO_DATE(INT((AR1117/(60*60*24))+""1/1/1970""))"),43699.0)</f>
        <v>43699</v>
      </c>
      <c r="AR1117" s="156">
        <v>1.5664464E9</v>
      </c>
      <c r="AS1117" s="156">
        <v>96903.459</v>
      </c>
      <c r="AT1117" s="156">
        <v>179146.5722</v>
      </c>
      <c r="AU1117" s="152">
        <f t="shared" si="1"/>
        <v>185544.11</v>
      </c>
      <c r="AV1117" s="152">
        <f t="shared" si="2"/>
        <v>32709.4602</v>
      </c>
      <c r="AW1117" s="152">
        <f t="shared" si="3"/>
        <v>167891.0495</v>
      </c>
      <c r="AX1117" s="152">
        <f t="shared" si="4"/>
        <v>10045.3668</v>
      </c>
      <c r="AY1117" s="152">
        <f t="shared" si="5"/>
        <v>87968.1339</v>
      </c>
      <c r="AZ1117" s="152">
        <f t="shared" si="6"/>
        <v>90877.1152</v>
      </c>
      <c r="BA1117" s="152">
        <f t="shared" si="7"/>
        <v>108367.1362</v>
      </c>
      <c r="BB1117" s="152">
        <f t="shared" si="8"/>
        <v>102407.18</v>
      </c>
      <c r="BC1117" s="152">
        <f t="shared" si="9"/>
        <v>108091.9824</v>
      </c>
    </row>
    <row r="1118">
      <c r="A1118" s="156">
        <v>1.52112066E9</v>
      </c>
      <c r="B1118" s="156">
        <v>124444.8319</v>
      </c>
      <c r="D1118" s="153">
        <f>IFERROR(__xludf.DUMMYFUNCTION("TO_DATE(INT((E1118/(60*60*24))+""1/1/1970""))"),43700.0)</f>
        <v>43700</v>
      </c>
      <c r="E1118" s="152">
        <v>1.5665328E9</v>
      </c>
      <c r="F1118" s="152">
        <v>96903.459</v>
      </c>
      <c r="H1118" s="153">
        <f>IFERROR(__xludf.DUMMYFUNCTION("TO_DATE(INT((I1118/(60*60*24))+""1/1/1970""))"),43700.0)</f>
        <v>43700</v>
      </c>
      <c r="I1118" s="152">
        <v>1.5665328E9</v>
      </c>
      <c r="J1118" s="152">
        <v>180059.603</v>
      </c>
      <c r="L1118" s="154">
        <v>43914.0</v>
      </c>
      <c r="M1118" s="155">
        <v>163190.56</v>
      </c>
      <c r="O1118" s="153">
        <f>IFERROR(__xludf.DUMMYFUNCTION("TO_DATE(INT((P1118/(60*60*24))+""1/1/1970""))"),43491.0)</f>
        <v>43491</v>
      </c>
      <c r="P1118" s="13">
        <v>1.5484608E9</v>
      </c>
      <c r="Q1118" s="13">
        <v>31499.8082</v>
      </c>
      <c r="S1118" s="153">
        <f>IFERROR(__xludf.DUMMYFUNCTION("TO_DATE(INT((T1118/(60*60*24))+""1/1/1970""))"),43700.0)</f>
        <v>43700</v>
      </c>
      <c r="T1118" s="152">
        <v>1.5665328E9</v>
      </c>
      <c r="U1118" s="152">
        <v>167832.2876</v>
      </c>
      <c r="W1118" s="153">
        <f>IFERROR(__xludf.DUMMYFUNCTION("TO_DATE(INT((X1118/(60*60*24))+""1/1/1970""))"),43670.0)</f>
        <v>43670</v>
      </c>
      <c r="X1118" s="152">
        <v>1.5639768E9</v>
      </c>
      <c r="Y1118" s="152">
        <v>10032.6186</v>
      </c>
      <c r="AA1118" s="153">
        <f>IFERROR(__xludf.DUMMYFUNCTION("TO_DATE(INT((AB1118/(60*60*24))+""1/1/1970""))"),43676.0)</f>
        <v>43676</v>
      </c>
      <c r="AB1118" s="156">
        <v>1.56447E9</v>
      </c>
      <c r="AC1118" s="156">
        <v>87482.2484</v>
      </c>
      <c r="AE1118" s="153">
        <f>IFERROR(__xludf.DUMMYFUNCTION("TO_DATE(INT((AF1118/(60*60*24))+""1/1/1970""))"),43495.0)</f>
        <v>43495</v>
      </c>
      <c r="AF1118" s="152">
        <v>1.548828E9</v>
      </c>
      <c r="AG1118" s="152">
        <v>92822.3637</v>
      </c>
      <c r="AQ1118" s="153">
        <f>IFERROR(__xludf.DUMMYFUNCTION("TO_DATE(INT((AR1118/(60*60*24))+""1/1/1970""))"),43700.0)</f>
        <v>43700</v>
      </c>
      <c r="AR1118" s="152">
        <v>1.5665328E9</v>
      </c>
      <c r="AS1118" s="152">
        <v>96903.459</v>
      </c>
      <c r="AT1118" s="152">
        <v>180059.603</v>
      </c>
      <c r="AU1118" s="152">
        <f t="shared" si="1"/>
        <v>185230.61</v>
      </c>
      <c r="AV1118" s="152">
        <f t="shared" si="2"/>
        <v>32799.7036</v>
      </c>
      <c r="AW1118" s="152">
        <f t="shared" si="3"/>
        <v>167832.2876</v>
      </c>
      <c r="AX1118" s="152">
        <f t="shared" si="4"/>
        <v>10059.3982</v>
      </c>
      <c r="AY1118" s="152">
        <f t="shared" si="5"/>
        <v>87972.9625</v>
      </c>
      <c r="AZ1118" s="152">
        <f t="shared" si="6"/>
        <v>90931.3578</v>
      </c>
      <c r="BA1118" s="152">
        <f t="shared" si="7"/>
        <v>108100.2587</v>
      </c>
      <c r="BB1118" s="152">
        <f t="shared" si="8"/>
        <v>102404.63</v>
      </c>
      <c r="BC1118" s="152">
        <f t="shared" si="9"/>
        <v>108091.9824</v>
      </c>
    </row>
    <row r="1119">
      <c r="A1119" s="152">
        <v>1.521144E9</v>
      </c>
      <c r="B1119" s="152">
        <v>124053.7728</v>
      </c>
      <c r="D1119" s="153">
        <f>IFERROR(__xludf.DUMMYFUNCTION("TO_DATE(INT((E1119/(60*60*24))+""1/1/1970""))"),43701.0)</f>
        <v>43701</v>
      </c>
      <c r="E1119" s="156">
        <v>1.5666192E9</v>
      </c>
      <c r="F1119" s="156">
        <v>96903.459</v>
      </c>
      <c r="H1119" s="153">
        <f>IFERROR(__xludf.DUMMYFUNCTION("TO_DATE(INT((I1119/(60*60*24))+""1/1/1970""))"),43701.0)</f>
        <v>43701</v>
      </c>
      <c r="I1119" s="156">
        <v>1.5666192E9</v>
      </c>
      <c r="J1119" s="156">
        <v>177685.9053</v>
      </c>
      <c r="L1119" s="154">
        <v>43915.0</v>
      </c>
      <c r="M1119" s="155">
        <v>177854.41</v>
      </c>
      <c r="O1119" s="153">
        <f>IFERROR(__xludf.DUMMYFUNCTION("TO_DATE(INT((P1119/(60*60*24))+""1/1/1970""))"),43492.0)</f>
        <v>43492</v>
      </c>
      <c r="P1119" s="13">
        <v>1.5485472E9</v>
      </c>
      <c r="Q1119" s="13">
        <v>31499.8082</v>
      </c>
      <c r="S1119" s="153">
        <f>IFERROR(__xludf.DUMMYFUNCTION("TO_DATE(INT((T1119/(60*60*24))+""1/1/1970""))"),43701.0)</f>
        <v>43701</v>
      </c>
      <c r="T1119" s="156">
        <v>1.5666192E9</v>
      </c>
      <c r="U1119" s="156">
        <v>163529.6886</v>
      </c>
      <c r="W1119" s="153">
        <f>IFERROR(__xludf.DUMMYFUNCTION("TO_DATE(INT((X1119/(60*60*24))+""1/1/1970""))"),43671.0)</f>
        <v>43671</v>
      </c>
      <c r="X1119" s="152">
        <v>1.5640632E9</v>
      </c>
      <c r="Y1119" s="152">
        <v>10035.5234</v>
      </c>
      <c r="AA1119" s="153">
        <f>IFERROR(__xludf.DUMMYFUNCTION("TO_DATE(INT((AB1119/(60*60*24))+""1/1/1970""))"),43677.0)</f>
        <v>43677</v>
      </c>
      <c r="AB1119" s="152">
        <v>1.5645492E9</v>
      </c>
      <c r="AC1119" s="152">
        <v>87478.2012</v>
      </c>
      <c r="AE1119" s="153">
        <f>IFERROR(__xludf.DUMMYFUNCTION("TO_DATE(INT((AF1119/(60*60*24))+""1/1/1970""))"),43496.0)</f>
        <v>43496</v>
      </c>
      <c r="AF1119" s="156">
        <v>1.5489072E9</v>
      </c>
      <c r="AG1119" s="156">
        <v>93234.9059</v>
      </c>
      <c r="AQ1119" s="153">
        <f>IFERROR(__xludf.DUMMYFUNCTION("TO_DATE(INT((AR1119/(60*60*24))+""1/1/1970""))"),43701.0)</f>
        <v>43701</v>
      </c>
      <c r="AR1119" s="156">
        <v>1.5666192E9</v>
      </c>
      <c r="AS1119" s="156">
        <v>96903.459</v>
      </c>
      <c r="AT1119" s="156">
        <v>177685.9053</v>
      </c>
      <c r="AU1119" s="152">
        <f t="shared" si="1"/>
        <v>185230.61</v>
      </c>
      <c r="AV1119" s="152">
        <f t="shared" si="2"/>
        <v>32953.2083</v>
      </c>
      <c r="AW1119" s="152">
        <f t="shared" si="3"/>
        <v>163529.6886</v>
      </c>
      <c r="AX1119" s="152">
        <f t="shared" si="4"/>
        <v>10076.7096</v>
      </c>
      <c r="AY1119" s="152">
        <f t="shared" si="5"/>
        <v>87972.9625</v>
      </c>
      <c r="AZ1119" s="152">
        <f t="shared" si="6"/>
        <v>90452.4853</v>
      </c>
      <c r="BA1119" s="152">
        <f t="shared" si="7"/>
        <v>109312.52</v>
      </c>
      <c r="BB1119" s="152">
        <f t="shared" si="8"/>
        <v>102187.93</v>
      </c>
      <c r="BC1119" s="152">
        <f t="shared" si="9"/>
        <v>108091.9824</v>
      </c>
    </row>
    <row r="1120">
      <c r="A1120" s="156">
        <v>1.5211728E9</v>
      </c>
      <c r="B1120" s="156">
        <v>124053.7728</v>
      </c>
      <c r="D1120" s="153">
        <f>IFERROR(__xludf.DUMMYFUNCTION("TO_DATE(INT((E1120/(60*60*24))+""1/1/1970""))"),43703.0)</f>
        <v>43703</v>
      </c>
      <c r="E1120" s="152">
        <v>1.566828E9</v>
      </c>
      <c r="F1120" s="152">
        <v>96903.459</v>
      </c>
      <c r="H1120" s="153">
        <f>IFERROR(__xludf.DUMMYFUNCTION("TO_DATE(INT((I1120/(60*60*24))+""1/1/1970""))"),43703.0)</f>
        <v>43703</v>
      </c>
      <c r="I1120" s="152">
        <v>1.566828E9</v>
      </c>
      <c r="J1120" s="152">
        <v>177685.9053</v>
      </c>
      <c r="L1120" s="154">
        <v>43916.0</v>
      </c>
      <c r="M1120" s="155">
        <v>179339.78</v>
      </c>
      <c r="O1120" s="153">
        <f>IFERROR(__xludf.DUMMYFUNCTION("TO_DATE(INT((P1120/(60*60*24))+""1/1/1970""))"),43493.0)</f>
        <v>43493</v>
      </c>
      <c r="P1120" s="13">
        <v>1.5486336E9</v>
      </c>
      <c r="Q1120" s="13">
        <v>31517.9511</v>
      </c>
      <c r="S1120" s="153">
        <f>IFERROR(__xludf.DUMMYFUNCTION("TO_DATE(INT((T1120/(60*60*24))+""1/1/1970""))"),43703.0)</f>
        <v>43703</v>
      </c>
      <c r="T1120" s="152">
        <v>1.566828E9</v>
      </c>
      <c r="U1120" s="152">
        <v>163529.6886</v>
      </c>
      <c r="W1120" s="153">
        <f>IFERROR(__xludf.DUMMYFUNCTION("TO_DATE(INT((X1120/(60*60*24))+""1/1/1970""))"),43672.0)</f>
        <v>43672</v>
      </c>
      <c r="X1120" s="152">
        <v>1.5641496E9</v>
      </c>
      <c r="Y1120" s="152">
        <v>10016.2538</v>
      </c>
      <c r="AA1120" s="153">
        <f>IFERROR(__xludf.DUMMYFUNCTION("TO_DATE(INT((AB1120/(60*60*24))+""1/1/1970""))"),43678.0)</f>
        <v>43678</v>
      </c>
      <c r="AB1120" s="156">
        <v>1.5646284E9</v>
      </c>
      <c r="AC1120" s="156">
        <v>87493.9748</v>
      </c>
      <c r="AE1120" s="153">
        <f>IFERROR(__xludf.DUMMYFUNCTION("TO_DATE(INT((AF1120/(60*60*24))+""1/1/1970""))"),43497.0)</f>
        <v>43497</v>
      </c>
      <c r="AF1120" s="152">
        <v>1.5489864E9</v>
      </c>
      <c r="AG1120" s="152">
        <v>92935.3169</v>
      </c>
      <c r="AQ1120" s="153">
        <f>IFERROR(__xludf.DUMMYFUNCTION("TO_DATE(INT((AR1120/(60*60*24))+""1/1/1970""))"),43703.0)</f>
        <v>43703</v>
      </c>
      <c r="AR1120" s="152">
        <v>1.566828E9</v>
      </c>
      <c r="AS1120" s="152">
        <v>96903.459</v>
      </c>
      <c r="AT1120" s="152">
        <v>177685.9053</v>
      </c>
      <c r="AU1120" s="152">
        <f t="shared" si="1"/>
        <v>183975.71</v>
      </c>
      <c r="AV1120" s="152">
        <f t="shared" si="2"/>
        <v>33155.6816</v>
      </c>
      <c r="AW1120" s="152">
        <f t="shared" si="3"/>
        <v>163529.6886</v>
      </c>
      <c r="AX1120" s="152">
        <f t="shared" si="4"/>
        <v>10091.0693</v>
      </c>
      <c r="AY1120" s="152">
        <f t="shared" si="5"/>
        <v>87904.3363</v>
      </c>
      <c r="AZ1120" s="152">
        <f t="shared" si="6"/>
        <v>90447.6278</v>
      </c>
      <c r="BA1120" s="152">
        <f t="shared" si="7"/>
        <v>109312.52</v>
      </c>
      <c r="BB1120" s="152">
        <f t="shared" si="8"/>
        <v>102187.93</v>
      </c>
      <c r="BC1120" s="152">
        <f t="shared" si="9"/>
        <v>108091.9824</v>
      </c>
    </row>
    <row r="1121">
      <c r="A1121" s="152">
        <v>1.52121228E9</v>
      </c>
      <c r="B1121" s="152">
        <v>124595.3345</v>
      </c>
      <c r="D1121" s="153">
        <f>IFERROR(__xludf.DUMMYFUNCTION("TO_DATE(INT((E1121/(60*60*24))+""1/1/1970""))"),43704.0)</f>
        <v>43704</v>
      </c>
      <c r="E1121" s="152">
        <v>1.5668784E9</v>
      </c>
      <c r="F1121" s="152">
        <v>96903.459</v>
      </c>
      <c r="H1121" s="153">
        <f>IFERROR(__xludf.DUMMYFUNCTION("TO_DATE(INT((I1121/(60*60*24))+""1/1/1970""))"),43704.0)</f>
        <v>43704</v>
      </c>
      <c r="I1121" s="152">
        <v>1.5668784E9</v>
      </c>
      <c r="J1121" s="152">
        <v>179431.4732</v>
      </c>
      <c r="L1121" s="154">
        <v>43917.0</v>
      </c>
      <c r="M1121" s="155">
        <v>189735.79</v>
      </c>
      <c r="O1121" s="153">
        <f>IFERROR(__xludf.DUMMYFUNCTION("TO_DATE(INT((P1121/(60*60*24))+""1/1/1970""))"),43494.0)</f>
        <v>43494</v>
      </c>
      <c r="P1121" s="13">
        <v>1.548774E9</v>
      </c>
      <c r="Q1121" s="13">
        <v>31639.1557</v>
      </c>
      <c r="S1121" s="153">
        <f>IFERROR(__xludf.DUMMYFUNCTION("TO_DATE(INT((T1121/(60*60*24))+""1/1/1970""))"),43704.0)</f>
        <v>43704</v>
      </c>
      <c r="T1121" s="152">
        <v>1.5668784E9</v>
      </c>
      <c r="U1121" s="152">
        <v>165336.8853</v>
      </c>
      <c r="W1121" s="153">
        <f>IFERROR(__xludf.DUMMYFUNCTION("TO_DATE(INT((X1121/(60*60*24))+""1/1/1970""))"),43673.0)</f>
        <v>43673</v>
      </c>
      <c r="X1121" s="152">
        <v>1.5641856E9</v>
      </c>
      <c r="Y1121" s="152">
        <v>10004.1762</v>
      </c>
      <c r="AA1121" s="153">
        <f>IFERROR(__xludf.DUMMYFUNCTION("TO_DATE(INT((AB1121/(60*60*24))+""1/1/1970""))"),43679.0)</f>
        <v>43679</v>
      </c>
      <c r="AB1121" s="152">
        <v>1.5647076E9</v>
      </c>
      <c r="AC1121" s="152">
        <v>87527.3811</v>
      </c>
      <c r="AE1121" s="153">
        <f>IFERROR(__xludf.DUMMYFUNCTION("TO_DATE(INT((AF1121/(60*60*24))+""1/1/1970""))"),43498.0)</f>
        <v>43498</v>
      </c>
      <c r="AF1121" s="156">
        <v>1.5490656E9</v>
      </c>
      <c r="AG1121" s="156">
        <v>92996.4492</v>
      </c>
      <c r="AQ1121" s="153">
        <f>IFERROR(__xludf.DUMMYFUNCTION("TO_DATE(INT((AR1121/(60*60*24))+""1/1/1970""))"),43704.0)</f>
        <v>43704</v>
      </c>
      <c r="AR1121" s="152">
        <v>1.5668784E9</v>
      </c>
      <c r="AS1121" s="152">
        <v>96903.459</v>
      </c>
      <c r="AT1121" s="152">
        <v>179431.4732</v>
      </c>
      <c r="AU1121" s="152">
        <f t="shared" si="1"/>
        <v>184622.83</v>
      </c>
      <c r="AV1121" s="152">
        <f t="shared" si="2"/>
        <v>32976.7138</v>
      </c>
      <c r="AW1121" s="152">
        <f t="shared" si="3"/>
        <v>165336.8853</v>
      </c>
      <c r="AX1121" s="152">
        <f t="shared" si="4"/>
        <v>10060.6009</v>
      </c>
      <c r="AY1121" s="152">
        <f t="shared" si="5"/>
        <v>88046.8357</v>
      </c>
      <c r="AZ1121" s="152">
        <f t="shared" si="6"/>
        <v>90787.2508</v>
      </c>
      <c r="BA1121" s="152">
        <f t="shared" si="7"/>
        <v>109095.2549</v>
      </c>
      <c r="BB1121" s="152">
        <f t="shared" si="8"/>
        <v>102400.62</v>
      </c>
      <c r="BC1121" s="152">
        <f t="shared" si="9"/>
        <v>108091.9824</v>
      </c>
    </row>
    <row r="1122">
      <c r="A1122" s="156">
        <v>1.5212304E9</v>
      </c>
      <c r="B1122" s="156">
        <v>124189.1659</v>
      </c>
      <c r="D1122" s="153">
        <f>IFERROR(__xludf.DUMMYFUNCTION("TO_DATE(INT((E1122/(60*60*24))+""1/1/1970""))"),43705.0)</f>
        <v>43705</v>
      </c>
      <c r="E1122" s="156">
        <v>1.5669648E9</v>
      </c>
      <c r="F1122" s="156">
        <v>96903.459</v>
      </c>
      <c r="H1122" s="153">
        <f>IFERROR(__xludf.DUMMYFUNCTION("TO_DATE(INT((I1122/(60*60*24))+""1/1/1970""))"),43705.0)</f>
        <v>43705</v>
      </c>
      <c r="I1122" s="156">
        <v>1.5669648E9</v>
      </c>
      <c r="J1122" s="156">
        <v>179932.9732</v>
      </c>
      <c r="L1122" s="154">
        <v>43920.0</v>
      </c>
      <c r="M1122" s="155">
        <v>185844.87</v>
      </c>
      <c r="O1122" s="153">
        <f>IFERROR(__xludf.DUMMYFUNCTION("TO_DATE(INT((P1122/(60*60*24))+""1/1/1970""))"),43495.0)</f>
        <v>43495</v>
      </c>
      <c r="P1122" s="13">
        <v>1.5488604E9</v>
      </c>
      <c r="Q1122" s="13">
        <v>31587.877</v>
      </c>
      <c r="S1122" s="153">
        <f>IFERROR(__xludf.DUMMYFUNCTION("TO_DATE(INT((T1122/(60*60*24))+""1/1/1970""))"),43705.0)</f>
        <v>43705</v>
      </c>
      <c r="T1122" s="156">
        <v>1.5669648E9</v>
      </c>
      <c r="U1122" s="156">
        <v>164695.162</v>
      </c>
      <c r="W1122" s="153">
        <f>IFERROR(__xludf.DUMMYFUNCTION("TO_DATE(INT((X1122/(60*60*24))+""1/1/1970""))"),43675.0)</f>
        <v>43675</v>
      </c>
      <c r="X1122" s="156">
        <v>1.5643584E9</v>
      </c>
      <c r="Y1122" s="156">
        <v>10003.4776</v>
      </c>
      <c r="AA1122" s="153">
        <f>IFERROR(__xludf.DUMMYFUNCTION("TO_DATE(INT((AB1122/(60*60*24))+""1/1/1970""))"),43681.0)</f>
        <v>43681</v>
      </c>
      <c r="AB1122" s="156">
        <v>1.564956E9</v>
      </c>
      <c r="AC1122" s="156">
        <v>87649.8599</v>
      </c>
      <c r="AE1122" s="153">
        <f>IFERROR(__xludf.DUMMYFUNCTION("TO_DATE(INT((AF1122/(60*60*24))+""1/1/1970""))"),43499.0)</f>
        <v>43499</v>
      </c>
      <c r="AF1122" s="152">
        <v>1.5492348E9</v>
      </c>
      <c r="AG1122" s="152">
        <v>92996.4492</v>
      </c>
      <c r="AQ1122" s="153">
        <f>IFERROR(__xludf.DUMMYFUNCTION("TO_DATE(INT((AR1122/(60*60*24))+""1/1/1970""))"),43705.0)</f>
        <v>43705</v>
      </c>
      <c r="AR1122" s="156">
        <v>1.5669648E9</v>
      </c>
      <c r="AS1122" s="156">
        <v>96903.459</v>
      </c>
      <c r="AT1122" s="156">
        <v>179932.9732</v>
      </c>
      <c r="AU1122" s="152">
        <f t="shared" si="1"/>
        <v>185003.25</v>
      </c>
      <c r="AV1122" s="152">
        <f t="shared" si="2"/>
        <v>33017.8122</v>
      </c>
      <c r="AW1122" s="152">
        <f t="shared" si="3"/>
        <v>164695.162</v>
      </c>
      <c r="AX1122" s="152">
        <f t="shared" si="4"/>
        <v>10070.6676</v>
      </c>
      <c r="AY1122" s="152">
        <f t="shared" si="5"/>
        <v>87930.6008</v>
      </c>
      <c r="AZ1122" s="152">
        <f t="shared" si="6"/>
        <v>90883.592</v>
      </c>
      <c r="BA1122" s="152">
        <f t="shared" si="7"/>
        <v>109756.325</v>
      </c>
      <c r="BB1122" s="152">
        <f t="shared" si="8"/>
        <v>102454.2</v>
      </c>
      <c r="BC1122" s="152">
        <f t="shared" si="9"/>
        <v>107459.6291</v>
      </c>
    </row>
    <row r="1123">
      <c r="A1123" s="152">
        <v>1.52146626E9</v>
      </c>
      <c r="B1123" s="152">
        <v>123638.5819</v>
      </c>
      <c r="D1123" s="153">
        <f>IFERROR(__xludf.DUMMYFUNCTION("TO_DATE(INT((E1123/(60*60*24))+""1/1/1970""))"),43706.0)</f>
        <v>43706</v>
      </c>
      <c r="E1123" s="152">
        <v>1.5670512E9</v>
      </c>
      <c r="F1123" s="152">
        <v>96903.459</v>
      </c>
      <c r="H1123" s="153">
        <f>IFERROR(__xludf.DUMMYFUNCTION("TO_DATE(INT((I1123/(60*60*24))+""1/1/1970""))"),43706.0)</f>
        <v>43706</v>
      </c>
      <c r="I1123" s="152">
        <v>1.5670512E9</v>
      </c>
      <c r="J1123" s="152">
        <v>183015.0032</v>
      </c>
      <c r="L1123" s="154">
        <v>43921.0</v>
      </c>
      <c r="M1123" s="155">
        <v>190971.7</v>
      </c>
      <c r="O1123" s="153">
        <f>IFERROR(__xludf.DUMMYFUNCTION("TO_DATE(INT((P1123/(60*60*24))+""1/1/1970""))"),43496.0)</f>
        <v>43496</v>
      </c>
      <c r="P1123" s="13">
        <v>1.5489468E9</v>
      </c>
      <c r="Q1123" s="13">
        <v>31514.2252</v>
      </c>
      <c r="S1123" s="153">
        <f>IFERROR(__xludf.DUMMYFUNCTION("TO_DATE(INT((T1123/(60*60*24))+""1/1/1970""))"),43706.0)</f>
        <v>43706</v>
      </c>
      <c r="T1123" s="152">
        <v>1.5670512E9</v>
      </c>
      <c r="U1123" s="152">
        <v>165829.7873</v>
      </c>
      <c r="W1123" s="153">
        <f>IFERROR(__xludf.DUMMYFUNCTION("TO_DATE(INT((X1123/(60*60*24))+""1/1/1970""))"),43676.0)</f>
        <v>43676</v>
      </c>
      <c r="X1123" s="152">
        <v>1.5644952E9</v>
      </c>
      <c r="Y1123" s="152">
        <v>9990.5047</v>
      </c>
      <c r="AA1123" s="153">
        <f>IFERROR(__xludf.DUMMYFUNCTION("TO_DATE(INT((AB1123/(60*60*24))+""1/1/1970""))"),43682.0)</f>
        <v>43682</v>
      </c>
      <c r="AB1123" s="156">
        <v>1.5649956E9</v>
      </c>
      <c r="AC1123" s="156">
        <v>87334.4525</v>
      </c>
      <c r="AE1123" s="153">
        <f>IFERROR(__xludf.DUMMYFUNCTION("TO_DATE(INT((AF1123/(60*60*24))+""1/1/1970""))"),43500.0)</f>
        <v>43500</v>
      </c>
      <c r="AF1123" s="156">
        <v>1.5492744E9</v>
      </c>
      <c r="AG1123" s="156">
        <v>92986.328</v>
      </c>
      <c r="AQ1123" s="153">
        <f>IFERROR(__xludf.DUMMYFUNCTION("TO_DATE(INT((AR1123/(60*60*24))+""1/1/1970""))"),43706.0)</f>
        <v>43706</v>
      </c>
      <c r="AR1123" s="152">
        <v>1.5670512E9</v>
      </c>
      <c r="AS1123" s="152">
        <v>96903.459</v>
      </c>
      <c r="AT1123" s="152">
        <v>183015.0032</v>
      </c>
      <c r="AU1123" s="152">
        <f t="shared" si="1"/>
        <v>185589.87</v>
      </c>
      <c r="AV1123" s="152">
        <f t="shared" si="2"/>
        <v>32949.8887</v>
      </c>
      <c r="AW1123" s="152">
        <f t="shared" si="3"/>
        <v>165829.7873</v>
      </c>
      <c r="AX1123" s="152">
        <f t="shared" si="4"/>
        <v>10066.0126</v>
      </c>
      <c r="AY1123" s="152">
        <f t="shared" si="5"/>
        <v>88257.3463</v>
      </c>
      <c r="AZ1123" s="152">
        <f t="shared" si="6"/>
        <v>90914.7612</v>
      </c>
      <c r="BA1123" s="152">
        <f t="shared" si="7"/>
        <v>109553.0071</v>
      </c>
      <c r="BB1123" s="152">
        <f t="shared" si="8"/>
        <v>102480.42</v>
      </c>
      <c r="BC1123" s="152">
        <f t="shared" si="9"/>
        <v>107653.8499</v>
      </c>
    </row>
    <row r="1124">
      <c r="A1124" s="156">
        <v>1.5214896E9</v>
      </c>
      <c r="B1124" s="156">
        <v>122514.8489</v>
      </c>
      <c r="D1124" s="153">
        <f>IFERROR(__xludf.DUMMYFUNCTION("TO_DATE(INT((E1124/(60*60*24))+""1/1/1970""))"),43707.0)</f>
        <v>43707</v>
      </c>
      <c r="E1124" s="156">
        <v>1.5671376E9</v>
      </c>
      <c r="F1124" s="156">
        <v>96903.459</v>
      </c>
      <c r="H1124" s="153">
        <f>IFERROR(__xludf.DUMMYFUNCTION("TO_DATE(INT((I1124/(60*60*24))+""1/1/1970""))"),43707.0)</f>
        <v>43707</v>
      </c>
      <c r="I1124" s="156">
        <v>1.5671376E9</v>
      </c>
      <c r="J1124" s="156">
        <v>182608.4732</v>
      </c>
      <c r="L1124" s="154">
        <v>43922.0</v>
      </c>
      <c r="M1124" s="155">
        <v>186268.01</v>
      </c>
      <c r="O1124" s="153">
        <f>IFERROR(__xludf.DUMMYFUNCTION("TO_DATE(INT((P1124/(60*60*24))+""1/1/1970""))"),43497.0)</f>
        <v>43497</v>
      </c>
      <c r="P1124" s="13">
        <v>1.5490332E9</v>
      </c>
      <c r="Q1124" s="13">
        <v>31438.075</v>
      </c>
      <c r="S1124" s="153">
        <f>IFERROR(__xludf.DUMMYFUNCTION("TO_DATE(INT((T1124/(60*60*24))+""1/1/1970""))"),43707.0)</f>
        <v>43707</v>
      </c>
      <c r="T1124" s="156">
        <v>1.5671376E9</v>
      </c>
      <c r="U1124" s="156">
        <v>167965.9245</v>
      </c>
      <c r="W1124" s="153">
        <f>IFERROR(__xludf.DUMMYFUNCTION("TO_DATE(INT((X1124/(60*60*24))+""1/1/1970""))"),43677.0)</f>
        <v>43677</v>
      </c>
      <c r="X1124" s="152">
        <v>1.5645816E9</v>
      </c>
      <c r="Y1124" s="152">
        <v>9991.6498</v>
      </c>
      <c r="AA1124" s="153">
        <f>IFERROR(__xludf.DUMMYFUNCTION("TO_DATE(INT((AB1124/(60*60*24))+""1/1/1970""))"),43683.0)</f>
        <v>43683</v>
      </c>
      <c r="AB1124" s="152">
        <v>1.5650748E9</v>
      </c>
      <c r="AC1124" s="152">
        <v>87592.7975</v>
      </c>
      <c r="AE1124" s="153">
        <f>IFERROR(__xludf.DUMMYFUNCTION("TO_DATE(INT((AF1124/(60*60*24))+""1/1/1970""))"),43501.0)</f>
        <v>43501</v>
      </c>
      <c r="AF1124" s="152">
        <v>1.5493536E9</v>
      </c>
      <c r="AG1124" s="152">
        <v>92828.4365</v>
      </c>
      <c r="AQ1124" s="153">
        <f>IFERROR(__xludf.DUMMYFUNCTION("TO_DATE(INT((AR1124/(60*60*24))+""1/1/1970""))"),43707.0)</f>
        <v>43707</v>
      </c>
      <c r="AR1124" s="156">
        <v>1.5671376E9</v>
      </c>
      <c r="AS1124" s="156">
        <v>96903.459</v>
      </c>
      <c r="AT1124" s="156">
        <v>182608.4732</v>
      </c>
      <c r="AU1124" s="152">
        <f t="shared" si="1"/>
        <v>186387.53</v>
      </c>
      <c r="AV1124" s="152">
        <f t="shared" si="2"/>
        <v>32904.1378</v>
      </c>
      <c r="AW1124" s="152">
        <f t="shared" si="3"/>
        <v>167965.9245</v>
      </c>
      <c r="AX1124" s="152">
        <f t="shared" si="4"/>
        <v>10056.2758</v>
      </c>
      <c r="AY1124" s="152">
        <f t="shared" si="5"/>
        <v>88380.7396</v>
      </c>
      <c r="AZ1124" s="152">
        <f t="shared" si="6"/>
        <v>91129.7073</v>
      </c>
      <c r="BA1124" s="152">
        <f t="shared" si="7"/>
        <v>109081.2016</v>
      </c>
      <c r="BB1124" s="152">
        <f t="shared" si="8"/>
        <v>102697.59</v>
      </c>
      <c r="BC1124" s="152">
        <f t="shared" si="9"/>
        <v>108009.4354</v>
      </c>
    </row>
    <row r="1125">
      <c r="A1125" s="152">
        <v>1.52155266E9</v>
      </c>
      <c r="B1125" s="152">
        <v>122821.7318</v>
      </c>
      <c r="D1125" s="153">
        <f>IFERROR(__xludf.DUMMYFUNCTION("TO_DATE(INT((E1125/(60*60*24))+""1/1/1970""))"),43708.0)</f>
        <v>43708</v>
      </c>
      <c r="E1125" s="152">
        <v>1.567224E9</v>
      </c>
      <c r="F1125" s="152">
        <v>96903.459</v>
      </c>
      <c r="H1125" s="153">
        <f>IFERROR(__xludf.DUMMYFUNCTION("TO_DATE(INT((I1125/(60*60*24))+""1/1/1970""))"),43708.0)</f>
        <v>43708</v>
      </c>
      <c r="I1125" s="152">
        <v>1.567224E9</v>
      </c>
      <c r="J1125" s="152">
        <v>181334.4432</v>
      </c>
      <c r="L1125" s="154">
        <v>43922.0</v>
      </c>
      <c r="M1125" s="155">
        <v>186267.01</v>
      </c>
      <c r="O1125" s="153">
        <f>IFERROR(__xludf.DUMMYFUNCTION("TO_DATE(INT((P1125/(60*60*24))+""1/1/1970""))"),43498.0)</f>
        <v>43498</v>
      </c>
      <c r="P1125" s="13">
        <v>1.5490656E9</v>
      </c>
      <c r="Q1125" s="13">
        <v>31392.6377</v>
      </c>
      <c r="S1125" s="153">
        <f>IFERROR(__xludf.DUMMYFUNCTION("TO_DATE(INT((T1125/(60*60*24))+""1/1/1970""))"),43708.0)</f>
        <v>43708</v>
      </c>
      <c r="T1125" s="152">
        <v>1.567224E9</v>
      </c>
      <c r="U1125" s="152">
        <v>167916.3944</v>
      </c>
      <c r="W1125" s="153">
        <f>IFERROR(__xludf.DUMMYFUNCTION("TO_DATE(INT((X1125/(60*60*24))+""1/1/1970""))"),43678.0)</f>
        <v>43678</v>
      </c>
      <c r="X1125" s="152">
        <v>1.564668E9</v>
      </c>
      <c r="Y1125" s="152">
        <v>9999.5926</v>
      </c>
      <c r="AA1125" s="153">
        <f>IFERROR(__xludf.DUMMYFUNCTION("TO_DATE(INT((AB1125/(60*60*24))+""1/1/1970""))"),43684.0)</f>
        <v>43684</v>
      </c>
      <c r="AB1125" s="156">
        <v>1.565154E9</v>
      </c>
      <c r="AC1125" s="156">
        <v>87085.6269</v>
      </c>
      <c r="AE1125" s="153">
        <f>IFERROR(__xludf.DUMMYFUNCTION("TO_DATE(INT((AF1125/(60*60*24))+""1/1/1970""))"),43502.0)</f>
        <v>43502</v>
      </c>
      <c r="AF1125" s="156">
        <v>1.5494328E9</v>
      </c>
      <c r="AG1125" s="156">
        <v>92616.2951</v>
      </c>
      <c r="AQ1125" s="153">
        <f>IFERROR(__xludf.DUMMYFUNCTION("TO_DATE(INT((AR1125/(60*60*24))+""1/1/1970""))"),43708.0)</f>
        <v>43708</v>
      </c>
      <c r="AR1125" s="152">
        <v>1.567224E9</v>
      </c>
      <c r="AS1125" s="152">
        <v>96903.459</v>
      </c>
      <c r="AT1125" s="152">
        <v>181334.4432</v>
      </c>
      <c r="AU1125" s="152">
        <f t="shared" si="1"/>
        <v>186387.53</v>
      </c>
      <c r="AV1125" s="152">
        <f t="shared" si="2"/>
        <v>32930.813</v>
      </c>
      <c r="AW1125" s="152">
        <f t="shared" si="3"/>
        <v>167916.3944</v>
      </c>
      <c r="AX1125" s="152">
        <f t="shared" si="4"/>
        <v>10068.4653</v>
      </c>
      <c r="AY1125" s="152">
        <f t="shared" si="5"/>
        <v>88380.7396</v>
      </c>
      <c r="AZ1125" s="152">
        <f t="shared" si="6"/>
        <v>91686.3004</v>
      </c>
      <c r="BA1125" s="152">
        <f t="shared" si="7"/>
        <v>109101.7415</v>
      </c>
      <c r="BB1125" s="152">
        <f t="shared" si="8"/>
        <v>102703.29</v>
      </c>
      <c r="BC1125" s="152">
        <f t="shared" si="9"/>
        <v>108026.9483</v>
      </c>
    </row>
    <row r="1126">
      <c r="A1126" s="156">
        <v>1.521576E9</v>
      </c>
      <c r="B1126" s="156">
        <v>122722.4462</v>
      </c>
      <c r="D1126" s="153">
        <f>IFERROR(__xludf.DUMMYFUNCTION("TO_DATE(INT((E1126/(60*60*24))+""1/1/1970""))"),43711.0)</f>
        <v>43711</v>
      </c>
      <c r="E1126" s="156">
        <v>1.5675192E9</v>
      </c>
      <c r="F1126" s="156">
        <v>96903.459</v>
      </c>
      <c r="H1126" s="153">
        <f>IFERROR(__xludf.DUMMYFUNCTION("TO_DATE(INT((I1126/(60*60*24))+""1/1/1970""))"),43711.0)</f>
        <v>43711</v>
      </c>
      <c r="I1126" s="156">
        <v>1.5675192E9</v>
      </c>
      <c r="J1126" s="156">
        <v>181334.4432</v>
      </c>
      <c r="L1126" s="154">
        <v>43923.0</v>
      </c>
      <c r="M1126" s="155">
        <v>179783.06</v>
      </c>
      <c r="O1126" s="153">
        <f>IFERROR(__xludf.DUMMYFUNCTION("TO_DATE(INT((P1126/(60*60*24))+""1/1/1970""))"),43499.0)</f>
        <v>43499</v>
      </c>
      <c r="P1126" s="13">
        <v>1.549152E9</v>
      </c>
      <c r="Q1126" s="13">
        <v>31392.6377</v>
      </c>
      <c r="S1126" s="153">
        <f>IFERROR(__xludf.DUMMYFUNCTION("TO_DATE(INT((T1126/(60*60*24))+""1/1/1970""))"),43711.0)</f>
        <v>43711</v>
      </c>
      <c r="T1126" s="156">
        <v>1.5674832E9</v>
      </c>
      <c r="U1126" s="156">
        <v>167916.3944</v>
      </c>
      <c r="W1126" s="153">
        <f>IFERROR(__xludf.DUMMYFUNCTION("TO_DATE(INT((X1126/(60*60*24))+""1/1/1970""))"),43679.0)</f>
        <v>43679</v>
      </c>
      <c r="X1126" s="152">
        <v>1.5647544E9</v>
      </c>
      <c r="Y1126" s="152">
        <v>10021.9028</v>
      </c>
      <c r="AA1126" s="153">
        <f>IFERROR(__xludf.DUMMYFUNCTION("TO_DATE(INT((AB1126/(60*60*24))+""1/1/1970""))"),43685.0)</f>
        <v>43685</v>
      </c>
      <c r="AB1126" s="152">
        <v>1.5652332E9</v>
      </c>
      <c r="AC1126" s="152">
        <v>87606.525</v>
      </c>
      <c r="AE1126" s="153">
        <f>IFERROR(__xludf.DUMMYFUNCTION("TO_DATE(INT((AF1126/(60*60*24))+""1/1/1970""))"),43503.0)</f>
        <v>43503</v>
      </c>
      <c r="AF1126" s="152">
        <v>1.549512E9</v>
      </c>
      <c r="AG1126" s="152">
        <v>92265.695</v>
      </c>
      <c r="AQ1126" s="153">
        <f>IFERROR(__xludf.DUMMYFUNCTION("TO_DATE(INT((AR1126/(60*60*24))+""1/1/1970""))"),43711.0)</f>
        <v>43711</v>
      </c>
      <c r="AR1126" s="156">
        <v>1.5675192E9</v>
      </c>
      <c r="AS1126" s="156">
        <v>96903.459</v>
      </c>
      <c r="AT1126" s="156">
        <v>181334.4432</v>
      </c>
      <c r="AU1126" s="152">
        <f t="shared" si="1"/>
        <v>186444.07</v>
      </c>
      <c r="AV1126" s="152">
        <f t="shared" si="2"/>
        <v>32903.8816</v>
      </c>
      <c r="AW1126" s="152">
        <f t="shared" si="3"/>
        <v>167916.3944</v>
      </c>
      <c r="AX1126" s="152">
        <f t="shared" si="4"/>
        <v>10069.8513</v>
      </c>
      <c r="AY1126" s="152">
        <f t="shared" si="5"/>
        <v>88976.415</v>
      </c>
      <c r="AZ1126" s="152">
        <f t="shared" si="6"/>
        <v>91898.413</v>
      </c>
      <c r="BA1126" s="152">
        <f t="shared" si="7"/>
        <v>109101.7415</v>
      </c>
      <c r="BB1126" s="152">
        <f t="shared" si="8"/>
        <v>102703.29</v>
      </c>
      <c r="BC1126" s="152">
        <f t="shared" si="9"/>
        <v>108026.9483</v>
      </c>
    </row>
    <row r="1127">
      <c r="A1127" s="152">
        <v>1.52163906E9</v>
      </c>
      <c r="B1127" s="152">
        <v>122623.1605</v>
      </c>
      <c r="D1127" s="153">
        <f>IFERROR(__xludf.DUMMYFUNCTION("TO_DATE(INT((E1127/(60*60*24))+""1/1/1970""))"),43712.0)</f>
        <v>43712</v>
      </c>
      <c r="E1127" s="156">
        <v>1.5675696E9</v>
      </c>
      <c r="F1127" s="156">
        <v>96961.0741</v>
      </c>
      <c r="H1127" s="153">
        <f>IFERROR(__xludf.DUMMYFUNCTION("TO_DATE(INT((I1127/(60*60*24))+""1/1/1970""))"),43712.0)</f>
        <v>43712</v>
      </c>
      <c r="I1127" s="156">
        <v>1.5675696E9</v>
      </c>
      <c r="J1127" s="156">
        <v>180162.1232</v>
      </c>
      <c r="L1127" s="154">
        <v>43924.0</v>
      </c>
      <c r="M1127" s="155">
        <v>184829.14</v>
      </c>
      <c r="O1127" s="153">
        <f>IFERROR(__xludf.DUMMYFUNCTION("TO_DATE(INT((P1127/(60*60*24))+""1/1/1970""))"),43500.0)</f>
        <v>43500</v>
      </c>
      <c r="P1127" s="13">
        <v>1.5492384E9</v>
      </c>
      <c r="Q1127" s="13">
        <v>31414.4419</v>
      </c>
      <c r="S1127" s="153">
        <f>IFERROR(__xludf.DUMMYFUNCTION("TO_DATE(INT((T1127/(60*60*24))+""1/1/1970""))"),43712.0)</f>
        <v>43712</v>
      </c>
      <c r="T1127" s="152">
        <v>1.5675696E9</v>
      </c>
      <c r="U1127" s="152">
        <v>166928.5248</v>
      </c>
      <c r="W1127" s="153">
        <f>IFERROR(__xludf.DUMMYFUNCTION("TO_DATE(INT((X1127/(60*60*24))+""1/1/1970""))"),43680.0)</f>
        <v>43680</v>
      </c>
      <c r="X1127" s="152">
        <v>1.5647904E9</v>
      </c>
      <c r="Y1127" s="152">
        <v>10038.3306</v>
      </c>
      <c r="AA1127" s="153">
        <f>IFERROR(__xludf.DUMMYFUNCTION("TO_DATE(INT((AB1127/(60*60*24))+""1/1/1970""))"),43686.0)</f>
        <v>43686</v>
      </c>
      <c r="AB1127" s="156">
        <v>1.5653124E9</v>
      </c>
      <c r="AC1127" s="156">
        <v>87702.5717</v>
      </c>
      <c r="AE1127" s="153">
        <f>IFERROR(__xludf.DUMMYFUNCTION("TO_DATE(INT((AF1127/(60*60*24))+""1/1/1970""))"),43504.0)</f>
        <v>43504</v>
      </c>
      <c r="AF1127" s="156">
        <v>1.5495912E9</v>
      </c>
      <c r="AG1127" s="156">
        <v>92043.8372</v>
      </c>
      <c r="AQ1127" s="153">
        <f>IFERROR(__xludf.DUMMYFUNCTION("TO_DATE(INT((AR1127/(60*60*24))+""1/1/1970""))"),43712.0)</f>
        <v>43712</v>
      </c>
      <c r="AR1127" s="156">
        <v>1.5675696E9</v>
      </c>
      <c r="AS1127" s="156">
        <v>96961.0741</v>
      </c>
      <c r="AT1127" s="156">
        <v>180162.1232</v>
      </c>
      <c r="AU1127" s="152">
        <f t="shared" si="1"/>
        <v>184227.94</v>
      </c>
      <c r="AV1127" s="152">
        <f t="shared" si="2"/>
        <v>32827.836</v>
      </c>
      <c r="AW1127" s="152">
        <f t="shared" si="3"/>
        <v>166928.5248</v>
      </c>
      <c r="AX1127" s="152">
        <f t="shared" si="4"/>
        <v>10063.6621</v>
      </c>
      <c r="AY1127" s="152">
        <f t="shared" si="5"/>
        <v>88503.2602</v>
      </c>
      <c r="AZ1127" s="152">
        <f t="shared" si="6"/>
        <v>91829.5979</v>
      </c>
      <c r="BA1127" s="152">
        <f t="shared" si="7"/>
        <v>109708.4471</v>
      </c>
      <c r="BB1127" s="152">
        <f t="shared" si="8"/>
        <v>102516.33</v>
      </c>
      <c r="BC1127" s="152">
        <f t="shared" si="9"/>
        <v>105929.9495</v>
      </c>
    </row>
    <row r="1128">
      <c r="A1128" s="156">
        <v>1.5216624E9</v>
      </c>
      <c r="B1128" s="156">
        <v>122487.771</v>
      </c>
      <c r="D1128" s="153">
        <f>IFERROR(__xludf.DUMMYFUNCTION("TO_DATE(INT((E1128/(60*60*24))+""1/1/1970""))"),43713.0)</f>
        <v>43713</v>
      </c>
      <c r="E1128" s="152">
        <v>1.567656E9</v>
      </c>
      <c r="F1128" s="152">
        <v>97753.5383</v>
      </c>
      <c r="H1128" s="153">
        <f>IFERROR(__xludf.DUMMYFUNCTION("TO_DATE(INT((I1128/(60*60*24))+""1/1/1970""))"),43713.0)</f>
        <v>43713</v>
      </c>
      <c r="I1128" s="152">
        <v>1.567656E9</v>
      </c>
      <c r="J1128" s="152">
        <v>182002.0632</v>
      </c>
      <c r="L1128" s="154">
        <v>43927.0</v>
      </c>
      <c r="M1128" s="155">
        <v>182818.4</v>
      </c>
      <c r="O1128" s="153">
        <f>IFERROR(__xludf.DUMMYFUNCTION("TO_DATE(INT((P1128/(60*60*24))+""1/1/1970""))"),43501.0)</f>
        <v>43501</v>
      </c>
      <c r="P1128" s="13">
        <v>1.5493788E9</v>
      </c>
      <c r="Q1128" s="13">
        <v>31337.5622</v>
      </c>
      <c r="S1128" s="153">
        <f>IFERROR(__xludf.DUMMYFUNCTION("TO_DATE(INT((T1128/(60*60*24))+""1/1/1970""))"),43713.0)</f>
        <v>43713</v>
      </c>
      <c r="T1128" s="156">
        <v>1.567656E9</v>
      </c>
      <c r="U1128" s="156">
        <v>168786.3742</v>
      </c>
      <c r="W1128" s="153">
        <f>IFERROR(__xludf.DUMMYFUNCTION("TO_DATE(INT((X1128/(60*60*24))+""1/1/1970""))"),43682.0)</f>
        <v>43682</v>
      </c>
      <c r="X1128" s="156">
        <v>1.5649632E9</v>
      </c>
      <c r="Y1128" s="156">
        <v>10038.6271</v>
      </c>
      <c r="AA1128" s="153">
        <f>IFERROR(__xludf.DUMMYFUNCTION("TO_DATE(INT((AB1128/(60*60*24))+""1/1/1970""))"),43688.0)</f>
        <v>43688</v>
      </c>
      <c r="AB1128" s="152">
        <v>1.5655608E9</v>
      </c>
      <c r="AC1128" s="152">
        <v>87469.1445</v>
      </c>
      <c r="AE1128" s="153">
        <f>IFERROR(__xludf.DUMMYFUNCTION("TO_DATE(INT((AF1128/(60*60*24))+""1/1/1970""))"),43505.0)</f>
        <v>43505</v>
      </c>
      <c r="AF1128" s="152">
        <v>1.5496704E9</v>
      </c>
      <c r="AG1128" s="152">
        <v>91913.0706</v>
      </c>
      <c r="AQ1128" s="153">
        <f>IFERROR(__xludf.DUMMYFUNCTION("TO_DATE(INT((AR1128/(60*60*24))+""1/1/1970""))"),43713.0)</f>
        <v>43713</v>
      </c>
      <c r="AR1128" s="152">
        <v>1.567656E9</v>
      </c>
      <c r="AS1128" s="152">
        <v>97753.5383</v>
      </c>
      <c r="AT1128" s="152">
        <v>182002.0632</v>
      </c>
      <c r="AU1128" s="152">
        <f t="shared" si="1"/>
        <v>187686.78</v>
      </c>
      <c r="AV1128" s="152">
        <f t="shared" si="2"/>
        <v>32658.6799</v>
      </c>
      <c r="AW1128" s="152">
        <f t="shared" si="3"/>
        <v>168786.3742</v>
      </c>
      <c r="AX1128" s="152">
        <f t="shared" si="4"/>
        <v>10046.4231</v>
      </c>
      <c r="AY1128" s="152">
        <f t="shared" si="5"/>
        <v>87735.8932</v>
      </c>
      <c r="AZ1128" s="152">
        <f t="shared" si="6"/>
        <v>91326.8425</v>
      </c>
      <c r="BA1128" s="152">
        <f t="shared" si="7"/>
        <v>109055.054</v>
      </c>
      <c r="BB1128" s="152">
        <f t="shared" si="8"/>
        <v>102787.08</v>
      </c>
      <c r="BC1128" s="152">
        <f t="shared" si="9"/>
        <v>106643.3234</v>
      </c>
    </row>
    <row r="1129">
      <c r="A1129" s="152">
        <v>1.52172546E9</v>
      </c>
      <c r="B1129" s="152">
        <v>121251.2135</v>
      </c>
      <c r="D1129" s="153">
        <f>IFERROR(__xludf.DUMMYFUNCTION("TO_DATE(INT((E1129/(60*60*24))+""1/1/1970""))"),43714.0)</f>
        <v>43714</v>
      </c>
      <c r="E1129" s="156">
        <v>1.5677424E9</v>
      </c>
      <c r="F1129" s="156">
        <v>97753.5383</v>
      </c>
      <c r="H1129" s="153">
        <f>IFERROR(__xludf.DUMMYFUNCTION("TO_DATE(INT((I1129/(60*60*24))+""1/1/1970""))"),43714.0)</f>
        <v>43714</v>
      </c>
      <c r="I1129" s="156">
        <v>1.5677424E9</v>
      </c>
      <c r="J1129" s="156">
        <v>182381.8632</v>
      </c>
      <c r="L1129" s="154">
        <v>43928.0</v>
      </c>
      <c r="M1129" s="155">
        <v>195295.68</v>
      </c>
      <c r="O1129" s="153">
        <f>IFERROR(__xludf.DUMMYFUNCTION("TO_DATE(INT((P1129/(60*60*24))+""1/1/1970""))"),43502.0)</f>
        <v>43502</v>
      </c>
      <c r="P1129" s="13">
        <v>1.5494652E9</v>
      </c>
      <c r="Q1129" s="13">
        <v>31315.733</v>
      </c>
      <c r="S1129" s="153">
        <f>IFERROR(__xludf.DUMMYFUNCTION("TO_DATE(INT((T1129/(60*60*24))+""1/1/1970""))"),43714.0)</f>
        <v>43714</v>
      </c>
      <c r="T1129" s="152">
        <v>1.5677424E9</v>
      </c>
      <c r="U1129" s="152">
        <v>170981.6328</v>
      </c>
      <c r="W1129" s="153">
        <f>IFERROR(__xludf.DUMMYFUNCTION("TO_DATE(INT((X1129/(60*60*24))+""1/1/1970""))"),43683.0)</f>
        <v>43683</v>
      </c>
      <c r="X1129" s="152">
        <v>1.5651E9</v>
      </c>
      <c r="Y1129" s="152">
        <v>10054.0212</v>
      </c>
      <c r="AA1129" s="153">
        <f>IFERROR(__xludf.DUMMYFUNCTION("TO_DATE(INT((AB1129/(60*60*24))+""1/1/1970""))"),43689.0)</f>
        <v>43689</v>
      </c>
      <c r="AB1129" s="152">
        <v>1.5656004E9</v>
      </c>
      <c r="AC1129" s="152">
        <v>87376.7201</v>
      </c>
      <c r="AE1129" s="153">
        <f>IFERROR(__xludf.DUMMYFUNCTION("TO_DATE(INT((AF1129/(60*60*24))+""1/1/1970""))"),43506.0)</f>
        <v>43506</v>
      </c>
      <c r="AF1129" s="156">
        <v>1.5498396E9</v>
      </c>
      <c r="AG1129" s="156">
        <v>91913.0706</v>
      </c>
      <c r="AQ1129" s="153">
        <f>IFERROR(__xludf.DUMMYFUNCTION("TO_DATE(INT((AR1129/(60*60*24))+""1/1/1970""))"),43714.0)</f>
        <v>43714</v>
      </c>
      <c r="AR1129" s="156">
        <v>1.5677424E9</v>
      </c>
      <c r="AS1129" s="156">
        <v>97753.5383</v>
      </c>
      <c r="AT1129" s="156">
        <v>182381.8632</v>
      </c>
      <c r="AU1129" s="152">
        <f t="shared" si="1"/>
        <v>192016.74</v>
      </c>
      <c r="AV1129" s="152">
        <f t="shared" si="2"/>
        <v>32572.6692</v>
      </c>
      <c r="AW1129" s="152">
        <f t="shared" si="3"/>
        <v>170981.6328</v>
      </c>
      <c r="AX1129" s="152">
        <f t="shared" si="4"/>
        <v>10048.6367</v>
      </c>
      <c r="AY1129" s="152">
        <f t="shared" si="5"/>
        <v>87463.7237</v>
      </c>
      <c r="AZ1129" s="152">
        <f t="shared" si="6"/>
        <v>91333.3192</v>
      </c>
      <c r="BA1129" s="152">
        <f t="shared" si="7"/>
        <v>111108.513</v>
      </c>
      <c r="BB1129" s="152">
        <f t="shared" si="8"/>
        <v>102996.84</v>
      </c>
      <c r="BC1129" s="152">
        <f t="shared" si="9"/>
        <v>108082.622</v>
      </c>
    </row>
    <row r="1130">
      <c r="A1130" s="156">
        <v>1.5217488E9</v>
      </c>
      <c r="B1130" s="156">
        <v>119436.994</v>
      </c>
      <c r="D1130" s="153">
        <f>IFERROR(__xludf.DUMMYFUNCTION("TO_DATE(INT((E1130/(60*60*24))+""1/1/1970""))"),43715.0)</f>
        <v>43715</v>
      </c>
      <c r="E1130" s="152">
        <v>1.5678288E9</v>
      </c>
      <c r="F1130" s="152">
        <v>97753.5383</v>
      </c>
      <c r="H1130" s="153">
        <f>IFERROR(__xludf.DUMMYFUNCTION("TO_DATE(INT((I1130/(60*60*24))+""1/1/1970""))"),43715.0)</f>
        <v>43715</v>
      </c>
      <c r="I1130" s="152">
        <v>1.5678288E9</v>
      </c>
      <c r="J1130" s="152">
        <v>179625.4132</v>
      </c>
      <c r="L1130" s="154">
        <v>43929.0</v>
      </c>
      <c r="M1130" s="155">
        <v>194546.62</v>
      </c>
      <c r="O1130" s="153">
        <f>IFERROR(__xludf.DUMMYFUNCTION("TO_DATE(INT((P1130/(60*60*24))+""1/1/1970""))"),43503.0)</f>
        <v>43503</v>
      </c>
      <c r="P1130" s="13">
        <v>1.5495516E9</v>
      </c>
      <c r="Q1130" s="13">
        <v>31341.2365</v>
      </c>
      <c r="S1130" s="153">
        <f>IFERROR(__xludf.DUMMYFUNCTION("TO_DATE(INT((T1130/(60*60*24))+""1/1/1970""))"),43715.0)</f>
        <v>43715</v>
      </c>
      <c r="T1130" s="156">
        <v>1.5678288E9</v>
      </c>
      <c r="U1130" s="156">
        <v>171104.9144</v>
      </c>
      <c r="W1130" s="153">
        <f>IFERROR(__xludf.DUMMYFUNCTION("TO_DATE(INT((X1130/(60*60*24))+""1/1/1970""))"),43684.0)</f>
        <v>43684</v>
      </c>
      <c r="X1130" s="152">
        <v>1.5651864E9</v>
      </c>
      <c r="Y1130" s="152">
        <v>10049.8757</v>
      </c>
      <c r="AA1130" s="153">
        <f>IFERROR(__xludf.DUMMYFUNCTION("TO_DATE(INT((AB1130/(60*60*24))+""1/1/1970""))"),43690.0)</f>
        <v>43690</v>
      </c>
      <c r="AB1130" s="156">
        <v>1.5656796E9</v>
      </c>
      <c r="AC1130" s="156">
        <v>87247.6732</v>
      </c>
      <c r="AE1130" s="153">
        <f>IFERROR(__xludf.DUMMYFUNCTION("TO_DATE(INT((AF1130/(60*60*24))+""1/1/1970""))"),43507.0)</f>
        <v>43507</v>
      </c>
      <c r="AF1130" s="152">
        <v>1.5498792E9</v>
      </c>
      <c r="AG1130" s="152">
        <v>91928.8598</v>
      </c>
      <c r="AQ1130" s="153">
        <f>IFERROR(__xludf.DUMMYFUNCTION("TO_DATE(INT((AR1130/(60*60*24))+""1/1/1970""))"),43715.0)</f>
        <v>43715</v>
      </c>
      <c r="AR1130" s="152">
        <v>1.5678288E9</v>
      </c>
      <c r="AS1130" s="152">
        <v>97753.5383</v>
      </c>
      <c r="AT1130" s="152">
        <v>179625.4132</v>
      </c>
      <c r="AU1130" s="152">
        <f t="shared" si="1"/>
        <v>192016.74</v>
      </c>
      <c r="AV1130" s="152">
        <f t="shared" si="2"/>
        <v>32629.5586</v>
      </c>
      <c r="AW1130" s="152">
        <f t="shared" si="3"/>
        <v>171104.9144</v>
      </c>
      <c r="AX1130" s="152">
        <f t="shared" si="4"/>
        <v>10039.9778</v>
      </c>
      <c r="AY1130" s="152">
        <f t="shared" si="5"/>
        <v>87463.7237</v>
      </c>
      <c r="AZ1130" s="152">
        <f t="shared" si="6"/>
        <v>91384.3234</v>
      </c>
      <c r="BA1130" s="152">
        <f t="shared" si="7"/>
        <v>110471.7317</v>
      </c>
      <c r="BB1130" s="152">
        <f t="shared" si="8"/>
        <v>104016.09</v>
      </c>
      <c r="BC1130" s="152">
        <f t="shared" si="9"/>
        <v>107319.4917</v>
      </c>
    </row>
    <row r="1131">
      <c r="A1131" s="152">
        <v>1.52181186E9</v>
      </c>
      <c r="B1131" s="152">
        <v>119770.9548</v>
      </c>
      <c r="D1131" s="153">
        <f>IFERROR(__xludf.DUMMYFUNCTION("TO_DATE(INT((E1131/(60*60*24))+""1/1/1970""))"),43717.0)</f>
        <v>43717</v>
      </c>
      <c r="E1131" s="156">
        <v>1.5680376E9</v>
      </c>
      <c r="F1131" s="156">
        <v>97753.5383</v>
      </c>
      <c r="H1131" s="153">
        <f>IFERROR(__xludf.DUMMYFUNCTION("TO_DATE(INT((I1131/(60*60*24))+""1/1/1970""))"),43717.0)</f>
        <v>43717</v>
      </c>
      <c r="I1131" s="156">
        <v>1.5680376E9</v>
      </c>
      <c r="J1131" s="156">
        <v>179625.4132</v>
      </c>
      <c r="L1131" s="154">
        <v>43930.0</v>
      </c>
      <c r="M1131" s="155">
        <v>199541.29</v>
      </c>
      <c r="O1131" s="153">
        <f>IFERROR(__xludf.DUMMYFUNCTION("TO_DATE(INT((P1131/(60*60*24))+""1/1/1970""))"),43504.0)</f>
        <v>43504</v>
      </c>
      <c r="P1131" s="13">
        <v>1.549638E9</v>
      </c>
      <c r="Q1131" s="13">
        <v>31477.2949</v>
      </c>
      <c r="S1131" s="153">
        <f>IFERROR(__xludf.DUMMYFUNCTION("TO_DATE(INT((T1131/(60*60*24))+""1/1/1970""))"),43717.0)</f>
        <v>43717</v>
      </c>
      <c r="T1131" s="152">
        <v>1.5680376E9</v>
      </c>
      <c r="U1131" s="152">
        <v>171104.9144</v>
      </c>
      <c r="W1131" s="153">
        <f>IFERROR(__xludf.DUMMYFUNCTION("TO_DATE(INT((X1131/(60*60*24))+""1/1/1970""))"),43685.0)</f>
        <v>43685</v>
      </c>
      <c r="X1131" s="152">
        <v>1.5652728E9</v>
      </c>
      <c r="Y1131" s="152">
        <v>10053.7281</v>
      </c>
      <c r="AA1131" s="153">
        <f>IFERROR(__xludf.DUMMYFUNCTION("TO_DATE(INT((AB1131/(60*60*24))+""1/1/1970""))"),43691.0)</f>
        <v>43691</v>
      </c>
      <c r="AB1131" s="152">
        <v>1.5657588E9</v>
      </c>
      <c r="AC1131" s="152">
        <v>87991.1229</v>
      </c>
      <c r="AE1131" s="153">
        <f>IFERROR(__xludf.DUMMYFUNCTION("TO_DATE(INT((AF1131/(60*60*24))+""1/1/1970""))"),43508.0)</f>
        <v>43508</v>
      </c>
      <c r="AF1131" s="156">
        <v>1.5499584E9</v>
      </c>
      <c r="AG1131" s="156">
        <v>91561.256</v>
      </c>
      <c r="AQ1131" s="153">
        <f>IFERROR(__xludf.DUMMYFUNCTION("TO_DATE(INT((AR1131/(60*60*24))+""1/1/1970""))"),43717.0)</f>
        <v>43717</v>
      </c>
      <c r="AR1131" s="156">
        <v>1.5680376E9</v>
      </c>
      <c r="AS1131" s="156">
        <v>97753.5383</v>
      </c>
      <c r="AT1131" s="156">
        <v>179625.4132</v>
      </c>
      <c r="AU1131" s="152">
        <f t="shared" si="1"/>
        <v>191893.08</v>
      </c>
      <c r="AV1131" s="152">
        <f t="shared" si="2"/>
        <v>32617.3858</v>
      </c>
      <c r="AW1131" s="152">
        <f t="shared" si="3"/>
        <v>171104.9144</v>
      </c>
      <c r="AX1131" s="152">
        <f t="shared" si="4"/>
        <v>10038.4241</v>
      </c>
      <c r="AY1131" s="152">
        <f t="shared" si="5"/>
        <v>87432.7716</v>
      </c>
      <c r="AZ1131" s="152">
        <f t="shared" si="6"/>
        <v>91443.8282</v>
      </c>
      <c r="BA1131" s="152">
        <f t="shared" si="7"/>
        <v>110791.5746</v>
      </c>
      <c r="BB1131" s="152">
        <f t="shared" si="8"/>
        <v>104016.09</v>
      </c>
      <c r="BC1131" s="152">
        <f t="shared" si="9"/>
        <v>107319.4917</v>
      </c>
    </row>
    <row r="1132">
      <c r="A1132" s="156">
        <v>1.5218352E9</v>
      </c>
      <c r="B1132" s="156">
        <v>119556.4595</v>
      </c>
      <c r="D1132" s="153">
        <f>IFERROR(__xludf.DUMMYFUNCTION("TO_DATE(INT((E1132/(60*60*24))+""1/1/1970""))"),43718.0)</f>
        <v>43718</v>
      </c>
      <c r="E1132" s="156">
        <v>1.568088E9</v>
      </c>
      <c r="F1132" s="156">
        <v>97753.5383</v>
      </c>
      <c r="H1132" s="153">
        <f>IFERROR(__xludf.DUMMYFUNCTION("TO_DATE(INT((I1132/(60*60*24))+""1/1/1970""))"),43718.0)</f>
        <v>43718</v>
      </c>
      <c r="I1132" s="156">
        <v>1.568088E9</v>
      </c>
      <c r="J1132" s="156">
        <v>178711.8332</v>
      </c>
      <c r="L1132" s="154">
        <v>43931.0</v>
      </c>
      <c r="M1132" s="155">
        <v>203887.49</v>
      </c>
      <c r="O1132" s="153">
        <f>IFERROR(__xludf.DUMMYFUNCTION("TO_DATE(INT((P1132/(60*60*24))+""1/1/1970""))"),43505.0)</f>
        <v>43505</v>
      </c>
      <c r="P1132" s="13">
        <v>1.5496704E9</v>
      </c>
      <c r="Q1132" s="13">
        <v>31426.4343</v>
      </c>
      <c r="S1132" s="153">
        <f>IFERROR(__xludf.DUMMYFUNCTION("TO_DATE(INT((T1132/(60*60*24))+""1/1/1970""))"),43718.0)</f>
        <v>43718</v>
      </c>
      <c r="T1132" s="152">
        <v>1.568088E9</v>
      </c>
      <c r="U1132" s="152">
        <v>171174.593</v>
      </c>
      <c r="W1132" s="153">
        <f>IFERROR(__xludf.DUMMYFUNCTION("TO_DATE(INT((X1132/(60*60*24))+""1/1/1970""))"),43686.0)</f>
        <v>43686</v>
      </c>
      <c r="X1132" s="152">
        <v>1.5653592E9</v>
      </c>
      <c r="Y1132" s="152">
        <v>10045.5209</v>
      </c>
      <c r="AA1132" s="153">
        <f>IFERROR(__xludf.DUMMYFUNCTION("TO_DATE(INT((AB1132/(60*60*24))+""1/1/1970""))"),43692.0)</f>
        <v>43692</v>
      </c>
      <c r="AB1132" s="156">
        <v>1.565838E9</v>
      </c>
      <c r="AC1132" s="156">
        <v>87601.9855</v>
      </c>
      <c r="AE1132" s="153">
        <f>IFERROR(__xludf.DUMMYFUNCTION("TO_DATE(INT((AF1132/(60*60*24))+""1/1/1970""))"),43509.0)</f>
        <v>43509</v>
      </c>
      <c r="AF1132" s="152">
        <v>1.5500376E9</v>
      </c>
      <c r="AG1132" s="152">
        <v>92008.2104</v>
      </c>
      <c r="AQ1132" s="153">
        <f>IFERROR(__xludf.DUMMYFUNCTION("TO_DATE(INT((AR1132/(60*60*24))+""1/1/1970""))"),43718.0)</f>
        <v>43718</v>
      </c>
      <c r="AR1132" s="156">
        <v>1.568088E9</v>
      </c>
      <c r="AS1132" s="156">
        <v>97753.5383</v>
      </c>
      <c r="AT1132" s="156">
        <v>178711.8332</v>
      </c>
      <c r="AU1132" s="152">
        <f t="shared" si="1"/>
        <v>191545.18</v>
      </c>
      <c r="AV1132" s="152">
        <f t="shared" si="2"/>
        <v>32614.8461</v>
      </c>
      <c r="AW1132" s="152">
        <f t="shared" si="3"/>
        <v>171174.593</v>
      </c>
      <c r="AX1132" s="152">
        <f t="shared" si="4"/>
        <v>10043.4827</v>
      </c>
      <c r="AY1132" s="152">
        <f t="shared" si="5"/>
        <v>87426.3723</v>
      </c>
      <c r="AZ1132" s="152">
        <f t="shared" si="6"/>
        <v>91228.4773</v>
      </c>
      <c r="BA1132" s="152">
        <f t="shared" si="7"/>
        <v>110174.4277</v>
      </c>
      <c r="BB1132" s="152">
        <f t="shared" si="8"/>
        <v>103453.7</v>
      </c>
      <c r="BC1132" s="152">
        <f t="shared" si="9"/>
        <v>109824.8737</v>
      </c>
    </row>
    <row r="1133">
      <c r="A1133" s="152">
        <v>1.52207106E9</v>
      </c>
      <c r="B1133" s="152">
        <v>119556.4595</v>
      </c>
      <c r="D1133" s="153">
        <f>IFERROR(__xludf.DUMMYFUNCTION("TO_DATE(INT((E1133/(60*60*24))+""1/1/1970""))"),43719.0)</f>
        <v>43719</v>
      </c>
      <c r="E1133" s="152">
        <v>1.5681744E9</v>
      </c>
      <c r="F1133" s="152">
        <v>97753.5383</v>
      </c>
      <c r="H1133" s="153">
        <f>IFERROR(__xludf.DUMMYFUNCTION("TO_DATE(INT((I1133/(60*60*24))+""1/1/1970""))"),43719.0)</f>
        <v>43719</v>
      </c>
      <c r="I1133" s="152">
        <v>1.5681744E9</v>
      </c>
      <c r="J1133" s="152">
        <v>177418.1132</v>
      </c>
      <c r="L1133" s="154">
        <v>43934.0</v>
      </c>
      <c r="M1133" s="155">
        <v>203887.49</v>
      </c>
      <c r="O1133" s="153">
        <f>IFERROR(__xludf.DUMMYFUNCTION("TO_DATE(INT((P1133/(60*60*24))+""1/1/1970""))"),43506.0)</f>
        <v>43506</v>
      </c>
      <c r="P1133" s="13">
        <v>1.5497568E9</v>
      </c>
      <c r="Q1133" s="13">
        <v>31426.4343</v>
      </c>
      <c r="S1133" s="153">
        <f>IFERROR(__xludf.DUMMYFUNCTION("TO_DATE(INT((T1133/(60*60*24))+""1/1/1970""))"),43719.0)</f>
        <v>43719</v>
      </c>
      <c r="T1133" s="156">
        <v>1.5681744E9</v>
      </c>
      <c r="U1133" s="156">
        <v>171169.8834</v>
      </c>
      <c r="W1133" s="153">
        <f>IFERROR(__xludf.DUMMYFUNCTION("TO_DATE(INT((X1133/(60*60*24))+""1/1/1970""))"),43687.0)</f>
        <v>43687</v>
      </c>
      <c r="X1133" s="152">
        <v>1.5653952E9</v>
      </c>
      <c r="Y1133" s="152">
        <v>10041.9391</v>
      </c>
      <c r="AA1133" s="153">
        <f>IFERROR(__xludf.DUMMYFUNCTION("TO_DATE(INT((AB1133/(60*60*24))+""1/1/1970""))"),43693.0)</f>
        <v>43693</v>
      </c>
      <c r="AB1133" s="152">
        <v>1.5659172E9</v>
      </c>
      <c r="AC1133" s="152">
        <v>87877.9049</v>
      </c>
      <c r="AE1133" s="153">
        <f>IFERROR(__xludf.DUMMYFUNCTION("TO_DATE(INT((AF1133/(60*60*24))+""1/1/1970""))"),43510.0)</f>
        <v>43510</v>
      </c>
      <c r="AF1133" s="156">
        <v>1.5501168E9</v>
      </c>
      <c r="AG1133" s="156">
        <v>91448.7077</v>
      </c>
      <c r="AQ1133" s="153">
        <f>IFERROR(__xludf.DUMMYFUNCTION("TO_DATE(INT((AR1133/(60*60*24))+""1/1/1970""))"),43719.0)</f>
        <v>43719</v>
      </c>
      <c r="AR1133" s="152">
        <v>1.5681744E9</v>
      </c>
      <c r="AS1133" s="152">
        <v>97753.5383</v>
      </c>
      <c r="AT1133" s="152">
        <v>177418.1132</v>
      </c>
      <c r="AU1133" s="152">
        <f t="shared" si="1"/>
        <v>190994.44</v>
      </c>
      <c r="AV1133" s="152">
        <f t="shared" si="2"/>
        <v>32616.1421</v>
      </c>
      <c r="AW1133" s="152">
        <f t="shared" si="3"/>
        <v>171169.8834</v>
      </c>
      <c r="AX1133" s="152">
        <f t="shared" si="4"/>
        <v>10041.6736</v>
      </c>
      <c r="AY1133" s="152">
        <f t="shared" si="5"/>
        <v>87407.4876</v>
      </c>
      <c r="AZ1133" s="152">
        <f t="shared" si="6"/>
        <v>91202.5704</v>
      </c>
      <c r="BA1133" s="152">
        <f t="shared" si="7"/>
        <v>109943.8149</v>
      </c>
      <c r="BB1133" s="152">
        <f t="shared" si="8"/>
        <v>103538.05</v>
      </c>
      <c r="BC1133" s="152">
        <f t="shared" si="9"/>
        <v>109824.8737</v>
      </c>
    </row>
    <row r="1134">
      <c r="A1134" s="156">
        <v>1.5220944E9</v>
      </c>
      <c r="B1134" s="156">
        <v>119556.4595</v>
      </c>
      <c r="D1134" s="153">
        <f>IFERROR(__xludf.DUMMYFUNCTION("TO_DATE(INT((E1134/(60*60*24))+""1/1/1970""))"),43720.0)</f>
        <v>43720</v>
      </c>
      <c r="E1134" s="156">
        <v>1.5682608E9</v>
      </c>
      <c r="F1134" s="156">
        <v>97753.5383</v>
      </c>
      <c r="H1134" s="153">
        <f>IFERROR(__xludf.DUMMYFUNCTION("TO_DATE(INT((I1134/(60*60*24))+""1/1/1970""))"),43720.0)</f>
        <v>43720</v>
      </c>
      <c r="I1134" s="156">
        <v>1.5682608E9</v>
      </c>
      <c r="J1134" s="156">
        <v>178849.3582</v>
      </c>
      <c r="L1134" s="154">
        <v>43935.0</v>
      </c>
      <c r="M1134" s="155">
        <v>202644.44</v>
      </c>
      <c r="O1134" s="153">
        <f>IFERROR(__xludf.DUMMYFUNCTION("TO_DATE(INT((P1134/(60*60*24))+""1/1/1970""))"),43507.0)</f>
        <v>43507</v>
      </c>
      <c r="P1134" s="13">
        <v>1.5498432E9</v>
      </c>
      <c r="Q1134" s="13">
        <v>31425.791</v>
      </c>
      <c r="S1134" s="153">
        <f>IFERROR(__xludf.DUMMYFUNCTION("TO_DATE(INT((T1134/(60*60*24))+""1/1/1970""))"),43720.0)</f>
        <v>43720</v>
      </c>
      <c r="T1134" s="152">
        <v>1.5682608E9</v>
      </c>
      <c r="U1134" s="152">
        <v>172394.3134</v>
      </c>
      <c r="W1134" s="153">
        <f>IFERROR(__xludf.DUMMYFUNCTION("TO_DATE(INT((X1134/(60*60*24))+""1/1/1970""))"),43689.0)</f>
        <v>43689</v>
      </c>
      <c r="X1134" s="156">
        <v>1.565568E9</v>
      </c>
      <c r="Y1134" s="156">
        <v>10046.1642</v>
      </c>
      <c r="AA1134" s="153">
        <f>IFERROR(__xludf.DUMMYFUNCTION("TO_DATE(INT((AB1134/(60*60*24))+""1/1/1970""))"),43695.0)</f>
        <v>43695</v>
      </c>
      <c r="AB1134" s="156">
        <v>1.5661656E9</v>
      </c>
      <c r="AC1134" s="156">
        <v>87945.7499</v>
      </c>
      <c r="AE1134" s="153">
        <f>IFERROR(__xludf.DUMMYFUNCTION("TO_DATE(INT((AF1134/(60*60*24))+""1/1/1970""))"),43511.0)</f>
        <v>43511</v>
      </c>
      <c r="AF1134" s="152">
        <v>1.550196E9</v>
      </c>
      <c r="AG1134" s="152">
        <v>91692.8322</v>
      </c>
      <c r="AQ1134" s="153">
        <f>IFERROR(__xludf.DUMMYFUNCTION("TO_DATE(INT((AR1134/(60*60*24))+""1/1/1970""))"),43720.0)</f>
        <v>43720</v>
      </c>
      <c r="AR1134" s="156">
        <v>1.5682608E9</v>
      </c>
      <c r="AS1134" s="156">
        <v>97753.5383</v>
      </c>
      <c r="AT1134" s="156">
        <v>178849.3582</v>
      </c>
      <c r="AU1134" s="152">
        <f t="shared" si="1"/>
        <v>193282.6</v>
      </c>
      <c r="AV1134" s="152">
        <f t="shared" si="2"/>
        <v>32518.6891</v>
      </c>
      <c r="AW1134" s="152">
        <f t="shared" si="3"/>
        <v>172394.3134</v>
      </c>
      <c r="AX1134" s="152">
        <f t="shared" si="4"/>
        <v>10040.3969</v>
      </c>
      <c r="AY1134" s="152">
        <f t="shared" si="5"/>
        <v>87412.0397</v>
      </c>
      <c r="AZ1134" s="152">
        <f t="shared" si="6"/>
        <v>91499.2852</v>
      </c>
      <c r="BA1134" s="152">
        <f t="shared" si="7"/>
        <v>111148.313</v>
      </c>
      <c r="BB1134" s="152">
        <f t="shared" si="8"/>
        <v>103582.21</v>
      </c>
      <c r="BC1134" s="152">
        <f t="shared" si="9"/>
        <v>109824.8737</v>
      </c>
    </row>
    <row r="1135">
      <c r="A1135" s="152">
        <v>1.52215746E9</v>
      </c>
      <c r="B1135" s="152">
        <v>119556.4595</v>
      </c>
      <c r="D1135" s="153">
        <f>IFERROR(__xludf.DUMMYFUNCTION("TO_DATE(INT((E1135/(60*60*24))+""1/1/1970""))"),43721.0)</f>
        <v>43721</v>
      </c>
      <c r="E1135" s="152">
        <v>1.5683472E9</v>
      </c>
      <c r="F1135" s="152">
        <v>97753.5383</v>
      </c>
      <c r="H1135" s="153">
        <f>IFERROR(__xludf.DUMMYFUNCTION("TO_DATE(INT((I1135/(60*60*24))+""1/1/1970""))"),43721.0)</f>
        <v>43721</v>
      </c>
      <c r="I1135" s="152">
        <v>1.5683472E9</v>
      </c>
      <c r="J1135" s="152">
        <v>179281.3482</v>
      </c>
      <c r="L1135" s="154">
        <v>43936.0</v>
      </c>
      <c r="M1135" s="155">
        <v>208504.56</v>
      </c>
      <c r="O1135" s="153">
        <f>IFERROR(__xludf.DUMMYFUNCTION("TO_DATE(INT((P1135/(60*60*24))+""1/1/1970""))"),43508.0)</f>
        <v>43508</v>
      </c>
      <c r="P1135" s="13">
        <v>1.5499836E9</v>
      </c>
      <c r="Q1135" s="13">
        <v>31394.5043</v>
      </c>
      <c r="S1135" s="153">
        <f>IFERROR(__xludf.DUMMYFUNCTION("TO_DATE(INT((T1135/(60*60*24))+""1/1/1970""))"),43721.0)</f>
        <v>43721</v>
      </c>
      <c r="T1135" s="156">
        <v>1.5683472E9</v>
      </c>
      <c r="U1135" s="156">
        <v>172942.735</v>
      </c>
      <c r="W1135" s="153">
        <f>IFERROR(__xludf.DUMMYFUNCTION("TO_DATE(INT((X1135/(60*60*24))+""1/1/1970""))"),43690.0)</f>
        <v>43690</v>
      </c>
      <c r="X1135" s="152">
        <v>1.5657048E9</v>
      </c>
      <c r="Y1135" s="152">
        <v>10056.5237</v>
      </c>
      <c r="AA1135" s="153">
        <f>IFERROR(__xludf.DUMMYFUNCTION("TO_DATE(INT((AB1135/(60*60*24))+""1/1/1970""))"),43696.0)</f>
        <v>43696</v>
      </c>
      <c r="AB1135" s="156">
        <v>1.5662052E9</v>
      </c>
      <c r="AC1135" s="156">
        <v>87934.3919</v>
      </c>
      <c r="AE1135" s="153">
        <f>IFERROR(__xludf.DUMMYFUNCTION("TO_DATE(INT((AF1135/(60*60*24))+""1/1/1970""))"),43512.0)</f>
        <v>43512</v>
      </c>
      <c r="AF1135" s="156">
        <v>1.5502752E9</v>
      </c>
      <c r="AG1135" s="156">
        <v>91693.6419</v>
      </c>
      <c r="AQ1135" s="153">
        <f>IFERROR(__xludf.DUMMYFUNCTION("TO_DATE(INT((AR1135/(60*60*24))+""1/1/1970""))"),43721.0)</f>
        <v>43721</v>
      </c>
      <c r="AR1135" s="152">
        <v>1.5683472E9</v>
      </c>
      <c r="AS1135" s="152">
        <v>97753.5383</v>
      </c>
      <c r="AT1135" s="152">
        <v>179281.3482</v>
      </c>
      <c r="AU1135" s="152">
        <f t="shared" si="1"/>
        <v>194329.48</v>
      </c>
      <c r="AV1135" s="152">
        <f t="shared" si="2"/>
        <v>32339.861</v>
      </c>
      <c r="AW1135" s="152">
        <f t="shared" si="3"/>
        <v>172942.735</v>
      </c>
      <c r="AX1135" s="152">
        <f t="shared" si="4"/>
        <v>10027.2522</v>
      </c>
      <c r="AY1135" s="152">
        <f t="shared" si="5"/>
        <v>87389.8307</v>
      </c>
      <c r="AZ1135" s="152">
        <f t="shared" si="6"/>
        <v>91153.5902</v>
      </c>
      <c r="BA1135" s="152">
        <f t="shared" si="7"/>
        <v>111545.5939</v>
      </c>
      <c r="BB1135" s="152">
        <f t="shared" si="8"/>
        <v>103770.27</v>
      </c>
      <c r="BC1135" s="152">
        <f t="shared" si="9"/>
        <v>109910.161</v>
      </c>
    </row>
    <row r="1136">
      <c r="A1136" s="156">
        <v>1.5221808E9</v>
      </c>
      <c r="B1136" s="156">
        <v>119556.4595</v>
      </c>
      <c r="D1136" s="153">
        <f>IFERROR(__xludf.DUMMYFUNCTION("TO_DATE(INT((E1136/(60*60*24))+""1/1/1970""))"),43722.0)</f>
        <v>43722</v>
      </c>
      <c r="E1136" s="156">
        <v>1.5684336E9</v>
      </c>
      <c r="F1136" s="156">
        <v>97753.5383</v>
      </c>
      <c r="H1136" s="153">
        <f>IFERROR(__xludf.DUMMYFUNCTION("TO_DATE(INT((I1136/(60*60*24))+""1/1/1970""))"),43722.0)</f>
        <v>43722</v>
      </c>
      <c r="I1136" s="156">
        <v>1.5684336E9</v>
      </c>
      <c r="J1136" s="156">
        <v>180622.6082</v>
      </c>
      <c r="L1136" s="154">
        <v>43937.0</v>
      </c>
      <c r="M1136" s="155">
        <v>205728.82</v>
      </c>
      <c r="O1136" s="153">
        <f>IFERROR(__xludf.DUMMYFUNCTION("TO_DATE(INT((P1136/(60*60*24))+""1/1/1970""))"),43509.0)</f>
        <v>43509</v>
      </c>
      <c r="P1136" s="13">
        <v>1.55007E9</v>
      </c>
      <c r="Q1136" s="13">
        <v>31324.5482</v>
      </c>
      <c r="S1136" s="153">
        <f>IFERROR(__xludf.DUMMYFUNCTION("TO_DATE(INT((T1136/(60*60*24))+""1/1/1970""))"),43722.0)</f>
        <v>43722</v>
      </c>
      <c r="T1136" s="152">
        <v>1.5684336E9</v>
      </c>
      <c r="U1136" s="152">
        <v>172850.2496</v>
      </c>
      <c r="W1136" s="153">
        <f>IFERROR(__xludf.DUMMYFUNCTION("TO_DATE(INT((X1136/(60*60*24))+""1/1/1970""))"),43691.0)</f>
        <v>43691</v>
      </c>
      <c r="X1136" s="152">
        <v>1.5657912E9</v>
      </c>
      <c r="Y1136" s="152">
        <v>10031.7573</v>
      </c>
      <c r="AA1136" s="153">
        <f>IFERROR(__xludf.DUMMYFUNCTION("TO_DATE(INT((AB1136/(60*60*24))+""1/1/1970""))"),43697.0)</f>
        <v>43697</v>
      </c>
      <c r="AB1136" s="152">
        <v>1.5662844E9</v>
      </c>
      <c r="AC1136" s="152">
        <v>87957.5855</v>
      </c>
      <c r="AE1136" s="153">
        <f>IFERROR(__xludf.DUMMYFUNCTION("TO_DATE(INT((AF1136/(60*60*24))+""1/1/1970""))"),43513.0)</f>
        <v>43513</v>
      </c>
      <c r="AF1136" s="152">
        <v>1.5504444E9</v>
      </c>
      <c r="AG1136" s="152">
        <v>91693.6419</v>
      </c>
      <c r="AQ1136" s="153">
        <f>IFERROR(__xludf.DUMMYFUNCTION("TO_DATE(INT((AR1136/(60*60*24))+""1/1/1970""))"),43722.0)</f>
        <v>43722</v>
      </c>
      <c r="AR1136" s="156">
        <v>1.5684336E9</v>
      </c>
      <c r="AS1136" s="156">
        <v>97753.5383</v>
      </c>
      <c r="AT1136" s="156">
        <v>180622.6082</v>
      </c>
      <c r="AU1136" s="152">
        <f t="shared" si="1"/>
        <v>194329.48</v>
      </c>
      <c r="AV1136" s="152">
        <f t="shared" si="2"/>
        <v>32397.3287</v>
      </c>
      <c r="AW1136" s="152">
        <f t="shared" si="3"/>
        <v>172850.2496</v>
      </c>
      <c r="AX1136" s="152">
        <f t="shared" si="4"/>
        <v>10035.5168</v>
      </c>
      <c r="AY1136" s="152">
        <f t="shared" si="5"/>
        <v>87389.8307</v>
      </c>
      <c r="AZ1136" s="152">
        <f t="shared" si="6"/>
        <v>91007.864</v>
      </c>
      <c r="BA1136" s="152">
        <f t="shared" si="7"/>
        <v>111461.3511</v>
      </c>
      <c r="BB1136" s="152">
        <f t="shared" si="8"/>
        <v>103587.43</v>
      </c>
      <c r="BC1136" s="152">
        <f t="shared" si="9"/>
        <v>109791.5767</v>
      </c>
    </row>
    <row r="1137">
      <c r="A1137" s="152">
        <v>1.52224386E9</v>
      </c>
      <c r="B1137" s="152">
        <v>119556.4595</v>
      </c>
      <c r="D1137" s="153">
        <f>IFERROR(__xludf.DUMMYFUNCTION("TO_DATE(INT((E1137/(60*60*24))+""1/1/1970""))"),43724.0)</f>
        <v>43724</v>
      </c>
      <c r="E1137" s="152">
        <v>1.5686424E9</v>
      </c>
      <c r="F1137" s="152">
        <v>97753.5383</v>
      </c>
      <c r="H1137" s="153">
        <f>IFERROR(__xludf.DUMMYFUNCTION("TO_DATE(INT((I1137/(60*60*24))+""1/1/1970""))"),43724.0)</f>
        <v>43724</v>
      </c>
      <c r="I1137" s="152">
        <v>1.5686424E9</v>
      </c>
      <c r="J1137" s="152">
        <v>180622.6082</v>
      </c>
      <c r="L1137" s="154">
        <v>43938.0</v>
      </c>
      <c r="M1137" s="155">
        <v>207248.63</v>
      </c>
      <c r="O1137" s="153">
        <f>IFERROR(__xludf.DUMMYFUNCTION("TO_DATE(INT((P1137/(60*60*24))+""1/1/1970""))"),43510.0)</f>
        <v>43510</v>
      </c>
      <c r="P1137" s="13">
        <v>1.5501564E9</v>
      </c>
      <c r="Q1137" s="13">
        <v>31323.3346</v>
      </c>
      <c r="S1137" s="153">
        <f>IFERROR(__xludf.DUMMYFUNCTION("TO_DATE(INT((T1137/(60*60*24))+""1/1/1970""))"),43724.0)</f>
        <v>43724</v>
      </c>
      <c r="T1137" s="156">
        <v>1.5686424E9</v>
      </c>
      <c r="U1137" s="156">
        <v>172850.2496</v>
      </c>
      <c r="W1137" s="153">
        <f>IFERROR(__xludf.DUMMYFUNCTION("TO_DATE(INT((X1137/(60*60*24))+""1/1/1970""))"),43692.0)</f>
        <v>43692</v>
      </c>
      <c r="X1137" s="152">
        <v>1.5658776E9</v>
      </c>
      <c r="Y1137" s="152">
        <v>10056.8024</v>
      </c>
      <c r="AA1137" s="153">
        <f>IFERROR(__xludf.DUMMYFUNCTION("TO_DATE(INT((AB1137/(60*60*24))+""1/1/1970""))"),43698.0)</f>
        <v>43698</v>
      </c>
      <c r="AB1137" s="156">
        <v>1.5663636E9</v>
      </c>
      <c r="AC1137" s="156">
        <v>87950.5234</v>
      </c>
      <c r="AE1137" s="153">
        <f>IFERROR(__xludf.DUMMYFUNCTION("TO_DATE(INT((AF1137/(60*60*24))+""1/1/1970""))"),43514.0)</f>
        <v>43514</v>
      </c>
      <c r="AF1137" s="156">
        <v>1.550484E9</v>
      </c>
      <c r="AG1137" s="156">
        <v>91694.4516</v>
      </c>
      <c r="AQ1137" s="153">
        <f>IFERROR(__xludf.DUMMYFUNCTION("TO_DATE(INT((AR1137/(60*60*24))+""1/1/1970""))"),43724.0)</f>
        <v>43724</v>
      </c>
      <c r="AR1137" s="152">
        <v>1.5686424E9</v>
      </c>
      <c r="AS1137" s="152">
        <v>97753.5383</v>
      </c>
      <c r="AT1137" s="152">
        <v>180622.6082</v>
      </c>
      <c r="AU1137" s="152">
        <f t="shared" si="1"/>
        <v>193609.16</v>
      </c>
      <c r="AV1137" s="152">
        <f t="shared" si="2"/>
        <v>32521.2244</v>
      </c>
      <c r="AW1137" s="152">
        <f t="shared" si="3"/>
        <v>172850.2496</v>
      </c>
      <c r="AX1137" s="152">
        <f t="shared" si="4"/>
        <v>10039.8905</v>
      </c>
      <c r="AY1137" s="152">
        <f t="shared" si="5"/>
        <v>87414.7862</v>
      </c>
      <c r="AZ1137" s="152">
        <f t="shared" si="6"/>
        <v>90935.8105</v>
      </c>
      <c r="BA1137" s="152">
        <f t="shared" si="7"/>
        <v>110998.8014</v>
      </c>
      <c r="BB1137" s="152">
        <f t="shared" si="8"/>
        <v>103587.43</v>
      </c>
      <c r="BC1137" s="152">
        <f t="shared" si="9"/>
        <v>109791.5767</v>
      </c>
    </row>
    <row r="1138">
      <c r="A1138" s="156">
        <v>1.5222672E9</v>
      </c>
      <c r="B1138" s="156">
        <v>119556.4595</v>
      </c>
      <c r="D1138" s="153">
        <f>IFERROR(__xludf.DUMMYFUNCTION("TO_DATE(INT((E1138/(60*60*24))+""1/1/1970""))"),43725.0)</f>
        <v>43725</v>
      </c>
      <c r="E1138" s="152">
        <v>1.5686928E9</v>
      </c>
      <c r="F1138" s="152">
        <v>97753.5383</v>
      </c>
      <c r="H1138" s="153">
        <f>IFERROR(__xludf.DUMMYFUNCTION("TO_DATE(INT((I1138/(60*60*24))+""1/1/1970""))"),43725.0)</f>
        <v>43725</v>
      </c>
      <c r="I1138" s="152">
        <v>1.5686928E9</v>
      </c>
      <c r="J1138" s="152">
        <v>181223.6782</v>
      </c>
      <c r="L1138" s="154">
        <v>43941.0</v>
      </c>
      <c r="M1138" s="155">
        <v>210324.19</v>
      </c>
      <c r="O1138" s="153">
        <f>IFERROR(__xludf.DUMMYFUNCTION("TO_DATE(INT((P1138/(60*60*24))+""1/1/1970""))"),43511.0)</f>
        <v>43511</v>
      </c>
      <c r="P1138" s="13">
        <v>1.5502428E9</v>
      </c>
      <c r="Q1138" s="13">
        <v>31367.0334</v>
      </c>
      <c r="S1138" s="153">
        <f>IFERROR(__xludf.DUMMYFUNCTION("TO_DATE(INT((T1138/(60*60*24))+""1/1/1970""))"),43725.0)</f>
        <v>43725</v>
      </c>
      <c r="T1138" s="156">
        <v>1.5686928E9</v>
      </c>
      <c r="U1138" s="156">
        <v>172315.3503</v>
      </c>
      <c r="W1138" s="153">
        <f>IFERROR(__xludf.DUMMYFUNCTION("TO_DATE(INT((X1138/(60*60*24))+""1/1/1970""))"),43693.0)</f>
        <v>43693</v>
      </c>
      <c r="X1138" s="152">
        <v>1.565964E9</v>
      </c>
      <c r="Y1138" s="152">
        <v>10055.041</v>
      </c>
      <c r="AA1138" s="153">
        <f>IFERROR(__xludf.DUMMYFUNCTION("TO_DATE(INT((AB1138/(60*60*24))+""1/1/1970""))"),43699.0)</f>
        <v>43699</v>
      </c>
      <c r="AB1138" s="152">
        <v>1.5664428E9</v>
      </c>
      <c r="AC1138" s="152">
        <v>87968.1339</v>
      </c>
      <c r="AE1138" s="153">
        <f>IFERROR(__xludf.DUMMYFUNCTION("TO_DATE(INT((AF1138/(60*60*24))+""1/1/1970""))"),43515.0)</f>
        <v>43515</v>
      </c>
      <c r="AF1138" s="152">
        <v>1.5505632E9</v>
      </c>
      <c r="AG1138" s="152">
        <v>91829.2667</v>
      </c>
      <c r="AQ1138" s="153">
        <f>IFERROR(__xludf.DUMMYFUNCTION("TO_DATE(INT((AR1138/(60*60*24))+""1/1/1970""))"),43725.0)</f>
        <v>43725</v>
      </c>
      <c r="AR1138" s="152">
        <v>1.5686928E9</v>
      </c>
      <c r="AS1138" s="152">
        <v>97753.5383</v>
      </c>
      <c r="AT1138" s="152">
        <v>181223.6782</v>
      </c>
      <c r="AU1138" s="152">
        <f t="shared" si="1"/>
        <v>192533.02</v>
      </c>
      <c r="AV1138" s="152">
        <f t="shared" si="2"/>
        <v>32461.2922</v>
      </c>
      <c r="AW1138" s="152">
        <f t="shared" si="3"/>
        <v>172315.3503</v>
      </c>
      <c r="AX1138" s="152">
        <f t="shared" si="4"/>
        <v>10039.3224</v>
      </c>
      <c r="AY1138" s="152">
        <f t="shared" si="5"/>
        <v>87415.4905</v>
      </c>
      <c r="AZ1138" s="152">
        <f t="shared" si="6"/>
        <v>91583.4825</v>
      </c>
      <c r="BA1138" s="152">
        <f t="shared" si="7"/>
        <v>110792.8286</v>
      </c>
      <c r="BB1138" s="152">
        <f t="shared" si="8"/>
        <v>103559.84</v>
      </c>
      <c r="BC1138" s="152">
        <f t="shared" si="9"/>
        <v>109204.8167</v>
      </c>
    </row>
    <row r="1139">
      <c r="A1139" s="152">
        <v>1.52233026E9</v>
      </c>
      <c r="B1139" s="152">
        <v>119556.4595</v>
      </c>
      <c r="D1139" s="153">
        <f>IFERROR(__xludf.DUMMYFUNCTION("TO_DATE(INT((E1139/(60*60*24))+""1/1/1970""))"),43726.0)</f>
        <v>43726</v>
      </c>
      <c r="E1139" s="156">
        <v>1.5687792E9</v>
      </c>
      <c r="F1139" s="156">
        <v>97753.5383</v>
      </c>
      <c r="H1139" s="153">
        <f>IFERROR(__xludf.DUMMYFUNCTION("TO_DATE(INT((I1139/(60*60*24))+""1/1/1970""))"),43726.0)</f>
        <v>43726</v>
      </c>
      <c r="I1139" s="156">
        <v>1.5687792E9</v>
      </c>
      <c r="J1139" s="156">
        <v>183566.3574</v>
      </c>
      <c r="L1139" s="154">
        <v>43942.0</v>
      </c>
      <c r="M1139" s="155">
        <v>207849.2</v>
      </c>
      <c r="O1139" s="153">
        <f>IFERROR(__xludf.DUMMYFUNCTION("TO_DATE(INT((P1139/(60*60*24))+""1/1/1970""))"),43512.0)</f>
        <v>43512</v>
      </c>
      <c r="P1139" s="13">
        <v>1.5502752E9</v>
      </c>
      <c r="Q1139" s="13">
        <v>31368.7528</v>
      </c>
      <c r="S1139" s="153">
        <f>IFERROR(__xludf.DUMMYFUNCTION("TO_DATE(INT((T1139/(60*60*24))+""1/1/1970""))"),43726.0)</f>
        <v>43726</v>
      </c>
      <c r="T1139" s="152">
        <v>1.5687792E9</v>
      </c>
      <c r="U1139" s="152">
        <v>172754.2973</v>
      </c>
      <c r="W1139" s="153">
        <f>IFERROR(__xludf.DUMMYFUNCTION("TO_DATE(INT((X1139/(60*60*24))+""1/1/1970""))"),43694.0)</f>
        <v>43694</v>
      </c>
      <c r="X1139" s="152">
        <v>1.566E9</v>
      </c>
      <c r="Y1139" s="152">
        <v>10052.034</v>
      </c>
      <c r="AA1139" s="153">
        <f>IFERROR(__xludf.DUMMYFUNCTION("TO_DATE(INT((AB1139/(60*60*24))+""1/1/1970""))"),43700.0)</f>
        <v>43700</v>
      </c>
      <c r="AB1139" s="156">
        <v>1.566522E9</v>
      </c>
      <c r="AC1139" s="156">
        <v>87972.9625</v>
      </c>
      <c r="AE1139" s="153">
        <f>IFERROR(__xludf.DUMMYFUNCTION("TO_DATE(INT((AF1139/(60*60*24))+""1/1/1970""))"),43516.0)</f>
        <v>43516</v>
      </c>
      <c r="AF1139" s="156">
        <v>1.5506424E9</v>
      </c>
      <c r="AG1139" s="156">
        <v>92057.6021</v>
      </c>
      <c r="AQ1139" s="153">
        <f>IFERROR(__xludf.DUMMYFUNCTION("TO_DATE(INT((AR1139/(60*60*24))+""1/1/1970""))"),43726.0)</f>
        <v>43726</v>
      </c>
      <c r="AR1139" s="156">
        <v>1.5687792E9</v>
      </c>
      <c r="AS1139" s="156">
        <v>97753.5383</v>
      </c>
      <c r="AT1139" s="156">
        <v>183566.3574</v>
      </c>
      <c r="AU1139" s="152">
        <f t="shared" si="1"/>
        <v>193622.7</v>
      </c>
      <c r="AV1139" s="152">
        <f t="shared" si="2"/>
        <v>32424.4297</v>
      </c>
      <c r="AW1139" s="152">
        <f t="shared" si="3"/>
        <v>172754.2973</v>
      </c>
      <c r="AX1139" s="152">
        <f t="shared" si="4"/>
        <v>10039.6432</v>
      </c>
      <c r="AY1139" s="152">
        <f t="shared" si="5"/>
        <v>87417.5348</v>
      </c>
      <c r="AZ1139" s="152">
        <f t="shared" si="6"/>
        <v>91011.5072</v>
      </c>
      <c r="BA1139" s="152">
        <f t="shared" si="7"/>
        <v>111330.3614</v>
      </c>
      <c r="BB1139" s="152">
        <f t="shared" si="8"/>
        <v>103552.94</v>
      </c>
      <c r="BC1139" s="152">
        <f t="shared" si="9"/>
        <v>110514.0307</v>
      </c>
    </row>
    <row r="1140">
      <c r="A1140" s="156">
        <v>1.5223536E9</v>
      </c>
      <c r="B1140" s="156">
        <v>119556.4595</v>
      </c>
      <c r="D1140" s="153">
        <f>IFERROR(__xludf.DUMMYFUNCTION("TO_DATE(INT((E1140/(60*60*24))+""1/1/1970""))"),43727.0)</f>
        <v>43727</v>
      </c>
      <c r="E1140" s="152">
        <v>1.5688656E9</v>
      </c>
      <c r="F1140" s="152">
        <v>97753.5383</v>
      </c>
      <c r="H1140" s="153">
        <f>IFERROR(__xludf.DUMMYFUNCTION("TO_DATE(INT((I1140/(60*60*24))+""1/1/1970""))"),43727.0)</f>
        <v>43727</v>
      </c>
      <c r="I1140" s="152">
        <v>1.5688656E9</v>
      </c>
      <c r="J1140" s="152">
        <v>182517.3761</v>
      </c>
      <c r="L1140" s="154">
        <v>43943.0</v>
      </c>
      <c r="M1140" s="155">
        <v>202516.47</v>
      </c>
      <c r="O1140" s="153">
        <f>IFERROR(__xludf.DUMMYFUNCTION("TO_DATE(INT((P1140/(60*60*24))+""1/1/1970""))"),43513.0)</f>
        <v>43513</v>
      </c>
      <c r="P1140" s="13">
        <v>1.5503616E9</v>
      </c>
      <c r="Q1140" s="13">
        <v>31368.7528</v>
      </c>
      <c r="S1140" s="153">
        <f>IFERROR(__xludf.DUMMYFUNCTION("TO_DATE(INT((T1140/(60*60*24))+""1/1/1970""))"),43727.0)</f>
        <v>43727</v>
      </c>
      <c r="T1140" s="156">
        <v>1.5688656E9</v>
      </c>
      <c r="U1140" s="156">
        <v>172865.5988</v>
      </c>
      <c r="W1140" s="153">
        <f>IFERROR(__xludf.DUMMYFUNCTION("TO_DATE(INT((X1140/(60*60*24))+""1/1/1970""))"),43696.0)</f>
        <v>43696</v>
      </c>
      <c r="X1140" s="156">
        <v>1.5661728E9</v>
      </c>
      <c r="Y1140" s="156">
        <v>10050.1647</v>
      </c>
      <c r="AA1140" s="153">
        <f>IFERROR(__xludf.DUMMYFUNCTION("TO_DATE(INT((AB1140/(60*60*24))+""1/1/1970""))"),43702.0)</f>
        <v>43702</v>
      </c>
      <c r="AB1140" s="152">
        <v>1.5667704E9</v>
      </c>
      <c r="AC1140" s="152">
        <v>87953.6028</v>
      </c>
      <c r="AE1140" s="153">
        <f>IFERROR(__xludf.DUMMYFUNCTION("TO_DATE(INT((AF1140/(60*60*24))+""1/1/1970""))"),43517.0)</f>
        <v>43517</v>
      </c>
      <c r="AF1140" s="152">
        <v>1.5507216E9</v>
      </c>
      <c r="AG1140" s="152">
        <v>92108.6132</v>
      </c>
      <c r="AQ1140" s="153">
        <f>IFERROR(__xludf.DUMMYFUNCTION("TO_DATE(INT((AR1140/(60*60*24))+""1/1/1970""))"),43727.0)</f>
        <v>43727</v>
      </c>
      <c r="AR1140" s="152">
        <v>1.5688656E9</v>
      </c>
      <c r="AS1140" s="152">
        <v>97753.5383</v>
      </c>
      <c r="AT1140" s="152">
        <v>182517.3761</v>
      </c>
      <c r="AU1140" s="152">
        <f t="shared" si="1"/>
        <v>193592.42</v>
      </c>
      <c r="AV1140" s="152">
        <f t="shared" si="2"/>
        <v>32335.6792</v>
      </c>
      <c r="AW1140" s="152">
        <f t="shared" si="3"/>
        <v>172865.5988</v>
      </c>
      <c r="AX1140" s="152">
        <f t="shared" si="4"/>
        <v>10031.2958</v>
      </c>
      <c r="AY1140" s="152">
        <f t="shared" si="5"/>
        <v>87443.4216</v>
      </c>
      <c r="AZ1140" s="152">
        <f t="shared" si="6"/>
        <v>91372.5843</v>
      </c>
      <c r="BA1140" s="152">
        <f t="shared" si="7"/>
        <v>111339.8582</v>
      </c>
      <c r="BB1140" s="152">
        <f t="shared" si="8"/>
        <v>103543.36</v>
      </c>
      <c r="BC1140" s="152">
        <f t="shared" si="9"/>
        <v>110624.4851</v>
      </c>
    </row>
    <row r="1141">
      <c r="A1141" s="152">
        <v>1.52267586E9</v>
      </c>
      <c r="B1141" s="152">
        <v>119556.4595</v>
      </c>
      <c r="D1141" s="153">
        <f>IFERROR(__xludf.DUMMYFUNCTION("TO_DATE(INT((E1141/(60*60*24))+""1/1/1970""))"),43728.0)</f>
        <v>43728</v>
      </c>
      <c r="E1141" s="156">
        <v>1.568952E9</v>
      </c>
      <c r="F1141" s="156">
        <v>97753.5383</v>
      </c>
      <c r="H1141" s="153">
        <f>IFERROR(__xludf.DUMMYFUNCTION("TO_DATE(INT((I1141/(60*60*24))+""1/1/1970""))"),43728.0)</f>
        <v>43728</v>
      </c>
      <c r="I1141" s="156">
        <v>1.568952E9</v>
      </c>
      <c r="J1141" s="156">
        <v>181255.3353</v>
      </c>
      <c r="L1141" s="154">
        <v>43944.0</v>
      </c>
      <c r="M1141" s="155">
        <v>207060.62</v>
      </c>
      <c r="O1141" s="153">
        <f>IFERROR(__xludf.DUMMYFUNCTION("TO_DATE(INT((P1141/(60*60*24))+""1/1/1970""))"),43514.0)</f>
        <v>43514</v>
      </c>
      <c r="P1141" s="13">
        <v>1.550448E9</v>
      </c>
      <c r="Q1141" s="13">
        <v>31375.7348</v>
      </c>
      <c r="S1141" s="153">
        <f>IFERROR(__xludf.DUMMYFUNCTION("TO_DATE(INT((T1141/(60*60*24))+""1/1/1970""))"),43728.0)</f>
        <v>43728</v>
      </c>
      <c r="T1141" s="152">
        <v>1.568952E9</v>
      </c>
      <c r="U1141" s="152">
        <v>172841.7587</v>
      </c>
      <c r="W1141" s="153">
        <f>IFERROR(__xludf.DUMMYFUNCTION("TO_DATE(INT((X1141/(60*60*24))+""1/1/1970""))"),43697.0)</f>
        <v>43697</v>
      </c>
      <c r="X1141" s="152">
        <v>1.5663096E9</v>
      </c>
      <c r="Y1141" s="152">
        <v>10053.8899</v>
      </c>
      <c r="AA1141" s="153">
        <f>IFERROR(__xludf.DUMMYFUNCTION("TO_DATE(INT((AB1141/(60*60*24))+""1/1/1970""))"),43703.0)</f>
        <v>43703</v>
      </c>
      <c r="AB1141" s="152">
        <v>1.56681E9</v>
      </c>
      <c r="AC1141" s="152">
        <v>87904.3363</v>
      </c>
      <c r="AE1141" s="153">
        <f>IFERROR(__xludf.DUMMYFUNCTION("TO_DATE(INT((AF1141/(60*60*24))+""1/1/1970""))"),43518.0)</f>
        <v>43518</v>
      </c>
      <c r="AF1141" s="156">
        <v>1.5508008E9</v>
      </c>
      <c r="AG1141" s="156">
        <v>92057.1972</v>
      </c>
      <c r="AQ1141" s="153">
        <f>IFERROR(__xludf.DUMMYFUNCTION("TO_DATE(INT((AR1141/(60*60*24))+""1/1/1970""))"),43728.0)</f>
        <v>43728</v>
      </c>
      <c r="AR1141" s="156">
        <v>1.568952E9</v>
      </c>
      <c r="AS1141" s="156">
        <v>97753.5383</v>
      </c>
      <c r="AT1141" s="156">
        <v>181255.3353</v>
      </c>
      <c r="AU1141" s="152">
        <f t="shared" si="1"/>
        <v>194258.5</v>
      </c>
      <c r="AV1141" s="152">
        <f t="shared" si="2"/>
        <v>32457.4497</v>
      </c>
      <c r="AW1141" s="152">
        <f t="shared" si="3"/>
        <v>172841.7587</v>
      </c>
      <c r="AX1141" s="152">
        <f t="shared" si="4"/>
        <v>10032.0255</v>
      </c>
      <c r="AY1141" s="152">
        <f t="shared" si="5"/>
        <v>87419.8097</v>
      </c>
      <c r="AZ1141" s="152">
        <f t="shared" si="6"/>
        <v>91247.0979</v>
      </c>
      <c r="BA1141" s="152">
        <f t="shared" si="7"/>
        <v>111300.5989</v>
      </c>
      <c r="BB1141" s="152">
        <f t="shared" si="8"/>
        <v>103331.36</v>
      </c>
      <c r="BC1141" s="152">
        <f t="shared" si="9"/>
        <v>110173.3142</v>
      </c>
    </row>
    <row r="1142">
      <c r="A1142" s="156">
        <v>1.5226992E9</v>
      </c>
      <c r="B1142" s="156">
        <v>119556.4595</v>
      </c>
      <c r="D1142" s="153">
        <f>IFERROR(__xludf.DUMMYFUNCTION("TO_DATE(INT((E1142/(60*60*24))+""1/1/1970""))"),43729.0)</f>
        <v>43729</v>
      </c>
      <c r="E1142" s="152">
        <v>1.5690384E9</v>
      </c>
      <c r="F1142" s="152">
        <v>97753.5383</v>
      </c>
      <c r="H1142" s="153">
        <f>IFERROR(__xludf.DUMMYFUNCTION("TO_DATE(INT((I1142/(60*60*24))+""1/1/1970""))"),43729.0)</f>
        <v>43729</v>
      </c>
      <c r="I1142" s="152">
        <v>1.5690384E9</v>
      </c>
      <c r="J1142" s="152">
        <v>183028.58</v>
      </c>
      <c r="L1142" s="154">
        <v>43945.0</v>
      </c>
      <c r="M1142" s="155">
        <v>207949.62</v>
      </c>
      <c r="O1142" s="153">
        <f>IFERROR(__xludf.DUMMYFUNCTION("TO_DATE(INT((P1142/(60*60*24))+""1/1/1970""))"),43515.0)</f>
        <v>43515</v>
      </c>
      <c r="P1142" s="13">
        <v>1.5505344E9</v>
      </c>
      <c r="Q1142" s="13">
        <v>31399.0653</v>
      </c>
      <c r="S1142" s="153">
        <f>IFERROR(__xludf.DUMMYFUNCTION("TO_DATE(INT((T1142/(60*60*24))+""1/1/1970""))"),43729.0)</f>
        <v>43729</v>
      </c>
      <c r="T1142" s="156">
        <v>1.5690384E9</v>
      </c>
      <c r="U1142" s="156">
        <v>171946.7708</v>
      </c>
      <c r="W1142" s="153">
        <f>IFERROR(__xludf.DUMMYFUNCTION("TO_DATE(INT((X1142/(60*60*24))+""1/1/1970""))"),43698.0)</f>
        <v>43698</v>
      </c>
      <c r="X1142" s="152">
        <v>1.566396E9</v>
      </c>
      <c r="Y1142" s="152">
        <v>10057.9962</v>
      </c>
      <c r="AA1142" s="153">
        <f>IFERROR(__xludf.DUMMYFUNCTION("TO_DATE(INT((AB1142/(60*60*24))+""1/1/1970""))"),43704.0)</f>
        <v>43704</v>
      </c>
      <c r="AB1142" s="156">
        <v>1.5668892E9</v>
      </c>
      <c r="AC1142" s="156">
        <v>88046.8357</v>
      </c>
      <c r="AE1142" s="153">
        <f>IFERROR(__xludf.DUMMYFUNCTION("TO_DATE(INT((AF1142/(60*60*24))+""1/1/1970""))"),43519.0)</f>
        <v>43519</v>
      </c>
      <c r="AF1142" s="152">
        <v>1.55088E9</v>
      </c>
      <c r="AG1142" s="152">
        <v>92009.4249</v>
      </c>
      <c r="AQ1142" s="153">
        <f>IFERROR(__xludf.DUMMYFUNCTION("TO_DATE(INT((AR1142/(60*60*24))+""1/1/1970""))"),43729.0)</f>
        <v>43729</v>
      </c>
      <c r="AR1142" s="152">
        <v>1.5690384E9</v>
      </c>
      <c r="AS1142" s="152">
        <v>97753.5383</v>
      </c>
      <c r="AT1142" s="152">
        <v>183028.58</v>
      </c>
      <c r="AU1142" s="152">
        <f t="shared" si="1"/>
        <v>194258.5</v>
      </c>
      <c r="AV1142" s="152">
        <f t="shared" si="2"/>
        <v>32573.4804</v>
      </c>
      <c r="AW1142" s="152">
        <f t="shared" si="3"/>
        <v>171946.7708</v>
      </c>
      <c r="AX1142" s="152">
        <f t="shared" si="4"/>
        <v>10029.7176</v>
      </c>
      <c r="AY1142" s="152">
        <f t="shared" si="5"/>
        <v>87419.8097</v>
      </c>
      <c r="AZ1142" s="152">
        <f t="shared" si="6"/>
        <v>91462.044</v>
      </c>
      <c r="BA1142" s="152">
        <f t="shared" si="7"/>
        <v>110474.0535</v>
      </c>
      <c r="BB1142" s="152">
        <f t="shared" si="8"/>
        <v>103101.97</v>
      </c>
      <c r="BC1142" s="152">
        <f t="shared" si="9"/>
        <v>110380.9109</v>
      </c>
    </row>
    <row r="1143">
      <c r="A1143" s="152">
        <v>1.52276226E9</v>
      </c>
      <c r="B1143" s="152">
        <v>119556.4595</v>
      </c>
      <c r="D1143" s="153">
        <f>IFERROR(__xludf.DUMMYFUNCTION("TO_DATE(INT((E1143/(60*60*24))+""1/1/1970""))"),43731.0)</f>
        <v>43731</v>
      </c>
      <c r="E1143" s="156">
        <v>1.5692472E9</v>
      </c>
      <c r="F1143" s="156">
        <v>97753.5383</v>
      </c>
      <c r="H1143" s="153">
        <f>IFERROR(__xludf.DUMMYFUNCTION("TO_DATE(INT((I1143/(60*60*24))+""1/1/1970""))"),43731.0)</f>
        <v>43731</v>
      </c>
      <c r="I1143" s="156">
        <v>1.5692472E9</v>
      </c>
      <c r="J1143" s="156">
        <v>183028.58</v>
      </c>
      <c r="L1143" s="154">
        <v>43948.0</v>
      </c>
      <c r="M1143" s="155">
        <v>210428.96</v>
      </c>
      <c r="O1143" s="153">
        <f>IFERROR(__xludf.DUMMYFUNCTION("TO_DATE(INT((P1143/(60*60*24))+""1/1/1970""))"),43516.0)</f>
        <v>43516</v>
      </c>
      <c r="P1143" s="13">
        <v>1.5506748E9</v>
      </c>
      <c r="Q1143" s="13">
        <v>31375.6837</v>
      </c>
      <c r="S1143" s="153">
        <f>IFERROR(__xludf.DUMMYFUNCTION("TO_DATE(INT((T1143/(60*60*24))+""1/1/1970""))"),43731.0)</f>
        <v>43731</v>
      </c>
      <c r="T1143" s="152">
        <v>1.5692472E9</v>
      </c>
      <c r="U1143" s="152">
        <v>171946.7708</v>
      </c>
      <c r="W1143" s="153">
        <f>IFERROR(__xludf.DUMMYFUNCTION("TO_DATE(INT((X1143/(60*60*24))+""1/1/1970""))"),43699.0)</f>
        <v>43699</v>
      </c>
      <c r="X1143" s="152">
        <v>1.5664824E9</v>
      </c>
      <c r="Y1143" s="152">
        <v>10045.3668</v>
      </c>
      <c r="AA1143" s="153">
        <f>IFERROR(__xludf.DUMMYFUNCTION("TO_DATE(INT((AB1143/(60*60*24))+""1/1/1970""))"),43705.0)</f>
        <v>43705</v>
      </c>
      <c r="AB1143" s="152">
        <v>1.5669684E9</v>
      </c>
      <c r="AC1143" s="152">
        <v>87930.6008</v>
      </c>
      <c r="AE1143" s="153">
        <f>IFERROR(__xludf.DUMMYFUNCTION("TO_DATE(INT((AF1143/(60*60*24))+""1/1/1970""))"),43520.0)</f>
        <v>43520</v>
      </c>
      <c r="AF1143" s="156">
        <v>1.5510492E9</v>
      </c>
      <c r="AG1143" s="156">
        <v>92009.4249</v>
      </c>
      <c r="AQ1143" s="153">
        <f>IFERROR(__xludf.DUMMYFUNCTION("TO_DATE(INT((AR1143/(60*60*24))+""1/1/1970""))"),43731.0)</f>
        <v>43731</v>
      </c>
      <c r="AR1143" s="156">
        <v>1.5692472E9</v>
      </c>
      <c r="AS1143" s="156">
        <v>97753.5383</v>
      </c>
      <c r="AT1143" s="156">
        <v>183028.58</v>
      </c>
      <c r="AU1143" s="152">
        <f t="shared" si="1"/>
        <v>191918.02</v>
      </c>
      <c r="AV1143" s="152">
        <f t="shared" si="2"/>
        <v>32559.2612</v>
      </c>
      <c r="AW1143" s="152">
        <f t="shared" si="3"/>
        <v>171946.7708</v>
      </c>
      <c r="AX1143" s="152">
        <f t="shared" si="4"/>
        <v>10028.6053</v>
      </c>
      <c r="AY1143" s="152">
        <f t="shared" si="5"/>
        <v>87434.2053</v>
      </c>
      <c r="AZ1143" s="152">
        <f t="shared" si="6"/>
        <v>91458.4009</v>
      </c>
      <c r="BA1143" s="152">
        <f t="shared" si="7"/>
        <v>111182.0512</v>
      </c>
      <c r="BB1143" s="152">
        <f t="shared" si="8"/>
        <v>103101.97</v>
      </c>
      <c r="BC1143" s="152">
        <f t="shared" si="9"/>
        <v>110380.9109</v>
      </c>
    </row>
    <row r="1144">
      <c r="A1144" s="156">
        <v>1.5227856E9</v>
      </c>
      <c r="B1144" s="156">
        <v>119556.4595</v>
      </c>
      <c r="D1144" s="153">
        <f>IFERROR(__xludf.DUMMYFUNCTION("TO_DATE(INT((E1144/(60*60*24))+""1/1/1970""))"),43732.0)</f>
        <v>43732</v>
      </c>
      <c r="E1144" s="156">
        <v>1.5692976E9</v>
      </c>
      <c r="F1144" s="156">
        <v>97753.5383</v>
      </c>
      <c r="H1144" s="153">
        <f>IFERROR(__xludf.DUMMYFUNCTION("TO_DATE(INT((I1144/(60*60*24))+""1/1/1970""))"),43732.0)</f>
        <v>43732</v>
      </c>
      <c r="I1144" s="156">
        <v>1.5692976E9</v>
      </c>
      <c r="J1144" s="156">
        <v>180839.7881</v>
      </c>
      <c r="L1144" s="154">
        <v>43949.0</v>
      </c>
      <c r="M1144" s="155">
        <v>211626.38</v>
      </c>
      <c r="O1144" s="153">
        <f>IFERROR(__xludf.DUMMYFUNCTION("TO_DATE(INT((P1144/(60*60*24))+""1/1/1970""))"),43517.0)</f>
        <v>43517</v>
      </c>
      <c r="P1144" s="13">
        <v>1.5507612E9</v>
      </c>
      <c r="Q1144" s="13">
        <v>31427.9097</v>
      </c>
      <c r="S1144" s="153">
        <f>IFERROR(__xludf.DUMMYFUNCTION("TO_DATE(INT((T1144/(60*60*24))+""1/1/1970""))"),43732.0)</f>
        <v>43732</v>
      </c>
      <c r="T1144" s="152">
        <v>1.5692976E9</v>
      </c>
      <c r="U1144" s="152">
        <v>172003.0597</v>
      </c>
      <c r="W1144" s="153">
        <f>IFERROR(__xludf.DUMMYFUNCTION("TO_DATE(INT((X1144/(60*60*24))+""1/1/1970""))"),43700.0)</f>
        <v>43700</v>
      </c>
      <c r="X1144" s="152">
        <v>1.5665688E9</v>
      </c>
      <c r="Y1144" s="152">
        <v>10059.3982</v>
      </c>
      <c r="AA1144" s="153">
        <f>IFERROR(__xludf.DUMMYFUNCTION("TO_DATE(INT((AB1144/(60*60*24))+""1/1/1970""))"),43706.0)</f>
        <v>43706</v>
      </c>
      <c r="AB1144" s="156">
        <v>1.5670476E9</v>
      </c>
      <c r="AC1144" s="156">
        <v>88257.3463</v>
      </c>
      <c r="AE1144" s="153">
        <f>IFERROR(__xludf.DUMMYFUNCTION("TO_DATE(INT((AF1144/(60*60*24))+""1/1/1970""))"),43521.0)</f>
        <v>43521</v>
      </c>
      <c r="AF1144" s="152">
        <v>1.5510888E9</v>
      </c>
      <c r="AG1144" s="152">
        <v>92077.0349</v>
      </c>
      <c r="AQ1144" s="153">
        <f>IFERROR(__xludf.DUMMYFUNCTION("TO_DATE(INT((AR1144/(60*60*24))+""1/1/1970""))"),43732.0)</f>
        <v>43732</v>
      </c>
      <c r="AR1144" s="156">
        <v>1.5692976E9</v>
      </c>
      <c r="AS1144" s="156">
        <v>97753.5383</v>
      </c>
      <c r="AT1144" s="156">
        <v>180839.7881</v>
      </c>
      <c r="AU1144" s="152">
        <f t="shared" si="1"/>
        <v>191609.28</v>
      </c>
      <c r="AV1144" s="152">
        <f t="shared" si="2"/>
        <v>32532.7233</v>
      </c>
      <c r="AW1144" s="152">
        <f t="shared" si="3"/>
        <v>172003.0597</v>
      </c>
      <c r="AX1144" s="152">
        <f t="shared" si="4"/>
        <v>10025.6851</v>
      </c>
      <c r="AY1144" s="152">
        <f t="shared" si="5"/>
        <v>87425.4083</v>
      </c>
      <c r="AZ1144" s="152">
        <f t="shared" si="6"/>
        <v>91658.7744</v>
      </c>
      <c r="BA1144" s="152">
        <f t="shared" si="7"/>
        <v>111022.5091</v>
      </c>
      <c r="BB1144" s="152">
        <f t="shared" si="8"/>
        <v>103608.52</v>
      </c>
      <c r="BC1144" s="152">
        <f t="shared" si="9"/>
        <v>110742.2209</v>
      </c>
    </row>
    <row r="1145">
      <c r="A1145" s="152">
        <v>1.52284866E9</v>
      </c>
      <c r="B1145" s="152">
        <v>119556.4595</v>
      </c>
      <c r="D1145" s="153">
        <f>IFERROR(__xludf.DUMMYFUNCTION("TO_DATE(INT((E1145/(60*60*24))+""1/1/1970""))"),43733.0)</f>
        <v>43733</v>
      </c>
      <c r="E1145" s="152">
        <v>1.569384E9</v>
      </c>
      <c r="F1145" s="152">
        <v>97753.5383</v>
      </c>
      <c r="H1145" s="153">
        <f>IFERROR(__xludf.DUMMYFUNCTION("TO_DATE(INT((I1145/(60*60*24))+""1/1/1970""))"),43733.0)</f>
        <v>43733</v>
      </c>
      <c r="I1145" s="152">
        <v>1.569384E9</v>
      </c>
      <c r="J1145" s="152">
        <v>176504.6349</v>
      </c>
      <c r="L1145" s="154">
        <v>43950.0</v>
      </c>
      <c r="M1145" s="155">
        <v>211171.77</v>
      </c>
      <c r="O1145" s="153">
        <f>IFERROR(__xludf.DUMMYFUNCTION("TO_DATE(INT((P1145/(60*60*24))+""1/1/1970""))"),43518.0)</f>
        <v>43518</v>
      </c>
      <c r="P1145" s="13">
        <v>1.5508476E9</v>
      </c>
      <c r="Q1145" s="13">
        <v>31425.0398</v>
      </c>
      <c r="S1145" s="153">
        <f>IFERROR(__xludf.DUMMYFUNCTION("TO_DATE(INT((T1145/(60*60*24))+""1/1/1970""))"),43733.0)</f>
        <v>43733</v>
      </c>
      <c r="T1145" s="156">
        <v>1.569384E9</v>
      </c>
      <c r="U1145" s="156">
        <v>170626.8656</v>
      </c>
      <c r="W1145" s="153">
        <f>IFERROR(__xludf.DUMMYFUNCTION("TO_DATE(INT((X1145/(60*60*24))+""1/1/1970""))"),43701.0)</f>
        <v>43701</v>
      </c>
      <c r="X1145" s="152">
        <v>1.5666048E9</v>
      </c>
      <c r="Y1145" s="152">
        <v>10076.7096</v>
      </c>
      <c r="AA1145" s="153">
        <f>IFERROR(__xludf.DUMMYFUNCTION("TO_DATE(INT((AB1145/(60*60*24))+""1/1/1970""))"),43707.0)</f>
        <v>43707</v>
      </c>
      <c r="AB1145" s="152">
        <v>1.5671268E9</v>
      </c>
      <c r="AC1145" s="152">
        <v>88380.7396</v>
      </c>
      <c r="AE1145" s="153">
        <f>IFERROR(__xludf.DUMMYFUNCTION("TO_DATE(INT((AF1145/(60*60*24))+""1/1/1970""))"),43522.0)</f>
        <v>43522</v>
      </c>
      <c r="AF1145" s="156">
        <v>1.551168E9</v>
      </c>
      <c r="AG1145" s="156">
        <v>92260.0271</v>
      </c>
      <c r="AQ1145" s="153">
        <f>IFERROR(__xludf.DUMMYFUNCTION("TO_DATE(INT((AR1145/(60*60*24))+""1/1/1970""))"),43733.0)</f>
        <v>43733</v>
      </c>
      <c r="AR1145" s="152">
        <v>1.569384E9</v>
      </c>
      <c r="AS1145" s="152">
        <v>97753.5383</v>
      </c>
      <c r="AT1145" s="152">
        <v>176504.6349</v>
      </c>
      <c r="AU1145" s="152">
        <f t="shared" si="1"/>
        <v>188547.16</v>
      </c>
      <c r="AV1145" s="152">
        <f t="shared" si="2"/>
        <v>32562.0483</v>
      </c>
      <c r="AW1145" s="152">
        <f t="shared" si="3"/>
        <v>170626.8656</v>
      </c>
      <c r="AX1145" s="152">
        <f t="shared" si="4"/>
        <v>10023.683</v>
      </c>
      <c r="AY1145" s="152">
        <f t="shared" si="5"/>
        <v>87416.0629</v>
      </c>
      <c r="AZ1145" s="152">
        <f t="shared" si="6"/>
        <v>91498.4756</v>
      </c>
      <c r="BA1145" s="152">
        <f t="shared" si="7"/>
        <v>109901.6449</v>
      </c>
      <c r="BB1145" s="152">
        <f t="shared" si="8"/>
        <v>103849.82</v>
      </c>
      <c r="BC1145" s="152">
        <f t="shared" si="9"/>
        <v>107271.671</v>
      </c>
    </row>
    <row r="1146">
      <c r="A1146" s="156">
        <v>1.522872E9</v>
      </c>
      <c r="B1146" s="156">
        <v>119556.4595</v>
      </c>
      <c r="D1146" s="153">
        <f>IFERROR(__xludf.DUMMYFUNCTION("TO_DATE(INT((E1146/(60*60*24))+""1/1/1970""))"),43734.0)</f>
        <v>43734</v>
      </c>
      <c r="E1146" s="156">
        <v>1.5694704E9</v>
      </c>
      <c r="F1146" s="156">
        <v>97753.5383</v>
      </c>
      <c r="H1146" s="153">
        <f>IFERROR(__xludf.DUMMYFUNCTION("TO_DATE(INT((I1146/(60*60*24))+""1/1/1970""))"),43734.0)</f>
        <v>43734</v>
      </c>
      <c r="I1146" s="156">
        <v>1.5694704E9</v>
      </c>
      <c r="J1146" s="156">
        <v>177155.7192</v>
      </c>
      <c r="L1146" s="154">
        <v>43951.0</v>
      </c>
      <c r="M1146" s="155">
        <v>216163.23</v>
      </c>
      <c r="O1146" s="153">
        <f>IFERROR(__xludf.DUMMYFUNCTION("TO_DATE(INT((P1146/(60*60*24))+""1/1/1970""))"),43519.0)</f>
        <v>43519</v>
      </c>
      <c r="P1146" s="13">
        <v>1.55088E9</v>
      </c>
      <c r="Q1146" s="13">
        <v>31419.324</v>
      </c>
      <c r="S1146" s="153">
        <f>IFERROR(__xludf.DUMMYFUNCTION("TO_DATE(INT((T1146/(60*60*24))+""1/1/1970""))"),43734.0)</f>
        <v>43734</v>
      </c>
      <c r="T1146" s="152">
        <v>1.5694704E9</v>
      </c>
      <c r="U1146" s="152">
        <v>171628.7239</v>
      </c>
      <c r="W1146" s="153">
        <f>IFERROR(__xludf.DUMMYFUNCTION("TO_DATE(INT((X1146/(60*60*24))+""1/1/1970""))"),43703.0)</f>
        <v>43703</v>
      </c>
      <c r="X1146" s="156">
        <v>1.5667776E9</v>
      </c>
      <c r="Y1146" s="156">
        <v>10091.0693</v>
      </c>
      <c r="AA1146" s="153">
        <f>IFERROR(__xludf.DUMMYFUNCTION("TO_DATE(INT((AB1146/(60*60*24))+""1/1/1970""))"),43709.0)</f>
        <v>43709</v>
      </c>
      <c r="AB1146" s="156">
        <v>1.5673752E9</v>
      </c>
      <c r="AC1146" s="156">
        <v>88646.2244</v>
      </c>
      <c r="AE1146" s="153">
        <f>IFERROR(__xludf.DUMMYFUNCTION("TO_DATE(INT((AF1146/(60*60*24))+""1/1/1970""))"),43523.0)</f>
        <v>43523</v>
      </c>
      <c r="AF1146" s="152">
        <v>1.5512472E9</v>
      </c>
      <c r="AG1146" s="152">
        <v>92487.5528</v>
      </c>
      <c r="AQ1146" s="153">
        <f>IFERROR(__xludf.DUMMYFUNCTION("TO_DATE(INT((AR1146/(60*60*24))+""1/1/1970""))"),43734.0)</f>
        <v>43734</v>
      </c>
      <c r="AR1146" s="156">
        <v>1.5694704E9</v>
      </c>
      <c r="AS1146" s="156">
        <v>97753.5383</v>
      </c>
      <c r="AT1146" s="156">
        <v>177155.7192</v>
      </c>
      <c r="AU1146" s="152">
        <f t="shared" si="1"/>
        <v>191048.14</v>
      </c>
      <c r="AV1146" s="152">
        <f t="shared" si="2"/>
        <v>32437.4631</v>
      </c>
      <c r="AW1146" s="152">
        <f t="shared" si="3"/>
        <v>171628.7239</v>
      </c>
      <c r="AX1146" s="152">
        <f t="shared" si="4"/>
        <v>10026.9063</v>
      </c>
      <c r="AY1146" s="152">
        <f t="shared" si="5"/>
        <v>87423.5195</v>
      </c>
      <c r="AZ1146" s="152">
        <f t="shared" si="6"/>
        <v>92004.0645</v>
      </c>
      <c r="BA1146" s="152">
        <f t="shared" si="7"/>
        <v>110736.4451</v>
      </c>
      <c r="BB1146" s="152">
        <f t="shared" si="8"/>
        <v>103716.7</v>
      </c>
      <c r="BC1146" s="152">
        <f t="shared" si="9"/>
        <v>108801.1295</v>
      </c>
    </row>
    <row r="1147">
      <c r="A1147" s="152">
        <v>1.52293506E9</v>
      </c>
      <c r="B1147" s="152">
        <v>119556.4595</v>
      </c>
      <c r="D1147" s="153">
        <f>IFERROR(__xludf.DUMMYFUNCTION("TO_DATE(INT((E1147/(60*60*24))+""1/1/1970""))"),43735.0)</f>
        <v>43735</v>
      </c>
      <c r="E1147" s="152">
        <v>1.5695568E9</v>
      </c>
      <c r="F1147" s="152">
        <v>97753.5383</v>
      </c>
      <c r="H1147" s="153">
        <f>IFERROR(__xludf.DUMMYFUNCTION("TO_DATE(INT((I1147/(60*60*24))+""1/1/1970""))"),43735.0)</f>
        <v>43735</v>
      </c>
      <c r="I1147" s="152">
        <v>1.5695568E9</v>
      </c>
      <c r="J1147" s="152">
        <v>176719.004</v>
      </c>
      <c r="L1147" s="154">
        <v>43952.0</v>
      </c>
      <c r="M1147" s="155">
        <v>212663.14</v>
      </c>
      <c r="O1147" s="153">
        <f>IFERROR(__xludf.DUMMYFUNCTION("TO_DATE(INT((P1147/(60*60*24))+""1/1/1970""))"),43520.0)</f>
        <v>43520</v>
      </c>
      <c r="P1147" s="13">
        <v>1.5509664E9</v>
      </c>
      <c r="Q1147" s="13">
        <v>31419.324</v>
      </c>
      <c r="S1147" s="153">
        <f>IFERROR(__xludf.DUMMYFUNCTION("TO_DATE(INT((T1147/(60*60*24))+""1/1/1970""))"),43735.0)</f>
        <v>43735</v>
      </c>
      <c r="T1147" s="156">
        <v>1.5695568E9</v>
      </c>
      <c r="U1147" s="156">
        <v>171283.3406</v>
      </c>
      <c r="W1147" s="153">
        <f>IFERROR(__xludf.DUMMYFUNCTION("TO_DATE(INT((X1147/(60*60*24))+""1/1/1970""))"),43704.0)</f>
        <v>43704</v>
      </c>
      <c r="X1147" s="152">
        <v>1.5669144E9</v>
      </c>
      <c r="Y1147" s="152">
        <v>10060.6009</v>
      </c>
      <c r="AA1147" s="153">
        <f>IFERROR(__xludf.DUMMYFUNCTION("TO_DATE(INT((AB1147/(60*60*24))+""1/1/1970""))"),43710.0)</f>
        <v>43710</v>
      </c>
      <c r="AB1147" s="156">
        <v>1.5674148E9</v>
      </c>
      <c r="AC1147" s="156">
        <v>88716.6784</v>
      </c>
      <c r="AE1147" s="153">
        <f>IFERROR(__xludf.DUMMYFUNCTION("TO_DATE(INT((AF1147/(60*60*24))+""1/1/1970""))"),43524.0)</f>
        <v>43524</v>
      </c>
      <c r="AF1147" s="156">
        <v>1.5513264E9</v>
      </c>
      <c r="AG1147" s="156">
        <v>92379.8627</v>
      </c>
      <c r="AQ1147" s="153">
        <f>IFERROR(__xludf.DUMMYFUNCTION("TO_DATE(INT((AR1147/(60*60*24))+""1/1/1970""))"),43735.0)</f>
        <v>43735</v>
      </c>
      <c r="AR1147" s="152">
        <v>1.5695568E9</v>
      </c>
      <c r="AS1147" s="152">
        <v>97753.5383</v>
      </c>
      <c r="AT1147" s="152">
        <v>176719.004</v>
      </c>
      <c r="AU1147" s="152">
        <f t="shared" si="1"/>
        <v>190208.1</v>
      </c>
      <c r="AV1147" s="152">
        <f t="shared" si="2"/>
        <v>32420.828</v>
      </c>
      <c r="AW1147" s="152">
        <f t="shared" si="3"/>
        <v>171283.3406</v>
      </c>
      <c r="AX1147" s="152">
        <f t="shared" si="4"/>
        <v>10029.7634</v>
      </c>
      <c r="AY1147" s="152">
        <f t="shared" si="5"/>
        <v>87434.0221</v>
      </c>
      <c r="AZ1147" s="152">
        <f t="shared" si="6"/>
        <v>92237.6312</v>
      </c>
      <c r="BA1147" s="152">
        <f t="shared" si="7"/>
        <v>110607.1335</v>
      </c>
      <c r="BB1147" s="152">
        <f t="shared" si="8"/>
        <v>103787.15</v>
      </c>
      <c r="BC1147" s="152">
        <f t="shared" si="9"/>
        <v>107308.7256</v>
      </c>
    </row>
    <row r="1148">
      <c r="A1148" s="156">
        <v>1.5229584E9</v>
      </c>
      <c r="B1148" s="156">
        <v>119556.4595</v>
      </c>
      <c r="D1148" s="153">
        <f>IFERROR(__xludf.DUMMYFUNCTION("TO_DATE(INT((E1148/(60*60*24))+""1/1/1970""))"),43736.0)</f>
        <v>43736</v>
      </c>
      <c r="E1148" s="156">
        <v>1.5696432E9</v>
      </c>
      <c r="F1148" s="156">
        <v>97753.5383</v>
      </c>
      <c r="H1148" s="153">
        <f>IFERROR(__xludf.DUMMYFUNCTION("TO_DATE(INT((I1148/(60*60*24))+""1/1/1970""))"),43736.0)</f>
        <v>43736</v>
      </c>
      <c r="I1148" s="156">
        <v>1.5696432E9</v>
      </c>
      <c r="J1148" s="156">
        <v>172548.6679</v>
      </c>
      <c r="L1148" s="154">
        <v>43952.0</v>
      </c>
      <c r="M1148" s="155">
        <v>212662.14</v>
      </c>
      <c r="O1148" s="153">
        <f>IFERROR(__xludf.DUMMYFUNCTION("TO_DATE(INT((P1148/(60*60*24))+""1/1/1970""))"),43521.0)</f>
        <v>43521</v>
      </c>
      <c r="P1148" s="13">
        <v>1.5510528E9</v>
      </c>
      <c r="Q1148" s="13">
        <v>31410.479</v>
      </c>
      <c r="S1148" s="153">
        <f>IFERROR(__xludf.DUMMYFUNCTION("TO_DATE(INT((T1148/(60*60*24))+""1/1/1970""))"),43736.0)</f>
        <v>43736</v>
      </c>
      <c r="T1148" s="152">
        <v>1.5696432E9</v>
      </c>
      <c r="U1148" s="152">
        <v>170354.9132</v>
      </c>
      <c r="W1148" s="153">
        <f>IFERROR(__xludf.DUMMYFUNCTION("TO_DATE(INT((X1148/(60*60*24))+""1/1/1970""))"),43705.0)</f>
        <v>43705</v>
      </c>
      <c r="X1148" s="152">
        <v>1.5670008E9</v>
      </c>
      <c r="Y1148" s="152">
        <v>10070.6676</v>
      </c>
      <c r="AA1148" s="153">
        <f>IFERROR(__xludf.DUMMYFUNCTION("TO_DATE(INT((AB1148/(60*60*24))+""1/1/1970""))"),43711.0)</f>
        <v>43711</v>
      </c>
      <c r="AB1148" s="152">
        <v>1.567494E9</v>
      </c>
      <c r="AC1148" s="152">
        <v>88976.415</v>
      </c>
      <c r="AE1148" s="153">
        <f>IFERROR(__xludf.DUMMYFUNCTION("TO_DATE(INT((AF1148/(60*60*24))+""1/1/1970""))"),43525.0)</f>
        <v>43525</v>
      </c>
      <c r="AF1148" s="152">
        <v>1.5514056E9</v>
      </c>
      <c r="AG1148" s="152">
        <v>92326.0176</v>
      </c>
      <c r="AQ1148" s="153">
        <f>IFERROR(__xludf.DUMMYFUNCTION("TO_DATE(INT((AR1148/(60*60*24))+""1/1/1970""))"),43736.0)</f>
        <v>43736</v>
      </c>
      <c r="AR1148" s="156">
        <v>1.5696432E9</v>
      </c>
      <c r="AS1148" s="156">
        <v>97753.5383</v>
      </c>
      <c r="AT1148" s="156">
        <v>172548.6679</v>
      </c>
      <c r="AU1148" s="152">
        <f t="shared" si="1"/>
        <v>190208.1</v>
      </c>
      <c r="AV1148" s="152">
        <f t="shared" si="2"/>
        <v>32399.1207</v>
      </c>
      <c r="AW1148" s="152">
        <f t="shared" si="3"/>
        <v>170354.9132</v>
      </c>
      <c r="AX1148" s="152">
        <f t="shared" si="4"/>
        <v>10017.3739</v>
      </c>
      <c r="AY1148" s="152">
        <f t="shared" si="5"/>
        <v>87434.0221</v>
      </c>
      <c r="AZ1148" s="152">
        <f t="shared" si="6"/>
        <v>92091.905</v>
      </c>
      <c r="BA1148" s="152">
        <f t="shared" si="7"/>
        <v>110595.7035</v>
      </c>
      <c r="BB1148" s="152">
        <f t="shared" si="8"/>
        <v>103856.8</v>
      </c>
      <c r="BC1148" s="152">
        <f t="shared" si="9"/>
        <v>107441.2926</v>
      </c>
    </row>
    <row r="1149">
      <c r="A1149" s="152">
        <v>1.52302146E9</v>
      </c>
      <c r="B1149" s="152">
        <v>119556.4595</v>
      </c>
      <c r="D1149" s="153">
        <f>IFERROR(__xludf.DUMMYFUNCTION("TO_DATE(INT((E1149/(60*60*24))+""1/1/1970""))"),43738.0)</f>
        <v>43738</v>
      </c>
      <c r="E1149" s="152">
        <v>1.569852E9</v>
      </c>
      <c r="F1149" s="152">
        <v>97753.5383</v>
      </c>
      <c r="H1149" s="153">
        <f>IFERROR(__xludf.DUMMYFUNCTION("TO_DATE(INT((I1149/(60*60*24))+""1/1/1970""))"),43738.0)</f>
        <v>43738</v>
      </c>
      <c r="I1149" s="152">
        <v>1.569852E9</v>
      </c>
      <c r="J1149" s="152">
        <v>172548.6679</v>
      </c>
      <c r="L1149" s="154">
        <v>43955.0</v>
      </c>
      <c r="M1149" s="155">
        <v>208217.25</v>
      </c>
      <c r="O1149" s="153">
        <f>IFERROR(__xludf.DUMMYFUNCTION("TO_DATE(INT((P1149/(60*60*24))+""1/1/1970""))"),43522.0)</f>
        <v>43522</v>
      </c>
      <c r="P1149" s="13">
        <v>1.5511932E9</v>
      </c>
      <c r="Q1149" s="13">
        <v>31345.4519</v>
      </c>
      <c r="S1149" s="153">
        <f>IFERROR(__xludf.DUMMYFUNCTION("TO_DATE(INT((T1149/(60*60*24))+""1/1/1970""))"),43738.0)</f>
        <v>43738</v>
      </c>
      <c r="T1149" s="156">
        <v>1.569852E9</v>
      </c>
      <c r="U1149" s="156">
        <v>170354.9132</v>
      </c>
      <c r="W1149" s="153">
        <f>IFERROR(__xludf.DUMMYFUNCTION("TO_DATE(INT((X1149/(60*60*24))+""1/1/1970""))"),43706.0)</f>
        <v>43706</v>
      </c>
      <c r="X1149" s="152">
        <v>1.5670872E9</v>
      </c>
      <c r="Y1149" s="152">
        <v>10066.0126</v>
      </c>
      <c r="AA1149" s="153">
        <f>IFERROR(__xludf.DUMMYFUNCTION("TO_DATE(INT((AB1149/(60*60*24))+""1/1/1970""))"),43712.0)</f>
        <v>43712</v>
      </c>
      <c r="AB1149" s="156">
        <v>1.5675732E9</v>
      </c>
      <c r="AC1149" s="156">
        <v>88503.2602</v>
      </c>
      <c r="AE1149" s="153">
        <f>IFERROR(__xludf.DUMMYFUNCTION("TO_DATE(INT((AF1149/(60*60*24))+""1/1/1970""))"),43526.0)</f>
        <v>43526</v>
      </c>
      <c r="AF1149" s="156">
        <v>1.5514848E9</v>
      </c>
      <c r="AG1149" s="156">
        <v>92258.0028</v>
      </c>
      <c r="AQ1149" s="153">
        <f>IFERROR(__xludf.DUMMYFUNCTION("TO_DATE(INT((AR1149/(60*60*24))+""1/1/1970""))"),43738.0)</f>
        <v>43738</v>
      </c>
      <c r="AR1149" s="152">
        <v>1.569852E9</v>
      </c>
      <c r="AS1149" s="152">
        <v>97753.5383</v>
      </c>
      <c r="AT1149" s="152">
        <v>172548.6679</v>
      </c>
      <c r="AU1149" s="152">
        <f t="shared" si="1"/>
        <v>187514.1</v>
      </c>
      <c r="AV1149" s="152">
        <f t="shared" si="2"/>
        <v>32390.3027</v>
      </c>
      <c r="AW1149" s="152">
        <f t="shared" si="3"/>
        <v>170354.9132</v>
      </c>
      <c r="AX1149" s="152">
        <f t="shared" si="4"/>
        <v>10017.5562</v>
      </c>
      <c r="AY1149" s="152">
        <f t="shared" si="5"/>
        <v>87362.6681</v>
      </c>
      <c r="AZ1149" s="152">
        <f t="shared" si="6"/>
        <v>92076.118</v>
      </c>
      <c r="BA1149" s="152">
        <f t="shared" si="7"/>
        <v>110357.7956</v>
      </c>
      <c r="BB1149" s="152">
        <f t="shared" si="8"/>
        <v>103856.8</v>
      </c>
      <c r="BC1149" s="152">
        <f t="shared" si="9"/>
        <v>107441.2926</v>
      </c>
    </row>
    <row r="1150">
      <c r="A1150" s="156">
        <v>1.5230448E9</v>
      </c>
      <c r="B1150" s="156">
        <v>119556.4595</v>
      </c>
      <c r="D1150" s="153">
        <f>IFERROR(__xludf.DUMMYFUNCTION("TO_DATE(INT((E1150/(60*60*24))+""1/1/1970""))"),43739.0)</f>
        <v>43739</v>
      </c>
      <c r="E1150" s="152">
        <v>1.5699024E9</v>
      </c>
      <c r="F1150" s="152">
        <v>97753.5383</v>
      </c>
      <c r="H1150" s="153">
        <f>IFERROR(__xludf.DUMMYFUNCTION("TO_DATE(INT((I1150/(60*60*24))+""1/1/1970""))"),43739.0)</f>
        <v>43739</v>
      </c>
      <c r="I1150" s="152">
        <v>1.5699024E9</v>
      </c>
      <c r="J1150" s="152">
        <v>174132.8617</v>
      </c>
      <c r="L1150" s="154">
        <v>43956.0</v>
      </c>
      <c r="M1150" s="155">
        <v>208669.92</v>
      </c>
      <c r="O1150" s="153">
        <f>IFERROR(__xludf.DUMMYFUNCTION("TO_DATE(INT((P1150/(60*60*24))+""1/1/1970""))"),43523.0)</f>
        <v>43523</v>
      </c>
      <c r="P1150" s="13">
        <v>1.5512796E9</v>
      </c>
      <c r="Q1150" s="13">
        <v>31412.9342</v>
      </c>
      <c r="S1150" s="153">
        <f>IFERROR(__xludf.DUMMYFUNCTION("TO_DATE(INT((T1150/(60*60*24))+""1/1/1970""))"),43739.0)</f>
        <v>43739</v>
      </c>
      <c r="T1150" s="156">
        <v>1.5699024E9</v>
      </c>
      <c r="U1150" s="156">
        <v>171186.303</v>
      </c>
      <c r="W1150" s="153">
        <f>IFERROR(__xludf.DUMMYFUNCTION("TO_DATE(INT((X1150/(60*60*24))+""1/1/1970""))"),43707.0)</f>
        <v>43707</v>
      </c>
      <c r="X1150" s="152">
        <v>1.5671736E9</v>
      </c>
      <c r="Y1150" s="152">
        <v>10056.2758</v>
      </c>
      <c r="AA1150" s="153">
        <f>IFERROR(__xludf.DUMMYFUNCTION("TO_DATE(INT((AB1150/(60*60*24))+""1/1/1970""))"),43713.0)</f>
        <v>43713</v>
      </c>
      <c r="AB1150" s="152">
        <v>1.5676524E9</v>
      </c>
      <c r="AC1150" s="152">
        <v>87735.8932</v>
      </c>
      <c r="AE1150" s="153">
        <f>IFERROR(__xludf.DUMMYFUNCTION("TO_DATE(INT((AF1150/(60*60*24))+""1/1/1970""))"),43527.0)</f>
        <v>43527</v>
      </c>
      <c r="AF1150" s="152">
        <v>1.551654E9</v>
      </c>
      <c r="AG1150" s="152">
        <v>92258.0028</v>
      </c>
      <c r="AQ1150" s="153">
        <f>IFERROR(__xludf.DUMMYFUNCTION("TO_DATE(INT((AR1150/(60*60*24))+""1/1/1970""))"),43739.0)</f>
        <v>43739</v>
      </c>
      <c r="AR1150" s="152">
        <v>1.5699024E9</v>
      </c>
      <c r="AS1150" s="152">
        <v>97753.5383</v>
      </c>
      <c r="AT1150" s="152">
        <v>174132.8617</v>
      </c>
      <c r="AU1150" s="152">
        <f t="shared" si="1"/>
        <v>189596.08</v>
      </c>
      <c r="AV1150" s="152">
        <f t="shared" si="2"/>
        <v>32340.3518</v>
      </c>
      <c r="AW1150" s="152">
        <f t="shared" si="3"/>
        <v>171186.303</v>
      </c>
      <c r="AX1150" s="152">
        <f t="shared" si="4"/>
        <v>10028.5743</v>
      </c>
      <c r="AY1150" s="152">
        <f t="shared" si="5"/>
        <v>87934.8737</v>
      </c>
      <c r="AZ1150" s="152">
        <f t="shared" si="6"/>
        <v>92422.6226</v>
      </c>
      <c r="BA1150" s="152">
        <f t="shared" si="7"/>
        <v>110306.1219</v>
      </c>
      <c r="BB1150" s="152">
        <f t="shared" si="8"/>
        <v>103958.3</v>
      </c>
      <c r="BC1150" s="152">
        <f t="shared" si="9"/>
        <v>107745.5426</v>
      </c>
    </row>
    <row r="1151">
      <c r="A1151" s="152">
        <v>1.52328066E9</v>
      </c>
      <c r="B1151" s="152">
        <v>119556.4595</v>
      </c>
      <c r="D1151" s="153">
        <f>IFERROR(__xludf.DUMMYFUNCTION("TO_DATE(INT((E1151/(60*60*24))+""1/1/1970""))"),43740.0)</f>
        <v>43740</v>
      </c>
      <c r="E1151" s="156">
        <v>1.5699888E9</v>
      </c>
      <c r="F1151" s="156">
        <v>97753.5383</v>
      </c>
      <c r="H1151" s="153">
        <f>IFERROR(__xludf.DUMMYFUNCTION("TO_DATE(INT((I1151/(60*60*24))+""1/1/1970""))"),43740.0)</f>
        <v>43740</v>
      </c>
      <c r="I1151" s="156">
        <v>1.5699888E9</v>
      </c>
      <c r="J1151" s="156">
        <v>175939.8892</v>
      </c>
      <c r="L1151" s="154">
        <v>43957.0</v>
      </c>
      <c r="M1151" s="155">
        <v>210317.83</v>
      </c>
      <c r="O1151" s="153">
        <f>IFERROR(__xludf.DUMMYFUNCTION("TO_DATE(INT((P1151/(60*60*24))+""1/1/1970""))"),43524.0)</f>
        <v>43524</v>
      </c>
      <c r="P1151" s="13">
        <v>1.551366E9</v>
      </c>
      <c r="Q1151" s="13">
        <v>31385.3982</v>
      </c>
      <c r="S1151" s="153">
        <f>IFERROR(__xludf.DUMMYFUNCTION("TO_DATE(INT((T1151/(60*60*24))+""1/1/1970""))"),43740.0)</f>
        <v>43740</v>
      </c>
      <c r="T1151" s="152">
        <v>1.5699888E9</v>
      </c>
      <c r="U1151" s="152">
        <v>169138.4454</v>
      </c>
      <c r="W1151" s="153">
        <f>IFERROR(__xludf.DUMMYFUNCTION("TO_DATE(INT((X1151/(60*60*24))+""1/1/1970""))"),43708.0)</f>
        <v>43708</v>
      </c>
      <c r="X1151" s="152">
        <v>1.5672096E9</v>
      </c>
      <c r="Y1151" s="152">
        <v>10068.4653</v>
      </c>
      <c r="AA1151" s="153">
        <f>IFERROR(__xludf.DUMMYFUNCTION("TO_DATE(INT((AB1151/(60*60*24))+""1/1/1970""))"),43714.0)</f>
        <v>43714</v>
      </c>
      <c r="AB1151" s="156">
        <v>1.5677316E9</v>
      </c>
      <c r="AC1151" s="156">
        <v>87463.7237</v>
      </c>
      <c r="AE1151" s="153">
        <f>IFERROR(__xludf.DUMMYFUNCTION("TO_DATE(INT((AF1151/(60*60*24))+""1/1/1970""))"),43528.0)</f>
        <v>43528</v>
      </c>
      <c r="AF1151" s="156">
        <v>1.5516936E9</v>
      </c>
      <c r="AG1151" s="156">
        <v>92341.8068</v>
      </c>
      <c r="AQ1151" s="153">
        <f>IFERROR(__xludf.DUMMYFUNCTION("TO_DATE(INT((AR1151/(60*60*24))+""1/1/1970""))"),43740.0)</f>
        <v>43740</v>
      </c>
      <c r="AR1151" s="156">
        <v>1.5699888E9</v>
      </c>
      <c r="AS1151" s="156">
        <v>97753.5383</v>
      </c>
      <c r="AT1151" s="156">
        <v>175939.8892</v>
      </c>
      <c r="AU1151" s="152">
        <f t="shared" si="1"/>
        <v>188090.73</v>
      </c>
      <c r="AV1151" s="152">
        <f t="shared" si="2"/>
        <v>32512.5978</v>
      </c>
      <c r="AW1151" s="152">
        <f t="shared" si="3"/>
        <v>169138.4454</v>
      </c>
      <c r="AX1151" s="152">
        <f t="shared" si="4"/>
        <v>10028.1487</v>
      </c>
      <c r="AY1151" s="152">
        <f t="shared" si="5"/>
        <v>87387.0171</v>
      </c>
      <c r="AZ1151" s="152">
        <f t="shared" si="6"/>
        <v>92143.314</v>
      </c>
      <c r="BA1151" s="152">
        <f t="shared" si="7"/>
        <v>110731.8095</v>
      </c>
      <c r="BB1151" s="152">
        <f t="shared" si="8"/>
        <v>104096.65</v>
      </c>
      <c r="BC1151" s="152">
        <f t="shared" si="9"/>
        <v>107210.4486</v>
      </c>
    </row>
    <row r="1152">
      <c r="A1152" s="156">
        <v>1.523304E9</v>
      </c>
      <c r="B1152" s="156">
        <v>119556.4595</v>
      </c>
      <c r="D1152" s="153">
        <f>IFERROR(__xludf.DUMMYFUNCTION("TO_DATE(INT((E1152/(60*60*24))+""1/1/1970""))"),43741.0)</f>
        <v>43741</v>
      </c>
      <c r="E1152" s="152">
        <v>1.5700752E9</v>
      </c>
      <c r="F1152" s="152">
        <v>97753.5383</v>
      </c>
      <c r="H1152" s="153">
        <f>IFERROR(__xludf.DUMMYFUNCTION("TO_DATE(INT((I1152/(60*60*24))+""1/1/1970""))"),43741.0)</f>
        <v>43741</v>
      </c>
      <c r="I1152" s="152">
        <v>1.5700752E9</v>
      </c>
      <c r="J1152" s="152">
        <v>177092.6061</v>
      </c>
      <c r="L1152" s="154">
        <v>43958.0</v>
      </c>
      <c r="M1152" s="155">
        <v>207297.89</v>
      </c>
      <c r="O1152" s="153">
        <f>IFERROR(__xludf.DUMMYFUNCTION("TO_DATE(INT((P1152/(60*60*24))+""1/1/1970""))"),43525.0)</f>
        <v>43525</v>
      </c>
      <c r="P1152" s="13">
        <v>1.5514524E9</v>
      </c>
      <c r="Q1152" s="13">
        <v>31367.0663</v>
      </c>
      <c r="S1152" s="153">
        <f>IFERROR(__xludf.DUMMYFUNCTION("TO_DATE(INT((T1152/(60*60*24))+""1/1/1970""))"),43741.0)</f>
        <v>43741</v>
      </c>
      <c r="T1152" s="156">
        <v>1.5700752E9</v>
      </c>
      <c r="U1152" s="156">
        <v>166149.8438</v>
      </c>
      <c r="W1152" s="153">
        <f>IFERROR(__xludf.DUMMYFUNCTION("TO_DATE(INT((X1152/(60*60*24))+""1/1/1970""))"),43710.0)</f>
        <v>43710</v>
      </c>
      <c r="X1152" s="156">
        <v>1.5673824E9</v>
      </c>
      <c r="Y1152" s="156">
        <v>10071.0176</v>
      </c>
      <c r="AA1152" s="153">
        <f>IFERROR(__xludf.DUMMYFUNCTION("TO_DATE(INT((AB1152/(60*60*24))+""1/1/1970""))"),43716.0)</f>
        <v>43716</v>
      </c>
      <c r="AB1152" s="152">
        <v>1.56798E9</v>
      </c>
      <c r="AC1152" s="152">
        <v>87423.738</v>
      </c>
      <c r="AE1152" s="153">
        <f>IFERROR(__xludf.DUMMYFUNCTION("TO_DATE(INT((AF1152/(60*60*24))+""1/1/1970""))"),43529.0)</f>
        <v>43529</v>
      </c>
      <c r="AF1152" s="152">
        <v>1.5517728E9</v>
      </c>
      <c r="AG1152" s="152">
        <v>92028.8577</v>
      </c>
      <c r="AQ1152" s="153">
        <f>IFERROR(__xludf.DUMMYFUNCTION("TO_DATE(INT((AR1152/(60*60*24))+""1/1/1970""))"),43741.0)</f>
        <v>43741</v>
      </c>
      <c r="AR1152" s="152">
        <v>1.5700752E9</v>
      </c>
      <c r="AS1152" s="152">
        <v>97753.5383</v>
      </c>
      <c r="AT1152" s="152">
        <v>177092.6061</v>
      </c>
      <c r="AU1152" s="152">
        <f t="shared" si="1"/>
        <v>184948.01</v>
      </c>
      <c r="AV1152" s="152">
        <f t="shared" si="2"/>
        <v>32574.3706</v>
      </c>
      <c r="AW1152" s="152">
        <f t="shared" si="3"/>
        <v>166149.8438</v>
      </c>
      <c r="AX1152" s="152">
        <f t="shared" si="4"/>
        <v>10042.0597</v>
      </c>
      <c r="AY1152" s="152">
        <f t="shared" si="5"/>
        <v>87824.9883</v>
      </c>
      <c r="AZ1152" s="152">
        <f t="shared" si="6"/>
        <v>91929.1774</v>
      </c>
      <c r="BA1152" s="152">
        <f t="shared" si="7"/>
        <v>111470.3861</v>
      </c>
      <c r="BB1152" s="152">
        <f t="shared" si="8"/>
        <v>103966.26</v>
      </c>
      <c r="BC1152" s="152">
        <f t="shared" si="9"/>
        <v>106492.9418</v>
      </c>
    </row>
    <row r="1153">
      <c r="A1153" s="152">
        <v>1.52336706E9</v>
      </c>
      <c r="B1153" s="152">
        <v>119556.4595</v>
      </c>
      <c r="D1153" s="153">
        <f>IFERROR(__xludf.DUMMYFUNCTION("TO_DATE(INT((E1153/(60*60*24))+""1/1/1970""))"),43742.0)</f>
        <v>43742</v>
      </c>
      <c r="E1153" s="156">
        <v>1.5701616E9</v>
      </c>
      <c r="F1153" s="156">
        <v>97753.5383</v>
      </c>
      <c r="H1153" s="153">
        <f>IFERROR(__xludf.DUMMYFUNCTION("TO_DATE(INT((I1153/(60*60*24))+""1/1/1970""))"),43742.0)</f>
        <v>43742</v>
      </c>
      <c r="I1153" s="156">
        <v>1.5701616E9</v>
      </c>
      <c r="J1153" s="156">
        <v>180621.402</v>
      </c>
      <c r="L1153" s="154">
        <v>43959.0</v>
      </c>
      <c r="M1153" s="155">
        <v>211482.72</v>
      </c>
      <c r="O1153" s="153">
        <f>IFERROR(__xludf.DUMMYFUNCTION("TO_DATE(INT((P1153/(60*60*24))+""1/1/1970""))"),43526.0)</f>
        <v>43526</v>
      </c>
      <c r="P1153" s="13">
        <v>1.5514848E9</v>
      </c>
      <c r="Q1153" s="13">
        <v>31343.6038</v>
      </c>
      <c r="S1153" s="153">
        <f>IFERROR(__xludf.DUMMYFUNCTION("TO_DATE(INT((T1153/(60*60*24))+""1/1/1970""))"),43742.0)</f>
        <v>43742</v>
      </c>
      <c r="T1153" s="152">
        <v>1.5701616E9</v>
      </c>
      <c r="U1153" s="152">
        <v>167498.9349</v>
      </c>
      <c r="W1153" s="153">
        <f>IFERROR(__xludf.DUMMYFUNCTION("TO_DATE(INT((X1153/(60*60*24))+""1/1/1970""))"),43711.0)</f>
        <v>43711</v>
      </c>
      <c r="X1153" s="152">
        <v>1.5674688E9</v>
      </c>
      <c r="Y1153" s="152">
        <v>10069.8513</v>
      </c>
      <c r="AA1153" s="153">
        <f>IFERROR(__xludf.DUMMYFUNCTION("TO_DATE(INT((AB1153/(60*60*24))+""1/1/1970""))"),43717.0)</f>
        <v>43717</v>
      </c>
      <c r="AB1153" s="152">
        <v>1.5680196E9</v>
      </c>
      <c r="AC1153" s="152">
        <v>87432.7716</v>
      </c>
      <c r="AE1153" s="153">
        <f>IFERROR(__xludf.DUMMYFUNCTION("TO_DATE(INT((AF1153/(60*60*24))+""1/1/1970""))"),43530.0)</f>
        <v>43530</v>
      </c>
      <c r="AF1153" s="156">
        <v>1.551852E9</v>
      </c>
      <c r="AG1153" s="156">
        <v>91782.7089</v>
      </c>
      <c r="AQ1153" s="153">
        <f>IFERROR(__xludf.DUMMYFUNCTION("TO_DATE(INT((AR1153/(60*60*24))+""1/1/1970""))"),43742.0)</f>
        <v>43742</v>
      </c>
      <c r="AR1153" s="156">
        <v>1.5701616E9</v>
      </c>
      <c r="AS1153" s="156">
        <v>97753.5383</v>
      </c>
      <c r="AT1153" s="156">
        <v>180621.402</v>
      </c>
      <c r="AU1153" s="152">
        <f t="shared" si="1"/>
        <v>186919.53</v>
      </c>
      <c r="AV1153" s="152">
        <f t="shared" si="2"/>
        <v>32612.108</v>
      </c>
      <c r="AW1153" s="152">
        <f t="shared" si="3"/>
        <v>167498.9349</v>
      </c>
      <c r="AX1153" s="152">
        <f t="shared" si="4"/>
        <v>10037.8762</v>
      </c>
      <c r="AY1153" s="152">
        <f t="shared" si="5"/>
        <v>87905.5306</v>
      </c>
      <c r="AZ1153" s="152">
        <f t="shared" si="6"/>
        <v>91815.4301</v>
      </c>
      <c r="BA1153" s="152">
        <f t="shared" si="7"/>
        <v>111689.4454</v>
      </c>
      <c r="BB1153" s="152">
        <f t="shared" si="8"/>
        <v>103750.92</v>
      </c>
      <c r="BC1153" s="152">
        <f t="shared" si="9"/>
        <v>106492.9418</v>
      </c>
    </row>
    <row r="1154">
      <c r="A1154" s="156">
        <v>1.5233904E9</v>
      </c>
      <c r="B1154" s="156">
        <v>119556.4595</v>
      </c>
      <c r="D1154" s="153">
        <f>IFERROR(__xludf.DUMMYFUNCTION("TO_DATE(INT((E1154/(60*60*24))+""1/1/1970""))"),43743.0)</f>
        <v>43743</v>
      </c>
      <c r="E1154" s="152">
        <v>1.570248E9</v>
      </c>
      <c r="F1154" s="152">
        <v>97753.5383</v>
      </c>
      <c r="H1154" s="153">
        <f>IFERROR(__xludf.DUMMYFUNCTION("TO_DATE(INT((I1154/(60*60*24))+""1/1/1970""))"),43743.0)</f>
        <v>43743</v>
      </c>
      <c r="I1154" s="152">
        <v>1.570248E9</v>
      </c>
      <c r="J1154" s="152">
        <v>180154.9155</v>
      </c>
      <c r="L1154" s="154">
        <v>43962.0</v>
      </c>
      <c r="M1154" s="155">
        <v>213601.58</v>
      </c>
      <c r="O1154" s="153">
        <f>IFERROR(__xludf.DUMMYFUNCTION("TO_DATE(INT((P1154/(60*60*24))+""1/1/1970""))"),43527.0)</f>
        <v>43527</v>
      </c>
      <c r="P1154" s="13">
        <v>1.5515712E9</v>
      </c>
      <c r="Q1154" s="13">
        <v>31343.6038</v>
      </c>
      <c r="S1154" s="153">
        <f>IFERROR(__xludf.DUMMYFUNCTION("TO_DATE(INT((T1154/(60*60*24))+""1/1/1970""))"),43743.0)</f>
        <v>43743</v>
      </c>
      <c r="T1154" s="156">
        <v>1.570248E9</v>
      </c>
      <c r="U1154" s="156">
        <v>169781.479</v>
      </c>
      <c r="W1154" s="153">
        <f>IFERROR(__xludf.DUMMYFUNCTION("TO_DATE(INT((X1154/(60*60*24))+""1/1/1970""))"),43712.0)</f>
        <v>43712</v>
      </c>
      <c r="X1154" s="156">
        <v>1.5676056E9</v>
      </c>
      <c r="Y1154" s="156">
        <v>10063.6621</v>
      </c>
      <c r="AA1154" s="153">
        <f>IFERROR(__xludf.DUMMYFUNCTION("TO_DATE(INT((AB1154/(60*60*24))+""1/1/1970""))"),43718.0)</f>
        <v>43718</v>
      </c>
      <c r="AB1154" s="156">
        <v>1.5680988E9</v>
      </c>
      <c r="AC1154" s="156">
        <v>87426.3723</v>
      </c>
      <c r="AE1154" s="153">
        <f>IFERROR(__xludf.DUMMYFUNCTION("TO_DATE(INT((AF1154/(60*60*24))+""1/1/1970""))"),43531.0)</f>
        <v>43531</v>
      </c>
      <c r="AF1154" s="152">
        <v>1.5519312E9</v>
      </c>
      <c r="AG1154" s="152">
        <v>91840.1976</v>
      </c>
      <c r="AQ1154" s="153">
        <f>IFERROR(__xludf.DUMMYFUNCTION("TO_DATE(INT((AR1154/(60*60*24))+""1/1/1970""))"),43743.0)</f>
        <v>43743</v>
      </c>
      <c r="AR1154" s="152">
        <v>1.570248E9</v>
      </c>
      <c r="AS1154" s="152">
        <v>97753.5383</v>
      </c>
      <c r="AT1154" s="152">
        <v>180154.9155</v>
      </c>
      <c r="AU1154" s="152">
        <f t="shared" si="1"/>
        <v>186919.53</v>
      </c>
      <c r="AV1154" s="152">
        <f t="shared" si="2"/>
        <v>32604.5006</v>
      </c>
      <c r="AW1154" s="152">
        <f t="shared" si="3"/>
        <v>169781.479</v>
      </c>
      <c r="AX1154" s="152">
        <f t="shared" si="4"/>
        <v>10029.088</v>
      </c>
      <c r="AY1154" s="152">
        <f t="shared" si="5"/>
        <v>87905.5306</v>
      </c>
      <c r="AZ1154" s="152">
        <f t="shared" si="6"/>
        <v>91785.4752</v>
      </c>
      <c r="BA1154" s="152">
        <f t="shared" si="7"/>
        <v>111525.3295</v>
      </c>
      <c r="BB1154" s="152">
        <f t="shared" si="8"/>
        <v>103856.25</v>
      </c>
      <c r="BC1154" s="152">
        <f t="shared" si="9"/>
        <v>106492.9418</v>
      </c>
    </row>
    <row r="1155">
      <c r="A1155" s="152">
        <v>1.52345346E9</v>
      </c>
      <c r="B1155" s="152">
        <v>119556.4595</v>
      </c>
      <c r="D1155" s="153">
        <f>IFERROR(__xludf.DUMMYFUNCTION("TO_DATE(INT((E1155/(60*60*24))+""1/1/1970""))"),43745.0)</f>
        <v>43745</v>
      </c>
      <c r="E1155" s="156">
        <v>1.5704568E9</v>
      </c>
      <c r="F1155" s="156">
        <v>97753.5383</v>
      </c>
      <c r="H1155" s="153">
        <f>IFERROR(__xludf.DUMMYFUNCTION("TO_DATE(INT((I1155/(60*60*24))+""1/1/1970""))"),43745.0)</f>
        <v>43745</v>
      </c>
      <c r="I1155" s="156">
        <v>1.5704568E9</v>
      </c>
      <c r="J1155" s="156">
        <v>180154.9155</v>
      </c>
      <c r="L1155" s="154">
        <v>43963.0</v>
      </c>
      <c r="M1155" s="155">
        <v>212825.98</v>
      </c>
      <c r="O1155" s="153">
        <f>IFERROR(__xludf.DUMMYFUNCTION("TO_DATE(INT((P1155/(60*60*24))+""1/1/1970""))"),43528.0)</f>
        <v>43528</v>
      </c>
      <c r="P1155" s="13">
        <v>1.5516576E9</v>
      </c>
      <c r="Q1155" s="13">
        <v>31337.6249</v>
      </c>
      <c r="S1155" s="153">
        <f>IFERROR(__xludf.DUMMYFUNCTION("TO_DATE(INT((T1155/(60*60*24))+""1/1/1970""))"),43745.0)</f>
        <v>43745</v>
      </c>
      <c r="T1155" s="152">
        <v>1.5704568E9</v>
      </c>
      <c r="U1155" s="152">
        <v>169781.479</v>
      </c>
      <c r="W1155" s="153">
        <f>IFERROR(__xludf.DUMMYFUNCTION("TO_DATE(INT((X1155/(60*60*24))+""1/1/1970""))"),43713.0)</f>
        <v>43713</v>
      </c>
      <c r="X1155" s="156">
        <v>1.567692E9</v>
      </c>
      <c r="Y1155" s="156">
        <v>10046.4231</v>
      </c>
      <c r="AA1155" s="153">
        <f>IFERROR(__xludf.DUMMYFUNCTION("TO_DATE(INT((AB1155/(60*60*24))+""1/1/1970""))"),43719.0)</f>
        <v>43719</v>
      </c>
      <c r="AB1155" s="152">
        <v>1.568178E9</v>
      </c>
      <c r="AC1155" s="152">
        <v>87407.4876</v>
      </c>
      <c r="AE1155" s="153">
        <f>IFERROR(__xludf.DUMMYFUNCTION("TO_DATE(INT((AF1155/(60*60*24))+""1/1/1970""))"),43532.0)</f>
        <v>43532</v>
      </c>
      <c r="AF1155" s="156">
        <v>1.5520104E9</v>
      </c>
      <c r="AG1155" s="156">
        <v>90909.0426</v>
      </c>
      <c r="AQ1155" s="153">
        <f>IFERROR(__xludf.DUMMYFUNCTION("TO_DATE(INT((AR1155/(60*60*24))+""1/1/1970""))"),43745.0)</f>
        <v>43745</v>
      </c>
      <c r="AR1155" s="156">
        <v>1.5704568E9</v>
      </c>
      <c r="AS1155" s="156">
        <v>97753.5383</v>
      </c>
      <c r="AT1155" s="156">
        <v>180154.9155</v>
      </c>
      <c r="AU1155" s="152">
        <f t="shared" si="1"/>
        <v>189593.77</v>
      </c>
      <c r="AV1155" s="152">
        <f t="shared" si="2"/>
        <v>32652.9771</v>
      </c>
      <c r="AW1155" s="152">
        <f t="shared" si="3"/>
        <v>169781.479</v>
      </c>
      <c r="AX1155" s="152">
        <f t="shared" si="4"/>
        <v>10029.185</v>
      </c>
      <c r="AY1155" s="152">
        <f t="shared" si="5"/>
        <v>87999.8503</v>
      </c>
      <c r="AZ1155" s="152">
        <f t="shared" si="6"/>
        <v>91743.3765</v>
      </c>
      <c r="BA1155" s="152">
        <f t="shared" si="7"/>
        <v>111422.5329</v>
      </c>
      <c r="BB1155" s="152">
        <f t="shared" si="8"/>
        <v>103856.25</v>
      </c>
      <c r="BC1155" s="152">
        <f t="shared" si="9"/>
        <v>106492.9418</v>
      </c>
    </row>
    <row r="1156">
      <c r="A1156" s="156">
        <v>1.5234768E9</v>
      </c>
      <c r="B1156" s="156">
        <v>119556.4595</v>
      </c>
      <c r="D1156" s="153">
        <f>IFERROR(__xludf.DUMMYFUNCTION("TO_DATE(INT((E1156/(60*60*24))+""1/1/1970""))"),43746.0)</f>
        <v>43746</v>
      </c>
      <c r="E1156" s="156">
        <v>1.5705072E9</v>
      </c>
      <c r="F1156" s="156">
        <v>97753.5383</v>
      </c>
      <c r="H1156" s="153">
        <f>IFERROR(__xludf.DUMMYFUNCTION("TO_DATE(INT((I1156/(60*60*24))+""1/1/1970""))"),43746.0)</f>
        <v>43746</v>
      </c>
      <c r="I1156" s="156">
        <v>1.5705072E9</v>
      </c>
      <c r="J1156" s="156">
        <v>183037.4118</v>
      </c>
      <c r="L1156" s="154">
        <v>43964.0</v>
      </c>
      <c r="M1156" s="155">
        <v>209678.87</v>
      </c>
      <c r="O1156" s="153">
        <f>IFERROR(__xludf.DUMMYFUNCTION("TO_DATE(INT((P1156/(60*60*24))+""1/1/1970""))"),43529.0)</f>
        <v>43529</v>
      </c>
      <c r="P1156" s="13">
        <v>1.551798E9</v>
      </c>
      <c r="Q1156" s="13">
        <v>31394.8238</v>
      </c>
      <c r="S1156" s="153">
        <f>IFERROR(__xludf.DUMMYFUNCTION("TO_DATE(INT((T1156/(60*60*24))+""1/1/1970""))"),43746.0)</f>
        <v>43746</v>
      </c>
      <c r="T1156" s="152">
        <v>1.5705072E9</v>
      </c>
      <c r="U1156" s="152">
        <v>169042.9511</v>
      </c>
      <c r="W1156" s="153">
        <f>IFERROR(__xludf.DUMMYFUNCTION("TO_DATE(INT((X1156/(60*60*24))+""1/1/1970""))"),43714.0)</f>
        <v>43714</v>
      </c>
      <c r="X1156" s="156">
        <v>1.5677784E9</v>
      </c>
      <c r="Y1156" s="156">
        <v>10048.6367</v>
      </c>
      <c r="AA1156" s="153">
        <f>IFERROR(__xludf.DUMMYFUNCTION("TO_DATE(INT((AB1156/(60*60*24))+""1/1/1970""))"),43720.0)</f>
        <v>43720</v>
      </c>
      <c r="AB1156" s="156">
        <v>1.5682572E9</v>
      </c>
      <c r="AC1156" s="156">
        <v>87412.0397</v>
      </c>
      <c r="AE1156" s="153">
        <f>IFERROR(__xludf.DUMMYFUNCTION("TO_DATE(INT((AF1156/(60*60*24))+""1/1/1970""))"),43533.0)</f>
        <v>43533</v>
      </c>
      <c r="AF1156" s="152">
        <v>1.5520896E9</v>
      </c>
      <c r="AG1156" s="152">
        <v>91205.3928</v>
      </c>
      <c r="AQ1156" s="153">
        <f>IFERROR(__xludf.DUMMYFUNCTION("TO_DATE(INT((AR1156/(60*60*24))+""1/1/1970""))"),43746.0)</f>
        <v>43746</v>
      </c>
      <c r="AR1156" s="156">
        <v>1.5705072E9</v>
      </c>
      <c r="AS1156" s="156">
        <v>97753.5383</v>
      </c>
      <c r="AT1156" s="156">
        <v>183037.4118</v>
      </c>
      <c r="AU1156" s="152">
        <f t="shared" si="1"/>
        <v>189037.45</v>
      </c>
      <c r="AV1156" s="152">
        <f t="shared" si="2"/>
        <v>32780.7666</v>
      </c>
      <c r="AW1156" s="152">
        <f t="shared" si="3"/>
        <v>169042.9511</v>
      </c>
      <c r="AX1156" s="152">
        <f t="shared" si="4"/>
        <v>10034.3506</v>
      </c>
      <c r="AY1156" s="152">
        <f t="shared" si="5"/>
        <v>88394.0583</v>
      </c>
      <c r="AZ1156" s="152">
        <f t="shared" si="6"/>
        <v>91839.313</v>
      </c>
      <c r="BA1156" s="152">
        <f t="shared" si="7"/>
        <v>111260.1058</v>
      </c>
      <c r="BB1156" s="152">
        <f t="shared" si="8"/>
        <v>103818.38</v>
      </c>
      <c r="BC1156" s="152">
        <f t="shared" si="9"/>
        <v>106352.3066</v>
      </c>
    </row>
    <row r="1157">
      <c r="A1157" s="152">
        <v>1.52353986E9</v>
      </c>
      <c r="B1157" s="152">
        <v>119556.4595</v>
      </c>
      <c r="D1157" s="153">
        <f>IFERROR(__xludf.DUMMYFUNCTION("TO_DATE(INT((E1157/(60*60*24))+""1/1/1970""))"),43747.0)</f>
        <v>43747</v>
      </c>
      <c r="E1157" s="152">
        <v>1.5705936E9</v>
      </c>
      <c r="F1157" s="152">
        <v>97753.5383</v>
      </c>
      <c r="H1157" s="153">
        <f>IFERROR(__xludf.DUMMYFUNCTION("TO_DATE(INT((I1157/(60*60*24))+""1/1/1970""))"),43747.0)</f>
        <v>43747</v>
      </c>
      <c r="I1157" s="152">
        <v>1.5705936E9</v>
      </c>
      <c r="J1157" s="152">
        <v>182955.7592</v>
      </c>
      <c r="L1157" s="154">
        <v>43965.0</v>
      </c>
      <c r="M1157" s="155">
        <v>207197.0</v>
      </c>
      <c r="O1157" s="153">
        <f>IFERROR(__xludf.DUMMYFUNCTION("TO_DATE(INT((P1157/(60*60*24))+""1/1/1970""))"),43530.0)</f>
        <v>43530</v>
      </c>
      <c r="P1157" s="13">
        <v>1.5518844E9</v>
      </c>
      <c r="Q1157" s="13">
        <v>31373.6047</v>
      </c>
      <c r="S1157" s="153">
        <f>IFERROR(__xludf.DUMMYFUNCTION("TO_DATE(INT((T1157/(60*60*24))+""1/1/1970""))"),43747.0)</f>
        <v>43747</v>
      </c>
      <c r="T1157" s="156">
        <v>1.5705936E9</v>
      </c>
      <c r="U1157" s="156">
        <v>166431.0407</v>
      </c>
      <c r="W1157" s="153">
        <f>IFERROR(__xludf.DUMMYFUNCTION("TO_DATE(INT((X1157/(60*60*24))+""1/1/1970""))"),43715.0)</f>
        <v>43715</v>
      </c>
      <c r="X1157" s="156">
        <v>1.5678144E9</v>
      </c>
      <c r="Y1157" s="156">
        <v>10039.9778</v>
      </c>
      <c r="AA1157" s="153">
        <f>IFERROR(__xludf.DUMMYFUNCTION("TO_DATE(INT((AB1157/(60*60*24))+""1/1/1970""))"),43721.0)</f>
        <v>43721</v>
      </c>
      <c r="AB1157" s="152">
        <v>1.5683364E9</v>
      </c>
      <c r="AC1157" s="152">
        <v>87389.8307</v>
      </c>
      <c r="AE1157" s="153">
        <f>IFERROR(__xludf.DUMMYFUNCTION("TO_DATE(INT((AF1157/(60*60*24))+""1/1/1970""))"),43534.0)</f>
        <v>43534</v>
      </c>
      <c r="AF1157" s="156">
        <v>1.5522552E9</v>
      </c>
      <c r="AG1157" s="156">
        <v>91205.3928</v>
      </c>
      <c r="AQ1157" s="153">
        <f>IFERROR(__xludf.DUMMYFUNCTION("TO_DATE(INT((AR1157/(60*60*24))+""1/1/1970""))"),43747.0)</f>
        <v>43747</v>
      </c>
      <c r="AR1157" s="152">
        <v>1.5705936E9</v>
      </c>
      <c r="AS1157" s="152">
        <v>97753.5383</v>
      </c>
      <c r="AT1157" s="152">
        <v>182955.7592</v>
      </c>
      <c r="AU1157" s="152">
        <f t="shared" si="1"/>
        <v>186285.13</v>
      </c>
      <c r="AV1157" s="152">
        <f t="shared" si="2"/>
        <v>32825.6166</v>
      </c>
      <c r="AW1157" s="152">
        <f t="shared" si="3"/>
        <v>166431.0407</v>
      </c>
      <c r="AX1157" s="152">
        <f t="shared" si="4"/>
        <v>10043.4427</v>
      </c>
      <c r="AY1157" s="152">
        <f t="shared" si="5"/>
        <v>88238.1811</v>
      </c>
      <c r="AZ1157" s="152">
        <f t="shared" si="6"/>
        <v>91933.2254</v>
      </c>
      <c r="BA1157" s="152">
        <f t="shared" si="7"/>
        <v>111804.9757</v>
      </c>
      <c r="BB1157" s="152">
        <f t="shared" si="8"/>
        <v>103912.15</v>
      </c>
      <c r="BC1157" s="152">
        <f t="shared" si="9"/>
        <v>104861.0699</v>
      </c>
    </row>
    <row r="1158">
      <c r="A1158" s="156">
        <v>1.5235632E9</v>
      </c>
      <c r="B1158" s="156">
        <v>119556.4595</v>
      </c>
      <c r="D1158" s="153">
        <f>IFERROR(__xludf.DUMMYFUNCTION("TO_DATE(INT((E1158/(60*60*24))+""1/1/1970""))"),43748.0)</f>
        <v>43748</v>
      </c>
      <c r="E1158" s="156">
        <v>1.57068E9</v>
      </c>
      <c r="F1158" s="156">
        <v>97753.5383</v>
      </c>
      <c r="H1158" s="153">
        <f>IFERROR(__xludf.DUMMYFUNCTION("TO_DATE(INT((I1158/(60*60*24))+""1/1/1970""))"),43748.0)</f>
        <v>43748</v>
      </c>
      <c r="I1158" s="156">
        <v>1.57068E9</v>
      </c>
      <c r="J1158" s="156">
        <v>184448.3573</v>
      </c>
      <c r="L1158" s="154">
        <v>43966.0</v>
      </c>
      <c r="M1158" s="155">
        <v>210581.36</v>
      </c>
      <c r="O1158" s="153">
        <f>IFERROR(__xludf.DUMMYFUNCTION("TO_DATE(INT((P1158/(60*60*24))+""1/1/1970""))"),43531.0)</f>
        <v>43531</v>
      </c>
      <c r="P1158" s="13">
        <v>1.5519708E9</v>
      </c>
      <c r="Q1158" s="13">
        <v>31489.5315</v>
      </c>
      <c r="S1158" s="153">
        <f>IFERROR(__xludf.DUMMYFUNCTION("TO_DATE(INT((T1158/(60*60*24))+""1/1/1970""))"),43748.0)</f>
        <v>43748</v>
      </c>
      <c r="T1158" s="152">
        <v>1.57068E9</v>
      </c>
      <c r="U1158" s="152">
        <v>167994.8513</v>
      </c>
      <c r="W1158" s="153">
        <f>IFERROR(__xludf.DUMMYFUNCTION("TO_DATE(INT((X1158/(60*60*24))+""1/1/1970""))"),43717.0)</f>
        <v>43717</v>
      </c>
      <c r="X1158" s="152">
        <v>1.5679872E9</v>
      </c>
      <c r="Y1158" s="152">
        <v>10038.4241</v>
      </c>
      <c r="AA1158" s="153">
        <f>IFERROR(__xludf.DUMMYFUNCTION("TO_DATE(INT((AB1158/(60*60*24))+""1/1/1970""))"),43723.0)</f>
        <v>43723</v>
      </c>
      <c r="AB1158" s="156">
        <v>1.5685848E9</v>
      </c>
      <c r="AC1158" s="156">
        <v>87401.535</v>
      </c>
      <c r="AE1158" s="153">
        <f>IFERROR(__xludf.DUMMYFUNCTION("TO_DATE(INT((AF1158/(60*60*24))+""1/1/1970""))"),43535.0)</f>
        <v>43535</v>
      </c>
      <c r="AF1158" s="156">
        <v>1.5522948E9</v>
      </c>
      <c r="AG1158" s="156">
        <v>91181.5067</v>
      </c>
      <c r="AQ1158" s="153">
        <f>IFERROR(__xludf.DUMMYFUNCTION("TO_DATE(INT((AR1158/(60*60*24))+""1/1/1970""))"),43748.0)</f>
        <v>43748</v>
      </c>
      <c r="AR1158" s="156">
        <v>1.57068E9</v>
      </c>
      <c r="AS1158" s="156">
        <v>97753.5383</v>
      </c>
      <c r="AT1158" s="156">
        <v>184448.3573</v>
      </c>
      <c r="AU1158" s="152">
        <f t="shared" si="1"/>
        <v>188051.69</v>
      </c>
      <c r="AV1158" s="152">
        <f t="shared" si="2"/>
        <v>32787.9715</v>
      </c>
      <c r="AW1158" s="152">
        <f t="shared" si="3"/>
        <v>167994.8513</v>
      </c>
      <c r="AX1158" s="152">
        <f t="shared" si="4"/>
        <v>10041.5272</v>
      </c>
      <c r="AY1158" s="152">
        <f t="shared" si="5"/>
        <v>88238.1811</v>
      </c>
      <c r="AZ1158" s="152">
        <f t="shared" si="6"/>
        <v>91737.3046</v>
      </c>
      <c r="BA1158" s="152">
        <f t="shared" si="7"/>
        <v>111534.0832</v>
      </c>
      <c r="BB1158" s="152">
        <f t="shared" si="8"/>
        <v>103836.69</v>
      </c>
      <c r="BC1158" s="152">
        <f t="shared" si="9"/>
        <v>104861.0699</v>
      </c>
    </row>
    <row r="1159">
      <c r="A1159" s="152">
        <v>1.52362626E9</v>
      </c>
      <c r="B1159" s="152">
        <v>119556.4595</v>
      </c>
      <c r="D1159" s="153">
        <f>IFERROR(__xludf.DUMMYFUNCTION("TO_DATE(INT((E1159/(60*60*24))+""1/1/1970""))"),43749.0)</f>
        <v>43749</v>
      </c>
      <c r="E1159" s="152">
        <v>1.5707664E9</v>
      </c>
      <c r="F1159" s="152">
        <v>97753.5383</v>
      </c>
      <c r="H1159" s="153">
        <f>IFERROR(__xludf.DUMMYFUNCTION("TO_DATE(INT((I1159/(60*60*24))+""1/1/1970""))"),43749.0)</f>
        <v>43749</v>
      </c>
      <c r="I1159" s="152">
        <v>1.5707664E9</v>
      </c>
      <c r="J1159" s="152">
        <v>183084.6542</v>
      </c>
      <c r="L1159" s="154">
        <v>43969.0</v>
      </c>
      <c r="M1159" s="155">
        <v>211652.55</v>
      </c>
      <c r="O1159" s="153">
        <f>IFERROR(__xludf.DUMMYFUNCTION("TO_DATE(INT((P1159/(60*60*24))+""1/1/1970""))"),43532.0)</f>
        <v>43532</v>
      </c>
      <c r="P1159" s="13">
        <v>1.5520572E9</v>
      </c>
      <c r="Q1159" s="13">
        <v>31528.267</v>
      </c>
      <c r="S1159" s="153">
        <f>IFERROR(__xludf.DUMMYFUNCTION("TO_DATE(INT((T1159/(60*60*24))+""1/1/1970""))"),43749.0)</f>
        <v>43749</v>
      </c>
      <c r="T1159" s="156">
        <v>1.5707664E9</v>
      </c>
      <c r="U1159" s="156">
        <v>169146.0601</v>
      </c>
      <c r="W1159" s="153">
        <f>IFERROR(__xludf.DUMMYFUNCTION("TO_DATE(INT((X1159/(60*60*24))+""1/1/1970""))"),43718.0)</f>
        <v>43718</v>
      </c>
      <c r="X1159" s="156">
        <v>1.568124E9</v>
      </c>
      <c r="Y1159" s="156">
        <v>10043.4827</v>
      </c>
      <c r="AA1159" s="153">
        <f>IFERROR(__xludf.DUMMYFUNCTION("TO_DATE(INT((AB1159/(60*60*24))+""1/1/1970""))"),43724.0)</f>
        <v>43724</v>
      </c>
      <c r="AB1159" s="156">
        <v>1.5686244E9</v>
      </c>
      <c r="AC1159" s="156">
        <v>87414.7862</v>
      </c>
      <c r="AE1159" s="153">
        <f>IFERROR(__xludf.DUMMYFUNCTION("TO_DATE(INT((AF1159/(60*60*24))+""1/1/1970""))"),43536.0)</f>
        <v>43536</v>
      </c>
      <c r="AF1159" s="152">
        <v>1.552374E9</v>
      </c>
      <c r="AG1159" s="152">
        <v>91404.1742</v>
      </c>
      <c r="AQ1159" s="153">
        <f>IFERROR(__xludf.DUMMYFUNCTION("TO_DATE(INT((AR1159/(60*60*24))+""1/1/1970""))"),43749.0)</f>
        <v>43749</v>
      </c>
      <c r="AR1159" s="152">
        <v>1.5707664E9</v>
      </c>
      <c r="AS1159" s="152">
        <v>97753.5383</v>
      </c>
      <c r="AT1159" s="152">
        <v>183084.6542</v>
      </c>
      <c r="AU1159" s="152">
        <f t="shared" si="1"/>
        <v>189466.89</v>
      </c>
      <c r="AV1159" s="152">
        <f t="shared" si="2"/>
        <v>32787.9715</v>
      </c>
      <c r="AW1159" s="152">
        <f t="shared" si="3"/>
        <v>169146.0601</v>
      </c>
      <c r="AX1159" s="152">
        <f t="shared" si="4"/>
        <v>10035.4948</v>
      </c>
      <c r="AY1159" s="152">
        <f t="shared" si="5"/>
        <v>88935.6942</v>
      </c>
      <c r="AZ1159" s="152">
        <f t="shared" si="6"/>
        <v>91700.0635</v>
      </c>
      <c r="BA1159" s="152">
        <f t="shared" si="7"/>
        <v>110741.187</v>
      </c>
      <c r="BB1159" s="152">
        <f t="shared" si="8"/>
        <v>104160.75</v>
      </c>
      <c r="BC1159" s="152">
        <f t="shared" si="9"/>
        <v>104861.0699</v>
      </c>
    </row>
    <row r="1160">
      <c r="A1160" s="156">
        <v>1.5236496E9</v>
      </c>
      <c r="B1160" s="156">
        <v>119556.4595</v>
      </c>
      <c r="D1160" s="153">
        <f>IFERROR(__xludf.DUMMYFUNCTION("TO_DATE(INT((E1160/(60*60*24))+""1/1/1970""))"),43750.0)</f>
        <v>43750</v>
      </c>
      <c r="E1160" s="156">
        <v>1.5708528E9</v>
      </c>
      <c r="F1160" s="156">
        <v>97753.5383</v>
      </c>
      <c r="H1160" s="153">
        <f>IFERROR(__xludf.DUMMYFUNCTION("TO_DATE(INT((I1160/(60*60*24))+""1/1/1970""))"),43750.0)</f>
        <v>43750</v>
      </c>
      <c r="I1160" s="156">
        <v>1.5708528E9</v>
      </c>
      <c r="J1160" s="156">
        <v>181686.7593</v>
      </c>
      <c r="L1160" s="154">
        <v>43970.0</v>
      </c>
      <c r="M1160" s="155">
        <v>215833.97</v>
      </c>
      <c r="O1160" s="153">
        <f>IFERROR(__xludf.DUMMYFUNCTION("TO_DATE(INT((P1160/(60*60*24))+""1/1/1970""))"),43533.0)</f>
        <v>43533</v>
      </c>
      <c r="P1160" s="13">
        <v>1.5520896E9</v>
      </c>
      <c r="Q1160" s="13">
        <v>31562.4824</v>
      </c>
      <c r="S1160" s="153">
        <f>IFERROR(__xludf.DUMMYFUNCTION("TO_DATE(INT((T1160/(60*60*24))+""1/1/1970""))"),43750.0)</f>
        <v>43750</v>
      </c>
      <c r="T1160" s="152">
        <v>1.5708528E9</v>
      </c>
      <c r="U1160" s="152">
        <v>170874.4381</v>
      </c>
      <c r="W1160" s="153">
        <f>IFERROR(__xludf.DUMMYFUNCTION("TO_DATE(INT((X1160/(60*60*24))+""1/1/1970""))"),43719.0)</f>
        <v>43719</v>
      </c>
      <c r="X1160" s="156">
        <v>1.5682104E9</v>
      </c>
      <c r="Y1160" s="156">
        <v>10041.6736</v>
      </c>
      <c r="AA1160" s="153">
        <f>IFERROR(__xludf.DUMMYFUNCTION("TO_DATE(INT((AB1160/(60*60*24))+""1/1/1970""))"),43725.0)</f>
        <v>43725</v>
      </c>
      <c r="AB1160" s="152">
        <v>1.5687036E9</v>
      </c>
      <c r="AC1160" s="152">
        <v>87415.4905</v>
      </c>
      <c r="AE1160" s="153">
        <f>IFERROR(__xludf.DUMMYFUNCTION("TO_DATE(INT((AF1160/(60*60*24))+""1/1/1970""))"),43537.0)</f>
        <v>43537</v>
      </c>
      <c r="AF1160" s="156">
        <v>1.5524532E9</v>
      </c>
      <c r="AG1160" s="156">
        <v>91626.4368</v>
      </c>
      <c r="AQ1160" s="153">
        <f>IFERROR(__xludf.DUMMYFUNCTION("TO_DATE(INT((AR1160/(60*60*24))+""1/1/1970""))"),43750.0)</f>
        <v>43750</v>
      </c>
      <c r="AR1160" s="156">
        <v>1.5708528E9</v>
      </c>
      <c r="AS1160" s="156">
        <v>97753.5383</v>
      </c>
      <c r="AT1160" s="156">
        <v>181686.7593</v>
      </c>
      <c r="AU1160" s="152">
        <f t="shared" si="1"/>
        <v>189466.89</v>
      </c>
      <c r="AV1160" s="152">
        <f t="shared" si="2"/>
        <v>32664.1744</v>
      </c>
      <c r="AW1160" s="152">
        <f t="shared" si="3"/>
        <v>170874.4381</v>
      </c>
      <c r="AX1160" s="152">
        <f t="shared" si="4"/>
        <v>9973.5613</v>
      </c>
      <c r="AY1160" s="152">
        <f t="shared" si="5"/>
        <v>88935.6942</v>
      </c>
      <c r="AZ1160" s="152">
        <f t="shared" si="6"/>
        <v>91298.5068</v>
      </c>
      <c r="BA1160" s="152">
        <f t="shared" si="7"/>
        <v>109992.5513</v>
      </c>
      <c r="BB1160" s="152">
        <f t="shared" si="8"/>
        <v>104119.07</v>
      </c>
      <c r="BC1160" s="152">
        <f t="shared" si="9"/>
        <v>104861.0699</v>
      </c>
    </row>
    <row r="1161">
      <c r="A1161" s="152">
        <v>1.52388546E9</v>
      </c>
      <c r="B1161" s="152">
        <v>119556.4595</v>
      </c>
      <c r="D1161" s="153">
        <f>IFERROR(__xludf.DUMMYFUNCTION("TO_DATE(INT((E1161/(60*60*24))+""1/1/1970""))"),43752.0)</f>
        <v>43752</v>
      </c>
      <c r="E1161" s="152">
        <v>1.5710616E9</v>
      </c>
      <c r="F1161" s="152">
        <v>97753.5383</v>
      </c>
      <c r="H1161" s="153">
        <f>IFERROR(__xludf.DUMMYFUNCTION("TO_DATE(INT((I1161/(60*60*24))+""1/1/1970""))"),43752.0)</f>
        <v>43752</v>
      </c>
      <c r="I1161" s="152">
        <v>1.5710616E9</v>
      </c>
      <c r="J1161" s="152">
        <v>181686.7593</v>
      </c>
      <c r="L1161" s="154">
        <v>43971.0</v>
      </c>
      <c r="M1161" s="155">
        <v>214558.46</v>
      </c>
      <c r="O1161" s="153">
        <f>IFERROR(__xludf.DUMMYFUNCTION("TO_DATE(INT((P1161/(60*60*24))+""1/1/1970""))"),43534.0)</f>
        <v>43534</v>
      </c>
      <c r="P1161" s="13">
        <v>1.552176E9</v>
      </c>
      <c r="Q1161" s="13">
        <v>31562.4824</v>
      </c>
      <c r="S1161" s="153">
        <f>IFERROR(__xludf.DUMMYFUNCTION("TO_DATE(INT((T1161/(60*60*24))+""1/1/1970""))"),43752.0)</f>
        <v>43752</v>
      </c>
      <c r="T1161" s="156">
        <v>1.5710616E9</v>
      </c>
      <c r="U1161" s="156">
        <v>170874.4381</v>
      </c>
      <c r="W1161" s="153">
        <f>IFERROR(__xludf.DUMMYFUNCTION("TO_DATE(INT((X1161/(60*60*24))+""1/1/1970""))"),43720.0)</f>
        <v>43720</v>
      </c>
      <c r="X1161" s="156">
        <v>1.5682968E9</v>
      </c>
      <c r="Y1161" s="156">
        <v>10040.3969</v>
      </c>
      <c r="AA1161" s="153">
        <f>IFERROR(__xludf.DUMMYFUNCTION("TO_DATE(INT((AB1161/(60*60*24))+""1/1/1970""))"),43726.0)</f>
        <v>43726</v>
      </c>
      <c r="AB1161" s="156">
        <v>1.5687828E9</v>
      </c>
      <c r="AC1161" s="156">
        <v>87417.5348</v>
      </c>
      <c r="AE1161" s="153">
        <f>IFERROR(__xludf.DUMMYFUNCTION("TO_DATE(INT((AF1161/(60*60*24))+""1/1/1970""))"),43538.0)</f>
        <v>43538</v>
      </c>
      <c r="AF1161" s="152">
        <v>1.5525324E9</v>
      </c>
      <c r="AG1161" s="152">
        <v>91979.0612</v>
      </c>
      <c r="AQ1161" s="153">
        <f>IFERROR(__xludf.DUMMYFUNCTION("TO_DATE(INT((AR1161/(60*60*24))+""1/1/1970""))"),43752.0)</f>
        <v>43752</v>
      </c>
      <c r="AR1161" s="152">
        <v>1.5710616E9</v>
      </c>
      <c r="AS1161" s="152">
        <v>97753.5383</v>
      </c>
      <c r="AT1161" s="152">
        <v>181686.7593</v>
      </c>
      <c r="AU1161" s="152">
        <f t="shared" si="1"/>
        <v>191838.57</v>
      </c>
      <c r="AV1161" s="152">
        <f t="shared" si="2"/>
        <v>32674.3899</v>
      </c>
      <c r="AW1161" s="152">
        <f t="shared" si="3"/>
        <v>170874.4381</v>
      </c>
      <c r="AX1161" s="152">
        <f t="shared" si="4"/>
        <v>9977.0735</v>
      </c>
      <c r="AY1161" s="152">
        <f t="shared" si="5"/>
        <v>88841.2986</v>
      </c>
      <c r="AZ1161" s="152">
        <f t="shared" si="6"/>
        <v>91380.2754</v>
      </c>
      <c r="BA1161" s="152">
        <f t="shared" si="7"/>
        <v>110231.4877</v>
      </c>
      <c r="BB1161" s="152">
        <f t="shared" si="8"/>
        <v>104119.07</v>
      </c>
      <c r="BC1161" s="152">
        <f t="shared" si="9"/>
        <v>104861.0699</v>
      </c>
    </row>
    <row r="1162">
      <c r="A1162" s="156">
        <v>1.5239088E9</v>
      </c>
      <c r="B1162" s="156">
        <v>119556.4595</v>
      </c>
      <c r="D1162" s="153">
        <f>IFERROR(__xludf.DUMMYFUNCTION("TO_DATE(INT((E1162/(60*60*24))+""1/1/1970""))"),43753.0)</f>
        <v>43753</v>
      </c>
      <c r="E1162" s="152">
        <v>1.571112E9</v>
      </c>
      <c r="F1162" s="152">
        <v>97758.4159</v>
      </c>
      <c r="H1162" s="153">
        <f>IFERROR(__xludf.DUMMYFUNCTION("TO_DATE(INT((I1162/(60*60*24))+""1/1/1970""))"),43753.0)</f>
        <v>43753</v>
      </c>
      <c r="I1162" s="152">
        <v>1.571112E9</v>
      </c>
      <c r="J1162" s="152">
        <v>181732.3248</v>
      </c>
      <c r="L1162" s="154">
        <v>43972.0</v>
      </c>
      <c r="M1162" s="155">
        <v>218246.39</v>
      </c>
      <c r="O1162" s="153">
        <f>IFERROR(__xludf.DUMMYFUNCTION("TO_DATE(INT((P1162/(60*60*24))+""1/1/1970""))"),43535.0)</f>
        <v>43535</v>
      </c>
      <c r="P1162" s="13">
        <v>1.5523128E9</v>
      </c>
      <c r="Q1162" s="13">
        <v>31563.68</v>
      </c>
      <c r="S1162" s="153">
        <f>IFERROR(__xludf.DUMMYFUNCTION("TO_DATE(INT((T1162/(60*60*24))+""1/1/1970""))"),43753.0)</f>
        <v>43753</v>
      </c>
      <c r="T1162" s="156">
        <v>1.571112E9</v>
      </c>
      <c r="U1162" s="156">
        <v>170720.9679</v>
      </c>
      <c r="W1162" s="153">
        <f>IFERROR(__xludf.DUMMYFUNCTION("TO_DATE(INT((X1162/(60*60*24))+""1/1/1970""))"),43721.0)</f>
        <v>43721</v>
      </c>
      <c r="X1162" s="156">
        <v>1.5683832E9</v>
      </c>
      <c r="Y1162" s="156">
        <v>10027.2522</v>
      </c>
      <c r="AA1162" s="153">
        <f>IFERROR(__xludf.DUMMYFUNCTION("TO_DATE(INT((AB1162/(60*60*24))+""1/1/1970""))"),43727.0)</f>
        <v>43727</v>
      </c>
      <c r="AB1162" s="152">
        <v>1.568862E9</v>
      </c>
      <c r="AC1162" s="152">
        <v>87443.4216</v>
      </c>
      <c r="AE1162" s="153">
        <f>IFERROR(__xludf.DUMMYFUNCTION("TO_DATE(INT((AF1162/(60*60*24))+""1/1/1970""))"),43539.0)</f>
        <v>43539</v>
      </c>
      <c r="AF1162" s="156">
        <v>1.5526116E9</v>
      </c>
      <c r="AG1162" s="156">
        <v>91787.5671</v>
      </c>
      <c r="AQ1162" s="153">
        <f>IFERROR(__xludf.DUMMYFUNCTION("TO_DATE(INT((AR1162/(60*60*24))+""1/1/1970""))"),43753.0)</f>
        <v>43753</v>
      </c>
      <c r="AR1162" s="152">
        <v>1.571112E9</v>
      </c>
      <c r="AS1162" s="152">
        <v>97758.4159</v>
      </c>
      <c r="AT1162" s="152">
        <v>181732.3248</v>
      </c>
      <c r="AU1162" s="152">
        <f t="shared" si="1"/>
        <v>191819.05</v>
      </c>
      <c r="AV1162" s="152">
        <f t="shared" si="2"/>
        <v>32740.405</v>
      </c>
      <c r="AW1162" s="152">
        <f t="shared" si="3"/>
        <v>170720.9679</v>
      </c>
      <c r="AX1162" s="152">
        <f t="shared" si="4"/>
        <v>9982.7659</v>
      </c>
      <c r="AY1162" s="152">
        <f t="shared" si="5"/>
        <v>88844.1292</v>
      </c>
      <c r="AZ1162" s="152">
        <f t="shared" si="6"/>
        <v>91399.7056</v>
      </c>
      <c r="BA1162" s="152">
        <f t="shared" si="7"/>
        <v>110326.5588</v>
      </c>
      <c r="BB1162" s="152">
        <f t="shared" si="8"/>
        <v>104250.46</v>
      </c>
      <c r="BC1162" s="152">
        <f t="shared" si="9"/>
        <v>105491.4264</v>
      </c>
    </row>
    <row r="1163">
      <c r="A1163" s="152">
        <v>1.52397186E9</v>
      </c>
      <c r="B1163" s="152">
        <v>119556.4595</v>
      </c>
      <c r="D1163" s="153">
        <f>IFERROR(__xludf.DUMMYFUNCTION("TO_DATE(INT((E1163/(60*60*24))+""1/1/1970""))"),43754.0)</f>
        <v>43754</v>
      </c>
      <c r="E1163" s="156">
        <v>1.5711984E9</v>
      </c>
      <c r="F1163" s="156">
        <v>98117.6729</v>
      </c>
      <c r="H1163" s="153">
        <f>IFERROR(__xludf.DUMMYFUNCTION("TO_DATE(INT((I1163/(60*60*24))+""1/1/1970""))"),43754.0)</f>
        <v>43754</v>
      </c>
      <c r="I1163" s="156">
        <v>1.5711984E9</v>
      </c>
      <c r="J1163" s="156">
        <v>180126.4537</v>
      </c>
      <c r="L1163" s="154">
        <v>43973.0</v>
      </c>
      <c r="M1163" s="155">
        <v>216129.14</v>
      </c>
      <c r="O1163" s="153">
        <f>IFERROR(__xludf.DUMMYFUNCTION("TO_DATE(INT((P1163/(60*60*24))+""1/1/1970""))"),43536.0)</f>
        <v>43536</v>
      </c>
      <c r="P1163" s="13">
        <v>1.5523992E9</v>
      </c>
      <c r="Q1163" s="13">
        <v>31529.7168</v>
      </c>
      <c r="S1163" s="153">
        <f>IFERROR(__xludf.DUMMYFUNCTION("TO_DATE(INT((T1163/(60*60*24))+""1/1/1970""))"),43754.0)</f>
        <v>43754</v>
      </c>
      <c r="T1163" s="152">
        <v>1.5711984E9</v>
      </c>
      <c r="U1163" s="152">
        <v>172388.8321</v>
      </c>
      <c r="W1163" s="153">
        <f>IFERROR(__xludf.DUMMYFUNCTION("TO_DATE(INT((X1163/(60*60*24))+""1/1/1970""))"),43722.0)</f>
        <v>43722</v>
      </c>
      <c r="X1163" s="156">
        <v>1.5684192E9</v>
      </c>
      <c r="Y1163" s="156">
        <v>10035.5168</v>
      </c>
      <c r="AA1163" s="153">
        <f>IFERROR(__xludf.DUMMYFUNCTION("TO_DATE(INT((AB1163/(60*60*24))+""1/1/1970""))"),43728.0)</f>
        <v>43728</v>
      </c>
      <c r="AB1163" s="156">
        <v>1.5689412E9</v>
      </c>
      <c r="AC1163" s="156">
        <v>87419.8097</v>
      </c>
      <c r="AE1163" s="153">
        <f>IFERROR(__xludf.DUMMYFUNCTION("TO_DATE(INT((AF1163/(60*60*24))+""1/1/1970""))"),43540.0)</f>
        <v>43540</v>
      </c>
      <c r="AF1163" s="152">
        <v>1.5526944E9</v>
      </c>
      <c r="AG1163" s="152">
        <v>91938.5762</v>
      </c>
      <c r="AQ1163" s="153">
        <f>IFERROR(__xludf.DUMMYFUNCTION("TO_DATE(INT((AR1163/(60*60*24))+""1/1/1970""))"),43754.0)</f>
        <v>43754</v>
      </c>
      <c r="AR1163" s="156">
        <v>1.5711984E9</v>
      </c>
      <c r="AS1163" s="156">
        <v>98117.6729</v>
      </c>
      <c r="AT1163" s="156">
        <v>180126.4537</v>
      </c>
      <c r="AU1163" s="152">
        <f t="shared" si="1"/>
        <v>194190.73</v>
      </c>
      <c r="AV1163" s="152">
        <f t="shared" si="2"/>
        <v>32669.2445</v>
      </c>
      <c r="AW1163" s="152">
        <f t="shared" si="3"/>
        <v>172388.8321</v>
      </c>
      <c r="AX1163" s="152">
        <f t="shared" si="4"/>
        <v>9969.9751</v>
      </c>
      <c r="AY1163" s="152">
        <f t="shared" si="5"/>
        <v>88829.6937</v>
      </c>
      <c r="AZ1163" s="152">
        <f t="shared" si="6"/>
        <v>91330.0808</v>
      </c>
      <c r="BA1163" s="152">
        <f t="shared" si="7"/>
        <v>109641.2817</v>
      </c>
      <c r="BB1163" s="152">
        <f t="shared" si="8"/>
        <v>103978.29</v>
      </c>
      <c r="BC1163" s="152">
        <f t="shared" si="9"/>
        <v>107255.8734</v>
      </c>
    </row>
    <row r="1164">
      <c r="A1164" s="156">
        <v>1.5239952E9</v>
      </c>
      <c r="B1164" s="156">
        <v>119556.4595</v>
      </c>
      <c r="D1164" s="153">
        <f>IFERROR(__xludf.DUMMYFUNCTION("TO_DATE(INT((E1164/(60*60*24))+""1/1/1970""))"),43755.0)</f>
        <v>43755</v>
      </c>
      <c r="E1164" s="152">
        <v>1.5712848E9</v>
      </c>
      <c r="F1164" s="152">
        <v>98117.6729</v>
      </c>
      <c r="H1164" s="153">
        <f>IFERROR(__xludf.DUMMYFUNCTION("TO_DATE(INT((I1164/(60*60*24))+""1/1/1970""))"),43755.0)</f>
        <v>43755</v>
      </c>
      <c r="I1164" s="152">
        <v>1.5712848E9</v>
      </c>
      <c r="J1164" s="152">
        <v>177471.5322</v>
      </c>
      <c r="L1164" s="154">
        <v>43977.0</v>
      </c>
      <c r="M1164" s="155">
        <v>217208.91</v>
      </c>
      <c r="O1164" s="153">
        <f>IFERROR(__xludf.DUMMYFUNCTION("TO_DATE(INT((P1164/(60*60*24))+""1/1/1970""))"),43537.0)</f>
        <v>43537</v>
      </c>
      <c r="P1164" s="13">
        <v>1.5524856E9</v>
      </c>
      <c r="Q1164" s="13">
        <v>31570.1377</v>
      </c>
      <c r="S1164" s="153">
        <f>IFERROR(__xludf.DUMMYFUNCTION("TO_DATE(INT((T1164/(60*60*24))+""1/1/1970""))"),43755.0)</f>
        <v>43755</v>
      </c>
      <c r="T1164" s="156">
        <v>1.5712848E9</v>
      </c>
      <c r="U1164" s="156">
        <v>172102.4505</v>
      </c>
      <c r="W1164" s="153">
        <f>IFERROR(__xludf.DUMMYFUNCTION("TO_DATE(INT((X1164/(60*60*24))+""1/1/1970""))"),43724.0)</f>
        <v>43724</v>
      </c>
      <c r="X1164" s="152">
        <v>1.568592E9</v>
      </c>
      <c r="Y1164" s="152">
        <v>10039.8905</v>
      </c>
      <c r="AA1164" s="153">
        <f>IFERROR(__xludf.DUMMYFUNCTION("TO_DATE(INT((AB1164/(60*60*24))+""1/1/1970""))"),43730.0)</f>
        <v>43730</v>
      </c>
      <c r="AB1164" s="152">
        <v>1.5691896E9</v>
      </c>
      <c r="AC1164" s="152">
        <v>87424.4852</v>
      </c>
      <c r="AE1164" s="153">
        <f>IFERROR(__xludf.DUMMYFUNCTION("TO_DATE(INT((AF1164/(60*60*24))+""1/1/1970""))"),43541.0)</f>
        <v>43541</v>
      </c>
      <c r="AF1164" s="156">
        <v>1.55286E9</v>
      </c>
      <c r="AG1164" s="156">
        <v>91938.5762</v>
      </c>
      <c r="AQ1164" s="153">
        <f>IFERROR(__xludf.DUMMYFUNCTION("TO_DATE(INT((AR1164/(60*60*24))+""1/1/1970""))"),43755.0)</f>
        <v>43755</v>
      </c>
      <c r="AR1164" s="152">
        <v>1.5712848E9</v>
      </c>
      <c r="AS1164" s="152">
        <v>98117.6729</v>
      </c>
      <c r="AT1164" s="152">
        <v>177471.5322</v>
      </c>
      <c r="AU1164" s="152">
        <f t="shared" si="1"/>
        <v>193722.25</v>
      </c>
      <c r="AV1164" s="152">
        <f t="shared" si="2"/>
        <v>32626.0078</v>
      </c>
      <c r="AW1164" s="152">
        <f t="shared" si="3"/>
        <v>172102.4505</v>
      </c>
      <c r="AX1164" s="152">
        <f t="shared" si="4"/>
        <v>9965.0853</v>
      </c>
      <c r="AY1164" s="152">
        <f t="shared" si="5"/>
        <v>88803.3085</v>
      </c>
      <c r="AZ1164" s="152">
        <f t="shared" si="6"/>
        <v>91011.5072</v>
      </c>
      <c r="BA1164" s="152">
        <f t="shared" si="7"/>
        <v>109757.423</v>
      </c>
      <c r="BB1164" s="152">
        <f t="shared" si="8"/>
        <v>103895.31</v>
      </c>
      <c r="BC1164" s="152">
        <f t="shared" si="9"/>
        <v>107714.4426</v>
      </c>
    </row>
    <row r="1165">
      <c r="A1165" s="152">
        <v>1.52405826E9</v>
      </c>
      <c r="B1165" s="152">
        <v>119556.4595</v>
      </c>
      <c r="D1165" s="153">
        <f>IFERROR(__xludf.DUMMYFUNCTION("TO_DATE(INT((E1165/(60*60*24))+""1/1/1970""))"),43756.0)</f>
        <v>43756</v>
      </c>
      <c r="E1165" s="156">
        <v>1.5713712E9</v>
      </c>
      <c r="F1165" s="156">
        <v>98117.6729</v>
      </c>
      <c r="H1165" s="153">
        <f>IFERROR(__xludf.DUMMYFUNCTION("TO_DATE(INT((I1165/(60*60*24))+""1/1/1970""))"),43756.0)</f>
        <v>43756</v>
      </c>
      <c r="I1165" s="156">
        <v>1.5713712E9</v>
      </c>
      <c r="J1165" s="156">
        <v>176508.278</v>
      </c>
      <c r="L1165" s="154">
        <v>43978.0</v>
      </c>
      <c r="M1165" s="155">
        <v>218056.17</v>
      </c>
      <c r="O1165" s="153">
        <f>IFERROR(__xludf.DUMMYFUNCTION("TO_DATE(INT((P1165/(60*60*24))+""1/1/1970""))"),43538.0)</f>
        <v>43538</v>
      </c>
      <c r="P1165" s="13">
        <v>1.552572E9</v>
      </c>
      <c r="Q1165" s="13">
        <v>31593.2604</v>
      </c>
      <c r="S1165" s="153">
        <f>IFERROR(__xludf.DUMMYFUNCTION("TO_DATE(INT((T1165/(60*60*24))+""1/1/1970""))"),43756.0)</f>
        <v>43756</v>
      </c>
      <c r="T1165" s="152">
        <v>1.5713712E9</v>
      </c>
      <c r="U1165" s="152">
        <v>172585.366</v>
      </c>
      <c r="W1165" s="153">
        <f>IFERROR(__xludf.DUMMYFUNCTION("TO_DATE(INT((X1165/(60*60*24))+""1/1/1970""))"),43725.0)</f>
        <v>43725</v>
      </c>
      <c r="X1165" s="156">
        <v>1.5687288E9</v>
      </c>
      <c r="Y1165" s="156">
        <v>10039.3224</v>
      </c>
      <c r="AA1165" s="153">
        <f>IFERROR(__xludf.DUMMYFUNCTION("TO_DATE(INT((AB1165/(60*60*24))+""1/1/1970""))"),43731.0)</f>
        <v>43731</v>
      </c>
      <c r="AB1165" s="152">
        <v>1.5692292E9</v>
      </c>
      <c r="AC1165" s="152">
        <v>87434.2053</v>
      </c>
      <c r="AE1165" s="153">
        <f>IFERROR(__xludf.DUMMYFUNCTION("TO_DATE(INT((AF1165/(60*60*24))+""1/1/1970""))"),43542.0)</f>
        <v>43542</v>
      </c>
      <c r="AF1165" s="156">
        <v>1.5528996E9</v>
      </c>
      <c r="AG1165" s="156">
        <v>91892.0184</v>
      </c>
      <c r="AQ1165" s="153">
        <f>IFERROR(__xludf.DUMMYFUNCTION("TO_DATE(INT((AR1165/(60*60*24))+""1/1/1970""))"),43756.0)</f>
        <v>43756</v>
      </c>
      <c r="AR1165" s="156">
        <v>1.5713712E9</v>
      </c>
      <c r="AS1165" s="156">
        <v>98117.6729</v>
      </c>
      <c r="AT1165" s="156">
        <v>176508.278</v>
      </c>
      <c r="AU1165" s="152">
        <f t="shared" si="1"/>
        <v>194220.01</v>
      </c>
      <c r="AV1165" s="152">
        <f t="shared" si="2"/>
        <v>32535.5556</v>
      </c>
      <c r="AW1165" s="152">
        <f t="shared" si="3"/>
        <v>172585.366</v>
      </c>
      <c r="AX1165" s="152">
        <f t="shared" si="4"/>
        <v>9945.0643</v>
      </c>
      <c r="AY1165" s="152">
        <f t="shared" si="5"/>
        <v>88770.6413</v>
      </c>
      <c r="AZ1165" s="152">
        <f t="shared" si="6"/>
        <v>90599.0211</v>
      </c>
      <c r="BA1165" s="152">
        <f t="shared" si="7"/>
        <v>109641.3225</v>
      </c>
      <c r="BB1165" s="152">
        <f t="shared" si="8"/>
        <v>103952.71</v>
      </c>
      <c r="BC1165" s="152">
        <f t="shared" si="9"/>
        <v>108023.9711</v>
      </c>
    </row>
    <row r="1166">
      <c r="A1166" s="156">
        <v>1.5240816E9</v>
      </c>
      <c r="B1166" s="156">
        <v>119556.4595</v>
      </c>
      <c r="D1166" s="153">
        <f>IFERROR(__xludf.DUMMYFUNCTION("TO_DATE(INT((E1166/(60*60*24))+""1/1/1970""))"),43757.0)</f>
        <v>43757</v>
      </c>
      <c r="E1166" s="152">
        <v>1.5714576E9</v>
      </c>
      <c r="F1166" s="152">
        <v>98117.6729</v>
      </c>
      <c r="H1166" s="153">
        <f>IFERROR(__xludf.DUMMYFUNCTION("TO_DATE(INT((I1166/(60*60*24))+""1/1/1970""))"),43757.0)</f>
        <v>43757</v>
      </c>
      <c r="I1166" s="152">
        <v>1.5714576E9</v>
      </c>
      <c r="J1166" s="152">
        <v>171618.3169</v>
      </c>
      <c r="L1166" s="154">
        <v>43979.0</v>
      </c>
      <c r="M1166" s="155">
        <v>221080.65</v>
      </c>
      <c r="O1166" s="153">
        <f>IFERROR(__xludf.DUMMYFUNCTION("TO_DATE(INT((P1166/(60*60*24))+""1/1/1970""))"),43539.0)</f>
        <v>43539</v>
      </c>
      <c r="P1166" s="13">
        <v>1.5526584E9</v>
      </c>
      <c r="Q1166" s="13">
        <v>31529.9133</v>
      </c>
      <c r="S1166" s="153">
        <f>IFERROR(__xludf.DUMMYFUNCTION("TO_DATE(INT((T1166/(60*60*24))+""1/1/1970""))"),43757.0)</f>
        <v>43757</v>
      </c>
      <c r="T1166" s="156">
        <v>1.5714576E9</v>
      </c>
      <c r="U1166" s="156">
        <v>171849.2246</v>
      </c>
      <c r="W1166" s="153">
        <f>IFERROR(__xludf.DUMMYFUNCTION("TO_DATE(INT((X1166/(60*60*24))+""1/1/1970""))"),43726.0)</f>
        <v>43726</v>
      </c>
      <c r="X1166" s="156">
        <v>1.5688152E9</v>
      </c>
      <c r="Y1166" s="156">
        <v>10039.6432</v>
      </c>
      <c r="AA1166" s="153">
        <f>IFERROR(__xludf.DUMMYFUNCTION("TO_DATE(INT((AB1166/(60*60*24))+""1/1/1970""))"),43732.0)</f>
        <v>43732</v>
      </c>
      <c r="AB1166" s="156">
        <v>1.5693084E9</v>
      </c>
      <c r="AC1166" s="156">
        <v>87425.4083</v>
      </c>
      <c r="AE1166" s="153">
        <f>IFERROR(__xludf.DUMMYFUNCTION("TO_DATE(INT((AF1166/(60*60*24))+""1/1/1970""))"),43543.0)</f>
        <v>43543</v>
      </c>
      <c r="AF1166" s="152">
        <v>1.5529788E9</v>
      </c>
      <c r="AG1166" s="152">
        <v>92027.2383</v>
      </c>
      <c r="AQ1166" s="153">
        <f>IFERROR(__xludf.DUMMYFUNCTION("TO_DATE(INT((AR1166/(60*60*24))+""1/1/1970""))"),43757.0)</f>
        <v>43757</v>
      </c>
      <c r="AR1166" s="152">
        <v>1.5714576E9</v>
      </c>
      <c r="AS1166" s="152">
        <v>98117.6729</v>
      </c>
      <c r="AT1166" s="152">
        <v>171618.3169</v>
      </c>
      <c r="AU1166" s="152">
        <f t="shared" si="1"/>
        <v>194220.01</v>
      </c>
      <c r="AV1166" s="152">
        <f t="shared" si="2"/>
        <v>32520.5861</v>
      </c>
      <c r="AW1166" s="152">
        <f t="shared" si="3"/>
        <v>171849.2246</v>
      </c>
      <c r="AX1166" s="152">
        <f t="shared" si="4"/>
        <v>9932.5978</v>
      </c>
      <c r="AY1166" s="152">
        <f t="shared" si="5"/>
        <v>88770.6413</v>
      </c>
      <c r="AZ1166" s="152">
        <f t="shared" si="6"/>
        <v>90226.6097</v>
      </c>
      <c r="BA1166" s="152">
        <f t="shared" si="7"/>
        <v>109758.5129</v>
      </c>
      <c r="BB1166" s="152">
        <f t="shared" si="8"/>
        <v>104331.89</v>
      </c>
      <c r="BC1166" s="152">
        <f t="shared" si="9"/>
        <v>108183.4332</v>
      </c>
    </row>
    <row r="1167">
      <c r="A1167" s="152">
        <v>1.52414466E9</v>
      </c>
      <c r="B1167" s="152">
        <v>119556.4595</v>
      </c>
      <c r="D1167" s="153">
        <f>IFERROR(__xludf.DUMMYFUNCTION("TO_DATE(INT((E1167/(60*60*24))+""1/1/1970""))"),43759.0)</f>
        <v>43759</v>
      </c>
      <c r="E1167" s="156">
        <v>1.5716664E9</v>
      </c>
      <c r="F1167" s="156">
        <v>98117.6729</v>
      </c>
      <c r="H1167" s="153">
        <f>IFERROR(__xludf.DUMMYFUNCTION("TO_DATE(INT((I1167/(60*60*24))+""1/1/1970""))"),43759.0)</f>
        <v>43759</v>
      </c>
      <c r="I1167" s="156">
        <v>1.5716664E9</v>
      </c>
      <c r="J1167" s="156">
        <v>171618.3169</v>
      </c>
      <c r="L1167" s="154">
        <v>43980.0</v>
      </c>
      <c r="M1167" s="155">
        <v>220682.33</v>
      </c>
      <c r="O1167" s="153">
        <f>IFERROR(__xludf.DUMMYFUNCTION("TO_DATE(INT((P1167/(60*60*24))+""1/1/1970""))"),43540.0)</f>
        <v>43540</v>
      </c>
      <c r="P1167" s="13">
        <v>1.5526944E9</v>
      </c>
      <c r="Q1167" s="13">
        <v>31527.0659</v>
      </c>
      <c r="S1167" s="153">
        <f>IFERROR(__xludf.DUMMYFUNCTION("TO_DATE(INT((T1167/(60*60*24))+""1/1/1970""))"),43759.0)</f>
        <v>43759</v>
      </c>
      <c r="T1167" s="152">
        <v>1.5716664E9</v>
      </c>
      <c r="U1167" s="152">
        <v>171849.2246</v>
      </c>
      <c r="W1167" s="153">
        <f>IFERROR(__xludf.DUMMYFUNCTION("TO_DATE(INT((X1167/(60*60*24))+""1/1/1970""))"),43727.0)</f>
        <v>43727</v>
      </c>
      <c r="X1167" s="156">
        <v>1.5689016E9</v>
      </c>
      <c r="Y1167" s="156">
        <v>10031.2958</v>
      </c>
      <c r="AA1167" s="153">
        <f>IFERROR(__xludf.DUMMYFUNCTION("TO_DATE(INT((AB1167/(60*60*24))+""1/1/1970""))"),43733.0)</f>
        <v>43733</v>
      </c>
      <c r="AB1167" s="152">
        <v>1.5693876E9</v>
      </c>
      <c r="AC1167" s="152">
        <v>87416.0629</v>
      </c>
      <c r="AE1167" s="153">
        <f>IFERROR(__xludf.DUMMYFUNCTION("TO_DATE(INT((AF1167/(60*60*24))+""1/1/1970""))"),43544.0)</f>
        <v>43544</v>
      </c>
      <c r="AF1167" s="156">
        <v>1.553058E9</v>
      </c>
      <c r="AG1167" s="156">
        <v>92174.6037</v>
      </c>
      <c r="AQ1167" s="153">
        <f>IFERROR(__xludf.DUMMYFUNCTION("TO_DATE(INT((AR1167/(60*60*24))+""1/1/1970""))"),43759.0)</f>
        <v>43759</v>
      </c>
      <c r="AR1167" s="156">
        <v>1.5716664E9</v>
      </c>
      <c r="AS1167" s="156">
        <v>98117.6729</v>
      </c>
      <c r="AT1167" s="156">
        <v>171618.3169</v>
      </c>
      <c r="AU1167" s="152">
        <f t="shared" si="1"/>
        <v>192404.65</v>
      </c>
      <c r="AV1167" s="152">
        <f t="shared" si="2"/>
        <v>32533.1273</v>
      </c>
      <c r="AW1167" s="152">
        <f t="shared" si="3"/>
        <v>171849.2246</v>
      </c>
      <c r="AX1167" s="152">
        <f t="shared" si="4"/>
        <v>9937.7485</v>
      </c>
      <c r="AY1167" s="152">
        <f t="shared" si="5"/>
        <v>88024.1577</v>
      </c>
      <c r="AZ1167" s="152">
        <f t="shared" si="6"/>
        <v>90346.0242</v>
      </c>
      <c r="BA1167" s="152">
        <f t="shared" si="7"/>
        <v>109649.2958</v>
      </c>
      <c r="BB1167" s="152">
        <f t="shared" si="8"/>
        <v>104331.89</v>
      </c>
      <c r="BC1167" s="152">
        <f t="shared" si="9"/>
        <v>108183.4332</v>
      </c>
    </row>
    <row r="1168">
      <c r="A1168" s="156">
        <v>1.524168E9</v>
      </c>
      <c r="B1168" s="156">
        <v>119556.4595</v>
      </c>
      <c r="D1168" s="153">
        <f>IFERROR(__xludf.DUMMYFUNCTION("TO_DATE(INT((E1168/(60*60*24))+""1/1/1970""))"),43760.0)</f>
        <v>43760</v>
      </c>
      <c r="E1168" s="156">
        <v>1.5717168E9</v>
      </c>
      <c r="F1168" s="156">
        <v>98117.6729</v>
      </c>
      <c r="H1168" s="153">
        <f>IFERROR(__xludf.DUMMYFUNCTION("TO_DATE(INT((I1168/(60*60*24))+""1/1/1970""))"),43760.0)</f>
        <v>43760</v>
      </c>
      <c r="I1168" s="156">
        <v>1.5717168E9</v>
      </c>
      <c r="J1168" s="156">
        <v>172196.4214</v>
      </c>
      <c r="L1168" s="154">
        <v>43983.0</v>
      </c>
      <c r="M1168" s="155">
        <v>222517.46</v>
      </c>
      <c r="O1168" s="153">
        <f>IFERROR(__xludf.DUMMYFUNCTION("TO_DATE(INT((P1168/(60*60*24))+""1/1/1970""))"),43541.0)</f>
        <v>43541</v>
      </c>
      <c r="P1168" s="13">
        <v>1.5527808E9</v>
      </c>
      <c r="Q1168" s="13">
        <v>31527.0659</v>
      </c>
      <c r="S1168" s="153">
        <f>IFERROR(__xludf.DUMMYFUNCTION("TO_DATE(INT((T1168/(60*60*24))+""1/1/1970""))"),43760.0)</f>
        <v>43760</v>
      </c>
      <c r="T1168" s="152">
        <v>1.5717168E9</v>
      </c>
      <c r="U1168" s="152">
        <v>173044.0088</v>
      </c>
      <c r="W1168" s="153">
        <f>IFERROR(__xludf.DUMMYFUNCTION("TO_DATE(INT((X1168/(60*60*24))+""1/1/1970""))"),43728.0)</f>
        <v>43728</v>
      </c>
      <c r="X1168" s="156">
        <v>1.568988E9</v>
      </c>
      <c r="Y1168" s="156">
        <v>10032.0255</v>
      </c>
      <c r="AA1168" s="153">
        <f>IFERROR(__xludf.DUMMYFUNCTION("TO_DATE(INT((AB1168/(60*60*24))+""1/1/1970""))"),43734.0)</f>
        <v>43734</v>
      </c>
      <c r="AB1168" s="156">
        <v>1.5694668E9</v>
      </c>
      <c r="AC1168" s="156">
        <v>87423.5195</v>
      </c>
      <c r="AE1168" s="153">
        <f>IFERROR(__xludf.DUMMYFUNCTION("TO_DATE(INT((AF1168/(60*60*24))+""1/1/1970""))"),43545.0)</f>
        <v>43545</v>
      </c>
      <c r="AF1168" s="152">
        <v>1.5531372E9</v>
      </c>
      <c r="AG1168" s="152">
        <v>92774.9963</v>
      </c>
      <c r="AQ1168" s="153">
        <f>IFERROR(__xludf.DUMMYFUNCTION("TO_DATE(INT((AR1168/(60*60*24))+""1/1/1970""))"),43760.0)</f>
        <v>43760</v>
      </c>
      <c r="AR1168" s="156">
        <v>1.5717168E9</v>
      </c>
      <c r="AS1168" s="156">
        <v>98117.6729</v>
      </c>
      <c r="AT1168" s="156">
        <v>172196.4214</v>
      </c>
      <c r="AU1168" s="152">
        <f t="shared" si="1"/>
        <v>194063.85</v>
      </c>
      <c r="AV1168" s="152">
        <f t="shared" si="2"/>
        <v>32599.4265</v>
      </c>
      <c r="AW1168" s="152">
        <f t="shared" si="3"/>
        <v>173044.0088</v>
      </c>
      <c r="AX1168" s="152">
        <f t="shared" si="4"/>
        <v>9922.3241</v>
      </c>
      <c r="AY1168" s="152">
        <f t="shared" si="5"/>
        <v>88087.4207</v>
      </c>
      <c r="AZ1168" s="152">
        <f t="shared" si="6"/>
        <v>90381.2414</v>
      </c>
      <c r="BA1168" s="152">
        <f t="shared" si="7"/>
        <v>109443.1337</v>
      </c>
      <c r="BB1168" s="152">
        <f t="shared" si="8"/>
        <v>104006.54</v>
      </c>
      <c r="BC1168" s="152">
        <f t="shared" si="9"/>
        <v>109888.3274</v>
      </c>
    </row>
    <row r="1169">
      <c r="A1169" s="152">
        <v>1.52423106E9</v>
      </c>
      <c r="B1169" s="152">
        <v>119556.4595</v>
      </c>
      <c r="D1169" s="153">
        <f>IFERROR(__xludf.DUMMYFUNCTION("TO_DATE(INT((E1169/(60*60*24))+""1/1/1970""))"),43761.0)</f>
        <v>43761</v>
      </c>
      <c r="E1169" s="152">
        <v>1.5718032E9</v>
      </c>
      <c r="F1169" s="152">
        <v>98117.6729</v>
      </c>
      <c r="H1169" s="153">
        <f>IFERROR(__xludf.DUMMYFUNCTION("TO_DATE(INT((I1169/(60*60*24))+""1/1/1970""))"),43761.0)</f>
        <v>43761</v>
      </c>
      <c r="I1169" s="152">
        <v>1.5718032E9</v>
      </c>
      <c r="J1169" s="152">
        <v>170599.1544</v>
      </c>
      <c r="L1169" s="154">
        <v>43983.0</v>
      </c>
      <c r="M1169" s="155">
        <v>222514.65</v>
      </c>
      <c r="O1169" s="153">
        <f>IFERROR(__xludf.DUMMYFUNCTION("TO_DATE(INT((P1169/(60*60*24))+""1/1/1970""))"),43542.0)</f>
        <v>43542</v>
      </c>
      <c r="P1169" s="13">
        <v>1.5528672E9</v>
      </c>
      <c r="Q1169" s="13">
        <v>31522.7737</v>
      </c>
      <c r="S1169" s="153">
        <f>IFERROR(__xludf.DUMMYFUNCTION("TO_DATE(INT((T1169/(60*60*24))+""1/1/1970""))"),43761.0)</f>
        <v>43761</v>
      </c>
      <c r="T1169" s="156">
        <v>1.5718032E9</v>
      </c>
      <c r="U1169" s="156">
        <v>172454.0044</v>
      </c>
      <c r="W1169" s="153">
        <f>IFERROR(__xludf.DUMMYFUNCTION("TO_DATE(INT((X1169/(60*60*24))+""1/1/1970""))"),43729.0)</f>
        <v>43729</v>
      </c>
      <c r="X1169" s="156">
        <v>1.569024E9</v>
      </c>
      <c r="Y1169" s="156">
        <v>10029.7176</v>
      </c>
      <c r="AA1169" s="153">
        <f>IFERROR(__xludf.DUMMYFUNCTION("TO_DATE(INT((AB1169/(60*60*24))+""1/1/1970""))"),43735.0)</f>
        <v>43735</v>
      </c>
      <c r="AB1169" s="152">
        <v>1.569546E9</v>
      </c>
      <c r="AC1169" s="152">
        <v>87434.0221</v>
      </c>
      <c r="AE1169" s="153">
        <f>IFERROR(__xludf.DUMMYFUNCTION("TO_DATE(INT((AF1169/(60*60*24))+""1/1/1970""))"),43546.0)</f>
        <v>43546</v>
      </c>
      <c r="AF1169" s="156">
        <v>1.5532164E9</v>
      </c>
      <c r="AG1169" s="156">
        <v>92333.3049</v>
      </c>
      <c r="AQ1169" s="153">
        <f>IFERROR(__xludf.DUMMYFUNCTION("TO_DATE(INT((AR1169/(60*60*24))+""1/1/1970""))"),43761.0)</f>
        <v>43761</v>
      </c>
      <c r="AR1169" s="152">
        <v>1.5718032E9</v>
      </c>
      <c r="AS1169" s="152">
        <v>98117.6729</v>
      </c>
      <c r="AT1169" s="152">
        <v>170599.1544</v>
      </c>
      <c r="AU1169" s="152">
        <f t="shared" si="1"/>
        <v>192560.81</v>
      </c>
      <c r="AV1169" s="152">
        <f t="shared" si="2"/>
        <v>32527.2284</v>
      </c>
      <c r="AW1169" s="152">
        <f t="shared" si="3"/>
        <v>172454.0044</v>
      </c>
      <c r="AX1169" s="152">
        <f t="shared" si="4"/>
        <v>9927.3356</v>
      </c>
      <c r="AY1169" s="152">
        <f t="shared" si="5"/>
        <v>88677.4011</v>
      </c>
      <c r="AZ1169" s="152">
        <f t="shared" si="6"/>
        <v>90565.0183</v>
      </c>
      <c r="BA1169" s="152">
        <f t="shared" si="7"/>
        <v>109718.581</v>
      </c>
      <c r="BB1169" s="152">
        <f t="shared" si="8"/>
        <v>104380.2</v>
      </c>
      <c r="BC1169" s="152">
        <f t="shared" si="9"/>
        <v>110169.6969</v>
      </c>
    </row>
    <row r="1170">
      <c r="A1170" s="156">
        <v>1.5242544E9</v>
      </c>
      <c r="B1170" s="156">
        <v>119556.4595</v>
      </c>
      <c r="D1170" s="153">
        <f>IFERROR(__xludf.DUMMYFUNCTION("TO_DATE(INT((E1170/(60*60*24))+""1/1/1970""))"),43762.0)</f>
        <v>43762</v>
      </c>
      <c r="E1170" s="156">
        <v>1.5718896E9</v>
      </c>
      <c r="F1170" s="156">
        <v>98117.6729</v>
      </c>
      <c r="H1170" s="153">
        <f>IFERROR(__xludf.DUMMYFUNCTION("TO_DATE(INT((I1170/(60*60*24))+""1/1/1970""))"),43762.0)</f>
        <v>43762</v>
      </c>
      <c r="I1170" s="156">
        <v>1.5718896E9</v>
      </c>
      <c r="J1170" s="156">
        <v>167825.511</v>
      </c>
      <c r="L1170" s="154">
        <v>43984.0</v>
      </c>
      <c r="M1170" s="155">
        <v>222888.46</v>
      </c>
      <c r="O1170" s="153">
        <f>IFERROR(__xludf.DUMMYFUNCTION("TO_DATE(INT((P1170/(60*60*24))+""1/1/1970""))"),43543.0)</f>
        <v>43543</v>
      </c>
      <c r="P1170" s="13">
        <v>1.553004E9</v>
      </c>
      <c r="Q1170" s="13">
        <v>31579.5922</v>
      </c>
      <c r="S1170" s="153">
        <f>IFERROR(__xludf.DUMMYFUNCTION("TO_DATE(INT((T1170/(60*60*24))+""1/1/1970""))"),43762.0)</f>
        <v>43762</v>
      </c>
      <c r="T1170" s="152">
        <v>1.5718896E9</v>
      </c>
      <c r="U1170" s="152">
        <v>172955.3003</v>
      </c>
      <c r="W1170" s="153">
        <f>IFERROR(__xludf.DUMMYFUNCTION("TO_DATE(INT((X1170/(60*60*24))+""1/1/1970""))"),43731.0)</f>
        <v>43731</v>
      </c>
      <c r="X1170" s="152">
        <v>1.5691968E9</v>
      </c>
      <c r="Y1170" s="152">
        <v>10028.6053</v>
      </c>
      <c r="AA1170" s="153">
        <f>IFERROR(__xludf.DUMMYFUNCTION("TO_DATE(INT((AB1170/(60*60*24))+""1/1/1970""))"),43737.0)</f>
        <v>43737</v>
      </c>
      <c r="AB1170" s="156">
        <v>1.5697944E9</v>
      </c>
      <c r="AC1170" s="156">
        <v>87173.452</v>
      </c>
      <c r="AE1170" s="153">
        <f>IFERROR(__xludf.DUMMYFUNCTION("TO_DATE(INT((AF1170/(60*60*24))+""1/1/1970""))"),43547.0)</f>
        <v>43547</v>
      </c>
      <c r="AF1170" s="152">
        <v>1.5532992E9</v>
      </c>
      <c r="AG1170" s="152">
        <v>91745.0579</v>
      </c>
      <c r="AQ1170" s="153">
        <f>IFERROR(__xludf.DUMMYFUNCTION("TO_DATE(INT((AR1170/(60*60*24))+""1/1/1970""))"),43762.0)</f>
        <v>43762</v>
      </c>
      <c r="AR1170" s="156">
        <v>1.5718896E9</v>
      </c>
      <c r="AS1170" s="156">
        <v>98117.6729</v>
      </c>
      <c r="AT1170" s="156">
        <v>167825.511</v>
      </c>
      <c r="AU1170" s="152">
        <f t="shared" si="1"/>
        <v>192921.93</v>
      </c>
      <c r="AV1170" s="152">
        <f t="shared" si="2"/>
        <v>32399.6987</v>
      </c>
      <c r="AW1170" s="152">
        <f t="shared" si="3"/>
        <v>172955.3003</v>
      </c>
      <c r="AX1170" s="152">
        <f t="shared" si="4"/>
        <v>9922.2842</v>
      </c>
      <c r="AY1170" s="152">
        <f t="shared" si="5"/>
        <v>88427.2257</v>
      </c>
      <c r="AZ1170" s="152">
        <f t="shared" si="6"/>
        <v>90539.5162</v>
      </c>
      <c r="BA1170" s="152">
        <f t="shared" si="7"/>
        <v>109755.4413</v>
      </c>
      <c r="BB1170" s="152">
        <f t="shared" si="8"/>
        <v>104222.39</v>
      </c>
      <c r="BC1170" s="152">
        <f t="shared" si="9"/>
        <v>110268.7035</v>
      </c>
    </row>
    <row r="1171">
      <c r="A1171" s="152">
        <v>1.52449026E9</v>
      </c>
      <c r="B1171" s="152">
        <v>119556.4595</v>
      </c>
      <c r="D1171" s="153">
        <f>IFERROR(__xludf.DUMMYFUNCTION("TO_DATE(INT((E1171/(60*60*24))+""1/1/1970""))"),43763.0)</f>
        <v>43763</v>
      </c>
      <c r="E1171" s="152">
        <v>1.571976E9</v>
      </c>
      <c r="F1171" s="152">
        <v>98117.6729</v>
      </c>
      <c r="H1171" s="153">
        <f>IFERROR(__xludf.DUMMYFUNCTION("TO_DATE(INT((I1171/(60*60*24))+""1/1/1970""))"),43763.0)</f>
        <v>43763</v>
      </c>
      <c r="I1171" s="152">
        <v>1.571976E9</v>
      </c>
      <c r="J1171" s="152">
        <v>170386.4003</v>
      </c>
      <c r="L1171" s="154">
        <v>43985.0</v>
      </c>
      <c r="M1171" s="155">
        <v>224404.47</v>
      </c>
      <c r="O1171" s="153">
        <f>IFERROR(__xludf.DUMMYFUNCTION("TO_DATE(INT((P1171/(60*60*24))+""1/1/1970""))"),43544.0)</f>
        <v>43544</v>
      </c>
      <c r="P1171" s="13">
        <v>1.5530904E9</v>
      </c>
      <c r="Q1171" s="13">
        <v>31588.6294</v>
      </c>
      <c r="S1171" s="153">
        <f>IFERROR(__xludf.DUMMYFUNCTION("TO_DATE(INT((T1171/(60*60*24))+""1/1/1970""))"),43763.0)</f>
        <v>43763</v>
      </c>
      <c r="T1171" s="156">
        <v>1.571976E9</v>
      </c>
      <c r="U1171" s="156">
        <v>173245.8643</v>
      </c>
      <c r="W1171" s="153">
        <f>IFERROR(__xludf.DUMMYFUNCTION("TO_DATE(INT((X1171/(60*60*24))+""1/1/1970""))"),43732.0)</f>
        <v>43732</v>
      </c>
      <c r="X1171" s="156">
        <v>1.5693336E9</v>
      </c>
      <c r="Y1171" s="156">
        <v>10025.6851</v>
      </c>
      <c r="AA1171" s="153">
        <f>IFERROR(__xludf.DUMMYFUNCTION("TO_DATE(INT((AB1171/(60*60*24))+""1/1/1970""))"),43738.0)</f>
        <v>43738</v>
      </c>
      <c r="AB1171" s="156">
        <v>1.569834E9</v>
      </c>
      <c r="AC1171" s="156">
        <v>87362.6681</v>
      </c>
      <c r="AE1171" s="153">
        <f>IFERROR(__xludf.DUMMYFUNCTION("TO_DATE(INT((AF1171/(60*60*24))+""1/1/1970""))"),43548.0)</f>
        <v>43548</v>
      </c>
      <c r="AF1171" s="156">
        <v>1.5534648E9</v>
      </c>
      <c r="AG1171" s="156">
        <v>91745.0579</v>
      </c>
      <c r="AQ1171" s="153">
        <f>IFERROR(__xludf.DUMMYFUNCTION("TO_DATE(INT((AR1171/(60*60*24))+""1/1/1970""))"),43763.0)</f>
        <v>43763</v>
      </c>
      <c r="AR1171" s="152">
        <v>1.571976E9</v>
      </c>
      <c r="AS1171" s="152">
        <v>98117.6729</v>
      </c>
      <c r="AT1171" s="152">
        <v>170386.4003</v>
      </c>
      <c r="AU1171" s="152">
        <f t="shared" si="1"/>
        <v>194747.05</v>
      </c>
      <c r="AV1171" s="152">
        <f t="shared" si="2"/>
        <v>32450.8559</v>
      </c>
      <c r="AW1171" s="152">
        <f t="shared" si="3"/>
        <v>173245.8643</v>
      </c>
      <c r="AX1171" s="152">
        <f t="shared" si="4"/>
        <v>9929.5398</v>
      </c>
      <c r="AY1171" s="152">
        <f t="shared" si="5"/>
        <v>88876.5596</v>
      </c>
      <c r="AZ1171" s="152">
        <f t="shared" si="6"/>
        <v>90769.4398</v>
      </c>
      <c r="BA1171" s="152">
        <f t="shared" si="7"/>
        <v>109961.8581</v>
      </c>
      <c r="BB1171" s="152">
        <f t="shared" si="8"/>
        <v>104286.56</v>
      </c>
      <c r="BC1171" s="152">
        <f t="shared" si="9"/>
        <v>110241.7017</v>
      </c>
    </row>
    <row r="1172">
      <c r="A1172" s="156">
        <v>1.5245136E9</v>
      </c>
      <c r="B1172" s="156">
        <v>119556.4595</v>
      </c>
      <c r="D1172" s="153">
        <f>IFERROR(__xludf.DUMMYFUNCTION("TO_DATE(INT((E1172/(60*60*24))+""1/1/1970""))"),43764.0)</f>
        <v>43764</v>
      </c>
      <c r="E1172" s="156">
        <v>1.5720624E9</v>
      </c>
      <c r="F1172" s="156">
        <v>98117.6729</v>
      </c>
      <c r="H1172" s="153">
        <f>IFERROR(__xludf.DUMMYFUNCTION("TO_DATE(INT((I1172/(60*60*24))+""1/1/1970""))"),43764.0)</f>
        <v>43764</v>
      </c>
      <c r="I1172" s="156">
        <v>1.5720624E9</v>
      </c>
      <c r="J1172" s="156">
        <v>171405.0231</v>
      </c>
      <c r="L1172" s="154">
        <v>43986.0</v>
      </c>
      <c r="M1172" s="155">
        <v>226437.42</v>
      </c>
      <c r="O1172" s="153">
        <f>IFERROR(__xludf.DUMMYFUNCTION("TO_DATE(INT((P1172/(60*60*24))+""1/1/1970""))"),43545.0)</f>
        <v>43545</v>
      </c>
      <c r="P1172" s="13">
        <v>1.5531768E9</v>
      </c>
      <c r="Q1172" s="13">
        <v>31614.1165</v>
      </c>
      <c r="S1172" s="153">
        <f>IFERROR(__xludf.DUMMYFUNCTION("TO_DATE(INT((T1172/(60*60*24))+""1/1/1970""))"),43764.0)</f>
        <v>43764</v>
      </c>
      <c r="T1172" s="152">
        <v>1.5720624E9</v>
      </c>
      <c r="U1172" s="152">
        <v>173949.8879</v>
      </c>
      <c r="W1172" s="153">
        <f>IFERROR(__xludf.DUMMYFUNCTION("TO_DATE(INT((X1172/(60*60*24))+""1/1/1970""))"),43733.0)</f>
        <v>43733</v>
      </c>
      <c r="X1172" s="156">
        <v>1.56942E9</v>
      </c>
      <c r="Y1172" s="156">
        <v>10023.683</v>
      </c>
      <c r="AA1172" s="153">
        <f>IFERROR(__xludf.DUMMYFUNCTION("TO_DATE(INT((AB1172/(60*60*24))+""1/1/1970""))"),43739.0)</f>
        <v>43739</v>
      </c>
      <c r="AB1172" s="152">
        <v>1.5699132E9</v>
      </c>
      <c r="AC1172" s="152">
        <v>87934.8737</v>
      </c>
      <c r="AE1172" s="153">
        <f>IFERROR(__xludf.DUMMYFUNCTION("TO_DATE(INT((AF1172/(60*60*24))+""1/1/1970""))"),43549.0)</f>
        <v>43549</v>
      </c>
      <c r="AF1172" s="156">
        <v>1.5535044E9</v>
      </c>
      <c r="AG1172" s="156">
        <v>91699.3098</v>
      </c>
      <c r="AQ1172" s="153">
        <f>IFERROR(__xludf.DUMMYFUNCTION("TO_DATE(INT((AR1172/(60*60*24))+""1/1/1970""))"),43764.0)</f>
        <v>43764</v>
      </c>
      <c r="AR1172" s="156">
        <v>1.5720624E9</v>
      </c>
      <c r="AS1172" s="156">
        <v>98117.6729</v>
      </c>
      <c r="AT1172" s="156">
        <v>171405.0231</v>
      </c>
      <c r="AU1172" s="152">
        <f t="shared" si="1"/>
        <v>194747.05</v>
      </c>
      <c r="AV1172" s="152">
        <f t="shared" si="2"/>
        <v>32455.2537</v>
      </c>
      <c r="AW1172" s="152">
        <f t="shared" si="3"/>
        <v>173949.8879</v>
      </c>
      <c r="AX1172" s="152">
        <f t="shared" si="4"/>
        <v>9923.8116</v>
      </c>
      <c r="AY1172" s="152">
        <f t="shared" si="5"/>
        <v>88876.5596</v>
      </c>
      <c r="AZ1172" s="152">
        <f t="shared" si="6"/>
        <v>90962.9318</v>
      </c>
      <c r="BA1172" s="152">
        <f t="shared" si="7"/>
        <v>109801.3735</v>
      </c>
      <c r="BB1172" s="152">
        <f t="shared" si="8"/>
        <v>104265.45</v>
      </c>
      <c r="BC1172" s="152">
        <f t="shared" si="9"/>
        <v>110615.7135</v>
      </c>
    </row>
    <row r="1173">
      <c r="A1173" s="152">
        <v>1.52457666E9</v>
      </c>
      <c r="B1173" s="152">
        <v>119556.4595</v>
      </c>
      <c r="D1173" s="153">
        <f>IFERROR(__xludf.DUMMYFUNCTION("TO_DATE(INT((E1173/(60*60*24))+""1/1/1970""))"),43766.0)</f>
        <v>43766</v>
      </c>
      <c r="E1173" s="152">
        <v>1.5722712E9</v>
      </c>
      <c r="F1173" s="152">
        <v>98117.6729</v>
      </c>
      <c r="H1173" s="153">
        <f>IFERROR(__xludf.DUMMYFUNCTION("TO_DATE(INT((I1173/(60*60*24))+""1/1/1970""))"),43766.0)</f>
        <v>43766</v>
      </c>
      <c r="I1173" s="152">
        <v>1.5722712E9</v>
      </c>
      <c r="J1173" s="152">
        <v>171405.0231</v>
      </c>
      <c r="L1173" s="154">
        <v>43987.0</v>
      </c>
      <c r="M1173" s="155">
        <v>225058.13</v>
      </c>
      <c r="O1173" s="153">
        <f>IFERROR(__xludf.DUMMYFUNCTION("TO_DATE(INT((P1173/(60*60*24))+""1/1/1970""))"),43546.0)</f>
        <v>43546</v>
      </c>
      <c r="P1173" s="13">
        <v>1.5532632E9</v>
      </c>
      <c r="Q1173" s="13">
        <v>31658.9357</v>
      </c>
      <c r="S1173" s="153">
        <f>IFERROR(__xludf.DUMMYFUNCTION("TO_DATE(INT((T1173/(60*60*24))+""1/1/1970""))"),43766.0)</f>
        <v>43766</v>
      </c>
      <c r="T1173" s="156">
        <v>1.5722712E9</v>
      </c>
      <c r="U1173" s="156">
        <v>173949.8879</v>
      </c>
      <c r="W1173" s="153">
        <f>IFERROR(__xludf.DUMMYFUNCTION("TO_DATE(INT((X1173/(60*60*24))+""1/1/1970""))"),43734.0)</f>
        <v>43734</v>
      </c>
      <c r="X1173" s="156">
        <v>1.5695064E9</v>
      </c>
      <c r="Y1173" s="156">
        <v>10026.9063</v>
      </c>
      <c r="AA1173" s="153">
        <f>IFERROR(__xludf.DUMMYFUNCTION("TO_DATE(INT((AB1173/(60*60*24))+""1/1/1970""))"),43740.0)</f>
        <v>43740</v>
      </c>
      <c r="AB1173" s="156">
        <v>1.5699924E9</v>
      </c>
      <c r="AC1173" s="156">
        <v>87387.0171</v>
      </c>
      <c r="AE1173" s="153">
        <f>IFERROR(__xludf.DUMMYFUNCTION("TO_DATE(INT((AF1173/(60*60*24))+""1/1/1970""))"),43550.0)</f>
        <v>43550</v>
      </c>
      <c r="AF1173" s="152">
        <v>1.5535836E9</v>
      </c>
      <c r="AG1173" s="152">
        <v>91857.6062</v>
      </c>
      <c r="AQ1173" s="153">
        <f>IFERROR(__xludf.DUMMYFUNCTION("TO_DATE(INT((AR1173/(60*60*24))+""1/1/1970""))"),43766.0)</f>
        <v>43766</v>
      </c>
      <c r="AR1173" s="152">
        <v>1.5722712E9</v>
      </c>
      <c r="AS1173" s="152">
        <v>98117.6729</v>
      </c>
      <c r="AT1173" s="152">
        <v>171405.0231</v>
      </c>
      <c r="AU1173" s="152">
        <f t="shared" si="1"/>
        <v>196259.85</v>
      </c>
      <c r="AV1173" s="152">
        <f t="shared" si="2"/>
        <v>32439.2753</v>
      </c>
      <c r="AW1173" s="152">
        <f t="shared" si="3"/>
        <v>173949.8879</v>
      </c>
      <c r="AX1173" s="152">
        <f t="shared" si="4"/>
        <v>9923.9285</v>
      </c>
      <c r="AY1173" s="152">
        <f t="shared" si="5"/>
        <v>88892.8358</v>
      </c>
      <c r="AZ1173" s="152">
        <f t="shared" si="6"/>
        <v>90928.6224</v>
      </c>
      <c r="BA1173" s="152">
        <f t="shared" si="7"/>
        <v>109229.5312</v>
      </c>
      <c r="BB1173" s="152">
        <f t="shared" si="8"/>
        <v>104265.45</v>
      </c>
      <c r="BC1173" s="152">
        <f t="shared" si="9"/>
        <v>110615.7135</v>
      </c>
    </row>
    <row r="1174">
      <c r="A1174" s="156">
        <v>1.5246E9</v>
      </c>
      <c r="B1174" s="156">
        <v>119556.4595</v>
      </c>
      <c r="D1174" s="153">
        <f>IFERROR(__xludf.DUMMYFUNCTION("TO_DATE(INT((E1174/(60*60*24))+""1/1/1970""))"),43767.0)</f>
        <v>43767</v>
      </c>
      <c r="E1174" s="152">
        <v>1.5723216E9</v>
      </c>
      <c r="F1174" s="152">
        <v>98117.6729</v>
      </c>
      <c r="H1174" s="153">
        <f>IFERROR(__xludf.DUMMYFUNCTION("TO_DATE(INT((I1174/(60*60*24))+""1/1/1970""))"),43767.0)</f>
        <v>43767</v>
      </c>
      <c r="I1174" s="152">
        <v>1.5723216E9</v>
      </c>
      <c r="J1174" s="152">
        <v>168654.9904</v>
      </c>
      <c r="L1174" s="154">
        <v>43990.0</v>
      </c>
      <c r="M1174" s="155">
        <v>230102.89</v>
      </c>
      <c r="O1174" s="153">
        <f>IFERROR(__xludf.DUMMYFUNCTION("TO_DATE(INT((P1174/(60*60*24))+""1/1/1970""))"),43547.0)</f>
        <v>43547</v>
      </c>
      <c r="P1174" s="13">
        <v>1.5532992E9</v>
      </c>
      <c r="Q1174" s="13">
        <v>32249.2057</v>
      </c>
      <c r="S1174" s="153">
        <f>IFERROR(__xludf.DUMMYFUNCTION("TO_DATE(INT((T1174/(60*60*24))+""1/1/1970""))"),43767.0)</f>
        <v>43767</v>
      </c>
      <c r="T1174" s="156">
        <v>1.5723216E9</v>
      </c>
      <c r="U1174" s="156">
        <v>174935.1085</v>
      </c>
      <c r="W1174" s="153">
        <f>IFERROR(__xludf.DUMMYFUNCTION("TO_DATE(INT((X1174/(60*60*24))+""1/1/1970""))"),43735.0)</f>
        <v>43735</v>
      </c>
      <c r="X1174" s="156">
        <v>1.5695928E9</v>
      </c>
      <c r="Y1174" s="156">
        <v>10029.7634</v>
      </c>
      <c r="AA1174" s="153">
        <f>IFERROR(__xludf.DUMMYFUNCTION("TO_DATE(INT((AB1174/(60*60*24))+""1/1/1970""))"),43741.0)</f>
        <v>43741</v>
      </c>
      <c r="AB1174" s="152">
        <v>1.5700716E9</v>
      </c>
      <c r="AC1174" s="152">
        <v>87824.9883</v>
      </c>
      <c r="AE1174" s="153">
        <f>IFERROR(__xludf.DUMMYFUNCTION("TO_DATE(INT((AF1174/(60*60*24))+""1/1/1970""))"),43551.0)</f>
        <v>43551</v>
      </c>
      <c r="AF1174" s="156">
        <v>1.5536628E9</v>
      </c>
      <c r="AG1174" s="156">
        <v>91523.6049</v>
      </c>
      <c r="AQ1174" s="153">
        <f>IFERROR(__xludf.DUMMYFUNCTION("TO_DATE(INT((AR1174/(60*60*24))+""1/1/1970""))"),43767.0)</f>
        <v>43767</v>
      </c>
      <c r="AR1174" s="152">
        <v>1.5723216E9</v>
      </c>
      <c r="AS1174" s="152">
        <v>98117.6729</v>
      </c>
      <c r="AT1174" s="152">
        <v>168654.9904</v>
      </c>
      <c r="AU1174" s="152">
        <f t="shared" si="1"/>
        <v>198143.53</v>
      </c>
      <c r="AV1174" s="152">
        <f t="shared" si="2"/>
        <v>32334.989</v>
      </c>
      <c r="AW1174" s="152">
        <f t="shared" si="3"/>
        <v>174935.1085</v>
      </c>
      <c r="AX1174" s="152">
        <f t="shared" si="4"/>
        <v>9917.9999</v>
      </c>
      <c r="AY1174" s="152">
        <f t="shared" si="5"/>
        <v>88878.4613</v>
      </c>
      <c r="AZ1174" s="152">
        <f t="shared" si="6"/>
        <v>90811.5469</v>
      </c>
      <c r="BA1174" s="152">
        <f t="shared" si="7"/>
        <v>109287.6257</v>
      </c>
      <c r="BB1174" s="152">
        <f t="shared" si="8"/>
        <v>104065.7</v>
      </c>
      <c r="BC1174" s="152">
        <f t="shared" si="9"/>
        <v>112409.3082</v>
      </c>
    </row>
    <row r="1175">
      <c r="A1175" s="152">
        <v>1.52466306E9</v>
      </c>
      <c r="B1175" s="152">
        <v>119556.4595</v>
      </c>
      <c r="D1175" s="153">
        <f>IFERROR(__xludf.DUMMYFUNCTION("TO_DATE(INT((E1175/(60*60*24))+""1/1/1970""))"),43768.0)</f>
        <v>43768</v>
      </c>
      <c r="E1175" s="156">
        <v>1.572408E9</v>
      </c>
      <c r="F1175" s="156">
        <v>98117.6729</v>
      </c>
      <c r="H1175" s="153">
        <f>IFERROR(__xludf.DUMMYFUNCTION("TO_DATE(INT((I1175/(60*60*24))+""1/1/1970""))"),43768.0)</f>
        <v>43768</v>
      </c>
      <c r="I1175" s="156">
        <v>1.572408E9</v>
      </c>
      <c r="J1175" s="156">
        <v>166694.0469</v>
      </c>
      <c r="L1175" s="154">
        <v>43991.0</v>
      </c>
      <c r="M1175" s="155">
        <v>232948.41</v>
      </c>
      <c r="O1175" s="153">
        <f>IFERROR(__xludf.DUMMYFUNCTION("TO_DATE(INT((P1175/(60*60*24))+""1/1/1970""))"),43548.0)</f>
        <v>43548</v>
      </c>
      <c r="P1175" s="13">
        <v>1.5533856E9</v>
      </c>
      <c r="Q1175" s="13">
        <v>32249.2057</v>
      </c>
      <c r="S1175" s="153">
        <f>IFERROR(__xludf.DUMMYFUNCTION("TO_DATE(INT((T1175/(60*60*24))+""1/1/1970""))"),43768.0)</f>
        <v>43768</v>
      </c>
      <c r="T1175" s="152">
        <v>1.572408E9</v>
      </c>
      <c r="U1175" s="152">
        <v>174861.2978</v>
      </c>
      <c r="W1175" s="153">
        <f>IFERROR(__xludf.DUMMYFUNCTION("TO_DATE(INT((X1175/(60*60*24))+""1/1/1970""))"),43736.0)</f>
        <v>43736</v>
      </c>
      <c r="X1175" s="156">
        <v>1.5696288E9</v>
      </c>
      <c r="Y1175" s="156">
        <v>10017.3739</v>
      </c>
      <c r="AA1175" s="153">
        <f>IFERROR(__xludf.DUMMYFUNCTION("TO_DATE(INT((AB1175/(60*60*24))+""1/1/1970""))"),43742.0)</f>
        <v>43742</v>
      </c>
      <c r="AB1175" s="156">
        <v>1.5701508E9</v>
      </c>
      <c r="AC1175" s="156">
        <v>87905.5306</v>
      </c>
      <c r="AE1175" s="153">
        <f>IFERROR(__xludf.DUMMYFUNCTION("TO_DATE(INT((AF1175/(60*60*24))+""1/1/1970""))"),43552.0)</f>
        <v>43552</v>
      </c>
      <c r="AF1175" s="152">
        <v>1.553742E9</v>
      </c>
      <c r="AG1175" s="152">
        <v>91347.4952</v>
      </c>
      <c r="AQ1175" s="153">
        <f>IFERROR(__xludf.DUMMYFUNCTION("TO_DATE(INT((AR1175/(60*60*24))+""1/1/1970""))"),43768.0)</f>
        <v>43768</v>
      </c>
      <c r="AR1175" s="156">
        <v>1.572408E9</v>
      </c>
      <c r="AS1175" s="156">
        <v>98117.6729</v>
      </c>
      <c r="AT1175" s="156">
        <v>166694.0469</v>
      </c>
      <c r="AU1175" s="152">
        <f t="shared" si="1"/>
        <v>196650.25</v>
      </c>
      <c r="AV1175" s="152">
        <f t="shared" si="2"/>
        <v>32384.8688</v>
      </c>
      <c r="AW1175" s="152">
        <f t="shared" si="3"/>
        <v>174861.2978</v>
      </c>
      <c r="AX1175" s="152">
        <f t="shared" si="4"/>
        <v>9918.7181</v>
      </c>
      <c r="AY1175" s="152">
        <f t="shared" si="5"/>
        <v>88885.8736</v>
      </c>
      <c r="AZ1175" s="152">
        <f t="shared" si="6"/>
        <v>90696.9275</v>
      </c>
      <c r="BA1175" s="152">
        <f t="shared" si="7"/>
        <v>109229.7484</v>
      </c>
      <c r="BB1175" s="152">
        <f t="shared" si="8"/>
        <v>104048.99</v>
      </c>
      <c r="BC1175" s="152">
        <f t="shared" si="9"/>
        <v>111851.4054</v>
      </c>
    </row>
    <row r="1176">
      <c r="A1176" s="156">
        <v>1.5246864E9</v>
      </c>
      <c r="B1176" s="156">
        <v>119556.4595</v>
      </c>
      <c r="D1176" s="153">
        <f>IFERROR(__xludf.DUMMYFUNCTION("TO_DATE(INT((E1176/(60*60*24))+""1/1/1970""))"),43769.0)</f>
        <v>43769</v>
      </c>
      <c r="E1176" s="152">
        <v>1.5724944E9</v>
      </c>
      <c r="F1176" s="152">
        <v>98117.6729</v>
      </c>
      <c r="H1176" s="153">
        <f>IFERROR(__xludf.DUMMYFUNCTION("TO_DATE(INT((I1176/(60*60*24))+""1/1/1970""))"),43769.0)</f>
        <v>43769</v>
      </c>
      <c r="I1176" s="152">
        <v>1.5724944E9</v>
      </c>
      <c r="J1176" s="152">
        <v>166738.6532</v>
      </c>
      <c r="L1176" s="154">
        <v>43992.0</v>
      </c>
      <c r="M1176" s="155">
        <v>231936.69</v>
      </c>
      <c r="O1176" s="153">
        <f>IFERROR(__xludf.DUMMYFUNCTION("TO_DATE(INT((P1176/(60*60*24))+""1/1/1970""))"),43549.0)</f>
        <v>43549</v>
      </c>
      <c r="P1176" s="13">
        <v>1.553472E9</v>
      </c>
      <c r="Q1176" s="13">
        <v>32126.0931</v>
      </c>
      <c r="S1176" s="153">
        <f>IFERROR(__xludf.DUMMYFUNCTION("TO_DATE(INT((T1176/(60*60*24))+""1/1/1970""))"),43769.0)</f>
        <v>43769</v>
      </c>
      <c r="T1176" s="156">
        <v>1.5724944E9</v>
      </c>
      <c r="U1176" s="156">
        <v>175426.6623</v>
      </c>
      <c r="W1176" s="153">
        <f>IFERROR(__xludf.DUMMYFUNCTION("TO_DATE(INT((X1176/(60*60*24))+""1/1/1970""))"),43738.0)</f>
        <v>43738</v>
      </c>
      <c r="X1176" s="152">
        <v>1.5698016E9</v>
      </c>
      <c r="Y1176" s="152">
        <v>10017.5562</v>
      </c>
      <c r="AA1176" s="153">
        <f>IFERROR(__xludf.DUMMYFUNCTION("TO_DATE(INT((AB1176/(60*60*24))+""1/1/1970""))"),43744.0)</f>
        <v>43744</v>
      </c>
      <c r="AB1176" s="152">
        <v>1.5703992E9</v>
      </c>
      <c r="AC1176" s="152">
        <v>87862.2574</v>
      </c>
      <c r="AE1176" s="153">
        <f>IFERROR(__xludf.DUMMYFUNCTION("TO_DATE(INT((AF1176/(60*60*24))+""1/1/1970""))"),43553.0)</f>
        <v>43553</v>
      </c>
      <c r="AF1176" s="156">
        <v>1.5538212E9</v>
      </c>
      <c r="AG1176" s="156">
        <v>91168.1466</v>
      </c>
      <c r="AQ1176" s="153">
        <f>IFERROR(__xludf.DUMMYFUNCTION("TO_DATE(INT((AR1176/(60*60*24))+""1/1/1970""))"),43769.0)</f>
        <v>43769</v>
      </c>
      <c r="AR1176" s="152">
        <v>1.5724944E9</v>
      </c>
      <c r="AS1176" s="152">
        <v>98117.6729</v>
      </c>
      <c r="AT1176" s="152">
        <v>166738.6532</v>
      </c>
      <c r="AU1176" s="152">
        <f t="shared" si="1"/>
        <v>197577.45</v>
      </c>
      <c r="AV1176" s="152">
        <f t="shared" si="2"/>
        <v>32317.0399</v>
      </c>
      <c r="AW1176" s="152">
        <f t="shared" si="3"/>
        <v>175426.6623</v>
      </c>
      <c r="AX1176" s="152">
        <f t="shared" si="4"/>
        <v>9913.8832</v>
      </c>
      <c r="AY1176" s="152">
        <f t="shared" si="5"/>
        <v>88868.6978</v>
      </c>
      <c r="AZ1176" s="152">
        <f t="shared" si="6"/>
        <v>90369.4435</v>
      </c>
      <c r="BA1176" s="152">
        <f t="shared" si="7"/>
        <v>109549.0721</v>
      </c>
      <c r="BB1176" s="152">
        <f t="shared" si="8"/>
        <v>104124.53</v>
      </c>
      <c r="BC1176" s="152">
        <f t="shared" si="9"/>
        <v>111898.5503</v>
      </c>
    </row>
    <row r="1177">
      <c r="A1177" s="152">
        <v>1.52474946E9</v>
      </c>
      <c r="B1177" s="152">
        <v>119556.4595</v>
      </c>
      <c r="D1177" s="153">
        <f>IFERROR(__xludf.DUMMYFUNCTION("TO_DATE(INT((E1177/(60*60*24))+""1/1/1970""))"),43770.0)</f>
        <v>43770</v>
      </c>
      <c r="E1177" s="156">
        <v>1.5725808E9</v>
      </c>
      <c r="F1177" s="156">
        <v>98117.6729</v>
      </c>
      <c r="H1177" s="153">
        <f>IFERROR(__xludf.DUMMYFUNCTION("TO_DATE(INT((I1177/(60*60*24))+""1/1/1970""))"),43770.0)</f>
        <v>43770</v>
      </c>
      <c r="I1177" s="156">
        <v>1.5725808E9</v>
      </c>
      <c r="J1177" s="156">
        <v>166754.627</v>
      </c>
      <c r="L1177" s="154">
        <v>43993.0</v>
      </c>
      <c r="M1177" s="155">
        <v>231550.16</v>
      </c>
      <c r="O1177" s="153">
        <f>IFERROR(__xludf.DUMMYFUNCTION("TO_DATE(INT((P1177/(60*60*24))+""1/1/1970""))"),43550.0)</f>
        <v>43550</v>
      </c>
      <c r="P1177" s="13">
        <v>1.5536088E9</v>
      </c>
      <c r="Q1177" s="13">
        <v>31924.2404</v>
      </c>
      <c r="S1177" s="153">
        <f>IFERROR(__xludf.DUMMYFUNCTION("TO_DATE(INT((T1177/(60*60*24))+""1/1/1970""))"),43770.0)</f>
        <v>43770</v>
      </c>
      <c r="T1177" s="152">
        <v>1.5725808E9</v>
      </c>
      <c r="U1177" s="152">
        <v>174912.409</v>
      </c>
      <c r="W1177" s="153">
        <f>IFERROR(__xludf.DUMMYFUNCTION("TO_DATE(INT((X1177/(60*60*24))+""1/1/1970""))"),43739.0)</f>
        <v>43739</v>
      </c>
      <c r="X1177" s="156">
        <v>1.5699384E9</v>
      </c>
      <c r="Y1177" s="156">
        <v>10028.5743</v>
      </c>
      <c r="AA1177" s="153">
        <f>IFERROR(__xludf.DUMMYFUNCTION("TO_DATE(INT((AB1177/(60*60*24))+""1/1/1970""))"),43745.0)</f>
        <v>43745</v>
      </c>
      <c r="AB1177" s="152">
        <v>1.5704388E9</v>
      </c>
      <c r="AC1177" s="152">
        <v>87999.8503</v>
      </c>
      <c r="AE1177" s="153">
        <f>IFERROR(__xludf.DUMMYFUNCTION("TO_DATE(INT((AF1177/(60*60*24))+""1/1/1970""))"),43554.0)</f>
        <v>43554</v>
      </c>
      <c r="AF1177" s="152">
        <v>1.553904E9</v>
      </c>
      <c r="AG1177" s="152">
        <v>91066.5293</v>
      </c>
      <c r="AQ1177" s="153">
        <f>IFERROR(__xludf.DUMMYFUNCTION("TO_DATE(INT((AR1177/(60*60*24))+""1/1/1970""))"),43770.0)</f>
        <v>43770</v>
      </c>
      <c r="AR1177" s="156">
        <v>1.5725808E9</v>
      </c>
      <c r="AS1177" s="156">
        <v>98117.6729</v>
      </c>
      <c r="AT1177" s="156">
        <v>166754.627</v>
      </c>
      <c r="AU1177" s="152">
        <f t="shared" si="1"/>
        <v>197665.29</v>
      </c>
      <c r="AV1177" s="152">
        <f t="shared" si="2"/>
        <v>32454.7168</v>
      </c>
      <c r="AW1177" s="152">
        <f t="shared" si="3"/>
        <v>174912.409</v>
      </c>
      <c r="AX1177" s="152">
        <f t="shared" si="4"/>
        <v>9917.2987</v>
      </c>
      <c r="AY1177" s="152">
        <f t="shared" si="5"/>
        <v>88901.9737</v>
      </c>
      <c r="AZ1177" s="152">
        <f t="shared" si="6"/>
        <v>90337.5138</v>
      </c>
      <c r="BA1177" s="152">
        <f t="shared" si="7"/>
        <v>110331.2379</v>
      </c>
      <c r="BB1177" s="152">
        <f t="shared" si="8"/>
        <v>103237.075</v>
      </c>
      <c r="BC1177" s="152">
        <f t="shared" si="9"/>
        <v>111656.7736</v>
      </c>
    </row>
    <row r="1178">
      <c r="A1178" s="156">
        <v>1.5247728E9</v>
      </c>
      <c r="B1178" s="156">
        <v>119556.4595</v>
      </c>
      <c r="D1178" s="153">
        <f>IFERROR(__xludf.DUMMYFUNCTION("TO_DATE(INT((E1178/(60*60*24))+""1/1/1970""))"),43771.0)</f>
        <v>43771</v>
      </c>
      <c r="E1178" s="152">
        <v>1.5726672E9</v>
      </c>
      <c r="F1178" s="152">
        <v>98117.6729</v>
      </c>
      <c r="H1178" s="153">
        <f>IFERROR(__xludf.DUMMYFUNCTION("TO_DATE(INT((I1178/(60*60*24))+""1/1/1970""))"),43771.0)</f>
        <v>43771</v>
      </c>
      <c r="I1178" s="152">
        <v>1.5726672E9</v>
      </c>
      <c r="J1178" s="152">
        <v>167046.4331</v>
      </c>
      <c r="L1178" s="154">
        <v>43994.0</v>
      </c>
      <c r="M1178" s="155">
        <v>220087.38</v>
      </c>
      <c r="O1178" s="153">
        <f>IFERROR(__xludf.DUMMYFUNCTION("TO_DATE(INT((P1178/(60*60*24))+""1/1/1970""))"),43551.0)</f>
        <v>43551</v>
      </c>
      <c r="P1178" s="13">
        <v>1.5536952E9</v>
      </c>
      <c r="Q1178" s="13">
        <v>31521.1845</v>
      </c>
      <c r="S1178" s="153">
        <f>IFERROR(__xludf.DUMMYFUNCTION("TO_DATE(INT((T1178/(60*60*24))+""1/1/1970""))"),43771.0)</f>
        <v>43771</v>
      </c>
      <c r="T1178" s="156">
        <v>1.5726672E9</v>
      </c>
      <c r="U1178" s="156">
        <v>176570.9417</v>
      </c>
      <c r="W1178" s="153">
        <f>IFERROR(__xludf.DUMMYFUNCTION("TO_DATE(INT((X1178/(60*60*24))+""1/1/1970""))"),43740.0)</f>
        <v>43740</v>
      </c>
      <c r="X1178" s="156">
        <v>1.5700248E9</v>
      </c>
      <c r="Y1178" s="156">
        <v>10028.1487</v>
      </c>
      <c r="AA1178" s="153">
        <f>IFERROR(__xludf.DUMMYFUNCTION("TO_DATE(INT((AB1178/(60*60*24))+""1/1/1970""))"),43746.0)</f>
        <v>43746</v>
      </c>
      <c r="AB1178" s="156">
        <v>1.570518E9</v>
      </c>
      <c r="AC1178" s="156">
        <v>88394.0583</v>
      </c>
      <c r="AE1178" s="153">
        <f>IFERROR(__xludf.DUMMYFUNCTION("TO_DATE(INT((AF1178/(60*60*24))+""1/1/1970""))"),43555.0)</f>
        <v>43555</v>
      </c>
      <c r="AF1178" s="156">
        <v>1.5540696E9</v>
      </c>
      <c r="AG1178" s="156">
        <v>91066.5293</v>
      </c>
      <c r="AQ1178" s="153">
        <f>IFERROR(__xludf.DUMMYFUNCTION("TO_DATE(INT((AR1178/(60*60*24))+""1/1/1970""))"),43771.0)</f>
        <v>43771</v>
      </c>
      <c r="AR1178" s="152">
        <v>1.5726672E9</v>
      </c>
      <c r="AS1178" s="152">
        <v>98117.6729</v>
      </c>
      <c r="AT1178" s="152">
        <v>167046.4331</v>
      </c>
      <c r="AU1178" s="152">
        <f t="shared" si="1"/>
        <v>197665.29</v>
      </c>
      <c r="AV1178" s="152">
        <f t="shared" si="2"/>
        <v>32428.0261</v>
      </c>
      <c r="AW1178" s="152">
        <f t="shared" si="3"/>
        <v>176570.9417</v>
      </c>
      <c r="AX1178" s="152">
        <f t="shared" si="4"/>
        <v>9910.4725</v>
      </c>
      <c r="AY1178" s="152">
        <f t="shared" si="5"/>
        <v>88901.9737</v>
      </c>
      <c r="AZ1178" s="152">
        <f t="shared" si="6"/>
        <v>90262.1925</v>
      </c>
      <c r="BA1178" s="152">
        <f t="shared" si="7"/>
        <v>110983.248</v>
      </c>
      <c r="BB1178" s="152">
        <f t="shared" si="8"/>
        <v>103335.965</v>
      </c>
      <c r="BC1178" s="152">
        <f t="shared" si="9"/>
        <v>111656.7736</v>
      </c>
    </row>
    <row r="1179">
      <c r="A1179" s="152">
        <v>1.52483586E9</v>
      </c>
      <c r="B1179" s="152">
        <v>119556.4595</v>
      </c>
      <c r="D1179" s="153">
        <f>IFERROR(__xludf.DUMMYFUNCTION("TO_DATE(INT((E1179/(60*60*24))+""1/1/1970""))"),43773.0)</f>
        <v>43773</v>
      </c>
      <c r="E1179" s="156">
        <v>1.5728796E9</v>
      </c>
      <c r="F1179" s="156">
        <v>98117.6729</v>
      </c>
      <c r="H1179" s="153">
        <f>IFERROR(__xludf.DUMMYFUNCTION("TO_DATE(INT((I1179/(60*60*24))+""1/1/1970""))"),43773.0)</f>
        <v>43773</v>
      </c>
      <c r="I1179" s="156">
        <v>1.5728796E9</v>
      </c>
      <c r="J1179" s="156">
        <v>167046.4331</v>
      </c>
      <c r="L1179" s="154">
        <v>43997.0</v>
      </c>
      <c r="M1179" s="155">
        <v>221981.68</v>
      </c>
      <c r="O1179" s="153">
        <f>IFERROR(__xludf.DUMMYFUNCTION("TO_DATE(INT((P1179/(60*60*24))+""1/1/1970""))"),43552.0)</f>
        <v>43552</v>
      </c>
      <c r="P1179" s="13">
        <v>1.5537816E9</v>
      </c>
      <c r="Q1179" s="13">
        <v>31583.1323</v>
      </c>
      <c r="S1179" s="153">
        <f>IFERROR(__xludf.DUMMYFUNCTION("TO_DATE(INT((T1179/(60*60*24))+""1/1/1970""))"),43773.0)</f>
        <v>43773</v>
      </c>
      <c r="T1179" s="152">
        <v>1.5728796E9</v>
      </c>
      <c r="U1179" s="152">
        <v>176570.9417</v>
      </c>
      <c r="W1179" s="153">
        <f>IFERROR(__xludf.DUMMYFUNCTION("TO_DATE(INT((X1179/(60*60*24))+""1/1/1970""))"),43741.0)</f>
        <v>43741</v>
      </c>
      <c r="X1179" s="156">
        <v>1.5701112E9</v>
      </c>
      <c r="Y1179" s="156">
        <v>10042.0597</v>
      </c>
      <c r="AA1179" s="153">
        <f>IFERROR(__xludf.DUMMYFUNCTION("TO_DATE(INT((AB1179/(60*60*24))+""1/1/1970""))"),43747.0)</f>
        <v>43747</v>
      </c>
      <c r="AB1179" s="152">
        <v>1.5705972E9</v>
      </c>
      <c r="AC1179" s="152">
        <v>88238.1811</v>
      </c>
      <c r="AE1179" s="153">
        <f>IFERROR(__xludf.DUMMYFUNCTION("TO_DATE(INT((AF1179/(60*60*24))+""1/1/1970""))"),43556.0)</f>
        <v>43556</v>
      </c>
      <c r="AF1179" s="156">
        <v>1.5541092E9</v>
      </c>
      <c r="AG1179" s="156">
        <v>91113.8967</v>
      </c>
      <c r="AQ1179" s="153">
        <f>IFERROR(__xludf.DUMMYFUNCTION("TO_DATE(INT((AR1179/(60*60*24))+""1/1/1970""))"),43773.0)</f>
        <v>43773</v>
      </c>
      <c r="AR1179" s="156">
        <v>1.5728796E9</v>
      </c>
      <c r="AS1179" s="156">
        <v>98117.6729</v>
      </c>
      <c r="AT1179" s="156">
        <v>167046.4331</v>
      </c>
      <c r="AU1179" s="152">
        <f t="shared" si="1"/>
        <v>199379.87</v>
      </c>
      <c r="AV1179" s="152">
        <f t="shared" si="2"/>
        <v>32427.9481</v>
      </c>
      <c r="AW1179" s="152">
        <f t="shared" si="3"/>
        <v>176570.9417</v>
      </c>
      <c r="AX1179" s="152">
        <f t="shared" si="4"/>
        <v>9910.3288</v>
      </c>
      <c r="AY1179" s="152">
        <f t="shared" si="5"/>
        <v>89161.207</v>
      </c>
      <c r="AZ1179" s="152">
        <f t="shared" si="6"/>
        <v>90255.6428</v>
      </c>
      <c r="BA1179" s="152">
        <f t="shared" si="7"/>
        <v>110972.7378</v>
      </c>
      <c r="BB1179" s="152">
        <f t="shared" si="8"/>
        <v>103335.965</v>
      </c>
      <c r="BC1179" s="152">
        <f t="shared" si="9"/>
        <v>111656.7736</v>
      </c>
    </row>
    <row r="1180">
      <c r="A1180" s="156">
        <v>1.5248592E9</v>
      </c>
      <c r="B1180" s="156">
        <v>119556.4595</v>
      </c>
      <c r="D1180" s="153">
        <f>IFERROR(__xludf.DUMMYFUNCTION("TO_DATE(INT((E1180/(60*60*24))+""1/1/1970""))"),43774.0)</f>
        <v>43774</v>
      </c>
      <c r="E1180" s="156">
        <v>1.57293E9</v>
      </c>
      <c r="F1180" s="156">
        <v>98117.6729</v>
      </c>
      <c r="H1180" s="153">
        <f>IFERROR(__xludf.DUMMYFUNCTION("TO_DATE(INT((I1180/(60*60*24))+""1/1/1970""))"),43774.0)</f>
        <v>43774</v>
      </c>
      <c r="I1180" s="156">
        <v>1.57293E9</v>
      </c>
      <c r="J1180" s="156">
        <v>166803.5006</v>
      </c>
      <c r="L1180" s="154">
        <v>43998.0</v>
      </c>
      <c r="M1180" s="155">
        <v>223950.51</v>
      </c>
      <c r="O1180" s="153">
        <f>IFERROR(__xludf.DUMMYFUNCTION("TO_DATE(INT((P1180/(60*60*24))+""1/1/1970""))"),43553.0)</f>
        <v>43553</v>
      </c>
      <c r="P1180" s="13">
        <v>1.553868E9</v>
      </c>
      <c r="Q1180" s="13">
        <v>31855.9948</v>
      </c>
      <c r="S1180" s="153">
        <f>IFERROR(__xludf.DUMMYFUNCTION("TO_DATE(INT((T1180/(60*60*24))+""1/1/1970""))"),43774.0)</f>
        <v>43774</v>
      </c>
      <c r="T1180" s="152">
        <v>1.57293E9</v>
      </c>
      <c r="U1180" s="152">
        <v>177261.0989</v>
      </c>
      <c r="W1180" s="153">
        <f>IFERROR(__xludf.DUMMYFUNCTION("TO_DATE(INT((X1180/(60*60*24))+""1/1/1970""))"),43742.0)</f>
        <v>43742</v>
      </c>
      <c r="X1180" s="156">
        <v>1.5701976E9</v>
      </c>
      <c r="Y1180" s="156">
        <v>10037.8762</v>
      </c>
      <c r="AA1180" s="153">
        <f>IFERROR(__xludf.DUMMYFUNCTION("TO_DATE(INT((AB1180/(60*60*24))+""1/1/1970""))"),43748.0)</f>
        <v>43748</v>
      </c>
      <c r="AB1180" s="156">
        <v>1.5706764E9</v>
      </c>
      <c r="AC1180" s="156">
        <v>88238.1811</v>
      </c>
      <c r="AE1180" s="153">
        <f>IFERROR(__xludf.DUMMYFUNCTION("TO_DATE(INT((AF1180/(60*60*24))+""1/1/1970""))"),43557.0)</f>
        <v>43557</v>
      </c>
      <c r="AF1180" s="152">
        <v>1.5541884E9</v>
      </c>
      <c r="AG1180" s="152">
        <v>90964.9119</v>
      </c>
      <c r="AQ1180" s="153">
        <f>IFERROR(__xludf.DUMMYFUNCTION("TO_DATE(INT((AR1180/(60*60*24))+""1/1/1970""))"),43774.0)</f>
        <v>43774</v>
      </c>
      <c r="AR1180" s="156">
        <v>1.57293E9</v>
      </c>
      <c r="AS1180" s="156">
        <v>98117.6729</v>
      </c>
      <c r="AT1180" s="156">
        <v>166803.5006</v>
      </c>
      <c r="AU1180" s="152">
        <f t="shared" si="1"/>
        <v>200133.86</v>
      </c>
      <c r="AV1180" s="152">
        <f t="shared" si="2"/>
        <v>32383.7223</v>
      </c>
      <c r="AW1180" s="152">
        <f t="shared" si="3"/>
        <v>177261.0989</v>
      </c>
      <c r="AX1180" s="152">
        <f t="shared" si="4"/>
        <v>9913.2593</v>
      </c>
      <c r="AY1180" s="152">
        <f t="shared" si="5"/>
        <v>89481.7621</v>
      </c>
      <c r="AZ1180" s="152">
        <f t="shared" si="6"/>
        <v>90567.9807</v>
      </c>
      <c r="BA1180" s="152">
        <f t="shared" si="7"/>
        <v>110785.1959</v>
      </c>
      <c r="BB1180" s="152">
        <f t="shared" si="8"/>
        <v>103919.085</v>
      </c>
      <c r="BC1180" s="152">
        <f t="shared" si="9"/>
        <v>111656.7736</v>
      </c>
    </row>
    <row r="1181">
      <c r="A1181" s="152">
        <v>1.52509506E9</v>
      </c>
      <c r="B1181" s="152">
        <v>119556.4595</v>
      </c>
      <c r="D1181" s="153">
        <f>IFERROR(__xludf.DUMMYFUNCTION("TO_DATE(INT((E1181/(60*60*24))+""1/1/1970""))"),43775.0)</f>
        <v>43775</v>
      </c>
      <c r="E1181" s="152">
        <v>1.5730164E9</v>
      </c>
      <c r="F1181" s="152">
        <v>98117.6729</v>
      </c>
      <c r="H1181" s="153">
        <f>IFERROR(__xludf.DUMMYFUNCTION("TO_DATE(INT((I1181/(60*60*24))+""1/1/1970""))"),43775.0)</f>
        <v>43775</v>
      </c>
      <c r="I1181" s="152">
        <v>1.5730164E9</v>
      </c>
      <c r="J1181" s="152">
        <v>165547.6743</v>
      </c>
      <c r="L1181" s="154">
        <v>43999.0</v>
      </c>
      <c r="M1181" s="155">
        <v>227097.18</v>
      </c>
      <c r="O1181" s="153">
        <f>IFERROR(__xludf.DUMMYFUNCTION("TO_DATE(INT((P1181/(60*60*24))+""1/1/1970""))"),43554.0)</f>
        <v>43554</v>
      </c>
      <c r="P1181" s="13">
        <v>1.553904E9</v>
      </c>
      <c r="Q1181" s="13">
        <v>31952.8646</v>
      </c>
      <c r="S1181" s="153">
        <f>IFERROR(__xludf.DUMMYFUNCTION("TO_DATE(INT((T1181/(60*60*24))+""1/1/1970""))"),43775.0)</f>
        <v>43775</v>
      </c>
      <c r="T1181" s="156">
        <v>1.5730164E9</v>
      </c>
      <c r="U1181" s="156">
        <v>177050.4249</v>
      </c>
      <c r="W1181" s="153">
        <f>IFERROR(__xludf.DUMMYFUNCTION("TO_DATE(INT((X1181/(60*60*24))+""1/1/1970""))"),43743.0)</f>
        <v>43743</v>
      </c>
      <c r="X1181" s="156">
        <v>1.5702336E9</v>
      </c>
      <c r="Y1181" s="156">
        <v>10029.088</v>
      </c>
      <c r="AA1181" s="153">
        <f>IFERROR(__xludf.DUMMYFUNCTION("TO_DATE(INT((AB1181/(60*60*24))+""1/1/1970""))"),43749.0)</f>
        <v>43749</v>
      </c>
      <c r="AB1181" s="152">
        <v>1.5707556E9</v>
      </c>
      <c r="AC1181" s="152">
        <v>88935.6942</v>
      </c>
      <c r="AE1181" s="153">
        <f>IFERROR(__xludf.DUMMYFUNCTION("TO_DATE(INT((AF1181/(60*60*24))+""1/1/1970""))"),43558.0)</f>
        <v>43558</v>
      </c>
      <c r="AF1181" s="156">
        <v>1.5542676E9</v>
      </c>
      <c r="AG1181" s="156">
        <v>90951.9567</v>
      </c>
      <c r="AQ1181" s="153">
        <f>IFERROR(__xludf.DUMMYFUNCTION("TO_DATE(INT((AR1181/(60*60*24))+""1/1/1970""))"),43775.0)</f>
        <v>43775</v>
      </c>
      <c r="AR1181" s="152">
        <v>1.5730164E9</v>
      </c>
      <c r="AS1181" s="152">
        <v>98117.6729</v>
      </c>
      <c r="AT1181" s="152">
        <v>165547.6743</v>
      </c>
      <c r="AU1181" s="152">
        <f t="shared" si="1"/>
        <v>199925.44</v>
      </c>
      <c r="AV1181" s="152">
        <f t="shared" si="2"/>
        <v>32348.168</v>
      </c>
      <c r="AW1181" s="152">
        <f t="shared" si="3"/>
        <v>177050.4249</v>
      </c>
      <c r="AX1181" s="152">
        <f t="shared" si="4"/>
        <v>9909.1077</v>
      </c>
      <c r="AY1181" s="152">
        <f t="shared" si="5"/>
        <v>89713.7034</v>
      </c>
      <c r="AZ1181" s="152">
        <f t="shared" si="6"/>
        <v>91010.0841</v>
      </c>
      <c r="BA1181" s="152">
        <f t="shared" si="7"/>
        <v>110275.48</v>
      </c>
      <c r="BB1181" s="152">
        <f t="shared" si="8"/>
        <v>104148.235</v>
      </c>
      <c r="BC1181" s="152">
        <f t="shared" si="9"/>
        <v>111656.7736</v>
      </c>
    </row>
    <row r="1182">
      <c r="A1182" s="156">
        <v>1.5251184E9</v>
      </c>
      <c r="B1182" s="156">
        <v>119556.4595</v>
      </c>
      <c r="D1182" s="153">
        <f>IFERROR(__xludf.DUMMYFUNCTION("TO_DATE(INT((E1182/(60*60*24))+""1/1/1970""))"),43776.0)</f>
        <v>43776</v>
      </c>
      <c r="E1182" s="156">
        <v>1.5731028E9</v>
      </c>
      <c r="F1182" s="156">
        <v>98117.6729</v>
      </c>
      <c r="H1182" s="153">
        <f>IFERROR(__xludf.DUMMYFUNCTION("TO_DATE(INT((I1182/(60*60*24))+""1/1/1970""))"),43776.0)</f>
        <v>43776</v>
      </c>
      <c r="I1182" s="156">
        <v>1.5731028E9</v>
      </c>
      <c r="J1182" s="156">
        <v>165403.893</v>
      </c>
      <c r="L1182" s="154">
        <v>44000.0</v>
      </c>
      <c r="M1182" s="155">
        <v>226444.88</v>
      </c>
      <c r="O1182" s="153">
        <f>IFERROR(__xludf.DUMMYFUNCTION("TO_DATE(INT((P1182/(60*60*24))+""1/1/1970""))"),43555.0)</f>
        <v>43555</v>
      </c>
      <c r="P1182" s="13">
        <v>1.5539904E9</v>
      </c>
      <c r="Q1182" s="13">
        <v>31952.8646</v>
      </c>
      <c r="S1182" s="153">
        <f>IFERROR(__xludf.DUMMYFUNCTION("TO_DATE(INT((T1182/(60*60*24))+""1/1/1970""))"),43776.0)</f>
        <v>43776</v>
      </c>
      <c r="T1182" s="152">
        <v>1.5731028E9</v>
      </c>
      <c r="U1182" s="152">
        <v>177121.7621</v>
      </c>
      <c r="W1182" s="153">
        <f>IFERROR(__xludf.DUMMYFUNCTION("TO_DATE(INT((X1182/(60*60*24))+""1/1/1970""))"),43745.0)</f>
        <v>43745</v>
      </c>
      <c r="X1182" s="152">
        <v>1.5704064E9</v>
      </c>
      <c r="Y1182" s="152">
        <v>10029.185</v>
      </c>
      <c r="AA1182" s="153">
        <f>IFERROR(__xludf.DUMMYFUNCTION("TO_DATE(INT((AB1182/(60*60*24))+""1/1/1970""))"),43751.0)</f>
        <v>43751</v>
      </c>
      <c r="AB1182" s="156">
        <v>1.571004E9</v>
      </c>
      <c r="AC1182" s="156">
        <v>88839.6411</v>
      </c>
      <c r="AE1182" s="153">
        <f>IFERROR(__xludf.DUMMYFUNCTION("TO_DATE(INT((AF1182/(60*60*24))+""1/1/1970""))"),43559.0)</f>
        <v>43559</v>
      </c>
      <c r="AF1182" s="152">
        <v>1.5543468E9</v>
      </c>
      <c r="AG1182" s="152">
        <v>91287.1725</v>
      </c>
      <c r="AQ1182" s="153">
        <f>IFERROR(__xludf.DUMMYFUNCTION("TO_DATE(INT((AR1182/(60*60*24))+""1/1/1970""))"),43776.0)</f>
        <v>43776</v>
      </c>
      <c r="AR1182" s="156">
        <v>1.5731028E9</v>
      </c>
      <c r="AS1182" s="156">
        <v>98117.6729</v>
      </c>
      <c r="AT1182" s="156">
        <v>165403.893</v>
      </c>
      <c r="AU1182" s="152">
        <f t="shared" si="1"/>
        <v>199968.35</v>
      </c>
      <c r="AV1182" s="152">
        <f t="shared" si="2"/>
        <v>32377.9247</v>
      </c>
      <c r="AW1182" s="152">
        <f t="shared" si="3"/>
        <v>177121.7621</v>
      </c>
      <c r="AX1182" s="152">
        <f t="shared" si="4"/>
        <v>9916.9341</v>
      </c>
      <c r="AY1182" s="152">
        <f t="shared" si="5"/>
        <v>89419.4893</v>
      </c>
      <c r="AZ1182" s="152">
        <f t="shared" si="6"/>
        <v>91042.4231</v>
      </c>
      <c r="BA1182" s="152">
        <f t="shared" si="7"/>
        <v>110985.6083</v>
      </c>
      <c r="BB1182" s="152">
        <f t="shared" si="8"/>
        <v>103694.415</v>
      </c>
      <c r="BC1182" s="152">
        <f t="shared" si="9"/>
        <v>111656.7736</v>
      </c>
    </row>
    <row r="1183">
      <c r="A1183" s="152">
        <v>1.52518146E9</v>
      </c>
      <c r="B1183" s="152">
        <v>119556.4595</v>
      </c>
      <c r="D1183" s="153">
        <f>IFERROR(__xludf.DUMMYFUNCTION("TO_DATE(INT((E1183/(60*60*24))+""1/1/1970""))"),43777.0)</f>
        <v>43777</v>
      </c>
      <c r="E1183" s="152">
        <v>1.5731892E9</v>
      </c>
      <c r="F1183" s="152">
        <v>98117.6729</v>
      </c>
      <c r="H1183" s="153">
        <f>IFERROR(__xludf.DUMMYFUNCTION("TO_DATE(INT((I1183/(60*60*24))+""1/1/1970""))"),43777.0)</f>
        <v>43777</v>
      </c>
      <c r="I1183" s="152">
        <v>1.5731892E9</v>
      </c>
      <c r="J1183" s="152">
        <v>169054.9538</v>
      </c>
      <c r="L1183" s="154">
        <v>44001.0</v>
      </c>
      <c r="M1183" s="155">
        <v>228064.56</v>
      </c>
      <c r="O1183" s="153">
        <f>IFERROR(__xludf.DUMMYFUNCTION("TO_DATE(INT((P1183/(60*60*24))+""1/1/1970""))"),43556.0)</f>
        <v>43556</v>
      </c>
      <c r="P1183" s="13">
        <v>1.5540768E9</v>
      </c>
      <c r="Q1183" s="13">
        <v>31853.1756</v>
      </c>
      <c r="S1183" s="153">
        <f>IFERROR(__xludf.DUMMYFUNCTION("TO_DATE(INT((T1183/(60*60*24))+""1/1/1970""))"),43777.0)</f>
        <v>43777</v>
      </c>
      <c r="T1183" s="156">
        <v>1.5731892E9</v>
      </c>
      <c r="U1183" s="156">
        <v>177746.7181</v>
      </c>
      <c r="W1183" s="153">
        <f>IFERROR(__xludf.DUMMYFUNCTION("TO_DATE(INT((X1183/(60*60*24))+""1/1/1970""))"),43746.0)</f>
        <v>43746</v>
      </c>
      <c r="X1183" s="156">
        <v>1.5705432E9</v>
      </c>
      <c r="Y1183" s="156">
        <v>10034.3506</v>
      </c>
      <c r="AA1183" s="153">
        <f>IFERROR(__xludf.DUMMYFUNCTION("TO_DATE(INT((AB1183/(60*60*24))+""1/1/1970""))"),43752.0)</f>
        <v>43752</v>
      </c>
      <c r="AB1183" s="156">
        <v>1.5710436E9</v>
      </c>
      <c r="AC1183" s="156">
        <v>88841.2986</v>
      </c>
      <c r="AE1183" s="153">
        <f>IFERROR(__xludf.DUMMYFUNCTION("TO_DATE(INT((AF1183/(60*60*24))+""1/1/1970""))"),43560.0)</f>
        <v>43560</v>
      </c>
      <c r="AF1183" s="156">
        <v>1.554426E9</v>
      </c>
      <c r="AG1183" s="156">
        <v>91105.7997</v>
      </c>
      <c r="AQ1183" s="153">
        <f>IFERROR(__xludf.DUMMYFUNCTION("TO_DATE(INT((AR1183/(60*60*24))+""1/1/1970""))"),43777.0)</f>
        <v>43777</v>
      </c>
      <c r="AR1183" s="152">
        <v>1.5731892E9</v>
      </c>
      <c r="AS1183" s="152">
        <v>98117.6729</v>
      </c>
      <c r="AT1183" s="152">
        <v>169054.9538</v>
      </c>
      <c r="AU1183" s="152">
        <f t="shared" si="1"/>
        <v>200630.39</v>
      </c>
      <c r="AV1183" s="152">
        <f t="shared" si="2"/>
        <v>32326.3338</v>
      </c>
      <c r="AW1183" s="152">
        <f t="shared" si="3"/>
        <v>177746.7181</v>
      </c>
      <c r="AX1183" s="152">
        <f t="shared" si="4"/>
        <v>9913.0455</v>
      </c>
      <c r="AY1183" s="152">
        <f t="shared" si="5"/>
        <v>89848.7517</v>
      </c>
      <c r="AZ1183" s="152">
        <f t="shared" si="6"/>
        <v>91186.9254</v>
      </c>
      <c r="BA1183" s="152">
        <f t="shared" si="7"/>
        <v>111379.6119</v>
      </c>
      <c r="BB1183" s="152">
        <f t="shared" si="8"/>
        <v>103147.825</v>
      </c>
      <c r="BC1183" s="152">
        <f t="shared" si="9"/>
        <v>111656.7736</v>
      </c>
    </row>
    <row r="1184">
      <c r="A1184" s="156">
        <v>1.5252048E9</v>
      </c>
      <c r="B1184" s="156">
        <v>119556.4595</v>
      </c>
      <c r="D1184" s="153">
        <f>IFERROR(__xludf.DUMMYFUNCTION("TO_DATE(INT((E1184/(60*60*24))+""1/1/1970""))"),43778.0)</f>
        <v>43778</v>
      </c>
      <c r="E1184" s="156">
        <v>1.5732756E9</v>
      </c>
      <c r="F1184" s="156">
        <v>98117.6729</v>
      </c>
      <c r="H1184" s="153">
        <f>IFERROR(__xludf.DUMMYFUNCTION("TO_DATE(INT((I1184/(60*60*24))+""1/1/1970""))"),43778.0)</f>
        <v>43778</v>
      </c>
      <c r="I1184" s="156">
        <v>1.5732756E9</v>
      </c>
      <c r="J1184" s="156">
        <v>167753.0805</v>
      </c>
      <c r="L1184" s="154">
        <v>44004.0</v>
      </c>
      <c r="M1184" s="155">
        <v>225969.23</v>
      </c>
      <c r="O1184" s="153">
        <f>IFERROR(__xludf.DUMMYFUNCTION("TO_DATE(INT((P1184/(60*60*24))+""1/1/1970""))"),43557.0)</f>
        <v>43557</v>
      </c>
      <c r="P1184" s="13">
        <v>1.5542136E9</v>
      </c>
      <c r="Q1184" s="13">
        <v>31647.2459</v>
      </c>
      <c r="S1184" s="153">
        <f>IFERROR(__xludf.DUMMYFUNCTION("TO_DATE(INT((T1184/(60*60*24))+""1/1/1970""))"),43778.0)</f>
        <v>43778</v>
      </c>
      <c r="T1184" s="152">
        <v>1.5732756E9</v>
      </c>
      <c r="U1184" s="152">
        <v>178167.6411</v>
      </c>
      <c r="W1184" s="153">
        <f>IFERROR(__xludf.DUMMYFUNCTION("TO_DATE(INT((X1184/(60*60*24))+""1/1/1970""))"),43747.0)</f>
        <v>43747</v>
      </c>
      <c r="X1184" s="156">
        <v>1.5706296E9</v>
      </c>
      <c r="Y1184" s="156">
        <v>10043.4427</v>
      </c>
      <c r="AA1184" s="153">
        <f>IFERROR(__xludf.DUMMYFUNCTION("TO_DATE(INT((AB1184/(60*60*24))+""1/1/1970""))"),43753.0)</f>
        <v>43753</v>
      </c>
      <c r="AB1184" s="152">
        <v>1.5711228E9</v>
      </c>
      <c r="AC1184" s="152">
        <v>88844.1292</v>
      </c>
      <c r="AE1184" s="153">
        <f>IFERROR(__xludf.DUMMYFUNCTION("TO_DATE(INT((AF1184/(60*60*24))+""1/1/1970""))"),43561.0)</f>
        <v>43561</v>
      </c>
      <c r="AF1184" s="152">
        <v>1.5545088E9</v>
      </c>
      <c r="AG1184" s="152">
        <v>91056.408</v>
      </c>
      <c r="AQ1184" s="153">
        <f>IFERROR(__xludf.DUMMYFUNCTION("TO_DATE(INT((AR1184/(60*60*24))+""1/1/1970""))"),43778.0)</f>
        <v>43778</v>
      </c>
      <c r="AR1184" s="156">
        <v>1.5732756E9</v>
      </c>
      <c r="AS1184" s="156">
        <v>98117.6729</v>
      </c>
      <c r="AT1184" s="156">
        <v>167753.0805</v>
      </c>
      <c r="AU1184" s="152">
        <f t="shared" si="1"/>
        <v>200630.39</v>
      </c>
      <c r="AV1184" s="152">
        <f t="shared" si="2"/>
        <v>32352.8454</v>
      </c>
      <c r="AW1184" s="152">
        <f t="shared" si="3"/>
        <v>178167.6411</v>
      </c>
      <c r="AX1184" s="152">
        <f t="shared" si="4"/>
        <v>9925.7684</v>
      </c>
      <c r="AY1184" s="152">
        <f t="shared" si="5"/>
        <v>89848.7517</v>
      </c>
      <c r="AZ1184" s="152">
        <f t="shared" si="6"/>
        <v>91459.5559</v>
      </c>
      <c r="BA1184" s="152">
        <f t="shared" si="7"/>
        <v>111686.1386</v>
      </c>
      <c r="BB1184" s="152">
        <f t="shared" si="8"/>
        <v>103672.565</v>
      </c>
      <c r="BC1184" s="152">
        <f t="shared" si="9"/>
        <v>112395.3329</v>
      </c>
    </row>
    <row r="1185">
      <c r="A1185" s="152">
        <v>1.52526786E9</v>
      </c>
      <c r="B1185" s="152">
        <v>119556.4595</v>
      </c>
      <c r="D1185" s="153">
        <f>IFERROR(__xludf.DUMMYFUNCTION("TO_DATE(INT((E1185/(60*60*24))+""1/1/1970""))"),43780.0)</f>
        <v>43780</v>
      </c>
      <c r="E1185" s="152">
        <v>1.5734844E9</v>
      </c>
      <c r="F1185" s="152">
        <v>98117.6729</v>
      </c>
      <c r="H1185" s="153">
        <f>IFERROR(__xludf.DUMMYFUNCTION("TO_DATE(INT((I1185/(60*60*24))+""1/1/1970""))"),43780.0)</f>
        <v>43780</v>
      </c>
      <c r="I1185" s="152">
        <v>1.5734844E9</v>
      </c>
      <c r="J1185" s="152">
        <v>167753.0805</v>
      </c>
      <c r="L1185" s="154">
        <v>44005.0</v>
      </c>
      <c r="M1185" s="155">
        <v>227326.69</v>
      </c>
      <c r="O1185" s="153">
        <f>IFERROR(__xludf.DUMMYFUNCTION("TO_DATE(INT((P1185/(60*60*24))+""1/1/1970""))"),43558.0)</f>
        <v>43558</v>
      </c>
      <c r="P1185" s="13">
        <v>1.5543E9</v>
      </c>
      <c r="Q1185" s="13">
        <v>31838.1201</v>
      </c>
      <c r="S1185" s="153">
        <f>IFERROR(__xludf.DUMMYFUNCTION("TO_DATE(INT((T1185/(60*60*24))+""1/1/1970""))"),43780.0)</f>
        <v>43780</v>
      </c>
      <c r="T1185" s="156">
        <v>1.5734844E9</v>
      </c>
      <c r="U1185" s="156">
        <v>178167.6411</v>
      </c>
      <c r="W1185" s="153">
        <f>IFERROR(__xludf.DUMMYFUNCTION("TO_DATE(INT((X1185/(60*60*24))+""1/1/1970""))"),43748.0)</f>
        <v>43748</v>
      </c>
      <c r="X1185" s="156">
        <v>1.570716E9</v>
      </c>
      <c r="Y1185" s="156">
        <v>10041.5272</v>
      </c>
      <c r="AA1185" s="153">
        <f>IFERROR(__xludf.DUMMYFUNCTION("TO_DATE(INT((AB1185/(60*60*24))+""1/1/1970""))"),43754.0)</f>
        <v>43754</v>
      </c>
      <c r="AB1185" s="156">
        <v>1.571202E9</v>
      </c>
      <c r="AC1185" s="156">
        <v>88829.6937</v>
      </c>
      <c r="AE1185" s="153">
        <f>IFERROR(__xludf.DUMMYFUNCTION("TO_DATE(INT((AF1185/(60*60*24))+""1/1/1970""))"),43562.0)</f>
        <v>43562</v>
      </c>
      <c r="AF1185" s="156">
        <v>1.5546744E9</v>
      </c>
      <c r="AG1185" s="156">
        <v>91056.408</v>
      </c>
      <c r="AQ1185" s="153">
        <f>IFERROR(__xludf.DUMMYFUNCTION("TO_DATE(INT((AR1185/(60*60*24))+""1/1/1970""))"),43780.0)</f>
        <v>43780</v>
      </c>
      <c r="AR1185" s="152">
        <v>1.5734844E9</v>
      </c>
      <c r="AS1185" s="152">
        <v>98117.6729</v>
      </c>
      <c r="AT1185" s="152">
        <v>167753.0805</v>
      </c>
      <c r="AU1185" s="152">
        <f t="shared" si="1"/>
        <v>201096.27</v>
      </c>
      <c r="AV1185" s="152">
        <f t="shared" si="2"/>
        <v>32360.5453</v>
      </c>
      <c r="AW1185" s="152">
        <f t="shared" si="3"/>
        <v>178167.6411</v>
      </c>
      <c r="AX1185" s="152">
        <f t="shared" si="4"/>
        <v>9925.0569</v>
      </c>
      <c r="AY1185" s="152">
        <f t="shared" si="5"/>
        <v>89729.7453</v>
      </c>
      <c r="AZ1185" s="152">
        <f t="shared" si="6"/>
        <v>91435.8133</v>
      </c>
      <c r="BA1185" s="152">
        <f t="shared" si="7"/>
        <v>111665.9274</v>
      </c>
      <c r="BB1185" s="152">
        <f t="shared" si="8"/>
        <v>103672.565</v>
      </c>
      <c r="BC1185" s="152">
        <f t="shared" si="9"/>
        <v>112395.3329</v>
      </c>
    </row>
    <row r="1186">
      <c r="A1186" s="156">
        <v>1.5252912E9</v>
      </c>
      <c r="B1186" s="156">
        <v>119556.4595</v>
      </c>
      <c r="D1186" s="153">
        <f>IFERROR(__xludf.DUMMYFUNCTION("TO_DATE(INT((E1186/(60*60*24))+""1/1/1970""))"),43781.0)</f>
        <v>43781</v>
      </c>
      <c r="E1186" s="152">
        <v>1.5735348E9</v>
      </c>
      <c r="F1186" s="152">
        <v>98407.1772</v>
      </c>
      <c r="H1186" s="153">
        <f>IFERROR(__xludf.DUMMYFUNCTION("TO_DATE(INT((I1186/(60*60*24))+""1/1/1970""))"),43781.0)</f>
        <v>43781</v>
      </c>
      <c r="I1186" s="152">
        <v>1.5735348E9</v>
      </c>
      <c r="J1186" s="152">
        <v>168342.9755</v>
      </c>
      <c r="L1186" s="154">
        <v>44006.0</v>
      </c>
      <c r="M1186" s="155">
        <v>227907.9</v>
      </c>
      <c r="O1186" s="153">
        <f>IFERROR(__xludf.DUMMYFUNCTION("TO_DATE(INT((P1186/(60*60*24))+""1/1/1970""))"),43559.0)</f>
        <v>43559</v>
      </c>
      <c r="P1186" s="13">
        <v>1.5543864E9</v>
      </c>
      <c r="Q1186" s="13">
        <v>31834.743</v>
      </c>
      <c r="S1186" s="153">
        <f>IFERROR(__xludf.DUMMYFUNCTION("TO_DATE(INT((T1186/(60*60*24))+""1/1/1970""))"),43781.0)</f>
        <v>43781</v>
      </c>
      <c r="T1186" s="156">
        <v>1.5735348E9</v>
      </c>
      <c r="U1186" s="156">
        <v>177842.7676</v>
      </c>
      <c r="W1186" s="153">
        <f>IFERROR(__xludf.DUMMYFUNCTION("TO_DATE(INT((X1186/(60*60*24))+""1/1/1970""))"),43749.0)</f>
        <v>43749</v>
      </c>
      <c r="X1186" s="156">
        <v>1.5708024E9</v>
      </c>
      <c r="Y1186" s="156">
        <v>10035.4948</v>
      </c>
      <c r="AA1186" s="153">
        <f>IFERROR(__xludf.DUMMYFUNCTION("TO_DATE(INT((AB1186/(60*60*24))+""1/1/1970""))"),43755.0)</f>
        <v>43755</v>
      </c>
      <c r="AB1186" s="152">
        <v>1.5712812E9</v>
      </c>
      <c r="AC1186" s="152">
        <v>88803.3085</v>
      </c>
      <c r="AE1186" s="153">
        <f>IFERROR(__xludf.DUMMYFUNCTION("TO_DATE(INT((AF1186/(60*60*24))+""1/1/1970""))"),43563.0)</f>
        <v>43563</v>
      </c>
      <c r="AF1186" s="156">
        <v>1.554714E9</v>
      </c>
      <c r="AG1186" s="156">
        <v>91072.602</v>
      </c>
      <c r="AQ1186" s="153">
        <f>IFERROR(__xludf.DUMMYFUNCTION("TO_DATE(INT((AR1186/(60*60*24))+""1/1/1970""))"),43781.0)</f>
        <v>43781</v>
      </c>
      <c r="AR1186" s="152">
        <v>1.5735348E9</v>
      </c>
      <c r="AS1186" s="152">
        <v>98407.1772</v>
      </c>
      <c r="AT1186" s="152">
        <v>168342.9755</v>
      </c>
      <c r="AU1186" s="152">
        <f t="shared" si="1"/>
        <v>200734.6</v>
      </c>
      <c r="AV1186" s="152">
        <f t="shared" si="2"/>
        <v>32391.2263</v>
      </c>
      <c r="AW1186" s="152">
        <f t="shared" si="3"/>
        <v>177842.7676</v>
      </c>
      <c r="AX1186" s="152">
        <f t="shared" si="4"/>
        <v>9918.3247</v>
      </c>
      <c r="AY1186" s="152">
        <f t="shared" si="5"/>
        <v>89985.8084</v>
      </c>
      <c r="AZ1186" s="152">
        <f t="shared" si="6"/>
        <v>91331.0184</v>
      </c>
      <c r="BA1186" s="152">
        <f t="shared" si="7"/>
        <v>112127.0875</v>
      </c>
      <c r="BB1186" s="152">
        <f t="shared" si="8"/>
        <v>102662.945</v>
      </c>
      <c r="BC1186" s="152">
        <f t="shared" si="9"/>
        <v>112803.6925</v>
      </c>
    </row>
    <row r="1187">
      <c r="A1187" s="152">
        <v>1.52535426E9</v>
      </c>
      <c r="B1187" s="152">
        <v>119556.4595</v>
      </c>
      <c r="D1187" s="153">
        <f>IFERROR(__xludf.DUMMYFUNCTION("TO_DATE(INT((E1187/(60*60*24))+""1/1/1970""))"),43782.0)</f>
        <v>43782</v>
      </c>
      <c r="E1187" s="156">
        <v>1.5736212E9</v>
      </c>
      <c r="F1187" s="156">
        <v>98532.1302</v>
      </c>
      <c r="H1187" s="153">
        <f>IFERROR(__xludf.DUMMYFUNCTION("TO_DATE(INT((I1187/(60*60*24))+""1/1/1970""))"),43782.0)</f>
        <v>43782</v>
      </c>
      <c r="I1187" s="156">
        <v>1.5736212E9</v>
      </c>
      <c r="J1187" s="156">
        <v>167579.3955</v>
      </c>
      <c r="L1187" s="154">
        <v>44007.0</v>
      </c>
      <c r="M1187" s="155">
        <v>223093.33</v>
      </c>
      <c r="O1187" s="153">
        <f>IFERROR(__xludf.DUMMYFUNCTION("TO_DATE(INT((P1187/(60*60*24))+""1/1/1970""))"),43560.0)</f>
        <v>43560</v>
      </c>
      <c r="P1187" s="13">
        <v>1.5544728E9</v>
      </c>
      <c r="Q1187" s="13">
        <v>31770.552</v>
      </c>
      <c r="S1187" s="153">
        <f>IFERROR(__xludf.DUMMYFUNCTION("TO_DATE(INT((T1187/(60*60*24))+""1/1/1970""))"),43782.0)</f>
        <v>43782</v>
      </c>
      <c r="T1187" s="152">
        <v>1.5736212E9</v>
      </c>
      <c r="U1187" s="152">
        <v>178185.0413</v>
      </c>
      <c r="W1187" s="153">
        <f>IFERROR(__xludf.DUMMYFUNCTION("TO_DATE(INT((X1187/(60*60*24))+""1/1/1970""))"),43750.0)</f>
        <v>43750</v>
      </c>
      <c r="X1187" s="156">
        <v>1.5708384E9</v>
      </c>
      <c r="Y1187" s="156">
        <v>9973.5613</v>
      </c>
      <c r="AA1187" s="153">
        <f>IFERROR(__xludf.DUMMYFUNCTION("TO_DATE(INT((AB1187/(60*60*24))+""1/1/1970""))"),43756.0)</f>
        <v>43756</v>
      </c>
      <c r="AB1187" s="156">
        <v>1.5713604E9</v>
      </c>
      <c r="AC1187" s="156">
        <v>88770.6413</v>
      </c>
      <c r="AE1187" s="153">
        <f>IFERROR(__xludf.DUMMYFUNCTION("TO_DATE(INT((AF1187/(60*60*24))+""1/1/1970""))"),43564.0)</f>
        <v>43564</v>
      </c>
      <c r="AF1187" s="152">
        <v>1.5547932E9</v>
      </c>
      <c r="AG1187" s="152">
        <v>91376.6436</v>
      </c>
      <c r="AQ1187" s="153">
        <f>IFERROR(__xludf.DUMMYFUNCTION("TO_DATE(INT((AR1187/(60*60*24))+""1/1/1970""))"),43782.0)</f>
        <v>43782</v>
      </c>
      <c r="AR1187" s="156">
        <v>1.5736212E9</v>
      </c>
      <c r="AS1187" s="156">
        <v>98532.1302</v>
      </c>
      <c r="AT1187" s="156">
        <v>167579.3955</v>
      </c>
      <c r="AU1187" s="152">
        <f t="shared" si="1"/>
        <v>201133.05</v>
      </c>
      <c r="AV1187" s="152">
        <f t="shared" si="2"/>
        <v>32403.4776</v>
      </c>
      <c r="AW1187" s="152">
        <f t="shared" si="3"/>
        <v>178185.0413</v>
      </c>
      <c r="AX1187" s="152">
        <f t="shared" si="4"/>
        <v>9921.9221</v>
      </c>
      <c r="AY1187" s="152">
        <f t="shared" si="5"/>
        <v>89919.0372</v>
      </c>
      <c r="AZ1187" s="152">
        <f t="shared" si="6"/>
        <v>91517.2749</v>
      </c>
      <c r="BA1187" s="152">
        <f t="shared" si="7"/>
        <v>112504.6632</v>
      </c>
      <c r="BB1187" s="152">
        <f t="shared" si="8"/>
        <v>103009.095</v>
      </c>
      <c r="BC1187" s="152">
        <f t="shared" si="9"/>
        <v>112734.1403</v>
      </c>
    </row>
    <row r="1188">
      <c r="A1188" s="156">
        <v>1.5253776E9</v>
      </c>
      <c r="B1188" s="156">
        <v>119556.4595</v>
      </c>
      <c r="D1188" s="153">
        <f>IFERROR(__xludf.DUMMYFUNCTION("TO_DATE(INT((E1188/(60*60*24))+""1/1/1970""))"),43783.0)</f>
        <v>43783</v>
      </c>
      <c r="E1188" s="152">
        <v>1.5737076E9</v>
      </c>
      <c r="F1188" s="152">
        <v>98532.1302</v>
      </c>
      <c r="H1188" s="153">
        <f>IFERROR(__xludf.DUMMYFUNCTION("TO_DATE(INT((I1188/(60*60*24))+""1/1/1970""))"),43783.0)</f>
        <v>43783</v>
      </c>
      <c r="I1188" s="152">
        <v>1.5737076E9</v>
      </c>
      <c r="J1188" s="152">
        <v>167898.3945</v>
      </c>
      <c r="L1188" s="154">
        <v>44008.0</v>
      </c>
      <c r="M1188" s="155">
        <v>225483.5</v>
      </c>
      <c r="O1188" s="153">
        <f>IFERROR(__xludf.DUMMYFUNCTION("TO_DATE(INT((P1188/(60*60*24))+""1/1/1970""))"),43561.0)</f>
        <v>43561</v>
      </c>
      <c r="P1188" s="13">
        <v>1.5545088E9</v>
      </c>
      <c r="Q1188" s="13">
        <v>31791.4843</v>
      </c>
      <c r="S1188" s="153">
        <f>IFERROR(__xludf.DUMMYFUNCTION("TO_DATE(INT((T1188/(60*60*24))+""1/1/1970""))"),43783.0)</f>
        <v>43783</v>
      </c>
      <c r="T1188" s="156">
        <v>1.5737076E9</v>
      </c>
      <c r="U1188" s="156">
        <v>178261.5922</v>
      </c>
      <c r="W1188" s="153">
        <f>IFERROR(__xludf.DUMMYFUNCTION("TO_DATE(INT((X1188/(60*60*24))+""1/1/1970""))"),43752.0)</f>
        <v>43752</v>
      </c>
      <c r="X1188" s="152">
        <v>1.5710112E9</v>
      </c>
      <c r="Y1188" s="152">
        <v>9977.0735</v>
      </c>
      <c r="AA1188" s="153">
        <f>IFERROR(__xludf.DUMMYFUNCTION("TO_DATE(INT((AB1188/(60*60*24))+""1/1/1970""))"),43758.0)</f>
        <v>43758</v>
      </c>
      <c r="AB1188" s="152">
        <v>1.5716088E9</v>
      </c>
      <c r="AC1188" s="152">
        <v>88379.7823</v>
      </c>
      <c r="AE1188" s="153">
        <f>IFERROR(__xludf.DUMMYFUNCTION("TO_DATE(INT((AF1188/(60*60*24))+""1/1/1970""))"),43565.0)</f>
        <v>43565</v>
      </c>
      <c r="AF1188" s="156">
        <v>1.5548724E9</v>
      </c>
      <c r="AG1188" s="156">
        <v>91455.5796</v>
      </c>
      <c r="AQ1188" s="153">
        <f>IFERROR(__xludf.DUMMYFUNCTION("TO_DATE(INT((AR1188/(60*60*24))+""1/1/1970""))"),43783.0)</f>
        <v>43783</v>
      </c>
      <c r="AR1188" s="152">
        <v>1.5737076E9</v>
      </c>
      <c r="AS1188" s="152">
        <v>98532.1302</v>
      </c>
      <c r="AT1188" s="152">
        <v>167898.3945</v>
      </c>
      <c r="AU1188" s="152">
        <f t="shared" si="1"/>
        <v>201194.35</v>
      </c>
      <c r="AV1188" s="152">
        <f t="shared" si="2"/>
        <v>32405.4016</v>
      </c>
      <c r="AW1188" s="152">
        <f t="shared" si="3"/>
        <v>178261.5922</v>
      </c>
      <c r="AX1188" s="152">
        <f t="shared" si="4"/>
        <v>9922.1049</v>
      </c>
      <c r="AY1188" s="152">
        <f t="shared" si="5"/>
        <v>89746.787</v>
      </c>
      <c r="AZ1188" s="152">
        <f t="shared" si="6"/>
        <v>91537.3333</v>
      </c>
      <c r="BA1188" s="152">
        <f t="shared" si="7"/>
        <v>112952.3532</v>
      </c>
      <c r="BB1188" s="152">
        <f t="shared" si="8"/>
        <v>102382.055</v>
      </c>
      <c r="BC1188" s="152">
        <f t="shared" si="9"/>
        <v>112440.1071</v>
      </c>
    </row>
    <row r="1189">
      <c r="A1189" s="152">
        <v>1.52544066E9</v>
      </c>
      <c r="B1189" s="152">
        <v>119556.4595</v>
      </c>
      <c r="D1189" s="153">
        <f>IFERROR(__xludf.DUMMYFUNCTION("TO_DATE(INT((E1189/(60*60*24))+""1/1/1970""))"),43784.0)</f>
        <v>43784</v>
      </c>
      <c r="E1189" s="156">
        <v>1.573794E9</v>
      </c>
      <c r="F1189" s="156">
        <v>98532.1302</v>
      </c>
      <c r="H1189" s="153">
        <f>IFERROR(__xludf.DUMMYFUNCTION("TO_DATE(INT((I1189/(60*60*24))+""1/1/1970""))"),43784.0)</f>
        <v>43784</v>
      </c>
      <c r="I1189" s="156">
        <v>1.573794E9</v>
      </c>
      <c r="J1189" s="156">
        <v>168543.4615</v>
      </c>
      <c r="L1189" s="154">
        <v>44011.0</v>
      </c>
      <c r="M1189" s="155">
        <v>221126.15</v>
      </c>
      <c r="O1189" s="153">
        <f>IFERROR(__xludf.DUMMYFUNCTION("TO_DATE(INT((P1189/(60*60*24))+""1/1/1970""))"),43562.0)</f>
        <v>43562</v>
      </c>
      <c r="P1189" s="13">
        <v>1.5545952E9</v>
      </c>
      <c r="Q1189" s="13">
        <v>31791.4843</v>
      </c>
      <c r="S1189" s="153">
        <f>IFERROR(__xludf.DUMMYFUNCTION("TO_DATE(INT((T1189/(60*60*24))+""1/1/1970""))"),43784.0)</f>
        <v>43784</v>
      </c>
      <c r="T1189" s="152">
        <v>1.573794E9</v>
      </c>
      <c r="U1189" s="152">
        <v>178510.8594</v>
      </c>
      <c r="W1189" s="153">
        <f>IFERROR(__xludf.DUMMYFUNCTION("TO_DATE(INT((X1189/(60*60*24))+""1/1/1970""))"),43753.0)</f>
        <v>43753</v>
      </c>
      <c r="X1189" s="156">
        <v>1.571148E9</v>
      </c>
      <c r="Y1189" s="156">
        <v>9982.7659</v>
      </c>
      <c r="AA1189" s="153">
        <f>IFERROR(__xludf.DUMMYFUNCTION("TO_DATE(INT((AB1189/(60*60*24))+""1/1/1970""))"),43759.0)</f>
        <v>43759</v>
      </c>
      <c r="AB1189" s="152">
        <v>1.5716484E9</v>
      </c>
      <c r="AC1189" s="152">
        <v>88024.1577</v>
      </c>
      <c r="AE1189" s="153">
        <f>IFERROR(__xludf.DUMMYFUNCTION("TO_DATE(INT((AF1189/(60*60*24))+""1/1/1970""))"),43566.0)</f>
        <v>43566</v>
      </c>
      <c r="AF1189" s="152">
        <v>1.5549516E9</v>
      </c>
      <c r="AG1189" s="152">
        <v>91539.778</v>
      </c>
      <c r="AQ1189" s="153">
        <f>IFERROR(__xludf.DUMMYFUNCTION("TO_DATE(INT((AR1189/(60*60*24))+""1/1/1970""))"),43784.0)</f>
        <v>43784</v>
      </c>
      <c r="AR1189" s="156">
        <v>1.573794E9</v>
      </c>
      <c r="AS1189" s="156">
        <v>98532.1302</v>
      </c>
      <c r="AT1189" s="156">
        <v>168543.4615</v>
      </c>
      <c r="AU1189" s="152">
        <f t="shared" si="1"/>
        <v>201470.2</v>
      </c>
      <c r="AV1189" s="152">
        <f t="shared" si="2"/>
        <v>32442.6498</v>
      </c>
      <c r="AW1189" s="152">
        <f t="shared" si="3"/>
        <v>178510.8594</v>
      </c>
      <c r="AX1189" s="152">
        <f t="shared" si="4"/>
        <v>9928.3229</v>
      </c>
      <c r="AY1189" s="152">
        <f t="shared" si="5"/>
        <v>89848.3417</v>
      </c>
      <c r="AZ1189" s="152">
        <f t="shared" si="6"/>
        <v>91453.4156</v>
      </c>
      <c r="BA1189" s="152">
        <f t="shared" si="7"/>
        <v>113216.3534</v>
      </c>
      <c r="BB1189" s="152">
        <f t="shared" si="8"/>
        <v>101736.375</v>
      </c>
      <c r="BC1189" s="152">
        <f t="shared" si="9"/>
        <v>112440.1071</v>
      </c>
    </row>
    <row r="1190">
      <c r="A1190" s="156">
        <v>1.525464E9</v>
      </c>
      <c r="B1190" s="156">
        <v>119556.4595</v>
      </c>
      <c r="D1190" s="153">
        <f>IFERROR(__xludf.DUMMYFUNCTION("TO_DATE(INT((E1190/(60*60*24))+""1/1/1970""))"),43785.0)</f>
        <v>43785</v>
      </c>
      <c r="E1190" s="152">
        <v>1.5738804E9</v>
      </c>
      <c r="F1190" s="152">
        <v>98532.1302</v>
      </c>
      <c r="H1190" s="153">
        <f>IFERROR(__xludf.DUMMYFUNCTION("TO_DATE(INT((I1190/(60*60*24))+""1/1/1970""))"),43785.0)</f>
        <v>43785</v>
      </c>
      <c r="I1190" s="152">
        <v>1.5738804E9</v>
      </c>
      <c r="J1190" s="152">
        <v>169152.3907</v>
      </c>
      <c r="L1190" s="154">
        <v>44012.0</v>
      </c>
      <c r="M1190" s="155">
        <v>223949.17</v>
      </c>
      <c r="O1190" s="153">
        <f>IFERROR(__xludf.DUMMYFUNCTION("TO_DATE(INT((P1190/(60*60*24))+""1/1/1970""))"),43563.0)</f>
        <v>43563</v>
      </c>
      <c r="P1190" s="13">
        <v>1.5546816E9</v>
      </c>
      <c r="Q1190" s="13">
        <v>31812.5085</v>
      </c>
      <c r="S1190" s="153">
        <f>IFERROR(__xludf.DUMMYFUNCTION("TO_DATE(INT((T1190/(60*60*24))+""1/1/1970""))"),43785.0)</f>
        <v>43785</v>
      </c>
      <c r="T1190" s="156">
        <v>1.5738804E9</v>
      </c>
      <c r="U1190" s="156">
        <v>179822.0639</v>
      </c>
      <c r="W1190" s="153">
        <f>IFERROR(__xludf.DUMMYFUNCTION("TO_DATE(INT((X1190/(60*60*24))+""1/1/1970""))"),43754.0)</f>
        <v>43754</v>
      </c>
      <c r="X1190" s="156">
        <v>1.5712344E9</v>
      </c>
      <c r="Y1190" s="156">
        <v>9969.9751</v>
      </c>
      <c r="AA1190" s="153">
        <f>IFERROR(__xludf.DUMMYFUNCTION("TO_DATE(INT((AB1190/(60*60*24))+""1/1/1970""))"),43760.0)</f>
        <v>43760</v>
      </c>
      <c r="AB1190" s="156">
        <v>1.5717276E9</v>
      </c>
      <c r="AC1190" s="156">
        <v>88087.4207</v>
      </c>
      <c r="AE1190" s="153">
        <f>IFERROR(__xludf.DUMMYFUNCTION("TO_DATE(INT((AF1190/(60*60*24))+""1/1/1970""))"),43567.0)</f>
        <v>43567</v>
      </c>
      <c r="AF1190" s="156">
        <v>1.5550308E9</v>
      </c>
      <c r="AG1190" s="156">
        <v>91413.4804</v>
      </c>
      <c r="AQ1190" s="153">
        <f>IFERROR(__xludf.DUMMYFUNCTION("TO_DATE(INT((AR1190/(60*60*24))+""1/1/1970""))"),43785.0)</f>
        <v>43785</v>
      </c>
      <c r="AR1190" s="152">
        <v>1.5738804E9</v>
      </c>
      <c r="AS1190" s="152">
        <v>98532.1302</v>
      </c>
      <c r="AT1190" s="152">
        <v>169152.3907</v>
      </c>
      <c r="AU1190" s="152">
        <f t="shared" si="1"/>
        <v>201470.2</v>
      </c>
      <c r="AV1190" s="152">
        <f t="shared" si="2"/>
        <v>32392.6851</v>
      </c>
      <c r="AW1190" s="152">
        <f t="shared" si="3"/>
        <v>179822.0639</v>
      </c>
      <c r="AX1190" s="152">
        <f t="shared" si="4"/>
        <v>9913.1975</v>
      </c>
      <c r="AY1190" s="152">
        <f t="shared" si="5"/>
        <v>89848.3417</v>
      </c>
      <c r="AZ1190" s="152">
        <f t="shared" si="6"/>
        <v>91195.5219</v>
      </c>
      <c r="BA1190" s="152">
        <f t="shared" si="7"/>
        <v>113590.3498</v>
      </c>
      <c r="BB1190" s="152">
        <f t="shared" si="8"/>
        <v>101713.41</v>
      </c>
      <c r="BC1190" s="152">
        <f t="shared" si="9"/>
        <v>112440.1071</v>
      </c>
    </row>
    <row r="1191">
      <c r="A1191" s="152">
        <v>1.52569986E9</v>
      </c>
      <c r="B1191" s="152">
        <v>119556.4595</v>
      </c>
      <c r="D1191" s="153">
        <f>IFERROR(__xludf.DUMMYFUNCTION("TO_DATE(INT((E1191/(60*60*24))+""1/1/1970""))"),43787.0)</f>
        <v>43787</v>
      </c>
      <c r="E1191" s="156">
        <v>1.5740892E9</v>
      </c>
      <c r="F1191" s="156">
        <v>98532.1302</v>
      </c>
      <c r="H1191" s="153">
        <f>IFERROR(__xludf.DUMMYFUNCTION("TO_DATE(INT((I1191/(60*60*24))+""1/1/1970""))"),43787.0)</f>
        <v>43787</v>
      </c>
      <c r="I1191" s="156">
        <v>1.5740892E9</v>
      </c>
      <c r="J1191" s="156">
        <v>169152.3907</v>
      </c>
      <c r="L1191" s="154">
        <v>44013.0</v>
      </c>
      <c r="M1191" s="155">
        <v>226392.42</v>
      </c>
      <c r="O1191" s="153">
        <f>IFERROR(__xludf.DUMMYFUNCTION("TO_DATE(INT((P1191/(60*60*24))+""1/1/1970""))"),43564.0)</f>
        <v>43564</v>
      </c>
      <c r="P1191" s="13">
        <v>1.5548184E9</v>
      </c>
      <c r="Q1191" s="13">
        <v>31934.9889</v>
      </c>
      <c r="S1191" s="153">
        <f>IFERROR(__xludf.DUMMYFUNCTION("TO_DATE(INT((T1191/(60*60*24))+""1/1/1970""))"),43787.0)</f>
        <v>43787</v>
      </c>
      <c r="T1191" s="152">
        <v>1.5740892E9</v>
      </c>
      <c r="U1191" s="152">
        <v>179822.0639</v>
      </c>
      <c r="W1191" s="153">
        <f>IFERROR(__xludf.DUMMYFUNCTION("TO_DATE(INT((X1191/(60*60*24))+""1/1/1970""))"),43755.0)</f>
        <v>43755</v>
      </c>
      <c r="X1191" s="156">
        <v>1.5713208E9</v>
      </c>
      <c r="Y1191" s="156">
        <v>9965.0853</v>
      </c>
      <c r="AA1191" s="153">
        <f>IFERROR(__xludf.DUMMYFUNCTION("TO_DATE(INT((AB1191/(60*60*24))+""1/1/1970""))"),43761.0)</f>
        <v>43761</v>
      </c>
      <c r="AB1191" s="152">
        <v>1.5718068E9</v>
      </c>
      <c r="AC1191" s="152">
        <v>88677.4011</v>
      </c>
      <c r="AE1191" s="153">
        <f>IFERROR(__xludf.DUMMYFUNCTION("TO_DATE(INT((AF1191/(60*60*24))+""1/1/1970""))"),43568.0)</f>
        <v>43568</v>
      </c>
      <c r="AF1191" s="152">
        <v>1.5551136E9</v>
      </c>
      <c r="AG1191" s="152">
        <v>91723.5572</v>
      </c>
      <c r="AQ1191" s="153">
        <f>IFERROR(__xludf.DUMMYFUNCTION("TO_DATE(INT((AR1191/(60*60*24))+""1/1/1970""))"),43787.0)</f>
        <v>43787</v>
      </c>
      <c r="AR1191" s="156">
        <v>1.5740892E9</v>
      </c>
      <c r="AS1191" s="156">
        <v>98532.1302</v>
      </c>
      <c r="AT1191" s="156">
        <v>169152.3907</v>
      </c>
      <c r="AU1191" s="152">
        <f t="shared" si="1"/>
        <v>202843.32</v>
      </c>
      <c r="AV1191" s="152">
        <f t="shared" si="2"/>
        <v>32404.1057</v>
      </c>
      <c r="AW1191" s="152">
        <f t="shared" si="3"/>
        <v>179822.0639</v>
      </c>
      <c r="AX1191" s="152">
        <f t="shared" si="4"/>
        <v>9914.0573</v>
      </c>
      <c r="AY1191" s="152">
        <f t="shared" si="5"/>
        <v>90371.9767</v>
      </c>
      <c r="AZ1191" s="152">
        <f t="shared" si="6"/>
        <v>91174.2354</v>
      </c>
      <c r="BA1191" s="152">
        <f t="shared" si="7"/>
        <v>113728.287</v>
      </c>
      <c r="BB1191" s="152">
        <f t="shared" si="8"/>
        <v>101713.41</v>
      </c>
      <c r="BC1191" s="152">
        <f t="shared" si="9"/>
        <v>112440.1071</v>
      </c>
    </row>
    <row r="1192">
      <c r="A1192" s="156">
        <v>1.5257232E9</v>
      </c>
      <c r="B1192" s="156">
        <v>119556.4595</v>
      </c>
      <c r="D1192" s="153">
        <f>IFERROR(__xludf.DUMMYFUNCTION("TO_DATE(INT((E1192/(60*60*24))+""1/1/1970""))"),43788.0)</f>
        <v>43788</v>
      </c>
      <c r="E1192" s="156">
        <v>1.5741396E9</v>
      </c>
      <c r="F1192" s="156">
        <v>98532.1302</v>
      </c>
      <c r="H1192" s="153">
        <f>IFERROR(__xludf.DUMMYFUNCTION("TO_DATE(INT((I1192/(60*60*24))+""1/1/1970""))"),43788.0)</f>
        <v>43788</v>
      </c>
      <c r="I1192" s="156">
        <v>1.5741396E9</v>
      </c>
      <c r="J1192" s="156">
        <v>169748.3095</v>
      </c>
      <c r="L1192" s="154">
        <v>44014.0</v>
      </c>
      <c r="M1192" s="155">
        <v>227684.49</v>
      </c>
      <c r="O1192" s="153">
        <f>IFERROR(__xludf.DUMMYFUNCTION("TO_DATE(INT((P1192/(60*60*24))+""1/1/1970""))"),43565.0)</f>
        <v>43565</v>
      </c>
      <c r="P1192" s="13">
        <v>1.5549048E9</v>
      </c>
      <c r="Q1192" s="13">
        <v>31978.5419</v>
      </c>
      <c r="S1192" s="153">
        <f>IFERROR(__xludf.DUMMYFUNCTION("TO_DATE(INT((T1192/(60*60*24))+""1/1/1970""))"),43788.0)</f>
        <v>43788</v>
      </c>
      <c r="T1192" s="152">
        <v>1.5741396E9</v>
      </c>
      <c r="U1192" s="152">
        <v>179930.3433</v>
      </c>
      <c r="W1192" s="153">
        <f>IFERROR(__xludf.DUMMYFUNCTION("TO_DATE(INT((X1192/(60*60*24))+""1/1/1970""))"),43756.0)</f>
        <v>43756</v>
      </c>
      <c r="X1192" s="156">
        <v>1.5714072E9</v>
      </c>
      <c r="Y1192" s="156">
        <v>9945.0643</v>
      </c>
      <c r="AA1192" s="153">
        <f>IFERROR(__xludf.DUMMYFUNCTION("TO_DATE(INT((AB1192/(60*60*24))+""1/1/1970""))"),43762.0)</f>
        <v>43762</v>
      </c>
      <c r="AB1192" s="156">
        <v>1.571886E9</v>
      </c>
      <c r="AC1192" s="156">
        <v>88427.2257</v>
      </c>
      <c r="AE1192" s="153">
        <f>IFERROR(__xludf.DUMMYFUNCTION("TO_DATE(INT((AF1192/(60*60*24))+""1/1/1970""))"),43569.0)</f>
        <v>43569</v>
      </c>
      <c r="AF1192" s="156">
        <v>1.5552792E9</v>
      </c>
      <c r="AG1192" s="156">
        <v>91723.5572</v>
      </c>
      <c r="AQ1192" s="153">
        <f>IFERROR(__xludf.DUMMYFUNCTION("TO_DATE(INT((AR1192/(60*60*24))+""1/1/1970""))"),43788.0)</f>
        <v>43788</v>
      </c>
      <c r="AR1192" s="156">
        <v>1.5741396E9</v>
      </c>
      <c r="AS1192" s="156">
        <v>98532.1302</v>
      </c>
      <c r="AT1192" s="156">
        <v>169748.3095</v>
      </c>
      <c r="AU1192" s="152">
        <f t="shared" si="1"/>
        <v>202984.31</v>
      </c>
      <c r="AV1192" s="152">
        <f t="shared" si="2"/>
        <v>32385.2976</v>
      </c>
      <c r="AW1192" s="152">
        <f t="shared" si="3"/>
        <v>179930.3433</v>
      </c>
      <c r="AX1192" s="152">
        <f t="shared" si="4"/>
        <v>9910.4191</v>
      </c>
      <c r="AY1192" s="152">
        <f t="shared" si="5"/>
        <v>90334.5248</v>
      </c>
      <c r="AZ1192" s="152">
        <f t="shared" si="6"/>
        <v>91024.4115</v>
      </c>
      <c r="BA1192" s="152">
        <f t="shared" si="7"/>
        <v>114079.4913</v>
      </c>
      <c r="BB1192" s="152">
        <f t="shared" si="8"/>
        <v>101833.26</v>
      </c>
      <c r="BC1192" s="152">
        <f t="shared" si="9"/>
        <v>112440.1071</v>
      </c>
    </row>
    <row r="1193">
      <c r="A1193" s="152">
        <v>1.52578626E9</v>
      </c>
      <c r="B1193" s="152">
        <v>119556.4595</v>
      </c>
      <c r="D1193" s="153">
        <f>IFERROR(__xludf.DUMMYFUNCTION("TO_DATE(INT((E1193/(60*60*24))+""1/1/1970""))"),43789.0)</f>
        <v>43789</v>
      </c>
      <c r="E1193" s="152">
        <v>1.574226E9</v>
      </c>
      <c r="F1193" s="152">
        <v>98532.1302</v>
      </c>
      <c r="H1193" s="153">
        <f>IFERROR(__xludf.DUMMYFUNCTION("TO_DATE(INT((I1193/(60*60*24))+""1/1/1970""))"),43789.0)</f>
        <v>43789</v>
      </c>
      <c r="I1193" s="152">
        <v>1.574226E9</v>
      </c>
      <c r="J1193" s="152">
        <v>168589.1543</v>
      </c>
      <c r="L1193" s="154">
        <v>44015.0</v>
      </c>
      <c r="M1193" s="155">
        <v>228911.06</v>
      </c>
      <c r="O1193" s="153">
        <f>IFERROR(__xludf.DUMMYFUNCTION("TO_DATE(INT((P1193/(60*60*24))+""1/1/1970""))"),43566.0)</f>
        <v>43566</v>
      </c>
      <c r="P1193" s="13">
        <v>1.5549912E9</v>
      </c>
      <c r="Q1193" s="13">
        <v>31986.9891</v>
      </c>
      <c r="S1193" s="153">
        <f>IFERROR(__xludf.DUMMYFUNCTION("TO_DATE(INT((T1193/(60*60*24))+""1/1/1970""))"),43789.0)</f>
        <v>43789</v>
      </c>
      <c r="T1193" s="156">
        <v>1.574226E9</v>
      </c>
      <c r="U1193" s="156">
        <v>179870.5793</v>
      </c>
      <c r="W1193" s="153">
        <f>IFERROR(__xludf.DUMMYFUNCTION("TO_DATE(INT((X1193/(60*60*24))+""1/1/1970""))"),43757.0)</f>
        <v>43757</v>
      </c>
      <c r="X1193" s="156">
        <v>1.5714432E9</v>
      </c>
      <c r="Y1193" s="156">
        <v>9932.5978</v>
      </c>
      <c r="AA1193" s="153">
        <f>IFERROR(__xludf.DUMMYFUNCTION("TO_DATE(INT((AB1193/(60*60*24))+""1/1/1970""))"),43763.0)</f>
        <v>43763</v>
      </c>
      <c r="AB1193" s="152">
        <v>1.5719652E9</v>
      </c>
      <c r="AC1193" s="152">
        <v>88876.5596</v>
      </c>
      <c r="AE1193" s="153">
        <f>IFERROR(__xludf.DUMMYFUNCTION("TO_DATE(INT((AF1193/(60*60*24))+""1/1/1970""))"),43570.0)</f>
        <v>43570</v>
      </c>
      <c r="AF1193" s="156">
        <v>1.5553188E9</v>
      </c>
      <c r="AG1193" s="156">
        <v>91758.37</v>
      </c>
      <c r="AQ1193" s="153">
        <f>IFERROR(__xludf.DUMMYFUNCTION("TO_DATE(INT((AR1193/(60*60*24))+""1/1/1970""))"),43789.0)</f>
        <v>43789</v>
      </c>
      <c r="AR1193" s="152">
        <v>1.574226E9</v>
      </c>
      <c r="AS1193" s="152">
        <v>98532.1302</v>
      </c>
      <c r="AT1193" s="152">
        <v>168589.1543</v>
      </c>
      <c r="AU1193" s="152">
        <f t="shared" si="1"/>
        <v>202929.14</v>
      </c>
      <c r="AV1193" s="152">
        <f t="shared" si="2"/>
        <v>32368.4076</v>
      </c>
      <c r="AW1193" s="152">
        <f t="shared" si="3"/>
        <v>179870.5793</v>
      </c>
      <c r="AX1193" s="152">
        <f t="shared" si="4"/>
        <v>9913.861</v>
      </c>
      <c r="AY1193" s="152">
        <f t="shared" si="5"/>
        <v>90012.3942</v>
      </c>
      <c r="AZ1193" s="152">
        <f t="shared" si="6"/>
        <v>90977.3357</v>
      </c>
      <c r="BA1193" s="152">
        <f t="shared" si="7"/>
        <v>112914.5594</v>
      </c>
      <c r="BB1193" s="152">
        <f t="shared" si="8"/>
        <v>101759</v>
      </c>
      <c r="BC1193" s="152">
        <f t="shared" si="9"/>
        <v>112191.7121</v>
      </c>
    </row>
    <row r="1194">
      <c r="A1194" s="156">
        <v>1.5258096E9</v>
      </c>
      <c r="B1194" s="156">
        <v>119556.4595</v>
      </c>
      <c r="D1194" s="153">
        <f>IFERROR(__xludf.DUMMYFUNCTION("TO_DATE(INT((E1194/(60*60*24))+""1/1/1970""))"),43790.0)</f>
        <v>43790</v>
      </c>
      <c r="E1194" s="156">
        <v>1.5743124E9</v>
      </c>
      <c r="F1194" s="156">
        <v>98532.1302</v>
      </c>
      <c r="H1194" s="153">
        <f>IFERROR(__xludf.DUMMYFUNCTION("TO_DATE(INT((I1194/(60*60*24))+""1/1/1970""))"),43790.0)</f>
        <v>43790</v>
      </c>
      <c r="I1194" s="156">
        <v>1.5743124E9</v>
      </c>
      <c r="J1194" s="156">
        <v>169615.8277</v>
      </c>
      <c r="L1194" s="154">
        <v>44018.0</v>
      </c>
      <c r="M1194" s="155">
        <v>228911.06</v>
      </c>
      <c r="O1194" s="153">
        <f>IFERROR(__xludf.DUMMYFUNCTION("TO_DATE(INT((P1194/(60*60*24))+""1/1/1970""))"),43567.0)</f>
        <v>43567</v>
      </c>
      <c r="P1194" s="13">
        <v>1.5550776E9</v>
      </c>
      <c r="Q1194" s="13">
        <v>31977.385</v>
      </c>
      <c r="S1194" s="153">
        <f>IFERROR(__xludf.DUMMYFUNCTION("TO_DATE(INT((T1194/(60*60*24))+""1/1/1970""))"),43790.0)</f>
        <v>43790</v>
      </c>
      <c r="T1194" s="152">
        <v>1.5743124E9</v>
      </c>
      <c r="U1194" s="152">
        <v>179216.7723</v>
      </c>
      <c r="W1194" s="153">
        <f>IFERROR(__xludf.DUMMYFUNCTION("TO_DATE(INT((X1194/(60*60*24))+""1/1/1970""))"),43759.0)</f>
        <v>43759</v>
      </c>
      <c r="X1194" s="152">
        <v>1.571616E9</v>
      </c>
      <c r="Y1194" s="152">
        <v>9937.7485</v>
      </c>
      <c r="AA1194" s="153">
        <f>IFERROR(__xludf.DUMMYFUNCTION("TO_DATE(INT((AB1194/(60*60*24))+""1/1/1970""))"),43765.0)</f>
        <v>43765</v>
      </c>
      <c r="AB1194" s="156">
        <v>1.5722136E9</v>
      </c>
      <c r="AC1194" s="156">
        <v>88889.485</v>
      </c>
      <c r="AE1194" s="153">
        <f>IFERROR(__xludf.DUMMYFUNCTION("TO_DATE(INT((AF1194/(60*60*24))+""1/1/1970""))"),43571.0)</f>
        <v>43571</v>
      </c>
      <c r="AF1194" s="152">
        <v>1.555398E9</v>
      </c>
      <c r="AG1194" s="152">
        <v>91770.1092</v>
      </c>
      <c r="AQ1194" s="153">
        <f>IFERROR(__xludf.DUMMYFUNCTION("TO_DATE(INT((AR1194/(60*60*24))+""1/1/1970""))"),43790.0)</f>
        <v>43790</v>
      </c>
      <c r="AR1194" s="156">
        <v>1.5743124E9</v>
      </c>
      <c r="AS1194" s="156">
        <v>98532.1302</v>
      </c>
      <c r="AT1194" s="156">
        <v>169615.8277</v>
      </c>
      <c r="AU1194" s="152">
        <f t="shared" si="1"/>
        <v>202218.06</v>
      </c>
      <c r="AV1194" s="152">
        <f t="shared" si="2"/>
        <v>32362.5155</v>
      </c>
      <c r="AW1194" s="152">
        <f t="shared" si="3"/>
        <v>179216.7723</v>
      </c>
      <c r="AX1194" s="152">
        <f t="shared" si="4"/>
        <v>9920.1433</v>
      </c>
      <c r="AY1194" s="152">
        <f t="shared" si="5"/>
        <v>90183.387</v>
      </c>
      <c r="AZ1194" s="152">
        <f t="shared" si="6"/>
        <v>90978.1544</v>
      </c>
      <c r="BA1194" s="152">
        <f t="shared" si="7"/>
        <v>112154.339</v>
      </c>
      <c r="BB1194" s="152">
        <f t="shared" si="8"/>
        <v>101766.52</v>
      </c>
      <c r="BC1194" s="152">
        <f t="shared" si="9"/>
        <v>111653.7971</v>
      </c>
    </row>
    <row r="1195">
      <c r="A1195" s="152">
        <v>1.52587266E9</v>
      </c>
      <c r="B1195" s="152">
        <v>119556.4595</v>
      </c>
      <c r="D1195" s="153">
        <f>IFERROR(__xludf.DUMMYFUNCTION("TO_DATE(INT((E1195/(60*60*24))+""1/1/1970""))"),43791.0)</f>
        <v>43791</v>
      </c>
      <c r="E1195" s="152">
        <v>1.5743988E9</v>
      </c>
      <c r="F1195" s="152">
        <v>98532.1302</v>
      </c>
      <c r="H1195" s="153">
        <f>IFERROR(__xludf.DUMMYFUNCTION("TO_DATE(INT((I1195/(60*60*24))+""1/1/1970""))"),43791.0)</f>
        <v>43791</v>
      </c>
      <c r="I1195" s="152">
        <v>1.5743988E9</v>
      </c>
      <c r="J1195" s="152">
        <v>169575.7592</v>
      </c>
      <c r="L1195" s="154">
        <v>44019.0</v>
      </c>
      <c r="M1195" s="155">
        <v>231960.45</v>
      </c>
      <c r="O1195" s="153">
        <f>IFERROR(__xludf.DUMMYFUNCTION("TO_DATE(INT((P1195/(60*60*24))+""1/1/1970""))"),43568.0)</f>
        <v>43568</v>
      </c>
      <c r="P1195" s="13">
        <v>1.5551136E9</v>
      </c>
      <c r="Q1195" s="13">
        <v>31990.8995</v>
      </c>
      <c r="S1195" s="153">
        <f>IFERROR(__xludf.DUMMYFUNCTION("TO_DATE(INT((T1195/(60*60*24))+""1/1/1970""))"),43791.0)</f>
        <v>43791</v>
      </c>
      <c r="T1195" s="156">
        <v>1.5743988E9</v>
      </c>
      <c r="U1195" s="156">
        <v>178943.5072</v>
      </c>
      <c r="W1195" s="153">
        <f>IFERROR(__xludf.DUMMYFUNCTION("TO_DATE(INT((X1195/(60*60*24))+""1/1/1970""))"),43760.0)</f>
        <v>43760</v>
      </c>
      <c r="X1195" s="156">
        <v>1.5717528E9</v>
      </c>
      <c r="Y1195" s="156">
        <v>9922.3241</v>
      </c>
      <c r="AA1195" s="153">
        <f>IFERROR(__xludf.DUMMYFUNCTION("TO_DATE(INT((AB1195/(60*60*24))+""1/1/1970""))"),43766.0)</f>
        <v>43766</v>
      </c>
      <c r="AB1195" s="156">
        <v>1.5722532E9</v>
      </c>
      <c r="AC1195" s="156">
        <v>88892.8358</v>
      </c>
      <c r="AE1195" s="153">
        <f>IFERROR(__xludf.DUMMYFUNCTION("TO_DATE(INT((AF1195/(60*60*24))+""1/1/1970""))"),43572.0)</f>
        <v>43572</v>
      </c>
      <c r="AF1195" s="156">
        <v>1.5554772E9</v>
      </c>
      <c r="AG1195" s="156">
        <v>91610.2132</v>
      </c>
      <c r="AQ1195" s="153">
        <f>IFERROR(__xludf.DUMMYFUNCTION("TO_DATE(INT((AR1195/(60*60*24))+""1/1/1970""))"),43791.0)</f>
        <v>43791</v>
      </c>
      <c r="AR1195" s="152">
        <v>1.5743988E9</v>
      </c>
      <c r="AS1195" s="152">
        <v>98532.1302</v>
      </c>
      <c r="AT1195" s="152">
        <v>169575.7592</v>
      </c>
      <c r="AU1195" s="152">
        <f t="shared" si="1"/>
        <v>201911.56</v>
      </c>
      <c r="AV1195" s="152">
        <f t="shared" si="2"/>
        <v>32343.9002</v>
      </c>
      <c r="AW1195" s="152">
        <f t="shared" si="3"/>
        <v>178943.5072</v>
      </c>
      <c r="AX1195" s="152">
        <f t="shared" si="4"/>
        <v>9918.3289</v>
      </c>
      <c r="AY1195" s="152">
        <f t="shared" si="5"/>
        <v>90105.9719</v>
      </c>
      <c r="AZ1195" s="152">
        <f t="shared" si="6"/>
        <v>91078.4464</v>
      </c>
      <c r="BA1195" s="152">
        <f t="shared" si="7"/>
        <v>111999.1134</v>
      </c>
      <c r="BB1195" s="152">
        <f t="shared" si="8"/>
        <v>101847.575</v>
      </c>
      <c r="BC1195" s="152">
        <f t="shared" si="9"/>
        <v>111664.5166</v>
      </c>
    </row>
    <row r="1196">
      <c r="A1196" s="156">
        <v>1.525896E9</v>
      </c>
      <c r="B1196" s="156">
        <v>119556.4595</v>
      </c>
      <c r="D1196" s="153">
        <f>IFERROR(__xludf.DUMMYFUNCTION("TO_DATE(INT((E1196/(60*60*24))+""1/1/1970""))"),43792.0)</f>
        <v>43792</v>
      </c>
      <c r="E1196" s="156">
        <v>1.5744852E9</v>
      </c>
      <c r="F1196" s="156">
        <v>98532.1302</v>
      </c>
      <c r="H1196" s="153">
        <f>IFERROR(__xludf.DUMMYFUNCTION("TO_DATE(INT((I1196/(60*60*24))+""1/1/1970""))"),43792.0)</f>
        <v>43792</v>
      </c>
      <c r="I1196" s="156">
        <v>1.5744852E9</v>
      </c>
      <c r="J1196" s="156">
        <v>168369.4847</v>
      </c>
      <c r="L1196" s="154">
        <v>44020.0</v>
      </c>
      <c r="M1196" s="155">
        <v>230543.26</v>
      </c>
      <c r="O1196" s="153">
        <f>IFERROR(__xludf.DUMMYFUNCTION("TO_DATE(INT((P1196/(60*60*24))+""1/1/1970""))"),43569.0)</f>
        <v>43569</v>
      </c>
      <c r="P1196" s="13">
        <v>1.5552E9</v>
      </c>
      <c r="Q1196" s="13">
        <v>31990.8995</v>
      </c>
      <c r="S1196" s="153">
        <f>IFERROR(__xludf.DUMMYFUNCTION("TO_DATE(INT((T1196/(60*60*24))+""1/1/1970""))"),43792.0)</f>
        <v>43792</v>
      </c>
      <c r="T1196" s="152">
        <v>1.5744852E9</v>
      </c>
      <c r="U1196" s="152">
        <v>179334.6924</v>
      </c>
      <c r="W1196" s="153">
        <f>IFERROR(__xludf.DUMMYFUNCTION("TO_DATE(INT((X1196/(60*60*24))+""1/1/1970""))"),43761.0)</f>
        <v>43761</v>
      </c>
      <c r="X1196" s="156">
        <v>1.5718392E9</v>
      </c>
      <c r="Y1196" s="156">
        <v>9927.3356</v>
      </c>
      <c r="AA1196" s="153">
        <f>IFERROR(__xludf.DUMMYFUNCTION("TO_DATE(INT((AB1196/(60*60*24))+""1/1/1970""))"),43767.0)</f>
        <v>43767</v>
      </c>
      <c r="AB1196" s="152">
        <v>1.5723324E9</v>
      </c>
      <c r="AC1196" s="152">
        <v>88878.4613</v>
      </c>
      <c r="AE1196" s="153">
        <f>IFERROR(__xludf.DUMMYFUNCTION("TO_DATE(INT((AF1196/(60*60*24))+""1/1/1970""))"),43573.0)</f>
        <v>43573</v>
      </c>
      <c r="AF1196" s="152">
        <v>1.5555564E9</v>
      </c>
      <c r="AG1196" s="152">
        <v>91706.1508</v>
      </c>
      <c r="AQ1196" s="153">
        <f>IFERROR(__xludf.DUMMYFUNCTION("TO_DATE(INT((AR1196/(60*60*24))+""1/1/1970""))"),43792.0)</f>
        <v>43792</v>
      </c>
      <c r="AR1196" s="156">
        <v>1.5744852E9</v>
      </c>
      <c r="AS1196" s="156">
        <v>98532.1302</v>
      </c>
      <c r="AT1196" s="156">
        <v>168369.4847</v>
      </c>
      <c r="AU1196" s="152">
        <f t="shared" si="1"/>
        <v>201911.56</v>
      </c>
      <c r="AV1196" s="152">
        <f t="shared" si="2"/>
        <v>32356.8313</v>
      </c>
      <c r="AW1196" s="152">
        <f t="shared" si="3"/>
        <v>179334.6924</v>
      </c>
      <c r="AX1196" s="152">
        <f t="shared" si="4"/>
        <v>9926.1504</v>
      </c>
      <c r="AY1196" s="152">
        <f t="shared" si="5"/>
        <v>90105.9719</v>
      </c>
      <c r="AZ1196" s="152">
        <f t="shared" si="6"/>
        <v>91452.1875</v>
      </c>
      <c r="BA1196" s="152">
        <f t="shared" si="7"/>
        <v>111107.9984</v>
      </c>
      <c r="BB1196" s="152">
        <f t="shared" si="8"/>
        <v>101658.29</v>
      </c>
      <c r="BC1196" s="152">
        <f t="shared" si="9"/>
        <v>112034.0992</v>
      </c>
    </row>
    <row r="1197">
      <c r="A1197" s="152">
        <v>1.52595906E9</v>
      </c>
      <c r="B1197" s="152">
        <v>119556.4595</v>
      </c>
      <c r="D1197" s="153">
        <f>IFERROR(__xludf.DUMMYFUNCTION("TO_DATE(INT((E1197/(60*60*24))+""1/1/1970""))"),43794.0)</f>
        <v>43794</v>
      </c>
      <c r="E1197" s="152">
        <v>1.574694E9</v>
      </c>
      <c r="F1197" s="152">
        <v>98532.1302</v>
      </c>
      <c r="H1197" s="153">
        <f>IFERROR(__xludf.DUMMYFUNCTION("TO_DATE(INT((I1197/(60*60*24))+""1/1/1970""))"),43794.0)</f>
        <v>43794</v>
      </c>
      <c r="I1197" s="152">
        <v>1.574694E9</v>
      </c>
      <c r="J1197" s="152">
        <v>168369.4847</v>
      </c>
      <c r="L1197" s="154">
        <v>44021.0</v>
      </c>
      <c r="M1197" s="155">
        <v>231945.76</v>
      </c>
      <c r="O1197" s="153">
        <f>IFERROR(__xludf.DUMMYFUNCTION("TO_DATE(INT((P1197/(60*60*24))+""1/1/1970""))"),43570.0)</f>
        <v>43570</v>
      </c>
      <c r="P1197" s="13">
        <v>1.5552864E9</v>
      </c>
      <c r="Q1197" s="13">
        <v>31997.7687</v>
      </c>
      <c r="S1197" s="153">
        <f>IFERROR(__xludf.DUMMYFUNCTION("TO_DATE(INT((T1197/(60*60*24))+""1/1/1970""))"),43794.0)</f>
        <v>43794</v>
      </c>
      <c r="T1197" s="156">
        <v>1.574694E9</v>
      </c>
      <c r="U1197" s="156">
        <v>179334.6924</v>
      </c>
      <c r="W1197" s="153">
        <f>IFERROR(__xludf.DUMMYFUNCTION("TO_DATE(INT((X1197/(60*60*24))+""1/1/1970""))"),43762.0)</f>
        <v>43762</v>
      </c>
      <c r="X1197" s="156">
        <v>1.5719256E9</v>
      </c>
      <c r="Y1197" s="156">
        <v>9922.2842</v>
      </c>
      <c r="AA1197" s="153">
        <f>IFERROR(__xludf.DUMMYFUNCTION("TO_DATE(INT((AB1197/(60*60*24))+""1/1/1970""))"),43768.0)</f>
        <v>43768</v>
      </c>
      <c r="AB1197" s="156">
        <v>1.5724116E9</v>
      </c>
      <c r="AC1197" s="156">
        <v>88885.8736</v>
      </c>
      <c r="AE1197" s="153">
        <f>IFERROR(__xludf.DUMMYFUNCTION("TO_DATE(INT((AF1197/(60*60*24))+""1/1/1970""))"),43574.0)</f>
        <v>43574</v>
      </c>
      <c r="AF1197" s="156">
        <v>1.5556356E9</v>
      </c>
      <c r="AG1197" s="156">
        <v>91209.0564</v>
      </c>
      <c r="AQ1197" s="153">
        <f>IFERROR(__xludf.DUMMYFUNCTION("TO_DATE(INT((AR1197/(60*60*24))+""1/1/1970""))"),43794.0)</f>
        <v>43794</v>
      </c>
      <c r="AR1197" s="152">
        <v>1.574694E9</v>
      </c>
      <c r="AS1197" s="152">
        <v>98532.1302</v>
      </c>
      <c r="AT1197" s="152">
        <v>168369.4847</v>
      </c>
      <c r="AU1197" s="152">
        <f t="shared" si="1"/>
        <v>202334.53</v>
      </c>
      <c r="AV1197" s="152">
        <f t="shared" si="2"/>
        <v>32352.5681</v>
      </c>
      <c r="AW1197" s="152">
        <f t="shared" si="3"/>
        <v>179334.6924</v>
      </c>
      <c r="AX1197" s="152">
        <f t="shared" si="4"/>
        <v>9921.4859</v>
      </c>
      <c r="AY1197" s="152">
        <f t="shared" si="5"/>
        <v>90093.7604</v>
      </c>
      <c r="AZ1197" s="152">
        <f t="shared" si="6"/>
        <v>91431.3104</v>
      </c>
      <c r="BA1197" s="152">
        <f t="shared" si="7"/>
        <v>111107.9984</v>
      </c>
      <c r="BB1197" s="152">
        <f t="shared" si="8"/>
        <v>101658.29</v>
      </c>
      <c r="BC1197" s="152">
        <f t="shared" si="9"/>
        <v>112034.0992</v>
      </c>
    </row>
    <row r="1198">
      <c r="A1198" s="156">
        <v>1.5259824E9</v>
      </c>
      <c r="B1198" s="156">
        <v>120170.0575</v>
      </c>
      <c r="D1198" s="153">
        <f>IFERROR(__xludf.DUMMYFUNCTION("TO_DATE(INT((E1198/(60*60*24))+""1/1/1970""))"),43795.0)</f>
        <v>43795</v>
      </c>
      <c r="E1198" s="152">
        <v>1.5747444E9</v>
      </c>
      <c r="F1198" s="152">
        <v>98532.1302</v>
      </c>
      <c r="H1198" s="153">
        <f>IFERROR(__xludf.DUMMYFUNCTION("TO_DATE(INT((I1198/(60*60*24))+""1/1/1970""))"),43795.0)</f>
        <v>43795</v>
      </c>
      <c r="I1198" s="152">
        <v>1.5747444E9</v>
      </c>
      <c r="J1198" s="152">
        <v>169391.5689</v>
      </c>
      <c r="L1198" s="154">
        <v>44022.0</v>
      </c>
      <c r="M1198" s="155">
        <v>231648.26</v>
      </c>
      <c r="O1198" s="153">
        <f>IFERROR(__xludf.DUMMYFUNCTION("TO_DATE(INT((P1198/(60*60*24))+""1/1/1970""))"),43571.0)</f>
        <v>43571</v>
      </c>
      <c r="P1198" s="13">
        <v>1.5554232E9</v>
      </c>
      <c r="Q1198" s="13">
        <v>32041.0156</v>
      </c>
      <c r="S1198" s="153">
        <f>IFERROR(__xludf.DUMMYFUNCTION("TO_DATE(INT((T1198/(60*60*24))+""1/1/1970""))"),43795.0)</f>
        <v>43795</v>
      </c>
      <c r="T1198" s="156">
        <v>1.5747444E9</v>
      </c>
      <c r="U1198" s="156">
        <v>180698.4433</v>
      </c>
      <c r="W1198" s="153">
        <f>IFERROR(__xludf.DUMMYFUNCTION("TO_DATE(INT((X1198/(60*60*24))+""1/1/1970""))"),43763.0)</f>
        <v>43763</v>
      </c>
      <c r="X1198" s="156">
        <v>1.572012E9</v>
      </c>
      <c r="Y1198" s="156">
        <v>9929.5398</v>
      </c>
      <c r="AA1198" s="153">
        <f>IFERROR(__xludf.DUMMYFUNCTION("TO_DATE(INT((AB1198/(60*60*24))+""1/1/1970""))"),43769.0)</f>
        <v>43769</v>
      </c>
      <c r="AB1198" s="152">
        <v>1.5724908E9</v>
      </c>
      <c r="AC1198" s="152">
        <v>88868.6978</v>
      </c>
      <c r="AE1198" s="153">
        <f>IFERROR(__xludf.DUMMYFUNCTION("TO_DATE(INT((AF1198/(60*60*24))+""1/1/1970""))"),43575.0)</f>
        <v>43575</v>
      </c>
      <c r="AF1198" s="152">
        <v>1.5557184E9</v>
      </c>
      <c r="AG1198" s="152">
        <v>91291.2308</v>
      </c>
      <c r="AQ1198" s="153">
        <f>IFERROR(__xludf.DUMMYFUNCTION("TO_DATE(INT((AR1198/(60*60*24))+""1/1/1970""))"),43795.0)</f>
        <v>43795</v>
      </c>
      <c r="AR1198" s="152">
        <v>1.5747444E9</v>
      </c>
      <c r="AS1198" s="152">
        <v>98532.1302</v>
      </c>
      <c r="AT1198" s="152">
        <v>169391.5689</v>
      </c>
      <c r="AU1198" s="152">
        <f t="shared" si="1"/>
        <v>203811.86</v>
      </c>
      <c r="AV1198" s="152">
        <f t="shared" si="2"/>
        <v>32351.2061</v>
      </c>
      <c r="AW1198" s="152">
        <f t="shared" si="3"/>
        <v>180698.4433</v>
      </c>
      <c r="AX1198" s="152">
        <f t="shared" si="4"/>
        <v>9917.7442</v>
      </c>
      <c r="AY1198" s="152">
        <f t="shared" si="5"/>
        <v>90094.306</v>
      </c>
      <c r="AZ1198" s="152">
        <f t="shared" si="6"/>
        <v>91530.3743</v>
      </c>
      <c r="BA1198" s="152">
        <f t="shared" si="7"/>
        <v>111944.5458</v>
      </c>
      <c r="BB1198" s="152">
        <f t="shared" si="8"/>
        <v>101707.76</v>
      </c>
      <c r="BC1198" s="152">
        <f t="shared" si="9"/>
        <v>112034.0992</v>
      </c>
    </row>
    <row r="1199">
      <c r="A1199" s="152">
        <v>1.52604546E9</v>
      </c>
      <c r="B1199" s="152">
        <v>120258.0465</v>
      </c>
      <c r="D1199" s="153">
        <f>IFERROR(__xludf.DUMMYFUNCTION("TO_DATE(INT((E1199/(60*60*24))+""1/1/1970""))"),43796.0)</f>
        <v>43796</v>
      </c>
      <c r="E1199" s="156">
        <v>1.5748308E9</v>
      </c>
      <c r="F1199" s="156">
        <v>98737.4459</v>
      </c>
      <c r="H1199" s="153">
        <f>IFERROR(__xludf.DUMMYFUNCTION("TO_DATE(INT((I1199/(60*60*24))+""1/1/1970""))"),43796.0)</f>
        <v>43796</v>
      </c>
      <c r="I1199" s="156">
        <v>1.5748308E9</v>
      </c>
      <c r="J1199" s="156">
        <v>171129.8641</v>
      </c>
      <c r="L1199" s="154">
        <v>44025.0</v>
      </c>
      <c r="M1199" s="155">
        <v>233539.28</v>
      </c>
      <c r="O1199" s="153">
        <f>IFERROR(__xludf.DUMMYFUNCTION("TO_DATE(INT((P1199/(60*60*24))+""1/1/1970""))"),43572.0)</f>
        <v>43572</v>
      </c>
      <c r="P1199" s="13">
        <v>1.5555096E9</v>
      </c>
      <c r="Q1199" s="13">
        <v>32009.0583</v>
      </c>
      <c r="S1199" s="153">
        <f>IFERROR(__xludf.DUMMYFUNCTION("TO_DATE(INT((T1199/(60*60*24))+""1/1/1970""))"),43796.0)</f>
        <v>43796</v>
      </c>
      <c r="T1199" s="152">
        <v>1.5748308E9</v>
      </c>
      <c r="U1199" s="152">
        <v>181075.4305</v>
      </c>
      <c r="W1199" s="153">
        <f>IFERROR(__xludf.DUMMYFUNCTION("TO_DATE(INT((X1199/(60*60*24))+""1/1/1970""))"),43764.0)</f>
        <v>43764</v>
      </c>
      <c r="X1199" s="156">
        <v>1.572048E9</v>
      </c>
      <c r="Y1199" s="156">
        <v>9923.8116</v>
      </c>
      <c r="AA1199" s="153">
        <f>IFERROR(__xludf.DUMMYFUNCTION("TO_DATE(INT((AB1199/(60*60*24))+""1/1/1970""))"),43770.0)</f>
        <v>43770</v>
      </c>
      <c r="AB1199" s="156">
        <v>1.57257E9</v>
      </c>
      <c r="AC1199" s="156">
        <v>88901.9737</v>
      </c>
      <c r="AE1199" s="153">
        <f>IFERROR(__xludf.DUMMYFUNCTION("TO_DATE(INT((AF1199/(60*60*24))+""1/1/1970""))"),43576.0)</f>
        <v>43576</v>
      </c>
      <c r="AF1199" s="156">
        <v>1.555884E9</v>
      </c>
      <c r="AG1199" s="156">
        <v>91291.2308</v>
      </c>
      <c r="AQ1199" s="153">
        <f>IFERROR(__xludf.DUMMYFUNCTION("TO_DATE(INT((AR1199/(60*60*24))+""1/1/1970""))"),43796.0)</f>
        <v>43796</v>
      </c>
      <c r="AR1199" s="156">
        <v>1.5748308E9</v>
      </c>
      <c r="AS1199" s="156">
        <v>98737.4459</v>
      </c>
      <c r="AT1199" s="156">
        <v>171129.8641</v>
      </c>
      <c r="AU1199" s="152">
        <f t="shared" si="1"/>
        <v>204247.09</v>
      </c>
      <c r="AV1199" s="152">
        <f t="shared" si="2"/>
        <v>32365.9533</v>
      </c>
      <c r="AW1199" s="152">
        <f t="shared" si="3"/>
        <v>181075.4305</v>
      </c>
      <c r="AX1199" s="152">
        <f t="shared" si="4"/>
        <v>9917.6842</v>
      </c>
      <c r="AY1199" s="152">
        <f t="shared" si="5"/>
        <v>90079.2961</v>
      </c>
      <c r="AZ1199" s="152">
        <f t="shared" si="6"/>
        <v>91435.4039</v>
      </c>
      <c r="BA1199" s="152">
        <f t="shared" si="7"/>
        <v>111974.5249</v>
      </c>
      <c r="BB1199" s="152">
        <f t="shared" si="8"/>
        <v>101665.94</v>
      </c>
      <c r="BC1199" s="152">
        <f t="shared" si="9"/>
        <v>112034.0992</v>
      </c>
    </row>
    <row r="1200">
      <c r="A1200" s="156">
        <v>1.5260688E9</v>
      </c>
      <c r="B1200" s="156">
        <v>120535.2118</v>
      </c>
      <c r="D1200" s="153">
        <f>IFERROR(__xludf.DUMMYFUNCTION("TO_DATE(INT((E1200/(60*60*24))+""1/1/1970""))"),43797.0)</f>
        <v>43797</v>
      </c>
      <c r="E1200" s="152">
        <v>1.5749172E9</v>
      </c>
      <c r="F1200" s="152">
        <v>99176.3794</v>
      </c>
      <c r="H1200" s="153">
        <f>IFERROR(__xludf.DUMMYFUNCTION("TO_DATE(INT((I1200/(60*60*24))+""1/1/1970""))"),43797.0)</f>
        <v>43797</v>
      </c>
      <c r="I1200" s="152">
        <v>1.5749172E9</v>
      </c>
      <c r="J1200" s="152">
        <v>172943.4289</v>
      </c>
      <c r="L1200" s="154">
        <v>44026.0</v>
      </c>
      <c r="M1200" s="155">
        <v>231859.03</v>
      </c>
      <c r="O1200" s="153">
        <f>IFERROR(__xludf.DUMMYFUNCTION("TO_DATE(INT((P1200/(60*60*24))+""1/1/1970""))"),43573.0)</f>
        <v>43573</v>
      </c>
      <c r="P1200" s="13">
        <v>1.555596E9</v>
      </c>
      <c r="Q1200" s="13">
        <v>31957.8666</v>
      </c>
      <c r="S1200" s="153">
        <f>IFERROR(__xludf.DUMMYFUNCTION("TO_DATE(INT((T1200/(60*60*24))+""1/1/1970""))"),43797.0)</f>
        <v>43797</v>
      </c>
      <c r="T1200" s="156">
        <v>1.5749172E9</v>
      </c>
      <c r="U1200" s="156">
        <v>181916.7425</v>
      </c>
      <c r="W1200" s="153">
        <f>IFERROR(__xludf.DUMMYFUNCTION("TO_DATE(INT((X1200/(60*60*24))+""1/1/1970""))"),43766.0)</f>
        <v>43766</v>
      </c>
      <c r="X1200" s="152">
        <v>1.5722208E9</v>
      </c>
      <c r="Y1200" s="152">
        <v>9923.9285</v>
      </c>
      <c r="AA1200" s="153">
        <f>IFERROR(__xludf.DUMMYFUNCTION("TO_DATE(INT((AB1200/(60*60*24))+""1/1/1970""))"),43772.0)</f>
        <v>43772</v>
      </c>
      <c r="AB1200" s="152">
        <v>1.572822E9</v>
      </c>
      <c r="AC1200" s="152">
        <v>89041.7676</v>
      </c>
      <c r="AE1200" s="153">
        <f>IFERROR(__xludf.DUMMYFUNCTION("TO_DATE(INT((AF1200/(60*60*24))+""1/1/1970""))"),43577.0)</f>
        <v>43577</v>
      </c>
      <c r="AF1200" s="156">
        <v>1.5559236E9</v>
      </c>
      <c r="AG1200" s="156">
        <v>91283.5396</v>
      </c>
      <c r="AQ1200" s="153">
        <f>IFERROR(__xludf.DUMMYFUNCTION("TO_DATE(INT((AR1200/(60*60*24))+""1/1/1970""))"),43797.0)</f>
        <v>43797</v>
      </c>
      <c r="AR1200" s="152">
        <v>1.5749172E9</v>
      </c>
      <c r="AS1200" s="152">
        <v>99176.3794</v>
      </c>
      <c r="AT1200" s="152">
        <v>172943.4289</v>
      </c>
      <c r="AU1200" s="152">
        <f t="shared" si="1"/>
        <v>205105.29</v>
      </c>
      <c r="AV1200" s="152">
        <f t="shared" si="2"/>
        <v>32354.645</v>
      </c>
      <c r="AW1200" s="152">
        <f t="shared" si="3"/>
        <v>181916.7425</v>
      </c>
      <c r="AX1200" s="152">
        <f t="shared" si="4"/>
        <v>9920.7212</v>
      </c>
      <c r="AY1200" s="152">
        <f t="shared" si="5"/>
        <v>90069.111</v>
      </c>
      <c r="AZ1200" s="152">
        <f t="shared" si="6"/>
        <v>91575.8127</v>
      </c>
      <c r="BA1200" s="152">
        <f t="shared" si="7"/>
        <v>112679.905</v>
      </c>
      <c r="BB1200" s="152">
        <f t="shared" si="8"/>
        <v>101820.47</v>
      </c>
      <c r="BC1200" s="152">
        <f t="shared" si="9"/>
        <v>112403.7773</v>
      </c>
    </row>
    <row r="1201">
      <c r="A1201" s="152">
        <v>1.52630466E9</v>
      </c>
      <c r="B1201" s="152">
        <v>120772.7821</v>
      </c>
      <c r="D1201" s="153">
        <f>IFERROR(__xludf.DUMMYFUNCTION("TO_DATE(INT((E1201/(60*60*24))+""1/1/1970""))"),43798.0)</f>
        <v>43798</v>
      </c>
      <c r="E1201" s="156">
        <v>1.5750396E9</v>
      </c>
      <c r="F1201" s="156">
        <v>99176.3794</v>
      </c>
      <c r="H1201" s="153">
        <f>IFERROR(__xludf.DUMMYFUNCTION("TO_DATE(INT((I1201/(60*60*24))+""1/1/1970""))"),43798.0)</f>
        <v>43798</v>
      </c>
      <c r="I1201" s="156">
        <v>1.5750396E9</v>
      </c>
      <c r="J1201" s="156">
        <v>172943.4289</v>
      </c>
      <c r="L1201" s="154">
        <v>44027.0</v>
      </c>
      <c r="M1201" s="155">
        <v>234726.79</v>
      </c>
      <c r="O1201" s="153">
        <f>IFERROR(__xludf.DUMMYFUNCTION("TO_DATE(INT((P1201/(60*60*24))+""1/1/1970""))"),43574.0)</f>
        <v>43574</v>
      </c>
      <c r="P1201" s="13">
        <v>1.555632E9</v>
      </c>
      <c r="Q1201" s="13">
        <v>32054.8262</v>
      </c>
      <c r="S1201" s="153">
        <f>IFERROR(__xludf.DUMMYFUNCTION("TO_DATE(INT((T1201/(60*60*24))+""1/1/1970""))"),43798.0)</f>
        <v>43798</v>
      </c>
      <c r="T1201" s="152">
        <v>1.5750396E9</v>
      </c>
      <c r="U1201" s="152">
        <v>181916.7425</v>
      </c>
      <c r="W1201" s="153">
        <f>IFERROR(__xludf.DUMMYFUNCTION("TO_DATE(INT((X1201/(60*60*24))+""1/1/1970""))"),43767.0)</f>
        <v>43767</v>
      </c>
      <c r="X1201" s="156">
        <v>1.5723576E9</v>
      </c>
      <c r="Y1201" s="156">
        <v>9917.9999</v>
      </c>
      <c r="AA1201" s="153">
        <f>IFERROR(__xludf.DUMMYFUNCTION("TO_DATE(INT((AB1201/(60*60*24))+""1/1/1970""))"),43773.0)</f>
        <v>43773</v>
      </c>
      <c r="AB1201" s="156">
        <v>1.5728616E9</v>
      </c>
      <c r="AC1201" s="156">
        <v>89161.207</v>
      </c>
      <c r="AE1201" s="153">
        <f>IFERROR(__xludf.DUMMYFUNCTION("TO_DATE(INT((AF1201/(60*60*24))+""1/1/1970""))"),43578.0)</f>
        <v>43578</v>
      </c>
      <c r="AF1201" s="152">
        <v>1.5560028E9</v>
      </c>
      <c r="AG1201" s="152">
        <v>91398.098</v>
      </c>
      <c r="AQ1201" s="153">
        <f>IFERROR(__xludf.DUMMYFUNCTION("TO_DATE(INT((AR1201/(60*60*24))+""1/1/1970""))"),43798.0)</f>
        <v>43798</v>
      </c>
      <c r="AR1201" s="156">
        <v>1.5750396E9</v>
      </c>
      <c r="AS1201" s="156">
        <v>99176.3794</v>
      </c>
      <c r="AT1201" s="156">
        <v>172943.4289</v>
      </c>
      <c r="AU1201" s="152">
        <f t="shared" si="1"/>
        <v>205105.29</v>
      </c>
      <c r="AV1201" s="152">
        <f t="shared" si="2"/>
        <v>32299.7651</v>
      </c>
      <c r="AW1201" s="152">
        <f t="shared" si="3"/>
        <v>181916.7425</v>
      </c>
      <c r="AX1201" s="152">
        <f t="shared" si="4"/>
        <v>9922.4405</v>
      </c>
      <c r="AY1201" s="152">
        <f t="shared" si="5"/>
        <v>90065.5596</v>
      </c>
      <c r="AZ1201" s="152">
        <f t="shared" si="6"/>
        <v>91523.0059</v>
      </c>
      <c r="BA1201" s="152">
        <f t="shared" si="7"/>
        <v>112679.905</v>
      </c>
      <c r="BB1201" s="152">
        <f t="shared" si="8"/>
        <v>101820.47</v>
      </c>
      <c r="BC1201" s="152">
        <f t="shared" si="9"/>
        <v>112403.7773</v>
      </c>
    </row>
    <row r="1202">
      <c r="A1202" s="156">
        <v>1.526328E9</v>
      </c>
      <c r="B1202" s="156">
        <v>120592.4046</v>
      </c>
      <c r="D1202" s="153">
        <f>IFERROR(__xludf.DUMMYFUNCTION("TO_DATE(INT((E1202/(60*60*24))+""1/1/1970""))"),43799.0)</f>
        <v>43799</v>
      </c>
      <c r="E1202" s="156">
        <v>1.57509E9</v>
      </c>
      <c r="F1202" s="156">
        <v>98809.5564</v>
      </c>
      <c r="H1202" s="153">
        <f>IFERROR(__xludf.DUMMYFUNCTION("TO_DATE(INT((I1202/(60*60*24))+""1/1/1970""))"),43799.0)</f>
        <v>43799</v>
      </c>
      <c r="I1202" s="156">
        <v>1.57509E9</v>
      </c>
      <c r="J1202" s="156">
        <v>176011.4486</v>
      </c>
      <c r="L1202" s="154">
        <v>44028.0</v>
      </c>
      <c r="M1202" s="155">
        <v>236448.15</v>
      </c>
      <c r="O1202" s="153">
        <f>IFERROR(__xludf.DUMMYFUNCTION("TO_DATE(INT((P1202/(60*60*24))+""1/1/1970""))"),43575.0)</f>
        <v>43575</v>
      </c>
      <c r="P1202" s="13">
        <v>1.5557184E9</v>
      </c>
      <c r="Q1202" s="13">
        <v>32055.0537</v>
      </c>
      <c r="S1202" s="153">
        <f>IFERROR(__xludf.DUMMYFUNCTION("TO_DATE(INT((T1202/(60*60*24))+""1/1/1970""))"),43799.0)</f>
        <v>43799</v>
      </c>
      <c r="T1202" s="152">
        <v>1.57509E9</v>
      </c>
      <c r="U1202" s="152">
        <v>181234.4671</v>
      </c>
      <c r="W1202" s="153">
        <f>IFERROR(__xludf.DUMMYFUNCTION("TO_DATE(INT((X1202/(60*60*24))+""1/1/1970""))"),43768.0)</f>
        <v>43768</v>
      </c>
      <c r="X1202" s="156">
        <v>1.572444E9</v>
      </c>
      <c r="Y1202" s="156">
        <v>9918.7181</v>
      </c>
      <c r="AA1202" s="153">
        <f>IFERROR(__xludf.DUMMYFUNCTION("TO_DATE(INT((AB1202/(60*60*24))+""1/1/1970""))"),43774.0)</f>
        <v>43774</v>
      </c>
      <c r="AB1202" s="152">
        <v>1.5729408E9</v>
      </c>
      <c r="AC1202" s="152">
        <v>89481.7621</v>
      </c>
      <c r="AE1202" s="153">
        <f>IFERROR(__xludf.DUMMYFUNCTION("TO_DATE(INT((AF1202/(60*60*24))+""1/1/1970""))"),43579.0)</f>
        <v>43579</v>
      </c>
      <c r="AF1202" s="156">
        <v>1.556082E9</v>
      </c>
      <c r="AG1202" s="156">
        <v>91117.1668</v>
      </c>
      <c r="AQ1202" s="153">
        <f>IFERROR(__xludf.DUMMYFUNCTION("TO_DATE(INT((AR1202/(60*60*24))+""1/1/1970""))"),43799.0)</f>
        <v>43799</v>
      </c>
      <c r="AR1202" s="156">
        <v>1.57509E9</v>
      </c>
      <c r="AS1202" s="156">
        <v>98809.5564</v>
      </c>
      <c r="AT1202" s="156">
        <v>176011.4486</v>
      </c>
      <c r="AU1202" s="152">
        <f t="shared" si="1"/>
        <v>205105.29</v>
      </c>
      <c r="AV1202" s="152">
        <f t="shared" si="2"/>
        <v>32281.8407</v>
      </c>
      <c r="AW1202" s="152">
        <f t="shared" si="3"/>
        <v>181234.4671</v>
      </c>
      <c r="AX1202" s="152">
        <f t="shared" si="4"/>
        <v>9921.7368</v>
      </c>
      <c r="AY1202" s="152">
        <f t="shared" si="5"/>
        <v>90065.5596</v>
      </c>
      <c r="AZ1202" s="152">
        <f t="shared" si="6"/>
        <v>91462.012</v>
      </c>
      <c r="BA1202" s="152">
        <f t="shared" si="7"/>
        <v>112109.9567</v>
      </c>
      <c r="BB1202" s="152">
        <f t="shared" si="8"/>
        <v>101802.11</v>
      </c>
      <c r="BC1202" s="152">
        <f t="shared" si="9"/>
        <v>112240.5379</v>
      </c>
    </row>
    <row r="1203">
      <c r="A1203" s="152">
        <v>1.52639106E9</v>
      </c>
      <c r="B1203" s="152">
        <v>119914.8894</v>
      </c>
      <c r="D1203" s="153">
        <f>IFERROR(__xludf.DUMMYFUNCTION("TO_DATE(INT((E1203/(60*60*24))+""1/1/1970""))"),43801.0)</f>
        <v>43801</v>
      </c>
      <c r="E1203" s="152">
        <v>1.5752988E9</v>
      </c>
      <c r="F1203" s="152">
        <v>98809.5564</v>
      </c>
      <c r="H1203" s="153">
        <f>IFERROR(__xludf.DUMMYFUNCTION("TO_DATE(INT((I1203/(60*60*24))+""1/1/1970""))"),43801.0)</f>
        <v>43801</v>
      </c>
      <c r="I1203" s="152">
        <v>1.5752988E9</v>
      </c>
      <c r="J1203" s="152">
        <v>176011.4486</v>
      </c>
      <c r="L1203" s="154">
        <v>44029.0</v>
      </c>
      <c r="M1203" s="155">
        <v>236005.68</v>
      </c>
      <c r="O1203" s="153">
        <f>IFERROR(__xludf.DUMMYFUNCTION("TO_DATE(INT((P1203/(60*60*24))+""1/1/1970""))"),43576.0)</f>
        <v>43576</v>
      </c>
      <c r="P1203" s="13">
        <v>1.5558048E9</v>
      </c>
      <c r="Q1203" s="13">
        <v>32055.0537</v>
      </c>
      <c r="S1203" s="153">
        <f>IFERROR(__xludf.DUMMYFUNCTION("TO_DATE(INT((T1203/(60*60*24))+""1/1/1970""))"),43801.0)</f>
        <v>43801</v>
      </c>
      <c r="T1203" s="156">
        <v>1.5752628E9</v>
      </c>
      <c r="U1203" s="156">
        <v>181234.4671</v>
      </c>
      <c r="W1203" s="153">
        <f>IFERROR(__xludf.DUMMYFUNCTION("TO_DATE(INT((X1203/(60*60*24))+""1/1/1970""))"),43769.0)</f>
        <v>43769</v>
      </c>
      <c r="X1203" s="156">
        <v>1.5725304E9</v>
      </c>
      <c r="Y1203" s="156">
        <v>9913.8832</v>
      </c>
      <c r="AA1203" s="153">
        <f>IFERROR(__xludf.DUMMYFUNCTION("TO_DATE(INT((AB1203/(60*60*24))+""1/1/1970""))"),43775.0)</f>
        <v>43775</v>
      </c>
      <c r="AB1203" s="156">
        <v>1.57302E9</v>
      </c>
      <c r="AC1203" s="156">
        <v>89713.7034</v>
      </c>
      <c r="AE1203" s="153">
        <f>IFERROR(__xludf.DUMMYFUNCTION("TO_DATE(INT((AF1203/(60*60*24))+""1/1/1970""))"),43580.0)</f>
        <v>43580</v>
      </c>
      <c r="AF1203" s="152">
        <v>1.5561612E9</v>
      </c>
      <c r="AG1203" s="152">
        <v>90547.6132</v>
      </c>
      <c r="AQ1203" s="153">
        <f>IFERROR(__xludf.DUMMYFUNCTION("TO_DATE(INT((AR1203/(60*60*24))+""1/1/1970""))"),43801.0)</f>
        <v>43801</v>
      </c>
      <c r="AR1203" s="152">
        <v>1.5752988E9</v>
      </c>
      <c r="AS1203" s="152">
        <v>98809.5564</v>
      </c>
      <c r="AT1203" s="152">
        <v>176011.4486</v>
      </c>
      <c r="AU1203" s="152">
        <f t="shared" si="1"/>
        <v>204388.08</v>
      </c>
      <c r="AV1203" s="152">
        <f t="shared" si="2"/>
        <v>32282.782</v>
      </c>
      <c r="AW1203" s="152">
        <f t="shared" si="3"/>
        <v>181234.4671</v>
      </c>
      <c r="AX1203" s="152">
        <f t="shared" si="4"/>
        <v>9924.2964</v>
      </c>
      <c r="AY1203" s="152">
        <f t="shared" si="5"/>
        <v>90026.6404</v>
      </c>
      <c r="AZ1203" s="152">
        <f t="shared" si="6"/>
        <v>91465.6962</v>
      </c>
      <c r="BA1203" s="152">
        <f t="shared" si="7"/>
        <v>112109.9567</v>
      </c>
      <c r="BB1203" s="152">
        <f t="shared" si="8"/>
        <v>101802.11</v>
      </c>
      <c r="BC1203" s="152">
        <f t="shared" si="9"/>
        <v>112240.5379</v>
      </c>
    </row>
    <row r="1204">
      <c r="A1204" s="156">
        <v>1.5264144E9</v>
      </c>
      <c r="B1204" s="156">
        <v>119765.3081</v>
      </c>
      <c r="D1204" s="153">
        <f>IFERROR(__xludf.DUMMYFUNCTION("TO_DATE(INT((E1204/(60*60*24))+""1/1/1970""))"),43802.0)</f>
        <v>43802</v>
      </c>
      <c r="E1204" s="152">
        <v>1.5753492E9</v>
      </c>
      <c r="F1204" s="152">
        <v>98908.2741</v>
      </c>
      <c r="H1204" s="153">
        <f>IFERROR(__xludf.DUMMYFUNCTION("TO_DATE(INT((I1204/(60*60*24))+""1/1/1970""))"),43802.0)</f>
        <v>43802</v>
      </c>
      <c r="I1204" s="152">
        <v>1.5753492E9</v>
      </c>
      <c r="J1204" s="152">
        <v>173880.2805</v>
      </c>
      <c r="L1204" s="154">
        <v>44032.0</v>
      </c>
      <c r="M1204" s="155">
        <v>236515.69</v>
      </c>
      <c r="O1204" s="153">
        <f>IFERROR(__xludf.DUMMYFUNCTION("TO_DATE(INT((P1204/(60*60*24))+""1/1/1970""))"),43577.0)</f>
        <v>43577</v>
      </c>
      <c r="P1204" s="13">
        <v>1.5558912E9</v>
      </c>
      <c r="Q1204" s="13">
        <v>32077.1898</v>
      </c>
      <c r="S1204" s="153">
        <f>IFERROR(__xludf.DUMMYFUNCTION("TO_DATE(INT((T1204/(60*60*24))+""1/1/1970""))"),43802.0)</f>
        <v>43802</v>
      </c>
      <c r="T1204" s="152">
        <v>1.5753492E9</v>
      </c>
      <c r="U1204" s="152">
        <v>179728.1273</v>
      </c>
      <c r="W1204" s="153">
        <f>IFERROR(__xludf.DUMMYFUNCTION("TO_DATE(INT((X1204/(60*60*24))+""1/1/1970""))"),43770.0)</f>
        <v>43770</v>
      </c>
      <c r="X1204" s="156">
        <v>1.5726168E9</v>
      </c>
      <c r="Y1204" s="156">
        <v>9917.2987</v>
      </c>
      <c r="AA1204" s="153">
        <f>IFERROR(__xludf.DUMMYFUNCTION("TO_DATE(INT((AB1204/(60*60*24))+""1/1/1970""))"),43776.0)</f>
        <v>43776</v>
      </c>
      <c r="AB1204" s="152">
        <v>1.5730992E9</v>
      </c>
      <c r="AC1204" s="152">
        <v>89419.4893</v>
      </c>
      <c r="AE1204" s="153">
        <f>IFERROR(__xludf.DUMMYFUNCTION("TO_DATE(INT((AF1204/(60*60*24))+""1/1/1970""))"),43581.0)</f>
        <v>43581</v>
      </c>
      <c r="AF1204" s="156">
        <v>1.5562404E9</v>
      </c>
      <c r="AG1204" s="156">
        <v>90401.8852</v>
      </c>
      <c r="AQ1204" s="153">
        <f>IFERROR(__xludf.DUMMYFUNCTION("TO_DATE(INT((AR1204/(60*60*24))+""1/1/1970""))"),43802.0)</f>
        <v>43802</v>
      </c>
      <c r="AR1204" s="152">
        <v>1.5753492E9</v>
      </c>
      <c r="AS1204" s="152">
        <v>98908.2741</v>
      </c>
      <c r="AT1204" s="152">
        <v>173880.2805</v>
      </c>
      <c r="AU1204" s="152">
        <f t="shared" si="1"/>
        <v>202751.37</v>
      </c>
      <c r="AV1204" s="152">
        <f t="shared" si="2"/>
        <v>32347.4719</v>
      </c>
      <c r="AW1204" s="152">
        <f t="shared" si="3"/>
        <v>179728.1273</v>
      </c>
      <c r="AX1204" s="152">
        <f t="shared" si="4"/>
        <v>9897.0953</v>
      </c>
      <c r="AY1204" s="152">
        <f t="shared" si="5"/>
        <v>89506.7268</v>
      </c>
      <c r="AZ1204" s="152">
        <f t="shared" si="6"/>
        <v>90992.8912</v>
      </c>
      <c r="BA1204" s="152">
        <f t="shared" si="7"/>
        <v>111555.1517</v>
      </c>
      <c r="BB1204" s="152">
        <f t="shared" si="8"/>
        <v>101703.17</v>
      </c>
      <c r="BC1204" s="152">
        <f t="shared" si="9"/>
        <v>111096.0391</v>
      </c>
    </row>
    <row r="1205">
      <c r="A1205" s="152">
        <v>1.52647746E9</v>
      </c>
      <c r="B1205" s="152">
        <v>119840.0987</v>
      </c>
      <c r="D1205" s="153">
        <f>IFERROR(__xludf.DUMMYFUNCTION("TO_DATE(INT((E1205/(60*60*24))+""1/1/1970""))"),43803.0)</f>
        <v>43803</v>
      </c>
      <c r="E1205" s="156">
        <v>1.5754356E9</v>
      </c>
      <c r="F1205" s="156">
        <v>98908.2741</v>
      </c>
      <c r="H1205" s="153">
        <f>IFERROR(__xludf.DUMMYFUNCTION("TO_DATE(INT((I1205/(60*60*24))+""1/1/1970""))"),43803.0)</f>
        <v>43803</v>
      </c>
      <c r="I1205" s="156">
        <v>1.5754356E9</v>
      </c>
      <c r="J1205" s="156">
        <v>170528.1066</v>
      </c>
      <c r="L1205" s="154">
        <v>44033.0</v>
      </c>
      <c r="M1205" s="155">
        <v>238434.44</v>
      </c>
      <c r="O1205" s="153">
        <f>IFERROR(__xludf.DUMMYFUNCTION("TO_DATE(INT((P1205/(60*60*24))+""1/1/1970""))"),43578.0)</f>
        <v>43578</v>
      </c>
      <c r="P1205" s="13">
        <v>1.556028E9</v>
      </c>
      <c r="Q1205" s="13">
        <v>32077.3536</v>
      </c>
      <c r="S1205" s="153">
        <f>IFERROR(__xludf.DUMMYFUNCTION("TO_DATE(INT((T1205/(60*60*24))+""1/1/1970""))"),43803.0)</f>
        <v>43803</v>
      </c>
      <c r="T1205" s="156">
        <v>1.5754356E9</v>
      </c>
      <c r="U1205" s="156">
        <v>178497.1732</v>
      </c>
      <c r="W1205" s="153">
        <f>IFERROR(__xludf.DUMMYFUNCTION("TO_DATE(INT((X1205/(60*60*24))+""1/1/1970""))"),43771.0)</f>
        <v>43771</v>
      </c>
      <c r="X1205" s="156">
        <v>1.5726528E9</v>
      </c>
      <c r="Y1205" s="156">
        <v>9910.4725</v>
      </c>
      <c r="AA1205" s="153">
        <f>IFERROR(__xludf.DUMMYFUNCTION("TO_DATE(INT((AB1205/(60*60*24))+""1/1/1970""))"),43777.0)</f>
        <v>43777</v>
      </c>
      <c r="AB1205" s="156">
        <v>1.5731784E9</v>
      </c>
      <c r="AC1205" s="156">
        <v>89848.7517</v>
      </c>
      <c r="AE1205" s="153">
        <f>IFERROR(__xludf.DUMMYFUNCTION("TO_DATE(INT((AF1205/(60*60*24))+""1/1/1970""))"),43582.0)</f>
        <v>43582</v>
      </c>
      <c r="AF1205" s="152">
        <v>1.5563232E9</v>
      </c>
      <c r="AG1205" s="152">
        <v>90497.0132</v>
      </c>
      <c r="AQ1205" s="153">
        <f>IFERROR(__xludf.DUMMYFUNCTION("TO_DATE(INT((AR1205/(60*60*24))+""1/1/1970""))"),43803.0)</f>
        <v>43803</v>
      </c>
      <c r="AR1205" s="156">
        <v>1.5754356E9</v>
      </c>
      <c r="AS1205" s="156">
        <v>98908.2741</v>
      </c>
      <c r="AT1205" s="156">
        <v>170528.1066</v>
      </c>
      <c r="AU1205" s="152">
        <f t="shared" si="1"/>
        <v>201470.2</v>
      </c>
      <c r="AV1205" s="152">
        <f t="shared" si="2"/>
        <v>32403.7852</v>
      </c>
      <c r="AW1205" s="152">
        <f t="shared" si="3"/>
        <v>178497.1732</v>
      </c>
      <c r="AX1205" s="152">
        <f t="shared" si="4"/>
        <v>9878.8329</v>
      </c>
      <c r="AY1205" s="152">
        <f t="shared" si="5"/>
        <v>89524.5817</v>
      </c>
      <c r="AZ1205" s="152">
        <f t="shared" si="6"/>
        <v>90945.8154</v>
      </c>
      <c r="BA1205" s="152">
        <f t="shared" si="7"/>
        <v>110534.4553</v>
      </c>
      <c r="BB1205" s="152">
        <f t="shared" si="8"/>
        <v>101609.62</v>
      </c>
      <c r="BC1205" s="152">
        <f t="shared" si="9"/>
        <v>111196.9227</v>
      </c>
    </row>
    <row r="1206">
      <c r="A1206" s="156">
        <v>1.5265008E9</v>
      </c>
      <c r="B1206" s="156">
        <v>120266.8454</v>
      </c>
      <c r="D1206" s="153">
        <f>IFERROR(__xludf.DUMMYFUNCTION("TO_DATE(INT((E1206/(60*60*24))+""1/1/1970""))"),43804.0)</f>
        <v>43804</v>
      </c>
      <c r="E1206" s="152">
        <v>1.575522E9</v>
      </c>
      <c r="F1206" s="152">
        <v>98908.2741</v>
      </c>
      <c r="H1206" s="153">
        <f>IFERROR(__xludf.DUMMYFUNCTION("TO_DATE(INT((I1206/(60*60*24))+""1/1/1970""))"),43804.0)</f>
        <v>43804</v>
      </c>
      <c r="I1206" s="152">
        <v>1.575522E9</v>
      </c>
      <c r="J1206" s="152">
        <v>168120.6699</v>
      </c>
      <c r="L1206" s="154">
        <v>44034.0</v>
      </c>
      <c r="M1206" s="155">
        <v>238940.52</v>
      </c>
      <c r="O1206" s="153">
        <f>IFERROR(__xludf.DUMMYFUNCTION("TO_DATE(INT((P1206/(60*60*24))+""1/1/1970""))"),43579.0)</f>
        <v>43579</v>
      </c>
      <c r="P1206" s="13">
        <v>1.5561144E9</v>
      </c>
      <c r="Q1206" s="13">
        <v>32099.1867</v>
      </c>
      <c r="S1206" s="153">
        <f>IFERROR(__xludf.DUMMYFUNCTION("TO_DATE(INT((T1206/(60*60*24))+""1/1/1970""))"),43804.0)</f>
        <v>43804</v>
      </c>
      <c r="T1206" s="152">
        <v>1.575522E9</v>
      </c>
      <c r="U1206" s="152">
        <v>179610.2217</v>
      </c>
      <c r="W1206" s="153">
        <f>IFERROR(__xludf.DUMMYFUNCTION("TO_DATE(INT((X1206/(60*60*24))+""1/1/1970""))"),43773.0)</f>
        <v>43773</v>
      </c>
      <c r="X1206" s="152">
        <v>1.5728292E9</v>
      </c>
      <c r="Y1206" s="152">
        <v>9910.3288</v>
      </c>
      <c r="AA1206" s="153">
        <f>IFERROR(__xludf.DUMMYFUNCTION("TO_DATE(INT((AB1206/(60*60*24))+""1/1/1970""))"),43779.0)</f>
        <v>43779</v>
      </c>
      <c r="AB1206" s="152">
        <v>1.5734268E9</v>
      </c>
      <c r="AC1206" s="152">
        <v>89790.6563</v>
      </c>
      <c r="AE1206" s="153">
        <f>IFERROR(__xludf.DUMMYFUNCTION("TO_DATE(INT((AF1206/(60*60*24))+""1/1/1970""))"),43583.0)</f>
        <v>43583</v>
      </c>
      <c r="AF1206" s="156">
        <v>1.5564888E9</v>
      </c>
      <c r="AG1206" s="156">
        <v>90497.0132</v>
      </c>
      <c r="AQ1206" s="153">
        <f>IFERROR(__xludf.DUMMYFUNCTION("TO_DATE(INT((AR1206/(60*60*24))+""1/1/1970""))"),43804.0)</f>
        <v>43804</v>
      </c>
      <c r="AR1206" s="152">
        <v>1.575522E9</v>
      </c>
      <c r="AS1206" s="152">
        <v>98908.2741</v>
      </c>
      <c r="AT1206" s="152">
        <v>168120.6699</v>
      </c>
      <c r="AU1206" s="152">
        <f t="shared" si="1"/>
        <v>202641.03</v>
      </c>
      <c r="AV1206" s="152">
        <f t="shared" si="2"/>
        <v>32386.3866</v>
      </c>
      <c r="AW1206" s="152">
        <f t="shared" si="3"/>
        <v>179610.2217</v>
      </c>
      <c r="AX1206" s="152">
        <f t="shared" si="4"/>
        <v>9865.2769</v>
      </c>
      <c r="AY1206" s="152">
        <f t="shared" si="5"/>
        <v>89415.9368</v>
      </c>
      <c r="AZ1206" s="152">
        <f t="shared" si="6"/>
        <v>90939.675</v>
      </c>
      <c r="BA1206" s="152">
        <f t="shared" si="7"/>
        <v>111253.8884</v>
      </c>
      <c r="BB1206" s="152">
        <f t="shared" si="8"/>
        <v>101714.78</v>
      </c>
      <c r="BC1206" s="152">
        <f t="shared" si="9"/>
        <v>111606.0226</v>
      </c>
    </row>
    <row r="1207">
      <c r="A1207" s="152">
        <v>1.52656386E9</v>
      </c>
      <c r="B1207" s="152">
        <v>120134.8619</v>
      </c>
      <c r="D1207" s="153">
        <f>IFERROR(__xludf.DUMMYFUNCTION("TO_DATE(INT((E1207/(60*60*24))+""1/1/1970""))"),43805.0)</f>
        <v>43805</v>
      </c>
      <c r="E1207" s="156">
        <v>1.5756084E9</v>
      </c>
      <c r="F1207" s="156">
        <v>98908.2741</v>
      </c>
      <c r="H1207" s="153">
        <f>IFERROR(__xludf.DUMMYFUNCTION("TO_DATE(INT((I1207/(60*60*24))+""1/1/1970""))"),43805.0)</f>
        <v>43805</v>
      </c>
      <c r="I1207" s="156">
        <v>1.5756084E9</v>
      </c>
      <c r="J1207" s="156">
        <v>165917.4056</v>
      </c>
      <c r="L1207" s="154">
        <v>44035.0</v>
      </c>
      <c r="M1207" s="155">
        <v>240379.72</v>
      </c>
      <c r="O1207" s="153">
        <f>IFERROR(__xludf.DUMMYFUNCTION("TO_DATE(INT((P1207/(60*60*24))+""1/1/1970""))"),43580.0)</f>
        <v>43580</v>
      </c>
      <c r="P1207" s="13">
        <v>1.5562008E9</v>
      </c>
      <c r="Q1207" s="13">
        <v>32138.3529</v>
      </c>
      <c r="S1207" s="153">
        <f>IFERROR(__xludf.DUMMYFUNCTION("TO_DATE(INT((T1207/(60*60*24))+""1/1/1970""))"),43805.0)</f>
        <v>43805</v>
      </c>
      <c r="T1207" s="156">
        <v>1.5756084E9</v>
      </c>
      <c r="U1207" s="156">
        <v>179953.7281</v>
      </c>
      <c r="W1207" s="153">
        <f>IFERROR(__xludf.DUMMYFUNCTION("TO_DATE(INT((X1207/(60*60*24))+""1/1/1970""))"),43774.0)</f>
        <v>43774</v>
      </c>
      <c r="X1207" s="156">
        <v>1.572966E9</v>
      </c>
      <c r="Y1207" s="156">
        <v>9913.2593</v>
      </c>
      <c r="AA1207" s="153">
        <f>IFERROR(__xludf.DUMMYFUNCTION("TO_DATE(INT((AB1207/(60*60*24))+""1/1/1970""))"),43780.0)</f>
        <v>43780</v>
      </c>
      <c r="AB1207" s="156">
        <v>1.5734664E9</v>
      </c>
      <c r="AC1207" s="156">
        <v>89729.7453</v>
      </c>
      <c r="AE1207" s="153">
        <f>IFERROR(__xludf.DUMMYFUNCTION("TO_DATE(INT((AF1207/(60*60*24))+""1/1/1970""))"),43584.0)</f>
        <v>43584</v>
      </c>
      <c r="AF1207" s="156">
        <v>1.5565284E9</v>
      </c>
      <c r="AG1207" s="156">
        <v>90514.4196</v>
      </c>
      <c r="AQ1207" s="153">
        <f>IFERROR(__xludf.DUMMYFUNCTION("TO_DATE(INT((AR1207/(60*60*24))+""1/1/1970""))"),43805.0)</f>
        <v>43805</v>
      </c>
      <c r="AR1207" s="156">
        <v>1.5756084E9</v>
      </c>
      <c r="AS1207" s="156">
        <v>98908.2741</v>
      </c>
      <c r="AT1207" s="156">
        <v>165917.4056</v>
      </c>
      <c r="AU1207" s="152">
        <f t="shared" si="1"/>
        <v>202984.31</v>
      </c>
      <c r="AV1207" s="152">
        <f t="shared" si="2"/>
        <v>32402.1488</v>
      </c>
      <c r="AW1207" s="152">
        <f t="shared" si="3"/>
        <v>179953.7281</v>
      </c>
      <c r="AX1207" s="152">
        <f t="shared" si="4"/>
        <v>9860.8389</v>
      </c>
      <c r="AY1207" s="152">
        <f t="shared" si="5"/>
        <v>89244.9833</v>
      </c>
      <c r="AZ1207" s="152">
        <f t="shared" si="6"/>
        <v>90765.2898</v>
      </c>
      <c r="BA1207" s="152">
        <f t="shared" si="7"/>
        <v>111416.4578</v>
      </c>
      <c r="BB1207" s="152">
        <f t="shared" si="8"/>
        <v>101944.02</v>
      </c>
      <c r="BC1207" s="152">
        <f t="shared" si="9"/>
        <v>111606.0226</v>
      </c>
    </row>
    <row r="1208">
      <c r="A1208" s="156">
        <v>1.5265872E9</v>
      </c>
      <c r="B1208" s="156">
        <v>120165.658</v>
      </c>
      <c r="D1208" s="153">
        <f>IFERROR(__xludf.DUMMYFUNCTION("TO_DATE(INT((E1208/(60*60*24))+""1/1/1970""))"),43806.0)</f>
        <v>43806</v>
      </c>
      <c r="E1208" s="152">
        <v>1.5756948E9</v>
      </c>
      <c r="F1208" s="152">
        <v>98908.2741</v>
      </c>
      <c r="H1208" s="153">
        <f>IFERROR(__xludf.DUMMYFUNCTION("TO_DATE(INT((I1208/(60*60*24))+""1/1/1970""))"),43806.0)</f>
        <v>43806</v>
      </c>
      <c r="I1208" s="152">
        <v>1.5756948E9</v>
      </c>
      <c r="J1208" s="152">
        <v>166197.8001</v>
      </c>
      <c r="L1208" s="154">
        <v>44036.0</v>
      </c>
      <c r="M1208" s="155">
        <v>238415.72</v>
      </c>
      <c r="O1208" s="153">
        <f>IFERROR(__xludf.DUMMYFUNCTION("TO_DATE(INT((P1208/(60*60*24))+""1/1/1970""))"),43581.0)</f>
        <v>43581</v>
      </c>
      <c r="P1208" s="13">
        <v>1.5562872E9</v>
      </c>
      <c r="Q1208" s="13">
        <v>32325.4297</v>
      </c>
      <c r="S1208" s="153">
        <f>IFERROR(__xludf.DUMMYFUNCTION("TO_DATE(INT((T1208/(60*60*24))+""1/1/1970""))"),43806.0)</f>
        <v>43806</v>
      </c>
      <c r="T1208" s="152">
        <v>1.5756948E9</v>
      </c>
      <c r="U1208" s="152">
        <v>181564.828</v>
      </c>
      <c r="W1208" s="153">
        <f>IFERROR(__xludf.DUMMYFUNCTION("TO_DATE(INT((X1208/(60*60*24))+""1/1/1970""))"),43775.0)</f>
        <v>43775</v>
      </c>
      <c r="X1208" s="156">
        <v>1.5730524E9</v>
      </c>
      <c r="Y1208" s="156">
        <v>9909.1077</v>
      </c>
      <c r="AA1208" s="153">
        <f>IFERROR(__xludf.DUMMYFUNCTION("TO_DATE(INT((AB1208/(60*60*24))+""1/1/1970""))"),43781.0)</f>
        <v>43781</v>
      </c>
      <c r="AB1208" s="152">
        <v>1.5735456E9</v>
      </c>
      <c r="AC1208" s="152">
        <v>89985.8084</v>
      </c>
      <c r="AE1208" s="153">
        <f>IFERROR(__xludf.DUMMYFUNCTION("TO_DATE(INT((AF1208/(60*60*24))+""1/1/1970""))"),43585.0)</f>
        <v>43585</v>
      </c>
      <c r="AF1208" s="152">
        <v>1.5566076E9</v>
      </c>
      <c r="AG1208" s="152">
        <v>90802.6372</v>
      </c>
      <c r="AQ1208" s="153">
        <f>IFERROR(__xludf.DUMMYFUNCTION("TO_DATE(INT((AR1208/(60*60*24))+""1/1/1970""))"),43806.0)</f>
        <v>43806</v>
      </c>
      <c r="AR1208" s="152">
        <v>1.5756948E9</v>
      </c>
      <c r="AS1208" s="152">
        <v>98908.2741</v>
      </c>
      <c r="AT1208" s="152">
        <v>166197.8001</v>
      </c>
      <c r="AU1208" s="152">
        <f t="shared" si="1"/>
        <v>202984.31</v>
      </c>
      <c r="AV1208" s="152">
        <f t="shared" si="2"/>
        <v>32468.9411</v>
      </c>
      <c r="AW1208" s="152">
        <f t="shared" si="3"/>
        <v>181564.828</v>
      </c>
      <c r="AX1208" s="152">
        <f t="shared" si="4"/>
        <v>9858.2815</v>
      </c>
      <c r="AY1208" s="152">
        <f t="shared" si="5"/>
        <v>89244.9833</v>
      </c>
      <c r="AZ1208" s="152">
        <f t="shared" si="6"/>
        <v>91124.2941</v>
      </c>
      <c r="BA1208" s="152">
        <f t="shared" si="7"/>
        <v>112761.5331</v>
      </c>
      <c r="BB1208" s="152">
        <f t="shared" si="8"/>
        <v>101881.98</v>
      </c>
      <c r="BC1208" s="152">
        <f t="shared" si="9"/>
        <v>111606.0226</v>
      </c>
    </row>
    <row r="1209">
      <c r="A1209" s="152">
        <v>1.52665026E9</v>
      </c>
      <c r="B1209" s="152">
        <v>120002.8784</v>
      </c>
      <c r="D1209" s="153">
        <f>IFERROR(__xludf.DUMMYFUNCTION("TO_DATE(INT((E1209/(60*60*24))+""1/1/1970""))"),43808.0)</f>
        <v>43808</v>
      </c>
      <c r="E1209" s="156">
        <v>1.5759036E9</v>
      </c>
      <c r="F1209" s="156">
        <v>98908.2741</v>
      </c>
      <c r="H1209" s="153">
        <f>IFERROR(__xludf.DUMMYFUNCTION("TO_DATE(INT((I1209/(60*60*24))+""1/1/1970""))"),43808.0)</f>
        <v>43808</v>
      </c>
      <c r="I1209" s="156">
        <v>1.5759036E9</v>
      </c>
      <c r="J1209" s="156">
        <v>166197.8001</v>
      </c>
      <c r="L1209" s="154">
        <v>44039.0</v>
      </c>
      <c r="M1209" s="155">
        <v>236993.61</v>
      </c>
      <c r="O1209" s="153">
        <f>IFERROR(__xludf.DUMMYFUNCTION("TO_DATE(INT((P1209/(60*60*24))+""1/1/1970""))"),43582.0)</f>
        <v>43582</v>
      </c>
      <c r="P1209" s="13">
        <v>1.5563232E9</v>
      </c>
      <c r="Q1209" s="13">
        <v>32292.6818</v>
      </c>
      <c r="S1209" s="153">
        <f>IFERROR(__xludf.DUMMYFUNCTION("TO_DATE(INT((T1209/(60*60*24))+""1/1/1970""))"),43808.0)</f>
        <v>43808</v>
      </c>
      <c r="T1209" s="156">
        <v>1.5759036E9</v>
      </c>
      <c r="U1209" s="156">
        <v>181564.828</v>
      </c>
      <c r="W1209" s="153">
        <f>IFERROR(__xludf.DUMMYFUNCTION("TO_DATE(INT((X1209/(60*60*24))+""1/1/1970""))"),43776.0)</f>
        <v>43776</v>
      </c>
      <c r="X1209" s="156">
        <v>1.5731388E9</v>
      </c>
      <c r="Y1209" s="156">
        <v>9916.9341</v>
      </c>
      <c r="AA1209" s="153">
        <f>IFERROR(__xludf.DUMMYFUNCTION("TO_DATE(INT((AB1209/(60*60*24))+""1/1/1970""))"),43782.0)</f>
        <v>43782</v>
      </c>
      <c r="AB1209" s="156">
        <v>1.5736248E9</v>
      </c>
      <c r="AC1209" s="156">
        <v>89919.0372</v>
      </c>
      <c r="AE1209" s="153">
        <f>IFERROR(__xludf.DUMMYFUNCTION("TO_DATE(INT((AF1209/(60*60*24))+""1/1/1970""))"),43586.0)</f>
        <v>43586</v>
      </c>
      <c r="AF1209" s="156">
        <v>1.5566868E9</v>
      </c>
      <c r="AG1209" s="156">
        <v>91052.3988</v>
      </c>
      <c r="AQ1209" s="153">
        <f>IFERROR(__xludf.DUMMYFUNCTION("TO_DATE(INT((AR1209/(60*60*24))+""1/1/1970""))"),43808.0)</f>
        <v>43808</v>
      </c>
      <c r="AR1209" s="156">
        <v>1.5759036E9</v>
      </c>
      <c r="AS1209" s="156">
        <v>98908.2741</v>
      </c>
      <c r="AT1209" s="156">
        <v>166197.8001</v>
      </c>
      <c r="AU1209" s="152">
        <f t="shared" si="1"/>
        <v>204731.36</v>
      </c>
      <c r="AV1209" s="152">
        <f t="shared" si="2"/>
        <v>32467.8225</v>
      </c>
      <c r="AW1209" s="152">
        <f t="shared" si="3"/>
        <v>181564.828</v>
      </c>
      <c r="AX1209" s="152">
        <f t="shared" si="4"/>
        <v>9854.0535</v>
      </c>
      <c r="AY1209" s="152">
        <f t="shared" si="5"/>
        <v>89437.0114</v>
      </c>
      <c r="AZ1209" s="152">
        <f t="shared" si="6"/>
        <v>91139.0309</v>
      </c>
      <c r="BA1209" s="152">
        <f t="shared" si="7"/>
        <v>112996.2058</v>
      </c>
      <c r="BB1209" s="152">
        <f t="shared" si="8"/>
        <v>101881.98</v>
      </c>
      <c r="BC1209" s="152">
        <f t="shared" si="9"/>
        <v>111606.0226</v>
      </c>
    </row>
    <row r="1210">
      <c r="A1210" s="156">
        <v>1.5266736E9</v>
      </c>
      <c r="B1210" s="156">
        <v>119866.4954</v>
      </c>
      <c r="D1210" s="153">
        <f>IFERROR(__xludf.DUMMYFUNCTION("TO_DATE(INT((E1210/(60*60*24))+""1/1/1970""))"),43809.0)</f>
        <v>43809</v>
      </c>
      <c r="E1210" s="156">
        <v>1.575954E9</v>
      </c>
      <c r="F1210" s="156">
        <v>98908.2741</v>
      </c>
      <c r="H1210" s="153">
        <f>IFERROR(__xludf.DUMMYFUNCTION("TO_DATE(INT((I1210/(60*60*24))+""1/1/1970""))"),43809.0)</f>
        <v>43809</v>
      </c>
      <c r="I1210" s="156">
        <v>1.575954E9</v>
      </c>
      <c r="J1210" s="156">
        <v>166921.9565</v>
      </c>
      <c r="L1210" s="154">
        <v>44040.0</v>
      </c>
      <c r="M1210" s="155">
        <v>238365.84</v>
      </c>
      <c r="O1210" s="153">
        <f>IFERROR(__xludf.DUMMYFUNCTION("TO_DATE(INT((P1210/(60*60*24))+""1/1/1970""))"),43583.0)</f>
        <v>43583</v>
      </c>
      <c r="P1210" s="13">
        <v>1.5564096E9</v>
      </c>
      <c r="Q1210" s="13">
        <v>32292.6818</v>
      </c>
      <c r="S1210" s="153">
        <f>IFERROR(__xludf.DUMMYFUNCTION("TO_DATE(INT((T1210/(60*60*24))+""1/1/1970""))"),43809.0)</f>
        <v>43809</v>
      </c>
      <c r="T1210" s="156">
        <v>1.575954E9</v>
      </c>
      <c r="U1210" s="156">
        <v>181012.6013</v>
      </c>
      <c r="W1210" s="153">
        <f>IFERROR(__xludf.DUMMYFUNCTION("TO_DATE(INT((X1210/(60*60*24))+""1/1/1970""))"),43777.0)</f>
        <v>43777</v>
      </c>
      <c r="X1210" s="156">
        <v>1.5732252E9</v>
      </c>
      <c r="Y1210" s="156">
        <v>9913.0455</v>
      </c>
      <c r="AA1210" s="153">
        <f>IFERROR(__xludf.DUMMYFUNCTION("TO_DATE(INT((AB1210/(60*60*24))+""1/1/1970""))"),43783.0)</f>
        <v>43783</v>
      </c>
      <c r="AB1210" s="152">
        <v>1.573704E9</v>
      </c>
      <c r="AC1210" s="152">
        <v>89746.787</v>
      </c>
      <c r="AE1210" s="153">
        <f>IFERROR(__xludf.DUMMYFUNCTION("TO_DATE(INT((AF1210/(60*60*24))+""1/1/1970""))"),43587.0)</f>
        <v>43587</v>
      </c>
      <c r="AF1210" s="152">
        <v>1.556766E9</v>
      </c>
      <c r="AG1210" s="152">
        <v>90944.3172</v>
      </c>
      <c r="AQ1210" s="153">
        <f>IFERROR(__xludf.DUMMYFUNCTION("TO_DATE(INT((AR1210/(60*60*24))+""1/1/1970""))"),43809.0)</f>
        <v>43809</v>
      </c>
      <c r="AR1210" s="156">
        <v>1.575954E9</v>
      </c>
      <c r="AS1210" s="156">
        <v>98908.2741</v>
      </c>
      <c r="AT1210" s="156">
        <v>166921.9565</v>
      </c>
      <c r="AU1210" s="152">
        <f t="shared" si="1"/>
        <v>204124.49</v>
      </c>
      <c r="AV1210" s="152">
        <f t="shared" si="2"/>
        <v>32523.9616</v>
      </c>
      <c r="AW1210" s="152">
        <f t="shared" si="3"/>
        <v>181012.6013</v>
      </c>
      <c r="AX1210" s="152">
        <f t="shared" si="4"/>
        <v>9854.8463</v>
      </c>
      <c r="AY1210" s="152">
        <f t="shared" si="5"/>
        <v>89442.5739</v>
      </c>
      <c r="AZ1210" s="152">
        <f t="shared" si="6"/>
        <v>91088.6802</v>
      </c>
      <c r="BA1210" s="152">
        <f t="shared" si="7"/>
        <v>112521.9275</v>
      </c>
      <c r="BB1210" s="152">
        <f t="shared" si="8"/>
        <v>101947.98</v>
      </c>
      <c r="BC1210" s="152">
        <f t="shared" si="9"/>
        <v>111555.9679</v>
      </c>
    </row>
    <row r="1211">
      <c r="A1211" s="152">
        <v>1.52690946E9</v>
      </c>
      <c r="B1211" s="152">
        <v>120667.1953</v>
      </c>
      <c r="D1211" s="153">
        <f>IFERROR(__xludf.DUMMYFUNCTION("TO_DATE(INT((E1211/(60*60*24))+""1/1/1970""))"),43810.0)</f>
        <v>43810</v>
      </c>
      <c r="E1211" s="152">
        <v>1.5760404E9</v>
      </c>
      <c r="F1211" s="152">
        <v>98908.2741</v>
      </c>
      <c r="H1211" s="153">
        <f>IFERROR(__xludf.DUMMYFUNCTION("TO_DATE(INT((I1211/(60*60*24))+""1/1/1970""))"),43810.0)</f>
        <v>43810</v>
      </c>
      <c r="I1211" s="152">
        <v>1.5760404E9</v>
      </c>
      <c r="J1211" s="152">
        <v>165956.175</v>
      </c>
      <c r="L1211" s="154">
        <v>44041.0</v>
      </c>
      <c r="M1211" s="155">
        <v>237383.09</v>
      </c>
      <c r="O1211" s="153">
        <f>IFERROR(__xludf.DUMMYFUNCTION("TO_DATE(INT((P1211/(60*60*24))+""1/1/1970""))"),43584.0)</f>
        <v>43584</v>
      </c>
      <c r="P1211" s="13">
        <v>1.556496E9</v>
      </c>
      <c r="Q1211" s="13">
        <v>32298.4017</v>
      </c>
      <c r="S1211" s="153">
        <f>IFERROR(__xludf.DUMMYFUNCTION("TO_DATE(INT((T1211/(60*60*24))+""1/1/1970""))"),43810.0)</f>
        <v>43810</v>
      </c>
      <c r="T1211" s="152">
        <v>1.5760404E9</v>
      </c>
      <c r="U1211" s="152">
        <v>180826.3791</v>
      </c>
      <c r="W1211" s="153">
        <f>IFERROR(__xludf.DUMMYFUNCTION("TO_DATE(INT((X1211/(60*60*24))+""1/1/1970""))"),43778.0)</f>
        <v>43778</v>
      </c>
      <c r="X1211" s="156">
        <v>1.5732576E9</v>
      </c>
      <c r="Y1211" s="156">
        <v>9925.7684</v>
      </c>
      <c r="AA1211" s="153">
        <f>IFERROR(__xludf.DUMMYFUNCTION("TO_DATE(INT((AB1211/(60*60*24))+""1/1/1970""))"),43784.0)</f>
        <v>43784</v>
      </c>
      <c r="AB1211" s="156">
        <v>1.5737832E9</v>
      </c>
      <c r="AC1211" s="156">
        <v>89848.3417</v>
      </c>
      <c r="AE1211" s="153">
        <f>IFERROR(__xludf.DUMMYFUNCTION("TO_DATE(INT((AF1211/(60*60*24))+""1/1/1970""))"),43588.0)</f>
        <v>43588</v>
      </c>
      <c r="AF1211" s="156">
        <v>1.5568452E9</v>
      </c>
      <c r="AG1211" s="156">
        <v>90706.6996</v>
      </c>
      <c r="AQ1211" s="153">
        <f>IFERROR(__xludf.DUMMYFUNCTION("TO_DATE(INT((AR1211/(60*60*24))+""1/1/1970""))"),43810.0)</f>
        <v>43810</v>
      </c>
      <c r="AR1211" s="152">
        <v>1.5760404E9</v>
      </c>
      <c r="AS1211" s="152">
        <v>98908.2741</v>
      </c>
      <c r="AT1211" s="152">
        <v>165956.175</v>
      </c>
      <c r="AU1211" s="152">
        <f t="shared" si="1"/>
        <v>203909.94</v>
      </c>
      <c r="AV1211" s="152">
        <f t="shared" si="2"/>
        <v>32487.1658</v>
      </c>
      <c r="AW1211" s="152">
        <f t="shared" si="3"/>
        <v>180826.3791</v>
      </c>
      <c r="AX1211" s="152">
        <f t="shared" si="4"/>
        <v>9857.3951</v>
      </c>
      <c r="AY1211" s="152">
        <f t="shared" si="5"/>
        <v>89356.6997</v>
      </c>
      <c r="AZ1211" s="152">
        <f t="shared" si="6"/>
        <v>90859.4414</v>
      </c>
      <c r="BA1211" s="152">
        <f t="shared" si="7"/>
        <v>113446.7739</v>
      </c>
      <c r="BB1211" s="152">
        <f t="shared" si="8"/>
        <v>101893.86</v>
      </c>
      <c r="BC1211" s="152">
        <f t="shared" si="9"/>
        <v>111491.8663</v>
      </c>
    </row>
    <row r="1212">
      <c r="A1212" s="156">
        <v>1.5269328E9</v>
      </c>
      <c r="B1212" s="156">
        <v>120763.9832</v>
      </c>
      <c r="D1212" s="153">
        <f>IFERROR(__xludf.DUMMYFUNCTION("TO_DATE(INT((E1212/(60*60*24))+""1/1/1970""))"),43811.0)</f>
        <v>43811</v>
      </c>
      <c r="E1212" s="156">
        <v>1.5761268E9</v>
      </c>
      <c r="F1212" s="156">
        <v>98908.2741</v>
      </c>
      <c r="H1212" s="153">
        <f>IFERROR(__xludf.DUMMYFUNCTION("TO_DATE(INT((I1212/(60*60*24))+""1/1/1970""))"),43811.0)</f>
        <v>43811</v>
      </c>
      <c r="I1212" s="156">
        <v>1.5761268E9</v>
      </c>
      <c r="J1212" s="156">
        <v>165085.9697</v>
      </c>
      <c r="L1212" s="154">
        <v>44042.0</v>
      </c>
      <c r="M1212" s="155">
        <v>239974.04</v>
      </c>
      <c r="O1212" s="153">
        <f>IFERROR(__xludf.DUMMYFUNCTION("TO_DATE(INT((P1212/(60*60*24))+""1/1/1970""))"),43585.0)</f>
        <v>43585</v>
      </c>
      <c r="P1212" s="13">
        <v>1.5566328E9</v>
      </c>
      <c r="Q1212" s="13">
        <v>32293.5466</v>
      </c>
      <c r="S1212" s="153">
        <f>IFERROR(__xludf.DUMMYFUNCTION("TO_DATE(INT((T1212/(60*60*24))+""1/1/1970""))"),43811.0)</f>
        <v>43811</v>
      </c>
      <c r="T1212" s="156">
        <v>1.5761268E9</v>
      </c>
      <c r="U1212" s="156">
        <v>181305.682</v>
      </c>
      <c r="W1212" s="153">
        <f>IFERROR(__xludf.DUMMYFUNCTION("TO_DATE(INT((X1212/(60*60*24))+""1/1/1970""))"),43780.0)</f>
        <v>43780</v>
      </c>
      <c r="X1212" s="152">
        <v>1.5734304E9</v>
      </c>
      <c r="Y1212" s="152">
        <v>9925.0569</v>
      </c>
      <c r="AA1212" s="153">
        <f>IFERROR(__xludf.DUMMYFUNCTION("TO_DATE(INT((AB1212/(60*60*24))+""1/1/1970""))"),43786.0)</f>
        <v>43786</v>
      </c>
      <c r="AB1212" s="152">
        <v>1.5740316E9</v>
      </c>
      <c r="AC1212" s="152">
        <v>90061.6923</v>
      </c>
      <c r="AE1212" s="153">
        <f>IFERROR(__xludf.DUMMYFUNCTION("TO_DATE(INT((AF1212/(60*60*24))+""1/1/1970""))"),43589.0)</f>
        <v>43589</v>
      </c>
      <c r="AF1212" s="152">
        <v>1.556928E9</v>
      </c>
      <c r="AG1212" s="152">
        <v>90934.1972</v>
      </c>
      <c r="AQ1212" s="153">
        <f>IFERROR(__xludf.DUMMYFUNCTION("TO_DATE(INT((AR1212/(60*60*24))+""1/1/1970""))"),43811.0)</f>
        <v>43811</v>
      </c>
      <c r="AR1212" s="156">
        <v>1.5761268E9</v>
      </c>
      <c r="AS1212" s="156">
        <v>98908.2741</v>
      </c>
      <c r="AT1212" s="156">
        <v>165085.9697</v>
      </c>
      <c r="AU1212" s="152">
        <f t="shared" si="1"/>
        <v>204455.51</v>
      </c>
      <c r="AV1212" s="152">
        <f t="shared" si="2"/>
        <v>32517.031</v>
      </c>
      <c r="AW1212" s="152">
        <f t="shared" si="3"/>
        <v>181305.682</v>
      </c>
      <c r="AX1212" s="152">
        <f t="shared" si="4"/>
        <v>9846.3828</v>
      </c>
      <c r="AY1212" s="152">
        <f t="shared" si="5"/>
        <v>88834.9586</v>
      </c>
      <c r="AZ1212" s="152">
        <f t="shared" si="6"/>
        <v>90530.32</v>
      </c>
      <c r="BA1212" s="152">
        <f t="shared" si="7"/>
        <v>113859.2421</v>
      </c>
      <c r="BB1212" s="152">
        <f t="shared" si="8"/>
        <v>102049.62</v>
      </c>
      <c r="BC1212" s="152">
        <f t="shared" si="9"/>
        <v>111389.5055</v>
      </c>
    </row>
    <row r="1213">
      <c r="A1213" s="152">
        <v>1.52699586E9</v>
      </c>
      <c r="B1213" s="152">
        <v>120997.154</v>
      </c>
      <c r="D1213" s="153">
        <f>IFERROR(__xludf.DUMMYFUNCTION("TO_DATE(INT((E1213/(60*60*24))+""1/1/1970""))"),43812.0)</f>
        <v>43812</v>
      </c>
      <c r="E1213" s="152">
        <v>1.5762132E9</v>
      </c>
      <c r="F1213" s="152">
        <v>98908.2741</v>
      </c>
      <c r="H1213" s="153">
        <f>IFERROR(__xludf.DUMMYFUNCTION("TO_DATE(INT((I1213/(60*60*24))+""1/1/1970""))"),43812.0)</f>
        <v>43812</v>
      </c>
      <c r="I1213" s="152">
        <v>1.5762132E9</v>
      </c>
      <c r="J1213" s="152">
        <v>163546.7167</v>
      </c>
      <c r="L1213" s="154">
        <v>44043.0</v>
      </c>
      <c r="M1213" s="155">
        <v>239580.52</v>
      </c>
      <c r="O1213" s="153">
        <f>IFERROR(__xludf.DUMMYFUNCTION("TO_DATE(INT((P1213/(60*60*24))+""1/1/1970""))"),43586.0)</f>
        <v>43586</v>
      </c>
      <c r="P1213" s="13">
        <v>1.5567192E9</v>
      </c>
      <c r="Q1213" s="13">
        <v>32356.458</v>
      </c>
      <c r="S1213" s="153">
        <f>IFERROR(__xludf.DUMMYFUNCTION("TO_DATE(INT((T1213/(60*60*24))+""1/1/1970""))"),43812.0)</f>
        <v>43812</v>
      </c>
      <c r="T1213" s="152">
        <v>1.5762132E9</v>
      </c>
      <c r="U1213" s="152">
        <v>182887.844</v>
      </c>
      <c r="W1213" s="153">
        <f>IFERROR(__xludf.DUMMYFUNCTION("TO_DATE(INT((X1213/(60*60*24))+""1/1/1970""))"),43781.0)</f>
        <v>43781</v>
      </c>
      <c r="X1213" s="156">
        <v>1.5735708E9</v>
      </c>
      <c r="Y1213" s="156">
        <v>9918.3247</v>
      </c>
      <c r="AA1213" s="153">
        <f>IFERROR(__xludf.DUMMYFUNCTION("TO_DATE(INT((AB1213/(60*60*24))+""1/1/1970""))"),43787.0)</f>
        <v>43787</v>
      </c>
      <c r="AB1213" s="156">
        <v>1.5740712E9</v>
      </c>
      <c r="AC1213" s="156">
        <v>90371.9767</v>
      </c>
      <c r="AE1213" s="153">
        <f>IFERROR(__xludf.DUMMYFUNCTION("TO_DATE(INT((AF1213/(60*60*24))+""1/1/1970""))"),43590.0)</f>
        <v>43590</v>
      </c>
      <c r="AF1213" s="156">
        <v>1.5570936E9</v>
      </c>
      <c r="AG1213" s="156">
        <v>90934.1972</v>
      </c>
      <c r="AQ1213" s="153">
        <f>IFERROR(__xludf.DUMMYFUNCTION("TO_DATE(INT((AR1213/(60*60*24))+""1/1/1970""))"),43812.0)</f>
        <v>43812</v>
      </c>
      <c r="AR1213" s="152">
        <v>1.5762132E9</v>
      </c>
      <c r="AS1213" s="152">
        <v>98908.2741</v>
      </c>
      <c r="AT1213" s="152">
        <v>163546.7167</v>
      </c>
      <c r="AU1213" s="152">
        <f t="shared" si="1"/>
        <v>206116.74</v>
      </c>
      <c r="AV1213" s="152">
        <f t="shared" si="2"/>
        <v>32338.3324</v>
      </c>
      <c r="AW1213" s="152">
        <f t="shared" si="3"/>
        <v>182887.844</v>
      </c>
      <c r="AX1213" s="152">
        <f t="shared" si="4"/>
        <v>9811.6588</v>
      </c>
      <c r="AY1213" s="152">
        <f t="shared" si="5"/>
        <v>87754.7082</v>
      </c>
      <c r="AZ1213" s="152">
        <f t="shared" si="6"/>
        <v>90114.8247</v>
      </c>
      <c r="BA1213" s="152">
        <f t="shared" si="7"/>
        <v>117059.8832</v>
      </c>
      <c r="BB1213" s="152">
        <f t="shared" si="8"/>
        <v>101665.94</v>
      </c>
      <c r="BC1213" s="152">
        <f t="shared" si="9"/>
        <v>113057.275</v>
      </c>
    </row>
    <row r="1214">
      <c r="A1214" s="156">
        <v>1.5270192E9</v>
      </c>
      <c r="B1214" s="156">
        <v>120429.625</v>
      </c>
      <c r="D1214" s="153">
        <f>IFERROR(__xludf.DUMMYFUNCTION("TO_DATE(INT((E1214/(60*60*24))+""1/1/1970""))"),43813.0)</f>
        <v>43813</v>
      </c>
      <c r="E1214" s="156">
        <v>1.5762996E9</v>
      </c>
      <c r="F1214" s="156">
        <v>98908.2741</v>
      </c>
      <c r="H1214" s="153">
        <f>IFERROR(__xludf.DUMMYFUNCTION("TO_DATE(INT((I1214/(60*60*24))+""1/1/1970""))"),43813.0)</f>
        <v>43813</v>
      </c>
      <c r="I1214" s="156">
        <v>1.5762996E9</v>
      </c>
      <c r="J1214" s="156">
        <v>163428.6105</v>
      </c>
      <c r="L1214" s="154">
        <v>44046.0</v>
      </c>
      <c r="M1214" s="155">
        <v>241354.84</v>
      </c>
      <c r="O1214" s="153">
        <f>IFERROR(__xludf.DUMMYFUNCTION("TO_DATE(INT((P1214/(60*60*24))+""1/1/1970""))"),43587.0)</f>
        <v>43587</v>
      </c>
      <c r="P1214" s="13">
        <v>1.5568056E9</v>
      </c>
      <c r="Q1214" s="13">
        <v>32343.7532</v>
      </c>
      <c r="S1214" s="153">
        <f>IFERROR(__xludf.DUMMYFUNCTION("TO_DATE(INT((T1214/(60*60*24))+""1/1/1970""))"),43813.0)</f>
        <v>43813</v>
      </c>
      <c r="T1214" s="156">
        <v>1.5762996E9</v>
      </c>
      <c r="U1214" s="156">
        <v>182968.1523</v>
      </c>
      <c r="W1214" s="153">
        <f>IFERROR(__xludf.DUMMYFUNCTION("TO_DATE(INT((X1214/(60*60*24))+""1/1/1970""))"),43782.0)</f>
        <v>43782</v>
      </c>
      <c r="X1214" s="156">
        <v>1.5736572E9</v>
      </c>
      <c r="Y1214" s="156">
        <v>9921.9221</v>
      </c>
      <c r="AA1214" s="153">
        <f>IFERROR(__xludf.DUMMYFUNCTION("TO_DATE(INT((AB1214/(60*60*24))+""1/1/1970""))"),43788.0)</f>
        <v>43788</v>
      </c>
      <c r="AB1214" s="152">
        <v>1.5741504E9</v>
      </c>
      <c r="AC1214" s="152">
        <v>90334.5248</v>
      </c>
      <c r="AE1214" s="153">
        <f>IFERROR(__xludf.DUMMYFUNCTION("TO_DATE(INT((AF1214/(60*60*24))+""1/1/1970""))"),43591.0)</f>
        <v>43591</v>
      </c>
      <c r="AF1214" s="156">
        <v>1.5571332E9</v>
      </c>
      <c r="AG1214" s="156">
        <v>90801.8276</v>
      </c>
      <c r="AQ1214" s="153">
        <f>IFERROR(__xludf.DUMMYFUNCTION("TO_DATE(INT((AR1214/(60*60*24))+""1/1/1970""))"),43813.0)</f>
        <v>43813</v>
      </c>
      <c r="AR1214" s="156">
        <v>1.5762996E9</v>
      </c>
      <c r="AS1214" s="156">
        <v>98908.2741</v>
      </c>
      <c r="AT1214" s="156">
        <v>163428.6105</v>
      </c>
      <c r="AU1214" s="152">
        <f t="shared" si="1"/>
        <v>206116.74</v>
      </c>
      <c r="AV1214" s="152">
        <f t="shared" si="2"/>
        <v>32402.3328</v>
      </c>
      <c r="AW1214" s="152">
        <f t="shared" si="3"/>
        <v>182968.1523</v>
      </c>
      <c r="AX1214" s="152">
        <f t="shared" si="4"/>
        <v>9825.2223</v>
      </c>
      <c r="AY1214" s="152">
        <f t="shared" si="5"/>
        <v>87754.7082</v>
      </c>
      <c r="AZ1214" s="152">
        <f t="shared" si="6"/>
        <v>90629.3839</v>
      </c>
      <c r="BA1214" s="152">
        <f t="shared" si="7"/>
        <v>116385.5967</v>
      </c>
      <c r="BB1214" s="152">
        <f t="shared" si="8"/>
        <v>101625.46</v>
      </c>
      <c r="BC1214" s="152">
        <f t="shared" si="9"/>
        <v>112531.7539</v>
      </c>
    </row>
    <row r="1215">
      <c r="A1215" s="152">
        <v>1.52708226E9</v>
      </c>
      <c r="B1215" s="152">
        <v>119800.5037</v>
      </c>
      <c r="D1215" s="153">
        <f>IFERROR(__xludf.DUMMYFUNCTION("TO_DATE(INT((E1215/(60*60*24))+""1/1/1970""))"),43815.0)</f>
        <v>43815</v>
      </c>
      <c r="E1215" s="152">
        <v>1.5765084E9</v>
      </c>
      <c r="F1215" s="152">
        <v>98908.2741</v>
      </c>
      <c r="H1215" s="153">
        <f>IFERROR(__xludf.DUMMYFUNCTION("TO_DATE(INT((I1215/(60*60*24))+""1/1/1970""))"),43815.0)</f>
        <v>43815</v>
      </c>
      <c r="I1215" s="152">
        <v>1.5765084E9</v>
      </c>
      <c r="J1215" s="152">
        <v>163428.6105</v>
      </c>
      <c r="L1215" s="154">
        <v>44046.0</v>
      </c>
      <c r="M1215" s="155">
        <v>241352.06</v>
      </c>
      <c r="O1215" s="153">
        <f>IFERROR(__xludf.DUMMYFUNCTION("TO_DATE(INT((P1215/(60*60*24))+""1/1/1970""))"),43588.0)</f>
        <v>43588</v>
      </c>
      <c r="P1215" s="13">
        <v>1.556892E9</v>
      </c>
      <c r="Q1215" s="13">
        <v>32340.9634</v>
      </c>
      <c r="S1215" s="153">
        <f>IFERROR(__xludf.DUMMYFUNCTION("TO_DATE(INT((T1215/(60*60*24))+""1/1/1970""))"),43815.0)</f>
        <v>43815</v>
      </c>
      <c r="T1215" s="152">
        <v>1.5764724E9</v>
      </c>
      <c r="U1215" s="152">
        <v>182968.1523</v>
      </c>
      <c r="W1215" s="153">
        <f>IFERROR(__xludf.DUMMYFUNCTION("TO_DATE(INT((X1215/(60*60*24))+""1/1/1970""))"),43783.0)</f>
        <v>43783</v>
      </c>
      <c r="X1215" s="156">
        <v>1.5737436E9</v>
      </c>
      <c r="Y1215" s="156">
        <v>9922.1049</v>
      </c>
      <c r="AA1215" s="153">
        <f>IFERROR(__xludf.DUMMYFUNCTION("TO_DATE(INT((AB1215/(60*60*24))+""1/1/1970""))"),43789.0)</f>
        <v>43789</v>
      </c>
      <c r="AB1215" s="156">
        <v>1.5742296E9</v>
      </c>
      <c r="AC1215" s="156">
        <v>90012.3942</v>
      </c>
      <c r="AE1215" s="153">
        <f>IFERROR(__xludf.DUMMYFUNCTION("TO_DATE(INT((AF1215/(60*60*24))+""1/1/1970""))"),43592.0)</f>
        <v>43592</v>
      </c>
      <c r="AF1215" s="152">
        <v>1.5572124E9</v>
      </c>
      <c r="AG1215" s="152">
        <v>90934.602</v>
      </c>
      <c r="AQ1215" s="153">
        <f>IFERROR(__xludf.DUMMYFUNCTION("TO_DATE(INT((AR1215/(60*60*24))+""1/1/1970""))"),43815.0)</f>
        <v>43815</v>
      </c>
      <c r="AR1215" s="152">
        <v>1.5765084E9</v>
      </c>
      <c r="AS1215" s="152">
        <v>98908.2741</v>
      </c>
      <c r="AT1215" s="152">
        <v>163428.6105</v>
      </c>
      <c r="AU1215" s="152">
        <f t="shared" si="1"/>
        <v>206233.21</v>
      </c>
      <c r="AV1215" s="152">
        <f t="shared" si="2"/>
        <v>32401.243</v>
      </c>
      <c r="AW1215" s="152">
        <f t="shared" si="3"/>
        <v>182968.1523</v>
      </c>
      <c r="AX1215" s="152">
        <f t="shared" si="4"/>
        <v>9822.0246</v>
      </c>
      <c r="AY1215" s="152">
        <f t="shared" si="5"/>
        <v>88300.23</v>
      </c>
      <c r="AZ1215" s="152">
        <f t="shared" si="6"/>
        <v>90598.273</v>
      </c>
      <c r="BA1215" s="152">
        <f t="shared" si="7"/>
        <v>116385.5967</v>
      </c>
      <c r="BB1215" s="152">
        <f t="shared" si="8"/>
        <v>101625.46</v>
      </c>
      <c r="BC1215" s="152">
        <f t="shared" si="9"/>
        <v>112531.7539</v>
      </c>
    </row>
    <row r="1216">
      <c r="A1216" s="156">
        <v>1.5271056E9</v>
      </c>
      <c r="B1216" s="156">
        <v>120759.5837</v>
      </c>
      <c r="D1216" s="153">
        <f>IFERROR(__xludf.DUMMYFUNCTION("TO_DATE(INT((E1216/(60*60*24))+""1/1/1970""))"),43816.0)</f>
        <v>43816</v>
      </c>
      <c r="E1216" s="152">
        <v>1.5765588E9</v>
      </c>
      <c r="F1216" s="152">
        <v>98908.2741</v>
      </c>
      <c r="H1216" s="153">
        <f>IFERROR(__xludf.DUMMYFUNCTION("TO_DATE(INT((I1216/(60*60*24))+""1/1/1970""))"),43816.0)</f>
        <v>43816</v>
      </c>
      <c r="I1216" s="152">
        <v>1.5765588E9</v>
      </c>
      <c r="J1216" s="152">
        <v>162890.2706</v>
      </c>
      <c r="L1216" s="154">
        <v>44047.0</v>
      </c>
      <c r="M1216" s="155">
        <v>242918.36</v>
      </c>
      <c r="O1216" s="153">
        <f>IFERROR(__xludf.DUMMYFUNCTION("TO_DATE(INT((P1216/(60*60*24))+""1/1/1970""))"),43589.0)</f>
        <v>43589</v>
      </c>
      <c r="P1216" s="13">
        <v>1.556928E9</v>
      </c>
      <c r="Q1216" s="13">
        <v>32399.6481</v>
      </c>
      <c r="S1216" s="153">
        <f>IFERROR(__xludf.DUMMYFUNCTION("TO_DATE(INT((T1216/(60*60*24))+""1/1/1970""))"),43816.0)</f>
        <v>43816</v>
      </c>
      <c r="T1216" s="156">
        <v>1.5765588E9</v>
      </c>
      <c r="U1216" s="156">
        <v>183944.6349</v>
      </c>
      <c r="W1216" s="153">
        <f>IFERROR(__xludf.DUMMYFUNCTION("TO_DATE(INT((X1216/(60*60*24))+""1/1/1970""))"),43784.0)</f>
        <v>43784</v>
      </c>
      <c r="X1216" s="156">
        <v>1.57383E9</v>
      </c>
      <c r="Y1216" s="156">
        <v>9928.3229</v>
      </c>
      <c r="AA1216" s="153">
        <f>IFERROR(__xludf.DUMMYFUNCTION("TO_DATE(INT((AB1216/(60*60*24))+""1/1/1970""))"),43790.0)</f>
        <v>43790</v>
      </c>
      <c r="AB1216" s="152">
        <v>1.5743088E9</v>
      </c>
      <c r="AC1216" s="152">
        <v>90183.387</v>
      </c>
      <c r="AE1216" s="153">
        <f>IFERROR(__xludf.DUMMYFUNCTION("TO_DATE(INT((AF1216/(60*60*24))+""1/1/1970""))"),43593.0)</f>
        <v>43593</v>
      </c>
      <c r="AF1216" s="156">
        <v>1.5572916E9</v>
      </c>
      <c r="AG1216" s="156">
        <v>90840.2836</v>
      </c>
      <c r="AQ1216" s="153">
        <f>IFERROR(__xludf.DUMMYFUNCTION("TO_DATE(INT((AR1216/(60*60*24))+""1/1/1970""))"),43816.0)</f>
        <v>43816</v>
      </c>
      <c r="AR1216" s="152">
        <v>1.5765588E9</v>
      </c>
      <c r="AS1216" s="152">
        <v>98908.2741</v>
      </c>
      <c r="AT1216" s="152">
        <v>162890.2706</v>
      </c>
      <c r="AU1216" s="152">
        <f t="shared" si="1"/>
        <v>207569.55</v>
      </c>
      <c r="AV1216" s="152">
        <f t="shared" si="2"/>
        <v>32432.7677</v>
      </c>
      <c r="AW1216" s="152">
        <f t="shared" si="3"/>
        <v>183944.6349</v>
      </c>
      <c r="AX1216" s="152">
        <f t="shared" si="4"/>
        <v>9834.3908</v>
      </c>
      <c r="AY1216" s="152">
        <f t="shared" si="5"/>
        <v>88400.8524</v>
      </c>
      <c r="AZ1216" s="152">
        <f t="shared" si="6"/>
        <v>90504.94</v>
      </c>
      <c r="BA1216" s="152">
        <f t="shared" si="7"/>
        <v>118074.7597</v>
      </c>
      <c r="BB1216" s="152">
        <f t="shared" si="8"/>
        <v>101826.78</v>
      </c>
      <c r="BC1216" s="152">
        <f t="shared" si="9"/>
        <v>112761.9408</v>
      </c>
    </row>
    <row r="1217">
      <c r="A1217" s="152">
        <v>1.52716866E9</v>
      </c>
      <c r="B1217" s="152">
        <v>120469.22</v>
      </c>
      <c r="D1217" s="153">
        <f>IFERROR(__xludf.DUMMYFUNCTION("TO_DATE(INT((E1217/(60*60*24))+""1/1/1970""))"),43817.0)</f>
        <v>43817</v>
      </c>
      <c r="E1217" s="156">
        <v>1.5766452E9</v>
      </c>
      <c r="F1217" s="156">
        <v>98908.2741</v>
      </c>
      <c r="H1217" s="153">
        <f>IFERROR(__xludf.DUMMYFUNCTION("TO_DATE(INT((I1217/(60*60*24))+""1/1/1970""))"),43817.0)</f>
        <v>43817</v>
      </c>
      <c r="I1217" s="156">
        <v>1.5766452E9</v>
      </c>
      <c r="J1217" s="156">
        <v>161941.5312</v>
      </c>
      <c r="L1217" s="154">
        <v>44048.0</v>
      </c>
      <c r="M1217" s="155">
        <v>243794.66</v>
      </c>
      <c r="O1217" s="153">
        <f>IFERROR(__xludf.DUMMYFUNCTION("TO_DATE(INT((P1217/(60*60*24))+""1/1/1970""))"),43590.0)</f>
        <v>43590</v>
      </c>
      <c r="P1217" s="13">
        <v>1.5570144E9</v>
      </c>
      <c r="Q1217" s="13">
        <v>32399.6481</v>
      </c>
      <c r="S1217" s="153">
        <f>IFERROR(__xludf.DUMMYFUNCTION("TO_DATE(INT((T1217/(60*60*24))+""1/1/1970""))"),43817.0)</f>
        <v>43817</v>
      </c>
      <c r="T1217" s="152">
        <v>1.5766452E9</v>
      </c>
      <c r="U1217" s="152">
        <v>183976.2843</v>
      </c>
      <c r="W1217" s="153">
        <f>IFERROR(__xludf.DUMMYFUNCTION("TO_DATE(INT((X1217/(60*60*24))+""1/1/1970""))"),43785.0)</f>
        <v>43785</v>
      </c>
      <c r="X1217" s="156">
        <v>1.5738624E9</v>
      </c>
      <c r="Y1217" s="156">
        <v>9913.1975</v>
      </c>
      <c r="AA1217" s="153">
        <f>IFERROR(__xludf.DUMMYFUNCTION("TO_DATE(INT((AB1217/(60*60*24))+""1/1/1970""))"),43791.0)</f>
        <v>43791</v>
      </c>
      <c r="AB1217" s="156">
        <v>1.574388E9</v>
      </c>
      <c r="AC1217" s="156">
        <v>90105.9719</v>
      </c>
      <c r="AE1217" s="153">
        <f>IFERROR(__xludf.DUMMYFUNCTION("TO_DATE(INT((AF1217/(60*60*24))+""1/1/1970""))"),43594.0)</f>
        <v>43594</v>
      </c>
      <c r="AF1217" s="152">
        <v>1.5573708E9</v>
      </c>
      <c r="AG1217" s="152">
        <v>90908.6948</v>
      </c>
      <c r="AQ1217" s="153">
        <f>IFERROR(__xludf.DUMMYFUNCTION("TO_DATE(INT((AR1217/(60*60*24))+""1/1/1970""))"),43817.0)</f>
        <v>43817</v>
      </c>
      <c r="AR1217" s="156">
        <v>1.5766452E9</v>
      </c>
      <c r="AS1217" s="156">
        <v>98908.2741</v>
      </c>
      <c r="AT1217" s="156">
        <v>161941.5312</v>
      </c>
      <c r="AU1217" s="152">
        <f t="shared" si="1"/>
        <v>207612.46</v>
      </c>
      <c r="AV1217" s="152">
        <f t="shared" si="2"/>
        <v>32497.3734</v>
      </c>
      <c r="AW1217" s="152">
        <f t="shared" si="3"/>
        <v>183976.2843</v>
      </c>
      <c r="AX1217" s="152">
        <f t="shared" si="4"/>
        <v>9853.704</v>
      </c>
      <c r="AY1217" s="152">
        <f t="shared" si="5"/>
        <v>88754.7441</v>
      </c>
      <c r="AZ1217" s="152">
        <f t="shared" si="6"/>
        <v>90375.5838</v>
      </c>
      <c r="BA1217" s="152">
        <f t="shared" si="7"/>
        <v>118571.7529</v>
      </c>
      <c r="BB1217" s="152">
        <f t="shared" si="8"/>
        <v>101776.13</v>
      </c>
      <c r="BC1217" s="152">
        <f t="shared" si="9"/>
        <v>113126.7654</v>
      </c>
    </row>
    <row r="1218">
      <c r="A1218" s="156">
        <v>1.527192E9</v>
      </c>
      <c r="B1218" s="156">
        <v>120513.2145</v>
      </c>
      <c r="D1218" s="153">
        <f>IFERROR(__xludf.DUMMYFUNCTION("TO_DATE(INT((E1218/(60*60*24))+""1/1/1970""))"),43818.0)</f>
        <v>43818</v>
      </c>
      <c r="E1218" s="152">
        <v>1.5767316E9</v>
      </c>
      <c r="F1218" s="152">
        <v>98908.2741</v>
      </c>
      <c r="H1218" s="153">
        <f>IFERROR(__xludf.DUMMYFUNCTION("TO_DATE(INT((I1218/(60*60*24))+""1/1/1970""))"),43818.0)</f>
        <v>43818</v>
      </c>
      <c r="I1218" s="152">
        <v>1.5767316E9</v>
      </c>
      <c r="J1218" s="152">
        <v>162333.9826</v>
      </c>
      <c r="L1218" s="154">
        <v>44049.0</v>
      </c>
      <c r="M1218" s="155">
        <v>245209.16</v>
      </c>
      <c r="O1218" s="153">
        <f>IFERROR(__xludf.DUMMYFUNCTION("TO_DATE(INT((P1218/(60*60*24))+""1/1/1970""))"),43591.0)</f>
        <v>43591</v>
      </c>
      <c r="P1218" s="13">
        <v>1.5571008E9</v>
      </c>
      <c r="Q1218" s="13">
        <v>32494.7451</v>
      </c>
      <c r="S1218" s="153">
        <f>IFERROR(__xludf.DUMMYFUNCTION("TO_DATE(INT((T1218/(60*60*24))+""1/1/1970""))"),43818.0)</f>
        <v>43818</v>
      </c>
      <c r="T1218" s="156">
        <v>1.5767316E9</v>
      </c>
      <c r="U1218" s="156">
        <v>183988.101</v>
      </c>
      <c r="W1218" s="153">
        <f>IFERROR(__xludf.DUMMYFUNCTION("TO_DATE(INT((X1218/(60*60*24))+""1/1/1970""))"),43787.0)</f>
        <v>43787</v>
      </c>
      <c r="X1218" s="152">
        <v>1.5740352E9</v>
      </c>
      <c r="Y1218" s="152">
        <v>9914.0573</v>
      </c>
      <c r="AA1218" s="153">
        <f>IFERROR(__xludf.DUMMYFUNCTION("TO_DATE(INT((AB1218/(60*60*24))+""1/1/1970""))"),43793.0)</f>
        <v>43793</v>
      </c>
      <c r="AB1218" s="152">
        <v>1.5746364E9</v>
      </c>
      <c r="AC1218" s="152">
        <v>90104.7416</v>
      </c>
      <c r="AE1218" s="153">
        <f>IFERROR(__xludf.DUMMYFUNCTION("TO_DATE(INT((AF1218/(60*60*24))+""1/1/1970""))"),43595.0)</f>
        <v>43595</v>
      </c>
      <c r="AF1218" s="156">
        <v>1.55745E9</v>
      </c>
      <c r="AG1218" s="156">
        <v>91074.6628</v>
      </c>
      <c r="AQ1218" s="153">
        <f>IFERROR(__xludf.DUMMYFUNCTION("TO_DATE(INT((AR1218/(60*60*24))+""1/1/1970""))"),43818.0)</f>
        <v>43818</v>
      </c>
      <c r="AR1218" s="152">
        <v>1.5767316E9</v>
      </c>
      <c r="AS1218" s="152">
        <v>98908.2741</v>
      </c>
      <c r="AT1218" s="152">
        <v>162333.9826</v>
      </c>
      <c r="AU1218" s="152">
        <f t="shared" si="1"/>
        <v>207624.72</v>
      </c>
      <c r="AV1218" s="152">
        <f t="shared" si="2"/>
        <v>32552.5669</v>
      </c>
      <c r="AW1218" s="152">
        <f t="shared" si="3"/>
        <v>183988.101</v>
      </c>
      <c r="AX1218" s="152">
        <f t="shared" si="4"/>
        <v>9856.901</v>
      </c>
      <c r="AY1218" s="152">
        <f t="shared" si="5"/>
        <v>88777.6072</v>
      </c>
      <c r="AZ1218" s="152">
        <f t="shared" si="6"/>
        <v>90670.3194</v>
      </c>
      <c r="BA1218" s="152">
        <f t="shared" si="7"/>
        <v>118504.739</v>
      </c>
      <c r="BB1218" s="152">
        <f t="shared" si="8"/>
        <v>101622.26</v>
      </c>
      <c r="BC1218" s="152">
        <f t="shared" si="9"/>
        <v>113065.9613</v>
      </c>
    </row>
    <row r="1219">
      <c r="A1219" s="152">
        <v>1.52725506E9</v>
      </c>
      <c r="B1219" s="152">
        <v>120350.4349</v>
      </c>
      <c r="D1219" s="153">
        <f>IFERROR(__xludf.DUMMYFUNCTION("TO_DATE(INT((E1219/(60*60*24))+""1/1/1970""))"),43819.0)</f>
        <v>43819</v>
      </c>
      <c r="E1219" s="156">
        <v>1.576818E9</v>
      </c>
      <c r="F1219" s="156">
        <v>98908.2741</v>
      </c>
      <c r="H1219" s="153">
        <f>IFERROR(__xludf.DUMMYFUNCTION("TO_DATE(INT((I1219/(60*60*24))+""1/1/1970""))"),43819.0)</f>
        <v>43819</v>
      </c>
      <c r="I1219" s="156">
        <v>1.576818E9</v>
      </c>
      <c r="J1219" s="156">
        <v>161983.2327</v>
      </c>
      <c r="L1219" s="154">
        <v>44050.0</v>
      </c>
      <c r="M1219" s="155">
        <v>246740.96</v>
      </c>
      <c r="O1219" s="153">
        <f>IFERROR(__xludf.DUMMYFUNCTION("TO_DATE(INT((P1219/(60*60*24))+""1/1/1970""))"),43592.0)</f>
        <v>43592</v>
      </c>
      <c r="P1219" s="13">
        <v>1.5572376E9</v>
      </c>
      <c r="Q1219" s="13">
        <v>32625.2821</v>
      </c>
      <c r="S1219" s="153">
        <f>IFERROR(__xludf.DUMMYFUNCTION("TO_DATE(INT((T1219/(60*60*24))+""1/1/1970""))"),43819.0)</f>
        <v>43819</v>
      </c>
      <c r="T1219" s="152">
        <v>1.576818E9</v>
      </c>
      <c r="U1219" s="152">
        <v>184754.7773</v>
      </c>
      <c r="W1219" s="153">
        <f>IFERROR(__xludf.DUMMYFUNCTION("TO_DATE(INT((X1219/(60*60*24))+""1/1/1970""))"),43788.0)</f>
        <v>43788</v>
      </c>
      <c r="X1219" s="156">
        <v>1.5741756E9</v>
      </c>
      <c r="Y1219" s="156">
        <v>9910.4191</v>
      </c>
      <c r="AA1219" s="153">
        <f>IFERROR(__xludf.DUMMYFUNCTION("TO_DATE(INT((AB1219/(60*60*24))+""1/1/1970""))"),43794.0)</f>
        <v>43794</v>
      </c>
      <c r="AB1219" s="156">
        <v>1.574676E9</v>
      </c>
      <c r="AC1219" s="156">
        <v>90093.7604</v>
      </c>
      <c r="AE1219" s="153">
        <f>IFERROR(__xludf.DUMMYFUNCTION("TO_DATE(INT((AF1219/(60*60*24))+""1/1/1970""))"),43596.0)</f>
        <v>43596</v>
      </c>
      <c r="AF1219" s="152">
        <v>1.5575328E9</v>
      </c>
      <c r="AG1219" s="152">
        <v>91196.5076</v>
      </c>
      <c r="AQ1219" s="153">
        <f>IFERROR(__xludf.DUMMYFUNCTION("TO_DATE(INT((AR1219/(60*60*24))+""1/1/1970""))"),43819.0)</f>
        <v>43819</v>
      </c>
      <c r="AR1219" s="156">
        <v>1.576818E9</v>
      </c>
      <c r="AS1219" s="156">
        <v>98908.2741</v>
      </c>
      <c r="AT1219" s="156">
        <v>161983.2327</v>
      </c>
      <c r="AU1219" s="152">
        <f t="shared" si="1"/>
        <v>209390.16</v>
      </c>
      <c r="AV1219" s="152">
        <f t="shared" si="2"/>
        <v>32601.1759</v>
      </c>
      <c r="AW1219" s="152">
        <f t="shared" si="3"/>
        <v>184754.7773</v>
      </c>
      <c r="AX1219" s="152">
        <f t="shared" si="4"/>
        <v>9857.6109</v>
      </c>
      <c r="AY1219" s="152">
        <f t="shared" si="5"/>
        <v>89022.1459</v>
      </c>
      <c r="AZ1219" s="152">
        <f t="shared" si="6"/>
        <v>90606.8694</v>
      </c>
      <c r="BA1219" s="152">
        <f t="shared" si="7"/>
        <v>119842.7204</v>
      </c>
      <c r="BB1219" s="152">
        <f t="shared" si="8"/>
        <v>101429.04</v>
      </c>
      <c r="BC1219" s="152">
        <f t="shared" si="9"/>
        <v>112766.2839</v>
      </c>
    </row>
    <row r="1220">
      <c r="A1220" s="156">
        <v>1.5272784E9</v>
      </c>
      <c r="B1220" s="156">
        <v>120227.2503</v>
      </c>
      <c r="D1220" s="153">
        <f>IFERROR(__xludf.DUMMYFUNCTION("TO_DATE(INT((E1220/(60*60*24))+""1/1/1970""))"),43820.0)</f>
        <v>43820</v>
      </c>
      <c r="E1220" s="152">
        <v>1.5769044E9</v>
      </c>
      <c r="F1220" s="152">
        <v>98908.2741</v>
      </c>
      <c r="H1220" s="153">
        <f>IFERROR(__xludf.DUMMYFUNCTION("TO_DATE(INT((I1220/(60*60*24))+""1/1/1970""))"),43820.0)</f>
        <v>43820</v>
      </c>
      <c r="I1220" s="152">
        <v>1.5769044E9</v>
      </c>
      <c r="J1220" s="152">
        <v>161167.9142</v>
      </c>
      <c r="L1220" s="154">
        <v>44053.0</v>
      </c>
      <c r="M1220" s="155">
        <v>246906.56</v>
      </c>
      <c r="O1220" s="153">
        <f>IFERROR(__xludf.DUMMYFUNCTION("TO_DATE(INT((P1220/(60*60*24))+""1/1/1970""))"),43593.0)</f>
        <v>43593</v>
      </c>
      <c r="P1220" s="13">
        <v>1.557324E9</v>
      </c>
      <c r="Q1220" s="13">
        <v>32802.5106</v>
      </c>
      <c r="S1220" s="153">
        <f>IFERROR(__xludf.DUMMYFUNCTION("TO_DATE(INT((T1220/(60*60*24))+""1/1/1970""))"),43820.0)</f>
        <v>43820</v>
      </c>
      <c r="T1220" s="156">
        <v>1.5769044E9</v>
      </c>
      <c r="U1220" s="156">
        <v>185649.8552</v>
      </c>
      <c r="W1220" s="153">
        <f>IFERROR(__xludf.DUMMYFUNCTION("TO_DATE(INT((X1220/(60*60*24))+""1/1/1970""))"),43789.0)</f>
        <v>43789</v>
      </c>
      <c r="X1220" s="156">
        <v>1.574262E9</v>
      </c>
      <c r="Y1220" s="156">
        <v>9913.861</v>
      </c>
      <c r="AA1220" s="153">
        <f>IFERROR(__xludf.DUMMYFUNCTION("TO_DATE(INT((AB1220/(60*60*24))+""1/1/1970""))"),43795.0)</f>
        <v>43795</v>
      </c>
      <c r="AB1220" s="152">
        <v>1.5747552E9</v>
      </c>
      <c r="AC1220" s="152">
        <v>90094.306</v>
      </c>
      <c r="AE1220" s="153">
        <f>IFERROR(__xludf.DUMMYFUNCTION("TO_DATE(INT((AF1220/(60*60*24))+""1/1/1970""))"),43597.0)</f>
        <v>43597</v>
      </c>
      <c r="AF1220" s="156">
        <v>1.5576984E9</v>
      </c>
      <c r="AG1220" s="156">
        <v>91196.5076</v>
      </c>
      <c r="AQ1220" s="153">
        <f>IFERROR(__xludf.DUMMYFUNCTION("TO_DATE(INT((AR1220/(60*60*24))+""1/1/1970""))"),43820.0)</f>
        <v>43820</v>
      </c>
      <c r="AR1220" s="152">
        <v>1.5769044E9</v>
      </c>
      <c r="AS1220" s="152">
        <v>98908.2741</v>
      </c>
      <c r="AT1220" s="152">
        <v>161167.9142</v>
      </c>
      <c r="AU1220" s="152">
        <f t="shared" si="1"/>
        <v>209390.16</v>
      </c>
      <c r="AV1220" s="152">
        <f t="shared" si="2"/>
        <v>32588.877</v>
      </c>
      <c r="AW1220" s="152">
        <f t="shared" si="3"/>
        <v>185649.8552</v>
      </c>
      <c r="AX1220" s="152">
        <f t="shared" si="4"/>
        <v>9847.3767</v>
      </c>
      <c r="AY1220" s="152">
        <f t="shared" si="5"/>
        <v>89022.1459</v>
      </c>
      <c r="AZ1220" s="152">
        <f t="shared" si="6"/>
        <v>90990.0257</v>
      </c>
      <c r="BA1220" s="152">
        <f t="shared" si="7"/>
        <v>121138.7667</v>
      </c>
      <c r="BB1220" s="152">
        <f t="shared" si="8"/>
        <v>101693.76</v>
      </c>
      <c r="BC1220" s="152">
        <f t="shared" si="9"/>
        <v>113064.6714</v>
      </c>
    </row>
    <row r="1221">
      <c r="A1221" s="152">
        <v>1.52760066E9</v>
      </c>
      <c r="B1221" s="152">
        <v>119413.3521</v>
      </c>
      <c r="D1221" s="153">
        <f>IFERROR(__xludf.DUMMYFUNCTION("TO_DATE(INT((E1221/(60*60*24))+""1/1/1970""))"),43822.0)</f>
        <v>43822</v>
      </c>
      <c r="E1221" s="156">
        <v>1.5771132E9</v>
      </c>
      <c r="F1221" s="156">
        <v>98908.2741</v>
      </c>
      <c r="H1221" s="153">
        <f>IFERROR(__xludf.DUMMYFUNCTION("TO_DATE(INT((I1221/(60*60*24))+""1/1/1970""))"),43822.0)</f>
        <v>43822</v>
      </c>
      <c r="I1221" s="156">
        <v>1.5771132E9</v>
      </c>
      <c r="J1221" s="156">
        <v>161167.9142</v>
      </c>
      <c r="L1221" s="154">
        <v>44054.0</v>
      </c>
      <c r="M1221" s="155">
        <v>247596.56</v>
      </c>
      <c r="O1221" s="153">
        <f>IFERROR(__xludf.DUMMYFUNCTION("TO_DATE(INT((P1221/(60*60*24))+""1/1/1970""))"),43594.0)</f>
        <v>43594</v>
      </c>
      <c r="P1221" s="13">
        <v>1.5574104E9</v>
      </c>
      <c r="Q1221" s="13">
        <v>32842.3671</v>
      </c>
      <c r="S1221" s="153">
        <f>IFERROR(__xludf.DUMMYFUNCTION("TO_DATE(INT((T1221/(60*60*24))+""1/1/1970""))"),43822.0)</f>
        <v>43822</v>
      </c>
      <c r="T1221" s="152">
        <v>1.5770772E9</v>
      </c>
      <c r="U1221" s="152">
        <v>185649.8552</v>
      </c>
      <c r="W1221" s="153">
        <f>IFERROR(__xludf.DUMMYFUNCTION("TO_DATE(INT((X1221/(60*60*24))+""1/1/1970""))"),43790.0)</f>
        <v>43790</v>
      </c>
      <c r="X1221" s="156">
        <v>1.5743484E9</v>
      </c>
      <c r="Y1221" s="156">
        <v>9920.1433</v>
      </c>
      <c r="AA1221" s="153">
        <f>IFERROR(__xludf.DUMMYFUNCTION("TO_DATE(INT((AB1221/(60*60*24))+""1/1/1970""))"),43796.0)</f>
        <v>43796</v>
      </c>
      <c r="AB1221" s="156">
        <v>1.5748344E9</v>
      </c>
      <c r="AC1221" s="156">
        <v>90079.2961</v>
      </c>
      <c r="AE1221" s="153">
        <f>IFERROR(__xludf.DUMMYFUNCTION("TO_DATE(INT((AF1221/(60*60*24))+""1/1/1970""))"),43598.0)</f>
        <v>43598</v>
      </c>
      <c r="AF1221" s="156">
        <v>1.557738E9</v>
      </c>
      <c r="AG1221" s="156">
        <v>91214.7236</v>
      </c>
      <c r="AQ1221" s="153">
        <f>IFERROR(__xludf.DUMMYFUNCTION("TO_DATE(INT((AR1221/(60*60*24))+""1/1/1970""))"),43822.0)</f>
        <v>43822</v>
      </c>
      <c r="AR1221" s="156">
        <v>1.5771132E9</v>
      </c>
      <c r="AS1221" s="156">
        <v>98908.2741</v>
      </c>
      <c r="AT1221" s="156">
        <v>161167.9142</v>
      </c>
      <c r="AU1221" s="152">
        <f t="shared" si="1"/>
        <v>209285.95</v>
      </c>
      <c r="AV1221" s="152">
        <f t="shared" si="2"/>
        <v>32581.9707</v>
      </c>
      <c r="AW1221" s="152">
        <f t="shared" si="3"/>
        <v>185649.8552</v>
      </c>
      <c r="AX1221" s="152">
        <f t="shared" si="4"/>
        <v>9847.9079</v>
      </c>
      <c r="AY1221" s="152">
        <f t="shared" si="5"/>
        <v>89105.4442</v>
      </c>
      <c r="AZ1221" s="152">
        <f t="shared" si="6"/>
        <v>90957.6866</v>
      </c>
      <c r="BA1221" s="152">
        <f t="shared" si="7"/>
        <v>121138.7667</v>
      </c>
      <c r="BB1221" s="152">
        <f t="shared" si="8"/>
        <v>101693.76</v>
      </c>
      <c r="BC1221" s="152">
        <f t="shared" si="9"/>
        <v>113064.6714</v>
      </c>
    </row>
    <row r="1222">
      <c r="A1222" s="156">
        <v>1.527624E9</v>
      </c>
      <c r="B1222" s="156">
        <v>118850.2226</v>
      </c>
      <c r="D1222" s="153">
        <f>IFERROR(__xludf.DUMMYFUNCTION("TO_DATE(INT((E1222/(60*60*24))+""1/1/1970""))"),43823.0)</f>
        <v>43823</v>
      </c>
      <c r="E1222" s="156">
        <v>1.5771636E9</v>
      </c>
      <c r="F1222" s="156">
        <v>98908.2741</v>
      </c>
      <c r="H1222" s="153">
        <f>IFERROR(__xludf.DUMMYFUNCTION("TO_DATE(INT((I1222/(60*60*24))+""1/1/1970""))"),43823.0)</f>
        <v>43823</v>
      </c>
      <c r="I1222" s="156">
        <v>1.5771636E9</v>
      </c>
      <c r="J1222" s="156">
        <v>161197.8956</v>
      </c>
      <c r="L1222" s="154">
        <v>44055.0</v>
      </c>
      <c r="M1222" s="155">
        <v>245685.26</v>
      </c>
      <c r="O1222" s="153">
        <f>IFERROR(__xludf.DUMMYFUNCTION("TO_DATE(INT((P1222/(60*60*24))+""1/1/1970""))"),43595.0)</f>
        <v>43595</v>
      </c>
      <c r="P1222" s="13">
        <v>1.5574968E9</v>
      </c>
      <c r="Q1222" s="13">
        <v>32870.9441</v>
      </c>
      <c r="S1222" s="153">
        <f>IFERROR(__xludf.DUMMYFUNCTION("TO_DATE(INT((T1222/(60*60*24))+""1/1/1970""))"),43823.0)</f>
        <v>43823</v>
      </c>
      <c r="T1222" s="156">
        <v>1.5771636E9</v>
      </c>
      <c r="U1222" s="156">
        <v>185848.561</v>
      </c>
      <c r="W1222" s="153">
        <f>IFERROR(__xludf.DUMMYFUNCTION("TO_DATE(INT((X1222/(60*60*24))+""1/1/1970""))"),43791.0)</f>
        <v>43791</v>
      </c>
      <c r="X1222" s="156">
        <v>1.5744348E9</v>
      </c>
      <c r="Y1222" s="156">
        <v>9918.3289</v>
      </c>
      <c r="AA1222" s="153">
        <f>IFERROR(__xludf.DUMMYFUNCTION("TO_DATE(INT((AB1222/(60*60*24))+""1/1/1970""))"),43797.0)</f>
        <v>43797</v>
      </c>
      <c r="AB1222" s="152">
        <v>1.5749136E9</v>
      </c>
      <c r="AC1222" s="152">
        <v>90069.111</v>
      </c>
      <c r="AE1222" s="153">
        <f>IFERROR(__xludf.DUMMYFUNCTION("TO_DATE(INT((AF1222/(60*60*24))+""1/1/1970""))"),43599.0)</f>
        <v>43599</v>
      </c>
      <c r="AF1222" s="152">
        <v>1.5578172E9</v>
      </c>
      <c r="AG1222" s="152">
        <v>91184.7684</v>
      </c>
      <c r="AQ1222" s="153">
        <f>IFERROR(__xludf.DUMMYFUNCTION("TO_DATE(INT((AR1222/(60*60*24))+""1/1/1970""))"),43823.0)</f>
        <v>43823</v>
      </c>
      <c r="AR1222" s="156">
        <v>1.5771636E9</v>
      </c>
      <c r="AS1222" s="156">
        <v>98908.2741</v>
      </c>
      <c r="AT1222" s="156">
        <v>161197.8956</v>
      </c>
      <c r="AU1222" s="152">
        <f t="shared" si="1"/>
        <v>209586.32</v>
      </c>
      <c r="AV1222" s="152">
        <f t="shared" si="2"/>
        <v>32610.8651</v>
      </c>
      <c r="AW1222" s="152">
        <f t="shared" si="3"/>
        <v>185848.561</v>
      </c>
      <c r="AX1222" s="152">
        <f t="shared" si="4"/>
        <v>9850.7582</v>
      </c>
      <c r="AY1222" s="152">
        <f t="shared" si="5"/>
        <v>89689.9918</v>
      </c>
      <c r="AZ1222" s="152">
        <f t="shared" si="6"/>
        <v>90863.535</v>
      </c>
      <c r="BA1222" s="152">
        <f t="shared" si="7"/>
        <v>121863.0389</v>
      </c>
      <c r="BB1222" s="152">
        <f t="shared" si="8"/>
        <v>101668.43</v>
      </c>
      <c r="BC1222" s="152">
        <f t="shared" si="9"/>
        <v>113785.0481</v>
      </c>
    </row>
    <row r="1223">
      <c r="A1223" s="152">
        <v>1.52768706E9</v>
      </c>
      <c r="B1223" s="152">
        <v>119598.129</v>
      </c>
      <c r="D1223" s="153">
        <f>IFERROR(__xludf.DUMMYFUNCTION("TO_DATE(INT((E1223/(60*60*24))+""1/1/1970""))"),43824.0)</f>
        <v>43824</v>
      </c>
      <c r="E1223" s="152">
        <v>1.57725E9</v>
      </c>
      <c r="F1223" s="152">
        <v>98845.4572</v>
      </c>
      <c r="H1223" s="153">
        <f>IFERROR(__xludf.DUMMYFUNCTION("TO_DATE(INT((I1223/(60*60*24))+""1/1/1970""))"),43824.0)</f>
        <v>43824</v>
      </c>
      <c r="I1223" s="152">
        <v>1.57725E9</v>
      </c>
      <c r="J1223" s="152">
        <v>161496.8284</v>
      </c>
      <c r="L1223" s="154">
        <v>44056.0</v>
      </c>
      <c r="M1223" s="155">
        <v>248886.86</v>
      </c>
      <c r="O1223" s="153">
        <f>IFERROR(__xludf.DUMMYFUNCTION("TO_DATE(INT((P1223/(60*60*24))+""1/1/1970""))"),43596.0)</f>
        <v>43596</v>
      </c>
      <c r="P1223" s="13">
        <v>1.5575328E9</v>
      </c>
      <c r="Q1223" s="13">
        <v>32595.4737</v>
      </c>
      <c r="S1223" s="153">
        <f>IFERROR(__xludf.DUMMYFUNCTION("TO_DATE(INT((T1223/(60*60*24))+""1/1/1970""))"),43824.0)</f>
        <v>43824</v>
      </c>
      <c r="T1223" s="152">
        <v>1.57725E9</v>
      </c>
      <c r="U1223" s="152">
        <v>185858.1137</v>
      </c>
      <c r="W1223" s="153">
        <f>IFERROR(__xludf.DUMMYFUNCTION("TO_DATE(INT((X1223/(60*60*24))+""1/1/1970""))"),43792.0)</f>
        <v>43792</v>
      </c>
      <c r="X1223" s="156">
        <v>1.5744672E9</v>
      </c>
      <c r="Y1223" s="156">
        <v>9926.1504</v>
      </c>
      <c r="AA1223" s="153">
        <f>IFERROR(__xludf.DUMMYFUNCTION("TO_DATE(INT((AB1223/(60*60*24))+""1/1/1970""))"),43798.0)</f>
        <v>43798</v>
      </c>
      <c r="AB1223" s="156">
        <v>1.5749928E9</v>
      </c>
      <c r="AC1223" s="156">
        <v>90065.5596</v>
      </c>
      <c r="AE1223" s="153">
        <f>IFERROR(__xludf.DUMMYFUNCTION("TO_DATE(INT((AF1223/(60*60*24))+""1/1/1970""))"),43600.0)</f>
        <v>43600</v>
      </c>
      <c r="AF1223" s="156">
        <v>1.5578964E9</v>
      </c>
      <c r="AG1223" s="156">
        <v>90951.6036</v>
      </c>
      <c r="AQ1223" s="153">
        <f>IFERROR(__xludf.DUMMYFUNCTION("TO_DATE(INT((AR1223/(60*60*24))+""1/1/1970""))"),43824.0)</f>
        <v>43824</v>
      </c>
      <c r="AR1223" s="152">
        <v>1.57725E9</v>
      </c>
      <c r="AS1223" s="152">
        <v>98845.4572</v>
      </c>
      <c r="AT1223" s="152">
        <v>161496.8284</v>
      </c>
      <c r="AU1223" s="152">
        <f t="shared" si="1"/>
        <v>209592.45</v>
      </c>
      <c r="AV1223" s="152">
        <f t="shared" si="2"/>
        <v>32610.8379</v>
      </c>
      <c r="AW1223" s="152">
        <f t="shared" si="3"/>
        <v>185858.1137</v>
      </c>
      <c r="AX1223" s="152">
        <f t="shared" si="4"/>
        <v>9850.6549</v>
      </c>
      <c r="AY1223" s="152">
        <f t="shared" si="5"/>
        <v>89689.9918</v>
      </c>
      <c r="AZ1223" s="152">
        <f t="shared" si="6"/>
        <v>90893.4179</v>
      </c>
      <c r="BA1223" s="152">
        <f t="shared" si="7"/>
        <v>122507.5785</v>
      </c>
      <c r="BB1223" s="152">
        <f t="shared" si="8"/>
        <v>101616.49</v>
      </c>
      <c r="BC1223" s="152">
        <f t="shared" si="9"/>
        <v>113729.0881</v>
      </c>
    </row>
    <row r="1224">
      <c r="A1224" s="156">
        <v>1.5277104E9</v>
      </c>
      <c r="B1224" s="156">
        <v>120429.625</v>
      </c>
      <c r="D1224" s="153">
        <f>IFERROR(__xludf.DUMMYFUNCTION("TO_DATE(INT((E1224/(60*60*24))+""1/1/1970""))"),43825.0)</f>
        <v>43825</v>
      </c>
      <c r="E1224" s="156">
        <v>1.5773724E9</v>
      </c>
      <c r="F1224" s="156">
        <v>98845.4572</v>
      </c>
      <c r="H1224" s="153">
        <f>IFERROR(__xludf.DUMMYFUNCTION("TO_DATE(INT((I1224/(60*60*24))+""1/1/1970""))"),43825.0)</f>
        <v>43825</v>
      </c>
      <c r="I1224" s="156">
        <v>1.5773724E9</v>
      </c>
      <c r="J1224" s="156">
        <v>161496.8284</v>
      </c>
      <c r="L1224" s="154">
        <v>44057.0</v>
      </c>
      <c r="M1224" s="155">
        <v>248465.96</v>
      </c>
      <c r="O1224" s="153">
        <f>IFERROR(__xludf.DUMMYFUNCTION("TO_DATE(INT((P1224/(60*60*24))+""1/1/1970""))"),43597.0)</f>
        <v>43597</v>
      </c>
      <c r="P1224" s="13">
        <v>1.5576192E9</v>
      </c>
      <c r="Q1224" s="13">
        <v>32595.4737</v>
      </c>
      <c r="S1224" s="153">
        <f>IFERROR(__xludf.DUMMYFUNCTION("TO_DATE(INT((T1224/(60*60*24))+""1/1/1970""))"),43825.0)</f>
        <v>43825</v>
      </c>
      <c r="T1224" s="156">
        <v>1.5773724E9</v>
      </c>
      <c r="U1224" s="156">
        <v>185858.1137</v>
      </c>
      <c r="W1224" s="153">
        <f>IFERROR(__xludf.DUMMYFUNCTION("TO_DATE(INT((X1224/(60*60*24))+""1/1/1970""))"),43794.0)</f>
        <v>43794</v>
      </c>
      <c r="X1224" s="152">
        <v>1.57464E9</v>
      </c>
      <c r="Y1224" s="152">
        <v>9921.4859</v>
      </c>
      <c r="AA1224" s="153">
        <f>IFERROR(__xludf.DUMMYFUNCTION("TO_DATE(INT((AB1224/(60*60*24))+""1/1/1970""))"),43800.0)</f>
        <v>43800</v>
      </c>
      <c r="AB1224" s="152">
        <v>1.5752412E9</v>
      </c>
      <c r="AC1224" s="152">
        <v>89976.936</v>
      </c>
      <c r="AE1224" s="153">
        <f>IFERROR(__xludf.DUMMYFUNCTION("TO_DATE(INT((AF1224/(60*60*24))+""1/1/1970""))"),43601.0)</f>
        <v>43601</v>
      </c>
      <c r="AF1224" s="152">
        <v>1.5579756E9</v>
      </c>
      <c r="AG1224" s="152">
        <v>90981.9636</v>
      </c>
      <c r="AQ1224" s="153">
        <f>IFERROR(__xludf.DUMMYFUNCTION("TO_DATE(INT((AR1224/(60*60*24))+""1/1/1970""))"),43825.0)</f>
        <v>43825</v>
      </c>
      <c r="AR1224" s="156">
        <v>1.5773724E9</v>
      </c>
      <c r="AS1224" s="156">
        <v>98845.4572</v>
      </c>
      <c r="AT1224" s="156">
        <v>161496.8284</v>
      </c>
      <c r="AU1224" s="152">
        <f t="shared" si="1"/>
        <v>209592.45</v>
      </c>
      <c r="AV1224" s="152">
        <f t="shared" si="2"/>
        <v>32610.8379</v>
      </c>
      <c r="AW1224" s="152">
        <f t="shared" si="3"/>
        <v>185858.1137</v>
      </c>
      <c r="AX1224" s="152">
        <f t="shared" si="4"/>
        <v>9850.6549</v>
      </c>
      <c r="AY1224" s="152">
        <f t="shared" si="5"/>
        <v>89345.9456</v>
      </c>
      <c r="AZ1224" s="152">
        <f t="shared" si="6"/>
        <v>90893.4179</v>
      </c>
      <c r="BA1224" s="152">
        <f t="shared" si="7"/>
        <v>122507.5785</v>
      </c>
      <c r="BB1224" s="152">
        <f t="shared" si="8"/>
        <v>101616.49</v>
      </c>
      <c r="BC1224" s="152">
        <f t="shared" si="9"/>
        <v>113729.0881</v>
      </c>
    </row>
    <row r="1225">
      <c r="A1225" s="152">
        <v>1.52777346E9</v>
      </c>
      <c r="B1225" s="152">
        <v>120117.2641</v>
      </c>
      <c r="D1225" s="153">
        <f>IFERROR(__xludf.DUMMYFUNCTION("TO_DATE(INT((E1225/(60*60*24))+""1/1/1970""))"),43826.0)</f>
        <v>43826</v>
      </c>
      <c r="E1225" s="156">
        <v>1.5774228E9</v>
      </c>
      <c r="F1225" s="156">
        <v>99369.1604</v>
      </c>
      <c r="H1225" s="153">
        <f>IFERROR(__xludf.DUMMYFUNCTION("TO_DATE(INT((I1225/(60*60*24))+""1/1/1970""))"),43826.0)</f>
        <v>43826</v>
      </c>
      <c r="I1225" s="156">
        <v>1.5774228E9</v>
      </c>
      <c r="J1225" s="156">
        <v>160455.6185</v>
      </c>
      <c r="L1225" s="154">
        <v>44060.0</v>
      </c>
      <c r="M1225" s="155">
        <v>248472.86</v>
      </c>
      <c r="O1225" s="153">
        <f>IFERROR(__xludf.DUMMYFUNCTION("TO_DATE(INT((P1225/(60*60*24))+""1/1/1970""))"),43598.0)</f>
        <v>43598</v>
      </c>
      <c r="P1225" s="13">
        <v>1.5577056E9</v>
      </c>
      <c r="Q1225" s="13">
        <v>32655.8518</v>
      </c>
      <c r="S1225" s="153">
        <f>IFERROR(__xludf.DUMMYFUNCTION("TO_DATE(INT((T1225/(60*60*24))+""1/1/1970""))"),43826.0)</f>
        <v>43826</v>
      </c>
      <c r="T1225" s="156">
        <v>1.5774228E9</v>
      </c>
      <c r="U1225" s="156">
        <v>186822.2751</v>
      </c>
      <c r="W1225" s="153">
        <f>IFERROR(__xludf.DUMMYFUNCTION("TO_DATE(INT((X1225/(60*60*24))+""1/1/1970""))"),43795.0)</f>
        <v>43795</v>
      </c>
      <c r="X1225" s="156">
        <v>1.5747804E9</v>
      </c>
      <c r="Y1225" s="156">
        <v>9917.7442</v>
      </c>
      <c r="AA1225" s="153">
        <f>IFERROR(__xludf.DUMMYFUNCTION("TO_DATE(INT((AB1225/(60*60*24))+""1/1/1970""))"),43801.0)</f>
        <v>43801</v>
      </c>
      <c r="AB1225" s="156">
        <v>1.5752808E9</v>
      </c>
      <c r="AC1225" s="156">
        <v>90026.6404</v>
      </c>
      <c r="AE1225" s="153">
        <f>IFERROR(__xludf.DUMMYFUNCTION("TO_DATE(INT((AF1225/(60*60*24))+""1/1/1970""))"),43602.0)</f>
        <v>43602</v>
      </c>
      <c r="AF1225" s="156">
        <v>1.5580548E9</v>
      </c>
      <c r="AG1225" s="156">
        <v>90707.914</v>
      </c>
      <c r="AQ1225" s="153">
        <f>IFERROR(__xludf.DUMMYFUNCTION("TO_DATE(INT((AR1225/(60*60*24))+""1/1/1970""))"),43826.0)</f>
        <v>43826</v>
      </c>
      <c r="AR1225" s="156">
        <v>1.5774228E9</v>
      </c>
      <c r="AS1225" s="156">
        <v>99369.1604</v>
      </c>
      <c r="AT1225" s="156">
        <v>160455.6185</v>
      </c>
      <c r="AU1225" s="152">
        <f t="shared" si="1"/>
        <v>210640.68</v>
      </c>
      <c r="AV1225" s="152">
        <f t="shared" si="2"/>
        <v>32568.4483</v>
      </c>
      <c r="AW1225" s="152">
        <f t="shared" si="3"/>
        <v>186822.2751</v>
      </c>
      <c r="AX1225" s="152">
        <f t="shared" si="4"/>
        <v>9848.1407</v>
      </c>
      <c r="AY1225" s="152">
        <f t="shared" si="5"/>
        <v>88645.3488</v>
      </c>
      <c r="AZ1225" s="152">
        <f t="shared" si="6"/>
        <v>90786.9856</v>
      </c>
      <c r="BA1225" s="152">
        <f t="shared" si="7"/>
        <v>123073.7688</v>
      </c>
      <c r="BB1225" s="152">
        <f t="shared" si="8"/>
        <v>101747.32</v>
      </c>
      <c r="BC1225" s="152">
        <f t="shared" si="9"/>
        <v>116510.0049</v>
      </c>
    </row>
    <row r="1226">
      <c r="A1226" s="156">
        <v>1.5277968E9</v>
      </c>
      <c r="B1226" s="156">
        <v>119694.9169</v>
      </c>
      <c r="D1226" s="153">
        <f>IFERROR(__xludf.DUMMYFUNCTION("TO_DATE(INT((E1226/(60*60*24))+""1/1/1970""))"),43827.0)</f>
        <v>43827</v>
      </c>
      <c r="E1226" s="152">
        <v>1.5775092E9</v>
      </c>
      <c r="F1226" s="152">
        <v>99621.7905</v>
      </c>
      <c r="H1226" s="153">
        <f>IFERROR(__xludf.DUMMYFUNCTION("TO_DATE(INT((I1226/(60*60*24))+""1/1/1970""))"),43827.0)</f>
        <v>43827</v>
      </c>
      <c r="I1226" s="152">
        <v>1.5775092E9</v>
      </c>
      <c r="J1226" s="152">
        <v>159899.3658</v>
      </c>
      <c r="L1226" s="154">
        <v>44061.0</v>
      </c>
      <c r="M1226" s="155">
        <v>249211.16</v>
      </c>
      <c r="O1226" s="153">
        <f>IFERROR(__xludf.DUMMYFUNCTION("TO_DATE(INT((P1226/(60*60*24))+""1/1/1970""))"),43599.0)</f>
        <v>43599</v>
      </c>
      <c r="P1226" s="13">
        <v>1.5578424E9</v>
      </c>
      <c r="Q1226" s="13">
        <v>32880.4872</v>
      </c>
      <c r="S1226" s="153">
        <f>IFERROR(__xludf.DUMMYFUNCTION("TO_DATE(INT((T1226/(60*60*24))+""1/1/1970""))"),43827.0)</f>
        <v>43827</v>
      </c>
      <c r="T1226" s="152">
        <v>1.5775092E9</v>
      </c>
      <c r="U1226" s="152">
        <v>186795.4168</v>
      </c>
      <c r="W1226" s="153">
        <f>IFERROR(__xludf.DUMMYFUNCTION("TO_DATE(INT((X1226/(60*60*24))+""1/1/1970""))"),43796.0)</f>
        <v>43796</v>
      </c>
      <c r="X1226" s="156">
        <v>1.5748668E9</v>
      </c>
      <c r="Y1226" s="156">
        <v>9917.6842</v>
      </c>
      <c r="AA1226" s="153">
        <f>IFERROR(__xludf.DUMMYFUNCTION("TO_DATE(INT((AB1226/(60*60*24))+""1/1/1970""))"),43802.0)</f>
        <v>43802</v>
      </c>
      <c r="AB1226" s="152">
        <v>1.57536E9</v>
      </c>
      <c r="AC1226" s="152">
        <v>89506.7268</v>
      </c>
      <c r="AE1226" s="153">
        <f>IFERROR(__xludf.DUMMYFUNCTION("TO_DATE(INT((AF1226/(60*60*24))+""1/1/1970""))"),43603.0)</f>
        <v>43603</v>
      </c>
      <c r="AF1226" s="152">
        <v>1.5581376E9</v>
      </c>
      <c r="AG1226" s="152">
        <v>90579.5924</v>
      </c>
      <c r="AQ1226" s="153">
        <f>IFERROR(__xludf.DUMMYFUNCTION("TO_DATE(INT((AR1226/(60*60*24))+""1/1/1970""))"),43827.0)</f>
        <v>43827</v>
      </c>
      <c r="AR1226" s="152">
        <v>1.5775092E9</v>
      </c>
      <c r="AS1226" s="152">
        <v>99621.7905</v>
      </c>
      <c r="AT1226" s="152">
        <v>159899.3658</v>
      </c>
      <c r="AU1226" s="152">
        <f t="shared" si="1"/>
        <v>210640.68</v>
      </c>
      <c r="AV1226" s="152">
        <f t="shared" si="2"/>
        <v>32604.3462</v>
      </c>
      <c r="AW1226" s="152">
        <f t="shared" si="3"/>
        <v>186795.4168</v>
      </c>
      <c r="AX1226" s="152">
        <f t="shared" si="4"/>
        <v>9850.8398</v>
      </c>
      <c r="AY1226" s="152">
        <f t="shared" si="5"/>
        <v>88645.3488</v>
      </c>
      <c r="AZ1226" s="152">
        <f t="shared" si="6"/>
        <v>90177.0467</v>
      </c>
      <c r="BA1226" s="152">
        <f t="shared" si="7"/>
        <v>122762.4051</v>
      </c>
      <c r="BB1226" s="152">
        <f t="shared" si="8"/>
        <v>101762.51</v>
      </c>
      <c r="BC1226" s="152">
        <f t="shared" si="9"/>
        <v>116872.6581</v>
      </c>
    </row>
    <row r="1227">
      <c r="A1227" s="152">
        <v>1.52785986E9</v>
      </c>
      <c r="B1227" s="152">
        <v>120354.8344</v>
      </c>
      <c r="D1227" s="153">
        <f>IFERROR(__xludf.DUMMYFUNCTION("TO_DATE(INT((E1227/(60*60*24))+""1/1/1970""))"),43829.0)</f>
        <v>43829</v>
      </c>
      <c r="E1227" s="156">
        <v>1.577718E9</v>
      </c>
      <c r="F1227" s="156">
        <v>99621.7905</v>
      </c>
      <c r="H1227" s="153">
        <f>IFERROR(__xludf.DUMMYFUNCTION("TO_DATE(INT((I1227/(60*60*24))+""1/1/1970""))"),43829.0)</f>
        <v>43829</v>
      </c>
      <c r="I1227" s="156">
        <v>1.577718E9</v>
      </c>
      <c r="J1227" s="156">
        <v>159899.3658</v>
      </c>
      <c r="L1227" s="154">
        <v>44062.0</v>
      </c>
      <c r="M1227" s="155">
        <v>249714.86</v>
      </c>
      <c r="O1227" s="153">
        <f>IFERROR(__xludf.DUMMYFUNCTION("TO_DATE(INT((P1227/(60*60*24))+""1/1/1970""))"),43600.0)</f>
        <v>43600</v>
      </c>
      <c r="P1227" s="13">
        <v>1.5579288E9</v>
      </c>
      <c r="Q1227" s="13">
        <v>32716.1133</v>
      </c>
      <c r="S1227" s="153">
        <f>IFERROR(__xludf.DUMMYFUNCTION("TO_DATE(INT((T1227/(60*60*24))+""1/1/1970""))"),43829.0)</f>
        <v>43829</v>
      </c>
      <c r="T1227" s="156">
        <v>1.577718E9</v>
      </c>
      <c r="U1227" s="156">
        <v>186795.4168</v>
      </c>
      <c r="W1227" s="153">
        <f>IFERROR(__xludf.DUMMYFUNCTION("TO_DATE(INT((X1227/(60*60*24))+""1/1/1970""))"),43797.0)</f>
        <v>43797</v>
      </c>
      <c r="X1227" s="156">
        <v>1.5748992E9</v>
      </c>
      <c r="Y1227" s="156">
        <v>9920.7212</v>
      </c>
      <c r="AA1227" s="153">
        <f>IFERROR(__xludf.DUMMYFUNCTION("TO_DATE(INT((AB1227/(60*60*24))+""1/1/1970""))"),43803.0)</f>
        <v>43803</v>
      </c>
      <c r="AB1227" s="156">
        <v>1.5754392E9</v>
      </c>
      <c r="AC1227" s="156">
        <v>89524.5817</v>
      </c>
      <c r="AE1227" s="153">
        <f>IFERROR(__xludf.DUMMYFUNCTION("TO_DATE(INT((AF1227/(60*60*24))+""1/1/1970""))"),43604.0)</f>
        <v>43604</v>
      </c>
      <c r="AF1227" s="156">
        <v>1.5583032E9</v>
      </c>
      <c r="AG1227" s="156">
        <v>90579.5924</v>
      </c>
      <c r="AQ1227" s="153">
        <f>IFERROR(__xludf.DUMMYFUNCTION("TO_DATE(INT((AR1227/(60*60*24))+""1/1/1970""))"),43829.0)</f>
        <v>43829</v>
      </c>
      <c r="AR1227" s="156">
        <v>1.577718E9</v>
      </c>
      <c r="AS1227" s="156">
        <v>99621.7905</v>
      </c>
      <c r="AT1227" s="156">
        <v>159899.3658</v>
      </c>
      <c r="AU1227" s="152">
        <f t="shared" si="1"/>
        <v>210591.64</v>
      </c>
      <c r="AV1227" s="152">
        <f t="shared" si="2"/>
        <v>32607.0065</v>
      </c>
      <c r="AW1227" s="152">
        <f t="shared" si="3"/>
        <v>186795.4168</v>
      </c>
      <c r="AX1227" s="152">
        <f t="shared" si="4"/>
        <v>9852.1106</v>
      </c>
      <c r="AY1227" s="152">
        <f t="shared" si="5"/>
        <v>88313.0564</v>
      </c>
      <c r="AZ1227" s="152">
        <f t="shared" si="6"/>
        <v>90132.0176</v>
      </c>
      <c r="BA1227" s="152">
        <f t="shared" si="7"/>
        <v>121344.1516</v>
      </c>
      <c r="BB1227" s="152">
        <f t="shared" si="8"/>
        <v>101762.51</v>
      </c>
      <c r="BC1227" s="152">
        <f t="shared" si="9"/>
        <v>116872.6581</v>
      </c>
    </row>
    <row r="1228">
      <c r="A1228" s="156">
        <v>1.5278832E9</v>
      </c>
      <c r="B1228" s="156">
        <v>120865.1705</v>
      </c>
      <c r="D1228" s="153">
        <f>IFERROR(__xludf.DUMMYFUNCTION("TO_DATE(INT((E1228/(60*60*24))+""1/1/1970""))"),43830.0)</f>
        <v>43830</v>
      </c>
      <c r="E1228" s="156">
        <v>1.5777684E9</v>
      </c>
      <c r="F1228" s="156">
        <v>99621.7905</v>
      </c>
      <c r="H1228" s="153">
        <f>IFERROR(__xludf.DUMMYFUNCTION("TO_DATE(INT((I1228/(60*60*24))+""1/1/1970""))"),43830.0)</f>
        <v>43830</v>
      </c>
      <c r="I1228" s="156">
        <v>1.5777684E9</v>
      </c>
      <c r="J1228" s="156">
        <v>158074.3348</v>
      </c>
      <c r="L1228" s="154">
        <v>44063.0</v>
      </c>
      <c r="M1228" s="155">
        <v>248741.96</v>
      </c>
      <c r="O1228" s="153">
        <f>IFERROR(__xludf.DUMMYFUNCTION("TO_DATE(INT((P1228/(60*60*24))+""1/1/1970""))"),43601.0)</f>
        <v>43601</v>
      </c>
      <c r="P1228" s="13">
        <v>1.5580152E9</v>
      </c>
      <c r="Q1228" s="13">
        <v>32717.022</v>
      </c>
      <c r="S1228" s="153">
        <f>IFERROR(__xludf.DUMMYFUNCTION("TO_DATE(INT((T1228/(60*60*24))+""1/1/1970""))"),43830.0)</f>
        <v>43830</v>
      </c>
      <c r="T1228" s="156">
        <v>1.5777684E9</v>
      </c>
      <c r="U1228" s="156">
        <v>185777.3839</v>
      </c>
      <c r="W1228" s="153">
        <f>IFERROR(__xludf.DUMMYFUNCTION("TO_DATE(INT((X1228/(60*60*24))+""1/1/1970""))"),43798.0)</f>
        <v>43798</v>
      </c>
      <c r="X1228" s="152">
        <v>1.5749856E9</v>
      </c>
      <c r="Y1228" s="152">
        <v>9922.4405</v>
      </c>
      <c r="AA1228" s="153">
        <f>IFERROR(__xludf.DUMMYFUNCTION("TO_DATE(INT((AB1228/(60*60*24))+""1/1/1970""))"),43804.0)</f>
        <v>43804</v>
      </c>
      <c r="AB1228" s="152">
        <v>1.5755184E9</v>
      </c>
      <c r="AC1228" s="152">
        <v>89415.9368</v>
      </c>
      <c r="AE1228" s="153">
        <f>IFERROR(__xludf.DUMMYFUNCTION("TO_DATE(INT((AF1228/(60*60*24))+""1/1/1970""))"),43605.0)</f>
        <v>43605</v>
      </c>
      <c r="AF1228" s="156">
        <v>1.5583428E9</v>
      </c>
      <c r="AG1228" s="156">
        <v>90639.9076</v>
      </c>
      <c r="AQ1228" s="153">
        <f>IFERROR(__xludf.DUMMYFUNCTION("TO_DATE(INT((AR1228/(60*60*24))+""1/1/1970""))"),43830.0)</f>
        <v>43830</v>
      </c>
      <c r="AR1228" s="156">
        <v>1.5777684E9</v>
      </c>
      <c r="AS1228" s="156">
        <v>99621.7905</v>
      </c>
      <c r="AT1228" s="156">
        <v>158074.3348</v>
      </c>
      <c r="AU1228" s="152">
        <f t="shared" si="1"/>
        <v>209500.5</v>
      </c>
      <c r="AV1228" s="152">
        <f t="shared" si="2"/>
        <v>32691.7616</v>
      </c>
      <c r="AW1228" s="152">
        <f t="shared" si="3"/>
        <v>185777.3839</v>
      </c>
      <c r="AX1228" s="152">
        <f t="shared" si="4"/>
        <v>9854.0997</v>
      </c>
      <c r="AY1228" s="152">
        <f t="shared" si="5"/>
        <v>88180.061</v>
      </c>
      <c r="AZ1228" s="152">
        <f t="shared" si="6"/>
        <v>89968.2756</v>
      </c>
      <c r="BA1228" s="152">
        <f t="shared" si="7"/>
        <v>121415.3216</v>
      </c>
      <c r="BB1228" s="152">
        <f t="shared" si="8"/>
        <v>101794.07</v>
      </c>
      <c r="BC1228" s="152">
        <f t="shared" si="9"/>
        <v>116254.0881</v>
      </c>
    </row>
    <row r="1229">
      <c r="A1229" s="152">
        <v>1.52811906E9</v>
      </c>
      <c r="B1229" s="152">
        <v>121265.5204</v>
      </c>
      <c r="D1229" s="153">
        <f>IFERROR(__xludf.DUMMYFUNCTION("TO_DATE(INT((E1229/(60*60*24))+""1/1/1970""))"),43831.0)</f>
        <v>43831</v>
      </c>
      <c r="E1229" s="152">
        <v>1.5778548E9</v>
      </c>
      <c r="F1229" s="152">
        <v>100040.7151</v>
      </c>
      <c r="H1229" s="153">
        <f>IFERROR(__xludf.DUMMYFUNCTION("TO_DATE(INT((I1229/(60*60*24))+""1/1/1970""))"),43831.0)</f>
        <v>43831</v>
      </c>
      <c r="I1229" s="152">
        <v>1.5778548E9</v>
      </c>
      <c r="J1229" s="152">
        <v>159296.5473</v>
      </c>
      <c r="L1229" s="154">
        <v>44064.0</v>
      </c>
      <c r="M1229" s="155">
        <v>249466.46</v>
      </c>
      <c r="O1229" s="153">
        <f>IFERROR(__xludf.DUMMYFUNCTION("TO_DATE(INT((P1229/(60*60*24))+""1/1/1970""))"),43602.0)</f>
        <v>43602</v>
      </c>
      <c r="P1229" s="13">
        <v>1.5581016E9</v>
      </c>
      <c r="Q1229" s="13">
        <v>32713.1851</v>
      </c>
      <c r="S1229" s="153">
        <f>IFERROR(__xludf.DUMMYFUNCTION("TO_DATE(INT((T1229/(60*60*24))+""1/1/1970""))"),43831.0)</f>
        <v>43831</v>
      </c>
      <c r="T1229" s="152">
        <v>1.5778548E9</v>
      </c>
      <c r="U1229" s="152">
        <v>186226.0388</v>
      </c>
      <c r="W1229" s="153">
        <f>IFERROR(__xludf.DUMMYFUNCTION("TO_DATE(INT((X1229/(60*60*24))+""1/1/1970""))"),43799.0)</f>
        <v>43799</v>
      </c>
      <c r="X1229" s="156">
        <v>1.575072E9</v>
      </c>
      <c r="Y1229" s="156">
        <v>9921.7368</v>
      </c>
      <c r="AA1229" s="153">
        <f>IFERROR(__xludf.DUMMYFUNCTION("TO_DATE(INT((AB1229/(60*60*24))+""1/1/1970""))"),43805.0)</f>
        <v>43805</v>
      </c>
      <c r="AB1229" s="156">
        <v>1.5755976E9</v>
      </c>
      <c r="AC1229" s="156">
        <v>89244.9833</v>
      </c>
      <c r="AE1229" s="153">
        <f>IFERROR(__xludf.DUMMYFUNCTION("TO_DATE(INT((AF1229/(60*60*24))+""1/1/1970""))"),43606.0)</f>
        <v>43606</v>
      </c>
      <c r="AF1229" s="152">
        <v>1.558422E9</v>
      </c>
      <c r="AG1229" s="152">
        <v>90660.5524</v>
      </c>
      <c r="AQ1229" s="153">
        <f>IFERROR(__xludf.DUMMYFUNCTION("TO_DATE(INT((AR1229/(60*60*24))+""1/1/1970""))"),43831.0)</f>
        <v>43831</v>
      </c>
      <c r="AR1229" s="152">
        <v>1.5778548E9</v>
      </c>
      <c r="AS1229" s="152">
        <v>100040.7151</v>
      </c>
      <c r="AT1229" s="152">
        <v>159296.5473</v>
      </c>
      <c r="AU1229" s="152">
        <f t="shared" si="1"/>
        <v>209978.64</v>
      </c>
      <c r="AV1229" s="152">
        <f t="shared" si="2"/>
        <v>32728.7269</v>
      </c>
      <c r="AW1229" s="152">
        <f t="shared" si="3"/>
        <v>186226.0388</v>
      </c>
      <c r="AX1229" s="152">
        <f t="shared" si="4"/>
        <v>9868.9859</v>
      </c>
      <c r="AY1229" s="152">
        <f t="shared" si="5"/>
        <v>88180.061</v>
      </c>
      <c r="AZ1229" s="152">
        <f t="shared" si="6"/>
        <v>89879.8549</v>
      </c>
      <c r="BA1229" s="152">
        <f t="shared" si="7"/>
        <v>122481.1855</v>
      </c>
      <c r="BB1229" s="152">
        <f t="shared" si="8"/>
        <v>101831.03</v>
      </c>
      <c r="BC1229" s="152">
        <f t="shared" si="9"/>
        <v>116501.3542</v>
      </c>
    </row>
    <row r="1230">
      <c r="A1230" s="156">
        <v>1.5281424E9</v>
      </c>
      <c r="B1230" s="156">
        <v>121437.099</v>
      </c>
      <c r="D1230" s="153">
        <f>IFERROR(__xludf.DUMMYFUNCTION("TO_DATE(INT((E1230/(60*60*24))+""1/1/1970""))"),43832.0)</f>
        <v>43832</v>
      </c>
      <c r="E1230" s="156">
        <v>1.5779772E9</v>
      </c>
      <c r="F1230" s="156">
        <v>100040.7151</v>
      </c>
      <c r="H1230" s="153">
        <f>IFERROR(__xludf.DUMMYFUNCTION("TO_DATE(INT((I1230/(60*60*24))+""1/1/1970""))"),43832.0)</f>
        <v>43832</v>
      </c>
      <c r="I1230" s="156">
        <v>1.5779772E9</v>
      </c>
      <c r="J1230" s="156">
        <v>159296.5473</v>
      </c>
      <c r="L1230" s="154">
        <v>44067.0</v>
      </c>
      <c r="M1230" s="155">
        <v>250294.46</v>
      </c>
      <c r="O1230" s="153">
        <f>IFERROR(__xludf.DUMMYFUNCTION("TO_DATE(INT((P1230/(60*60*24))+""1/1/1970""))"),43603.0)</f>
        <v>43603</v>
      </c>
      <c r="P1230" s="13">
        <v>1.5581376E9</v>
      </c>
      <c r="Q1230" s="13">
        <v>32684.5047</v>
      </c>
      <c r="S1230" s="153">
        <f>IFERROR(__xludf.DUMMYFUNCTION("TO_DATE(INT((T1230/(60*60*24))+""1/1/1970""))"),43832.0)</f>
        <v>43832</v>
      </c>
      <c r="T1230" s="156">
        <v>1.5779772E9</v>
      </c>
      <c r="U1230" s="156">
        <v>186226.0388</v>
      </c>
      <c r="W1230" s="153">
        <f>IFERROR(__xludf.DUMMYFUNCTION("TO_DATE(INT((X1230/(60*60*24))+""1/1/1970""))"),43801.0)</f>
        <v>43801</v>
      </c>
      <c r="X1230" s="152">
        <v>1.5752448E9</v>
      </c>
      <c r="Y1230" s="152">
        <v>9924.2964</v>
      </c>
      <c r="AA1230" s="153">
        <f>IFERROR(__xludf.DUMMYFUNCTION("TO_DATE(INT((AB1230/(60*60*24))+""1/1/1970""))"),43807.0)</f>
        <v>43807</v>
      </c>
      <c r="AB1230" s="152">
        <v>1.575846E9</v>
      </c>
      <c r="AC1230" s="152">
        <v>89528.6803</v>
      </c>
      <c r="AE1230" s="153">
        <f>IFERROR(__xludf.DUMMYFUNCTION("TO_DATE(INT((AF1230/(60*60*24))+""1/1/1970""))"),43607.0)</f>
        <v>43607</v>
      </c>
      <c r="AF1230" s="156">
        <v>1.5585012E9</v>
      </c>
      <c r="AG1230" s="156">
        <v>90635.8596</v>
      </c>
      <c r="AQ1230" s="153">
        <f>IFERROR(__xludf.DUMMYFUNCTION("TO_DATE(INT((AR1230/(60*60*24))+""1/1/1970""))"),43832.0)</f>
        <v>43832</v>
      </c>
      <c r="AR1230" s="156">
        <v>1.5779772E9</v>
      </c>
      <c r="AS1230" s="156">
        <v>100040.7151</v>
      </c>
      <c r="AT1230" s="156">
        <v>159296.5473</v>
      </c>
      <c r="AU1230" s="152">
        <f t="shared" si="1"/>
        <v>209973.51</v>
      </c>
      <c r="AV1230" s="152">
        <f t="shared" si="2"/>
        <v>32728.7269</v>
      </c>
      <c r="AW1230" s="152">
        <f t="shared" si="3"/>
        <v>186226.0388</v>
      </c>
      <c r="AX1230" s="152">
        <f t="shared" si="4"/>
        <v>9868.9859</v>
      </c>
      <c r="AY1230" s="152">
        <f t="shared" si="5"/>
        <v>87354.3918</v>
      </c>
      <c r="AZ1230" s="152">
        <f t="shared" si="6"/>
        <v>89879.8549</v>
      </c>
      <c r="BA1230" s="152">
        <f t="shared" si="7"/>
        <v>122481.1855</v>
      </c>
      <c r="BB1230" s="152">
        <f t="shared" si="8"/>
        <v>101831.03</v>
      </c>
      <c r="BC1230" s="152">
        <f t="shared" si="9"/>
        <v>116501.3542</v>
      </c>
    </row>
    <row r="1231">
      <c r="A1231" s="152">
        <v>1.52820546E9</v>
      </c>
      <c r="B1231" s="152">
        <v>121507.4902</v>
      </c>
      <c r="D1231" s="153">
        <f>IFERROR(__xludf.DUMMYFUNCTION("TO_DATE(INT((E1231/(60*60*24))+""1/1/1970""))"),43833.0)</f>
        <v>43833</v>
      </c>
      <c r="E1231" s="156">
        <v>1.5780276E9</v>
      </c>
      <c r="F1231" s="156">
        <v>100971.3908</v>
      </c>
      <c r="H1231" s="153">
        <f>IFERROR(__xludf.DUMMYFUNCTION("TO_DATE(INT((I1231/(60*60*24))+""1/1/1970""))"),43833.0)</f>
        <v>43833</v>
      </c>
      <c r="I1231" s="156">
        <v>1.5780276E9</v>
      </c>
      <c r="J1231" s="156">
        <v>160608.5727</v>
      </c>
      <c r="L1231" s="154">
        <v>44068.0</v>
      </c>
      <c r="M1231" s="155">
        <v>252668.06</v>
      </c>
      <c r="O1231" s="153">
        <f>IFERROR(__xludf.DUMMYFUNCTION("TO_DATE(INT((P1231/(60*60*24))+""1/1/1970""))"),43604.0)</f>
        <v>43604</v>
      </c>
      <c r="P1231" s="13">
        <v>1.558224E9</v>
      </c>
      <c r="Q1231" s="13">
        <v>32684.5047</v>
      </c>
      <c r="S1231" s="153">
        <f>IFERROR(__xludf.DUMMYFUNCTION("TO_DATE(INT((T1231/(60*60*24))+""1/1/1970""))"),43833.0)</f>
        <v>43833</v>
      </c>
      <c r="T1231" s="156">
        <v>1.5780276E9</v>
      </c>
      <c r="U1231" s="156">
        <v>187942.007</v>
      </c>
      <c r="W1231" s="153">
        <f>IFERROR(__xludf.DUMMYFUNCTION("TO_DATE(INT((X1231/(60*60*24))+""1/1/1970""))"),43802.0)</f>
        <v>43802</v>
      </c>
      <c r="X1231" s="156">
        <v>1.5753852E9</v>
      </c>
      <c r="Y1231" s="156">
        <v>9897.0953</v>
      </c>
      <c r="AA1231" s="153">
        <f>IFERROR(__xludf.DUMMYFUNCTION("TO_DATE(INT((AB1231/(60*60*24))+""1/1/1970""))"),43808.0)</f>
        <v>43808</v>
      </c>
      <c r="AB1231" s="156">
        <v>1.5758856E9</v>
      </c>
      <c r="AC1231" s="156">
        <v>89437.0114</v>
      </c>
      <c r="AE1231" s="153">
        <f>IFERROR(__xludf.DUMMYFUNCTION("TO_DATE(INT((AF1231/(60*60*24))+""1/1/1970""))"),43608.0)</f>
        <v>43608</v>
      </c>
      <c r="AF1231" s="152">
        <v>1.5585876E9</v>
      </c>
      <c r="AG1231" s="152">
        <v>90562.9956</v>
      </c>
      <c r="AQ1231" s="153">
        <f>IFERROR(__xludf.DUMMYFUNCTION("TO_DATE(INT((AR1231/(60*60*24))+""1/1/1970""))"),43833.0)</f>
        <v>43833</v>
      </c>
      <c r="AR1231" s="156">
        <v>1.5780276E9</v>
      </c>
      <c r="AS1231" s="156">
        <v>100971.3908</v>
      </c>
      <c r="AT1231" s="156">
        <v>160608.5727</v>
      </c>
      <c r="AU1231" s="152">
        <f t="shared" si="1"/>
        <v>211826.8</v>
      </c>
      <c r="AV1231" s="152">
        <f t="shared" si="2"/>
        <v>32754.1473</v>
      </c>
      <c r="AW1231" s="152">
        <f t="shared" si="3"/>
        <v>187942.007</v>
      </c>
      <c r="AX1231" s="152">
        <f t="shared" si="4"/>
        <v>9857.7128</v>
      </c>
      <c r="AY1231" s="152">
        <f t="shared" si="5"/>
        <v>88662.6782</v>
      </c>
      <c r="AZ1231" s="152">
        <f t="shared" si="6"/>
        <v>90217.1634</v>
      </c>
      <c r="BA1231" s="152">
        <f t="shared" si="7"/>
        <v>125852.2844</v>
      </c>
      <c r="BB1231" s="152">
        <f t="shared" si="8"/>
        <v>101908.03</v>
      </c>
      <c r="BC1231" s="152">
        <f t="shared" si="9"/>
        <v>116581.6075</v>
      </c>
    </row>
    <row r="1232">
      <c r="A1232" s="156">
        <v>1.5282288E9</v>
      </c>
      <c r="B1232" s="156">
        <v>121525.088</v>
      </c>
      <c r="D1232" s="153">
        <f>IFERROR(__xludf.DUMMYFUNCTION("TO_DATE(INT((E1232/(60*60*24))+""1/1/1970""))"),43834.0)</f>
        <v>43834</v>
      </c>
      <c r="E1232" s="152">
        <v>1.578114E9</v>
      </c>
      <c r="F1232" s="152">
        <v>99831.9748</v>
      </c>
      <c r="H1232" s="153">
        <f>IFERROR(__xludf.DUMMYFUNCTION("TO_DATE(INT((I1232/(60*60*24))+""1/1/1970""))"),43834.0)</f>
        <v>43834</v>
      </c>
      <c r="I1232" s="152">
        <v>1.578114E9</v>
      </c>
      <c r="J1232" s="152">
        <v>160227.469</v>
      </c>
      <c r="L1232" s="154">
        <v>44069.0</v>
      </c>
      <c r="M1232" s="155">
        <v>253496.06</v>
      </c>
      <c r="O1232" s="153">
        <f>IFERROR(__xludf.DUMMYFUNCTION("TO_DATE(INT((P1232/(60*60*24))+""1/1/1970""))"),43605.0)</f>
        <v>43605</v>
      </c>
      <c r="P1232" s="13">
        <v>1.5583104E9</v>
      </c>
      <c r="Q1232" s="13">
        <v>32678.2132</v>
      </c>
      <c r="S1232" s="153">
        <f>IFERROR(__xludf.DUMMYFUNCTION("TO_DATE(INT((T1232/(60*60*24))+""1/1/1970""))"),43834.0)</f>
        <v>43834</v>
      </c>
      <c r="T1232" s="152">
        <v>1.578114E9</v>
      </c>
      <c r="U1232" s="152">
        <v>186532.8504</v>
      </c>
      <c r="W1232" s="153">
        <f>IFERROR(__xludf.DUMMYFUNCTION("TO_DATE(INT((X1232/(60*60*24))+""1/1/1970""))"),43803.0)</f>
        <v>43803</v>
      </c>
      <c r="X1232" s="156">
        <v>1.5754716E9</v>
      </c>
      <c r="Y1232" s="156">
        <v>9878.8329</v>
      </c>
      <c r="AA1232" s="153">
        <f>IFERROR(__xludf.DUMMYFUNCTION("TO_DATE(INT((AB1232/(60*60*24))+""1/1/1970""))"),43809.0)</f>
        <v>43809</v>
      </c>
      <c r="AB1232" s="152">
        <v>1.5759648E9</v>
      </c>
      <c r="AC1232" s="152">
        <v>89442.5739</v>
      </c>
      <c r="AE1232" s="153">
        <f>IFERROR(__xludf.DUMMYFUNCTION("TO_DATE(INT((AF1232/(60*60*24))+""1/1/1970""))"),43609.0)</f>
        <v>43609</v>
      </c>
      <c r="AF1232" s="156">
        <v>1.5586668E9</v>
      </c>
      <c r="AG1232" s="156">
        <v>90796.97</v>
      </c>
      <c r="AQ1232" s="153">
        <f>IFERROR(__xludf.DUMMYFUNCTION("TO_DATE(INT((AR1232/(60*60*24))+""1/1/1970""))"),43834.0)</f>
        <v>43834</v>
      </c>
      <c r="AR1232" s="152">
        <v>1.578114E9</v>
      </c>
      <c r="AS1232" s="152">
        <v>99831.9748</v>
      </c>
      <c r="AT1232" s="152">
        <v>160227.469</v>
      </c>
      <c r="AU1232" s="152">
        <f t="shared" si="1"/>
        <v>211826.8</v>
      </c>
      <c r="AV1232" s="152">
        <f t="shared" si="2"/>
        <v>32820.8919</v>
      </c>
      <c r="AW1232" s="152">
        <f t="shared" si="3"/>
        <v>186532.8504</v>
      </c>
      <c r="AX1232" s="152">
        <f t="shared" si="4"/>
        <v>9853.6585</v>
      </c>
      <c r="AY1232" s="152">
        <f t="shared" si="5"/>
        <v>88662.6782</v>
      </c>
      <c r="AZ1232" s="152">
        <f t="shared" si="6"/>
        <v>90311.3151</v>
      </c>
      <c r="BA1232" s="152">
        <f t="shared" si="7"/>
        <v>125412.3508</v>
      </c>
      <c r="BB1232" s="152">
        <f t="shared" si="8"/>
        <v>101873.71</v>
      </c>
      <c r="BC1232" s="152">
        <f t="shared" si="9"/>
        <v>116581.6075</v>
      </c>
    </row>
    <row r="1233">
      <c r="A1233" s="152">
        <v>1.52829186E9</v>
      </c>
      <c r="B1233" s="152">
        <v>121846.2478</v>
      </c>
      <c r="D1233" s="153">
        <f>IFERROR(__xludf.DUMMYFUNCTION("TO_DATE(INT((E1233/(60*60*24))+""1/1/1970""))"),43836.0)</f>
        <v>43836</v>
      </c>
      <c r="E1233" s="156">
        <v>1.5783228E9</v>
      </c>
      <c r="F1233" s="156">
        <v>99831.9748</v>
      </c>
      <c r="H1233" s="153">
        <f>IFERROR(__xludf.DUMMYFUNCTION("TO_DATE(INT((I1233/(60*60*24))+""1/1/1970""))"),43836.0)</f>
        <v>43836</v>
      </c>
      <c r="I1233" s="156">
        <v>1.5783228E9</v>
      </c>
      <c r="J1233" s="156">
        <v>160227.469</v>
      </c>
      <c r="L1233" s="154">
        <v>44070.0</v>
      </c>
      <c r="M1233" s="155">
        <v>255876.56</v>
      </c>
      <c r="O1233" s="153">
        <f>IFERROR(__xludf.DUMMYFUNCTION("TO_DATE(INT((P1233/(60*60*24))+""1/1/1970""))"),43606.0)</f>
        <v>43606</v>
      </c>
      <c r="P1233" s="13">
        <v>1.5584472E9</v>
      </c>
      <c r="Q1233" s="13">
        <v>32642.5187</v>
      </c>
      <c r="S1233" s="153">
        <f>IFERROR(__xludf.DUMMYFUNCTION("TO_DATE(INT((T1233/(60*60*24))+""1/1/1970""))"),43836.0)</f>
        <v>43836</v>
      </c>
      <c r="T1233" s="156">
        <v>1.5783228E9</v>
      </c>
      <c r="U1233" s="156">
        <v>186532.8504</v>
      </c>
      <c r="W1233" s="153">
        <f>IFERROR(__xludf.DUMMYFUNCTION("TO_DATE(INT((X1233/(60*60*24))+""1/1/1970""))"),43804.0)</f>
        <v>43804</v>
      </c>
      <c r="X1233" s="156">
        <v>1.575558E9</v>
      </c>
      <c r="Y1233" s="156">
        <v>9865.2769</v>
      </c>
      <c r="AA1233" s="153">
        <f>IFERROR(__xludf.DUMMYFUNCTION("TO_DATE(INT((AB1233/(60*60*24))+""1/1/1970""))"),43810.0)</f>
        <v>43810</v>
      </c>
      <c r="AB1233" s="156">
        <v>1.576044E9</v>
      </c>
      <c r="AC1233" s="156">
        <v>89356.6997</v>
      </c>
      <c r="AE1233" s="153">
        <f>IFERROR(__xludf.DUMMYFUNCTION("TO_DATE(INT((AF1233/(60*60*24))+""1/1/1970""))"),43610.0)</f>
        <v>43610</v>
      </c>
      <c r="AF1233" s="152">
        <v>1.5587424E9</v>
      </c>
      <c r="AG1233" s="152">
        <v>90955.2468</v>
      </c>
      <c r="AQ1233" s="153">
        <f>IFERROR(__xludf.DUMMYFUNCTION("TO_DATE(INT((AR1233/(60*60*24))+""1/1/1970""))"),43836.0)</f>
        <v>43836</v>
      </c>
      <c r="AR1233" s="156">
        <v>1.5783228E9</v>
      </c>
      <c r="AS1233" s="156">
        <v>99831.9748</v>
      </c>
      <c r="AT1233" s="156">
        <v>160227.469</v>
      </c>
      <c r="AU1233" s="152">
        <f t="shared" si="1"/>
        <v>212517.92</v>
      </c>
      <c r="AV1233" s="152">
        <f t="shared" si="2"/>
        <v>32864.2065</v>
      </c>
      <c r="AW1233" s="152">
        <f t="shared" si="3"/>
        <v>186532.8504</v>
      </c>
      <c r="AX1233" s="152">
        <f t="shared" si="4"/>
        <v>9851.8805</v>
      </c>
      <c r="AY1233" s="152">
        <f t="shared" si="5"/>
        <v>88156.2251</v>
      </c>
      <c r="AZ1233" s="152">
        <f t="shared" si="6"/>
        <v>90301.8999</v>
      </c>
      <c r="BA1233" s="152">
        <f t="shared" si="7"/>
        <v>125650.5537</v>
      </c>
      <c r="BB1233" s="152">
        <f t="shared" si="8"/>
        <v>101873.71</v>
      </c>
      <c r="BC1233" s="152">
        <f t="shared" si="9"/>
        <v>116581.6075</v>
      </c>
    </row>
    <row r="1234">
      <c r="A1234" s="156">
        <v>1.5283152E9</v>
      </c>
      <c r="B1234" s="156">
        <v>122536.9614</v>
      </c>
      <c r="D1234" s="153">
        <f>IFERROR(__xludf.DUMMYFUNCTION("TO_DATE(INT((E1234/(60*60*24))+""1/1/1970""))"),43837.0)</f>
        <v>43837</v>
      </c>
      <c r="E1234" s="156">
        <v>1.5783732E9</v>
      </c>
      <c r="F1234" s="156">
        <v>99831.9748</v>
      </c>
      <c r="H1234" s="153">
        <f>IFERROR(__xludf.DUMMYFUNCTION("TO_DATE(INT((I1234/(60*60*24))+""1/1/1970""))"),43837.0)</f>
        <v>43837</v>
      </c>
      <c r="I1234" s="156">
        <v>1.5783732E9</v>
      </c>
      <c r="J1234" s="156">
        <v>162021.0534</v>
      </c>
      <c r="L1234" s="154">
        <v>44071.0</v>
      </c>
      <c r="M1234" s="155">
        <v>256400.96</v>
      </c>
      <c r="O1234" s="153">
        <f>IFERROR(__xludf.DUMMYFUNCTION("TO_DATE(INT((P1234/(60*60*24))+""1/1/1970""))"),43607.0)</f>
        <v>43607</v>
      </c>
      <c r="P1234" s="13">
        <v>1.5585336E9</v>
      </c>
      <c r="Q1234" s="13">
        <v>32625.4231</v>
      </c>
      <c r="S1234" s="153">
        <f>IFERROR(__xludf.DUMMYFUNCTION("TO_DATE(INT((T1234/(60*60*24))+""1/1/1970""))"),43837.0)</f>
        <v>43837</v>
      </c>
      <c r="T1234" s="156">
        <v>1.5783732E9</v>
      </c>
      <c r="U1234" s="156">
        <v>187246.3824</v>
      </c>
      <c r="W1234" s="153">
        <f>IFERROR(__xludf.DUMMYFUNCTION("TO_DATE(INT((X1234/(60*60*24))+""1/1/1970""))"),43805.0)</f>
        <v>43805</v>
      </c>
      <c r="X1234" s="156">
        <v>1.5756444E9</v>
      </c>
      <c r="Y1234" s="156">
        <v>9860.8389</v>
      </c>
      <c r="AA1234" s="153">
        <f>IFERROR(__xludf.DUMMYFUNCTION("TO_DATE(INT((AB1234/(60*60*24))+""1/1/1970""))"),43811.0)</f>
        <v>43811</v>
      </c>
      <c r="AB1234" s="152">
        <v>1.5761232E9</v>
      </c>
      <c r="AC1234" s="152">
        <v>88834.9586</v>
      </c>
      <c r="AE1234" s="153">
        <f>IFERROR(__xludf.DUMMYFUNCTION("TO_DATE(INT((AF1234/(60*60*24))+""1/1/1970""))"),43611.0)</f>
        <v>43611</v>
      </c>
      <c r="AF1234" s="156">
        <v>1.558908E9</v>
      </c>
      <c r="AG1234" s="156">
        <v>90955.2468</v>
      </c>
      <c r="AQ1234" s="153">
        <f>IFERROR(__xludf.DUMMYFUNCTION("TO_DATE(INT((AR1234/(60*60*24))+""1/1/1970""))"),43837.0)</f>
        <v>43837</v>
      </c>
      <c r="AR1234" s="156">
        <v>1.5783732E9</v>
      </c>
      <c r="AS1234" s="156">
        <v>99831.9748</v>
      </c>
      <c r="AT1234" s="156">
        <v>162021.0534</v>
      </c>
      <c r="AU1234" s="152">
        <f t="shared" si="1"/>
        <v>213175.06</v>
      </c>
      <c r="AV1234" s="152">
        <f t="shared" si="2"/>
        <v>32795.3943</v>
      </c>
      <c r="AW1234" s="152">
        <f t="shared" si="3"/>
        <v>187246.3824</v>
      </c>
      <c r="AX1234" s="152">
        <f t="shared" si="4"/>
        <v>9871.8612</v>
      </c>
      <c r="AY1234" s="152">
        <f t="shared" si="5"/>
        <v>88140.3893</v>
      </c>
      <c r="AZ1234" s="152">
        <f t="shared" si="6"/>
        <v>90015.7608</v>
      </c>
      <c r="BA1234" s="152">
        <f t="shared" si="7"/>
        <v>126400.12</v>
      </c>
      <c r="BB1234" s="152">
        <f t="shared" si="8"/>
        <v>101996.47</v>
      </c>
      <c r="BC1234" s="152">
        <f t="shared" si="9"/>
        <v>117266.6875</v>
      </c>
    </row>
    <row r="1235">
      <c r="A1235" s="152">
        <v>1.52837826E9</v>
      </c>
      <c r="B1235" s="152">
        <v>122743.7355</v>
      </c>
      <c r="D1235" s="153">
        <f>IFERROR(__xludf.DUMMYFUNCTION("TO_DATE(INT((E1235/(60*60*24))+""1/1/1970""))"),43838.0)</f>
        <v>43838</v>
      </c>
      <c r="E1235" s="152">
        <v>1.5784596E9</v>
      </c>
      <c r="F1235" s="152">
        <v>99831.9748</v>
      </c>
      <c r="H1235" s="153">
        <f>IFERROR(__xludf.DUMMYFUNCTION("TO_DATE(INT((I1235/(60*60*24))+""1/1/1970""))"),43838.0)</f>
        <v>43838</v>
      </c>
      <c r="I1235" s="152">
        <v>1.5784596E9</v>
      </c>
      <c r="J1235" s="152">
        <v>166910.2441</v>
      </c>
      <c r="L1235" s="154">
        <v>44074.0</v>
      </c>
      <c r="M1235" s="155">
        <v>257953.46</v>
      </c>
      <c r="O1235" s="153">
        <f>IFERROR(__xludf.DUMMYFUNCTION("TO_DATE(INT((P1235/(60*60*24))+""1/1/1970""))"),43608.0)</f>
        <v>43608</v>
      </c>
      <c r="P1235" s="13">
        <v>1.55862E9</v>
      </c>
      <c r="Q1235" s="13">
        <v>32758.7818</v>
      </c>
      <c r="S1235" s="153">
        <f>IFERROR(__xludf.DUMMYFUNCTION("TO_DATE(INT((T1235/(60*60*24))+""1/1/1970""))"),43838.0)</f>
        <v>43838</v>
      </c>
      <c r="T1235" s="152">
        <v>1.5784596E9</v>
      </c>
      <c r="U1235" s="152">
        <v>186729.6044</v>
      </c>
      <c r="W1235" s="153">
        <f>IFERROR(__xludf.DUMMYFUNCTION("TO_DATE(INT((X1235/(60*60*24))+""1/1/1970""))"),43806.0)</f>
        <v>43806</v>
      </c>
      <c r="X1235" s="156">
        <v>1.5756768E9</v>
      </c>
      <c r="Y1235" s="156">
        <v>9858.2815</v>
      </c>
      <c r="AA1235" s="153">
        <f>IFERROR(__xludf.DUMMYFUNCTION("TO_DATE(INT((AB1235/(60*60*24))+""1/1/1970""))"),43812.0)</f>
        <v>43812</v>
      </c>
      <c r="AB1235" s="156">
        <v>1.5762024E9</v>
      </c>
      <c r="AC1235" s="156">
        <v>87754.7082</v>
      </c>
      <c r="AE1235" s="153">
        <f>IFERROR(__xludf.DUMMYFUNCTION("TO_DATE(INT((AF1235/(60*60*24))+""1/1/1970""))"),43612.0)</f>
        <v>43612</v>
      </c>
      <c r="AF1235" s="156">
        <v>1.5589476E9</v>
      </c>
      <c r="AG1235" s="156">
        <v>90981.154</v>
      </c>
      <c r="AQ1235" s="153">
        <f>IFERROR(__xludf.DUMMYFUNCTION("TO_DATE(INT((AR1235/(60*60*24))+""1/1/1970""))"),43838.0)</f>
        <v>43838</v>
      </c>
      <c r="AR1235" s="152">
        <v>1.5784596E9</v>
      </c>
      <c r="AS1235" s="152">
        <v>99831.9748</v>
      </c>
      <c r="AT1235" s="152">
        <v>166910.2441</v>
      </c>
      <c r="AU1235" s="152">
        <f t="shared" si="1"/>
        <v>212864.79</v>
      </c>
      <c r="AV1235" s="152">
        <f t="shared" si="2"/>
        <v>32869.2215</v>
      </c>
      <c r="AW1235" s="152">
        <f t="shared" si="3"/>
        <v>186729.6044</v>
      </c>
      <c r="AX1235" s="152">
        <f t="shared" si="4"/>
        <v>9868.0779</v>
      </c>
      <c r="AY1235" s="152">
        <f t="shared" si="5"/>
        <v>88320.1963</v>
      </c>
      <c r="AZ1235" s="152">
        <f t="shared" si="6"/>
        <v>90355.9348</v>
      </c>
      <c r="BA1235" s="152">
        <f t="shared" si="7"/>
        <v>126982.2444</v>
      </c>
      <c r="BB1235" s="152">
        <f t="shared" si="8"/>
        <v>101920.35</v>
      </c>
      <c r="BC1235" s="152">
        <f t="shared" si="9"/>
        <v>117291.6075</v>
      </c>
    </row>
    <row r="1236">
      <c r="A1236" s="156">
        <v>1.5284016E9</v>
      </c>
      <c r="B1236" s="156">
        <v>122523.763</v>
      </c>
      <c r="D1236" s="153">
        <f>IFERROR(__xludf.DUMMYFUNCTION("TO_DATE(INT((E1236/(60*60*24))+""1/1/1970""))"),43839.0)</f>
        <v>43839</v>
      </c>
      <c r="E1236" s="156">
        <v>1.578546E9</v>
      </c>
      <c r="F1236" s="156">
        <v>99831.9748</v>
      </c>
      <c r="H1236" s="153">
        <f>IFERROR(__xludf.DUMMYFUNCTION("TO_DATE(INT((I1236/(60*60*24))+""1/1/1970""))"),43839.0)</f>
        <v>43839</v>
      </c>
      <c r="I1236" s="156">
        <v>1.578546E9</v>
      </c>
      <c r="J1236" s="156">
        <v>167897.4107</v>
      </c>
      <c r="L1236" s="154">
        <v>44075.0</v>
      </c>
      <c r="M1236" s="155">
        <v>257077.16</v>
      </c>
      <c r="O1236" s="153">
        <f>IFERROR(__xludf.DUMMYFUNCTION("TO_DATE(INT((P1236/(60*60*24))+""1/1/1970""))"),43609.0)</f>
        <v>43609</v>
      </c>
      <c r="P1236" s="13">
        <v>1.5587064E9</v>
      </c>
      <c r="Q1236" s="13">
        <v>32852.0373</v>
      </c>
      <c r="S1236" s="153">
        <f>IFERROR(__xludf.DUMMYFUNCTION("TO_DATE(INT((T1236/(60*60*24))+""1/1/1970""))"),43839.0)</f>
        <v>43839</v>
      </c>
      <c r="T1236" s="156">
        <v>1.578546E9</v>
      </c>
      <c r="U1236" s="156">
        <v>187696.0688</v>
      </c>
      <c r="W1236" s="153">
        <f>IFERROR(__xludf.DUMMYFUNCTION("TO_DATE(INT((X1236/(60*60*24))+""1/1/1970""))"),43808.0)</f>
        <v>43808</v>
      </c>
      <c r="X1236" s="152">
        <v>1.5758496E9</v>
      </c>
      <c r="Y1236" s="152">
        <v>9854.0535</v>
      </c>
      <c r="AA1236" s="153">
        <f>IFERROR(__xludf.DUMMYFUNCTION("TO_DATE(INT((AB1236/(60*60*24))+""1/1/1970""))"),43814.0)</f>
        <v>43814</v>
      </c>
      <c r="AB1236" s="152">
        <v>1.5764508E9</v>
      </c>
      <c r="AC1236" s="152">
        <v>88314.3498</v>
      </c>
      <c r="AE1236" s="153">
        <f>IFERROR(__xludf.DUMMYFUNCTION("TO_DATE(INT((AF1236/(60*60*24))+""1/1/1970""))"),43613.0)</f>
        <v>43613</v>
      </c>
      <c r="AF1236" s="152">
        <v>1.5590268E9</v>
      </c>
      <c r="AG1236" s="152">
        <v>90872.2628</v>
      </c>
      <c r="AQ1236" s="153">
        <f>IFERROR(__xludf.DUMMYFUNCTION("TO_DATE(INT((AR1236/(60*60*24))+""1/1/1970""))"),43839.0)</f>
        <v>43839</v>
      </c>
      <c r="AR1236" s="156">
        <v>1.578546E9</v>
      </c>
      <c r="AS1236" s="156">
        <v>99831.9748</v>
      </c>
      <c r="AT1236" s="156">
        <v>167897.4107</v>
      </c>
      <c r="AU1236" s="152">
        <f t="shared" si="1"/>
        <v>212665.3</v>
      </c>
      <c r="AV1236" s="152">
        <f t="shared" si="2"/>
        <v>32605.0854</v>
      </c>
      <c r="AW1236" s="152">
        <f t="shared" si="3"/>
        <v>187696.0688</v>
      </c>
      <c r="AX1236" s="152">
        <f t="shared" si="4"/>
        <v>9863.0857</v>
      </c>
      <c r="AY1236" s="152">
        <f t="shared" si="5"/>
        <v>88378.2001</v>
      </c>
      <c r="AZ1236" s="152">
        <f t="shared" si="6"/>
        <v>90690.7872</v>
      </c>
      <c r="BA1236" s="152">
        <f t="shared" si="7"/>
        <v>128408.6328</v>
      </c>
      <c r="BB1236" s="152">
        <f t="shared" si="8"/>
        <v>102077.43</v>
      </c>
      <c r="BC1236" s="152">
        <f t="shared" si="9"/>
        <v>117291.6075</v>
      </c>
    </row>
    <row r="1237">
      <c r="A1237" s="152">
        <v>1.52846466E9</v>
      </c>
      <c r="B1237" s="152">
        <v>122365.3828</v>
      </c>
      <c r="D1237" s="153">
        <f>IFERROR(__xludf.DUMMYFUNCTION("TO_DATE(INT((E1237/(60*60*24))+""1/1/1970""))"),43840.0)</f>
        <v>43840</v>
      </c>
      <c r="E1237" s="152">
        <v>1.5786324E9</v>
      </c>
      <c r="F1237" s="152">
        <v>99831.9748</v>
      </c>
      <c r="H1237" s="153">
        <f>IFERROR(__xludf.DUMMYFUNCTION("TO_DATE(INT((I1237/(60*60*24))+""1/1/1970""))"),43840.0)</f>
        <v>43840</v>
      </c>
      <c r="I1237" s="152">
        <v>1.5786324E9</v>
      </c>
      <c r="J1237" s="152">
        <v>172103.5575</v>
      </c>
      <c r="L1237" s="154">
        <v>44075.0</v>
      </c>
      <c r="M1237" s="155">
        <v>257074.34</v>
      </c>
      <c r="O1237" s="153">
        <f>IFERROR(__xludf.DUMMYFUNCTION("TO_DATE(INT((P1237/(60*60*24))+""1/1/1970""))"),43610.0)</f>
        <v>43610</v>
      </c>
      <c r="P1237" s="13">
        <v>1.5587424E9</v>
      </c>
      <c r="Q1237" s="13">
        <v>32839.3917</v>
      </c>
      <c r="S1237" s="153">
        <f>IFERROR(__xludf.DUMMYFUNCTION("TO_DATE(INT((T1237/(60*60*24))+""1/1/1970""))"),43840.0)</f>
        <v>43840</v>
      </c>
      <c r="T1237" s="152">
        <v>1.5786324E9</v>
      </c>
      <c r="U1237" s="152">
        <v>188970.8854</v>
      </c>
      <c r="W1237" s="153">
        <f>IFERROR(__xludf.DUMMYFUNCTION("TO_DATE(INT((X1237/(60*60*24))+""1/1/1970""))"),43809.0)</f>
        <v>43809</v>
      </c>
      <c r="X1237" s="156">
        <v>1.57599E9</v>
      </c>
      <c r="Y1237" s="156">
        <v>9854.8463</v>
      </c>
      <c r="AA1237" s="153">
        <f>IFERROR(__xludf.DUMMYFUNCTION("TO_DATE(INT((AB1237/(60*60*24))+""1/1/1970""))"),43815.0)</f>
        <v>43815</v>
      </c>
      <c r="AB1237" s="156">
        <v>1.5764904E9</v>
      </c>
      <c r="AC1237" s="156">
        <v>88300.23</v>
      </c>
      <c r="AE1237" s="153">
        <f>IFERROR(__xludf.DUMMYFUNCTION("TO_DATE(INT((AF1237/(60*60*24))+""1/1/1970""))"),43614.0)</f>
        <v>43614</v>
      </c>
      <c r="AF1237" s="156">
        <v>1.559106E9</v>
      </c>
      <c r="AG1237" s="156">
        <v>90667.8388</v>
      </c>
      <c r="AQ1237" s="153">
        <f>IFERROR(__xludf.DUMMYFUNCTION("TO_DATE(INT((AR1237/(60*60*24))+""1/1/1970""))"),43840.0)</f>
        <v>43840</v>
      </c>
      <c r="AR1237" s="152">
        <v>1.5786324E9</v>
      </c>
      <c r="AS1237" s="152">
        <v>99831.9748</v>
      </c>
      <c r="AT1237" s="152">
        <v>172103.5575</v>
      </c>
      <c r="AU1237" s="152">
        <f t="shared" si="1"/>
        <v>213207.32</v>
      </c>
      <c r="AV1237" s="152">
        <f t="shared" si="2"/>
        <v>32485.4749</v>
      </c>
      <c r="AW1237" s="152">
        <f t="shared" si="3"/>
        <v>188970.8854</v>
      </c>
      <c r="AX1237" s="152">
        <f t="shared" si="4"/>
        <v>9865.0206</v>
      </c>
      <c r="AY1237" s="152">
        <f t="shared" si="5"/>
        <v>88645.7014</v>
      </c>
      <c r="AZ1237" s="152">
        <f t="shared" si="6"/>
        <v>90720.6701</v>
      </c>
      <c r="BA1237" s="152">
        <f t="shared" si="7"/>
        <v>129212.7565</v>
      </c>
      <c r="BB1237" s="152">
        <f t="shared" si="8"/>
        <v>102017.15</v>
      </c>
      <c r="BC1237" s="152">
        <f t="shared" si="9"/>
        <v>117291.6075</v>
      </c>
    </row>
    <row r="1238">
      <c r="A1238" s="156">
        <v>1.528488E9</v>
      </c>
      <c r="B1238" s="156">
        <v>122884.5179</v>
      </c>
      <c r="D1238" s="153">
        <f>IFERROR(__xludf.DUMMYFUNCTION("TO_DATE(INT((E1238/(60*60*24))+""1/1/1970""))"),43841.0)</f>
        <v>43841</v>
      </c>
      <c r="E1238" s="156">
        <v>1.5787188E9</v>
      </c>
      <c r="F1238" s="156">
        <v>99831.9748</v>
      </c>
      <c r="H1238" s="153">
        <f>IFERROR(__xludf.DUMMYFUNCTION("TO_DATE(INT((I1238/(60*60*24))+""1/1/1970""))"),43841.0)</f>
        <v>43841</v>
      </c>
      <c r="I1238" s="156">
        <v>1.5787188E9</v>
      </c>
      <c r="J1238" s="156">
        <v>174202.5188</v>
      </c>
      <c r="L1238" s="154">
        <v>44076.0</v>
      </c>
      <c r="M1238" s="155">
        <v>259386.44</v>
      </c>
      <c r="O1238" s="153">
        <f>IFERROR(__xludf.DUMMYFUNCTION("TO_DATE(INT((P1238/(60*60*24))+""1/1/1970""))"),43611.0)</f>
        <v>43611</v>
      </c>
      <c r="P1238" s="13">
        <v>1.5588288E9</v>
      </c>
      <c r="Q1238" s="13">
        <v>32839.3917</v>
      </c>
      <c r="S1238" s="153">
        <f>IFERROR(__xludf.DUMMYFUNCTION("TO_DATE(INT((T1238/(60*60*24))+""1/1/1970""))"),43841.0)</f>
        <v>43841</v>
      </c>
      <c r="T1238" s="156">
        <v>1.5787188E9</v>
      </c>
      <c r="U1238" s="156">
        <v>188436.136</v>
      </c>
      <c r="W1238" s="153">
        <f>IFERROR(__xludf.DUMMYFUNCTION("TO_DATE(INT((X1238/(60*60*24))+""1/1/1970""))"),43810.0)</f>
        <v>43810</v>
      </c>
      <c r="X1238" s="156">
        <v>1.5760764E9</v>
      </c>
      <c r="Y1238" s="156">
        <v>9857.3951</v>
      </c>
      <c r="AA1238" s="153">
        <f>IFERROR(__xludf.DUMMYFUNCTION("TO_DATE(INT((AB1238/(60*60*24))+""1/1/1970""))"),43816.0)</f>
        <v>43816</v>
      </c>
      <c r="AB1238" s="152">
        <v>1.5765696E9</v>
      </c>
      <c r="AC1238" s="152">
        <v>88400.8524</v>
      </c>
      <c r="AE1238" s="153">
        <f>IFERROR(__xludf.DUMMYFUNCTION("TO_DATE(INT((AF1238/(60*60*24))+""1/1/1970""))"),43615.0)</f>
        <v>43615</v>
      </c>
      <c r="AF1238" s="152">
        <v>1.5591852E9</v>
      </c>
      <c r="AG1238" s="152">
        <v>90413.2196</v>
      </c>
      <c r="AQ1238" s="153">
        <f>IFERROR(__xludf.DUMMYFUNCTION("TO_DATE(INT((AR1238/(60*60*24))+""1/1/1970""))"),43841.0)</f>
        <v>43841</v>
      </c>
      <c r="AR1238" s="156">
        <v>1.5787188E9</v>
      </c>
      <c r="AS1238" s="156">
        <v>99831.9748</v>
      </c>
      <c r="AT1238" s="156">
        <v>174202.5188</v>
      </c>
      <c r="AU1238" s="152">
        <f t="shared" si="1"/>
        <v>213207.32</v>
      </c>
      <c r="AV1238" s="152">
        <f t="shared" si="2"/>
        <v>32487.0029</v>
      </c>
      <c r="AW1238" s="152">
        <f t="shared" si="3"/>
        <v>188436.136</v>
      </c>
      <c r="AX1238" s="152">
        <f t="shared" si="4"/>
        <v>9859.8695</v>
      </c>
      <c r="AY1238" s="152">
        <f t="shared" si="5"/>
        <v>88645.7014</v>
      </c>
      <c r="AZ1238" s="152">
        <f t="shared" si="6"/>
        <v>90628.1559</v>
      </c>
      <c r="BA1238" s="152">
        <f t="shared" si="7"/>
        <v>128238.0656</v>
      </c>
      <c r="BB1238" s="152">
        <f t="shared" si="8"/>
        <v>101955.19</v>
      </c>
      <c r="BC1238" s="152">
        <f t="shared" si="9"/>
        <v>117291.6075</v>
      </c>
    </row>
    <row r="1239">
      <c r="A1239" s="152">
        <v>1.52872386E9</v>
      </c>
      <c r="B1239" s="152">
        <v>122976.9063</v>
      </c>
      <c r="D1239" s="153">
        <f>IFERROR(__xludf.DUMMYFUNCTION("TO_DATE(INT((E1239/(60*60*24))+""1/1/1970""))"),43843.0)</f>
        <v>43843</v>
      </c>
      <c r="E1239" s="152">
        <v>1.5789276E9</v>
      </c>
      <c r="F1239" s="152">
        <v>99831.9748</v>
      </c>
      <c r="H1239" s="153">
        <f>IFERROR(__xludf.DUMMYFUNCTION("TO_DATE(INT((I1239/(60*60*24))+""1/1/1970""))"),43843.0)</f>
        <v>43843</v>
      </c>
      <c r="I1239" s="152">
        <v>1.5789276E9</v>
      </c>
      <c r="J1239" s="152">
        <v>174202.5188</v>
      </c>
      <c r="L1239" s="154">
        <v>44077.0</v>
      </c>
      <c r="M1239" s="155">
        <v>262596.08</v>
      </c>
      <c r="O1239" s="153">
        <f>IFERROR(__xludf.DUMMYFUNCTION("TO_DATE(INT((P1239/(60*60*24))+""1/1/1970""))"),43612.0)</f>
        <v>43612</v>
      </c>
      <c r="P1239" s="13">
        <v>1.5589152E9</v>
      </c>
      <c r="Q1239" s="13">
        <v>32820.4011</v>
      </c>
      <c r="S1239" s="153">
        <f>IFERROR(__xludf.DUMMYFUNCTION("TO_DATE(INT((T1239/(60*60*24))+""1/1/1970""))"),43843.0)</f>
        <v>43843</v>
      </c>
      <c r="T1239" s="152">
        <v>1.5789276E9</v>
      </c>
      <c r="U1239" s="152">
        <v>188436.136</v>
      </c>
      <c r="W1239" s="153">
        <f>IFERROR(__xludf.DUMMYFUNCTION("TO_DATE(INT((X1239/(60*60*24))+""1/1/1970""))"),43811.0)</f>
        <v>43811</v>
      </c>
      <c r="X1239" s="156">
        <v>1.5761628E9</v>
      </c>
      <c r="Y1239" s="156">
        <v>9846.3828</v>
      </c>
      <c r="AA1239" s="153">
        <f>IFERROR(__xludf.DUMMYFUNCTION("TO_DATE(INT((AB1239/(60*60*24))+""1/1/1970""))"),43817.0)</f>
        <v>43817</v>
      </c>
      <c r="AB1239" s="156">
        <v>1.5766488E9</v>
      </c>
      <c r="AC1239" s="156">
        <v>88754.7441</v>
      </c>
      <c r="AE1239" s="153">
        <f>IFERROR(__xludf.DUMMYFUNCTION("TO_DATE(INT((AF1239/(60*60*24))+""1/1/1970""))"),43616.0)</f>
        <v>43616</v>
      </c>
      <c r="AF1239" s="156">
        <v>1.5592644E9</v>
      </c>
      <c r="AG1239" s="156">
        <v>90355.738</v>
      </c>
      <c r="AQ1239" s="153">
        <f>IFERROR(__xludf.DUMMYFUNCTION("TO_DATE(INT((AR1239/(60*60*24))+""1/1/1970""))"),43843.0)</f>
        <v>43843</v>
      </c>
      <c r="AR1239" s="152">
        <v>1.5789276E9</v>
      </c>
      <c r="AS1239" s="152">
        <v>99831.9748</v>
      </c>
      <c r="AT1239" s="152">
        <v>174202.5188</v>
      </c>
      <c r="AU1239" s="152">
        <f t="shared" si="1"/>
        <v>213673.92</v>
      </c>
      <c r="AV1239" s="152">
        <f t="shared" si="2"/>
        <v>32476.1196</v>
      </c>
      <c r="AW1239" s="152">
        <f t="shared" si="3"/>
        <v>188436.136</v>
      </c>
      <c r="AX1239" s="152">
        <f t="shared" si="4"/>
        <v>9857.091</v>
      </c>
      <c r="AY1239" s="152">
        <f t="shared" si="5"/>
        <v>89229.1592</v>
      </c>
      <c r="AZ1239" s="152">
        <f t="shared" si="6"/>
        <v>90664.1791</v>
      </c>
      <c r="BA1239" s="152">
        <f t="shared" si="7"/>
        <v>130581.0198</v>
      </c>
      <c r="BB1239" s="152">
        <f t="shared" si="8"/>
        <v>101955.19</v>
      </c>
      <c r="BC1239" s="152">
        <f t="shared" si="9"/>
        <v>117291.6075</v>
      </c>
    </row>
    <row r="1240">
      <c r="A1240" s="156">
        <v>1.5287472E9</v>
      </c>
      <c r="B1240" s="156">
        <v>123047.2975</v>
      </c>
      <c r="D1240" s="153">
        <f>IFERROR(__xludf.DUMMYFUNCTION("TO_DATE(INT((E1240/(60*60*24))+""1/1/1970""))"),43844.0)</f>
        <v>43844</v>
      </c>
      <c r="E1240" s="152">
        <v>1.578978E9</v>
      </c>
      <c r="F1240" s="152">
        <v>99831.9748</v>
      </c>
      <c r="H1240" s="153">
        <f>IFERROR(__xludf.DUMMYFUNCTION("TO_DATE(INT((I1240/(60*60*24))+""1/1/1970""))"),43844.0)</f>
        <v>43844</v>
      </c>
      <c r="I1240" s="152">
        <v>1.578978E9</v>
      </c>
      <c r="J1240" s="152">
        <v>176886.5616</v>
      </c>
      <c r="L1240" s="154">
        <v>44078.0</v>
      </c>
      <c r="M1240" s="155">
        <v>256390.58</v>
      </c>
      <c r="O1240" s="153">
        <f>IFERROR(__xludf.DUMMYFUNCTION("TO_DATE(INT((P1240/(60*60*24))+""1/1/1970""))"),43613.0)</f>
        <v>43613</v>
      </c>
      <c r="P1240" s="13">
        <v>1.5590016E9</v>
      </c>
      <c r="Q1240" s="13">
        <v>32785.0432</v>
      </c>
      <c r="S1240" s="153">
        <f>IFERROR(__xludf.DUMMYFUNCTION("TO_DATE(INT((T1240/(60*60*24))+""1/1/1970""))"),43844.0)</f>
        <v>43844</v>
      </c>
      <c r="T1240" s="152">
        <v>1.578978E9</v>
      </c>
      <c r="U1240" s="152">
        <v>189719.0673</v>
      </c>
      <c r="W1240" s="153">
        <f>IFERROR(__xludf.DUMMYFUNCTION("TO_DATE(INT((X1240/(60*60*24))+""1/1/1970""))"),43812.0)</f>
        <v>43812</v>
      </c>
      <c r="X1240" s="156">
        <v>1.5762492E9</v>
      </c>
      <c r="Y1240" s="156">
        <v>9811.6588</v>
      </c>
      <c r="AA1240" s="153">
        <f>IFERROR(__xludf.DUMMYFUNCTION("TO_DATE(INT((AB1240/(60*60*24))+""1/1/1970""))"),43818.0)</f>
        <v>43818</v>
      </c>
      <c r="AB1240" s="152">
        <v>1.576728E9</v>
      </c>
      <c r="AC1240" s="152">
        <v>88777.6072</v>
      </c>
      <c r="AE1240" s="153">
        <f>IFERROR(__xludf.DUMMYFUNCTION("TO_DATE(INT((AF1240/(60*60*24))+""1/1/1970""))"),43617.0)</f>
        <v>43617</v>
      </c>
      <c r="AF1240" s="152">
        <v>1.5593472E9</v>
      </c>
      <c r="AG1240" s="152">
        <v>90672.2916</v>
      </c>
      <c r="AQ1240" s="153">
        <f>IFERROR(__xludf.DUMMYFUNCTION("TO_DATE(INT((AR1240/(60*60*24))+""1/1/1970""))"),43844.0)</f>
        <v>43844</v>
      </c>
      <c r="AR1240" s="152">
        <v>1.578978E9</v>
      </c>
      <c r="AS1240" s="152">
        <v>99831.9748</v>
      </c>
      <c r="AT1240" s="152">
        <v>176886.5616</v>
      </c>
      <c r="AU1240" s="152">
        <f t="shared" si="1"/>
        <v>213813.56</v>
      </c>
      <c r="AV1240" s="152">
        <f t="shared" si="2"/>
        <v>32387.9999</v>
      </c>
      <c r="AW1240" s="152">
        <f t="shared" si="3"/>
        <v>189719.0673</v>
      </c>
      <c r="AX1240" s="152">
        <f t="shared" si="4"/>
        <v>9861.6348</v>
      </c>
      <c r="AY1240" s="152">
        <f t="shared" si="5"/>
        <v>89165.7081</v>
      </c>
      <c r="AZ1240" s="152">
        <f t="shared" si="6"/>
        <v>90514.7645</v>
      </c>
      <c r="BA1240" s="152">
        <f t="shared" si="7"/>
        <v>131757.6131</v>
      </c>
      <c r="BB1240" s="152">
        <f t="shared" si="8"/>
        <v>102132.29</v>
      </c>
      <c r="BC1240" s="152">
        <f t="shared" si="9"/>
        <v>117493.4082</v>
      </c>
    </row>
    <row r="1241">
      <c r="A1241" s="152">
        <v>1.52881026E9</v>
      </c>
      <c r="B1241" s="152">
        <v>123245.2728</v>
      </c>
      <c r="D1241" s="153">
        <f>IFERROR(__xludf.DUMMYFUNCTION("TO_DATE(INT((E1241/(60*60*24))+""1/1/1970""))"),43845.0)</f>
        <v>43845</v>
      </c>
      <c r="E1241" s="156">
        <v>1.5790644E9</v>
      </c>
      <c r="F1241" s="156">
        <v>99831.9748</v>
      </c>
      <c r="H1241" s="153">
        <f>IFERROR(__xludf.DUMMYFUNCTION("TO_DATE(INT((I1241/(60*60*24))+""1/1/1970""))"),43845.0)</f>
        <v>43845</v>
      </c>
      <c r="I1241" s="156">
        <v>1.5790644E9</v>
      </c>
      <c r="J1241" s="156">
        <v>178103.1374</v>
      </c>
      <c r="L1241" s="154">
        <v>44082.0</v>
      </c>
      <c r="M1241" s="155">
        <v>253783.22</v>
      </c>
      <c r="O1241" s="153">
        <f>IFERROR(__xludf.DUMMYFUNCTION("TO_DATE(INT((P1241/(60*60*24))+""1/1/1970""))"),43614.0)</f>
        <v>43614</v>
      </c>
      <c r="P1241" s="13">
        <v>1.5591384E9</v>
      </c>
      <c r="Q1241" s="13">
        <v>32757.4417</v>
      </c>
      <c r="S1241" s="153">
        <f>IFERROR(__xludf.DUMMYFUNCTION("TO_DATE(INT((T1241/(60*60*24))+""1/1/1970""))"),43845.0)</f>
        <v>43845</v>
      </c>
      <c r="T1241" s="156">
        <v>1.5790644E9</v>
      </c>
      <c r="U1241" s="156">
        <v>189441.7074</v>
      </c>
      <c r="W1241" s="153">
        <f>IFERROR(__xludf.DUMMYFUNCTION("TO_DATE(INT((X1241/(60*60*24))+""1/1/1970""))"),43813.0)</f>
        <v>43813</v>
      </c>
      <c r="X1241" s="156">
        <v>1.5762816E9</v>
      </c>
      <c r="Y1241" s="156">
        <v>9825.2223</v>
      </c>
      <c r="AA1241" s="153">
        <f>IFERROR(__xludf.DUMMYFUNCTION("TO_DATE(INT((AB1241/(60*60*24))+""1/1/1970""))"),43819.0)</f>
        <v>43819</v>
      </c>
      <c r="AB1241" s="156">
        <v>1.5768072E9</v>
      </c>
      <c r="AC1241" s="156">
        <v>89022.1459</v>
      </c>
      <c r="AE1241" s="153">
        <f>IFERROR(__xludf.DUMMYFUNCTION("TO_DATE(INT((AF1241/(60*60*24))+""1/1/1970""))"),43618.0)</f>
        <v>43618</v>
      </c>
      <c r="AF1241" s="156">
        <v>1.5595128E9</v>
      </c>
      <c r="AG1241" s="156">
        <v>90672.2916</v>
      </c>
      <c r="AQ1241" s="153">
        <f>IFERROR(__xludf.DUMMYFUNCTION("TO_DATE(INT((AR1241/(60*60*24))+""1/1/1970""))"),43845.0)</f>
        <v>43845</v>
      </c>
      <c r="AR1241" s="156">
        <v>1.5790644E9</v>
      </c>
      <c r="AS1241" s="156">
        <v>99831.9748</v>
      </c>
      <c r="AT1241" s="156">
        <v>178103.1374</v>
      </c>
      <c r="AU1241" s="152">
        <f t="shared" si="1"/>
        <v>213864.53</v>
      </c>
      <c r="AV1241" s="152">
        <f t="shared" si="2"/>
        <v>32444.6569</v>
      </c>
      <c r="AW1241" s="152">
        <f t="shared" si="3"/>
        <v>189441.7074</v>
      </c>
      <c r="AX1241" s="152">
        <f t="shared" si="4"/>
        <v>9865.463</v>
      </c>
      <c r="AY1241" s="152">
        <f t="shared" si="5"/>
        <v>88791.0398</v>
      </c>
      <c r="AZ1241" s="152">
        <f t="shared" si="6"/>
        <v>90569.6181</v>
      </c>
      <c r="BA1241" s="152">
        <f t="shared" si="7"/>
        <v>131424.7093</v>
      </c>
      <c r="BB1241" s="152">
        <f t="shared" si="8"/>
        <v>104556.84</v>
      </c>
      <c r="BC1241" s="152">
        <f t="shared" si="9"/>
        <v>117012.8422</v>
      </c>
    </row>
    <row r="1242">
      <c r="A1242" s="156">
        <v>1.5288336E9</v>
      </c>
      <c r="B1242" s="156">
        <v>123205.6777</v>
      </c>
      <c r="D1242" s="153">
        <f>IFERROR(__xludf.DUMMYFUNCTION("TO_DATE(INT((E1242/(60*60*24))+""1/1/1970""))"),43846.0)</f>
        <v>43846</v>
      </c>
      <c r="E1242" s="152">
        <v>1.5791508E9</v>
      </c>
      <c r="F1242" s="152">
        <v>99831.9748</v>
      </c>
      <c r="H1242" s="153">
        <f>IFERROR(__xludf.DUMMYFUNCTION("TO_DATE(INT((I1242/(60*60*24))+""1/1/1970""))"),43846.0)</f>
        <v>43846</v>
      </c>
      <c r="I1242" s="152">
        <v>1.5791508E9</v>
      </c>
      <c r="J1242" s="152">
        <v>174435.9678</v>
      </c>
      <c r="L1242" s="154">
        <v>44083.0</v>
      </c>
      <c r="M1242" s="155">
        <v>249298.74</v>
      </c>
      <c r="O1242" s="153">
        <f>IFERROR(__xludf.DUMMYFUNCTION("TO_DATE(INT((P1242/(60*60*24))+""1/1/1970""))"),43615.0)</f>
        <v>43615</v>
      </c>
      <c r="P1242" s="13">
        <v>1.5592248E9</v>
      </c>
      <c r="Q1242" s="13">
        <v>32709.7427</v>
      </c>
      <c r="S1242" s="153">
        <f>IFERROR(__xludf.DUMMYFUNCTION("TO_DATE(INT((T1242/(60*60*24))+""1/1/1970""))"),43846.0)</f>
        <v>43846</v>
      </c>
      <c r="T1242" s="152">
        <v>1.5791508E9</v>
      </c>
      <c r="U1242" s="152">
        <v>189865.7121</v>
      </c>
      <c r="W1242" s="153">
        <f>IFERROR(__xludf.DUMMYFUNCTION("TO_DATE(INT((X1242/(60*60*24))+""1/1/1970""))"),43815.0)</f>
        <v>43815</v>
      </c>
      <c r="X1242" s="152">
        <v>1.5764544E9</v>
      </c>
      <c r="Y1242" s="152">
        <v>9822.0246</v>
      </c>
      <c r="AA1242" s="153">
        <f>IFERROR(__xludf.DUMMYFUNCTION("TO_DATE(INT((AB1242/(60*60*24))+""1/1/1970""))"),43821.0)</f>
        <v>43821</v>
      </c>
      <c r="AB1242" s="152">
        <v>1.5770556E9</v>
      </c>
      <c r="AC1242" s="152">
        <v>89203.2429</v>
      </c>
      <c r="AE1242" s="153">
        <f>IFERROR(__xludf.DUMMYFUNCTION("TO_DATE(INT((AF1242/(60*60*24))+""1/1/1970""))"),43619.0)</f>
        <v>43619</v>
      </c>
      <c r="AF1242" s="156">
        <v>1.5595524E9</v>
      </c>
      <c r="AG1242" s="156">
        <v>90712.3668</v>
      </c>
      <c r="AQ1242" s="153">
        <f>IFERROR(__xludf.DUMMYFUNCTION("TO_DATE(INT((AR1242/(60*60*24))+""1/1/1970""))"),43846.0)</f>
        <v>43846</v>
      </c>
      <c r="AR1242" s="152">
        <v>1.5791508E9</v>
      </c>
      <c r="AS1242" s="152">
        <v>99831.9748</v>
      </c>
      <c r="AT1242" s="152">
        <v>174435.9678</v>
      </c>
      <c r="AU1242" s="152">
        <f t="shared" si="1"/>
        <v>214729.41</v>
      </c>
      <c r="AV1242" s="152">
        <f t="shared" si="2"/>
        <v>32423.9245</v>
      </c>
      <c r="AW1242" s="152">
        <f t="shared" si="3"/>
        <v>189865.7121</v>
      </c>
      <c r="AX1242" s="152">
        <f t="shared" si="4"/>
        <v>9873.1057</v>
      </c>
      <c r="AY1242" s="152">
        <f t="shared" si="5"/>
        <v>88676.4199</v>
      </c>
      <c r="AZ1242" s="152">
        <f t="shared" si="6"/>
        <v>90368.2154</v>
      </c>
      <c r="BA1242" s="152">
        <f t="shared" si="7"/>
        <v>130777.4909</v>
      </c>
      <c r="BB1242" s="152">
        <f t="shared" si="8"/>
        <v>104542.74</v>
      </c>
      <c r="BC1242" s="152">
        <f t="shared" si="9"/>
        <v>117342.7929</v>
      </c>
    </row>
    <row r="1243">
      <c r="A1243" s="152">
        <v>1.52889666E9</v>
      </c>
      <c r="B1243" s="152">
        <v>123289.2673</v>
      </c>
      <c r="D1243" s="153">
        <f>IFERROR(__xludf.DUMMYFUNCTION("TO_DATE(INT((E1243/(60*60*24))+""1/1/1970""))"),43847.0)</f>
        <v>43847</v>
      </c>
      <c r="E1243" s="156">
        <v>1.5792372E9</v>
      </c>
      <c r="F1243" s="156">
        <v>99831.9748</v>
      </c>
      <c r="H1243" s="153">
        <f>IFERROR(__xludf.DUMMYFUNCTION("TO_DATE(INT((I1243/(60*60*24))+""1/1/1970""))"),43847.0)</f>
        <v>43847</v>
      </c>
      <c r="I1243" s="156">
        <v>1.5792372E9</v>
      </c>
      <c r="J1243" s="156">
        <v>175858.874</v>
      </c>
      <c r="L1243" s="154">
        <v>44084.0</v>
      </c>
      <c r="M1243" s="155">
        <v>252547.02</v>
      </c>
      <c r="O1243" s="153">
        <f>IFERROR(__xludf.DUMMYFUNCTION("TO_DATE(INT((P1243/(60*60*24))+""1/1/1970""))"),43616.0)</f>
        <v>43616</v>
      </c>
      <c r="P1243" s="13">
        <v>1.5593112E9</v>
      </c>
      <c r="Q1243" s="13">
        <v>32583.62</v>
      </c>
      <c r="S1243" s="153">
        <f>IFERROR(__xludf.DUMMYFUNCTION("TO_DATE(INT((T1243/(60*60*24))+""1/1/1970""))"),43847.0)</f>
        <v>43847</v>
      </c>
      <c r="T1243" s="156">
        <v>1.5792372E9</v>
      </c>
      <c r="U1243" s="156">
        <v>191441.9544</v>
      </c>
      <c r="W1243" s="153">
        <f>IFERROR(__xludf.DUMMYFUNCTION("TO_DATE(INT((X1243/(60*60*24))+""1/1/1970""))"),43816.0)</f>
        <v>43816</v>
      </c>
      <c r="X1243" s="156">
        <v>1.5765948E9</v>
      </c>
      <c r="Y1243" s="156">
        <v>9834.3908</v>
      </c>
      <c r="AA1243" s="153">
        <f>IFERROR(__xludf.DUMMYFUNCTION("TO_DATE(INT((AB1243/(60*60*24))+""1/1/1970""))"),43822.0)</f>
        <v>43822</v>
      </c>
      <c r="AB1243" s="156">
        <v>1.5770952E9</v>
      </c>
      <c r="AC1243" s="156">
        <v>89105.4442</v>
      </c>
      <c r="AE1243" s="153">
        <f>IFERROR(__xludf.DUMMYFUNCTION("TO_DATE(INT((AF1243/(60*60*24))+""1/1/1970""))"),43620.0)</f>
        <v>43620</v>
      </c>
      <c r="AF1243" s="152">
        <v>1.5596316E9</v>
      </c>
      <c r="AG1243" s="152">
        <v>91293.6596</v>
      </c>
      <c r="AQ1243" s="153">
        <f>IFERROR(__xludf.DUMMYFUNCTION("TO_DATE(INT((AR1243/(60*60*24))+""1/1/1970""))"),43847.0)</f>
        <v>43847</v>
      </c>
      <c r="AR1243" s="156">
        <v>1.5792372E9</v>
      </c>
      <c r="AS1243" s="156">
        <v>99831.9748</v>
      </c>
      <c r="AT1243" s="156">
        <v>175858.874</v>
      </c>
      <c r="AU1243" s="152">
        <f t="shared" si="1"/>
        <v>215327.14</v>
      </c>
      <c r="AV1243" s="152">
        <f t="shared" si="2"/>
        <v>32345.9935</v>
      </c>
      <c r="AW1243" s="152">
        <f t="shared" si="3"/>
        <v>191441.9544</v>
      </c>
      <c r="AX1243" s="152">
        <f t="shared" si="4"/>
        <v>9876.9826</v>
      </c>
      <c r="AY1243" s="152">
        <f t="shared" si="5"/>
        <v>88530.7275</v>
      </c>
      <c r="AZ1243" s="152">
        <f t="shared" si="6"/>
        <v>90494.2968</v>
      </c>
      <c r="BA1243" s="152">
        <f t="shared" si="7"/>
        <v>131535.4776</v>
      </c>
      <c r="BB1243" s="152">
        <f t="shared" si="8"/>
        <v>103969.24</v>
      </c>
      <c r="BC1243" s="152">
        <f t="shared" si="9"/>
        <v>118005.4321</v>
      </c>
    </row>
    <row r="1244">
      <c r="A1244" s="156">
        <v>1.52892E9</v>
      </c>
      <c r="B1244" s="156">
        <v>122814.1267</v>
      </c>
      <c r="D1244" s="153">
        <f>IFERROR(__xludf.DUMMYFUNCTION("TO_DATE(INT((E1244/(60*60*24))+""1/1/1970""))"),43848.0)</f>
        <v>43848</v>
      </c>
      <c r="E1244" s="152">
        <v>1.5793236E9</v>
      </c>
      <c r="F1244" s="152">
        <v>99831.9748</v>
      </c>
      <c r="H1244" s="153">
        <f>IFERROR(__xludf.DUMMYFUNCTION("TO_DATE(INT((I1244/(60*60*24))+""1/1/1970""))"),43848.0)</f>
        <v>43848</v>
      </c>
      <c r="I1244" s="152">
        <v>1.5793236E9</v>
      </c>
      <c r="J1244" s="152">
        <v>174753.8877</v>
      </c>
      <c r="L1244" s="154">
        <v>44085.0</v>
      </c>
      <c r="M1244" s="155">
        <v>249792.94</v>
      </c>
      <c r="O1244" s="153">
        <f>IFERROR(__xludf.DUMMYFUNCTION("TO_DATE(INT((P1244/(60*60*24))+""1/1/1970""))"),43617.0)</f>
        <v>43617</v>
      </c>
      <c r="P1244" s="13">
        <v>1.5593472E9</v>
      </c>
      <c r="Q1244" s="13">
        <v>32625.9665</v>
      </c>
      <c r="S1244" s="153">
        <f>IFERROR(__xludf.DUMMYFUNCTION("TO_DATE(INT((T1244/(60*60*24))+""1/1/1970""))"),43848.0)</f>
        <v>43848</v>
      </c>
      <c r="T1244" s="152">
        <v>1.5793236E9</v>
      </c>
      <c r="U1244" s="152">
        <v>192065.8697</v>
      </c>
      <c r="W1244" s="153">
        <f>IFERROR(__xludf.DUMMYFUNCTION("TO_DATE(INT((X1244/(60*60*24))+""1/1/1970""))"),43817.0)</f>
        <v>43817</v>
      </c>
      <c r="X1244" s="156">
        <v>1.5766812E9</v>
      </c>
      <c r="Y1244" s="156">
        <v>9853.704</v>
      </c>
      <c r="AA1244" s="153">
        <f>IFERROR(__xludf.DUMMYFUNCTION("TO_DATE(INT((AB1244/(60*60*24))+""1/1/1970""))"),43823.0)</f>
        <v>43823</v>
      </c>
      <c r="AB1244" s="152">
        <v>1.5771744E9</v>
      </c>
      <c r="AC1244" s="152">
        <v>89689.9918</v>
      </c>
      <c r="AE1244" s="153">
        <f>IFERROR(__xludf.DUMMYFUNCTION("TO_DATE(INT((AF1244/(60*60*24))+""1/1/1970""))"),43621.0)</f>
        <v>43621</v>
      </c>
      <c r="AF1244" s="156">
        <v>1.5597108E9</v>
      </c>
      <c r="AG1244" s="156">
        <v>91360.4516</v>
      </c>
      <c r="AQ1244" s="153">
        <f>IFERROR(__xludf.DUMMYFUNCTION("TO_DATE(INT((AR1244/(60*60*24))+""1/1/1970""))"),43848.0)</f>
        <v>43848</v>
      </c>
      <c r="AR1244" s="152">
        <v>1.5793236E9</v>
      </c>
      <c r="AS1244" s="152">
        <v>99831.9748</v>
      </c>
      <c r="AT1244" s="152">
        <v>174753.8877</v>
      </c>
      <c r="AU1244" s="152">
        <f t="shared" si="1"/>
        <v>215327.14</v>
      </c>
      <c r="AV1244" s="152">
        <f t="shared" si="2"/>
        <v>32399.4764</v>
      </c>
      <c r="AW1244" s="152">
        <f t="shared" si="3"/>
        <v>192065.8697</v>
      </c>
      <c r="AX1244" s="152">
        <f t="shared" si="4"/>
        <v>9866.1894</v>
      </c>
      <c r="AY1244" s="152">
        <f t="shared" si="5"/>
        <v>88530.7275</v>
      </c>
      <c r="AZ1244" s="152">
        <f t="shared" si="6"/>
        <v>90875.4063</v>
      </c>
      <c r="BA1244" s="152">
        <f t="shared" si="7"/>
        <v>131942.7499</v>
      </c>
      <c r="BB1244" s="152">
        <f t="shared" si="8"/>
        <v>104268.66</v>
      </c>
      <c r="BC1244" s="152">
        <f t="shared" si="9"/>
        <v>118208.3674</v>
      </c>
    </row>
    <row r="1245">
      <c r="A1245" s="152">
        <v>1.52898306E9</v>
      </c>
      <c r="B1245" s="152">
        <v>123201.2783</v>
      </c>
      <c r="D1245" s="153">
        <f>IFERROR(__xludf.DUMMYFUNCTION("TO_DATE(INT((E1245/(60*60*24))+""1/1/1970""))"),43851.0)</f>
        <v>43851</v>
      </c>
      <c r="E1245" s="156">
        <v>1.5796188E9</v>
      </c>
      <c r="F1245" s="156">
        <v>99831.9748</v>
      </c>
      <c r="H1245" s="153">
        <f>IFERROR(__xludf.DUMMYFUNCTION("TO_DATE(INT((I1245/(60*60*24))+""1/1/1970""))"),43851.0)</f>
        <v>43851</v>
      </c>
      <c r="I1245" s="156">
        <v>1.5796188E9</v>
      </c>
      <c r="J1245" s="156">
        <v>174753.8877</v>
      </c>
      <c r="L1245" s="154">
        <v>44088.0</v>
      </c>
      <c r="M1245" s="155">
        <v>250008.4</v>
      </c>
      <c r="O1245" s="153">
        <f>IFERROR(__xludf.DUMMYFUNCTION("TO_DATE(INT((P1245/(60*60*24))+""1/1/1970""))"),43618.0)</f>
        <v>43618</v>
      </c>
      <c r="P1245" s="13">
        <v>1.5594336E9</v>
      </c>
      <c r="Q1245" s="13">
        <v>32625.9665</v>
      </c>
      <c r="S1245" s="153">
        <f>IFERROR(__xludf.DUMMYFUNCTION("TO_DATE(INT((T1245/(60*60*24))+""1/1/1970""))"),43851.0)</f>
        <v>43851</v>
      </c>
      <c r="T1245" s="156">
        <v>1.5796188E9</v>
      </c>
      <c r="U1245" s="156">
        <v>192065.8697</v>
      </c>
      <c r="W1245" s="153">
        <f>IFERROR(__xludf.DUMMYFUNCTION("TO_DATE(INT((X1245/(60*60*24))+""1/1/1970""))"),43818.0)</f>
        <v>43818</v>
      </c>
      <c r="X1245" s="156">
        <v>1.5767676E9</v>
      </c>
      <c r="Y1245" s="156">
        <v>9856.901</v>
      </c>
      <c r="AA1245" s="153">
        <f>IFERROR(__xludf.DUMMYFUNCTION("TO_DATE(INT((AB1245/(60*60*24))+""1/1/1970""))"),43825.0)</f>
        <v>43825</v>
      </c>
      <c r="AB1245" s="156">
        <v>1.577322E9</v>
      </c>
      <c r="AC1245" s="156">
        <v>89345.9456</v>
      </c>
      <c r="AE1245" s="153">
        <f>IFERROR(__xludf.DUMMYFUNCTION("TO_DATE(INT((AF1245/(60*60*24))+""1/1/1970""))"),43622.0)</f>
        <v>43622</v>
      </c>
      <c r="AF1245" s="152">
        <v>1.55979E9</v>
      </c>
      <c r="AG1245" s="152">
        <v>91157.6468</v>
      </c>
      <c r="AQ1245" s="153">
        <f>IFERROR(__xludf.DUMMYFUNCTION("TO_DATE(INT((AR1245/(60*60*24))+""1/1/1970""))"),43851.0)</f>
        <v>43851</v>
      </c>
      <c r="AR1245" s="156">
        <v>1.5796188E9</v>
      </c>
      <c r="AS1245" s="156">
        <v>99831.9748</v>
      </c>
      <c r="AT1245" s="156">
        <v>174753.8877</v>
      </c>
      <c r="AU1245" s="152">
        <f t="shared" si="1"/>
        <v>215319.72</v>
      </c>
      <c r="AV1245" s="152">
        <f t="shared" si="2"/>
        <v>32438.832</v>
      </c>
      <c r="AW1245" s="152">
        <f t="shared" si="3"/>
        <v>192065.8697</v>
      </c>
      <c r="AX1245" s="152">
        <f t="shared" si="4"/>
        <v>9867.493</v>
      </c>
      <c r="AY1245" s="152">
        <f t="shared" si="5"/>
        <v>88768.0465</v>
      </c>
      <c r="AZ1245" s="152">
        <f t="shared" si="6"/>
        <v>90827.1024</v>
      </c>
      <c r="BA1245" s="152">
        <f t="shared" si="7"/>
        <v>133578.5024</v>
      </c>
      <c r="BB1245" s="152">
        <f t="shared" si="8"/>
        <v>104268.66</v>
      </c>
      <c r="BC1245" s="152">
        <f t="shared" si="9"/>
        <v>118208.3674</v>
      </c>
    </row>
    <row r="1246">
      <c r="A1246" s="156">
        <v>1.5290064E9</v>
      </c>
      <c r="B1246" s="156">
        <v>123122.0882</v>
      </c>
      <c r="D1246" s="153">
        <f>IFERROR(__xludf.DUMMYFUNCTION("TO_DATE(INT((E1246/(60*60*24))+""1/1/1970""))"),43852.0)</f>
        <v>43852</v>
      </c>
      <c r="E1246" s="156">
        <v>1.5796692E9</v>
      </c>
      <c r="F1246" s="156">
        <v>99944.2205</v>
      </c>
      <c r="H1246" s="153">
        <f>IFERROR(__xludf.DUMMYFUNCTION("TO_DATE(INT((I1246/(60*60*24))+""1/1/1970""))"),43852.0)</f>
        <v>43852</v>
      </c>
      <c r="I1246" s="156">
        <v>1.5796692E9</v>
      </c>
      <c r="J1246" s="156">
        <v>175726.1947</v>
      </c>
      <c r="L1246" s="154">
        <v>44089.0</v>
      </c>
      <c r="M1246" s="155">
        <v>252283.96</v>
      </c>
      <c r="O1246" s="153">
        <f>IFERROR(__xludf.DUMMYFUNCTION("TO_DATE(INT((P1246/(60*60*24))+""1/1/1970""))"),43619.0)</f>
        <v>43619</v>
      </c>
      <c r="P1246" s="13">
        <v>1.55952E9</v>
      </c>
      <c r="Q1246" s="13">
        <v>32672.6889</v>
      </c>
      <c r="S1246" s="153">
        <f>IFERROR(__xludf.DUMMYFUNCTION("TO_DATE(INT((T1246/(60*60*24))+""1/1/1970""))"),43852.0)</f>
        <v>43852</v>
      </c>
      <c r="T1246" s="156">
        <v>1.5796692E9</v>
      </c>
      <c r="U1246" s="156">
        <v>191671.4017</v>
      </c>
      <c r="W1246" s="153">
        <f>IFERROR(__xludf.DUMMYFUNCTION("TO_DATE(INT((X1246/(60*60*24))+""1/1/1970""))"),43819.0)</f>
        <v>43819</v>
      </c>
      <c r="X1246" s="156">
        <v>1.576854E9</v>
      </c>
      <c r="Y1246" s="156">
        <v>9857.6109</v>
      </c>
      <c r="AA1246" s="153">
        <f>IFERROR(__xludf.DUMMYFUNCTION("TO_DATE(INT((AB1246/(60*60*24))+""1/1/1970""))"),43826.0)</f>
        <v>43826</v>
      </c>
      <c r="AB1246" s="152">
        <v>1.5774408E9</v>
      </c>
      <c r="AC1246" s="152">
        <v>88645.3488</v>
      </c>
      <c r="AE1246" s="153">
        <f>IFERROR(__xludf.DUMMYFUNCTION("TO_DATE(INT((AF1246/(60*60*24))+""1/1/1970""))"),43623.0)</f>
        <v>43623</v>
      </c>
      <c r="AF1246" s="156">
        <v>1.5598692E9</v>
      </c>
      <c r="AG1246" s="156">
        <v>91537.754</v>
      </c>
      <c r="AQ1246" s="153">
        <f>IFERROR(__xludf.DUMMYFUNCTION("TO_DATE(INT((AR1246/(60*60*24))+""1/1/1970""))"),43852.0)</f>
        <v>43852</v>
      </c>
      <c r="AR1246" s="156">
        <v>1.5796692E9</v>
      </c>
      <c r="AS1246" s="156">
        <v>99944.2205</v>
      </c>
      <c r="AT1246" s="156">
        <v>175726.1947</v>
      </c>
      <c r="AU1246" s="152">
        <f t="shared" si="1"/>
        <v>215693.48</v>
      </c>
      <c r="AV1246" s="152">
        <f t="shared" si="2"/>
        <v>32508.0914</v>
      </c>
      <c r="AW1246" s="152">
        <f t="shared" si="3"/>
        <v>191671.4017</v>
      </c>
      <c r="AX1246" s="152">
        <f t="shared" si="4"/>
        <v>9868.673</v>
      </c>
      <c r="AY1246" s="152">
        <f t="shared" si="5"/>
        <v>88743.272</v>
      </c>
      <c r="AZ1246" s="152">
        <f t="shared" si="6"/>
        <v>90919.2073</v>
      </c>
      <c r="BA1246" s="152">
        <f t="shared" si="7"/>
        <v>133282.4841</v>
      </c>
      <c r="BB1246" s="152">
        <f t="shared" si="8"/>
        <v>104371.18</v>
      </c>
      <c r="BC1246" s="152">
        <f t="shared" si="9"/>
        <v>118097.7282</v>
      </c>
    </row>
    <row r="1247">
      <c r="A1247" s="152">
        <v>1.5290352E9</v>
      </c>
      <c r="B1247" s="152">
        <v>123122.0882</v>
      </c>
      <c r="D1247" s="153">
        <f>IFERROR(__xludf.DUMMYFUNCTION("TO_DATE(INT((E1247/(60*60*24))+""1/1/1970""))"),43853.0)</f>
        <v>43853</v>
      </c>
      <c r="E1247" s="152">
        <v>1.5797556E9</v>
      </c>
      <c r="F1247" s="152">
        <v>100230.1241</v>
      </c>
      <c r="H1247" s="153">
        <f>IFERROR(__xludf.DUMMYFUNCTION("TO_DATE(INT((I1247/(60*60*24))+""1/1/1970""))"),43853.0)</f>
        <v>43853</v>
      </c>
      <c r="I1247" s="152">
        <v>1.5797556E9</v>
      </c>
      <c r="J1247" s="152">
        <v>173186.2209</v>
      </c>
      <c r="L1247" s="154">
        <v>44090.0</v>
      </c>
      <c r="M1247" s="155">
        <v>253024.14</v>
      </c>
      <c r="O1247" s="153">
        <f>IFERROR(__xludf.DUMMYFUNCTION("TO_DATE(INT((P1247/(60*60*24))+""1/1/1970""))"),43620.0)</f>
        <v>43620</v>
      </c>
      <c r="P1247" s="13">
        <v>1.5596568E9</v>
      </c>
      <c r="Q1247" s="13">
        <v>32663.7427</v>
      </c>
      <c r="S1247" s="153">
        <f>IFERROR(__xludf.DUMMYFUNCTION("TO_DATE(INT((T1247/(60*60*24))+""1/1/1970""))"),43853.0)</f>
        <v>43853</v>
      </c>
      <c r="T1247" s="152">
        <v>1.5797556E9</v>
      </c>
      <c r="U1247" s="152">
        <v>191709.2082</v>
      </c>
      <c r="W1247" s="153">
        <f>IFERROR(__xludf.DUMMYFUNCTION("TO_DATE(INT((X1247/(60*60*24))+""1/1/1970""))"),43820.0)</f>
        <v>43820</v>
      </c>
      <c r="X1247" s="156">
        <v>1.5768864E9</v>
      </c>
      <c r="Y1247" s="156">
        <v>9847.3767</v>
      </c>
      <c r="AA1247" s="153">
        <f>IFERROR(__xludf.DUMMYFUNCTION("TO_DATE(INT((AB1247/(60*60*24))+""1/1/1970""))"),43828.0)</f>
        <v>43828</v>
      </c>
      <c r="AB1247" s="156">
        <v>1.5776604E9</v>
      </c>
      <c r="AC1247" s="156">
        <v>88580.596</v>
      </c>
      <c r="AE1247" s="153">
        <f>IFERROR(__xludf.DUMMYFUNCTION("TO_DATE(INT((AF1247/(60*60*24))+""1/1/1970""))"),43624.0)</f>
        <v>43624</v>
      </c>
      <c r="AF1247" s="152">
        <v>1.559952E9</v>
      </c>
      <c r="AG1247" s="152">
        <v>92005.7028</v>
      </c>
      <c r="AQ1247" s="153">
        <f>IFERROR(__xludf.DUMMYFUNCTION("TO_DATE(INT((AR1247/(60*60*24))+""1/1/1970""))"),43853.0)</f>
        <v>43853</v>
      </c>
      <c r="AR1247" s="152">
        <v>1.5797556E9</v>
      </c>
      <c r="AS1247" s="152">
        <v>100230.1241</v>
      </c>
      <c r="AT1247" s="152">
        <v>173186.2209</v>
      </c>
      <c r="AU1247" s="152">
        <f t="shared" si="1"/>
        <v>215898.01</v>
      </c>
      <c r="AV1247" s="152">
        <f t="shared" si="2"/>
        <v>32516.3833</v>
      </c>
      <c r="AW1247" s="152">
        <f t="shared" si="3"/>
        <v>191709.2082</v>
      </c>
      <c r="AX1247" s="152">
        <f t="shared" si="4"/>
        <v>9872.1218</v>
      </c>
      <c r="AY1247" s="152">
        <f t="shared" si="5"/>
        <v>88369.0874</v>
      </c>
      <c r="AZ1247" s="152">
        <f t="shared" si="6"/>
        <v>90832.0147</v>
      </c>
      <c r="BA1247" s="152">
        <f t="shared" si="7"/>
        <v>134537.9601</v>
      </c>
      <c r="BB1247" s="152">
        <f t="shared" si="8"/>
        <v>104236.06</v>
      </c>
      <c r="BC1247" s="152">
        <f t="shared" si="9"/>
        <v>118113.4225</v>
      </c>
    </row>
    <row r="1248">
      <c r="A1248" s="156">
        <v>1.52907468E9</v>
      </c>
      <c r="B1248" s="156">
        <v>122609.4529</v>
      </c>
      <c r="D1248" s="153">
        <f>IFERROR(__xludf.DUMMYFUNCTION("TO_DATE(INT((E1248/(60*60*24))+""1/1/1970""))"),43854.0)</f>
        <v>43854</v>
      </c>
      <c r="E1248" s="156">
        <v>1.579842E9</v>
      </c>
      <c r="F1248" s="156">
        <v>100230.1241</v>
      </c>
      <c r="H1248" s="153">
        <f>IFERROR(__xludf.DUMMYFUNCTION("TO_DATE(INT((I1248/(60*60*24))+""1/1/1970""))"),43854.0)</f>
        <v>43854</v>
      </c>
      <c r="I1248" s="156">
        <v>1.579842E9</v>
      </c>
      <c r="J1248" s="156">
        <v>173315.5809</v>
      </c>
      <c r="L1248" s="154">
        <v>44091.0</v>
      </c>
      <c r="M1248" s="155">
        <v>252146.48</v>
      </c>
      <c r="O1248" s="153">
        <f>IFERROR(__xludf.DUMMYFUNCTION("TO_DATE(INT((P1248/(60*60*24))+""1/1/1970""))"),43621.0)</f>
        <v>43621</v>
      </c>
      <c r="P1248" s="13">
        <v>1.5597432E9</v>
      </c>
      <c r="Q1248" s="13">
        <v>32534.2417</v>
      </c>
      <c r="S1248" s="153">
        <f>IFERROR(__xludf.DUMMYFUNCTION("TO_DATE(INT((T1248/(60*60*24))+""1/1/1970""))"),43854.0)</f>
        <v>43854</v>
      </c>
      <c r="T1248" s="156">
        <v>1.579842E9</v>
      </c>
      <c r="U1248" s="156">
        <v>191923.4342</v>
      </c>
      <c r="W1248" s="153">
        <f>IFERROR(__xludf.DUMMYFUNCTION("TO_DATE(INT((X1248/(60*60*24))+""1/1/1970""))"),43822.0)</f>
        <v>43822</v>
      </c>
      <c r="X1248" s="152">
        <v>1.5770592E9</v>
      </c>
      <c r="Y1248" s="152">
        <v>9847.9079</v>
      </c>
      <c r="AA1248" s="153">
        <f>IFERROR(__xludf.DUMMYFUNCTION("TO_DATE(INT((AB1248/(60*60*24))+""1/1/1970""))"),43829.0)</f>
        <v>43829</v>
      </c>
      <c r="AB1248" s="152">
        <v>1.5777E9</v>
      </c>
      <c r="AC1248" s="152">
        <v>88313.0564</v>
      </c>
      <c r="AE1248" s="153">
        <f>IFERROR(__xludf.DUMMYFUNCTION("TO_DATE(INT((AF1248/(60*60*24))+""1/1/1970""))"),43625.0)</f>
        <v>43625</v>
      </c>
      <c r="AF1248" s="156">
        <v>1.5601176E9</v>
      </c>
      <c r="AG1248" s="156">
        <v>92005.7028</v>
      </c>
      <c r="AQ1248" s="153">
        <f>IFERROR(__xludf.DUMMYFUNCTION("TO_DATE(INT((AR1248/(60*60*24))+""1/1/1970""))"),43854.0)</f>
        <v>43854</v>
      </c>
      <c r="AR1248" s="156">
        <v>1.579842E9</v>
      </c>
      <c r="AS1248" s="156">
        <v>100230.1241</v>
      </c>
      <c r="AT1248" s="156">
        <v>173315.5809</v>
      </c>
      <c r="AU1248" s="152">
        <f t="shared" si="1"/>
        <v>216483.35</v>
      </c>
      <c r="AV1248" s="152">
        <f t="shared" si="2"/>
        <v>32555.6272</v>
      </c>
      <c r="AW1248" s="152">
        <f t="shared" si="3"/>
        <v>191923.4342</v>
      </c>
      <c r="AX1248" s="152">
        <f t="shared" si="4"/>
        <v>9863.1258</v>
      </c>
      <c r="AY1248" s="152">
        <f t="shared" si="5"/>
        <v>88490.7104</v>
      </c>
      <c r="AZ1248" s="152">
        <f t="shared" si="6"/>
        <v>91162.7735</v>
      </c>
      <c r="BA1248" s="152">
        <f t="shared" si="7"/>
        <v>135269.5636</v>
      </c>
      <c r="BB1248" s="152">
        <f t="shared" si="8"/>
        <v>104495.34</v>
      </c>
      <c r="BC1248" s="152">
        <f t="shared" si="9"/>
        <v>118232.0993</v>
      </c>
    </row>
    <row r="1249">
      <c r="A1249" s="152">
        <v>1.5290928E9</v>
      </c>
      <c r="B1249" s="152">
        <v>122967.4137</v>
      </c>
      <c r="D1249" s="153">
        <f>IFERROR(__xludf.DUMMYFUNCTION("TO_DATE(INT((E1249/(60*60*24))+""1/1/1970""))"),43855.0)</f>
        <v>43855</v>
      </c>
      <c r="E1249" s="152">
        <v>1.5799284E9</v>
      </c>
      <c r="F1249" s="152">
        <v>100230.1241</v>
      </c>
      <c r="H1249" s="153">
        <f>IFERROR(__xludf.DUMMYFUNCTION("TO_DATE(INT((I1249/(60*60*24))+""1/1/1970""))"),43855.0)</f>
        <v>43855</v>
      </c>
      <c r="I1249" s="152">
        <v>1.5799284E9</v>
      </c>
      <c r="J1249" s="152">
        <v>172583.2409</v>
      </c>
      <c r="L1249" s="154">
        <v>44092.0</v>
      </c>
      <c r="M1249" s="155">
        <v>251478.96</v>
      </c>
      <c r="O1249" s="153">
        <f>IFERROR(__xludf.DUMMYFUNCTION("TO_DATE(INT((P1249/(60*60*24))+""1/1/1970""))"),43622.0)</f>
        <v>43622</v>
      </c>
      <c r="P1249" s="13">
        <v>1.5598296E9</v>
      </c>
      <c r="Q1249" s="13">
        <v>32434.2798</v>
      </c>
      <c r="S1249" s="153">
        <f>IFERROR(__xludf.DUMMYFUNCTION("TO_DATE(INT((T1249/(60*60*24))+""1/1/1970""))"),43855.0)</f>
        <v>43855</v>
      </c>
      <c r="T1249" s="152">
        <v>1.5799284E9</v>
      </c>
      <c r="U1249" s="152">
        <v>190195.0586</v>
      </c>
      <c r="W1249" s="153">
        <f>IFERROR(__xludf.DUMMYFUNCTION("TO_DATE(INT((X1249/(60*60*24))+""1/1/1970""))"),43823.0)</f>
        <v>43823</v>
      </c>
      <c r="X1249" s="156">
        <v>1.5771996E9</v>
      </c>
      <c r="Y1249" s="156">
        <v>9850.7582</v>
      </c>
      <c r="AA1249" s="153">
        <f>IFERROR(__xludf.DUMMYFUNCTION("TO_DATE(INT((AB1249/(60*60*24))+""1/1/1970""))"),43830.0)</f>
        <v>43830</v>
      </c>
      <c r="AB1249" s="156">
        <v>1.5777792E9</v>
      </c>
      <c r="AC1249" s="156">
        <v>88180.061</v>
      </c>
      <c r="AE1249" s="153">
        <f>IFERROR(__xludf.DUMMYFUNCTION("TO_DATE(INT((AF1249/(60*60*24))+""1/1/1970""))"),43626.0)</f>
        <v>43626</v>
      </c>
      <c r="AF1249" s="156">
        <v>1.5601572E9</v>
      </c>
      <c r="AG1249" s="156">
        <v>91889.5252</v>
      </c>
      <c r="AQ1249" s="153">
        <f>IFERROR(__xludf.DUMMYFUNCTION("TO_DATE(INT((AR1249/(60*60*24))+""1/1/1970""))"),43855.0)</f>
        <v>43855</v>
      </c>
      <c r="AR1249" s="152">
        <v>1.5799284E9</v>
      </c>
      <c r="AS1249" s="152">
        <v>100230.1241</v>
      </c>
      <c r="AT1249" s="152">
        <v>172583.2409</v>
      </c>
      <c r="AU1249" s="152">
        <f t="shared" si="1"/>
        <v>216483.35</v>
      </c>
      <c r="AV1249" s="152">
        <f t="shared" si="2"/>
        <v>32612.6746</v>
      </c>
      <c r="AW1249" s="152">
        <f t="shared" si="3"/>
        <v>190195.0586</v>
      </c>
      <c r="AX1249" s="152">
        <f t="shared" si="4"/>
        <v>9857.4278</v>
      </c>
      <c r="AY1249" s="152">
        <f t="shared" si="5"/>
        <v>88490.7104</v>
      </c>
      <c r="AZ1249" s="152">
        <f t="shared" si="6"/>
        <v>91410.0239</v>
      </c>
      <c r="BA1249" s="152">
        <f t="shared" si="7"/>
        <v>134578.0342</v>
      </c>
      <c r="BB1249" s="152">
        <f t="shared" si="8"/>
        <v>105372.74</v>
      </c>
      <c r="BC1249" s="152">
        <f t="shared" si="9"/>
        <v>118162.7966</v>
      </c>
    </row>
    <row r="1250">
      <c r="A1250" s="156">
        <v>1.52932866E9</v>
      </c>
      <c r="B1250" s="156">
        <v>122163.1068</v>
      </c>
      <c r="D1250" s="153">
        <f>IFERROR(__xludf.DUMMYFUNCTION("TO_DATE(INT((E1250/(60*60*24))+""1/1/1970""))"),43857.0)</f>
        <v>43857</v>
      </c>
      <c r="E1250" s="156">
        <v>1.5801372E9</v>
      </c>
      <c r="F1250" s="156">
        <v>100230.1241</v>
      </c>
      <c r="H1250" s="153">
        <f>IFERROR(__xludf.DUMMYFUNCTION("TO_DATE(INT((I1250/(60*60*24))+""1/1/1970""))"),43857.0)</f>
        <v>43857</v>
      </c>
      <c r="I1250" s="156">
        <v>1.5801372E9</v>
      </c>
      <c r="J1250" s="156">
        <v>172583.2409</v>
      </c>
      <c r="L1250" s="154">
        <v>44095.0</v>
      </c>
      <c r="M1250" s="155">
        <v>248604.9</v>
      </c>
      <c r="O1250" s="153">
        <f>IFERROR(__xludf.DUMMYFUNCTION("TO_DATE(INT((P1250/(60*60*24))+""1/1/1970""))"),43623.0)</f>
        <v>43623</v>
      </c>
      <c r="P1250" s="13">
        <v>1.559916E9</v>
      </c>
      <c r="Q1250" s="13">
        <v>32527.6055</v>
      </c>
      <c r="S1250" s="153">
        <f>IFERROR(__xludf.DUMMYFUNCTION("TO_DATE(INT((T1250/(60*60*24))+""1/1/1970""))"),43857.0)</f>
        <v>43857</v>
      </c>
      <c r="T1250" s="156">
        <v>1.5801372E9</v>
      </c>
      <c r="U1250" s="156">
        <v>190195.0586</v>
      </c>
      <c r="W1250" s="153">
        <f>IFERROR(__xludf.DUMMYFUNCTION("TO_DATE(INT((X1250/(60*60*24))+""1/1/1970""))"),43824.0)</f>
        <v>43824</v>
      </c>
      <c r="X1250" s="156">
        <v>1.577232E9</v>
      </c>
      <c r="Y1250" s="156">
        <v>9850.6549</v>
      </c>
      <c r="AA1250" s="153">
        <f>IFERROR(__xludf.DUMMYFUNCTION("TO_DATE(INT((AB1250/(60*60*24))+""1/1/1970""))"),43832.0)</f>
        <v>43832</v>
      </c>
      <c r="AB1250" s="152">
        <v>1.5779268E9</v>
      </c>
      <c r="AC1250" s="152">
        <v>87354.3918</v>
      </c>
      <c r="AE1250" s="153">
        <f>IFERROR(__xludf.DUMMYFUNCTION("TO_DATE(INT((AF1250/(60*60*24))+""1/1/1970""))"),43627.0)</f>
        <v>43627</v>
      </c>
      <c r="AF1250" s="152">
        <v>1.5602364E9</v>
      </c>
      <c r="AG1250" s="152">
        <v>91881.0244</v>
      </c>
      <c r="AQ1250" s="153">
        <f>IFERROR(__xludf.DUMMYFUNCTION("TO_DATE(INT((AR1250/(60*60*24))+""1/1/1970""))"),43857.0)</f>
        <v>43857</v>
      </c>
      <c r="AR1250" s="156">
        <v>1.5801372E9</v>
      </c>
      <c r="AS1250" s="156">
        <v>100230.1241</v>
      </c>
      <c r="AT1250" s="156">
        <v>172583.2409</v>
      </c>
      <c r="AU1250" s="152">
        <f t="shared" si="1"/>
        <v>216297.16</v>
      </c>
      <c r="AV1250" s="152">
        <f t="shared" si="2"/>
        <v>32699.8005</v>
      </c>
      <c r="AW1250" s="152">
        <f t="shared" si="3"/>
        <v>190195.0586</v>
      </c>
      <c r="AX1250" s="152">
        <f t="shared" si="4"/>
        <v>9858.1286</v>
      </c>
      <c r="AY1250" s="152">
        <f t="shared" si="5"/>
        <v>87986.8382</v>
      </c>
      <c r="AZ1250" s="152">
        <f t="shared" si="6"/>
        <v>91414.9362</v>
      </c>
      <c r="BA1250" s="152">
        <f t="shared" si="7"/>
        <v>131610.7214</v>
      </c>
      <c r="BB1250" s="152">
        <f t="shared" si="8"/>
        <v>105372.74</v>
      </c>
      <c r="BC1250" s="152">
        <f t="shared" si="9"/>
        <v>118162.7966</v>
      </c>
    </row>
    <row r="1251">
      <c r="A1251" s="152">
        <v>1.529352E9</v>
      </c>
      <c r="B1251" s="152">
        <v>122715.5154</v>
      </c>
      <c r="D1251" s="153">
        <f>IFERROR(__xludf.DUMMYFUNCTION("TO_DATE(INT((E1251/(60*60*24))+""1/1/1970""))"),43858.0)</f>
        <v>43858</v>
      </c>
      <c r="E1251" s="156">
        <v>1.5801876E9</v>
      </c>
      <c r="F1251" s="156">
        <v>100230.1241</v>
      </c>
      <c r="H1251" s="153">
        <f>IFERROR(__xludf.DUMMYFUNCTION("TO_DATE(INT((I1251/(60*60*24))+""1/1/1970""))"),43858.0)</f>
        <v>43858</v>
      </c>
      <c r="I1251" s="156">
        <v>1.5801876E9</v>
      </c>
      <c r="J1251" s="156">
        <v>172185.9209</v>
      </c>
      <c r="L1251" s="154">
        <v>44096.0</v>
      </c>
      <c r="M1251" s="155">
        <v>247000.78</v>
      </c>
      <c r="O1251" s="153">
        <f>IFERROR(__xludf.DUMMYFUNCTION("TO_DATE(INT((P1251/(60*60*24))+""1/1/1970""))"),43624.0)</f>
        <v>43624</v>
      </c>
      <c r="P1251" s="13">
        <v>1.559952E9</v>
      </c>
      <c r="Q1251" s="13">
        <v>32628.2104</v>
      </c>
      <c r="S1251" s="153">
        <f>IFERROR(__xludf.DUMMYFUNCTION("TO_DATE(INT((T1251/(60*60*24))+""1/1/1970""))"),43858.0)</f>
        <v>43858</v>
      </c>
      <c r="T1251" s="156">
        <v>1.5801876E9</v>
      </c>
      <c r="U1251" s="156">
        <v>187152.3299</v>
      </c>
      <c r="W1251" s="153">
        <f>IFERROR(__xludf.DUMMYFUNCTION("TO_DATE(INT((X1251/(60*60*24))+""1/1/1970""))"),43825.0)</f>
        <v>43825</v>
      </c>
      <c r="X1251" s="152">
        <v>1.5773724E9</v>
      </c>
      <c r="Y1251" s="152">
        <v>9850.6549</v>
      </c>
      <c r="AA1251" s="153">
        <f>IFERROR(__xludf.DUMMYFUNCTION("TO_DATE(INT((AB1251/(60*60*24))+""1/1/1970""))"),43833.0)</f>
        <v>43833</v>
      </c>
      <c r="AB1251" s="156">
        <v>1.5780456E9</v>
      </c>
      <c r="AC1251" s="156">
        <v>88662.6782</v>
      </c>
      <c r="AE1251" s="153">
        <f>IFERROR(__xludf.DUMMYFUNCTION("TO_DATE(INT((AF1251/(60*60*24))+""1/1/1970""))"),43628.0)</f>
        <v>43628</v>
      </c>
      <c r="AF1251" s="156">
        <v>1.5603156E9</v>
      </c>
      <c r="AG1251" s="156">
        <v>91974.1284</v>
      </c>
      <c r="AQ1251" s="153">
        <f>IFERROR(__xludf.DUMMYFUNCTION("TO_DATE(INT((AR1251/(60*60*24))+""1/1/1970""))"),43858.0)</f>
        <v>43858</v>
      </c>
      <c r="AR1251" s="156">
        <v>1.5801876E9</v>
      </c>
      <c r="AS1251" s="156">
        <v>100230.1241</v>
      </c>
      <c r="AT1251" s="156">
        <v>172185.9209</v>
      </c>
      <c r="AU1251" s="152">
        <f t="shared" si="1"/>
        <v>215833.48</v>
      </c>
      <c r="AV1251" s="152">
        <f t="shared" si="2"/>
        <v>32673.0545</v>
      </c>
      <c r="AW1251" s="152">
        <f t="shared" si="3"/>
        <v>187152.3299</v>
      </c>
      <c r="AX1251" s="152">
        <f t="shared" si="4"/>
        <v>9866.2538</v>
      </c>
      <c r="AY1251" s="152">
        <f t="shared" si="5"/>
        <v>88138.4836</v>
      </c>
      <c r="AZ1251" s="152">
        <f t="shared" si="6"/>
        <v>91457.5091</v>
      </c>
      <c r="BA1251" s="152">
        <f t="shared" si="7"/>
        <v>131359.3428</v>
      </c>
      <c r="BB1251" s="152">
        <f t="shared" si="8"/>
        <v>105925.79</v>
      </c>
      <c r="BC1251" s="152">
        <f t="shared" si="9"/>
        <v>118115.4566</v>
      </c>
    </row>
    <row r="1252">
      <c r="A1252" s="156">
        <v>1.52941506E9</v>
      </c>
      <c r="B1252" s="156">
        <v>121610.6983</v>
      </c>
      <c r="D1252" s="153">
        <f>IFERROR(__xludf.DUMMYFUNCTION("TO_DATE(INT((E1252/(60*60*24))+""1/1/1970""))"),43859.0)</f>
        <v>43859</v>
      </c>
      <c r="E1252" s="152">
        <v>1.580274E9</v>
      </c>
      <c r="F1252" s="152">
        <v>100230.1241</v>
      </c>
      <c r="H1252" s="153">
        <f>IFERROR(__xludf.DUMMYFUNCTION("TO_DATE(INT((I1252/(60*60*24))+""1/1/1970""))"),43859.0)</f>
        <v>43859</v>
      </c>
      <c r="I1252" s="152">
        <v>1.580274E9</v>
      </c>
      <c r="J1252" s="152">
        <v>172656.8309</v>
      </c>
      <c r="L1252" s="154">
        <v>44097.0</v>
      </c>
      <c r="M1252" s="155">
        <v>248678.4</v>
      </c>
      <c r="O1252" s="153">
        <f>IFERROR(__xludf.DUMMYFUNCTION("TO_DATE(INT((P1252/(60*60*24))+""1/1/1970""))"),43625.0)</f>
        <v>43625</v>
      </c>
      <c r="P1252" s="13">
        <v>1.5600384E9</v>
      </c>
      <c r="Q1252" s="13">
        <v>32628.2104</v>
      </c>
      <c r="S1252" s="153">
        <f>IFERROR(__xludf.DUMMYFUNCTION("TO_DATE(INT((T1252/(60*60*24))+""1/1/1970""))"),43859.0)</f>
        <v>43859</v>
      </c>
      <c r="T1252" s="152">
        <v>1.580274E9</v>
      </c>
      <c r="U1252" s="152">
        <v>189139.6258</v>
      </c>
      <c r="W1252" s="153">
        <f>IFERROR(__xludf.DUMMYFUNCTION("TO_DATE(INT((X1252/(60*60*24))+""1/1/1970""))"),43826.0)</f>
        <v>43826</v>
      </c>
      <c r="X1252" s="152">
        <v>1.5774588E9</v>
      </c>
      <c r="Y1252" s="152">
        <v>9848.1407</v>
      </c>
      <c r="AA1252" s="153">
        <f>IFERROR(__xludf.DUMMYFUNCTION("TO_DATE(INT((AB1252/(60*60*24))+""1/1/1970""))"),43835.0)</f>
        <v>43835</v>
      </c>
      <c r="AB1252" s="152">
        <v>1.5782652E9</v>
      </c>
      <c r="AC1252" s="152">
        <v>88658.1512</v>
      </c>
      <c r="AE1252" s="153">
        <f>IFERROR(__xludf.DUMMYFUNCTION("TO_DATE(INT((AF1252/(60*60*24))+""1/1/1970""))"),43629.0)</f>
        <v>43629</v>
      </c>
      <c r="AF1252" s="152">
        <v>1.5603948E9</v>
      </c>
      <c r="AG1252" s="152">
        <v>91674.1716</v>
      </c>
      <c r="AQ1252" s="153">
        <f>IFERROR(__xludf.DUMMYFUNCTION("TO_DATE(INT((AR1252/(60*60*24))+""1/1/1970""))"),43859.0)</f>
        <v>43859</v>
      </c>
      <c r="AR1252" s="152">
        <v>1.580274E9</v>
      </c>
      <c r="AS1252" s="152">
        <v>100230.1241</v>
      </c>
      <c r="AT1252" s="152">
        <v>172656.8309</v>
      </c>
      <c r="AU1252" s="152">
        <f t="shared" si="1"/>
        <v>215986.28</v>
      </c>
      <c r="AV1252" s="152">
        <f t="shared" si="2"/>
        <v>32638.9972</v>
      </c>
      <c r="AW1252" s="152">
        <f t="shared" si="3"/>
        <v>189139.6258</v>
      </c>
      <c r="AX1252" s="152">
        <f t="shared" si="4"/>
        <v>9860.736</v>
      </c>
      <c r="AY1252" s="152">
        <f t="shared" si="5"/>
        <v>88181.0379</v>
      </c>
      <c r="AZ1252" s="152">
        <f t="shared" si="6"/>
        <v>91434.5852</v>
      </c>
      <c r="BA1252" s="152">
        <f t="shared" si="7"/>
        <v>134373.2255</v>
      </c>
      <c r="BB1252" s="152">
        <f t="shared" si="8"/>
        <v>105494.61</v>
      </c>
      <c r="BC1252" s="152">
        <f t="shared" si="9"/>
        <v>121129.1448</v>
      </c>
    </row>
    <row r="1253">
      <c r="A1253" s="152">
        <v>1.5294384E9</v>
      </c>
      <c r="B1253" s="152">
        <v>122247.0729</v>
      </c>
      <c r="D1253" s="153">
        <f>IFERROR(__xludf.DUMMYFUNCTION("TO_DATE(INT((E1253/(60*60*24))+""1/1/1970""))"),43860.0)</f>
        <v>43860</v>
      </c>
      <c r="E1253" s="156">
        <v>1.5803604E9</v>
      </c>
      <c r="F1253" s="156">
        <v>100230.1241</v>
      </c>
      <c r="H1253" s="153">
        <f>IFERROR(__xludf.DUMMYFUNCTION("TO_DATE(INT((I1253/(60*60*24))+""1/1/1970""))"),43860.0)</f>
        <v>43860</v>
      </c>
      <c r="I1253" s="156">
        <v>1.5803604E9</v>
      </c>
      <c r="J1253" s="156">
        <v>171311.5809</v>
      </c>
      <c r="L1253" s="154">
        <v>44098.0</v>
      </c>
      <c r="M1253" s="155">
        <v>244790.6</v>
      </c>
      <c r="O1253" s="153">
        <f>IFERROR(__xludf.DUMMYFUNCTION("TO_DATE(INT((P1253/(60*60*24))+""1/1/1970""))"),43626.0)</f>
        <v>43626</v>
      </c>
      <c r="P1253" s="13">
        <v>1.5601248E9</v>
      </c>
      <c r="Q1253" s="13">
        <v>32609.5377</v>
      </c>
      <c r="S1253" s="153">
        <f>IFERROR(__xludf.DUMMYFUNCTION("TO_DATE(INT((T1253/(60*60*24))+""1/1/1970""))"),43860.0)</f>
        <v>43860</v>
      </c>
      <c r="T1253" s="156">
        <v>1.5803604E9</v>
      </c>
      <c r="U1253" s="156">
        <v>188980.9162</v>
      </c>
      <c r="W1253" s="153">
        <f>IFERROR(__xludf.DUMMYFUNCTION("TO_DATE(INT((X1253/(60*60*24))+""1/1/1970""))"),43827.0)</f>
        <v>43827</v>
      </c>
      <c r="X1253" s="152">
        <v>1.5774912E9</v>
      </c>
      <c r="Y1253" s="152">
        <v>9850.8398</v>
      </c>
      <c r="AA1253" s="153">
        <f>IFERROR(__xludf.DUMMYFUNCTION("TO_DATE(INT((AB1253/(60*60*24))+""1/1/1970""))"),43836.0)</f>
        <v>43836</v>
      </c>
      <c r="AB1253" s="156">
        <v>1.5783048E9</v>
      </c>
      <c r="AC1253" s="156">
        <v>88156.2251</v>
      </c>
      <c r="AE1253" s="153">
        <f>IFERROR(__xludf.DUMMYFUNCTION("TO_DATE(INT((AF1253/(60*60*24))+""1/1/1970""))"),43630.0)</f>
        <v>43630</v>
      </c>
      <c r="AF1253" s="156">
        <v>1.560474E9</v>
      </c>
      <c r="AG1253" s="156">
        <v>91568.9236</v>
      </c>
      <c r="AQ1253" s="153">
        <f>IFERROR(__xludf.DUMMYFUNCTION("TO_DATE(INT((AR1253/(60*60*24))+""1/1/1970""))"),43860.0)</f>
        <v>43860</v>
      </c>
      <c r="AR1253" s="156">
        <v>1.5803604E9</v>
      </c>
      <c r="AS1253" s="156">
        <v>100230.1241</v>
      </c>
      <c r="AT1253" s="156">
        <v>171311.5809</v>
      </c>
      <c r="AU1253" s="152">
        <f t="shared" si="1"/>
        <v>216693.19</v>
      </c>
      <c r="AV1253" s="152">
        <f t="shared" si="2"/>
        <v>32691.1098</v>
      </c>
      <c r="AW1253" s="152">
        <f t="shared" si="3"/>
        <v>188980.9162</v>
      </c>
      <c r="AX1253" s="152">
        <f t="shared" si="4"/>
        <v>9862.0978</v>
      </c>
      <c r="AY1253" s="152">
        <f t="shared" si="5"/>
        <v>87988.0722</v>
      </c>
      <c r="AZ1253" s="152">
        <f t="shared" si="6"/>
        <v>91502.9475</v>
      </c>
      <c r="BA1253" s="152">
        <f t="shared" si="7"/>
        <v>134592.008</v>
      </c>
      <c r="BB1253" s="152">
        <f t="shared" si="8"/>
        <v>106101.89</v>
      </c>
      <c r="BC1253" s="152">
        <f t="shared" si="9"/>
        <v>122478.7906</v>
      </c>
    </row>
    <row r="1254">
      <c r="A1254" s="156">
        <v>1.52950146E9</v>
      </c>
      <c r="B1254" s="156">
        <v>122627.13</v>
      </c>
      <c r="D1254" s="153">
        <f>IFERROR(__xludf.DUMMYFUNCTION("TO_DATE(INT((E1254/(60*60*24))+""1/1/1970""))"),43861.0)</f>
        <v>43861</v>
      </c>
      <c r="E1254" s="152">
        <v>1.5804468E9</v>
      </c>
      <c r="F1254" s="152">
        <v>100230.1241</v>
      </c>
      <c r="H1254" s="153">
        <f>IFERROR(__xludf.DUMMYFUNCTION("TO_DATE(INT((I1254/(60*60*24))+""1/1/1970""))"),43861.0)</f>
        <v>43861</v>
      </c>
      <c r="I1254" s="152">
        <v>1.5804468E9</v>
      </c>
      <c r="J1254" s="152">
        <v>174648.5709</v>
      </c>
      <c r="L1254" s="154">
        <v>44099.0</v>
      </c>
      <c r="M1254" s="155">
        <v>245465.4</v>
      </c>
      <c r="O1254" s="153">
        <f>IFERROR(__xludf.DUMMYFUNCTION("TO_DATE(INT((P1254/(60*60*24))+""1/1/1970""))"),43627.0)</f>
        <v>43627</v>
      </c>
      <c r="P1254" s="13">
        <v>1.5602616E9</v>
      </c>
      <c r="Q1254" s="13">
        <v>32545.0903</v>
      </c>
      <c r="S1254" s="153">
        <f>IFERROR(__xludf.DUMMYFUNCTION("TO_DATE(INT((T1254/(60*60*24))+""1/1/1970""))"),43861.0)</f>
        <v>43861</v>
      </c>
      <c r="T1254" s="152">
        <v>1.5804468E9</v>
      </c>
      <c r="U1254" s="152">
        <v>189570.7989</v>
      </c>
      <c r="W1254" s="153">
        <f>IFERROR(__xludf.DUMMYFUNCTION("TO_DATE(INT((X1254/(60*60*24))+""1/1/1970""))"),43829.0)</f>
        <v>43829</v>
      </c>
      <c r="X1254" s="156">
        <v>1.577664E9</v>
      </c>
      <c r="Y1254" s="156">
        <v>9852.1106</v>
      </c>
      <c r="AA1254" s="153">
        <f>IFERROR(__xludf.DUMMYFUNCTION("TO_DATE(INT((AB1254/(60*60*24))+""1/1/1970""))"),43837.0)</f>
        <v>43837</v>
      </c>
      <c r="AB1254" s="152">
        <v>1.578384E9</v>
      </c>
      <c r="AC1254" s="152">
        <v>88140.3893</v>
      </c>
      <c r="AE1254" s="153">
        <f>IFERROR(__xludf.DUMMYFUNCTION("TO_DATE(INT((AF1254/(60*60*24))+""1/1/1970""))"),43631.0)</f>
        <v>43631</v>
      </c>
      <c r="AF1254" s="152">
        <v>1.5605568E9</v>
      </c>
      <c r="AG1254" s="152">
        <v>91002.6084</v>
      </c>
      <c r="AQ1254" s="153">
        <f>IFERROR(__xludf.DUMMYFUNCTION("TO_DATE(INT((AR1254/(60*60*24))+""1/1/1970""))"),43861.0)</f>
        <v>43861</v>
      </c>
      <c r="AR1254" s="152">
        <v>1.5804468E9</v>
      </c>
      <c r="AS1254" s="152">
        <v>100230.1241</v>
      </c>
      <c r="AT1254" s="152">
        <v>174648.5709</v>
      </c>
      <c r="AU1254" s="152">
        <f t="shared" si="1"/>
        <v>217029.37</v>
      </c>
      <c r="AV1254" s="152">
        <f t="shared" si="2"/>
        <v>32732.0464</v>
      </c>
      <c r="AW1254" s="152">
        <f t="shared" si="3"/>
        <v>189570.7989</v>
      </c>
      <c r="AX1254" s="152">
        <f t="shared" si="4"/>
        <v>9878.7726</v>
      </c>
      <c r="AY1254" s="152">
        <f t="shared" si="5"/>
        <v>88111.2694</v>
      </c>
      <c r="AZ1254" s="152">
        <f t="shared" si="6"/>
        <v>91380.5504</v>
      </c>
      <c r="BA1254" s="152">
        <f t="shared" si="7"/>
        <v>136709.9174</v>
      </c>
      <c r="BB1254" s="152">
        <f t="shared" si="8"/>
        <v>105288.05</v>
      </c>
      <c r="BC1254" s="152">
        <f t="shared" si="9"/>
        <v>124230.7244</v>
      </c>
    </row>
    <row r="1255">
      <c r="A1255" s="152">
        <v>1.5295248E9</v>
      </c>
      <c r="B1255" s="152">
        <v>122454.7785</v>
      </c>
      <c r="D1255" s="153">
        <f>IFERROR(__xludf.DUMMYFUNCTION("TO_DATE(INT((E1255/(60*60*24))+""1/1/1970""))"),43862.0)</f>
        <v>43862</v>
      </c>
      <c r="E1255" s="156">
        <v>1.5805332E9</v>
      </c>
      <c r="F1255" s="156">
        <v>100230.1241</v>
      </c>
      <c r="H1255" s="153">
        <f>IFERROR(__xludf.DUMMYFUNCTION("TO_DATE(INT((I1255/(60*60*24))+""1/1/1970""))"),43862.0)</f>
        <v>43862</v>
      </c>
      <c r="I1255" s="156">
        <v>1.5805332E9</v>
      </c>
      <c r="J1255" s="156">
        <v>171653.9009</v>
      </c>
      <c r="L1255" s="154">
        <v>44102.0</v>
      </c>
      <c r="M1255" s="155">
        <v>248174.54</v>
      </c>
      <c r="O1255" s="153">
        <f>IFERROR(__xludf.DUMMYFUNCTION("TO_DATE(INT((P1255/(60*60*24))+""1/1/1970""))"),43628.0)</f>
        <v>43628</v>
      </c>
      <c r="P1255" s="13">
        <v>1.560348E9</v>
      </c>
      <c r="Q1255" s="13">
        <v>32545.9134</v>
      </c>
      <c r="S1255" s="153">
        <f>IFERROR(__xludf.DUMMYFUNCTION("TO_DATE(INT((T1255/(60*60*24))+""1/1/1970""))"),43862.0)</f>
        <v>43862</v>
      </c>
      <c r="T1255" s="156">
        <v>1.5805332E9</v>
      </c>
      <c r="U1255" s="156">
        <v>186177.9461</v>
      </c>
      <c r="W1255" s="153">
        <f>IFERROR(__xludf.DUMMYFUNCTION("TO_DATE(INT((X1255/(60*60*24))+""1/1/1970""))"),43830.0)</f>
        <v>43830</v>
      </c>
      <c r="X1255" s="152">
        <v>1.5778044E9</v>
      </c>
      <c r="Y1255" s="152">
        <v>9854.0997</v>
      </c>
      <c r="AA1255" s="153">
        <f>IFERROR(__xludf.DUMMYFUNCTION("TO_DATE(INT((AB1255/(60*60*24))+""1/1/1970""))"),43838.0)</f>
        <v>43838</v>
      </c>
      <c r="AB1255" s="156">
        <v>1.5784632E9</v>
      </c>
      <c r="AC1255" s="156">
        <v>88320.1963</v>
      </c>
      <c r="AE1255" s="153">
        <f>IFERROR(__xludf.DUMMYFUNCTION("TO_DATE(INT((AF1255/(60*60*24))+""1/1/1970""))"),43632.0)</f>
        <v>43632</v>
      </c>
      <c r="AF1255" s="156">
        <v>1.5607224E9</v>
      </c>
      <c r="AG1255" s="156">
        <v>91002.6084</v>
      </c>
      <c r="AQ1255" s="153">
        <f>IFERROR(__xludf.DUMMYFUNCTION("TO_DATE(INT((AR1255/(60*60*24))+""1/1/1970""))"),43862.0)</f>
        <v>43862</v>
      </c>
      <c r="AR1255" s="156">
        <v>1.5805332E9</v>
      </c>
      <c r="AS1255" s="156">
        <v>100230.1241</v>
      </c>
      <c r="AT1255" s="156">
        <v>171653.9009</v>
      </c>
      <c r="AU1255" s="152">
        <f t="shared" si="1"/>
        <v>217029.37</v>
      </c>
      <c r="AV1255" s="152">
        <f t="shared" si="2"/>
        <v>32821.3527</v>
      </c>
      <c r="AW1255" s="152">
        <f t="shared" si="3"/>
        <v>186177.9461</v>
      </c>
      <c r="AX1255" s="152">
        <f t="shared" si="4"/>
        <v>9899.2439</v>
      </c>
      <c r="AY1255" s="152">
        <f t="shared" si="5"/>
        <v>88111.2694</v>
      </c>
      <c r="AZ1255" s="152">
        <f t="shared" si="6"/>
        <v>90842.6579</v>
      </c>
      <c r="BA1255" s="152">
        <f t="shared" si="7"/>
        <v>133437.5778</v>
      </c>
      <c r="BB1255" s="152">
        <f t="shared" si="8"/>
        <v>105914.39</v>
      </c>
      <c r="BC1255" s="152">
        <f t="shared" si="9"/>
        <v>124230.7244</v>
      </c>
    </row>
    <row r="1256">
      <c r="A1256" s="156">
        <v>1.52958786E9</v>
      </c>
      <c r="B1256" s="156">
        <v>122419.4244</v>
      </c>
      <c r="D1256" s="153">
        <f>IFERROR(__xludf.DUMMYFUNCTION("TO_DATE(INT((E1256/(60*60*24))+""1/1/1970""))"),43864.0)</f>
        <v>43864</v>
      </c>
      <c r="E1256" s="152">
        <v>1.580742E9</v>
      </c>
      <c r="F1256" s="152">
        <v>100230.1241</v>
      </c>
      <c r="H1256" s="153">
        <f>IFERROR(__xludf.DUMMYFUNCTION("TO_DATE(INT((I1256/(60*60*24))+""1/1/1970""))"),43864.0)</f>
        <v>43864</v>
      </c>
      <c r="I1256" s="152">
        <v>1.580742E9</v>
      </c>
      <c r="J1256" s="152">
        <v>171653.9009</v>
      </c>
      <c r="L1256" s="154">
        <v>44103.0</v>
      </c>
      <c r="M1256" s="155">
        <v>250831.74</v>
      </c>
      <c r="O1256" s="153">
        <f>IFERROR(__xludf.DUMMYFUNCTION("TO_DATE(INT((P1256/(60*60*24))+""1/1/1970""))"),43629.0)</f>
        <v>43629</v>
      </c>
      <c r="P1256" s="13">
        <v>1.5604344E9</v>
      </c>
      <c r="Q1256" s="13">
        <v>32559.6426</v>
      </c>
      <c r="S1256" s="153">
        <f>IFERROR(__xludf.DUMMYFUNCTION("TO_DATE(INT((T1256/(60*60*24))+""1/1/1970""))"),43864.0)</f>
        <v>43864</v>
      </c>
      <c r="T1256" s="152">
        <v>1.580706E9</v>
      </c>
      <c r="U1256" s="152">
        <v>186177.9461</v>
      </c>
      <c r="W1256" s="153">
        <f>IFERROR(__xludf.DUMMYFUNCTION("TO_DATE(INT((X1256/(60*60*24))+""1/1/1970""))"),43831.0)</f>
        <v>43831</v>
      </c>
      <c r="X1256" s="152">
        <v>1.5778368E9</v>
      </c>
      <c r="Y1256" s="152">
        <v>9868.9859</v>
      </c>
      <c r="AA1256" s="153">
        <f>IFERROR(__xludf.DUMMYFUNCTION("TO_DATE(INT((AB1256/(60*60*24))+""1/1/1970""))"),43839.0)</f>
        <v>43839</v>
      </c>
      <c r="AB1256" s="152">
        <v>1.5785424E9</v>
      </c>
      <c r="AC1256" s="152">
        <v>88378.2001</v>
      </c>
      <c r="AE1256" s="153">
        <f>IFERROR(__xludf.DUMMYFUNCTION("TO_DATE(INT((AF1256/(60*60*24))+""1/1/1970""))"),43633.0)</f>
        <v>43633</v>
      </c>
      <c r="AF1256" s="156">
        <v>1.560762E9</v>
      </c>
      <c r="AG1256" s="156">
        <v>91051.1844</v>
      </c>
      <c r="AQ1256" s="153">
        <f>IFERROR(__xludf.DUMMYFUNCTION("TO_DATE(INT((AR1256/(60*60*24))+""1/1/1970""))"),43864.0)</f>
        <v>43864</v>
      </c>
      <c r="AR1256" s="152">
        <v>1.580742E9</v>
      </c>
      <c r="AS1256" s="152">
        <v>100230.1241</v>
      </c>
      <c r="AT1256" s="152">
        <v>171653.9009</v>
      </c>
      <c r="AU1256" s="152">
        <f t="shared" si="1"/>
        <v>216071.28</v>
      </c>
      <c r="AV1256" s="152">
        <f t="shared" si="2"/>
        <v>32813.4067</v>
      </c>
      <c r="AW1256" s="152">
        <f t="shared" si="3"/>
        <v>186177.9461</v>
      </c>
      <c r="AX1256" s="152">
        <f t="shared" si="4"/>
        <v>9896.7421</v>
      </c>
      <c r="AY1256" s="152">
        <f t="shared" si="5"/>
        <v>88484.8075</v>
      </c>
      <c r="AZ1256" s="152">
        <f t="shared" si="6"/>
        <v>90886.4589</v>
      </c>
      <c r="BA1256" s="152">
        <f t="shared" si="7"/>
        <v>133437.5778</v>
      </c>
      <c r="BB1256" s="152">
        <f t="shared" si="8"/>
        <v>105914.39</v>
      </c>
      <c r="BC1256" s="152">
        <f t="shared" si="9"/>
        <v>124230.7244</v>
      </c>
    </row>
    <row r="1257">
      <c r="A1257" s="152">
        <v>1.5296112E9</v>
      </c>
      <c r="B1257" s="152">
        <v>121690.2451</v>
      </c>
      <c r="D1257" s="153">
        <f>IFERROR(__xludf.DUMMYFUNCTION("TO_DATE(INT((E1257/(60*60*24))+""1/1/1970""))"),43865.0)</f>
        <v>43865</v>
      </c>
      <c r="E1257" s="152">
        <v>1.5807924E9</v>
      </c>
      <c r="F1257" s="152">
        <v>100230.1241</v>
      </c>
      <c r="H1257" s="153">
        <f>IFERROR(__xludf.DUMMYFUNCTION("TO_DATE(INT((I1257/(60*60*24))+""1/1/1970""))"),43865.0)</f>
        <v>43865</v>
      </c>
      <c r="I1257" s="152">
        <v>1.5807924E9</v>
      </c>
      <c r="J1257" s="152">
        <v>173145.6409</v>
      </c>
      <c r="L1257" s="154">
        <v>44104.0</v>
      </c>
      <c r="M1257" s="155">
        <v>249958.14</v>
      </c>
      <c r="O1257" s="153">
        <f>IFERROR(__xludf.DUMMYFUNCTION("TO_DATE(INT((P1257/(60*60*24))+""1/1/1970""))"),43630.0)</f>
        <v>43630</v>
      </c>
      <c r="P1257" s="13">
        <v>1.5605208E9</v>
      </c>
      <c r="Q1257" s="13">
        <v>32683.0929</v>
      </c>
      <c r="S1257" s="153">
        <f>IFERROR(__xludf.DUMMYFUNCTION("TO_DATE(INT((T1257/(60*60*24))+""1/1/1970""))"),43865.0)</f>
        <v>43865</v>
      </c>
      <c r="T1257" s="156">
        <v>1.5807924E9</v>
      </c>
      <c r="U1257" s="156">
        <v>187531.1082</v>
      </c>
      <c r="W1257" s="153">
        <f>IFERROR(__xludf.DUMMYFUNCTION("TO_DATE(INT((X1257/(60*60*24))+""1/1/1970""))"),43832.0)</f>
        <v>43832</v>
      </c>
      <c r="X1257" s="156">
        <v>1.5779772E9</v>
      </c>
      <c r="Y1257" s="156">
        <v>9868.9859</v>
      </c>
      <c r="AA1257" s="153">
        <f>IFERROR(__xludf.DUMMYFUNCTION("TO_DATE(INT((AB1257/(60*60*24))+""1/1/1970""))"),43840.0)</f>
        <v>43840</v>
      </c>
      <c r="AB1257" s="156">
        <v>1.5786216E9</v>
      </c>
      <c r="AC1257" s="156">
        <v>88645.7014</v>
      </c>
      <c r="AE1257" s="153">
        <f>IFERROR(__xludf.DUMMYFUNCTION("TO_DATE(INT((AF1257/(60*60*24))+""1/1/1970""))"),43634.0)</f>
        <v>43634</v>
      </c>
      <c r="AF1257" s="152">
        <v>1.5608412E9</v>
      </c>
      <c r="AG1257" s="152">
        <v>91121.6196</v>
      </c>
      <c r="AQ1257" s="153">
        <f>IFERROR(__xludf.DUMMYFUNCTION("TO_DATE(INT((AR1257/(60*60*24))+""1/1/1970""))"),43865.0)</f>
        <v>43865</v>
      </c>
      <c r="AR1257" s="152">
        <v>1.5807924E9</v>
      </c>
      <c r="AS1257" s="152">
        <v>100230.1241</v>
      </c>
      <c r="AT1257" s="152">
        <v>173145.6409</v>
      </c>
      <c r="AU1257" s="152">
        <f t="shared" si="1"/>
        <v>216720.81</v>
      </c>
      <c r="AV1257" s="152">
        <f t="shared" si="2"/>
        <v>32783.973</v>
      </c>
      <c r="AW1257" s="152">
        <f t="shared" si="3"/>
        <v>187531.1082</v>
      </c>
      <c r="AX1257" s="152">
        <f t="shared" si="4"/>
        <v>9884.0944</v>
      </c>
      <c r="AY1257" s="152">
        <f t="shared" si="5"/>
        <v>88751.3246</v>
      </c>
      <c r="AZ1257" s="152">
        <f t="shared" si="6"/>
        <v>91105.4638</v>
      </c>
      <c r="BA1257" s="152">
        <f t="shared" si="7"/>
        <v>138982.8886</v>
      </c>
      <c r="BB1257" s="152">
        <f t="shared" si="8"/>
        <v>106185.63</v>
      </c>
      <c r="BC1257" s="152">
        <f t="shared" si="9"/>
        <v>124100.4454</v>
      </c>
    </row>
    <row r="1258">
      <c r="A1258" s="156">
        <v>1.52967426E9</v>
      </c>
      <c r="B1258" s="156">
        <v>122339.8776</v>
      </c>
      <c r="D1258" s="153">
        <f>IFERROR(__xludf.DUMMYFUNCTION("TO_DATE(INT((E1258/(60*60*24))+""1/1/1970""))"),43866.0)</f>
        <v>43866</v>
      </c>
      <c r="E1258" s="156">
        <v>1.5808788E9</v>
      </c>
      <c r="F1258" s="156">
        <v>100230.1241</v>
      </c>
      <c r="H1258" s="153">
        <f>IFERROR(__xludf.DUMMYFUNCTION("TO_DATE(INT((I1258/(60*60*24))+""1/1/1970""))"),43866.0)</f>
        <v>43866</v>
      </c>
      <c r="I1258" s="156">
        <v>1.5808788E9</v>
      </c>
      <c r="J1258" s="156">
        <v>174880.9159</v>
      </c>
      <c r="L1258" s="154">
        <v>44105.0</v>
      </c>
      <c r="M1258" s="155">
        <v>250750.26</v>
      </c>
      <c r="O1258" s="153">
        <f>IFERROR(__xludf.DUMMYFUNCTION("TO_DATE(INT((P1258/(60*60*24))+""1/1/1970""))"),43631.0)</f>
        <v>43631</v>
      </c>
      <c r="P1258" s="13">
        <v>1.5605568E9</v>
      </c>
      <c r="Q1258" s="13">
        <v>32675.4751</v>
      </c>
      <c r="S1258" s="153">
        <f>IFERROR(__xludf.DUMMYFUNCTION("TO_DATE(INT((T1258/(60*60*24))+""1/1/1970""))"),43866.0)</f>
        <v>43866</v>
      </c>
      <c r="T1258" s="152">
        <v>1.5808788E9</v>
      </c>
      <c r="U1258" s="152">
        <v>190407.1578</v>
      </c>
      <c r="W1258" s="153">
        <f>IFERROR(__xludf.DUMMYFUNCTION("TO_DATE(INT((X1258/(60*60*24))+""1/1/1970""))"),43833.0)</f>
        <v>43833</v>
      </c>
      <c r="X1258" s="156">
        <v>1.5780636E9</v>
      </c>
      <c r="Y1258" s="156">
        <v>9857.7128</v>
      </c>
      <c r="AA1258" s="153">
        <f>IFERROR(__xludf.DUMMYFUNCTION("TO_DATE(INT((AB1258/(60*60*24))+""1/1/1970""))"),43842.0)</f>
        <v>43842</v>
      </c>
      <c r="AB1258" s="152">
        <v>1.57887E9</v>
      </c>
      <c r="AC1258" s="152">
        <v>88813.2346</v>
      </c>
      <c r="AE1258" s="153">
        <f>IFERROR(__xludf.DUMMYFUNCTION("TO_DATE(INT((AF1258/(60*60*24))+""1/1/1970""))"),43635.0)</f>
        <v>43635</v>
      </c>
      <c r="AF1258" s="156">
        <v>1.5609204E9</v>
      </c>
      <c r="AG1258" s="156">
        <v>90908.29</v>
      </c>
      <c r="AQ1258" s="153">
        <f>IFERROR(__xludf.DUMMYFUNCTION("TO_DATE(INT((AR1258/(60*60*24))+""1/1/1970""))"),43866.0)</f>
        <v>43866</v>
      </c>
      <c r="AR1258" s="156">
        <v>1.5808788E9</v>
      </c>
      <c r="AS1258" s="156">
        <v>100230.1241</v>
      </c>
      <c r="AT1258" s="156">
        <v>174880.9159</v>
      </c>
      <c r="AU1258" s="152">
        <f t="shared" si="1"/>
        <v>217662.97</v>
      </c>
      <c r="AV1258" s="152">
        <f t="shared" si="2"/>
        <v>32649.8259</v>
      </c>
      <c r="AW1258" s="152">
        <f t="shared" si="3"/>
        <v>190407.1578</v>
      </c>
      <c r="AX1258" s="152">
        <f t="shared" si="4"/>
        <v>9881.9083</v>
      </c>
      <c r="AY1258" s="152">
        <f t="shared" si="5"/>
        <v>88461.0239</v>
      </c>
      <c r="AZ1258" s="152">
        <f t="shared" si="6"/>
        <v>91250.3755</v>
      </c>
      <c r="BA1258" s="152">
        <f t="shared" si="7"/>
        <v>145658.6747</v>
      </c>
      <c r="BB1258" s="152">
        <f t="shared" si="8"/>
        <v>105929.17</v>
      </c>
      <c r="BC1258" s="152">
        <f t="shared" si="9"/>
        <v>126324.8908</v>
      </c>
    </row>
    <row r="1259">
      <c r="A1259" s="152">
        <v>1.5296976E9</v>
      </c>
      <c r="B1259" s="152">
        <v>121911.2085</v>
      </c>
      <c r="D1259" s="153">
        <f>IFERROR(__xludf.DUMMYFUNCTION("TO_DATE(INT((E1259/(60*60*24))+""1/1/1970""))"),43867.0)</f>
        <v>43867</v>
      </c>
      <c r="E1259" s="152">
        <v>1.5809652E9</v>
      </c>
      <c r="F1259" s="152">
        <v>100230.1241</v>
      </c>
      <c r="H1259" s="153">
        <f>IFERROR(__xludf.DUMMYFUNCTION("TO_DATE(INT((I1259/(60*60*24))+""1/1/1970""))"),43867.0)</f>
        <v>43867</v>
      </c>
      <c r="I1259" s="152">
        <v>1.5809652E9</v>
      </c>
      <c r="J1259" s="152">
        <v>165739.6359</v>
      </c>
      <c r="L1259" s="154">
        <v>44105.0</v>
      </c>
      <c r="M1259" s="155">
        <v>250747.44</v>
      </c>
      <c r="O1259" s="153">
        <f>IFERROR(__xludf.DUMMYFUNCTION("TO_DATE(INT((P1259/(60*60*24))+""1/1/1970""))"),43632.0)</f>
        <v>43632</v>
      </c>
      <c r="P1259" s="13">
        <v>1.5606432E9</v>
      </c>
      <c r="Q1259" s="13">
        <v>32675.4751</v>
      </c>
      <c r="S1259" s="153">
        <f>IFERROR(__xludf.DUMMYFUNCTION("TO_DATE(INT((T1259/(60*60*24))+""1/1/1970""))"),43867.0)</f>
        <v>43867</v>
      </c>
      <c r="T1259" s="156">
        <v>1.5809652E9</v>
      </c>
      <c r="U1259" s="156">
        <v>192557.3028</v>
      </c>
      <c r="W1259" s="153">
        <f>IFERROR(__xludf.DUMMYFUNCTION("TO_DATE(INT((X1259/(60*60*24))+""1/1/1970""))"),43834.0)</f>
        <v>43834</v>
      </c>
      <c r="X1259" s="156">
        <v>1.578096E9</v>
      </c>
      <c r="Y1259" s="156">
        <v>9853.6585</v>
      </c>
      <c r="AA1259" s="153">
        <f>IFERROR(__xludf.DUMMYFUNCTION("TO_DATE(INT((AB1259/(60*60*24))+""1/1/1970""))"),43843.0)</f>
        <v>43843</v>
      </c>
      <c r="AB1259" s="156">
        <v>1.5789096E9</v>
      </c>
      <c r="AC1259" s="156">
        <v>89229.1592</v>
      </c>
      <c r="AE1259" s="153">
        <f>IFERROR(__xludf.DUMMYFUNCTION("TO_DATE(INT((AF1259/(60*60*24))+""1/1/1970""))"),43636.0)</f>
        <v>43636</v>
      </c>
      <c r="AF1259" s="152">
        <v>1.5609996E9</v>
      </c>
      <c r="AG1259" s="152">
        <v>91215.1284</v>
      </c>
      <c r="AQ1259" s="153">
        <f>IFERROR(__xludf.DUMMYFUNCTION("TO_DATE(INT((AR1259/(60*60*24))+""1/1/1970""))"),43867.0)</f>
        <v>43867</v>
      </c>
      <c r="AR1259" s="152">
        <v>1.5809652E9</v>
      </c>
      <c r="AS1259" s="152">
        <v>100230.1241</v>
      </c>
      <c r="AT1259" s="152">
        <v>165739.6359</v>
      </c>
      <c r="AU1259" s="152">
        <f t="shared" si="1"/>
        <v>218968.18</v>
      </c>
      <c r="AV1259" s="152">
        <f t="shared" si="2"/>
        <v>32595.8104</v>
      </c>
      <c r="AW1259" s="152">
        <f t="shared" si="3"/>
        <v>192557.3028</v>
      </c>
      <c r="AX1259" s="152">
        <f t="shared" si="4"/>
        <v>9871.5568</v>
      </c>
      <c r="AY1259" s="152">
        <f t="shared" si="5"/>
        <v>88345.7492</v>
      </c>
      <c r="AZ1259" s="152">
        <f t="shared" si="6"/>
        <v>91614.2921</v>
      </c>
      <c r="BA1259" s="152">
        <f t="shared" si="7"/>
        <v>144989.7535</v>
      </c>
      <c r="BB1259" s="152">
        <f t="shared" si="8"/>
        <v>106270.49</v>
      </c>
      <c r="BC1259" s="152">
        <f t="shared" si="9"/>
        <v>125993.5885</v>
      </c>
    </row>
    <row r="1260">
      <c r="A1260" s="156">
        <v>1.52993346E9</v>
      </c>
      <c r="B1260" s="156">
        <v>121323.4458</v>
      </c>
      <c r="D1260" s="153">
        <f>IFERROR(__xludf.DUMMYFUNCTION("TO_DATE(INT((E1260/(60*60*24))+""1/1/1970""))"),43868.0)</f>
        <v>43868</v>
      </c>
      <c r="E1260" s="156">
        <v>1.5810516E9</v>
      </c>
      <c r="F1260" s="156">
        <v>100230.1241</v>
      </c>
      <c r="H1260" s="153">
        <f>IFERROR(__xludf.DUMMYFUNCTION("TO_DATE(INT((I1260/(60*60*24))+""1/1/1970""))"),43868.0)</f>
        <v>43868</v>
      </c>
      <c r="I1260" s="156">
        <v>1.5810516E9</v>
      </c>
      <c r="J1260" s="156">
        <v>164828.9209</v>
      </c>
      <c r="L1260" s="154">
        <v>44106.0</v>
      </c>
      <c r="M1260" s="155">
        <v>252245.99</v>
      </c>
      <c r="O1260" s="153">
        <f>IFERROR(__xludf.DUMMYFUNCTION("TO_DATE(INT((P1260/(60*60*24))+""1/1/1970""))"),43633.0)</f>
        <v>43633</v>
      </c>
      <c r="P1260" s="13">
        <v>1.5607296E9</v>
      </c>
      <c r="Q1260" s="13">
        <v>32706.197</v>
      </c>
      <c r="S1260" s="153">
        <f>IFERROR(__xludf.DUMMYFUNCTION("TO_DATE(INT((T1260/(60*60*24))+""1/1/1970""))"),43868.0)</f>
        <v>43868</v>
      </c>
      <c r="T1260" s="152">
        <v>1.5810516E9</v>
      </c>
      <c r="U1260" s="152">
        <v>193234.9734</v>
      </c>
      <c r="W1260" s="153">
        <f>IFERROR(__xludf.DUMMYFUNCTION("TO_DATE(INT((X1260/(60*60*24))+""1/1/1970""))"),43836.0)</f>
        <v>43836</v>
      </c>
      <c r="X1260" s="152">
        <v>1.5782688E9</v>
      </c>
      <c r="Y1260" s="152">
        <v>9851.8805</v>
      </c>
      <c r="AA1260" s="153">
        <f>IFERROR(__xludf.DUMMYFUNCTION("TO_DATE(INT((AB1260/(60*60*24))+""1/1/1970""))"),43844.0)</f>
        <v>43844</v>
      </c>
      <c r="AB1260" s="152">
        <v>1.5789888E9</v>
      </c>
      <c r="AC1260" s="152">
        <v>89165.7081</v>
      </c>
      <c r="AE1260" s="153">
        <f>IFERROR(__xludf.DUMMYFUNCTION("TO_DATE(INT((AF1260/(60*60*24))+""1/1/1970""))"),43637.0)</f>
        <v>43637</v>
      </c>
      <c r="AF1260" s="156">
        <v>1.5610788E9</v>
      </c>
      <c r="AG1260" s="156">
        <v>91689.554</v>
      </c>
      <c r="AQ1260" s="153">
        <f>IFERROR(__xludf.DUMMYFUNCTION("TO_DATE(INT((AR1260/(60*60*24))+""1/1/1970""))"),43868.0)</f>
        <v>43868</v>
      </c>
      <c r="AR1260" s="156">
        <v>1.5810516E9</v>
      </c>
      <c r="AS1260" s="156">
        <v>100230.1241</v>
      </c>
      <c r="AT1260" s="156">
        <v>164828.9209</v>
      </c>
      <c r="AU1260" s="152">
        <f t="shared" si="1"/>
        <v>220011.12</v>
      </c>
      <c r="AV1260" s="152">
        <f t="shared" si="2"/>
        <v>32582.2935</v>
      </c>
      <c r="AW1260" s="152">
        <f t="shared" si="3"/>
        <v>193234.9734</v>
      </c>
      <c r="AX1260" s="152">
        <f t="shared" si="4"/>
        <v>9877.8281</v>
      </c>
      <c r="AY1260" s="152">
        <f t="shared" si="5"/>
        <v>88499.63</v>
      </c>
      <c r="AZ1260" s="152">
        <f t="shared" si="6"/>
        <v>91773.5312</v>
      </c>
      <c r="BA1260" s="152">
        <f t="shared" si="7"/>
        <v>145254.0483</v>
      </c>
      <c r="BB1260" s="152">
        <f t="shared" si="8"/>
        <v>106193.93</v>
      </c>
      <c r="BC1260" s="152">
        <f t="shared" si="9"/>
        <v>126544.8314</v>
      </c>
    </row>
    <row r="1261">
      <c r="A1261" s="152">
        <v>1.5299568E9</v>
      </c>
      <c r="B1261" s="152">
        <v>120258.4021</v>
      </c>
      <c r="D1261" s="153">
        <f>IFERROR(__xludf.DUMMYFUNCTION("TO_DATE(INT((E1261/(60*60*24))+""1/1/1970""))"),43869.0)</f>
        <v>43869</v>
      </c>
      <c r="E1261" s="152">
        <v>1.581138E9</v>
      </c>
      <c r="F1261" s="152">
        <v>100230.1241</v>
      </c>
      <c r="H1261" s="153">
        <f>IFERROR(__xludf.DUMMYFUNCTION("TO_DATE(INT((I1261/(60*60*24))+""1/1/1970""))"),43869.0)</f>
        <v>43869</v>
      </c>
      <c r="I1261" s="152">
        <v>1.581138E9</v>
      </c>
      <c r="J1261" s="152">
        <v>166466.6609</v>
      </c>
      <c r="L1261" s="154">
        <v>44109.0</v>
      </c>
      <c r="M1261" s="155">
        <v>250015.59</v>
      </c>
      <c r="O1261" s="153">
        <f>IFERROR(__xludf.DUMMYFUNCTION("TO_DATE(INT((P1261/(60*60*24))+""1/1/1970""))"),43634.0)</f>
        <v>43634</v>
      </c>
      <c r="P1261" s="13">
        <v>1.5608664E9</v>
      </c>
      <c r="Q1261" s="13">
        <v>32644.8067</v>
      </c>
      <c r="S1261" s="153">
        <f>IFERROR(__xludf.DUMMYFUNCTION("TO_DATE(INT((T1261/(60*60*24))+""1/1/1970""))"),43869.0)</f>
        <v>43869</v>
      </c>
      <c r="T1261" s="156">
        <v>1.581138E9</v>
      </c>
      <c r="U1261" s="156">
        <v>192218.2546</v>
      </c>
      <c r="W1261" s="153">
        <f>IFERROR(__xludf.DUMMYFUNCTION("TO_DATE(INT((X1261/(60*60*24))+""1/1/1970""))"),43837.0)</f>
        <v>43837</v>
      </c>
      <c r="X1261" s="156">
        <v>1.5784092E9</v>
      </c>
      <c r="Y1261" s="156">
        <v>9871.8612</v>
      </c>
      <c r="AA1261" s="153">
        <f>IFERROR(__xludf.DUMMYFUNCTION("TO_DATE(INT((AB1261/(60*60*24))+""1/1/1970""))"),43845.0)</f>
        <v>43845</v>
      </c>
      <c r="AB1261" s="156">
        <v>1.579068E9</v>
      </c>
      <c r="AC1261" s="156">
        <v>88791.0398</v>
      </c>
      <c r="AE1261" s="153">
        <f>IFERROR(__xludf.DUMMYFUNCTION("TO_DATE(INT((AF1261/(60*60*24))+""1/1/1970""))"),43638.0)</f>
        <v>43638</v>
      </c>
      <c r="AF1261" s="152">
        <v>1.5611616E9</v>
      </c>
      <c r="AG1261" s="152">
        <v>92291.0868</v>
      </c>
      <c r="AQ1261" s="153">
        <f>IFERROR(__xludf.DUMMYFUNCTION("TO_DATE(INT((AR1261/(60*60*24))+""1/1/1970""))"),43869.0)</f>
        <v>43869</v>
      </c>
      <c r="AR1261" s="152">
        <v>1.581138E9</v>
      </c>
      <c r="AS1261" s="152">
        <v>100230.1241</v>
      </c>
      <c r="AT1261" s="152">
        <v>166466.6609</v>
      </c>
      <c r="AU1261" s="152">
        <f t="shared" si="1"/>
        <v>220011.12</v>
      </c>
      <c r="AV1261" s="152">
        <f t="shared" si="2"/>
        <v>32660.2059</v>
      </c>
      <c r="AW1261" s="152">
        <f t="shared" si="3"/>
        <v>192218.2546</v>
      </c>
      <c r="AX1261" s="152">
        <f t="shared" si="4"/>
        <v>9883.0699</v>
      </c>
      <c r="AY1261" s="152">
        <f t="shared" si="5"/>
        <v>88499.63</v>
      </c>
      <c r="AZ1261" s="152">
        <f t="shared" si="6"/>
        <v>92055.9861</v>
      </c>
      <c r="BA1261" s="152">
        <f t="shared" si="7"/>
        <v>146018.4906</v>
      </c>
      <c r="BB1261" s="152">
        <f t="shared" si="8"/>
        <v>106770.38</v>
      </c>
      <c r="BC1261" s="152">
        <f t="shared" si="9"/>
        <v>127628.4108</v>
      </c>
    </row>
    <row r="1262">
      <c r="A1262" s="156">
        <v>1.53001986E9</v>
      </c>
      <c r="B1262" s="156">
        <v>120581.0087</v>
      </c>
      <c r="D1262" s="153">
        <f>IFERROR(__xludf.DUMMYFUNCTION("TO_DATE(INT((E1262/(60*60*24))+""1/1/1970""))"),43871.0)</f>
        <v>43871</v>
      </c>
      <c r="E1262" s="156">
        <v>1.5813468E9</v>
      </c>
      <c r="F1262" s="156">
        <v>100230.1241</v>
      </c>
      <c r="H1262" s="153">
        <f>IFERROR(__xludf.DUMMYFUNCTION("TO_DATE(INT((I1262/(60*60*24))+""1/1/1970""))"),43871.0)</f>
        <v>43871</v>
      </c>
      <c r="I1262" s="156">
        <v>1.5813468E9</v>
      </c>
      <c r="J1262" s="156">
        <v>166466.6609</v>
      </c>
      <c r="L1262" s="154">
        <v>44110.0</v>
      </c>
      <c r="M1262" s="155">
        <v>254141.83</v>
      </c>
      <c r="O1262" s="153">
        <f>IFERROR(__xludf.DUMMYFUNCTION("TO_DATE(INT((P1262/(60*60*24))+""1/1/1970""))"),43635.0)</f>
        <v>43635</v>
      </c>
      <c r="P1262" s="13">
        <v>1.5609528E9</v>
      </c>
      <c r="Q1262" s="13">
        <v>32569.2601</v>
      </c>
      <c r="S1262" s="153">
        <f>IFERROR(__xludf.DUMMYFUNCTION("TO_DATE(INT((T1262/(60*60*24))+""1/1/1970""))"),43871.0)</f>
        <v>43871</v>
      </c>
      <c r="T1262" s="152">
        <v>1.5813468E9</v>
      </c>
      <c r="U1262" s="152">
        <v>192218.2546</v>
      </c>
      <c r="W1262" s="153">
        <f>IFERROR(__xludf.DUMMYFUNCTION("TO_DATE(INT((X1262/(60*60*24))+""1/1/1970""))"),43838.0)</f>
        <v>43838</v>
      </c>
      <c r="X1262" s="156">
        <v>1.5784956E9</v>
      </c>
      <c r="Y1262" s="156">
        <v>9868.0779</v>
      </c>
      <c r="AA1262" s="153">
        <f>IFERROR(__xludf.DUMMYFUNCTION("TO_DATE(INT((AB1262/(60*60*24))+""1/1/1970""))"),43846.0)</f>
        <v>43846</v>
      </c>
      <c r="AB1262" s="152">
        <v>1.5791472E9</v>
      </c>
      <c r="AC1262" s="152">
        <v>88676.4199</v>
      </c>
      <c r="AE1262" s="153">
        <f>IFERROR(__xludf.DUMMYFUNCTION("TO_DATE(INT((AF1262/(60*60*24))+""1/1/1970""))"),43639.0)</f>
        <v>43639</v>
      </c>
      <c r="AF1262" s="156">
        <v>1.5613272E9</v>
      </c>
      <c r="AG1262" s="156">
        <v>92291.0868</v>
      </c>
      <c r="AQ1262" s="153">
        <f>IFERROR(__xludf.DUMMYFUNCTION("TO_DATE(INT((AR1262/(60*60*24))+""1/1/1970""))"),43871.0)</f>
        <v>43871</v>
      </c>
      <c r="AR1262" s="156">
        <v>1.5813468E9</v>
      </c>
      <c r="AS1262" s="156">
        <v>100230.1241</v>
      </c>
      <c r="AT1262" s="156">
        <v>166466.6609</v>
      </c>
      <c r="AU1262" s="152">
        <f t="shared" si="1"/>
        <v>219942.26</v>
      </c>
      <c r="AV1262" s="152">
        <f t="shared" si="2"/>
        <v>32636.6335</v>
      </c>
      <c r="AW1262" s="152">
        <f t="shared" si="3"/>
        <v>192218.2546</v>
      </c>
      <c r="AX1262" s="152">
        <f t="shared" si="4"/>
        <v>9883.6953</v>
      </c>
      <c r="AY1262" s="152">
        <f t="shared" si="5"/>
        <v>88504.1111</v>
      </c>
      <c r="AZ1262" s="152">
        <f t="shared" si="6"/>
        <v>92031.8342</v>
      </c>
      <c r="BA1262" s="152">
        <f t="shared" si="7"/>
        <v>146018.4906</v>
      </c>
      <c r="BB1262" s="152">
        <f t="shared" si="8"/>
        <v>106770.38</v>
      </c>
      <c r="BC1262" s="152">
        <f t="shared" si="9"/>
        <v>127628.4108</v>
      </c>
    </row>
    <row r="1263">
      <c r="A1263" s="152">
        <v>1.5300432E9</v>
      </c>
      <c r="B1263" s="152">
        <v>120523.5582</v>
      </c>
      <c r="D1263" s="153">
        <f>IFERROR(__xludf.DUMMYFUNCTION("TO_DATE(INT((E1263/(60*60*24))+""1/1/1970""))"),43872.0)</f>
        <v>43872</v>
      </c>
      <c r="E1263" s="156">
        <v>1.5813972E9</v>
      </c>
      <c r="F1263" s="156">
        <v>100230.1241</v>
      </c>
      <c r="H1263" s="153">
        <f>IFERROR(__xludf.DUMMYFUNCTION("TO_DATE(INT((I1263/(60*60*24))+""1/1/1970""))"),43872.0)</f>
        <v>43872</v>
      </c>
      <c r="I1263" s="156">
        <v>1.5813972E9</v>
      </c>
      <c r="J1263" s="156">
        <v>171349.8609</v>
      </c>
      <c r="L1263" s="154">
        <v>44111.0</v>
      </c>
      <c r="M1263" s="155">
        <v>250775.32</v>
      </c>
      <c r="O1263" s="153">
        <f>IFERROR(__xludf.DUMMYFUNCTION("TO_DATE(INT((P1263/(60*60*24))+""1/1/1970""))"),43636.0)</f>
        <v>43636</v>
      </c>
      <c r="P1263" s="13">
        <v>1.5610392E9</v>
      </c>
      <c r="Q1263" s="13">
        <v>32588.8304</v>
      </c>
      <c r="S1263" s="153">
        <f>IFERROR(__xludf.DUMMYFUNCTION("TO_DATE(INT((T1263/(60*60*24))+""1/1/1970""))"),43872.0)</f>
        <v>43872</v>
      </c>
      <c r="T1263" s="152">
        <v>1.5813972E9</v>
      </c>
      <c r="U1263" s="152">
        <v>193625.7352</v>
      </c>
      <c r="W1263" s="153">
        <f>IFERROR(__xludf.DUMMYFUNCTION("TO_DATE(INT((X1263/(60*60*24))+""1/1/1970""))"),43839.0)</f>
        <v>43839</v>
      </c>
      <c r="X1263" s="156">
        <v>1.578582E9</v>
      </c>
      <c r="Y1263" s="156">
        <v>9863.0857</v>
      </c>
      <c r="AA1263" s="153">
        <f>IFERROR(__xludf.DUMMYFUNCTION("TO_DATE(INT((AB1263/(60*60*24))+""1/1/1970""))"),43847.0)</f>
        <v>43847</v>
      </c>
      <c r="AB1263" s="156">
        <v>1.5792264E9</v>
      </c>
      <c r="AC1263" s="156">
        <v>88530.7275</v>
      </c>
      <c r="AE1263" s="153">
        <f>IFERROR(__xludf.DUMMYFUNCTION("TO_DATE(INT((AF1263/(60*60*24))+""1/1/1970""))"),43640.0)</f>
        <v>43640</v>
      </c>
      <c r="AF1263" s="156">
        <v>1.5613668E9</v>
      </c>
      <c r="AG1263" s="156">
        <v>92423.8612</v>
      </c>
      <c r="AQ1263" s="153">
        <f>IFERROR(__xludf.DUMMYFUNCTION("TO_DATE(INT((AR1263/(60*60*24))+""1/1/1970""))"),43872.0)</f>
        <v>43872</v>
      </c>
      <c r="AR1263" s="156">
        <v>1.5813972E9</v>
      </c>
      <c r="AS1263" s="156">
        <v>100230.1241</v>
      </c>
      <c r="AT1263" s="156">
        <v>171349.8609</v>
      </c>
      <c r="AU1263" s="152">
        <f t="shared" si="1"/>
        <v>221394.86</v>
      </c>
      <c r="AV1263" s="152">
        <f t="shared" si="2"/>
        <v>32641.1065</v>
      </c>
      <c r="AW1263" s="152">
        <f t="shared" si="3"/>
        <v>193625.7352</v>
      </c>
      <c r="AX1263" s="152">
        <f t="shared" si="4"/>
        <v>9876.3371</v>
      </c>
      <c r="AY1263" s="152">
        <f t="shared" si="5"/>
        <v>88496.7726</v>
      </c>
      <c r="AZ1263" s="152">
        <f t="shared" si="6"/>
        <v>92350.7217</v>
      </c>
      <c r="BA1263" s="152">
        <f t="shared" si="7"/>
        <v>146059.589</v>
      </c>
      <c r="BB1263" s="152">
        <f t="shared" si="8"/>
        <v>107335.02</v>
      </c>
      <c r="BC1263" s="152">
        <f t="shared" si="9"/>
        <v>132354.9438</v>
      </c>
    </row>
    <row r="1264">
      <c r="A1264" s="156">
        <v>1.53010626E9</v>
      </c>
      <c r="B1264" s="156">
        <v>120832.907</v>
      </c>
      <c r="D1264" s="153">
        <f>IFERROR(__xludf.DUMMYFUNCTION("TO_DATE(INT((E1264/(60*60*24))+""1/1/1970""))"),43873.0)</f>
        <v>43873</v>
      </c>
      <c r="E1264" s="152">
        <v>1.5814836E9</v>
      </c>
      <c r="F1264" s="152">
        <v>100230.1241</v>
      </c>
      <c r="H1264" s="153">
        <f>IFERROR(__xludf.DUMMYFUNCTION("TO_DATE(INT((I1264/(60*60*24))+""1/1/1970""))"),43873.0)</f>
        <v>43873</v>
      </c>
      <c r="I1264" s="152">
        <v>1.5814836E9</v>
      </c>
      <c r="J1264" s="152">
        <v>173748.7109</v>
      </c>
      <c r="L1264" s="154">
        <v>44112.0</v>
      </c>
      <c r="M1264" s="155">
        <v>254838.83</v>
      </c>
      <c r="O1264" s="153">
        <f>IFERROR(__xludf.DUMMYFUNCTION("TO_DATE(INT((P1264/(60*60*24))+""1/1/1970""))"),43637.0)</f>
        <v>43637</v>
      </c>
      <c r="P1264" s="13">
        <v>1.5611256E9</v>
      </c>
      <c r="Q1264" s="13">
        <v>32667.2259</v>
      </c>
      <c r="S1264" s="153">
        <f>IFERROR(__xludf.DUMMYFUNCTION("TO_DATE(INT((T1264/(60*60*24))+""1/1/1970""))"),43873.0)</f>
        <v>43873</v>
      </c>
      <c r="T1264" s="156">
        <v>1.5814836E9</v>
      </c>
      <c r="U1264" s="156">
        <v>193972.9892</v>
      </c>
      <c r="W1264" s="153">
        <f>IFERROR(__xludf.DUMMYFUNCTION("TO_DATE(INT((X1264/(60*60*24))+""1/1/1970""))"),43840.0)</f>
        <v>43840</v>
      </c>
      <c r="X1264" s="156">
        <v>1.5786684E9</v>
      </c>
      <c r="Y1264" s="156">
        <v>9865.0206</v>
      </c>
      <c r="AA1264" s="153">
        <f>IFERROR(__xludf.DUMMYFUNCTION("TO_DATE(INT((AB1264/(60*60*24))+""1/1/1970""))"),43849.0)</f>
        <v>43849</v>
      </c>
      <c r="AB1264" s="152">
        <v>1.5794748E9</v>
      </c>
      <c r="AC1264" s="152">
        <v>88733.7858</v>
      </c>
      <c r="AE1264" s="153">
        <f>IFERROR(__xludf.DUMMYFUNCTION("TO_DATE(INT((AF1264/(60*60*24))+""1/1/1970""))"),43641.0)</f>
        <v>43641</v>
      </c>
      <c r="AF1264" s="152">
        <v>1.561446E9</v>
      </c>
      <c r="AG1264" s="152">
        <v>92539.2292</v>
      </c>
      <c r="AQ1264" s="153">
        <f>IFERROR(__xludf.DUMMYFUNCTION("TO_DATE(INT((AR1264/(60*60*24))+""1/1/1970""))"),43873.0)</f>
        <v>43873</v>
      </c>
      <c r="AR1264" s="152">
        <v>1.5814836E9</v>
      </c>
      <c r="AS1264" s="152">
        <v>100230.1241</v>
      </c>
      <c r="AT1264" s="152">
        <v>173748.7109</v>
      </c>
      <c r="AU1264" s="152">
        <f t="shared" si="1"/>
        <v>221225.43</v>
      </c>
      <c r="AV1264" s="152">
        <f t="shared" si="2"/>
        <v>32646.544</v>
      </c>
      <c r="AW1264" s="152">
        <f t="shared" si="3"/>
        <v>193972.9892</v>
      </c>
      <c r="AX1264" s="152">
        <f t="shared" si="4"/>
        <v>9870.3635</v>
      </c>
      <c r="AY1264" s="152">
        <f t="shared" si="5"/>
        <v>88486.8212</v>
      </c>
      <c r="AZ1264" s="152">
        <f t="shared" si="6"/>
        <v>92278.6752</v>
      </c>
      <c r="BA1264" s="152">
        <f t="shared" si="7"/>
        <v>145770.2586</v>
      </c>
      <c r="BB1264" s="152">
        <f t="shared" si="8"/>
        <v>106561.03</v>
      </c>
      <c r="BC1264" s="152">
        <f t="shared" si="9"/>
        <v>129961.7112</v>
      </c>
    </row>
    <row r="1265">
      <c r="A1265" s="152">
        <v>1.5301296E9</v>
      </c>
      <c r="B1265" s="152">
        <v>119529.2229</v>
      </c>
      <c r="D1265" s="153">
        <f>IFERROR(__xludf.DUMMYFUNCTION("TO_DATE(INT((E1265/(60*60*24))+""1/1/1970""))"),43874.0)</f>
        <v>43874</v>
      </c>
      <c r="E1265" s="156">
        <v>1.58157E9</v>
      </c>
      <c r="F1265" s="156">
        <v>100230.1241</v>
      </c>
      <c r="H1265" s="153">
        <f>IFERROR(__xludf.DUMMYFUNCTION("TO_DATE(INT((I1265/(60*60*24))+""1/1/1970""))"),43874.0)</f>
        <v>43874</v>
      </c>
      <c r="I1265" s="156">
        <v>1.58157E9</v>
      </c>
      <c r="J1265" s="156">
        <v>169974.5509</v>
      </c>
      <c r="L1265" s="154">
        <v>44113.0</v>
      </c>
      <c r="M1265" s="155">
        <v>256943.77</v>
      </c>
      <c r="O1265" s="153">
        <f>IFERROR(__xludf.DUMMYFUNCTION("TO_DATE(INT((P1265/(60*60*24))+""1/1/1970""))"),43638.0)</f>
        <v>43638</v>
      </c>
      <c r="P1265" s="13">
        <v>1.5611616E9</v>
      </c>
      <c r="Q1265" s="13">
        <v>32757.9601</v>
      </c>
      <c r="S1265" s="153">
        <f>IFERROR(__xludf.DUMMYFUNCTION("TO_DATE(INT((T1265/(60*60*24))+""1/1/1970""))"),43874.0)</f>
        <v>43874</v>
      </c>
      <c r="T1265" s="152">
        <v>1.58157E9</v>
      </c>
      <c r="U1265" s="152">
        <v>195215.7182</v>
      </c>
      <c r="W1265" s="153">
        <f>IFERROR(__xludf.DUMMYFUNCTION("TO_DATE(INT((X1265/(60*60*24))+""1/1/1970""))"),43841.0)</f>
        <v>43841</v>
      </c>
      <c r="X1265" s="156">
        <v>1.5787008E9</v>
      </c>
      <c r="Y1265" s="156">
        <v>9859.8695</v>
      </c>
      <c r="AA1265" s="153">
        <f>IFERROR(__xludf.DUMMYFUNCTION("TO_DATE(INT((AB1265/(60*60*24))+""1/1/1970""))"),43850.0)</f>
        <v>43850</v>
      </c>
      <c r="AB1265" s="156">
        <v>1.5795144E9</v>
      </c>
      <c r="AC1265" s="156">
        <v>88801.1861</v>
      </c>
      <c r="AE1265" s="153">
        <f>IFERROR(__xludf.DUMMYFUNCTION("TO_DATE(INT((AF1265/(60*60*24))+""1/1/1970""))"),43642.0)</f>
        <v>43642</v>
      </c>
      <c r="AF1265" s="156">
        <v>1.5615252E9</v>
      </c>
      <c r="AG1265" s="156">
        <v>92286.2292</v>
      </c>
      <c r="AQ1265" s="153">
        <f>IFERROR(__xludf.DUMMYFUNCTION("TO_DATE(INT((AR1265/(60*60*24))+""1/1/1970""))"),43874.0)</f>
        <v>43874</v>
      </c>
      <c r="AR1265" s="156">
        <v>1.58157E9</v>
      </c>
      <c r="AS1265" s="156">
        <v>100230.1241</v>
      </c>
      <c r="AT1265" s="156">
        <v>169974.5509</v>
      </c>
      <c r="AU1265" s="152">
        <f t="shared" si="1"/>
        <v>221944.52</v>
      </c>
      <c r="AV1265" s="152">
        <f t="shared" si="2"/>
        <v>32683.2063</v>
      </c>
      <c r="AW1265" s="152">
        <f t="shared" si="3"/>
        <v>195215.7182</v>
      </c>
      <c r="AX1265" s="152">
        <f t="shared" si="4"/>
        <v>9863.3055</v>
      </c>
      <c r="AY1265" s="152">
        <f t="shared" si="5"/>
        <v>88493.4224</v>
      </c>
      <c r="AZ1265" s="152">
        <f t="shared" si="6"/>
        <v>92635.2234</v>
      </c>
      <c r="BA1265" s="152">
        <f t="shared" si="7"/>
        <v>145400.084</v>
      </c>
      <c r="BB1265" s="152">
        <f t="shared" si="8"/>
        <v>107039.4</v>
      </c>
      <c r="BC1265" s="152">
        <f t="shared" si="9"/>
        <v>130614.5384</v>
      </c>
    </row>
    <row r="1266">
      <c r="A1266" s="156">
        <v>1.53019266E9</v>
      </c>
      <c r="B1266" s="156">
        <v>119551.3192</v>
      </c>
      <c r="D1266" s="153">
        <f>IFERROR(__xludf.DUMMYFUNCTION("TO_DATE(INT((E1266/(60*60*24))+""1/1/1970""))"),43875.0)</f>
        <v>43875</v>
      </c>
      <c r="E1266" s="152">
        <v>1.5816564E9</v>
      </c>
      <c r="F1266" s="152">
        <v>100230.1241</v>
      </c>
      <c r="H1266" s="153">
        <f>IFERROR(__xludf.DUMMYFUNCTION("TO_DATE(INT((I1266/(60*60*24))+""1/1/1970""))"),43875.0)</f>
        <v>43875</v>
      </c>
      <c r="I1266" s="152">
        <v>1.5816564E9</v>
      </c>
      <c r="J1266" s="152">
        <v>169128.5809</v>
      </c>
      <c r="L1266" s="154">
        <v>44116.0</v>
      </c>
      <c r="M1266" s="155">
        <v>259083.56</v>
      </c>
      <c r="O1266" s="153">
        <f>IFERROR(__xludf.DUMMYFUNCTION("TO_DATE(INT((P1266/(60*60*24))+""1/1/1970""))"),43639.0)</f>
        <v>43639</v>
      </c>
      <c r="P1266" s="13">
        <v>1.561248E9</v>
      </c>
      <c r="Q1266" s="13">
        <v>32757.9601</v>
      </c>
      <c r="S1266" s="153">
        <f>IFERROR(__xludf.DUMMYFUNCTION("TO_DATE(INT((T1266/(60*60*24))+""1/1/1970""))"),43875.0)</f>
        <v>43875</v>
      </c>
      <c r="T1266" s="156">
        <v>1.5816564E9</v>
      </c>
      <c r="U1266" s="156">
        <v>195003.441</v>
      </c>
      <c r="W1266" s="153">
        <f>IFERROR(__xludf.DUMMYFUNCTION("TO_DATE(INT((X1266/(60*60*24))+""1/1/1970""))"),43843.0)</f>
        <v>43843</v>
      </c>
      <c r="X1266" s="152">
        <v>1.5788736E9</v>
      </c>
      <c r="Y1266" s="152">
        <v>9857.091</v>
      </c>
      <c r="AA1266" s="153">
        <f>IFERROR(__xludf.DUMMYFUNCTION("TO_DATE(INT((AB1266/(60*60*24))+""1/1/1970""))"),43851.0)</f>
        <v>43851</v>
      </c>
      <c r="AB1266" s="152">
        <v>1.5795936E9</v>
      </c>
      <c r="AC1266" s="152">
        <v>88768.0465</v>
      </c>
      <c r="AE1266" s="153">
        <f>IFERROR(__xludf.DUMMYFUNCTION("TO_DATE(INT((AF1266/(60*60*24))+""1/1/1970""))"),43643.0)</f>
        <v>43643</v>
      </c>
      <c r="AF1266" s="152">
        <v>1.5616044E9</v>
      </c>
      <c r="AG1266" s="152">
        <v>92331.162</v>
      </c>
      <c r="AQ1266" s="153">
        <f>IFERROR(__xludf.DUMMYFUNCTION("TO_DATE(INT((AR1266/(60*60*24))+""1/1/1970""))"),43875.0)</f>
        <v>43875</v>
      </c>
      <c r="AR1266" s="152">
        <v>1.5816564E9</v>
      </c>
      <c r="AS1266" s="152">
        <v>100230.1241</v>
      </c>
      <c r="AT1266" s="152">
        <v>169128.5809</v>
      </c>
      <c r="AU1266" s="152">
        <f t="shared" si="1"/>
        <v>222273.57</v>
      </c>
      <c r="AV1266" s="152">
        <f t="shared" si="2"/>
        <v>32692.4319</v>
      </c>
      <c r="AW1266" s="152">
        <f t="shared" si="3"/>
        <v>195003.441</v>
      </c>
      <c r="AX1266" s="152">
        <f t="shared" si="4"/>
        <v>9851.2865</v>
      </c>
      <c r="AY1266" s="152">
        <f t="shared" si="5"/>
        <v>88506.5464</v>
      </c>
      <c r="AZ1266" s="152">
        <f t="shared" si="6"/>
        <v>92913.9942</v>
      </c>
      <c r="BA1266" s="152">
        <f t="shared" si="7"/>
        <v>145800.8279</v>
      </c>
      <c r="BB1266" s="152">
        <f t="shared" si="8"/>
        <v>107268.46</v>
      </c>
      <c r="BC1266" s="152">
        <f t="shared" si="9"/>
        <v>129634.3705</v>
      </c>
    </row>
    <row r="1267">
      <c r="A1267" s="152">
        <v>1.530216E9</v>
      </c>
      <c r="B1267" s="152">
        <v>119571.0905</v>
      </c>
      <c r="D1267" s="153">
        <f>IFERROR(__xludf.DUMMYFUNCTION("TO_DATE(INT((E1267/(60*60*24))+""1/1/1970""))"),43876.0)</f>
        <v>43876</v>
      </c>
      <c r="E1267" s="156">
        <v>1.5817428E9</v>
      </c>
      <c r="F1267" s="156">
        <v>100230.1241</v>
      </c>
      <c r="H1267" s="153">
        <f>IFERROR(__xludf.DUMMYFUNCTION("TO_DATE(INT((I1267/(60*60*24))+""1/1/1970""))"),43876.0)</f>
        <v>43876</v>
      </c>
      <c r="I1267" s="156">
        <v>1.5817428E9</v>
      </c>
      <c r="J1267" s="156">
        <v>165296.5509</v>
      </c>
      <c r="L1267" s="154">
        <v>44117.0</v>
      </c>
      <c r="M1267" s="155">
        <v>262972.82</v>
      </c>
      <c r="O1267" s="153">
        <f>IFERROR(__xludf.DUMMYFUNCTION("TO_DATE(INT((P1267/(60*60*24))+""1/1/1970""))"),43640.0)</f>
        <v>43640</v>
      </c>
      <c r="P1267" s="13">
        <v>1.5613344E9</v>
      </c>
      <c r="Q1267" s="13">
        <v>32665.8258</v>
      </c>
      <c r="S1267" s="153">
        <f>IFERROR(__xludf.DUMMYFUNCTION("TO_DATE(INT((T1267/(60*60*24))+""1/1/1970""))"),43876.0)</f>
        <v>43876</v>
      </c>
      <c r="T1267" s="152">
        <v>1.5817428E9</v>
      </c>
      <c r="U1267" s="152">
        <v>195309.8269</v>
      </c>
      <c r="W1267" s="153">
        <f>IFERROR(__xludf.DUMMYFUNCTION("TO_DATE(INT((X1267/(60*60*24))+""1/1/1970""))"),43844.0)</f>
        <v>43844</v>
      </c>
      <c r="X1267" s="156">
        <v>1.579014E9</v>
      </c>
      <c r="Y1267" s="156">
        <v>9861.6348</v>
      </c>
      <c r="AA1267" s="153">
        <f>IFERROR(__xludf.DUMMYFUNCTION("TO_DATE(INT((AB1267/(60*60*24))+""1/1/1970""))"),43852.0)</f>
        <v>43852</v>
      </c>
      <c r="AB1267" s="156">
        <v>1.5796728E9</v>
      </c>
      <c r="AC1267" s="156">
        <v>88743.272</v>
      </c>
      <c r="AE1267" s="153">
        <f>IFERROR(__xludf.DUMMYFUNCTION("TO_DATE(INT((AF1267/(60*60*24))+""1/1/1970""))"),43644.0)</f>
        <v>43644</v>
      </c>
      <c r="AF1267" s="156">
        <v>1.5616836E9</v>
      </c>
      <c r="AG1267" s="156">
        <v>92311.3268</v>
      </c>
      <c r="AQ1267" s="153">
        <f>IFERROR(__xludf.DUMMYFUNCTION("TO_DATE(INT((AR1267/(60*60*24))+""1/1/1970""))"),43876.0)</f>
        <v>43876</v>
      </c>
      <c r="AR1267" s="156">
        <v>1.5817428E9</v>
      </c>
      <c r="AS1267" s="156">
        <v>100230.1241</v>
      </c>
      <c r="AT1267" s="156">
        <v>165296.5509</v>
      </c>
      <c r="AU1267" s="152">
        <f t="shared" si="1"/>
        <v>222273.57</v>
      </c>
      <c r="AV1267" s="152">
        <f t="shared" si="2"/>
        <v>32713.6211</v>
      </c>
      <c r="AW1267" s="152">
        <f t="shared" si="3"/>
        <v>195309.8269</v>
      </c>
      <c r="AX1267" s="152">
        <f t="shared" si="4"/>
        <v>9847.2598</v>
      </c>
      <c r="AY1267" s="152">
        <f t="shared" si="5"/>
        <v>88506.5464</v>
      </c>
      <c r="AZ1267" s="152">
        <f t="shared" si="6"/>
        <v>93000.3681</v>
      </c>
      <c r="BA1267" s="152">
        <f t="shared" si="7"/>
        <v>146087.7249</v>
      </c>
      <c r="BB1267" s="152">
        <f t="shared" si="8"/>
        <v>106578.98</v>
      </c>
      <c r="BC1267" s="152">
        <f t="shared" si="9"/>
        <v>129498.5912</v>
      </c>
    </row>
    <row r="1268">
      <c r="A1268" s="156">
        <v>1.53027906E9</v>
      </c>
      <c r="B1268" s="156">
        <v>119571.0905</v>
      </c>
      <c r="D1268" s="153">
        <f>IFERROR(__xludf.DUMMYFUNCTION("TO_DATE(INT((E1268/(60*60*24))+""1/1/1970""))"),43879.0)</f>
        <v>43879</v>
      </c>
      <c r="E1268" s="152">
        <v>1.582038E9</v>
      </c>
      <c r="F1268" s="152">
        <v>100230.1241</v>
      </c>
      <c r="H1268" s="153">
        <f>IFERROR(__xludf.DUMMYFUNCTION("TO_DATE(INT((I1268/(60*60*24))+""1/1/1970""))"),43879.0)</f>
        <v>43879</v>
      </c>
      <c r="I1268" s="152">
        <v>1.582038E9</v>
      </c>
      <c r="J1268" s="152">
        <v>165296.5509</v>
      </c>
      <c r="L1268" s="154">
        <v>44118.0</v>
      </c>
      <c r="M1268" s="155">
        <v>261369.72</v>
      </c>
      <c r="O1268" s="153">
        <f>IFERROR(__xludf.DUMMYFUNCTION("TO_DATE(INT((P1268/(60*60*24))+""1/1/1970""))"),43641.0)</f>
        <v>43641</v>
      </c>
      <c r="P1268" s="13">
        <v>1.5614712E9</v>
      </c>
      <c r="Q1268" s="13">
        <v>32722.4234</v>
      </c>
      <c r="S1268" s="153">
        <f>IFERROR(__xludf.DUMMYFUNCTION("TO_DATE(INT((T1268/(60*60*24))+""1/1/1970""))"),43879.0)</f>
        <v>43879</v>
      </c>
      <c r="T1268" s="156">
        <v>1.582038E9</v>
      </c>
      <c r="U1268" s="156">
        <v>195309.8269</v>
      </c>
      <c r="W1268" s="153">
        <f>IFERROR(__xludf.DUMMYFUNCTION("TO_DATE(INT((X1268/(60*60*24))+""1/1/1970""))"),43845.0)</f>
        <v>43845</v>
      </c>
      <c r="X1268" s="156">
        <v>1.5791004E9</v>
      </c>
      <c r="Y1268" s="156">
        <v>9865.463</v>
      </c>
      <c r="AA1268" s="153">
        <f>IFERROR(__xludf.DUMMYFUNCTION("TO_DATE(INT((AB1268/(60*60*24))+""1/1/1970""))"),43853.0)</f>
        <v>43853</v>
      </c>
      <c r="AB1268" s="152">
        <v>1.579752E9</v>
      </c>
      <c r="AC1268" s="152">
        <v>88369.0874</v>
      </c>
      <c r="AE1268" s="153">
        <f>IFERROR(__xludf.DUMMYFUNCTION("TO_DATE(INT((AF1268/(60*60*24))+""1/1/1970""))"),43645.0)</f>
        <v>43645</v>
      </c>
      <c r="AF1268" s="152">
        <v>1.5617664E9</v>
      </c>
      <c r="AG1268" s="152">
        <v>92317.8036</v>
      </c>
      <c r="AQ1268" s="153">
        <f>IFERROR(__xludf.DUMMYFUNCTION("TO_DATE(INT((AR1268/(60*60*24))+""1/1/1970""))"),43879.0)</f>
        <v>43879</v>
      </c>
      <c r="AR1268" s="152">
        <v>1.582038E9</v>
      </c>
      <c r="AS1268" s="152">
        <v>100230.1241</v>
      </c>
      <c r="AT1268" s="152">
        <v>165296.5509</v>
      </c>
      <c r="AU1268" s="152">
        <f t="shared" si="1"/>
        <v>222977.08</v>
      </c>
      <c r="AV1268" s="152">
        <f t="shared" si="2"/>
        <v>32691.7959</v>
      </c>
      <c r="AW1268" s="152">
        <f t="shared" si="3"/>
        <v>195309.8269</v>
      </c>
      <c r="AX1268" s="152">
        <f t="shared" si="4"/>
        <v>9852.367</v>
      </c>
      <c r="AY1268" s="152">
        <f t="shared" si="5"/>
        <v>88474.3138</v>
      </c>
      <c r="AZ1268" s="152">
        <f t="shared" si="6"/>
        <v>92952.8829</v>
      </c>
      <c r="BA1268" s="152">
        <f t="shared" si="7"/>
        <v>146544.0118</v>
      </c>
      <c r="BB1268" s="152">
        <f t="shared" si="8"/>
        <v>106578.98</v>
      </c>
      <c r="BC1268" s="152">
        <f t="shared" si="9"/>
        <v>129498.5912</v>
      </c>
    </row>
    <row r="1269">
      <c r="A1269" s="152">
        <v>1.5303024E9</v>
      </c>
      <c r="B1269" s="152">
        <v>119571.0905</v>
      </c>
      <c r="D1269" s="153">
        <f>IFERROR(__xludf.DUMMYFUNCTION("TO_DATE(INT((E1269/(60*60*24))+""1/1/1970""))"),43880.0)</f>
        <v>43880</v>
      </c>
      <c r="E1269" s="152">
        <v>1.5820884E9</v>
      </c>
      <c r="F1269" s="152">
        <v>100290.6682</v>
      </c>
      <c r="H1269" s="153">
        <f>IFERROR(__xludf.DUMMYFUNCTION("TO_DATE(INT((I1269/(60*60*24))+""1/1/1970""))"),43880.0)</f>
        <v>43880</v>
      </c>
      <c r="I1269" s="152">
        <v>1.5820884E9</v>
      </c>
      <c r="J1269" s="152">
        <v>164918.7359</v>
      </c>
      <c r="L1269" s="154">
        <v>44119.0</v>
      </c>
      <c r="M1269" s="155">
        <v>259836.32</v>
      </c>
      <c r="O1269" s="153">
        <f>IFERROR(__xludf.DUMMYFUNCTION("TO_DATE(INT((P1269/(60*60*24))+""1/1/1970""))"),43642.0)</f>
        <v>43642</v>
      </c>
      <c r="P1269" s="13">
        <v>1.5615576E9</v>
      </c>
      <c r="Q1269" s="13">
        <v>32735.0011</v>
      </c>
      <c r="S1269" s="153">
        <f>IFERROR(__xludf.DUMMYFUNCTION("TO_DATE(INT((T1269/(60*60*24))+""1/1/1970""))"),43880.0)</f>
        <v>43880</v>
      </c>
      <c r="T1269" s="156">
        <v>1.5820884E9</v>
      </c>
      <c r="U1269" s="156">
        <v>194809.7274</v>
      </c>
      <c r="W1269" s="153">
        <f>IFERROR(__xludf.DUMMYFUNCTION("TO_DATE(INT((X1269/(60*60*24))+""1/1/1970""))"),43846.0)</f>
        <v>43846</v>
      </c>
      <c r="X1269" s="156">
        <v>1.5791868E9</v>
      </c>
      <c r="Y1269" s="156">
        <v>9873.1057</v>
      </c>
      <c r="AA1269" s="153">
        <f>IFERROR(__xludf.DUMMYFUNCTION("TO_DATE(INT((AB1269/(60*60*24))+""1/1/1970""))"),43854.0)</f>
        <v>43854</v>
      </c>
      <c r="AB1269" s="156">
        <v>1.5798312E9</v>
      </c>
      <c r="AC1269" s="156">
        <v>88490.7104</v>
      </c>
      <c r="AE1269" s="153">
        <f>IFERROR(__xludf.DUMMYFUNCTION("TO_DATE(INT((AF1269/(60*60*24))+""1/1/1970""))"),43646.0)</f>
        <v>43646</v>
      </c>
      <c r="AF1269" s="156">
        <v>1.561932E9</v>
      </c>
      <c r="AG1269" s="156">
        <v>92317.8036</v>
      </c>
      <c r="AQ1269" s="153">
        <f>IFERROR(__xludf.DUMMYFUNCTION("TO_DATE(INT((AR1269/(60*60*24))+""1/1/1970""))"),43880.0)</f>
        <v>43880</v>
      </c>
      <c r="AR1269" s="152">
        <v>1.5820884E9</v>
      </c>
      <c r="AS1269" s="152">
        <v>100290.6682</v>
      </c>
      <c r="AT1269" s="152">
        <v>164918.7359</v>
      </c>
      <c r="AU1269" s="152">
        <f t="shared" si="1"/>
        <v>223608.44</v>
      </c>
      <c r="AV1269" s="152">
        <f t="shared" si="2"/>
        <v>32704.6069</v>
      </c>
      <c r="AW1269" s="152">
        <f t="shared" si="3"/>
        <v>194809.7274</v>
      </c>
      <c r="AX1269" s="152">
        <f t="shared" si="4"/>
        <v>9850.8225</v>
      </c>
      <c r="AY1269" s="152">
        <f t="shared" si="5"/>
        <v>88461.3646</v>
      </c>
      <c r="AZ1269" s="152">
        <f t="shared" si="6"/>
        <v>93299.1972</v>
      </c>
      <c r="BA1269" s="152">
        <f t="shared" si="7"/>
        <v>146948.7986</v>
      </c>
      <c r="BB1269" s="152">
        <f t="shared" si="8"/>
        <v>106919.06</v>
      </c>
      <c r="BC1269" s="152">
        <f t="shared" si="9"/>
        <v>129843.4694</v>
      </c>
    </row>
    <row r="1270">
      <c r="A1270" s="156">
        <v>1.53053826E9</v>
      </c>
      <c r="B1270" s="156">
        <v>119571.0905</v>
      </c>
      <c r="D1270" s="153">
        <f>IFERROR(__xludf.DUMMYFUNCTION("TO_DATE(INT((E1270/(60*60*24))+""1/1/1970""))"),43881.0)</f>
        <v>43881</v>
      </c>
      <c r="E1270" s="156">
        <v>1.5821748E9</v>
      </c>
      <c r="F1270" s="156">
        <v>100608.294</v>
      </c>
      <c r="H1270" s="153">
        <f>IFERROR(__xludf.DUMMYFUNCTION("TO_DATE(INT((I1270/(60*60*24))+""1/1/1970""))"),43881.0)</f>
        <v>43881</v>
      </c>
      <c r="I1270" s="156">
        <v>1.5821748E9</v>
      </c>
      <c r="J1270" s="156">
        <v>165067.0759</v>
      </c>
      <c r="L1270" s="154">
        <v>44120.0</v>
      </c>
      <c r="M1270" s="155">
        <v>259536.61</v>
      </c>
      <c r="O1270" s="153">
        <f>IFERROR(__xludf.DUMMYFUNCTION("TO_DATE(INT((P1270/(60*60*24))+""1/1/1970""))"),43643.0)</f>
        <v>43643</v>
      </c>
      <c r="P1270" s="13">
        <v>1.561644E9</v>
      </c>
      <c r="Q1270" s="13">
        <v>32606.4199</v>
      </c>
      <c r="S1270" s="153">
        <f>IFERROR(__xludf.DUMMYFUNCTION("TO_DATE(INT((T1270/(60*60*24))+""1/1/1970""))"),43881.0)</f>
        <v>43881</v>
      </c>
      <c r="T1270" s="152">
        <v>1.5821748E9</v>
      </c>
      <c r="U1270" s="152">
        <v>195740.8936</v>
      </c>
      <c r="W1270" s="153">
        <f>IFERROR(__xludf.DUMMYFUNCTION("TO_DATE(INT((X1270/(60*60*24))+""1/1/1970""))"),43847.0)</f>
        <v>43847</v>
      </c>
      <c r="X1270" s="156">
        <v>1.5792732E9</v>
      </c>
      <c r="Y1270" s="156">
        <v>9876.9826</v>
      </c>
      <c r="AA1270" s="153">
        <f>IFERROR(__xludf.DUMMYFUNCTION("TO_DATE(INT((AB1270/(60*60*24))+""1/1/1970""))"),43856.0)</f>
        <v>43856</v>
      </c>
      <c r="AB1270" s="152">
        <v>1.5800796E9</v>
      </c>
      <c r="AC1270" s="152">
        <v>87997.9966</v>
      </c>
      <c r="AE1270" s="153">
        <f>IFERROR(__xludf.DUMMYFUNCTION("TO_DATE(INT((AF1270/(60*60*24))+""1/1/1970""))"),43647.0)</f>
        <v>43647</v>
      </c>
      <c r="AF1270" s="156">
        <v>1.5619716E9</v>
      </c>
      <c r="AG1270" s="156">
        <v>92221.0564</v>
      </c>
      <c r="AQ1270" s="153">
        <f>IFERROR(__xludf.DUMMYFUNCTION("TO_DATE(INT((AR1270/(60*60*24))+""1/1/1970""))"),43881.0)</f>
        <v>43881</v>
      </c>
      <c r="AR1270" s="156">
        <v>1.5821748E9</v>
      </c>
      <c r="AS1270" s="156">
        <v>100608.294</v>
      </c>
      <c r="AT1270" s="156">
        <v>165067.0759</v>
      </c>
      <c r="AU1270" s="152">
        <f t="shared" si="1"/>
        <v>224684.98</v>
      </c>
      <c r="AV1270" s="152">
        <f t="shared" si="2"/>
        <v>32542.2228</v>
      </c>
      <c r="AW1270" s="152">
        <f t="shared" si="3"/>
        <v>195740.8936</v>
      </c>
      <c r="AX1270" s="152">
        <f t="shared" si="4"/>
        <v>9867.6757</v>
      </c>
      <c r="AY1270" s="152">
        <f t="shared" si="5"/>
        <v>88926.0021</v>
      </c>
      <c r="AZ1270" s="152">
        <f t="shared" si="6"/>
        <v>93173.9346</v>
      </c>
      <c r="BA1270" s="152">
        <f t="shared" si="7"/>
        <v>147054.3357</v>
      </c>
      <c r="BB1270" s="152">
        <f t="shared" si="8"/>
        <v>107926.165</v>
      </c>
      <c r="BC1270" s="152">
        <f t="shared" si="9"/>
        <v>130436.8101</v>
      </c>
    </row>
    <row r="1271">
      <c r="A1271" s="152">
        <v>1.5305616E9</v>
      </c>
      <c r="B1271" s="152">
        <v>119571.0905</v>
      </c>
      <c r="D1271" s="153">
        <f>IFERROR(__xludf.DUMMYFUNCTION("TO_DATE(INT((E1271/(60*60*24))+""1/1/1970""))"),43882.0)</f>
        <v>43882</v>
      </c>
      <c r="E1271" s="152">
        <v>1.5822612E9</v>
      </c>
      <c r="F1271" s="152">
        <v>100608.294</v>
      </c>
      <c r="H1271" s="153">
        <f>IFERROR(__xludf.DUMMYFUNCTION("TO_DATE(INT((I1271/(60*60*24))+""1/1/1970""))"),43882.0)</f>
        <v>43882</v>
      </c>
      <c r="I1271" s="152">
        <v>1.5822612E9</v>
      </c>
      <c r="J1271" s="152">
        <v>164234.7459</v>
      </c>
      <c r="L1271" s="154">
        <v>44123.0</v>
      </c>
      <c r="M1271" s="155">
        <v>259390.24</v>
      </c>
      <c r="O1271" s="153">
        <f>IFERROR(__xludf.DUMMYFUNCTION("TO_DATE(INT((P1271/(60*60*24))+""1/1/1970""))"),43644.0)</f>
        <v>43644</v>
      </c>
      <c r="P1271" s="13">
        <v>1.5617304E9</v>
      </c>
      <c r="Q1271" s="13">
        <v>32608.141</v>
      </c>
      <c r="S1271" s="153">
        <f>IFERROR(__xludf.DUMMYFUNCTION("TO_DATE(INT((T1271/(60*60*24))+""1/1/1970""))"),43882.0)</f>
        <v>43882</v>
      </c>
      <c r="T1271" s="156">
        <v>1.5822612E9</v>
      </c>
      <c r="U1271" s="156">
        <v>194952.517</v>
      </c>
      <c r="W1271" s="153">
        <f>IFERROR(__xludf.DUMMYFUNCTION("TO_DATE(INT((X1271/(60*60*24))+""1/1/1970""))"),43848.0)</f>
        <v>43848</v>
      </c>
      <c r="X1271" s="156">
        <v>1.5793056E9</v>
      </c>
      <c r="Y1271" s="156">
        <v>9866.1894</v>
      </c>
      <c r="AA1271" s="153">
        <f>IFERROR(__xludf.DUMMYFUNCTION("TO_DATE(INT((AB1271/(60*60*24))+""1/1/1970""))"),43857.0)</f>
        <v>43857</v>
      </c>
      <c r="AB1271" s="156">
        <v>1.5801192E9</v>
      </c>
      <c r="AC1271" s="156">
        <v>87986.8382</v>
      </c>
      <c r="AE1271" s="153">
        <f>IFERROR(__xludf.DUMMYFUNCTION("TO_DATE(INT((AF1271/(60*60*24))+""1/1/1970""))"),43648.0)</f>
        <v>43648</v>
      </c>
      <c r="AF1271" s="152">
        <v>1.5620508E9</v>
      </c>
      <c r="AG1271" s="152">
        <v>91628.834</v>
      </c>
      <c r="AQ1271" s="153">
        <f>IFERROR(__xludf.DUMMYFUNCTION("TO_DATE(INT((AR1271/(60*60*24))+""1/1/1970""))"),43882.0)</f>
        <v>43882</v>
      </c>
      <c r="AR1271" s="152">
        <v>1.5822612E9</v>
      </c>
      <c r="AS1271" s="152">
        <v>100608.294</v>
      </c>
      <c r="AT1271" s="152">
        <v>164234.7459</v>
      </c>
      <c r="AU1271" s="152">
        <f t="shared" si="1"/>
        <v>224656.65</v>
      </c>
      <c r="AV1271" s="152">
        <f t="shared" si="2"/>
        <v>32455.5559</v>
      </c>
      <c r="AW1271" s="152">
        <f t="shared" si="3"/>
        <v>194952.517</v>
      </c>
      <c r="AX1271" s="152">
        <f t="shared" si="4"/>
        <v>9887.7763</v>
      </c>
      <c r="AY1271" s="152">
        <f t="shared" si="5"/>
        <v>89131.8276</v>
      </c>
      <c r="AZ1271" s="152">
        <f t="shared" si="6"/>
        <v>93354.4602</v>
      </c>
      <c r="BA1271" s="152">
        <f t="shared" si="7"/>
        <v>147639.401</v>
      </c>
      <c r="BB1271" s="152">
        <f t="shared" si="8"/>
        <v>107894.575</v>
      </c>
      <c r="BC1271" s="152">
        <f t="shared" si="9"/>
        <v>130334.0327</v>
      </c>
    </row>
    <row r="1272">
      <c r="A1272" s="156">
        <v>1.53062466E9</v>
      </c>
      <c r="B1272" s="156">
        <v>119571.0905</v>
      </c>
      <c r="D1272" s="153">
        <f>IFERROR(__xludf.DUMMYFUNCTION("TO_DATE(INT((E1272/(60*60*24))+""1/1/1970""))"),43883.0)</f>
        <v>43883</v>
      </c>
      <c r="E1272" s="156">
        <v>1.5823476E9</v>
      </c>
      <c r="F1272" s="156">
        <v>100608.294</v>
      </c>
      <c r="H1272" s="153">
        <f>IFERROR(__xludf.DUMMYFUNCTION("TO_DATE(INT((I1272/(60*60*24))+""1/1/1970""))"),43883.0)</f>
        <v>43883</v>
      </c>
      <c r="I1272" s="156">
        <v>1.5823476E9</v>
      </c>
      <c r="J1272" s="156">
        <v>163669.2859</v>
      </c>
      <c r="L1272" s="154">
        <v>44124.0</v>
      </c>
      <c r="M1272" s="155">
        <v>255710.08</v>
      </c>
      <c r="O1272" s="153">
        <f>IFERROR(__xludf.DUMMYFUNCTION("TO_DATE(INT((P1272/(60*60*24))+""1/1/1970""))"),43645.0)</f>
        <v>43645</v>
      </c>
      <c r="P1272" s="13">
        <v>1.5617664E9</v>
      </c>
      <c r="Q1272" s="13">
        <v>32616.0986</v>
      </c>
      <c r="S1272" s="153">
        <f>IFERROR(__xludf.DUMMYFUNCTION("TO_DATE(INT((T1272/(60*60*24))+""1/1/1970""))"),43883.0)</f>
        <v>43883</v>
      </c>
      <c r="T1272" s="152">
        <v>1.5823476E9</v>
      </c>
      <c r="U1272" s="152">
        <v>192948.082</v>
      </c>
      <c r="W1272" s="153">
        <f>IFERROR(__xludf.DUMMYFUNCTION("TO_DATE(INT((X1272/(60*60*24))+""1/1/1970""))"),43850.0)</f>
        <v>43850</v>
      </c>
      <c r="X1272" s="152">
        <v>1.5794784E9</v>
      </c>
      <c r="Y1272" s="152">
        <v>9865.382</v>
      </c>
      <c r="AA1272" s="153">
        <f>IFERROR(__xludf.DUMMYFUNCTION("TO_DATE(INT((AB1272/(60*60*24))+""1/1/1970""))"),43858.0)</f>
        <v>43858</v>
      </c>
      <c r="AB1272" s="152">
        <v>1.5801984E9</v>
      </c>
      <c r="AC1272" s="152">
        <v>88138.4836</v>
      </c>
      <c r="AE1272" s="153">
        <f>IFERROR(__xludf.DUMMYFUNCTION("TO_DATE(INT((AF1272/(60*60*24))+""1/1/1970""))"),43649.0)</f>
        <v>43649</v>
      </c>
      <c r="AF1272" s="156">
        <v>1.56213E9</v>
      </c>
      <c r="AG1272" s="156">
        <v>91657.17</v>
      </c>
      <c r="AQ1272" s="153">
        <f>IFERROR(__xludf.DUMMYFUNCTION("TO_DATE(INT((AR1272/(60*60*24))+""1/1/1970""))"),43883.0)</f>
        <v>43883</v>
      </c>
      <c r="AR1272" s="156">
        <v>1.5823476E9</v>
      </c>
      <c r="AS1272" s="156">
        <v>100608.294</v>
      </c>
      <c r="AT1272" s="156">
        <v>163669.2859</v>
      </c>
      <c r="AU1272" s="152">
        <f t="shared" si="1"/>
        <v>224656.65</v>
      </c>
      <c r="AV1272" s="152">
        <f t="shared" si="2"/>
        <v>32509.0078</v>
      </c>
      <c r="AW1272" s="152">
        <f t="shared" si="3"/>
        <v>192948.082</v>
      </c>
      <c r="AX1272" s="152">
        <f t="shared" si="4"/>
        <v>9884.2608</v>
      </c>
      <c r="AY1272" s="152">
        <f t="shared" si="5"/>
        <v>89131.8276</v>
      </c>
      <c r="AZ1272" s="152">
        <f t="shared" si="6"/>
        <v>92866.0997</v>
      </c>
      <c r="BA1272" s="152">
        <f t="shared" si="7"/>
        <v>148450.2631</v>
      </c>
      <c r="BB1272" s="152">
        <f t="shared" si="8"/>
        <v>106938.895</v>
      </c>
      <c r="BC1272" s="152">
        <f t="shared" si="9"/>
        <v>127950.1241</v>
      </c>
    </row>
    <row r="1273">
      <c r="A1273" s="152">
        <v>1.5306372E9</v>
      </c>
      <c r="B1273" s="152">
        <v>119571.0905</v>
      </c>
      <c r="D1273" s="153">
        <f>IFERROR(__xludf.DUMMYFUNCTION("TO_DATE(INT((E1273/(60*60*24))+""1/1/1970""))"),43885.0)</f>
        <v>43885</v>
      </c>
      <c r="E1273" s="152">
        <v>1.5825564E9</v>
      </c>
      <c r="F1273" s="152">
        <v>100608.294</v>
      </c>
      <c r="H1273" s="153">
        <f>IFERROR(__xludf.DUMMYFUNCTION("TO_DATE(INT((I1273/(60*60*24))+""1/1/1970""))"),43885.0)</f>
        <v>43885</v>
      </c>
      <c r="I1273" s="152">
        <v>1.5825564E9</v>
      </c>
      <c r="J1273" s="152">
        <v>163669.2859</v>
      </c>
      <c r="L1273" s="154">
        <v>44125.0</v>
      </c>
      <c r="M1273" s="155">
        <v>256664.97</v>
      </c>
      <c r="O1273" s="153">
        <f>IFERROR(__xludf.DUMMYFUNCTION("TO_DATE(INT((P1273/(60*60*24))+""1/1/1970""))"),43646.0)</f>
        <v>43646</v>
      </c>
      <c r="P1273" s="13">
        <v>1.5618528E9</v>
      </c>
      <c r="Q1273" s="13">
        <v>32616.0986</v>
      </c>
      <c r="S1273" s="153">
        <f>IFERROR(__xludf.DUMMYFUNCTION("TO_DATE(INT((T1273/(60*60*24))+""1/1/1970""))"),43885.0)</f>
        <v>43885</v>
      </c>
      <c r="T1273" s="156">
        <v>1.5825564E9</v>
      </c>
      <c r="U1273" s="156">
        <v>192948.082</v>
      </c>
      <c r="W1273" s="153">
        <f>IFERROR(__xludf.DUMMYFUNCTION("TO_DATE(INT((X1273/(60*60*24))+""1/1/1970""))"),43851.0)</f>
        <v>43851</v>
      </c>
      <c r="X1273" s="156">
        <v>1.5795648E9</v>
      </c>
      <c r="Y1273" s="156">
        <v>9867.493</v>
      </c>
      <c r="AA1273" s="153">
        <f>IFERROR(__xludf.DUMMYFUNCTION("TO_DATE(INT((AB1273/(60*60*24))+""1/1/1970""))"),43859.0)</f>
        <v>43859</v>
      </c>
      <c r="AB1273" s="156">
        <v>1.5802776E9</v>
      </c>
      <c r="AC1273" s="156">
        <v>88181.0379</v>
      </c>
      <c r="AE1273" s="153">
        <f>IFERROR(__xludf.DUMMYFUNCTION("TO_DATE(INT((AF1273/(60*60*24))+""1/1/1970""))"),43650.0)</f>
        <v>43650</v>
      </c>
      <c r="AF1273" s="152">
        <v>1.5622092E9</v>
      </c>
      <c r="AG1273" s="152">
        <v>91632.0724</v>
      </c>
      <c r="AQ1273" s="153">
        <f>IFERROR(__xludf.DUMMYFUNCTION("TO_DATE(INT((AR1273/(60*60*24))+""1/1/1970""))"),43885.0)</f>
        <v>43885</v>
      </c>
      <c r="AR1273" s="152">
        <v>1.5825564E9</v>
      </c>
      <c r="AS1273" s="152">
        <v>100608.294</v>
      </c>
      <c r="AT1273" s="152">
        <v>163669.2859</v>
      </c>
      <c r="AU1273" s="152">
        <f t="shared" si="1"/>
        <v>224330.67</v>
      </c>
      <c r="AV1273" s="152">
        <f t="shared" si="2"/>
        <v>32532.7927</v>
      </c>
      <c r="AW1273" s="152">
        <f t="shared" si="3"/>
        <v>192948.082</v>
      </c>
      <c r="AX1273" s="152">
        <f t="shared" si="4"/>
        <v>9888.525</v>
      </c>
      <c r="AY1273" s="152">
        <f t="shared" si="5"/>
        <v>89558.7645</v>
      </c>
      <c r="AZ1273" s="152">
        <f t="shared" si="6"/>
        <v>92937.7368</v>
      </c>
      <c r="BA1273" s="152">
        <f t="shared" si="7"/>
        <v>148450.2631</v>
      </c>
      <c r="BB1273" s="152">
        <f t="shared" si="8"/>
        <v>106938.895</v>
      </c>
      <c r="BC1273" s="152">
        <f t="shared" si="9"/>
        <v>127950.1241</v>
      </c>
    </row>
    <row r="1274">
      <c r="A1274" s="156">
        <v>1.53079746E9</v>
      </c>
      <c r="B1274" s="156">
        <v>119571.0905</v>
      </c>
      <c r="D1274" s="153">
        <f>IFERROR(__xludf.DUMMYFUNCTION("TO_DATE(INT((E1274/(60*60*24))+""1/1/1970""))"),43886.0)</f>
        <v>43886</v>
      </c>
      <c r="E1274" s="152">
        <v>1.5826068E9</v>
      </c>
      <c r="F1274" s="152">
        <v>100608.294</v>
      </c>
      <c r="H1274" s="153">
        <f>IFERROR(__xludf.DUMMYFUNCTION("TO_DATE(INT((I1274/(60*60*24))+""1/1/1970""))"),43886.0)</f>
        <v>43886</v>
      </c>
      <c r="I1274" s="152">
        <v>1.5826068E9</v>
      </c>
      <c r="J1274" s="152">
        <v>167009.5889</v>
      </c>
      <c r="L1274" s="154">
        <v>44126.0</v>
      </c>
      <c r="M1274" s="155">
        <v>256211.92</v>
      </c>
      <c r="O1274" s="153">
        <f>IFERROR(__xludf.DUMMYFUNCTION("TO_DATE(INT((P1274/(60*60*24))+""1/1/1970""))"),43647.0)</f>
        <v>43647</v>
      </c>
      <c r="P1274" s="13">
        <v>1.5619392E9</v>
      </c>
      <c r="Q1274" s="13">
        <v>32456.5686</v>
      </c>
      <c r="S1274" s="153">
        <f>IFERROR(__xludf.DUMMYFUNCTION("TO_DATE(INT((T1274/(60*60*24))+""1/1/1970""))"),43886.0)</f>
        <v>43886</v>
      </c>
      <c r="T1274" s="156">
        <v>1.5826068E9</v>
      </c>
      <c r="U1274" s="156">
        <v>186538.5905</v>
      </c>
      <c r="W1274" s="153">
        <f>IFERROR(__xludf.DUMMYFUNCTION("TO_DATE(INT((X1274/(60*60*24))+""1/1/1970""))"),43852.0)</f>
        <v>43852</v>
      </c>
      <c r="X1274" s="152">
        <v>1.5797052E9</v>
      </c>
      <c r="Y1274" s="152">
        <v>9868.673</v>
      </c>
      <c r="AA1274" s="153">
        <f>IFERROR(__xludf.DUMMYFUNCTION("TO_DATE(INT((AB1274/(60*60*24))+""1/1/1970""))"),43860.0)</f>
        <v>43860</v>
      </c>
      <c r="AB1274" s="152">
        <v>1.5803568E9</v>
      </c>
      <c r="AC1274" s="152">
        <v>87988.0722</v>
      </c>
      <c r="AE1274" s="153">
        <f>IFERROR(__xludf.DUMMYFUNCTION("TO_DATE(INT((AF1274/(60*60*24))+""1/1/1970""))"),43651.0)</f>
        <v>43651</v>
      </c>
      <c r="AF1274" s="156">
        <v>1.5622884E9</v>
      </c>
      <c r="AG1274" s="156">
        <v>91615.4756</v>
      </c>
      <c r="AQ1274" s="153">
        <f>IFERROR(__xludf.DUMMYFUNCTION("TO_DATE(INT((AR1274/(60*60*24))+""1/1/1970""))"),43886.0)</f>
        <v>43886</v>
      </c>
      <c r="AR1274" s="152">
        <v>1.5826068E9</v>
      </c>
      <c r="AS1274" s="152">
        <v>100608.294</v>
      </c>
      <c r="AT1274" s="152">
        <v>167009.5889</v>
      </c>
      <c r="AU1274" s="152">
        <f t="shared" si="1"/>
        <v>220387.02</v>
      </c>
      <c r="AV1274" s="152">
        <f t="shared" si="2"/>
        <v>32640.3539</v>
      </c>
      <c r="AW1274" s="152">
        <f t="shared" si="3"/>
        <v>186538.5905</v>
      </c>
      <c r="AX1274" s="152">
        <f t="shared" si="4"/>
        <v>9886.3097</v>
      </c>
      <c r="AY1274" s="152">
        <f t="shared" si="5"/>
        <v>89781.2398</v>
      </c>
      <c r="AZ1274" s="152">
        <f t="shared" si="6"/>
        <v>92842.5223</v>
      </c>
      <c r="BA1274" s="152">
        <f t="shared" si="7"/>
        <v>150237.7181</v>
      </c>
      <c r="BB1274" s="152">
        <f t="shared" si="8"/>
        <v>106403.875</v>
      </c>
      <c r="BC1274" s="152">
        <f t="shared" si="9"/>
        <v>123501.2429</v>
      </c>
    </row>
    <row r="1275">
      <c r="A1275" s="152">
        <v>1.5308208E9</v>
      </c>
      <c r="B1275" s="152">
        <v>119571.0905</v>
      </c>
      <c r="D1275" s="153">
        <f>IFERROR(__xludf.DUMMYFUNCTION("TO_DATE(INT((E1275/(60*60*24))+""1/1/1970""))"),43887.0)</f>
        <v>43887</v>
      </c>
      <c r="E1275" s="156">
        <v>1.5826932E9</v>
      </c>
      <c r="F1275" s="156">
        <v>100608.294</v>
      </c>
      <c r="H1275" s="153">
        <f>IFERROR(__xludf.DUMMYFUNCTION("TO_DATE(INT((I1275/(60*60*24))+""1/1/1970""))"),43887.0)</f>
        <v>43887</v>
      </c>
      <c r="I1275" s="156">
        <v>1.5826932E9</v>
      </c>
      <c r="J1275" s="156">
        <v>168761.2222</v>
      </c>
      <c r="L1275" s="154">
        <v>44127.0</v>
      </c>
      <c r="M1275" s="155">
        <v>257522.28</v>
      </c>
      <c r="O1275" s="153">
        <f>IFERROR(__xludf.DUMMYFUNCTION("TO_DATE(INT((P1275/(60*60*24))+""1/1/1970""))"),43648.0)</f>
        <v>43648</v>
      </c>
      <c r="P1275" s="13">
        <v>1.562076E9</v>
      </c>
      <c r="Q1275" s="13">
        <v>32309.8175</v>
      </c>
      <c r="S1275" s="153">
        <f>IFERROR(__xludf.DUMMYFUNCTION("TO_DATE(INT((T1275/(60*60*24))+""1/1/1970""))"),43887.0)</f>
        <v>43887</v>
      </c>
      <c r="T1275" s="152">
        <v>1.5826932E9</v>
      </c>
      <c r="U1275" s="152">
        <v>180940.6724</v>
      </c>
      <c r="W1275" s="153">
        <f>IFERROR(__xludf.DUMMYFUNCTION("TO_DATE(INT((X1275/(60*60*24))+""1/1/1970""))"),43853.0)</f>
        <v>43853</v>
      </c>
      <c r="X1275" s="152">
        <v>1.5797916E9</v>
      </c>
      <c r="Y1275" s="152">
        <v>9872.1218</v>
      </c>
      <c r="AA1275" s="153">
        <f>IFERROR(__xludf.DUMMYFUNCTION("TO_DATE(INT((AB1275/(60*60*24))+""1/1/1970""))"),43861.0)</f>
        <v>43861</v>
      </c>
      <c r="AB1275" s="156">
        <v>1.580436E9</v>
      </c>
      <c r="AC1275" s="156">
        <v>88111.2694</v>
      </c>
      <c r="AE1275" s="153">
        <f>IFERROR(__xludf.DUMMYFUNCTION("TO_DATE(INT((AF1275/(60*60*24))+""1/1/1970""))"),43652.0)</f>
        <v>43652</v>
      </c>
      <c r="AF1275" s="152">
        <v>1.5623712E9</v>
      </c>
      <c r="AG1275" s="152">
        <v>91130.93</v>
      </c>
      <c r="AQ1275" s="153">
        <f>IFERROR(__xludf.DUMMYFUNCTION("TO_DATE(INT((AR1275/(60*60*24))+""1/1/1970""))"),43887.0)</f>
        <v>43887</v>
      </c>
      <c r="AR1275" s="156">
        <v>1.5826932E9</v>
      </c>
      <c r="AS1275" s="156">
        <v>100608.294</v>
      </c>
      <c r="AT1275" s="156">
        <v>168761.2222</v>
      </c>
      <c r="AU1275" s="152">
        <f t="shared" si="1"/>
        <v>215039.83</v>
      </c>
      <c r="AV1275" s="152">
        <f t="shared" si="2"/>
        <v>32770.9091</v>
      </c>
      <c r="AW1275" s="152">
        <f t="shared" si="3"/>
        <v>180940.6724</v>
      </c>
      <c r="AX1275" s="152">
        <f t="shared" si="4"/>
        <v>9882.4834</v>
      </c>
      <c r="AY1275" s="152">
        <f t="shared" si="5"/>
        <v>89917.8754</v>
      </c>
      <c r="AZ1275" s="152">
        <f t="shared" si="6"/>
        <v>93107.5589</v>
      </c>
      <c r="BA1275" s="152">
        <f t="shared" si="7"/>
        <v>150730.823</v>
      </c>
      <c r="BB1275" s="152">
        <f t="shared" si="8"/>
        <v>106329.005</v>
      </c>
      <c r="BC1275" s="152">
        <f t="shared" si="9"/>
        <v>120938.3194</v>
      </c>
    </row>
    <row r="1276">
      <c r="A1276" s="156">
        <v>1.53088386E9</v>
      </c>
      <c r="B1276" s="156">
        <v>119571.0905</v>
      </c>
      <c r="D1276" s="153">
        <f>IFERROR(__xludf.DUMMYFUNCTION("TO_DATE(INT((E1276/(60*60*24))+""1/1/1970""))"),43888.0)</f>
        <v>43888</v>
      </c>
      <c r="E1276" s="152">
        <v>1.5827796E9</v>
      </c>
      <c r="F1276" s="152">
        <v>100608.294</v>
      </c>
      <c r="H1276" s="153">
        <f>IFERROR(__xludf.DUMMYFUNCTION("TO_DATE(INT((I1276/(60*60*24))+""1/1/1970""))"),43888.0)</f>
        <v>43888</v>
      </c>
      <c r="I1276" s="152">
        <v>1.5827796E9</v>
      </c>
      <c r="J1276" s="152">
        <v>167329.7841</v>
      </c>
      <c r="L1276" s="154">
        <v>44130.0</v>
      </c>
      <c r="M1276" s="155">
        <v>258337.77</v>
      </c>
      <c r="O1276" s="153">
        <f>IFERROR(__xludf.DUMMYFUNCTION("TO_DATE(INT((P1276/(60*60*24))+""1/1/1970""))"),43649.0)</f>
        <v>43649</v>
      </c>
      <c r="P1276" s="13">
        <v>1.5621624E9</v>
      </c>
      <c r="Q1276" s="13">
        <v>32396.5219</v>
      </c>
      <c r="S1276" s="153">
        <f>IFERROR(__xludf.DUMMYFUNCTION("TO_DATE(INT((T1276/(60*60*24))+""1/1/1970""))"),43888.0)</f>
        <v>43888</v>
      </c>
      <c r="T1276" s="156">
        <v>1.5827796E9</v>
      </c>
      <c r="U1276" s="156">
        <v>180222.4006</v>
      </c>
      <c r="W1276" s="153">
        <f>IFERROR(__xludf.DUMMYFUNCTION("TO_DATE(INT((X1276/(60*60*24))+""1/1/1970""))"),43854.0)</f>
        <v>43854</v>
      </c>
      <c r="X1276" s="152">
        <v>1.579878E9</v>
      </c>
      <c r="Y1276" s="152">
        <v>9863.1258</v>
      </c>
      <c r="AA1276" s="153">
        <f>IFERROR(__xludf.DUMMYFUNCTION("TO_DATE(INT((AB1276/(60*60*24))+""1/1/1970""))"),43863.0)</f>
        <v>43863</v>
      </c>
      <c r="AB1276" s="152">
        <v>1.5806844E9</v>
      </c>
      <c r="AC1276" s="152">
        <v>88176.5443</v>
      </c>
      <c r="AE1276" s="153">
        <f>IFERROR(__xludf.DUMMYFUNCTION("TO_DATE(INT((AF1276/(60*60*24))+""1/1/1970""))"),43653.0)</f>
        <v>43653</v>
      </c>
      <c r="AF1276" s="156">
        <v>1.5625368E9</v>
      </c>
      <c r="AG1276" s="156">
        <v>91130.93</v>
      </c>
      <c r="AQ1276" s="153">
        <f>IFERROR(__xludf.DUMMYFUNCTION("TO_DATE(INT((AR1276/(60*60*24))+""1/1/1970""))"),43888.0)</f>
        <v>43888</v>
      </c>
      <c r="AR1276" s="152">
        <v>1.5827796E9</v>
      </c>
      <c r="AS1276" s="152">
        <v>100608.294</v>
      </c>
      <c r="AT1276" s="152">
        <v>167329.7841</v>
      </c>
      <c r="AU1276" s="152">
        <f t="shared" si="1"/>
        <v>214454.42</v>
      </c>
      <c r="AV1276" s="152">
        <f t="shared" si="2"/>
        <v>32776.3824</v>
      </c>
      <c r="AW1276" s="152">
        <f t="shared" si="3"/>
        <v>180222.4006</v>
      </c>
      <c r="AX1276" s="152">
        <f t="shared" si="4"/>
        <v>9903.2474</v>
      </c>
      <c r="AY1276" s="152">
        <f t="shared" si="5"/>
        <v>90176.812</v>
      </c>
      <c r="AZ1276" s="152">
        <f t="shared" si="6"/>
        <v>93163.8952</v>
      </c>
      <c r="BA1276" s="152">
        <f t="shared" si="7"/>
        <v>150869.2165</v>
      </c>
      <c r="BB1276" s="152">
        <f t="shared" si="8"/>
        <v>108045.925</v>
      </c>
      <c r="BC1276" s="152">
        <f t="shared" si="9"/>
        <v>122264.6085</v>
      </c>
    </row>
    <row r="1277">
      <c r="A1277" s="152">
        <v>1.5309072E9</v>
      </c>
      <c r="B1277" s="152">
        <v>119571.0905</v>
      </c>
      <c r="D1277" s="153">
        <f>IFERROR(__xludf.DUMMYFUNCTION("TO_DATE(INT((E1277/(60*60*24))+""1/1/1970""))"),43889.0)</f>
        <v>43889</v>
      </c>
      <c r="E1277" s="156">
        <v>1.582866E9</v>
      </c>
      <c r="F1277" s="156">
        <v>100608.294</v>
      </c>
      <c r="H1277" s="153">
        <f>IFERROR(__xludf.DUMMYFUNCTION("TO_DATE(INT((I1277/(60*60*24))+""1/1/1970""))"),43889.0)</f>
        <v>43889</v>
      </c>
      <c r="I1277" s="156">
        <v>1.582866E9</v>
      </c>
      <c r="J1277" s="156">
        <v>169050.7</v>
      </c>
      <c r="L1277" s="154">
        <v>44131.0</v>
      </c>
      <c r="M1277" s="155">
        <v>253883.94</v>
      </c>
      <c r="O1277" s="153">
        <f>IFERROR(__xludf.DUMMYFUNCTION("TO_DATE(INT((P1277/(60*60*24))+""1/1/1970""))"),43650.0)</f>
        <v>43650</v>
      </c>
      <c r="P1277" s="13">
        <v>1.5621984E9</v>
      </c>
      <c r="Q1277" s="13">
        <v>32356.6027</v>
      </c>
      <c r="S1277" s="153">
        <f>IFERROR(__xludf.DUMMYFUNCTION("TO_DATE(INT((T1277/(60*60*24))+""1/1/1970""))"),43889.0)</f>
        <v>43889</v>
      </c>
      <c r="T1277" s="152">
        <v>1.582866E9</v>
      </c>
      <c r="U1277" s="152">
        <v>172163.5856</v>
      </c>
      <c r="W1277" s="153">
        <f>IFERROR(__xludf.DUMMYFUNCTION("TO_DATE(INT((X1277/(60*60*24))+""1/1/1970""))"),43855.0)</f>
        <v>43855</v>
      </c>
      <c r="X1277" s="152">
        <v>1.5799104E9</v>
      </c>
      <c r="Y1277" s="152">
        <v>9857.4278</v>
      </c>
      <c r="AA1277" s="153">
        <f>IFERROR(__xludf.DUMMYFUNCTION("TO_DATE(INT((AB1277/(60*60*24))+""1/1/1970""))"),43864.0)</f>
        <v>43864</v>
      </c>
      <c r="AB1277" s="156">
        <v>1.580724E9</v>
      </c>
      <c r="AC1277" s="156">
        <v>88484.8075</v>
      </c>
      <c r="AE1277" s="153">
        <f>IFERROR(__xludf.DUMMYFUNCTION("TO_DATE(INT((AF1277/(60*60*24))+""1/1/1970""))"),43654.0)</f>
        <v>43654</v>
      </c>
      <c r="AF1277" s="156">
        <v>1.5625764E9</v>
      </c>
      <c r="AG1277" s="156">
        <v>91142.2644</v>
      </c>
      <c r="AQ1277" s="153">
        <f>IFERROR(__xludf.DUMMYFUNCTION("TO_DATE(INT((AR1277/(60*60*24))+""1/1/1970""))"),43889.0)</f>
        <v>43889</v>
      </c>
      <c r="AR1277" s="156">
        <v>1.582866E9</v>
      </c>
      <c r="AS1277" s="156">
        <v>100608.294</v>
      </c>
      <c r="AT1277" s="156">
        <v>169050.7</v>
      </c>
      <c r="AU1277" s="152">
        <f t="shared" si="1"/>
        <v>208426.66</v>
      </c>
      <c r="AV1277" s="152">
        <f t="shared" si="2"/>
        <v>32960.9197</v>
      </c>
      <c r="AW1277" s="152">
        <f t="shared" si="3"/>
        <v>172163.5856</v>
      </c>
      <c r="AX1277" s="152">
        <f t="shared" si="4"/>
        <v>9913.4375</v>
      </c>
      <c r="AY1277" s="152">
        <f t="shared" si="5"/>
        <v>90794.6423</v>
      </c>
      <c r="AZ1277" s="152">
        <f t="shared" si="6"/>
        <v>94103.26</v>
      </c>
      <c r="BA1277" s="152">
        <f t="shared" si="7"/>
        <v>152456.626</v>
      </c>
      <c r="BB1277" s="152">
        <f t="shared" si="8"/>
        <v>109711.305</v>
      </c>
      <c r="BC1277" s="152">
        <f t="shared" si="9"/>
        <v>121672.4003</v>
      </c>
    </row>
    <row r="1278">
      <c r="A1278" s="156">
        <v>1.53114306E9</v>
      </c>
      <c r="B1278" s="156">
        <v>119571.0905</v>
      </c>
      <c r="D1278" s="153">
        <f>IFERROR(__xludf.DUMMYFUNCTION("TO_DATE(INT((E1278/(60*60*24))+""1/1/1970""))"),43890.0)</f>
        <v>43890</v>
      </c>
      <c r="E1278" s="152">
        <v>1.5829524E9</v>
      </c>
      <c r="F1278" s="152">
        <v>100608.294</v>
      </c>
      <c r="H1278" s="153">
        <f>IFERROR(__xludf.DUMMYFUNCTION("TO_DATE(INT((I1278/(60*60*24))+""1/1/1970""))"),43890.0)</f>
        <v>43890</v>
      </c>
      <c r="I1278" s="152">
        <v>1.5829524E9</v>
      </c>
      <c r="J1278" s="152">
        <v>168169.7589</v>
      </c>
      <c r="L1278" s="154">
        <v>44132.0</v>
      </c>
      <c r="M1278" s="155">
        <v>253068.45</v>
      </c>
      <c r="O1278" s="153">
        <f>IFERROR(__xludf.DUMMYFUNCTION("TO_DATE(INT((P1278/(60*60*24))+""1/1/1970""))"),43651.0)</f>
        <v>43651</v>
      </c>
      <c r="P1278" s="13">
        <v>1.5622848E9</v>
      </c>
      <c r="Q1278" s="13">
        <v>32309.989</v>
      </c>
      <c r="S1278" s="153">
        <f>IFERROR(__xludf.DUMMYFUNCTION("TO_DATE(INT((T1278/(60*60*24))+""1/1/1970""))"),43890.0)</f>
        <v>43890</v>
      </c>
      <c r="T1278" s="156">
        <v>1.5829524E9</v>
      </c>
      <c r="U1278" s="156">
        <v>171043.3662</v>
      </c>
      <c r="W1278" s="153">
        <f>IFERROR(__xludf.DUMMYFUNCTION("TO_DATE(INT((X1278/(60*60*24))+""1/1/1970""))"),43857.0)</f>
        <v>43857</v>
      </c>
      <c r="X1278" s="156">
        <v>1.5800832E9</v>
      </c>
      <c r="Y1278" s="156">
        <v>9858.1286</v>
      </c>
      <c r="AA1278" s="153">
        <f>IFERROR(__xludf.DUMMYFUNCTION("TO_DATE(INT((AB1278/(60*60*24))+""1/1/1970""))"),43865.0)</f>
        <v>43865</v>
      </c>
      <c r="AB1278" s="152">
        <v>1.5808032E9</v>
      </c>
      <c r="AC1278" s="152">
        <v>88751.3246</v>
      </c>
      <c r="AE1278" s="153">
        <f>IFERROR(__xludf.DUMMYFUNCTION("TO_DATE(INT((AF1278/(60*60*24))+""1/1/1970""))"),43655.0)</f>
        <v>43655</v>
      </c>
      <c r="AF1278" s="152">
        <v>1.5626556E9</v>
      </c>
      <c r="AG1278" s="152">
        <v>91047.946</v>
      </c>
      <c r="AQ1278" s="153">
        <f>IFERROR(__xludf.DUMMYFUNCTION("TO_DATE(INT((AR1278/(60*60*24))+""1/1/1970""))"),43890.0)</f>
        <v>43890</v>
      </c>
      <c r="AR1278" s="152">
        <v>1.5829524E9</v>
      </c>
      <c r="AS1278" s="152">
        <v>100608.294</v>
      </c>
      <c r="AT1278" s="152">
        <v>168169.7589</v>
      </c>
      <c r="AU1278" s="152">
        <f t="shared" si="1"/>
        <v>208426.66</v>
      </c>
      <c r="AV1278" s="152">
        <f t="shared" si="2"/>
        <v>33253.1046</v>
      </c>
      <c r="AW1278" s="152">
        <f t="shared" si="3"/>
        <v>171043.3662</v>
      </c>
      <c r="AX1278" s="152">
        <f t="shared" si="4"/>
        <v>9922.187</v>
      </c>
      <c r="AY1278" s="152">
        <f t="shared" si="5"/>
        <v>90794.6423</v>
      </c>
      <c r="AZ1278" s="152">
        <f t="shared" si="6"/>
        <v>94369.577</v>
      </c>
      <c r="BA1278" s="152">
        <f t="shared" si="7"/>
        <v>152407.9904</v>
      </c>
      <c r="BB1278" s="152">
        <f t="shared" si="8"/>
        <v>108653.065</v>
      </c>
      <c r="BC1278" s="152">
        <f t="shared" si="9"/>
        <v>123942.6072</v>
      </c>
    </row>
    <row r="1279">
      <c r="A1279" s="152">
        <v>1.5311664E9</v>
      </c>
      <c r="B1279" s="152">
        <v>120012.2635</v>
      </c>
      <c r="D1279" s="153">
        <f>IFERROR(__xludf.DUMMYFUNCTION("TO_DATE(INT((E1279/(60*60*24))+""1/1/1970""))"),43892.0)</f>
        <v>43892</v>
      </c>
      <c r="E1279" s="156">
        <v>1.5831612E9</v>
      </c>
      <c r="F1279" s="156">
        <v>100608.294</v>
      </c>
      <c r="H1279" s="153">
        <f>IFERROR(__xludf.DUMMYFUNCTION("TO_DATE(INT((I1279/(60*60*24))+""1/1/1970""))"),43892.0)</f>
        <v>43892</v>
      </c>
      <c r="I1279" s="156">
        <v>1.5831612E9</v>
      </c>
      <c r="J1279" s="156">
        <v>168169.7589</v>
      </c>
      <c r="L1279" s="154">
        <v>44133.0</v>
      </c>
      <c r="M1279" s="155">
        <v>245011.13</v>
      </c>
      <c r="O1279" s="153">
        <f>IFERROR(__xludf.DUMMYFUNCTION("TO_DATE(INT((P1279/(60*60*24))+""1/1/1970""))"),43652.0)</f>
        <v>43652</v>
      </c>
      <c r="P1279" s="13">
        <v>1.5623712E9</v>
      </c>
      <c r="Q1279" s="13">
        <v>32253.6516</v>
      </c>
      <c r="S1279" s="153">
        <f>IFERROR(__xludf.DUMMYFUNCTION("TO_DATE(INT((T1279/(60*60*24))+""1/1/1970""))"),43892.0)</f>
        <v>43892</v>
      </c>
      <c r="T1279" s="152">
        <v>1.5831252E9</v>
      </c>
      <c r="U1279" s="152">
        <v>171043.3662</v>
      </c>
      <c r="W1279" s="153">
        <f>IFERROR(__xludf.DUMMYFUNCTION("TO_DATE(INT((X1279/(60*60*24))+""1/1/1970""))"),43858.0)</f>
        <v>43858</v>
      </c>
      <c r="X1279" s="152">
        <v>1.5802236E9</v>
      </c>
      <c r="Y1279" s="152">
        <v>9866.2538</v>
      </c>
      <c r="AA1279" s="153">
        <f>IFERROR(__xludf.DUMMYFUNCTION("TO_DATE(INT((AB1279/(60*60*24))+""1/1/1970""))"),43866.0)</f>
        <v>43866</v>
      </c>
      <c r="AB1279" s="156">
        <v>1.5808824E9</v>
      </c>
      <c r="AC1279" s="156">
        <v>88461.0239</v>
      </c>
      <c r="AE1279" s="153">
        <f>IFERROR(__xludf.DUMMYFUNCTION("TO_DATE(INT((AF1279/(60*60*24))+""1/1/1970""))"),43656.0)</f>
        <v>43656</v>
      </c>
      <c r="AF1279" s="156">
        <v>1.5627348E9</v>
      </c>
      <c r="AG1279" s="156">
        <v>90960.914</v>
      </c>
      <c r="AQ1279" s="153">
        <f>IFERROR(__xludf.DUMMYFUNCTION("TO_DATE(INT((AR1279/(60*60*24))+""1/1/1970""))"),43892.0)</f>
        <v>43892</v>
      </c>
      <c r="AR1279" s="156">
        <v>1.5831612E9</v>
      </c>
      <c r="AS1279" s="156">
        <v>100608.294</v>
      </c>
      <c r="AT1279" s="156">
        <v>168169.7589</v>
      </c>
      <c r="AU1279" s="152">
        <f t="shared" si="1"/>
        <v>207100.27</v>
      </c>
      <c r="AV1279" s="152">
        <f t="shared" si="2"/>
        <v>33323.7241</v>
      </c>
      <c r="AW1279" s="152">
        <f t="shared" si="3"/>
        <v>171043.3662</v>
      </c>
      <c r="AX1279" s="152">
        <f t="shared" si="4"/>
        <v>9929.7645</v>
      </c>
      <c r="AY1279" s="152">
        <f t="shared" si="5"/>
        <v>92026.8668</v>
      </c>
      <c r="AZ1279" s="152">
        <f t="shared" si="6"/>
        <v>94575.2897</v>
      </c>
      <c r="BA1279" s="152">
        <f t="shared" si="7"/>
        <v>152407.9904</v>
      </c>
      <c r="BB1279" s="152">
        <f t="shared" si="8"/>
        <v>108653.065</v>
      </c>
      <c r="BC1279" s="152">
        <f t="shared" si="9"/>
        <v>123942.6072</v>
      </c>
    </row>
    <row r="1280">
      <c r="A1280" s="156">
        <v>1.53122946E9</v>
      </c>
      <c r="B1280" s="156">
        <v>120274.8821</v>
      </c>
      <c r="D1280" s="153">
        <f>IFERROR(__xludf.DUMMYFUNCTION("TO_DATE(INT((E1280/(60*60*24))+""1/1/1970""))"),43893.0)</f>
        <v>43893</v>
      </c>
      <c r="E1280" s="156">
        <v>1.5832116E9</v>
      </c>
      <c r="F1280" s="156">
        <v>100608.294</v>
      </c>
      <c r="H1280" s="153">
        <f>IFERROR(__xludf.DUMMYFUNCTION("TO_DATE(INT((I1280/(60*60*24))+""1/1/1970""))"),43893.0)</f>
        <v>43893</v>
      </c>
      <c r="I1280" s="156">
        <v>1.5832116E9</v>
      </c>
      <c r="J1280" s="156">
        <v>170448.5102</v>
      </c>
      <c r="L1280" s="154">
        <v>44134.0</v>
      </c>
      <c r="M1280" s="155">
        <v>247325.17</v>
      </c>
      <c r="O1280" s="153">
        <f>IFERROR(__xludf.DUMMYFUNCTION("TO_DATE(INT((P1280/(60*60*24))+""1/1/1970""))"),43653.0)</f>
        <v>43653</v>
      </c>
      <c r="P1280" s="13">
        <v>1.5624576E9</v>
      </c>
      <c r="Q1280" s="13">
        <v>32253.6516</v>
      </c>
      <c r="S1280" s="153">
        <f>IFERROR(__xludf.DUMMYFUNCTION("TO_DATE(INT((T1280/(60*60*24))+""1/1/1970""))"),43893.0)</f>
        <v>43893</v>
      </c>
      <c r="T1280" s="156">
        <v>1.5832116E9</v>
      </c>
      <c r="U1280" s="156">
        <v>178818.6939</v>
      </c>
      <c r="W1280" s="153">
        <f>IFERROR(__xludf.DUMMYFUNCTION("TO_DATE(INT((X1280/(60*60*24))+""1/1/1970""))"),43859.0)</f>
        <v>43859</v>
      </c>
      <c r="X1280" s="152">
        <v>1.58031E9</v>
      </c>
      <c r="Y1280" s="152">
        <v>9860.736</v>
      </c>
      <c r="AA1280" s="153">
        <f>IFERROR(__xludf.DUMMYFUNCTION("TO_DATE(INT((AB1280/(60*60*24))+""1/1/1970""))"),43867.0)</f>
        <v>43867</v>
      </c>
      <c r="AB1280" s="152">
        <v>1.5809616E9</v>
      </c>
      <c r="AC1280" s="152">
        <v>88345.7492</v>
      </c>
      <c r="AE1280" s="153">
        <f>IFERROR(__xludf.DUMMYFUNCTION("TO_DATE(INT((AF1280/(60*60*24))+""1/1/1970""))"),43657.0)</f>
        <v>43657</v>
      </c>
      <c r="AF1280" s="152">
        <v>1.562814E9</v>
      </c>
      <c r="AG1280" s="152">
        <v>91397.2884</v>
      </c>
      <c r="AQ1280" s="153">
        <f>IFERROR(__xludf.DUMMYFUNCTION("TO_DATE(INT((AR1280/(60*60*24))+""1/1/1970""))"),43893.0)</f>
        <v>43893</v>
      </c>
      <c r="AR1280" s="156">
        <v>1.5832116E9</v>
      </c>
      <c r="AS1280" s="156">
        <v>100608.294</v>
      </c>
      <c r="AT1280" s="156">
        <v>170448.5102</v>
      </c>
      <c r="AU1280" s="152">
        <f t="shared" si="1"/>
        <v>215287.75</v>
      </c>
      <c r="AV1280" s="152">
        <f t="shared" si="2"/>
        <v>33075.1125</v>
      </c>
      <c r="AW1280" s="152">
        <f t="shared" si="3"/>
        <v>178818.6939</v>
      </c>
      <c r="AX1280" s="152">
        <f t="shared" si="4"/>
        <v>9927.7997</v>
      </c>
      <c r="AY1280" s="152">
        <f t="shared" si="5"/>
        <v>91793.0189</v>
      </c>
      <c r="AZ1280" s="152">
        <f t="shared" si="6"/>
        <v>95365.7048</v>
      </c>
      <c r="BA1280" s="152">
        <f t="shared" si="7"/>
        <v>150583.4922</v>
      </c>
      <c r="BB1280" s="152">
        <f t="shared" si="8"/>
        <v>108673.915</v>
      </c>
      <c r="BC1280" s="152">
        <f t="shared" si="9"/>
        <v>125457.1439</v>
      </c>
    </row>
    <row r="1281">
      <c r="A1281" s="152">
        <v>1.5312528E9</v>
      </c>
      <c r="B1281" s="152">
        <v>120442.7858</v>
      </c>
      <c r="D1281" s="153">
        <f>IFERROR(__xludf.DUMMYFUNCTION("TO_DATE(INT((E1281/(60*60*24))+""1/1/1970""))"),43894.0)</f>
        <v>43894</v>
      </c>
      <c r="E1281" s="152">
        <v>1.583298E9</v>
      </c>
      <c r="F1281" s="152">
        <v>100608.294</v>
      </c>
      <c r="H1281" s="153">
        <f>IFERROR(__xludf.DUMMYFUNCTION("TO_DATE(INT((I1281/(60*60*24))+""1/1/1970""))"),43894.0)</f>
        <v>43894</v>
      </c>
      <c r="I1281" s="152">
        <v>1.583298E9</v>
      </c>
      <c r="J1281" s="152">
        <v>171218.4928</v>
      </c>
      <c r="L1281" s="154">
        <v>44137.0</v>
      </c>
      <c r="M1281" s="155">
        <v>244927.49</v>
      </c>
      <c r="O1281" s="153">
        <f>IFERROR(__xludf.DUMMYFUNCTION("TO_DATE(INT((P1281/(60*60*24))+""1/1/1970""))"),43654.0)</f>
        <v>43654</v>
      </c>
      <c r="P1281" s="13">
        <v>1.562544E9</v>
      </c>
      <c r="Q1281" s="13">
        <v>32441.1656</v>
      </c>
      <c r="S1281" s="153">
        <f>IFERROR(__xludf.DUMMYFUNCTION("TO_DATE(INT((T1281/(60*60*24))+""1/1/1970""))"),43894.0)</f>
        <v>43894</v>
      </c>
      <c r="T1281" s="152">
        <v>1.583298E9</v>
      </c>
      <c r="U1281" s="152">
        <v>173776.5815</v>
      </c>
      <c r="W1281" s="153">
        <f>IFERROR(__xludf.DUMMYFUNCTION("TO_DATE(INT((X1281/(60*60*24))+""1/1/1970""))"),43860.0)</f>
        <v>43860</v>
      </c>
      <c r="X1281" s="152">
        <v>1.5803964E9</v>
      </c>
      <c r="Y1281" s="152">
        <v>9862.0978</v>
      </c>
      <c r="AA1281" s="153">
        <f>IFERROR(__xludf.DUMMYFUNCTION("TO_DATE(INT((AB1281/(60*60*24))+""1/1/1970""))"),43868.0)</f>
        <v>43868</v>
      </c>
      <c r="AB1281" s="156">
        <v>1.5810408E9</v>
      </c>
      <c r="AC1281" s="156">
        <v>88499.63</v>
      </c>
      <c r="AE1281" s="153">
        <f>IFERROR(__xludf.DUMMYFUNCTION("TO_DATE(INT((AF1281/(60*60*24))+""1/1/1970""))"),43658.0)</f>
        <v>43658</v>
      </c>
      <c r="AF1281" s="156">
        <v>1.5628932E9</v>
      </c>
      <c r="AG1281" s="156">
        <v>91327.258</v>
      </c>
      <c r="AQ1281" s="153">
        <f>IFERROR(__xludf.DUMMYFUNCTION("TO_DATE(INT((AR1281/(60*60*24))+""1/1/1970""))"),43894.0)</f>
        <v>43894</v>
      </c>
      <c r="AR1281" s="152">
        <v>1.583298E9</v>
      </c>
      <c r="AS1281" s="152">
        <v>100608.294</v>
      </c>
      <c r="AT1281" s="152">
        <v>171218.4928</v>
      </c>
      <c r="AU1281" s="152">
        <f t="shared" si="1"/>
        <v>212054.93</v>
      </c>
      <c r="AV1281" s="152">
        <f t="shared" si="2"/>
        <v>33219.9805</v>
      </c>
      <c r="AW1281" s="152">
        <f t="shared" si="3"/>
        <v>173776.5815</v>
      </c>
      <c r="AX1281" s="152">
        <f t="shared" si="4"/>
        <v>9941.6897</v>
      </c>
      <c r="AY1281" s="152">
        <f t="shared" si="5"/>
        <v>92052.543</v>
      </c>
      <c r="AZ1281" s="152">
        <f t="shared" si="6"/>
        <v>95640.9844</v>
      </c>
      <c r="BA1281" s="152">
        <f t="shared" si="7"/>
        <v>152889.2569</v>
      </c>
      <c r="BB1281" s="152">
        <f t="shared" si="8"/>
        <v>108273.39</v>
      </c>
      <c r="BC1281" s="152">
        <f t="shared" si="9"/>
        <v>124211.0783</v>
      </c>
    </row>
    <row r="1282">
      <c r="A1282" s="156">
        <v>1.53131586E9</v>
      </c>
      <c r="B1282" s="156">
        <v>119667.8457</v>
      </c>
      <c r="D1282" s="153">
        <f>IFERROR(__xludf.DUMMYFUNCTION("TO_DATE(INT((E1282/(60*60*24))+""1/1/1970""))"),43895.0)</f>
        <v>43895</v>
      </c>
      <c r="E1282" s="156">
        <v>1.5833844E9</v>
      </c>
      <c r="F1282" s="156">
        <v>100608.294</v>
      </c>
      <c r="H1282" s="153">
        <f>IFERROR(__xludf.DUMMYFUNCTION("TO_DATE(INT((I1282/(60*60*24))+""1/1/1970""))"),43895.0)</f>
        <v>43895</v>
      </c>
      <c r="I1282" s="156">
        <v>1.5833844E9</v>
      </c>
      <c r="J1282" s="156">
        <v>172961.0189</v>
      </c>
      <c r="L1282" s="154">
        <v>44138.0</v>
      </c>
      <c r="M1282" s="155">
        <v>247478.51</v>
      </c>
      <c r="O1282" s="153">
        <f>IFERROR(__xludf.DUMMYFUNCTION("TO_DATE(INT((P1282/(60*60*24))+""1/1/1970""))"),43655.0)</f>
        <v>43655</v>
      </c>
      <c r="P1282" s="13">
        <v>1.5626808E9</v>
      </c>
      <c r="Q1282" s="13">
        <v>32389.3221</v>
      </c>
      <c r="S1282" s="153">
        <f>IFERROR(__xludf.DUMMYFUNCTION("TO_DATE(INT((T1282/(60*60*24))+""1/1/1970""))"),43895.0)</f>
        <v>43895</v>
      </c>
      <c r="T1282" s="156">
        <v>1.5833844E9</v>
      </c>
      <c r="U1282" s="156">
        <v>181130.5636</v>
      </c>
      <c r="W1282" s="153">
        <f>IFERROR(__xludf.DUMMYFUNCTION("TO_DATE(INT((X1282/(60*60*24))+""1/1/1970""))"),43861.0)</f>
        <v>43861</v>
      </c>
      <c r="X1282" s="152">
        <v>1.5804828E9</v>
      </c>
      <c r="Y1282" s="152">
        <v>9878.7726</v>
      </c>
      <c r="AA1282" s="153">
        <f>IFERROR(__xludf.DUMMYFUNCTION("TO_DATE(INT((AB1282/(60*60*24))+""1/1/1970""))"),43870.0)</f>
        <v>43870</v>
      </c>
      <c r="AB1282" s="152">
        <v>1.5812892E9</v>
      </c>
      <c r="AC1282" s="152">
        <v>88503.3238</v>
      </c>
      <c r="AE1282" s="153">
        <f>IFERROR(__xludf.DUMMYFUNCTION("TO_DATE(INT((AF1282/(60*60*24))+""1/1/1970""))"),43659.0)</f>
        <v>43659</v>
      </c>
      <c r="AF1282" s="152">
        <v>1.562976E9</v>
      </c>
      <c r="AG1282" s="152">
        <v>91496.0596</v>
      </c>
      <c r="AQ1282" s="153">
        <f>IFERROR(__xludf.DUMMYFUNCTION("TO_DATE(INT((AR1282/(60*60*24))+""1/1/1970""))"),43895.0)</f>
        <v>43895</v>
      </c>
      <c r="AR1282" s="156">
        <v>1.5833844E9</v>
      </c>
      <c r="AS1282" s="156">
        <v>100608.294</v>
      </c>
      <c r="AT1282" s="156">
        <v>172961.0189</v>
      </c>
      <c r="AU1282" s="152">
        <f t="shared" si="1"/>
        <v>219804.23</v>
      </c>
      <c r="AV1282" s="152">
        <f t="shared" si="2"/>
        <v>33064.5784</v>
      </c>
      <c r="AW1282" s="152">
        <f t="shared" si="3"/>
        <v>181130.5636</v>
      </c>
      <c r="AX1282" s="152">
        <f t="shared" si="4"/>
        <v>9921.3151</v>
      </c>
      <c r="AY1282" s="152">
        <f t="shared" si="5"/>
        <v>91887.5442</v>
      </c>
      <c r="AZ1282" s="152">
        <f t="shared" si="6"/>
        <v>95314.0632</v>
      </c>
      <c r="BA1282" s="152">
        <f t="shared" si="7"/>
        <v>151287.3138</v>
      </c>
      <c r="BB1282" s="152">
        <f t="shared" si="8"/>
        <v>107913.33</v>
      </c>
      <c r="BC1282" s="152">
        <f t="shared" si="9"/>
        <v>124582.0197</v>
      </c>
    </row>
    <row r="1283">
      <c r="A1283" s="152">
        <v>1.5313392E9</v>
      </c>
      <c r="B1283" s="152">
        <v>119564.5203</v>
      </c>
      <c r="D1283" s="153">
        <f>IFERROR(__xludf.DUMMYFUNCTION("TO_DATE(INT((E1283/(60*60*24))+""1/1/1970""))"),43896.0)</f>
        <v>43896</v>
      </c>
      <c r="E1283" s="152">
        <v>1.5834708E9</v>
      </c>
      <c r="F1283" s="152">
        <v>100608.294</v>
      </c>
      <c r="H1283" s="153">
        <f>IFERROR(__xludf.DUMMYFUNCTION("TO_DATE(INT((I1283/(60*60*24))+""1/1/1970""))"),43896.0)</f>
        <v>43896</v>
      </c>
      <c r="I1283" s="152">
        <v>1.5834708E9</v>
      </c>
      <c r="J1283" s="152">
        <v>174286.6474</v>
      </c>
      <c r="L1283" s="154">
        <v>44139.0</v>
      </c>
      <c r="M1283" s="155">
        <v>251542.02</v>
      </c>
      <c r="O1283" s="153">
        <f>IFERROR(__xludf.DUMMYFUNCTION("TO_DATE(INT((P1283/(60*60*24))+""1/1/1970""))"),43656.0)</f>
        <v>43656</v>
      </c>
      <c r="P1283" s="13">
        <v>1.5627672E9</v>
      </c>
      <c r="Q1283" s="13">
        <v>32349.9206</v>
      </c>
      <c r="S1283" s="153">
        <f>IFERROR(__xludf.DUMMYFUNCTION("TO_DATE(INT((T1283/(60*60*24))+""1/1/1970""))"),43896.0)</f>
        <v>43896</v>
      </c>
      <c r="T1283" s="152">
        <v>1.5834708E9</v>
      </c>
      <c r="U1283" s="152">
        <v>175014.3405</v>
      </c>
      <c r="W1283" s="153">
        <f>IFERROR(__xludf.DUMMYFUNCTION("TO_DATE(INT((X1283/(60*60*24))+""1/1/1970""))"),43862.0)</f>
        <v>43862</v>
      </c>
      <c r="X1283" s="152">
        <v>1.5805152E9</v>
      </c>
      <c r="Y1283" s="152">
        <v>9899.2439</v>
      </c>
      <c r="AA1283" s="153">
        <f>IFERROR(__xludf.DUMMYFUNCTION("TO_DATE(INT((AB1283/(60*60*24))+""1/1/1970""))"),43871.0)</f>
        <v>43871</v>
      </c>
      <c r="AB1283" s="156">
        <v>1.5813288E9</v>
      </c>
      <c r="AC1283" s="156">
        <v>88504.1111</v>
      </c>
      <c r="AE1283" s="153">
        <f>IFERROR(__xludf.DUMMYFUNCTION("TO_DATE(INT((AF1283/(60*60*24))+""1/1/1970""))"),43660.0)</f>
        <v>43660</v>
      </c>
      <c r="AF1283" s="156">
        <v>1.5631416E9</v>
      </c>
      <c r="AG1283" s="156">
        <v>91496.0596</v>
      </c>
      <c r="AQ1283" s="153">
        <f>IFERROR(__xludf.DUMMYFUNCTION("TO_DATE(INT((AR1283/(60*60*24))+""1/1/1970""))"),43896.0)</f>
        <v>43896</v>
      </c>
      <c r="AR1283" s="152">
        <v>1.5834708E9</v>
      </c>
      <c r="AS1283" s="152">
        <v>100608.294</v>
      </c>
      <c r="AT1283" s="152">
        <v>174286.6474</v>
      </c>
      <c r="AU1283" s="152">
        <f t="shared" si="1"/>
        <v>215585.24</v>
      </c>
      <c r="AV1283" s="152">
        <f t="shared" si="2"/>
        <v>33338.0157</v>
      </c>
      <c r="AW1283" s="152">
        <f t="shared" si="3"/>
        <v>175014.3405</v>
      </c>
      <c r="AX1283" s="152">
        <f t="shared" si="4"/>
        <v>9950.0354</v>
      </c>
      <c r="AY1283" s="152">
        <f t="shared" si="5"/>
        <v>92182.9288</v>
      </c>
      <c r="AZ1283" s="152">
        <f t="shared" si="6"/>
        <v>96034.4847</v>
      </c>
      <c r="BA1283" s="152">
        <f t="shared" si="7"/>
        <v>153664.0609</v>
      </c>
      <c r="BB1283" s="152">
        <f t="shared" si="8"/>
        <v>107490.3</v>
      </c>
      <c r="BC1283" s="152">
        <f t="shared" si="9"/>
        <v>123698.4015</v>
      </c>
    </row>
    <row r="1284">
      <c r="A1284" s="156">
        <v>1.53140226E9</v>
      </c>
      <c r="B1284" s="156">
        <v>120193.0828</v>
      </c>
      <c r="D1284" s="153">
        <f>IFERROR(__xludf.DUMMYFUNCTION("TO_DATE(INT((E1284/(60*60*24))+""1/1/1970""))"),43897.0)</f>
        <v>43897</v>
      </c>
      <c r="E1284" s="156">
        <v>1.5835572E9</v>
      </c>
      <c r="F1284" s="156">
        <v>100608.294</v>
      </c>
      <c r="H1284" s="153">
        <f>IFERROR(__xludf.DUMMYFUNCTION("TO_DATE(INT((I1284/(60*60*24))+""1/1/1970""))"),43897.0)</f>
        <v>43897</v>
      </c>
      <c r="I1284" s="156">
        <v>1.5835572E9</v>
      </c>
      <c r="J1284" s="156">
        <v>169083.4372</v>
      </c>
      <c r="L1284" s="154">
        <v>44140.0</v>
      </c>
      <c r="M1284" s="155">
        <v>256776.49</v>
      </c>
      <c r="O1284" s="153">
        <f>IFERROR(__xludf.DUMMYFUNCTION("TO_DATE(INT((P1284/(60*60*24))+""1/1/1970""))"),43657.0)</f>
        <v>43657</v>
      </c>
      <c r="P1284" s="13">
        <v>1.5628536E9</v>
      </c>
      <c r="Q1284" s="13">
        <v>32374.6789</v>
      </c>
      <c r="S1284" s="153">
        <f>IFERROR(__xludf.DUMMYFUNCTION("TO_DATE(INT((T1284/(60*60*24))+""1/1/1970""))"),43897.0)</f>
        <v>43897</v>
      </c>
      <c r="T1284" s="156">
        <v>1.5835572E9</v>
      </c>
      <c r="U1284" s="156">
        <v>172110.1611</v>
      </c>
      <c r="W1284" s="153">
        <f>IFERROR(__xludf.DUMMYFUNCTION("TO_DATE(INT((X1284/(60*60*24))+""1/1/1970""))"),43864.0)</f>
        <v>43864</v>
      </c>
      <c r="X1284" s="156">
        <v>1.580688E9</v>
      </c>
      <c r="Y1284" s="156">
        <v>9896.7421</v>
      </c>
      <c r="AA1284" s="153">
        <f>IFERROR(__xludf.DUMMYFUNCTION("TO_DATE(INT((AB1284/(60*60*24))+""1/1/1970""))"),43872.0)</f>
        <v>43872</v>
      </c>
      <c r="AB1284" s="152">
        <v>1.581408E9</v>
      </c>
      <c r="AC1284" s="152">
        <v>88496.7726</v>
      </c>
      <c r="AE1284" s="153">
        <f>IFERROR(__xludf.DUMMYFUNCTION("TO_DATE(INT((AF1284/(60*60*24))+""1/1/1970""))"),43661.0)</f>
        <v>43661</v>
      </c>
      <c r="AF1284" s="156">
        <v>1.5631812E9</v>
      </c>
      <c r="AG1284" s="156">
        <v>91501.322</v>
      </c>
      <c r="AQ1284" s="153">
        <f>IFERROR(__xludf.DUMMYFUNCTION("TO_DATE(INT((AR1284/(60*60*24))+""1/1/1970""))"),43897.0)</f>
        <v>43897</v>
      </c>
      <c r="AR1284" s="156">
        <v>1.5835572E9</v>
      </c>
      <c r="AS1284" s="156">
        <v>100608.294</v>
      </c>
      <c r="AT1284" s="156">
        <v>169083.4372</v>
      </c>
      <c r="AU1284" s="152">
        <f t="shared" si="1"/>
        <v>215585.24</v>
      </c>
      <c r="AV1284" s="152">
        <f t="shared" si="2"/>
        <v>33475.2681</v>
      </c>
      <c r="AW1284" s="152">
        <f t="shared" si="3"/>
        <v>172110.1611</v>
      </c>
      <c r="AX1284" s="152">
        <f t="shared" si="4"/>
        <v>9963.6452</v>
      </c>
      <c r="AY1284" s="152">
        <f t="shared" si="5"/>
        <v>92182.9288</v>
      </c>
      <c r="AZ1284" s="152">
        <f t="shared" si="6"/>
        <v>96554.315</v>
      </c>
      <c r="BA1284" s="152">
        <f t="shared" si="7"/>
        <v>155502.3504</v>
      </c>
      <c r="BB1284" s="152">
        <f t="shared" si="8"/>
        <v>107261.82</v>
      </c>
      <c r="BC1284" s="152">
        <f t="shared" si="9"/>
        <v>123577.9786</v>
      </c>
    </row>
    <row r="1285">
      <c r="A1285" s="152">
        <v>1.5314256E9</v>
      </c>
      <c r="B1285" s="152">
        <v>120645.1312</v>
      </c>
      <c r="D1285" s="153">
        <f>IFERROR(__xludf.DUMMYFUNCTION("TO_DATE(INT((E1285/(60*60*24))+""1/1/1970""))"),43899.0)</f>
        <v>43899</v>
      </c>
      <c r="E1285" s="152">
        <v>1.5837624E9</v>
      </c>
      <c r="F1285" s="152">
        <v>100608.294</v>
      </c>
      <c r="H1285" s="153">
        <f>IFERROR(__xludf.DUMMYFUNCTION("TO_DATE(INT((I1285/(60*60*24))+""1/1/1970""))"),43899.0)</f>
        <v>43899</v>
      </c>
      <c r="I1285" s="152">
        <v>1.5837264E9</v>
      </c>
      <c r="J1285" s="152">
        <v>169083.4372</v>
      </c>
      <c r="L1285" s="154">
        <v>44141.0</v>
      </c>
      <c r="M1285" s="155">
        <v>261446.39</v>
      </c>
      <c r="O1285" s="153">
        <f>IFERROR(__xludf.DUMMYFUNCTION("TO_DATE(INT((P1285/(60*60*24))+""1/1/1970""))"),43658.0)</f>
        <v>43658</v>
      </c>
      <c r="P1285" s="13">
        <v>1.56294E9</v>
      </c>
      <c r="Q1285" s="13">
        <v>32340.6387</v>
      </c>
      <c r="S1285" s="153">
        <f>IFERROR(__xludf.DUMMYFUNCTION("TO_DATE(INT((T1285/(60*60*24))+""1/1/1970""))"),43899.0)</f>
        <v>43899</v>
      </c>
      <c r="T1285" s="152">
        <v>1.5837624E9</v>
      </c>
      <c r="U1285" s="152">
        <v>172110.1611</v>
      </c>
      <c r="W1285" s="153">
        <f>IFERROR(__xludf.DUMMYFUNCTION("TO_DATE(INT((X1285/(60*60*24))+""1/1/1970""))"),43865.0)</f>
        <v>43865</v>
      </c>
      <c r="X1285" s="152">
        <v>1.5808284E9</v>
      </c>
      <c r="Y1285" s="152">
        <v>9884.0944</v>
      </c>
      <c r="AA1285" s="153">
        <f>IFERROR(__xludf.DUMMYFUNCTION("TO_DATE(INT((AB1285/(60*60*24))+""1/1/1970""))"),43873.0)</f>
        <v>43873</v>
      </c>
      <c r="AB1285" s="156">
        <v>1.5814872E9</v>
      </c>
      <c r="AC1285" s="156">
        <v>88486.8212</v>
      </c>
      <c r="AE1285" s="153">
        <f>IFERROR(__xludf.DUMMYFUNCTION("TO_DATE(INT((AF1285/(60*60*24))+""1/1/1970""))"),43662.0)</f>
        <v>43662</v>
      </c>
      <c r="AF1285" s="152">
        <v>1.5632604E9</v>
      </c>
      <c r="AG1285" s="152">
        <v>91409.8372</v>
      </c>
      <c r="AQ1285" s="153">
        <f>IFERROR(__xludf.DUMMYFUNCTION("TO_DATE(INT((AR1285/(60*60*24))+""1/1/1970""))"),43899.0)</f>
        <v>43899</v>
      </c>
      <c r="AR1285" s="152">
        <v>1.5837624E9</v>
      </c>
      <c r="AS1285" s="152">
        <v>100608.294</v>
      </c>
      <c r="AT1285" s="152">
        <v>169083.4372</v>
      </c>
      <c r="AU1285" s="152">
        <f t="shared" si="1"/>
        <v>215270.71</v>
      </c>
      <c r="AV1285" s="152">
        <f t="shared" si="2"/>
        <v>33762.0852</v>
      </c>
      <c r="AW1285" s="152">
        <f t="shared" si="3"/>
        <v>172110.1611</v>
      </c>
      <c r="AX1285" s="152">
        <f t="shared" si="4"/>
        <v>10011.4389</v>
      </c>
      <c r="AY1285" s="152">
        <f t="shared" si="5"/>
        <v>90939.3489</v>
      </c>
      <c r="AZ1285" s="152">
        <f t="shared" si="6"/>
        <v>97442.8917</v>
      </c>
      <c r="BA1285" s="152">
        <f t="shared" si="7"/>
        <v>159030.3804</v>
      </c>
      <c r="BB1285" s="152">
        <f t="shared" si="8"/>
        <v>107261.82</v>
      </c>
      <c r="BC1285" s="152">
        <f t="shared" si="9"/>
        <v>123577.9786</v>
      </c>
    </row>
    <row r="1286">
      <c r="A1286" s="156">
        <v>1.53148866E9</v>
      </c>
      <c r="B1286" s="156">
        <v>120546.1111</v>
      </c>
      <c r="D1286" s="153">
        <f>IFERROR(__xludf.DUMMYFUNCTION("TO_DATE(INT((E1286/(60*60*24))+""1/1/1970""))"),43900.0)</f>
        <v>43900</v>
      </c>
      <c r="E1286" s="152">
        <v>1.5838128E9</v>
      </c>
      <c r="F1286" s="152">
        <v>100608.294</v>
      </c>
      <c r="H1286" s="153">
        <f>IFERROR(__xludf.DUMMYFUNCTION("TO_DATE(INT((I1286/(60*60*24))+""1/1/1970""))"),43900.0)</f>
        <v>43900</v>
      </c>
      <c r="I1286" s="156">
        <v>1.5838128E9</v>
      </c>
      <c r="J1286" s="156">
        <v>162755.8695</v>
      </c>
      <c r="L1286" s="154">
        <v>44144.0</v>
      </c>
      <c r="M1286" s="155">
        <v>261390.63</v>
      </c>
      <c r="O1286" s="153">
        <f>IFERROR(__xludf.DUMMYFUNCTION("TO_DATE(INT((P1286/(60*60*24))+""1/1/1970""))"),43659.0)</f>
        <v>43659</v>
      </c>
      <c r="P1286" s="13">
        <v>1.562976E9</v>
      </c>
      <c r="Q1286" s="13">
        <v>32494.0246</v>
      </c>
      <c r="S1286" s="153">
        <f>IFERROR(__xludf.DUMMYFUNCTION("TO_DATE(INT((T1286/(60*60*24))+""1/1/1970""))"),43900.0)</f>
        <v>43900</v>
      </c>
      <c r="T1286" s="152">
        <v>1.5838128E9</v>
      </c>
      <c r="U1286" s="152">
        <v>158662.1965</v>
      </c>
      <c r="W1286" s="153">
        <f>IFERROR(__xludf.DUMMYFUNCTION("TO_DATE(INT((X1286/(60*60*24))+""1/1/1970""))"),43866.0)</f>
        <v>43866</v>
      </c>
      <c r="X1286" s="152">
        <v>1.5809148E9</v>
      </c>
      <c r="Y1286" s="152">
        <v>9881.9083</v>
      </c>
      <c r="AA1286" s="153">
        <f>IFERROR(__xludf.DUMMYFUNCTION("TO_DATE(INT((AB1286/(60*60*24))+""1/1/1970""))"),43874.0)</f>
        <v>43874</v>
      </c>
      <c r="AB1286" s="152">
        <v>1.5815664E9</v>
      </c>
      <c r="AC1286" s="152">
        <v>88493.4224</v>
      </c>
      <c r="AE1286" s="153">
        <f>IFERROR(__xludf.DUMMYFUNCTION("TO_DATE(INT((AF1286/(60*60*24))+""1/1/1970""))"),43663.0)</f>
        <v>43663</v>
      </c>
      <c r="AF1286" s="156">
        <v>1.5633396E9</v>
      </c>
      <c r="AG1286" s="156">
        <v>91019.2052</v>
      </c>
      <c r="AQ1286" s="153">
        <f>IFERROR(__xludf.DUMMYFUNCTION("TO_DATE(INT((AR1286/(60*60*24))+""1/1/1970""))"),43900.0)</f>
        <v>43900</v>
      </c>
      <c r="AR1286" s="152">
        <v>1.5838128E9</v>
      </c>
      <c r="AS1286" s="152">
        <v>100608.294</v>
      </c>
      <c r="AT1286" s="156">
        <v>162755.8695</v>
      </c>
      <c r="AU1286" s="152">
        <f t="shared" si="1"/>
        <v>201800.24</v>
      </c>
      <c r="AV1286" s="152">
        <f t="shared" si="2"/>
        <v>33955.8534</v>
      </c>
      <c r="AW1286" s="152">
        <f t="shared" si="3"/>
        <v>158662.1965</v>
      </c>
      <c r="AX1286" s="152">
        <f t="shared" si="4"/>
        <v>10026.4313</v>
      </c>
      <c r="AY1286" s="152">
        <f t="shared" si="5"/>
        <v>91132.379</v>
      </c>
      <c r="AZ1286" s="152">
        <f t="shared" si="6"/>
        <v>97542.3338</v>
      </c>
      <c r="BA1286" s="152">
        <f t="shared" si="7"/>
        <v>158835.5884</v>
      </c>
      <c r="BB1286" s="152">
        <f t="shared" si="8"/>
        <v>106612.78</v>
      </c>
      <c r="BC1286" s="152">
        <f t="shared" si="9"/>
        <v>122870.3006</v>
      </c>
    </row>
    <row r="1287">
      <c r="A1287" s="152">
        <v>1.531512E9</v>
      </c>
      <c r="B1287" s="152">
        <v>120739.8461</v>
      </c>
      <c r="D1287" s="153">
        <f>IFERROR(__xludf.DUMMYFUNCTION("TO_DATE(INT((E1287/(60*60*24))+""1/1/1970""))"),43901.0)</f>
        <v>43901</v>
      </c>
      <c r="E1287" s="156">
        <v>1.5838992E9</v>
      </c>
      <c r="F1287" s="156">
        <v>100608.294</v>
      </c>
      <c r="H1287" s="153">
        <f>IFERROR(__xludf.DUMMYFUNCTION("TO_DATE(INT((I1287/(60*60*24))+""1/1/1970""))"),43901.0)</f>
        <v>43901</v>
      </c>
      <c r="I1287" s="152">
        <v>1.5838992E9</v>
      </c>
      <c r="J1287" s="152">
        <v>164688.3729</v>
      </c>
      <c r="L1287" s="154">
        <v>44145.0</v>
      </c>
      <c r="M1287" s="155">
        <v>264457.43</v>
      </c>
      <c r="O1287" s="153">
        <f>IFERROR(__xludf.DUMMYFUNCTION("TO_DATE(INT((P1287/(60*60*24))+""1/1/1970""))"),43660.0)</f>
        <v>43660</v>
      </c>
      <c r="P1287" s="13">
        <v>1.5630624E9</v>
      </c>
      <c r="Q1287" s="13">
        <v>32494.0246</v>
      </c>
      <c r="S1287" s="153">
        <f>IFERROR(__xludf.DUMMYFUNCTION("TO_DATE(INT((T1287/(60*60*24))+""1/1/1970""))"),43901.0)</f>
        <v>43901</v>
      </c>
      <c r="T1287" s="156">
        <v>1.5838992E9</v>
      </c>
      <c r="U1287" s="156">
        <v>166918.5337</v>
      </c>
      <c r="W1287" s="153">
        <f>IFERROR(__xludf.DUMMYFUNCTION("TO_DATE(INT((X1287/(60*60*24))+""1/1/1970""))"),43867.0)</f>
        <v>43867</v>
      </c>
      <c r="X1287" s="152">
        <v>1.5810012E9</v>
      </c>
      <c r="Y1287" s="152">
        <v>9871.5568</v>
      </c>
      <c r="AA1287" s="153">
        <f>IFERROR(__xludf.DUMMYFUNCTION("TO_DATE(INT((AB1287/(60*60*24))+""1/1/1970""))"),43875.0)</f>
        <v>43875</v>
      </c>
      <c r="AB1287" s="156">
        <v>1.5816456E9</v>
      </c>
      <c r="AC1287" s="156">
        <v>88506.5464</v>
      </c>
      <c r="AE1287" s="153">
        <f>IFERROR(__xludf.DUMMYFUNCTION("TO_DATE(INT((AF1287/(60*60*24))+""1/1/1970""))"),43664.0)</f>
        <v>43664</v>
      </c>
      <c r="AF1287" s="152">
        <v>1.5634188E9</v>
      </c>
      <c r="AG1287" s="152">
        <v>91145.098</v>
      </c>
      <c r="AQ1287" s="153">
        <f>IFERROR(__xludf.DUMMYFUNCTION("TO_DATE(INT((AR1287/(60*60*24))+""1/1/1970""))"),43901.0)</f>
        <v>43901</v>
      </c>
      <c r="AR1287" s="156">
        <v>1.5838992E9</v>
      </c>
      <c r="AS1287" s="156">
        <v>100608.294</v>
      </c>
      <c r="AT1287" s="152">
        <v>164688.3729</v>
      </c>
      <c r="AU1287" s="152">
        <f t="shared" si="1"/>
        <v>206743.95</v>
      </c>
      <c r="AV1287" s="152">
        <f t="shared" si="2"/>
        <v>33644.4092</v>
      </c>
      <c r="AW1287" s="152">
        <f t="shared" si="3"/>
        <v>166918.5337</v>
      </c>
      <c r="AX1287" s="152">
        <f t="shared" si="4"/>
        <v>10021.6049</v>
      </c>
      <c r="AY1287" s="152">
        <f t="shared" si="5"/>
        <v>90920.5254</v>
      </c>
      <c r="AZ1287" s="152">
        <f t="shared" si="6"/>
        <v>96813.8033</v>
      </c>
      <c r="BA1287" s="152">
        <f t="shared" si="7"/>
        <v>154999.9864</v>
      </c>
      <c r="BB1287" s="152">
        <f t="shared" si="8"/>
        <v>107099.42</v>
      </c>
      <c r="BC1287" s="152">
        <f t="shared" si="9"/>
        <v>123463.7471</v>
      </c>
    </row>
    <row r="1288">
      <c r="A1288" s="156">
        <v>1.53174786E9</v>
      </c>
      <c r="B1288" s="156">
        <v>120726.9305</v>
      </c>
      <c r="D1288" s="153">
        <f>IFERROR(__xludf.DUMMYFUNCTION("TO_DATE(INT((E1288/(60*60*24))+""1/1/1970""))"),43902.0)</f>
        <v>43902</v>
      </c>
      <c r="E1288" s="152">
        <v>1.5839856E9</v>
      </c>
      <c r="F1288" s="152">
        <v>100608.294</v>
      </c>
      <c r="H1288" s="153">
        <f>IFERROR(__xludf.DUMMYFUNCTION("TO_DATE(INT((I1288/(60*60*24))+""1/1/1970""))"),43902.0)</f>
        <v>43902</v>
      </c>
      <c r="I1288" s="156">
        <v>1.5839856E9</v>
      </c>
      <c r="J1288" s="156">
        <v>166299.913</v>
      </c>
      <c r="L1288" s="154">
        <v>44146.0</v>
      </c>
      <c r="M1288" s="155">
        <v>264094.99</v>
      </c>
      <c r="O1288" s="153">
        <f>IFERROR(__xludf.DUMMYFUNCTION("TO_DATE(INT((P1288/(60*60*24))+""1/1/1970""))"),43661.0)</f>
        <v>43661</v>
      </c>
      <c r="P1288" s="13">
        <v>1.5631488E9</v>
      </c>
      <c r="Q1288" s="13">
        <v>32520.1574</v>
      </c>
      <c r="S1288" s="153">
        <f>IFERROR(__xludf.DUMMYFUNCTION("TO_DATE(INT((T1288/(60*60*24))+""1/1/1970""))"),43902.0)</f>
        <v>43902</v>
      </c>
      <c r="T1288" s="152">
        <v>1.5839856E9</v>
      </c>
      <c r="U1288" s="152">
        <v>158772.4821</v>
      </c>
      <c r="W1288" s="153">
        <f>IFERROR(__xludf.DUMMYFUNCTION("TO_DATE(INT((X1288/(60*60*24))+""1/1/1970""))"),43868.0)</f>
        <v>43868</v>
      </c>
      <c r="X1288" s="152">
        <v>1.5810876E9</v>
      </c>
      <c r="Y1288" s="152">
        <v>9877.8281</v>
      </c>
      <c r="AA1288" s="153">
        <f>IFERROR(__xludf.DUMMYFUNCTION("TO_DATE(INT((AB1288/(60*60*24))+""1/1/1970""))"),43877.0)</f>
        <v>43877</v>
      </c>
      <c r="AB1288" s="152">
        <v>1.581894E9</v>
      </c>
      <c r="AC1288" s="152">
        <v>88536.9282</v>
      </c>
      <c r="AE1288" s="153">
        <f>IFERROR(__xludf.DUMMYFUNCTION("TO_DATE(INT((AF1288/(60*60*24))+""1/1/1970""))"),43665.0)</f>
        <v>43665</v>
      </c>
      <c r="AF1288" s="156">
        <v>1.563498E9</v>
      </c>
      <c r="AG1288" s="156">
        <v>91419.9572</v>
      </c>
      <c r="AQ1288" s="153">
        <f>IFERROR(__xludf.DUMMYFUNCTION("TO_DATE(INT((AR1288/(60*60*24))+""1/1/1970""))"),43902.0)</f>
        <v>43902</v>
      </c>
      <c r="AR1288" s="152">
        <v>1.5839856E9</v>
      </c>
      <c r="AS1288" s="152">
        <v>100608.294</v>
      </c>
      <c r="AT1288" s="156">
        <v>166299.913</v>
      </c>
      <c r="AU1288" s="152">
        <f t="shared" si="1"/>
        <v>195240.77</v>
      </c>
      <c r="AV1288" s="152">
        <f t="shared" si="2"/>
        <v>33785.7257</v>
      </c>
      <c r="AW1288" s="152">
        <f t="shared" si="3"/>
        <v>158772.4821</v>
      </c>
      <c r="AX1288" s="152">
        <f t="shared" si="4"/>
        <v>10031.5073</v>
      </c>
      <c r="AY1288" s="152">
        <f t="shared" si="5"/>
        <v>90590.6464</v>
      </c>
      <c r="AZ1288" s="152">
        <f t="shared" si="6"/>
        <v>96365.6738</v>
      </c>
      <c r="BA1288" s="152">
        <f t="shared" si="7"/>
        <v>155553.2841</v>
      </c>
      <c r="BB1288" s="152">
        <f t="shared" si="8"/>
        <v>106654.22</v>
      </c>
      <c r="BC1288" s="152">
        <f t="shared" si="9"/>
        <v>123156.9628</v>
      </c>
    </row>
    <row r="1289">
      <c r="A1289" s="152">
        <v>1.5317712E9</v>
      </c>
      <c r="B1289" s="152">
        <v>120632.2156</v>
      </c>
      <c r="D1289" s="153">
        <f>IFERROR(__xludf.DUMMYFUNCTION("TO_DATE(INT((E1289/(60*60*24))+""1/1/1970""))"),43903.0)</f>
        <v>43903</v>
      </c>
      <c r="E1289" s="156">
        <v>1.584072E9</v>
      </c>
      <c r="F1289" s="156">
        <v>100608.294</v>
      </c>
      <c r="H1289" s="153">
        <f>IFERROR(__xludf.DUMMYFUNCTION("TO_DATE(INT((I1289/(60*60*24))+""1/1/1970""))"),43903.0)</f>
        <v>43903</v>
      </c>
      <c r="I1289" s="152">
        <v>1.584072E9</v>
      </c>
      <c r="J1289" s="152">
        <v>169223.6885</v>
      </c>
      <c r="L1289" s="154">
        <v>44147.0</v>
      </c>
      <c r="M1289" s="155">
        <v>265928.1</v>
      </c>
      <c r="O1289" s="153">
        <f>IFERROR(__xludf.DUMMYFUNCTION("TO_DATE(INT((P1289/(60*60*24))+""1/1/1970""))"),43662.0)</f>
        <v>43662</v>
      </c>
      <c r="P1289" s="13">
        <v>1.5632856E9</v>
      </c>
      <c r="Q1289" s="13">
        <v>32480.2661</v>
      </c>
      <c r="S1289" s="153">
        <f>IFERROR(__xludf.DUMMYFUNCTION("TO_DATE(INT((T1289/(60*60*24))+""1/1/1970""))"),43903.0)</f>
        <v>43903</v>
      </c>
      <c r="T1289" s="156">
        <v>1.584072E9</v>
      </c>
      <c r="U1289" s="156">
        <v>143557.2072</v>
      </c>
      <c r="W1289" s="153">
        <f>IFERROR(__xludf.DUMMYFUNCTION("TO_DATE(INT((X1289/(60*60*24))+""1/1/1970""))"),43869.0)</f>
        <v>43869</v>
      </c>
      <c r="X1289" s="152">
        <v>1.58112E9</v>
      </c>
      <c r="Y1289" s="152">
        <v>9883.0699</v>
      </c>
      <c r="AA1289" s="153">
        <f>IFERROR(__xludf.DUMMYFUNCTION("TO_DATE(INT((AB1289/(60*60*24))+""1/1/1970""))"),43878.0)</f>
        <v>43878</v>
      </c>
      <c r="AB1289" s="156">
        <v>1.5819336E9</v>
      </c>
      <c r="AC1289" s="156">
        <v>88585.4031</v>
      </c>
      <c r="AE1289" s="153">
        <f>IFERROR(__xludf.DUMMYFUNCTION("TO_DATE(INT((AF1289/(60*60*24))+""1/1/1970""))"),43666.0)</f>
        <v>43666</v>
      </c>
      <c r="AF1289" s="152">
        <v>1.5635808E9</v>
      </c>
      <c r="AG1289" s="152">
        <v>91092.8788</v>
      </c>
      <c r="AQ1289" s="153">
        <f>IFERROR(__xludf.DUMMYFUNCTION("TO_DATE(INT((AR1289/(60*60*24))+""1/1/1970""))"),43903.0)</f>
        <v>43903</v>
      </c>
      <c r="AR1289" s="156">
        <v>1.584072E9</v>
      </c>
      <c r="AS1289" s="156">
        <v>100608.294</v>
      </c>
      <c r="AT1289" s="152">
        <v>169223.6885</v>
      </c>
      <c r="AU1289" s="152">
        <f t="shared" si="1"/>
        <v>176221.19</v>
      </c>
      <c r="AV1289" s="152">
        <f t="shared" si="2"/>
        <v>33911.4157</v>
      </c>
      <c r="AW1289" s="152">
        <f t="shared" si="3"/>
        <v>143557.2072</v>
      </c>
      <c r="AX1289" s="152">
        <f t="shared" si="4"/>
        <v>10075.5765</v>
      </c>
      <c r="AY1289" s="152">
        <f t="shared" si="5"/>
        <v>90707.8078</v>
      </c>
      <c r="AZ1289" s="152">
        <f t="shared" si="6"/>
        <v>95692.626</v>
      </c>
      <c r="BA1289" s="152">
        <f t="shared" si="7"/>
        <v>158306.5507</v>
      </c>
      <c r="BB1289" s="152">
        <f t="shared" si="8"/>
        <v>105771.1</v>
      </c>
      <c r="BC1289" s="152">
        <f t="shared" si="9"/>
        <v>122314.9312</v>
      </c>
    </row>
    <row r="1290">
      <c r="A1290" s="156">
        <v>1.53183426E9</v>
      </c>
      <c r="B1290" s="156">
        <v>120305.0186</v>
      </c>
      <c r="D1290" s="153">
        <f>IFERROR(__xludf.DUMMYFUNCTION("TO_DATE(INT((E1290/(60*60*24))+""1/1/1970""))"),43904.0)</f>
        <v>43904</v>
      </c>
      <c r="E1290" s="152">
        <v>1.5841584E9</v>
      </c>
      <c r="F1290" s="152">
        <v>100608.294</v>
      </c>
      <c r="H1290" s="153">
        <f>IFERROR(__xludf.DUMMYFUNCTION("TO_DATE(INT((I1290/(60*60*24))+""1/1/1970""))"),43904.0)</f>
        <v>43904</v>
      </c>
      <c r="I1290" s="156">
        <v>1.5841584E9</v>
      </c>
      <c r="J1290" s="156">
        <v>168182.3106</v>
      </c>
      <c r="L1290" s="154">
        <v>44148.0</v>
      </c>
      <c r="M1290" s="155">
        <v>263516.48</v>
      </c>
      <c r="O1290" s="153">
        <f>IFERROR(__xludf.DUMMYFUNCTION("TO_DATE(INT((P1290/(60*60*24))+""1/1/1970""))"),43663.0)</f>
        <v>43663</v>
      </c>
      <c r="P1290" s="13">
        <v>1.563372E9</v>
      </c>
      <c r="Q1290" s="13">
        <v>32440.296</v>
      </c>
      <c r="S1290" s="153">
        <f>IFERROR(__xludf.DUMMYFUNCTION("TO_DATE(INT((T1290/(60*60*24))+""1/1/1970""))"),43904.0)</f>
        <v>43904</v>
      </c>
      <c r="T1290" s="152">
        <v>1.5841584E9</v>
      </c>
      <c r="U1290" s="152">
        <v>156403.6321</v>
      </c>
      <c r="W1290" s="153">
        <f>IFERROR(__xludf.DUMMYFUNCTION("TO_DATE(INT((X1290/(60*60*24))+""1/1/1970""))"),43871.0)</f>
        <v>43871</v>
      </c>
      <c r="X1290" s="156">
        <v>1.5812928E9</v>
      </c>
      <c r="Y1290" s="156">
        <v>9883.6953</v>
      </c>
      <c r="AA1290" s="153">
        <f>IFERROR(__xludf.DUMMYFUNCTION("TO_DATE(INT((AB1290/(60*60*24))+""1/1/1970""))"),43879.0)</f>
        <v>43879</v>
      </c>
      <c r="AB1290" s="152">
        <v>1.5820128E9</v>
      </c>
      <c r="AC1290" s="152">
        <v>88474.3138</v>
      </c>
      <c r="AE1290" s="153">
        <f>IFERROR(__xludf.DUMMYFUNCTION("TO_DATE(INT((AF1290/(60*60*24))+""1/1/1970""))"),43667.0)</f>
        <v>43667</v>
      </c>
      <c r="AF1290" s="156">
        <v>1.5637464E9</v>
      </c>
      <c r="AG1290" s="156">
        <v>91092.8788</v>
      </c>
      <c r="AQ1290" s="153">
        <f>IFERROR(__xludf.DUMMYFUNCTION("TO_DATE(INT((AR1290/(60*60*24))+""1/1/1970""))"),43904.0)</f>
        <v>43904</v>
      </c>
      <c r="AR1290" s="152">
        <v>1.5841584E9</v>
      </c>
      <c r="AS1290" s="152">
        <v>100608.294</v>
      </c>
      <c r="AT1290" s="156">
        <v>168182.3106</v>
      </c>
      <c r="AU1290" s="152">
        <f t="shared" si="1"/>
        <v>176221.19</v>
      </c>
      <c r="AV1290" s="152">
        <f t="shared" si="2"/>
        <v>33403.8726</v>
      </c>
      <c r="AW1290" s="152">
        <f t="shared" si="3"/>
        <v>156403.6321</v>
      </c>
      <c r="AX1290" s="152">
        <f t="shared" si="4"/>
        <v>10056.2936</v>
      </c>
      <c r="AY1290" s="152">
        <f t="shared" si="5"/>
        <v>90707.8078</v>
      </c>
      <c r="AZ1290" s="152">
        <f t="shared" si="6"/>
        <v>95032.8086</v>
      </c>
      <c r="BA1290" s="152">
        <f t="shared" si="7"/>
        <v>154339.6121</v>
      </c>
      <c r="BB1290" s="152">
        <f t="shared" si="8"/>
        <v>106306.2</v>
      </c>
      <c r="BC1290" s="152">
        <f t="shared" si="9"/>
        <v>129158.4845</v>
      </c>
    </row>
    <row r="1291">
      <c r="A1291" s="152">
        <v>1.5318576E9</v>
      </c>
      <c r="B1291" s="152">
        <v>121118.7057</v>
      </c>
      <c r="D1291" s="153">
        <f>IFERROR(__xludf.DUMMYFUNCTION("TO_DATE(INT((E1291/(60*60*24))+""1/1/1970""))"),43906.0)</f>
        <v>43906</v>
      </c>
      <c r="E1291" s="156">
        <v>1.5843672E9</v>
      </c>
      <c r="F1291" s="156">
        <v>100608.294</v>
      </c>
      <c r="H1291" s="153">
        <f>IFERROR(__xludf.DUMMYFUNCTION("TO_DATE(INT((I1291/(60*60*24))+""1/1/1970""))"),43906.0)</f>
        <v>43906</v>
      </c>
      <c r="I1291" s="152">
        <v>1.5843672E9</v>
      </c>
      <c r="J1291" s="152">
        <v>168182.3106</v>
      </c>
      <c r="L1291" s="154">
        <v>44151.0</v>
      </c>
      <c r="M1291" s="155">
        <v>266924.81</v>
      </c>
      <c r="O1291" s="153">
        <f>IFERROR(__xludf.DUMMYFUNCTION("TO_DATE(INT((P1291/(60*60*24))+""1/1/1970""))"),43664.0)</f>
        <v>43664</v>
      </c>
      <c r="P1291" s="13">
        <v>1.5634584E9</v>
      </c>
      <c r="Q1291" s="13">
        <v>32431.2559</v>
      </c>
      <c r="S1291" s="153">
        <f>IFERROR(__xludf.DUMMYFUNCTION("TO_DATE(INT((T1291/(60*60*24))+""1/1/1970""))"),43906.0)</f>
        <v>43906</v>
      </c>
      <c r="T1291" s="156">
        <v>1.5843672E9</v>
      </c>
      <c r="U1291" s="156">
        <v>156403.6321</v>
      </c>
      <c r="W1291" s="153">
        <f>IFERROR(__xludf.DUMMYFUNCTION("TO_DATE(INT((X1291/(60*60*24))+""1/1/1970""))"),43872.0)</f>
        <v>43872</v>
      </c>
      <c r="X1291" s="152">
        <v>1.5814332E9</v>
      </c>
      <c r="Y1291" s="152">
        <v>9876.3371</v>
      </c>
      <c r="AA1291" s="153">
        <f>IFERROR(__xludf.DUMMYFUNCTION("TO_DATE(INT((AB1291/(60*60*24))+""1/1/1970""))"),43880.0)</f>
        <v>43880</v>
      </c>
      <c r="AB1291" s="156">
        <v>1.582092E9</v>
      </c>
      <c r="AC1291" s="156">
        <v>88461.3646</v>
      </c>
      <c r="AE1291" s="153">
        <f>IFERROR(__xludf.DUMMYFUNCTION("TO_DATE(INT((AF1291/(60*60*24))+""1/1/1970""))"),43668.0)</f>
        <v>43668</v>
      </c>
      <c r="AF1291" s="156">
        <v>1.563786E9</v>
      </c>
      <c r="AG1291" s="156">
        <v>91067.7812</v>
      </c>
      <c r="AQ1291" s="153">
        <f>IFERROR(__xludf.DUMMYFUNCTION("TO_DATE(INT((AR1291/(60*60*24))+""1/1/1970""))"),43906.0)</f>
        <v>43906</v>
      </c>
      <c r="AR1291" s="156">
        <v>1.5843672E9</v>
      </c>
      <c r="AS1291" s="156">
        <v>100608.294</v>
      </c>
      <c r="AT1291" s="152">
        <v>168182.3106</v>
      </c>
      <c r="AU1291" s="152">
        <f t="shared" si="1"/>
        <v>187174.9</v>
      </c>
      <c r="AV1291" s="152">
        <f t="shared" si="2"/>
        <v>33570.5368</v>
      </c>
      <c r="AW1291" s="152">
        <f t="shared" si="3"/>
        <v>156403.6321</v>
      </c>
      <c r="AX1291" s="152">
        <f t="shared" si="4"/>
        <v>10070.4708</v>
      </c>
      <c r="AY1291" s="152">
        <f t="shared" si="5"/>
        <v>90075.7117</v>
      </c>
      <c r="AZ1291" s="152">
        <f t="shared" si="6"/>
        <v>95478.3774</v>
      </c>
      <c r="BA1291" s="152">
        <f t="shared" si="7"/>
        <v>157097.0488</v>
      </c>
      <c r="BB1291" s="152">
        <f t="shared" si="8"/>
        <v>106306.2</v>
      </c>
      <c r="BC1291" s="152">
        <f t="shared" si="9"/>
        <v>129158.4845</v>
      </c>
    </row>
    <row r="1292">
      <c r="A1292" s="156">
        <v>1.53192066E9</v>
      </c>
      <c r="B1292" s="156">
        <v>121170.3684</v>
      </c>
      <c r="D1292" s="153">
        <f>IFERROR(__xludf.DUMMYFUNCTION("TO_DATE(INT((E1292/(60*60*24))+""1/1/1970""))"),43907.0)</f>
        <v>43907</v>
      </c>
      <c r="E1292" s="156">
        <v>1.5844176E9</v>
      </c>
      <c r="F1292" s="156">
        <v>100608.294</v>
      </c>
      <c r="H1292" s="153">
        <f>IFERROR(__xludf.DUMMYFUNCTION("TO_DATE(INT((I1292/(60*60*24))+""1/1/1970""))"),43907.0)</f>
        <v>43907</v>
      </c>
      <c r="I1292" s="152">
        <v>1.5844176E9</v>
      </c>
      <c r="J1292" s="152">
        <v>168182.3106</v>
      </c>
      <c r="L1292" s="154">
        <v>44152.0</v>
      </c>
      <c r="M1292" s="155">
        <v>270040.4</v>
      </c>
      <c r="O1292" s="153">
        <f>IFERROR(__xludf.DUMMYFUNCTION("TO_DATE(INT((P1292/(60*60*24))+""1/1/1970""))"),43665.0)</f>
        <v>43665</v>
      </c>
      <c r="P1292" s="13">
        <v>1.5635448E9</v>
      </c>
      <c r="Q1292" s="13">
        <v>32411.1378</v>
      </c>
      <c r="S1292" s="153">
        <f>IFERROR(__xludf.DUMMYFUNCTION("TO_DATE(INT((T1292/(60*60*24))+""1/1/1970""))"),43907.0)</f>
        <v>43907</v>
      </c>
      <c r="T1292" s="156">
        <v>1.5844176E9</v>
      </c>
      <c r="U1292" s="156">
        <v>138615.7312</v>
      </c>
      <c r="W1292" s="153">
        <f>IFERROR(__xludf.DUMMYFUNCTION("TO_DATE(INT((X1292/(60*60*24))+""1/1/1970""))"),43873.0)</f>
        <v>43873</v>
      </c>
      <c r="X1292" s="152">
        <v>1.5815196E9</v>
      </c>
      <c r="Y1292" s="152">
        <v>9870.3635</v>
      </c>
      <c r="AA1292" s="153">
        <f>IFERROR(__xludf.DUMMYFUNCTION("TO_DATE(INT((AB1292/(60*60*24))+""1/1/1970""))"),43881.0)</f>
        <v>43881</v>
      </c>
      <c r="AB1292" s="152">
        <v>1.5821712E9</v>
      </c>
      <c r="AC1292" s="152">
        <v>88926.0021</v>
      </c>
      <c r="AE1292" s="153">
        <f>IFERROR(__xludf.DUMMYFUNCTION("TO_DATE(INT((AF1292/(60*60*24))+""1/1/1970""))"),43669.0)</f>
        <v>43669</v>
      </c>
      <c r="AF1292" s="152">
        <v>1.5638652E9</v>
      </c>
      <c r="AG1292" s="152">
        <v>90959.6996</v>
      </c>
      <c r="AQ1292" s="153">
        <f>IFERROR(__xludf.DUMMYFUNCTION("TO_DATE(INT((AR1292/(60*60*24))+""1/1/1970""))"),43907.0)</f>
        <v>43907</v>
      </c>
      <c r="AR1292" s="156">
        <v>1.5844176E9</v>
      </c>
      <c r="AS1292" s="156">
        <v>100608.294</v>
      </c>
      <c r="AT1292" s="152">
        <v>168182.3106</v>
      </c>
      <c r="AU1292" s="152">
        <f t="shared" si="1"/>
        <v>170876.66</v>
      </c>
      <c r="AV1292" s="152">
        <f t="shared" si="2"/>
        <v>33807.6357</v>
      </c>
      <c r="AW1292" s="152">
        <f t="shared" si="3"/>
        <v>138615.7312</v>
      </c>
      <c r="AX1292" s="152">
        <f t="shared" si="4"/>
        <v>10107.3266</v>
      </c>
      <c r="AY1292" s="152">
        <f t="shared" si="5"/>
        <v>89895.2373</v>
      </c>
      <c r="AZ1292" s="152">
        <f t="shared" si="6"/>
        <v>95529.1654</v>
      </c>
      <c r="BA1292" s="152">
        <f t="shared" si="7"/>
        <v>159498.0224</v>
      </c>
      <c r="BB1292" s="152">
        <f t="shared" si="8"/>
        <v>103964.46</v>
      </c>
      <c r="BC1292" s="152">
        <f t="shared" si="9"/>
        <v>111978.8574</v>
      </c>
    </row>
    <row r="1293">
      <c r="A1293" s="152">
        <v>1.531944E9</v>
      </c>
      <c r="B1293" s="152">
        <v>121372.7139</v>
      </c>
      <c r="D1293" s="153">
        <f>IFERROR(__xludf.DUMMYFUNCTION("TO_DATE(INT((E1293/(60*60*24))+""1/1/1970""))"),43908.0)</f>
        <v>43908</v>
      </c>
      <c r="E1293" s="152">
        <v>1.584504E9</v>
      </c>
      <c r="F1293" s="152">
        <v>100608.294</v>
      </c>
      <c r="H1293" s="153">
        <f>IFERROR(__xludf.DUMMYFUNCTION("TO_DATE(INT((I1293/(60*60*24))+""1/1/1970""))"),43908.0)</f>
        <v>43908</v>
      </c>
      <c r="I1293" s="156">
        <v>1.584504E9</v>
      </c>
      <c r="J1293" s="156">
        <v>168182.3106</v>
      </c>
      <c r="L1293" s="154">
        <v>44153.0</v>
      </c>
      <c r="M1293" s="155">
        <v>268681.25</v>
      </c>
      <c r="O1293" s="153">
        <f>IFERROR(__xludf.DUMMYFUNCTION("TO_DATE(INT((P1293/(60*60*24))+""1/1/1970""))"),43666.0)</f>
        <v>43666</v>
      </c>
      <c r="P1293" s="13">
        <v>1.5635808E9</v>
      </c>
      <c r="Q1293" s="13">
        <v>32417.589</v>
      </c>
      <c r="S1293" s="153">
        <f>IFERROR(__xludf.DUMMYFUNCTION("TO_DATE(INT((T1293/(60*60*24))+""1/1/1970""))"),43908.0)</f>
        <v>43908</v>
      </c>
      <c r="T1293" s="152">
        <v>1.584504E9</v>
      </c>
      <c r="U1293" s="152">
        <v>147033.4435</v>
      </c>
      <c r="W1293" s="153">
        <f>IFERROR(__xludf.DUMMYFUNCTION("TO_DATE(INT((X1293/(60*60*24))+""1/1/1970""))"),43874.0)</f>
        <v>43874</v>
      </c>
      <c r="X1293" s="152">
        <v>1.581606E9</v>
      </c>
      <c r="Y1293" s="152">
        <v>9863.3055</v>
      </c>
      <c r="AA1293" s="153">
        <f>IFERROR(__xludf.DUMMYFUNCTION("TO_DATE(INT((AB1293/(60*60*24))+""1/1/1970""))"),43882.0)</f>
        <v>43882</v>
      </c>
      <c r="AB1293" s="156">
        <v>1.5822504E9</v>
      </c>
      <c r="AC1293" s="156">
        <v>89131.8276</v>
      </c>
      <c r="AE1293" s="153">
        <f>IFERROR(__xludf.DUMMYFUNCTION("TO_DATE(INT((AF1293/(60*60*24))+""1/1/1970""))"),43670.0)</f>
        <v>43670</v>
      </c>
      <c r="AF1293" s="156">
        <v>1.5639444E9</v>
      </c>
      <c r="AG1293" s="156">
        <v>90526.9684</v>
      </c>
      <c r="AQ1293" s="153">
        <f>IFERROR(__xludf.DUMMYFUNCTION("TO_DATE(INT((AR1293/(60*60*24))+""1/1/1970""))"),43908.0)</f>
        <v>43908</v>
      </c>
      <c r="AR1293" s="152">
        <v>1.584504E9</v>
      </c>
      <c r="AS1293" s="152">
        <v>100608.294</v>
      </c>
      <c r="AT1293" s="156">
        <v>168182.3106</v>
      </c>
      <c r="AU1293" s="152">
        <f t="shared" si="1"/>
        <v>176147.9</v>
      </c>
      <c r="AV1293" s="152">
        <f t="shared" si="2"/>
        <v>33579.5602</v>
      </c>
      <c r="AW1293" s="152">
        <f t="shared" si="3"/>
        <v>147033.4435</v>
      </c>
      <c r="AX1293" s="152">
        <f t="shared" si="4"/>
        <v>10111.2227</v>
      </c>
      <c r="AY1293" s="152">
        <f t="shared" si="5"/>
        <v>89849.4598</v>
      </c>
      <c r="AZ1293" s="152">
        <f t="shared" si="6"/>
        <v>94273.5492</v>
      </c>
      <c r="BA1293" s="152">
        <f t="shared" si="7"/>
        <v>156033.941</v>
      </c>
      <c r="BB1293" s="152">
        <f t="shared" si="8"/>
        <v>104330.26</v>
      </c>
      <c r="BC1293" s="152">
        <f t="shared" si="9"/>
        <v>116186.1269</v>
      </c>
    </row>
    <row r="1294">
      <c r="A1294" s="156">
        <v>1.53200706E9</v>
      </c>
      <c r="B1294" s="156">
        <v>121062.7378</v>
      </c>
      <c r="D1294" s="153">
        <f>IFERROR(__xludf.DUMMYFUNCTION("TO_DATE(INT((E1294/(60*60*24))+""1/1/1970""))"),43909.0)</f>
        <v>43909</v>
      </c>
      <c r="E1294" s="156">
        <v>1.5845904E9</v>
      </c>
      <c r="F1294" s="156">
        <v>100608.294</v>
      </c>
      <c r="H1294" s="153">
        <f>IFERROR(__xludf.DUMMYFUNCTION("TO_DATE(INT((I1294/(60*60*24))+""1/1/1970""))"),43909.0)</f>
        <v>43909</v>
      </c>
      <c r="I1294" s="152">
        <v>1.5845904E9</v>
      </c>
      <c r="J1294" s="152">
        <v>168182.3106</v>
      </c>
      <c r="L1294" s="154">
        <v>44154.0</v>
      </c>
      <c r="M1294" s="155">
        <v>265656.27</v>
      </c>
      <c r="O1294" s="153">
        <f>IFERROR(__xludf.DUMMYFUNCTION("TO_DATE(INT((P1294/(60*60*24))+""1/1/1970""))"),43667.0)</f>
        <v>43667</v>
      </c>
      <c r="P1294" s="13">
        <v>1.5636672E9</v>
      </c>
      <c r="Q1294" s="13">
        <v>32417.589</v>
      </c>
      <c r="S1294" s="153">
        <f>IFERROR(__xludf.DUMMYFUNCTION("TO_DATE(INT((T1294/(60*60*24))+""1/1/1970""))"),43909.0)</f>
        <v>43909</v>
      </c>
      <c r="T1294" s="156">
        <v>1.5845904E9</v>
      </c>
      <c r="U1294" s="156">
        <v>139177.2128</v>
      </c>
      <c r="W1294" s="153">
        <f>IFERROR(__xludf.DUMMYFUNCTION("TO_DATE(INT((X1294/(60*60*24))+""1/1/1970""))"),43875.0)</f>
        <v>43875</v>
      </c>
      <c r="X1294" s="152">
        <v>1.5816924E9</v>
      </c>
      <c r="Y1294" s="152">
        <v>9851.2865</v>
      </c>
      <c r="AA1294" s="153">
        <f>IFERROR(__xludf.DUMMYFUNCTION("TO_DATE(INT((AB1294/(60*60*24))+""1/1/1970""))"),43884.0)</f>
        <v>43884</v>
      </c>
      <c r="AB1294" s="152">
        <v>1.5824988E9</v>
      </c>
      <c r="AC1294" s="152">
        <v>89366.0447</v>
      </c>
      <c r="AE1294" s="153">
        <f>IFERROR(__xludf.DUMMYFUNCTION("TO_DATE(INT((AF1294/(60*60*24))+""1/1/1970""))"),43671.0)</f>
        <v>43671</v>
      </c>
      <c r="AF1294" s="152">
        <v>1.5640236E9</v>
      </c>
      <c r="AG1294" s="152">
        <v>90455.7236</v>
      </c>
      <c r="AQ1294" s="153">
        <f>IFERROR(__xludf.DUMMYFUNCTION("TO_DATE(INT((AR1294/(60*60*24))+""1/1/1970""))"),43909.0)</f>
        <v>43909</v>
      </c>
      <c r="AR1294" s="156">
        <v>1.5845904E9</v>
      </c>
      <c r="AS1294" s="156">
        <v>100608.294</v>
      </c>
      <c r="AT1294" s="152">
        <v>168182.3106</v>
      </c>
      <c r="AU1294" s="152">
        <f t="shared" si="1"/>
        <v>163690.53</v>
      </c>
      <c r="AV1294" s="152">
        <f t="shared" si="2"/>
        <v>33522.04</v>
      </c>
      <c r="AW1294" s="152">
        <f t="shared" si="3"/>
        <v>139177.2128</v>
      </c>
      <c r="AX1294" s="152">
        <f t="shared" si="4"/>
        <v>10167.9182</v>
      </c>
      <c r="AY1294" s="152">
        <f t="shared" si="5"/>
        <v>88139.4671</v>
      </c>
      <c r="AZ1294" s="152">
        <f t="shared" si="6"/>
        <v>93664.0931</v>
      </c>
      <c r="BA1294" s="152">
        <f t="shared" si="7"/>
        <v>156472.6404</v>
      </c>
      <c r="BB1294" s="152">
        <f t="shared" si="8"/>
        <v>104050.02</v>
      </c>
      <c r="BC1294" s="152">
        <f t="shared" si="9"/>
        <v>116830.6328</v>
      </c>
    </row>
    <row r="1295">
      <c r="A1295" s="152">
        <v>1.5320304E9</v>
      </c>
      <c r="B1295" s="152">
        <v>120916.3603</v>
      </c>
      <c r="D1295" s="153">
        <f>IFERROR(__xludf.DUMMYFUNCTION("TO_DATE(INT((E1295/(60*60*24))+""1/1/1970""))"),43910.0)</f>
        <v>43910</v>
      </c>
      <c r="E1295" s="152">
        <v>1.5846768E9</v>
      </c>
      <c r="F1295" s="152">
        <v>100608.294</v>
      </c>
      <c r="H1295" s="153">
        <f>IFERROR(__xludf.DUMMYFUNCTION("TO_DATE(INT((I1295/(60*60*24))+""1/1/1970""))"),43910.0)</f>
        <v>43910</v>
      </c>
      <c r="I1295" s="156">
        <v>1.5846768E9</v>
      </c>
      <c r="J1295" s="156">
        <v>168182.3106</v>
      </c>
      <c r="L1295" s="154">
        <v>44155.0</v>
      </c>
      <c r="M1295" s="155">
        <v>266701.77</v>
      </c>
      <c r="O1295" s="153">
        <f>IFERROR(__xludf.DUMMYFUNCTION("TO_DATE(INT((P1295/(60*60*24))+""1/1/1970""))"),43668.0)</f>
        <v>43668</v>
      </c>
      <c r="P1295" s="13">
        <v>1.5637536E9</v>
      </c>
      <c r="Q1295" s="13">
        <v>32400.7084</v>
      </c>
      <c r="S1295" s="153">
        <f>IFERROR(__xludf.DUMMYFUNCTION("TO_DATE(INT((T1295/(60*60*24))+""1/1/1970""))"),43910.0)</f>
        <v>43910</v>
      </c>
      <c r="T1295" s="152">
        <v>1.5846768E9</v>
      </c>
      <c r="U1295" s="152">
        <v>139485.1516</v>
      </c>
      <c r="W1295" s="153">
        <f>IFERROR(__xludf.DUMMYFUNCTION("TO_DATE(INT((X1295/(60*60*24))+""1/1/1970""))"),43876.0)</f>
        <v>43876</v>
      </c>
      <c r="X1295" s="152">
        <v>1.5817248E9</v>
      </c>
      <c r="Y1295" s="152">
        <v>9847.2598</v>
      </c>
      <c r="AA1295" s="153">
        <f>IFERROR(__xludf.DUMMYFUNCTION("TO_DATE(INT((AB1295/(60*60*24))+""1/1/1970""))"),43885.0)</f>
        <v>43885</v>
      </c>
      <c r="AB1295" s="156">
        <v>1.5825384E9</v>
      </c>
      <c r="AC1295" s="156">
        <v>89558.7645</v>
      </c>
      <c r="AE1295" s="153">
        <f>IFERROR(__xludf.DUMMYFUNCTION("TO_DATE(INT((AF1295/(60*60*24))+""1/1/1970""))"),43672.0)</f>
        <v>43672</v>
      </c>
      <c r="AF1295" s="156">
        <v>1.5641028E9</v>
      </c>
      <c r="AG1295" s="156">
        <v>90477.9876</v>
      </c>
      <c r="AQ1295" s="153">
        <f>IFERROR(__xludf.DUMMYFUNCTION("TO_DATE(INT((AR1295/(60*60*24))+""1/1/1970""))"),43910.0)</f>
        <v>43910</v>
      </c>
      <c r="AR1295" s="152">
        <v>1.5846768E9</v>
      </c>
      <c r="AS1295" s="152">
        <v>100608.294</v>
      </c>
      <c r="AT1295" s="156">
        <v>168182.3106</v>
      </c>
      <c r="AU1295" s="152">
        <f t="shared" si="1"/>
        <v>165376.52</v>
      </c>
      <c r="AV1295" s="152">
        <f t="shared" si="2"/>
        <v>33162.7943</v>
      </c>
      <c r="AW1295" s="152">
        <f t="shared" si="3"/>
        <v>139485.1516</v>
      </c>
      <c r="AX1295" s="152">
        <f t="shared" si="4"/>
        <v>10111.3729</v>
      </c>
      <c r="AY1295" s="152">
        <f t="shared" si="5"/>
        <v>89639.8104</v>
      </c>
      <c r="AZ1295" s="152">
        <f t="shared" si="6"/>
        <v>91186.5771</v>
      </c>
      <c r="BA1295" s="152">
        <f t="shared" si="7"/>
        <v>157198.1251</v>
      </c>
      <c r="BB1295" s="152">
        <f t="shared" si="8"/>
        <v>104949.02</v>
      </c>
      <c r="BC1295" s="152">
        <f t="shared" si="9"/>
        <v>118702.0141</v>
      </c>
    </row>
    <row r="1296">
      <c r="A1296" s="156">
        <v>1.53209346E9</v>
      </c>
      <c r="B1296" s="156">
        <v>120838.8663</v>
      </c>
      <c r="D1296" s="153">
        <f>IFERROR(__xludf.DUMMYFUNCTION("TO_DATE(INT((E1296/(60*60*24))+""1/1/1970""))"),43911.0)</f>
        <v>43911</v>
      </c>
      <c r="E1296" s="156">
        <v>1.5847632E9</v>
      </c>
      <c r="F1296" s="156">
        <v>100608.294</v>
      </c>
      <c r="H1296" s="153">
        <f>IFERROR(__xludf.DUMMYFUNCTION("TO_DATE(INT((I1296/(60*60*24))+""1/1/1970""))"),43911.0)</f>
        <v>43911</v>
      </c>
      <c r="I1296" s="152">
        <v>1.5847632E9</v>
      </c>
      <c r="J1296" s="152">
        <v>168182.3106</v>
      </c>
      <c r="L1296" s="154">
        <v>44158.0</v>
      </c>
      <c r="M1296" s="155">
        <v>264994.12</v>
      </c>
      <c r="O1296" s="153">
        <f>IFERROR(__xludf.DUMMYFUNCTION("TO_DATE(INT((P1296/(60*60*24))+""1/1/1970""))"),43669.0)</f>
        <v>43669</v>
      </c>
      <c r="P1296" s="13">
        <v>1.5638904E9</v>
      </c>
      <c r="Q1296" s="13">
        <v>32417.3677</v>
      </c>
      <c r="S1296" s="153">
        <f>IFERROR(__xludf.DUMMYFUNCTION("TO_DATE(INT((T1296/(60*60*24))+""1/1/1970""))"),43911.0)</f>
        <v>43911</v>
      </c>
      <c r="T1296" s="156">
        <v>1.5847632E9</v>
      </c>
      <c r="U1296" s="156">
        <v>133389.672</v>
      </c>
      <c r="W1296" s="153">
        <f>IFERROR(__xludf.DUMMYFUNCTION("TO_DATE(INT((X1296/(60*60*24))+""1/1/1970""))"),43878.0)</f>
        <v>43878</v>
      </c>
      <c r="X1296" s="156">
        <v>1.5818976E9</v>
      </c>
      <c r="Y1296" s="156">
        <v>9846.2106</v>
      </c>
      <c r="AA1296" s="153">
        <f>IFERROR(__xludf.DUMMYFUNCTION("TO_DATE(INT((AB1296/(60*60*24))+""1/1/1970""))"),43886.0)</f>
        <v>43886</v>
      </c>
      <c r="AB1296" s="152">
        <v>1.5826176E9</v>
      </c>
      <c r="AC1296" s="152">
        <v>89781.2398</v>
      </c>
      <c r="AE1296" s="153">
        <f>IFERROR(__xludf.DUMMYFUNCTION("TO_DATE(INT((AF1296/(60*60*24))+""1/1/1970""))"),43673.0)</f>
        <v>43673</v>
      </c>
      <c r="AF1296" s="152">
        <v>1.5641856E9</v>
      </c>
      <c r="AG1296" s="152">
        <v>90341.57</v>
      </c>
      <c r="AQ1296" s="153">
        <f>IFERROR(__xludf.DUMMYFUNCTION("TO_DATE(INT((AR1296/(60*60*24))+""1/1/1970""))"),43911.0)</f>
        <v>43911</v>
      </c>
      <c r="AR1296" s="156">
        <v>1.5847632E9</v>
      </c>
      <c r="AS1296" s="156">
        <v>100608.294</v>
      </c>
      <c r="AT1296" s="152">
        <v>168182.3106</v>
      </c>
      <c r="AU1296" s="152">
        <f t="shared" si="1"/>
        <v>165376.52</v>
      </c>
      <c r="AV1296" s="152">
        <f t="shared" si="2"/>
        <v>33250.0824</v>
      </c>
      <c r="AW1296" s="152">
        <f t="shared" si="3"/>
        <v>133389.672</v>
      </c>
      <c r="AX1296" s="152">
        <f t="shared" si="4"/>
        <v>10086.7189</v>
      </c>
      <c r="AY1296" s="152">
        <f t="shared" si="5"/>
        <v>89639.8104</v>
      </c>
      <c r="AZ1296" s="152">
        <f t="shared" si="6"/>
        <v>91541.6664</v>
      </c>
      <c r="BA1296" s="152">
        <f t="shared" si="7"/>
        <v>161578.39</v>
      </c>
      <c r="BB1296" s="152">
        <f t="shared" si="8"/>
        <v>105578.32</v>
      </c>
      <c r="BC1296" s="152">
        <f t="shared" si="9"/>
        <v>116966.7016</v>
      </c>
    </row>
    <row r="1297">
      <c r="A1297" s="152">
        <v>1.5321168E9</v>
      </c>
      <c r="B1297" s="152">
        <v>120778.5931</v>
      </c>
      <c r="D1297" s="153">
        <f>IFERROR(__xludf.DUMMYFUNCTION("TO_DATE(INT((E1297/(60*60*24))+""1/1/1970""))"),43913.0)</f>
        <v>43913</v>
      </c>
      <c r="E1297" s="152">
        <v>1.584972E9</v>
      </c>
      <c r="F1297" s="152">
        <v>100608.294</v>
      </c>
      <c r="H1297" s="153">
        <f>IFERROR(__xludf.DUMMYFUNCTION("TO_DATE(INT((I1297/(60*60*24))+""1/1/1970""))"),43913.0)</f>
        <v>43913</v>
      </c>
      <c r="I1297" s="156">
        <v>1.584972E9</v>
      </c>
      <c r="J1297" s="156">
        <v>168182.3106</v>
      </c>
      <c r="L1297" s="154">
        <v>44159.0</v>
      </c>
      <c r="M1297" s="155">
        <v>266478.73</v>
      </c>
      <c r="O1297" s="153">
        <f>IFERROR(__xludf.DUMMYFUNCTION("TO_DATE(INT((P1297/(60*60*24))+""1/1/1970""))"),43670.0)</f>
        <v>43670</v>
      </c>
      <c r="P1297" s="13">
        <v>1.5639768E9</v>
      </c>
      <c r="Q1297" s="13">
        <v>32445.1774</v>
      </c>
      <c r="S1297" s="153">
        <f>IFERROR(__xludf.DUMMYFUNCTION("TO_DATE(INT((T1297/(60*60*24))+""1/1/1970""))"),43913.0)</f>
        <v>43913</v>
      </c>
      <c r="T1297" s="152">
        <v>1.584936E9</v>
      </c>
      <c r="U1297" s="152">
        <v>133389.672</v>
      </c>
      <c r="W1297" s="153">
        <f>IFERROR(__xludf.DUMMYFUNCTION("TO_DATE(INT((X1297/(60*60*24))+""1/1/1970""))"),43879.0)</f>
        <v>43879</v>
      </c>
      <c r="X1297" s="152">
        <v>1.581984E9</v>
      </c>
      <c r="Y1297" s="152">
        <v>9852.367</v>
      </c>
      <c r="AA1297" s="153">
        <f>IFERROR(__xludf.DUMMYFUNCTION("TO_DATE(INT((AB1297/(60*60*24))+""1/1/1970""))"),43887.0)</f>
        <v>43887</v>
      </c>
      <c r="AB1297" s="156">
        <v>1.5826968E9</v>
      </c>
      <c r="AC1297" s="156">
        <v>89917.8754</v>
      </c>
      <c r="AE1297" s="153">
        <f>IFERROR(__xludf.DUMMYFUNCTION("TO_DATE(INT((AF1297/(60*60*24))+""1/1/1970""))"),43674.0)</f>
        <v>43674</v>
      </c>
      <c r="AF1297" s="156">
        <v>1.5643512E9</v>
      </c>
      <c r="AG1297" s="156">
        <v>90341.57</v>
      </c>
      <c r="AQ1297" s="153">
        <f>IFERROR(__xludf.DUMMYFUNCTION("TO_DATE(INT((AR1297/(60*60*24))+""1/1/1970""))"),43913.0)</f>
        <v>43913</v>
      </c>
      <c r="AR1297" s="152">
        <v>1.584972E9</v>
      </c>
      <c r="AS1297" s="152">
        <v>100608.294</v>
      </c>
      <c r="AT1297" s="156">
        <v>168182.3106</v>
      </c>
      <c r="AU1297" s="152">
        <f t="shared" si="1"/>
        <v>162437.48</v>
      </c>
      <c r="AV1297" s="152">
        <f t="shared" si="2"/>
        <v>33323.7294</v>
      </c>
      <c r="AW1297" s="152">
        <f t="shared" si="3"/>
        <v>133389.672</v>
      </c>
      <c r="AX1297" s="152">
        <f t="shared" si="4"/>
        <v>10106.2169</v>
      </c>
      <c r="AY1297" s="152">
        <f t="shared" si="5"/>
        <v>89088.7985</v>
      </c>
      <c r="AZ1297" s="152">
        <f t="shared" si="6"/>
        <v>91481.0622</v>
      </c>
      <c r="BA1297" s="152">
        <f t="shared" si="7"/>
        <v>161578.39</v>
      </c>
      <c r="BB1297" s="152">
        <f t="shared" si="8"/>
        <v>105578.32</v>
      </c>
      <c r="BC1297" s="152">
        <f t="shared" si="9"/>
        <v>116966.7016</v>
      </c>
    </row>
    <row r="1298">
      <c r="A1298" s="156">
        <v>1.53235266E9</v>
      </c>
      <c r="B1298" s="156">
        <v>120735.5409</v>
      </c>
      <c r="D1298" s="153">
        <f>IFERROR(__xludf.DUMMYFUNCTION("TO_DATE(INT((E1298/(60*60*24))+""1/1/1970""))"),43914.0)</f>
        <v>43914</v>
      </c>
      <c r="E1298" s="152">
        <v>1.5850224E9</v>
      </c>
      <c r="F1298" s="152">
        <v>100608.294</v>
      </c>
      <c r="H1298" s="153">
        <f>IFERROR(__xludf.DUMMYFUNCTION("TO_DATE(INT((I1298/(60*60*24))+""1/1/1970""))"),43914.0)</f>
        <v>43914</v>
      </c>
      <c r="I1298" s="156">
        <v>1.5850224E9</v>
      </c>
      <c r="J1298" s="156">
        <v>168182.3106</v>
      </c>
      <c r="L1298" s="154">
        <v>44160.0</v>
      </c>
      <c r="M1298" s="155">
        <v>270493.45</v>
      </c>
      <c r="O1298" s="153">
        <f>IFERROR(__xludf.DUMMYFUNCTION("TO_DATE(INT((P1298/(60*60*24))+""1/1/1970""))"),43671.0)</f>
        <v>43671</v>
      </c>
      <c r="P1298" s="13">
        <v>1.5640632E9</v>
      </c>
      <c r="Q1298" s="13">
        <v>32437.0699</v>
      </c>
      <c r="S1298" s="153">
        <f>IFERROR(__xludf.DUMMYFUNCTION("TO_DATE(INT((T1298/(60*60*24))+""1/1/1970""))"),43914.0)</f>
        <v>43914</v>
      </c>
      <c r="T1298" s="156">
        <v>1.5850224E9</v>
      </c>
      <c r="U1298" s="156">
        <v>129653.2312</v>
      </c>
      <c r="W1298" s="153">
        <f>IFERROR(__xludf.DUMMYFUNCTION("TO_DATE(INT((X1298/(60*60*24))+""1/1/1970""))"),43880.0)</f>
        <v>43880</v>
      </c>
      <c r="X1298" s="156">
        <v>1.5821244E9</v>
      </c>
      <c r="Y1298" s="156">
        <v>9850.8225</v>
      </c>
      <c r="AA1298" s="153">
        <f>IFERROR(__xludf.DUMMYFUNCTION("TO_DATE(INT((AB1298/(60*60*24))+""1/1/1970""))"),43888.0)</f>
        <v>43888</v>
      </c>
      <c r="AB1298" s="152">
        <v>1.582776E9</v>
      </c>
      <c r="AC1298" s="152">
        <v>90176.812</v>
      </c>
      <c r="AE1298" s="153">
        <f>IFERROR(__xludf.DUMMYFUNCTION("TO_DATE(INT((AF1298/(60*60*24))+""1/1/1970""))"),43675.0)</f>
        <v>43675</v>
      </c>
      <c r="AF1298" s="156">
        <v>1.5643908E9</v>
      </c>
      <c r="AG1298" s="156">
        <v>90354.5236</v>
      </c>
      <c r="AQ1298" s="153">
        <f>IFERROR(__xludf.DUMMYFUNCTION("TO_DATE(INT((AR1298/(60*60*24))+""1/1/1970""))"),43914.0)</f>
        <v>43914</v>
      </c>
      <c r="AR1298" s="152">
        <v>1.5850224E9</v>
      </c>
      <c r="AS1298" s="152">
        <v>100608.294</v>
      </c>
      <c r="AT1298" s="156">
        <v>168182.3106</v>
      </c>
      <c r="AU1298" s="152">
        <f t="shared" si="1"/>
        <v>163190.56</v>
      </c>
      <c r="AV1298" s="152">
        <f t="shared" si="2"/>
        <v>33237.6801</v>
      </c>
      <c r="AW1298" s="152">
        <f t="shared" si="3"/>
        <v>129653.2312</v>
      </c>
      <c r="AX1298" s="152">
        <f t="shared" si="4"/>
        <v>10090.0641</v>
      </c>
      <c r="AY1298" s="152">
        <f t="shared" si="5"/>
        <v>90213.6836</v>
      </c>
      <c r="AZ1298" s="152">
        <f t="shared" si="6"/>
        <v>92116.1258</v>
      </c>
      <c r="BA1298" s="152">
        <f t="shared" si="7"/>
        <v>165393.5313</v>
      </c>
      <c r="BB1298" s="152">
        <f t="shared" si="8"/>
        <v>106030.3</v>
      </c>
      <c r="BC1298" s="152">
        <f t="shared" si="9"/>
        <v>118858.5808</v>
      </c>
    </row>
    <row r="1299">
      <c r="A1299" s="152">
        <v>1.532376E9</v>
      </c>
      <c r="B1299" s="152">
        <v>121002.4647</v>
      </c>
      <c r="D1299" s="153">
        <f>IFERROR(__xludf.DUMMYFUNCTION("TO_DATE(INT((E1299/(60*60*24))+""1/1/1970""))"),43915.0)</f>
        <v>43915</v>
      </c>
      <c r="E1299" s="156">
        <v>1.5851088E9</v>
      </c>
      <c r="F1299" s="156">
        <v>100608.294</v>
      </c>
      <c r="H1299" s="153">
        <f>IFERROR(__xludf.DUMMYFUNCTION("TO_DATE(INT((I1299/(60*60*24))+""1/1/1970""))"),43915.0)</f>
        <v>43915</v>
      </c>
      <c r="I1299" s="152">
        <v>1.5851088E9</v>
      </c>
      <c r="J1299" s="152">
        <v>164450.0291</v>
      </c>
      <c r="L1299" s="154">
        <v>44161.0</v>
      </c>
      <c r="M1299" s="155">
        <v>270103.13</v>
      </c>
      <c r="O1299" s="153">
        <f>IFERROR(__xludf.DUMMYFUNCTION("TO_DATE(INT((P1299/(60*60*24))+""1/1/1970""))"),43672.0)</f>
        <v>43672</v>
      </c>
      <c r="P1299" s="13">
        <v>1.5641496E9</v>
      </c>
      <c r="Q1299" s="13">
        <v>32346.7531</v>
      </c>
      <c r="S1299" s="153">
        <f>IFERROR(__xludf.DUMMYFUNCTION("TO_DATE(INT((T1299/(60*60*24))+""1/1/1970""))"),43915.0)</f>
        <v>43915</v>
      </c>
      <c r="T1299" s="152">
        <v>1.5851088E9</v>
      </c>
      <c r="U1299" s="152">
        <v>141715.1586</v>
      </c>
      <c r="W1299" s="153">
        <f>IFERROR(__xludf.DUMMYFUNCTION("TO_DATE(INT((X1299/(60*60*24))+""1/1/1970""))"),43881.0)</f>
        <v>43881</v>
      </c>
      <c r="X1299" s="156">
        <v>1.5822108E9</v>
      </c>
      <c r="Y1299" s="156">
        <v>9867.6757</v>
      </c>
      <c r="AA1299" s="153">
        <f>IFERROR(__xludf.DUMMYFUNCTION("TO_DATE(INT((AB1299/(60*60*24))+""1/1/1970""))"),43889.0)</f>
        <v>43889</v>
      </c>
      <c r="AB1299" s="156">
        <v>1.5828552E9</v>
      </c>
      <c r="AC1299" s="156">
        <v>90794.6423</v>
      </c>
      <c r="AE1299" s="153">
        <f>IFERROR(__xludf.DUMMYFUNCTION("TO_DATE(INT((AF1299/(60*60*24))+""1/1/1970""))"),43676.0)</f>
        <v>43676</v>
      </c>
      <c r="AF1299" s="152">
        <v>1.56447E9</v>
      </c>
      <c r="AG1299" s="152">
        <v>90457.7476</v>
      </c>
      <c r="AQ1299" s="153">
        <f>IFERROR(__xludf.DUMMYFUNCTION("TO_DATE(INT((AR1299/(60*60*24))+""1/1/1970""))"),43915.0)</f>
        <v>43915</v>
      </c>
      <c r="AR1299" s="156">
        <v>1.5851088E9</v>
      </c>
      <c r="AS1299" s="156">
        <v>100608.294</v>
      </c>
      <c r="AT1299" s="152">
        <v>164450.0291</v>
      </c>
      <c r="AU1299" s="152">
        <f t="shared" si="1"/>
        <v>177854.41</v>
      </c>
      <c r="AV1299" s="152">
        <f t="shared" si="2"/>
        <v>33062.2266</v>
      </c>
      <c r="AW1299" s="152">
        <f t="shared" si="3"/>
        <v>141715.1586</v>
      </c>
      <c r="AX1299" s="152">
        <f t="shared" si="4"/>
        <v>10058.623</v>
      </c>
      <c r="AY1299" s="152">
        <f t="shared" si="5"/>
        <v>90803.1685</v>
      </c>
      <c r="AZ1299" s="152">
        <f t="shared" si="6"/>
        <v>92412.318</v>
      </c>
      <c r="BA1299" s="152">
        <f t="shared" si="7"/>
        <v>161112.0879</v>
      </c>
      <c r="BB1299" s="152">
        <f t="shared" si="8"/>
        <v>107136.04</v>
      </c>
      <c r="BC1299" s="152">
        <f t="shared" si="9"/>
        <v>122056.7638</v>
      </c>
    </row>
    <row r="1300">
      <c r="A1300" s="156">
        <v>1.53243906E9</v>
      </c>
      <c r="B1300" s="156">
        <v>121699.9108</v>
      </c>
      <c r="D1300" s="153">
        <f>IFERROR(__xludf.DUMMYFUNCTION("TO_DATE(INT((E1300/(60*60*24))+""1/1/1970""))"),43916.0)</f>
        <v>43916</v>
      </c>
      <c r="E1300" s="152">
        <v>1.5851952E9</v>
      </c>
      <c r="F1300" s="152">
        <v>100608.294</v>
      </c>
      <c r="H1300" s="153">
        <f>IFERROR(__xludf.DUMMYFUNCTION("TO_DATE(INT((I1300/(60*60*24))+""1/1/1970""))"),43916.0)</f>
        <v>43916</v>
      </c>
      <c r="I1300" s="156">
        <v>1.5851952E9</v>
      </c>
      <c r="J1300" s="156">
        <v>158555.9494</v>
      </c>
      <c r="L1300" s="154">
        <v>44162.0</v>
      </c>
      <c r="M1300" s="155">
        <v>270103.13</v>
      </c>
      <c r="O1300" s="153">
        <f>IFERROR(__xludf.DUMMYFUNCTION("TO_DATE(INT((P1300/(60*60*24))+""1/1/1970""))"),43673.0)</f>
        <v>43673</v>
      </c>
      <c r="P1300" s="13">
        <v>1.5641856E9</v>
      </c>
      <c r="Q1300" s="13">
        <v>32293.6809</v>
      </c>
      <c r="S1300" s="153">
        <f>IFERROR(__xludf.DUMMYFUNCTION("TO_DATE(INT((T1300/(60*60*24))+""1/1/1970""))"),43916.0)</f>
        <v>43916</v>
      </c>
      <c r="T1300" s="156">
        <v>1.5851952E9</v>
      </c>
      <c r="U1300" s="156">
        <v>143623.473</v>
      </c>
      <c r="W1300" s="153">
        <f>IFERROR(__xludf.DUMMYFUNCTION("TO_DATE(INT((X1300/(60*60*24))+""1/1/1970""))"),43882.0)</f>
        <v>43882</v>
      </c>
      <c r="X1300" s="156">
        <v>1.5822972E9</v>
      </c>
      <c r="Y1300" s="156">
        <v>9887.7763</v>
      </c>
      <c r="AA1300" s="153">
        <f>IFERROR(__xludf.DUMMYFUNCTION("TO_DATE(INT((AB1300/(60*60*24))+""1/1/1970""))"),43891.0)</f>
        <v>43891</v>
      </c>
      <c r="AB1300" s="152">
        <v>1.5831036E9</v>
      </c>
      <c r="AC1300" s="152">
        <v>92146.1372</v>
      </c>
      <c r="AE1300" s="153">
        <f>IFERROR(__xludf.DUMMYFUNCTION("TO_DATE(INT((AF1300/(60*60*24))+""1/1/1970""))"),43677.0)</f>
        <v>43677</v>
      </c>
      <c r="AF1300" s="156">
        <v>1.5645492E9</v>
      </c>
      <c r="AG1300" s="156">
        <v>90575.5444</v>
      </c>
      <c r="AQ1300" s="153">
        <f>IFERROR(__xludf.DUMMYFUNCTION("TO_DATE(INT((AR1300/(60*60*24))+""1/1/1970""))"),43916.0)</f>
        <v>43916</v>
      </c>
      <c r="AR1300" s="152">
        <v>1.5851952E9</v>
      </c>
      <c r="AS1300" s="152">
        <v>100608.294</v>
      </c>
      <c r="AT1300" s="156">
        <v>158555.9494</v>
      </c>
      <c r="AU1300" s="152">
        <f t="shared" si="1"/>
        <v>179339.78</v>
      </c>
      <c r="AV1300" s="152">
        <f t="shared" si="2"/>
        <v>33064.3237</v>
      </c>
      <c r="AW1300" s="152">
        <f t="shared" si="3"/>
        <v>143623.473</v>
      </c>
      <c r="AX1300" s="152">
        <f t="shared" si="4"/>
        <v>10057.7038</v>
      </c>
      <c r="AY1300" s="152">
        <f t="shared" si="5"/>
        <v>90665.5199</v>
      </c>
      <c r="AZ1300" s="152">
        <f t="shared" si="6"/>
        <v>93180.9668</v>
      </c>
      <c r="BA1300" s="152">
        <f t="shared" si="7"/>
        <v>159443.0789</v>
      </c>
      <c r="BB1300" s="152">
        <f t="shared" si="8"/>
        <v>106867.18</v>
      </c>
      <c r="BC1300" s="152">
        <f t="shared" si="9"/>
        <v>120004.3223</v>
      </c>
    </row>
    <row r="1301">
      <c r="A1301" s="152">
        <v>1.5324624E9</v>
      </c>
      <c r="B1301" s="152">
        <v>121609.5011</v>
      </c>
      <c r="D1301" s="153">
        <f>IFERROR(__xludf.DUMMYFUNCTION("TO_DATE(INT((E1301/(60*60*24))+""1/1/1970""))"),43917.0)</f>
        <v>43917</v>
      </c>
      <c r="E1301" s="156">
        <v>1.5852816E9</v>
      </c>
      <c r="F1301" s="156">
        <v>100608.294</v>
      </c>
      <c r="H1301" s="153">
        <f>IFERROR(__xludf.DUMMYFUNCTION("TO_DATE(INT((I1301/(60*60*24))+""1/1/1970""))"),43917.0)</f>
        <v>43917</v>
      </c>
      <c r="I1301" s="152">
        <v>1.5852816E9</v>
      </c>
      <c r="J1301" s="152">
        <v>155681.6611</v>
      </c>
      <c r="L1301" s="154">
        <v>44165.0</v>
      </c>
      <c r="M1301" s="155">
        <v>270807.1</v>
      </c>
      <c r="O1301" s="153">
        <f>IFERROR(__xludf.DUMMYFUNCTION("TO_DATE(INT((P1301/(60*60*24))+""1/1/1970""))"),43674.0)</f>
        <v>43674</v>
      </c>
      <c r="P1301" s="13">
        <v>1.564272E9</v>
      </c>
      <c r="Q1301" s="13">
        <v>32293.6809</v>
      </c>
      <c r="S1301" s="153">
        <f>IFERROR(__xludf.DUMMYFUNCTION("TO_DATE(INT((T1301/(60*60*24))+""1/1/1970""))"),43917.0)</f>
        <v>43917</v>
      </c>
      <c r="T1301" s="152">
        <v>1.5852816E9</v>
      </c>
      <c r="U1301" s="152">
        <v>152141.0418</v>
      </c>
      <c r="W1301" s="153">
        <f>IFERROR(__xludf.DUMMYFUNCTION("TO_DATE(INT((X1301/(60*60*24))+""1/1/1970""))"),43883.0)</f>
        <v>43883</v>
      </c>
      <c r="X1301" s="156">
        <v>1.5823296E9</v>
      </c>
      <c r="Y1301" s="156">
        <v>9884.2608</v>
      </c>
      <c r="AA1301" s="153">
        <f>IFERROR(__xludf.DUMMYFUNCTION("TO_DATE(INT((AB1301/(60*60*24))+""1/1/1970""))"),43892.0)</f>
        <v>43892</v>
      </c>
      <c r="AB1301" s="156">
        <v>1.5831432E9</v>
      </c>
      <c r="AC1301" s="156">
        <v>92026.8668</v>
      </c>
      <c r="AE1301" s="153">
        <f>IFERROR(__xludf.DUMMYFUNCTION("TO_DATE(INT((AF1301/(60*60*24))+""1/1/1970""))"),43678.0)</f>
        <v>43678</v>
      </c>
      <c r="AF1301" s="152">
        <v>1.5646284E9</v>
      </c>
      <c r="AG1301" s="152">
        <v>89885.7652</v>
      </c>
      <c r="AQ1301" s="153">
        <f>IFERROR(__xludf.DUMMYFUNCTION("TO_DATE(INT((AR1301/(60*60*24))+""1/1/1970""))"),43917.0)</f>
        <v>43917</v>
      </c>
      <c r="AR1301" s="156">
        <v>1.5852816E9</v>
      </c>
      <c r="AS1301" s="156">
        <v>100608.294</v>
      </c>
      <c r="AT1301" s="152">
        <v>155681.6611</v>
      </c>
      <c r="AU1301" s="152">
        <f t="shared" si="1"/>
        <v>189735.79</v>
      </c>
      <c r="AV1301" s="152">
        <f t="shared" si="2"/>
        <v>33302.0904</v>
      </c>
      <c r="AW1301" s="152">
        <f t="shared" si="3"/>
        <v>152141.0418</v>
      </c>
      <c r="AX1301" s="152">
        <f t="shared" si="4"/>
        <v>10009.1307</v>
      </c>
      <c r="AY1301" s="152">
        <f t="shared" si="5"/>
        <v>92729.4298</v>
      </c>
      <c r="AZ1301" s="152">
        <f t="shared" si="6"/>
        <v>94540.7187</v>
      </c>
      <c r="BA1301" s="152">
        <f t="shared" si="7"/>
        <v>157293.0205</v>
      </c>
      <c r="BB1301" s="152">
        <f t="shared" si="8"/>
        <v>107262.08</v>
      </c>
      <c r="BC1301" s="152">
        <f t="shared" si="9"/>
        <v>124902.1723</v>
      </c>
    </row>
    <row r="1302">
      <c r="A1302" s="156">
        <v>1.53252546E9</v>
      </c>
      <c r="B1302" s="156">
        <v>121532.0071</v>
      </c>
      <c r="D1302" s="153">
        <f>IFERROR(__xludf.DUMMYFUNCTION("TO_DATE(INT((E1302/(60*60*24))+""1/1/1970""))"),43918.0)</f>
        <v>43918</v>
      </c>
      <c r="E1302" s="152">
        <v>1.585368E9</v>
      </c>
      <c r="F1302" s="152">
        <v>100608.294</v>
      </c>
      <c r="H1302" s="153">
        <f>IFERROR(__xludf.DUMMYFUNCTION("TO_DATE(INT((I1302/(60*60*24))+""1/1/1970""))"),43918.0)</f>
        <v>43918</v>
      </c>
      <c r="I1302" s="156">
        <v>1.585368E9</v>
      </c>
      <c r="J1302" s="156">
        <v>160682.5884</v>
      </c>
      <c r="L1302" s="154">
        <v>44166.0</v>
      </c>
      <c r="M1302" s="155">
        <v>269684.93</v>
      </c>
      <c r="O1302" s="153">
        <f>IFERROR(__xludf.DUMMYFUNCTION("TO_DATE(INT((P1302/(60*60*24))+""1/1/1970""))"),43675.0)</f>
        <v>43675</v>
      </c>
      <c r="P1302" s="13">
        <v>1.5643584E9</v>
      </c>
      <c r="Q1302" s="13">
        <v>32278.1749</v>
      </c>
      <c r="S1302" s="153">
        <f>IFERROR(__xludf.DUMMYFUNCTION("TO_DATE(INT((T1302/(60*60*24))+""1/1/1970""))"),43918.0)</f>
        <v>43918</v>
      </c>
      <c r="T1302" s="156">
        <v>1.585368E9</v>
      </c>
      <c r="U1302" s="156">
        <v>147520.4112</v>
      </c>
      <c r="W1302" s="153">
        <f>IFERROR(__xludf.DUMMYFUNCTION("TO_DATE(INT((X1302/(60*60*24))+""1/1/1970""))"),43885.0)</f>
        <v>43885</v>
      </c>
      <c r="X1302" s="152">
        <v>1.5825024E9</v>
      </c>
      <c r="Y1302" s="152">
        <v>9888.525</v>
      </c>
      <c r="AA1302" s="153">
        <f>IFERROR(__xludf.DUMMYFUNCTION("TO_DATE(INT((AB1302/(60*60*24))+""1/1/1970""))"),43893.0)</f>
        <v>43893</v>
      </c>
      <c r="AB1302" s="152">
        <v>1.5832224E9</v>
      </c>
      <c r="AC1302" s="152">
        <v>91793.0189</v>
      </c>
      <c r="AE1302" s="153">
        <f>IFERROR(__xludf.DUMMYFUNCTION("TO_DATE(INT((AF1302/(60*60*24))+""1/1/1970""))"),43679.0)</f>
        <v>43679</v>
      </c>
      <c r="AF1302" s="156">
        <v>1.5647076E9</v>
      </c>
      <c r="AG1302" s="156">
        <v>89945.2708</v>
      </c>
      <c r="AQ1302" s="153">
        <f>IFERROR(__xludf.DUMMYFUNCTION("TO_DATE(INT((AR1302/(60*60*24))+""1/1/1970""))"),43918.0)</f>
        <v>43918</v>
      </c>
      <c r="AR1302" s="152">
        <v>1.585368E9</v>
      </c>
      <c r="AS1302" s="152">
        <v>100608.294</v>
      </c>
      <c r="AT1302" s="156">
        <v>160682.5884</v>
      </c>
      <c r="AU1302" s="152">
        <f t="shared" si="1"/>
        <v>189735.79</v>
      </c>
      <c r="AV1302" s="152">
        <f t="shared" si="2"/>
        <v>33549.3161</v>
      </c>
      <c r="AW1302" s="152">
        <f t="shared" si="3"/>
        <v>147520.4112</v>
      </c>
      <c r="AX1302" s="152">
        <f t="shared" si="4"/>
        <v>9980.2982</v>
      </c>
      <c r="AY1302" s="152">
        <f t="shared" si="5"/>
        <v>92729.4298</v>
      </c>
      <c r="AZ1302" s="152">
        <f t="shared" si="6"/>
        <v>95340.8656</v>
      </c>
      <c r="BA1302" s="152">
        <f t="shared" si="7"/>
        <v>159007.0062</v>
      </c>
      <c r="BB1302" s="152">
        <f t="shared" si="8"/>
        <v>106604.28</v>
      </c>
      <c r="BC1302" s="152">
        <f t="shared" si="9"/>
        <v>121082.3662</v>
      </c>
    </row>
    <row r="1303">
      <c r="A1303" s="152">
        <v>1.5325488E9</v>
      </c>
      <c r="B1303" s="152">
        <v>122642.7546</v>
      </c>
      <c r="D1303" s="153">
        <f>IFERROR(__xludf.DUMMYFUNCTION("TO_DATE(INT((E1303/(60*60*24))+""1/1/1970""))"),43920.0)</f>
        <v>43920</v>
      </c>
      <c r="E1303" s="156">
        <v>1.5855768E9</v>
      </c>
      <c r="F1303" s="156">
        <v>100608.294</v>
      </c>
      <c r="H1303" s="153">
        <f>IFERROR(__xludf.DUMMYFUNCTION("TO_DATE(INT((I1303/(60*60*24))+""1/1/1970""))"),43920.0)</f>
        <v>43920</v>
      </c>
      <c r="I1303" s="152">
        <v>1.5855768E9</v>
      </c>
      <c r="J1303" s="152">
        <v>160682.5884</v>
      </c>
      <c r="L1303" s="154">
        <v>44167.0</v>
      </c>
      <c r="M1303" s="155">
        <v>272445.05</v>
      </c>
      <c r="O1303" s="153">
        <f>IFERROR(__xludf.DUMMYFUNCTION("TO_DATE(INT((P1303/(60*60*24))+""1/1/1970""))"),43676.0)</f>
        <v>43676</v>
      </c>
      <c r="P1303" s="13">
        <v>1.5644952E9</v>
      </c>
      <c r="Q1303" s="13">
        <v>32179.0734</v>
      </c>
      <c r="S1303" s="153">
        <f>IFERROR(__xludf.DUMMYFUNCTION("TO_DATE(INT((T1303/(60*60*24))+""1/1/1970""))"),43920.0)</f>
        <v>43920</v>
      </c>
      <c r="T1303" s="152">
        <v>1.5855768E9</v>
      </c>
      <c r="U1303" s="152">
        <v>147520.4112</v>
      </c>
      <c r="W1303" s="153">
        <f>IFERROR(__xludf.DUMMYFUNCTION("TO_DATE(INT((X1303/(60*60*24))+""1/1/1970""))"),43886.0)</f>
        <v>43886</v>
      </c>
      <c r="X1303" s="156">
        <v>1.5826428E9</v>
      </c>
      <c r="Y1303" s="156">
        <v>9886.3097</v>
      </c>
      <c r="AA1303" s="153">
        <f>IFERROR(__xludf.DUMMYFUNCTION("TO_DATE(INT((AB1303/(60*60*24))+""1/1/1970""))"),43894.0)</f>
        <v>43894</v>
      </c>
      <c r="AB1303" s="156">
        <v>1.5833016E9</v>
      </c>
      <c r="AC1303" s="156">
        <v>92052.543</v>
      </c>
      <c r="AE1303" s="153">
        <f>IFERROR(__xludf.DUMMYFUNCTION("TO_DATE(INT((AF1303/(60*60*24))+""1/1/1970""))"),43680.0)</f>
        <v>43680</v>
      </c>
      <c r="AF1303" s="152">
        <v>1.5647904E9</v>
      </c>
      <c r="AG1303" s="152">
        <v>90182.8884</v>
      </c>
      <c r="AQ1303" s="153">
        <f>IFERROR(__xludf.DUMMYFUNCTION("TO_DATE(INT((AR1303/(60*60*24))+""1/1/1970""))"),43920.0)</f>
        <v>43920</v>
      </c>
      <c r="AR1303" s="156">
        <v>1.5855768E9</v>
      </c>
      <c r="AS1303" s="156">
        <v>100608.294</v>
      </c>
      <c r="AT1303" s="152">
        <v>160682.5884</v>
      </c>
      <c r="AU1303" s="152">
        <f t="shared" si="1"/>
        <v>185844.87</v>
      </c>
      <c r="AV1303" s="152">
        <f t="shared" si="2"/>
        <v>33651.9128</v>
      </c>
      <c r="AW1303" s="152">
        <f t="shared" si="3"/>
        <v>147520.4112</v>
      </c>
      <c r="AX1303" s="152">
        <f t="shared" si="4"/>
        <v>9987.1018</v>
      </c>
      <c r="AY1303" s="152">
        <f t="shared" si="5"/>
        <v>94213.4471</v>
      </c>
      <c r="AZ1303" s="152">
        <f t="shared" si="6"/>
        <v>95300.3248</v>
      </c>
      <c r="BA1303" s="152">
        <f t="shared" si="7"/>
        <v>159727.6891</v>
      </c>
      <c r="BB1303" s="152">
        <f t="shared" si="8"/>
        <v>106604.28</v>
      </c>
      <c r="BC1303" s="152">
        <f t="shared" si="9"/>
        <v>121082.3662</v>
      </c>
    </row>
    <row r="1304">
      <c r="A1304" s="156">
        <v>1.53261186E9</v>
      </c>
      <c r="B1304" s="156">
        <v>122367.2203</v>
      </c>
      <c r="D1304" s="153">
        <f>IFERROR(__xludf.DUMMYFUNCTION("TO_DATE(INT((E1304/(60*60*24))+""1/1/1970""))"),43921.0)</f>
        <v>43921</v>
      </c>
      <c r="E1304" s="156">
        <v>1.5856272E9</v>
      </c>
      <c r="F1304" s="156">
        <v>100608.294</v>
      </c>
      <c r="H1304" s="153">
        <f>IFERROR(__xludf.DUMMYFUNCTION("TO_DATE(INT((I1304/(60*60*24))+""1/1/1970""))"),43921.0)</f>
        <v>43921</v>
      </c>
      <c r="I1304" s="152">
        <v>1.5856272E9</v>
      </c>
      <c r="J1304" s="152">
        <v>159537.5577</v>
      </c>
      <c r="L1304" s="154">
        <v>44168.0</v>
      </c>
      <c r="M1304" s="155">
        <v>272981.74</v>
      </c>
      <c r="O1304" s="153">
        <f>IFERROR(__xludf.DUMMYFUNCTION("TO_DATE(INT((P1304/(60*60*24))+""1/1/1970""))"),43677.0)</f>
        <v>43677</v>
      </c>
      <c r="P1304" s="13">
        <v>1.5645816E9</v>
      </c>
      <c r="Q1304" s="13">
        <v>32123.8257</v>
      </c>
      <c r="S1304" s="153">
        <f>IFERROR(__xludf.DUMMYFUNCTION("TO_DATE(INT((T1304/(60*60*24))+""1/1/1970""))"),43921.0)</f>
        <v>43921</v>
      </c>
      <c r="T1304" s="152">
        <v>1.5856272E9</v>
      </c>
      <c r="U1304" s="152">
        <v>152257.932</v>
      </c>
      <c r="W1304" s="153">
        <f>IFERROR(__xludf.DUMMYFUNCTION("TO_DATE(INT((X1304/(60*60*24))+""1/1/1970""))"),43887.0)</f>
        <v>43887</v>
      </c>
      <c r="X1304" s="156">
        <v>1.5827292E9</v>
      </c>
      <c r="Y1304" s="156">
        <v>9882.4834</v>
      </c>
      <c r="AA1304" s="153">
        <f>IFERROR(__xludf.DUMMYFUNCTION("TO_DATE(INT((AB1304/(60*60*24))+""1/1/1970""))"),43895.0)</f>
        <v>43895</v>
      </c>
      <c r="AB1304" s="152">
        <v>1.5833808E9</v>
      </c>
      <c r="AC1304" s="152">
        <v>91887.5442</v>
      </c>
      <c r="AE1304" s="153">
        <f>IFERROR(__xludf.DUMMYFUNCTION("TO_DATE(INT((AF1304/(60*60*24))+""1/1/1970""))"),43681.0)</f>
        <v>43681</v>
      </c>
      <c r="AF1304" s="156">
        <v>1.564956E9</v>
      </c>
      <c r="AG1304" s="156">
        <v>90182.8884</v>
      </c>
      <c r="AQ1304" s="153">
        <f>IFERROR(__xludf.DUMMYFUNCTION("TO_DATE(INT((AR1304/(60*60*24))+""1/1/1970""))"),43921.0)</f>
        <v>43921</v>
      </c>
      <c r="AR1304" s="156">
        <v>1.5856272E9</v>
      </c>
      <c r="AS1304" s="156">
        <v>100608.294</v>
      </c>
      <c r="AT1304" s="152">
        <v>159537.5577</v>
      </c>
      <c r="AU1304" s="152">
        <f t="shared" si="1"/>
        <v>190971.7</v>
      </c>
      <c r="AV1304" s="152">
        <f t="shared" si="2"/>
        <v>33694.6293</v>
      </c>
      <c r="AW1304" s="152">
        <f t="shared" si="3"/>
        <v>152257.932</v>
      </c>
      <c r="AX1304" s="152">
        <f t="shared" si="4"/>
        <v>9997.6491</v>
      </c>
      <c r="AY1304" s="152">
        <f t="shared" si="5"/>
        <v>93654.8736</v>
      </c>
      <c r="AZ1304" s="152">
        <f t="shared" si="6"/>
        <v>94382.3963</v>
      </c>
      <c r="BA1304" s="152">
        <f t="shared" si="7"/>
        <v>157885.2218</v>
      </c>
      <c r="BB1304" s="152">
        <f t="shared" si="8"/>
        <v>106884.78</v>
      </c>
      <c r="BC1304" s="152">
        <f t="shared" si="9"/>
        <v>125246.2524</v>
      </c>
    </row>
    <row r="1305">
      <c r="A1305" s="152">
        <v>1.5326352E9</v>
      </c>
      <c r="B1305" s="152">
        <v>122354.3047</v>
      </c>
      <c r="D1305" s="153">
        <f>IFERROR(__xludf.DUMMYFUNCTION("TO_DATE(INT((E1305/(60*60*24))+""1/1/1970""))"),43922.0)</f>
        <v>43922</v>
      </c>
      <c r="E1305" s="152">
        <v>1.5857136E9</v>
      </c>
      <c r="F1305" s="152">
        <v>100608.294</v>
      </c>
      <c r="H1305" s="153">
        <f>IFERROR(__xludf.DUMMYFUNCTION("TO_DATE(INT((I1305/(60*60*24))+""1/1/1970""))"),43922.0)</f>
        <v>43922</v>
      </c>
      <c r="I1305" s="156">
        <v>1.5857136E9</v>
      </c>
      <c r="J1305" s="156">
        <v>157054.5181</v>
      </c>
      <c r="L1305" s="154">
        <v>44169.0</v>
      </c>
      <c r="M1305" s="155">
        <v>272912.04</v>
      </c>
      <c r="O1305" s="153">
        <f>IFERROR(__xludf.DUMMYFUNCTION("TO_DATE(INT((P1305/(60*60*24))+""1/1/1970""))"),43678.0)</f>
        <v>43678</v>
      </c>
      <c r="P1305" s="13">
        <v>1.564668E9</v>
      </c>
      <c r="Q1305" s="13">
        <v>32118.4098</v>
      </c>
      <c r="S1305" s="153">
        <f>IFERROR(__xludf.DUMMYFUNCTION("TO_DATE(INT((T1305/(60*60*24))+""1/1/1970""))"),43922.0)</f>
        <v>43922</v>
      </c>
      <c r="T1305" s="156">
        <v>1.5857136E9</v>
      </c>
      <c r="U1305" s="156">
        <v>149991.0654</v>
      </c>
      <c r="W1305" s="153">
        <f>IFERROR(__xludf.DUMMYFUNCTION("TO_DATE(INT((X1305/(60*60*24))+""1/1/1970""))"),43888.0)</f>
        <v>43888</v>
      </c>
      <c r="X1305" s="156">
        <v>1.5828156E9</v>
      </c>
      <c r="Y1305" s="156">
        <v>9903.2474</v>
      </c>
      <c r="AA1305" s="153">
        <f>IFERROR(__xludf.DUMMYFUNCTION("TO_DATE(INT((AB1305/(60*60*24))+""1/1/1970""))"),43896.0)</f>
        <v>43896</v>
      </c>
      <c r="AB1305" s="156">
        <v>1.58346E9</v>
      </c>
      <c r="AC1305" s="156">
        <v>92182.9288</v>
      </c>
      <c r="AE1305" s="153">
        <f>IFERROR(__xludf.DUMMYFUNCTION("TO_DATE(INT((AF1305/(60*60*24))+""1/1/1970""))"),43682.0)</f>
        <v>43682</v>
      </c>
      <c r="AF1305" s="156">
        <v>1.5649956E9</v>
      </c>
      <c r="AG1305" s="156">
        <v>90178.4356</v>
      </c>
      <c r="AQ1305" s="153">
        <f>IFERROR(__xludf.DUMMYFUNCTION("TO_DATE(INT((AR1305/(60*60*24))+""1/1/1970""))"),43922.0)</f>
        <v>43922</v>
      </c>
      <c r="AR1305" s="152">
        <v>1.5857136E9</v>
      </c>
      <c r="AS1305" s="152">
        <v>100608.294</v>
      </c>
      <c r="AT1305" s="156">
        <v>157054.5181</v>
      </c>
      <c r="AU1305" s="152">
        <f t="shared" si="1"/>
        <v>186268.01</v>
      </c>
      <c r="AV1305" s="152">
        <f t="shared" si="2"/>
        <v>33844.5708</v>
      </c>
      <c r="AW1305" s="152">
        <f t="shared" si="3"/>
        <v>149991.0654</v>
      </c>
      <c r="AX1305" s="152">
        <f t="shared" si="4"/>
        <v>9999.7764</v>
      </c>
      <c r="AY1305" s="152">
        <f t="shared" si="5"/>
        <v>94161.7513</v>
      </c>
      <c r="AZ1305" s="152">
        <f t="shared" si="6"/>
        <v>94356.7916</v>
      </c>
      <c r="BA1305" s="152">
        <f t="shared" si="7"/>
        <v>157238.5059</v>
      </c>
      <c r="BB1305" s="152">
        <f t="shared" si="8"/>
        <v>106643.33</v>
      </c>
      <c r="BC1305" s="152">
        <f t="shared" si="9"/>
        <v>124944.3547</v>
      </c>
    </row>
    <row r="1306">
      <c r="A1306" s="156">
        <v>1.53269826E9</v>
      </c>
      <c r="B1306" s="156">
        <v>122522.2084</v>
      </c>
      <c r="D1306" s="153">
        <f>IFERROR(__xludf.DUMMYFUNCTION("TO_DATE(INT((E1306/(60*60*24))+""1/1/1970""))"),43923.0)</f>
        <v>43923</v>
      </c>
      <c r="E1306" s="156">
        <v>1.5858E9</v>
      </c>
      <c r="F1306" s="156">
        <v>100608.294</v>
      </c>
      <c r="H1306" s="153">
        <f>IFERROR(__xludf.DUMMYFUNCTION("TO_DATE(INT((I1306/(60*60*24))+""1/1/1970""))"),43923.0)</f>
        <v>43923</v>
      </c>
      <c r="I1306" s="152">
        <v>1.5858E9</v>
      </c>
      <c r="J1306" s="152">
        <v>155571.1144</v>
      </c>
      <c r="L1306" s="154">
        <v>44172.0</v>
      </c>
      <c r="M1306" s="155">
        <v>275114.56</v>
      </c>
      <c r="O1306" s="153">
        <f>IFERROR(__xludf.DUMMYFUNCTION("TO_DATE(INT((P1306/(60*60*24))+""1/1/1970""))"),43679.0)</f>
        <v>43679</v>
      </c>
      <c r="P1306" s="13">
        <v>1.5647544E9</v>
      </c>
      <c r="Q1306" s="13">
        <v>32376.2544</v>
      </c>
      <c r="S1306" s="153">
        <f>IFERROR(__xludf.DUMMYFUNCTION("TO_DATE(INT((T1306/(60*60*24))+""1/1/1970""))"),43923.0)</f>
        <v>43923</v>
      </c>
      <c r="T1306" s="152">
        <v>1.5858E9</v>
      </c>
      <c r="U1306" s="152">
        <v>150071.1043</v>
      </c>
      <c r="W1306" s="153">
        <f>IFERROR(__xludf.DUMMYFUNCTION("TO_DATE(INT((X1306/(60*60*24))+""1/1/1970""))"),43889.0)</f>
        <v>43889</v>
      </c>
      <c r="X1306" s="156">
        <v>1.582902E9</v>
      </c>
      <c r="Y1306" s="156">
        <v>9913.4375</v>
      </c>
      <c r="AA1306" s="153">
        <f>IFERROR(__xludf.DUMMYFUNCTION("TO_DATE(INT((AB1306/(60*60*24))+""1/1/1970""))"),43898.0)</f>
        <v>43898</v>
      </c>
      <c r="AB1306" s="152">
        <v>1.5837048E9</v>
      </c>
      <c r="AC1306" s="152">
        <v>91098.9432</v>
      </c>
      <c r="AE1306" s="153">
        <f>IFERROR(__xludf.DUMMYFUNCTION("TO_DATE(INT((AF1306/(60*60*24))+""1/1/1970""))"),43683.0)</f>
        <v>43683</v>
      </c>
      <c r="AF1306" s="152">
        <v>1.5650748E9</v>
      </c>
      <c r="AG1306" s="152">
        <v>91264.1092</v>
      </c>
      <c r="AQ1306" s="153">
        <f>IFERROR(__xludf.DUMMYFUNCTION("TO_DATE(INT((AR1306/(60*60*24))+""1/1/1970""))"),43923.0)</f>
        <v>43923</v>
      </c>
      <c r="AR1306" s="156">
        <v>1.5858E9</v>
      </c>
      <c r="AS1306" s="156">
        <v>100608.294</v>
      </c>
      <c r="AT1306" s="152">
        <v>155571.1144</v>
      </c>
      <c r="AU1306" s="152">
        <f t="shared" si="1"/>
        <v>179783.06</v>
      </c>
      <c r="AV1306" s="152">
        <f t="shared" si="2"/>
        <v>33994.9223</v>
      </c>
      <c r="AW1306" s="152">
        <f t="shared" si="3"/>
        <v>150071.1043</v>
      </c>
      <c r="AX1306" s="152">
        <f t="shared" si="4"/>
        <v>10013.9184</v>
      </c>
      <c r="AY1306" s="152">
        <f t="shared" si="5"/>
        <v>94282.9706</v>
      </c>
      <c r="AZ1306" s="152">
        <f t="shared" si="6"/>
        <v>93719.6613</v>
      </c>
      <c r="BA1306" s="152">
        <f t="shared" si="7"/>
        <v>159709.7473</v>
      </c>
      <c r="BB1306" s="152">
        <f t="shared" si="8"/>
        <v>106074.23</v>
      </c>
      <c r="BC1306" s="152">
        <f t="shared" si="9"/>
        <v>122332.7795</v>
      </c>
    </row>
    <row r="1307">
      <c r="A1307" s="152">
        <v>1.5327216E9</v>
      </c>
      <c r="B1307" s="152">
        <v>121527.7019</v>
      </c>
      <c r="D1307" s="153">
        <f>IFERROR(__xludf.DUMMYFUNCTION("TO_DATE(INT((E1307/(60*60*24))+""1/1/1970""))"),43924.0)</f>
        <v>43924</v>
      </c>
      <c r="E1307" s="152">
        <v>1.5858864E9</v>
      </c>
      <c r="F1307" s="152">
        <v>100608.294</v>
      </c>
      <c r="H1307" s="153">
        <f>IFERROR(__xludf.DUMMYFUNCTION("TO_DATE(INT((I1307/(60*60*24))+""1/1/1970""))"),43924.0)</f>
        <v>43924</v>
      </c>
      <c r="I1307" s="156">
        <v>1.5858864E9</v>
      </c>
      <c r="J1307" s="156">
        <v>153348.498</v>
      </c>
      <c r="L1307" s="154">
        <v>44173.0</v>
      </c>
      <c r="M1307" s="155">
        <v>274584.84</v>
      </c>
      <c r="O1307" s="153">
        <f>IFERROR(__xludf.DUMMYFUNCTION("TO_DATE(INT((P1307/(60*60*24))+""1/1/1970""))"),43680.0)</f>
        <v>43680</v>
      </c>
      <c r="P1307" s="13">
        <v>1.5647904E9</v>
      </c>
      <c r="Q1307" s="13">
        <v>32420.9969</v>
      </c>
      <c r="S1307" s="153">
        <f>IFERROR(__xludf.DUMMYFUNCTION("TO_DATE(INT((T1307/(60*60*24))+""1/1/1970""))"),43924.0)</f>
        <v>43924</v>
      </c>
      <c r="T1307" s="156">
        <v>1.5858864E9</v>
      </c>
      <c r="U1307" s="156">
        <v>150378.9099</v>
      </c>
      <c r="W1307" s="153">
        <f>IFERROR(__xludf.DUMMYFUNCTION("TO_DATE(INT((X1307/(60*60*24))+""1/1/1970""))"),43890.0)</f>
        <v>43890</v>
      </c>
      <c r="X1307" s="156">
        <v>1.5829344E9</v>
      </c>
      <c r="Y1307" s="156">
        <v>9922.187</v>
      </c>
      <c r="AA1307" s="153">
        <f>IFERROR(__xludf.DUMMYFUNCTION("TO_DATE(INT((AB1307/(60*60*24))+""1/1/1970""))"),43899.0)</f>
        <v>43899</v>
      </c>
      <c r="AB1307" s="152">
        <v>1.5837444E9</v>
      </c>
      <c r="AC1307" s="152">
        <v>90939.3489</v>
      </c>
      <c r="AE1307" s="153">
        <f>IFERROR(__xludf.DUMMYFUNCTION("TO_DATE(INT((AF1307/(60*60*24))+""1/1/1970""))"),43684.0)</f>
        <v>43684</v>
      </c>
      <c r="AF1307" s="156">
        <v>1.565154E9</v>
      </c>
      <c r="AG1307" s="156">
        <v>90968.2004</v>
      </c>
      <c r="AQ1307" s="153">
        <f>IFERROR(__xludf.DUMMYFUNCTION("TO_DATE(INT((AR1307/(60*60*24))+""1/1/1970""))"),43924.0)</f>
        <v>43924</v>
      </c>
      <c r="AR1307" s="152">
        <v>1.5858864E9</v>
      </c>
      <c r="AS1307" s="152">
        <v>100608.294</v>
      </c>
      <c r="AT1307" s="156">
        <v>153348.498</v>
      </c>
      <c r="AU1307" s="152">
        <f t="shared" si="1"/>
        <v>184829.14</v>
      </c>
      <c r="AV1307" s="152">
        <f t="shared" si="2"/>
        <v>33777.1205</v>
      </c>
      <c r="AW1307" s="152">
        <f t="shared" si="3"/>
        <v>150378.9099</v>
      </c>
      <c r="AX1307" s="152">
        <f t="shared" si="4"/>
        <v>10008.0349</v>
      </c>
      <c r="AY1307" s="152">
        <f t="shared" si="5"/>
        <v>94271.3038</v>
      </c>
      <c r="AZ1307" s="152">
        <f t="shared" si="6"/>
        <v>92819.2294</v>
      </c>
      <c r="BA1307" s="152">
        <f t="shared" si="7"/>
        <v>159789.8371</v>
      </c>
      <c r="BB1307" s="152">
        <f t="shared" si="8"/>
        <v>105985.4</v>
      </c>
      <c r="BC1307" s="152">
        <f t="shared" si="9"/>
        <v>123741.9847</v>
      </c>
    </row>
    <row r="1308">
      <c r="A1308" s="156">
        <v>1.53295746E9</v>
      </c>
      <c r="B1308" s="156">
        <v>121592.2802</v>
      </c>
      <c r="D1308" s="153">
        <f>IFERROR(__xludf.DUMMYFUNCTION("TO_DATE(INT((E1308/(60*60*24))+""1/1/1970""))"),43925.0)</f>
        <v>43925</v>
      </c>
      <c r="E1308" s="156">
        <v>1.5859728E9</v>
      </c>
      <c r="F1308" s="156">
        <v>100608.294</v>
      </c>
      <c r="H1308" s="153">
        <f>IFERROR(__xludf.DUMMYFUNCTION("TO_DATE(INT((I1308/(60*60*24))+""1/1/1970""))"),43925.0)</f>
        <v>43925</v>
      </c>
      <c r="I1308" s="152">
        <v>1.5859728E9</v>
      </c>
      <c r="J1308" s="152">
        <v>153622.1797</v>
      </c>
      <c r="L1308" s="154">
        <v>44174.0</v>
      </c>
      <c r="M1308" s="155">
        <v>275337.6</v>
      </c>
      <c r="O1308" s="153">
        <f>IFERROR(__xludf.DUMMYFUNCTION("TO_DATE(INT((P1308/(60*60*24))+""1/1/1970""))"),43681.0)</f>
        <v>43681</v>
      </c>
      <c r="P1308" s="13">
        <v>1.5648768E9</v>
      </c>
      <c r="Q1308" s="13">
        <v>32420.9969</v>
      </c>
      <c r="S1308" s="153">
        <f>IFERROR(__xludf.DUMMYFUNCTION("TO_DATE(INT((T1308/(60*60*24))+""1/1/1970""))"),43925.0)</f>
        <v>43925</v>
      </c>
      <c r="T1308" s="152">
        <v>1.5859728E9</v>
      </c>
      <c r="U1308" s="152">
        <v>150390.1518</v>
      </c>
      <c r="W1308" s="153">
        <f>IFERROR(__xludf.DUMMYFUNCTION("TO_DATE(INT((X1308/(60*60*24))+""1/1/1970""))"),43892.0)</f>
        <v>43892</v>
      </c>
      <c r="X1308" s="152">
        <v>1.5831072E9</v>
      </c>
      <c r="Y1308" s="152">
        <v>9929.7645</v>
      </c>
      <c r="AA1308" s="153">
        <f>IFERROR(__xludf.DUMMYFUNCTION("TO_DATE(INT((AB1308/(60*60*24))+""1/1/1970""))"),43900.0)</f>
        <v>43900</v>
      </c>
      <c r="AB1308" s="156">
        <v>1.5838236E9</v>
      </c>
      <c r="AC1308" s="156">
        <v>91132.379</v>
      </c>
      <c r="AE1308" s="153">
        <f>IFERROR(__xludf.DUMMYFUNCTION("TO_DATE(INT((AF1308/(60*60*24))+""1/1/1970""))"),43685.0)</f>
        <v>43685</v>
      </c>
      <c r="AF1308" s="152">
        <v>1.5652332E9</v>
      </c>
      <c r="AG1308" s="152">
        <v>90957.6756</v>
      </c>
      <c r="AQ1308" s="153">
        <f>IFERROR(__xludf.DUMMYFUNCTION("TO_DATE(INT((AR1308/(60*60*24))+""1/1/1970""))"),43925.0)</f>
        <v>43925</v>
      </c>
      <c r="AR1308" s="156">
        <v>1.5859728E9</v>
      </c>
      <c r="AS1308" s="156">
        <v>100608.294</v>
      </c>
      <c r="AT1308" s="152">
        <v>153622.1797</v>
      </c>
      <c r="AU1308" s="152">
        <f t="shared" si="1"/>
        <v>184829.14</v>
      </c>
      <c r="AV1308" s="152">
        <f t="shared" si="2"/>
        <v>33825.7203</v>
      </c>
      <c r="AW1308" s="152">
        <f t="shared" si="3"/>
        <v>150390.1518</v>
      </c>
      <c r="AX1308" s="152">
        <f t="shared" si="4"/>
        <v>10026.6017</v>
      </c>
      <c r="AY1308" s="152">
        <f t="shared" si="5"/>
        <v>94271.3038</v>
      </c>
      <c r="AZ1308" s="152">
        <f t="shared" si="6"/>
        <v>92473.9927</v>
      </c>
      <c r="BA1308" s="152">
        <f t="shared" si="7"/>
        <v>160719.8334</v>
      </c>
      <c r="BB1308" s="152">
        <f t="shared" si="8"/>
        <v>105732.77</v>
      </c>
      <c r="BC1308" s="152">
        <f t="shared" si="9"/>
        <v>123135.1197</v>
      </c>
    </row>
    <row r="1309">
      <c r="A1309" s="152">
        <v>1.5329808E9</v>
      </c>
      <c r="B1309" s="152">
        <v>120894.8341</v>
      </c>
      <c r="D1309" s="153">
        <f>IFERROR(__xludf.DUMMYFUNCTION("TO_DATE(INT((E1309/(60*60*24))+""1/1/1970""))"),43927.0)</f>
        <v>43927</v>
      </c>
      <c r="E1309" s="152">
        <v>1.5861816E9</v>
      </c>
      <c r="F1309" s="152">
        <v>100608.294</v>
      </c>
      <c r="H1309" s="153">
        <f>IFERROR(__xludf.DUMMYFUNCTION("TO_DATE(INT((I1309/(60*60*24))+""1/1/1970""))"),43927.0)</f>
        <v>43927</v>
      </c>
      <c r="I1309" s="156">
        <v>1.5861816E9</v>
      </c>
      <c r="J1309" s="156">
        <v>153622.1797</v>
      </c>
      <c r="L1309" s="154">
        <v>44175.0</v>
      </c>
      <c r="M1309" s="155">
        <v>273023.56</v>
      </c>
      <c r="O1309" s="153">
        <f>IFERROR(__xludf.DUMMYFUNCTION("TO_DATE(INT((P1309/(60*60*24))+""1/1/1970""))"),43682.0)</f>
        <v>43682</v>
      </c>
      <c r="P1309" s="13">
        <v>1.5649632E9</v>
      </c>
      <c r="Q1309" s="13">
        <v>32420.9779</v>
      </c>
      <c r="S1309" s="153">
        <f>IFERROR(__xludf.DUMMYFUNCTION("TO_DATE(INT((T1309/(60*60*24))+""1/1/1970""))"),43927.0)</f>
        <v>43927</v>
      </c>
      <c r="T1309" s="156">
        <v>1.5861816E9</v>
      </c>
      <c r="U1309" s="156">
        <v>150390.1518</v>
      </c>
      <c r="W1309" s="153">
        <f>IFERROR(__xludf.DUMMYFUNCTION("TO_DATE(INT((X1309/(60*60*24))+""1/1/1970""))"),43893.0)</f>
        <v>43893</v>
      </c>
      <c r="X1309" s="156">
        <v>1.5832476E9</v>
      </c>
      <c r="Y1309" s="156">
        <v>9927.7997</v>
      </c>
      <c r="AA1309" s="153">
        <f>IFERROR(__xludf.DUMMYFUNCTION("TO_DATE(INT((AB1309/(60*60*24))+""1/1/1970""))"),43901.0)</f>
        <v>43901</v>
      </c>
      <c r="AB1309" s="152">
        <v>1.5839028E9</v>
      </c>
      <c r="AC1309" s="152">
        <v>90920.5254</v>
      </c>
      <c r="AE1309" s="153">
        <f>IFERROR(__xludf.DUMMYFUNCTION("TO_DATE(INT((AF1309/(60*60*24))+""1/1/1970""))"),43686.0)</f>
        <v>43686</v>
      </c>
      <c r="AF1309" s="156">
        <v>1.5653124E9</v>
      </c>
      <c r="AG1309" s="156">
        <v>90813.5668</v>
      </c>
      <c r="AQ1309" s="153">
        <f>IFERROR(__xludf.DUMMYFUNCTION("TO_DATE(INT((AR1309/(60*60*24))+""1/1/1970""))"),43927.0)</f>
        <v>43927</v>
      </c>
      <c r="AR1309" s="152">
        <v>1.5861816E9</v>
      </c>
      <c r="AS1309" s="152">
        <v>100608.294</v>
      </c>
      <c r="AT1309" s="156">
        <v>153622.1797</v>
      </c>
      <c r="AU1309" s="152">
        <f t="shared" si="1"/>
        <v>182818.4</v>
      </c>
      <c r="AV1309" s="152">
        <f t="shared" si="2"/>
        <v>33807.1945</v>
      </c>
      <c r="AW1309" s="152">
        <f t="shared" si="3"/>
        <v>150390.1518</v>
      </c>
      <c r="AX1309" s="152">
        <f t="shared" si="4"/>
        <v>10031.703</v>
      </c>
      <c r="AY1309" s="152">
        <f t="shared" si="5"/>
        <v>94064.262</v>
      </c>
      <c r="AZ1309" s="152">
        <f t="shared" si="6"/>
        <v>92473.1392</v>
      </c>
      <c r="BA1309" s="152">
        <f t="shared" si="7"/>
        <v>159130.0247</v>
      </c>
      <c r="BB1309" s="152">
        <f t="shared" si="8"/>
        <v>105732.77</v>
      </c>
      <c r="BC1309" s="152">
        <f t="shared" si="9"/>
        <v>123135.1197</v>
      </c>
    </row>
    <row r="1310">
      <c r="A1310" s="156">
        <v>1.53304386E9</v>
      </c>
      <c r="B1310" s="156">
        <v>121364.1034</v>
      </c>
      <c r="D1310" s="153">
        <f>IFERROR(__xludf.DUMMYFUNCTION("TO_DATE(INT((E1310/(60*60*24))+""1/1/1970""))"),43928.0)</f>
        <v>43928</v>
      </c>
      <c r="E1310" s="152">
        <v>1.586232E9</v>
      </c>
      <c r="F1310" s="152">
        <v>100608.294</v>
      </c>
      <c r="H1310" s="153">
        <f>IFERROR(__xludf.DUMMYFUNCTION("TO_DATE(INT((I1310/(60*60*24))+""1/1/1970""))"),43928.0)</f>
        <v>43928</v>
      </c>
      <c r="I1310" s="156">
        <v>1.586232E9</v>
      </c>
      <c r="J1310" s="156">
        <v>154723.8618</v>
      </c>
      <c r="L1310" s="154">
        <v>44176.0</v>
      </c>
      <c r="M1310" s="155">
        <v>272939.92</v>
      </c>
      <c r="O1310" s="153">
        <f>IFERROR(__xludf.DUMMYFUNCTION("TO_DATE(INT((P1310/(60*60*24))+""1/1/1970""))"),43683.0)</f>
        <v>43683</v>
      </c>
      <c r="P1310" s="13">
        <v>1.5651E9</v>
      </c>
      <c r="Q1310" s="13">
        <v>32644.7714</v>
      </c>
      <c r="S1310" s="153">
        <f>IFERROR(__xludf.DUMMYFUNCTION("TO_DATE(INT((T1310/(60*60*24))+""1/1/1970""))"),43928.0)</f>
        <v>43928</v>
      </c>
      <c r="T1310" s="156">
        <v>1.586232E9</v>
      </c>
      <c r="U1310" s="156">
        <v>150790.8122</v>
      </c>
      <c r="W1310" s="153">
        <f>IFERROR(__xludf.DUMMYFUNCTION("TO_DATE(INT((X1310/(60*60*24))+""1/1/1970""))"),43894.0)</f>
        <v>43894</v>
      </c>
      <c r="X1310" s="156">
        <v>1.583334E9</v>
      </c>
      <c r="Y1310" s="156">
        <v>9941.6897</v>
      </c>
      <c r="AA1310" s="153">
        <f>IFERROR(__xludf.DUMMYFUNCTION("TO_DATE(INT((AB1310/(60*60*24))+""1/1/1970""))"),43902.0)</f>
        <v>43902</v>
      </c>
      <c r="AB1310" s="156">
        <v>1.583982E9</v>
      </c>
      <c r="AC1310" s="156">
        <v>90590.6464</v>
      </c>
      <c r="AE1310" s="153">
        <f>IFERROR(__xludf.DUMMYFUNCTION("TO_DATE(INT((AF1310/(60*60*24))+""1/1/1970""))"),43687.0)</f>
        <v>43687</v>
      </c>
      <c r="AF1310" s="152">
        <v>1.5653952E9</v>
      </c>
      <c r="AG1310" s="152">
        <v>90925.6964</v>
      </c>
      <c r="AQ1310" s="153">
        <f>IFERROR(__xludf.DUMMYFUNCTION("TO_DATE(INT((AR1310/(60*60*24))+""1/1/1970""))"),43928.0)</f>
        <v>43928</v>
      </c>
      <c r="AR1310" s="152">
        <v>1.586232E9</v>
      </c>
      <c r="AS1310" s="152">
        <v>100608.294</v>
      </c>
      <c r="AT1310" s="156">
        <v>154723.8618</v>
      </c>
      <c r="AU1310" s="152">
        <f t="shared" si="1"/>
        <v>195295.68</v>
      </c>
      <c r="AV1310" s="152">
        <f t="shared" si="2"/>
        <v>33771.4821</v>
      </c>
      <c r="AW1310" s="152">
        <f t="shared" si="3"/>
        <v>150790.8122</v>
      </c>
      <c r="AX1310" s="152">
        <f t="shared" si="4"/>
        <v>10001.3732</v>
      </c>
      <c r="AY1310" s="152">
        <f t="shared" si="5"/>
        <v>94057.2851</v>
      </c>
      <c r="AZ1310" s="152">
        <f t="shared" si="6"/>
        <v>92416.8088</v>
      </c>
      <c r="BA1310" s="152">
        <f t="shared" si="7"/>
        <v>158758.6512</v>
      </c>
      <c r="BB1310" s="152">
        <f t="shared" si="8"/>
        <v>106449.08</v>
      </c>
      <c r="BC1310" s="152">
        <f t="shared" si="9"/>
        <v>127363.76</v>
      </c>
    </row>
    <row r="1311">
      <c r="A1311" s="152">
        <v>1.5330672E9</v>
      </c>
      <c r="B1311" s="152">
        <v>121488.9549</v>
      </c>
      <c r="D1311" s="153">
        <f>IFERROR(__xludf.DUMMYFUNCTION("TO_DATE(INT((E1311/(60*60*24))+""1/1/1970""))"),43929.0)</f>
        <v>43929</v>
      </c>
      <c r="E1311" s="156">
        <v>1.5863184E9</v>
      </c>
      <c r="F1311" s="156">
        <v>100608.294</v>
      </c>
      <c r="H1311" s="153">
        <f>IFERROR(__xludf.DUMMYFUNCTION("TO_DATE(INT((I1311/(60*60*24))+""1/1/1970""))"),43929.0)</f>
        <v>43929</v>
      </c>
      <c r="I1311" s="152">
        <v>1.5863184E9</v>
      </c>
      <c r="J1311" s="152">
        <v>155531.0677</v>
      </c>
      <c r="L1311" s="154">
        <v>44179.0</v>
      </c>
      <c r="M1311" s="155">
        <v>272640.21</v>
      </c>
      <c r="O1311" s="153">
        <f>IFERROR(__xludf.DUMMYFUNCTION("TO_DATE(INT((P1311/(60*60*24))+""1/1/1970""))"),43684.0)</f>
        <v>43684</v>
      </c>
      <c r="P1311" s="13">
        <v>1.5651864E9</v>
      </c>
      <c r="Q1311" s="13">
        <v>32421.549</v>
      </c>
      <c r="S1311" s="153">
        <f>IFERROR(__xludf.DUMMYFUNCTION("TO_DATE(INT((T1311/(60*60*24))+""1/1/1970""))"),43929.0)</f>
        <v>43929</v>
      </c>
      <c r="T1311" s="152">
        <v>1.5863184E9</v>
      </c>
      <c r="U1311" s="152">
        <v>150906.9592</v>
      </c>
      <c r="W1311" s="153">
        <f>IFERROR(__xludf.DUMMYFUNCTION("TO_DATE(INT((X1311/(60*60*24))+""1/1/1970""))"),43895.0)</f>
        <v>43895</v>
      </c>
      <c r="X1311" s="156">
        <v>1.5834204E9</v>
      </c>
      <c r="Y1311" s="156">
        <v>9921.3151</v>
      </c>
      <c r="AA1311" s="153">
        <f>IFERROR(__xludf.DUMMYFUNCTION("TO_DATE(INT((AB1311/(60*60*24))+""1/1/1970""))"),43903.0)</f>
        <v>43903</v>
      </c>
      <c r="AB1311" s="152">
        <v>1.5840612E9</v>
      </c>
      <c r="AC1311" s="152">
        <v>90707.8078</v>
      </c>
      <c r="AE1311" s="153">
        <f>IFERROR(__xludf.DUMMYFUNCTION("TO_DATE(INT((AF1311/(60*60*24))+""1/1/1970""))"),43688.0)</f>
        <v>43688</v>
      </c>
      <c r="AF1311" s="156">
        <v>1.5655608E9</v>
      </c>
      <c r="AG1311" s="156">
        <v>90925.6964</v>
      </c>
      <c r="AQ1311" s="153">
        <f>IFERROR(__xludf.DUMMYFUNCTION("TO_DATE(INT((AR1311/(60*60*24))+""1/1/1970""))"),43929.0)</f>
        <v>43929</v>
      </c>
      <c r="AR1311" s="156">
        <v>1.5863184E9</v>
      </c>
      <c r="AS1311" s="156">
        <v>100608.294</v>
      </c>
      <c r="AT1311" s="152">
        <v>155531.0677</v>
      </c>
      <c r="AU1311" s="152">
        <f t="shared" si="1"/>
        <v>194546.62</v>
      </c>
      <c r="AV1311" s="152">
        <f t="shared" si="2"/>
        <v>33843.2383</v>
      </c>
      <c r="AW1311" s="152">
        <f t="shared" si="3"/>
        <v>150906.9592</v>
      </c>
      <c r="AX1311" s="152">
        <f t="shared" si="4"/>
        <v>9985.3775</v>
      </c>
      <c r="AY1311" s="152">
        <f t="shared" si="5"/>
        <v>94045.0454</v>
      </c>
      <c r="AZ1311" s="152">
        <f t="shared" si="6"/>
        <v>93225.4906</v>
      </c>
      <c r="BA1311" s="152">
        <f t="shared" si="7"/>
        <v>157882.169</v>
      </c>
      <c r="BB1311" s="152">
        <f t="shared" si="8"/>
        <v>106655.72</v>
      </c>
      <c r="BC1311" s="152">
        <f t="shared" si="9"/>
        <v>131822.3856</v>
      </c>
    </row>
    <row r="1312">
      <c r="A1312" s="156">
        <v>1.53313026E9</v>
      </c>
      <c r="B1312" s="156">
        <v>121596.5855</v>
      </c>
      <c r="D1312" s="153">
        <f>IFERROR(__xludf.DUMMYFUNCTION("TO_DATE(INT((E1312/(60*60*24))+""1/1/1970""))"),43930.0)</f>
        <v>43930</v>
      </c>
      <c r="E1312" s="152">
        <v>1.5864048E9</v>
      </c>
      <c r="F1312" s="152">
        <v>102866.448</v>
      </c>
      <c r="H1312" s="153">
        <f>IFERROR(__xludf.DUMMYFUNCTION("TO_DATE(INT((I1312/(60*60*24))+""1/1/1970""))"),43930.0)</f>
        <v>43930</v>
      </c>
      <c r="I1312" s="156">
        <v>1.5864048E9</v>
      </c>
      <c r="J1312" s="156">
        <v>155690.1313</v>
      </c>
      <c r="L1312" s="154">
        <v>44180.0</v>
      </c>
      <c r="M1312" s="155">
        <v>271497.13</v>
      </c>
      <c r="O1312" s="153">
        <f>IFERROR(__xludf.DUMMYFUNCTION("TO_DATE(INT((P1312/(60*60*24))+""1/1/1970""))"),43685.0)</f>
        <v>43685</v>
      </c>
      <c r="P1312" s="13">
        <v>1.5652728E9</v>
      </c>
      <c r="Q1312" s="13">
        <v>32393.7776</v>
      </c>
      <c r="S1312" s="153">
        <f>IFERROR(__xludf.DUMMYFUNCTION("TO_DATE(INT((T1312/(60*60*24))+""1/1/1970""))"),43930.0)</f>
        <v>43930</v>
      </c>
      <c r="T1312" s="156">
        <v>1.5864048E9</v>
      </c>
      <c r="U1312" s="156">
        <v>151083.4004</v>
      </c>
      <c r="W1312" s="153">
        <f>IFERROR(__xludf.DUMMYFUNCTION("TO_DATE(INT((X1312/(60*60*24))+""1/1/1970""))"),43896.0)</f>
        <v>43896</v>
      </c>
      <c r="X1312" s="156">
        <v>1.5835068E9</v>
      </c>
      <c r="Y1312" s="156">
        <v>9950.0354</v>
      </c>
      <c r="AA1312" s="153">
        <f>IFERROR(__xludf.DUMMYFUNCTION("TO_DATE(INT((AB1312/(60*60*24))+""1/1/1970""))"),43905.0)</f>
        <v>43905</v>
      </c>
      <c r="AB1312" s="156">
        <v>1.5843096E9</v>
      </c>
      <c r="AC1312" s="156">
        <v>90622.6435</v>
      </c>
      <c r="AE1312" s="153">
        <f>IFERROR(__xludf.DUMMYFUNCTION("TO_DATE(INT((AF1312/(60*60*24))+""1/1/1970""))"),43689.0)</f>
        <v>43689</v>
      </c>
      <c r="AF1312" s="156">
        <v>1.5656004E9</v>
      </c>
      <c r="AG1312" s="156">
        <v>90985.6068</v>
      </c>
      <c r="AQ1312" s="153">
        <f>IFERROR(__xludf.DUMMYFUNCTION("TO_DATE(INT((AR1312/(60*60*24))+""1/1/1970""))"),43930.0)</f>
        <v>43930</v>
      </c>
      <c r="AR1312" s="152">
        <v>1.5864048E9</v>
      </c>
      <c r="AS1312" s="152">
        <v>102866.448</v>
      </c>
      <c r="AT1312" s="156">
        <v>155690.1313</v>
      </c>
      <c r="AU1312" s="152">
        <f t="shared" si="1"/>
        <v>199541.29</v>
      </c>
      <c r="AV1312" s="152">
        <f t="shared" si="2"/>
        <v>33812.9066</v>
      </c>
      <c r="AW1312" s="152">
        <f t="shared" si="3"/>
        <v>151083.4004</v>
      </c>
      <c r="AX1312" s="152">
        <f t="shared" si="4"/>
        <v>9966.3049</v>
      </c>
      <c r="AY1312" s="152">
        <f t="shared" si="5"/>
        <v>94039.3673</v>
      </c>
      <c r="AZ1312" s="152">
        <f t="shared" si="6"/>
        <v>92939.1447</v>
      </c>
      <c r="BA1312" s="152">
        <f t="shared" si="7"/>
        <v>156374.0127</v>
      </c>
      <c r="BB1312" s="152">
        <f t="shared" si="8"/>
        <v>106999.07</v>
      </c>
      <c r="BC1312" s="152">
        <f t="shared" si="9"/>
        <v>132027.9404</v>
      </c>
    </row>
    <row r="1313">
      <c r="A1313" s="152">
        <v>1.5331536E9</v>
      </c>
      <c r="B1313" s="152">
        <v>121286.6094</v>
      </c>
      <c r="D1313" s="153">
        <f>IFERROR(__xludf.DUMMYFUNCTION("TO_DATE(INT((E1313/(60*60*24))+""1/1/1970""))"),43931.0)</f>
        <v>43931</v>
      </c>
      <c r="E1313" s="156">
        <v>1.5864912E9</v>
      </c>
      <c r="F1313" s="156">
        <v>104442.4527</v>
      </c>
      <c r="H1313" s="153">
        <f>IFERROR(__xludf.DUMMYFUNCTION("TO_DATE(INT((I1313/(60*60*24))+""1/1/1970""))"),43931.0)</f>
        <v>43931</v>
      </c>
      <c r="I1313" s="152">
        <v>1.5864912E9</v>
      </c>
      <c r="J1313" s="152">
        <v>153347.3937</v>
      </c>
      <c r="L1313" s="154">
        <v>44181.0</v>
      </c>
      <c r="M1313" s="155">
        <v>274933.34</v>
      </c>
      <c r="O1313" s="153">
        <f>IFERROR(__xludf.DUMMYFUNCTION("TO_DATE(INT((P1313/(60*60*24))+""1/1/1970""))"),43686.0)</f>
        <v>43686</v>
      </c>
      <c r="P1313" s="13">
        <v>1.5653592E9</v>
      </c>
      <c r="Q1313" s="13">
        <v>32415.9932</v>
      </c>
      <c r="S1313" s="153">
        <f>IFERROR(__xludf.DUMMYFUNCTION("TO_DATE(INT((T1313/(60*60*24))+""1/1/1970""))"),43931.0)</f>
        <v>43931</v>
      </c>
      <c r="T1313" s="152">
        <v>1.5864912E9</v>
      </c>
      <c r="U1313" s="152">
        <v>152263.3639</v>
      </c>
      <c r="W1313" s="153">
        <f>IFERROR(__xludf.DUMMYFUNCTION("TO_DATE(INT((X1313/(60*60*24))+""1/1/1970""))"),43897.0)</f>
        <v>43897</v>
      </c>
      <c r="X1313" s="156">
        <v>1.5835392E9</v>
      </c>
      <c r="Y1313" s="156">
        <v>9963.6452</v>
      </c>
      <c r="AA1313" s="153">
        <f>IFERROR(__xludf.DUMMYFUNCTION("TO_DATE(INT((AB1313/(60*60*24))+""1/1/1970""))"),43906.0)</f>
        <v>43906</v>
      </c>
      <c r="AB1313" s="156">
        <v>1.5843492E9</v>
      </c>
      <c r="AC1313" s="156">
        <v>90075.7117</v>
      </c>
      <c r="AE1313" s="153">
        <f>IFERROR(__xludf.DUMMYFUNCTION("TO_DATE(INT((AF1313/(60*60*24))+""1/1/1970""))"),43690.0)</f>
        <v>43690</v>
      </c>
      <c r="AF1313" s="152">
        <v>1.5656796E9</v>
      </c>
      <c r="AG1313" s="152">
        <v>91054.8276</v>
      </c>
      <c r="AQ1313" s="153">
        <f>IFERROR(__xludf.DUMMYFUNCTION("TO_DATE(INT((AR1313/(60*60*24))+""1/1/1970""))"),43931.0)</f>
        <v>43931</v>
      </c>
      <c r="AR1313" s="156">
        <v>1.5864912E9</v>
      </c>
      <c r="AS1313" s="156">
        <v>104442.4527</v>
      </c>
      <c r="AT1313" s="152">
        <v>153347.3937</v>
      </c>
      <c r="AU1313" s="152">
        <f t="shared" si="1"/>
        <v>203887.49</v>
      </c>
      <c r="AV1313" s="152">
        <f t="shared" si="2"/>
        <v>33744.4401</v>
      </c>
      <c r="AW1313" s="152">
        <f t="shared" si="3"/>
        <v>152263.3639</v>
      </c>
      <c r="AX1313" s="152">
        <f t="shared" si="4"/>
        <v>9950.0441</v>
      </c>
      <c r="AY1313" s="152">
        <f t="shared" si="5"/>
        <v>94046.1658</v>
      </c>
      <c r="AZ1313" s="152">
        <f t="shared" si="6"/>
        <v>93475.9899</v>
      </c>
      <c r="BA1313" s="152">
        <f t="shared" si="7"/>
        <v>156584.2376</v>
      </c>
      <c r="BB1313" s="152">
        <f t="shared" si="8"/>
        <v>107056.4</v>
      </c>
      <c r="BC1313" s="152">
        <f t="shared" si="9"/>
        <v>133077.8703</v>
      </c>
    </row>
    <row r="1314">
      <c r="A1314" s="156">
        <v>1.53321666E9</v>
      </c>
      <c r="B1314" s="156">
        <v>120602.079</v>
      </c>
      <c r="D1314" s="153">
        <f>IFERROR(__xludf.DUMMYFUNCTION("TO_DATE(INT((E1314/(60*60*24))+""1/1/1970""))"),43934.0)</f>
        <v>43934</v>
      </c>
      <c r="E1314" s="152">
        <v>1.5867864E9</v>
      </c>
      <c r="F1314" s="152">
        <v>104442.4527</v>
      </c>
      <c r="H1314" s="153">
        <f>IFERROR(__xludf.DUMMYFUNCTION("TO_DATE(INT((I1314/(60*60*24))+""1/1/1970""))"),43934.0)</f>
        <v>43934</v>
      </c>
      <c r="I1314" s="156">
        <v>1.5867864E9</v>
      </c>
      <c r="J1314" s="156">
        <v>153347.3937</v>
      </c>
      <c r="L1314" s="154">
        <v>44182.0</v>
      </c>
      <c r="M1314" s="155">
        <v>275337.6</v>
      </c>
      <c r="O1314" s="153">
        <f>IFERROR(__xludf.DUMMYFUNCTION("TO_DATE(INT((P1314/(60*60*24))+""1/1/1970""))"),43687.0)</f>
        <v>43687</v>
      </c>
      <c r="P1314" s="13">
        <v>1.5653952E9</v>
      </c>
      <c r="Q1314" s="13">
        <v>32459.7302</v>
      </c>
      <c r="S1314" s="153">
        <f>IFERROR(__xludf.DUMMYFUNCTION("TO_DATE(INT((T1314/(60*60*24))+""1/1/1970""))"),43934.0)</f>
        <v>43934</v>
      </c>
      <c r="T1314" s="156">
        <v>1.5867864E9</v>
      </c>
      <c r="U1314" s="156">
        <v>152263.3639</v>
      </c>
      <c r="W1314" s="153">
        <f>IFERROR(__xludf.DUMMYFUNCTION("TO_DATE(INT((X1314/(60*60*24))+""1/1/1970""))"),43898.0)</f>
        <v>43898</v>
      </c>
      <c r="X1314" s="152">
        <v>1.5837084E9</v>
      </c>
      <c r="Y1314" s="152">
        <v>10011.4389</v>
      </c>
      <c r="AA1314" s="153">
        <f>IFERROR(__xludf.DUMMYFUNCTION("TO_DATE(INT((AB1314/(60*60*24))+""1/1/1970""))"),43907.0)</f>
        <v>43907</v>
      </c>
      <c r="AB1314" s="152">
        <v>1.5844284E9</v>
      </c>
      <c r="AC1314" s="152">
        <v>89895.2373</v>
      </c>
      <c r="AE1314" s="153">
        <f>IFERROR(__xludf.DUMMYFUNCTION("TO_DATE(INT((AF1314/(60*60*24))+""1/1/1970""))"),43691.0)</f>
        <v>43691</v>
      </c>
      <c r="AF1314" s="156">
        <v>1.5657588E9</v>
      </c>
      <c r="AG1314" s="156">
        <v>90735.0356</v>
      </c>
      <c r="AQ1314" s="153">
        <f>IFERROR(__xludf.DUMMYFUNCTION("TO_DATE(INT((AR1314/(60*60*24))+""1/1/1970""))"),43934.0)</f>
        <v>43934</v>
      </c>
      <c r="AR1314" s="152">
        <v>1.5867864E9</v>
      </c>
      <c r="AS1314" s="152">
        <v>104442.4527</v>
      </c>
      <c r="AT1314" s="156">
        <v>153347.3937</v>
      </c>
      <c r="AU1314" s="152">
        <f t="shared" si="1"/>
        <v>203887.49</v>
      </c>
      <c r="AV1314" s="152">
        <f t="shared" si="2"/>
        <v>33844.3158</v>
      </c>
      <c r="AW1314" s="152">
        <f t="shared" si="3"/>
        <v>152263.3639</v>
      </c>
      <c r="AX1314" s="152">
        <f t="shared" si="4"/>
        <v>9943.042</v>
      </c>
      <c r="AY1314" s="152">
        <f t="shared" si="5"/>
        <v>94085.8513</v>
      </c>
      <c r="AZ1314" s="152">
        <f t="shared" si="6"/>
        <v>93549.3901</v>
      </c>
      <c r="BA1314" s="152">
        <f t="shared" si="7"/>
        <v>156584.2376</v>
      </c>
      <c r="BB1314" s="152">
        <f t="shared" si="8"/>
        <v>107056.4</v>
      </c>
      <c r="BC1314" s="152">
        <f t="shared" si="9"/>
        <v>133077.8703</v>
      </c>
    </row>
    <row r="1315">
      <c r="A1315" s="152">
        <v>1.53324E9</v>
      </c>
      <c r="B1315" s="152">
        <v>121945.3085</v>
      </c>
      <c r="D1315" s="153">
        <f>IFERROR(__xludf.DUMMYFUNCTION("TO_DATE(INT((E1315/(60*60*24))+""1/1/1970""))"),43935.0)</f>
        <v>43935</v>
      </c>
      <c r="E1315" s="152">
        <v>1.5868368E9</v>
      </c>
      <c r="F1315" s="152">
        <v>103482.4882</v>
      </c>
      <c r="H1315" s="153">
        <f>IFERROR(__xludf.DUMMYFUNCTION("TO_DATE(INT((I1315/(60*60*24))+""1/1/1970""))"),43935.0)</f>
        <v>43935</v>
      </c>
      <c r="I1315" s="156">
        <v>1.5868368E9</v>
      </c>
      <c r="J1315" s="156">
        <v>155961.904</v>
      </c>
      <c r="L1315" s="154">
        <v>44183.0</v>
      </c>
      <c r="M1315" s="155">
        <v>277881.65</v>
      </c>
      <c r="O1315" s="153">
        <f>IFERROR(__xludf.DUMMYFUNCTION("TO_DATE(INT((P1315/(60*60*24))+""1/1/1970""))"),43688.0)</f>
        <v>43688</v>
      </c>
      <c r="P1315" s="13">
        <v>1.5654816E9</v>
      </c>
      <c r="Q1315" s="13">
        <v>32459.7302</v>
      </c>
      <c r="S1315" s="153">
        <f>IFERROR(__xludf.DUMMYFUNCTION("TO_DATE(INT((T1315/(60*60*24))+""1/1/1970""))"),43935.0)</f>
        <v>43935</v>
      </c>
      <c r="T1315" s="156">
        <v>1.5868368E9</v>
      </c>
      <c r="U1315" s="156">
        <v>151861.1817</v>
      </c>
      <c r="W1315" s="153">
        <f>IFERROR(__xludf.DUMMYFUNCTION("TO_DATE(INT((X1315/(60*60*24))+""1/1/1970""))"),43899.0)</f>
        <v>43899</v>
      </c>
      <c r="X1315" s="156">
        <v>1.5837624E9</v>
      </c>
      <c r="Y1315" s="156">
        <v>10011.4389</v>
      </c>
      <c r="AA1315" s="153">
        <f>IFERROR(__xludf.DUMMYFUNCTION("TO_DATE(INT((AB1315/(60*60*24))+""1/1/1970""))"),43908.0)</f>
        <v>43908</v>
      </c>
      <c r="AB1315" s="156">
        <v>1.5845076E9</v>
      </c>
      <c r="AC1315" s="156">
        <v>89849.4598</v>
      </c>
      <c r="AE1315" s="153">
        <f>IFERROR(__xludf.DUMMYFUNCTION("TO_DATE(INT((AF1315/(60*60*24))+""1/1/1970""))"),43692.0)</f>
        <v>43692</v>
      </c>
      <c r="AF1315" s="152">
        <v>1.565838E9</v>
      </c>
      <c r="AG1315" s="152">
        <v>90451.6757</v>
      </c>
      <c r="AQ1315" s="153">
        <f>IFERROR(__xludf.DUMMYFUNCTION("TO_DATE(INT((AR1315/(60*60*24))+""1/1/1970""))"),43935.0)</f>
        <v>43935</v>
      </c>
      <c r="AR1315" s="152">
        <v>1.5868368E9</v>
      </c>
      <c r="AS1315" s="152">
        <v>103482.4882</v>
      </c>
      <c r="AT1315" s="156">
        <v>155961.904</v>
      </c>
      <c r="AU1315" s="152">
        <f t="shared" si="1"/>
        <v>202644.44</v>
      </c>
      <c r="AV1315" s="152">
        <f t="shared" si="2"/>
        <v>34027.5741</v>
      </c>
      <c r="AW1315" s="152">
        <f t="shared" si="3"/>
        <v>151861.1817</v>
      </c>
      <c r="AX1315" s="152">
        <f t="shared" si="4"/>
        <v>9949.3681</v>
      </c>
      <c r="AY1315" s="152">
        <f t="shared" si="5"/>
        <v>94089.7728</v>
      </c>
      <c r="AZ1315" s="152">
        <f t="shared" si="6"/>
        <v>93449.5317</v>
      </c>
      <c r="BA1315" s="152">
        <f t="shared" si="7"/>
        <v>157193.1473</v>
      </c>
      <c r="BB1315" s="152">
        <f t="shared" si="8"/>
        <v>107031.2</v>
      </c>
      <c r="BC1315" s="152">
        <f t="shared" si="9"/>
        <v>133497.0113</v>
      </c>
    </row>
    <row r="1316">
      <c r="A1316" s="156">
        <v>1.53330306E9</v>
      </c>
      <c r="B1316" s="156">
        <v>121992.666</v>
      </c>
      <c r="D1316" s="153">
        <f>IFERROR(__xludf.DUMMYFUNCTION("TO_DATE(INT((E1316/(60*60*24))+""1/1/1970""))"),43936.0)</f>
        <v>43936</v>
      </c>
      <c r="E1316" s="156">
        <v>1.5869232E9</v>
      </c>
      <c r="F1316" s="156">
        <v>105528.9964</v>
      </c>
      <c r="H1316" s="153">
        <f>IFERROR(__xludf.DUMMYFUNCTION("TO_DATE(INT((I1316/(60*60*24))+""1/1/1970""))"),43936.0)</f>
        <v>43936</v>
      </c>
      <c r="I1316" s="152">
        <v>1.5869232E9</v>
      </c>
      <c r="J1316" s="152">
        <v>157349.746</v>
      </c>
      <c r="L1316" s="154">
        <v>44186.0</v>
      </c>
      <c r="M1316" s="155">
        <v>275748.83</v>
      </c>
      <c r="O1316" s="153">
        <f>IFERROR(__xludf.DUMMYFUNCTION("TO_DATE(INT((P1316/(60*60*24))+""1/1/1970""))"),43689.0)</f>
        <v>43689</v>
      </c>
      <c r="P1316" s="13">
        <v>1.565568E9</v>
      </c>
      <c r="Q1316" s="13">
        <v>32518.6763</v>
      </c>
      <c r="S1316" s="153">
        <f>IFERROR(__xludf.DUMMYFUNCTION("TO_DATE(INT((T1316/(60*60*24))+""1/1/1970""))"),43936.0)</f>
        <v>43936</v>
      </c>
      <c r="T1316" s="152">
        <v>1.5869232E9</v>
      </c>
      <c r="U1316" s="152">
        <v>151887.175</v>
      </c>
      <c r="W1316" s="153">
        <f>IFERROR(__xludf.DUMMYFUNCTION("TO_DATE(INT((X1316/(60*60*24))+""1/1/1970""))"),43900.0)</f>
        <v>43900</v>
      </c>
      <c r="X1316" s="156">
        <v>1.5838488E9</v>
      </c>
      <c r="Y1316" s="156">
        <v>10026.4313</v>
      </c>
      <c r="AA1316" s="153">
        <f>IFERROR(__xludf.DUMMYFUNCTION("TO_DATE(INT((AB1316/(60*60*24))+""1/1/1970""))"),43909.0)</f>
        <v>43909</v>
      </c>
      <c r="AB1316" s="152">
        <v>1.5845868E9</v>
      </c>
      <c r="AC1316" s="152">
        <v>88139.4671</v>
      </c>
      <c r="AE1316" s="153">
        <f>IFERROR(__xludf.DUMMYFUNCTION("TO_DATE(INT((AF1316/(60*60*24))+""1/1/1970""))"),43693.0)</f>
        <v>43693</v>
      </c>
      <c r="AF1316" s="156">
        <v>1.5659172E9</v>
      </c>
      <c r="AG1316" s="156">
        <v>90714.7924</v>
      </c>
      <c r="AQ1316" s="153">
        <f>IFERROR(__xludf.DUMMYFUNCTION("TO_DATE(INT((AR1316/(60*60*24))+""1/1/1970""))"),43936.0)</f>
        <v>43936</v>
      </c>
      <c r="AR1316" s="156">
        <v>1.5869232E9</v>
      </c>
      <c r="AS1316" s="156">
        <v>105528.9964</v>
      </c>
      <c r="AT1316" s="152">
        <v>157349.746</v>
      </c>
      <c r="AU1316" s="152">
        <f t="shared" si="1"/>
        <v>208504.56</v>
      </c>
      <c r="AV1316" s="152">
        <f t="shared" si="2"/>
        <v>34167.387</v>
      </c>
      <c r="AW1316" s="152">
        <f t="shared" si="3"/>
        <v>151887.175</v>
      </c>
      <c r="AX1316" s="152">
        <f t="shared" si="4"/>
        <v>9949.362</v>
      </c>
      <c r="AY1316" s="152">
        <f t="shared" si="5"/>
        <v>94127.1547</v>
      </c>
      <c r="AZ1316" s="152">
        <f t="shared" si="6"/>
        <v>93990.6444</v>
      </c>
      <c r="BA1316" s="152">
        <f t="shared" si="7"/>
        <v>156507.0485</v>
      </c>
      <c r="BB1316" s="152">
        <f t="shared" si="8"/>
        <v>107244.14</v>
      </c>
      <c r="BC1316" s="152">
        <f t="shared" si="9"/>
        <v>134016.2085</v>
      </c>
    </row>
    <row r="1317">
      <c r="A1317" s="152">
        <v>1.5333264E9</v>
      </c>
      <c r="B1317" s="152">
        <v>122466.2405</v>
      </c>
      <c r="D1317" s="153">
        <f>IFERROR(__xludf.DUMMYFUNCTION("TO_DATE(INT((E1317/(60*60*24))+""1/1/1970""))"),43937.0)</f>
        <v>43937</v>
      </c>
      <c r="E1317" s="152">
        <v>1.5870096E9</v>
      </c>
      <c r="F1317" s="152">
        <v>105528.9964</v>
      </c>
      <c r="H1317" s="153">
        <f>IFERROR(__xludf.DUMMYFUNCTION("TO_DATE(INT((I1317/(60*60*24))+""1/1/1970""))"),43937.0)</f>
        <v>43937</v>
      </c>
      <c r="I1317" s="156">
        <v>1.5870096E9</v>
      </c>
      <c r="J1317" s="156">
        <v>159094.676</v>
      </c>
      <c r="L1317" s="154">
        <v>44187.0</v>
      </c>
      <c r="M1317" s="155">
        <v>274828.79</v>
      </c>
      <c r="O1317" s="153">
        <f>IFERROR(__xludf.DUMMYFUNCTION("TO_DATE(INT((P1317/(60*60*24))+""1/1/1970""))"),43690.0)</f>
        <v>43690</v>
      </c>
      <c r="P1317" s="13">
        <v>1.5657048E9</v>
      </c>
      <c r="Q1317" s="13">
        <v>32635.2381</v>
      </c>
      <c r="S1317" s="153">
        <f>IFERROR(__xludf.DUMMYFUNCTION("TO_DATE(INT((T1317/(60*60*24))+""1/1/1970""))"),43937.0)</f>
        <v>43937</v>
      </c>
      <c r="T1317" s="156">
        <v>1.5870096E9</v>
      </c>
      <c r="U1317" s="156">
        <v>152346.8409</v>
      </c>
      <c r="W1317" s="153">
        <f>IFERROR(__xludf.DUMMYFUNCTION("TO_DATE(INT((X1317/(60*60*24))+""1/1/1970""))"),43901.0)</f>
        <v>43901</v>
      </c>
      <c r="X1317" s="156">
        <v>1.5839352E9</v>
      </c>
      <c r="Y1317" s="156">
        <v>10021.6049</v>
      </c>
      <c r="AA1317" s="153">
        <f>IFERROR(__xludf.DUMMYFUNCTION("TO_DATE(INT((AB1317/(60*60*24))+""1/1/1970""))"),43910.0)</f>
        <v>43910</v>
      </c>
      <c r="AB1317" s="156">
        <v>1.584666E9</v>
      </c>
      <c r="AC1317" s="156">
        <v>89639.8104</v>
      </c>
      <c r="AE1317" s="153">
        <f>IFERROR(__xludf.DUMMYFUNCTION("TO_DATE(INT((AF1317/(60*60*24))+""1/1/1970""))"),43694.0)</f>
        <v>43694</v>
      </c>
      <c r="AF1317" s="152">
        <v>1.566E9</v>
      </c>
      <c r="AG1317" s="152">
        <v>90877.9248</v>
      </c>
      <c r="AQ1317" s="153">
        <f>IFERROR(__xludf.DUMMYFUNCTION("TO_DATE(INT((AR1317/(60*60*24))+""1/1/1970""))"),43937.0)</f>
        <v>43937</v>
      </c>
      <c r="AR1317" s="152">
        <v>1.5870096E9</v>
      </c>
      <c r="AS1317" s="152">
        <v>105528.9964</v>
      </c>
      <c r="AT1317" s="156">
        <v>159094.676</v>
      </c>
      <c r="AU1317" s="152">
        <f t="shared" si="1"/>
        <v>205728.82</v>
      </c>
      <c r="AV1317" s="152">
        <f t="shared" si="2"/>
        <v>34187.6406</v>
      </c>
      <c r="AW1317" s="152">
        <f t="shared" si="3"/>
        <v>152346.8409</v>
      </c>
      <c r="AX1317" s="152">
        <f t="shared" si="4"/>
        <v>9912.249</v>
      </c>
      <c r="AY1317" s="152">
        <f t="shared" si="5"/>
        <v>94127.4762</v>
      </c>
      <c r="AZ1317" s="152">
        <f t="shared" si="6"/>
        <v>93311.6931</v>
      </c>
      <c r="BA1317" s="152">
        <f t="shared" si="7"/>
        <v>158056.8839</v>
      </c>
      <c r="BB1317" s="152">
        <f t="shared" si="8"/>
        <v>107168.54</v>
      </c>
      <c r="BC1317" s="152">
        <f t="shared" si="9"/>
        <v>133935.1011</v>
      </c>
    </row>
    <row r="1318">
      <c r="A1318" s="156">
        <v>1.53356226E9</v>
      </c>
      <c r="B1318" s="156">
        <v>122380.136</v>
      </c>
      <c r="D1318" s="153">
        <f>IFERROR(__xludf.DUMMYFUNCTION("TO_DATE(INT((E1318/(60*60*24))+""1/1/1970""))"),43938.0)</f>
        <v>43938</v>
      </c>
      <c r="E1318" s="156">
        <v>1.587096E9</v>
      </c>
      <c r="F1318" s="156">
        <v>105528.9964</v>
      </c>
      <c r="H1318" s="153">
        <f>IFERROR(__xludf.DUMMYFUNCTION("TO_DATE(INT((I1318/(60*60*24))+""1/1/1970""))"),43938.0)</f>
        <v>43938</v>
      </c>
      <c r="I1318" s="152">
        <v>1.587096E9</v>
      </c>
      <c r="J1318" s="152">
        <v>160677.3636</v>
      </c>
      <c r="L1318" s="154">
        <v>44188.0</v>
      </c>
      <c r="M1318" s="155">
        <v>274396.65</v>
      </c>
      <c r="O1318" s="153">
        <f>IFERROR(__xludf.DUMMYFUNCTION("TO_DATE(INT((P1318/(60*60*24))+""1/1/1970""))"),43691.0)</f>
        <v>43691</v>
      </c>
      <c r="P1318" s="13">
        <v>1.5657912E9</v>
      </c>
      <c r="Q1318" s="13">
        <v>32451.2377</v>
      </c>
      <c r="S1318" s="153">
        <f>IFERROR(__xludf.DUMMYFUNCTION("TO_DATE(INT((T1318/(60*60*24))+""1/1/1970""))"),43938.0)</f>
        <v>43938</v>
      </c>
      <c r="T1318" s="152">
        <v>1.587096E9</v>
      </c>
      <c r="U1318" s="152">
        <v>152441.0938</v>
      </c>
      <c r="W1318" s="153">
        <f>IFERROR(__xludf.DUMMYFUNCTION("TO_DATE(INT((X1318/(60*60*24))+""1/1/1970""))"),43902.0)</f>
        <v>43902</v>
      </c>
      <c r="X1318" s="156">
        <v>1.5840216E9</v>
      </c>
      <c r="Y1318" s="156">
        <v>10031.5073</v>
      </c>
      <c r="AA1318" s="153">
        <f>IFERROR(__xludf.DUMMYFUNCTION("TO_DATE(INT((AB1318/(60*60*24))+""1/1/1970""))"),43912.0)</f>
        <v>43912</v>
      </c>
      <c r="AB1318" s="152">
        <v>1.5849144E9</v>
      </c>
      <c r="AC1318" s="152">
        <v>89575.4206</v>
      </c>
      <c r="AE1318" s="153">
        <f>IFERROR(__xludf.DUMMYFUNCTION("TO_DATE(INT((AF1318/(60*60*24))+""1/1/1970""))"),43695.0)</f>
        <v>43695</v>
      </c>
      <c r="AF1318" s="156">
        <v>1.5661656E9</v>
      </c>
      <c r="AG1318" s="156">
        <v>90877.9248</v>
      </c>
      <c r="AQ1318" s="153">
        <f>IFERROR(__xludf.DUMMYFUNCTION("TO_DATE(INT((AR1318/(60*60*24))+""1/1/1970""))"),43938.0)</f>
        <v>43938</v>
      </c>
      <c r="AR1318" s="156">
        <v>1.587096E9</v>
      </c>
      <c r="AS1318" s="156">
        <v>105528.9964</v>
      </c>
      <c r="AT1318" s="152">
        <v>160677.3636</v>
      </c>
      <c r="AU1318" s="152">
        <f t="shared" si="1"/>
        <v>207248.63</v>
      </c>
      <c r="AV1318" s="152">
        <f t="shared" si="2"/>
        <v>34160.1919</v>
      </c>
      <c r="AW1318" s="152">
        <f t="shared" si="3"/>
        <v>152441.0938</v>
      </c>
      <c r="AX1318" s="152">
        <f t="shared" si="4"/>
        <v>9926.5208</v>
      </c>
      <c r="AY1318" s="152">
        <f t="shared" si="5"/>
        <v>94120.0471</v>
      </c>
      <c r="AZ1318" s="152">
        <f t="shared" si="6"/>
        <v>92927.6226</v>
      </c>
      <c r="BA1318" s="152">
        <f t="shared" si="7"/>
        <v>158513.6451</v>
      </c>
      <c r="BB1318" s="152">
        <f t="shared" si="8"/>
        <v>107123.18</v>
      </c>
      <c r="BC1318" s="152">
        <f t="shared" si="9"/>
        <v>134005.064</v>
      </c>
    </row>
    <row r="1319">
      <c r="A1319" s="152">
        <v>1.5335856E9</v>
      </c>
      <c r="B1319" s="152">
        <v>122913.9836</v>
      </c>
      <c r="D1319" s="153">
        <f>IFERROR(__xludf.DUMMYFUNCTION("TO_DATE(INT((E1319/(60*60*24))+""1/1/1970""))"),43939.0)</f>
        <v>43939</v>
      </c>
      <c r="E1319" s="152">
        <v>1.5871824E9</v>
      </c>
      <c r="F1319" s="152">
        <v>105528.9964</v>
      </c>
      <c r="H1319" s="153">
        <f>IFERROR(__xludf.DUMMYFUNCTION("TO_DATE(INT((I1319/(60*60*24))+""1/1/1970""))"),43939.0)</f>
        <v>43939</v>
      </c>
      <c r="I1319" s="156">
        <v>1.5871824E9</v>
      </c>
      <c r="J1319" s="156">
        <v>160675.8483</v>
      </c>
      <c r="L1319" s="154">
        <v>44189.0</v>
      </c>
      <c r="M1319" s="155">
        <v>274626.66</v>
      </c>
      <c r="O1319" s="153">
        <f>IFERROR(__xludf.DUMMYFUNCTION("TO_DATE(INT((P1319/(60*60*24))+""1/1/1970""))"),43692.0)</f>
        <v>43692</v>
      </c>
      <c r="P1319" s="13">
        <v>1.5658776E9</v>
      </c>
      <c r="Q1319" s="13">
        <v>32632.2816</v>
      </c>
      <c r="S1319" s="153">
        <f>IFERROR(__xludf.DUMMYFUNCTION("TO_DATE(INT((T1319/(60*60*24))+""1/1/1970""))"),43939.0)</f>
        <v>43939</v>
      </c>
      <c r="T1319" s="156">
        <v>1.5871824E9</v>
      </c>
      <c r="U1319" s="156">
        <v>152310.1955</v>
      </c>
      <c r="W1319" s="153">
        <f>IFERROR(__xludf.DUMMYFUNCTION("TO_DATE(INT((X1319/(60*60*24))+""1/1/1970""))"),43903.0)</f>
        <v>43903</v>
      </c>
      <c r="X1319" s="156">
        <v>1.584108E9</v>
      </c>
      <c r="Y1319" s="156">
        <v>10075.5765</v>
      </c>
      <c r="AA1319" s="153">
        <f>IFERROR(__xludf.DUMMYFUNCTION("TO_DATE(INT((AB1319/(60*60*24))+""1/1/1970""))"),43913.0)</f>
        <v>43913</v>
      </c>
      <c r="AB1319" s="152">
        <v>1.584954E9</v>
      </c>
      <c r="AC1319" s="152">
        <v>89088.7985</v>
      </c>
      <c r="AE1319" s="153">
        <f>IFERROR(__xludf.DUMMYFUNCTION("TO_DATE(INT((AF1319/(60*60*24))+""1/1/1970""))"),43696.0)</f>
        <v>43696</v>
      </c>
      <c r="AF1319" s="156">
        <v>1.5662052E9</v>
      </c>
      <c r="AG1319" s="156">
        <v>90864.1618</v>
      </c>
      <c r="AQ1319" s="153">
        <f>IFERROR(__xludf.DUMMYFUNCTION("TO_DATE(INT((AR1319/(60*60*24))+""1/1/1970""))"),43939.0)</f>
        <v>43939</v>
      </c>
      <c r="AR1319" s="152">
        <v>1.5871824E9</v>
      </c>
      <c r="AS1319" s="152">
        <v>105528.9964</v>
      </c>
      <c r="AT1319" s="156">
        <v>160675.8483</v>
      </c>
      <c r="AU1319" s="152">
        <f t="shared" si="1"/>
        <v>207248.63</v>
      </c>
      <c r="AV1319" s="152">
        <f t="shared" si="2"/>
        <v>34234.2774</v>
      </c>
      <c r="AW1319" s="152">
        <f t="shared" si="3"/>
        <v>152310.1955</v>
      </c>
      <c r="AX1319" s="152">
        <f t="shared" si="4"/>
        <v>9931.7558</v>
      </c>
      <c r="AY1319" s="152">
        <f t="shared" si="5"/>
        <v>94120.0471</v>
      </c>
      <c r="AZ1319" s="152">
        <f t="shared" si="6"/>
        <v>93056.9263</v>
      </c>
      <c r="BA1319" s="152">
        <f t="shared" si="7"/>
        <v>156376.6666</v>
      </c>
      <c r="BB1319" s="152">
        <f t="shared" si="8"/>
        <v>107879.64</v>
      </c>
      <c r="BC1319" s="152">
        <f t="shared" si="9"/>
        <v>134419.9611</v>
      </c>
    </row>
    <row r="1320">
      <c r="A1320" s="156">
        <v>1.53364866E9</v>
      </c>
      <c r="B1320" s="156">
        <v>123219.6544</v>
      </c>
      <c r="D1320" s="153">
        <f>IFERROR(__xludf.DUMMYFUNCTION("TO_DATE(INT((E1320/(60*60*24))+""1/1/1970""))"),43941.0)</f>
        <v>43941</v>
      </c>
      <c r="E1320" s="156">
        <v>1.5873912E9</v>
      </c>
      <c r="F1320" s="156">
        <v>105528.9964</v>
      </c>
      <c r="H1320" s="153">
        <f>IFERROR(__xludf.DUMMYFUNCTION("TO_DATE(INT((I1320/(60*60*24))+""1/1/1970""))"),43941.0)</f>
        <v>43941</v>
      </c>
      <c r="I1320" s="152">
        <v>1.5873912E9</v>
      </c>
      <c r="J1320" s="152">
        <v>160675.8483</v>
      </c>
      <c r="L1320" s="154">
        <v>44190.0</v>
      </c>
      <c r="M1320" s="155">
        <v>275623.37</v>
      </c>
      <c r="O1320" s="153">
        <f>IFERROR(__xludf.DUMMYFUNCTION("TO_DATE(INT((P1320/(60*60*24))+""1/1/1970""))"),43693.0)</f>
        <v>43693</v>
      </c>
      <c r="P1320" s="13">
        <v>1.565964E9</v>
      </c>
      <c r="Q1320" s="13">
        <v>32530.5111</v>
      </c>
      <c r="S1320" s="153">
        <f>IFERROR(__xludf.DUMMYFUNCTION("TO_DATE(INT((T1320/(60*60*24))+""1/1/1970""))"),43941.0)</f>
        <v>43941</v>
      </c>
      <c r="T1320" s="152">
        <v>1.5873912E9</v>
      </c>
      <c r="U1320" s="152">
        <v>152310.1955</v>
      </c>
      <c r="W1320" s="153">
        <f>IFERROR(__xludf.DUMMYFUNCTION("TO_DATE(INT((X1320/(60*60*24))+""1/1/1970""))"),43904.0)</f>
        <v>43904</v>
      </c>
      <c r="X1320" s="156">
        <v>1.584144E9</v>
      </c>
      <c r="Y1320" s="156">
        <v>10056.2936</v>
      </c>
      <c r="AA1320" s="153">
        <f>IFERROR(__xludf.DUMMYFUNCTION("TO_DATE(INT((AB1320/(60*60*24))+""1/1/1970""))"),43914.0)</f>
        <v>43914</v>
      </c>
      <c r="AB1320" s="156">
        <v>1.5850332E9</v>
      </c>
      <c r="AC1320" s="156">
        <v>90213.6836</v>
      </c>
      <c r="AE1320" s="153">
        <f>IFERROR(__xludf.DUMMYFUNCTION("TO_DATE(INT((AF1320/(60*60*24))+""1/1/1970""))"),43697.0)</f>
        <v>43697</v>
      </c>
      <c r="AF1320" s="152">
        <v>1.5662844E9</v>
      </c>
      <c r="AG1320" s="152">
        <v>90947.9544</v>
      </c>
      <c r="AQ1320" s="153">
        <f>IFERROR(__xludf.DUMMYFUNCTION("TO_DATE(INT((AR1320/(60*60*24))+""1/1/1970""))"),43941.0)</f>
        <v>43941</v>
      </c>
      <c r="AR1320" s="156">
        <v>1.5873912E9</v>
      </c>
      <c r="AS1320" s="156">
        <v>105528.9964</v>
      </c>
      <c r="AT1320" s="152">
        <v>160675.8483</v>
      </c>
      <c r="AU1320" s="152">
        <f t="shared" si="1"/>
        <v>210324.19</v>
      </c>
      <c r="AV1320" s="152">
        <f t="shared" si="2"/>
        <v>34180.3648</v>
      </c>
      <c r="AW1320" s="152">
        <f t="shared" si="3"/>
        <v>152310.1955</v>
      </c>
      <c r="AX1320" s="152">
        <f t="shared" si="4"/>
        <v>9923.3527</v>
      </c>
      <c r="AY1320" s="152">
        <f t="shared" si="5"/>
        <v>93871.946</v>
      </c>
      <c r="AZ1320" s="152">
        <f t="shared" si="6"/>
        <v>92971.5773</v>
      </c>
      <c r="BA1320" s="152">
        <f t="shared" si="7"/>
        <v>157204.0788</v>
      </c>
      <c r="BB1320" s="152">
        <f t="shared" si="8"/>
        <v>107879.64</v>
      </c>
      <c r="BC1320" s="152">
        <f t="shared" si="9"/>
        <v>134419.9611</v>
      </c>
    </row>
    <row r="1321">
      <c r="A1321" s="152">
        <v>1.533672E9</v>
      </c>
      <c r="B1321" s="152">
        <v>123318.6746</v>
      </c>
      <c r="D1321" s="153">
        <f>IFERROR(__xludf.DUMMYFUNCTION("TO_DATE(INT((E1321/(60*60*24))+""1/1/1970""))"),43942.0)</f>
        <v>43942</v>
      </c>
      <c r="E1321" s="156">
        <v>1.5874416E9</v>
      </c>
      <c r="F1321" s="156">
        <v>105528.9964</v>
      </c>
      <c r="H1321" s="153">
        <f>IFERROR(__xludf.DUMMYFUNCTION("TO_DATE(INT((I1321/(60*60*24))+""1/1/1970""))"),43942.0)</f>
        <v>43942</v>
      </c>
      <c r="I1321" s="152">
        <v>1.5874416E9</v>
      </c>
      <c r="J1321" s="152">
        <v>165146.7329</v>
      </c>
      <c r="L1321" s="154">
        <v>44193.0</v>
      </c>
      <c r="M1321" s="155">
        <v>275623.37</v>
      </c>
      <c r="O1321" s="153">
        <f>IFERROR(__xludf.DUMMYFUNCTION("TO_DATE(INT((P1321/(60*60*24))+""1/1/1970""))"),43694.0)</f>
        <v>43694</v>
      </c>
      <c r="P1321" s="13">
        <v>1.566E9</v>
      </c>
      <c r="Q1321" s="13">
        <v>32503.6023</v>
      </c>
      <c r="S1321" s="153">
        <f>IFERROR(__xludf.DUMMYFUNCTION("TO_DATE(INT((T1321/(60*60*24))+""1/1/1970""))"),43942.0)</f>
        <v>43942</v>
      </c>
      <c r="T1321" s="152">
        <v>1.5874416E9</v>
      </c>
      <c r="U1321" s="152">
        <v>152154.5926</v>
      </c>
      <c r="W1321" s="153">
        <f>IFERROR(__xludf.DUMMYFUNCTION("TO_DATE(INT((X1321/(60*60*24))+""1/1/1970""))"),43906.0)</f>
        <v>43906</v>
      </c>
      <c r="X1321" s="152">
        <v>1.5843168E9</v>
      </c>
      <c r="Y1321" s="152">
        <v>10070.4708</v>
      </c>
      <c r="AA1321" s="153">
        <f>IFERROR(__xludf.DUMMYFUNCTION("TO_DATE(INT((AB1321/(60*60*24))+""1/1/1970""))"),43915.0)</f>
        <v>43915</v>
      </c>
      <c r="AB1321" s="152">
        <v>1.5851124E9</v>
      </c>
      <c r="AC1321" s="152">
        <v>90803.1685</v>
      </c>
      <c r="AE1321" s="153">
        <f>IFERROR(__xludf.DUMMYFUNCTION("TO_DATE(INT((AF1321/(60*60*24))+""1/1/1970""))"),43698.0)</f>
        <v>43698</v>
      </c>
      <c r="AF1321" s="156">
        <v>1.5663636E9</v>
      </c>
      <c r="AG1321" s="156">
        <v>90821.2535</v>
      </c>
      <c r="AQ1321" s="153">
        <f>IFERROR(__xludf.DUMMYFUNCTION("TO_DATE(INT((AR1321/(60*60*24))+""1/1/1970""))"),43942.0)</f>
        <v>43942</v>
      </c>
      <c r="AR1321" s="156">
        <v>1.5874416E9</v>
      </c>
      <c r="AS1321" s="156">
        <v>105528.9964</v>
      </c>
      <c r="AT1321" s="152">
        <v>165146.7329</v>
      </c>
      <c r="AU1321" s="152">
        <f t="shared" si="1"/>
        <v>207849.2</v>
      </c>
      <c r="AV1321" s="152">
        <f t="shared" si="2"/>
        <v>34226.8715</v>
      </c>
      <c r="AW1321" s="152">
        <f t="shared" si="3"/>
        <v>152154.5926</v>
      </c>
      <c r="AX1321" s="152">
        <f t="shared" si="4"/>
        <v>9932.4272</v>
      </c>
      <c r="AY1321" s="152">
        <f t="shared" si="5"/>
        <v>93579.924</v>
      </c>
      <c r="AZ1321" s="152">
        <f t="shared" si="6"/>
        <v>92971.5773</v>
      </c>
      <c r="BA1321" s="152">
        <f t="shared" si="7"/>
        <v>157724.1381</v>
      </c>
      <c r="BB1321" s="152">
        <f t="shared" si="8"/>
        <v>107508.87</v>
      </c>
      <c r="BC1321" s="152">
        <f t="shared" si="9"/>
        <v>134952.4233</v>
      </c>
    </row>
    <row r="1322">
      <c r="A1322" s="156">
        <v>1.53373506E9</v>
      </c>
      <c r="B1322" s="156">
        <v>123211.044</v>
      </c>
      <c r="D1322" s="153">
        <f>IFERROR(__xludf.DUMMYFUNCTION("TO_DATE(INT((E1322/(60*60*24))+""1/1/1970""))"),43943.0)</f>
        <v>43943</v>
      </c>
      <c r="E1322" s="152">
        <v>1.587528E9</v>
      </c>
      <c r="F1322" s="152">
        <v>105528.9964</v>
      </c>
      <c r="H1322" s="153">
        <f>IFERROR(__xludf.DUMMYFUNCTION("TO_DATE(INT((I1322/(60*60*24))+""1/1/1970""))"),43943.0)</f>
        <v>43943</v>
      </c>
      <c r="I1322" s="156">
        <v>1.587528E9</v>
      </c>
      <c r="J1322" s="156">
        <v>164199.1043</v>
      </c>
      <c r="L1322" s="154">
        <v>44194.0</v>
      </c>
      <c r="M1322" s="155">
        <v>277832.86</v>
      </c>
      <c r="O1322" s="153">
        <f>IFERROR(__xludf.DUMMYFUNCTION("TO_DATE(INT((P1322/(60*60*24))+""1/1/1970""))"),43695.0)</f>
        <v>43695</v>
      </c>
      <c r="P1322" s="13">
        <v>1.5660864E9</v>
      </c>
      <c r="Q1322" s="13">
        <v>32503.6023</v>
      </c>
      <c r="S1322" s="153">
        <f>IFERROR(__xludf.DUMMYFUNCTION("TO_DATE(INT((T1322/(60*60*24))+""1/1/1970""))"),43943.0)</f>
        <v>43943</v>
      </c>
      <c r="T1322" s="156">
        <v>1.587528E9</v>
      </c>
      <c r="U1322" s="156">
        <v>152244.9793</v>
      </c>
      <c r="W1322" s="153">
        <f>IFERROR(__xludf.DUMMYFUNCTION("TO_DATE(INT((X1322/(60*60*24))+""1/1/1970""))"),43907.0)</f>
        <v>43907</v>
      </c>
      <c r="X1322" s="156">
        <v>1.5844536E9</v>
      </c>
      <c r="Y1322" s="156">
        <v>10107.3266</v>
      </c>
      <c r="AA1322" s="153">
        <f>IFERROR(__xludf.DUMMYFUNCTION("TO_DATE(INT((AB1322/(60*60*24))+""1/1/1970""))"),43916.0)</f>
        <v>43916</v>
      </c>
      <c r="AB1322" s="156">
        <v>1.5851916E9</v>
      </c>
      <c r="AC1322" s="156">
        <v>90665.5199</v>
      </c>
      <c r="AE1322" s="153">
        <f>IFERROR(__xludf.DUMMYFUNCTION("TO_DATE(INT((AF1322/(60*60*24))+""1/1/1970""))"),43699.0)</f>
        <v>43699</v>
      </c>
      <c r="AF1322" s="152">
        <v>1.5664428E9</v>
      </c>
      <c r="AG1322" s="152">
        <v>90877.1152</v>
      </c>
      <c r="AQ1322" s="153">
        <f>IFERROR(__xludf.DUMMYFUNCTION("TO_DATE(INT((AR1322/(60*60*24))+""1/1/1970""))"),43943.0)</f>
        <v>43943</v>
      </c>
      <c r="AR1322" s="152">
        <v>1.587528E9</v>
      </c>
      <c r="AS1322" s="152">
        <v>105528.9964</v>
      </c>
      <c r="AT1322" s="156">
        <v>164199.1043</v>
      </c>
      <c r="AU1322" s="152">
        <f t="shared" si="1"/>
        <v>202516.47</v>
      </c>
      <c r="AV1322" s="152">
        <f t="shared" si="2"/>
        <v>34261.1462</v>
      </c>
      <c r="AW1322" s="152">
        <f t="shared" si="3"/>
        <v>152244.9793</v>
      </c>
      <c r="AX1322" s="152">
        <f t="shared" si="4"/>
        <v>9939.6718</v>
      </c>
      <c r="AY1322" s="152">
        <f t="shared" si="5"/>
        <v>92579.7987</v>
      </c>
      <c r="AZ1322" s="152">
        <f t="shared" si="6"/>
        <v>92908.8458</v>
      </c>
      <c r="BA1322" s="152">
        <f t="shared" si="7"/>
        <v>158831.5886</v>
      </c>
      <c r="BB1322" s="152">
        <f t="shared" si="8"/>
        <v>106903.5</v>
      </c>
      <c r="BC1322" s="152">
        <f t="shared" si="9"/>
        <v>134215.071</v>
      </c>
    </row>
    <row r="1323">
      <c r="A1323" s="152">
        <v>1.5337584E9</v>
      </c>
      <c r="B1323" s="152">
        <v>123267.0119</v>
      </c>
      <c r="D1323" s="153">
        <f>IFERROR(__xludf.DUMMYFUNCTION("TO_DATE(INT((E1323/(60*60*24))+""1/1/1970""))"),43944.0)</f>
        <v>43944</v>
      </c>
      <c r="E1323" s="156">
        <v>1.5876144E9</v>
      </c>
      <c r="F1323" s="156">
        <v>105528.9964</v>
      </c>
      <c r="H1323" s="153">
        <f>IFERROR(__xludf.DUMMYFUNCTION("TO_DATE(INT((I1323/(60*60*24))+""1/1/1970""))"),43944.0)</f>
        <v>43944</v>
      </c>
      <c r="I1323" s="152">
        <v>1.5876144E9</v>
      </c>
      <c r="J1323" s="152">
        <v>165772.8256</v>
      </c>
      <c r="L1323" s="154">
        <v>44195.0</v>
      </c>
      <c r="M1323" s="155">
        <v>277337.99</v>
      </c>
      <c r="O1323" s="153">
        <f>IFERROR(__xludf.DUMMYFUNCTION("TO_DATE(INT((P1323/(60*60*24))+""1/1/1970""))"),43696.0)</f>
        <v>43696</v>
      </c>
      <c r="P1323" s="13">
        <v>1.5661728E9</v>
      </c>
      <c r="Q1323" s="13">
        <v>32505.4144</v>
      </c>
      <c r="S1323" s="153">
        <f>IFERROR(__xludf.DUMMYFUNCTION("TO_DATE(INT((T1323/(60*60*24))+""1/1/1970""))"),43944.0)</f>
        <v>43944</v>
      </c>
      <c r="T1323" s="152">
        <v>1.5876144E9</v>
      </c>
      <c r="U1323" s="152">
        <v>152204.0017</v>
      </c>
      <c r="W1323" s="153">
        <f>IFERROR(__xludf.DUMMYFUNCTION("TO_DATE(INT((X1323/(60*60*24))+""1/1/1970""))"),43908.0)</f>
        <v>43908</v>
      </c>
      <c r="X1323" s="156">
        <v>1.58454E9</v>
      </c>
      <c r="Y1323" s="156">
        <v>10111.2227</v>
      </c>
      <c r="AA1323" s="153">
        <f>IFERROR(__xludf.DUMMYFUNCTION("TO_DATE(INT((AB1323/(60*60*24))+""1/1/1970""))"),43917.0)</f>
        <v>43917</v>
      </c>
      <c r="AB1323" s="152">
        <v>1.5852708E9</v>
      </c>
      <c r="AC1323" s="152">
        <v>92729.4298</v>
      </c>
      <c r="AE1323" s="153">
        <f>IFERROR(__xludf.DUMMYFUNCTION("TO_DATE(INT((AF1323/(60*60*24))+""1/1/1970""))"),43700.0)</f>
        <v>43700</v>
      </c>
      <c r="AF1323" s="156">
        <v>1.566522E9</v>
      </c>
      <c r="AG1323" s="156">
        <v>90931.3578</v>
      </c>
      <c r="AQ1323" s="153">
        <f>IFERROR(__xludf.DUMMYFUNCTION("TO_DATE(INT((AR1323/(60*60*24))+""1/1/1970""))"),43944.0)</f>
        <v>43944</v>
      </c>
      <c r="AR1323" s="156">
        <v>1.5876144E9</v>
      </c>
      <c r="AS1323" s="156">
        <v>105528.9964</v>
      </c>
      <c r="AT1323" s="152">
        <v>165772.8256</v>
      </c>
      <c r="AU1323" s="152">
        <f t="shared" si="1"/>
        <v>207060.62</v>
      </c>
      <c r="AV1323" s="152">
        <f t="shared" si="2"/>
        <v>34249.3145</v>
      </c>
      <c r="AW1323" s="152">
        <f t="shared" si="3"/>
        <v>152204.0017</v>
      </c>
      <c r="AX1323" s="152">
        <f t="shared" si="4"/>
        <v>9936.4053</v>
      </c>
      <c r="AY1323" s="152">
        <f t="shared" si="5"/>
        <v>92950.6019</v>
      </c>
      <c r="AZ1323" s="152">
        <f t="shared" si="6"/>
        <v>92479.9671</v>
      </c>
      <c r="BA1323" s="152">
        <f t="shared" si="7"/>
        <v>158564.0561</v>
      </c>
      <c r="BB1323" s="152">
        <f t="shared" si="8"/>
        <v>107177.37</v>
      </c>
      <c r="BC1323" s="152">
        <f t="shared" si="9"/>
        <v>134846.3489</v>
      </c>
    </row>
    <row r="1324">
      <c r="A1324" s="156">
        <v>1.53382146E9</v>
      </c>
      <c r="B1324" s="156">
        <v>123279.9276</v>
      </c>
      <c r="D1324" s="153">
        <f>IFERROR(__xludf.DUMMYFUNCTION("TO_DATE(INT((E1324/(60*60*24))+""1/1/1970""))"),43945.0)</f>
        <v>43945</v>
      </c>
      <c r="E1324" s="152">
        <v>1.5877008E9</v>
      </c>
      <c r="F1324" s="152">
        <v>105528.9964</v>
      </c>
      <c r="H1324" s="153">
        <f>IFERROR(__xludf.DUMMYFUNCTION("TO_DATE(INT((I1324/(60*60*24))+""1/1/1970""))"),43945.0)</f>
        <v>43945</v>
      </c>
      <c r="I1324" s="156">
        <v>1.5877008E9</v>
      </c>
      <c r="J1324" s="156">
        <v>166498.6367</v>
      </c>
      <c r="L1324" s="154">
        <v>44196.0</v>
      </c>
      <c r="M1324" s="155">
        <v>277707.4</v>
      </c>
      <c r="O1324" s="153">
        <f>IFERROR(__xludf.DUMMYFUNCTION("TO_DATE(INT((P1324/(60*60*24))+""1/1/1970""))"),43697.0)</f>
        <v>43697</v>
      </c>
      <c r="P1324" s="13">
        <v>1.5663096E9</v>
      </c>
      <c r="Q1324" s="13">
        <v>32589.1723</v>
      </c>
      <c r="S1324" s="153">
        <f>IFERROR(__xludf.DUMMYFUNCTION("TO_DATE(INT((T1324/(60*60*24))+""1/1/1970""))"),43945.0)</f>
        <v>43945</v>
      </c>
      <c r="T1324" s="156">
        <v>1.5877008E9</v>
      </c>
      <c r="U1324" s="156">
        <v>152407.2589</v>
      </c>
      <c r="W1324" s="153">
        <f>IFERROR(__xludf.DUMMYFUNCTION("TO_DATE(INT((X1324/(60*60*24))+""1/1/1970""))"),43909.0)</f>
        <v>43909</v>
      </c>
      <c r="X1324" s="156">
        <v>1.5846264E9</v>
      </c>
      <c r="Y1324" s="156">
        <v>10167.9182</v>
      </c>
      <c r="AA1324" s="153">
        <f>IFERROR(__xludf.DUMMYFUNCTION("TO_DATE(INT((AB1324/(60*60*24))+""1/1/1970""))"),43919.0)</f>
        <v>43919</v>
      </c>
      <c r="AB1324" s="156">
        <v>1.5855192E9</v>
      </c>
      <c r="AC1324" s="156">
        <v>94614.2465</v>
      </c>
      <c r="AE1324" s="153">
        <f>IFERROR(__xludf.DUMMYFUNCTION("TO_DATE(INT((AF1324/(60*60*24))+""1/1/1970""))"),43701.0)</f>
        <v>43701</v>
      </c>
      <c r="AF1324" s="152">
        <v>1.5666048E9</v>
      </c>
      <c r="AG1324" s="152">
        <v>90452.4853</v>
      </c>
      <c r="AQ1324" s="153">
        <f>IFERROR(__xludf.DUMMYFUNCTION("TO_DATE(INT((AR1324/(60*60*24))+""1/1/1970""))"),43945.0)</f>
        <v>43945</v>
      </c>
      <c r="AR1324" s="152">
        <v>1.5877008E9</v>
      </c>
      <c r="AS1324" s="152">
        <v>105528.9964</v>
      </c>
      <c r="AT1324" s="156">
        <v>166498.6367</v>
      </c>
      <c r="AU1324" s="152">
        <f t="shared" si="1"/>
        <v>207949.62</v>
      </c>
      <c r="AV1324" s="152">
        <f t="shared" si="2"/>
        <v>34248.5308</v>
      </c>
      <c r="AW1324" s="152">
        <f t="shared" si="3"/>
        <v>152407.2589</v>
      </c>
      <c r="AX1324" s="152">
        <f t="shared" si="4"/>
        <v>9942.0828</v>
      </c>
      <c r="AY1324" s="152">
        <f t="shared" si="5"/>
        <v>93108.5559</v>
      </c>
      <c r="AZ1324" s="152">
        <f t="shared" si="6"/>
        <v>92208.5573</v>
      </c>
      <c r="BA1324" s="152">
        <f t="shared" si="7"/>
        <v>158989.5315</v>
      </c>
      <c r="BB1324" s="152">
        <f t="shared" si="8"/>
        <v>107154.42</v>
      </c>
      <c r="BC1324" s="152">
        <f t="shared" si="9"/>
        <v>134813.2249</v>
      </c>
    </row>
    <row r="1325">
      <c r="A1325" s="152">
        <v>1.5338448E9</v>
      </c>
      <c r="B1325" s="152">
        <v>123099.1082</v>
      </c>
      <c r="D1325" s="153">
        <f>IFERROR(__xludf.DUMMYFUNCTION("TO_DATE(INT((E1325/(60*60*24))+""1/1/1970""))"),43946.0)</f>
        <v>43946</v>
      </c>
      <c r="E1325" s="156">
        <v>1.5877872E9</v>
      </c>
      <c r="F1325" s="156">
        <v>105528.9964</v>
      </c>
      <c r="H1325" s="153">
        <f>IFERROR(__xludf.DUMMYFUNCTION("TO_DATE(INT((I1325/(60*60*24))+""1/1/1970""))"),43946.0)</f>
        <v>43946</v>
      </c>
      <c r="I1325" s="152">
        <v>1.5877872E9</v>
      </c>
      <c r="J1325" s="152">
        <v>167342.3028</v>
      </c>
      <c r="L1325" s="154">
        <v>44197.0</v>
      </c>
      <c r="M1325" s="155">
        <v>279024.73</v>
      </c>
      <c r="O1325" s="153">
        <f>IFERROR(__xludf.DUMMYFUNCTION("TO_DATE(INT((P1325/(60*60*24))+""1/1/1970""))"),43698.0)</f>
        <v>43698</v>
      </c>
      <c r="P1325" s="13">
        <v>1.566396E9</v>
      </c>
      <c r="Q1325" s="13">
        <v>32773.8225</v>
      </c>
      <c r="S1325" s="153">
        <f>IFERROR(__xludf.DUMMYFUNCTION("TO_DATE(INT((T1325/(60*60*24))+""1/1/1970""))"),43946.0)</f>
        <v>43946</v>
      </c>
      <c r="T1325" s="152">
        <v>1.5877872E9</v>
      </c>
      <c r="U1325" s="152">
        <v>152363.7038</v>
      </c>
      <c r="W1325" s="153">
        <f>IFERROR(__xludf.DUMMYFUNCTION("TO_DATE(INT((X1325/(60*60*24))+""1/1/1970""))"),43910.0)</f>
        <v>43910</v>
      </c>
      <c r="X1325" s="156">
        <v>1.5847128E9</v>
      </c>
      <c r="Y1325" s="156">
        <v>10111.3729</v>
      </c>
      <c r="AA1325" s="153">
        <f>IFERROR(__xludf.DUMMYFUNCTION("TO_DATE(INT((AB1325/(60*60*24))+""1/1/1970""))"),43920.0)</f>
        <v>43920</v>
      </c>
      <c r="AB1325" s="156">
        <v>1.5855588E9</v>
      </c>
      <c r="AC1325" s="156">
        <v>94213.4471</v>
      </c>
      <c r="AE1325" s="153">
        <f>IFERROR(__xludf.DUMMYFUNCTION("TO_DATE(INT((AF1325/(60*60*24))+""1/1/1970""))"),43702.0)</f>
        <v>43702</v>
      </c>
      <c r="AF1325" s="156">
        <v>1.5667704E9</v>
      </c>
      <c r="AG1325" s="156">
        <v>90452.4853</v>
      </c>
      <c r="AQ1325" s="153">
        <f>IFERROR(__xludf.DUMMYFUNCTION("TO_DATE(INT((AR1325/(60*60*24))+""1/1/1970""))"),43946.0)</f>
        <v>43946</v>
      </c>
      <c r="AR1325" s="156">
        <v>1.5877872E9</v>
      </c>
      <c r="AS1325" s="156">
        <v>105528.9964</v>
      </c>
      <c r="AT1325" s="152">
        <v>167342.3028</v>
      </c>
      <c r="AU1325" s="152">
        <f t="shared" si="1"/>
        <v>207949.62</v>
      </c>
      <c r="AV1325" s="152">
        <f t="shared" si="2"/>
        <v>34290.2089</v>
      </c>
      <c r="AW1325" s="152">
        <f t="shared" si="3"/>
        <v>152363.7038</v>
      </c>
      <c r="AX1325" s="152">
        <f t="shared" si="4"/>
        <v>9947.603</v>
      </c>
      <c r="AY1325" s="152">
        <f t="shared" si="5"/>
        <v>93108.5559</v>
      </c>
      <c r="AZ1325" s="152">
        <f t="shared" si="6"/>
        <v>92624.2069</v>
      </c>
      <c r="BA1325" s="152">
        <f t="shared" si="7"/>
        <v>158051.8207</v>
      </c>
      <c r="BB1325" s="152">
        <f t="shared" si="8"/>
        <v>107302.83</v>
      </c>
      <c r="BC1325" s="152">
        <f t="shared" si="9"/>
        <v>135059.0238</v>
      </c>
    </row>
    <row r="1326">
      <c r="A1326" s="156">
        <v>1.53390786E9</v>
      </c>
      <c r="B1326" s="156">
        <v>122341.389</v>
      </c>
      <c r="D1326" s="153">
        <f>IFERROR(__xludf.DUMMYFUNCTION("TO_DATE(INT((E1326/(60*60*24))+""1/1/1970""))"),43948.0)</f>
        <v>43948</v>
      </c>
      <c r="E1326" s="152">
        <v>1.587996E9</v>
      </c>
      <c r="F1326" s="152">
        <v>105528.9964</v>
      </c>
      <c r="H1326" s="153">
        <f>IFERROR(__xludf.DUMMYFUNCTION("TO_DATE(INT((I1326/(60*60*24))+""1/1/1970""))"),43948.0)</f>
        <v>43948</v>
      </c>
      <c r="I1326" s="156">
        <v>1.587996E9</v>
      </c>
      <c r="J1326" s="156">
        <v>167342.3028</v>
      </c>
      <c r="L1326" s="158"/>
      <c r="M1326" s="159"/>
      <c r="O1326" s="153">
        <f>IFERROR(__xludf.DUMMYFUNCTION("TO_DATE(INT((P1326/(60*60*24))+""1/1/1970""))"),43699.0)</f>
        <v>43699</v>
      </c>
      <c r="P1326" s="13">
        <v>1.5664824E9</v>
      </c>
      <c r="Q1326" s="13">
        <v>32709.4602</v>
      </c>
      <c r="S1326" s="153">
        <f>IFERROR(__xludf.DUMMYFUNCTION("TO_DATE(INT((T1326/(60*60*24))+""1/1/1970""))"),43948.0)</f>
        <v>43948</v>
      </c>
      <c r="T1326" s="156">
        <v>1.587996E9</v>
      </c>
      <c r="U1326" s="156">
        <v>152363.7038</v>
      </c>
      <c r="W1326" s="153">
        <f>IFERROR(__xludf.DUMMYFUNCTION("TO_DATE(INT((X1326/(60*60*24))+""1/1/1970""))"),43911.0)</f>
        <v>43911</v>
      </c>
      <c r="X1326" s="156">
        <v>1.5847488E9</v>
      </c>
      <c r="Y1326" s="156">
        <v>10086.7189</v>
      </c>
      <c r="AA1326" s="153">
        <f>IFERROR(__xludf.DUMMYFUNCTION("TO_DATE(INT((AB1326/(60*60*24))+""1/1/1970""))"),43921.0)</f>
        <v>43921</v>
      </c>
      <c r="AB1326" s="152">
        <v>1.585638E9</v>
      </c>
      <c r="AC1326" s="152">
        <v>93654.8736</v>
      </c>
      <c r="AE1326" s="153">
        <f>IFERROR(__xludf.DUMMYFUNCTION("TO_DATE(INT((AF1326/(60*60*24))+""1/1/1970""))"),43703.0)</f>
        <v>43703</v>
      </c>
      <c r="AF1326" s="156">
        <v>1.56681E9</v>
      </c>
      <c r="AG1326" s="156">
        <v>90447.6278</v>
      </c>
      <c r="AQ1326" s="153">
        <f>IFERROR(__xludf.DUMMYFUNCTION("TO_DATE(INT((AR1326/(60*60*24))+""1/1/1970""))"),43948.0)</f>
        <v>43948</v>
      </c>
      <c r="AR1326" s="152">
        <v>1.587996E9</v>
      </c>
      <c r="AS1326" s="152">
        <v>105528.9964</v>
      </c>
      <c r="AT1326" s="156">
        <v>167342.3028</v>
      </c>
      <c r="AU1326" s="152">
        <f t="shared" si="1"/>
        <v>210428.96</v>
      </c>
      <c r="AV1326" s="152">
        <f t="shared" si="2"/>
        <v>34284.5458</v>
      </c>
      <c r="AW1326" s="152">
        <f t="shared" si="3"/>
        <v>152363.7038</v>
      </c>
      <c r="AX1326" s="152">
        <f t="shared" si="4"/>
        <v>9949.1452</v>
      </c>
      <c r="AY1326" s="152">
        <f t="shared" si="5"/>
        <v>93517.6728</v>
      </c>
      <c r="AZ1326" s="152">
        <f t="shared" si="6"/>
        <v>92603.2964</v>
      </c>
      <c r="BA1326" s="152">
        <f t="shared" si="7"/>
        <v>160332.1175</v>
      </c>
      <c r="BB1326" s="152">
        <f t="shared" si="8"/>
        <v>107302.83</v>
      </c>
      <c r="BC1326" s="152">
        <f t="shared" si="9"/>
        <v>135059.0238</v>
      </c>
    </row>
    <row r="1327">
      <c r="A1327" s="152">
        <v>1.5339312E9</v>
      </c>
      <c r="B1327" s="152">
        <v>122276.8107</v>
      </c>
      <c r="D1327" s="153">
        <f>IFERROR(__xludf.DUMMYFUNCTION("TO_DATE(INT((E1327/(60*60*24))+""1/1/1970""))"),43949.0)</f>
        <v>43949</v>
      </c>
      <c r="E1327" s="152">
        <v>1.5880464E9</v>
      </c>
      <c r="F1327" s="152">
        <v>105528.9964</v>
      </c>
      <c r="H1327" s="153">
        <f>IFERROR(__xludf.DUMMYFUNCTION("TO_DATE(INT((I1327/(60*60*24))+""1/1/1970""))"),43949.0)</f>
        <v>43949</v>
      </c>
      <c r="I1327" s="156">
        <v>1.5880464E9</v>
      </c>
      <c r="J1327" s="156">
        <v>170226.683</v>
      </c>
      <c r="L1327" s="158"/>
      <c r="M1327" s="159"/>
      <c r="O1327" s="153">
        <f>IFERROR(__xludf.DUMMYFUNCTION("TO_DATE(INT((P1327/(60*60*24))+""1/1/1970""))"),43700.0)</f>
        <v>43700</v>
      </c>
      <c r="P1327" s="13">
        <v>1.5665688E9</v>
      </c>
      <c r="Q1327" s="13">
        <v>32799.7036</v>
      </c>
      <c r="S1327" s="153">
        <f>IFERROR(__xludf.DUMMYFUNCTION("TO_DATE(INT((T1327/(60*60*24))+""1/1/1970""))"),43949.0)</f>
        <v>43949</v>
      </c>
      <c r="T1327" s="156">
        <v>1.5880464E9</v>
      </c>
      <c r="U1327" s="156">
        <v>151948.292</v>
      </c>
      <c r="W1327" s="153">
        <f>IFERROR(__xludf.DUMMYFUNCTION("TO_DATE(INT((X1327/(60*60*24))+""1/1/1970""))"),43913.0)</f>
        <v>43913</v>
      </c>
      <c r="X1327" s="152">
        <v>1.5849216E9</v>
      </c>
      <c r="Y1327" s="152">
        <v>10106.2169</v>
      </c>
      <c r="AA1327" s="153">
        <f>IFERROR(__xludf.DUMMYFUNCTION("TO_DATE(INT((AB1327/(60*60*24))+""1/1/1970""))"),43922.0)</f>
        <v>43922</v>
      </c>
      <c r="AB1327" s="156">
        <v>1.5857172E9</v>
      </c>
      <c r="AC1327" s="156">
        <v>94161.7513</v>
      </c>
      <c r="AE1327" s="153">
        <f>IFERROR(__xludf.DUMMYFUNCTION("TO_DATE(INT((AF1327/(60*60*24))+""1/1/1970""))"),43704.0)</f>
        <v>43704</v>
      </c>
      <c r="AF1327" s="152">
        <v>1.5668892E9</v>
      </c>
      <c r="AG1327" s="152">
        <v>90787.2508</v>
      </c>
      <c r="AQ1327" s="153">
        <f>IFERROR(__xludf.DUMMYFUNCTION("TO_DATE(INT((AR1327/(60*60*24))+""1/1/1970""))"),43949.0)</f>
        <v>43949</v>
      </c>
      <c r="AR1327" s="152">
        <v>1.5880464E9</v>
      </c>
      <c r="AS1327" s="152">
        <v>105528.9964</v>
      </c>
      <c r="AT1327" s="156">
        <v>170226.683</v>
      </c>
      <c r="AU1327" s="152">
        <f t="shared" si="1"/>
        <v>211626.38</v>
      </c>
      <c r="AV1327" s="152">
        <f t="shared" si="2"/>
        <v>34344.0214</v>
      </c>
      <c r="AW1327" s="152">
        <f t="shared" si="3"/>
        <v>151948.292</v>
      </c>
      <c r="AX1327" s="152">
        <f t="shared" si="4"/>
        <v>9963.9719</v>
      </c>
      <c r="AY1327" s="152">
        <f t="shared" si="5"/>
        <v>93436.7587</v>
      </c>
      <c r="AZ1327" s="152">
        <f t="shared" si="6"/>
        <v>92636.5825</v>
      </c>
      <c r="BA1327" s="152">
        <f t="shared" si="7"/>
        <v>159729.5778</v>
      </c>
      <c r="BB1327" s="152">
        <f t="shared" si="8"/>
        <v>107932.17</v>
      </c>
      <c r="BC1327" s="152">
        <f t="shared" si="9"/>
        <v>135065.2152</v>
      </c>
    </row>
    <row r="1328">
      <c r="A1328" s="156">
        <v>1.53416706E9</v>
      </c>
      <c r="B1328" s="156">
        <v>122423.1882</v>
      </c>
      <c r="D1328" s="153">
        <f>IFERROR(__xludf.DUMMYFUNCTION("TO_DATE(INT((E1328/(60*60*24))+""1/1/1970""))"),43950.0)</f>
        <v>43950</v>
      </c>
      <c r="E1328" s="156">
        <v>1.5881328E9</v>
      </c>
      <c r="F1328" s="156">
        <v>105528.9964</v>
      </c>
      <c r="H1328" s="153">
        <f>IFERROR(__xludf.DUMMYFUNCTION("TO_DATE(INT((I1328/(60*60*24))+""1/1/1970""))"),43950.0)</f>
        <v>43950</v>
      </c>
      <c r="I1328" s="152">
        <v>1.5881328E9</v>
      </c>
      <c r="J1328" s="152">
        <v>163954.0764</v>
      </c>
      <c r="L1328" s="158"/>
      <c r="M1328" s="160"/>
      <c r="O1328" s="153">
        <f>IFERROR(__xludf.DUMMYFUNCTION("TO_DATE(INT((P1328/(60*60*24))+""1/1/1970""))"),43701.0)</f>
        <v>43701</v>
      </c>
      <c r="P1328" s="13">
        <v>1.5666048E9</v>
      </c>
      <c r="Q1328" s="13">
        <v>32953.2083</v>
      </c>
      <c r="S1328" s="153">
        <f>IFERROR(__xludf.DUMMYFUNCTION("TO_DATE(INT((T1328/(60*60*24))+""1/1/1970""))"),43950.0)</f>
        <v>43950</v>
      </c>
      <c r="T1328" s="152">
        <v>1.5881328E9</v>
      </c>
      <c r="U1328" s="152">
        <v>152299.7763</v>
      </c>
      <c r="W1328" s="153">
        <f>IFERROR(__xludf.DUMMYFUNCTION("TO_DATE(INT((X1328/(60*60*24))+""1/1/1970""))"),43914.0)</f>
        <v>43914</v>
      </c>
      <c r="X1328" s="156">
        <v>1.5850584E9</v>
      </c>
      <c r="Y1328" s="156">
        <v>10090.0641</v>
      </c>
      <c r="AA1328" s="153">
        <f>IFERROR(__xludf.DUMMYFUNCTION("TO_DATE(INT((AB1328/(60*60*24))+""1/1/1970""))"),43923.0)</f>
        <v>43923</v>
      </c>
      <c r="AB1328" s="152">
        <v>1.5857964E9</v>
      </c>
      <c r="AC1328" s="152">
        <v>94282.9706</v>
      </c>
      <c r="AE1328" s="153">
        <f>IFERROR(__xludf.DUMMYFUNCTION("TO_DATE(INT((AF1328/(60*60*24))+""1/1/1970""))"),43705.0)</f>
        <v>43705</v>
      </c>
      <c r="AF1328" s="156">
        <v>1.5669684E9</v>
      </c>
      <c r="AG1328" s="156">
        <v>90883.592</v>
      </c>
      <c r="AQ1328" s="153">
        <f>IFERROR(__xludf.DUMMYFUNCTION("TO_DATE(INT((AR1328/(60*60*24))+""1/1/1970""))"),43950.0)</f>
        <v>43950</v>
      </c>
      <c r="AR1328" s="156">
        <v>1.5881328E9</v>
      </c>
      <c r="AS1328" s="156">
        <v>105528.9964</v>
      </c>
      <c r="AT1328" s="152">
        <v>163954.0764</v>
      </c>
      <c r="AU1328" s="152">
        <f t="shared" si="1"/>
        <v>211171.77</v>
      </c>
      <c r="AV1328" s="152">
        <f t="shared" si="2"/>
        <v>34433.7064</v>
      </c>
      <c r="AW1328" s="152">
        <f t="shared" si="3"/>
        <v>152299.7763</v>
      </c>
      <c r="AX1328" s="152">
        <f t="shared" si="4"/>
        <v>9979.2778</v>
      </c>
      <c r="AY1328" s="152">
        <f t="shared" si="5"/>
        <v>94061.2215</v>
      </c>
      <c r="AZ1328" s="152">
        <f t="shared" si="6"/>
        <v>92704.8617</v>
      </c>
      <c r="BA1328" s="152">
        <f t="shared" si="7"/>
        <v>155054.7591</v>
      </c>
      <c r="BB1328" s="152">
        <f t="shared" si="8"/>
        <v>107808.75</v>
      </c>
      <c r="BC1328" s="152">
        <f t="shared" si="9"/>
        <v>134923.1224</v>
      </c>
    </row>
    <row r="1329">
      <c r="A1329" s="152">
        <v>1.5341904E9</v>
      </c>
      <c r="B1329" s="152">
        <v>121820.457</v>
      </c>
      <c r="D1329" s="153">
        <f>IFERROR(__xludf.DUMMYFUNCTION("TO_DATE(INT((E1329/(60*60*24))+""1/1/1970""))"),43951.0)</f>
        <v>43951</v>
      </c>
      <c r="E1329" s="152">
        <v>1.5882192E9</v>
      </c>
      <c r="F1329" s="152">
        <v>105528.9964</v>
      </c>
      <c r="H1329" s="153">
        <f>IFERROR(__xludf.DUMMYFUNCTION("TO_DATE(INT((I1329/(60*60*24))+""1/1/1970""))"),43951.0)</f>
        <v>43951</v>
      </c>
      <c r="I1329" s="156">
        <v>1.5882192E9</v>
      </c>
      <c r="J1329" s="156">
        <v>164055.6237</v>
      </c>
      <c r="L1329" s="158"/>
      <c r="M1329" s="159"/>
      <c r="O1329" s="153">
        <f>IFERROR(__xludf.DUMMYFUNCTION("TO_DATE(INT((P1329/(60*60*24))+""1/1/1970""))"),43702.0)</f>
        <v>43702</v>
      </c>
      <c r="P1329" s="13">
        <v>1.5666912E9</v>
      </c>
      <c r="Q1329" s="13">
        <v>32953.2083</v>
      </c>
      <c r="S1329" s="153">
        <f>IFERROR(__xludf.DUMMYFUNCTION("TO_DATE(INT((T1329/(60*60*24))+""1/1/1970""))"),43951.0)</f>
        <v>43951</v>
      </c>
      <c r="T1329" s="156">
        <v>1.5882192E9</v>
      </c>
      <c r="U1329" s="156">
        <v>152369.5577</v>
      </c>
      <c r="W1329" s="153">
        <f>IFERROR(__xludf.DUMMYFUNCTION("TO_DATE(INT((X1329/(60*60*24))+""1/1/1970""))"),43915.0)</f>
        <v>43915</v>
      </c>
      <c r="X1329" s="156">
        <v>1.5851448E9</v>
      </c>
      <c r="Y1329" s="156">
        <v>10058.623</v>
      </c>
      <c r="AA1329" s="153">
        <f>IFERROR(__xludf.DUMMYFUNCTION("TO_DATE(INT((AB1329/(60*60*24))+""1/1/1970""))"),43924.0)</f>
        <v>43924</v>
      </c>
      <c r="AB1329" s="156">
        <v>1.5858756E9</v>
      </c>
      <c r="AC1329" s="156">
        <v>94271.3038</v>
      </c>
      <c r="AE1329" s="153">
        <f>IFERROR(__xludf.DUMMYFUNCTION("TO_DATE(INT((AF1329/(60*60*24))+""1/1/1970""))"),43706.0)</f>
        <v>43706</v>
      </c>
      <c r="AF1329" s="152">
        <v>1.5670476E9</v>
      </c>
      <c r="AG1329" s="152">
        <v>90914.7612</v>
      </c>
      <c r="AQ1329" s="153">
        <f>IFERROR(__xludf.DUMMYFUNCTION("TO_DATE(INT((AR1329/(60*60*24))+""1/1/1970""))"),43951.0)</f>
        <v>43951</v>
      </c>
      <c r="AR1329" s="152">
        <v>1.5882192E9</v>
      </c>
      <c r="AS1329" s="152">
        <v>105528.9964</v>
      </c>
      <c r="AT1329" s="156">
        <v>164055.6237</v>
      </c>
      <c r="AU1329" s="152">
        <f t="shared" si="1"/>
        <v>216163.23</v>
      </c>
      <c r="AV1329" s="152">
        <f t="shared" si="2"/>
        <v>34416.0797</v>
      </c>
      <c r="AW1329" s="152">
        <f t="shared" si="3"/>
        <v>152369.5577</v>
      </c>
      <c r="AX1329" s="152">
        <f t="shared" si="4"/>
        <v>9999.1831</v>
      </c>
      <c r="AY1329" s="152">
        <f t="shared" si="5"/>
        <v>94098.9275</v>
      </c>
      <c r="AZ1329" s="152">
        <f t="shared" si="6"/>
        <v>93086.7985</v>
      </c>
      <c r="BA1329" s="152">
        <f t="shared" si="7"/>
        <v>154838.5572</v>
      </c>
      <c r="BB1329" s="152">
        <f t="shared" si="8"/>
        <v>107999.46</v>
      </c>
      <c r="BC1329" s="152">
        <f t="shared" si="9"/>
        <v>135206.3793</v>
      </c>
    </row>
    <row r="1330">
      <c r="A1330" s="156">
        <v>1.53425346E9</v>
      </c>
      <c r="B1330" s="156">
        <v>122186.401</v>
      </c>
      <c r="D1330" s="153">
        <f>IFERROR(__xludf.DUMMYFUNCTION("TO_DATE(INT((E1330/(60*60*24))+""1/1/1970""))"),43952.0)</f>
        <v>43952</v>
      </c>
      <c r="E1330" s="156">
        <v>1.5883056E9</v>
      </c>
      <c r="F1330" s="156">
        <v>105528.9964</v>
      </c>
      <c r="H1330" s="153">
        <f>IFERROR(__xludf.DUMMYFUNCTION("TO_DATE(INT((I1330/(60*60*24))+""1/1/1970""))"),43952.0)</f>
        <v>43952</v>
      </c>
      <c r="I1330" s="152">
        <v>1.5883056E9</v>
      </c>
      <c r="J1330" s="152">
        <v>164483.1888</v>
      </c>
      <c r="L1330" s="158"/>
      <c r="M1330" s="160"/>
      <c r="O1330" s="153">
        <f>IFERROR(__xludf.DUMMYFUNCTION("TO_DATE(INT((P1330/(60*60*24))+""1/1/1970""))"),43703.0)</f>
        <v>43703</v>
      </c>
      <c r="P1330" s="13">
        <v>1.5667776E9</v>
      </c>
      <c r="Q1330" s="13">
        <v>33155.6816</v>
      </c>
      <c r="S1330" s="153">
        <f>IFERROR(__xludf.DUMMYFUNCTION("TO_DATE(INT((T1330/(60*60*24))+""1/1/1970""))"),43952.0)</f>
        <v>43952</v>
      </c>
      <c r="T1330" s="152">
        <v>1.5883056E9</v>
      </c>
      <c r="U1330" s="152">
        <v>152215.9426</v>
      </c>
      <c r="W1330" s="153">
        <f>IFERROR(__xludf.DUMMYFUNCTION("TO_DATE(INT((X1330/(60*60*24))+""1/1/1970""))"),43916.0)</f>
        <v>43916</v>
      </c>
      <c r="X1330" s="156">
        <v>1.5852312E9</v>
      </c>
      <c r="Y1330" s="156">
        <v>10057.7038</v>
      </c>
      <c r="AA1330" s="153">
        <f>IFERROR(__xludf.DUMMYFUNCTION("TO_DATE(INT((AB1330/(60*60*24))+""1/1/1970""))"),43926.0)</f>
        <v>43926</v>
      </c>
      <c r="AB1330" s="152">
        <v>1.586124E9</v>
      </c>
      <c r="AC1330" s="152">
        <v>94147.9295</v>
      </c>
      <c r="AE1330" s="153">
        <f>IFERROR(__xludf.DUMMYFUNCTION("TO_DATE(INT((AF1330/(60*60*24))+""1/1/1970""))"),43707.0)</f>
        <v>43707</v>
      </c>
      <c r="AF1330" s="156">
        <v>1.5671268E9</v>
      </c>
      <c r="AG1330" s="156">
        <v>91129.7073</v>
      </c>
      <c r="AQ1330" s="153">
        <f>IFERROR(__xludf.DUMMYFUNCTION("TO_DATE(INT((AR1330/(60*60*24))+""1/1/1970""))"),43952.0)</f>
        <v>43952</v>
      </c>
      <c r="AR1330" s="156">
        <v>1.5883056E9</v>
      </c>
      <c r="AS1330" s="156">
        <v>105528.9964</v>
      </c>
      <c r="AT1330" s="152">
        <v>164483.1888</v>
      </c>
      <c r="AU1330" s="152">
        <f t="shared" si="1"/>
        <v>212663.14</v>
      </c>
      <c r="AV1330" s="152">
        <f t="shared" si="2"/>
        <v>34349.6779</v>
      </c>
      <c r="AW1330" s="152">
        <f t="shared" si="3"/>
        <v>152215.9426</v>
      </c>
      <c r="AX1330" s="152">
        <f t="shared" si="4"/>
        <v>9966.192</v>
      </c>
      <c r="AY1330" s="152">
        <f t="shared" si="5"/>
        <v>93968.2519</v>
      </c>
      <c r="AZ1330" s="152">
        <f t="shared" si="6"/>
        <v>93663.331</v>
      </c>
      <c r="BA1330" s="152">
        <f t="shared" si="7"/>
        <v>153779.0106</v>
      </c>
      <c r="BB1330" s="152">
        <f t="shared" si="8"/>
        <v>109522.52</v>
      </c>
      <c r="BC1330" s="152">
        <f t="shared" si="9"/>
        <v>135394.2886</v>
      </c>
    </row>
    <row r="1331">
      <c r="A1331" s="152">
        <v>1.5342768E9</v>
      </c>
      <c r="B1331" s="152">
        <v>122595.3971</v>
      </c>
      <c r="D1331" s="153">
        <f>IFERROR(__xludf.DUMMYFUNCTION("TO_DATE(INT((E1331/(60*60*24))+""1/1/1970""))"),43953.0)</f>
        <v>43953</v>
      </c>
      <c r="E1331" s="152">
        <v>1.588392E9</v>
      </c>
      <c r="F1331" s="152">
        <v>105528.9964</v>
      </c>
      <c r="H1331" s="153">
        <f>IFERROR(__xludf.DUMMYFUNCTION("TO_DATE(INT((I1331/(60*60*24))+""1/1/1970""))"),43953.0)</f>
        <v>43953</v>
      </c>
      <c r="I1331" s="156">
        <v>1.588392E9</v>
      </c>
      <c r="J1331" s="156">
        <v>162961.7085</v>
      </c>
      <c r="L1331" s="158"/>
      <c r="M1331" s="159"/>
      <c r="O1331" s="153">
        <f>IFERROR(__xludf.DUMMYFUNCTION("TO_DATE(INT((P1331/(60*60*24))+""1/1/1970""))"),43704.0)</f>
        <v>43704</v>
      </c>
      <c r="P1331" s="13">
        <v>1.5669144E9</v>
      </c>
      <c r="Q1331" s="13">
        <v>32976.7138</v>
      </c>
      <c r="S1331" s="153">
        <f>IFERROR(__xludf.DUMMYFUNCTION("TO_DATE(INT((T1331/(60*60*24))+""1/1/1970""))"),43953.0)</f>
        <v>43953</v>
      </c>
      <c r="T1331" s="156">
        <v>1.588392E9</v>
      </c>
      <c r="U1331" s="156">
        <v>152197.4719</v>
      </c>
      <c r="W1331" s="153">
        <f>IFERROR(__xludf.DUMMYFUNCTION("TO_DATE(INT((X1331/(60*60*24))+""1/1/1970""))"),43917.0)</f>
        <v>43917</v>
      </c>
      <c r="X1331" s="156">
        <v>1.5853176E9</v>
      </c>
      <c r="Y1331" s="156">
        <v>10009.1307</v>
      </c>
      <c r="AA1331" s="153">
        <f>IFERROR(__xludf.DUMMYFUNCTION("TO_DATE(INT((AB1331/(60*60*24))+""1/1/1970""))"),43927.0)</f>
        <v>43927</v>
      </c>
      <c r="AB1331" s="152">
        <v>1.5861636E9</v>
      </c>
      <c r="AC1331" s="152">
        <v>94064.262</v>
      </c>
      <c r="AE1331" s="153">
        <f>IFERROR(__xludf.DUMMYFUNCTION("TO_DATE(INT((AF1331/(60*60*24))+""1/1/1970""))"),43708.0)</f>
        <v>43708</v>
      </c>
      <c r="AF1331" s="152">
        <v>1.5672096E9</v>
      </c>
      <c r="AG1331" s="152">
        <v>91686.3004</v>
      </c>
      <c r="AQ1331" s="153">
        <f>IFERROR(__xludf.DUMMYFUNCTION("TO_DATE(INT((AR1331/(60*60*24))+""1/1/1970""))"),43953.0)</f>
        <v>43953</v>
      </c>
      <c r="AR1331" s="152">
        <v>1.588392E9</v>
      </c>
      <c r="AS1331" s="152">
        <v>105528.9964</v>
      </c>
      <c r="AT1331" s="156">
        <v>162961.7085</v>
      </c>
      <c r="AU1331" s="152">
        <f t="shared" si="1"/>
        <v>212663.14</v>
      </c>
      <c r="AV1331" s="152">
        <f t="shared" si="2"/>
        <v>34431.8221</v>
      </c>
      <c r="AW1331" s="152">
        <f t="shared" si="3"/>
        <v>152197.4719</v>
      </c>
      <c r="AX1331" s="152">
        <f t="shared" si="4"/>
        <v>9950.5286</v>
      </c>
      <c r="AY1331" s="152">
        <f t="shared" si="5"/>
        <v>93968.2519</v>
      </c>
      <c r="AZ1331" s="152">
        <f t="shared" si="6"/>
        <v>93957.3583</v>
      </c>
      <c r="BA1331" s="152">
        <f t="shared" si="7"/>
        <v>149160.4564</v>
      </c>
      <c r="BB1331" s="152">
        <f t="shared" si="8"/>
        <v>109869.58</v>
      </c>
      <c r="BC1331" s="152">
        <f t="shared" si="9"/>
        <v>134453.3618</v>
      </c>
    </row>
    <row r="1332">
      <c r="A1332" s="156">
        <v>1.53433986E9</v>
      </c>
      <c r="B1332" s="156">
        <v>121837.6779</v>
      </c>
      <c r="D1332" s="153">
        <f>IFERROR(__xludf.DUMMYFUNCTION("TO_DATE(INT((E1332/(60*60*24))+""1/1/1970""))"),43955.0)</f>
        <v>43955</v>
      </c>
      <c r="E1332" s="156">
        <v>1.5886008E9</v>
      </c>
      <c r="F1332" s="156">
        <v>105528.9964</v>
      </c>
      <c r="H1332" s="153">
        <f>IFERROR(__xludf.DUMMYFUNCTION("TO_DATE(INT((I1332/(60*60*24))+""1/1/1970""))"),43955.0)</f>
        <v>43955</v>
      </c>
      <c r="I1332" s="152">
        <v>1.5886008E9</v>
      </c>
      <c r="J1332" s="152">
        <v>162961.7085</v>
      </c>
      <c r="L1332" s="158"/>
      <c r="M1332" s="160"/>
      <c r="O1332" s="153">
        <f>IFERROR(__xludf.DUMMYFUNCTION("TO_DATE(INT((P1332/(60*60*24))+""1/1/1970""))"),43705.0)</f>
        <v>43705</v>
      </c>
      <c r="P1332" s="13">
        <v>1.5670008E9</v>
      </c>
      <c r="Q1332" s="13">
        <v>33017.8122</v>
      </c>
      <c r="S1332" s="153">
        <f>IFERROR(__xludf.DUMMYFUNCTION("TO_DATE(INT((T1332/(60*60*24))+""1/1/1970""))"),43955.0)</f>
        <v>43955</v>
      </c>
      <c r="T1332" s="152">
        <v>1.5886008E9</v>
      </c>
      <c r="U1332" s="152">
        <v>152197.4719</v>
      </c>
      <c r="W1332" s="153">
        <f>IFERROR(__xludf.DUMMYFUNCTION("TO_DATE(INT((X1332/(60*60*24))+""1/1/1970""))"),43918.0)</f>
        <v>43918</v>
      </c>
      <c r="X1332" s="156">
        <v>1.5853536E9</v>
      </c>
      <c r="Y1332" s="156">
        <v>9980.2982</v>
      </c>
      <c r="AA1332" s="153">
        <f>IFERROR(__xludf.DUMMYFUNCTION("TO_DATE(INT((AB1332/(60*60*24))+""1/1/1970""))"),43928.0)</f>
        <v>43928</v>
      </c>
      <c r="AB1332" s="156">
        <v>1.5862428E9</v>
      </c>
      <c r="AC1332" s="156">
        <v>94057.2851</v>
      </c>
      <c r="AE1332" s="153">
        <f>IFERROR(__xludf.DUMMYFUNCTION("TO_DATE(INT((AF1332/(60*60*24))+""1/1/1970""))"),43709.0)</f>
        <v>43709</v>
      </c>
      <c r="AF1332" s="156">
        <v>1.5673752E9</v>
      </c>
      <c r="AG1332" s="156">
        <v>91686.3004</v>
      </c>
      <c r="AQ1332" s="153">
        <f>IFERROR(__xludf.DUMMYFUNCTION("TO_DATE(INT((AR1332/(60*60*24))+""1/1/1970""))"),43955.0)</f>
        <v>43955</v>
      </c>
      <c r="AR1332" s="156">
        <v>1.5886008E9</v>
      </c>
      <c r="AS1332" s="156">
        <v>105528.9964</v>
      </c>
      <c r="AT1332" s="152">
        <v>162961.7085</v>
      </c>
      <c r="AU1332" s="152">
        <f t="shared" si="1"/>
        <v>208217.25</v>
      </c>
      <c r="AV1332" s="152">
        <f t="shared" si="2"/>
        <v>34478.4469</v>
      </c>
      <c r="AW1332" s="152">
        <f t="shared" si="3"/>
        <v>152197.4719</v>
      </c>
      <c r="AX1332" s="152">
        <f t="shared" si="4"/>
        <v>9941.0562</v>
      </c>
      <c r="AY1332" s="152">
        <f t="shared" si="5"/>
        <v>93888.0843</v>
      </c>
      <c r="AZ1332" s="152">
        <f t="shared" si="6"/>
        <v>93799.4626</v>
      </c>
      <c r="BA1332" s="152">
        <f t="shared" si="7"/>
        <v>150751.6935</v>
      </c>
      <c r="BB1332" s="152">
        <f t="shared" si="8"/>
        <v>109869.58</v>
      </c>
      <c r="BC1332" s="152">
        <f t="shared" si="9"/>
        <v>134453.3618</v>
      </c>
    </row>
    <row r="1333">
      <c r="A1333" s="152">
        <v>1.5343632E9</v>
      </c>
      <c r="B1333" s="152">
        <v>121682.6899</v>
      </c>
      <c r="D1333" s="153">
        <f>IFERROR(__xludf.DUMMYFUNCTION("TO_DATE(INT((E1333/(60*60*24))+""1/1/1970""))"),43956.0)</f>
        <v>43956</v>
      </c>
      <c r="E1333" s="156">
        <v>1.5886512E9</v>
      </c>
      <c r="F1333" s="156">
        <v>105528.9964</v>
      </c>
      <c r="H1333" s="153">
        <f>IFERROR(__xludf.DUMMYFUNCTION("TO_DATE(INT((I1333/(60*60*24))+""1/1/1970""))"),43956.0)</f>
        <v>43956</v>
      </c>
      <c r="I1333" s="152">
        <v>1.5886512E9</v>
      </c>
      <c r="J1333" s="152">
        <v>170252.2597</v>
      </c>
      <c r="L1333" s="158"/>
      <c r="M1333" s="160"/>
      <c r="O1333" s="153">
        <f>IFERROR(__xludf.DUMMYFUNCTION("TO_DATE(INT((P1333/(60*60*24))+""1/1/1970""))"),43706.0)</f>
        <v>43706</v>
      </c>
      <c r="P1333" s="13">
        <v>1.5670872E9</v>
      </c>
      <c r="Q1333" s="13">
        <v>32949.8887</v>
      </c>
      <c r="S1333" s="153">
        <f>IFERROR(__xludf.DUMMYFUNCTION("TO_DATE(INT((T1333/(60*60*24))+""1/1/1970""))"),43956.0)</f>
        <v>43956</v>
      </c>
      <c r="T1333" s="152">
        <v>1.5886512E9</v>
      </c>
      <c r="U1333" s="152">
        <v>152293.672</v>
      </c>
      <c r="W1333" s="153">
        <f>IFERROR(__xludf.DUMMYFUNCTION("TO_DATE(INT((X1333/(60*60*24))+""1/1/1970""))"),43920.0)</f>
        <v>43920</v>
      </c>
      <c r="X1333" s="152">
        <v>1.5855264E9</v>
      </c>
      <c r="Y1333" s="152">
        <v>9987.1018</v>
      </c>
      <c r="AA1333" s="153">
        <f>IFERROR(__xludf.DUMMYFUNCTION("TO_DATE(INT((AB1333/(60*60*24))+""1/1/1970""))"),43929.0)</f>
        <v>43929</v>
      </c>
      <c r="AB1333" s="152">
        <v>1.586322E9</v>
      </c>
      <c r="AC1333" s="152">
        <v>94045.0454</v>
      </c>
      <c r="AE1333" s="153">
        <f>IFERROR(__xludf.DUMMYFUNCTION("TO_DATE(INT((AF1333/(60*60*24))+""1/1/1970""))"),43710.0)</f>
        <v>43710</v>
      </c>
      <c r="AF1333" s="156">
        <v>1.5674148E9</v>
      </c>
      <c r="AG1333" s="156">
        <v>91686.7052</v>
      </c>
      <c r="AQ1333" s="153">
        <f>IFERROR(__xludf.DUMMYFUNCTION("TO_DATE(INT((AR1333/(60*60*24))+""1/1/1970""))"),43956.0)</f>
        <v>43956</v>
      </c>
      <c r="AR1333" s="156">
        <v>1.5886512E9</v>
      </c>
      <c r="AS1333" s="156">
        <v>105528.9964</v>
      </c>
      <c r="AT1333" s="152">
        <v>170252.2597</v>
      </c>
      <c r="AU1333" s="152">
        <f t="shared" si="1"/>
        <v>208669.92</v>
      </c>
      <c r="AV1333" s="152">
        <f t="shared" si="2"/>
        <v>34517.9881</v>
      </c>
      <c r="AW1333" s="152">
        <f t="shared" si="3"/>
        <v>152293.672</v>
      </c>
      <c r="AX1333" s="152">
        <f t="shared" si="4"/>
        <v>9945.9825</v>
      </c>
      <c r="AY1333" s="152">
        <f t="shared" si="5"/>
        <v>94186.4828</v>
      </c>
      <c r="AZ1333" s="152">
        <f t="shared" si="6"/>
        <v>93307.8524</v>
      </c>
      <c r="BA1333" s="152">
        <f t="shared" si="7"/>
        <v>153181.7018</v>
      </c>
      <c r="BB1333" s="152">
        <f t="shared" si="8"/>
        <v>110284.64</v>
      </c>
      <c r="BC1333" s="152">
        <f t="shared" si="9"/>
        <v>133867.2661</v>
      </c>
    </row>
    <row r="1334">
      <c r="A1334" s="156">
        <v>1.53442626E9</v>
      </c>
      <c r="B1334" s="156">
        <v>122427.4935</v>
      </c>
      <c r="D1334" s="153">
        <f>IFERROR(__xludf.DUMMYFUNCTION("TO_DATE(INT((E1334/(60*60*24))+""1/1/1970""))"),43957.0)</f>
        <v>43957</v>
      </c>
      <c r="E1334" s="152">
        <v>1.5887376E9</v>
      </c>
      <c r="F1334" s="152">
        <v>105528.9964</v>
      </c>
      <c r="H1334" s="153">
        <f>IFERROR(__xludf.DUMMYFUNCTION("TO_DATE(INT((I1334/(60*60*24))+""1/1/1970""))"),43957.0)</f>
        <v>43957</v>
      </c>
      <c r="I1334" s="156">
        <v>1.5887376E9</v>
      </c>
      <c r="J1334" s="156">
        <v>180097.807</v>
      </c>
      <c r="L1334" s="158"/>
      <c r="M1334" s="159"/>
      <c r="O1334" s="153">
        <f>IFERROR(__xludf.DUMMYFUNCTION("TO_DATE(INT((P1334/(60*60*24))+""1/1/1970""))"),43707.0)</f>
        <v>43707</v>
      </c>
      <c r="P1334" s="13">
        <v>1.5671736E9</v>
      </c>
      <c r="Q1334" s="13">
        <v>32904.1378</v>
      </c>
      <c r="S1334" s="153">
        <f>IFERROR(__xludf.DUMMYFUNCTION("TO_DATE(INT((T1334/(60*60*24))+""1/1/1970""))"),43957.0)</f>
        <v>43957</v>
      </c>
      <c r="T1334" s="156">
        <v>1.5887376E9</v>
      </c>
      <c r="U1334" s="156">
        <v>152207.6785</v>
      </c>
      <c r="W1334" s="153">
        <f>IFERROR(__xludf.DUMMYFUNCTION("TO_DATE(INT((X1334/(60*60*24))+""1/1/1970""))"),43921.0)</f>
        <v>43921</v>
      </c>
      <c r="X1334" s="156">
        <v>1.5856632E9</v>
      </c>
      <c r="Y1334" s="156">
        <v>9997.6491</v>
      </c>
      <c r="AA1334" s="153">
        <f>IFERROR(__xludf.DUMMYFUNCTION("TO_DATE(INT((AB1334/(60*60*24))+""1/1/1970""))"),43930.0)</f>
        <v>43930</v>
      </c>
      <c r="AB1334" s="156">
        <v>1.5864012E9</v>
      </c>
      <c r="AC1334" s="156">
        <v>94039.3673</v>
      </c>
      <c r="AE1334" s="153">
        <f>IFERROR(__xludf.DUMMYFUNCTION("TO_DATE(INT((AF1334/(60*60*24))+""1/1/1970""))"),43711.0)</f>
        <v>43711</v>
      </c>
      <c r="AF1334" s="152">
        <v>1.567494E9</v>
      </c>
      <c r="AG1334" s="152">
        <v>91898.413</v>
      </c>
      <c r="AQ1334" s="153">
        <f>IFERROR(__xludf.DUMMYFUNCTION("TO_DATE(INT((AR1334/(60*60*24))+""1/1/1970""))"),43957.0)</f>
        <v>43957</v>
      </c>
      <c r="AR1334" s="152">
        <v>1.5887376E9</v>
      </c>
      <c r="AS1334" s="152">
        <v>105528.9964</v>
      </c>
      <c r="AT1334" s="156">
        <v>180097.807</v>
      </c>
      <c r="AU1334" s="152">
        <f t="shared" si="1"/>
        <v>210317.83</v>
      </c>
      <c r="AV1334" s="152">
        <f t="shared" si="2"/>
        <v>34602.1087</v>
      </c>
      <c r="AW1334" s="152">
        <f t="shared" si="3"/>
        <v>152207.6785</v>
      </c>
      <c r="AX1334" s="152">
        <f t="shared" si="4"/>
        <v>9941.0968</v>
      </c>
      <c r="AY1334" s="152">
        <f t="shared" si="5"/>
        <v>94823.5233</v>
      </c>
      <c r="AZ1334" s="152">
        <f t="shared" si="6"/>
        <v>92757.3514</v>
      </c>
      <c r="BA1334" s="152">
        <f t="shared" si="7"/>
        <v>155346.4021</v>
      </c>
      <c r="BB1334" s="152">
        <f t="shared" si="8"/>
        <v>110432.55</v>
      </c>
      <c r="BC1334" s="152">
        <f t="shared" si="9"/>
        <v>133455.6771</v>
      </c>
    </row>
    <row r="1335">
      <c r="A1335" s="152">
        <v>1.5344496E9</v>
      </c>
      <c r="B1335" s="152">
        <v>122664.2807</v>
      </c>
      <c r="D1335" s="153">
        <f>IFERROR(__xludf.DUMMYFUNCTION("TO_DATE(INT((E1335/(60*60*24))+""1/1/1970""))"),43958.0)</f>
        <v>43958</v>
      </c>
      <c r="E1335" s="156">
        <v>1.588824E9</v>
      </c>
      <c r="F1335" s="156">
        <v>105528.9964</v>
      </c>
      <c r="H1335" s="153">
        <f>IFERROR(__xludf.DUMMYFUNCTION("TO_DATE(INT((I1335/(60*60*24))+""1/1/1970""))"),43958.0)</f>
        <v>43958</v>
      </c>
      <c r="I1335" s="152">
        <v>1.588824E9</v>
      </c>
      <c r="J1335" s="152">
        <v>186199.6048</v>
      </c>
      <c r="L1335" s="158"/>
      <c r="M1335" s="160"/>
      <c r="O1335" s="153">
        <f>IFERROR(__xludf.DUMMYFUNCTION("TO_DATE(INT((P1335/(60*60*24))+""1/1/1970""))"),43708.0)</f>
        <v>43708</v>
      </c>
      <c r="P1335" s="13">
        <v>1.5672096E9</v>
      </c>
      <c r="Q1335" s="13">
        <v>32930.813</v>
      </c>
      <c r="S1335" s="153">
        <f>IFERROR(__xludf.DUMMYFUNCTION("TO_DATE(INT((T1335/(60*60*24))+""1/1/1970""))"),43958.0)</f>
        <v>43958</v>
      </c>
      <c r="T1335" s="152">
        <v>1.588824E9</v>
      </c>
      <c r="U1335" s="152">
        <v>151774.8944</v>
      </c>
      <c r="W1335" s="153">
        <f>IFERROR(__xludf.DUMMYFUNCTION("TO_DATE(INT((X1335/(60*60*24))+""1/1/1970""))"),43922.0)</f>
        <v>43922</v>
      </c>
      <c r="X1335" s="156">
        <v>1.5857496E9</v>
      </c>
      <c r="Y1335" s="156">
        <v>9999.7764</v>
      </c>
      <c r="AA1335" s="153">
        <f>IFERROR(__xludf.DUMMYFUNCTION("TO_DATE(INT((AB1335/(60*60*24))+""1/1/1970""))"),43931.0)</f>
        <v>43931</v>
      </c>
      <c r="AB1335" s="152">
        <v>1.5864804E9</v>
      </c>
      <c r="AC1335" s="152">
        <v>94046.1658</v>
      </c>
      <c r="AE1335" s="153">
        <f>IFERROR(__xludf.DUMMYFUNCTION("TO_DATE(INT((AF1335/(60*60*24))+""1/1/1970""))"),43712.0)</f>
        <v>43712</v>
      </c>
      <c r="AF1335" s="156">
        <v>1.5675732E9</v>
      </c>
      <c r="AG1335" s="156">
        <v>91829.5979</v>
      </c>
      <c r="AQ1335" s="153">
        <f>IFERROR(__xludf.DUMMYFUNCTION("TO_DATE(INT((AR1335/(60*60*24))+""1/1/1970""))"),43958.0)</f>
        <v>43958</v>
      </c>
      <c r="AR1335" s="156">
        <v>1.588824E9</v>
      </c>
      <c r="AS1335" s="156">
        <v>105528.9964</v>
      </c>
      <c r="AT1335" s="152">
        <v>186199.6048</v>
      </c>
      <c r="AU1335" s="152">
        <f t="shared" si="1"/>
        <v>207297.89</v>
      </c>
      <c r="AV1335" s="152">
        <f t="shared" si="2"/>
        <v>34777.5375</v>
      </c>
      <c r="AW1335" s="152">
        <f t="shared" si="3"/>
        <v>151774.8944</v>
      </c>
      <c r="AX1335" s="152">
        <f t="shared" si="4"/>
        <v>9929.7459</v>
      </c>
      <c r="AY1335" s="152">
        <f t="shared" si="5"/>
        <v>95176.0916</v>
      </c>
      <c r="AZ1335" s="152">
        <f t="shared" si="6"/>
        <v>92411.2612</v>
      </c>
      <c r="BA1335" s="152">
        <f t="shared" si="7"/>
        <v>155698.8855</v>
      </c>
      <c r="BB1335" s="152">
        <f t="shared" si="8"/>
        <v>110506.75</v>
      </c>
      <c r="BC1335" s="152">
        <f t="shared" si="9"/>
        <v>131981.2152</v>
      </c>
    </row>
    <row r="1336">
      <c r="A1336" s="156">
        <v>1.53451266E9</v>
      </c>
      <c r="B1336" s="156">
        <v>122530.8188</v>
      </c>
      <c r="D1336" s="153">
        <f>IFERROR(__xludf.DUMMYFUNCTION("TO_DATE(INT((E1336/(60*60*24))+""1/1/1970""))"),43959.0)</f>
        <v>43959</v>
      </c>
      <c r="E1336" s="152">
        <v>1.5889104E9</v>
      </c>
      <c r="F1336" s="152">
        <v>105528.9964</v>
      </c>
      <c r="H1336" s="153">
        <f>IFERROR(__xludf.DUMMYFUNCTION("TO_DATE(INT((I1336/(60*60*24))+""1/1/1970""))"),43959.0)</f>
        <v>43959</v>
      </c>
      <c r="I1336" s="156">
        <v>1.5889104E9</v>
      </c>
      <c r="J1336" s="156">
        <v>185837.6145</v>
      </c>
      <c r="L1336" s="158"/>
      <c r="M1336" s="159"/>
      <c r="O1336" s="153">
        <f>IFERROR(__xludf.DUMMYFUNCTION("TO_DATE(INT((P1336/(60*60*24))+""1/1/1970""))"),43709.0)</f>
        <v>43709</v>
      </c>
      <c r="P1336" s="13">
        <v>1.567296E9</v>
      </c>
      <c r="Q1336" s="13">
        <v>32930.813</v>
      </c>
      <c r="S1336" s="153">
        <f>IFERROR(__xludf.DUMMYFUNCTION("TO_DATE(INT((T1336/(60*60*24))+""1/1/1970""))"),43959.0)</f>
        <v>43959</v>
      </c>
      <c r="T1336" s="156">
        <v>1.5889104E9</v>
      </c>
      <c r="U1336" s="156">
        <v>152095.4062</v>
      </c>
      <c r="W1336" s="153">
        <f>IFERROR(__xludf.DUMMYFUNCTION("TO_DATE(INT((X1336/(60*60*24))+""1/1/1970""))"),43923.0)</f>
        <v>43923</v>
      </c>
      <c r="X1336" s="156">
        <v>1.585836E9</v>
      </c>
      <c r="Y1336" s="156">
        <v>10013.9184</v>
      </c>
      <c r="AA1336" s="153">
        <f>IFERROR(__xludf.DUMMYFUNCTION("TO_DATE(INT((AB1336/(60*60*24))+""1/1/1970""))"),43933.0)</f>
        <v>43933</v>
      </c>
      <c r="AB1336" s="156">
        <v>1.5867288E9</v>
      </c>
      <c r="AC1336" s="156">
        <v>94033.5177</v>
      </c>
      <c r="AE1336" s="153">
        <f>IFERROR(__xludf.DUMMYFUNCTION("TO_DATE(INT((AF1336/(60*60*24))+""1/1/1970""))"),43713.0)</f>
        <v>43713</v>
      </c>
      <c r="AF1336" s="152">
        <v>1.5676524E9</v>
      </c>
      <c r="AG1336" s="152">
        <v>91326.8425</v>
      </c>
      <c r="AQ1336" s="153">
        <f>IFERROR(__xludf.DUMMYFUNCTION("TO_DATE(INT((AR1336/(60*60*24))+""1/1/1970""))"),43959.0)</f>
        <v>43959</v>
      </c>
      <c r="AR1336" s="152">
        <v>1.5889104E9</v>
      </c>
      <c r="AS1336" s="152">
        <v>105528.9964</v>
      </c>
      <c r="AT1336" s="156">
        <v>185837.6145</v>
      </c>
      <c r="AU1336" s="152">
        <f t="shared" si="1"/>
        <v>211482.72</v>
      </c>
      <c r="AV1336" s="152">
        <f t="shared" si="2"/>
        <v>34630.6388</v>
      </c>
      <c r="AW1336" s="152">
        <f t="shared" si="3"/>
        <v>152095.4062</v>
      </c>
      <c r="AX1336" s="152">
        <f t="shared" si="4"/>
        <v>9955.7508</v>
      </c>
      <c r="AY1336" s="152">
        <f t="shared" si="5"/>
        <v>94760.8936</v>
      </c>
      <c r="AZ1336" s="152">
        <f t="shared" si="6"/>
        <v>92735.5874</v>
      </c>
      <c r="BA1336" s="152">
        <f t="shared" si="7"/>
        <v>157119.3876</v>
      </c>
      <c r="BB1336" s="152">
        <f t="shared" si="8"/>
        <v>110654.62</v>
      </c>
      <c r="BC1336" s="152">
        <f t="shared" si="9"/>
        <v>132883.7416</v>
      </c>
    </row>
    <row r="1337">
      <c r="A1337" s="152">
        <v>1.534536E9</v>
      </c>
      <c r="B1337" s="152">
        <v>123094.803</v>
      </c>
      <c r="D1337" s="153">
        <f>IFERROR(__xludf.DUMMYFUNCTION("TO_DATE(INT((E1337/(60*60*24))+""1/1/1970""))"),43960.0)</f>
        <v>43960</v>
      </c>
      <c r="E1337" s="156">
        <v>1.5889968E9</v>
      </c>
      <c r="F1337" s="156">
        <v>105528.9964</v>
      </c>
      <c r="H1337" s="153">
        <f>IFERROR(__xludf.DUMMYFUNCTION("TO_DATE(INT((I1337/(60*60*24))+""1/1/1970""))"),43960.0)</f>
        <v>43960</v>
      </c>
      <c r="I1337" s="152">
        <v>1.5889968E9</v>
      </c>
      <c r="J1337" s="152">
        <v>186159.4164</v>
      </c>
      <c r="L1337" s="158"/>
      <c r="M1337" s="160"/>
      <c r="O1337" s="153">
        <f>IFERROR(__xludf.DUMMYFUNCTION("TO_DATE(INT((P1337/(60*60*24))+""1/1/1970""))"),43710.0)</f>
        <v>43710</v>
      </c>
      <c r="P1337" s="13">
        <v>1.5673824E9</v>
      </c>
      <c r="Q1337" s="13">
        <v>32961.1293</v>
      </c>
      <c r="S1337" s="153">
        <f>IFERROR(__xludf.DUMMYFUNCTION("TO_DATE(INT((T1337/(60*60*24))+""1/1/1970""))"),43960.0)</f>
        <v>43960</v>
      </c>
      <c r="T1337" s="152">
        <v>1.5889968E9</v>
      </c>
      <c r="U1337" s="152">
        <v>151814.196</v>
      </c>
      <c r="W1337" s="153">
        <f>IFERROR(__xludf.DUMMYFUNCTION("TO_DATE(INT((X1337/(60*60*24))+""1/1/1970""))"),43924.0)</f>
        <v>43924</v>
      </c>
      <c r="X1337" s="156">
        <v>1.5859224E9</v>
      </c>
      <c r="Y1337" s="156">
        <v>10008.0349</v>
      </c>
      <c r="AA1337" s="153">
        <f>IFERROR(__xludf.DUMMYFUNCTION("TO_DATE(INT((AB1337/(60*60*24))+""1/1/1970""))"),43934.0)</f>
        <v>43934</v>
      </c>
      <c r="AB1337" s="156">
        <v>1.5867684E9</v>
      </c>
      <c r="AC1337" s="156">
        <v>94085.8513</v>
      </c>
      <c r="AE1337" s="153">
        <f>IFERROR(__xludf.DUMMYFUNCTION("TO_DATE(INT((AF1337/(60*60*24))+""1/1/1970""))"),43714.0)</f>
        <v>43714</v>
      </c>
      <c r="AF1337" s="156">
        <v>1.5677316E9</v>
      </c>
      <c r="AG1337" s="156">
        <v>91333.3192</v>
      </c>
      <c r="AQ1337" s="153">
        <f>IFERROR(__xludf.DUMMYFUNCTION("TO_DATE(INT((AR1337/(60*60*24))+""1/1/1970""))"),43960.0)</f>
        <v>43960</v>
      </c>
      <c r="AR1337" s="156">
        <v>1.5889968E9</v>
      </c>
      <c r="AS1337" s="156">
        <v>105528.9964</v>
      </c>
      <c r="AT1337" s="152">
        <v>186159.4164</v>
      </c>
      <c r="AU1337" s="152">
        <f t="shared" si="1"/>
        <v>211482.72</v>
      </c>
      <c r="AV1337" s="152">
        <f t="shared" si="2"/>
        <v>34569.7577</v>
      </c>
      <c r="AW1337" s="152">
        <f t="shared" si="3"/>
        <v>151814.196</v>
      </c>
      <c r="AX1337" s="152">
        <f t="shared" si="4"/>
        <v>9961.2412</v>
      </c>
      <c r="AY1337" s="152">
        <f t="shared" si="5"/>
        <v>94760.8936</v>
      </c>
      <c r="AZ1337" s="152">
        <f t="shared" si="6"/>
        <v>92753.9374</v>
      </c>
      <c r="BA1337" s="152">
        <f t="shared" si="7"/>
        <v>158794.88</v>
      </c>
      <c r="BB1337" s="152">
        <f t="shared" si="8"/>
        <v>110712.39</v>
      </c>
      <c r="BC1337" s="152">
        <f t="shared" si="9"/>
        <v>133107.546</v>
      </c>
    </row>
    <row r="1338">
      <c r="A1338" s="156">
        <v>1.53477186E9</v>
      </c>
      <c r="B1338" s="156">
        <v>123297.1484</v>
      </c>
      <c r="D1338" s="153">
        <f>IFERROR(__xludf.DUMMYFUNCTION("TO_DATE(INT((E1338/(60*60*24))+""1/1/1970""))"),43962.0)</f>
        <v>43962</v>
      </c>
      <c r="E1338" s="152">
        <v>1.5892056E9</v>
      </c>
      <c r="F1338" s="152">
        <v>105528.9964</v>
      </c>
      <c r="H1338" s="153">
        <f>IFERROR(__xludf.DUMMYFUNCTION("TO_DATE(INT((I1338/(60*60*24))+""1/1/1970""))"),43962.0)</f>
        <v>43962</v>
      </c>
      <c r="I1338" s="156">
        <v>1.5892056E9</v>
      </c>
      <c r="J1338" s="156">
        <v>186159.4164</v>
      </c>
      <c r="L1338" s="158"/>
      <c r="M1338" s="159"/>
      <c r="O1338" s="153">
        <f>IFERROR(__xludf.DUMMYFUNCTION("TO_DATE(INT((P1338/(60*60*24))+""1/1/1970""))"),43711.0)</f>
        <v>43711</v>
      </c>
      <c r="P1338" s="13">
        <v>1.5674688E9</v>
      </c>
      <c r="Q1338" s="13">
        <v>32903.8816</v>
      </c>
      <c r="S1338" s="153">
        <f>IFERROR(__xludf.DUMMYFUNCTION("TO_DATE(INT((T1338/(60*60*24))+""1/1/1970""))"),43962.0)</f>
        <v>43962</v>
      </c>
      <c r="T1338" s="156">
        <v>1.5892056E9</v>
      </c>
      <c r="U1338" s="156">
        <v>151814.196</v>
      </c>
      <c r="W1338" s="153">
        <f>IFERROR(__xludf.DUMMYFUNCTION("TO_DATE(INT((X1338/(60*60*24))+""1/1/1970""))"),43925.0)</f>
        <v>43925</v>
      </c>
      <c r="X1338" s="156">
        <v>1.5859584E9</v>
      </c>
      <c r="Y1338" s="156">
        <v>10026.6017</v>
      </c>
      <c r="AA1338" s="153">
        <f>IFERROR(__xludf.DUMMYFUNCTION("TO_DATE(INT((AB1338/(60*60*24))+""1/1/1970""))"),43935.0)</f>
        <v>43935</v>
      </c>
      <c r="AB1338" s="152">
        <v>1.5868476E9</v>
      </c>
      <c r="AC1338" s="152">
        <v>94089.7728</v>
      </c>
      <c r="AE1338" s="153">
        <f>IFERROR(__xludf.DUMMYFUNCTION("TO_DATE(INT((AF1338/(60*60*24))+""1/1/1970""))"),43715.0)</f>
        <v>43715</v>
      </c>
      <c r="AF1338" s="152">
        <v>1.5678144E9</v>
      </c>
      <c r="AG1338" s="152">
        <v>91384.3234</v>
      </c>
      <c r="AQ1338" s="153">
        <f>IFERROR(__xludf.DUMMYFUNCTION("TO_DATE(INT((AR1338/(60*60*24))+""1/1/1970""))"),43962.0)</f>
        <v>43962</v>
      </c>
      <c r="AR1338" s="152">
        <v>1.5892056E9</v>
      </c>
      <c r="AS1338" s="152">
        <v>105528.9964</v>
      </c>
      <c r="AT1338" s="156">
        <v>186159.4164</v>
      </c>
      <c r="AU1338" s="152">
        <f t="shared" si="1"/>
        <v>213601.58</v>
      </c>
      <c r="AV1338" s="152">
        <f t="shared" si="2"/>
        <v>34524.4382</v>
      </c>
      <c r="AW1338" s="152">
        <f t="shared" si="3"/>
        <v>151814.196</v>
      </c>
      <c r="AX1338" s="152">
        <f t="shared" si="4"/>
        <v>9957.8621</v>
      </c>
      <c r="AY1338" s="152">
        <f t="shared" si="5"/>
        <v>94371.238</v>
      </c>
      <c r="AZ1338" s="152">
        <f t="shared" si="6"/>
        <v>92748.8164</v>
      </c>
      <c r="BA1338" s="152">
        <f t="shared" si="7"/>
        <v>160646.0866</v>
      </c>
      <c r="BB1338" s="152">
        <f t="shared" si="8"/>
        <v>110712.39</v>
      </c>
      <c r="BC1338" s="152">
        <f t="shared" si="9"/>
        <v>133107.546</v>
      </c>
    </row>
    <row r="1339">
      <c r="A1339" s="152">
        <v>1.5347952E9</v>
      </c>
      <c r="B1339" s="152">
        <v>123357.4216</v>
      </c>
      <c r="D1339" s="153">
        <f>IFERROR(__xludf.DUMMYFUNCTION("TO_DATE(INT((E1339/(60*60*24))+""1/1/1970""))"),43963.0)</f>
        <v>43963</v>
      </c>
      <c r="E1339" s="152">
        <v>1.589256E9</v>
      </c>
      <c r="F1339" s="152">
        <v>105528.9964</v>
      </c>
      <c r="H1339" s="153">
        <f>IFERROR(__xludf.DUMMYFUNCTION("TO_DATE(INT((I1339/(60*60*24))+""1/1/1970""))"),43963.0)</f>
        <v>43963</v>
      </c>
      <c r="I1339" s="156">
        <v>1.589256E9</v>
      </c>
      <c r="J1339" s="156">
        <v>190641.1173</v>
      </c>
      <c r="L1339" s="158"/>
      <c r="M1339" s="159"/>
      <c r="O1339" s="153">
        <f>IFERROR(__xludf.DUMMYFUNCTION("TO_DATE(INT((P1339/(60*60*24))+""1/1/1970""))"),43712.0)</f>
        <v>43712</v>
      </c>
      <c r="P1339" s="13">
        <v>1.5676056E9</v>
      </c>
      <c r="Q1339" s="13">
        <v>32827.836</v>
      </c>
      <c r="S1339" s="153">
        <f>IFERROR(__xludf.DUMMYFUNCTION("TO_DATE(INT((T1339/(60*60*24))+""1/1/1970""))"),43963.0)</f>
        <v>43963</v>
      </c>
      <c r="T1339" s="156">
        <v>1.589256E9</v>
      </c>
      <c r="U1339" s="156">
        <v>151503.8908</v>
      </c>
      <c r="W1339" s="153">
        <f>IFERROR(__xludf.DUMMYFUNCTION("TO_DATE(INT((X1339/(60*60*24))+""1/1/1970""))"),43927.0)</f>
        <v>43927</v>
      </c>
      <c r="X1339" s="152">
        <v>1.5861312E9</v>
      </c>
      <c r="Y1339" s="152">
        <v>10031.703</v>
      </c>
      <c r="AA1339" s="153">
        <f>IFERROR(__xludf.DUMMYFUNCTION("TO_DATE(INT((AB1339/(60*60*24))+""1/1/1970""))"),43936.0)</f>
        <v>43936</v>
      </c>
      <c r="AB1339" s="156">
        <v>1.5869268E9</v>
      </c>
      <c r="AC1339" s="156">
        <v>94127.1547</v>
      </c>
      <c r="AE1339" s="153">
        <f>IFERROR(__xludf.DUMMYFUNCTION("TO_DATE(INT((AF1339/(60*60*24))+""1/1/1970""))"),43716.0)</f>
        <v>43716</v>
      </c>
      <c r="AF1339" s="156">
        <v>1.56798E9</v>
      </c>
      <c r="AG1339" s="156">
        <v>91384.3234</v>
      </c>
      <c r="AQ1339" s="153">
        <f>IFERROR(__xludf.DUMMYFUNCTION("TO_DATE(INT((AR1339/(60*60*24))+""1/1/1970""))"),43963.0)</f>
        <v>43963</v>
      </c>
      <c r="AR1339" s="152">
        <v>1.589256E9</v>
      </c>
      <c r="AS1339" s="152">
        <v>105528.9964</v>
      </c>
      <c r="AT1339" s="156">
        <v>190641.1173</v>
      </c>
      <c r="AU1339" s="152">
        <f t="shared" si="1"/>
        <v>212825.98</v>
      </c>
      <c r="AV1339" s="152">
        <f t="shared" si="2"/>
        <v>34385.7231</v>
      </c>
      <c r="AW1339" s="152">
        <f t="shared" si="3"/>
        <v>151503.8908</v>
      </c>
      <c r="AX1339" s="152">
        <f t="shared" si="4"/>
        <v>9943.0774</v>
      </c>
      <c r="AY1339" s="152">
        <f t="shared" si="5"/>
        <v>93709.0012</v>
      </c>
      <c r="AZ1339" s="152">
        <f t="shared" si="6"/>
        <v>92505.9985</v>
      </c>
      <c r="BA1339" s="152">
        <f t="shared" si="7"/>
        <v>162425.5463</v>
      </c>
      <c r="BB1339" s="152">
        <f t="shared" si="8"/>
        <v>110756.38</v>
      </c>
      <c r="BC1339" s="152">
        <f t="shared" si="9"/>
        <v>133040.429</v>
      </c>
    </row>
    <row r="1340">
      <c r="A1340" s="156">
        <v>1.53485826E9</v>
      </c>
      <c r="B1340" s="156">
        <v>123607.1245</v>
      </c>
      <c r="D1340" s="153">
        <f>IFERROR(__xludf.DUMMYFUNCTION("TO_DATE(INT((E1340/(60*60*24))+""1/1/1970""))"),43964.0)</f>
        <v>43964</v>
      </c>
      <c r="E1340" s="156">
        <v>1.5893424E9</v>
      </c>
      <c r="F1340" s="156">
        <v>105528.9964</v>
      </c>
      <c r="H1340" s="153">
        <f>IFERROR(__xludf.DUMMYFUNCTION("TO_DATE(INT((I1340/(60*60*24))+""1/1/1970""))"),43964.0)</f>
        <v>43964</v>
      </c>
      <c r="I1340" s="152">
        <v>1.5893424E9</v>
      </c>
      <c r="J1340" s="152">
        <v>189115.1823</v>
      </c>
      <c r="L1340" s="158"/>
      <c r="M1340" s="160"/>
      <c r="O1340" s="153">
        <f>IFERROR(__xludf.DUMMYFUNCTION("TO_DATE(INT((P1340/(60*60*24))+""1/1/1970""))"),43713.0)</f>
        <v>43713</v>
      </c>
      <c r="P1340" s="13">
        <v>1.567692E9</v>
      </c>
      <c r="Q1340" s="13">
        <v>32658.6799</v>
      </c>
      <c r="S1340" s="153">
        <f>IFERROR(__xludf.DUMMYFUNCTION("TO_DATE(INT((T1340/(60*60*24))+""1/1/1970""))"),43964.0)</f>
        <v>43964</v>
      </c>
      <c r="T1340" s="152">
        <v>1.5893424E9</v>
      </c>
      <c r="U1340" s="152">
        <v>151798.3568</v>
      </c>
      <c r="W1340" s="153">
        <f>IFERROR(__xludf.DUMMYFUNCTION("TO_DATE(INT((X1340/(60*60*24))+""1/1/1970""))"),43928.0)</f>
        <v>43928</v>
      </c>
      <c r="X1340" s="156">
        <v>1.586268E9</v>
      </c>
      <c r="Y1340" s="156">
        <v>10001.3732</v>
      </c>
      <c r="AA1340" s="153">
        <f>IFERROR(__xludf.DUMMYFUNCTION("TO_DATE(INT((AB1340/(60*60*24))+""1/1/1970""))"),43937.0)</f>
        <v>43937</v>
      </c>
      <c r="AB1340" s="152">
        <v>1.587006E9</v>
      </c>
      <c r="AC1340" s="152">
        <v>94127.4762</v>
      </c>
      <c r="AE1340" s="153">
        <f>IFERROR(__xludf.DUMMYFUNCTION("TO_DATE(INT((AF1340/(60*60*24))+""1/1/1970""))"),43717.0)</f>
        <v>43717</v>
      </c>
      <c r="AF1340" s="156">
        <v>1.5680196E9</v>
      </c>
      <c r="AG1340" s="156">
        <v>91443.8282</v>
      </c>
      <c r="AQ1340" s="153">
        <f>IFERROR(__xludf.DUMMYFUNCTION("TO_DATE(INT((AR1340/(60*60*24))+""1/1/1970""))"),43964.0)</f>
        <v>43964</v>
      </c>
      <c r="AR1340" s="156">
        <v>1.5893424E9</v>
      </c>
      <c r="AS1340" s="156">
        <v>105528.9964</v>
      </c>
      <c r="AT1340" s="152">
        <v>189115.1823</v>
      </c>
      <c r="AU1340" s="152">
        <f t="shared" si="1"/>
        <v>209678.87</v>
      </c>
      <c r="AV1340" s="152">
        <f t="shared" si="2"/>
        <v>34373.4585</v>
      </c>
      <c r="AW1340" s="152">
        <f t="shared" si="3"/>
        <v>151798.3568</v>
      </c>
      <c r="AX1340" s="152">
        <f t="shared" si="4"/>
        <v>9942.4563</v>
      </c>
      <c r="AY1340" s="152">
        <f t="shared" si="5"/>
        <v>93821.2533</v>
      </c>
      <c r="AZ1340" s="152">
        <f t="shared" si="6"/>
        <v>92813.6817</v>
      </c>
      <c r="BA1340" s="152">
        <f t="shared" si="7"/>
        <v>159034.2664</v>
      </c>
      <c r="BB1340" s="152">
        <f t="shared" si="8"/>
        <v>110402.555</v>
      </c>
      <c r="BC1340" s="152">
        <f t="shared" si="9"/>
        <v>133040.429</v>
      </c>
    </row>
    <row r="1341">
      <c r="A1341" s="152">
        <v>1.5348816E9</v>
      </c>
      <c r="B1341" s="152">
        <v>123645.8715</v>
      </c>
      <c r="D1341" s="153">
        <f>IFERROR(__xludf.DUMMYFUNCTION("TO_DATE(INT((E1341/(60*60*24))+""1/1/1970""))"),43965.0)</f>
        <v>43965</v>
      </c>
      <c r="E1341" s="152">
        <v>1.5894288E9</v>
      </c>
      <c r="F1341" s="152">
        <v>105528.9964</v>
      </c>
      <c r="H1341" s="153">
        <f>IFERROR(__xludf.DUMMYFUNCTION("TO_DATE(INT((I1341/(60*60*24))+""1/1/1970""))"),43965.0)</f>
        <v>43965</v>
      </c>
      <c r="I1341" s="156">
        <v>1.5894288E9</v>
      </c>
      <c r="J1341" s="156">
        <v>186772.137</v>
      </c>
      <c r="L1341" s="158"/>
      <c r="M1341" s="159"/>
      <c r="O1341" s="153">
        <f>IFERROR(__xludf.DUMMYFUNCTION("TO_DATE(INT((P1341/(60*60*24))+""1/1/1970""))"),43714.0)</f>
        <v>43714</v>
      </c>
      <c r="P1341" s="13">
        <v>1.5677784E9</v>
      </c>
      <c r="Q1341" s="13">
        <v>32572.6692</v>
      </c>
      <c r="S1341" s="153">
        <f>IFERROR(__xludf.DUMMYFUNCTION("TO_DATE(INT((T1341/(60*60*24))+""1/1/1970""))"),43965.0)</f>
        <v>43965</v>
      </c>
      <c r="T1341" s="156">
        <v>1.5894288E9</v>
      </c>
      <c r="U1341" s="156">
        <v>151939.4913</v>
      </c>
      <c r="W1341" s="153">
        <f>IFERROR(__xludf.DUMMYFUNCTION("TO_DATE(INT((X1341/(60*60*24))+""1/1/1970""))"),43929.0)</f>
        <v>43929</v>
      </c>
      <c r="X1341" s="156">
        <v>1.5863544E9</v>
      </c>
      <c r="Y1341" s="156">
        <v>9985.3775</v>
      </c>
      <c r="AA1341" s="153">
        <f>IFERROR(__xludf.DUMMYFUNCTION("TO_DATE(INT((AB1341/(60*60*24))+""1/1/1970""))"),43938.0)</f>
        <v>43938</v>
      </c>
      <c r="AB1341" s="156">
        <v>1.5870852E9</v>
      </c>
      <c r="AC1341" s="156">
        <v>94120.0471</v>
      </c>
      <c r="AE1341" s="153">
        <f>IFERROR(__xludf.DUMMYFUNCTION("TO_DATE(INT((AF1341/(60*60*24))+""1/1/1970""))"),43718.0)</f>
        <v>43718</v>
      </c>
      <c r="AF1341" s="152">
        <v>1.5680988E9</v>
      </c>
      <c r="AG1341" s="152">
        <v>91228.4773</v>
      </c>
      <c r="AQ1341" s="153">
        <f>IFERROR(__xludf.DUMMYFUNCTION("TO_DATE(INT((AR1341/(60*60*24))+""1/1/1970""))"),43965.0)</f>
        <v>43965</v>
      </c>
      <c r="AR1341" s="152">
        <v>1.5894288E9</v>
      </c>
      <c r="AS1341" s="152">
        <v>105528.9964</v>
      </c>
      <c r="AT1341" s="156">
        <v>186772.137</v>
      </c>
      <c r="AU1341" s="152">
        <f t="shared" si="1"/>
        <v>207197</v>
      </c>
      <c r="AV1341" s="152">
        <f t="shared" si="2"/>
        <v>34383.6079</v>
      </c>
      <c r="AW1341" s="152">
        <f t="shared" si="3"/>
        <v>151939.4913</v>
      </c>
      <c r="AX1341" s="152">
        <f t="shared" si="4"/>
        <v>9945.6959</v>
      </c>
      <c r="AY1341" s="152">
        <f t="shared" si="5"/>
        <v>93371.6405</v>
      </c>
      <c r="AZ1341" s="152">
        <f t="shared" si="6"/>
        <v>92606.7104</v>
      </c>
      <c r="BA1341" s="152">
        <f t="shared" si="7"/>
        <v>159241.6548</v>
      </c>
      <c r="BB1341" s="152">
        <f t="shared" si="8"/>
        <v>110019.795</v>
      </c>
      <c r="BC1341" s="152">
        <f t="shared" si="9"/>
        <v>133040.429</v>
      </c>
    </row>
    <row r="1342">
      <c r="A1342" s="156">
        <v>1.53494466E9</v>
      </c>
      <c r="B1342" s="156">
        <v>123439.2208</v>
      </c>
      <c r="D1342" s="153">
        <f>IFERROR(__xludf.DUMMYFUNCTION("TO_DATE(INT((E1342/(60*60*24))+""1/1/1970""))"),43966.0)</f>
        <v>43966</v>
      </c>
      <c r="E1342" s="156">
        <v>1.5895152E9</v>
      </c>
      <c r="F1342" s="156">
        <v>105528.9964</v>
      </c>
      <c r="H1342" s="153">
        <f>IFERROR(__xludf.DUMMYFUNCTION("TO_DATE(INT((I1342/(60*60*24))+""1/1/1970""))"),43966.0)</f>
        <v>43966</v>
      </c>
      <c r="I1342" s="152">
        <v>1.5895152E9</v>
      </c>
      <c r="J1342" s="152">
        <v>184063.2278</v>
      </c>
      <c r="L1342" s="158"/>
      <c r="M1342" s="160"/>
      <c r="O1342" s="153">
        <f>IFERROR(__xludf.DUMMYFUNCTION("TO_DATE(INT((P1342/(60*60*24))+""1/1/1970""))"),43715.0)</f>
        <v>43715</v>
      </c>
      <c r="P1342" s="13">
        <v>1.5678144E9</v>
      </c>
      <c r="Q1342" s="13">
        <v>32629.5586</v>
      </c>
      <c r="S1342" s="153">
        <f>IFERROR(__xludf.DUMMYFUNCTION("TO_DATE(INT((T1342/(60*60*24))+""1/1/1970""))"),43966.0)</f>
        <v>43966</v>
      </c>
      <c r="T1342" s="152">
        <v>1.5895152E9</v>
      </c>
      <c r="U1342" s="152">
        <v>152236.5406</v>
      </c>
      <c r="W1342" s="153">
        <f>IFERROR(__xludf.DUMMYFUNCTION("TO_DATE(INT((X1342/(60*60*24))+""1/1/1970""))"),43930.0)</f>
        <v>43930</v>
      </c>
      <c r="X1342" s="156">
        <v>1.5864408E9</v>
      </c>
      <c r="Y1342" s="156">
        <v>9966.3049</v>
      </c>
      <c r="AA1342" s="153">
        <f>IFERROR(__xludf.DUMMYFUNCTION("TO_DATE(INT((AB1342/(60*60*24))+""1/1/1970""))"),43940.0)</f>
        <v>43940</v>
      </c>
      <c r="AB1342" s="152">
        <v>1.5873336E9</v>
      </c>
      <c r="AC1342" s="152">
        <v>94184.0665</v>
      </c>
      <c r="AE1342" s="153">
        <f>IFERROR(__xludf.DUMMYFUNCTION("TO_DATE(INT((AF1342/(60*60*24))+""1/1/1970""))"),43719.0)</f>
        <v>43719</v>
      </c>
      <c r="AF1342" s="156">
        <v>1.568178E9</v>
      </c>
      <c r="AG1342" s="156">
        <v>91202.5704</v>
      </c>
      <c r="AQ1342" s="153">
        <f>IFERROR(__xludf.DUMMYFUNCTION("TO_DATE(INT((AR1342/(60*60*24))+""1/1/1970""))"),43966.0)</f>
        <v>43966</v>
      </c>
      <c r="AR1342" s="156">
        <v>1.5895152E9</v>
      </c>
      <c r="AS1342" s="156">
        <v>105528.9964</v>
      </c>
      <c r="AT1342" s="152">
        <v>184063.2278</v>
      </c>
      <c r="AU1342" s="152">
        <f t="shared" si="1"/>
        <v>210581.36</v>
      </c>
      <c r="AV1342" s="152">
        <f t="shared" si="2"/>
        <v>34256.0219</v>
      </c>
      <c r="AW1342" s="152">
        <f t="shared" si="3"/>
        <v>152236.5406</v>
      </c>
      <c r="AX1342" s="152">
        <f t="shared" si="4"/>
        <v>9949.4091</v>
      </c>
      <c r="AY1342" s="152">
        <f t="shared" si="5"/>
        <v>93641.4469</v>
      </c>
      <c r="AZ1342" s="152">
        <f t="shared" si="6"/>
        <v>92479.1136</v>
      </c>
      <c r="BA1342" s="152">
        <f t="shared" si="7"/>
        <v>160986.0744</v>
      </c>
      <c r="BB1342" s="152">
        <f t="shared" si="8"/>
        <v>109992.455</v>
      </c>
      <c r="BC1342" s="152">
        <f t="shared" si="9"/>
        <v>133040.429</v>
      </c>
    </row>
    <row r="1343">
      <c r="A1343" s="152">
        <v>1.534968E9</v>
      </c>
      <c r="B1343" s="152">
        <v>123572.6827</v>
      </c>
      <c r="D1343" s="153">
        <f>IFERROR(__xludf.DUMMYFUNCTION("TO_DATE(INT((E1343/(60*60*24))+""1/1/1970""))"),43967.0)</f>
        <v>43967</v>
      </c>
      <c r="E1343" s="152">
        <v>1.5896016E9</v>
      </c>
      <c r="F1343" s="152">
        <v>105528.9964</v>
      </c>
      <c r="H1343" s="153">
        <f>IFERROR(__xludf.DUMMYFUNCTION("TO_DATE(INT((I1343/(60*60*24))+""1/1/1970""))"),43967.0)</f>
        <v>43967</v>
      </c>
      <c r="I1343" s="156">
        <v>1.5896016E9</v>
      </c>
      <c r="J1343" s="156">
        <v>184392.0178</v>
      </c>
      <c r="L1343" s="158"/>
      <c r="M1343" s="159"/>
      <c r="O1343" s="153">
        <f>IFERROR(__xludf.DUMMYFUNCTION("TO_DATE(INT((P1343/(60*60*24))+""1/1/1970""))"),43716.0)</f>
        <v>43716</v>
      </c>
      <c r="P1343" s="13">
        <v>1.5679008E9</v>
      </c>
      <c r="Q1343" s="13">
        <v>32629.5586</v>
      </c>
      <c r="S1343" s="153">
        <f>IFERROR(__xludf.DUMMYFUNCTION("TO_DATE(INT((T1343/(60*60*24))+""1/1/1970""))"),43967.0)</f>
        <v>43967</v>
      </c>
      <c r="T1343" s="156">
        <v>1.5896016E9</v>
      </c>
      <c r="U1343" s="156">
        <v>152296.2554</v>
      </c>
      <c r="W1343" s="153">
        <f>IFERROR(__xludf.DUMMYFUNCTION("TO_DATE(INT((X1343/(60*60*24))+""1/1/1970""))"),43931.0)</f>
        <v>43931</v>
      </c>
      <c r="X1343" s="156">
        <v>1.5864768E9</v>
      </c>
      <c r="Y1343" s="156">
        <v>9950.0441</v>
      </c>
      <c r="AA1343" s="153">
        <f>IFERROR(__xludf.DUMMYFUNCTION("TO_DATE(INT((AB1343/(60*60*24))+""1/1/1970""))"),43941.0)</f>
        <v>43941</v>
      </c>
      <c r="AB1343" s="152">
        <v>1.5873732E9</v>
      </c>
      <c r="AC1343" s="152">
        <v>93871.946</v>
      </c>
      <c r="AE1343" s="153">
        <f>IFERROR(__xludf.DUMMYFUNCTION("TO_DATE(INT((AF1343/(60*60*24))+""1/1/1970""))"),43720.0)</f>
        <v>43720</v>
      </c>
      <c r="AF1343" s="152">
        <v>1.5682572E9</v>
      </c>
      <c r="AG1343" s="152">
        <v>91499.2852</v>
      </c>
      <c r="AQ1343" s="153">
        <f>IFERROR(__xludf.DUMMYFUNCTION("TO_DATE(INT((AR1343/(60*60*24))+""1/1/1970""))"),43967.0)</f>
        <v>43967</v>
      </c>
      <c r="AR1343" s="152">
        <v>1.5896016E9</v>
      </c>
      <c r="AS1343" s="152">
        <v>105528.9964</v>
      </c>
      <c r="AT1343" s="156">
        <v>184392.0178</v>
      </c>
      <c r="AU1343" s="152">
        <f t="shared" si="1"/>
        <v>210581.36</v>
      </c>
      <c r="AV1343" s="152">
        <f t="shared" si="2"/>
        <v>34270.6897</v>
      </c>
      <c r="AW1343" s="152">
        <f t="shared" si="3"/>
        <v>152296.2554</v>
      </c>
      <c r="AX1343" s="152">
        <f t="shared" si="4"/>
        <v>9957.9634</v>
      </c>
      <c r="AY1343" s="152">
        <f t="shared" si="5"/>
        <v>93641.4469</v>
      </c>
      <c r="AZ1343" s="152">
        <f t="shared" si="6"/>
        <v>92594.3348</v>
      </c>
      <c r="BA1343" s="152">
        <f t="shared" si="7"/>
        <v>163207.292</v>
      </c>
      <c r="BB1343" s="152">
        <f t="shared" si="8"/>
        <v>110812.655</v>
      </c>
      <c r="BC1343" s="152">
        <f t="shared" si="9"/>
        <v>134534.929</v>
      </c>
    </row>
    <row r="1344">
      <c r="A1344" s="156">
        <v>1.53503106E9</v>
      </c>
      <c r="B1344" s="156">
        <v>123477.9678</v>
      </c>
      <c r="D1344" s="153">
        <f>IFERROR(__xludf.DUMMYFUNCTION("TO_DATE(INT((E1344/(60*60*24))+""1/1/1970""))"),43969.0)</f>
        <v>43969</v>
      </c>
      <c r="E1344" s="156">
        <v>1.5898104E9</v>
      </c>
      <c r="F1344" s="156">
        <v>105528.9964</v>
      </c>
      <c r="H1344" s="153">
        <f>IFERROR(__xludf.DUMMYFUNCTION("TO_DATE(INT((I1344/(60*60*24))+""1/1/1970""))"),43969.0)</f>
        <v>43969</v>
      </c>
      <c r="I1344" s="152">
        <v>1.5898104E9</v>
      </c>
      <c r="J1344" s="152">
        <v>184392.0178</v>
      </c>
      <c r="L1344" s="158"/>
      <c r="M1344" s="160"/>
      <c r="O1344" s="153">
        <f>IFERROR(__xludf.DUMMYFUNCTION("TO_DATE(INT((P1344/(60*60*24))+""1/1/1970""))"),43717.0)</f>
        <v>43717</v>
      </c>
      <c r="P1344" s="13">
        <v>1.5679872E9</v>
      </c>
      <c r="Q1344" s="13">
        <v>32617.3858</v>
      </c>
      <c r="S1344" s="153">
        <f>IFERROR(__xludf.DUMMYFUNCTION("TO_DATE(INT((T1344/(60*60*24))+""1/1/1970""))"),43969.0)</f>
        <v>43969</v>
      </c>
      <c r="T1344" s="152">
        <v>1.5898104E9</v>
      </c>
      <c r="U1344" s="152">
        <v>152296.2554</v>
      </c>
      <c r="W1344" s="153">
        <f>IFERROR(__xludf.DUMMYFUNCTION("TO_DATE(INT((X1344/(60*60*24))+""1/1/1970""))"),43932.0)</f>
        <v>43932</v>
      </c>
      <c r="X1344" s="152">
        <v>1.5865632E9</v>
      </c>
      <c r="Y1344" s="152">
        <v>9946.5906</v>
      </c>
      <c r="AA1344" s="153">
        <f>IFERROR(__xludf.DUMMYFUNCTION("TO_DATE(INT((AB1344/(60*60*24))+""1/1/1970""))"),43942.0)</f>
        <v>43942</v>
      </c>
      <c r="AB1344" s="156">
        <v>1.5874524E9</v>
      </c>
      <c r="AC1344" s="156">
        <v>93579.924</v>
      </c>
      <c r="AE1344" s="153">
        <f>IFERROR(__xludf.DUMMYFUNCTION("TO_DATE(INT((AF1344/(60*60*24))+""1/1/1970""))"),43721.0)</f>
        <v>43721</v>
      </c>
      <c r="AF1344" s="156">
        <v>1.5683364E9</v>
      </c>
      <c r="AG1344" s="156">
        <v>91153.5902</v>
      </c>
      <c r="AQ1344" s="153">
        <f>IFERROR(__xludf.DUMMYFUNCTION("TO_DATE(INT((AR1344/(60*60*24))+""1/1/1970""))"),43969.0)</f>
        <v>43969</v>
      </c>
      <c r="AR1344" s="156">
        <v>1.5898104E9</v>
      </c>
      <c r="AS1344" s="156">
        <v>105528.9964</v>
      </c>
      <c r="AT1344" s="152">
        <v>184392.0178</v>
      </c>
      <c r="AU1344" s="152">
        <f t="shared" si="1"/>
        <v>211652.55</v>
      </c>
      <c r="AV1344" s="152">
        <f t="shared" si="2"/>
        <v>34237.8976</v>
      </c>
      <c r="AW1344" s="152">
        <f t="shared" si="3"/>
        <v>152296.2554</v>
      </c>
      <c r="AX1344" s="152">
        <f t="shared" si="4"/>
        <v>9958.4925</v>
      </c>
      <c r="AY1344" s="152">
        <f t="shared" si="5"/>
        <v>93535.0681</v>
      </c>
      <c r="AZ1344" s="152">
        <f t="shared" si="6"/>
        <v>92584.5196</v>
      </c>
      <c r="BA1344" s="152">
        <f t="shared" si="7"/>
        <v>163803.8496</v>
      </c>
      <c r="BB1344" s="152">
        <f t="shared" si="8"/>
        <v>110812.655</v>
      </c>
      <c r="BC1344" s="152">
        <f t="shared" si="9"/>
        <v>134534.929</v>
      </c>
    </row>
    <row r="1345">
      <c r="A1345" s="152">
        <v>1.5350544E9</v>
      </c>
      <c r="B1345" s="152">
        <v>123409.0842</v>
      </c>
      <c r="D1345" s="153">
        <f>IFERROR(__xludf.DUMMYFUNCTION("TO_DATE(INT((E1345/(60*60*24))+""1/1/1970""))"),43970.0)</f>
        <v>43970</v>
      </c>
      <c r="E1345" s="156">
        <v>1.5898608E9</v>
      </c>
      <c r="F1345" s="156">
        <v>105528.9964</v>
      </c>
      <c r="H1345" s="153">
        <f>IFERROR(__xludf.DUMMYFUNCTION("TO_DATE(INT((I1345/(60*60*24))+""1/1/1970""))"),43970.0)</f>
        <v>43970</v>
      </c>
      <c r="I1345" s="152">
        <v>1.5898608E9</v>
      </c>
      <c r="J1345" s="152">
        <v>179695.7898</v>
      </c>
      <c r="L1345" s="158"/>
      <c r="M1345" s="160"/>
      <c r="O1345" s="153">
        <f>IFERROR(__xludf.DUMMYFUNCTION("TO_DATE(INT((P1345/(60*60*24))+""1/1/1970""))"),43718.0)</f>
        <v>43718</v>
      </c>
      <c r="P1345" s="13">
        <v>1.568124E9</v>
      </c>
      <c r="Q1345" s="13">
        <v>32614.8461</v>
      </c>
      <c r="S1345" s="153">
        <f>IFERROR(__xludf.DUMMYFUNCTION("TO_DATE(INT((T1345/(60*60*24))+""1/1/1970""))"),43970.0)</f>
        <v>43970</v>
      </c>
      <c r="T1345" s="152">
        <v>1.5898608E9</v>
      </c>
      <c r="U1345" s="152">
        <v>152128.6093</v>
      </c>
      <c r="W1345" s="153">
        <f>IFERROR(__xludf.DUMMYFUNCTION("TO_DATE(INT((X1345/(60*60*24))+""1/1/1970""))"),43934.0)</f>
        <v>43934</v>
      </c>
      <c r="X1345" s="156">
        <v>1.586736E9</v>
      </c>
      <c r="Y1345" s="156">
        <v>9943.042</v>
      </c>
      <c r="AA1345" s="153">
        <f>IFERROR(__xludf.DUMMYFUNCTION("TO_DATE(INT((AB1345/(60*60*24))+""1/1/1970""))"),43943.0)</f>
        <v>43943</v>
      </c>
      <c r="AB1345" s="152">
        <v>1.5875316E9</v>
      </c>
      <c r="AC1345" s="152">
        <v>92579.7987</v>
      </c>
      <c r="AE1345" s="153">
        <f>IFERROR(__xludf.DUMMYFUNCTION("TO_DATE(INT((AF1345/(60*60*24))+""1/1/1970""))"),43722.0)</f>
        <v>43722</v>
      </c>
      <c r="AF1345" s="152">
        <v>1.5684192E9</v>
      </c>
      <c r="AG1345" s="152">
        <v>91007.864</v>
      </c>
      <c r="AQ1345" s="153">
        <f>IFERROR(__xludf.DUMMYFUNCTION("TO_DATE(INT((AR1345/(60*60*24))+""1/1/1970""))"),43970.0)</f>
        <v>43970</v>
      </c>
      <c r="AR1345" s="156">
        <v>1.5898608E9</v>
      </c>
      <c r="AS1345" s="156">
        <v>105528.9964</v>
      </c>
      <c r="AT1345" s="152">
        <v>179695.7898</v>
      </c>
      <c r="AU1345" s="152">
        <f t="shared" si="1"/>
        <v>215833.97</v>
      </c>
      <c r="AV1345" s="152">
        <f t="shared" si="2"/>
        <v>34188.2336</v>
      </c>
      <c r="AW1345" s="152">
        <f t="shared" si="3"/>
        <v>152128.6093</v>
      </c>
      <c r="AX1345" s="152">
        <f t="shared" si="4"/>
        <v>9945.5729</v>
      </c>
      <c r="AY1345" s="152">
        <f t="shared" si="5"/>
        <v>93486.7349</v>
      </c>
      <c r="AZ1345" s="152">
        <f t="shared" si="6"/>
        <v>93399.1758</v>
      </c>
      <c r="BA1345" s="152">
        <f t="shared" si="7"/>
        <v>162868.337</v>
      </c>
      <c r="BB1345" s="152">
        <f t="shared" si="8"/>
        <v>111072.385</v>
      </c>
      <c r="BC1345" s="152">
        <f t="shared" si="9"/>
        <v>134270.829</v>
      </c>
    </row>
    <row r="1346">
      <c r="A1346" s="156">
        <v>1.53511746E9</v>
      </c>
      <c r="B1346" s="156">
        <v>123719.0603</v>
      </c>
      <c r="D1346" s="153">
        <f>IFERROR(__xludf.DUMMYFUNCTION("TO_DATE(INT((E1346/(60*60*24))+""1/1/1970""))"),43971.0)</f>
        <v>43971</v>
      </c>
      <c r="E1346" s="152">
        <v>1.5899472E9</v>
      </c>
      <c r="F1346" s="152">
        <v>105528.9964</v>
      </c>
      <c r="H1346" s="153">
        <f>IFERROR(__xludf.DUMMYFUNCTION("TO_DATE(INT((I1346/(60*60*24))+""1/1/1970""))"),43971.0)</f>
        <v>43971</v>
      </c>
      <c r="I1346" s="156">
        <v>1.5899472E9</v>
      </c>
      <c r="J1346" s="156">
        <v>181325.9811</v>
      </c>
      <c r="L1346" s="158"/>
      <c r="M1346" s="159"/>
      <c r="O1346" s="153">
        <f>IFERROR(__xludf.DUMMYFUNCTION("TO_DATE(INT((P1346/(60*60*24))+""1/1/1970""))"),43719.0)</f>
        <v>43719</v>
      </c>
      <c r="P1346" s="13">
        <v>1.5682104E9</v>
      </c>
      <c r="Q1346" s="13">
        <v>32616.1421</v>
      </c>
      <c r="S1346" s="153">
        <f>IFERROR(__xludf.DUMMYFUNCTION("TO_DATE(INT((T1346/(60*60*24))+""1/1/1970""))"),43971.0)</f>
        <v>43971</v>
      </c>
      <c r="T1346" s="156">
        <v>1.5899472E9</v>
      </c>
      <c r="U1346" s="156">
        <v>152249.5636</v>
      </c>
      <c r="W1346" s="153">
        <f>IFERROR(__xludf.DUMMYFUNCTION("TO_DATE(INT((X1346/(60*60*24))+""1/1/1970""))"),43935.0)</f>
        <v>43935</v>
      </c>
      <c r="X1346" s="152">
        <v>1.5868728E9</v>
      </c>
      <c r="Y1346" s="152">
        <v>9949.3681</v>
      </c>
      <c r="AA1346" s="153">
        <f>IFERROR(__xludf.DUMMYFUNCTION("TO_DATE(INT((AB1346/(60*60*24))+""1/1/1970""))"),43944.0)</f>
        <v>43944</v>
      </c>
      <c r="AB1346" s="156">
        <v>1.5876108E9</v>
      </c>
      <c r="AC1346" s="156">
        <v>92950.6019</v>
      </c>
      <c r="AE1346" s="153">
        <f>IFERROR(__xludf.DUMMYFUNCTION("TO_DATE(INT((AF1346/(60*60*24))+""1/1/1970""))"),43723.0)</f>
        <v>43723</v>
      </c>
      <c r="AF1346" s="156">
        <v>1.5685848E9</v>
      </c>
      <c r="AG1346" s="156">
        <v>91007.864</v>
      </c>
      <c r="AQ1346" s="153">
        <f>IFERROR(__xludf.DUMMYFUNCTION("TO_DATE(INT((AR1346/(60*60*24))+""1/1/1970""))"),43971.0)</f>
        <v>43971</v>
      </c>
      <c r="AR1346" s="152">
        <v>1.5899472E9</v>
      </c>
      <c r="AS1346" s="152">
        <v>105528.9964</v>
      </c>
      <c r="AT1346" s="156">
        <v>181325.9811</v>
      </c>
      <c r="AU1346" s="152">
        <f t="shared" si="1"/>
        <v>214558.46</v>
      </c>
      <c r="AV1346" s="152">
        <f t="shared" si="2"/>
        <v>33996.8994</v>
      </c>
      <c r="AW1346" s="152">
        <f t="shared" si="3"/>
        <v>152249.5636</v>
      </c>
      <c r="AX1346" s="152">
        <f t="shared" si="4"/>
        <v>9939.1703</v>
      </c>
      <c r="AY1346" s="152">
        <f t="shared" si="5"/>
        <v>93457.6701</v>
      </c>
      <c r="AZ1346" s="152">
        <f t="shared" si="6"/>
        <v>93503.3016</v>
      </c>
      <c r="BA1346" s="152">
        <f t="shared" si="7"/>
        <v>163291.8951</v>
      </c>
      <c r="BB1346" s="152">
        <f t="shared" si="8"/>
        <v>111345.785</v>
      </c>
      <c r="BC1346" s="152">
        <f t="shared" si="9"/>
        <v>133777.2502</v>
      </c>
    </row>
    <row r="1347">
      <c r="A1347" s="152">
        <v>1.5351408E9</v>
      </c>
      <c r="B1347" s="152">
        <v>124149.5826</v>
      </c>
      <c r="D1347" s="153">
        <f>IFERROR(__xludf.DUMMYFUNCTION("TO_DATE(INT((E1347/(60*60*24))+""1/1/1970""))"),43972.0)</f>
        <v>43972</v>
      </c>
      <c r="E1347" s="156">
        <v>1.5900336E9</v>
      </c>
      <c r="F1347" s="156">
        <v>105528.9964</v>
      </c>
      <c r="H1347" s="153">
        <f>IFERROR(__xludf.DUMMYFUNCTION("TO_DATE(INT((I1347/(60*60*24))+""1/1/1970""))"),43972.0)</f>
        <v>43972</v>
      </c>
      <c r="I1347" s="152">
        <v>1.5900336E9</v>
      </c>
      <c r="J1347" s="152">
        <v>180324.446</v>
      </c>
      <c r="L1347" s="158"/>
      <c r="M1347" s="160"/>
      <c r="O1347" s="153">
        <f>IFERROR(__xludf.DUMMYFUNCTION("TO_DATE(INT((P1347/(60*60*24))+""1/1/1970""))"),43720.0)</f>
        <v>43720</v>
      </c>
      <c r="P1347" s="13">
        <v>1.5682968E9</v>
      </c>
      <c r="Q1347" s="13">
        <v>32518.6891</v>
      </c>
      <c r="S1347" s="153">
        <f>IFERROR(__xludf.DUMMYFUNCTION("TO_DATE(INT((T1347/(60*60*24))+""1/1/1970""))"),43972.0)</f>
        <v>43972</v>
      </c>
      <c r="T1347" s="152">
        <v>1.5900336E9</v>
      </c>
      <c r="U1347" s="152">
        <v>152514.7015</v>
      </c>
      <c r="W1347" s="153">
        <f>IFERROR(__xludf.DUMMYFUNCTION("TO_DATE(INT((X1347/(60*60*24))+""1/1/1970""))"),43936.0)</f>
        <v>43936</v>
      </c>
      <c r="X1347" s="152">
        <v>1.5869592E9</v>
      </c>
      <c r="Y1347" s="152">
        <v>9949.362</v>
      </c>
      <c r="AA1347" s="153">
        <f>IFERROR(__xludf.DUMMYFUNCTION("TO_DATE(INT((AB1347/(60*60*24))+""1/1/1970""))"),43945.0)</f>
        <v>43945</v>
      </c>
      <c r="AB1347" s="152">
        <v>1.58769E9</v>
      </c>
      <c r="AC1347" s="152">
        <v>93108.5559</v>
      </c>
      <c r="AE1347" s="153">
        <f>IFERROR(__xludf.DUMMYFUNCTION("TO_DATE(INT((AF1347/(60*60*24))+""1/1/1970""))"),43724.0)</f>
        <v>43724</v>
      </c>
      <c r="AF1347" s="156">
        <v>1.5686244E9</v>
      </c>
      <c r="AG1347" s="156">
        <v>90935.8105</v>
      </c>
      <c r="AQ1347" s="153">
        <f>IFERROR(__xludf.DUMMYFUNCTION("TO_DATE(INT((AR1347/(60*60*24))+""1/1/1970""))"),43972.0)</f>
        <v>43972</v>
      </c>
      <c r="AR1347" s="156">
        <v>1.5900336E9</v>
      </c>
      <c r="AS1347" s="156">
        <v>105528.9964</v>
      </c>
      <c r="AT1347" s="152">
        <v>180324.446</v>
      </c>
      <c r="AU1347" s="152">
        <f t="shared" si="1"/>
        <v>218246.39</v>
      </c>
      <c r="AV1347" s="152">
        <f t="shared" si="2"/>
        <v>34036.1379</v>
      </c>
      <c r="AW1347" s="152">
        <f t="shared" si="3"/>
        <v>152514.7015</v>
      </c>
      <c r="AX1347" s="152">
        <f t="shared" si="4"/>
        <v>9963.9712</v>
      </c>
      <c r="AY1347" s="152">
        <f t="shared" si="5"/>
        <v>93452.0753</v>
      </c>
      <c r="AZ1347" s="152">
        <f t="shared" si="6"/>
        <v>93958.6385</v>
      </c>
      <c r="BA1347" s="152">
        <f t="shared" si="7"/>
        <v>164756.3954</v>
      </c>
      <c r="BB1347" s="152">
        <f t="shared" si="8"/>
        <v>111769.22</v>
      </c>
      <c r="BC1347" s="152">
        <f t="shared" si="9"/>
        <v>134495.7474</v>
      </c>
    </row>
    <row r="1348">
      <c r="A1348" s="156">
        <v>1.53537666E9</v>
      </c>
      <c r="B1348" s="156">
        <v>124760.9242</v>
      </c>
      <c r="D1348" s="153">
        <f>IFERROR(__xludf.DUMMYFUNCTION("TO_DATE(INT((E1348/(60*60*24))+""1/1/1970""))"),43973.0)</f>
        <v>43973</v>
      </c>
      <c r="E1348" s="152">
        <v>1.59012E9</v>
      </c>
      <c r="F1348" s="152">
        <v>105528.9964</v>
      </c>
      <c r="H1348" s="153">
        <f>IFERROR(__xludf.DUMMYFUNCTION("TO_DATE(INT((I1348/(60*60*24))+""1/1/1970""))"),43973.0)</f>
        <v>43973</v>
      </c>
      <c r="I1348" s="156">
        <v>1.59012E9</v>
      </c>
      <c r="J1348" s="156">
        <v>180576.99</v>
      </c>
      <c r="L1348" s="158"/>
      <c r="M1348" s="159"/>
      <c r="O1348" s="153">
        <f>IFERROR(__xludf.DUMMYFUNCTION("TO_DATE(INT((P1348/(60*60*24))+""1/1/1970""))"),43721.0)</f>
        <v>43721</v>
      </c>
      <c r="P1348" s="13">
        <v>1.5683832E9</v>
      </c>
      <c r="Q1348" s="13">
        <v>32339.861</v>
      </c>
      <c r="S1348" s="153">
        <f>IFERROR(__xludf.DUMMYFUNCTION("TO_DATE(INT((T1348/(60*60*24))+""1/1/1970""))"),43973.0)</f>
        <v>43973</v>
      </c>
      <c r="T1348" s="156">
        <v>1.59012E9</v>
      </c>
      <c r="U1348" s="156">
        <v>152606.5607</v>
      </c>
      <c r="W1348" s="153">
        <f>IFERROR(__xludf.DUMMYFUNCTION("TO_DATE(INT((X1348/(60*60*24))+""1/1/1970""))"),43937.0)</f>
        <v>43937</v>
      </c>
      <c r="X1348" s="152">
        <v>1.5870456E9</v>
      </c>
      <c r="Y1348" s="152">
        <v>9912.249</v>
      </c>
      <c r="AA1348" s="153">
        <f>IFERROR(__xludf.DUMMYFUNCTION("TO_DATE(INT((AB1348/(60*60*24))+""1/1/1970""))"),43947.0)</f>
        <v>43947</v>
      </c>
      <c r="AB1348" s="156">
        <v>1.5879384E9</v>
      </c>
      <c r="AC1348" s="156">
        <v>93111.4825</v>
      </c>
      <c r="AE1348" s="153">
        <f>IFERROR(__xludf.DUMMYFUNCTION("TO_DATE(INT((AF1348/(60*60*24))+""1/1/1970""))"),43725.0)</f>
        <v>43725</v>
      </c>
      <c r="AF1348" s="152">
        <v>1.5687036E9</v>
      </c>
      <c r="AG1348" s="152">
        <v>91583.4825</v>
      </c>
      <c r="AQ1348" s="153">
        <f>IFERROR(__xludf.DUMMYFUNCTION("TO_DATE(INT((AR1348/(60*60*24))+""1/1/1970""))"),43973.0)</f>
        <v>43973</v>
      </c>
      <c r="AR1348" s="152">
        <v>1.59012E9</v>
      </c>
      <c r="AS1348" s="152">
        <v>105528.9964</v>
      </c>
      <c r="AT1348" s="156">
        <v>180576.99</v>
      </c>
      <c r="AU1348" s="152">
        <f t="shared" si="1"/>
        <v>216129.14</v>
      </c>
      <c r="AV1348" s="152">
        <f t="shared" si="2"/>
        <v>34034.4978</v>
      </c>
      <c r="AW1348" s="152">
        <f t="shared" si="3"/>
        <v>152606.5607</v>
      </c>
      <c r="AX1348" s="152">
        <f t="shared" si="4"/>
        <v>9950.1629</v>
      </c>
      <c r="AY1348" s="152">
        <f t="shared" si="5"/>
        <v>93468.6603</v>
      </c>
      <c r="AZ1348" s="152">
        <f t="shared" si="6"/>
        <v>93700.8845</v>
      </c>
      <c r="BA1348" s="152">
        <f t="shared" si="7"/>
        <v>162511.5022</v>
      </c>
      <c r="BB1348" s="152">
        <f t="shared" si="8"/>
        <v>111841.64</v>
      </c>
      <c r="BC1348" s="152">
        <f t="shared" si="9"/>
        <v>134495.7474</v>
      </c>
    </row>
    <row r="1349">
      <c r="A1349" s="152">
        <v>1.5354E9</v>
      </c>
      <c r="B1349" s="152">
        <v>125126.8681</v>
      </c>
      <c r="D1349" s="153">
        <f>IFERROR(__xludf.DUMMYFUNCTION("TO_DATE(INT((E1349/(60*60*24))+""1/1/1970""))"),43974.0)</f>
        <v>43974</v>
      </c>
      <c r="E1349" s="156">
        <v>1.5902064E9</v>
      </c>
      <c r="F1349" s="156">
        <v>105528.9964</v>
      </c>
      <c r="H1349" s="153">
        <f>IFERROR(__xludf.DUMMYFUNCTION("TO_DATE(INT((I1349/(60*60*24))+""1/1/1970""))"),43974.0)</f>
        <v>43974</v>
      </c>
      <c r="I1349" s="152">
        <v>1.5902064E9</v>
      </c>
      <c r="J1349" s="152">
        <v>182350.8389</v>
      </c>
      <c r="L1349" s="158"/>
      <c r="M1349" s="160"/>
      <c r="O1349" s="153">
        <f>IFERROR(__xludf.DUMMYFUNCTION("TO_DATE(INT((P1349/(60*60*24))+""1/1/1970""))"),43722.0)</f>
        <v>43722</v>
      </c>
      <c r="P1349" s="13">
        <v>1.5684192E9</v>
      </c>
      <c r="Q1349" s="13">
        <v>32397.3287</v>
      </c>
      <c r="S1349" s="153">
        <f>IFERROR(__xludf.DUMMYFUNCTION("TO_DATE(INT((T1349/(60*60*24))+""1/1/1970""))"),43974.0)</f>
        <v>43974</v>
      </c>
      <c r="T1349" s="152">
        <v>1.5902064E9</v>
      </c>
      <c r="U1349" s="152">
        <v>152650.2033</v>
      </c>
      <c r="W1349" s="153">
        <f>IFERROR(__xludf.DUMMYFUNCTION("TO_DATE(INT((X1349/(60*60*24))+""1/1/1970""))"),43938.0)</f>
        <v>43938</v>
      </c>
      <c r="X1349" s="152">
        <v>1.587132E9</v>
      </c>
      <c r="Y1349" s="152">
        <v>9926.5208</v>
      </c>
      <c r="AA1349" s="153">
        <f>IFERROR(__xludf.DUMMYFUNCTION("TO_DATE(INT((AB1349/(60*60*24))+""1/1/1970""))"),43948.0)</f>
        <v>43948</v>
      </c>
      <c r="AB1349" s="156">
        <v>1.587978E9</v>
      </c>
      <c r="AC1349" s="156">
        <v>93517.6728</v>
      </c>
      <c r="AE1349" s="153">
        <f>IFERROR(__xludf.DUMMYFUNCTION("TO_DATE(INT((AF1349/(60*60*24))+""1/1/1970""))"),43726.0)</f>
        <v>43726</v>
      </c>
      <c r="AF1349" s="156">
        <v>1.5687828E9</v>
      </c>
      <c r="AG1349" s="156">
        <v>91011.5072</v>
      </c>
      <c r="AQ1349" s="153">
        <f>IFERROR(__xludf.DUMMYFUNCTION("TO_DATE(INT((AR1349/(60*60*24))+""1/1/1970""))"),43974.0)</f>
        <v>43974</v>
      </c>
      <c r="AR1349" s="156">
        <v>1.5902064E9</v>
      </c>
      <c r="AS1349" s="156">
        <v>105528.9964</v>
      </c>
      <c r="AT1349" s="152">
        <v>182350.8389</v>
      </c>
      <c r="AU1349" s="152">
        <f t="shared" si="1"/>
        <v>216129.14</v>
      </c>
      <c r="AV1349" s="152">
        <f t="shared" si="2"/>
        <v>34063.4763</v>
      </c>
      <c r="AW1349" s="152">
        <f t="shared" si="3"/>
        <v>152650.2033</v>
      </c>
      <c r="AX1349" s="152">
        <f t="shared" si="4"/>
        <v>9940.7582</v>
      </c>
      <c r="AY1349" s="152">
        <f t="shared" si="5"/>
        <v>93468.6603</v>
      </c>
      <c r="AZ1349" s="152">
        <f t="shared" si="6"/>
        <v>93299.7442</v>
      </c>
      <c r="BA1349" s="152">
        <f t="shared" si="7"/>
        <v>163140.7792</v>
      </c>
      <c r="BB1349" s="152">
        <f t="shared" si="8"/>
        <v>112021.16</v>
      </c>
      <c r="BC1349" s="152">
        <f t="shared" si="9"/>
        <v>134142.3074</v>
      </c>
    </row>
    <row r="1350">
      <c r="A1350" s="156">
        <v>1.53546306E9</v>
      </c>
      <c r="B1350" s="156">
        <v>125324.9084</v>
      </c>
      <c r="D1350" s="153">
        <f>IFERROR(__xludf.DUMMYFUNCTION("TO_DATE(INT((E1350/(60*60*24))+""1/1/1970""))"),43977.0)</f>
        <v>43977</v>
      </c>
      <c r="E1350" s="152">
        <v>1.5905016E9</v>
      </c>
      <c r="F1350" s="152">
        <v>105528.9964</v>
      </c>
      <c r="H1350" s="153">
        <f>IFERROR(__xludf.DUMMYFUNCTION("TO_DATE(INT((I1350/(60*60*24))+""1/1/1970""))"),43977.0)</f>
        <v>43977</v>
      </c>
      <c r="I1350" s="156">
        <v>1.5905016E9</v>
      </c>
      <c r="J1350" s="156">
        <v>182350.8389</v>
      </c>
      <c r="L1350" s="158"/>
      <c r="M1350" s="159"/>
      <c r="O1350" s="153">
        <f>IFERROR(__xludf.DUMMYFUNCTION("TO_DATE(INT((P1350/(60*60*24))+""1/1/1970""))"),43723.0)</f>
        <v>43723</v>
      </c>
      <c r="P1350" s="13">
        <v>1.5685056E9</v>
      </c>
      <c r="Q1350" s="13">
        <v>32397.3287</v>
      </c>
      <c r="S1350" s="153">
        <f>IFERROR(__xludf.DUMMYFUNCTION("TO_DATE(INT((T1350/(60*60*24))+""1/1/1970""))"),43977.0)</f>
        <v>43977</v>
      </c>
      <c r="T1350" s="156">
        <v>1.5905016E9</v>
      </c>
      <c r="U1350" s="156">
        <v>152650.2033</v>
      </c>
      <c r="W1350" s="153">
        <f>IFERROR(__xludf.DUMMYFUNCTION("TO_DATE(INT((X1350/(60*60*24))+""1/1/1970""))"),43939.0)</f>
        <v>43939</v>
      </c>
      <c r="X1350" s="152">
        <v>1.587168E9</v>
      </c>
      <c r="Y1350" s="152">
        <v>9931.7558</v>
      </c>
      <c r="AA1350" s="153">
        <f>IFERROR(__xludf.DUMMYFUNCTION("TO_DATE(INT((AB1350/(60*60*24))+""1/1/1970""))"),43949.0)</f>
        <v>43949</v>
      </c>
      <c r="AB1350" s="152">
        <v>1.5880572E9</v>
      </c>
      <c r="AC1350" s="152">
        <v>93436.7587</v>
      </c>
      <c r="AE1350" s="153">
        <f>IFERROR(__xludf.DUMMYFUNCTION("TO_DATE(INT((AF1350/(60*60*24))+""1/1/1970""))"),43727.0)</f>
        <v>43727</v>
      </c>
      <c r="AF1350" s="152">
        <v>1.568862E9</v>
      </c>
      <c r="AG1350" s="152">
        <v>91372.5843</v>
      </c>
      <c r="AQ1350" s="153">
        <f>IFERROR(__xludf.DUMMYFUNCTION("TO_DATE(INT((AR1350/(60*60*24))+""1/1/1970""))"),43977.0)</f>
        <v>43977</v>
      </c>
      <c r="AR1350" s="152">
        <v>1.5905016E9</v>
      </c>
      <c r="AS1350" s="152">
        <v>105528.9964</v>
      </c>
      <c r="AT1350" s="156">
        <v>182350.8389</v>
      </c>
      <c r="AU1350" s="152">
        <f t="shared" si="1"/>
        <v>217208.91</v>
      </c>
      <c r="AV1350" s="152">
        <f t="shared" si="2"/>
        <v>34057.0914</v>
      </c>
      <c r="AW1350" s="152">
        <f t="shared" si="3"/>
        <v>152650.2033</v>
      </c>
      <c r="AX1350" s="152">
        <f t="shared" si="4"/>
        <v>9942.5672</v>
      </c>
      <c r="AY1350" s="152">
        <f t="shared" si="5"/>
        <v>93489.9191</v>
      </c>
      <c r="AZ1350" s="152">
        <f t="shared" si="6"/>
        <v>93293.7698</v>
      </c>
      <c r="BA1350" s="152">
        <f t="shared" si="7"/>
        <v>162431.7464</v>
      </c>
      <c r="BB1350" s="152">
        <f t="shared" si="8"/>
        <v>112021.16</v>
      </c>
      <c r="BC1350" s="152">
        <f t="shared" si="9"/>
        <v>134142.3074</v>
      </c>
    </row>
    <row r="1351">
      <c r="A1351" s="152">
        <v>1.5354864E9</v>
      </c>
      <c r="B1351" s="152">
        <v>125187.1412</v>
      </c>
      <c r="D1351" s="153">
        <f>IFERROR(__xludf.DUMMYFUNCTION("TO_DATE(INT((E1351/(60*60*24))+""1/1/1970""))"),43978.0)</f>
        <v>43978</v>
      </c>
      <c r="E1351" s="152">
        <v>1.590552E9</v>
      </c>
      <c r="F1351" s="152">
        <v>104501.0826</v>
      </c>
      <c r="H1351" s="153">
        <f>IFERROR(__xludf.DUMMYFUNCTION("TO_DATE(INT((I1351/(60*60*24))+""1/1/1970""))"),43978.0)</f>
        <v>43978</v>
      </c>
      <c r="I1351" s="156">
        <v>1.590552E9</v>
      </c>
      <c r="J1351" s="156">
        <v>177788.486</v>
      </c>
      <c r="L1351" s="158"/>
      <c r="M1351" s="159"/>
      <c r="O1351" s="153">
        <f>IFERROR(__xludf.DUMMYFUNCTION("TO_DATE(INT((P1351/(60*60*24))+""1/1/1970""))"),43724.0)</f>
        <v>43724</v>
      </c>
      <c r="P1351" s="13">
        <v>1.568592E9</v>
      </c>
      <c r="Q1351" s="13">
        <v>32521.2244</v>
      </c>
      <c r="S1351" s="153">
        <f>IFERROR(__xludf.DUMMYFUNCTION("TO_DATE(INT((T1351/(60*60*24))+""1/1/1970""))"),43978.0)</f>
        <v>43978</v>
      </c>
      <c r="T1351" s="156">
        <v>1.590552E9</v>
      </c>
      <c r="U1351" s="156">
        <v>152538.3968</v>
      </c>
      <c r="W1351" s="153">
        <f>IFERROR(__xludf.DUMMYFUNCTION("TO_DATE(INT((X1351/(60*60*24))+""1/1/1970""))"),43941.0)</f>
        <v>43941</v>
      </c>
      <c r="X1351" s="156">
        <v>1.5873408E9</v>
      </c>
      <c r="Y1351" s="156">
        <v>9923.3527</v>
      </c>
      <c r="AA1351" s="153">
        <f>IFERROR(__xludf.DUMMYFUNCTION("TO_DATE(INT((AB1351/(60*60*24))+""1/1/1970""))"),43950.0)</f>
        <v>43950</v>
      </c>
      <c r="AB1351" s="156">
        <v>1.5881364E9</v>
      </c>
      <c r="AC1351" s="156">
        <v>94061.2215</v>
      </c>
      <c r="AE1351" s="153">
        <f>IFERROR(__xludf.DUMMYFUNCTION("TO_DATE(INT((AF1351/(60*60*24))+""1/1/1970""))"),43728.0)</f>
        <v>43728</v>
      </c>
      <c r="AF1351" s="156">
        <v>1.5689412E9</v>
      </c>
      <c r="AG1351" s="156">
        <v>91247.0979</v>
      </c>
      <c r="AQ1351" s="153">
        <f>IFERROR(__xludf.DUMMYFUNCTION("TO_DATE(INT((AR1351/(60*60*24))+""1/1/1970""))"),43978.0)</f>
        <v>43978</v>
      </c>
      <c r="AR1351" s="152">
        <v>1.590552E9</v>
      </c>
      <c r="AS1351" s="152">
        <v>104501.0826</v>
      </c>
      <c r="AT1351" s="156">
        <v>177788.486</v>
      </c>
      <c r="AU1351" s="152">
        <f t="shared" si="1"/>
        <v>218056.17</v>
      </c>
      <c r="AV1351" s="152">
        <f t="shared" si="2"/>
        <v>33990.7801</v>
      </c>
      <c r="AW1351" s="152">
        <f t="shared" si="3"/>
        <v>152538.3968</v>
      </c>
      <c r="AX1351" s="152">
        <f t="shared" si="4"/>
        <v>9973.8734</v>
      </c>
      <c r="AY1351" s="152">
        <f t="shared" si="5"/>
        <v>93127.1302</v>
      </c>
      <c r="AZ1351" s="152">
        <f t="shared" si="6"/>
        <v>93954.7978</v>
      </c>
      <c r="BA1351" s="152">
        <f t="shared" si="7"/>
        <v>160317.1718</v>
      </c>
      <c r="BB1351" s="152">
        <f t="shared" si="8"/>
        <v>112233.15</v>
      </c>
      <c r="BC1351" s="152">
        <f t="shared" si="9"/>
        <v>133871.9474</v>
      </c>
    </row>
    <row r="1352">
      <c r="A1352" s="156">
        <v>1.53554946E9</v>
      </c>
      <c r="B1352" s="156">
        <v>125307.6875</v>
      </c>
      <c r="D1352" s="153">
        <f>IFERROR(__xludf.DUMMYFUNCTION("TO_DATE(INT((E1352/(60*60*24))+""1/1/1970""))"),43979.0)</f>
        <v>43979</v>
      </c>
      <c r="E1352" s="156">
        <v>1.5906384E9</v>
      </c>
      <c r="F1352" s="156">
        <v>105589.5079</v>
      </c>
      <c r="H1352" s="153">
        <f>IFERROR(__xludf.DUMMYFUNCTION("TO_DATE(INT((I1352/(60*60*24))+""1/1/1970""))"),43979.0)</f>
        <v>43979</v>
      </c>
      <c r="I1352" s="152">
        <v>1.5906384E9</v>
      </c>
      <c r="J1352" s="152">
        <v>174897.5111</v>
      </c>
      <c r="L1352" s="158"/>
      <c r="M1352" s="160"/>
      <c r="O1352" s="153">
        <f>IFERROR(__xludf.DUMMYFUNCTION("TO_DATE(INT((P1352/(60*60*24))+""1/1/1970""))"),43725.0)</f>
        <v>43725</v>
      </c>
      <c r="P1352" s="13">
        <v>1.5687288E9</v>
      </c>
      <c r="Q1352" s="13">
        <v>32461.2922</v>
      </c>
      <c r="S1352" s="153">
        <f>IFERROR(__xludf.DUMMYFUNCTION("TO_DATE(INT((T1352/(60*60*24))+""1/1/1970""))"),43979.0)</f>
        <v>43979</v>
      </c>
      <c r="T1352" s="152">
        <v>1.5906384E9</v>
      </c>
      <c r="U1352" s="152">
        <v>152635.6557</v>
      </c>
      <c r="W1352" s="153">
        <f>IFERROR(__xludf.DUMMYFUNCTION("TO_DATE(INT((X1352/(60*60*24))+""1/1/1970""))"),43942.0)</f>
        <v>43942</v>
      </c>
      <c r="X1352" s="152">
        <v>1.5874776E9</v>
      </c>
      <c r="Y1352" s="152">
        <v>9932.4272</v>
      </c>
      <c r="AA1352" s="153">
        <f>IFERROR(__xludf.DUMMYFUNCTION("TO_DATE(INT((AB1352/(60*60*24))+""1/1/1970""))"),43951.0)</f>
        <v>43951</v>
      </c>
      <c r="AB1352" s="152">
        <v>1.5882156E9</v>
      </c>
      <c r="AC1352" s="152">
        <v>94098.9275</v>
      </c>
      <c r="AE1352" s="153">
        <f>IFERROR(__xludf.DUMMYFUNCTION("TO_DATE(INT((AF1352/(60*60*24))+""1/1/1970""))"),43729.0)</f>
        <v>43729</v>
      </c>
      <c r="AF1352" s="152">
        <v>1.569024E9</v>
      </c>
      <c r="AG1352" s="152">
        <v>91462.044</v>
      </c>
      <c r="AQ1352" s="153">
        <f>IFERROR(__xludf.DUMMYFUNCTION("TO_DATE(INT((AR1352/(60*60*24))+""1/1/1970""))"),43979.0)</f>
        <v>43979</v>
      </c>
      <c r="AR1352" s="156">
        <v>1.5906384E9</v>
      </c>
      <c r="AS1352" s="156">
        <v>105589.5079</v>
      </c>
      <c r="AT1352" s="152">
        <v>174897.5111</v>
      </c>
      <c r="AU1352" s="152">
        <f t="shared" si="1"/>
        <v>221080.65</v>
      </c>
      <c r="AV1352" s="152">
        <f t="shared" si="2"/>
        <v>33994.7275</v>
      </c>
      <c r="AW1352" s="152">
        <f t="shared" si="3"/>
        <v>152635.6557</v>
      </c>
      <c r="AX1352" s="152">
        <f t="shared" si="4"/>
        <v>9981.4101</v>
      </c>
      <c r="AY1352" s="152">
        <f t="shared" si="5"/>
        <v>92885.5462</v>
      </c>
      <c r="AZ1352" s="152">
        <f t="shared" si="6"/>
        <v>94276.5636</v>
      </c>
      <c r="BA1352" s="152">
        <f t="shared" si="7"/>
        <v>159404.2059</v>
      </c>
      <c r="BB1352" s="152">
        <f t="shared" si="8"/>
        <v>112236.75</v>
      </c>
      <c r="BC1352" s="152">
        <f t="shared" si="9"/>
        <v>133072.4674</v>
      </c>
    </row>
    <row r="1353">
      <c r="A1353" s="152">
        <v>1.5355728E9</v>
      </c>
      <c r="B1353" s="152">
        <v>125858.756</v>
      </c>
      <c r="D1353" s="153">
        <f>IFERROR(__xludf.DUMMYFUNCTION("TO_DATE(INT((E1353/(60*60*24))+""1/1/1970""))"),43980.0)</f>
        <v>43980</v>
      </c>
      <c r="E1353" s="152">
        <v>1.5907248E9</v>
      </c>
      <c r="F1353" s="152">
        <v>105589.5079</v>
      </c>
      <c r="H1353" s="153">
        <f>IFERROR(__xludf.DUMMYFUNCTION("TO_DATE(INT((I1353/(60*60*24))+""1/1/1970""))"),43980.0)</f>
        <v>43980</v>
      </c>
      <c r="I1353" s="156">
        <v>1.5907248E9</v>
      </c>
      <c r="J1353" s="156">
        <v>178822.4411</v>
      </c>
      <c r="L1353" s="158"/>
      <c r="M1353" s="159"/>
      <c r="O1353" s="153">
        <f>IFERROR(__xludf.DUMMYFUNCTION("TO_DATE(INT((P1353/(60*60*24))+""1/1/1970""))"),43726.0)</f>
        <v>43726</v>
      </c>
      <c r="P1353" s="13">
        <v>1.5688152E9</v>
      </c>
      <c r="Q1353" s="13">
        <v>32424.4297</v>
      </c>
      <c r="S1353" s="153">
        <f>IFERROR(__xludf.DUMMYFUNCTION("TO_DATE(INT((T1353/(60*60*24))+""1/1/1970""))"),43980.0)</f>
        <v>43980</v>
      </c>
      <c r="T1353" s="156">
        <v>1.5907248E9</v>
      </c>
      <c r="U1353" s="156">
        <v>152618.5248</v>
      </c>
      <c r="W1353" s="153">
        <f>IFERROR(__xludf.DUMMYFUNCTION("TO_DATE(INT((X1353/(60*60*24))+""1/1/1970""))"),43943.0)</f>
        <v>43943</v>
      </c>
      <c r="X1353" s="152">
        <v>1.587564E9</v>
      </c>
      <c r="Y1353" s="152">
        <v>9939.6718</v>
      </c>
      <c r="AA1353" s="153">
        <f>IFERROR(__xludf.DUMMYFUNCTION("TO_DATE(INT((AB1353/(60*60*24))+""1/1/1970""))"),43952.0)</f>
        <v>43952</v>
      </c>
      <c r="AB1353" s="156">
        <v>1.5882948E9</v>
      </c>
      <c r="AC1353" s="156">
        <v>93968.2519</v>
      </c>
      <c r="AE1353" s="153">
        <f>IFERROR(__xludf.DUMMYFUNCTION("TO_DATE(INT((AF1353/(60*60*24))+""1/1/1970""))"),43730.0)</f>
        <v>43730</v>
      </c>
      <c r="AF1353" s="156">
        <v>1.5691896E9</v>
      </c>
      <c r="AG1353" s="156">
        <v>91462.044</v>
      </c>
      <c r="AQ1353" s="153">
        <f>IFERROR(__xludf.DUMMYFUNCTION("TO_DATE(INT((AR1353/(60*60*24))+""1/1/1970""))"),43980.0)</f>
        <v>43980</v>
      </c>
      <c r="AR1353" s="152">
        <v>1.5907248E9</v>
      </c>
      <c r="AS1353" s="152">
        <v>105589.5079</v>
      </c>
      <c r="AT1353" s="156">
        <v>178822.4411</v>
      </c>
      <c r="AU1353" s="152">
        <f t="shared" si="1"/>
        <v>220682.33</v>
      </c>
      <c r="AV1353" s="152">
        <f t="shared" si="2"/>
        <v>34068.6188</v>
      </c>
      <c r="AW1353" s="152">
        <f t="shared" si="3"/>
        <v>152618.5248</v>
      </c>
      <c r="AX1353" s="152">
        <f t="shared" si="4"/>
        <v>9984.923</v>
      </c>
      <c r="AY1353" s="152">
        <f t="shared" si="5"/>
        <v>92440.6869</v>
      </c>
      <c r="AZ1353" s="152">
        <f t="shared" si="6"/>
        <v>94801.0332</v>
      </c>
      <c r="BA1353" s="152">
        <f t="shared" si="7"/>
        <v>159312.4027</v>
      </c>
      <c r="BB1353" s="152">
        <f t="shared" si="8"/>
        <v>112289.23</v>
      </c>
      <c r="BC1353" s="152">
        <f t="shared" si="9"/>
        <v>133072.4674</v>
      </c>
    </row>
    <row r="1354">
      <c r="A1354" s="156">
        <v>1.53563586E9</v>
      </c>
      <c r="B1354" s="156">
        <v>125591.8322</v>
      </c>
      <c r="D1354" s="153">
        <f>IFERROR(__xludf.DUMMYFUNCTION("TO_DATE(INT((E1354/(60*60*24))+""1/1/1970""))"),43981.0)</f>
        <v>43981</v>
      </c>
      <c r="E1354" s="156">
        <v>1.5908112E9</v>
      </c>
      <c r="F1354" s="156">
        <v>105589.5079</v>
      </c>
      <c r="H1354" s="153">
        <f>IFERROR(__xludf.DUMMYFUNCTION("TO_DATE(INT((I1354/(60*60*24))+""1/1/1970""))"),43981.0)</f>
        <v>43981</v>
      </c>
      <c r="I1354" s="152">
        <v>1.5908112E9</v>
      </c>
      <c r="J1354" s="152">
        <v>186735.0411</v>
      </c>
      <c r="L1354" s="158"/>
      <c r="M1354" s="160"/>
      <c r="O1354" s="153">
        <f>IFERROR(__xludf.DUMMYFUNCTION("TO_DATE(INT((P1354/(60*60*24))+""1/1/1970""))"),43727.0)</f>
        <v>43727</v>
      </c>
      <c r="P1354" s="13">
        <v>1.5689016E9</v>
      </c>
      <c r="Q1354" s="13">
        <v>32335.6792</v>
      </c>
      <c r="S1354" s="153">
        <f>IFERROR(__xludf.DUMMYFUNCTION("TO_DATE(INT((T1354/(60*60*24))+""1/1/1970""))"),43981.0)</f>
        <v>43981</v>
      </c>
      <c r="T1354" s="152">
        <v>1.5908112E9</v>
      </c>
      <c r="U1354" s="152">
        <v>152899.7349</v>
      </c>
      <c r="W1354" s="153">
        <f>IFERROR(__xludf.DUMMYFUNCTION("TO_DATE(INT((X1354/(60*60*24))+""1/1/1970""))"),43944.0)</f>
        <v>43944</v>
      </c>
      <c r="X1354" s="152">
        <v>1.5876504E9</v>
      </c>
      <c r="Y1354" s="152">
        <v>9936.4053</v>
      </c>
      <c r="AA1354" s="153">
        <f>IFERROR(__xludf.DUMMYFUNCTION("TO_DATE(INT((AB1354/(60*60*24))+""1/1/1970""))"),43954.0)</f>
        <v>43954</v>
      </c>
      <c r="AB1354" s="152">
        <v>1.5885432E9</v>
      </c>
      <c r="AC1354" s="152">
        <v>93700.1707</v>
      </c>
      <c r="AE1354" s="153">
        <f>IFERROR(__xludf.DUMMYFUNCTION("TO_DATE(INT((AF1354/(60*60*24))+""1/1/1970""))"),43731.0)</f>
        <v>43731</v>
      </c>
      <c r="AF1354" s="156">
        <v>1.5692292E9</v>
      </c>
      <c r="AG1354" s="156">
        <v>91458.4009</v>
      </c>
      <c r="AQ1354" s="153">
        <f>IFERROR(__xludf.DUMMYFUNCTION("TO_DATE(INT((AR1354/(60*60*24))+""1/1/1970""))"),43981.0)</f>
        <v>43981</v>
      </c>
      <c r="AR1354" s="156">
        <v>1.5908112E9</v>
      </c>
      <c r="AS1354" s="156">
        <v>105589.5079</v>
      </c>
      <c r="AT1354" s="152">
        <v>186735.0411</v>
      </c>
      <c r="AU1354" s="152">
        <f t="shared" si="1"/>
        <v>220682.33</v>
      </c>
      <c r="AV1354" s="152">
        <f t="shared" si="2"/>
        <v>34050.2905</v>
      </c>
      <c r="AW1354" s="152">
        <f t="shared" si="3"/>
        <v>152899.7349</v>
      </c>
      <c r="AX1354" s="152">
        <f t="shared" si="4"/>
        <v>9995.4096</v>
      </c>
      <c r="AY1354" s="152">
        <f t="shared" si="5"/>
        <v>92440.6869</v>
      </c>
      <c r="AZ1354" s="152">
        <f t="shared" si="6"/>
        <v>95031.9022</v>
      </c>
      <c r="BA1354" s="152">
        <f t="shared" si="7"/>
        <v>163942.0832</v>
      </c>
      <c r="BB1354" s="152">
        <f t="shared" si="8"/>
        <v>112828.445</v>
      </c>
      <c r="BC1354" s="152">
        <f t="shared" si="9"/>
        <v>133079.7664</v>
      </c>
    </row>
    <row r="1355">
      <c r="A1355" s="152">
        <v>1.5356592E9</v>
      </c>
      <c r="B1355" s="152">
        <v>125350.7397</v>
      </c>
      <c r="D1355" s="153">
        <f>IFERROR(__xludf.DUMMYFUNCTION("TO_DATE(INT((E1355/(60*60*24))+""1/1/1970""))"),43983.0)</f>
        <v>43983</v>
      </c>
      <c r="E1355" s="152">
        <v>1.59102E9</v>
      </c>
      <c r="F1355" s="152">
        <v>105589.5079</v>
      </c>
      <c r="H1355" s="153">
        <f>IFERROR(__xludf.DUMMYFUNCTION("TO_DATE(INT((I1355/(60*60*24))+""1/1/1970""))"),43983.0)</f>
        <v>43983</v>
      </c>
      <c r="I1355" s="156">
        <v>1.59102E9</v>
      </c>
      <c r="J1355" s="156">
        <v>186735.0411</v>
      </c>
      <c r="L1355" s="158"/>
      <c r="M1355" s="159"/>
      <c r="O1355" s="153">
        <f>IFERROR(__xludf.DUMMYFUNCTION("TO_DATE(INT((P1355/(60*60*24))+""1/1/1970""))"),43728.0)</f>
        <v>43728</v>
      </c>
      <c r="P1355" s="13">
        <v>1.568988E9</v>
      </c>
      <c r="Q1355" s="13">
        <v>32457.4497</v>
      </c>
      <c r="S1355" s="153">
        <f>IFERROR(__xludf.DUMMYFUNCTION("TO_DATE(INT((T1355/(60*60*24))+""1/1/1970""))"),43983.0)</f>
        <v>43983</v>
      </c>
      <c r="T1355" s="156">
        <v>1.590984E9</v>
      </c>
      <c r="U1355" s="156">
        <v>152899.7349</v>
      </c>
      <c r="W1355" s="153">
        <f>IFERROR(__xludf.DUMMYFUNCTION("TO_DATE(INT((X1355/(60*60*24))+""1/1/1970""))"),43945.0)</f>
        <v>43945</v>
      </c>
      <c r="X1355" s="152">
        <v>1.5877368E9</v>
      </c>
      <c r="Y1355" s="152">
        <v>9942.0828</v>
      </c>
      <c r="AA1355" s="153">
        <f>IFERROR(__xludf.DUMMYFUNCTION("TO_DATE(INT((AB1355/(60*60*24))+""1/1/1970""))"),43955.0)</f>
        <v>43955</v>
      </c>
      <c r="AB1355" s="152">
        <v>1.5885828E9</v>
      </c>
      <c r="AC1355" s="152">
        <v>93888.0843</v>
      </c>
      <c r="AE1355" s="153">
        <f>IFERROR(__xludf.DUMMYFUNCTION("TO_DATE(INT((AF1355/(60*60*24))+""1/1/1970""))"),43732.0)</f>
        <v>43732</v>
      </c>
      <c r="AF1355" s="152">
        <v>1.5693084E9</v>
      </c>
      <c r="AG1355" s="152">
        <v>91658.7744</v>
      </c>
      <c r="AQ1355" s="153">
        <f>IFERROR(__xludf.DUMMYFUNCTION("TO_DATE(INT((AR1355/(60*60*24))+""1/1/1970""))"),43983.0)</f>
        <v>43983</v>
      </c>
      <c r="AR1355" s="152">
        <v>1.59102E9</v>
      </c>
      <c r="AS1355" s="152">
        <v>105589.5079</v>
      </c>
      <c r="AT1355" s="156">
        <v>186735.0411</v>
      </c>
      <c r="AU1355" s="152">
        <f t="shared" si="1"/>
        <v>222517.46</v>
      </c>
      <c r="AV1355" s="152">
        <f t="shared" si="2"/>
        <v>34054.6213</v>
      </c>
      <c r="AW1355" s="152">
        <f t="shared" si="3"/>
        <v>152899.7349</v>
      </c>
      <c r="AX1355" s="152">
        <f t="shared" si="4"/>
        <v>9994.004</v>
      </c>
      <c r="AY1355" s="152">
        <f t="shared" si="5"/>
        <v>91871.2253</v>
      </c>
      <c r="AZ1355" s="152">
        <f t="shared" si="6"/>
        <v>95121.5186</v>
      </c>
      <c r="BA1355" s="152">
        <f t="shared" si="7"/>
        <v>163942.0832</v>
      </c>
      <c r="BB1355" s="152">
        <f t="shared" si="8"/>
        <v>112828.445</v>
      </c>
      <c r="BC1355" s="152">
        <f t="shared" si="9"/>
        <v>133079.7664</v>
      </c>
    </row>
    <row r="1356">
      <c r="A1356" s="156">
        <v>1.53572226E9</v>
      </c>
      <c r="B1356" s="156">
        <v>125152.6995</v>
      </c>
      <c r="D1356" s="153">
        <f>IFERROR(__xludf.DUMMYFUNCTION("TO_DATE(INT((E1356/(60*60*24))+""1/1/1970""))"),43984.0)</f>
        <v>43984</v>
      </c>
      <c r="E1356" s="152">
        <v>1.5910704E9</v>
      </c>
      <c r="F1356" s="152">
        <v>105589.5079</v>
      </c>
      <c r="H1356" s="153">
        <f>IFERROR(__xludf.DUMMYFUNCTION("TO_DATE(INT((I1356/(60*60*24))+""1/1/1970""))"),43984.0)</f>
        <v>43984</v>
      </c>
      <c r="I1356" s="156">
        <v>1.5910704E9</v>
      </c>
      <c r="J1356" s="156">
        <v>189285.0411</v>
      </c>
      <c r="L1356" s="158"/>
      <c r="M1356" s="160"/>
      <c r="O1356" s="153">
        <f>IFERROR(__xludf.DUMMYFUNCTION("TO_DATE(INT((P1356/(60*60*24))+""1/1/1970""))"),43729.0)</f>
        <v>43729</v>
      </c>
      <c r="P1356" s="13">
        <v>1.569024E9</v>
      </c>
      <c r="Q1356" s="13">
        <v>32573.4804</v>
      </c>
      <c r="S1356" s="153">
        <f>IFERROR(__xludf.DUMMYFUNCTION("TO_DATE(INT((T1356/(60*60*24))+""1/1/1970""))"),43984.0)</f>
        <v>43984</v>
      </c>
      <c r="T1356" s="152">
        <v>1.5910704E9</v>
      </c>
      <c r="U1356" s="152">
        <v>152828.9779</v>
      </c>
      <c r="W1356" s="153">
        <f>IFERROR(__xludf.DUMMYFUNCTION("TO_DATE(INT((X1356/(60*60*24))+""1/1/1970""))"),43946.0)</f>
        <v>43946</v>
      </c>
      <c r="X1356" s="152">
        <v>1.5877728E9</v>
      </c>
      <c r="Y1356" s="152">
        <v>9947.603</v>
      </c>
      <c r="AA1356" s="153">
        <f>IFERROR(__xludf.DUMMYFUNCTION("TO_DATE(INT((AB1356/(60*60*24))+""1/1/1970""))"),43956.0)</f>
        <v>43956</v>
      </c>
      <c r="AB1356" s="156">
        <v>1.588662E9</v>
      </c>
      <c r="AC1356" s="156">
        <v>94186.4828</v>
      </c>
      <c r="AE1356" s="153">
        <f>IFERROR(__xludf.DUMMYFUNCTION("TO_DATE(INT((AF1356/(60*60*24))+""1/1/1970""))"),43733.0)</f>
        <v>43733</v>
      </c>
      <c r="AF1356" s="156">
        <v>1.5693876E9</v>
      </c>
      <c r="AG1356" s="156">
        <v>91498.4756</v>
      </c>
      <c r="AQ1356" s="153">
        <f>IFERROR(__xludf.DUMMYFUNCTION("TO_DATE(INT((AR1356/(60*60*24))+""1/1/1970""))"),43984.0)</f>
        <v>43984</v>
      </c>
      <c r="AR1356" s="152">
        <v>1.5910704E9</v>
      </c>
      <c r="AS1356" s="152">
        <v>105589.5079</v>
      </c>
      <c r="AT1356" s="156">
        <v>189285.0411</v>
      </c>
      <c r="AU1356" s="152">
        <f t="shared" si="1"/>
        <v>222888.46</v>
      </c>
      <c r="AV1356" s="152">
        <f t="shared" si="2"/>
        <v>34078.277</v>
      </c>
      <c r="AW1356" s="152">
        <f t="shared" si="3"/>
        <v>152828.9779</v>
      </c>
      <c r="AX1356" s="152">
        <f t="shared" si="4"/>
        <v>10018.6995</v>
      </c>
      <c r="AY1356" s="152">
        <f t="shared" si="5"/>
        <v>92069.7786</v>
      </c>
      <c r="AZ1356" s="152">
        <f t="shared" si="6"/>
        <v>95203.4537</v>
      </c>
      <c r="BA1356" s="152">
        <f t="shared" si="7"/>
        <v>167543.4659</v>
      </c>
      <c r="BB1356" s="152">
        <f t="shared" si="8"/>
        <v>113163.65</v>
      </c>
      <c r="BC1356" s="152">
        <f t="shared" si="9"/>
        <v>133282.1402</v>
      </c>
    </row>
    <row r="1357">
      <c r="A1357" s="152">
        <v>1.5357456E9</v>
      </c>
      <c r="B1357" s="152">
        <v>125355.0449</v>
      </c>
      <c r="D1357" s="153">
        <f>IFERROR(__xludf.DUMMYFUNCTION("TO_DATE(INT((E1357/(60*60*24))+""1/1/1970""))"),43985.0)</f>
        <v>43985</v>
      </c>
      <c r="E1357" s="156">
        <v>1.5911568E9</v>
      </c>
      <c r="F1357" s="156">
        <v>105589.5079</v>
      </c>
      <c r="H1357" s="153">
        <f>IFERROR(__xludf.DUMMYFUNCTION("TO_DATE(INT((I1357/(60*60*24))+""1/1/1970""))"),43985.0)</f>
        <v>43985</v>
      </c>
      <c r="I1357" s="152">
        <v>1.5911568E9</v>
      </c>
      <c r="J1357" s="152">
        <v>192211.4611</v>
      </c>
      <c r="L1357" s="158"/>
      <c r="M1357" s="159"/>
      <c r="O1357" s="153">
        <f>IFERROR(__xludf.DUMMYFUNCTION("TO_DATE(INT((P1357/(60*60*24))+""1/1/1970""))"),43730.0)</f>
        <v>43730</v>
      </c>
      <c r="P1357" s="13">
        <v>1.5691104E9</v>
      </c>
      <c r="Q1357" s="13">
        <v>32573.4804</v>
      </c>
      <c r="S1357" s="153">
        <f>IFERROR(__xludf.DUMMYFUNCTION("TO_DATE(INT((T1357/(60*60*24))+""1/1/1970""))"),43985.0)</f>
        <v>43985</v>
      </c>
      <c r="T1357" s="156">
        <v>1.5911568E9</v>
      </c>
      <c r="U1357" s="156">
        <v>152913.6047</v>
      </c>
      <c r="W1357" s="153">
        <f>IFERROR(__xludf.DUMMYFUNCTION("TO_DATE(INT((X1357/(60*60*24))+""1/1/1970""))"),43948.0)</f>
        <v>43948</v>
      </c>
      <c r="X1357" s="156">
        <v>1.5879456E9</v>
      </c>
      <c r="Y1357" s="156">
        <v>9949.1452</v>
      </c>
      <c r="AA1357" s="153">
        <f>IFERROR(__xludf.DUMMYFUNCTION("TO_DATE(INT((AB1357/(60*60*24))+""1/1/1970""))"),43957.0)</f>
        <v>43957</v>
      </c>
      <c r="AB1357" s="152">
        <v>1.5887412E9</v>
      </c>
      <c r="AC1357" s="152">
        <v>94823.5233</v>
      </c>
      <c r="AE1357" s="153">
        <f>IFERROR(__xludf.DUMMYFUNCTION("TO_DATE(INT((AF1357/(60*60*24))+""1/1/1970""))"),43734.0)</f>
        <v>43734</v>
      </c>
      <c r="AF1357" s="152">
        <v>1.5694668E9</v>
      </c>
      <c r="AG1357" s="152">
        <v>92004.0645</v>
      </c>
      <c r="AQ1357" s="153">
        <f>IFERROR(__xludf.DUMMYFUNCTION("TO_DATE(INT((AR1357/(60*60*24))+""1/1/1970""))"),43985.0)</f>
        <v>43985</v>
      </c>
      <c r="AR1357" s="156">
        <v>1.5911568E9</v>
      </c>
      <c r="AS1357" s="156">
        <v>105589.5079</v>
      </c>
      <c r="AT1357" s="152">
        <v>192211.4611</v>
      </c>
      <c r="AU1357" s="152">
        <f t="shared" si="1"/>
        <v>224404.47</v>
      </c>
      <c r="AV1357" s="152">
        <f t="shared" si="2"/>
        <v>33731.6192</v>
      </c>
      <c r="AW1357" s="152">
        <f t="shared" si="3"/>
        <v>152913.6047</v>
      </c>
      <c r="AX1357" s="152">
        <f t="shared" si="4"/>
        <v>10054.0418</v>
      </c>
      <c r="AY1357" s="152">
        <f t="shared" si="5"/>
        <v>91617.3356</v>
      </c>
      <c r="AZ1357" s="152">
        <f t="shared" si="6"/>
        <v>95717.6814</v>
      </c>
      <c r="BA1357" s="152">
        <f t="shared" si="7"/>
        <v>167680.573</v>
      </c>
      <c r="BB1357" s="152">
        <f t="shared" si="8"/>
        <v>113304.44</v>
      </c>
      <c r="BC1357" s="152">
        <f t="shared" si="9"/>
        <v>133725.1971</v>
      </c>
    </row>
    <row r="1358">
      <c r="A1358" s="156">
        <v>1.53606786E9</v>
      </c>
      <c r="B1358" s="156">
        <v>125118.2577</v>
      </c>
      <c r="D1358" s="153">
        <f>IFERROR(__xludf.DUMMYFUNCTION("TO_DATE(INT((E1358/(60*60*24))+""1/1/1970""))"),43986.0)</f>
        <v>43986</v>
      </c>
      <c r="E1358" s="152">
        <v>1.5912432E9</v>
      </c>
      <c r="F1358" s="152">
        <v>105589.5079</v>
      </c>
      <c r="H1358" s="153">
        <f>IFERROR(__xludf.DUMMYFUNCTION("TO_DATE(INT((I1358/(60*60*24))+""1/1/1970""))"),43986.0)</f>
        <v>43986</v>
      </c>
      <c r="I1358" s="156">
        <v>1.5912432E9</v>
      </c>
      <c r="J1358" s="156">
        <v>192036.5111</v>
      </c>
      <c r="L1358" s="158"/>
      <c r="M1358" s="160"/>
      <c r="O1358" s="153">
        <f>IFERROR(__xludf.DUMMYFUNCTION("TO_DATE(INT((P1358/(60*60*24))+""1/1/1970""))"),43731.0)</f>
        <v>43731</v>
      </c>
      <c r="P1358" s="13">
        <v>1.5691968E9</v>
      </c>
      <c r="Q1358" s="13">
        <v>32559.2612</v>
      </c>
      <c r="S1358" s="153">
        <f>IFERROR(__xludf.DUMMYFUNCTION("TO_DATE(INT((T1358/(60*60*24))+""1/1/1970""))"),43986.0)</f>
        <v>43986</v>
      </c>
      <c r="T1358" s="152">
        <v>1.5912432E9</v>
      </c>
      <c r="U1358" s="152">
        <v>152669.95</v>
      </c>
      <c r="W1358" s="153">
        <f>IFERROR(__xludf.DUMMYFUNCTION("TO_DATE(INT((X1358/(60*60*24))+""1/1/1970""))"),43949.0)</f>
        <v>43949</v>
      </c>
      <c r="X1358" s="152">
        <v>1.5880824E9</v>
      </c>
      <c r="Y1358" s="152">
        <v>9963.9719</v>
      </c>
      <c r="AA1358" s="153">
        <f>IFERROR(__xludf.DUMMYFUNCTION("TO_DATE(INT((AB1358/(60*60*24))+""1/1/1970""))"),43958.0)</f>
        <v>43958</v>
      </c>
      <c r="AB1358" s="156">
        <v>1.5888204E9</v>
      </c>
      <c r="AC1358" s="156">
        <v>95176.0916</v>
      </c>
      <c r="AE1358" s="153">
        <f>IFERROR(__xludf.DUMMYFUNCTION("TO_DATE(INT((AF1358/(60*60*24))+""1/1/1970""))"),43735.0)</f>
        <v>43735</v>
      </c>
      <c r="AF1358" s="156">
        <v>1.569546E9</v>
      </c>
      <c r="AG1358" s="156">
        <v>92237.6312</v>
      </c>
      <c r="AQ1358" s="153">
        <f>IFERROR(__xludf.DUMMYFUNCTION("TO_DATE(INT((AR1358/(60*60*24))+""1/1/1970""))"),43986.0)</f>
        <v>43986</v>
      </c>
      <c r="AR1358" s="152">
        <v>1.5912432E9</v>
      </c>
      <c r="AS1358" s="152">
        <v>105589.5079</v>
      </c>
      <c r="AT1358" s="156">
        <v>192036.5111</v>
      </c>
      <c r="AU1358" s="152">
        <f t="shared" si="1"/>
        <v>226437.42</v>
      </c>
      <c r="AV1358" s="152">
        <f t="shared" si="2"/>
        <v>33735.2271</v>
      </c>
      <c r="AW1358" s="152">
        <f t="shared" si="3"/>
        <v>152669.95</v>
      </c>
      <c r="AX1358" s="152">
        <f t="shared" si="4"/>
        <v>10064.2841</v>
      </c>
      <c r="AY1358" s="152">
        <f t="shared" si="5"/>
        <v>91547.707</v>
      </c>
      <c r="AZ1358" s="152">
        <f t="shared" si="6"/>
        <v>96140.159</v>
      </c>
      <c r="BA1358" s="152">
        <f t="shared" si="7"/>
        <v>168593.5829</v>
      </c>
      <c r="BB1358" s="152">
        <f t="shared" si="8"/>
        <v>113750.6</v>
      </c>
      <c r="BC1358" s="152">
        <f t="shared" si="9"/>
        <v>133943.2777</v>
      </c>
    </row>
    <row r="1359">
      <c r="A1359" s="152">
        <v>1.5360912E9</v>
      </c>
      <c r="B1359" s="152">
        <v>125139.7838</v>
      </c>
      <c r="D1359" s="153">
        <f>IFERROR(__xludf.DUMMYFUNCTION("TO_DATE(INT((E1359/(60*60*24))+""1/1/1970""))"),43987.0)</f>
        <v>43987</v>
      </c>
      <c r="E1359" s="156">
        <v>1.5913296E9</v>
      </c>
      <c r="F1359" s="156">
        <v>105589.5079</v>
      </c>
      <c r="H1359" s="153">
        <f>IFERROR(__xludf.DUMMYFUNCTION("TO_DATE(INT((I1359/(60*60*24))+""1/1/1970""))"),43987.0)</f>
        <v>43987</v>
      </c>
      <c r="I1359" s="152">
        <v>1.5913296E9</v>
      </c>
      <c r="J1359" s="152">
        <v>188604.8511</v>
      </c>
      <c r="L1359" s="158"/>
      <c r="M1359" s="159"/>
      <c r="O1359" s="153">
        <f>IFERROR(__xludf.DUMMYFUNCTION("TO_DATE(INT((P1359/(60*60*24))+""1/1/1970""))"),43732.0)</f>
        <v>43732</v>
      </c>
      <c r="P1359" s="13">
        <v>1.5693336E9</v>
      </c>
      <c r="Q1359" s="13">
        <v>32532.7233</v>
      </c>
      <c r="S1359" s="153">
        <f>IFERROR(__xludf.DUMMYFUNCTION("TO_DATE(INT((T1359/(60*60*24))+""1/1/1970""))"),43987.0)</f>
        <v>43987</v>
      </c>
      <c r="T1359" s="156">
        <v>1.5913296E9</v>
      </c>
      <c r="U1359" s="156">
        <v>152394.3252</v>
      </c>
      <c r="W1359" s="153">
        <f>IFERROR(__xludf.DUMMYFUNCTION("TO_DATE(INT((X1359/(60*60*24))+""1/1/1970""))"),43950.0)</f>
        <v>43950</v>
      </c>
      <c r="X1359" s="152">
        <v>1.5881688E9</v>
      </c>
      <c r="Y1359" s="152">
        <v>9979.2778</v>
      </c>
      <c r="AA1359" s="153">
        <f>IFERROR(__xludf.DUMMYFUNCTION("TO_DATE(INT((AB1359/(60*60*24))+""1/1/1970""))"),43959.0)</f>
        <v>43959</v>
      </c>
      <c r="AB1359" s="152">
        <v>1.5888996E9</v>
      </c>
      <c r="AC1359" s="152">
        <v>94760.8936</v>
      </c>
      <c r="AE1359" s="153">
        <f>IFERROR(__xludf.DUMMYFUNCTION("TO_DATE(INT((AF1359/(60*60*24))+""1/1/1970""))"),43736.0)</f>
        <v>43736</v>
      </c>
      <c r="AF1359" s="152">
        <v>1.5696288E9</v>
      </c>
      <c r="AG1359" s="152">
        <v>92091.905</v>
      </c>
      <c r="AQ1359" s="153">
        <f>IFERROR(__xludf.DUMMYFUNCTION("TO_DATE(INT((AR1359/(60*60*24))+""1/1/1970""))"),43987.0)</f>
        <v>43987</v>
      </c>
      <c r="AR1359" s="156">
        <v>1.5913296E9</v>
      </c>
      <c r="AS1359" s="156">
        <v>105589.5079</v>
      </c>
      <c r="AT1359" s="152">
        <v>188604.8511</v>
      </c>
      <c r="AU1359" s="152">
        <f t="shared" si="1"/>
        <v>225058.13</v>
      </c>
      <c r="AV1359" s="152">
        <f t="shared" si="2"/>
        <v>33743.7228</v>
      </c>
      <c r="AW1359" s="152">
        <f t="shared" si="3"/>
        <v>152394.3252</v>
      </c>
      <c r="AX1359" s="152">
        <f t="shared" si="4"/>
        <v>10078.7926</v>
      </c>
      <c r="AY1359" s="152">
        <f t="shared" si="5"/>
        <v>90726.562</v>
      </c>
      <c r="AZ1359" s="152">
        <f t="shared" si="6"/>
        <v>96998.7699</v>
      </c>
      <c r="BA1359" s="152">
        <f t="shared" si="7"/>
        <v>166237.8546</v>
      </c>
      <c r="BB1359" s="152">
        <f t="shared" si="8"/>
        <v>113504.12</v>
      </c>
      <c r="BC1359" s="152">
        <f t="shared" si="9"/>
        <v>133943.2777</v>
      </c>
    </row>
    <row r="1360">
      <c r="A1360" s="156">
        <v>1.53615426E9</v>
      </c>
      <c r="B1360" s="156">
        <v>124885.7756</v>
      </c>
      <c r="D1360" s="153">
        <f>IFERROR(__xludf.DUMMYFUNCTION("TO_DATE(INT((E1360/(60*60*24))+""1/1/1970""))"),43988.0)</f>
        <v>43988</v>
      </c>
      <c r="E1360" s="152">
        <v>1.591416E9</v>
      </c>
      <c r="F1360" s="152">
        <v>105589.5079</v>
      </c>
      <c r="H1360" s="153">
        <f>IFERROR(__xludf.DUMMYFUNCTION("TO_DATE(INT((I1360/(60*60*24))+""1/1/1970""))"),43988.0)</f>
        <v>43988</v>
      </c>
      <c r="I1360" s="156">
        <v>1.591416E9</v>
      </c>
      <c r="J1360" s="156">
        <v>183305.6511</v>
      </c>
      <c r="L1360" s="158"/>
      <c r="M1360" s="160"/>
      <c r="O1360" s="153">
        <f>IFERROR(__xludf.DUMMYFUNCTION("TO_DATE(INT((P1360/(60*60*24))+""1/1/1970""))"),43733.0)</f>
        <v>43733</v>
      </c>
      <c r="P1360" s="13">
        <v>1.56942E9</v>
      </c>
      <c r="Q1360" s="13">
        <v>32562.0483</v>
      </c>
      <c r="S1360" s="153">
        <f>IFERROR(__xludf.DUMMYFUNCTION("TO_DATE(INT((T1360/(60*60*24))+""1/1/1970""))"),43988.0)</f>
        <v>43988</v>
      </c>
      <c r="T1360" s="152">
        <v>1.591416E9</v>
      </c>
      <c r="U1360" s="152">
        <v>152418.8904</v>
      </c>
      <c r="W1360" s="153">
        <f>IFERROR(__xludf.DUMMYFUNCTION("TO_DATE(INT((X1360/(60*60*24))+""1/1/1970""))"),43951.0)</f>
        <v>43951</v>
      </c>
      <c r="X1360" s="152">
        <v>1.5882552E9</v>
      </c>
      <c r="Y1360" s="152">
        <v>9999.1831</v>
      </c>
      <c r="AA1360" s="153">
        <f>IFERROR(__xludf.DUMMYFUNCTION("TO_DATE(INT((AB1360/(60*60*24))+""1/1/1970""))"),43961.0)</f>
        <v>43961</v>
      </c>
      <c r="AB1360" s="156">
        <v>1.589148E9</v>
      </c>
      <c r="AC1360" s="156">
        <v>94546.579</v>
      </c>
      <c r="AE1360" s="153">
        <f>IFERROR(__xludf.DUMMYFUNCTION("TO_DATE(INT((AF1360/(60*60*24))+""1/1/1970""))"),43737.0)</f>
        <v>43737</v>
      </c>
      <c r="AF1360" s="156">
        <v>1.5697944E9</v>
      </c>
      <c r="AG1360" s="156">
        <v>92091.905</v>
      </c>
      <c r="AQ1360" s="153">
        <f>IFERROR(__xludf.DUMMYFUNCTION("TO_DATE(INT((AR1360/(60*60*24))+""1/1/1970""))"),43988.0)</f>
        <v>43988</v>
      </c>
      <c r="AR1360" s="152">
        <v>1.591416E9</v>
      </c>
      <c r="AS1360" s="152">
        <v>105589.5079</v>
      </c>
      <c r="AT1360" s="156">
        <v>183305.6511</v>
      </c>
      <c r="AU1360" s="152">
        <f t="shared" si="1"/>
        <v>225058.13</v>
      </c>
      <c r="AV1360" s="152">
        <f t="shared" si="2"/>
        <v>33697.775</v>
      </c>
      <c r="AW1360" s="152">
        <f t="shared" si="3"/>
        <v>152418.8904</v>
      </c>
      <c r="AX1360" s="152">
        <f t="shared" si="4"/>
        <v>10079.3982</v>
      </c>
      <c r="AY1360" s="152">
        <f t="shared" si="5"/>
        <v>90726.562</v>
      </c>
      <c r="AZ1360" s="152">
        <f t="shared" si="6"/>
        <v>96621.1006</v>
      </c>
      <c r="BA1360" s="152">
        <f t="shared" si="7"/>
        <v>168054.0781</v>
      </c>
      <c r="BB1360" s="152">
        <f t="shared" si="8"/>
        <v>113596.16</v>
      </c>
      <c r="BC1360" s="152">
        <f t="shared" si="9"/>
        <v>133943.2777</v>
      </c>
    </row>
    <row r="1361">
      <c r="A1361" s="152">
        <v>1.5361776E9</v>
      </c>
      <c r="B1361" s="152">
        <v>124803.9764</v>
      </c>
      <c r="D1361" s="153">
        <f>IFERROR(__xludf.DUMMYFUNCTION("TO_DATE(INT((E1361/(60*60*24))+""1/1/1970""))"),43990.0)</f>
        <v>43990</v>
      </c>
      <c r="E1361" s="156">
        <v>1.5916248E9</v>
      </c>
      <c r="F1361" s="156">
        <v>105589.5079</v>
      </c>
      <c r="H1361" s="153">
        <f>IFERROR(__xludf.DUMMYFUNCTION("TO_DATE(INT((I1361/(60*60*24))+""1/1/1970""))"),43990.0)</f>
        <v>43990</v>
      </c>
      <c r="I1361" s="152">
        <v>1.5916248E9</v>
      </c>
      <c r="J1361" s="152">
        <v>183305.6511</v>
      </c>
      <c r="L1361" s="158"/>
      <c r="M1361" s="159"/>
      <c r="O1361" s="153">
        <f>IFERROR(__xludf.DUMMYFUNCTION("TO_DATE(INT((P1361/(60*60*24))+""1/1/1970""))"),43734.0)</f>
        <v>43734</v>
      </c>
      <c r="P1361" s="13">
        <v>1.5695064E9</v>
      </c>
      <c r="Q1361" s="13">
        <v>32437.4631</v>
      </c>
      <c r="S1361" s="153">
        <f>IFERROR(__xludf.DUMMYFUNCTION("TO_DATE(INT((T1361/(60*60*24))+""1/1/1970""))"),43990.0)</f>
        <v>43990</v>
      </c>
      <c r="T1361" s="156">
        <v>1.5916248E9</v>
      </c>
      <c r="U1361" s="156">
        <v>152418.8904</v>
      </c>
      <c r="W1361" s="153">
        <f>IFERROR(__xludf.DUMMYFUNCTION("TO_DATE(INT((X1361/(60*60*24))+""1/1/1970""))"),43952.0)</f>
        <v>43952</v>
      </c>
      <c r="X1361" s="152">
        <v>1.5883416E9</v>
      </c>
      <c r="Y1361" s="152">
        <v>9966.192</v>
      </c>
      <c r="AA1361" s="153">
        <f>IFERROR(__xludf.DUMMYFUNCTION("TO_DATE(INT((AB1361/(60*60*24))+""1/1/1970""))"),43962.0)</f>
        <v>43962</v>
      </c>
      <c r="AB1361" s="156">
        <v>1.5891876E9</v>
      </c>
      <c r="AC1361" s="156">
        <v>94371.238</v>
      </c>
      <c r="AE1361" s="153">
        <f>IFERROR(__xludf.DUMMYFUNCTION("TO_DATE(INT((AF1361/(60*60*24))+""1/1/1970""))"),43738.0)</f>
        <v>43738</v>
      </c>
      <c r="AF1361" s="156">
        <v>1.569834E9</v>
      </c>
      <c r="AG1361" s="156">
        <v>92076.118</v>
      </c>
      <c r="AQ1361" s="153">
        <f>IFERROR(__xludf.DUMMYFUNCTION("TO_DATE(INT((AR1361/(60*60*24))+""1/1/1970""))"),43990.0)</f>
        <v>43990</v>
      </c>
      <c r="AR1361" s="156">
        <v>1.5916248E9</v>
      </c>
      <c r="AS1361" s="156">
        <v>105589.5079</v>
      </c>
      <c r="AT1361" s="152">
        <v>183305.6511</v>
      </c>
      <c r="AU1361" s="152">
        <f t="shared" si="1"/>
        <v>230102.89</v>
      </c>
      <c r="AV1361" s="152">
        <f t="shared" si="2"/>
        <v>33686.023</v>
      </c>
      <c r="AW1361" s="152">
        <f t="shared" si="3"/>
        <v>152418.8904</v>
      </c>
      <c r="AX1361" s="152">
        <f t="shared" si="4"/>
        <v>10085.7825</v>
      </c>
      <c r="AY1361" s="152">
        <f t="shared" si="5"/>
        <v>90384.8252</v>
      </c>
      <c r="AZ1361" s="152">
        <f t="shared" si="6"/>
        <v>96829.7789</v>
      </c>
      <c r="BA1361" s="152">
        <f t="shared" si="7"/>
        <v>166916.9141</v>
      </c>
      <c r="BB1361" s="152">
        <f t="shared" si="8"/>
        <v>113596.16</v>
      </c>
      <c r="BC1361" s="152">
        <f t="shared" si="9"/>
        <v>133943.2777</v>
      </c>
    </row>
    <row r="1362">
      <c r="A1362" s="156">
        <v>1.53624066E9</v>
      </c>
      <c r="B1362" s="156">
        <v>124859.9443</v>
      </c>
      <c r="D1362" s="153">
        <f>IFERROR(__xludf.DUMMYFUNCTION("TO_DATE(INT((E1362/(60*60*24))+""1/1/1970""))"),43991.0)</f>
        <v>43991</v>
      </c>
      <c r="E1362" s="156">
        <v>1.5916752E9</v>
      </c>
      <c r="F1362" s="156">
        <v>105589.5079</v>
      </c>
      <c r="H1362" s="153">
        <f>IFERROR(__xludf.DUMMYFUNCTION("TO_DATE(INT((I1362/(60*60*24))+""1/1/1970""))"),43991.0)</f>
        <v>43991</v>
      </c>
      <c r="I1362" s="152">
        <v>1.5916752E9</v>
      </c>
      <c r="J1362" s="152">
        <v>188077.9511</v>
      </c>
      <c r="L1362" s="158"/>
      <c r="M1362" s="159"/>
      <c r="O1362" s="153">
        <f>IFERROR(__xludf.DUMMYFUNCTION("TO_DATE(INT((P1362/(60*60*24))+""1/1/1970""))"),43735.0)</f>
        <v>43735</v>
      </c>
      <c r="P1362" s="13">
        <v>1.5695928E9</v>
      </c>
      <c r="Q1362" s="13">
        <v>32420.828</v>
      </c>
      <c r="S1362" s="153">
        <f>IFERROR(__xludf.DUMMYFUNCTION("TO_DATE(INT((T1362/(60*60*24))+""1/1/1970""))"),43991.0)</f>
        <v>43991</v>
      </c>
      <c r="T1362" s="156">
        <v>1.5916752E9</v>
      </c>
      <c r="U1362" s="156">
        <v>152528.3176</v>
      </c>
      <c r="W1362" s="153">
        <f>IFERROR(__xludf.DUMMYFUNCTION("TO_DATE(INT((X1362/(60*60*24))+""1/1/1970""))"),43953.0)</f>
        <v>43953</v>
      </c>
      <c r="X1362" s="152">
        <v>1.5883776E9</v>
      </c>
      <c r="Y1362" s="152">
        <v>9950.5286</v>
      </c>
      <c r="AA1362" s="153">
        <f>IFERROR(__xludf.DUMMYFUNCTION("TO_DATE(INT((AB1362/(60*60*24))+""1/1/1970""))"),43963.0)</f>
        <v>43963</v>
      </c>
      <c r="AB1362" s="152">
        <v>1.5892668E9</v>
      </c>
      <c r="AC1362" s="152">
        <v>93709.0012</v>
      </c>
      <c r="AE1362" s="153">
        <f>IFERROR(__xludf.DUMMYFUNCTION("TO_DATE(INT((AF1362/(60*60*24))+""1/1/1970""))"),43739.0)</f>
        <v>43739</v>
      </c>
      <c r="AF1362" s="152">
        <v>1.5699132E9</v>
      </c>
      <c r="AG1362" s="152">
        <v>92422.6226</v>
      </c>
      <c r="AQ1362" s="153">
        <f>IFERROR(__xludf.DUMMYFUNCTION("TO_DATE(INT((AR1362/(60*60*24))+""1/1/1970""))"),43991.0)</f>
        <v>43991</v>
      </c>
      <c r="AR1362" s="156">
        <v>1.5916752E9</v>
      </c>
      <c r="AS1362" s="156">
        <v>105589.5079</v>
      </c>
      <c r="AT1362" s="152">
        <v>188077.9511</v>
      </c>
      <c r="AU1362" s="152">
        <f t="shared" si="1"/>
        <v>232948.41</v>
      </c>
      <c r="AV1362" s="152">
        <f t="shared" si="2"/>
        <v>33892.3282</v>
      </c>
      <c r="AW1362" s="152">
        <f t="shared" si="3"/>
        <v>152528.3176</v>
      </c>
      <c r="AX1362" s="152">
        <f t="shared" si="4"/>
        <v>10082.8761</v>
      </c>
      <c r="AY1362" s="152">
        <f t="shared" si="5"/>
        <v>91070.6488</v>
      </c>
      <c r="AZ1362" s="152">
        <f t="shared" si="6"/>
        <v>96730.3473</v>
      </c>
      <c r="BA1362" s="152">
        <f t="shared" si="7"/>
        <v>169751.0401</v>
      </c>
      <c r="BB1362" s="152">
        <f t="shared" si="8"/>
        <v>113421.44</v>
      </c>
      <c r="BC1362" s="152">
        <f t="shared" si="9"/>
        <v>133943.2777</v>
      </c>
    </row>
    <row r="1363">
      <c r="A1363" s="152">
        <v>1.536264E9</v>
      </c>
      <c r="B1363" s="152">
        <v>124429.422</v>
      </c>
      <c r="D1363" s="153">
        <f>IFERROR(__xludf.DUMMYFUNCTION("TO_DATE(INT((E1363/(60*60*24))+""1/1/1970""))"),43992.0)</f>
        <v>43992</v>
      </c>
      <c r="E1363" s="152">
        <v>1.5917616E9</v>
      </c>
      <c r="F1363" s="152">
        <v>105589.5079</v>
      </c>
      <c r="H1363" s="153">
        <f>IFERROR(__xludf.DUMMYFUNCTION("TO_DATE(INT((I1363/(60*60*24))+""1/1/1970""))"),43992.0)</f>
        <v>43992</v>
      </c>
      <c r="I1363" s="156">
        <v>1.5917616E9</v>
      </c>
      <c r="J1363" s="156">
        <v>186690.6511</v>
      </c>
      <c r="L1363" s="158"/>
      <c r="M1363" s="160"/>
      <c r="O1363" s="153">
        <f>IFERROR(__xludf.DUMMYFUNCTION("TO_DATE(INT((P1363/(60*60*24))+""1/1/1970""))"),43736.0)</f>
        <v>43736</v>
      </c>
      <c r="P1363" s="13">
        <v>1.5696288E9</v>
      </c>
      <c r="Q1363" s="13">
        <v>32399.1207</v>
      </c>
      <c r="S1363" s="153">
        <f>IFERROR(__xludf.DUMMYFUNCTION("TO_DATE(INT((T1363/(60*60*24))+""1/1/1970""))"),43992.0)</f>
        <v>43992</v>
      </c>
      <c r="T1363" s="152">
        <v>1.5917616E9</v>
      </c>
      <c r="U1363" s="152">
        <v>152628.8118</v>
      </c>
      <c r="W1363" s="153">
        <f>IFERROR(__xludf.DUMMYFUNCTION("TO_DATE(INT((X1363/(60*60*24))+""1/1/1970""))"),43955.0)</f>
        <v>43955</v>
      </c>
      <c r="X1363" s="156">
        <v>1.5885504E9</v>
      </c>
      <c r="Y1363" s="156">
        <v>9941.0562</v>
      </c>
      <c r="AA1363" s="153">
        <f>IFERROR(__xludf.DUMMYFUNCTION("TO_DATE(INT((AB1363/(60*60*24))+""1/1/1970""))"),43964.0)</f>
        <v>43964</v>
      </c>
      <c r="AB1363" s="156">
        <v>1.589346E9</v>
      </c>
      <c r="AC1363" s="156">
        <v>93821.2533</v>
      </c>
      <c r="AE1363" s="153">
        <f>IFERROR(__xludf.DUMMYFUNCTION("TO_DATE(INT((AF1363/(60*60*24))+""1/1/1970""))"),43740.0)</f>
        <v>43740</v>
      </c>
      <c r="AF1363" s="156">
        <v>1.5699924E9</v>
      </c>
      <c r="AG1363" s="156">
        <v>92143.314</v>
      </c>
      <c r="AQ1363" s="153">
        <f>IFERROR(__xludf.DUMMYFUNCTION("TO_DATE(INT((AR1363/(60*60*24))+""1/1/1970""))"),43992.0)</f>
        <v>43992</v>
      </c>
      <c r="AR1363" s="152">
        <v>1.5917616E9</v>
      </c>
      <c r="AS1363" s="152">
        <v>105589.5079</v>
      </c>
      <c r="AT1363" s="156">
        <v>186690.6511</v>
      </c>
      <c r="AU1363" s="152">
        <f t="shared" si="1"/>
        <v>231936.69</v>
      </c>
      <c r="AV1363" s="152">
        <f t="shared" si="2"/>
        <v>34016.5482</v>
      </c>
      <c r="AW1363" s="152">
        <f t="shared" si="3"/>
        <v>152628.8118</v>
      </c>
      <c r="AX1363" s="152">
        <f t="shared" si="4"/>
        <v>10070.4034</v>
      </c>
      <c r="AY1363" s="152">
        <f t="shared" si="5"/>
        <v>90900.1122</v>
      </c>
      <c r="AZ1363" s="152">
        <f t="shared" si="6"/>
        <v>96967.6175</v>
      </c>
      <c r="BA1363" s="152">
        <f t="shared" si="7"/>
        <v>171417.55</v>
      </c>
      <c r="BB1363" s="152">
        <f t="shared" si="8"/>
        <v>113464.34</v>
      </c>
      <c r="BC1363" s="152">
        <f t="shared" si="9"/>
        <v>133943.2777</v>
      </c>
    </row>
    <row r="1364">
      <c r="A1364" s="156">
        <v>1.53632706E9</v>
      </c>
      <c r="B1364" s="156">
        <v>123951.5423</v>
      </c>
      <c r="D1364" s="153">
        <f>IFERROR(__xludf.DUMMYFUNCTION("TO_DATE(INT((E1364/(60*60*24))+""1/1/1970""))"),43993.0)</f>
        <v>43993</v>
      </c>
      <c r="E1364" s="156">
        <v>1.591848E9</v>
      </c>
      <c r="F1364" s="156">
        <v>105589.5079</v>
      </c>
      <c r="H1364" s="153">
        <f>IFERROR(__xludf.DUMMYFUNCTION("TO_DATE(INT((I1364/(60*60*24))+""1/1/1970""))"),43993.0)</f>
        <v>43993</v>
      </c>
      <c r="I1364" s="152">
        <v>1.591848E9</v>
      </c>
      <c r="J1364" s="152">
        <v>192495.6811</v>
      </c>
      <c r="L1364" s="158"/>
      <c r="M1364" s="159"/>
      <c r="O1364" s="153">
        <f>IFERROR(__xludf.DUMMYFUNCTION("TO_DATE(INT((P1364/(60*60*24))+""1/1/1970""))"),43737.0)</f>
        <v>43737</v>
      </c>
      <c r="P1364" s="13">
        <v>1.5697152E9</v>
      </c>
      <c r="Q1364" s="13">
        <v>32399.1207</v>
      </c>
      <c r="S1364" s="153">
        <f>IFERROR(__xludf.DUMMYFUNCTION("TO_DATE(INT((T1364/(60*60*24))+""1/1/1970""))"),43993.0)</f>
        <v>43993</v>
      </c>
      <c r="T1364" s="156">
        <v>1.591848E9</v>
      </c>
      <c r="U1364" s="156">
        <v>153055.002</v>
      </c>
      <c r="W1364" s="153">
        <f>IFERROR(__xludf.DUMMYFUNCTION("TO_DATE(INT((X1364/(60*60*24))+""1/1/1970""))"),43956.0)</f>
        <v>43956</v>
      </c>
      <c r="X1364" s="152">
        <v>1.5886872E9</v>
      </c>
      <c r="Y1364" s="152">
        <v>9945.9825</v>
      </c>
      <c r="AA1364" s="153">
        <f>IFERROR(__xludf.DUMMYFUNCTION("TO_DATE(INT((AB1364/(60*60*24))+""1/1/1970""))"),43965.0)</f>
        <v>43965</v>
      </c>
      <c r="AB1364" s="152">
        <v>1.5894252E9</v>
      </c>
      <c r="AC1364" s="152">
        <v>93371.6405</v>
      </c>
      <c r="AE1364" s="153">
        <f>IFERROR(__xludf.DUMMYFUNCTION("TO_DATE(INT((AF1364/(60*60*24))+""1/1/1970""))"),43741.0)</f>
        <v>43741</v>
      </c>
      <c r="AF1364" s="152">
        <v>1.5700716E9</v>
      </c>
      <c r="AG1364" s="152">
        <v>91929.1774</v>
      </c>
      <c r="AQ1364" s="153">
        <f>IFERROR(__xludf.DUMMYFUNCTION("TO_DATE(INT((AR1364/(60*60*24))+""1/1/1970""))"),43993.0)</f>
        <v>43993</v>
      </c>
      <c r="AR1364" s="156">
        <v>1.591848E9</v>
      </c>
      <c r="AS1364" s="156">
        <v>105589.5079</v>
      </c>
      <c r="AT1364" s="152">
        <v>192495.6811</v>
      </c>
      <c r="AU1364" s="152">
        <f t="shared" si="1"/>
        <v>231550.16</v>
      </c>
      <c r="AV1364" s="152">
        <f t="shared" si="2"/>
        <v>34122.8962</v>
      </c>
      <c r="AW1364" s="152">
        <f t="shared" si="3"/>
        <v>153055.002</v>
      </c>
      <c r="AX1364" s="152">
        <f t="shared" si="4"/>
        <v>10077.5583</v>
      </c>
      <c r="AY1364" s="152">
        <f t="shared" si="5"/>
        <v>91003.2375</v>
      </c>
      <c r="AZ1364" s="152">
        <f t="shared" si="6"/>
        <v>97264.2053</v>
      </c>
      <c r="BA1364" s="152">
        <f t="shared" si="7"/>
        <v>176287.4313</v>
      </c>
      <c r="BB1364" s="152">
        <f t="shared" si="8"/>
        <v>113731.49</v>
      </c>
      <c r="BC1364" s="152">
        <f t="shared" si="9"/>
        <v>133943.2777</v>
      </c>
    </row>
    <row r="1365">
      <c r="A1365" s="152">
        <v>1.5363504E9</v>
      </c>
      <c r="B1365" s="152">
        <v>124188.3296</v>
      </c>
      <c r="D1365" s="153">
        <f>IFERROR(__xludf.DUMMYFUNCTION("TO_DATE(INT((E1365/(60*60*24))+""1/1/1970""))"),43994.0)</f>
        <v>43994</v>
      </c>
      <c r="E1365" s="152">
        <v>1.5919344E9</v>
      </c>
      <c r="F1365" s="152">
        <v>105589.5079</v>
      </c>
      <c r="H1365" s="153">
        <f>IFERROR(__xludf.DUMMYFUNCTION("TO_DATE(INT((I1365/(60*60*24))+""1/1/1970""))"),43994.0)</f>
        <v>43994</v>
      </c>
      <c r="I1365" s="156">
        <v>1.5919344E9</v>
      </c>
      <c r="J1365" s="156">
        <v>193331.3811</v>
      </c>
      <c r="L1365" s="158"/>
      <c r="M1365" s="160"/>
      <c r="O1365" s="153">
        <f>IFERROR(__xludf.DUMMYFUNCTION("TO_DATE(INT((P1365/(60*60*24))+""1/1/1970""))"),43738.0)</f>
        <v>43738</v>
      </c>
      <c r="P1365" s="13">
        <v>1.5698016E9</v>
      </c>
      <c r="Q1365" s="13">
        <v>32390.3027</v>
      </c>
      <c r="S1365" s="153">
        <f>IFERROR(__xludf.DUMMYFUNCTION("TO_DATE(INT((T1365/(60*60*24))+""1/1/1970""))"),43994.0)</f>
        <v>43994</v>
      </c>
      <c r="T1365" s="152">
        <v>1.5919344E9</v>
      </c>
      <c r="U1365" s="152">
        <v>152873.9946</v>
      </c>
      <c r="W1365" s="153">
        <f>IFERROR(__xludf.DUMMYFUNCTION("TO_DATE(INT((X1365/(60*60*24))+""1/1/1970""))"),43957.0)</f>
        <v>43957</v>
      </c>
      <c r="X1365" s="152">
        <v>1.5887736E9</v>
      </c>
      <c r="Y1365" s="152">
        <v>9941.0968</v>
      </c>
      <c r="AA1365" s="153">
        <f>IFERROR(__xludf.DUMMYFUNCTION("TO_DATE(INT((AB1365/(60*60*24))+""1/1/1970""))"),43966.0)</f>
        <v>43966</v>
      </c>
      <c r="AB1365" s="156">
        <v>1.5895044E9</v>
      </c>
      <c r="AC1365" s="156">
        <v>93641.4469</v>
      </c>
      <c r="AE1365" s="153">
        <f>IFERROR(__xludf.DUMMYFUNCTION("TO_DATE(INT((AF1365/(60*60*24))+""1/1/1970""))"),43742.0)</f>
        <v>43742</v>
      </c>
      <c r="AF1365" s="156">
        <v>1.5701508E9</v>
      </c>
      <c r="AG1365" s="156">
        <v>91815.4301</v>
      </c>
      <c r="AQ1365" s="153">
        <f>IFERROR(__xludf.DUMMYFUNCTION("TO_DATE(INT((AR1365/(60*60*24))+""1/1/1970""))"),43994.0)</f>
        <v>43994</v>
      </c>
      <c r="AR1365" s="152">
        <v>1.5919344E9</v>
      </c>
      <c r="AS1365" s="152">
        <v>105589.5079</v>
      </c>
      <c r="AT1365" s="156">
        <v>193331.3811</v>
      </c>
      <c r="AU1365" s="152">
        <f t="shared" si="1"/>
        <v>220087.38</v>
      </c>
      <c r="AV1365" s="152">
        <f t="shared" si="2"/>
        <v>34236.5295</v>
      </c>
      <c r="AW1365" s="152">
        <f t="shared" si="3"/>
        <v>152873.9946</v>
      </c>
      <c r="AX1365" s="152">
        <f t="shared" si="4"/>
        <v>10038.718</v>
      </c>
      <c r="AY1365" s="152">
        <f t="shared" si="5"/>
        <v>92283.2688</v>
      </c>
      <c r="AZ1365" s="152">
        <f t="shared" si="6"/>
        <v>96590.8017</v>
      </c>
      <c r="BA1365" s="152">
        <f t="shared" si="7"/>
        <v>169424.984</v>
      </c>
      <c r="BB1365" s="152">
        <f t="shared" si="8"/>
        <v>113141.42</v>
      </c>
      <c r="BC1365" s="152">
        <f t="shared" si="9"/>
        <v>133943.2777</v>
      </c>
    </row>
    <row r="1366">
      <c r="A1366" s="156">
        <v>1.53658626E9</v>
      </c>
      <c r="B1366" s="156">
        <v>124692.0406</v>
      </c>
      <c r="D1366" s="153">
        <f>IFERROR(__xludf.DUMMYFUNCTION("TO_DATE(INT((E1366/(60*60*24))+""1/1/1970""))"),43995.0)</f>
        <v>43995</v>
      </c>
      <c r="E1366" s="156">
        <v>1.5920208E9</v>
      </c>
      <c r="F1366" s="156">
        <v>105589.5079</v>
      </c>
      <c r="H1366" s="153">
        <f>IFERROR(__xludf.DUMMYFUNCTION("TO_DATE(INT((I1366/(60*60*24))+""1/1/1970""))"),43995.0)</f>
        <v>43995</v>
      </c>
      <c r="I1366" s="152">
        <v>1.5920208E9</v>
      </c>
      <c r="J1366" s="152">
        <v>194432.2111</v>
      </c>
      <c r="L1366" s="158"/>
      <c r="M1366" s="159"/>
      <c r="O1366" s="153">
        <f>IFERROR(__xludf.DUMMYFUNCTION("TO_DATE(INT((P1366/(60*60*24))+""1/1/1970""))"),43739.0)</f>
        <v>43739</v>
      </c>
      <c r="P1366" s="13">
        <v>1.5699384E9</v>
      </c>
      <c r="Q1366" s="13">
        <v>32340.3518</v>
      </c>
      <c r="S1366" s="153">
        <f>IFERROR(__xludf.DUMMYFUNCTION("TO_DATE(INT((T1366/(60*60*24))+""1/1/1970""))"),43995.0)</f>
        <v>43995</v>
      </c>
      <c r="T1366" s="156">
        <v>1.5920208E9</v>
      </c>
      <c r="U1366" s="156">
        <v>152979.0729</v>
      </c>
      <c r="W1366" s="153">
        <f>IFERROR(__xludf.DUMMYFUNCTION("TO_DATE(INT((X1366/(60*60*24))+""1/1/1970""))"),43958.0)</f>
        <v>43958</v>
      </c>
      <c r="X1366" s="152">
        <v>1.58886E9</v>
      </c>
      <c r="Y1366" s="152">
        <v>9929.7459</v>
      </c>
      <c r="AA1366" s="153">
        <f>IFERROR(__xludf.DUMMYFUNCTION("TO_DATE(INT((AB1366/(60*60*24))+""1/1/1970""))"),43968.0)</f>
        <v>43968</v>
      </c>
      <c r="AB1366" s="152">
        <v>1.5897528E9</v>
      </c>
      <c r="AC1366" s="152">
        <v>93553.3297</v>
      </c>
      <c r="AE1366" s="153">
        <f>IFERROR(__xludf.DUMMYFUNCTION("TO_DATE(INT((AF1366/(60*60*24))+""1/1/1970""))"),43743.0)</f>
        <v>43743</v>
      </c>
      <c r="AF1366" s="152">
        <v>1.5702336E9</v>
      </c>
      <c r="AG1366" s="152">
        <v>91785.4752</v>
      </c>
      <c r="AQ1366" s="153">
        <f>IFERROR(__xludf.DUMMYFUNCTION("TO_DATE(INT((AR1366/(60*60*24))+""1/1/1970""))"),43995.0)</f>
        <v>43995</v>
      </c>
      <c r="AR1366" s="156">
        <v>1.5920208E9</v>
      </c>
      <c r="AS1366" s="156">
        <v>105589.5079</v>
      </c>
      <c r="AT1366" s="152">
        <v>194432.2111</v>
      </c>
      <c r="AU1366" s="152">
        <f t="shared" si="1"/>
        <v>220087.38</v>
      </c>
      <c r="AV1366" s="152">
        <f t="shared" si="2"/>
        <v>34106.8216</v>
      </c>
      <c r="AW1366" s="152">
        <f t="shared" si="3"/>
        <v>152979.0729</v>
      </c>
      <c r="AX1366" s="152">
        <f t="shared" si="4"/>
        <v>10045.7662</v>
      </c>
      <c r="AY1366" s="152">
        <f t="shared" si="5"/>
        <v>92283.2688</v>
      </c>
      <c r="AZ1366" s="152">
        <f t="shared" si="6"/>
        <v>96312.9907</v>
      </c>
      <c r="BA1366" s="152">
        <f t="shared" si="7"/>
        <v>169594.9322</v>
      </c>
      <c r="BB1366" s="152">
        <f t="shared" si="8"/>
        <v>112682.78</v>
      </c>
      <c r="BC1366" s="152">
        <f t="shared" si="9"/>
        <v>133943.2777</v>
      </c>
    </row>
    <row r="1367">
      <c r="A1367" s="152">
        <v>1.5366096E9</v>
      </c>
      <c r="B1367" s="152">
        <v>124403.5907</v>
      </c>
      <c r="D1367" s="153">
        <f>IFERROR(__xludf.DUMMYFUNCTION("TO_DATE(INT((E1367/(60*60*24))+""1/1/1970""))"),43997.0)</f>
        <v>43997</v>
      </c>
      <c r="E1367" s="152">
        <v>1.5922296E9</v>
      </c>
      <c r="F1367" s="152">
        <v>105589.5079</v>
      </c>
      <c r="H1367" s="153">
        <f>IFERROR(__xludf.DUMMYFUNCTION("TO_DATE(INT((I1367/(60*60*24))+""1/1/1970""))"),43997.0)</f>
        <v>43997</v>
      </c>
      <c r="I1367" s="156">
        <v>1.5922296E9</v>
      </c>
      <c r="J1367" s="156">
        <v>194432.2111</v>
      </c>
      <c r="L1367" s="158"/>
      <c r="M1367" s="160"/>
      <c r="O1367" s="153">
        <f>IFERROR(__xludf.DUMMYFUNCTION("TO_DATE(INT((P1367/(60*60*24))+""1/1/1970""))"),43740.0)</f>
        <v>43740</v>
      </c>
      <c r="P1367" s="13">
        <v>1.5700248E9</v>
      </c>
      <c r="Q1367" s="13">
        <v>32512.5978</v>
      </c>
      <c r="S1367" s="153">
        <f>IFERROR(__xludf.DUMMYFUNCTION("TO_DATE(INT((T1367/(60*60*24))+""1/1/1970""))"),43997.0)</f>
        <v>43997</v>
      </c>
      <c r="T1367" s="152">
        <v>1.5921936E9</v>
      </c>
      <c r="U1367" s="152">
        <v>152979.0729</v>
      </c>
      <c r="W1367" s="153">
        <f>IFERROR(__xludf.DUMMYFUNCTION("TO_DATE(INT((X1367/(60*60*24))+""1/1/1970""))"),43959.0)</f>
        <v>43959</v>
      </c>
      <c r="X1367" s="152">
        <v>1.5889464E9</v>
      </c>
      <c r="Y1367" s="152">
        <v>9955.7508</v>
      </c>
      <c r="AA1367" s="153">
        <f>IFERROR(__xludf.DUMMYFUNCTION("TO_DATE(INT((AB1367/(60*60*24))+""1/1/1970""))"),43969.0)</f>
        <v>43969</v>
      </c>
      <c r="AB1367" s="152">
        <v>1.5897924E9</v>
      </c>
      <c r="AC1367" s="152">
        <v>93535.0681</v>
      </c>
      <c r="AE1367" s="153">
        <f>IFERROR(__xludf.DUMMYFUNCTION("TO_DATE(INT((AF1367/(60*60*24))+""1/1/1970""))"),43744.0)</f>
        <v>43744</v>
      </c>
      <c r="AF1367" s="156">
        <v>1.5703992E9</v>
      </c>
      <c r="AG1367" s="156">
        <v>91785.4752</v>
      </c>
      <c r="AQ1367" s="153">
        <f>IFERROR(__xludf.DUMMYFUNCTION("TO_DATE(INT((AR1367/(60*60*24))+""1/1/1970""))"),43997.0)</f>
        <v>43997</v>
      </c>
      <c r="AR1367" s="152">
        <v>1.5922296E9</v>
      </c>
      <c r="AS1367" s="152">
        <v>105589.5079</v>
      </c>
      <c r="AT1367" s="156">
        <v>194432.2111</v>
      </c>
      <c r="AU1367" s="152">
        <f t="shared" si="1"/>
        <v>221981.68</v>
      </c>
      <c r="AV1367" s="152">
        <f t="shared" si="2"/>
        <v>34123.5733</v>
      </c>
      <c r="AW1367" s="152">
        <f t="shared" si="3"/>
        <v>152979.0729</v>
      </c>
      <c r="AX1367" s="152">
        <f t="shared" si="4"/>
        <v>10037.6024</v>
      </c>
      <c r="AY1367" s="152">
        <f t="shared" si="5"/>
        <v>92181.4228</v>
      </c>
      <c r="AZ1367" s="152">
        <f t="shared" si="6"/>
        <v>96281.8383</v>
      </c>
      <c r="BA1367" s="152">
        <f t="shared" si="7"/>
        <v>169594.9322</v>
      </c>
      <c r="BB1367" s="152">
        <f t="shared" si="8"/>
        <v>112682.78</v>
      </c>
      <c r="BC1367" s="152">
        <f t="shared" si="9"/>
        <v>133943.2777</v>
      </c>
    </row>
    <row r="1368">
      <c r="A1368" s="156">
        <v>1.53667266E9</v>
      </c>
      <c r="B1368" s="156">
        <v>124037.6468</v>
      </c>
      <c r="D1368" s="153">
        <f>IFERROR(__xludf.DUMMYFUNCTION("TO_DATE(INT((E1368/(60*60*24))+""1/1/1970""))"),43998.0)</f>
        <v>43998</v>
      </c>
      <c r="E1368" s="152">
        <v>1.59228E9</v>
      </c>
      <c r="F1368" s="152">
        <v>105589.5079</v>
      </c>
      <c r="H1368" s="153">
        <f>IFERROR(__xludf.DUMMYFUNCTION("TO_DATE(INT((I1368/(60*60*24))+""1/1/1970""))"),43998.0)</f>
        <v>43998</v>
      </c>
      <c r="I1368" s="156">
        <v>1.59228E9</v>
      </c>
      <c r="J1368" s="156">
        <v>200583.7911</v>
      </c>
      <c r="L1368" s="158"/>
      <c r="M1368" s="160"/>
      <c r="O1368" s="153">
        <f>IFERROR(__xludf.DUMMYFUNCTION("TO_DATE(INT((P1368/(60*60*24))+""1/1/1970""))"),43741.0)</f>
        <v>43741</v>
      </c>
      <c r="P1368" s="13">
        <v>1.5701112E9</v>
      </c>
      <c r="Q1368" s="13">
        <v>32574.3706</v>
      </c>
      <c r="S1368" s="153">
        <f>IFERROR(__xludf.DUMMYFUNCTION("TO_DATE(INT((T1368/(60*60*24))+""1/1/1970""))"),43998.0)</f>
        <v>43998</v>
      </c>
      <c r="T1368" s="156">
        <v>1.59228E9</v>
      </c>
      <c r="U1368" s="156">
        <v>153254.4625</v>
      </c>
      <c r="W1368" s="153">
        <f>IFERROR(__xludf.DUMMYFUNCTION("TO_DATE(INT((X1368/(60*60*24))+""1/1/1970""))"),43960.0)</f>
        <v>43960</v>
      </c>
      <c r="X1368" s="152">
        <v>1.5889824E9</v>
      </c>
      <c r="Y1368" s="152">
        <v>9961.2412</v>
      </c>
      <c r="AA1368" s="153">
        <f>IFERROR(__xludf.DUMMYFUNCTION("TO_DATE(INT((AB1368/(60*60*24))+""1/1/1970""))"),43970.0)</f>
        <v>43970</v>
      </c>
      <c r="AB1368" s="156">
        <v>1.5898716E9</v>
      </c>
      <c r="AC1368" s="156">
        <v>93486.7349</v>
      </c>
      <c r="AE1368" s="153">
        <f>IFERROR(__xludf.DUMMYFUNCTION("TO_DATE(INT((AF1368/(60*60*24))+""1/1/1970""))"),43745.0)</f>
        <v>43745</v>
      </c>
      <c r="AF1368" s="156">
        <v>1.5704388E9</v>
      </c>
      <c r="AG1368" s="156">
        <v>91743.3765</v>
      </c>
      <c r="AQ1368" s="153">
        <f>IFERROR(__xludf.DUMMYFUNCTION("TO_DATE(INT((AR1368/(60*60*24))+""1/1/1970""))"),43998.0)</f>
        <v>43998</v>
      </c>
      <c r="AR1368" s="152">
        <v>1.59228E9</v>
      </c>
      <c r="AS1368" s="152">
        <v>105589.5079</v>
      </c>
      <c r="AT1368" s="156">
        <v>200583.7911</v>
      </c>
      <c r="AU1368" s="152">
        <f t="shared" si="1"/>
        <v>223950.51</v>
      </c>
      <c r="AV1368" s="152">
        <f t="shared" si="2"/>
        <v>34107.0406</v>
      </c>
      <c r="AW1368" s="152">
        <f t="shared" si="3"/>
        <v>153254.4625</v>
      </c>
      <c r="AX1368" s="152">
        <f t="shared" si="4"/>
        <v>10069.6439</v>
      </c>
      <c r="AY1368" s="152">
        <f t="shared" si="5"/>
        <v>92019.2548</v>
      </c>
      <c r="AZ1368" s="152">
        <f t="shared" si="6"/>
        <v>97015.8397</v>
      </c>
      <c r="BA1368" s="152">
        <f t="shared" si="7"/>
        <v>174059.5558</v>
      </c>
      <c r="BB1368" s="152">
        <f t="shared" si="8"/>
        <v>112943.69</v>
      </c>
      <c r="BC1368" s="152">
        <f t="shared" si="9"/>
        <v>133943.2777</v>
      </c>
    </row>
    <row r="1369">
      <c r="A1369" s="152">
        <v>1.536696E9</v>
      </c>
      <c r="B1369" s="152">
        <v>124812.5869</v>
      </c>
      <c r="D1369" s="153">
        <f>IFERROR(__xludf.DUMMYFUNCTION("TO_DATE(INT((E1369/(60*60*24))+""1/1/1970""))"),43999.0)</f>
        <v>43999</v>
      </c>
      <c r="E1369" s="156">
        <v>1.5923664E9</v>
      </c>
      <c r="F1369" s="156">
        <v>105589.5079</v>
      </c>
      <c r="H1369" s="153">
        <f>IFERROR(__xludf.DUMMYFUNCTION("TO_DATE(INT((I1369/(60*60*24))+""1/1/1970""))"),43999.0)</f>
        <v>43999</v>
      </c>
      <c r="I1369" s="152">
        <v>1.5923664E9</v>
      </c>
      <c r="J1369" s="152">
        <v>199924.6911</v>
      </c>
      <c r="L1369" s="158"/>
      <c r="M1369" s="159"/>
      <c r="O1369" s="153">
        <f>IFERROR(__xludf.DUMMYFUNCTION("TO_DATE(INT((P1369/(60*60*24))+""1/1/1970""))"),43742.0)</f>
        <v>43742</v>
      </c>
      <c r="P1369" s="13">
        <v>1.5701976E9</v>
      </c>
      <c r="Q1369" s="13">
        <v>32612.108</v>
      </c>
      <c r="S1369" s="153">
        <f>IFERROR(__xludf.DUMMYFUNCTION("TO_DATE(INT((T1369/(60*60*24))+""1/1/1970""))"),43999.0)</f>
        <v>43999</v>
      </c>
      <c r="T1369" s="152">
        <v>1.5923664E9</v>
      </c>
      <c r="U1369" s="152">
        <v>153089.7929</v>
      </c>
      <c r="W1369" s="153">
        <f>IFERROR(__xludf.DUMMYFUNCTION("TO_DATE(INT((X1369/(60*60*24))+""1/1/1970""))"),43962.0)</f>
        <v>43962</v>
      </c>
      <c r="X1369" s="156">
        <v>1.5891552E9</v>
      </c>
      <c r="Y1369" s="156">
        <v>9957.8621</v>
      </c>
      <c r="AA1369" s="153">
        <f>IFERROR(__xludf.DUMMYFUNCTION("TO_DATE(INT((AB1369/(60*60*24))+""1/1/1970""))"),43971.0)</f>
        <v>43971</v>
      </c>
      <c r="AB1369" s="152">
        <v>1.5899508E9</v>
      </c>
      <c r="AC1369" s="152">
        <v>93457.6701</v>
      </c>
      <c r="AE1369" s="153">
        <f>IFERROR(__xludf.DUMMYFUNCTION("TO_DATE(INT((AF1369/(60*60*24))+""1/1/1970""))"),43746.0)</f>
        <v>43746</v>
      </c>
      <c r="AF1369" s="152">
        <v>1.570518E9</v>
      </c>
      <c r="AG1369" s="152">
        <v>91839.313</v>
      </c>
      <c r="AQ1369" s="153">
        <f>IFERROR(__xludf.DUMMYFUNCTION("TO_DATE(INT((AR1369/(60*60*24))+""1/1/1970""))"),43999.0)</f>
        <v>43999</v>
      </c>
      <c r="AR1369" s="156">
        <v>1.5923664E9</v>
      </c>
      <c r="AS1369" s="156">
        <v>105589.5079</v>
      </c>
      <c r="AT1369" s="152">
        <v>199924.6911</v>
      </c>
      <c r="AU1369" s="152">
        <f t="shared" si="1"/>
        <v>227097.18</v>
      </c>
      <c r="AV1369" s="152">
        <f t="shared" si="2"/>
        <v>34135.0161</v>
      </c>
      <c r="AW1369" s="152">
        <f t="shared" si="3"/>
        <v>153089.7929</v>
      </c>
      <c r="AX1369" s="152">
        <f t="shared" si="4"/>
        <v>10053.0878</v>
      </c>
      <c r="AY1369" s="152">
        <f t="shared" si="5"/>
        <v>92172.7744</v>
      </c>
      <c r="AZ1369" s="152">
        <f t="shared" si="6"/>
        <v>96395.3525</v>
      </c>
      <c r="BA1369" s="152">
        <f t="shared" si="7"/>
        <v>175837.9193</v>
      </c>
      <c r="BB1369" s="152">
        <f t="shared" si="8"/>
        <v>113238.53</v>
      </c>
      <c r="BC1369" s="152">
        <f t="shared" si="9"/>
        <v>134009.5277</v>
      </c>
    </row>
    <row r="1370">
      <c r="A1370" s="156">
        <v>1.53675906E9</v>
      </c>
      <c r="B1370" s="156">
        <v>124765.2294</v>
      </c>
      <c r="D1370" s="153">
        <f>IFERROR(__xludf.DUMMYFUNCTION("TO_DATE(INT((E1370/(60*60*24))+""1/1/1970""))"),44000.0)</f>
        <v>44000</v>
      </c>
      <c r="E1370" s="152">
        <v>1.5924528E9</v>
      </c>
      <c r="F1370" s="152">
        <v>105589.5079</v>
      </c>
      <c r="H1370" s="153">
        <f>IFERROR(__xludf.DUMMYFUNCTION("TO_DATE(INT((I1370/(60*60*24))+""1/1/1970""))"),44000.0)</f>
        <v>44000</v>
      </c>
      <c r="I1370" s="156">
        <v>1.5924528E9</v>
      </c>
      <c r="J1370" s="156">
        <v>202588.6611</v>
      </c>
      <c r="L1370" s="158"/>
      <c r="M1370" s="160"/>
      <c r="O1370" s="153">
        <f>IFERROR(__xludf.DUMMYFUNCTION("TO_DATE(INT((P1370/(60*60*24))+""1/1/1970""))"),43743.0)</f>
        <v>43743</v>
      </c>
      <c r="P1370" s="13">
        <v>1.5702336E9</v>
      </c>
      <c r="Q1370" s="13">
        <v>32604.5006</v>
      </c>
      <c r="S1370" s="153">
        <f>IFERROR(__xludf.DUMMYFUNCTION("TO_DATE(INT((T1370/(60*60*24))+""1/1/1970""))"),44000.0)</f>
        <v>44000</v>
      </c>
      <c r="T1370" s="156">
        <v>1.5924528E9</v>
      </c>
      <c r="U1370" s="156">
        <v>153058.058</v>
      </c>
      <c r="W1370" s="153">
        <f>IFERROR(__xludf.DUMMYFUNCTION("TO_DATE(INT((X1370/(60*60*24))+""1/1/1970""))"),43963.0)</f>
        <v>43963</v>
      </c>
      <c r="X1370" s="152">
        <v>1.589292E9</v>
      </c>
      <c r="Y1370" s="152">
        <v>9943.0774</v>
      </c>
      <c r="AA1370" s="153">
        <f>IFERROR(__xludf.DUMMYFUNCTION("TO_DATE(INT((AB1370/(60*60*24))+""1/1/1970""))"),43972.0)</f>
        <v>43972</v>
      </c>
      <c r="AB1370" s="156">
        <v>1.59003E9</v>
      </c>
      <c r="AC1370" s="156">
        <v>93452.0753</v>
      </c>
      <c r="AE1370" s="153">
        <f>IFERROR(__xludf.DUMMYFUNCTION("TO_DATE(INT((AF1370/(60*60*24))+""1/1/1970""))"),43747.0)</f>
        <v>43747</v>
      </c>
      <c r="AF1370" s="156">
        <v>1.5705972E9</v>
      </c>
      <c r="AG1370" s="156">
        <v>91933.2254</v>
      </c>
      <c r="AQ1370" s="153">
        <f>IFERROR(__xludf.DUMMYFUNCTION("TO_DATE(INT((AR1370/(60*60*24))+""1/1/1970""))"),44000.0)</f>
        <v>44000</v>
      </c>
      <c r="AR1370" s="152">
        <v>1.5924528E9</v>
      </c>
      <c r="AS1370" s="152">
        <v>105589.5079</v>
      </c>
      <c r="AT1370" s="156">
        <v>202588.6611</v>
      </c>
      <c r="AU1370" s="152">
        <f t="shared" si="1"/>
        <v>226444.88</v>
      </c>
      <c r="AV1370" s="152">
        <f t="shared" si="2"/>
        <v>34223.3437</v>
      </c>
      <c r="AW1370" s="152">
        <f t="shared" si="3"/>
        <v>153058.058</v>
      </c>
      <c r="AX1370" s="152">
        <f t="shared" si="4"/>
        <v>10045.0133</v>
      </c>
      <c r="AY1370" s="152">
        <f t="shared" si="5"/>
        <v>92345.7094</v>
      </c>
      <c r="AZ1370" s="152">
        <f t="shared" si="6"/>
        <v>96197.7695</v>
      </c>
      <c r="BA1370" s="152">
        <f t="shared" si="7"/>
        <v>176385.4394</v>
      </c>
      <c r="BB1370" s="152">
        <f t="shared" si="8"/>
        <v>112968.65</v>
      </c>
      <c r="BC1370" s="152">
        <f t="shared" si="9"/>
        <v>134072.9877</v>
      </c>
    </row>
    <row r="1371">
      <c r="A1371" s="152">
        <v>1.5367824E9</v>
      </c>
      <c r="B1371" s="152">
        <v>124842.7234</v>
      </c>
      <c r="D1371" s="153">
        <f>IFERROR(__xludf.DUMMYFUNCTION("TO_DATE(INT((E1371/(60*60*24))+""1/1/1970""))"),44001.0)</f>
        <v>44001</v>
      </c>
      <c r="E1371" s="156">
        <v>1.5925392E9</v>
      </c>
      <c r="F1371" s="156">
        <v>105589.5079</v>
      </c>
      <c r="H1371" s="153">
        <f>IFERROR(__xludf.DUMMYFUNCTION("TO_DATE(INT((I1371/(60*60*24))+""1/1/1970""))"),44001.0)</f>
        <v>44001</v>
      </c>
      <c r="I1371" s="152">
        <v>1.5925392E9</v>
      </c>
      <c r="J1371" s="152">
        <v>207195.9211</v>
      </c>
      <c r="L1371" s="158"/>
      <c r="M1371" s="159"/>
      <c r="O1371" s="153">
        <f>IFERROR(__xludf.DUMMYFUNCTION("TO_DATE(INT((P1371/(60*60*24))+""1/1/1970""))"),43744.0)</f>
        <v>43744</v>
      </c>
      <c r="P1371" s="13">
        <v>1.57032E9</v>
      </c>
      <c r="Q1371" s="13">
        <v>32604.5006</v>
      </c>
      <c r="S1371" s="153">
        <f>IFERROR(__xludf.DUMMYFUNCTION("TO_DATE(INT((T1371/(60*60*24))+""1/1/1970""))"),44001.0)</f>
        <v>44001</v>
      </c>
      <c r="T1371" s="152">
        <v>1.5925392E9</v>
      </c>
      <c r="U1371" s="152">
        <v>153169.0132</v>
      </c>
      <c r="W1371" s="153">
        <f>IFERROR(__xludf.DUMMYFUNCTION("TO_DATE(INT((X1371/(60*60*24))+""1/1/1970""))"),43964.0)</f>
        <v>43964</v>
      </c>
      <c r="X1371" s="152">
        <v>1.5893784E9</v>
      </c>
      <c r="Y1371" s="152">
        <v>9942.4563</v>
      </c>
      <c r="AA1371" s="153">
        <f>IFERROR(__xludf.DUMMYFUNCTION("TO_DATE(INT((AB1371/(60*60*24))+""1/1/1970""))"),43973.0)</f>
        <v>43973</v>
      </c>
      <c r="AB1371" s="152">
        <v>1.5901092E9</v>
      </c>
      <c r="AC1371" s="152">
        <v>93468.6603</v>
      </c>
      <c r="AE1371" s="153">
        <f>IFERROR(__xludf.DUMMYFUNCTION("TO_DATE(INT((AF1371/(60*60*24))+""1/1/1970""))"),43748.0)</f>
        <v>43748</v>
      </c>
      <c r="AF1371" s="152">
        <v>1.5706764E9</v>
      </c>
      <c r="AG1371" s="152">
        <v>91737.3046</v>
      </c>
      <c r="AQ1371" s="153">
        <f>IFERROR(__xludf.DUMMYFUNCTION("TO_DATE(INT((AR1371/(60*60*24))+""1/1/1970""))"),44001.0)</f>
        <v>44001</v>
      </c>
      <c r="AR1371" s="156">
        <v>1.5925392E9</v>
      </c>
      <c r="AS1371" s="156">
        <v>105589.5079</v>
      </c>
      <c r="AT1371" s="152">
        <v>207195.9211</v>
      </c>
      <c r="AU1371" s="152">
        <f t="shared" si="1"/>
        <v>228064.56</v>
      </c>
      <c r="AV1371" s="152">
        <f t="shared" si="2"/>
        <v>34224.211</v>
      </c>
      <c r="AW1371" s="152">
        <f t="shared" si="3"/>
        <v>153169.0132</v>
      </c>
      <c r="AX1371" s="152">
        <f t="shared" si="4"/>
        <v>10045.2161</v>
      </c>
      <c r="AY1371" s="152">
        <f t="shared" si="5"/>
        <v>92407.9903</v>
      </c>
      <c r="AZ1371" s="152">
        <f t="shared" si="6"/>
        <v>95909.2899</v>
      </c>
      <c r="BA1371" s="152">
        <f t="shared" si="7"/>
        <v>177453.017</v>
      </c>
      <c r="BB1371" s="152">
        <f t="shared" si="8"/>
        <v>112940.96</v>
      </c>
      <c r="BC1371" s="152">
        <f t="shared" si="9"/>
        <v>133808.5327</v>
      </c>
    </row>
    <row r="1372">
      <c r="A1372" s="156">
        <v>1.53684546E9</v>
      </c>
      <c r="B1372" s="156">
        <v>125333.5188</v>
      </c>
      <c r="D1372" s="153">
        <f>IFERROR(__xludf.DUMMYFUNCTION("TO_DATE(INT((E1372/(60*60*24))+""1/1/1970""))"),44002.0)</f>
        <v>44002</v>
      </c>
      <c r="E1372" s="152">
        <v>1.5926256E9</v>
      </c>
      <c r="F1372" s="152">
        <v>105589.5079</v>
      </c>
      <c r="H1372" s="153">
        <f>IFERROR(__xludf.DUMMYFUNCTION("TO_DATE(INT((I1372/(60*60*24))+""1/1/1970""))"),44002.0)</f>
        <v>44002</v>
      </c>
      <c r="I1372" s="156">
        <v>1.5926256E9</v>
      </c>
      <c r="J1372" s="156">
        <v>208034.3811</v>
      </c>
      <c r="L1372" s="158"/>
      <c r="M1372" s="160"/>
      <c r="O1372" s="153">
        <f>IFERROR(__xludf.DUMMYFUNCTION("TO_DATE(INT((P1372/(60*60*24))+""1/1/1970""))"),43745.0)</f>
        <v>43745</v>
      </c>
      <c r="P1372" s="13">
        <v>1.5704064E9</v>
      </c>
      <c r="Q1372" s="13">
        <v>32652.9771</v>
      </c>
      <c r="S1372" s="153">
        <f>IFERROR(__xludf.DUMMYFUNCTION("TO_DATE(INT((T1372/(60*60*24))+""1/1/1970""))"),44002.0)</f>
        <v>44002</v>
      </c>
      <c r="T1372" s="156">
        <v>1.5926256E9</v>
      </c>
      <c r="U1372" s="156">
        <v>153204.0393</v>
      </c>
      <c r="W1372" s="153">
        <f>IFERROR(__xludf.DUMMYFUNCTION("TO_DATE(INT((X1372/(60*60*24))+""1/1/1970""))"),43965.0)</f>
        <v>43965</v>
      </c>
      <c r="X1372" s="152">
        <v>1.5894648E9</v>
      </c>
      <c r="Y1372" s="152">
        <v>9945.6959</v>
      </c>
      <c r="AA1372" s="153">
        <f>IFERROR(__xludf.DUMMYFUNCTION("TO_DATE(INT((AB1372/(60*60*24))+""1/1/1970""))"),43975.0)</f>
        <v>43975</v>
      </c>
      <c r="AB1372" s="156">
        <v>1.5903576E9</v>
      </c>
      <c r="AC1372" s="156">
        <v>93653.4579</v>
      </c>
      <c r="AE1372" s="153">
        <f>IFERROR(__xludf.DUMMYFUNCTION("TO_DATE(INT((AF1372/(60*60*24))+""1/1/1970""))"),43749.0)</f>
        <v>43749</v>
      </c>
      <c r="AF1372" s="152">
        <v>1.570752E9</v>
      </c>
      <c r="AG1372" s="152">
        <v>91700.0635</v>
      </c>
      <c r="AQ1372" s="153">
        <f>IFERROR(__xludf.DUMMYFUNCTION("TO_DATE(INT((AR1372/(60*60*24))+""1/1/1970""))"),44002.0)</f>
        <v>44002</v>
      </c>
      <c r="AR1372" s="152">
        <v>1.5926256E9</v>
      </c>
      <c r="AS1372" s="152">
        <v>105589.5079</v>
      </c>
      <c r="AT1372" s="156">
        <v>208034.3811</v>
      </c>
      <c r="AU1372" s="152">
        <f t="shared" si="1"/>
        <v>228064.56</v>
      </c>
      <c r="AV1372" s="152">
        <f t="shared" si="2"/>
        <v>34236.1037</v>
      </c>
      <c r="AW1372" s="152">
        <f t="shared" si="3"/>
        <v>153204.0393</v>
      </c>
      <c r="AX1372" s="152">
        <f t="shared" si="4"/>
        <v>10042.0924</v>
      </c>
      <c r="AY1372" s="152">
        <f t="shared" si="5"/>
        <v>92407.9903</v>
      </c>
      <c r="AZ1372" s="152">
        <f t="shared" si="6"/>
        <v>95648.9755</v>
      </c>
      <c r="BA1372" s="152">
        <f t="shared" si="7"/>
        <v>179387.7238</v>
      </c>
      <c r="BB1372" s="152">
        <f t="shared" si="8"/>
        <v>113107.6</v>
      </c>
      <c r="BC1372" s="152">
        <f t="shared" si="9"/>
        <v>133150.2327</v>
      </c>
    </row>
    <row r="1373">
      <c r="A1373" s="152">
        <v>1.5368688E9</v>
      </c>
      <c r="B1373" s="152">
        <v>125578.9165</v>
      </c>
      <c r="D1373" s="153">
        <f>IFERROR(__xludf.DUMMYFUNCTION("TO_DATE(INT((E1373/(60*60*24))+""1/1/1970""))"),44004.0)</f>
        <v>44004</v>
      </c>
      <c r="E1373" s="156">
        <v>1.5928344E9</v>
      </c>
      <c r="F1373" s="156">
        <v>105589.5079</v>
      </c>
      <c r="H1373" s="153">
        <f>IFERROR(__xludf.DUMMYFUNCTION("TO_DATE(INT((I1373/(60*60*24))+""1/1/1970""))"),44004.0)</f>
        <v>44004</v>
      </c>
      <c r="I1373" s="152">
        <v>1.5928344E9</v>
      </c>
      <c r="J1373" s="152">
        <v>208034.3811</v>
      </c>
      <c r="L1373" s="158"/>
      <c r="M1373" s="159"/>
      <c r="O1373" s="153">
        <f>IFERROR(__xludf.DUMMYFUNCTION("TO_DATE(INT((P1373/(60*60*24))+""1/1/1970""))"),43746.0)</f>
        <v>43746</v>
      </c>
      <c r="P1373" s="13">
        <v>1.5705432E9</v>
      </c>
      <c r="Q1373" s="13">
        <v>32780.7666</v>
      </c>
      <c r="S1373" s="153">
        <f>IFERROR(__xludf.DUMMYFUNCTION("TO_DATE(INT((T1373/(60*60*24))+""1/1/1970""))"),44004.0)</f>
        <v>44004</v>
      </c>
      <c r="T1373" s="152">
        <v>1.5927984E9</v>
      </c>
      <c r="U1373" s="152">
        <v>153204.0393</v>
      </c>
      <c r="W1373" s="153">
        <f>IFERROR(__xludf.DUMMYFUNCTION("TO_DATE(INT((X1373/(60*60*24))+""1/1/1970""))"),43966.0)</f>
        <v>43966</v>
      </c>
      <c r="X1373" s="152">
        <v>1.5895512E9</v>
      </c>
      <c r="Y1373" s="152">
        <v>9949.4091</v>
      </c>
      <c r="AA1373" s="153">
        <f>IFERROR(__xludf.DUMMYFUNCTION("TO_DATE(INT((AB1373/(60*60*24))+""1/1/1970""))"),43976.0)</f>
        <v>43976</v>
      </c>
      <c r="AB1373" s="156">
        <v>1.5903972E9</v>
      </c>
      <c r="AC1373" s="156">
        <v>93701.1668</v>
      </c>
      <c r="AE1373" s="153">
        <f>IFERROR(__xludf.DUMMYFUNCTION("TO_DATE(INT((AF1373/(60*60*24))+""1/1/1970""))"),43750.0)</f>
        <v>43750</v>
      </c>
      <c r="AF1373" s="156">
        <v>1.5708384E9</v>
      </c>
      <c r="AG1373" s="156">
        <v>91298.5068</v>
      </c>
      <c r="AQ1373" s="153">
        <f>IFERROR(__xludf.DUMMYFUNCTION("TO_DATE(INT((AR1373/(60*60*24))+""1/1/1970""))"),44004.0)</f>
        <v>44004</v>
      </c>
      <c r="AR1373" s="156">
        <v>1.5928344E9</v>
      </c>
      <c r="AS1373" s="156">
        <v>105589.5079</v>
      </c>
      <c r="AT1373" s="152">
        <v>208034.3811</v>
      </c>
      <c r="AU1373" s="152">
        <f t="shared" si="1"/>
        <v>225969.23</v>
      </c>
      <c r="AV1373" s="152">
        <f t="shared" si="2"/>
        <v>34244.8683</v>
      </c>
      <c r="AW1373" s="152">
        <f t="shared" si="3"/>
        <v>153204.0393</v>
      </c>
      <c r="AX1373" s="152">
        <f t="shared" si="4"/>
        <v>10038.3426</v>
      </c>
      <c r="AY1373" s="152">
        <f t="shared" si="5"/>
        <v>92361.3941</v>
      </c>
      <c r="AZ1373" s="152">
        <f t="shared" si="6"/>
        <v>95641.2941</v>
      </c>
      <c r="BA1373" s="152">
        <f t="shared" si="7"/>
        <v>179387.7238</v>
      </c>
      <c r="BB1373" s="152">
        <f t="shared" si="8"/>
        <v>113107.6</v>
      </c>
      <c r="BC1373" s="152">
        <f t="shared" si="9"/>
        <v>133150.2327</v>
      </c>
    </row>
    <row r="1374">
      <c r="A1374" s="156">
        <v>1.53693186E9</v>
      </c>
      <c r="B1374" s="156">
        <v>125656.4105</v>
      </c>
      <c r="D1374" s="153">
        <f>IFERROR(__xludf.DUMMYFUNCTION("TO_DATE(INT((E1374/(60*60*24))+""1/1/1970""))"),44005.0)</f>
        <v>44005</v>
      </c>
      <c r="E1374" s="156">
        <v>1.5928848E9</v>
      </c>
      <c r="F1374" s="156">
        <v>105589.5079</v>
      </c>
      <c r="H1374" s="153">
        <f>IFERROR(__xludf.DUMMYFUNCTION("TO_DATE(INT((I1374/(60*60*24))+""1/1/1970""))"),44005.0)</f>
        <v>44005</v>
      </c>
      <c r="I1374" s="152">
        <v>1.5928848E9</v>
      </c>
      <c r="J1374" s="152">
        <v>210893.6711</v>
      </c>
      <c r="L1374" s="158"/>
      <c r="M1374" s="160"/>
      <c r="O1374" s="153">
        <f>IFERROR(__xludf.DUMMYFUNCTION("TO_DATE(INT((P1374/(60*60*24))+""1/1/1970""))"),43747.0)</f>
        <v>43747</v>
      </c>
      <c r="P1374" s="13">
        <v>1.5706296E9</v>
      </c>
      <c r="Q1374" s="13">
        <v>32825.6166</v>
      </c>
      <c r="S1374" s="153">
        <f>IFERROR(__xludf.DUMMYFUNCTION("TO_DATE(INT((T1374/(60*60*24))+""1/1/1970""))"),44005.0)</f>
        <v>44005</v>
      </c>
      <c r="T1374" s="156">
        <v>1.5928848E9</v>
      </c>
      <c r="U1374" s="156">
        <v>153173.3621</v>
      </c>
      <c r="W1374" s="153">
        <f>IFERROR(__xludf.DUMMYFUNCTION("TO_DATE(INT((X1374/(60*60*24))+""1/1/1970""))"),43967.0)</f>
        <v>43967</v>
      </c>
      <c r="X1374" s="152">
        <v>1.5895872E9</v>
      </c>
      <c r="Y1374" s="152">
        <v>9957.9634</v>
      </c>
      <c r="AA1374" s="153">
        <f>IFERROR(__xludf.DUMMYFUNCTION("TO_DATE(INT((AB1374/(60*60*24))+""1/1/1970""))"),43977.0)</f>
        <v>43977</v>
      </c>
      <c r="AB1374" s="152">
        <v>1.5904764E9</v>
      </c>
      <c r="AC1374" s="152">
        <v>93489.9191</v>
      </c>
      <c r="AE1374" s="153">
        <f>IFERROR(__xludf.DUMMYFUNCTION("TO_DATE(INT((AF1374/(60*60*24))+""1/1/1970""))"),43751.0)</f>
        <v>43751</v>
      </c>
      <c r="AF1374" s="152">
        <v>1.571004E9</v>
      </c>
      <c r="AG1374" s="152">
        <v>91298.5068</v>
      </c>
      <c r="AQ1374" s="153">
        <f>IFERROR(__xludf.DUMMYFUNCTION("TO_DATE(INT((AR1374/(60*60*24))+""1/1/1970""))"),44005.0)</f>
        <v>44005</v>
      </c>
      <c r="AR1374" s="156">
        <v>1.5928848E9</v>
      </c>
      <c r="AS1374" s="156">
        <v>105589.5079</v>
      </c>
      <c r="AT1374" s="152">
        <v>210893.6711</v>
      </c>
      <c r="AU1374" s="152">
        <f t="shared" si="1"/>
        <v>227326.69</v>
      </c>
      <c r="AV1374" s="152">
        <f t="shared" si="2"/>
        <v>34231.4299</v>
      </c>
      <c r="AW1374" s="152">
        <f t="shared" si="3"/>
        <v>153173.3621</v>
      </c>
      <c r="AX1374" s="152">
        <f t="shared" si="4"/>
        <v>10068.6978</v>
      </c>
      <c r="AY1374" s="152">
        <f t="shared" si="5"/>
        <v>92098.2925</v>
      </c>
      <c r="AZ1374" s="152">
        <f t="shared" si="6"/>
        <v>96504.1724</v>
      </c>
      <c r="BA1374" s="152">
        <f t="shared" si="7"/>
        <v>181562.3932</v>
      </c>
      <c r="BB1374" s="152">
        <f t="shared" si="8"/>
        <v>113127.81</v>
      </c>
      <c r="BC1374" s="152">
        <f t="shared" si="9"/>
        <v>133183.1477</v>
      </c>
    </row>
    <row r="1375">
      <c r="A1375" s="152">
        <v>1.5369552E9</v>
      </c>
      <c r="B1375" s="152">
        <v>125600.4426</v>
      </c>
      <c r="D1375" s="153">
        <f>IFERROR(__xludf.DUMMYFUNCTION("TO_DATE(INT((E1375/(60*60*24))+""1/1/1970""))"),44006.0)</f>
        <v>44006</v>
      </c>
      <c r="E1375" s="152">
        <v>1.5929712E9</v>
      </c>
      <c r="F1375" s="152">
        <v>105589.5079</v>
      </c>
      <c r="H1375" s="153">
        <f>IFERROR(__xludf.DUMMYFUNCTION("TO_DATE(INT((I1375/(60*60*24))+""1/1/1970""))"),44006.0)</f>
        <v>44006</v>
      </c>
      <c r="I1375" s="156">
        <v>1.5929712E9</v>
      </c>
      <c r="J1375" s="156">
        <v>209837.2411</v>
      </c>
      <c r="L1375" s="158"/>
      <c r="M1375" s="159"/>
      <c r="O1375" s="153">
        <f>IFERROR(__xludf.DUMMYFUNCTION("TO_DATE(INT((P1375/(60*60*24))+""1/1/1970""))"),43748.0)</f>
        <v>43748</v>
      </c>
      <c r="P1375" s="13">
        <v>1.570716E9</v>
      </c>
      <c r="Q1375" s="13">
        <v>32787.9715</v>
      </c>
      <c r="S1375" s="153">
        <f>IFERROR(__xludf.DUMMYFUNCTION("TO_DATE(INT((T1375/(60*60*24))+""1/1/1970""))"),44006.0)</f>
        <v>44006</v>
      </c>
      <c r="T1375" s="152">
        <v>1.5929712E9</v>
      </c>
      <c r="U1375" s="152">
        <v>153141.1568</v>
      </c>
      <c r="W1375" s="153">
        <f>IFERROR(__xludf.DUMMYFUNCTION("TO_DATE(INT((X1375/(60*60*24))+""1/1/1970""))"),43969.0)</f>
        <v>43969</v>
      </c>
      <c r="X1375" s="156">
        <v>1.58976E9</v>
      </c>
      <c r="Y1375" s="156">
        <v>9958.4925</v>
      </c>
      <c r="AA1375" s="153">
        <f>IFERROR(__xludf.DUMMYFUNCTION("TO_DATE(INT((AB1375/(60*60*24))+""1/1/1970""))"),43978.0)</f>
        <v>43978</v>
      </c>
      <c r="AB1375" s="156">
        <v>1.5905556E9</v>
      </c>
      <c r="AC1375" s="156">
        <v>93127.1302</v>
      </c>
      <c r="AE1375" s="153">
        <f>IFERROR(__xludf.DUMMYFUNCTION("TO_DATE(INT((AF1375/(60*60*24))+""1/1/1970""))"),43752.0)</f>
        <v>43752</v>
      </c>
      <c r="AF1375" s="152">
        <v>1.5710436E9</v>
      </c>
      <c r="AG1375" s="152">
        <v>91380.2754</v>
      </c>
      <c r="AQ1375" s="153">
        <f>IFERROR(__xludf.DUMMYFUNCTION("TO_DATE(INT((AR1375/(60*60*24))+""1/1/1970""))"),44006.0)</f>
        <v>44006</v>
      </c>
      <c r="AR1375" s="152">
        <v>1.5929712E9</v>
      </c>
      <c r="AS1375" s="152">
        <v>105589.5079</v>
      </c>
      <c r="AT1375" s="156">
        <v>209837.2411</v>
      </c>
      <c r="AU1375" s="152">
        <f t="shared" si="1"/>
        <v>227907.9</v>
      </c>
      <c r="AV1375" s="152">
        <f t="shared" si="2"/>
        <v>34311.6531</v>
      </c>
      <c r="AW1375" s="152">
        <f t="shared" si="3"/>
        <v>153141.1568</v>
      </c>
      <c r="AX1375" s="152">
        <f t="shared" si="4"/>
        <v>10067.0011</v>
      </c>
      <c r="AY1375" s="152">
        <f t="shared" si="5"/>
        <v>92647.1669</v>
      </c>
      <c r="AZ1375" s="152">
        <f t="shared" si="6"/>
        <v>96801.187</v>
      </c>
      <c r="BA1375" s="152">
        <f t="shared" si="7"/>
        <v>181742.1918</v>
      </c>
      <c r="BB1375" s="152">
        <f t="shared" si="8"/>
        <v>113269.75</v>
      </c>
      <c r="BC1375" s="152">
        <f t="shared" si="9"/>
        <v>133183.1477</v>
      </c>
    </row>
    <row r="1376">
      <c r="A1376" s="156">
        <v>1.53719106E9</v>
      </c>
      <c r="B1376" s="156">
        <v>125522.9486</v>
      </c>
      <c r="D1376" s="153">
        <f>IFERROR(__xludf.DUMMYFUNCTION("TO_DATE(INT((E1376/(60*60*24))+""1/1/1970""))"),44007.0)</f>
        <v>44007</v>
      </c>
      <c r="E1376" s="156">
        <v>1.5930576E9</v>
      </c>
      <c r="F1376" s="156">
        <v>105589.5079</v>
      </c>
      <c r="H1376" s="153">
        <f>IFERROR(__xludf.DUMMYFUNCTION("TO_DATE(INT((I1376/(60*60*24))+""1/1/1970""))"),44007.0)</f>
        <v>44007</v>
      </c>
      <c r="I1376" s="152">
        <v>1.5930576E9</v>
      </c>
      <c r="J1376" s="152">
        <v>208401.8211</v>
      </c>
      <c r="L1376" s="158"/>
      <c r="M1376" s="160"/>
      <c r="O1376" s="153">
        <f>IFERROR(__xludf.DUMMYFUNCTION("TO_DATE(INT((P1376/(60*60*24))+""1/1/1970""))"),43749.0)</f>
        <v>43749</v>
      </c>
      <c r="P1376" s="13">
        <v>1.5708024E9</v>
      </c>
      <c r="Q1376" s="13">
        <v>32787.9715</v>
      </c>
      <c r="S1376" s="153">
        <f>IFERROR(__xludf.DUMMYFUNCTION("TO_DATE(INT((T1376/(60*60*24))+""1/1/1970""))"),44007.0)</f>
        <v>44007</v>
      </c>
      <c r="T1376" s="156">
        <v>1.5930576E9</v>
      </c>
      <c r="U1376" s="156">
        <v>153138.336</v>
      </c>
      <c r="W1376" s="153">
        <f>IFERROR(__xludf.DUMMYFUNCTION("TO_DATE(INT((X1376/(60*60*24))+""1/1/1970""))"),43970.0)</f>
        <v>43970</v>
      </c>
      <c r="X1376" s="152">
        <v>1.5898968E9</v>
      </c>
      <c r="Y1376" s="152">
        <v>9945.5729</v>
      </c>
      <c r="AA1376" s="153">
        <f>IFERROR(__xludf.DUMMYFUNCTION("TO_DATE(INT((AB1376/(60*60*24))+""1/1/1970""))"),43979.0)</f>
        <v>43979</v>
      </c>
      <c r="AB1376" s="152">
        <v>1.5906348E9</v>
      </c>
      <c r="AC1376" s="152">
        <v>92885.5462</v>
      </c>
      <c r="AE1376" s="153">
        <f>IFERROR(__xludf.DUMMYFUNCTION("TO_DATE(INT((AF1376/(60*60*24))+""1/1/1970""))"),43753.0)</f>
        <v>43753</v>
      </c>
      <c r="AF1376" s="156">
        <v>1.5711228E9</v>
      </c>
      <c r="AG1376" s="156">
        <v>91399.7056</v>
      </c>
      <c r="AQ1376" s="153">
        <f>IFERROR(__xludf.DUMMYFUNCTION("TO_DATE(INT((AR1376/(60*60*24))+""1/1/1970""))"),44007.0)</f>
        <v>44007</v>
      </c>
      <c r="AR1376" s="156">
        <v>1.5930576E9</v>
      </c>
      <c r="AS1376" s="156">
        <v>105589.5079</v>
      </c>
      <c r="AT1376" s="152">
        <v>208401.8211</v>
      </c>
      <c r="AU1376" s="152">
        <f t="shared" si="1"/>
        <v>223093.33</v>
      </c>
      <c r="AV1376" s="152">
        <f t="shared" si="2"/>
        <v>34220.4641</v>
      </c>
      <c r="AW1376" s="152">
        <f t="shared" si="3"/>
        <v>153138.336</v>
      </c>
      <c r="AX1376" s="152">
        <f t="shared" si="4"/>
        <v>10049.097</v>
      </c>
      <c r="AY1376" s="152">
        <f t="shared" si="5"/>
        <v>92090.0835</v>
      </c>
      <c r="AZ1376" s="152">
        <f t="shared" si="6"/>
        <v>96268.1825</v>
      </c>
      <c r="BA1376" s="152">
        <f t="shared" si="7"/>
        <v>177877.725</v>
      </c>
      <c r="BB1376" s="152">
        <f t="shared" si="8"/>
        <v>112883.41</v>
      </c>
      <c r="BC1376" s="152">
        <f t="shared" si="9"/>
        <v>130841.2334</v>
      </c>
    </row>
    <row r="1377">
      <c r="A1377" s="152">
        <v>1.5372144E9</v>
      </c>
      <c r="B1377" s="152">
        <v>124937.4383</v>
      </c>
      <c r="D1377" s="153">
        <f>IFERROR(__xludf.DUMMYFUNCTION("TO_DATE(INT((E1377/(60*60*24))+""1/1/1970""))"),44008.0)</f>
        <v>44008</v>
      </c>
      <c r="E1377" s="152">
        <v>1.593144E9</v>
      </c>
      <c r="F1377" s="152">
        <v>105589.5079</v>
      </c>
      <c r="H1377" s="153">
        <f>IFERROR(__xludf.DUMMYFUNCTION("TO_DATE(INT((I1377/(60*60*24))+""1/1/1970""))"),44008.0)</f>
        <v>44008</v>
      </c>
      <c r="I1377" s="156">
        <v>1.593144E9</v>
      </c>
      <c r="J1377" s="156">
        <v>211816.8111</v>
      </c>
      <c r="L1377" s="158"/>
      <c r="M1377" s="159"/>
      <c r="O1377" s="153">
        <f>IFERROR(__xludf.DUMMYFUNCTION("TO_DATE(INT((P1377/(60*60*24))+""1/1/1970""))"),43750.0)</f>
        <v>43750</v>
      </c>
      <c r="P1377" s="13">
        <v>1.5708384E9</v>
      </c>
      <c r="Q1377" s="13">
        <v>32664.1744</v>
      </c>
      <c r="S1377" s="153">
        <f>IFERROR(__xludf.DUMMYFUNCTION("TO_DATE(INT((T1377/(60*60*24))+""1/1/1970""))"),44008.0)</f>
        <v>44008</v>
      </c>
      <c r="T1377" s="152">
        <v>1.593144E9</v>
      </c>
      <c r="U1377" s="152">
        <v>153252.1121</v>
      </c>
      <c r="W1377" s="153">
        <f>IFERROR(__xludf.DUMMYFUNCTION("TO_DATE(INT((X1377/(60*60*24))+""1/1/1970""))"),43971.0)</f>
        <v>43971</v>
      </c>
      <c r="X1377" s="152">
        <v>1.5899832E9</v>
      </c>
      <c r="Y1377" s="152">
        <v>9939.1703</v>
      </c>
      <c r="AA1377" s="153">
        <f>IFERROR(__xludf.DUMMYFUNCTION("TO_DATE(INT((AB1377/(60*60*24))+""1/1/1970""))"),43980.0)</f>
        <v>43980</v>
      </c>
      <c r="AB1377" s="156">
        <v>1.590714E9</v>
      </c>
      <c r="AC1377" s="156">
        <v>92440.6869</v>
      </c>
      <c r="AE1377" s="153">
        <f>IFERROR(__xludf.DUMMYFUNCTION("TO_DATE(INT((AF1377/(60*60*24))+""1/1/1970""))"),43754.0)</f>
        <v>43754</v>
      </c>
      <c r="AF1377" s="152">
        <v>1.571202E9</v>
      </c>
      <c r="AG1377" s="152">
        <v>91330.0808</v>
      </c>
      <c r="AQ1377" s="153">
        <f>IFERROR(__xludf.DUMMYFUNCTION("TO_DATE(INT((AR1377/(60*60*24))+""1/1/1970""))"),44008.0)</f>
        <v>44008</v>
      </c>
      <c r="AR1377" s="152">
        <v>1.593144E9</v>
      </c>
      <c r="AS1377" s="152">
        <v>105589.5079</v>
      </c>
      <c r="AT1377" s="156">
        <v>211816.8111</v>
      </c>
      <c r="AU1377" s="152">
        <f t="shared" si="1"/>
        <v>225483.5</v>
      </c>
      <c r="AV1377" s="152">
        <f t="shared" si="2"/>
        <v>34197.2952</v>
      </c>
      <c r="AW1377" s="152">
        <f t="shared" si="3"/>
        <v>153252.1121</v>
      </c>
      <c r="AX1377" s="152">
        <f t="shared" si="4"/>
        <v>10051.9387</v>
      </c>
      <c r="AY1377" s="152">
        <f t="shared" si="5"/>
        <v>92101.2422</v>
      </c>
      <c r="AZ1377" s="152">
        <f t="shared" si="6"/>
        <v>95994.2122</v>
      </c>
      <c r="BA1377" s="152">
        <f t="shared" si="7"/>
        <v>180287.8292</v>
      </c>
      <c r="BB1377" s="152">
        <f t="shared" si="8"/>
        <v>112961.43</v>
      </c>
      <c r="BC1377" s="152">
        <f t="shared" si="9"/>
        <v>131453.0943</v>
      </c>
    </row>
    <row r="1378">
      <c r="A1378" s="156">
        <v>1.53727746E9</v>
      </c>
      <c r="B1378" s="156">
        <v>125126.8681</v>
      </c>
      <c r="D1378" s="153">
        <f>IFERROR(__xludf.DUMMYFUNCTION("TO_DATE(INT((E1378/(60*60*24))+""1/1/1970""))"),44009.0)</f>
        <v>44009</v>
      </c>
      <c r="E1378" s="156">
        <v>1.5932304E9</v>
      </c>
      <c r="F1378" s="156">
        <v>105589.5079</v>
      </c>
      <c r="H1378" s="153">
        <f>IFERROR(__xludf.DUMMYFUNCTION("TO_DATE(INT((I1378/(60*60*24))+""1/1/1970""))"),44009.0)</f>
        <v>44009</v>
      </c>
      <c r="I1378" s="152">
        <v>1.5932304E9</v>
      </c>
      <c r="J1378" s="152">
        <v>206395.5111</v>
      </c>
      <c r="L1378" s="158"/>
      <c r="M1378" s="160"/>
      <c r="O1378" s="153">
        <f>IFERROR(__xludf.DUMMYFUNCTION("TO_DATE(INT((P1378/(60*60*24))+""1/1/1970""))"),43751.0)</f>
        <v>43751</v>
      </c>
      <c r="P1378" s="13">
        <v>1.5709248E9</v>
      </c>
      <c r="Q1378" s="13">
        <v>32664.1744</v>
      </c>
      <c r="S1378" s="153">
        <f>IFERROR(__xludf.DUMMYFUNCTION("TO_DATE(INT((T1378/(60*60*24))+""1/1/1970""))"),44009.0)</f>
        <v>44009</v>
      </c>
      <c r="T1378" s="156">
        <v>1.5932304E9</v>
      </c>
      <c r="U1378" s="156">
        <v>153407.0263</v>
      </c>
      <c r="W1378" s="153">
        <f>IFERROR(__xludf.DUMMYFUNCTION("TO_DATE(INT((X1378/(60*60*24))+""1/1/1970""))"),43972.0)</f>
        <v>43972</v>
      </c>
      <c r="X1378" s="152">
        <v>1.5900696E9</v>
      </c>
      <c r="Y1378" s="152">
        <v>9963.9712</v>
      </c>
      <c r="AA1378" s="153">
        <f>IFERROR(__xludf.DUMMYFUNCTION("TO_DATE(INT((AB1378/(60*60*24))+""1/1/1970""))"),43982.0)</f>
        <v>43982</v>
      </c>
      <c r="AB1378" s="152">
        <v>1.5909624E9</v>
      </c>
      <c r="AC1378" s="152">
        <v>92140.7203</v>
      </c>
      <c r="AE1378" s="153">
        <f>IFERROR(__xludf.DUMMYFUNCTION("TO_DATE(INT((AF1378/(60*60*24))+""1/1/1970""))"),43755.0)</f>
        <v>43755</v>
      </c>
      <c r="AF1378" s="156">
        <v>1.5712812E9</v>
      </c>
      <c r="AG1378" s="156">
        <v>91011.5072</v>
      </c>
      <c r="AQ1378" s="153">
        <f>IFERROR(__xludf.DUMMYFUNCTION("TO_DATE(INT((AR1378/(60*60*24))+""1/1/1970""))"),44009.0)</f>
        <v>44009</v>
      </c>
      <c r="AR1378" s="156">
        <v>1.5932304E9</v>
      </c>
      <c r="AS1378" s="156">
        <v>105589.5079</v>
      </c>
      <c r="AT1378" s="152">
        <v>206395.5111</v>
      </c>
      <c r="AU1378" s="152">
        <f t="shared" si="1"/>
        <v>225483.5</v>
      </c>
      <c r="AV1378" s="152">
        <f t="shared" si="2"/>
        <v>34188.762</v>
      </c>
      <c r="AW1378" s="152">
        <f t="shared" si="3"/>
        <v>153407.0263</v>
      </c>
      <c r="AX1378" s="152">
        <f t="shared" si="4"/>
        <v>10051.6584</v>
      </c>
      <c r="AY1378" s="152">
        <f t="shared" si="5"/>
        <v>92101.2422</v>
      </c>
      <c r="AZ1378" s="152">
        <f t="shared" si="6"/>
        <v>95997.6261</v>
      </c>
      <c r="BA1378" s="152">
        <f t="shared" si="7"/>
        <v>174926.4313</v>
      </c>
      <c r="BB1378" s="152">
        <f t="shared" si="8"/>
        <v>112040.23</v>
      </c>
      <c r="BC1378" s="152">
        <f t="shared" si="9"/>
        <v>129704.9038</v>
      </c>
    </row>
    <row r="1379">
      <c r="A1379" s="152">
        <v>1.5373008E9</v>
      </c>
      <c r="B1379" s="152">
        <v>125613.3583</v>
      </c>
      <c r="D1379" s="153">
        <f>IFERROR(__xludf.DUMMYFUNCTION("TO_DATE(INT((E1379/(60*60*24))+""1/1/1970""))"),44011.0)</f>
        <v>44011</v>
      </c>
      <c r="E1379" s="152">
        <v>1.5934392E9</v>
      </c>
      <c r="F1379" s="152">
        <v>105589.5079</v>
      </c>
      <c r="H1379" s="153">
        <f>IFERROR(__xludf.DUMMYFUNCTION("TO_DATE(INT((I1379/(60*60*24))+""1/1/1970""))"),44011.0)</f>
        <v>44011</v>
      </c>
      <c r="I1379" s="156">
        <v>1.5934392E9</v>
      </c>
      <c r="J1379" s="156">
        <v>206395.5111</v>
      </c>
      <c r="L1379" s="158"/>
      <c r="M1379" s="159"/>
      <c r="O1379" s="153">
        <f>IFERROR(__xludf.DUMMYFUNCTION("TO_DATE(INT((P1379/(60*60*24))+""1/1/1970""))"),43752.0)</f>
        <v>43752</v>
      </c>
      <c r="P1379" s="13">
        <v>1.5710112E9</v>
      </c>
      <c r="Q1379" s="13">
        <v>32674.3899</v>
      </c>
      <c r="S1379" s="153">
        <f>IFERROR(__xludf.DUMMYFUNCTION("TO_DATE(INT((T1379/(60*60*24))+""1/1/1970""))"),44011.0)</f>
        <v>44011</v>
      </c>
      <c r="T1379" s="152">
        <v>1.5934032E9</v>
      </c>
      <c r="U1379" s="152">
        <v>153407.0263</v>
      </c>
      <c r="W1379" s="153">
        <f>IFERROR(__xludf.DUMMYFUNCTION("TO_DATE(INT((X1379/(60*60*24))+""1/1/1970""))"),43973.0)</f>
        <v>43973</v>
      </c>
      <c r="X1379" s="152">
        <v>1.590156E9</v>
      </c>
      <c r="Y1379" s="152">
        <v>9950.1629</v>
      </c>
      <c r="AA1379" s="153">
        <f>IFERROR(__xludf.DUMMYFUNCTION("TO_DATE(INT((AB1379/(60*60*24))+""1/1/1970""))"),43983.0)</f>
        <v>43983</v>
      </c>
      <c r="AB1379" s="152">
        <v>1.591002E9</v>
      </c>
      <c r="AC1379" s="152">
        <v>91871.2253</v>
      </c>
      <c r="AE1379" s="153">
        <f>IFERROR(__xludf.DUMMYFUNCTION("TO_DATE(INT((AF1379/(60*60*24))+""1/1/1970""))"),43756.0)</f>
        <v>43756</v>
      </c>
      <c r="AF1379" s="152">
        <v>1.5713604E9</v>
      </c>
      <c r="AG1379" s="152">
        <v>90599.0211</v>
      </c>
      <c r="AQ1379" s="153">
        <f>IFERROR(__xludf.DUMMYFUNCTION("TO_DATE(INT((AR1379/(60*60*24))+""1/1/1970""))"),44011.0)</f>
        <v>44011</v>
      </c>
      <c r="AR1379" s="152">
        <v>1.5934392E9</v>
      </c>
      <c r="AS1379" s="152">
        <v>105589.5079</v>
      </c>
      <c r="AT1379" s="156">
        <v>206395.5111</v>
      </c>
      <c r="AU1379" s="152">
        <f t="shared" si="1"/>
        <v>221126.15</v>
      </c>
      <c r="AV1379" s="152">
        <f t="shared" si="2"/>
        <v>34183.319</v>
      </c>
      <c r="AW1379" s="152">
        <f t="shared" si="3"/>
        <v>153407.0263</v>
      </c>
      <c r="AX1379" s="152">
        <f t="shared" si="4"/>
        <v>10051.7046</v>
      </c>
      <c r="AY1379" s="152">
        <f t="shared" si="5"/>
        <v>92065.399</v>
      </c>
      <c r="AZ1379" s="152">
        <f t="shared" si="6"/>
        <v>96027.925</v>
      </c>
      <c r="BA1379" s="152">
        <f t="shared" si="7"/>
        <v>171293.4155</v>
      </c>
      <c r="BB1379" s="152">
        <f t="shared" si="8"/>
        <v>112040.23</v>
      </c>
      <c r="BC1379" s="152">
        <f t="shared" si="9"/>
        <v>129704.9038</v>
      </c>
    </row>
    <row r="1380">
      <c r="A1380" s="156">
        <v>1.53736386E9</v>
      </c>
      <c r="B1380" s="156">
        <v>125660.7157</v>
      </c>
      <c r="D1380" s="153">
        <f>IFERROR(__xludf.DUMMYFUNCTION("TO_DATE(INT((E1380/(60*60*24))+""1/1/1970""))"),44012.0)</f>
        <v>44012</v>
      </c>
      <c r="E1380" s="152">
        <v>1.5934896E9</v>
      </c>
      <c r="F1380" s="152">
        <v>105589.5079</v>
      </c>
      <c r="H1380" s="153">
        <f>IFERROR(__xludf.DUMMYFUNCTION("TO_DATE(INT((I1380/(60*60*24))+""1/1/1970""))"),44012.0)</f>
        <v>44012</v>
      </c>
      <c r="I1380" s="156">
        <v>1.5934896E9</v>
      </c>
      <c r="J1380" s="156">
        <v>202068.0824</v>
      </c>
      <c r="L1380" s="158"/>
      <c r="M1380" s="159"/>
      <c r="O1380" s="153">
        <f>IFERROR(__xludf.DUMMYFUNCTION("TO_DATE(INT((P1380/(60*60*24))+""1/1/1970""))"),43753.0)</f>
        <v>43753</v>
      </c>
      <c r="P1380" s="13">
        <v>1.571148E9</v>
      </c>
      <c r="Q1380" s="13">
        <v>32740.405</v>
      </c>
      <c r="S1380" s="153">
        <f>IFERROR(__xludf.DUMMYFUNCTION("TO_DATE(INT((T1380/(60*60*24))+""1/1/1970""))"),44012.0)</f>
        <v>44012</v>
      </c>
      <c r="T1380" s="156">
        <v>1.5934896E9</v>
      </c>
      <c r="U1380" s="156">
        <v>153485.7762</v>
      </c>
      <c r="W1380" s="153">
        <f>IFERROR(__xludf.DUMMYFUNCTION("TO_DATE(INT((X1380/(60*60*24))+""1/1/1970""))"),43974.0)</f>
        <v>43974</v>
      </c>
      <c r="X1380" s="152">
        <v>1.590192E9</v>
      </c>
      <c r="Y1380" s="152">
        <v>9940.7582</v>
      </c>
      <c r="AA1380" s="153">
        <f>IFERROR(__xludf.DUMMYFUNCTION("TO_DATE(INT((AB1380/(60*60*24))+""1/1/1970""))"),43984.0)</f>
        <v>43984</v>
      </c>
      <c r="AB1380" s="156">
        <v>1.5910812E9</v>
      </c>
      <c r="AC1380" s="156">
        <v>92069.7786</v>
      </c>
      <c r="AE1380" s="153">
        <f>IFERROR(__xludf.DUMMYFUNCTION("TO_DATE(INT((AF1380/(60*60*24))+""1/1/1970""))"),43757.0)</f>
        <v>43757</v>
      </c>
      <c r="AF1380" s="156">
        <v>1.5714432E9</v>
      </c>
      <c r="AG1380" s="156">
        <v>90226.6097</v>
      </c>
      <c r="AQ1380" s="153">
        <f>IFERROR(__xludf.DUMMYFUNCTION("TO_DATE(INT((AR1380/(60*60*24))+""1/1/1970""))"),44012.0)</f>
        <v>44012</v>
      </c>
      <c r="AR1380" s="152">
        <v>1.5934896E9</v>
      </c>
      <c r="AS1380" s="152">
        <v>105589.5079</v>
      </c>
      <c r="AT1380" s="156">
        <v>202068.0824</v>
      </c>
      <c r="AU1380" s="152">
        <f t="shared" si="1"/>
        <v>223949.17</v>
      </c>
      <c r="AV1380" s="152">
        <f t="shared" si="2"/>
        <v>34121.9962</v>
      </c>
      <c r="AW1380" s="152">
        <f t="shared" si="3"/>
        <v>153485.7762</v>
      </c>
      <c r="AX1380" s="152">
        <f t="shared" si="4"/>
        <v>10060.185</v>
      </c>
      <c r="AY1380" s="152">
        <f t="shared" si="5"/>
        <v>91784.9204</v>
      </c>
      <c r="AZ1380" s="152">
        <f t="shared" si="6"/>
        <v>96239.1638</v>
      </c>
      <c r="BA1380" s="152">
        <f t="shared" si="7"/>
        <v>174279.3583</v>
      </c>
      <c r="BB1380" s="152">
        <f t="shared" si="8"/>
        <v>112254.55</v>
      </c>
      <c r="BC1380" s="152">
        <f t="shared" si="9"/>
        <v>130487.3023</v>
      </c>
    </row>
    <row r="1381">
      <c r="A1381" s="152">
        <v>1.5373872E9</v>
      </c>
      <c r="B1381" s="152">
        <v>125746.8202</v>
      </c>
      <c r="D1381" s="153">
        <f>IFERROR(__xludf.DUMMYFUNCTION("TO_DATE(INT((E1381/(60*60*24))+""1/1/1970""))"),44013.0)</f>
        <v>44013</v>
      </c>
      <c r="E1381" s="156">
        <v>1.593576E9</v>
      </c>
      <c r="F1381" s="156">
        <v>105589.5079</v>
      </c>
      <c r="H1381" s="153">
        <f>IFERROR(__xludf.DUMMYFUNCTION("TO_DATE(INT((I1381/(60*60*24))+""1/1/1970""))"),44013.0)</f>
        <v>44013</v>
      </c>
      <c r="I1381" s="152">
        <v>1.593576E9</v>
      </c>
      <c r="J1381" s="152">
        <v>205872.1992</v>
      </c>
      <c r="L1381" s="158"/>
      <c r="M1381" s="160"/>
      <c r="O1381" s="153">
        <f>IFERROR(__xludf.DUMMYFUNCTION("TO_DATE(INT((P1381/(60*60*24))+""1/1/1970""))"),43754.0)</f>
        <v>43754</v>
      </c>
      <c r="P1381" s="13">
        <v>1.5712344E9</v>
      </c>
      <c r="Q1381" s="13">
        <v>32669.2445</v>
      </c>
      <c r="S1381" s="153">
        <f>IFERROR(__xludf.DUMMYFUNCTION("TO_DATE(INT((T1381/(60*60*24))+""1/1/1970""))"),44013.0)</f>
        <v>44013</v>
      </c>
      <c r="T1381" s="152">
        <v>1.593576E9</v>
      </c>
      <c r="U1381" s="152">
        <v>153582.1568</v>
      </c>
      <c r="W1381" s="153">
        <f>IFERROR(__xludf.DUMMYFUNCTION("TO_DATE(INT((X1381/(60*60*24))+""1/1/1970""))"),43976.0)</f>
        <v>43976</v>
      </c>
      <c r="X1381" s="156">
        <v>1.5903648E9</v>
      </c>
      <c r="Y1381" s="156">
        <v>9943.0976</v>
      </c>
      <c r="AA1381" s="153">
        <f>IFERROR(__xludf.DUMMYFUNCTION("TO_DATE(INT((AB1381/(60*60*24))+""1/1/1970""))"),43985.0)</f>
        <v>43985</v>
      </c>
      <c r="AB1381" s="152">
        <v>1.5911604E9</v>
      </c>
      <c r="AC1381" s="152">
        <v>91617.3356</v>
      </c>
      <c r="AE1381" s="153">
        <f>IFERROR(__xludf.DUMMYFUNCTION("TO_DATE(INT((AF1381/(60*60*24))+""1/1/1970""))"),43758.0)</f>
        <v>43758</v>
      </c>
      <c r="AF1381" s="152">
        <v>1.5716088E9</v>
      </c>
      <c r="AG1381" s="152">
        <v>90226.6097</v>
      </c>
      <c r="AQ1381" s="153">
        <f>IFERROR(__xludf.DUMMYFUNCTION("TO_DATE(INT((AR1381/(60*60*24))+""1/1/1970""))"),44013.0)</f>
        <v>44013</v>
      </c>
      <c r="AR1381" s="156">
        <v>1.593576E9</v>
      </c>
      <c r="AS1381" s="156">
        <v>105589.5079</v>
      </c>
      <c r="AT1381" s="152">
        <v>205872.1992</v>
      </c>
      <c r="AU1381" s="152">
        <f t="shared" si="1"/>
        <v>226392.42</v>
      </c>
      <c r="AV1381" s="152">
        <f t="shared" si="2"/>
        <v>34055.3365</v>
      </c>
      <c r="AW1381" s="152">
        <f t="shared" si="3"/>
        <v>153582.1568</v>
      </c>
      <c r="AX1381" s="152">
        <f t="shared" si="4"/>
        <v>10071.843</v>
      </c>
      <c r="AY1381" s="152">
        <f t="shared" si="5"/>
        <v>92030.4102</v>
      </c>
      <c r="AZ1381" s="152">
        <f t="shared" si="6"/>
        <v>96128.6368</v>
      </c>
      <c r="BA1381" s="152">
        <f t="shared" si="7"/>
        <v>179835.6732</v>
      </c>
      <c r="BB1381" s="152">
        <f t="shared" si="8"/>
        <v>112516.29</v>
      </c>
      <c r="BC1381" s="152">
        <f t="shared" si="9"/>
        <v>134151.6976</v>
      </c>
    </row>
    <row r="1382">
      <c r="A1382" s="156">
        <v>1.53745026E9</v>
      </c>
      <c r="B1382" s="156">
        <v>126444.2663</v>
      </c>
      <c r="D1382" s="153">
        <f>IFERROR(__xludf.DUMMYFUNCTION("TO_DATE(INT((E1382/(60*60*24))+""1/1/1970""))"),44014.0)</f>
        <v>44014</v>
      </c>
      <c r="E1382" s="152">
        <v>1.5936624E9</v>
      </c>
      <c r="F1382" s="152">
        <v>105911.7794</v>
      </c>
      <c r="H1382" s="153">
        <f>IFERROR(__xludf.DUMMYFUNCTION("TO_DATE(INT((I1382/(60*60*24))+""1/1/1970""))"),44014.0)</f>
        <v>44014</v>
      </c>
      <c r="I1382" s="156">
        <v>1.5936624E9</v>
      </c>
      <c r="J1382" s="156">
        <v>209154.7617</v>
      </c>
      <c r="L1382" s="158"/>
      <c r="M1382" s="159"/>
      <c r="O1382" s="153">
        <f>IFERROR(__xludf.DUMMYFUNCTION("TO_DATE(INT((P1382/(60*60*24))+""1/1/1970""))"),43755.0)</f>
        <v>43755</v>
      </c>
      <c r="P1382" s="13">
        <v>1.5713208E9</v>
      </c>
      <c r="Q1382" s="13">
        <v>32626.0078</v>
      </c>
      <c r="S1382" s="153">
        <f>IFERROR(__xludf.DUMMYFUNCTION("TO_DATE(INT((T1382/(60*60*24))+""1/1/1970""))"),44014.0)</f>
        <v>44014</v>
      </c>
      <c r="T1382" s="156">
        <v>1.5936624E9</v>
      </c>
      <c r="U1382" s="156">
        <v>153622.7386</v>
      </c>
      <c r="W1382" s="153">
        <f>IFERROR(__xludf.DUMMYFUNCTION("TO_DATE(INT((X1382/(60*60*24))+""1/1/1970""))"),43977.0)</f>
        <v>43977</v>
      </c>
      <c r="X1382" s="152">
        <v>1.5904512E9</v>
      </c>
      <c r="Y1382" s="152">
        <v>9942.5672</v>
      </c>
      <c r="AA1382" s="153">
        <f>IFERROR(__xludf.DUMMYFUNCTION("TO_DATE(INT((AB1382/(60*60*24))+""1/1/1970""))"),43986.0)</f>
        <v>43986</v>
      </c>
      <c r="AB1382" s="156">
        <v>1.5912396E9</v>
      </c>
      <c r="AC1382" s="156">
        <v>91547.707</v>
      </c>
      <c r="AE1382" s="153">
        <f>IFERROR(__xludf.DUMMYFUNCTION("TO_DATE(INT((AF1382/(60*60*24))+""1/1/1970""))"),43759.0)</f>
        <v>43759</v>
      </c>
      <c r="AF1382" s="152">
        <v>1.5716484E9</v>
      </c>
      <c r="AG1382" s="152">
        <v>90346.0242</v>
      </c>
      <c r="AQ1382" s="153">
        <f>IFERROR(__xludf.DUMMYFUNCTION("TO_DATE(INT((AR1382/(60*60*24))+""1/1/1970""))"),44014.0)</f>
        <v>44014</v>
      </c>
      <c r="AR1382" s="152">
        <v>1.5936624E9</v>
      </c>
      <c r="AS1382" s="152">
        <v>105911.7794</v>
      </c>
      <c r="AT1382" s="156">
        <v>209154.7617</v>
      </c>
      <c r="AU1382" s="152">
        <f t="shared" si="1"/>
        <v>227684.49</v>
      </c>
      <c r="AV1382" s="152">
        <f t="shared" si="2"/>
        <v>34151.518</v>
      </c>
      <c r="AW1382" s="152">
        <f t="shared" si="3"/>
        <v>153622.7386</v>
      </c>
      <c r="AX1382" s="152">
        <f t="shared" si="4"/>
        <v>10063.7407</v>
      </c>
      <c r="AY1382" s="152">
        <f t="shared" si="5"/>
        <v>92223.4208</v>
      </c>
      <c r="AZ1382" s="152">
        <f t="shared" si="6"/>
        <v>96280.1313</v>
      </c>
      <c r="BA1382" s="152">
        <f t="shared" si="7"/>
        <v>184816.1665</v>
      </c>
      <c r="BB1382" s="152">
        <f t="shared" si="8"/>
        <v>112387.47</v>
      </c>
      <c r="BC1382" s="152">
        <f t="shared" si="9"/>
        <v>137878.0713</v>
      </c>
    </row>
    <row r="1383">
      <c r="A1383" s="152">
        <v>1.5374736E9</v>
      </c>
      <c r="B1383" s="152">
        <v>126762.8528</v>
      </c>
      <c r="D1383" s="153">
        <f>IFERROR(__xludf.DUMMYFUNCTION("TO_DATE(INT((E1383/(60*60*24))+""1/1/1970""))"),44015.0)</f>
        <v>44015</v>
      </c>
      <c r="E1383" s="156">
        <v>1.5937488E9</v>
      </c>
      <c r="F1383" s="156">
        <v>106494.973</v>
      </c>
      <c r="H1383" s="153">
        <f>IFERROR(__xludf.DUMMYFUNCTION("TO_DATE(INT((I1383/(60*60*24))+""1/1/1970""))"),44015.0)</f>
        <v>44015</v>
      </c>
      <c r="I1383" s="152">
        <v>1.5937488E9</v>
      </c>
      <c r="J1383" s="152">
        <v>209093.0316</v>
      </c>
      <c r="L1383" s="158"/>
      <c r="M1383" s="160"/>
      <c r="O1383" s="153">
        <f>IFERROR(__xludf.DUMMYFUNCTION("TO_DATE(INT((P1383/(60*60*24))+""1/1/1970""))"),43756.0)</f>
        <v>43756</v>
      </c>
      <c r="P1383" s="13">
        <v>1.5714072E9</v>
      </c>
      <c r="Q1383" s="13">
        <v>32535.5556</v>
      </c>
      <c r="S1383" s="153">
        <f>IFERROR(__xludf.DUMMYFUNCTION("TO_DATE(INT((T1383/(60*60*24))+""1/1/1970""))"),44015.0)</f>
        <v>44015</v>
      </c>
      <c r="T1383" s="152">
        <v>1.5937488E9</v>
      </c>
      <c r="U1383" s="152">
        <v>153766.1656</v>
      </c>
      <c r="W1383" s="153">
        <f>IFERROR(__xludf.DUMMYFUNCTION("TO_DATE(INT((X1383/(60*60*24))+""1/1/1970""))"),43978.0)</f>
        <v>43978</v>
      </c>
      <c r="X1383" s="156">
        <v>1.590588E9</v>
      </c>
      <c r="Y1383" s="156">
        <v>9973.8734</v>
      </c>
      <c r="AA1383" s="153">
        <f>IFERROR(__xludf.DUMMYFUNCTION("TO_DATE(INT((AB1383/(60*60*24))+""1/1/1970""))"),43987.0)</f>
        <v>43987</v>
      </c>
      <c r="AB1383" s="152">
        <v>1.5913188E9</v>
      </c>
      <c r="AC1383" s="152">
        <v>90726.562</v>
      </c>
      <c r="AE1383" s="153">
        <f>IFERROR(__xludf.DUMMYFUNCTION("TO_DATE(INT((AF1383/(60*60*24))+""1/1/1970""))"),43760.0)</f>
        <v>43760</v>
      </c>
      <c r="AF1383" s="156">
        <v>1.5717276E9</v>
      </c>
      <c r="AG1383" s="156">
        <v>90381.2414</v>
      </c>
      <c r="AQ1383" s="153">
        <f>IFERROR(__xludf.DUMMYFUNCTION("TO_DATE(INT((AR1383/(60*60*24))+""1/1/1970""))"),44015.0)</f>
        <v>44015</v>
      </c>
      <c r="AR1383" s="156">
        <v>1.5937488E9</v>
      </c>
      <c r="AS1383" s="156">
        <v>106494.973</v>
      </c>
      <c r="AT1383" s="152">
        <v>209093.0316</v>
      </c>
      <c r="AU1383" s="152">
        <f t="shared" si="1"/>
        <v>228911.06</v>
      </c>
      <c r="AV1383" s="152">
        <f t="shared" si="2"/>
        <v>34137.4724</v>
      </c>
      <c r="AW1383" s="152">
        <f t="shared" si="3"/>
        <v>153766.1656</v>
      </c>
      <c r="AX1383" s="152">
        <f t="shared" si="4"/>
        <v>10066.9042</v>
      </c>
      <c r="AY1383" s="152">
        <f t="shared" si="5"/>
        <v>92235.231</v>
      </c>
      <c r="AZ1383" s="152">
        <f t="shared" si="6"/>
        <v>96159.7892</v>
      </c>
      <c r="BA1383" s="152">
        <f t="shared" si="7"/>
        <v>187018.8466</v>
      </c>
      <c r="BB1383" s="152">
        <f t="shared" si="8"/>
        <v>112241.17</v>
      </c>
      <c r="BC1383" s="152">
        <f t="shared" si="9"/>
        <v>139862.6833</v>
      </c>
    </row>
    <row r="1384">
      <c r="A1384" s="156">
        <v>1.5375024E9</v>
      </c>
      <c r="B1384" s="156">
        <v>126762.8528</v>
      </c>
      <c r="D1384" s="153">
        <f>IFERROR(__xludf.DUMMYFUNCTION("TO_DATE(INT((E1384/(60*60*24))+""1/1/1970""))"),44018.0)</f>
        <v>44018</v>
      </c>
      <c r="E1384" s="152">
        <v>1.594044E9</v>
      </c>
      <c r="F1384" s="152">
        <v>106494.973</v>
      </c>
      <c r="H1384" s="153">
        <f>IFERROR(__xludf.DUMMYFUNCTION("TO_DATE(INT((I1384/(60*60*24))+""1/1/1970""))"),44018.0)</f>
        <v>44018</v>
      </c>
      <c r="I1384" s="156">
        <v>1.594044E9</v>
      </c>
      <c r="J1384" s="156">
        <v>209093.0316</v>
      </c>
      <c r="L1384" s="158"/>
      <c r="M1384" s="159"/>
      <c r="O1384" s="153">
        <f>IFERROR(__xludf.DUMMYFUNCTION("TO_DATE(INT((P1384/(60*60*24))+""1/1/1970""))"),43757.0)</f>
        <v>43757</v>
      </c>
      <c r="P1384" s="13">
        <v>1.5714432E9</v>
      </c>
      <c r="Q1384" s="13">
        <v>32520.5861</v>
      </c>
      <c r="S1384" s="153">
        <f>IFERROR(__xludf.DUMMYFUNCTION("TO_DATE(INT((T1384/(60*60*24))+""1/1/1970""))"),44018.0)</f>
        <v>44018</v>
      </c>
      <c r="T1384" s="156">
        <v>1.594044E9</v>
      </c>
      <c r="U1384" s="156">
        <v>153766.1656</v>
      </c>
      <c r="W1384" s="153">
        <f>IFERROR(__xludf.DUMMYFUNCTION("TO_DATE(INT((X1384/(60*60*24))+""1/1/1970""))"),43979.0)</f>
        <v>43979</v>
      </c>
      <c r="X1384" s="156">
        <v>1.5906744E9</v>
      </c>
      <c r="Y1384" s="156">
        <v>9981.4101</v>
      </c>
      <c r="AA1384" s="153">
        <f>IFERROR(__xludf.DUMMYFUNCTION("TO_DATE(INT((AB1384/(60*60*24))+""1/1/1970""))"),43989.0)</f>
        <v>43989</v>
      </c>
      <c r="AB1384" s="156">
        <v>1.5915672E9</v>
      </c>
      <c r="AC1384" s="156">
        <v>90467.728</v>
      </c>
      <c r="AE1384" s="153">
        <f>IFERROR(__xludf.DUMMYFUNCTION("TO_DATE(INT((AF1384/(60*60*24))+""1/1/1970""))"),43761.0)</f>
        <v>43761</v>
      </c>
      <c r="AF1384" s="152">
        <v>1.5718068E9</v>
      </c>
      <c r="AG1384" s="152">
        <v>90565.0183</v>
      </c>
      <c r="AQ1384" s="153">
        <f>IFERROR(__xludf.DUMMYFUNCTION("TO_DATE(INT((AR1384/(60*60*24))+""1/1/1970""))"),44018.0)</f>
        <v>44018</v>
      </c>
      <c r="AR1384" s="152">
        <v>1.594044E9</v>
      </c>
      <c r="AS1384" s="152">
        <v>106494.973</v>
      </c>
      <c r="AT1384" s="156">
        <v>209093.0316</v>
      </c>
      <c r="AU1384" s="152">
        <f t="shared" si="1"/>
        <v>228911.06</v>
      </c>
      <c r="AV1384" s="152">
        <f t="shared" si="2"/>
        <v>34137.0309</v>
      </c>
      <c r="AW1384" s="152">
        <f t="shared" si="3"/>
        <v>153766.1656</v>
      </c>
      <c r="AX1384" s="152">
        <f t="shared" si="4"/>
        <v>10074.7177</v>
      </c>
      <c r="AY1384" s="152">
        <f t="shared" si="5"/>
        <v>92433.7712</v>
      </c>
      <c r="AZ1384" s="152">
        <f t="shared" si="6"/>
        <v>96239.5906</v>
      </c>
      <c r="BA1384" s="152">
        <f t="shared" si="7"/>
        <v>191803.7389</v>
      </c>
      <c r="BB1384" s="152">
        <f t="shared" si="8"/>
        <v>112241.17</v>
      </c>
      <c r="BC1384" s="152">
        <f t="shared" si="9"/>
        <v>139862.6833</v>
      </c>
    </row>
    <row r="1385">
      <c r="A1385" s="152">
        <v>1.53754188E9</v>
      </c>
      <c r="B1385" s="152">
        <v>126883.9497</v>
      </c>
      <c r="D1385" s="153">
        <f>IFERROR(__xludf.DUMMYFUNCTION("TO_DATE(INT((E1385/(60*60*24))+""1/1/1970""))"),44019.0)</f>
        <v>44019</v>
      </c>
      <c r="E1385" s="152">
        <v>1.5940944E9</v>
      </c>
      <c r="F1385" s="152">
        <v>108138.8286</v>
      </c>
      <c r="H1385" s="153">
        <f>IFERROR(__xludf.DUMMYFUNCTION("TO_DATE(INT((I1385/(60*60*24))+""1/1/1970""))"),44019.0)</f>
        <v>44019</v>
      </c>
      <c r="I1385" s="156">
        <v>1.5940944E9</v>
      </c>
      <c r="J1385" s="156">
        <v>210937.7685</v>
      </c>
      <c r="L1385" s="158"/>
      <c r="M1385" s="159"/>
      <c r="O1385" s="153">
        <f>IFERROR(__xludf.DUMMYFUNCTION("TO_DATE(INT((P1385/(60*60*24))+""1/1/1970""))"),43758.0)</f>
        <v>43758</v>
      </c>
      <c r="P1385" s="13">
        <v>1.5715296E9</v>
      </c>
      <c r="Q1385" s="13">
        <v>32520.5861</v>
      </c>
      <c r="S1385" s="153">
        <f>IFERROR(__xludf.DUMMYFUNCTION("TO_DATE(INT((T1385/(60*60*24))+""1/1/1970""))"),44019.0)</f>
        <v>44019</v>
      </c>
      <c r="T1385" s="156">
        <v>1.5940944E9</v>
      </c>
      <c r="U1385" s="156">
        <v>153744.1454</v>
      </c>
      <c r="W1385" s="153">
        <f>IFERROR(__xludf.DUMMYFUNCTION("TO_DATE(INT((X1385/(60*60*24))+""1/1/1970""))"),43980.0)</f>
        <v>43980</v>
      </c>
      <c r="X1385" s="156">
        <v>1.5907608E9</v>
      </c>
      <c r="Y1385" s="156">
        <v>9984.923</v>
      </c>
      <c r="AA1385" s="153">
        <f>IFERROR(__xludf.DUMMYFUNCTION("TO_DATE(INT((AB1385/(60*60*24))+""1/1/1970""))"),43990.0)</f>
        <v>43990</v>
      </c>
      <c r="AB1385" s="156">
        <v>1.5916068E9</v>
      </c>
      <c r="AC1385" s="156">
        <v>90384.8252</v>
      </c>
      <c r="AE1385" s="153">
        <f>IFERROR(__xludf.DUMMYFUNCTION("TO_DATE(INT((AF1385/(60*60*24))+""1/1/1970""))"),43762.0)</f>
        <v>43762</v>
      </c>
      <c r="AF1385" s="156">
        <v>1.571886E9</v>
      </c>
      <c r="AG1385" s="156">
        <v>90539.5162</v>
      </c>
      <c r="AQ1385" s="153">
        <f>IFERROR(__xludf.DUMMYFUNCTION("TO_DATE(INT((AR1385/(60*60*24))+""1/1/1970""))"),44019.0)</f>
        <v>44019</v>
      </c>
      <c r="AR1385" s="152">
        <v>1.5940944E9</v>
      </c>
      <c r="AS1385" s="152">
        <v>108138.8286</v>
      </c>
      <c r="AT1385" s="156">
        <v>210937.7685</v>
      </c>
      <c r="AU1385" s="152">
        <f t="shared" si="1"/>
        <v>231960.45</v>
      </c>
      <c r="AV1385" s="152">
        <f t="shared" si="2"/>
        <v>34171.0181</v>
      </c>
      <c r="AW1385" s="152">
        <f t="shared" si="3"/>
        <v>153744.1454</v>
      </c>
      <c r="AX1385" s="152">
        <f t="shared" si="4"/>
        <v>10085.3124</v>
      </c>
      <c r="AY1385" s="152">
        <f t="shared" si="5"/>
        <v>92310.2798</v>
      </c>
      <c r="AZ1385" s="152">
        <f t="shared" si="6"/>
        <v>96801.187</v>
      </c>
      <c r="BA1385" s="152">
        <f t="shared" si="7"/>
        <v>193826.2476</v>
      </c>
      <c r="BB1385" s="152">
        <f t="shared" si="8"/>
        <v>112605.21</v>
      </c>
      <c r="BC1385" s="152">
        <f t="shared" si="9"/>
        <v>146347.6776</v>
      </c>
    </row>
    <row r="1386">
      <c r="A1386" s="156">
        <v>1.53756E9</v>
      </c>
      <c r="B1386" s="156">
        <v>126650.4097</v>
      </c>
      <c r="D1386" s="153">
        <f>IFERROR(__xludf.DUMMYFUNCTION("TO_DATE(INT((E1386/(60*60*24))+""1/1/1970""))"),44020.0)</f>
        <v>44020</v>
      </c>
      <c r="E1386" s="156">
        <v>1.5941808E9</v>
      </c>
      <c r="F1386" s="156">
        <v>107567.552</v>
      </c>
      <c r="H1386" s="153">
        <f>IFERROR(__xludf.DUMMYFUNCTION("TO_DATE(INT((I1386/(60*60*24))+""1/1/1970""))"),44020.0)</f>
        <v>44020</v>
      </c>
      <c r="I1386" s="152">
        <v>1.5941808E9</v>
      </c>
      <c r="J1386" s="152">
        <v>213530.8732</v>
      </c>
      <c r="L1386" s="158"/>
      <c r="M1386" s="160"/>
      <c r="O1386" s="153">
        <f>IFERROR(__xludf.DUMMYFUNCTION("TO_DATE(INT((P1386/(60*60*24))+""1/1/1970""))"),43759.0)</f>
        <v>43759</v>
      </c>
      <c r="P1386" s="13">
        <v>1.571616E9</v>
      </c>
      <c r="Q1386" s="13">
        <v>32533.1273</v>
      </c>
      <c r="S1386" s="153">
        <f>IFERROR(__xludf.DUMMYFUNCTION("TO_DATE(INT((T1386/(60*60*24))+""1/1/1970""))"),44020.0)</f>
        <v>44020</v>
      </c>
      <c r="T1386" s="152">
        <v>1.5941808E9</v>
      </c>
      <c r="U1386" s="152">
        <v>153905.0007</v>
      </c>
      <c r="W1386" s="153">
        <f>IFERROR(__xludf.DUMMYFUNCTION("TO_DATE(INT((X1386/(60*60*24))+""1/1/1970""))"),43981.0)</f>
        <v>43981</v>
      </c>
      <c r="X1386" s="156">
        <v>1.5907968E9</v>
      </c>
      <c r="Y1386" s="156">
        <v>9995.4096</v>
      </c>
      <c r="AA1386" s="153">
        <f>IFERROR(__xludf.DUMMYFUNCTION("TO_DATE(INT((AB1386/(60*60*24))+""1/1/1970""))"),43991.0)</f>
        <v>43991</v>
      </c>
      <c r="AB1386" s="152">
        <v>1.591686E9</v>
      </c>
      <c r="AC1386" s="152">
        <v>91070.6488</v>
      </c>
      <c r="AE1386" s="153">
        <f>IFERROR(__xludf.DUMMYFUNCTION("TO_DATE(INT((AF1386/(60*60*24))+""1/1/1970""))"),43763.0)</f>
        <v>43763</v>
      </c>
      <c r="AF1386" s="152">
        <v>1.5719652E9</v>
      </c>
      <c r="AG1386" s="152">
        <v>90769.4398</v>
      </c>
      <c r="AQ1386" s="153">
        <f>IFERROR(__xludf.DUMMYFUNCTION("TO_DATE(INT((AR1386/(60*60*24))+""1/1/1970""))"),44020.0)</f>
        <v>44020</v>
      </c>
      <c r="AR1386" s="156">
        <v>1.5941808E9</v>
      </c>
      <c r="AS1386" s="156">
        <v>107567.552</v>
      </c>
      <c r="AT1386" s="152">
        <v>213530.8732</v>
      </c>
      <c r="AU1386" s="152">
        <f t="shared" si="1"/>
        <v>230543.26</v>
      </c>
      <c r="AV1386" s="152">
        <f t="shared" si="2"/>
        <v>34134.1312</v>
      </c>
      <c r="AW1386" s="152">
        <f t="shared" si="3"/>
        <v>153905.0007</v>
      </c>
      <c r="AX1386" s="152">
        <f t="shared" si="4"/>
        <v>10068.8171</v>
      </c>
      <c r="AY1386" s="152">
        <f t="shared" si="5"/>
        <v>92311.1805</v>
      </c>
      <c r="AZ1386" s="152">
        <f t="shared" si="6"/>
        <v>96477.7143</v>
      </c>
      <c r="BA1386" s="152">
        <f t="shared" si="7"/>
        <v>194444.1505</v>
      </c>
      <c r="BB1386" s="152">
        <f t="shared" si="8"/>
        <v>112660.845</v>
      </c>
      <c r="BC1386" s="152">
        <f t="shared" si="9"/>
        <v>142318.9257</v>
      </c>
    </row>
    <row r="1387">
      <c r="A1387" s="152">
        <v>1.53779586E9</v>
      </c>
      <c r="B1387" s="152">
        <v>126326.0485</v>
      </c>
      <c r="D1387" s="153">
        <f>IFERROR(__xludf.DUMMYFUNCTION("TO_DATE(INT((E1387/(60*60*24))+""1/1/1970""))"),44021.0)</f>
        <v>44021</v>
      </c>
      <c r="E1387" s="152">
        <v>1.5942672E9</v>
      </c>
      <c r="F1387" s="152">
        <v>107567.552</v>
      </c>
      <c r="H1387" s="153">
        <f>IFERROR(__xludf.DUMMYFUNCTION("TO_DATE(INT((I1387/(60*60*24))+""1/1/1970""))"),44021.0)</f>
        <v>44021</v>
      </c>
      <c r="I1387" s="156">
        <v>1.5942672E9</v>
      </c>
      <c r="J1387" s="156">
        <v>218975.862</v>
      </c>
      <c r="L1387" s="158"/>
      <c r="M1387" s="159"/>
      <c r="O1387" s="153">
        <f>IFERROR(__xludf.DUMMYFUNCTION("TO_DATE(INT((P1387/(60*60*24))+""1/1/1970""))"),43760.0)</f>
        <v>43760</v>
      </c>
      <c r="P1387" s="13">
        <v>1.5717528E9</v>
      </c>
      <c r="Q1387" s="13">
        <v>32599.4265</v>
      </c>
      <c r="S1387" s="153">
        <f>IFERROR(__xludf.DUMMYFUNCTION("TO_DATE(INT((T1387/(60*60*24))+""1/1/1970""))"),44021.0)</f>
        <v>44021</v>
      </c>
      <c r="T1387" s="156">
        <v>1.5942672E9</v>
      </c>
      <c r="U1387" s="156">
        <v>153858.1339</v>
      </c>
      <c r="W1387" s="153">
        <f>IFERROR(__xludf.DUMMYFUNCTION("TO_DATE(INT((X1387/(60*60*24))+""1/1/1970""))"),43983.0)</f>
        <v>43983</v>
      </c>
      <c r="X1387" s="152">
        <v>1.5909696E9</v>
      </c>
      <c r="Y1387" s="152">
        <v>9994.004</v>
      </c>
      <c r="AA1387" s="153">
        <f>IFERROR(__xludf.DUMMYFUNCTION("TO_DATE(INT((AB1387/(60*60*24))+""1/1/1970""))"),43992.0)</f>
        <v>43992</v>
      </c>
      <c r="AB1387" s="156">
        <v>1.5917652E9</v>
      </c>
      <c r="AC1387" s="156">
        <v>90900.1122</v>
      </c>
      <c r="AE1387" s="153">
        <f>IFERROR(__xludf.DUMMYFUNCTION("TO_DATE(INT((AF1387/(60*60*24))+""1/1/1970""))"),43764.0)</f>
        <v>43764</v>
      </c>
      <c r="AF1387" s="156">
        <v>1.572048E9</v>
      </c>
      <c r="AG1387" s="156">
        <v>90962.9318</v>
      </c>
      <c r="AQ1387" s="153">
        <f>IFERROR(__xludf.DUMMYFUNCTION("TO_DATE(INT((AR1387/(60*60*24))+""1/1/1970""))"),44021.0)</f>
        <v>44021</v>
      </c>
      <c r="AR1387" s="152">
        <v>1.5942672E9</v>
      </c>
      <c r="AS1387" s="152">
        <v>107567.552</v>
      </c>
      <c r="AT1387" s="156">
        <v>218975.862</v>
      </c>
      <c r="AU1387" s="152">
        <f t="shared" si="1"/>
        <v>231945.76</v>
      </c>
      <c r="AV1387" s="152">
        <f t="shared" si="2"/>
        <v>34181.6506</v>
      </c>
      <c r="AW1387" s="152">
        <f t="shared" si="3"/>
        <v>153858.1339</v>
      </c>
      <c r="AX1387" s="152">
        <f t="shared" si="4"/>
        <v>10085.0237</v>
      </c>
      <c r="AY1387" s="152">
        <f t="shared" si="5"/>
        <v>92631.3187</v>
      </c>
      <c r="AZ1387" s="152">
        <f t="shared" si="6"/>
        <v>97012.8525</v>
      </c>
      <c r="BA1387" s="152">
        <f t="shared" si="7"/>
        <v>197063.1192</v>
      </c>
      <c r="BB1387" s="152">
        <f t="shared" si="8"/>
        <v>112373.42</v>
      </c>
      <c r="BC1387" s="152">
        <f t="shared" si="9"/>
        <v>146436.7233</v>
      </c>
    </row>
    <row r="1388">
      <c r="A1388" s="156">
        <v>1.5378192E9</v>
      </c>
      <c r="B1388" s="156">
        <v>126230.9026</v>
      </c>
      <c r="D1388" s="153">
        <f>IFERROR(__xludf.DUMMYFUNCTION("TO_DATE(INT((E1388/(60*60*24))+""1/1/1970""))"),44022.0)</f>
        <v>44022</v>
      </c>
      <c r="E1388" s="156">
        <v>1.5943536E9</v>
      </c>
      <c r="F1388" s="156">
        <v>107567.552</v>
      </c>
      <c r="H1388" s="153">
        <f>IFERROR(__xludf.DUMMYFUNCTION("TO_DATE(INT((I1388/(60*60*24))+""1/1/1970""))"),44022.0)</f>
        <v>44022</v>
      </c>
      <c r="I1388" s="152">
        <v>1.5943536E9</v>
      </c>
      <c r="J1388" s="152">
        <v>225492.1452</v>
      </c>
      <c r="L1388" s="158"/>
      <c r="M1388" s="160"/>
      <c r="O1388" s="153">
        <f>IFERROR(__xludf.DUMMYFUNCTION("TO_DATE(INT((P1388/(60*60*24))+""1/1/1970""))"),43761.0)</f>
        <v>43761</v>
      </c>
      <c r="P1388" s="13">
        <v>1.5718392E9</v>
      </c>
      <c r="Q1388" s="13">
        <v>32527.2284</v>
      </c>
      <c r="S1388" s="153">
        <f>IFERROR(__xludf.DUMMYFUNCTION("TO_DATE(INT((T1388/(60*60*24))+""1/1/1970""))"),44022.0)</f>
        <v>44022</v>
      </c>
      <c r="T1388" s="152">
        <v>1.5943536E9</v>
      </c>
      <c r="U1388" s="152">
        <v>154134.5083</v>
      </c>
      <c r="W1388" s="153">
        <f>IFERROR(__xludf.DUMMYFUNCTION("TO_DATE(INT((X1388/(60*60*24))+""1/1/1970""))"),43984.0)</f>
        <v>43984</v>
      </c>
      <c r="X1388" s="156">
        <v>1.5911064E9</v>
      </c>
      <c r="Y1388" s="156">
        <v>10018.6995</v>
      </c>
      <c r="AA1388" s="153">
        <f>IFERROR(__xludf.DUMMYFUNCTION("TO_DATE(INT((AB1388/(60*60*24))+""1/1/1970""))"),43993.0)</f>
        <v>43993</v>
      </c>
      <c r="AB1388" s="152">
        <v>1.5918444E9</v>
      </c>
      <c r="AC1388" s="152">
        <v>91003.2375</v>
      </c>
      <c r="AE1388" s="153">
        <f>IFERROR(__xludf.DUMMYFUNCTION("TO_DATE(INT((AF1388/(60*60*24))+""1/1/1970""))"),43765.0)</f>
        <v>43765</v>
      </c>
      <c r="AF1388" s="152">
        <v>1.5722136E9</v>
      </c>
      <c r="AG1388" s="152">
        <v>90962.9318</v>
      </c>
      <c r="AQ1388" s="153">
        <f>IFERROR(__xludf.DUMMYFUNCTION("TO_DATE(INT((AR1388/(60*60*24))+""1/1/1970""))"),44022.0)</f>
        <v>44022</v>
      </c>
      <c r="AR1388" s="156">
        <v>1.5943536E9</v>
      </c>
      <c r="AS1388" s="156">
        <v>107567.552</v>
      </c>
      <c r="AT1388" s="152">
        <v>225492.1452</v>
      </c>
      <c r="AU1388" s="152">
        <f t="shared" si="1"/>
        <v>231648.26</v>
      </c>
      <c r="AV1388" s="152">
        <f t="shared" si="2"/>
        <v>34193.6813</v>
      </c>
      <c r="AW1388" s="152">
        <f t="shared" si="3"/>
        <v>154134.5083</v>
      </c>
      <c r="AX1388" s="152">
        <f t="shared" si="4"/>
        <v>10069.1384</v>
      </c>
      <c r="AY1388" s="152">
        <f t="shared" si="5"/>
        <v>92568.1296</v>
      </c>
      <c r="AZ1388" s="152">
        <f t="shared" si="6"/>
        <v>96594.2156</v>
      </c>
      <c r="BA1388" s="152">
        <f t="shared" si="7"/>
        <v>199369.6339</v>
      </c>
      <c r="BB1388" s="152">
        <f t="shared" si="8"/>
        <v>112564.94</v>
      </c>
      <c r="BC1388" s="152">
        <f t="shared" si="9"/>
        <v>148810.4176</v>
      </c>
    </row>
    <row r="1389">
      <c r="A1389" s="152">
        <v>1.53788226E9</v>
      </c>
      <c r="B1389" s="152">
        <v>126451.4682</v>
      </c>
      <c r="D1389" s="153">
        <f>IFERROR(__xludf.DUMMYFUNCTION("TO_DATE(INT((E1389/(60*60*24))+""1/1/1970""))"),44023.0)</f>
        <v>44023</v>
      </c>
      <c r="E1389" s="152">
        <v>1.59444E9</v>
      </c>
      <c r="F1389" s="152">
        <v>107567.552</v>
      </c>
      <c r="H1389" s="153">
        <f>IFERROR(__xludf.DUMMYFUNCTION("TO_DATE(INT((I1389/(60*60*24))+""1/1/1970""))"),44023.0)</f>
        <v>44023</v>
      </c>
      <c r="I1389" s="156">
        <v>1.59444E9</v>
      </c>
      <c r="J1389" s="156">
        <v>220945.4484</v>
      </c>
      <c r="L1389" s="158"/>
      <c r="M1389" s="159"/>
      <c r="O1389" s="153">
        <f>IFERROR(__xludf.DUMMYFUNCTION("TO_DATE(INT((P1389/(60*60*24))+""1/1/1970""))"),43762.0)</f>
        <v>43762</v>
      </c>
      <c r="P1389" s="13">
        <v>1.5719256E9</v>
      </c>
      <c r="Q1389" s="13">
        <v>32399.6987</v>
      </c>
      <c r="S1389" s="153">
        <f>IFERROR(__xludf.DUMMYFUNCTION("TO_DATE(INT((T1389/(60*60*24))+""1/1/1970""))"),44023.0)</f>
        <v>44023</v>
      </c>
      <c r="T1389" s="156">
        <v>1.59444E9</v>
      </c>
      <c r="U1389" s="156">
        <v>154014.6321</v>
      </c>
      <c r="W1389" s="153">
        <f>IFERROR(__xludf.DUMMYFUNCTION("TO_DATE(INT((X1389/(60*60*24))+""1/1/1970""))"),43985.0)</f>
        <v>43985</v>
      </c>
      <c r="X1389" s="156">
        <v>1.5911928E9</v>
      </c>
      <c r="Y1389" s="156">
        <v>10054.0418</v>
      </c>
      <c r="AA1389" s="153">
        <f>IFERROR(__xludf.DUMMYFUNCTION("TO_DATE(INT((AB1389/(60*60*24))+""1/1/1970""))"),43994.0)</f>
        <v>43994</v>
      </c>
      <c r="AB1389" s="156">
        <v>1.5919236E9</v>
      </c>
      <c r="AC1389" s="156">
        <v>92283.2688</v>
      </c>
      <c r="AE1389" s="153">
        <f>IFERROR(__xludf.DUMMYFUNCTION("TO_DATE(INT((AF1389/(60*60*24))+""1/1/1970""))"),43766.0)</f>
        <v>43766</v>
      </c>
      <c r="AF1389" s="152">
        <v>1.5722532E9</v>
      </c>
      <c r="AG1389" s="152">
        <v>90928.6224</v>
      </c>
      <c r="AQ1389" s="153">
        <f>IFERROR(__xludf.DUMMYFUNCTION("TO_DATE(INT((AR1389/(60*60*24))+""1/1/1970""))"),44023.0)</f>
        <v>44023</v>
      </c>
      <c r="AR1389" s="152">
        <v>1.59444E9</v>
      </c>
      <c r="AS1389" s="152">
        <v>107567.552</v>
      </c>
      <c r="AT1389" s="156">
        <v>220945.4484</v>
      </c>
      <c r="AU1389" s="152">
        <f t="shared" si="1"/>
        <v>231648.26</v>
      </c>
      <c r="AV1389" s="152">
        <f t="shared" si="2"/>
        <v>34249.8892</v>
      </c>
      <c r="AW1389" s="152">
        <f t="shared" si="3"/>
        <v>154014.6321</v>
      </c>
      <c r="AX1389" s="152">
        <f t="shared" si="4"/>
        <v>10062.8845</v>
      </c>
      <c r="AY1389" s="152">
        <f t="shared" si="5"/>
        <v>92568.1296</v>
      </c>
      <c r="AZ1389" s="152">
        <f t="shared" si="6"/>
        <v>96695.781</v>
      </c>
      <c r="BA1389" s="152">
        <f t="shared" si="7"/>
        <v>203308.3554</v>
      </c>
      <c r="BB1389" s="152">
        <f t="shared" si="8"/>
        <v>112676.88</v>
      </c>
      <c r="BC1389" s="152">
        <f t="shared" si="9"/>
        <v>152283.0143</v>
      </c>
    </row>
    <row r="1390">
      <c r="A1390" s="156">
        <v>1.5379056E9</v>
      </c>
      <c r="B1390" s="156">
        <v>126114.1326</v>
      </c>
      <c r="D1390" s="153">
        <f>IFERROR(__xludf.DUMMYFUNCTION("TO_DATE(INT((E1390/(60*60*24))+""1/1/1970""))"),44025.0)</f>
        <v>44025</v>
      </c>
      <c r="E1390" s="156">
        <v>1.5946488E9</v>
      </c>
      <c r="F1390" s="156">
        <v>107567.552</v>
      </c>
      <c r="H1390" s="153">
        <f>IFERROR(__xludf.DUMMYFUNCTION("TO_DATE(INT((I1390/(60*60*24))+""1/1/1970""))"),44025.0)</f>
        <v>44025</v>
      </c>
      <c r="I1390" s="152">
        <v>1.5946488E9</v>
      </c>
      <c r="J1390" s="152">
        <v>220945.4484</v>
      </c>
      <c r="L1390" s="158"/>
      <c r="M1390" s="160"/>
      <c r="O1390" s="153">
        <f>IFERROR(__xludf.DUMMYFUNCTION("TO_DATE(INT((P1390/(60*60*24))+""1/1/1970""))"),43763.0)</f>
        <v>43763</v>
      </c>
      <c r="P1390" s="13">
        <v>1.572012E9</v>
      </c>
      <c r="Q1390" s="13">
        <v>32450.8559</v>
      </c>
      <c r="S1390" s="153">
        <f>IFERROR(__xludf.DUMMYFUNCTION("TO_DATE(INT((T1390/(60*60*24))+""1/1/1970""))"),44025.0)</f>
        <v>44025</v>
      </c>
      <c r="T1390" s="152">
        <v>1.5946488E9</v>
      </c>
      <c r="U1390" s="152">
        <v>154014.6321</v>
      </c>
      <c r="W1390" s="153">
        <f>IFERROR(__xludf.DUMMYFUNCTION("TO_DATE(INT((X1390/(60*60*24))+""1/1/1970""))"),43986.0)</f>
        <v>43986</v>
      </c>
      <c r="X1390" s="156">
        <v>1.5912792E9</v>
      </c>
      <c r="Y1390" s="156">
        <v>10064.2841</v>
      </c>
      <c r="AA1390" s="153">
        <f>IFERROR(__xludf.DUMMYFUNCTION("TO_DATE(INT((AB1390/(60*60*24))+""1/1/1970""))"),43996.0)</f>
        <v>43996</v>
      </c>
      <c r="AB1390" s="152">
        <v>1.592172E9</v>
      </c>
      <c r="AC1390" s="152">
        <v>92261.9516</v>
      </c>
      <c r="AE1390" s="153">
        <f>IFERROR(__xludf.DUMMYFUNCTION("TO_DATE(INT((AF1390/(60*60*24))+""1/1/1970""))"),43767.0)</f>
        <v>43767</v>
      </c>
      <c r="AF1390" s="156">
        <v>1.5723324E9</v>
      </c>
      <c r="AG1390" s="156">
        <v>90811.5469</v>
      </c>
      <c r="AQ1390" s="153">
        <f>IFERROR(__xludf.DUMMYFUNCTION("TO_DATE(INT((AR1390/(60*60*24))+""1/1/1970""))"),44025.0)</f>
        <v>44025</v>
      </c>
      <c r="AR1390" s="156">
        <v>1.5946488E9</v>
      </c>
      <c r="AS1390" s="156">
        <v>107567.552</v>
      </c>
      <c r="AT1390" s="152">
        <v>220945.4484</v>
      </c>
      <c r="AU1390" s="152">
        <f t="shared" si="1"/>
        <v>233539.28</v>
      </c>
      <c r="AV1390" s="152">
        <f t="shared" si="2"/>
        <v>34247.2609</v>
      </c>
      <c r="AW1390" s="152">
        <f t="shared" si="3"/>
        <v>154014.6321</v>
      </c>
      <c r="AX1390" s="152">
        <f t="shared" si="4"/>
        <v>10063.2054</v>
      </c>
      <c r="AY1390" s="152">
        <f t="shared" si="5"/>
        <v>92504.2379</v>
      </c>
      <c r="AZ1390" s="152">
        <f t="shared" si="6"/>
        <v>96767.0474</v>
      </c>
      <c r="BA1390" s="152">
        <f t="shared" si="7"/>
        <v>208358.4308</v>
      </c>
      <c r="BB1390" s="152">
        <f t="shared" si="8"/>
        <v>112676.88</v>
      </c>
      <c r="BC1390" s="152">
        <f t="shared" si="9"/>
        <v>152283.0143</v>
      </c>
    </row>
    <row r="1391">
      <c r="A1391" s="152">
        <v>1.53796866E9</v>
      </c>
      <c r="B1391" s="152">
        <v>126230.9026</v>
      </c>
      <c r="D1391" s="153">
        <f>IFERROR(__xludf.DUMMYFUNCTION("TO_DATE(INT((E1391/(60*60*24))+""1/1/1970""))"),44026.0)</f>
        <v>44026</v>
      </c>
      <c r="E1391" s="156">
        <v>1.5946992E9</v>
      </c>
      <c r="F1391" s="156">
        <v>107567.552</v>
      </c>
      <c r="H1391" s="153">
        <f>IFERROR(__xludf.DUMMYFUNCTION("TO_DATE(INT((I1391/(60*60*24))+""1/1/1970""))"),44026.0)</f>
        <v>44026</v>
      </c>
      <c r="I1391" s="152">
        <v>1.5946992E9</v>
      </c>
      <c r="J1391" s="152">
        <v>207555.8733</v>
      </c>
      <c r="L1391" s="158"/>
      <c r="M1391" s="160"/>
      <c r="O1391" s="153">
        <f>IFERROR(__xludf.DUMMYFUNCTION("TO_DATE(INT((P1391/(60*60*24))+""1/1/1970""))"),43764.0)</f>
        <v>43764</v>
      </c>
      <c r="P1391" s="13">
        <v>1.572048E9</v>
      </c>
      <c r="Q1391" s="13">
        <v>32455.2537</v>
      </c>
      <c r="S1391" s="153">
        <f>IFERROR(__xludf.DUMMYFUNCTION("TO_DATE(INT((T1391/(60*60*24))+""1/1/1970""))"),44026.0)</f>
        <v>44026</v>
      </c>
      <c r="T1391" s="152">
        <v>1.5946992E9</v>
      </c>
      <c r="U1391" s="152">
        <v>154033.8259</v>
      </c>
      <c r="W1391" s="153">
        <f>IFERROR(__xludf.DUMMYFUNCTION("TO_DATE(INT((X1391/(60*60*24))+""1/1/1970""))"),43987.0)</f>
        <v>43987</v>
      </c>
      <c r="X1391" s="156">
        <v>1.5913656E9</v>
      </c>
      <c r="Y1391" s="156">
        <v>10078.7926</v>
      </c>
      <c r="AA1391" s="153">
        <f>IFERROR(__xludf.DUMMYFUNCTION("TO_DATE(INT((AB1391/(60*60*24))+""1/1/1970""))"),43997.0)</f>
        <v>43997</v>
      </c>
      <c r="AB1391" s="152">
        <v>1.5922116E9</v>
      </c>
      <c r="AC1391" s="152">
        <v>92181.4228</v>
      </c>
      <c r="AE1391" s="153">
        <f>IFERROR(__xludf.DUMMYFUNCTION("TO_DATE(INT((AF1391/(60*60*24))+""1/1/1970""))"),43768.0)</f>
        <v>43768</v>
      </c>
      <c r="AF1391" s="152">
        <v>1.5724116E9</v>
      </c>
      <c r="AG1391" s="152">
        <v>90696.9275</v>
      </c>
      <c r="AQ1391" s="153">
        <f>IFERROR(__xludf.DUMMYFUNCTION("TO_DATE(INT((AR1391/(60*60*24))+""1/1/1970""))"),44026.0)</f>
        <v>44026</v>
      </c>
      <c r="AR1391" s="156">
        <v>1.5946992E9</v>
      </c>
      <c r="AS1391" s="156">
        <v>107567.552</v>
      </c>
      <c r="AT1391" s="152">
        <v>207555.8733</v>
      </c>
      <c r="AU1391" s="152">
        <f t="shared" si="1"/>
        <v>231859.03</v>
      </c>
      <c r="AV1391" s="152">
        <f t="shared" si="2"/>
        <v>34183.7215</v>
      </c>
      <c r="AW1391" s="152">
        <f t="shared" si="3"/>
        <v>154033.8259</v>
      </c>
      <c r="AX1391" s="152">
        <f t="shared" si="4"/>
        <v>10071.0717</v>
      </c>
      <c r="AY1391" s="152">
        <f t="shared" si="5"/>
        <v>92559.6974</v>
      </c>
      <c r="AZ1391" s="152">
        <f t="shared" si="6"/>
        <v>97076.8642</v>
      </c>
      <c r="BA1391" s="152">
        <f t="shared" si="7"/>
        <v>195252.8076</v>
      </c>
      <c r="BB1391" s="152">
        <f t="shared" si="8"/>
        <v>112403.73</v>
      </c>
      <c r="BC1391" s="152">
        <f t="shared" si="9"/>
        <v>149513.599</v>
      </c>
    </row>
    <row r="1392">
      <c r="A1392" s="156">
        <v>1.537992E9</v>
      </c>
      <c r="B1392" s="156">
        <v>125737.8736</v>
      </c>
      <c r="D1392" s="153">
        <f>IFERROR(__xludf.DUMMYFUNCTION("TO_DATE(INT((E1392/(60*60*24))+""1/1/1970""))"),44027.0)</f>
        <v>44027</v>
      </c>
      <c r="E1392" s="152">
        <v>1.5947856E9</v>
      </c>
      <c r="F1392" s="152">
        <v>107567.552</v>
      </c>
      <c r="H1392" s="153">
        <f>IFERROR(__xludf.DUMMYFUNCTION("TO_DATE(INT((I1392/(60*60*24))+""1/1/1970""))"),44027.0)</f>
        <v>44027</v>
      </c>
      <c r="I1392" s="156">
        <v>1.5947856E9</v>
      </c>
      <c r="J1392" s="156">
        <v>208058.5094</v>
      </c>
      <c r="L1392" s="158"/>
      <c r="M1392" s="159"/>
      <c r="O1392" s="153">
        <f>IFERROR(__xludf.DUMMYFUNCTION("TO_DATE(INT((P1392/(60*60*24))+""1/1/1970""))"),43765.0)</f>
        <v>43765</v>
      </c>
      <c r="P1392" s="13">
        <v>1.5721344E9</v>
      </c>
      <c r="Q1392" s="13">
        <v>32455.2537</v>
      </c>
      <c r="S1392" s="153">
        <f>IFERROR(__xludf.DUMMYFUNCTION("TO_DATE(INT((T1392/(60*60*24))+""1/1/1970""))"),44027.0)</f>
        <v>44027</v>
      </c>
      <c r="T1392" s="156">
        <v>1.5947856E9</v>
      </c>
      <c r="U1392" s="156">
        <v>154181.3751</v>
      </c>
      <c r="W1392" s="153">
        <f>IFERROR(__xludf.DUMMYFUNCTION("TO_DATE(INT((X1392/(60*60*24))+""1/1/1970""))"),43988.0)</f>
        <v>43988</v>
      </c>
      <c r="X1392" s="156">
        <v>1.5914016E9</v>
      </c>
      <c r="Y1392" s="156">
        <v>10079.3982</v>
      </c>
      <c r="AA1392" s="153">
        <f>IFERROR(__xludf.DUMMYFUNCTION("TO_DATE(INT((AB1392/(60*60*24))+""1/1/1970""))"),43998.0)</f>
        <v>43998</v>
      </c>
      <c r="AB1392" s="156">
        <v>1.5922908E9</v>
      </c>
      <c r="AC1392" s="156">
        <v>92019.2548</v>
      </c>
      <c r="AE1392" s="153">
        <f>IFERROR(__xludf.DUMMYFUNCTION("TO_DATE(INT((AF1392/(60*60*24))+""1/1/1970""))"),43769.0)</f>
        <v>43769</v>
      </c>
      <c r="AF1392" s="156">
        <v>1.5724908E9</v>
      </c>
      <c r="AG1392" s="156">
        <v>90369.4435</v>
      </c>
      <c r="AQ1392" s="153">
        <f>IFERROR(__xludf.DUMMYFUNCTION("TO_DATE(INT((AR1392/(60*60*24))+""1/1/1970""))"),44027.0)</f>
        <v>44027</v>
      </c>
      <c r="AR1392" s="152">
        <v>1.5947856E9</v>
      </c>
      <c r="AS1392" s="152">
        <v>107567.552</v>
      </c>
      <c r="AT1392" s="156">
        <v>208058.5094</v>
      </c>
      <c r="AU1392" s="152">
        <f t="shared" si="1"/>
        <v>234726.79</v>
      </c>
      <c r="AV1392" s="152">
        <f t="shared" si="2"/>
        <v>34194.322</v>
      </c>
      <c r="AW1392" s="152">
        <f t="shared" si="3"/>
        <v>154181.3751</v>
      </c>
      <c r="AX1392" s="152">
        <f t="shared" si="4"/>
        <v>10086.8326</v>
      </c>
      <c r="AY1392" s="152">
        <f t="shared" si="5"/>
        <v>92540.1952</v>
      </c>
      <c r="AZ1392" s="152">
        <f t="shared" si="6"/>
        <v>97635.9002</v>
      </c>
      <c r="BA1392" s="152">
        <f t="shared" si="7"/>
        <v>196909.5666</v>
      </c>
      <c r="BB1392" s="152">
        <f t="shared" si="8"/>
        <v>112436.58</v>
      </c>
      <c r="BC1392" s="152">
        <f t="shared" si="9"/>
        <v>152641.2775</v>
      </c>
    </row>
    <row r="1393">
      <c r="A1393" s="152">
        <v>1.53805506E9</v>
      </c>
      <c r="B1393" s="152">
        <v>126010.337</v>
      </c>
      <c r="D1393" s="153">
        <f>IFERROR(__xludf.DUMMYFUNCTION("TO_DATE(INT((E1393/(60*60*24))+""1/1/1970""))"),44028.0)</f>
        <v>44028</v>
      </c>
      <c r="E1393" s="156">
        <v>1.594872E9</v>
      </c>
      <c r="F1393" s="156">
        <v>107567.552</v>
      </c>
      <c r="H1393" s="153">
        <f>IFERROR(__xludf.DUMMYFUNCTION("TO_DATE(INT((I1393/(60*60*24))+""1/1/1970""))"),44028.0)</f>
        <v>44028</v>
      </c>
      <c r="I1393" s="152">
        <v>1.594872E9</v>
      </c>
      <c r="J1393" s="152">
        <v>204169.7984</v>
      </c>
      <c r="L1393" s="158"/>
      <c r="M1393" s="160"/>
      <c r="O1393" s="153">
        <f>IFERROR(__xludf.DUMMYFUNCTION("TO_DATE(INT((P1393/(60*60*24))+""1/1/1970""))"),43766.0)</f>
        <v>43766</v>
      </c>
      <c r="P1393" s="13">
        <v>1.5722208E9</v>
      </c>
      <c r="Q1393" s="13">
        <v>32439.2753</v>
      </c>
      <c r="S1393" s="153">
        <f>IFERROR(__xludf.DUMMYFUNCTION("TO_DATE(INT((T1393/(60*60*24))+""1/1/1970""))"),44028.0)</f>
        <v>44028</v>
      </c>
      <c r="T1393" s="152">
        <v>1.594872E9</v>
      </c>
      <c r="U1393" s="152">
        <v>154191.6199</v>
      </c>
      <c r="W1393" s="153">
        <f>IFERROR(__xludf.DUMMYFUNCTION("TO_DATE(INT((X1393/(60*60*24))+""1/1/1970""))"),43990.0)</f>
        <v>43990</v>
      </c>
      <c r="X1393" s="152">
        <v>1.5915744E9</v>
      </c>
      <c r="Y1393" s="152">
        <v>10085.7825</v>
      </c>
      <c r="AA1393" s="153">
        <f>IFERROR(__xludf.DUMMYFUNCTION("TO_DATE(INT((AB1393/(60*60*24))+""1/1/1970""))"),43999.0)</f>
        <v>43999</v>
      </c>
      <c r="AB1393" s="152">
        <v>1.59237E9</v>
      </c>
      <c r="AC1393" s="152">
        <v>92172.7744</v>
      </c>
      <c r="AE1393" s="153">
        <f>IFERROR(__xludf.DUMMYFUNCTION("TO_DATE(INT((AF1393/(60*60*24))+""1/1/1970""))"),43770.0)</f>
        <v>43770</v>
      </c>
      <c r="AF1393" s="152">
        <v>1.57257E9</v>
      </c>
      <c r="AG1393" s="152">
        <v>90337.5138</v>
      </c>
      <c r="AQ1393" s="153">
        <f>IFERROR(__xludf.DUMMYFUNCTION("TO_DATE(INT((AR1393/(60*60*24))+""1/1/1970""))"),44028.0)</f>
        <v>44028</v>
      </c>
      <c r="AR1393" s="156">
        <v>1.594872E9</v>
      </c>
      <c r="AS1393" s="156">
        <v>107567.552</v>
      </c>
      <c r="AT1393" s="152">
        <v>204169.7984</v>
      </c>
      <c r="AU1393" s="152">
        <f t="shared" si="1"/>
        <v>236448.15</v>
      </c>
      <c r="AV1393" s="152">
        <f t="shared" si="2"/>
        <v>34243.8686</v>
      </c>
      <c r="AW1393" s="152">
        <f t="shared" si="3"/>
        <v>154191.6199</v>
      </c>
      <c r="AX1393" s="152">
        <f t="shared" si="4"/>
        <v>10089.4757</v>
      </c>
      <c r="AY1393" s="152">
        <f t="shared" si="5"/>
        <v>92311.8744</v>
      </c>
      <c r="AZ1393" s="152">
        <f t="shared" si="6"/>
        <v>97696.0712</v>
      </c>
      <c r="BA1393" s="152">
        <f t="shared" si="7"/>
        <v>196562.536</v>
      </c>
      <c r="BB1393" s="152">
        <f t="shared" si="8"/>
        <v>112461.33</v>
      </c>
      <c r="BC1393" s="152">
        <f t="shared" si="9"/>
        <v>149838.4871</v>
      </c>
    </row>
    <row r="1394">
      <c r="A1394" s="156">
        <v>1.5380784E9</v>
      </c>
      <c r="B1394" s="156">
        <v>126088.1837</v>
      </c>
      <c r="D1394" s="153">
        <f>IFERROR(__xludf.DUMMYFUNCTION("TO_DATE(INT((E1394/(60*60*24))+""1/1/1970""))"),44029.0)</f>
        <v>44029</v>
      </c>
      <c r="E1394" s="152">
        <v>1.5949584E9</v>
      </c>
      <c r="F1394" s="152">
        <v>107567.552</v>
      </c>
      <c r="H1394" s="153">
        <f>IFERROR(__xludf.DUMMYFUNCTION("TO_DATE(INT((I1394/(60*60*24))+""1/1/1970""))"),44029.0)</f>
        <v>44029</v>
      </c>
      <c r="I1394" s="156">
        <v>1.5949584E9</v>
      </c>
      <c r="J1394" s="156">
        <v>205997.7885</v>
      </c>
      <c r="L1394" s="158"/>
      <c r="M1394" s="159"/>
      <c r="O1394" s="153">
        <f>IFERROR(__xludf.DUMMYFUNCTION("TO_DATE(INT((P1394/(60*60*24))+""1/1/1970""))"),43767.0)</f>
        <v>43767</v>
      </c>
      <c r="P1394" s="13">
        <v>1.5723576E9</v>
      </c>
      <c r="Q1394" s="13">
        <v>32334.989</v>
      </c>
      <c r="S1394" s="153">
        <f>IFERROR(__xludf.DUMMYFUNCTION("TO_DATE(INT((T1394/(60*60*24))+""1/1/1970""))"),44029.0)</f>
        <v>44029</v>
      </c>
      <c r="T1394" s="156">
        <v>1.5949584E9</v>
      </c>
      <c r="U1394" s="156">
        <v>154261.8028</v>
      </c>
      <c r="W1394" s="153">
        <f>IFERROR(__xludf.DUMMYFUNCTION("TO_DATE(INT((X1394/(60*60*24))+""1/1/1970""))"),43991.0)</f>
        <v>43991</v>
      </c>
      <c r="X1394" s="156">
        <v>1.5917112E9</v>
      </c>
      <c r="Y1394" s="156">
        <v>10082.8761</v>
      </c>
      <c r="AA1394" s="153">
        <f>IFERROR(__xludf.DUMMYFUNCTION("TO_DATE(INT((AB1394/(60*60*24))+""1/1/1970""))"),44000.0)</f>
        <v>44000</v>
      </c>
      <c r="AB1394" s="156">
        <v>1.5924492E9</v>
      </c>
      <c r="AC1394" s="156">
        <v>92345.7094</v>
      </c>
      <c r="AE1394" s="153">
        <f>IFERROR(__xludf.DUMMYFUNCTION("TO_DATE(INT((AF1394/(60*60*24))+""1/1/1970""))"),43771.0)</f>
        <v>43771</v>
      </c>
      <c r="AF1394" s="156">
        <v>1.5726528E9</v>
      </c>
      <c r="AG1394" s="156">
        <v>90262.1925</v>
      </c>
      <c r="AQ1394" s="153">
        <f>IFERROR(__xludf.DUMMYFUNCTION("TO_DATE(INT((AR1394/(60*60*24))+""1/1/1970""))"),44029.0)</f>
        <v>44029</v>
      </c>
      <c r="AR1394" s="152">
        <v>1.5949584E9</v>
      </c>
      <c r="AS1394" s="152">
        <v>107567.552</v>
      </c>
      <c r="AT1394" s="156">
        <v>205997.7885</v>
      </c>
      <c r="AU1394" s="152">
        <f t="shared" si="1"/>
        <v>236005.68</v>
      </c>
      <c r="AV1394" s="152">
        <f t="shared" si="2"/>
        <v>34180.3527</v>
      </c>
      <c r="AW1394" s="152">
        <f t="shared" si="3"/>
        <v>154261.8028</v>
      </c>
      <c r="AX1394" s="152">
        <f t="shared" si="4"/>
        <v>10080.3187</v>
      </c>
      <c r="AY1394" s="152">
        <f t="shared" si="5"/>
        <v>92342.8257</v>
      </c>
      <c r="AZ1394" s="152">
        <f t="shared" si="6"/>
        <v>97445.1452</v>
      </c>
      <c r="BA1394" s="152">
        <f t="shared" si="7"/>
        <v>193941.0871</v>
      </c>
      <c r="BB1394" s="152">
        <f t="shared" si="8"/>
        <v>112517.03</v>
      </c>
      <c r="BC1394" s="152">
        <f t="shared" si="9"/>
        <v>149108.8347</v>
      </c>
    </row>
    <row r="1395">
      <c r="A1395" s="152">
        <v>1.53814146E9</v>
      </c>
      <c r="B1395" s="152">
        <v>125841.6692</v>
      </c>
      <c r="D1395" s="153">
        <f>IFERROR(__xludf.DUMMYFUNCTION("TO_DATE(INT((E1395/(60*60*24))+""1/1/1970""))"),44030.0)</f>
        <v>44030</v>
      </c>
      <c r="E1395" s="156">
        <v>1.5950448E9</v>
      </c>
      <c r="F1395" s="156">
        <v>107567.552</v>
      </c>
      <c r="H1395" s="153">
        <f>IFERROR(__xludf.DUMMYFUNCTION("TO_DATE(INT((I1395/(60*60*24))+""1/1/1970""))"),44030.0)</f>
        <v>44030</v>
      </c>
      <c r="I1395" s="152">
        <v>1.5950448E9</v>
      </c>
      <c r="J1395" s="152">
        <v>205756.0731</v>
      </c>
      <c r="L1395" s="158"/>
      <c r="M1395" s="160"/>
      <c r="O1395" s="153">
        <f>IFERROR(__xludf.DUMMYFUNCTION("TO_DATE(INT((P1395/(60*60*24))+""1/1/1970""))"),43768.0)</f>
        <v>43768</v>
      </c>
      <c r="P1395" s="13">
        <v>1.572444E9</v>
      </c>
      <c r="Q1395" s="13">
        <v>32384.8688</v>
      </c>
      <c r="S1395" s="153">
        <f>IFERROR(__xludf.DUMMYFUNCTION("TO_DATE(INT((T1395/(60*60*24))+""1/1/1970""))"),44030.0)</f>
        <v>44030</v>
      </c>
      <c r="T1395" s="152">
        <v>1.5950448E9</v>
      </c>
      <c r="U1395" s="152">
        <v>154367.0771</v>
      </c>
      <c r="W1395" s="153">
        <f>IFERROR(__xludf.DUMMYFUNCTION("TO_DATE(INT((X1395/(60*60*24))+""1/1/1970""))"),43992.0)</f>
        <v>43992</v>
      </c>
      <c r="X1395" s="156">
        <v>1.5917976E9</v>
      </c>
      <c r="Y1395" s="156">
        <v>10070.4034</v>
      </c>
      <c r="AA1395" s="153">
        <f>IFERROR(__xludf.DUMMYFUNCTION("TO_DATE(INT((AB1395/(60*60*24))+""1/1/1970""))"),44001.0)</f>
        <v>44001</v>
      </c>
      <c r="AB1395" s="152">
        <v>1.5925284E9</v>
      </c>
      <c r="AC1395" s="152">
        <v>92407.9903</v>
      </c>
      <c r="AE1395" s="153">
        <f>IFERROR(__xludf.DUMMYFUNCTION("TO_DATE(INT((AF1395/(60*60*24))+""1/1/1970""))"),43772.0)</f>
        <v>43772</v>
      </c>
      <c r="AF1395" s="152">
        <v>1.572822E9</v>
      </c>
      <c r="AG1395" s="152">
        <v>90262.1925</v>
      </c>
      <c r="AQ1395" s="153">
        <f>IFERROR(__xludf.DUMMYFUNCTION("TO_DATE(INT((AR1395/(60*60*24))+""1/1/1970""))"),44030.0)</f>
        <v>44030</v>
      </c>
      <c r="AR1395" s="156">
        <v>1.5950448E9</v>
      </c>
      <c r="AS1395" s="156">
        <v>107567.552</v>
      </c>
      <c r="AT1395" s="152">
        <v>205756.0731</v>
      </c>
      <c r="AU1395" s="152">
        <f t="shared" si="1"/>
        <v>236005.68</v>
      </c>
      <c r="AV1395" s="152">
        <f t="shared" si="2"/>
        <v>34223.5893</v>
      </c>
      <c r="AW1395" s="152">
        <f t="shared" si="3"/>
        <v>154367.0771</v>
      </c>
      <c r="AX1395" s="152">
        <f t="shared" si="4"/>
        <v>10090.3981</v>
      </c>
      <c r="AY1395" s="152">
        <f t="shared" si="5"/>
        <v>92342.8257</v>
      </c>
      <c r="AZ1395" s="152">
        <f t="shared" si="6"/>
        <v>97787.8214</v>
      </c>
      <c r="BA1395" s="152">
        <f t="shared" si="7"/>
        <v>193495.8292</v>
      </c>
      <c r="BB1395" s="152">
        <f t="shared" si="8"/>
        <v>112647.93</v>
      </c>
      <c r="BC1395" s="152">
        <f t="shared" si="9"/>
        <v>148890.4294</v>
      </c>
    </row>
    <row r="1396">
      <c r="A1396" s="156">
        <v>1.5381648E9</v>
      </c>
      <c r="B1396" s="156">
        <v>126101.1581</v>
      </c>
      <c r="D1396" s="153">
        <f>IFERROR(__xludf.DUMMYFUNCTION("TO_DATE(INT((E1396/(60*60*24))+""1/1/1970""))"),44032.0)</f>
        <v>44032</v>
      </c>
      <c r="E1396" s="152">
        <v>1.5952536E9</v>
      </c>
      <c r="F1396" s="152">
        <v>107567.552</v>
      </c>
      <c r="H1396" s="153">
        <f>IFERROR(__xludf.DUMMYFUNCTION("TO_DATE(INT((I1396/(60*60*24))+""1/1/1970""))"),44032.0)</f>
        <v>44032</v>
      </c>
      <c r="I1396" s="156">
        <v>1.5952536E9</v>
      </c>
      <c r="J1396" s="156">
        <v>205756.0731</v>
      </c>
      <c r="L1396" s="158"/>
      <c r="M1396" s="159"/>
      <c r="O1396" s="153">
        <f>IFERROR(__xludf.DUMMYFUNCTION("TO_DATE(INT((P1396/(60*60*24))+""1/1/1970""))"),43769.0)</f>
        <v>43769</v>
      </c>
      <c r="P1396" s="13">
        <v>1.5725304E9</v>
      </c>
      <c r="Q1396" s="13">
        <v>32317.0399</v>
      </c>
      <c r="S1396" s="153">
        <f>IFERROR(__xludf.DUMMYFUNCTION("TO_DATE(INT((T1396/(60*60*24))+""1/1/1970""))"),44032.0)</f>
        <v>44032</v>
      </c>
      <c r="T1396" s="156">
        <v>1.5952536E9</v>
      </c>
      <c r="U1396" s="156">
        <v>154367.0771</v>
      </c>
      <c r="W1396" s="153">
        <f>IFERROR(__xludf.DUMMYFUNCTION("TO_DATE(INT((X1396/(60*60*24))+""1/1/1970""))"),43993.0)</f>
        <v>43993</v>
      </c>
      <c r="X1396" s="156">
        <v>1.591884E9</v>
      </c>
      <c r="Y1396" s="156">
        <v>10077.5583</v>
      </c>
      <c r="AA1396" s="153">
        <f>IFERROR(__xludf.DUMMYFUNCTION("TO_DATE(INT((AB1396/(60*60*24))+""1/1/1970""))"),44003.0)</f>
        <v>44003</v>
      </c>
      <c r="AB1396" s="156">
        <v>1.5927768E9</v>
      </c>
      <c r="AC1396" s="156">
        <v>92482.6727</v>
      </c>
      <c r="AE1396" s="153">
        <f>IFERROR(__xludf.DUMMYFUNCTION("TO_DATE(INT((AF1396/(60*60*24))+""1/1/1970""))"),43773.0)</f>
        <v>43773</v>
      </c>
      <c r="AF1396" s="156">
        <v>1.5728616E9</v>
      </c>
      <c r="AG1396" s="156">
        <v>90255.6428</v>
      </c>
      <c r="AQ1396" s="153">
        <f>IFERROR(__xludf.DUMMYFUNCTION("TO_DATE(INT((AR1396/(60*60*24))+""1/1/1970""))"),44032.0)</f>
        <v>44032</v>
      </c>
      <c r="AR1396" s="152">
        <v>1.5952536E9</v>
      </c>
      <c r="AS1396" s="152">
        <v>107567.552</v>
      </c>
      <c r="AT1396" s="156">
        <v>205756.0731</v>
      </c>
      <c r="AU1396" s="152">
        <f t="shared" si="1"/>
        <v>236515.69</v>
      </c>
      <c r="AV1396" s="152">
        <f t="shared" si="2"/>
        <v>34208.1719</v>
      </c>
      <c r="AW1396" s="152">
        <f t="shared" si="3"/>
        <v>154367.0771</v>
      </c>
      <c r="AX1396" s="152">
        <f t="shared" si="4"/>
        <v>10093.8929</v>
      </c>
      <c r="AY1396" s="152">
        <f t="shared" si="5"/>
        <v>91817.6146</v>
      </c>
      <c r="AZ1396" s="152">
        <f t="shared" si="6"/>
        <v>97907.31</v>
      </c>
      <c r="BA1396" s="152">
        <f t="shared" si="7"/>
        <v>195687.7271</v>
      </c>
      <c r="BB1396" s="152">
        <f t="shared" si="8"/>
        <v>112647.93</v>
      </c>
      <c r="BC1396" s="152">
        <f t="shared" si="9"/>
        <v>148890.4294</v>
      </c>
    </row>
    <row r="1397">
      <c r="A1397" s="152">
        <v>1.53840066E9</v>
      </c>
      <c r="B1397" s="152">
        <v>126719.6067</v>
      </c>
      <c r="D1397" s="153">
        <f>IFERROR(__xludf.DUMMYFUNCTION("TO_DATE(INT((E1397/(60*60*24))+""1/1/1970""))"),44033.0)</f>
        <v>44033</v>
      </c>
      <c r="E1397" s="152">
        <v>1.595304E9</v>
      </c>
      <c r="F1397" s="152">
        <v>107567.552</v>
      </c>
      <c r="H1397" s="153">
        <f>IFERROR(__xludf.DUMMYFUNCTION("TO_DATE(INT((I1397/(60*60*24))+""1/1/1970""))"),44033.0)</f>
        <v>44033</v>
      </c>
      <c r="I1397" s="156">
        <v>1.595304E9</v>
      </c>
      <c r="J1397" s="156">
        <v>208296.3914</v>
      </c>
      <c r="L1397" s="158"/>
      <c r="M1397" s="159"/>
      <c r="O1397" s="153">
        <f>IFERROR(__xludf.DUMMYFUNCTION("TO_DATE(INT((P1397/(60*60*24))+""1/1/1970""))"),43770.0)</f>
        <v>43770</v>
      </c>
      <c r="P1397" s="13">
        <v>1.5726168E9</v>
      </c>
      <c r="Q1397" s="13">
        <v>32454.7168</v>
      </c>
      <c r="S1397" s="153">
        <f>IFERROR(__xludf.DUMMYFUNCTION("TO_DATE(INT((T1397/(60*60*24))+""1/1/1970""))"),44033.0)</f>
        <v>44033</v>
      </c>
      <c r="T1397" s="156">
        <v>1.595304E9</v>
      </c>
      <c r="U1397" s="156">
        <v>154476.7085</v>
      </c>
      <c r="W1397" s="153">
        <f>IFERROR(__xludf.DUMMYFUNCTION("TO_DATE(INT((X1397/(60*60*24))+""1/1/1970""))"),43994.0)</f>
        <v>43994</v>
      </c>
      <c r="X1397" s="156">
        <v>1.5919704E9</v>
      </c>
      <c r="Y1397" s="156">
        <v>10038.718</v>
      </c>
      <c r="AA1397" s="153">
        <f>IFERROR(__xludf.DUMMYFUNCTION("TO_DATE(INT((AB1397/(60*60*24))+""1/1/1970""))"),44004.0)</f>
        <v>44004</v>
      </c>
      <c r="AB1397" s="156">
        <v>1.5928164E9</v>
      </c>
      <c r="AC1397" s="156">
        <v>92361.3941</v>
      </c>
      <c r="AE1397" s="153">
        <f>IFERROR(__xludf.DUMMYFUNCTION("TO_DATE(INT((AF1397/(60*60*24))+""1/1/1970""))"),43774.0)</f>
        <v>43774</v>
      </c>
      <c r="AF1397" s="152">
        <v>1.5729408E9</v>
      </c>
      <c r="AG1397" s="152">
        <v>90567.9807</v>
      </c>
      <c r="AQ1397" s="153">
        <f>IFERROR(__xludf.DUMMYFUNCTION("TO_DATE(INT((AR1397/(60*60*24))+""1/1/1970""))"),44033.0)</f>
        <v>44033</v>
      </c>
      <c r="AR1397" s="152">
        <v>1.595304E9</v>
      </c>
      <c r="AS1397" s="152">
        <v>107567.552</v>
      </c>
      <c r="AT1397" s="156">
        <v>208296.3914</v>
      </c>
      <c r="AU1397" s="152">
        <f t="shared" si="1"/>
        <v>238434.44</v>
      </c>
      <c r="AV1397" s="152">
        <f t="shared" si="2"/>
        <v>34194.0302</v>
      </c>
      <c r="AW1397" s="152">
        <f t="shared" si="3"/>
        <v>154476.7085</v>
      </c>
      <c r="AX1397" s="152">
        <f t="shared" si="4"/>
        <v>10095.7529</v>
      </c>
      <c r="AY1397" s="152">
        <f t="shared" si="5"/>
        <v>91884.9248</v>
      </c>
      <c r="AZ1397" s="152">
        <f t="shared" si="6"/>
        <v>98024.6649</v>
      </c>
      <c r="BA1397" s="152">
        <f t="shared" si="7"/>
        <v>203111.3003</v>
      </c>
      <c r="BB1397" s="152">
        <f t="shared" si="8"/>
        <v>112361.535</v>
      </c>
      <c r="BC1397" s="152">
        <f t="shared" si="9"/>
        <v>151771.4672</v>
      </c>
    </row>
    <row r="1398">
      <c r="A1398" s="156">
        <v>1.538424E9</v>
      </c>
      <c r="B1398" s="156">
        <v>126537.9645</v>
      </c>
      <c r="D1398" s="153">
        <f>IFERROR(__xludf.DUMMYFUNCTION("TO_DATE(INT((E1398/(60*60*24))+""1/1/1970""))"),44034.0)</f>
        <v>44034</v>
      </c>
      <c r="E1398" s="156">
        <v>1.5953904E9</v>
      </c>
      <c r="F1398" s="156">
        <v>107567.552</v>
      </c>
      <c r="H1398" s="153">
        <f>IFERROR(__xludf.DUMMYFUNCTION("TO_DATE(INT((I1398/(60*60*24))+""1/1/1970""))"),44034.0)</f>
        <v>44034</v>
      </c>
      <c r="I1398" s="152">
        <v>1.5953904E9</v>
      </c>
      <c r="J1398" s="152">
        <v>207548.2135</v>
      </c>
      <c r="L1398" s="158"/>
      <c r="M1398" s="160"/>
      <c r="O1398" s="153">
        <f>IFERROR(__xludf.DUMMYFUNCTION("TO_DATE(INT((P1398/(60*60*24))+""1/1/1970""))"),43771.0)</f>
        <v>43771</v>
      </c>
      <c r="P1398" s="13">
        <v>1.5726528E9</v>
      </c>
      <c r="Q1398" s="13">
        <v>32428.0261</v>
      </c>
      <c r="S1398" s="153">
        <f>IFERROR(__xludf.DUMMYFUNCTION("TO_DATE(INT((T1398/(60*60*24))+""1/1/1970""))"),44034.0)</f>
        <v>44034</v>
      </c>
      <c r="T1398" s="152">
        <v>1.5953904E9</v>
      </c>
      <c r="U1398" s="152">
        <v>154536.6466</v>
      </c>
      <c r="W1398" s="153">
        <f>IFERROR(__xludf.DUMMYFUNCTION("TO_DATE(INT((X1398/(60*60*24))+""1/1/1970""))"),43995.0)</f>
        <v>43995</v>
      </c>
      <c r="X1398" s="156">
        <v>1.5920064E9</v>
      </c>
      <c r="Y1398" s="156">
        <v>10045.7662</v>
      </c>
      <c r="AA1398" s="153">
        <f>IFERROR(__xludf.DUMMYFUNCTION("TO_DATE(INT((AB1398/(60*60*24))+""1/1/1970""))"),44005.0)</f>
        <v>44005</v>
      </c>
      <c r="AB1398" s="152">
        <v>1.5928956E9</v>
      </c>
      <c r="AC1398" s="152">
        <v>92098.2925</v>
      </c>
      <c r="AE1398" s="153">
        <f>IFERROR(__xludf.DUMMYFUNCTION("TO_DATE(INT((AF1398/(60*60*24))+""1/1/1970""))"),43775.0)</f>
        <v>43775</v>
      </c>
      <c r="AF1398" s="156">
        <v>1.57302E9</v>
      </c>
      <c r="AG1398" s="156">
        <v>91010.0841</v>
      </c>
      <c r="AQ1398" s="153">
        <f>IFERROR(__xludf.DUMMYFUNCTION("TO_DATE(INT((AR1398/(60*60*24))+""1/1/1970""))"),44034.0)</f>
        <v>44034</v>
      </c>
      <c r="AR1398" s="156">
        <v>1.5953904E9</v>
      </c>
      <c r="AS1398" s="156">
        <v>107567.552</v>
      </c>
      <c r="AT1398" s="152">
        <v>207548.2135</v>
      </c>
      <c r="AU1398" s="152">
        <f t="shared" si="1"/>
        <v>238940.52</v>
      </c>
      <c r="AV1398" s="152">
        <f t="shared" si="2"/>
        <v>34220.7241</v>
      </c>
      <c r="AW1398" s="152">
        <f t="shared" si="3"/>
        <v>154536.6466</v>
      </c>
      <c r="AX1398" s="152">
        <f t="shared" si="4"/>
        <v>10125.5891</v>
      </c>
      <c r="AY1398" s="152">
        <f t="shared" si="5"/>
        <v>91131.4445</v>
      </c>
      <c r="AZ1398" s="152">
        <f t="shared" si="6"/>
        <v>98699.3487</v>
      </c>
      <c r="BA1398" s="152">
        <f t="shared" si="7"/>
        <v>198260.3792</v>
      </c>
      <c r="BB1398" s="152">
        <f t="shared" si="8"/>
        <v>113272.185</v>
      </c>
      <c r="BC1398" s="152">
        <f t="shared" si="9"/>
        <v>154125.9618</v>
      </c>
    </row>
    <row r="1399">
      <c r="A1399" s="152">
        <v>1.53848706E9</v>
      </c>
      <c r="B1399" s="152">
        <v>126434.1689</v>
      </c>
      <c r="D1399" s="153">
        <f>IFERROR(__xludf.DUMMYFUNCTION("TO_DATE(INT((E1399/(60*60*24))+""1/1/1970""))"),44035.0)</f>
        <v>44035</v>
      </c>
      <c r="E1399" s="152">
        <v>1.5954768E9</v>
      </c>
      <c r="F1399" s="152">
        <v>107567.552</v>
      </c>
      <c r="H1399" s="153">
        <f>IFERROR(__xludf.DUMMYFUNCTION("TO_DATE(INT((I1399/(60*60*24))+""1/1/1970""))"),44035.0)</f>
        <v>44035</v>
      </c>
      <c r="I1399" s="156">
        <v>1.5954768E9</v>
      </c>
      <c r="J1399" s="156">
        <v>206972.7617</v>
      </c>
      <c r="L1399" s="158"/>
      <c r="M1399" s="159"/>
      <c r="O1399" s="153">
        <f>IFERROR(__xludf.DUMMYFUNCTION("TO_DATE(INT((P1399/(60*60*24))+""1/1/1970""))"),43772.0)</f>
        <v>43772</v>
      </c>
      <c r="P1399" s="13">
        <v>1.5727392E9</v>
      </c>
      <c r="Q1399" s="13">
        <v>32428.0261</v>
      </c>
      <c r="S1399" s="153">
        <f>IFERROR(__xludf.DUMMYFUNCTION("TO_DATE(INT((T1399/(60*60*24))+""1/1/1970""))"),44035.0)</f>
        <v>44035</v>
      </c>
      <c r="T1399" s="156">
        <v>1.5954768E9</v>
      </c>
      <c r="U1399" s="156">
        <v>154650.8699</v>
      </c>
      <c r="W1399" s="153">
        <f>IFERROR(__xludf.DUMMYFUNCTION("TO_DATE(INT((X1399/(60*60*24))+""1/1/1970""))"),43997.0)</f>
        <v>43997</v>
      </c>
      <c r="X1399" s="152">
        <v>1.5921792E9</v>
      </c>
      <c r="Y1399" s="152">
        <v>10037.6024</v>
      </c>
      <c r="AA1399" s="153">
        <f>IFERROR(__xludf.DUMMYFUNCTION("TO_DATE(INT((AB1399/(60*60*24))+""1/1/1970""))"),44006.0)</f>
        <v>44006</v>
      </c>
      <c r="AB1399" s="156">
        <v>1.5929748E9</v>
      </c>
      <c r="AC1399" s="156">
        <v>92647.1669</v>
      </c>
      <c r="AE1399" s="153">
        <f>IFERROR(__xludf.DUMMYFUNCTION("TO_DATE(INT((AF1399/(60*60*24))+""1/1/1970""))"),43776.0)</f>
        <v>43776</v>
      </c>
      <c r="AF1399" s="152">
        <v>1.5730992E9</v>
      </c>
      <c r="AG1399" s="152">
        <v>91042.4231</v>
      </c>
      <c r="AQ1399" s="153">
        <f>IFERROR(__xludf.DUMMYFUNCTION("TO_DATE(INT((AR1399/(60*60*24))+""1/1/1970""))"),44035.0)</f>
        <v>44035</v>
      </c>
      <c r="AR1399" s="152">
        <v>1.5954768E9</v>
      </c>
      <c r="AS1399" s="152">
        <v>107567.552</v>
      </c>
      <c r="AT1399" s="156">
        <v>206972.7617</v>
      </c>
      <c r="AU1399" s="152">
        <f t="shared" si="1"/>
        <v>240379.72</v>
      </c>
      <c r="AV1399" s="152">
        <f t="shared" si="2"/>
        <v>34182.5095</v>
      </c>
      <c r="AW1399" s="152">
        <f t="shared" si="3"/>
        <v>154650.8699</v>
      </c>
      <c r="AX1399" s="152">
        <f t="shared" si="4"/>
        <v>10136.56</v>
      </c>
      <c r="AY1399" s="152">
        <f t="shared" si="5"/>
        <v>90852.0333</v>
      </c>
      <c r="AZ1399" s="152">
        <f t="shared" si="6"/>
        <v>98953.262</v>
      </c>
      <c r="BA1399" s="152">
        <f t="shared" si="7"/>
        <v>200124.6287</v>
      </c>
      <c r="BB1399" s="152">
        <f t="shared" si="8"/>
        <v>112590.105</v>
      </c>
      <c r="BC1399" s="152">
        <f t="shared" si="9"/>
        <v>155421.0801</v>
      </c>
    </row>
    <row r="1400">
      <c r="A1400" s="156">
        <v>1.5385104E9</v>
      </c>
      <c r="B1400" s="156">
        <v>126464.4426</v>
      </c>
      <c r="D1400" s="153">
        <f>IFERROR(__xludf.DUMMYFUNCTION("TO_DATE(INT((E1400/(60*60*24))+""1/1/1970""))"),44036.0)</f>
        <v>44036</v>
      </c>
      <c r="E1400" s="156">
        <v>1.5955632E9</v>
      </c>
      <c r="F1400" s="156">
        <v>107567.552</v>
      </c>
      <c r="H1400" s="153">
        <f>IFERROR(__xludf.DUMMYFUNCTION("TO_DATE(INT((I1400/(60*60*24))+""1/1/1970""))"),44036.0)</f>
        <v>44036</v>
      </c>
      <c r="I1400" s="152">
        <v>1.5955632E9</v>
      </c>
      <c r="J1400" s="152">
        <v>206445.6257</v>
      </c>
      <c r="L1400" s="158"/>
      <c r="M1400" s="160"/>
      <c r="O1400" s="153">
        <f>IFERROR(__xludf.DUMMYFUNCTION("TO_DATE(INT((P1400/(60*60*24))+""1/1/1970""))"),43773.0)</f>
        <v>43773</v>
      </c>
      <c r="P1400" s="13">
        <v>1.5728256E9</v>
      </c>
      <c r="Q1400" s="13">
        <v>32427.9481</v>
      </c>
      <c r="S1400" s="153">
        <f>IFERROR(__xludf.DUMMYFUNCTION("TO_DATE(INT((T1400/(60*60*24))+""1/1/1970""))"),44036.0)</f>
        <v>44036</v>
      </c>
      <c r="T1400" s="152">
        <v>1.5955632E9</v>
      </c>
      <c r="U1400" s="152">
        <v>154758.9706</v>
      </c>
      <c r="W1400" s="153">
        <f>IFERROR(__xludf.DUMMYFUNCTION("TO_DATE(INT((X1400/(60*60*24))+""1/1/1970""))"),43998.0)</f>
        <v>43998</v>
      </c>
      <c r="X1400" s="156">
        <v>1.592316E9</v>
      </c>
      <c r="Y1400" s="156">
        <v>10069.6439</v>
      </c>
      <c r="AA1400" s="153">
        <f>IFERROR(__xludf.DUMMYFUNCTION("TO_DATE(INT((AB1400/(60*60*24))+""1/1/1970""))"),44007.0)</f>
        <v>44007</v>
      </c>
      <c r="AB1400" s="152">
        <v>1.593054E9</v>
      </c>
      <c r="AC1400" s="152">
        <v>92090.0835</v>
      </c>
      <c r="AE1400" s="153">
        <f>IFERROR(__xludf.DUMMYFUNCTION("TO_DATE(INT((AF1400/(60*60*24))+""1/1/1970""))"),43777.0)</f>
        <v>43777</v>
      </c>
      <c r="AF1400" s="156">
        <v>1.5731784E9</v>
      </c>
      <c r="AG1400" s="156">
        <v>91186.9254</v>
      </c>
      <c r="AQ1400" s="153">
        <f>IFERROR(__xludf.DUMMYFUNCTION("TO_DATE(INT((AR1400/(60*60*24))+""1/1/1970""))"),44036.0)</f>
        <v>44036</v>
      </c>
      <c r="AR1400" s="156">
        <v>1.5955632E9</v>
      </c>
      <c r="AS1400" s="156">
        <v>107567.552</v>
      </c>
      <c r="AT1400" s="152">
        <v>206445.6257</v>
      </c>
      <c r="AU1400" s="152">
        <f t="shared" si="1"/>
        <v>238415.72</v>
      </c>
      <c r="AV1400" s="152">
        <f t="shared" si="2"/>
        <v>34232.0497</v>
      </c>
      <c r="AW1400" s="152">
        <f t="shared" si="3"/>
        <v>154758.9706</v>
      </c>
      <c r="AX1400" s="152">
        <f t="shared" si="4"/>
        <v>10136.1544</v>
      </c>
      <c r="AY1400" s="152">
        <f t="shared" si="5"/>
        <v>90502.2557</v>
      </c>
      <c r="AZ1400" s="152">
        <f t="shared" si="6"/>
        <v>99213.1497</v>
      </c>
      <c r="BA1400" s="152">
        <f t="shared" si="7"/>
        <v>191791.7401</v>
      </c>
      <c r="BB1400" s="152">
        <f t="shared" si="8"/>
        <v>112437.815</v>
      </c>
      <c r="BC1400" s="152">
        <f t="shared" si="9"/>
        <v>150448.4995</v>
      </c>
    </row>
    <row r="1401">
      <c r="A1401" s="152">
        <v>1.53857346E9</v>
      </c>
      <c r="B1401" s="152">
        <v>126966.1212</v>
      </c>
      <c r="D1401" s="153">
        <f>IFERROR(__xludf.DUMMYFUNCTION("TO_DATE(INT((E1401/(60*60*24))+""1/1/1970""))"),44037.0)</f>
        <v>44037</v>
      </c>
      <c r="E1401" s="152">
        <v>1.5956496E9</v>
      </c>
      <c r="F1401" s="152">
        <v>107567.552</v>
      </c>
      <c r="H1401" s="153">
        <f>IFERROR(__xludf.DUMMYFUNCTION("TO_DATE(INT((I1401/(60*60*24))+""1/1/1970""))"),44037.0)</f>
        <v>44037</v>
      </c>
      <c r="I1401" s="156">
        <v>1.5956496E9</v>
      </c>
      <c r="J1401" s="156">
        <v>207176.3304</v>
      </c>
      <c r="L1401" s="158"/>
      <c r="M1401" s="159"/>
      <c r="O1401" s="153">
        <f>IFERROR(__xludf.DUMMYFUNCTION("TO_DATE(INT((P1401/(60*60*24))+""1/1/1970""))"),43774.0)</f>
        <v>43774</v>
      </c>
      <c r="P1401" s="13">
        <v>1.572966E9</v>
      </c>
      <c r="Q1401" s="13">
        <v>32383.7223</v>
      </c>
      <c r="S1401" s="153">
        <f>IFERROR(__xludf.DUMMYFUNCTION("TO_DATE(INT((T1401/(60*60*24))+""1/1/1970""))"),44037.0)</f>
        <v>44037</v>
      </c>
      <c r="T1401" s="156">
        <v>1.5956496E9</v>
      </c>
      <c r="U1401" s="156">
        <v>154729.7669</v>
      </c>
      <c r="W1401" s="153">
        <f>IFERROR(__xludf.DUMMYFUNCTION("TO_DATE(INT((X1401/(60*60*24))+""1/1/1970""))"),43999.0)</f>
        <v>43999</v>
      </c>
      <c r="X1401" s="156">
        <v>1.5924024E9</v>
      </c>
      <c r="Y1401" s="156">
        <v>10053.0878</v>
      </c>
      <c r="AA1401" s="153">
        <f>IFERROR(__xludf.DUMMYFUNCTION("TO_DATE(INT((AB1401/(60*60*24))+""1/1/1970""))"),44008.0)</f>
        <v>44008</v>
      </c>
      <c r="AB1401" s="156">
        <v>1.5931332E9</v>
      </c>
      <c r="AC1401" s="156">
        <v>92101.2422</v>
      </c>
      <c r="AE1401" s="153">
        <f>IFERROR(__xludf.DUMMYFUNCTION("TO_DATE(INT((AF1401/(60*60*24))+""1/1/1970""))"),43778.0)</f>
        <v>43778</v>
      </c>
      <c r="AF1401" s="152">
        <v>1.5732576E9</v>
      </c>
      <c r="AG1401" s="152">
        <v>91459.5559</v>
      </c>
      <c r="AQ1401" s="153">
        <f>IFERROR(__xludf.DUMMYFUNCTION("TO_DATE(INT((AR1401/(60*60*24))+""1/1/1970""))"),44037.0)</f>
        <v>44037</v>
      </c>
      <c r="AR1401" s="152">
        <v>1.5956496E9</v>
      </c>
      <c r="AS1401" s="152">
        <v>107567.552</v>
      </c>
      <c r="AT1401" s="156">
        <v>207176.3304</v>
      </c>
      <c r="AU1401" s="152">
        <f t="shared" si="1"/>
        <v>238415.72</v>
      </c>
      <c r="AV1401" s="152">
        <f t="shared" si="2"/>
        <v>34356.35</v>
      </c>
      <c r="AW1401" s="152">
        <f t="shared" si="3"/>
        <v>154729.7669</v>
      </c>
      <c r="AX1401" s="152">
        <f t="shared" si="4"/>
        <v>10135.3683</v>
      </c>
      <c r="AY1401" s="152">
        <f t="shared" si="5"/>
        <v>90502.2557</v>
      </c>
      <c r="AZ1401" s="152">
        <f t="shared" si="6"/>
        <v>99730.7914</v>
      </c>
      <c r="BA1401" s="152">
        <f t="shared" si="7"/>
        <v>189323.0588</v>
      </c>
      <c r="BB1401" s="152">
        <f t="shared" si="8"/>
        <v>113808.09</v>
      </c>
      <c r="BC1401" s="152">
        <f t="shared" si="9"/>
        <v>148587.2283</v>
      </c>
    </row>
    <row r="1402">
      <c r="A1402" s="156">
        <v>1.5385968E9</v>
      </c>
      <c r="B1402" s="156">
        <v>126533.6397</v>
      </c>
      <c r="D1402" s="153">
        <f>IFERROR(__xludf.DUMMYFUNCTION("TO_DATE(INT((E1402/(60*60*24))+""1/1/1970""))"),44039.0)</f>
        <v>44039</v>
      </c>
      <c r="E1402" s="156">
        <v>1.5958584E9</v>
      </c>
      <c r="F1402" s="156">
        <v>107567.552</v>
      </c>
      <c r="H1402" s="153">
        <f>IFERROR(__xludf.DUMMYFUNCTION("TO_DATE(INT((I1402/(60*60*24))+""1/1/1970""))"),44039.0)</f>
        <v>44039</v>
      </c>
      <c r="I1402" s="152">
        <v>1.5958584E9</v>
      </c>
      <c r="J1402" s="152">
        <v>207176.3304</v>
      </c>
      <c r="L1402" s="158"/>
      <c r="M1402" s="160"/>
      <c r="O1402" s="153">
        <f>IFERROR(__xludf.DUMMYFUNCTION("TO_DATE(INT((P1402/(60*60*24))+""1/1/1970""))"),43775.0)</f>
        <v>43775</v>
      </c>
      <c r="P1402" s="13">
        <v>1.5730524E9</v>
      </c>
      <c r="Q1402" s="13">
        <v>32348.168</v>
      </c>
      <c r="S1402" s="153">
        <f>IFERROR(__xludf.DUMMYFUNCTION("TO_DATE(INT((T1402/(60*60*24))+""1/1/1970""))"),44039.0)</f>
        <v>44039</v>
      </c>
      <c r="T1402" s="152">
        <v>1.5958584E9</v>
      </c>
      <c r="U1402" s="152">
        <v>154729.7669</v>
      </c>
      <c r="W1402" s="153">
        <f>IFERROR(__xludf.DUMMYFUNCTION("TO_DATE(INT((X1402/(60*60*24))+""1/1/1970""))"),44000.0)</f>
        <v>44000</v>
      </c>
      <c r="X1402" s="156">
        <v>1.5924888E9</v>
      </c>
      <c r="Y1402" s="156">
        <v>10045.0133</v>
      </c>
      <c r="AA1402" s="153">
        <f>IFERROR(__xludf.DUMMYFUNCTION("TO_DATE(INT((AB1402/(60*60*24))+""1/1/1970""))"),44010.0)</f>
        <v>44010</v>
      </c>
      <c r="AB1402" s="152">
        <v>1.5933816E9</v>
      </c>
      <c r="AC1402" s="152">
        <v>91911.8738</v>
      </c>
      <c r="AE1402" s="153">
        <f>IFERROR(__xludf.DUMMYFUNCTION("TO_DATE(INT((AF1402/(60*60*24))+""1/1/1970""))"),43779.0)</f>
        <v>43779</v>
      </c>
      <c r="AF1402" s="156">
        <v>1.5734268E9</v>
      </c>
      <c r="AG1402" s="156">
        <v>91459.5559</v>
      </c>
      <c r="AQ1402" s="153">
        <f>IFERROR(__xludf.DUMMYFUNCTION("TO_DATE(INT((AR1402/(60*60*24))+""1/1/1970""))"),44039.0)</f>
        <v>44039</v>
      </c>
      <c r="AR1402" s="156">
        <v>1.5958584E9</v>
      </c>
      <c r="AS1402" s="156">
        <v>107567.552</v>
      </c>
      <c r="AT1402" s="152">
        <v>207176.3304</v>
      </c>
      <c r="AU1402" s="152">
        <f t="shared" si="1"/>
        <v>236993.61</v>
      </c>
      <c r="AV1402" s="152">
        <f t="shared" si="2"/>
        <v>34381.3104</v>
      </c>
      <c r="AW1402" s="152">
        <f t="shared" si="3"/>
        <v>154729.7669</v>
      </c>
      <c r="AX1402" s="152">
        <f t="shared" si="4"/>
        <v>10131.1958</v>
      </c>
      <c r="AY1402" s="152">
        <f t="shared" si="5"/>
        <v>90211.2486</v>
      </c>
      <c r="AZ1402" s="152">
        <f t="shared" si="6"/>
        <v>99679.1552</v>
      </c>
      <c r="BA1402" s="152">
        <f t="shared" si="7"/>
        <v>193424.7241</v>
      </c>
      <c r="BB1402" s="152">
        <f t="shared" si="8"/>
        <v>113808.09</v>
      </c>
      <c r="BC1402" s="152">
        <f t="shared" si="9"/>
        <v>148587.2283</v>
      </c>
    </row>
    <row r="1403">
      <c r="A1403" s="152">
        <v>1.53865986E9</v>
      </c>
      <c r="B1403" s="152">
        <v>126291.45</v>
      </c>
      <c r="D1403" s="153">
        <f>IFERROR(__xludf.DUMMYFUNCTION("TO_DATE(INT((E1403/(60*60*24))+""1/1/1970""))"),44040.0)</f>
        <v>44040</v>
      </c>
      <c r="E1403" s="156">
        <v>1.5959088E9</v>
      </c>
      <c r="F1403" s="156">
        <v>107567.552</v>
      </c>
      <c r="H1403" s="153">
        <f>IFERROR(__xludf.DUMMYFUNCTION("TO_DATE(INT((I1403/(60*60*24))+""1/1/1970""))"),44040.0)</f>
        <v>44040</v>
      </c>
      <c r="I1403" s="152">
        <v>1.5959088E9</v>
      </c>
      <c r="J1403" s="152">
        <v>208880.4713</v>
      </c>
      <c r="L1403" s="158"/>
      <c r="M1403" s="160"/>
      <c r="O1403" s="153">
        <f>IFERROR(__xludf.DUMMYFUNCTION("TO_DATE(INT((P1403/(60*60*24))+""1/1/1970""))"),43776.0)</f>
        <v>43776</v>
      </c>
      <c r="P1403" s="13">
        <v>1.5731388E9</v>
      </c>
      <c r="Q1403" s="13">
        <v>32377.9247</v>
      </c>
      <c r="S1403" s="153">
        <f>IFERROR(__xludf.DUMMYFUNCTION("TO_DATE(INT((T1403/(60*60*24))+""1/1/1970""))"),44040.0)</f>
        <v>44040</v>
      </c>
      <c r="T1403" s="152">
        <v>1.5959088E9</v>
      </c>
      <c r="U1403" s="152">
        <v>154659.584</v>
      </c>
      <c r="W1403" s="153">
        <f>IFERROR(__xludf.DUMMYFUNCTION("TO_DATE(INT((X1403/(60*60*24))+""1/1/1970""))"),44001.0)</f>
        <v>44001</v>
      </c>
      <c r="X1403" s="156">
        <v>1.5925752E9</v>
      </c>
      <c r="Y1403" s="156">
        <v>10045.2161</v>
      </c>
      <c r="AA1403" s="153">
        <f>IFERROR(__xludf.DUMMYFUNCTION("TO_DATE(INT((AB1403/(60*60*24))+""1/1/1970""))"),44011.0)</f>
        <v>44011</v>
      </c>
      <c r="AB1403" s="152">
        <v>1.5934212E9</v>
      </c>
      <c r="AC1403" s="152">
        <v>92065.399</v>
      </c>
      <c r="AE1403" s="153">
        <f>IFERROR(__xludf.DUMMYFUNCTION("TO_DATE(INT((AF1403/(60*60*24))+""1/1/1970""))"),43780.0)</f>
        <v>43780</v>
      </c>
      <c r="AF1403" s="152">
        <v>1.5734664E9</v>
      </c>
      <c r="AG1403" s="152">
        <v>91435.8133</v>
      </c>
      <c r="AQ1403" s="153">
        <f>IFERROR(__xludf.DUMMYFUNCTION("TO_DATE(INT((AR1403/(60*60*24))+""1/1/1970""))"),44040.0)</f>
        <v>44040</v>
      </c>
      <c r="AR1403" s="156">
        <v>1.5959088E9</v>
      </c>
      <c r="AS1403" s="156">
        <v>107567.552</v>
      </c>
      <c r="AT1403" s="152">
        <v>208880.4713</v>
      </c>
      <c r="AU1403" s="152">
        <f t="shared" si="1"/>
        <v>238365.84</v>
      </c>
      <c r="AV1403" s="152">
        <f t="shared" si="2"/>
        <v>34548.6696</v>
      </c>
      <c r="AW1403" s="152">
        <f t="shared" si="3"/>
        <v>154659.584</v>
      </c>
      <c r="AX1403" s="152">
        <f t="shared" si="4"/>
        <v>10146.6256</v>
      </c>
      <c r="AY1403" s="152">
        <f t="shared" si="5"/>
        <v>90076.3177</v>
      </c>
      <c r="AZ1403" s="152">
        <f t="shared" si="6"/>
        <v>100692.2479</v>
      </c>
      <c r="BA1403" s="152">
        <f t="shared" si="7"/>
        <v>195657.3626</v>
      </c>
      <c r="BB1403" s="152">
        <f t="shared" si="8"/>
        <v>113727.25</v>
      </c>
      <c r="BC1403" s="152">
        <f t="shared" si="9"/>
        <v>149922.0326</v>
      </c>
    </row>
    <row r="1404">
      <c r="A1404" s="156">
        <v>1.5386832E9</v>
      </c>
      <c r="B1404" s="156">
        <v>125547.5817</v>
      </c>
      <c r="D1404" s="153">
        <f>IFERROR(__xludf.DUMMYFUNCTION("TO_DATE(INT((E1404/(60*60*24))+""1/1/1970""))"),44041.0)</f>
        <v>44041</v>
      </c>
      <c r="E1404" s="152">
        <v>1.5959952E9</v>
      </c>
      <c r="F1404" s="152">
        <v>107567.552</v>
      </c>
      <c r="H1404" s="153">
        <f>IFERROR(__xludf.DUMMYFUNCTION("TO_DATE(INT((I1404/(60*60*24))+""1/1/1970""))"),44041.0)</f>
        <v>44041</v>
      </c>
      <c r="I1404" s="156">
        <v>1.5959952E9</v>
      </c>
      <c r="J1404" s="156">
        <v>209953.1279</v>
      </c>
      <c r="L1404" s="158"/>
      <c r="M1404" s="159"/>
      <c r="O1404" s="153">
        <f>IFERROR(__xludf.DUMMYFUNCTION("TO_DATE(INT((P1404/(60*60*24))+""1/1/1970""))"),43777.0)</f>
        <v>43777</v>
      </c>
      <c r="P1404" s="13">
        <v>1.5732252E9</v>
      </c>
      <c r="Q1404" s="13">
        <v>32326.3338</v>
      </c>
      <c r="S1404" s="153">
        <f>IFERROR(__xludf.DUMMYFUNCTION("TO_DATE(INT((T1404/(60*60*24))+""1/1/1970""))"),44041.0)</f>
        <v>44041</v>
      </c>
      <c r="T1404" s="156">
        <v>1.5959952E9</v>
      </c>
      <c r="U1404" s="156">
        <v>154717.9915</v>
      </c>
      <c r="W1404" s="153">
        <f>IFERROR(__xludf.DUMMYFUNCTION("TO_DATE(INT((X1404/(60*60*24))+""1/1/1970""))"),44002.0)</f>
        <v>44002</v>
      </c>
      <c r="X1404" s="156">
        <v>1.5926112E9</v>
      </c>
      <c r="Y1404" s="156">
        <v>10042.0924</v>
      </c>
      <c r="AA1404" s="153">
        <f>IFERROR(__xludf.DUMMYFUNCTION("TO_DATE(INT((AB1404/(60*60*24))+""1/1/1970""))"),44012.0)</f>
        <v>44012</v>
      </c>
      <c r="AB1404" s="156">
        <v>1.5935004E9</v>
      </c>
      <c r="AC1404" s="156">
        <v>91784.9204</v>
      </c>
      <c r="AE1404" s="153">
        <f>IFERROR(__xludf.DUMMYFUNCTION("TO_DATE(INT((AF1404/(60*60*24))+""1/1/1970""))"),43781.0)</f>
        <v>43781</v>
      </c>
      <c r="AF1404" s="156">
        <v>1.5735456E9</v>
      </c>
      <c r="AG1404" s="156">
        <v>91331.0184</v>
      </c>
      <c r="AQ1404" s="153">
        <f>IFERROR(__xludf.DUMMYFUNCTION("TO_DATE(INT((AR1404/(60*60*24))+""1/1/1970""))"),44041.0)</f>
        <v>44041</v>
      </c>
      <c r="AR1404" s="152">
        <v>1.5959952E9</v>
      </c>
      <c r="AS1404" s="152">
        <v>107567.552</v>
      </c>
      <c r="AT1404" s="156">
        <v>209953.1279</v>
      </c>
      <c r="AU1404" s="152">
        <f t="shared" si="1"/>
        <v>237383.09</v>
      </c>
      <c r="AV1404" s="152">
        <f t="shared" si="2"/>
        <v>34654.2878</v>
      </c>
      <c r="AW1404" s="152">
        <f t="shared" si="3"/>
        <v>154717.9915</v>
      </c>
      <c r="AX1404" s="152">
        <f t="shared" si="4"/>
        <v>10135.9003</v>
      </c>
      <c r="AY1404" s="152">
        <f t="shared" si="5"/>
        <v>89947.3445</v>
      </c>
      <c r="AZ1404" s="152">
        <f t="shared" si="6"/>
        <v>100267.6366</v>
      </c>
      <c r="BA1404" s="152">
        <f t="shared" si="7"/>
        <v>191629.1518</v>
      </c>
      <c r="BB1404" s="152">
        <f t="shared" si="8"/>
        <v>113034.315</v>
      </c>
      <c r="BC1404" s="152">
        <f t="shared" si="9"/>
        <v>148921.7039</v>
      </c>
    </row>
    <row r="1405">
      <c r="A1405" s="152">
        <v>1.53874626E9</v>
      </c>
      <c r="B1405" s="152">
        <v>125668.6766</v>
      </c>
      <c r="D1405" s="153">
        <f>IFERROR(__xludf.DUMMYFUNCTION("TO_DATE(INT((E1405/(60*60*24))+""1/1/1970""))"),44042.0)</f>
        <v>44042</v>
      </c>
      <c r="E1405" s="156">
        <v>1.5960816E9</v>
      </c>
      <c r="F1405" s="156">
        <v>107567.552</v>
      </c>
      <c r="H1405" s="153">
        <f>IFERROR(__xludf.DUMMYFUNCTION("TO_DATE(INT((I1405/(60*60*24))+""1/1/1970""))"),44042.0)</f>
        <v>44042</v>
      </c>
      <c r="I1405" s="152">
        <v>1.5960816E9</v>
      </c>
      <c r="J1405" s="152">
        <v>216198.7082</v>
      </c>
      <c r="L1405" s="158"/>
      <c r="M1405" s="160"/>
      <c r="O1405" s="153">
        <f>IFERROR(__xludf.DUMMYFUNCTION("TO_DATE(INT((P1405/(60*60*24))+""1/1/1970""))"),43778.0)</f>
        <v>43778</v>
      </c>
      <c r="P1405" s="13">
        <v>1.5732576E9</v>
      </c>
      <c r="Q1405" s="13">
        <v>32352.8454</v>
      </c>
      <c r="S1405" s="153">
        <f>IFERROR(__xludf.DUMMYFUNCTION("TO_DATE(INT((T1405/(60*60*24))+""1/1/1970""))"),44042.0)</f>
        <v>44042</v>
      </c>
      <c r="T1405" s="152">
        <v>1.5960816E9</v>
      </c>
      <c r="U1405" s="152">
        <v>154861.4185</v>
      </c>
      <c r="W1405" s="153">
        <f>IFERROR(__xludf.DUMMYFUNCTION("TO_DATE(INT((X1405/(60*60*24))+""1/1/1970""))"),44004.0)</f>
        <v>44004</v>
      </c>
      <c r="X1405" s="152">
        <v>1.592784E9</v>
      </c>
      <c r="Y1405" s="152">
        <v>10038.3426</v>
      </c>
      <c r="AA1405" s="153">
        <f>IFERROR(__xludf.DUMMYFUNCTION("TO_DATE(INT((AB1405/(60*60*24))+""1/1/1970""))"),44013.0)</f>
        <v>44013</v>
      </c>
      <c r="AB1405" s="152">
        <v>1.5935796E9</v>
      </c>
      <c r="AC1405" s="152">
        <v>92030.4102</v>
      </c>
      <c r="AE1405" s="153">
        <f>IFERROR(__xludf.DUMMYFUNCTION("TO_DATE(INT((AF1405/(60*60*24))+""1/1/1970""))"),43782.0)</f>
        <v>43782</v>
      </c>
      <c r="AF1405" s="152">
        <v>1.5736248E9</v>
      </c>
      <c r="AG1405" s="152">
        <v>91517.2749</v>
      </c>
      <c r="AQ1405" s="153">
        <f>IFERROR(__xludf.DUMMYFUNCTION("TO_DATE(INT((AR1405/(60*60*24))+""1/1/1970""))"),44042.0)</f>
        <v>44042</v>
      </c>
      <c r="AR1405" s="156">
        <v>1.5960816E9</v>
      </c>
      <c r="AS1405" s="156">
        <v>107567.552</v>
      </c>
      <c r="AT1405" s="152">
        <v>216198.7082</v>
      </c>
      <c r="AU1405" s="152">
        <f t="shared" si="1"/>
        <v>239974.04</v>
      </c>
      <c r="AV1405" s="152">
        <f t="shared" si="2"/>
        <v>34698.7662</v>
      </c>
      <c r="AW1405" s="152">
        <f t="shared" si="3"/>
        <v>154861.4185</v>
      </c>
      <c r="AX1405" s="152">
        <f t="shared" si="4"/>
        <v>10147.7682</v>
      </c>
      <c r="AY1405" s="152">
        <f t="shared" si="5"/>
        <v>89568.9556</v>
      </c>
      <c r="AZ1405" s="152">
        <f t="shared" si="6"/>
        <v>100797.2272</v>
      </c>
      <c r="BA1405" s="152">
        <f t="shared" si="7"/>
        <v>194362.7092</v>
      </c>
      <c r="BB1405" s="152">
        <f t="shared" si="8"/>
        <v>111601.92</v>
      </c>
      <c r="BC1405" s="152">
        <f t="shared" si="9"/>
        <v>148718.0336</v>
      </c>
    </row>
    <row r="1406">
      <c r="A1406" s="156">
        <v>1.5387696E9</v>
      </c>
      <c r="B1406" s="156">
        <v>124846.9616</v>
      </c>
      <c r="D1406" s="153">
        <f>IFERROR(__xludf.DUMMYFUNCTION("TO_DATE(INT((E1406/(60*60*24))+""1/1/1970""))"),44043.0)</f>
        <v>44043</v>
      </c>
      <c r="E1406" s="152">
        <v>1.596168E9</v>
      </c>
      <c r="F1406" s="152">
        <v>107567.552</v>
      </c>
      <c r="H1406" s="153">
        <f>IFERROR(__xludf.DUMMYFUNCTION("TO_DATE(INT((I1406/(60*60*24))+""1/1/1970""))"),44043.0)</f>
        <v>44043</v>
      </c>
      <c r="I1406" s="156">
        <v>1.596168E9</v>
      </c>
      <c r="J1406" s="156">
        <v>221729.6693</v>
      </c>
      <c r="L1406" s="158"/>
      <c r="M1406" s="159"/>
      <c r="O1406" s="153">
        <f>IFERROR(__xludf.DUMMYFUNCTION("TO_DATE(INT((P1406/(60*60*24))+""1/1/1970""))"),43779.0)</f>
        <v>43779</v>
      </c>
      <c r="P1406" s="13">
        <v>1.573344E9</v>
      </c>
      <c r="Q1406" s="13">
        <v>32352.8454</v>
      </c>
      <c r="S1406" s="153">
        <f>IFERROR(__xludf.DUMMYFUNCTION("TO_DATE(INT((T1406/(60*60*24))+""1/1/1970""))"),44043.0)</f>
        <v>44043</v>
      </c>
      <c r="T1406" s="156">
        <v>1.596168E9</v>
      </c>
      <c r="U1406" s="156">
        <v>154930.0707</v>
      </c>
      <c r="W1406" s="153">
        <f>IFERROR(__xludf.DUMMYFUNCTION("TO_DATE(INT((X1406/(60*60*24))+""1/1/1970""))"),44005.0)</f>
        <v>44005</v>
      </c>
      <c r="X1406" s="156">
        <v>1.5929208E9</v>
      </c>
      <c r="Y1406" s="156">
        <v>10068.6978</v>
      </c>
      <c r="AA1406" s="153">
        <f>IFERROR(__xludf.DUMMYFUNCTION("TO_DATE(INT((AB1406/(60*60*24))+""1/1/1970""))"),44014.0)</f>
        <v>44014</v>
      </c>
      <c r="AB1406" s="156">
        <v>1.5936588E9</v>
      </c>
      <c r="AC1406" s="156">
        <v>92223.4208</v>
      </c>
      <c r="AE1406" s="153">
        <f>IFERROR(__xludf.DUMMYFUNCTION("TO_DATE(INT((AF1406/(60*60*24))+""1/1/1970""))"),43783.0)</f>
        <v>43783</v>
      </c>
      <c r="AF1406" s="156">
        <v>1.573704E9</v>
      </c>
      <c r="AG1406" s="156">
        <v>91537.3333</v>
      </c>
      <c r="AQ1406" s="153">
        <f>IFERROR(__xludf.DUMMYFUNCTION("TO_DATE(INT((AR1406/(60*60*24))+""1/1/1970""))"),44043.0)</f>
        <v>44043</v>
      </c>
      <c r="AR1406" s="152">
        <v>1.596168E9</v>
      </c>
      <c r="AS1406" s="152">
        <v>107567.552</v>
      </c>
      <c r="AT1406" s="156">
        <v>221729.6693</v>
      </c>
      <c r="AU1406" s="152">
        <f t="shared" si="1"/>
        <v>239580.52</v>
      </c>
      <c r="AV1406" s="152">
        <f t="shared" si="2"/>
        <v>34768.6036</v>
      </c>
      <c r="AW1406" s="152">
        <f t="shared" si="3"/>
        <v>154930.0707</v>
      </c>
      <c r="AX1406" s="152">
        <f t="shared" si="4"/>
        <v>10144.9292</v>
      </c>
      <c r="AY1406" s="152">
        <f t="shared" si="5"/>
        <v>89411.866</v>
      </c>
      <c r="AZ1406" s="152">
        <f t="shared" si="6"/>
        <v>101577.7438</v>
      </c>
      <c r="BA1406" s="152">
        <f t="shared" si="7"/>
        <v>195436.9299</v>
      </c>
      <c r="BB1406" s="152">
        <f t="shared" si="8"/>
        <v>111701.42</v>
      </c>
      <c r="BC1406" s="152">
        <f t="shared" si="9"/>
        <v>148935.7845</v>
      </c>
    </row>
    <row r="1407">
      <c r="A1407" s="152">
        <v>1.53900546E9</v>
      </c>
      <c r="B1407" s="152">
        <v>124518.2757</v>
      </c>
      <c r="D1407" s="153">
        <f>IFERROR(__xludf.DUMMYFUNCTION("TO_DATE(INT((E1407/(60*60*24))+""1/1/1970""))"),44044.0)</f>
        <v>44044</v>
      </c>
      <c r="E1407" s="156">
        <v>1.5962544E9</v>
      </c>
      <c r="F1407" s="156">
        <v>107567.552</v>
      </c>
      <c r="H1407" s="153">
        <f>IFERROR(__xludf.DUMMYFUNCTION("TO_DATE(INT((I1407/(60*60*24))+""1/1/1970""))"),44044.0)</f>
        <v>44044</v>
      </c>
      <c r="I1407" s="152">
        <v>1.5962544E9</v>
      </c>
      <c r="J1407" s="152">
        <v>225876.3886</v>
      </c>
      <c r="L1407" s="158"/>
      <c r="M1407" s="160"/>
      <c r="O1407" s="153">
        <f>IFERROR(__xludf.DUMMYFUNCTION("TO_DATE(INT((P1407/(60*60*24))+""1/1/1970""))"),43780.0)</f>
        <v>43780</v>
      </c>
      <c r="P1407" s="13">
        <v>1.5734304E9</v>
      </c>
      <c r="Q1407" s="13">
        <v>32360.5453</v>
      </c>
      <c r="S1407" s="153">
        <f>IFERROR(__xludf.DUMMYFUNCTION("TO_DATE(INT((T1407/(60*60*24))+""1/1/1970""))"),44044.0)</f>
        <v>44044</v>
      </c>
      <c r="T1407" s="152">
        <v>1.5962544E9</v>
      </c>
      <c r="U1407" s="152">
        <v>155022.5086</v>
      </c>
      <c r="W1407" s="153">
        <f>IFERROR(__xludf.DUMMYFUNCTION("TO_DATE(INT((X1407/(60*60*24))+""1/1/1970""))"),44006.0)</f>
        <v>44006</v>
      </c>
      <c r="X1407" s="156">
        <v>1.5930072E9</v>
      </c>
      <c r="Y1407" s="156">
        <v>10067.0011</v>
      </c>
      <c r="AA1407" s="153">
        <f>IFERROR(__xludf.DUMMYFUNCTION("TO_DATE(INT((AB1407/(60*60*24))+""1/1/1970""))"),44015.0)</f>
        <v>44015</v>
      </c>
      <c r="AB1407" s="152">
        <v>1.593738E9</v>
      </c>
      <c r="AC1407" s="152">
        <v>92235.231</v>
      </c>
      <c r="AE1407" s="153">
        <f>IFERROR(__xludf.DUMMYFUNCTION("TO_DATE(INT((AF1407/(60*60*24))+""1/1/1970""))"),43784.0)</f>
        <v>43784</v>
      </c>
      <c r="AF1407" s="152">
        <v>1.5737832E9</v>
      </c>
      <c r="AG1407" s="152">
        <v>91453.4156</v>
      </c>
      <c r="AQ1407" s="153">
        <f>IFERROR(__xludf.DUMMYFUNCTION("TO_DATE(INT((AR1407/(60*60*24))+""1/1/1970""))"),44044.0)</f>
        <v>44044</v>
      </c>
      <c r="AR1407" s="156">
        <v>1.5962544E9</v>
      </c>
      <c r="AS1407" s="156">
        <v>107567.552</v>
      </c>
      <c r="AT1407" s="152">
        <v>225876.3886</v>
      </c>
      <c r="AU1407" s="152">
        <f t="shared" si="1"/>
        <v>239580.52</v>
      </c>
      <c r="AV1407" s="152">
        <f t="shared" si="2"/>
        <v>34550.2455</v>
      </c>
      <c r="AW1407" s="152">
        <f t="shared" si="3"/>
        <v>155022.5086</v>
      </c>
      <c r="AX1407" s="152">
        <f t="shared" si="4"/>
        <v>10135.9638</v>
      </c>
      <c r="AY1407" s="152">
        <f t="shared" si="5"/>
        <v>89411.866</v>
      </c>
      <c r="AZ1407" s="152">
        <f t="shared" si="6"/>
        <v>100781.4376</v>
      </c>
      <c r="BA1407" s="152">
        <f t="shared" si="7"/>
        <v>199020.0964</v>
      </c>
      <c r="BB1407" s="152">
        <f t="shared" si="8"/>
        <v>112602.41</v>
      </c>
      <c r="BC1407" s="152">
        <f t="shared" si="9"/>
        <v>148150.8538</v>
      </c>
    </row>
    <row r="1408">
      <c r="A1408" s="156">
        <v>1.5390288E9</v>
      </c>
      <c r="B1408" s="156">
        <v>124846.9616</v>
      </c>
      <c r="D1408" s="153">
        <f>IFERROR(__xludf.DUMMYFUNCTION("TO_DATE(INT((E1408/(60*60*24))+""1/1/1970""))"),44046.0)</f>
        <v>44046</v>
      </c>
      <c r="E1408" s="152">
        <v>1.5964632E9</v>
      </c>
      <c r="F1408" s="152">
        <v>107567.552</v>
      </c>
      <c r="H1408" s="153">
        <f>IFERROR(__xludf.DUMMYFUNCTION("TO_DATE(INT((I1408/(60*60*24))+""1/1/1970""))"),44046.0)</f>
        <v>44046</v>
      </c>
      <c r="I1408" s="156">
        <v>1.5964632E9</v>
      </c>
      <c r="J1408" s="156">
        <v>225876.3886</v>
      </c>
      <c r="L1408" s="158"/>
      <c r="M1408" s="159"/>
      <c r="O1408" s="153">
        <f>IFERROR(__xludf.DUMMYFUNCTION("TO_DATE(INT((P1408/(60*60*24))+""1/1/1970""))"),43781.0)</f>
        <v>43781</v>
      </c>
      <c r="P1408" s="13">
        <v>1.5735708E9</v>
      </c>
      <c r="Q1408" s="13">
        <v>32391.2263</v>
      </c>
      <c r="S1408" s="153">
        <f>IFERROR(__xludf.DUMMYFUNCTION("TO_DATE(INT((T1408/(60*60*24))+""1/1/1970""))"),44046.0)</f>
        <v>44046</v>
      </c>
      <c r="T1408" s="156">
        <v>1.5964272E9</v>
      </c>
      <c r="U1408" s="156">
        <v>155022.5086</v>
      </c>
      <c r="W1408" s="153">
        <f>IFERROR(__xludf.DUMMYFUNCTION("TO_DATE(INT((X1408/(60*60*24))+""1/1/1970""))"),44007.0)</f>
        <v>44007</v>
      </c>
      <c r="X1408" s="156">
        <v>1.5930936E9</v>
      </c>
      <c r="Y1408" s="156">
        <v>10049.097</v>
      </c>
      <c r="AA1408" s="153">
        <f>IFERROR(__xludf.DUMMYFUNCTION("TO_DATE(INT((AB1408/(60*60*24))+""1/1/1970""))"),44017.0)</f>
        <v>44017</v>
      </c>
      <c r="AB1408" s="156">
        <v>1.5939864E9</v>
      </c>
      <c r="AC1408" s="156">
        <v>92279.4648</v>
      </c>
      <c r="AE1408" s="153">
        <f>IFERROR(__xludf.DUMMYFUNCTION("TO_DATE(INT((AF1408/(60*60*24))+""1/1/1970""))"),43785.0)</f>
        <v>43785</v>
      </c>
      <c r="AF1408" s="156">
        <v>1.5738624E9</v>
      </c>
      <c r="AG1408" s="156">
        <v>91195.5219</v>
      </c>
      <c r="AQ1408" s="153">
        <f>IFERROR(__xludf.DUMMYFUNCTION("TO_DATE(INT((AR1408/(60*60*24))+""1/1/1970""))"),44046.0)</f>
        <v>44046</v>
      </c>
      <c r="AR1408" s="152">
        <v>1.5964632E9</v>
      </c>
      <c r="AS1408" s="152">
        <v>107567.552</v>
      </c>
      <c r="AT1408" s="156">
        <v>225876.3886</v>
      </c>
      <c r="AU1408" s="152">
        <f t="shared" si="1"/>
        <v>241354.84</v>
      </c>
      <c r="AV1408" s="152">
        <f t="shared" si="2"/>
        <v>34565.6433</v>
      </c>
      <c r="AW1408" s="152">
        <f t="shared" si="3"/>
        <v>155022.5086</v>
      </c>
      <c r="AX1408" s="152">
        <f t="shared" si="4"/>
        <v>10135.8717</v>
      </c>
      <c r="AY1408" s="152">
        <f t="shared" si="5"/>
        <v>90018.5069</v>
      </c>
      <c r="AZ1408" s="152">
        <f t="shared" si="6"/>
        <v>100802.3481</v>
      </c>
      <c r="BA1408" s="152">
        <f t="shared" si="7"/>
        <v>199020.0964</v>
      </c>
      <c r="BB1408" s="152">
        <f t="shared" si="8"/>
        <v>112602.41</v>
      </c>
      <c r="BC1408" s="152">
        <f t="shared" si="9"/>
        <v>148150.8538</v>
      </c>
    </row>
    <row r="1409">
      <c r="A1409" s="152">
        <v>1.53909186E9</v>
      </c>
      <c r="B1409" s="152">
        <v>124682.6187</v>
      </c>
      <c r="D1409" s="153">
        <f>IFERROR(__xludf.DUMMYFUNCTION("TO_DATE(INT((E1409/(60*60*24))+""1/1/1970""))"),44047.0)</f>
        <v>44047</v>
      </c>
      <c r="E1409" s="152">
        <v>1.5965136E9</v>
      </c>
      <c r="F1409" s="152">
        <v>107567.552</v>
      </c>
      <c r="H1409" s="153">
        <f>IFERROR(__xludf.DUMMYFUNCTION("TO_DATE(INT((I1409/(60*60*24))+""1/1/1970""))"),44047.0)</f>
        <v>44047</v>
      </c>
      <c r="I1409" s="156">
        <v>1.5965136E9</v>
      </c>
      <c r="J1409" s="156">
        <v>239224.69</v>
      </c>
      <c r="L1409" s="158"/>
      <c r="M1409" s="160"/>
      <c r="O1409" s="153">
        <f>IFERROR(__xludf.DUMMYFUNCTION("TO_DATE(INT((P1409/(60*60*24))+""1/1/1970""))"),43782.0)</f>
        <v>43782</v>
      </c>
      <c r="P1409" s="13">
        <v>1.5736572E9</v>
      </c>
      <c r="Q1409" s="13">
        <v>32403.4776</v>
      </c>
      <c r="S1409" s="153">
        <f>IFERROR(__xludf.DUMMYFUNCTION("TO_DATE(INT((T1409/(60*60*24))+""1/1/1970""))"),44047.0)</f>
        <v>44047</v>
      </c>
      <c r="T1409" s="152">
        <v>1.5965136E9</v>
      </c>
      <c r="U1409" s="152">
        <v>156053.8809</v>
      </c>
      <c r="W1409" s="153">
        <f>IFERROR(__xludf.DUMMYFUNCTION("TO_DATE(INT((X1409/(60*60*24))+""1/1/1970""))"),44008.0)</f>
        <v>44008</v>
      </c>
      <c r="X1409" s="156">
        <v>1.59318E9</v>
      </c>
      <c r="Y1409" s="156">
        <v>10051.9387</v>
      </c>
      <c r="AA1409" s="153">
        <f>IFERROR(__xludf.DUMMYFUNCTION("TO_DATE(INT((AB1409/(60*60*24))+""1/1/1970""))"),44018.0)</f>
        <v>44018</v>
      </c>
      <c r="AB1409" s="156">
        <v>1.594026E9</v>
      </c>
      <c r="AC1409" s="156">
        <v>92433.7712</v>
      </c>
      <c r="AE1409" s="153">
        <f>IFERROR(__xludf.DUMMYFUNCTION("TO_DATE(INT((AF1409/(60*60*24))+""1/1/1970""))"),43786.0)</f>
        <v>43786</v>
      </c>
      <c r="AF1409" s="152">
        <v>1.5740316E9</v>
      </c>
      <c r="AG1409" s="152">
        <v>91195.5219</v>
      </c>
      <c r="AQ1409" s="153">
        <f>IFERROR(__xludf.DUMMYFUNCTION("TO_DATE(INT((AR1409/(60*60*24))+""1/1/1970""))"),44047.0)</f>
        <v>44047</v>
      </c>
      <c r="AR1409" s="152">
        <v>1.5965136E9</v>
      </c>
      <c r="AS1409" s="152">
        <v>107567.552</v>
      </c>
      <c r="AT1409" s="156">
        <v>239224.69</v>
      </c>
      <c r="AU1409" s="152">
        <f t="shared" si="1"/>
        <v>242918.36</v>
      </c>
      <c r="AV1409" s="152">
        <f t="shared" si="2"/>
        <v>34521.5541</v>
      </c>
      <c r="AW1409" s="152">
        <f t="shared" si="3"/>
        <v>156053.8809</v>
      </c>
      <c r="AX1409" s="152">
        <f t="shared" si="4"/>
        <v>10128.8277</v>
      </c>
      <c r="AY1409" s="152">
        <f t="shared" si="5"/>
        <v>90121.3086</v>
      </c>
      <c r="AZ1409" s="152">
        <f t="shared" si="6"/>
        <v>100621.835</v>
      </c>
      <c r="BA1409" s="152">
        <f t="shared" si="7"/>
        <v>202612.9439</v>
      </c>
      <c r="BB1409" s="152">
        <f t="shared" si="8"/>
        <v>112522.04</v>
      </c>
      <c r="BC1409" s="152">
        <f t="shared" si="9"/>
        <v>148342.6608</v>
      </c>
    </row>
    <row r="1410">
      <c r="A1410" s="156">
        <v>1.5391152E9</v>
      </c>
      <c r="B1410" s="156">
        <v>124665.3194</v>
      </c>
      <c r="D1410" s="153">
        <f>IFERROR(__xludf.DUMMYFUNCTION("TO_DATE(INT((E1410/(60*60*24))+""1/1/1970""))"),44048.0)</f>
        <v>44048</v>
      </c>
      <c r="E1410" s="156">
        <v>1.5966E9</v>
      </c>
      <c r="F1410" s="156">
        <v>107567.552</v>
      </c>
      <c r="H1410" s="153">
        <f>IFERROR(__xludf.DUMMYFUNCTION("TO_DATE(INT((I1410/(60*60*24))+""1/1/1970""))"),44048.0)</f>
        <v>44048</v>
      </c>
      <c r="I1410" s="152">
        <v>1.5966E9</v>
      </c>
      <c r="J1410" s="152">
        <v>240911.2861</v>
      </c>
      <c r="L1410" s="158"/>
      <c r="M1410" s="159"/>
      <c r="O1410" s="153">
        <f>IFERROR(__xludf.DUMMYFUNCTION("TO_DATE(INT((P1410/(60*60*24))+""1/1/1970""))"),43783.0)</f>
        <v>43783</v>
      </c>
      <c r="P1410" s="13">
        <v>1.5737436E9</v>
      </c>
      <c r="Q1410" s="13">
        <v>32405.4016</v>
      </c>
      <c r="S1410" s="153">
        <f>IFERROR(__xludf.DUMMYFUNCTION("TO_DATE(INT((T1410/(60*60*24))+""1/1/1970""))"),44048.0)</f>
        <v>44048</v>
      </c>
      <c r="T1410" s="156">
        <v>1.5966E9</v>
      </c>
      <c r="U1410" s="156">
        <v>156657.519</v>
      </c>
      <c r="W1410" s="153">
        <f>IFERROR(__xludf.DUMMYFUNCTION("TO_DATE(INT((X1410/(60*60*24))+""1/1/1970""))"),44009.0)</f>
        <v>44009</v>
      </c>
      <c r="X1410" s="156">
        <v>1.593216E9</v>
      </c>
      <c r="Y1410" s="156">
        <v>10051.6584</v>
      </c>
      <c r="AA1410" s="153">
        <f>IFERROR(__xludf.DUMMYFUNCTION("TO_DATE(INT((AB1410/(60*60*24))+""1/1/1970""))"),44019.0)</f>
        <v>44019</v>
      </c>
      <c r="AB1410" s="152">
        <v>1.5941052E9</v>
      </c>
      <c r="AC1410" s="152">
        <v>92310.2798</v>
      </c>
      <c r="AE1410" s="153">
        <f>IFERROR(__xludf.DUMMYFUNCTION("TO_DATE(INT((AF1410/(60*60*24))+""1/1/1970""))"),43787.0)</f>
        <v>43787</v>
      </c>
      <c r="AF1410" s="156">
        <v>1.5740712E9</v>
      </c>
      <c r="AG1410" s="156">
        <v>91174.2354</v>
      </c>
      <c r="AQ1410" s="153">
        <f>IFERROR(__xludf.DUMMYFUNCTION("TO_DATE(INT((AR1410/(60*60*24))+""1/1/1970""))"),44048.0)</f>
        <v>44048</v>
      </c>
      <c r="AR1410" s="156">
        <v>1.5966E9</v>
      </c>
      <c r="AS1410" s="156">
        <v>107567.552</v>
      </c>
      <c r="AT1410" s="152">
        <v>240911.2861</v>
      </c>
      <c r="AU1410" s="152">
        <f t="shared" si="1"/>
        <v>243794.66</v>
      </c>
      <c r="AV1410" s="152">
        <f t="shared" si="2"/>
        <v>34548.5739</v>
      </c>
      <c r="AW1410" s="152">
        <f t="shared" si="3"/>
        <v>156657.519</v>
      </c>
      <c r="AX1410" s="152">
        <f t="shared" si="4"/>
        <v>10152.8449</v>
      </c>
      <c r="AY1410" s="152">
        <f t="shared" si="5"/>
        <v>89785.6313</v>
      </c>
      <c r="AZ1410" s="152">
        <f t="shared" si="6"/>
        <v>101079.7323</v>
      </c>
      <c r="BA1410" s="152">
        <f t="shared" si="7"/>
        <v>202892.7086</v>
      </c>
      <c r="BB1410" s="152">
        <f t="shared" si="8"/>
        <v>112536.39</v>
      </c>
      <c r="BC1410" s="152">
        <f t="shared" si="9"/>
        <v>149138.5698</v>
      </c>
    </row>
    <row r="1411">
      <c r="A1411" s="152">
        <v>1.53917826E9</v>
      </c>
      <c r="B1411" s="152">
        <v>124306.3597</v>
      </c>
      <c r="D1411" s="153">
        <f>IFERROR(__xludf.DUMMYFUNCTION("TO_DATE(INT((E1411/(60*60*24))+""1/1/1970""))"),44049.0)</f>
        <v>44049</v>
      </c>
      <c r="E1411" s="152">
        <v>1.5966864E9</v>
      </c>
      <c r="F1411" s="152">
        <v>107567.552</v>
      </c>
      <c r="H1411" s="153">
        <f>IFERROR(__xludf.DUMMYFUNCTION("TO_DATE(INT((I1411/(60*60*24))+""1/1/1970""))"),44049.0)</f>
        <v>44049</v>
      </c>
      <c r="I1411" s="156">
        <v>1.5966864E9</v>
      </c>
      <c r="J1411" s="156">
        <v>238979.5018</v>
      </c>
      <c r="L1411" s="158"/>
      <c r="M1411" s="160"/>
      <c r="O1411" s="153">
        <f>IFERROR(__xludf.DUMMYFUNCTION("TO_DATE(INT((P1411/(60*60*24))+""1/1/1970""))"),43784.0)</f>
        <v>43784</v>
      </c>
      <c r="P1411" s="13">
        <v>1.57383E9</v>
      </c>
      <c r="Q1411" s="13">
        <v>32442.6498</v>
      </c>
      <c r="S1411" s="153">
        <f>IFERROR(__xludf.DUMMYFUNCTION("TO_DATE(INT((T1411/(60*60*24))+""1/1/1970""))"),44049.0)</f>
        <v>44049</v>
      </c>
      <c r="T1411" s="152">
        <v>1.5966864E9</v>
      </c>
      <c r="U1411" s="152">
        <v>157640.5288</v>
      </c>
      <c r="W1411" s="153">
        <f>IFERROR(__xludf.DUMMYFUNCTION("TO_DATE(INT((X1411/(60*60*24))+""1/1/1970""))"),44011.0)</f>
        <v>44011</v>
      </c>
      <c r="X1411" s="152">
        <v>1.5933888E9</v>
      </c>
      <c r="Y1411" s="152">
        <v>10051.7046</v>
      </c>
      <c r="AA1411" s="153">
        <f>IFERROR(__xludf.DUMMYFUNCTION("TO_DATE(INT((AB1411/(60*60*24))+""1/1/1970""))"),44020.0)</f>
        <v>44020</v>
      </c>
      <c r="AB1411" s="156">
        <v>1.5941844E9</v>
      </c>
      <c r="AC1411" s="156">
        <v>92311.1805</v>
      </c>
      <c r="AE1411" s="153">
        <f>IFERROR(__xludf.DUMMYFUNCTION("TO_DATE(INT((AF1411/(60*60*24))+""1/1/1970""))"),43788.0)</f>
        <v>43788</v>
      </c>
      <c r="AF1411" s="152">
        <v>1.5741504E9</v>
      </c>
      <c r="AG1411" s="152">
        <v>91024.4115</v>
      </c>
      <c r="AQ1411" s="153">
        <f>IFERROR(__xludf.DUMMYFUNCTION("TO_DATE(INT((AR1411/(60*60*24))+""1/1/1970""))"),44049.0)</f>
        <v>44049</v>
      </c>
      <c r="AR1411" s="152">
        <v>1.5966864E9</v>
      </c>
      <c r="AS1411" s="152">
        <v>107567.552</v>
      </c>
      <c r="AT1411" s="156">
        <v>238979.5018</v>
      </c>
      <c r="AU1411" s="152">
        <f t="shared" si="1"/>
        <v>245209.16</v>
      </c>
      <c r="AV1411" s="152">
        <f t="shared" si="2"/>
        <v>34713.499</v>
      </c>
      <c r="AW1411" s="152">
        <f t="shared" si="3"/>
        <v>157640.5288</v>
      </c>
      <c r="AX1411" s="152">
        <f t="shared" si="4"/>
        <v>10165.3175</v>
      </c>
      <c r="AY1411" s="152">
        <f t="shared" si="5"/>
        <v>89541.4497</v>
      </c>
      <c r="AZ1411" s="152">
        <f t="shared" si="6"/>
        <v>101576.4635</v>
      </c>
      <c r="BA1411" s="152">
        <f t="shared" si="7"/>
        <v>205259.3792</v>
      </c>
      <c r="BB1411" s="152">
        <f t="shared" si="8"/>
        <v>112693.5341</v>
      </c>
      <c r="BC1411" s="152">
        <f t="shared" si="9"/>
        <v>148954.8985</v>
      </c>
    </row>
    <row r="1412">
      <c r="A1412" s="156">
        <v>1.5392016E9</v>
      </c>
      <c r="B1412" s="156">
        <v>123508.3287</v>
      </c>
      <c r="D1412" s="153">
        <f>IFERROR(__xludf.DUMMYFUNCTION("TO_DATE(INT((E1412/(60*60*24))+""1/1/1970""))"),44050.0)</f>
        <v>44050</v>
      </c>
      <c r="E1412" s="156">
        <v>1.5967728E9</v>
      </c>
      <c r="F1412" s="156">
        <v>107567.552</v>
      </c>
      <c r="H1412" s="153">
        <f>IFERROR(__xludf.DUMMYFUNCTION("TO_DATE(INT((I1412/(60*60*24))+""1/1/1970""))"),44050.0)</f>
        <v>44050</v>
      </c>
      <c r="I1412" s="152">
        <v>1.5967728E9</v>
      </c>
      <c r="J1412" s="152">
        <v>229489.6959</v>
      </c>
      <c r="L1412" s="158"/>
      <c r="M1412" s="159"/>
      <c r="O1412" s="153">
        <f>IFERROR(__xludf.DUMMYFUNCTION("TO_DATE(INT((P1412/(60*60*24))+""1/1/1970""))"),43785.0)</f>
        <v>43785</v>
      </c>
      <c r="P1412" s="13">
        <v>1.5738624E9</v>
      </c>
      <c r="Q1412" s="13">
        <v>32392.6851</v>
      </c>
      <c r="S1412" s="153">
        <f>IFERROR(__xludf.DUMMYFUNCTION("TO_DATE(INT((T1412/(60*60*24))+""1/1/1970""))"),44050.0)</f>
        <v>44050</v>
      </c>
      <c r="T1412" s="156">
        <v>1.5967728E9</v>
      </c>
      <c r="U1412" s="156">
        <v>158688.1899</v>
      </c>
      <c r="W1412" s="153">
        <f>IFERROR(__xludf.DUMMYFUNCTION("TO_DATE(INT((X1412/(60*60*24))+""1/1/1970""))"),44012.0)</f>
        <v>44012</v>
      </c>
      <c r="X1412" s="156">
        <v>1.5935256E9</v>
      </c>
      <c r="Y1412" s="156">
        <v>10060.185</v>
      </c>
      <c r="AA1412" s="153">
        <f>IFERROR(__xludf.DUMMYFUNCTION("TO_DATE(INT((AB1412/(60*60*24))+""1/1/1970""))"),44021.0)</f>
        <v>44021</v>
      </c>
      <c r="AB1412" s="152">
        <v>1.5942636E9</v>
      </c>
      <c r="AC1412" s="152">
        <v>92631.3187</v>
      </c>
      <c r="AE1412" s="153">
        <f>IFERROR(__xludf.DUMMYFUNCTION("TO_DATE(INT((AF1412/(60*60*24))+""1/1/1970""))"),43789.0)</f>
        <v>43789</v>
      </c>
      <c r="AF1412" s="156">
        <v>1.5742296E9</v>
      </c>
      <c r="AG1412" s="156">
        <v>90977.3357</v>
      </c>
      <c r="AQ1412" s="153">
        <f>IFERROR(__xludf.DUMMYFUNCTION("TO_DATE(INT((AR1412/(60*60*24))+""1/1/1970""))"),44050.0)</f>
        <v>44050</v>
      </c>
      <c r="AR1412" s="156">
        <v>1.5967728E9</v>
      </c>
      <c r="AS1412" s="156">
        <v>107567.552</v>
      </c>
      <c r="AT1412" s="152">
        <v>229489.6959</v>
      </c>
      <c r="AU1412" s="152">
        <f t="shared" si="1"/>
        <v>246740.96</v>
      </c>
      <c r="AV1412" s="152">
        <f t="shared" si="2"/>
        <v>34935.0943</v>
      </c>
      <c r="AW1412" s="152">
        <f t="shared" si="3"/>
        <v>158688.1899</v>
      </c>
      <c r="AX1412" s="152">
        <f t="shared" si="4"/>
        <v>10163.4635</v>
      </c>
      <c r="AY1412" s="152">
        <f t="shared" si="5"/>
        <v>89555.1748</v>
      </c>
      <c r="AZ1412" s="152">
        <f t="shared" si="6"/>
        <v>101606.7624</v>
      </c>
      <c r="BA1412" s="152">
        <f t="shared" si="7"/>
        <v>208167.7891</v>
      </c>
      <c r="BB1412" s="152">
        <f t="shared" si="8"/>
        <v>112995.4588</v>
      </c>
      <c r="BC1412" s="152">
        <f t="shared" si="9"/>
        <v>149844.9979</v>
      </c>
    </row>
    <row r="1413">
      <c r="A1413" s="152">
        <v>1.53926466E9</v>
      </c>
      <c r="B1413" s="152">
        <v>123508.3287</v>
      </c>
      <c r="D1413" s="153">
        <f>IFERROR(__xludf.DUMMYFUNCTION("TO_DATE(INT((E1413/(60*60*24))+""1/1/1970""))"),44051.0)</f>
        <v>44051</v>
      </c>
      <c r="E1413" s="152">
        <v>1.5968592E9</v>
      </c>
      <c r="F1413" s="152">
        <v>107567.552</v>
      </c>
      <c r="H1413" s="153">
        <f>IFERROR(__xludf.DUMMYFUNCTION("TO_DATE(INT((I1413/(60*60*24))+""1/1/1970""))"),44051.0)</f>
        <v>44051</v>
      </c>
      <c r="I1413" s="156">
        <v>1.5968592E9</v>
      </c>
      <c r="J1413" s="156">
        <v>223416.3355</v>
      </c>
      <c r="L1413" s="158"/>
      <c r="M1413" s="160"/>
      <c r="O1413" s="153">
        <f>IFERROR(__xludf.DUMMYFUNCTION("TO_DATE(INT((P1413/(60*60*24))+""1/1/1970""))"),43786.0)</f>
        <v>43786</v>
      </c>
      <c r="P1413" s="13">
        <v>1.5739488E9</v>
      </c>
      <c r="Q1413" s="13">
        <v>32392.6851</v>
      </c>
      <c r="S1413" s="153">
        <f>IFERROR(__xludf.DUMMYFUNCTION("TO_DATE(INT((T1413/(60*60*24))+""1/1/1970""))"),44051.0)</f>
        <v>44051</v>
      </c>
      <c r="T1413" s="152">
        <v>1.5968592E9</v>
      </c>
      <c r="U1413" s="152">
        <v>158797.6601</v>
      </c>
      <c r="W1413" s="153">
        <f>IFERROR(__xludf.DUMMYFUNCTION("TO_DATE(INT((X1413/(60*60*24))+""1/1/1970""))"),44013.0)</f>
        <v>44013</v>
      </c>
      <c r="X1413" s="156">
        <v>1.593612E9</v>
      </c>
      <c r="Y1413" s="156">
        <v>10071.843</v>
      </c>
      <c r="AA1413" s="153">
        <f>IFERROR(__xludf.DUMMYFUNCTION("TO_DATE(INT((AB1413/(60*60*24))+""1/1/1970""))"),44022.0)</f>
        <v>44022</v>
      </c>
      <c r="AB1413" s="156">
        <v>1.5943428E9</v>
      </c>
      <c r="AC1413" s="156">
        <v>92568.1296</v>
      </c>
      <c r="AE1413" s="153">
        <f>IFERROR(__xludf.DUMMYFUNCTION("TO_DATE(INT((AF1413/(60*60*24))+""1/1/1970""))"),43790.0)</f>
        <v>43790</v>
      </c>
      <c r="AF1413" s="152">
        <v>1.5743088E9</v>
      </c>
      <c r="AG1413" s="152">
        <v>90978.1544</v>
      </c>
      <c r="AQ1413" s="153">
        <f>IFERROR(__xludf.DUMMYFUNCTION("TO_DATE(INT((AR1413/(60*60*24))+""1/1/1970""))"),44051.0)</f>
        <v>44051</v>
      </c>
      <c r="AR1413" s="152">
        <v>1.5968592E9</v>
      </c>
      <c r="AS1413" s="152">
        <v>107567.552</v>
      </c>
      <c r="AT1413" s="156">
        <v>223416.3355</v>
      </c>
      <c r="AU1413" s="152">
        <f t="shared" si="1"/>
        <v>246740.96</v>
      </c>
      <c r="AV1413" s="152">
        <f t="shared" si="2"/>
        <v>34897.9211</v>
      </c>
      <c r="AW1413" s="152">
        <f t="shared" si="3"/>
        <v>158797.6601</v>
      </c>
      <c r="AX1413" s="152">
        <f t="shared" si="4"/>
        <v>10144.9645</v>
      </c>
      <c r="AY1413" s="152">
        <f t="shared" si="5"/>
        <v>89555.1748</v>
      </c>
      <c r="AZ1413" s="152">
        <f t="shared" si="6"/>
        <v>100841.6086</v>
      </c>
      <c r="BA1413" s="152">
        <f t="shared" si="7"/>
        <v>204363.3203</v>
      </c>
      <c r="BB1413" s="152">
        <f t="shared" si="8"/>
        <v>113502.3282</v>
      </c>
      <c r="BC1413" s="152">
        <f t="shared" si="9"/>
        <v>150914.0591</v>
      </c>
    </row>
    <row r="1414">
      <c r="A1414" s="156">
        <v>1.539288E9</v>
      </c>
      <c r="B1414" s="156">
        <v>123508.3287</v>
      </c>
      <c r="D1414" s="153">
        <f>IFERROR(__xludf.DUMMYFUNCTION("TO_DATE(INT((E1414/(60*60*24))+""1/1/1970""))"),44053.0)</f>
        <v>44053</v>
      </c>
      <c r="E1414" s="156">
        <v>1.597068E9</v>
      </c>
      <c r="F1414" s="156">
        <v>107567.552</v>
      </c>
      <c r="H1414" s="153">
        <f>IFERROR(__xludf.DUMMYFUNCTION("TO_DATE(INT((I1414/(60*60*24))+""1/1/1970""))"),44053.0)</f>
        <v>44053</v>
      </c>
      <c r="I1414" s="152">
        <v>1.597068E9</v>
      </c>
      <c r="J1414" s="152">
        <v>223416.3355</v>
      </c>
      <c r="L1414" s="158"/>
      <c r="M1414" s="159"/>
      <c r="O1414" s="153">
        <f>IFERROR(__xludf.DUMMYFUNCTION("TO_DATE(INT((P1414/(60*60*24))+""1/1/1970""))"),43787.0)</f>
        <v>43787</v>
      </c>
      <c r="P1414" s="13">
        <v>1.5740352E9</v>
      </c>
      <c r="Q1414" s="13">
        <v>32404.1057</v>
      </c>
      <c r="S1414" s="153">
        <f>IFERROR(__xludf.DUMMYFUNCTION("TO_DATE(INT((T1414/(60*60*24))+""1/1/1970""))"),44053.0)</f>
        <v>44053</v>
      </c>
      <c r="T1414" s="156">
        <v>1.597068E9</v>
      </c>
      <c r="U1414" s="156">
        <v>158797.6601</v>
      </c>
      <c r="W1414" s="153">
        <f>IFERROR(__xludf.DUMMYFUNCTION("TO_DATE(INT((X1414/(60*60*24))+""1/1/1970""))"),44014.0)</f>
        <v>44014</v>
      </c>
      <c r="X1414" s="156">
        <v>1.5936984E9</v>
      </c>
      <c r="Y1414" s="156">
        <v>10063.7407</v>
      </c>
      <c r="AA1414" s="153">
        <f>IFERROR(__xludf.DUMMYFUNCTION("TO_DATE(INT((AB1414/(60*60*24))+""1/1/1970""))"),44024.0)</f>
        <v>44024</v>
      </c>
      <c r="AB1414" s="152">
        <v>1.5945912E9</v>
      </c>
      <c r="AC1414" s="152">
        <v>92638.7331</v>
      </c>
      <c r="AE1414" s="153">
        <f>IFERROR(__xludf.DUMMYFUNCTION("TO_DATE(INT((AF1414/(60*60*24))+""1/1/1970""))"),43791.0)</f>
        <v>43791</v>
      </c>
      <c r="AF1414" s="156">
        <v>1.574388E9</v>
      </c>
      <c r="AG1414" s="156">
        <v>91078.4464</v>
      </c>
      <c r="AQ1414" s="153">
        <f>IFERROR(__xludf.DUMMYFUNCTION("TO_DATE(INT((AR1414/(60*60*24))+""1/1/1970""))"),44053.0)</f>
        <v>44053</v>
      </c>
      <c r="AR1414" s="156">
        <v>1.597068E9</v>
      </c>
      <c r="AS1414" s="156">
        <v>107567.552</v>
      </c>
      <c r="AT1414" s="152">
        <v>223416.3355</v>
      </c>
      <c r="AU1414" s="152">
        <f t="shared" si="1"/>
        <v>246906.56</v>
      </c>
      <c r="AV1414" s="152">
        <f t="shared" si="2"/>
        <v>34956.1064</v>
      </c>
      <c r="AW1414" s="152">
        <f t="shared" si="3"/>
        <v>158797.6601</v>
      </c>
      <c r="AX1414" s="152">
        <f t="shared" si="4"/>
        <v>10143.0287</v>
      </c>
      <c r="AY1414" s="152">
        <f t="shared" si="5"/>
        <v>89773.8848</v>
      </c>
      <c r="AZ1414" s="152">
        <f t="shared" si="6"/>
        <v>100800.6411</v>
      </c>
      <c r="BA1414" s="152">
        <f t="shared" si="7"/>
        <v>202137.8027</v>
      </c>
      <c r="BB1414" s="152">
        <f t="shared" si="8"/>
        <v>113502.3282</v>
      </c>
      <c r="BC1414" s="152">
        <f t="shared" si="9"/>
        <v>150914.0591</v>
      </c>
    </row>
    <row r="1415">
      <c r="A1415" s="152">
        <v>1.53935106E9</v>
      </c>
      <c r="B1415" s="152">
        <v>123508.3287</v>
      </c>
      <c r="D1415" s="153">
        <f>IFERROR(__xludf.DUMMYFUNCTION("TO_DATE(INT((E1415/(60*60*24))+""1/1/1970""))"),44054.0)</f>
        <v>44054</v>
      </c>
      <c r="E1415" s="156">
        <v>1.5971184E9</v>
      </c>
      <c r="F1415" s="156">
        <v>107567.552</v>
      </c>
      <c r="H1415" s="153">
        <f>IFERROR(__xludf.DUMMYFUNCTION("TO_DATE(INT((I1415/(60*60*24))+""1/1/1970""))"),44054.0)</f>
        <v>44054</v>
      </c>
      <c r="I1415" s="152">
        <v>1.5971184E9</v>
      </c>
      <c r="J1415" s="152">
        <v>218943.8888</v>
      </c>
      <c r="L1415" s="158"/>
      <c r="M1415" s="159"/>
      <c r="O1415" s="153">
        <f>IFERROR(__xludf.DUMMYFUNCTION("TO_DATE(INT((P1415/(60*60*24))+""1/1/1970""))"),43788.0)</f>
        <v>43788</v>
      </c>
      <c r="P1415" s="13">
        <v>1.5741756E9</v>
      </c>
      <c r="Q1415" s="13">
        <v>32385.2976</v>
      </c>
      <c r="S1415" s="153">
        <f>IFERROR(__xludf.DUMMYFUNCTION("TO_DATE(INT((T1415/(60*60*24))+""1/1/1970""))"),44054.0)</f>
        <v>44054</v>
      </c>
      <c r="T1415" s="156">
        <v>1.5971184E9</v>
      </c>
      <c r="U1415" s="156">
        <v>159277.8693</v>
      </c>
      <c r="W1415" s="153">
        <f>IFERROR(__xludf.DUMMYFUNCTION("TO_DATE(INT((X1415/(60*60*24))+""1/1/1970""))"),44015.0)</f>
        <v>44015</v>
      </c>
      <c r="X1415" s="156">
        <v>1.5937344E9</v>
      </c>
      <c r="Y1415" s="156">
        <v>10066.9042</v>
      </c>
      <c r="AA1415" s="153">
        <f>IFERROR(__xludf.DUMMYFUNCTION("TO_DATE(INT((AB1415/(60*60*24))+""1/1/1970""))"),44025.0)</f>
        <v>44025</v>
      </c>
      <c r="AB1415" s="152">
        <v>1.5946308E9</v>
      </c>
      <c r="AC1415" s="152">
        <v>92504.2379</v>
      </c>
      <c r="AE1415" s="153">
        <f>IFERROR(__xludf.DUMMYFUNCTION("TO_DATE(INT((AF1415/(60*60*24))+""1/1/1970""))"),43792.0)</f>
        <v>43792</v>
      </c>
      <c r="AF1415" s="152">
        <v>1.5744672E9</v>
      </c>
      <c r="AG1415" s="152">
        <v>91452.1875</v>
      </c>
      <c r="AQ1415" s="153">
        <f>IFERROR(__xludf.DUMMYFUNCTION("TO_DATE(INT((AR1415/(60*60*24))+""1/1/1970""))"),44054.0)</f>
        <v>44054</v>
      </c>
      <c r="AR1415" s="156">
        <v>1.5971184E9</v>
      </c>
      <c r="AS1415" s="156">
        <v>107567.552</v>
      </c>
      <c r="AT1415" s="152">
        <v>218943.8888</v>
      </c>
      <c r="AU1415" s="152">
        <f t="shared" si="1"/>
        <v>247596.56</v>
      </c>
      <c r="AV1415" s="152">
        <f t="shared" si="2"/>
        <v>34966.16</v>
      </c>
      <c r="AW1415" s="152">
        <f t="shared" si="3"/>
        <v>159277.8693</v>
      </c>
      <c r="AX1415" s="152">
        <f t="shared" si="4"/>
        <v>10138.2799</v>
      </c>
      <c r="AY1415" s="152">
        <f t="shared" si="5"/>
        <v>89742.9251</v>
      </c>
      <c r="AZ1415" s="152">
        <f t="shared" si="6"/>
        <v>100416.9974</v>
      </c>
      <c r="BA1415" s="152">
        <f t="shared" si="7"/>
        <v>201693.9295</v>
      </c>
      <c r="BB1415" s="152">
        <f t="shared" si="8"/>
        <v>113161.8986</v>
      </c>
      <c r="BC1415" s="152">
        <f t="shared" si="9"/>
        <v>152369.3011</v>
      </c>
    </row>
    <row r="1416">
      <c r="A1416" s="156">
        <v>1.5393744E9</v>
      </c>
      <c r="B1416" s="156">
        <v>123508.3287</v>
      </c>
      <c r="D1416" s="153">
        <f>IFERROR(__xludf.DUMMYFUNCTION("TO_DATE(INT((E1416/(60*60*24))+""1/1/1970""))"),44055.0)</f>
        <v>44055</v>
      </c>
      <c r="E1416" s="152">
        <v>1.5972048E9</v>
      </c>
      <c r="F1416" s="152">
        <v>107567.552</v>
      </c>
      <c r="H1416" s="153">
        <f>IFERROR(__xludf.DUMMYFUNCTION("TO_DATE(INT((I1416/(60*60*24))+""1/1/1970""))"),44055.0)</f>
        <v>44055</v>
      </c>
      <c r="I1416" s="156">
        <v>1.5972048E9</v>
      </c>
      <c r="J1416" s="156">
        <v>216733.4652</v>
      </c>
      <c r="L1416" s="158"/>
      <c r="M1416" s="160"/>
      <c r="O1416" s="153">
        <f>IFERROR(__xludf.DUMMYFUNCTION("TO_DATE(INT((P1416/(60*60*24))+""1/1/1970""))"),43789.0)</f>
        <v>43789</v>
      </c>
      <c r="P1416" s="13">
        <v>1.574262E9</v>
      </c>
      <c r="Q1416" s="13">
        <v>32368.4076</v>
      </c>
      <c r="S1416" s="153">
        <f>IFERROR(__xludf.DUMMYFUNCTION("TO_DATE(INT((T1416/(60*60*24))+""1/1/1970""))"),44055.0)</f>
        <v>44055</v>
      </c>
      <c r="T1416" s="152">
        <v>1.5972048E9</v>
      </c>
      <c r="U1416" s="152">
        <v>157977.0257</v>
      </c>
      <c r="W1416" s="153">
        <f>IFERROR(__xludf.DUMMYFUNCTION("TO_DATE(INT((X1416/(60*60*24))+""1/1/1970""))"),44016.0)</f>
        <v>44016</v>
      </c>
      <c r="X1416" s="152">
        <v>1.5938208E9</v>
      </c>
      <c r="Y1416" s="152">
        <v>10072.2805</v>
      </c>
      <c r="AA1416" s="153">
        <f>IFERROR(__xludf.DUMMYFUNCTION("TO_DATE(INT((AB1416/(60*60*24))+""1/1/1970""))"),44026.0)</f>
        <v>44026</v>
      </c>
      <c r="AB1416" s="156">
        <v>1.59471E9</v>
      </c>
      <c r="AC1416" s="156">
        <v>92559.6974</v>
      </c>
      <c r="AE1416" s="153">
        <f>IFERROR(__xludf.DUMMYFUNCTION("TO_DATE(INT((AF1416/(60*60*24))+""1/1/1970""))"),43793.0)</f>
        <v>43793</v>
      </c>
      <c r="AF1416" s="156">
        <v>1.5746364E9</v>
      </c>
      <c r="AG1416" s="156">
        <v>91452.1875</v>
      </c>
      <c r="AQ1416" s="153">
        <f>IFERROR(__xludf.DUMMYFUNCTION("TO_DATE(INT((AR1416/(60*60*24))+""1/1/1970""))"),44055.0)</f>
        <v>44055</v>
      </c>
      <c r="AR1416" s="152">
        <v>1.5972048E9</v>
      </c>
      <c r="AS1416" s="152">
        <v>107567.552</v>
      </c>
      <c r="AT1416" s="156">
        <v>216733.4652</v>
      </c>
      <c r="AU1416" s="152">
        <f t="shared" si="1"/>
        <v>245685.26</v>
      </c>
      <c r="AV1416" s="152">
        <f t="shared" si="2"/>
        <v>34764.0746</v>
      </c>
      <c r="AW1416" s="152">
        <f t="shared" si="3"/>
        <v>157977.0257</v>
      </c>
      <c r="AX1416" s="152">
        <f t="shared" si="4"/>
        <v>10144.7552</v>
      </c>
      <c r="AY1416" s="152">
        <f t="shared" si="5"/>
        <v>89712.078</v>
      </c>
      <c r="AZ1416" s="152">
        <f t="shared" si="6"/>
        <v>100406.3287</v>
      </c>
      <c r="BA1416" s="152">
        <f t="shared" si="7"/>
        <v>195822.1689</v>
      </c>
      <c r="BB1416" s="152">
        <f t="shared" si="8"/>
        <v>112901.0134</v>
      </c>
      <c r="BC1416" s="152">
        <f t="shared" si="9"/>
        <v>152458.782</v>
      </c>
    </row>
    <row r="1417">
      <c r="A1417" s="152">
        <v>1.53961026E9</v>
      </c>
      <c r="B1417" s="152">
        <v>123508.3287</v>
      </c>
      <c r="D1417" s="153">
        <f>IFERROR(__xludf.DUMMYFUNCTION("TO_DATE(INT((E1417/(60*60*24))+""1/1/1970""))"),44056.0)</f>
        <v>44056</v>
      </c>
      <c r="E1417" s="156">
        <v>1.5972912E9</v>
      </c>
      <c r="F1417" s="156">
        <v>107567.552</v>
      </c>
      <c r="H1417" s="153">
        <f>IFERROR(__xludf.DUMMYFUNCTION("TO_DATE(INT((I1417/(60*60*24))+""1/1/1970""))"),44056.0)</f>
        <v>44056</v>
      </c>
      <c r="I1417" s="152">
        <v>1.5972912E9</v>
      </c>
      <c r="J1417" s="152">
        <v>215315.1377</v>
      </c>
      <c r="L1417" s="158"/>
      <c r="M1417" s="159"/>
      <c r="O1417" s="153">
        <f>IFERROR(__xludf.DUMMYFUNCTION("TO_DATE(INT((P1417/(60*60*24))+""1/1/1970""))"),43790.0)</f>
        <v>43790</v>
      </c>
      <c r="P1417" s="13">
        <v>1.5743484E9</v>
      </c>
      <c r="Q1417" s="13">
        <v>32362.5155</v>
      </c>
      <c r="S1417" s="153">
        <f>IFERROR(__xludf.DUMMYFUNCTION("TO_DATE(INT((T1417/(60*60*24))+""1/1/1970""))"),44056.0)</f>
        <v>44056</v>
      </c>
      <c r="T1417" s="156">
        <v>1.5972912E9</v>
      </c>
      <c r="U1417" s="156">
        <v>160154.5573</v>
      </c>
      <c r="W1417" s="153">
        <f>IFERROR(__xludf.DUMMYFUNCTION("TO_DATE(INT((X1417/(60*60*24))+""1/1/1970""))"),44018.0)</f>
        <v>44018</v>
      </c>
      <c r="X1417" s="156">
        <v>1.5939936E9</v>
      </c>
      <c r="Y1417" s="156">
        <v>10074.7177</v>
      </c>
      <c r="AA1417" s="153">
        <f>IFERROR(__xludf.DUMMYFUNCTION("TO_DATE(INT((AB1417/(60*60*24))+""1/1/1970""))"),44027.0)</f>
        <v>44027</v>
      </c>
      <c r="AB1417" s="152">
        <v>1.5947892E9</v>
      </c>
      <c r="AC1417" s="152">
        <v>92540.1952</v>
      </c>
      <c r="AE1417" s="153">
        <f>IFERROR(__xludf.DUMMYFUNCTION("TO_DATE(INT((AF1417/(60*60*24))+""1/1/1970""))"),43794.0)</f>
        <v>43794</v>
      </c>
      <c r="AF1417" s="152">
        <v>1.574676E9</v>
      </c>
      <c r="AG1417" s="152">
        <v>91431.3104</v>
      </c>
      <c r="AQ1417" s="153">
        <f>IFERROR(__xludf.DUMMYFUNCTION("TO_DATE(INT((AR1417/(60*60*24))+""1/1/1970""))"),44056.0)</f>
        <v>44056</v>
      </c>
      <c r="AR1417" s="156">
        <v>1.5972912E9</v>
      </c>
      <c r="AS1417" s="156">
        <v>107567.552</v>
      </c>
      <c r="AT1417" s="152">
        <v>215315.1377</v>
      </c>
      <c r="AU1417" s="152">
        <f t="shared" si="1"/>
        <v>248886.86</v>
      </c>
      <c r="AV1417" s="152">
        <f t="shared" si="2"/>
        <v>34813.7439</v>
      </c>
      <c r="AW1417" s="152">
        <f t="shared" si="3"/>
        <v>160154.5573</v>
      </c>
      <c r="AX1417" s="152">
        <f t="shared" si="4"/>
        <v>10168.7134</v>
      </c>
      <c r="AY1417" s="152">
        <f t="shared" si="5"/>
        <v>89646.9974</v>
      </c>
      <c r="AZ1417" s="152">
        <f t="shared" si="6"/>
        <v>100912.0216</v>
      </c>
      <c r="BA1417" s="152">
        <f t="shared" si="7"/>
        <v>204302.1172</v>
      </c>
      <c r="BB1417" s="152">
        <f t="shared" si="8"/>
        <v>113291.6639</v>
      </c>
      <c r="BC1417" s="152">
        <f t="shared" si="9"/>
        <v>155595.3228</v>
      </c>
    </row>
    <row r="1418">
      <c r="A1418" s="156">
        <v>1.5396336E9</v>
      </c>
      <c r="B1418" s="156">
        <v>123508.3287</v>
      </c>
      <c r="D1418" s="153">
        <f>IFERROR(__xludf.DUMMYFUNCTION("TO_DATE(INT((E1418/(60*60*24))+""1/1/1970""))"),44057.0)</f>
        <v>44057</v>
      </c>
      <c r="E1418" s="152">
        <v>1.5973776E9</v>
      </c>
      <c r="F1418" s="152">
        <v>107567.552</v>
      </c>
      <c r="H1418" s="153">
        <f>IFERROR(__xludf.DUMMYFUNCTION("TO_DATE(INT((I1418/(60*60*24))+""1/1/1970""))"),44057.0)</f>
        <v>44057</v>
      </c>
      <c r="I1418" s="156">
        <v>1.5973776E9</v>
      </c>
      <c r="J1418" s="156">
        <v>217608.4495</v>
      </c>
      <c r="L1418" s="158"/>
      <c r="M1418" s="160"/>
      <c r="O1418" s="153">
        <f>IFERROR(__xludf.DUMMYFUNCTION("TO_DATE(INT((P1418/(60*60*24))+""1/1/1970""))"),43791.0)</f>
        <v>43791</v>
      </c>
      <c r="P1418" s="13">
        <v>1.5744348E9</v>
      </c>
      <c r="Q1418" s="13">
        <v>32343.9002</v>
      </c>
      <c r="S1418" s="153">
        <f>IFERROR(__xludf.DUMMYFUNCTION("TO_DATE(INT((T1418/(60*60*24))+""1/1/1970""))"),44057.0)</f>
        <v>44057</v>
      </c>
      <c r="T1418" s="152">
        <v>1.5973776E9</v>
      </c>
      <c r="U1418" s="152">
        <v>159876.9746</v>
      </c>
      <c r="W1418" s="153">
        <f>IFERROR(__xludf.DUMMYFUNCTION("TO_DATE(INT((X1418/(60*60*24))+""1/1/1970""))"),44019.0)</f>
        <v>44019</v>
      </c>
      <c r="X1418" s="152">
        <v>1.5941304E9</v>
      </c>
      <c r="Y1418" s="152">
        <v>10085.3124</v>
      </c>
      <c r="AA1418" s="153">
        <f>IFERROR(__xludf.DUMMYFUNCTION("TO_DATE(INT((AB1418/(60*60*24))+""1/1/1970""))"),44028.0)</f>
        <v>44028</v>
      </c>
      <c r="AB1418" s="156">
        <v>1.5948684E9</v>
      </c>
      <c r="AC1418" s="156">
        <v>92311.8744</v>
      </c>
      <c r="AE1418" s="153">
        <f>IFERROR(__xludf.DUMMYFUNCTION("TO_DATE(INT((AF1418/(60*60*24))+""1/1/1970""))"),43795.0)</f>
        <v>43795</v>
      </c>
      <c r="AF1418" s="156">
        <v>1.5747552E9</v>
      </c>
      <c r="AG1418" s="156">
        <v>91530.3743</v>
      </c>
      <c r="AQ1418" s="153">
        <f>IFERROR(__xludf.DUMMYFUNCTION("TO_DATE(INT((AR1418/(60*60*24))+""1/1/1970""))"),44057.0)</f>
        <v>44057</v>
      </c>
      <c r="AR1418" s="152">
        <v>1.5973776E9</v>
      </c>
      <c r="AS1418" s="152">
        <v>107567.552</v>
      </c>
      <c r="AT1418" s="156">
        <v>217608.4495</v>
      </c>
      <c r="AU1418" s="152">
        <f t="shared" si="1"/>
        <v>248465.96</v>
      </c>
      <c r="AV1418" s="152">
        <f t="shared" si="2"/>
        <v>34810.4296</v>
      </c>
      <c r="AW1418" s="152">
        <f t="shared" si="3"/>
        <v>159876.9746</v>
      </c>
      <c r="AX1418" s="152">
        <f t="shared" si="4"/>
        <v>10171.7078</v>
      </c>
      <c r="AY1418" s="152">
        <f t="shared" si="5"/>
        <v>89618.5202</v>
      </c>
      <c r="AZ1418" s="152">
        <f t="shared" si="6"/>
        <v>101095.5219</v>
      </c>
      <c r="BA1418" s="152">
        <f t="shared" si="7"/>
        <v>207879.9113</v>
      </c>
      <c r="BB1418" s="152">
        <f t="shared" si="8"/>
        <v>113451.9815</v>
      </c>
      <c r="BC1418" s="152">
        <f t="shared" si="9"/>
        <v>155632.999</v>
      </c>
    </row>
    <row r="1419">
      <c r="A1419" s="152">
        <v>1.53969666E9</v>
      </c>
      <c r="B1419" s="152">
        <v>123508.3287</v>
      </c>
      <c r="D1419" s="153">
        <f>IFERROR(__xludf.DUMMYFUNCTION("TO_DATE(INT((E1419/(60*60*24))+""1/1/1970""))"),44058.0)</f>
        <v>44058</v>
      </c>
      <c r="E1419" s="156">
        <v>1.597464E9</v>
      </c>
      <c r="F1419" s="156">
        <v>107567.552</v>
      </c>
      <c r="H1419" s="153">
        <f>IFERROR(__xludf.DUMMYFUNCTION("TO_DATE(INT((I1419/(60*60*24))+""1/1/1970""))"),44058.0)</f>
        <v>44058</v>
      </c>
      <c r="I1419" s="152">
        <v>1.597464E9</v>
      </c>
      <c r="J1419" s="152">
        <v>216866.0887</v>
      </c>
      <c r="L1419" s="158"/>
      <c r="M1419" s="159"/>
      <c r="O1419" s="153">
        <f>IFERROR(__xludf.DUMMYFUNCTION("TO_DATE(INT((P1419/(60*60*24))+""1/1/1970""))"),43792.0)</f>
        <v>43792</v>
      </c>
      <c r="P1419" s="13">
        <v>1.5744672E9</v>
      </c>
      <c r="Q1419" s="13">
        <v>32356.8313</v>
      </c>
      <c r="S1419" s="153">
        <f>IFERROR(__xludf.DUMMYFUNCTION("TO_DATE(INT((T1419/(60*60*24))+""1/1/1970""))"),44058.0)</f>
        <v>44058</v>
      </c>
      <c r="T1419" s="156">
        <v>1.597464E9</v>
      </c>
      <c r="U1419" s="156">
        <v>159873.8346</v>
      </c>
      <c r="W1419" s="153">
        <f>IFERROR(__xludf.DUMMYFUNCTION("TO_DATE(INT((X1419/(60*60*24))+""1/1/1970""))"),44020.0)</f>
        <v>44020</v>
      </c>
      <c r="X1419" s="152">
        <v>1.5942168E9</v>
      </c>
      <c r="Y1419" s="152">
        <v>10068.8171</v>
      </c>
      <c r="AA1419" s="153">
        <f>IFERROR(__xludf.DUMMYFUNCTION("TO_DATE(INT((AB1419/(60*60*24))+""1/1/1970""))"),44029.0)</f>
        <v>44029</v>
      </c>
      <c r="AB1419" s="152">
        <v>1.5949476E9</v>
      </c>
      <c r="AC1419" s="152">
        <v>92342.8257</v>
      </c>
      <c r="AE1419" s="153">
        <f>IFERROR(__xludf.DUMMYFUNCTION("TO_DATE(INT((AF1419/(60*60*24))+""1/1/1970""))"),43796.0)</f>
        <v>43796</v>
      </c>
      <c r="AF1419" s="152">
        <v>1.5748344E9</v>
      </c>
      <c r="AG1419" s="152">
        <v>91435.4039</v>
      </c>
      <c r="AQ1419" s="153">
        <f>IFERROR(__xludf.DUMMYFUNCTION("TO_DATE(INT((AR1419/(60*60*24))+""1/1/1970""))"),44058.0)</f>
        <v>44058</v>
      </c>
      <c r="AR1419" s="156">
        <v>1.597464E9</v>
      </c>
      <c r="AS1419" s="156">
        <v>107567.552</v>
      </c>
      <c r="AT1419" s="152">
        <v>216866.0887</v>
      </c>
      <c r="AU1419" s="152">
        <f t="shared" si="1"/>
        <v>248465.96</v>
      </c>
      <c r="AV1419" s="152">
        <f t="shared" si="2"/>
        <v>34903.3445</v>
      </c>
      <c r="AW1419" s="152">
        <f t="shared" si="3"/>
        <v>159873.8346</v>
      </c>
      <c r="AX1419" s="152">
        <f t="shared" si="4"/>
        <v>10169.5613</v>
      </c>
      <c r="AY1419" s="152">
        <f t="shared" si="5"/>
        <v>89618.5202</v>
      </c>
      <c r="AZ1419" s="152">
        <f t="shared" si="6"/>
        <v>101324.684</v>
      </c>
      <c r="BA1419" s="152">
        <f t="shared" si="7"/>
        <v>207988.3058</v>
      </c>
      <c r="BB1419" s="152">
        <f t="shared" si="8"/>
        <v>113414.5415</v>
      </c>
      <c r="BC1419" s="152">
        <f t="shared" si="9"/>
        <v>155110.2422</v>
      </c>
    </row>
    <row r="1420">
      <c r="A1420" s="156">
        <v>1.53972E9</v>
      </c>
      <c r="B1420" s="156">
        <v>123508.3287</v>
      </c>
      <c r="D1420" s="153">
        <f>IFERROR(__xludf.DUMMYFUNCTION("TO_DATE(INT((E1420/(60*60*24))+""1/1/1970""))"),44060.0)</f>
        <v>44060</v>
      </c>
      <c r="E1420" s="152">
        <v>1.5976728E9</v>
      </c>
      <c r="F1420" s="152">
        <v>107567.552</v>
      </c>
      <c r="H1420" s="153">
        <f>IFERROR(__xludf.DUMMYFUNCTION("TO_DATE(INT((I1420/(60*60*24))+""1/1/1970""))"),44060.0)</f>
        <v>44060</v>
      </c>
      <c r="I1420" s="156">
        <v>1.5976728E9</v>
      </c>
      <c r="J1420" s="156">
        <v>216866.0887</v>
      </c>
      <c r="L1420" s="158"/>
      <c r="M1420" s="160"/>
      <c r="O1420" s="153">
        <f>IFERROR(__xludf.DUMMYFUNCTION("TO_DATE(INT((P1420/(60*60*24))+""1/1/1970""))"),43793.0)</f>
        <v>43793</v>
      </c>
      <c r="P1420" s="13">
        <v>1.5745536E9</v>
      </c>
      <c r="Q1420" s="13">
        <v>32356.8313</v>
      </c>
      <c r="S1420" s="153">
        <f>IFERROR(__xludf.DUMMYFUNCTION("TO_DATE(INT((T1420/(60*60*24))+""1/1/1970""))"),44060.0)</f>
        <v>44060</v>
      </c>
      <c r="T1420" s="152">
        <v>1.5976728E9</v>
      </c>
      <c r="U1420" s="152">
        <v>159873.8346</v>
      </c>
      <c r="W1420" s="153">
        <f>IFERROR(__xludf.DUMMYFUNCTION("TO_DATE(INT((X1420/(60*60*24))+""1/1/1970""))"),44021.0)</f>
        <v>44021</v>
      </c>
      <c r="X1420" s="152">
        <v>1.5943032E9</v>
      </c>
      <c r="Y1420" s="152">
        <v>10085.0237</v>
      </c>
      <c r="AA1420" s="153">
        <f>IFERROR(__xludf.DUMMYFUNCTION("TO_DATE(INT((AB1420/(60*60*24))+""1/1/1970""))"),44031.0)</f>
        <v>44031</v>
      </c>
      <c r="AB1420" s="156">
        <v>1.595196E9</v>
      </c>
      <c r="AC1420" s="156">
        <v>92147.108</v>
      </c>
      <c r="AE1420" s="153">
        <f>IFERROR(__xludf.DUMMYFUNCTION("TO_DATE(INT((AF1420/(60*60*24))+""1/1/1970""))"),43797.0)</f>
        <v>43797</v>
      </c>
      <c r="AF1420" s="156">
        <v>1.5749136E9</v>
      </c>
      <c r="AG1420" s="156">
        <v>91575.8127</v>
      </c>
      <c r="AQ1420" s="153">
        <f>IFERROR(__xludf.DUMMYFUNCTION("TO_DATE(INT((AR1420/(60*60*24))+""1/1/1970""))"),44060.0)</f>
        <v>44060</v>
      </c>
      <c r="AR1420" s="152">
        <v>1.5976728E9</v>
      </c>
      <c r="AS1420" s="152">
        <v>107567.552</v>
      </c>
      <c r="AT1420" s="156">
        <v>216866.0887</v>
      </c>
      <c r="AU1420" s="152">
        <f t="shared" si="1"/>
        <v>248472.86</v>
      </c>
      <c r="AV1420" s="152">
        <f t="shared" si="2"/>
        <v>34907.3628</v>
      </c>
      <c r="AW1420" s="152">
        <f t="shared" si="3"/>
        <v>159873.8346</v>
      </c>
      <c r="AX1420" s="152">
        <f t="shared" si="4"/>
        <v>10173.5881</v>
      </c>
      <c r="AY1420" s="152">
        <f t="shared" si="5"/>
        <v>90094.9264</v>
      </c>
      <c r="AZ1420" s="152">
        <f t="shared" si="6"/>
        <v>101404.912</v>
      </c>
      <c r="BA1420" s="152">
        <f t="shared" si="7"/>
        <v>213948.8735</v>
      </c>
      <c r="BB1420" s="152">
        <f t="shared" si="8"/>
        <v>113414.5415</v>
      </c>
      <c r="BC1420" s="152">
        <f t="shared" si="9"/>
        <v>155110.2422</v>
      </c>
    </row>
    <row r="1421">
      <c r="A1421" s="152">
        <v>1.53978306E9</v>
      </c>
      <c r="B1421" s="152">
        <v>123508.3287</v>
      </c>
      <c r="D1421" s="153">
        <f>IFERROR(__xludf.DUMMYFUNCTION("TO_DATE(INT((E1421/(60*60*24))+""1/1/1970""))"),44061.0)</f>
        <v>44061</v>
      </c>
      <c r="E1421" s="152">
        <v>1.5977232E9</v>
      </c>
      <c r="F1421" s="152">
        <v>107567.552</v>
      </c>
      <c r="H1421" s="153">
        <f>IFERROR(__xludf.DUMMYFUNCTION("TO_DATE(INT((I1421/(60*60*24))+""1/1/1970""))"),44061.0)</f>
        <v>44061</v>
      </c>
      <c r="I1421" s="156">
        <v>1.5977232E9</v>
      </c>
      <c r="J1421" s="156">
        <v>217371.9483</v>
      </c>
      <c r="L1421" s="158"/>
      <c r="M1421" s="160"/>
      <c r="O1421" s="153">
        <f>IFERROR(__xludf.DUMMYFUNCTION("TO_DATE(INT((P1421/(60*60*24))+""1/1/1970""))"),43794.0)</f>
        <v>43794</v>
      </c>
      <c r="P1421" s="13">
        <v>1.57464E9</v>
      </c>
      <c r="Q1421" s="13">
        <v>32352.5681</v>
      </c>
      <c r="S1421" s="153">
        <f>IFERROR(__xludf.DUMMYFUNCTION("TO_DATE(INT((T1421/(60*60*24))+""1/1/1970""))"),44061.0)</f>
        <v>44061</v>
      </c>
      <c r="T1421" s="152">
        <v>1.5977232E9</v>
      </c>
      <c r="U1421" s="152">
        <v>160384.1714</v>
      </c>
      <c r="W1421" s="153">
        <f>IFERROR(__xludf.DUMMYFUNCTION("TO_DATE(INT((X1421/(60*60*24))+""1/1/1970""))"),44022.0)</f>
        <v>44022</v>
      </c>
      <c r="X1421" s="152">
        <v>1.5943896E9</v>
      </c>
      <c r="Y1421" s="152">
        <v>10069.1384</v>
      </c>
      <c r="AA1421" s="153">
        <f>IFERROR(__xludf.DUMMYFUNCTION("TO_DATE(INT((AB1421/(60*60*24))+""1/1/1970""))"),44032.0)</f>
        <v>44032</v>
      </c>
      <c r="AB1421" s="156">
        <v>1.5952356E9</v>
      </c>
      <c r="AC1421" s="156">
        <v>91817.6146</v>
      </c>
      <c r="AE1421" s="153">
        <f>IFERROR(__xludf.DUMMYFUNCTION("TO_DATE(INT((AF1421/(60*60*24))+""1/1/1970""))"),43798.0)</f>
        <v>43798</v>
      </c>
      <c r="AF1421" s="152">
        <v>1.5749928E9</v>
      </c>
      <c r="AG1421" s="152">
        <v>91523.0059</v>
      </c>
      <c r="AQ1421" s="153">
        <f>IFERROR(__xludf.DUMMYFUNCTION("TO_DATE(INT((AR1421/(60*60*24))+""1/1/1970""))"),44061.0)</f>
        <v>44061</v>
      </c>
      <c r="AR1421" s="152">
        <v>1.5977232E9</v>
      </c>
      <c r="AS1421" s="152">
        <v>107567.552</v>
      </c>
      <c r="AT1421" s="156">
        <v>217371.9483</v>
      </c>
      <c r="AU1421" s="152">
        <f t="shared" si="1"/>
        <v>249211.16</v>
      </c>
      <c r="AV1421" s="152">
        <f t="shared" si="2"/>
        <v>35020.5626</v>
      </c>
      <c r="AW1421" s="152">
        <f t="shared" si="3"/>
        <v>160384.1714</v>
      </c>
      <c r="AX1421" s="152">
        <f t="shared" si="4"/>
        <v>10179.1193</v>
      </c>
      <c r="AY1421" s="152">
        <f t="shared" si="5"/>
        <v>90748.3602</v>
      </c>
      <c r="AZ1421" s="152">
        <f t="shared" si="6"/>
        <v>101598.6543</v>
      </c>
      <c r="BA1421" s="152">
        <f t="shared" si="7"/>
        <v>217364.3973</v>
      </c>
      <c r="BB1421" s="152">
        <f t="shared" si="8"/>
        <v>113598.5415</v>
      </c>
      <c r="BC1421" s="152">
        <f t="shared" si="9"/>
        <v>158731.8637</v>
      </c>
    </row>
    <row r="1422">
      <c r="A1422" s="156">
        <v>1.5398064E9</v>
      </c>
      <c r="B1422" s="156">
        <v>123508.3287</v>
      </c>
      <c r="D1422" s="153">
        <f>IFERROR(__xludf.DUMMYFUNCTION("TO_DATE(INT((E1422/(60*60*24))+""1/1/1970""))"),44062.0)</f>
        <v>44062</v>
      </c>
      <c r="E1422" s="156">
        <v>1.5978096E9</v>
      </c>
      <c r="F1422" s="156">
        <v>107567.552</v>
      </c>
      <c r="H1422" s="153">
        <f>IFERROR(__xludf.DUMMYFUNCTION("TO_DATE(INT((I1422/(60*60*24))+""1/1/1970""))"),44062.0)</f>
        <v>44062</v>
      </c>
      <c r="I1422" s="152">
        <v>1.5978096E9</v>
      </c>
      <c r="J1422" s="152">
        <v>218804.6442</v>
      </c>
      <c r="L1422" s="158"/>
      <c r="M1422" s="159"/>
      <c r="O1422" s="153">
        <f>IFERROR(__xludf.DUMMYFUNCTION("TO_DATE(INT((P1422/(60*60*24))+""1/1/1970""))"),43795.0)</f>
        <v>43795</v>
      </c>
      <c r="P1422" s="13">
        <v>1.5747804E9</v>
      </c>
      <c r="Q1422" s="13">
        <v>32351.2061</v>
      </c>
      <c r="S1422" s="153">
        <f>IFERROR(__xludf.DUMMYFUNCTION("TO_DATE(INT((T1422/(60*60*24))+""1/1/1970""))"),44062.0)</f>
        <v>44062</v>
      </c>
      <c r="T1422" s="156">
        <v>1.5978096E9</v>
      </c>
      <c r="U1422" s="156">
        <v>160723.1191</v>
      </c>
      <c r="W1422" s="153">
        <f>IFERROR(__xludf.DUMMYFUNCTION("TO_DATE(INT((X1422/(60*60*24))+""1/1/1970""))"),44023.0)</f>
        <v>44023</v>
      </c>
      <c r="X1422" s="152">
        <v>1.5944256E9</v>
      </c>
      <c r="Y1422" s="152">
        <v>10062.8845</v>
      </c>
      <c r="AA1422" s="153">
        <f>IFERROR(__xludf.DUMMYFUNCTION("TO_DATE(INT((AB1422/(60*60*24))+""1/1/1970""))"),44033.0)</f>
        <v>44033</v>
      </c>
      <c r="AB1422" s="152">
        <v>1.5953148E9</v>
      </c>
      <c r="AC1422" s="152">
        <v>91884.9248</v>
      </c>
      <c r="AE1422" s="153">
        <f>IFERROR(__xludf.DUMMYFUNCTION("TO_DATE(INT((AF1422/(60*60*24))+""1/1/1970""))"),43799.0)</f>
        <v>43799</v>
      </c>
      <c r="AF1422" s="156">
        <v>1.575072E9</v>
      </c>
      <c r="AG1422" s="156">
        <v>91462.012</v>
      </c>
      <c r="AQ1422" s="153">
        <f>IFERROR(__xludf.DUMMYFUNCTION("TO_DATE(INT((AR1422/(60*60*24))+""1/1/1970""))"),44062.0)</f>
        <v>44062</v>
      </c>
      <c r="AR1422" s="156">
        <v>1.5978096E9</v>
      </c>
      <c r="AS1422" s="156">
        <v>107567.552</v>
      </c>
      <c r="AT1422" s="152">
        <v>218804.6442</v>
      </c>
      <c r="AU1422" s="152">
        <f t="shared" si="1"/>
        <v>249714.86</v>
      </c>
      <c r="AV1422" s="152">
        <f t="shared" si="2"/>
        <v>35140.4576</v>
      </c>
      <c r="AW1422" s="152">
        <f t="shared" si="3"/>
        <v>160723.1191</v>
      </c>
      <c r="AX1422" s="152">
        <f t="shared" si="4"/>
        <v>10183.6655</v>
      </c>
      <c r="AY1422" s="152">
        <f t="shared" si="5"/>
        <v>90854.4323</v>
      </c>
      <c r="AZ1422" s="152">
        <f t="shared" si="6"/>
        <v>102212.3136</v>
      </c>
      <c r="BA1422" s="152">
        <f t="shared" si="7"/>
        <v>219636.4727</v>
      </c>
      <c r="BB1422" s="152">
        <f t="shared" si="8"/>
        <v>113723.6615</v>
      </c>
      <c r="BC1422" s="152">
        <f t="shared" si="9"/>
        <v>157205.9789</v>
      </c>
    </row>
    <row r="1423">
      <c r="A1423" s="152">
        <v>1.53986946E9</v>
      </c>
      <c r="B1423" s="152">
        <v>123508.3287</v>
      </c>
      <c r="D1423" s="153">
        <f>IFERROR(__xludf.DUMMYFUNCTION("TO_DATE(INT((E1423/(60*60*24))+""1/1/1970""))"),44063.0)</f>
        <v>44063</v>
      </c>
      <c r="E1423" s="152">
        <v>1.597896E9</v>
      </c>
      <c r="F1423" s="152">
        <v>107567.552</v>
      </c>
      <c r="H1423" s="153">
        <f>IFERROR(__xludf.DUMMYFUNCTION("TO_DATE(INT((I1423/(60*60*24))+""1/1/1970""))"),44063.0)</f>
        <v>44063</v>
      </c>
      <c r="I1423" s="156">
        <v>1.597896E9</v>
      </c>
      <c r="J1423" s="156">
        <v>220423.3471</v>
      </c>
      <c r="L1423" s="158"/>
      <c r="M1423" s="160"/>
      <c r="O1423" s="153">
        <f>IFERROR(__xludf.DUMMYFUNCTION("TO_DATE(INT((P1423/(60*60*24))+""1/1/1970""))"),43796.0)</f>
        <v>43796</v>
      </c>
      <c r="P1423" s="13">
        <v>1.5748668E9</v>
      </c>
      <c r="Q1423" s="13">
        <v>32365.9533</v>
      </c>
      <c r="S1423" s="153">
        <f>IFERROR(__xludf.DUMMYFUNCTION("TO_DATE(INT((T1423/(60*60*24))+""1/1/1970""))"),44063.0)</f>
        <v>44063</v>
      </c>
      <c r="T1423" s="152">
        <v>1.597896E9</v>
      </c>
      <c r="U1423" s="152">
        <v>160059.0869</v>
      </c>
      <c r="W1423" s="153">
        <f>IFERROR(__xludf.DUMMYFUNCTION("TO_DATE(INT((X1423/(60*60*24))+""1/1/1970""))"),44025.0)</f>
        <v>44025</v>
      </c>
      <c r="X1423" s="156">
        <v>1.5945984E9</v>
      </c>
      <c r="Y1423" s="156">
        <v>10063.2054</v>
      </c>
      <c r="AA1423" s="153">
        <f>IFERROR(__xludf.DUMMYFUNCTION("TO_DATE(INT((AB1423/(60*60*24))+""1/1/1970""))"),44034.0)</f>
        <v>44034</v>
      </c>
      <c r="AB1423" s="156">
        <v>1.595394E9</v>
      </c>
      <c r="AC1423" s="156">
        <v>91131.4445</v>
      </c>
      <c r="AE1423" s="153">
        <f>IFERROR(__xludf.DUMMYFUNCTION("TO_DATE(INT((AF1423/(60*60*24))+""1/1/1970""))"),43800.0)</f>
        <v>43800</v>
      </c>
      <c r="AF1423" s="152">
        <v>1.5752412E9</v>
      </c>
      <c r="AG1423" s="152">
        <v>91462.012</v>
      </c>
      <c r="AQ1423" s="153">
        <f>IFERROR(__xludf.DUMMYFUNCTION("TO_DATE(INT((AR1423/(60*60*24))+""1/1/1970""))"),44063.0)</f>
        <v>44063</v>
      </c>
      <c r="AR1423" s="152">
        <v>1.597896E9</v>
      </c>
      <c r="AS1423" s="152">
        <v>107567.552</v>
      </c>
      <c r="AT1423" s="156">
        <v>220423.3471</v>
      </c>
      <c r="AU1423" s="152">
        <f t="shared" si="1"/>
        <v>248741.96</v>
      </c>
      <c r="AV1423" s="152">
        <f t="shared" si="2"/>
        <v>34890.7475</v>
      </c>
      <c r="AW1423" s="152">
        <f t="shared" si="3"/>
        <v>160059.0869</v>
      </c>
      <c r="AX1423" s="152">
        <f t="shared" si="4"/>
        <v>10164.9318</v>
      </c>
      <c r="AY1423" s="152">
        <f t="shared" si="5"/>
        <v>90104.9829</v>
      </c>
      <c r="AZ1423" s="152">
        <f t="shared" si="6"/>
        <v>101335.3526</v>
      </c>
      <c r="BA1423" s="152">
        <f t="shared" si="7"/>
        <v>218288.774</v>
      </c>
      <c r="BB1423" s="152">
        <f t="shared" si="8"/>
        <v>113830.8615</v>
      </c>
      <c r="BC1423" s="152">
        <f t="shared" si="9"/>
        <v>156198.1415</v>
      </c>
    </row>
    <row r="1424">
      <c r="A1424" s="156">
        <v>1.5398928E9</v>
      </c>
      <c r="B1424" s="156">
        <v>123508.3287</v>
      </c>
      <c r="D1424" s="153">
        <f>IFERROR(__xludf.DUMMYFUNCTION("TO_DATE(INT((E1424/(60*60*24))+""1/1/1970""))"),44064.0)</f>
        <v>44064</v>
      </c>
      <c r="E1424" s="156">
        <v>1.5979824E9</v>
      </c>
      <c r="F1424" s="156">
        <v>107567.552</v>
      </c>
      <c r="H1424" s="153">
        <f>IFERROR(__xludf.DUMMYFUNCTION("TO_DATE(INT((I1424/(60*60*24))+""1/1/1970""))"),44064.0)</f>
        <v>44064</v>
      </c>
      <c r="I1424" s="152">
        <v>1.5979824E9</v>
      </c>
      <c r="J1424" s="152">
        <v>219582.2319</v>
      </c>
      <c r="L1424" s="158"/>
      <c r="M1424" s="159"/>
      <c r="O1424" s="153">
        <f>IFERROR(__xludf.DUMMYFUNCTION("TO_DATE(INT((P1424/(60*60*24))+""1/1/1970""))"),43797.0)</f>
        <v>43797</v>
      </c>
      <c r="P1424" s="13">
        <v>1.5748992E9</v>
      </c>
      <c r="Q1424" s="13">
        <v>32354.645</v>
      </c>
      <c r="S1424" s="153">
        <f>IFERROR(__xludf.DUMMYFUNCTION("TO_DATE(INT((T1424/(60*60*24))+""1/1/1970""))"),44064.0)</f>
        <v>44064</v>
      </c>
      <c r="T1424" s="156">
        <v>1.5979824E9</v>
      </c>
      <c r="U1424" s="156">
        <v>160555.0079</v>
      </c>
      <c r="W1424" s="153">
        <f>IFERROR(__xludf.DUMMYFUNCTION("TO_DATE(INT((X1424/(60*60*24))+""1/1/1970""))"),44026.0)</f>
        <v>44026</v>
      </c>
      <c r="X1424" s="152">
        <v>1.5947352E9</v>
      </c>
      <c r="Y1424" s="152">
        <v>10071.0717</v>
      </c>
      <c r="AA1424" s="153">
        <f>IFERROR(__xludf.DUMMYFUNCTION("TO_DATE(INT((AB1424/(60*60*24))+""1/1/1970""))"),44035.0)</f>
        <v>44035</v>
      </c>
      <c r="AB1424" s="152">
        <v>1.5954732E9</v>
      </c>
      <c r="AC1424" s="152">
        <v>90852.0333</v>
      </c>
      <c r="AE1424" s="153">
        <f>IFERROR(__xludf.DUMMYFUNCTION("TO_DATE(INT((AF1424/(60*60*24))+""1/1/1970""))"),43801.0)</f>
        <v>43801</v>
      </c>
      <c r="AF1424" s="156">
        <v>1.5752808E9</v>
      </c>
      <c r="AG1424" s="156">
        <v>91465.6962</v>
      </c>
      <c r="AQ1424" s="153">
        <f>IFERROR(__xludf.DUMMYFUNCTION("TO_DATE(INT((AR1424/(60*60*24))+""1/1/1970""))"),44064.0)</f>
        <v>44064</v>
      </c>
      <c r="AR1424" s="156">
        <v>1.5979824E9</v>
      </c>
      <c r="AS1424" s="156">
        <v>107567.552</v>
      </c>
      <c r="AT1424" s="152">
        <v>219582.2319</v>
      </c>
      <c r="AU1424" s="152">
        <f t="shared" si="1"/>
        <v>249466.46</v>
      </c>
      <c r="AV1424" s="152">
        <f t="shared" si="2"/>
        <v>34983.9977</v>
      </c>
      <c r="AW1424" s="152">
        <f t="shared" si="3"/>
        <v>160555.0079</v>
      </c>
      <c r="AX1424" s="152">
        <f t="shared" si="4"/>
        <v>10169.4021</v>
      </c>
      <c r="AY1424" s="152">
        <f t="shared" si="5"/>
        <v>90519.6085</v>
      </c>
      <c r="AZ1424" s="152">
        <f t="shared" si="6"/>
        <v>101555.1263</v>
      </c>
      <c r="BA1424" s="152">
        <f t="shared" si="7"/>
        <v>222798.8752</v>
      </c>
      <c r="BB1424" s="152">
        <f t="shared" si="8"/>
        <v>114106.9215</v>
      </c>
      <c r="BC1424" s="152">
        <f t="shared" si="9"/>
        <v>155171.466</v>
      </c>
    </row>
    <row r="1425">
      <c r="A1425" s="152">
        <v>1.53995586E9</v>
      </c>
      <c r="B1425" s="152">
        <v>123508.3287</v>
      </c>
      <c r="D1425" s="153">
        <f>IFERROR(__xludf.DUMMYFUNCTION("TO_DATE(INT((E1425/(60*60*24))+""1/1/1970""))"),44065.0)</f>
        <v>44065</v>
      </c>
      <c r="E1425" s="152">
        <v>1.5980688E9</v>
      </c>
      <c r="F1425" s="152">
        <v>107567.552</v>
      </c>
      <c r="H1425" s="153">
        <f>IFERROR(__xludf.DUMMYFUNCTION("TO_DATE(INT((I1425/(60*60*24))+""1/1/1970""))"),44065.0)</f>
        <v>44065</v>
      </c>
      <c r="I1425" s="156">
        <v>1.5980688E9</v>
      </c>
      <c r="J1425" s="156">
        <v>220936.3289</v>
      </c>
      <c r="L1425" s="158"/>
      <c r="M1425" s="160"/>
      <c r="O1425" s="153">
        <f>IFERROR(__xludf.DUMMYFUNCTION("TO_DATE(INT((P1425/(60*60*24))+""1/1/1970""))"),43798.0)</f>
        <v>43798</v>
      </c>
      <c r="P1425" s="13">
        <v>1.5749856E9</v>
      </c>
      <c r="Q1425" s="13">
        <v>32299.7651</v>
      </c>
      <c r="S1425" s="153">
        <f>IFERROR(__xludf.DUMMYFUNCTION("TO_DATE(INT((T1425/(60*60*24))+""1/1/1970""))"),44065.0)</f>
        <v>44065</v>
      </c>
      <c r="T1425" s="152">
        <v>1.5980688E9</v>
      </c>
      <c r="U1425" s="152">
        <v>161120.2895</v>
      </c>
      <c r="W1425" s="153">
        <f>IFERROR(__xludf.DUMMYFUNCTION("TO_DATE(INT((X1425/(60*60*24))+""1/1/1970""))"),44027.0)</f>
        <v>44027</v>
      </c>
      <c r="X1425" s="152">
        <v>1.5948216E9</v>
      </c>
      <c r="Y1425" s="152">
        <v>10086.8326</v>
      </c>
      <c r="AA1425" s="153">
        <f>IFERROR(__xludf.DUMMYFUNCTION("TO_DATE(INT((AB1425/(60*60*24))+""1/1/1970""))"),44036.0)</f>
        <v>44036</v>
      </c>
      <c r="AB1425" s="156">
        <v>1.5955524E9</v>
      </c>
      <c r="AC1425" s="156">
        <v>90502.2557</v>
      </c>
      <c r="AE1425" s="153">
        <f>IFERROR(__xludf.DUMMYFUNCTION("TO_DATE(INT((AF1425/(60*60*24))+""1/1/1970""))"),43802.0)</f>
        <v>43802</v>
      </c>
      <c r="AF1425" s="152">
        <v>1.57536E9</v>
      </c>
      <c r="AG1425" s="152">
        <v>90992.8912</v>
      </c>
      <c r="AQ1425" s="153">
        <f>IFERROR(__xludf.DUMMYFUNCTION("TO_DATE(INT((AR1425/(60*60*24))+""1/1/1970""))"),44065.0)</f>
        <v>44065</v>
      </c>
      <c r="AR1425" s="152">
        <v>1.5980688E9</v>
      </c>
      <c r="AS1425" s="152">
        <v>107567.552</v>
      </c>
      <c r="AT1425" s="156">
        <v>220936.3289</v>
      </c>
      <c r="AU1425" s="152">
        <f t="shared" si="1"/>
        <v>249466.46</v>
      </c>
      <c r="AV1425" s="152">
        <f t="shared" si="2"/>
        <v>34958.2913</v>
      </c>
      <c r="AW1425" s="152">
        <f t="shared" si="3"/>
        <v>161120.2895</v>
      </c>
      <c r="AX1425" s="152">
        <f t="shared" si="4"/>
        <v>10161.9858</v>
      </c>
      <c r="AY1425" s="152">
        <f t="shared" si="5"/>
        <v>90519.6085</v>
      </c>
      <c r="AZ1425" s="152">
        <f t="shared" si="6"/>
        <v>100928.6646</v>
      </c>
      <c r="BA1425" s="152">
        <f t="shared" si="7"/>
        <v>226452.3027</v>
      </c>
      <c r="BB1425" s="152">
        <f t="shared" si="8"/>
        <v>114553.2368</v>
      </c>
      <c r="BC1425" s="152">
        <f t="shared" si="9"/>
        <v>156372.3938</v>
      </c>
    </row>
    <row r="1426">
      <c r="A1426" s="156">
        <v>1.5399792E9</v>
      </c>
      <c r="B1426" s="156">
        <v>123508.3287</v>
      </c>
      <c r="D1426" s="153">
        <f>IFERROR(__xludf.DUMMYFUNCTION("TO_DATE(INT((E1426/(60*60*24))+""1/1/1970""))"),44067.0)</f>
        <v>44067</v>
      </c>
      <c r="E1426" s="156">
        <v>1.5982776E9</v>
      </c>
      <c r="F1426" s="156">
        <v>107567.552</v>
      </c>
      <c r="H1426" s="153">
        <f>IFERROR(__xludf.DUMMYFUNCTION("TO_DATE(INT((I1426/(60*60*24))+""1/1/1970""))"),44067.0)</f>
        <v>44067</v>
      </c>
      <c r="I1426" s="152">
        <v>1.5982776E9</v>
      </c>
      <c r="J1426" s="152">
        <v>220936.3289</v>
      </c>
      <c r="L1426" s="158"/>
      <c r="M1426" s="159"/>
      <c r="O1426" s="153">
        <f>IFERROR(__xludf.DUMMYFUNCTION("TO_DATE(INT((P1426/(60*60*24))+""1/1/1970""))"),43799.0)</f>
        <v>43799</v>
      </c>
      <c r="P1426" s="13">
        <v>1.575072E9</v>
      </c>
      <c r="Q1426" s="13">
        <v>32281.8407</v>
      </c>
      <c r="S1426" s="153">
        <f>IFERROR(__xludf.DUMMYFUNCTION("TO_DATE(INT((T1426/(60*60*24))+""1/1/1970""))"),44067.0)</f>
        <v>44067</v>
      </c>
      <c r="T1426" s="156">
        <v>1.5982776E9</v>
      </c>
      <c r="U1426" s="156">
        <v>161120.2895</v>
      </c>
      <c r="W1426" s="153">
        <f>IFERROR(__xludf.DUMMYFUNCTION("TO_DATE(INT((X1426/(60*60*24))+""1/1/1970""))"),44028.0)</f>
        <v>44028</v>
      </c>
      <c r="X1426" s="152">
        <v>1.594908E9</v>
      </c>
      <c r="Y1426" s="152">
        <v>10089.4757</v>
      </c>
      <c r="AA1426" s="153">
        <f>IFERROR(__xludf.DUMMYFUNCTION("TO_DATE(INT((AB1426/(60*60*24))+""1/1/1970""))"),44038.0)</f>
        <v>44038</v>
      </c>
      <c r="AB1426" s="152">
        <v>1.5958008E9</v>
      </c>
      <c r="AC1426" s="152">
        <v>90420.5677</v>
      </c>
      <c r="AE1426" s="153">
        <f>IFERROR(__xludf.DUMMYFUNCTION("TO_DATE(INT((AF1426/(60*60*24))+""1/1/1970""))"),43803.0)</f>
        <v>43803</v>
      </c>
      <c r="AF1426" s="156">
        <v>1.5754392E9</v>
      </c>
      <c r="AG1426" s="156">
        <v>90945.8154</v>
      </c>
      <c r="AQ1426" s="153">
        <f>IFERROR(__xludf.DUMMYFUNCTION("TO_DATE(INT((AR1426/(60*60*24))+""1/1/1970""))"),44067.0)</f>
        <v>44067</v>
      </c>
      <c r="AR1426" s="156">
        <v>1.5982776E9</v>
      </c>
      <c r="AS1426" s="156">
        <v>107567.552</v>
      </c>
      <c r="AT1426" s="152">
        <v>220936.3289</v>
      </c>
      <c r="AU1426" s="152">
        <f t="shared" si="1"/>
        <v>250294.46</v>
      </c>
      <c r="AV1426" s="152">
        <f t="shared" si="2"/>
        <v>34989.7513</v>
      </c>
      <c r="AW1426" s="152">
        <f t="shared" si="3"/>
        <v>161120.2895</v>
      </c>
      <c r="AX1426" s="152">
        <f t="shared" si="4"/>
        <v>10161.7995</v>
      </c>
      <c r="AY1426" s="152">
        <f t="shared" si="5"/>
        <v>89925.8531</v>
      </c>
      <c r="AZ1426" s="152">
        <f t="shared" si="6"/>
        <v>100947.0146</v>
      </c>
      <c r="BA1426" s="152">
        <f t="shared" si="7"/>
        <v>226452.3027</v>
      </c>
      <c r="BB1426" s="152">
        <f t="shared" si="8"/>
        <v>114553.2368</v>
      </c>
      <c r="BC1426" s="152">
        <f t="shared" si="9"/>
        <v>156372.3938</v>
      </c>
    </row>
    <row r="1427">
      <c r="A1427" s="152">
        <v>1.54021506E9</v>
      </c>
      <c r="B1427" s="152">
        <v>123508.3287</v>
      </c>
      <c r="D1427" s="153">
        <f>IFERROR(__xludf.DUMMYFUNCTION("TO_DATE(INT((E1427/(60*60*24))+""1/1/1970""))"),44068.0)</f>
        <v>44068</v>
      </c>
      <c r="E1427" s="156">
        <v>1.598328E9</v>
      </c>
      <c r="F1427" s="156">
        <v>107567.552</v>
      </c>
      <c r="H1427" s="153">
        <f>IFERROR(__xludf.DUMMYFUNCTION("TO_DATE(INT((I1427/(60*60*24))+""1/1/1970""))"),44068.0)</f>
        <v>44068</v>
      </c>
      <c r="I1427" s="152">
        <v>1.598328E9</v>
      </c>
      <c r="J1427" s="152">
        <v>219144.0639</v>
      </c>
      <c r="L1427" s="158"/>
      <c r="M1427" s="159"/>
      <c r="O1427" s="153">
        <f>IFERROR(__xludf.DUMMYFUNCTION("TO_DATE(INT((P1427/(60*60*24))+""1/1/1970""))"),43800.0)</f>
        <v>43800</v>
      </c>
      <c r="P1427" s="13">
        <v>1.5751584E9</v>
      </c>
      <c r="Q1427" s="13">
        <v>32281.8407</v>
      </c>
      <c r="S1427" s="153">
        <f>IFERROR(__xludf.DUMMYFUNCTION("TO_DATE(INT((T1427/(60*60*24))+""1/1/1970""))"),44068.0)</f>
        <v>44068</v>
      </c>
      <c r="T1427" s="156">
        <v>1.598328E9</v>
      </c>
      <c r="U1427" s="156">
        <v>162752.6377</v>
      </c>
      <c r="W1427" s="153">
        <f>IFERROR(__xludf.DUMMYFUNCTION("TO_DATE(INT((X1427/(60*60*24))+""1/1/1970""))"),44029.0)</f>
        <v>44029</v>
      </c>
      <c r="X1427" s="152">
        <v>1.5949944E9</v>
      </c>
      <c r="Y1427" s="152">
        <v>10080.3187</v>
      </c>
      <c r="AA1427" s="153">
        <f>IFERROR(__xludf.DUMMYFUNCTION("TO_DATE(INT((AB1427/(60*60*24))+""1/1/1970""))"),44039.0)</f>
        <v>44039</v>
      </c>
      <c r="AB1427" s="152">
        <v>1.5958404E9</v>
      </c>
      <c r="AC1427" s="152">
        <v>90211.2486</v>
      </c>
      <c r="AE1427" s="153">
        <f>IFERROR(__xludf.DUMMYFUNCTION("TO_DATE(INT((AF1427/(60*60*24))+""1/1/1970""))"),43804.0)</f>
        <v>43804</v>
      </c>
      <c r="AF1427" s="152">
        <v>1.5755184E9</v>
      </c>
      <c r="AG1427" s="152">
        <v>90939.675</v>
      </c>
      <c r="AQ1427" s="153">
        <f>IFERROR(__xludf.DUMMYFUNCTION("TO_DATE(INT((AR1427/(60*60*24))+""1/1/1970""))"),44068.0)</f>
        <v>44068</v>
      </c>
      <c r="AR1427" s="156">
        <v>1.598328E9</v>
      </c>
      <c r="AS1427" s="156">
        <v>107567.552</v>
      </c>
      <c r="AT1427" s="152">
        <v>219144.0639</v>
      </c>
      <c r="AU1427" s="152">
        <f t="shared" si="1"/>
        <v>252668.06</v>
      </c>
      <c r="AV1427" s="152">
        <f t="shared" si="2"/>
        <v>35013.7602</v>
      </c>
      <c r="AW1427" s="152">
        <f t="shared" si="3"/>
        <v>162752.6377</v>
      </c>
      <c r="AX1427" s="152">
        <f t="shared" si="4"/>
        <v>10162.1743</v>
      </c>
      <c r="AY1427" s="152">
        <f t="shared" si="5"/>
        <v>89765.5114</v>
      </c>
      <c r="AZ1427" s="152">
        <f t="shared" si="6"/>
        <v>100907.3274</v>
      </c>
      <c r="BA1427" s="152">
        <f t="shared" si="7"/>
        <v>228532.4338</v>
      </c>
      <c r="BB1427" s="152">
        <f t="shared" si="8"/>
        <v>114695.3368</v>
      </c>
      <c r="BC1427" s="152">
        <f t="shared" si="9"/>
        <v>157581.3769</v>
      </c>
    </row>
    <row r="1428">
      <c r="A1428" s="156">
        <v>1.5402384E9</v>
      </c>
      <c r="B1428" s="156">
        <v>123508.3287</v>
      </c>
      <c r="D1428" s="153">
        <f>IFERROR(__xludf.DUMMYFUNCTION("TO_DATE(INT((E1428/(60*60*24))+""1/1/1970""))"),44069.0)</f>
        <v>44069</v>
      </c>
      <c r="E1428" s="152">
        <v>1.5984144E9</v>
      </c>
      <c r="F1428" s="152">
        <v>107567.552</v>
      </c>
      <c r="H1428" s="153">
        <f>IFERROR(__xludf.DUMMYFUNCTION("TO_DATE(INT((I1428/(60*60*24))+""1/1/1970""))"),44069.0)</f>
        <v>44069</v>
      </c>
      <c r="I1428" s="156">
        <v>1.5984144E9</v>
      </c>
      <c r="J1428" s="156">
        <v>218806.9151</v>
      </c>
      <c r="L1428" s="158"/>
      <c r="M1428" s="160"/>
      <c r="O1428" s="153">
        <f>IFERROR(__xludf.DUMMYFUNCTION("TO_DATE(INT((P1428/(60*60*24))+""1/1/1970""))"),43801.0)</f>
        <v>43801</v>
      </c>
      <c r="P1428" s="13">
        <v>1.5752448E9</v>
      </c>
      <c r="Q1428" s="13">
        <v>32282.782</v>
      </c>
      <c r="S1428" s="153">
        <f>IFERROR(__xludf.DUMMYFUNCTION("TO_DATE(INT((T1428/(60*60*24))+""1/1/1970""))"),44069.0)</f>
        <v>44069</v>
      </c>
      <c r="T1428" s="152">
        <v>1.5984144E9</v>
      </c>
      <c r="U1428" s="152">
        <v>163308.3568</v>
      </c>
      <c r="W1428" s="153">
        <f>IFERROR(__xludf.DUMMYFUNCTION("TO_DATE(INT((X1428/(60*60*24))+""1/1/1970""))"),44030.0)</f>
        <v>44030</v>
      </c>
      <c r="X1428" s="152">
        <v>1.5950304E9</v>
      </c>
      <c r="Y1428" s="152">
        <v>10090.3981</v>
      </c>
      <c r="AA1428" s="153">
        <f>IFERROR(__xludf.DUMMYFUNCTION("TO_DATE(INT((AB1428/(60*60*24))+""1/1/1970""))"),44040.0)</f>
        <v>44040</v>
      </c>
      <c r="AB1428" s="156">
        <v>1.5959196E9</v>
      </c>
      <c r="AC1428" s="156">
        <v>90076.3177</v>
      </c>
      <c r="AE1428" s="153">
        <f>IFERROR(__xludf.DUMMYFUNCTION("TO_DATE(INT((AF1428/(60*60*24))+""1/1/1970""))"),43805.0)</f>
        <v>43805</v>
      </c>
      <c r="AF1428" s="156">
        <v>1.5755976E9</v>
      </c>
      <c r="AG1428" s="156">
        <v>90765.2898</v>
      </c>
      <c r="AQ1428" s="153">
        <f>IFERROR(__xludf.DUMMYFUNCTION("TO_DATE(INT((AR1428/(60*60*24))+""1/1/1970""))"),44069.0)</f>
        <v>44069</v>
      </c>
      <c r="AR1428" s="152">
        <v>1.5984144E9</v>
      </c>
      <c r="AS1428" s="152">
        <v>107567.552</v>
      </c>
      <c r="AT1428" s="156">
        <v>218806.9151</v>
      </c>
      <c r="AU1428" s="152">
        <f t="shared" si="1"/>
        <v>253496.06</v>
      </c>
      <c r="AV1428" s="152">
        <f t="shared" si="2"/>
        <v>34972.3167</v>
      </c>
      <c r="AW1428" s="152">
        <f t="shared" si="3"/>
        <v>163308.3568</v>
      </c>
      <c r="AX1428" s="152">
        <f t="shared" si="4"/>
        <v>10176.6692</v>
      </c>
      <c r="AY1428" s="152">
        <f t="shared" si="5"/>
        <v>89970.3242</v>
      </c>
      <c r="AZ1428" s="152">
        <f t="shared" si="6"/>
        <v>101253.8443</v>
      </c>
      <c r="BA1428" s="152">
        <f t="shared" si="7"/>
        <v>230070.635</v>
      </c>
      <c r="BB1428" s="152">
        <f t="shared" si="8"/>
        <v>114596.7027</v>
      </c>
      <c r="BC1428" s="152">
        <f t="shared" si="9"/>
        <v>158501.3065</v>
      </c>
    </row>
    <row r="1429">
      <c r="A1429" s="152">
        <v>1.54030146E9</v>
      </c>
      <c r="B1429" s="152">
        <v>123508.3287</v>
      </c>
      <c r="D1429" s="153">
        <f>IFERROR(__xludf.DUMMYFUNCTION("TO_DATE(INT((E1429/(60*60*24))+""1/1/1970""))"),44070.0)</f>
        <v>44070</v>
      </c>
      <c r="E1429" s="156">
        <v>1.5985008E9</v>
      </c>
      <c r="F1429" s="156">
        <v>107567.552</v>
      </c>
      <c r="H1429" s="153">
        <f>IFERROR(__xludf.DUMMYFUNCTION("TO_DATE(INT((I1429/(60*60*24))+""1/1/1970""))"),44070.0)</f>
        <v>44070</v>
      </c>
      <c r="I1429" s="152">
        <v>1.5985008E9</v>
      </c>
      <c r="J1429" s="152">
        <v>219114.9285</v>
      </c>
      <c r="L1429" s="158"/>
      <c r="M1429" s="159"/>
      <c r="O1429" s="153">
        <f>IFERROR(__xludf.DUMMYFUNCTION("TO_DATE(INT((P1429/(60*60*24))+""1/1/1970""))"),43802.0)</f>
        <v>43802</v>
      </c>
      <c r="P1429" s="13">
        <v>1.5753852E9</v>
      </c>
      <c r="Q1429" s="13">
        <v>32347.4719</v>
      </c>
      <c r="S1429" s="153">
        <f>IFERROR(__xludf.DUMMYFUNCTION("TO_DATE(INT((T1429/(60*60*24))+""1/1/1970""))"),44070.0)</f>
        <v>44070</v>
      </c>
      <c r="T1429" s="156">
        <v>1.5985008E9</v>
      </c>
      <c r="U1429" s="156">
        <v>164954.1052</v>
      </c>
      <c r="W1429" s="153">
        <f>IFERROR(__xludf.DUMMYFUNCTION("TO_DATE(INT((X1429/(60*60*24))+""1/1/1970""))"),44032.0)</f>
        <v>44032</v>
      </c>
      <c r="X1429" s="156">
        <v>1.5952032E9</v>
      </c>
      <c r="Y1429" s="156">
        <v>10093.8929</v>
      </c>
      <c r="AA1429" s="153">
        <f>IFERROR(__xludf.DUMMYFUNCTION("TO_DATE(INT((AB1429/(60*60*24))+""1/1/1970""))"),44041.0)</f>
        <v>44041</v>
      </c>
      <c r="AB1429" s="152">
        <v>1.5959988E9</v>
      </c>
      <c r="AC1429" s="152">
        <v>89947.3445</v>
      </c>
      <c r="AE1429" s="153">
        <f>IFERROR(__xludf.DUMMYFUNCTION("TO_DATE(INT((AF1429/(60*60*24))+""1/1/1970""))"),43806.0)</f>
        <v>43806</v>
      </c>
      <c r="AF1429" s="152">
        <v>1.5756768E9</v>
      </c>
      <c r="AG1429" s="152">
        <v>91124.2941</v>
      </c>
      <c r="AQ1429" s="153">
        <f>IFERROR(__xludf.DUMMYFUNCTION("TO_DATE(INT((AR1429/(60*60*24))+""1/1/1970""))"),44070.0)</f>
        <v>44070</v>
      </c>
      <c r="AR1429" s="156">
        <v>1.5985008E9</v>
      </c>
      <c r="AS1429" s="156">
        <v>107567.552</v>
      </c>
      <c r="AT1429" s="152">
        <v>219114.9285</v>
      </c>
      <c r="AU1429" s="152">
        <f t="shared" si="1"/>
        <v>255876.56</v>
      </c>
      <c r="AV1429" s="152">
        <f t="shared" si="2"/>
        <v>35023.741</v>
      </c>
      <c r="AW1429" s="152">
        <f t="shared" si="3"/>
        <v>164954.1052</v>
      </c>
      <c r="AX1429" s="152">
        <f t="shared" si="4"/>
        <v>10177.4601</v>
      </c>
      <c r="AY1429" s="152">
        <f t="shared" si="5"/>
        <v>90273.7013</v>
      </c>
      <c r="AZ1429" s="152">
        <f t="shared" si="6"/>
        <v>101303.7735</v>
      </c>
      <c r="BA1429" s="152">
        <f t="shared" si="7"/>
        <v>233677.8909</v>
      </c>
      <c r="BB1429" s="152">
        <f t="shared" si="8"/>
        <v>114705.545</v>
      </c>
      <c r="BC1429" s="152">
        <f t="shared" si="9"/>
        <v>164379.7086</v>
      </c>
    </row>
    <row r="1430">
      <c r="A1430" s="156">
        <v>1.5403248E9</v>
      </c>
      <c r="B1430" s="156">
        <v>123508.3287</v>
      </c>
      <c r="D1430" s="153">
        <f>IFERROR(__xludf.DUMMYFUNCTION("TO_DATE(INT((E1430/(60*60*24))+""1/1/1970""))"),44071.0)</f>
        <v>44071</v>
      </c>
      <c r="E1430" s="152">
        <v>1.5985872E9</v>
      </c>
      <c r="F1430" s="152">
        <v>107567.552</v>
      </c>
      <c r="H1430" s="153">
        <f>IFERROR(__xludf.DUMMYFUNCTION("TO_DATE(INT((I1430/(60*60*24))+""1/1/1970""))"),44071.0)</f>
        <v>44071</v>
      </c>
      <c r="I1430" s="156">
        <v>1.5985872E9</v>
      </c>
      <c r="J1430" s="156">
        <v>216632.5408</v>
      </c>
      <c r="L1430" s="158"/>
      <c r="M1430" s="160"/>
      <c r="O1430" s="153">
        <f>IFERROR(__xludf.DUMMYFUNCTION("TO_DATE(INT((P1430/(60*60*24))+""1/1/1970""))"),43803.0)</f>
        <v>43803</v>
      </c>
      <c r="P1430" s="13">
        <v>1.5754716E9</v>
      </c>
      <c r="Q1430" s="13">
        <v>32403.7852</v>
      </c>
      <c r="S1430" s="153">
        <f>IFERROR(__xludf.DUMMYFUNCTION("TO_DATE(INT((T1430/(60*60*24))+""1/1/1970""))"),44071.0)</f>
        <v>44071</v>
      </c>
      <c r="T1430" s="152">
        <v>1.5985872E9</v>
      </c>
      <c r="U1430" s="152">
        <v>165302.341</v>
      </c>
      <c r="W1430" s="153">
        <f>IFERROR(__xludf.DUMMYFUNCTION("TO_DATE(INT((X1430/(60*60*24))+""1/1/1970""))"),44033.0)</f>
        <v>44033</v>
      </c>
      <c r="X1430" s="152">
        <v>1.59534E9</v>
      </c>
      <c r="Y1430" s="152">
        <v>10095.7529</v>
      </c>
      <c r="AA1430" s="153">
        <f>IFERROR(__xludf.DUMMYFUNCTION("TO_DATE(INT((AB1430/(60*60*24))+""1/1/1970""))"),44042.0)</f>
        <v>44042</v>
      </c>
      <c r="AB1430" s="156">
        <v>1.596078E9</v>
      </c>
      <c r="AC1430" s="156">
        <v>89568.9556</v>
      </c>
      <c r="AE1430" s="153">
        <f>IFERROR(__xludf.DUMMYFUNCTION("TO_DATE(INT((AF1430/(60*60*24))+""1/1/1970""))"),43807.0)</f>
        <v>43807</v>
      </c>
      <c r="AF1430" s="156">
        <v>1.575846E9</v>
      </c>
      <c r="AG1430" s="156">
        <v>91124.2941</v>
      </c>
      <c r="AQ1430" s="153">
        <f>IFERROR(__xludf.DUMMYFUNCTION("TO_DATE(INT((AR1430/(60*60*24))+""1/1/1970""))"),44071.0)</f>
        <v>44071</v>
      </c>
      <c r="AR1430" s="152">
        <v>1.5985872E9</v>
      </c>
      <c r="AS1430" s="152">
        <v>107567.552</v>
      </c>
      <c r="AT1430" s="156">
        <v>216632.5408</v>
      </c>
      <c r="AU1430" s="152">
        <f t="shared" si="1"/>
        <v>256400.96</v>
      </c>
      <c r="AV1430" s="152">
        <f t="shared" si="2"/>
        <v>34882.0836</v>
      </c>
      <c r="AW1430" s="152">
        <f t="shared" si="3"/>
        <v>165302.341</v>
      </c>
      <c r="AX1430" s="152">
        <f t="shared" si="4"/>
        <v>10187.8952</v>
      </c>
      <c r="AY1430" s="152">
        <f t="shared" si="5"/>
        <v>90265.8512</v>
      </c>
      <c r="AZ1430" s="152">
        <f t="shared" si="6"/>
        <v>101137.3429</v>
      </c>
      <c r="BA1430" s="152">
        <f t="shared" si="7"/>
        <v>235394.2218</v>
      </c>
      <c r="BB1430" s="152">
        <f t="shared" si="8"/>
        <v>114461.3586</v>
      </c>
      <c r="BC1430" s="152">
        <f t="shared" si="9"/>
        <v>161444.5167</v>
      </c>
    </row>
    <row r="1431">
      <c r="A1431" s="152">
        <v>1.54038786E9</v>
      </c>
      <c r="B1431" s="152">
        <v>123508.3287</v>
      </c>
      <c r="D1431" s="153">
        <f>IFERROR(__xludf.DUMMYFUNCTION("TO_DATE(INT((E1431/(60*60*24))+""1/1/1970""))"),44072.0)</f>
        <v>44072</v>
      </c>
      <c r="E1431" s="156">
        <v>1.5986736E9</v>
      </c>
      <c r="F1431" s="156">
        <v>107567.552</v>
      </c>
      <c r="H1431" s="153">
        <f>IFERROR(__xludf.DUMMYFUNCTION("TO_DATE(INT((I1431/(60*60*24))+""1/1/1970""))"),44072.0)</f>
        <v>44072</v>
      </c>
      <c r="I1431" s="152">
        <v>1.5986736E9</v>
      </c>
      <c r="J1431" s="152">
        <v>215549.8223</v>
      </c>
      <c r="L1431" s="158"/>
      <c r="M1431" s="159"/>
      <c r="O1431" s="153">
        <f>IFERROR(__xludf.DUMMYFUNCTION("TO_DATE(INT((P1431/(60*60*24))+""1/1/1970""))"),43804.0)</f>
        <v>43804</v>
      </c>
      <c r="P1431" s="13">
        <v>1.575558E9</v>
      </c>
      <c r="Q1431" s="13">
        <v>32386.3866</v>
      </c>
      <c r="S1431" s="153">
        <f>IFERROR(__xludf.DUMMYFUNCTION("TO_DATE(INT((T1431/(60*60*24))+""1/1/1970""))"),44072.0)</f>
        <v>44072</v>
      </c>
      <c r="T1431" s="156">
        <v>1.5986736E9</v>
      </c>
      <c r="U1431" s="156">
        <v>166363.4046</v>
      </c>
      <c r="W1431" s="153">
        <f>IFERROR(__xludf.DUMMYFUNCTION("TO_DATE(INT((X1431/(60*60*24))+""1/1/1970""))"),44034.0)</f>
        <v>44034</v>
      </c>
      <c r="X1431" s="152">
        <v>1.5954264E9</v>
      </c>
      <c r="Y1431" s="152">
        <v>10125.5891</v>
      </c>
      <c r="AA1431" s="153">
        <f>IFERROR(__xludf.DUMMYFUNCTION("TO_DATE(INT((AB1431/(60*60*24))+""1/1/1970""))"),44043.0)</f>
        <v>44043</v>
      </c>
      <c r="AB1431" s="152">
        <v>1.5961572E9</v>
      </c>
      <c r="AC1431" s="152">
        <v>89411.866</v>
      </c>
      <c r="AE1431" s="153">
        <f>IFERROR(__xludf.DUMMYFUNCTION("TO_DATE(INT((AF1431/(60*60*24))+""1/1/1970""))"),43808.0)</f>
        <v>43808</v>
      </c>
      <c r="AF1431" s="152">
        <v>1.5758856E9</v>
      </c>
      <c r="AG1431" s="152">
        <v>91139.0309</v>
      </c>
      <c r="AQ1431" s="153">
        <f>IFERROR(__xludf.DUMMYFUNCTION("TO_DATE(INT((AR1431/(60*60*24))+""1/1/1970""))"),44072.0)</f>
        <v>44072</v>
      </c>
      <c r="AR1431" s="156">
        <v>1.5986736E9</v>
      </c>
      <c r="AS1431" s="156">
        <v>107567.552</v>
      </c>
      <c r="AT1431" s="152">
        <v>215549.8223</v>
      </c>
      <c r="AU1431" s="152">
        <f t="shared" si="1"/>
        <v>256400.96</v>
      </c>
      <c r="AV1431" s="152">
        <f t="shared" si="2"/>
        <v>35080.1722</v>
      </c>
      <c r="AW1431" s="152">
        <f t="shared" si="3"/>
        <v>166363.4046</v>
      </c>
      <c r="AX1431" s="152">
        <f t="shared" si="4"/>
        <v>10195.0701</v>
      </c>
      <c r="AY1431" s="152">
        <f t="shared" si="5"/>
        <v>90265.8512</v>
      </c>
      <c r="AZ1431" s="152">
        <f t="shared" si="6"/>
        <v>101853.8478</v>
      </c>
      <c r="BA1431" s="152">
        <f t="shared" si="7"/>
        <v>237565.8211</v>
      </c>
      <c r="BB1431" s="152">
        <f t="shared" si="8"/>
        <v>115866.213</v>
      </c>
      <c r="BC1431" s="152">
        <f t="shared" si="9"/>
        <v>160401.8889</v>
      </c>
    </row>
    <row r="1432">
      <c r="A1432" s="156">
        <v>1.5404112E9</v>
      </c>
      <c r="B1432" s="156">
        <v>123508.3287</v>
      </c>
      <c r="D1432" s="153">
        <f>IFERROR(__xludf.DUMMYFUNCTION("TO_DATE(INT((E1432/(60*60*24))+""1/1/1970""))"),44074.0)</f>
        <v>44074</v>
      </c>
      <c r="E1432" s="152">
        <v>1.5988824E9</v>
      </c>
      <c r="F1432" s="152">
        <v>107567.552</v>
      </c>
      <c r="H1432" s="153">
        <f>IFERROR(__xludf.DUMMYFUNCTION("TO_DATE(INT((I1432/(60*60*24))+""1/1/1970""))"),44074.0)</f>
        <v>44074</v>
      </c>
      <c r="I1432" s="156">
        <v>1.5988824E9</v>
      </c>
      <c r="J1432" s="156">
        <v>215549.8223</v>
      </c>
      <c r="L1432" s="158"/>
      <c r="M1432" s="160"/>
      <c r="O1432" s="153">
        <f>IFERROR(__xludf.DUMMYFUNCTION("TO_DATE(INT((P1432/(60*60*24))+""1/1/1970""))"),43805.0)</f>
        <v>43805</v>
      </c>
      <c r="P1432" s="13">
        <v>1.5756444E9</v>
      </c>
      <c r="Q1432" s="13">
        <v>32402.1488</v>
      </c>
      <c r="S1432" s="153">
        <f>IFERROR(__xludf.DUMMYFUNCTION("TO_DATE(INT((T1432/(60*60*24))+""1/1/1970""))"),44074.0)</f>
        <v>44074</v>
      </c>
      <c r="T1432" s="152">
        <v>1.5988824E9</v>
      </c>
      <c r="U1432" s="152">
        <v>166363.4046</v>
      </c>
      <c r="W1432" s="153">
        <f>IFERROR(__xludf.DUMMYFUNCTION("TO_DATE(INT((X1432/(60*60*24))+""1/1/1970""))"),44035.0)</f>
        <v>44035</v>
      </c>
      <c r="X1432" s="152">
        <v>1.5955128E9</v>
      </c>
      <c r="Y1432" s="152">
        <v>10136.56</v>
      </c>
      <c r="AA1432" s="153">
        <f>IFERROR(__xludf.DUMMYFUNCTION("TO_DATE(INT((AB1432/(60*60*24))+""1/1/1970""))"),44045.0)</f>
        <v>44045</v>
      </c>
      <c r="AB1432" s="156">
        <v>1.5964056E9</v>
      </c>
      <c r="AC1432" s="156">
        <v>89981.8536</v>
      </c>
      <c r="AE1432" s="153">
        <f>IFERROR(__xludf.DUMMYFUNCTION("TO_DATE(INT((AF1432/(60*60*24))+""1/1/1970""))"),43809.0)</f>
        <v>43809</v>
      </c>
      <c r="AF1432" s="156">
        <v>1.5759648E9</v>
      </c>
      <c r="AG1432" s="156">
        <v>91088.6802</v>
      </c>
      <c r="AQ1432" s="153">
        <f>IFERROR(__xludf.DUMMYFUNCTION("TO_DATE(INT((AR1432/(60*60*24))+""1/1/1970""))"),44074.0)</f>
        <v>44074</v>
      </c>
      <c r="AR1432" s="152">
        <v>1.5988824E9</v>
      </c>
      <c r="AS1432" s="152">
        <v>107567.552</v>
      </c>
      <c r="AT1432" s="156">
        <v>215549.8223</v>
      </c>
      <c r="AU1432" s="152">
        <f t="shared" si="1"/>
        <v>257953.46</v>
      </c>
      <c r="AV1432" s="152">
        <f t="shared" si="2"/>
        <v>35037.0338</v>
      </c>
      <c r="AW1432" s="152">
        <f t="shared" si="3"/>
        <v>166363.4046</v>
      </c>
      <c r="AX1432" s="152">
        <f t="shared" si="4"/>
        <v>10200.2046</v>
      </c>
      <c r="AY1432" s="152">
        <f t="shared" si="5"/>
        <v>91045.2709</v>
      </c>
      <c r="AZ1432" s="152">
        <f t="shared" si="6"/>
        <v>101960.9608</v>
      </c>
      <c r="BA1432" s="152">
        <f t="shared" si="7"/>
        <v>237565.8211</v>
      </c>
      <c r="BB1432" s="152">
        <f t="shared" si="8"/>
        <v>115866.213</v>
      </c>
      <c r="BC1432" s="152">
        <f t="shared" si="9"/>
        <v>160401.8889</v>
      </c>
    </row>
    <row r="1433">
      <c r="A1433" s="152">
        <v>1.54047426E9</v>
      </c>
      <c r="B1433" s="152">
        <v>123508.3287</v>
      </c>
      <c r="D1433" s="153">
        <f>IFERROR(__xludf.DUMMYFUNCTION("TO_DATE(INT((E1433/(60*60*24))+""1/1/1970""))"),44075.0)</f>
        <v>44075</v>
      </c>
      <c r="E1433" s="152">
        <v>1.5989328E9</v>
      </c>
      <c r="F1433" s="152">
        <v>107567.552</v>
      </c>
      <c r="H1433" s="153">
        <f>IFERROR(__xludf.DUMMYFUNCTION("TO_DATE(INT((I1433/(60*60*24))+""1/1/1970""))"),44075.0)</f>
        <v>44075</v>
      </c>
      <c r="I1433" s="156">
        <v>1.5989328E9</v>
      </c>
      <c r="J1433" s="156">
        <v>215539.7823</v>
      </c>
      <c r="L1433" s="158"/>
      <c r="M1433" s="160"/>
      <c r="O1433" s="153">
        <f>IFERROR(__xludf.DUMMYFUNCTION("TO_DATE(INT((P1433/(60*60*24))+""1/1/1970""))"),43806.0)</f>
        <v>43806</v>
      </c>
      <c r="P1433" s="13">
        <v>1.5756768E9</v>
      </c>
      <c r="Q1433" s="13">
        <v>32468.9411</v>
      </c>
      <c r="S1433" s="153">
        <f>IFERROR(__xludf.DUMMYFUNCTION("TO_DATE(INT((T1433/(60*60*24))+""1/1/1970""))"),44075.0)</f>
        <v>44075</v>
      </c>
      <c r="T1433" s="152">
        <v>1.5989328E9</v>
      </c>
      <c r="U1433" s="152">
        <v>165777.4189</v>
      </c>
      <c r="W1433" s="153">
        <f>IFERROR(__xludf.DUMMYFUNCTION("TO_DATE(INT((X1433/(60*60*24))+""1/1/1970""))"),44036.0)</f>
        <v>44036</v>
      </c>
      <c r="X1433" s="152">
        <v>1.5955992E9</v>
      </c>
      <c r="Y1433" s="152">
        <v>10136.1544</v>
      </c>
      <c r="AA1433" s="153">
        <f>IFERROR(__xludf.DUMMYFUNCTION("TO_DATE(INT((AB1433/(60*60*24))+""1/1/1970""))"),44046.0)</f>
        <v>44046</v>
      </c>
      <c r="AB1433" s="156">
        <v>1.5964452E9</v>
      </c>
      <c r="AC1433" s="156">
        <v>90018.5069</v>
      </c>
      <c r="AE1433" s="153">
        <f>IFERROR(__xludf.DUMMYFUNCTION("TO_DATE(INT((AF1433/(60*60*24))+""1/1/1970""))"),43810.0)</f>
        <v>43810</v>
      </c>
      <c r="AF1433" s="152">
        <v>1.576044E9</v>
      </c>
      <c r="AG1433" s="152">
        <v>90859.4414</v>
      </c>
      <c r="AQ1433" s="153">
        <f>IFERROR(__xludf.DUMMYFUNCTION("TO_DATE(INT((AR1433/(60*60*24))+""1/1/1970""))"),44075.0)</f>
        <v>44075</v>
      </c>
      <c r="AR1433" s="152">
        <v>1.5989328E9</v>
      </c>
      <c r="AS1433" s="152">
        <v>107567.552</v>
      </c>
      <c r="AT1433" s="156">
        <v>215539.7823</v>
      </c>
      <c r="AU1433" s="152">
        <f t="shared" si="1"/>
        <v>257077.16</v>
      </c>
      <c r="AV1433" s="152">
        <f t="shared" si="2"/>
        <v>34991.708</v>
      </c>
      <c r="AW1433" s="152">
        <f t="shared" si="3"/>
        <v>165777.4189</v>
      </c>
      <c r="AX1433" s="152">
        <f t="shared" si="4"/>
        <v>10210.242</v>
      </c>
      <c r="AY1433" s="152">
        <f t="shared" si="5"/>
        <v>91649.5857</v>
      </c>
      <c r="AZ1433" s="152">
        <f t="shared" si="6"/>
        <v>102128.6716</v>
      </c>
      <c r="BA1433" s="152">
        <f t="shared" si="7"/>
        <v>246222.8061</v>
      </c>
      <c r="BB1433" s="152">
        <f t="shared" si="8"/>
        <v>116917.0236</v>
      </c>
      <c r="BC1433" s="152">
        <f t="shared" si="9"/>
        <v>160857.9688</v>
      </c>
    </row>
    <row r="1434">
      <c r="A1434" s="156">
        <v>1.5404976E9</v>
      </c>
      <c r="B1434" s="156">
        <v>123508.3287</v>
      </c>
      <c r="D1434" s="153">
        <f>IFERROR(__xludf.DUMMYFUNCTION("TO_DATE(INT((E1434/(60*60*24))+""1/1/1970""))"),44076.0)</f>
        <v>44076</v>
      </c>
      <c r="E1434" s="156">
        <v>1.5990192E9</v>
      </c>
      <c r="F1434" s="156">
        <v>107567.552</v>
      </c>
      <c r="H1434" s="153">
        <f>IFERROR(__xludf.DUMMYFUNCTION("TO_DATE(INT((I1434/(60*60*24))+""1/1/1970""))"),44076.0)</f>
        <v>44076</v>
      </c>
      <c r="I1434" s="152">
        <v>1.5990192E9</v>
      </c>
      <c r="J1434" s="152">
        <v>224132.4723</v>
      </c>
      <c r="L1434" s="158"/>
      <c r="M1434" s="159"/>
      <c r="O1434" s="153">
        <f>IFERROR(__xludf.DUMMYFUNCTION("TO_DATE(INT((P1434/(60*60*24))+""1/1/1970""))"),43807.0)</f>
        <v>43807</v>
      </c>
      <c r="P1434" s="13">
        <v>1.5757632E9</v>
      </c>
      <c r="Q1434" s="13">
        <v>32468.9411</v>
      </c>
      <c r="S1434" s="153">
        <f>IFERROR(__xludf.DUMMYFUNCTION("TO_DATE(INT((T1434/(60*60*24))+""1/1/1970""))"),44076.0)</f>
        <v>44076</v>
      </c>
      <c r="T1434" s="156">
        <v>1.5990192E9</v>
      </c>
      <c r="U1434" s="156">
        <v>167324.1445</v>
      </c>
      <c r="W1434" s="153">
        <f>IFERROR(__xludf.DUMMYFUNCTION("TO_DATE(INT((X1434/(60*60*24))+""1/1/1970""))"),44037.0)</f>
        <v>44037</v>
      </c>
      <c r="X1434" s="152">
        <v>1.5956352E9</v>
      </c>
      <c r="Y1434" s="152">
        <v>10135.3683</v>
      </c>
      <c r="AA1434" s="153">
        <f>IFERROR(__xludf.DUMMYFUNCTION("TO_DATE(INT((AB1434/(60*60*24))+""1/1/1970""))"),44047.0)</f>
        <v>44047</v>
      </c>
      <c r="AB1434" s="152">
        <v>1.5965244E9</v>
      </c>
      <c r="AC1434" s="152">
        <v>90121.3086</v>
      </c>
      <c r="AE1434" s="153">
        <f>IFERROR(__xludf.DUMMYFUNCTION("TO_DATE(INT((AF1434/(60*60*24))+""1/1/1970""))"),43811.0)</f>
        <v>43811</v>
      </c>
      <c r="AF1434" s="156">
        <v>1.5761232E9</v>
      </c>
      <c r="AG1434" s="156">
        <v>90530.32</v>
      </c>
      <c r="AQ1434" s="153">
        <f>IFERROR(__xludf.DUMMYFUNCTION("TO_DATE(INT((AR1434/(60*60*24))+""1/1/1970""))"),44076.0)</f>
        <v>44076</v>
      </c>
      <c r="AR1434" s="156">
        <v>1.5990192E9</v>
      </c>
      <c r="AS1434" s="156">
        <v>107567.552</v>
      </c>
      <c r="AT1434" s="152">
        <v>224132.4723</v>
      </c>
      <c r="AU1434" s="152">
        <f t="shared" si="1"/>
        <v>259386.44</v>
      </c>
      <c r="AV1434" s="152">
        <f t="shared" si="2"/>
        <v>35018.5856</v>
      </c>
      <c r="AW1434" s="152">
        <f t="shared" si="3"/>
        <v>167324.1445</v>
      </c>
      <c r="AX1434" s="152">
        <f t="shared" si="4"/>
        <v>10198.1611</v>
      </c>
      <c r="AY1434" s="152">
        <f t="shared" si="5"/>
        <v>91516.9267</v>
      </c>
      <c r="AZ1434" s="152">
        <f t="shared" si="6"/>
        <v>102008.7562</v>
      </c>
      <c r="BA1434" s="152">
        <f t="shared" si="7"/>
        <v>249070.8252</v>
      </c>
      <c r="BB1434" s="152">
        <f t="shared" si="8"/>
        <v>117122.9233</v>
      </c>
      <c r="BC1434" s="152">
        <f t="shared" si="9"/>
        <v>160418.9055</v>
      </c>
    </row>
    <row r="1435">
      <c r="A1435" s="152">
        <v>1.54056066E9</v>
      </c>
      <c r="B1435" s="152">
        <v>123508.3287</v>
      </c>
      <c r="D1435" s="153">
        <f>IFERROR(__xludf.DUMMYFUNCTION("TO_DATE(INT((E1435/(60*60*24))+""1/1/1970""))"),44077.0)</f>
        <v>44077</v>
      </c>
      <c r="E1435" s="152">
        <v>1.5991056E9</v>
      </c>
      <c r="F1435" s="152">
        <v>107567.552</v>
      </c>
      <c r="H1435" s="153">
        <f>IFERROR(__xludf.DUMMYFUNCTION("TO_DATE(INT((I1435/(60*60*24))+""1/1/1970""))"),44077.0)</f>
        <v>44077</v>
      </c>
      <c r="I1435" s="156">
        <v>1.5991056E9</v>
      </c>
      <c r="J1435" s="156">
        <v>222504.7823</v>
      </c>
      <c r="L1435" s="158"/>
      <c r="M1435" s="160"/>
      <c r="O1435" s="153">
        <f>IFERROR(__xludf.DUMMYFUNCTION("TO_DATE(INT((P1435/(60*60*24))+""1/1/1970""))"),43808.0)</f>
        <v>43808</v>
      </c>
      <c r="P1435" s="13">
        <v>1.5758496E9</v>
      </c>
      <c r="Q1435" s="13">
        <v>32467.8225</v>
      </c>
      <c r="S1435" s="153">
        <f>IFERROR(__xludf.DUMMYFUNCTION("TO_DATE(INT((T1435/(60*60*24))+""1/1/1970""))"),44077.0)</f>
        <v>44077</v>
      </c>
      <c r="T1435" s="152">
        <v>1.5991056E9</v>
      </c>
      <c r="U1435" s="152">
        <v>169746.2585</v>
      </c>
      <c r="W1435" s="153">
        <f>IFERROR(__xludf.DUMMYFUNCTION("TO_DATE(INT((X1435/(60*60*24))+""1/1/1970""))"),44039.0)</f>
        <v>44039</v>
      </c>
      <c r="X1435" s="156">
        <v>1.595808E9</v>
      </c>
      <c r="Y1435" s="156">
        <v>10131.1958</v>
      </c>
      <c r="AA1435" s="153">
        <f>IFERROR(__xludf.DUMMYFUNCTION("TO_DATE(INT((AB1435/(60*60*24))+""1/1/1970""))"),44048.0)</f>
        <v>44048</v>
      </c>
      <c r="AB1435" s="156">
        <v>1.5966036E9</v>
      </c>
      <c r="AC1435" s="156">
        <v>89785.6313</v>
      </c>
      <c r="AE1435" s="153">
        <f>IFERROR(__xludf.DUMMYFUNCTION("TO_DATE(INT((AF1435/(60*60*24))+""1/1/1970""))"),43812.0)</f>
        <v>43812</v>
      </c>
      <c r="AF1435" s="152">
        <v>1.5762024E9</v>
      </c>
      <c r="AG1435" s="152">
        <v>90114.8247</v>
      </c>
      <c r="AQ1435" s="153">
        <f>IFERROR(__xludf.DUMMYFUNCTION("TO_DATE(INT((AR1435/(60*60*24))+""1/1/1970""))"),44077.0)</f>
        <v>44077</v>
      </c>
      <c r="AR1435" s="152">
        <v>1.5991056E9</v>
      </c>
      <c r="AS1435" s="152">
        <v>107567.552</v>
      </c>
      <c r="AT1435" s="156">
        <v>222504.7823</v>
      </c>
      <c r="AU1435" s="152">
        <f t="shared" si="1"/>
        <v>262596.08</v>
      </c>
      <c r="AV1435" s="152">
        <f t="shared" si="2"/>
        <v>34975.8327</v>
      </c>
      <c r="AW1435" s="152">
        <f t="shared" si="3"/>
        <v>169746.2585</v>
      </c>
      <c r="AX1435" s="152">
        <f t="shared" si="4"/>
        <v>10188.8909</v>
      </c>
      <c r="AY1435" s="152">
        <f t="shared" si="5"/>
        <v>91174.2117</v>
      </c>
      <c r="AZ1435" s="152">
        <f t="shared" si="6"/>
        <v>101351.9956</v>
      </c>
      <c r="BA1435" s="152">
        <f t="shared" si="7"/>
        <v>247025.9166</v>
      </c>
      <c r="BB1435" s="152">
        <f t="shared" si="8"/>
        <v>117682.4018</v>
      </c>
      <c r="BC1435" s="152">
        <f t="shared" si="9"/>
        <v>160824.9455</v>
      </c>
    </row>
    <row r="1436">
      <c r="A1436" s="156">
        <v>1.540584E9</v>
      </c>
      <c r="B1436" s="156">
        <v>123508.3287</v>
      </c>
      <c r="D1436" s="153">
        <f>IFERROR(__xludf.DUMMYFUNCTION("TO_DATE(INT((E1436/(60*60*24))+""1/1/1970""))"),44078.0)</f>
        <v>44078</v>
      </c>
      <c r="E1436" s="156">
        <v>1.599192E9</v>
      </c>
      <c r="F1436" s="156">
        <v>107567.552</v>
      </c>
      <c r="H1436" s="153">
        <f>IFERROR(__xludf.DUMMYFUNCTION("TO_DATE(INT((I1436/(60*60*24))+""1/1/1970""))"),44078.0)</f>
        <v>44078</v>
      </c>
      <c r="I1436" s="152">
        <v>1.599192E9</v>
      </c>
      <c r="J1436" s="152">
        <v>212643.3923</v>
      </c>
      <c r="L1436" s="158"/>
      <c r="M1436" s="159"/>
      <c r="O1436" s="153">
        <f>IFERROR(__xludf.DUMMYFUNCTION("TO_DATE(INT((P1436/(60*60*24))+""1/1/1970""))"),43809.0)</f>
        <v>43809</v>
      </c>
      <c r="P1436" s="13">
        <v>1.57599E9</v>
      </c>
      <c r="Q1436" s="13">
        <v>32523.9616</v>
      </c>
      <c r="S1436" s="153">
        <f>IFERROR(__xludf.DUMMYFUNCTION("TO_DATE(INT((T1436/(60*60*24))+""1/1/1970""))"),44078.0)</f>
        <v>44078</v>
      </c>
      <c r="T1436" s="156">
        <v>1.599192E9</v>
      </c>
      <c r="U1436" s="156">
        <v>163915.1772</v>
      </c>
      <c r="W1436" s="153">
        <f>IFERROR(__xludf.DUMMYFUNCTION("TO_DATE(INT((X1436/(60*60*24))+""1/1/1970""))"),44040.0)</f>
        <v>44040</v>
      </c>
      <c r="X1436" s="152">
        <v>1.5959448E9</v>
      </c>
      <c r="Y1436" s="152">
        <v>10146.6256</v>
      </c>
      <c r="AA1436" s="153">
        <f>IFERROR(__xludf.DUMMYFUNCTION("TO_DATE(INT((AB1436/(60*60*24))+""1/1/1970""))"),44049.0)</f>
        <v>44049</v>
      </c>
      <c r="AB1436" s="152">
        <v>1.5966828E9</v>
      </c>
      <c r="AC1436" s="152">
        <v>89541.4497</v>
      </c>
      <c r="AE1436" s="153">
        <f>IFERROR(__xludf.DUMMYFUNCTION("TO_DATE(INT((AF1436/(60*60*24))+""1/1/1970""))"),43813.0)</f>
        <v>43813</v>
      </c>
      <c r="AF1436" s="156">
        <v>1.5762816E9</v>
      </c>
      <c r="AG1436" s="156">
        <v>90629.3839</v>
      </c>
      <c r="AQ1436" s="153">
        <f>IFERROR(__xludf.DUMMYFUNCTION("TO_DATE(INT((AR1436/(60*60*24))+""1/1/1970""))"),44078.0)</f>
        <v>44078</v>
      </c>
      <c r="AR1436" s="156">
        <v>1.599192E9</v>
      </c>
      <c r="AS1436" s="156">
        <v>107567.552</v>
      </c>
      <c r="AT1436" s="152">
        <v>212643.3923</v>
      </c>
      <c r="AU1436" s="152">
        <f t="shared" si="1"/>
        <v>256390.58</v>
      </c>
      <c r="AV1436" s="152">
        <f t="shared" si="2"/>
        <v>35063.777</v>
      </c>
      <c r="AW1436" s="152">
        <f t="shared" si="3"/>
        <v>163915.1772</v>
      </c>
      <c r="AX1436" s="152">
        <f t="shared" si="4"/>
        <v>10175.2549</v>
      </c>
      <c r="AY1436" s="152">
        <f t="shared" si="5"/>
        <v>90822.5033</v>
      </c>
      <c r="AZ1436" s="152">
        <f t="shared" si="6"/>
        <v>101315.2956</v>
      </c>
      <c r="BA1436" s="152">
        <f t="shared" si="7"/>
        <v>231189.0029</v>
      </c>
      <c r="BB1436" s="152">
        <f t="shared" si="8"/>
        <v>117206.0906</v>
      </c>
      <c r="BC1436" s="152">
        <f t="shared" si="9"/>
        <v>160087.5655</v>
      </c>
    </row>
    <row r="1437">
      <c r="A1437" s="152">
        <v>1.54081986E9</v>
      </c>
      <c r="B1437" s="152">
        <v>123508.3287</v>
      </c>
      <c r="D1437" s="153">
        <f>IFERROR(__xludf.DUMMYFUNCTION("TO_DATE(INT((E1437/(60*60*24))+""1/1/1970""))"),44079.0)</f>
        <v>44079</v>
      </c>
      <c r="E1437" s="152">
        <v>1.5992784E9</v>
      </c>
      <c r="F1437" s="152">
        <v>107567.552</v>
      </c>
      <c r="H1437" s="153">
        <f>IFERROR(__xludf.DUMMYFUNCTION("TO_DATE(INT((I1437/(60*60*24))+""1/1/1970""))"),44079.0)</f>
        <v>44079</v>
      </c>
      <c r="I1437" s="156">
        <v>1.5992784E9</v>
      </c>
      <c r="J1437" s="156">
        <v>208807.6623</v>
      </c>
      <c r="L1437" s="158"/>
      <c r="M1437" s="160"/>
      <c r="O1437" s="153">
        <f>IFERROR(__xludf.DUMMYFUNCTION("TO_DATE(INT((P1437/(60*60*24))+""1/1/1970""))"),43810.0)</f>
        <v>43810</v>
      </c>
      <c r="P1437" s="13">
        <v>1.5760764E9</v>
      </c>
      <c r="Q1437" s="13">
        <v>32487.1658</v>
      </c>
      <c r="S1437" s="153">
        <f>IFERROR(__xludf.DUMMYFUNCTION("TO_DATE(INT((T1437/(60*60*24))+""1/1/1970""))"),44079.0)</f>
        <v>44079</v>
      </c>
      <c r="T1437" s="152">
        <v>1.5992784E9</v>
      </c>
      <c r="U1437" s="152">
        <v>162591.6443</v>
      </c>
      <c r="W1437" s="153">
        <f>IFERROR(__xludf.DUMMYFUNCTION("TO_DATE(INT((X1437/(60*60*24))+""1/1/1970""))"),44041.0)</f>
        <v>44041</v>
      </c>
      <c r="X1437" s="152">
        <v>1.5960312E9</v>
      </c>
      <c r="Y1437" s="152">
        <v>10135.9003</v>
      </c>
      <c r="AA1437" s="153">
        <f>IFERROR(__xludf.DUMMYFUNCTION("TO_DATE(INT((AB1437/(60*60*24))+""1/1/1970""))"),44050.0)</f>
        <v>44050</v>
      </c>
      <c r="AB1437" s="156">
        <v>1.596762E9</v>
      </c>
      <c r="AC1437" s="156">
        <v>89555.1748</v>
      </c>
      <c r="AE1437" s="153">
        <f>IFERROR(__xludf.DUMMYFUNCTION("TO_DATE(INT((AF1437/(60*60*24))+""1/1/1970""))"),43814.0)</f>
        <v>43814</v>
      </c>
      <c r="AF1437" s="152">
        <v>1.5764508E9</v>
      </c>
      <c r="AG1437" s="152">
        <v>90629.3839</v>
      </c>
      <c r="AQ1437" s="153">
        <f>IFERROR(__xludf.DUMMYFUNCTION("TO_DATE(INT((AR1437/(60*60*24))+""1/1/1970""))"),44079.0)</f>
        <v>44079</v>
      </c>
      <c r="AR1437" s="152">
        <v>1.5992784E9</v>
      </c>
      <c r="AS1437" s="152">
        <v>107567.552</v>
      </c>
      <c r="AT1437" s="156">
        <v>208807.6623</v>
      </c>
      <c r="AU1437" s="152">
        <f t="shared" si="1"/>
        <v>256390.58</v>
      </c>
      <c r="AV1437" s="152">
        <f t="shared" si="2"/>
        <v>35055.6023</v>
      </c>
      <c r="AW1437" s="152">
        <f t="shared" si="3"/>
        <v>162591.6443</v>
      </c>
      <c r="AX1437" s="152">
        <f t="shared" si="4"/>
        <v>10182.7122</v>
      </c>
      <c r="AY1437" s="152">
        <f t="shared" si="5"/>
        <v>90822.5033</v>
      </c>
      <c r="AZ1437" s="152">
        <f t="shared" si="6"/>
        <v>101287.9839</v>
      </c>
      <c r="BA1437" s="152">
        <f t="shared" si="7"/>
        <v>228493.7573</v>
      </c>
      <c r="BB1437" s="152">
        <f t="shared" si="8"/>
        <v>117896.0559</v>
      </c>
      <c r="BC1437" s="152">
        <f t="shared" si="9"/>
        <v>158052.5655</v>
      </c>
    </row>
    <row r="1438">
      <c r="A1438" s="156">
        <v>1.5408432E9</v>
      </c>
      <c r="B1438" s="156">
        <v>123508.3287</v>
      </c>
      <c r="D1438" s="153">
        <f>IFERROR(__xludf.DUMMYFUNCTION("TO_DATE(INT((E1438/(60*60*24))+""1/1/1970""))"),44082.0)</f>
        <v>44082</v>
      </c>
      <c r="E1438" s="156">
        <v>1.5995736E9</v>
      </c>
      <c r="F1438" s="156">
        <v>107567.552</v>
      </c>
      <c r="H1438" s="153">
        <f>IFERROR(__xludf.DUMMYFUNCTION("TO_DATE(INT((I1438/(60*60*24))+""1/1/1970""))"),44082.0)</f>
        <v>44082</v>
      </c>
      <c r="I1438" s="152">
        <v>1.5995736E9</v>
      </c>
      <c r="J1438" s="152">
        <v>208807.6623</v>
      </c>
      <c r="L1438" s="158"/>
      <c r="M1438" s="159"/>
      <c r="O1438" s="153">
        <f>IFERROR(__xludf.DUMMYFUNCTION("TO_DATE(INT((P1438/(60*60*24))+""1/1/1970""))"),43811.0)</f>
        <v>43811</v>
      </c>
      <c r="P1438" s="13">
        <v>1.5761628E9</v>
      </c>
      <c r="Q1438" s="13">
        <v>32517.031</v>
      </c>
      <c r="S1438" s="153">
        <f>IFERROR(__xludf.DUMMYFUNCTION("TO_DATE(INT((T1438/(60*60*24))+""1/1/1970""))"),44082.0)</f>
        <v>44082</v>
      </c>
      <c r="T1438" s="156">
        <v>1.5995736E9</v>
      </c>
      <c r="U1438" s="156">
        <v>162591.6443</v>
      </c>
      <c r="W1438" s="153">
        <f>IFERROR(__xludf.DUMMYFUNCTION("TO_DATE(INT((X1438/(60*60*24))+""1/1/1970""))"),44042.0)</f>
        <v>44042</v>
      </c>
      <c r="X1438" s="152">
        <v>1.5961176E9</v>
      </c>
      <c r="Y1438" s="152">
        <v>10147.7682</v>
      </c>
      <c r="AA1438" s="153">
        <f>IFERROR(__xludf.DUMMYFUNCTION("TO_DATE(INT((AB1438/(60*60*24))+""1/1/1970""))"),44052.0)</f>
        <v>44052</v>
      </c>
      <c r="AB1438" s="152">
        <v>1.5970104E9</v>
      </c>
      <c r="AC1438" s="152">
        <v>89761.81</v>
      </c>
      <c r="AE1438" s="153">
        <f>IFERROR(__xludf.DUMMYFUNCTION("TO_DATE(INT((AF1438/(60*60*24))+""1/1/1970""))"),43815.0)</f>
        <v>43815</v>
      </c>
      <c r="AF1438" s="156">
        <v>1.5764904E9</v>
      </c>
      <c r="AG1438" s="156">
        <v>90598.273</v>
      </c>
      <c r="AQ1438" s="153">
        <f>IFERROR(__xludf.DUMMYFUNCTION("TO_DATE(INT((AR1438/(60*60*24))+""1/1/1970""))"),44082.0)</f>
        <v>44082</v>
      </c>
      <c r="AR1438" s="156">
        <v>1.5995736E9</v>
      </c>
      <c r="AS1438" s="156">
        <v>107567.552</v>
      </c>
      <c r="AT1438" s="152">
        <v>208807.6623</v>
      </c>
      <c r="AU1438" s="152">
        <f t="shared" si="1"/>
        <v>253783.22</v>
      </c>
      <c r="AV1438" s="152">
        <f t="shared" si="2"/>
        <v>35047.5551</v>
      </c>
      <c r="AW1438" s="152">
        <f t="shared" si="3"/>
        <v>162591.6443</v>
      </c>
      <c r="AX1438" s="152">
        <f t="shared" si="4"/>
        <v>10190.4001</v>
      </c>
      <c r="AY1438" s="152">
        <f t="shared" si="5"/>
        <v>91154.2798</v>
      </c>
      <c r="AZ1438" s="152">
        <f t="shared" si="6"/>
        <v>101121.9801</v>
      </c>
      <c r="BA1438" s="152">
        <f t="shared" si="7"/>
        <v>215654.8687</v>
      </c>
      <c r="BB1438" s="152">
        <f t="shared" si="8"/>
        <v>117896.0559</v>
      </c>
      <c r="BC1438" s="152">
        <f t="shared" si="9"/>
        <v>158052.5655</v>
      </c>
    </row>
    <row r="1439">
      <c r="A1439" s="152">
        <v>1.54090626E9</v>
      </c>
      <c r="B1439" s="152">
        <v>123508.3287</v>
      </c>
      <c r="D1439" s="153">
        <f>IFERROR(__xludf.DUMMYFUNCTION("TO_DATE(INT((E1439/(60*60*24))+""1/1/1970""))"),44083.0)</f>
        <v>44083</v>
      </c>
      <c r="E1439" s="156">
        <v>1.599624E9</v>
      </c>
      <c r="F1439" s="156">
        <v>106463.267</v>
      </c>
      <c r="H1439" s="153">
        <f>IFERROR(__xludf.DUMMYFUNCTION("TO_DATE(INT((I1439/(60*60*24))+""1/1/1970""))"),44083.0)</f>
        <v>44083</v>
      </c>
      <c r="I1439" s="152">
        <v>1.599624E9</v>
      </c>
      <c r="J1439" s="152">
        <v>207190.0323</v>
      </c>
      <c r="L1439" s="158"/>
      <c r="M1439" s="159"/>
      <c r="O1439" s="153">
        <f>IFERROR(__xludf.DUMMYFUNCTION("TO_DATE(INT((P1439/(60*60*24))+""1/1/1970""))"),43812.0)</f>
        <v>43812</v>
      </c>
      <c r="P1439" s="13">
        <v>1.5762492E9</v>
      </c>
      <c r="Q1439" s="13">
        <v>32338.3324</v>
      </c>
      <c r="S1439" s="153">
        <f>IFERROR(__xludf.DUMMYFUNCTION("TO_DATE(INT((T1439/(60*60*24))+""1/1/1970""))"),44083.0)</f>
        <v>44083</v>
      </c>
      <c r="T1439" s="156">
        <v>1.599624E9</v>
      </c>
      <c r="U1439" s="156">
        <v>158173.1354</v>
      </c>
      <c r="W1439" s="153">
        <f>IFERROR(__xludf.DUMMYFUNCTION("TO_DATE(INT((X1439/(60*60*24))+""1/1/1970""))"),44043.0)</f>
        <v>44043</v>
      </c>
      <c r="X1439" s="152">
        <v>1.596204E9</v>
      </c>
      <c r="Y1439" s="152">
        <v>10144.9292</v>
      </c>
      <c r="AA1439" s="153">
        <f>IFERROR(__xludf.DUMMYFUNCTION("TO_DATE(INT((AB1439/(60*60*24))+""1/1/1970""))"),44053.0)</f>
        <v>44053</v>
      </c>
      <c r="AB1439" s="152">
        <v>1.59705E9</v>
      </c>
      <c r="AC1439" s="152">
        <v>89773.8848</v>
      </c>
      <c r="AE1439" s="153">
        <f>IFERROR(__xludf.DUMMYFUNCTION("TO_DATE(INT((AF1439/(60*60*24))+""1/1/1970""))"),43816.0)</f>
        <v>43816</v>
      </c>
      <c r="AF1439" s="152">
        <v>1.5765696E9</v>
      </c>
      <c r="AG1439" s="152">
        <v>90504.94</v>
      </c>
      <c r="AQ1439" s="153">
        <f>IFERROR(__xludf.DUMMYFUNCTION("TO_DATE(INT((AR1439/(60*60*24))+""1/1/1970""))"),44083.0)</f>
        <v>44083</v>
      </c>
      <c r="AR1439" s="156">
        <v>1.599624E9</v>
      </c>
      <c r="AS1439" s="156">
        <v>106463.267</v>
      </c>
      <c r="AT1439" s="152">
        <v>207190.0323</v>
      </c>
      <c r="AU1439" s="152">
        <f t="shared" si="1"/>
        <v>249298.74</v>
      </c>
      <c r="AV1439" s="152">
        <f t="shared" si="2"/>
        <v>35138.3592</v>
      </c>
      <c r="AW1439" s="152">
        <f t="shared" si="3"/>
        <v>158173.1354</v>
      </c>
      <c r="AX1439" s="152">
        <f t="shared" si="4"/>
        <v>10175.018</v>
      </c>
      <c r="AY1439" s="152">
        <f t="shared" si="5"/>
        <v>92267.3826</v>
      </c>
      <c r="AZ1439" s="152">
        <f t="shared" si="6"/>
        <v>100678.1653</v>
      </c>
      <c r="BA1439" s="152">
        <f t="shared" si="7"/>
        <v>209941.3492</v>
      </c>
      <c r="BB1439" s="152">
        <f t="shared" si="8"/>
        <v>116905.1864</v>
      </c>
      <c r="BC1439" s="152">
        <f t="shared" si="9"/>
        <v>156231.0566</v>
      </c>
    </row>
    <row r="1440">
      <c r="A1440" s="156">
        <v>1.5409296E9</v>
      </c>
      <c r="B1440" s="156">
        <v>123508.3287</v>
      </c>
      <c r="D1440" s="153">
        <f>IFERROR(__xludf.DUMMYFUNCTION("TO_DATE(INT((E1440/(60*60*24))+""1/1/1970""))"),44084.0)</f>
        <v>44084</v>
      </c>
      <c r="E1440" s="152">
        <v>1.5997104E9</v>
      </c>
      <c r="F1440" s="152">
        <v>107808.0492</v>
      </c>
      <c r="H1440" s="153">
        <f>IFERROR(__xludf.DUMMYFUNCTION("TO_DATE(INT((I1440/(60*60*24))+""1/1/1970""))"),44084.0)</f>
        <v>44084</v>
      </c>
      <c r="I1440" s="156">
        <v>1.5997104E9</v>
      </c>
      <c r="J1440" s="156">
        <v>207134.9423</v>
      </c>
      <c r="L1440" s="158"/>
      <c r="M1440" s="160"/>
      <c r="O1440" s="153">
        <f>IFERROR(__xludf.DUMMYFUNCTION("TO_DATE(INT((P1440/(60*60*24))+""1/1/1970""))"),43813.0)</f>
        <v>43813</v>
      </c>
      <c r="P1440" s="13">
        <v>1.5762816E9</v>
      </c>
      <c r="Q1440" s="13">
        <v>32402.3328</v>
      </c>
      <c r="S1440" s="153">
        <f>IFERROR(__xludf.DUMMYFUNCTION("TO_DATE(INT((T1440/(60*60*24))+""1/1/1970""))"),44084.0)</f>
        <v>44084</v>
      </c>
      <c r="T1440" s="152">
        <v>1.5997104E9</v>
      </c>
      <c r="U1440" s="152">
        <v>161268.7135</v>
      </c>
      <c r="W1440" s="153">
        <f>IFERROR(__xludf.DUMMYFUNCTION("TO_DATE(INT((X1440/(60*60*24))+""1/1/1970""))"),44044.0)</f>
        <v>44044</v>
      </c>
      <c r="X1440" s="152">
        <v>1.59624E9</v>
      </c>
      <c r="Y1440" s="152">
        <v>10135.9638</v>
      </c>
      <c r="AA1440" s="153">
        <f>IFERROR(__xludf.DUMMYFUNCTION("TO_DATE(INT((AB1440/(60*60*24))+""1/1/1970""))"),44054.0)</f>
        <v>44054</v>
      </c>
      <c r="AB1440" s="156">
        <v>1.5971292E9</v>
      </c>
      <c r="AC1440" s="156">
        <v>89742.9251</v>
      </c>
      <c r="AE1440" s="153">
        <f>IFERROR(__xludf.DUMMYFUNCTION("TO_DATE(INT((AF1440/(60*60*24))+""1/1/1970""))"),43817.0)</f>
        <v>43817</v>
      </c>
      <c r="AF1440" s="156">
        <v>1.5766488E9</v>
      </c>
      <c r="AG1440" s="156">
        <v>90375.5838</v>
      </c>
      <c r="AQ1440" s="153">
        <f>IFERROR(__xludf.DUMMYFUNCTION("TO_DATE(INT((AR1440/(60*60*24))+""1/1/1970""))"),44084.0)</f>
        <v>44084</v>
      </c>
      <c r="AR1440" s="152">
        <v>1.5997104E9</v>
      </c>
      <c r="AS1440" s="152">
        <v>107808.0492</v>
      </c>
      <c r="AT1440" s="156">
        <v>207134.9423</v>
      </c>
      <c r="AU1440" s="152">
        <f t="shared" si="1"/>
        <v>252547.02</v>
      </c>
      <c r="AV1440" s="152">
        <f t="shared" si="2"/>
        <v>35086.2145</v>
      </c>
      <c r="AW1440" s="152">
        <f t="shared" si="3"/>
        <v>161268.7135</v>
      </c>
      <c r="AX1440" s="152">
        <f t="shared" si="4"/>
        <v>10183.0279</v>
      </c>
      <c r="AY1440" s="152">
        <f t="shared" si="5"/>
        <v>91821.7299</v>
      </c>
      <c r="AZ1440" s="152">
        <f t="shared" si="6"/>
        <v>100993.1031</v>
      </c>
      <c r="BA1440" s="152">
        <f t="shared" si="7"/>
        <v>220394.6783</v>
      </c>
      <c r="BB1440" s="152">
        <f t="shared" si="8"/>
        <v>116703.8312</v>
      </c>
      <c r="BC1440" s="152">
        <f t="shared" si="9"/>
        <v>158851.6104</v>
      </c>
    </row>
    <row r="1441">
      <c r="A1441" s="152">
        <v>1.54099266E9</v>
      </c>
      <c r="B1441" s="152">
        <v>123508.3287</v>
      </c>
      <c r="D1441" s="153">
        <f>IFERROR(__xludf.DUMMYFUNCTION("TO_DATE(INT((E1441/(60*60*24))+""1/1/1970""))"),44085.0)</f>
        <v>44085</v>
      </c>
      <c r="E1441" s="156">
        <v>1.5997968E9</v>
      </c>
      <c r="F1441" s="156">
        <v>107808.0492</v>
      </c>
      <c r="H1441" s="153">
        <f>IFERROR(__xludf.DUMMYFUNCTION("TO_DATE(INT((I1441/(60*60*24))+""1/1/1970""))"),44085.0)</f>
        <v>44085</v>
      </c>
      <c r="I1441" s="152">
        <v>1.5997968E9</v>
      </c>
      <c r="J1441" s="152">
        <v>208998.5423</v>
      </c>
      <c r="L1441" s="158"/>
      <c r="M1441" s="159"/>
      <c r="O1441" s="153">
        <f>IFERROR(__xludf.DUMMYFUNCTION("TO_DATE(INT((P1441/(60*60*24))+""1/1/1970""))"),43814.0)</f>
        <v>43814</v>
      </c>
      <c r="P1441" s="13">
        <v>1.576368E9</v>
      </c>
      <c r="Q1441" s="13">
        <v>32402.3328</v>
      </c>
      <c r="S1441" s="153">
        <f>IFERROR(__xludf.DUMMYFUNCTION("TO_DATE(INT((T1441/(60*60*24))+""1/1/1970""))"),44085.0)</f>
        <v>44085</v>
      </c>
      <c r="T1441" s="156">
        <v>1.5997968E9</v>
      </c>
      <c r="U1441" s="156">
        <v>158471.8393</v>
      </c>
      <c r="W1441" s="153">
        <f>IFERROR(__xludf.DUMMYFUNCTION("TO_DATE(INT((X1441/(60*60*24))+""1/1/1970""))"),44046.0)</f>
        <v>44046</v>
      </c>
      <c r="X1441" s="156">
        <v>1.5964128E9</v>
      </c>
      <c r="Y1441" s="156">
        <v>10135.8717</v>
      </c>
      <c r="AA1441" s="153">
        <f>IFERROR(__xludf.DUMMYFUNCTION("TO_DATE(INT((AB1441/(60*60*24))+""1/1/1970""))"),44055.0)</f>
        <v>44055</v>
      </c>
      <c r="AB1441" s="152">
        <v>1.5972084E9</v>
      </c>
      <c r="AC1441" s="152">
        <v>89712.078</v>
      </c>
      <c r="AE1441" s="153">
        <f>IFERROR(__xludf.DUMMYFUNCTION("TO_DATE(INT((AF1441/(60*60*24))+""1/1/1970""))"),43818.0)</f>
        <v>43818</v>
      </c>
      <c r="AF1441" s="152">
        <v>1.576728E9</v>
      </c>
      <c r="AG1441" s="152">
        <v>90670.3194</v>
      </c>
      <c r="AQ1441" s="153">
        <f>IFERROR(__xludf.DUMMYFUNCTION("TO_DATE(INT((AR1441/(60*60*24))+""1/1/1970""))"),44085.0)</f>
        <v>44085</v>
      </c>
      <c r="AR1441" s="156">
        <v>1.5997968E9</v>
      </c>
      <c r="AS1441" s="156">
        <v>107808.0492</v>
      </c>
      <c r="AT1441" s="152">
        <v>208998.5423</v>
      </c>
      <c r="AU1441" s="152">
        <f t="shared" si="1"/>
        <v>249792.94</v>
      </c>
      <c r="AV1441" s="152">
        <f t="shared" si="2"/>
        <v>35068.9817</v>
      </c>
      <c r="AW1441" s="152">
        <f t="shared" si="3"/>
        <v>158471.8393</v>
      </c>
      <c r="AX1441" s="152">
        <f t="shared" si="4"/>
        <v>10187.3162</v>
      </c>
      <c r="AY1441" s="152">
        <f t="shared" si="5"/>
        <v>92465.7362</v>
      </c>
      <c r="AZ1441" s="152">
        <f t="shared" si="6"/>
        <v>101161.2406</v>
      </c>
      <c r="BA1441" s="152">
        <f t="shared" si="7"/>
        <v>216846.0922</v>
      </c>
      <c r="BB1441" s="152">
        <f t="shared" si="8"/>
        <v>115768.86</v>
      </c>
      <c r="BC1441" s="152">
        <f t="shared" si="9"/>
        <v>158851.6104</v>
      </c>
    </row>
    <row r="1442">
      <c r="A1442" s="156">
        <v>1.541016E9</v>
      </c>
      <c r="B1442" s="156">
        <v>123508.3287</v>
      </c>
      <c r="D1442" s="153">
        <f>IFERROR(__xludf.DUMMYFUNCTION("TO_DATE(INT((E1442/(60*60*24))+""1/1/1970""))"),44086.0)</f>
        <v>44086</v>
      </c>
      <c r="E1442" s="152">
        <v>1.5998832E9</v>
      </c>
      <c r="F1442" s="152">
        <v>107808.0492</v>
      </c>
      <c r="H1442" s="153">
        <f>IFERROR(__xludf.DUMMYFUNCTION("TO_DATE(INT((I1442/(60*60*24))+""1/1/1970""))"),44086.0)</f>
        <v>44086</v>
      </c>
      <c r="I1442" s="156">
        <v>1.5998832E9</v>
      </c>
      <c r="J1442" s="156">
        <v>209216.9423</v>
      </c>
      <c r="L1442" s="158"/>
      <c r="M1442" s="160"/>
      <c r="O1442" s="153">
        <f>IFERROR(__xludf.DUMMYFUNCTION("TO_DATE(INT((P1442/(60*60*24))+""1/1/1970""))"),43815.0)</f>
        <v>43815</v>
      </c>
      <c r="P1442" s="13">
        <v>1.5764544E9</v>
      </c>
      <c r="Q1442" s="13">
        <v>32401.243</v>
      </c>
      <c r="S1442" s="153">
        <f>IFERROR(__xludf.DUMMYFUNCTION("TO_DATE(INT((T1442/(60*60*24))+""1/1/1970""))"),44086.0)</f>
        <v>44086</v>
      </c>
      <c r="T1442" s="152">
        <v>1.5998832E9</v>
      </c>
      <c r="U1442" s="152">
        <v>158563.0102</v>
      </c>
      <c r="W1442" s="153">
        <f>IFERROR(__xludf.DUMMYFUNCTION("TO_DATE(INT((X1442/(60*60*24))+""1/1/1970""))"),44047.0)</f>
        <v>44047</v>
      </c>
      <c r="X1442" s="152">
        <v>1.5965496E9</v>
      </c>
      <c r="Y1442" s="152">
        <v>10128.8277</v>
      </c>
      <c r="AA1442" s="153">
        <f>IFERROR(__xludf.DUMMYFUNCTION("TO_DATE(INT((AB1442/(60*60*24))+""1/1/1970""))"),44056.0)</f>
        <v>44056</v>
      </c>
      <c r="AB1442" s="156">
        <v>1.5972876E9</v>
      </c>
      <c r="AC1442" s="156">
        <v>89646.9974</v>
      </c>
      <c r="AE1442" s="153">
        <f>IFERROR(__xludf.DUMMYFUNCTION("TO_DATE(INT((AF1442/(60*60*24))+""1/1/1970""))"),43819.0)</f>
        <v>43819</v>
      </c>
      <c r="AF1442" s="156">
        <v>1.5768072E9</v>
      </c>
      <c r="AG1442" s="156">
        <v>90606.8694</v>
      </c>
      <c r="AQ1442" s="153">
        <f>IFERROR(__xludf.DUMMYFUNCTION("TO_DATE(INT((AR1442/(60*60*24))+""1/1/1970""))"),44086.0)</f>
        <v>44086</v>
      </c>
      <c r="AR1442" s="152">
        <v>1.5998832E9</v>
      </c>
      <c r="AS1442" s="152">
        <v>107808.0492</v>
      </c>
      <c r="AT1442" s="156">
        <v>209216.9423</v>
      </c>
      <c r="AU1442" s="152">
        <f t="shared" si="1"/>
        <v>249792.94</v>
      </c>
      <c r="AV1442" s="152">
        <f t="shared" si="2"/>
        <v>35094.6176</v>
      </c>
      <c r="AW1442" s="152">
        <f t="shared" si="3"/>
        <v>158563.0102</v>
      </c>
      <c r="AX1442" s="152">
        <f t="shared" si="4"/>
        <v>10189.3356</v>
      </c>
      <c r="AY1442" s="152">
        <f t="shared" si="5"/>
        <v>92465.7362</v>
      </c>
      <c r="AZ1442" s="152">
        <f t="shared" si="6"/>
        <v>101360.9573</v>
      </c>
      <c r="BA1442" s="152">
        <f t="shared" si="7"/>
        <v>214079.7039</v>
      </c>
      <c r="BB1442" s="152">
        <f t="shared" si="8"/>
        <v>115465.3231</v>
      </c>
      <c r="BC1442" s="152">
        <f t="shared" si="9"/>
        <v>158851.6104</v>
      </c>
    </row>
    <row r="1443">
      <c r="A1443" s="152">
        <v>1.54107906E9</v>
      </c>
      <c r="B1443" s="152">
        <v>123508.3287</v>
      </c>
      <c r="D1443" s="153">
        <f>IFERROR(__xludf.DUMMYFUNCTION("TO_DATE(INT((E1443/(60*60*24))+""1/1/1970""))"),44088.0)</f>
        <v>44088</v>
      </c>
      <c r="E1443" s="156">
        <v>1.600092E9</v>
      </c>
      <c r="F1443" s="156">
        <v>107808.0492</v>
      </c>
      <c r="H1443" s="153">
        <f>IFERROR(__xludf.DUMMYFUNCTION("TO_DATE(INT((I1443/(60*60*24))+""1/1/1970""))"),44088.0)</f>
        <v>44088</v>
      </c>
      <c r="I1443" s="152">
        <v>1.600092E9</v>
      </c>
      <c r="J1443" s="152">
        <v>209216.9423</v>
      </c>
      <c r="L1443" s="158"/>
      <c r="M1443" s="159"/>
      <c r="O1443" s="153">
        <f>IFERROR(__xludf.DUMMYFUNCTION("TO_DATE(INT((P1443/(60*60*24))+""1/1/1970""))"),43816.0)</f>
        <v>43816</v>
      </c>
      <c r="P1443" s="13">
        <v>1.5765948E9</v>
      </c>
      <c r="Q1443" s="13">
        <v>32432.7677</v>
      </c>
      <c r="S1443" s="153">
        <f>IFERROR(__xludf.DUMMYFUNCTION("TO_DATE(INT((T1443/(60*60*24))+""1/1/1970""))"),44088.0)</f>
        <v>44088</v>
      </c>
      <c r="T1443" s="156">
        <v>1.600092E9</v>
      </c>
      <c r="U1443" s="156">
        <v>158563.0102</v>
      </c>
      <c r="W1443" s="153">
        <f>IFERROR(__xludf.DUMMYFUNCTION("TO_DATE(INT((X1443/(60*60*24))+""1/1/1970""))"),44048.0)</f>
        <v>44048</v>
      </c>
      <c r="X1443" s="152">
        <v>1.596636E9</v>
      </c>
      <c r="Y1443" s="152">
        <v>10152.8449</v>
      </c>
      <c r="AA1443" s="153">
        <f>IFERROR(__xludf.DUMMYFUNCTION("TO_DATE(INT((AB1443/(60*60*24))+""1/1/1970""))"),44057.0)</f>
        <v>44057</v>
      </c>
      <c r="AB1443" s="152">
        <v>1.5973668E9</v>
      </c>
      <c r="AC1443" s="152">
        <v>89618.5202</v>
      </c>
      <c r="AE1443" s="153">
        <f>IFERROR(__xludf.DUMMYFUNCTION("TO_DATE(INT((AF1443/(60*60*24))+""1/1/1970""))"),43820.0)</f>
        <v>43820</v>
      </c>
      <c r="AF1443" s="152">
        <v>1.5768864E9</v>
      </c>
      <c r="AG1443" s="152">
        <v>90990.0257</v>
      </c>
      <c r="AQ1443" s="153">
        <f>IFERROR(__xludf.DUMMYFUNCTION("TO_DATE(INT((AR1443/(60*60*24))+""1/1/1970""))"),44088.0)</f>
        <v>44088</v>
      </c>
      <c r="AR1443" s="156">
        <v>1.600092E9</v>
      </c>
      <c r="AS1443" s="156">
        <v>107808.0492</v>
      </c>
      <c r="AT1443" s="152">
        <v>209216.9423</v>
      </c>
      <c r="AU1443" s="152">
        <f t="shared" si="1"/>
        <v>250008.4</v>
      </c>
      <c r="AV1443" s="152">
        <f t="shared" si="2"/>
        <v>35100.102</v>
      </c>
      <c r="AW1443" s="152">
        <f t="shared" si="3"/>
        <v>158563.0102</v>
      </c>
      <c r="AX1443" s="152">
        <f t="shared" si="4"/>
        <v>10188.0378</v>
      </c>
      <c r="AY1443" s="152">
        <f t="shared" si="5"/>
        <v>92337.9896</v>
      </c>
      <c r="AZ1443" s="152">
        <f t="shared" si="6"/>
        <v>101307.6142</v>
      </c>
      <c r="BA1443" s="152">
        <f t="shared" si="7"/>
        <v>221121.9041</v>
      </c>
      <c r="BB1443" s="152">
        <f t="shared" si="8"/>
        <v>115465.3231</v>
      </c>
      <c r="BC1443" s="152">
        <f t="shared" si="9"/>
        <v>158851.6104</v>
      </c>
    </row>
    <row r="1444">
      <c r="A1444" s="156">
        <v>1.5411024E9</v>
      </c>
      <c r="B1444" s="156">
        <v>123508.3287</v>
      </c>
      <c r="D1444" s="153">
        <f>IFERROR(__xludf.DUMMYFUNCTION("TO_DATE(INT((E1444/(60*60*24))+""1/1/1970""))"),44089.0)</f>
        <v>44089</v>
      </c>
      <c r="E1444" s="156">
        <v>1.6001424E9</v>
      </c>
      <c r="F1444" s="156">
        <v>107808.0492</v>
      </c>
      <c r="H1444" s="153">
        <f>IFERROR(__xludf.DUMMYFUNCTION("TO_DATE(INT((I1444/(60*60*24))+""1/1/1970""))"),44089.0)</f>
        <v>44089</v>
      </c>
      <c r="I1444" s="152">
        <v>1.6001424E9</v>
      </c>
      <c r="J1444" s="152">
        <v>208118.9223</v>
      </c>
      <c r="L1444" s="158"/>
      <c r="M1444" s="159"/>
      <c r="O1444" s="153">
        <f>IFERROR(__xludf.DUMMYFUNCTION("TO_DATE(INT((P1444/(60*60*24))+""1/1/1970""))"),43817.0)</f>
        <v>43817</v>
      </c>
      <c r="P1444" s="13">
        <v>1.5766812E9</v>
      </c>
      <c r="Q1444" s="13">
        <v>32497.3734</v>
      </c>
      <c r="S1444" s="153">
        <f>IFERROR(__xludf.DUMMYFUNCTION("TO_DATE(INT((T1444/(60*60*24))+""1/1/1970""))"),44089.0)</f>
        <v>44089</v>
      </c>
      <c r="T1444" s="156">
        <v>1.6001424E9</v>
      </c>
      <c r="U1444" s="156">
        <v>160637.2148</v>
      </c>
      <c r="W1444" s="153">
        <f>IFERROR(__xludf.DUMMYFUNCTION("TO_DATE(INT((X1444/(60*60*24))+""1/1/1970""))"),44049.0)</f>
        <v>44049</v>
      </c>
      <c r="X1444" s="152">
        <v>1.5967224E9</v>
      </c>
      <c r="Y1444" s="152">
        <v>10165.3175</v>
      </c>
      <c r="AA1444" s="153">
        <f>IFERROR(__xludf.DUMMYFUNCTION("TO_DATE(INT((AB1444/(60*60*24))+""1/1/1970""))"),44059.0)</f>
        <v>44059</v>
      </c>
      <c r="AB1444" s="156">
        <v>1.5976152E9</v>
      </c>
      <c r="AC1444" s="156">
        <v>90001.3574</v>
      </c>
      <c r="AE1444" s="153">
        <f>IFERROR(__xludf.DUMMYFUNCTION("TO_DATE(INT((AF1444/(60*60*24))+""1/1/1970""))"),43821.0)</f>
        <v>43821</v>
      </c>
      <c r="AF1444" s="156">
        <v>1.5770556E9</v>
      </c>
      <c r="AG1444" s="156">
        <v>90990.0257</v>
      </c>
      <c r="AQ1444" s="153">
        <f>IFERROR(__xludf.DUMMYFUNCTION("TO_DATE(INT((AR1444/(60*60*24))+""1/1/1970""))"),44089.0)</f>
        <v>44089</v>
      </c>
      <c r="AR1444" s="156">
        <v>1.6001424E9</v>
      </c>
      <c r="AS1444" s="156">
        <v>107808.0492</v>
      </c>
      <c r="AT1444" s="152">
        <v>208118.9223</v>
      </c>
      <c r="AU1444" s="152">
        <f t="shared" si="1"/>
        <v>252283.96</v>
      </c>
      <c r="AV1444" s="152">
        <f t="shared" si="2"/>
        <v>35185.8189</v>
      </c>
      <c r="AW1444" s="152">
        <f t="shared" si="3"/>
        <v>160637.2148</v>
      </c>
      <c r="AX1444" s="152">
        <f t="shared" si="4"/>
        <v>10179.892</v>
      </c>
      <c r="AY1444" s="152">
        <f t="shared" si="5"/>
        <v>92353.5256</v>
      </c>
      <c r="AZ1444" s="152">
        <f t="shared" si="6"/>
        <v>101535.496</v>
      </c>
      <c r="BA1444" s="152">
        <f t="shared" si="7"/>
        <v>224019.1842</v>
      </c>
      <c r="BB1444" s="152">
        <f t="shared" si="8"/>
        <v>116003.17</v>
      </c>
      <c r="BC1444" s="152">
        <f t="shared" si="9"/>
        <v>155796.3204</v>
      </c>
    </row>
    <row r="1445">
      <c r="A1445" s="152">
        <v>1.54116546E9</v>
      </c>
      <c r="B1445" s="152">
        <v>123508.3287</v>
      </c>
      <c r="D1445" s="153">
        <f>IFERROR(__xludf.DUMMYFUNCTION("TO_DATE(INT((E1445/(60*60*24))+""1/1/1970""))"),44090.0)</f>
        <v>44090</v>
      </c>
      <c r="E1445" s="152">
        <v>1.6002288E9</v>
      </c>
      <c r="F1445" s="152">
        <v>107808.0492</v>
      </c>
      <c r="H1445" s="153">
        <f>IFERROR(__xludf.DUMMYFUNCTION("TO_DATE(INT((I1445/(60*60*24))+""1/1/1970""))"),44090.0)</f>
        <v>44090</v>
      </c>
      <c r="I1445" s="156">
        <v>1.6002288E9</v>
      </c>
      <c r="J1445" s="156">
        <v>208050.0823</v>
      </c>
      <c r="L1445" s="158"/>
      <c r="M1445" s="160"/>
      <c r="O1445" s="153">
        <f>IFERROR(__xludf.DUMMYFUNCTION("TO_DATE(INT((P1445/(60*60*24))+""1/1/1970""))"),43818.0)</f>
        <v>43818</v>
      </c>
      <c r="P1445" s="13">
        <v>1.5767676E9</v>
      </c>
      <c r="Q1445" s="13">
        <v>32552.5669</v>
      </c>
      <c r="S1445" s="153">
        <f>IFERROR(__xludf.DUMMYFUNCTION("TO_DATE(INT((T1445/(60*60*24))+""1/1/1970""))"),44090.0)</f>
        <v>44090</v>
      </c>
      <c r="T1445" s="152">
        <v>1.6002288E9</v>
      </c>
      <c r="U1445" s="152">
        <v>161451.2404</v>
      </c>
      <c r="W1445" s="153">
        <f>IFERROR(__xludf.DUMMYFUNCTION("TO_DATE(INT((X1445/(60*60*24))+""1/1/1970""))"),44050.0)</f>
        <v>44050</v>
      </c>
      <c r="X1445" s="152">
        <v>1.5968088E9</v>
      </c>
      <c r="Y1445" s="152">
        <v>10163.4635</v>
      </c>
      <c r="AA1445" s="153">
        <f>IFERROR(__xludf.DUMMYFUNCTION("TO_DATE(INT((AB1445/(60*60*24))+""1/1/1970""))"),44060.0)</f>
        <v>44060</v>
      </c>
      <c r="AB1445" s="156">
        <v>1.5976548E9</v>
      </c>
      <c r="AC1445" s="156">
        <v>90094.9264</v>
      </c>
      <c r="AE1445" s="153">
        <f>IFERROR(__xludf.DUMMYFUNCTION("TO_DATE(INT((AF1445/(60*60*24))+""1/1/1970""))"),43822.0)</f>
        <v>43822</v>
      </c>
      <c r="AF1445" s="152">
        <v>1.5770952E9</v>
      </c>
      <c r="AG1445" s="152">
        <v>90957.6866</v>
      </c>
      <c r="AQ1445" s="153">
        <f>IFERROR(__xludf.DUMMYFUNCTION("TO_DATE(INT((AR1445/(60*60*24))+""1/1/1970""))"),44090.0)</f>
        <v>44090</v>
      </c>
      <c r="AR1445" s="152">
        <v>1.6002288E9</v>
      </c>
      <c r="AS1445" s="152">
        <v>107808.0492</v>
      </c>
      <c r="AT1445" s="156">
        <v>208050.0823</v>
      </c>
      <c r="AU1445" s="152">
        <f t="shared" si="1"/>
        <v>253024.14</v>
      </c>
      <c r="AV1445" s="152">
        <f t="shared" si="2"/>
        <v>35244.7254</v>
      </c>
      <c r="AW1445" s="152">
        <f t="shared" si="3"/>
        <v>161451.2404</v>
      </c>
      <c r="AX1445" s="152">
        <f t="shared" si="4"/>
        <v>10176.585</v>
      </c>
      <c r="AY1445" s="152">
        <f t="shared" si="5"/>
        <v>92406.1007</v>
      </c>
      <c r="AZ1445" s="152">
        <f t="shared" si="6"/>
        <v>101320.4165</v>
      </c>
      <c r="BA1445" s="152">
        <f t="shared" si="7"/>
        <v>231694.9324</v>
      </c>
      <c r="BB1445" s="152">
        <f t="shared" si="8"/>
        <v>116164.5387</v>
      </c>
      <c r="BC1445" s="152">
        <f t="shared" si="9"/>
        <v>158082.2004</v>
      </c>
    </row>
    <row r="1446">
      <c r="A1446" s="156">
        <v>1.5411888E9</v>
      </c>
      <c r="B1446" s="156">
        <v>123508.3287</v>
      </c>
      <c r="D1446" s="153">
        <f>IFERROR(__xludf.DUMMYFUNCTION("TO_DATE(INT((E1446/(60*60*24))+""1/1/1970""))"),44091.0)</f>
        <v>44091</v>
      </c>
      <c r="E1446" s="156">
        <v>1.6003152E9</v>
      </c>
      <c r="F1446" s="156">
        <v>107808.0492</v>
      </c>
      <c r="H1446" s="153">
        <f>IFERROR(__xludf.DUMMYFUNCTION("TO_DATE(INT((I1446/(60*60*24))+""1/1/1970""))"),44091.0)</f>
        <v>44091</v>
      </c>
      <c r="I1446" s="152">
        <v>1.6003152E9</v>
      </c>
      <c r="J1446" s="152">
        <v>207922.6223</v>
      </c>
      <c r="L1446" s="158"/>
      <c r="M1446" s="159"/>
      <c r="O1446" s="153">
        <f>IFERROR(__xludf.DUMMYFUNCTION("TO_DATE(INT((P1446/(60*60*24))+""1/1/1970""))"),43819.0)</f>
        <v>43819</v>
      </c>
      <c r="P1446" s="13">
        <v>1.576854E9</v>
      </c>
      <c r="Q1446" s="13">
        <v>32601.1759</v>
      </c>
      <c r="S1446" s="153">
        <f>IFERROR(__xludf.DUMMYFUNCTION("TO_DATE(INT((T1446/(60*60*24))+""1/1/1970""))"),44091.0)</f>
        <v>44091</v>
      </c>
      <c r="T1446" s="156">
        <v>1.6003152E9</v>
      </c>
      <c r="U1446" s="156">
        <v>160810.0378</v>
      </c>
      <c r="W1446" s="153">
        <f>IFERROR(__xludf.DUMMYFUNCTION("TO_DATE(INT((X1446/(60*60*24))+""1/1/1970""))"),44051.0)</f>
        <v>44051</v>
      </c>
      <c r="X1446" s="152">
        <v>1.5968448E9</v>
      </c>
      <c r="Y1446" s="152">
        <v>10144.9645</v>
      </c>
      <c r="AA1446" s="153">
        <f>IFERROR(__xludf.DUMMYFUNCTION("TO_DATE(INT((AB1446/(60*60*24))+""1/1/1970""))"),44061.0)</f>
        <v>44061</v>
      </c>
      <c r="AB1446" s="152">
        <v>1.597734E9</v>
      </c>
      <c r="AC1446" s="152">
        <v>90748.3602</v>
      </c>
      <c r="AE1446" s="153">
        <f>IFERROR(__xludf.DUMMYFUNCTION("TO_DATE(INT((AF1446/(60*60*24))+""1/1/1970""))"),43823.0)</f>
        <v>43823</v>
      </c>
      <c r="AF1446" s="156">
        <v>1.5771744E9</v>
      </c>
      <c r="AG1446" s="156">
        <v>90863.535</v>
      </c>
      <c r="AQ1446" s="153">
        <f>IFERROR(__xludf.DUMMYFUNCTION("TO_DATE(INT((AR1446/(60*60*24))+""1/1/1970""))"),44091.0)</f>
        <v>44091</v>
      </c>
      <c r="AR1446" s="156">
        <v>1.6003152E9</v>
      </c>
      <c r="AS1446" s="156">
        <v>107808.0492</v>
      </c>
      <c r="AT1446" s="152">
        <v>207922.6223</v>
      </c>
      <c r="AU1446" s="152">
        <f t="shared" si="1"/>
        <v>252146.48</v>
      </c>
      <c r="AV1446" s="152">
        <f t="shared" si="2"/>
        <v>35311.9807</v>
      </c>
      <c r="AW1446" s="152">
        <f t="shared" si="3"/>
        <v>160810.0378</v>
      </c>
      <c r="AX1446" s="152">
        <f t="shared" si="4"/>
        <v>10170.27</v>
      </c>
      <c r="AY1446" s="152">
        <f t="shared" si="5"/>
        <v>92465.5906</v>
      </c>
      <c r="AZ1446" s="152">
        <f t="shared" si="6"/>
        <v>100999.0775</v>
      </c>
      <c r="BA1446" s="152">
        <f t="shared" si="7"/>
        <v>227377.9498</v>
      </c>
      <c r="BB1446" s="152">
        <f t="shared" si="8"/>
        <v>115634.1654</v>
      </c>
      <c r="BC1446" s="152">
        <f t="shared" si="9"/>
        <v>154726.9104</v>
      </c>
    </row>
    <row r="1447">
      <c r="A1447" s="152">
        <v>1.54142826E9</v>
      </c>
      <c r="B1447" s="152">
        <v>123508.3287</v>
      </c>
      <c r="D1447" s="153">
        <f>IFERROR(__xludf.DUMMYFUNCTION("TO_DATE(INT((E1447/(60*60*24))+""1/1/1970""))"),44092.0)</f>
        <v>44092</v>
      </c>
      <c r="E1447" s="152">
        <v>1.6004016E9</v>
      </c>
      <c r="F1447" s="152">
        <v>107808.0492</v>
      </c>
      <c r="H1447" s="153">
        <f>IFERROR(__xludf.DUMMYFUNCTION("TO_DATE(INT((I1447/(60*60*24))+""1/1/1970""))"),44092.0)</f>
        <v>44092</v>
      </c>
      <c r="I1447" s="156">
        <v>1.6004016E9</v>
      </c>
      <c r="J1447" s="156">
        <v>208443.2023</v>
      </c>
      <c r="L1447" s="158"/>
      <c r="M1447" s="160"/>
      <c r="O1447" s="153">
        <f>IFERROR(__xludf.DUMMYFUNCTION("TO_DATE(INT((P1447/(60*60*24))+""1/1/1970""))"),43820.0)</f>
        <v>43820</v>
      </c>
      <c r="P1447" s="13">
        <v>1.5768864E9</v>
      </c>
      <c r="Q1447" s="13">
        <v>32588.877</v>
      </c>
      <c r="S1447" s="153">
        <f>IFERROR(__xludf.DUMMYFUNCTION("TO_DATE(INT((T1447/(60*60*24))+""1/1/1970""))"),44092.0)</f>
        <v>44092</v>
      </c>
      <c r="T1447" s="152">
        <v>1.6004016E9</v>
      </c>
      <c r="U1447" s="152">
        <v>159418.0184</v>
      </c>
      <c r="W1447" s="153">
        <f>IFERROR(__xludf.DUMMYFUNCTION("TO_DATE(INT((X1447/(60*60*24))+""1/1/1970""))"),44053.0)</f>
        <v>44053</v>
      </c>
      <c r="X1447" s="156">
        <v>1.5970176E9</v>
      </c>
      <c r="Y1447" s="156">
        <v>10143.0287</v>
      </c>
      <c r="AA1447" s="153">
        <f>IFERROR(__xludf.DUMMYFUNCTION("TO_DATE(INT((AB1447/(60*60*24))+""1/1/1970""))"),44062.0)</f>
        <v>44062</v>
      </c>
      <c r="AB1447" s="156">
        <v>1.5978132E9</v>
      </c>
      <c r="AC1447" s="156">
        <v>90854.4323</v>
      </c>
      <c r="AE1447" s="153">
        <f>IFERROR(__xludf.DUMMYFUNCTION("TO_DATE(INT((AF1447/(60*60*24))+""1/1/1970""))"),43824.0)</f>
        <v>43824</v>
      </c>
      <c r="AF1447" s="152">
        <v>1.577232E9</v>
      </c>
      <c r="AG1447" s="152">
        <v>90893.4179</v>
      </c>
      <c r="AQ1447" s="153">
        <f>IFERROR(__xludf.DUMMYFUNCTION("TO_DATE(INT((AR1447/(60*60*24))+""1/1/1970""))"),44092.0)</f>
        <v>44092</v>
      </c>
      <c r="AR1447" s="152">
        <v>1.6004016E9</v>
      </c>
      <c r="AS1447" s="152">
        <v>107808.0492</v>
      </c>
      <c r="AT1447" s="156">
        <v>208443.2023</v>
      </c>
      <c r="AU1447" s="152">
        <f t="shared" si="1"/>
        <v>251478.96</v>
      </c>
      <c r="AV1447" s="152">
        <f t="shared" si="2"/>
        <v>35438.3004</v>
      </c>
      <c r="AW1447" s="152">
        <f t="shared" si="3"/>
        <v>159418.0184</v>
      </c>
      <c r="AX1447" s="152">
        <f t="shared" si="4"/>
        <v>10169.9224</v>
      </c>
      <c r="AY1447" s="152">
        <f t="shared" si="5"/>
        <v>92460.0565</v>
      </c>
      <c r="AZ1447" s="152">
        <f t="shared" si="6"/>
        <v>101362.2375</v>
      </c>
      <c r="BA1447" s="152">
        <f t="shared" si="7"/>
        <v>223454.1314</v>
      </c>
      <c r="BB1447" s="152">
        <f t="shared" si="8"/>
        <v>115264.6223</v>
      </c>
      <c r="BC1447" s="152">
        <f t="shared" si="9"/>
        <v>151744.0004</v>
      </c>
    </row>
    <row r="1448">
      <c r="A1448" s="156">
        <v>1.5414516E9</v>
      </c>
      <c r="B1448" s="156">
        <v>123508.3287</v>
      </c>
      <c r="D1448" s="153">
        <f>IFERROR(__xludf.DUMMYFUNCTION("TO_DATE(INT((E1448/(60*60*24))+""1/1/1970""))"),44093.0)</f>
        <v>44093</v>
      </c>
      <c r="E1448" s="156">
        <v>1.600488E9</v>
      </c>
      <c r="F1448" s="156">
        <v>107808.0492</v>
      </c>
      <c r="H1448" s="153">
        <f>IFERROR(__xludf.DUMMYFUNCTION("TO_DATE(INT((I1448/(60*60*24))+""1/1/1970""))"),44093.0)</f>
        <v>44093</v>
      </c>
      <c r="I1448" s="152">
        <v>1.600488E9</v>
      </c>
      <c r="J1448" s="152">
        <v>209656.6123</v>
      </c>
      <c r="L1448" s="158"/>
      <c r="M1448" s="159"/>
      <c r="O1448" s="153">
        <f>IFERROR(__xludf.DUMMYFUNCTION("TO_DATE(INT((P1448/(60*60*24))+""1/1/1970""))"),43821.0)</f>
        <v>43821</v>
      </c>
      <c r="P1448" s="13">
        <v>1.5769728E9</v>
      </c>
      <c r="Q1448" s="13">
        <v>32588.877</v>
      </c>
      <c r="S1448" s="153">
        <f>IFERROR(__xludf.DUMMYFUNCTION("TO_DATE(INT((T1448/(60*60*24))+""1/1/1970""))"),44093.0)</f>
        <v>44093</v>
      </c>
      <c r="T1448" s="156">
        <v>1.600488E9</v>
      </c>
      <c r="U1448" s="156">
        <v>157576.2015</v>
      </c>
      <c r="W1448" s="153">
        <f>IFERROR(__xludf.DUMMYFUNCTION("TO_DATE(INT((X1448/(60*60*24))+""1/1/1970""))"),44054.0)</f>
        <v>44054</v>
      </c>
      <c r="X1448" s="152">
        <v>1.5971544E9</v>
      </c>
      <c r="Y1448" s="152">
        <v>10138.2799</v>
      </c>
      <c r="AA1448" s="153">
        <f>IFERROR(__xludf.DUMMYFUNCTION("TO_DATE(INT((AB1448/(60*60*24))+""1/1/1970""))"),44063.0)</f>
        <v>44063</v>
      </c>
      <c r="AB1448" s="152">
        <v>1.5978924E9</v>
      </c>
      <c r="AC1448" s="152">
        <v>90104.9829</v>
      </c>
      <c r="AE1448" s="153">
        <f>IFERROR(__xludf.DUMMYFUNCTION("TO_DATE(INT((AF1448/(60*60*24))+""1/1/1970""))"),43825.0)</f>
        <v>43825</v>
      </c>
      <c r="AF1448" s="156">
        <v>1.577322E9</v>
      </c>
      <c r="AG1448" s="156">
        <v>90893.4179</v>
      </c>
      <c r="AQ1448" s="153">
        <f>IFERROR(__xludf.DUMMYFUNCTION("TO_DATE(INT((AR1448/(60*60*24))+""1/1/1970""))"),44093.0)</f>
        <v>44093</v>
      </c>
      <c r="AR1448" s="156">
        <v>1.600488E9</v>
      </c>
      <c r="AS1448" s="156">
        <v>107808.0492</v>
      </c>
      <c r="AT1448" s="152">
        <v>209656.6123</v>
      </c>
      <c r="AU1448" s="152">
        <f t="shared" si="1"/>
        <v>251478.96</v>
      </c>
      <c r="AV1448" s="152">
        <f t="shared" si="2"/>
        <v>35471.9996</v>
      </c>
      <c r="AW1448" s="152">
        <f t="shared" si="3"/>
        <v>157576.2015</v>
      </c>
      <c r="AX1448" s="152">
        <f t="shared" si="4"/>
        <v>10161.8025</v>
      </c>
      <c r="AY1448" s="152">
        <f t="shared" si="5"/>
        <v>92460.0565</v>
      </c>
      <c r="AZ1448" s="152">
        <f t="shared" si="6"/>
        <v>101302.0665</v>
      </c>
      <c r="BA1448" s="152">
        <f t="shared" si="7"/>
        <v>223542.3086</v>
      </c>
      <c r="BB1448" s="152">
        <f t="shared" si="8"/>
        <v>115367.3473</v>
      </c>
      <c r="BC1448" s="152">
        <f t="shared" si="9"/>
        <v>149429.7404</v>
      </c>
    </row>
    <row r="1449">
      <c r="A1449" s="152">
        <v>1.54151466E9</v>
      </c>
      <c r="B1449" s="152">
        <v>123508.3287</v>
      </c>
      <c r="D1449" s="153">
        <f>IFERROR(__xludf.DUMMYFUNCTION("TO_DATE(INT((E1449/(60*60*24))+""1/1/1970""))"),44095.0)</f>
        <v>44095</v>
      </c>
      <c r="E1449" s="152">
        <v>1.6006968E9</v>
      </c>
      <c r="F1449" s="152">
        <v>107808.0492</v>
      </c>
      <c r="H1449" s="153">
        <f>IFERROR(__xludf.DUMMYFUNCTION("TO_DATE(INT((I1449/(60*60*24))+""1/1/1970""))"),44095.0)</f>
        <v>44095</v>
      </c>
      <c r="I1449" s="156">
        <v>1.6006968E9</v>
      </c>
      <c r="J1449" s="156">
        <v>209656.6123</v>
      </c>
      <c r="L1449" s="158"/>
      <c r="M1449" s="160"/>
      <c r="O1449" s="153">
        <f>IFERROR(__xludf.DUMMYFUNCTION("TO_DATE(INT((P1449/(60*60*24))+""1/1/1970""))"),43822.0)</f>
        <v>43822</v>
      </c>
      <c r="P1449" s="13">
        <v>1.5770592E9</v>
      </c>
      <c r="Q1449" s="13">
        <v>32581.9707</v>
      </c>
      <c r="S1449" s="153">
        <f>IFERROR(__xludf.DUMMYFUNCTION("TO_DATE(INT((T1449/(60*60*24))+""1/1/1970""))"),44095.0)</f>
        <v>44095</v>
      </c>
      <c r="T1449" s="152">
        <v>1.6006608E9</v>
      </c>
      <c r="U1449" s="152">
        <v>157576.2015</v>
      </c>
      <c r="W1449" s="153">
        <f>IFERROR(__xludf.DUMMYFUNCTION("TO_DATE(INT((X1449/(60*60*24))+""1/1/1970""))"),44055.0)</f>
        <v>44055</v>
      </c>
      <c r="X1449" s="152">
        <v>1.5972408E9</v>
      </c>
      <c r="Y1449" s="152">
        <v>10144.7552</v>
      </c>
      <c r="AA1449" s="153">
        <f>IFERROR(__xludf.DUMMYFUNCTION("TO_DATE(INT((AB1449/(60*60*24))+""1/1/1970""))"),44064.0)</f>
        <v>44064</v>
      </c>
      <c r="AB1449" s="156">
        <v>1.5979716E9</v>
      </c>
      <c r="AC1449" s="156">
        <v>90519.6085</v>
      </c>
      <c r="AE1449" s="153">
        <f>IFERROR(__xludf.DUMMYFUNCTION("TO_DATE(INT((AF1449/(60*60*24))+""1/1/1970""))"),43826.0)</f>
        <v>43826</v>
      </c>
      <c r="AF1449" s="152">
        <v>1.5774408E9</v>
      </c>
      <c r="AG1449" s="152">
        <v>90786.9856</v>
      </c>
      <c r="AQ1449" s="153">
        <f>IFERROR(__xludf.DUMMYFUNCTION("TO_DATE(INT((AR1449/(60*60*24))+""1/1/1970""))"),44095.0)</f>
        <v>44095</v>
      </c>
      <c r="AR1449" s="152">
        <v>1.6006968E9</v>
      </c>
      <c r="AS1449" s="152">
        <v>107808.0492</v>
      </c>
      <c r="AT1449" s="156">
        <v>209656.6123</v>
      </c>
      <c r="AU1449" s="152">
        <f t="shared" si="1"/>
        <v>248604.9</v>
      </c>
      <c r="AV1449" s="152">
        <f t="shared" si="2"/>
        <v>35478.3424</v>
      </c>
      <c r="AW1449" s="152">
        <f t="shared" si="3"/>
        <v>157576.2015</v>
      </c>
      <c r="AX1449" s="152">
        <f t="shared" si="4"/>
        <v>10161.0504</v>
      </c>
      <c r="AY1449" s="152">
        <f t="shared" si="5"/>
        <v>92443.75</v>
      </c>
      <c r="AZ1449" s="152">
        <f t="shared" si="6"/>
        <v>101350.7154</v>
      </c>
      <c r="BA1449" s="152">
        <f t="shared" si="7"/>
        <v>223542.3086</v>
      </c>
      <c r="BB1449" s="152">
        <f t="shared" si="8"/>
        <v>115367.3473</v>
      </c>
      <c r="BC1449" s="152">
        <f t="shared" si="9"/>
        <v>149429.7404</v>
      </c>
    </row>
    <row r="1450">
      <c r="A1450" s="156">
        <v>1.541538E9</v>
      </c>
      <c r="B1450" s="156">
        <v>123508.3287</v>
      </c>
      <c r="D1450" s="153">
        <f>IFERROR(__xludf.DUMMYFUNCTION("TO_DATE(INT((E1450/(60*60*24))+""1/1/1970""))"),44096.0)</f>
        <v>44096</v>
      </c>
      <c r="E1450" s="152">
        <v>1.6007472E9</v>
      </c>
      <c r="F1450" s="152">
        <v>107808.0492</v>
      </c>
      <c r="H1450" s="153">
        <f>IFERROR(__xludf.DUMMYFUNCTION("TO_DATE(INT((I1450/(60*60*24))+""1/1/1970""))"),44096.0)</f>
        <v>44096</v>
      </c>
      <c r="I1450" s="156">
        <v>1.6007472E9</v>
      </c>
      <c r="J1450" s="156">
        <v>212051.6323</v>
      </c>
      <c r="L1450" s="158"/>
      <c r="M1450" s="159"/>
      <c r="O1450" s="153">
        <f>IFERROR(__xludf.DUMMYFUNCTION("TO_DATE(INT((P1450/(60*60*24))+""1/1/1970""))"),43823.0)</f>
        <v>43823</v>
      </c>
      <c r="P1450" s="13">
        <v>1.5771996E9</v>
      </c>
      <c r="Q1450" s="13">
        <v>32610.8651</v>
      </c>
      <c r="S1450" s="153">
        <f>IFERROR(__xludf.DUMMYFUNCTION("TO_DATE(INT((T1450/(60*60*24))+""1/1/1970""))"),44096.0)</f>
        <v>44096</v>
      </c>
      <c r="T1450" s="156">
        <v>1.6007472E9</v>
      </c>
      <c r="U1450" s="156">
        <v>155846.8976</v>
      </c>
      <c r="W1450" s="153">
        <f>IFERROR(__xludf.DUMMYFUNCTION("TO_DATE(INT((X1450/(60*60*24))+""1/1/1970""))"),44056.0)</f>
        <v>44056</v>
      </c>
      <c r="X1450" s="152">
        <v>1.5973272E9</v>
      </c>
      <c r="Y1450" s="152">
        <v>10168.7134</v>
      </c>
      <c r="AA1450" s="153">
        <f>IFERROR(__xludf.DUMMYFUNCTION("TO_DATE(INT((AB1450/(60*60*24))+""1/1/1970""))"),44066.0)</f>
        <v>44066</v>
      </c>
      <c r="AB1450" s="152">
        <v>1.59822E9</v>
      </c>
      <c r="AC1450" s="152">
        <v>89774.698</v>
      </c>
      <c r="AE1450" s="153">
        <f>IFERROR(__xludf.DUMMYFUNCTION("TO_DATE(INT((AF1450/(60*60*24))+""1/1/1970""))"),43827.0)</f>
        <v>43827</v>
      </c>
      <c r="AF1450" s="156">
        <v>1.5774912E9</v>
      </c>
      <c r="AG1450" s="156">
        <v>90177.0467</v>
      </c>
      <c r="AQ1450" s="153">
        <f>IFERROR(__xludf.DUMMYFUNCTION("TO_DATE(INT((AR1450/(60*60*24))+""1/1/1970""))"),44096.0)</f>
        <v>44096</v>
      </c>
      <c r="AR1450" s="152">
        <v>1.6007472E9</v>
      </c>
      <c r="AS1450" s="152">
        <v>107808.0492</v>
      </c>
      <c r="AT1450" s="156">
        <v>212051.6323</v>
      </c>
      <c r="AU1450" s="152">
        <f t="shared" si="1"/>
        <v>247000.78</v>
      </c>
      <c r="AV1450" s="152">
        <f t="shared" si="2"/>
        <v>35526.7448</v>
      </c>
      <c r="AW1450" s="152">
        <f t="shared" si="3"/>
        <v>155846.8976</v>
      </c>
      <c r="AX1450" s="152">
        <f t="shared" si="4"/>
        <v>10163.7394</v>
      </c>
      <c r="AY1450" s="152">
        <f t="shared" si="5"/>
        <v>92847.0517</v>
      </c>
      <c r="AZ1450" s="152">
        <f t="shared" si="6"/>
        <v>100644.8792</v>
      </c>
      <c r="BA1450" s="152">
        <f t="shared" si="7"/>
        <v>228209.2144</v>
      </c>
      <c r="BB1450" s="152">
        <f t="shared" si="8"/>
        <v>115606.5855</v>
      </c>
      <c r="BC1450" s="152">
        <f t="shared" si="9"/>
        <v>149668.8204</v>
      </c>
    </row>
    <row r="1451">
      <c r="A1451" s="152">
        <v>1.54160106E9</v>
      </c>
      <c r="B1451" s="152">
        <v>123508.3287</v>
      </c>
      <c r="D1451" s="153">
        <f>IFERROR(__xludf.DUMMYFUNCTION("TO_DATE(INT((E1451/(60*60*24))+""1/1/1970""))"),44097.0)</f>
        <v>44097</v>
      </c>
      <c r="E1451" s="156">
        <v>1.6008336E9</v>
      </c>
      <c r="F1451" s="156">
        <v>107808.0492</v>
      </c>
      <c r="H1451" s="153">
        <f>IFERROR(__xludf.DUMMYFUNCTION("TO_DATE(INT((I1451/(60*60*24))+""1/1/1970""))"),44097.0)</f>
        <v>44097</v>
      </c>
      <c r="I1451" s="152">
        <v>1.6008336E9</v>
      </c>
      <c r="J1451" s="152">
        <v>211338.6923</v>
      </c>
      <c r="L1451" s="158"/>
      <c r="M1451" s="160"/>
      <c r="O1451" s="153">
        <f>IFERROR(__xludf.DUMMYFUNCTION("TO_DATE(INT((P1451/(60*60*24))+""1/1/1970""))"),43824.0)</f>
        <v>43824</v>
      </c>
      <c r="P1451" s="13">
        <v>1.577232E9</v>
      </c>
      <c r="Q1451" s="13">
        <v>32610.8379</v>
      </c>
      <c r="S1451" s="153">
        <f>IFERROR(__xludf.DUMMYFUNCTION("TO_DATE(INT((T1451/(60*60*24))+""1/1/1970""))"),44097.0)</f>
        <v>44097</v>
      </c>
      <c r="T1451" s="152">
        <v>1.6008336E9</v>
      </c>
      <c r="U1451" s="152">
        <v>157418.407</v>
      </c>
      <c r="W1451" s="153">
        <f>IFERROR(__xludf.DUMMYFUNCTION("TO_DATE(INT((X1451/(60*60*24))+""1/1/1970""))"),44057.0)</f>
        <v>44057</v>
      </c>
      <c r="X1451" s="152">
        <v>1.5974136E9</v>
      </c>
      <c r="Y1451" s="152">
        <v>10171.7078</v>
      </c>
      <c r="AA1451" s="153">
        <f>IFERROR(__xludf.DUMMYFUNCTION("TO_DATE(INT((AB1451/(60*60*24))+""1/1/1970""))"),44067.0)</f>
        <v>44067</v>
      </c>
      <c r="AB1451" s="152">
        <v>1.5982596E9</v>
      </c>
      <c r="AC1451" s="152">
        <v>89925.8531</v>
      </c>
      <c r="AE1451" s="153">
        <f>IFERROR(__xludf.DUMMYFUNCTION("TO_DATE(INT((AF1451/(60*60*24))+""1/1/1970""))"),43828.0)</f>
        <v>43828</v>
      </c>
      <c r="AF1451" s="152">
        <v>1.5776604E9</v>
      </c>
      <c r="AG1451" s="152">
        <v>90177.0467</v>
      </c>
      <c r="AQ1451" s="153">
        <f>IFERROR(__xludf.DUMMYFUNCTION("TO_DATE(INT((AR1451/(60*60*24))+""1/1/1970""))"),44097.0)</f>
        <v>44097</v>
      </c>
      <c r="AR1451" s="156">
        <v>1.6008336E9</v>
      </c>
      <c r="AS1451" s="156">
        <v>107808.0492</v>
      </c>
      <c r="AT1451" s="152">
        <v>211338.6923</v>
      </c>
      <c r="AU1451" s="152">
        <f t="shared" si="1"/>
        <v>248678.4</v>
      </c>
      <c r="AV1451" s="152">
        <f t="shared" si="2"/>
        <v>35503.4027</v>
      </c>
      <c r="AW1451" s="152">
        <f t="shared" si="3"/>
        <v>157418.407</v>
      </c>
      <c r="AX1451" s="152">
        <f t="shared" si="4"/>
        <v>10174.89</v>
      </c>
      <c r="AY1451" s="152">
        <f t="shared" si="5"/>
        <v>93309.7655</v>
      </c>
      <c r="AZ1451" s="152">
        <f t="shared" si="6"/>
        <v>100159.6701</v>
      </c>
      <c r="BA1451" s="152">
        <f t="shared" si="7"/>
        <v>231690.5746</v>
      </c>
      <c r="BB1451" s="152">
        <f t="shared" si="8"/>
        <v>116290.1401</v>
      </c>
      <c r="BC1451" s="152">
        <f t="shared" si="9"/>
        <v>156915.1804</v>
      </c>
    </row>
    <row r="1452">
      <c r="A1452" s="156">
        <v>1.5416244E9</v>
      </c>
      <c r="B1452" s="156">
        <v>123508.3287</v>
      </c>
      <c r="D1452" s="153">
        <f>IFERROR(__xludf.DUMMYFUNCTION("TO_DATE(INT((E1452/(60*60*24))+""1/1/1970""))"),44098.0)</f>
        <v>44098</v>
      </c>
      <c r="E1452" s="152">
        <v>1.60092E9</v>
      </c>
      <c r="F1452" s="152">
        <v>107808.0492</v>
      </c>
      <c r="H1452" s="153">
        <f>IFERROR(__xludf.DUMMYFUNCTION("TO_DATE(INT((I1452/(60*60*24))+""1/1/1970""))"),44098.0)</f>
        <v>44098</v>
      </c>
      <c r="I1452" s="156">
        <v>1.60092E9</v>
      </c>
      <c r="J1452" s="156">
        <v>211410.9323</v>
      </c>
      <c r="L1452" s="158"/>
      <c r="M1452" s="159"/>
      <c r="O1452" s="153">
        <f>IFERROR(__xludf.DUMMYFUNCTION("TO_DATE(INT((P1452/(60*60*24))+""1/1/1970""))"),43825.0)</f>
        <v>43825</v>
      </c>
      <c r="P1452" s="13">
        <v>1.5773184E9</v>
      </c>
      <c r="Q1452" s="13">
        <v>32610.8379</v>
      </c>
      <c r="S1452" s="153">
        <f>IFERROR(__xludf.DUMMYFUNCTION("TO_DATE(INT((T1452/(60*60*24))+""1/1/1970""))"),44098.0)</f>
        <v>44098</v>
      </c>
      <c r="T1452" s="156">
        <v>1.60092E9</v>
      </c>
      <c r="U1452" s="156">
        <v>153785.5234</v>
      </c>
      <c r="W1452" s="153">
        <f>IFERROR(__xludf.DUMMYFUNCTION("TO_DATE(INT((X1452/(60*60*24))+""1/1/1970""))"),44058.0)</f>
        <v>44058</v>
      </c>
      <c r="X1452" s="152">
        <v>1.5974496E9</v>
      </c>
      <c r="Y1452" s="152">
        <v>10169.5613</v>
      </c>
      <c r="AA1452" s="153">
        <f>IFERROR(__xludf.DUMMYFUNCTION("TO_DATE(INT((AB1452/(60*60*24))+""1/1/1970""))"),44068.0)</f>
        <v>44068</v>
      </c>
      <c r="AB1452" s="156">
        <v>1.5983388E9</v>
      </c>
      <c r="AC1452" s="156">
        <v>89765.5114</v>
      </c>
      <c r="AE1452" s="153">
        <f>IFERROR(__xludf.DUMMYFUNCTION("TO_DATE(INT((AF1452/(60*60*24))+""1/1/1970""))"),43829.0)</f>
        <v>43829</v>
      </c>
      <c r="AF1452" s="156">
        <v>1.5777E9</v>
      </c>
      <c r="AG1452" s="156">
        <v>90132.0176</v>
      </c>
      <c r="AQ1452" s="153">
        <f>IFERROR(__xludf.DUMMYFUNCTION("TO_DATE(INT((AR1452/(60*60*24))+""1/1/1970""))"),44098.0)</f>
        <v>44098</v>
      </c>
      <c r="AR1452" s="152">
        <v>1.60092E9</v>
      </c>
      <c r="AS1452" s="152">
        <v>107808.0492</v>
      </c>
      <c r="AT1452" s="156">
        <v>211410.9323</v>
      </c>
      <c r="AU1452" s="152">
        <f t="shared" si="1"/>
        <v>244790.6</v>
      </c>
      <c r="AV1452" s="152">
        <f t="shared" si="2"/>
        <v>35489.2354</v>
      </c>
      <c r="AW1452" s="152">
        <f t="shared" si="3"/>
        <v>153785.5234</v>
      </c>
      <c r="AX1452" s="152">
        <f t="shared" si="4"/>
        <v>10163.3398</v>
      </c>
      <c r="AY1452" s="152">
        <f t="shared" si="5"/>
        <v>93510.5941</v>
      </c>
      <c r="AZ1452" s="152">
        <f t="shared" si="6"/>
        <v>99739.753</v>
      </c>
      <c r="BA1452" s="152">
        <f t="shared" si="7"/>
        <v>221128.356</v>
      </c>
      <c r="BB1452" s="152">
        <f t="shared" si="8"/>
        <v>116413.7701</v>
      </c>
      <c r="BC1452" s="152">
        <f t="shared" si="9"/>
        <v>150495.5704</v>
      </c>
    </row>
    <row r="1453">
      <c r="A1453" s="152">
        <v>1.54168746E9</v>
      </c>
      <c r="B1453" s="152">
        <v>123508.3287</v>
      </c>
      <c r="D1453" s="153">
        <f>IFERROR(__xludf.DUMMYFUNCTION("TO_DATE(INT((E1453/(60*60*24))+""1/1/1970""))"),44099.0)</f>
        <v>44099</v>
      </c>
      <c r="E1453" s="156">
        <v>1.6010064E9</v>
      </c>
      <c r="F1453" s="156">
        <v>107808.0492</v>
      </c>
      <c r="H1453" s="153">
        <f>IFERROR(__xludf.DUMMYFUNCTION("TO_DATE(INT((I1453/(60*60*24))+""1/1/1970""))"),44099.0)</f>
        <v>44099</v>
      </c>
      <c r="I1453" s="152">
        <v>1.6010064E9</v>
      </c>
      <c r="J1453" s="152">
        <v>211689.5723</v>
      </c>
      <c r="L1453" s="158"/>
      <c r="M1453" s="160"/>
      <c r="O1453" s="153">
        <f>IFERROR(__xludf.DUMMYFUNCTION("TO_DATE(INT((P1453/(60*60*24))+""1/1/1970""))"),43826.0)</f>
        <v>43826</v>
      </c>
      <c r="P1453" s="13">
        <v>1.5774588E9</v>
      </c>
      <c r="Q1453" s="13">
        <v>32568.4483</v>
      </c>
      <c r="S1453" s="153">
        <f>IFERROR(__xludf.DUMMYFUNCTION("TO_DATE(INT((T1453/(60*60*24))+""1/1/1970""))"),44099.0)</f>
        <v>44099</v>
      </c>
      <c r="T1453" s="152">
        <v>1.6010064E9</v>
      </c>
      <c r="U1453" s="152">
        <v>154195.5331</v>
      </c>
      <c r="W1453" s="153">
        <f>IFERROR(__xludf.DUMMYFUNCTION("TO_DATE(INT((X1453/(60*60*24))+""1/1/1970""))"),44060.0)</f>
        <v>44060</v>
      </c>
      <c r="X1453" s="156">
        <v>1.5976224E9</v>
      </c>
      <c r="Y1453" s="156">
        <v>10173.5881</v>
      </c>
      <c r="AA1453" s="153">
        <f>IFERROR(__xludf.DUMMYFUNCTION("TO_DATE(INT((AB1453/(60*60*24))+""1/1/1970""))"),44069.0)</f>
        <v>44069</v>
      </c>
      <c r="AB1453" s="152">
        <v>1.598418E9</v>
      </c>
      <c r="AC1453" s="152">
        <v>89970.3242</v>
      </c>
      <c r="AE1453" s="153">
        <f>IFERROR(__xludf.DUMMYFUNCTION("TO_DATE(INT((AF1453/(60*60*24))+""1/1/1970""))"),43830.0)</f>
        <v>43830</v>
      </c>
      <c r="AF1453" s="152">
        <v>1.5777792E9</v>
      </c>
      <c r="AG1453" s="152">
        <v>89968.2756</v>
      </c>
      <c r="AQ1453" s="153">
        <f>IFERROR(__xludf.DUMMYFUNCTION("TO_DATE(INT((AR1453/(60*60*24))+""1/1/1970""))"),44099.0)</f>
        <v>44099</v>
      </c>
      <c r="AR1453" s="156">
        <v>1.6010064E9</v>
      </c>
      <c r="AS1453" s="156">
        <v>107808.0492</v>
      </c>
      <c r="AT1453" s="152">
        <v>211689.5723</v>
      </c>
      <c r="AU1453" s="152">
        <f t="shared" si="1"/>
        <v>245465.4</v>
      </c>
      <c r="AV1453" s="152">
        <f t="shared" si="2"/>
        <v>35380.7061</v>
      </c>
      <c r="AW1453" s="152">
        <f t="shared" si="3"/>
        <v>154195.5331</v>
      </c>
      <c r="AX1453" s="152">
        <f t="shared" si="4"/>
        <v>10164.692</v>
      </c>
      <c r="AY1453" s="152">
        <f t="shared" si="5"/>
        <v>93534.8124</v>
      </c>
      <c r="AZ1453" s="152">
        <f t="shared" si="6"/>
        <v>99884.4196</v>
      </c>
      <c r="BA1453" s="152">
        <f t="shared" si="7"/>
        <v>220345.1227</v>
      </c>
      <c r="BB1453" s="152">
        <f t="shared" si="8"/>
        <v>116595.0007</v>
      </c>
      <c r="BC1453" s="152">
        <f t="shared" si="9"/>
        <v>155195.2204</v>
      </c>
    </row>
    <row r="1454">
      <c r="A1454" s="156">
        <v>1.5417108E9</v>
      </c>
      <c r="B1454" s="156">
        <v>123508.3287</v>
      </c>
      <c r="D1454" s="153">
        <f>IFERROR(__xludf.DUMMYFUNCTION("TO_DATE(INT((E1454/(60*60*24))+""1/1/1970""))"),44100.0)</f>
        <v>44100</v>
      </c>
      <c r="E1454" s="152">
        <v>1.6010928E9</v>
      </c>
      <c r="F1454" s="152">
        <v>107808.0492</v>
      </c>
      <c r="H1454" s="153">
        <f>IFERROR(__xludf.DUMMYFUNCTION("TO_DATE(INT((I1454/(60*60*24))+""1/1/1970""))"),44100.0)</f>
        <v>44100</v>
      </c>
      <c r="I1454" s="156">
        <v>1.6010928E9</v>
      </c>
      <c r="J1454" s="156">
        <v>211271.6123</v>
      </c>
      <c r="L1454" s="158"/>
      <c r="M1454" s="159"/>
      <c r="O1454" s="153">
        <f>IFERROR(__xludf.DUMMYFUNCTION("TO_DATE(INT((P1454/(60*60*24))+""1/1/1970""))"),43827.0)</f>
        <v>43827</v>
      </c>
      <c r="P1454" s="13">
        <v>1.5774912E9</v>
      </c>
      <c r="Q1454" s="13">
        <v>32604.3462</v>
      </c>
      <c r="S1454" s="153">
        <f>IFERROR(__xludf.DUMMYFUNCTION("TO_DATE(INT((T1454/(60*60*24))+""1/1/1970""))"),44100.0)</f>
        <v>44100</v>
      </c>
      <c r="T1454" s="156">
        <v>1.6010928E9</v>
      </c>
      <c r="U1454" s="156">
        <v>156671.1023</v>
      </c>
      <c r="W1454" s="153">
        <f>IFERROR(__xludf.DUMMYFUNCTION("TO_DATE(INT((X1454/(60*60*24))+""1/1/1970""))"),44061.0)</f>
        <v>44061</v>
      </c>
      <c r="X1454" s="152">
        <v>1.5977592E9</v>
      </c>
      <c r="Y1454" s="152">
        <v>10179.1193</v>
      </c>
      <c r="AA1454" s="153">
        <f>IFERROR(__xludf.DUMMYFUNCTION("TO_DATE(INT((AB1454/(60*60*24))+""1/1/1970""))"),44070.0)</f>
        <v>44070</v>
      </c>
      <c r="AB1454" s="156">
        <v>1.5984972E9</v>
      </c>
      <c r="AC1454" s="156">
        <v>90273.7013</v>
      </c>
      <c r="AE1454" s="153">
        <f>IFERROR(__xludf.DUMMYFUNCTION("TO_DATE(INT((AF1454/(60*60*24))+""1/1/1970""))"),43831.0)</f>
        <v>43831</v>
      </c>
      <c r="AF1454" s="156">
        <v>1.5778368E9</v>
      </c>
      <c r="AG1454" s="156">
        <v>89879.8549</v>
      </c>
      <c r="AQ1454" s="153">
        <f>IFERROR(__xludf.DUMMYFUNCTION("TO_DATE(INT((AR1454/(60*60*24))+""1/1/1970""))"),44100.0)</f>
        <v>44100</v>
      </c>
      <c r="AR1454" s="152">
        <v>1.6010928E9</v>
      </c>
      <c r="AS1454" s="152">
        <v>107808.0492</v>
      </c>
      <c r="AT1454" s="156">
        <v>211271.6123</v>
      </c>
      <c r="AU1454" s="152">
        <f t="shared" si="1"/>
        <v>245465.4</v>
      </c>
      <c r="AV1454" s="152">
        <f t="shared" si="2"/>
        <v>35403.26</v>
      </c>
      <c r="AW1454" s="152">
        <f t="shared" si="3"/>
        <v>156671.1023</v>
      </c>
      <c r="AX1454" s="152">
        <f t="shared" si="4"/>
        <v>10165.4234</v>
      </c>
      <c r="AY1454" s="152">
        <f t="shared" si="5"/>
        <v>93534.8124</v>
      </c>
      <c r="AZ1454" s="152">
        <f t="shared" si="6"/>
        <v>99522.9666</v>
      </c>
      <c r="BA1454" s="152">
        <f t="shared" si="7"/>
        <v>228765.1325</v>
      </c>
      <c r="BB1454" s="152">
        <f t="shared" si="8"/>
        <v>116694.1878</v>
      </c>
      <c r="BC1454" s="152">
        <f t="shared" si="9"/>
        <v>157477.6504</v>
      </c>
    </row>
    <row r="1455">
      <c r="A1455" s="152">
        <v>1.54177386E9</v>
      </c>
      <c r="B1455" s="152">
        <v>123508.3287</v>
      </c>
      <c r="D1455" s="153">
        <f>IFERROR(__xludf.DUMMYFUNCTION("TO_DATE(INT((E1455/(60*60*24))+""1/1/1970""))"),44102.0)</f>
        <v>44102</v>
      </c>
      <c r="E1455" s="156">
        <v>1.6013016E9</v>
      </c>
      <c r="F1455" s="156">
        <v>107808.0492</v>
      </c>
      <c r="H1455" s="153">
        <f>IFERROR(__xludf.DUMMYFUNCTION("TO_DATE(INT((I1455/(60*60*24))+""1/1/1970""))"),44102.0)</f>
        <v>44102</v>
      </c>
      <c r="I1455" s="152">
        <v>1.6013016E9</v>
      </c>
      <c r="J1455" s="152">
        <v>211271.6123</v>
      </c>
      <c r="L1455" s="158"/>
      <c r="M1455" s="160"/>
      <c r="O1455" s="153">
        <f>IFERROR(__xludf.DUMMYFUNCTION("TO_DATE(INT((P1455/(60*60*24))+""1/1/1970""))"),43828.0)</f>
        <v>43828</v>
      </c>
      <c r="P1455" s="13">
        <v>1.5775776E9</v>
      </c>
      <c r="Q1455" s="13">
        <v>32604.3462</v>
      </c>
      <c r="S1455" s="153">
        <f>IFERROR(__xludf.DUMMYFUNCTION("TO_DATE(INT((T1455/(60*60*24))+""1/1/1970""))"),44102.0)</f>
        <v>44102</v>
      </c>
      <c r="T1455" s="152">
        <v>1.6013016E9</v>
      </c>
      <c r="U1455" s="152">
        <v>156671.1023</v>
      </c>
      <c r="W1455" s="153">
        <f>IFERROR(__xludf.DUMMYFUNCTION("TO_DATE(INT((X1455/(60*60*24))+""1/1/1970""))"),44062.0)</f>
        <v>44062</v>
      </c>
      <c r="X1455" s="152">
        <v>1.5978456E9</v>
      </c>
      <c r="Y1455" s="152">
        <v>10183.6655</v>
      </c>
      <c r="AA1455" s="153">
        <f>IFERROR(__xludf.DUMMYFUNCTION("TO_DATE(INT((AB1455/(60*60*24))+""1/1/1970""))"),44071.0)</f>
        <v>44071</v>
      </c>
      <c r="AB1455" s="152">
        <v>1.5985764E9</v>
      </c>
      <c r="AC1455" s="152">
        <v>90265.8512</v>
      </c>
      <c r="AE1455" s="153">
        <f>IFERROR(__xludf.DUMMYFUNCTION("TO_DATE(INT((AF1455/(60*60*24))+""1/1/1970""))"),43832.0)</f>
        <v>43832</v>
      </c>
      <c r="AF1455" s="152">
        <v>1.5779268E9</v>
      </c>
      <c r="AG1455" s="152">
        <v>89879.8549</v>
      </c>
      <c r="AQ1455" s="153">
        <f>IFERROR(__xludf.DUMMYFUNCTION("TO_DATE(INT((AR1455/(60*60*24))+""1/1/1970""))"),44102.0)</f>
        <v>44102</v>
      </c>
      <c r="AR1455" s="156">
        <v>1.6013016E9</v>
      </c>
      <c r="AS1455" s="156">
        <v>107808.0492</v>
      </c>
      <c r="AT1455" s="152">
        <v>211271.6123</v>
      </c>
      <c r="AU1455" s="152">
        <f t="shared" si="1"/>
        <v>248174.54</v>
      </c>
      <c r="AV1455" s="152">
        <f t="shared" si="2"/>
        <v>35404.9436</v>
      </c>
      <c r="AW1455" s="152">
        <f t="shared" si="3"/>
        <v>156671.1023</v>
      </c>
      <c r="AX1455" s="152">
        <f t="shared" si="4"/>
        <v>10165.4001</v>
      </c>
      <c r="AY1455" s="152">
        <f t="shared" si="5"/>
        <v>93361.2198</v>
      </c>
      <c r="AZ1455" s="152">
        <f t="shared" si="6"/>
        <v>99546.8643</v>
      </c>
      <c r="BA1455" s="152">
        <f t="shared" si="7"/>
        <v>233146.0813</v>
      </c>
      <c r="BB1455" s="152">
        <f t="shared" si="8"/>
        <v>116694.1878</v>
      </c>
      <c r="BC1455" s="152">
        <f t="shared" si="9"/>
        <v>157477.6504</v>
      </c>
    </row>
    <row r="1456">
      <c r="A1456" s="156">
        <v>1.5417972E9</v>
      </c>
      <c r="B1456" s="156">
        <v>123508.3287</v>
      </c>
      <c r="D1456" s="153">
        <f>IFERROR(__xludf.DUMMYFUNCTION("TO_DATE(INT((E1456/(60*60*24))+""1/1/1970""))"),44103.0)</f>
        <v>44103</v>
      </c>
      <c r="E1456" s="156">
        <v>1.601352E9</v>
      </c>
      <c r="F1456" s="156">
        <v>107808.0492</v>
      </c>
      <c r="H1456" s="153">
        <f>IFERROR(__xludf.DUMMYFUNCTION("TO_DATE(INT((I1456/(60*60*24))+""1/1/1970""))"),44103.0)</f>
        <v>44103</v>
      </c>
      <c r="I1456" s="152">
        <v>1.601352E9</v>
      </c>
      <c r="J1456" s="152">
        <v>210142.2173</v>
      </c>
      <c r="L1456" s="158"/>
      <c r="M1456" s="160"/>
      <c r="O1456" s="153">
        <f>IFERROR(__xludf.DUMMYFUNCTION("TO_DATE(INT((P1456/(60*60*24))+""1/1/1970""))"),43829.0)</f>
        <v>43829</v>
      </c>
      <c r="P1456" s="13">
        <v>1.577664E9</v>
      </c>
      <c r="Q1456" s="13">
        <v>32607.0065</v>
      </c>
      <c r="S1456" s="153">
        <f>IFERROR(__xludf.DUMMYFUNCTION("TO_DATE(INT((T1456/(60*60*24))+""1/1/1970""))"),44103.0)</f>
        <v>44103</v>
      </c>
      <c r="T1456" s="152">
        <v>1.601352E9</v>
      </c>
      <c r="U1456" s="152">
        <v>159265.8102</v>
      </c>
      <c r="W1456" s="153">
        <f>IFERROR(__xludf.DUMMYFUNCTION("TO_DATE(INT((X1456/(60*60*24))+""1/1/1970""))"),44063.0)</f>
        <v>44063</v>
      </c>
      <c r="X1456" s="152">
        <v>1.597932E9</v>
      </c>
      <c r="Y1456" s="152">
        <v>10164.9318</v>
      </c>
      <c r="AA1456" s="153">
        <f>IFERROR(__xludf.DUMMYFUNCTION("TO_DATE(INT((AB1456/(60*60*24))+""1/1/1970""))"),44073.0)</f>
        <v>44073</v>
      </c>
      <c r="AB1456" s="156">
        <v>1.5988248E9</v>
      </c>
      <c r="AC1456" s="156">
        <v>91339.8934</v>
      </c>
      <c r="AE1456" s="153">
        <f>IFERROR(__xludf.DUMMYFUNCTION("TO_DATE(INT((AF1456/(60*60*24))+""1/1/1970""))"),43833.0)</f>
        <v>43833</v>
      </c>
      <c r="AF1456" s="156">
        <v>1.5780456E9</v>
      </c>
      <c r="AG1456" s="156">
        <v>90217.1634</v>
      </c>
      <c r="AQ1456" s="153">
        <f>IFERROR(__xludf.DUMMYFUNCTION("TO_DATE(INT((AR1456/(60*60*24))+""1/1/1970""))"),44103.0)</f>
        <v>44103</v>
      </c>
      <c r="AR1456" s="156">
        <v>1.601352E9</v>
      </c>
      <c r="AS1456" s="156">
        <v>107808.0492</v>
      </c>
      <c r="AT1456" s="152">
        <v>210142.2173</v>
      </c>
      <c r="AU1456" s="152">
        <f t="shared" si="1"/>
        <v>250831.74</v>
      </c>
      <c r="AV1456" s="152">
        <f t="shared" si="2"/>
        <v>35566.8265</v>
      </c>
      <c r="AW1456" s="152">
        <f t="shared" si="3"/>
        <v>159265.8102</v>
      </c>
      <c r="AX1456" s="152">
        <f t="shared" si="4"/>
        <v>10157.5778</v>
      </c>
      <c r="AY1456" s="152">
        <f t="shared" si="5"/>
        <v>93638.3909</v>
      </c>
      <c r="AZ1456" s="152">
        <f t="shared" si="6"/>
        <v>99912.158</v>
      </c>
      <c r="BA1456" s="152">
        <f t="shared" si="7"/>
        <v>233926.6359</v>
      </c>
      <c r="BB1456" s="152">
        <f t="shared" si="8"/>
        <v>116815.8678</v>
      </c>
      <c r="BC1456" s="152">
        <f t="shared" si="9"/>
        <v>157681.4154</v>
      </c>
    </row>
    <row r="1457">
      <c r="A1457" s="152">
        <v>1.54203306E9</v>
      </c>
      <c r="B1457" s="152">
        <v>123508.3287</v>
      </c>
      <c r="D1457" s="153">
        <f>IFERROR(__xludf.DUMMYFUNCTION("TO_DATE(INT((E1457/(60*60*24))+""1/1/1970""))"),44104.0)</f>
        <v>44104</v>
      </c>
      <c r="E1457" s="152">
        <v>1.6014384E9</v>
      </c>
      <c r="F1457" s="152">
        <v>107808.0492</v>
      </c>
      <c r="H1457" s="153">
        <f>IFERROR(__xludf.DUMMYFUNCTION("TO_DATE(INT((I1457/(60*60*24))+""1/1/1970""))"),44104.0)</f>
        <v>44104</v>
      </c>
      <c r="I1457" s="156">
        <v>1.6014384E9</v>
      </c>
      <c r="J1457" s="156">
        <v>203668.2125</v>
      </c>
      <c r="L1457" s="158"/>
      <c r="M1457" s="159"/>
      <c r="O1457" s="153">
        <f>IFERROR(__xludf.DUMMYFUNCTION("TO_DATE(INT((P1457/(60*60*24))+""1/1/1970""))"),43830.0)</f>
        <v>43830</v>
      </c>
      <c r="P1457" s="13">
        <v>1.5778044E9</v>
      </c>
      <c r="Q1457" s="13">
        <v>32691.7616</v>
      </c>
      <c r="S1457" s="153">
        <f>IFERROR(__xludf.DUMMYFUNCTION("TO_DATE(INT((T1457/(60*60*24))+""1/1/1970""))"),44104.0)</f>
        <v>44104</v>
      </c>
      <c r="T1457" s="156">
        <v>1.6014384E9</v>
      </c>
      <c r="U1457" s="156">
        <v>158386.0063</v>
      </c>
      <c r="W1457" s="153">
        <f>IFERROR(__xludf.DUMMYFUNCTION("TO_DATE(INT((X1457/(60*60*24))+""1/1/1970""))"),44064.0)</f>
        <v>44064</v>
      </c>
      <c r="X1457" s="152">
        <v>1.5980184E9</v>
      </c>
      <c r="Y1457" s="152">
        <v>10169.4021</v>
      </c>
      <c r="AA1457" s="153">
        <f>IFERROR(__xludf.DUMMYFUNCTION("TO_DATE(INT((AB1457/(60*60*24))+""1/1/1970""))"),44074.0)</f>
        <v>44074</v>
      </c>
      <c r="AB1457" s="156">
        <v>1.5988644E9</v>
      </c>
      <c r="AC1457" s="156">
        <v>91045.2709</v>
      </c>
      <c r="AE1457" s="153">
        <f>IFERROR(__xludf.DUMMYFUNCTION("TO_DATE(INT((AF1457/(60*60*24))+""1/1/1970""))"),43834.0)</f>
        <v>43834</v>
      </c>
      <c r="AF1457" s="152">
        <v>1.578096E9</v>
      </c>
      <c r="AG1457" s="152">
        <v>90311.3151</v>
      </c>
      <c r="AQ1457" s="153">
        <f>IFERROR(__xludf.DUMMYFUNCTION("TO_DATE(INT((AR1457/(60*60*24))+""1/1/1970""))"),44104.0)</f>
        <v>44104</v>
      </c>
      <c r="AR1457" s="152">
        <v>1.6014384E9</v>
      </c>
      <c r="AS1457" s="152">
        <v>107808.0492</v>
      </c>
      <c r="AT1457" s="156">
        <v>203668.2125</v>
      </c>
      <c r="AU1457" s="152">
        <f t="shared" si="1"/>
        <v>249958.14</v>
      </c>
      <c r="AV1457" s="152">
        <f t="shared" si="2"/>
        <v>35548.1809</v>
      </c>
      <c r="AW1457" s="152">
        <f t="shared" si="3"/>
        <v>158386.0063</v>
      </c>
      <c r="AX1457" s="152">
        <f t="shared" si="4"/>
        <v>10155.5004</v>
      </c>
      <c r="AY1457" s="152">
        <f t="shared" si="5"/>
        <v>93787.8555</v>
      </c>
      <c r="AZ1457" s="152">
        <f t="shared" si="6"/>
        <v>100466.073</v>
      </c>
      <c r="BA1457" s="152">
        <f t="shared" si="7"/>
        <v>233413.8299</v>
      </c>
      <c r="BB1457" s="152">
        <f t="shared" si="8"/>
        <v>116457.8278</v>
      </c>
      <c r="BC1457" s="152">
        <f t="shared" si="9"/>
        <v>157645.9559</v>
      </c>
    </row>
    <row r="1458">
      <c r="A1458" s="156">
        <v>1.5420564E9</v>
      </c>
      <c r="B1458" s="156">
        <v>123508.3287</v>
      </c>
      <c r="D1458" s="153">
        <f>IFERROR(__xludf.DUMMYFUNCTION("TO_DATE(INT((E1458/(60*60*24))+""1/1/1970""))"),44105.0)</f>
        <v>44105</v>
      </c>
      <c r="E1458" s="156">
        <v>1.6015248E9</v>
      </c>
      <c r="F1458" s="156">
        <v>107808.0492</v>
      </c>
      <c r="H1458" s="153">
        <f>IFERROR(__xludf.DUMMYFUNCTION("TO_DATE(INT((I1458/(60*60*24))+""1/1/1970""))"),44105.0)</f>
        <v>44105</v>
      </c>
      <c r="I1458" s="152">
        <v>1.6015248E9</v>
      </c>
      <c r="J1458" s="152">
        <v>198941.2773</v>
      </c>
      <c r="L1458" s="158"/>
      <c r="M1458" s="160"/>
      <c r="O1458" s="153">
        <f>IFERROR(__xludf.DUMMYFUNCTION("TO_DATE(INT((P1458/(60*60*24))+""1/1/1970""))"),43831.0)</f>
        <v>43831</v>
      </c>
      <c r="P1458" s="13">
        <v>1.5778368E9</v>
      </c>
      <c r="Q1458" s="13">
        <v>32728.7269</v>
      </c>
      <c r="S1458" s="153">
        <f>IFERROR(__xludf.DUMMYFUNCTION("TO_DATE(INT((T1458/(60*60*24))+""1/1/1970""))"),44105.0)</f>
        <v>44105</v>
      </c>
      <c r="T1458" s="152">
        <v>1.6015248E9</v>
      </c>
      <c r="U1458" s="152">
        <v>159589.4733</v>
      </c>
      <c r="W1458" s="153">
        <f>IFERROR(__xludf.DUMMYFUNCTION("TO_DATE(INT((X1458/(60*60*24))+""1/1/1970""))"),44065.0)</f>
        <v>44065</v>
      </c>
      <c r="X1458" s="152">
        <v>1.5980544E9</v>
      </c>
      <c r="Y1458" s="152">
        <v>10161.9858</v>
      </c>
      <c r="AA1458" s="153">
        <f>IFERROR(__xludf.DUMMYFUNCTION("TO_DATE(INT((AB1458/(60*60*24))+""1/1/1970""))"),44075.0)</f>
        <v>44075</v>
      </c>
      <c r="AB1458" s="152">
        <v>1.5989436E9</v>
      </c>
      <c r="AC1458" s="152">
        <v>91649.5857</v>
      </c>
      <c r="AE1458" s="153">
        <f>IFERROR(__xludf.DUMMYFUNCTION("TO_DATE(INT((AF1458/(60*60*24))+""1/1/1970""))"),43835.0)</f>
        <v>43835</v>
      </c>
      <c r="AF1458" s="156">
        <v>1.5782652E9</v>
      </c>
      <c r="AG1458" s="156">
        <v>90311.3151</v>
      </c>
      <c r="AQ1458" s="153">
        <f>IFERROR(__xludf.DUMMYFUNCTION("TO_DATE(INT((AR1458/(60*60*24))+""1/1/1970""))"),44105.0)</f>
        <v>44105</v>
      </c>
      <c r="AR1458" s="156">
        <v>1.6015248E9</v>
      </c>
      <c r="AS1458" s="156">
        <v>107808.0492</v>
      </c>
      <c r="AT1458" s="152">
        <v>198941.2773</v>
      </c>
      <c r="AU1458" s="152">
        <f t="shared" si="1"/>
        <v>250750.26</v>
      </c>
      <c r="AV1458" s="152">
        <f t="shared" si="2"/>
        <v>35484.9255</v>
      </c>
      <c r="AW1458" s="152">
        <f t="shared" si="3"/>
        <v>159589.4733</v>
      </c>
      <c r="AX1458" s="152">
        <f t="shared" si="4"/>
        <v>10162.6512</v>
      </c>
      <c r="AY1458" s="152">
        <f t="shared" si="5"/>
        <v>94129.1168</v>
      </c>
      <c r="AZ1458" s="152">
        <f t="shared" si="6"/>
        <v>100307.3239</v>
      </c>
      <c r="BA1458" s="152">
        <f t="shared" si="7"/>
        <v>236639.8422</v>
      </c>
      <c r="BB1458" s="152">
        <f t="shared" si="8"/>
        <v>115565.3478</v>
      </c>
      <c r="BC1458" s="152">
        <f t="shared" si="9"/>
        <v>157645.9559</v>
      </c>
    </row>
    <row r="1459">
      <c r="A1459" s="152">
        <v>1.54211946E9</v>
      </c>
      <c r="B1459" s="152">
        <v>123508.3287</v>
      </c>
      <c r="D1459" s="153">
        <f>IFERROR(__xludf.DUMMYFUNCTION("TO_DATE(INT((E1459/(60*60*24))+""1/1/1970""))"),44106.0)</f>
        <v>44106</v>
      </c>
      <c r="E1459" s="152">
        <v>1.6016112E9</v>
      </c>
      <c r="F1459" s="152">
        <v>107808.0492</v>
      </c>
      <c r="H1459" s="153">
        <f>IFERROR(__xludf.DUMMYFUNCTION("TO_DATE(INT((I1459/(60*60*24))+""1/1/1970""))"),44106.0)</f>
        <v>44106</v>
      </c>
      <c r="I1459" s="156">
        <v>1.6016112E9</v>
      </c>
      <c r="J1459" s="156">
        <v>205480.3377</v>
      </c>
      <c r="L1459" s="158"/>
      <c r="M1459" s="159"/>
      <c r="O1459" s="153">
        <f>IFERROR(__xludf.DUMMYFUNCTION("TO_DATE(INT((P1459/(60*60*24))+""1/1/1970""))"),43832.0)</f>
        <v>43832</v>
      </c>
      <c r="P1459" s="13">
        <v>1.5779232E9</v>
      </c>
      <c r="Q1459" s="13">
        <v>32728.7269</v>
      </c>
      <c r="S1459" s="153">
        <f>IFERROR(__xludf.DUMMYFUNCTION("TO_DATE(INT((T1459/(60*60*24))+""1/1/1970""))"),44106.0)</f>
        <v>44106</v>
      </c>
      <c r="T1459" s="156">
        <v>1.6016112E9</v>
      </c>
      <c r="U1459" s="156">
        <v>160607.4996</v>
      </c>
      <c r="W1459" s="153">
        <f>IFERROR(__xludf.DUMMYFUNCTION("TO_DATE(INT((X1459/(60*60*24))+""1/1/1970""))"),44067.0)</f>
        <v>44067</v>
      </c>
      <c r="X1459" s="156">
        <v>1.5982272E9</v>
      </c>
      <c r="Y1459" s="156">
        <v>10161.7995</v>
      </c>
      <c r="AA1459" s="153">
        <f>IFERROR(__xludf.DUMMYFUNCTION("TO_DATE(INT((AB1459/(60*60*24))+""1/1/1970""))"),44076.0)</f>
        <v>44076</v>
      </c>
      <c r="AB1459" s="156">
        <v>1.5990228E9</v>
      </c>
      <c r="AC1459" s="156">
        <v>91516.9267</v>
      </c>
      <c r="AE1459" s="153">
        <f>IFERROR(__xludf.DUMMYFUNCTION("TO_DATE(INT((AF1459/(60*60*24))+""1/1/1970""))"),43836.0)</f>
        <v>43836</v>
      </c>
      <c r="AF1459" s="152">
        <v>1.5783048E9</v>
      </c>
      <c r="AG1459" s="152">
        <v>90301.8999</v>
      </c>
      <c r="AQ1459" s="153">
        <f>IFERROR(__xludf.DUMMYFUNCTION("TO_DATE(INT((AR1459/(60*60*24))+""1/1/1970""))"),44106.0)</f>
        <v>44106</v>
      </c>
      <c r="AR1459" s="152">
        <v>1.6016112E9</v>
      </c>
      <c r="AS1459" s="152">
        <v>107808.0492</v>
      </c>
      <c r="AT1459" s="156">
        <v>205480.3377</v>
      </c>
      <c r="AU1459" s="152">
        <f t="shared" si="1"/>
        <v>252245.99</v>
      </c>
      <c r="AV1459" s="152">
        <f t="shared" si="2"/>
        <v>35502.0524</v>
      </c>
      <c r="AW1459" s="152">
        <f t="shared" si="3"/>
        <v>160607.4996</v>
      </c>
      <c r="AX1459" s="152">
        <f t="shared" si="4"/>
        <v>10166.2965</v>
      </c>
      <c r="AY1459" s="152">
        <f t="shared" si="5"/>
        <v>94081.7172</v>
      </c>
      <c r="AZ1459" s="152">
        <f t="shared" si="6"/>
        <v>100483.9963</v>
      </c>
      <c r="BA1459" s="152">
        <f t="shared" si="7"/>
        <v>243154.3965</v>
      </c>
      <c r="BB1459" s="152">
        <f t="shared" si="8"/>
        <v>115678.7878</v>
      </c>
      <c r="BC1459" s="152">
        <f t="shared" si="9"/>
        <v>157645.9559</v>
      </c>
    </row>
    <row r="1460">
      <c r="A1460" s="156">
        <v>1.5421428E9</v>
      </c>
      <c r="B1460" s="156">
        <v>123508.3287</v>
      </c>
      <c r="D1460" s="153">
        <f>IFERROR(__xludf.DUMMYFUNCTION("TO_DATE(INT((E1460/(60*60*24))+""1/1/1970""))"),44107.0)</f>
        <v>44107</v>
      </c>
      <c r="E1460" s="156">
        <v>1.6016976E9</v>
      </c>
      <c r="F1460" s="156">
        <v>107808.0492</v>
      </c>
      <c r="H1460" s="153">
        <f>IFERROR(__xludf.DUMMYFUNCTION("TO_DATE(INT((I1460/(60*60*24))+""1/1/1970""))"),44107.0)</f>
        <v>44107</v>
      </c>
      <c r="I1460" s="152">
        <v>1.6016976E9</v>
      </c>
      <c r="J1460" s="152">
        <v>202673.9895</v>
      </c>
      <c r="L1460" s="158"/>
      <c r="M1460" s="160"/>
      <c r="O1460" s="153">
        <f>IFERROR(__xludf.DUMMYFUNCTION("TO_DATE(INT((P1460/(60*60*24))+""1/1/1970""))"),43833.0)</f>
        <v>43833</v>
      </c>
      <c r="P1460" s="13">
        <v>1.5780636E9</v>
      </c>
      <c r="Q1460" s="13">
        <v>32754.1473</v>
      </c>
      <c r="S1460" s="153">
        <f>IFERROR(__xludf.DUMMYFUNCTION("TO_DATE(INT((T1460/(60*60*24))+""1/1/1970""))"),44107.0)</f>
        <v>44107</v>
      </c>
      <c r="T1460" s="152">
        <v>1.6016976E9</v>
      </c>
      <c r="U1460" s="152">
        <v>159104.7532</v>
      </c>
      <c r="W1460" s="153">
        <f>IFERROR(__xludf.DUMMYFUNCTION("TO_DATE(INT((X1460/(60*60*24))+""1/1/1970""))"),44068.0)</f>
        <v>44068</v>
      </c>
      <c r="X1460" s="152">
        <v>1.598364E9</v>
      </c>
      <c r="Y1460" s="152">
        <v>10162.1743</v>
      </c>
      <c r="AA1460" s="153">
        <f>IFERROR(__xludf.DUMMYFUNCTION("TO_DATE(INT((AB1460/(60*60*24))+""1/1/1970""))"),44077.0)</f>
        <v>44077</v>
      </c>
      <c r="AB1460" s="152">
        <v>1.599102E9</v>
      </c>
      <c r="AC1460" s="152">
        <v>91174.2117</v>
      </c>
      <c r="AE1460" s="153">
        <f>IFERROR(__xludf.DUMMYFUNCTION("TO_DATE(INT((AF1460/(60*60*24))+""1/1/1970""))"),43837.0)</f>
        <v>43837</v>
      </c>
      <c r="AF1460" s="156">
        <v>1.578384E9</v>
      </c>
      <c r="AG1460" s="156">
        <v>90015.7608</v>
      </c>
      <c r="AQ1460" s="153">
        <f>IFERROR(__xludf.DUMMYFUNCTION("TO_DATE(INT((AR1460/(60*60*24))+""1/1/1970""))"),44107.0)</f>
        <v>44107</v>
      </c>
      <c r="AR1460" s="156">
        <v>1.6016976E9</v>
      </c>
      <c r="AS1460" s="156">
        <v>107808.0492</v>
      </c>
      <c r="AT1460" s="152">
        <v>202673.9895</v>
      </c>
      <c r="AU1460" s="152">
        <f t="shared" si="1"/>
        <v>252245.99</v>
      </c>
      <c r="AV1460" s="152">
        <f t="shared" si="2"/>
        <v>35559.4305</v>
      </c>
      <c r="AW1460" s="152">
        <f t="shared" si="3"/>
        <v>159104.7532</v>
      </c>
      <c r="AX1460" s="152">
        <f t="shared" si="4"/>
        <v>10159.5838</v>
      </c>
      <c r="AY1460" s="152">
        <f t="shared" si="5"/>
        <v>94081.7172</v>
      </c>
      <c r="AZ1460" s="152">
        <f t="shared" si="6"/>
        <v>100250.1401</v>
      </c>
      <c r="BA1460" s="152">
        <f t="shared" si="7"/>
        <v>237479.3125</v>
      </c>
      <c r="BB1460" s="152">
        <f t="shared" si="8"/>
        <v>114278.4919</v>
      </c>
      <c r="BC1460" s="152">
        <f t="shared" si="9"/>
        <v>157645.9559</v>
      </c>
    </row>
    <row r="1461">
      <c r="A1461" s="152">
        <v>1.54220586E9</v>
      </c>
      <c r="B1461" s="152">
        <v>123508.3287</v>
      </c>
      <c r="D1461" s="153">
        <f>IFERROR(__xludf.DUMMYFUNCTION("TO_DATE(INT((E1461/(60*60*24))+""1/1/1970""))"),44109.0)</f>
        <v>44109</v>
      </c>
      <c r="E1461" s="152">
        <v>1.6019064E9</v>
      </c>
      <c r="F1461" s="152">
        <v>107808.0492</v>
      </c>
      <c r="H1461" s="153">
        <f>IFERROR(__xludf.DUMMYFUNCTION("TO_DATE(INT((I1461/(60*60*24))+""1/1/1970""))"),44109.0)</f>
        <v>44109</v>
      </c>
      <c r="I1461" s="156">
        <v>1.6019064E9</v>
      </c>
      <c r="J1461" s="156">
        <v>202673.9895</v>
      </c>
      <c r="L1461" s="158"/>
      <c r="M1461" s="159"/>
      <c r="O1461" s="153">
        <f>IFERROR(__xludf.DUMMYFUNCTION("TO_DATE(INT((P1461/(60*60*24))+""1/1/1970""))"),43834.0)</f>
        <v>43834</v>
      </c>
      <c r="P1461" s="13">
        <v>1.578096E9</v>
      </c>
      <c r="Q1461" s="13">
        <v>32820.8919</v>
      </c>
      <c r="S1461" s="153">
        <f>IFERROR(__xludf.DUMMYFUNCTION("TO_DATE(INT((T1461/(60*60*24))+""1/1/1970""))"),44109.0)</f>
        <v>44109</v>
      </c>
      <c r="T1461" s="156">
        <v>1.6019064E9</v>
      </c>
      <c r="U1461" s="156">
        <v>159104.7532</v>
      </c>
      <c r="W1461" s="153">
        <f>IFERROR(__xludf.DUMMYFUNCTION("TO_DATE(INT((X1461/(60*60*24))+""1/1/1970""))"),44069.0)</f>
        <v>44069</v>
      </c>
      <c r="X1461" s="152">
        <v>1.5984504E9</v>
      </c>
      <c r="Y1461" s="152">
        <v>10176.6692</v>
      </c>
      <c r="AA1461" s="153">
        <f>IFERROR(__xludf.DUMMYFUNCTION("TO_DATE(INT((AB1461/(60*60*24))+""1/1/1970""))"),44078.0)</f>
        <v>44078</v>
      </c>
      <c r="AB1461" s="156">
        <v>1.5991812E9</v>
      </c>
      <c r="AC1461" s="156">
        <v>90822.5033</v>
      </c>
      <c r="AE1461" s="153">
        <f>IFERROR(__xludf.DUMMYFUNCTION("TO_DATE(INT((AF1461/(60*60*24))+""1/1/1970""))"),43838.0)</f>
        <v>43838</v>
      </c>
      <c r="AF1461" s="152">
        <v>1.5784632E9</v>
      </c>
      <c r="AG1461" s="152">
        <v>90355.9348</v>
      </c>
      <c r="AQ1461" s="153">
        <f>IFERROR(__xludf.DUMMYFUNCTION("TO_DATE(INT((AR1461/(60*60*24))+""1/1/1970""))"),44109.0)</f>
        <v>44109</v>
      </c>
      <c r="AR1461" s="152">
        <v>1.6019064E9</v>
      </c>
      <c r="AS1461" s="152">
        <v>107808.0492</v>
      </c>
      <c r="AT1461" s="156">
        <v>202673.9895</v>
      </c>
      <c r="AU1461" s="152">
        <f t="shared" si="1"/>
        <v>250015.59</v>
      </c>
      <c r="AV1461" s="152">
        <f t="shared" si="2"/>
        <v>35512.7161</v>
      </c>
      <c r="AW1461" s="152">
        <f t="shared" si="3"/>
        <v>159104.7532</v>
      </c>
      <c r="AX1461" s="152">
        <f t="shared" si="4"/>
        <v>10161.9267</v>
      </c>
      <c r="AY1461" s="152">
        <f t="shared" si="5"/>
        <v>93789.0215</v>
      </c>
      <c r="AZ1461" s="152">
        <f t="shared" si="6"/>
        <v>100275.318</v>
      </c>
      <c r="BA1461" s="152">
        <f t="shared" si="7"/>
        <v>245138.6631</v>
      </c>
      <c r="BB1461" s="152">
        <f t="shared" si="8"/>
        <v>114278.4919</v>
      </c>
      <c r="BC1461" s="152">
        <f t="shared" si="9"/>
        <v>157645.9559</v>
      </c>
    </row>
    <row r="1462">
      <c r="A1462" s="156">
        <v>1.5422292E9</v>
      </c>
      <c r="B1462" s="156">
        <v>123508.3287</v>
      </c>
      <c r="D1462" s="153">
        <f>IFERROR(__xludf.DUMMYFUNCTION("TO_DATE(INT((E1462/(60*60*24))+""1/1/1970""))"),44110.0)</f>
        <v>44110</v>
      </c>
      <c r="E1462" s="152">
        <v>1.6019568E9</v>
      </c>
      <c r="F1462" s="152">
        <v>107808.0492</v>
      </c>
      <c r="H1462" s="153">
        <f>IFERROR(__xludf.DUMMYFUNCTION("TO_DATE(INT((I1462/(60*60*24))+""1/1/1970""))"),44110.0)</f>
        <v>44110</v>
      </c>
      <c r="I1462" s="156">
        <v>1.6019568E9</v>
      </c>
      <c r="J1462" s="156">
        <v>204244.766</v>
      </c>
      <c r="L1462" s="158"/>
      <c r="M1462" s="159"/>
      <c r="O1462" s="153">
        <f>IFERROR(__xludf.DUMMYFUNCTION("TO_DATE(INT((P1462/(60*60*24))+""1/1/1970""))"),43835.0)</f>
        <v>43835</v>
      </c>
      <c r="P1462" s="13">
        <v>1.5781824E9</v>
      </c>
      <c r="Q1462" s="13">
        <v>32820.8919</v>
      </c>
      <c r="S1462" s="153">
        <f>IFERROR(__xludf.DUMMYFUNCTION("TO_DATE(INT((T1462/(60*60*24))+""1/1/1970""))"),44110.0)</f>
        <v>44110</v>
      </c>
      <c r="T1462" s="156">
        <v>1.6019568E9</v>
      </c>
      <c r="U1462" s="156">
        <v>161882.2028</v>
      </c>
      <c r="W1462" s="153">
        <f>IFERROR(__xludf.DUMMYFUNCTION("TO_DATE(INT((X1462/(60*60*24))+""1/1/1970""))"),44070.0)</f>
        <v>44070</v>
      </c>
      <c r="X1462" s="152">
        <v>1.5985368E9</v>
      </c>
      <c r="Y1462" s="152">
        <v>10177.4601</v>
      </c>
      <c r="AA1462" s="153">
        <f>IFERROR(__xludf.DUMMYFUNCTION("TO_DATE(INT((AB1462/(60*60*24))+""1/1/1970""))"),44080.0)</f>
        <v>44080</v>
      </c>
      <c r="AB1462" s="152">
        <v>1.5994296E9</v>
      </c>
      <c r="AC1462" s="152">
        <v>90832.2227</v>
      </c>
      <c r="AE1462" s="153">
        <f>IFERROR(__xludf.DUMMYFUNCTION("TO_DATE(INT((AF1462/(60*60*24))+""1/1/1970""))"),43839.0)</f>
        <v>43839</v>
      </c>
      <c r="AF1462" s="156">
        <v>1.5785424E9</v>
      </c>
      <c r="AG1462" s="156">
        <v>90690.7872</v>
      </c>
      <c r="AQ1462" s="153">
        <f>IFERROR(__xludf.DUMMYFUNCTION("TO_DATE(INT((AR1462/(60*60*24))+""1/1/1970""))"),44110.0)</f>
        <v>44110</v>
      </c>
      <c r="AR1462" s="152">
        <v>1.6019568E9</v>
      </c>
      <c r="AS1462" s="152">
        <v>107808.0492</v>
      </c>
      <c r="AT1462" s="156">
        <v>204244.766</v>
      </c>
      <c r="AU1462" s="152">
        <f t="shared" si="1"/>
        <v>254141.83</v>
      </c>
      <c r="AV1462" s="152">
        <f t="shared" si="2"/>
        <v>35482.6949</v>
      </c>
      <c r="AW1462" s="152">
        <f t="shared" si="3"/>
        <v>161882.2028</v>
      </c>
      <c r="AX1462" s="152">
        <f t="shared" si="4"/>
        <v>10155.7081</v>
      </c>
      <c r="AY1462" s="152">
        <f t="shared" si="5"/>
        <v>93507.968</v>
      </c>
      <c r="AZ1462" s="152">
        <f t="shared" si="6"/>
        <v>100867.6401</v>
      </c>
      <c r="BA1462" s="152">
        <f t="shared" si="7"/>
        <v>246373.4211</v>
      </c>
      <c r="BB1462" s="152">
        <f t="shared" si="8"/>
        <v>114672.203</v>
      </c>
      <c r="BC1462" s="152">
        <f t="shared" si="9"/>
        <v>160217.7559</v>
      </c>
    </row>
    <row r="1463">
      <c r="A1463" s="152">
        <v>1.54229226E9</v>
      </c>
      <c r="B1463" s="152">
        <v>123508.3287</v>
      </c>
      <c r="D1463" s="153">
        <f>IFERROR(__xludf.DUMMYFUNCTION("TO_DATE(INT((E1463/(60*60*24))+""1/1/1970""))"),44111.0)</f>
        <v>44111</v>
      </c>
      <c r="E1463" s="156">
        <v>1.6020432E9</v>
      </c>
      <c r="F1463" s="156">
        <v>107808.0492</v>
      </c>
      <c r="H1463" s="153">
        <f>IFERROR(__xludf.DUMMYFUNCTION("TO_DATE(INT((I1463/(60*60*24))+""1/1/1970""))"),44111.0)</f>
        <v>44111</v>
      </c>
      <c r="I1463" s="152">
        <v>1.6020432E9</v>
      </c>
      <c r="J1463" s="152">
        <v>201376.1529</v>
      </c>
      <c r="L1463" s="158"/>
      <c r="M1463" s="160"/>
      <c r="O1463" s="153">
        <f>IFERROR(__xludf.DUMMYFUNCTION("TO_DATE(INT((P1463/(60*60*24))+""1/1/1970""))"),43836.0)</f>
        <v>43836</v>
      </c>
      <c r="P1463" s="13">
        <v>1.5782688E9</v>
      </c>
      <c r="Q1463" s="13">
        <v>32864.2065</v>
      </c>
      <c r="S1463" s="153">
        <f>IFERROR(__xludf.DUMMYFUNCTION("TO_DATE(INT((T1463/(60*60*24))+""1/1/1970""))"),44111.0)</f>
        <v>44111</v>
      </c>
      <c r="T1463" s="152">
        <v>1.6020432E9</v>
      </c>
      <c r="U1463" s="152">
        <v>159607.804</v>
      </c>
      <c r="W1463" s="153">
        <f>IFERROR(__xludf.DUMMYFUNCTION("TO_DATE(INT((X1463/(60*60*24))+""1/1/1970""))"),44071.0)</f>
        <v>44071</v>
      </c>
      <c r="X1463" s="152">
        <v>1.5986232E9</v>
      </c>
      <c r="Y1463" s="152">
        <v>10187.8952</v>
      </c>
      <c r="AA1463" s="153">
        <f>IFERROR(__xludf.DUMMYFUNCTION("TO_DATE(INT((AB1463/(60*60*24))+""1/1/1970""))"),44081.0)</f>
        <v>44081</v>
      </c>
      <c r="AB1463" s="152">
        <v>1.5994692E9</v>
      </c>
      <c r="AC1463" s="152">
        <v>91066.875</v>
      </c>
      <c r="AE1463" s="153">
        <f>IFERROR(__xludf.DUMMYFUNCTION("TO_DATE(INT((AF1463/(60*60*24))+""1/1/1970""))"),43840.0)</f>
        <v>43840</v>
      </c>
      <c r="AF1463" s="152">
        <v>1.5786216E9</v>
      </c>
      <c r="AG1463" s="152">
        <v>90720.6701</v>
      </c>
      <c r="AQ1463" s="153">
        <f>IFERROR(__xludf.DUMMYFUNCTION("TO_DATE(INT((AR1463/(60*60*24))+""1/1/1970""))"),44111.0)</f>
        <v>44111</v>
      </c>
      <c r="AR1463" s="156">
        <v>1.6020432E9</v>
      </c>
      <c r="AS1463" s="156">
        <v>107808.0492</v>
      </c>
      <c r="AT1463" s="152">
        <v>201376.1529</v>
      </c>
      <c r="AU1463" s="152">
        <f t="shared" si="1"/>
        <v>250775.32</v>
      </c>
      <c r="AV1463" s="152">
        <f t="shared" si="2"/>
        <v>35532.3858</v>
      </c>
      <c r="AW1463" s="152">
        <f t="shared" si="3"/>
        <v>159607.804</v>
      </c>
      <c r="AX1463" s="152">
        <f t="shared" si="4"/>
        <v>10151.9237</v>
      </c>
      <c r="AY1463" s="152">
        <f t="shared" si="5"/>
        <v>93657.5899</v>
      </c>
      <c r="AZ1463" s="152">
        <f t="shared" si="6"/>
        <v>100425.5323</v>
      </c>
      <c r="BA1463" s="152">
        <f t="shared" si="7"/>
        <v>240764.7736</v>
      </c>
      <c r="BB1463" s="152">
        <f t="shared" si="8"/>
        <v>114308.0689</v>
      </c>
      <c r="BC1463" s="152">
        <f t="shared" si="9"/>
        <v>155454.2359</v>
      </c>
    </row>
    <row r="1464">
      <c r="A1464" s="156">
        <v>1.5423156E9</v>
      </c>
      <c r="B1464" s="156">
        <v>123508.3287</v>
      </c>
      <c r="D1464" s="153">
        <f>IFERROR(__xludf.DUMMYFUNCTION("TO_DATE(INT((E1464/(60*60*24))+""1/1/1970""))"),44112.0)</f>
        <v>44112</v>
      </c>
      <c r="E1464" s="152">
        <v>1.6021296E9</v>
      </c>
      <c r="F1464" s="152">
        <v>107808.0492</v>
      </c>
      <c r="H1464" s="153">
        <f>IFERROR(__xludf.DUMMYFUNCTION("TO_DATE(INT((I1464/(60*60*24))+""1/1/1970""))"),44112.0)</f>
        <v>44112</v>
      </c>
      <c r="I1464" s="156">
        <v>1.6021296E9</v>
      </c>
      <c r="J1464" s="156">
        <v>201926.1225</v>
      </c>
      <c r="L1464" s="158"/>
      <c r="M1464" s="159"/>
      <c r="O1464" s="153">
        <f>IFERROR(__xludf.DUMMYFUNCTION("TO_DATE(INT((P1464/(60*60*24))+""1/1/1970""))"),43837.0)</f>
        <v>43837</v>
      </c>
      <c r="P1464" s="13">
        <v>1.5784092E9</v>
      </c>
      <c r="Q1464" s="13">
        <v>32795.3943</v>
      </c>
      <c r="S1464" s="153">
        <f>IFERROR(__xludf.DUMMYFUNCTION("TO_DATE(INT((T1464/(60*60*24))+""1/1/1970""))"),44112.0)</f>
        <v>44112</v>
      </c>
      <c r="T1464" s="156">
        <v>1.6021296E9</v>
      </c>
      <c r="U1464" s="156">
        <v>162355.7379</v>
      </c>
      <c r="W1464" s="153">
        <f>IFERROR(__xludf.DUMMYFUNCTION("TO_DATE(INT((X1464/(60*60*24))+""1/1/1970""))"),44072.0)</f>
        <v>44072</v>
      </c>
      <c r="X1464" s="152">
        <v>1.5986592E9</v>
      </c>
      <c r="Y1464" s="152">
        <v>10195.0701</v>
      </c>
      <c r="AA1464" s="153">
        <f>IFERROR(__xludf.DUMMYFUNCTION("TO_DATE(INT((AB1464/(60*60*24))+""1/1/1970""))"),44082.0)</f>
        <v>44082</v>
      </c>
      <c r="AB1464" s="156">
        <v>1.5995484E9</v>
      </c>
      <c r="AC1464" s="156">
        <v>91154.2798</v>
      </c>
      <c r="AE1464" s="153">
        <f>IFERROR(__xludf.DUMMYFUNCTION("TO_DATE(INT((AF1464/(60*60*24))+""1/1/1970""))"),43841.0)</f>
        <v>43841</v>
      </c>
      <c r="AF1464" s="156">
        <v>1.5787008E9</v>
      </c>
      <c r="AG1464" s="156">
        <v>90628.1559</v>
      </c>
      <c r="AQ1464" s="153">
        <f>IFERROR(__xludf.DUMMYFUNCTION("TO_DATE(INT((AR1464/(60*60*24))+""1/1/1970""))"),44112.0)</f>
        <v>44112</v>
      </c>
      <c r="AR1464" s="152">
        <v>1.6021296E9</v>
      </c>
      <c r="AS1464" s="152">
        <v>107808.0492</v>
      </c>
      <c r="AT1464" s="156">
        <v>201926.1225</v>
      </c>
      <c r="AU1464" s="152">
        <f t="shared" si="1"/>
        <v>254838.83</v>
      </c>
      <c r="AV1464" s="152">
        <f t="shared" si="2"/>
        <v>35562.4475</v>
      </c>
      <c r="AW1464" s="152">
        <f t="shared" si="3"/>
        <v>162355.7379</v>
      </c>
      <c r="AX1464" s="152">
        <f t="shared" si="4"/>
        <v>10159.0824</v>
      </c>
      <c r="AY1464" s="152">
        <f t="shared" si="5"/>
        <v>93564.2458</v>
      </c>
      <c r="AZ1464" s="152">
        <f t="shared" si="6"/>
        <v>100669.2036</v>
      </c>
      <c r="BA1464" s="152">
        <f t="shared" si="7"/>
        <v>246895.4262</v>
      </c>
      <c r="BB1464" s="152">
        <f t="shared" si="8"/>
        <v>114942.8007</v>
      </c>
      <c r="BC1464" s="152">
        <f t="shared" si="9"/>
        <v>160049.2759</v>
      </c>
    </row>
    <row r="1465">
      <c r="A1465" s="152">
        <v>1.54237866E9</v>
      </c>
      <c r="B1465" s="152">
        <v>123508.3287</v>
      </c>
      <c r="D1465" s="153">
        <f>IFERROR(__xludf.DUMMYFUNCTION("TO_DATE(INT((E1465/(60*60*24))+""1/1/1970""))"),44113.0)</f>
        <v>44113</v>
      </c>
      <c r="E1465" s="156">
        <v>1.602216E9</v>
      </c>
      <c r="F1465" s="156">
        <v>107808.0492</v>
      </c>
      <c r="H1465" s="153">
        <f>IFERROR(__xludf.DUMMYFUNCTION("TO_DATE(INT((I1465/(60*60*24))+""1/1/1970""))"),44113.0)</f>
        <v>44113</v>
      </c>
      <c r="I1465" s="152">
        <v>1.602216E9</v>
      </c>
      <c r="J1465" s="152">
        <v>200739.877</v>
      </c>
      <c r="L1465" s="158"/>
      <c r="M1465" s="160"/>
      <c r="O1465" s="153">
        <f>IFERROR(__xludf.DUMMYFUNCTION("TO_DATE(INT((P1465/(60*60*24))+""1/1/1970""))"),43838.0)</f>
        <v>43838</v>
      </c>
      <c r="P1465" s="13">
        <v>1.5784956E9</v>
      </c>
      <c r="Q1465" s="13">
        <v>32869.2215</v>
      </c>
      <c r="S1465" s="153">
        <f>IFERROR(__xludf.DUMMYFUNCTION("TO_DATE(INT((T1465/(60*60*24))+""1/1/1970""))"),44113.0)</f>
        <v>44113</v>
      </c>
      <c r="T1465" s="152">
        <v>1.602216E9</v>
      </c>
      <c r="U1465" s="152">
        <v>163793.838</v>
      </c>
      <c r="W1465" s="153">
        <f>IFERROR(__xludf.DUMMYFUNCTION("TO_DATE(INT((X1465/(60*60*24))+""1/1/1970""))"),44074.0)</f>
        <v>44074</v>
      </c>
      <c r="X1465" s="156">
        <v>1.598832E9</v>
      </c>
      <c r="Y1465" s="156">
        <v>10200.2046</v>
      </c>
      <c r="AA1465" s="153">
        <f>IFERROR(__xludf.DUMMYFUNCTION("TO_DATE(INT((AB1465/(60*60*24))+""1/1/1970""))"),44083.0)</f>
        <v>44083</v>
      </c>
      <c r="AB1465" s="152">
        <v>1.5996276E9</v>
      </c>
      <c r="AC1465" s="152">
        <v>92267.3826</v>
      </c>
      <c r="AE1465" s="153">
        <f>IFERROR(__xludf.DUMMYFUNCTION("TO_DATE(INT((AF1465/(60*60*24))+""1/1/1970""))"),43842.0)</f>
        <v>43842</v>
      </c>
      <c r="AF1465" s="152">
        <v>1.57887E9</v>
      </c>
      <c r="AG1465" s="152">
        <v>90628.1559</v>
      </c>
      <c r="AQ1465" s="153">
        <f>IFERROR(__xludf.DUMMYFUNCTION("TO_DATE(INT((AR1465/(60*60*24))+""1/1/1970""))"),44113.0)</f>
        <v>44113</v>
      </c>
      <c r="AR1465" s="156">
        <v>1.602216E9</v>
      </c>
      <c r="AS1465" s="156">
        <v>107808.0492</v>
      </c>
      <c r="AT1465" s="152">
        <v>200739.877</v>
      </c>
      <c r="AU1465" s="152">
        <f t="shared" si="1"/>
        <v>256943.77</v>
      </c>
      <c r="AV1465" s="152">
        <f t="shared" si="2"/>
        <v>35615.2522</v>
      </c>
      <c r="AW1465" s="152">
        <f t="shared" si="3"/>
        <v>163793.838</v>
      </c>
      <c r="AX1465" s="152">
        <f t="shared" si="4"/>
        <v>10169.8368</v>
      </c>
      <c r="AY1465" s="152">
        <f t="shared" si="5"/>
        <v>93736.6848</v>
      </c>
      <c r="AZ1465" s="152">
        <f t="shared" si="6"/>
        <v>100679.4455</v>
      </c>
      <c r="BA1465" s="152">
        <f t="shared" si="7"/>
        <v>246588.4677</v>
      </c>
      <c r="BB1465" s="152">
        <f t="shared" si="8"/>
        <v>115265.0373</v>
      </c>
      <c r="BC1465" s="152">
        <f t="shared" si="9"/>
        <v>159802.5559</v>
      </c>
    </row>
    <row r="1466">
      <c r="A1466" s="156">
        <v>1.542402E9</v>
      </c>
      <c r="B1466" s="156">
        <v>123508.3287</v>
      </c>
      <c r="D1466" s="153">
        <f>IFERROR(__xludf.DUMMYFUNCTION("TO_DATE(INT((E1466/(60*60*24))+""1/1/1970""))"),44114.0)</f>
        <v>44114</v>
      </c>
      <c r="E1466" s="152">
        <v>1.6023024E9</v>
      </c>
      <c r="F1466" s="152">
        <v>107808.0492</v>
      </c>
      <c r="H1466" s="153">
        <f>IFERROR(__xludf.DUMMYFUNCTION("TO_DATE(INT((I1466/(60*60*24))+""1/1/1970""))"),44114.0)</f>
        <v>44114</v>
      </c>
      <c r="I1466" s="156">
        <v>1.6023024E9</v>
      </c>
      <c r="J1466" s="156">
        <v>199363.834</v>
      </c>
      <c r="L1466" s="158"/>
      <c r="M1466" s="159"/>
      <c r="O1466" s="153">
        <f>IFERROR(__xludf.DUMMYFUNCTION("TO_DATE(INT((P1466/(60*60*24))+""1/1/1970""))"),43839.0)</f>
        <v>43839</v>
      </c>
      <c r="P1466" s="13">
        <v>1.578582E9</v>
      </c>
      <c r="Q1466" s="13">
        <v>32605.0854</v>
      </c>
      <c r="S1466" s="153">
        <f>IFERROR(__xludf.DUMMYFUNCTION("TO_DATE(INT((T1466/(60*60*24))+""1/1/1970""))"),44114.0)</f>
        <v>44114</v>
      </c>
      <c r="T1466" s="156">
        <v>1.6023024E9</v>
      </c>
      <c r="U1466" s="156">
        <v>165238.8075</v>
      </c>
      <c r="W1466" s="153">
        <f>IFERROR(__xludf.DUMMYFUNCTION("TO_DATE(INT((X1466/(60*60*24))+""1/1/1970""))"),44075.0)</f>
        <v>44075</v>
      </c>
      <c r="X1466" s="152">
        <v>1.5989688E9</v>
      </c>
      <c r="Y1466" s="152">
        <v>10210.242</v>
      </c>
      <c r="AA1466" s="153">
        <f>IFERROR(__xludf.DUMMYFUNCTION("TO_DATE(INT((AB1466/(60*60*24))+""1/1/1970""))"),44084.0)</f>
        <v>44084</v>
      </c>
      <c r="AB1466" s="156">
        <v>1.5997068E9</v>
      </c>
      <c r="AC1466" s="156">
        <v>91821.7299</v>
      </c>
      <c r="AE1466" s="153">
        <f>IFERROR(__xludf.DUMMYFUNCTION("TO_DATE(INT((AF1466/(60*60*24))+""1/1/1970""))"),43843.0)</f>
        <v>43843</v>
      </c>
      <c r="AF1466" s="156">
        <v>1.5789096E9</v>
      </c>
      <c r="AG1466" s="156">
        <v>90664.1791</v>
      </c>
      <c r="AQ1466" s="153">
        <f>IFERROR(__xludf.DUMMYFUNCTION("TO_DATE(INT((AR1466/(60*60*24))+""1/1/1970""))"),44114.0)</f>
        <v>44114</v>
      </c>
      <c r="AR1466" s="152">
        <v>1.6023024E9</v>
      </c>
      <c r="AS1466" s="152">
        <v>107808.0492</v>
      </c>
      <c r="AT1466" s="156">
        <v>199363.834</v>
      </c>
      <c r="AU1466" s="152">
        <f t="shared" si="1"/>
        <v>256943.77</v>
      </c>
      <c r="AV1466" s="152">
        <f t="shared" si="2"/>
        <v>35597.3531</v>
      </c>
      <c r="AW1466" s="152">
        <f t="shared" si="3"/>
        <v>165238.8075</v>
      </c>
      <c r="AX1466" s="152">
        <f t="shared" si="4"/>
        <v>10162.0163</v>
      </c>
      <c r="AY1466" s="152">
        <f t="shared" si="5"/>
        <v>93736.6848</v>
      </c>
      <c r="AZ1466" s="152">
        <f t="shared" si="6"/>
        <v>101202.6349</v>
      </c>
      <c r="BA1466" s="152">
        <f t="shared" si="7"/>
        <v>249425.9521</v>
      </c>
      <c r="BB1466" s="152">
        <f t="shared" si="8"/>
        <v>113543.8879</v>
      </c>
      <c r="BC1466" s="152">
        <f t="shared" si="9"/>
        <v>164415.3559</v>
      </c>
    </row>
    <row r="1467">
      <c r="A1467" s="152">
        <v>1.54263786E9</v>
      </c>
      <c r="B1467" s="152">
        <v>123508.3287</v>
      </c>
      <c r="D1467" s="153">
        <f>IFERROR(__xludf.DUMMYFUNCTION("TO_DATE(INT((E1467/(60*60*24))+""1/1/1970""))"),44116.0)</f>
        <v>44116</v>
      </c>
      <c r="E1467" s="156">
        <v>1.6025112E9</v>
      </c>
      <c r="F1467" s="156">
        <v>107808.0492</v>
      </c>
      <c r="H1467" s="153">
        <f>IFERROR(__xludf.DUMMYFUNCTION("TO_DATE(INT((I1467/(60*60*24))+""1/1/1970""))"),44116.0)</f>
        <v>44116</v>
      </c>
      <c r="I1467" s="152">
        <v>1.6025112E9</v>
      </c>
      <c r="J1467" s="152">
        <v>199363.834</v>
      </c>
      <c r="L1467" s="158"/>
      <c r="M1467" s="160"/>
      <c r="O1467" s="153">
        <f>IFERROR(__xludf.DUMMYFUNCTION("TO_DATE(INT((P1467/(60*60*24))+""1/1/1970""))"),43840.0)</f>
        <v>43840</v>
      </c>
      <c r="P1467" s="13">
        <v>1.5786684E9</v>
      </c>
      <c r="Q1467" s="13">
        <v>32485.4749</v>
      </c>
      <c r="S1467" s="153">
        <f>IFERROR(__xludf.DUMMYFUNCTION("TO_DATE(INT((T1467/(60*60*24))+""1/1/1970""))"),44116.0)</f>
        <v>44116</v>
      </c>
      <c r="T1467" s="152">
        <v>1.6025112E9</v>
      </c>
      <c r="U1467" s="152">
        <v>165238.8075</v>
      </c>
      <c r="W1467" s="153">
        <f>IFERROR(__xludf.DUMMYFUNCTION("TO_DATE(INT((X1467/(60*60*24))+""1/1/1970""))"),44076.0)</f>
        <v>44076</v>
      </c>
      <c r="X1467" s="152">
        <v>1.5990552E9</v>
      </c>
      <c r="Y1467" s="152">
        <v>10198.1611</v>
      </c>
      <c r="AA1467" s="153">
        <f>IFERROR(__xludf.DUMMYFUNCTION("TO_DATE(INT((AB1467/(60*60*24))+""1/1/1970""))"),44085.0)</f>
        <v>44085</v>
      </c>
      <c r="AB1467" s="152">
        <v>1.599786E9</v>
      </c>
      <c r="AC1467" s="152">
        <v>92465.7362</v>
      </c>
      <c r="AE1467" s="153">
        <f>IFERROR(__xludf.DUMMYFUNCTION("TO_DATE(INT((AF1467/(60*60*24))+""1/1/1970""))"),43844.0)</f>
        <v>43844</v>
      </c>
      <c r="AF1467" s="152">
        <v>1.5789888E9</v>
      </c>
      <c r="AG1467" s="152">
        <v>90514.7645</v>
      </c>
      <c r="AQ1467" s="153">
        <f>IFERROR(__xludf.DUMMYFUNCTION("TO_DATE(INT((AR1467/(60*60*24))+""1/1/1970""))"),44116.0)</f>
        <v>44116</v>
      </c>
      <c r="AR1467" s="156">
        <v>1.6025112E9</v>
      </c>
      <c r="AS1467" s="156">
        <v>107808.0492</v>
      </c>
      <c r="AT1467" s="152">
        <v>199363.834</v>
      </c>
      <c r="AU1467" s="152">
        <f t="shared" si="1"/>
        <v>259083.56</v>
      </c>
      <c r="AV1467" s="152">
        <f t="shared" si="2"/>
        <v>35605.7038</v>
      </c>
      <c r="AW1467" s="152">
        <f t="shared" si="3"/>
        <v>165238.8075</v>
      </c>
      <c r="AX1467" s="152">
        <f t="shared" si="4"/>
        <v>10160.6215</v>
      </c>
      <c r="AY1467" s="152">
        <f t="shared" si="5"/>
        <v>93291.9651</v>
      </c>
      <c r="AZ1467" s="152">
        <f t="shared" si="6"/>
        <v>101095.9486</v>
      </c>
      <c r="BA1467" s="152">
        <f t="shared" si="7"/>
        <v>253168.2706</v>
      </c>
      <c r="BB1467" s="152">
        <f t="shared" si="8"/>
        <v>113543.8879</v>
      </c>
      <c r="BC1467" s="152">
        <f t="shared" si="9"/>
        <v>164415.3559</v>
      </c>
    </row>
    <row r="1468">
      <c r="A1468" s="156">
        <v>1.5426612E9</v>
      </c>
      <c r="B1468" s="156">
        <v>123508.3287</v>
      </c>
      <c r="D1468" s="153">
        <f>IFERROR(__xludf.DUMMYFUNCTION("TO_DATE(INT((E1468/(60*60*24))+""1/1/1970""))"),44117.0)</f>
        <v>44117</v>
      </c>
      <c r="E1468" s="156">
        <v>1.6025616E9</v>
      </c>
      <c r="F1468" s="156">
        <v>108698.3147</v>
      </c>
      <c r="H1468" s="153">
        <f>IFERROR(__xludf.DUMMYFUNCTION("TO_DATE(INT((I1468/(60*60*24))+""1/1/1970""))"),44117.0)</f>
        <v>44117</v>
      </c>
      <c r="I1468" s="152">
        <v>1.6025616E9</v>
      </c>
      <c r="J1468" s="152">
        <v>198999.2027</v>
      </c>
      <c r="L1468" s="158"/>
      <c r="M1468" s="160"/>
      <c r="O1468" s="153">
        <f>IFERROR(__xludf.DUMMYFUNCTION("TO_DATE(INT((P1468/(60*60*24))+""1/1/1970""))"),43841.0)</f>
        <v>43841</v>
      </c>
      <c r="P1468" s="13">
        <v>1.5787008E9</v>
      </c>
      <c r="Q1468" s="13">
        <v>32487.0029</v>
      </c>
      <c r="S1468" s="153">
        <f>IFERROR(__xludf.DUMMYFUNCTION("TO_DATE(INT((T1468/(60*60*24))+""1/1/1970""))"),44117.0)</f>
        <v>44117</v>
      </c>
      <c r="T1468" s="152">
        <v>1.6025616E9</v>
      </c>
      <c r="U1468" s="152">
        <v>167898.0092</v>
      </c>
      <c r="W1468" s="153">
        <f>IFERROR(__xludf.DUMMYFUNCTION("TO_DATE(INT((X1468/(60*60*24))+""1/1/1970""))"),44077.0)</f>
        <v>44077</v>
      </c>
      <c r="X1468" s="152">
        <v>1.5991416E9</v>
      </c>
      <c r="Y1468" s="152">
        <v>10188.8909</v>
      </c>
      <c r="AA1468" s="153">
        <f>IFERROR(__xludf.DUMMYFUNCTION("TO_DATE(INT((AB1468/(60*60*24))+""1/1/1970""))"),44087.0)</f>
        <v>44087</v>
      </c>
      <c r="AB1468" s="156">
        <v>1.6000344E9</v>
      </c>
      <c r="AC1468" s="156">
        <v>92335.6579</v>
      </c>
      <c r="AE1468" s="153">
        <f>IFERROR(__xludf.DUMMYFUNCTION("TO_DATE(INT((AF1468/(60*60*24))+""1/1/1970""))"),43845.0)</f>
        <v>43845</v>
      </c>
      <c r="AF1468" s="156">
        <v>1.579068E9</v>
      </c>
      <c r="AG1468" s="156">
        <v>90569.6181</v>
      </c>
      <c r="AQ1468" s="153">
        <f>IFERROR(__xludf.DUMMYFUNCTION("TO_DATE(INT((AR1468/(60*60*24))+""1/1/1970""))"),44117.0)</f>
        <v>44117</v>
      </c>
      <c r="AR1468" s="156">
        <v>1.6025616E9</v>
      </c>
      <c r="AS1468" s="156">
        <v>108698.3147</v>
      </c>
      <c r="AT1468" s="152">
        <v>198999.2027</v>
      </c>
      <c r="AU1468" s="152">
        <f t="shared" si="1"/>
        <v>262972.82</v>
      </c>
      <c r="AV1468" s="152">
        <f t="shared" si="2"/>
        <v>35682.6927</v>
      </c>
      <c r="AW1468" s="152">
        <f t="shared" si="3"/>
        <v>167898.0092</v>
      </c>
      <c r="AX1468" s="152">
        <f t="shared" si="4"/>
        <v>10156.0332</v>
      </c>
      <c r="AY1468" s="152">
        <f t="shared" si="5"/>
        <v>93084.8403</v>
      </c>
      <c r="AZ1468" s="152">
        <f t="shared" si="6"/>
        <v>101072.0509</v>
      </c>
      <c r="BA1468" s="152">
        <f t="shared" si="7"/>
        <v>252253.6061</v>
      </c>
      <c r="BB1468" s="152">
        <f t="shared" si="8"/>
        <v>113613.5762</v>
      </c>
      <c r="BC1468" s="152">
        <f t="shared" si="9"/>
        <v>171916.7959</v>
      </c>
    </row>
    <row r="1469">
      <c r="A1469" s="152">
        <v>1.54272426E9</v>
      </c>
      <c r="B1469" s="152">
        <v>123508.3287</v>
      </c>
      <c r="D1469" s="153">
        <f>IFERROR(__xludf.DUMMYFUNCTION("TO_DATE(INT((E1469/(60*60*24))+""1/1/1970""))"),44118.0)</f>
        <v>44118</v>
      </c>
      <c r="E1469" s="152">
        <v>1.602648E9</v>
      </c>
      <c r="F1469" s="152">
        <v>108659.5953</v>
      </c>
      <c r="H1469" s="153">
        <f>IFERROR(__xludf.DUMMYFUNCTION("TO_DATE(INT((I1469/(60*60*24))+""1/1/1970""))"),44118.0)</f>
        <v>44118</v>
      </c>
      <c r="I1469" s="156">
        <v>1.602648E9</v>
      </c>
      <c r="J1469" s="156">
        <v>202368.2318</v>
      </c>
      <c r="L1469" s="158"/>
      <c r="M1469" s="159"/>
      <c r="O1469" s="153">
        <f>IFERROR(__xludf.DUMMYFUNCTION("TO_DATE(INT((P1469/(60*60*24))+""1/1/1970""))"),43842.0)</f>
        <v>43842</v>
      </c>
      <c r="P1469" s="13">
        <v>1.5787872E9</v>
      </c>
      <c r="Q1469" s="13">
        <v>32487.0029</v>
      </c>
      <c r="S1469" s="153">
        <f>IFERROR(__xludf.DUMMYFUNCTION("TO_DATE(INT((T1469/(60*60*24))+""1/1/1970""))"),44118.0)</f>
        <v>44118</v>
      </c>
      <c r="T1469" s="156">
        <v>1.602648E9</v>
      </c>
      <c r="U1469" s="156">
        <v>166816.7763</v>
      </c>
      <c r="W1469" s="153">
        <f>IFERROR(__xludf.DUMMYFUNCTION("TO_DATE(INT((X1469/(60*60*24))+""1/1/1970""))"),44078.0)</f>
        <v>44078</v>
      </c>
      <c r="X1469" s="152">
        <v>1.599228E9</v>
      </c>
      <c r="Y1469" s="152">
        <v>10175.2549</v>
      </c>
      <c r="AA1469" s="153">
        <f>IFERROR(__xludf.DUMMYFUNCTION("TO_DATE(INT((AB1469/(60*60*24))+""1/1/1970""))"),44088.0)</f>
        <v>44088</v>
      </c>
      <c r="AB1469" s="156">
        <v>1.600074E9</v>
      </c>
      <c r="AC1469" s="156">
        <v>92337.9896</v>
      </c>
      <c r="AE1469" s="153">
        <f>IFERROR(__xludf.DUMMYFUNCTION("TO_DATE(INT((AF1469/(60*60*24))+""1/1/1970""))"),43846.0)</f>
        <v>43846</v>
      </c>
      <c r="AF1469" s="152">
        <v>1.5791472E9</v>
      </c>
      <c r="AG1469" s="152">
        <v>90368.2154</v>
      </c>
      <c r="AQ1469" s="153">
        <f>IFERROR(__xludf.DUMMYFUNCTION("TO_DATE(INT((AR1469/(60*60*24))+""1/1/1970""))"),44118.0)</f>
        <v>44118</v>
      </c>
      <c r="AR1469" s="152">
        <v>1.602648E9</v>
      </c>
      <c r="AS1469" s="152">
        <v>108659.5953</v>
      </c>
      <c r="AT1469" s="156">
        <v>202368.2318</v>
      </c>
      <c r="AU1469" s="152">
        <f t="shared" si="1"/>
        <v>261369.72</v>
      </c>
      <c r="AV1469" s="152">
        <f t="shared" si="2"/>
        <v>35691.4328</v>
      </c>
      <c r="AW1469" s="152">
        <f t="shared" si="3"/>
        <v>166816.7763</v>
      </c>
      <c r="AX1469" s="152">
        <f t="shared" si="4"/>
        <v>10144.9171</v>
      </c>
      <c r="AY1469" s="152">
        <f t="shared" si="5"/>
        <v>93994.5903</v>
      </c>
      <c r="AZ1469" s="152">
        <f t="shared" si="6"/>
        <v>100469.0602</v>
      </c>
      <c r="BA1469" s="152">
        <f t="shared" si="7"/>
        <v>254847.4742</v>
      </c>
      <c r="BB1469" s="152">
        <f t="shared" si="8"/>
        <v>114421.399</v>
      </c>
      <c r="BC1469" s="152">
        <f t="shared" si="9"/>
        <v>172958.1759</v>
      </c>
    </row>
    <row r="1470">
      <c r="A1470" s="156">
        <v>1.5427476E9</v>
      </c>
      <c r="B1470" s="156">
        <v>123508.3287</v>
      </c>
      <c r="D1470" s="153">
        <f>IFERROR(__xludf.DUMMYFUNCTION("TO_DATE(INT((E1470/(60*60*24))+""1/1/1970""))"),44119.0)</f>
        <v>44119</v>
      </c>
      <c r="E1470" s="156">
        <v>1.6027344E9</v>
      </c>
      <c r="F1470" s="156">
        <v>108659.5953</v>
      </c>
      <c r="H1470" s="153">
        <f>IFERROR(__xludf.DUMMYFUNCTION("TO_DATE(INT((I1470/(60*60*24))+""1/1/1970""))"),44119.0)</f>
        <v>44119</v>
      </c>
      <c r="I1470" s="152">
        <v>1.6027344E9</v>
      </c>
      <c r="J1470" s="152">
        <v>201872.3835</v>
      </c>
      <c r="L1470" s="158"/>
      <c r="M1470" s="160"/>
      <c r="O1470" s="153">
        <f>IFERROR(__xludf.DUMMYFUNCTION("TO_DATE(INT((P1470/(60*60*24))+""1/1/1970""))"),43843.0)</f>
        <v>43843</v>
      </c>
      <c r="P1470" s="13">
        <v>1.5788736E9</v>
      </c>
      <c r="Q1470" s="13">
        <v>32476.1196</v>
      </c>
      <c r="S1470" s="153">
        <f>IFERROR(__xludf.DUMMYFUNCTION("TO_DATE(INT((T1470/(60*60*24))+""1/1/1970""))"),44119.0)</f>
        <v>44119</v>
      </c>
      <c r="T1470" s="152">
        <v>1.6027344E9</v>
      </c>
      <c r="U1470" s="152">
        <v>165777.4028</v>
      </c>
      <c r="W1470" s="153">
        <f>IFERROR(__xludf.DUMMYFUNCTION("TO_DATE(INT((X1470/(60*60*24))+""1/1/1970""))"),44079.0)</f>
        <v>44079</v>
      </c>
      <c r="X1470" s="152">
        <v>1.599264E9</v>
      </c>
      <c r="Y1470" s="152">
        <v>10182.7122</v>
      </c>
      <c r="AA1470" s="153">
        <f>IFERROR(__xludf.DUMMYFUNCTION("TO_DATE(INT((AB1470/(60*60*24))+""1/1/1970""))"),44089.0)</f>
        <v>44089</v>
      </c>
      <c r="AB1470" s="152">
        <v>1.6001532E9</v>
      </c>
      <c r="AC1470" s="152">
        <v>92353.5256</v>
      </c>
      <c r="AE1470" s="153">
        <f>IFERROR(__xludf.DUMMYFUNCTION("TO_DATE(INT((AF1470/(60*60*24))+""1/1/1970""))"),43847.0)</f>
        <v>43847</v>
      </c>
      <c r="AF1470" s="156">
        <v>1.5792264E9</v>
      </c>
      <c r="AG1470" s="156">
        <v>90494.2968</v>
      </c>
      <c r="AQ1470" s="153">
        <f>IFERROR(__xludf.DUMMYFUNCTION("TO_DATE(INT((AR1470/(60*60*24))+""1/1/1970""))"),44119.0)</f>
        <v>44119</v>
      </c>
      <c r="AR1470" s="156">
        <v>1.6027344E9</v>
      </c>
      <c r="AS1470" s="156">
        <v>108659.5953</v>
      </c>
      <c r="AT1470" s="152">
        <v>201872.3835</v>
      </c>
      <c r="AU1470" s="152">
        <f t="shared" si="1"/>
        <v>259836.32</v>
      </c>
      <c r="AV1470" s="152">
        <f t="shared" si="2"/>
        <v>35738.8735</v>
      </c>
      <c r="AW1470" s="152">
        <f t="shared" si="3"/>
        <v>165777.4028</v>
      </c>
      <c r="AX1470" s="152">
        <f t="shared" si="4"/>
        <v>10139.5861</v>
      </c>
      <c r="AY1470" s="152">
        <f t="shared" si="5"/>
        <v>93373.575</v>
      </c>
      <c r="AZ1470" s="152">
        <f t="shared" si="6"/>
        <v>100488.6905</v>
      </c>
      <c r="BA1470" s="152">
        <f t="shared" si="7"/>
        <v>254566.1158</v>
      </c>
      <c r="BB1470" s="152">
        <f t="shared" si="8"/>
        <v>115374.8714</v>
      </c>
      <c r="BC1470" s="152">
        <f t="shared" si="9"/>
        <v>171280.8068</v>
      </c>
    </row>
    <row r="1471">
      <c r="A1471" s="152">
        <v>1.54281066E9</v>
      </c>
      <c r="B1471" s="152">
        <v>123508.3287</v>
      </c>
      <c r="D1471" s="153">
        <f>IFERROR(__xludf.DUMMYFUNCTION("TO_DATE(INT((E1471/(60*60*24))+""1/1/1970""))"),44120.0)</f>
        <v>44120</v>
      </c>
      <c r="E1471" s="152">
        <v>1.6028208E9</v>
      </c>
      <c r="F1471" s="152">
        <v>108659.5953</v>
      </c>
      <c r="H1471" s="153">
        <f>IFERROR(__xludf.DUMMYFUNCTION("TO_DATE(INT((I1471/(60*60*24))+""1/1/1970""))"),44120.0)</f>
        <v>44120</v>
      </c>
      <c r="I1471" s="156">
        <v>1.6028208E9</v>
      </c>
      <c r="J1471" s="156">
        <v>202589.65</v>
      </c>
      <c r="L1471" s="158"/>
      <c r="M1471" s="159"/>
      <c r="O1471" s="153">
        <f>IFERROR(__xludf.DUMMYFUNCTION("TO_DATE(INT((P1471/(60*60*24))+""1/1/1970""))"),43844.0)</f>
        <v>43844</v>
      </c>
      <c r="P1471" s="13">
        <v>1.579014E9</v>
      </c>
      <c r="Q1471" s="13">
        <v>32387.9999</v>
      </c>
      <c r="S1471" s="153">
        <f>IFERROR(__xludf.DUMMYFUNCTION("TO_DATE(INT((T1471/(60*60*24))+""1/1/1970""))"),44120.0)</f>
        <v>44120</v>
      </c>
      <c r="T1471" s="156">
        <v>1.6028208E9</v>
      </c>
      <c r="U1471" s="156">
        <v>165576.461</v>
      </c>
      <c r="W1471" s="153">
        <f>IFERROR(__xludf.DUMMYFUNCTION("TO_DATE(INT((X1471/(60*60*24))+""1/1/1970""))"),44081.0)</f>
        <v>44081</v>
      </c>
      <c r="X1471" s="156">
        <v>1.5994368E9</v>
      </c>
      <c r="Y1471" s="156">
        <v>10183.9494</v>
      </c>
      <c r="AA1471" s="153">
        <f>IFERROR(__xludf.DUMMYFUNCTION("TO_DATE(INT((AB1471/(60*60*24))+""1/1/1970""))"),44090.0)</f>
        <v>44090</v>
      </c>
      <c r="AB1471" s="156">
        <v>1.6002324E9</v>
      </c>
      <c r="AC1471" s="156">
        <v>92406.1007</v>
      </c>
      <c r="AE1471" s="153">
        <f>IFERROR(__xludf.DUMMYFUNCTION("TO_DATE(INT((AF1471/(60*60*24))+""1/1/1970""))"),43848.0)</f>
        <v>43848</v>
      </c>
      <c r="AF1471" s="152">
        <v>1.5793056E9</v>
      </c>
      <c r="AG1471" s="152">
        <v>90875.4063</v>
      </c>
      <c r="AQ1471" s="153">
        <f>IFERROR(__xludf.DUMMYFUNCTION("TO_DATE(INT((AR1471/(60*60*24))+""1/1/1970""))"),44120.0)</f>
        <v>44120</v>
      </c>
      <c r="AR1471" s="152">
        <v>1.6028208E9</v>
      </c>
      <c r="AS1471" s="152">
        <v>108659.5953</v>
      </c>
      <c r="AT1471" s="156">
        <v>202589.65</v>
      </c>
      <c r="AU1471" s="152">
        <f t="shared" si="1"/>
        <v>259536.61</v>
      </c>
      <c r="AV1471" s="152">
        <f t="shared" si="2"/>
        <v>35724.5832</v>
      </c>
      <c r="AW1471" s="152">
        <f t="shared" si="3"/>
        <v>165576.461</v>
      </c>
      <c r="AX1471" s="152">
        <f t="shared" si="4"/>
        <v>10132.2888</v>
      </c>
      <c r="AY1471" s="152">
        <f t="shared" si="5"/>
        <v>94138.3888</v>
      </c>
      <c r="AZ1471" s="152">
        <f t="shared" si="6"/>
        <v>100164.3643</v>
      </c>
      <c r="BA1471" s="152">
        <f t="shared" si="7"/>
        <v>254203.4722</v>
      </c>
      <c r="BB1471" s="152">
        <f t="shared" si="8"/>
        <v>116029.7028</v>
      </c>
      <c r="BC1471" s="152">
        <f t="shared" si="9"/>
        <v>170068.8917</v>
      </c>
    </row>
    <row r="1472">
      <c r="A1472" s="156">
        <v>1.542834E9</v>
      </c>
      <c r="B1472" s="156">
        <v>123508.3287</v>
      </c>
      <c r="D1472" s="153">
        <f>IFERROR(__xludf.DUMMYFUNCTION("TO_DATE(INT((E1472/(60*60*24))+""1/1/1970""))"),44121.0)</f>
        <v>44121</v>
      </c>
      <c r="E1472" s="156">
        <v>1.6029072E9</v>
      </c>
      <c r="F1472" s="156">
        <v>108659.5953</v>
      </c>
      <c r="H1472" s="153">
        <f>IFERROR(__xludf.DUMMYFUNCTION("TO_DATE(INT((I1472/(60*60*24))+""1/1/1970""))"),44121.0)</f>
        <v>44121</v>
      </c>
      <c r="I1472" s="152">
        <v>1.6029072E9</v>
      </c>
      <c r="J1472" s="152">
        <v>203331.8443</v>
      </c>
      <c r="L1472" s="158"/>
      <c r="M1472" s="160"/>
      <c r="O1472" s="153">
        <f>IFERROR(__xludf.DUMMYFUNCTION("TO_DATE(INT((P1472/(60*60*24))+""1/1/1970""))"),43845.0)</f>
        <v>43845</v>
      </c>
      <c r="P1472" s="13">
        <v>1.5791004E9</v>
      </c>
      <c r="Q1472" s="13">
        <v>32444.6569</v>
      </c>
      <c r="S1472" s="153">
        <f>IFERROR(__xludf.DUMMYFUNCTION("TO_DATE(INT((T1472/(60*60*24))+""1/1/1970""))"),44121.0)</f>
        <v>44121</v>
      </c>
      <c r="T1472" s="152">
        <v>1.6029072E9</v>
      </c>
      <c r="U1472" s="152">
        <v>165448.0557</v>
      </c>
      <c r="W1472" s="153">
        <f>IFERROR(__xludf.DUMMYFUNCTION("TO_DATE(INT((X1472/(60*60*24))+""1/1/1970""))"),44082.0)</f>
        <v>44082</v>
      </c>
      <c r="X1472" s="152">
        <v>1.5995232E9</v>
      </c>
      <c r="Y1472" s="152">
        <v>10190.4001</v>
      </c>
      <c r="AA1472" s="153">
        <f>IFERROR(__xludf.DUMMYFUNCTION("TO_DATE(INT((AB1472/(60*60*24))+""1/1/1970""))"),44091.0)</f>
        <v>44091</v>
      </c>
      <c r="AB1472" s="152">
        <v>1.6003116E9</v>
      </c>
      <c r="AC1472" s="152">
        <v>92465.5906</v>
      </c>
      <c r="AE1472" s="153">
        <f>IFERROR(__xludf.DUMMYFUNCTION("TO_DATE(INT((AF1472/(60*60*24))+""1/1/1970""))"),43849.0)</f>
        <v>43849</v>
      </c>
      <c r="AF1472" s="156">
        <v>1.5794748E9</v>
      </c>
      <c r="AG1472" s="156">
        <v>90875.4063</v>
      </c>
      <c r="AQ1472" s="153">
        <f>IFERROR(__xludf.DUMMYFUNCTION("TO_DATE(INT((AR1472/(60*60*24))+""1/1/1970""))"),44121.0)</f>
        <v>44121</v>
      </c>
      <c r="AR1472" s="156">
        <v>1.6029072E9</v>
      </c>
      <c r="AS1472" s="156">
        <v>108659.5953</v>
      </c>
      <c r="AT1472" s="152">
        <v>203331.8443</v>
      </c>
      <c r="AU1472" s="152">
        <f t="shared" si="1"/>
        <v>259536.61</v>
      </c>
      <c r="AV1472" s="152">
        <f t="shared" si="2"/>
        <v>35720.6693</v>
      </c>
      <c r="AW1472" s="152">
        <f t="shared" si="3"/>
        <v>165448.0557</v>
      </c>
      <c r="AX1472" s="152">
        <f t="shared" si="4"/>
        <v>10132.154</v>
      </c>
      <c r="AY1472" s="152">
        <f t="shared" si="5"/>
        <v>94138.3888</v>
      </c>
      <c r="AZ1472" s="152">
        <f t="shared" si="6"/>
        <v>100253.554</v>
      </c>
      <c r="BA1472" s="152">
        <f t="shared" si="7"/>
        <v>253769.1255</v>
      </c>
      <c r="BB1472" s="152">
        <f t="shared" si="8"/>
        <v>116585.8041</v>
      </c>
      <c r="BC1472" s="152">
        <f t="shared" si="9"/>
        <v>170068.8917</v>
      </c>
    </row>
    <row r="1473">
      <c r="A1473" s="152">
        <v>1.54298346E9</v>
      </c>
      <c r="B1473" s="152">
        <v>123508.3287</v>
      </c>
      <c r="D1473" s="153">
        <f>IFERROR(__xludf.DUMMYFUNCTION("TO_DATE(INT((E1473/(60*60*24))+""1/1/1970""))"),44123.0)</f>
        <v>44123</v>
      </c>
      <c r="E1473" s="152">
        <v>1.603116E9</v>
      </c>
      <c r="F1473" s="152">
        <v>108659.5953</v>
      </c>
      <c r="H1473" s="153">
        <f>IFERROR(__xludf.DUMMYFUNCTION("TO_DATE(INT((I1473/(60*60*24))+""1/1/1970""))"),44123.0)</f>
        <v>44123</v>
      </c>
      <c r="I1473" s="156">
        <v>1.603116E9</v>
      </c>
      <c r="J1473" s="156">
        <v>203331.8443</v>
      </c>
      <c r="L1473" s="158"/>
      <c r="M1473" s="159"/>
      <c r="O1473" s="153">
        <f>IFERROR(__xludf.DUMMYFUNCTION("TO_DATE(INT((P1473/(60*60*24))+""1/1/1970""))"),43846.0)</f>
        <v>43846</v>
      </c>
      <c r="P1473" s="13">
        <v>1.5791868E9</v>
      </c>
      <c r="Q1473" s="13">
        <v>32423.9245</v>
      </c>
      <c r="S1473" s="153">
        <f>IFERROR(__xludf.DUMMYFUNCTION("TO_DATE(INT((T1473/(60*60*24))+""1/1/1970""))"),44123.0)</f>
        <v>44123</v>
      </c>
      <c r="T1473" s="156">
        <v>1.603116E9</v>
      </c>
      <c r="U1473" s="156">
        <v>165448.0557</v>
      </c>
      <c r="W1473" s="153">
        <f>IFERROR(__xludf.DUMMYFUNCTION("TO_DATE(INT((X1473/(60*60*24))+""1/1/1970""))"),44083.0)</f>
        <v>44083</v>
      </c>
      <c r="X1473" s="156">
        <v>1.59966E9</v>
      </c>
      <c r="Y1473" s="156">
        <v>10175.018</v>
      </c>
      <c r="AA1473" s="153">
        <f>IFERROR(__xludf.DUMMYFUNCTION("TO_DATE(INT((AB1473/(60*60*24))+""1/1/1970""))"),44092.0)</f>
        <v>44092</v>
      </c>
      <c r="AB1473" s="156">
        <v>1.6003908E9</v>
      </c>
      <c r="AC1473" s="156">
        <v>92460.0565</v>
      </c>
      <c r="AE1473" s="153">
        <f>IFERROR(__xludf.DUMMYFUNCTION("TO_DATE(INT((AF1473/(60*60*24))+""1/1/1970""))"),43850.0)</f>
        <v>43850</v>
      </c>
      <c r="AF1473" s="152">
        <v>1.5795144E9</v>
      </c>
      <c r="AG1473" s="152">
        <v>90842.6579</v>
      </c>
      <c r="AQ1473" s="153">
        <f>IFERROR(__xludf.DUMMYFUNCTION("TO_DATE(INT((AR1473/(60*60*24))+""1/1/1970""))"),44123.0)</f>
        <v>44123</v>
      </c>
      <c r="AR1473" s="152">
        <v>1.603116E9</v>
      </c>
      <c r="AS1473" s="152">
        <v>108659.5953</v>
      </c>
      <c r="AT1473" s="156">
        <v>203331.8443</v>
      </c>
      <c r="AU1473" s="152">
        <f t="shared" si="1"/>
        <v>259390.24</v>
      </c>
      <c r="AV1473" s="152">
        <f t="shared" si="2"/>
        <v>35692.7341</v>
      </c>
      <c r="AW1473" s="152">
        <f t="shared" si="3"/>
        <v>165448.0557</v>
      </c>
      <c r="AX1473" s="152">
        <f t="shared" si="4"/>
        <v>10133.5706</v>
      </c>
      <c r="AY1473" s="152">
        <f t="shared" si="5"/>
        <v>94199.2896</v>
      </c>
      <c r="AZ1473" s="152">
        <f t="shared" si="6"/>
        <v>100240.7517</v>
      </c>
      <c r="BA1473" s="152">
        <f t="shared" si="7"/>
        <v>254396.3294</v>
      </c>
      <c r="BB1473" s="152">
        <f t="shared" si="8"/>
        <v>116585.8041</v>
      </c>
      <c r="BC1473" s="152">
        <f t="shared" si="9"/>
        <v>170068.8917</v>
      </c>
    </row>
    <row r="1474">
      <c r="A1474" s="156">
        <v>1.542996E9</v>
      </c>
      <c r="B1474" s="156">
        <v>123508.3287</v>
      </c>
      <c r="D1474" s="153">
        <f>IFERROR(__xludf.DUMMYFUNCTION("TO_DATE(INT((E1474/(60*60*24))+""1/1/1970""))"),44124.0)</f>
        <v>44124</v>
      </c>
      <c r="E1474" s="152">
        <v>1.6031664E9</v>
      </c>
      <c r="F1474" s="152">
        <v>108659.5953</v>
      </c>
      <c r="H1474" s="153">
        <f>IFERROR(__xludf.DUMMYFUNCTION("TO_DATE(INT((I1474/(60*60*24))+""1/1/1970""))"),44124.0)</f>
        <v>44124</v>
      </c>
      <c r="I1474" s="156">
        <v>1.6031664E9</v>
      </c>
      <c r="J1474" s="156">
        <v>206422.0587</v>
      </c>
      <c r="L1474" s="158"/>
      <c r="M1474" s="159"/>
      <c r="O1474" s="153">
        <f>IFERROR(__xludf.DUMMYFUNCTION("TO_DATE(INT((P1474/(60*60*24))+""1/1/1970""))"),43847.0)</f>
        <v>43847</v>
      </c>
      <c r="P1474" s="13">
        <v>1.5792732E9</v>
      </c>
      <c r="Q1474" s="13">
        <v>32345.9935</v>
      </c>
      <c r="S1474" s="153">
        <f>IFERROR(__xludf.DUMMYFUNCTION("TO_DATE(INT((T1474/(60*60*24))+""1/1/1970""))"),44124.0)</f>
        <v>44124</v>
      </c>
      <c r="T1474" s="156">
        <v>1.6031664E9</v>
      </c>
      <c r="U1474" s="156">
        <v>162962.1346</v>
      </c>
      <c r="W1474" s="153">
        <f>IFERROR(__xludf.DUMMYFUNCTION("TO_DATE(INT((X1474/(60*60*24))+""1/1/1970""))"),44084.0)</f>
        <v>44084</v>
      </c>
      <c r="X1474" s="156">
        <v>1.5997464E9</v>
      </c>
      <c r="Y1474" s="156">
        <v>10183.0279</v>
      </c>
      <c r="AA1474" s="153">
        <f>IFERROR(__xludf.DUMMYFUNCTION("TO_DATE(INT((AB1474/(60*60*24))+""1/1/1970""))"),44094.0)</f>
        <v>44094</v>
      </c>
      <c r="AB1474" s="152">
        <v>1.6006392E9</v>
      </c>
      <c r="AC1474" s="152">
        <v>92414.051</v>
      </c>
      <c r="AE1474" s="153">
        <f>IFERROR(__xludf.DUMMYFUNCTION("TO_DATE(INT((AF1474/(60*60*24))+""1/1/1970""))"),43851.0)</f>
        <v>43851</v>
      </c>
      <c r="AF1474" s="156">
        <v>1.5795936E9</v>
      </c>
      <c r="AG1474" s="156">
        <v>90827.1024</v>
      </c>
      <c r="AQ1474" s="153">
        <f>IFERROR(__xludf.DUMMYFUNCTION("TO_DATE(INT((AR1474/(60*60*24))+""1/1/1970""))"),44124.0)</f>
        <v>44124</v>
      </c>
      <c r="AR1474" s="152">
        <v>1.6031664E9</v>
      </c>
      <c r="AS1474" s="152">
        <v>108659.5953</v>
      </c>
      <c r="AT1474" s="156">
        <v>206422.0587</v>
      </c>
      <c r="AU1474" s="152">
        <f t="shared" si="1"/>
        <v>255710.08</v>
      </c>
      <c r="AV1474" s="152">
        <f t="shared" si="2"/>
        <v>35648.4261</v>
      </c>
      <c r="AW1474" s="152">
        <f t="shared" si="3"/>
        <v>162962.1346</v>
      </c>
      <c r="AX1474" s="152">
        <f t="shared" si="4"/>
        <v>10128.0782</v>
      </c>
      <c r="AY1474" s="152">
        <f t="shared" si="5"/>
        <v>94168.4684</v>
      </c>
      <c r="AZ1474" s="152">
        <f t="shared" si="6"/>
        <v>100691.3944</v>
      </c>
      <c r="BA1474" s="152">
        <f t="shared" si="7"/>
        <v>249037.6774</v>
      </c>
      <c r="BB1474" s="152">
        <f t="shared" si="8"/>
        <v>116884.7233</v>
      </c>
      <c r="BC1474" s="152">
        <f t="shared" si="9"/>
        <v>166529.6166</v>
      </c>
    </row>
    <row r="1475">
      <c r="A1475" s="152">
        <v>1.54324266E9</v>
      </c>
      <c r="B1475" s="152">
        <v>123508.3287</v>
      </c>
      <c r="D1475" s="153">
        <f>IFERROR(__xludf.DUMMYFUNCTION("TO_DATE(INT((E1475/(60*60*24))+""1/1/1970""))"),44125.0)</f>
        <v>44125</v>
      </c>
      <c r="E1475" s="156">
        <v>1.6032528E9</v>
      </c>
      <c r="F1475" s="156">
        <v>108659.5953</v>
      </c>
      <c r="H1475" s="153">
        <f>IFERROR(__xludf.DUMMYFUNCTION("TO_DATE(INT((I1475/(60*60*24))+""1/1/1970""))"),44125.0)</f>
        <v>44125</v>
      </c>
      <c r="I1475" s="152">
        <v>1.6032528E9</v>
      </c>
      <c r="J1475" s="152">
        <v>205045.3714</v>
      </c>
      <c r="L1475" s="158"/>
      <c r="M1475" s="160"/>
      <c r="O1475" s="153">
        <f>IFERROR(__xludf.DUMMYFUNCTION("TO_DATE(INT((P1475/(60*60*24))+""1/1/1970""))"),43848.0)</f>
        <v>43848</v>
      </c>
      <c r="P1475" s="13">
        <v>1.5793056E9</v>
      </c>
      <c r="Q1475" s="13">
        <v>32399.4764</v>
      </c>
      <c r="S1475" s="153">
        <f>IFERROR(__xludf.DUMMYFUNCTION("TO_DATE(INT((T1475/(60*60*24))+""1/1/1970""))"),44125.0)</f>
        <v>44125</v>
      </c>
      <c r="T1475" s="152">
        <v>1.6032528E9</v>
      </c>
      <c r="U1475" s="152">
        <v>163604.2197</v>
      </c>
      <c r="W1475" s="153">
        <f>IFERROR(__xludf.DUMMYFUNCTION("TO_DATE(INT((X1475/(60*60*24))+""1/1/1970""))"),44085.0)</f>
        <v>44085</v>
      </c>
      <c r="X1475" s="156">
        <v>1.5998328E9</v>
      </c>
      <c r="Y1475" s="156">
        <v>10187.3162</v>
      </c>
      <c r="AA1475" s="153">
        <f>IFERROR(__xludf.DUMMYFUNCTION("TO_DATE(INT((AB1475/(60*60*24))+""1/1/1970""))"),44095.0)</f>
        <v>44095</v>
      </c>
      <c r="AB1475" s="152">
        <v>1.6006788E9</v>
      </c>
      <c r="AC1475" s="152">
        <v>92443.75</v>
      </c>
      <c r="AE1475" s="153">
        <f>IFERROR(__xludf.DUMMYFUNCTION("TO_DATE(INT((AF1475/(60*60*24))+""1/1/1970""))"),43852.0)</f>
        <v>43852</v>
      </c>
      <c r="AF1475" s="152">
        <v>1.5796728E9</v>
      </c>
      <c r="AG1475" s="152">
        <v>90919.2073</v>
      </c>
      <c r="AQ1475" s="153">
        <f>IFERROR(__xludf.DUMMYFUNCTION("TO_DATE(INT((AR1475/(60*60*24))+""1/1/1970""))"),44125.0)</f>
        <v>44125</v>
      </c>
      <c r="AR1475" s="156">
        <v>1.6032528E9</v>
      </c>
      <c r="AS1475" s="156">
        <v>108659.5953</v>
      </c>
      <c r="AT1475" s="152">
        <v>205045.3714</v>
      </c>
      <c r="AU1475" s="152">
        <f t="shared" si="1"/>
        <v>256664.97</v>
      </c>
      <c r="AV1475" s="152">
        <f t="shared" si="2"/>
        <v>35627.3429</v>
      </c>
      <c r="AW1475" s="152">
        <f t="shared" si="3"/>
        <v>163604.2197</v>
      </c>
      <c r="AX1475" s="152">
        <f t="shared" si="4"/>
        <v>10131.8407</v>
      </c>
      <c r="AY1475" s="152">
        <f t="shared" si="5"/>
        <v>94147.3652</v>
      </c>
      <c r="AZ1475" s="152">
        <f t="shared" si="6"/>
        <v>101209.8896</v>
      </c>
      <c r="BA1475" s="152">
        <f t="shared" si="7"/>
        <v>245141.8593</v>
      </c>
      <c r="BB1475" s="152">
        <f t="shared" si="8"/>
        <v>116869.8798</v>
      </c>
      <c r="BC1475" s="152">
        <f t="shared" si="9"/>
        <v>167659.7144</v>
      </c>
    </row>
    <row r="1476">
      <c r="A1476" s="156">
        <v>1.543266E9</v>
      </c>
      <c r="B1476" s="156">
        <v>123508.3287</v>
      </c>
      <c r="D1476" s="153">
        <f>IFERROR(__xludf.DUMMYFUNCTION("TO_DATE(INT((E1476/(60*60*24))+""1/1/1970""))"),44126.0)</f>
        <v>44126</v>
      </c>
      <c r="E1476" s="152">
        <v>1.6033392E9</v>
      </c>
      <c r="F1476" s="152">
        <v>108659.5953</v>
      </c>
      <c r="H1476" s="153">
        <f>IFERROR(__xludf.DUMMYFUNCTION("TO_DATE(INT((I1476/(60*60*24))+""1/1/1970""))"),44126.0)</f>
        <v>44126</v>
      </c>
      <c r="I1476" s="156">
        <v>1.6033392E9</v>
      </c>
      <c r="J1476" s="156">
        <v>204777.8592</v>
      </c>
      <c r="L1476" s="158"/>
      <c r="M1476" s="159"/>
      <c r="O1476" s="153">
        <f>IFERROR(__xludf.DUMMYFUNCTION("TO_DATE(INT((P1476/(60*60*24))+""1/1/1970""))"),43849.0)</f>
        <v>43849</v>
      </c>
      <c r="P1476" s="13">
        <v>1.579392E9</v>
      </c>
      <c r="Q1476" s="13">
        <v>32399.4764</v>
      </c>
      <c r="S1476" s="153">
        <f>IFERROR(__xludf.DUMMYFUNCTION("TO_DATE(INT((T1476/(60*60*24))+""1/1/1970""))"),44126.0)</f>
        <v>44126</v>
      </c>
      <c r="T1476" s="156">
        <v>1.6033392E9</v>
      </c>
      <c r="U1476" s="156">
        <v>163298.0738</v>
      </c>
      <c r="W1476" s="153">
        <f>IFERROR(__xludf.DUMMYFUNCTION("TO_DATE(INT((X1476/(60*60*24))+""1/1/1970""))"),44086.0)</f>
        <v>44086</v>
      </c>
      <c r="X1476" s="156">
        <v>1.5998688E9</v>
      </c>
      <c r="Y1476" s="156">
        <v>10189.3356</v>
      </c>
      <c r="AA1476" s="153">
        <f>IFERROR(__xludf.DUMMYFUNCTION("TO_DATE(INT((AB1476/(60*60*24))+""1/1/1970""))"),44096.0)</f>
        <v>44096</v>
      </c>
      <c r="AB1476" s="156">
        <v>1.600758E9</v>
      </c>
      <c r="AC1476" s="156">
        <v>92847.0517</v>
      </c>
      <c r="AE1476" s="153">
        <f>IFERROR(__xludf.DUMMYFUNCTION("TO_DATE(INT((AF1476/(60*60*24))+""1/1/1970""))"),43853.0)</f>
        <v>43853</v>
      </c>
      <c r="AF1476" s="156">
        <v>1.579752E9</v>
      </c>
      <c r="AG1476" s="156">
        <v>90832.0147</v>
      </c>
      <c r="AQ1476" s="153">
        <f>IFERROR(__xludf.DUMMYFUNCTION("TO_DATE(INT((AR1476/(60*60*24))+""1/1/1970""))"),44126.0)</f>
        <v>44126</v>
      </c>
      <c r="AR1476" s="152">
        <v>1.6033392E9</v>
      </c>
      <c r="AS1476" s="152">
        <v>108659.5953</v>
      </c>
      <c r="AT1476" s="156">
        <v>204777.8592</v>
      </c>
      <c r="AU1476" s="152">
        <f t="shared" si="1"/>
        <v>256211.92</v>
      </c>
      <c r="AV1476" s="152">
        <f t="shared" si="2"/>
        <v>35713.537</v>
      </c>
      <c r="AW1476" s="152">
        <f t="shared" si="3"/>
        <v>163298.0738</v>
      </c>
      <c r="AX1476" s="152">
        <f t="shared" si="4"/>
        <v>10130.493</v>
      </c>
      <c r="AY1476" s="152">
        <f t="shared" si="5"/>
        <v>94223.3492</v>
      </c>
      <c r="AZ1476" s="152">
        <f t="shared" si="6"/>
        <v>101401.4981</v>
      </c>
      <c r="BA1476" s="152">
        <f t="shared" si="7"/>
        <v>239032.5293</v>
      </c>
      <c r="BB1476" s="152">
        <f t="shared" si="8"/>
        <v>116875.0398</v>
      </c>
      <c r="BC1476" s="152">
        <f t="shared" si="9"/>
        <v>167255.0558</v>
      </c>
    </row>
    <row r="1477">
      <c r="A1477" s="152">
        <v>1.54332906E9</v>
      </c>
      <c r="B1477" s="152">
        <v>123508.3287</v>
      </c>
      <c r="D1477" s="153">
        <f>IFERROR(__xludf.DUMMYFUNCTION("TO_DATE(INT((E1477/(60*60*24))+""1/1/1970""))"),44127.0)</f>
        <v>44127</v>
      </c>
      <c r="E1477" s="156">
        <v>1.6034256E9</v>
      </c>
      <c r="F1477" s="156">
        <v>108659.5953</v>
      </c>
      <c r="H1477" s="153">
        <f>IFERROR(__xludf.DUMMYFUNCTION("TO_DATE(INT((I1477/(60*60*24))+""1/1/1970""))"),44127.0)</f>
        <v>44127</v>
      </c>
      <c r="I1477" s="152">
        <v>1.6034256E9</v>
      </c>
      <c r="J1477" s="152">
        <v>204394.4552</v>
      </c>
      <c r="L1477" s="158"/>
      <c r="M1477" s="160"/>
      <c r="O1477" s="153">
        <f>IFERROR(__xludf.DUMMYFUNCTION("TO_DATE(INT((P1477/(60*60*24))+""1/1/1970""))"),43850.0)</f>
        <v>43850</v>
      </c>
      <c r="P1477" s="13">
        <v>1.5794784E9</v>
      </c>
      <c r="Q1477" s="13">
        <v>32405.7469</v>
      </c>
      <c r="S1477" s="153">
        <f>IFERROR(__xludf.DUMMYFUNCTION("TO_DATE(INT((T1477/(60*60*24))+""1/1/1970""))"),44127.0)</f>
        <v>44127</v>
      </c>
      <c r="T1477" s="152">
        <v>1.6034256E9</v>
      </c>
      <c r="U1477" s="152">
        <v>164201.0102</v>
      </c>
      <c r="W1477" s="153">
        <f>IFERROR(__xludf.DUMMYFUNCTION("TO_DATE(INT((X1477/(60*60*24))+""1/1/1970""))"),44088.0)</f>
        <v>44088</v>
      </c>
      <c r="X1477" s="152">
        <v>1.6000416E9</v>
      </c>
      <c r="Y1477" s="152">
        <v>10188.0378</v>
      </c>
      <c r="AA1477" s="153">
        <f>IFERROR(__xludf.DUMMYFUNCTION("TO_DATE(INT((AB1477/(60*60*24))+""1/1/1970""))"),44097.0)</f>
        <v>44097</v>
      </c>
      <c r="AB1477" s="152">
        <v>1.6008372E9</v>
      </c>
      <c r="AC1477" s="152">
        <v>93309.7655</v>
      </c>
      <c r="AE1477" s="153">
        <f>IFERROR(__xludf.DUMMYFUNCTION("TO_DATE(INT((AF1477/(60*60*24))+""1/1/1970""))"),43854.0)</f>
        <v>43854</v>
      </c>
      <c r="AF1477" s="152">
        <v>1.5798312E9</v>
      </c>
      <c r="AG1477" s="152">
        <v>91162.7735</v>
      </c>
      <c r="AQ1477" s="153">
        <f>IFERROR(__xludf.DUMMYFUNCTION("TO_DATE(INT((AR1477/(60*60*24))+""1/1/1970""))"),44127.0)</f>
        <v>44127</v>
      </c>
      <c r="AR1477" s="156">
        <v>1.6034256E9</v>
      </c>
      <c r="AS1477" s="156">
        <v>108659.5953</v>
      </c>
      <c r="AT1477" s="152">
        <v>204394.4552</v>
      </c>
      <c r="AU1477" s="152">
        <f t="shared" si="1"/>
        <v>257522.28</v>
      </c>
      <c r="AV1477" s="152">
        <f t="shared" si="2"/>
        <v>35816.4565</v>
      </c>
      <c r="AW1477" s="152">
        <f t="shared" si="3"/>
        <v>164201.0102</v>
      </c>
      <c r="AX1477" s="152">
        <f t="shared" si="4"/>
        <v>10138.9294</v>
      </c>
      <c r="AY1477" s="152">
        <f t="shared" si="5"/>
        <v>94226.7224</v>
      </c>
      <c r="AZ1477" s="152">
        <f t="shared" si="6"/>
        <v>101087.8405</v>
      </c>
      <c r="BA1477" s="152">
        <f t="shared" si="7"/>
        <v>238296.39</v>
      </c>
      <c r="BB1477" s="152">
        <f t="shared" si="8"/>
        <v>117218.7998</v>
      </c>
      <c r="BC1477" s="152">
        <f t="shared" si="9"/>
        <v>166430.5765</v>
      </c>
    </row>
    <row r="1478">
      <c r="A1478" s="156">
        <v>1.5433524E9</v>
      </c>
      <c r="B1478" s="156">
        <v>123508.3287</v>
      </c>
      <c r="D1478" s="153">
        <f>IFERROR(__xludf.DUMMYFUNCTION("TO_DATE(INT((E1478/(60*60*24))+""1/1/1970""))"),44128.0)</f>
        <v>44128</v>
      </c>
      <c r="E1478" s="152">
        <v>1.603512E9</v>
      </c>
      <c r="F1478" s="152">
        <v>108659.5953</v>
      </c>
      <c r="H1478" s="153">
        <f>IFERROR(__xludf.DUMMYFUNCTION("TO_DATE(INT((I1478/(60*60*24))+""1/1/1970""))"),44128.0)</f>
        <v>44128</v>
      </c>
      <c r="I1478" s="156">
        <v>1.603512E9</v>
      </c>
      <c r="J1478" s="156">
        <v>205545.0241</v>
      </c>
      <c r="L1478" s="158"/>
      <c r="M1478" s="159"/>
      <c r="O1478" s="153">
        <f>IFERROR(__xludf.DUMMYFUNCTION("TO_DATE(INT((P1478/(60*60*24))+""1/1/1970""))"),43851.0)</f>
        <v>43851</v>
      </c>
      <c r="P1478" s="13">
        <v>1.5795648E9</v>
      </c>
      <c r="Q1478" s="13">
        <v>32438.832</v>
      </c>
      <c r="S1478" s="153">
        <f>IFERROR(__xludf.DUMMYFUNCTION("TO_DATE(INT((T1478/(60*60*24))+""1/1/1970""))"),44128.0)</f>
        <v>44128</v>
      </c>
      <c r="T1478" s="156">
        <v>1.603512E9</v>
      </c>
      <c r="U1478" s="156">
        <v>164744.6203</v>
      </c>
      <c r="W1478" s="153">
        <f>IFERROR(__xludf.DUMMYFUNCTION("TO_DATE(INT((X1478/(60*60*24))+""1/1/1970""))"),44089.0)</f>
        <v>44089</v>
      </c>
      <c r="X1478" s="156">
        <v>1.6001784E9</v>
      </c>
      <c r="Y1478" s="156">
        <v>10179.892</v>
      </c>
      <c r="AA1478" s="153">
        <f>IFERROR(__xludf.DUMMYFUNCTION("TO_DATE(INT((AB1478/(60*60*24))+""1/1/1970""))"),44098.0)</f>
        <v>44098</v>
      </c>
      <c r="AB1478" s="156">
        <v>1.6009164E9</v>
      </c>
      <c r="AC1478" s="156">
        <v>93510.5941</v>
      </c>
      <c r="AE1478" s="153">
        <f>IFERROR(__xludf.DUMMYFUNCTION("TO_DATE(INT((AF1478/(60*60*24))+""1/1/1970""))"),43855.0)</f>
        <v>43855</v>
      </c>
      <c r="AF1478" s="156">
        <v>1.5799104E9</v>
      </c>
      <c r="AG1478" s="156">
        <v>91410.0239</v>
      </c>
      <c r="AQ1478" s="153">
        <f>IFERROR(__xludf.DUMMYFUNCTION("TO_DATE(INT((AR1478/(60*60*24))+""1/1/1970""))"),44128.0)</f>
        <v>44128</v>
      </c>
      <c r="AR1478" s="152">
        <v>1.603512E9</v>
      </c>
      <c r="AS1478" s="152">
        <v>108659.5953</v>
      </c>
      <c r="AT1478" s="156">
        <v>205545.0241</v>
      </c>
      <c r="AU1478" s="152">
        <f t="shared" si="1"/>
        <v>257522.28</v>
      </c>
      <c r="AV1478" s="152">
        <f t="shared" si="2"/>
        <v>35872.2667</v>
      </c>
      <c r="AW1478" s="152">
        <f t="shared" si="3"/>
        <v>164744.6203</v>
      </c>
      <c r="AX1478" s="152">
        <f t="shared" si="4"/>
        <v>10146.2771</v>
      </c>
      <c r="AY1478" s="152">
        <f t="shared" si="5"/>
        <v>94226.7224</v>
      </c>
      <c r="AZ1478" s="152">
        <f t="shared" si="6"/>
        <v>101482.5796</v>
      </c>
      <c r="BA1478" s="152">
        <f t="shared" si="7"/>
        <v>239161.8171</v>
      </c>
      <c r="BB1478" s="152">
        <f t="shared" si="8"/>
        <v>116426.6548</v>
      </c>
      <c r="BC1478" s="152">
        <f t="shared" si="9"/>
        <v>166787.6524</v>
      </c>
    </row>
    <row r="1479">
      <c r="A1479" s="152">
        <v>1.54341546E9</v>
      </c>
      <c r="B1479" s="152">
        <v>123508.3287</v>
      </c>
      <c r="D1479" s="153">
        <f>IFERROR(__xludf.DUMMYFUNCTION("TO_DATE(INT((E1479/(60*60*24))+""1/1/1970""))"),44130.0)</f>
        <v>44130</v>
      </c>
      <c r="E1479" s="156">
        <v>1.6037208E9</v>
      </c>
      <c r="F1479" s="156">
        <v>108659.5953</v>
      </c>
      <c r="H1479" s="153">
        <f>IFERROR(__xludf.DUMMYFUNCTION("TO_DATE(INT((I1479/(60*60*24))+""1/1/1970""))"),44130.0)</f>
        <v>44130</v>
      </c>
      <c r="I1479" s="152">
        <v>1.6037208E9</v>
      </c>
      <c r="J1479" s="152">
        <v>205545.0241</v>
      </c>
      <c r="L1479" s="158"/>
      <c r="M1479" s="160"/>
      <c r="O1479" s="153">
        <f>IFERROR(__xludf.DUMMYFUNCTION("TO_DATE(INT((P1479/(60*60*24))+""1/1/1970""))"),43852.0)</f>
        <v>43852</v>
      </c>
      <c r="P1479" s="13">
        <v>1.5797052E9</v>
      </c>
      <c r="Q1479" s="13">
        <v>32508.0914</v>
      </c>
      <c r="S1479" s="153">
        <f>IFERROR(__xludf.DUMMYFUNCTION("TO_DATE(INT((T1479/(60*60*24))+""1/1/1970""))"),44130.0)</f>
        <v>44130</v>
      </c>
      <c r="T1479" s="152">
        <v>1.6037208E9</v>
      </c>
      <c r="U1479" s="152">
        <v>164744.6203</v>
      </c>
      <c r="W1479" s="153">
        <f>IFERROR(__xludf.DUMMYFUNCTION("TO_DATE(INT((X1479/(60*60*24))+""1/1/1970""))"),44090.0)</f>
        <v>44090</v>
      </c>
      <c r="X1479" s="156">
        <v>1.6002648E9</v>
      </c>
      <c r="Y1479" s="156">
        <v>10176.585</v>
      </c>
      <c r="AA1479" s="153">
        <f>IFERROR(__xludf.DUMMYFUNCTION("TO_DATE(INT((AB1479/(60*60*24))+""1/1/1970""))"),44099.0)</f>
        <v>44099</v>
      </c>
      <c r="AB1479" s="152">
        <v>1.6009956E9</v>
      </c>
      <c r="AC1479" s="152">
        <v>93534.8124</v>
      </c>
      <c r="AE1479" s="153">
        <f>IFERROR(__xludf.DUMMYFUNCTION("TO_DATE(INT((AF1479/(60*60*24))+""1/1/1970""))"),43856.0)</f>
        <v>43856</v>
      </c>
      <c r="AF1479" s="152">
        <v>1.5800796E9</v>
      </c>
      <c r="AG1479" s="152">
        <v>91410.0239</v>
      </c>
      <c r="AQ1479" s="153">
        <f>IFERROR(__xludf.DUMMYFUNCTION("TO_DATE(INT((AR1479/(60*60*24))+""1/1/1970""))"),44130.0)</f>
        <v>44130</v>
      </c>
      <c r="AR1479" s="156">
        <v>1.6037208E9</v>
      </c>
      <c r="AS1479" s="156">
        <v>108659.5953</v>
      </c>
      <c r="AT1479" s="152">
        <v>205545.0241</v>
      </c>
      <c r="AU1479" s="152">
        <f t="shared" si="1"/>
        <v>258337.77</v>
      </c>
      <c r="AV1479" s="152">
        <f t="shared" si="2"/>
        <v>35883.3667</v>
      </c>
      <c r="AW1479" s="152">
        <f t="shared" si="3"/>
        <v>164744.6203</v>
      </c>
      <c r="AX1479" s="152">
        <f t="shared" si="4"/>
        <v>10142.8505</v>
      </c>
      <c r="AY1479" s="152">
        <f t="shared" si="5"/>
        <v>94367.2318</v>
      </c>
      <c r="AZ1479" s="152">
        <f t="shared" si="6"/>
        <v>101372.9062</v>
      </c>
      <c r="BA1479" s="152">
        <f t="shared" si="7"/>
        <v>239161.8171</v>
      </c>
      <c r="BB1479" s="152">
        <f t="shared" si="8"/>
        <v>116426.6548</v>
      </c>
      <c r="BC1479" s="152">
        <f t="shared" si="9"/>
        <v>166787.6524</v>
      </c>
    </row>
    <row r="1480">
      <c r="A1480" s="156">
        <v>1.5434388E9</v>
      </c>
      <c r="B1480" s="156">
        <v>123508.3287</v>
      </c>
      <c r="D1480" s="153">
        <f>IFERROR(__xludf.DUMMYFUNCTION("TO_DATE(INT((E1480/(60*60*24))+""1/1/1970""))"),44131.0)</f>
        <v>44131</v>
      </c>
      <c r="E1480" s="156">
        <v>1.6037712E9</v>
      </c>
      <c r="F1480" s="156">
        <v>108659.5953</v>
      </c>
      <c r="H1480" s="153">
        <f>IFERROR(__xludf.DUMMYFUNCTION("TO_DATE(INT((I1480/(60*60*24))+""1/1/1970""))"),44131.0)</f>
        <v>44131</v>
      </c>
      <c r="I1480" s="152">
        <v>1.6037712E9</v>
      </c>
      <c r="J1480" s="152">
        <v>205635.2208</v>
      </c>
      <c r="L1480" s="158"/>
      <c r="M1480" s="160"/>
      <c r="O1480" s="153">
        <f>IFERROR(__xludf.DUMMYFUNCTION("TO_DATE(INT((P1480/(60*60*24))+""1/1/1970""))"),43853.0)</f>
        <v>43853</v>
      </c>
      <c r="P1480" s="13">
        <v>1.5797916E9</v>
      </c>
      <c r="Q1480" s="13">
        <v>32516.3833</v>
      </c>
      <c r="S1480" s="153">
        <f>IFERROR(__xludf.DUMMYFUNCTION("TO_DATE(INT((T1480/(60*60*24))+""1/1/1970""))"),44131.0)</f>
        <v>44131</v>
      </c>
      <c r="T1480" s="152">
        <v>1.6037712E9</v>
      </c>
      <c r="U1480" s="152">
        <v>161726.8312</v>
      </c>
      <c r="W1480" s="153">
        <f>IFERROR(__xludf.DUMMYFUNCTION("TO_DATE(INT((X1480/(60*60*24))+""1/1/1970""))"),44091.0)</f>
        <v>44091</v>
      </c>
      <c r="X1480" s="156">
        <v>1.6003512E9</v>
      </c>
      <c r="Y1480" s="156">
        <v>10170.27</v>
      </c>
      <c r="AA1480" s="153">
        <f>IFERROR(__xludf.DUMMYFUNCTION("TO_DATE(INT((AB1480/(60*60*24))+""1/1/1970""))"),44101.0)</f>
        <v>44101</v>
      </c>
      <c r="AB1480" s="156">
        <v>1.601244E9</v>
      </c>
      <c r="AC1480" s="156">
        <v>93325.5798</v>
      </c>
      <c r="AE1480" s="153">
        <f>IFERROR(__xludf.DUMMYFUNCTION("TO_DATE(INT((AF1480/(60*60*24))+""1/1/1970""))"),43857.0)</f>
        <v>43857</v>
      </c>
      <c r="AF1480" s="156">
        <v>1.5801192E9</v>
      </c>
      <c r="AG1480" s="156">
        <v>91414.9362</v>
      </c>
      <c r="AQ1480" s="153">
        <f>IFERROR(__xludf.DUMMYFUNCTION("TO_DATE(INT((AR1480/(60*60*24))+""1/1/1970""))"),44131.0)</f>
        <v>44131</v>
      </c>
      <c r="AR1480" s="156">
        <v>1.6037712E9</v>
      </c>
      <c r="AS1480" s="156">
        <v>108659.5953</v>
      </c>
      <c r="AT1480" s="152">
        <v>205635.2208</v>
      </c>
      <c r="AU1480" s="152">
        <f t="shared" si="1"/>
        <v>253883.94</v>
      </c>
      <c r="AV1480" s="152">
        <f t="shared" si="2"/>
        <v>35976.293</v>
      </c>
      <c r="AW1480" s="152">
        <f t="shared" si="3"/>
        <v>161726.8312</v>
      </c>
      <c r="AX1480" s="152">
        <f t="shared" si="4"/>
        <v>10136.5305</v>
      </c>
      <c r="AY1480" s="152">
        <f t="shared" si="5"/>
        <v>94267.4647</v>
      </c>
      <c r="AZ1480" s="152">
        <f t="shared" si="6"/>
        <v>101039.6183</v>
      </c>
      <c r="BA1480" s="152">
        <f t="shared" si="7"/>
        <v>233204.0195</v>
      </c>
      <c r="BB1480" s="152">
        <f t="shared" si="8"/>
        <v>116452.42</v>
      </c>
      <c r="BC1480" s="152">
        <f t="shared" si="9"/>
        <v>165285.7737</v>
      </c>
    </row>
    <row r="1481">
      <c r="A1481" s="152">
        <v>1.54350186E9</v>
      </c>
      <c r="B1481" s="152">
        <v>123508.3287</v>
      </c>
      <c r="D1481" s="153">
        <f>IFERROR(__xludf.DUMMYFUNCTION("TO_DATE(INT((E1481/(60*60*24))+""1/1/1970""))"),44132.0)</f>
        <v>44132</v>
      </c>
      <c r="E1481" s="152">
        <v>1.6038576E9</v>
      </c>
      <c r="F1481" s="152">
        <v>108659.5953</v>
      </c>
      <c r="H1481" s="153">
        <f>IFERROR(__xludf.DUMMYFUNCTION("TO_DATE(INT((I1481/(60*60*24))+""1/1/1970""))"),44132.0)</f>
        <v>44132</v>
      </c>
      <c r="I1481" s="156">
        <v>1.6038576E9</v>
      </c>
      <c r="J1481" s="156">
        <v>208566.3062</v>
      </c>
      <c r="L1481" s="158"/>
      <c r="M1481" s="159"/>
      <c r="O1481" s="153">
        <f>IFERROR(__xludf.DUMMYFUNCTION("TO_DATE(INT((P1481/(60*60*24))+""1/1/1970""))"),43854.0)</f>
        <v>43854</v>
      </c>
      <c r="P1481" s="13">
        <v>1.579878E9</v>
      </c>
      <c r="Q1481" s="13">
        <v>32555.6272</v>
      </c>
      <c r="S1481" s="153">
        <f>IFERROR(__xludf.DUMMYFUNCTION("TO_DATE(INT((T1481/(60*60*24))+""1/1/1970""))"),44132.0)</f>
        <v>44132</v>
      </c>
      <c r="T1481" s="156">
        <v>1.6038576E9</v>
      </c>
      <c r="U1481" s="156">
        <v>161182.3393</v>
      </c>
      <c r="W1481" s="153">
        <f>IFERROR(__xludf.DUMMYFUNCTION("TO_DATE(INT((X1481/(60*60*24))+""1/1/1970""))"),44092.0)</f>
        <v>44092</v>
      </c>
      <c r="X1481" s="156">
        <v>1.6004376E9</v>
      </c>
      <c r="Y1481" s="156">
        <v>10169.9224</v>
      </c>
      <c r="AA1481" s="153">
        <f>IFERROR(__xludf.DUMMYFUNCTION("TO_DATE(INT((AB1481/(60*60*24))+""1/1/1970""))"),44102.0)</f>
        <v>44102</v>
      </c>
      <c r="AB1481" s="156">
        <v>1.6012836E9</v>
      </c>
      <c r="AC1481" s="156">
        <v>93361.2198</v>
      </c>
      <c r="AE1481" s="153">
        <f>IFERROR(__xludf.DUMMYFUNCTION("TO_DATE(INT((AF1481/(60*60*24))+""1/1/1970""))"),43858.0)</f>
        <v>43858</v>
      </c>
      <c r="AF1481" s="152">
        <v>1.5801984E9</v>
      </c>
      <c r="AG1481" s="152">
        <v>91457.5091</v>
      </c>
      <c r="AQ1481" s="153">
        <f>IFERROR(__xludf.DUMMYFUNCTION("TO_DATE(INT((AR1481/(60*60*24))+""1/1/1970""))"),44132.0)</f>
        <v>44132</v>
      </c>
      <c r="AR1481" s="152">
        <v>1.6038576E9</v>
      </c>
      <c r="AS1481" s="152">
        <v>108659.5953</v>
      </c>
      <c r="AT1481" s="156">
        <v>208566.3062</v>
      </c>
      <c r="AU1481" s="152">
        <f t="shared" si="1"/>
        <v>253068.45</v>
      </c>
      <c r="AV1481" s="152">
        <f t="shared" si="2"/>
        <v>36128.5644</v>
      </c>
      <c r="AW1481" s="152">
        <f t="shared" si="3"/>
        <v>161182.3393</v>
      </c>
      <c r="AX1481" s="152">
        <f t="shared" si="4"/>
        <v>10141.9183</v>
      </c>
      <c r="AY1481" s="152">
        <f t="shared" si="5"/>
        <v>93853.6196</v>
      </c>
      <c r="AZ1481" s="152">
        <f t="shared" si="6"/>
        <v>100804.9086</v>
      </c>
      <c r="BA1481" s="152">
        <f t="shared" si="7"/>
        <v>232857.9096</v>
      </c>
      <c r="BB1481" s="152">
        <f t="shared" si="8"/>
        <v>115552.8249</v>
      </c>
      <c r="BC1481" s="152">
        <f t="shared" si="9"/>
        <v>165441.0942</v>
      </c>
    </row>
    <row r="1482">
      <c r="A1482" s="156">
        <v>1.5435252E9</v>
      </c>
      <c r="B1482" s="156">
        <v>123508.3287</v>
      </c>
      <c r="D1482" s="153">
        <f>IFERROR(__xludf.DUMMYFUNCTION("TO_DATE(INT((E1482/(60*60*24))+""1/1/1970""))"),44133.0)</f>
        <v>44133</v>
      </c>
      <c r="E1482" s="156">
        <v>1.603944E9</v>
      </c>
      <c r="F1482" s="156">
        <v>108659.5953</v>
      </c>
      <c r="H1482" s="153">
        <f>IFERROR(__xludf.DUMMYFUNCTION("TO_DATE(INT((I1482/(60*60*24))+""1/1/1970""))"),44133.0)</f>
        <v>44133</v>
      </c>
      <c r="I1482" s="152">
        <v>1.603944E9</v>
      </c>
      <c r="J1482" s="152">
        <v>209281.6511</v>
      </c>
      <c r="L1482" s="158"/>
      <c r="M1482" s="160"/>
      <c r="O1482" s="153">
        <f>IFERROR(__xludf.DUMMYFUNCTION("TO_DATE(INT((P1482/(60*60*24))+""1/1/1970""))"),43855.0)</f>
        <v>43855</v>
      </c>
      <c r="P1482" s="13">
        <v>1.5799104E9</v>
      </c>
      <c r="Q1482" s="13">
        <v>32612.6746</v>
      </c>
      <c r="S1482" s="153">
        <f>IFERROR(__xludf.DUMMYFUNCTION("TO_DATE(INT((T1482/(60*60*24))+""1/1/1970""))"),44133.0)</f>
        <v>44133</v>
      </c>
      <c r="T1482" s="152">
        <v>1.603944E9</v>
      </c>
      <c r="U1482" s="152">
        <v>155698.726</v>
      </c>
      <c r="W1482" s="153">
        <f>IFERROR(__xludf.DUMMYFUNCTION("TO_DATE(INT((X1482/(60*60*24))+""1/1/1970""))"),44093.0)</f>
        <v>44093</v>
      </c>
      <c r="X1482" s="156">
        <v>1.6004736E9</v>
      </c>
      <c r="Y1482" s="156">
        <v>10161.8025</v>
      </c>
      <c r="AA1482" s="153">
        <f>IFERROR(__xludf.DUMMYFUNCTION("TO_DATE(INT((AB1482/(60*60*24))+""1/1/1970""))"),44103.0)</f>
        <v>44103</v>
      </c>
      <c r="AB1482" s="152">
        <v>1.6013628E9</v>
      </c>
      <c r="AC1482" s="152">
        <v>93638.3909</v>
      </c>
      <c r="AE1482" s="153">
        <f>IFERROR(__xludf.DUMMYFUNCTION("TO_DATE(INT((AF1482/(60*60*24))+""1/1/1970""))"),43859.0)</f>
        <v>43859</v>
      </c>
      <c r="AF1482" s="156">
        <v>1.5802776E9</v>
      </c>
      <c r="AG1482" s="156">
        <v>91434.5852</v>
      </c>
      <c r="AQ1482" s="153">
        <f>IFERROR(__xludf.DUMMYFUNCTION("TO_DATE(INT((AR1482/(60*60*24))+""1/1/1970""))"),44133.0)</f>
        <v>44133</v>
      </c>
      <c r="AR1482" s="156">
        <v>1.603944E9</v>
      </c>
      <c r="AS1482" s="156">
        <v>108659.5953</v>
      </c>
      <c r="AT1482" s="152">
        <v>209281.6511</v>
      </c>
      <c r="AU1482" s="152">
        <f t="shared" si="1"/>
        <v>245011.13</v>
      </c>
      <c r="AV1482" s="152">
        <f t="shared" si="2"/>
        <v>36241.6014</v>
      </c>
      <c r="AW1482" s="152">
        <f t="shared" si="3"/>
        <v>155698.726</v>
      </c>
      <c r="AX1482" s="152">
        <f t="shared" si="4"/>
        <v>10127.0026</v>
      </c>
      <c r="AY1482" s="152">
        <f t="shared" si="5"/>
        <v>94046.4539</v>
      </c>
      <c r="AZ1482" s="152">
        <f t="shared" si="6"/>
        <v>100521.1231</v>
      </c>
      <c r="BA1482" s="152">
        <f t="shared" si="7"/>
        <v>221940.6638</v>
      </c>
      <c r="BB1482" s="152">
        <f t="shared" si="8"/>
        <v>117819.0836</v>
      </c>
      <c r="BC1482" s="152">
        <f t="shared" si="9"/>
        <v>162217.2992</v>
      </c>
    </row>
    <row r="1483">
      <c r="A1483" s="152">
        <v>1.54358826E9</v>
      </c>
      <c r="B1483" s="152">
        <v>123508.3287</v>
      </c>
      <c r="D1483" s="153">
        <f>IFERROR(__xludf.DUMMYFUNCTION("TO_DATE(INT((E1483/(60*60*24))+""1/1/1970""))"),44134.0)</f>
        <v>44134</v>
      </c>
      <c r="E1483" s="152">
        <v>1.6040304E9</v>
      </c>
      <c r="F1483" s="152">
        <v>108659.5953</v>
      </c>
      <c r="H1483" s="153">
        <f>IFERROR(__xludf.DUMMYFUNCTION("TO_DATE(INT((I1483/(60*60*24))+""1/1/1970""))"),44134.0)</f>
        <v>44134</v>
      </c>
      <c r="I1483" s="156">
        <v>1.6040304E9</v>
      </c>
      <c r="J1483" s="156">
        <v>220383.3981</v>
      </c>
      <c r="L1483" s="158"/>
      <c r="M1483" s="159"/>
      <c r="O1483" s="153">
        <f>IFERROR(__xludf.DUMMYFUNCTION("TO_DATE(INT((P1483/(60*60*24))+""1/1/1970""))"),43856.0)</f>
        <v>43856</v>
      </c>
      <c r="P1483" s="13">
        <v>1.5799968E9</v>
      </c>
      <c r="Q1483" s="13">
        <v>32612.6746</v>
      </c>
      <c r="S1483" s="153">
        <f>IFERROR(__xludf.DUMMYFUNCTION("TO_DATE(INT((T1483/(60*60*24))+""1/1/1970""))"),44134.0)</f>
        <v>44134</v>
      </c>
      <c r="T1483" s="156">
        <v>1.6040304E9</v>
      </c>
      <c r="U1483" s="156">
        <v>157281.1044</v>
      </c>
      <c r="W1483" s="153">
        <f>IFERROR(__xludf.DUMMYFUNCTION("TO_DATE(INT((X1483/(60*60*24))+""1/1/1970""))"),44095.0)</f>
        <v>44095</v>
      </c>
      <c r="X1483" s="152">
        <v>1.6006464E9</v>
      </c>
      <c r="Y1483" s="152">
        <v>10161.0504</v>
      </c>
      <c r="AA1483" s="153">
        <f>IFERROR(__xludf.DUMMYFUNCTION("TO_DATE(INT((AB1483/(60*60*24))+""1/1/1970""))"),44104.0)</f>
        <v>44104</v>
      </c>
      <c r="AB1483" s="156">
        <v>1.601442E9</v>
      </c>
      <c r="AC1483" s="156">
        <v>93787.8555</v>
      </c>
      <c r="AE1483" s="153">
        <f>IFERROR(__xludf.DUMMYFUNCTION("TO_DATE(INT((AF1483/(60*60*24))+""1/1/1970""))"),43860.0)</f>
        <v>43860</v>
      </c>
      <c r="AF1483" s="152">
        <v>1.5803568E9</v>
      </c>
      <c r="AG1483" s="152">
        <v>91502.9475</v>
      </c>
      <c r="AQ1483" s="153">
        <f>IFERROR(__xludf.DUMMYFUNCTION("TO_DATE(INT((AR1483/(60*60*24))+""1/1/1970""))"),44134.0)</f>
        <v>44134</v>
      </c>
      <c r="AR1483" s="152">
        <v>1.6040304E9</v>
      </c>
      <c r="AS1483" s="152">
        <v>108659.5953</v>
      </c>
      <c r="AT1483" s="156">
        <v>220383.3981</v>
      </c>
      <c r="AU1483" s="152">
        <f t="shared" si="1"/>
        <v>247325.17</v>
      </c>
      <c r="AV1483" s="152">
        <f t="shared" si="2"/>
        <v>36227.2701</v>
      </c>
      <c r="AW1483" s="152">
        <f t="shared" si="3"/>
        <v>157281.1044</v>
      </c>
      <c r="AX1483" s="152">
        <f t="shared" si="4"/>
        <v>10127.2388</v>
      </c>
      <c r="AY1483" s="152">
        <f t="shared" si="5"/>
        <v>94158.0554</v>
      </c>
      <c r="AZ1483" s="152">
        <f t="shared" si="6"/>
        <v>99923.2534</v>
      </c>
      <c r="BA1483" s="152">
        <f t="shared" si="7"/>
        <v>221974.4446</v>
      </c>
      <c r="BB1483" s="152">
        <f t="shared" si="8"/>
        <v>117092.3609</v>
      </c>
      <c r="BC1483" s="152">
        <f t="shared" si="9"/>
        <v>164717.549</v>
      </c>
    </row>
    <row r="1484">
      <c r="A1484" s="156">
        <v>1.5436116E9</v>
      </c>
      <c r="B1484" s="156">
        <v>123508.3287</v>
      </c>
      <c r="D1484" s="153">
        <f>IFERROR(__xludf.DUMMYFUNCTION("TO_DATE(INT((E1484/(60*60*24))+""1/1/1970""))"),44135.0)</f>
        <v>44135</v>
      </c>
      <c r="E1484" s="156">
        <v>1.6041168E9</v>
      </c>
      <c r="F1484" s="156">
        <v>108659.5953</v>
      </c>
      <c r="H1484" s="153">
        <f>IFERROR(__xludf.DUMMYFUNCTION("TO_DATE(INT((I1484/(60*60*24))+""1/1/1970""))"),44135.0)</f>
        <v>44135</v>
      </c>
      <c r="I1484" s="152">
        <v>1.6041168E9</v>
      </c>
      <c r="J1484" s="152">
        <v>213920.5795</v>
      </c>
      <c r="L1484" s="158"/>
      <c r="M1484" s="160"/>
      <c r="O1484" s="153">
        <f>IFERROR(__xludf.DUMMYFUNCTION("TO_DATE(INT((P1484/(60*60*24))+""1/1/1970""))"),43857.0)</f>
        <v>43857</v>
      </c>
      <c r="P1484" s="13">
        <v>1.5800832E9</v>
      </c>
      <c r="Q1484" s="13">
        <v>32699.8005</v>
      </c>
      <c r="S1484" s="153">
        <f>IFERROR(__xludf.DUMMYFUNCTION("TO_DATE(INT((T1484/(60*60*24))+""1/1/1970""))"),44135.0)</f>
        <v>44135</v>
      </c>
      <c r="T1484" s="152">
        <v>1.6041168E9</v>
      </c>
      <c r="U1484" s="152">
        <v>155595.8458</v>
      </c>
      <c r="W1484" s="153">
        <f>IFERROR(__xludf.DUMMYFUNCTION("TO_DATE(INT((X1484/(60*60*24))+""1/1/1970""))"),44096.0)</f>
        <v>44096</v>
      </c>
      <c r="X1484" s="156">
        <v>1.6007832E9</v>
      </c>
      <c r="Y1484" s="156">
        <v>10163.7394</v>
      </c>
      <c r="AA1484" s="153">
        <f>IFERROR(__xludf.DUMMYFUNCTION("TO_DATE(INT((AB1484/(60*60*24))+""1/1/1970""))"),44105.0)</f>
        <v>44105</v>
      </c>
      <c r="AB1484" s="152">
        <v>1.6015212E9</v>
      </c>
      <c r="AC1484" s="152">
        <v>94129.1168</v>
      </c>
      <c r="AE1484" s="153">
        <f>IFERROR(__xludf.DUMMYFUNCTION("TO_DATE(INT((AF1484/(60*60*24))+""1/1/1970""))"),43861.0)</f>
        <v>43861</v>
      </c>
      <c r="AF1484" s="156">
        <v>1.580436E9</v>
      </c>
      <c r="AG1484" s="156">
        <v>91380.5504</v>
      </c>
      <c r="AQ1484" s="153">
        <f>IFERROR(__xludf.DUMMYFUNCTION("TO_DATE(INT((AR1484/(60*60*24))+""1/1/1970""))"),44135.0)</f>
        <v>44135</v>
      </c>
      <c r="AR1484" s="156">
        <v>1.6041168E9</v>
      </c>
      <c r="AS1484" s="156">
        <v>108659.5953</v>
      </c>
      <c r="AT1484" s="152">
        <v>213920.5795</v>
      </c>
      <c r="AU1484" s="152">
        <f t="shared" si="1"/>
        <v>247325.17</v>
      </c>
      <c r="AV1484" s="152">
        <f t="shared" si="2"/>
        <v>36255.6362</v>
      </c>
      <c r="AW1484" s="152">
        <f t="shared" si="3"/>
        <v>155595.8458</v>
      </c>
      <c r="AX1484" s="152">
        <f t="shared" si="4"/>
        <v>10124.0524</v>
      </c>
      <c r="AY1484" s="152">
        <f t="shared" si="5"/>
        <v>94158.0554</v>
      </c>
      <c r="AZ1484" s="152">
        <f t="shared" si="6"/>
        <v>99660.3785</v>
      </c>
      <c r="BA1484" s="152">
        <f t="shared" si="7"/>
        <v>209754.6347</v>
      </c>
      <c r="BB1484" s="152">
        <f t="shared" si="8"/>
        <v>117182.3406</v>
      </c>
      <c r="BC1484" s="152">
        <f t="shared" si="9"/>
        <v>159948.8021</v>
      </c>
    </row>
    <row r="1485">
      <c r="A1485" s="152">
        <v>1.54384746E9</v>
      </c>
      <c r="B1485" s="152">
        <v>123508.3287</v>
      </c>
      <c r="D1485" s="153">
        <f>IFERROR(__xludf.DUMMYFUNCTION("TO_DATE(INT((E1485/(60*60*24))+""1/1/1970""))"),44137.0)</f>
        <v>44137</v>
      </c>
      <c r="E1485" s="152">
        <v>1.6043292E9</v>
      </c>
      <c r="F1485" s="152">
        <v>108659.5953</v>
      </c>
      <c r="H1485" s="153">
        <f>IFERROR(__xludf.DUMMYFUNCTION("TO_DATE(INT((I1485/(60*60*24))+""1/1/1970""))"),44137.0)</f>
        <v>44137</v>
      </c>
      <c r="I1485" s="156">
        <v>1.6043292E9</v>
      </c>
      <c r="J1485" s="156">
        <v>213920.5795</v>
      </c>
      <c r="L1485" s="158"/>
      <c r="M1485" s="159"/>
      <c r="O1485" s="153">
        <f>IFERROR(__xludf.DUMMYFUNCTION("TO_DATE(INT((P1485/(60*60*24))+""1/1/1970""))"),43858.0)</f>
        <v>43858</v>
      </c>
      <c r="P1485" s="13">
        <v>1.5802236E9</v>
      </c>
      <c r="Q1485" s="13">
        <v>32673.0545</v>
      </c>
      <c r="S1485" s="153">
        <f>IFERROR(__xludf.DUMMYFUNCTION("TO_DATE(INT((T1485/(60*60*24))+""1/1/1970""))"),44137.0)</f>
        <v>44137</v>
      </c>
      <c r="T1485" s="156">
        <v>1.6042932E9</v>
      </c>
      <c r="U1485" s="156">
        <v>155595.8458</v>
      </c>
      <c r="W1485" s="153">
        <f>IFERROR(__xludf.DUMMYFUNCTION("TO_DATE(INT((X1485/(60*60*24))+""1/1/1970""))"),44097.0)</f>
        <v>44097</v>
      </c>
      <c r="X1485" s="156">
        <v>1.6008696E9</v>
      </c>
      <c r="Y1485" s="156">
        <v>10174.89</v>
      </c>
      <c r="AA1485" s="153">
        <f>IFERROR(__xludf.DUMMYFUNCTION("TO_DATE(INT((AB1485/(60*60*24))+""1/1/1970""))"),44106.0)</f>
        <v>44106</v>
      </c>
      <c r="AB1485" s="156">
        <v>1.6016004E9</v>
      </c>
      <c r="AC1485" s="156">
        <v>94081.7172</v>
      </c>
      <c r="AE1485" s="153">
        <f>IFERROR(__xludf.DUMMYFUNCTION("TO_DATE(INT((AF1485/(60*60*24))+""1/1/1970""))"),43862.0)</f>
        <v>43862</v>
      </c>
      <c r="AF1485" s="152">
        <v>1.5805152E9</v>
      </c>
      <c r="AG1485" s="152">
        <v>90842.6579</v>
      </c>
      <c r="AQ1485" s="153">
        <f>IFERROR(__xludf.DUMMYFUNCTION("TO_DATE(INT((AR1485/(60*60*24))+""1/1/1970""))"),44137.0)</f>
        <v>44137</v>
      </c>
      <c r="AR1485" s="152">
        <v>1.6043292E9</v>
      </c>
      <c r="AS1485" s="152">
        <v>108659.5953</v>
      </c>
      <c r="AT1485" s="156">
        <v>213920.5795</v>
      </c>
      <c r="AU1485" s="152">
        <f t="shared" si="1"/>
        <v>244927.49</v>
      </c>
      <c r="AV1485" s="152">
        <f t="shared" si="2"/>
        <v>36253.5025</v>
      </c>
      <c r="AW1485" s="152">
        <f t="shared" si="3"/>
        <v>155595.8458</v>
      </c>
      <c r="AX1485" s="152">
        <f t="shared" si="4"/>
        <v>10119.2079</v>
      </c>
      <c r="AY1485" s="152">
        <f t="shared" si="5"/>
        <v>94359.0707</v>
      </c>
      <c r="AZ1485" s="152">
        <f t="shared" si="6"/>
        <v>99608.7423</v>
      </c>
      <c r="BA1485" s="152">
        <f t="shared" si="7"/>
        <v>209754.6347</v>
      </c>
      <c r="BB1485" s="152">
        <f t="shared" si="8"/>
        <v>117182.3406</v>
      </c>
      <c r="BC1485" s="152">
        <f t="shared" si="9"/>
        <v>159948.8021</v>
      </c>
    </row>
    <row r="1486">
      <c r="A1486" s="156">
        <v>1.5438708E9</v>
      </c>
      <c r="B1486" s="156">
        <v>123669.216</v>
      </c>
      <c r="D1486" s="153">
        <f>IFERROR(__xludf.DUMMYFUNCTION("TO_DATE(INT((E1486/(60*60*24))+""1/1/1970""))"),44138.0)</f>
        <v>44138</v>
      </c>
      <c r="E1486" s="152">
        <v>1.6043796E9</v>
      </c>
      <c r="F1486" s="152">
        <v>108659.5953</v>
      </c>
      <c r="H1486" s="153">
        <f>IFERROR(__xludf.DUMMYFUNCTION("TO_DATE(INT((I1486/(60*60*24))+""1/1/1970""))"),44138.0)</f>
        <v>44138</v>
      </c>
      <c r="I1486" s="156">
        <v>1.6043796E9</v>
      </c>
      <c r="J1486" s="156">
        <v>214710.0283</v>
      </c>
      <c r="L1486" s="158"/>
      <c r="M1486" s="160"/>
      <c r="O1486" s="153">
        <f>IFERROR(__xludf.DUMMYFUNCTION("TO_DATE(INT((P1486/(60*60*24))+""1/1/1970""))"),43859.0)</f>
        <v>43859</v>
      </c>
      <c r="P1486" s="13">
        <v>1.58031E9</v>
      </c>
      <c r="Q1486" s="13">
        <v>32638.9972</v>
      </c>
      <c r="S1486" s="153">
        <f>IFERROR(__xludf.DUMMYFUNCTION("TO_DATE(INT((T1486/(60*60*24))+""1/1/1970""))"),44138.0)</f>
        <v>44138</v>
      </c>
      <c r="T1486" s="152">
        <v>1.6043796E9</v>
      </c>
      <c r="U1486" s="152">
        <v>157362.6895</v>
      </c>
      <c r="W1486" s="153">
        <f>IFERROR(__xludf.DUMMYFUNCTION("TO_DATE(INT((X1486/(60*60*24))+""1/1/1970""))"),44098.0)</f>
        <v>44098</v>
      </c>
      <c r="X1486" s="156">
        <v>1.600956E9</v>
      </c>
      <c r="Y1486" s="156">
        <v>10163.3398</v>
      </c>
      <c r="AA1486" s="153">
        <f>IFERROR(__xludf.DUMMYFUNCTION("TO_DATE(INT((AB1486/(60*60*24))+""1/1/1970""))"),44108.0)</f>
        <v>44108</v>
      </c>
      <c r="AB1486" s="152">
        <v>1.6018488E9</v>
      </c>
      <c r="AC1486" s="152">
        <v>93855.5879</v>
      </c>
      <c r="AE1486" s="153">
        <f>IFERROR(__xludf.DUMMYFUNCTION("TO_DATE(INT((AF1486/(60*60*24))+""1/1/1970""))"),43863.0)</f>
        <v>43863</v>
      </c>
      <c r="AF1486" s="156">
        <v>1.5806844E9</v>
      </c>
      <c r="AG1486" s="156">
        <v>90842.6579</v>
      </c>
      <c r="AQ1486" s="153">
        <f>IFERROR(__xludf.DUMMYFUNCTION("TO_DATE(INT((AR1486/(60*60*24))+""1/1/1970""))"),44138.0)</f>
        <v>44138</v>
      </c>
      <c r="AR1486" s="152">
        <v>1.6043796E9</v>
      </c>
      <c r="AS1486" s="152">
        <v>108659.5953</v>
      </c>
      <c r="AT1486" s="156">
        <v>214710.0283</v>
      </c>
      <c r="AU1486" s="152">
        <f t="shared" si="1"/>
        <v>247478.51</v>
      </c>
      <c r="AV1486" s="152">
        <f t="shared" si="2"/>
        <v>36323.6348</v>
      </c>
      <c r="AW1486" s="152">
        <f t="shared" si="3"/>
        <v>157362.6895</v>
      </c>
      <c r="AX1486" s="152">
        <f t="shared" si="4"/>
        <v>10136.7018</v>
      </c>
      <c r="AY1486" s="152">
        <f t="shared" si="5"/>
        <v>94153.692</v>
      </c>
      <c r="AZ1486" s="152">
        <f t="shared" si="6"/>
        <v>99600.6342</v>
      </c>
      <c r="BA1486" s="152">
        <f t="shared" si="7"/>
        <v>210786.1389</v>
      </c>
      <c r="BB1486" s="152">
        <f t="shared" si="8"/>
        <v>117387.4456</v>
      </c>
      <c r="BC1486" s="152">
        <f t="shared" si="9"/>
        <v>159969.1556</v>
      </c>
    </row>
    <row r="1487">
      <c r="A1487" s="152">
        <v>1.54393386E9</v>
      </c>
      <c r="B1487" s="152">
        <v>123311.9461</v>
      </c>
      <c r="D1487" s="153">
        <f>IFERROR(__xludf.DUMMYFUNCTION("TO_DATE(INT((E1487/(60*60*24))+""1/1/1970""))"),44139.0)</f>
        <v>44139</v>
      </c>
      <c r="E1487" s="156">
        <v>1.604466E9</v>
      </c>
      <c r="F1487" s="156">
        <v>108659.5953</v>
      </c>
      <c r="H1487" s="153">
        <f>IFERROR(__xludf.DUMMYFUNCTION("TO_DATE(INT((I1487/(60*60*24))+""1/1/1970""))"),44139.0)</f>
        <v>44139</v>
      </c>
      <c r="I1487" s="152">
        <v>1.604466E9</v>
      </c>
      <c r="J1487" s="152">
        <v>217439.0765</v>
      </c>
      <c r="L1487" s="158"/>
      <c r="M1487" s="159"/>
      <c r="O1487" s="153">
        <f>IFERROR(__xludf.DUMMYFUNCTION("TO_DATE(INT((P1487/(60*60*24))+""1/1/1970""))"),43860.0)</f>
        <v>43860</v>
      </c>
      <c r="P1487" s="13">
        <v>1.5803964E9</v>
      </c>
      <c r="Q1487" s="13">
        <v>32691.1098</v>
      </c>
      <c r="S1487" s="153">
        <f>IFERROR(__xludf.DUMMYFUNCTION("TO_DATE(INT((T1487/(60*60*24))+""1/1/1970""))"),44139.0)</f>
        <v>44139</v>
      </c>
      <c r="T1487" s="156">
        <v>1.604466E9</v>
      </c>
      <c r="U1487" s="156">
        <v>160135.2635</v>
      </c>
      <c r="W1487" s="153">
        <f>IFERROR(__xludf.DUMMYFUNCTION("TO_DATE(INT((X1487/(60*60*24))+""1/1/1970""))"),44099.0)</f>
        <v>44099</v>
      </c>
      <c r="X1487" s="156">
        <v>1.6010424E9</v>
      </c>
      <c r="Y1487" s="156">
        <v>10164.692</v>
      </c>
      <c r="AA1487" s="153">
        <f>IFERROR(__xludf.DUMMYFUNCTION("TO_DATE(INT((AB1487/(60*60*24))+""1/1/1970""))"),44109.0)</f>
        <v>44109</v>
      </c>
      <c r="AB1487" s="152">
        <v>1.6018884E9</v>
      </c>
      <c r="AC1487" s="152">
        <v>93789.0215</v>
      </c>
      <c r="AE1487" s="153">
        <f>IFERROR(__xludf.DUMMYFUNCTION("TO_DATE(INT((AF1487/(60*60*24))+""1/1/1970""))"),43864.0)</f>
        <v>43864</v>
      </c>
      <c r="AF1487" s="152">
        <v>1.580724E9</v>
      </c>
      <c r="AG1487" s="152">
        <v>90886.4589</v>
      </c>
      <c r="AQ1487" s="153">
        <f>IFERROR(__xludf.DUMMYFUNCTION("TO_DATE(INT((AR1487/(60*60*24))+""1/1/1970""))"),44139.0)</f>
        <v>44139</v>
      </c>
      <c r="AR1487" s="156">
        <v>1.604466E9</v>
      </c>
      <c r="AS1487" s="156">
        <v>108659.5953</v>
      </c>
      <c r="AT1487" s="152">
        <v>217439.0765</v>
      </c>
      <c r="AU1487" s="152">
        <f t="shared" si="1"/>
        <v>251542.02</v>
      </c>
      <c r="AV1487" s="152">
        <f t="shared" si="2"/>
        <v>36363.4841</v>
      </c>
      <c r="AW1487" s="152">
        <f t="shared" si="3"/>
        <v>160135.2635</v>
      </c>
      <c r="AX1487" s="152">
        <f t="shared" si="4"/>
        <v>10136.2106</v>
      </c>
      <c r="AY1487" s="152">
        <f t="shared" si="5"/>
        <v>94445.4445</v>
      </c>
      <c r="AZ1487" s="152">
        <f t="shared" si="6"/>
        <v>100636.771</v>
      </c>
      <c r="BA1487" s="152">
        <f t="shared" si="7"/>
        <v>219054.3809</v>
      </c>
      <c r="BB1487" s="152">
        <f t="shared" si="8"/>
        <v>117447.2791</v>
      </c>
      <c r="BC1487" s="152">
        <f t="shared" si="9"/>
        <v>162500.4406</v>
      </c>
    </row>
    <row r="1488">
      <c r="A1488" s="156">
        <v>1.5439572E9</v>
      </c>
      <c r="B1488" s="156">
        <v>119677.4973</v>
      </c>
      <c r="D1488" s="153">
        <f>IFERROR(__xludf.DUMMYFUNCTION("TO_DATE(INT((E1488/(60*60*24))+""1/1/1970""))"),44140.0)</f>
        <v>44140</v>
      </c>
      <c r="E1488" s="152">
        <v>1.6045524E9</v>
      </c>
      <c r="F1488" s="152">
        <v>108659.5953</v>
      </c>
      <c r="H1488" s="153">
        <f>IFERROR(__xludf.DUMMYFUNCTION("TO_DATE(INT((I1488/(60*60*24))+""1/1/1970""))"),44140.0)</f>
        <v>44140</v>
      </c>
      <c r="I1488" s="156">
        <v>1.6045524E9</v>
      </c>
      <c r="J1488" s="156">
        <v>221318.5387</v>
      </c>
      <c r="L1488" s="158"/>
      <c r="M1488" s="160"/>
      <c r="O1488" s="153">
        <f>IFERROR(__xludf.DUMMYFUNCTION("TO_DATE(INT((P1488/(60*60*24))+""1/1/1970""))"),43861.0)</f>
        <v>43861</v>
      </c>
      <c r="P1488" s="13">
        <v>1.5804828E9</v>
      </c>
      <c r="Q1488" s="13">
        <v>32732.0464</v>
      </c>
      <c r="S1488" s="153">
        <f>IFERROR(__xludf.DUMMYFUNCTION("TO_DATE(INT((T1488/(60*60*24))+""1/1/1970""))"),44140.0)</f>
        <v>44140</v>
      </c>
      <c r="T1488" s="152">
        <v>1.6045524E9</v>
      </c>
      <c r="U1488" s="152">
        <v>163689.0506</v>
      </c>
      <c r="W1488" s="153">
        <f>IFERROR(__xludf.DUMMYFUNCTION("TO_DATE(INT((X1488/(60*60*24))+""1/1/1970""))"),44100.0)</f>
        <v>44100</v>
      </c>
      <c r="X1488" s="156">
        <v>1.6010784E9</v>
      </c>
      <c r="Y1488" s="156">
        <v>10165.4234</v>
      </c>
      <c r="AA1488" s="153">
        <f>IFERROR(__xludf.DUMMYFUNCTION("TO_DATE(INT((AB1488/(60*60*24))+""1/1/1970""))"),44110.0)</f>
        <v>44110</v>
      </c>
      <c r="AB1488" s="156">
        <v>1.6019676E9</v>
      </c>
      <c r="AC1488" s="156">
        <v>93507.968</v>
      </c>
      <c r="AE1488" s="153">
        <f>IFERROR(__xludf.DUMMYFUNCTION("TO_DATE(INT((AF1488/(60*60*24))+""1/1/1970""))"),43865.0)</f>
        <v>43865</v>
      </c>
      <c r="AF1488" s="156">
        <v>1.5808032E9</v>
      </c>
      <c r="AG1488" s="156">
        <v>91105.4638</v>
      </c>
      <c r="AQ1488" s="153">
        <f>IFERROR(__xludf.DUMMYFUNCTION("TO_DATE(INT((AR1488/(60*60*24))+""1/1/1970""))"),44140.0)</f>
        <v>44140</v>
      </c>
      <c r="AR1488" s="152">
        <v>1.6045524E9</v>
      </c>
      <c r="AS1488" s="152">
        <v>108659.5953</v>
      </c>
      <c r="AT1488" s="156">
        <v>221318.5387</v>
      </c>
      <c r="AU1488" s="152">
        <f t="shared" si="1"/>
        <v>256776.49</v>
      </c>
      <c r="AV1488" s="152">
        <f t="shared" si="2"/>
        <v>36382.3979</v>
      </c>
      <c r="AW1488" s="152">
        <f t="shared" si="3"/>
        <v>163689.0506</v>
      </c>
      <c r="AX1488" s="152">
        <f t="shared" si="4"/>
        <v>10148.2059</v>
      </c>
      <c r="AY1488" s="152">
        <f t="shared" si="5"/>
        <v>93878.8958</v>
      </c>
      <c r="AZ1488" s="152">
        <f t="shared" si="6"/>
        <v>100383.7112</v>
      </c>
      <c r="BA1488" s="152">
        <f t="shared" si="7"/>
        <v>230945.9398</v>
      </c>
      <c r="BB1488" s="152">
        <f t="shared" si="8"/>
        <v>118957.9115</v>
      </c>
      <c r="BC1488" s="152">
        <f t="shared" si="9"/>
        <v>164223.7606</v>
      </c>
    </row>
    <row r="1489">
      <c r="A1489" s="152">
        <v>1.54410666E9</v>
      </c>
      <c r="B1489" s="152">
        <v>117736.7721</v>
      </c>
      <c r="D1489" s="153">
        <f>IFERROR(__xludf.DUMMYFUNCTION("TO_DATE(INT((E1489/(60*60*24))+""1/1/1970""))"),44141.0)</f>
        <v>44141</v>
      </c>
      <c r="E1489" s="156">
        <v>1.6046388E9</v>
      </c>
      <c r="F1489" s="156">
        <v>108659.5953</v>
      </c>
      <c r="H1489" s="153">
        <f>IFERROR(__xludf.DUMMYFUNCTION("TO_DATE(INT((I1489/(60*60*24))+""1/1/1970""))"),44141.0)</f>
        <v>44141</v>
      </c>
      <c r="I1489" s="152">
        <v>1.6046388E9</v>
      </c>
      <c r="J1489" s="152">
        <v>225391.5866</v>
      </c>
      <c r="L1489" s="158"/>
      <c r="M1489" s="159"/>
      <c r="O1489" s="153">
        <f>IFERROR(__xludf.DUMMYFUNCTION("TO_DATE(INT((P1489/(60*60*24))+""1/1/1970""))"),43862.0)</f>
        <v>43862</v>
      </c>
      <c r="P1489" s="13">
        <v>1.5805152E9</v>
      </c>
      <c r="Q1489" s="13">
        <v>32821.3527</v>
      </c>
      <c r="S1489" s="153">
        <f>IFERROR(__xludf.DUMMYFUNCTION("TO_DATE(INT((T1489/(60*60*24))+""1/1/1970""))"),44141.0)</f>
        <v>44141</v>
      </c>
      <c r="T1489" s="156">
        <v>1.6046388E9</v>
      </c>
      <c r="U1489" s="156">
        <v>166870.7936</v>
      </c>
      <c r="W1489" s="153">
        <f>IFERROR(__xludf.DUMMYFUNCTION("TO_DATE(INT((X1489/(60*60*24))+""1/1/1970""))"),44102.0)</f>
        <v>44102</v>
      </c>
      <c r="X1489" s="152">
        <v>1.6012512E9</v>
      </c>
      <c r="Y1489" s="152">
        <v>10165.4001</v>
      </c>
      <c r="AA1489" s="153">
        <f>IFERROR(__xludf.DUMMYFUNCTION("TO_DATE(INT((AB1489/(60*60*24))+""1/1/1970""))"),44111.0)</f>
        <v>44111</v>
      </c>
      <c r="AB1489" s="152">
        <v>1.6020468E9</v>
      </c>
      <c r="AC1489" s="152">
        <v>93657.5899</v>
      </c>
      <c r="AE1489" s="153">
        <f>IFERROR(__xludf.DUMMYFUNCTION("TO_DATE(INT((AF1489/(60*60*24))+""1/1/1970""))"),43866.0)</f>
        <v>43866</v>
      </c>
      <c r="AF1489" s="152">
        <v>1.5808824E9</v>
      </c>
      <c r="AG1489" s="152">
        <v>91250.3755</v>
      </c>
      <c r="AQ1489" s="153">
        <f>IFERROR(__xludf.DUMMYFUNCTION("TO_DATE(INT((AR1489/(60*60*24))+""1/1/1970""))"),44141.0)</f>
        <v>44141</v>
      </c>
      <c r="AR1489" s="156">
        <v>1.6046388E9</v>
      </c>
      <c r="AS1489" s="156">
        <v>108659.5953</v>
      </c>
      <c r="AT1489" s="152">
        <v>225391.5866</v>
      </c>
      <c r="AU1489" s="152">
        <f t="shared" si="1"/>
        <v>261446.39</v>
      </c>
      <c r="AV1489" s="152">
        <f t="shared" si="2"/>
        <v>36520.3393</v>
      </c>
      <c r="AW1489" s="152">
        <f t="shared" si="3"/>
        <v>166870.7936</v>
      </c>
      <c r="AX1489" s="152">
        <f t="shared" si="4"/>
        <v>10144.0551</v>
      </c>
      <c r="AY1489" s="152">
        <f t="shared" si="5"/>
        <v>93296.1469</v>
      </c>
      <c r="AZ1489" s="152">
        <f t="shared" si="6"/>
        <v>101106.6173</v>
      </c>
      <c r="BA1489" s="152">
        <f t="shared" si="7"/>
        <v>242140.3946</v>
      </c>
      <c r="BB1489" s="152">
        <f t="shared" si="8"/>
        <v>120041.6265</v>
      </c>
      <c r="BC1489" s="152">
        <f t="shared" si="9"/>
        <v>164794.6165</v>
      </c>
    </row>
    <row r="1490">
      <c r="A1490" s="156">
        <v>1.54413E9</v>
      </c>
      <c r="B1490" s="156">
        <v>117377.1923</v>
      </c>
      <c r="D1490" s="153">
        <f>IFERROR(__xludf.DUMMYFUNCTION("TO_DATE(INT((E1490/(60*60*24))+""1/1/1970""))"),44142.0)</f>
        <v>44142</v>
      </c>
      <c r="E1490" s="152">
        <v>1.6047252E9</v>
      </c>
      <c r="F1490" s="152">
        <v>108659.5953</v>
      </c>
      <c r="H1490" s="153">
        <f>IFERROR(__xludf.DUMMYFUNCTION("TO_DATE(INT((I1490/(60*60*24))+""1/1/1970""))"),44142.0)</f>
        <v>44142</v>
      </c>
      <c r="I1490" s="156">
        <v>1.6047252E9</v>
      </c>
      <c r="J1490" s="156">
        <v>227404.7863</v>
      </c>
      <c r="L1490" s="158"/>
      <c r="M1490" s="160"/>
      <c r="O1490" s="153">
        <f>IFERROR(__xludf.DUMMYFUNCTION("TO_DATE(INT((P1490/(60*60*24))+""1/1/1970""))"),43863.0)</f>
        <v>43863</v>
      </c>
      <c r="P1490" s="13">
        <v>1.5806016E9</v>
      </c>
      <c r="Q1490" s="13">
        <v>32821.3527</v>
      </c>
      <c r="S1490" s="153">
        <f>IFERROR(__xludf.DUMMYFUNCTION("TO_DATE(INT((T1490/(60*60*24))+""1/1/1970""))"),44142.0)</f>
        <v>44142</v>
      </c>
      <c r="T1490" s="152">
        <v>1.6047252E9</v>
      </c>
      <c r="U1490" s="152">
        <v>166846.5681</v>
      </c>
      <c r="W1490" s="153">
        <f>IFERROR(__xludf.DUMMYFUNCTION("TO_DATE(INT((X1490/(60*60*24))+""1/1/1970""))"),44103.0)</f>
        <v>44103</v>
      </c>
      <c r="X1490" s="156">
        <v>1.601388E9</v>
      </c>
      <c r="Y1490" s="156">
        <v>10157.5778</v>
      </c>
      <c r="AA1490" s="153">
        <f>IFERROR(__xludf.DUMMYFUNCTION("TO_DATE(INT((AB1490/(60*60*24))+""1/1/1970""))"),44112.0)</f>
        <v>44112</v>
      </c>
      <c r="AB1490" s="156">
        <v>1.602126E9</v>
      </c>
      <c r="AC1490" s="156">
        <v>93564.2458</v>
      </c>
      <c r="AE1490" s="153">
        <f>IFERROR(__xludf.DUMMYFUNCTION("TO_DATE(INT((AF1490/(60*60*24))+""1/1/1970""))"),43867.0)</f>
        <v>43867</v>
      </c>
      <c r="AF1490" s="156">
        <v>1.5809616E9</v>
      </c>
      <c r="AG1490" s="156">
        <v>91614.2921</v>
      </c>
      <c r="AQ1490" s="153">
        <f>IFERROR(__xludf.DUMMYFUNCTION("TO_DATE(INT((AR1490/(60*60*24))+""1/1/1970""))"),44142.0)</f>
        <v>44142</v>
      </c>
      <c r="AR1490" s="152">
        <v>1.6047252E9</v>
      </c>
      <c r="AS1490" s="152">
        <v>108659.5953</v>
      </c>
      <c r="AT1490" s="156">
        <v>227404.7863</v>
      </c>
      <c r="AU1490" s="152">
        <f t="shared" si="1"/>
        <v>261446.39</v>
      </c>
      <c r="AV1490" s="152">
        <f t="shared" si="2"/>
        <v>36654.5807</v>
      </c>
      <c r="AW1490" s="152">
        <f t="shared" si="3"/>
        <v>166846.5681</v>
      </c>
      <c r="AX1490" s="152">
        <f t="shared" si="4"/>
        <v>10137.2449</v>
      </c>
      <c r="AY1490" s="152">
        <f t="shared" si="5"/>
        <v>93296.1469</v>
      </c>
      <c r="AZ1490" s="152">
        <f t="shared" si="6"/>
        <v>101590.1194</v>
      </c>
      <c r="BA1490" s="152">
        <f t="shared" si="7"/>
        <v>245727.9284</v>
      </c>
      <c r="BB1490" s="152">
        <f t="shared" si="8"/>
        <v>119949.5065</v>
      </c>
      <c r="BC1490" s="152">
        <f t="shared" si="9"/>
        <v>163568.3524</v>
      </c>
    </row>
    <row r="1491">
      <c r="A1491" s="152">
        <v>1.54419306E9</v>
      </c>
      <c r="B1491" s="152">
        <v>117377.1923</v>
      </c>
      <c r="D1491" s="153">
        <f>IFERROR(__xludf.DUMMYFUNCTION("TO_DATE(INT((E1491/(60*60*24))+""1/1/1970""))"),44144.0)</f>
        <v>44144</v>
      </c>
      <c r="E1491" s="156">
        <v>1.604934E9</v>
      </c>
      <c r="F1491" s="156">
        <v>108659.5953</v>
      </c>
      <c r="H1491" s="153">
        <f>IFERROR(__xludf.DUMMYFUNCTION("TO_DATE(INT((I1491/(60*60*24))+""1/1/1970""))"),44144.0)</f>
        <v>44144</v>
      </c>
      <c r="I1491" s="152">
        <v>1.604934E9</v>
      </c>
      <c r="J1491" s="152">
        <v>227404.7863</v>
      </c>
      <c r="L1491" s="158"/>
      <c r="M1491" s="159"/>
      <c r="O1491" s="153">
        <f>IFERROR(__xludf.DUMMYFUNCTION("TO_DATE(INT((P1491/(60*60*24))+""1/1/1970""))"),43864.0)</f>
        <v>43864</v>
      </c>
      <c r="P1491" s="13">
        <v>1.580688E9</v>
      </c>
      <c r="Q1491" s="13">
        <v>32813.4067</v>
      </c>
      <c r="S1491" s="153">
        <f>IFERROR(__xludf.DUMMYFUNCTION("TO_DATE(INT((T1491/(60*60*24))+""1/1/1970""))"),44144.0)</f>
        <v>44144</v>
      </c>
      <c r="T1491" s="156">
        <v>1.604934E9</v>
      </c>
      <c r="U1491" s="156">
        <v>166846.5681</v>
      </c>
      <c r="W1491" s="153">
        <f>IFERROR(__xludf.DUMMYFUNCTION("TO_DATE(INT((X1491/(60*60*24))+""1/1/1970""))"),44104.0)</f>
        <v>44104</v>
      </c>
      <c r="X1491" s="156">
        <v>1.6014744E9</v>
      </c>
      <c r="Y1491" s="156">
        <v>10155.5004</v>
      </c>
      <c r="AA1491" s="153">
        <f>IFERROR(__xludf.DUMMYFUNCTION("TO_DATE(INT((AB1491/(60*60*24))+""1/1/1970""))"),44113.0)</f>
        <v>44113</v>
      </c>
      <c r="AB1491" s="152">
        <v>1.6022052E9</v>
      </c>
      <c r="AC1491" s="152">
        <v>93736.6848</v>
      </c>
      <c r="AE1491" s="153">
        <f>IFERROR(__xludf.DUMMYFUNCTION("TO_DATE(INT((AF1491/(60*60*24))+""1/1/1970""))"),43868.0)</f>
        <v>43868</v>
      </c>
      <c r="AF1491" s="152">
        <v>1.5810408E9</v>
      </c>
      <c r="AG1491" s="152">
        <v>91773.5312</v>
      </c>
      <c r="AQ1491" s="153">
        <f>IFERROR(__xludf.DUMMYFUNCTION("TO_DATE(INT((AR1491/(60*60*24))+""1/1/1970""))"),44144.0)</f>
        <v>44144</v>
      </c>
      <c r="AR1491" s="156">
        <v>1.604934E9</v>
      </c>
      <c r="AS1491" s="156">
        <v>108659.5953</v>
      </c>
      <c r="AT1491" s="152">
        <v>227404.7863</v>
      </c>
      <c r="AU1491" s="152">
        <f t="shared" si="1"/>
        <v>261390.63</v>
      </c>
      <c r="AV1491" s="152">
        <f t="shared" si="2"/>
        <v>36599.2844</v>
      </c>
      <c r="AW1491" s="152">
        <f t="shared" si="3"/>
        <v>166846.5681</v>
      </c>
      <c r="AX1491" s="152">
        <f t="shared" si="4"/>
        <v>10144.0275</v>
      </c>
      <c r="AY1491" s="152">
        <f t="shared" si="5"/>
        <v>93056.5962</v>
      </c>
      <c r="AZ1491" s="152">
        <f t="shared" si="6"/>
        <v>101751.8557</v>
      </c>
      <c r="BA1491" s="152">
        <f t="shared" si="7"/>
        <v>244350.1768</v>
      </c>
      <c r="BB1491" s="152">
        <f t="shared" si="8"/>
        <v>119949.5065</v>
      </c>
      <c r="BC1491" s="152">
        <f t="shared" si="9"/>
        <v>163568.3524</v>
      </c>
    </row>
    <row r="1492">
      <c r="A1492" s="156">
        <v>1.5442164E9</v>
      </c>
      <c r="B1492" s="156">
        <v>117377.1923</v>
      </c>
      <c r="D1492" s="153">
        <f>IFERROR(__xludf.DUMMYFUNCTION("TO_DATE(INT((E1492/(60*60*24))+""1/1/1970""))"),44145.0)</f>
        <v>44145</v>
      </c>
      <c r="E1492" s="156">
        <v>1.6049844E9</v>
      </c>
      <c r="F1492" s="156">
        <v>108659.5953</v>
      </c>
      <c r="H1492" s="153">
        <f>IFERROR(__xludf.DUMMYFUNCTION("TO_DATE(INT((I1492/(60*60*24))+""1/1/1970""))"),44145.0)</f>
        <v>44145</v>
      </c>
      <c r="I1492" s="152">
        <v>1.6049844E9</v>
      </c>
      <c r="J1492" s="152">
        <v>200363.2637</v>
      </c>
      <c r="L1492" s="158"/>
      <c r="M1492" s="159"/>
      <c r="O1492" s="153">
        <f>IFERROR(__xludf.DUMMYFUNCTION("TO_DATE(INT((P1492/(60*60*24))+""1/1/1970""))"),43865.0)</f>
        <v>43865</v>
      </c>
      <c r="P1492" s="13">
        <v>1.5808284E9</v>
      </c>
      <c r="Q1492" s="13">
        <v>32783.973</v>
      </c>
      <c r="S1492" s="153">
        <f>IFERROR(__xludf.DUMMYFUNCTION("TO_DATE(INT((T1492/(60*60*24))+""1/1/1970""))"),44145.0)</f>
        <v>44145</v>
      </c>
      <c r="T1492" s="156">
        <v>1.6049844E9</v>
      </c>
      <c r="U1492" s="156">
        <v>168922.0206</v>
      </c>
      <c r="W1492" s="153">
        <f>IFERROR(__xludf.DUMMYFUNCTION("TO_DATE(INT((X1492/(60*60*24))+""1/1/1970""))"),44105.0)</f>
        <v>44105</v>
      </c>
      <c r="X1492" s="156">
        <v>1.6015608E9</v>
      </c>
      <c r="Y1492" s="156">
        <v>10162.6512</v>
      </c>
      <c r="AA1492" s="153">
        <f>IFERROR(__xludf.DUMMYFUNCTION("TO_DATE(INT((AB1492/(60*60*24))+""1/1/1970""))"),44115.0)</f>
        <v>44115</v>
      </c>
      <c r="AB1492" s="156">
        <v>1.6024536E9</v>
      </c>
      <c r="AC1492" s="156">
        <v>93166.923</v>
      </c>
      <c r="AE1492" s="153">
        <f>IFERROR(__xludf.DUMMYFUNCTION("TO_DATE(INT((AF1492/(60*60*24))+""1/1/1970""))"),43869.0)</f>
        <v>43869</v>
      </c>
      <c r="AF1492" s="156">
        <v>1.58112E9</v>
      </c>
      <c r="AG1492" s="156">
        <v>92055.9861</v>
      </c>
      <c r="AQ1492" s="153">
        <f>IFERROR(__xludf.DUMMYFUNCTION("TO_DATE(INT((AR1492/(60*60*24))+""1/1/1970""))"),44145.0)</f>
        <v>44145</v>
      </c>
      <c r="AR1492" s="156">
        <v>1.6049844E9</v>
      </c>
      <c r="AS1492" s="156">
        <v>108659.5953</v>
      </c>
      <c r="AT1492" s="152">
        <v>200363.2637</v>
      </c>
      <c r="AU1492" s="152">
        <f t="shared" si="1"/>
        <v>264457.43</v>
      </c>
      <c r="AV1492" s="152">
        <f t="shared" si="2"/>
        <v>35923.4577</v>
      </c>
      <c r="AW1492" s="152">
        <f t="shared" si="3"/>
        <v>168922.0206</v>
      </c>
      <c r="AX1492" s="152">
        <f t="shared" si="4"/>
        <v>10136.486</v>
      </c>
      <c r="AY1492" s="152">
        <f t="shared" si="5"/>
        <v>92691.5154</v>
      </c>
      <c r="AZ1492" s="152">
        <f t="shared" si="6"/>
        <v>101168.922</v>
      </c>
      <c r="BA1492" s="152">
        <f t="shared" si="7"/>
        <v>235481.83</v>
      </c>
      <c r="BB1492" s="152">
        <f t="shared" si="8"/>
        <v>120883.8665</v>
      </c>
      <c r="BC1492" s="152">
        <f t="shared" si="9"/>
        <v>161237.9538</v>
      </c>
    </row>
    <row r="1493">
      <c r="A1493" s="152">
        <v>1.54445226E9</v>
      </c>
      <c r="B1493" s="152">
        <v>117377.1923</v>
      </c>
      <c r="D1493" s="153">
        <f>IFERROR(__xludf.DUMMYFUNCTION("TO_DATE(INT((E1493/(60*60*24))+""1/1/1970""))"),44146.0)</f>
        <v>44146</v>
      </c>
      <c r="E1493" s="152">
        <v>1.6050708E9</v>
      </c>
      <c r="F1493" s="152">
        <v>108817.015</v>
      </c>
      <c r="H1493" s="153">
        <f>IFERROR(__xludf.DUMMYFUNCTION("TO_DATE(INT((I1493/(60*60*24))+""1/1/1970""))"),44146.0)</f>
        <v>44146</v>
      </c>
      <c r="I1493" s="156">
        <v>1.6050708E9</v>
      </c>
      <c r="J1493" s="156">
        <v>200659.8172</v>
      </c>
      <c r="L1493" s="158"/>
      <c r="M1493" s="160"/>
      <c r="O1493" s="153">
        <f>IFERROR(__xludf.DUMMYFUNCTION("TO_DATE(INT((P1493/(60*60*24))+""1/1/1970""))"),43866.0)</f>
        <v>43866</v>
      </c>
      <c r="P1493" s="13">
        <v>1.5809148E9</v>
      </c>
      <c r="Q1493" s="13">
        <v>32649.8259</v>
      </c>
      <c r="S1493" s="153">
        <f>IFERROR(__xludf.DUMMYFUNCTION("TO_DATE(INT((T1493/(60*60*24))+""1/1/1970""))"),44146.0)</f>
        <v>44146</v>
      </c>
      <c r="T1493" s="152">
        <v>1.6050708E9</v>
      </c>
      <c r="U1493" s="152">
        <v>168695.2753</v>
      </c>
      <c r="W1493" s="153">
        <f>IFERROR(__xludf.DUMMYFUNCTION("TO_DATE(INT((X1493/(60*60*24))+""1/1/1970""))"),44106.0)</f>
        <v>44106</v>
      </c>
      <c r="X1493" s="156">
        <v>1.6016472E9</v>
      </c>
      <c r="Y1493" s="156">
        <v>10166.2965</v>
      </c>
      <c r="AA1493" s="153">
        <f>IFERROR(__xludf.DUMMYFUNCTION("TO_DATE(INT((AB1493/(60*60*24))+""1/1/1970""))"),44116.0)</f>
        <v>44116</v>
      </c>
      <c r="AB1493" s="156">
        <v>1.6024932E9</v>
      </c>
      <c r="AC1493" s="156">
        <v>93291.9651</v>
      </c>
      <c r="AE1493" s="153">
        <f>IFERROR(__xludf.DUMMYFUNCTION("TO_DATE(INT((AF1493/(60*60*24))+""1/1/1970""))"),43870.0)</f>
        <v>43870</v>
      </c>
      <c r="AF1493" s="152">
        <v>1.5812892E9</v>
      </c>
      <c r="AG1493" s="152">
        <v>92055.9861</v>
      </c>
      <c r="AQ1493" s="153">
        <f>IFERROR(__xludf.DUMMYFUNCTION("TO_DATE(INT((AR1493/(60*60*24))+""1/1/1970""))"),44146.0)</f>
        <v>44146</v>
      </c>
      <c r="AR1493" s="152">
        <v>1.6050708E9</v>
      </c>
      <c r="AS1493" s="152">
        <v>108817.015</v>
      </c>
      <c r="AT1493" s="156">
        <v>200659.8172</v>
      </c>
      <c r="AU1493" s="152">
        <f t="shared" si="1"/>
        <v>264094.99</v>
      </c>
      <c r="AV1493" s="152">
        <f t="shared" si="2"/>
        <v>35968.6628</v>
      </c>
      <c r="AW1493" s="152">
        <f t="shared" si="3"/>
        <v>168695.2753</v>
      </c>
      <c r="AX1493" s="152">
        <f t="shared" si="4"/>
        <v>10128.5023</v>
      </c>
      <c r="AY1493" s="152">
        <f t="shared" si="5"/>
        <v>92055.4053</v>
      </c>
      <c r="AZ1493" s="152">
        <f t="shared" si="6"/>
        <v>101118.9929</v>
      </c>
      <c r="BA1493" s="152">
        <f t="shared" si="7"/>
        <v>221405.2724</v>
      </c>
      <c r="BB1493" s="152">
        <f t="shared" si="8"/>
        <v>120515.9365</v>
      </c>
      <c r="BC1493" s="152">
        <f t="shared" si="9"/>
        <v>159896.5058</v>
      </c>
    </row>
    <row r="1494">
      <c r="A1494" s="156">
        <v>1.5444756E9</v>
      </c>
      <c r="B1494" s="156">
        <v>117377.1923</v>
      </c>
      <c r="D1494" s="153">
        <f>IFERROR(__xludf.DUMMYFUNCTION("TO_DATE(INT((E1494/(60*60*24))+""1/1/1970""))"),44147.0)</f>
        <v>44147</v>
      </c>
      <c r="E1494" s="156">
        <v>1.6051572E9</v>
      </c>
      <c r="F1494" s="156">
        <v>109620.984</v>
      </c>
      <c r="H1494" s="153">
        <f>IFERROR(__xludf.DUMMYFUNCTION("TO_DATE(INT((I1494/(60*60*24))+""1/1/1970""))"),44147.0)</f>
        <v>44147</v>
      </c>
      <c r="I1494" s="152">
        <v>1.6051572E9</v>
      </c>
      <c r="J1494" s="152">
        <v>205561.9005</v>
      </c>
      <c r="L1494" s="158"/>
      <c r="M1494" s="159"/>
      <c r="O1494" s="153">
        <f>IFERROR(__xludf.DUMMYFUNCTION("TO_DATE(INT((P1494/(60*60*24))+""1/1/1970""))"),43867.0)</f>
        <v>43867</v>
      </c>
      <c r="P1494" s="13">
        <v>1.5810012E9</v>
      </c>
      <c r="Q1494" s="13">
        <v>32595.8104</v>
      </c>
      <c r="S1494" s="153">
        <f>IFERROR(__xludf.DUMMYFUNCTION("TO_DATE(INT((T1494/(60*60*24))+""1/1/1970""))"),44147.0)</f>
        <v>44147</v>
      </c>
      <c r="T1494" s="156">
        <v>1.6051572E9</v>
      </c>
      <c r="U1494" s="156">
        <v>169907.3775</v>
      </c>
      <c r="W1494" s="153">
        <f>IFERROR(__xludf.DUMMYFUNCTION("TO_DATE(INT((X1494/(60*60*24))+""1/1/1970""))"),44107.0)</f>
        <v>44107</v>
      </c>
      <c r="X1494" s="156">
        <v>1.6016832E9</v>
      </c>
      <c r="Y1494" s="156">
        <v>10159.5838</v>
      </c>
      <c r="AA1494" s="153">
        <f>IFERROR(__xludf.DUMMYFUNCTION("TO_DATE(INT((AB1494/(60*60*24))+""1/1/1970""))"),44117.0)</f>
        <v>44117</v>
      </c>
      <c r="AB1494" s="152">
        <v>1.6025724E9</v>
      </c>
      <c r="AC1494" s="152">
        <v>93084.8403</v>
      </c>
      <c r="AE1494" s="153">
        <f>IFERROR(__xludf.DUMMYFUNCTION("TO_DATE(INT((AF1494/(60*60*24))+""1/1/1970""))"),43871.0)</f>
        <v>43871</v>
      </c>
      <c r="AF1494" s="156">
        <v>1.5813288E9</v>
      </c>
      <c r="AG1494" s="156">
        <v>92031.8342</v>
      </c>
      <c r="AQ1494" s="153">
        <f>IFERROR(__xludf.DUMMYFUNCTION("TO_DATE(INT((AR1494/(60*60*24))+""1/1/1970""))"),44147.0)</f>
        <v>44147</v>
      </c>
      <c r="AR1494" s="156">
        <v>1.6051572E9</v>
      </c>
      <c r="AS1494" s="156">
        <v>109620.984</v>
      </c>
      <c r="AT1494" s="152">
        <v>205561.9005</v>
      </c>
      <c r="AU1494" s="152">
        <f t="shared" si="1"/>
        <v>265928.1</v>
      </c>
      <c r="AV1494" s="152">
        <f t="shared" si="2"/>
        <v>35543.4146</v>
      </c>
      <c r="AW1494" s="152">
        <f t="shared" si="3"/>
        <v>169907.3775</v>
      </c>
      <c r="AX1494" s="152">
        <f t="shared" si="4"/>
        <v>10126.1962</v>
      </c>
      <c r="AY1494" s="152">
        <f t="shared" si="5"/>
        <v>92403.4872</v>
      </c>
      <c r="AZ1494" s="152">
        <f t="shared" si="6"/>
        <v>100786.5585</v>
      </c>
      <c r="BA1494" s="152">
        <f t="shared" si="7"/>
        <v>223559.4248</v>
      </c>
      <c r="BB1494" s="152">
        <f t="shared" si="8"/>
        <v>121334.2515</v>
      </c>
      <c r="BC1494" s="152">
        <f t="shared" si="9"/>
        <v>163049.3981</v>
      </c>
    </row>
    <row r="1495">
      <c r="A1495" s="152">
        <v>1.54453866E9</v>
      </c>
      <c r="B1495" s="152">
        <v>117377.1923</v>
      </c>
      <c r="D1495" s="153">
        <f>IFERROR(__xludf.DUMMYFUNCTION("TO_DATE(INT((E1495/(60*60*24))+""1/1/1970""))"),44148.0)</f>
        <v>44148</v>
      </c>
      <c r="E1495" s="152">
        <v>1.6052436E9</v>
      </c>
      <c r="F1495" s="152">
        <v>109283.1832</v>
      </c>
      <c r="H1495" s="153">
        <f>IFERROR(__xludf.DUMMYFUNCTION("TO_DATE(INT((I1495/(60*60*24))+""1/1/1970""))"),44148.0)</f>
        <v>44148</v>
      </c>
      <c r="I1495" s="156">
        <v>1.6052436E9</v>
      </c>
      <c r="J1495" s="156">
        <v>208981.6174</v>
      </c>
      <c r="L1495" s="158"/>
      <c r="M1495" s="160"/>
      <c r="O1495" s="153">
        <f>IFERROR(__xludf.DUMMYFUNCTION("TO_DATE(INT((P1495/(60*60*24))+""1/1/1970""))"),43868.0)</f>
        <v>43868</v>
      </c>
      <c r="P1495" s="13">
        <v>1.5810876E9</v>
      </c>
      <c r="Q1495" s="13">
        <v>32582.2935</v>
      </c>
      <c r="S1495" s="153">
        <f>IFERROR(__xludf.DUMMYFUNCTION("TO_DATE(INT((T1495/(60*60*24))+""1/1/1970""))"),44148.0)</f>
        <v>44148</v>
      </c>
      <c r="T1495" s="152">
        <v>1.6052436E9</v>
      </c>
      <c r="U1495" s="152">
        <v>168303.1377</v>
      </c>
      <c r="W1495" s="153">
        <f>IFERROR(__xludf.DUMMYFUNCTION("TO_DATE(INT((X1495/(60*60*24))+""1/1/1970""))"),44109.0)</f>
        <v>44109</v>
      </c>
      <c r="X1495" s="152">
        <v>1.601856E9</v>
      </c>
      <c r="Y1495" s="152">
        <v>10161.9267</v>
      </c>
      <c r="AA1495" s="153">
        <f>IFERROR(__xludf.DUMMYFUNCTION("TO_DATE(INT((AB1495/(60*60*24))+""1/1/1970""))"),44118.0)</f>
        <v>44118</v>
      </c>
      <c r="AB1495" s="156">
        <v>1.6026516E9</v>
      </c>
      <c r="AC1495" s="156">
        <v>93994.5903</v>
      </c>
      <c r="AE1495" s="153">
        <f>IFERROR(__xludf.DUMMYFUNCTION("TO_DATE(INT((AF1495/(60*60*24))+""1/1/1970""))"),43872.0)</f>
        <v>43872</v>
      </c>
      <c r="AF1495" s="152">
        <v>1.581408E9</v>
      </c>
      <c r="AG1495" s="152">
        <v>92350.7217</v>
      </c>
      <c r="AQ1495" s="153">
        <f>IFERROR(__xludf.DUMMYFUNCTION("TO_DATE(INT((AR1495/(60*60*24))+""1/1/1970""))"),44148.0)</f>
        <v>44148</v>
      </c>
      <c r="AR1495" s="152">
        <v>1.6052436E9</v>
      </c>
      <c r="AS1495" s="152">
        <v>109283.1832</v>
      </c>
      <c r="AT1495" s="156">
        <v>208981.6174</v>
      </c>
      <c r="AU1495" s="152">
        <f t="shared" si="1"/>
        <v>263516.48</v>
      </c>
      <c r="AV1495" s="152">
        <f t="shared" si="2"/>
        <v>35471.5632</v>
      </c>
      <c r="AW1495" s="152">
        <f t="shared" si="3"/>
        <v>168303.1377</v>
      </c>
      <c r="AX1495" s="152">
        <f t="shared" si="4"/>
        <v>10123.143</v>
      </c>
      <c r="AY1495" s="152">
        <f t="shared" si="5"/>
        <v>93119.4008</v>
      </c>
      <c r="AZ1495" s="152">
        <f t="shared" si="6"/>
        <v>100996.0903</v>
      </c>
      <c r="BA1495" s="152">
        <f t="shared" si="7"/>
        <v>221696.6599</v>
      </c>
      <c r="BB1495" s="152">
        <f t="shared" si="8"/>
        <v>120864.5365</v>
      </c>
      <c r="BC1495" s="152">
        <f t="shared" si="9"/>
        <v>162011.4894</v>
      </c>
    </row>
    <row r="1496">
      <c r="A1496" s="156">
        <v>1.544562E9</v>
      </c>
      <c r="B1496" s="156">
        <v>117377.1923</v>
      </c>
      <c r="D1496" s="153">
        <f>IFERROR(__xludf.DUMMYFUNCTION("TO_DATE(INT((E1496/(60*60*24))+""1/1/1970""))"),44149.0)</f>
        <v>44149</v>
      </c>
      <c r="E1496" s="156">
        <v>1.60533E9</v>
      </c>
      <c r="F1496" s="156">
        <v>109283.1832</v>
      </c>
      <c r="H1496" s="153">
        <f>IFERROR(__xludf.DUMMYFUNCTION("TO_DATE(INT((I1496/(60*60*24))+""1/1/1970""))"),44149.0)</f>
        <v>44149</v>
      </c>
      <c r="I1496" s="152">
        <v>1.60533E9</v>
      </c>
      <c r="J1496" s="152">
        <v>205094.0765</v>
      </c>
      <c r="L1496" s="158"/>
      <c r="M1496" s="159"/>
      <c r="O1496" s="153">
        <f>IFERROR(__xludf.DUMMYFUNCTION("TO_DATE(INT((P1496/(60*60*24))+""1/1/1970""))"),43869.0)</f>
        <v>43869</v>
      </c>
      <c r="P1496" s="13">
        <v>1.58112E9</v>
      </c>
      <c r="Q1496" s="13">
        <v>32660.2059</v>
      </c>
      <c r="S1496" s="153">
        <f>IFERROR(__xludf.DUMMYFUNCTION("TO_DATE(INT((T1496/(60*60*24))+""1/1/1970""))"),44149.0)</f>
        <v>44149</v>
      </c>
      <c r="T1496" s="156">
        <v>1.60533E9</v>
      </c>
      <c r="U1496" s="156">
        <v>170592.4341</v>
      </c>
      <c r="W1496" s="153">
        <f>IFERROR(__xludf.DUMMYFUNCTION("TO_DATE(INT((X1496/(60*60*24))+""1/1/1970""))"),44110.0)</f>
        <v>44110</v>
      </c>
      <c r="X1496" s="156">
        <v>1.6019928E9</v>
      </c>
      <c r="Y1496" s="156">
        <v>10155.7081</v>
      </c>
      <c r="AA1496" s="153">
        <f>IFERROR(__xludf.DUMMYFUNCTION("TO_DATE(INT((AB1496/(60*60*24))+""1/1/1970""))"),44119.0)</f>
        <v>44119</v>
      </c>
      <c r="AB1496" s="152">
        <v>1.6027308E9</v>
      </c>
      <c r="AC1496" s="152">
        <v>93373.575</v>
      </c>
      <c r="AE1496" s="153">
        <f>IFERROR(__xludf.DUMMYFUNCTION("TO_DATE(INT((AF1496/(60*60*24))+""1/1/1970""))"),43873.0)</f>
        <v>43873</v>
      </c>
      <c r="AF1496" s="156">
        <v>1.5814872E9</v>
      </c>
      <c r="AG1496" s="156">
        <v>92278.6752</v>
      </c>
      <c r="AQ1496" s="153">
        <f>IFERROR(__xludf.DUMMYFUNCTION("TO_DATE(INT((AR1496/(60*60*24))+""1/1/1970""))"),44149.0)</f>
        <v>44149</v>
      </c>
      <c r="AR1496" s="156">
        <v>1.60533E9</v>
      </c>
      <c r="AS1496" s="156">
        <v>109283.1832</v>
      </c>
      <c r="AT1496" s="152">
        <v>205094.0765</v>
      </c>
      <c r="AU1496" s="152">
        <f t="shared" si="1"/>
        <v>263516.48</v>
      </c>
      <c r="AV1496" s="152">
        <f t="shared" si="2"/>
        <v>35530.3809</v>
      </c>
      <c r="AW1496" s="152">
        <f t="shared" si="3"/>
        <v>170592.4341</v>
      </c>
      <c r="AX1496" s="152">
        <f t="shared" si="4"/>
        <v>10126.8954</v>
      </c>
      <c r="AY1496" s="152">
        <f t="shared" si="5"/>
        <v>93119.4008</v>
      </c>
      <c r="AZ1496" s="152">
        <f t="shared" si="6"/>
        <v>101258.5385</v>
      </c>
      <c r="BA1496" s="152">
        <f t="shared" si="7"/>
        <v>222677.204</v>
      </c>
      <c r="BB1496" s="152">
        <f t="shared" si="8"/>
        <v>120708.4365</v>
      </c>
      <c r="BC1496" s="152">
        <f t="shared" si="9"/>
        <v>165442.0201</v>
      </c>
    </row>
    <row r="1497">
      <c r="A1497" s="152">
        <v>1.54462506E9</v>
      </c>
      <c r="B1497" s="152">
        <v>117377.1923</v>
      </c>
      <c r="D1497" s="153">
        <f>IFERROR(__xludf.DUMMYFUNCTION("TO_DATE(INT((E1497/(60*60*24))+""1/1/1970""))"),44151.0)</f>
        <v>44151</v>
      </c>
      <c r="E1497" s="152">
        <v>1.6055388E9</v>
      </c>
      <c r="F1497" s="152">
        <v>109283.1832</v>
      </c>
      <c r="H1497" s="153">
        <f>IFERROR(__xludf.DUMMYFUNCTION("TO_DATE(INT((I1497/(60*60*24))+""1/1/1970""))"),44151.0)</f>
        <v>44151</v>
      </c>
      <c r="I1497" s="156">
        <v>1.6055388E9</v>
      </c>
      <c r="J1497" s="156">
        <v>205094.0765</v>
      </c>
      <c r="L1497" s="158"/>
      <c r="M1497" s="160"/>
      <c r="O1497" s="153">
        <f>IFERROR(__xludf.DUMMYFUNCTION("TO_DATE(INT((P1497/(60*60*24))+""1/1/1970""))"),43870.0)</f>
        <v>43870</v>
      </c>
      <c r="P1497" s="13">
        <v>1.5812064E9</v>
      </c>
      <c r="Q1497" s="13">
        <v>32660.2059</v>
      </c>
      <c r="S1497" s="153">
        <f>IFERROR(__xludf.DUMMYFUNCTION("TO_DATE(INT((T1497/(60*60*24))+""1/1/1970""))"),44151.0)</f>
        <v>44151</v>
      </c>
      <c r="T1497" s="152">
        <v>1.6055388E9</v>
      </c>
      <c r="U1497" s="152">
        <v>170592.4341</v>
      </c>
      <c r="W1497" s="153">
        <f>IFERROR(__xludf.DUMMYFUNCTION("TO_DATE(INT((X1497/(60*60*24))+""1/1/1970""))"),44111.0)</f>
        <v>44111</v>
      </c>
      <c r="X1497" s="156">
        <v>1.6020792E9</v>
      </c>
      <c r="Y1497" s="156">
        <v>10151.9237</v>
      </c>
      <c r="AA1497" s="153">
        <f>IFERROR(__xludf.DUMMYFUNCTION("TO_DATE(INT((AB1497/(60*60*24))+""1/1/1970""))"),44120.0)</f>
        <v>44120</v>
      </c>
      <c r="AB1497" s="156">
        <v>1.60281E9</v>
      </c>
      <c r="AC1497" s="156">
        <v>94138.3888</v>
      </c>
      <c r="AE1497" s="153">
        <f>IFERROR(__xludf.DUMMYFUNCTION("TO_DATE(INT((AF1497/(60*60*24))+""1/1/1970""))"),43874.0)</f>
        <v>43874</v>
      </c>
      <c r="AF1497" s="152">
        <v>1.5815664E9</v>
      </c>
      <c r="AG1497" s="152">
        <v>92635.2234</v>
      </c>
      <c r="AQ1497" s="153">
        <f>IFERROR(__xludf.DUMMYFUNCTION("TO_DATE(INT((AR1497/(60*60*24))+""1/1/1970""))"),44151.0)</f>
        <v>44151</v>
      </c>
      <c r="AR1497" s="152">
        <v>1.6055388E9</v>
      </c>
      <c r="AS1497" s="152">
        <v>109283.1832</v>
      </c>
      <c r="AT1497" s="156">
        <v>205094.0765</v>
      </c>
      <c r="AU1497" s="152">
        <f t="shared" si="1"/>
        <v>266924.81</v>
      </c>
      <c r="AV1497" s="152">
        <f t="shared" si="2"/>
        <v>35508.5809</v>
      </c>
      <c r="AW1497" s="152">
        <f t="shared" si="3"/>
        <v>170592.4341</v>
      </c>
      <c r="AX1497" s="152">
        <f t="shared" si="4"/>
        <v>10128.7558</v>
      </c>
      <c r="AY1497" s="152">
        <f t="shared" si="5"/>
        <v>92753.1667</v>
      </c>
      <c r="AZ1497" s="152">
        <f t="shared" si="6"/>
        <v>101343.8875</v>
      </c>
      <c r="BA1497" s="152">
        <f t="shared" si="7"/>
        <v>223874.0979</v>
      </c>
      <c r="BB1497" s="152">
        <f t="shared" si="8"/>
        <v>120708.4365</v>
      </c>
      <c r="BC1497" s="152">
        <f t="shared" si="9"/>
        <v>165442.0201</v>
      </c>
    </row>
    <row r="1498">
      <c r="A1498" s="156">
        <v>1.5446484E9</v>
      </c>
      <c r="B1498" s="156">
        <v>117377.1923</v>
      </c>
      <c r="D1498" s="153">
        <f>IFERROR(__xludf.DUMMYFUNCTION("TO_DATE(INT((E1498/(60*60*24))+""1/1/1970""))"),44152.0)</f>
        <v>44152</v>
      </c>
      <c r="E1498" s="152">
        <v>1.6055892E9</v>
      </c>
      <c r="F1498" s="152">
        <v>109283.1832</v>
      </c>
      <c r="H1498" s="153">
        <f>IFERROR(__xludf.DUMMYFUNCTION("TO_DATE(INT((I1498/(60*60*24))+""1/1/1970""))"),44152.0)</f>
        <v>44152</v>
      </c>
      <c r="I1498" s="156">
        <v>1.6055892E9</v>
      </c>
      <c r="J1498" s="156">
        <v>202954.7756</v>
      </c>
      <c r="L1498" s="158"/>
      <c r="M1498" s="160"/>
      <c r="O1498" s="153">
        <f>IFERROR(__xludf.DUMMYFUNCTION("TO_DATE(INT((P1498/(60*60*24))+""1/1/1970""))"),43871.0)</f>
        <v>43871</v>
      </c>
      <c r="P1498" s="13">
        <v>1.5812928E9</v>
      </c>
      <c r="Q1498" s="13">
        <v>32636.6335</v>
      </c>
      <c r="S1498" s="153">
        <f>IFERROR(__xludf.DUMMYFUNCTION("TO_DATE(INT((T1498/(60*60*24))+""1/1/1970""))"),44152.0)</f>
        <v>44152</v>
      </c>
      <c r="T1498" s="152">
        <v>1.6055892E9</v>
      </c>
      <c r="U1498" s="152">
        <v>172686.5433</v>
      </c>
      <c r="W1498" s="153">
        <f>IFERROR(__xludf.DUMMYFUNCTION("TO_DATE(INT((X1498/(60*60*24))+""1/1/1970""))"),44112.0)</f>
        <v>44112</v>
      </c>
      <c r="X1498" s="156">
        <v>1.6021656E9</v>
      </c>
      <c r="Y1498" s="156">
        <v>10159.0824</v>
      </c>
      <c r="AA1498" s="153">
        <f>IFERROR(__xludf.DUMMYFUNCTION("TO_DATE(INT((AB1498/(60*60*24))+""1/1/1970""))"),44122.0)</f>
        <v>44122</v>
      </c>
      <c r="AB1498" s="152">
        <v>1.6030584E9</v>
      </c>
      <c r="AC1498" s="152">
        <v>94205.8649</v>
      </c>
      <c r="AE1498" s="153">
        <f>IFERROR(__xludf.DUMMYFUNCTION("TO_DATE(INT((AF1498/(60*60*24))+""1/1/1970""))"),43875.0)</f>
        <v>43875</v>
      </c>
      <c r="AF1498" s="156">
        <v>1.5816456E9</v>
      </c>
      <c r="AG1498" s="156">
        <v>92913.9942</v>
      </c>
      <c r="AQ1498" s="153">
        <f>IFERROR(__xludf.DUMMYFUNCTION("TO_DATE(INT((AR1498/(60*60*24))+""1/1/1970""))"),44152.0)</f>
        <v>44152</v>
      </c>
      <c r="AR1498" s="152">
        <v>1.6055892E9</v>
      </c>
      <c r="AS1498" s="152">
        <v>109283.1832</v>
      </c>
      <c r="AT1498" s="156">
        <v>202954.7756</v>
      </c>
      <c r="AU1498" s="152">
        <f t="shared" si="1"/>
        <v>270040.4</v>
      </c>
      <c r="AV1498" s="152">
        <f t="shared" si="2"/>
        <v>35590.8945</v>
      </c>
      <c r="AW1498" s="152">
        <f t="shared" si="3"/>
        <v>172686.5433</v>
      </c>
      <c r="AX1498" s="152">
        <f t="shared" si="4"/>
        <v>10137.8483</v>
      </c>
      <c r="AY1498" s="152">
        <f t="shared" si="5"/>
        <v>92699.9803</v>
      </c>
      <c r="AZ1498" s="152">
        <f t="shared" si="6"/>
        <v>101468.0703</v>
      </c>
      <c r="BA1498" s="152">
        <f t="shared" si="7"/>
        <v>225151.4176</v>
      </c>
      <c r="BB1498" s="152">
        <f t="shared" si="8"/>
        <v>120730.2865</v>
      </c>
      <c r="BC1498" s="152">
        <f t="shared" si="9"/>
        <v>173473.117</v>
      </c>
    </row>
    <row r="1499">
      <c r="A1499" s="152">
        <v>1.54471146E9</v>
      </c>
      <c r="B1499" s="152">
        <v>117377.1923</v>
      </c>
      <c r="D1499" s="153">
        <f>IFERROR(__xludf.DUMMYFUNCTION("TO_DATE(INT((E1499/(60*60*24))+""1/1/1970""))"),44153.0)</f>
        <v>44153</v>
      </c>
      <c r="E1499" s="156">
        <v>1.6056756E9</v>
      </c>
      <c r="F1499" s="156">
        <v>109283.1832</v>
      </c>
      <c r="H1499" s="153">
        <f>IFERROR(__xludf.DUMMYFUNCTION("TO_DATE(INT((I1499/(60*60*24))+""1/1/1970""))"),44153.0)</f>
        <v>44153</v>
      </c>
      <c r="I1499" s="152">
        <v>1.6056756E9</v>
      </c>
      <c r="J1499" s="152">
        <v>205961.5274</v>
      </c>
      <c r="L1499" s="158"/>
      <c r="M1499" s="159"/>
      <c r="O1499" s="153">
        <f>IFERROR(__xludf.DUMMYFUNCTION("TO_DATE(INT((P1499/(60*60*24))+""1/1/1970""))"),43872.0)</f>
        <v>43872</v>
      </c>
      <c r="P1499" s="13">
        <v>1.5814332E9</v>
      </c>
      <c r="Q1499" s="13">
        <v>32641.1065</v>
      </c>
      <c r="S1499" s="153">
        <f>IFERROR(__xludf.DUMMYFUNCTION("TO_DATE(INT((T1499/(60*60*24))+""1/1/1970""))"),44153.0)</f>
        <v>44153</v>
      </c>
      <c r="T1499" s="156">
        <v>1.6056756E9</v>
      </c>
      <c r="U1499" s="156">
        <v>171801.9336</v>
      </c>
      <c r="W1499" s="153">
        <f>IFERROR(__xludf.DUMMYFUNCTION("TO_DATE(INT((X1499/(60*60*24))+""1/1/1970""))"),44113.0)</f>
        <v>44113</v>
      </c>
      <c r="X1499" s="156">
        <v>1.602252E9</v>
      </c>
      <c r="Y1499" s="156">
        <v>10169.8368</v>
      </c>
      <c r="AA1499" s="153">
        <f>IFERROR(__xludf.DUMMYFUNCTION("TO_DATE(INT((AB1499/(60*60*24))+""1/1/1970""))"),44123.0)</f>
        <v>44123</v>
      </c>
      <c r="AB1499" s="152">
        <v>1.603098E9</v>
      </c>
      <c r="AC1499" s="152">
        <v>94199.2896</v>
      </c>
      <c r="AE1499" s="153">
        <f>IFERROR(__xludf.DUMMYFUNCTION("TO_DATE(INT((AF1499/(60*60*24))+""1/1/1970""))"),43876.0)</f>
        <v>43876</v>
      </c>
      <c r="AF1499" s="152">
        <v>1.5817248E9</v>
      </c>
      <c r="AG1499" s="152">
        <v>93000.3681</v>
      </c>
      <c r="AQ1499" s="153">
        <f>IFERROR(__xludf.DUMMYFUNCTION("TO_DATE(INT((AR1499/(60*60*24))+""1/1/1970""))"),44153.0)</f>
        <v>44153</v>
      </c>
      <c r="AR1499" s="156">
        <v>1.6056756E9</v>
      </c>
      <c r="AS1499" s="156">
        <v>109283.1832</v>
      </c>
      <c r="AT1499" s="152">
        <v>205961.5274</v>
      </c>
      <c r="AU1499" s="152">
        <f t="shared" si="1"/>
        <v>268681.25</v>
      </c>
      <c r="AV1499" s="152">
        <f t="shared" si="2"/>
        <v>35654.6315</v>
      </c>
      <c r="AW1499" s="152">
        <f t="shared" si="3"/>
        <v>171801.9336</v>
      </c>
      <c r="AX1499" s="152">
        <f t="shared" si="4"/>
        <v>10131.349</v>
      </c>
      <c r="AY1499" s="152">
        <f t="shared" si="5"/>
        <v>92306.0151</v>
      </c>
      <c r="AZ1499" s="152">
        <f t="shared" si="6"/>
        <v>101504.7704</v>
      </c>
      <c r="BA1499" s="152">
        <f t="shared" si="7"/>
        <v>230660.6664</v>
      </c>
      <c r="BB1499" s="152">
        <f t="shared" si="8"/>
        <v>123147.9415</v>
      </c>
      <c r="BC1499" s="152">
        <f t="shared" si="9"/>
        <v>168525.7219</v>
      </c>
    </row>
    <row r="1500">
      <c r="A1500" s="156">
        <v>1.5447348E9</v>
      </c>
      <c r="B1500" s="156">
        <v>117377.1923</v>
      </c>
      <c r="D1500" s="153">
        <f>IFERROR(__xludf.DUMMYFUNCTION("TO_DATE(INT((E1500/(60*60*24))+""1/1/1970""))"),44154.0)</f>
        <v>44154</v>
      </c>
      <c r="E1500" s="152">
        <v>1.605762E9</v>
      </c>
      <c r="F1500" s="152">
        <v>109283.1832</v>
      </c>
      <c r="H1500" s="153">
        <f>IFERROR(__xludf.DUMMYFUNCTION("TO_DATE(INT((I1500/(60*60*24))+""1/1/1970""))"),44154.0)</f>
        <v>44154</v>
      </c>
      <c r="I1500" s="156">
        <v>1.605762E9</v>
      </c>
      <c r="J1500" s="156">
        <v>207822.1013</v>
      </c>
      <c r="L1500" s="158"/>
      <c r="M1500" s="160"/>
      <c r="O1500" s="153">
        <f>IFERROR(__xludf.DUMMYFUNCTION("TO_DATE(INT((P1500/(60*60*24))+""1/1/1970""))"),43873.0)</f>
        <v>43873</v>
      </c>
      <c r="P1500" s="13">
        <v>1.5815196E9</v>
      </c>
      <c r="Q1500" s="13">
        <v>32646.544</v>
      </c>
      <c r="S1500" s="153">
        <f>IFERROR(__xludf.DUMMYFUNCTION("TO_DATE(INT((T1500/(60*60*24))+""1/1/1970""))"),44154.0)</f>
        <v>44154</v>
      </c>
      <c r="T1500" s="152">
        <v>1.605762E9</v>
      </c>
      <c r="U1500" s="152">
        <v>169738.9659</v>
      </c>
      <c r="W1500" s="153">
        <f>IFERROR(__xludf.DUMMYFUNCTION("TO_DATE(INT((X1500/(60*60*24))+""1/1/1970""))"),44114.0)</f>
        <v>44114</v>
      </c>
      <c r="X1500" s="156">
        <v>1.602288E9</v>
      </c>
      <c r="Y1500" s="156">
        <v>10162.0163</v>
      </c>
      <c r="AA1500" s="153">
        <f>IFERROR(__xludf.DUMMYFUNCTION("TO_DATE(INT((AB1500/(60*60*24))+""1/1/1970""))"),44124.0)</f>
        <v>44124</v>
      </c>
      <c r="AB1500" s="156">
        <v>1.6031772E9</v>
      </c>
      <c r="AC1500" s="156">
        <v>94168.4684</v>
      </c>
      <c r="AE1500" s="153">
        <f>IFERROR(__xludf.DUMMYFUNCTION("TO_DATE(INT((AF1500/(60*60*24))+""1/1/1970""))"),43877.0)</f>
        <v>43877</v>
      </c>
      <c r="AF1500" s="156">
        <v>1.581894E9</v>
      </c>
      <c r="AG1500" s="156">
        <v>93000.3681</v>
      </c>
      <c r="AQ1500" s="153">
        <f>IFERROR(__xludf.DUMMYFUNCTION("TO_DATE(INT((AR1500/(60*60*24))+""1/1/1970""))"),44154.0)</f>
        <v>44154</v>
      </c>
      <c r="AR1500" s="152">
        <v>1.605762E9</v>
      </c>
      <c r="AS1500" s="152">
        <v>109283.1832</v>
      </c>
      <c r="AT1500" s="156">
        <v>207822.1013</v>
      </c>
      <c r="AU1500" s="152">
        <f t="shared" si="1"/>
        <v>265656.27</v>
      </c>
      <c r="AV1500" s="152">
        <f t="shared" si="2"/>
        <v>35723.3596</v>
      </c>
      <c r="AW1500" s="152">
        <f t="shared" si="3"/>
        <v>169738.9659</v>
      </c>
      <c r="AX1500" s="152">
        <f t="shared" si="4"/>
        <v>10135.2519</v>
      </c>
      <c r="AY1500" s="152">
        <f t="shared" si="5"/>
        <v>92112.603</v>
      </c>
      <c r="AZ1500" s="152">
        <f t="shared" si="6"/>
        <v>101347.3015</v>
      </c>
      <c r="BA1500" s="152">
        <f t="shared" si="7"/>
        <v>234968.8253</v>
      </c>
      <c r="BB1500" s="152">
        <f t="shared" si="8"/>
        <v>122127.9715</v>
      </c>
      <c r="BC1500" s="152">
        <f t="shared" si="9"/>
        <v>169613.186</v>
      </c>
    </row>
    <row r="1501">
      <c r="A1501" s="152">
        <v>1.54479786E9</v>
      </c>
      <c r="B1501" s="152">
        <v>117377.1923</v>
      </c>
      <c r="D1501" s="153">
        <f>IFERROR(__xludf.DUMMYFUNCTION("TO_DATE(INT((E1501/(60*60*24))+""1/1/1970""))"),44155.0)</f>
        <v>44155</v>
      </c>
      <c r="E1501" s="156">
        <v>1.6058484E9</v>
      </c>
      <c r="F1501" s="156">
        <v>109283.1832</v>
      </c>
      <c r="H1501" s="153">
        <f>IFERROR(__xludf.DUMMYFUNCTION("TO_DATE(INT((I1501/(60*60*24))+""1/1/1970""))"),44155.0)</f>
        <v>44155</v>
      </c>
      <c r="I1501" s="152">
        <v>1.6058484E9</v>
      </c>
      <c r="J1501" s="152">
        <v>209063.9273</v>
      </c>
      <c r="L1501" s="158"/>
      <c r="M1501" s="159"/>
      <c r="O1501" s="153">
        <f>IFERROR(__xludf.DUMMYFUNCTION("TO_DATE(INT((P1501/(60*60*24))+""1/1/1970""))"),43874.0)</f>
        <v>43874</v>
      </c>
      <c r="P1501" s="13">
        <v>1.581606E9</v>
      </c>
      <c r="Q1501" s="13">
        <v>32683.2063</v>
      </c>
      <c r="S1501" s="153">
        <f>IFERROR(__xludf.DUMMYFUNCTION("TO_DATE(INT((T1501/(60*60*24))+""1/1/1970""))"),44155.0)</f>
        <v>44155</v>
      </c>
      <c r="T1501" s="156">
        <v>1.6058484E9</v>
      </c>
      <c r="U1501" s="156">
        <v>170439.663</v>
      </c>
      <c r="W1501" s="153">
        <f>IFERROR(__xludf.DUMMYFUNCTION("TO_DATE(INT((X1501/(60*60*24))+""1/1/1970""))"),44116.0)</f>
        <v>44116</v>
      </c>
      <c r="X1501" s="152">
        <v>1.6024608E9</v>
      </c>
      <c r="Y1501" s="152">
        <v>10160.6215</v>
      </c>
      <c r="AA1501" s="153">
        <f>IFERROR(__xludf.DUMMYFUNCTION("TO_DATE(INT((AB1501/(60*60*24))+""1/1/1970""))"),44125.0)</f>
        <v>44125</v>
      </c>
      <c r="AB1501" s="152">
        <v>1.6032564E9</v>
      </c>
      <c r="AC1501" s="152">
        <v>94147.3652</v>
      </c>
      <c r="AE1501" s="153">
        <f>IFERROR(__xludf.DUMMYFUNCTION("TO_DATE(INT((AF1501/(60*60*24))+""1/1/1970""))"),43878.0)</f>
        <v>43878</v>
      </c>
      <c r="AF1501" s="152">
        <v>1.5819336E9</v>
      </c>
      <c r="AG1501" s="152">
        <v>92915.2223</v>
      </c>
      <c r="AQ1501" s="153">
        <f>IFERROR(__xludf.DUMMYFUNCTION("TO_DATE(INT((AR1501/(60*60*24))+""1/1/1970""))"),44155.0)</f>
        <v>44155</v>
      </c>
      <c r="AR1501" s="156">
        <v>1.6058484E9</v>
      </c>
      <c r="AS1501" s="156">
        <v>109283.1832</v>
      </c>
      <c r="AT1501" s="152">
        <v>209063.9273</v>
      </c>
      <c r="AU1501" s="152">
        <f t="shared" si="1"/>
        <v>266701.77</v>
      </c>
      <c r="AV1501" s="152">
        <f t="shared" si="2"/>
        <v>35547.8052</v>
      </c>
      <c r="AW1501" s="152">
        <f t="shared" si="3"/>
        <v>170439.663</v>
      </c>
      <c r="AX1501" s="152">
        <f t="shared" si="4"/>
        <v>10132.8557</v>
      </c>
      <c r="AY1501" s="152">
        <f t="shared" si="5"/>
        <v>92198.4365</v>
      </c>
      <c r="AZ1501" s="152">
        <f t="shared" si="6"/>
        <v>101520.1332</v>
      </c>
      <c r="BA1501" s="152">
        <f t="shared" si="7"/>
        <v>237280.8685</v>
      </c>
      <c r="BB1501" s="152">
        <f t="shared" si="8"/>
        <v>123099.3715</v>
      </c>
      <c r="BC1501" s="152">
        <f t="shared" si="9"/>
        <v>170149.3474</v>
      </c>
    </row>
    <row r="1502">
      <c r="A1502" s="156">
        <v>1.5448212E9</v>
      </c>
      <c r="B1502" s="156">
        <v>117377.1923</v>
      </c>
      <c r="D1502" s="153">
        <f>IFERROR(__xludf.DUMMYFUNCTION("TO_DATE(INT((E1502/(60*60*24))+""1/1/1970""))"),44156.0)</f>
        <v>44156</v>
      </c>
      <c r="E1502" s="152">
        <v>1.6059348E9</v>
      </c>
      <c r="F1502" s="152">
        <v>109283.1832</v>
      </c>
      <c r="H1502" s="153">
        <f>IFERROR(__xludf.DUMMYFUNCTION("TO_DATE(INT((I1502/(60*60*24))+""1/1/1970""))"),44156.0)</f>
        <v>44156</v>
      </c>
      <c r="I1502" s="156">
        <v>1.6059348E9</v>
      </c>
      <c r="J1502" s="156">
        <v>210482.3133</v>
      </c>
      <c r="L1502" s="158"/>
      <c r="M1502" s="160"/>
      <c r="O1502" s="153">
        <f>IFERROR(__xludf.DUMMYFUNCTION("TO_DATE(INT((P1502/(60*60*24))+""1/1/1970""))"),43875.0)</f>
        <v>43875</v>
      </c>
      <c r="P1502" s="13">
        <v>1.5816924E9</v>
      </c>
      <c r="Q1502" s="13">
        <v>32692.4319</v>
      </c>
      <c r="S1502" s="153">
        <f>IFERROR(__xludf.DUMMYFUNCTION("TO_DATE(INT((T1502/(60*60*24))+""1/1/1970""))"),44156.0)</f>
        <v>44156</v>
      </c>
      <c r="T1502" s="152">
        <v>1.6059348E9</v>
      </c>
      <c r="U1502" s="152">
        <v>169295.0842</v>
      </c>
      <c r="W1502" s="153">
        <f>IFERROR(__xludf.DUMMYFUNCTION("TO_DATE(INT((X1502/(60*60*24))+""1/1/1970""))"),44117.0)</f>
        <v>44117</v>
      </c>
      <c r="X1502" s="156">
        <v>1.6025976E9</v>
      </c>
      <c r="Y1502" s="156">
        <v>10156.0332</v>
      </c>
      <c r="AA1502" s="153">
        <f>IFERROR(__xludf.DUMMYFUNCTION("TO_DATE(INT((AB1502/(60*60*24))+""1/1/1970""))"),44126.0)</f>
        <v>44126</v>
      </c>
      <c r="AB1502" s="156">
        <v>1.6033356E9</v>
      </c>
      <c r="AC1502" s="156">
        <v>94223.3492</v>
      </c>
      <c r="AE1502" s="153">
        <f>IFERROR(__xludf.DUMMYFUNCTION("TO_DATE(INT((AF1502/(60*60*24))+""1/1/1970""))"),43879.0)</f>
        <v>43879</v>
      </c>
      <c r="AF1502" s="156">
        <v>1.5820128E9</v>
      </c>
      <c r="AG1502" s="156">
        <v>92952.8829</v>
      </c>
      <c r="AQ1502" s="153">
        <f>IFERROR(__xludf.DUMMYFUNCTION("TO_DATE(INT((AR1502/(60*60*24))+""1/1/1970""))"),44156.0)</f>
        <v>44156</v>
      </c>
      <c r="AR1502" s="152">
        <v>1.6059348E9</v>
      </c>
      <c r="AS1502" s="152">
        <v>109283.1832</v>
      </c>
      <c r="AT1502" s="156">
        <v>210482.3133</v>
      </c>
      <c r="AU1502" s="152">
        <f t="shared" si="1"/>
        <v>266701.77</v>
      </c>
      <c r="AV1502" s="152">
        <f t="shared" si="2"/>
        <v>35647.4777</v>
      </c>
      <c r="AW1502" s="152">
        <f t="shared" si="3"/>
        <v>169295.0842</v>
      </c>
      <c r="AX1502" s="152">
        <f t="shared" si="4"/>
        <v>10133.9544</v>
      </c>
      <c r="AY1502" s="152">
        <f t="shared" si="5"/>
        <v>92198.4365</v>
      </c>
      <c r="AZ1502" s="152">
        <f t="shared" si="6"/>
        <v>101442.4656</v>
      </c>
      <c r="BA1502" s="152">
        <f t="shared" si="7"/>
        <v>236948.0353</v>
      </c>
      <c r="BB1502" s="152">
        <f t="shared" si="8"/>
        <v>122214.8247</v>
      </c>
      <c r="BC1502" s="152">
        <f t="shared" si="9"/>
        <v>168801.2971</v>
      </c>
    </row>
    <row r="1503">
      <c r="A1503" s="152">
        <v>1.54505706E9</v>
      </c>
      <c r="B1503" s="152">
        <v>117377.1923</v>
      </c>
      <c r="D1503" s="153">
        <f>IFERROR(__xludf.DUMMYFUNCTION("TO_DATE(INT((E1503/(60*60*24))+""1/1/1970""))"),44158.0)</f>
        <v>44158</v>
      </c>
      <c r="E1503" s="156">
        <v>1.6061436E9</v>
      </c>
      <c r="F1503" s="156">
        <v>109283.1832</v>
      </c>
      <c r="H1503" s="153">
        <f>IFERROR(__xludf.DUMMYFUNCTION("TO_DATE(INT((I1503/(60*60*24))+""1/1/1970""))"),44158.0)</f>
        <v>44158</v>
      </c>
      <c r="I1503" s="152">
        <v>1.6061436E9</v>
      </c>
      <c r="J1503" s="152">
        <v>210482.3133</v>
      </c>
      <c r="L1503" s="158"/>
      <c r="M1503" s="159"/>
      <c r="O1503" s="153">
        <f>IFERROR(__xludf.DUMMYFUNCTION("TO_DATE(INT((P1503/(60*60*24))+""1/1/1970""))"),43876.0)</f>
        <v>43876</v>
      </c>
      <c r="P1503" s="13">
        <v>1.5817248E9</v>
      </c>
      <c r="Q1503" s="13">
        <v>32713.6211</v>
      </c>
      <c r="S1503" s="153">
        <f>IFERROR(__xludf.DUMMYFUNCTION("TO_DATE(INT((T1503/(60*60*24))+""1/1/1970""))"),44158.0)</f>
        <v>44158</v>
      </c>
      <c r="T1503" s="156">
        <v>1.6061436E9</v>
      </c>
      <c r="U1503" s="156">
        <v>169295.0842</v>
      </c>
      <c r="W1503" s="153">
        <f>IFERROR(__xludf.DUMMYFUNCTION("TO_DATE(INT((X1503/(60*60*24))+""1/1/1970""))"),44118.0)</f>
        <v>44118</v>
      </c>
      <c r="X1503" s="156">
        <v>1.602684E9</v>
      </c>
      <c r="Y1503" s="156">
        <v>10144.9171</v>
      </c>
      <c r="AA1503" s="153">
        <f>IFERROR(__xludf.DUMMYFUNCTION("TO_DATE(INT((AB1503/(60*60*24))+""1/1/1970""))"),44127.0)</f>
        <v>44127</v>
      </c>
      <c r="AB1503" s="152">
        <v>1.6034148E9</v>
      </c>
      <c r="AC1503" s="152">
        <v>94226.7224</v>
      </c>
      <c r="AE1503" s="153">
        <f>IFERROR(__xludf.DUMMYFUNCTION("TO_DATE(INT((AF1503/(60*60*24))+""1/1/1970""))"),43880.0)</f>
        <v>43880</v>
      </c>
      <c r="AF1503" s="152">
        <v>1.582092E9</v>
      </c>
      <c r="AG1503" s="152">
        <v>93299.1972</v>
      </c>
      <c r="AQ1503" s="153">
        <f>IFERROR(__xludf.DUMMYFUNCTION("TO_DATE(INT((AR1503/(60*60*24))+""1/1/1970""))"),44158.0)</f>
        <v>44158</v>
      </c>
      <c r="AR1503" s="156">
        <v>1.6061436E9</v>
      </c>
      <c r="AS1503" s="156">
        <v>109283.1832</v>
      </c>
      <c r="AT1503" s="152">
        <v>210482.3133</v>
      </c>
      <c r="AU1503" s="152">
        <f t="shared" si="1"/>
        <v>264994.12</v>
      </c>
      <c r="AV1503" s="152">
        <f t="shared" si="2"/>
        <v>35660.5391</v>
      </c>
      <c r="AW1503" s="152">
        <f t="shared" si="3"/>
        <v>169295.0842</v>
      </c>
      <c r="AX1503" s="152">
        <f t="shared" si="4"/>
        <v>10134.9681</v>
      </c>
      <c r="AY1503" s="152">
        <f t="shared" si="5"/>
        <v>92188.4831</v>
      </c>
      <c r="AZ1503" s="152">
        <f t="shared" si="6"/>
        <v>101520.9867</v>
      </c>
      <c r="BA1503" s="152">
        <f t="shared" si="7"/>
        <v>236948.0353</v>
      </c>
      <c r="BB1503" s="152">
        <f t="shared" si="8"/>
        <v>122214.8247</v>
      </c>
      <c r="BC1503" s="152">
        <f t="shared" si="9"/>
        <v>168801.2971</v>
      </c>
    </row>
    <row r="1504">
      <c r="A1504" s="156">
        <v>1.5450804E9</v>
      </c>
      <c r="B1504" s="156">
        <v>117377.1923</v>
      </c>
      <c r="D1504" s="153">
        <f>IFERROR(__xludf.DUMMYFUNCTION("TO_DATE(INT((E1504/(60*60*24))+""1/1/1970""))"),44159.0)</f>
        <v>44159</v>
      </c>
      <c r="E1504" s="156">
        <v>1.606194E9</v>
      </c>
      <c r="F1504" s="156">
        <v>109283.1832</v>
      </c>
      <c r="H1504" s="153">
        <f>IFERROR(__xludf.DUMMYFUNCTION("TO_DATE(INT((I1504/(60*60*24))+""1/1/1970""))"),44159.0)</f>
        <v>44159</v>
      </c>
      <c r="I1504" s="152">
        <v>1.606194E9</v>
      </c>
      <c r="J1504" s="152">
        <v>210670.642</v>
      </c>
      <c r="L1504" s="158"/>
      <c r="M1504" s="159"/>
      <c r="O1504" s="153">
        <f>IFERROR(__xludf.DUMMYFUNCTION("TO_DATE(INT((P1504/(60*60*24))+""1/1/1970""))"),43877.0)</f>
        <v>43877</v>
      </c>
      <c r="P1504" s="13">
        <v>1.5818112E9</v>
      </c>
      <c r="Q1504" s="13">
        <v>32713.6211</v>
      </c>
      <c r="S1504" s="153">
        <f>IFERROR(__xludf.DUMMYFUNCTION("TO_DATE(INT((T1504/(60*60*24))+""1/1/1970""))"),44159.0)</f>
        <v>44159</v>
      </c>
      <c r="T1504" s="156">
        <v>1.606194E9</v>
      </c>
      <c r="U1504" s="156">
        <v>170300.2096</v>
      </c>
      <c r="W1504" s="153">
        <f>IFERROR(__xludf.DUMMYFUNCTION("TO_DATE(INT((X1504/(60*60*24))+""1/1/1970""))"),44119.0)</f>
        <v>44119</v>
      </c>
      <c r="X1504" s="156">
        <v>1.6027704E9</v>
      </c>
      <c r="Y1504" s="156">
        <v>10139.5861</v>
      </c>
      <c r="AA1504" s="153">
        <f>IFERROR(__xludf.DUMMYFUNCTION("TO_DATE(INT((AB1504/(60*60*24))+""1/1/1970""))"),44129.0)</f>
        <v>44129</v>
      </c>
      <c r="AB1504" s="156">
        <v>1.6036632E9</v>
      </c>
      <c r="AC1504" s="156">
        <v>94191.9341</v>
      </c>
      <c r="AE1504" s="153">
        <f>IFERROR(__xludf.DUMMYFUNCTION("TO_DATE(INT((AF1504/(60*60*24))+""1/1/1970""))"),43881.0)</f>
        <v>43881</v>
      </c>
      <c r="AF1504" s="156">
        <v>1.5821712E9</v>
      </c>
      <c r="AG1504" s="156">
        <v>93173.9346</v>
      </c>
      <c r="AQ1504" s="153">
        <f>IFERROR(__xludf.DUMMYFUNCTION("TO_DATE(INT((AR1504/(60*60*24))+""1/1/1970""))"),44159.0)</f>
        <v>44159</v>
      </c>
      <c r="AR1504" s="156">
        <v>1.606194E9</v>
      </c>
      <c r="AS1504" s="156">
        <v>109283.1832</v>
      </c>
      <c r="AT1504" s="152">
        <v>210670.642</v>
      </c>
      <c r="AU1504" s="152">
        <f t="shared" si="1"/>
        <v>266478.73</v>
      </c>
      <c r="AV1504" s="152">
        <f t="shared" si="2"/>
        <v>35799.23</v>
      </c>
      <c r="AW1504" s="152">
        <f t="shared" si="3"/>
        <v>170300.2096</v>
      </c>
      <c r="AX1504" s="152">
        <f t="shared" si="4"/>
        <v>10120.1076</v>
      </c>
      <c r="AY1504" s="152">
        <f t="shared" si="5"/>
        <v>92120.4106</v>
      </c>
      <c r="AZ1504" s="152">
        <f t="shared" si="6"/>
        <v>101322.977</v>
      </c>
      <c r="BA1504" s="152">
        <f t="shared" si="7"/>
        <v>243001.28</v>
      </c>
      <c r="BB1504" s="152">
        <f t="shared" si="8"/>
        <v>121218.7236</v>
      </c>
      <c r="BC1504" s="152">
        <f t="shared" si="9"/>
        <v>171704.2501</v>
      </c>
    </row>
    <row r="1505">
      <c r="A1505" s="152">
        <v>1.54514346E9</v>
      </c>
      <c r="B1505" s="152">
        <v>117377.1923</v>
      </c>
      <c r="D1505" s="153">
        <f>IFERROR(__xludf.DUMMYFUNCTION("TO_DATE(INT((E1505/(60*60*24))+""1/1/1970""))"),44160.0)</f>
        <v>44160</v>
      </c>
      <c r="E1505" s="152">
        <v>1.6062804E9</v>
      </c>
      <c r="F1505" s="152">
        <v>110171.3696</v>
      </c>
      <c r="H1505" s="153">
        <f>IFERROR(__xludf.DUMMYFUNCTION("TO_DATE(INT((I1505/(60*60*24))+""1/1/1970""))"),44160.0)</f>
        <v>44160</v>
      </c>
      <c r="I1505" s="156">
        <v>1.6062804E9</v>
      </c>
      <c r="J1505" s="156">
        <v>207114.279</v>
      </c>
      <c r="L1505" s="158"/>
      <c r="M1505" s="160"/>
      <c r="O1505" s="153">
        <f>IFERROR(__xludf.DUMMYFUNCTION("TO_DATE(INT((P1505/(60*60*24))+""1/1/1970""))"),43878.0)</f>
        <v>43878</v>
      </c>
      <c r="P1505" s="13">
        <v>1.5818976E9</v>
      </c>
      <c r="Q1505" s="13">
        <v>32712.2874</v>
      </c>
      <c r="S1505" s="153">
        <f>IFERROR(__xludf.DUMMYFUNCTION("TO_DATE(INT((T1505/(60*60*24))+""1/1/1970""))"),44160.0)</f>
        <v>44160</v>
      </c>
      <c r="T1505" s="152">
        <v>1.6062804E9</v>
      </c>
      <c r="U1505" s="152">
        <v>173028.1874</v>
      </c>
      <c r="W1505" s="153">
        <f>IFERROR(__xludf.DUMMYFUNCTION("TO_DATE(INT((X1505/(60*60*24))+""1/1/1970""))"),44120.0)</f>
        <v>44120</v>
      </c>
      <c r="X1505" s="156">
        <v>1.6028568E9</v>
      </c>
      <c r="Y1505" s="156">
        <v>10132.2888</v>
      </c>
      <c r="AA1505" s="153">
        <f>IFERROR(__xludf.DUMMYFUNCTION("TO_DATE(INT((AB1505/(60*60*24))+""1/1/1970""))"),44130.0)</f>
        <v>44130</v>
      </c>
      <c r="AB1505" s="156">
        <v>1.6037028E9</v>
      </c>
      <c r="AC1505" s="156">
        <v>94367.2318</v>
      </c>
      <c r="AE1505" s="153">
        <f>IFERROR(__xludf.DUMMYFUNCTION("TO_DATE(INT((AF1505/(60*60*24))+""1/1/1970""))"),43882.0)</f>
        <v>43882</v>
      </c>
      <c r="AF1505" s="152">
        <v>1.5822504E9</v>
      </c>
      <c r="AG1505" s="152">
        <v>93354.4602</v>
      </c>
      <c r="AQ1505" s="153">
        <f>IFERROR(__xludf.DUMMYFUNCTION("TO_DATE(INT((AR1505/(60*60*24))+""1/1/1970""))"),44160.0)</f>
        <v>44160</v>
      </c>
      <c r="AR1505" s="152">
        <v>1.6062804E9</v>
      </c>
      <c r="AS1505" s="152">
        <v>110171.3696</v>
      </c>
      <c r="AT1505" s="156">
        <v>207114.279</v>
      </c>
      <c r="AU1505" s="152">
        <f t="shared" si="1"/>
        <v>270493.45</v>
      </c>
      <c r="AV1505" s="152">
        <f t="shared" si="2"/>
        <v>35921.627</v>
      </c>
      <c r="AW1505" s="152">
        <f t="shared" si="3"/>
        <v>173028.1874</v>
      </c>
      <c r="AX1505" s="152">
        <f t="shared" si="4"/>
        <v>10138.9431</v>
      </c>
      <c r="AY1505" s="152">
        <f t="shared" si="5"/>
        <v>92280.1149</v>
      </c>
      <c r="AZ1505" s="152">
        <f t="shared" si="6"/>
        <v>101794.5302</v>
      </c>
      <c r="BA1505" s="152">
        <f t="shared" si="7"/>
        <v>249143.4929</v>
      </c>
      <c r="BB1505" s="152">
        <f t="shared" si="8"/>
        <v>121244.8736</v>
      </c>
      <c r="BC1505" s="152">
        <f t="shared" si="9"/>
        <v>175157.7376</v>
      </c>
    </row>
    <row r="1506">
      <c r="A1506" s="156">
        <v>1.5451668E9</v>
      </c>
      <c r="B1506" s="156">
        <v>117377.1923</v>
      </c>
      <c r="D1506" s="153">
        <f>IFERROR(__xludf.DUMMYFUNCTION("TO_DATE(INT((E1506/(60*60*24))+""1/1/1970""))"),44161.0)</f>
        <v>44161</v>
      </c>
      <c r="E1506" s="156">
        <v>1.6063668E9</v>
      </c>
      <c r="F1506" s="156">
        <v>110000.7381</v>
      </c>
      <c r="H1506" s="153">
        <f>IFERROR(__xludf.DUMMYFUNCTION("TO_DATE(INT((I1506/(60*60*24))+""1/1/1970""))"),44161.0)</f>
        <v>44161</v>
      </c>
      <c r="I1506" s="152">
        <v>1.6063668E9</v>
      </c>
      <c r="J1506" s="152">
        <v>207868.1997</v>
      </c>
      <c r="L1506" s="158"/>
      <c r="M1506" s="159"/>
      <c r="O1506" s="153">
        <f>IFERROR(__xludf.DUMMYFUNCTION("TO_DATE(INT((P1506/(60*60*24))+""1/1/1970""))"),43879.0)</f>
        <v>43879</v>
      </c>
      <c r="P1506" s="13">
        <v>1.581984E9</v>
      </c>
      <c r="Q1506" s="13">
        <v>32691.7959</v>
      </c>
      <c r="S1506" s="153">
        <f>IFERROR(__xludf.DUMMYFUNCTION("TO_DATE(INT((T1506/(60*60*24))+""1/1/1970""))"),44161.0)</f>
        <v>44161</v>
      </c>
      <c r="T1506" s="156">
        <v>1.6063668E9</v>
      </c>
      <c r="U1506" s="156">
        <v>172763.3438</v>
      </c>
      <c r="W1506" s="153">
        <f>IFERROR(__xludf.DUMMYFUNCTION("TO_DATE(INT((X1506/(60*60*24))+""1/1/1970""))"),44121.0)</f>
        <v>44121</v>
      </c>
      <c r="X1506" s="156">
        <v>1.6028928E9</v>
      </c>
      <c r="Y1506" s="156">
        <v>10132.154</v>
      </c>
      <c r="AA1506" s="153">
        <f>IFERROR(__xludf.DUMMYFUNCTION("TO_DATE(INT((AB1506/(60*60*24))+""1/1/1970""))"),44131.0)</f>
        <v>44131</v>
      </c>
      <c r="AB1506" s="152">
        <v>1.603782E9</v>
      </c>
      <c r="AC1506" s="152">
        <v>94267.4647</v>
      </c>
      <c r="AE1506" s="153">
        <f>IFERROR(__xludf.DUMMYFUNCTION("TO_DATE(INT((AF1506/(60*60*24))+""1/1/1970""))"),43883.0)</f>
        <v>43883</v>
      </c>
      <c r="AF1506" s="156">
        <v>1.5823296E9</v>
      </c>
      <c r="AG1506" s="156">
        <v>92866.0997</v>
      </c>
      <c r="AQ1506" s="153">
        <f>IFERROR(__xludf.DUMMYFUNCTION("TO_DATE(INT((AR1506/(60*60*24))+""1/1/1970""))"),44161.0)</f>
        <v>44161</v>
      </c>
      <c r="AR1506" s="156">
        <v>1.6063668E9</v>
      </c>
      <c r="AS1506" s="156">
        <v>110000.7381</v>
      </c>
      <c r="AT1506" s="152">
        <v>207868.1997</v>
      </c>
      <c r="AU1506" s="152">
        <f t="shared" si="1"/>
        <v>270103.13</v>
      </c>
      <c r="AV1506" s="152">
        <f t="shared" si="2"/>
        <v>35886.3813</v>
      </c>
      <c r="AW1506" s="152">
        <f t="shared" si="3"/>
        <v>172763.3438</v>
      </c>
      <c r="AX1506" s="152">
        <f t="shared" si="4"/>
        <v>10135.6516</v>
      </c>
      <c r="AY1506" s="152">
        <f t="shared" si="5"/>
        <v>92235.9702</v>
      </c>
      <c r="AZ1506" s="152">
        <f t="shared" si="6"/>
        <v>101955.4131</v>
      </c>
      <c r="BA1506" s="152">
        <f t="shared" si="7"/>
        <v>251854.1731</v>
      </c>
      <c r="BB1506" s="152">
        <f t="shared" si="8"/>
        <v>122364.0936</v>
      </c>
      <c r="BC1506" s="152">
        <f t="shared" si="9"/>
        <v>178123.8915</v>
      </c>
    </row>
    <row r="1507">
      <c r="A1507" s="152">
        <v>1.54522986E9</v>
      </c>
      <c r="B1507" s="152">
        <v>117377.1923</v>
      </c>
      <c r="D1507" s="153">
        <f>IFERROR(__xludf.DUMMYFUNCTION("TO_DATE(INT((E1507/(60*60*24))+""1/1/1970""))"),44162.0)</f>
        <v>44162</v>
      </c>
      <c r="E1507" s="152">
        <v>1.6064892E9</v>
      </c>
      <c r="F1507" s="152">
        <v>110000.7381</v>
      </c>
      <c r="H1507" s="153">
        <f>IFERROR(__xludf.DUMMYFUNCTION("TO_DATE(INT((I1507/(60*60*24))+""1/1/1970""))"),44162.0)</f>
        <v>44162</v>
      </c>
      <c r="I1507" s="156">
        <v>1.6064892E9</v>
      </c>
      <c r="J1507" s="156">
        <v>207868.1997</v>
      </c>
      <c r="L1507" s="158"/>
      <c r="M1507" s="160"/>
      <c r="O1507" s="153">
        <f>IFERROR(__xludf.DUMMYFUNCTION("TO_DATE(INT((P1507/(60*60*24))+""1/1/1970""))"),43880.0)</f>
        <v>43880</v>
      </c>
      <c r="P1507" s="13">
        <v>1.5821244E9</v>
      </c>
      <c r="Q1507" s="13">
        <v>32704.6069</v>
      </c>
      <c r="S1507" s="153">
        <f>IFERROR(__xludf.DUMMYFUNCTION("TO_DATE(INT((T1507/(60*60*24))+""1/1/1970""))"),44162.0)</f>
        <v>44162</v>
      </c>
      <c r="T1507" s="152">
        <v>1.6064892E9</v>
      </c>
      <c r="U1507" s="152">
        <v>172763.3438</v>
      </c>
      <c r="W1507" s="153">
        <f>IFERROR(__xludf.DUMMYFUNCTION("TO_DATE(INT((X1507/(60*60*24))+""1/1/1970""))"),44123.0)</f>
        <v>44123</v>
      </c>
      <c r="X1507" s="152">
        <v>1.6030656E9</v>
      </c>
      <c r="Y1507" s="152">
        <v>10133.5706</v>
      </c>
      <c r="AA1507" s="153">
        <f>IFERROR(__xludf.DUMMYFUNCTION("TO_DATE(INT((AB1507/(60*60*24))+""1/1/1970""))"),44132.0)</f>
        <v>44132</v>
      </c>
      <c r="AB1507" s="156">
        <v>1.6038612E9</v>
      </c>
      <c r="AC1507" s="156">
        <v>93853.6196</v>
      </c>
      <c r="AE1507" s="153">
        <f>IFERROR(__xludf.DUMMYFUNCTION("TO_DATE(INT((AF1507/(60*60*24))+""1/1/1970""))"),43884.0)</f>
        <v>43884</v>
      </c>
      <c r="AF1507" s="152">
        <v>1.5824988E9</v>
      </c>
      <c r="AG1507" s="152">
        <v>92866.0997</v>
      </c>
      <c r="AQ1507" s="153">
        <f>IFERROR(__xludf.DUMMYFUNCTION("TO_DATE(INT((AR1507/(60*60*24))+""1/1/1970""))"),44162.0)</f>
        <v>44162</v>
      </c>
      <c r="AR1507" s="152">
        <v>1.6064892E9</v>
      </c>
      <c r="AS1507" s="152">
        <v>110000.7381</v>
      </c>
      <c r="AT1507" s="156">
        <v>207868.1997</v>
      </c>
      <c r="AU1507" s="152">
        <f t="shared" si="1"/>
        <v>270103.13</v>
      </c>
      <c r="AV1507" s="152">
        <f t="shared" si="2"/>
        <v>35838.7757</v>
      </c>
      <c r="AW1507" s="152">
        <f t="shared" si="3"/>
        <v>172763.3438</v>
      </c>
      <c r="AX1507" s="152">
        <f t="shared" si="4"/>
        <v>10134.1246</v>
      </c>
      <c r="AY1507" s="152">
        <f t="shared" si="5"/>
        <v>92157.1985</v>
      </c>
      <c r="AZ1507" s="152">
        <f t="shared" si="6"/>
        <v>101908.0444</v>
      </c>
      <c r="BA1507" s="152">
        <f t="shared" si="7"/>
        <v>255291.1233</v>
      </c>
      <c r="BB1507" s="152">
        <f t="shared" si="8"/>
        <v>122364.0936</v>
      </c>
      <c r="BC1507" s="152">
        <f t="shared" si="9"/>
        <v>178123.8915</v>
      </c>
    </row>
    <row r="1508">
      <c r="A1508" s="156">
        <v>1.5452532E9</v>
      </c>
      <c r="B1508" s="156">
        <v>117377.1923</v>
      </c>
      <c r="D1508" s="153">
        <f>IFERROR(__xludf.DUMMYFUNCTION("TO_DATE(INT((E1508/(60*60*24))+""1/1/1970""))"),44163.0)</f>
        <v>44163</v>
      </c>
      <c r="E1508" s="152">
        <v>1.6065396E9</v>
      </c>
      <c r="F1508" s="152">
        <v>110308.4842</v>
      </c>
      <c r="H1508" s="153">
        <f>IFERROR(__xludf.DUMMYFUNCTION("TO_DATE(INT((I1508/(60*60*24))+""1/1/1970""))"),44163.0)</f>
        <v>44163</v>
      </c>
      <c r="I1508" s="156">
        <v>1.6065396E9</v>
      </c>
      <c r="J1508" s="156">
        <v>210215.1269</v>
      </c>
      <c r="L1508" s="158"/>
      <c r="M1508" s="160"/>
      <c r="O1508" s="153">
        <f>IFERROR(__xludf.DUMMYFUNCTION("TO_DATE(INT((P1508/(60*60*24))+""1/1/1970""))"),43881.0)</f>
        <v>43881</v>
      </c>
      <c r="P1508" s="13">
        <v>1.5822108E9</v>
      </c>
      <c r="Q1508" s="13">
        <v>32542.2228</v>
      </c>
      <c r="S1508" s="153">
        <f>IFERROR(__xludf.DUMMYFUNCTION("TO_DATE(INT((T1508/(60*60*24))+""1/1/1970""))"),44163.0)</f>
        <v>44163</v>
      </c>
      <c r="T1508" s="152">
        <v>1.6065396E9</v>
      </c>
      <c r="U1508" s="152">
        <v>173242.03</v>
      </c>
      <c r="W1508" s="153">
        <f>IFERROR(__xludf.DUMMYFUNCTION("TO_DATE(INT((X1508/(60*60*24))+""1/1/1970""))"),44124.0)</f>
        <v>44124</v>
      </c>
      <c r="X1508" s="156">
        <v>1.6032024E9</v>
      </c>
      <c r="Y1508" s="156">
        <v>10128.0782</v>
      </c>
      <c r="AA1508" s="153">
        <f>IFERROR(__xludf.DUMMYFUNCTION("TO_DATE(INT((AB1508/(60*60*24))+""1/1/1970""))"),44133.0)</f>
        <v>44133</v>
      </c>
      <c r="AB1508" s="152">
        <v>1.6039404E9</v>
      </c>
      <c r="AC1508" s="152">
        <v>94046.4539</v>
      </c>
      <c r="AE1508" s="153">
        <f>IFERROR(__xludf.DUMMYFUNCTION("TO_DATE(INT((AF1508/(60*60*24))+""1/1/1970""))"),43885.0)</f>
        <v>43885</v>
      </c>
      <c r="AF1508" s="156">
        <v>1.5825384E9</v>
      </c>
      <c r="AG1508" s="156">
        <v>92937.7368</v>
      </c>
      <c r="AQ1508" s="153">
        <f>IFERROR(__xludf.DUMMYFUNCTION("TO_DATE(INT((AR1508/(60*60*24))+""1/1/1970""))"),44163.0)</f>
        <v>44163</v>
      </c>
      <c r="AR1508" s="152">
        <v>1.6065396E9</v>
      </c>
      <c r="AS1508" s="152">
        <v>110308.4842</v>
      </c>
      <c r="AT1508" s="156">
        <v>210215.1269</v>
      </c>
      <c r="AU1508" s="152">
        <f t="shared" si="1"/>
        <v>270103.13</v>
      </c>
      <c r="AV1508" s="152">
        <f t="shared" si="2"/>
        <v>35823.854</v>
      </c>
      <c r="AW1508" s="152">
        <f t="shared" si="3"/>
        <v>173242.03</v>
      </c>
      <c r="AX1508" s="152">
        <f t="shared" si="4"/>
        <v>10148.3652</v>
      </c>
      <c r="AY1508" s="152">
        <f t="shared" si="5"/>
        <v>92157.1985</v>
      </c>
      <c r="AZ1508" s="152">
        <f t="shared" si="6"/>
        <v>102356.1266</v>
      </c>
      <c r="BA1508" s="152">
        <f t="shared" si="7"/>
        <v>255069.1391</v>
      </c>
      <c r="BB1508" s="152">
        <f t="shared" si="8"/>
        <v>124898.5985</v>
      </c>
      <c r="BC1508" s="152">
        <f t="shared" si="9"/>
        <v>179224.6332</v>
      </c>
    </row>
    <row r="1509">
      <c r="A1509" s="152">
        <v>1.54531626E9</v>
      </c>
      <c r="B1509" s="152">
        <v>117377.1923</v>
      </c>
      <c r="D1509" s="153">
        <f>IFERROR(__xludf.DUMMYFUNCTION("TO_DATE(INT((E1509/(60*60*24))+""1/1/1970""))"),44165.0)</f>
        <v>44165</v>
      </c>
      <c r="E1509" s="156">
        <v>1.6067484E9</v>
      </c>
      <c r="F1509" s="156">
        <v>110308.4842</v>
      </c>
      <c r="H1509" s="153">
        <f>IFERROR(__xludf.DUMMYFUNCTION("TO_DATE(INT((I1509/(60*60*24))+""1/1/1970""))"),44165.0)</f>
        <v>44165</v>
      </c>
      <c r="I1509" s="152">
        <v>1.6067484E9</v>
      </c>
      <c r="J1509" s="152">
        <v>210215.1269</v>
      </c>
      <c r="L1509" s="158"/>
      <c r="M1509" s="159"/>
      <c r="O1509" s="153">
        <f>IFERROR(__xludf.DUMMYFUNCTION("TO_DATE(INT((P1509/(60*60*24))+""1/1/1970""))"),43882.0)</f>
        <v>43882</v>
      </c>
      <c r="P1509" s="13">
        <v>1.5822972E9</v>
      </c>
      <c r="Q1509" s="13">
        <v>32455.5559</v>
      </c>
      <c r="S1509" s="153">
        <f>IFERROR(__xludf.DUMMYFUNCTION("TO_DATE(INT((T1509/(60*60*24))+""1/1/1970""))"),44165.0)</f>
        <v>44165</v>
      </c>
      <c r="T1509" s="156">
        <v>1.6067484E9</v>
      </c>
      <c r="U1509" s="156">
        <v>173242.03</v>
      </c>
      <c r="W1509" s="153">
        <f>IFERROR(__xludf.DUMMYFUNCTION("TO_DATE(INT((X1509/(60*60*24))+""1/1/1970""))"),44125.0)</f>
        <v>44125</v>
      </c>
      <c r="X1509" s="156">
        <v>1.6032888E9</v>
      </c>
      <c r="Y1509" s="156">
        <v>10131.8407</v>
      </c>
      <c r="AA1509" s="153">
        <f>IFERROR(__xludf.DUMMYFUNCTION("TO_DATE(INT((AB1509/(60*60*24))+""1/1/1970""))"),44134.0)</f>
        <v>44134</v>
      </c>
      <c r="AB1509" s="156">
        <v>1.6040196E9</v>
      </c>
      <c r="AC1509" s="156">
        <v>94158.0554</v>
      </c>
      <c r="AE1509" s="153">
        <f>IFERROR(__xludf.DUMMYFUNCTION("TO_DATE(INT((AF1509/(60*60*24))+""1/1/1970""))"),43886.0)</f>
        <v>43886</v>
      </c>
      <c r="AF1509" s="152">
        <v>1.5826176E9</v>
      </c>
      <c r="AG1509" s="152">
        <v>92842.5223</v>
      </c>
      <c r="AQ1509" s="153">
        <f>IFERROR(__xludf.DUMMYFUNCTION("TO_DATE(INT((AR1509/(60*60*24))+""1/1/1970""))"),44165.0)</f>
        <v>44165</v>
      </c>
      <c r="AR1509" s="156">
        <v>1.6067484E9</v>
      </c>
      <c r="AS1509" s="156">
        <v>110308.4842</v>
      </c>
      <c r="AT1509" s="152">
        <v>210215.1269</v>
      </c>
      <c r="AU1509" s="152">
        <f t="shared" si="1"/>
        <v>270807.1</v>
      </c>
      <c r="AV1509" s="152">
        <f t="shared" si="2"/>
        <v>35837.0624</v>
      </c>
      <c r="AW1509" s="152">
        <f t="shared" si="3"/>
        <v>173242.03</v>
      </c>
      <c r="AX1509" s="152">
        <f t="shared" si="4"/>
        <v>10150.2821</v>
      </c>
      <c r="AY1509" s="152">
        <f t="shared" si="5"/>
        <v>92510.4365</v>
      </c>
      <c r="AZ1509" s="152">
        <f t="shared" si="6"/>
        <v>102429.5268</v>
      </c>
      <c r="BA1509" s="152">
        <f t="shared" si="7"/>
        <v>253334.5045</v>
      </c>
      <c r="BB1509" s="152">
        <f t="shared" si="8"/>
        <v>124898.5985</v>
      </c>
      <c r="BC1509" s="152">
        <f t="shared" si="9"/>
        <v>179224.6332</v>
      </c>
    </row>
    <row r="1510">
      <c r="A1510" s="156">
        <v>1.5453396E9</v>
      </c>
      <c r="B1510" s="156">
        <v>117377.1923</v>
      </c>
      <c r="D1510" s="153">
        <f>IFERROR(__xludf.DUMMYFUNCTION("TO_DATE(INT((E1510/(60*60*24))+""1/1/1970""))"),44166.0)</f>
        <v>44166</v>
      </c>
      <c r="E1510" s="156">
        <v>1.6067988E9</v>
      </c>
      <c r="F1510" s="156">
        <v>110054.0489</v>
      </c>
      <c r="H1510" s="153">
        <f>IFERROR(__xludf.DUMMYFUNCTION("TO_DATE(INT((I1510/(60*60*24))+""1/1/1970""))"),44166.0)</f>
        <v>44166</v>
      </c>
      <c r="I1510" s="152">
        <v>1.6067988E9</v>
      </c>
      <c r="J1510" s="152">
        <v>210896.4434</v>
      </c>
      <c r="L1510" s="158"/>
      <c r="M1510" s="159"/>
      <c r="O1510" s="153">
        <f>IFERROR(__xludf.DUMMYFUNCTION("TO_DATE(INT((P1510/(60*60*24))+""1/1/1970""))"),43883.0)</f>
        <v>43883</v>
      </c>
      <c r="P1510" s="13">
        <v>1.5823296E9</v>
      </c>
      <c r="Q1510" s="13">
        <v>32509.0078</v>
      </c>
      <c r="S1510" s="153">
        <f>IFERROR(__xludf.DUMMYFUNCTION("TO_DATE(INT((T1510/(60*60*24))+""1/1/1970""))"),44166.0)</f>
        <v>44166</v>
      </c>
      <c r="T1510" s="156">
        <v>1.6067988E9</v>
      </c>
      <c r="U1510" s="156">
        <v>172468.5222</v>
      </c>
      <c r="W1510" s="153">
        <f>IFERROR(__xludf.DUMMYFUNCTION("TO_DATE(INT((X1510/(60*60*24))+""1/1/1970""))"),44126.0)</f>
        <v>44126</v>
      </c>
      <c r="X1510" s="156">
        <v>1.6033752E9</v>
      </c>
      <c r="Y1510" s="156">
        <v>10130.493</v>
      </c>
      <c r="AA1510" s="153">
        <f>IFERROR(__xludf.DUMMYFUNCTION("TO_DATE(INT((AB1510/(60*60*24))+""1/1/1970""))"),44136.0)</f>
        <v>44136</v>
      </c>
      <c r="AB1510" s="152">
        <v>1.6042716E9</v>
      </c>
      <c r="AC1510" s="152">
        <v>94222.0395</v>
      </c>
      <c r="AE1510" s="153">
        <f>IFERROR(__xludf.DUMMYFUNCTION("TO_DATE(INT((AF1510/(60*60*24))+""1/1/1970""))"),43887.0)</f>
        <v>43887</v>
      </c>
      <c r="AF1510" s="156">
        <v>1.5826968E9</v>
      </c>
      <c r="AG1510" s="156">
        <v>93107.5589</v>
      </c>
      <c r="AQ1510" s="153">
        <f>IFERROR(__xludf.DUMMYFUNCTION("TO_DATE(INT((AR1510/(60*60*24))+""1/1/1970""))"),44166.0)</f>
        <v>44166</v>
      </c>
      <c r="AR1510" s="156">
        <v>1.6067988E9</v>
      </c>
      <c r="AS1510" s="156">
        <v>110054.0489</v>
      </c>
      <c r="AT1510" s="152">
        <v>210896.4434</v>
      </c>
      <c r="AU1510" s="152">
        <f t="shared" si="1"/>
        <v>269684.93</v>
      </c>
      <c r="AV1510" s="152">
        <f t="shared" si="2"/>
        <v>35779.219</v>
      </c>
      <c r="AW1510" s="152">
        <f t="shared" si="3"/>
        <v>172468.5222</v>
      </c>
      <c r="AX1510" s="152">
        <f t="shared" si="4"/>
        <v>10142.4934</v>
      </c>
      <c r="AY1510" s="152">
        <f t="shared" si="5"/>
        <v>92499.7496</v>
      </c>
      <c r="AZ1510" s="152">
        <f t="shared" si="6"/>
        <v>102134.646</v>
      </c>
      <c r="BA1510" s="152">
        <f t="shared" si="7"/>
        <v>251628.4427</v>
      </c>
      <c r="BB1510" s="152">
        <f t="shared" si="8"/>
        <v>124269.5983</v>
      </c>
      <c r="BC1510" s="152">
        <f t="shared" si="9"/>
        <v>173771.517</v>
      </c>
    </row>
    <row r="1511">
      <c r="A1511" s="152">
        <v>1.5453684E9</v>
      </c>
      <c r="B1511" s="152">
        <v>117377.1923</v>
      </c>
      <c r="D1511" s="153">
        <f>IFERROR(__xludf.DUMMYFUNCTION("TO_DATE(INT((E1511/(60*60*24))+""1/1/1970""))"),44167.0)</f>
        <v>44167</v>
      </c>
      <c r="E1511" s="152">
        <v>1.6068852E9</v>
      </c>
      <c r="F1511" s="152">
        <v>110054.0489</v>
      </c>
      <c r="H1511" s="153">
        <f>IFERROR(__xludf.DUMMYFUNCTION("TO_DATE(INT((I1511/(60*60*24))+""1/1/1970""))"),44167.0)</f>
        <v>44167</v>
      </c>
      <c r="I1511" s="156">
        <v>1.6068852E9</v>
      </c>
      <c r="J1511" s="156">
        <v>204160.0838</v>
      </c>
      <c r="L1511" s="158"/>
      <c r="M1511" s="160"/>
      <c r="O1511" s="153">
        <f>IFERROR(__xludf.DUMMYFUNCTION("TO_DATE(INT((P1511/(60*60*24))+""1/1/1970""))"),43884.0)</f>
        <v>43884</v>
      </c>
      <c r="P1511" s="13">
        <v>1.582416E9</v>
      </c>
      <c r="Q1511" s="13">
        <v>32509.0078</v>
      </c>
      <c r="S1511" s="153">
        <f>IFERROR(__xludf.DUMMYFUNCTION("TO_DATE(INT((T1511/(60*60*24))+""1/1/1970""))"),44167.0)</f>
        <v>44167</v>
      </c>
      <c r="T1511" s="152">
        <v>1.6068852E9</v>
      </c>
      <c r="U1511" s="152">
        <v>174352.9164</v>
      </c>
      <c r="W1511" s="153">
        <f>IFERROR(__xludf.DUMMYFUNCTION("TO_DATE(INT((X1511/(60*60*24))+""1/1/1970""))"),44127.0)</f>
        <v>44127</v>
      </c>
      <c r="X1511" s="156">
        <v>1.6034616E9</v>
      </c>
      <c r="Y1511" s="156">
        <v>10138.9294</v>
      </c>
      <c r="AA1511" s="153">
        <f>IFERROR(__xludf.DUMMYFUNCTION("TO_DATE(INT((AB1511/(60*60*24))+""1/1/1970""))"),44137.0)</f>
        <v>44137</v>
      </c>
      <c r="AB1511" s="156">
        <v>1.6043112E9</v>
      </c>
      <c r="AC1511" s="156">
        <v>94359.0707</v>
      </c>
      <c r="AE1511" s="153">
        <f>IFERROR(__xludf.DUMMYFUNCTION("TO_DATE(INT((AF1511/(60*60*24))+""1/1/1970""))"),43888.0)</f>
        <v>43888</v>
      </c>
      <c r="AF1511" s="152">
        <v>1.582776E9</v>
      </c>
      <c r="AG1511" s="152">
        <v>93163.8952</v>
      </c>
      <c r="AQ1511" s="153">
        <f>IFERROR(__xludf.DUMMYFUNCTION("TO_DATE(INT((AR1511/(60*60*24))+""1/1/1970""))"),44167.0)</f>
        <v>44167</v>
      </c>
      <c r="AR1511" s="152">
        <v>1.6068852E9</v>
      </c>
      <c r="AS1511" s="152">
        <v>110054.0489</v>
      </c>
      <c r="AT1511" s="156">
        <v>204160.0838</v>
      </c>
      <c r="AU1511" s="152">
        <f t="shared" si="1"/>
        <v>272445.05</v>
      </c>
      <c r="AV1511" s="152">
        <f t="shared" si="2"/>
        <v>35775.0449</v>
      </c>
      <c r="AW1511" s="152">
        <f t="shared" si="3"/>
        <v>174352.9164</v>
      </c>
      <c r="AX1511" s="152">
        <f t="shared" si="4"/>
        <v>10145.4697</v>
      </c>
      <c r="AY1511" s="152">
        <f t="shared" si="5"/>
        <v>92876.1635</v>
      </c>
      <c r="AZ1511" s="152">
        <f t="shared" si="6"/>
        <v>103271.4947</v>
      </c>
      <c r="BA1511" s="152">
        <f t="shared" si="7"/>
        <v>249579.1406</v>
      </c>
      <c r="BB1511" s="152">
        <f t="shared" si="8"/>
        <v>128456.4983</v>
      </c>
      <c r="BC1511" s="152">
        <f t="shared" si="9"/>
        <v>180119.7373</v>
      </c>
    </row>
    <row r="1512">
      <c r="A1512" s="156">
        <v>1.54540788E9</v>
      </c>
      <c r="B1512" s="156">
        <v>117377.1923</v>
      </c>
      <c r="D1512" s="153">
        <f>IFERROR(__xludf.DUMMYFUNCTION("TO_DATE(INT((E1512/(60*60*24))+""1/1/1970""))"),44168.0)</f>
        <v>44168</v>
      </c>
      <c r="E1512" s="156">
        <v>1.6069716E9</v>
      </c>
      <c r="F1512" s="156">
        <v>110054.0489</v>
      </c>
      <c r="H1512" s="153">
        <f>IFERROR(__xludf.DUMMYFUNCTION("TO_DATE(INT((I1512/(60*60*24))+""1/1/1970""))"),44168.0)</f>
        <v>44168</v>
      </c>
      <c r="I1512" s="152">
        <v>1.6069716E9</v>
      </c>
      <c r="J1512" s="152">
        <v>200456.1438</v>
      </c>
      <c r="L1512" s="158"/>
      <c r="M1512" s="159"/>
      <c r="O1512" s="153">
        <f>IFERROR(__xludf.DUMMYFUNCTION("TO_DATE(INT((P1512/(60*60*24))+""1/1/1970""))"),43885.0)</f>
        <v>43885</v>
      </c>
      <c r="P1512" s="13">
        <v>1.5825024E9</v>
      </c>
      <c r="Q1512" s="13">
        <v>32532.7927</v>
      </c>
      <c r="S1512" s="153">
        <f>IFERROR(__xludf.DUMMYFUNCTION("TO_DATE(INT((T1512/(60*60*24))+""1/1/1970""))"),44168.0)</f>
        <v>44168</v>
      </c>
      <c r="T1512" s="156">
        <v>1.6069716E9</v>
      </c>
      <c r="U1512" s="156">
        <v>174719.3908</v>
      </c>
      <c r="W1512" s="153">
        <f>IFERROR(__xludf.DUMMYFUNCTION("TO_DATE(INT((X1512/(60*60*24))+""1/1/1970""))"),44128.0)</f>
        <v>44128</v>
      </c>
      <c r="X1512" s="156">
        <v>1.6034976E9</v>
      </c>
      <c r="Y1512" s="156">
        <v>10146.2771</v>
      </c>
      <c r="AA1512" s="153">
        <f>IFERROR(__xludf.DUMMYFUNCTION("TO_DATE(INT((AB1512/(60*60*24))+""1/1/1970""))"),44138.0)</f>
        <v>44138</v>
      </c>
      <c r="AB1512" s="152">
        <v>1.6043904E9</v>
      </c>
      <c r="AC1512" s="152">
        <v>94153.692</v>
      </c>
      <c r="AE1512" s="153">
        <f>IFERROR(__xludf.DUMMYFUNCTION("TO_DATE(INT((AF1512/(60*60*24))+""1/1/1970""))"),43889.0)</f>
        <v>43889</v>
      </c>
      <c r="AF1512" s="156">
        <v>1.5828552E9</v>
      </c>
      <c r="AG1512" s="156">
        <v>94103.26</v>
      </c>
      <c r="AQ1512" s="153">
        <f>IFERROR(__xludf.DUMMYFUNCTION("TO_DATE(INT((AR1512/(60*60*24))+""1/1/1970""))"),44168.0)</f>
        <v>44168</v>
      </c>
      <c r="AR1512" s="156">
        <v>1.6069716E9</v>
      </c>
      <c r="AS1512" s="156">
        <v>110054.0489</v>
      </c>
      <c r="AT1512" s="152">
        <v>200456.1438</v>
      </c>
      <c r="AU1512" s="152">
        <f t="shared" si="1"/>
        <v>272981.74</v>
      </c>
      <c r="AV1512" s="152">
        <f t="shared" si="2"/>
        <v>35778.7772</v>
      </c>
      <c r="AW1512" s="152">
        <f t="shared" si="3"/>
        <v>174719.3908</v>
      </c>
      <c r="AX1512" s="152">
        <f t="shared" si="4"/>
        <v>10152.6808</v>
      </c>
      <c r="AY1512" s="152">
        <f t="shared" si="5"/>
        <v>93139.0411</v>
      </c>
      <c r="AZ1512" s="152">
        <f t="shared" si="6"/>
        <v>103641.9093</v>
      </c>
      <c r="BA1512" s="152">
        <f t="shared" si="7"/>
        <v>248652.7179</v>
      </c>
      <c r="BB1512" s="152">
        <f t="shared" si="8"/>
        <v>126833.3803</v>
      </c>
      <c r="BC1512" s="152">
        <f t="shared" si="9"/>
        <v>180373.3225</v>
      </c>
    </row>
    <row r="1513">
      <c r="A1513" s="152">
        <v>1.545426E9</v>
      </c>
      <c r="B1513" s="152">
        <v>117377.1923</v>
      </c>
      <c r="D1513" s="153">
        <f>IFERROR(__xludf.DUMMYFUNCTION("TO_DATE(INT((E1513/(60*60*24))+""1/1/1970""))"),44169.0)</f>
        <v>44169</v>
      </c>
      <c r="E1513" s="152">
        <v>1.607058E9</v>
      </c>
      <c r="F1513" s="152">
        <v>110054.0489</v>
      </c>
      <c r="H1513" s="153">
        <f>IFERROR(__xludf.DUMMYFUNCTION("TO_DATE(INT((I1513/(60*60*24))+""1/1/1970""))"),44169.0)</f>
        <v>44169</v>
      </c>
      <c r="I1513" s="156">
        <v>1.607058E9</v>
      </c>
      <c r="J1513" s="156">
        <v>205123.8238</v>
      </c>
      <c r="L1513" s="158"/>
      <c r="M1513" s="160"/>
      <c r="O1513" s="153">
        <f>IFERROR(__xludf.DUMMYFUNCTION("TO_DATE(INT((P1513/(60*60*24))+""1/1/1970""))"),43886.0)</f>
        <v>43886</v>
      </c>
      <c r="P1513" s="13">
        <v>1.5826428E9</v>
      </c>
      <c r="Q1513" s="13">
        <v>32640.3539</v>
      </c>
      <c r="S1513" s="153">
        <f>IFERROR(__xludf.DUMMYFUNCTION("TO_DATE(INT((T1513/(60*60*24))+""1/1/1970""))"),44169.0)</f>
        <v>44169</v>
      </c>
      <c r="T1513" s="152">
        <v>1.607058E9</v>
      </c>
      <c r="U1513" s="152">
        <v>174675.3969</v>
      </c>
      <c r="W1513" s="153">
        <f>IFERROR(__xludf.DUMMYFUNCTION("TO_DATE(INT((X1513/(60*60*24))+""1/1/1970""))"),44130.0)</f>
        <v>44130</v>
      </c>
      <c r="X1513" s="152">
        <v>1.6036704E9</v>
      </c>
      <c r="Y1513" s="152">
        <v>10142.8505</v>
      </c>
      <c r="AA1513" s="153">
        <f>IFERROR(__xludf.DUMMYFUNCTION("TO_DATE(INT((AB1513/(60*60*24))+""1/1/1970""))"),44139.0)</f>
        <v>44139</v>
      </c>
      <c r="AB1513" s="156">
        <v>1.6044696E9</v>
      </c>
      <c r="AC1513" s="156">
        <v>94445.4445</v>
      </c>
      <c r="AE1513" s="153">
        <f>IFERROR(__xludf.DUMMYFUNCTION("TO_DATE(INT((AF1513/(60*60*24))+""1/1/1970""))"),43890.0)</f>
        <v>43890</v>
      </c>
      <c r="AF1513" s="152">
        <v>1.5829344E9</v>
      </c>
      <c r="AG1513" s="152">
        <v>94369.577</v>
      </c>
      <c r="AQ1513" s="153">
        <f>IFERROR(__xludf.DUMMYFUNCTION("TO_DATE(INT((AR1513/(60*60*24))+""1/1/1970""))"),44169.0)</f>
        <v>44169</v>
      </c>
      <c r="AR1513" s="152">
        <v>1.607058E9</v>
      </c>
      <c r="AS1513" s="152">
        <v>110054.0489</v>
      </c>
      <c r="AT1513" s="156">
        <v>205123.8238</v>
      </c>
      <c r="AU1513" s="152">
        <f t="shared" si="1"/>
        <v>272912.04</v>
      </c>
      <c r="AV1513" s="152">
        <f t="shared" si="2"/>
        <v>35819.1364</v>
      </c>
      <c r="AW1513" s="152">
        <f t="shared" si="3"/>
        <v>174675.3969</v>
      </c>
      <c r="AX1513" s="152">
        <f t="shared" si="4"/>
        <v>10158.4611</v>
      </c>
      <c r="AY1513" s="152">
        <f t="shared" si="5"/>
        <v>93430.0177</v>
      </c>
      <c r="AZ1513" s="152">
        <f t="shared" si="6"/>
        <v>103907.3447</v>
      </c>
      <c r="BA1513" s="152">
        <f t="shared" si="7"/>
        <v>252587.572</v>
      </c>
      <c r="BB1513" s="152">
        <f t="shared" si="8"/>
        <v>126638.6712</v>
      </c>
      <c r="BC1513" s="152">
        <f t="shared" si="9"/>
        <v>180335.1255</v>
      </c>
    </row>
    <row r="1514">
      <c r="A1514" s="156">
        <v>1.54566186E9</v>
      </c>
      <c r="B1514" s="156">
        <v>117377.1923</v>
      </c>
      <c r="D1514" s="153">
        <f>IFERROR(__xludf.DUMMYFUNCTION("TO_DATE(INT((E1514/(60*60*24))+""1/1/1970""))"),44170.0)</f>
        <v>44170</v>
      </c>
      <c r="E1514" s="156">
        <v>1.6071444E9</v>
      </c>
      <c r="F1514" s="156">
        <v>110054.0489</v>
      </c>
      <c r="H1514" s="153">
        <f>IFERROR(__xludf.DUMMYFUNCTION("TO_DATE(INT((I1514/(60*60*24))+""1/1/1970""))"),44170.0)</f>
        <v>44170</v>
      </c>
      <c r="I1514" s="152">
        <v>1.6071444E9</v>
      </c>
      <c r="J1514" s="152">
        <v>205817.4238</v>
      </c>
      <c r="L1514" s="158"/>
      <c r="M1514" s="159"/>
      <c r="O1514" s="153">
        <f>IFERROR(__xludf.DUMMYFUNCTION("TO_DATE(INT((P1514/(60*60*24))+""1/1/1970""))"),43887.0)</f>
        <v>43887</v>
      </c>
      <c r="P1514" s="13">
        <v>1.5827292E9</v>
      </c>
      <c r="Q1514" s="13">
        <v>32770.9091</v>
      </c>
      <c r="S1514" s="153">
        <f>IFERROR(__xludf.DUMMYFUNCTION("TO_DATE(INT((T1514/(60*60*24))+""1/1/1970""))"),44170.0)</f>
        <v>44170</v>
      </c>
      <c r="T1514" s="156">
        <v>1.6071444E9</v>
      </c>
      <c r="U1514" s="156">
        <v>176170.5316</v>
      </c>
      <c r="W1514" s="153">
        <f>IFERROR(__xludf.DUMMYFUNCTION("TO_DATE(INT((X1514/(60*60*24))+""1/1/1970""))"),44131.0)</f>
        <v>44131</v>
      </c>
      <c r="X1514" s="156">
        <v>1.6038072E9</v>
      </c>
      <c r="Y1514" s="156">
        <v>10136.5305</v>
      </c>
      <c r="AA1514" s="153">
        <f>IFERROR(__xludf.DUMMYFUNCTION("TO_DATE(INT((AB1514/(60*60*24))+""1/1/1970""))"),44140.0)</f>
        <v>44140</v>
      </c>
      <c r="AB1514" s="152">
        <v>1.6045488E9</v>
      </c>
      <c r="AC1514" s="152">
        <v>93878.8958</v>
      </c>
      <c r="AE1514" s="153">
        <f>IFERROR(__xludf.DUMMYFUNCTION("TO_DATE(INT((AF1514/(60*60*24))+""1/1/1970""))"),43891.0)</f>
        <v>43891</v>
      </c>
      <c r="AF1514" s="156">
        <v>1.5831036E9</v>
      </c>
      <c r="AG1514" s="156">
        <v>94369.577</v>
      </c>
      <c r="AQ1514" s="153">
        <f>IFERROR(__xludf.DUMMYFUNCTION("TO_DATE(INT((AR1514/(60*60*24))+""1/1/1970""))"),44170.0)</f>
        <v>44170</v>
      </c>
      <c r="AR1514" s="156">
        <v>1.6071444E9</v>
      </c>
      <c r="AS1514" s="156">
        <v>110054.0489</v>
      </c>
      <c r="AT1514" s="152">
        <v>205817.4238</v>
      </c>
      <c r="AU1514" s="152">
        <f t="shared" si="1"/>
        <v>272912.04</v>
      </c>
      <c r="AV1514" s="152">
        <f t="shared" si="2"/>
        <v>35771.7876</v>
      </c>
      <c r="AW1514" s="152">
        <f t="shared" si="3"/>
        <v>176170.5316</v>
      </c>
      <c r="AX1514" s="152">
        <f t="shared" si="4"/>
        <v>10161.4528</v>
      </c>
      <c r="AY1514" s="152">
        <f t="shared" si="5"/>
        <v>93430.0177</v>
      </c>
      <c r="AZ1514" s="152">
        <f t="shared" si="6"/>
        <v>103706.3478</v>
      </c>
      <c r="BA1514" s="152">
        <f t="shared" si="7"/>
        <v>255348.65</v>
      </c>
      <c r="BB1514" s="152">
        <f t="shared" si="8"/>
        <v>126717.5712</v>
      </c>
      <c r="BC1514" s="152">
        <f t="shared" si="9"/>
        <v>185360.3047</v>
      </c>
    </row>
    <row r="1515">
      <c r="A1515" s="152">
        <v>1.5456744E9</v>
      </c>
      <c r="B1515" s="152">
        <v>117377.1923</v>
      </c>
      <c r="D1515" s="153">
        <f>IFERROR(__xludf.DUMMYFUNCTION("TO_DATE(INT((E1515/(60*60*24))+""1/1/1970""))"),44172.0)</f>
        <v>44172</v>
      </c>
      <c r="E1515" s="152">
        <v>1.6073532E9</v>
      </c>
      <c r="F1515" s="152">
        <v>110054.0489</v>
      </c>
      <c r="H1515" s="153">
        <f>IFERROR(__xludf.DUMMYFUNCTION("TO_DATE(INT((I1515/(60*60*24))+""1/1/1970""))"),44172.0)</f>
        <v>44172</v>
      </c>
      <c r="I1515" s="156">
        <v>1.6073532E9</v>
      </c>
      <c r="J1515" s="156">
        <v>205817.4238</v>
      </c>
      <c r="L1515" s="158"/>
      <c r="M1515" s="160"/>
      <c r="O1515" s="153">
        <f>IFERROR(__xludf.DUMMYFUNCTION("TO_DATE(INT((P1515/(60*60*24))+""1/1/1970""))"),43888.0)</f>
        <v>43888</v>
      </c>
      <c r="P1515" s="13">
        <v>1.5828156E9</v>
      </c>
      <c r="Q1515" s="13">
        <v>32776.3824</v>
      </c>
      <c r="S1515" s="153">
        <f>IFERROR(__xludf.DUMMYFUNCTION("TO_DATE(INT((T1515/(60*60*24))+""1/1/1970""))"),44172.0)</f>
        <v>44172</v>
      </c>
      <c r="T1515" s="152">
        <v>1.6073532E9</v>
      </c>
      <c r="U1515" s="152">
        <v>176170.5316</v>
      </c>
      <c r="W1515" s="153">
        <f>IFERROR(__xludf.DUMMYFUNCTION("TO_DATE(INT((X1515/(60*60*24))+""1/1/1970""))"),44132.0)</f>
        <v>44132</v>
      </c>
      <c r="X1515" s="156">
        <v>1.6038936E9</v>
      </c>
      <c r="Y1515" s="156">
        <v>10141.9183</v>
      </c>
      <c r="AA1515" s="153">
        <f>IFERROR(__xludf.DUMMYFUNCTION("TO_DATE(INT((AB1515/(60*60*24))+""1/1/1970""))"),44141.0)</f>
        <v>44141</v>
      </c>
      <c r="AB1515" s="156">
        <v>1.604628E9</v>
      </c>
      <c r="AC1515" s="156">
        <v>93296.1469</v>
      </c>
      <c r="AE1515" s="153">
        <f>IFERROR(__xludf.DUMMYFUNCTION("TO_DATE(INT((AF1515/(60*60*24))+""1/1/1970""))"),43892.0)</f>
        <v>43892</v>
      </c>
      <c r="AF1515" s="152">
        <v>1.5831432E9</v>
      </c>
      <c r="AG1515" s="152">
        <v>94575.2897</v>
      </c>
      <c r="AQ1515" s="153">
        <f>IFERROR(__xludf.DUMMYFUNCTION("TO_DATE(INT((AR1515/(60*60*24))+""1/1/1970""))"),44172.0)</f>
        <v>44172</v>
      </c>
      <c r="AR1515" s="152">
        <v>1.6073532E9</v>
      </c>
      <c r="AS1515" s="152">
        <v>110054.0489</v>
      </c>
      <c r="AT1515" s="156">
        <v>205817.4238</v>
      </c>
      <c r="AU1515" s="152">
        <f t="shared" si="1"/>
        <v>275114.56</v>
      </c>
      <c r="AV1515" s="152">
        <f t="shared" si="2"/>
        <v>35769.975</v>
      </c>
      <c r="AW1515" s="152">
        <f t="shared" si="3"/>
        <v>176170.5316</v>
      </c>
      <c r="AX1515" s="152">
        <f t="shared" si="4"/>
        <v>10163.9866</v>
      </c>
      <c r="AY1515" s="152">
        <f t="shared" si="5"/>
        <v>93099.6655</v>
      </c>
      <c r="AZ1515" s="152">
        <f t="shared" si="6"/>
        <v>103693.9722</v>
      </c>
      <c r="BA1515" s="152">
        <f t="shared" si="7"/>
        <v>257219.7155</v>
      </c>
      <c r="BB1515" s="152">
        <f t="shared" si="8"/>
        <v>126717.5712</v>
      </c>
      <c r="BC1515" s="152">
        <f t="shared" si="9"/>
        <v>185360.3047</v>
      </c>
    </row>
    <row r="1516">
      <c r="A1516" s="156">
        <v>1.54583466E9</v>
      </c>
      <c r="B1516" s="156">
        <v>117377.1923</v>
      </c>
      <c r="D1516" s="153">
        <f>IFERROR(__xludf.DUMMYFUNCTION("TO_DATE(INT((E1516/(60*60*24))+""1/1/1970""))"),44173.0)</f>
        <v>44173</v>
      </c>
      <c r="E1516" s="152">
        <v>1.6074036E9</v>
      </c>
      <c r="F1516" s="152">
        <v>110054.0489</v>
      </c>
      <c r="H1516" s="153">
        <f>IFERROR(__xludf.DUMMYFUNCTION("TO_DATE(INT((I1516/(60*60*24))+""1/1/1970""))"),44173.0)</f>
        <v>44173</v>
      </c>
      <c r="I1516" s="156">
        <v>1.6074036E9</v>
      </c>
      <c r="J1516" s="156">
        <v>207863.5438</v>
      </c>
      <c r="L1516" s="158"/>
      <c r="M1516" s="160"/>
      <c r="O1516" s="153">
        <f>IFERROR(__xludf.DUMMYFUNCTION("TO_DATE(INT((P1516/(60*60*24))+""1/1/1970""))"),43889.0)</f>
        <v>43889</v>
      </c>
      <c r="P1516" s="13">
        <v>1.582902E9</v>
      </c>
      <c r="Q1516" s="13">
        <v>32960.9197</v>
      </c>
      <c r="S1516" s="153">
        <f>IFERROR(__xludf.DUMMYFUNCTION("TO_DATE(INT((T1516/(60*60*24))+""1/1/1970""))"),44173.0)</f>
        <v>44173</v>
      </c>
      <c r="T1516" s="152">
        <v>1.6074036E9</v>
      </c>
      <c r="U1516" s="152">
        <v>175833.5699</v>
      </c>
      <c r="W1516" s="153">
        <f>IFERROR(__xludf.DUMMYFUNCTION("TO_DATE(INT((X1516/(60*60*24))+""1/1/1970""))"),44133.0)</f>
        <v>44133</v>
      </c>
      <c r="X1516" s="156">
        <v>1.60398E9</v>
      </c>
      <c r="Y1516" s="156">
        <v>10127.0026</v>
      </c>
      <c r="AA1516" s="153">
        <f>IFERROR(__xludf.DUMMYFUNCTION("TO_DATE(INT((AB1516/(60*60*24))+""1/1/1970""))"),44143.0)</f>
        <v>44143</v>
      </c>
      <c r="AB1516" s="152">
        <v>1.6048764E9</v>
      </c>
      <c r="AC1516" s="152">
        <v>92843.6106</v>
      </c>
      <c r="AE1516" s="153">
        <f>IFERROR(__xludf.DUMMYFUNCTION("TO_DATE(INT((AF1516/(60*60*24))+""1/1/1970""))"),43893.0)</f>
        <v>43893</v>
      </c>
      <c r="AF1516" s="156">
        <v>1.5832224E9</v>
      </c>
      <c r="AG1516" s="156">
        <v>95365.7048</v>
      </c>
      <c r="AQ1516" s="153">
        <f>IFERROR(__xludf.DUMMYFUNCTION("TO_DATE(INT((AR1516/(60*60*24))+""1/1/1970""))"),44173.0)</f>
        <v>44173</v>
      </c>
      <c r="AR1516" s="152">
        <v>1.6074036E9</v>
      </c>
      <c r="AS1516" s="152">
        <v>110054.0489</v>
      </c>
      <c r="AT1516" s="156">
        <v>207863.5438</v>
      </c>
      <c r="AU1516" s="152">
        <f t="shared" si="1"/>
        <v>274584.84</v>
      </c>
      <c r="AV1516" s="152">
        <f t="shared" si="2"/>
        <v>35803.3678</v>
      </c>
      <c r="AW1516" s="152">
        <f t="shared" si="3"/>
        <v>175833.5699</v>
      </c>
      <c r="AX1516" s="152">
        <f t="shared" si="4"/>
        <v>10164.0606</v>
      </c>
      <c r="AY1516" s="152">
        <f t="shared" si="5"/>
        <v>93326.0422</v>
      </c>
      <c r="AZ1516" s="152">
        <f t="shared" si="6"/>
        <v>103602.6488</v>
      </c>
      <c r="BA1516" s="152">
        <f t="shared" si="7"/>
        <v>260110.5164</v>
      </c>
      <c r="BB1516" s="152">
        <f t="shared" si="8"/>
        <v>126771.9562</v>
      </c>
      <c r="BC1516" s="152">
        <f t="shared" si="9"/>
        <v>187029.8354</v>
      </c>
    </row>
    <row r="1517">
      <c r="A1517" s="152">
        <v>1.545858E9</v>
      </c>
      <c r="B1517" s="152">
        <v>117377.1923</v>
      </c>
      <c r="D1517" s="153">
        <f>IFERROR(__xludf.DUMMYFUNCTION("TO_DATE(INT((E1517/(60*60*24))+""1/1/1970""))"),44174.0)</f>
        <v>44174</v>
      </c>
      <c r="E1517" s="156">
        <v>1.60749E9</v>
      </c>
      <c r="F1517" s="156">
        <v>110054.0489</v>
      </c>
      <c r="H1517" s="153">
        <f>IFERROR(__xludf.DUMMYFUNCTION("TO_DATE(INT((I1517/(60*60*24))+""1/1/1970""))"),44174.0)</f>
        <v>44174</v>
      </c>
      <c r="I1517" s="152">
        <v>1.60749E9</v>
      </c>
      <c r="J1517" s="152">
        <v>215931.2938</v>
      </c>
      <c r="L1517" s="158"/>
      <c r="M1517" s="159"/>
      <c r="O1517" s="153">
        <f>IFERROR(__xludf.DUMMYFUNCTION("TO_DATE(INT((P1517/(60*60*24))+""1/1/1970""))"),43890.0)</f>
        <v>43890</v>
      </c>
      <c r="P1517" s="13">
        <v>1.5829344E9</v>
      </c>
      <c r="Q1517" s="13">
        <v>33253.1046</v>
      </c>
      <c r="S1517" s="153">
        <f>IFERROR(__xludf.DUMMYFUNCTION("TO_DATE(INT((T1517/(60*60*24))+""1/1/1970""))"),44174.0)</f>
        <v>44174</v>
      </c>
      <c r="T1517" s="156">
        <v>1.60749E9</v>
      </c>
      <c r="U1517" s="156">
        <v>176334.7642</v>
      </c>
      <c r="W1517" s="153">
        <f>IFERROR(__xludf.DUMMYFUNCTION("TO_DATE(INT((X1517/(60*60*24))+""1/1/1970""))"),44134.0)</f>
        <v>44134</v>
      </c>
      <c r="X1517" s="156">
        <v>1.6040664E9</v>
      </c>
      <c r="Y1517" s="156">
        <v>10127.2388</v>
      </c>
      <c r="AA1517" s="153">
        <f>IFERROR(__xludf.DUMMYFUNCTION("TO_DATE(INT((AB1517/(60*60*24))+""1/1/1970""))"),44144.0)</f>
        <v>44144</v>
      </c>
      <c r="AB1517" s="156">
        <v>1.604916E9</v>
      </c>
      <c r="AC1517" s="156">
        <v>93056.5962</v>
      </c>
      <c r="AE1517" s="153">
        <f>IFERROR(__xludf.DUMMYFUNCTION("TO_DATE(INT((AF1517/(60*60*24))+""1/1/1970""))"),43894.0)</f>
        <v>43894</v>
      </c>
      <c r="AF1517" s="152">
        <v>1.5833016E9</v>
      </c>
      <c r="AG1517" s="152">
        <v>95640.9844</v>
      </c>
      <c r="AQ1517" s="153">
        <f>IFERROR(__xludf.DUMMYFUNCTION("TO_DATE(INT((AR1517/(60*60*24))+""1/1/1970""))"),44174.0)</f>
        <v>44174</v>
      </c>
      <c r="AR1517" s="156">
        <v>1.60749E9</v>
      </c>
      <c r="AS1517" s="156">
        <v>110054.0489</v>
      </c>
      <c r="AT1517" s="152">
        <v>215931.2938</v>
      </c>
      <c r="AU1517" s="152">
        <f t="shared" si="1"/>
        <v>275337.6</v>
      </c>
      <c r="AV1517" s="152">
        <f t="shared" si="2"/>
        <v>35791.2004</v>
      </c>
      <c r="AW1517" s="152">
        <f t="shared" si="3"/>
        <v>176334.7642</v>
      </c>
      <c r="AX1517" s="152">
        <f t="shared" si="4"/>
        <v>10157.1464</v>
      </c>
      <c r="AY1517" s="152">
        <f t="shared" si="5"/>
        <v>93337.7114</v>
      </c>
      <c r="AZ1517" s="152">
        <f t="shared" si="6"/>
        <v>103603.5023</v>
      </c>
      <c r="BA1517" s="152">
        <f t="shared" si="7"/>
        <v>261435.25</v>
      </c>
      <c r="BB1517" s="152">
        <f t="shared" si="8"/>
        <v>127070.7262</v>
      </c>
      <c r="BC1517" s="152">
        <f t="shared" si="9"/>
        <v>186383.7072</v>
      </c>
    </row>
    <row r="1518">
      <c r="A1518" s="156">
        <v>1.54592106E9</v>
      </c>
      <c r="B1518" s="156">
        <v>117377.1923</v>
      </c>
      <c r="D1518" s="153">
        <f>IFERROR(__xludf.DUMMYFUNCTION("TO_DATE(INT((E1518/(60*60*24))+""1/1/1970""))"),44175.0)</f>
        <v>44175</v>
      </c>
      <c r="E1518" s="152">
        <v>1.6075764E9</v>
      </c>
      <c r="F1518" s="152">
        <v>110054.0489</v>
      </c>
      <c r="H1518" s="153">
        <f>IFERROR(__xludf.DUMMYFUNCTION("TO_DATE(INT((I1518/(60*60*24))+""1/1/1970""))"),44175.0)</f>
        <v>44175</v>
      </c>
      <c r="I1518" s="156">
        <v>1.6075764E9</v>
      </c>
      <c r="J1518" s="156">
        <v>209321.2538</v>
      </c>
      <c r="L1518" s="158"/>
      <c r="M1518" s="160"/>
      <c r="O1518" s="153">
        <f>IFERROR(__xludf.DUMMYFUNCTION("TO_DATE(INT((P1518/(60*60*24))+""1/1/1970""))"),43891.0)</f>
        <v>43891</v>
      </c>
      <c r="P1518" s="13">
        <v>1.5830208E9</v>
      </c>
      <c r="Q1518" s="13">
        <v>33253.1046</v>
      </c>
      <c r="S1518" s="153">
        <f>IFERROR(__xludf.DUMMYFUNCTION("TO_DATE(INT((T1518/(60*60*24))+""1/1/1970""))"),44175.0)</f>
        <v>44175</v>
      </c>
      <c r="T1518" s="152">
        <v>1.6075764E9</v>
      </c>
      <c r="U1518" s="152">
        <v>174779.5779</v>
      </c>
      <c r="W1518" s="153">
        <f>IFERROR(__xludf.DUMMYFUNCTION("TO_DATE(INT((X1518/(60*60*24))+""1/1/1970""))"),44135.0)</f>
        <v>44135</v>
      </c>
      <c r="X1518" s="156">
        <v>1.6041024E9</v>
      </c>
      <c r="Y1518" s="156">
        <v>10124.0524</v>
      </c>
      <c r="AA1518" s="153">
        <f>IFERROR(__xludf.DUMMYFUNCTION("TO_DATE(INT((AB1518/(60*60*24))+""1/1/1970""))"),44145.0)</f>
        <v>44145</v>
      </c>
      <c r="AB1518" s="152">
        <v>1.6049952E9</v>
      </c>
      <c r="AC1518" s="152">
        <v>92691.5154</v>
      </c>
      <c r="AE1518" s="153">
        <f>IFERROR(__xludf.DUMMYFUNCTION("TO_DATE(INT((AF1518/(60*60*24))+""1/1/1970""))"),43895.0)</f>
        <v>43895</v>
      </c>
      <c r="AF1518" s="156">
        <v>1.5833808E9</v>
      </c>
      <c r="AG1518" s="156">
        <v>95314.0632</v>
      </c>
      <c r="AQ1518" s="153">
        <f>IFERROR(__xludf.DUMMYFUNCTION("TO_DATE(INT((AR1518/(60*60*24))+""1/1/1970""))"),44175.0)</f>
        <v>44175</v>
      </c>
      <c r="AR1518" s="152">
        <v>1.6075764E9</v>
      </c>
      <c r="AS1518" s="152">
        <v>110054.0489</v>
      </c>
      <c r="AT1518" s="156">
        <v>209321.2538</v>
      </c>
      <c r="AU1518" s="152">
        <f t="shared" si="1"/>
        <v>273023.56</v>
      </c>
      <c r="AV1518" s="152">
        <f t="shared" si="2"/>
        <v>35777.0888</v>
      </c>
      <c r="AW1518" s="152">
        <f t="shared" si="3"/>
        <v>174779.5779</v>
      </c>
      <c r="AX1518" s="152">
        <f t="shared" si="4"/>
        <v>10156.5939</v>
      </c>
      <c r="AY1518" s="152">
        <f t="shared" si="5"/>
        <v>93424.2632</v>
      </c>
      <c r="AZ1518" s="152">
        <f t="shared" si="6"/>
        <v>103338.4936</v>
      </c>
      <c r="BA1518" s="152">
        <f t="shared" si="7"/>
        <v>253390.2781</v>
      </c>
      <c r="BB1518" s="152">
        <f t="shared" si="8"/>
        <v>127801.5436</v>
      </c>
      <c r="BC1518" s="152">
        <f t="shared" si="9"/>
        <v>184490.5581</v>
      </c>
    </row>
    <row r="1519">
      <c r="A1519" s="152">
        <v>1.5459444E9</v>
      </c>
      <c r="B1519" s="152">
        <v>117377.1923</v>
      </c>
      <c r="D1519" s="153">
        <f>IFERROR(__xludf.DUMMYFUNCTION("TO_DATE(INT((E1519/(60*60*24))+""1/1/1970""))"),44176.0)</f>
        <v>44176</v>
      </c>
      <c r="E1519" s="156">
        <v>1.6076628E9</v>
      </c>
      <c r="F1519" s="156">
        <v>110054.0489</v>
      </c>
      <c r="H1519" s="153">
        <f>IFERROR(__xludf.DUMMYFUNCTION("TO_DATE(INT((I1519/(60*60*24))+""1/1/1970""))"),44176.0)</f>
        <v>44176</v>
      </c>
      <c r="I1519" s="152">
        <v>1.6076628E9</v>
      </c>
      <c r="J1519" s="152">
        <v>215476.5238</v>
      </c>
      <c r="L1519" s="158"/>
      <c r="M1519" s="159"/>
      <c r="O1519" s="153">
        <f>IFERROR(__xludf.DUMMYFUNCTION("TO_DATE(INT((P1519/(60*60*24))+""1/1/1970""))"),43892.0)</f>
        <v>43892</v>
      </c>
      <c r="P1519" s="13">
        <v>1.5831072E9</v>
      </c>
      <c r="Q1519" s="13">
        <v>33323.7241</v>
      </c>
      <c r="S1519" s="153">
        <f>IFERROR(__xludf.DUMMYFUNCTION("TO_DATE(INT((T1519/(60*60*24))+""1/1/1970""))"),44176.0)</f>
        <v>44176</v>
      </c>
      <c r="T1519" s="156">
        <v>1.6076628E9</v>
      </c>
      <c r="U1519" s="156">
        <v>174701.6161</v>
      </c>
      <c r="W1519" s="153">
        <f>IFERROR(__xludf.DUMMYFUNCTION("TO_DATE(INT((X1519/(60*60*24))+""1/1/1970""))"),44137.0)</f>
        <v>44137</v>
      </c>
      <c r="X1519" s="152">
        <v>1.6042788E9</v>
      </c>
      <c r="Y1519" s="152">
        <v>10119.2079</v>
      </c>
      <c r="AA1519" s="153">
        <f>IFERROR(__xludf.DUMMYFUNCTION("TO_DATE(INT((AB1519/(60*60*24))+""1/1/1970""))"),44146.0)</f>
        <v>44146</v>
      </c>
      <c r="AB1519" s="156">
        <v>1.6050744E9</v>
      </c>
      <c r="AC1519" s="156">
        <v>92055.4053</v>
      </c>
      <c r="AE1519" s="153">
        <f>IFERROR(__xludf.DUMMYFUNCTION("TO_DATE(INT((AF1519/(60*60*24))+""1/1/1970""))"),43896.0)</f>
        <v>43896</v>
      </c>
      <c r="AF1519" s="152">
        <v>1.58346E9</v>
      </c>
      <c r="AG1519" s="152">
        <v>96034.4847</v>
      </c>
      <c r="AQ1519" s="153">
        <f>IFERROR(__xludf.DUMMYFUNCTION("TO_DATE(INT((AR1519/(60*60*24))+""1/1/1970""))"),44176.0)</f>
        <v>44176</v>
      </c>
      <c r="AR1519" s="156">
        <v>1.6076628E9</v>
      </c>
      <c r="AS1519" s="156">
        <v>110054.0489</v>
      </c>
      <c r="AT1519" s="152">
        <v>215476.5238</v>
      </c>
      <c r="AU1519" s="152">
        <f t="shared" si="1"/>
        <v>272939.92</v>
      </c>
      <c r="AV1519" s="152">
        <f t="shared" si="2"/>
        <v>35866.0532</v>
      </c>
      <c r="AW1519" s="152">
        <f t="shared" si="3"/>
        <v>174701.6161</v>
      </c>
      <c r="AX1519" s="152">
        <f t="shared" si="4"/>
        <v>10186.0839</v>
      </c>
      <c r="AY1519" s="152">
        <f t="shared" si="5"/>
        <v>93641.0278</v>
      </c>
      <c r="AZ1519" s="152">
        <f t="shared" si="6"/>
        <v>103893.2621</v>
      </c>
      <c r="BA1519" s="152">
        <f t="shared" si="7"/>
        <v>257921.3005</v>
      </c>
      <c r="BB1519" s="152">
        <f t="shared" si="8"/>
        <v>131129.4212</v>
      </c>
      <c r="BC1519" s="152">
        <f t="shared" si="9"/>
        <v>183730.951</v>
      </c>
    </row>
    <row r="1520">
      <c r="A1520" s="156">
        <v>1.54600746E9</v>
      </c>
      <c r="B1520" s="156">
        <v>117377.1923</v>
      </c>
      <c r="D1520" s="153">
        <f>IFERROR(__xludf.DUMMYFUNCTION("TO_DATE(INT((E1520/(60*60*24))+""1/1/1970""))"),44177.0)</f>
        <v>44177</v>
      </c>
      <c r="E1520" s="152">
        <v>1.6077492E9</v>
      </c>
      <c r="F1520" s="152">
        <v>110054.0489</v>
      </c>
      <c r="H1520" s="153">
        <f>IFERROR(__xludf.DUMMYFUNCTION("TO_DATE(INT((I1520/(60*60*24))+""1/1/1970""))"),44177.0)</f>
        <v>44177</v>
      </c>
      <c r="I1520" s="156">
        <v>1.6077492E9</v>
      </c>
      <c r="J1520" s="156">
        <v>214147.4838</v>
      </c>
      <c r="L1520" s="158"/>
      <c r="M1520" s="160"/>
      <c r="O1520" s="153">
        <f>IFERROR(__xludf.DUMMYFUNCTION("TO_DATE(INT((P1520/(60*60*24))+""1/1/1970""))"),43893.0)</f>
        <v>43893</v>
      </c>
      <c r="P1520" s="13">
        <v>1.5832476E9</v>
      </c>
      <c r="Q1520" s="13">
        <v>33075.1125</v>
      </c>
      <c r="S1520" s="153">
        <f>IFERROR(__xludf.DUMMYFUNCTION("TO_DATE(INT((T1520/(60*60*24))+""1/1/1970""))"),44177.0)</f>
        <v>44177</v>
      </c>
      <c r="T1520" s="152">
        <v>1.6077492E9</v>
      </c>
      <c r="U1520" s="152">
        <v>174487.3568</v>
      </c>
      <c r="W1520" s="153">
        <f>IFERROR(__xludf.DUMMYFUNCTION("TO_DATE(INT((X1520/(60*60*24))+""1/1/1970""))"),44138.0)</f>
        <v>44138</v>
      </c>
      <c r="X1520" s="156">
        <v>1.6044156E9</v>
      </c>
      <c r="Y1520" s="156">
        <v>10136.7018</v>
      </c>
      <c r="AA1520" s="153">
        <f>IFERROR(__xludf.DUMMYFUNCTION("TO_DATE(INT((AB1520/(60*60*24))+""1/1/1970""))"),44147.0)</f>
        <v>44147</v>
      </c>
      <c r="AB1520" s="152">
        <v>1.6051536E9</v>
      </c>
      <c r="AC1520" s="152">
        <v>92403.4872</v>
      </c>
      <c r="AE1520" s="153">
        <f>IFERROR(__xludf.DUMMYFUNCTION("TO_DATE(INT((AF1520/(60*60*24))+""1/1/1970""))"),43897.0)</f>
        <v>43897</v>
      </c>
      <c r="AF1520" s="156">
        <v>1.5835392E9</v>
      </c>
      <c r="AG1520" s="156">
        <v>96554.315</v>
      </c>
      <c r="AQ1520" s="153">
        <f>IFERROR(__xludf.DUMMYFUNCTION("TO_DATE(INT((AR1520/(60*60*24))+""1/1/1970""))"),44177.0)</f>
        <v>44177</v>
      </c>
      <c r="AR1520" s="152">
        <v>1.6077492E9</v>
      </c>
      <c r="AS1520" s="152">
        <v>110054.0489</v>
      </c>
      <c r="AT1520" s="156">
        <v>214147.4838</v>
      </c>
      <c r="AU1520" s="152">
        <f t="shared" si="1"/>
        <v>272939.92</v>
      </c>
      <c r="AV1520" s="152">
        <f t="shared" si="2"/>
        <v>35857.3339</v>
      </c>
      <c r="AW1520" s="152">
        <f t="shared" si="3"/>
        <v>174487.3568</v>
      </c>
      <c r="AX1520" s="152">
        <f t="shared" si="4"/>
        <v>10194.1192</v>
      </c>
      <c r="AY1520" s="152">
        <f t="shared" si="5"/>
        <v>93641.0278</v>
      </c>
      <c r="AZ1520" s="152">
        <f t="shared" si="6"/>
        <v>103625.693</v>
      </c>
      <c r="BA1520" s="152">
        <f t="shared" si="7"/>
        <v>255134.6357</v>
      </c>
      <c r="BB1520" s="152">
        <f t="shared" si="8"/>
        <v>130862.0922</v>
      </c>
      <c r="BC1520" s="152">
        <f t="shared" si="9"/>
        <v>183013.0263</v>
      </c>
    </row>
    <row r="1521">
      <c r="A1521" s="152">
        <v>1.5460308E9</v>
      </c>
      <c r="B1521" s="152">
        <v>117377.1923</v>
      </c>
      <c r="D1521" s="153">
        <f>IFERROR(__xludf.DUMMYFUNCTION("TO_DATE(INT((E1521/(60*60*24))+""1/1/1970""))"),44179.0)</f>
        <v>44179</v>
      </c>
      <c r="E1521" s="156">
        <v>1.607958E9</v>
      </c>
      <c r="F1521" s="156">
        <v>110054.0489</v>
      </c>
      <c r="H1521" s="153">
        <f>IFERROR(__xludf.DUMMYFUNCTION("TO_DATE(INT((I1521/(60*60*24))+""1/1/1970""))"),44179.0)</f>
        <v>44179</v>
      </c>
      <c r="I1521" s="152">
        <v>1.607958E9</v>
      </c>
      <c r="J1521" s="152">
        <v>214147.4838</v>
      </c>
      <c r="L1521" s="158"/>
      <c r="M1521" s="159"/>
      <c r="O1521" s="153">
        <f>IFERROR(__xludf.DUMMYFUNCTION("TO_DATE(INT((P1521/(60*60*24))+""1/1/1970""))"),43894.0)</f>
        <v>43894</v>
      </c>
      <c r="P1521" s="13">
        <v>1.583334E9</v>
      </c>
      <c r="Q1521" s="13">
        <v>33219.9805</v>
      </c>
      <c r="S1521" s="153">
        <f>IFERROR(__xludf.DUMMYFUNCTION("TO_DATE(INT((T1521/(60*60*24))+""1/1/1970""))"),44179.0)</f>
        <v>44179</v>
      </c>
      <c r="T1521" s="156">
        <v>1.607922E9</v>
      </c>
      <c r="U1521" s="156">
        <v>174487.3568</v>
      </c>
      <c r="W1521" s="153">
        <f>IFERROR(__xludf.DUMMYFUNCTION("TO_DATE(INT((X1521/(60*60*24))+""1/1/1970""))"),44139.0)</f>
        <v>44139</v>
      </c>
      <c r="X1521" s="156">
        <v>1.604502E9</v>
      </c>
      <c r="Y1521" s="156">
        <v>10136.2106</v>
      </c>
      <c r="AA1521" s="153">
        <f>IFERROR(__xludf.DUMMYFUNCTION("TO_DATE(INT((AB1521/(60*60*24))+""1/1/1970""))"),44148.0)</f>
        <v>44148</v>
      </c>
      <c r="AB1521" s="156">
        <v>1.6052328E9</v>
      </c>
      <c r="AC1521" s="156">
        <v>93119.4008</v>
      </c>
      <c r="AE1521" s="153">
        <f>IFERROR(__xludf.DUMMYFUNCTION("TO_DATE(INT((AF1521/(60*60*24))+""1/1/1970""))"),43898.0)</f>
        <v>43898</v>
      </c>
      <c r="AF1521" s="152">
        <v>1.5837048E9</v>
      </c>
      <c r="AG1521" s="152">
        <v>96554.315</v>
      </c>
      <c r="AQ1521" s="153">
        <f>IFERROR(__xludf.DUMMYFUNCTION("TO_DATE(INT((AR1521/(60*60*24))+""1/1/1970""))"),44179.0)</f>
        <v>44179</v>
      </c>
      <c r="AR1521" s="156">
        <v>1.607958E9</v>
      </c>
      <c r="AS1521" s="156">
        <v>110054.0489</v>
      </c>
      <c r="AT1521" s="152">
        <v>214147.4838</v>
      </c>
      <c r="AU1521" s="152">
        <f t="shared" si="1"/>
        <v>272640.21</v>
      </c>
      <c r="AV1521" s="152">
        <f t="shared" si="2"/>
        <v>35872.515</v>
      </c>
      <c r="AW1521" s="152">
        <f t="shared" si="3"/>
        <v>174487.3568</v>
      </c>
      <c r="AX1521" s="152">
        <f t="shared" si="4"/>
        <v>10192.7256</v>
      </c>
      <c r="AY1521" s="152">
        <f t="shared" si="5"/>
        <v>93873.4173</v>
      </c>
      <c r="AZ1521" s="152">
        <f t="shared" si="6"/>
        <v>103804.9259</v>
      </c>
      <c r="BA1521" s="152">
        <f t="shared" si="7"/>
        <v>255134.6357</v>
      </c>
      <c r="BB1521" s="152">
        <f t="shared" si="8"/>
        <v>130862.0922</v>
      </c>
      <c r="BC1521" s="152">
        <f t="shared" si="9"/>
        <v>183013.0263</v>
      </c>
    </row>
    <row r="1522">
      <c r="A1522" s="156">
        <v>1.54626666E9</v>
      </c>
      <c r="B1522" s="156">
        <v>117377.1923</v>
      </c>
      <c r="D1522" s="153">
        <f>IFERROR(__xludf.DUMMYFUNCTION("TO_DATE(INT((E1522/(60*60*24))+""1/1/1970""))"),44180.0)</f>
        <v>44180</v>
      </c>
      <c r="E1522" s="156">
        <v>1.6080084E9</v>
      </c>
      <c r="F1522" s="156">
        <v>110054.0489</v>
      </c>
      <c r="H1522" s="153">
        <f>IFERROR(__xludf.DUMMYFUNCTION("TO_DATE(INT((I1522/(60*60*24))+""1/1/1970""))"),44180.0)</f>
        <v>44180</v>
      </c>
      <c r="I1522" s="152">
        <v>1.6080084E9</v>
      </c>
      <c r="J1522" s="152">
        <v>212790.8838</v>
      </c>
      <c r="L1522" s="158"/>
      <c r="M1522" s="159"/>
      <c r="O1522" s="153">
        <f>IFERROR(__xludf.DUMMYFUNCTION("TO_DATE(INT((P1522/(60*60*24))+""1/1/1970""))"),43895.0)</f>
        <v>43895</v>
      </c>
      <c r="P1522" s="13">
        <v>1.5834204E9</v>
      </c>
      <c r="Q1522" s="13">
        <v>33064.5784</v>
      </c>
      <c r="S1522" s="153">
        <f>IFERROR(__xludf.DUMMYFUNCTION("TO_DATE(INT((T1522/(60*60*24))+""1/1/1970""))"),44180.0)</f>
        <v>44180</v>
      </c>
      <c r="T1522" s="152">
        <v>1.6080084E9</v>
      </c>
      <c r="U1522" s="152">
        <v>173701.1295</v>
      </c>
      <c r="W1522" s="153">
        <f>IFERROR(__xludf.DUMMYFUNCTION("TO_DATE(INT((X1522/(60*60*24))+""1/1/1970""))"),44140.0)</f>
        <v>44140</v>
      </c>
      <c r="X1522" s="156">
        <v>1.6045884E9</v>
      </c>
      <c r="Y1522" s="156">
        <v>10148.2059</v>
      </c>
      <c r="AA1522" s="153">
        <f>IFERROR(__xludf.DUMMYFUNCTION("TO_DATE(INT((AB1522/(60*60*24))+""1/1/1970""))"),44150.0)</f>
        <v>44150</v>
      </c>
      <c r="AB1522" s="152">
        <v>1.6054812E9</v>
      </c>
      <c r="AC1522" s="152">
        <v>92856.1337</v>
      </c>
      <c r="AE1522" s="153">
        <f>IFERROR(__xludf.DUMMYFUNCTION("TO_DATE(INT((AF1522/(60*60*24))+""1/1/1970""))"),43899.0)</f>
        <v>43899</v>
      </c>
      <c r="AF1522" s="152">
        <v>1.5837444E9</v>
      </c>
      <c r="AG1522" s="152">
        <v>97442.8917</v>
      </c>
      <c r="AQ1522" s="153">
        <f>IFERROR(__xludf.DUMMYFUNCTION("TO_DATE(INT((AR1522/(60*60*24))+""1/1/1970""))"),44180.0)</f>
        <v>44180</v>
      </c>
      <c r="AR1522" s="156">
        <v>1.6080084E9</v>
      </c>
      <c r="AS1522" s="156">
        <v>110054.0489</v>
      </c>
      <c r="AT1522" s="152">
        <v>212790.8838</v>
      </c>
      <c r="AU1522" s="152">
        <f t="shared" si="1"/>
        <v>271497.13</v>
      </c>
      <c r="AV1522" s="152">
        <f t="shared" si="2"/>
        <v>35856.0852</v>
      </c>
      <c r="AW1522" s="152">
        <f t="shared" si="3"/>
        <v>173701.1295</v>
      </c>
      <c r="AX1522" s="152">
        <f t="shared" si="4"/>
        <v>10187.3044</v>
      </c>
      <c r="AY1522" s="152">
        <f t="shared" si="5"/>
        <v>93907.8371</v>
      </c>
      <c r="AZ1522" s="152">
        <f t="shared" si="6"/>
        <v>103938.4971</v>
      </c>
      <c r="BA1522" s="152">
        <f t="shared" si="7"/>
        <v>253423.1359</v>
      </c>
      <c r="BB1522" s="152">
        <f t="shared" si="8"/>
        <v>112854.6366</v>
      </c>
      <c r="BC1522" s="152">
        <f t="shared" si="9"/>
        <v>184043.9871</v>
      </c>
    </row>
    <row r="1523">
      <c r="A1523" s="152">
        <v>1.54629E9</v>
      </c>
      <c r="B1523" s="152">
        <v>117377.1923</v>
      </c>
      <c r="D1523" s="153">
        <f>IFERROR(__xludf.DUMMYFUNCTION("TO_DATE(INT((E1523/(60*60*24))+""1/1/1970""))"),44181.0)</f>
        <v>44181</v>
      </c>
      <c r="E1523" s="152">
        <v>1.6080948E9</v>
      </c>
      <c r="F1523" s="152">
        <v>110054.0489</v>
      </c>
      <c r="H1523" s="153">
        <f>IFERROR(__xludf.DUMMYFUNCTION("TO_DATE(INT((I1523/(60*60*24))+""1/1/1970""))"),44181.0)</f>
        <v>44181</v>
      </c>
      <c r="I1523" s="156">
        <v>1.6080948E9</v>
      </c>
      <c r="J1523" s="156">
        <v>218697.3738</v>
      </c>
      <c r="L1523" s="158"/>
      <c r="M1523" s="160"/>
      <c r="O1523" s="153">
        <f>IFERROR(__xludf.DUMMYFUNCTION("TO_DATE(INT((P1523/(60*60*24))+""1/1/1970""))"),43896.0)</f>
        <v>43896</v>
      </c>
      <c r="P1523" s="13">
        <v>1.5835068E9</v>
      </c>
      <c r="Q1523" s="13">
        <v>33338.0157</v>
      </c>
      <c r="S1523" s="153">
        <f>IFERROR(__xludf.DUMMYFUNCTION("TO_DATE(INT((T1523/(60*60*24))+""1/1/1970""))"),44181.0)</f>
        <v>44181</v>
      </c>
      <c r="T1523" s="156">
        <v>1.6080948E9</v>
      </c>
      <c r="U1523" s="156">
        <v>176060.0409</v>
      </c>
      <c r="W1523" s="153">
        <f>IFERROR(__xludf.DUMMYFUNCTION("TO_DATE(INT((X1523/(60*60*24))+""1/1/1970""))"),44141.0)</f>
        <v>44141</v>
      </c>
      <c r="X1523" s="156">
        <v>1.6046748E9</v>
      </c>
      <c r="Y1523" s="156">
        <v>10144.0551</v>
      </c>
      <c r="AA1523" s="153">
        <f>IFERROR(__xludf.DUMMYFUNCTION("TO_DATE(INT((AB1523/(60*60*24))+""1/1/1970""))"),44151.0)</f>
        <v>44151</v>
      </c>
      <c r="AB1523" s="156">
        <v>1.6055208E9</v>
      </c>
      <c r="AC1523" s="156">
        <v>92753.1667</v>
      </c>
      <c r="AE1523" s="153">
        <f>IFERROR(__xludf.DUMMYFUNCTION("TO_DATE(INT((AF1523/(60*60*24))+""1/1/1970""))"),43900.0)</f>
        <v>43900</v>
      </c>
      <c r="AF1523" s="156">
        <v>1.5838236E9</v>
      </c>
      <c r="AG1523" s="156">
        <v>97542.3338</v>
      </c>
      <c r="AQ1523" s="153">
        <f>IFERROR(__xludf.DUMMYFUNCTION("TO_DATE(INT((AR1523/(60*60*24))+""1/1/1970""))"),44181.0)</f>
        <v>44181</v>
      </c>
      <c r="AR1523" s="152">
        <v>1.6080948E9</v>
      </c>
      <c r="AS1523" s="152">
        <v>110054.0489</v>
      </c>
      <c r="AT1523" s="156">
        <v>218697.3738</v>
      </c>
      <c r="AU1523" s="152">
        <f t="shared" si="1"/>
        <v>274933.34</v>
      </c>
      <c r="AV1523" s="152">
        <f t="shared" si="2"/>
        <v>35904.8911</v>
      </c>
      <c r="AW1523" s="152">
        <f t="shared" si="3"/>
        <v>176060.0409</v>
      </c>
      <c r="AX1523" s="152">
        <f t="shared" si="4"/>
        <v>10190.0349</v>
      </c>
      <c r="AY1523" s="152">
        <f t="shared" si="5"/>
        <v>93748.4199</v>
      </c>
      <c r="AZ1523" s="152">
        <f t="shared" si="6"/>
        <v>103986.2925</v>
      </c>
      <c r="BA1523" s="152">
        <f t="shared" si="7"/>
        <v>259606.1399</v>
      </c>
      <c r="BB1523" s="152">
        <f t="shared" si="8"/>
        <v>114618.3916</v>
      </c>
      <c r="BC1523" s="152">
        <f t="shared" si="9"/>
        <v>184043.9871</v>
      </c>
    </row>
    <row r="1524">
      <c r="A1524" s="156">
        <v>1.54643946E9</v>
      </c>
      <c r="B1524" s="156">
        <v>117377.1923</v>
      </c>
      <c r="D1524" s="153">
        <f>IFERROR(__xludf.DUMMYFUNCTION("TO_DATE(INT((E1524/(60*60*24))+""1/1/1970""))"),44182.0)</f>
        <v>44182</v>
      </c>
      <c r="E1524" s="156">
        <v>1.6081812E9</v>
      </c>
      <c r="F1524" s="156">
        <v>110054.0489</v>
      </c>
      <c r="H1524" s="153">
        <f>IFERROR(__xludf.DUMMYFUNCTION("TO_DATE(INT((I1524/(60*60*24))+""1/1/1970""))"),44182.0)</f>
        <v>44182</v>
      </c>
      <c r="I1524" s="152">
        <v>1.6081812E9</v>
      </c>
      <c r="J1524" s="152">
        <v>219762.2138</v>
      </c>
      <c r="L1524" s="158"/>
      <c r="M1524" s="159"/>
      <c r="O1524" s="153">
        <f>IFERROR(__xludf.DUMMYFUNCTION("TO_DATE(INT((P1524/(60*60*24))+""1/1/1970""))"),43897.0)</f>
        <v>43897</v>
      </c>
      <c r="P1524" s="13">
        <v>1.5835392E9</v>
      </c>
      <c r="Q1524" s="13">
        <v>33475.2681</v>
      </c>
      <c r="S1524" s="153">
        <f>IFERROR(__xludf.DUMMYFUNCTION("TO_DATE(INT((T1524/(60*60*24))+""1/1/1970""))"),44182.0)</f>
        <v>44182</v>
      </c>
      <c r="T1524" s="152">
        <v>1.6081812E9</v>
      </c>
      <c r="U1524" s="152">
        <v>176334.3435</v>
      </c>
      <c r="W1524" s="153">
        <f>IFERROR(__xludf.DUMMYFUNCTION("TO_DATE(INT((X1524/(60*60*24))+""1/1/1970""))"),44142.0)</f>
        <v>44142</v>
      </c>
      <c r="X1524" s="156">
        <v>1.6047072E9</v>
      </c>
      <c r="Y1524" s="156">
        <v>10137.2449</v>
      </c>
      <c r="AA1524" s="153">
        <f>IFERROR(__xludf.DUMMYFUNCTION("TO_DATE(INT((AB1524/(60*60*24))+""1/1/1970""))"),44152.0)</f>
        <v>44152</v>
      </c>
      <c r="AB1524" s="152">
        <v>1.6056E9</v>
      </c>
      <c r="AC1524" s="152">
        <v>92699.9803</v>
      </c>
      <c r="AE1524" s="153">
        <f>IFERROR(__xludf.DUMMYFUNCTION("TO_DATE(INT((AF1524/(60*60*24))+""1/1/1970""))"),43901.0)</f>
        <v>43901</v>
      </c>
      <c r="AF1524" s="152">
        <v>1.5839028E9</v>
      </c>
      <c r="AG1524" s="152">
        <v>96813.8033</v>
      </c>
      <c r="AQ1524" s="153">
        <f>IFERROR(__xludf.DUMMYFUNCTION("TO_DATE(INT((AR1524/(60*60*24))+""1/1/1970""))"),44182.0)</f>
        <v>44182</v>
      </c>
      <c r="AR1524" s="156">
        <v>1.6081812E9</v>
      </c>
      <c r="AS1524" s="156">
        <v>110054.0489</v>
      </c>
      <c r="AT1524" s="152">
        <v>219762.2138</v>
      </c>
      <c r="AU1524" s="152">
        <f t="shared" si="1"/>
        <v>275337.6</v>
      </c>
      <c r="AV1524" s="152">
        <f t="shared" si="2"/>
        <v>35898.6726</v>
      </c>
      <c r="AW1524" s="152">
        <f t="shared" si="3"/>
        <v>176334.3435</v>
      </c>
      <c r="AX1524" s="152">
        <f t="shared" si="4"/>
        <v>10188.1328</v>
      </c>
      <c r="AY1524" s="152">
        <f t="shared" si="5"/>
        <v>93703.9885</v>
      </c>
      <c r="AZ1524" s="152">
        <f t="shared" si="6"/>
        <v>104343.0514</v>
      </c>
      <c r="BA1524" s="152">
        <f t="shared" si="7"/>
        <v>261407.1075</v>
      </c>
      <c r="BB1524" s="152">
        <f t="shared" si="8"/>
        <v>116269.2116</v>
      </c>
      <c r="BC1524" s="152">
        <f t="shared" si="9"/>
        <v>184043.9871</v>
      </c>
    </row>
    <row r="1525">
      <c r="A1525" s="152">
        <v>1.5464628E9</v>
      </c>
      <c r="B1525" s="152">
        <v>117377.1923</v>
      </c>
      <c r="D1525" s="153">
        <f>IFERROR(__xludf.DUMMYFUNCTION("TO_DATE(INT((E1525/(60*60*24))+""1/1/1970""))"),44183.0)</f>
        <v>44183</v>
      </c>
      <c r="E1525" s="152">
        <v>1.6082676E9</v>
      </c>
      <c r="F1525" s="152">
        <v>110054.0489</v>
      </c>
      <c r="H1525" s="153">
        <f>IFERROR(__xludf.DUMMYFUNCTION("TO_DATE(INT((I1525/(60*60*24))+""1/1/1970""))"),44183.0)</f>
        <v>44183</v>
      </c>
      <c r="I1525" s="156">
        <v>1.6082676E9</v>
      </c>
      <c r="J1525" s="156">
        <v>225272.1838</v>
      </c>
      <c r="L1525" s="158"/>
      <c r="M1525" s="160"/>
      <c r="O1525" s="153">
        <f>IFERROR(__xludf.DUMMYFUNCTION("TO_DATE(INT((P1525/(60*60*24))+""1/1/1970""))"),43898.0)</f>
        <v>43898</v>
      </c>
      <c r="P1525" s="13">
        <v>1.5836256E9</v>
      </c>
      <c r="Q1525" s="13">
        <v>33475.2681</v>
      </c>
      <c r="S1525" s="153">
        <f>IFERROR(__xludf.DUMMYFUNCTION("TO_DATE(INT((T1525/(60*60*24))+""1/1/1970""))"),44183.0)</f>
        <v>44183</v>
      </c>
      <c r="T1525" s="156">
        <v>1.6082676E9</v>
      </c>
      <c r="U1525" s="156">
        <v>177305.0733</v>
      </c>
      <c r="W1525" s="153">
        <f>IFERROR(__xludf.DUMMYFUNCTION("TO_DATE(INT((X1525/(60*60*24))+""1/1/1970""))"),44144.0)</f>
        <v>44144</v>
      </c>
      <c r="X1525" s="152">
        <v>1.60488E9</v>
      </c>
      <c r="Y1525" s="152">
        <v>10144.0275</v>
      </c>
      <c r="AA1525" s="153">
        <f>IFERROR(__xludf.DUMMYFUNCTION("TO_DATE(INT((AB1525/(60*60*24))+""1/1/1970""))"),44153.0)</f>
        <v>44153</v>
      </c>
      <c r="AB1525" s="156">
        <v>1.6056792E9</v>
      </c>
      <c r="AC1525" s="156">
        <v>92306.0151</v>
      </c>
      <c r="AE1525" s="153">
        <f>IFERROR(__xludf.DUMMYFUNCTION("TO_DATE(INT((AF1525/(60*60*24))+""1/1/1970""))"),43902.0)</f>
        <v>43902</v>
      </c>
      <c r="AF1525" s="156">
        <v>1.583982E9</v>
      </c>
      <c r="AG1525" s="156">
        <v>96365.6738</v>
      </c>
      <c r="AQ1525" s="153">
        <f>IFERROR(__xludf.DUMMYFUNCTION("TO_DATE(INT((AR1525/(60*60*24))+""1/1/1970""))"),44183.0)</f>
        <v>44183</v>
      </c>
      <c r="AR1525" s="152">
        <v>1.6082676E9</v>
      </c>
      <c r="AS1525" s="152">
        <v>110054.0489</v>
      </c>
      <c r="AT1525" s="156">
        <v>225272.1838</v>
      </c>
      <c r="AU1525" s="152">
        <f t="shared" si="1"/>
        <v>277881.65</v>
      </c>
      <c r="AV1525" s="152">
        <f t="shared" si="2"/>
        <v>35854.3948</v>
      </c>
      <c r="AW1525" s="152">
        <f t="shared" si="3"/>
        <v>177305.0733</v>
      </c>
      <c r="AX1525" s="152">
        <f t="shared" si="4"/>
        <v>10199.4883</v>
      </c>
      <c r="AY1525" s="152">
        <f t="shared" si="5"/>
        <v>93801.9935</v>
      </c>
      <c r="AZ1525" s="152">
        <f t="shared" si="6"/>
        <v>104900.8071</v>
      </c>
      <c r="BA1525" s="152">
        <f t="shared" si="7"/>
        <v>262909.3016</v>
      </c>
      <c r="BB1525" s="152">
        <f t="shared" si="8"/>
        <v>116535.1678</v>
      </c>
      <c r="BC1525" s="152">
        <f t="shared" si="9"/>
        <v>184043.9871</v>
      </c>
    </row>
    <row r="1526">
      <c r="A1526" s="156">
        <v>1.54652586E9</v>
      </c>
      <c r="B1526" s="156">
        <v>117377.1923</v>
      </c>
      <c r="D1526" s="153">
        <f>IFERROR(__xludf.DUMMYFUNCTION("TO_DATE(INT((E1526/(60*60*24))+""1/1/1970""))"),44184.0)</f>
        <v>44184</v>
      </c>
      <c r="E1526" s="156">
        <v>1.608354E9</v>
      </c>
      <c r="F1526" s="156">
        <v>110054.0489</v>
      </c>
      <c r="H1526" s="153">
        <f>IFERROR(__xludf.DUMMYFUNCTION("TO_DATE(INT((I1526/(60*60*24))+""1/1/1970""))"),44184.0)</f>
        <v>44184</v>
      </c>
      <c r="I1526" s="152">
        <v>1.608354E9</v>
      </c>
      <c r="J1526" s="152">
        <v>229780.2138</v>
      </c>
      <c r="L1526" s="158"/>
      <c r="M1526" s="159"/>
      <c r="O1526" s="153">
        <f>IFERROR(__xludf.DUMMYFUNCTION("TO_DATE(INT((P1526/(60*60*24))+""1/1/1970""))"),43899.0)</f>
        <v>43899</v>
      </c>
      <c r="P1526" s="13">
        <v>1.5837624E9</v>
      </c>
      <c r="Q1526" s="13">
        <v>33762.0852</v>
      </c>
      <c r="S1526" s="153">
        <f>IFERROR(__xludf.DUMMYFUNCTION("TO_DATE(INT((T1526/(60*60*24))+""1/1/1970""))"),44184.0)</f>
        <v>44184</v>
      </c>
      <c r="T1526" s="152">
        <v>1.608354E9</v>
      </c>
      <c r="U1526" s="152">
        <v>176602.3599</v>
      </c>
      <c r="W1526" s="153">
        <f>IFERROR(__xludf.DUMMYFUNCTION("TO_DATE(INT((X1526/(60*60*24))+""1/1/1970""))"),44145.0)</f>
        <v>44145</v>
      </c>
      <c r="X1526" s="156">
        <v>1.6050204E9</v>
      </c>
      <c r="Y1526" s="156">
        <v>10136.486</v>
      </c>
      <c r="AA1526" s="153">
        <f>IFERROR(__xludf.DUMMYFUNCTION("TO_DATE(INT((AB1526/(60*60*24))+""1/1/1970""))"),44154.0)</f>
        <v>44154</v>
      </c>
      <c r="AB1526" s="152">
        <v>1.6057584E9</v>
      </c>
      <c r="AC1526" s="152">
        <v>92112.603</v>
      </c>
      <c r="AE1526" s="153">
        <f>IFERROR(__xludf.DUMMYFUNCTION("TO_DATE(INT((AF1526/(60*60*24))+""1/1/1970""))"),43903.0)</f>
        <v>43903</v>
      </c>
      <c r="AF1526" s="152">
        <v>1.5840612E9</v>
      </c>
      <c r="AG1526" s="152">
        <v>95692.626</v>
      </c>
      <c r="AQ1526" s="153">
        <f>IFERROR(__xludf.DUMMYFUNCTION("TO_DATE(INT((AR1526/(60*60*24))+""1/1/1970""))"),44184.0)</f>
        <v>44184</v>
      </c>
      <c r="AR1526" s="156">
        <v>1.608354E9</v>
      </c>
      <c r="AS1526" s="156">
        <v>110054.0489</v>
      </c>
      <c r="AT1526" s="152">
        <v>229780.2138</v>
      </c>
      <c r="AU1526" s="152">
        <f t="shared" si="1"/>
        <v>277881.65</v>
      </c>
      <c r="AV1526" s="152">
        <f t="shared" si="2"/>
        <v>35743.1207</v>
      </c>
      <c r="AW1526" s="152">
        <f t="shared" si="3"/>
        <v>176602.3599</v>
      </c>
      <c r="AX1526" s="152">
        <f t="shared" si="4"/>
        <v>10194.7551</v>
      </c>
      <c r="AY1526" s="152">
        <f t="shared" si="5"/>
        <v>93801.9935</v>
      </c>
      <c r="AZ1526" s="152">
        <f t="shared" si="6"/>
        <v>104855.5721</v>
      </c>
      <c r="BA1526" s="152">
        <f t="shared" si="7"/>
        <v>263704.9199</v>
      </c>
      <c r="BB1526" s="152">
        <f t="shared" si="8"/>
        <v>116225.9356</v>
      </c>
      <c r="BC1526" s="152">
        <f t="shared" si="9"/>
        <v>182132.1871</v>
      </c>
    </row>
    <row r="1527">
      <c r="A1527" s="152">
        <v>1.5465492E9</v>
      </c>
      <c r="B1527" s="152">
        <v>117377.1923</v>
      </c>
      <c r="D1527" s="153">
        <f>IFERROR(__xludf.DUMMYFUNCTION("TO_DATE(INT((E1527/(60*60*24))+""1/1/1970""))"),44186.0)</f>
        <v>44186</v>
      </c>
      <c r="E1527" s="152">
        <v>1.6085628E9</v>
      </c>
      <c r="F1527" s="152">
        <v>110054.0489</v>
      </c>
      <c r="H1527" s="153">
        <f>IFERROR(__xludf.DUMMYFUNCTION("TO_DATE(INT((I1527/(60*60*24))+""1/1/1970""))"),44186.0)</f>
        <v>44186</v>
      </c>
      <c r="I1527" s="156">
        <v>1.6085628E9</v>
      </c>
      <c r="J1527" s="156">
        <v>229780.2138</v>
      </c>
      <c r="L1527" s="158"/>
      <c r="M1527" s="160"/>
      <c r="O1527" s="153">
        <f>IFERROR(__xludf.DUMMYFUNCTION("TO_DATE(INT((P1527/(60*60*24))+""1/1/1970""))"),43900.0)</f>
        <v>43900</v>
      </c>
      <c r="P1527" s="13">
        <v>1.5838488E9</v>
      </c>
      <c r="Q1527" s="13">
        <v>33955.8534</v>
      </c>
      <c r="S1527" s="153">
        <f>IFERROR(__xludf.DUMMYFUNCTION("TO_DATE(INT((T1527/(60*60*24))+""1/1/1970""))"),44186.0)</f>
        <v>44186</v>
      </c>
      <c r="T1527" s="156">
        <v>1.6085268E9</v>
      </c>
      <c r="U1527" s="156">
        <v>176602.3599</v>
      </c>
      <c r="W1527" s="153">
        <f>IFERROR(__xludf.DUMMYFUNCTION("TO_DATE(INT((X1527/(60*60*24))+""1/1/1970""))"),44146.0)</f>
        <v>44146</v>
      </c>
      <c r="X1527" s="156">
        <v>1.6051068E9</v>
      </c>
      <c r="Y1527" s="156">
        <v>10128.5023</v>
      </c>
      <c r="AA1527" s="153">
        <f>IFERROR(__xludf.DUMMYFUNCTION("TO_DATE(INT((AB1527/(60*60*24))+""1/1/1970""))"),44155.0)</f>
        <v>44155</v>
      </c>
      <c r="AB1527" s="156">
        <v>1.6058376E9</v>
      </c>
      <c r="AC1527" s="156">
        <v>92198.4365</v>
      </c>
      <c r="AE1527" s="153">
        <f>IFERROR(__xludf.DUMMYFUNCTION("TO_DATE(INT((AF1527/(60*60*24))+""1/1/1970""))"),43904.0)</f>
        <v>43904</v>
      </c>
      <c r="AF1527" s="156">
        <v>1.584144E9</v>
      </c>
      <c r="AG1527" s="156">
        <v>95032.8086</v>
      </c>
      <c r="AQ1527" s="153">
        <f>IFERROR(__xludf.DUMMYFUNCTION("TO_DATE(INT((AR1527/(60*60*24))+""1/1/1970""))"),44186.0)</f>
        <v>44186</v>
      </c>
      <c r="AR1527" s="152">
        <v>1.6085628E9</v>
      </c>
      <c r="AS1527" s="152">
        <v>110054.0489</v>
      </c>
      <c r="AT1527" s="156">
        <v>229780.2138</v>
      </c>
      <c r="AU1527" s="152">
        <f t="shared" si="1"/>
        <v>275748.83</v>
      </c>
      <c r="AV1527" s="152">
        <f t="shared" si="2"/>
        <v>35749.1958</v>
      </c>
      <c r="AW1527" s="152">
        <f t="shared" si="3"/>
        <v>176602.3599</v>
      </c>
      <c r="AX1527" s="152">
        <f t="shared" si="4"/>
        <v>10194.347</v>
      </c>
      <c r="AY1527" s="152">
        <f t="shared" si="5"/>
        <v>94116.2929</v>
      </c>
      <c r="AZ1527" s="152">
        <f t="shared" si="6"/>
        <v>104476.6225</v>
      </c>
      <c r="BA1527" s="152">
        <f t="shared" si="7"/>
        <v>263704.9199</v>
      </c>
      <c r="BB1527" s="152">
        <f t="shared" si="8"/>
        <v>116225.9356</v>
      </c>
      <c r="BC1527" s="152">
        <f t="shared" si="9"/>
        <v>182132.1871</v>
      </c>
    </row>
    <row r="1528">
      <c r="A1528" s="156">
        <v>1.54661226E9</v>
      </c>
      <c r="B1528" s="156">
        <v>117377.1923</v>
      </c>
      <c r="D1528" s="153">
        <f>IFERROR(__xludf.DUMMYFUNCTION("TO_DATE(INT((E1528/(60*60*24))+""1/1/1970""))"),44187.0)</f>
        <v>44187</v>
      </c>
      <c r="E1528" s="152">
        <v>1.6086132E9</v>
      </c>
      <c r="F1528" s="152">
        <v>110054.0489</v>
      </c>
      <c r="H1528" s="153">
        <f>IFERROR(__xludf.DUMMYFUNCTION("TO_DATE(INT((I1528/(60*60*24))+""1/1/1970""))"),44187.0)</f>
        <v>44187</v>
      </c>
      <c r="I1528" s="156">
        <v>1.6086132E9</v>
      </c>
      <c r="J1528" s="156">
        <v>233691.7638</v>
      </c>
      <c r="L1528" s="158"/>
      <c r="M1528" s="159"/>
      <c r="O1528" s="153">
        <f>IFERROR(__xludf.DUMMYFUNCTION("TO_DATE(INT((P1528/(60*60*24))+""1/1/1970""))"),43901.0)</f>
        <v>43901</v>
      </c>
      <c r="P1528" s="13">
        <v>1.5839352E9</v>
      </c>
      <c r="Q1528" s="13">
        <v>33644.4092</v>
      </c>
      <c r="S1528" s="153">
        <f>IFERROR(__xludf.DUMMYFUNCTION("TO_DATE(INT((T1528/(60*60*24))+""1/1/1970""))"),44187.0)</f>
        <v>44187</v>
      </c>
      <c r="T1528" s="152">
        <v>1.6086132E9</v>
      </c>
      <c r="U1528" s="152">
        <v>176019.5619</v>
      </c>
      <c r="W1528" s="153">
        <f>IFERROR(__xludf.DUMMYFUNCTION("TO_DATE(INT((X1528/(60*60*24))+""1/1/1970""))"),44147.0)</f>
        <v>44147</v>
      </c>
      <c r="X1528" s="156">
        <v>1.6051932E9</v>
      </c>
      <c r="Y1528" s="156">
        <v>10126.1962</v>
      </c>
      <c r="AA1528" s="153">
        <f>IFERROR(__xludf.DUMMYFUNCTION("TO_DATE(INT((AB1528/(60*60*24))+""1/1/1970""))"),44157.0)</f>
        <v>44157</v>
      </c>
      <c r="AB1528" s="152">
        <v>1.606086E9</v>
      </c>
      <c r="AC1528" s="152">
        <v>92062.7561</v>
      </c>
      <c r="AE1528" s="153">
        <f>IFERROR(__xludf.DUMMYFUNCTION("TO_DATE(INT((AF1528/(60*60*24))+""1/1/1970""))"),43905.0)</f>
        <v>43905</v>
      </c>
      <c r="AF1528" s="152">
        <v>1.5843096E9</v>
      </c>
      <c r="AG1528" s="152">
        <v>95032.8086</v>
      </c>
      <c r="AQ1528" s="153">
        <f>IFERROR(__xludf.DUMMYFUNCTION("TO_DATE(INT((AR1528/(60*60*24))+""1/1/1970""))"),44187.0)</f>
        <v>44187</v>
      </c>
      <c r="AR1528" s="152">
        <v>1.6086132E9</v>
      </c>
      <c r="AS1528" s="152">
        <v>110054.0489</v>
      </c>
      <c r="AT1528" s="156">
        <v>233691.7638</v>
      </c>
      <c r="AU1528" s="152">
        <f t="shared" si="1"/>
        <v>274828.79</v>
      </c>
      <c r="AV1528" s="152">
        <f t="shared" si="2"/>
        <v>35763.4243</v>
      </c>
      <c r="AW1528" s="152">
        <f t="shared" si="3"/>
        <v>176019.5619</v>
      </c>
      <c r="AX1528" s="152">
        <f t="shared" si="4"/>
        <v>10188.1297</v>
      </c>
      <c r="AY1528" s="152">
        <f t="shared" si="5"/>
        <v>93842.702</v>
      </c>
      <c r="AZ1528" s="152">
        <f t="shared" si="6"/>
        <v>104673.7787</v>
      </c>
      <c r="BA1528" s="152">
        <f t="shared" si="7"/>
        <v>262998.0042</v>
      </c>
      <c r="BB1528" s="152">
        <f t="shared" si="8"/>
        <v>120181.014</v>
      </c>
      <c r="BC1528" s="152">
        <f t="shared" si="9"/>
        <v>182075.1871</v>
      </c>
    </row>
    <row r="1529">
      <c r="A1529" s="152">
        <v>1.5466356E9</v>
      </c>
      <c r="B1529" s="152">
        <v>117377.1923</v>
      </c>
      <c r="D1529" s="153">
        <f>IFERROR(__xludf.DUMMYFUNCTION("TO_DATE(INT((E1529/(60*60*24))+""1/1/1970""))"),44188.0)</f>
        <v>44188</v>
      </c>
      <c r="E1529" s="156">
        <v>1.6086996E9</v>
      </c>
      <c r="F1529" s="156">
        <v>110054.0489</v>
      </c>
      <c r="H1529" s="153">
        <f>IFERROR(__xludf.DUMMYFUNCTION("TO_DATE(INT((I1529/(60*60*24))+""1/1/1970""))"),44188.0)</f>
        <v>44188</v>
      </c>
      <c r="I1529" s="152">
        <v>1.6086996E9</v>
      </c>
      <c r="J1529" s="152">
        <v>243254.6438</v>
      </c>
      <c r="L1529" s="158"/>
      <c r="M1529" s="160"/>
      <c r="O1529" s="153">
        <f>IFERROR(__xludf.DUMMYFUNCTION("TO_DATE(INT((P1529/(60*60*24))+""1/1/1970""))"),43902.0)</f>
        <v>43902</v>
      </c>
      <c r="P1529" s="13">
        <v>1.5840216E9</v>
      </c>
      <c r="Q1529" s="13">
        <v>33785.7257</v>
      </c>
      <c r="S1529" s="153">
        <f>IFERROR(__xludf.DUMMYFUNCTION("TO_DATE(INT((T1529/(60*60*24))+""1/1/1970""))"),44188.0)</f>
        <v>44188</v>
      </c>
      <c r="T1529" s="156">
        <v>1.6086996E9</v>
      </c>
      <c r="U1529" s="156">
        <v>175693.7924</v>
      </c>
      <c r="W1529" s="153">
        <f>IFERROR(__xludf.DUMMYFUNCTION("TO_DATE(INT((X1529/(60*60*24))+""1/1/1970""))"),44148.0)</f>
        <v>44148</v>
      </c>
      <c r="X1529" s="156">
        <v>1.6052796E9</v>
      </c>
      <c r="Y1529" s="156">
        <v>10123.143</v>
      </c>
      <c r="AA1529" s="153">
        <f>IFERROR(__xludf.DUMMYFUNCTION("TO_DATE(INT((AB1529/(60*60*24))+""1/1/1970""))"),44158.0)</f>
        <v>44158</v>
      </c>
      <c r="AB1529" s="156">
        <v>1.6061256E9</v>
      </c>
      <c r="AC1529" s="156">
        <v>92188.4831</v>
      </c>
      <c r="AE1529" s="153">
        <f>IFERROR(__xludf.DUMMYFUNCTION("TO_DATE(INT((AF1529/(60*60*24))+""1/1/1970""))"),43906.0)</f>
        <v>43906</v>
      </c>
      <c r="AF1529" s="152">
        <v>1.5843492E9</v>
      </c>
      <c r="AG1529" s="152">
        <v>95478.3774</v>
      </c>
      <c r="AQ1529" s="153">
        <f>IFERROR(__xludf.DUMMYFUNCTION("TO_DATE(INT((AR1529/(60*60*24))+""1/1/1970""))"),44188.0)</f>
        <v>44188</v>
      </c>
      <c r="AR1529" s="156">
        <v>1.6086996E9</v>
      </c>
      <c r="AS1529" s="156">
        <v>110054.0489</v>
      </c>
      <c r="AT1529" s="152">
        <v>243254.6438</v>
      </c>
      <c r="AU1529" s="152">
        <f t="shared" si="1"/>
        <v>274396.65</v>
      </c>
      <c r="AV1529" s="152">
        <f t="shared" si="2"/>
        <v>35739.1136</v>
      </c>
      <c r="AW1529" s="152">
        <f t="shared" si="3"/>
        <v>175693.7924</v>
      </c>
      <c r="AX1529" s="152">
        <f t="shared" si="4"/>
        <v>10181.3291</v>
      </c>
      <c r="AY1529" s="152">
        <f t="shared" si="5"/>
        <v>93860.8636</v>
      </c>
      <c r="AZ1529" s="152">
        <f t="shared" si="6"/>
        <v>104265.8105</v>
      </c>
      <c r="BA1529" s="152">
        <f t="shared" si="7"/>
        <v>265745.9933</v>
      </c>
      <c r="BB1529" s="152">
        <f t="shared" si="8"/>
        <v>123890.626</v>
      </c>
      <c r="BC1529" s="152">
        <f t="shared" si="9"/>
        <v>182075.1871</v>
      </c>
    </row>
    <row r="1530">
      <c r="A1530" s="156">
        <v>1.54687146E9</v>
      </c>
      <c r="B1530" s="156">
        <v>117377.1923</v>
      </c>
      <c r="D1530" s="153">
        <f>IFERROR(__xludf.DUMMYFUNCTION("TO_DATE(INT((E1530/(60*60*24))+""1/1/1970""))"),44189.0)</f>
        <v>44189</v>
      </c>
      <c r="E1530" s="152">
        <v>1.608786E9</v>
      </c>
      <c r="F1530" s="152">
        <v>109826.0557</v>
      </c>
      <c r="H1530" s="153">
        <f>IFERROR(__xludf.DUMMYFUNCTION("TO_DATE(INT((I1530/(60*60*24))+""1/1/1970""))"),44189.0)</f>
        <v>44189</v>
      </c>
      <c r="I1530" s="156">
        <v>1.608786E9</v>
      </c>
      <c r="J1530" s="156">
        <v>238738.8438</v>
      </c>
      <c r="L1530" s="158"/>
      <c r="M1530" s="159"/>
      <c r="O1530" s="153">
        <f>IFERROR(__xludf.DUMMYFUNCTION("TO_DATE(INT((P1530/(60*60*24))+""1/1/1970""))"),43903.0)</f>
        <v>43903</v>
      </c>
      <c r="P1530" s="13">
        <v>1.584108E9</v>
      </c>
      <c r="Q1530" s="13">
        <v>33911.4157</v>
      </c>
      <c r="S1530" s="153">
        <f>IFERROR(__xludf.DUMMYFUNCTION("TO_DATE(INT((T1530/(60*60*24))+""1/1/1970""))"),44189.0)</f>
        <v>44189</v>
      </c>
      <c r="T1530" s="152">
        <v>1.608786E9</v>
      </c>
      <c r="U1530" s="152">
        <v>175843.3461</v>
      </c>
      <c r="W1530" s="153">
        <f>IFERROR(__xludf.DUMMYFUNCTION("TO_DATE(INT((X1530/(60*60*24))+""1/1/1970""))"),44149.0)</f>
        <v>44149</v>
      </c>
      <c r="X1530" s="156">
        <v>1.605312E9</v>
      </c>
      <c r="Y1530" s="156">
        <v>10126.8954</v>
      </c>
      <c r="AA1530" s="153">
        <f>IFERROR(__xludf.DUMMYFUNCTION("TO_DATE(INT((AB1530/(60*60*24))+""1/1/1970""))"),44159.0)</f>
        <v>44159</v>
      </c>
      <c r="AB1530" s="152">
        <v>1.6062048E9</v>
      </c>
      <c r="AC1530" s="152">
        <v>92120.4106</v>
      </c>
      <c r="AE1530" s="153">
        <f>IFERROR(__xludf.DUMMYFUNCTION("TO_DATE(INT((AF1530/(60*60*24))+""1/1/1970""))"),43907.0)</f>
        <v>43907</v>
      </c>
      <c r="AF1530" s="156">
        <v>1.5844284E9</v>
      </c>
      <c r="AG1530" s="156">
        <v>95529.1654</v>
      </c>
      <c r="AQ1530" s="153">
        <f>IFERROR(__xludf.DUMMYFUNCTION("TO_DATE(INT((AR1530/(60*60*24))+""1/1/1970""))"),44189.0)</f>
        <v>44189</v>
      </c>
      <c r="AR1530" s="152">
        <v>1.608786E9</v>
      </c>
      <c r="AS1530" s="152">
        <v>109826.0557</v>
      </c>
      <c r="AT1530" s="156">
        <v>238738.8438</v>
      </c>
      <c r="AU1530" s="152">
        <f t="shared" si="1"/>
        <v>274626.66</v>
      </c>
      <c r="AV1530" s="152">
        <f t="shared" si="2"/>
        <v>35716.0957</v>
      </c>
      <c r="AW1530" s="152">
        <f t="shared" si="3"/>
        <v>175843.3461</v>
      </c>
      <c r="AX1530" s="152">
        <f t="shared" si="4"/>
        <v>10182.1716</v>
      </c>
      <c r="AY1530" s="152">
        <f t="shared" si="5"/>
        <v>93935.3513</v>
      </c>
      <c r="AZ1530" s="152">
        <f t="shared" si="6"/>
        <v>104325.5548</v>
      </c>
      <c r="BA1530" s="152">
        <f t="shared" si="7"/>
        <v>266323.7456</v>
      </c>
      <c r="BB1530" s="152">
        <f t="shared" si="8"/>
        <v>118729.9427</v>
      </c>
      <c r="BC1530" s="152">
        <f t="shared" si="9"/>
        <v>181896.1071</v>
      </c>
    </row>
    <row r="1531">
      <c r="A1531" s="152">
        <v>1.5468948E9</v>
      </c>
      <c r="B1531" s="152">
        <v>117377.1923</v>
      </c>
      <c r="D1531" s="153">
        <f>IFERROR(__xludf.DUMMYFUNCTION("TO_DATE(INT((E1531/(60*60*24))+""1/1/1970""))"),44190.0)</f>
        <v>44190</v>
      </c>
      <c r="E1531" s="156">
        <v>1.6088724E9</v>
      </c>
      <c r="F1531" s="156">
        <v>110252.2301</v>
      </c>
      <c r="H1531" s="153">
        <f>IFERROR(__xludf.DUMMYFUNCTION("TO_DATE(INT((I1531/(60*60*24))+""1/1/1970""))"),44190.0)</f>
        <v>44190</v>
      </c>
      <c r="I1531" s="152">
        <v>1.6088724E9</v>
      </c>
      <c r="J1531" s="152">
        <v>236344.1238</v>
      </c>
      <c r="L1531" s="158"/>
      <c r="M1531" s="160"/>
      <c r="O1531" s="153">
        <f>IFERROR(__xludf.DUMMYFUNCTION("TO_DATE(INT((P1531/(60*60*24))+""1/1/1970""))"),43904.0)</f>
        <v>43904</v>
      </c>
      <c r="P1531" s="13">
        <v>1.584144E9</v>
      </c>
      <c r="Q1531" s="13">
        <v>33403.8726</v>
      </c>
      <c r="S1531" s="153">
        <f>IFERROR(__xludf.DUMMYFUNCTION("TO_DATE(INT((T1531/(60*60*24))+""1/1/1970""))"),44190.0)</f>
        <v>44190</v>
      </c>
      <c r="T1531" s="156">
        <v>1.6088724E9</v>
      </c>
      <c r="U1531" s="156">
        <v>176529.3097</v>
      </c>
      <c r="W1531" s="153">
        <f>IFERROR(__xludf.DUMMYFUNCTION("TO_DATE(INT((X1531/(60*60*24))+""1/1/1970""))"),44151.0)</f>
        <v>44151</v>
      </c>
      <c r="X1531" s="152">
        <v>1.6054848E9</v>
      </c>
      <c r="Y1531" s="152">
        <v>10128.7558</v>
      </c>
      <c r="AA1531" s="153">
        <f>IFERROR(__xludf.DUMMYFUNCTION("TO_DATE(INT((AB1531/(60*60*24))+""1/1/1970""))"),44160.0)</f>
        <v>44160</v>
      </c>
      <c r="AB1531" s="156">
        <v>1.606284E9</v>
      </c>
      <c r="AC1531" s="156">
        <v>92280.1149</v>
      </c>
      <c r="AE1531" s="153">
        <f>IFERROR(__xludf.DUMMYFUNCTION("TO_DATE(INT((AF1531/(60*60*24))+""1/1/1970""))"),43908.0)</f>
        <v>43908</v>
      </c>
      <c r="AF1531" s="152">
        <v>1.5845076E9</v>
      </c>
      <c r="AG1531" s="152">
        <v>94273.5492</v>
      </c>
      <c r="AQ1531" s="153">
        <f>IFERROR(__xludf.DUMMYFUNCTION("TO_DATE(INT((AR1531/(60*60*24))+""1/1/1970""))"),44190.0)</f>
        <v>44190</v>
      </c>
      <c r="AR1531" s="156">
        <v>1.6088724E9</v>
      </c>
      <c r="AS1531" s="156">
        <v>110252.2301</v>
      </c>
      <c r="AT1531" s="152">
        <v>236344.1238</v>
      </c>
      <c r="AU1531" s="152">
        <f t="shared" si="1"/>
        <v>275623.37</v>
      </c>
      <c r="AV1531" s="152">
        <f t="shared" si="2"/>
        <v>35627.4991</v>
      </c>
      <c r="AW1531" s="152">
        <f t="shared" si="3"/>
        <v>176529.3097</v>
      </c>
      <c r="AX1531" s="152">
        <f t="shared" si="4"/>
        <v>10179.6651</v>
      </c>
      <c r="AY1531" s="152">
        <f t="shared" si="5"/>
        <v>93935.3513</v>
      </c>
      <c r="AZ1531" s="152">
        <f t="shared" si="6"/>
        <v>104246.1802</v>
      </c>
      <c r="BA1531" s="152">
        <f t="shared" si="7"/>
        <v>265091.3643</v>
      </c>
      <c r="BB1531" s="152">
        <f t="shared" si="8"/>
        <v>119412.45</v>
      </c>
      <c r="BC1531" s="152">
        <f t="shared" si="9"/>
        <v>181988.7041</v>
      </c>
    </row>
    <row r="1532">
      <c r="A1532" s="156">
        <v>1.54695786E9</v>
      </c>
      <c r="B1532" s="156">
        <v>117377.1923</v>
      </c>
      <c r="D1532" s="153">
        <f>IFERROR(__xludf.DUMMYFUNCTION("TO_DATE(INT((E1532/(60*60*24))+""1/1/1970""))"),44193.0)</f>
        <v>44193</v>
      </c>
      <c r="E1532" s="152">
        <v>1.6091676E9</v>
      </c>
      <c r="F1532" s="152">
        <v>110252.2301</v>
      </c>
      <c r="H1532" s="153">
        <f>IFERROR(__xludf.DUMMYFUNCTION("TO_DATE(INT((I1532/(60*60*24))+""1/1/1970""))"),44193.0)</f>
        <v>44193</v>
      </c>
      <c r="I1532" s="156">
        <v>1.6091676E9</v>
      </c>
      <c r="J1532" s="156">
        <v>236344.1238</v>
      </c>
      <c r="L1532" s="158"/>
      <c r="M1532" s="159"/>
      <c r="O1532" s="153">
        <f>IFERROR(__xludf.DUMMYFUNCTION("TO_DATE(INT((P1532/(60*60*24))+""1/1/1970""))"),43905.0)</f>
        <v>43905</v>
      </c>
      <c r="P1532" s="13">
        <v>1.5842304E9</v>
      </c>
      <c r="Q1532" s="13">
        <v>33403.8726</v>
      </c>
      <c r="S1532" s="153">
        <f>IFERROR(__xludf.DUMMYFUNCTION("TO_DATE(INT((T1532/(60*60*24))+""1/1/1970""))"),44193.0)</f>
        <v>44193</v>
      </c>
      <c r="T1532" s="152">
        <v>1.6091676E9</v>
      </c>
      <c r="U1532" s="152">
        <v>176529.3097</v>
      </c>
      <c r="W1532" s="153">
        <f>IFERROR(__xludf.DUMMYFUNCTION("TO_DATE(INT((X1532/(60*60*24))+""1/1/1970""))"),44152.0)</f>
        <v>44152</v>
      </c>
      <c r="X1532" s="156">
        <v>1.6056252E9</v>
      </c>
      <c r="Y1532" s="156">
        <v>10137.8483</v>
      </c>
      <c r="AA1532" s="153">
        <f>IFERROR(__xludf.DUMMYFUNCTION("TO_DATE(INT((AB1532/(60*60*24))+""1/1/1970""))"),44161.0)</f>
        <v>44161</v>
      </c>
      <c r="AB1532" s="152">
        <v>1.6063632E9</v>
      </c>
      <c r="AC1532" s="152">
        <v>92235.9702</v>
      </c>
      <c r="AE1532" s="153">
        <f>IFERROR(__xludf.DUMMYFUNCTION("TO_DATE(INT((AF1532/(60*60*24))+""1/1/1970""))"),43909.0)</f>
        <v>43909</v>
      </c>
      <c r="AF1532" s="156">
        <v>1.5845868E9</v>
      </c>
      <c r="AG1532" s="156">
        <v>93664.0931</v>
      </c>
      <c r="AQ1532" s="153">
        <f>IFERROR(__xludf.DUMMYFUNCTION("TO_DATE(INT((AR1532/(60*60*24))+""1/1/1970""))"),44193.0)</f>
        <v>44193</v>
      </c>
      <c r="AR1532" s="152">
        <v>1.6091676E9</v>
      </c>
      <c r="AS1532" s="152">
        <v>110252.2301</v>
      </c>
      <c r="AT1532" s="156">
        <v>236344.1238</v>
      </c>
      <c r="AU1532" s="152">
        <f t="shared" si="1"/>
        <v>275623.37</v>
      </c>
      <c r="AV1532" s="152">
        <f t="shared" si="2"/>
        <v>35646.819</v>
      </c>
      <c r="AW1532" s="152">
        <f t="shared" si="3"/>
        <v>176529.3097</v>
      </c>
      <c r="AX1532" s="152">
        <f t="shared" si="4"/>
        <v>10185.4686</v>
      </c>
      <c r="AY1532" s="152">
        <f t="shared" si="5"/>
        <v>93977.0082</v>
      </c>
      <c r="AZ1532" s="152">
        <f t="shared" si="6"/>
        <v>104047.3192</v>
      </c>
      <c r="BA1532" s="152">
        <f t="shared" si="7"/>
        <v>265222.6903</v>
      </c>
      <c r="BB1532" s="152">
        <f t="shared" si="8"/>
        <v>119412.45</v>
      </c>
      <c r="BC1532" s="152">
        <f t="shared" si="9"/>
        <v>181988.7041</v>
      </c>
    </row>
    <row r="1533">
      <c r="A1533" s="152">
        <v>1.5469812E9</v>
      </c>
      <c r="B1533" s="152">
        <v>117377.1923</v>
      </c>
      <c r="D1533" s="153">
        <f>IFERROR(__xludf.DUMMYFUNCTION("TO_DATE(INT((E1533/(60*60*24))+""1/1/1970""))"),44194.0)</f>
        <v>44194</v>
      </c>
      <c r="E1533" s="152">
        <v>1.609218E9</v>
      </c>
      <c r="F1533" s="152">
        <v>111196.9664</v>
      </c>
      <c r="H1533" s="153">
        <f>IFERROR(__xludf.DUMMYFUNCTION("TO_DATE(INT((I1533/(60*60*24))+""1/1/1970""))"),44194.0)</f>
        <v>44194</v>
      </c>
      <c r="I1533" s="156">
        <v>1.609218E9</v>
      </c>
      <c r="J1533" s="156">
        <v>227890.0738</v>
      </c>
      <c r="L1533" s="158"/>
      <c r="M1533" s="159"/>
      <c r="O1533" s="153">
        <f>IFERROR(__xludf.DUMMYFUNCTION("TO_DATE(INT((P1533/(60*60*24))+""1/1/1970""))"),43906.0)</f>
        <v>43906</v>
      </c>
      <c r="P1533" s="13">
        <v>1.5843168E9</v>
      </c>
      <c r="Q1533" s="13">
        <v>33570.5368</v>
      </c>
      <c r="S1533" s="153">
        <f>IFERROR(__xludf.DUMMYFUNCTION("TO_DATE(INT((T1533/(60*60*24))+""1/1/1970""))"),44194.0)</f>
        <v>44194</v>
      </c>
      <c r="T1533" s="152">
        <v>1.609218E9</v>
      </c>
      <c r="U1533" s="152">
        <v>178050.5116</v>
      </c>
      <c r="W1533" s="153">
        <f>IFERROR(__xludf.DUMMYFUNCTION("TO_DATE(INT((X1533/(60*60*24))+""1/1/1970""))"),44153.0)</f>
        <v>44153</v>
      </c>
      <c r="X1533" s="156">
        <v>1.6057116E9</v>
      </c>
      <c r="Y1533" s="156">
        <v>10131.349</v>
      </c>
      <c r="AA1533" s="153">
        <f>IFERROR(__xludf.DUMMYFUNCTION("TO_DATE(INT((AB1533/(60*60*24))+""1/1/1970""))"),44162.0)</f>
        <v>44162</v>
      </c>
      <c r="AB1533" s="156">
        <v>1.6064424E9</v>
      </c>
      <c r="AC1533" s="156">
        <v>92157.1985</v>
      </c>
      <c r="AE1533" s="153">
        <f>IFERROR(__xludf.DUMMYFUNCTION("TO_DATE(INT((AF1533/(60*60*24))+""1/1/1970""))"),43910.0)</f>
        <v>43910</v>
      </c>
      <c r="AF1533" s="152">
        <v>1.584666E9</v>
      </c>
      <c r="AG1533" s="152">
        <v>91186.5771</v>
      </c>
      <c r="AQ1533" s="153">
        <f>IFERROR(__xludf.DUMMYFUNCTION("TO_DATE(INT((AR1533/(60*60*24))+""1/1/1970""))"),44194.0)</f>
        <v>44194</v>
      </c>
      <c r="AR1533" s="152">
        <v>1.609218E9</v>
      </c>
      <c r="AS1533" s="152">
        <v>111196.9664</v>
      </c>
      <c r="AT1533" s="156">
        <v>227890.0738</v>
      </c>
      <c r="AU1533" s="152">
        <f t="shared" si="1"/>
        <v>277832.86</v>
      </c>
      <c r="AV1533" s="152">
        <f t="shared" si="2"/>
        <v>35462.1068</v>
      </c>
      <c r="AW1533" s="152">
        <f t="shared" si="3"/>
        <v>178050.5116</v>
      </c>
      <c r="AX1533" s="152">
        <f t="shared" si="4"/>
        <v>10187.9817</v>
      </c>
      <c r="AY1533" s="152">
        <f t="shared" si="5"/>
        <v>94196.5709</v>
      </c>
      <c r="AZ1533" s="152">
        <f t="shared" si="6"/>
        <v>103913.3228</v>
      </c>
      <c r="BA1533" s="152">
        <f t="shared" si="7"/>
        <v>262239.3732</v>
      </c>
      <c r="BB1533" s="152">
        <f t="shared" si="8"/>
        <v>122034.2318</v>
      </c>
      <c r="BC1533" s="152">
        <f t="shared" si="9"/>
        <v>183810.0183</v>
      </c>
    </row>
    <row r="1534">
      <c r="A1534" s="156">
        <v>1.54704426E9</v>
      </c>
      <c r="B1534" s="156">
        <v>117377.1923</v>
      </c>
      <c r="D1534" s="153">
        <f>IFERROR(__xludf.DUMMYFUNCTION("TO_DATE(INT((E1534/(60*60*24))+""1/1/1970""))"),44195.0)</f>
        <v>44195</v>
      </c>
      <c r="E1534" s="156">
        <v>1.6093044E9</v>
      </c>
      <c r="F1534" s="156">
        <v>111696.1518</v>
      </c>
      <c r="H1534" s="153">
        <f>IFERROR(__xludf.DUMMYFUNCTION("TO_DATE(INT((I1534/(60*60*24))+""1/1/1970""))"),44195.0)</f>
        <v>44195</v>
      </c>
      <c r="I1534" s="152">
        <v>1.6093044E9</v>
      </c>
      <c r="J1534" s="152">
        <v>224728.7338</v>
      </c>
      <c r="L1534" s="158"/>
      <c r="M1534" s="160"/>
      <c r="O1534" s="153">
        <f>IFERROR(__xludf.DUMMYFUNCTION("TO_DATE(INT((P1534/(60*60*24))+""1/1/1970""))"),43907.0)</f>
        <v>43907</v>
      </c>
      <c r="P1534" s="13">
        <v>1.5844536E9</v>
      </c>
      <c r="Q1534" s="13">
        <v>33807.6357</v>
      </c>
      <c r="S1534" s="153">
        <f>IFERROR(__xludf.DUMMYFUNCTION("TO_DATE(INT((T1534/(60*60*24))+""1/1/1970""))"),44195.0)</f>
        <v>44195</v>
      </c>
      <c r="T1534" s="156">
        <v>1.6093044E9</v>
      </c>
      <c r="U1534" s="156">
        <v>177699.7723</v>
      </c>
      <c r="W1534" s="153">
        <f>IFERROR(__xludf.DUMMYFUNCTION("TO_DATE(INT((X1534/(60*60*24))+""1/1/1970""))"),44154.0)</f>
        <v>44154</v>
      </c>
      <c r="X1534" s="156">
        <v>1.605798E9</v>
      </c>
      <c r="Y1534" s="156">
        <v>10135.2519</v>
      </c>
      <c r="AA1534" s="153">
        <f>IFERROR(__xludf.DUMMYFUNCTION("TO_DATE(INT((AB1534/(60*60*24))+""1/1/1970""))"),44164.0)</f>
        <v>44164</v>
      </c>
      <c r="AB1534" s="152">
        <v>1.6066908E9</v>
      </c>
      <c r="AC1534" s="152">
        <v>92406.9537</v>
      </c>
      <c r="AE1534" s="153">
        <f>IFERROR(__xludf.DUMMYFUNCTION("TO_DATE(INT((AF1534/(60*60*24))+""1/1/1970""))"),43911.0)</f>
        <v>43911</v>
      </c>
      <c r="AF1534" s="156">
        <v>1.5847488E9</v>
      </c>
      <c r="AG1534" s="156">
        <v>91541.6664</v>
      </c>
      <c r="AQ1534" s="153">
        <f>IFERROR(__xludf.DUMMYFUNCTION("TO_DATE(INT((AR1534/(60*60*24))+""1/1/1970""))"),44195.0)</f>
        <v>44195</v>
      </c>
      <c r="AR1534" s="156">
        <v>1.6093044E9</v>
      </c>
      <c r="AS1534" s="156">
        <v>111696.1518</v>
      </c>
      <c r="AT1534" s="152">
        <v>224728.7338</v>
      </c>
      <c r="AU1534" s="152">
        <f t="shared" si="1"/>
        <v>277337.99</v>
      </c>
      <c r="AV1534" s="152">
        <f t="shared" si="2"/>
        <v>35422.6177</v>
      </c>
      <c r="AW1534" s="152">
        <f t="shared" si="3"/>
        <v>177699.7723</v>
      </c>
      <c r="AX1534" s="152">
        <f t="shared" si="4"/>
        <v>10189.7915</v>
      </c>
      <c r="AY1534" s="152">
        <f t="shared" si="5"/>
        <v>94663.821</v>
      </c>
      <c r="AZ1534" s="152">
        <f t="shared" si="6"/>
        <v>103635.0884</v>
      </c>
      <c r="BA1534" s="152">
        <f t="shared" si="7"/>
        <v>259078.4291</v>
      </c>
      <c r="BB1534" s="152">
        <f t="shared" si="8"/>
        <v>123025.1241</v>
      </c>
      <c r="BC1534" s="152">
        <f t="shared" si="9"/>
        <v>183810.0183</v>
      </c>
    </row>
    <row r="1535">
      <c r="A1535" s="152">
        <v>1.5470676E9</v>
      </c>
      <c r="B1535" s="152">
        <v>117377.1923</v>
      </c>
      <c r="D1535" s="153">
        <f>IFERROR(__xludf.DUMMYFUNCTION("TO_DATE(INT((E1535/(60*60*24))+""1/1/1970""))"),44196.0)</f>
        <v>44196</v>
      </c>
      <c r="E1535" s="152">
        <v>1.6093908E9</v>
      </c>
      <c r="F1535" s="152">
        <v>111577.6399</v>
      </c>
      <c r="H1535" s="153">
        <f>IFERROR(__xludf.DUMMYFUNCTION("TO_DATE(INT((I1535/(60*60*24))+""1/1/1970""))"),44196.0)</f>
        <v>44196</v>
      </c>
      <c r="I1535" s="156">
        <v>1.6093908E9</v>
      </c>
      <c r="J1535" s="156">
        <v>225567.3738</v>
      </c>
      <c r="L1535" s="158"/>
      <c r="M1535" s="159"/>
      <c r="O1535" s="153">
        <f>IFERROR(__xludf.DUMMYFUNCTION("TO_DATE(INT((P1535/(60*60*24))+""1/1/1970""))"),43908.0)</f>
        <v>43908</v>
      </c>
      <c r="P1535" s="13">
        <v>1.58454E9</v>
      </c>
      <c r="Q1535" s="13">
        <v>33579.5602</v>
      </c>
      <c r="S1535" s="153">
        <f>IFERROR(__xludf.DUMMYFUNCTION("TO_DATE(INT((T1535/(60*60*24))+""1/1/1970""))"),44196.0)</f>
        <v>44196</v>
      </c>
      <c r="T1535" s="152">
        <v>1.6093908E9</v>
      </c>
      <c r="U1535" s="152">
        <v>177940.7159</v>
      </c>
      <c r="W1535" s="153">
        <f>IFERROR(__xludf.DUMMYFUNCTION("TO_DATE(INT((X1535/(60*60*24))+""1/1/1970""))"),44155.0)</f>
        <v>44155</v>
      </c>
      <c r="X1535" s="156">
        <v>1.6058844E9</v>
      </c>
      <c r="Y1535" s="156">
        <v>10132.8557</v>
      </c>
      <c r="AA1535" s="153">
        <f>IFERROR(__xludf.DUMMYFUNCTION("TO_DATE(INT((AB1535/(60*60*24))+""1/1/1970""))"),44165.0)</f>
        <v>44165</v>
      </c>
      <c r="AB1535" s="156">
        <v>1.6067304E9</v>
      </c>
      <c r="AC1535" s="156">
        <v>92510.4365</v>
      </c>
      <c r="AE1535" s="153">
        <f>IFERROR(__xludf.DUMMYFUNCTION("TO_DATE(INT((AF1535/(60*60*24))+""1/1/1970""))"),43912.0)</f>
        <v>43912</v>
      </c>
      <c r="AF1535" s="152">
        <v>1.5849144E9</v>
      </c>
      <c r="AG1535" s="152">
        <v>91541.6664</v>
      </c>
      <c r="AQ1535" s="153">
        <f>IFERROR(__xludf.DUMMYFUNCTION("TO_DATE(INT((AR1535/(60*60*24))+""1/1/1970""))"),44196.0)</f>
        <v>44196</v>
      </c>
      <c r="AR1535" s="152">
        <v>1.6093908E9</v>
      </c>
      <c r="AS1535" s="152">
        <v>111577.6399</v>
      </c>
      <c r="AT1535" s="156">
        <v>225567.3738</v>
      </c>
      <c r="AU1535" s="152">
        <f t="shared" si="1"/>
        <v>277707.4</v>
      </c>
      <c r="AV1535" s="152">
        <f t="shared" si="2"/>
        <v>35488.1816</v>
      </c>
      <c r="AW1535" s="152">
        <f t="shared" si="3"/>
        <v>177940.7159</v>
      </c>
      <c r="AX1535" s="152">
        <f t="shared" si="4"/>
        <v>10203.7227</v>
      </c>
      <c r="AY1535" s="152">
        <f t="shared" si="5"/>
        <v>94687.2232</v>
      </c>
      <c r="AZ1535" s="152">
        <f t="shared" si="6"/>
        <v>103239.5004</v>
      </c>
      <c r="BA1535" s="152">
        <f t="shared" si="7"/>
        <v>264497.3671</v>
      </c>
      <c r="BB1535" s="152">
        <f t="shared" si="8"/>
        <v>120666.785</v>
      </c>
      <c r="BC1535" s="152">
        <f t="shared" si="9"/>
        <v>182172.7358</v>
      </c>
    </row>
    <row r="1536">
      <c r="A1536" s="156">
        <v>1.54713066E9</v>
      </c>
      <c r="B1536" s="156">
        <v>117377.1923</v>
      </c>
      <c r="D1536" s="153">
        <f>IFERROR(__xludf.DUMMYFUNCTION("TO_DATE(INT((E1536/(60*60*24))+""1/1/1970""))"),44197.0)</f>
        <v>44197</v>
      </c>
      <c r="E1536" s="156">
        <v>1.6094772E9</v>
      </c>
      <c r="F1536" s="156">
        <v>112144.6731</v>
      </c>
      <c r="H1536" s="153">
        <f>IFERROR(__xludf.DUMMYFUNCTION("TO_DATE(INT((I1536/(60*60*24))+""1/1/1970""))"),44197.0)</f>
        <v>44197</v>
      </c>
      <c r="I1536" s="152">
        <v>1.6094772E9</v>
      </c>
      <c r="J1536" s="152">
        <v>224713.4438</v>
      </c>
      <c r="L1536" s="158"/>
      <c r="M1536" s="160"/>
      <c r="O1536" s="153">
        <f>IFERROR(__xludf.DUMMYFUNCTION("TO_DATE(INT((P1536/(60*60*24))+""1/1/1970""))"),43909.0)</f>
        <v>43909</v>
      </c>
      <c r="P1536" s="13">
        <v>1.5846264E9</v>
      </c>
      <c r="Q1536" s="13">
        <v>33522.04</v>
      </c>
      <c r="S1536" s="153">
        <f>IFERROR(__xludf.DUMMYFUNCTION("TO_DATE(INT((T1536/(60*60*24))+""1/1/1970""))"),44197.0)</f>
        <v>44197</v>
      </c>
      <c r="T1536" s="156">
        <v>1.6094772E9</v>
      </c>
      <c r="U1536" s="156">
        <v>178888.6404</v>
      </c>
      <c r="W1536" s="153">
        <f>IFERROR(__xludf.DUMMYFUNCTION("TO_DATE(INT((X1536/(60*60*24))+""1/1/1970""))"),44156.0)</f>
        <v>44156</v>
      </c>
      <c r="X1536" s="156">
        <v>1.6059168E9</v>
      </c>
      <c r="Y1536" s="156">
        <v>10133.9544</v>
      </c>
      <c r="AA1536" s="153">
        <f>IFERROR(__xludf.DUMMYFUNCTION("TO_DATE(INT((AB1536/(60*60*24))+""1/1/1970""))"),44166.0)</f>
        <v>44166</v>
      </c>
      <c r="AB1536" s="152">
        <v>1.6068096E9</v>
      </c>
      <c r="AC1536" s="152">
        <v>92499.7496</v>
      </c>
      <c r="AE1536" s="153">
        <f>IFERROR(__xludf.DUMMYFUNCTION("TO_DATE(INT((AF1536/(60*60*24))+""1/1/1970""))"),43913.0)</f>
        <v>43913</v>
      </c>
      <c r="AF1536" s="152">
        <v>1.584954E9</v>
      </c>
      <c r="AG1536" s="152">
        <v>91481.0622</v>
      </c>
      <c r="AR1536" s="156"/>
      <c r="AS1536" s="156"/>
      <c r="AT1536" s="152"/>
      <c r="AU1536" s="160"/>
      <c r="AV1536" s="152"/>
      <c r="AW1536" s="152"/>
      <c r="AX1536" s="152"/>
      <c r="AY1536" s="152"/>
      <c r="AZ1536" s="152"/>
      <c r="BA1536" s="152"/>
      <c r="BB1536" s="152"/>
      <c r="BC1536" s="152"/>
    </row>
    <row r="1537">
      <c r="A1537" s="152">
        <v>1.547154E9</v>
      </c>
      <c r="B1537" s="152">
        <v>117377.1923</v>
      </c>
      <c r="O1537" s="153">
        <f>IFERROR(__xludf.DUMMYFUNCTION("TO_DATE(INT((P1537/(60*60*24))+""1/1/1970""))"),43910.0)</f>
        <v>43910</v>
      </c>
      <c r="P1537" s="13">
        <v>1.5847128E9</v>
      </c>
      <c r="Q1537" s="13">
        <v>33162.7943</v>
      </c>
      <c r="W1537" s="153">
        <f>IFERROR(__xludf.DUMMYFUNCTION("TO_DATE(INT((X1537/(60*60*24))+""1/1/1970""))"),44158.0)</f>
        <v>44158</v>
      </c>
      <c r="X1537" s="152">
        <v>1.6060896E9</v>
      </c>
      <c r="Y1537" s="152">
        <v>10134.9681</v>
      </c>
      <c r="AA1537" s="153">
        <f>IFERROR(__xludf.DUMMYFUNCTION("TO_DATE(INT((AB1537/(60*60*24))+""1/1/1970""))"),44167.0)</f>
        <v>44167</v>
      </c>
      <c r="AB1537" s="156">
        <v>1.6068888E9</v>
      </c>
      <c r="AC1537" s="156">
        <v>92876.1635</v>
      </c>
      <c r="AE1537" s="153">
        <f>IFERROR(__xludf.DUMMYFUNCTION("TO_DATE(INT((AF1537/(60*60*24))+""1/1/1970""))"),43914.0)</f>
        <v>43914</v>
      </c>
      <c r="AF1537" s="156">
        <v>1.5850332E9</v>
      </c>
      <c r="AG1537" s="156">
        <v>92116.1258</v>
      </c>
    </row>
    <row r="1538">
      <c r="A1538" s="156">
        <v>1.54721706E9</v>
      </c>
      <c r="B1538" s="156">
        <v>117377.1923</v>
      </c>
      <c r="O1538" s="153">
        <f>IFERROR(__xludf.DUMMYFUNCTION("TO_DATE(INT((P1538/(60*60*24))+""1/1/1970""))"),43911.0)</f>
        <v>43911</v>
      </c>
      <c r="P1538" s="13">
        <v>1.5847488E9</v>
      </c>
      <c r="Q1538" s="13">
        <v>33250.0824</v>
      </c>
      <c r="W1538" s="153">
        <f>IFERROR(__xludf.DUMMYFUNCTION("TO_DATE(INT((X1538/(60*60*24))+""1/1/1970""))"),44159.0)</f>
        <v>44159</v>
      </c>
      <c r="X1538" s="156">
        <v>1.60623E9</v>
      </c>
      <c r="Y1538" s="156">
        <v>10120.1076</v>
      </c>
      <c r="AA1538" s="153">
        <f>IFERROR(__xludf.DUMMYFUNCTION("TO_DATE(INT((AB1538/(60*60*24))+""1/1/1970""))"),44168.0)</f>
        <v>44168</v>
      </c>
      <c r="AB1538" s="152">
        <v>1.606968E9</v>
      </c>
      <c r="AC1538" s="152">
        <v>93139.0411</v>
      </c>
      <c r="AE1538" s="153">
        <f>IFERROR(__xludf.DUMMYFUNCTION("TO_DATE(INT((AF1538/(60*60*24))+""1/1/1970""))"),43915.0)</f>
        <v>43915</v>
      </c>
      <c r="AF1538" s="152">
        <v>1.5851124E9</v>
      </c>
      <c r="AG1538" s="152">
        <v>92412.318</v>
      </c>
    </row>
    <row r="1539">
      <c r="A1539" s="152">
        <v>1.5472404E9</v>
      </c>
      <c r="B1539" s="152">
        <v>117377.1923</v>
      </c>
      <c r="O1539" s="153">
        <f>IFERROR(__xludf.DUMMYFUNCTION("TO_DATE(INT((P1539/(60*60*24))+""1/1/1970""))"),43912.0)</f>
        <v>43912</v>
      </c>
      <c r="P1539" s="13">
        <v>1.5848352E9</v>
      </c>
      <c r="Q1539" s="13">
        <v>33250.0824</v>
      </c>
      <c r="W1539" s="153">
        <f>IFERROR(__xludf.DUMMYFUNCTION("TO_DATE(INT((X1539/(60*60*24))+""1/1/1970""))"),44160.0)</f>
        <v>44160</v>
      </c>
      <c r="X1539" s="156">
        <v>1.6063164E9</v>
      </c>
      <c r="Y1539" s="156">
        <v>10138.9431</v>
      </c>
      <c r="AA1539" s="153">
        <f>IFERROR(__xludf.DUMMYFUNCTION("TO_DATE(INT((AB1539/(60*60*24))+""1/1/1970""))"),44169.0)</f>
        <v>44169</v>
      </c>
      <c r="AB1539" s="156">
        <v>1.6070472E9</v>
      </c>
      <c r="AC1539" s="156">
        <v>93430.0177</v>
      </c>
      <c r="AE1539" s="153">
        <f>IFERROR(__xludf.DUMMYFUNCTION("TO_DATE(INT((AF1539/(60*60*24))+""1/1/1970""))"),43916.0)</f>
        <v>43916</v>
      </c>
      <c r="AF1539" s="156">
        <v>1.5851916E9</v>
      </c>
      <c r="AG1539" s="156">
        <v>93180.9668</v>
      </c>
    </row>
    <row r="1540">
      <c r="A1540" s="156">
        <v>1.54747626E9</v>
      </c>
      <c r="B1540" s="156">
        <v>117377.1923</v>
      </c>
      <c r="O1540" s="153">
        <f>IFERROR(__xludf.DUMMYFUNCTION("TO_DATE(INT((P1540/(60*60*24))+""1/1/1970""))"),43913.0)</f>
        <v>43913</v>
      </c>
      <c r="P1540" s="13">
        <v>1.5849216E9</v>
      </c>
      <c r="Q1540" s="13">
        <v>33323.7294</v>
      </c>
      <c r="W1540" s="153">
        <f>IFERROR(__xludf.DUMMYFUNCTION("TO_DATE(INT((X1540/(60*60*24))+""1/1/1970""))"),44161.0)</f>
        <v>44161</v>
      </c>
      <c r="X1540" s="156">
        <v>1.6063488E9</v>
      </c>
      <c r="Y1540" s="156">
        <v>10135.6516</v>
      </c>
      <c r="AA1540" s="153">
        <f>IFERROR(__xludf.DUMMYFUNCTION("TO_DATE(INT((AB1540/(60*60*24))+""1/1/1970""))"),44171.0)</f>
        <v>44171</v>
      </c>
      <c r="AB1540" s="152">
        <v>1.6072956E9</v>
      </c>
      <c r="AC1540" s="152">
        <v>93513.6042</v>
      </c>
      <c r="AE1540" s="153">
        <f>IFERROR(__xludf.DUMMYFUNCTION("TO_DATE(INT((AF1540/(60*60*24))+""1/1/1970""))"),43917.0)</f>
        <v>43917</v>
      </c>
      <c r="AF1540" s="152">
        <v>1.5852708E9</v>
      </c>
      <c r="AG1540" s="152">
        <v>94540.7187</v>
      </c>
    </row>
    <row r="1541">
      <c r="A1541" s="152">
        <v>1.5474996E9</v>
      </c>
      <c r="B1541" s="152">
        <v>117377.1923</v>
      </c>
      <c r="O1541" s="153">
        <f>IFERROR(__xludf.DUMMYFUNCTION("TO_DATE(INT((P1541/(60*60*24))+""1/1/1970""))"),43914.0)</f>
        <v>43914</v>
      </c>
      <c r="P1541" s="13">
        <v>1.5850584E9</v>
      </c>
      <c r="Q1541" s="13">
        <v>33237.6801</v>
      </c>
      <c r="W1541" s="153">
        <f>IFERROR(__xludf.DUMMYFUNCTION("TO_DATE(INT((X1541/(60*60*24))+""1/1/1970""))"),44162.0)</f>
        <v>44162</v>
      </c>
      <c r="X1541" s="152">
        <v>1.6064352E9</v>
      </c>
      <c r="Y1541" s="152">
        <v>10134.1246</v>
      </c>
      <c r="AA1541" s="153">
        <f>IFERROR(__xludf.DUMMYFUNCTION("TO_DATE(INT((AB1541/(60*60*24))+""1/1/1970""))"),44172.0)</f>
        <v>44172</v>
      </c>
      <c r="AB1541" s="156">
        <v>1.6073352E9</v>
      </c>
      <c r="AC1541" s="156">
        <v>93099.6655</v>
      </c>
      <c r="AE1541" s="153">
        <f>IFERROR(__xludf.DUMMYFUNCTION("TO_DATE(INT((AF1541/(60*60*24))+""1/1/1970""))"),43918.0)</f>
        <v>43918</v>
      </c>
      <c r="AF1541" s="156">
        <v>1.5853536E9</v>
      </c>
      <c r="AG1541" s="156">
        <v>95340.8656</v>
      </c>
    </row>
    <row r="1542">
      <c r="A1542" s="156">
        <v>1.54756266E9</v>
      </c>
      <c r="B1542" s="156">
        <v>117377.1923</v>
      </c>
      <c r="O1542" s="153">
        <f>IFERROR(__xludf.DUMMYFUNCTION("TO_DATE(INT((P1542/(60*60*24))+""1/1/1970""))"),43915.0)</f>
        <v>43915</v>
      </c>
      <c r="P1542" s="13">
        <v>1.5851448E9</v>
      </c>
      <c r="Q1542" s="13">
        <v>33062.2266</v>
      </c>
      <c r="W1542" s="153">
        <f>IFERROR(__xludf.DUMMYFUNCTION("TO_DATE(INT((X1542/(60*60*24))+""1/1/1970""))"),44163.0)</f>
        <v>44163</v>
      </c>
      <c r="X1542" s="156">
        <v>1.6065216E9</v>
      </c>
      <c r="Y1542" s="156">
        <v>10148.3652</v>
      </c>
      <c r="AA1542" s="153">
        <f>IFERROR(__xludf.DUMMYFUNCTION("TO_DATE(INT((AB1542/(60*60*24))+""1/1/1970""))"),44173.0)</f>
        <v>44173</v>
      </c>
      <c r="AB1542" s="152">
        <v>1.6074144E9</v>
      </c>
      <c r="AC1542" s="152">
        <v>93326.0422</v>
      </c>
      <c r="AE1542" s="153">
        <f>IFERROR(__xludf.DUMMYFUNCTION("TO_DATE(INT((AF1542/(60*60*24))+""1/1/1970""))"),43919.0)</f>
        <v>43919</v>
      </c>
      <c r="AF1542" s="152">
        <v>1.5855192E9</v>
      </c>
      <c r="AG1542" s="152">
        <v>95340.8656</v>
      </c>
    </row>
    <row r="1543">
      <c r="A1543" s="152">
        <v>1.547586E9</v>
      </c>
      <c r="B1543" s="152">
        <v>117377.1923</v>
      </c>
      <c r="O1543" s="153">
        <f>IFERROR(__xludf.DUMMYFUNCTION("TO_DATE(INT((P1543/(60*60*24))+""1/1/1970""))"),43916.0)</f>
        <v>43916</v>
      </c>
      <c r="P1543" s="13">
        <v>1.5852312E9</v>
      </c>
      <c r="Q1543" s="13">
        <v>33064.3237</v>
      </c>
      <c r="W1543" s="153">
        <f>IFERROR(__xludf.DUMMYFUNCTION("TO_DATE(INT((X1543/(60*60*24))+""1/1/1970""))"),44165.0)</f>
        <v>44165</v>
      </c>
      <c r="X1543" s="152">
        <v>1.6066944E9</v>
      </c>
      <c r="Y1543" s="152">
        <v>10150.2821</v>
      </c>
      <c r="AA1543" s="153">
        <f>IFERROR(__xludf.DUMMYFUNCTION("TO_DATE(INT((AB1543/(60*60*24))+""1/1/1970""))"),44174.0)</f>
        <v>44174</v>
      </c>
      <c r="AB1543" s="156">
        <v>1.6074936E9</v>
      </c>
      <c r="AC1543" s="156">
        <v>93337.7114</v>
      </c>
      <c r="AE1543" s="153">
        <f>IFERROR(__xludf.DUMMYFUNCTION("TO_DATE(INT((AF1543/(60*60*24))+""1/1/1970""))"),43920.0)</f>
        <v>43920</v>
      </c>
      <c r="AF1543" s="152">
        <v>1.5855588E9</v>
      </c>
      <c r="AG1543" s="152">
        <v>95300.3248</v>
      </c>
    </row>
    <row r="1544">
      <c r="A1544" s="156">
        <v>1.54764906E9</v>
      </c>
      <c r="B1544" s="156">
        <v>117377.1923</v>
      </c>
      <c r="O1544" s="153">
        <f>IFERROR(__xludf.DUMMYFUNCTION("TO_DATE(INT((P1544/(60*60*24))+""1/1/1970""))"),43917.0)</f>
        <v>43917</v>
      </c>
      <c r="P1544" s="13">
        <v>1.5853176E9</v>
      </c>
      <c r="Q1544" s="13">
        <v>33302.0904</v>
      </c>
      <c r="W1544" s="153">
        <f>IFERROR(__xludf.DUMMYFUNCTION("TO_DATE(INT((X1544/(60*60*24))+""1/1/1970""))"),44166.0)</f>
        <v>44166</v>
      </c>
      <c r="X1544" s="156">
        <v>1.6068348E9</v>
      </c>
      <c r="Y1544" s="156">
        <v>10142.4934</v>
      </c>
      <c r="AA1544" s="153">
        <f>IFERROR(__xludf.DUMMYFUNCTION("TO_DATE(INT((AB1544/(60*60*24))+""1/1/1970""))"),44175.0)</f>
        <v>44175</v>
      </c>
      <c r="AB1544" s="152">
        <v>1.6075728E9</v>
      </c>
      <c r="AC1544" s="152">
        <v>93424.2632</v>
      </c>
      <c r="AE1544" s="153">
        <f>IFERROR(__xludf.DUMMYFUNCTION("TO_DATE(INT((AF1544/(60*60*24))+""1/1/1970""))"),43921.0)</f>
        <v>43921</v>
      </c>
      <c r="AF1544" s="156">
        <v>1.585638E9</v>
      </c>
      <c r="AG1544" s="156">
        <v>94382.3963</v>
      </c>
    </row>
    <row r="1545">
      <c r="A1545" s="152">
        <v>1.5476724E9</v>
      </c>
      <c r="B1545" s="152">
        <v>117377.1923</v>
      </c>
      <c r="O1545" s="153">
        <f>IFERROR(__xludf.DUMMYFUNCTION("TO_DATE(INT((P1545/(60*60*24))+""1/1/1970""))"),43918.0)</f>
        <v>43918</v>
      </c>
      <c r="P1545" s="13">
        <v>1.5853536E9</v>
      </c>
      <c r="Q1545" s="13">
        <v>33549.3161</v>
      </c>
      <c r="W1545" s="153">
        <f>IFERROR(__xludf.DUMMYFUNCTION("TO_DATE(INT((X1545/(60*60*24))+""1/1/1970""))"),44167.0)</f>
        <v>44167</v>
      </c>
      <c r="X1545" s="156">
        <v>1.6069212E9</v>
      </c>
      <c r="Y1545" s="156">
        <v>10145.4697</v>
      </c>
      <c r="AA1545" s="153">
        <f>IFERROR(__xludf.DUMMYFUNCTION("TO_DATE(INT((AB1545/(60*60*24))+""1/1/1970""))"),44176.0)</f>
        <v>44176</v>
      </c>
      <c r="AB1545" s="156">
        <v>1.607652E9</v>
      </c>
      <c r="AC1545" s="156">
        <v>93641.0278</v>
      </c>
      <c r="AE1545" s="153">
        <f>IFERROR(__xludf.DUMMYFUNCTION("TO_DATE(INT((AF1545/(60*60*24))+""1/1/1970""))"),43922.0)</f>
        <v>43922</v>
      </c>
      <c r="AF1545" s="152">
        <v>1.5857172E9</v>
      </c>
      <c r="AG1545" s="152">
        <v>94356.7916</v>
      </c>
    </row>
    <row r="1546">
      <c r="A1546" s="156">
        <v>1.54773546E9</v>
      </c>
      <c r="B1546" s="156">
        <v>117377.1923</v>
      </c>
      <c r="O1546" s="153">
        <f>IFERROR(__xludf.DUMMYFUNCTION("TO_DATE(INT((P1546/(60*60*24))+""1/1/1970""))"),43919.0)</f>
        <v>43919</v>
      </c>
      <c r="P1546" s="13">
        <v>1.58544E9</v>
      </c>
      <c r="Q1546" s="13">
        <v>33549.3161</v>
      </c>
      <c r="W1546" s="153">
        <f>IFERROR(__xludf.DUMMYFUNCTION("TO_DATE(INT((X1546/(60*60*24))+""1/1/1970""))"),44168.0)</f>
        <v>44168</v>
      </c>
      <c r="X1546" s="156">
        <v>1.6070076E9</v>
      </c>
      <c r="Y1546" s="156">
        <v>10152.6808</v>
      </c>
      <c r="AA1546" s="153">
        <f>IFERROR(__xludf.DUMMYFUNCTION("TO_DATE(INT((AB1546/(60*60*24))+""1/1/1970""))"),44178.0)</f>
        <v>44178</v>
      </c>
      <c r="AB1546" s="152">
        <v>1.6079004E9</v>
      </c>
      <c r="AC1546" s="152">
        <v>93864.5279</v>
      </c>
      <c r="AE1546" s="153">
        <f>IFERROR(__xludf.DUMMYFUNCTION("TO_DATE(INT((AF1546/(60*60*24))+""1/1/1970""))"),43923.0)</f>
        <v>43923</v>
      </c>
      <c r="AF1546" s="156">
        <v>1.5857964E9</v>
      </c>
      <c r="AG1546" s="156">
        <v>93719.6613</v>
      </c>
    </row>
    <row r="1547">
      <c r="A1547" s="152">
        <v>1.5477588E9</v>
      </c>
      <c r="B1547" s="152">
        <v>117377.1923</v>
      </c>
      <c r="O1547" s="153">
        <f>IFERROR(__xludf.DUMMYFUNCTION("TO_DATE(INT((P1547/(60*60*24))+""1/1/1970""))"),43920.0)</f>
        <v>43920</v>
      </c>
      <c r="P1547" s="13">
        <v>1.5855264E9</v>
      </c>
      <c r="Q1547" s="13">
        <v>33651.9128</v>
      </c>
      <c r="W1547" s="153">
        <f>IFERROR(__xludf.DUMMYFUNCTION("TO_DATE(INT((X1547/(60*60*24))+""1/1/1970""))"),44169.0)</f>
        <v>44169</v>
      </c>
      <c r="X1547" s="156">
        <v>1.607094E9</v>
      </c>
      <c r="Y1547" s="156">
        <v>10158.4611</v>
      </c>
      <c r="AA1547" s="153">
        <f>IFERROR(__xludf.DUMMYFUNCTION("TO_DATE(INT((AB1547/(60*60*24))+""1/1/1970""))"),44179.0)</f>
        <v>44179</v>
      </c>
      <c r="AB1547" s="156">
        <v>1.60794E9</v>
      </c>
      <c r="AC1547" s="156">
        <v>93873.4173</v>
      </c>
      <c r="AE1547" s="153">
        <f>IFERROR(__xludf.DUMMYFUNCTION("TO_DATE(INT((AF1547/(60*60*24))+""1/1/1970""))"),43924.0)</f>
        <v>43924</v>
      </c>
      <c r="AF1547" s="152">
        <v>1.5858756E9</v>
      </c>
      <c r="AG1547" s="152">
        <v>92819.2294</v>
      </c>
    </row>
    <row r="1548">
      <c r="A1548" s="156">
        <v>1.54782186E9</v>
      </c>
      <c r="B1548" s="156">
        <v>117377.1923</v>
      </c>
      <c r="O1548" s="153">
        <f>IFERROR(__xludf.DUMMYFUNCTION("TO_DATE(INT((P1548/(60*60*24))+""1/1/1970""))"),43921.0)</f>
        <v>43921</v>
      </c>
      <c r="P1548" s="13">
        <v>1.5856632E9</v>
      </c>
      <c r="Q1548" s="13">
        <v>33694.6293</v>
      </c>
      <c r="W1548" s="153">
        <f>IFERROR(__xludf.DUMMYFUNCTION("TO_DATE(INT((X1548/(60*60*24))+""1/1/1970""))"),44170.0)</f>
        <v>44170</v>
      </c>
      <c r="X1548" s="156">
        <v>1.6071264E9</v>
      </c>
      <c r="Y1548" s="156">
        <v>10161.4528</v>
      </c>
      <c r="AA1548" s="153">
        <f>IFERROR(__xludf.DUMMYFUNCTION("TO_DATE(INT((AB1548/(60*60*24))+""1/1/1970""))"),44180.0)</f>
        <v>44180</v>
      </c>
      <c r="AB1548" s="152">
        <v>1.6080192E9</v>
      </c>
      <c r="AC1548" s="152">
        <v>93907.8371</v>
      </c>
      <c r="AE1548" s="153">
        <f>IFERROR(__xludf.DUMMYFUNCTION("TO_DATE(INT((AF1548/(60*60*24))+""1/1/1970""))"),43925.0)</f>
        <v>43925</v>
      </c>
      <c r="AF1548" s="156">
        <v>1.5859584E9</v>
      </c>
      <c r="AG1548" s="156">
        <v>92473.9927</v>
      </c>
    </row>
    <row r="1549">
      <c r="A1549" s="152">
        <v>1.5478452E9</v>
      </c>
      <c r="B1549" s="152">
        <v>117377.1923</v>
      </c>
      <c r="O1549" s="153">
        <f>IFERROR(__xludf.DUMMYFUNCTION("TO_DATE(INT((P1549/(60*60*24))+""1/1/1970""))"),43922.0)</f>
        <v>43922</v>
      </c>
      <c r="P1549" s="13">
        <v>1.5857496E9</v>
      </c>
      <c r="Q1549" s="13">
        <v>33844.5708</v>
      </c>
      <c r="W1549" s="153">
        <f>IFERROR(__xludf.DUMMYFUNCTION("TO_DATE(INT((X1549/(60*60*24))+""1/1/1970""))"),44172.0)</f>
        <v>44172</v>
      </c>
      <c r="X1549" s="152">
        <v>1.6072992E9</v>
      </c>
      <c r="Y1549" s="152">
        <v>10163.9866</v>
      </c>
      <c r="AA1549" s="153">
        <f>IFERROR(__xludf.DUMMYFUNCTION("TO_DATE(INT((AB1549/(60*60*24))+""1/1/1970""))"),44181.0)</f>
        <v>44181</v>
      </c>
      <c r="AB1549" s="156">
        <v>1.6080984E9</v>
      </c>
      <c r="AC1549" s="156">
        <v>93748.4199</v>
      </c>
      <c r="AE1549" s="153">
        <f>IFERROR(__xludf.DUMMYFUNCTION("TO_DATE(INT((AF1549/(60*60*24))+""1/1/1970""))"),43926.0)</f>
        <v>43926</v>
      </c>
      <c r="AF1549" s="152">
        <v>1.586124E9</v>
      </c>
      <c r="AG1549" s="152">
        <v>92473.9927</v>
      </c>
    </row>
    <row r="1550">
      <c r="A1550" s="156">
        <v>1.54816746E9</v>
      </c>
      <c r="B1550" s="156">
        <v>117377.1923</v>
      </c>
      <c r="O1550" s="153">
        <f>IFERROR(__xludf.DUMMYFUNCTION("TO_DATE(INT((P1550/(60*60*24))+""1/1/1970""))"),43923.0)</f>
        <v>43923</v>
      </c>
      <c r="P1550" s="13">
        <v>1.585836E9</v>
      </c>
      <c r="Q1550" s="13">
        <v>33994.9223</v>
      </c>
      <c r="W1550" s="153">
        <f>IFERROR(__xludf.DUMMYFUNCTION("TO_DATE(INT((X1550/(60*60*24))+""1/1/1970""))"),44173.0)</f>
        <v>44173</v>
      </c>
      <c r="X1550" s="156">
        <v>1.6074396E9</v>
      </c>
      <c r="Y1550" s="156">
        <v>10164.0606</v>
      </c>
      <c r="AA1550" s="153">
        <f>IFERROR(__xludf.DUMMYFUNCTION("TO_DATE(INT((AB1550/(60*60*24))+""1/1/1970""))"),44182.0)</f>
        <v>44182</v>
      </c>
      <c r="AB1550" s="152">
        <v>1.6081776E9</v>
      </c>
      <c r="AC1550" s="152">
        <v>93703.9885</v>
      </c>
      <c r="AE1550" s="153">
        <f>IFERROR(__xludf.DUMMYFUNCTION("TO_DATE(INT((AF1550/(60*60*24))+""1/1/1970""))"),43927.0)</f>
        <v>43927</v>
      </c>
      <c r="AF1550" s="152">
        <v>1.5861636E9</v>
      </c>
      <c r="AG1550" s="152">
        <v>92473.1392</v>
      </c>
    </row>
    <row r="1551">
      <c r="A1551" s="152">
        <v>1.5481908E9</v>
      </c>
      <c r="B1551" s="152">
        <v>117377.1923</v>
      </c>
      <c r="O1551" s="153">
        <f>IFERROR(__xludf.DUMMYFUNCTION("TO_DATE(INT((P1551/(60*60*24))+""1/1/1970""))"),43924.0)</f>
        <v>43924</v>
      </c>
      <c r="P1551" s="13">
        <v>1.5859224E9</v>
      </c>
      <c r="Q1551" s="13">
        <v>33777.1205</v>
      </c>
      <c r="W1551" s="153">
        <f>IFERROR(__xludf.DUMMYFUNCTION("TO_DATE(INT((X1551/(60*60*24))+""1/1/1970""))"),44174.0)</f>
        <v>44174</v>
      </c>
      <c r="X1551" s="156">
        <v>1.607526E9</v>
      </c>
      <c r="Y1551" s="156">
        <v>10157.1464</v>
      </c>
      <c r="AA1551" s="153">
        <f>IFERROR(__xludf.DUMMYFUNCTION("TO_DATE(INT((AB1551/(60*60*24))+""1/1/1970""))"),44183.0)</f>
        <v>44183</v>
      </c>
      <c r="AB1551" s="156">
        <v>1.6082568E9</v>
      </c>
      <c r="AC1551" s="156">
        <v>93801.9935</v>
      </c>
      <c r="AE1551" s="153">
        <f>IFERROR(__xludf.DUMMYFUNCTION("TO_DATE(INT((AF1551/(60*60*24))+""1/1/1970""))"),43928.0)</f>
        <v>43928</v>
      </c>
      <c r="AF1551" s="156">
        <v>1.5862428E9</v>
      </c>
      <c r="AG1551" s="156">
        <v>92416.8088</v>
      </c>
    </row>
    <row r="1552">
      <c r="A1552" s="156">
        <v>1.54825386E9</v>
      </c>
      <c r="B1552" s="156">
        <v>117377.1923</v>
      </c>
      <c r="O1552" s="153">
        <f>IFERROR(__xludf.DUMMYFUNCTION("TO_DATE(INT((P1552/(60*60*24))+""1/1/1970""))"),43925.0)</f>
        <v>43925</v>
      </c>
      <c r="P1552" s="13">
        <v>1.5859584E9</v>
      </c>
      <c r="Q1552" s="13">
        <v>33825.7203</v>
      </c>
      <c r="W1552" s="153">
        <f>IFERROR(__xludf.DUMMYFUNCTION("TO_DATE(INT((X1552/(60*60*24))+""1/1/1970""))"),44175.0)</f>
        <v>44175</v>
      </c>
      <c r="X1552" s="156">
        <v>1.6076124E9</v>
      </c>
      <c r="Y1552" s="156">
        <v>10156.5939</v>
      </c>
      <c r="AA1552" s="153">
        <f>IFERROR(__xludf.DUMMYFUNCTION("TO_DATE(INT((AB1552/(60*60*24))+""1/1/1970""))"),44185.0)</f>
        <v>44185</v>
      </c>
      <c r="AB1552" s="152">
        <v>1.6085052E9</v>
      </c>
      <c r="AC1552" s="152">
        <v>93796.6373</v>
      </c>
      <c r="AE1552" s="153">
        <f>IFERROR(__xludf.DUMMYFUNCTION("TO_DATE(INT((AF1552/(60*60*24))+""1/1/1970""))"),43929.0)</f>
        <v>43929</v>
      </c>
      <c r="AF1552" s="152">
        <v>1.586322E9</v>
      </c>
      <c r="AG1552" s="152">
        <v>93225.4906</v>
      </c>
    </row>
    <row r="1553">
      <c r="A1553" s="152">
        <v>1.5482772E9</v>
      </c>
      <c r="B1553" s="152">
        <v>117377.1923</v>
      </c>
      <c r="O1553" s="153">
        <f>IFERROR(__xludf.DUMMYFUNCTION("TO_DATE(INT((P1553/(60*60*24))+""1/1/1970""))"),43926.0)</f>
        <v>43926</v>
      </c>
      <c r="P1553" s="13">
        <v>1.5860448E9</v>
      </c>
      <c r="Q1553" s="13">
        <v>33825.7203</v>
      </c>
      <c r="W1553" s="153">
        <f>IFERROR(__xludf.DUMMYFUNCTION("TO_DATE(INT((X1553/(60*60*24))+""1/1/1970""))"),44176.0)</f>
        <v>44176</v>
      </c>
      <c r="X1553" s="156">
        <v>1.6076988E9</v>
      </c>
      <c r="Y1553" s="156">
        <v>10186.0839</v>
      </c>
      <c r="AA1553" s="153">
        <f>IFERROR(__xludf.DUMMYFUNCTION("TO_DATE(INT((AB1553/(60*60*24))+""1/1/1970""))"),44186.0)</f>
        <v>44186</v>
      </c>
      <c r="AB1553" s="156">
        <v>1.6085448E9</v>
      </c>
      <c r="AC1553" s="156">
        <v>94116.2929</v>
      </c>
      <c r="AE1553" s="153">
        <f>IFERROR(__xludf.DUMMYFUNCTION("TO_DATE(INT((AF1553/(60*60*24))+""1/1/1970""))"),43930.0)</f>
        <v>43930</v>
      </c>
      <c r="AF1553" s="156">
        <v>1.5864012E9</v>
      </c>
      <c r="AG1553" s="156">
        <v>92939.1447</v>
      </c>
    </row>
    <row r="1554">
      <c r="A1554" s="156">
        <v>1.54834026E9</v>
      </c>
      <c r="B1554" s="156">
        <v>117377.1923</v>
      </c>
      <c r="O1554" s="153">
        <f>IFERROR(__xludf.DUMMYFUNCTION("TO_DATE(INT((P1554/(60*60*24))+""1/1/1970""))"),43927.0)</f>
        <v>43927</v>
      </c>
      <c r="P1554" s="13">
        <v>1.5861312E9</v>
      </c>
      <c r="Q1554" s="13">
        <v>33807.1945</v>
      </c>
      <c r="W1554" s="153">
        <f>IFERROR(__xludf.DUMMYFUNCTION("TO_DATE(INT((X1554/(60*60*24))+""1/1/1970""))"),44177.0)</f>
        <v>44177</v>
      </c>
      <c r="X1554" s="156">
        <v>1.6077312E9</v>
      </c>
      <c r="Y1554" s="156">
        <v>10194.1192</v>
      </c>
      <c r="AA1554" s="153">
        <f>IFERROR(__xludf.DUMMYFUNCTION("TO_DATE(INT((AB1554/(60*60*24))+""1/1/1970""))"),44187.0)</f>
        <v>44187</v>
      </c>
      <c r="AB1554" s="152">
        <v>1.608624E9</v>
      </c>
      <c r="AC1554" s="152">
        <v>93842.702</v>
      </c>
      <c r="AE1554" s="153">
        <f>IFERROR(__xludf.DUMMYFUNCTION("TO_DATE(INT((AF1554/(60*60*24))+""1/1/1970""))"),43931.0)</f>
        <v>43931</v>
      </c>
      <c r="AF1554" s="152">
        <v>1.5864804E9</v>
      </c>
      <c r="AG1554" s="152">
        <v>93475.9899</v>
      </c>
    </row>
    <row r="1555">
      <c r="A1555" s="152">
        <v>1.5483636E9</v>
      </c>
      <c r="B1555" s="152">
        <v>117377.1923</v>
      </c>
      <c r="O1555" s="153">
        <f>IFERROR(__xludf.DUMMYFUNCTION("TO_DATE(INT((P1555/(60*60*24))+""1/1/1970""))"),43928.0)</f>
        <v>43928</v>
      </c>
      <c r="P1555" s="13">
        <v>1.586268E9</v>
      </c>
      <c r="Q1555" s="13">
        <v>33771.4821</v>
      </c>
      <c r="W1555" s="153">
        <f>IFERROR(__xludf.DUMMYFUNCTION("TO_DATE(INT((X1555/(60*60*24))+""1/1/1970""))"),44179.0)</f>
        <v>44179</v>
      </c>
      <c r="X1555" s="152">
        <v>1.607904E9</v>
      </c>
      <c r="Y1555" s="152">
        <v>10192.7256</v>
      </c>
      <c r="AA1555" s="153">
        <f>IFERROR(__xludf.DUMMYFUNCTION("TO_DATE(INT((AB1555/(60*60*24))+""1/1/1970""))"),44188.0)</f>
        <v>44188</v>
      </c>
      <c r="AB1555" s="156">
        <v>1.6087032E9</v>
      </c>
      <c r="AC1555" s="156">
        <v>93860.8636</v>
      </c>
      <c r="AE1555" s="153">
        <f>IFERROR(__xludf.DUMMYFUNCTION("TO_DATE(INT((AF1555/(60*60*24))+""1/1/1970""))"),43932.0)</f>
        <v>43932</v>
      </c>
      <c r="AF1555" s="156">
        <v>1.5865632E9</v>
      </c>
      <c r="AG1555" s="156">
        <v>93584.3832</v>
      </c>
    </row>
    <row r="1556">
      <c r="A1556" s="156">
        <v>1.54842666E9</v>
      </c>
      <c r="B1556" s="156">
        <v>117377.1923</v>
      </c>
      <c r="O1556" s="153">
        <f>IFERROR(__xludf.DUMMYFUNCTION("TO_DATE(INT((P1556/(60*60*24))+""1/1/1970""))"),43929.0)</f>
        <v>43929</v>
      </c>
      <c r="P1556" s="13">
        <v>1.5863544E9</v>
      </c>
      <c r="Q1556" s="13">
        <v>33843.2383</v>
      </c>
      <c r="W1556" s="153">
        <f>IFERROR(__xludf.DUMMYFUNCTION("TO_DATE(INT((X1556/(60*60*24))+""1/1/1970""))"),44180.0)</f>
        <v>44180</v>
      </c>
      <c r="X1556" s="156">
        <v>1.6080444E9</v>
      </c>
      <c r="Y1556" s="156">
        <v>10187.3044</v>
      </c>
      <c r="AA1556" s="153">
        <f>IFERROR(__xludf.DUMMYFUNCTION("TO_DATE(INT((AB1556/(60*60*24))+""1/1/1970""))"),44189.0)</f>
        <v>44189</v>
      </c>
      <c r="AB1556" s="152">
        <v>1.6087824E9</v>
      </c>
      <c r="AC1556" s="152">
        <v>93935.3513</v>
      </c>
      <c r="AE1556" s="153">
        <f>IFERROR(__xludf.DUMMYFUNCTION("TO_DATE(INT((AF1556/(60*60*24))+""1/1/1970""))"),43933.0)</f>
        <v>43933</v>
      </c>
      <c r="AF1556" s="152">
        <v>1.5867288E9</v>
      </c>
      <c r="AG1556" s="152">
        <v>93584.3832</v>
      </c>
    </row>
    <row r="1557">
      <c r="A1557" s="152">
        <v>1.54845E9</v>
      </c>
      <c r="B1557" s="152">
        <v>117377.1923</v>
      </c>
      <c r="O1557" s="153">
        <f>IFERROR(__xludf.DUMMYFUNCTION("TO_DATE(INT((P1557/(60*60*24))+""1/1/1970""))"),43930.0)</f>
        <v>43930</v>
      </c>
      <c r="P1557" s="13">
        <v>1.5864408E9</v>
      </c>
      <c r="Q1557" s="13">
        <v>33812.9066</v>
      </c>
      <c r="W1557" s="153">
        <f>IFERROR(__xludf.DUMMYFUNCTION("TO_DATE(INT((X1557/(60*60*24))+""1/1/1970""))"),44181.0)</f>
        <v>44181</v>
      </c>
      <c r="X1557" s="156">
        <v>1.6081308E9</v>
      </c>
      <c r="Y1557" s="156">
        <v>10190.0349</v>
      </c>
      <c r="AA1557" s="153">
        <f>IFERROR(__xludf.DUMMYFUNCTION("TO_DATE(INT((AB1557/(60*60*24))+""1/1/1970""))"),44192.0)</f>
        <v>44192</v>
      </c>
      <c r="AB1557" s="156">
        <v>1.60911E9</v>
      </c>
      <c r="AC1557" s="156">
        <v>93855.8412</v>
      </c>
      <c r="AE1557" s="153">
        <f>IFERROR(__xludf.DUMMYFUNCTION("TO_DATE(INT((AF1557/(60*60*24))+""1/1/1970""))"),43934.0)</f>
        <v>43934</v>
      </c>
      <c r="AF1557" s="152">
        <v>1.5867684E9</v>
      </c>
      <c r="AG1557" s="152">
        <v>93549.3901</v>
      </c>
    </row>
    <row r="1558">
      <c r="A1558" s="156">
        <v>1.54868586E9</v>
      </c>
      <c r="B1558" s="156">
        <v>117377.1923</v>
      </c>
      <c r="O1558" s="153">
        <f>IFERROR(__xludf.DUMMYFUNCTION("TO_DATE(INT((P1558/(60*60*24))+""1/1/1970""))"),43931.0)</f>
        <v>43931</v>
      </c>
      <c r="P1558" s="13">
        <v>1.5864768E9</v>
      </c>
      <c r="Q1558" s="13">
        <v>33744.4401</v>
      </c>
      <c r="W1558" s="153">
        <f>IFERROR(__xludf.DUMMYFUNCTION("TO_DATE(INT((X1558/(60*60*24))+""1/1/1970""))"),44182.0)</f>
        <v>44182</v>
      </c>
      <c r="X1558" s="156">
        <v>1.6082172E9</v>
      </c>
      <c r="Y1558" s="156">
        <v>10188.1328</v>
      </c>
      <c r="AA1558" s="153">
        <f>IFERROR(__xludf.DUMMYFUNCTION("TO_DATE(INT((AB1558/(60*60*24))+""1/1/1970""))"),44193.0)</f>
        <v>44193</v>
      </c>
      <c r="AB1558" s="152">
        <v>1.6091496E9</v>
      </c>
      <c r="AC1558" s="152">
        <v>93977.0082</v>
      </c>
      <c r="AE1558" s="153">
        <f>IFERROR(__xludf.DUMMYFUNCTION("TO_DATE(INT((AF1558/(60*60*24))+""1/1/1970""))"),43935.0)</f>
        <v>43935</v>
      </c>
      <c r="AF1558" s="156">
        <v>1.5868476E9</v>
      </c>
      <c r="AG1558" s="156">
        <v>93449.5317</v>
      </c>
    </row>
    <row r="1559">
      <c r="A1559" s="152">
        <v>1.5487092E9</v>
      </c>
      <c r="B1559" s="152">
        <v>117377.1923</v>
      </c>
      <c r="O1559" s="153">
        <f>IFERROR(__xludf.DUMMYFUNCTION("TO_DATE(INT((P1559/(60*60*24))+""1/1/1970""))"),43932.0)</f>
        <v>43932</v>
      </c>
      <c r="P1559" s="13">
        <v>1.5865632E9</v>
      </c>
      <c r="Q1559" s="13">
        <v>33788.4578</v>
      </c>
      <c r="W1559" s="153">
        <f>IFERROR(__xludf.DUMMYFUNCTION("TO_DATE(INT((X1559/(60*60*24))+""1/1/1970""))"),44183.0)</f>
        <v>44183</v>
      </c>
      <c r="X1559" s="156">
        <v>1.6083036E9</v>
      </c>
      <c r="Y1559" s="156">
        <v>10199.4883</v>
      </c>
      <c r="AA1559" s="153">
        <f>IFERROR(__xludf.DUMMYFUNCTION("TO_DATE(INT((AB1559/(60*60*24))+""1/1/1970""))"),44194.0)</f>
        <v>44194</v>
      </c>
      <c r="AB1559" s="156">
        <v>1.6092288E9</v>
      </c>
      <c r="AC1559" s="156">
        <v>94196.5709</v>
      </c>
      <c r="AE1559" s="153">
        <f>IFERROR(__xludf.DUMMYFUNCTION("TO_DATE(INT((AF1559/(60*60*24))+""1/1/1970""))"),43936.0)</f>
        <v>43936</v>
      </c>
      <c r="AF1559" s="152">
        <v>1.5869268E9</v>
      </c>
      <c r="AG1559" s="152">
        <v>93990.6444</v>
      </c>
    </row>
    <row r="1560">
      <c r="A1560" s="156">
        <v>1.54877226E9</v>
      </c>
      <c r="B1560" s="156">
        <v>117377.1923</v>
      </c>
      <c r="O1560" s="153">
        <f>IFERROR(__xludf.DUMMYFUNCTION("TO_DATE(INT((P1560/(60*60*24))+""1/1/1970""))"),43933.0)</f>
        <v>43933</v>
      </c>
      <c r="P1560" s="13">
        <v>1.5866496E9</v>
      </c>
      <c r="Q1560" s="13">
        <v>33788.4578</v>
      </c>
      <c r="W1560" s="153">
        <f>IFERROR(__xludf.DUMMYFUNCTION("TO_DATE(INT((X1560/(60*60*24))+""1/1/1970""))"),44184.0)</f>
        <v>44184</v>
      </c>
      <c r="X1560" s="156">
        <v>1.608336E9</v>
      </c>
      <c r="Y1560" s="156">
        <v>10194.7551</v>
      </c>
      <c r="AA1560" s="153">
        <f>IFERROR(__xludf.DUMMYFUNCTION("TO_DATE(INT((AB1560/(60*60*24))+""1/1/1970""))"),44195.0)</f>
        <v>44195</v>
      </c>
      <c r="AB1560" s="152">
        <v>1.609308E9</v>
      </c>
      <c r="AC1560" s="152">
        <v>94663.821</v>
      </c>
      <c r="AE1560" s="153">
        <f>IFERROR(__xludf.DUMMYFUNCTION("TO_DATE(INT((AF1560/(60*60*24))+""1/1/1970""))"),43937.0)</f>
        <v>43937</v>
      </c>
      <c r="AF1560" s="156">
        <v>1.587006E9</v>
      </c>
      <c r="AG1560" s="156">
        <v>93311.6931</v>
      </c>
    </row>
    <row r="1561">
      <c r="A1561" s="152">
        <v>1.5487956E9</v>
      </c>
      <c r="B1561" s="152">
        <v>117020.7352</v>
      </c>
      <c r="O1561" s="153">
        <f>IFERROR(__xludf.DUMMYFUNCTION("TO_DATE(INT((P1561/(60*60*24))+""1/1/1970""))"),43934.0)</f>
        <v>43934</v>
      </c>
      <c r="P1561" s="13">
        <v>1.586736E9</v>
      </c>
      <c r="Q1561" s="13">
        <v>33844.3158</v>
      </c>
      <c r="W1561" s="153">
        <f>IFERROR(__xludf.DUMMYFUNCTION("TO_DATE(INT((X1561/(60*60*24))+""1/1/1970""))"),44186.0)</f>
        <v>44186</v>
      </c>
      <c r="X1561" s="152">
        <v>1.6085088E9</v>
      </c>
      <c r="Y1561" s="152">
        <v>10194.347</v>
      </c>
      <c r="AA1561" s="153">
        <f>IFERROR(__xludf.DUMMYFUNCTION("TO_DATE(INT((AB1561/(60*60*24))+""1/1/1970""))"),44196.0)</f>
        <v>44196</v>
      </c>
      <c r="AB1561" s="156">
        <v>1.6093872E9</v>
      </c>
      <c r="AC1561" s="156">
        <v>94687.2232</v>
      </c>
      <c r="AE1561" s="153">
        <f>IFERROR(__xludf.DUMMYFUNCTION("TO_DATE(INT((AF1561/(60*60*24))+""1/1/1970""))"),43938.0)</f>
        <v>43938</v>
      </c>
      <c r="AF1561" s="152">
        <v>1.5870852E9</v>
      </c>
      <c r="AG1561" s="152">
        <v>92927.6226</v>
      </c>
    </row>
    <row r="1562">
      <c r="A1562" s="156">
        <v>1.54885866E9</v>
      </c>
      <c r="B1562" s="156">
        <v>117746.7469</v>
      </c>
      <c r="O1562" s="153">
        <f>IFERROR(__xludf.DUMMYFUNCTION("TO_DATE(INT((P1562/(60*60*24))+""1/1/1970""))"),43935.0)</f>
        <v>43935</v>
      </c>
      <c r="P1562" s="13">
        <v>1.5868728E9</v>
      </c>
      <c r="Q1562" s="13">
        <v>34027.5741</v>
      </c>
      <c r="W1562" s="153">
        <f>IFERROR(__xludf.DUMMYFUNCTION("TO_DATE(INT((X1562/(60*60*24))+""1/1/1970""))"),44187.0)</f>
        <v>44187</v>
      </c>
      <c r="X1562" s="156">
        <v>1.6086492E9</v>
      </c>
      <c r="Y1562" s="156">
        <v>10188.1297</v>
      </c>
      <c r="AE1562" s="153">
        <f>IFERROR(__xludf.DUMMYFUNCTION("TO_DATE(INT((AF1562/(60*60*24))+""1/1/1970""))"),43939.0)</f>
        <v>43939</v>
      </c>
      <c r="AF1562" s="156">
        <v>1.587168E9</v>
      </c>
      <c r="AG1562" s="156">
        <v>93056.9263</v>
      </c>
    </row>
    <row r="1563">
      <c r="A1563" s="152">
        <v>1.548882E9</v>
      </c>
      <c r="B1563" s="152">
        <v>118866.7527</v>
      </c>
      <c r="O1563" s="153">
        <f>IFERROR(__xludf.DUMMYFUNCTION("TO_DATE(INT((P1563/(60*60*24))+""1/1/1970""))"),43936.0)</f>
        <v>43936</v>
      </c>
      <c r="P1563" s="13">
        <v>1.5869592E9</v>
      </c>
      <c r="Q1563" s="13">
        <v>34167.387</v>
      </c>
      <c r="W1563" s="153">
        <f>IFERROR(__xludf.DUMMYFUNCTION("TO_DATE(INT((X1563/(60*60*24))+""1/1/1970""))"),44188.0)</f>
        <v>44188</v>
      </c>
      <c r="X1563" s="156">
        <v>1.6087356E9</v>
      </c>
      <c r="Y1563" s="156">
        <v>10181.3291</v>
      </c>
      <c r="AE1563" s="153">
        <f>IFERROR(__xludf.DUMMYFUNCTION("TO_DATE(INT((AF1563/(60*60*24))+""1/1/1970""))"),43940.0)</f>
        <v>43940</v>
      </c>
      <c r="AF1563" s="152">
        <v>1.5873336E9</v>
      </c>
      <c r="AG1563" s="152">
        <v>93056.9263</v>
      </c>
    </row>
    <row r="1564">
      <c r="A1564" s="156">
        <v>1.54894506E9</v>
      </c>
      <c r="B1564" s="156">
        <v>118888.8872</v>
      </c>
      <c r="O1564" s="153">
        <f>IFERROR(__xludf.DUMMYFUNCTION("TO_DATE(INT((P1564/(60*60*24))+""1/1/1970""))"),43937.0)</f>
        <v>43937</v>
      </c>
      <c r="P1564" s="13">
        <v>1.5870456E9</v>
      </c>
      <c r="Q1564" s="13">
        <v>34187.6406</v>
      </c>
      <c r="W1564" s="153">
        <f>IFERROR(__xludf.DUMMYFUNCTION("TO_DATE(INT((X1564/(60*60*24))+""1/1/1970""))"),44189.0)</f>
        <v>44189</v>
      </c>
      <c r="X1564" s="156">
        <v>1.608822E9</v>
      </c>
      <c r="Y1564" s="156">
        <v>10182.1716</v>
      </c>
      <c r="AE1564" s="153">
        <f>IFERROR(__xludf.DUMMYFUNCTION("TO_DATE(INT((AF1564/(60*60*24))+""1/1/1970""))"),43941.0)</f>
        <v>43941</v>
      </c>
      <c r="AF1564" s="152">
        <v>1.5873732E9</v>
      </c>
      <c r="AG1564" s="152">
        <v>92971.5773</v>
      </c>
    </row>
    <row r="1565">
      <c r="A1565" s="152">
        <v>1.5489684E9</v>
      </c>
      <c r="B1565" s="152">
        <v>119907.0743</v>
      </c>
      <c r="O1565" s="153">
        <f>IFERROR(__xludf.DUMMYFUNCTION("TO_DATE(INT((P1565/(60*60*24))+""1/1/1970""))"),43938.0)</f>
        <v>43938</v>
      </c>
      <c r="P1565" s="13">
        <v>1.587132E9</v>
      </c>
      <c r="Q1565" s="13">
        <v>34160.1919</v>
      </c>
      <c r="W1565" s="153">
        <f>IFERROR(__xludf.DUMMYFUNCTION("TO_DATE(INT((X1565/(60*60*24))+""1/1/1970""))"),44190.0)</f>
        <v>44190</v>
      </c>
      <c r="X1565" s="156">
        <v>1.6088544E9</v>
      </c>
      <c r="Y1565" s="156">
        <v>10179.6651</v>
      </c>
      <c r="AE1565" s="153">
        <f>IFERROR(__xludf.DUMMYFUNCTION("TO_DATE(INT((AF1565/(60*60*24))+""1/1/1970""))"),43942.0)</f>
        <v>43942</v>
      </c>
      <c r="AF1565" s="156">
        <v>1.5874524E9</v>
      </c>
      <c r="AG1565" s="156">
        <v>92971.5773</v>
      </c>
    </row>
    <row r="1566">
      <c r="A1566" s="156">
        <v>1.54903146E9</v>
      </c>
      <c r="B1566" s="156">
        <v>119986.7585</v>
      </c>
      <c r="O1566" s="153">
        <f>IFERROR(__xludf.DUMMYFUNCTION("TO_DATE(INT((P1566/(60*60*24))+""1/1/1970""))"),43939.0)</f>
        <v>43939</v>
      </c>
      <c r="P1566" s="13">
        <v>1.587168E9</v>
      </c>
      <c r="Q1566" s="13">
        <v>34234.2774</v>
      </c>
      <c r="W1566" s="153">
        <f>IFERROR(__xludf.DUMMYFUNCTION("TO_DATE(INT((X1566/(60*60*24))+""1/1/1970""))"),44193.0)</f>
        <v>44193</v>
      </c>
      <c r="X1566" s="152">
        <v>1.6091136E9</v>
      </c>
      <c r="Y1566" s="152">
        <v>10185.4686</v>
      </c>
      <c r="AE1566" s="153">
        <f>IFERROR(__xludf.DUMMYFUNCTION("TO_DATE(INT((AF1566/(60*60*24))+""1/1/1970""))"),43943.0)</f>
        <v>43943</v>
      </c>
      <c r="AF1566" s="152">
        <v>1.5875316E9</v>
      </c>
      <c r="AG1566" s="152">
        <v>92908.8458</v>
      </c>
    </row>
    <row r="1567">
      <c r="A1567" s="152">
        <v>1.5490548E9</v>
      </c>
      <c r="B1567" s="152">
        <v>119964.624</v>
      </c>
      <c r="O1567" s="153">
        <f>IFERROR(__xludf.DUMMYFUNCTION("TO_DATE(INT((P1567/(60*60*24))+""1/1/1970""))"),43940.0)</f>
        <v>43940</v>
      </c>
      <c r="P1567" s="13">
        <v>1.5872544E9</v>
      </c>
      <c r="Q1567" s="13">
        <v>34234.2774</v>
      </c>
      <c r="W1567" s="153">
        <f>IFERROR(__xludf.DUMMYFUNCTION("TO_DATE(INT((X1567/(60*60*24))+""1/1/1970""))"),44194.0)</f>
        <v>44194</v>
      </c>
      <c r="X1567" s="156">
        <v>1.609254E9</v>
      </c>
      <c r="Y1567" s="156">
        <v>10187.9817</v>
      </c>
      <c r="AE1567" s="153">
        <f>IFERROR(__xludf.DUMMYFUNCTION("TO_DATE(INT((AF1567/(60*60*24))+""1/1/1970""))"),43944.0)</f>
        <v>43944</v>
      </c>
      <c r="AF1567" s="156">
        <v>1.5876108E9</v>
      </c>
      <c r="AG1567" s="156">
        <v>92479.9671</v>
      </c>
    </row>
    <row r="1568">
      <c r="A1568" s="156">
        <v>1.54929066E9</v>
      </c>
      <c r="B1568" s="156">
        <v>119977.9047</v>
      </c>
      <c r="O1568" s="153">
        <f>IFERROR(__xludf.DUMMYFUNCTION("TO_DATE(INT((P1568/(60*60*24))+""1/1/1970""))"),43941.0)</f>
        <v>43941</v>
      </c>
      <c r="P1568" s="13">
        <v>1.5873408E9</v>
      </c>
      <c r="Q1568" s="13">
        <v>34180.3648</v>
      </c>
      <c r="W1568" s="153">
        <f>IFERROR(__xludf.DUMMYFUNCTION("TO_DATE(INT((X1568/(60*60*24))+""1/1/1970""))"),44195.0)</f>
        <v>44195</v>
      </c>
      <c r="X1568" s="156">
        <v>1.6093404E9</v>
      </c>
      <c r="Y1568" s="156">
        <v>10189.7915</v>
      </c>
      <c r="AE1568" s="153">
        <f>IFERROR(__xludf.DUMMYFUNCTION("TO_DATE(INT((AF1568/(60*60*24))+""1/1/1970""))"),43945.0)</f>
        <v>43945</v>
      </c>
      <c r="AF1568" s="152">
        <v>1.58769E9</v>
      </c>
      <c r="AG1568" s="152">
        <v>92208.5573</v>
      </c>
    </row>
    <row r="1569">
      <c r="A1569" s="152">
        <v>1.549314E9</v>
      </c>
      <c r="B1569" s="152">
        <v>120805.7351</v>
      </c>
      <c r="O1569" s="153">
        <f>IFERROR(__xludf.DUMMYFUNCTION("TO_DATE(INT((P1569/(60*60*24))+""1/1/1970""))"),43942.0)</f>
        <v>43942</v>
      </c>
      <c r="P1569" s="13">
        <v>1.5874776E9</v>
      </c>
      <c r="Q1569" s="13">
        <v>34226.8715</v>
      </c>
      <c r="W1569" s="153">
        <f>IFERROR(__xludf.DUMMYFUNCTION("TO_DATE(INT((X1569/(60*60*24))+""1/1/1970""))"),44196.0)</f>
        <v>44196</v>
      </c>
      <c r="X1569" s="156">
        <v>1.6094268E9</v>
      </c>
      <c r="Y1569" s="156">
        <v>10203.7227</v>
      </c>
      <c r="AE1569" s="153">
        <f>IFERROR(__xludf.DUMMYFUNCTION("TO_DATE(INT((AF1569/(60*60*24))+""1/1/1970""))"),43946.0)</f>
        <v>43946</v>
      </c>
      <c r="AF1569" s="156">
        <v>1.5877728E9</v>
      </c>
      <c r="AG1569" s="156">
        <v>92624.2069</v>
      </c>
    </row>
    <row r="1570">
      <c r="A1570" s="156">
        <v>1.54937706E9</v>
      </c>
      <c r="B1570" s="156">
        <v>121035.934</v>
      </c>
      <c r="O1570" s="153">
        <f>IFERROR(__xludf.DUMMYFUNCTION("TO_DATE(INT((P1570/(60*60*24))+""1/1/1970""))"),43943.0)</f>
        <v>43943</v>
      </c>
      <c r="P1570" s="13">
        <v>1.587564E9</v>
      </c>
      <c r="Q1570" s="13">
        <v>34261.1462</v>
      </c>
      <c r="W1570" s="153">
        <f>IFERROR(__xludf.DUMMYFUNCTION("TO_DATE(INT((X1570/(60*60*24))+""1/1/1970""))"),44197.0)</f>
        <v>44197</v>
      </c>
      <c r="X1570" s="156">
        <v>1.6094592E9</v>
      </c>
      <c r="Y1570" s="156">
        <v>10198.4249</v>
      </c>
      <c r="AE1570" s="153">
        <f>IFERROR(__xludf.DUMMYFUNCTION("TO_DATE(INT((AF1570/(60*60*24))+""1/1/1970""))"),43947.0)</f>
        <v>43947</v>
      </c>
      <c r="AF1570" s="152">
        <v>1.5879384E9</v>
      </c>
      <c r="AG1570" s="152">
        <v>92624.2069</v>
      </c>
    </row>
    <row r="1571">
      <c r="A1571" s="152">
        <v>1.5494004E9</v>
      </c>
      <c r="B1571" s="152">
        <v>121310.4018</v>
      </c>
      <c r="O1571" s="153">
        <f>IFERROR(__xludf.DUMMYFUNCTION("TO_DATE(INT((P1571/(60*60*24))+""1/1/1970""))"),43944.0)</f>
        <v>43944</v>
      </c>
      <c r="P1571" s="13">
        <v>1.5876504E9</v>
      </c>
      <c r="Q1571" s="13">
        <v>34249.3145</v>
      </c>
      <c r="AE1571" s="153">
        <f>IFERROR(__xludf.DUMMYFUNCTION("TO_DATE(INT((AF1571/(60*60*24))+""1/1/1970""))"),43948.0)</f>
        <v>43948</v>
      </c>
      <c r="AF1571" s="152">
        <v>1.587978E9</v>
      </c>
      <c r="AG1571" s="152">
        <v>92603.2964</v>
      </c>
    </row>
    <row r="1572">
      <c r="A1572" s="156">
        <v>1.54946346E9</v>
      </c>
      <c r="B1572" s="156">
        <v>121243.9983</v>
      </c>
      <c r="O1572" s="153">
        <f>IFERROR(__xludf.DUMMYFUNCTION("TO_DATE(INT((P1572/(60*60*24))+""1/1/1970""))"),43945.0)</f>
        <v>43945</v>
      </c>
      <c r="P1572" s="13">
        <v>1.5877368E9</v>
      </c>
      <c r="Q1572" s="13">
        <v>34248.5308</v>
      </c>
      <c r="AE1572" s="153">
        <f>IFERROR(__xludf.DUMMYFUNCTION("TO_DATE(INT((AF1572/(60*60*24))+""1/1/1970""))"),43949.0)</f>
        <v>43949</v>
      </c>
      <c r="AF1572" s="156">
        <v>1.5880572E9</v>
      </c>
      <c r="AG1572" s="156">
        <v>92636.5825</v>
      </c>
    </row>
    <row r="1573">
      <c r="A1573" s="152">
        <v>1.5494868E9</v>
      </c>
      <c r="B1573" s="152">
        <v>121151.0334</v>
      </c>
      <c r="O1573" s="153">
        <f>IFERROR(__xludf.DUMMYFUNCTION("TO_DATE(INT((P1573/(60*60*24))+""1/1/1970""))"),43946.0)</f>
        <v>43946</v>
      </c>
      <c r="P1573" s="13">
        <v>1.5877728E9</v>
      </c>
      <c r="Q1573" s="13">
        <v>34290.2089</v>
      </c>
      <c r="AE1573" s="153">
        <f>IFERROR(__xludf.DUMMYFUNCTION("TO_DATE(INT((AF1573/(60*60*24))+""1/1/1970""))"),43950.0)</f>
        <v>43950</v>
      </c>
      <c r="AF1573" s="152">
        <v>1.5881364E9</v>
      </c>
      <c r="AG1573" s="152">
        <v>92704.8617</v>
      </c>
    </row>
    <row r="1574">
      <c r="A1574" s="156">
        <v>1.54954986E9</v>
      </c>
      <c r="B1574" s="156">
        <v>120327.6299</v>
      </c>
      <c r="O1574" s="153">
        <f>IFERROR(__xludf.DUMMYFUNCTION("TO_DATE(INT((P1574/(60*60*24))+""1/1/1970""))"),43947.0)</f>
        <v>43947</v>
      </c>
      <c r="P1574" s="13">
        <v>1.5878592E9</v>
      </c>
      <c r="Q1574" s="13">
        <v>34290.2089</v>
      </c>
      <c r="AE1574" s="153">
        <f>IFERROR(__xludf.DUMMYFUNCTION("TO_DATE(INT((AF1574/(60*60*24))+""1/1/1970""))"),43951.0)</f>
        <v>43951</v>
      </c>
      <c r="AF1574" s="156">
        <v>1.5882156E9</v>
      </c>
      <c r="AG1574" s="156">
        <v>93086.7985</v>
      </c>
    </row>
    <row r="1575">
      <c r="A1575" s="152">
        <v>1.5495732E9</v>
      </c>
      <c r="B1575" s="152">
        <v>120000.0392</v>
      </c>
      <c r="O1575" s="153">
        <f>IFERROR(__xludf.DUMMYFUNCTION("TO_DATE(INT((P1575/(60*60*24))+""1/1/1970""))"),43948.0)</f>
        <v>43948</v>
      </c>
      <c r="P1575" s="13">
        <v>1.5879456E9</v>
      </c>
      <c r="Q1575" s="13">
        <v>34284.5458</v>
      </c>
      <c r="AE1575" s="153">
        <f>IFERROR(__xludf.DUMMYFUNCTION("TO_DATE(INT((AF1575/(60*60*24))+""1/1/1970""))"),43952.0)</f>
        <v>43952</v>
      </c>
      <c r="AF1575" s="152">
        <v>1.5882948E9</v>
      </c>
      <c r="AG1575" s="152">
        <v>93663.331</v>
      </c>
    </row>
    <row r="1576">
      <c r="A1576" s="156">
        <v>1.54963626E9</v>
      </c>
      <c r="B1576" s="156">
        <v>119459.9574</v>
      </c>
      <c r="O1576" s="153">
        <f>IFERROR(__xludf.DUMMYFUNCTION("TO_DATE(INT((P1576/(60*60*24))+""1/1/1970""))"),43949.0)</f>
        <v>43949</v>
      </c>
      <c r="P1576" s="13">
        <v>1.5880824E9</v>
      </c>
      <c r="Q1576" s="13">
        <v>34344.0214</v>
      </c>
      <c r="AE1576" s="153">
        <f>IFERROR(__xludf.DUMMYFUNCTION("TO_DATE(INT((AF1576/(60*60*24))+""1/1/1970""))"),43953.0)</f>
        <v>43953</v>
      </c>
      <c r="AF1576" s="156">
        <v>1.5883776E9</v>
      </c>
      <c r="AG1576" s="156">
        <v>93957.3583</v>
      </c>
    </row>
    <row r="1577">
      <c r="A1577" s="152">
        <v>1.5496596E9</v>
      </c>
      <c r="B1577" s="152">
        <v>120146.127</v>
      </c>
      <c r="O1577" s="153">
        <f>IFERROR(__xludf.DUMMYFUNCTION("TO_DATE(INT((P1577/(60*60*24))+""1/1/1970""))"),43950.0)</f>
        <v>43950</v>
      </c>
      <c r="P1577" s="13">
        <v>1.5881688E9</v>
      </c>
      <c r="Q1577" s="13">
        <v>34433.7064</v>
      </c>
      <c r="AE1577" s="153">
        <f>IFERROR(__xludf.DUMMYFUNCTION("TO_DATE(INT((AF1577/(60*60*24))+""1/1/1970""))"),43954.0)</f>
        <v>43954</v>
      </c>
      <c r="AF1577" s="152">
        <v>1.5885432E9</v>
      </c>
      <c r="AG1577" s="152">
        <v>93957.3583</v>
      </c>
    </row>
    <row r="1578">
      <c r="A1578" s="156">
        <v>1.54989546E9</v>
      </c>
      <c r="B1578" s="156">
        <v>120522.4135</v>
      </c>
      <c r="O1578" s="153">
        <f>IFERROR(__xludf.DUMMYFUNCTION("TO_DATE(INT((P1578/(60*60*24))+""1/1/1970""))"),43951.0)</f>
        <v>43951</v>
      </c>
      <c r="P1578" s="13">
        <v>1.5882552E9</v>
      </c>
      <c r="Q1578" s="13">
        <v>34416.0797</v>
      </c>
      <c r="AE1578" s="153">
        <f>IFERROR(__xludf.DUMMYFUNCTION("TO_DATE(INT((AF1578/(60*60*24))+""1/1/1970""))"),43955.0)</f>
        <v>43955</v>
      </c>
      <c r="AF1578" s="152">
        <v>1.5885828E9</v>
      </c>
      <c r="AG1578" s="152">
        <v>93799.4626</v>
      </c>
    </row>
    <row r="1579">
      <c r="A1579" s="152">
        <v>1.5499188E9</v>
      </c>
      <c r="B1579" s="152">
        <v>120212.5305</v>
      </c>
      <c r="O1579" s="153">
        <f>IFERROR(__xludf.DUMMYFUNCTION("TO_DATE(INT((P1579/(60*60*24))+""1/1/1970""))"),43952.0)</f>
        <v>43952</v>
      </c>
      <c r="P1579" s="13">
        <v>1.5883416E9</v>
      </c>
      <c r="Q1579" s="13">
        <v>34349.6779</v>
      </c>
      <c r="AE1579" s="153">
        <f>IFERROR(__xludf.DUMMYFUNCTION("TO_DATE(INT((AF1579/(60*60*24))+""1/1/1970""))"),43956.0)</f>
        <v>43956</v>
      </c>
      <c r="AF1579" s="156">
        <v>1.588662E9</v>
      </c>
      <c r="AG1579" s="156">
        <v>93307.8524</v>
      </c>
    </row>
    <row r="1580">
      <c r="A1580" s="156">
        <v>1.54998186E9</v>
      </c>
      <c r="B1580" s="156">
        <v>121022.6533</v>
      </c>
      <c r="O1580" s="153">
        <f>IFERROR(__xludf.DUMMYFUNCTION("TO_DATE(INT((P1580/(60*60*24))+""1/1/1970""))"),43953.0)</f>
        <v>43953</v>
      </c>
      <c r="P1580" s="13">
        <v>1.5883776E9</v>
      </c>
      <c r="Q1580" s="13">
        <v>34431.8221</v>
      </c>
      <c r="AE1580" s="153">
        <f>IFERROR(__xludf.DUMMYFUNCTION("TO_DATE(INT((AF1580/(60*60*24))+""1/1/1970""))"),43957.0)</f>
        <v>43957</v>
      </c>
      <c r="AF1580" s="152">
        <v>1.5887412E9</v>
      </c>
      <c r="AG1580" s="152">
        <v>92757.3514</v>
      </c>
    </row>
    <row r="1581">
      <c r="A1581" s="152">
        <v>1.5500052E9</v>
      </c>
      <c r="B1581" s="152">
        <v>121753.0918</v>
      </c>
      <c r="O1581" s="153">
        <f>IFERROR(__xludf.DUMMYFUNCTION("TO_DATE(INT((P1581/(60*60*24))+""1/1/1970""))"),43954.0)</f>
        <v>43954</v>
      </c>
      <c r="P1581" s="13">
        <v>1.588464E9</v>
      </c>
      <c r="Q1581" s="13">
        <v>34431.8221</v>
      </c>
      <c r="AE1581" s="153">
        <f>IFERROR(__xludf.DUMMYFUNCTION("TO_DATE(INT((AF1581/(60*60*24))+""1/1/1970""))"),43958.0)</f>
        <v>43958</v>
      </c>
      <c r="AF1581" s="156">
        <v>1.5888204E9</v>
      </c>
      <c r="AG1581" s="156">
        <v>92411.2612</v>
      </c>
    </row>
    <row r="1582">
      <c r="A1582" s="156">
        <v>1.55006826E9</v>
      </c>
      <c r="B1582" s="156">
        <v>122173.6474</v>
      </c>
      <c r="O1582" s="153">
        <f>IFERROR(__xludf.DUMMYFUNCTION("TO_DATE(INT((P1582/(60*60*24))+""1/1/1970""))"),43955.0)</f>
        <v>43955</v>
      </c>
      <c r="P1582" s="13">
        <v>1.5885504E9</v>
      </c>
      <c r="Q1582" s="13">
        <v>34478.4469</v>
      </c>
      <c r="AE1582" s="153">
        <f>IFERROR(__xludf.DUMMYFUNCTION("TO_DATE(INT((AF1582/(60*60*24))+""1/1/1970""))"),43959.0)</f>
        <v>43959</v>
      </c>
      <c r="AF1582" s="152">
        <v>1.5888996E9</v>
      </c>
      <c r="AG1582" s="152">
        <v>92735.5874</v>
      </c>
    </row>
    <row r="1583">
      <c r="A1583" s="152">
        <v>1.5500916E9</v>
      </c>
      <c r="B1583" s="152">
        <v>122147.086</v>
      </c>
      <c r="O1583" s="153">
        <f>IFERROR(__xludf.DUMMYFUNCTION("TO_DATE(INT((P1583/(60*60*24))+""1/1/1970""))"),43956.0)</f>
        <v>43956</v>
      </c>
      <c r="P1583" s="13">
        <v>1.5886872E9</v>
      </c>
      <c r="Q1583" s="13">
        <v>34517.9881</v>
      </c>
      <c r="AE1583" s="153">
        <f>IFERROR(__xludf.DUMMYFUNCTION("TO_DATE(INT((AF1583/(60*60*24))+""1/1/1970""))"),43960.0)</f>
        <v>43960</v>
      </c>
      <c r="AF1583" s="156">
        <v>1.5889824E9</v>
      </c>
      <c r="AG1583" s="156">
        <v>92753.9374</v>
      </c>
    </row>
    <row r="1584">
      <c r="A1584" s="156">
        <v>1.55015466E9</v>
      </c>
      <c r="B1584" s="156">
        <v>121553.8813</v>
      </c>
      <c r="O1584" s="153">
        <f>IFERROR(__xludf.DUMMYFUNCTION("TO_DATE(INT((P1584/(60*60*24))+""1/1/1970""))"),43957.0)</f>
        <v>43957</v>
      </c>
      <c r="P1584" s="13">
        <v>1.5887736E9</v>
      </c>
      <c r="Q1584" s="13">
        <v>34602.1087</v>
      </c>
      <c r="AE1584" s="153">
        <f>IFERROR(__xludf.DUMMYFUNCTION("TO_DATE(INT((AF1584/(60*60*24))+""1/1/1970""))"),43961.0)</f>
        <v>43961</v>
      </c>
      <c r="AF1584" s="152">
        <v>1.589148E9</v>
      </c>
      <c r="AG1584" s="152">
        <v>92753.9374</v>
      </c>
    </row>
    <row r="1585">
      <c r="A1585" s="152">
        <v>1.550178E9</v>
      </c>
      <c r="B1585" s="152">
        <v>121877.0451</v>
      </c>
      <c r="O1585" s="153">
        <f>IFERROR(__xludf.DUMMYFUNCTION("TO_DATE(INT((P1585/(60*60*24))+""1/1/1970""))"),43958.0)</f>
        <v>43958</v>
      </c>
      <c r="P1585" s="13">
        <v>1.58886E9</v>
      </c>
      <c r="Q1585" s="13">
        <v>34777.5375</v>
      </c>
      <c r="AE1585" s="153">
        <f>IFERROR(__xludf.DUMMYFUNCTION("TO_DATE(INT((AF1585/(60*60*24))+""1/1/1970""))"),43962.0)</f>
        <v>43962</v>
      </c>
      <c r="AF1585" s="152">
        <v>1.5891876E9</v>
      </c>
      <c r="AG1585" s="152">
        <v>92748.8164</v>
      </c>
    </row>
    <row r="1586">
      <c r="A1586" s="156">
        <v>1.55024106E9</v>
      </c>
      <c r="B1586" s="156">
        <v>122784.5597</v>
      </c>
      <c r="O1586" s="153">
        <f>IFERROR(__xludf.DUMMYFUNCTION("TO_DATE(INT((P1586/(60*60*24))+""1/1/1970""))"),43959.0)</f>
        <v>43959</v>
      </c>
      <c r="P1586" s="13">
        <v>1.5889464E9</v>
      </c>
      <c r="Q1586" s="13">
        <v>34630.6388</v>
      </c>
      <c r="AE1586" s="153">
        <f>IFERROR(__xludf.DUMMYFUNCTION("TO_DATE(INT((AF1586/(60*60*24))+""1/1/1970""))"),43963.0)</f>
        <v>43963</v>
      </c>
      <c r="AF1586" s="156">
        <v>1.5892668E9</v>
      </c>
      <c r="AG1586" s="156">
        <v>92505.9985</v>
      </c>
    </row>
    <row r="1587">
      <c r="A1587" s="152">
        <v>1.5502644E9</v>
      </c>
      <c r="B1587" s="152">
        <v>123200.6883</v>
      </c>
      <c r="O1587" s="153">
        <f>IFERROR(__xludf.DUMMYFUNCTION("TO_DATE(INT((P1587/(60*60*24))+""1/1/1970""))"),43960.0)</f>
        <v>43960</v>
      </c>
      <c r="P1587" s="13">
        <v>1.5889824E9</v>
      </c>
      <c r="Q1587" s="13">
        <v>34569.7577</v>
      </c>
      <c r="AE1587" s="153">
        <f>IFERROR(__xludf.DUMMYFUNCTION("TO_DATE(INT((AF1587/(60*60*24))+""1/1/1970""))"),43964.0)</f>
        <v>43964</v>
      </c>
      <c r="AF1587" s="152">
        <v>1.589346E9</v>
      </c>
      <c r="AG1587" s="152">
        <v>92813.6817</v>
      </c>
    </row>
    <row r="1588">
      <c r="A1588" s="156">
        <v>1.55058666E9</v>
      </c>
      <c r="B1588" s="156">
        <v>122904.086</v>
      </c>
      <c r="O1588" s="153">
        <f>IFERROR(__xludf.DUMMYFUNCTION("TO_DATE(INT((P1588/(60*60*24))+""1/1/1970""))"),43961.0)</f>
        <v>43961</v>
      </c>
      <c r="P1588" s="13">
        <v>1.5890688E9</v>
      </c>
      <c r="Q1588" s="13">
        <v>34569.7577</v>
      </c>
      <c r="AE1588" s="153">
        <f>IFERROR(__xludf.DUMMYFUNCTION("TO_DATE(INT((AF1588/(60*60*24))+""1/1/1970""))"),43965.0)</f>
        <v>43965</v>
      </c>
      <c r="AF1588" s="156">
        <v>1.5894252E9</v>
      </c>
      <c r="AG1588" s="156">
        <v>92606.7104</v>
      </c>
    </row>
    <row r="1589">
      <c r="A1589" s="152">
        <v>1.55061E9</v>
      </c>
      <c r="B1589" s="152">
        <v>123413.1795</v>
      </c>
      <c r="O1589" s="153">
        <f>IFERROR(__xludf.DUMMYFUNCTION("TO_DATE(INT((P1589/(60*60*24))+""1/1/1970""))"),43962.0)</f>
        <v>43962</v>
      </c>
      <c r="P1589" s="13">
        <v>1.5891552E9</v>
      </c>
      <c r="Q1589" s="13">
        <v>34524.4382</v>
      </c>
      <c r="AE1589" s="153">
        <f>IFERROR(__xludf.DUMMYFUNCTION("TO_DATE(INT((AF1589/(60*60*24))+""1/1/1970""))"),43966.0)</f>
        <v>43966</v>
      </c>
      <c r="AF1589" s="152">
        <v>1.5895044E9</v>
      </c>
      <c r="AG1589" s="152">
        <v>92479.1136</v>
      </c>
    </row>
    <row r="1590">
      <c r="A1590" s="156">
        <v>1.55067306E9</v>
      </c>
      <c r="B1590" s="156">
        <v>123430.8871</v>
      </c>
      <c r="O1590" s="153">
        <f>IFERROR(__xludf.DUMMYFUNCTION("TO_DATE(INT((P1590/(60*60*24))+""1/1/1970""))"),43963.0)</f>
        <v>43963</v>
      </c>
      <c r="P1590" s="13">
        <v>1.589292E9</v>
      </c>
      <c r="Q1590" s="13">
        <v>34385.7231</v>
      </c>
      <c r="AE1590" s="153">
        <f>IFERROR(__xludf.DUMMYFUNCTION("TO_DATE(INT((AF1590/(60*60*24))+""1/1/1970""))"),43967.0)</f>
        <v>43967</v>
      </c>
      <c r="AF1590" s="156">
        <v>1.5895872E9</v>
      </c>
      <c r="AG1590" s="156">
        <v>92594.3348</v>
      </c>
    </row>
    <row r="1591">
      <c r="A1591" s="152">
        <v>1.5506964E9</v>
      </c>
      <c r="B1591" s="152">
        <v>123661.0859</v>
      </c>
      <c r="O1591" s="153">
        <f>IFERROR(__xludf.DUMMYFUNCTION("TO_DATE(INT((P1591/(60*60*24))+""1/1/1970""))"),43964.0)</f>
        <v>43964</v>
      </c>
      <c r="P1591" s="13">
        <v>1.5893784E9</v>
      </c>
      <c r="Q1591" s="13">
        <v>34373.4585</v>
      </c>
      <c r="AE1591" s="153">
        <f>IFERROR(__xludf.DUMMYFUNCTION("TO_DATE(INT((AF1591/(60*60*24))+""1/1/1970""))"),43968.0)</f>
        <v>43968</v>
      </c>
      <c r="AF1591" s="152">
        <v>1.5897528E9</v>
      </c>
      <c r="AG1591" s="152">
        <v>92594.3348</v>
      </c>
    </row>
    <row r="1592">
      <c r="A1592" s="156">
        <v>1.55075946E9</v>
      </c>
      <c r="B1592" s="156">
        <v>123368.9105</v>
      </c>
      <c r="O1592" s="153">
        <f>IFERROR(__xludf.DUMMYFUNCTION("TO_DATE(INT((P1592/(60*60*24))+""1/1/1970""))"),43965.0)</f>
        <v>43965</v>
      </c>
      <c r="P1592" s="13">
        <v>1.5894648E9</v>
      </c>
      <c r="Q1592" s="13">
        <v>34383.6079</v>
      </c>
      <c r="AE1592" s="153">
        <f>IFERROR(__xludf.DUMMYFUNCTION("TO_DATE(INT((AF1592/(60*60*24))+""1/1/1970""))"),43969.0)</f>
        <v>43969</v>
      </c>
      <c r="AF1592" s="152">
        <v>1.5897924E9</v>
      </c>
      <c r="AG1592" s="152">
        <v>92584.5196</v>
      </c>
    </row>
    <row r="1593">
      <c r="A1593" s="152">
        <v>1.5507828E9</v>
      </c>
      <c r="B1593" s="152">
        <v>123222.8228</v>
      </c>
      <c r="O1593" s="153">
        <f>IFERROR(__xludf.DUMMYFUNCTION("TO_DATE(INT((P1593/(60*60*24))+""1/1/1970""))"),43966.0)</f>
        <v>43966</v>
      </c>
      <c r="P1593" s="13">
        <v>1.5895512E9</v>
      </c>
      <c r="Q1593" s="13">
        <v>34256.0219</v>
      </c>
      <c r="AE1593" s="153">
        <f>IFERROR(__xludf.DUMMYFUNCTION("TO_DATE(INT((AF1593/(60*60*24))+""1/1/1970""))"),43970.0)</f>
        <v>43970</v>
      </c>
      <c r="AF1593" s="156">
        <v>1.5898716E9</v>
      </c>
      <c r="AG1593" s="156">
        <v>93399.1758</v>
      </c>
    </row>
    <row r="1594">
      <c r="A1594" s="156">
        <v>1.55084586E9</v>
      </c>
      <c r="B1594" s="156">
        <v>123594.6824</v>
      </c>
      <c r="O1594" s="153">
        <f>IFERROR(__xludf.DUMMYFUNCTION("TO_DATE(INT((P1594/(60*60*24))+""1/1/1970""))"),43967.0)</f>
        <v>43967</v>
      </c>
      <c r="P1594" s="13">
        <v>1.5895872E9</v>
      </c>
      <c r="Q1594" s="13">
        <v>34270.6897</v>
      </c>
      <c r="AE1594" s="153">
        <f>IFERROR(__xludf.DUMMYFUNCTION("TO_DATE(INT((AF1594/(60*60*24))+""1/1/1970""))"),43971.0)</f>
        <v>43971</v>
      </c>
      <c r="AF1594" s="152">
        <v>1.5899508E9</v>
      </c>
      <c r="AG1594" s="152">
        <v>93503.3016</v>
      </c>
    </row>
    <row r="1595">
      <c r="A1595" s="152">
        <v>1.5508692E9</v>
      </c>
      <c r="B1595" s="152">
        <v>123984.2497</v>
      </c>
      <c r="O1595" s="153">
        <f>IFERROR(__xludf.DUMMYFUNCTION("TO_DATE(INT((P1595/(60*60*24))+""1/1/1970""))"),43968.0)</f>
        <v>43968</v>
      </c>
      <c r="P1595" s="13">
        <v>1.5896736E9</v>
      </c>
      <c r="Q1595" s="13">
        <v>34270.6897</v>
      </c>
      <c r="AE1595" s="153">
        <f>IFERROR(__xludf.DUMMYFUNCTION("TO_DATE(INT((AF1595/(60*60*24))+""1/1/1970""))"),43972.0)</f>
        <v>43972</v>
      </c>
      <c r="AF1595" s="156">
        <v>1.59003E9</v>
      </c>
      <c r="AG1595" s="156">
        <v>93958.6385</v>
      </c>
    </row>
    <row r="1596">
      <c r="A1596" s="156">
        <v>1.55110506E9</v>
      </c>
      <c r="B1596" s="156">
        <v>124705.8345</v>
      </c>
      <c r="O1596" s="153">
        <f>IFERROR(__xludf.DUMMYFUNCTION("TO_DATE(INT((P1596/(60*60*24))+""1/1/1970""))"),43969.0)</f>
        <v>43969</v>
      </c>
      <c r="P1596" s="13">
        <v>1.58976E9</v>
      </c>
      <c r="Q1596" s="13">
        <v>34237.8976</v>
      </c>
      <c r="AE1596" s="153">
        <f>IFERROR(__xludf.DUMMYFUNCTION("TO_DATE(INT((AF1596/(60*60*24))+""1/1/1970""))"),43973.0)</f>
        <v>43973</v>
      </c>
      <c r="AF1596" s="152">
        <v>1.5901092E9</v>
      </c>
      <c r="AG1596" s="152">
        <v>93700.8845</v>
      </c>
    </row>
    <row r="1597">
      <c r="A1597" s="152">
        <v>1.5511284E9</v>
      </c>
      <c r="B1597" s="152">
        <v>124152.4719</v>
      </c>
      <c r="O1597" s="153">
        <f>IFERROR(__xludf.DUMMYFUNCTION("TO_DATE(INT((P1597/(60*60*24))+""1/1/1970""))"),43970.0)</f>
        <v>43970</v>
      </c>
      <c r="P1597" s="13">
        <v>1.5898968E9</v>
      </c>
      <c r="Q1597" s="13">
        <v>34188.2336</v>
      </c>
      <c r="AE1597" s="153">
        <f>IFERROR(__xludf.DUMMYFUNCTION("TO_DATE(INT((AF1597/(60*60*24))+""1/1/1970""))"),43974.0)</f>
        <v>43974</v>
      </c>
      <c r="AF1597" s="156">
        <v>1.590192E9</v>
      </c>
      <c r="AG1597" s="156">
        <v>93299.7442</v>
      </c>
    </row>
    <row r="1598">
      <c r="A1598" s="156">
        <v>1.55119146E9</v>
      </c>
      <c r="B1598" s="156">
        <v>124024.0918</v>
      </c>
      <c r="O1598" s="153">
        <f>IFERROR(__xludf.DUMMYFUNCTION("TO_DATE(INT((P1598/(60*60*24))+""1/1/1970""))"),43971.0)</f>
        <v>43971</v>
      </c>
      <c r="P1598" s="13">
        <v>1.5899832E9</v>
      </c>
      <c r="Q1598" s="13">
        <v>33996.8994</v>
      </c>
      <c r="AE1598" s="153">
        <f>IFERROR(__xludf.DUMMYFUNCTION("TO_DATE(INT((AF1598/(60*60*24))+""1/1/1970""))"),43975.0)</f>
        <v>43975</v>
      </c>
      <c r="AF1598" s="152">
        <v>1.5903576E9</v>
      </c>
      <c r="AG1598" s="152">
        <v>93299.7442</v>
      </c>
    </row>
    <row r="1599">
      <c r="A1599" s="152">
        <v>1.5512148E9</v>
      </c>
      <c r="B1599" s="152">
        <v>124063.9339</v>
      </c>
      <c r="O1599" s="153">
        <f>IFERROR(__xludf.DUMMYFUNCTION("TO_DATE(INT((P1599/(60*60*24))+""1/1/1970""))"),43972.0)</f>
        <v>43972</v>
      </c>
      <c r="P1599" s="13">
        <v>1.5900696E9</v>
      </c>
      <c r="Q1599" s="13">
        <v>34036.1379</v>
      </c>
      <c r="AE1599" s="153">
        <f>IFERROR(__xludf.DUMMYFUNCTION("TO_DATE(INT((AF1599/(60*60*24))+""1/1/1970""))"),43976.0)</f>
        <v>43976</v>
      </c>
      <c r="AF1599" s="152">
        <v>1.5903972E9</v>
      </c>
      <c r="AG1599" s="152">
        <v>93347.9664</v>
      </c>
    </row>
    <row r="1600">
      <c r="A1600" s="156">
        <v>1.55127786E9</v>
      </c>
      <c r="B1600" s="156">
        <v>123820.4544</v>
      </c>
      <c r="O1600" s="153">
        <f>IFERROR(__xludf.DUMMYFUNCTION("TO_DATE(INT((P1600/(60*60*24))+""1/1/1970""))"),43973.0)</f>
        <v>43973</v>
      </c>
      <c r="P1600" s="13">
        <v>1.590156E9</v>
      </c>
      <c r="Q1600" s="13">
        <v>34034.4978</v>
      </c>
      <c r="AE1600" s="153">
        <f>IFERROR(__xludf.DUMMYFUNCTION("TO_DATE(INT((AF1600/(60*60*24))+""1/1/1970""))"),43977.0)</f>
        <v>43977</v>
      </c>
      <c r="AF1600" s="156">
        <v>1.5904764E9</v>
      </c>
      <c r="AG1600" s="156">
        <v>93293.7698</v>
      </c>
    </row>
    <row r="1601">
      <c r="A1601" s="152">
        <v>1.5513012E9</v>
      </c>
      <c r="B1601" s="152">
        <v>124010.8111</v>
      </c>
      <c r="O1601" s="153">
        <f>IFERROR(__xludf.DUMMYFUNCTION("TO_DATE(INT((P1601/(60*60*24))+""1/1/1970""))"),43974.0)</f>
        <v>43974</v>
      </c>
      <c r="P1601" s="13">
        <v>1.590192E9</v>
      </c>
      <c r="Q1601" s="13">
        <v>34063.4763</v>
      </c>
      <c r="AE1601" s="153">
        <f>IFERROR(__xludf.DUMMYFUNCTION("TO_DATE(INT((AF1601/(60*60*24))+""1/1/1970""))"),43978.0)</f>
        <v>43978</v>
      </c>
      <c r="AF1601" s="152">
        <v>1.5905556E9</v>
      </c>
      <c r="AG1601" s="152">
        <v>93954.7978</v>
      </c>
    </row>
    <row r="1602">
      <c r="A1602" s="156">
        <v>1.55136426E9</v>
      </c>
      <c r="B1602" s="156">
        <v>123926.7</v>
      </c>
      <c r="O1602" s="153">
        <f>IFERROR(__xludf.DUMMYFUNCTION("TO_DATE(INT((P1602/(60*60*24))+""1/1/1970""))"),43975.0)</f>
        <v>43975</v>
      </c>
      <c r="P1602" s="13">
        <v>1.5902784E9</v>
      </c>
      <c r="Q1602" s="13">
        <v>34063.4763</v>
      </c>
      <c r="AE1602" s="153">
        <f>IFERROR(__xludf.DUMMYFUNCTION("TO_DATE(INT((AF1602/(60*60*24))+""1/1/1970""))"),43979.0)</f>
        <v>43979</v>
      </c>
      <c r="AF1602" s="156">
        <v>1.5906348E9</v>
      </c>
      <c r="AG1602" s="156">
        <v>94276.5636</v>
      </c>
    </row>
    <row r="1603">
      <c r="A1603" s="152">
        <v>1.5513876E9</v>
      </c>
      <c r="B1603" s="152">
        <v>123780.6123</v>
      </c>
      <c r="O1603" s="153">
        <f>IFERROR(__xludf.DUMMYFUNCTION("TO_DATE(INT((P1603/(60*60*24))+""1/1/1970""))"),43976.0)</f>
        <v>43976</v>
      </c>
      <c r="P1603" s="13">
        <v>1.5903648E9</v>
      </c>
      <c r="Q1603" s="13">
        <v>34044.1754</v>
      </c>
      <c r="AE1603" s="153">
        <f>IFERROR(__xludf.DUMMYFUNCTION("TO_DATE(INT((AF1603/(60*60*24))+""1/1/1970""))"),43980.0)</f>
        <v>43980</v>
      </c>
      <c r="AF1603" s="152">
        <v>1.590714E9</v>
      </c>
      <c r="AG1603" s="152">
        <v>94801.0332</v>
      </c>
    </row>
    <row r="1604">
      <c r="A1604" s="156">
        <v>1.55145066E9</v>
      </c>
      <c r="B1604" s="156">
        <v>124665.9924</v>
      </c>
      <c r="O1604" s="153">
        <f>IFERROR(__xludf.DUMMYFUNCTION("TO_DATE(INT((P1604/(60*60*24))+""1/1/1970""))"),43977.0)</f>
        <v>43977</v>
      </c>
      <c r="P1604" s="13">
        <v>1.5904512E9</v>
      </c>
      <c r="Q1604" s="13">
        <v>34057.0914</v>
      </c>
      <c r="AE1604" s="153">
        <f>IFERROR(__xludf.DUMMYFUNCTION("TO_DATE(INT((AF1604/(60*60*24))+""1/1/1970""))"),43981.0)</f>
        <v>43981</v>
      </c>
      <c r="AF1604" s="156">
        <v>1.5907968E9</v>
      </c>
      <c r="AG1604" s="156">
        <v>95031.9022</v>
      </c>
    </row>
    <row r="1605">
      <c r="A1605" s="152">
        <v>1.551474E9</v>
      </c>
      <c r="B1605" s="152">
        <v>124550.8929</v>
      </c>
      <c r="O1605" s="153">
        <f>IFERROR(__xludf.DUMMYFUNCTION("TO_DATE(INT((P1605/(60*60*24))+""1/1/1970""))"),43978.0)</f>
        <v>43978</v>
      </c>
      <c r="P1605" s="13">
        <v>1.590588E9</v>
      </c>
      <c r="Q1605" s="13">
        <v>33990.7801</v>
      </c>
      <c r="AE1605" s="153">
        <f>IFERROR(__xludf.DUMMYFUNCTION("TO_DATE(INT((AF1605/(60*60*24))+""1/1/1970""))"),43982.0)</f>
        <v>43982</v>
      </c>
      <c r="AF1605" s="152">
        <v>1.590966E9</v>
      </c>
      <c r="AG1605" s="152">
        <v>95031.9022</v>
      </c>
    </row>
    <row r="1606">
      <c r="A1606" s="156">
        <v>1.55170986E9</v>
      </c>
      <c r="B1606" s="156">
        <v>125152.9514</v>
      </c>
      <c r="O1606" s="153">
        <f>IFERROR(__xludf.DUMMYFUNCTION("TO_DATE(INT((P1606/(60*60*24))+""1/1/1970""))"),43979.0)</f>
        <v>43979</v>
      </c>
      <c r="P1606" s="13">
        <v>1.5906744E9</v>
      </c>
      <c r="Q1606" s="13">
        <v>33994.7275</v>
      </c>
      <c r="AE1606" s="153">
        <f>IFERROR(__xludf.DUMMYFUNCTION("TO_DATE(INT((AF1606/(60*60*24))+""1/1/1970""))"),43983.0)</f>
        <v>43983</v>
      </c>
      <c r="AF1606" s="156">
        <v>1.5910056E9</v>
      </c>
      <c r="AG1606" s="156">
        <v>95121.5186</v>
      </c>
    </row>
    <row r="1607">
      <c r="A1607" s="152">
        <v>1.5517332E9</v>
      </c>
      <c r="B1607" s="152">
        <v>124099.3491</v>
      </c>
      <c r="O1607" s="153">
        <f>IFERROR(__xludf.DUMMYFUNCTION("TO_DATE(INT((P1607/(60*60*24))+""1/1/1970""))"),43980.0)</f>
        <v>43980</v>
      </c>
      <c r="P1607" s="13">
        <v>1.5907608E9</v>
      </c>
      <c r="Q1607" s="13">
        <v>34068.6188</v>
      </c>
      <c r="AE1607" s="153">
        <f>IFERROR(__xludf.DUMMYFUNCTION("TO_DATE(INT((AF1607/(60*60*24))+""1/1/1970""))"),43984.0)</f>
        <v>43984</v>
      </c>
      <c r="AF1607" s="152">
        <v>1.5910848E9</v>
      </c>
      <c r="AG1607" s="152">
        <v>95203.4537</v>
      </c>
    </row>
    <row r="1608">
      <c r="A1608" s="156">
        <v>1.55179626E9</v>
      </c>
      <c r="B1608" s="156">
        <v>124108.2029</v>
      </c>
      <c r="O1608" s="153">
        <f>IFERROR(__xludf.DUMMYFUNCTION("TO_DATE(INT((P1608/(60*60*24))+""1/1/1970""))"),43981.0)</f>
        <v>43981</v>
      </c>
      <c r="P1608" s="13">
        <v>1.5907968E9</v>
      </c>
      <c r="Q1608" s="13">
        <v>34050.2905</v>
      </c>
      <c r="AE1608" s="153">
        <f>IFERROR(__xludf.DUMMYFUNCTION("TO_DATE(INT((AF1608/(60*60*24))+""1/1/1970""))"),43985.0)</f>
        <v>43985</v>
      </c>
      <c r="AF1608" s="156">
        <v>1.591164E9</v>
      </c>
      <c r="AG1608" s="156">
        <v>95717.6814</v>
      </c>
    </row>
    <row r="1609">
      <c r="A1609" s="152">
        <v>1.5518196E9</v>
      </c>
      <c r="B1609" s="152">
        <v>123931.1269</v>
      </c>
      <c r="O1609" s="153">
        <f>IFERROR(__xludf.DUMMYFUNCTION("TO_DATE(INT((P1609/(60*60*24))+""1/1/1970""))"),43982.0)</f>
        <v>43982</v>
      </c>
      <c r="P1609" s="13">
        <v>1.5908832E9</v>
      </c>
      <c r="Q1609" s="13">
        <v>34050.2905</v>
      </c>
      <c r="AE1609" s="153">
        <f>IFERROR(__xludf.DUMMYFUNCTION("TO_DATE(INT((AF1609/(60*60*24))+""1/1/1970""))"),43986.0)</f>
        <v>43986</v>
      </c>
      <c r="AF1609" s="152">
        <v>1.5912432E9</v>
      </c>
      <c r="AG1609" s="152">
        <v>96140.159</v>
      </c>
    </row>
    <row r="1610">
      <c r="A1610" s="156">
        <v>1.55188266E9</v>
      </c>
      <c r="B1610" s="156">
        <v>123953.2614</v>
      </c>
      <c r="O1610" s="153">
        <f>IFERROR(__xludf.DUMMYFUNCTION("TO_DATE(INT((P1610/(60*60*24))+""1/1/1970""))"),43983.0)</f>
        <v>43983</v>
      </c>
      <c r="P1610" s="13">
        <v>1.5909696E9</v>
      </c>
      <c r="Q1610" s="13">
        <v>34054.6213</v>
      </c>
      <c r="AE1610" s="153">
        <f>IFERROR(__xludf.DUMMYFUNCTION("TO_DATE(INT((AF1610/(60*60*24))+""1/1/1970""))"),43987.0)</f>
        <v>43987</v>
      </c>
      <c r="AF1610" s="156">
        <v>1.5913224E9</v>
      </c>
      <c r="AG1610" s="156">
        <v>96998.7699</v>
      </c>
    </row>
    <row r="1611">
      <c r="A1611" s="152">
        <v>1.551906E9</v>
      </c>
      <c r="B1611" s="152">
        <v>123182.9807</v>
      </c>
      <c r="O1611" s="153">
        <f>IFERROR(__xludf.DUMMYFUNCTION("TO_DATE(INT((P1611/(60*60*24))+""1/1/1970""))"),43984.0)</f>
        <v>43984</v>
      </c>
      <c r="P1611" s="13">
        <v>1.5911064E9</v>
      </c>
      <c r="Q1611" s="13">
        <v>34078.277</v>
      </c>
      <c r="AE1611" s="153">
        <f>IFERROR(__xludf.DUMMYFUNCTION("TO_DATE(INT((AF1611/(60*60*24))+""1/1/1970""))"),43988.0)</f>
        <v>43988</v>
      </c>
      <c r="AF1611" s="152">
        <v>1.5914016E9</v>
      </c>
      <c r="AG1611" s="152">
        <v>96621.1006</v>
      </c>
    </row>
    <row r="1612">
      <c r="A1612" s="156">
        <v>1.55196906E9</v>
      </c>
      <c r="B1612" s="156">
        <v>122948.355</v>
      </c>
      <c r="O1612" s="153">
        <f>IFERROR(__xludf.DUMMYFUNCTION("TO_DATE(INT((P1612/(60*60*24))+""1/1/1970""))"),43985.0)</f>
        <v>43985</v>
      </c>
      <c r="P1612" s="13">
        <v>1.5911928E9</v>
      </c>
      <c r="Q1612" s="13">
        <v>33731.6192</v>
      </c>
      <c r="AE1612" s="153">
        <f>IFERROR(__xludf.DUMMYFUNCTION("TO_DATE(INT((AF1612/(60*60*24))+""1/1/1970""))"),43989.0)</f>
        <v>43989</v>
      </c>
      <c r="AF1612" s="156">
        <v>1.5915672E9</v>
      </c>
      <c r="AG1612" s="156">
        <v>96621.1006</v>
      </c>
    </row>
    <row r="1613">
      <c r="A1613" s="152">
        <v>1.5519924E9</v>
      </c>
      <c r="B1613" s="152">
        <v>122155.9398</v>
      </c>
      <c r="O1613" s="153">
        <f>IFERROR(__xludf.DUMMYFUNCTION("TO_DATE(INT((P1613/(60*60*24))+""1/1/1970""))"),43986.0)</f>
        <v>43986</v>
      </c>
      <c r="P1613" s="13">
        <v>1.5912792E9</v>
      </c>
      <c r="Q1613" s="13">
        <v>33735.2271</v>
      </c>
      <c r="AE1613" s="153">
        <f>IFERROR(__xludf.DUMMYFUNCTION("TO_DATE(INT((AF1613/(60*60*24))+""1/1/1970""))"),43990.0)</f>
        <v>43990</v>
      </c>
      <c r="AF1613" s="156">
        <v>1.5916068E9</v>
      </c>
      <c r="AG1613" s="156">
        <v>96829.7789</v>
      </c>
    </row>
    <row r="1614">
      <c r="A1614" s="156">
        <v>1.55205546E9</v>
      </c>
      <c r="B1614" s="156">
        <v>121177.5948</v>
      </c>
      <c r="O1614" s="153">
        <f>IFERROR(__xludf.DUMMYFUNCTION("TO_DATE(INT((P1614/(60*60*24))+""1/1/1970""))"),43987.0)</f>
        <v>43987</v>
      </c>
      <c r="P1614" s="13">
        <v>1.5913656E9</v>
      </c>
      <c r="Q1614" s="13">
        <v>33743.7228</v>
      </c>
      <c r="AE1614" s="153">
        <f>IFERROR(__xludf.DUMMYFUNCTION("TO_DATE(INT((AF1614/(60*60*24))+""1/1/1970""))"),43991.0)</f>
        <v>43991</v>
      </c>
      <c r="AF1614" s="152">
        <v>1.591686E9</v>
      </c>
      <c r="AG1614" s="152">
        <v>96730.3473</v>
      </c>
    </row>
    <row r="1615">
      <c r="A1615" s="152">
        <v>1.5520788E9</v>
      </c>
      <c r="B1615" s="152">
        <v>121912.4603</v>
      </c>
      <c r="O1615" s="153">
        <f>IFERROR(__xludf.DUMMYFUNCTION("TO_DATE(INT((P1615/(60*60*24))+""1/1/1970""))"),43988.0)</f>
        <v>43988</v>
      </c>
      <c r="P1615" s="13">
        <v>1.5914016E9</v>
      </c>
      <c r="Q1615" s="13">
        <v>33697.775</v>
      </c>
      <c r="AE1615" s="153">
        <f>IFERROR(__xludf.DUMMYFUNCTION("TO_DATE(INT((AF1615/(60*60*24))+""1/1/1970""))"),43992.0)</f>
        <v>43992</v>
      </c>
      <c r="AF1615" s="156">
        <v>1.5917652E9</v>
      </c>
      <c r="AG1615" s="156">
        <v>96967.6175</v>
      </c>
    </row>
    <row r="1616">
      <c r="A1616" s="156">
        <v>1.55231106E9</v>
      </c>
      <c r="B1616" s="156">
        <v>122279.893</v>
      </c>
      <c r="O1616" s="153">
        <f>IFERROR(__xludf.DUMMYFUNCTION("TO_DATE(INT((P1616/(60*60*24))+""1/1/1970""))"),43989.0)</f>
        <v>43989</v>
      </c>
      <c r="P1616" s="13">
        <v>1.591488E9</v>
      </c>
      <c r="Q1616" s="13">
        <v>33697.775</v>
      </c>
      <c r="AE1616" s="153">
        <f>IFERROR(__xludf.DUMMYFUNCTION("TO_DATE(INT((AF1616/(60*60*24))+""1/1/1970""))"),43993.0)</f>
        <v>43993</v>
      </c>
      <c r="AF1616" s="152">
        <v>1.5918444E9</v>
      </c>
      <c r="AG1616" s="152">
        <v>97264.2053</v>
      </c>
    </row>
    <row r="1617">
      <c r="A1617" s="152">
        <v>1.5523344E9</v>
      </c>
      <c r="B1617" s="152">
        <v>123674.3666</v>
      </c>
      <c r="O1617" s="153">
        <f>IFERROR(__xludf.DUMMYFUNCTION("TO_DATE(INT((P1617/(60*60*24))+""1/1/1970""))"),43990.0)</f>
        <v>43990</v>
      </c>
      <c r="P1617" s="13">
        <v>1.5915744E9</v>
      </c>
      <c r="Q1617" s="13">
        <v>33686.023</v>
      </c>
      <c r="AE1617" s="153">
        <f>IFERROR(__xludf.DUMMYFUNCTION("TO_DATE(INT((AF1617/(60*60*24))+""1/1/1970""))"),43994.0)</f>
        <v>43994</v>
      </c>
      <c r="AF1617" s="156">
        <v>1.5919236E9</v>
      </c>
      <c r="AG1617" s="156">
        <v>96590.8017</v>
      </c>
    </row>
    <row r="1618">
      <c r="A1618" s="156">
        <v>1.55239746E9</v>
      </c>
      <c r="B1618" s="156">
        <v>123944.4076</v>
      </c>
      <c r="O1618" s="153">
        <f>IFERROR(__xludf.DUMMYFUNCTION("TO_DATE(INT((P1618/(60*60*24))+""1/1/1970""))"),43991.0)</f>
        <v>43991</v>
      </c>
      <c r="P1618" s="13">
        <v>1.5917112E9</v>
      </c>
      <c r="Q1618" s="13">
        <v>33892.3282</v>
      </c>
      <c r="AE1618" s="153">
        <f>IFERROR(__xludf.DUMMYFUNCTION("TO_DATE(INT((AF1618/(60*60*24))+""1/1/1970""))"),43995.0)</f>
        <v>43995</v>
      </c>
      <c r="AF1618" s="152">
        <v>1.5920064E9</v>
      </c>
      <c r="AG1618" s="152">
        <v>96312.9907</v>
      </c>
    </row>
    <row r="1619">
      <c r="A1619" s="152">
        <v>1.5524208E9</v>
      </c>
      <c r="B1619" s="152">
        <v>124139.1912</v>
      </c>
      <c r="O1619" s="153">
        <f>IFERROR(__xludf.DUMMYFUNCTION("TO_DATE(INT((P1619/(60*60*24))+""1/1/1970""))"),43992.0)</f>
        <v>43992</v>
      </c>
      <c r="P1619" s="13">
        <v>1.5917976E9</v>
      </c>
      <c r="Q1619" s="13">
        <v>34016.5482</v>
      </c>
      <c r="AE1619" s="153">
        <f>IFERROR(__xludf.DUMMYFUNCTION("TO_DATE(INT((AF1619/(60*60*24))+""1/1/1970""))"),43996.0)</f>
        <v>43996</v>
      </c>
      <c r="AF1619" s="156">
        <v>1.592172E9</v>
      </c>
      <c r="AG1619" s="156">
        <v>96312.9907</v>
      </c>
    </row>
    <row r="1620">
      <c r="A1620" s="156">
        <v>1.55248386E9</v>
      </c>
      <c r="B1620" s="156">
        <v>124577.4543</v>
      </c>
      <c r="O1620" s="153">
        <f>IFERROR(__xludf.DUMMYFUNCTION("TO_DATE(INT((P1620/(60*60*24))+""1/1/1970""))"),43993.0)</f>
        <v>43993</v>
      </c>
      <c r="P1620" s="13">
        <v>1.591884E9</v>
      </c>
      <c r="Q1620" s="13">
        <v>34122.8962</v>
      </c>
      <c r="AE1620" s="153">
        <f>IFERROR(__xludf.DUMMYFUNCTION("TO_DATE(INT((AF1620/(60*60*24))+""1/1/1970""))"),43997.0)</f>
        <v>43997</v>
      </c>
      <c r="AF1620" s="156">
        <v>1.5922116E9</v>
      </c>
      <c r="AG1620" s="156">
        <v>96281.8383</v>
      </c>
    </row>
    <row r="1621">
      <c r="A1621" s="152">
        <v>1.5525072E9</v>
      </c>
      <c r="B1621" s="152">
        <v>124958.1678</v>
      </c>
      <c r="O1621" s="153">
        <f>IFERROR(__xludf.DUMMYFUNCTION("TO_DATE(INT((P1621/(60*60*24))+""1/1/1970""))"),43994.0)</f>
        <v>43994</v>
      </c>
      <c r="P1621" s="13">
        <v>1.5919704E9</v>
      </c>
      <c r="Q1621" s="13">
        <v>34236.5295</v>
      </c>
      <c r="AE1621" s="153">
        <f>IFERROR(__xludf.DUMMYFUNCTION("TO_DATE(INT((AF1621/(60*60*24))+""1/1/1970""))"),43998.0)</f>
        <v>43998</v>
      </c>
      <c r="AF1621" s="152">
        <v>1.5922908E9</v>
      </c>
      <c r="AG1621" s="152">
        <v>97015.8397</v>
      </c>
    </row>
    <row r="1622">
      <c r="A1622" s="156">
        <v>1.55257026E9</v>
      </c>
      <c r="B1622" s="156">
        <v>125015.7175</v>
      </c>
      <c r="O1622" s="153">
        <f>IFERROR(__xludf.DUMMYFUNCTION("TO_DATE(INT((P1622/(60*60*24))+""1/1/1970""))"),43995.0)</f>
        <v>43995</v>
      </c>
      <c r="P1622" s="13">
        <v>1.5920064E9</v>
      </c>
      <c r="Q1622" s="13">
        <v>34106.8216</v>
      </c>
      <c r="AE1622" s="153">
        <f>IFERROR(__xludf.DUMMYFUNCTION("TO_DATE(INT((AF1622/(60*60*24))+""1/1/1970""))"),43999.0)</f>
        <v>43999</v>
      </c>
      <c r="AF1622" s="156">
        <v>1.59237E9</v>
      </c>
      <c r="AG1622" s="156">
        <v>96395.3525</v>
      </c>
    </row>
    <row r="1623">
      <c r="A1623" s="152">
        <v>1.5525936E9</v>
      </c>
      <c r="B1623" s="152">
        <v>124878.4836</v>
      </c>
      <c r="O1623" s="153">
        <f>IFERROR(__xludf.DUMMYFUNCTION("TO_DATE(INT((P1623/(60*60*24))+""1/1/1970""))"),43996.0)</f>
        <v>43996</v>
      </c>
      <c r="P1623" s="13">
        <v>1.5920928E9</v>
      </c>
      <c r="Q1623" s="13">
        <v>34106.8216</v>
      </c>
      <c r="AE1623" s="153">
        <f>IFERROR(__xludf.DUMMYFUNCTION("TO_DATE(INT((AF1623/(60*60*24))+""1/1/1970""))"),44000.0)</f>
        <v>44000</v>
      </c>
      <c r="AF1623" s="152">
        <v>1.5924492E9</v>
      </c>
      <c r="AG1623" s="152">
        <v>96197.7695</v>
      </c>
    </row>
    <row r="1624">
      <c r="A1624" s="156">
        <v>1.5526224E9</v>
      </c>
      <c r="B1624" s="156">
        <v>124878.4836</v>
      </c>
      <c r="O1624" s="153">
        <f>IFERROR(__xludf.DUMMYFUNCTION("TO_DATE(INT((P1624/(60*60*24))+""1/1/1970""))"),43997.0)</f>
        <v>43997</v>
      </c>
      <c r="P1624" s="13">
        <v>1.5921792E9</v>
      </c>
      <c r="Q1624" s="13">
        <v>34123.5733</v>
      </c>
      <c r="AE1624" s="153">
        <f>IFERROR(__xludf.DUMMYFUNCTION("TO_DATE(INT((AF1624/(60*60*24))+""1/1/1970""))"),44001.0)</f>
        <v>44001</v>
      </c>
      <c r="AF1624" s="156">
        <v>1.5925284E9</v>
      </c>
      <c r="AG1624" s="156">
        <v>95909.2899</v>
      </c>
    </row>
    <row r="1625">
      <c r="A1625" s="152">
        <v>1.55266188E9</v>
      </c>
      <c r="B1625" s="152">
        <v>125195.567</v>
      </c>
      <c r="O1625" s="153">
        <f>IFERROR(__xludf.DUMMYFUNCTION("TO_DATE(INT((P1625/(60*60*24))+""1/1/1970""))"),43998.0)</f>
        <v>43998</v>
      </c>
      <c r="P1625" s="13">
        <v>1.592316E9</v>
      </c>
      <c r="Q1625" s="13">
        <v>34107.0406</v>
      </c>
      <c r="AE1625" s="153">
        <f>IFERROR(__xludf.DUMMYFUNCTION("TO_DATE(INT((AF1625/(60*60*24))+""1/1/1970""))"),44002.0)</f>
        <v>44002</v>
      </c>
      <c r="AF1625" s="152">
        <v>1.5926112E9</v>
      </c>
      <c r="AG1625" s="152">
        <v>95648.9755</v>
      </c>
    </row>
    <row r="1626">
      <c r="A1626" s="156">
        <v>1.55268E9</v>
      </c>
      <c r="B1626" s="156">
        <v>125493.476</v>
      </c>
      <c r="O1626" s="153">
        <f>IFERROR(__xludf.DUMMYFUNCTION("TO_DATE(INT((P1626/(60*60*24))+""1/1/1970""))"),43999.0)</f>
        <v>43999</v>
      </c>
      <c r="P1626" s="13">
        <v>1.5924024E9</v>
      </c>
      <c r="Q1626" s="13">
        <v>34135.0161</v>
      </c>
      <c r="AE1626" s="153">
        <f>IFERROR(__xludf.DUMMYFUNCTION("TO_DATE(INT((AF1626/(60*60*24))+""1/1/1970""))"),44003.0)</f>
        <v>44003</v>
      </c>
      <c r="AF1626" s="156">
        <v>1.5927768E9</v>
      </c>
      <c r="AG1626" s="156">
        <v>95648.9755</v>
      </c>
    </row>
    <row r="1627">
      <c r="A1627" s="152">
        <v>1.55291586E9</v>
      </c>
      <c r="B1627" s="152">
        <v>125653.5464</v>
      </c>
      <c r="O1627" s="153">
        <f>IFERROR(__xludf.DUMMYFUNCTION("TO_DATE(INT((P1627/(60*60*24))+""1/1/1970""))"),44000.0)</f>
        <v>44000</v>
      </c>
      <c r="P1627" s="13">
        <v>1.5924888E9</v>
      </c>
      <c r="Q1627" s="13">
        <v>34223.3437</v>
      </c>
      <c r="AE1627" s="153">
        <f>IFERROR(__xludf.DUMMYFUNCTION("TO_DATE(INT((AF1627/(60*60*24))+""1/1/1970""))"),44004.0)</f>
        <v>44004</v>
      </c>
      <c r="AF1627" s="156">
        <v>1.5928164E9</v>
      </c>
      <c r="AG1627" s="156">
        <v>95641.2941</v>
      </c>
    </row>
    <row r="1628">
      <c r="A1628" s="156">
        <v>1.5529392E9</v>
      </c>
      <c r="B1628" s="156">
        <v>125947.0089</v>
      </c>
      <c r="O1628" s="153">
        <f>IFERROR(__xludf.DUMMYFUNCTION("TO_DATE(INT((P1628/(60*60*24))+""1/1/1970""))"),44001.0)</f>
        <v>44001</v>
      </c>
      <c r="P1628" s="13">
        <v>1.5925752E9</v>
      </c>
      <c r="Q1628" s="13">
        <v>34224.211</v>
      </c>
      <c r="AE1628" s="153">
        <f>IFERROR(__xludf.DUMMYFUNCTION("TO_DATE(INT((AF1628/(60*60*24))+""1/1/1970""))"),44005.0)</f>
        <v>44005</v>
      </c>
      <c r="AF1628" s="152">
        <v>1.5928956E9</v>
      </c>
      <c r="AG1628" s="152">
        <v>96504.1724</v>
      </c>
    </row>
    <row r="1629">
      <c r="A1629" s="152">
        <v>1.55300226E9</v>
      </c>
      <c r="B1629" s="152">
        <v>126476.1307</v>
      </c>
      <c r="O1629" s="153">
        <f>IFERROR(__xludf.DUMMYFUNCTION("TO_DATE(INT((P1629/(60*60*24))+""1/1/1970""))"),44002.0)</f>
        <v>44002</v>
      </c>
      <c r="P1629" s="13">
        <v>1.5926112E9</v>
      </c>
      <c r="Q1629" s="13">
        <v>34236.1037</v>
      </c>
      <c r="AE1629" s="153">
        <f>IFERROR(__xludf.DUMMYFUNCTION("TO_DATE(INT((AF1629/(60*60*24))+""1/1/1970""))"),44006.0)</f>
        <v>44006</v>
      </c>
      <c r="AF1629" s="156">
        <v>1.5929748E9</v>
      </c>
      <c r="AG1629" s="156">
        <v>96801.187</v>
      </c>
    </row>
    <row r="1630">
      <c r="A1630" s="156">
        <v>1.5530256E9</v>
      </c>
      <c r="B1630" s="156">
        <v>125978.1337</v>
      </c>
      <c r="O1630" s="153">
        <f>IFERROR(__xludf.DUMMYFUNCTION("TO_DATE(INT((P1630/(60*60*24))+""1/1/1970""))"),44003.0)</f>
        <v>44003</v>
      </c>
      <c r="P1630" s="13">
        <v>1.5926976E9</v>
      </c>
      <c r="Q1630" s="13">
        <v>34236.1037</v>
      </c>
      <c r="AE1630" s="153">
        <f>IFERROR(__xludf.DUMMYFUNCTION("TO_DATE(INT((AF1630/(60*60*24))+""1/1/1970""))"),44007.0)</f>
        <v>44007</v>
      </c>
      <c r="AF1630" s="152">
        <v>1.593054E9</v>
      </c>
      <c r="AG1630" s="152">
        <v>96268.1825</v>
      </c>
    </row>
    <row r="1631">
      <c r="A1631" s="152">
        <v>1.55308866E9</v>
      </c>
      <c r="B1631" s="152">
        <v>125711.3496</v>
      </c>
      <c r="O1631" s="153">
        <f>IFERROR(__xludf.DUMMYFUNCTION("TO_DATE(INT((P1631/(60*60*24))+""1/1/1970""))"),44004.0)</f>
        <v>44004</v>
      </c>
      <c r="P1631" s="13">
        <v>1.592784E9</v>
      </c>
      <c r="Q1631" s="13">
        <v>34244.8683</v>
      </c>
      <c r="AE1631" s="153">
        <f>IFERROR(__xludf.DUMMYFUNCTION("TO_DATE(INT((AF1631/(60*60*24))+""1/1/1970""))"),44008.0)</f>
        <v>44008</v>
      </c>
      <c r="AF1631" s="156">
        <v>1.5931332E9</v>
      </c>
      <c r="AG1631" s="156">
        <v>95994.2122</v>
      </c>
    </row>
    <row r="1632">
      <c r="A1632" s="156">
        <v>1.553112E9</v>
      </c>
      <c r="B1632" s="156">
        <v>125600.1896</v>
      </c>
      <c r="O1632" s="153">
        <f>IFERROR(__xludf.DUMMYFUNCTION("TO_DATE(INT((P1632/(60*60*24))+""1/1/1970""))"),44005.0)</f>
        <v>44005</v>
      </c>
      <c r="P1632" s="13">
        <v>1.5929208E9</v>
      </c>
      <c r="Q1632" s="13">
        <v>34231.4299</v>
      </c>
      <c r="AE1632" s="153">
        <f>IFERROR(__xludf.DUMMYFUNCTION("TO_DATE(INT((AF1632/(60*60*24))+""1/1/1970""))"),44009.0)</f>
        <v>44009</v>
      </c>
      <c r="AF1632" s="152">
        <v>1.593216E9</v>
      </c>
      <c r="AG1632" s="152">
        <v>95997.6261</v>
      </c>
    </row>
    <row r="1633">
      <c r="A1633" s="152">
        <v>1.55317506E9</v>
      </c>
      <c r="B1633" s="152">
        <v>125311.1735</v>
      </c>
      <c r="O1633" s="153">
        <f>IFERROR(__xludf.DUMMYFUNCTION("TO_DATE(INT((P1633/(60*60*24))+""1/1/1970""))"),44006.0)</f>
        <v>44006</v>
      </c>
      <c r="P1633" s="13">
        <v>1.5930072E9</v>
      </c>
      <c r="Q1633" s="13">
        <v>34311.6531</v>
      </c>
      <c r="AE1633" s="153">
        <f>IFERROR(__xludf.DUMMYFUNCTION("TO_DATE(INT((AF1633/(60*60*24))+""1/1/1970""))"),44010.0)</f>
        <v>44010</v>
      </c>
      <c r="AF1633" s="156">
        <v>1.5933816E9</v>
      </c>
      <c r="AG1633" s="156">
        <v>95997.6261</v>
      </c>
    </row>
    <row r="1634">
      <c r="A1634" s="156">
        <v>1.5531984E9</v>
      </c>
      <c r="B1634" s="156">
        <v>127014.1453</v>
      </c>
      <c r="O1634" s="153">
        <f>IFERROR(__xludf.DUMMYFUNCTION("TO_DATE(INT((P1634/(60*60*24))+""1/1/1970""))"),44007.0)</f>
        <v>44007</v>
      </c>
      <c r="P1634" s="13">
        <v>1.5930936E9</v>
      </c>
      <c r="Q1634" s="13">
        <v>34220.4641</v>
      </c>
      <c r="AE1634" s="153">
        <f>IFERROR(__xludf.DUMMYFUNCTION("TO_DATE(INT((AF1634/(60*60*24))+""1/1/1970""))"),44011.0)</f>
        <v>44011</v>
      </c>
      <c r="AF1634" s="156">
        <v>1.5934212E9</v>
      </c>
      <c r="AG1634" s="156">
        <v>96027.925</v>
      </c>
    </row>
    <row r="1635">
      <c r="A1635" s="152">
        <v>1.55326146E9</v>
      </c>
      <c r="B1635" s="152">
        <v>126413.8811</v>
      </c>
      <c r="O1635" s="153">
        <f>IFERROR(__xludf.DUMMYFUNCTION("TO_DATE(INT((P1635/(60*60*24))+""1/1/1970""))"),44008.0)</f>
        <v>44008</v>
      </c>
      <c r="P1635" s="13">
        <v>1.59318E9</v>
      </c>
      <c r="Q1635" s="13">
        <v>34197.2952</v>
      </c>
      <c r="AE1635" s="153">
        <f>IFERROR(__xludf.DUMMYFUNCTION("TO_DATE(INT((AF1635/(60*60*24))+""1/1/1970""))"),44012.0)</f>
        <v>44012</v>
      </c>
      <c r="AF1635" s="152">
        <v>1.5935004E9</v>
      </c>
      <c r="AG1635" s="152">
        <v>96239.1638</v>
      </c>
    </row>
    <row r="1636">
      <c r="A1636" s="156">
        <v>1.5532848E9</v>
      </c>
      <c r="B1636" s="156">
        <v>124577.5172</v>
      </c>
      <c r="O1636" s="153">
        <f>IFERROR(__xludf.DUMMYFUNCTION("TO_DATE(INT((P1636/(60*60*24))+""1/1/1970""))"),44009.0)</f>
        <v>44009</v>
      </c>
      <c r="P1636" s="13">
        <v>1.593216E9</v>
      </c>
      <c r="Q1636" s="13">
        <v>34188.762</v>
      </c>
      <c r="AE1636" s="153">
        <f>IFERROR(__xludf.DUMMYFUNCTION("TO_DATE(INT((AF1636/(60*60*24))+""1/1/1970""))"),44013.0)</f>
        <v>44013</v>
      </c>
      <c r="AF1636" s="156">
        <v>1.5935796E9</v>
      </c>
      <c r="AG1636" s="156">
        <v>96128.6368</v>
      </c>
    </row>
    <row r="1637">
      <c r="A1637" s="152">
        <v>1.55352066E9</v>
      </c>
      <c r="B1637" s="152">
        <v>124377.4291</v>
      </c>
      <c r="O1637" s="153">
        <f>IFERROR(__xludf.DUMMYFUNCTION("TO_DATE(INT((P1637/(60*60*24))+""1/1/1970""))"),44010.0)</f>
        <v>44010</v>
      </c>
      <c r="P1637" s="13">
        <v>1.5933024E9</v>
      </c>
      <c r="Q1637" s="13">
        <v>34188.762</v>
      </c>
      <c r="AE1637" s="153">
        <f>IFERROR(__xludf.DUMMYFUNCTION("TO_DATE(INT((AF1637/(60*60*24))+""1/1/1970""))"),44014.0)</f>
        <v>44014</v>
      </c>
      <c r="AF1637" s="152">
        <v>1.5936588E9</v>
      </c>
      <c r="AG1637" s="152">
        <v>96280.1313</v>
      </c>
    </row>
    <row r="1638">
      <c r="A1638" s="156">
        <v>1.553544E9</v>
      </c>
      <c r="B1638" s="156">
        <v>124484.1428</v>
      </c>
      <c r="O1638" s="153">
        <f>IFERROR(__xludf.DUMMYFUNCTION("TO_DATE(INT((P1638/(60*60*24))+""1/1/1970""))"),44011.0)</f>
        <v>44011</v>
      </c>
      <c r="P1638" s="13">
        <v>1.5933888E9</v>
      </c>
      <c r="Q1638" s="13">
        <v>34183.319</v>
      </c>
      <c r="AE1638" s="153">
        <f>IFERROR(__xludf.DUMMYFUNCTION("TO_DATE(INT((AF1638/(60*60*24))+""1/1/1970""))"),44015.0)</f>
        <v>44015</v>
      </c>
      <c r="AF1638" s="156">
        <v>1.593738E9</v>
      </c>
      <c r="AG1638" s="156">
        <v>96159.7892</v>
      </c>
    </row>
    <row r="1639">
      <c r="A1639" s="152">
        <v>1.55360706E9</v>
      </c>
      <c r="B1639" s="152">
        <v>125386.7623</v>
      </c>
      <c r="O1639" s="153">
        <f>IFERROR(__xludf.DUMMYFUNCTION("TO_DATE(INT((P1639/(60*60*24))+""1/1/1970""))"),44012.0)</f>
        <v>44012</v>
      </c>
      <c r="P1639" s="13">
        <v>1.5935256E9</v>
      </c>
      <c r="Q1639" s="13">
        <v>34121.9962</v>
      </c>
      <c r="AE1639" s="153">
        <f>IFERROR(__xludf.DUMMYFUNCTION("TO_DATE(INT((AF1639/(60*60*24))+""1/1/1970""))"),44016.0)</f>
        <v>44016</v>
      </c>
      <c r="AF1639" s="152">
        <v>1.5938208E9</v>
      </c>
      <c r="AG1639" s="152">
        <v>96248.9789</v>
      </c>
    </row>
    <row r="1640">
      <c r="A1640" s="156">
        <v>1.5536304E9</v>
      </c>
      <c r="B1640" s="156">
        <v>125408.9943</v>
      </c>
      <c r="O1640" s="153">
        <f>IFERROR(__xludf.DUMMYFUNCTION("TO_DATE(INT((P1640/(60*60*24))+""1/1/1970""))"),44013.0)</f>
        <v>44013</v>
      </c>
      <c r="P1640" s="13">
        <v>1.593612E9</v>
      </c>
      <c r="Q1640" s="13">
        <v>34055.3365</v>
      </c>
      <c r="AE1640" s="153">
        <f>IFERROR(__xludf.DUMMYFUNCTION("TO_DATE(INT((AF1640/(60*60*24))+""1/1/1970""))"),44017.0)</f>
        <v>44017</v>
      </c>
      <c r="AF1640" s="156">
        <v>1.5939864E9</v>
      </c>
      <c r="AG1640" s="156">
        <v>96248.9789</v>
      </c>
    </row>
    <row r="1641">
      <c r="A1641" s="152">
        <v>1.55369346E9</v>
      </c>
      <c r="B1641" s="152">
        <v>125529.0472</v>
      </c>
      <c r="O1641" s="153">
        <f>IFERROR(__xludf.DUMMYFUNCTION("TO_DATE(INT((P1641/(60*60*24))+""1/1/1970""))"),44014.0)</f>
        <v>44014</v>
      </c>
      <c r="P1641" s="13">
        <v>1.5936984E9</v>
      </c>
      <c r="Q1641" s="13">
        <v>34151.518</v>
      </c>
      <c r="AE1641" s="153">
        <f>IFERROR(__xludf.DUMMYFUNCTION("TO_DATE(INT((AF1641/(60*60*24))+""1/1/1970""))"),44018.0)</f>
        <v>44018</v>
      </c>
      <c r="AF1641" s="156">
        <v>1.594026E9</v>
      </c>
      <c r="AG1641" s="156">
        <v>96239.5906</v>
      </c>
    </row>
    <row r="1642">
      <c r="A1642" s="156">
        <v>1.5537168E9</v>
      </c>
      <c r="B1642" s="156">
        <v>124755.3733</v>
      </c>
      <c r="O1642" s="153">
        <f>IFERROR(__xludf.DUMMYFUNCTION("TO_DATE(INT((P1642/(60*60*24))+""1/1/1970""))"),44015.0)</f>
        <v>44015</v>
      </c>
      <c r="P1642" s="13">
        <v>1.5937344E9</v>
      </c>
      <c r="Q1642" s="13">
        <v>34137.4724</v>
      </c>
      <c r="AE1642" s="153">
        <f>IFERROR(__xludf.DUMMYFUNCTION("TO_DATE(INT((AF1642/(60*60*24))+""1/1/1970""))"),44019.0)</f>
        <v>44019</v>
      </c>
      <c r="AF1642" s="152">
        <v>1.5941052E9</v>
      </c>
      <c r="AG1642" s="152">
        <v>96801.187</v>
      </c>
    </row>
    <row r="1643">
      <c r="A1643" s="152">
        <v>1.55377986E9</v>
      </c>
      <c r="B1643" s="152">
        <v>125195.567</v>
      </c>
      <c r="O1643" s="153">
        <f>IFERROR(__xludf.DUMMYFUNCTION("TO_DATE(INT((P1643/(60*60*24))+""1/1/1970""))"),44016.0)</f>
        <v>44016</v>
      </c>
      <c r="P1643" s="13">
        <v>1.5938208E9</v>
      </c>
      <c r="Q1643" s="13">
        <v>34149.0283</v>
      </c>
      <c r="AE1643" s="153">
        <f>IFERROR(__xludf.DUMMYFUNCTION("TO_DATE(INT((AF1643/(60*60*24))+""1/1/1970""))"),44020.0)</f>
        <v>44020</v>
      </c>
      <c r="AF1643" s="156">
        <v>1.5941844E9</v>
      </c>
      <c r="AG1643" s="156">
        <v>96477.7143</v>
      </c>
    </row>
    <row r="1644">
      <c r="A1644" s="156">
        <v>1.5538032E9</v>
      </c>
      <c r="B1644" s="156">
        <v>125226.6919</v>
      </c>
      <c r="O1644" s="153">
        <f>IFERROR(__xludf.DUMMYFUNCTION("TO_DATE(INT((P1644/(60*60*24))+""1/1/1970""))"),44017.0)</f>
        <v>44017</v>
      </c>
      <c r="P1644" s="13">
        <v>1.5939072E9</v>
      </c>
      <c r="Q1644" s="13">
        <v>34149.0283</v>
      </c>
      <c r="AE1644" s="153">
        <f>IFERROR(__xludf.DUMMYFUNCTION("TO_DATE(INT((AF1644/(60*60*24))+""1/1/1970""))"),44021.0)</f>
        <v>44021</v>
      </c>
      <c r="AF1644" s="152">
        <v>1.5942636E9</v>
      </c>
      <c r="AG1644" s="152">
        <v>97012.8525</v>
      </c>
    </row>
    <row r="1645">
      <c r="A1645" s="152">
        <v>1.55386626E9</v>
      </c>
      <c r="B1645" s="152">
        <v>125978.1337</v>
      </c>
      <c r="O1645" s="153">
        <f>IFERROR(__xludf.DUMMYFUNCTION("TO_DATE(INT((P1645/(60*60*24))+""1/1/1970""))"),44018.0)</f>
        <v>44018</v>
      </c>
      <c r="P1645" s="13">
        <v>1.5939936E9</v>
      </c>
      <c r="Q1645" s="13">
        <v>34137.0309</v>
      </c>
      <c r="AE1645" s="153">
        <f>IFERROR(__xludf.DUMMYFUNCTION("TO_DATE(INT((AF1645/(60*60*24))+""1/1/1970""))"),44022.0)</f>
        <v>44022</v>
      </c>
      <c r="AF1645" s="156">
        <v>1.5943428E9</v>
      </c>
      <c r="AG1645" s="156">
        <v>96594.2156</v>
      </c>
    </row>
    <row r="1646">
      <c r="A1646" s="156">
        <v>1.5538896E9</v>
      </c>
      <c r="B1646" s="156">
        <v>126013.705</v>
      </c>
      <c r="O1646" s="153">
        <f>IFERROR(__xludf.DUMMYFUNCTION("TO_DATE(INT((P1646/(60*60*24))+""1/1/1970""))"),44019.0)</f>
        <v>44019</v>
      </c>
      <c r="P1646" s="13">
        <v>1.5941304E9</v>
      </c>
      <c r="Q1646" s="13">
        <v>34171.0181</v>
      </c>
      <c r="AE1646" s="153">
        <f>IFERROR(__xludf.DUMMYFUNCTION("TO_DATE(INT((AF1646/(60*60*24))+""1/1/1970""))"),44023.0)</f>
        <v>44023</v>
      </c>
      <c r="AF1646" s="152">
        <v>1.5944256E9</v>
      </c>
      <c r="AG1646" s="152">
        <v>96695.781</v>
      </c>
    </row>
    <row r="1647">
      <c r="A1647" s="152">
        <v>1.55412546E9</v>
      </c>
      <c r="B1647" s="152">
        <v>127027.4845</v>
      </c>
      <c r="O1647" s="153">
        <f>IFERROR(__xludf.DUMMYFUNCTION("TO_DATE(INT((P1647/(60*60*24))+""1/1/1970""))"),44020.0)</f>
        <v>44020</v>
      </c>
      <c r="P1647" s="13">
        <v>1.5942168E9</v>
      </c>
      <c r="Q1647" s="13">
        <v>34134.1312</v>
      </c>
      <c r="AE1647" s="153">
        <f>IFERROR(__xludf.DUMMYFUNCTION("TO_DATE(INT((AF1647/(60*60*24))+""1/1/1970""))"),44024.0)</f>
        <v>44024</v>
      </c>
      <c r="AF1647" s="156">
        <v>1.5945912E9</v>
      </c>
      <c r="AG1647" s="156">
        <v>96695.781</v>
      </c>
    </row>
    <row r="1648">
      <c r="A1648" s="156">
        <v>1.5541488E9</v>
      </c>
      <c r="B1648" s="156">
        <v>127503.2495</v>
      </c>
      <c r="O1648" s="153">
        <f>IFERROR(__xludf.DUMMYFUNCTION("TO_DATE(INT((P1648/(60*60*24))+""1/1/1970""))"),44021.0)</f>
        <v>44021</v>
      </c>
      <c r="P1648" s="13">
        <v>1.5943032E9</v>
      </c>
      <c r="Q1648" s="13">
        <v>34181.6506</v>
      </c>
      <c r="AE1648" s="153">
        <f>IFERROR(__xludf.DUMMYFUNCTION("TO_DATE(INT((AF1648/(60*60*24))+""1/1/1970""))"),44025.0)</f>
        <v>44025</v>
      </c>
      <c r="AF1648" s="156">
        <v>1.5946308E9</v>
      </c>
      <c r="AG1648" s="156">
        <v>96767.0474</v>
      </c>
    </row>
    <row r="1649">
      <c r="A1649" s="152">
        <v>1.55421186E9</v>
      </c>
      <c r="B1649" s="152">
        <v>127578.8384</v>
      </c>
      <c r="O1649" s="153">
        <f>IFERROR(__xludf.DUMMYFUNCTION("TO_DATE(INT((P1649/(60*60*24))+""1/1/1970""))"),44022.0)</f>
        <v>44022</v>
      </c>
      <c r="P1649" s="13">
        <v>1.5943896E9</v>
      </c>
      <c r="Q1649" s="13">
        <v>34193.6813</v>
      </c>
      <c r="AE1649" s="153">
        <f>IFERROR(__xludf.DUMMYFUNCTION("TO_DATE(INT((AF1649/(60*60*24))+""1/1/1970""))"),44026.0)</f>
        <v>44026</v>
      </c>
      <c r="AF1649" s="152">
        <v>1.59471E9</v>
      </c>
      <c r="AG1649" s="152">
        <v>97076.8642</v>
      </c>
    </row>
    <row r="1650">
      <c r="A1650" s="156">
        <v>1.5542352E9</v>
      </c>
      <c r="B1650" s="156">
        <v>127565.4992</v>
      </c>
      <c r="O1650" s="153">
        <f>IFERROR(__xludf.DUMMYFUNCTION("TO_DATE(INT((P1650/(60*60*24))+""1/1/1970""))"),44023.0)</f>
        <v>44023</v>
      </c>
      <c r="P1650" s="13">
        <v>1.5944256E9</v>
      </c>
      <c r="Q1650" s="13">
        <v>34249.8892</v>
      </c>
      <c r="AE1650" s="153">
        <f>IFERROR(__xludf.DUMMYFUNCTION("TO_DATE(INT((AF1650/(60*60*24))+""1/1/1970""))"),44027.0)</f>
        <v>44027</v>
      </c>
      <c r="AF1650" s="156">
        <v>1.5947892E9</v>
      </c>
      <c r="AG1650" s="156">
        <v>97635.9002</v>
      </c>
    </row>
    <row r="1651">
      <c r="A1651" s="152">
        <v>1.55429826E9</v>
      </c>
      <c r="B1651" s="152">
        <v>128103.5138</v>
      </c>
      <c r="O1651" s="153">
        <f>IFERROR(__xludf.DUMMYFUNCTION("TO_DATE(INT((P1651/(60*60*24))+""1/1/1970""))"),44024.0)</f>
        <v>44024</v>
      </c>
      <c r="P1651" s="13">
        <v>1.594512E9</v>
      </c>
      <c r="Q1651" s="13">
        <v>34249.8892</v>
      </c>
      <c r="AE1651" s="153">
        <f>IFERROR(__xludf.DUMMYFUNCTION("TO_DATE(INT((AF1651/(60*60*24))+""1/1/1970""))"),44028.0)</f>
        <v>44028</v>
      </c>
      <c r="AF1651" s="152">
        <v>1.5948684E9</v>
      </c>
      <c r="AG1651" s="152">
        <v>97696.0712</v>
      </c>
    </row>
    <row r="1652">
      <c r="A1652" s="156">
        <v>1.5543216E9</v>
      </c>
      <c r="B1652" s="156">
        <v>127765.5872</v>
      </c>
      <c r="O1652" s="153">
        <f>IFERROR(__xludf.DUMMYFUNCTION("TO_DATE(INT((P1652/(60*60*24))+""1/1/1970""))"),44025.0)</f>
        <v>44025</v>
      </c>
      <c r="P1652" s="13">
        <v>1.5945984E9</v>
      </c>
      <c r="Q1652" s="13">
        <v>34247.2609</v>
      </c>
      <c r="AE1652" s="153">
        <f>IFERROR(__xludf.DUMMYFUNCTION("TO_DATE(INT((AF1652/(60*60*24))+""1/1/1970""))"),44029.0)</f>
        <v>44029</v>
      </c>
      <c r="AF1652" s="156">
        <v>1.5949476E9</v>
      </c>
      <c r="AG1652" s="156">
        <v>97445.1452</v>
      </c>
    </row>
    <row r="1653">
      <c r="A1653" s="152">
        <v>1.55438466E9</v>
      </c>
      <c r="B1653" s="152">
        <v>127925.6577</v>
      </c>
      <c r="O1653" s="153">
        <f>IFERROR(__xludf.DUMMYFUNCTION("TO_DATE(INT((P1653/(60*60*24))+""1/1/1970""))"),44026.0)</f>
        <v>44026</v>
      </c>
      <c r="P1653" s="13">
        <v>1.5947352E9</v>
      </c>
      <c r="Q1653" s="13">
        <v>34183.7215</v>
      </c>
      <c r="AE1653" s="153">
        <f>IFERROR(__xludf.DUMMYFUNCTION("TO_DATE(INT((AF1653/(60*60*24))+""1/1/1970""))"),44030.0)</f>
        <v>44030</v>
      </c>
      <c r="AF1653" s="152">
        <v>1.5950304E9</v>
      </c>
      <c r="AG1653" s="152">
        <v>97787.8214</v>
      </c>
    </row>
    <row r="1654">
      <c r="A1654" s="156">
        <v>1.554408E9</v>
      </c>
      <c r="B1654" s="156">
        <v>128103.5138</v>
      </c>
      <c r="O1654" s="153">
        <f>IFERROR(__xludf.DUMMYFUNCTION("TO_DATE(INT((P1654/(60*60*24))+""1/1/1970""))"),44027.0)</f>
        <v>44027</v>
      </c>
      <c r="P1654" s="13">
        <v>1.5948216E9</v>
      </c>
      <c r="Q1654" s="13">
        <v>34194.322</v>
      </c>
      <c r="AE1654" s="153">
        <f>IFERROR(__xludf.DUMMYFUNCTION("TO_DATE(INT((AF1654/(60*60*24))+""1/1/1970""))"),44031.0)</f>
        <v>44031</v>
      </c>
      <c r="AF1654" s="156">
        <v>1.595196E9</v>
      </c>
      <c r="AG1654" s="156">
        <v>97787.8214</v>
      </c>
    </row>
    <row r="1655">
      <c r="A1655" s="152">
        <v>1.55447106E9</v>
      </c>
      <c r="B1655" s="152">
        <v>128454.7795</v>
      </c>
      <c r="O1655" s="153">
        <f>IFERROR(__xludf.DUMMYFUNCTION("TO_DATE(INT((P1655/(60*60*24))+""1/1/1970""))"),44028.0)</f>
        <v>44028</v>
      </c>
      <c r="P1655" s="13">
        <v>1.594908E9</v>
      </c>
      <c r="Q1655" s="13">
        <v>34243.8686</v>
      </c>
      <c r="AE1655" s="153">
        <f>IFERROR(__xludf.DUMMYFUNCTION("TO_DATE(INT((AF1655/(60*60*24))+""1/1/1970""))"),44032.0)</f>
        <v>44032</v>
      </c>
      <c r="AF1655" s="156">
        <v>1.5952356E9</v>
      </c>
      <c r="AG1655" s="156">
        <v>97907.31</v>
      </c>
    </row>
    <row r="1656">
      <c r="A1656" s="156">
        <v>1.5544944E9</v>
      </c>
      <c r="B1656" s="156">
        <v>128721.5636</v>
      </c>
      <c r="O1656" s="153">
        <f>IFERROR(__xludf.DUMMYFUNCTION("TO_DATE(INT((P1656/(60*60*24))+""1/1/1970""))"),44029.0)</f>
        <v>44029</v>
      </c>
      <c r="P1656" s="13">
        <v>1.5949944E9</v>
      </c>
      <c r="Q1656" s="13">
        <v>34180.3527</v>
      </c>
      <c r="AE1656" s="153">
        <f>IFERROR(__xludf.DUMMYFUNCTION("TO_DATE(INT((AF1656/(60*60*24))+""1/1/1970""))"),44033.0)</f>
        <v>44033</v>
      </c>
      <c r="AF1656" s="152">
        <v>1.5953148E9</v>
      </c>
      <c r="AG1656" s="152">
        <v>98024.6649</v>
      </c>
    </row>
    <row r="1657">
      <c r="A1657" s="152">
        <v>1.55473026E9</v>
      </c>
      <c r="B1657" s="152">
        <v>128463.6723</v>
      </c>
      <c r="O1657" s="153">
        <f>IFERROR(__xludf.DUMMYFUNCTION("TO_DATE(INT((P1657/(60*60*24))+""1/1/1970""))"),44030.0)</f>
        <v>44030</v>
      </c>
      <c r="P1657" s="13">
        <v>1.5950304E9</v>
      </c>
      <c r="Q1657" s="13">
        <v>34223.5893</v>
      </c>
      <c r="AE1657" s="153">
        <f>IFERROR(__xludf.DUMMYFUNCTION("TO_DATE(INT((AF1657/(60*60*24))+""1/1/1970""))"),44034.0)</f>
        <v>44034</v>
      </c>
      <c r="AF1657" s="156">
        <v>1.595394E9</v>
      </c>
      <c r="AG1657" s="156">
        <v>98699.3487</v>
      </c>
    </row>
    <row r="1658">
      <c r="A1658" s="156">
        <v>1.5547536E9</v>
      </c>
      <c r="B1658" s="156">
        <v>128819.3844</v>
      </c>
      <c r="O1658" s="153">
        <f>IFERROR(__xludf.DUMMYFUNCTION("TO_DATE(INT((P1658/(60*60*24))+""1/1/1970""))"),44031.0)</f>
        <v>44031</v>
      </c>
      <c r="P1658" s="13">
        <v>1.5951168E9</v>
      </c>
      <c r="Q1658" s="13">
        <v>34223.5893</v>
      </c>
      <c r="AE1658" s="153">
        <f>IFERROR(__xludf.DUMMYFUNCTION("TO_DATE(INT((AF1658/(60*60*24))+""1/1/1970""))"),44035.0)</f>
        <v>44035</v>
      </c>
      <c r="AF1658" s="152">
        <v>1.5954732E9</v>
      </c>
      <c r="AG1658" s="152">
        <v>98953.262</v>
      </c>
    </row>
    <row r="1659">
      <c r="A1659" s="152">
        <v>1.55481666E9</v>
      </c>
      <c r="B1659" s="152">
        <v>128303.6018</v>
      </c>
      <c r="O1659" s="153">
        <f>IFERROR(__xludf.DUMMYFUNCTION("TO_DATE(INT((P1659/(60*60*24))+""1/1/1970""))"),44032.0)</f>
        <v>44032</v>
      </c>
      <c r="P1659" s="13">
        <v>1.5952032E9</v>
      </c>
      <c r="Q1659" s="13">
        <v>34208.1719</v>
      </c>
      <c r="AE1659" s="153">
        <f>IFERROR(__xludf.DUMMYFUNCTION("TO_DATE(INT((AF1659/(60*60*24))+""1/1/1970""))"),44036.0)</f>
        <v>44036</v>
      </c>
      <c r="AF1659" s="156">
        <v>1.5955524E9</v>
      </c>
      <c r="AG1659" s="156">
        <v>99213.1497</v>
      </c>
    </row>
    <row r="1660">
      <c r="A1660" s="156">
        <v>1.55484E9</v>
      </c>
      <c r="B1660" s="156">
        <v>128161.317</v>
      </c>
      <c r="O1660" s="153">
        <f>IFERROR(__xludf.DUMMYFUNCTION("TO_DATE(INT((P1660/(60*60*24))+""1/1/1970""))"),44033.0)</f>
        <v>44033</v>
      </c>
      <c r="P1660" s="13">
        <v>1.59534E9</v>
      </c>
      <c r="Q1660" s="13">
        <v>34194.0302</v>
      </c>
      <c r="AE1660" s="153">
        <f>IFERROR(__xludf.DUMMYFUNCTION("TO_DATE(INT((AF1660/(60*60*24))+""1/1/1970""))"),44037.0)</f>
        <v>44037</v>
      </c>
      <c r="AF1660" s="152">
        <v>1.5956352E9</v>
      </c>
      <c r="AG1660" s="152">
        <v>99730.7914</v>
      </c>
    </row>
    <row r="1661">
      <c r="A1661" s="152">
        <v>1.55490306E9</v>
      </c>
      <c r="B1661" s="152">
        <v>128370.2979</v>
      </c>
      <c r="O1661" s="153">
        <f>IFERROR(__xludf.DUMMYFUNCTION("TO_DATE(INT((P1661/(60*60*24))+""1/1/1970""))"),44034.0)</f>
        <v>44034</v>
      </c>
      <c r="P1661" s="13">
        <v>1.5954264E9</v>
      </c>
      <c r="Q1661" s="13">
        <v>34220.7241</v>
      </c>
      <c r="AE1661" s="153">
        <f>IFERROR(__xludf.DUMMYFUNCTION("TO_DATE(INT((AF1661/(60*60*24))+""1/1/1970""))"),44038.0)</f>
        <v>44038</v>
      </c>
      <c r="AF1661" s="156">
        <v>1.5958008E9</v>
      </c>
      <c r="AG1661" s="156">
        <v>99730.7914</v>
      </c>
    </row>
    <row r="1662">
      <c r="A1662" s="156">
        <v>1.5549264E9</v>
      </c>
      <c r="B1662" s="156">
        <v>128597.0643</v>
      </c>
      <c r="O1662" s="153">
        <f>IFERROR(__xludf.DUMMYFUNCTION("TO_DATE(INT((P1662/(60*60*24))+""1/1/1970""))"),44035.0)</f>
        <v>44035</v>
      </c>
      <c r="P1662" s="13">
        <v>1.5955128E9</v>
      </c>
      <c r="Q1662" s="13">
        <v>34182.5095</v>
      </c>
      <c r="AE1662" s="153">
        <f>IFERROR(__xludf.DUMMYFUNCTION("TO_DATE(INT((AF1662/(60*60*24))+""1/1/1970""))"),44039.0)</f>
        <v>44039</v>
      </c>
      <c r="AF1662" s="156">
        <v>1.5958404E9</v>
      </c>
      <c r="AG1662" s="156">
        <v>99679.1552</v>
      </c>
    </row>
    <row r="1663">
      <c r="A1663" s="152">
        <v>1.55498946E9</v>
      </c>
      <c r="B1663" s="152">
        <v>128721.5636</v>
      </c>
      <c r="O1663" s="153">
        <f>IFERROR(__xludf.DUMMYFUNCTION("TO_DATE(INT((P1663/(60*60*24))+""1/1/1970""))"),44036.0)</f>
        <v>44036</v>
      </c>
      <c r="P1663" s="13">
        <v>1.5955992E9</v>
      </c>
      <c r="Q1663" s="13">
        <v>34232.0497</v>
      </c>
      <c r="AE1663" s="153">
        <f>IFERROR(__xludf.DUMMYFUNCTION("TO_DATE(INT((AF1663/(60*60*24))+""1/1/1970""))"),44040.0)</f>
        <v>44040</v>
      </c>
      <c r="AF1663" s="152">
        <v>1.5959196E9</v>
      </c>
      <c r="AG1663" s="152">
        <v>100692.2479</v>
      </c>
    </row>
    <row r="1664">
      <c r="A1664" s="156">
        <v>1.5550128E9</v>
      </c>
      <c r="B1664" s="156">
        <v>128561.4931</v>
      </c>
      <c r="O1664" s="153">
        <f>IFERROR(__xludf.DUMMYFUNCTION("TO_DATE(INT((P1664/(60*60*24))+""1/1/1970""))"),44037.0)</f>
        <v>44037</v>
      </c>
      <c r="P1664" s="13">
        <v>1.5956352E9</v>
      </c>
      <c r="Q1664" s="13">
        <v>34356.35</v>
      </c>
      <c r="AE1664" s="153">
        <f>IFERROR(__xludf.DUMMYFUNCTION("TO_DATE(INT((AF1664/(60*60*24))+""1/1/1970""))"),44041.0)</f>
        <v>44041</v>
      </c>
      <c r="AF1664" s="156">
        <v>1.5959988E9</v>
      </c>
      <c r="AG1664" s="156">
        <v>100267.6366</v>
      </c>
    </row>
    <row r="1665">
      <c r="A1665" s="152">
        <v>1.55507586E9</v>
      </c>
      <c r="B1665" s="152">
        <v>129308.4886</v>
      </c>
      <c r="O1665" s="153">
        <f>IFERROR(__xludf.DUMMYFUNCTION("TO_DATE(INT((P1665/(60*60*24))+""1/1/1970""))"),44038.0)</f>
        <v>44038</v>
      </c>
      <c r="P1665" s="13">
        <v>1.5957216E9</v>
      </c>
      <c r="Q1665" s="13">
        <v>34356.35</v>
      </c>
      <c r="AE1665" s="153">
        <f>IFERROR(__xludf.DUMMYFUNCTION("TO_DATE(INT((AF1665/(60*60*24))+""1/1/1970""))"),44042.0)</f>
        <v>44042</v>
      </c>
      <c r="AF1665" s="152">
        <v>1.596078E9</v>
      </c>
      <c r="AG1665" s="152">
        <v>100797.2272</v>
      </c>
    </row>
    <row r="1666">
      <c r="A1666" s="156">
        <v>1.5550992E9</v>
      </c>
      <c r="B1666" s="156">
        <v>129428.5415</v>
      </c>
      <c r="O1666" s="153">
        <f>IFERROR(__xludf.DUMMYFUNCTION("TO_DATE(INT((P1666/(60*60*24))+""1/1/1970""))"),44039.0)</f>
        <v>44039</v>
      </c>
      <c r="P1666" s="13">
        <v>1.595808E9</v>
      </c>
      <c r="Q1666" s="13">
        <v>34381.3104</v>
      </c>
      <c r="AE1666" s="153">
        <f>IFERROR(__xludf.DUMMYFUNCTION("TO_DATE(INT((AF1666/(60*60*24))+""1/1/1970""))"),44043.0)</f>
        <v>44043</v>
      </c>
      <c r="AF1666" s="156">
        <v>1.5961572E9</v>
      </c>
      <c r="AG1666" s="156">
        <v>101577.7438</v>
      </c>
    </row>
    <row r="1667">
      <c r="A1667" s="152">
        <v>1.55533506E9</v>
      </c>
      <c r="B1667" s="152">
        <v>129473.0055</v>
      </c>
      <c r="O1667" s="153">
        <f>IFERROR(__xludf.DUMMYFUNCTION("TO_DATE(INT((P1667/(60*60*24))+""1/1/1970""))"),44040.0)</f>
        <v>44040</v>
      </c>
      <c r="P1667" s="13">
        <v>1.5959448E9</v>
      </c>
      <c r="Q1667" s="13">
        <v>34548.6696</v>
      </c>
      <c r="AE1667" s="153">
        <f>IFERROR(__xludf.DUMMYFUNCTION("TO_DATE(INT((AF1667/(60*60*24))+""1/1/1970""))"),44044.0)</f>
        <v>44044</v>
      </c>
      <c r="AF1667" s="152">
        <v>1.59624E9</v>
      </c>
      <c r="AG1667" s="152">
        <v>100781.4376</v>
      </c>
    </row>
    <row r="1668">
      <c r="A1668" s="156">
        <v>1.5553584E9</v>
      </c>
      <c r="B1668" s="156">
        <v>129344.0598</v>
      </c>
      <c r="O1668" s="153">
        <f>IFERROR(__xludf.DUMMYFUNCTION("TO_DATE(INT((P1668/(60*60*24))+""1/1/1970""))"),44041.0)</f>
        <v>44041</v>
      </c>
      <c r="P1668" s="13">
        <v>1.5960312E9</v>
      </c>
      <c r="Q1668" s="13">
        <v>34654.2878</v>
      </c>
      <c r="AE1668" s="153">
        <f>IFERROR(__xludf.DUMMYFUNCTION("TO_DATE(INT((AF1668/(60*60*24))+""1/1/1970""))"),44045.0)</f>
        <v>44045</v>
      </c>
      <c r="AF1668" s="156">
        <v>1.5964056E9</v>
      </c>
      <c r="AG1668" s="156">
        <v>100781.4376</v>
      </c>
    </row>
    <row r="1669">
      <c r="A1669" s="152">
        <v>1.55542146E9</v>
      </c>
      <c r="B1669" s="152">
        <v>129744.236</v>
      </c>
      <c r="O1669" s="153">
        <f>IFERROR(__xludf.DUMMYFUNCTION("TO_DATE(INT((P1669/(60*60*24))+""1/1/1970""))"),44042.0)</f>
        <v>44042</v>
      </c>
      <c r="P1669" s="13">
        <v>1.5961176E9</v>
      </c>
      <c r="Q1669" s="13">
        <v>34698.7662</v>
      </c>
      <c r="AE1669" s="153">
        <f>IFERROR(__xludf.DUMMYFUNCTION("TO_DATE(INT((AF1669/(60*60*24))+""1/1/1970""))"),44046.0)</f>
        <v>44046</v>
      </c>
      <c r="AF1669" s="156">
        <v>1.5964452E9</v>
      </c>
      <c r="AG1669" s="156">
        <v>100802.3481</v>
      </c>
    </row>
    <row r="1670">
      <c r="A1670" s="156">
        <v>1.5554448E9</v>
      </c>
      <c r="B1670" s="156">
        <v>129428.5415</v>
      </c>
      <c r="O1670" s="153">
        <f>IFERROR(__xludf.DUMMYFUNCTION("TO_DATE(INT((P1670/(60*60*24))+""1/1/1970""))"),44043.0)</f>
        <v>44043</v>
      </c>
      <c r="P1670" s="13">
        <v>1.596204E9</v>
      </c>
      <c r="Q1670" s="13">
        <v>34768.6036</v>
      </c>
      <c r="AE1670" s="153">
        <f>IFERROR(__xludf.DUMMYFUNCTION("TO_DATE(INT((AF1670/(60*60*24))+""1/1/1970""))"),44047.0)</f>
        <v>44047</v>
      </c>
      <c r="AF1670" s="152">
        <v>1.5965244E9</v>
      </c>
      <c r="AG1670" s="152">
        <v>100621.835</v>
      </c>
    </row>
    <row r="1671">
      <c r="A1671" s="152">
        <v>1.55550786E9</v>
      </c>
      <c r="B1671" s="152">
        <v>129890.9672</v>
      </c>
      <c r="O1671" s="153">
        <f>IFERROR(__xludf.DUMMYFUNCTION("TO_DATE(INT((P1671/(60*60*24))+""1/1/1970""))"),44044.0)</f>
        <v>44044</v>
      </c>
      <c r="P1671" s="13">
        <v>1.59624E9</v>
      </c>
      <c r="Q1671" s="13">
        <v>34550.2455</v>
      </c>
      <c r="AE1671" s="153">
        <f>IFERROR(__xludf.DUMMYFUNCTION("TO_DATE(INT((AF1671/(60*60*24))+""1/1/1970""))"),44048.0)</f>
        <v>44048</v>
      </c>
      <c r="AF1671" s="156">
        <v>1.5966036E9</v>
      </c>
      <c r="AG1671" s="156">
        <v>101079.7323</v>
      </c>
    </row>
    <row r="1672">
      <c r="A1672" s="156">
        <v>1.5555312E9</v>
      </c>
      <c r="B1672" s="156">
        <v>129112.8469</v>
      </c>
      <c r="O1672" s="153">
        <f>IFERROR(__xludf.DUMMYFUNCTION("TO_DATE(INT((P1672/(60*60*24))+""1/1/1970""))"),44045.0)</f>
        <v>44045</v>
      </c>
      <c r="P1672" s="13">
        <v>1.5963264E9</v>
      </c>
      <c r="Q1672" s="13">
        <v>34550.2455</v>
      </c>
      <c r="AE1672" s="153">
        <f>IFERROR(__xludf.DUMMYFUNCTION("TO_DATE(INT((AF1672/(60*60*24))+""1/1/1970""))"),44049.0)</f>
        <v>44049</v>
      </c>
      <c r="AF1672" s="152">
        <v>1.5966828E9</v>
      </c>
      <c r="AG1672" s="152">
        <v>101576.4635</v>
      </c>
    </row>
    <row r="1673">
      <c r="A1673" s="152">
        <v>1.55559426E9</v>
      </c>
      <c r="B1673" s="152">
        <v>129361.8454</v>
      </c>
      <c r="O1673" s="153">
        <f>IFERROR(__xludf.DUMMYFUNCTION("TO_DATE(INT((P1673/(60*60*24))+""1/1/1970""))"),44046.0)</f>
        <v>44046</v>
      </c>
      <c r="P1673" s="13">
        <v>1.5964128E9</v>
      </c>
      <c r="Q1673" s="13">
        <v>34565.6433</v>
      </c>
      <c r="AE1673" s="153">
        <f>IFERROR(__xludf.DUMMYFUNCTION("TO_DATE(INT((AF1673/(60*60*24))+""1/1/1970""))"),44050.0)</f>
        <v>44050</v>
      </c>
      <c r="AF1673" s="156">
        <v>1.596762E9</v>
      </c>
      <c r="AG1673" s="156">
        <v>101606.7624</v>
      </c>
    </row>
    <row r="1674">
      <c r="A1674" s="156">
        <v>1.5556176E9</v>
      </c>
      <c r="B1674" s="156">
        <v>129366.2918</v>
      </c>
      <c r="O1674" s="153">
        <f>IFERROR(__xludf.DUMMYFUNCTION("TO_DATE(INT((P1674/(60*60*24))+""1/1/1970""))"),44047.0)</f>
        <v>44047</v>
      </c>
      <c r="P1674" s="13">
        <v>1.5965496E9</v>
      </c>
      <c r="Q1674" s="13">
        <v>34521.5541</v>
      </c>
      <c r="AE1674" s="153">
        <f>IFERROR(__xludf.DUMMYFUNCTION("TO_DATE(INT((AF1674/(60*60*24))+""1/1/1970""))"),44051.0)</f>
        <v>44051</v>
      </c>
      <c r="AF1674" s="152">
        <v>1.5968448E9</v>
      </c>
      <c r="AG1674" s="152">
        <v>100841.6086</v>
      </c>
    </row>
    <row r="1675">
      <c r="A1675" s="152">
        <v>1.55593986E9</v>
      </c>
      <c r="B1675" s="152">
        <v>128966.1157</v>
      </c>
      <c r="O1675" s="153">
        <f>IFERROR(__xludf.DUMMYFUNCTION("TO_DATE(INT((P1675/(60*60*24))+""1/1/1970""))"),44048.0)</f>
        <v>44048</v>
      </c>
      <c r="P1675" s="13">
        <v>1.596636E9</v>
      </c>
      <c r="Q1675" s="13">
        <v>34548.5739</v>
      </c>
      <c r="AE1675" s="153">
        <f>IFERROR(__xludf.DUMMYFUNCTION("TO_DATE(INT((AF1675/(60*60*24))+""1/1/1970""))"),44052.0)</f>
        <v>44052</v>
      </c>
      <c r="AF1675" s="156">
        <v>1.5970104E9</v>
      </c>
      <c r="AG1675" s="156">
        <v>100841.6086</v>
      </c>
    </row>
    <row r="1676">
      <c r="A1676" s="156">
        <v>1.5559632E9</v>
      </c>
      <c r="B1676" s="156">
        <v>129477.4519</v>
      </c>
      <c r="O1676" s="153">
        <f>IFERROR(__xludf.DUMMYFUNCTION("TO_DATE(INT((P1676/(60*60*24))+""1/1/1970""))"),44049.0)</f>
        <v>44049</v>
      </c>
      <c r="P1676" s="13">
        <v>1.5967224E9</v>
      </c>
      <c r="Q1676" s="13">
        <v>34713.499</v>
      </c>
      <c r="AE1676" s="153">
        <f>IFERROR(__xludf.DUMMYFUNCTION("TO_DATE(INT((AF1676/(60*60*24))+""1/1/1970""))"),44053.0)</f>
        <v>44053</v>
      </c>
      <c r="AF1676" s="156">
        <v>1.59705E9</v>
      </c>
      <c r="AG1676" s="156">
        <v>100800.6411</v>
      </c>
    </row>
    <row r="1677">
      <c r="A1677" s="152">
        <v>1.55602626E9</v>
      </c>
      <c r="B1677" s="152">
        <v>129606.3975</v>
      </c>
      <c r="O1677" s="153">
        <f>IFERROR(__xludf.DUMMYFUNCTION("TO_DATE(INT((P1677/(60*60*24))+""1/1/1970""))"),44050.0)</f>
        <v>44050</v>
      </c>
      <c r="P1677" s="13">
        <v>1.5968088E9</v>
      </c>
      <c r="Q1677" s="13">
        <v>34935.0943</v>
      </c>
      <c r="AE1677" s="153">
        <f>IFERROR(__xludf.DUMMYFUNCTION("TO_DATE(INT((AF1677/(60*60*24))+""1/1/1970""))"),44054.0)</f>
        <v>44054</v>
      </c>
      <c r="AF1677" s="152">
        <v>1.5971292E9</v>
      </c>
      <c r="AG1677" s="152">
        <v>100416.9974</v>
      </c>
    </row>
    <row r="1678">
      <c r="A1678" s="156">
        <v>1.5560496E9</v>
      </c>
      <c r="B1678" s="156">
        <v>130637.9627</v>
      </c>
      <c r="O1678" s="153">
        <f>IFERROR(__xludf.DUMMYFUNCTION("TO_DATE(INT((P1678/(60*60*24))+""1/1/1970""))"),44051.0)</f>
        <v>44051</v>
      </c>
      <c r="P1678" s="13">
        <v>1.5968448E9</v>
      </c>
      <c r="Q1678" s="13">
        <v>34897.9211</v>
      </c>
      <c r="AE1678" s="153">
        <f>IFERROR(__xludf.DUMMYFUNCTION("TO_DATE(INT((AF1678/(60*60*24))+""1/1/1970""))"),44055.0)</f>
        <v>44055</v>
      </c>
      <c r="AF1678" s="156">
        <v>1.5972084E9</v>
      </c>
      <c r="AG1678" s="156">
        <v>100406.3287</v>
      </c>
    </row>
    <row r="1679">
      <c r="A1679" s="152">
        <v>1.55611266E9</v>
      </c>
      <c r="B1679" s="152">
        <v>130544.5883</v>
      </c>
      <c r="O1679" s="153">
        <f>IFERROR(__xludf.DUMMYFUNCTION("TO_DATE(INT((P1679/(60*60*24))+""1/1/1970""))"),44052.0)</f>
        <v>44052</v>
      </c>
      <c r="P1679" s="13">
        <v>1.5969312E9</v>
      </c>
      <c r="Q1679" s="13">
        <v>34897.9211</v>
      </c>
      <c r="AE1679" s="153">
        <f>IFERROR(__xludf.DUMMYFUNCTION("TO_DATE(INT((AF1679/(60*60*24))+""1/1/1970""))"),44056.0)</f>
        <v>44056</v>
      </c>
      <c r="AF1679" s="152">
        <v>1.5972876E9</v>
      </c>
      <c r="AG1679" s="152">
        <v>100912.0216</v>
      </c>
    </row>
    <row r="1680">
      <c r="A1680" s="156">
        <v>1.556136E9</v>
      </c>
      <c r="B1680" s="156">
        <v>130348.9466</v>
      </c>
      <c r="O1680" s="153">
        <f>IFERROR(__xludf.DUMMYFUNCTION("TO_DATE(INT((P1680/(60*60*24))+""1/1/1970""))"),44053.0)</f>
        <v>44053</v>
      </c>
      <c r="P1680" s="13">
        <v>1.5970176E9</v>
      </c>
      <c r="Q1680" s="13">
        <v>34956.1064</v>
      </c>
      <c r="AE1680" s="153">
        <f>IFERROR(__xludf.DUMMYFUNCTION("TO_DATE(INT((AF1680/(60*60*24))+""1/1/1970""))"),44057.0)</f>
        <v>44057</v>
      </c>
      <c r="AF1680" s="156">
        <v>1.5973668E9</v>
      </c>
      <c r="AG1680" s="156">
        <v>101095.5219</v>
      </c>
    </row>
    <row r="1681">
      <c r="A1681" s="152">
        <v>1.55619906E9</v>
      </c>
      <c r="B1681" s="152">
        <v>130255.5722</v>
      </c>
      <c r="O1681" s="153">
        <f>IFERROR(__xludf.DUMMYFUNCTION("TO_DATE(INT((P1681/(60*60*24))+""1/1/1970""))"),44054.0)</f>
        <v>44054</v>
      </c>
      <c r="P1681" s="13">
        <v>1.5971544E9</v>
      </c>
      <c r="Q1681" s="13">
        <v>34966.16</v>
      </c>
      <c r="AE1681" s="153">
        <f>IFERROR(__xludf.DUMMYFUNCTION("TO_DATE(INT((AF1681/(60*60*24))+""1/1/1970""))"),44058.0)</f>
        <v>44058</v>
      </c>
      <c r="AF1681" s="152">
        <v>1.5974496E9</v>
      </c>
      <c r="AG1681" s="152">
        <v>101324.684</v>
      </c>
    </row>
    <row r="1682">
      <c r="A1682" s="156">
        <v>1.5562224E9</v>
      </c>
      <c r="B1682" s="156">
        <v>130268.9114</v>
      </c>
      <c r="O1682" s="153">
        <f>IFERROR(__xludf.DUMMYFUNCTION("TO_DATE(INT((P1682/(60*60*24))+""1/1/1970""))"),44055.0)</f>
        <v>44055</v>
      </c>
      <c r="P1682" s="13">
        <v>1.5972408E9</v>
      </c>
      <c r="Q1682" s="13">
        <v>34764.0746</v>
      </c>
      <c r="AE1682" s="153">
        <f>IFERROR(__xludf.DUMMYFUNCTION("TO_DATE(INT((AF1682/(60*60*24))+""1/1/1970""))"),44059.0)</f>
        <v>44059</v>
      </c>
      <c r="AF1682" s="156">
        <v>1.5976152E9</v>
      </c>
      <c r="AG1682" s="156">
        <v>101324.684</v>
      </c>
    </row>
    <row r="1683">
      <c r="A1683" s="152">
        <v>1.55628546E9</v>
      </c>
      <c r="B1683" s="152">
        <v>130251.1258</v>
      </c>
      <c r="O1683" s="153">
        <f>IFERROR(__xludf.DUMMYFUNCTION("TO_DATE(INT((P1683/(60*60*24))+""1/1/1970""))"),44056.0)</f>
        <v>44056</v>
      </c>
      <c r="P1683" s="13">
        <v>1.5973272E9</v>
      </c>
      <c r="Q1683" s="13">
        <v>34813.7439</v>
      </c>
      <c r="AE1683" s="153">
        <f>IFERROR(__xludf.DUMMYFUNCTION("TO_DATE(INT((AF1683/(60*60*24))+""1/1/1970""))"),44060.0)</f>
        <v>44060</v>
      </c>
      <c r="AF1683" s="156">
        <v>1.5976548E9</v>
      </c>
      <c r="AG1683" s="156">
        <v>101404.912</v>
      </c>
    </row>
    <row r="1684">
      <c r="A1684" s="156">
        <v>1.5563088E9</v>
      </c>
      <c r="B1684" s="156">
        <v>130873.622</v>
      </c>
      <c r="O1684" s="153">
        <f>IFERROR(__xludf.DUMMYFUNCTION("TO_DATE(INT((P1684/(60*60*24))+""1/1/1970""))"),44057.0)</f>
        <v>44057</v>
      </c>
      <c r="P1684" s="13">
        <v>1.5974136E9</v>
      </c>
      <c r="Q1684" s="13">
        <v>34810.4296</v>
      </c>
      <c r="AE1684" s="153">
        <f>IFERROR(__xludf.DUMMYFUNCTION("TO_DATE(INT((AF1684/(60*60*24))+""1/1/1970""))"),44061.0)</f>
        <v>44061</v>
      </c>
      <c r="AF1684" s="152">
        <v>1.597734E9</v>
      </c>
      <c r="AG1684" s="152">
        <v>101598.6543</v>
      </c>
    </row>
    <row r="1685">
      <c r="A1685" s="152">
        <v>1.55654466E9</v>
      </c>
      <c r="B1685" s="152">
        <v>130922.5324</v>
      </c>
      <c r="O1685" s="153">
        <f>IFERROR(__xludf.DUMMYFUNCTION("TO_DATE(INT((P1685/(60*60*24))+""1/1/1970""))"),44058.0)</f>
        <v>44058</v>
      </c>
      <c r="P1685" s="13">
        <v>1.5974496E9</v>
      </c>
      <c r="Q1685" s="13">
        <v>34903.3445</v>
      </c>
      <c r="AE1685" s="153">
        <f>IFERROR(__xludf.DUMMYFUNCTION("TO_DATE(INT((AF1685/(60*60*24))+""1/1/1970""))"),44062.0)</f>
        <v>44062</v>
      </c>
      <c r="AF1685" s="156">
        <v>1.5978132E9</v>
      </c>
      <c r="AG1685" s="156">
        <v>102212.3136</v>
      </c>
    </row>
    <row r="1686">
      <c r="A1686" s="156">
        <v>1.556568E9</v>
      </c>
      <c r="B1686" s="156">
        <v>131078.1565</v>
      </c>
      <c r="O1686" s="153">
        <f>IFERROR(__xludf.DUMMYFUNCTION("TO_DATE(INT((P1686/(60*60*24))+""1/1/1970""))"),44059.0)</f>
        <v>44059</v>
      </c>
      <c r="P1686" s="13">
        <v>1.597536E9</v>
      </c>
      <c r="Q1686" s="13">
        <v>34903.3445</v>
      </c>
      <c r="AE1686" s="153">
        <f>IFERROR(__xludf.DUMMYFUNCTION("TO_DATE(INT((AF1686/(60*60*24))+""1/1/1970""))"),44063.0)</f>
        <v>44063</v>
      </c>
      <c r="AF1686" s="152">
        <v>1.5978924E9</v>
      </c>
      <c r="AG1686" s="152">
        <v>101335.3526</v>
      </c>
    </row>
    <row r="1687">
      <c r="A1687" s="152">
        <v>1.55663106E9</v>
      </c>
      <c r="B1687" s="152">
        <v>130735.7836</v>
      </c>
      <c r="O1687" s="153">
        <f>IFERROR(__xludf.DUMMYFUNCTION("TO_DATE(INT((P1687/(60*60*24))+""1/1/1970""))"),44060.0)</f>
        <v>44060</v>
      </c>
      <c r="P1687" s="13">
        <v>1.5976224E9</v>
      </c>
      <c r="Q1687" s="13">
        <v>34907.3628</v>
      </c>
      <c r="AE1687" s="153">
        <f>IFERROR(__xludf.DUMMYFUNCTION("TO_DATE(INT((AF1687/(60*60*24))+""1/1/1970""))"),44064.0)</f>
        <v>44064</v>
      </c>
      <c r="AF1687" s="156">
        <v>1.5979716E9</v>
      </c>
      <c r="AG1687" s="156">
        <v>101555.1263</v>
      </c>
    </row>
    <row r="1688">
      <c r="A1688" s="156">
        <v>1.5566544E9</v>
      </c>
      <c r="B1688" s="156">
        <v>131144.8525</v>
      </c>
      <c r="O1688" s="153">
        <f>IFERROR(__xludf.DUMMYFUNCTION("TO_DATE(INT((P1688/(60*60*24))+""1/1/1970""))"),44061.0)</f>
        <v>44061</v>
      </c>
      <c r="P1688" s="13">
        <v>1.5977592E9</v>
      </c>
      <c r="Q1688" s="13">
        <v>35020.5626</v>
      </c>
      <c r="AE1688" s="153">
        <f>IFERROR(__xludf.DUMMYFUNCTION("TO_DATE(INT((AF1688/(60*60*24))+""1/1/1970""))"),44065.0)</f>
        <v>44065</v>
      </c>
      <c r="AF1688" s="152">
        <v>1.5980544E9</v>
      </c>
      <c r="AG1688" s="152">
        <v>100928.6646</v>
      </c>
    </row>
    <row r="1689">
      <c r="A1689" s="152">
        <v>1.55671746E9</v>
      </c>
      <c r="B1689" s="152">
        <v>131416.083</v>
      </c>
      <c r="O1689" s="153">
        <f>IFERROR(__xludf.DUMMYFUNCTION("TO_DATE(INT((P1689/(60*60*24))+""1/1/1970""))"),44062.0)</f>
        <v>44062</v>
      </c>
      <c r="P1689" s="13">
        <v>1.5978456E9</v>
      </c>
      <c r="Q1689" s="13">
        <v>35140.4576</v>
      </c>
      <c r="AE1689" s="153">
        <f>IFERROR(__xludf.DUMMYFUNCTION("TO_DATE(INT((AF1689/(60*60*24))+""1/1/1970""))"),44066.0)</f>
        <v>44066</v>
      </c>
      <c r="AF1689" s="156">
        <v>1.59822E9</v>
      </c>
      <c r="AG1689" s="156">
        <v>100928.6646</v>
      </c>
    </row>
    <row r="1690">
      <c r="A1690" s="156">
        <v>1.5567408E9</v>
      </c>
      <c r="B1690" s="156">
        <v>130162.1977</v>
      </c>
      <c r="O1690" s="153">
        <f>IFERROR(__xludf.DUMMYFUNCTION("TO_DATE(INT((P1690/(60*60*24))+""1/1/1970""))"),44063.0)</f>
        <v>44063</v>
      </c>
      <c r="P1690" s="13">
        <v>1.597932E9</v>
      </c>
      <c r="Q1690" s="13">
        <v>34890.7475</v>
      </c>
      <c r="AE1690" s="153">
        <f>IFERROR(__xludf.DUMMYFUNCTION("TO_DATE(INT((AF1690/(60*60*24))+""1/1/1970""))"),44067.0)</f>
        <v>44067</v>
      </c>
      <c r="AF1690" s="156">
        <v>1.5982596E9</v>
      </c>
      <c r="AG1690" s="156">
        <v>100947.0146</v>
      </c>
    </row>
    <row r="1691">
      <c r="A1691" s="152">
        <v>1.55680386E9</v>
      </c>
      <c r="B1691" s="152">
        <v>129997.6809</v>
      </c>
      <c r="O1691" s="153">
        <f>IFERROR(__xludf.DUMMYFUNCTION("TO_DATE(INT((P1691/(60*60*24))+""1/1/1970""))"),44064.0)</f>
        <v>44064</v>
      </c>
      <c r="P1691" s="13">
        <v>1.5980184E9</v>
      </c>
      <c r="Q1691" s="13">
        <v>34983.9977</v>
      </c>
      <c r="AE1691" s="153">
        <f>IFERROR(__xludf.DUMMYFUNCTION("TO_DATE(INT((AF1691/(60*60*24))+""1/1/1970""))"),44068.0)</f>
        <v>44068</v>
      </c>
      <c r="AF1691" s="152">
        <v>1.5983388E9</v>
      </c>
      <c r="AG1691" s="152">
        <v>100907.3274</v>
      </c>
    </row>
    <row r="1692">
      <c r="A1692" s="156">
        <v>1.5568272E9</v>
      </c>
      <c r="B1692" s="156">
        <v>129882.0744</v>
      </c>
      <c r="O1692" s="153">
        <f>IFERROR(__xludf.DUMMYFUNCTION("TO_DATE(INT((P1692/(60*60*24))+""1/1/1970""))"),44065.0)</f>
        <v>44065</v>
      </c>
      <c r="P1692" s="13">
        <v>1.5980544E9</v>
      </c>
      <c r="Q1692" s="13">
        <v>34958.2913</v>
      </c>
      <c r="AE1692" s="153">
        <f>IFERROR(__xludf.DUMMYFUNCTION("TO_DATE(INT((AF1692/(60*60*24))+""1/1/1970""))"),44069.0)</f>
        <v>44069</v>
      </c>
      <c r="AF1692" s="156">
        <v>1.598418E9</v>
      </c>
      <c r="AG1692" s="156">
        <v>101253.8443</v>
      </c>
    </row>
    <row r="1693">
      <c r="A1693" s="152">
        <v>1.55689026E9</v>
      </c>
      <c r="B1693" s="152">
        <v>130566.8203</v>
      </c>
      <c r="O1693" s="153">
        <f>IFERROR(__xludf.DUMMYFUNCTION("TO_DATE(INT((P1693/(60*60*24))+""1/1/1970""))"),44066.0)</f>
        <v>44066</v>
      </c>
      <c r="P1693" s="13">
        <v>1.5981408E9</v>
      </c>
      <c r="Q1693" s="13">
        <v>34958.2913</v>
      </c>
      <c r="AE1693" s="153">
        <f>IFERROR(__xludf.DUMMYFUNCTION("TO_DATE(INT((AF1693/(60*60*24))+""1/1/1970""))"),44070.0)</f>
        <v>44070</v>
      </c>
      <c r="AF1693" s="152">
        <v>1.5984972E9</v>
      </c>
      <c r="AG1693" s="152">
        <v>101303.7735</v>
      </c>
    </row>
    <row r="1694">
      <c r="A1694" s="156">
        <v>1.5569136E9</v>
      </c>
      <c r="B1694" s="156">
        <v>131149.2989</v>
      </c>
      <c r="O1694" s="153">
        <f>IFERROR(__xludf.DUMMYFUNCTION("TO_DATE(INT((P1694/(60*60*24))+""1/1/1970""))"),44067.0)</f>
        <v>44067</v>
      </c>
      <c r="P1694" s="13">
        <v>1.5982272E9</v>
      </c>
      <c r="Q1694" s="13">
        <v>34989.7513</v>
      </c>
      <c r="AE1694" s="153">
        <f>IFERROR(__xludf.DUMMYFUNCTION("TO_DATE(INT((AF1694/(60*60*24))+""1/1/1970""))"),44071.0)</f>
        <v>44071</v>
      </c>
      <c r="AF1694" s="156">
        <v>1.5985764E9</v>
      </c>
      <c r="AG1694" s="156">
        <v>101137.3429</v>
      </c>
    </row>
    <row r="1695">
      <c r="A1695" s="152">
        <v>1.55714946E9</v>
      </c>
      <c r="B1695" s="152">
        <v>129050.5973</v>
      </c>
      <c r="O1695" s="153">
        <f>IFERROR(__xludf.DUMMYFUNCTION("TO_DATE(INT((P1695/(60*60*24))+""1/1/1970""))"),44068.0)</f>
        <v>44068</v>
      </c>
      <c r="P1695" s="13">
        <v>1.598364E9</v>
      </c>
      <c r="Q1695" s="13">
        <v>35013.7602</v>
      </c>
      <c r="AE1695" s="153">
        <f>IFERROR(__xludf.DUMMYFUNCTION("TO_DATE(INT((AF1695/(60*60*24))+""1/1/1970""))"),44072.0)</f>
        <v>44072</v>
      </c>
      <c r="AF1695" s="152">
        <v>1.5986592E9</v>
      </c>
      <c r="AG1695" s="152">
        <v>101853.8478</v>
      </c>
    </row>
    <row r="1696">
      <c r="A1696" s="156">
        <v>1.5571728E9</v>
      </c>
      <c r="B1696" s="156">
        <v>130611.2843</v>
      </c>
      <c r="O1696" s="153">
        <f>IFERROR(__xludf.DUMMYFUNCTION("TO_DATE(INT((P1696/(60*60*24))+""1/1/1970""))"),44069.0)</f>
        <v>44069</v>
      </c>
      <c r="P1696" s="13">
        <v>1.5984504E9</v>
      </c>
      <c r="Q1696" s="13">
        <v>34972.3167</v>
      </c>
      <c r="AE1696" s="153">
        <f>IFERROR(__xludf.DUMMYFUNCTION("TO_DATE(INT((AF1696/(60*60*24))+""1/1/1970""))"),44073.0)</f>
        <v>44073</v>
      </c>
      <c r="AF1696" s="156">
        <v>1.5988248E9</v>
      </c>
      <c r="AG1696" s="156">
        <v>101853.8478</v>
      </c>
    </row>
    <row r="1697">
      <c r="A1697" s="152">
        <v>1.55723586E9</v>
      </c>
      <c r="B1697" s="152">
        <v>129504.1303</v>
      </c>
      <c r="O1697" s="153">
        <f>IFERROR(__xludf.DUMMYFUNCTION("TO_DATE(INT((P1697/(60*60*24))+""1/1/1970""))"),44070.0)</f>
        <v>44070</v>
      </c>
      <c r="P1697" s="13">
        <v>1.5985368E9</v>
      </c>
      <c r="Q1697" s="13">
        <v>35023.741</v>
      </c>
      <c r="AE1697" s="153">
        <f>IFERROR(__xludf.DUMMYFUNCTION("TO_DATE(INT((AF1697/(60*60*24))+""1/1/1970""))"),44074.0)</f>
        <v>44074</v>
      </c>
      <c r="AF1697" s="156">
        <v>1.5988644E9</v>
      </c>
      <c r="AG1697" s="156">
        <v>101960.9608</v>
      </c>
    </row>
    <row r="1698">
      <c r="A1698" s="156">
        <v>1.5572592E9</v>
      </c>
      <c r="B1698" s="156">
        <v>128436.9939</v>
      </c>
      <c r="O1698" s="153">
        <f>IFERROR(__xludf.DUMMYFUNCTION("TO_DATE(INT((P1698/(60*60*24))+""1/1/1970""))"),44071.0)</f>
        <v>44071</v>
      </c>
      <c r="P1698" s="13">
        <v>1.5986232E9</v>
      </c>
      <c r="Q1698" s="13">
        <v>34882.0836</v>
      </c>
      <c r="AE1698" s="153">
        <f>IFERROR(__xludf.DUMMYFUNCTION("TO_DATE(INT((AF1698/(60*60*24))+""1/1/1970""))"),44075.0)</f>
        <v>44075</v>
      </c>
      <c r="AF1698" s="152">
        <v>1.5989436E9</v>
      </c>
      <c r="AG1698" s="152">
        <v>102128.6716</v>
      </c>
    </row>
    <row r="1699">
      <c r="A1699" s="152">
        <v>1.55732226E9</v>
      </c>
      <c r="B1699" s="152">
        <v>128361.4051</v>
      </c>
      <c r="O1699" s="153">
        <f>IFERROR(__xludf.DUMMYFUNCTION("TO_DATE(INT((P1699/(60*60*24))+""1/1/1970""))"),44072.0)</f>
        <v>44072</v>
      </c>
      <c r="P1699" s="13">
        <v>1.5986592E9</v>
      </c>
      <c r="Q1699" s="13">
        <v>35080.1722</v>
      </c>
      <c r="AE1699" s="153">
        <f>IFERROR(__xludf.DUMMYFUNCTION("TO_DATE(INT((AF1699/(60*60*24))+""1/1/1970""))"),44076.0)</f>
        <v>44076</v>
      </c>
      <c r="AF1699" s="156">
        <v>1.5990228E9</v>
      </c>
      <c r="AG1699" s="156">
        <v>102008.7562</v>
      </c>
    </row>
    <row r="1700">
      <c r="A1700" s="156">
        <v>1.5573456E9</v>
      </c>
      <c r="B1700" s="156">
        <v>128259.1378</v>
      </c>
      <c r="O1700" s="153">
        <f>IFERROR(__xludf.DUMMYFUNCTION("TO_DATE(INT((P1700/(60*60*24))+""1/1/1970""))"),44073.0)</f>
        <v>44073</v>
      </c>
      <c r="P1700" s="13">
        <v>1.5987456E9</v>
      </c>
      <c r="Q1700" s="13">
        <v>35080.1722</v>
      </c>
      <c r="AE1700" s="153">
        <f>IFERROR(__xludf.DUMMYFUNCTION("TO_DATE(INT((AF1700/(60*60*24))+""1/1/1970""))"),44077.0)</f>
        <v>44077</v>
      </c>
      <c r="AF1700" s="152">
        <v>1.599102E9</v>
      </c>
      <c r="AG1700" s="152">
        <v>101351.9956</v>
      </c>
    </row>
    <row r="1701">
      <c r="A1701" s="152">
        <v>1.55740866E9</v>
      </c>
      <c r="B1701" s="152">
        <v>127245.3582</v>
      </c>
      <c r="O1701" s="153">
        <f>IFERROR(__xludf.DUMMYFUNCTION("TO_DATE(INT((P1701/(60*60*24))+""1/1/1970""))"),44074.0)</f>
        <v>44074</v>
      </c>
      <c r="P1701" s="13">
        <v>1.598832E9</v>
      </c>
      <c r="Q1701" s="13">
        <v>35037.0338</v>
      </c>
      <c r="AE1701" s="153">
        <f>IFERROR(__xludf.DUMMYFUNCTION("TO_DATE(INT((AF1701/(60*60*24))+""1/1/1970""))"),44078.0)</f>
        <v>44078</v>
      </c>
      <c r="AF1701" s="156">
        <v>1.5991812E9</v>
      </c>
      <c r="AG1701" s="156">
        <v>101315.2956</v>
      </c>
    </row>
    <row r="1702">
      <c r="A1702" s="156">
        <v>1.557432E9</v>
      </c>
      <c r="B1702" s="156">
        <v>127872.3009</v>
      </c>
      <c r="O1702" s="153">
        <f>IFERROR(__xludf.DUMMYFUNCTION("TO_DATE(INT((P1702/(60*60*24))+""1/1/1970""))"),44075.0)</f>
        <v>44075</v>
      </c>
      <c r="P1702" s="13">
        <v>1.5989688E9</v>
      </c>
      <c r="Q1702" s="13">
        <v>34991.708</v>
      </c>
      <c r="AE1702" s="153">
        <f>IFERROR(__xludf.DUMMYFUNCTION("TO_DATE(INT((AF1702/(60*60*24))+""1/1/1970""))"),44079.0)</f>
        <v>44079</v>
      </c>
      <c r="AF1702" s="152">
        <v>1.599264E9</v>
      </c>
      <c r="AG1702" s="152">
        <v>101287.9839</v>
      </c>
    </row>
    <row r="1703">
      <c r="A1703" s="152">
        <v>1.55749506E9</v>
      </c>
      <c r="B1703" s="152">
        <v>127574.392</v>
      </c>
      <c r="O1703" s="153">
        <f>IFERROR(__xludf.DUMMYFUNCTION("TO_DATE(INT((P1703/(60*60*24))+""1/1/1970""))"),44076.0)</f>
        <v>44076</v>
      </c>
      <c r="P1703" s="13">
        <v>1.5990552E9</v>
      </c>
      <c r="Q1703" s="13">
        <v>35018.5856</v>
      </c>
      <c r="AE1703" s="153">
        <f>IFERROR(__xludf.DUMMYFUNCTION("TO_DATE(INT((AF1703/(60*60*24))+""1/1/1970""))"),44080.0)</f>
        <v>44080</v>
      </c>
      <c r="AF1703" s="156">
        <v>1.5994296E9</v>
      </c>
      <c r="AG1703" s="156">
        <v>101287.9839</v>
      </c>
    </row>
    <row r="1704">
      <c r="A1704" s="156">
        <v>1.5575184E9</v>
      </c>
      <c r="B1704" s="156">
        <v>128512.5827</v>
      </c>
      <c r="O1704" s="153">
        <f>IFERROR(__xludf.DUMMYFUNCTION("TO_DATE(INT((P1704/(60*60*24))+""1/1/1970""))"),44077.0)</f>
        <v>44077</v>
      </c>
      <c r="P1704" s="13">
        <v>1.5991416E9</v>
      </c>
      <c r="Q1704" s="13">
        <v>34975.8327</v>
      </c>
      <c r="AE1704" s="153">
        <f>IFERROR(__xludf.DUMMYFUNCTION("TO_DATE(INT((AF1704/(60*60*24))+""1/1/1970""))"),44081.0)</f>
        <v>44081</v>
      </c>
      <c r="AF1704" s="156">
        <v>1.5994692E9</v>
      </c>
      <c r="AG1704" s="156">
        <v>101255.1245</v>
      </c>
    </row>
    <row r="1705">
      <c r="A1705" s="152">
        <v>1.55775426E9</v>
      </c>
      <c r="B1705" s="152">
        <v>126209.3466</v>
      </c>
      <c r="O1705" s="153">
        <f>IFERROR(__xludf.DUMMYFUNCTION("TO_DATE(INT((P1705/(60*60*24))+""1/1/1970""))"),44078.0)</f>
        <v>44078</v>
      </c>
      <c r="P1705" s="13">
        <v>1.599228E9</v>
      </c>
      <c r="Q1705" s="13">
        <v>35063.777</v>
      </c>
      <c r="AE1705" s="153">
        <f>IFERROR(__xludf.DUMMYFUNCTION("TO_DATE(INT((AF1705/(60*60*24))+""1/1/1970""))"),44082.0)</f>
        <v>44082</v>
      </c>
      <c r="AF1705" s="152">
        <v>1.5995484E9</v>
      </c>
      <c r="AG1705" s="152">
        <v>101121.9801</v>
      </c>
    </row>
    <row r="1706">
      <c r="A1706" s="156">
        <v>1.5577776E9</v>
      </c>
      <c r="B1706" s="156">
        <v>125864.6687</v>
      </c>
      <c r="O1706" s="153">
        <f>IFERROR(__xludf.DUMMYFUNCTION("TO_DATE(INT((P1706/(60*60*24))+""1/1/1970""))"),44079.0)</f>
        <v>44079</v>
      </c>
      <c r="P1706" s="13">
        <v>1.599264E9</v>
      </c>
      <c r="Q1706" s="13">
        <v>35055.6023</v>
      </c>
      <c r="AE1706" s="153">
        <f>IFERROR(__xludf.DUMMYFUNCTION("TO_DATE(INT((AF1706/(60*60*24))+""1/1/1970""))"),44083.0)</f>
        <v>44083</v>
      </c>
      <c r="AF1706" s="156">
        <v>1.5996276E9</v>
      </c>
      <c r="AG1706" s="156">
        <v>100678.1653</v>
      </c>
    </row>
    <row r="1707">
      <c r="A1707" s="152">
        <v>1.55784066E9</v>
      </c>
      <c r="B1707" s="152">
        <v>125864.6687</v>
      </c>
      <c r="O1707" s="153">
        <f>IFERROR(__xludf.DUMMYFUNCTION("TO_DATE(INT((P1707/(60*60*24))+""1/1/1970""))"),44080.0)</f>
        <v>44080</v>
      </c>
      <c r="P1707" s="13">
        <v>1.5993504E9</v>
      </c>
      <c r="Q1707" s="13">
        <v>35055.6023</v>
      </c>
      <c r="AE1707" s="153">
        <f>IFERROR(__xludf.DUMMYFUNCTION("TO_DATE(INT((AF1707/(60*60*24))+""1/1/1970""))"),44084.0)</f>
        <v>44084</v>
      </c>
      <c r="AF1707" s="152">
        <v>1.5997068E9</v>
      </c>
      <c r="AG1707" s="152">
        <v>100993.1031</v>
      </c>
    </row>
    <row r="1708">
      <c r="A1708" s="156">
        <v>1.557864E9</v>
      </c>
      <c r="B1708" s="156">
        <v>125864.6687</v>
      </c>
      <c r="O1708" s="153">
        <f>IFERROR(__xludf.DUMMYFUNCTION("TO_DATE(INT((P1708/(60*60*24))+""1/1/1970""))"),44081.0)</f>
        <v>44081</v>
      </c>
      <c r="P1708" s="13">
        <v>1.5994368E9</v>
      </c>
      <c r="Q1708" s="13">
        <v>35027.7582</v>
      </c>
      <c r="AE1708" s="153">
        <f>IFERROR(__xludf.DUMMYFUNCTION("TO_DATE(INT((AF1708/(60*60*24))+""1/1/1970""))"),44085.0)</f>
        <v>44085</v>
      </c>
      <c r="AF1708" s="156">
        <v>1.599786E9</v>
      </c>
      <c r="AG1708" s="156">
        <v>101161.2406</v>
      </c>
    </row>
    <row r="1709">
      <c r="A1709" s="152">
        <v>1.55792706E9</v>
      </c>
      <c r="B1709" s="152">
        <v>125864.6687</v>
      </c>
      <c r="O1709" s="153">
        <f>IFERROR(__xludf.DUMMYFUNCTION("TO_DATE(INT((P1709/(60*60*24))+""1/1/1970""))"),44082.0)</f>
        <v>44082</v>
      </c>
      <c r="P1709" s="13">
        <v>1.5995232E9</v>
      </c>
      <c r="Q1709" s="13">
        <v>35047.5551</v>
      </c>
      <c r="AE1709" s="153">
        <f>IFERROR(__xludf.DUMMYFUNCTION("TO_DATE(INT((AF1709/(60*60*24))+""1/1/1970""))"),44086.0)</f>
        <v>44086</v>
      </c>
      <c r="AF1709" s="152">
        <v>1.5998688E9</v>
      </c>
      <c r="AG1709" s="152">
        <v>101360.9573</v>
      </c>
    </row>
    <row r="1710">
      <c r="A1710" s="156">
        <v>1.5579504E9</v>
      </c>
      <c r="B1710" s="156">
        <v>125864.6687</v>
      </c>
      <c r="O1710" s="153">
        <f>IFERROR(__xludf.DUMMYFUNCTION("TO_DATE(INT((P1710/(60*60*24))+""1/1/1970""))"),44083.0)</f>
        <v>44083</v>
      </c>
      <c r="P1710" s="13">
        <v>1.59966E9</v>
      </c>
      <c r="Q1710" s="13">
        <v>35138.3592</v>
      </c>
      <c r="AE1710" s="153">
        <f>IFERROR(__xludf.DUMMYFUNCTION("TO_DATE(INT((AF1710/(60*60*24))+""1/1/1970""))"),44087.0)</f>
        <v>44087</v>
      </c>
      <c r="AF1710" s="156">
        <v>1.6000344E9</v>
      </c>
      <c r="AG1710" s="156">
        <v>101360.9573</v>
      </c>
    </row>
    <row r="1711">
      <c r="A1711" s="152">
        <v>1.55801346E9</v>
      </c>
      <c r="B1711" s="152">
        <v>125864.6687</v>
      </c>
      <c r="O1711" s="153">
        <f>IFERROR(__xludf.DUMMYFUNCTION("TO_DATE(INT((P1711/(60*60*24))+""1/1/1970""))"),44084.0)</f>
        <v>44084</v>
      </c>
      <c r="P1711" s="13">
        <v>1.5997464E9</v>
      </c>
      <c r="Q1711" s="13">
        <v>35086.2145</v>
      </c>
      <c r="AE1711" s="153">
        <f>IFERROR(__xludf.DUMMYFUNCTION("TO_DATE(INT((AF1711/(60*60*24))+""1/1/1970""))"),44088.0)</f>
        <v>44088</v>
      </c>
      <c r="AF1711" s="156">
        <v>1.600074E9</v>
      </c>
      <c r="AG1711" s="156">
        <v>101307.6142</v>
      </c>
    </row>
    <row r="1712">
      <c r="A1712" s="156">
        <v>1.5580368E9</v>
      </c>
      <c r="B1712" s="156">
        <v>125864.6687</v>
      </c>
      <c r="O1712" s="153">
        <f>IFERROR(__xludf.DUMMYFUNCTION("TO_DATE(INT((P1712/(60*60*24))+""1/1/1970""))"),44085.0)</f>
        <v>44085</v>
      </c>
      <c r="P1712" s="13">
        <v>1.5998328E9</v>
      </c>
      <c r="Q1712" s="13">
        <v>35068.9817</v>
      </c>
      <c r="AE1712" s="153">
        <f>IFERROR(__xludf.DUMMYFUNCTION("TO_DATE(INT((AF1712/(60*60*24))+""1/1/1970""))"),44089.0)</f>
        <v>44089</v>
      </c>
      <c r="AF1712" s="152">
        <v>1.6001532E9</v>
      </c>
      <c r="AG1712" s="152">
        <v>101535.496</v>
      </c>
    </row>
    <row r="1713">
      <c r="A1713" s="152">
        <v>1.55809986E9</v>
      </c>
      <c r="B1713" s="152">
        <v>125864.6687</v>
      </c>
      <c r="O1713" s="153">
        <f>IFERROR(__xludf.DUMMYFUNCTION("TO_DATE(INT((P1713/(60*60*24))+""1/1/1970""))"),44086.0)</f>
        <v>44086</v>
      </c>
      <c r="P1713" s="13">
        <v>1.5998688E9</v>
      </c>
      <c r="Q1713" s="13">
        <v>35094.6176</v>
      </c>
      <c r="AE1713" s="153">
        <f>IFERROR(__xludf.DUMMYFUNCTION("TO_DATE(INT((AF1713/(60*60*24))+""1/1/1970""))"),44090.0)</f>
        <v>44090</v>
      </c>
      <c r="AF1713" s="156">
        <v>1.6002324E9</v>
      </c>
      <c r="AG1713" s="156">
        <v>101320.4165</v>
      </c>
    </row>
    <row r="1714">
      <c r="A1714" s="156">
        <v>1.5581232E9</v>
      </c>
      <c r="B1714" s="156">
        <v>125864.6687</v>
      </c>
      <c r="O1714" s="153">
        <f>IFERROR(__xludf.DUMMYFUNCTION("TO_DATE(INT((P1714/(60*60*24))+""1/1/1970""))"),44087.0)</f>
        <v>44087</v>
      </c>
      <c r="P1714" s="13">
        <v>1.5999552E9</v>
      </c>
      <c r="Q1714" s="13">
        <v>35094.6176</v>
      </c>
      <c r="AE1714" s="153">
        <f>IFERROR(__xludf.DUMMYFUNCTION("TO_DATE(INT((AF1714/(60*60*24))+""1/1/1970""))"),44091.0)</f>
        <v>44091</v>
      </c>
      <c r="AF1714" s="152">
        <v>1.6003116E9</v>
      </c>
      <c r="AG1714" s="152">
        <v>100999.0775</v>
      </c>
    </row>
    <row r="1715">
      <c r="A1715" s="152">
        <v>1.55835906E9</v>
      </c>
      <c r="B1715" s="152">
        <v>125864.6687</v>
      </c>
      <c r="O1715" s="153">
        <f>IFERROR(__xludf.DUMMYFUNCTION("TO_DATE(INT((P1715/(60*60*24))+""1/1/1970""))"),44088.0)</f>
        <v>44088</v>
      </c>
      <c r="P1715" s="13">
        <v>1.6000416E9</v>
      </c>
      <c r="Q1715" s="13">
        <v>35100.102</v>
      </c>
      <c r="AE1715" s="153">
        <f>IFERROR(__xludf.DUMMYFUNCTION("TO_DATE(INT((AF1715/(60*60*24))+""1/1/1970""))"),44092.0)</f>
        <v>44092</v>
      </c>
      <c r="AF1715" s="156">
        <v>1.6003908E9</v>
      </c>
      <c r="AG1715" s="156">
        <v>101362.2375</v>
      </c>
    </row>
    <row r="1716">
      <c r="A1716" s="156">
        <v>1.5583824E9</v>
      </c>
      <c r="B1716" s="156">
        <v>125864.6687</v>
      </c>
      <c r="O1716" s="153">
        <f>IFERROR(__xludf.DUMMYFUNCTION("TO_DATE(INT((P1716/(60*60*24))+""1/1/1970""))"),44089.0)</f>
        <v>44089</v>
      </c>
      <c r="P1716" s="13">
        <v>1.6001784E9</v>
      </c>
      <c r="Q1716" s="13">
        <v>35185.8189</v>
      </c>
      <c r="AE1716" s="153">
        <f>IFERROR(__xludf.DUMMYFUNCTION("TO_DATE(INT((AF1716/(60*60*24))+""1/1/1970""))"),44093.0)</f>
        <v>44093</v>
      </c>
      <c r="AF1716" s="152">
        <v>1.6004736E9</v>
      </c>
      <c r="AG1716" s="152">
        <v>101302.0665</v>
      </c>
    </row>
    <row r="1717">
      <c r="A1717" s="152">
        <v>1.55844546E9</v>
      </c>
      <c r="B1717" s="152">
        <v>125864.6687</v>
      </c>
      <c r="O1717" s="153">
        <f>IFERROR(__xludf.DUMMYFUNCTION("TO_DATE(INT((P1717/(60*60*24))+""1/1/1970""))"),44090.0)</f>
        <v>44090</v>
      </c>
      <c r="P1717" s="13">
        <v>1.6002648E9</v>
      </c>
      <c r="Q1717" s="13">
        <v>35244.7254</v>
      </c>
      <c r="AE1717" s="153">
        <f>IFERROR(__xludf.DUMMYFUNCTION("TO_DATE(INT((AF1717/(60*60*24))+""1/1/1970""))"),44094.0)</f>
        <v>44094</v>
      </c>
      <c r="AF1717" s="156">
        <v>1.6006392E9</v>
      </c>
      <c r="AG1717" s="156">
        <v>101302.0665</v>
      </c>
    </row>
    <row r="1718">
      <c r="A1718" s="156">
        <v>1.5584688E9</v>
      </c>
      <c r="B1718" s="156">
        <v>125864.6687</v>
      </c>
      <c r="O1718" s="153">
        <f>IFERROR(__xludf.DUMMYFUNCTION("TO_DATE(INT((P1718/(60*60*24))+""1/1/1970""))"),44091.0)</f>
        <v>44091</v>
      </c>
      <c r="P1718" s="13">
        <v>1.6003512E9</v>
      </c>
      <c r="Q1718" s="13">
        <v>35311.9807</v>
      </c>
      <c r="AE1718" s="153">
        <f>IFERROR(__xludf.DUMMYFUNCTION("TO_DATE(INT((AF1718/(60*60*24))+""1/1/1970""))"),44095.0)</f>
        <v>44095</v>
      </c>
      <c r="AF1718" s="156">
        <v>1.6006788E9</v>
      </c>
      <c r="AG1718" s="156">
        <v>101350.7154</v>
      </c>
    </row>
    <row r="1719">
      <c r="A1719" s="152">
        <v>1.55853186E9</v>
      </c>
      <c r="B1719" s="152">
        <v>125864.6687</v>
      </c>
      <c r="O1719" s="153">
        <f>IFERROR(__xludf.DUMMYFUNCTION("TO_DATE(INT((P1719/(60*60*24))+""1/1/1970""))"),44092.0)</f>
        <v>44092</v>
      </c>
      <c r="P1719" s="13">
        <v>1.6004376E9</v>
      </c>
      <c r="Q1719" s="13">
        <v>35438.3004</v>
      </c>
      <c r="AE1719" s="153">
        <f>IFERROR(__xludf.DUMMYFUNCTION("TO_DATE(INT((AF1719/(60*60*24))+""1/1/1970""))"),44096.0)</f>
        <v>44096</v>
      </c>
      <c r="AF1719" s="152">
        <v>1.600758E9</v>
      </c>
      <c r="AG1719" s="152">
        <v>100644.8792</v>
      </c>
    </row>
    <row r="1720">
      <c r="A1720" s="156">
        <v>1.5585552E9</v>
      </c>
      <c r="B1720" s="156">
        <v>125864.6687</v>
      </c>
      <c r="O1720" s="153">
        <f>IFERROR(__xludf.DUMMYFUNCTION("TO_DATE(INT((P1720/(60*60*24))+""1/1/1970""))"),44093.0)</f>
        <v>44093</v>
      </c>
      <c r="P1720" s="13">
        <v>1.6004736E9</v>
      </c>
      <c r="Q1720" s="13">
        <v>35471.9996</v>
      </c>
      <c r="AE1720" s="153">
        <f>IFERROR(__xludf.DUMMYFUNCTION("TO_DATE(INT((AF1720/(60*60*24))+""1/1/1970""))"),44097.0)</f>
        <v>44097</v>
      </c>
      <c r="AF1720" s="156">
        <v>1.6008372E9</v>
      </c>
      <c r="AG1720" s="156">
        <v>100159.6701</v>
      </c>
    </row>
    <row r="1721">
      <c r="A1721" s="152">
        <v>1.55861826E9</v>
      </c>
      <c r="B1721" s="152">
        <v>125864.6687</v>
      </c>
      <c r="O1721" s="153">
        <f>IFERROR(__xludf.DUMMYFUNCTION("TO_DATE(INT((P1721/(60*60*24))+""1/1/1970""))"),44094.0)</f>
        <v>44094</v>
      </c>
      <c r="P1721" s="13">
        <v>1.60056E9</v>
      </c>
      <c r="Q1721" s="13">
        <v>35471.9996</v>
      </c>
      <c r="AE1721" s="153">
        <f>IFERROR(__xludf.DUMMYFUNCTION("TO_DATE(INT((AF1721/(60*60*24))+""1/1/1970""))"),44098.0)</f>
        <v>44098</v>
      </c>
      <c r="AF1721" s="152">
        <v>1.6009164E9</v>
      </c>
      <c r="AG1721" s="152">
        <v>99739.753</v>
      </c>
    </row>
    <row r="1722">
      <c r="A1722" s="156">
        <v>1.5586416E9</v>
      </c>
      <c r="B1722" s="156">
        <v>125864.6687</v>
      </c>
      <c r="O1722" s="153">
        <f>IFERROR(__xludf.DUMMYFUNCTION("TO_DATE(INT((P1722/(60*60*24))+""1/1/1970""))"),44095.0)</f>
        <v>44095</v>
      </c>
      <c r="P1722" s="13">
        <v>1.6006464E9</v>
      </c>
      <c r="Q1722" s="13">
        <v>35478.3424</v>
      </c>
      <c r="AE1722" s="153">
        <f>IFERROR(__xludf.DUMMYFUNCTION("TO_DATE(INT((AF1722/(60*60*24))+""1/1/1970""))"),44099.0)</f>
        <v>44099</v>
      </c>
      <c r="AF1722" s="156">
        <v>1.6009956E9</v>
      </c>
      <c r="AG1722" s="156">
        <v>99884.4196</v>
      </c>
    </row>
    <row r="1723">
      <c r="A1723" s="152">
        <v>1.55870466E9</v>
      </c>
      <c r="B1723" s="152">
        <v>125864.6687</v>
      </c>
      <c r="O1723" s="153">
        <f>IFERROR(__xludf.DUMMYFUNCTION("TO_DATE(INT((P1723/(60*60*24))+""1/1/1970""))"),44096.0)</f>
        <v>44096</v>
      </c>
      <c r="P1723" s="13">
        <v>1.6007832E9</v>
      </c>
      <c r="Q1723" s="13">
        <v>35526.7448</v>
      </c>
      <c r="AE1723" s="153">
        <f>IFERROR(__xludf.DUMMYFUNCTION("TO_DATE(INT((AF1723/(60*60*24))+""1/1/1970""))"),44100.0)</f>
        <v>44100</v>
      </c>
      <c r="AF1723" s="152">
        <v>1.6010784E9</v>
      </c>
      <c r="AG1723" s="152">
        <v>99522.9666</v>
      </c>
    </row>
    <row r="1724">
      <c r="A1724" s="156">
        <v>1.558728E9</v>
      </c>
      <c r="B1724" s="156">
        <v>125864.6687</v>
      </c>
      <c r="O1724" s="153">
        <f>IFERROR(__xludf.DUMMYFUNCTION("TO_DATE(INT((P1724/(60*60*24))+""1/1/1970""))"),44097.0)</f>
        <v>44097</v>
      </c>
      <c r="P1724" s="13">
        <v>1.6008696E9</v>
      </c>
      <c r="Q1724" s="13">
        <v>35503.4027</v>
      </c>
      <c r="AE1724" s="153">
        <f>IFERROR(__xludf.DUMMYFUNCTION("TO_DATE(INT((AF1724/(60*60*24))+""1/1/1970""))"),44101.0)</f>
        <v>44101</v>
      </c>
      <c r="AF1724" s="156">
        <v>1.601244E9</v>
      </c>
      <c r="AG1724" s="156">
        <v>99522.9666</v>
      </c>
    </row>
    <row r="1725">
      <c r="A1725" s="152">
        <v>1.55905026E9</v>
      </c>
      <c r="B1725" s="152">
        <v>125864.6687</v>
      </c>
      <c r="O1725" s="153">
        <f>IFERROR(__xludf.DUMMYFUNCTION("TO_DATE(INT((P1725/(60*60*24))+""1/1/1970""))"),44098.0)</f>
        <v>44098</v>
      </c>
      <c r="P1725" s="13">
        <v>1.600956E9</v>
      </c>
      <c r="Q1725" s="13">
        <v>35489.2354</v>
      </c>
      <c r="AE1725" s="153">
        <f>IFERROR(__xludf.DUMMYFUNCTION("TO_DATE(INT((AF1725/(60*60*24))+""1/1/1970""))"),44102.0)</f>
        <v>44102</v>
      </c>
      <c r="AF1725" s="156">
        <v>1.6012836E9</v>
      </c>
      <c r="AG1725" s="156">
        <v>99546.8643</v>
      </c>
    </row>
    <row r="1726">
      <c r="A1726" s="156">
        <v>1.5590736E9</v>
      </c>
      <c r="B1726" s="156">
        <v>125864.6687</v>
      </c>
      <c r="O1726" s="153">
        <f>IFERROR(__xludf.DUMMYFUNCTION("TO_DATE(INT((P1726/(60*60*24))+""1/1/1970""))"),44099.0)</f>
        <v>44099</v>
      </c>
      <c r="P1726" s="13">
        <v>1.6010424E9</v>
      </c>
      <c r="Q1726" s="13">
        <v>35380.7061</v>
      </c>
      <c r="AE1726" s="153">
        <f>IFERROR(__xludf.DUMMYFUNCTION("TO_DATE(INT((AF1726/(60*60*24))+""1/1/1970""))"),44103.0)</f>
        <v>44103</v>
      </c>
      <c r="AF1726" s="152">
        <v>1.6013628E9</v>
      </c>
      <c r="AG1726" s="152">
        <v>99912.158</v>
      </c>
    </row>
    <row r="1727">
      <c r="A1727" s="152">
        <v>1.55913666E9</v>
      </c>
      <c r="B1727" s="152">
        <v>125864.6687</v>
      </c>
      <c r="O1727" s="153">
        <f>IFERROR(__xludf.DUMMYFUNCTION("TO_DATE(INT((P1727/(60*60*24))+""1/1/1970""))"),44100.0)</f>
        <v>44100</v>
      </c>
      <c r="P1727" s="13">
        <v>1.6010784E9</v>
      </c>
      <c r="Q1727" s="13">
        <v>35403.26</v>
      </c>
      <c r="AE1727" s="153">
        <f>IFERROR(__xludf.DUMMYFUNCTION("TO_DATE(INT((AF1727/(60*60*24))+""1/1/1970""))"),44104.0)</f>
        <v>44104</v>
      </c>
      <c r="AF1727" s="156">
        <v>1.601442E9</v>
      </c>
      <c r="AG1727" s="156">
        <v>100466.073</v>
      </c>
    </row>
    <row r="1728">
      <c r="A1728" s="156">
        <v>1.55916E9</v>
      </c>
      <c r="B1728" s="156">
        <v>125864.6687</v>
      </c>
      <c r="O1728" s="153">
        <f>IFERROR(__xludf.DUMMYFUNCTION("TO_DATE(INT((P1728/(60*60*24))+""1/1/1970""))"),44101.0)</f>
        <v>44101</v>
      </c>
      <c r="P1728" s="13">
        <v>1.6011648E9</v>
      </c>
      <c r="Q1728" s="13">
        <v>35403.26</v>
      </c>
      <c r="AE1728" s="153">
        <f>IFERROR(__xludf.DUMMYFUNCTION("TO_DATE(INT((AF1728/(60*60*24))+""1/1/1970""))"),44105.0)</f>
        <v>44105</v>
      </c>
      <c r="AF1728" s="152">
        <v>1.6015212E9</v>
      </c>
      <c r="AG1728" s="152">
        <v>100307.3239</v>
      </c>
    </row>
    <row r="1729">
      <c r="A1729" s="152">
        <v>1.55922306E9</v>
      </c>
      <c r="B1729" s="152">
        <v>125864.6687</v>
      </c>
      <c r="O1729" s="153">
        <f>IFERROR(__xludf.DUMMYFUNCTION("TO_DATE(INT((P1729/(60*60*24))+""1/1/1970""))"),44102.0)</f>
        <v>44102</v>
      </c>
      <c r="P1729" s="13">
        <v>1.6012512E9</v>
      </c>
      <c r="Q1729" s="13">
        <v>35404.9436</v>
      </c>
      <c r="AE1729" s="153">
        <f>IFERROR(__xludf.DUMMYFUNCTION("TO_DATE(INT((AF1729/(60*60*24))+""1/1/1970""))"),44106.0)</f>
        <v>44106</v>
      </c>
      <c r="AF1729" s="156">
        <v>1.6016004E9</v>
      </c>
      <c r="AG1729" s="156">
        <v>100483.9963</v>
      </c>
    </row>
    <row r="1730">
      <c r="A1730" s="156">
        <v>1.5592464E9</v>
      </c>
      <c r="B1730" s="156">
        <v>125864.6687</v>
      </c>
      <c r="O1730" s="153">
        <f>IFERROR(__xludf.DUMMYFUNCTION("TO_DATE(INT((P1730/(60*60*24))+""1/1/1970""))"),44103.0)</f>
        <v>44103</v>
      </c>
      <c r="P1730" s="13">
        <v>1.601388E9</v>
      </c>
      <c r="Q1730" s="13">
        <v>35566.8265</v>
      </c>
      <c r="AE1730" s="153">
        <f>IFERROR(__xludf.DUMMYFUNCTION("TO_DATE(INT((AF1730/(60*60*24))+""1/1/1970""))"),44107.0)</f>
        <v>44107</v>
      </c>
      <c r="AF1730" s="152">
        <v>1.6016832E9</v>
      </c>
      <c r="AG1730" s="152">
        <v>100250.1401</v>
      </c>
    </row>
    <row r="1731">
      <c r="A1731" s="152">
        <v>1.55930946E9</v>
      </c>
      <c r="B1731" s="152">
        <v>125864.6687</v>
      </c>
      <c r="O1731" s="153">
        <f>IFERROR(__xludf.DUMMYFUNCTION("TO_DATE(INT((P1731/(60*60*24))+""1/1/1970""))"),44104.0)</f>
        <v>44104</v>
      </c>
      <c r="P1731" s="13">
        <v>1.6014744E9</v>
      </c>
      <c r="Q1731" s="13">
        <v>35548.1809</v>
      </c>
      <c r="AE1731" s="153">
        <f>IFERROR(__xludf.DUMMYFUNCTION("TO_DATE(INT((AF1731/(60*60*24))+""1/1/1970""))"),44108.0)</f>
        <v>44108</v>
      </c>
      <c r="AF1731" s="156">
        <v>1.6018488E9</v>
      </c>
      <c r="AG1731" s="156">
        <v>100250.1401</v>
      </c>
    </row>
    <row r="1732">
      <c r="A1732" s="156">
        <v>1.5593328E9</v>
      </c>
      <c r="B1732" s="156">
        <v>125864.6687</v>
      </c>
      <c r="O1732" s="153">
        <f>IFERROR(__xludf.DUMMYFUNCTION("TO_DATE(INT((P1732/(60*60*24))+""1/1/1970""))"),44105.0)</f>
        <v>44105</v>
      </c>
      <c r="P1732" s="13">
        <v>1.6015608E9</v>
      </c>
      <c r="Q1732" s="13">
        <v>35484.9255</v>
      </c>
      <c r="AE1732" s="153">
        <f>IFERROR(__xludf.DUMMYFUNCTION("TO_DATE(INT((AF1732/(60*60*24))+""1/1/1970""))"),44109.0)</f>
        <v>44109</v>
      </c>
      <c r="AF1732" s="156">
        <v>1.6018884E9</v>
      </c>
      <c r="AG1732" s="156">
        <v>100275.318</v>
      </c>
    </row>
    <row r="1733">
      <c r="A1733" s="152">
        <v>1.55956866E9</v>
      </c>
      <c r="B1733" s="152">
        <v>125864.6687</v>
      </c>
      <c r="O1733" s="153">
        <f>IFERROR(__xludf.DUMMYFUNCTION("TO_DATE(INT((P1733/(60*60*24))+""1/1/1970""))"),44106.0)</f>
        <v>44106</v>
      </c>
      <c r="P1733" s="13">
        <v>1.6016472E9</v>
      </c>
      <c r="Q1733" s="13">
        <v>35502.0524</v>
      </c>
      <c r="AE1733" s="153">
        <f>IFERROR(__xludf.DUMMYFUNCTION("TO_DATE(INT((AF1733/(60*60*24))+""1/1/1970""))"),44110.0)</f>
        <v>44110</v>
      </c>
      <c r="AF1733" s="152">
        <v>1.6019676E9</v>
      </c>
      <c r="AG1733" s="152">
        <v>100867.6401</v>
      </c>
    </row>
    <row r="1734">
      <c r="A1734" s="156">
        <v>1.559592E9</v>
      </c>
      <c r="B1734" s="156">
        <v>125864.6687</v>
      </c>
      <c r="O1734" s="153">
        <f>IFERROR(__xludf.DUMMYFUNCTION("TO_DATE(INT((P1734/(60*60*24))+""1/1/1970""))"),44107.0)</f>
        <v>44107</v>
      </c>
      <c r="P1734" s="13">
        <v>1.6016832E9</v>
      </c>
      <c r="Q1734" s="13">
        <v>35559.4305</v>
      </c>
      <c r="AE1734" s="153">
        <f>IFERROR(__xludf.DUMMYFUNCTION("TO_DATE(INT((AF1734/(60*60*24))+""1/1/1970""))"),44111.0)</f>
        <v>44111</v>
      </c>
      <c r="AF1734" s="156">
        <v>1.6020468E9</v>
      </c>
      <c r="AG1734" s="156">
        <v>100425.5323</v>
      </c>
    </row>
    <row r="1735">
      <c r="A1735" s="152">
        <v>1.55965506E9</v>
      </c>
      <c r="B1735" s="152">
        <v>125864.6687</v>
      </c>
      <c r="O1735" s="153">
        <f>IFERROR(__xludf.DUMMYFUNCTION("TO_DATE(INT((P1735/(60*60*24))+""1/1/1970""))"),44108.0)</f>
        <v>44108</v>
      </c>
      <c r="P1735" s="13">
        <v>1.6017696E9</v>
      </c>
      <c r="Q1735" s="13">
        <v>35559.4305</v>
      </c>
      <c r="AE1735" s="153">
        <f>IFERROR(__xludf.DUMMYFUNCTION("TO_DATE(INT((AF1735/(60*60*24))+""1/1/1970""))"),44112.0)</f>
        <v>44112</v>
      </c>
      <c r="AF1735" s="152">
        <v>1.602126E9</v>
      </c>
      <c r="AG1735" s="152">
        <v>100669.2036</v>
      </c>
    </row>
    <row r="1736">
      <c r="A1736" s="156">
        <v>1.5596784E9</v>
      </c>
      <c r="B1736" s="156">
        <v>125864.6687</v>
      </c>
      <c r="O1736" s="153">
        <f>IFERROR(__xludf.DUMMYFUNCTION("TO_DATE(INT((P1736/(60*60*24))+""1/1/1970""))"),44109.0)</f>
        <v>44109</v>
      </c>
      <c r="P1736" s="13">
        <v>1.601856E9</v>
      </c>
      <c r="Q1736" s="13">
        <v>35512.7161</v>
      </c>
      <c r="AE1736" s="153">
        <f>IFERROR(__xludf.DUMMYFUNCTION("TO_DATE(INT((AF1736/(60*60*24))+""1/1/1970""))"),44113.0)</f>
        <v>44113</v>
      </c>
      <c r="AF1736" s="156">
        <v>1.6022052E9</v>
      </c>
      <c r="AG1736" s="156">
        <v>100679.4455</v>
      </c>
    </row>
    <row r="1737">
      <c r="A1737" s="152">
        <v>1.55974146E9</v>
      </c>
      <c r="B1737" s="152">
        <v>125864.6687</v>
      </c>
      <c r="O1737" s="153">
        <f>IFERROR(__xludf.DUMMYFUNCTION("TO_DATE(INT((P1737/(60*60*24))+""1/1/1970""))"),44110.0)</f>
        <v>44110</v>
      </c>
      <c r="P1737" s="13">
        <v>1.6019928E9</v>
      </c>
      <c r="Q1737" s="13">
        <v>35482.6949</v>
      </c>
      <c r="AE1737" s="153">
        <f>IFERROR(__xludf.DUMMYFUNCTION("TO_DATE(INT((AF1737/(60*60*24))+""1/1/1970""))"),44114.0)</f>
        <v>44114</v>
      </c>
      <c r="AF1737" s="152">
        <v>1.602288E9</v>
      </c>
      <c r="AG1737" s="152">
        <v>101202.6349</v>
      </c>
    </row>
    <row r="1738">
      <c r="A1738" s="156">
        <v>1.5597648E9</v>
      </c>
      <c r="B1738" s="156">
        <v>125864.6687</v>
      </c>
      <c r="O1738" s="153">
        <f>IFERROR(__xludf.DUMMYFUNCTION("TO_DATE(INT((P1738/(60*60*24))+""1/1/1970""))"),44111.0)</f>
        <v>44111</v>
      </c>
      <c r="P1738" s="13">
        <v>1.6020792E9</v>
      </c>
      <c r="Q1738" s="13">
        <v>35532.3858</v>
      </c>
      <c r="AE1738" s="153">
        <f>IFERROR(__xludf.DUMMYFUNCTION("TO_DATE(INT((AF1738/(60*60*24))+""1/1/1970""))"),44115.0)</f>
        <v>44115</v>
      </c>
      <c r="AF1738" s="156">
        <v>1.6024536E9</v>
      </c>
      <c r="AG1738" s="156">
        <v>101202.6349</v>
      </c>
    </row>
    <row r="1739">
      <c r="A1739" s="152">
        <v>1.55982786E9</v>
      </c>
      <c r="B1739" s="152">
        <v>125864.6687</v>
      </c>
      <c r="O1739" s="153">
        <f>IFERROR(__xludf.DUMMYFUNCTION("TO_DATE(INT((P1739/(60*60*24))+""1/1/1970""))"),44112.0)</f>
        <v>44112</v>
      </c>
      <c r="P1739" s="13">
        <v>1.6021656E9</v>
      </c>
      <c r="Q1739" s="13">
        <v>35562.4475</v>
      </c>
      <c r="AE1739" s="153">
        <f>IFERROR(__xludf.DUMMYFUNCTION("TO_DATE(INT((AF1739/(60*60*24))+""1/1/1970""))"),44116.0)</f>
        <v>44116</v>
      </c>
      <c r="AF1739" s="156">
        <v>1.6024932E9</v>
      </c>
      <c r="AG1739" s="156">
        <v>101095.9486</v>
      </c>
    </row>
    <row r="1740">
      <c r="A1740" s="156">
        <v>1.5598512E9</v>
      </c>
      <c r="B1740" s="156">
        <v>125864.6687</v>
      </c>
      <c r="O1740" s="153">
        <f>IFERROR(__xludf.DUMMYFUNCTION("TO_DATE(INT((P1740/(60*60*24))+""1/1/1970""))"),44113.0)</f>
        <v>44113</v>
      </c>
      <c r="P1740" s="13">
        <v>1.602252E9</v>
      </c>
      <c r="Q1740" s="13">
        <v>35615.2522</v>
      </c>
      <c r="AE1740" s="153">
        <f>IFERROR(__xludf.DUMMYFUNCTION("TO_DATE(INT((AF1740/(60*60*24))+""1/1/1970""))"),44117.0)</f>
        <v>44117</v>
      </c>
      <c r="AF1740" s="152">
        <v>1.6025724E9</v>
      </c>
      <c r="AG1740" s="152">
        <v>101072.0509</v>
      </c>
    </row>
    <row r="1741">
      <c r="A1741" s="152">
        <v>1.55991426E9</v>
      </c>
      <c r="B1741" s="152">
        <v>125864.6687</v>
      </c>
      <c r="O1741" s="153">
        <f>IFERROR(__xludf.DUMMYFUNCTION("TO_DATE(INT((P1741/(60*60*24))+""1/1/1970""))"),44114.0)</f>
        <v>44114</v>
      </c>
      <c r="P1741" s="13">
        <v>1.602288E9</v>
      </c>
      <c r="Q1741" s="13">
        <v>35597.3531</v>
      </c>
      <c r="AE1741" s="153">
        <f>IFERROR(__xludf.DUMMYFUNCTION("TO_DATE(INT((AF1741/(60*60*24))+""1/1/1970""))"),44118.0)</f>
        <v>44118</v>
      </c>
      <c r="AF1741" s="156">
        <v>1.6026516E9</v>
      </c>
      <c r="AG1741" s="156">
        <v>100469.0602</v>
      </c>
    </row>
    <row r="1742">
      <c r="A1742" s="156">
        <v>1.5599376E9</v>
      </c>
      <c r="B1742" s="156">
        <v>125864.6687</v>
      </c>
      <c r="O1742" s="153">
        <f>IFERROR(__xludf.DUMMYFUNCTION("TO_DATE(INT((P1742/(60*60*24))+""1/1/1970""))"),44115.0)</f>
        <v>44115</v>
      </c>
      <c r="P1742" s="13">
        <v>1.6023744E9</v>
      </c>
      <c r="Q1742" s="13">
        <v>35597.3531</v>
      </c>
      <c r="AE1742" s="153">
        <f>IFERROR(__xludf.DUMMYFUNCTION("TO_DATE(INT((AF1742/(60*60*24))+""1/1/1970""))"),44119.0)</f>
        <v>44119</v>
      </c>
      <c r="AF1742" s="152">
        <v>1.6027308E9</v>
      </c>
      <c r="AG1742" s="152">
        <v>100488.6905</v>
      </c>
    </row>
    <row r="1743">
      <c r="A1743" s="152">
        <v>1.56017346E9</v>
      </c>
      <c r="B1743" s="152">
        <v>125864.6687</v>
      </c>
      <c r="O1743" s="153">
        <f>IFERROR(__xludf.DUMMYFUNCTION("TO_DATE(INT((P1743/(60*60*24))+""1/1/1970""))"),44116.0)</f>
        <v>44116</v>
      </c>
      <c r="P1743" s="13">
        <v>1.6024608E9</v>
      </c>
      <c r="Q1743" s="13">
        <v>35605.7038</v>
      </c>
      <c r="AE1743" s="153">
        <f>IFERROR(__xludf.DUMMYFUNCTION("TO_DATE(INT((AF1743/(60*60*24))+""1/1/1970""))"),44120.0)</f>
        <v>44120</v>
      </c>
      <c r="AF1743" s="156">
        <v>1.60281E9</v>
      </c>
      <c r="AG1743" s="156">
        <v>100164.3643</v>
      </c>
    </row>
    <row r="1744">
      <c r="A1744" s="156">
        <v>1.5601968E9</v>
      </c>
      <c r="B1744" s="156">
        <v>125864.6687</v>
      </c>
      <c r="O1744" s="153">
        <f>IFERROR(__xludf.DUMMYFUNCTION("TO_DATE(INT((P1744/(60*60*24))+""1/1/1970""))"),44117.0)</f>
        <v>44117</v>
      </c>
      <c r="P1744" s="13">
        <v>1.6025976E9</v>
      </c>
      <c r="Q1744" s="13">
        <v>35682.6927</v>
      </c>
      <c r="AE1744" s="153">
        <f>IFERROR(__xludf.DUMMYFUNCTION("TO_DATE(INT((AF1744/(60*60*24))+""1/1/1970""))"),44121.0)</f>
        <v>44121</v>
      </c>
      <c r="AF1744" s="152">
        <v>1.6028928E9</v>
      </c>
      <c r="AG1744" s="152">
        <v>100253.554</v>
      </c>
    </row>
    <row r="1745">
      <c r="A1745" s="152">
        <v>1.56025986E9</v>
      </c>
      <c r="B1745" s="152">
        <v>125864.6687</v>
      </c>
      <c r="O1745" s="153">
        <f>IFERROR(__xludf.DUMMYFUNCTION("TO_DATE(INT((P1745/(60*60*24))+""1/1/1970""))"),44118.0)</f>
        <v>44118</v>
      </c>
      <c r="P1745" s="13">
        <v>1.602684E9</v>
      </c>
      <c r="Q1745" s="13">
        <v>35691.4328</v>
      </c>
      <c r="AE1745" s="153">
        <f>IFERROR(__xludf.DUMMYFUNCTION("TO_DATE(INT((AF1745/(60*60*24))+""1/1/1970""))"),44122.0)</f>
        <v>44122</v>
      </c>
      <c r="AF1745" s="156">
        <v>1.6030584E9</v>
      </c>
      <c r="AG1745" s="156">
        <v>100253.554</v>
      </c>
    </row>
    <row r="1746">
      <c r="A1746" s="156">
        <v>1.5602832E9</v>
      </c>
      <c r="B1746" s="156">
        <v>125140.8192</v>
      </c>
      <c r="O1746" s="153">
        <f>IFERROR(__xludf.DUMMYFUNCTION("TO_DATE(INT((P1746/(60*60*24))+""1/1/1970""))"),44119.0)</f>
        <v>44119</v>
      </c>
      <c r="P1746" s="13">
        <v>1.6027704E9</v>
      </c>
      <c r="Q1746" s="13">
        <v>35738.8735</v>
      </c>
      <c r="AE1746" s="153">
        <f>IFERROR(__xludf.DUMMYFUNCTION("TO_DATE(INT((AF1746/(60*60*24))+""1/1/1970""))"),44123.0)</f>
        <v>44123</v>
      </c>
      <c r="AF1746" s="156">
        <v>1.603098E9</v>
      </c>
      <c r="AG1746" s="156">
        <v>100240.7517</v>
      </c>
    </row>
    <row r="1747">
      <c r="A1747" s="152">
        <v>1.56034626E9</v>
      </c>
      <c r="B1747" s="152">
        <v>125166.7453</v>
      </c>
      <c r="O1747" s="153">
        <f>IFERROR(__xludf.DUMMYFUNCTION("TO_DATE(INT((P1747/(60*60*24))+""1/1/1970""))"),44120.0)</f>
        <v>44120</v>
      </c>
      <c r="P1747" s="13">
        <v>1.6028568E9</v>
      </c>
      <c r="Q1747" s="13">
        <v>35724.5832</v>
      </c>
      <c r="AE1747" s="153">
        <f>IFERROR(__xludf.DUMMYFUNCTION("TO_DATE(INT((AF1747/(60*60*24))+""1/1/1970""))"),44124.0)</f>
        <v>44124</v>
      </c>
      <c r="AF1747" s="152">
        <v>1.6031772E9</v>
      </c>
      <c r="AG1747" s="152">
        <v>100691.3944</v>
      </c>
    </row>
    <row r="1748">
      <c r="A1748" s="156">
        <v>1.5603696E9</v>
      </c>
      <c r="B1748" s="156">
        <v>124920.4474</v>
      </c>
      <c r="O1748" s="153">
        <f>IFERROR(__xludf.DUMMYFUNCTION("TO_DATE(INT((P1748/(60*60*24))+""1/1/1970""))"),44121.0)</f>
        <v>44121</v>
      </c>
      <c r="P1748" s="13">
        <v>1.6028928E9</v>
      </c>
      <c r="Q1748" s="13">
        <v>35720.6693</v>
      </c>
      <c r="AE1748" s="153">
        <f>IFERROR(__xludf.DUMMYFUNCTION("TO_DATE(INT((AF1748/(60*60*24))+""1/1/1970""))"),44125.0)</f>
        <v>44125</v>
      </c>
      <c r="AF1748" s="156">
        <v>1.6032564E9</v>
      </c>
      <c r="AG1748" s="156">
        <v>101209.8896</v>
      </c>
    </row>
    <row r="1749">
      <c r="A1749" s="152">
        <v>1.56043266E9</v>
      </c>
      <c r="B1749" s="152">
        <v>125382.796</v>
      </c>
      <c r="O1749" s="153">
        <f>IFERROR(__xludf.DUMMYFUNCTION("TO_DATE(INT((P1749/(60*60*24))+""1/1/1970""))"),44122.0)</f>
        <v>44122</v>
      </c>
      <c r="P1749" s="13">
        <v>1.6029792E9</v>
      </c>
      <c r="Q1749" s="13">
        <v>35720.6693</v>
      </c>
      <c r="AE1749" s="153">
        <f>IFERROR(__xludf.DUMMYFUNCTION("TO_DATE(INT((AF1749/(60*60*24))+""1/1/1970""))"),44126.0)</f>
        <v>44126</v>
      </c>
      <c r="AF1749" s="152">
        <v>1.6033356E9</v>
      </c>
      <c r="AG1749" s="152">
        <v>101401.4981</v>
      </c>
    </row>
    <row r="1750">
      <c r="A1750" s="156">
        <v>1.560456E9</v>
      </c>
      <c r="B1750" s="156">
        <v>125434.6482</v>
      </c>
      <c r="O1750" s="153">
        <f>IFERROR(__xludf.DUMMYFUNCTION("TO_DATE(INT((P1750/(60*60*24))+""1/1/1970""))"),44123.0)</f>
        <v>44123</v>
      </c>
      <c r="P1750" s="13">
        <v>1.6030656E9</v>
      </c>
      <c r="Q1750" s="13">
        <v>35692.7341</v>
      </c>
      <c r="AE1750" s="153">
        <f>IFERROR(__xludf.DUMMYFUNCTION("TO_DATE(INT((AF1750/(60*60*24))+""1/1/1970""))"),44127.0)</f>
        <v>44127</v>
      </c>
      <c r="AF1750" s="156">
        <v>1.6034148E9</v>
      </c>
      <c r="AG1750" s="156">
        <v>101087.8405</v>
      </c>
    </row>
    <row r="1751">
      <c r="A1751" s="152">
        <v>1.56051906E9</v>
      </c>
      <c r="B1751" s="152">
        <v>125261.8076</v>
      </c>
      <c r="O1751" s="153">
        <f>IFERROR(__xludf.DUMMYFUNCTION("TO_DATE(INT((P1751/(60*60*24))+""1/1/1970""))"),44124.0)</f>
        <v>44124</v>
      </c>
      <c r="P1751" s="13">
        <v>1.6032024E9</v>
      </c>
      <c r="Q1751" s="13">
        <v>35648.4261</v>
      </c>
      <c r="AE1751" s="153">
        <f>IFERROR(__xludf.DUMMYFUNCTION("TO_DATE(INT((AF1751/(60*60*24))+""1/1/1970""))"),44128.0)</f>
        <v>44128</v>
      </c>
      <c r="AF1751" s="152">
        <v>1.6034976E9</v>
      </c>
      <c r="AG1751" s="152">
        <v>101482.5796</v>
      </c>
    </row>
    <row r="1752">
      <c r="A1752" s="156">
        <v>1.5605424E9</v>
      </c>
      <c r="B1752" s="156">
        <v>125296.3757</v>
      </c>
      <c r="O1752" s="153">
        <f>IFERROR(__xludf.DUMMYFUNCTION("TO_DATE(INT((P1752/(60*60*24))+""1/1/1970""))"),44125.0)</f>
        <v>44125</v>
      </c>
      <c r="P1752" s="13">
        <v>1.6032888E9</v>
      </c>
      <c r="Q1752" s="13">
        <v>35627.3429</v>
      </c>
      <c r="AE1752" s="153">
        <f>IFERROR(__xludf.DUMMYFUNCTION("TO_DATE(INT((AF1752/(60*60*24))+""1/1/1970""))"),44129.0)</f>
        <v>44129</v>
      </c>
      <c r="AF1752" s="156">
        <v>1.6036632E9</v>
      </c>
      <c r="AG1752" s="156">
        <v>101482.5796</v>
      </c>
    </row>
    <row r="1753">
      <c r="A1753" s="152">
        <v>1.56077826E9</v>
      </c>
      <c r="B1753" s="152">
        <v>125430.3272</v>
      </c>
      <c r="O1753" s="153">
        <f>IFERROR(__xludf.DUMMYFUNCTION("TO_DATE(INT((P1753/(60*60*24))+""1/1/1970""))"),44126.0)</f>
        <v>44126</v>
      </c>
      <c r="P1753" s="13">
        <v>1.6033752E9</v>
      </c>
      <c r="Q1753" s="13">
        <v>35713.537</v>
      </c>
      <c r="AE1753" s="153">
        <f>IFERROR(__xludf.DUMMYFUNCTION("TO_DATE(INT((AF1753/(60*60*24))+""1/1/1970""))"),44130.0)</f>
        <v>44130</v>
      </c>
      <c r="AF1753" s="156">
        <v>1.6037028E9</v>
      </c>
      <c r="AG1753" s="156">
        <v>101372.9062</v>
      </c>
    </row>
    <row r="1754">
      <c r="A1754" s="156">
        <v>1.5608016E9</v>
      </c>
      <c r="B1754" s="156">
        <v>125343.9069</v>
      </c>
      <c r="O1754" s="153">
        <f>IFERROR(__xludf.DUMMYFUNCTION("TO_DATE(INT((P1754/(60*60*24))+""1/1/1970""))"),44127.0)</f>
        <v>44127</v>
      </c>
      <c r="P1754" s="13">
        <v>1.6034616E9</v>
      </c>
      <c r="Q1754" s="13">
        <v>35816.4565</v>
      </c>
      <c r="AE1754" s="153">
        <f>IFERROR(__xludf.DUMMYFUNCTION("TO_DATE(INT((AF1754/(60*60*24))+""1/1/1970""))"),44131.0)</f>
        <v>44131</v>
      </c>
      <c r="AF1754" s="152">
        <v>1.603782E9</v>
      </c>
      <c r="AG1754" s="152">
        <v>101039.6183</v>
      </c>
    </row>
    <row r="1755">
      <c r="A1755" s="152">
        <v>1.56086466E9</v>
      </c>
      <c r="B1755" s="152">
        <v>126143.2947</v>
      </c>
      <c r="O1755" s="153">
        <f>IFERROR(__xludf.DUMMYFUNCTION("TO_DATE(INT((P1755/(60*60*24))+""1/1/1970""))"),44128.0)</f>
        <v>44128</v>
      </c>
      <c r="P1755" s="13">
        <v>1.6034976E9</v>
      </c>
      <c r="Q1755" s="13">
        <v>35872.2667</v>
      </c>
      <c r="AE1755" s="153">
        <f>IFERROR(__xludf.DUMMYFUNCTION("TO_DATE(INT((AF1755/(60*60*24))+""1/1/1970""))"),44132.0)</f>
        <v>44132</v>
      </c>
      <c r="AF1755" s="156">
        <v>1.6038612E9</v>
      </c>
      <c r="AG1755" s="156">
        <v>100804.9086</v>
      </c>
    </row>
    <row r="1756">
      <c r="A1756" s="156">
        <v>1.560888E9</v>
      </c>
      <c r="B1756" s="156">
        <v>126653.1745</v>
      </c>
      <c r="O1756" s="153">
        <f>IFERROR(__xludf.DUMMYFUNCTION("TO_DATE(INT((P1756/(60*60*24))+""1/1/1970""))"),44129.0)</f>
        <v>44129</v>
      </c>
      <c r="P1756" s="13">
        <v>1.603584E9</v>
      </c>
      <c r="Q1756" s="13">
        <v>35872.2667</v>
      </c>
      <c r="AE1756" s="153">
        <f>IFERROR(__xludf.DUMMYFUNCTION("TO_DATE(INT((AF1756/(60*60*24))+""1/1/1970""))"),44133.0)</f>
        <v>44133</v>
      </c>
      <c r="AF1756" s="152">
        <v>1.6039404E9</v>
      </c>
      <c r="AG1756" s="152">
        <v>100521.1231</v>
      </c>
    </row>
    <row r="1757">
      <c r="A1757" s="152">
        <v>1.56095106E9</v>
      </c>
      <c r="B1757" s="152">
        <v>126769.8419</v>
      </c>
      <c r="O1757" s="153">
        <f>IFERROR(__xludf.DUMMYFUNCTION("TO_DATE(INT((P1757/(60*60*24))+""1/1/1970""))"),44130.0)</f>
        <v>44130</v>
      </c>
      <c r="P1757" s="13">
        <v>1.6036704E9</v>
      </c>
      <c r="Q1757" s="13">
        <v>35883.3667</v>
      </c>
      <c r="AE1757" s="153">
        <f>IFERROR(__xludf.DUMMYFUNCTION("TO_DATE(INT((AF1757/(60*60*24))+""1/1/1970""))"),44134.0)</f>
        <v>44134</v>
      </c>
      <c r="AF1757" s="156">
        <v>1.6040196E9</v>
      </c>
      <c r="AG1757" s="156">
        <v>99923.2534</v>
      </c>
    </row>
    <row r="1758">
      <c r="A1758" s="156">
        <v>1.5609744E9</v>
      </c>
      <c r="B1758" s="156">
        <v>126938.3615</v>
      </c>
      <c r="O1758" s="153">
        <f>IFERROR(__xludf.DUMMYFUNCTION("TO_DATE(INT((P1758/(60*60*24))+""1/1/1970""))"),44131.0)</f>
        <v>44131</v>
      </c>
      <c r="P1758" s="13">
        <v>1.6038072E9</v>
      </c>
      <c r="Q1758" s="13">
        <v>35976.293</v>
      </c>
      <c r="AE1758" s="153">
        <f>IFERROR(__xludf.DUMMYFUNCTION("TO_DATE(INT((AF1758/(60*60*24))+""1/1/1970""))"),44135.0)</f>
        <v>44135</v>
      </c>
      <c r="AF1758" s="152">
        <v>1.6041024E9</v>
      </c>
      <c r="AG1758" s="152">
        <v>99660.3785</v>
      </c>
    </row>
    <row r="1759">
      <c r="A1759" s="152">
        <v>1.56103746E9</v>
      </c>
      <c r="B1759" s="152">
        <v>128238.987</v>
      </c>
      <c r="O1759" s="153">
        <f>IFERROR(__xludf.DUMMYFUNCTION("TO_DATE(INT((P1759/(60*60*24))+""1/1/1970""))"),44132.0)</f>
        <v>44132</v>
      </c>
      <c r="P1759" s="13">
        <v>1.6038936E9</v>
      </c>
      <c r="Q1759" s="13">
        <v>36128.5644</v>
      </c>
      <c r="AE1759" s="153">
        <f>IFERROR(__xludf.DUMMYFUNCTION("TO_DATE(INT((AF1759/(60*60*24))+""1/1/1970""))"),44136.0)</f>
        <v>44136</v>
      </c>
      <c r="AF1759" s="156">
        <v>1.6042716E9</v>
      </c>
      <c r="AG1759" s="156">
        <v>99660.3785</v>
      </c>
    </row>
    <row r="1760">
      <c r="A1760" s="156">
        <v>1.5610608E9</v>
      </c>
      <c r="B1760" s="156">
        <v>128148.2457</v>
      </c>
      <c r="O1760" s="153">
        <f>IFERROR(__xludf.DUMMYFUNCTION("TO_DATE(INT((P1760/(60*60*24))+""1/1/1970""))"),44133.0)</f>
        <v>44133</v>
      </c>
      <c r="P1760" s="13">
        <v>1.60398E9</v>
      </c>
      <c r="Q1760" s="13">
        <v>36241.6014</v>
      </c>
      <c r="AE1760" s="153">
        <f>IFERROR(__xludf.DUMMYFUNCTION("TO_DATE(INT((AF1760/(60*60*24))+""1/1/1970""))"),44137.0)</f>
        <v>44137</v>
      </c>
      <c r="AF1760" s="152">
        <v>1.6043112E9</v>
      </c>
      <c r="AG1760" s="152">
        <v>99608.7423</v>
      </c>
    </row>
    <row r="1761">
      <c r="A1761" s="152">
        <v>1.5610896E9</v>
      </c>
      <c r="B1761" s="152">
        <v>128148.2457</v>
      </c>
      <c r="O1761" s="153">
        <f>IFERROR(__xludf.DUMMYFUNCTION("TO_DATE(INT((P1761/(60*60*24))+""1/1/1970""))"),44134.0)</f>
        <v>44134</v>
      </c>
      <c r="P1761" s="13">
        <v>1.6040664E9</v>
      </c>
      <c r="Q1761" s="13">
        <v>36227.2701</v>
      </c>
      <c r="AE1761" s="153">
        <f>IFERROR(__xludf.DUMMYFUNCTION("TO_DATE(INT((AF1761/(60*60*24))+""1/1/1970""))"),44138.0)</f>
        <v>44138</v>
      </c>
      <c r="AF1761" s="156">
        <v>1.6043904E9</v>
      </c>
      <c r="AG1761" s="156">
        <v>99600.6342</v>
      </c>
    </row>
    <row r="1762">
      <c r="A1762" s="156">
        <v>1.56112908E9</v>
      </c>
      <c r="B1762" s="156">
        <v>128170.657</v>
      </c>
      <c r="O1762" s="153">
        <f>IFERROR(__xludf.DUMMYFUNCTION("TO_DATE(INT((P1762/(60*60*24))+""1/1/1970""))"),44135.0)</f>
        <v>44135</v>
      </c>
      <c r="P1762" s="13">
        <v>1.6041024E9</v>
      </c>
      <c r="Q1762" s="13">
        <v>36255.6362</v>
      </c>
      <c r="AE1762" s="153">
        <f>IFERROR(__xludf.DUMMYFUNCTION("TO_DATE(INT((AF1762/(60*60*24))+""1/1/1970""))"),44139.0)</f>
        <v>44139</v>
      </c>
      <c r="AF1762" s="152">
        <v>1.6044696E9</v>
      </c>
      <c r="AG1762" s="152">
        <v>100636.771</v>
      </c>
    </row>
    <row r="1763">
      <c r="A1763" s="152">
        <v>1.5611472E9</v>
      </c>
      <c r="B1763" s="152">
        <v>127962.2398</v>
      </c>
      <c r="O1763" s="153">
        <f>IFERROR(__xludf.DUMMYFUNCTION("TO_DATE(INT((P1763/(60*60*24))+""1/1/1970""))"),44136.0)</f>
        <v>44136</v>
      </c>
      <c r="P1763" s="13">
        <v>1.6041888E9</v>
      </c>
      <c r="Q1763" s="13">
        <v>36255.6362</v>
      </c>
      <c r="AE1763" s="153">
        <f>IFERROR(__xludf.DUMMYFUNCTION("TO_DATE(INT((AF1763/(60*60*24))+""1/1/1970""))"),44140.0)</f>
        <v>44140</v>
      </c>
      <c r="AF1763" s="156">
        <v>1.6045488E9</v>
      </c>
      <c r="AG1763" s="156">
        <v>100383.7112</v>
      </c>
    </row>
    <row r="1764">
      <c r="A1764" s="156">
        <v>1.56138306E9</v>
      </c>
      <c r="B1764" s="156">
        <v>128118.5527</v>
      </c>
      <c r="O1764" s="153">
        <f>IFERROR(__xludf.DUMMYFUNCTION("TO_DATE(INT((P1764/(60*60*24))+""1/1/1970""))"),44137.0)</f>
        <v>44137</v>
      </c>
      <c r="P1764" s="13">
        <v>1.6042752E9</v>
      </c>
      <c r="Q1764" s="13">
        <v>36253.5025</v>
      </c>
      <c r="AE1764" s="153">
        <f>IFERROR(__xludf.DUMMYFUNCTION("TO_DATE(INT((AF1764/(60*60*24))+""1/1/1970""))"),44141.0)</f>
        <v>44141</v>
      </c>
      <c r="AF1764" s="152">
        <v>1.604628E9</v>
      </c>
      <c r="AG1764" s="152">
        <v>101106.6173</v>
      </c>
    </row>
    <row r="1765">
      <c r="A1765" s="152">
        <v>1.5614064E9</v>
      </c>
      <c r="B1765" s="152">
        <v>127805.9269</v>
      </c>
      <c r="O1765" s="153">
        <f>IFERROR(__xludf.DUMMYFUNCTION("TO_DATE(INT((P1765/(60*60*24))+""1/1/1970""))"),44138.0)</f>
        <v>44138</v>
      </c>
      <c r="P1765" s="13">
        <v>1.6044156E9</v>
      </c>
      <c r="Q1765" s="13">
        <v>36323.6348</v>
      </c>
      <c r="AE1765" s="153">
        <f>IFERROR(__xludf.DUMMYFUNCTION("TO_DATE(INT((AF1765/(60*60*24))+""1/1/1970""))"),44142.0)</f>
        <v>44142</v>
      </c>
      <c r="AF1765" s="156">
        <v>1.6047072E9</v>
      </c>
      <c r="AG1765" s="156">
        <v>101590.1194</v>
      </c>
    </row>
    <row r="1766">
      <c r="A1766" s="156">
        <v>1.56146946E9</v>
      </c>
      <c r="B1766" s="156">
        <v>127814.611</v>
      </c>
      <c r="O1766" s="153">
        <f>IFERROR(__xludf.DUMMYFUNCTION("TO_DATE(INT((P1766/(60*60*24))+""1/1/1970""))"),44139.0)</f>
        <v>44139</v>
      </c>
      <c r="P1766" s="13">
        <v>1.604502E9</v>
      </c>
      <c r="Q1766" s="13">
        <v>36363.4841</v>
      </c>
      <c r="AE1766" s="153">
        <f>IFERROR(__xludf.DUMMYFUNCTION("TO_DATE(INT((AF1766/(60*60*24))+""1/1/1970""))"),44143.0)</f>
        <v>44143</v>
      </c>
      <c r="AF1766" s="152">
        <v>1.6048764E9</v>
      </c>
      <c r="AG1766" s="152">
        <v>101590.1194</v>
      </c>
    </row>
    <row r="1767">
      <c r="A1767" s="152">
        <v>1.5614928E9</v>
      </c>
      <c r="B1767" s="152">
        <v>126555.4236</v>
      </c>
      <c r="O1767" s="153">
        <f>IFERROR(__xludf.DUMMYFUNCTION("TO_DATE(INT((P1767/(60*60*24))+""1/1/1970""))"),44140.0)</f>
        <v>44140</v>
      </c>
      <c r="P1767" s="13">
        <v>1.6045884E9</v>
      </c>
      <c r="Q1767" s="13">
        <v>36382.3979</v>
      </c>
      <c r="AE1767" s="153">
        <f>IFERROR(__xludf.DUMMYFUNCTION("TO_DATE(INT((AF1767/(60*60*24))+""1/1/1970""))"),44144.0)</f>
        <v>44144</v>
      </c>
      <c r="AF1767" s="156">
        <v>1.604916E9</v>
      </c>
      <c r="AG1767" s="156">
        <v>101751.8557</v>
      </c>
    </row>
    <row r="1768">
      <c r="A1768" s="156">
        <v>1.56155586E9</v>
      </c>
      <c r="B1768" s="156">
        <v>126967.916</v>
      </c>
      <c r="O1768" s="153">
        <f>IFERROR(__xludf.DUMMYFUNCTION("TO_DATE(INT((P1768/(60*60*24))+""1/1/1970""))"),44141.0)</f>
        <v>44141</v>
      </c>
      <c r="P1768" s="13">
        <v>1.6046748E9</v>
      </c>
      <c r="Q1768" s="13">
        <v>36520.3393</v>
      </c>
      <c r="AE1768" s="153">
        <f>IFERROR(__xludf.DUMMYFUNCTION("TO_DATE(INT((AF1768/(60*60*24))+""1/1/1970""))"),44145.0)</f>
        <v>44145</v>
      </c>
      <c r="AF1768" s="152">
        <v>1.6049952E9</v>
      </c>
      <c r="AG1768" s="152">
        <v>101168.922</v>
      </c>
    </row>
    <row r="1769">
      <c r="A1769" s="152">
        <v>1.5615792E9</v>
      </c>
      <c r="B1769" s="152">
        <v>126429.5049</v>
      </c>
      <c r="O1769" s="153">
        <f>IFERROR(__xludf.DUMMYFUNCTION("TO_DATE(INT((P1769/(60*60*24))+""1/1/1970""))"),44142.0)</f>
        <v>44142</v>
      </c>
      <c r="P1769" s="13">
        <v>1.6047072E9</v>
      </c>
      <c r="Q1769" s="13">
        <v>36654.5807</v>
      </c>
      <c r="AE1769" s="153">
        <f>IFERROR(__xludf.DUMMYFUNCTION("TO_DATE(INT((AF1769/(60*60*24))+""1/1/1970""))"),44146.0)</f>
        <v>44146</v>
      </c>
      <c r="AF1769" s="156">
        <v>1.6050744E9</v>
      </c>
      <c r="AG1769" s="156">
        <v>101118.9929</v>
      </c>
    </row>
    <row r="1770">
      <c r="A1770" s="156">
        <v>1.56164226E9</v>
      </c>
      <c r="B1770" s="156">
        <v>126841.9973</v>
      </c>
      <c r="O1770" s="153">
        <f>IFERROR(__xludf.DUMMYFUNCTION("TO_DATE(INT((P1770/(60*60*24))+""1/1/1970""))"),44143.0)</f>
        <v>44143</v>
      </c>
      <c r="P1770" s="13">
        <v>1.6047936E9</v>
      </c>
      <c r="Q1770" s="13">
        <v>36654.5807</v>
      </c>
      <c r="AE1770" s="153">
        <f>IFERROR(__xludf.DUMMYFUNCTION("TO_DATE(INT((AF1770/(60*60*24))+""1/1/1970""))"),44147.0)</f>
        <v>44147</v>
      </c>
      <c r="AF1770" s="152">
        <v>1.6051536E9</v>
      </c>
      <c r="AG1770" s="152">
        <v>100786.5585</v>
      </c>
    </row>
    <row r="1771">
      <c r="A1771" s="152">
        <v>1.5616656E9</v>
      </c>
      <c r="B1771" s="152">
        <v>126876.7335</v>
      </c>
      <c r="O1771" s="153">
        <f>IFERROR(__xludf.DUMMYFUNCTION("TO_DATE(INT((P1771/(60*60*24))+""1/1/1970""))"),44144.0)</f>
        <v>44144</v>
      </c>
      <c r="P1771" s="13">
        <v>1.60488E9</v>
      </c>
      <c r="Q1771" s="13">
        <v>36599.2844</v>
      </c>
      <c r="AE1771" s="153">
        <f>IFERROR(__xludf.DUMMYFUNCTION("TO_DATE(INT((AF1771/(60*60*24))+""1/1/1970""))"),44148.0)</f>
        <v>44148</v>
      </c>
      <c r="AF1771" s="156">
        <v>1.6052328E9</v>
      </c>
      <c r="AG1771" s="156">
        <v>100996.0903</v>
      </c>
    </row>
    <row r="1772">
      <c r="A1772" s="156">
        <v>1.56172866E9</v>
      </c>
      <c r="B1772" s="156">
        <v>127393.4345</v>
      </c>
      <c r="O1772" s="153">
        <f>IFERROR(__xludf.DUMMYFUNCTION("TO_DATE(INT((P1772/(60*60*24))+""1/1/1970""))"),44145.0)</f>
        <v>44145</v>
      </c>
      <c r="P1772" s="13">
        <v>1.6050204E9</v>
      </c>
      <c r="Q1772" s="13">
        <v>35923.4577</v>
      </c>
      <c r="AE1772" s="153">
        <f>IFERROR(__xludf.DUMMYFUNCTION("TO_DATE(INT((AF1772/(60*60*24))+""1/1/1970""))"),44149.0)</f>
        <v>44149</v>
      </c>
      <c r="AF1772" s="152">
        <v>1.605312E9</v>
      </c>
      <c r="AG1772" s="152">
        <v>101258.5385</v>
      </c>
    </row>
    <row r="1773">
      <c r="A1773" s="152">
        <v>1.561752E9</v>
      </c>
      <c r="B1773" s="152">
        <v>127528.0373</v>
      </c>
      <c r="O1773" s="153">
        <f>IFERROR(__xludf.DUMMYFUNCTION("TO_DATE(INT((P1773/(60*60*24))+""1/1/1970""))"),44146.0)</f>
        <v>44146</v>
      </c>
      <c r="P1773" s="13">
        <v>1.6051068E9</v>
      </c>
      <c r="Q1773" s="13">
        <v>35968.6628</v>
      </c>
      <c r="AE1773" s="153">
        <f>IFERROR(__xludf.DUMMYFUNCTION("TO_DATE(INT((AF1773/(60*60*24))+""1/1/1970""))"),44150.0)</f>
        <v>44150</v>
      </c>
      <c r="AF1773" s="156">
        <v>1.6054812E9</v>
      </c>
      <c r="AG1773" s="156">
        <v>101258.5385</v>
      </c>
    </row>
    <row r="1774">
      <c r="A1774" s="156">
        <v>1.56198786E9</v>
      </c>
      <c r="B1774" s="156">
        <v>129169.3229</v>
      </c>
      <c r="O1774" s="153">
        <f>IFERROR(__xludf.DUMMYFUNCTION("TO_DATE(INT((P1774/(60*60*24))+""1/1/1970""))"),44147.0)</f>
        <v>44147</v>
      </c>
      <c r="P1774" s="13">
        <v>1.6051932E9</v>
      </c>
      <c r="Q1774" s="13">
        <v>35543.4146</v>
      </c>
      <c r="AE1774" s="153">
        <f>IFERROR(__xludf.DUMMYFUNCTION("TO_DATE(INT((AF1774/(60*60*24))+""1/1/1970""))"),44151.0)</f>
        <v>44151</v>
      </c>
      <c r="AF1774" s="152">
        <v>1.6055208E9</v>
      </c>
      <c r="AG1774" s="152">
        <v>101343.8875</v>
      </c>
    </row>
    <row r="1775">
      <c r="A1775" s="152">
        <v>1.5620112E9</v>
      </c>
      <c r="B1775" s="152">
        <v>128683.016</v>
      </c>
      <c r="O1775" s="153">
        <f>IFERROR(__xludf.DUMMYFUNCTION("TO_DATE(INT((P1775/(60*60*24))+""1/1/1970""))"),44148.0)</f>
        <v>44148</v>
      </c>
      <c r="P1775" s="13">
        <v>1.6052796E9</v>
      </c>
      <c r="Q1775" s="13">
        <v>35471.5632</v>
      </c>
      <c r="AE1775" s="153">
        <f>IFERROR(__xludf.DUMMYFUNCTION("TO_DATE(INT((AF1775/(60*60*24))+""1/1/1970""))"),44152.0)</f>
        <v>44152</v>
      </c>
      <c r="AF1775" s="156">
        <v>1.6056E9</v>
      </c>
      <c r="AG1775" s="156">
        <v>101468.0703</v>
      </c>
    </row>
    <row r="1776">
      <c r="A1776" s="156">
        <v>1.56207426E9</v>
      </c>
      <c r="B1776" s="156">
        <v>128617.8857</v>
      </c>
      <c r="O1776" s="153">
        <f>IFERROR(__xludf.DUMMYFUNCTION("TO_DATE(INT((P1776/(60*60*24))+""1/1/1970""))"),44149.0)</f>
        <v>44149</v>
      </c>
      <c r="P1776" s="13">
        <v>1.605312E9</v>
      </c>
      <c r="Q1776" s="13">
        <v>35530.3809</v>
      </c>
      <c r="AE1776" s="153">
        <f>IFERROR(__xludf.DUMMYFUNCTION("TO_DATE(INT((AF1776/(60*60*24))+""1/1/1970""))"),44153.0)</f>
        <v>44153</v>
      </c>
      <c r="AF1776" s="152">
        <v>1.6056792E9</v>
      </c>
      <c r="AG1776" s="152">
        <v>101504.7704</v>
      </c>
    </row>
    <row r="1777">
      <c r="A1777" s="152">
        <v>1.5620976E9</v>
      </c>
      <c r="B1777" s="152">
        <v>129017.352</v>
      </c>
      <c r="O1777" s="153">
        <f>IFERROR(__xludf.DUMMYFUNCTION("TO_DATE(INT((P1777/(60*60*24))+""1/1/1970""))"),44150.0)</f>
        <v>44150</v>
      </c>
      <c r="P1777" s="13">
        <v>1.6053984E9</v>
      </c>
      <c r="Q1777" s="13">
        <v>35530.3809</v>
      </c>
      <c r="AE1777" s="153">
        <f>IFERROR(__xludf.DUMMYFUNCTION("TO_DATE(INT((AF1777/(60*60*24))+""1/1/1970""))"),44154.0)</f>
        <v>44154</v>
      </c>
      <c r="AF1777" s="156">
        <v>1.6057584E9</v>
      </c>
      <c r="AG1777" s="156">
        <v>101347.3015</v>
      </c>
    </row>
    <row r="1778">
      <c r="A1778" s="156">
        <v>1.56216066E9</v>
      </c>
      <c r="B1778" s="156">
        <v>129334.3199</v>
      </c>
      <c r="O1778" s="153">
        <f>IFERROR(__xludf.DUMMYFUNCTION("TO_DATE(INT((P1778/(60*60*24))+""1/1/1970""))"),44151.0)</f>
        <v>44151</v>
      </c>
      <c r="P1778" s="13">
        <v>1.6054848E9</v>
      </c>
      <c r="Q1778" s="13">
        <v>35508.5809</v>
      </c>
      <c r="AE1778" s="153">
        <f>IFERROR(__xludf.DUMMYFUNCTION("TO_DATE(INT((AF1778/(60*60*24))+""1/1/1970""))"),44155.0)</f>
        <v>44155</v>
      </c>
      <c r="AF1778" s="152">
        <v>1.6058376E9</v>
      </c>
      <c r="AG1778" s="152">
        <v>101520.1332</v>
      </c>
    </row>
    <row r="1779">
      <c r="A1779" s="152">
        <v>1.5621732E9</v>
      </c>
      <c r="B1779" s="152">
        <v>130046.412</v>
      </c>
      <c r="O1779" s="153">
        <f>IFERROR(__xludf.DUMMYFUNCTION("TO_DATE(INT((P1779/(60*60*24))+""1/1/1970""))"),44152.0)</f>
        <v>44152</v>
      </c>
      <c r="P1779" s="13">
        <v>1.6056252E9</v>
      </c>
      <c r="Q1779" s="13">
        <v>35590.8945</v>
      </c>
      <c r="AE1779" s="153">
        <f>IFERROR(__xludf.DUMMYFUNCTION("TO_DATE(INT((AF1779/(60*60*24))+""1/1/1970""))"),44156.0)</f>
        <v>44156</v>
      </c>
      <c r="AF1779" s="156">
        <v>1.6059168E9</v>
      </c>
      <c r="AG1779" s="156">
        <v>101442.4656</v>
      </c>
    </row>
    <row r="1780">
      <c r="A1780" s="156">
        <v>1.56233346E9</v>
      </c>
      <c r="B1780" s="156">
        <v>129490.6328</v>
      </c>
      <c r="O1780" s="153">
        <f>IFERROR(__xludf.DUMMYFUNCTION("TO_DATE(INT((P1780/(60*60*24))+""1/1/1970""))"),44153.0)</f>
        <v>44153</v>
      </c>
      <c r="P1780" s="13">
        <v>1.6057116E9</v>
      </c>
      <c r="Q1780" s="13">
        <v>35654.6315</v>
      </c>
      <c r="AE1780" s="153">
        <f>IFERROR(__xludf.DUMMYFUNCTION("TO_DATE(INT((AF1780/(60*60*24))+""1/1/1970""))"),44157.0)</f>
        <v>44157</v>
      </c>
      <c r="AF1780" s="152">
        <v>1.606086E9</v>
      </c>
      <c r="AG1780" s="152">
        <v>101442.4656</v>
      </c>
    </row>
    <row r="1781">
      <c r="A1781" s="152">
        <v>1.5623568E9</v>
      </c>
      <c r="B1781" s="152">
        <v>129898.7832</v>
      </c>
      <c r="O1781" s="153">
        <f>IFERROR(__xludf.DUMMYFUNCTION("TO_DATE(INT((P1781/(60*60*24))+""1/1/1970""))"),44154.0)</f>
        <v>44154</v>
      </c>
      <c r="P1781" s="13">
        <v>1.605798E9</v>
      </c>
      <c r="Q1781" s="13">
        <v>35723.3596</v>
      </c>
      <c r="AE1781" s="153">
        <f>IFERROR(__xludf.DUMMYFUNCTION("TO_DATE(INT((AF1781/(60*60*24))+""1/1/1970""))"),44158.0)</f>
        <v>44158</v>
      </c>
      <c r="AF1781" s="156">
        <v>1.6061256E9</v>
      </c>
      <c r="AG1781" s="156">
        <v>101520.9867</v>
      </c>
    </row>
    <row r="1782">
      <c r="A1782" s="156">
        <v>1.56259266E9</v>
      </c>
      <c r="B1782" s="156">
        <v>129221.4272</v>
      </c>
      <c r="O1782" s="153">
        <f>IFERROR(__xludf.DUMMYFUNCTION("TO_DATE(INT((P1782/(60*60*24))+""1/1/1970""))"),44155.0)</f>
        <v>44155</v>
      </c>
      <c r="P1782" s="13">
        <v>1.6058844E9</v>
      </c>
      <c r="Q1782" s="13">
        <v>35547.8052</v>
      </c>
      <c r="AE1782" s="153">
        <f>IFERROR(__xludf.DUMMYFUNCTION("TO_DATE(INT((AF1782/(60*60*24))+""1/1/1970""))"),44159.0)</f>
        <v>44159</v>
      </c>
      <c r="AF1782" s="152">
        <v>1.6062048E9</v>
      </c>
      <c r="AG1782" s="152">
        <v>101322.977</v>
      </c>
    </row>
    <row r="1783">
      <c r="A1783" s="152">
        <v>1.562616E9</v>
      </c>
      <c r="B1783" s="152">
        <v>129186.691</v>
      </c>
      <c r="O1783" s="153">
        <f>IFERROR(__xludf.DUMMYFUNCTION("TO_DATE(INT((P1783/(60*60*24))+""1/1/1970""))"),44156.0)</f>
        <v>44156</v>
      </c>
      <c r="P1783" s="13">
        <v>1.6059168E9</v>
      </c>
      <c r="Q1783" s="13">
        <v>35647.4777</v>
      </c>
      <c r="AE1783" s="153">
        <f>IFERROR(__xludf.DUMMYFUNCTION("TO_DATE(INT((AF1783/(60*60*24))+""1/1/1970""))"),44160.0)</f>
        <v>44160</v>
      </c>
      <c r="AF1783" s="156">
        <v>1.606284E9</v>
      </c>
      <c r="AG1783" s="156">
        <v>101794.5302</v>
      </c>
    </row>
    <row r="1784">
      <c r="A1784" s="156">
        <v>1.56267906E9</v>
      </c>
      <c r="B1784" s="156">
        <v>128661.3059</v>
      </c>
      <c r="O1784" s="153">
        <f>IFERROR(__xludf.DUMMYFUNCTION("TO_DATE(INT((P1784/(60*60*24))+""1/1/1970""))"),44157.0)</f>
        <v>44157</v>
      </c>
      <c r="P1784" s="13">
        <v>1.6060032E9</v>
      </c>
      <c r="Q1784" s="13">
        <v>35647.4777</v>
      </c>
      <c r="AE1784" s="153">
        <f>IFERROR(__xludf.DUMMYFUNCTION("TO_DATE(INT((AF1784/(60*60*24))+""1/1/1970""))"),44161.0)</f>
        <v>44161</v>
      </c>
      <c r="AF1784" s="152">
        <v>1.6063632E9</v>
      </c>
      <c r="AG1784" s="152">
        <v>101955.4131</v>
      </c>
    </row>
    <row r="1785">
      <c r="A1785" s="152">
        <v>1.5627024E9</v>
      </c>
      <c r="B1785" s="152">
        <v>129347.3459</v>
      </c>
      <c r="O1785" s="153">
        <f>IFERROR(__xludf.DUMMYFUNCTION("TO_DATE(INT((P1785/(60*60*24))+""1/1/1970""))"),44158.0)</f>
        <v>44158</v>
      </c>
      <c r="P1785" s="13">
        <v>1.6060896E9</v>
      </c>
      <c r="Q1785" s="13">
        <v>35660.5391</v>
      </c>
      <c r="AE1785" s="153">
        <f>IFERROR(__xludf.DUMMYFUNCTION("TO_DATE(INT((AF1785/(60*60*24))+""1/1/1970""))"),44162.0)</f>
        <v>44162</v>
      </c>
      <c r="AF1785" s="156">
        <v>1.6064424E9</v>
      </c>
      <c r="AG1785" s="156">
        <v>101908.0444</v>
      </c>
    </row>
    <row r="1786">
      <c r="A1786" s="156">
        <v>1.56276546E9</v>
      </c>
      <c r="B1786" s="156">
        <v>129916.1513</v>
      </c>
      <c r="O1786" s="153">
        <f>IFERROR(__xludf.DUMMYFUNCTION("TO_DATE(INT((P1786/(60*60*24))+""1/1/1970""))"),44159.0)</f>
        <v>44159</v>
      </c>
      <c r="P1786" s="13">
        <v>1.60623E9</v>
      </c>
      <c r="Q1786" s="13">
        <v>35799.23</v>
      </c>
      <c r="AE1786" s="153">
        <f>IFERROR(__xludf.DUMMYFUNCTION("TO_DATE(INT((AF1786/(60*60*24))+""1/1/1970""))"),44163.0)</f>
        <v>44163</v>
      </c>
      <c r="AF1786" s="152">
        <v>1.6065216E9</v>
      </c>
      <c r="AG1786" s="152">
        <v>102356.1266</v>
      </c>
    </row>
    <row r="1787">
      <c r="A1787" s="152">
        <v>1.5627888E9</v>
      </c>
      <c r="B1787" s="152">
        <v>129963.9135</v>
      </c>
      <c r="O1787" s="153">
        <f>IFERROR(__xludf.DUMMYFUNCTION("TO_DATE(INT((P1787/(60*60*24))+""1/1/1970""))"),44160.0)</f>
        <v>44160</v>
      </c>
      <c r="P1787" s="13">
        <v>1.6063164E9</v>
      </c>
      <c r="Q1787" s="13">
        <v>35921.627</v>
      </c>
      <c r="AE1787" s="153">
        <f>IFERROR(__xludf.DUMMYFUNCTION("TO_DATE(INT((AF1787/(60*60*24))+""1/1/1970""))"),44164.0)</f>
        <v>44164</v>
      </c>
      <c r="AF1787" s="156">
        <v>1.6066908E9</v>
      </c>
      <c r="AG1787" s="156">
        <v>102356.1266</v>
      </c>
    </row>
    <row r="1788">
      <c r="A1788" s="156">
        <v>1.56285186E9</v>
      </c>
      <c r="B1788" s="156">
        <v>130237.4611</v>
      </c>
      <c r="O1788" s="153">
        <f>IFERROR(__xludf.DUMMYFUNCTION("TO_DATE(INT((P1788/(60*60*24))+""1/1/1970""))"),44161.0)</f>
        <v>44161</v>
      </c>
      <c r="P1788" s="13">
        <v>1.6063488E9</v>
      </c>
      <c r="Q1788" s="13">
        <v>35886.3813</v>
      </c>
      <c r="AE1788" s="153">
        <f>IFERROR(__xludf.DUMMYFUNCTION("TO_DATE(INT((AF1788/(60*60*24))+""1/1/1970""))"),44165.0)</f>
        <v>44165</v>
      </c>
      <c r="AF1788" s="152">
        <v>1.6067304E9</v>
      </c>
      <c r="AG1788" s="152">
        <v>102429.5268</v>
      </c>
    </row>
    <row r="1789">
      <c r="A1789" s="152">
        <v>1.5628752E9</v>
      </c>
      <c r="B1789" s="152">
        <v>130267.8553</v>
      </c>
      <c r="O1789" s="153">
        <f>IFERROR(__xludf.DUMMYFUNCTION("TO_DATE(INT((P1789/(60*60*24))+""1/1/1970""))"),44162.0)</f>
        <v>44162</v>
      </c>
      <c r="P1789" s="13">
        <v>1.6064352E9</v>
      </c>
      <c r="Q1789" s="13">
        <v>35838.7757</v>
      </c>
      <c r="AE1789" s="153">
        <f>IFERROR(__xludf.DUMMYFUNCTION("TO_DATE(INT((AF1789/(60*60*24))+""1/1/1970""))"),44166.0)</f>
        <v>44166</v>
      </c>
      <c r="AF1789" s="156">
        <v>1.6068096E9</v>
      </c>
      <c r="AG1789" s="156">
        <v>102134.646</v>
      </c>
    </row>
    <row r="1790">
      <c r="A1790" s="156">
        <v>1.56293826E9</v>
      </c>
      <c r="B1790" s="156">
        <v>130471.9305</v>
      </c>
      <c r="O1790" s="153">
        <f>IFERROR(__xludf.DUMMYFUNCTION("TO_DATE(INT((P1790/(60*60*24))+""1/1/1970""))"),44163.0)</f>
        <v>44163</v>
      </c>
      <c r="P1790" s="13">
        <v>1.6065216E9</v>
      </c>
      <c r="Q1790" s="13">
        <v>35823.854</v>
      </c>
      <c r="AE1790" s="153">
        <f>IFERROR(__xludf.DUMMYFUNCTION("TO_DATE(INT((AF1790/(60*60*24))+""1/1/1970""))"),44167.0)</f>
        <v>44167</v>
      </c>
      <c r="AF1790" s="152">
        <v>1.6068888E9</v>
      </c>
      <c r="AG1790" s="152">
        <v>103271.4947</v>
      </c>
    </row>
    <row r="1791">
      <c r="A1791" s="152">
        <v>1.5629616E9</v>
      </c>
      <c r="B1791" s="152">
        <v>130849.6867</v>
      </c>
      <c r="O1791" s="153">
        <f>IFERROR(__xludf.DUMMYFUNCTION("TO_DATE(INT((P1791/(60*60*24))+""1/1/1970""))"),44164.0)</f>
        <v>44164</v>
      </c>
      <c r="P1791" s="13">
        <v>1.606608E9</v>
      </c>
      <c r="Q1791" s="13">
        <v>35823.854</v>
      </c>
      <c r="AE1791" s="153">
        <f>IFERROR(__xludf.DUMMYFUNCTION("TO_DATE(INT((AF1791/(60*60*24))+""1/1/1970""))"),44168.0)</f>
        <v>44168</v>
      </c>
      <c r="AF1791" s="156">
        <v>1.606968E9</v>
      </c>
      <c r="AG1791" s="156">
        <v>103641.9093</v>
      </c>
    </row>
    <row r="1792">
      <c r="A1792" s="156">
        <v>1.56319746E9</v>
      </c>
      <c r="B1792" s="156">
        <v>130940.8693</v>
      </c>
      <c r="O1792" s="153">
        <f>IFERROR(__xludf.DUMMYFUNCTION("TO_DATE(INT((P1792/(60*60*24))+""1/1/1970""))"),44165.0)</f>
        <v>44165</v>
      </c>
      <c r="P1792" s="13">
        <v>1.6066944E9</v>
      </c>
      <c r="Q1792" s="13">
        <v>35837.0624</v>
      </c>
      <c r="AE1792" s="153">
        <f>IFERROR(__xludf.DUMMYFUNCTION("TO_DATE(INT((AF1792/(60*60*24))+""1/1/1970""))"),44169.0)</f>
        <v>44169</v>
      </c>
      <c r="AF1792" s="152">
        <v>1.6070472E9</v>
      </c>
      <c r="AG1792" s="152">
        <v>103907.3447</v>
      </c>
    </row>
    <row r="1793">
      <c r="A1793" s="152">
        <v>1.5632208E9</v>
      </c>
      <c r="B1793" s="152">
        <v>130893.107</v>
      </c>
      <c r="O1793" s="153">
        <f>IFERROR(__xludf.DUMMYFUNCTION("TO_DATE(INT((P1793/(60*60*24))+""1/1/1970""))"),44166.0)</f>
        <v>44166</v>
      </c>
      <c r="P1793" s="13">
        <v>1.6068348E9</v>
      </c>
      <c r="Q1793" s="13">
        <v>35779.219</v>
      </c>
      <c r="AE1793" s="153">
        <f>IFERROR(__xludf.DUMMYFUNCTION("TO_DATE(INT((AF1793/(60*60*24))+""1/1/1970""))"),44170.0)</f>
        <v>44170</v>
      </c>
      <c r="AF1793" s="156">
        <v>1.6071264E9</v>
      </c>
      <c r="AG1793" s="156">
        <v>103706.3478</v>
      </c>
    </row>
    <row r="1794">
      <c r="A1794" s="156">
        <v>1.56328386E9</v>
      </c>
      <c r="B1794" s="156">
        <v>130806.2665</v>
      </c>
      <c r="O1794" s="153">
        <f>IFERROR(__xludf.DUMMYFUNCTION("TO_DATE(INT((P1794/(60*60*24))+""1/1/1970""))"),44167.0)</f>
        <v>44167</v>
      </c>
      <c r="P1794" s="13">
        <v>1.6069212E9</v>
      </c>
      <c r="Q1794" s="13">
        <v>35775.0449</v>
      </c>
      <c r="AE1794" s="153">
        <f>IFERROR(__xludf.DUMMYFUNCTION("TO_DATE(INT((AF1794/(60*60*24))+""1/1/1970""))"),44171.0)</f>
        <v>44171</v>
      </c>
      <c r="AF1794" s="152">
        <v>1.6072956E9</v>
      </c>
      <c r="AG1794" s="152">
        <v>103706.3478</v>
      </c>
    </row>
    <row r="1795">
      <c r="A1795" s="152">
        <v>1.5633072E9</v>
      </c>
      <c r="B1795" s="152">
        <v>130441.5363</v>
      </c>
      <c r="O1795" s="153">
        <f>IFERROR(__xludf.DUMMYFUNCTION("TO_DATE(INT((P1795/(60*60*24))+""1/1/1970""))"),44168.0)</f>
        <v>44168</v>
      </c>
      <c r="P1795" s="13">
        <v>1.6070076E9</v>
      </c>
      <c r="Q1795" s="13">
        <v>35778.7772</v>
      </c>
      <c r="AE1795" s="153">
        <f>IFERROR(__xludf.DUMMYFUNCTION("TO_DATE(INT((AF1795/(60*60*24))+""1/1/1970""))"),44172.0)</f>
        <v>44172</v>
      </c>
      <c r="AF1795" s="156">
        <v>1.6073352E9</v>
      </c>
      <c r="AG1795" s="156">
        <v>103693.9722</v>
      </c>
    </row>
    <row r="1796">
      <c r="A1796" s="156">
        <v>1.56337026E9</v>
      </c>
      <c r="B1796" s="156">
        <v>130454.5624</v>
      </c>
      <c r="O1796" s="153">
        <f>IFERROR(__xludf.DUMMYFUNCTION("TO_DATE(INT((P1796/(60*60*24))+""1/1/1970""))"),44169.0)</f>
        <v>44169</v>
      </c>
      <c r="P1796" s="13">
        <v>1.607094E9</v>
      </c>
      <c r="Q1796" s="13">
        <v>35819.1364</v>
      </c>
      <c r="AE1796" s="153">
        <f>IFERROR(__xludf.DUMMYFUNCTION("TO_DATE(INT((AF1796/(60*60*24))+""1/1/1970""))"),44173.0)</f>
        <v>44173</v>
      </c>
      <c r="AF1796" s="152">
        <v>1.6074144E9</v>
      </c>
      <c r="AG1796" s="152">
        <v>103602.6488</v>
      </c>
    </row>
    <row r="1797">
      <c r="A1797" s="152">
        <v>1.5633936E9</v>
      </c>
      <c r="B1797" s="152">
        <v>129586.1573</v>
      </c>
      <c r="O1797" s="153">
        <f>IFERROR(__xludf.DUMMYFUNCTION("TO_DATE(INT((P1797/(60*60*24))+""1/1/1970""))"),44170.0)</f>
        <v>44170</v>
      </c>
      <c r="P1797" s="13">
        <v>1.6071264E9</v>
      </c>
      <c r="Q1797" s="13">
        <v>35771.7876</v>
      </c>
      <c r="AE1797" s="153">
        <f>IFERROR(__xludf.DUMMYFUNCTION("TO_DATE(INT((AF1797/(60*60*24))+""1/1/1970""))"),44174.0)</f>
        <v>44174</v>
      </c>
      <c r="AF1797" s="156">
        <v>1.6074936E9</v>
      </c>
      <c r="AG1797" s="156">
        <v>103603.5023</v>
      </c>
    </row>
    <row r="1798">
      <c r="A1798" s="156">
        <v>1.56345666E9</v>
      </c>
      <c r="B1798" s="156">
        <v>129377.7401</v>
      </c>
      <c r="O1798" s="153">
        <f>IFERROR(__xludf.DUMMYFUNCTION("TO_DATE(INT((P1798/(60*60*24))+""1/1/1970""))"),44171.0)</f>
        <v>44171</v>
      </c>
      <c r="P1798" s="13">
        <v>1.6072128E9</v>
      </c>
      <c r="Q1798" s="13">
        <v>35771.7876</v>
      </c>
      <c r="AE1798" s="153">
        <f>IFERROR(__xludf.DUMMYFUNCTION("TO_DATE(INT((AF1798/(60*60*24))+""1/1/1970""))"),44175.0)</f>
        <v>44175</v>
      </c>
      <c r="AF1798" s="152">
        <v>1.6075728E9</v>
      </c>
      <c r="AG1798" s="152">
        <v>103338.4936</v>
      </c>
    </row>
    <row r="1799">
      <c r="A1799" s="152">
        <v>1.56348E9</v>
      </c>
      <c r="B1799" s="152">
        <v>130059.4381</v>
      </c>
      <c r="O1799" s="153">
        <f>IFERROR(__xludf.DUMMYFUNCTION("TO_DATE(INT((P1799/(60*60*24))+""1/1/1970""))"),44172.0)</f>
        <v>44172</v>
      </c>
      <c r="P1799" s="13">
        <v>1.6072992E9</v>
      </c>
      <c r="Q1799" s="13">
        <v>35769.975</v>
      </c>
      <c r="AE1799" s="153">
        <f>IFERROR(__xludf.DUMMYFUNCTION("TO_DATE(INT((AF1799/(60*60*24))+""1/1/1970""))"),44176.0)</f>
        <v>44176</v>
      </c>
      <c r="AF1799" s="156">
        <v>1.607652E9</v>
      </c>
      <c r="AG1799" s="156">
        <v>103893.2621</v>
      </c>
    </row>
    <row r="1800">
      <c r="A1800" s="156">
        <v>1.56354306E9</v>
      </c>
      <c r="B1800" s="156">
        <v>130550.087</v>
      </c>
      <c r="O1800" s="153">
        <f>IFERROR(__xludf.DUMMYFUNCTION("TO_DATE(INT((P1800/(60*60*24))+""1/1/1970""))"),44173.0)</f>
        <v>44173</v>
      </c>
      <c r="P1800" s="13">
        <v>1.6074396E9</v>
      </c>
      <c r="Q1800" s="13">
        <v>35803.3678</v>
      </c>
      <c r="AE1800" s="153">
        <f>IFERROR(__xludf.DUMMYFUNCTION("TO_DATE(INT((AF1800/(60*60*24))+""1/1/1970""))"),44177.0)</f>
        <v>44177</v>
      </c>
      <c r="AF1800" s="152">
        <v>1.6077312E9</v>
      </c>
      <c r="AG1800" s="152">
        <v>103625.693</v>
      </c>
    </row>
    <row r="1801">
      <c r="A1801" s="152">
        <v>1.5635664E9</v>
      </c>
      <c r="B1801" s="152">
        <v>129338.6619</v>
      </c>
      <c r="O1801" s="153">
        <f>IFERROR(__xludf.DUMMYFUNCTION("TO_DATE(INT((P1801/(60*60*24))+""1/1/1970""))"),44174.0)</f>
        <v>44174</v>
      </c>
      <c r="P1801" s="13">
        <v>1.607526E9</v>
      </c>
      <c r="Q1801" s="13">
        <v>35791.2004</v>
      </c>
      <c r="AE1801" s="153">
        <f>IFERROR(__xludf.DUMMYFUNCTION("TO_DATE(INT((AF1801/(60*60*24))+""1/1/1970""))"),44178.0)</f>
        <v>44178</v>
      </c>
      <c r="AF1801" s="156">
        <v>1.6079004E9</v>
      </c>
      <c r="AG1801" s="156">
        <v>103625.693</v>
      </c>
    </row>
    <row r="1802">
      <c r="A1802" s="156">
        <v>1.56380226E9</v>
      </c>
      <c r="B1802" s="156">
        <v>129564.4472</v>
      </c>
      <c r="O1802" s="153">
        <f>IFERROR(__xludf.DUMMYFUNCTION("TO_DATE(INT((P1802/(60*60*24))+""1/1/1970""))"),44175.0)</f>
        <v>44175</v>
      </c>
      <c r="P1802" s="13">
        <v>1.6076124E9</v>
      </c>
      <c r="Q1802" s="13">
        <v>35777.0888</v>
      </c>
      <c r="AE1802" s="153">
        <f>IFERROR(__xludf.DUMMYFUNCTION("TO_DATE(INT((AF1802/(60*60*24))+""1/1/1970""))"),44179.0)</f>
        <v>44179</v>
      </c>
      <c r="AF1802" s="152">
        <v>1.60794E9</v>
      </c>
      <c r="AG1802" s="152">
        <v>103804.9259</v>
      </c>
    </row>
    <row r="1803">
      <c r="A1803" s="152">
        <v>1.5638256E9</v>
      </c>
      <c r="B1803" s="152">
        <v>129655.6297</v>
      </c>
      <c r="O1803" s="153">
        <f>IFERROR(__xludf.DUMMYFUNCTION("TO_DATE(INT((P1803/(60*60*24))+""1/1/1970""))"),44176.0)</f>
        <v>44176</v>
      </c>
      <c r="P1803" s="13">
        <v>1.6076988E9</v>
      </c>
      <c r="Q1803" s="13">
        <v>35866.0532</v>
      </c>
      <c r="AE1803" s="153">
        <f>IFERROR(__xludf.DUMMYFUNCTION("TO_DATE(INT((AF1803/(60*60*24))+""1/1/1970""))"),44180.0)</f>
        <v>44180</v>
      </c>
      <c r="AF1803" s="156">
        <v>1.6080192E9</v>
      </c>
      <c r="AG1803" s="156">
        <v>103938.4971</v>
      </c>
    </row>
    <row r="1804">
      <c r="A1804" s="156">
        <v>1.56388866E9</v>
      </c>
      <c r="B1804" s="156">
        <v>130167.9887</v>
      </c>
      <c r="O1804" s="153">
        <f>IFERROR(__xludf.DUMMYFUNCTION("TO_DATE(INT((P1804/(60*60*24))+""1/1/1970""))"),44177.0)</f>
        <v>44177</v>
      </c>
      <c r="P1804" s="13">
        <v>1.6077312E9</v>
      </c>
      <c r="Q1804" s="13">
        <v>35857.3339</v>
      </c>
      <c r="AE1804" s="153">
        <f>IFERROR(__xludf.DUMMYFUNCTION("TO_DATE(INT((AF1804/(60*60*24))+""1/1/1970""))"),44181.0)</f>
        <v>44181</v>
      </c>
      <c r="AF1804" s="152">
        <v>1.6080984E9</v>
      </c>
      <c r="AG1804" s="152">
        <v>103986.2925</v>
      </c>
    </row>
    <row r="1805">
      <c r="A1805" s="152">
        <v>1.563912E9</v>
      </c>
      <c r="B1805" s="152">
        <v>130580.4811</v>
      </c>
      <c r="O1805" s="153">
        <f>IFERROR(__xludf.DUMMYFUNCTION("TO_DATE(INT((P1805/(60*60*24))+""1/1/1970""))"),44178.0)</f>
        <v>44178</v>
      </c>
      <c r="P1805" s="13">
        <v>1.6078176E9</v>
      </c>
      <c r="Q1805" s="13">
        <v>35857.3339</v>
      </c>
      <c r="AE1805" s="153">
        <f>IFERROR(__xludf.DUMMYFUNCTION("TO_DATE(INT((AF1805/(60*60*24))+""1/1/1970""))"),44182.0)</f>
        <v>44182</v>
      </c>
      <c r="AF1805" s="156">
        <v>1.6081776E9</v>
      </c>
      <c r="AG1805" s="156">
        <v>104343.0514</v>
      </c>
    </row>
    <row r="1806">
      <c r="A1806" s="156">
        <v>1.56397506E9</v>
      </c>
      <c r="B1806" s="156">
        <v>130194.0409</v>
      </c>
      <c r="O1806" s="153">
        <f>IFERROR(__xludf.DUMMYFUNCTION("TO_DATE(INT((P1806/(60*60*24))+""1/1/1970""))"),44179.0)</f>
        <v>44179</v>
      </c>
      <c r="P1806" s="13">
        <v>1.607904E9</v>
      </c>
      <c r="Q1806" s="13">
        <v>35872.515</v>
      </c>
      <c r="AE1806" s="153">
        <f>IFERROR(__xludf.DUMMYFUNCTION("TO_DATE(INT((AF1806/(60*60*24))+""1/1/1970""))"),44183.0)</f>
        <v>44183</v>
      </c>
      <c r="AF1806" s="152">
        <v>1.6082568E9</v>
      </c>
      <c r="AG1806" s="152">
        <v>104900.8071</v>
      </c>
    </row>
    <row r="1807">
      <c r="A1807" s="152">
        <v>1.5639984E9</v>
      </c>
      <c r="B1807" s="152">
        <v>131192.7067</v>
      </c>
      <c r="O1807" s="153">
        <f>IFERROR(__xludf.DUMMYFUNCTION("TO_DATE(INT((P1807/(60*60*24))+""1/1/1970""))"),44180.0)</f>
        <v>44180</v>
      </c>
      <c r="P1807" s="13">
        <v>1.6080444E9</v>
      </c>
      <c r="Q1807" s="13">
        <v>35856.0852</v>
      </c>
      <c r="AE1807" s="153">
        <f>IFERROR(__xludf.DUMMYFUNCTION("TO_DATE(INT((AF1807/(60*60*24))+""1/1/1970""))"),44184.0)</f>
        <v>44184</v>
      </c>
      <c r="AF1807" s="156">
        <v>1.608336E9</v>
      </c>
      <c r="AG1807" s="156">
        <v>104855.5721</v>
      </c>
    </row>
    <row r="1808">
      <c r="A1808" s="156">
        <v>1.56406146E9</v>
      </c>
      <c r="B1808" s="156">
        <v>130936.5272</v>
      </c>
      <c r="O1808" s="153">
        <f>IFERROR(__xludf.DUMMYFUNCTION("TO_DATE(INT((P1808/(60*60*24))+""1/1/1970""))"),44181.0)</f>
        <v>44181</v>
      </c>
      <c r="P1808" s="13">
        <v>1.6081308E9</v>
      </c>
      <c r="Q1808" s="13">
        <v>35904.8911</v>
      </c>
      <c r="AE1808" s="153">
        <f>IFERROR(__xludf.DUMMYFUNCTION("TO_DATE(INT((AF1808/(60*60*24))+""1/1/1970""))"),44185.0)</f>
        <v>44185</v>
      </c>
      <c r="AF1808" s="152">
        <v>1.6085052E9</v>
      </c>
      <c r="AG1808" s="152">
        <v>104855.5721</v>
      </c>
    </row>
    <row r="1809">
      <c r="A1809" s="152">
        <v>1.5640848E9</v>
      </c>
      <c r="B1809" s="152">
        <v>130567.4551</v>
      </c>
      <c r="O1809" s="153">
        <f>IFERROR(__xludf.DUMMYFUNCTION("TO_DATE(INT((P1809/(60*60*24))+""1/1/1970""))"),44182.0)</f>
        <v>44182</v>
      </c>
      <c r="P1809" s="13">
        <v>1.6082172E9</v>
      </c>
      <c r="Q1809" s="13">
        <v>35898.6726</v>
      </c>
      <c r="AE1809" s="153">
        <f>IFERROR(__xludf.DUMMYFUNCTION("TO_DATE(INT((AF1809/(60*60*24))+""1/1/1970""))"),44186.0)</f>
        <v>44186</v>
      </c>
      <c r="AF1809" s="156">
        <v>1.6085448E9</v>
      </c>
      <c r="AG1809" s="156">
        <v>104476.6225</v>
      </c>
    </row>
    <row r="1810">
      <c r="A1810" s="156">
        <v>1.56414786E9</v>
      </c>
      <c r="B1810" s="156">
        <v>130914.8171</v>
      </c>
      <c r="O1810" s="153">
        <f>IFERROR(__xludf.DUMMYFUNCTION("TO_DATE(INT((P1810/(60*60*24))+""1/1/1970""))"),44183.0)</f>
        <v>44183</v>
      </c>
      <c r="P1810" s="13">
        <v>1.6083036E9</v>
      </c>
      <c r="Q1810" s="13">
        <v>35854.3948</v>
      </c>
      <c r="AE1810" s="153">
        <f>IFERROR(__xludf.DUMMYFUNCTION("TO_DATE(INT((AF1810/(60*60*24))+""1/1/1970""))"),44187.0)</f>
        <v>44187</v>
      </c>
      <c r="AF1810" s="152">
        <v>1.608624E9</v>
      </c>
      <c r="AG1810" s="152">
        <v>104673.7787</v>
      </c>
    </row>
    <row r="1811">
      <c r="A1811" s="152">
        <v>1.5641712E9</v>
      </c>
      <c r="B1811" s="152">
        <v>131440.2022</v>
      </c>
      <c r="O1811" s="153">
        <f>IFERROR(__xludf.DUMMYFUNCTION("TO_DATE(INT((P1811/(60*60*24))+""1/1/1970""))"),44184.0)</f>
        <v>44184</v>
      </c>
      <c r="P1811" s="13">
        <v>1.608336E9</v>
      </c>
      <c r="Q1811" s="13">
        <v>35743.1207</v>
      </c>
      <c r="AE1811" s="153">
        <f>IFERROR(__xludf.DUMMYFUNCTION("TO_DATE(INT((AF1811/(60*60*24))+""1/1/1970""))"),44188.0)</f>
        <v>44188</v>
      </c>
      <c r="AF1811" s="156">
        <v>1.6087032E9</v>
      </c>
      <c r="AG1811" s="156">
        <v>104265.8105</v>
      </c>
    </row>
    <row r="1812">
      <c r="A1812" s="156">
        <v>1.56440706E9</v>
      </c>
      <c r="B1812" s="156">
        <v>131375.0718</v>
      </c>
      <c r="O1812" s="153">
        <f>IFERROR(__xludf.DUMMYFUNCTION("TO_DATE(INT((P1812/(60*60*24))+""1/1/1970""))"),44185.0)</f>
        <v>44185</v>
      </c>
      <c r="P1812" s="13">
        <v>1.6084224E9</v>
      </c>
      <c r="Q1812" s="13">
        <v>35743.1207</v>
      </c>
      <c r="AE1812" s="153">
        <f>IFERROR(__xludf.DUMMYFUNCTION("TO_DATE(INT((AF1812/(60*60*24))+""1/1/1970""))"),44189.0)</f>
        <v>44189</v>
      </c>
      <c r="AF1812" s="152">
        <v>1.6087824E9</v>
      </c>
      <c r="AG1812" s="152">
        <v>104325.5548</v>
      </c>
    </row>
    <row r="1813">
      <c r="A1813" s="152">
        <v>1.5644304E9</v>
      </c>
      <c r="B1813" s="152">
        <v>131201.3908</v>
      </c>
      <c r="O1813" s="153">
        <f>IFERROR(__xludf.DUMMYFUNCTION("TO_DATE(INT((P1813/(60*60*24))+""1/1/1970""))"),44186.0)</f>
        <v>44186</v>
      </c>
      <c r="P1813" s="13">
        <v>1.6085088E9</v>
      </c>
      <c r="Q1813" s="13">
        <v>35749.1958</v>
      </c>
      <c r="AE1813" s="153">
        <f>IFERROR(__xludf.DUMMYFUNCTION("TO_DATE(INT((AF1813/(60*60*24))+""1/1/1970""))"),44190.0)</f>
        <v>44190</v>
      </c>
      <c r="AF1813" s="156">
        <v>1.6088544E9</v>
      </c>
      <c r="AG1813" s="156">
        <v>104246.1802</v>
      </c>
    </row>
    <row r="1814">
      <c r="A1814" s="156">
        <v>1.56449346E9</v>
      </c>
      <c r="B1814" s="156">
        <v>130519.6928</v>
      </c>
      <c r="O1814" s="153">
        <f>IFERROR(__xludf.DUMMYFUNCTION("TO_DATE(INT((P1814/(60*60*24))+""1/1/1970""))"),44187.0)</f>
        <v>44187</v>
      </c>
      <c r="P1814" s="13">
        <v>1.6086492E9</v>
      </c>
      <c r="Q1814" s="13">
        <v>35763.4243</v>
      </c>
      <c r="AE1814" s="153">
        <f>IFERROR(__xludf.DUMMYFUNCTION("TO_DATE(INT((AF1814/(60*60*24))+""1/1/1970""))"),44192.0)</f>
        <v>44192</v>
      </c>
      <c r="AF1814" s="152">
        <v>1.60911E9</v>
      </c>
      <c r="AG1814" s="152">
        <v>104246.1802</v>
      </c>
    </row>
    <row r="1815">
      <c r="A1815" s="152">
        <v>1.5645168E9</v>
      </c>
      <c r="B1815" s="152">
        <v>130880.0809</v>
      </c>
      <c r="O1815" s="153">
        <f>IFERROR(__xludf.DUMMYFUNCTION("TO_DATE(INT((P1815/(60*60*24))+""1/1/1970""))"),44188.0)</f>
        <v>44188</v>
      </c>
      <c r="P1815" s="13">
        <v>1.6087356E9</v>
      </c>
      <c r="Q1815" s="13">
        <v>35739.1136</v>
      </c>
      <c r="AE1815" s="153">
        <f>IFERROR(__xludf.DUMMYFUNCTION("TO_DATE(INT((AF1815/(60*60*24))+""1/1/1970""))"),44193.0)</f>
        <v>44193</v>
      </c>
      <c r="AF1815" s="156">
        <v>1.6091496E9</v>
      </c>
      <c r="AG1815" s="156">
        <v>104047.3192</v>
      </c>
    </row>
    <row r="1816">
      <c r="A1816" s="156">
        <v>1.56457986E9</v>
      </c>
      <c r="B1816" s="156">
        <v>130975.6055</v>
      </c>
      <c r="O1816" s="153">
        <f>IFERROR(__xludf.DUMMYFUNCTION("TO_DATE(INT((P1816/(60*60*24))+""1/1/1970""))"),44189.0)</f>
        <v>44189</v>
      </c>
      <c r="P1816" s="13">
        <v>1.608822E9</v>
      </c>
      <c r="Q1816" s="13">
        <v>35716.0957</v>
      </c>
      <c r="AE1816" s="153">
        <f>IFERROR(__xludf.DUMMYFUNCTION("TO_DATE(INT((AF1816/(60*60*24))+""1/1/1970""))"),44194.0)</f>
        <v>44194</v>
      </c>
      <c r="AF1816" s="152">
        <v>1.6092288E9</v>
      </c>
      <c r="AG1816" s="152">
        <v>103913.3228</v>
      </c>
    </row>
    <row r="1817">
      <c r="A1817" s="152">
        <v>1.5646032E9</v>
      </c>
      <c r="B1817" s="152">
        <v>129451.5545</v>
      </c>
      <c r="O1817" s="153">
        <f>IFERROR(__xludf.DUMMYFUNCTION("TO_DATE(INT((P1817/(60*60*24))+""1/1/1970""))"),44190.0)</f>
        <v>44190</v>
      </c>
      <c r="P1817" s="13">
        <v>1.6088544E9</v>
      </c>
      <c r="Q1817" s="13">
        <v>35627.4991</v>
      </c>
      <c r="AE1817" s="153">
        <f>IFERROR(__xludf.DUMMYFUNCTION("TO_DATE(INT((AF1817/(60*60*24))+""1/1/1970""))"),44195.0)</f>
        <v>44195</v>
      </c>
      <c r="AF1817" s="156">
        <v>1.609308E9</v>
      </c>
      <c r="AG1817" s="156">
        <v>103635.0884</v>
      </c>
    </row>
    <row r="1818">
      <c r="A1818" s="156">
        <v>1.56466626E9</v>
      </c>
      <c r="B1818" s="156">
        <v>129581.8153</v>
      </c>
      <c r="O1818" s="153">
        <f>IFERROR(__xludf.DUMMYFUNCTION("TO_DATE(INT((P1818/(60*60*24))+""1/1/1970""))"),44191.0)</f>
        <v>44191</v>
      </c>
      <c r="P1818" s="13">
        <v>1.6089408E9</v>
      </c>
      <c r="Q1818" s="13">
        <v>35627.4991</v>
      </c>
      <c r="AE1818" s="153">
        <f>IFERROR(__xludf.DUMMYFUNCTION("TO_DATE(INT((AF1818/(60*60*24))+""1/1/1970""))"),44196.0)</f>
        <v>44196</v>
      </c>
      <c r="AF1818" s="152">
        <v>1.6093872E9</v>
      </c>
      <c r="AG1818" s="152">
        <v>103239.5004</v>
      </c>
    </row>
    <row r="1819">
      <c r="A1819" s="152">
        <v>1.5646896E9</v>
      </c>
      <c r="B1819" s="152">
        <v>128326.97</v>
      </c>
      <c r="O1819" s="153">
        <f>IFERROR(__xludf.DUMMYFUNCTION("TO_DATE(INT((P1819/(60*60*24))+""1/1/1970""))"),44192.0)</f>
        <v>44192</v>
      </c>
      <c r="P1819" s="13">
        <v>1.6090272E9</v>
      </c>
      <c r="Q1819" s="13">
        <v>35627.4991</v>
      </c>
      <c r="AE1819" s="153">
        <f>IFERROR(__xludf.DUMMYFUNCTION("TO_DATE(INT((AF1819/(60*60*24))+""1/1/1970""))"),44197.0)</f>
        <v>44197</v>
      </c>
      <c r="AF1819" s="156">
        <v>1.6094592E9</v>
      </c>
      <c r="AG1819" s="156">
        <v>103948.7422</v>
      </c>
    </row>
    <row r="1820">
      <c r="A1820" s="156">
        <v>1.56475266E9</v>
      </c>
      <c r="B1820" s="156">
        <v>127871.0573</v>
      </c>
      <c r="O1820" s="153">
        <f>IFERROR(__xludf.DUMMYFUNCTION("TO_DATE(INT((P1820/(60*60*24))+""1/1/1970""))"),44193.0)</f>
        <v>44193</v>
      </c>
      <c r="P1820" s="13">
        <v>1.6091136E9</v>
      </c>
      <c r="Q1820" s="13">
        <v>35646.819</v>
      </c>
    </row>
    <row r="1821">
      <c r="A1821" s="152">
        <v>1.564776E9</v>
      </c>
      <c r="B1821" s="152">
        <v>127363.0403</v>
      </c>
      <c r="O1821" s="153">
        <f>IFERROR(__xludf.DUMMYFUNCTION("TO_DATE(INT((P1821/(60*60*24))+""1/1/1970""))"),44194.0)</f>
        <v>44194</v>
      </c>
      <c r="P1821" s="13">
        <v>1.609254E9</v>
      </c>
      <c r="Q1821" s="13">
        <v>35462.1068</v>
      </c>
    </row>
    <row r="1822">
      <c r="A1822" s="156">
        <v>1.56501186E9</v>
      </c>
      <c r="B1822" s="156">
        <v>125374.3927</v>
      </c>
      <c r="O1822" s="153">
        <f>IFERROR(__xludf.DUMMYFUNCTION("TO_DATE(INT((P1822/(60*60*24))+""1/1/1970""))"),44195.0)</f>
        <v>44195</v>
      </c>
      <c r="P1822" s="13">
        <v>1.6093404E9</v>
      </c>
      <c r="Q1822" s="13">
        <v>35422.6177</v>
      </c>
    </row>
    <row r="1823">
      <c r="A1823" s="152">
        <v>1.5650352E9</v>
      </c>
      <c r="B1823" s="152">
        <v>125046.5008</v>
      </c>
      <c r="O1823" s="153">
        <f>IFERROR(__xludf.DUMMYFUNCTION("TO_DATE(INT((P1823/(60*60*24))+""1/1/1970""))"),44196.0)</f>
        <v>44196</v>
      </c>
      <c r="P1823" s="13">
        <v>1.6094268E9</v>
      </c>
      <c r="Q1823" s="13">
        <v>35488.1816</v>
      </c>
    </row>
    <row r="1824">
      <c r="A1824" s="156">
        <v>1.56509826E9</v>
      </c>
      <c r="B1824" s="156">
        <v>125046.5008</v>
      </c>
    </row>
    <row r="1825">
      <c r="A1825" s="152">
        <v>1.5651216E9</v>
      </c>
      <c r="B1825" s="152">
        <v>125046.5008</v>
      </c>
    </row>
    <row r="1826">
      <c r="A1826" s="156">
        <v>1.56518466E9</v>
      </c>
      <c r="B1826" s="156">
        <v>125046.5008</v>
      </c>
    </row>
    <row r="1827">
      <c r="A1827" s="152">
        <v>1.565208E9</v>
      </c>
      <c r="B1827" s="152">
        <v>125046.5008</v>
      </c>
    </row>
    <row r="1828">
      <c r="A1828" s="156">
        <v>1.56527106E9</v>
      </c>
      <c r="B1828" s="156">
        <v>125046.5008</v>
      </c>
    </row>
    <row r="1829">
      <c r="A1829" s="152">
        <v>1.5652944E9</v>
      </c>
      <c r="B1829" s="152">
        <v>125046.5008</v>
      </c>
    </row>
    <row r="1830">
      <c r="A1830" s="156">
        <v>1.56535746E9</v>
      </c>
      <c r="B1830" s="156">
        <v>125046.5008</v>
      </c>
    </row>
    <row r="1831">
      <c r="A1831" s="152">
        <v>1.5653808E9</v>
      </c>
      <c r="B1831" s="152">
        <v>125046.5008</v>
      </c>
    </row>
    <row r="1832">
      <c r="A1832" s="156">
        <v>1.56561666E9</v>
      </c>
      <c r="B1832" s="156">
        <v>125046.5008</v>
      </c>
    </row>
    <row r="1833">
      <c r="A1833" s="152">
        <v>1.56564E9</v>
      </c>
      <c r="B1833" s="152">
        <v>125046.5008</v>
      </c>
    </row>
    <row r="1834">
      <c r="A1834" s="156">
        <v>1.56570306E9</v>
      </c>
      <c r="B1834" s="156">
        <v>125046.5008</v>
      </c>
    </row>
    <row r="1835">
      <c r="A1835" s="152">
        <v>1.5657264E9</v>
      </c>
      <c r="B1835" s="152">
        <v>125046.5008</v>
      </c>
    </row>
    <row r="1836">
      <c r="A1836" s="156">
        <v>1.56578946E9</v>
      </c>
      <c r="B1836" s="156">
        <v>125046.5008</v>
      </c>
    </row>
    <row r="1837">
      <c r="A1837" s="152">
        <v>1.5658128E9</v>
      </c>
      <c r="B1837" s="152">
        <v>125046.5008</v>
      </c>
    </row>
    <row r="1838">
      <c r="A1838" s="156">
        <v>1.56587586E9</v>
      </c>
      <c r="B1838" s="156">
        <v>125046.5008</v>
      </c>
    </row>
    <row r="1839">
      <c r="A1839" s="152">
        <v>1.5658992E9</v>
      </c>
      <c r="B1839" s="152">
        <v>125046.5008</v>
      </c>
    </row>
    <row r="1840">
      <c r="A1840" s="156">
        <v>1.56596226E9</v>
      </c>
      <c r="B1840" s="156">
        <v>125046.5008</v>
      </c>
    </row>
    <row r="1841">
      <c r="A1841" s="152">
        <v>1.5659856E9</v>
      </c>
      <c r="B1841" s="152">
        <v>125046.5008</v>
      </c>
    </row>
    <row r="1842">
      <c r="A1842" s="156">
        <v>1.56622146E9</v>
      </c>
      <c r="B1842" s="156">
        <v>125046.5008</v>
      </c>
    </row>
    <row r="1843">
      <c r="A1843" s="152">
        <v>1.5662448E9</v>
      </c>
      <c r="B1843" s="152">
        <v>125046.5008</v>
      </c>
    </row>
    <row r="1844">
      <c r="A1844" s="156">
        <v>1.56630786E9</v>
      </c>
      <c r="B1844" s="156">
        <v>125046.5008</v>
      </c>
    </row>
    <row r="1845">
      <c r="A1845" s="152">
        <v>1.5663312E9</v>
      </c>
      <c r="B1845" s="152">
        <v>125046.5008</v>
      </c>
    </row>
    <row r="1846">
      <c r="A1846" s="156">
        <v>1.56639426E9</v>
      </c>
      <c r="B1846" s="156">
        <v>125046.5008</v>
      </c>
    </row>
    <row r="1847">
      <c r="A1847" s="152">
        <v>1.5664176E9</v>
      </c>
      <c r="B1847" s="152">
        <v>125046.5008</v>
      </c>
    </row>
    <row r="1848">
      <c r="A1848" s="156">
        <v>1.56648066E9</v>
      </c>
      <c r="B1848" s="156">
        <v>125046.5008</v>
      </c>
    </row>
    <row r="1849">
      <c r="A1849" s="152">
        <v>1.566504E9</v>
      </c>
      <c r="B1849" s="152">
        <v>125046.5008</v>
      </c>
    </row>
    <row r="1850">
      <c r="A1850" s="156">
        <v>1.56656706E9</v>
      </c>
      <c r="B1850" s="156">
        <v>125046.5008</v>
      </c>
    </row>
    <row r="1851">
      <c r="A1851" s="152">
        <v>1.5665904E9</v>
      </c>
      <c r="B1851" s="152">
        <v>125046.5008</v>
      </c>
    </row>
    <row r="1852">
      <c r="A1852" s="156">
        <v>1.56682626E9</v>
      </c>
      <c r="B1852" s="156">
        <v>125046.5008</v>
      </c>
    </row>
    <row r="1853">
      <c r="A1853" s="152">
        <v>1.5668496E9</v>
      </c>
      <c r="B1853" s="152">
        <v>125046.5008</v>
      </c>
    </row>
    <row r="1854">
      <c r="A1854" s="156">
        <v>1.56691266E9</v>
      </c>
      <c r="B1854" s="156">
        <v>125046.5008</v>
      </c>
    </row>
    <row r="1855">
      <c r="A1855" s="152">
        <v>1.566936E9</v>
      </c>
      <c r="B1855" s="152">
        <v>125046.5008</v>
      </c>
    </row>
    <row r="1856">
      <c r="A1856" s="156">
        <v>1.56699906E9</v>
      </c>
      <c r="B1856" s="156">
        <v>125046.5008</v>
      </c>
    </row>
    <row r="1857">
      <c r="A1857" s="152">
        <v>1.5670224E9</v>
      </c>
      <c r="B1857" s="152">
        <v>125046.5008</v>
      </c>
    </row>
    <row r="1858">
      <c r="A1858" s="156">
        <v>1.56708546E9</v>
      </c>
      <c r="B1858" s="156">
        <v>125046.5008</v>
      </c>
    </row>
    <row r="1859">
      <c r="A1859" s="152">
        <v>1.5671088E9</v>
      </c>
      <c r="B1859" s="152">
        <v>125046.5008</v>
      </c>
    </row>
    <row r="1860">
      <c r="A1860" s="156">
        <v>1.56717186E9</v>
      </c>
      <c r="B1860" s="156">
        <v>125046.5008</v>
      </c>
    </row>
    <row r="1861">
      <c r="A1861" s="152">
        <v>1.5671952E9</v>
      </c>
      <c r="B1861" s="152">
        <v>125046.5008</v>
      </c>
    </row>
    <row r="1862">
      <c r="A1862" s="156">
        <v>1.56751746E9</v>
      </c>
      <c r="B1862" s="156">
        <v>125046.5008</v>
      </c>
    </row>
    <row r="1863">
      <c r="A1863" s="152">
        <v>1.5675408E9</v>
      </c>
      <c r="B1863" s="152">
        <v>125046.5008</v>
      </c>
    </row>
    <row r="1864">
      <c r="A1864" s="156">
        <v>1.56760386E9</v>
      </c>
      <c r="B1864" s="156">
        <v>125046.5008</v>
      </c>
    </row>
    <row r="1865">
      <c r="A1865" s="152">
        <v>1.5676272E9</v>
      </c>
      <c r="B1865" s="152">
        <v>125046.5008</v>
      </c>
    </row>
    <row r="1866">
      <c r="A1866" s="156">
        <v>1.56769026E9</v>
      </c>
      <c r="B1866" s="156">
        <v>125046.5008</v>
      </c>
    </row>
    <row r="1867">
      <c r="A1867" s="152">
        <v>1.5677136E9</v>
      </c>
      <c r="B1867" s="152">
        <v>125046.5008</v>
      </c>
    </row>
    <row r="1868">
      <c r="A1868" s="156">
        <v>1.56777666E9</v>
      </c>
      <c r="B1868" s="156">
        <v>125046.5008</v>
      </c>
    </row>
    <row r="1869">
      <c r="A1869" s="152">
        <v>1.5678E9</v>
      </c>
      <c r="B1869" s="152">
        <v>125046.5008</v>
      </c>
    </row>
    <row r="1870">
      <c r="A1870" s="156">
        <v>1.56803586E9</v>
      </c>
      <c r="B1870" s="156">
        <v>125046.5008</v>
      </c>
    </row>
    <row r="1871">
      <c r="A1871" s="152">
        <v>1.5680592E9</v>
      </c>
      <c r="B1871" s="152">
        <v>124990.0414</v>
      </c>
    </row>
    <row r="1872">
      <c r="A1872" s="156">
        <v>1.56812226E9</v>
      </c>
      <c r="B1872" s="156">
        <v>124584.8471</v>
      </c>
    </row>
    <row r="1873">
      <c r="A1873" s="152">
        <v>1.5681456E9</v>
      </c>
      <c r="B1873" s="152">
        <v>124960.8006</v>
      </c>
    </row>
    <row r="1874">
      <c r="A1874" s="156">
        <v>1.56820866E9</v>
      </c>
      <c r="B1874" s="156">
        <v>124977.5096</v>
      </c>
    </row>
    <row r="1875">
      <c r="A1875" s="152">
        <v>1.568232E9</v>
      </c>
      <c r="B1875" s="152">
        <v>125846.3799</v>
      </c>
    </row>
    <row r="1876">
      <c r="A1876" s="156">
        <v>1.56829506E9</v>
      </c>
      <c r="B1876" s="156">
        <v>126234.8652</v>
      </c>
    </row>
    <row r="1877">
      <c r="A1877" s="152">
        <v>1.5683184E9</v>
      </c>
      <c r="B1877" s="152">
        <v>126280.815</v>
      </c>
    </row>
    <row r="1878">
      <c r="A1878" s="156">
        <v>1.56838146E9</v>
      </c>
      <c r="B1878" s="156">
        <v>126460.4373</v>
      </c>
    </row>
    <row r="1879">
      <c r="A1879" s="152">
        <v>1.5684048E9</v>
      </c>
      <c r="B1879" s="152">
        <v>126197.2698</v>
      </c>
    </row>
    <row r="1880">
      <c r="A1880" s="156">
        <v>1.56864066E9</v>
      </c>
      <c r="B1880" s="156">
        <v>125654.2259</v>
      </c>
    </row>
    <row r="1881">
      <c r="A1881" s="152">
        <v>1.568664E9</v>
      </c>
      <c r="B1881" s="152">
        <v>125808.7845</v>
      </c>
    </row>
    <row r="1882">
      <c r="A1882" s="156">
        <v>1.56872706E9</v>
      </c>
      <c r="B1882" s="156">
        <v>125666.7577</v>
      </c>
    </row>
    <row r="1883">
      <c r="A1883" s="152">
        <v>1.5687504E9</v>
      </c>
      <c r="B1883" s="152">
        <v>126126.2564</v>
      </c>
    </row>
    <row r="1884">
      <c r="A1884" s="156">
        <v>1.56881346E9</v>
      </c>
      <c r="B1884" s="156">
        <v>125896.507</v>
      </c>
    </row>
    <row r="1885">
      <c r="A1885" s="152">
        <v>1.5688368E9</v>
      </c>
      <c r="B1885" s="152">
        <v>126201.4471</v>
      </c>
    </row>
    <row r="1886">
      <c r="A1886" s="156">
        <v>1.56889986E9</v>
      </c>
      <c r="B1886" s="156">
        <v>126418.6647</v>
      </c>
    </row>
    <row r="1887">
      <c r="A1887" s="152">
        <v>1.5689232E9</v>
      </c>
      <c r="B1887" s="152">
        <v>126193.0926</v>
      </c>
    </row>
    <row r="1888">
      <c r="A1888" s="156">
        <v>1.568952E9</v>
      </c>
      <c r="B1888" s="156">
        <v>126193.0926</v>
      </c>
    </row>
    <row r="1889">
      <c r="A1889" s="152">
        <v>1.56899148E9</v>
      </c>
      <c r="B1889" s="152">
        <v>126370.8727</v>
      </c>
    </row>
    <row r="1890">
      <c r="A1890" s="156">
        <v>1.5690096E9</v>
      </c>
      <c r="B1890" s="156">
        <v>125598.7081</v>
      </c>
    </row>
    <row r="1891">
      <c r="A1891" s="152">
        <v>1.56924546E9</v>
      </c>
      <c r="B1891" s="152">
        <v>125313.343</v>
      </c>
    </row>
    <row r="1892">
      <c r="A1892" s="156">
        <v>1.5692688E9</v>
      </c>
      <c r="B1892" s="156">
        <v>125569.3323</v>
      </c>
    </row>
    <row r="1893">
      <c r="A1893" s="152">
        <v>1.56933186E9</v>
      </c>
      <c r="B1893" s="152">
        <v>126030.9524</v>
      </c>
    </row>
    <row r="1894">
      <c r="A1894" s="156">
        <v>1.5693552E9</v>
      </c>
      <c r="B1894" s="156">
        <v>124587.3404</v>
      </c>
    </row>
    <row r="1895">
      <c r="A1895" s="152">
        <v>1.56941826E9</v>
      </c>
      <c r="B1895" s="152">
        <v>124616.7162</v>
      </c>
    </row>
    <row r="1896">
      <c r="A1896" s="156">
        <v>1.5694416E9</v>
      </c>
      <c r="B1896" s="156">
        <v>125321.7361</v>
      </c>
    </row>
    <row r="1897">
      <c r="A1897" s="152">
        <v>1.56950466E9</v>
      </c>
      <c r="B1897" s="152">
        <v>125258.7879</v>
      </c>
    </row>
    <row r="1898">
      <c r="A1898" s="156">
        <v>1.569528E9</v>
      </c>
      <c r="B1898" s="156">
        <v>125061.5502</v>
      </c>
    </row>
    <row r="1899">
      <c r="A1899" s="152">
        <v>1.56959106E9</v>
      </c>
      <c r="B1899" s="152">
        <v>125351.1119</v>
      </c>
    </row>
    <row r="1900">
      <c r="A1900" s="156">
        <v>1.5696144E9</v>
      </c>
      <c r="B1900" s="156">
        <v>124390.1027</v>
      </c>
    </row>
    <row r="1901">
      <c r="A1901" s="152">
        <v>1.56985026E9</v>
      </c>
      <c r="B1901" s="152">
        <v>124671.2713</v>
      </c>
    </row>
    <row r="1902">
      <c r="A1902" s="156">
        <v>1.5698736E9</v>
      </c>
      <c r="B1902" s="156">
        <v>124965.0296</v>
      </c>
    </row>
    <row r="1903">
      <c r="A1903" s="152">
        <v>1.56993666E9</v>
      </c>
      <c r="B1903" s="152">
        <v>125426.6497</v>
      </c>
    </row>
    <row r="1904">
      <c r="A1904" s="156">
        <v>1.56996E9</v>
      </c>
      <c r="B1904" s="156">
        <v>123483.6487</v>
      </c>
    </row>
    <row r="1905">
      <c r="A1905" s="152">
        <v>1.57002306E9</v>
      </c>
      <c r="B1905" s="152">
        <v>122627.5532</v>
      </c>
    </row>
    <row r="1906">
      <c r="A1906" s="156">
        <v>1.5700464E9</v>
      </c>
      <c r="B1906" s="156">
        <v>122029.4885</v>
      </c>
    </row>
    <row r="1907">
      <c r="A1907" s="152">
        <v>1.57010946E9</v>
      </c>
      <c r="B1907" s="152">
        <v>122029.4885</v>
      </c>
    </row>
    <row r="1908">
      <c r="A1908" s="156">
        <v>1.5701328E9</v>
      </c>
      <c r="B1908" s="156">
        <v>122029.4885</v>
      </c>
    </row>
    <row r="1909">
      <c r="A1909" s="152">
        <v>1.57019586E9</v>
      </c>
      <c r="B1909" s="152">
        <v>122029.4885</v>
      </c>
    </row>
    <row r="1910">
      <c r="A1910" s="156">
        <v>1.5702192E9</v>
      </c>
      <c r="B1910" s="156">
        <v>122029.4885</v>
      </c>
    </row>
    <row r="1911">
      <c r="A1911" s="152">
        <v>1.57045506E9</v>
      </c>
      <c r="B1911" s="152">
        <v>122029.4885</v>
      </c>
    </row>
    <row r="1912">
      <c r="A1912" s="156">
        <v>1.5704784E9</v>
      </c>
      <c r="B1912" s="156">
        <v>122029.4885</v>
      </c>
    </row>
    <row r="1913">
      <c r="A1913" s="152">
        <v>1.57054146E9</v>
      </c>
      <c r="B1913" s="152">
        <v>122029.4885</v>
      </c>
    </row>
    <row r="1914">
      <c r="A1914" s="156">
        <v>1.5705648E9</v>
      </c>
      <c r="B1914" s="156">
        <v>122029.4885</v>
      </c>
    </row>
    <row r="1915">
      <c r="A1915" s="152">
        <v>1.57062786E9</v>
      </c>
      <c r="B1915" s="152">
        <v>122029.4885</v>
      </c>
    </row>
    <row r="1916">
      <c r="A1916" s="156">
        <v>1.5706512E9</v>
      </c>
      <c r="B1916" s="156">
        <v>122029.4885</v>
      </c>
    </row>
    <row r="1917">
      <c r="A1917" s="152">
        <v>1.57071426E9</v>
      </c>
      <c r="B1917" s="152">
        <v>122029.4885</v>
      </c>
    </row>
    <row r="1918">
      <c r="A1918" s="156">
        <v>1.5707376E9</v>
      </c>
      <c r="B1918" s="156">
        <v>122029.4885</v>
      </c>
    </row>
    <row r="1919">
      <c r="A1919" s="152">
        <v>1.57080066E9</v>
      </c>
      <c r="B1919" s="152">
        <v>122029.4885</v>
      </c>
    </row>
    <row r="1920">
      <c r="A1920" s="156">
        <v>1.570824E9</v>
      </c>
      <c r="B1920" s="156">
        <v>122029.4885</v>
      </c>
    </row>
    <row r="1921">
      <c r="A1921" s="152">
        <v>1.57105986E9</v>
      </c>
      <c r="B1921" s="152">
        <v>122029.4885</v>
      </c>
    </row>
    <row r="1922">
      <c r="A1922" s="156">
        <v>1.5710832E9</v>
      </c>
      <c r="B1922" s="156">
        <v>122029.4885</v>
      </c>
    </row>
    <row r="1923">
      <c r="A1923" s="152">
        <v>1.57114626E9</v>
      </c>
      <c r="B1923" s="152">
        <v>122029.4885</v>
      </c>
    </row>
    <row r="1924">
      <c r="A1924" s="156">
        <v>1.5711696E9</v>
      </c>
      <c r="B1924" s="156">
        <v>122029.4885</v>
      </c>
    </row>
    <row r="1925">
      <c r="A1925" s="152">
        <v>1.57123266E9</v>
      </c>
      <c r="B1925" s="152">
        <v>122029.4885</v>
      </c>
    </row>
    <row r="1926">
      <c r="A1926" s="156">
        <v>1.571256E9</v>
      </c>
      <c r="B1926" s="156">
        <v>122029.4885</v>
      </c>
    </row>
    <row r="1927">
      <c r="A1927" s="152">
        <v>1.57131906E9</v>
      </c>
      <c r="B1927" s="152">
        <v>122029.4885</v>
      </c>
    </row>
    <row r="1928">
      <c r="A1928" s="156">
        <v>1.5713424E9</v>
      </c>
      <c r="B1928" s="156">
        <v>121699.3184</v>
      </c>
    </row>
    <row r="1929">
      <c r="A1929" s="152">
        <v>1.57140546E9</v>
      </c>
      <c r="B1929" s="152">
        <v>121581.8541</v>
      </c>
    </row>
    <row r="1930">
      <c r="A1930" s="156">
        <v>1.5714288E9</v>
      </c>
      <c r="B1930" s="156">
        <v>121168.7036</v>
      </c>
    </row>
    <row r="1931">
      <c r="A1931" s="152">
        <v>1.57166466E9</v>
      </c>
      <c r="B1931" s="152">
        <v>121788.4293</v>
      </c>
    </row>
    <row r="1932">
      <c r="A1932" s="156">
        <v>1.571688E9</v>
      </c>
      <c r="B1932" s="156">
        <v>121986.9036</v>
      </c>
    </row>
    <row r="1933">
      <c r="A1933" s="152">
        <v>1.57175106E9</v>
      </c>
      <c r="B1933" s="152">
        <v>122282.5897</v>
      </c>
    </row>
    <row r="1934">
      <c r="A1934" s="156">
        <v>1.5717744E9</v>
      </c>
      <c r="B1934" s="156">
        <v>121589.9551</v>
      </c>
    </row>
    <row r="1935">
      <c r="A1935" s="152">
        <v>1.57183746E9</v>
      </c>
      <c r="B1935" s="152">
        <v>121569.7026</v>
      </c>
    </row>
    <row r="1936">
      <c r="A1936" s="156">
        <v>1.5718608E9</v>
      </c>
      <c r="B1936" s="156">
        <v>121942.3482</v>
      </c>
    </row>
    <row r="1937">
      <c r="A1937" s="152">
        <v>1.57192386E9</v>
      </c>
      <c r="B1937" s="152">
        <v>122367.6501</v>
      </c>
    </row>
    <row r="1938">
      <c r="A1938" s="156">
        <v>1.5719472E9</v>
      </c>
      <c r="B1938" s="156">
        <v>122140.8224</v>
      </c>
    </row>
    <row r="1939">
      <c r="A1939" s="152">
        <v>1.57201026E9</v>
      </c>
      <c r="B1939" s="152">
        <v>121926.1462</v>
      </c>
    </row>
    <row r="1940">
      <c r="A1940" s="156">
        <v>1.5720336E9</v>
      </c>
      <c r="B1940" s="156">
        <v>122639.0333</v>
      </c>
    </row>
    <row r="1941">
      <c r="A1941" s="152">
        <v>1.57226946E9</v>
      </c>
      <c r="B1941" s="152">
        <v>123266.86</v>
      </c>
    </row>
    <row r="1942">
      <c r="A1942" s="156">
        <v>1.5722928E9</v>
      </c>
      <c r="B1942" s="156">
        <v>123327.6175</v>
      </c>
    </row>
    <row r="1943">
      <c r="A1943" s="152">
        <v>1.57235586E9</v>
      </c>
      <c r="B1943" s="152">
        <v>123214.2036</v>
      </c>
    </row>
    <row r="1944">
      <c r="A1944" s="156">
        <v>1.5723792E9</v>
      </c>
      <c r="B1944" s="156">
        <v>123291.163</v>
      </c>
    </row>
    <row r="1945">
      <c r="A1945" s="152">
        <v>1.57244226E9</v>
      </c>
      <c r="B1945" s="152">
        <v>123287.1125</v>
      </c>
    </row>
    <row r="1946">
      <c r="A1946" s="156">
        <v>1.5724656E9</v>
      </c>
      <c r="B1946" s="156">
        <v>123667.8591</v>
      </c>
    </row>
    <row r="1947">
      <c r="A1947" s="152">
        <v>1.57252866E9</v>
      </c>
      <c r="B1947" s="152">
        <v>123582.7987</v>
      </c>
    </row>
    <row r="1948">
      <c r="A1948" s="156">
        <v>1.572552E9</v>
      </c>
      <c r="B1948" s="156">
        <v>123339.769</v>
      </c>
    </row>
    <row r="1949">
      <c r="A1949" s="152">
        <v>1.57261506E9</v>
      </c>
      <c r="B1949" s="152">
        <v>124008.1006</v>
      </c>
    </row>
    <row r="1950">
      <c r="A1950" s="156">
        <v>1.5726384E9</v>
      </c>
      <c r="B1950" s="156">
        <v>124477.9581</v>
      </c>
    </row>
    <row r="1951">
      <c r="A1951" s="152">
        <v>1.57287786E9</v>
      </c>
      <c r="B1951" s="152">
        <v>125227.2997</v>
      </c>
    </row>
    <row r="1952">
      <c r="A1952" s="156">
        <v>1.5729012E9</v>
      </c>
      <c r="B1952" s="156">
        <v>124976.169</v>
      </c>
    </row>
    <row r="1953">
      <c r="A1953" s="152">
        <v>1.57296426E9</v>
      </c>
      <c r="B1953" s="152">
        <v>125016.6739</v>
      </c>
    </row>
    <row r="1954">
      <c r="A1954" s="156">
        <v>1.5729876E9</v>
      </c>
      <c r="B1954" s="156">
        <v>124838.4521</v>
      </c>
    </row>
    <row r="1955">
      <c r="A1955" s="152">
        <v>1.57305066E9</v>
      </c>
      <c r="B1955" s="152">
        <v>124773.6442</v>
      </c>
    </row>
    <row r="1956">
      <c r="A1956" s="156">
        <v>1.573074E9</v>
      </c>
      <c r="B1956" s="156">
        <v>124866.8056</v>
      </c>
    </row>
    <row r="1957">
      <c r="A1957" s="152">
        <v>1.57313706E9</v>
      </c>
      <c r="B1957" s="152">
        <v>125482.4808</v>
      </c>
    </row>
    <row r="1958">
      <c r="A1958" s="156">
        <v>1.5731604E9</v>
      </c>
      <c r="B1958" s="156">
        <v>125304.2591</v>
      </c>
    </row>
    <row r="1959">
      <c r="A1959" s="152">
        <v>1.57322346E9</v>
      </c>
      <c r="B1959" s="152">
        <v>125182.7442</v>
      </c>
    </row>
    <row r="1960">
      <c r="A1960" s="156">
        <v>1.5732468E9</v>
      </c>
      <c r="B1960" s="156">
        <v>125612.0967</v>
      </c>
    </row>
    <row r="1961">
      <c r="A1961" s="152">
        <v>1.57348266E9</v>
      </c>
      <c r="B1961" s="152">
        <v>124964.0175</v>
      </c>
    </row>
    <row r="1962">
      <c r="A1962" s="156">
        <v>1.573506E9</v>
      </c>
      <c r="B1962" s="156">
        <v>125373.1175</v>
      </c>
    </row>
    <row r="1963">
      <c r="A1963" s="152">
        <v>1.57356906E9</v>
      </c>
      <c r="B1963" s="152">
        <v>125535.1373</v>
      </c>
    </row>
    <row r="1964">
      <c r="A1964" s="156">
        <v>1.5735924E9</v>
      </c>
      <c r="B1964" s="156">
        <v>125636.3997</v>
      </c>
    </row>
    <row r="1965">
      <c r="A1965" s="152">
        <v>1.57365546E9</v>
      </c>
      <c r="B1965" s="152">
        <v>125150.3402</v>
      </c>
    </row>
    <row r="1966">
      <c r="A1966" s="156">
        <v>1.5736788E9</v>
      </c>
      <c r="B1966" s="156">
        <v>125676.9046</v>
      </c>
    </row>
    <row r="1967">
      <c r="A1967" s="152">
        <v>1.57374186E9</v>
      </c>
      <c r="B1967" s="152">
        <v>125531.0868</v>
      </c>
    </row>
    <row r="1968">
      <c r="A1968" s="156">
        <v>1.5737652E9</v>
      </c>
      <c r="B1968" s="156">
        <v>125859.1769</v>
      </c>
    </row>
    <row r="1969">
      <c r="A1969" s="152">
        <v>1.57382826E9</v>
      </c>
      <c r="B1969" s="152">
        <v>126405.9937</v>
      </c>
    </row>
    <row r="1970">
      <c r="A1970" s="156">
        <v>1.5738516E9</v>
      </c>
      <c r="B1970" s="156">
        <v>126766.4878</v>
      </c>
    </row>
    <row r="1971">
      <c r="A1971" s="152">
        <v>1.57408746E9</v>
      </c>
      <c r="B1971" s="152">
        <v>126620.67</v>
      </c>
    </row>
    <row r="1972">
      <c r="A1972" s="156">
        <v>1.5741108E9</v>
      </c>
      <c r="B1972" s="156">
        <v>126859.6492</v>
      </c>
    </row>
    <row r="1973">
      <c r="A1973" s="152">
        <v>1.57417386E9</v>
      </c>
      <c r="B1973" s="152">
        <v>127070.2749</v>
      </c>
    </row>
    <row r="1974">
      <c r="A1974" s="156">
        <v>1.5741972E9</v>
      </c>
      <c r="B1974" s="156">
        <v>126823.1947</v>
      </c>
    </row>
    <row r="1975">
      <c r="A1975" s="152">
        <v>1.57426026E9</v>
      </c>
      <c r="B1975" s="152">
        <v>126588.266</v>
      </c>
    </row>
    <row r="1976">
      <c r="A1976" s="156">
        <v>1.5742836E9</v>
      </c>
      <c r="B1976" s="156">
        <v>126353.3373</v>
      </c>
    </row>
    <row r="1977">
      <c r="A1977" s="152">
        <v>1.57434666E9</v>
      </c>
      <c r="B1977" s="152">
        <v>126410.0442</v>
      </c>
    </row>
    <row r="1978">
      <c r="A1978" s="156">
        <v>1.57437E9</v>
      </c>
      <c r="B1978" s="156">
        <v>126150.8125</v>
      </c>
    </row>
    <row r="1979">
      <c r="A1979" s="152">
        <v>1.57443306E9</v>
      </c>
      <c r="B1979" s="152">
        <v>126503.2056</v>
      </c>
    </row>
    <row r="1980">
      <c r="A1980" s="156">
        <v>1.5744564E9</v>
      </c>
      <c r="B1980" s="156">
        <v>126430.2967</v>
      </c>
    </row>
    <row r="1981">
      <c r="A1981" s="152">
        <v>1.57469226E9</v>
      </c>
      <c r="B1981" s="152">
        <v>126912.3056</v>
      </c>
    </row>
    <row r="1982">
      <c r="A1982" s="156">
        <v>1.5747156E9</v>
      </c>
      <c r="B1982" s="156">
        <v>127406.466</v>
      </c>
    </row>
    <row r="1983">
      <c r="A1983" s="152">
        <v>1.57477866E9</v>
      </c>
      <c r="B1983" s="152">
        <v>127402.4155</v>
      </c>
    </row>
    <row r="1984">
      <c r="A1984" s="156">
        <v>1.574802E9</v>
      </c>
      <c r="B1984" s="156">
        <v>127694.0512</v>
      </c>
    </row>
    <row r="1985">
      <c r="A1985" s="152">
        <v>1.57486506E9</v>
      </c>
      <c r="B1985" s="152">
        <v>127916.8284</v>
      </c>
    </row>
    <row r="1986">
      <c r="A1986" s="156">
        <v>1.5748884E9</v>
      </c>
      <c r="B1986" s="156">
        <v>128261.1205</v>
      </c>
    </row>
    <row r="1987">
      <c r="A1987" s="152">
        <v>1.57503786E9</v>
      </c>
      <c r="B1987" s="152">
        <v>127985.6868</v>
      </c>
    </row>
    <row r="1988">
      <c r="A1988" s="156">
        <v>1.5750504E9</v>
      </c>
      <c r="B1988" s="156">
        <v>127787.2125</v>
      </c>
    </row>
    <row r="1989">
      <c r="A1989" s="152">
        <v>1.57529706E9</v>
      </c>
      <c r="B1989" s="152">
        <v>127835.8185</v>
      </c>
    </row>
    <row r="1990">
      <c r="A1990" s="156">
        <v>1.5753204E9</v>
      </c>
      <c r="B1990" s="156">
        <v>126705.7304</v>
      </c>
    </row>
    <row r="1991">
      <c r="A1991" s="152">
        <v>1.57538346E9</v>
      </c>
      <c r="B1991" s="152">
        <v>125324.5115</v>
      </c>
    </row>
    <row r="1992">
      <c r="A1992" s="156">
        <v>1.5754068E9</v>
      </c>
      <c r="B1992" s="156">
        <v>125859.1769</v>
      </c>
    </row>
    <row r="1993">
      <c r="A1993" s="152">
        <v>1.57546986E9</v>
      </c>
      <c r="B1993" s="152">
        <v>126280.4284</v>
      </c>
    </row>
    <row r="1994">
      <c r="A1994" s="156">
        <v>1.5754932E9</v>
      </c>
      <c r="B1994" s="156">
        <v>126632.8214</v>
      </c>
    </row>
    <row r="1995">
      <c r="A1995" s="152">
        <v>1.57555626E9</v>
      </c>
      <c r="B1995" s="152">
        <v>126786.7403</v>
      </c>
    </row>
    <row r="1996">
      <c r="A1996" s="156">
        <v>1.5755796E9</v>
      </c>
      <c r="B1996" s="156">
        <v>126859.6492</v>
      </c>
    </row>
    <row r="1997">
      <c r="A1997" s="152">
        <v>1.57564266E9</v>
      </c>
      <c r="B1997" s="152">
        <v>127795.3135</v>
      </c>
    </row>
    <row r="1998">
      <c r="A1998" s="156">
        <v>1.575666E9</v>
      </c>
      <c r="B1998" s="156">
        <v>128014.0403</v>
      </c>
    </row>
    <row r="1999">
      <c r="A1999" s="152">
        <v>1.57590186E9</v>
      </c>
      <c r="B1999" s="152">
        <v>127872.2729</v>
      </c>
    </row>
    <row r="2000">
      <c r="A2000" s="156">
        <v>1.5759252E9</v>
      </c>
      <c r="B2000" s="156">
        <v>127613.0413</v>
      </c>
    </row>
    <row r="2001">
      <c r="A2001" s="152">
        <v>1.57598826E9</v>
      </c>
      <c r="B2001" s="152">
        <v>127479.3749</v>
      </c>
    </row>
    <row r="2002">
      <c r="A2002" s="156">
        <v>1.5760116E9</v>
      </c>
      <c r="B2002" s="156">
        <v>127471.2739</v>
      </c>
    </row>
    <row r="2003">
      <c r="A2003" s="152">
        <v>1.57607466E9</v>
      </c>
      <c r="B2003" s="152">
        <v>127641.3947</v>
      </c>
    </row>
    <row r="2004">
      <c r="A2004" s="156">
        <v>1.576098E9</v>
      </c>
      <c r="B2004" s="156">
        <v>127831.768</v>
      </c>
    </row>
    <row r="2005">
      <c r="A2005" s="152">
        <v>1.57616106E9</v>
      </c>
      <c r="B2005" s="152">
        <v>127787.2125</v>
      </c>
    </row>
    <row r="2006">
      <c r="A2006" s="156">
        <v>1.5761844E9</v>
      </c>
      <c r="B2006" s="156">
        <v>128929.4522</v>
      </c>
    </row>
    <row r="2007">
      <c r="A2007" s="152">
        <v>1.57624746E9</v>
      </c>
      <c r="B2007" s="152">
        <v>128775.5333</v>
      </c>
    </row>
    <row r="2008">
      <c r="A2008" s="156">
        <v>1.5762708E9</v>
      </c>
      <c r="B2008" s="156">
        <v>129006.4116</v>
      </c>
    </row>
    <row r="2009">
      <c r="A2009" s="152">
        <v>1.57650666E9</v>
      </c>
      <c r="B2009" s="152">
        <v>129873.2175</v>
      </c>
    </row>
    <row r="2010">
      <c r="A2010" s="156">
        <v>1.57653E9</v>
      </c>
      <c r="B2010" s="156">
        <v>129889.4195</v>
      </c>
    </row>
    <row r="2011">
      <c r="A2011" s="152">
        <v>1.57659306E9</v>
      </c>
      <c r="B2011" s="152">
        <v>130043.3383</v>
      </c>
    </row>
    <row r="2012">
      <c r="A2012" s="156">
        <v>1.5766164E9</v>
      </c>
      <c r="B2012" s="156">
        <v>129917.7729</v>
      </c>
    </row>
    <row r="2013">
      <c r="A2013" s="152">
        <v>1.57667946E9</v>
      </c>
      <c r="B2013" s="152">
        <v>130079.7928</v>
      </c>
    </row>
    <row r="2014">
      <c r="A2014" s="156">
        <v>1.5767028E9</v>
      </c>
      <c r="B2014" s="156">
        <v>129925.8739</v>
      </c>
    </row>
    <row r="2015">
      <c r="A2015" s="152">
        <v>1.57676586E9</v>
      </c>
      <c r="B2015" s="152">
        <v>130055.4898</v>
      </c>
    </row>
    <row r="2016">
      <c r="A2016" s="156">
        <v>1.5767892E9</v>
      </c>
      <c r="B2016" s="156">
        <v>130456.4888</v>
      </c>
    </row>
    <row r="2017">
      <c r="A2017" s="152">
        <v>1.576818E9</v>
      </c>
      <c r="B2017" s="152">
        <v>130456.4888</v>
      </c>
    </row>
    <row r="2018">
      <c r="A2018" s="156">
        <v>1.57685748E9</v>
      </c>
      <c r="B2018" s="156">
        <v>131091.4694</v>
      </c>
    </row>
    <row r="2019">
      <c r="A2019" s="152">
        <v>1.5768756E9</v>
      </c>
      <c r="B2019" s="152">
        <v>131026.3429</v>
      </c>
    </row>
    <row r="2020">
      <c r="A2020" s="156">
        <v>1.57711146E9</v>
      </c>
      <c r="B2020" s="156">
        <v>131335.694</v>
      </c>
    </row>
    <row r="2021">
      <c r="A2021" s="152">
        <v>1.5771348E9</v>
      </c>
      <c r="B2021" s="152">
        <v>131225.7929</v>
      </c>
    </row>
    <row r="2022">
      <c r="A2022" s="156">
        <v>1.57719786E9</v>
      </c>
      <c r="B2022" s="156">
        <v>131327.5532</v>
      </c>
    </row>
    <row r="2023">
      <c r="A2023" s="152">
        <v>1.5772104E9</v>
      </c>
      <c r="B2023" s="152">
        <v>131229.8633</v>
      </c>
    </row>
    <row r="2024">
      <c r="A2024" s="156">
        <v>1.57737066E9</v>
      </c>
      <c r="B2024" s="156">
        <v>131457.8063</v>
      </c>
    </row>
    <row r="2025">
      <c r="A2025" s="152">
        <v>1.577394E9</v>
      </c>
      <c r="B2025" s="152">
        <v>131925.9034</v>
      </c>
    </row>
    <row r="2026">
      <c r="A2026" s="156">
        <v>1.57745706E9</v>
      </c>
      <c r="B2026" s="156">
        <v>132206.7616</v>
      </c>
    </row>
    <row r="2027">
      <c r="A2027" s="152">
        <v>1.5774804E9</v>
      </c>
      <c r="B2027" s="152">
        <v>131893.3401</v>
      </c>
    </row>
    <row r="2028">
      <c r="A2028" s="156">
        <v>1.57771626E9</v>
      </c>
      <c r="B2028" s="156">
        <v>131913.6921</v>
      </c>
    </row>
    <row r="2029">
      <c r="A2029" s="152">
        <v>1.5777396E9</v>
      </c>
      <c r="B2029" s="152">
        <v>131168.8072</v>
      </c>
    </row>
    <row r="2030">
      <c r="A2030" s="156">
        <v>1.57780266E9</v>
      </c>
      <c r="B2030" s="156">
        <v>130839.104</v>
      </c>
    </row>
    <row r="2031">
      <c r="A2031" s="152">
        <v>1.577826E9</v>
      </c>
      <c r="B2031" s="152">
        <v>131486.2991</v>
      </c>
    </row>
    <row r="2032">
      <c r="A2032" s="156">
        <v>1.57797546E9</v>
      </c>
      <c r="B2032" s="156">
        <v>132247.4657</v>
      </c>
    </row>
    <row r="2033">
      <c r="A2033" s="152">
        <v>1.5779988E9</v>
      </c>
      <c r="B2033" s="152">
        <v>132711.4924</v>
      </c>
    </row>
    <row r="2034">
      <c r="A2034" s="156">
        <v>1.57806186E9</v>
      </c>
      <c r="B2034" s="156">
        <v>131384.5389</v>
      </c>
    </row>
    <row r="2035">
      <c r="A2035" s="152">
        <v>1.5780852E9</v>
      </c>
      <c r="B2035" s="152">
        <v>131710.1717</v>
      </c>
    </row>
    <row r="2036">
      <c r="A2036" s="156">
        <v>1.57832106E9</v>
      </c>
      <c r="B2036" s="156">
        <v>130969.3571</v>
      </c>
    </row>
    <row r="2037">
      <c r="A2037" s="152">
        <v>1.5783444E9</v>
      </c>
      <c r="B2037" s="152">
        <v>132210.832</v>
      </c>
    </row>
    <row r="2038">
      <c r="A2038" s="156">
        <v>1.57840746E9</v>
      </c>
      <c r="B2038" s="156">
        <v>131881.1289</v>
      </c>
    </row>
    <row r="2039">
      <c r="A2039" s="152">
        <v>1.5784308E9</v>
      </c>
      <c r="B2039" s="152">
        <v>131840.4248</v>
      </c>
    </row>
    <row r="2040">
      <c r="A2040" s="156">
        <v>1.57849386E9</v>
      </c>
      <c r="B2040" s="156">
        <v>131837.7383</v>
      </c>
    </row>
    <row r="2041">
      <c r="A2041" s="152">
        <v>1.5785172E9</v>
      </c>
      <c r="B2041" s="152">
        <v>132540.5352</v>
      </c>
    </row>
    <row r="2042">
      <c r="A2042" s="156">
        <v>1.57858026E9</v>
      </c>
      <c r="B2042" s="156">
        <v>133289.4905</v>
      </c>
    </row>
    <row r="2043">
      <c r="A2043" s="152">
        <v>1.5786036E9</v>
      </c>
      <c r="B2043" s="152">
        <v>133436.0252</v>
      </c>
    </row>
    <row r="2044">
      <c r="A2044" s="156">
        <v>1.57866666E9</v>
      </c>
      <c r="B2044" s="156">
        <v>133672.109</v>
      </c>
    </row>
    <row r="2045">
      <c r="A2045" s="152">
        <v>1.57869E9</v>
      </c>
      <c r="B2045" s="152">
        <v>133053.4068</v>
      </c>
    </row>
    <row r="2046">
      <c r="A2046" s="156">
        <v>1.57892586E9</v>
      </c>
      <c r="B2046" s="156">
        <v>133374.9691</v>
      </c>
    </row>
    <row r="2047">
      <c r="A2047" s="152">
        <v>1.5789492E9</v>
      </c>
      <c r="B2047" s="152">
        <v>133965.1785</v>
      </c>
    </row>
    <row r="2048">
      <c r="A2048" s="156">
        <v>1.57901226E9</v>
      </c>
      <c r="B2048" s="156">
        <v>133847.1366</v>
      </c>
    </row>
    <row r="2049">
      <c r="A2049" s="152">
        <v>1.5790356E9</v>
      </c>
      <c r="B2049" s="152">
        <v>133761.658</v>
      </c>
    </row>
    <row r="2050">
      <c r="A2050" s="156">
        <v>1.57909866E9</v>
      </c>
      <c r="B2050" s="156">
        <v>133720.9539</v>
      </c>
    </row>
    <row r="2051">
      <c r="A2051" s="152">
        <v>1.579122E9</v>
      </c>
      <c r="B2051" s="152">
        <v>134062.8683</v>
      </c>
    </row>
    <row r="2052">
      <c r="A2052" s="156">
        <v>1.57918506E9</v>
      </c>
      <c r="B2052" s="156">
        <v>134644.9368</v>
      </c>
    </row>
    <row r="2053">
      <c r="A2053" s="152">
        <v>1.5792084E9</v>
      </c>
      <c r="B2053" s="152">
        <v>135174.0901</v>
      </c>
    </row>
    <row r="2054">
      <c r="A2054" s="156">
        <v>1.57927146E9</v>
      </c>
      <c r="B2054" s="156">
        <v>135454.9483</v>
      </c>
    </row>
    <row r="2055">
      <c r="A2055" s="152">
        <v>1.5792948E9</v>
      </c>
      <c r="B2055" s="152">
        <v>135593.3422</v>
      </c>
    </row>
    <row r="2056">
      <c r="A2056" s="156">
        <v>1.57961706E9</v>
      </c>
      <c r="B2056" s="156">
        <v>135263.6391</v>
      </c>
    </row>
    <row r="2057">
      <c r="A2057" s="152">
        <v>1.5796404E9</v>
      </c>
      <c r="B2057" s="152">
        <v>135328.7656</v>
      </c>
    </row>
    <row r="2058">
      <c r="A2058" s="156">
        <v>1.57970346E9</v>
      </c>
      <c r="B2058" s="156">
        <v>135658.4688</v>
      </c>
    </row>
    <row r="2059">
      <c r="A2059" s="152">
        <v>1.5797268E9</v>
      </c>
      <c r="B2059" s="152">
        <v>135345.0473</v>
      </c>
    </row>
    <row r="2060">
      <c r="A2060" s="156">
        <v>1.57978986E9</v>
      </c>
      <c r="B2060" s="156">
        <v>135041.8018</v>
      </c>
    </row>
    <row r="2061">
      <c r="A2061" s="152">
        <v>1.5798132E9</v>
      </c>
      <c r="B2061" s="152">
        <v>135499.7228</v>
      </c>
    </row>
    <row r="2062">
      <c r="A2062" s="156">
        <v>1.57987626E9</v>
      </c>
      <c r="B2062" s="156">
        <v>135784.6515</v>
      </c>
    </row>
    <row r="2063">
      <c r="A2063" s="152">
        <v>1.5798996E9</v>
      </c>
      <c r="B2063" s="152">
        <v>134298.952</v>
      </c>
    </row>
    <row r="2064">
      <c r="A2064" s="156">
        <v>1.58013546E9</v>
      </c>
      <c r="B2064" s="156">
        <v>131929.9738</v>
      </c>
    </row>
    <row r="2065">
      <c r="A2065" s="152">
        <v>1.5801588E9</v>
      </c>
      <c r="B2065" s="152">
        <v>132153.8463</v>
      </c>
    </row>
    <row r="2066">
      <c r="A2066" s="156">
        <v>1.58022186E9</v>
      </c>
      <c r="B2066" s="156">
        <v>132866.1679</v>
      </c>
    </row>
    <row r="2067">
      <c r="A2067" s="152">
        <v>1.5802452E9</v>
      </c>
      <c r="B2067" s="152">
        <v>133533.7151</v>
      </c>
    </row>
    <row r="2068">
      <c r="A2068" s="156">
        <v>1.58030826E9</v>
      </c>
      <c r="B2068" s="156">
        <v>134152.4173</v>
      </c>
    </row>
    <row r="2069">
      <c r="A2069" s="152">
        <v>1.5803316E9</v>
      </c>
      <c r="B2069" s="152">
        <v>133423.814</v>
      </c>
    </row>
    <row r="2070">
      <c r="A2070" s="156">
        <v>1.58039466E9</v>
      </c>
      <c r="B2070" s="156">
        <v>132573.0984</v>
      </c>
    </row>
    <row r="2071">
      <c r="A2071" s="152">
        <v>1.580418E9</v>
      </c>
      <c r="B2071" s="152">
        <v>133855.2774</v>
      </c>
    </row>
    <row r="2072">
      <c r="A2072" s="156">
        <v>1.58048106E9</v>
      </c>
      <c r="B2072" s="156">
        <v>133570.3488</v>
      </c>
    </row>
    <row r="2073">
      <c r="A2073" s="152">
        <v>1.5805044E9</v>
      </c>
      <c r="B2073" s="152">
        <v>131433.3838</v>
      </c>
    </row>
    <row r="2074">
      <c r="A2074" s="156">
        <v>1.58074026E9</v>
      </c>
      <c r="B2074" s="156">
        <v>132267.8177</v>
      </c>
    </row>
    <row r="2075">
      <c r="A2075" s="152">
        <v>1.5807636E9</v>
      </c>
      <c r="B2075" s="152">
        <v>132406.2117</v>
      </c>
    </row>
    <row r="2076">
      <c r="A2076" s="156">
        <v>1.58082666E9</v>
      </c>
      <c r="B2076" s="156">
        <v>134103.5724</v>
      </c>
    </row>
    <row r="2077">
      <c r="A2077" s="152">
        <v>1.58085E9</v>
      </c>
      <c r="B2077" s="152">
        <v>134416.9939</v>
      </c>
    </row>
    <row r="2078">
      <c r="A2078" s="156">
        <v>1.58091306E9</v>
      </c>
      <c r="B2078" s="156">
        <v>135776.5107</v>
      </c>
    </row>
    <row r="2079">
      <c r="A2079" s="152">
        <v>1.5809364E9</v>
      </c>
      <c r="B2079" s="152">
        <v>135963.7495</v>
      </c>
    </row>
    <row r="2080">
      <c r="A2080" s="156">
        <v>1.58099946E9</v>
      </c>
      <c r="B2080" s="156">
        <v>136305.6639</v>
      </c>
    </row>
    <row r="2081">
      <c r="A2081" s="152">
        <v>1.5810228E9</v>
      </c>
      <c r="B2081" s="152">
        <v>136419.6353</v>
      </c>
    </row>
    <row r="2082">
      <c r="A2082" s="156">
        <v>1.58108586E9</v>
      </c>
      <c r="B2082" s="156">
        <v>135849.778</v>
      </c>
    </row>
    <row r="2083">
      <c r="A2083" s="152">
        <v>1.5811092E9</v>
      </c>
      <c r="B2083" s="152">
        <v>135695.1025</v>
      </c>
    </row>
    <row r="2084">
      <c r="A2084" s="156">
        <v>1.58134506E9</v>
      </c>
      <c r="B2084" s="156">
        <v>135340.9768</v>
      </c>
    </row>
    <row r="2085">
      <c r="A2085" s="152">
        <v>1.5813684E9</v>
      </c>
      <c r="B2085" s="152">
        <v>136704.564</v>
      </c>
    </row>
    <row r="2086">
      <c r="A2086" s="156">
        <v>1.58143146E9</v>
      </c>
      <c r="B2086" s="156">
        <v>137309.0198</v>
      </c>
    </row>
    <row r="2087">
      <c r="A2087" s="152">
        <v>1.5814548E9</v>
      </c>
      <c r="B2087" s="152">
        <v>136940.6477</v>
      </c>
    </row>
    <row r="2088">
      <c r="A2088" s="156">
        <v>1.58151786E9</v>
      </c>
      <c r="B2088" s="156">
        <v>137612.2653</v>
      </c>
    </row>
    <row r="2089">
      <c r="A2089" s="152">
        <v>1.5815412E9</v>
      </c>
      <c r="B2089" s="152">
        <v>137819.8562</v>
      </c>
    </row>
    <row r="2090">
      <c r="A2090" s="156">
        <v>1.58160426E9</v>
      </c>
      <c r="B2090" s="156">
        <v>137098.4575</v>
      </c>
    </row>
    <row r="2091">
      <c r="A2091" s="152">
        <v>1.5816276E9</v>
      </c>
      <c r="B2091" s="152">
        <v>137673.3214</v>
      </c>
    </row>
    <row r="2092">
      <c r="A2092" s="156">
        <v>1.58169066E9</v>
      </c>
      <c r="B2092" s="156">
        <v>137787.2929</v>
      </c>
    </row>
    <row r="2093">
      <c r="A2093" s="152">
        <v>1.581714E9</v>
      </c>
      <c r="B2093" s="152">
        <v>137893.1235</v>
      </c>
    </row>
    <row r="2094">
      <c r="A2094" s="156">
        <v>1.58203626E9</v>
      </c>
      <c r="B2094" s="156">
        <v>137429.0969</v>
      </c>
    </row>
    <row r="2095">
      <c r="A2095" s="152">
        <v>1.5820596E9</v>
      </c>
      <c r="B2095" s="152">
        <v>137538.9979</v>
      </c>
    </row>
    <row r="2096">
      <c r="A2096" s="156">
        <v>1.58212266E9</v>
      </c>
      <c r="B2096" s="156">
        <v>137941.9685</v>
      </c>
    </row>
    <row r="2097">
      <c r="A2097" s="152">
        <v>1.582146E9</v>
      </c>
      <c r="B2097" s="152">
        <v>138194.3338</v>
      </c>
    </row>
    <row r="2098">
      <c r="A2098" s="156">
        <v>1.58220906E9</v>
      </c>
      <c r="B2098" s="156">
        <v>137994.8838</v>
      </c>
    </row>
    <row r="2099">
      <c r="A2099" s="152">
        <v>1.5822324E9</v>
      </c>
      <c r="B2099" s="152">
        <v>137628.5469</v>
      </c>
    </row>
    <row r="2100">
      <c r="A2100" s="156">
        <v>1.58229546E9</v>
      </c>
      <c r="B2100" s="156">
        <v>137127.8866</v>
      </c>
    </row>
    <row r="2101">
      <c r="A2101" s="152">
        <v>1.5823188E9</v>
      </c>
      <c r="B2101" s="152">
        <v>136216.1149</v>
      </c>
    </row>
    <row r="2102">
      <c r="A2102" s="156">
        <v>1.58255466E9</v>
      </c>
      <c r="B2102" s="156">
        <v>132080.5789</v>
      </c>
    </row>
    <row r="2103">
      <c r="A2103" s="152">
        <v>1.582578E9</v>
      </c>
      <c r="B2103" s="152">
        <v>132900.7216</v>
      </c>
    </row>
    <row r="2104">
      <c r="A2104" s="156">
        <v>1.58264106E9</v>
      </c>
      <c r="B2104" s="156">
        <v>132900.7216</v>
      </c>
    </row>
    <row r="2105">
      <c r="A2105" s="152">
        <v>1.5826644E9</v>
      </c>
      <c r="B2105" s="152">
        <v>132900.7216</v>
      </c>
    </row>
    <row r="2106">
      <c r="A2106" s="156">
        <v>1.58272746E9</v>
      </c>
      <c r="B2106" s="156">
        <v>132900.7216</v>
      </c>
    </row>
    <row r="2107">
      <c r="A2107" s="152">
        <v>1.5827508E9</v>
      </c>
      <c r="B2107" s="152">
        <v>132900.7216</v>
      </c>
    </row>
    <row r="2108">
      <c r="A2108" s="156">
        <v>1.58281386E9</v>
      </c>
      <c r="B2108" s="156">
        <v>132900.7216</v>
      </c>
    </row>
    <row r="2109">
      <c r="A2109" s="152">
        <v>1.5828372E9</v>
      </c>
      <c r="B2109" s="152">
        <v>132900.7216</v>
      </c>
    </row>
    <row r="2110">
      <c r="A2110" s="156">
        <v>1.58290026E9</v>
      </c>
      <c r="B2110" s="156">
        <v>132900.7216</v>
      </c>
    </row>
    <row r="2111">
      <c r="A2111" s="152">
        <v>1.5829236E9</v>
      </c>
      <c r="B2111" s="152">
        <v>132900.7216</v>
      </c>
    </row>
    <row r="2112">
      <c r="A2112" s="156">
        <v>1.58315946E9</v>
      </c>
      <c r="B2112" s="156">
        <v>132900.7216</v>
      </c>
    </row>
    <row r="2113">
      <c r="A2113" s="152">
        <v>1.5831828E9</v>
      </c>
      <c r="B2113" s="152">
        <v>132900.7216</v>
      </c>
    </row>
    <row r="2114">
      <c r="A2114" s="156">
        <v>1.58324586E9</v>
      </c>
      <c r="B2114" s="156">
        <v>132900.7216</v>
      </c>
    </row>
    <row r="2115">
      <c r="A2115" s="152">
        <v>1.5832692E9</v>
      </c>
      <c r="B2115" s="152">
        <v>132900.7216</v>
      </c>
    </row>
    <row r="2116">
      <c r="A2116" s="156">
        <v>1.58333226E9</v>
      </c>
      <c r="B2116" s="156">
        <v>132900.7216</v>
      </c>
    </row>
    <row r="2117">
      <c r="A2117" s="152">
        <v>1.5833556E9</v>
      </c>
      <c r="B2117" s="152">
        <v>132900.7216</v>
      </c>
    </row>
    <row r="2118">
      <c r="A2118" s="156">
        <v>1.58341866E9</v>
      </c>
      <c r="B2118" s="156">
        <v>132900.7216</v>
      </c>
    </row>
    <row r="2119">
      <c r="A2119" s="152">
        <v>1.583442E9</v>
      </c>
      <c r="B2119" s="152">
        <v>132900.7216</v>
      </c>
    </row>
    <row r="2120">
      <c r="A2120" s="156">
        <v>1.58350506E9</v>
      </c>
      <c r="B2120" s="156">
        <v>132900.7216</v>
      </c>
    </row>
    <row r="2121">
      <c r="A2121" s="152">
        <v>1.5835284E9</v>
      </c>
      <c r="B2121" s="152">
        <v>132900.7216</v>
      </c>
    </row>
    <row r="2122">
      <c r="A2122" s="156">
        <v>1.58376066E9</v>
      </c>
      <c r="B2122" s="156">
        <v>132900.7216</v>
      </c>
    </row>
    <row r="2123">
      <c r="A2123" s="152">
        <v>1.583784E9</v>
      </c>
      <c r="B2123" s="152">
        <v>132900.7216</v>
      </c>
    </row>
    <row r="2124">
      <c r="A2124" s="156">
        <v>1.58384706E9</v>
      </c>
      <c r="B2124" s="156">
        <v>132900.7216</v>
      </c>
    </row>
    <row r="2125">
      <c r="A2125" s="152">
        <v>1.5838704E9</v>
      </c>
      <c r="B2125" s="152">
        <v>132900.7216</v>
      </c>
    </row>
    <row r="2126">
      <c r="A2126" s="156">
        <v>1.58393346E9</v>
      </c>
      <c r="B2126" s="156">
        <v>132900.7216</v>
      </c>
    </row>
    <row r="2127">
      <c r="A2127" s="152">
        <v>1.5839568E9</v>
      </c>
      <c r="B2127" s="152">
        <v>132900.7216</v>
      </c>
    </row>
    <row r="2128">
      <c r="A2128" s="156">
        <v>1.58401986E9</v>
      </c>
      <c r="B2128" s="156">
        <v>132900.7216</v>
      </c>
    </row>
    <row r="2129">
      <c r="A2129" s="152">
        <v>1.5840432E9</v>
      </c>
      <c r="B2129" s="152">
        <v>132900.7216</v>
      </c>
    </row>
    <row r="2130">
      <c r="A2130" s="156">
        <v>1.58410626E9</v>
      </c>
      <c r="B2130" s="156">
        <v>132900.7216</v>
      </c>
    </row>
    <row r="2131">
      <c r="A2131" s="152">
        <v>1.5841296E9</v>
      </c>
      <c r="B2131" s="152">
        <v>132900.7216</v>
      </c>
    </row>
    <row r="2132">
      <c r="A2132" s="156">
        <v>1.58436546E9</v>
      </c>
      <c r="B2132" s="156">
        <v>132900.7216</v>
      </c>
    </row>
    <row r="2133">
      <c r="A2133" s="152">
        <v>1.5843888E9</v>
      </c>
      <c r="B2133" s="152">
        <v>132900.7216</v>
      </c>
    </row>
    <row r="2134">
      <c r="A2134" s="156">
        <v>1.58445186E9</v>
      </c>
      <c r="B2134" s="156">
        <v>132900.7216</v>
      </c>
    </row>
    <row r="2135">
      <c r="A2135" s="152">
        <v>1.5844752E9</v>
      </c>
      <c r="B2135" s="152">
        <v>132900.7216</v>
      </c>
    </row>
    <row r="2136">
      <c r="A2136" s="156">
        <v>1.58453826E9</v>
      </c>
      <c r="B2136" s="156">
        <v>132900.7216</v>
      </c>
    </row>
    <row r="2137">
      <c r="A2137" s="152">
        <v>1.5845616E9</v>
      </c>
      <c r="B2137" s="152">
        <v>132900.7216</v>
      </c>
    </row>
    <row r="2138">
      <c r="A2138" s="156">
        <v>1.58462466E9</v>
      </c>
      <c r="B2138" s="156">
        <v>132900.7216</v>
      </c>
    </row>
    <row r="2139">
      <c r="A2139" s="152">
        <v>1.584648E9</v>
      </c>
      <c r="B2139" s="152">
        <v>132900.7216</v>
      </c>
    </row>
    <row r="2140">
      <c r="A2140" s="156">
        <v>1.5846768E9</v>
      </c>
      <c r="B2140" s="156">
        <v>132900.7216</v>
      </c>
    </row>
    <row r="2141">
      <c r="A2141" s="152">
        <v>1.58471628E9</v>
      </c>
      <c r="B2141" s="152">
        <v>132900.7216</v>
      </c>
    </row>
    <row r="2142">
      <c r="A2142" s="156">
        <v>1.5847344E9</v>
      </c>
      <c r="B2142" s="156">
        <v>132900.7216</v>
      </c>
    </row>
    <row r="2143">
      <c r="A2143" s="152">
        <v>1.58497026E9</v>
      </c>
      <c r="B2143" s="152">
        <v>132900.7216</v>
      </c>
    </row>
    <row r="2144">
      <c r="A2144" s="156">
        <v>1.5849936E9</v>
      </c>
      <c r="B2144" s="156">
        <v>132900.7216</v>
      </c>
    </row>
    <row r="2145">
      <c r="A2145" s="152">
        <v>1.58505666E9</v>
      </c>
      <c r="B2145" s="152">
        <v>132900.7216</v>
      </c>
    </row>
    <row r="2146">
      <c r="A2146" s="156">
        <v>1.58508E9</v>
      </c>
      <c r="B2146" s="156">
        <v>132900.7216</v>
      </c>
    </row>
    <row r="2147">
      <c r="A2147" s="152">
        <v>1.58514306E9</v>
      </c>
      <c r="B2147" s="152">
        <v>132900.7216</v>
      </c>
    </row>
    <row r="2148">
      <c r="A2148" s="156">
        <v>1.5851664E9</v>
      </c>
      <c r="B2148" s="156">
        <v>132900.7216</v>
      </c>
    </row>
    <row r="2149">
      <c r="A2149" s="152">
        <v>1.58522946E9</v>
      </c>
      <c r="B2149" s="152">
        <v>132900.7216</v>
      </c>
    </row>
    <row r="2150">
      <c r="A2150" s="156">
        <v>1.5852528E9</v>
      </c>
      <c r="B2150" s="156">
        <v>132900.7216</v>
      </c>
    </row>
    <row r="2151">
      <c r="A2151" s="152">
        <v>1.58531586E9</v>
      </c>
      <c r="B2151" s="152">
        <v>132900.7216</v>
      </c>
    </row>
    <row r="2152">
      <c r="A2152" s="156">
        <v>1.5853392E9</v>
      </c>
      <c r="B2152" s="156">
        <v>132900.7216</v>
      </c>
    </row>
    <row r="2153">
      <c r="A2153" s="152">
        <v>1.58557506E9</v>
      </c>
      <c r="B2153" s="152">
        <v>132900.7216</v>
      </c>
    </row>
    <row r="2154">
      <c r="A2154" s="156">
        <v>1.5855984E9</v>
      </c>
      <c r="B2154" s="156">
        <v>132900.7216</v>
      </c>
    </row>
    <row r="2155">
      <c r="A2155" s="152">
        <v>1.58566146E9</v>
      </c>
      <c r="B2155" s="152">
        <v>132900.7216</v>
      </c>
    </row>
    <row r="2156">
      <c r="A2156" s="156">
        <v>1.5856848E9</v>
      </c>
      <c r="B2156" s="156">
        <v>132900.7216</v>
      </c>
    </row>
    <row r="2157">
      <c r="A2157" s="152">
        <v>1.58574786E9</v>
      </c>
      <c r="B2157" s="152">
        <v>132900.7216</v>
      </c>
    </row>
    <row r="2158">
      <c r="A2158" s="156">
        <v>1.5857712E9</v>
      </c>
      <c r="B2158" s="156">
        <v>132900.7216</v>
      </c>
    </row>
    <row r="2159">
      <c r="A2159" s="152">
        <v>1.58583426E9</v>
      </c>
      <c r="B2159" s="152">
        <v>132900.7216</v>
      </c>
    </row>
    <row r="2160">
      <c r="A2160" s="156">
        <v>1.5858576E9</v>
      </c>
      <c r="B2160" s="156">
        <v>132900.7216</v>
      </c>
    </row>
    <row r="2161">
      <c r="A2161" s="152">
        <v>1.58592066E9</v>
      </c>
      <c r="B2161" s="152">
        <v>132900.7216</v>
      </c>
    </row>
    <row r="2162">
      <c r="A2162" s="156">
        <v>1.585944E9</v>
      </c>
      <c r="B2162" s="156">
        <v>132900.7216</v>
      </c>
    </row>
    <row r="2163">
      <c r="A2163" s="152">
        <v>1.58617986E9</v>
      </c>
      <c r="B2163" s="152">
        <v>132900.7216</v>
      </c>
    </row>
    <row r="2164">
      <c r="A2164" s="156">
        <v>1.5862032E9</v>
      </c>
      <c r="B2164" s="156">
        <v>132900.7216</v>
      </c>
    </row>
    <row r="2165">
      <c r="A2165" s="152">
        <v>1.58626626E9</v>
      </c>
      <c r="B2165" s="152">
        <v>132900.7216</v>
      </c>
    </row>
    <row r="2166">
      <c r="A2166" s="156">
        <v>1.5862896E9</v>
      </c>
      <c r="B2166" s="156">
        <v>132900.7216</v>
      </c>
    </row>
    <row r="2167">
      <c r="A2167" s="152">
        <v>1.58635266E9</v>
      </c>
      <c r="B2167" s="152">
        <v>132900.7216</v>
      </c>
    </row>
    <row r="2168">
      <c r="A2168" s="156">
        <v>1.586376E9</v>
      </c>
      <c r="B2168" s="156">
        <v>132900.7216</v>
      </c>
    </row>
    <row r="2169">
      <c r="A2169" s="152">
        <v>1.58643906E9</v>
      </c>
      <c r="B2169" s="152">
        <v>132900.7216</v>
      </c>
    </row>
    <row r="2170">
      <c r="A2170" s="156">
        <v>1.5864624E9</v>
      </c>
      <c r="B2170" s="156">
        <v>132900.7216</v>
      </c>
    </row>
    <row r="2171">
      <c r="A2171" s="152">
        <v>1.58678466E9</v>
      </c>
      <c r="B2171" s="152">
        <v>132900.7216</v>
      </c>
    </row>
    <row r="2172">
      <c r="A2172" s="156">
        <v>1.586808E9</v>
      </c>
      <c r="B2172" s="156">
        <v>132900.7216</v>
      </c>
    </row>
    <row r="2173">
      <c r="A2173" s="152">
        <v>1.58687106E9</v>
      </c>
      <c r="B2173" s="152">
        <v>132900.7216</v>
      </c>
    </row>
    <row r="2174">
      <c r="A2174" s="156">
        <v>1.5868944E9</v>
      </c>
      <c r="B2174" s="156">
        <v>132900.7216</v>
      </c>
    </row>
    <row r="2175">
      <c r="A2175" s="152">
        <v>1.58695746E9</v>
      </c>
      <c r="B2175" s="152">
        <v>132900.7216</v>
      </c>
    </row>
    <row r="2176">
      <c r="A2176" s="156">
        <v>1.5869808E9</v>
      </c>
      <c r="B2176" s="156">
        <v>132900.7216</v>
      </c>
    </row>
    <row r="2177">
      <c r="A2177" s="152">
        <v>1.58704386E9</v>
      </c>
      <c r="B2177" s="152">
        <v>132900.7216</v>
      </c>
    </row>
    <row r="2178">
      <c r="A2178" s="156">
        <v>1.5870672E9</v>
      </c>
      <c r="B2178" s="156">
        <v>132900.7216</v>
      </c>
    </row>
    <row r="2179">
      <c r="A2179" s="152">
        <v>1.58713026E9</v>
      </c>
      <c r="B2179" s="152">
        <v>132900.7216</v>
      </c>
    </row>
    <row r="2180">
      <c r="A2180" s="156">
        <v>1.5871536E9</v>
      </c>
      <c r="B2180" s="156">
        <v>132900.7216</v>
      </c>
    </row>
    <row r="2181">
      <c r="A2181" s="152">
        <v>1.58738946E9</v>
      </c>
      <c r="B2181" s="152">
        <v>132900.7216</v>
      </c>
    </row>
    <row r="2182">
      <c r="A2182" s="156">
        <v>1.5874128E9</v>
      </c>
      <c r="B2182" s="156">
        <v>132075.5424</v>
      </c>
    </row>
    <row r="2183">
      <c r="A2183" s="152">
        <v>1.58747586E9</v>
      </c>
      <c r="B2183" s="152">
        <v>129831.5308</v>
      </c>
    </row>
    <row r="2184">
      <c r="A2184" s="156">
        <v>1.5874992E9</v>
      </c>
      <c r="B2184" s="156">
        <v>128078.3968</v>
      </c>
    </row>
    <row r="2185">
      <c r="A2185" s="152">
        <v>1.58756226E9</v>
      </c>
      <c r="B2185" s="152">
        <v>130621.6099</v>
      </c>
    </row>
    <row r="2186">
      <c r="A2186" s="156">
        <v>1.5875856E9</v>
      </c>
      <c r="B2186" s="156">
        <v>130911.4614</v>
      </c>
    </row>
    <row r="2187">
      <c r="A2187" s="152">
        <v>1.58764866E9</v>
      </c>
      <c r="B2187" s="152">
        <v>131528.5646</v>
      </c>
    </row>
    <row r="2188">
      <c r="A2188" s="156">
        <v>1.587672E9</v>
      </c>
      <c r="B2188" s="156">
        <v>130902.1113</v>
      </c>
    </row>
    <row r="2189">
      <c r="A2189" s="152">
        <v>1.58773506E9</v>
      </c>
      <c r="B2189" s="152">
        <v>131804.391</v>
      </c>
    </row>
    <row r="2190">
      <c r="A2190" s="156">
        <v>1.5877584E9</v>
      </c>
      <c r="B2190" s="156">
        <v>132720.6957</v>
      </c>
    </row>
    <row r="2191">
      <c r="A2191" s="152">
        <v>1.58799426E9</v>
      </c>
      <c r="B2191" s="152">
        <v>133777.2511</v>
      </c>
    </row>
    <row r="2192">
      <c r="A2192" s="156">
        <v>1.5880176E9</v>
      </c>
      <c r="B2192" s="156">
        <v>134628.1055</v>
      </c>
    </row>
    <row r="2193">
      <c r="A2193" s="152">
        <v>1.58808066E9</v>
      </c>
      <c r="B2193" s="152">
        <v>136577.5906</v>
      </c>
    </row>
    <row r="2194">
      <c r="A2194" s="156">
        <v>1.588104E9</v>
      </c>
      <c r="B2194" s="156">
        <v>134011.0023</v>
      </c>
    </row>
    <row r="2195">
      <c r="A2195" s="152">
        <v>1.58816706E9</v>
      </c>
      <c r="B2195" s="152">
        <v>136560.3865</v>
      </c>
    </row>
    <row r="2196">
      <c r="A2196" s="156">
        <v>1.5881904E9</v>
      </c>
      <c r="B2196" s="156">
        <v>137507.9204</v>
      </c>
    </row>
    <row r="2197">
      <c r="A2197" s="152">
        <v>1.58825346E9</v>
      </c>
      <c r="B2197" s="152">
        <v>136610.3157</v>
      </c>
    </row>
    <row r="2198">
      <c r="A2198" s="156">
        <v>1.5882768E9</v>
      </c>
      <c r="B2198" s="156">
        <v>136231.6388</v>
      </c>
    </row>
    <row r="2199">
      <c r="A2199" s="152">
        <v>1.58833986E9</v>
      </c>
      <c r="B2199" s="152">
        <v>133852.0515</v>
      </c>
    </row>
    <row r="2200">
      <c r="A2200" s="156">
        <v>1.5883632E9</v>
      </c>
      <c r="B2200" s="156">
        <v>132636.5453</v>
      </c>
    </row>
    <row r="2201">
      <c r="A2201" s="152">
        <v>1.58859906E9</v>
      </c>
      <c r="B2201" s="152">
        <v>131433.5681</v>
      </c>
    </row>
    <row r="2202">
      <c r="A2202" s="156">
        <v>1.5886224E9</v>
      </c>
      <c r="B2202" s="156">
        <v>133001.1971</v>
      </c>
    </row>
    <row r="2203">
      <c r="A2203" s="152">
        <v>1.58868546E9</v>
      </c>
      <c r="B2203" s="152">
        <v>134338.254</v>
      </c>
    </row>
    <row r="2204">
      <c r="A2204" s="156">
        <v>1.5887088E9</v>
      </c>
      <c r="B2204" s="156">
        <v>134226.0535</v>
      </c>
    </row>
    <row r="2205">
      <c r="A2205" s="152">
        <v>1.58877186E9</v>
      </c>
      <c r="B2205" s="152">
        <v>135067.5578</v>
      </c>
    </row>
    <row r="2206">
      <c r="A2206" s="156">
        <v>1.5887952E9</v>
      </c>
      <c r="B2206" s="156">
        <v>133319.0988</v>
      </c>
    </row>
    <row r="2207">
      <c r="A2207" s="152">
        <v>1.58885826E9</v>
      </c>
      <c r="B2207" s="152">
        <v>135109.633</v>
      </c>
    </row>
    <row r="2208">
      <c r="A2208" s="156">
        <v>1.5888816E9</v>
      </c>
      <c r="B2208" s="156">
        <v>134922.632</v>
      </c>
    </row>
    <row r="2209">
      <c r="A2209" s="152">
        <v>1.58894466E9</v>
      </c>
      <c r="B2209" s="152">
        <v>136413.9647</v>
      </c>
    </row>
    <row r="2210">
      <c r="A2210" s="156">
        <v>1.588968E9</v>
      </c>
      <c r="B2210" s="156">
        <v>137147.9435</v>
      </c>
    </row>
    <row r="2211">
      <c r="A2211" s="152">
        <v>1.58920386E9</v>
      </c>
      <c r="B2211" s="152">
        <v>136068.013</v>
      </c>
    </row>
    <row r="2212">
      <c r="A2212" s="156">
        <v>1.5892272E9</v>
      </c>
      <c r="B2212" s="156">
        <v>137175.9937</v>
      </c>
    </row>
    <row r="2213">
      <c r="A2213" s="152">
        <v>1.58929026E9</v>
      </c>
      <c r="B2213" s="152">
        <v>137872.5723</v>
      </c>
    </row>
    <row r="2214">
      <c r="A2214" s="156">
        <v>1.5893136E9</v>
      </c>
      <c r="B2214" s="156">
        <v>134450.4546</v>
      </c>
    </row>
    <row r="2215">
      <c r="A2215" s="152">
        <v>1.58937666E9</v>
      </c>
      <c r="B2215" s="152">
        <v>134132.553</v>
      </c>
    </row>
    <row r="2216">
      <c r="A2216" s="156">
        <v>1.5894E9</v>
      </c>
      <c r="B2216" s="156">
        <v>132080.2174</v>
      </c>
    </row>
    <row r="2217">
      <c r="A2217" s="152">
        <v>1.58946306E9</v>
      </c>
      <c r="B2217" s="152">
        <v>130932.8262</v>
      </c>
    </row>
    <row r="2218">
      <c r="A2218" s="156">
        <v>1.5894864E9</v>
      </c>
      <c r="B2218" s="156">
        <v>133655.7005</v>
      </c>
    </row>
    <row r="2219">
      <c r="A2219" s="152">
        <v>1.58954946E9</v>
      </c>
      <c r="B2219" s="152">
        <v>132477.5944</v>
      </c>
    </row>
    <row r="2220">
      <c r="A2220" s="156">
        <v>1.5895728E9</v>
      </c>
      <c r="B2220" s="156">
        <v>134268.1287</v>
      </c>
    </row>
    <row r="2221">
      <c r="A2221" s="152">
        <v>1.58980866E9</v>
      </c>
      <c r="B2221" s="152">
        <v>137517.3639</v>
      </c>
    </row>
    <row r="2222">
      <c r="A2222" s="156">
        <v>1.589832E9</v>
      </c>
      <c r="B2222" s="156">
        <v>138344.7497</v>
      </c>
    </row>
    <row r="2223">
      <c r="A2223" s="152">
        <v>1.58989506E9</v>
      </c>
      <c r="B2223" s="152">
        <v>137975.4228</v>
      </c>
    </row>
    <row r="2224">
      <c r="A2224" s="156">
        <v>1.5899184E9</v>
      </c>
      <c r="B2224" s="156">
        <v>136928.2174</v>
      </c>
    </row>
    <row r="2225">
      <c r="A2225" s="152">
        <v>1.58998146E9</v>
      </c>
      <c r="B2225" s="152">
        <v>138844.9773</v>
      </c>
    </row>
    <row r="2226">
      <c r="A2226" s="156">
        <v>1.5900048E9</v>
      </c>
      <c r="B2226" s="156">
        <v>139247.0293</v>
      </c>
    </row>
    <row r="2227">
      <c r="A2227" s="152">
        <v>1.59006786E9</v>
      </c>
      <c r="B2227" s="152">
        <v>139175.034</v>
      </c>
    </row>
    <row r="2228">
      <c r="A2228" s="156">
        <v>1.5900912E9</v>
      </c>
      <c r="B2228" s="156">
        <v>138288.6494</v>
      </c>
    </row>
    <row r="2229">
      <c r="A2229" s="152">
        <v>1.59015426E9</v>
      </c>
      <c r="B2229" s="152">
        <v>138171.7738</v>
      </c>
    </row>
    <row r="2230">
      <c r="A2230" s="156">
        <v>1.5901776E9</v>
      </c>
      <c r="B2230" s="156">
        <v>138550.4507</v>
      </c>
    </row>
    <row r="2231">
      <c r="A2231" s="152">
        <v>1.59049986E9</v>
      </c>
      <c r="B2231" s="152">
        <v>141579.8664</v>
      </c>
    </row>
    <row r="2232">
      <c r="A2232" s="156">
        <v>1.5905232E9</v>
      </c>
      <c r="B2232" s="156">
        <v>140252.1595</v>
      </c>
    </row>
    <row r="2233">
      <c r="A2233" s="152">
        <v>1.59058626E9</v>
      </c>
      <c r="B2233" s="152">
        <v>141649.9917</v>
      </c>
    </row>
    <row r="2234">
      <c r="A2234" s="156">
        <v>1.5906096E9</v>
      </c>
      <c r="B2234" s="156">
        <v>142332.5452</v>
      </c>
    </row>
    <row r="2235">
      <c r="A2235" s="152">
        <v>1.59067266E9</v>
      </c>
      <c r="B2235" s="152">
        <v>142743.9474</v>
      </c>
    </row>
    <row r="2236">
      <c r="A2236" s="156">
        <v>1.590696E9</v>
      </c>
      <c r="B2236" s="156">
        <v>142070.7439</v>
      </c>
    </row>
    <row r="2237">
      <c r="A2237" s="152">
        <v>1.59075906E9</v>
      </c>
      <c r="B2237" s="152">
        <v>141635.9667</v>
      </c>
    </row>
    <row r="2238">
      <c r="A2238" s="156">
        <v>1.5907824E9</v>
      </c>
      <c r="B2238" s="156">
        <v>142701.8721</v>
      </c>
    </row>
    <row r="2239">
      <c r="A2239" s="152">
        <v>1.59101826E9</v>
      </c>
      <c r="B2239" s="152">
        <v>142140.8693</v>
      </c>
    </row>
    <row r="2240">
      <c r="A2240" s="156">
        <v>1.5910416E9</v>
      </c>
      <c r="B2240" s="156">
        <v>143276.9001</v>
      </c>
    </row>
    <row r="2241">
      <c r="A2241" s="152">
        <v>1.59110466E9</v>
      </c>
      <c r="B2241" s="152">
        <v>143636.877</v>
      </c>
    </row>
    <row r="2242">
      <c r="A2242" s="156">
        <v>1.591128E9</v>
      </c>
      <c r="B2242" s="156">
        <v>144459.6812</v>
      </c>
    </row>
    <row r="2243">
      <c r="A2243" s="152">
        <v>1.59119106E9</v>
      </c>
      <c r="B2243" s="152">
        <v>145511.5616</v>
      </c>
    </row>
    <row r="2244">
      <c r="A2244" s="156">
        <v>1.5912144E9</v>
      </c>
      <c r="B2244" s="156">
        <v>146376.4411</v>
      </c>
    </row>
    <row r="2245">
      <c r="A2245" s="152">
        <v>1.59127746E9</v>
      </c>
      <c r="B2245" s="152">
        <v>145815.485</v>
      </c>
    </row>
    <row r="2246">
      <c r="A2246" s="156">
        <v>1.5913008E9</v>
      </c>
      <c r="B2246" s="156">
        <v>145993.0891</v>
      </c>
    </row>
    <row r="2247">
      <c r="A2247" s="152">
        <v>1.59136386E9</v>
      </c>
      <c r="B2247" s="152">
        <v>148891.6041</v>
      </c>
    </row>
    <row r="2248">
      <c r="A2248" s="156">
        <v>1.5913872E9</v>
      </c>
      <c r="B2248" s="156">
        <v>149723.7583</v>
      </c>
    </row>
    <row r="2249">
      <c r="A2249" s="152">
        <v>1.59162306E9</v>
      </c>
      <c r="B2249" s="152">
        <v>150275.4112</v>
      </c>
    </row>
    <row r="2250">
      <c r="A2250" s="156">
        <v>1.5916464E9</v>
      </c>
      <c r="B2250" s="156">
        <v>151528.3177</v>
      </c>
    </row>
    <row r="2251">
      <c r="A2251" s="152">
        <v>1.59170946E9</v>
      </c>
      <c r="B2251" s="152">
        <v>149985.5597</v>
      </c>
    </row>
    <row r="2252">
      <c r="A2252" s="156">
        <v>1.5917328E9</v>
      </c>
      <c r="B2252" s="156">
        <v>150401.6368</v>
      </c>
    </row>
    <row r="2253">
      <c r="A2253" s="152">
        <v>1.59179586E9</v>
      </c>
      <c r="B2253" s="152">
        <v>150712.5259</v>
      </c>
    </row>
    <row r="2254">
      <c r="A2254" s="156">
        <v>1.5918192E9</v>
      </c>
      <c r="B2254" s="156">
        <v>149564.8075</v>
      </c>
    </row>
    <row r="2255">
      <c r="A2255" s="152">
        <v>1.59188226E9</v>
      </c>
      <c r="B2255" s="152">
        <v>145834.1383</v>
      </c>
    </row>
    <row r="2256">
      <c r="A2256" s="156">
        <v>1.5919056E9</v>
      </c>
      <c r="B2256" s="156">
        <v>140967.4382</v>
      </c>
    </row>
    <row r="2257">
      <c r="A2257" s="152">
        <v>1.59196866E9</v>
      </c>
      <c r="B2257" s="152">
        <v>144501.7564</v>
      </c>
    </row>
    <row r="2258">
      <c r="A2258" s="156">
        <v>1.591992E9</v>
      </c>
      <c r="B2258" s="156">
        <v>142650.4469</v>
      </c>
    </row>
    <row r="2259">
      <c r="A2259" s="152">
        <v>1.59222786E9</v>
      </c>
      <c r="B2259" s="152">
        <v>140009.0583</v>
      </c>
    </row>
    <row r="2260">
      <c r="A2260" s="156">
        <v>1.5922512E9</v>
      </c>
      <c r="B2260" s="156">
        <v>143978.1537</v>
      </c>
    </row>
    <row r="2261">
      <c r="A2261" s="152">
        <v>1.59231426E9</v>
      </c>
      <c r="B2261" s="152">
        <v>147830.3736</v>
      </c>
    </row>
    <row r="2262">
      <c r="A2262" s="156">
        <v>1.5923376E9</v>
      </c>
      <c r="B2262" s="156">
        <v>146741.093</v>
      </c>
    </row>
    <row r="2263">
      <c r="A2263" s="152">
        <v>1.59240066E9</v>
      </c>
      <c r="B2263" s="152">
        <v>147040.2945</v>
      </c>
    </row>
    <row r="2264">
      <c r="A2264" s="156">
        <v>1.592424E9</v>
      </c>
      <c r="B2264" s="156">
        <v>146133.3398</v>
      </c>
    </row>
    <row r="2265">
      <c r="A2265" s="152">
        <v>1.59248706E9</v>
      </c>
      <c r="B2265" s="152">
        <v>145287.1605</v>
      </c>
    </row>
    <row r="2266">
      <c r="A2266" s="156">
        <v>1.5925104E9</v>
      </c>
      <c r="B2266" s="156">
        <v>146189.4401</v>
      </c>
    </row>
    <row r="2267">
      <c r="A2267" s="152">
        <v>1.5925392E9</v>
      </c>
      <c r="B2267" s="152">
        <v>146189.4401</v>
      </c>
    </row>
    <row r="2268">
      <c r="A2268" s="156">
        <v>1.59257868E9</v>
      </c>
      <c r="B2268" s="156">
        <v>146990.6724</v>
      </c>
    </row>
    <row r="2269">
      <c r="A2269" s="152">
        <v>1.5925968E9</v>
      </c>
      <c r="B2269" s="152">
        <v>145356.5564</v>
      </c>
    </row>
    <row r="2270">
      <c r="A2270" s="156">
        <v>1.59283266E9</v>
      </c>
      <c r="B2270" s="156">
        <v>145131.1676</v>
      </c>
    </row>
    <row r="2271">
      <c r="A2271" s="152">
        <v>1.592856E9</v>
      </c>
      <c r="B2271" s="152">
        <v>146286.2854</v>
      </c>
    </row>
    <row r="2272">
      <c r="A2272" s="156">
        <v>1.59291906E9</v>
      </c>
      <c r="B2272" s="156">
        <v>147586.9667</v>
      </c>
    </row>
    <row r="2273">
      <c r="A2273" s="152">
        <v>1.5929424E9</v>
      </c>
      <c r="B2273" s="152">
        <v>146957.7562</v>
      </c>
    </row>
    <row r="2274">
      <c r="A2274" s="156">
        <v>1.59300546E9</v>
      </c>
      <c r="B2274" s="156">
        <v>145929.4197</v>
      </c>
    </row>
    <row r="2275">
      <c r="A2275" s="152">
        <v>1.5930288E9</v>
      </c>
      <c r="B2275" s="152">
        <v>143220.0581</v>
      </c>
    </row>
    <row r="2276">
      <c r="A2276" s="156">
        <v>1.59309186E9</v>
      </c>
      <c r="B2276" s="156">
        <v>142910.1015</v>
      </c>
    </row>
    <row r="2277">
      <c r="A2277" s="152">
        <v>1.5931152E9</v>
      </c>
      <c r="B2277" s="152">
        <v>144750.8239</v>
      </c>
    </row>
    <row r="2278">
      <c r="A2278" s="156">
        <v>1.59317826E9</v>
      </c>
      <c r="B2278" s="156">
        <v>144258.5841</v>
      </c>
    </row>
    <row r="2279">
      <c r="A2279" s="152">
        <v>1.5932016E9</v>
      </c>
      <c r="B2279" s="152">
        <v>141323.0355</v>
      </c>
    </row>
    <row r="2280">
      <c r="A2280" s="156">
        <v>1.59343746E9</v>
      </c>
      <c r="B2280" s="156">
        <v>142022.68</v>
      </c>
    </row>
    <row r="2281">
      <c r="A2281" s="152">
        <v>1.5934608E9</v>
      </c>
      <c r="B2281" s="152">
        <v>143393.7954</v>
      </c>
    </row>
    <row r="2282">
      <c r="A2282" s="156">
        <v>1.59352386E9</v>
      </c>
      <c r="B2282" s="156">
        <v>143224.7537</v>
      </c>
    </row>
    <row r="2283">
      <c r="A2283" s="152">
        <v>1.5935472E9</v>
      </c>
      <c r="B2283" s="152">
        <v>145225.0796</v>
      </c>
    </row>
    <row r="2284">
      <c r="A2284" s="156">
        <v>1.59361026E9</v>
      </c>
      <c r="B2284" s="156">
        <v>145863.6813</v>
      </c>
    </row>
    <row r="2285">
      <c r="A2285" s="152">
        <v>1.5936336E9</v>
      </c>
      <c r="B2285" s="152">
        <v>146239.3293</v>
      </c>
    </row>
    <row r="2286">
      <c r="A2286" s="156">
        <v>1.59369666E9</v>
      </c>
      <c r="B2286" s="156">
        <v>148024.1271</v>
      </c>
    </row>
    <row r="2287">
      <c r="A2287" s="152">
        <v>1.59372E9</v>
      </c>
      <c r="B2287" s="152">
        <v>147042.2771</v>
      </c>
    </row>
    <row r="2288">
      <c r="A2288" s="156">
        <v>1.59404226E9</v>
      </c>
      <c r="B2288" s="156">
        <v>149056.6897</v>
      </c>
    </row>
    <row r="2289">
      <c r="A2289" s="152">
        <v>1.5940656E9</v>
      </c>
      <c r="B2289" s="152">
        <v>149305.5566</v>
      </c>
    </row>
    <row r="2290">
      <c r="A2290" s="156">
        <v>1.59412866E9</v>
      </c>
      <c r="B2290" s="156">
        <v>148422.7836</v>
      </c>
    </row>
    <row r="2291">
      <c r="A2291" s="152">
        <v>1.594152E9</v>
      </c>
      <c r="B2291" s="152">
        <v>147770.0951</v>
      </c>
    </row>
    <row r="2292">
      <c r="A2292" s="156">
        <v>1.59421506E9</v>
      </c>
      <c r="B2292" s="156">
        <v>148084.7004</v>
      </c>
    </row>
    <row r="2293">
      <c r="A2293" s="152">
        <v>1.5942384E9</v>
      </c>
      <c r="B2293" s="152">
        <v>148897.0393</v>
      </c>
    </row>
    <row r="2294">
      <c r="A2294" s="156">
        <v>1.59430146E9</v>
      </c>
      <c r="B2294" s="156">
        <v>149272.6873</v>
      </c>
    </row>
    <row r="2295">
      <c r="A2295" s="152">
        <v>1.5943248E9</v>
      </c>
      <c r="B2295" s="152">
        <v>148051.8312</v>
      </c>
    </row>
    <row r="2296">
      <c r="A2296" s="156">
        <v>1.59438786E9</v>
      </c>
      <c r="B2296" s="156">
        <v>148155.1344</v>
      </c>
    </row>
    <row r="2297">
      <c r="A2297" s="152">
        <v>1.5944112E9</v>
      </c>
      <c r="B2297" s="152">
        <v>149559.119</v>
      </c>
    </row>
    <row r="2298">
      <c r="A2298" s="156">
        <v>1.59464706E9</v>
      </c>
      <c r="B2298" s="156">
        <v>150841.018</v>
      </c>
    </row>
    <row r="2299">
      <c r="A2299" s="152">
        <v>1.5946704E9</v>
      </c>
      <c r="B2299" s="152">
        <v>148267.8288</v>
      </c>
    </row>
    <row r="2300">
      <c r="A2300" s="156">
        <v>1.59473346E9</v>
      </c>
      <c r="B2300" s="156">
        <v>147535.3151</v>
      </c>
    </row>
    <row r="2301">
      <c r="A2301" s="152">
        <v>1.5947568E9</v>
      </c>
      <c r="B2301" s="152">
        <v>150183.6339</v>
      </c>
    </row>
    <row r="2302">
      <c r="A2302" s="156">
        <v>1.59481986E9</v>
      </c>
      <c r="B2302" s="156">
        <v>151855.2677</v>
      </c>
    </row>
    <row r="2303">
      <c r="A2303" s="152">
        <v>1.5948432E9</v>
      </c>
      <c r="B2303" s="152">
        <v>151559.4449</v>
      </c>
    </row>
    <row r="2304">
      <c r="A2304" s="156">
        <v>1.59490626E9</v>
      </c>
      <c r="B2304" s="156">
        <v>150686.0631</v>
      </c>
    </row>
    <row r="2305">
      <c r="A2305" s="152">
        <v>1.5949296E9</v>
      </c>
      <c r="B2305" s="152">
        <v>151061.7112</v>
      </c>
    </row>
    <row r="2306">
      <c r="A2306" s="156">
        <v>1.59499266E9</v>
      </c>
      <c r="B2306" s="156">
        <v>151432.6636</v>
      </c>
    </row>
    <row r="2307">
      <c r="A2307" s="152">
        <v>1.595016E9</v>
      </c>
      <c r="B2307" s="152">
        <v>151498.402</v>
      </c>
    </row>
    <row r="2308">
      <c r="A2308" s="156">
        <v>1.59525186E9</v>
      </c>
      <c r="B2308" s="156">
        <v>151498.402</v>
      </c>
    </row>
    <row r="2309">
      <c r="A2309" s="152">
        <v>1.5952752E9</v>
      </c>
      <c r="B2309" s="152">
        <v>152719.2582</v>
      </c>
    </row>
    <row r="2310">
      <c r="A2310" s="156">
        <v>1.59533826E9</v>
      </c>
      <c r="B2310" s="156">
        <v>153597.3355</v>
      </c>
    </row>
    <row r="2311">
      <c r="A2311" s="152">
        <v>1.5953616E9</v>
      </c>
      <c r="B2311" s="152">
        <v>153043.2547</v>
      </c>
    </row>
    <row r="2312">
      <c r="A2312" s="156">
        <v>1.59542466E9</v>
      </c>
      <c r="B2312" s="156">
        <v>152874.213</v>
      </c>
    </row>
    <row r="2313">
      <c r="A2313" s="152">
        <v>1.595448E9</v>
      </c>
      <c r="B2313" s="152">
        <v>153911.9408</v>
      </c>
    </row>
    <row r="2314">
      <c r="A2314" s="156">
        <v>1.59551106E9</v>
      </c>
      <c r="B2314" s="156">
        <v>153663.0739</v>
      </c>
    </row>
    <row r="2315">
      <c r="A2315" s="152">
        <v>1.5955344E9</v>
      </c>
      <c r="B2315" s="152">
        <v>152080.6565</v>
      </c>
    </row>
    <row r="2316">
      <c r="A2316" s="156">
        <v>1.59559746E9</v>
      </c>
      <c r="B2316" s="156">
        <v>151033.5376</v>
      </c>
    </row>
    <row r="2317">
      <c r="A2317" s="152">
        <v>1.5956208E9</v>
      </c>
      <c r="B2317" s="152">
        <v>151103.9716</v>
      </c>
    </row>
    <row r="2318">
      <c r="A2318" s="156">
        <v>1.59585666E9</v>
      </c>
      <c r="B2318" s="156">
        <v>151317.6214</v>
      </c>
    </row>
    <row r="2319">
      <c r="A2319" s="152">
        <v>1.59588E9</v>
      </c>
      <c r="B2319" s="152">
        <v>152202.7421</v>
      </c>
    </row>
    <row r="2320">
      <c r="A2320" s="156">
        <v>1.59594306E9</v>
      </c>
      <c r="B2320" s="156">
        <v>151949.1797</v>
      </c>
    </row>
    <row r="2321">
      <c r="A2321" s="152">
        <v>1.5959664E9</v>
      </c>
      <c r="B2321" s="152">
        <v>151240.144</v>
      </c>
    </row>
    <row r="2322">
      <c r="A2322" s="156">
        <v>1.59602946E9</v>
      </c>
      <c r="B2322" s="156">
        <v>151733.1821</v>
      </c>
    </row>
    <row r="2323">
      <c r="A2323" s="152">
        <v>1.5960528E9</v>
      </c>
      <c r="B2323" s="152">
        <v>153094.9063</v>
      </c>
    </row>
    <row r="2324">
      <c r="A2324" s="156">
        <v>1.59611586E9</v>
      </c>
      <c r="B2324" s="156">
        <v>151448.0652</v>
      </c>
    </row>
    <row r="2325">
      <c r="A2325" s="152">
        <v>1.5961392E9</v>
      </c>
      <c r="B2325" s="152">
        <v>152550.2166</v>
      </c>
    </row>
    <row r="2326">
      <c r="A2326" s="156">
        <v>1.59620226E9</v>
      </c>
      <c r="B2326" s="156">
        <v>153263.9479</v>
      </c>
    </row>
    <row r="2327">
      <c r="A2327" s="152">
        <v>1.5962256E9</v>
      </c>
      <c r="B2327" s="152">
        <v>153752.2903</v>
      </c>
    </row>
    <row r="2328">
      <c r="A2328" s="156">
        <v>1.59646146E9</v>
      </c>
      <c r="B2328" s="156">
        <v>154508.282</v>
      </c>
    </row>
    <row r="2329">
      <c r="A2329" s="152">
        <v>1.5964848E9</v>
      </c>
      <c r="B2329" s="152">
        <v>154818.1917</v>
      </c>
    </row>
    <row r="2330">
      <c r="A2330" s="156">
        <v>1.59654786E9</v>
      </c>
      <c r="B2330" s="156">
        <v>154485.2736</v>
      </c>
    </row>
    <row r="2331">
      <c r="A2331" s="152">
        <v>1.5965712E9</v>
      </c>
      <c r="B2331" s="152">
        <v>155414.533</v>
      </c>
    </row>
    <row r="2332">
      <c r="A2332" s="156">
        <v>1.59663426E9</v>
      </c>
      <c r="B2332" s="156">
        <v>155994.4396</v>
      </c>
    </row>
    <row r="2333">
      <c r="A2333" s="152">
        <v>1.5966576E9</v>
      </c>
      <c r="B2333" s="152">
        <v>156377.1311</v>
      </c>
    </row>
    <row r="2334">
      <c r="A2334" s="156">
        <v>1.59672066E9</v>
      </c>
      <c r="B2334" s="156">
        <v>156165.8291</v>
      </c>
    </row>
    <row r="2335">
      <c r="A2335" s="152">
        <v>1.596744E9</v>
      </c>
      <c r="B2335" s="152">
        <v>157419.5544</v>
      </c>
    </row>
    <row r="2336">
      <c r="A2336" s="156">
        <v>1.59680706E9</v>
      </c>
      <c r="B2336" s="156">
        <v>156879.5604</v>
      </c>
    </row>
    <row r="2337">
      <c r="A2337" s="152">
        <v>1.5968304E9</v>
      </c>
      <c r="B2337" s="152">
        <v>157532.2488</v>
      </c>
    </row>
    <row r="2338">
      <c r="A2338" s="156">
        <v>1.59706626E9</v>
      </c>
      <c r="B2338" s="156">
        <v>157799.8981</v>
      </c>
    </row>
    <row r="2339">
      <c r="A2339" s="152">
        <v>1.5970896E9</v>
      </c>
      <c r="B2339" s="152">
        <v>158001.8089</v>
      </c>
    </row>
    <row r="2340">
      <c r="A2340" s="156">
        <v>1.59715266E9</v>
      </c>
      <c r="B2340" s="156">
        <v>158710.8446</v>
      </c>
    </row>
    <row r="2341">
      <c r="A2341" s="152">
        <v>1.597176E9</v>
      </c>
      <c r="B2341" s="152">
        <v>156701.1275</v>
      </c>
    </row>
    <row r="2342">
      <c r="A2342" s="156">
        <v>1.59723906E9</v>
      </c>
      <c r="B2342" s="156">
        <v>158119.1989</v>
      </c>
    </row>
    <row r="2343">
      <c r="A2343" s="152">
        <v>1.5972624E9</v>
      </c>
      <c r="B2343" s="152">
        <v>158879.8862</v>
      </c>
    </row>
    <row r="2344">
      <c r="A2344" s="156">
        <v>1.59732546E9</v>
      </c>
      <c r="B2344" s="156">
        <v>158452.5866</v>
      </c>
    </row>
    <row r="2345">
      <c r="A2345" s="152">
        <v>1.5973488E9</v>
      </c>
      <c r="B2345" s="152">
        <v>158593.4546</v>
      </c>
    </row>
    <row r="2346">
      <c r="A2346" s="156">
        <v>1.59741186E9</v>
      </c>
      <c r="B2346" s="156">
        <v>158386.8482</v>
      </c>
    </row>
    <row r="2347">
      <c r="A2347" s="152">
        <v>1.5974352E9</v>
      </c>
      <c r="B2347" s="152">
        <v>158598.1502</v>
      </c>
    </row>
    <row r="2348">
      <c r="A2348" s="156">
        <v>1.59767106E9</v>
      </c>
      <c r="B2348" s="156">
        <v>159041.8844</v>
      </c>
    </row>
    <row r="2349">
      <c r="A2349" s="152">
        <v>1.5976944E9</v>
      </c>
      <c r="B2349" s="152">
        <v>159100.5795</v>
      </c>
    </row>
    <row r="2350">
      <c r="A2350" s="156">
        <v>1.59775746E9</v>
      </c>
      <c r="B2350" s="156">
        <v>159377.6199</v>
      </c>
    </row>
    <row r="2351">
      <c r="A2351" s="152">
        <v>1.5977808E9</v>
      </c>
      <c r="B2351" s="152">
        <v>159443.3583</v>
      </c>
    </row>
    <row r="2352">
      <c r="A2352" s="156">
        <v>1.59784386E9</v>
      </c>
      <c r="B2352" s="156">
        <v>159635.8779</v>
      </c>
    </row>
    <row r="2353">
      <c r="A2353" s="152">
        <v>1.5978672E9</v>
      </c>
      <c r="B2353" s="152">
        <v>158781.2786</v>
      </c>
    </row>
    <row r="2354">
      <c r="A2354" s="156">
        <v>1.59793026E9</v>
      </c>
      <c r="B2354" s="156">
        <v>157907.8969</v>
      </c>
    </row>
    <row r="2355">
      <c r="A2355" s="152">
        <v>1.5979536E9</v>
      </c>
      <c r="B2355" s="152">
        <v>159274.3167</v>
      </c>
    </row>
    <row r="2356">
      <c r="A2356" s="156">
        <v>1.59801666E9</v>
      </c>
      <c r="B2356" s="156">
        <v>159109.9707</v>
      </c>
    </row>
    <row r="2357">
      <c r="A2357" s="152">
        <v>1.59804E9</v>
      </c>
      <c r="B2357" s="152">
        <v>159837.7888</v>
      </c>
    </row>
    <row r="2358">
      <c r="A2358" s="156">
        <v>1.59827586E9</v>
      </c>
      <c r="B2358" s="156">
        <v>161110.2965</v>
      </c>
    </row>
    <row r="2359">
      <c r="A2359" s="152">
        <v>1.5982992E9</v>
      </c>
      <c r="B2359" s="152">
        <v>161453.0754</v>
      </c>
    </row>
    <row r="2360">
      <c r="A2360" s="156">
        <v>1.59836226E9</v>
      </c>
      <c r="B2360" s="156">
        <v>161744.2026</v>
      </c>
    </row>
    <row r="2361">
      <c r="A2361" s="152">
        <v>1.5983856E9</v>
      </c>
      <c r="B2361" s="152">
        <v>162016.5474</v>
      </c>
    </row>
    <row r="2362">
      <c r="A2362" s="156">
        <v>1.59844866E9</v>
      </c>
      <c r="B2362" s="156">
        <v>162246.6319</v>
      </c>
    </row>
    <row r="2363">
      <c r="A2363" s="152">
        <v>1.598472E9</v>
      </c>
      <c r="B2363" s="152">
        <v>163636.5297</v>
      </c>
    </row>
    <row r="2364">
      <c r="A2364" s="156">
        <v>1.59853506E9</v>
      </c>
      <c r="B2364" s="156">
        <v>164035.6557</v>
      </c>
    </row>
    <row r="2365">
      <c r="A2365" s="152">
        <v>1.5985584E9</v>
      </c>
      <c r="B2365" s="152">
        <v>163993.3953</v>
      </c>
    </row>
    <row r="2366">
      <c r="A2366" s="156">
        <v>1.59862146E9</v>
      </c>
      <c r="B2366" s="156">
        <v>164519.3026</v>
      </c>
    </row>
    <row r="2367">
      <c r="A2367" s="152">
        <v>1.5986448E9</v>
      </c>
      <c r="B2367" s="152">
        <v>165049.9054</v>
      </c>
    </row>
    <row r="2368">
      <c r="A2368" s="156">
        <v>1.59888066E9</v>
      </c>
      <c r="B2368" s="156">
        <v>164960.689</v>
      </c>
    </row>
    <row r="2369">
      <c r="A2369" s="152">
        <v>1.598904E9</v>
      </c>
      <c r="B2369" s="152">
        <v>164453.5642</v>
      </c>
    </row>
    <row r="2370">
      <c r="A2370" s="156">
        <v>1.59896706E9</v>
      </c>
      <c r="B2370" s="156">
        <v>164681.3008</v>
      </c>
    </row>
    <row r="2371">
      <c r="A2371" s="152">
        <v>1.5989904E9</v>
      </c>
      <c r="B2371" s="152">
        <v>165998.4168</v>
      </c>
    </row>
    <row r="2372">
      <c r="A2372" s="156">
        <v>1.59905346E9</v>
      </c>
      <c r="B2372" s="156">
        <v>166773.1909</v>
      </c>
    </row>
    <row r="2373">
      <c r="A2373" s="152">
        <v>1.5990768E9</v>
      </c>
      <c r="B2373" s="152">
        <v>168393.1731</v>
      </c>
    </row>
    <row r="2374">
      <c r="A2374" s="156">
        <v>1.59913986E9</v>
      </c>
      <c r="B2374" s="156">
        <v>167667.7028</v>
      </c>
    </row>
    <row r="2375">
      <c r="A2375" s="152">
        <v>1.5991632E9</v>
      </c>
      <c r="B2375" s="152">
        <v>162612.8887</v>
      </c>
    </row>
    <row r="2376">
      <c r="A2376" s="156">
        <v>1.59922626E9</v>
      </c>
      <c r="B2376" s="156">
        <v>163077.7532</v>
      </c>
    </row>
    <row r="2377">
      <c r="A2377" s="152">
        <v>1.5992496E9</v>
      </c>
      <c r="B2377" s="152">
        <v>161288.7293</v>
      </c>
    </row>
    <row r="2378">
      <c r="A2378" s="156">
        <v>1.59957186E9</v>
      </c>
      <c r="B2378" s="156">
        <v>158001.8089</v>
      </c>
    </row>
    <row r="2379">
      <c r="A2379" s="152">
        <v>1.5995952E9</v>
      </c>
      <c r="B2379" s="152">
        <v>156893.6472</v>
      </c>
    </row>
    <row r="2380">
      <c r="A2380" s="156">
        <v>1.59965826E9</v>
      </c>
      <c r="B2380" s="156">
        <v>159001.9718</v>
      </c>
    </row>
    <row r="2381">
      <c r="A2381" s="152">
        <v>1.5996816E9</v>
      </c>
      <c r="B2381" s="152">
        <v>159983.3524</v>
      </c>
    </row>
    <row r="2382">
      <c r="A2382" s="156">
        <v>1.59974466E9</v>
      </c>
      <c r="B2382" s="156">
        <v>160837.9517</v>
      </c>
    </row>
    <row r="2383">
      <c r="A2383" s="152">
        <v>1.599768E9</v>
      </c>
      <c r="B2383" s="152">
        <v>157212.948</v>
      </c>
    </row>
    <row r="2384">
      <c r="A2384" s="156">
        <v>1.59983106E9</v>
      </c>
      <c r="B2384" s="156">
        <v>158278.8493</v>
      </c>
    </row>
    <row r="2385">
      <c r="A2385" s="152">
        <v>1.5998544E9</v>
      </c>
      <c r="B2385" s="152">
        <v>157292.7732</v>
      </c>
    </row>
    <row r="2386">
      <c r="A2386" s="156">
        <v>1.60009026E9</v>
      </c>
      <c r="B2386" s="156">
        <v>158990.2328</v>
      </c>
    </row>
    <row r="2387">
      <c r="A2387" s="152">
        <v>1.6001136E9</v>
      </c>
      <c r="B2387" s="152">
        <v>159358.8375</v>
      </c>
    </row>
    <row r="2388">
      <c r="A2388" s="156">
        <v>1.60017666E9</v>
      </c>
      <c r="B2388" s="156">
        <v>160636.0409</v>
      </c>
    </row>
    <row r="2389">
      <c r="A2389" s="152">
        <v>1.6002E9</v>
      </c>
      <c r="B2389" s="152">
        <v>160161.7852</v>
      </c>
    </row>
    <row r="2390">
      <c r="A2390" s="156">
        <v>1.60026306E9</v>
      </c>
      <c r="B2390" s="156">
        <v>160762.8221</v>
      </c>
    </row>
    <row r="2391">
      <c r="A2391" s="152">
        <v>1.6002864E9</v>
      </c>
      <c r="B2391" s="152">
        <v>159527.8791</v>
      </c>
    </row>
    <row r="2392">
      <c r="A2392" s="156">
        <v>1.60034946E9</v>
      </c>
      <c r="B2392" s="156">
        <v>156921.8208</v>
      </c>
    </row>
    <row r="2393">
      <c r="A2393" s="152">
        <v>1.6003728E9</v>
      </c>
      <c r="B2393" s="152">
        <v>158128.5901</v>
      </c>
    </row>
    <row r="2394">
      <c r="A2394" s="156">
        <v>1.6004016E9</v>
      </c>
      <c r="B2394" s="156">
        <v>158128.5901</v>
      </c>
    </row>
    <row r="2395">
      <c r="A2395" s="152">
        <v>1.60044108E9</v>
      </c>
      <c r="B2395" s="152">
        <v>157359.8245</v>
      </c>
    </row>
    <row r="2396">
      <c r="A2396" s="156">
        <v>1.6004592E9</v>
      </c>
      <c r="B2396" s="156">
        <v>156313.1805</v>
      </c>
    </row>
    <row r="2397">
      <c r="A2397" s="152">
        <v>1.60069506E9</v>
      </c>
      <c r="B2397" s="152">
        <v>153889.9788</v>
      </c>
    </row>
    <row r="2398">
      <c r="A2398" s="156">
        <v>1.6007184E9</v>
      </c>
      <c r="B2398" s="156">
        <v>153769.7438</v>
      </c>
    </row>
    <row r="2399">
      <c r="A2399" s="152">
        <v>1.60078146E9</v>
      </c>
      <c r="B2399" s="152">
        <v>153769.7438</v>
      </c>
    </row>
    <row r="2400">
      <c r="A2400" s="156">
        <v>1.6008048E9</v>
      </c>
      <c r="B2400" s="156">
        <v>153769.7438</v>
      </c>
    </row>
    <row r="2401">
      <c r="A2401" s="152">
        <v>1.60086786E9</v>
      </c>
      <c r="B2401" s="152">
        <v>153769.7438</v>
      </c>
    </row>
    <row r="2402">
      <c r="A2402" s="156">
        <v>1.6008912E9</v>
      </c>
      <c r="B2402" s="156">
        <v>153769.7438</v>
      </c>
    </row>
    <row r="2403">
      <c r="A2403" s="152">
        <v>1.60095426E9</v>
      </c>
      <c r="B2403" s="152">
        <v>153769.7438</v>
      </c>
    </row>
    <row r="2404">
      <c r="A2404" s="156">
        <v>1.6009776E9</v>
      </c>
      <c r="B2404" s="156">
        <v>153769.7438</v>
      </c>
    </row>
    <row r="2405">
      <c r="A2405" s="152">
        <v>1.60104066E9</v>
      </c>
      <c r="B2405" s="152">
        <v>153769.7438</v>
      </c>
    </row>
    <row r="2406">
      <c r="A2406" s="156">
        <v>1.601064E9</v>
      </c>
      <c r="B2406" s="156">
        <v>153769.7438</v>
      </c>
    </row>
    <row r="2407">
      <c r="A2407" s="152">
        <v>1.60129986E9</v>
      </c>
      <c r="B2407" s="152">
        <v>153769.7438</v>
      </c>
    </row>
    <row r="2408">
      <c r="A2408" s="156">
        <v>1.6013232E9</v>
      </c>
      <c r="B2408" s="156">
        <v>153769.7438</v>
      </c>
    </row>
    <row r="2409">
      <c r="A2409" s="152">
        <v>1.60138626E9</v>
      </c>
      <c r="B2409" s="152">
        <v>153769.7438</v>
      </c>
    </row>
    <row r="2410">
      <c r="A2410" s="156">
        <v>1.6014096E9</v>
      </c>
      <c r="B2410" s="156">
        <v>153769.7438</v>
      </c>
    </row>
    <row r="2411">
      <c r="A2411" s="152">
        <v>1.60147266E9</v>
      </c>
      <c r="B2411" s="152">
        <v>153769.7438</v>
      </c>
    </row>
    <row r="2412">
      <c r="A2412" s="156">
        <v>1.601496E9</v>
      </c>
      <c r="B2412" s="156">
        <v>153769.7438</v>
      </c>
    </row>
    <row r="2413">
      <c r="A2413" s="152">
        <v>1.60155906E9</v>
      </c>
      <c r="B2413" s="152">
        <v>153769.7438</v>
      </c>
    </row>
    <row r="2414">
      <c r="A2414" s="156">
        <v>1.6015824E9</v>
      </c>
      <c r="B2414" s="156">
        <v>153769.7438</v>
      </c>
    </row>
    <row r="2415">
      <c r="A2415" s="152">
        <v>1.60164546E9</v>
      </c>
      <c r="B2415" s="152">
        <v>153769.7438</v>
      </c>
    </row>
    <row r="2416">
      <c r="A2416" s="156">
        <v>1.6016688E9</v>
      </c>
      <c r="B2416" s="156">
        <v>153769.7438</v>
      </c>
    </row>
    <row r="2417">
      <c r="A2417" s="152">
        <v>1.60190466E9</v>
      </c>
      <c r="B2417" s="152">
        <v>153769.7438</v>
      </c>
    </row>
    <row r="2418">
      <c r="A2418" s="156">
        <v>1.601928E9</v>
      </c>
      <c r="B2418" s="156">
        <v>153769.7438</v>
      </c>
    </row>
    <row r="2419">
      <c r="A2419" s="152">
        <v>1.60199106E9</v>
      </c>
      <c r="B2419" s="152">
        <v>153769.7438</v>
      </c>
    </row>
    <row r="2420">
      <c r="A2420" s="156">
        <v>1.6020144E9</v>
      </c>
      <c r="B2420" s="156">
        <v>153769.7438</v>
      </c>
    </row>
    <row r="2421">
      <c r="A2421" s="152">
        <v>1.60207746E9</v>
      </c>
      <c r="B2421" s="152">
        <v>153769.7438</v>
      </c>
    </row>
    <row r="2422">
      <c r="A2422" s="156">
        <v>1.6021008E9</v>
      </c>
      <c r="B2422" s="156">
        <v>153769.7438</v>
      </c>
    </row>
    <row r="2423">
      <c r="A2423" s="152">
        <v>1.60216386E9</v>
      </c>
      <c r="B2423" s="152">
        <v>153769.7438</v>
      </c>
    </row>
    <row r="2424">
      <c r="A2424" s="156">
        <v>1.6021872E9</v>
      </c>
      <c r="B2424" s="156">
        <v>153769.7438</v>
      </c>
    </row>
    <row r="2425">
      <c r="A2425" s="152">
        <v>1.60225026E9</v>
      </c>
      <c r="B2425" s="152">
        <v>153769.7438</v>
      </c>
    </row>
    <row r="2426">
      <c r="A2426" s="156">
        <v>1.6022736E9</v>
      </c>
      <c r="B2426" s="156">
        <v>153769.7438</v>
      </c>
    </row>
    <row r="2427">
      <c r="A2427" s="152">
        <v>1.60250946E9</v>
      </c>
      <c r="B2427" s="152">
        <v>153769.7438</v>
      </c>
    </row>
    <row r="2428">
      <c r="A2428" s="156">
        <v>1.6025328E9</v>
      </c>
      <c r="B2428" s="156">
        <v>155083.5959</v>
      </c>
    </row>
    <row r="2429">
      <c r="A2429" s="152">
        <v>1.60259586E9</v>
      </c>
      <c r="B2429" s="152">
        <v>154969.5371</v>
      </c>
    </row>
    <row r="2430">
      <c r="A2430" s="156">
        <v>1.6026192E9</v>
      </c>
      <c r="B2430" s="156">
        <v>154074.615</v>
      </c>
    </row>
    <row r="2431">
      <c r="A2431" s="152">
        <v>1.60268226E9</v>
      </c>
      <c r="B2431" s="152">
        <v>154272.0243</v>
      </c>
    </row>
    <row r="2432">
      <c r="A2432" s="156">
        <v>1.6027056E9</v>
      </c>
      <c r="B2432" s="156">
        <v>153109.5028</v>
      </c>
    </row>
    <row r="2433">
      <c r="A2433" s="152">
        <v>1.60276866E9</v>
      </c>
      <c r="B2433" s="152">
        <v>151183.6654</v>
      </c>
    </row>
    <row r="2434">
      <c r="A2434" s="156">
        <v>1.602792E9</v>
      </c>
      <c r="B2434" s="156">
        <v>152920.8673</v>
      </c>
    </row>
    <row r="2435">
      <c r="A2435" s="152">
        <v>1.60285506E9</v>
      </c>
      <c r="B2435" s="152">
        <v>153578.8983</v>
      </c>
    </row>
    <row r="2436">
      <c r="A2436" s="156">
        <v>1.6028784E9</v>
      </c>
      <c r="B2436" s="156">
        <v>152828.7429</v>
      </c>
    </row>
    <row r="2437">
      <c r="A2437" s="152">
        <v>1.60311426E9</v>
      </c>
      <c r="B2437" s="152">
        <v>153495.5477</v>
      </c>
    </row>
    <row r="2438">
      <c r="A2438" s="156">
        <v>1.6031376E9</v>
      </c>
      <c r="B2438" s="156">
        <v>150512.4737</v>
      </c>
    </row>
    <row r="2439">
      <c r="A2439" s="152">
        <v>1.60320066E9</v>
      </c>
      <c r="B2439" s="152">
        <v>151131.0229</v>
      </c>
    </row>
    <row r="2440">
      <c r="A2440" s="156">
        <v>1.603224E9</v>
      </c>
      <c r="B2440" s="156">
        <v>151113.4754</v>
      </c>
    </row>
    <row r="2441">
      <c r="A2441" s="152">
        <v>1.60328706E9</v>
      </c>
      <c r="B2441" s="152">
        <v>151091.541</v>
      </c>
    </row>
    <row r="2442">
      <c r="A2442" s="156">
        <v>1.6033104E9</v>
      </c>
      <c r="B2442" s="156">
        <v>150828.3286</v>
      </c>
    </row>
    <row r="2443">
      <c r="A2443" s="152">
        <v>1.60337346E9</v>
      </c>
      <c r="B2443" s="152">
        <v>151122.2492</v>
      </c>
    </row>
    <row r="2444">
      <c r="A2444" s="156">
        <v>1.6033968E9</v>
      </c>
      <c r="B2444" s="156">
        <v>151653.0608</v>
      </c>
    </row>
    <row r="2445">
      <c r="A2445" s="152">
        <v>1.60345986E9</v>
      </c>
      <c r="B2445" s="152">
        <v>152205.8069</v>
      </c>
    </row>
    <row r="2446">
      <c r="A2446" s="156">
        <v>1.6034832E9</v>
      </c>
      <c r="B2446" s="156">
        <v>152166.325</v>
      </c>
    </row>
    <row r="2447">
      <c r="A2447" s="152">
        <v>1.60371906E9</v>
      </c>
      <c r="B2447" s="152">
        <v>150639.6931</v>
      </c>
    </row>
    <row r="2448">
      <c r="A2448" s="156">
        <v>1.6037424E9</v>
      </c>
      <c r="B2448" s="156">
        <v>149363.1129</v>
      </c>
    </row>
    <row r="2449">
      <c r="A2449" s="152">
        <v>1.60380546E9</v>
      </c>
      <c r="B2449" s="152">
        <v>149468.3979</v>
      </c>
    </row>
    <row r="2450">
      <c r="A2450" s="156">
        <v>1.6038288E9</v>
      </c>
      <c r="B2450" s="156">
        <v>148849.8487</v>
      </c>
    </row>
    <row r="2451">
      <c r="A2451" s="152">
        <v>1.60389186E9</v>
      </c>
      <c r="B2451" s="152">
        <v>146178.2428</v>
      </c>
    </row>
    <row r="2452">
      <c r="A2452" s="156">
        <v>1.6039152E9</v>
      </c>
      <c r="B2452" s="156">
        <v>143778.623</v>
      </c>
    </row>
    <row r="2453">
      <c r="A2453" s="152">
        <v>1.60397826E9</v>
      </c>
      <c r="B2453" s="152">
        <v>144107.6385</v>
      </c>
    </row>
    <row r="2454">
      <c r="A2454" s="156">
        <v>1.6040016E9</v>
      </c>
      <c r="B2454" s="156">
        <v>144294.0641</v>
      </c>
    </row>
    <row r="2455">
      <c r="A2455" s="152">
        <v>1.60406466E9</v>
      </c>
      <c r="B2455" s="152">
        <v>144294.0641</v>
      </c>
    </row>
    <row r="2456">
      <c r="A2456" s="156">
        <v>1.604088E9</v>
      </c>
      <c r="B2456" s="156">
        <v>144294.0641</v>
      </c>
    </row>
    <row r="2457">
      <c r="A2457" s="152">
        <v>1.60432746E9</v>
      </c>
      <c r="B2457" s="152">
        <v>144294.0641</v>
      </c>
    </row>
    <row r="2458">
      <c r="A2458" s="156">
        <v>1.6043508E9</v>
      </c>
      <c r="B2458" s="156">
        <v>144294.0641</v>
      </c>
    </row>
    <row r="2459">
      <c r="A2459" s="152">
        <v>1.60441386E9</v>
      </c>
      <c r="B2459" s="152">
        <v>144294.0641</v>
      </c>
    </row>
    <row r="2460">
      <c r="A2460" s="156">
        <v>1.6044372E9</v>
      </c>
      <c r="B2460" s="156">
        <v>144294.0641</v>
      </c>
    </row>
    <row r="2461">
      <c r="A2461" s="152">
        <v>1.60450026E9</v>
      </c>
      <c r="B2461" s="152">
        <v>144294.0641</v>
      </c>
    </row>
    <row r="2462">
      <c r="A2462" s="156">
        <v>1.6045236E9</v>
      </c>
      <c r="B2462" s="156">
        <v>144294.0641</v>
      </c>
    </row>
    <row r="2463">
      <c r="A2463" s="152">
        <v>1.60458666E9</v>
      </c>
      <c r="B2463" s="152">
        <v>144294.0641</v>
      </c>
    </row>
    <row r="2464">
      <c r="A2464" s="156">
        <v>1.60461E9</v>
      </c>
      <c r="B2464" s="156">
        <v>144448.135</v>
      </c>
    </row>
    <row r="2465">
      <c r="A2465" s="152">
        <v>1.60467306E9</v>
      </c>
      <c r="B2465" s="152">
        <v>144250.9044</v>
      </c>
    </row>
    <row r="2466">
      <c r="A2466" s="156">
        <v>1.6046964E9</v>
      </c>
      <c r="B2466" s="156">
        <v>144415.2633</v>
      </c>
    </row>
    <row r="2467">
      <c r="A2467" s="152">
        <v>1.60493226E9</v>
      </c>
      <c r="B2467" s="152">
        <v>150019.901</v>
      </c>
    </row>
    <row r="2468">
      <c r="A2468" s="156">
        <v>1.6049556E9</v>
      </c>
      <c r="B2468" s="156">
        <v>146223.2109</v>
      </c>
    </row>
    <row r="2469">
      <c r="A2469" s="152">
        <v>1.60501866E9</v>
      </c>
      <c r="B2469" s="152">
        <v>145898.6021</v>
      </c>
    </row>
    <row r="2470">
      <c r="A2470" s="156">
        <v>1.605042E9</v>
      </c>
      <c r="B2470" s="156">
        <v>146009.5444</v>
      </c>
    </row>
    <row r="2471">
      <c r="A2471" s="152">
        <v>1.60510506E9</v>
      </c>
      <c r="B2471" s="152">
        <v>146860.1016</v>
      </c>
    </row>
    <row r="2472">
      <c r="A2472" s="156">
        <v>1.6051284E9</v>
      </c>
      <c r="B2472" s="156">
        <v>147090.204</v>
      </c>
    </row>
    <row r="2473">
      <c r="A2473" s="152">
        <v>1.60519146E9</v>
      </c>
      <c r="B2473" s="152">
        <v>146625.8902</v>
      </c>
    </row>
    <row r="2474">
      <c r="A2474" s="156">
        <v>1.6052148E9</v>
      </c>
      <c r="B2474" s="156">
        <v>145668.4997</v>
      </c>
    </row>
    <row r="2475">
      <c r="A2475" s="152">
        <v>1.60527786E9</v>
      </c>
      <c r="B2475" s="152">
        <v>146716.2875</v>
      </c>
    </row>
    <row r="2476">
      <c r="A2476" s="156">
        <v>1.6053012E9</v>
      </c>
      <c r="B2476" s="156">
        <v>147677.787</v>
      </c>
    </row>
    <row r="2477">
      <c r="A2477" s="152">
        <v>1.60553706E9</v>
      </c>
      <c r="B2477" s="152">
        <v>148844.735</v>
      </c>
    </row>
    <row r="2478">
      <c r="A2478" s="156">
        <v>1.6055604E9</v>
      </c>
      <c r="B2478" s="156">
        <v>149514.4974</v>
      </c>
    </row>
    <row r="2479">
      <c r="A2479" s="152">
        <v>1.60562346E9</v>
      </c>
      <c r="B2479" s="152">
        <v>148370.1488</v>
      </c>
    </row>
    <row r="2480">
      <c r="A2480" s="156">
        <v>1.6056468E9</v>
      </c>
      <c r="B2480" s="156">
        <v>148713.2479</v>
      </c>
    </row>
    <row r="2481">
      <c r="A2481" s="152">
        <v>1.60570986E9</v>
      </c>
      <c r="B2481" s="152">
        <v>148762.5556</v>
      </c>
    </row>
    <row r="2482">
      <c r="A2482" s="156">
        <v>1.6057332E9</v>
      </c>
      <c r="B2482" s="156">
        <v>146929.9541</v>
      </c>
    </row>
    <row r="2483">
      <c r="A2483" s="152">
        <v>1.60579626E9</v>
      </c>
      <c r="B2483" s="152">
        <v>146473.8582</v>
      </c>
    </row>
    <row r="2484">
      <c r="A2484" s="156">
        <v>1.6058196E9</v>
      </c>
      <c r="B2484" s="156">
        <v>147546.2999</v>
      </c>
    </row>
    <row r="2485">
      <c r="A2485" s="152">
        <v>1.60588266E9</v>
      </c>
      <c r="B2485" s="152">
        <v>147386.05</v>
      </c>
    </row>
    <row r="2486">
      <c r="A2486" s="156">
        <v>1.605906E9</v>
      </c>
      <c r="B2486" s="156">
        <v>146539.6018</v>
      </c>
    </row>
    <row r="2487">
      <c r="A2487" s="152">
        <v>1.60614186E9</v>
      </c>
      <c r="B2487" s="152">
        <v>147431.2487</v>
      </c>
    </row>
    <row r="2488">
      <c r="A2488" s="156">
        <v>1.6061652E9</v>
      </c>
      <c r="B2488" s="156">
        <v>147414.8128</v>
      </c>
    </row>
    <row r="2489">
      <c r="A2489" s="152">
        <v>1.60622826E9</v>
      </c>
      <c r="B2489" s="152">
        <v>148550.9435</v>
      </c>
    </row>
    <row r="2490">
      <c r="A2490" s="156">
        <v>1.6062516E9</v>
      </c>
      <c r="B2490" s="156">
        <v>149781.5806</v>
      </c>
    </row>
    <row r="2491">
      <c r="A2491" s="152">
        <v>1.60631466E9</v>
      </c>
      <c r="B2491" s="152">
        <v>149592.5679</v>
      </c>
    </row>
    <row r="2492">
      <c r="A2492" s="156">
        <v>1.606338E9</v>
      </c>
      <c r="B2492" s="156">
        <v>149551.4782</v>
      </c>
    </row>
    <row r="2493">
      <c r="A2493" s="152">
        <v>1.60648746E9</v>
      </c>
      <c r="B2493" s="152">
        <v>150024.01</v>
      </c>
    </row>
    <row r="2494">
      <c r="A2494" s="156">
        <v>1.6065E9</v>
      </c>
      <c r="B2494" s="156">
        <v>149966.4844</v>
      </c>
    </row>
    <row r="2495">
      <c r="A2495" s="152">
        <v>1.60674666E9</v>
      </c>
      <c r="B2495" s="152">
        <v>149625.4397</v>
      </c>
    </row>
    <row r="2496">
      <c r="A2496" s="156">
        <v>1.60677E9</v>
      </c>
      <c r="B2496" s="156">
        <v>149304.9399</v>
      </c>
    </row>
    <row r="2497">
      <c r="A2497" s="152">
        <v>1.60683306E9</v>
      </c>
      <c r="B2497" s="152">
        <v>150757.4615</v>
      </c>
    </row>
    <row r="2498">
      <c r="A2498" s="156">
        <v>1.6068564E9</v>
      </c>
      <c r="B2498" s="156">
        <v>150932.0928</v>
      </c>
    </row>
    <row r="2499">
      <c r="A2499" s="152">
        <v>1.60691946E9</v>
      </c>
      <c r="B2499" s="152">
        <v>150360.9457</v>
      </c>
    </row>
    <row r="2500">
      <c r="A2500" s="156">
        <v>1.6069428E9</v>
      </c>
      <c r="B2500" s="156">
        <v>151248.4836</v>
      </c>
    </row>
    <row r="2501">
      <c r="A2501" s="152">
        <v>1.60700586E9</v>
      </c>
      <c r="B2501" s="152">
        <v>151289.5733</v>
      </c>
    </row>
    <row r="2502">
      <c r="A2502" s="156">
        <v>1.6070292E9</v>
      </c>
      <c r="B2502" s="156">
        <v>151207.3939</v>
      </c>
    </row>
    <row r="2503">
      <c r="A2503" s="152">
        <v>1.60709226E9</v>
      </c>
      <c r="B2503" s="152">
        <v>151511.4578</v>
      </c>
    </row>
    <row r="2504">
      <c r="A2504" s="156">
        <v>1.6071156E9</v>
      </c>
      <c r="B2504" s="156">
        <v>152505.829</v>
      </c>
    </row>
    <row r="2505">
      <c r="A2505" s="152">
        <v>1.60735146E9</v>
      </c>
      <c r="B2505" s="152">
        <v>152125.4615</v>
      </c>
    </row>
    <row r="2506">
      <c r="A2506" s="156">
        <v>1.6073748E9</v>
      </c>
      <c r="B2506" s="156">
        <v>152193.5471</v>
      </c>
    </row>
    <row r="2507">
      <c r="A2507" s="152">
        <v>1.60743786E9</v>
      </c>
      <c r="B2507" s="152">
        <v>151762.1051</v>
      </c>
    </row>
    <row r="2508">
      <c r="A2508" s="156">
        <v>1.6074612E9</v>
      </c>
      <c r="B2508" s="156">
        <v>152637.3161</v>
      </c>
    </row>
    <row r="2509">
      <c r="A2509" s="152">
        <v>1.60752426E9</v>
      </c>
      <c r="B2509" s="152">
        <v>152873.582</v>
      </c>
    </row>
    <row r="2510">
      <c r="A2510" s="156">
        <v>1.6075476E9</v>
      </c>
      <c r="B2510" s="156">
        <v>151273.1374</v>
      </c>
    </row>
    <row r="2511">
      <c r="A2511" s="152">
        <v>1.60761066E9</v>
      </c>
      <c r="B2511" s="152">
        <v>150693.7724</v>
      </c>
    </row>
    <row r="2512">
      <c r="A2512" s="156">
        <v>1.607634E9</v>
      </c>
      <c r="B2512" s="156">
        <v>151223.8298</v>
      </c>
    </row>
    <row r="2513">
      <c r="A2513" s="152">
        <v>1.60769706E9</v>
      </c>
      <c r="B2513" s="152">
        <v>150574.6122</v>
      </c>
    </row>
    <row r="2514">
      <c r="A2514" s="156">
        <v>1.6077204E9</v>
      </c>
      <c r="B2514" s="156">
        <v>151047.144</v>
      </c>
    </row>
    <row r="2515">
      <c r="A2515" s="152">
        <v>1.60795626E9</v>
      </c>
      <c r="B2515" s="152">
        <v>152029.1883</v>
      </c>
    </row>
    <row r="2516">
      <c r="A2516" s="156">
        <v>1.6079796E9</v>
      </c>
      <c r="B2516" s="156">
        <v>150373.2726</v>
      </c>
    </row>
    <row r="2517">
      <c r="A2517" s="152">
        <v>1.60804266E9</v>
      </c>
      <c r="B2517" s="152">
        <v>151523.7847</v>
      </c>
    </row>
    <row r="2518">
      <c r="A2518" s="156">
        <v>1.608066E9</v>
      </c>
      <c r="B2518" s="156">
        <v>152398.9957</v>
      </c>
    </row>
    <row r="2519">
      <c r="A2519" s="152">
        <v>1.60812906E9</v>
      </c>
      <c r="B2519" s="152">
        <v>152485.2842</v>
      </c>
    </row>
    <row r="2520">
      <c r="A2520" s="156">
        <v>1.6081524E9</v>
      </c>
      <c r="B2520" s="156">
        <v>152637.3161</v>
      </c>
    </row>
    <row r="2521">
      <c r="A2521" s="152">
        <v>1.60821546E9</v>
      </c>
      <c r="B2521" s="152">
        <v>153442.6746</v>
      </c>
    </row>
    <row r="2522">
      <c r="A2522" s="156">
        <v>1.6082388E9</v>
      </c>
      <c r="B2522" s="156">
        <v>153487.8733</v>
      </c>
    </row>
    <row r="2523">
      <c r="A2523" s="152">
        <v>1.6082676E9</v>
      </c>
      <c r="B2523" s="152">
        <v>153487.8733</v>
      </c>
    </row>
    <row r="2524">
      <c r="A2524" s="156">
        <v>1.60830708E9</v>
      </c>
      <c r="B2524" s="156">
        <v>152877.1503</v>
      </c>
    </row>
    <row r="2525">
      <c r="A2525" s="152">
        <v>1.6083252E9</v>
      </c>
      <c r="B2525" s="152">
        <v>152877.1503</v>
      </c>
    </row>
    <row r="2526">
      <c r="A2526" s="156">
        <v>1.60856106E9</v>
      </c>
      <c r="B2526" s="156">
        <v>151117.2036</v>
      </c>
    </row>
    <row r="2527">
      <c r="A2527" s="152">
        <v>1.6085844E9</v>
      </c>
      <c r="B2527" s="152">
        <v>152332.454</v>
      </c>
    </row>
    <row r="2528">
      <c r="A2528" s="156">
        <v>1.60864746E9</v>
      </c>
      <c r="B2528" s="156">
        <v>152315.948</v>
      </c>
    </row>
    <row r="2529">
      <c r="A2529" s="152">
        <v>1.6086708E9</v>
      </c>
      <c r="B2529" s="152">
        <v>152076.6118</v>
      </c>
    </row>
    <row r="2530">
      <c r="A2530" s="156">
        <v>1.60873386E9</v>
      </c>
      <c r="B2530" s="156">
        <v>152641.5279</v>
      </c>
    </row>
    <row r="2531">
      <c r="A2531" s="152">
        <v>1.6087572E9</v>
      </c>
      <c r="B2531" s="152">
        <v>152212.7859</v>
      </c>
    </row>
    <row r="2532">
      <c r="A2532" s="156">
        <v>1.60882026E9</v>
      </c>
      <c r="B2532" s="156">
        <v>152476.881</v>
      </c>
    </row>
    <row r="2533">
      <c r="A2533" s="152">
        <v>1.6088328E9</v>
      </c>
      <c r="B2533" s="152">
        <v>152802.8735</v>
      </c>
    </row>
    <row r="2534">
      <c r="A2534" s="156">
        <v>1.60916586E9</v>
      </c>
      <c r="B2534" s="156">
        <v>153842.7483</v>
      </c>
    </row>
    <row r="2535">
      <c r="A2535" s="152">
        <v>1.6091892E9</v>
      </c>
      <c r="B2535" s="152">
        <v>154110.9699</v>
      </c>
    </row>
    <row r="2536">
      <c r="A2536" s="156">
        <v>1.60925226E9</v>
      </c>
      <c r="B2536" s="156">
        <v>154841.3581</v>
      </c>
    </row>
    <row r="2537">
      <c r="A2537" s="152">
        <v>1.6092756E9</v>
      </c>
      <c r="B2537" s="152">
        <v>153817.9893</v>
      </c>
    </row>
    <row r="2538">
      <c r="A2538" s="156">
        <v>1.60933866E9</v>
      </c>
      <c r="B2538" s="156">
        <v>154247.144</v>
      </c>
    </row>
    <row r="2539">
      <c r="A2539" s="152">
        <v>1.609362E9</v>
      </c>
      <c r="B2539" s="152">
        <v>154036.6931</v>
      </c>
    </row>
    <row r="2540">
      <c r="A2540" s="156">
        <v>1.60942506E9</v>
      </c>
      <c r="B2540" s="156">
        <v>153960.3531</v>
      </c>
    </row>
    <row r="2541">
      <c r="A2541" s="152">
        <v>1.6094484E9</v>
      </c>
      <c r="B2541" s="152">
        <v>154816.5992</v>
      </c>
    </row>
    <row r="2542">
      <c r="A2542" s="152"/>
      <c r="B2542" s="152"/>
    </row>
    <row r="2543">
      <c r="A2543" s="152"/>
      <c r="B2543" s="152"/>
    </row>
    <row r="2544">
      <c r="A2544" s="152"/>
      <c r="B2544" s="152"/>
    </row>
    <row r="2545">
      <c r="A2545" s="152"/>
      <c r="B2545" s="152"/>
    </row>
    <row r="2546">
      <c r="A2546" s="152"/>
      <c r="B2546" s="152"/>
    </row>
    <row r="2547">
      <c r="A2547" s="152"/>
      <c r="B2547" s="152"/>
    </row>
    <row r="2548">
      <c r="A2548" s="152"/>
      <c r="B2548" s="152"/>
    </row>
    <row r="2549">
      <c r="A2549" s="152"/>
      <c r="B2549" s="152"/>
    </row>
    <row r="2550">
      <c r="A2550" s="152"/>
      <c r="B2550" s="152"/>
    </row>
    <row r="2551">
      <c r="A2551" s="152"/>
      <c r="B2551" s="152"/>
    </row>
    <row r="2552">
      <c r="A2552" s="152"/>
      <c r="B2552" s="152"/>
    </row>
    <row r="2553">
      <c r="A2553" s="152"/>
      <c r="B2553" s="152"/>
    </row>
    <row r="2554">
      <c r="A2554" s="152"/>
      <c r="B2554" s="152"/>
    </row>
    <row r="2555">
      <c r="A2555" s="152"/>
      <c r="B2555" s="152"/>
    </row>
    <row r="2556">
      <c r="A2556" s="152"/>
      <c r="B2556" s="152"/>
    </row>
    <row r="2557">
      <c r="A2557" s="152"/>
      <c r="B2557" s="152"/>
    </row>
    <row r="2558">
      <c r="A2558" s="152"/>
      <c r="B2558" s="152"/>
    </row>
    <row r="2559">
      <c r="A2559" s="152"/>
      <c r="B2559" s="152"/>
    </row>
    <row r="2560">
      <c r="A2560" s="152"/>
      <c r="B2560" s="152"/>
    </row>
    <row r="2561">
      <c r="A2561" s="152"/>
      <c r="B2561" s="152"/>
    </row>
    <row r="2562">
      <c r="A2562" s="152"/>
      <c r="B2562" s="152"/>
    </row>
    <row r="2563">
      <c r="A2563" s="152"/>
      <c r="B2563" s="152"/>
    </row>
    <row r="2564">
      <c r="A2564" s="152"/>
      <c r="B2564" s="152"/>
    </row>
    <row r="2565">
      <c r="A2565" s="152"/>
      <c r="B2565" s="152"/>
    </row>
    <row r="2566">
      <c r="A2566" s="152"/>
      <c r="B2566" s="152"/>
    </row>
    <row r="2567">
      <c r="A2567" s="152"/>
      <c r="B2567" s="152"/>
    </row>
    <row r="2568">
      <c r="A2568" s="152"/>
      <c r="B2568" s="152"/>
    </row>
    <row r="2569">
      <c r="A2569" s="152"/>
      <c r="B2569" s="152"/>
    </row>
    <row r="2570">
      <c r="A2570" s="152"/>
      <c r="B2570" s="152"/>
    </row>
    <row r="2571">
      <c r="A2571" s="152"/>
      <c r="B2571" s="152"/>
    </row>
    <row r="2572">
      <c r="A2572" s="152"/>
      <c r="B2572" s="152"/>
    </row>
    <row r="2573">
      <c r="A2573" s="152"/>
      <c r="B2573" s="152"/>
    </row>
    <row r="2574">
      <c r="A2574" s="152"/>
      <c r="B2574" s="152"/>
    </row>
    <row r="2575">
      <c r="A2575" s="152"/>
      <c r="B2575" s="152"/>
    </row>
    <row r="2576">
      <c r="A2576" s="152"/>
      <c r="B2576" s="152"/>
    </row>
    <row r="2577">
      <c r="A2577" s="152"/>
      <c r="B2577" s="152"/>
    </row>
    <row r="2578">
      <c r="A2578" s="152"/>
      <c r="B2578" s="152"/>
    </row>
    <row r="2579">
      <c r="A2579" s="152"/>
      <c r="B2579" s="152"/>
    </row>
    <row r="2580">
      <c r="A2580" s="152"/>
      <c r="B2580" s="152"/>
    </row>
    <row r="2581">
      <c r="A2581" s="152"/>
      <c r="B2581" s="152"/>
    </row>
    <row r="2582">
      <c r="A2582" s="152"/>
      <c r="B2582" s="152"/>
    </row>
    <row r="2583">
      <c r="A2583" s="152"/>
      <c r="B2583" s="152"/>
    </row>
    <row r="2584">
      <c r="A2584" s="152"/>
      <c r="B2584" s="152"/>
    </row>
    <row r="2585">
      <c r="A2585" s="152"/>
      <c r="B2585" s="152"/>
    </row>
    <row r="2586">
      <c r="A2586" s="152"/>
      <c r="B2586" s="152"/>
    </row>
    <row r="2587">
      <c r="A2587" s="152"/>
      <c r="B2587" s="152"/>
    </row>
    <row r="2588">
      <c r="A2588" s="152"/>
      <c r="B2588" s="152"/>
    </row>
    <row r="2589">
      <c r="A2589" s="152"/>
      <c r="B2589" s="152"/>
    </row>
    <row r="2590">
      <c r="A2590" s="152"/>
      <c r="B2590" s="152"/>
    </row>
    <row r="2591">
      <c r="A2591" s="152"/>
      <c r="B2591" s="152"/>
    </row>
    <row r="2592">
      <c r="A2592" s="152"/>
      <c r="B2592" s="152"/>
    </row>
    <row r="2593">
      <c r="A2593" s="152"/>
      <c r="B2593" s="152"/>
    </row>
    <row r="2594">
      <c r="A2594" s="152"/>
      <c r="B2594" s="152"/>
    </row>
    <row r="2595">
      <c r="A2595" s="152"/>
      <c r="B2595" s="152"/>
    </row>
    <row r="2596">
      <c r="A2596" s="152"/>
      <c r="B2596" s="152"/>
    </row>
    <row r="2597">
      <c r="A2597" s="152"/>
      <c r="B2597" s="152"/>
    </row>
    <row r="2598">
      <c r="A2598" s="152"/>
      <c r="B2598" s="152"/>
    </row>
    <row r="2599">
      <c r="A2599" s="152"/>
      <c r="B2599" s="152"/>
    </row>
    <row r="2600">
      <c r="A2600" s="152"/>
      <c r="B2600" s="152"/>
    </row>
    <row r="2601">
      <c r="A2601" s="152"/>
      <c r="B2601" s="152"/>
    </row>
    <row r="2602">
      <c r="A2602" s="152"/>
      <c r="B2602" s="152"/>
    </row>
    <row r="2603">
      <c r="A2603" s="152"/>
      <c r="B2603" s="152"/>
    </row>
    <row r="2604">
      <c r="A2604" s="152"/>
      <c r="B2604" s="152"/>
    </row>
    <row r="2605">
      <c r="A2605" s="152"/>
      <c r="B2605" s="152"/>
    </row>
    <row r="2606">
      <c r="A2606" s="152"/>
      <c r="B2606" s="152"/>
    </row>
    <row r="2607">
      <c r="A2607" s="152"/>
      <c r="B2607" s="152"/>
    </row>
    <row r="2608">
      <c r="A2608" s="152"/>
      <c r="B2608" s="152"/>
    </row>
    <row r="2609">
      <c r="A2609" s="152"/>
      <c r="B2609" s="152"/>
    </row>
    <row r="2610">
      <c r="A2610" s="152"/>
      <c r="B2610" s="152"/>
    </row>
    <row r="2611">
      <c r="A2611" s="152"/>
      <c r="B2611" s="152"/>
    </row>
    <row r="2612">
      <c r="A2612" s="152"/>
      <c r="B2612" s="152"/>
    </row>
    <row r="2613">
      <c r="A2613" s="152"/>
      <c r="B2613" s="152"/>
    </row>
    <row r="2614">
      <c r="A2614" s="152"/>
      <c r="B2614" s="152"/>
    </row>
    <row r="2615">
      <c r="A2615" s="152"/>
      <c r="B2615" s="152"/>
    </row>
    <row r="2616">
      <c r="A2616" s="152"/>
      <c r="B2616" s="152"/>
    </row>
    <row r="2617">
      <c r="A2617" s="152"/>
      <c r="B2617" s="152"/>
    </row>
    <row r="2618">
      <c r="A2618" s="152"/>
      <c r="B2618" s="152"/>
    </row>
    <row r="2619">
      <c r="A2619" s="152"/>
      <c r="B2619" s="152"/>
    </row>
    <row r="2620">
      <c r="A2620" s="152"/>
      <c r="B2620" s="152"/>
    </row>
    <row r="2621">
      <c r="A2621" s="152"/>
      <c r="B2621" s="152"/>
    </row>
    <row r="2622">
      <c r="A2622" s="152"/>
      <c r="B2622" s="152"/>
    </row>
    <row r="2623">
      <c r="A2623" s="152"/>
      <c r="B2623" s="152"/>
    </row>
    <row r="2624">
      <c r="A2624" s="152"/>
      <c r="B2624" s="152"/>
    </row>
    <row r="2625">
      <c r="A2625" s="152"/>
      <c r="B2625" s="152"/>
    </row>
    <row r="2626">
      <c r="A2626" s="152"/>
      <c r="B2626" s="152"/>
    </row>
    <row r="2627">
      <c r="A2627" s="152"/>
      <c r="B2627" s="152"/>
    </row>
    <row r="2628">
      <c r="A2628" s="152"/>
      <c r="B2628" s="152"/>
    </row>
    <row r="2629">
      <c r="A2629" s="152"/>
      <c r="B2629" s="152"/>
    </row>
    <row r="2630">
      <c r="A2630" s="152"/>
      <c r="B2630" s="152"/>
    </row>
    <row r="2631">
      <c r="A2631" s="152"/>
      <c r="B2631" s="152"/>
    </row>
    <row r="2632">
      <c r="A2632" s="152"/>
      <c r="B2632" s="152"/>
    </row>
    <row r="2633">
      <c r="A2633" s="152"/>
      <c r="B2633" s="152"/>
    </row>
    <row r="2634">
      <c r="A2634" s="152"/>
      <c r="B2634" s="152"/>
    </row>
    <row r="2635">
      <c r="A2635" s="152"/>
      <c r="B2635" s="152"/>
    </row>
    <row r="2636">
      <c r="A2636" s="152"/>
      <c r="B2636" s="152"/>
    </row>
    <row r="2637">
      <c r="A2637" s="152"/>
      <c r="B2637" s="152"/>
    </row>
    <row r="2638">
      <c r="A2638" s="152"/>
      <c r="B2638" s="152"/>
    </row>
    <row r="2639">
      <c r="A2639" s="152"/>
      <c r="B2639" s="152"/>
    </row>
    <row r="2640">
      <c r="A2640" s="152"/>
      <c r="B2640" s="152"/>
    </row>
    <row r="2641">
      <c r="A2641" s="152"/>
      <c r="B2641" s="152"/>
    </row>
    <row r="2642">
      <c r="A2642" s="152"/>
      <c r="B2642" s="152"/>
    </row>
    <row r="2643">
      <c r="A2643" s="152"/>
      <c r="B2643" s="152"/>
    </row>
    <row r="2644">
      <c r="A2644" s="152"/>
      <c r="B2644" s="152"/>
    </row>
    <row r="2645">
      <c r="A2645" s="152"/>
      <c r="B2645" s="152"/>
    </row>
    <row r="2646">
      <c r="A2646" s="152"/>
      <c r="B2646" s="152"/>
    </row>
    <row r="2647">
      <c r="A2647" s="152"/>
      <c r="B2647" s="152"/>
    </row>
    <row r="2648">
      <c r="A2648" s="152"/>
      <c r="B2648" s="152"/>
    </row>
    <row r="2649">
      <c r="A2649" s="152"/>
      <c r="B2649" s="152"/>
    </row>
    <row r="2650">
      <c r="A2650" s="152"/>
      <c r="B2650" s="152"/>
    </row>
    <row r="2651">
      <c r="A2651" s="152"/>
      <c r="B2651" s="152"/>
    </row>
    <row r="2652">
      <c r="A2652" s="152"/>
      <c r="B2652" s="152"/>
    </row>
    <row r="2653">
      <c r="A2653" s="152"/>
      <c r="B2653" s="152"/>
    </row>
    <row r="2654">
      <c r="A2654" s="152"/>
      <c r="B2654" s="152"/>
    </row>
    <row r="2655">
      <c r="A2655" s="152"/>
      <c r="B2655" s="152"/>
    </row>
    <row r="2656">
      <c r="A2656" s="152"/>
      <c r="B2656" s="152"/>
    </row>
    <row r="2657">
      <c r="A2657" s="152"/>
      <c r="B2657" s="152"/>
    </row>
    <row r="2658">
      <c r="A2658" s="152"/>
      <c r="B2658" s="152"/>
    </row>
    <row r="2659">
      <c r="A2659" s="152"/>
      <c r="B2659" s="152"/>
    </row>
    <row r="2660">
      <c r="A2660" s="152"/>
      <c r="B2660" s="152"/>
    </row>
    <row r="2661">
      <c r="A2661" s="152"/>
      <c r="B2661" s="152"/>
    </row>
    <row r="2662">
      <c r="A2662" s="152"/>
      <c r="B2662" s="152"/>
    </row>
    <row r="2663">
      <c r="A2663" s="152"/>
      <c r="B2663" s="152"/>
    </row>
    <row r="2664">
      <c r="A2664" s="152"/>
      <c r="B2664" s="152"/>
    </row>
    <row r="2665">
      <c r="A2665" s="152"/>
      <c r="B2665" s="152"/>
    </row>
    <row r="2666">
      <c r="A2666" s="152"/>
      <c r="B2666" s="152"/>
    </row>
    <row r="2667">
      <c r="A2667" s="152"/>
      <c r="B2667" s="152"/>
    </row>
    <row r="2668">
      <c r="A2668" s="152"/>
      <c r="B2668" s="152"/>
    </row>
    <row r="2669">
      <c r="A2669" s="152"/>
      <c r="B2669" s="152"/>
    </row>
    <row r="2670">
      <c r="A2670" s="152"/>
      <c r="B2670" s="152"/>
    </row>
    <row r="2671">
      <c r="A2671" s="152"/>
      <c r="B2671" s="152"/>
    </row>
    <row r="2672">
      <c r="A2672" s="152"/>
      <c r="B2672" s="152"/>
    </row>
    <row r="2673">
      <c r="A2673" s="152"/>
      <c r="B2673" s="152"/>
    </row>
    <row r="2674">
      <c r="A2674" s="152"/>
      <c r="B2674" s="152"/>
    </row>
    <row r="2675">
      <c r="A2675" s="152"/>
      <c r="B2675" s="152"/>
    </row>
    <row r="2676">
      <c r="A2676" s="152"/>
      <c r="B2676" s="152"/>
    </row>
    <row r="2677">
      <c r="A2677" s="152"/>
      <c r="B2677" s="152"/>
    </row>
    <row r="2678">
      <c r="A2678" s="152"/>
      <c r="B2678" s="152"/>
    </row>
    <row r="2679">
      <c r="A2679" s="152"/>
      <c r="B2679" s="152"/>
    </row>
    <row r="2680">
      <c r="A2680" s="152"/>
      <c r="B2680" s="152"/>
    </row>
    <row r="2681">
      <c r="A2681" s="152"/>
      <c r="B2681" s="152"/>
    </row>
    <row r="2682">
      <c r="A2682" s="152"/>
      <c r="B2682" s="152"/>
    </row>
    <row r="2683">
      <c r="A2683" s="152"/>
      <c r="B2683" s="152"/>
    </row>
    <row r="2684">
      <c r="A2684" s="152"/>
      <c r="B2684" s="152"/>
    </row>
    <row r="2685">
      <c r="A2685" s="152"/>
      <c r="B2685" s="152"/>
    </row>
    <row r="2686">
      <c r="A2686" s="152"/>
      <c r="B2686" s="152"/>
    </row>
    <row r="2687">
      <c r="A2687" s="152"/>
      <c r="B2687" s="152"/>
    </row>
    <row r="2688">
      <c r="A2688" s="152"/>
      <c r="B2688" s="152"/>
    </row>
    <row r="2689">
      <c r="A2689" s="152"/>
      <c r="B2689" s="152"/>
    </row>
    <row r="2690">
      <c r="A2690" s="152"/>
      <c r="B2690" s="152"/>
    </row>
    <row r="2691">
      <c r="A2691" s="152"/>
      <c r="B2691" s="152"/>
    </row>
    <row r="2692">
      <c r="A2692" s="152"/>
      <c r="B2692" s="152"/>
    </row>
    <row r="2693">
      <c r="A2693" s="152"/>
      <c r="B2693" s="152"/>
    </row>
    <row r="2694">
      <c r="A2694" s="152"/>
      <c r="B2694" s="152"/>
    </row>
    <row r="2695">
      <c r="A2695" s="152"/>
      <c r="B2695" s="152"/>
    </row>
    <row r="2696">
      <c r="A2696" s="152"/>
      <c r="B2696" s="152"/>
    </row>
    <row r="2697">
      <c r="A2697" s="152"/>
      <c r="B2697" s="152"/>
    </row>
    <row r="2698">
      <c r="A2698" s="152"/>
      <c r="B2698" s="152"/>
    </row>
    <row r="2699">
      <c r="A2699" s="152"/>
      <c r="B2699" s="152"/>
    </row>
    <row r="2700">
      <c r="A2700" s="152"/>
      <c r="B2700" s="152"/>
    </row>
    <row r="2701">
      <c r="A2701" s="152"/>
      <c r="B2701" s="152"/>
    </row>
    <row r="2702">
      <c r="A2702" s="152"/>
      <c r="B2702" s="152"/>
    </row>
    <row r="2703">
      <c r="A2703" s="152"/>
      <c r="B2703" s="152"/>
    </row>
    <row r="2704">
      <c r="A2704" s="152"/>
      <c r="B2704" s="152"/>
    </row>
    <row r="2705">
      <c r="A2705" s="152"/>
      <c r="B2705" s="152"/>
    </row>
    <row r="2706">
      <c r="A2706" s="152"/>
      <c r="B2706" s="152"/>
    </row>
    <row r="2707">
      <c r="A2707" s="152"/>
      <c r="B2707" s="152"/>
    </row>
    <row r="2708">
      <c r="A2708" s="152"/>
      <c r="B2708" s="152"/>
    </row>
    <row r="2709">
      <c r="A2709" s="152"/>
      <c r="B2709" s="152"/>
    </row>
    <row r="2710">
      <c r="A2710" s="152"/>
      <c r="B2710" s="152"/>
    </row>
    <row r="2711">
      <c r="A2711" s="152"/>
      <c r="B2711" s="152"/>
    </row>
    <row r="2712">
      <c r="A2712" s="152"/>
      <c r="B2712" s="152"/>
    </row>
    <row r="2713">
      <c r="A2713" s="152"/>
      <c r="B2713" s="152"/>
    </row>
    <row r="2714">
      <c r="A2714" s="152"/>
      <c r="B2714" s="152"/>
    </row>
    <row r="2715">
      <c r="A2715" s="152"/>
      <c r="B2715" s="152"/>
    </row>
    <row r="2716">
      <c r="A2716" s="152"/>
      <c r="B2716" s="152"/>
    </row>
    <row r="2717">
      <c r="A2717" s="152"/>
      <c r="B2717" s="152"/>
    </row>
    <row r="2718">
      <c r="A2718" s="152"/>
      <c r="B2718" s="152"/>
    </row>
    <row r="2719">
      <c r="A2719" s="152"/>
      <c r="B2719" s="152"/>
    </row>
    <row r="2720">
      <c r="A2720" s="152"/>
      <c r="B2720" s="152"/>
    </row>
    <row r="2721">
      <c r="A2721" s="152"/>
      <c r="B2721" s="152"/>
    </row>
    <row r="2722">
      <c r="A2722" s="152"/>
      <c r="B2722" s="152"/>
    </row>
    <row r="2723">
      <c r="A2723" s="152"/>
      <c r="B2723" s="152"/>
    </row>
    <row r="2724">
      <c r="A2724" s="152"/>
      <c r="B2724" s="152"/>
    </row>
    <row r="2725">
      <c r="A2725" s="152"/>
      <c r="B2725" s="152"/>
    </row>
    <row r="2726">
      <c r="A2726" s="152"/>
      <c r="B2726" s="152"/>
    </row>
    <row r="2727">
      <c r="A2727" s="152"/>
      <c r="B2727" s="152"/>
    </row>
    <row r="2728">
      <c r="A2728" s="152"/>
      <c r="B2728" s="152"/>
    </row>
    <row r="2729">
      <c r="A2729" s="152"/>
      <c r="B2729" s="152"/>
    </row>
    <row r="2730">
      <c r="A2730" s="152"/>
      <c r="B2730" s="152"/>
    </row>
    <row r="2731">
      <c r="A2731" s="152"/>
      <c r="B2731" s="152"/>
    </row>
    <row r="2732">
      <c r="A2732" s="152"/>
      <c r="B2732" s="152"/>
    </row>
    <row r="2733">
      <c r="A2733" s="152"/>
      <c r="B2733" s="152"/>
    </row>
    <row r="2734">
      <c r="A2734" s="152"/>
      <c r="B2734" s="152"/>
    </row>
    <row r="2735">
      <c r="A2735" s="152"/>
      <c r="B2735" s="152"/>
    </row>
    <row r="2736">
      <c r="A2736" s="152"/>
      <c r="B2736" s="152"/>
    </row>
    <row r="2737">
      <c r="A2737" s="152"/>
      <c r="B2737" s="152"/>
    </row>
    <row r="2738">
      <c r="A2738" s="152"/>
      <c r="B2738" s="152"/>
    </row>
    <row r="2739">
      <c r="A2739" s="152"/>
      <c r="B2739" s="152"/>
    </row>
    <row r="2740">
      <c r="A2740" s="152"/>
      <c r="B2740" s="152"/>
    </row>
    <row r="2741">
      <c r="A2741" s="152"/>
      <c r="B2741" s="152"/>
    </row>
    <row r="2742">
      <c r="A2742" s="152"/>
      <c r="B2742" s="152"/>
    </row>
    <row r="2743">
      <c r="A2743" s="152"/>
      <c r="B2743" s="152"/>
    </row>
    <row r="2744">
      <c r="A2744" s="152"/>
      <c r="B2744" s="152"/>
    </row>
    <row r="2745">
      <c r="A2745" s="152"/>
      <c r="B2745" s="152"/>
    </row>
    <row r="2746">
      <c r="A2746" s="152"/>
      <c r="B2746" s="152"/>
    </row>
    <row r="2747">
      <c r="A2747" s="152"/>
      <c r="B2747" s="152"/>
    </row>
    <row r="2748">
      <c r="A2748" s="152"/>
      <c r="B2748" s="152"/>
    </row>
    <row r="2749">
      <c r="A2749" s="152"/>
      <c r="B2749" s="152"/>
    </row>
    <row r="2750">
      <c r="A2750" s="152"/>
      <c r="B2750" s="152"/>
    </row>
    <row r="2751">
      <c r="A2751" s="152"/>
      <c r="B2751" s="152"/>
    </row>
    <row r="2752">
      <c r="A2752" s="152"/>
      <c r="B2752" s="152"/>
    </row>
    <row r="2753">
      <c r="A2753" s="152"/>
      <c r="B2753" s="152"/>
    </row>
    <row r="2754">
      <c r="A2754" s="152"/>
      <c r="B2754" s="152"/>
    </row>
    <row r="2755">
      <c r="A2755" s="152"/>
      <c r="B2755" s="152"/>
    </row>
    <row r="2756">
      <c r="A2756" s="152"/>
      <c r="B2756" s="152"/>
    </row>
    <row r="2757">
      <c r="A2757" s="152"/>
      <c r="B2757" s="152"/>
    </row>
    <row r="2758">
      <c r="A2758" s="152"/>
      <c r="B2758" s="152"/>
    </row>
    <row r="2759">
      <c r="A2759" s="152"/>
      <c r="B2759" s="152"/>
    </row>
    <row r="2760">
      <c r="A2760" s="152"/>
      <c r="B2760" s="152"/>
    </row>
    <row r="2761">
      <c r="A2761" s="152"/>
      <c r="B2761" s="152"/>
    </row>
    <row r="2762">
      <c r="A2762" s="152"/>
      <c r="B2762" s="152"/>
    </row>
    <row r="2763">
      <c r="A2763" s="152"/>
      <c r="B2763" s="152"/>
    </row>
    <row r="2764">
      <c r="A2764" s="152"/>
      <c r="B2764" s="152"/>
    </row>
    <row r="2765">
      <c r="A2765" s="152"/>
      <c r="B2765" s="152"/>
    </row>
    <row r="2766">
      <c r="A2766" s="152"/>
      <c r="B2766" s="152"/>
    </row>
    <row r="2767">
      <c r="A2767" s="152"/>
      <c r="B2767" s="152"/>
    </row>
    <row r="2768">
      <c r="A2768" s="152"/>
      <c r="B2768" s="152"/>
    </row>
    <row r="2769">
      <c r="A2769" s="152"/>
      <c r="B2769" s="152"/>
    </row>
    <row r="2770">
      <c r="A2770" s="152"/>
      <c r="B2770" s="152"/>
    </row>
    <row r="2771">
      <c r="A2771" s="152"/>
      <c r="B2771" s="152"/>
    </row>
    <row r="2772">
      <c r="A2772" s="152"/>
      <c r="B2772" s="152"/>
    </row>
    <row r="2773">
      <c r="A2773" s="152"/>
      <c r="B2773" s="152"/>
    </row>
    <row r="2774">
      <c r="A2774" s="152"/>
      <c r="B2774" s="152"/>
    </row>
    <row r="2775">
      <c r="A2775" s="152"/>
      <c r="B2775" s="152"/>
    </row>
    <row r="2776">
      <c r="A2776" s="152"/>
      <c r="B2776" s="152"/>
    </row>
    <row r="2777">
      <c r="A2777" s="152"/>
      <c r="B2777" s="152"/>
    </row>
    <row r="2778">
      <c r="A2778" s="152"/>
      <c r="B2778" s="152"/>
    </row>
    <row r="2779">
      <c r="A2779" s="152"/>
      <c r="B2779" s="152"/>
    </row>
    <row r="2780">
      <c r="A2780" s="152"/>
      <c r="B2780" s="152"/>
    </row>
    <row r="2781">
      <c r="A2781" s="152"/>
      <c r="B2781" s="152"/>
    </row>
    <row r="2782">
      <c r="A2782" s="152"/>
      <c r="B2782" s="152"/>
    </row>
    <row r="2783">
      <c r="A2783" s="152"/>
      <c r="B2783" s="152"/>
    </row>
    <row r="2784">
      <c r="A2784" s="152"/>
      <c r="B2784" s="152"/>
    </row>
    <row r="2785">
      <c r="A2785" s="152"/>
      <c r="B2785" s="152"/>
    </row>
    <row r="2786">
      <c r="A2786" s="152"/>
      <c r="B2786" s="152"/>
    </row>
    <row r="2787">
      <c r="A2787" s="152"/>
      <c r="B2787" s="152"/>
    </row>
    <row r="2788">
      <c r="A2788" s="152"/>
      <c r="B2788" s="152"/>
    </row>
    <row r="2789">
      <c r="A2789" s="152"/>
      <c r="B2789" s="152"/>
    </row>
    <row r="2790">
      <c r="A2790" s="152"/>
      <c r="B2790" s="152"/>
    </row>
    <row r="2791">
      <c r="A2791" s="152"/>
      <c r="B2791" s="152"/>
    </row>
    <row r="2792">
      <c r="A2792" s="152"/>
      <c r="B2792" s="152"/>
    </row>
    <row r="2793">
      <c r="A2793" s="152"/>
      <c r="B2793" s="152"/>
    </row>
    <row r="2794">
      <c r="A2794" s="152"/>
      <c r="B2794" s="152"/>
    </row>
    <row r="2795">
      <c r="A2795" s="152"/>
      <c r="B2795" s="152"/>
    </row>
    <row r="2796">
      <c r="A2796" s="152"/>
      <c r="B2796" s="152"/>
    </row>
    <row r="2797">
      <c r="A2797" s="152"/>
      <c r="B2797" s="152"/>
    </row>
    <row r="2798">
      <c r="A2798" s="152"/>
      <c r="B2798" s="152"/>
    </row>
    <row r="2799">
      <c r="A2799" s="152"/>
      <c r="B2799" s="152"/>
    </row>
    <row r="2800">
      <c r="A2800" s="152"/>
      <c r="B2800" s="152"/>
    </row>
    <row r="2801">
      <c r="A2801" s="152"/>
      <c r="B2801" s="152"/>
    </row>
    <row r="2802">
      <c r="A2802" s="152"/>
      <c r="B2802" s="152"/>
    </row>
    <row r="2803">
      <c r="A2803" s="152"/>
      <c r="B2803" s="152"/>
    </row>
    <row r="2804">
      <c r="A2804" s="152"/>
      <c r="B2804" s="152"/>
    </row>
    <row r="2805">
      <c r="A2805" s="152"/>
      <c r="B2805" s="152"/>
    </row>
    <row r="2806">
      <c r="A2806" s="152"/>
      <c r="B2806" s="152"/>
    </row>
    <row r="2807">
      <c r="A2807" s="152"/>
      <c r="B2807" s="152"/>
    </row>
    <row r="2808">
      <c r="A2808" s="152"/>
      <c r="B2808" s="152"/>
    </row>
    <row r="2809">
      <c r="A2809" s="152"/>
      <c r="B2809" s="152"/>
    </row>
    <row r="2810">
      <c r="A2810" s="152"/>
      <c r="B2810" s="152"/>
    </row>
    <row r="2811">
      <c r="A2811" s="152"/>
      <c r="B2811" s="152"/>
    </row>
    <row r="2812">
      <c r="A2812" s="152"/>
      <c r="B2812" s="152"/>
    </row>
    <row r="2813">
      <c r="A2813" s="152"/>
      <c r="B2813" s="152"/>
    </row>
    <row r="2814">
      <c r="A2814" s="152"/>
      <c r="B2814" s="152"/>
    </row>
    <row r="2815">
      <c r="A2815" s="152"/>
      <c r="B2815" s="152"/>
    </row>
    <row r="2816">
      <c r="A2816" s="152"/>
      <c r="B2816" s="152"/>
    </row>
    <row r="2817">
      <c r="A2817" s="152"/>
      <c r="B2817" s="152"/>
    </row>
    <row r="2818">
      <c r="A2818" s="152"/>
      <c r="B2818" s="152"/>
    </row>
    <row r="2819">
      <c r="A2819" s="152"/>
      <c r="B2819" s="152"/>
    </row>
    <row r="2820">
      <c r="A2820" s="152"/>
      <c r="B2820" s="152"/>
    </row>
    <row r="2821">
      <c r="A2821" s="152"/>
      <c r="B2821" s="152"/>
    </row>
    <row r="2822">
      <c r="A2822" s="152"/>
      <c r="B2822" s="152"/>
    </row>
    <row r="2823">
      <c r="A2823" s="152"/>
      <c r="B2823" s="152"/>
    </row>
    <row r="2824">
      <c r="A2824" s="152"/>
      <c r="B2824" s="152"/>
    </row>
    <row r="2825">
      <c r="A2825" s="152"/>
      <c r="B2825" s="152"/>
    </row>
    <row r="2826">
      <c r="A2826" s="152"/>
      <c r="B2826" s="152"/>
    </row>
    <row r="2827">
      <c r="A2827" s="152"/>
      <c r="B2827" s="152"/>
    </row>
    <row r="2828">
      <c r="A2828" s="152"/>
      <c r="B2828" s="152"/>
    </row>
    <row r="2829">
      <c r="A2829" s="152"/>
      <c r="B2829" s="152"/>
    </row>
    <row r="2830">
      <c r="A2830" s="152"/>
      <c r="B2830" s="152"/>
    </row>
    <row r="2831">
      <c r="A2831" s="152"/>
      <c r="B2831" s="152"/>
    </row>
    <row r="2832">
      <c r="A2832" s="152"/>
      <c r="B2832" s="152"/>
    </row>
    <row r="2833">
      <c r="A2833" s="152"/>
      <c r="B2833" s="152"/>
    </row>
    <row r="2834">
      <c r="A2834" s="152"/>
      <c r="B2834" s="152"/>
    </row>
    <row r="2835">
      <c r="A2835" s="152"/>
      <c r="B2835" s="152"/>
    </row>
    <row r="2836">
      <c r="A2836" s="152"/>
      <c r="B2836" s="152"/>
    </row>
    <row r="2837">
      <c r="A2837" s="152"/>
      <c r="B2837" s="152"/>
    </row>
    <row r="2838">
      <c r="A2838" s="152"/>
      <c r="B2838" s="152"/>
    </row>
    <row r="2839">
      <c r="A2839" s="152"/>
      <c r="B2839" s="152"/>
    </row>
    <row r="2840">
      <c r="A2840" s="152"/>
      <c r="B2840" s="152"/>
    </row>
    <row r="2841">
      <c r="A2841" s="152"/>
      <c r="B2841" s="152"/>
    </row>
    <row r="2842">
      <c r="A2842" s="152"/>
      <c r="B2842" s="152"/>
    </row>
    <row r="2843">
      <c r="A2843" s="152"/>
      <c r="B2843" s="152"/>
    </row>
    <row r="2844">
      <c r="A2844" s="152"/>
      <c r="B2844" s="152"/>
    </row>
    <row r="2845">
      <c r="A2845" s="152"/>
      <c r="B2845" s="152"/>
    </row>
    <row r="2846">
      <c r="A2846" s="152"/>
      <c r="B2846" s="152"/>
    </row>
    <row r="2847">
      <c r="A2847" s="152"/>
      <c r="B2847" s="152"/>
    </row>
    <row r="2848">
      <c r="A2848" s="152"/>
      <c r="B2848" s="152"/>
    </row>
    <row r="2849">
      <c r="A2849" s="152"/>
      <c r="B2849" s="152"/>
    </row>
    <row r="2850">
      <c r="A2850" s="152"/>
      <c r="B2850" s="152"/>
    </row>
    <row r="2851">
      <c r="A2851" s="152"/>
      <c r="B2851" s="152"/>
    </row>
    <row r="2852">
      <c r="A2852" s="152"/>
      <c r="B2852" s="152"/>
    </row>
    <row r="2853">
      <c r="A2853" s="152"/>
      <c r="B2853" s="152"/>
    </row>
    <row r="2854">
      <c r="A2854" s="152"/>
      <c r="B2854" s="152"/>
    </row>
    <row r="2855">
      <c r="A2855" s="152"/>
      <c r="B2855" s="152"/>
    </row>
    <row r="2856">
      <c r="A2856" s="152"/>
      <c r="B2856" s="152"/>
    </row>
    <row r="2857">
      <c r="A2857" s="152"/>
      <c r="B2857" s="152"/>
    </row>
    <row r="2858">
      <c r="A2858" s="152"/>
      <c r="B2858" s="152"/>
    </row>
    <row r="2859">
      <c r="A2859" s="152"/>
      <c r="B2859" s="152"/>
    </row>
    <row r="2860">
      <c r="A2860" s="152"/>
      <c r="B2860" s="152"/>
    </row>
    <row r="2861">
      <c r="A2861" s="152"/>
      <c r="B2861" s="152"/>
    </row>
    <row r="2862">
      <c r="A2862" s="152"/>
      <c r="B2862" s="152"/>
    </row>
    <row r="2863">
      <c r="A2863" s="152"/>
      <c r="B2863" s="152"/>
    </row>
    <row r="2864">
      <c r="A2864" s="152"/>
      <c r="B2864" s="152"/>
    </row>
    <row r="2865">
      <c r="A2865" s="152"/>
      <c r="B2865" s="152"/>
    </row>
    <row r="2866">
      <c r="A2866" s="152"/>
      <c r="B2866" s="152"/>
    </row>
    <row r="2867">
      <c r="A2867" s="152"/>
      <c r="B2867" s="152"/>
    </row>
    <row r="2868">
      <c r="A2868" s="152"/>
      <c r="B2868" s="152"/>
    </row>
    <row r="2869">
      <c r="A2869" s="152"/>
      <c r="B2869" s="152"/>
    </row>
    <row r="2870">
      <c r="A2870" s="152"/>
      <c r="B2870" s="152"/>
    </row>
    <row r="2871">
      <c r="A2871" s="152"/>
      <c r="B2871" s="152"/>
    </row>
    <row r="2872">
      <c r="A2872" s="152"/>
      <c r="B2872" s="152"/>
    </row>
    <row r="2873">
      <c r="A2873" s="152"/>
      <c r="B2873" s="152"/>
    </row>
    <row r="2874">
      <c r="A2874" s="152"/>
      <c r="B2874" s="152"/>
    </row>
    <row r="2875">
      <c r="A2875" s="152"/>
      <c r="B2875" s="152"/>
    </row>
    <row r="2876">
      <c r="A2876" s="152"/>
      <c r="B2876" s="152"/>
    </row>
    <row r="2877">
      <c r="A2877" s="152"/>
      <c r="B2877" s="152"/>
    </row>
    <row r="2878">
      <c r="A2878" s="152"/>
      <c r="B2878" s="152"/>
    </row>
    <row r="2879">
      <c r="A2879" s="152"/>
      <c r="B2879" s="152"/>
    </row>
    <row r="2880">
      <c r="A2880" s="152"/>
      <c r="B2880" s="152"/>
    </row>
    <row r="2881">
      <c r="A2881" s="152"/>
      <c r="B2881" s="152"/>
    </row>
    <row r="2882">
      <c r="A2882" s="152"/>
      <c r="B2882" s="152"/>
    </row>
    <row r="2883">
      <c r="A2883" s="152"/>
      <c r="B2883" s="152"/>
    </row>
    <row r="2884">
      <c r="A2884" s="152"/>
      <c r="B2884" s="152"/>
    </row>
    <row r="2885">
      <c r="A2885" s="152"/>
      <c r="B2885" s="152"/>
    </row>
    <row r="2886">
      <c r="A2886" s="152"/>
      <c r="B2886" s="152"/>
    </row>
    <row r="2887">
      <c r="A2887" s="152"/>
      <c r="B2887" s="152"/>
    </row>
    <row r="2888">
      <c r="A2888" s="152"/>
      <c r="B2888" s="152"/>
    </row>
    <row r="2889">
      <c r="A2889" s="152"/>
      <c r="B2889" s="152"/>
    </row>
    <row r="2890">
      <c r="A2890" s="152"/>
      <c r="B2890" s="152"/>
    </row>
    <row r="2891">
      <c r="A2891" s="152"/>
      <c r="B2891" s="152"/>
    </row>
    <row r="2892">
      <c r="A2892" s="152"/>
      <c r="B2892" s="152"/>
    </row>
    <row r="2893">
      <c r="A2893" s="152"/>
      <c r="B2893" s="152"/>
    </row>
    <row r="2894">
      <c r="A2894" s="152"/>
      <c r="B2894" s="152"/>
    </row>
    <row r="2895">
      <c r="A2895" s="152"/>
      <c r="B2895" s="152"/>
    </row>
    <row r="2896">
      <c r="A2896" s="152"/>
      <c r="B2896" s="152"/>
    </row>
    <row r="2897">
      <c r="A2897" s="152"/>
      <c r="B2897" s="152"/>
    </row>
    <row r="2898">
      <c r="A2898" s="152"/>
      <c r="B2898" s="152"/>
    </row>
    <row r="2899">
      <c r="A2899" s="152"/>
      <c r="B2899" s="152"/>
    </row>
    <row r="2900">
      <c r="A2900" s="152"/>
      <c r="B2900" s="152"/>
    </row>
    <row r="2901">
      <c r="A2901" s="152"/>
      <c r="B2901" s="152"/>
    </row>
    <row r="2902">
      <c r="A2902" s="152"/>
      <c r="B2902" s="152"/>
    </row>
    <row r="2903">
      <c r="A2903" s="152"/>
      <c r="B2903" s="152"/>
    </row>
    <row r="2904">
      <c r="A2904" s="152"/>
      <c r="B2904" s="152"/>
    </row>
    <row r="2905">
      <c r="A2905" s="152"/>
      <c r="B2905" s="152"/>
    </row>
    <row r="2906">
      <c r="A2906" s="152"/>
      <c r="B2906" s="152"/>
    </row>
    <row r="2907">
      <c r="A2907" s="152"/>
      <c r="B2907" s="152"/>
    </row>
    <row r="2908">
      <c r="A2908" s="152"/>
      <c r="B2908" s="152"/>
    </row>
    <row r="2909">
      <c r="A2909" s="152"/>
      <c r="B2909" s="152"/>
    </row>
    <row r="2910">
      <c r="A2910" s="152"/>
      <c r="B2910" s="152"/>
    </row>
    <row r="2911">
      <c r="A2911" s="152"/>
      <c r="B2911" s="152"/>
    </row>
    <row r="2912">
      <c r="A2912" s="152"/>
      <c r="B2912" s="152"/>
    </row>
    <row r="2913">
      <c r="A2913" s="152"/>
      <c r="B2913" s="152"/>
    </row>
    <row r="2914">
      <c r="A2914" s="152"/>
      <c r="B2914" s="152"/>
    </row>
    <row r="2915">
      <c r="A2915" s="152"/>
      <c r="B2915" s="152"/>
    </row>
    <row r="2916">
      <c r="A2916" s="152"/>
      <c r="B2916" s="152"/>
    </row>
    <row r="2917">
      <c r="A2917" s="152"/>
      <c r="B2917" s="152"/>
    </row>
    <row r="2918">
      <c r="A2918" s="152"/>
      <c r="B2918" s="152"/>
    </row>
    <row r="2919">
      <c r="A2919" s="152"/>
      <c r="B2919" s="152"/>
    </row>
    <row r="2920">
      <c r="A2920" s="152"/>
      <c r="B2920" s="152"/>
    </row>
    <row r="2921">
      <c r="A2921" s="152"/>
      <c r="B2921" s="152"/>
    </row>
    <row r="2922">
      <c r="A2922" s="152"/>
      <c r="B2922" s="152"/>
    </row>
    <row r="2923">
      <c r="A2923" s="152"/>
      <c r="B2923" s="152"/>
    </row>
    <row r="2924">
      <c r="A2924" s="152"/>
      <c r="B2924" s="152"/>
    </row>
    <row r="2925">
      <c r="A2925" s="152"/>
      <c r="B2925" s="152"/>
    </row>
    <row r="2926">
      <c r="A2926" s="152"/>
      <c r="B2926" s="152"/>
    </row>
    <row r="2927">
      <c r="A2927" s="152"/>
      <c r="B2927" s="152"/>
    </row>
    <row r="2928">
      <c r="A2928" s="152"/>
      <c r="B2928" s="152"/>
    </row>
    <row r="2929">
      <c r="A2929" s="152"/>
      <c r="B2929" s="152"/>
    </row>
    <row r="2930">
      <c r="A2930" s="152"/>
      <c r="B2930" s="152"/>
    </row>
    <row r="2931">
      <c r="A2931" s="152"/>
      <c r="B2931" s="152"/>
    </row>
    <row r="2932">
      <c r="A2932" s="152"/>
      <c r="B2932" s="152"/>
    </row>
    <row r="2933">
      <c r="A2933" s="152"/>
      <c r="B2933" s="152"/>
    </row>
    <row r="2934">
      <c r="A2934" s="152"/>
      <c r="B2934" s="152"/>
    </row>
    <row r="2935">
      <c r="A2935" s="152"/>
      <c r="B2935" s="152"/>
    </row>
    <row r="2936">
      <c r="A2936" s="152"/>
      <c r="B2936" s="152"/>
    </row>
    <row r="2937">
      <c r="A2937" s="152"/>
      <c r="B2937" s="152"/>
    </row>
    <row r="2938">
      <c r="A2938" s="152"/>
      <c r="B2938" s="152"/>
    </row>
    <row r="2939">
      <c r="A2939" s="152"/>
      <c r="B2939" s="152"/>
    </row>
    <row r="2940">
      <c r="A2940" s="152"/>
      <c r="B2940" s="152"/>
    </row>
    <row r="2941">
      <c r="A2941" s="152"/>
      <c r="B2941" s="152"/>
    </row>
    <row r="2942">
      <c r="A2942" s="152"/>
      <c r="B2942" s="152"/>
    </row>
    <row r="2943">
      <c r="A2943" s="152"/>
      <c r="B2943" s="152"/>
    </row>
    <row r="2944">
      <c r="A2944" s="152"/>
      <c r="B2944" s="152"/>
    </row>
    <row r="2945">
      <c r="A2945" s="152"/>
      <c r="B2945" s="152"/>
    </row>
    <row r="2946">
      <c r="A2946" s="152"/>
      <c r="B2946" s="152"/>
    </row>
    <row r="2947">
      <c r="A2947" s="152"/>
      <c r="B2947" s="152"/>
    </row>
    <row r="2948">
      <c r="A2948" s="152"/>
      <c r="B2948" s="152"/>
    </row>
    <row r="2949">
      <c r="A2949" s="152"/>
      <c r="B2949" s="152"/>
    </row>
    <row r="2950">
      <c r="A2950" s="152"/>
      <c r="B2950" s="152"/>
    </row>
    <row r="2951">
      <c r="A2951" s="152"/>
      <c r="B2951" s="152"/>
    </row>
    <row r="2952">
      <c r="A2952" s="152"/>
      <c r="B2952" s="152"/>
    </row>
    <row r="2953">
      <c r="A2953" s="152"/>
      <c r="B2953" s="152"/>
    </row>
    <row r="2954">
      <c r="A2954" s="152"/>
      <c r="B2954" s="152"/>
    </row>
    <row r="2955">
      <c r="A2955" s="152"/>
      <c r="B2955" s="152"/>
    </row>
    <row r="2956">
      <c r="A2956" s="152"/>
      <c r="B2956" s="152"/>
    </row>
    <row r="2957">
      <c r="A2957" s="152"/>
      <c r="B2957" s="152"/>
    </row>
    <row r="2958">
      <c r="A2958" s="152"/>
      <c r="B2958" s="152"/>
    </row>
    <row r="2959">
      <c r="A2959" s="152"/>
      <c r="B2959" s="152"/>
    </row>
    <row r="2960">
      <c r="A2960" s="152"/>
      <c r="B2960" s="152"/>
    </row>
    <row r="2961">
      <c r="A2961" s="152"/>
      <c r="B2961" s="152"/>
    </row>
    <row r="2962">
      <c r="A2962" s="152"/>
      <c r="B2962" s="152"/>
    </row>
    <row r="2963">
      <c r="A2963" s="152"/>
      <c r="B2963" s="152"/>
    </row>
    <row r="2964">
      <c r="A2964" s="152"/>
      <c r="B2964" s="152"/>
    </row>
    <row r="2965">
      <c r="A2965" s="152"/>
      <c r="B2965" s="152"/>
    </row>
    <row r="2966">
      <c r="A2966" s="152"/>
      <c r="B2966" s="152"/>
    </row>
    <row r="2967">
      <c r="A2967" s="152"/>
      <c r="B2967" s="152"/>
    </row>
    <row r="2968">
      <c r="A2968" s="152"/>
      <c r="B2968" s="152"/>
    </row>
    <row r="2969">
      <c r="A2969" s="152"/>
      <c r="B2969" s="152"/>
    </row>
    <row r="2970">
      <c r="A2970" s="152"/>
      <c r="B2970" s="152"/>
    </row>
    <row r="2971">
      <c r="A2971" s="152"/>
      <c r="B2971" s="152"/>
    </row>
    <row r="2972">
      <c r="A2972" s="152"/>
      <c r="B2972" s="152"/>
    </row>
    <row r="2973">
      <c r="A2973" s="152"/>
      <c r="B2973" s="152"/>
    </row>
    <row r="2974">
      <c r="A2974" s="152"/>
      <c r="B2974" s="152"/>
    </row>
    <row r="2975">
      <c r="A2975" s="152"/>
      <c r="B2975" s="152"/>
    </row>
    <row r="2976">
      <c r="A2976" s="152"/>
      <c r="B2976" s="152"/>
    </row>
    <row r="2977">
      <c r="A2977" s="152"/>
      <c r="B2977" s="152"/>
    </row>
    <row r="2978">
      <c r="A2978" s="152"/>
      <c r="B2978" s="152"/>
    </row>
    <row r="2979">
      <c r="A2979" s="152"/>
      <c r="B2979" s="152"/>
    </row>
    <row r="2980">
      <c r="A2980" s="152"/>
      <c r="B2980" s="152"/>
    </row>
    <row r="2981">
      <c r="A2981" s="152"/>
      <c r="B2981" s="152"/>
    </row>
    <row r="2982">
      <c r="A2982" s="152"/>
      <c r="B2982" s="152"/>
    </row>
    <row r="2983">
      <c r="A2983" s="152"/>
      <c r="B2983" s="152"/>
    </row>
    <row r="2984">
      <c r="A2984" s="152"/>
      <c r="B2984" s="152"/>
    </row>
    <row r="2985">
      <c r="A2985" s="152"/>
      <c r="B2985" s="152"/>
    </row>
    <row r="2986">
      <c r="A2986" s="152"/>
      <c r="B2986" s="152"/>
    </row>
    <row r="2987">
      <c r="A2987" s="152"/>
      <c r="B2987" s="152"/>
    </row>
    <row r="2988">
      <c r="A2988" s="152"/>
      <c r="B2988" s="152"/>
    </row>
    <row r="2989">
      <c r="A2989" s="152"/>
      <c r="B2989" s="152"/>
    </row>
    <row r="2990">
      <c r="A2990" s="152"/>
      <c r="B2990" s="152"/>
    </row>
    <row r="2991">
      <c r="A2991" s="152"/>
      <c r="B2991" s="152"/>
    </row>
    <row r="2992">
      <c r="A2992" s="152"/>
      <c r="B2992" s="152"/>
    </row>
    <row r="2993">
      <c r="A2993" s="152"/>
      <c r="B2993" s="152"/>
    </row>
    <row r="2994">
      <c r="A2994" s="152"/>
      <c r="B2994" s="152"/>
    </row>
    <row r="2995">
      <c r="A2995" s="152"/>
      <c r="B2995" s="152"/>
    </row>
    <row r="2996">
      <c r="A2996" s="152"/>
      <c r="B2996" s="152"/>
    </row>
    <row r="2997">
      <c r="A2997" s="152"/>
      <c r="B2997" s="152"/>
    </row>
    <row r="2998">
      <c r="A2998" s="152"/>
      <c r="B2998" s="152"/>
    </row>
    <row r="2999">
      <c r="A2999" s="152"/>
      <c r="B2999" s="152"/>
    </row>
    <row r="3000">
      <c r="A3000" s="152"/>
      <c r="B3000" s="152"/>
    </row>
    <row r="3001">
      <c r="A3001" s="152"/>
      <c r="B3001" s="152"/>
    </row>
    <row r="3002">
      <c r="A3002" s="152"/>
      <c r="B3002" s="152"/>
    </row>
    <row r="3003">
      <c r="A3003" s="152"/>
      <c r="B3003" s="152"/>
    </row>
    <row r="3004">
      <c r="A3004" s="152"/>
      <c r="B3004" s="152"/>
    </row>
    <row r="3005">
      <c r="A3005" s="152"/>
      <c r="B3005" s="152"/>
    </row>
    <row r="3006">
      <c r="A3006" s="152"/>
      <c r="B3006" s="152"/>
    </row>
    <row r="3007">
      <c r="A3007" s="152"/>
      <c r="B3007" s="152"/>
    </row>
    <row r="3008">
      <c r="A3008" s="152"/>
      <c r="B3008" s="152"/>
    </row>
    <row r="3009">
      <c r="A3009" s="152"/>
      <c r="B3009" s="152"/>
    </row>
    <row r="3010">
      <c r="A3010" s="152"/>
      <c r="B3010" s="152"/>
    </row>
    <row r="3011">
      <c r="A3011" s="152"/>
      <c r="B3011" s="152"/>
    </row>
    <row r="3012">
      <c r="A3012" s="152"/>
      <c r="B3012" s="152"/>
    </row>
    <row r="3013">
      <c r="A3013" s="152"/>
      <c r="B3013" s="152"/>
    </row>
    <row r="3014">
      <c r="A3014" s="152"/>
      <c r="B3014" s="152"/>
    </row>
    <row r="3015">
      <c r="A3015" s="152"/>
      <c r="B3015" s="152"/>
    </row>
    <row r="3016">
      <c r="A3016" s="152"/>
      <c r="B3016" s="152"/>
    </row>
    <row r="3017">
      <c r="A3017" s="152"/>
      <c r="B3017" s="152"/>
    </row>
    <row r="3018">
      <c r="A3018" s="152"/>
      <c r="B3018" s="152"/>
    </row>
    <row r="3019">
      <c r="A3019" s="152"/>
      <c r="B3019" s="152"/>
    </row>
    <row r="3020">
      <c r="A3020" s="152"/>
      <c r="B3020" s="152"/>
    </row>
    <row r="3021">
      <c r="A3021" s="152"/>
      <c r="B3021" s="152"/>
    </row>
    <row r="3022">
      <c r="A3022" s="152"/>
      <c r="B3022" s="152"/>
    </row>
    <row r="3023">
      <c r="A3023" s="152"/>
      <c r="B3023" s="152"/>
    </row>
    <row r="3024">
      <c r="A3024" s="152"/>
      <c r="B3024" s="152"/>
    </row>
    <row r="3025">
      <c r="A3025" s="152"/>
      <c r="B3025" s="152"/>
    </row>
    <row r="3026">
      <c r="A3026" s="152"/>
      <c r="B3026" s="152"/>
    </row>
    <row r="3027">
      <c r="A3027" s="152"/>
      <c r="B3027" s="152"/>
    </row>
    <row r="3028">
      <c r="A3028" s="152"/>
      <c r="B3028" s="152"/>
    </row>
    <row r="3029">
      <c r="A3029" s="152"/>
      <c r="B3029" s="152"/>
    </row>
    <row r="3030">
      <c r="A3030" s="152"/>
      <c r="B3030" s="152"/>
    </row>
    <row r="3031">
      <c r="A3031" s="152"/>
      <c r="B3031" s="152"/>
    </row>
    <row r="3032">
      <c r="A3032" s="152"/>
      <c r="B3032" s="152"/>
    </row>
    <row r="3033">
      <c r="A3033" s="152"/>
      <c r="B3033" s="152"/>
    </row>
    <row r="3034">
      <c r="A3034" s="152"/>
      <c r="B3034" s="152"/>
    </row>
    <row r="3035">
      <c r="A3035" s="152"/>
      <c r="B3035" s="152"/>
    </row>
    <row r="3036">
      <c r="A3036" s="152"/>
      <c r="B3036" s="152"/>
    </row>
    <row r="3037">
      <c r="A3037" s="152"/>
      <c r="B3037" s="152"/>
    </row>
    <row r="3038">
      <c r="A3038" s="152"/>
      <c r="B3038" s="152"/>
    </row>
    <row r="3039">
      <c r="A3039" s="152"/>
      <c r="B3039" s="152"/>
    </row>
    <row r="3040">
      <c r="A3040" s="152"/>
      <c r="B3040" s="152"/>
    </row>
    <row r="3041">
      <c r="A3041" s="152"/>
      <c r="B3041" s="152"/>
    </row>
    <row r="3042">
      <c r="A3042" s="152"/>
      <c r="B3042" s="152"/>
    </row>
    <row r="3043">
      <c r="A3043" s="152"/>
      <c r="B3043" s="152"/>
    </row>
    <row r="3044">
      <c r="A3044" s="152"/>
      <c r="B3044" s="152"/>
    </row>
    <row r="3045">
      <c r="A3045" s="152"/>
      <c r="B3045" s="152"/>
    </row>
    <row r="3046">
      <c r="A3046" s="152"/>
      <c r="B3046" s="152"/>
    </row>
    <row r="3047">
      <c r="A3047" s="152"/>
      <c r="B3047" s="152"/>
    </row>
    <row r="3048">
      <c r="A3048" s="152"/>
      <c r="B3048" s="152"/>
    </row>
    <row r="3049">
      <c r="A3049" s="152"/>
      <c r="B3049" s="152"/>
    </row>
    <row r="3050">
      <c r="A3050" s="152"/>
      <c r="B3050" s="152"/>
    </row>
    <row r="3051">
      <c r="A3051" s="152"/>
      <c r="B3051" s="152"/>
    </row>
    <row r="3052">
      <c r="A3052" s="152"/>
      <c r="B3052" s="152"/>
    </row>
    <row r="3053">
      <c r="A3053" s="152"/>
      <c r="B3053" s="152"/>
    </row>
    <row r="3054">
      <c r="A3054" s="152"/>
      <c r="B3054" s="152"/>
    </row>
    <row r="3055">
      <c r="A3055" s="152"/>
      <c r="B3055" s="152"/>
    </row>
    <row r="3056">
      <c r="A3056" s="152"/>
      <c r="B3056" s="152"/>
    </row>
    <row r="3057">
      <c r="A3057" s="152"/>
      <c r="B3057" s="152"/>
    </row>
    <row r="3058">
      <c r="A3058" s="152"/>
      <c r="B3058" s="152"/>
    </row>
    <row r="3059">
      <c r="A3059" s="152"/>
      <c r="B3059" s="152"/>
    </row>
    <row r="3060">
      <c r="A3060" s="152"/>
      <c r="B3060" s="152"/>
    </row>
    <row r="3061">
      <c r="A3061" s="152"/>
      <c r="B3061" s="152"/>
    </row>
    <row r="3062">
      <c r="A3062" s="152"/>
      <c r="B3062" s="152"/>
    </row>
    <row r="3063">
      <c r="A3063" s="152"/>
      <c r="B3063" s="152"/>
    </row>
    <row r="3064">
      <c r="A3064" s="152"/>
      <c r="B3064" s="152"/>
    </row>
    <row r="3065">
      <c r="A3065" s="152"/>
      <c r="B3065" s="152"/>
    </row>
    <row r="3066">
      <c r="A3066" s="152"/>
      <c r="B3066" s="152"/>
    </row>
    <row r="3067">
      <c r="A3067" s="152"/>
      <c r="B3067" s="152"/>
    </row>
    <row r="3068">
      <c r="A3068" s="152"/>
      <c r="B3068" s="152"/>
    </row>
    <row r="3069">
      <c r="A3069" s="152"/>
      <c r="B3069" s="152"/>
    </row>
    <row r="3070">
      <c r="A3070" s="152"/>
      <c r="B3070" s="152"/>
    </row>
    <row r="3071">
      <c r="A3071" s="152"/>
      <c r="B3071" s="152"/>
    </row>
    <row r="3072">
      <c r="A3072" s="152"/>
      <c r="B3072" s="152"/>
    </row>
    <row r="3073">
      <c r="A3073" s="152"/>
      <c r="B3073" s="152"/>
    </row>
    <row r="3074">
      <c r="A3074" s="152"/>
      <c r="B3074" s="152"/>
    </row>
    <row r="3075">
      <c r="A3075" s="152"/>
      <c r="B3075" s="152"/>
    </row>
    <row r="3076">
      <c r="A3076" s="152"/>
      <c r="B3076" s="152"/>
    </row>
    <row r="3077">
      <c r="A3077" s="152"/>
      <c r="B3077" s="152"/>
    </row>
    <row r="3078">
      <c r="A3078" s="152"/>
      <c r="B3078" s="152"/>
    </row>
    <row r="3079">
      <c r="A3079" s="152"/>
      <c r="B3079" s="152"/>
    </row>
    <row r="3080">
      <c r="A3080" s="152"/>
      <c r="B3080" s="152"/>
    </row>
    <row r="3081">
      <c r="A3081" s="152"/>
      <c r="B3081" s="152"/>
    </row>
    <row r="3082">
      <c r="A3082" s="152"/>
      <c r="B3082" s="152"/>
    </row>
    <row r="3083">
      <c r="A3083" s="152"/>
      <c r="B3083" s="152"/>
    </row>
    <row r="3084">
      <c r="A3084" s="152"/>
      <c r="B3084" s="152"/>
    </row>
    <row r="3085">
      <c r="A3085" s="152"/>
      <c r="B3085" s="152"/>
    </row>
    <row r="3086">
      <c r="A3086" s="152"/>
      <c r="B3086" s="152"/>
    </row>
    <row r="3087">
      <c r="A3087" s="152"/>
      <c r="B3087" s="152"/>
    </row>
    <row r="3088">
      <c r="A3088" s="152"/>
      <c r="B3088" s="152"/>
    </row>
    <row r="3089">
      <c r="A3089" s="152"/>
      <c r="B3089" s="152"/>
    </row>
    <row r="3090">
      <c r="A3090" s="152"/>
      <c r="B3090" s="152"/>
    </row>
    <row r="3091">
      <c r="A3091" s="152"/>
      <c r="B3091" s="152"/>
    </row>
    <row r="3092">
      <c r="A3092" s="152"/>
      <c r="B3092" s="152"/>
    </row>
    <row r="3093">
      <c r="A3093" s="152"/>
      <c r="B3093" s="152"/>
    </row>
    <row r="3094">
      <c r="A3094" s="152"/>
      <c r="B3094" s="152"/>
    </row>
    <row r="3095">
      <c r="A3095" s="152"/>
      <c r="B3095" s="152"/>
    </row>
    <row r="3096">
      <c r="A3096" s="152"/>
      <c r="B3096" s="152"/>
    </row>
    <row r="3097">
      <c r="A3097" s="152"/>
      <c r="B3097" s="152"/>
    </row>
    <row r="3098">
      <c r="A3098" s="152"/>
      <c r="B3098" s="152"/>
    </row>
    <row r="3099">
      <c r="A3099" s="152"/>
      <c r="B3099" s="152"/>
    </row>
    <row r="3100">
      <c r="A3100" s="152"/>
      <c r="B3100" s="152"/>
    </row>
    <row r="3101">
      <c r="A3101" s="152"/>
      <c r="B3101" s="152"/>
    </row>
    <row r="3102">
      <c r="A3102" s="152"/>
      <c r="B3102" s="152"/>
    </row>
    <row r="3103">
      <c r="A3103" s="152"/>
      <c r="B3103" s="152"/>
    </row>
    <row r="3104">
      <c r="A3104" s="152"/>
      <c r="B3104" s="152"/>
    </row>
    <row r="3105">
      <c r="A3105" s="152"/>
      <c r="B3105" s="152"/>
    </row>
    <row r="3106">
      <c r="A3106" s="152"/>
      <c r="B3106" s="152"/>
    </row>
    <row r="3107">
      <c r="A3107" s="152"/>
      <c r="B3107" s="152"/>
    </row>
    <row r="3108">
      <c r="A3108" s="152"/>
      <c r="B3108" s="152"/>
    </row>
    <row r="3109">
      <c r="A3109" s="152"/>
      <c r="B3109" s="152"/>
    </row>
    <row r="3110">
      <c r="A3110" s="152"/>
      <c r="B3110" s="152"/>
    </row>
    <row r="3111">
      <c r="A3111" s="152"/>
      <c r="B3111" s="152"/>
    </row>
    <row r="3112">
      <c r="A3112" s="152"/>
      <c r="B3112" s="152"/>
    </row>
    <row r="3113">
      <c r="A3113" s="152"/>
      <c r="B3113" s="152"/>
    </row>
    <row r="3114">
      <c r="A3114" s="152"/>
      <c r="B3114" s="152"/>
    </row>
    <row r="3115">
      <c r="A3115" s="152"/>
      <c r="B3115" s="152"/>
    </row>
    <row r="3116">
      <c r="A3116" s="152"/>
      <c r="B3116" s="152"/>
    </row>
    <row r="3117">
      <c r="A3117" s="152"/>
      <c r="B3117" s="152"/>
    </row>
    <row r="3118">
      <c r="A3118" s="152"/>
      <c r="B3118" s="152"/>
    </row>
    <row r="3119">
      <c r="A3119" s="152"/>
      <c r="B3119" s="152"/>
    </row>
    <row r="3120">
      <c r="A3120" s="152"/>
      <c r="B3120" s="152"/>
    </row>
    <row r="3121">
      <c r="A3121" s="152"/>
      <c r="B3121" s="152"/>
    </row>
    <row r="3122">
      <c r="A3122" s="152"/>
      <c r="B3122" s="152"/>
    </row>
    <row r="3123">
      <c r="A3123" s="152"/>
      <c r="B3123" s="152"/>
    </row>
    <row r="3124">
      <c r="A3124" s="152"/>
      <c r="B3124" s="152"/>
    </row>
    <row r="3125">
      <c r="A3125" s="152"/>
      <c r="B3125" s="152"/>
    </row>
    <row r="3126">
      <c r="A3126" s="152"/>
      <c r="B3126" s="152"/>
    </row>
    <row r="3127">
      <c r="A3127" s="152"/>
      <c r="B3127" s="152"/>
    </row>
    <row r="3128">
      <c r="A3128" s="152"/>
      <c r="B3128" s="152"/>
    </row>
    <row r="3129">
      <c r="A3129" s="152"/>
      <c r="B3129" s="152"/>
    </row>
    <row r="3130">
      <c r="A3130" s="152"/>
      <c r="B3130" s="152"/>
    </row>
    <row r="3131">
      <c r="A3131" s="152"/>
      <c r="B3131" s="152"/>
    </row>
    <row r="3132">
      <c r="A3132" s="152"/>
      <c r="B3132" s="152"/>
    </row>
    <row r="3133">
      <c r="A3133" s="152"/>
      <c r="B3133" s="152"/>
    </row>
    <row r="3134">
      <c r="A3134" s="152"/>
      <c r="B3134" s="152"/>
    </row>
    <row r="3135">
      <c r="A3135" s="152"/>
      <c r="B3135" s="152"/>
    </row>
    <row r="3136">
      <c r="A3136" s="152"/>
      <c r="B3136" s="152"/>
    </row>
    <row r="3137">
      <c r="A3137" s="152"/>
      <c r="B3137" s="152"/>
    </row>
    <row r="3138">
      <c r="A3138" s="152"/>
      <c r="B3138" s="152"/>
    </row>
    <row r="3139">
      <c r="A3139" s="152"/>
      <c r="B3139" s="152"/>
    </row>
    <row r="3140">
      <c r="A3140" s="152"/>
      <c r="B3140" s="152"/>
    </row>
    <row r="3141">
      <c r="A3141" s="152"/>
      <c r="B3141" s="152"/>
    </row>
    <row r="3142">
      <c r="A3142" s="152"/>
      <c r="B3142" s="152"/>
    </row>
    <row r="3143">
      <c r="A3143" s="152"/>
      <c r="B3143" s="152"/>
    </row>
    <row r="3144">
      <c r="A3144" s="152"/>
      <c r="B3144" s="152"/>
    </row>
    <row r="3145">
      <c r="A3145" s="152"/>
      <c r="B3145" s="152"/>
    </row>
    <row r="3146">
      <c r="A3146" s="152"/>
      <c r="B3146" s="152"/>
    </row>
    <row r="3147">
      <c r="A3147" s="152"/>
      <c r="B3147" s="152"/>
    </row>
    <row r="3148">
      <c r="A3148" s="152"/>
      <c r="B3148" s="152"/>
    </row>
    <row r="3149">
      <c r="A3149" s="152"/>
      <c r="B3149" s="152"/>
    </row>
    <row r="3150">
      <c r="A3150" s="152"/>
      <c r="B3150" s="152"/>
    </row>
    <row r="3151">
      <c r="A3151" s="152"/>
      <c r="B3151" s="152"/>
    </row>
    <row r="3152">
      <c r="A3152" s="152"/>
      <c r="B3152" s="152"/>
    </row>
    <row r="3153">
      <c r="A3153" s="152"/>
      <c r="B3153" s="152"/>
    </row>
    <row r="3154">
      <c r="A3154" s="152"/>
      <c r="B3154" s="152"/>
    </row>
    <row r="3155">
      <c r="A3155" s="152"/>
      <c r="B3155" s="152"/>
    </row>
    <row r="3156">
      <c r="A3156" s="152"/>
      <c r="B3156" s="152"/>
    </row>
    <row r="3157">
      <c r="A3157" s="152"/>
      <c r="B3157" s="152"/>
    </row>
    <row r="3158">
      <c r="A3158" s="152"/>
      <c r="B3158" s="152"/>
    </row>
    <row r="3159">
      <c r="A3159" s="152"/>
      <c r="B3159" s="152"/>
    </row>
    <row r="3160">
      <c r="A3160" s="152"/>
      <c r="B3160" s="152"/>
    </row>
    <row r="3161">
      <c r="A3161" s="152"/>
      <c r="B3161" s="152"/>
    </row>
    <row r="3162">
      <c r="A3162" s="152"/>
      <c r="B3162" s="152"/>
    </row>
    <row r="3163">
      <c r="A3163" s="152"/>
      <c r="B3163" s="152"/>
    </row>
    <row r="3164">
      <c r="A3164" s="152"/>
      <c r="B3164" s="152"/>
    </row>
    <row r="3165">
      <c r="A3165" s="152"/>
      <c r="B3165" s="152"/>
    </row>
    <row r="3166">
      <c r="A3166" s="152"/>
      <c r="B3166" s="152"/>
    </row>
    <row r="3167">
      <c r="A3167" s="152"/>
      <c r="B3167" s="152"/>
    </row>
    <row r="3168">
      <c r="A3168" s="152"/>
      <c r="B3168" s="152"/>
    </row>
    <row r="3169">
      <c r="A3169" s="152"/>
      <c r="B3169" s="152"/>
    </row>
    <row r="3170">
      <c r="A3170" s="152"/>
      <c r="B3170" s="152"/>
    </row>
    <row r="3171">
      <c r="A3171" s="152"/>
      <c r="B3171" s="152"/>
    </row>
    <row r="3172">
      <c r="A3172" s="152"/>
      <c r="B3172" s="152"/>
    </row>
    <row r="3173">
      <c r="A3173" s="152"/>
      <c r="B3173" s="152"/>
    </row>
    <row r="3174">
      <c r="A3174" s="152"/>
      <c r="B3174" s="152"/>
    </row>
    <row r="3175">
      <c r="A3175" s="152"/>
      <c r="B3175" s="152"/>
    </row>
    <row r="3176">
      <c r="A3176" s="152"/>
      <c r="B3176" s="152"/>
    </row>
    <row r="3177">
      <c r="A3177" s="152"/>
      <c r="B3177" s="152"/>
    </row>
    <row r="3178">
      <c r="A3178" s="152"/>
      <c r="B3178" s="152"/>
    </row>
    <row r="3179">
      <c r="A3179" s="152"/>
      <c r="B3179" s="152"/>
    </row>
    <row r="3180">
      <c r="A3180" s="152"/>
      <c r="B3180" s="152"/>
    </row>
    <row r="3181">
      <c r="A3181" s="152"/>
      <c r="B3181" s="152"/>
    </row>
    <row r="3182">
      <c r="A3182" s="152"/>
      <c r="B3182" s="152"/>
    </row>
    <row r="3183">
      <c r="A3183" s="152"/>
      <c r="B3183" s="152"/>
    </row>
    <row r="3184">
      <c r="A3184" s="152"/>
      <c r="B3184" s="152"/>
    </row>
    <row r="3185">
      <c r="A3185" s="152"/>
      <c r="B3185" s="152"/>
    </row>
    <row r="3186">
      <c r="A3186" s="152"/>
      <c r="B3186" s="152"/>
    </row>
    <row r="3187">
      <c r="A3187" s="152"/>
      <c r="B3187" s="152"/>
    </row>
    <row r="3188">
      <c r="A3188" s="152"/>
      <c r="B3188" s="152"/>
    </row>
    <row r="3189">
      <c r="A3189" s="152"/>
      <c r="B3189" s="152"/>
    </row>
    <row r="3190">
      <c r="A3190" s="152"/>
      <c r="B3190" s="152"/>
    </row>
    <row r="3191">
      <c r="A3191" s="152"/>
      <c r="B3191" s="152"/>
    </row>
    <row r="3192">
      <c r="A3192" s="152"/>
      <c r="B3192" s="152"/>
    </row>
    <row r="3193">
      <c r="A3193" s="152"/>
      <c r="B3193" s="152"/>
    </row>
    <row r="3194">
      <c r="A3194" s="152"/>
      <c r="B3194" s="152"/>
    </row>
    <row r="3195">
      <c r="A3195" s="152"/>
      <c r="B3195" s="152"/>
    </row>
    <row r="3196">
      <c r="A3196" s="152"/>
      <c r="B3196" s="152"/>
    </row>
    <row r="3197">
      <c r="A3197" s="152"/>
      <c r="B3197" s="152"/>
    </row>
    <row r="3198">
      <c r="A3198" s="152"/>
      <c r="B3198" s="152"/>
    </row>
    <row r="3199">
      <c r="A3199" s="152"/>
      <c r="B3199" s="152"/>
    </row>
    <row r="3200">
      <c r="A3200" s="152"/>
      <c r="B3200" s="152"/>
    </row>
    <row r="3201">
      <c r="A3201" s="152"/>
      <c r="B3201" s="152"/>
    </row>
    <row r="3202">
      <c r="A3202" s="152"/>
      <c r="B3202" s="152"/>
    </row>
    <row r="3203">
      <c r="A3203" s="152"/>
      <c r="B3203" s="152"/>
    </row>
    <row r="3204">
      <c r="A3204" s="152"/>
      <c r="B3204" s="152"/>
    </row>
    <row r="3205">
      <c r="A3205" s="152"/>
      <c r="B3205" s="152"/>
    </row>
    <row r="3206">
      <c r="A3206" s="152"/>
      <c r="B3206" s="152"/>
    </row>
    <row r="3207">
      <c r="A3207" s="152"/>
      <c r="B3207" s="152"/>
    </row>
    <row r="3208">
      <c r="A3208" s="152"/>
      <c r="B3208" s="152"/>
    </row>
    <row r="3209">
      <c r="A3209" s="152"/>
      <c r="B3209" s="152"/>
    </row>
    <row r="3210">
      <c r="A3210" s="152"/>
      <c r="B3210" s="152"/>
    </row>
    <row r="3211">
      <c r="A3211" s="152"/>
      <c r="B3211" s="152"/>
    </row>
    <row r="3212">
      <c r="A3212" s="152"/>
      <c r="B3212" s="152"/>
    </row>
    <row r="3213">
      <c r="A3213" s="152"/>
      <c r="B3213" s="152"/>
    </row>
    <row r="3214">
      <c r="A3214" s="152"/>
      <c r="B3214" s="152"/>
    </row>
    <row r="3215">
      <c r="A3215" s="152"/>
      <c r="B3215" s="152"/>
    </row>
    <row r="3216">
      <c r="A3216" s="152"/>
      <c r="B3216" s="152"/>
    </row>
    <row r="3217">
      <c r="A3217" s="152"/>
      <c r="B3217" s="152"/>
    </row>
    <row r="3218">
      <c r="A3218" s="152"/>
      <c r="B3218" s="152"/>
    </row>
    <row r="3219">
      <c r="A3219" s="152"/>
      <c r="B3219" s="152"/>
    </row>
    <row r="3220">
      <c r="A3220" s="152"/>
      <c r="B3220" s="152"/>
    </row>
    <row r="3221">
      <c r="A3221" s="152"/>
      <c r="B3221" s="152"/>
    </row>
    <row r="3222">
      <c r="A3222" s="152"/>
      <c r="B3222" s="152"/>
    </row>
    <row r="3223">
      <c r="A3223" s="152"/>
      <c r="B3223" s="152"/>
    </row>
    <row r="3224">
      <c r="A3224" s="152"/>
      <c r="B3224" s="152"/>
    </row>
    <row r="3225">
      <c r="A3225" s="152"/>
      <c r="B3225" s="152"/>
    </row>
    <row r="3226">
      <c r="A3226" s="152"/>
      <c r="B3226" s="152"/>
    </row>
    <row r="3227">
      <c r="A3227" s="152"/>
      <c r="B3227" s="152"/>
    </row>
    <row r="3228">
      <c r="A3228" s="152"/>
      <c r="B3228" s="152"/>
    </row>
    <row r="3229">
      <c r="A3229" s="152"/>
      <c r="B3229" s="152"/>
    </row>
    <row r="3230">
      <c r="A3230" s="152"/>
      <c r="B3230" s="152"/>
    </row>
    <row r="3231">
      <c r="A3231" s="152"/>
      <c r="B3231" s="152"/>
    </row>
    <row r="3232">
      <c r="A3232" s="152"/>
      <c r="B3232" s="152"/>
    </row>
    <row r="3233">
      <c r="A3233" s="152"/>
      <c r="B3233" s="152"/>
    </row>
    <row r="3234">
      <c r="A3234" s="152"/>
      <c r="B3234" s="152"/>
    </row>
    <row r="3235">
      <c r="A3235" s="152"/>
      <c r="B3235" s="152"/>
    </row>
    <row r="3236">
      <c r="A3236" s="152"/>
      <c r="B3236" s="152"/>
    </row>
    <row r="3237">
      <c r="A3237" s="152"/>
      <c r="B3237" s="152"/>
    </row>
    <row r="3238">
      <c r="A3238" s="152"/>
      <c r="B3238" s="152"/>
    </row>
    <row r="3239">
      <c r="A3239" s="152"/>
      <c r="B3239" s="152"/>
    </row>
    <row r="3240">
      <c r="A3240" s="152"/>
      <c r="B3240" s="152"/>
    </row>
    <row r="3241">
      <c r="A3241" s="152"/>
      <c r="B3241" s="152"/>
    </row>
    <row r="3242">
      <c r="A3242" s="152"/>
      <c r="B3242" s="152"/>
    </row>
    <row r="3243">
      <c r="A3243" s="152"/>
      <c r="B3243" s="152"/>
    </row>
    <row r="3244">
      <c r="A3244" s="152"/>
      <c r="B3244" s="152"/>
    </row>
    <row r="3245">
      <c r="A3245" s="152"/>
      <c r="B3245" s="152"/>
    </row>
    <row r="3246">
      <c r="A3246" s="152"/>
      <c r="B3246" s="152"/>
    </row>
    <row r="3247">
      <c r="A3247" s="152"/>
      <c r="B3247" s="152"/>
    </row>
    <row r="3248">
      <c r="A3248" s="152"/>
      <c r="B3248" s="152"/>
    </row>
    <row r="3249">
      <c r="A3249" s="152"/>
      <c r="B3249" s="152"/>
    </row>
    <row r="3250">
      <c r="A3250" s="152"/>
      <c r="B3250" s="152"/>
    </row>
    <row r="3251">
      <c r="A3251" s="152"/>
      <c r="B3251" s="152"/>
    </row>
    <row r="3252">
      <c r="A3252" s="152"/>
      <c r="B3252" s="152"/>
    </row>
    <row r="3253">
      <c r="A3253" s="152"/>
      <c r="B3253" s="152"/>
    </row>
    <row r="3254">
      <c r="A3254" s="152"/>
      <c r="B3254" s="152"/>
    </row>
    <row r="3255">
      <c r="A3255" s="152"/>
      <c r="B3255" s="152"/>
    </row>
    <row r="3256">
      <c r="A3256" s="152"/>
      <c r="B3256" s="152"/>
    </row>
    <row r="3257">
      <c r="A3257" s="152"/>
      <c r="B3257" s="152"/>
    </row>
    <row r="3258">
      <c r="A3258" s="152"/>
      <c r="B3258" s="152"/>
    </row>
    <row r="3259">
      <c r="A3259" s="152"/>
      <c r="B3259" s="152"/>
    </row>
    <row r="3260">
      <c r="A3260" s="152"/>
      <c r="B3260" s="152"/>
    </row>
    <row r="3261">
      <c r="A3261" s="152"/>
      <c r="B3261" s="152"/>
    </row>
    <row r="3262">
      <c r="A3262" s="152"/>
      <c r="B3262" s="152"/>
    </row>
    <row r="3263">
      <c r="A3263" s="152"/>
      <c r="B3263" s="152"/>
    </row>
    <row r="3264">
      <c r="A3264" s="152"/>
      <c r="B3264" s="152"/>
    </row>
    <row r="3265">
      <c r="A3265" s="152"/>
      <c r="B3265" s="152"/>
    </row>
    <row r="3266">
      <c r="A3266" s="152"/>
      <c r="B3266" s="152"/>
    </row>
    <row r="3267">
      <c r="A3267" s="152"/>
      <c r="B3267" s="152"/>
    </row>
    <row r="3268">
      <c r="A3268" s="152"/>
      <c r="B3268" s="152"/>
    </row>
    <row r="3269">
      <c r="A3269" s="152"/>
      <c r="B3269" s="152"/>
    </row>
    <row r="3270">
      <c r="A3270" s="152"/>
      <c r="B3270" s="152"/>
    </row>
    <row r="3271">
      <c r="A3271" s="152"/>
      <c r="B3271" s="152"/>
    </row>
    <row r="3272">
      <c r="A3272" s="152"/>
      <c r="B3272" s="152"/>
    </row>
    <row r="3273">
      <c r="A3273" s="152"/>
      <c r="B3273" s="152"/>
    </row>
    <row r="3274">
      <c r="A3274" s="152"/>
      <c r="B3274" s="152"/>
    </row>
    <row r="3275">
      <c r="A3275" s="152"/>
      <c r="B3275" s="152"/>
    </row>
    <row r="3276">
      <c r="A3276" s="152"/>
      <c r="B3276" s="152"/>
    </row>
    <row r="3277">
      <c r="A3277" s="152"/>
      <c r="B3277" s="152"/>
    </row>
    <row r="3278">
      <c r="A3278" s="152"/>
      <c r="B3278" s="152"/>
    </row>
    <row r="3279">
      <c r="A3279" s="152"/>
      <c r="B3279" s="152"/>
    </row>
    <row r="3280">
      <c r="A3280" s="152"/>
      <c r="B3280" s="152"/>
    </row>
    <row r="3281">
      <c r="A3281" s="152"/>
      <c r="B3281" s="152"/>
    </row>
    <row r="3282">
      <c r="A3282" s="152"/>
      <c r="B3282" s="152"/>
    </row>
    <row r="3283">
      <c r="A3283" s="152"/>
      <c r="B3283" s="152"/>
    </row>
    <row r="3284">
      <c r="A3284" s="152"/>
      <c r="B3284" s="152"/>
    </row>
    <row r="3285">
      <c r="A3285" s="152"/>
      <c r="B3285" s="152"/>
    </row>
    <row r="3286">
      <c r="A3286" s="152"/>
      <c r="B3286" s="152"/>
    </row>
    <row r="3287">
      <c r="A3287" s="152"/>
      <c r="B3287" s="152"/>
    </row>
    <row r="3288">
      <c r="A3288" s="152"/>
      <c r="B3288" s="152"/>
    </row>
    <row r="3289">
      <c r="A3289" s="152"/>
      <c r="B3289" s="152"/>
    </row>
    <row r="3290">
      <c r="A3290" s="152"/>
      <c r="B3290" s="152"/>
    </row>
    <row r="3291">
      <c r="A3291" s="152"/>
      <c r="B3291" s="152"/>
    </row>
    <row r="3292">
      <c r="A3292" s="152"/>
      <c r="B3292" s="152"/>
    </row>
    <row r="3293">
      <c r="A3293" s="152"/>
      <c r="B3293" s="152"/>
    </row>
    <row r="3294">
      <c r="A3294" s="152"/>
      <c r="B3294" s="152"/>
    </row>
    <row r="3295">
      <c r="A3295" s="152"/>
      <c r="B3295" s="152"/>
    </row>
    <row r="3296">
      <c r="A3296" s="152"/>
      <c r="B3296" s="152"/>
    </row>
    <row r="3297">
      <c r="A3297" s="152"/>
      <c r="B3297" s="152"/>
    </row>
    <row r="3298">
      <c r="A3298" s="152"/>
      <c r="B3298" s="152"/>
    </row>
    <row r="3299">
      <c r="A3299" s="152"/>
      <c r="B3299" s="152"/>
    </row>
    <row r="3300">
      <c r="A3300" s="152"/>
      <c r="B3300" s="152"/>
    </row>
    <row r="3301">
      <c r="A3301" s="152"/>
      <c r="B3301" s="152"/>
    </row>
    <row r="3302">
      <c r="A3302" s="152"/>
      <c r="B3302" s="152"/>
    </row>
    <row r="3303">
      <c r="A3303" s="152"/>
      <c r="B3303" s="152"/>
    </row>
    <row r="3304">
      <c r="A3304" s="152"/>
      <c r="B3304" s="152"/>
    </row>
    <row r="3305">
      <c r="A3305" s="152"/>
      <c r="B3305" s="152"/>
    </row>
    <row r="3306">
      <c r="A3306" s="152"/>
      <c r="B3306" s="152"/>
    </row>
    <row r="3307">
      <c r="A3307" s="152"/>
      <c r="B3307" s="152"/>
    </row>
    <row r="3308">
      <c r="A3308" s="152"/>
      <c r="B3308" s="152"/>
    </row>
    <row r="3309">
      <c r="A3309" s="152"/>
      <c r="B3309" s="152"/>
    </row>
    <row r="3310">
      <c r="A3310" s="152"/>
      <c r="B3310" s="152"/>
    </row>
    <row r="3311">
      <c r="A3311" s="152"/>
      <c r="B3311" s="152"/>
    </row>
    <row r="3312">
      <c r="A3312" s="152"/>
      <c r="B3312" s="152"/>
    </row>
    <row r="3313">
      <c r="A3313" s="152"/>
      <c r="B3313" s="152"/>
    </row>
    <row r="3314">
      <c r="A3314" s="152"/>
      <c r="B3314" s="152"/>
    </row>
    <row r="3315">
      <c r="A3315" s="152"/>
      <c r="B3315" s="152"/>
    </row>
    <row r="3316">
      <c r="A3316" s="152"/>
      <c r="B3316" s="152"/>
    </row>
    <row r="3317">
      <c r="A3317" s="152"/>
      <c r="B3317" s="152"/>
    </row>
    <row r="3318">
      <c r="A3318" s="152"/>
      <c r="B3318" s="152"/>
    </row>
    <row r="3319">
      <c r="A3319" s="152"/>
      <c r="B3319" s="152"/>
    </row>
    <row r="3320">
      <c r="A3320" s="152"/>
      <c r="B3320" s="152"/>
    </row>
    <row r="3321">
      <c r="A3321" s="152"/>
      <c r="B3321" s="152"/>
    </row>
    <row r="3322">
      <c r="A3322" s="152"/>
      <c r="B3322" s="152"/>
    </row>
    <row r="3323">
      <c r="A3323" s="152"/>
      <c r="B3323" s="152"/>
    </row>
    <row r="3324">
      <c r="A3324" s="152"/>
      <c r="B3324" s="152"/>
    </row>
    <row r="3325">
      <c r="A3325" s="152"/>
      <c r="B3325" s="152"/>
    </row>
    <row r="3326">
      <c r="A3326" s="152"/>
      <c r="B3326" s="152"/>
    </row>
    <row r="3327">
      <c r="A3327" s="152"/>
      <c r="B3327" s="152"/>
    </row>
    <row r="3328">
      <c r="A3328" s="152"/>
      <c r="B3328" s="152"/>
    </row>
    <row r="3329">
      <c r="A3329" s="152"/>
      <c r="B3329" s="152"/>
    </row>
    <row r="3330">
      <c r="A3330" s="152"/>
      <c r="B3330" s="152"/>
    </row>
    <row r="3331">
      <c r="A3331" s="152"/>
      <c r="B3331" s="152"/>
    </row>
    <row r="3332">
      <c r="A3332" s="152"/>
      <c r="B3332" s="152"/>
    </row>
    <row r="3333">
      <c r="A3333" s="152"/>
      <c r="B3333" s="152"/>
    </row>
    <row r="3334">
      <c r="A3334" s="152"/>
      <c r="B3334" s="152"/>
    </row>
    <row r="3335">
      <c r="A3335" s="152"/>
      <c r="B3335" s="152"/>
    </row>
    <row r="3336">
      <c r="A3336" s="152"/>
      <c r="B3336" s="152"/>
    </row>
    <row r="3337">
      <c r="A3337" s="152"/>
      <c r="B3337" s="152"/>
    </row>
    <row r="3338">
      <c r="A3338" s="152"/>
      <c r="B3338" s="152"/>
    </row>
    <row r="3339">
      <c r="A3339" s="152"/>
      <c r="B3339" s="152"/>
    </row>
    <row r="3340">
      <c r="A3340" s="152"/>
      <c r="B3340" s="152"/>
    </row>
    <row r="3341">
      <c r="A3341" s="152"/>
      <c r="B3341" s="152"/>
    </row>
    <row r="3342">
      <c r="A3342" s="152"/>
      <c r="B3342" s="152"/>
    </row>
    <row r="3343">
      <c r="A3343" s="152"/>
      <c r="B3343" s="152"/>
    </row>
    <row r="3344">
      <c r="A3344" s="152"/>
      <c r="B3344" s="152"/>
    </row>
    <row r="3345">
      <c r="A3345" s="152"/>
      <c r="B3345" s="152"/>
    </row>
    <row r="3346">
      <c r="A3346" s="152"/>
      <c r="B3346" s="152"/>
    </row>
    <row r="3347">
      <c r="A3347" s="152"/>
      <c r="B3347" s="152"/>
    </row>
    <row r="3348">
      <c r="A3348" s="152"/>
      <c r="B3348" s="152"/>
    </row>
    <row r="3349">
      <c r="A3349" s="152"/>
      <c r="B3349" s="152"/>
    </row>
    <row r="3350">
      <c r="A3350" s="152"/>
      <c r="B3350" s="152"/>
    </row>
    <row r="3351">
      <c r="A3351" s="152"/>
      <c r="B3351" s="152"/>
    </row>
    <row r="3352">
      <c r="A3352" s="152"/>
      <c r="B3352" s="152"/>
    </row>
    <row r="3353">
      <c r="A3353" s="152"/>
      <c r="B3353" s="152"/>
    </row>
    <row r="3354">
      <c r="A3354" s="152"/>
      <c r="B3354" s="152"/>
    </row>
    <row r="3355">
      <c r="A3355" s="152"/>
      <c r="B3355" s="152"/>
    </row>
    <row r="3356">
      <c r="A3356" s="152"/>
      <c r="B3356" s="152"/>
    </row>
    <row r="3357">
      <c r="A3357" s="152"/>
      <c r="B3357" s="152"/>
    </row>
    <row r="3358">
      <c r="A3358" s="152"/>
      <c r="B3358" s="152"/>
    </row>
    <row r="3359">
      <c r="A3359" s="152"/>
      <c r="B3359" s="152"/>
      <c r="O3359" s="161"/>
      <c r="P3359" s="161"/>
      <c r="Q3359" s="161"/>
    </row>
    <row r="3360">
      <c r="A3360" s="152"/>
      <c r="B3360" s="152"/>
      <c r="O3360" s="161"/>
      <c r="P3360" s="161"/>
      <c r="Q3360" s="161"/>
    </row>
    <row r="3361">
      <c r="A3361" s="152"/>
      <c r="B3361" s="152"/>
      <c r="O3361" s="161"/>
      <c r="P3361" s="161"/>
      <c r="Q3361" s="161"/>
    </row>
    <row r="3362">
      <c r="A3362" s="152"/>
      <c r="B3362" s="152"/>
      <c r="O3362" s="161"/>
      <c r="P3362" s="161"/>
      <c r="Q3362" s="161"/>
    </row>
    <row r="3363">
      <c r="A3363" s="152"/>
      <c r="B3363" s="152"/>
      <c r="O3363" s="161"/>
      <c r="P3363" s="161"/>
      <c r="Q3363" s="161"/>
    </row>
    <row r="3364">
      <c r="A3364" s="152"/>
      <c r="B3364" s="152"/>
      <c r="O3364" s="161"/>
      <c r="P3364" s="161"/>
      <c r="Q3364" s="161"/>
    </row>
    <row r="3365">
      <c r="A3365" s="152"/>
      <c r="B3365" s="152"/>
      <c r="O3365" s="161"/>
      <c r="P3365" s="161"/>
      <c r="Q3365" s="161"/>
    </row>
    <row r="3366">
      <c r="A3366" s="152"/>
      <c r="B3366" s="152"/>
      <c r="O3366" s="161"/>
      <c r="P3366" s="161"/>
      <c r="Q3366" s="161"/>
    </row>
    <row r="3367">
      <c r="A3367" s="152"/>
      <c r="B3367" s="152"/>
      <c r="O3367" s="161"/>
      <c r="P3367" s="161"/>
      <c r="Q3367" s="161"/>
    </row>
    <row r="3368">
      <c r="A3368" s="152"/>
      <c r="B3368" s="152"/>
      <c r="O3368" s="161"/>
      <c r="P3368" s="161"/>
      <c r="Q3368" s="161"/>
    </row>
    <row r="3369">
      <c r="A3369" s="152"/>
      <c r="B3369" s="152"/>
      <c r="O3369" s="161"/>
      <c r="P3369" s="161"/>
      <c r="Q3369" s="161"/>
    </row>
    <row r="3370">
      <c r="A3370" s="152"/>
      <c r="B3370" s="152"/>
      <c r="O3370" s="161"/>
      <c r="P3370" s="161"/>
      <c r="Q3370" s="161"/>
    </row>
    <row r="3371">
      <c r="A3371" s="152"/>
      <c r="B3371" s="152"/>
      <c r="O3371" s="161"/>
      <c r="P3371" s="161"/>
      <c r="Q3371" s="161"/>
    </row>
    <row r="3372">
      <c r="A3372" s="152"/>
      <c r="B3372" s="152"/>
      <c r="O3372" s="161"/>
      <c r="P3372" s="161"/>
      <c r="Q3372" s="161"/>
    </row>
    <row r="3373">
      <c r="A3373" s="152"/>
      <c r="B3373" s="152"/>
      <c r="O3373" s="161"/>
      <c r="P3373" s="161"/>
      <c r="Q3373" s="161"/>
    </row>
    <row r="3374">
      <c r="A3374" s="152"/>
      <c r="B3374" s="152"/>
      <c r="O3374" s="161"/>
      <c r="P3374" s="161"/>
      <c r="Q3374" s="161"/>
    </row>
    <row r="3375">
      <c r="A3375" s="152"/>
      <c r="B3375" s="152"/>
      <c r="O3375" s="161"/>
      <c r="P3375" s="161"/>
      <c r="Q3375" s="161"/>
    </row>
    <row r="3376">
      <c r="A3376" s="152"/>
      <c r="B3376" s="152"/>
      <c r="O3376" s="161"/>
      <c r="P3376" s="161"/>
      <c r="Q3376" s="161"/>
    </row>
    <row r="3377">
      <c r="A3377" s="152"/>
      <c r="B3377" s="152"/>
      <c r="O3377" s="161"/>
      <c r="P3377" s="161"/>
      <c r="Q3377" s="161"/>
    </row>
    <row r="3378">
      <c r="A3378" s="152"/>
      <c r="B3378" s="152"/>
      <c r="O3378" s="161"/>
      <c r="P3378" s="161"/>
      <c r="Q3378" s="161"/>
    </row>
    <row r="3379">
      <c r="A3379" s="152"/>
      <c r="B3379" s="152"/>
      <c r="O3379" s="161"/>
      <c r="P3379" s="161"/>
      <c r="Q3379" s="161"/>
    </row>
    <row r="3380">
      <c r="A3380" s="152"/>
      <c r="B3380" s="152"/>
      <c r="O3380" s="161"/>
      <c r="P3380" s="161"/>
      <c r="Q3380" s="161"/>
    </row>
    <row r="3381">
      <c r="A3381" s="152"/>
      <c r="B3381" s="152"/>
      <c r="O3381" s="161"/>
      <c r="P3381" s="161"/>
      <c r="Q3381" s="161"/>
    </row>
    <row r="3382">
      <c r="A3382" s="152"/>
      <c r="B3382" s="152"/>
      <c r="O3382" s="161"/>
      <c r="P3382" s="161"/>
      <c r="Q3382" s="161"/>
    </row>
    <row r="3383">
      <c r="A3383" s="152"/>
      <c r="B3383" s="152"/>
      <c r="O3383" s="161"/>
      <c r="P3383" s="161"/>
      <c r="Q3383" s="161"/>
    </row>
    <row r="3384">
      <c r="A3384" s="152"/>
      <c r="B3384" s="152"/>
      <c r="O3384" s="161"/>
      <c r="P3384" s="161"/>
      <c r="Q3384" s="161"/>
    </row>
    <row r="3385">
      <c r="A3385" s="152"/>
      <c r="B3385" s="152"/>
      <c r="O3385" s="161"/>
      <c r="P3385" s="161"/>
      <c r="Q3385" s="161"/>
    </row>
    <row r="3386">
      <c r="A3386" s="152"/>
      <c r="B3386" s="152"/>
      <c r="O3386" s="161"/>
      <c r="P3386" s="161"/>
      <c r="Q3386" s="161"/>
    </row>
    <row r="3387">
      <c r="A3387" s="152"/>
      <c r="B3387" s="152"/>
      <c r="O3387" s="161"/>
      <c r="P3387" s="161"/>
      <c r="Q3387" s="161"/>
    </row>
    <row r="3388">
      <c r="A3388" s="152"/>
      <c r="B3388" s="152"/>
      <c r="O3388" s="161"/>
      <c r="P3388" s="161"/>
      <c r="Q3388" s="161"/>
    </row>
    <row r="3389">
      <c r="A3389" s="152"/>
      <c r="B3389" s="152"/>
      <c r="O3389" s="161"/>
      <c r="P3389" s="161"/>
      <c r="Q3389" s="161"/>
    </row>
    <row r="3390">
      <c r="A3390" s="152"/>
      <c r="B3390" s="152"/>
      <c r="O3390" s="161"/>
      <c r="P3390" s="161"/>
      <c r="Q3390" s="161"/>
    </row>
    <row r="3391">
      <c r="A3391" s="152"/>
      <c r="B3391" s="152"/>
      <c r="O3391" s="161"/>
      <c r="P3391" s="161"/>
      <c r="Q3391" s="161"/>
    </row>
    <row r="3392">
      <c r="A3392" s="152"/>
      <c r="B3392" s="152"/>
      <c r="O3392" s="161"/>
      <c r="P3392" s="161"/>
      <c r="Q3392" s="161"/>
    </row>
    <row r="3393">
      <c r="A3393" s="152"/>
      <c r="B3393" s="152"/>
      <c r="O3393" s="161"/>
      <c r="P3393" s="161"/>
      <c r="Q3393" s="161"/>
    </row>
    <row r="3394">
      <c r="A3394" s="152"/>
      <c r="B3394" s="152"/>
      <c r="O3394" s="161"/>
      <c r="P3394" s="161"/>
      <c r="Q3394" s="161"/>
    </row>
    <row r="3395">
      <c r="A3395" s="152"/>
      <c r="B3395" s="152"/>
      <c r="O3395" s="161"/>
      <c r="P3395" s="161"/>
      <c r="Q3395" s="161"/>
    </row>
    <row r="3396">
      <c r="A3396" s="152"/>
      <c r="B3396" s="152"/>
      <c r="O3396" s="161"/>
      <c r="P3396" s="161"/>
      <c r="Q3396" s="161"/>
    </row>
    <row r="3397">
      <c r="A3397" s="152"/>
      <c r="B3397" s="152"/>
      <c r="O3397" s="161"/>
      <c r="P3397" s="161"/>
      <c r="Q3397" s="161"/>
    </row>
    <row r="3398">
      <c r="A3398" s="152"/>
      <c r="B3398" s="152"/>
      <c r="O3398" s="161"/>
      <c r="P3398" s="161"/>
      <c r="Q3398" s="161"/>
    </row>
    <row r="3399">
      <c r="A3399" s="152"/>
      <c r="B3399" s="152"/>
      <c r="O3399" s="161"/>
      <c r="P3399" s="161"/>
      <c r="Q3399" s="161"/>
    </row>
    <row r="3400">
      <c r="A3400" s="152"/>
      <c r="B3400" s="152"/>
      <c r="O3400" s="161"/>
      <c r="P3400" s="161"/>
      <c r="Q3400" s="161"/>
    </row>
    <row r="3401">
      <c r="A3401" s="152"/>
      <c r="B3401" s="152"/>
      <c r="O3401" s="161"/>
      <c r="P3401" s="161"/>
      <c r="Q3401" s="161"/>
    </row>
    <row r="3402">
      <c r="A3402" s="152"/>
      <c r="B3402" s="152"/>
      <c r="O3402" s="161"/>
      <c r="P3402" s="161"/>
      <c r="Q3402" s="161"/>
    </row>
    <row r="3403">
      <c r="A3403" s="152"/>
      <c r="B3403" s="152"/>
      <c r="O3403" s="161"/>
      <c r="P3403" s="161"/>
      <c r="Q3403" s="161"/>
    </row>
    <row r="3404">
      <c r="A3404" s="152"/>
      <c r="B3404" s="152"/>
      <c r="O3404" s="161"/>
      <c r="P3404" s="161"/>
      <c r="Q3404" s="161"/>
    </row>
    <row r="3405">
      <c r="A3405" s="152"/>
      <c r="B3405" s="152"/>
      <c r="O3405" s="161"/>
      <c r="P3405" s="161"/>
      <c r="Q3405" s="161"/>
    </row>
    <row r="3406">
      <c r="A3406" s="152"/>
      <c r="B3406" s="152"/>
      <c r="O3406" s="161"/>
      <c r="P3406" s="161"/>
      <c r="Q3406" s="161"/>
    </row>
    <row r="3407">
      <c r="A3407" s="152"/>
      <c r="B3407" s="152"/>
      <c r="O3407" s="161"/>
      <c r="P3407" s="161"/>
      <c r="Q3407" s="161"/>
    </row>
    <row r="3408">
      <c r="A3408" s="152"/>
      <c r="B3408" s="152"/>
      <c r="O3408" s="161"/>
      <c r="P3408" s="161"/>
      <c r="Q3408" s="161"/>
    </row>
    <row r="3409">
      <c r="A3409" s="152"/>
      <c r="B3409" s="152"/>
      <c r="O3409" s="161"/>
      <c r="P3409" s="161"/>
      <c r="Q3409" s="161"/>
    </row>
    <row r="3410">
      <c r="A3410" s="152"/>
      <c r="B3410" s="152"/>
      <c r="O3410" s="161"/>
      <c r="P3410" s="161"/>
      <c r="Q3410" s="161"/>
    </row>
    <row r="3411">
      <c r="A3411" s="152"/>
      <c r="B3411" s="152"/>
      <c r="O3411" s="161"/>
      <c r="P3411" s="161"/>
      <c r="Q3411" s="161"/>
    </row>
    <row r="3412">
      <c r="A3412" s="152"/>
      <c r="B3412" s="152"/>
      <c r="O3412" s="161"/>
      <c r="P3412" s="161"/>
      <c r="Q3412" s="161"/>
    </row>
    <row r="3413">
      <c r="A3413" s="152"/>
      <c r="B3413" s="152"/>
      <c r="O3413" s="161"/>
      <c r="P3413" s="161"/>
      <c r="Q3413" s="161"/>
    </row>
    <row r="3414">
      <c r="A3414" s="152"/>
      <c r="B3414" s="152"/>
      <c r="O3414" s="161"/>
      <c r="P3414" s="161"/>
      <c r="Q3414" s="161"/>
    </row>
    <row r="3415">
      <c r="A3415" s="152"/>
      <c r="B3415" s="152"/>
      <c r="O3415" s="161"/>
      <c r="P3415" s="161"/>
      <c r="Q3415" s="161"/>
    </row>
    <row r="3416">
      <c r="A3416" s="152"/>
      <c r="B3416" s="152"/>
      <c r="O3416" s="161"/>
      <c r="P3416" s="161"/>
      <c r="Q3416" s="161"/>
    </row>
    <row r="3417">
      <c r="A3417" s="152"/>
      <c r="B3417" s="152"/>
      <c r="O3417" s="161"/>
      <c r="P3417" s="161"/>
      <c r="Q3417" s="161"/>
    </row>
    <row r="3418">
      <c r="A3418" s="152"/>
      <c r="B3418" s="152"/>
      <c r="O3418" s="161"/>
      <c r="P3418" s="161"/>
      <c r="Q3418" s="161"/>
    </row>
    <row r="3419">
      <c r="A3419" s="152"/>
      <c r="B3419" s="152"/>
      <c r="O3419" s="161"/>
      <c r="P3419" s="161"/>
      <c r="Q3419" s="161"/>
    </row>
    <row r="3420">
      <c r="A3420" s="152"/>
      <c r="B3420" s="152"/>
      <c r="O3420" s="161"/>
      <c r="P3420" s="161"/>
      <c r="Q3420" s="161"/>
    </row>
    <row r="3421">
      <c r="A3421" s="152"/>
      <c r="B3421" s="152"/>
      <c r="O3421" s="161"/>
      <c r="P3421" s="161"/>
      <c r="Q3421" s="161"/>
    </row>
    <row r="3422">
      <c r="A3422" s="152"/>
      <c r="B3422" s="152"/>
      <c r="O3422" s="161"/>
      <c r="P3422" s="161"/>
      <c r="Q3422" s="161"/>
    </row>
    <row r="3423">
      <c r="A3423" s="152"/>
      <c r="B3423" s="152"/>
      <c r="O3423" s="161"/>
      <c r="P3423" s="161"/>
      <c r="Q3423" s="161"/>
    </row>
    <row r="3424">
      <c r="A3424" s="152"/>
      <c r="B3424" s="152"/>
      <c r="O3424" s="161"/>
      <c r="P3424" s="161"/>
      <c r="Q3424" s="161"/>
    </row>
    <row r="3425">
      <c r="A3425" s="152"/>
      <c r="B3425" s="152"/>
      <c r="O3425" s="161"/>
      <c r="P3425" s="161"/>
      <c r="Q3425" s="161"/>
    </row>
    <row r="3426">
      <c r="A3426" s="152"/>
      <c r="B3426" s="152"/>
      <c r="O3426" s="161"/>
      <c r="P3426" s="161"/>
      <c r="Q3426" s="161"/>
    </row>
    <row r="3427">
      <c r="A3427" s="152"/>
      <c r="B3427" s="152"/>
      <c r="O3427" s="161"/>
      <c r="P3427" s="161"/>
      <c r="Q3427" s="161"/>
    </row>
    <row r="3428">
      <c r="A3428" s="152"/>
      <c r="B3428" s="152"/>
      <c r="O3428" s="161"/>
      <c r="P3428" s="161"/>
      <c r="Q3428" s="161"/>
    </row>
    <row r="3429">
      <c r="A3429" s="152"/>
      <c r="B3429" s="152"/>
      <c r="O3429" s="161"/>
      <c r="P3429" s="161"/>
      <c r="Q3429" s="161"/>
    </row>
    <row r="3430">
      <c r="A3430" s="152"/>
      <c r="B3430" s="152"/>
      <c r="O3430" s="161"/>
      <c r="P3430" s="161"/>
      <c r="Q3430" s="161"/>
    </row>
    <row r="3431">
      <c r="A3431" s="152"/>
      <c r="B3431" s="152"/>
      <c r="O3431" s="161"/>
      <c r="P3431" s="161"/>
      <c r="Q3431" s="161"/>
    </row>
    <row r="3432">
      <c r="A3432" s="152"/>
      <c r="B3432" s="152"/>
      <c r="O3432" s="161"/>
      <c r="P3432" s="161"/>
      <c r="Q3432" s="161"/>
    </row>
    <row r="3433">
      <c r="A3433" s="152"/>
      <c r="B3433" s="152"/>
      <c r="O3433" s="161"/>
      <c r="P3433" s="161"/>
      <c r="Q3433" s="161"/>
    </row>
    <row r="3434">
      <c r="A3434" s="152"/>
      <c r="B3434" s="152"/>
      <c r="O3434" s="161"/>
      <c r="P3434" s="161"/>
      <c r="Q3434" s="161"/>
    </row>
    <row r="3435">
      <c r="A3435" s="152"/>
      <c r="B3435" s="152"/>
      <c r="O3435" s="161"/>
      <c r="P3435" s="161"/>
      <c r="Q3435" s="161"/>
    </row>
    <row r="3436">
      <c r="A3436" s="152"/>
      <c r="B3436" s="152"/>
      <c r="O3436" s="161"/>
      <c r="P3436" s="161"/>
      <c r="Q3436" s="161"/>
    </row>
    <row r="3437">
      <c r="A3437" s="152"/>
      <c r="B3437" s="152"/>
      <c r="O3437" s="161"/>
      <c r="P3437" s="161"/>
      <c r="Q3437" s="161"/>
    </row>
    <row r="3438">
      <c r="A3438" s="152"/>
      <c r="B3438" s="152"/>
      <c r="O3438" s="161"/>
      <c r="P3438" s="161"/>
      <c r="Q3438" s="161"/>
    </row>
    <row r="3439">
      <c r="A3439" s="152"/>
      <c r="B3439" s="152"/>
      <c r="O3439" s="161"/>
      <c r="P3439" s="161"/>
      <c r="Q3439" s="161"/>
    </row>
    <row r="3440">
      <c r="A3440" s="152"/>
      <c r="B3440" s="152"/>
      <c r="O3440" s="161"/>
      <c r="P3440" s="161"/>
      <c r="Q3440" s="161"/>
    </row>
    <row r="3441">
      <c r="A3441" s="152"/>
      <c r="B3441" s="152"/>
      <c r="O3441" s="161"/>
      <c r="P3441" s="161"/>
      <c r="Q3441" s="161"/>
    </row>
    <row r="3442">
      <c r="A3442" s="152"/>
      <c r="B3442" s="152"/>
      <c r="O3442" s="161"/>
      <c r="P3442" s="161"/>
      <c r="Q3442" s="161"/>
    </row>
    <row r="3443">
      <c r="A3443" s="152"/>
      <c r="B3443" s="152"/>
      <c r="O3443" s="161"/>
      <c r="P3443" s="161"/>
      <c r="Q3443" s="161"/>
    </row>
    <row r="3444">
      <c r="A3444" s="152"/>
      <c r="B3444" s="152"/>
      <c r="O3444" s="161"/>
      <c r="P3444" s="161"/>
      <c r="Q3444" s="161"/>
    </row>
    <row r="3445">
      <c r="A3445" s="152"/>
      <c r="B3445" s="152"/>
      <c r="O3445" s="161"/>
      <c r="P3445" s="161"/>
      <c r="Q3445" s="161"/>
    </row>
    <row r="3446">
      <c r="A3446" s="152"/>
      <c r="B3446" s="152"/>
      <c r="O3446" s="161"/>
      <c r="P3446" s="161"/>
      <c r="Q3446" s="161"/>
    </row>
    <row r="3447">
      <c r="A3447" s="152"/>
      <c r="B3447" s="152"/>
      <c r="O3447" s="161"/>
      <c r="P3447" s="161"/>
      <c r="Q3447" s="161"/>
    </row>
    <row r="3448">
      <c r="A3448" s="152"/>
      <c r="B3448" s="152"/>
      <c r="O3448" s="161"/>
      <c r="P3448" s="161"/>
      <c r="Q3448" s="161"/>
    </row>
    <row r="3449">
      <c r="A3449" s="152"/>
      <c r="B3449" s="152"/>
      <c r="O3449" s="161"/>
      <c r="P3449" s="161"/>
      <c r="Q3449" s="161"/>
    </row>
    <row r="3450">
      <c r="A3450" s="152"/>
      <c r="B3450" s="152"/>
      <c r="O3450" s="161"/>
      <c r="P3450" s="161"/>
      <c r="Q3450" s="161"/>
    </row>
    <row r="3451">
      <c r="A3451" s="152"/>
      <c r="B3451" s="152"/>
      <c r="O3451" s="161"/>
      <c r="P3451" s="161"/>
      <c r="Q3451" s="161"/>
    </row>
    <row r="3452">
      <c r="A3452" s="152"/>
      <c r="B3452" s="152"/>
      <c r="O3452" s="161"/>
      <c r="P3452" s="161"/>
      <c r="Q3452" s="161"/>
    </row>
    <row r="3453">
      <c r="A3453" s="152"/>
      <c r="B3453" s="152"/>
      <c r="O3453" s="161"/>
      <c r="P3453" s="161"/>
      <c r="Q3453" s="161"/>
    </row>
    <row r="3454">
      <c r="A3454" s="152"/>
      <c r="B3454" s="152"/>
      <c r="O3454" s="161"/>
      <c r="P3454" s="161"/>
      <c r="Q3454" s="161"/>
    </row>
    <row r="3455">
      <c r="A3455" s="152"/>
      <c r="B3455" s="152"/>
      <c r="O3455" s="161"/>
      <c r="P3455" s="161"/>
      <c r="Q3455" s="161"/>
    </row>
    <row r="3456">
      <c r="A3456" s="152"/>
      <c r="B3456" s="152"/>
      <c r="O3456" s="161"/>
      <c r="P3456" s="161"/>
      <c r="Q3456" s="161"/>
    </row>
    <row r="3457">
      <c r="A3457" s="152"/>
      <c r="B3457" s="152"/>
      <c r="O3457" s="161"/>
      <c r="P3457" s="161"/>
      <c r="Q3457" s="161"/>
    </row>
    <row r="3458">
      <c r="A3458" s="152"/>
      <c r="B3458" s="152"/>
      <c r="O3458" s="161"/>
      <c r="P3458" s="161"/>
      <c r="Q3458" s="161"/>
    </row>
    <row r="3459">
      <c r="A3459" s="152"/>
      <c r="B3459" s="152"/>
      <c r="O3459" s="161"/>
      <c r="P3459" s="161"/>
      <c r="Q3459" s="161"/>
    </row>
    <row r="3460">
      <c r="A3460" s="152"/>
      <c r="B3460" s="152"/>
      <c r="O3460" s="161"/>
      <c r="P3460" s="161"/>
      <c r="Q3460" s="161"/>
    </row>
    <row r="3461">
      <c r="A3461" s="152"/>
      <c r="B3461" s="152"/>
      <c r="O3461" s="161"/>
      <c r="P3461" s="161"/>
      <c r="Q3461" s="161"/>
    </row>
    <row r="3462">
      <c r="A3462" s="152"/>
      <c r="B3462" s="152"/>
      <c r="O3462" s="161"/>
      <c r="P3462" s="161"/>
      <c r="Q3462" s="161"/>
    </row>
    <row r="3463">
      <c r="A3463" s="152"/>
      <c r="B3463" s="152"/>
      <c r="O3463" s="161"/>
      <c r="P3463" s="161"/>
      <c r="Q3463" s="161"/>
    </row>
    <row r="3464">
      <c r="A3464" s="152"/>
      <c r="B3464" s="152"/>
      <c r="O3464" s="161"/>
      <c r="P3464" s="161"/>
      <c r="Q3464" s="161"/>
    </row>
    <row r="3465">
      <c r="A3465" s="152"/>
      <c r="B3465" s="152"/>
      <c r="O3465" s="161"/>
      <c r="P3465" s="161"/>
      <c r="Q3465" s="161"/>
    </row>
    <row r="3466">
      <c r="A3466" s="152"/>
      <c r="B3466" s="152"/>
      <c r="O3466" s="161"/>
      <c r="P3466" s="161"/>
      <c r="Q3466" s="161"/>
    </row>
    <row r="3467">
      <c r="A3467" s="152"/>
      <c r="B3467" s="152"/>
      <c r="O3467" s="161"/>
      <c r="P3467" s="161"/>
      <c r="Q3467" s="161"/>
    </row>
    <row r="3468">
      <c r="A3468" s="152"/>
      <c r="B3468" s="152"/>
      <c r="O3468" s="161"/>
      <c r="P3468" s="161"/>
      <c r="Q3468" s="161"/>
    </row>
    <row r="3469">
      <c r="A3469" s="152"/>
      <c r="B3469" s="152"/>
      <c r="O3469" s="161"/>
      <c r="P3469" s="161"/>
      <c r="Q3469" s="161"/>
    </row>
    <row r="3470">
      <c r="A3470" s="152"/>
      <c r="B3470" s="152"/>
      <c r="O3470" s="161"/>
      <c r="P3470" s="161"/>
      <c r="Q3470" s="161"/>
    </row>
    <row r="3471">
      <c r="A3471" s="152"/>
      <c r="B3471" s="152"/>
      <c r="O3471" s="161"/>
      <c r="P3471" s="161"/>
      <c r="Q3471" s="161"/>
    </row>
    <row r="3472">
      <c r="A3472" s="152"/>
      <c r="B3472" s="152"/>
      <c r="O3472" s="161"/>
      <c r="P3472" s="161"/>
      <c r="Q3472" s="161"/>
    </row>
    <row r="3473">
      <c r="A3473" s="152"/>
      <c r="B3473" s="152"/>
      <c r="O3473" s="161"/>
      <c r="P3473" s="161"/>
      <c r="Q3473" s="161"/>
    </row>
    <row r="3474">
      <c r="A3474" s="152"/>
      <c r="B3474" s="152"/>
      <c r="O3474" s="161"/>
      <c r="P3474" s="161"/>
      <c r="Q3474" s="161"/>
    </row>
    <row r="3475">
      <c r="A3475" s="152"/>
      <c r="B3475" s="152"/>
      <c r="O3475" s="161"/>
      <c r="P3475" s="161"/>
      <c r="Q3475" s="161"/>
    </row>
    <row r="3476">
      <c r="A3476" s="152"/>
      <c r="B3476" s="152"/>
      <c r="O3476" s="161"/>
      <c r="P3476" s="161"/>
      <c r="Q3476" s="161"/>
    </row>
    <row r="3477">
      <c r="A3477" s="152"/>
      <c r="B3477" s="152"/>
      <c r="O3477" s="161"/>
      <c r="P3477" s="161"/>
      <c r="Q3477" s="161"/>
    </row>
    <row r="3478">
      <c r="A3478" s="152"/>
      <c r="B3478" s="152"/>
      <c r="O3478" s="161"/>
      <c r="P3478" s="161"/>
      <c r="Q3478" s="161"/>
    </row>
    <row r="3479">
      <c r="A3479" s="152"/>
      <c r="B3479" s="152"/>
      <c r="O3479" s="161"/>
      <c r="P3479" s="161"/>
      <c r="Q3479" s="161"/>
    </row>
    <row r="3480">
      <c r="A3480" s="152"/>
      <c r="B3480" s="152"/>
      <c r="O3480" s="161"/>
      <c r="P3480" s="161"/>
      <c r="Q3480" s="161"/>
    </row>
    <row r="3481">
      <c r="A3481" s="152"/>
      <c r="B3481" s="152"/>
      <c r="O3481" s="161"/>
      <c r="P3481" s="161"/>
      <c r="Q3481" s="161"/>
    </row>
    <row r="3482">
      <c r="A3482" s="152"/>
      <c r="B3482" s="152"/>
      <c r="O3482" s="161"/>
      <c r="P3482" s="161"/>
      <c r="Q3482" s="161"/>
    </row>
    <row r="3483">
      <c r="A3483" s="152"/>
      <c r="B3483" s="152"/>
      <c r="O3483" s="161"/>
      <c r="P3483" s="161"/>
      <c r="Q3483" s="161"/>
    </row>
    <row r="3484">
      <c r="A3484" s="152"/>
      <c r="B3484" s="152"/>
      <c r="O3484" s="161"/>
      <c r="P3484" s="161"/>
      <c r="Q3484" s="161"/>
    </row>
    <row r="3485">
      <c r="A3485" s="152"/>
      <c r="B3485" s="152"/>
      <c r="O3485" s="161"/>
      <c r="P3485" s="161"/>
      <c r="Q3485" s="161"/>
    </row>
    <row r="3486">
      <c r="A3486" s="152"/>
      <c r="B3486" s="152"/>
      <c r="O3486" s="161"/>
      <c r="P3486" s="161"/>
      <c r="Q3486" s="161"/>
    </row>
    <row r="3487">
      <c r="A3487" s="152"/>
      <c r="B3487" s="152"/>
      <c r="O3487" s="161"/>
      <c r="P3487" s="161"/>
      <c r="Q3487" s="161"/>
    </row>
    <row r="3488">
      <c r="A3488" s="152"/>
      <c r="B3488" s="152"/>
      <c r="O3488" s="161"/>
      <c r="P3488" s="161"/>
      <c r="Q3488" s="161"/>
    </row>
    <row r="3489">
      <c r="A3489" s="152"/>
      <c r="B3489" s="152"/>
      <c r="O3489" s="161"/>
      <c r="P3489" s="161"/>
      <c r="Q3489" s="161"/>
    </row>
    <row r="3490">
      <c r="A3490" s="152"/>
      <c r="B3490" s="152"/>
      <c r="O3490" s="161"/>
      <c r="P3490" s="161"/>
      <c r="Q3490" s="161"/>
    </row>
    <row r="3491">
      <c r="A3491" s="152"/>
      <c r="B3491" s="152"/>
      <c r="O3491" s="161"/>
      <c r="P3491" s="161"/>
      <c r="Q3491" s="161"/>
    </row>
    <row r="3492">
      <c r="A3492" s="152"/>
      <c r="B3492" s="152"/>
      <c r="O3492" s="161"/>
      <c r="P3492" s="161"/>
      <c r="Q3492" s="161"/>
    </row>
    <row r="3493">
      <c r="A3493" s="152"/>
      <c r="B3493" s="152"/>
      <c r="O3493" s="161"/>
      <c r="P3493" s="161"/>
      <c r="Q3493" s="161"/>
    </row>
    <row r="3494">
      <c r="A3494" s="152"/>
      <c r="B3494" s="152"/>
      <c r="O3494" s="161"/>
      <c r="P3494" s="161"/>
      <c r="Q3494" s="161"/>
    </row>
    <row r="3495">
      <c r="A3495" s="152"/>
      <c r="B3495" s="152"/>
      <c r="O3495" s="161"/>
      <c r="P3495" s="161"/>
      <c r="Q3495" s="161"/>
    </row>
    <row r="3496">
      <c r="A3496" s="152"/>
      <c r="B3496" s="152"/>
      <c r="O3496" s="161"/>
      <c r="P3496" s="161"/>
      <c r="Q3496" s="161"/>
    </row>
    <row r="3497">
      <c r="A3497" s="152"/>
      <c r="B3497" s="152"/>
      <c r="O3497" s="161"/>
      <c r="P3497" s="161"/>
      <c r="Q3497" s="161"/>
    </row>
    <row r="3498">
      <c r="A3498" s="152"/>
      <c r="B3498" s="152"/>
      <c r="O3498" s="161"/>
      <c r="P3498" s="161"/>
      <c r="Q3498" s="161"/>
    </row>
    <row r="3499">
      <c r="A3499" s="152"/>
      <c r="B3499" s="152"/>
      <c r="O3499" s="161"/>
      <c r="P3499" s="161"/>
      <c r="Q3499" s="161"/>
    </row>
    <row r="3500">
      <c r="A3500" s="152"/>
      <c r="B3500" s="152"/>
      <c r="O3500" s="161"/>
      <c r="P3500" s="161"/>
      <c r="Q3500" s="161"/>
    </row>
    <row r="3501">
      <c r="A3501" s="152"/>
      <c r="B3501" s="152"/>
      <c r="O3501" s="161"/>
      <c r="P3501" s="161"/>
      <c r="Q3501" s="161"/>
    </row>
    <row r="3502">
      <c r="A3502" s="152"/>
      <c r="B3502" s="152"/>
      <c r="O3502" s="161"/>
      <c r="P3502" s="161"/>
      <c r="Q3502" s="161"/>
    </row>
    <row r="3503">
      <c r="A3503" s="152"/>
      <c r="B3503" s="152"/>
      <c r="O3503" s="161"/>
      <c r="P3503" s="161"/>
      <c r="Q3503" s="161"/>
    </row>
    <row r="3504">
      <c r="A3504" s="152"/>
      <c r="B3504" s="152"/>
      <c r="O3504" s="161"/>
      <c r="P3504" s="161"/>
      <c r="Q3504" s="161"/>
    </row>
    <row r="3505">
      <c r="A3505" s="152"/>
      <c r="B3505" s="152"/>
      <c r="O3505" s="161"/>
      <c r="P3505" s="161"/>
      <c r="Q3505" s="161"/>
    </row>
    <row r="3506">
      <c r="A3506" s="152"/>
      <c r="B3506" s="152"/>
      <c r="O3506" s="161"/>
      <c r="P3506" s="161"/>
      <c r="Q3506" s="161"/>
    </row>
    <row r="3507">
      <c r="A3507" s="152"/>
      <c r="B3507" s="152"/>
      <c r="O3507" s="161"/>
      <c r="P3507" s="161"/>
      <c r="Q3507" s="161"/>
    </row>
    <row r="3508">
      <c r="A3508" s="152"/>
      <c r="B3508" s="152"/>
      <c r="O3508" s="161"/>
      <c r="P3508" s="161"/>
      <c r="Q3508" s="161"/>
    </row>
    <row r="3509">
      <c r="A3509" s="152"/>
      <c r="B3509" s="152"/>
      <c r="O3509" s="161"/>
      <c r="P3509" s="161"/>
      <c r="Q3509" s="161"/>
    </row>
    <row r="3510">
      <c r="A3510" s="152"/>
      <c r="B3510" s="152"/>
      <c r="O3510" s="161"/>
      <c r="P3510" s="161"/>
      <c r="Q3510" s="161"/>
    </row>
    <row r="3511">
      <c r="A3511" s="152"/>
      <c r="B3511" s="152"/>
      <c r="O3511" s="161"/>
      <c r="P3511" s="161"/>
      <c r="Q3511" s="161"/>
    </row>
    <row r="3512">
      <c r="A3512" s="152"/>
      <c r="B3512" s="152"/>
      <c r="O3512" s="161"/>
      <c r="P3512" s="161"/>
      <c r="Q3512" s="161"/>
    </row>
    <row r="3513">
      <c r="A3513" s="152"/>
      <c r="B3513" s="152"/>
      <c r="O3513" s="161"/>
      <c r="P3513" s="161"/>
      <c r="Q3513" s="161"/>
    </row>
    <row r="3514">
      <c r="A3514" s="152"/>
      <c r="B3514" s="152"/>
      <c r="O3514" s="161"/>
      <c r="P3514" s="161"/>
      <c r="Q3514" s="161"/>
    </row>
    <row r="3515">
      <c r="A3515" s="152"/>
      <c r="B3515" s="152"/>
      <c r="O3515" s="161"/>
      <c r="P3515" s="161"/>
      <c r="Q3515" s="161"/>
    </row>
    <row r="3516">
      <c r="A3516" s="152"/>
      <c r="B3516" s="152"/>
      <c r="O3516" s="161"/>
      <c r="P3516" s="161"/>
      <c r="Q3516" s="161"/>
    </row>
    <row r="3517">
      <c r="A3517" s="152"/>
      <c r="B3517" s="152"/>
      <c r="O3517" s="161"/>
      <c r="P3517" s="161"/>
      <c r="Q3517" s="161"/>
    </row>
    <row r="3518">
      <c r="A3518" s="152"/>
      <c r="B3518" s="152"/>
      <c r="O3518" s="161"/>
      <c r="P3518" s="161"/>
      <c r="Q3518" s="161"/>
    </row>
    <row r="3519">
      <c r="A3519" s="152"/>
      <c r="B3519" s="152"/>
      <c r="O3519" s="161"/>
      <c r="P3519" s="161"/>
      <c r="Q3519" s="161"/>
    </row>
    <row r="3520">
      <c r="A3520" s="152"/>
      <c r="B3520" s="152"/>
      <c r="O3520" s="161"/>
      <c r="P3520" s="161"/>
      <c r="Q3520" s="161"/>
    </row>
    <row r="3521">
      <c r="A3521" s="152"/>
      <c r="B3521" s="152"/>
      <c r="O3521" s="161"/>
      <c r="P3521" s="161"/>
      <c r="Q3521" s="161"/>
    </row>
    <row r="3522">
      <c r="A3522" s="152"/>
      <c r="B3522" s="152"/>
      <c r="O3522" s="161"/>
      <c r="P3522" s="161"/>
      <c r="Q3522" s="161"/>
    </row>
    <row r="3523">
      <c r="A3523" s="152"/>
      <c r="B3523" s="152"/>
      <c r="O3523" s="161"/>
      <c r="P3523" s="161"/>
      <c r="Q3523" s="161"/>
    </row>
    <row r="3524">
      <c r="A3524" s="152"/>
      <c r="B3524" s="152"/>
      <c r="O3524" s="161"/>
      <c r="P3524" s="161"/>
      <c r="Q3524" s="161"/>
    </row>
    <row r="3525">
      <c r="A3525" s="152"/>
      <c r="B3525" s="152"/>
      <c r="O3525" s="161"/>
      <c r="P3525" s="161"/>
      <c r="Q3525" s="161"/>
    </row>
    <row r="3526">
      <c r="A3526" s="152"/>
      <c r="B3526" s="152"/>
      <c r="O3526" s="161"/>
      <c r="P3526" s="161"/>
      <c r="Q3526" s="161"/>
    </row>
    <row r="3527">
      <c r="A3527" s="152"/>
      <c r="B3527" s="152"/>
      <c r="O3527" s="161"/>
      <c r="P3527" s="161"/>
      <c r="Q3527" s="161"/>
    </row>
    <row r="3528">
      <c r="A3528" s="152"/>
      <c r="B3528" s="152"/>
      <c r="O3528" s="161"/>
      <c r="P3528" s="161"/>
      <c r="Q3528" s="161"/>
    </row>
    <row r="3529">
      <c r="A3529" s="152"/>
      <c r="B3529" s="152"/>
      <c r="O3529" s="161"/>
      <c r="P3529" s="161"/>
      <c r="Q3529" s="161"/>
    </row>
    <row r="3530">
      <c r="A3530" s="152"/>
      <c r="B3530" s="152"/>
      <c r="O3530" s="161"/>
      <c r="P3530" s="161"/>
      <c r="Q3530" s="161"/>
    </row>
    <row r="3531">
      <c r="A3531" s="152"/>
      <c r="B3531" s="152"/>
      <c r="O3531" s="161"/>
      <c r="P3531" s="161"/>
      <c r="Q3531" s="161"/>
    </row>
    <row r="3532">
      <c r="A3532" s="152"/>
      <c r="B3532" s="152"/>
      <c r="O3532" s="161"/>
      <c r="P3532" s="161"/>
      <c r="Q3532" s="161"/>
    </row>
    <row r="3533">
      <c r="A3533" s="152"/>
      <c r="B3533" s="152"/>
      <c r="O3533" s="161"/>
      <c r="P3533" s="161"/>
      <c r="Q3533" s="161"/>
    </row>
    <row r="3534">
      <c r="A3534" s="152"/>
      <c r="B3534" s="152"/>
      <c r="O3534" s="161"/>
      <c r="P3534" s="161"/>
      <c r="Q3534" s="161"/>
    </row>
    <row r="3535">
      <c r="A3535" s="152"/>
      <c r="B3535" s="152"/>
      <c r="O3535" s="161"/>
      <c r="P3535" s="161"/>
      <c r="Q3535" s="161"/>
    </row>
    <row r="3536">
      <c r="A3536" s="152"/>
      <c r="B3536" s="152"/>
      <c r="O3536" s="161"/>
      <c r="P3536" s="161"/>
      <c r="Q3536" s="161"/>
    </row>
    <row r="3537">
      <c r="A3537" s="152"/>
      <c r="B3537" s="152"/>
      <c r="O3537" s="161"/>
      <c r="P3537" s="161"/>
      <c r="Q3537" s="161"/>
    </row>
    <row r="3538">
      <c r="A3538" s="152"/>
      <c r="B3538" s="152"/>
      <c r="O3538" s="161"/>
      <c r="P3538" s="161"/>
      <c r="Q3538" s="161"/>
    </row>
    <row r="3539">
      <c r="A3539" s="152"/>
      <c r="B3539" s="152"/>
      <c r="O3539" s="161"/>
      <c r="P3539" s="161"/>
      <c r="Q3539" s="161"/>
    </row>
    <row r="3540">
      <c r="A3540" s="152"/>
      <c r="B3540" s="152"/>
      <c r="O3540" s="161"/>
      <c r="P3540" s="161"/>
      <c r="Q3540" s="161"/>
    </row>
    <row r="3541">
      <c r="A3541" s="152"/>
      <c r="B3541" s="152"/>
      <c r="O3541" s="161"/>
      <c r="P3541" s="161"/>
      <c r="Q3541" s="161"/>
    </row>
    <row r="3542">
      <c r="A3542" s="152"/>
      <c r="B3542" s="152"/>
      <c r="O3542" s="161"/>
      <c r="P3542" s="161"/>
      <c r="Q3542" s="161"/>
    </row>
    <row r="3543">
      <c r="A3543" s="152"/>
      <c r="B3543" s="152"/>
      <c r="O3543" s="161"/>
      <c r="P3543" s="161"/>
      <c r="Q3543" s="161"/>
    </row>
    <row r="3544">
      <c r="A3544" s="152"/>
      <c r="B3544" s="152"/>
      <c r="O3544" s="161"/>
      <c r="P3544" s="161"/>
      <c r="Q3544" s="161"/>
    </row>
    <row r="3545">
      <c r="A3545" s="152"/>
      <c r="B3545" s="152"/>
      <c r="O3545" s="161"/>
      <c r="P3545" s="161"/>
      <c r="Q3545" s="161"/>
    </row>
    <row r="3546">
      <c r="A3546" s="152"/>
      <c r="B3546" s="152"/>
      <c r="O3546" s="161"/>
      <c r="P3546" s="161"/>
      <c r="Q3546" s="161"/>
    </row>
    <row r="3547">
      <c r="A3547" s="152"/>
      <c r="B3547" s="152"/>
      <c r="O3547" s="161"/>
      <c r="P3547" s="161"/>
      <c r="Q3547" s="161"/>
    </row>
    <row r="3548">
      <c r="A3548" s="152"/>
      <c r="B3548" s="152"/>
      <c r="O3548" s="161"/>
      <c r="P3548" s="161"/>
      <c r="Q3548" s="161"/>
    </row>
    <row r="3549">
      <c r="A3549" s="152"/>
      <c r="B3549" s="152"/>
      <c r="O3549" s="161"/>
      <c r="P3549" s="161"/>
      <c r="Q3549" s="161"/>
    </row>
    <row r="3550">
      <c r="A3550" s="152"/>
      <c r="B3550" s="152"/>
      <c r="O3550" s="161"/>
      <c r="P3550" s="161"/>
      <c r="Q3550" s="161"/>
    </row>
    <row r="3551">
      <c r="A3551" s="152"/>
      <c r="B3551" s="152"/>
      <c r="O3551" s="161"/>
      <c r="P3551" s="161"/>
      <c r="Q3551" s="161"/>
    </row>
    <row r="3552">
      <c r="A3552" s="152"/>
      <c r="B3552" s="152"/>
      <c r="O3552" s="161"/>
      <c r="P3552" s="161"/>
      <c r="Q3552" s="161"/>
    </row>
    <row r="3553">
      <c r="A3553" s="152"/>
      <c r="B3553" s="152"/>
      <c r="O3553" s="161"/>
      <c r="P3553" s="161"/>
      <c r="Q3553" s="161"/>
    </row>
    <row r="3554">
      <c r="A3554" s="152"/>
      <c r="B3554" s="152"/>
      <c r="O3554" s="161"/>
      <c r="P3554" s="161"/>
      <c r="Q3554" s="161"/>
    </row>
    <row r="3555">
      <c r="A3555" s="152"/>
      <c r="B3555" s="152"/>
      <c r="O3555" s="161"/>
      <c r="P3555" s="161"/>
      <c r="Q3555" s="161"/>
    </row>
    <row r="3556">
      <c r="A3556" s="152"/>
      <c r="B3556" s="152"/>
      <c r="O3556" s="161"/>
      <c r="P3556" s="161"/>
      <c r="Q3556" s="161"/>
    </row>
    <row r="3557">
      <c r="A3557" s="152"/>
      <c r="B3557" s="152"/>
      <c r="O3557" s="161"/>
      <c r="P3557" s="161"/>
      <c r="Q3557" s="161"/>
    </row>
    <row r="3558">
      <c r="A3558" s="152"/>
      <c r="B3558" s="152"/>
      <c r="O3558" s="161"/>
      <c r="P3558" s="161"/>
      <c r="Q3558" s="161"/>
    </row>
    <row r="3559">
      <c r="A3559" s="152"/>
      <c r="B3559" s="152"/>
      <c r="O3559" s="161"/>
      <c r="P3559" s="161"/>
      <c r="Q3559" s="161"/>
    </row>
    <row r="3560">
      <c r="A3560" s="152"/>
      <c r="B3560" s="152"/>
      <c r="O3560" s="161"/>
      <c r="P3560" s="161"/>
      <c r="Q3560" s="161"/>
    </row>
    <row r="3561">
      <c r="A3561" s="152"/>
      <c r="B3561" s="152"/>
      <c r="O3561" s="161"/>
      <c r="P3561" s="161"/>
      <c r="Q3561" s="161"/>
    </row>
    <row r="3562">
      <c r="A3562" s="152"/>
      <c r="B3562" s="152"/>
      <c r="O3562" s="161"/>
      <c r="P3562" s="161"/>
      <c r="Q3562" s="161"/>
    </row>
    <row r="3563">
      <c r="A3563" s="152"/>
      <c r="B3563" s="152"/>
      <c r="O3563" s="161"/>
      <c r="P3563" s="161"/>
      <c r="Q3563" s="161"/>
    </row>
    <row r="3564">
      <c r="A3564" s="152"/>
      <c r="B3564" s="152"/>
      <c r="O3564" s="161"/>
      <c r="P3564" s="161"/>
      <c r="Q3564" s="161"/>
    </row>
    <row r="3565">
      <c r="A3565" s="152"/>
      <c r="B3565" s="152"/>
      <c r="O3565" s="161"/>
      <c r="P3565" s="161"/>
      <c r="Q3565" s="161"/>
    </row>
    <row r="3566">
      <c r="A3566" s="152"/>
      <c r="B3566" s="152"/>
      <c r="O3566" s="161"/>
      <c r="P3566" s="161"/>
      <c r="Q3566" s="161"/>
    </row>
    <row r="3567">
      <c r="A3567" s="152"/>
      <c r="B3567" s="152"/>
      <c r="O3567" s="161"/>
      <c r="P3567" s="161"/>
      <c r="Q3567" s="161"/>
    </row>
    <row r="3568">
      <c r="A3568" s="152"/>
      <c r="B3568" s="152"/>
      <c r="O3568" s="161"/>
      <c r="P3568" s="161"/>
      <c r="Q3568" s="161"/>
    </row>
    <row r="3569">
      <c r="A3569" s="152"/>
      <c r="B3569" s="152"/>
      <c r="O3569" s="161"/>
      <c r="P3569" s="161"/>
      <c r="Q3569" s="161"/>
    </row>
    <row r="3570">
      <c r="A3570" s="152"/>
      <c r="B3570" s="152"/>
      <c r="O3570" s="161"/>
      <c r="P3570" s="161"/>
      <c r="Q3570" s="161"/>
    </row>
    <row r="3571">
      <c r="A3571" s="152"/>
      <c r="B3571" s="152"/>
      <c r="O3571" s="161"/>
      <c r="P3571" s="161"/>
      <c r="Q3571" s="161"/>
    </row>
    <row r="3572">
      <c r="A3572" s="152"/>
      <c r="B3572" s="152"/>
      <c r="O3572" s="161"/>
      <c r="P3572" s="161"/>
      <c r="Q3572" s="161"/>
    </row>
    <row r="3573">
      <c r="A3573" s="152"/>
      <c r="B3573" s="152"/>
      <c r="O3573" s="161"/>
      <c r="P3573" s="161"/>
      <c r="Q3573" s="161"/>
    </row>
    <row r="3574">
      <c r="A3574" s="152"/>
      <c r="B3574" s="152"/>
      <c r="O3574" s="161"/>
      <c r="P3574" s="161"/>
      <c r="Q3574" s="161"/>
    </row>
    <row r="3575">
      <c r="A3575" s="152"/>
      <c r="B3575" s="152"/>
      <c r="O3575" s="161"/>
      <c r="P3575" s="161"/>
      <c r="Q3575" s="161"/>
    </row>
    <row r="3576">
      <c r="A3576" s="152"/>
      <c r="B3576" s="152"/>
      <c r="O3576" s="161"/>
      <c r="P3576" s="161"/>
      <c r="Q3576" s="161"/>
    </row>
    <row r="3577">
      <c r="A3577" s="152"/>
      <c r="B3577" s="152"/>
      <c r="O3577" s="161"/>
      <c r="P3577" s="161"/>
      <c r="Q3577" s="161"/>
    </row>
    <row r="3578">
      <c r="A3578" s="152"/>
      <c r="B3578" s="152"/>
      <c r="O3578" s="161"/>
      <c r="P3578" s="161"/>
      <c r="Q3578" s="161"/>
    </row>
    <row r="3579">
      <c r="A3579" s="152"/>
      <c r="B3579" s="152"/>
      <c r="O3579" s="161"/>
      <c r="P3579" s="161"/>
      <c r="Q3579" s="161"/>
    </row>
    <row r="3580">
      <c r="A3580" s="152"/>
      <c r="B3580" s="152"/>
      <c r="O3580" s="161"/>
      <c r="P3580" s="161"/>
      <c r="Q3580" s="161"/>
    </row>
    <row r="3581">
      <c r="A3581" s="152"/>
      <c r="B3581" s="152"/>
      <c r="O3581" s="161"/>
      <c r="P3581" s="161"/>
      <c r="Q3581" s="161"/>
    </row>
    <row r="3582">
      <c r="A3582" s="152"/>
      <c r="B3582" s="152"/>
      <c r="O3582" s="161"/>
      <c r="P3582" s="161"/>
      <c r="Q3582" s="161"/>
    </row>
    <row r="3583">
      <c r="A3583" s="152"/>
      <c r="B3583" s="152"/>
      <c r="O3583" s="161"/>
      <c r="P3583" s="161"/>
      <c r="Q3583" s="161"/>
    </row>
    <row r="3584">
      <c r="A3584" s="152"/>
      <c r="B3584" s="152"/>
      <c r="O3584" s="161"/>
      <c r="P3584" s="161"/>
      <c r="Q3584" s="161"/>
    </row>
    <row r="3585">
      <c r="A3585" s="152"/>
      <c r="B3585" s="152"/>
      <c r="O3585" s="161"/>
      <c r="P3585" s="161"/>
      <c r="Q3585" s="161"/>
    </row>
    <row r="3586">
      <c r="A3586" s="152"/>
      <c r="B3586" s="152"/>
      <c r="O3586" s="161"/>
      <c r="P3586" s="161"/>
      <c r="Q3586" s="161"/>
    </row>
    <row r="3587">
      <c r="A3587" s="152"/>
      <c r="B3587" s="152"/>
      <c r="O3587" s="161"/>
      <c r="P3587" s="161"/>
      <c r="Q3587" s="161"/>
    </row>
    <row r="3588">
      <c r="A3588" s="152"/>
      <c r="B3588" s="152"/>
      <c r="O3588" s="161"/>
      <c r="P3588" s="161"/>
      <c r="Q3588" s="161"/>
    </row>
    <row r="3589">
      <c r="A3589" s="152"/>
      <c r="B3589" s="152"/>
      <c r="O3589" s="161"/>
      <c r="P3589" s="161"/>
      <c r="Q3589" s="161"/>
    </row>
    <row r="3590">
      <c r="A3590" s="152"/>
      <c r="B3590" s="152"/>
      <c r="O3590" s="161"/>
      <c r="P3590" s="161"/>
      <c r="Q3590" s="161"/>
    </row>
    <row r="3591">
      <c r="A3591" s="152"/>
      <c r="B3591" s="152"/>
      <c r="O3591" s="161"/>
      <c r="P3591" s="161"/>
      <c r="Q3591" s="161"/>
    </row>
    <row r="3592">
      <c r="A3592" s="152"/>
      <c r="B3592" s="152"/>
      <c r="O3592" s="161"/>
      <c r="P3592" s="161"/>
      <c r="Q3592" s="161"/>
    </row>
    <row r="3593">
      <c r="A3593" s="152"/>
      <c r="B3593" s="152"/>
      <c r="O3593" s="161"/>
      <c r="P3593" s="161"/>
      <c r="Q3593" s="161"/>
    </row>
    <row r="3594">
      <c r="A3594" s="152"/>
      <c r="B3594" s="152"/>
      <c r="O3594" s="161"/>
      <c r="P3594" s="161"/>
      <c r="Q3594" s="161"/>
    </row>
    <row r="3595">
      <c r="A3595" s="152"/>
      <c r="B3595" s="152"/>
      <c r="O3595" s="161"/>
      <c r="P3595" s="161"/>
      <c r="Q3595" s="161"/>
    </row>
    <row r="3596">
      <c r="A3596" s="152"/>
      <c r="B3596" s="152"/>
      <c r="O3596" s="161"/>
      <c r="P3596" s="161"/>
      <c r="Q3596" s="161"/>
    </row>
    <row r="3597">
      <c r="A3597" s="152"/>
      <c r="B3597" s="152"/>
      <c r="O3597" s="161"/>
      <c r="P3597" s="161"/>
      <c r="Q3597" s="161"/>
    </row>
    <row r="3598">
      <c r="A3598" s="152"/>
      <c r="B3598" s="152"/>
      <c r="O3598" s="161"/>
      <c r="P3598" s="161"/>
      <c r="Q3598" s="161"/>
    </row>
    <row r="3599">
      <c r="A3599" s="152"/>
      <c r="B3599" s="152"/>
      <c r="O3599" s="161"/>
      <c r="P3599" s="161"/>
      <c r="Q3599" s="161"/>
    </row>
    <row r="3600">
      <c r="A3600" s="152"/>
      <c r="B3600" s="152"/>
      <c r="O3600" s="161"/>
      <c r="P3600" s="161"/>
      <c r="Q3600" s="161"/>
    </row>
    <row r="3601">
      <c r="A3601" s="152"/>
      <c r="B3601" s="152"/>
      <c r="O3601" s="161"/>
      <c r="P3601" s="161"/>
      <c r="Q3601" s="161"/>
    </row>
    <row r="3602">
      <c r="A3602" s="152"/>
      <c r="B3602" s="152"/>
      <c r="O3602" s="161"/>
      <c r="P3602" s="161"/>
      <c r="Q3602" s="161"/>
    </row>
    <row r="3603">
      <c r="A3603" s="152"/>
      <c r="B3603" s="152"/>
      <c r="O3603" s="161"/>
      <c r="P3603" s="161"/>
      <c r="Q3603" s="161"/>
    </row>
    <row r="3604">
      <c r="A3604" s="152"/>
      <c r="B3604" s="152"/>
      <c r="O3604" s="161"/>
      <c r="P3604" s="161"/>
      <c r="Q3604" s="161"/>
    </row>
    <row r="3605">
      <c r="A3605" s="152"/>
      <c r="B3605" s="152"/>
      <c r="O3605" s="161"/>
      <c r="P3605" s="161"/>
      <c r="Q3605" s="161"/>
    </row>
    <row r="3606">
      <c r="A3606" s="152"/>
      <c r="B3606" s="152"/>
      <c r="O3606" s="161"/>
      <c r="P3606" s="161"/>
      <c r="Q3606" s="161"/>
    </row>
    <row r="3607">
      <c r="A3607" s="152"/>
      <c r="B3607" s="152"/>
      <c r="O3607" s="161"/>
      <c r="P3607" s="161"/>
      <c r="Q3607" s="161"/>
    </row>
    <row r="3608">
      <c r="A3608" s="152"/>
      <c r="B3608" s="152"/>
      <c r="O3608" s="161"/>
      <c r="P3608" s="161"/>
      <c r="Q3608" s="161"/>
    </row>
    <row r="3609">
      <c r="A3609" s="152"/>
      <c r="B3609" s="152"/>
      <c r="O3609" s="161"/>
      <c r="P3609" s="161"/>
      <c r="Q3609" s="161"/>
    </row>
    <row r="3610">
      <c r="A3610" s="152"/>
      <c r="B3610" s="152"/>
      <c r="O3610" s="161"/>
      <c r="P3610" s="161"/>
      <c r="Q3610" s="161"/>
    </row>
    <row r="3611">
      <c r="A3611" s="152"/>
      <c r="B3611" s="152"/>
      <c r="O3611" s="161"/>
      <c r="P3611" s="161"/>
      <c r="Q3611" s="161"/>
    </row>
    <row r="3612">
      <c r="A3612" s="152"/>
      <c r="B3612" s="152"/>
      <c r="O3612" s="161"/>
      <c r="P3612" s="161"/>
      <c r="Q3612" s="161"/>
    </row>
    <row r="3613">
      <c r="A3613" s="152"/>
      <c r="B3613" s="152"/>
      <c r="O3613" s="161"/>
      <c r="P3613" s="161"/>
      <c r="Q3613" s="161"/>
    </row>
    <row r="3614">
      <c r="A3614" s="152"/>
      <c r="B3614" s="152"/>
      <c r="O3614" s="161"/>
      <c r="P3614" s="161"/>
      <c r="Q3614" s="161"/>
    </row>
    <row r="3615">
      <c r="A3615" s="152"/>
      <c r="B3615" s="152"/>
      <c r="O3615" s="161"/>
      <c r="P3615" s="161"/>
      <c r="Q3615" s="161"/>
    </row>
    <row r="3616">
      <c r="A3616" s="152"/>
      <c r="B3616" s="152"/>
      <c r="O3616" s="161"/>
      <c r="P3616" s="161"/>
      <c r="Q3616" s="161"/>
    </row>
    <row r="3617">
      <c r="A3617" s="152"/>
      <c r="B3617" s="152"/>
      <c r="O3617" s="161"/>
      <c r="P3617" s="161"/>
      <c r="Q3617" s="161"/>
    </row>
    <row r="3618">
      <c r="A3618" s="152"/>
      <c r="B3618" s="152"/>
      <c r="O3618" s="161"/>
      <c r="P3618" s="161"/>
      <c r="Q3618" s="161"/>
    </row>
    <row r="3619">
      <c r="A3619" s="152"/>
      <c r="B3619" s="152"/>
      <c r="O3619" s="161"/>
      <c r="P3619" s="161"/>
      <c r="Q3619" s="161"/>
    </row>
    <row r="3620">
      <c r="A3620" s="152"/>
      <c r="B3620" s="152"/>
      <c r="O3620" s="161"/>
      <c r="P3620" s="161"/>
      <c r="Q3620" s="161"/>
    </row>
    <row r="3621">
      <c r="A3621" s="152"/>
      <c r="B3621" s="152"/>
      <c r="O3621" s="161"/>
      <c r="P3621" s="161"/>
      <c r="Q3621" s="161"/>
    </row>
    <row r="3622">
      <c r="A3622" s="152"/>
      <c r="B3622" s="152"/>
      <c r="O3622" s="161"/>
      <c r="P3622" s="161"/>
      <c r="Q3622" s="161"/>
    </row>
    <row r="3623">
      <c r="A3623" s="152"/>
      <c r="B3623" s="152"/>
      <c r="O3623" s="161"/>
      <c r="P3623" s="161"/>
      <c r="Q3623" s="161"/>
    </row>
    <row r="3624">
      <c r="A3624" s="152"/>
      <c r="B3624" s="152"/>
      <c r="O3624" s="161"/>
      <c r="P3624" s="161"/>
      <c r="Q3624" s="161"/>
    </row>
    <row r="3625">
      <c r="A3625" s="152"/>
      <c r="B3625" s="152"/>
      <c r="O3625" s="161"/>
      <c r="P3625" s="161"/>
      <c r="Q3625" s="161"/>
    </row>
    <row r="3626">
      <c r="A3626" s="152"/>
      <c r="B3626" s="152"/>
      <c r="O3626" s="161"/>
      <c r="P3626" s="161"/>
      <c r="Q3626" s="161"/>
    </row>
    <row r="3627">
      <c r="A3627" s="152"/>
      <c r="B3627" s="152"/>
      <c r="O3627" s="161"/>
      <c r="P3627" s="161"/>
      <c r="Q3627" s="161"/>
    </row>
    <row r="3628">
      <c r="A3628" s="152"/>
      <c r="B3628" s="152"/>
      <c r="O3628" s="161"/>
      <c r="P3628" s="161"/>
      <c r="Q3628" s="161"/>
    </row>
    <row r="3629">
      <c r="A3629" s="152"/>
      <c r="B3629" s="152"/>
      <c r="O3629" s="161"/>
      <c r="P3629" s="161"/>
      <c r="Q3629" s="161"/>
    </row>
    <row r="3630">
      <c r="A3630" s="152"/>
      <c r="B3630" s="152"/>
      <c r="O3630" s="161"/>
      <c r="P3630" s="161"/>
      <c r="Q3630" s="161"/>
    </row>
    <row r="3631">
      <c r="A3631" s="152"/>
      <c r="B3631" s="152"/>
      <c r="O3631" s="161"/>
      <c r="P3631" s="161"/>
      <c r="Q3631" s="161"/>
    </row>
    <row r="3632">
      <c r="A3632" s="152"/>
      <c r="B3632" s="152"/>
      <c r="O3632" s="161"/>
      <c r="P3632" s="161"/>
      <c r="Q3632" s="161"/>
    </row>
    <row r="3633">
      <c r="A3633" s="152"/>
      <c r="B3633" s="152"/>
      <c r="O3633" s="161"/>
      <c r="P3633" s="161"/>
      <c r="Q3633" s="161"/>
    </row>
    <row r="3634">
      <c r="A3634" s="152"/>
      <c r="B3634" s="152"/>
      <c r="O3634" s="161"/>
      <c r="P3634" s="161"/>
      <c r="Q3634" s="161"/>
    </row>
    <row r="3635">
      <c r="A3635" s="152"/>
      <c r="B3635" s="152"/>
      <c r="O3635" s="161"/>
      <c r="P3635" s="161"/>
      <c r="Q3635" s="161"/>
    </row>
    <row r="3636">
      <c r="A3636" s="152"/>
      <c r="B3636" s="152"/>
      <c r="O3636" s="161"/>
      <c r="P3636" s="161"/>
      <c r="Q3636" s="161"/>
    </row>
    <row r="3637">
      <c r="A3637" s="152"/>
      <c r="B3637" s="152"/>
      <c r="O3637" s="161"/>
      <c r="P3637" s="161"/>
      <c r="Q3637" s="161"/>
    </row>
    <row r="3638">
      <c r="A3638" s="152"/>
      <c r="B3638" s="152"/>
      <c r="O3638" s="161"/>
      <c r="P3638" s="161"/>
      <c r="Q3638" s="161"/>
    </row>
    <row r="3639">
      <c r="A3639" s="152"/>
      <c r="B3639" s="152"/>
      <c r="O3639" s="161"/>
      <c r="P3639" s="161"/>
      <c r="Q3639" s="161"/>
    </row>
    <row r="3640">
      <c r="A3640" s="152"/>
      <c r="B3640" s="152"/>
      <c r="O3640" s="161"/>
      <c r="P3640" s="161"/>
      <c r="Q3640" s="161"/>
    </row>
    <row r="3641">
      <c r="A3641" s="152"/>
      <c r="B3641" s="152"/>
      <c r="O3641" s="161"/>
      <c r="P3641" s="161"/>
      <c r="Q3641" s="161"/>
    </row>
    <row r="3642">
      <c r="A3642" s="152"/>
      <c r="B3642" s="152"/>
      <c r="O3642" s="161"/>
      <c r="P3642" s="161"/>
      <c r="Q3642" s="161"/>
    </row>
    <row r="3643">
      <c r="A3643" s="152"/>
      <c r="B3643" s="152"/>
      <c r="O3643" s="161"/>
      <c r="P3643" s="161"/>
      <c r="Q3643" s="161"/>
    </row>
    <row r="3644">
      <c r="A3644" s="152"/>
      <c r="B3644" s="152"/>
      <c r="O3644" s="161"/>
      <c r="P3644" s="161"/>
      <c r="Q3644" s="161"/>
    </row>
    <row r="3645">
      <c r="A3645" s="152"/>
      <c r="B3645" s="152"/>
      <c r="O3645" s="161"/>
      <c r="P3645" s="161"/>
      <c r="Q3645" s="161"/>
    </row>
    <row r="3646">
      <c r="A3646" s="152"/>
      <c r="B3646" s="152"/>
      <c r="O3646" s="161"/>
      <c r="P3646" s="161"/>
      <c r="Q3646" s="161"/>
    </row>
    <row r="3647">
      <c r="A3647" s="152"/>
      <c r="B3647" s="152"/>
      <c r="O3647" s="161"/>
      <c r="P3647" s="161"/>
      <c r="Q3647" s="161"/>
    </row>
    <row r="3648">
      <c r="A3648" s="152"/>
      <c r="B3648" s="152"/>
      <c r="O3648" s="161"/>
      <c r="P3648" s="161"/>
      <c r="Q3648" s="161"/>
    </row>
    <row r="3649">
      <c r="A3649" s="152"/>
      <c r="B3649" s="152"/>
      <c r="O3649" s="161"/>
      <c r="P3649" s="161"/>
      <c r="Q3649" s="161"/>
    </row>
    <row r="3650">
      <c r="A3650" s="152"/>
      <c r="B3650" s="152"/>
      <c r="O3650" s="161"/>
      <c r="P3650" s="161"/>
      <c r="Q3650" s="161"/>
    </row>
    <row r="3651">
      <c r="A3651" s="152"/>
      <c r="B3651" s="152"/>
      <c r="O3651" s="161"/>
      <c r="P3651" s="161"/>
      <c r="Q3651" s="161"/>
    </row>
    <row r="3652">
      <c r="A3652" s="152"/>
      <c r="B3652" s="152"/>
      <c r="O3652" s="161"/>
      <c r="P3652" s="161"/>
      <c r="Q3652" s="161"/>
    </row>
    <row r="3653">
      <c r="A3653" s="152"/>
      <c r="B3653" s="152"/>
      <c r="O3653" s="161"/>
      <c r="P3653" s="161"/>
      <c r="Q3653" s="161"/>
    </row>
    <row r="3654">
      <c r="A3654" s="152"/>
      <c r="B3654" s="152"/>
      <c r="O3654" s="161"/>
      <c r="P3654" s="161"/>
      <c r="Q3654" s="161"/>
    </row>
    <row r="3655">
      <c r="A3655" s="152"/>
      <c r="B3655" s="152"/>
      <c r="O3655" s="161"/>
      <c r="P3655" s="161"/>
      <c r="Q3655" s="161"/>
    </row>
    <row r="3656">
      <c r="A3656" s="152"/>
      <c r="B3656" s="152"/>
      <c r="O3656" s="161"/>
      <c r="P3656" s="161"/>
      <c r="Q3656" s="161"/>
    </row>
    <row r="3657">
      <c r="A3657" s="152"/>
      <c r="B3657" s="152"/>
      <c r="O3657" s="161"/>
      <c r="P3657" s="161"/>
      <c r="Q3657" s="161"/>
    </row>
    <row r="3658">
      <c r="A3658" s="152"/>
      <c r="B3658" s="152"/>
      <c r="O3658" s="161"/>
      <c r="P3658" s="161"/>
      <c r="Q3658" s="161"/>
    </row>
    <row r="3659">
      <c r="A3659" s="152"/>
      <c r="B3659" s="152"/>
      <c r="O3659" s="161"/>
      <c r="P3659" s="161"/>
      <c r="Q3659" s="161"/>
    </row>
    <row r="3660">
      <c r="A3660" s="152"/>
      <c r="B3660" s="152"/>
      <c r="O3660" s="161"/>
      <c r="P3660" s="161"/>
      <c r="Q3660" s="161"/>
    </row>
    <row r="3661">
      <c r="A3661" s="152"/>
      <c r="B3661" s="152"/>
      <c r="O3661" s="161"/>
      <c r="P3661" s="161"/>
      <c r="Q3661" s="161"/>
    </row>
    <row r="3662">
      <c r="A3662" s="152"/>
      <c r="B3662" s="152"/>
      <c r="O3662" s="161"/>
      <c r="P3662" s="161"/>
      <c r="Q3662" s="161"/>
    </row>
    <row r="3663">
      <c r="A3663" s="152"/>
      <c r="B3663" s="152"/>
      <c r="O3663" s="161"/>
      <c r="P3663" s="161"/>
      <c r="Q3663" s="161"/>
    </row>
    <row r="3664">
      <c r="A3664" s="152"/>
      <c r="B3664" s="152"/>
      <c r="O3664" s="161"/>
      <c r="P3664" s="161"/>
      <c r="Q3664" s="161"/>
    </row>
    <row r="3665">
      <c r="A3665" s="152"/>
      <c r="B3665" s="152"/>
      <c r="O3665" s="161"/>
      <c r="P3665" s="161"/>
      <c r="Q3665" s="161"/>
    </row>
    <row r="3666">
      <c r="A3666" s="152"/>
      <c r="B3666" s="152"/>
      <c r="O3666" s="161"/>
      <c r="P3666" s="161"/>
      <c r="Q3666" s="161"/>
    </row>
    <row r="3667">
      <c r="A3667" s="152"/>
      <c r="B3667" s="152"/>
      <c r="O3667" s="161"/>
      <c r="P3667" s="161"/>
      <c r="Q3667" s="161"/>
    </row>
    <row r="3668">
      <c r="A3668" s="152"/>
      <c r="B3668" s="152"/>
      <c r="O3668" s="161"/>
      <c r="P3668" s="161"/>
      <c r="Q3668" s="161"/>
    </row>
    <row r="3669">
      <c r="A3669" s="152"/>
      <c r="B3669" s="152"/>
      <c r="O3669" s="161"/>
      <c r="P3669" s="161"/>
      <c r="Q3669" s="161"/>
    </row>
    <row r="3670">
      <c r="A3670" s="152"/>
      <c r="B3670" s="152"/>
      <c r="O3670" s="161"/>
      <c r="P3670" s="161"/>
      <c r="Q3670" s="161"/>
    </row>
    <row r="3671">
      <c r="A3671" s="152"/>
      <c r="B3671" s="152"/>
      <c r="O3671" s="161"/>
      <c r="P3671" s="161"/>
      <c r="Q3671" s="161"/>
    </row>
    <row r="3672">
      <c r="A3672" s="152"/>
      <c r="B3672" s="152"/>
      <c r="O3672" s="161"/>
      <c r="P3672" s="161"/>
      <c r="Q3672" s="161"/>
    </row>
    <row r="3673">
      <c r="A3673" s="152"/>
      <c r="B3673" s="152"/>
      <c r="O3673" s="161"/>
      <c r="P3673" s="161"/>
      <c r="Q3673" s="161"/>
    </row>
    <row r="3674">
      <c r="A3674" s="152"/>
      <c r="B3674" s="152"/>
      <c r="O3674" s="161"/>
      <c r="P3674" s="161"/>
      <c r="Q3674" s="161"/>
    </row>
    <row r="3675">
      <c r="A3675" s="152"/>
      <c r="B3675" s="152"/>
      <c r="O3675" s="161"/>
      <c r="P3675" s="161"/>
      <c r="Q3675" s="161"/>
    </row>
    <row r="3676">
      <c r="A3676" s="152"/>
      <c r="B3676" s="152"/>
      <c r="O3676" s="161"/>
      <c r="P3676" s="161"/>
      <c r="Q3676" s="161"/>
    </row>
    <row r="3677">
      <c r="A3677" s="152"/>
      <c r="B3677" s="152"/>
      <c r="O3677" s="161"/>
      <c r="P3677" s="161"/>
      <c r="Q3677" s="161"/>
    </row>
    <row r="3678">
      <c r="A3678" s="152"/>
      <c r="B3678" s="152"/>
      <c r="O3678" s="161"/>
      <c r="P3678" s="161"/>
      <c r="Q3678" s="161"/>
    </row>
    <row r="3679">
      <c r="A3679" s="152"/>
      <c r="B3679" s="152"/>
      <c r="O3679" s="161"/>
      <c r="P3679" s="161"/>
      <c r="Q3679" s="161"/>
    </row>
    <row r="3680">
      <c r="A3680" s="152"/>
      <c r="B3680" s="152"/>
      <c r="O3680" s="161"/>
      <c r="P3680" s="161"/>
      <c r="Q3680" s="161"/>
    </row>
    <row r="3681">
      <c r="A3681" s="152"/>
      <c r="B3681" s="152"/>
      <c r="O3681" s="161"/>
      <c r="P3681" s="161"/>
      <c r="Q3681" s="161"/>
    </row>
    <row r="3682">
      <c r="A3682" s="152"/>
      <c r="B3682" s="152"/>
      <c r="O3682" s="161"/>
      <c r="P3682" s="161"/>
      <c r="Q3682" s="161"/>
    </row>
    <row r="3683">
      <c r="A3683" s="152"/>
      <c r="B3683" s="152"/>
      <c r="O3683" s="161"/>
      <c r="P3683" s="161"/>
      <c r="Q3683" s="161"/>
    </row>
    <row r="3684">
      <c r="A3684" s="152"/>
      <c r="B3684" s="152"/>
      <c r="O3684" s="161"/>
      <c r="P3684" s="161"/>
      <c r="Q3684" s="161"/>
    </row>
    <row r="3685">
      <c r="A3685" s="152"/>
      <c r="B3685" s="152"/>
      <c r="O3685" s="161"/>
      <c r="P3685" s="161"/>
      <c r="Q3685" s="161"/>
    </row>
    <row r="3686">
      <c r="A3686" s="152"/>
      <c r="B3686" s="152"/>
      <c r="O3686" s="161"/>
      <c r="P3686" s="161"/>
      <c r="Q3686" s="161"/>
    </row>
    <row r="3687">
      <c r="A3687" s="152"/>
      <c r="B3687" s="152"/>
      <c r="O3687" s="161"/>
      <c r="P3687" s="161"/>
      <c r="Q3687" s="161"/>
    </row>
    <row r="3688">
      <c r="A3688" s="152"/>
      <c r="B3688" s="152"/>
      <c r="O3688" s="161"/>
      <c r="P3688" s="161"/>
      <c r="Q3688" s="161"/>
    </row>
    <row r="3689">
      <c r="A3689" s="152"/>
      <c r="B3689" s="152"/>
      <c r="O3689" s="161"/>
      <c r="P3689" s="161"/>
      <c r="Q3689" s="161"/>
    </row>
    <row r="3690">
      <c r="A3690" s="152"/>
      <c r="B3690" s="152"/>
      <c r="O3690" s="161"/>
      <c r="P3690" s="161"/>
      <c r="Q3690" s="161"/>
    </row>
    <row r="3691">
      <c r="A3691" s="152"/>
      <c r="B3691" s="152"/>
      <c r="O3691" s="161"/>
      <c r="P3691" s="161"/>
      <c r="Q3691" s="161"/>
    </row>
    <row r="3692">
      <c r="A3692" s="152"/>
      <c r="B3692" s="152"/>
      <c r="O3692" s="161"/>
      <c r="P3692" s="161"/>
      <c r="Q3692" s="161"/>
    </row>
    <row r="3693">
      <c r="A3693" s="152"/>
      <c r="B3693" s="152"/>
      <c r="O3693" s="161"/>
      <c r="P3693" s="161"/>
      <c r="Q3693" s="161"/>
    </row>
    <row r="3694">
      <c r="A3694" s="152"/>
      <c r="B3694" s="152"/>
      <c r="O3694" s="161"/>
      <c r="P3694" s="161"/>
      <c r="Q3694" s="161"/>
    </row>
    <row r="3695">
      <c r="A3695" s="152"/>
      <c r="B3695" s="152"/>
      <c r="O3695" s="161"/>
      <c r="P3695" s="161"/>
      <c r="Q3695" s="161"/>
    </row>
    <row r="3696">
      <c r="A3696" s="152"/>
      <c r="B3696" s="152"/>
      <c r="O3696" s="161"/>
      <c r="P3696" s="161"/>
      <c r="Q3696" s="161"/>
    </row>
    <row r="3697">
      <c r="A3697" s="152"/>
      <c r="B3697" s="152"/>
      <c r="O3697" s="161"/>
      <c r="P3697" s="161"/>
      <c r="Q3697" s="161"/>
    </row>
    <row r="3698">
      <c r="A3698" s="152"/>
      <c r="B3698" s="152"/>
      <c r="O3698" s="161"/>
      <c r="P3698" s="161"/>
      <c r="Q3698" s="161"/>
    </row>
    <row r="3699">
      <c r="A3699" s="152"/>
      <c r="B3699" s="152"/>
      <c r="O3699" s="161"/>
      <c r="P3699" s="161"/>
      <c r="Q3699" s="161"/>
    </row>
    <row r="3700">
      <c r="A3700" s="152"/>
      <c r="B3700" s="152"/>
      <c r="O3700" s="161"/>
      <c r="P3700" s="161"/>
      <c r="Q3700" s="161"/>
    </row>
    <row r="3701">
      <c r="A3701" s="152"/>
      <c r="B3701" s="152"/>
      <c r="O3701" s="161"/>
      <c r="P3701" s="161"/>
      <c r="Q3701" s="161"/>
    </row>
    <row r="3702">
      <c r="A3702" s="152"/>
      <c r="B3702" s="152"/>
      <c r="O3702" s="161"/>
      <c r="P3702" s="161"/>
      <c r="Q3702" s="161"/>
    </row>
    <row r="3703">
      <c r="A3703" s="152"/>
      <c r="B3703" s="152"/>
      <c r="O3703" s="161"/>
      <c r="P3703" s="161"/>
      <c r="Q3703" s="161"/>
    </row>
    <row r="3704">
      <c r="A3704" s="152"/>
      <c r="B3704" s="152"/>
      <c r="O3704" s="161"/>
      <c r="P3704" s="161"/>
      <c r="Q3704" s="161"/>
    </row>
    <row r="3705">
      <c r="A3705" s="152"/>
      <c r="B3705" s="152"/>
      <c r="O3705" s="161"/>
      <c r="P3705" s="161"/>
      <c r="Q3705" s="161"/>
    </row>
    <row r="3706">
      <c r="A3706" s="152"/>
      <c r="B3706" s="152"/>
      <c r="O3706" s="161"/>
      <c r="P3706" s="161"/>
      <c r="Q3706" s="161"/>
    </row>
    <row r="3707">
      <c r="A3707" s="152"/>
      <c r="B3707" s="152"/>
      <c r="O3707" s="161"/>
      <c r="P3707" s="161"/>
      <c r="Q3707" s="161"/>
    </row>
    <row r="3708">
      <c r="A3708" s="152"/>
      <c r="B3708" s="152"/>
      <c r="O3708" s="161"/>
      <c r="P3708" s="161"/>
      <c r="Q3708" s="161"/>
    </row>
    <row r="3709">
      <c r="A3709" s="152"/>
      <c r="B3709" s="152"/>
      <c r="O3709" s="161"/>
      <c r="P3709" s="161"/>
      <c r="Q3709" s="161"/>
    </row>
    <row r="3710">
      <c r="A3710" s="152"/>
      <c r="B3710" s="152"/>
      <c r="O3710" s="161"/>
      <c r="P3710" s="161"/>
      <c r="Q3710" s="161"/>
    </row>
    <row r="3711">
      <c r="A3711" s="152"/>
      <c r="B3711" s="152"/>
      <c r="O3711" s="161"/>
      <c r="P3711" s="161"/>
      <c r="Q3711" s="161"/>
    </row>
    <row r="3712">
      <c r="A3712" s="152"/>
      <c r="B3712" s="152"/>
      <c r="O3712" s="161"/>
      <c r="P3712" s="161"/>
      <c r="Q3712" s="161"/>
    </row>
    <row r="3713">
      <c r="A3713" s="152"/>
      <c r="B3713" s="152"/>
      <c r="O3713" s="161"/>
      <c r="P3713" s="161"/>
      <c r="Q3713" s="161"/>
    </row>
    <row r="3714">
      <c r="A3714" s="152"/>
      <c r="B3714" s="152"/>
      <c r="O3714" s="161"/>
      <c r="P3714" s="161"/>
      <c r="Q3714" s="161"/>
    </row>
    <row r="3715">
      <c r="A3715" s="152"/>
      <c r="B3715" s="152"/>
      <c r="O3715" s="161"/>
      <c r="P3715" s="161"/>
      <c r="Q3715" s="161"/>
    </row>
    <row r="3716">
      <c r="A3716" s="152"/>
      <c r="B3716" s="152"/>
      <c r="O3716" s="161"/>
      <c r="P3716" s="161"/>
      <c r="Q3716" s="161"/>
    </row>
    <row r="3717">
      <c r="A3717" s="152"/>
      <c r="B3717" s="152"/>
      <c r="O3717" s="161"/>
      <c r="P3717" s="161"/>
      <c r="Q3717" s="161"/>
    </row>
    <row r="3718">
      <c r="A3718" s="152"/>
      <c r="B3718" s="152"/>
      <c r="O3718" s="161"/>
      <c r="P3718" s="161"/>
      <c r="Q3718" s="161"/>
    </row>
    <row r="3719">
      <c r="A3719" s="152"/>
      <c r="B3719" s="152"/>
      <c r="O3719" s="161"/>
      <c r="P3719" s="161"/>
      <c r="Q3719" s="161"/>
    </row>
    <row r="3720">
      <c r="A3720" s="152"/>
      <c r="B3720" s="152"/>
      <c r="O3720" s="161"/>
      <c r="P3720" s="161"/>
      <c r="Q3720" s="161"/>
    </row>
    <row r="3721">
      <c r="A3721" s="152"/>
      <c r="B3721" s="152"/>
      <c r="O3721" s="161"/>
      <c r="P3721" s="161"/>
      <c r="Q3721" s="161"/>
    </row>
    <row r="3722">
      <c r="A3722" s="152"/>
      <c r="B3722" s="152"/>
      <c r="O3722" s="161"/>
      <c r="P3722" s="161"/>
      <c r="Q3722" s="161"/>
    </row>
    <row r="3723">
      <c r="A3723" s="152"/>
      <c r="B3723" s="152"/>
      <c r="O3723" s="161"/>
      <c r="P3723" s="161"/>
      <c r="Q3723" s="161"/>
    </row>
    <row r="3724">
      <c r="A3724" s="152"/>
      <c r="B3724" s="152"/>
      <c r="O3724" s="161"/>
      <c r="P3724" s="161"/>
      <c r="Q3724" s="161"/>
    </row>
    <row r="3725">
      <c r="A3725" s="152"/>
      <c r="B3725" s="152"/>
      <c r="O3725" s="161"/>
      <c r="P3725" s="161"/>
      <c r="Q3725" s="161"/>
    </row>
    <row r="3726">
      <c r="A3726" s="152"/>
      <c r="B3726" s="152"/>
      <c r="O3726" s="161"/>
      <c r="P3726" s="161"/>
      <c r="Q3726" s="161"/>
    </row>
    <row r="3727">
      <c r="A3727" s="152"/>
      <c r="B3727" s="152"/>
      <c r="O3727" s="161"/>
      <c r="P3727" s="161"/>
      <c r="Q3727" s="161"/>
    </row>
    <row r="3728">
      <c r="A3728" s="152"/>
      <c r="B3728" s="152"/>
      <c r="O3728" s="161"/>
      <c r="P3728" s="161"/>
      <c r="Q3728" s="161"/>
    </row>
    <row r="3729">
      <c r="A3729" s="152"/>
      <c r="B3729" s="152"/>
      <c r="O3729" s="161"/>
      <c r="P3729" s="161"/>
      <c r="Q3729" s="161"/>
    </row>
    <row r="3730">
      <c r="A3730" s="152"/>
      <c r="B3730" s="152"/>
      <c r="O3730" s="161"/>
      <c r="P3730" s="161"/>
      <c r="Q3730" s="161"/>
    </row>
    <row r="3731">
      <c r="A3731" s="152"/>
      <c r="B3731" s="152"/>
      <c r="O3731" s="161"/>
      <c r="P3731" s="161"/>
      <c r="Q3731" s="161"/>
    </row>
    <row r="3732">
      <c r="A3732" s="152"/>
      <c r="B3732" s="152"/>
      <c r="O3732" s="161"/>
      <c r="P3732" s="161"/>
      <c r="Q3732" s="161"/>
    </row>
    <row r="3733">
      <c r="A3733" s="152"/>
      <c r="B3733" s="152"/>
      <c r="O3733" s="161"/>
      <c r="P3733" s="161"/>
      <c r="Q3733" s="161"/>
    </row>
    <row r="3734">
      <c r="A3734" s="152"/>
      <c r="B3734" s="152"/>
      <c r="O3734" s="161"/>
      <c r="P3734" s="161"/>
      <c r="Q3734" s="161"/>
    </row>
    <row r="3735">
      <c r="A3735" s="152"/>
      <c r="B3735" s="152"/>
      <c r="O3735" s="161"/>
      <c r="P3735" s="161"/>
      <c r="Q3735" s="161"/>
    </row>
    <row r="3736">
      <c r="A3736" s="152"/>
      <c r="B3736" s="152"/>
      <c r="O3736" s="161"/>
      <c r="P3736" s="161"/>
      <c r="Q3736" s="161"/>
    </row>
    <row r="3737">
      <c r="A3737" s="152"/>
      <c r="B3737" s="152"/>
      <c r="O3737" s="161"/>
      <c r="P3737" s="161"/>
      <c r="Q3737" s="161"/>
    </row>
    <row r="3738">
      <c r="A3738" s="152"/>
      <c r="B3738" s="152"/>
      <c r="O3738" s="161"/>
      <c r="P3738" s="161"/>
      <c r="Q3738" s="161"/>
    </row>
    <row r="3739">
      <c r="A3739" s="152"/>
      <c r="B3739" s="152"/>
      <c r="O3739" s="161"/>
      <c r="P3739" s="161"/>
      <c r="Q3739" s="161"/>
    </row>
    <row r="3740">
      <c r="A3740" s="152"/>
      <c r="B3740" s="152"/>
      <c r="O3740" s="161"/>
      <c r="P3740" s="161"/>
      <c r="Q3740" s="161"/>
    </row>
    <row r="3741">
      <c r="A3741" s="152"/>
      <c r="B3741" s="152"/>
      <c r="O3741" s="161"/>
      <c r="P3741" s="161"/>
      <c r="Q3741" s="161"/>
    </row>
    <row r="3742">
      <c r="A3742" s="152"/>
      <c r="B3742" s="152"/>
      <c r="O3742" s="161"/>
      <c r="P3742" s="161"/>
      <c r="Q3742" s="161"/>
    </row>
    <row r="3743">
      <c r="A3743" s="152"/>
      <c r="B3743" s="152"/>
      <c r="O3743" s="161"/>
      <c r="P3743" s="161"/>
      <c r="Q3743" s="161"/>
    </row>
    <row r="3744">
      <c r="A3744" s="152"/>
      <c r="B3744" s="152"/>
      <c r="O3744" s="161"/>
      <c r="P3744" s="161"/>
      <c r="Q3744" s="161"/>
    </row>
    <row r="3745">
      <c r="A3745" s="152"/>
      <c r="B3745" s="152"/>
      <c r="O3745" s="161"/>
      <c r="P3745" s="161"/>
      <c r="Q3745" s="161"/>
    </row>
    <row r="3746">
      <c r="A3746" s="152"/>
      <c r="B3746" s="152"/>
      <c r="O3746" s="161"/>
      <c r="P3746" s="161"/>
      <c r="Q3746" s="161"/>
    </row>
    <row r="3747">
      <c r="A3747" s="152"/>
      <c r="B3747" s="152"/>
      <c r="O3747" s="161"/>
      <c r="P3747" s="161"/>
      <c r="Q3747" s="161"/>
    </row>
    <row r="3748">
      <c r="A3748" s="152"/>
      <c r="B3748" s="152"/>
      <c r="O3748" s="161"/>
      <c r="P3748" s="161"/>
      <c r="Q3748" s="161"/>
    </row>
    <row r="3749">
      <c r="A3749" s="152"/>
      <c r="B3749" s="152"/>
      <c r="O3749" s="161"/>
      <c r="P3749" s="161"/>
      <c r="Q3749" s="161"/>
    </row>
    <row r="3750">
      <c r="A3750" s="152"/>
      <c r="B3750" s="152"/>
      <c r="O3750" s="161"/>
      <c r="P3750" s="161"/>
      <c r="Q3750" s="161"/>
    </row>
    <row r="3751">
      <c r="A3751" s="152"/>
      <c r="B3751" s="152"/>
      <c r="O3751" s="161"/>
      <c r="P3751" s="161"/>
      <c r="Q3751" s="161"/>
    </row>
    <row r="3752">
      <c r="A3752" s="152"/>
      <c r="B3752" s="152"/>
      <c r="O3752" s="161"/>
      <c r="P3752" s="161"/>
      <c r="Q3752" s="161"/>
    </row>
    <row r="3753">
      <c r="A3753" s="152"/>
      <c r="B3753" s="152"/>
      <c r="O3753" s="161"/>
      <c r="P3753" s="161"/>
      <c r="Q3753" s="161"/>
    </row>
    <row r="3754">
      <c r="A3754" s="152"/>
      <c r="B3754" s="152"/>
      <c r="O3754" s="161"/>
      <c r="P3754" s="161"/>
      <c r="Q3754" s="161"/>
    </row>
    <row r="3755">
      <c r="A3755" s="152"/>
      <c r="B3755" s="152"/>
      <c r="O3755" s="161"/>
      <c r="P3755" s="161"/>
      <c r="Q3755" s="161"/>
    </row>
    <row r="3756">
      <c r="A3756" s="152"/>
      <c r="B3756" s="152"/>
      <c r="O3756" s="161"/>
      <c r="P3756" s="161"/>
      <c r="Q3756" s="161"/>
    </row>
    <row r="3757">
      <c r="A3757" s="152"/>
      <c r="B3757" s="152"/>
      <c r="O3757" s="161"/>
      <c r="P3757" s="161"/>
      <c r="Q3757" s="161"/>
    </row>
    <row r="3758">
      <c r="A3758" s="152"/>
      <c r="B3758" s="152"/>
      <c r="O3758" s="161"/>
      <c r="P3758" s="161"/>
      <c r="Q3758" s="161"/>
    </row>
    <row r="3759">
      <c r="A3759" s="152"/>
      <c r="B3759" s="152"/>
      <c r="O3759" s="161"/>
      <c r="P3759" s="161"/>
      <c r="Q3759" s="161"/>
    </row>
    <row r="3760">
      <c r="A3760" s="152"/>
      <c r="B3760" s="152"/>
      <c r="O3760" s="161"/>
      <c r="P3760" s="161"/>
      <c r="Q3760" s="161"/>
    </row>
    <row r="3761">
      <c r="A3761" s="152"/>
      <c r="B3761" s="152"/>
      <c r="O3761" s="161"/>
      <c r="P3761" s="161"/>
      <c r="Q3761" s="161"/>
    </row>
    <row r="3762">
      <c r="A3762" s="152"/>
      <c r="B3762" s="152"/>
      <c r="O3762" s="161"/>
      <c r="P3762" s="161"/>
      <c r="Q3762" s="161"/>
    </row>
    <row r="3763">
      <c r="A3763" s="152"/>
      <c r="B3763" s="152"/>
      <c r="O3763" s="161"/>
      <c r="P3763" s="161"/>
      <c r="Q3763" s="161"/>
    </row>
    <row r="3764">
      <c r="A3764" s="152"/>
      <c r="B3764" s="152"/>
      <c r="O3764" s="161"/>
      <c r="P3764" s="161"/>
      <c r="Q3764" s="161"/>
    </row>
    <row r="3765">
      <c r="A3765" s="152"/>
      <c r="B3765" s="152"/>
      <c r="O3765" s="161"/>
      <c r="P3765" s="161"/>
      <c r="Q3765" s="161"/>
    </row>
    <row r="3766">
      <c r="A3766" s="152"/>
      <c r="B3766" s="152"/>
      <c r="O3766" s="161"/>
      <c r="P3766" s="161"/>
      <c r="Q3766" s="161"/>
    </row>
    <row r="3767">
      <c r="A3767" s="152"/>
      <c r="B3767" s="152"/>
      <c r="O3767" s="161"/>
      <c r="P3767" s="161"/>
      <c r="Q3767" s="161"/>
    </row>
    <row r="3768">
      <c r="A3768" s="152"/>
      <c r="B3768" s="152"/>
      <c r="O3768" s="161"/>
      <c r="P3768" s="161"/>
      <c r="Q3768" s="161"/>
    </row>
    <row r="3769">
      <c r="A3769" s="152"/>
      <c r="B3769" s="152"/>
      <c r="O3769" s="161"/>
      <c r="P3769" s="161"/>
      <c r="Q3769" s="161"/>
    </row>
    <row r="3770">
      <c r="A3770" s="152"/>
      <c r="B3770" s="152"/>
      <c r="O3770" s="161"/>
      <c r="P3770" s="161"/>
      <c r="Q3770" s="161"/>
    </row>
    <row r="3771">
      <c r="A3771" s="152"/>
      <c r="B3771" s="152"/>
      <c r="O3771" s="161"/>
      <c r="P3771" s="161"/>
      <c r="Q3771" s="161"/>
    </row>
    <row r="3772">
      <c r="A3772" s="152"/>
      <c r="B3772" s="152"/>
      <c r="O3772" s="161"/>
      <c r="P3772" s="161"/>
      <c r="Q3772" s="161"/>
    </row>
    <row r="3773">
      <c r="A3773" s="152"/>
      <c r="B3773" s="152"/>
      <c r="O3773" s="161"/>
      <c r="P3773" s="161"/>
      <c r="Q3773" s="161"/>
    </row>
    <row r="3774">
      <c r="A3774" s="152"/>
      <c r="B3774" s="152"/>
      <c r="O3774" s="161"/>
      <c r="P3774" s="161"/>
      <c r="Q3774" s="161"/>
    </row>
    <row r="3775">
      <c r="A3775" s="152"/>
      <c r="B3775" s="152"/>
      <c r="O3775" s="161"/>
      <c r="P3775" s="161"/>
      <c r="Q3775" s="161"/>
    </row>
    <row r="3776">
      <c r="A3776" s="152"/>
      <c r="B3776" s="152"/>
      <c r="O3776" s="161"/>
      <c r="P3776" s="161"/>
      <c r="Q3776" s="161"/>
    </row>
    <row r="3777">
      <c r="A3777" s="152"/>
      <c r="B3777" s="152"/>
      <c r="O3777" s="161"/>
      <c r="P3777" s="161"/>
      <c r="Q3777" s="161"/>
    </row>
    <row r="3778">
      <c r="A3778" s="152"/>
      <c r="B3778" s="152"/>
      <c r="O3778" s="161"/>
      <c r="P3778" s="161"/>
      <c r="Q3778" s="161"/>
    </row>
    <row r="3779">
      <c r="A3779" s="152"/>
      <c r="B3779" s="152"/>
      <c r="O3779" s="161"/>
      <c r="P3779" s="161"/>
      <c r="Q3779" s="161"/>
    </row>
    <row r="3780">
      <c r="A3780" s="152"/>
      <c r="B3780" s="152"/>
      <c r="O3780" s="161"/>
      <c r="P3780" s="161"/>
      <c r="Q3780" s="161"/>
    </row>
    <row r="3781">
      <c r="A3781" s="152"/>
      <c r="B3781" s="152"/>
      <c r="E3781" s="156"/>
      <c r="F3781" s="156"/>
      <c r="O3781" s="161"/>
      <c r="P3781" s="161"/>
      <c r="Q3781" s="161"/>
      <c r="AR3781" s="156"/>
      <c r="AS3781" s="156"/>
      <c r="AT3781" s="156"/>
      <c r="AU3781" s="156"/>
      <c r="AV3781" s="156"/>
      <c r="AW3781" s="156"/>
      <c r="AX3781" s="156"/>
      <c r="AY3781" s="156"/>
      <c r="AZ3781" s="156"/>
      <c r="BA3781" s="156"/>
      <c r="BB3781" s="156"/>
      <c r="BC3781" s="156"/>
    </row>
    <row r="3782">
      <c r="A3782" s="152"/>
      <c r="B3782" s="152"/>
      <c r="E3782" s="156"/>
      <c r="F3782" s="156"/>
      <c r="O3782" s="161"/>
      <c r="P3782" s="161"/>
      <c r="Q3782" s="161"/>
      <c r="AR3782" s="156"/>
      <c r="AS3782" s="156"/>
      <c r="AT3782" s="156"/>
      <c r="AU3782" s="156"/>
      <c r="AV3782" s="156"/>
      <c r="AW3782" s="156"/>
      <c r="AX3782" s="156"/>
      <c r="AY3782" s="156"/>
      <c r="AZ3782" s="156"/>
      <c r="BA3782" s="156"/>
      <c r="BB3782" s="156"/>
      <c r="BC3782" s="156"/>
    </row>
    <row r="3783">
      <c r="A3783" s="152"/>
      <c r="B3783" s="152"/>
      <c r="E3783" s="156"/>
      <c r="F3783" s="156"/>
      <c r="O3783" s="161"/>
      <c r="P3783" s="161"/>
      <c r="Q3783" s="161"/>
      <c r="AR3783" s="156"/>
      <c r="AS3783" s="156"/>
      <c r="AT3783" s="156"/>
      <c r="AU3783" s="156"/>
      <c r="AV3783" s="156"/>
      <c r="AW3783" s="156"/>
      <c r="AX3783" s="156"/>
      <c r="AY3783" s="156"/>
      <c r="AZ3783" s="156"/>
      <c r="BA3783" s="156"/>
      <c r="BB3783" s="156"/>
      <c r="BC3783" s="156"/>
    </row>
    <row r="3784">
      <c r="A3784" s="152"/>
      <c r="B3784" s="152"/>
      <c r="E3784" s="156"/>
      <c r="F3784" s="156"/>
      <c r="I3784" s="152"/>
      <c r="J3784" s="152"/>
      <c r="O3784" s="161"/>
      <c r="P3784" s="161"/>
      <c r="Q3784" s="161"/>
      <c r="AR3784" s="156"/>
      <c r="AS3784" s="156"/>
      <c r="AT3784" s="156"/>
      <c r="AU3784" s="156"/>
      <c r="AV3784" s="156"/>
      <c r="AW3784" s="156"/>
      <c r="AX3784" s="156"/>
      <c r="AY3784" s="156"/>
      <c r="AZ3784" s="156"/>
      <c r="BA3784" s="156"/>
      <c r="BB3784" s="156"/>
      <c r="BC3784" s="156"/>
    </row>
    <row r="3785">
      <c r="A3785" s="152"/>
      <c r="B3785" s="152"/>
      <c r="E3785" s="156"/>
      <c r="F3785" s="156"/>
      <c r="I3785" s="152"/>
      <c r="J3785" s="152"/>
      <c r="O3785" s="161"/>
      <c r="P3785" s="161"/>
      <c r="Q3785" s="161"/>
      <c r="AR3785" s="156"/>
      <c r="AS3785" s="156"/>
      <c r="AT3785" s="156"/>
      <c r="AU3785" s="156"/>
      <c r="AV3785" s="156"/>
      <c r="AW3785" s="156"/>
      <c r="AX3785" s="156"/>
      <c r="AY3785" s="156"/>
      <c r="AZ3785" s="156"/>
      <c r="BA3785" s="156"/>
      <c r="BB3785" s="156"/>
      <c r="BC3785" s="156"/>
    </row>
    <row r="3786">
      <c r="A3786" s="152"/>
      <c r="B3786" s="152"/>
      <c r="E3786" s="156"/>
      <c r="F3786" s="156"/>
      <c r="I3786" s="152"/>
      <c r="J3786" s="152"/>
      <c r="O3786" s="161"/>
      <c r="P3786" s="161"/>
      <c r="Q3786" s="161"/>
      <c r="AR3786" s="156"/>
      <c r="AS3786" s="156"/>
      <c r="AT3786" s="156"/>
      <c r="AU3786" s="156"/>
      <c r="AV3786" s="156"/>
      <c r="AW3786" s="156"/>
      <c r="AX3786" s="156"/>
      <c r="AY3786" s="156"/>
      <c r="AZ3786" s="156"/>
      <c r="BA3786" s="156"/>
      <c r="BB3786" s="156"/>
      <c r="BC3786" s="156"/>
    </row>
    <row r="3787">
      <c r="A3787" s="152"/>
      <c r="B3787" s="152"/>
      <c r="E3787" s="156"/>
      <c r="F3787" s="156"/>
      <c r="I3787" s="152"/>
      <c r="J3787" s="152"/>
      <c r="O3787" s="161"/>
      <c r="P3787" s="161"/>
      <c r="Q3787" s="161"/>
      <c r="AR3787" s="156"/>
      <c r="AS3787" s="156"/>
      <c r="AT3787" s="156"/>
      <c r="AU3787" s="156"/>
      <c r="AV3787" s="156"/>
      <c r="AW3787" s="156"/>
      <c r="AX3787" s="156"/>
      <c r="AY3787" s="156"/>
      <c r="AZ3787" s="156"/>
      <c r="BA3787" s="156"/>
      <c r="BB3787" s="156"/>
      <c r="BC3787" s="156"/>
    </row>
    <row r="3788">
      <c r="A3788" s="152"/>
      <c r="B3788" s="152"/>
      <c r="E3788" s="156"/>
      <c r="F3788" s="156"/>
      <c r="I3788" s="152"/>
      <c r="J3788" s="152"/>
      <c r="O3788" s="161"/>
      <c r="P3788" s="161"/>
      <c r="Q3788" s="161"/>
      <c r="AR3788" s="156"/>
      <c r="AS3788" s="156"/>
      <c r="AT3788" s="156"/>
      <c r="AU3788" s="156"/>
      <c r="AV3788" s="156"/>
      <c r="AW3788" s="156"/>
      <c r="AX3788" s="156"/>
      <c r="AY3788" s="156"/>
      <c r="AZ3788" s="156"/>
      <c r="BA3788" s="156"/>
      <c r="BB3788" s="156"/>
      <c r="BC3788" s="156"/>
    </row>
    <row r="3789">
      <c r="A3789" s="152"/>
      <c r="B3789" s="152"/>
      <c r="E3789" s="156"/>
      <c r="F3789" s="156"/>
      <c r="I3789" s="152"/>
      <c r="J3789" s="152"/>
      <c r="O3789" s="161"/>
      <c r="P3789" s="161"/>
      <c r="Q3789" s="161"/>
      <c r="AR3789" s="156"/>
      <c r="AS3789" s="156"/>
      <c r="AT3789" s="156"/>
      <c r="AU3789" s="156"/>
      <c r="AV3789" s="156"/>
      <c r="AW3789" s="156"/>
      <c r="AX3789" s="156"/>
      <c r="AY3789" s="156"/>
      <c r="AZ3789" s="156"/>
      <c r="BA3789" s="156"/>
      <c r="BB3789" s="156"/>
      <c r="BC3789" s="156"/>
    </row>
    <row r="3790">
      <c r="A3790" s="152"/>
      <c r="B3790" s="152"/>
      <c r="E3790" s="156"/>
      <c r="F3790" s="156"/>
      <c r="I3790" s="152"/>
      <c r="J3790" s="152"/>
      <c r="O3790" s="161"/>
      <c r="P3790" s="161"/>
      <c r="Q3790" s="161"/>
      <c r="AR3790" s="156"/>
      <c r="AS3790" s="156"/>
      <c r="AT3790" s="156"/>
      <c r="AU3790" s="156"/>
      <c r="AV3790" s="156"/>
      <c r="AW3790" s="156"/>
      <c r="AX3790" s="156"/>
      <c r="AY3790" s="156"/>
      <c r="AZ3790" s="156"/>
      <c r="BA3790" s="156"/>
      <c r="BB3790" s="156"/>
      <c r="BC3790" s="156"/>
    </row>
    <row r="3791">
      <c r="A3791" s="152"/>
      <c r="B3791" s="152"/>
      <c r="E3791" s="156"/>
      <c r="F3791" s="156"/>
      <c r="I3791" s="152"/>
      <c r="J3791" s="152"/>
      <c r="O3791" s="161"/>
      <c r="P3791" s="161"/>
      <c r="Q3791" s="161"/>
      <c r="AR3791" s="156"/>
      <c r="AS3791" s="156"/>
      <c r="AT3791" s="156"/>
      <c r="AU3791" s="156"/>
      <c r="AV3791" s="156"/>
      <c r="AW3791" s="156"/>
      <c r="AX3791" s="156"/>
      <c r="AY3791" s="156"/>
      <c r="AZ3791" s="156"/>
      <c r="BA3791" s="156"/>
      <c r="BB3791" s="156"/>
      <c r="BC3791" s="156"/>
    </row>
    <row r="3792">
      <c r="A3792" s="152"/>
      <c r="B3792" s="152"/>
      <c r="E3792" s="156"/>
      <c r="F3792" s="156"/>
      <c r="I3792" s="152"/>
      <c r="J3792" s="152"/>
      <c r="O3792" s="161"/>
      <c r="P3792" s="161"/>
      <c r="Q3792" s="161"/>
      <c r="AR3792" s="156"/>
      <c r="AS3792" s="156"/>
      <c r="AT3792" s="156"/>
      <c r="AU3792" s="156"/>
      <c r="AV3792" s="156"/>
      <c r="AW3792" s="156"/>
      <c r="AX3792" s="156"/>
      <c r="AY3792" s="156"/>
      <c r="AZ3792" s="156"/>
      <c r="BA3792" s="156"/>
      <c r="BB3792" s="156"/>
      <c r="BC3792" s="156"/>
    </row>
    <row r="3793">
      <c r="A3793" s="152"/>
      <c r="B3793" s="152"/>
      <c r="E3793" s="156"/>
      <c r="F3793" s="156"/>
      <c r="I3793" s="152"/>
      <c r="J3793" s="152"/>
      <c r="O3793" s="161"/>
      <c r="P3793" s="161"/>
      <c r="Q3793" s="161"/>
      <c r="AR3793" s="156"/>
      <c r="AS3793" s="156"/>
      <c r="AT3793" s="156"/>
      <c r="AU3793" s="156"/>
      <c r="AV3793" s="156"/>
      <c r="AW3793" s="156"/>
      <c r="AX3793" s="156"/>
      <c r="AY3793" s="156"/>
      <c r="AZ3793" s="156"/>
      <c r="BA3793" s="156"/>
      <c r="BB3793" s="156"/>
      <c r="BC3793" s="156"/>
    </row>
    <row r="3794">
      <c r="A3794" s="152"/>
      <c r="B3794" s="152"/>
      <c r="E3794" s="156"/>
      <c r="F3794" s="156"/>
      <c r="I3794" s="152"/>
      <c r="J3794" s="152"/>
      <c r="O3794" s="161"/>
      <c r="P3794" s="161"/>
      <c r="Q3794" s="161"/>
      <c r="AR3794" s="156"/>
      <c r="AS3794" s="156"/>
      <c r="AT3794" s="156"/>
      <c r="AU3794" s="156"/>
      <c r="AV3794" s="156"/>
      <c r="AW3794" s="156"/>
      <c r="AX3794" s="156"/>
      <c r="AY3794" s="156"/>
      <c r="AZ3794" s="156"/>
      <c r="BA3794" s="156"/>
      <c r="BB3794" s="156"/>
      <c r="BC3794" s="156"/>
    </row>
    <row r="3795">
      <c r="A3795" s="152"/>
      <c r="B3795" s="152"/>
      <c r="E3795" s="156"/>
      <c r="F3795" s="156"/>
      <c r="I3795" s="152"/>
      <c r="J3795" s="152"/>
      <c r="O3795" s="161"/>
      <c r="P3795" s="161"/>
      <c r="Q3795" s="161"/>
      <c r="AR3795" s="156"/>
      <c r="AS3795" s="156"/>
      <c r="AT3795" s="156"/>
      <c r="AU3795" s="156"/>
      <c r="AV3795" s="156"/>
      <c r="AW3795" s="156"/>
      <c r="AX3795" s="156"/>
      <c r="AY3795" s="156"/>
      <c r="AZ3795" s="156"/>
      <c r="BA3795" s="156"/>
      <c r="BB3795" s="156"/>
      <c r="BC3795" s="156"/>
    </row>
    <row r="3796">
      <c r="A3796" s="152"/>
      <c r="B3796" s="152"/>
      <c r="E3796" s="156"/>
      <c r="F3796" s="156"/>
      <c r="I3796" s="152"/>
      <c r="J3796" s="152"/>
      <c r="O3796" s="161"/>
      <c r="P3796" s="161"/>
      <c r="Q3796" s="161"/>
      <c r="AR3796" s="156"/>
      <c r="AS3796" s="156"/>
      <c r="AT3796" s="156"/>
      <c r="AU3796" s="156"/>
      <c r="AV3796" s="156"/>
      <c r="AW3796" s="156"/>
      <c r="AX3796" s="156"/>
      <c r="AY3796" s="156"/>
      <c r="AZ3796" s="156"/>
      <c r="BA3796" s="156"/>
      <c r="BB3796" s="156"/>
      <c r="BC3796" s="156"/>
    </row>
    <row r="3797">
      <c r="A3797" s="152"/>
      <c r="B3797" s="152"/>
      <c r="E3797" s="156"/>
      <c r="F3797" s="156"/>
      <c r="I3797" s="152"/>
      <c r="J3797" s="152"/>
      <c r="O3797" s="161"/>
      <c r="P3797" s="161"/>
      <c r="Q3797" s="161"/>
      <c r="AR3797" s="156"/>
      <c r="AS3797" s="156"/>
      <c r="AT3797" s="156"/>
      <c r="AU3797" s="156"/>
      <c r="AV3797" s="156"/>
      <c r="AW3797" s="156"/>
      <c r="AX3797" s="156"/>
      <c r="AY3797" s="156"/>
      <c r="AZ3797" s="156"/>
      <c r="BA3797" s="156"/>
      <c r="BB3797" s="156"/>
      <c r="BC3797" s="156"/>
    </row>
    <row r="3798">
      <c r="A3798" s="152"/>
      <c r="B3798" s="152"/>
      <c r="E3798" s="156"/>
      <c r="F3798" s="156"/>
      <c r="I3798" s="152"/>
      <c r="J3798" s="152"/>
      <c r="O3798" s="161"/>
      <c r="P3798" s="161"/>
      <c r="Q3798" s="161"/>
      <c r="AR3798" s="156"/>
      <c r="AS3798" s="156"/>
      <c r="AT3798" s="156"/>
      <c r="AU3798" s="156"/>
      <c r="AV3798" s="156"/>
      <c r="AW3798" s="156"/>
      <c r="AX3798" s="156"/>
      <c r="AY3798" s="156"/>
      <c r="AZ3798" s="156"/>
      <c r="BA3798" s="156"/>
      <c r="BB3798" s="156"/>
      <c r="BC3798" s="156"/>
    </row>
    <row r="3799">
      <c r="A3799" s="152"/>
      <c r="B3799" s="152"/>
      <c r="E3799" s="156"/>
      <c r="F3799" s="156"/>
      <c r="I3799" s="152"/>
      <c r="J3799" s="152"/>
      <c r="O3799" s="161"/>
      <c r="P3799" s="161"/>
      <c r="Q3799" s="161"/>
      <c r="AR3799" s="156"/>
      <c r="AS3799" s="156"/>
      <c r="AT3799" s="156"/>
      <c r="AU3799" s="156"/>
      <c r="AV3799" s="156"/>
      <c r="AW3799" s="156"/>
      <c r="AX3799" s="156"/>
      <c r="AY3799" s="156"/>
      <c r="AZ3799" s="156"/>
      <c r="BA3799" s="156"/>
      <c r="BB3799" s="156"/>
      <c r="BC3799" s="156"/>
    </row>
    <row r="3800">
      <c r="A3800" s="152"/>
      <c r="B3800" s="152"/>
      <c r="E3800" s="156"/>
      <c r="F3800" s="156"/>
      <c r="I3800" s="152"/>
      <c r="J3800" s="152"/>
      <c r="O3800" s="161"/>
      <c r="P3800" s="161"/>
      <c r="Q3800" s="161"/>
      <c r="AR3800" s="156"/>
      <c r="AS3800" s="156"/>
      <c r="AT3800" s="156"/>
      <c r="AU3800" s="156"/>
      <c r="AV3800" s="156"/>
      <c r="AW3800" s="156"/>
      <c r="AX3800" s="156"/>
      <c r="AY3800" s="156"/>
      <c r="AZ3800" s="156"/>
      <c r="BA3800" s="156"/>
      <c r="BB3800" s="156"/>
      <c r="BC3800" s="156"/>
    </row>
    <row r="3801">
      <c r="A3801" s="152"/>
      <c r="B3801" s="152"/>
      <c r="E3801" s="156"/>
      <c r="F3801" s="156"/>
      <c r="I3801" s="152"/>
      <c r="J3801" s="152"/>
      <c r="O3801" s="161"/>
      <c r="P3801" s="161"/>
      <c r="Q3801" s="161"/>
      <c r="AR3801" s="156"/>
      <c r="AS3801" s="156"/>
      <c r="AT3801" s="156"/>
      <c r="AU3801" s="156"/>
      <c r="AV3801" s="156"/>
      <c r="AW3801" s="156"/>
      <c r="AX3801" s="156"/>
      <c r="AY3801" s="156"/>
      <c r="AZ3801" s="156"/>
      <c r="BA3801" s="156"/>
      <c r="BB3801" s="156"/>
      <c r="BC3801" s="156"/>
    </row>
    <row r="3802">
      <c r="A3802" s="152"/>
      <c r="B3802" s="152"/>
      <c r="E3802" s="156"/>
      <c r="F3802" s="156"/>
      <c r="I3802" s="152"/>
      <c r="J3802" s="152"/>
      <c r="O3802" s="161"/>
      <c r="P3802" s="161"/>
      <c r="Q3802" s="161"/>
      <c r="AR3802" s="156"/>
      <c r="AS3802" s="156"/>
      <c r="AT3802" s="156"/>
      <c r="AU3802" s="156"/>
      <c r="AV3802" s="156"/>
      <c r="AW3802" s="156"/>
      <c r="AX3802" s="156"/>
      <c r="AY3802" s="156"/>
      <c r="AZ3802" s="156"/>
      <c r="BA3802" s="156"/>
      <c r="BB3802" s="156"/>
      <c r="BC3802" s="156"/>
    </row>
    <row r="3803">
      <c r="A3803" s="152"/>
      <c r="B3803" s="152"/>
      <c r="E3803" s="156"/>
      <c r="F3803" s="156"/>
      <c r="I3803" s="152"/>
      <c r="J3803" s="152"/>
      <c r="O3803" s="161"/>
      <c r="P3803" s="161"/>
      <c r="Q3803" s="161"/>
      <c r="AR3803" s="156"/>
      <c r="AS3803" s="156"/>
      <c r="AT3803" s="156"/>
      <c r="AU3803" s="156"/>
      <c r="AV3803" s="156"/>
      <c r="AW3803" s="156"/>
      <c r="AX3803" s="156"/>
      <c r="AY3803" s="156"/>
      <c r="AZ3803" s="156"/>
      <c r="BA3803" s="156"/>
      <c r="BB3803" s="156"/>
      <c r="BC3803" s="156"/>
    </row>
    <row r="3804">
      <c r="A3804" s="152"/>
      <c r="B3804" s="152"/>
      <c r="E3804" s="156"/>
      <c r="F3804" s="156"/>
      <c r="I3804" s="152"/>
      <c r="J3804" s="152"/>
      <c r="O3804" s="161"/>
      <c r="P3804" s="161"/>
      <c r="Q3804" s="161"/>
      <c r="AR3804" s="156"/>
      <c r="AS3804" s="156"/>
      <c r="AT3804" s="156"/>
      <c r="AU3804" s="156"/>
      <c r="AV3804" s="156"/>
      <c r="AW3804" s="156"/>
      <c r="AX3804" s="156"/>
      <c r="AY3804" s="156"/>
      <c r="AZ3804" s="156"/>
      <c r="BA3804" s="156"/>
      <c r="BB3804" s="156"/>
      <c r="BC3804" s="156"/>
    </row>
    <row r="3805">
      <c r="A3805" s="152"/>
      <c r="B3805" s="152"/>
      <c r="E3805" s="156"/>
      <c r="F3805" s="156"/>
      <c r="I3805" s="152"/>
      <c r="J3805" s="152"/>
      <c r="O3805" s="161"/>
      <c r="P3805" s="161"/>
      <c r="Q3805" s="161"/>
      <c r="AR3805" s="156"/>
      <c r="AS3805" s="156"/>
      <c r="AT3805" s="156"/>
      <c r="AU3805" s="156"/>
      <c r="AV3805" s="156"/>
      <c r="AW3805" s="156"/>
      <c r="AX3805" s="156"/>
      <c r="AY3805" s="156"/>
      <c r="AZ3805" s="156"/>
      <c r="BA3805" s="156"/>
      <c r="BB3805" s="156"/>
      <c r="BC3805" s="156"/>
    </row>
    <row r="3806">
      <c r="A3806" s="152"/>
      <c r="B3806" s="152"/>
      <c r="E3806" s="156"/>
      <c r="F3806" s="156"/>
      <c r="I3806" s="152"/>
      <c r="J3806" s="152"/>
      <c r="O3806" s="161"/>
      <c r="P3806" s="161"/>
      <c r="Q3806" s="161"/>
      <c r="AR3806" s="156"/>
      <c r="AS3806" s="156"/>
      <c r="AT3806" s="156"/>
      <c r="AU3806" s="156"/>
      <c r="AV3806" s="156"/>
      <c r="AW3806" s="156"/>
      <c r="AX3806" s="156"/>
      <c r="AY3806" s="156"/>
      <c r="AZ3806" s="156"/>
      <c r="BA3806" s="156"/>
      <c r="BB3806" s="156"/>
      <c r="BC3806" s="156"/>
    </row>
    <row r="3807">
      <c r="A3807" s="152"/>
      <c r="B3807" s="152"/>
      <c r="E3807" s="156"/>
      <c r="F3807" s="156"/>
      <c r="I3807" s="152"/>
      <c r="J3807" s="152"/>
      <c r="O3807" s="161"/>
      <c r="P3807" s="161"/>
      <c r="Q3807" s="161"/>
      <c r="AR3807" s="156"/>
      <c r="AS3807" s="156"/>
      <c r="AT3807" s="156"/>
      <c r="AU3807" s="156"/>
      <c r="AV3807" s="156"/>
      <c r="AW3807" s="156"/>
      <c r="AX3807" s="156"/>
      <c r="AY3807" s="156"/>
      <c r="AZ3807" s="156"/>
      <c r="BA3807" s="156"/>
      <c r="BB3807" s="156"/>
      <c r="BC3807" s="156"/>
    </row>
    <row r="3808">
      <c r="A3808" s="152"/>
      <c r="B3808" s="152"/>
      <c r="E3808" s="156"/>
      <c r="F3808" s="156"/>
      <c r="I3808" s="152"/>
      <c r="J3808" s="152"/>
      <c r="O3808" s="161"/>
      <c r="P3808" s="161"/>
      <c r="Q3808" s="161"/>
      <c r="AR3808" s="156"/>
      <c r="AS3808" s="156"/>
      <c r="AT3808" s="156"/>
      <c r="AU3808" s="156"/>
      <c r="AV3808" s="156"/>
      <c r="AW3808" s="156"/>
      <c r="AX3808" s="156"/>
      <c r="AY3808" s="156"/>
      <c r="AZ3808" s="156"/>
      <c r="BA3808" s="156"/>
      <c r="BB3808" s="156"/>
      <c r="BC3808" s="156"/>
    </row>
    <row r="3809">
      <c r="A3809" s="152"/>
      <c r="B3809" s="152"/>
      <c r="E3809" s="156"/>
      <c r="F3809" s="156"/>
      <c r="I3809" s="152"/>
      <c r="J3809" s="152"/>
      <c r="O3809" s="161"/>
      <c r="P3809" s="161"/>
      <c r="Q3809" s="161"/>
      <c r="AR3809" s="156"/>
      <c r="AS3809" s="156"/>
      <c r="AT3809" s="156"/>
      <c r="AU3809" s="156"/>
      <c r="AV3809" s="156"/>
      <c r="AW3809" s="156"/>
      <c r="AX3809" s="156"/>
      <c r="AY3809" s="156"/>
      <c r="AZ3809" s="156"/>
      <c r="BA3809" s="156"/>
      <c r="BB3809" s="156"/>
      <c r="BC3809" s="156"/>
    </row>
    <row r="3810">
      <c r="A3810" s="152"/>
      <c r="B3810" s="152"/>
      <c r="E3810" s="156"/>
      <c r="F3810" s="156"/>
      <c r="I3810" s="152"/>
      <c r="J3810" s="152"/>
      <c r="O3810" s="161"/>
      <c r="P3810" s="161"/>
      <c r="Q3810" s="161"/>
      <c r="AR3810" s="156"/>
      <c r="AS3810" s="156"/>
      <c r="AT3810" s="156"/>
      <c r="AU3810" s="156"/>
      <c r="AV3810" s="156"/>
      <c r="AW3810" s="156"/>
      <c r="AX3810" s="156"/>
      <c r="AY3810" s="156"/>
      <c r="AZ3810" s="156"/>
      <c r="BA3810" s="156"/>
      <c r="BB3810" s="156"/>
      <c r="BC3810" s="156"/>
    </row>
    <row r="3811">
      <c r="A3811" s="152"/>
      <c r="B3811" s="152"/>
      <c r="E3811" s="156"/>
      <c r="F3811" s="156"/>
      <c r="I3811" s="152"/>
      <c r="J3811" s="152"/>
      <c r="O3811" s="161"/>
      <c r="P3811" s="161"/>
      <c r="Q3811" s="161"/>
      <c r="AR3811" s="156"/>
      <c r="AS3811" s="156"/>
      <c r="AT3811" s="156"/>
      <c r="AU3811" s="156"/>
      <c r="AV3811" s="156"/>
      <c r="AW3811" s="156"/>
      <c r="AX3811" s="156"/>
      <c r="AY3811" s="156"/>
      <c r="AZ3811" s="156"/>
      <c r="BA3811" s="156"/>
      <c r="BB3811" s="156"/>
      <c r="BC3811" s="156"/>
    </row>
    <row r="3812">
      <c r="A3812" s="152"/>
      <c r="B3812" s="152"/>
      <c r="E3812" s="156"/>
      <c r="F3812" s="156"/>
      <c r="I3812" s="152"/>
      <c r="J3812" s="152"/>
      <c r="O3812" s="161"/>
      <c r="P3812" s="161"/>
      <c r="Q3812" s="161"/>
      <c r="AR3812" s="156"/>
      <c r="AS3812" s="156"/>
      <c r="AT3812" s="156"/>
      <c r="AU3812" s="156"/>
      <c r="AV3812" s="156"/>
      <c r="AW3812" s="156"/>
      <c r="AX3812" s="156"/>
      <c r="AY3812" s="156"/>
      <c r="AZ3812" s="156"/>
      <c r="BA3812" s="156"/>
      <c r="BB3812" s="156"/>
      <c r="BC3812" s="156"/>
    </row>
    <row r="3813">
      <c r="A3813" s="152"/>
      <c r="B3813" s="152"/>
      <c r="E3813" s="156"/>
      <c r="F3813" s="156"/>
      <c r="I3813" s="152"/>
      <c r="J3813" s="152"/>
      <c r="O3813" s="161"/>
      <c r="P3813" s="161"/>
      <c r="Q3813" s="161"/>
      <c r="AR3813" s="156"/>
      <c r="AS3813" s="156"/>
      <c r="AT3813" s="156"/>
      <c r="AU3813" s="156"/>
      <c r="AV3813" s="156"/>
      <c r="AW3813" s="156"/>
      <c r="AX3813" s="156"/>
      <c r="AY3813" s="156"/>
      <c r="AZ3813" s="156"/>
      <c r="BA3813" s="156"/>
      <c r="BB3813" s="156"/>
      <c r="BC3813" s="156"/>
    </row>
    <row r="3814">
      <c r="A3814" s="152"/>
      <c r="B3814" s="152"/>
      <c r="E3814" s="156"/>
      <c r="F3814" s="156"/>
      <c r="I3814" s="152"/>
      <c r="J3814" s="152"/>
      <c r="O3814" s="161"/>
      <c r="P3814" s="161"/>
      <c r="Q3814" s="161"/>
      <c r="AR3814" s="156"/>
      <c r="AS3814" s="156"/>
      <c r="AT3814" s="156"/>
      <c r="AU3814" s="156"/>
      <c r="AV3814" s="156"/>
      <c r="AW3814" s="156"/>
      <c r="AX3814" s="156"/>
      <c r="AY3814" s="156"/>
      <c r="AZ3814" s="156"/>
      <c r="BA3814" s="156"/>
      <c r="BB3814" s="156"/>
      <c r="BC3814" s="156"/>
    </row>
    <row r="3815">
      <c r="A3815" s="152"/>
      <c r="B3815" s="152"/>
      <c r="E3815" s="156"/>
      <c r="F3815" s="156"/>
      <c r="I3815" s="152"/>
      <c r="J3815" s="152"/>
      <c r="O3815" s="161"/>
      <c r="P3815" s="161"/>
      <c r="Q3815" s="161"/>
      <c r="AR3815" s="156"/>
      <c r="AS3815" s="156"/>
      <c r="AT3815" s="156"/>
      <c r="AU3815" s="156"/>
      <c r="AV3815" s="156"/>
      <c r="AW3815" s="156"/>
      <c r="AX3815" s="156"/>
      <c r="AY3815" s="156"/>
      <c r="AZ3815" s="156"/>
      <c r="BA3815" s="156"/>
      <c r="BB3815" s="156"/>
      <c r="BC3815" s="156"/>
    </row>
    <row r="3816">
      <c r="A3816" s="152"/>
      <c r="B3816" s="152"/>
      <c r="E3816" s="156"/>
      <c r="F3816" s="156"/>
      <c r="I3816" s="152"/>
      <c r="J3816" s="152"/>
      <c r="O3816" s="161"/>
      <c r="P3816" s="161"/>
      <c r="Q3816" s="161"/>
      <c r="AR3816" s="156"/>
      <c r="AS3816" s="156"/>
      <c r="AT3816" s="156"/>
      <c r="AU3816" s="156"/>
      <c r="AV3816" s="156"/>
      <c r="AW3816" s="156"/>
      <c r="AX3816" s="156"/>
      <c r="AY3816" s="156"/>
      <c r="AZ3816" s="156"/>
      <c r="BA3816" s="156"/>
      <c r="BB3816" s="156"/>
      <c r="BC3816" s="156"/>
    </row>
    <row r="3817">
      <c r="A3817" s="152"/>
      <c r="B3817" s="152"/>
      <c r="E3817" s="156"/>
      <c r="F3817" s="156"/>
      <c r="I3817" s="152"/>
      <c r="J3817" s="152"/>
      <c r="O3817" s="161"/>
      <c r="P3817" s="161"/>
      <c r="Q3817" s="161"/>
      <c r="AR3817" s="156"/>
      <c r="AS3817" s="156"/>
      <c r="AT3817" s="156"/>
      <c r="AU3817" s="156"/>
      <c r="AV3817" s="156"/>
      <c r="AW3817" s="156"/>
      <c r="AX3817" s="156"/>
      <c r="AY3817" s="156"/>
      <c r="AZ3817" s="156"/>
      <c r="BA3817" s="156"/>
      <c r="BB3817" s="156"/>
      <c r="BC3817" s="156"/>
    </row>
    <row r="3818">
      <c r="A3818" s="152"/>
      <c r="B3818" s="152"/>
      <c r="E3818" s="156"/>
      <c r="F3818" s="156"/>
      <c r="I3818" s="152"/>
      <c r="J3818" s="152"/>
      <c r="O3818" s="161"/>
      <c r="P3818" s="161"/>
      <c r="Q3818" s="161"/>
      <c r="AR3818" s="156"/>
      <c r="AS3818" s="156"/>
      <c r="AT3818" s="156"/>
      <c r="AU3818" s="156"/>
      <c r="AV3818" s="156"/>
      <c r="AW3818" s="156"/>
      <c r="AX3818" s="156"/>
      <c r="AY3818" s="156"/>
      <c r="AZ3818" s="156"/>
      <c r="BA3818" s="156"/>
      <c r="BB3818" s="156"/>
      <c r="BC3818" s="156"/>
    </row>
    <row r="3819">
      <c r="A3819" s="152"/>
      <c r="B3819" s="152"/>
      <c r="E3819" s="156"/>
      <c r="F3819" s="156"/>
      <c r="I3819" s="152"/>
      <c r="J3819" s="152"/>
      <c r="O3819" s="161"/>
      <c r="P3819" s="161"/>
      <c r="Q3819" s="161"/>
      <c r="AR3819" s="156"/>
      <c r="AS3819" s="156"/>
      <c r="AT3819" s="156"/>
      <c r="AU3819" s="156"/>
      <c r="AV3819" s="156"/>
      <c r="AW3819" s="156"/>
      <c r="AX3819" s="156"/>
      <c r="AY3819" s="156"/>
      <c r="AZ3819" s="156"/>
      <c r="BA3819" s="156"/>
      <c r="BB3819" s="156"/>
      <c r="BC3819" s="156"/>
    </row>
    <row r="3820">
      <c r="A3820" s="152"/>
      <c r="B3820" s="152"/>
      <c r="E3820" s="156"/>
      <c r="F3820" s="156"/>
      <c r="I3820" s="152"/>
      <c r="J3820" s="152"/>
      <c r="O3820" s="161"/>
      <c r="P3820" s="161"/>
      <c r="Q3820" s="161"/>
      <c r="AR3820" s="156"/>
      <c r="AS3820" s="156"/>
      <c r="AT3820" s="156"/>
      <c r="AU3820" s="156"/>
      <c r="AV3820" s="156"/>
      <c r="AW3820" s="156"/>
      <c r="AX3820" s="156"/>
      <c r="AY3820" s="156"/>
      <c r="AZ3820" s="156"/>
      <c r="BA3820" s="156"/>
      <c r="BB3820" s="156"/>
      <c r="BC3820" s="156"/>
    </row>
    <row r="3821">
      <c r="A3821" s="152"/>
      <c r="B3821" s="152"/>
      <c r="E3821" s="156"/>
      <c r="F3821" s="156"/>
      <c r="I3821" s="152"/>
      <c r="J3821" s="152"/>
      <c r="O3821" s="161"/>
      <c r="P3821" s="161"/>
      <c r="Q3821" s="161"/>
      <c r="S3821" s="156"/>
      <c r="T3821" s="156"/>
      <c r="U3821" s="156"/>
      <c r="AR3821" s="156"/>
      <c r="AS3821" s="156"/>
      <c r="AT3821" s="156"/>
      <c r="AU3821" s="156"/>
      <c r="AV3821" s="156"/>
      <c r="AW3821" s="156"/>
      <c r="AX3821" s="156"/>
      <c r="AY3821" s="156"/>
      <c r="AZ3821" s="156"/>
      <c r="BA3821" s="156"/>
      <c r="BB3821" s="156"/>
      <c r="BC3821" s="156"/>
    </row>
    <row r="3822">
      <c r="A3822" s="152"/>
      <c r="B3822" s="152"/>
      <c r="E3822" s="156"/>
      <c r="F3822" s="156"/>
      <c r="I3822" s="152"/>
      <c r="J3822" s="152"/>
      <c r="O3822" s="161"/>
      <c r="P3822" s="161"/>
      <c r="Q3822" s="161"/>
      <c r="S3822" s="156"/>
      <c r="T3822" s="156"/>
      <c r="U3822" s="156"/>
      <c r="AR3822" s="156"/>
      <c r="AS3822" s="156"/>
      <c r="AT3822" s="156"/>
      <c r="AU3822" s="156"/>
      <c r="AV3822" s="156"/>
      <c r="AW3822" s="156"/>
      <c r="AX3822" s="156"/>
      <c r="AY3822" s="156"/>
      <c r="AZ3822" s="156"/>
      <c r="BA3822" s="156"/>
      <c r="BB3822" s="156"/>
      <c r="BC3822" s="156"/>
    </row>
    <row r="3823">
      <c r="A3823" s="152"/>
      <c r="B3823" s="152"/>
      <c r="E3823" s="156"/>
      <c r="F3823" s="156"/>
      <c r="I3823" s="152"/>
      <c r="J3823" s="152"/>
      <c r="O3823" s="161"/>
      <c r="P3823" s="161"/>
      <c r="Q3823" s="161"/>
      <c r="S3823" s="156"/>
      <c r="T3823" s="156"/>
      <c r="U3823" s="156"/>
      <c r="AR3823" s="156"/>
      <c r="AS3823" s="156"/>
      <c r="AT3823" s="156"/>
      <c r="AU3823" s="156"/>
      <c r="AV3823" s="156"/>
      <c r="AW3823" s="156"/>
      <c r="AX3823" s="156"/>
      <c r="AY3823" s="156"/>
      <c r="AZ3823" s="156"/>
      <c r="BA3823" s="156"/>
      <c r="BB3823" s="156"/>
      <c r="BC3823" s="156"/>
    </row>
    <row r="3824">
      <c r="A3824" s="152"/>
      <c r="B3824" s="152"/>
      <c r="E3824" s="156"/>
      <c r="F3824" s="156"/>
      <c r="I3824" s="152"/>
      <c r="J3824" s="152"/>
      <c r="O3824" s="161"/>
      <c r="P3824" s="161"/>
      <c r="Q3824" s="161"/>
      <c r="S3824" s="156"/>
      <c r="T3824" s="156"/>
      <c r="U3824" s="156"/>
      <c r="AR3824" s="156"/>
      <c r="AS3824" s="156"/>
      <c r="AT3824" s="156"/>
      <c r="AU3824" s="156"/>
      <c r="AV3824" s="156"/>
      <c r="AW3824" s="156"/>
      <c r="AX3824" s="156"/>
      <c r="AY3824" s="156"/>
      <c r="AZ3824" s="156"/>
      <c r="BA3824" s="156"/>
      <c r="BB3824" s="156"/>
      <c r="BC3824" s="156"/>
    </row>
    <row r="3825">
      <c r="A3825" s="152"/>
      <c r="B3825" s="152"/>
      <c r="E3825" s="156"/>
      <c r="F3825" s="156"/>
      <c r="I3825" s="152"/>
      <c r="J3825" s="152"/>
      <c r="O3825" s="161"/>
      <c r="P3825" s="161"/>
      <c r="Q3825" s="161"/>
      <c r="S3825" s="156"/>
      <c r="T3825" s="156"/>
      <c r="U3825" s="156"/>
      <c r="AR3825" s="156"/>
      <c r="AS3825" s="156"/>
      <c r="AT3825" s="156"/>
      <c r="AU3825" s="156"/>
      <c r="AV3825" s="156"/>
      <c r="AW3825" s="156"/>
      <c r="AX3825" s="156"/>
      <c r="AY3825" s="156"/>
      <c r="AZ3825" s="156"/>
      <c r="BA3825" s="156"/>
      <c r="BB3825" s="156"/>
      <c r="BC3825" s="156"/>
    </row>
    <row r="3826">
      <c r="A3826" s="152"/>
      <c r="B3826" s="152"/>
      <c r="E3826" s="156"/>
      <c r="F3826" s="156"/>
      <c r="I3826" s="152"/>
      <c r="J3826" s="152"/>
      <c r="O3826" s="161"/>
      <c r="P3826" s="161"/>
      <c r="Q3826" s="161"/>
      <c r="S3826" s="156"/>
      <c r="T3826" s="156"/>
      <c r="U3826" s="156"/>
      <c r="AR3826" s="156"/>
      <c r="AS3826" s="156"/>
      <c r="AT3826" s="156"/>
      <c r="AU3826" s="156"/>
      <c r="AV3826" s="156"/>
      <c r="AW3826" s="156"/>
      <c r="AX3826" s="156"/>
      <c r="AY3826" s="156"/>
      <c r="AZ3826" s="156"/>
      <c r="BA3826" s="156"/>
      <c r="BB3826" s="156"/>
      <c r="BC3826" s="156"/>
    </row>
    <row r="3827">
      <c r="A3827" s="152"/>
      <c r="B3827" s="152"/>
      <c r="E3827" s="156"/>
      <c r="F3827" s="156"/>
      <c r="I3827" s="152"/>
      <c r="J3827" s="152"/>
      <c r="O3827" s="161"/>
      <c r="P3827" s="161"/>
      <c r="Q3827" s="161"/>
      <c r="S3827" s="156"/>
      <c r="T3827" s="156"/>
      <c r="U3827" s="156"/>
      <c r="AR3827" s="156"/>
      <c r="AS3827" s="156"/>
      <c r="AT3827" s="156"/>
      <c r="AU3827" s="156"/>
      <c r="AV3827" s="156"/>
      <c r="AW3827" s="156"/>
      <c r="AX3827" s="156"/>
      <c r="AY3827" s="156"/>
      <c r="AZ3827" s="156"/>
      <c r="BA3827" s="156"/>
      <c r="BB3827" s="156"/>
      <c r="BC3827" s="156"/>
    </row>
    <row r="3828">
      <c r="A3828" s="152"/>
      <c r="B3828" s="152"/>
      <c r="E3828" s="156"/>
      <c r="F3828" s="156"/>
      <c r="I3828" s="152"/>
      <c r="J3828" s="152"/>
      <c r="O3828" s="161"/>
      <c r="P3828" s="161"/>
      <c r="Q3828" s="161"/>
      <c r="S3828" s="156"/>
      <c r="T3828" s="156"/>
      <c r="U3828" s="156"/>
      <c r="AR3828" s="156"/>
      <c r="AS3828" s="156"/>
      <c r="AT3828" s="156"/>
      <c r="AU3828" s="156"/>
      <c r="AV3828" s="156"/>
      <c r="AW3828" s="156"/>
      <c r="AX3828" s="156"/>
      <c r="AY3828" s="156"/>
      <c r="AZ3828" s="156"/>
      <c r="BA3828" s="156"/>
      <c r="BB3828" s="156"/>
      <c r="BC3828" s="156"/>
    </row>
    <row r="3829">
      <c r="A3829" s="152"/>
      <c r="B3829" s="152"/>
      <c r="E3829" s="156"/>
      <c r="F3829" s="156"/>
      <c r="I3829" s="152"/>
      <c r="J3829" s="152"/>
      <c r="O3829" s="161"/>
      <c r="P3829" s="161"/>
      <c r="Q3829" s="161"/>
      <c r="S3829" s="156"/>
      <c r="T3829" s="156"/>
      <c r="U3829" s="156"/>
      <c r="AR3829" s="156"/>
      <c r="AS3829" s="156"/>
      <c r="AT3829" s="156"/>
      <c r="AU3829" s="156"/>
      <c r="AV3829" s="156"/>
      <c r="AW3829" s="156"/>
      <c r="AX3829" s="156"/>
      <c r="AY3829" s="156"/>
      <c r="AZ3829" s="156"/>
      <c r="BA3829" s="156"/>
      <c r="BB3829" s="156"/>
      <c r="BC3829" s="156"/>
    </row>
    <row r="3830">
      <c r="A3830" s="152"/>
      <c r="B3830" s="152"/>
      <c r="E3830" s="156"/>
      <c r="F3830" s="156"/>
      <c r="I3830" s="152"/>
      <c r="J3830" s="152"/>
      <c r="O3830" s="161"/>
      <c r="P3830" s="161"/>
      <c r="Q3830" s="161"/>
      <c r="S3830" s="156"/>
      <c r="T3830" s="156"/>
      <c r="U3830" s="156"/>
      <c r="AR3830" s="156"/>
      <c r="AS3830" s="156"/>
      <c r="AT3830" s="156"/>
      <c r="AU3830" s="156"/>
      <c r="AV3830" s="156"/>
      <c r="AW3830" s="156"/>
      <c r="AX3830" s="156"/>
      <c r="AY3830" s="156"/>
      <c r="AZ3830" s="156"/>
      <c r="BA3830" s="156"/>
      <c r="BB3830" s="156"/>
      <c r="BC3830" s="156"/>
    </row>
    <row r="3831">
      <c r="A3831" s="152"/>
      <c r="B3831" s="152"/>
      <c r="E3831" s="156"/>
      <c r="F3831" s="156"/>
      <c r="I3831" s="152"/>
      <c r="J3831" s="152"/>
      <c r="O3831" s="161"/>
      <c r="P3831" s="161"/>
      <c r="Q3831" s="161"/>
      <c r="S3831" s="156"/>
      <c r="T3831" s="156"/>
      <c r="U3831" s="156"/>
      <c r="AR3831" s="156"/>
      <c r="AS3831" s="156"/>
      <c r="AT3831" s="156"/>
      <c r="AU3831" s="156"/>
      <c r="AV3831" s="156"/>
      <c r="AW3831" s="156"/>
      <c r="AX3831" s="156"/>
      <c r="AY3831" s="156"/>
      <c r="AZ3831" s="156"/>
      <c r="BA3831" s="156"/>
      <c r="BB3831" s="156"/>
      <c r="BC3831" s="156"/>
    </row>
    <row r="3832">
      <c r="A3832" s="152"/>
      <c r="B3832" s="152"/>
      <c r="E3832" s="156"/>
      <c r="F3832" s="156"/>
      <c r="I3832" s="152"/>
      <c r="J3832" s="152"/>
      <c r="O3832" s="161"/>
      <c r="P3832" s="161"/>
      <c r="Q3832" s="161"/>
      <c r="S3832" s="156"/>
      <c r="T3832" s="156"/>
      <c r="U3832" s="156"/>
      <c r="AR3832" s="156"/>
      <c r="AS3832" s="156"/>
      <c r="AT3832" s="156"/>
      <c r="AU3832" s="156"/>
      <c r="AV3832" s="156"/>
      <c r="AW3832" s="156"/>
      <c r="AX3832" s="156"/>
      <c r="AY3832" s="156"/>
      <c r="AZ3832" s="156"/>
      <c r="BA3832" s="156"/>
      <c r="BB3832" s="156"/>
      <c r="BC3832" s="156"/>
    </row>
    <row r="3833">
      <c r="A3833" s="152"/>
      <c r="B3833" s="152"/>
      <c r="E3833" s="156"/>
      <c r="F3833" s="156"/>
      <c r="I3833" s="152"/>
      <c r="J3833" s="152"/>
      <c r="O3833" s="161"/>
      <c r="P3833" s="161"/>
      <c r="Q3833" s="161"/>
      <c r="S3833" s="156"/>
      <c r="T3833" s="156"/>
      <c r="U3833" s="156"/>
      <c r="AR3833" s="156"/>
      <c r="AS3833" s="156"/>
      <c r="AT3833" s="156"/>
      <c r="AU3833" s="156"/>
      <c r="AV3833" s="156"/>
      <c r="AW3833" s="156"/>
      <c r="AX3833" s="156"/>
      <c r="AY3833" s="156"/>
      <c r="AZ3833" s="156"/>
      <c r="BA3833" s="156"/>
      <c r="BB3833" s="156"/>
      <c r="BC3833" s="156"/>
    </row>
    <row r="3834">
      <c r="A3834" s="152"/>
      <c r="B3834" s="152"/>
      <c r="E3834" s="156"/>
      <c r="F3834" s="156"/>
      <c r="I3834" s="152"/>
      <c r="J3834" s="152"/>
      <c r="O3834" s="161"/>
      <c r="P3834" s="161"/>
      <c r="Q3834" s="161"/>
      <c r="S3834" s="156"/>
      <c r="T3834" s="156"/>
      <c r="U3834" s="156"/>
      <c r="AR3834" s="156"/>
      <c r="AS3834" s="156"/>
      <c r="AT3834" s="156"/>
      <c r="AU3834" s="156"/>
      <c r="AV3834" s="156"/>
      <c r="AW3834" s="156"/>
      <c r="AX3834" s="156"/>
      <c r="AY3834" s="156"/>
      <c r="AZ3834" s="156"/>
      <c r="BA3834" s="156"/>
      <c r="BB3834" s="156"/>
      <c r="BC3834" s="156"/>
    </row>
    <row r="3835">
      <c r="A3835" s="152"/>
      <c r="B3835" s="152"/>
      <c r="E3835" s="156"/>
      <c r="F3835" s="156"/>
      <c r="I3835" s="152"/>
      <c r="J3835" s="152"/>
      <c r="O3835" s="161"/>
      <c r="P3835" s="161"/>
      <c r="Q3835" s="161"/>
      <c r="S3835" s="156"/>
      <c r="T3835" s="156"/>
      <c r="U3835" s="156"/>
      <c r="AR3835" s="156"/>
      <c r="AS3835" s="156"/>
      <c r="AT3835" s="156"/>
      <c r="AU3835" s="156"/>
      <c r="AV3835" s="156"/>
      <c r="AW3835" s="156"/>
      <c r="AX3835" s="156"/>
      <c r="AY3835" s="156"/>
      <c r="AZ3835" s="156"/>
      <c r="BA3835" s="156"/>
      <c r="BB3835" s="156"/>
      <c r="BC3835" s="156"/>
    </row>
    <row r="3836">
      <c r="A3836" s="152"/>
      <c r="B3836" s="152"/>
      <c r="E3836" s="156"/>
      <c r="F3836" s="156"/>
      <c r="I3836" s="152"/>
      <c r="J3836" s="152"/>
      <c r="O3836" s="161"/>
      <c r="P3836" s="161"/>
      <c r="Q3836" s="161"/>
      <c r="S3836" s="156"/>
      <c r="T3836" s="156"/>
      <c r="U3836" s="156"/>
      <c r="AR3836" s="156"/>
      <c r="AS3836" s="156"/>
      <c r="AT3836" s="156"/>
      <c r="AU3836" s="156"/>
      <c r="AV3836" s="156"/>
      <c r="AW3836" s="156"/>
      <c r="AX3836" s="156"/>
      <c r="AY3836" s="156"/>
      <c r="AZ3836" s="156"/>
      <c r="BA3836" s="156"/>
      <c r="BB3836" s="156"/>
      <c r="BC3836" s="156"/>
    </row>
    <row r="3837">
      <c r="A3837" s="152"/>
      <c r="B3837" s="152"/>
      <c r="E3837" s="156"/>
      <c r="F3837" s="156"/>
      <c r="I3837" s="152"/>
      <c r="J3837" s="152"/>
      <c r="O3837" s="161"/>
      <c r="P3837" s="161"/>
      <c r="Q3837" s="161"/>
      <c r="S3837" s="156"/>
      <c r="T3837" s="156"/>
      <c r="U3837" s="156"/>
      <c r="AR3837" s="156"/>
      <c r="AS3837" s="156"/>
      <c r="AT3837" s="156"/>
      <c r="AU3837" s="156"/>
      <c r="AV3837" s="156"/>
      <c r="AW3837" s="156"/>
      <c r="AX3837" s="156"/>
      <c r="AY3837" s="156"/>
      <c r="AZ3837" s="156"/>
      <c r="BA3837" s="156"/>
      <c r="BB3837" s="156"/>
      <c r="BC3837" s="156"/>
    </row>
    <row r="3838">
      <c r="A3838" s="152"/>
      <c r="B3838" s="152"/>
      <c r="E3838" s="156"/>
      <c r="F3838" s="156"/>
      <c r="I3838" s="152"/>
      <c r="J3838" s="152"/>
      <c r="O3838" s="161"/>
      <c r="P3838" s="161"/>
      <c r="Q3838" s="161"/>
      <c r="S3838" s="156"/>
      <c r="T3838" s="156"/>
      <c r="U3838" s="156"/>
      <c r="AR3838" s="156"/>
      <c r="AS3838" s="156"/>
      <c r="AT3838" s="156"/>
      <c r="AU3838" s="156"/>
      <c r="AV3838" s="156"/>
      <c r="AW3838" s="156"/>
      <c r="AX3838" s="156"/>
      <c r="AY3838" s="156"/>
      <c r="AZ3838" s="156"/>
      <c r="BA3838" s="156"/>
      <c r="BB3838" s="156"/>
      <c r="BC3838" s="156"/>
    </row>
    <row r="3839">
      <c r="A3839" s="152"/>
      <c r="B3839" s="152"/>
      <c r="E3839" s="156"/>
      <c r="F3839" s="156"/>
      <c r="I3839" s="152"/>
      <c r="J3839" s="152"/>
      <c r="O3839" s="161"/>
      <c r="P3839" s="161"/>
      <c r="Q3839" s="161"/>
      <c r="S3839" s="156"/>
      <c r="T3839" s="156"/>
      <c r="U3839" s="156"/>
      <c r="AR3839" s="156"/>
      <c r="AS3839" s="156"/>
      <c r="AT3839" s="156"/>
      <c r="AU3839" s="156"/>
      <c r="AV3839" s="156"/>
      <c r="AW3839" s="156"/>
      <c r="AX3839" s="156"/>
      <c r="AY3839" s="156"/>
      <c r="AZ3839" s="156"/>
      <c r="BA3839" s="156"/>
      <c r="BB3839" s="156"/>
      <c r="BC3839" s="156"/>
    </row>
    <row r="3840">
      <c r="A3840" s="152"/>
      <c r="B3840" s="152"/>
      <c r="E3840" s="156"/>
      <c r="F3840" s="156"/>
      <c r="I3840" s="152"/>
      <c r="J3840" s="152"/>
      <c r="O3840" s="161"/>
      <c r="P3840" s="161"/>
      <c r="Q3840" s="161"/>
      <c r="S3840" s="156"/>
      <c r="T3840" s="156"/>
      <c r="U3840" s="156"/>
      <c r="AR3840" s="156"/>
      <c r="AS3840" s="156"/>
      <c r="AT3840" s="156"/>
      <c r="AU3840" s="156"/>
      <c r="AV3840" s="156"/>
      <c r="AW3840" s="156"/>
      <c r="AX3840" s="156"/>
      <c r="AY3840" s="156"/>
      <c r="AZ3840" s="156"/>
      <c r="BA3840" s="156"/>
      <c r="BB3840" s="156"/>
      <c r="BC3840" s="156"/>
    </row>
    <row r="3841">
      <c r="A3841" s="152"/>
      <c r="B3841" s="152"/>
      <c r="E3841" s="156"/>
      <c r="F3841" s="156"/>
      <c r="I3841" s="152"/>
      <c r="J3841" s="152"/>
      <c r="O3841" s="161"/>
      <c r="P3841" s="161"/>
      <c r="Q3841" s="161"/>
      <c r="S3841" s="156"/>
      <c r="T3841" s="156"/>
      <c r="U3841" s="156"/>
      <c r="AR3841" s="156"/>
      <c r="AS3841" s="156"/>
      <c r="AT3841" s="156"/>
      <c r="AU3841" s="156"/>
      <c r="AV3841" s="156"/>
      <c r="AW3841" s="156"/>
      <c r="AX3841" s="156"/>
      <c r="AY3841" s="156"/>
      <c r="AZ3841" s="156"/>
      <c r="BA3841" s="156"/>
      <c r="BB3841" s="156"/>
      <c r="BC3841" s="156"/>
    </row>
    <row r="3842">
      <c r="A3842" s="152"/>
      <c r="B3842" s="152"/>
      <c r="E3842" s="156"/>
      <c r="F3842" s="156"/>
      <c r="I3842" s="152"/>
      <c r="J3842" s="152"/>
      <c r="O3842" s="161"/>
      <c r="P3842" s="161"/>
      <c r="Q3842" s="161"/>
      <c r="S3842" s="156"/>
      <c r="T3842" s="156"/>
      <c r="U3842" s="156"/>
      <c r="AR3842" s="156"/>
      <c r="AS3842" s="156"/>
      <c r="AT3842" s="156"/>
      <c r="AU3842" s="156"/>
      <c r="AV3842" s="156"/>
      <c r="AW3842" s="156"/>
      <c r="AX3842" s="156"/>
      <c r="AY3842" s="156"/>
      <c r="AZ3842" s="156"/>
      <c r="BA3842" s="156"/>
      <c r="BB3842" s="156"/>
      <c r="BC3842" s="156"/>
    </row>
    <row r="3843">
      <c r="A3843" s="152"/>
      <c r="B3843" s="152"/>
      <c r="E3843" s="156"/>
      <c r="F3843" s="156"/>
      <c r="I3843" s="152"/>
      <c r="J3843" s="152"/>
      <c r="O3843" s="161"/>
      <c r="P3843" s="161"/>
      <c r="Q3843" s="161"/>
      <c r="S3843" s="156"/>
      <c r="T3843" s="156"/>
      <c r="U3843" s="156"/>
      <c r="AR3843" s="156"/>
      <c r="AS3843" s="156"/>
      <c r="AT3843" s="156"/>
      <c r="AU3843" s="156"/>
      <c r="AV3843" s="156"/>
      <c r="AW3843" s="156"/>
      <c r="AX3843" s="156"/>
      <c r="AY3843" s="156"/>
      <c r="AZ3843" s="156"/>
      <c r="BA3843" s="156"/>
      <c r="BB3843" s="156"/>
      <c r="BC3843" s="156"/>
    </row>
    <row r="3844">
      <c r="A3844" s="152"/>
      <c r="B3844" s="152"/>
      <c r="E3844" s="156"/>
      <c r="F3844" s="156"/>
      <c r="I3844" s="152"/>
      <c r="J3844" s="152"/>
      <c r="O3844" s="161"/>
      <c r="P3844" s="161"/>
      <c r="Q3844" s="161"/>
      <c r="S3844" s="156"/>
      <c r="T3844" s="156"/>
      <c r="U3844" s="156"/>
      <c r="AR3844" s="156"/>
      <c r="AS3844" s="156"/>
      <c r="AT3844" s="156"/>
      <c r="AU3844" s="156"/>
      <c r="AV3844" s="156"/>
      <c r="AW3844" s="156"/>
      <c r="AX3844" s="156"/>
      <c r="AY3844" s="156"/>
      <c r="AZ3844" s="156"/>
      <c r="BA3844" s="156"/>
      <c r="BB3844" s="156"/>
      <c r="BC3844" s="156"/>
    </row>
    <row r="3845">
      <c r="A3845" s="152"/>
      <c r="B3845" s="152"/>
      <c r="E3845" s="156"/>
      <c r="F3845" s="156"/>
      <c r="I3845" s="152"/>
      <c r="J3845" s="152"/>
      <c r="O3845" s="161"/>
      <c r="P3845" s="161"/>
      <c r="Q3845" s="161"/>
      <c r="S3845" s="156"/>
      <c r="T3845" s="156"/>
      <c r="U3845" s="156"/>
      <c r="AR3845" s="156"/>
      <c r="AS3845" s="156"/>
      <c r="AT3845" s="156"/>
      <c r="AU3845" s="156"/>
      <c r="AV3845" s="156"/>
      <c r="AW3845" s="156"/>
      <c r="AX3845" s="156"/>
      <c r="AY3845" s="156"/>
      <c r="AZ3845" s="156"/>
      <c r="BA3845" s="156"/>
      <c r="BB3845" s="156"/>
      <c r="BC3845" s="156"/>
    </row>
    <row r="3846">
      <c r="A3846" s="152"/>
      <c r="B3846" s="152"/>
      <c r="E3846" s="156"/>
      <c r="F3846" s="156"/>
      <c r="I3846" s="152"/>
      <c r="J3846" s="152"/>
      <c r="O3846" s="161"/>
      <c r="P3846" s="161"/>
      <c r="Q3846" s="161"/>
      <c r="S3846" s="156"/>
      <c r="T3846" s="156"/>
      <c r="U3846" s="156"/>
      <c r="AR3846" s="156"/>
      <c r="AS3846" s="156"/>
      <c r="AT3846" s="156"/>
      <c r="AU3846" s="156"/>
      <c r="AV3846" s="156"/>
      <c r="AW3846" s="156"/>
      <c r="AX3846" s="156"/>
      <c r="AY3846" s="156"/>
      <c r="AZ3846" s="156"/>
      <c r="BA3846" s="156"/>
      <c r="BB3846" s="156"/>
      <c r="BC3846" s="156"/>
    </row>
    <row r="3847">
      <c r="A3847" s="152"/>
      <c r="B3847" s="152"/>
      <c r="E3847" s="156"/>
      <c r="F3847" s="156"/>
      <c r="I3847" s="152"/>
      <c r="J3847" s="152"/>
      <c r="O3847" s="161"/>
      <c r="P3847" s="161"/>
      <c r="Q3847" s="161"/>
      <c r="S3847" s="156"/>
      <c r="T3847" s="156"/>
      <c r="U3847" s="156"/>
      <c r="AR3847" s="156"/>
      <c r="AS3847" s="156"/>
      <c r="AT3847" s="156"/>
      <c r="AU3847" s="156"/>
      <c r="AV3847" s="156"/>
      <c r="AW3847" s="156"/>
      <c r="AX3847" s="156"/>
      <c r="AY3847" s="156"/>
      <c r="AZ3847" s="156"/>
      <c r="BA3847" s="156"/>
      <c r="BB3847" s="156"/>
      <c r="BC3847" s="156"/>
    </row>
    <row r="3848">
      <c r="A3848" s="152"/>
      <c r="B3848" s="152"/>
      <c r="E3848" s="156"/>
      <c r="F3848" s="156"/>
      <c r="I3848" s="152"/>
      <c r="J3848" s="152"/>
      <c r="O3848" s="161"/>
      <c r="P3848" s="161"/>
      <c r="Q3848" s="161"/>
      <c r="S3848" s="156"/>
      <c r="T3848" s="156"/>
      <c r="U3848" s="156"/>
      <c r="AR3848" s="156"/>
      <c r="AS3848" s="156"/>
      <c r="AT3848" s="156"/>
      <c r="AU3848" s="156"/>
      <c r="AV3848" s="156"/>
      <c r="AW3848" s="156"/>
      <c r="AX3848" s="156"/>
      <c r="AY3848" s="156"/>
      <c r="AZ3848" s="156"/>
      <c r="BA3848" s="156"/>
      <c r="BB3848" s="156"/>
      <c r="BC3848" s="156"/>
    </row>
    <row r="3849">
      <c r="A3849" s="152"/>
      <c r="B3849" s="152"/>
      <c r="E3849" s="156"/>
      <c r="F3849" s="156"/>
      <c r="I3849" s="152"/>
      <c r="J3849" s="152"/>
      <c r="O3849" s="161"/>
      <c r="P3849" s="161"/>
      <c r="Q3849" s="161"/>
      <c r="S3849" s="156"/>
      <c r="T3849" s="156"/>
      <c r="U3849" s="156"/>
      <c r="AR3849" s="156"/>
      <c r="AS3849" s="156"/>
      <c r="AT3849" s="156"/>
      <c r="AU3849" s="156"/>
      <c r="AV3849" s="156"/>
      <c r="AW3849" s="156"/>
      <c r="AX3849" s="156"/>
      <c r="AY3849" s="156"/>
      <c r="AZ3849" s="156"/>
      <c r="BA3849" s="156"/>
      <c r="BB3849" s="156"/>
      <c r="BC3849" s="156"/>
    </row>
    <row r="3850">
      <c r="A3850" s="152"/>
      <c r="B3850" s="152"/>
      <c r="E3850" s="156"/>
      <c r="F3850" s="156"/>
      <c r="I3850" s="152"/>
      <c r="J3850" s="152"/>
      <c r="O3850" s="161"/>
      <c r="P3850" s="161"/>
      <c r="Q3850" s="161"/>
      <c r="S3850" s="156"/>
      <c r="T3850" s="156"/>
      <c r="U3850" s="156"/>
      <c r="AR3850" s="156"/>
      <c r="AS3850" s="156"/>
      <c r="AT3850" s="156"/>
      <c r="AU3850" s="156"/>
      <c r="AV3850" s="156"/>
      <c r="AW3850" s="156"/>
      <c r="AX3850" s="156"/>
      <c r="AY3850" s="156"/>
      <c r="AZ3850" s="156"/>
      <c r="BA3850" s="156"/>
      <c r="BB3850" s="156"/>
      <c r="BC3850" s="156"/>
    </row>
    <row r="3851">
      <c r="A3851" s="152"/>
      <c r="B3851" s="152"/>
      <c r="E3851" s="156"/>
      <c r="F3851" s="156"/>
      <c r="I3851" s="152"/>
      <c r="J3851" s="152"/>
      <c r="O3851" s="161"/>
      <c r="P3851" s="161"/>
      <c r="Q3851" s="161"/>
      <c r="S3851" s="156"/>
      <c r="T3851" s="156"/>
      <c r="U3851" s="156"/>
      <c r="AR3851" s="156"/>
      <c r="AS3851" s="156"/>
      <c r="AT3851" s="156"/>
      <c r="AU3851" s="156"/>
      <c r="AV3851" s="156"/>
      <c r="AW3851" s="156"/>
      <c r="AX3851" s="156"/>
      <c r="AY3851" s="156"/>
      <c r="AZ3851" s="156"/>
      <c r="BA3851" s="156"/>
      <c r="BB3851" s="156"/>
      <c r="BC3851" s="156"/>
    </row>
    <row r="3852">
      <c r="A3852" s="152"/>
      <c r="B3852" s="152"/>
      <c r="E3852" s="156"/>
      <c r="F3852" s="156"/>
      <c r="I3852" s="152"/>
      <c r="J3852" s="152"/>
      <c r="O3852" s="161"/>
      <c r="P3852" s="161"/>
      <c r="Q3852" s="161"/>
      <c r="S3852" s="156"/>
      <c r="T3852" s="156"/>
      <c r="U3852" s="156"/>
      <c r="AR3852" s="156"/>
      <c r="AS3852" s="156"/>
      <c r="AT3852" s="156"/>
      <c r="AU3852" s="156"/>
      <c r="AV3852" s="156"/>
      <c r="AW3852" s="156"/>
      <c r="AX3852" s="156"/>
      <c r="AY3852" s="156"/>
      <c r="AZ3852" s="156"/>
      <c r="BA3852" s="156"/>
      <c r="BB3852" s="156"/>
      <c r="BC3852" s="156"/>
    </row>
    <row r="3853">
      <c r="A3853" s="152"/>
      <c r="B3853" s="152"/>
      <c r="E3853" s="156"/>
      <c r="F3853" s="156"/>
      <c r="I3853" s="152"/>
      <c r="J3853" s="152"/>
      <c r="O3853" s="161"/>
      <c r="P3853" s="161"/>
      <c r="Q3853" s="161"/>
      <c r="S3853" s="156"/>
      <c r="T3853" s="156"/>
      <c r="U3853" s="156"/>
      <c r="AR3853" s="156"/>
      <c r="AS3853" s="156"/>
      <c r="AT3853" s="156"/>
      <c r="AU3853" s="156"/>
      <c r="AV3853" s="156"/>
      <c r="AW3853" s="156"/>
      <c r="AX3853" s="156"/>
      <c r="AY3853" s="156"/>
      <c r="AZ3853" s="156"/>
      <c r="BA3853" s="156"/>
      <c r="BB3853" s="156"/>
      <c r="BC3853" s="156"/>
    </row>
    <row r="3854">
      <c r="A3854" s="152"/>
      <c r="B3854" s="152"/>
      <c r="E3854" s="156"/>
      <c r="F3854" s="156"/>
      <c r="I3854" s="152"/>
      <c r="J3854" s="152"/>
      <c r="O3854" s="161"/>
      <c r="P3854" s="161"/>
      <c r="Q3854" s="161"/>
      <c r="S3854" s="156"/>
      <c r="T3854" s="156"/>
      <c r="U3854" s="156"/>
      <c r="AR3854" s="156"/>
      <c r="AS3854" s="156"/>
      <c r="AT3854" s="156"/>
      <c r="AU3854" s="156"/>
      <c r="AV3854" s="156"/>
      <c r="AW3854" s="156"/>
      <c r="AX3854" s="156"/>
      <c r="AY3854" s="156"/>
      <c r="AZ3854" s="156"/>
      <c r="BA3854" s="156"/>
      <c r="BB3854" s="156"/>
      <c r="BC3854" s="156"/>
    </row>
    <row r="3855">
      <c r="A3855" s="152"/>
      <c r="B3855" s="152"/>
      <c r="E3855" s="156"/>
      <c r="F3855" s="156"/>
      <c r="I3855" s="152"/>
      <c r="J3855" s="152"/>
      <c r="O3855" s="161"/>
      <c r="P3855" s="161"/>
      <c r="Q3855" s="161"/>
      <c r="S3855" s="156"/>
      <c r="T3855" s="156"/>
      <c r="U3855" s="156"/>
      <c r="AR3855" s="156"/>
      <c r="AS3855" s="156"/>
      <c r="AT3855" s="156"/>
      <c r="AU3855" s="156"/>
      <c r="AV3855" s="156"/>
      <c r="AW3855" s="156"/>
      <c r="AX3855" s="156"/>
      <c r="AY3855" s="156"/>
      <c r="AZ3855" s="156"/>
      <c r="BA3855" s="156"/>
      <c r="BB3855" s="156"/>
      <c r="BC3855" s="156"/>
    </row>
    <row r="3856">
      <c r="A3856" s="152"/>
      <c r="B3856" s="152"/>
      <c r="E3856" s="156"/>
      <c r="F3856" s="156"/>
      <c r="I3856" s="152"/>
      <c r="J3856" s="152"/>
      <c r="O3856" s="161"/>
      <c r="P3856" s="161"/>
      <c r="Q3856" s="161"/>
      <c r="S3856" s="156"/>
      <c r="T3856" s="156"/>
      <c r="U3856" s="156"/>
      <c r="AR3856" s="156"/>
      <c r="AS3856" s="156"/>
      <c r="AT3856" s="156"/>
      <c r="AU3856" s="156"/>
      <c r="AV3856" s="156"/>
      <c r="AW3856" s="156"/>
      <c r="AX3856" s="156"/>
      <c r="AY3856" s="156"/>
      <c r="AZ3856" s="156"/>
      <c r="BA3856" s="156"/>
      <c r="BB3856" s="156"/>
      <c r="BC3856" s="156"/>
    </row>
    <row r="3857">
      <c r="A3857" s="152"/>
      <c r="B3857" s="152"/>
      <c r="E3857" s="156"/>
      <c r="F3857" s="156"/>
      <c r="I3857" s="152"/>
      <c r="J3857" s="152"/>
      <c r="O3857" s="161"/>
      <c r="P3857" s="161"/>
      <c r="Q3857" s="161"/>
      <c r="S3857" s="156"/>
      <c r="T3857" s="156"/>
      <c r="U3857" s="156"/>
      <c r="AR3857" s="156"/>
      <c r="AS3857" s="156"/>
      <c r="AT3857" s="156"/>
      <c r="AU3857" s="156"/>
      <c r="AV3857" s="156"/>
      <c r="AW3857" s="156"/>
      <c r="AX3857" s="156"/>
      <c r="AY3857" s="156"/>
      <c r="AZ3857" s="156"/>
      <c r="BA3857" s="156"/>
      <c r="BB3857" s="156"/>
      <c r="BC3857" s="156"/>
    </row>
    <row r="3858">
      <c r="A3858" s="152"/>
      <c r="B3858" s="152"/>
      <c r="E3858" s="156"/>
      <c r="F3858" s="156"/>
      <c r="I3858" s="152"/>
      <c r="J3858" s="152"/>
      <c r="O3858" s="161"/>
      <c r="P3858" s="161"/>
      <c r="Q3858" s="161"/>
      <c r="S3858" s="156"/>
      <c r="T3858" s="156"/>
      <c r="U3858" s="156"/>
      <c r="AR3858" s="156"/>
      <c r="AS3858" s="156"/>
      <c r="AT3858" s="156"/>
      <c r="AU3858" s="156"/>
      <c r="AV3858" s="156"/>
      <c r="AW3858" s="156"/>
      <c r="AX3858" s="156"/>
      <c r="AY3858" s="156"/>
      <c r="AZ3858" s="156"/>
      <c r="BA3858" s="156"/>
      <c r="BB3858" s="156"/>
      <c r="BC3858" s="156"/>
    </row>
    <row r="3859">
      <c r="A3859" s="152"/>
      <c r="B3859" s="152"/>
      <c r="E3859" s="156"/>
      <c r="F3859" s="156"/>
      <c r="I3859" s="152"/>
      <c r="J3859" s="152"/>
      <c r="O3859" s="161"/>
      <c r="P3859" s="161"/>
      <c r="Q3859" s="161"/>
      <c r="S3859" s="156"/>
      <c r="T3859" s="156"/>
      <c r="U3859" s="156"/>
      <c r="AR3859" s="156"/>
      <c r="AS3859" s="156"/>
      <c r="AT3859" s="156"/>
      <c r="AU3859" s="156"/>
      <c r="AV3859" s="156"/>
      <c r="AW3859" s="156"/>
      <c r="AX3859" s="156"/>
      <c r="AY3859" s="156"/>
      <c r="AZ3859" s="156"/>
      <c r="BA3859" s="156"/>
      <c r="BB3859" s="156"/>
      <c r="BC3859" s="156"/>
    </row>
    <row r="3860">
      <c r="A3860" s="152"/>
      <c r="B3860" s="152"/>
      <c r="E3860" s="156"/>
      <c r="F3860" s="156"/>
      <c r="I3860" s="152"/>
      <c r="J3860" s="152"/>
      <c r="O3860" s="161"/>
      <c r="P3860" s="161"/>
      <c r="Q3860" s="161"/>
      <c r="S3860" s="156"/>
      <c r="T3860" s="156"/>
      <c r="U3860" s="156"/>
      <c r="AR3860" s="156"/>
      <c r="AS3860" s="156"/>
      <c r="AT3860" s="156"/>
      <c r="AU3860" s="156"/>
      <c r="AV3860" s="156"/>
      <c r="AW3860" s="156"/>
      <c r="AX3860" s="156"/>
      <c r="AY3860" s="156"/>
      <c r="AZ3860" s="156"/>
      <c r="BA3860" s="156"/>
      <c r="BB3860" s="156"/>
      <c r="BC3860" s="156"/>
    </row>
    <row r="3861">
      <c r="A3861" s="152"/>
      <c r="B3861" s="152"/>
      <c r="E3861" s="156"/>
      <c r="F3861" s="156"/>
      <c r="I3861" s="152"/>
      <c r="J3861" s="152"/>
      <c r="O3861" s="161"/>
      <c r="P3861" s="161"/>
      <c r="Q3861" s="161"/>
      <c r="S3861" s="156"/>
      <c r="T3861" s="156"/>
      <c r="U3861" s="156"/>
      <c r="AR3861" s="156"/>
      <c r="AS3861" s="156"/>
      <c r="AT3861" s="156"/>
      <c r="AU3861" s="156"/>
      <c r="AV3861" s="156"/>
      <c r="AW3861" s="156"/>
      <c r="AX3861" s="156"/>
      <c r="AY3861" s="156"/>
      <c r="AZ3861" s="156"/>
      <c r="BA3861" s="156"/>
      <c r="BB3861" s="156"/>
      <c r="BC3861" s="156"/>
    </row>
    <row r="3862">
      <c r="A3862" s="152"/>
      <c r="B3862" s="152"/>
      <c r="E3862" s="156"/>
      <c r="F3862" s="156"/>
      <c r="I3862" s="152"/>
      <c r="J3862" s="152"/>
      <c r="O3862" s="161"/>
      <c r="P3862" s="161"/>
      <c r="Q3862" s="161"/>
      <c r="S3862" s="156"/>
      <c r="T3862" s="156"/>
      <c r="U3862" s="156"/>
      <c r="AR3862" s="156"/>
      <c r="AS3862" s="156"/>
      <c r="AT3862" s="156"/>
      <c r="AU3862" s="156"/>
      <c r="AV3862" s="156"/>
      <c r="AW3862" s="156"/>
      <c r="AX3862" s="156"/>
      <c r="AY3862" s="156"/>
      <c r="AZ3862" s="156"/>
      <c r="BA3862" s="156"/>
      <c r="BB3862" s="156"/>
      <c r="BC3862" s="156"/>
    </row>
    <row r="3863">
      <c r="A3863" s="152"/>
      <c r="B3863" s="152"/>
      <c r="E3863" s="156"/>
      <c r="F3863" s="156"/>
      <c r="I3863" s="152"/>
      <c r="J3863" s="152"/>
      <c r="O3863" s="161"/>
      <c r="P3863" s="161"/>
      <c r="Q3863" s="161"/>
      <c r="S3863" s="156"/>
      <c r="T3863" s="156"/>
      <c r="U3863" s="156"/>
      <c r="AR3863" s="156"/>
      <c r="AS3863" s="156"/>
      <c r="AT3863" s="156"/>
      <c r="AU3863" s="156"/>
      <c r="AV3863" s="156"/>
      <c r="AW3863" s="156"/>
      <c r="AX3863" s="156"/>
      <c r="AY3863" s="156"/>
      <c r="AZ3863" s="156"/>
      <c r="BA3863" s="156"/>
      <c r="BB3863" s="156"/>
      <c r="BC3863" s="156"/>
    </row>
    <row r="3864">
      <c r="A3864" s="152"/>
      <c r="B3864" s="152"/>
      <c r="E3864" s="156"/>
      <c r="F3864" s="156"/>
      <c r="I3864" s="152"/>
      <c r="J3864" s="152"/>
      <c r="O3864" s="161"/>
      <c r="P3864" s="161"/>
      <c r="Q3864" s="161"/>
      <c r="S3864" s="156"/>
      <c r="T3864" s="156"/>
      <c r="U3864" s="156"/>
      <c r="AR3864" s="156"/>
      <c r="AS3864" s="156"/>
      <c r="AT3864" s="156"/>
      <c r="AU3864" s="156"/>
      <c r="AV3864" s="156"/>
      <c r="AW3864" s="156"/>
      <c r="AX3864" s="156"/>
      <c r="AY3864" s="156"/>
      <c r="AZ3864" s="156"/>
      <c r="BA3864" s="156"/>
      <c r="BB3864" s="156"/>
      <c r="BC3864" s="156"/>
    </row>
    <row r="3865">
      <c r="A3865" s="152"/>
      <c r="B3865" s="152"/>
      <c r="E3865" s="156"/>
      <c r="F3865" s="156"/>
      <c r="I3865" s="152"/>
      <c r="J3865" s="152"/>
      <c r="O3865" s="161"/>
      <c r="P3865" s="161"/>
      <c r="Q3865" s="161"/>
      <c r="S3865" s="156"/>
      <c r="T3865" s="156"/>
      <c r="U3865" s="156"/>
      <c r="AR3865" s="156"/>
      <c r="AS3865" s="156"/>
      <c r="AT3865" s="156"/>
      <c r="AU3865" s="156"/>
      <c r="AV3865" s="156"/>
      <c r="AW3865" s="156"/>
      <c r="AX3865" s="156"/>
      <c r="AY3865" s="156"/>
      <c r="AZ3865" s="156"/>
      <c r="BA3865" s="156"/>
      <c r="BB3865" s="156"/>
      <c r="BC3865" s="156"/>
    </row>
    <row r="3866">
      <c r="A3866" s="152"/>
      <c r="B3866" s="152"/>
      <c r="E3866" s="156"/>
      <c r="F3866" s="156"/>
      <c r="I3866" s="152"/>
      <c r="J3866" s="152"/>
      <c r="O3866" s="161"/>
      <c r="P3866" s="161"/>
      <c r="Q3866" s="161"/>
      <c r="S3866" s="156"/>
      <c r="T3866" s="156"/>
      <c r="U3866" s="156"/>
      <c r="AR3866" s="156"/>
      <c r="AS3866" s="156"/>
      <c r="AT3866" s="156"/>
      <c r="AU3866" s="156"/>
      <c r="AV3866" s="156"/>
      <c r="AW3866" s="156"/>
      <c r="AX3866" s="156"/>
      <c r="AY3866" s="156"/>
      <c r="AZ3866" s="156"/>
      <c r="BA3866" s="156"/>
      <c r="BB3866" s="156"/>
      <c r="BC3866" s="156"/>
    </row>
    <row r="3867">
      <c r="A3867" s="152"/>
      <c r="B3867" s="152"/>
      <c r="E3867" s="156"/>
      <c r="F3867" s="156"/>
      <c r="I3867" s="152"/>
      <c r="J3867" s="152"/>
      <c r="O3867" s="161"/>
      <c r="P3867" s="161"/>
      <c r="Q3867" s="161"/>
      <c r="S3867" s="156"/>
      <c r="T3867" s="156"/>
      <c r="U3867" s="156"/>
      <c r="AR3867" s="156"/>
      <c r="AS3867" s="156"/>
      <c r="AT3867" s="156"/>
      <c r="AU3867" s="156"/>
      <c r="AV3867" s="156"/>
      <c r="AW3867" s="156"/>
      <c r="AX3867" s="156"/>
      <c r="AY3867" s="156"/>
      <c r="AZ3867" s="156"/>
      <c r="BA3867" s="156"/>
      <c r="BB3867" s="156"/>
      <c r="BC3867" s="156"/>
    </row>
    <row r="3868">
      <c r="A3868" s="152"/>
      <c r="B3868" s="152"/>
      <c r="E3868" s="156"/>
      <c r="F3868" s="156"/>
      <c r="I3868" s="152"/>
      <c r="J3868" s="152"/>
      <c r="O3868" s="161"/>
      <c r="P3868" s="161"/>
      <c r="Q3868" s="161"/>
      <c r="S3868" s="156"/>
      <c r="T3868" s="156"/>
      <c r="U3868" s="156"/>
      <c r="AR3868" s="156"/>
      <c r="AS3868" s="156"/>
      <c r="AT3868" s="156"/>
      <c r="AU3868" s="156"/>
      <c r="AV3868" s="156"/>
      <c r="AW3868" s="156"/>
      <c r="AX3868" s="156"/>
      <c r="AY3868" s="156"/>
      <c r="AZ3868" s="156"/>
      <c r="BA3868" s="156"/>
      <c r="BB3868" s="156"/>
      <c r="BC3868" s="156"/>
    </row>
    <row r="3869">
      <c r="A3869" s="152"/>
      <c r="B3869" s="152"/>
      <c r="E3869" s="156"/>
      <c r="F3869" s="156"/>
      <c r="I3869" s="152"/>
      <c r="J3869" s="152"/>
      <c r="O3869" s="161"/>
      <c r="P3869" s="161"/>
      <c r="Q3869" s="161"/>
      <c r="S3869" s="156"/>
      <c r="T3869" s="156"/>
      <c r="U3869" s="156"/>
      <c r="AR3869" s="156"/>
      <c r="AS3869" s="156"/>
      <c r="AT3869" s="156"/>
      <c r="AU3869" s="156"/>
      <c r="AV3869" s="156"/>
      <c r="AW3869" s="156"/>
      <c r="AX3869" s="156"/>
      <c r="AY3869" s="156"/>
      <c r="AZ3869" s="156"/>
      <c r="BA3869" s="156"/>
      <c r="BB3869" s="156"/>
      <c r="BC3869" s="156"/>
    </row>
    <row r="3870">
      <c r="A3870" s="152"/>
      <c r="B3870" s="152"/>
      <c r="E3870" s="156"/>
      <c r="F3870" s="156"/>
      <c r="I3870" s="152"/>
      <c r="J3870" s="152"/>
      <c r="O3870" s="161"/>
      <c r="P3870" s="161"/>
      <c r="Q3870" s="161"/>
      <c r="S3870" s="156"/>
      <c r="T3870" s="156"/>
      <c r="U3870" s="156"/>
      <c r="AR3870" s="156"/>
      <c r="AS3870" s="156"/>
      <c r="AT3870" s="156"/>
      <c r="AU3870" s="156"/>
      <c r="AV3870" s="156"/>
      <c r="AW3870" s="156"/>
      <c r="AX3870" s="156"/>
      <c r="AY3870" s="156"/>
      <c r="AZ3870" s="156"/>
      <c r="BA3870" s="156"/>
      <c r="BB3870" s="156"/>
      <c r="BC3870" s="156"/>
    </row>
    <row r="3871">
      <c r="A3871" s="152"/>
      <c r="B3871" s="152"/>
      <c r="E3871" s="156"/>
      <c r="F3871" s="156"/>
      <c r="I3871" s="152"/>
      <c r="J3871" s="152"/>
      <c r="O3871" s="161"/>
      <c r="P3871" s="161"/>
      <c r="Q3871" s="161"/>
      <c r="S3871" s="156"/>
      <c r="T3871" s="156"/>
      <c r="U3871" s="156"/>
      <c r="AR3871" s="156"/>
      <c r="AS3871" s="156"/>
      <c r="AT3871" s="156"/>
      <c r="AU3871" s="156"/>
      <c r="AV3871" s="156"/>
      <c r="AW3871" s="156"/>
      <c r="AX3871" s="156"/>
      <c r="AY3871" s="156"/>
      <c r="AZ3871" s="156"/>
      <c r="BA3871" s="156"/>
      <c r="BB3871" s="156"/>
      <c r="BC3871" s="156"/>
    </row>
    <row r="3872">
      <c r="A3872" s="152"/>
      <c r="B3872" s="152"/>
      <c r="E3872" s="156"/>
      <c r="F3872" s="156"/>
      <c r="I3872" s="152"/>
      <c r="J3872" s="152"/>
      <c r="O3872" s="161"/>
      <c r="P3872" s="161"/>
      <c r="Q3872" s="161"/>
      <c r="S3872" s="156"/>
      <c r="T3872" s="156"/>
      <c r="U3872" s="156"/>
      <c r="AR3872" s="156"/>
      <c r="AS3872" s="156"/>
      <c r="AT3872" s="156"/>
      <c r="AU3872" s="156"/>
      <c r="AV3872" s="156"/>
      <c r="AW3872" s="156"/>
      <c r="AX3872" s="156"/>
      <c r="AY3872" s="156"/>
      <c r="AZ3872" s="156"/>
      <c r="BA3872" s="156"/>
      <c r="BB3872" s="156"/>
      <c r="BC3872" s="156"/>
    </row>
    <row r="3873">
      <c r="A3873" s="152"/>
      <c r="B3873" s="152"/>
      <c r="E3873" s="156"/>
      <c r="F3873" s="156"/>
      <c r="I3873" s="152"/>
      <c r="J3873" s="152"/>
      <c r="O3873" s="161"/>
      <c r="P3873" s="161"/>
      <c r="Q3873" s="161"/>
      <c r="S3873" s="156"/>
      <c r="T3873" s="156"/>
      <c r="U3873" s="156"/>
      <c r="AR3873" s="156"/>
      <c r="AS3873" s="156"/>
      <c r="AT3873" s="156"/>
      <c r="AU3873" s="156"/>
      <c r="AV3873" s="156"/>
      <c r="AW3873" s="156"/>
      <c r="AX3873" s="156"/>
      <c r="AY3873" s="156"/>
      <c r="AZ3873" s="156"/>
      <c r="BA3873" s="156"/>
      <c r="BB3873" s="156"/>
      <c r="BC3873" s="156"/>
    </row>
    <row r="3874">
      <c r="A3874" s="152"/>
      <c r="B3874" s="152"/>
      <c r="E3874" s="156"/>
      <c r="F3874" s="156"/>
      <c r="I3874" s="152"/>
      <c r="J3874" s="152"/>
      <c r="O3874" s="161"/>
      <c r="P3874" s="161"/>
      <c r="Q3874" s="161"/>
      <c r="S3874" s="156"/>
      <c r="T3874" s="156"/>
      <c r="U3874" s="156"/>
      <c r="AR3874" s="156"/>
      <c r="AS3874" s="156"/>
      <c r="AT3874" s="156"/>
      <c r="AU3874" s="156"/>
      <c r="AV3874" s="156"/>
      <c r="AW3874" s="156"/>
      <c r="AX3874" s="156"/>
      <c r="AY3874" s="156"/>
      <c r="AZ3874" s="156"/>
      <c r="BA3874" s="156"/>
      <c r="BB3874" s="156"/>
      <c r="BC3874" s="156"/>
    </row>
    <row r="3875">
      <c r="A3875" s="152"/>
      <c r="B3875" s="152"/>
      <c r="E3875" s="156"/>
      <c r="F3875" s="156"/>
      <c r="I3875" s="152"/>
      <c r="J3875" s="152"/>
      <c r="O3875" s="161"/>
      <c r="P3875" s="161"/>
      <c r="Q3875" s="161"/>
      <c r="S3875" s="156"/>
      <c r="T3875" s="156"/>
      <c r="U3875" s="156"/>
      <c r="AR3875" s="156"/>
      <c r="AS3875" s="156"/>
      <c r="AT3875" s="156"/>
      <c r="AU3875" s="156"/>
      <c r="AV3875" s="156"/>
      <c r="AW3875" s="156"/>
      <c r="AX3875" s="156"/>
      <c r="AY3875" s="156"/>
      <c r="AZ3875" s="156"/>
      <c r="BA3875" s="156"/>
      <c r="BB3875" s="156"/>
      <c r="BC3875" s="156"/>
    </row>
    <row r="3876">
      <c r="A3876" s="152"/>
      <c r="B3876" s="152"/>
      <c r="E3876" s="156"/>
      <c r="F3876" s="156"/>
      <c r="I3876" s="152"/>
      <c r="J3876" s="152"/>
      <c r="O3876" s="161"/>
      <c r="P3876" s="161"/>
      <c r="Q3876" s="161"/>
      <c r="S3876" s="156"/>
      <c r="T3876" s="156"/>
      <c r="U3876" s="156"/>
      <c r="AR3876" s="156"/>
      <c r="AS3876" s="156"/>
      <c r="AT3876" s="156"/>
      <c r="AU3876" s="156"/>
      <c r="AV3876" s="156"/>
      <c r="AW3876" s="156"/>
      <c r="AX3876" s="156"/>
      <c r="AY3876" s="156"/>
      <c r="AZ3876" s="156"/>
      <c r="BA3876" s="156"/>
      <c r="BB3876" s="156"/>
      <c r="BC3876" s="156"/>
    </row>
    <row r="3877">
      <c r="A3877" s="152"/>
      <c r="B3877" s="152"/>
      <c r="E3877" s="156"/>
      <c r="F3877" s="156"/>
      <c r="I3877" s="152"/>
      <c r="J3877" s="152"/>
      <c r="O3877" s="161"/>
      <c r="P3877" s="161"/>
      <c r="Q3877" s="161"/>
      <c r="S3877" s="156"/>
      <c r="T3877" s="156"/>
      <c r="U3877" s="156"/>
      <c r="AR3877" s="156"/>
      <c r="AS3877" s="156"/>
      <c r="AT3877" s="156"/>
      <c r="AU3877" s="156"/>
      <c r="AV3877" s="156"/>
      <c r="AW3877" s="156"/>
      <c r="AX3877" s="156"/>
      <c r="AY3877" s="156"/>
      <c r="AZ3877" s="156"/>
      <c r="BA3877" s="156"/>
      <c r="BB3877" s="156"/>
      <c r="BC3877" s="156"/>
    </row>
    <row r="3878">
      <c r="A3878" s="152"/>
      <c r="B3878" s="152"/>
      <c r="E3878" s="156"/>
      <c r="F3878" s="156"/>
      <c r="I3878" s="152"/>
      <c r="J3878" s="152"/>
      <c r="O3878" s="161"/>
      <c r="P3878" s="161"/>
      <c r="Q3878" s="161"/>
      <c r="S3878" s="156"/>
      <c r="T3878" s="156"/>
      <c r="U3878" s="156"/>
      <c r="AR3878" s="156"/>
      <c r="AS3878" s="156"/>
      <c r="AT3878" s="156"/>
      <c r="AU3878" s="156"/>
      <c r="AV3878" s="156"/>
      <c r="AW3878" s="156"/>
      <c r="AX3878" s="156"/>
      <c r="AY3878" s="156"/>
      <c r="AZ3878" s="156"/>
      <c r="BA3878" s="156"/>
      <c r="BB3878" s="156"/>
      <c r="BC3878" s="156"/>
    </row>
    <row r="3879">
      <c r="A3879" s="152"/>
      <c r="B3879" s="152"/>
      <c r="E3879" s="156"/>
      <c r="F3879" s="156"/>
      <c r="I3879" s="152"/>
      <c r="J3879" s="152"/>
      <c r="O3879" s="161"/>
      <c r="P3879" s="161"/>
      <c r="Q3879" s="161"/>
      <c r="S3879" s="156"/>
      <c r="T3879" s="156"/>
      <c r="U3879" s="156"/>
      <c r="AR3879" s="156"/>
      <c r="AS3879" s="156"/>
      <c r="AT3879" s="156"/>
      <c r="AU3879" s="156"/>
      <c r="AV3879" s="156"/>
      <c r="AW3879" s="156"/>
      <c r="AX3879" s="156"/>
      <c r="AY3879" s="156"/>
      <c r="AZ3879" s="156"/>
      <c r="BA3879" s="156"/>
      <c r="BB3879" s="156"/>
      <c r="BC3879" s="156"/>
    </row>
    <row r="3880">
      <c r="A3880" s="152"/>
      <c r="B3880" s="152"/>
      <c r="E3880" s="156"/>
      <c r="F3880" s="156"/>
      <c r="I3880" s="152"/>
      <c r="J3880" s="152"/>
      <c r="O3880" s="161"/>
      <c r="P3880" s="161"/>
      <c r="Q3880" s="161"/>
      <c r="S3880" s="156"/>
      <c r="T3880" s="156"/>
      <c r="U3880" s="156"/>
      <c r="AR3880" s="156"/>
      <c r="AS3880" s="156"/>
      <c r="AT3880" s="156"/>
      <c r="AU3880" s="156"/>
      <c r="AV3880" s="156"/>
      <c r="AW3880" s="156"/>
      <c r="AX3880" s="156"/>
      <c r="AY3880" s="156"/>
      <c r="AZ3880" s="156"/>
      <c r="BA3880" s="156"/>
      <c r="BB3880" s="156"/>
      <c r="BC3880" s="156"/>
    </row>
    <row r="3881">
      <c r="A3881" s="152"/>
      <c r="B3881" s="152"/>
      <c r="E3881" s="156"/>
      <c r="F3881" s="156"/>
      <c r="I3881" s="152"/>
      <c r="J3881" s="152"/>
      <c r="O3881" s="161"/>
      <c r="P3881" s="161"/>
      <c r="Q3881" s="161"/>
      <c r="S3881" s="156"/>
      <c r="T3881" s="156"/>
      <c r="U3881" s="156"/>
      <c r="AR3881" s="156"/>
      <c r="AS3881" s="156"/>
      <c r="AT3881" s="156"/>
      <c r="AU3881" s="156"/>
      <c r="AV3881" s="156"/>
      <c r="AW3881" s="156"/>
      <c r="AX3881" s="156"/>
      <c r="AY3881" s="156"/>
      <c r="AZ3881" s="156"/>
      <c r="BA3881" s="156"/>
      <c r="BB3881" s="156"/>
      <c r="BC3881" s="156"/>
    </row>
    <row r="3882">
      <c r="A3882" s="152"/>
      <c r="B3882" s="152"/>
      <c r="E3882" s="156"/>
      <c r="F3882" s="156"/>
      <c r="I3882" s="152"/>
      <c r="J3882" s="152"/>
      <c r="O3882" s="161"/>
      <c r="P3882" s="161"/>
      <c r="Q3882" s="161"/>
      <c r="S3882" s="156"/>
      <c r="T3882" s="156"/>
      <c r="U3882" s="156"/>
      <c r="AR3882" s="156"/>
      <c r="AS3882" s="156"/>
      <c r="AT3882" s="156"/>
      <c r="AU3882" s="156"/>
      <c r="AV3882" s="156"/>
      <c r="AW3882" s="156"/>
      <c r="AX3882" s="156"/>
      <c r="AY3882" s="156"/>
      <c r="AZ3882" s="156"/>
      <c r="BA3882" s="156"/>
      <c r="BB3882" s="156"/>
      <c r="BC3882" s="156"/>
    </row>
    <row r="3883">
      <c r="A3883" s="152"/>
      <c r="B3883" s="152"/>
      <c r="E3883" s="156"/>
      <c r="F3883" s="156"/>
      <c r="I3883" s="152"/>
      <c r="J3883" s="152"/>
      <c r="O3883" s="161"/>
      <c r="P3883" s="161"/>
      <c r="Q3883" s="161"/>
      <c r="S3883" s="156"/>
      <c r="T3883" s="156"/>
      <c r="U3883" s="156"/>
      <c r="AR3883" s="156"/>
      <c r="AS3883" s="156"/>
      <c r="AT3883" s="156"/>
      <c r="AU3883" s="156"/>
      <c r="AV3883" s="156"/>
      <c r="AW3883" s="156"/>
      <c r="AX3883" s="156"/>
      <c r="AY3883" s="156"/>
      <c r="AZ3883" s="156"/>
      <c r="BA3883" s="156"/>
      <c r="BB3883" s="156"/>
      <c r="BC3883" s="156"/>
    </row>
    <row r="3884">
      <c r="A3884" s="152"/>
      <c r="B3884" s="152"/>
      <c r="E3884" s="156"/>
      <c r="F3884" s="156"/>
      <c r="I3884" s="152"/>
      <c r="J3884" s="152"/>
      <c r="O3884" s="161"/>
      <c r="P3884" s="161"/>
      <c r="Q3884" s="161"/>
      <c r="S3884" s="156"/>
      <c r="T3884" s="156"/>
      <c r="U3884" s="156"/>
      <c r="AR3884" s="156"/>
      <c r="AS3884" s="156"/>
      <c r="AT3884" s="156"/>
      <c r="AU3884" s="156"/>
      <c r="AV3884" s="156"/>
      <c r="AW3884" s="156"/>
      <c r="AX3884" s="156"/>
      <c r="AY3884" s="156"/>
      <c r="AZ3884" s="156"/>
      <c r="BA3884" s="156"/>
      <c r="BB3884" s="156"/>
      <c r="BC3884" s="156"/>
    </row>
    <row r="3885">
      <c r="A3885" s="152"/>
      <c r="B3885" s="152"/>
      <c r="E3885" s="156"/>
      <c r="F3885" s="156"/>
      <c r="I3885" s="152"/>
      <c r="J3885" s="152"/>
      <c r="O3885" s="161"/>
      <c r="P3885" s="161"/>
      <c r="Q3885" s="161"/>
      <c r="S3885" s="156"/>
      <c r="T3885" s="156"/>
      <c r="U3885" s="156"/>
      <c r="AR3885" s="156"/>
      <c r="AS3885" s="156"/>
      <c r="AT3885" s="156"/>
      <c r="AU3885" s="156"/>
      <c r="AV3885" s="156"/>
      <c r="AW3885" s="156"/>
      <c r="AX3885" s="156"/>
      <c r="AY3885" s="156"/>
      <c r="AZ3885" s="156"/>
      <c r="BA3885" s="156"/>
      <c r="BB3885" s="156"/>
      <c r="BC3885" s="156"/>
    </row>
    <row r="3886">
      <c r="A3886" s="152"/>
      <c r="B3886" s="152"/>
      <c r="E3886" s="156"/>
      <c r="F3886" s="156"/>
      <c r="I3886" s="152"/>
      <c r="J3886" s="152"/>
      <c r="O3886" s="161"/>
      <c r="P3886" s="161"/>
      <c r="Q3886" s="161"/>
      <c r="S3886" s="156"/>
      <c r="T3886" s="156"/>
      <c r="U3886" s="156"/>
      <c r="AR3886" s="156"/>
      <c r="AS3886" s="156"/>
      <c r="AT3886" s="156"/>
      <c r="AU3886" s="156"/>
      <c r="AV3886" s="156"/>
      <c r="AW3886" s="156"/>
      <c r="AX3886" s="156"/>
      <c r="AY3886" s="156"/>
      <c r="AZ3886" s="156"/>
      <c r="BA3886" s="156"/>
      <c r="BB3886" s="156"/>
      <c r="BC3886" s="156"/>
    </row>
    <row r="3887">
      <c r="A3887" s="152"/>
      <c r="B3887" s="152"/>
      <c r="E3887" s="156"/>
      <c r="F3887" s="156"/>
      <c r="I3887" s="152"/>
      <c r="J3887" s="152"/>
      <c r="O3887" s="161"/>
      <c r="P3887" s="161"/>
      <c r="Q3887" s="161"/>
      <c r="S3887" s="156"/>
      <c r="T3887" s="156"/>
      <c r="U3887" s="156"/>
      <c r="AR3887" s="156"/>
      <c r="AS3887" s="156"/>
      <c r="AT3887" s="156"/>
      <c r="AU3887" s="156"/>
      <c r="AV3887" s="156"/>
      <c r="AW3887" s="156"/>
      <c r="AX3887" s="156"/>
      <c r="AY3887" s="156"/>
      <c r="AZ3887" s="156"/>
      <c r="BA3887" s="156"/>
      <c r="BB3887" s="156"/>
      <c r="BC3887" s="156"/>
    </row>
    <row r="3888">
      <c r="A3888" s="152"/>
      <c r="B3888" s="152"/>
      <c r="E3888" s="156"/>
      <c r="F3888" s="156"/>
      <c r="I3888" s="152"/>
      <c r="J3888" s="152"/>
      <c r="O3888" s="161"/>
      <c r="P3888" s="161"/>
      <c r="Q3888" s="161"/>
      <c r="S3888" s="156"/>
      <c r="T3888" s="156"/>
      <c r="U3888" s="156"/>
      <c r="AR3888" s="156"/>
      <c r="AS3888" s="156"/>
      <c r="AT3888" s="156"/>
      <c r="AU3888" s="156"/>
      <c r="AV3888" s="156"/>
      <c r="AW3888" s="156"/>
      <c r="AX3888" s="156"/>
      <c r="AY3888" s="156"/>
      <c r="AZ3888" s="156"/>
      <c r="BA3888" s="156"/>
      <c r="BB3888" s="156"/>
      <c r="BC3888" s="156"/>
    </row>
    <row r="3889">
      <c r="A3889" s="152"/>
      <c r="B3889" s="152"/>
      <c r="E3889" s="156"/>
      <c r="F3889" s="156"/>
      <c r="I3889" s="152"/>
      <c r="J3889" s="152"/>
      <c r="O3889" s="161"/>
      <c r="P3889" s="161"/>
      <c r="Q3889" s="161"/>
      <c r="S3889" s="156"/>
      <c r="T3889" s="156"/>
      <c r="U3889" s="156"/>
      <c r="AR3889" s="156"/>
      <c r="AS3889" s="156"/>
      <c r="AT3889" s="156"/>
      <c r="AU3889" s="156"/>
      <c r="AV3889" s="156"/>
      <c r="AW3889" s="156"/>
      <c r="AX3889" s="156"/>
      <c r="AY3889" s="156"/>
      <c r="AZ3889" s="156"/>
      <c r="BA3889" s="156"/>
      <c r="BB3889" s="156"/>
      <c r="BC3889" s="156"/>
    </row>
    <row r="3890">
      <c r="A3890" s="152"/>
      <c r="B3890" s="152"/>
      <c r="E3890" s="156"/>
      <c r="F3890" s="156"/>
      <c r="I3890" s="152"/>
      <c r="J3890" s="152"/>
      <c r="O3890" s="161"/>
      <c r="P3890" s="161"/>
      <c r="Q3890" s="161"/>
      <c r="S3890" s="156"/>
      <c r="T3890" s="156"/>
      <c r="U3890" s="156"/>
      <c r="AR3890" s="156"/>
      <c r="AS3890" s="156"/>
      <c r="AT3890" s="156"/>
      <c r="AU3890" s="156"/>
      <c r="AV3890" s="156"/>
      <c r="AW3890" s="156"/>
      <c r="AX3890" s="156"/>
      <c r="AY3890" s="156"/>
      <c r="AZ3890" s="156"/>
      <c r="BA3890" s="156"/>
      <c r="BB3890" s="156"/>
      <c r="BC3890" s="156"/>
    </row>
    <row r="3891">
      <c r="A3891" s="152"/>
      <c r="B3891" s="152"/>
      <c r="E3891" s="156"/>
      <c r="F3891" s="156"/>
      <c r="I3891" s="152"/>
      <c r="J3891" s="152"/>
      <c r="O3891" s="161"/>
      <c r="P3891" s="161"/>
      <c r="Q3891" s="161"/>
      <c r="S3891" s="156"/>
      <c r="T3891" s="156"/>
      <c r="U3891" s="156"/>
      <c r="AR3891" s="156"/>
      <c r="AS3891" s="156"/>
      <c r="AT3891" s="156"/>
      <c r="AU3891" s="156"/>
      <c r="AV3891" s="156"/>
      <c r="AW3891" s="156"/>
      <c r="AX3891" s="156"/>
      <c r="AY3891" s="156"/>
      <c r="AZ3891" s="156"/>
      <c r="BA3891" s="156"/>
      <c r="BB3891" s="156"/>
      <c r="BC3891" s="156"/>
    </row>
    <row r="3892">
      <c r="A3892" s="152"/>
      <c r="B3892" s="152"/>
      <c r="E3892" s="156"/>
      <c r="F3892" s="156"/>
      <c r="I3892" s="152"/>
      <c r="J3892" s="152"/>
      <c r="O3892" s="161"/>
      <c r="P3892" s="161"/>
      <c r="Q3892" s="161"/>
      <c r="S3892" s="156"/>
      <c r="T3892" s="156"/>
      <c r="U3892" s="156"/>
      <c r="AR3892" s="156"/>
      <c r="AS3892" s="156"/>
      <c r="AT3892" s="156"/>
      <c r="AU3892" s="156"/>
      <c r="AV3892" s="156"/>
      <c r="AW3892" s="156"/>
      <c r="AX3892" s="156"/>
      <c r="AY3892" s="156"/>
      <c r="AZ3892" s="156"/>
      <c r="BA3892" s="156"/>
      <c r="BB3892" s="156"/>
      <c r="BC3892" s="156"/>
    </row>
    <row r="3893">
      <c r="A3893" s="152"/>
      <c r="B3893" s="152"/>
      <c r="E3893" s="156"/>
      <c r="F3893" s="156"/>
      <c r="I3893" s="152"/>
      <c r="J3893" s="152"/>
      <c r="O3893" s="161"/>
      <c r="P3893" s="161"/>
      <c r="Q3893" s="161"/>
      <c r="S3893" s="156"/>
      <c r="T3893" s="156"/>
      <c r="U3893" s="156"/>
      <c r="AR3893" s="156"/>
      <c r="AS3893" s="156"/>
      <c r="AT3893" s="156"/>
      <c r="AU3893" s="156"/>
      <c r="AV3893" s="156"/>
      <c r="AW3893" s="156"/>
      <c r="AX3893" s="156"/>
      <c r="AY3893" s="156"/>
      <c r="AZ3893" s="156"/>
      <c r="BA3893" s="156"/>
      <c r="BB3893" s="156"/>
      <c r="BC3893" s="156"/>
    </row>
    <row r="3894">
      <c r="A3894" s="152"/>
      <c r="B3894" s="152"/>
      <c r="E3894" s="156"/>
      <c r="F3894" s="156"/>
      <c r="I3894" s="152"/>
      <c r="J3894" s="152"/>
      <c r="O3894" s="161"/>
      <c r="P3894" s="161"/>
      <c r="Q3894" s="161"/>
      <c r="S3894" s="156"/>
      <c r="T3894" s="156"/>
      <c r="U3894" s="156"/>
      <c r="AR3894" s="156"/>
      <c r="AS3894" s="156"/>
      <c r="AT3894" s="156"/>
      <c r="AU3894" s="156"/>
      <c r="AV3894" s="156"/>
      <c r="AW3894" s="156"/>
      <c r="AX3894" s="156"/>
      <c r="AY3894" s="156"/>
      <c r="AZ3894" s="156"/>
      <c r="BA3894" s="156"/>
      <c r="BB3894" s="156"/>
      <c r="BC3894" s="156"/>
    </row>
    <row r="3895">
      <c r="A3895" s="152"/>
      <c r="B3895" s="152"/>
      <c r="E3895" s="156"/>
      <c r="F3895" s="156"/>
      <c r="I3895" s="152"/>
      <c r="J3895" s="152"/>
      <c r="O3895" s="161"/>
      <c r="P3895" s="161"/>
      <c r="Q3895" s="161"/>
      <c r="S3895" s="156"/>
      <c r="T3895" s="156"/>
      <c r="U3895" s="156"/>
      <c r="AR3895" s="156"/>
      <c r="AS3895" s="156"/>
      <c r="AT3895" s="156"/>
      <c r="AU3895" s="156"/>
      <c r="AV3895" s="156"/>
      <c r="AW3895" s="156"/>
      <c r="AX3895" s="156"/>
      <c r="AY3895" s="156"/>
      <c r="AZ3895" s="156"/>
      <c r="BA3895" s="156"/>
      <c r="BB3895" s="156"/>
      <c r="BC3895" s="156"/>
    </row>
    <row r="3896">
      <c r="A3896" s="152"/>
      <c r="B3896" s="152"/>
      <c r="E3896" s="156"/>
      <c r="F3896" s="156"/>
      <c r="I3896" s="152"/>
      <c r="J3896" s="152"/>
      <c r="O3896" s="161"/>
      <c r="P3896" s="161"/>
      <c r="Q3896" s="161"/>
      <c r="S3896" s="156"/>
      <c r="T3896" s="156"/>
      <c r="U3896" s="156"/>
      <c r="AR3896" s="156"/>
      <c r="AS3896" s="156"/>
      <c r="AT3896" s="156"/>
      <c r="AU3896" s="156"/>
      <c r="AV3896" s="156"/>
      <c r="AW3896" s="156"/>
      <c r="AX3896" s="156"/>
      <c r="AY3896" s="156"/>
      <c r="AZ3896" s="156"/>
      <c r="BA3896" s="156"/>
      <c r="BB3896" s="156"/>
      <c r="BC3896" s="156"/>
    </row>
    <row r="3897">
      <c r="A3897" s="152"/>
      <c r="B3897" s="152"/>
      <c r="E3897" s="156"/>
      <c r="F3897" s="156"/>
      <c r="I3897" s="152"/>
      <c r="J3897" s="152"/>
      <c r="O3897" s="161"/>
      <c r="P3897" s="161"/>
      <c r="Q3897" s="161"/>
      <c r="S3897" s="156"/>
      <c r="T3897" s="156"/>
      <c r="U3897" s="156"/>
      <c r="AR3897" s="156"/>
      <c r="AS3897" s="156"/>
      <c r="AT3897" s="156"/>
      <c r="AU3897" s="156"/>
      <c r="AV3897" s="156"/>
      <c r="AW3897" s="156"/>
      <c r="AX3897" s="156"/>
      <c r="AY3897" s="156"/>
      <c r="AZ3897" s="156"/>
      <c r="BA3897" s="156"/>
      <c r="BB3897" s="156"/>
      <c r="BC3897" s="156"/>
    </row>
    <row r="3898">
      <c r="A3898" s="152"/>
      <c r="B3898" s="152"/>
      <c r="E3898" s="156"/>
      <c r="F3898" s="156"/>
      <c r="I3898" s="152"/>
      <c r="J3898" s="152"/>
      <c r="O3898" s="161"/>
      <c r="P3898" s="161"/>
      <c r="Q3898" s="161"/>
      <c r="S3898" s="156"/>
      <c r="T3898" s="156"/>
      <c r="U3898" s="156"/>
      <c r="AR3898" s="156"/>
      <c r="AS3898" s="156"/>
      <c r="AT3898" s="156"/>
      <c r="AU3898" s="156"/>
      <c r="AV3898" s="156"/>
      <c r="AW3898" s="156"/>
      <c r="AX3898" s="156"/>
      <c r="AY3898" s="156"/>
      <c r="AZ3898" s="156"/>
      <c r="BA3898" s="156"/>
      <c r="BB3898" s="156"/>
      <c r="BC3898" s="156"/>
    </row>
    <row r="3899">
      <c r="A3899" s="152"/>
      <c r="B3899" s="152"/>
      <c r="E3899" s="156"/>
      <c r="F3899" s="156"/>
      <c r="I3899" s="152"/>
      <c r="J3899" s="152"/>
      <c r="O3899" s="161"/>
      <c r="P3899" s="161"/>
      <c r="Q3899" s="161"/>
      <c r="S3899" s="156"/>
      <c r="T3899" s="156"/>
      <c r="U3899" s="156"/>
      <c r="AR3899" s="156"/>
      <c r="AS3899" s="156"/>
      <c r="AT3899" s="156"/>
      <c r="AU3899" s="156"/>
      <c r="AV3899" s="156"/>
      <c r="AW3899" s="156"/>
      <c r="AX3899" s="156"/>
      <c r="AY3899" s="156"/>
      <c r="AZ3899" s="156"/>
      <c r="BA3899" s="156"/>
      <c r="BB3899" s="156"/>
      <c r="BC3899" s="156"/>
    </row>
    <row r="3900">
      <c r="A3900" s="152"/>
      <c r="B3900" s="152"/>
      <c r="E3900" s="156"/>
      <c r="F3900" s="156"/>
      <c r="I3900" s="152"/>
      <c r="J3900" s="152"/>
      <c r="O3900" s="161"/>
      <c r="P3900" s="161"/>
      <c r="Q3900" s="161"/>
      <c r="S3900" s="156"/>
      <c r="T3900" s="156"/>
      <c r="U3900" s="156"/>
      <c r="AR3900" s="156"/>
      <c r="AS3900" s="156"/>
      <c r="AT3900" s="156"/>
      <c r="AU3900" s="156"/>
      <c r="AV3900" s="156"/>
      <c r="AW3900" s="156"/>
      <c r="AX3900" s="156"/>
      <c r="AY3900" s="156"/>
      <c r="AZ3900" s="156"/>
      <c r="BA3900" s="156"/>
      <c r="BB3900" s="156"/>
      <c r="BC3900" s="156"/>
    </row>
    <row r="3901">
      <c r="A3901" s="152"/>
      <c r="B3901" s="152"/>
      <c r="E3901" s="156"/>
      <c r="F3901" s="156"/>
      <c r="I3901" s="152"/>
      <c r="J3901" s="152"/>
      <c r="O3901" s="161"/>
      <c r="P3901" s="161"/>
      <c r="Q3901" s="161"/>
      <c r="S3901" s="156"/>
      <c r="T3901" s="156"/>
      <c r="U3901" s="156"/>
      <c r="AR3901" s="156"/>
      <c r="AS3901" s="156"/>
      <c r="AT3901" s="156"/>
      <c r="AU3901" s="156"/>
      <c r="AV3901" s="156"/>
      <c r="AW3901" s="156"/>
      <c r="AX3901" s="156"/>
      <c r="AY3901" s="156"/>
      <c r="AZ3901" s="156"/>
      <c r="BA3901" s="156"/>
      <c r="BB3901" s="156"/>
      <c r="BC3901" s="156"/>
    </row>
    <row r="3902">
      <c r="A3902" s="152"/>
      <c r="B3902" s="152"/>
      <c r="E3902" s="156"/>
      <c r="F3902" s="156"/>
      <c r="I3902" s="152"/>
      <c r="J3902" s="152"/>
      <c r="O3902" s="161"/>
      <c r="P3902" s="161"/>
      <c r="Q3902" s="161"/>
      <c r="S3902" s="156"/>
      <c r="T3902" s="156"/>
      <c r="U3902" s="156"/>
      <c r="AR3902" s="156"/>
      <c r="AS3902" s="156"/>
      <c r="AT3902" s="156"/>
      <c r="AU3902" s="156"/>
      <c r="AV3902" s="156"/>
      <c r="AW3902" s="156"/>
      <c r="AX3902" s="156"/>
      <c r="AY3902" s="156"/>
      <c r="AZ3902" s="156"/>
      <c r="BA3902" s="156"/>
      <c r="BB3902" s="156"/>
      <c r="BC3902" s="156"/>
    </row>
    <row r="3903">
      <c r="A3903" s="152"/>
      <c r="B3903" s="152"/>
      <c r="E3903" s="156"/>
      <c r="F3903" s="156"/>
      <c r="I3903" s="152"/>
      <c r="J3903" s="152"/>
      <c r="O3903" s="161"/>
      <c r="P3903" s="161"/>
      <c r="Q3903" s="161"/>
      <c r="S3903" s="156"/>
      <c r="T3903" s="156"/>
      <c r="U3903" s="156"/>
      <c r="AR3903" s="156"/>
      <c r="AS3903" s="156"/>
      <c r="AT3903" s="156"/>
      <c r="AU3903" s="156"/>
      <c r="AV3903" s="156"/>
      <c r="AW3903" s="156"/>
      <c r="AX3903" s="156"/>
      <c r="AY3903" s="156"/>
      <c r="AZ3903" s="156"/>
      <c r="BA3903" s="156"/>
      <c r="BB3903" s="156"/>
      <c r="BC3903" s="156"/>
    </row>
    <row r="3904">
      <c r="A3904" s="152"/>
      <c r="B3904" s="152"/>
      <c r="E3904" s="156"/>
      <c r="F3904" s="156"/>
      <c r="I3904" s="152"/>
      <c r="J3904" s="152"/>
      <c r="O3904" s="161"/>
      <c r="P3904" s="161"/>
      <c r="Q3904" s="161"/>
      <c r="S3904" s="156"/>
      <c r="T3904" s="156"/>
      <c r="U3904" s="156"/>
      <c r="AR3904" s="156"/>
      <c r="AS3904" s="156"/>
      <c r="AT3904" s="156"/>
      <c r="AU3904" s="156"/>
      <c r="AV3904" s="156"/>
      <c r="AW3904" s="156"/>
      <c r="AX3904" s="156"/>
      <c r="AY3904" s="156"/>
      <c r="AZ3904" s="156"/>
      <c r="BA3904" s="156"/>
      <c r="BB3904" s="156"/>
      <c r="BC3904" s="156"/>
    </row>
    <row r="3905">
      <c r="A3905" s="152"/>
      <c r="B3905" s="152"/>
      <c r="E3905" s="156"/>
      <c r="F3905" s="156"/>
      <c r="I3905" s="152"/>
      <c r="J3905" s="152"/>
      <c r="O3905" s="161"/>
      <c r="P3905" s="161"/>
      <c r="Q3905" s="161"/>
      <c r="S3905" s="156"/>
      <c r="T3905" s="156"/>
      <c r="U3905" s="156"/>
      <c r="AR3905" s="156"/>
      <c r="AS3905" s="156"/>
      <c r="AT3905" s="156"/>
      <c r="AU3905" s="156"/>
      <c r="AV3905" s="156"/>
      <c r="AW3905" s="156"/>
      <c r="AX3905" s="156"/>
      <c r="AY3905" s="156"/>
      <c r="AZ3905" s="156"/>
      <c r="BA3905" s="156"/>
      <c r="BB3905" s="156"/>
      <c r="BC3905" s="156"/>
    </row>
    <row r="3906">
      <c r="A3906" s="152"/>
      <c r="B3906" s="152"/>
      <c r="E3906" s="156"/>
      <c r="F3906" s="156"/>
      <c r="I3906" s="152"/>
      <c r="J3906" s="152"/>
      <c r="O3906" s="161"/>
      <c r="P3906" s="161"/>
      <c r="Q3906" s="161"/>
      <c r="S3906" s="156"/>
      <c r="T3906" s="156"/>
      <c r="U3906" s="156"/>
      <c r="AR3906" s="156"/>
      <c r="AS3906" s="156"/>
      <c r="AT3906" s="156"/>
      <c r="AU3906" s="156"/>
      <c r="AV3906" s="156"/>
      <c r="AW3906" s="156"/>
      <c r="AX3906" s="156"/>
      <c r="AY3906" s="156"/>
      <c r="AZ3906" s="156"/>
      <c r="BA3906" s="156"/>
      <c r="BB3906" s="156"/>
      <c r="BC3906" s="156"/>
    </row>
    <row r="3907">
      <c r="A3907" s="152"/>
      <c r="B3907" s="152"/>
      <c r="E3907" s="156"/>
      <c r="F3907" s="156"/>
      <c r="I3907" s="152"/>
      <c r="J3907" s="152"/>
      <c r="O3907" s="161"/>
      <c r="P3907" s="161"/>
      <c r="Q3907" s="161"/>
      <c r="S3907" s="156"/>
      <c r="T3907" s="156"/>
      <c r="U3907" s="156"/>
      <c r="AR3907" s="156"/>
      <c r="AS3907" s="156"/>
      <c r="AT3907" s="156"/>
      <c r="AU3907" s="156"/>
      <c r="AV3907" s="156"/>
      <c r="AW3907" s="156"/>
      <c r="AX3907" s="156"/>
      <c r="AY3907" s="156"/>
      <c r="AZ3907" s="156"/>
      <c r="BA3907" s="156"/>
      <c r="BB3907" s="156"/>
      <c r="BC3907" s="156"/>
    </row>
    <row r="3908">
      <c r="A3908" s="152"/>
      <c r="B3908" s="152"/>
      <c r="E3908" s="156"/>
      <c r="F3908" s="156"/>
      <c r="I3908" s="152"/>
      <c r="J3908" s="152"/>
      <c r="O3908" s="161"/>
      <c r="P3908" s="161"/>
      <c r="Q3908" s="161"/>
      <c r="S3908" s="156"/>
      <c r="T3908" s="156"/>
      <c r="U3908" s="156"/>
      <c r="AR3908" s="156"/>
      <c r="AS3908" s="156"/>
      <c r="AT3908" s="156"/>
      <c r="AU3908" s="156"/>
      <c r="AV3908" s="156"/>
      <c r="AW3908" s="156"/>
      <c r="AX3908" s="156"/>
      <c r="AY3908" s="156"/>
      <c r="AZ3908" s="156"/>
      <c r="BA3908" s="156"/>
      <c r="BB3908" s="156"/>
      <c r="BC3908" s="156"/>
    </row>
    <row r="3909">
      <c r="A3909" s="152"/>
      <c r="B3909" s="152"/>
      <c r="E3909" s="156"/>
      <c r="F3909" s="156"/>
      <c r="I3909" s="152"/>
      <c r="J3909" s="152"/>
      <c r="O3909" s="161"/>
      <c r="P3909" s="161"/>
      <c r="Q3909" s="161"/>
      <c r="S3909" s="156"/>
      <c r="T3909" s="156"/>
      <c r="U3909" s="156"/>
      <c r="AR3909" s="156"/>
      <c r="AS3909" s="156"/>
      <c r="AT3909" s="156"/>
      <c r="AU3909" s="156"/>
      <c r="AV3909" s="156"/>
      <c r="AW3909" s="156"/>
      <c r="AX3909" s="156"/>
      <c r="AY3909" s="156"/>
      <c r="AZ3909" s="156"/>
      <c r="BA3909" s="156"/>
      <c r="BB3909" s="156"/>
      <c r="BC3909" s="156"/>
    </row>
    <row r="3910">
      <c r="A3910" s="152"/>
      <c r="B3910" s="152"/>
      <c r="E3910" s="156"/>
      <c r="F3910" s="156"/>
      <c r="I3910" s="152"/>
      <c r="J3910" s="152"/>
      <c r="O3910" s="161"/>
      <c r="P3910" s="161"/>
      <c r="Q3910" s="161"/>
      <c r="S3910" s="156"/>
      <c r="T3910" s="156"/>
      <c r="U3910" s="156"/>
      <c r="AR3910" s="156"/>
      <c r="AS3910" s="156"/>
      <c r="AT3910" s="156"/>
      <c r="AU3910" s="156"/>
      <c r="AV3910" s="156"/>
      <c r="AW3910" s="156"/>
      <c r="AX3910" s="156"/>
      <c r="AY3910" s="156"/>
      <c r="AZ3910" s="156"/>
      <c r="BA3910" s="156"/>
      <c r="BB3910" s="156"/>
      <c r="BC3910" s="156"/>
    </row>
    <row r="3911">
      <c r="A3911" s="152"/>
      <c r="B3911" s="152"/>
      <c r="E3911" s="156"/>
      <c r="F3911" s="156"/>
      <c r="I3911" s="152"/>
      <c r="J3911" s="152"/>
      <c r="O3911" s="161"/>
      <c r="P3911" s="161"/>
      <c r="Q3911" s="161"/>
      <c r="S3911" s="156"/>
      <c r="T3911" s="156"/>
      <c r="U3911" s="156"/>
      <c r="AR3911" s="156"/>
      <c r="AS3911" s="156"/>
      <c r="AT3911" s="156"/>
      <c r="AU3911" s="156"/>
      <c r="AV3911" s="156"/>
      <c r="AW3911" s="156"/>
      <c r="AX3911" s="156"/>
      <c r="AY3911" s="156"/>
      <c r="AZ3911" s="156"/>
      <c r="BA3911" s="156"/>
      <c r="BB3911" s="156"/>
      <c r="BC3911" s="156"/>
    </row>
    <row r="3912">
      <c r="A3912" s="152"/>
      <c r="B3912" s="152"/>
      <c r="E3912" s="156"/>
      <c r="F3912" s="156"/>
      <c r="I3912" s="152"/>
      <c r="J3912" s="152"/>
      <c r="O3912" s="161"/>
      <c r="P3912" s="161"/>
      <c r="Q3912" s="161"/>
      <c r="S3912" s="156"/>
      <c r="T3912" s="156"/>
      <c r="U3912" s="156"/>
      <c r="AR3912" s="156"/>
      <c r="AS3912" s="156"/>
      <c r="AT3912" s="156"/>
      <c r="AU3912" s="156"/>
      <c r="AV3912" s="156"/>
      <c r="AW3912" s="156"/>
      <c r="AX3912" s="156"/>
      <c r="AY3912" s="156"/>
      <c r="AZ3912" s="156"/>
      <c r="BA3912" s="156"/>
      <c r="BB3912" s="156"/>
      <c r="BC3912" s="156"/>
    </row>
    <row r="3913">
      <c r="A3913" s="152"/>
      <c r="B3913" s="152"/>
      <c r="E3913" s="156"/>
      <c r="F3913" s="156"/>
      <c r="I3913" s="152"/>
      <c r="J3913" s="152"/>
      <c r="O3913" s="161"/>
      <c r="P3913" s="161"/>
      <c r="Q3913" s="161"/>
      <c r="S3913" s="156"/>
      <c r="T3913" s="156"/>
      <c r="U3913" s="156"/>
      <c r="AR3913" s="156"/>
      <c r="AS3913" s="156"/>
      <c r="AT3913" s="156"/>
      <c r="AU3913" s="156"/>
      <c r="AV3913" s="156"/>
      <c r="AW3913" s="156"/>
      <c r="AX3913" s="156"/>
      <c r="AY3913" s="156"/>
      <c r="AZ3913" s="156"/>
      <c r="BA3913" s="156"/>
      <c r="BB3913" s="156"/>
      <c r="BC3913" s="156"/>
    </row>
    <row r="3914">
      <c r="A3914" s="152"/>
      <c r="B3914" s="152"/>
      <c r="E3914" s="156"/>
      <c r="F3914" s="156"/>
      <c r="I3914" s="152"/>
      <c r="J3914" s="152"/>
      <c r="O3914" s="161"/>
      <c r="P3914" s="161"/>
      <c r="Q3914" s="161"/>
      <c r="S3914" s="156"/>
      <c r="T3914" s="156"/>
      <c r="U3914" s="156"/>
      <c r="AR3914" s="156"/>
      <c r="AS3914" s="156"/>
      <c r="AT3914" s="156"/>
      <c r="AU3914" s="156"/>
      <c r="AV3914" s="156"/>
      <c r="AW3914" s="156"/>
      <c r="AX3914" s="156"/>
      <c r="AY3914" s="156"/>
      <c r="AZ3914" s="156"/>
      <c r="BA3914" s="156"/>
      <c r="BB3914" s="156"/>
      <c r="BC3914" s="156"/>
    </row>
    <row r="3915">
      <c r="A3915" s="152"/>
      <c r="B3915" s="152"/>
      <c r="E3915" s="156"/>
      <c r="F3915" s="156"/>
      <c r="I3915" s="152"/>
      <c r="J3915" s="152"/>
      <c r="O3915" s="161"/>
      <c r="P3915" s="161"/>
      <c r="Q3915" s="161"/>
      <c r="S3915" s="156"/>
      <c r="T3915" s="156"/>
      <c r="U3915" s="156"/>
      <c r="AR3915" s="156"/>
      <c r="AS3915" s="156"/>
      <c r="AT3915" s="156"/>
      <c r="AU3915" s="156"/>
      <c r="AV3915" s="156"/>
      <c r="AW3915" s="156"/>
      <c r="AX3915" s="156"/>
      <c r="AY3915" s="156"/>
      <c r="AZ3915" s="156"/>
      <c r="BA3915" s="156"/>
      <c r="BB3915" s="156"/>
      <c r="BC3915" s="156"/>
    </row>
    <row r="3916">
      <c r="A3916" s="152"/>
      <c r="B3916" s="152"/>
      <c r="E3916" s="156"/>
      <c r="F3916" s="156"/>
      <c r="I3916" s="152"/>
      <c r="J3916" s="152"/>
      <c r="O3916" s="161"/>
      <c r="P3916" s="161"/>
      <c r="Q3916" s="161"/>
      <c r="S3916" s="156"/>
      <c r="T3916" s="156"/>
      <c r="U3916" s="156"/>
      <c r="AR3916" s="156"/>
      <c r="AS3916" s="156"/>
      <c r="AT3916" s="156"/>
      <c r="AU3916" s="156"/>
      <c r="AV3916" s="156"/>
      <c r="AW3916" s="156"/>
      <c r="AX3916" s="156"/>
      <c r="AY3916" s="156"/>
      <c r="AZ3916" s="156"/>
      <c r="BA3916" s="156"/>
      <c r="BB3916" s="156"/>
      <c r="BC3916" s="156"/>
    </row>
    <row r="3917">
      <c r="A3917" s="152"/>
      <c r="B3917" s="152"/>
      <c r="E3917" s="156"/>
      <c r="F3917" s="156"/>
      <c r="I3917" s="152"/>
      <c r="J3917" s="152"/>
      <c r="O3917" s="161"/>
      <c r="P3917" s="161"/>
      <c r="Q3917" s="161"/>
      <c r="S3917" s="156"/>
      <c r="T3917" s="156"/>
      <c r="U3917" s="156"/>
      <c r="AR3917" s="156"/>
      <c r="AS3917" s="156"/>
      <c r="AT3917" s="156"/>
      <c r="AU3917" s="156"/>
      <c r="AV3917" s="156"/>
      <c r="AW3917" s="156"/>
      <c r="AX3917" s="156"/>
      <c r="AY3917" s="156"/>
      <c r="AZ3917" s="156"/>
      <c r="BA3917" s="156"/>
      <c r="BB3917" s="156"/>
      <c r="BC3917" s="156"/>
    </row>
    <row r="3918">
      <c r="A3918" s="152"/>
      <c r="B3918" s="152"/>
      <c r="E3918" s="156"/>
      <c r="F3918" s="156"/>
      <c r="I3918" s="152"/>
      <c r="J3918" s="152"/>
      <c r="O3918" s="161"/>
      <c r="P3918" s="161"/>
      <c r="Q3918" s="161"/>
      <c r="S3918" s="156"/>
      <c r="T3918" s="156"/>
      <c r="U3918" s="156"/>
      <c r="AR3918" s="156"/>
      <c r="AS3918" s="156"/>
      <c r="AT3918" s="156"/>
      <c r="AU3918" s="156"/>
      <c r="AV3918" s="156"/>
      <c r="AW3918" s="156"/>
      <c r="AX3918" s="156"/>
      <c r="AY3918" s="156"/>
      <c r="AZ3918" s="156"/>
      <c r="BA3918" s="156"/>
      <c r="BB3918" s="156"/>
      <c r="BC3918" s="156"/>
    </row>
    <row r="3919">
      <c r="A3919" s="152"/>
      <c r="B3919" s="152"/>
      <c r="E3919" s="156"/>
      <c r="F3919" s="156"/>
      <c r="I3919" s="152"/>
      <c r="J3919" s="152"/>
      <c r="O3919" s="161"/>
      <c r="P3919" s="161"/>
      <c r="Q3919" s="161"/>
      <c r="S3919" s="156"/>
      <c r="T3919" s="156"/>
      <c r="U3919" s="156"/>
      <c r="AR3919" s="156"/>
      <c r="AS3919" s="156"/>
      <c r="AT3919" s="156"/>
      <c r="AU3919" s="156"/>
      <c r="AV3919" s="156"/>
      <c r="AW3919" s="156"/>
      <c r="AX3919" s="156"/>
      <c r="AY3919" s="156"/>
      <c r="AZ3919" s="156"/>
      <c r="BA3919" s="156"/>
      <c r="BB3919" s="156"/>
      <c r="BC3919" s="156"/>
    </row>
    <row r="3920">
      <c r="A3920" s="152"/>
      <c r="B3920" s="152"/>
      <c r="E3920" s="156"/>
      <c r="F3920" s="156"/>
      <c r="I3920" s="152"/>
      <c r="J3920" s="152"/>
      <c r="O3920" s="161"/>
      <c r="P3920" s="161"/>
      <c r="Q3920" s="161"/>
      <c r="S3920" s="156"/>
      <c r="T3920" s="156"/>
      <c r="U3920" s="156"/>
      <c r="AR3920" s="156"/>
      <c r="AS3920" s="156"/>
      <c r="AT3920" s="156"/>
      <c r="AU3920" s="156"/>
      <c r="AV3920" s="156"/>
      <c r="AW3920" s="156"/>
      <c r="AX3920" s="156"/>
      <c r="AY3920" s="156"/>
      <c r="AZ3920" s="156"/>
      <c r="BA3920" s="156"/>
      <c r="BB3920" s="156"/>
      <c r="BC3920" s="156"/>
    </row>
    <row r="3921">
      <c r="A3921" s="152"/>
      <c r="B3921" s="152"/>
      <c r="E3921" s="156"/>
      <c r="F3921" s="156"/>
      <c r="I3921" s="152"/>
      <c r="J3921" s="152"/>
      <c r="O3921" s="161"/>
      <c r="P3921" s="161"/>
      <c r="Q3921" s="161"/>
      <c r="S3921" s="156"/>
      <c r="T3921" s="156"/>
      <c r="U3921" s="156"/>
      <c r="AR3921" s="156"/>
      <c r="AS3921" s="156"/>
      <c r="AT3921" s="156"/>
      <c r="AU3921" s="156"/>
      <c r="AV3921" s="156"/>
      <c r="AW3921" s="156"/>
      <c r="AX3921" s="156"/>
      <c r="AY3921" s="156"/>
      <c r="AZ3921" s="156"/>
      <c r="BA3921" s="156"/>
      <c r="BB3921" s="156"/>
      <c r="BC3921" s="156"/>
    </row>
    <row r="3922">
      <c r="A3922" s="152"/>
      <c r="B3922" s="152"/>
      <c r="E3922" s="156"/>
      <c r="F3922" s="156"/>
      <c r="I3922" s="152"/>
      <c r="J3922" s="152"/>
      <c r="O3922" s="161"/>
      <c r="P3922" s="161"/>
      <c r="Q3922" s="161"/>
      <c r="S3922" s="156"/>
      <c r="T3922" s="156"/>
      <c r="U3922" s="156"/>
      <c r="AR3922" s="156"/>
      <c r="AS3922" s="156"/>
      <c r="AT3922" s="156"/>
      <c r="AU3922" s="156"/>
      <c r="AV3922" s="156"/>
      <c r="AW3922" s="156"/>
      <c r="AX3922" s="156"/>
      <c r="AY3922" s="156"/>
      <c r="AZ3922" s="156"/>
      <c r="BA3922" s="156"/>
      <c r="BB3922" s="156"/>
      <c r="BC3922" s="156"/>
    </row>
    <row r="3923">
      <c r="A3923" s="152"/>
      <c r="B3923" s="152"/>
      <c r="E3923" s="156"/>
      <c r="F3923" s="156"/>
      <c r="I3923" s="152"/>
      <c r="J3923" s="152"/>
      <c r="O3923" s="161"/>
      <c r="P3923" s="161"/>
      <c r="Q3923" s="161"/>
      <c r="S3923" s="156"/>
      <c r="T3923" s="156"/>
      <c r="U3923" s="156"/>
      <c r="AR3923" s="156"/>
      <c r="AS3923" s="156"/>
      <c r="AT3923" s="156"/>
      <c r="AU3923" s="156"/>
      <c r="AV3923" s="156"/>
      <c r="AW3923" s="156"/>
      <c r="AX3923" s="156"/>
      <c r="AY3923" s="156"/>
      <c r="AZ3923" s="156"/>
      <c r="BA3923" s="156"/>
      <c r="BB3923" s="156"/>
      <c r="BC3923" s="156"/>
    </row>
    <row r="3924">
      <c r="A3924" s="152"/>
      <c r="B3924" s="152"/>
      <c r="E3924" s="156"/>
      <c r="F3924" s="156"/>
      <c r="I3924" s="152"/>
      <c r="J3924" s="152"/>
      <c r="O3924" s="161"/>
      <c r="P3924" s="161"/>
      <c r="Q3924" s="161"/>
      <c r="S3924" s="156"/>
      <c r="T3924" s="156"/>
      <c r="U3924" s="156"/>
      <c r="AR3924" s="156"/>
      <c r="AS3924" s="156"/>
      <c r="AT3924" s="156"/>
      <c r="AU3924" s="156"/>
      <c r="AV3924" s="156"/>
      <c r="AW3924" s="156"/>
      <c r="AX3924" s="156"/>
      <c r="AY3924" s="156"/>
      <c r="AZ3924" s="156"/>
      <c r="BA3924" s="156"/>
      <c r="BB3924" s="156"/>
      <c r="BC3924" s="156"/>
    </row>
    <row r="3925">
      <c r="A3925" s="152"/>
      <c r="B3925" s="152"/>
      <c r="E3925" s="156"/>
      <c r="F3925" s="156"/>
      <c r="I3925" s="152"/>
      <c r="J3925" s="152"/>
      <c r="O3925" s="161"/>
      <c r="P3925" s="161"/>
      <c r="Q3925" s="161"/>
      <c r="S3925" s="156"/>
      <c r="T3925" s="156"/>
      <c r="U3925" s="156"/>
      <c r="AR3925" s="156"/>
      <c r="AS3925" s="156"/>
      <c r="AT3925" s="156"/>
      <c r="AU3925" s="156"/>
      <c r="AV3925" s="156"/>
      <c r="AW3925" s="156"/>
      <c r="AX3925" s="156"/>
      <c r="AY3925" s="156"/>
      <c r="AZ3925" s="156"/>
      <c r="BA3925" s="156"/>
      <c r="BB3925" s="156"/>
      <c r="BC3925" s="156"/>
    </row>
    <row r="3926">
      <c r="A3926" s="152"/>
      <c r="B3926" s="152"/>
      <c r="E3926" s="156"/>
      <c r="F3926" s="156"/>
      <c r="I3926" s="152"/>
      <c r="J3926" s="152"/>
      <c r="O3926" s="161"/>
      <c r="P3926" s="161"/>
      <c r="Q3926" s="161"/>
      <c r="S3926" s="156"/>
      <c r="T3926" s="156"/>
      <c r="U3926" s="156"/>
      <c r="AR3926" s="156"/>
      <c r="AS3926" s="156"/>
      <c r="AT3926" s="156"/>
      <c r="AU3926" s="156"/>
      <c r="AV3926" s="156"/>
      <c r="AW3926" s="156"/>
      <c r="AX3926" s="156"/>
      <c r="AY3926" s="156"/>
      <c r="AZ3926" s="156"/>
      <c r="BA3926" s="156"/>
      <c r="BB3926" s="156"/>
      <c r="BC3926" s="156"/>
    </row>
    <row r="3927">
      <c r="A3927" s="152"/>
      <c r="B3927" s="152"/>
      <c r="E3927" s="156"/>
      <c r="F3927" s="156"/>
      <c r="I3927" s="152"/>
      <c r="J3927" s="152"/>
      <c r="O3927" s="161"/>
      <c r="P3927" s="161"/>
      <c r="Q3927" s="161"/>
      <c r="S3927" s="156"/>
      <c r="T3927" s="156"/>
      <c r="U3927" s="156"/>
      <c r="AR3927" s="156"/>
      <c r="AS3927" s="156"/>
      <c r="AT3927" s="156"/>
      <c r="AU3927" s="156"/>
      <c r="AV3927" s="156"/>
      <c r="AW3927" s="156"/>
      <c r="AX3927" s="156"/>
      <c r="AY3927" s="156"/>
      <c r="AZ3927" s="156"/>
      <c r="BA3927" s="156"/>
      <c r="BB3927" s="156"/>
      <c r="BC3927" s="156"/>
    </row>
    <row r="3928">
      <c r="A3928" s="152"/>
      <c r="B3928" s="152"/>
      <c r="E3928" s="156"/>
      <c r="F3928" s="156"/>
      <c r="I3928" s="152"/>
      <c r="J3928" s="152"/>
      <c r="O3928" s="161"/>
      <c r="P3928" s="161"/>
      <c r="Q3928" s="161"/>
      <c r="S3928" s="156"/>
      <c r="T3928" s="156"/>
      <c r="U3928" s="156"/>
      <c r="AR3928" s="156"/>
      <c r="AS3928" s="156"/>
      <c r="AT3928" s="156"/>
      <c r="AU3928" s="156"/>
      <c r="AV3928" s="156"/>
      <c r="AW3928" s="156"/>
      <c r="AX3928" s="156"/>
      <c r="AY3928" s="156"/>
      <c r="AZ3928" s="156"/>
      <c r="BA3928" s="156"/>
      <c r="BB3928" s="156"/>
      <c r="BC3928" s="156"/>
    </row>
    <row r="3929">
      <c r="A3929" s="152"/>
      <c r="B3929" s="152"/>
      <c r="E3929" s="156"/>
      <c r="F3929" s="156"/>
      <c r="I3929" s="152"/>
      <c r="J3929" s="152"/>
      <c r="O3929" s="161"/>
      <c r="P3929" s="161"/>
      <c r="Q3929" s="161"/>
      <c r="S3929" s="156"/>
      <c r="T3929" s="156"/>
      <c r="U3929" s="156"/>
      <c r="AR3929" s="156"/>
      <c r="AS3929" s="156"/>
      <c r="AT3929" s="156"/>
      <c r="AU3929" s="156"/>
      <c r="AV3929" s="156"/>
      <c r="AW3929" s="156"/>
      <c r="AX3929" s="156"/>
      <c r="AY3929" s="156"/>
      <c r="AZ3929" s="156"/>
      <c r="BA3929" s="156"/>
      <c r="BB3929" s="156"/>
      <c r="BC3929" s="156"/>
    </row>
    <row r="3930">
      <c r="A3930" s="152"/>
      <c r="B3930" s="152"/>
      <c r="E3930" s="156"/>
      <c r="F3930" s="156"/>
      <c r="I3930" s="152"/>
      <c r="J3930" s="152"/>
      <c r="O3930" s="161"/>
      <c r="P3930" s="161"/>
      <c r="Q3930" s="161"/>
      <c r="S3930" s="156"/>
      <c r="T3930" s="156"/>
      <c r="U3930" s="156"/>
      <c r="AR3930" s="156"/>
      <c r="AS3930" s="156"/>
      <c r="AT3930" s="156"/>
      <c r="AU3930" s="156"/>
      <c r="AV3930" s="156"/>
      <c r="AW3930" s="156"/>
      <c r="AX3930" s="156"/>
      <c r="AY3930" s="156"/>
      <c r="AZ3930" s="156"/>
      <c r="BA3930" s="156"/>
      <c r="BB3930" s="156"/>
      <c r="BC3930" s="156"/>
    </row>
    <row r="3931">
      <c r="A3931" s="152"/>
      <c r="B3931" s="152"/>
      <c r="E3931" s="156"/>
      <c r="F3931" s="156"/>
      <c r="I3931" s="152"/>
      <c r="J3931" s="152"/>
      <c r="O3931" s="161"/>
      <c r="P3931" s="161"/>
      <c r="Q3931" s="161"/>
      <c r="S3931" s="156"/>
      <c r="T3931" s="156"/>
      <c r="U3931" s="156"/>
      <c r="AR3931" s="156"/>
      <c r="AS3931" s="156"/>
      <c r="AT3931" s="156"/>
      <c r="AU3931" s="156"/>
      <c r="AV3931" s="156"/>
      <c r="AW3931" s="156"/>
      <c r="AX3931" s="156"/>
      <c r="AY3931" s="156"/>
      <c r="AZ3931" s="156"/>
      <c r="BA3931" s="156"/>
      <c r="BB3931" s="156"/>
      <c r="BC3931" s="156"/>
    </row>
    <row r="3932">
      <c r="A3932" s="152"/>
      <c r="B3932" s="152"/>
      <c r="E3932" s="156"/>
      <c r="F3932" s="156"/>
      <c r="I3932" s="152"/>
      <c r="J3932" s="152"/>
      <c r="O3932" s="161"/>
      <c r="P3932" s="161"/>
      <c r="Q3932" s="161"/>
      <c r="S3932" s="156"/>
      <c r="T3932" s="156"/>
      <c r="U3932" s="156"/>
      <c r="AR3932" s="156"/>
      <c r="AS3932" s="156"/>
      <c r="AT3932" s="156"/>
      <c r="AU3932" s="156"/>
      <c r="AV3932" s="156"/>
      <c r="AW3932" s="156"/>
      <c r="AX3932" s="156"/>
      <c r="AY3932" s="156"/>
      <c r="AZ3932" s="156"/>
      <c r="BA3932" s="156"/>
      <c r="BB3932" s="156"/>
      <c r="BC3932" s="156"/>
    </row>
    <row r="3933">
      <c r="A3933" s="152"/>
      <c r="B3933" s="152"/>
      <c r="E3933" s="156"/>
      <c r="F3933" s="156"/>
      <c r="I3933" s="152"/>
      <c r="J3933" s="152"/>
      <c r="O3933" s="161"/>
      <c r="P3933" s="161"/>
      <c r="Q3933" s="161"/>
      <c r="S3933" s="156"/>
      <c r="T3933" s="156"/>
      <c r="U3933" s="156"/>
      <c r="AR3933" s="156"/>
      <c r="AS3933" s="156"/>
      <c r="AT3933" s="156"/>
      <c r="AU3933" s="156"/>
      <c r="AV3933" s="156"/>
      <c r="AW3933" s="156"/>
      <c r="AX3933" s="156"/>
      <c r="AY3933" s="156"/>
      <c r="AZ3933" s="156"/>
      <c r="BA3933" s="156"/>
      <c r="BB3933" s="156"/>
      <c r="BC3933" s="156"/>
    </row>
    <row r="3934">
      <c r="A3934" s="152"/>
      <c r="B3934" s="152"/>
      <c r="E3934" s="156"/>
      <c r="F3934" s="156"/>
      <c r="I3934" s="152"/>
      <c r="J3934" s="152"/>
      <c r="O3934" s="161"/>
      <c r="P3934" s="161"/>
      <c r="Q3934" s="161"/>
      <c r="S3934" s="156"/>
      <c r="T3934" s="156"/>
      <c r="U3934" s="156"/>
      <c r="AR3934" s="156"/>
      <c r="AS3934" s="156"/>
      <c r="AT3934" s="156"/>
      <c r="AU3934" s="156"/>
      <c r="AV3934" s="156"/>
      <c r="AW3934" s="156"/>
      <c r="AX3934" s="156"/>
      <c r="AY3934" s="156"/>
      <c r="AZ3934" s="156"/>
      <c r="BA3934" s="156"/>
      <c r="BB3934" s="156"/>
      <c r="BC3934" s="156"/>
    </row>
    <row r="3935">
      <c r="A3935" s="152"/>
      <c r="B3935" s="152"/>
      <c r="E3935" s="156"/>
      <c r="F3935" s="156"/>
      <c r="I3935" s="152"/>
      <c r="J3935" s="152"/>
      <c r="O3935" s="161"/>
      <c r="P3935" s="161"/>
      <c r="Q3935" s="161"/>
      <c r="S3935" s="156"/>
      <c r="T3935" s="156"/>
      <c r="U3935" s="156"/>
      <c r="AR3935" s="156"/>
      <c r="AS3935" s="156"/>
      <c r="AT3935" s="156"/>
      <c r="AU3935" s="156"/>
      <c r="AV3935" s="156"/>
      <c r="AW3935" s="156"/>
      <c r="AX3935" s="156"/>
      <c r="AY3935" s="156"/>
      <c r="AZ3935" s="156"/>
      <c r="BA3935" s="156"/>
      <c r="BB3935" s="156"/>
      <c r="BC3935" s="156"/>
    </row>
    <row r="3936">
      <c r="A3936" s="152"/>
      <c r="B3936" s="152"/>
      <c r="E3936" s="156"/>
      <c r="F3936" s="156"/>
      <c r="I3936" s="152"/>
      <c r="J3936" s="152"/>
      <c r="O3936" s="161"/>
      <c r="P3936" s="161"/>
      <c r="Q3936" s="161"/>
      <c r="S3936" s="156"/>
      <c r="T3936" s="156"/>
      <c r="U3936" s="156"/>
      <c r="AR3936" s="156"/>
      <c r="AS3936" s="156"/>
      <c r="AT3936" s="156"/>
      <c r="AU3936" s="156"/>
      <c r="AV3936" s="156"/>
      <c r="AW3936" s="156"/>
      <c r="AX3936" s="156"/>
      <c r="AY3936" s="156"/>
      <c r="AZ3936" s="156"/>
      <c r="BA3936" s="156"/>
      <c r="BB3936" s="156"/>
      <c r="BC3936" s="156"/>
    </row>
    <row r="3937">
      <c r="A3937" s="152"/>
      <c r="B3937" s="152"/>
      <c r="E3937" s="156"/>
      <c r="F3937" s="156"/>
      <c r="I3937" s="152"/>
      <c r="J3937" s="152"/>
      <c r="O3937" s="161"/>
      <c r="P3937" s="161"/>
      <c r="Q3937" s="161"/>
      <c r="S3937" s="156"/>
      <c r="T3937" s="156"/>
      <c r="U3937" s="156"/>
      <c r="AR3937" s="156"/>
      <c r="AS3937" s="156"/>
      <c r="AT3937" s="156"/>
      <c r="AU3937" s="156"/>
      <c r="AV3937" s="156"/>
      <c r="AW3937" s="156"/>
      <c r="AX3937" s="156"/>
      <c r="AY3937" s="156"/>
      <c r="AZ3937" s="156"/>
      <c r="BA3937" s="156"/>
      <c r="BB3937" s="156"/>
      <c r="BC3937" s="156"/>
    </row>
    <row r="3938">
      <c r="A3938" s="152"/>
      <c r="B3938" s="152"/>
      <c r="E3938" s="156"/>
      <c r="F3938" s="156"/>
      <c r="I3938" s="152"/>
      <c r="J3938" s="152"/>
      <c r="O3938" s="161"/>
      <c r="P3938" s="161"/>
      <c r="Q3938" s="161"/>
      <c r="S3938" s="156"/>
      <c r="T3938" s="156"/>
      <c r="U3938" s="156"/>
      <c r="AR3938" s="156"/>
      <c r="AS3938" s="156"/>
      <c r="AT3938" s="156"/>
      <c r="AU3938" s="156"/>
      <c r="AV3938" s="156"/>
      <c r="AW3938" s="156"/>
      <c r="AX3938" s="156"/>
      <c r="AY3938" s="156"/>
      <c r="AZ3938" s="156"/>
      <c r="BA3938" s="156"/>
      <c r="BB3938" s="156"/>
      <c r="BC3938" s="156"/>
    </row>
    <row r="3939">
      <c r="A3939" s="152"/>
      <c r="B3939" s="152"/>
      <c r="E3939" s="156"/>
      <c r="F3939" s="156"/>
      <c r="I3939" s="152"/>
      <c r="J3939" s="152"/>
      <c r="O3939" s="161"/>
      <c r="P3939" s="161"/>
      <c r="Q3939" s="161"/>
      <c r="S3939" s="156"/>
      <c r="T3939" s="156"/>
      <c r="U3939" s="156"/>
      <c r="AR3939" s="156"/>
      <c r="AS3939" s="156"/>
      <c r="AT3939" s="156"/>
      <c r="AU3939" s="156"/>
      <c r="AV3939" s="156"/>
      <c r="AW3939" s="156"/>
      <c r="AX3939" s="156"/>
      <c r="AY3939" s="156"/>
      <c r="AZ3939" s="156"/>
      <c r="BA3939" s="156"/>
      <c r="BB3939" s="156"/>
      <c r="BC3939" s="156"/>
    </row>
    <row r="3940">
      <c r="A3940" s="152"/>
      <c r="B3940" s="152"/>
      <c r="E3940" s="156"/>
      <c r="F3940" s="156"/>
      <c r="I3940" s="152"/>
      <c r="J3940" s="152"/>
      <c r="O3940" s="161"/>
      <c r="P3940" s="161"/>
      <c r="Q3940" s="161"/>
      <c r="S3940" s="156"/>
      <c r="T3940" s="156"/>
      <c r="U3940" s="156"/>
      <c r="AR3940" s="156"/>
      <c r="AS3940" s="156"/>
      <c r="AT3940" s="156"/>
      <c r="AU3940" s="156"/>
      <c r="AV3940" s="156"/>
      <c r="AW3940" s="156"/>
      <c r="AX3940" s="156"/>
      <c r="AY3940" s="156"/>
      <c r="AZ3940" s="156"/>
      <c r="BA3940" s="156"/>
      <c r="BB3940" s="156"/>
      <c r="BC3940" s="156"/>
    </row>
    <row r="3941">
      <c r="A3941" s="152"/>
      <c r="B3941" s="152"/>
      <c r="E3941" s="156"/>
      <c r="F3941" s="156"/>
      <c r="I3941" s="152"/>
      <c r="J3941" s="152"/>
      <c r="O3941" s="161"/>
      <c r="P3941" s="161"/>
      <c r="Q3941" s="161"/>
      <c r="S3941" s="156"/>
      <c r="T3941" s="156"/>
      <c r="U3941" s="156"/>
      <c r="AR3941" s="156"/>
      <c r="AS3941" s="156"/>
      <c r="AT3941" s="156"/>
      <c r="AU3941" s="156"/>
      <c r="AV3941" s="156"/>
      <c r="AW3941" s="156"/>
      <c r="AX3941" s="156"/>
      <c r="AY3941" s="156"/>
      <c r="AZ3941" s="156"/>
      <c r="BA3941" s="156"/>
      <c r="BB3941" s="156"/>
      <c r="BC3941" s="156"/>
    </row>
    <row r="3942">
      <c r="A3942" s="152"/>
      <c r="B3942" s="152"/>
      <c r="E3942" s="156"/>
      <c r="F3942" s="156"/>
      <c r="I3942" s="152"/>
      <c r="J3942" s="152"/>
      <c r="O3942" s="161"/>
      <c r="P3942" s="161"/>
      <c r="Q3942" s="161"/>
      <c r="S3942" s="156"/>
      <c r="T3942" s="156"/>
      <c r="U3942" s="156"/>
      <c r="AR3942" s="156"/>
      <c r="AS3942" s="156"/>
      <c r="AT3942" s="156"/>
      <c r="AU3942" s="156"/>
      <c r="AV3942" s="156"/>
      <c r="AW3942" s="156"/>
      <c r="AX3942" s="156"/>
      <c r="AY3942" s="156"/>
      <c r="AZ3942" s="156"/>
      <c r="BA3942" s="156"/>
      <c r="BB3942" s="156"/>
      <c r="BC3942" s="156"/>
    </row>
    <row r="3943">
      <c r="A3943" s="152"/>
      <c r="B3943" s="152"/>
      <c r="E3943" s="156"/>
      <c r="F3943" s="156"/>
      <c r="I3943" s="152"/>
      <c r="J3943" s="152"/>
      <c r="O3943" s="161"/>
      <c r="P3943" s="161"/>
      <c r="Q3943" s="161"/>
      <c r="S3943" s="156"/>
      <c r="T3943" s="156"/>
      <c r="U3943" s="156"/>
      <c r="AR3943" s="156"/>
      <c r="AS3943" s="156"/>
      <c r="AT3943" s="156"/>
      <c r="AU3943" s="156"/>
      <c r="AV3943" s="156"/>
      <c r="AW3943" s="156"/>
      <c r="AX3943" s="156"/>
      <c r="AY3943" s="156"/>
      <c r="AZ3943" s="156"/>
      <c r="BA3943" s="156"/>
      <c r="BB3943" s="156"/>
      <c r="BC3943" s="156"/>
    </row>
    <row r="3944">
      <c r="A3944" s="152"/>
      <c r="B3944" s="152"/>
      <c r="E3944" s="156"/>
      <c r="F3944" s="156"/>
      <c r="I3944" s="152"/>
      <c r="J3944" s="152"/>
      <c r="O3944" s="161"/>
      <c r="P3944" s="161"/>
      <c r="Q3944" s="161"/>
      <c r="S3944" s="156"/>
      <c r="T3944" s="156"/>
      <c r="U3944" s="156"/>
      <c r="AR3944" s="156"/>
      <c r="AS3944" s="156"/>
      <c r="AT3944" s="156"/>
      <c r="AU3944" s="156"/>
      <c r="AV3944" s="156"/>
      <c r="AW3944" s="156"/>
      <c r="AX3944" s="156"/>
      <c r="AY3944" s="156"/>
      <c r="AZ3944" s="156"/>
      <c r="BA3944" s="156"/>
      <c r="BB3944" s="156"/>
      <c r="BC3944" s="156"/>
    </row>
    <row r="3945">
      <c r="A3945" s="152"/>
      <c r="B3945" s="152"/>
      <c r="E3945" s="156"/>
      <c r="F3945" s="156"/>
      <c r="I3945" s="152"/>
      <c r="J3945" s="152"/>
      <c r="O3945" s="161"/>
      <c r="P3945" s="161"/>
      <c r="Q3945" s="161"/>
      <c r="S3945" s="156"/>
      <c r="T3945" s="156"/>
      <c r="U3945" s="156"/>
      <c r="AR3945" s="156"/>
      <c r="AS3945" s="156"/>
      <c r="AT3945" s="156"/>
      <c r="AU3945" s="156"/>
      <c r="AV3945" s="156"/>
      <c r="AW3945" s="156"/>
      <c r="AX3945" s="156"/>
      <c r="AY3945" s="156"/>
      <c r="AZ3945" s="156"/>
      <c r="BA3945" s="156"/>
      <c r="BB3945" s="156"/>
      <c r="BC3945" s="156"/>
    </row>
    <row r="3946">
      <c r="A3946" s="152"/>
      <c r="B3946" s="152"/>
      <c r="E3946" s="156"/>
      <c r="F3946" s="156"/>
      <c r="I3946" s="152"/>
      <c r="J3946" s="152"/>
      <c r="O3946" s="161"/>
      <c r="P3946" s="161"/>
      <c r="Q3946" s="161"/>
      <c r="S3946" s="156"/>
      <c r="T3946" s="156"/>
      <c r="U3946" s="156"/>
      <c r="AR3946" s="156"/>
      <c r="AS3946" s="156"/>
      <c r="AT3946" s="156"/>
      <c r="AU3946" s="156"/>
      <c r="AV3946" s="156"/>
      <c r="AW3946" s="156"/>
      <c r="AX3946" s="156"/>
      <c r="AY3946" s="156"/>
      <c r="AZ3946" s="156"/>
      <c r="BA3946" s="156"/>
      <c r="BB3946" s="156"/>
      <c r="BC3946" s="156"/>
    </row>
    <row r="3947">
      <c r="A3947" s="152"/>
      <c r="B3947" s="152"/>
      <c r="E3947" s="156"/>
      <c r="F3947" s="156"/>
      <c r="I3947" s="152"/>
      <c r="J3947" s="152"/>
      <c r="O3947" s="161"/>
      <c r="P3947" s="161"/>
      <c r="Q3947" s="161"/>
      <c r="S3947" s="156"/>
      <c r="T3947" s="156"/>
      <c r="U3947" s="156"/>
      <c r="AR3947" s="156"/>
      <c r="AS3947" s="156"/>
      <c r="AT3947" s="156"/>
      <c r="AU3947" s="156"/>
      <c r="AV3947" s="156"/>
      <c r="AW3947" s="156"/>
      <c r="AX3947" s="156"/>
      <c r="AY3947" s="156"/>
      <c r="AZ3947" s="156"/>
      <c r="BA3947" s="156"/>
      <c r="BB3947" s="156"/>
      <c r="BC3947" s="156"/>
    </row>
    <row r="3948">
      <c r="A3948" s="152"/>
      <c r="B3948" s="152"/>
      <c r="E3948" s="156"/>
      <c r="F3948" s="156"/>
      <c r="I3948" s="152"/>
      <c r="J3948" s="152"/>
      <c r="O3948" s="161"/>
      <c r="P3948" s="161"/>
      <c r="Q3948" s="161"/>
      <c r="S3948" s="156"/>
      <c r="T3948" s="156"/>
      <c r="U3948" s="156"/>
      <c r="AR3948" s="156"/>
      <c r="AS3948" s="156"/>
      <c r="AT3948" s="156"/>
      <c r="AU3948" s="156"/>
      <c r="AV3948" s="156"/>
      <c r="AW3948" s="156"/>
      <c r="AX3948" s="156"/>
      <c r="AY3948" s="156"/>
      <c r="AZ3948" s="156"/>
      <c r="BA3948" s="156"/>
      <c r="BB3948" s="156"/>
      <c r="BC3948" s="156"/>
    </row>
    <row r="3949">
      <c r="A3949" s="152"/>
      <c r="B3949" s="152"/>
      <c r="E3949" s="156"/>
      <c r="F3949" s="156"/>
      <c r="I3949" s="152"/>
      <c r="J3949" s="152"/>
      <c r="O3949" s="161"/>
      <c r="P3949" s="161"/>
      <c r="Q3949" s="161"/>
      <c r="S3949" s="156"/>
      <c r="T3949" s="156"/>
      <c r="U3949" s="156"/>
      <c r="AR3949" s="156"/>
      <c r="AS3949" s="156"/>
      <c r="AT3949" s="156"/>
      <c r="AU3949" s="156"/>
      <c r="AV3949" s="156"/>
      <c r="AW3949" s="156"/>
      <c r="AX3949" s="156"/>
      <c r="AY3949" s="156"/>
      <c r="AZ3949" s="156"/>
      <c r="BA3949" s="156"/>
      <c r="BB3949" s="156"/>
      <c r="BC3949" s="156"/>
    </row>
    <row r="3950">
      <c r="A3950" s="152"/>
      <c r="B3950" s="152"/>
      <c r="E3950" s="156"/>
      <c r="F3950" s="156"/>
      <c r="I3950" s="152"/>
      <c r="J3950" s="152"/>
      <c r="O3950" s="161"/>
      <c r="P3950" s="161"/>
      <c r="Q3950" s="161"/>
      <c r="S3950" s="156"/>
      <c r="T3950" s="156"/>
      <c r="U3950" s="156"/>
      <c r="AR3950" s="156"/>
      <c r="AS3950" s="156"/>
      <c r="AT3950" s="156"/>
      <c r="AU3950" s="156"/>
      <c r="AV3950" s="156"/>
      <c r="AW3950" s="156"/>
      <c r="AX3950" s="156"/>
      <c r="AY3950" s="156"/>
      <c r="AZ3950" s="156"/>
      <c r="BA3950" s="156"/>
      <c r="BB3950" s="156"/>
      <c r="BC3950" s="156"/>
    </row>
    <row r="3951">
      <c r="A3951" s="152"/>
      <c r="B3951" s="152"/>
      <c r="E3951" s="156"/>
      <c r="F3951" s="156"/>
      <c r="I3951" s="152"/>
      <c r="J3951" s="152"/>
      <c r="O3951" s="161"/>
      <c r="P3951" s="161"/>
      <c r="Q3951" s="161"/>
      <c r="S3951" s="156"/>
      <c r="T3951" s="156"/>
      <c r="U3951" s="156"/>
      <c r="AR3951" s="156"/>
      <c r="AS3951" s="156"/>
      <c r="AT3951" s="156"/>
      <c r="AU3951" s="156"/>
      <c r="AV3951" s="156"/>
      <c r="AW3951" s="156"/>
      <c r="AX3951" s="156"/>
      <c r="AY3951" s="156"/>
      <c r="AZ3951" s="156"/>
      <c r="BA3951" s="156"/>
      <c r="BB3951" s="156"/>
      <c r="BC3951" s="156"/>
    </row>
    <row r="3952">
      <c r="A3952" s="152"/>
      <c r="B3952" s="152"/>
      <c r="E3952" s="156"/>
      <c r="F3952" s="156"/>
      <c r="I3952" s="152"/>
      <c r="J3952" s="152"/>
      <c r="O3952" s="161"/>
      <c r="P3952" s="161"/>
      <c r="Q3952" s="161"/>
      <c r="S3952" s="156"/>
      <c r="T3952" s="156"/>
      <c r="U3952" s="156"/>
      <c r="AR3952" s="156"/>
      <c r="AS3952" s="156"/>
      <c r="AT3952" s="156"/>
      <c r="AU3952" s="156"/>
      <c r="AV3952" s="156"/>
      <c r="AW3952" s="156"/>
      <c r="AX3952" s="156"/>
      <c r="AY3952" s="156"/>
      <c r="AZ3952" s="156"/>
      <c r="BA3952" s="156"/>
      <c r="BB3952" s="156"/>
      <c r="BC3952" s="156"/>
    </row>
    <row r="3953">
      <c r="A3953" s="152"/>
      <c r="B3953" s="152"/>
      <c r="E3953" s="156"/>
      <c r="F3953" s="156"/>
      <c r="I3953" s="152"/>
      <c r="J3953" s="152"/>
      <c r="O3953" s="161"/>
      <c r="P3953" s="161"/>
      <c r="Q3953" s="161"/>
      <c r="S3953" s="156"/>
      <c r="T3953" s="156"/>
      <c r="U3953" s="156"/>
      <c r="AR3953" s="156"/>
      <c r="AS3953" s="156"/>
      <c r="AT3953" s="156"/>
      <c r="AU3953" s="156"/>
      <c r="AV3953" s="156"/>
      <c r="AW3953" s="156"/>
      <c r="AX3953" s="156"/>
      <c r="AY3953" s="156"/>
      <c r="AZ3953" s="156"/>
      <c r="BA3953" s="156"/>
      <c r="BB3953" s="156"/>
      <c r="BC3953" s="156"/>
    </row>
    <row r="3954">
      <c r="A3954" s="152"/>
      <c r="B3954" s="152"/>
      <c r="E3954" s="156"/>
      <c r="F3954" s="156"/>
      <c r="I3954" s="152"/>
      <c r="J3954" s="152"/>
      <c r="O3954" s="161"/>
      <c r="P3954" s="161"/>
      <c r="Q3954" s="161"/>
      <c r="S3954" s="156"/>
      <c r="T3954" s="156"/>
      <c r="U3954" s="156"/>
      <c r="AR3954" s="156"/>
      <c r="AS3954" s="156"/>
      <c r="AT3954" s="156"/>
      <c r="AU3954" s="156"/>
      <c r="AV3954" s="156"/>
      <c r="AW3954" s="156"/>
      <c r="AX3954" s="156"/>
      <c r="AY3954" s="156"/>
      <c r="AZ3954" s="156"/>
      <c r="BA3954" s="156"/>
      <c r="BB3954" s="156"/>
      <c r="BC3954" s="156"/>
    </row>
    <row r="3955">
      <c r="A3955" s="152"/>
      <c r="B3955" s="152"/>
      <c r="E3955" s="156"/>
      <c r="F3955" s="156"/>
      <c r="I3955" s="152"/>
      <c r="J3955" s="152"/>
      <c r="O3955" s="161"/>
      <c r="P3955" s="161"/>
      <c r="Q3955" s="161"/>
      <c r="S3955" s="156"/>
      <c r="T3955" s="156"/>
      <c r="U3955" s="156"/>
      <c r="AR3955" s="156"/>
      <c r="AS3955" s="156"/>
      <c r="AT3955" s="156"/>
      <c r="AU3955" s="156"/>
      <c r="AV3955" s="156"/>
      <c r="AW3955" s="156"/>
      <c r="AX3955" s="156"/>
      <c r="AY3955" s="156"/>
      <c r="AZ3955" s="156"/>
      <c r="BA3955" s="156"/>
      <c r="BB3955" s="156"/>
      <c r="BC3955" s="156"/>
    </row>
    <row r="3956">
      <c r="A3956" s="152"/>
      <c r="B3956" s="152"/>
      <c r="E3956" s="156"/>
      <c r="F3956" s="156"/>
      <c r="I3956" s="152"/>
      <c r="J3956" s="152"/>
      <c r="O3956" s="161"/>
      <c r="P3956" s="161"/>
      <c r="Q3956" s="161"/>
      <c r="S3956" s="156"/>
      <c r="T3956" s="156"/>
      <c r="U3956" s="156"/>
      <c r="AR3956" s="156"/>
      <c r="AS3956" s="156"/>
      <c r="AT3956" s="156"/>
      <c r="AU3956" s="156"/>
      <c r="AV3956" s="156"/>
      <c r="AW3956" s="156"/>
      <c r="AX3956" s="156"/>
      <c r="AY3956" s="156"/>
      <c r="AZ3956" s="156"/>
      <c r="BA3956" s="156"/>
      <c r="BB3956" s="156"/>
      <c r="BC3956" s="156"/>
    </row>
    <row r="3957">
      <c r="A3957" s="152"/>
      <c r="B3957" s="152"/>
      <c r="E3957" s="156"/>
      <c r="F3957" s="156"/>
      <c r="I3957" s="152"/>
      <c r="J3957" s="152"/>
      <c r="O3957" s="161"/>
      <c r="P3957" s="161"/>
      <c r="Q3957" s="161"/>
      <c r="S3957" s="156"/>
      <c r="T3957" s="156"/>
      <c r="U3957" s="156"/>
      <c r="AR3957" s="156"/>
      <c r="AS3957" s="156"/>
      <c r="AT3957" s="156"/>
      <c r="AU3957" s="156"/>
      <c r="AV3957" s="156"/>
      <c r="AW3957" s="156"/>
      <c r="AX3957" s="156"/>
      <c r="AY3957" s="156"/>
      <c r="AZ3957" s="156"/>
      <c r="BA3957" s="156"/>
      <c r="BB3957" s="156"/>
      <c r="BC3957" s="156"/>
    </row>
    <row r="3958">
      <c r="A3958" s="152"/>
      <c r="B3958" s="152"/>
      <c r="E3958" s="156"/>
      <c r="F3958" s="156"/>
      <c r="I3958" s="152"/>
      <c r="J3958" s="152"/>
      <c r="O3958" s="161"/>
      <c r="P3958" s="161"/>
      <c r="Q3958" s="161"/>
      <c r="S3958" s="156"/>
      <c r="T3958" s="156"/>
      <c r="U3958" s="156"/>
      <c r="AR3958" s="156"/>
      <c r="AS3958" s="156"/>
      <c r="AT3958" s="156"/>
      <c r="AU3958" s="156"/>
      <c r="AV3958" s="156"/>
      <c r="AW3958" s="156"/>
      <c r="AX3958" s="156"/>
      <c r="AY3958" s="156"/>
      <c r="AZ3958" s="156"/>
      <c r="BA3958" s="156"/>
      <c r="BB3958" s="156"/>
      <c r="BC3958" s="156"/>
    </row>
    <row r="3959">
      <c r="A3959" s="152"/>
      <c r="B3959" s="152"/>
      <c r="E3959" s="156"/>
      <c r="F3959" s="156"/>
      <c r="I3959" s="152"/>
      <c r="J3959" s="152"/>
      <c r="O3959" s="161"/>
      <c r="P3959" s="161"/>
      <c r="Q3959" s="161"/>
      <c r="S3959" s="156"/>
      <c r="T3959" s="156"/>
      <c r="U3959" s="156"/>
      <c r="AR3959" s="156"/>
      <c r="AS3959" s="156"/>
      <c r="AT3959" s="156"/>
      <c r="AU3959" s="156"/>
      <c r="AV3959" s="156"/>
      <c r="AW3959" s="156"/>
      <c r="AX3959" s="156"/>
      <c r="AY3959" s="156"/>
      <c r="AZ3959" s="156"/>
      <c r="BA3959" s="156"/>
      <c r="BB3959" s="156"/>
      <c r="BC3959" s="156"/>
    </row>
    <row r="3960">
      <c r="A3960" s="152"/>
      <c r="B3960" s="152"/>
      <c r="E3960" s="156"/>
      <c r="F3960" s="156"/>
      <c r="I3960" s="152"/>
      <c r="J3960" s="152"/>
      <c r="O3960" s="161"/>
      <c r="P3960" s="161"/>
      <c r="Q3960" s="161"/>
      <c r="S3960" s="156"/>
      <c r="T3960" s="156"/>
      <c r="U3960" s="156"/>
      <c r="AR3960" s="156"/>
      <c r="AS3960" s="156"/>
      <c r="AT3960" s="156"/>
      <c r="AU3960" s="156"/>
      <c r="AV3960" s="156"/>
      <c r="AW3960" s="156"/>
      <c r="AX3960" s="156"/>
      <c r="AY3960" s="156"/>
      <c r="AZ3960" s="156"/>
      <c r="BA3960" s="156"/>
      <c r="BB3960" s="156"/>
      <c r="BC3960" s="156"/>
    </row>
    <row r="3961">
      <c r="A3961" s="152"/>
      <c r="B3961" s="152"/>
      <c r="E3961" s="156"/>
      <c r="F3961" s="156"/>
      <c r="I3961" s="152"/>
      <c r="J3961" s="152"/>
      <c r="O3961" s="161"/>
      <c r="P3961" s="161"/>
      <c r="Q3961" s="161"/>
      <c r="S3961" s="156"/>
      <c r="T3961" s="156"/>
      <c r="U3961" s="156"/>
      <c r="AR3961" s="156"/>
      <c r="AS3961" s="156"/>
      <c r="AT3961" s="156"/>
      <c r="AU3961" s="156"/>
      <c r="AV3961" s="156"/>
      <c r="AW3961" s="156"/>
      <c r="AX3961" s="156"/>
      <c r="AY3961" s="156"/>
      <c r="AZ3961" s="156"/>
      <c r="BA3961" s="156"/>
      <c r="BB3961" s="156"/>
      <c r="BC3961" s="156"/>
    </row>
    <row r="3962">
      <c r="A3962" s="152"/>
      <c r="B3962" s="152"/>
      <c r="E3962" s="156"/>
      <c r="F3962" s="156"/>
      <c r="I3962" s="152"/>
      <c r="J3962" s="152"/>
      <c r="O3962" s="161"/>
      <c r="P3962" s="161"/>
      <c r="Q3962" s="161"/>
      <c r="S3962" s="156"/>
      <c r="T3962" s="156"/>
      <c r="U3962" s="156"/>
      <c r="AR3962" s="156"/>
      <c r="AS3962" s="156"/>
      <c r="AT3962" s="156"/>
      <c r="AU3962" s="156"/>
      <c r="AV3962" s="156"/>
      <c r="AW3962" s="156"/>
      <c r="AX3962" s="156"/>
      <c r="AY3962" s="156"/>
      <c r="AZ3962" s="156"/>
      <c r="BA3962" s="156"/>
      <c r="BB3962" s="156"/>
      <c r="BC3962" s="156"/>
    </row>
    <row r="3963">
      <c r="A3963" s="152"/>
      <c r="B3963" s="152"/>
      <c r="E3963" s="156"/>
      <c r="F3963" s="156"/>
      <c r="I3963" s="152"/>
      <c r="J3963" s="152"/>
      <c r="O3963" s="161"/>
      <c r="P3963" s="161"/>
      <c r="Q3963" s="161"/>
      <c r="S3963" s="156"/>
      <c r="T3963" s="156"/>
      <c r="U3963" s="156"/>
      <c r="AR3963" s="156"/>
      <c r="AS3963" s="156"/>
      <c r="AT3963" s="156"/>
      <c r="AU3963" s="156"/>
      <c r="AV3963" s="156"/>
      <c r="AW3963" s="156"/>
      <c r="AX3963" s="156"/>
      <c r="AY3963" s="156"/>
      <c r="AZ3963" s="156"/>
      <c r="BA3963" s="156"/>
      <c r="BB3963" s="156"/>
      <c r="BC3963" s="156"/>
    </row>
    <row r="3964">
      <c r="A3964" s="152"/>
      <c r="B3964" s="152"/>
      <c r="E3964" s="156"/>
      <c r="F3964" s="156"/>
      <c r="I3964" s="152"/>
      <c r="J3964" s="152"/>
      <c r="O3964" s="161"/>
      <c r="P3964" s="161"/>
      <c r="Q3964" s="161"/>
      <c r="S3964" s="156"/>
      <c r="T3964" s="156"/>
      <c r="U3964" s="156"/>
      <c r="AR3964" s="156"/>
      <c r="AS3964" s="156"/>
      <c r="AT3964" s="156"/>
      <c r="AU3964" s="156"/>
      <c r="AV3964" s="156"/>
      <c r="AW3964" s="156"/>
      <c r="AX3964" s="156"/>
      <c r="AY3964" s="156"/>
      <c r="AZ3964" s="156"/>
      <c r="BA3964" s="156"/>
      <c r="BB3964" s="156"/>
      <c r="BC3964" s="156"/>
    </row>
    <row r="3965">
      <c r="A3965" s="152"/>
      <c r="B3965" s="152"/>
      <c r="E3965" s="156"/>
      <c r="F3965" s="156"/>
      <c r="I3965" s="152"/>
      <c r="J3965" s="152"/>
      <c r="O3965" s="161"/>
      <c r="P3965" s="161"/>
      <c r="Q3965" s="161"/>
      <c r="S3965" s="156"/>
      <c r="T3965" s="156"/>
      <c r="U3965" s="156"/>
      <c r="AR3965" s="156"/>
      <c r="AS3965" s="156"/>
      <c r="AT3965" s="156"/>
      <c r="AU3965" s="156"/>
      <c r="AV3965" s="156"/>
      <c r="AW3965" s="156"/>
      <c r="AX3965" s="156"/>
      <c r="AY3965" s="156"/>
      <c r="AZ3965" s="156"/>
      <c r="BA3965" s="156"/>
      <c r="BB3965" s="156"/>
      <c r="BC3965" s="156"/>
    </row>
    <row r="3966">
      <c r="A3966" s="152"/>
      <c r="B3966" s="152"/>
      <c r="E3966" s="156"/>
      <c r="F3966" s="156"/>
      <c r="I3966" s="152"/>
      <c r="J3966" s="152"/>
      <c r="O3966" s="161"/>
      <c r="P3966" s="161"/>
      <c r="Q3966" s="161"/>
      <c r="S3966" s="156"/>
      <c r="T3966" s="156"/>
      <c r="U3966" s="156"/>
      <c r="AR3966" s="156"/>
      <c r="AS3966" s="156"/>
      <c r="AT3966" s="156"/>
      <c r="AU3966" s="156"/>
      <c r="AV3966" s="156"/>
      <c r="AW3966" s="156"/>
      <c r="AX3966" s="156"/>
      <c r="AY3966" s="156"/>
      <c r="AZ3966" s="156"/>
      <c r="BA3966" s="156"/>
      <c r="BB3966" s="156"/>
      <c r="BC3966" s="156"/>
    </row>
    <row r="3967">
      <c r="A3967" s="152"/>
      <c r="B3967" s="152"/>
      <c r="E3967" s="156"/>
      <c r="F3967" s="156"/>
      <c r="I3967" s="152"/>
      <c r="J3967" s="152"/>
      <c r="O3967" s="161"/>
      <c r="P3967" s="161"/>
      <c r="Q3967" s="161"/>
      <c r="S3967" s="156"/>
      <c r="T3967" s="156"/>
      <c r="U3967" s="156"/>
      <c r="AR3967" s="156"/>
      <c r="AS3967" s="156"/>
      <c r="AT3967" s="156"/>
      <c r="AU3967" s="156"/>
      <c r="AV3967" s="156"/>
      <c r="AW3967" s="156"/>
      <c r="AX3967" s="156"/>
      <c r="AY3967" s="156"/>
      <c r="AZ3967" s="156"/>
      <c r="BA3967" s="156"/>
      <c r="BB3967" s="156"/>
      <c r="BC3967" s="156"/>
    </row>
    <row r="3968">
      <c r="A3968" s="152"/>
      <c r="B3968" s="152"/>
      <c r="E3968" s="156"/>
      <c r="F3968" s="156"/>
      <c r="I3968" s="152"/>
      <c r="J3968" s="152"/>
      <c r="O3968" s="161"/>
      <c r="P3968" s="161"/>
      <c r="Q3968" s="161"/>
      <c r="S3968" s="156"/>
      <c r="T3968" s="156"/>
      <c r="U3968" s="156"/>
      <c r="AR3968" s="156"/>
      <c r="AS3968" s="156"/>
      <c r="AT3968" s="156"/>
      <c r="AU3968" s="156"/>
      <c r="AV3968" s="156"/>
      <c r="AW3968" s="156"/>
      <c r="AX3968" s="156"/>
      <c r="AY3968" s="156"/>
      <c r="AZ3968" s="156"/>
      <c r="BA3968" s="156"/>
      <c r="BB3968" s="156"/>
      <c r="BC3968" s="156"/>
    </row>
    <row r="3969">
      <c r="A3969" s="152"/>
      <c r="B3969" s="152"/>
      <c r="E3969" s="156"/>
      <c r="F3969" s="156"/>
      <c r="I3969" s="152"/>
      <c r="J3969" s="152"/>
      <c r="O3969" s="161"/>
      <c r="P3969" s="161"/>
      <c r="Q3969" s="161"/>
      <c r="S3969" s="156"/>
      <c r="T3969" s="156"/>
      <c r="U3969" s="156"/>
      <c r="AR3969" s="156"/>
      <c r="AS3969" s="156"/>
      <c r="AT3969" s="156"/>
      <c r="AU3969" s="156"/>
      <c r="AV3969" s="156"/>
      <c r="AW3969" s="156"/>
      <c r="AX3969" s="156"/>
      <c r="AY3969" s="156"/>
      <c r="AZ3969" s="156"/>
      <c r="BA3969" s="156"/>
      <c r="BB3969" s="156"/>
      <c r="BC3969" s="156"/>
    </row>
    <row r="3970">
      <c r="A3970" s="152"/>
      <c r="B3970" s="152"/>
      <c r="E3970" s="156"/>
      <c r="F3970" s="156"/>
      <c r="I3970" s="152"/>
      <c r="J3970" s="152"/>
      <c r="O3970" s="161"/>
      <c r="P3970" s="161"/>
      <c r="Q3970" s="161"/>
      <c r="S3970" s="156"/>
      <c r="T3970" s="156"/>
      <c r="U3970" s="156"/>
      <c r="AR3970" s="156"/>
      <c r="AS3970" s="156"/>
      <c r="AT3970" s="156"/>
      <c r="AU3970" s="156"/>
      <c r="AV3970" s="156"/>
      <c r="AW3970" s="156"/>
      <c r="AX3970" s="156"/>
      <c r="AY3970" s="156"/>
      <c r="AZ3970" s="156"/>
      <c r="BA3970" s="156"/>
      <c r="BB3970" s="156"/>
      <c r="BC3970" s="156"/>
    </row>
    <row r="3971">
      <c r="A3971" s="152"/>
      <c r="B3971" s="152"/>
      <c r="E3971" s="156"/>
      <c r="F3971" s="156"/>
      <c r="I3971" s="152"/>
      <c r="J3971" s="152"/>
      <c r="O3971" s="161"/>
      <c r="P3971" s="161"/>
      <c r="Q3971" s="161"/>
      <c r="S3971" s="156"/>
      <c r="T3971" s="156"/>
      <c r="U3971" s="156"/>
      <c r="AR3971" s="156"/>
      <c r="AS3971" s="156"/>
      <c r="AT3971" s="156"/>
      <c r="AU3971" s="156"/>
      <c r="AV3971" s="156"/>
      <c r="AW3971" s="156"/>
      <c r="AX3971" s="156"/>
      <c r="AY3971" s="156"/>
      <c r="AZ3971" s="156"/>
      <c r="BA3971" s="156"/>
      <c r="BB3971" s="156"/>
      <c r="BC3971" s="156"/>
    </row>
    <row r="3972">
      <c r="A3972" s="152"/>
      <c r="B3972" s="152"/>
      <c r="E3972" s="156"/>
      <c r="F3972" s="156"/>
      <c r="I3972" s="152"/>
      <c r="J3972" s="152"/>
      <c r="O3972" s="161"/>
      <c r="P3972" s="161"/>
      <c r="Q3972" s="161"/>
      <c r="S3972" s="156"/>
      <c r="T3972" s="156"/>
      <c r="U3972" s="156"/>
      <c r="AR3972" s="156"/>
      <c r="AS3972" s="156"/>
      <c r="AT3972" s="156"/>
      <c r="AU3972" s="156"/>
      <c r="AV3972" s="156"/>
      <c r="AW3972" s="156"/>
      <c r="AX3972" s="156"/>
      <c r="AY3972" s="156"/>
      <c r="AZ3972" s="156"/>
      <c r="BA3972" s="156"/>
      <c r="BB3972" s="156"/>
      <c r="BC3972" s="156"/>
    </row>
    <row r="3973">
      <c r="A3973" s="152"/>
      <c r="B3973" s="152"/>
      <c r="E3973" s="156"/>
      <c r="F3973" s="156"/>
      <c r="I3973" s="152"/>
      <c r="J3973" s="152"/>
      <c r="O3973" s="161"/>
      <c r="P3973" s="161"/>
      <c r="Q3973" s="161"/>
      <c r="S3973" s="156"/>
      <c r="T3973" s="156"/>
      <c r="U3973" s="156"/>
      <c r="AR3973" s="156"/>
      <c r="AS3973" s="156"/>
      <c r="AT3973" s="156"/>
      <c r="AU3973" s="156"/>
      <c r="AV3973" s="156"/>
      <c r="AW3973" s="156"/>
      <c r="AX3973" s="156"/>
      <c r="AY3973" s="156"/>
      <c r="AZ3973" s="156"/>
      <c r="BA3973" s="156"/>
      <c r="BB3973" s="156"/>
      <c r="BC3973" s="156"/>
    </row>
    <row r="3974">
      <c r="A3974" s="152"/>
      <c r="B3974" s="152"/>
      <c r="E3974" s="156"/>
      <c r="F3974" s="156"/>
      <c r="I3974" s="152"/>
      <c r="J3974" s="152"/>
      <c r="O3974" s="161"/>
      <c r="P3974" s="161"/>
      <c r="Q3974" s="161"/>
      <c r="S3974" s="156"/>
      <c r="T3974" s="156"/>
      <c r="U3974" s="156"/>
      <c r="AR3974" s="156"/>
      <c r="AS3974" s="156"/>
      <c r="AT3974" s="156"/>
      <c r="AU3974" s="156"/>
      <c r="AV3974" s="156"/>
      <c r="AW3974" s="156"/>
      <c r="AX3974" s="156"/>
      <c r="AY3974" s="156"/>
      <c r="AZ3974" s="156"/>
      <c r="BA3974" s="156"/>
      <c r="BB3974" s="156"/>
      <c r="BC3974" s="156"/>
    </row>
    <row r="3975">
      <c r="A3975" s="152"/>
      <c r="B3975" s="152"/>
      <c r="E3975" s="156"/>
      <c r="F3975" s="156"/>
      <c r="I3975" s="152"/>
      <c r="J3975" s="152"/>
      <c r="O3975" s="161"/>
      <c r="P3975" s="161"/>
      <c r="Q3975" s="161"/>
      <c r="S3975" s="156"/>
      <c r="T3975" s="156"/>
      <c r="U3975" s="156"/>
      <c r="AR3975" s="156"/>
      <c r="AS3975" s="156"/>
      <c r="AT3975" s="156"/>
      <c r="AU3975" s="156"/>
      <c r="AV3975" s="156"/>
      <c r="AW3975" s="156"/>
      <c r="AX3975" s="156"/>
      <c r="AY3975" s="156"/>
      <c r="AZ3975" s="156"/>
      <c r="BA3975" s="156"/>
      <c r="BB3975" s="156"/>
      <c r="BC3975" s="156"/>
    </row>
    <row r="3976">
      <c r="A3976" s="152"/>
      <c r="B3976" s="152"/>
      <c r="E3976" s="156"/>
      <c r="F3976" s="156"/>
      <c r="I3976" s="152"/>
      <c r="J3976" s="152"/>
      <c r="O3976" s="161"/>
      <c r="P3976" s="161"/>
      <c r="Q3976" s="161"/>
      <c r="S3976" s="156"/>
      <c r="T3976" s="156"/>
      <c r="U3976" s="156"/>
      <c r="AR3976" s="156"/>
      <c r="AS3976" s="156"/>
      <c r="AT3976" s="156"/>
      <c r="AU3976" s="156"/>
      <c r="AV3976" s="156"/>
      <c r="AW3976" s="156"/>
      <c r="AX3976" s="156"/>
      <c r="AY3976" s="156"/>
      <c r="AZ3976" s="156"/>
      <c r="BA3976" s="156"/>
      <c r="BB3976" s="156"/>
      <c r="BC3976" s="156"/>
    </row>
    <row r="3977">
      <c r="A3977" s="152"/>
      <c r="B3977" s="152"/>
      <c r="E3977" s="156"/>
      <c r="F3977" s="156"/>
      <c r="I3977" s="152"/>
      <c r="J3977" s="152"/>
      <c r="O3977" s="161"/>
      <c r="P3977" s="161"/>
      <c r="Q3977" s="161"/>
      <c r="S3977" s="156"/>
      <c r="T3977" s="156"/>
      <c r="U3977" s="156"/>
      <c r="AR3977" s="156"/>
      <c r="AS3977" s="156"/>
      <c r="AT3977" s="156"/>
      <c r="AU3977" s="156"/>
      <c r="AV3977" s="156"/>
      <c r="AW3977" s="156"/>
      <c r="AX3977" s="156"/>
      <c r="AY3977" s="156"/>
      <c r="AZ3977" s="156"/>
      <c r="BA3977" s="156"/>
      <c r="BB3977" s="156"/>
      <c r="BC3977" s="156"/>
    </row>
    <row r="3978">
      <c r="A3978" s="152"/>
      <c r="B3978" s="152"/>
      <c r="E3978" s="156"/>
      <c r="F3978" s="156"/>
      <c r="I3978" s="152"/>
      <c r="J3978" s="152"/>
      <c r="O3978" s="161"/>
      <c r="P3978" s="161"/>
      <c r="Q3978" s="161"/>
      <c r="S3978" s="156"/>
      <c r="T3978" s="156"/>
      <c r="U3978" s="156"/>
      <c r="AR3978" s="156"/>
      <c r="AS3978" s="156"/>
      <c r="AT3978" s="156"/>
      <c r="AU3978" s="156"/>
      <c r="AV3978" s="156"/>
      <c r="AW3978" s="156"/>
      <c r="AX3978" s="156"/>
      <c r="AY3978" s="156"/>
      <c r="AZ3978" s="156"/>
      <c r="BA3978" s="156"/>
      <c r="BB3978" s="156"/>
      <c r="BC3978" s="156"/>
    </row>
    <row r="3979">
      <c r="A3979" s="152"/>
      <c r="B3979" s="152"/>
      <c r="E3979" s="156"/>
      <c r="F3979" s="156"/>
      <c r="I3979" s="152"/>
      <c r="J3979" s="152"/>
      <c r="O3979" s="161"/>
      <c r="P3979" s="161"/>
      <c r="Q3979" s="161"/>
      <c r="S3979" s="156"/>
      <c r="T3979" s="156"/>
      <c r="U3979" s="156"/>
      <c r="AR3979" s="156"/>
      <c r="AS3979" s="156"/>
      <c r="AT3979" s="156"/>
      <c r="AU3979" s="156"/>
      <c r="AV3979" s="156"/>
      <c r="AW3979" s="156"/>
      <c r="AX3979" s="156"/>
      <c r="AY3979" s="156"/>
      <c r="AZ3979" s="156"/>
      <c r="BA3979" s="156"/>
      <c r="BB3979" s="156"/>
      <c r="BC3979" s="156"/>
    </row>
    <row r="3980">
      <c r="A3980" s="152"/>
      <c r="B3980" s="152"/>
      <c r="E3980" s="156"/>
      <c r="F3980" s="156"/>
      <c r="I3980" s="152"/>
      <c r="J3980" s="152"/>
      <c r="O3980" s="161"/>
      <c r="P3980" s="161"/>
      <c r="Q3980" s="161"/>
      <c r="S3980" s="156"/>
      <c r="T3980" s="156"/>
      <c r="U3980" s="156"/>
      <c r="AR3980" s="156"/>
      <c r="AS3980" s="156"/>
      <c r="AT3980" s="156"/>
      <c r="AU3980" s="156"/>
      <c r="AV3980" s="156"/>
      <c r="AW3980" s="156"/>
      <c r="AX3980" s="156"/>
      <c r="AY3980" s="156"/>
      <c r="AZ3980" s="156"/>
      <c r="BA3980" s="156"/>
      <c r="BB3980" s="156"/>
      <c r="BC3980" s="156"/>
    </row>
    <row r="3981">
      <c r="A3981" s="152"/>
      <c r="B3981" s="152"/>
      <c r="E3981" s="156"/>
      <c r="F3981" s="156"/>
      <c r="I3981" s="152"/>
      <c r="J3981" s="152"/>
      <c r="O3981" s="161"/>
      <c r="P3981" s="161"/>
      <c r="Q3981" s="161"/>
      <c r="S3981" s="156"/>
      <c r="T3981" s="156"/>
      <c r="U3981" s="156"/>
      <c r="AR3981" s="156"/>
      <c r="AS3981" s="156"/>
      <c r="AT3981" s="156"/>
      <c r="AU3981" s="156"/>
      <c r="AV3981" s="156"/>
      <c r="AW3981" s="156"/>
      <c r="AX3981" s="156"/>
      <c r="AY3981" s="156"/>
      <c r="AZ3981" s="156"/>
      <c r="BA3981" s="156"/>
      <c r="BB3981" s="156"/>
      <c r="BC3981" s="156"/>
    </row>
    <row r="3982">
      <c r="A3982" s="152"/>
      <c r="B3982" s="152"/>
      <c r="E3982" s="156"/>
      <c r="F3982" s="156"/>
      <c r="I3982" s="152"/>
      <c r="J3982" s="152"/>
      <c r="O3982" s="161"/>
      <c r="P3982" s="161"/>
      <c r="Q3982" s="161"/>
      <c r="S3982" s="156"/>
      <c r="T3982" s="156"/>
      <c r="U3982" s="156"/>
      <c r="AR3982" s="156"/>
      <c r="AS3982" s="156"/>
      <c r="AT3982" s="156"/>
      <c r="AU3982" s="156"/>
      <c r="AV3982" s="156"/>
      <c r="AW3982" s="156"/>
      <c r="AX3982" s="156"/>
      <c r="AY3982" s="156"/>
      <c r="AZ3982" s="156"/>
      <c r="BA3982" s="156"/>
      <c r="BB3982" s="156"/>
      <c r="BC3982" s="156"/>
    </row>
    <row r="3983">
      <c r="A3983" s="152"/>
      <c r="B3983" s="152"/>
      <c r="E3983" s="156"/>
      <c r="F3983" s="156"/>
      <c r="I3983" s="152"/>
      <c r="J3983" s="152"/>
      <c r="O3983" s="161"/>
      <c r="P3983" s="161"/>
      <c r="Q3983" s="161"/>
      <c r="S3983" s="156"/>
      <c r="T3983" s="156"/>
      <c r="U3983" s="156"/>
      <c r="AR3983" s="156"/>
      <c r="AS3983" s="156"/>
      <c r="AT3983" s="156"/>
      <c r="AU3983" s="156"/>
      <c r="AV3983" s="156"/>
      <c r="AW3983" s="156"/>
      <c r="AX3983" s="156"/>
      <c r="AY3983" s="156"/>
      <c r="AZ3983" s="156"/>
      <c r="BA3983" s="156"/>
      <c r="BB3983" s="156"/>
      <c r="BC3983" s="156"/>
    </row>
    <row r="3984">
      <c r="A3984" s="152"/>
      <c r="B3984" s="152"/>
      <c r="E3984" s="156"/>
      <c r="F3984" s="156"/>
      <c r="I3984" s="152"/>
      <c r="J3984" s="152"/>
      <c r="O3984" s="161"/>
      <c r="P3984" s="161"/>
      <c r="Q3984" s="161"/>
      <c r="S3984" s="156"/>
      <c r="T3984" s="156"/>
      <c r="U3984" s="156"/>
      <c r="AR3984" s="156"/>
      <c r="AS3984" s="156"/>
      <c r="AT3984" s="156"/>
      <c r="AU3984" s="156"/>
      <c r="AV3984" s="156"/>
      <c r="AW3984" s="156"/>
      <c r="AX3984" s="156"/>
      <c r="AY3984" s="156"/>
      <c r="AZ3984" s="156"/>
      <c r="BA3984" s="156"/>
      <c r="BB3984" s="156"/>
      <c r="BC3984" s="156"/>
    </row>
    <row r="3985">
      <c r="A3985" s="152"/>
      <c r="B3985" s="152"/>
      <c r="E3985" s="156"/>
      <c r="F3985" s="156"/>
      <c r="I3985" s="152"/>
      <c r="J3985" s="152"/>
      <c r="O3985" s="161"/>
      <c r="P3985" s="161"/>
      <c r="Q3985" s="161"/>
      <c r="S3985" s="156"/>
      <c r="T3985" s="156"/>
      <c r="U3985" s="156"/>
      <c r="AR3985" s="156"/>
      <c r="AS3985" s="156"/>
      <c r="AT3985" s="156"/>
      <c r="AU3985" s="156"/>
      <c r="AV3985" s="156"/>
      <c r="AW3985" s="156"/>
      <c r="AX3985" s="156"/>
      <c r="AY3985" s="156"/>
      <c r="AZ3985" s="156"/>
      <c r="BA3985" s="156"/>
      <c r="BB3985" s="156"/>
      <c r="BC3985" s="156"/>
    </row>
    <row r="3986">
      <c r="A3986" s="152"/>
      <c r="B3986" s="152"/>
      <c r="E3986" s="156"/>
      <c r="F3986" s="156"/>
      <c r="I3986" s="152"/>
      <c r="J3986" s="152"/>
      <c r="O3986" s="161"/>
      <c r="P3986" s="161"/>
      <c r="Q3986" s="161"/>
      <c r="S3986" s="156"/>
      <c r="T3986" s="156"/>
      <c r="U3986" s="156"/>
      <c r="AR3986" s="156"/>
      <c r="AS3986" s="156"/>
      <c r="AT3986" s="156"/>
      <c r="AU3986" s="156"/>
      <c r="AV3986" s="156"/>
      <c r="AW3986" s="156"/>
      <c r="AX3986" s="156"/>
      <c r="AY3986" s="156"/>
      <c r="AZ3986" s="156"/>
      <c r="BA3986" s="156"/>
      <c r="BB3986" s="156"/>
      <c r="BC3986" s="156"/>
    </row>
    <row r="3987">
      <c r="A3987" s="152"/>
      <c r="B3987" s="152"/>
      <c r="E3987" s="156"/>
      <c r="F3987" s="156"/>
      <c r="I3987" s="152"/>
      <c r="J3987" s="152"/>
      <c r="O3987" s="161"/>
      <c r="P3987" s="161"/>
      <c r="Q3987" s="161"/>
      <c r="S3987" s="156"/>
      <c r="T3987" s="156"/>
      <c r="U3987" s="156"/>
      <c r="AR3987" s="156"/>
      <c r="AS3987" s="156"/>
      <c r="AT3987" s="156"/>
      <c r="AU3987" s="156"/>
      <c r="AV3987" s="156"/>
      <c r="AW3987" s="156"/>
      <c r="AX3987" s="156"/>
      <c r="AY3987" s="156"/>
      <c r="AZ3987" s="156"/>
      <c r="BA3987" s="156"/>
      <c r="BB3987" s="156"/>
      <c r="BC3987" s="156"/>
    </row>
    <row r="3988">
      <c r="A3988" s="152"/>
      <c r="B3988" s="152"/>
      <c r="E3988" s="156"/>
      <c r="F3988" s="156"/>
      <c r="I3988" s="152"/>
      <c r="J3988" s="152"/>
      <c r="O3988" s="161"/>
      <c r="P3988" s="161"/>
      <c r="Q3988" s="161"/>
      <c r="S3988" s="156"/>
      <c r="T3988" s="156"/>
      <c r="U3988" s="156"/>
      <c r="AR3988" s="156"/>
      <c r="AS3988" s="156"/>
      <c r="AT3988" s="156"/>
      <c r="AU3988" s="156"/>
      <c r="AV3988" s="156"/>
      <c r="AW3988" s="156"/>
      <c r="AX3988" s="156"/>
      <c r="AY3988" s="156"/>
      <c r="AZ3988" s="156"/>
      <c r="BA3988" s="156"/>
      <c r="BB3988" s="156"/>
      <c r="BC3988" s="156"/>
    </row>
    <row r="3989">
      <c r="A3989" s="152"/>
      <c r="B3989" s="152"/>
      <c r="E3989" s="156"/>
      <c r="F3989" s="156"/>
      <c r="I3989" s="152"/>
      <c r="J3989" s="152"/>
      <c r="O3989" s="161"/>
      <c r="P3989" s="161"/>
      <c r="Q3989" s="161"/>
      <c r="S3989" s="156"/>
      <c r="T3989" s="156"/>
      <c r="U3989" s="156"/>
      <c r="AR3989" s="156"/>
      <c r="AS3989" s="156"/>
      <c r="AT3989" s="156"/>
      <c r="AU3989" s="156"/>
      <c r="AV3989" s="156"/>
      <c r="AW3989" s="156"/>
      <c r="AX3989" s="156"/>
      <c r="AY3989" s="156"/>
      <c r="AZ3989" s="156"/>
      <c r="BA3989" s="156"/>
      <c r="BB3989" s="156"/>
      <c r="BC3989" s="156"/>
    </row>
    <row r="3990">
      <c r="A3990" s="152"/>
      <c r="B3990" s="152"/>
      <c r="E3990" s="156"/>
      <c r="F3990" s="156"/>
      <c r="I3990" s="152"/>
      <c r="J3990" s="152"/>
      <c r="O3990" s="161"/>
      <c r="P3990" s="161"/>
      <c r="Q3990" s="161"/>
      <c r="S3990" s="156"/>
      <c r="T3990" s="156"/>
      <c r="U3990" s="156"/>
      <c r="AR3990" s="156"/>
      <c r="AS3990" s="156"/>
      <c r="AT3990" s="156"/>
      <c r="AU3990" s="156"/>
      <c r="AV3990" s="156"/>
      <c r="AW3990" s="156"/>
      <c r="AX3990" s="156"/>
      <c r="AY3990" s="156"/>
      <c r="AZ3990" s="156"/>
      <c r="BA3990" s="156"/>
      <c r="BB3990" s="156"/>
      <c r="BC3990" s="156"/>
    </row>
    <row r="3991">
      <c r="A3991" s="152"/>
      <c r="B3991" s="152"/>
      <c r="E3991" s="156"/>
      <c r="F3991" s="156"/>
      <c r="I3991" s="152"/>
      <c r="J3991" s="152"/>
      <c r="O3991" s="161"/>
      <c r="P3991" s="161"/>
      <c r="Q3991" s="161"/>
      <c r="S3991" s="156"/>
      <c r="T3991" s="156"/>
      <c r="U3991" s="156"/>
      <c r="AR3991" s="156"/>
      <c r="AS3991" s="156"/>
      <c r="AT3991" s="156"/>
      <c r="AU3991" s="156"/>
      <c r="AV3991" s="156"/>
      <c r="AW3991" s="156"/>
      <c r="AX3991" s="156"/>
      <c r="AY3991" s="156"/>
      <c r="AZ3991" s="156"/>
      <c r="BA3991" s="156"/>
      <c r="BB3991" s="156"/>
      <c r="BC3991" s="156"/>
    </row>
    <row r="3992">
      <c r="A3992" s="152"/>
      <c r="B3992" s="152"/>
      <c r="E3992" s="156"/>
      <c r="F3992" s="156"/>
      <c r="I3992" s="152"/>
      <c r="J3992" s="152"/>
      <c r="O3992" s="161"/>
      <c r="P3992" s="161"/>
      <c r="Q3992" s="161"/>
      <c r="S3992" s="156"/>
      <c r="T3992" s="156"/>
      <c r="U3992" s="156"/>
      <c r="AR3992" s="156"/>
      <c r="AS3992" s="156"/>
      <c r="AT3992" s="156"/>
      <c r="AU3992" s="156"/>
      <c r="AV3992" s="156"/>
      <c r="AW3992" s="156"/>
      <c r="AX3992" s="156"/>
      <c r="AY3992" s="156"/>
      <c r="AZ3992" s="156"/>
      <c r="BA3992" s="156"/>
      <c r="BB3992" s="156"/>
      <c r="BC3992" s="156"/>
    </row>
    <row r="3993">
      <c r="A3993" s="152"/>
      <c r="B3993" s="152"/>
      <c r="E3993" s="156"/>
      <c r="F3993" s="156"/>
      <c r="I3993" s="152"/>
      <c r="J3993" s="152"/>
      <c r="O3993" s="161"/>
      <c r="P3993" s="161"/>
      <c r="Q3993" s="161"/>
      <c r="S3993" s="156"/>
      <c r="T3993" s="156"/>
      <c r="U3993" s="156"/>
      <c r="AR3993" s="156"/>
      <c r="AS3993" s="156"/>
      <c r="AT3993" s="156"/>
      <c r="AU3993" s="156"/>
      <c r="AV3993" s="156"/>
      <c r="AW3993" s="156"/>
      <c r="AX3993" s="156"/>
      <c r="AY3993" s="156"/>
      <c r="AZ3993" s="156"/>
      <c r="BA3993" s="156"/>
      <c r="BB3993" s="156"/>
      <c r="BC3993" s="156"/>
    </row>
    <row r="3994">
      <c r="A3994" s="152"/>
      <c r="B3994" s="152"/>
      <c r="E3994" s="156"/>
      <c r="F3994" s="156"/>
      <c r="I3994" s="152"/>
      <c r="J3994" s="152"/>
      <c r="O3994" s="161"/>
      <c r="P3994" s="161"/>
      <c r="Q3994" s="161"/>
      <c r="S3994" s="156"/>
      <c r="T3994" s="156"/>
      <c r="U3994" s="156"/>
      <c r="AR3994" s="156"/>
      <c r="AS3994" s="156"/>
      <c r="AT3994" s="156"/>
      <c r="AU3994" s="156"/>
      <c r="AV3994" s="156"/>
      <c r="AW3994" s="156"/>
      <c r="AX3994" s="156"/>
      <c r="AY3994" s="156"/>
      <c r="AZ3994" s="156"/>
      <c r="BA3994" s="156"/>
      <c r="BB3994" s="156"/>
      <c r="BC3994" s="156"/>
    </row>
    <row r="3995">
      <c r="A3995" s="152"/>
      <c r="B3995" s="152"/>
      <c r="E3995" s="156"/>
      <c r="F3995" s="156"/>
      <c r="I3995" s="152"/>
      <c r="J3995" s="152"/>
      <c r="O3995" s="161"/>
      <c r="P3995" s="161"/>
      <c r="Q3995" s="161"/>
      <c r="S3995" s="156"/>
      <c r="T3995" s="156"/>
      <c r="U3995" s="156"/>
      <c r="AR3995" s="156"/>
      <c r="AS3995" s="156"/>
      <c r="AT3995" s="156"/>
      <c r="AU3995" s="156"/>
      <c r="AV3995" s="156"/>
      <c r="AW3995" s="156"/>
      <c r="AX3995" s="156"/>
      <c r="AY3995" s="156"/>
      <c r="AZ3995" s="156"/>
      <c r="BA3995" s="156"/>
      <c r="BB3995" s="156"/>
      <c r="BC3995" s="156"/>
    </row>
    <row r="3996">
      <c r="A3996" s="152"/>
      <c r="B3996" s="152"/>
      <c r="E3996" s="156"/>
      <c r="F3996" s="156"/>
      <c r="I3996" s="152"/>
      <c r="J3996" s="152"/>
      <c r="O3996" s="161"/>
      <c r="P3996" s="161"/>
      <c r="Q3996" s="161"/>
      <c r="S3996" s="156"/>
      <c r="T3996" s="156"/>
      <c r="U3996" s="156"/>
      <c r="AR3996" s="156"/>
      <c r="AS3996" s="156"/>
      <c r="AT3996" s="156"/>
      <c r="AU3996" s="156"/>
      <c r="AV3996" s="156"/>
      <c r="AW3996" s="156"/>
      <c r="AX3996" s="156"/>
      <c r="AY3996" s="156"/>
      <c r="AZ3996" s="156"/>
      <c r="BA3996" s="156"/>
      <c r="BB3996" s="156"/>
      <c r="BC3996" s="156"/>
    </row>
    <row r="3997">
      <c r="A3997" s="152"/>
      <c r="B3997" s="152"/>
      <c r="E3997" s="156"/>
      <c r="F3997" s="156"/>
      <c r="I3997" s="152"/>
      <c r="J3997" s="152"/>
      <c r="O3997" s="161"/>
      <c r="P3997" s="161"/>
      <c r="Q3997" s="161"/>
      <c r="S3997" s="156"/>
      <c r="T3997" s="156"/>
      <c r="U3997" s="156"/>
      <c r="AR3997" s="156"/>
      <c r="AS3997" s="156"/>
      <c r="AT3997" s="156"/>
      <c r="AU3997" s="156"/>
      <c r="AV3997" s="156"/>
      <c r="AW3997" s="156"/>
      <c r="AX3997" s="156"/>
      <c r="AY3997" s="156"/>
      <c r="AZ3997" s="156"/>
      <c r="BA3997" s="156"/>
      <c r="BB3997" s="156"/>
      <c r="BC3997" s="156"/>
    </row>
    <row r="3998">
      <c r="A3998" s="152"/>
      <c r="B3998" s="152"/>
      <c r="E3998" s="156"/>
      <c r="F3998" s="156"/>
      <c r="I3998" s="152"/>
      <c r="J3998" s="152"/>
      <c r="O3998" s="161"/>
      <c r="P3998" s="161"/>
      <c r="Q3998" s="161"/>
      <c r="S3998" s="156"/>
      <c r="T3998" s="156"/>
      <c r="U3998" s="156"/>
      <c r="AR3998" s="156"/>
      <c r="AS3998" s="156"/>
      <c r="AT3998" s="156"/>
      <c r="AU3998" s="156"/>
      <c r="AV3998" s="156"/>
      <c r="AW3998" s="156"/>
      <c r="AX3998" s="156"/>
      <c r="AY3998" s="156"/>
      <c r="AZ3998" s="156"/>
      <c r="BA3998" s="156"/>
      <c r="BB3998" s="156"/>
      <c r="BC3998" s="156"/>
    </row>
    <row r="3999">
      <c r="A3999" s="152"/>
      <c r="B3999" s="152"/>
      <c r="E3999" s="156"/>
      <c r="F3999" s="156"/>
      <c r="I3999" s="152"/>
      <c r="J3999" s="152"/>
      <c r="O3999" s="161"/>
      <c r="P3999" s="161"/>
      <c r="Q3999" s="161"/>
      <c r="S3999" s="156"/>
      <c r="T3999" s="156"/>
      <c r="U3999" s="156"/>
      <c r="AR3999" s="156"/>
      <c r="AS3999" s="156"/>
      <c r="AT3999" s="156"/>
      <c r="AU3999" s="156"/>
      <c r="AV3999" s="156"/>
      <c r="AW3999" s="156"/>
      <c r="AX3999" s="156"/>
      <c r="AY3999" s="156"/>
      <c r="AZ3999" s="156"/>
      <c r="BA3999" s="156"/>
      <c r="BB3999" s="156"/>
      <c r="BC3999" s="156"/>
    </row>
    <row r="4000">
      <c r="A4000" s="152"/>
      <c r="B4000" s="152"/>
      <c r="E4000" s="156"/>
      <c r="F4000" s="156"/>
      <c r="I4000" s="152"/>
      <c r="J4000" s="152"/>
      <c r="O4000" s="161"/>
      <c r="P4000" s="161"/>
      <c r="Q4000" s="161"/>
      <c r="S4000" s="156"/>
      <c r="T4000" s="156"/>
      <c r="U4000" s="156"/>
      <c r="AR4000" s="156"/>
      <c r="AS4000" s="156"/>
      <c r="AT4000" s="156"/>
      <c r="AU4000" s="156"/>
      <c r="AV4000" s="156"/>
      <c r="AW4000" s="156"/>
      <c r="AX4000" s="156"/>
      <c r="AY4000" s="156"/>
      <c r="AZ4000" s="156"/>
      <c r="BA4000" s="156"/>
      <c r="BB4000" s="156"/>
      <c r="BC4000" s="156"/>
    </row>
    <row r="4001">
      <c r="A4001" s="152"/>
      <c r="B4001" s="152"/>
      <c r="E4001" s="156"/>
      <c r="F4001" s="156"/>
      <c r="I4001" s="152"/>
      <c r="J4001" s="152"/>
      <c r="O4001" s="161"/>
      <c r="P4001" s="161"/>
      <c r="Q4001" s="161"/>
      <c r="S4001" s="156"/>
      <c r="T4001" s="156"/>
      <c r="U4001" s="156"/>
      <c r="AR4001" s="156"/>
      <c r="AS4001" s="156"/>
      <c r="AT4001" s="156"/>
      <c r="AU4001" s="156"/>
      <c r="AV4001" s="156"/>
      <c r="AW4001" s="156"/>
      <c r="AX4001" s="156"/>
      <c r="AY4001" s="156"/>
      <c r="AZ4001" s="156"/>
      <c r="BA4001" s="156"/>
      <c r="BB4001" s="156"/>
      <c r="BC4001" s="156"/>
    </row>
    <row r="4002">
      <c r="A4002" s="152"/>
      <c r="B4002" s="152"/>
      <c r="E4002" s="156"/>
      <c r="F4002" s="156"/>
      <c r="I4002" s="152"/>
      <c r="J4002" s="152"/>
      <c r="O4002" s="161"/>
      <c r="P4002" s="161"/>
      <c r="Q4002" s="161"/>
      <c r="S4002" s="156"/>
      <c r="T4002" s="156"/>
      <c r="U4002" s="156"/>
      <c r="AR4002" s="156"/>
      <c r="AS4002" s="156"/>
      <c r="AT4002" s="156"/>
      <c r="AU4002" s="156"/>
      <c r="AV4002" s="156"/>
      <c r="AW4002" s="156"/>
      <c r="AX4002" s="156"/>
      <c r="AY4002" s="156"/>
      <c r="AZ4002" s="156"/>
      <c r="BA4002" s="156"/>
      <c r="BB4002" s="156"/>
      <c r="BC4002" s="156"/>
    </row>
    <row r="4003">
      <c r="A4003" s="152"/>
      <c r="B4003" s="152"/>
      <c r="E4003" s="156"/>
      <c r="F4003" s="156"/>
      <c r="I4003" s="152"/>
      <c r="J4003" s="152"/>
      <c r="O4003" s="161"/>
      <c r="P4003" s="161"/>
      <c r="Q4003" s="161"/>
      <c r="S4003" s="156"/>
      <c r="T4003" s="156"/>
      <c r="U4003" s="156"/>
      <c r="AR4003" s="156"/>
      <c r="AS4003" s="156"/>
      <c r="AT4003" s="156"/>
      <c r="AU4003" s="156"/>
      <c r="AV4003" s="156"/>
      <c r="AW4003" s="156"/>
      <c r="AX4003" s="156"/>
      <c r="AY4003" s="156"/>
      <c r="AZ4003" s="156"/>
      <c r="BA4003" s="156"/>
      <c r="BB4003" s="156"/>
      <c r="BC4003" s="156"/>
    </row>
    <row r="4004">
      <c r="A4004" s="152"/>
      <c r="B4004" s="152"/>
      <c r="E4004" s="156"/>
      <c r="F4004" s="156"/>
      <c r="I4004" s="152"/>
      <c r="J4004" s="152"/>
      <c r="O4004" s="161"/>
      <c r="P4004" s="161"/>
      <c r="Q4004" s="161"/>
      <c r="S4004" s="156"/>
      <c r="T4004" s="156"/>
      <c r="U4004" s="156"/>
      <c r="AR4004" s="156"/>
      <c r="AS4004" s="156"/>
      <c r="AT4004" s="156"/>
      <c r="AU4004" s="156"/>
      <c r="AV4004" s="156"/>
      <c r="AW4004" s="156"/>
      <c r="AX4004" s="156"/>
      <c r="AY4004" s="156"/>
      <c r="AZ4004" s="156"/>
      <c r="BA4004" s="156"/>
      <c r="BB4004" s="156"/>
      <c r="BC4004" s="156"/>
    </row>
    <row r="4005">
      <c r="A4005" s="152"/>
      <c r="B4005" s="152"/>
      <c r="E4005" s="156"/>
      <c r="F4005" s="156"/>
      <c r="I4005" s="152"/>
      <c r="J4005" s="152"/>
      <c r="O4005" s="161"/>
      <c r="P4005" s="161"/>
      <c r="Q4005" s="161"/>
      <c r="S4005" s="156"/>
      <c r="T4005" s="156"/>
      <c r="U4005" s="156"/>
      <c r="AR4005" s="156"/>
      <c r="AS4005" s="156"/>
      <c r="AT4005" s="156"/>
      <c r="AU4005" s="156"/>
      <c r="AV4005" s="156"/>
      <c r="AW4005" s="156"/>
      <c r="AX4005" s="156"/>
      <c r="AY4005" s="156"/>
      <c r="AZ4005" s="156"/>
      <c r="BA4005" s="156"/>
      <c r="BB4005" s="156"/>
      <c r="BC4005" s="156"/>
    </row>
    <row r="4006">
      <c r="A4006" s="152"/>
      <c r="B4006" s="152"/>
      <c r="E4006" s="156"/>
      <c r="F4006" s="156"/>
      <c r="I4006" s="152"/>
      <c r="J4006" s="152"/>
      <c r="O4006" s="161"/>
      <c r="P4006" s="161"/>
      <c r="Q4006" s="161"/>
      <c r="S4006" s="156"/>
      <c r="T4006" s="156"/>
      <c r="U4006" s="156"/>
      <c r="AR4006" s="156"/>
      <c r="AS4006" s="156"/>
      <c r="AT4006" s="156"/>
      <c r="AU4006" s="156"/>
      <c r="AV4006" s="156"/>
      <c r="AW4006" s="156"/>
      <c r="AX4006" s="156"/>
      <c r="AY4006" s="156"/>
      <c r="AZ4006" s="156"/>
      <c r="BA4006" s="156"/>
      <c r="BB4006" s="156"/>
      <c r="BC4006" s="156"/>
    </row>
    <row r="4007">
      <c r="A4007" s="152"/>
      <c r="B4007" s="152"/>
      <c r="E4007" s="156"/>
      <c r="F4007" s="156"/>
      <c r="I4007" s="152"/>
      <c r="J4007" s="152"/>
      <c r="O4007" s="161"/>
      <c r="P4007" s="161"/>
      <c r="Q4007" s="161"/>
      <c r="S4007" s="156"/>
      <c r="T4007" s="156"/>
      <c r="U4007" s="156"/>
      <c r="AR4007" s="156"/>
      <c r="AS4007" s="156"/>
      <c r="AT4007" s="156"/>
      <c r="AU4007" s="156"/>
      <c r="AV4007" s="156"/>
      <c r="AW4007" s="156"/>
      <c r="AX4007" s="156"/>
      <c r="AY4007" s="156"/>
      <c r="AZ4007" s="156"/>
      <c r="BA4007" s="156"/>
      <c r="BB4007" s="156"/>
      <c r="BC4007" s="156"/>
    </row>
    <row r="4008">
      <c r="A4008" s="152"/>
      <c r="B4008" s="152"/>
      <c r="E4008" s="156"/>
      <c r="F4008" s="156"/>
      <c r="I4008" s="152"/>
      <c r="J4008" s="152"/>
      <c r="O4008" s="161"/>
      <c r="P4008" s="161"/>
      <c r="Q4008" s="161"/>
      <c r="S4008" s="156"/>
      <c r="T4008" s="156"/>
      <c r="U4008" s="156"/>
      <c r="AR4008" s="156"/>
      <c r="AS4008" s="156"/>
      <c r="AT4008" s="156"/>
      <c r="AU4008" s="156"/>
      <c r="AV4008" s="156"/>
      <c r="AW4008" s="156"/>
      <c r="AX4008" s="156"/>
      <c r="AY4008" s="156"/>
      <c r="AZ4008" s="156"/>
      <c r="BA4008" s="156"/>
      <c r="BB4008" s="156"/>
      <c r="BC4008" s="156"/>
    </row>
    <row r="4009">
      <c r="A4009" s="152"/>
      <c r="B4009" s="152"/>
      <c r="E4009" s="156"/>
      <c r="F4009" s="156"/>
      <c r="I4009" s="152"/>
      <c r="J4009" s="152"/>
      <c r="O4009" s="161"/>
      <c r="P4009" s="161"/>
      <c r="Q4009" s="161"/>
      <c r="S4009" s="156"/>
      <c r="T4009" s="156"/>
      <c r="U4009" s="156"/>
      <c r="AR4009" s="156"/>
      <c r="AS4009" s="156"/>
      <c r="AT4009" s="156"/>
      <c r="AU4009" s="156"/>
      <c r="AV4009" s="156"/>
      <c r="AW4009" s="156"/>
      <c r="AX4009" s="156"/>
      <c r="AY4009" s="156"/>
      <c r="AZ4009" s="156"/>
      <c r="BA4009" s="156"/>
      <c r="BB4009" s="156"/>
      <c r="BC4009" s="156"/>
    </row>
    <row r="4010">
      <c r="A4010" s="152"/>
      <c r="B4010" s="152"/>
      <c r="E4010" s="156"/>
      <c r="F4010" s="156"/>
      <c r="I4010" s="152"/>
      <c r="J4010" s="152"/>
      <c r="O4010" s="161"/>
      <c r="P4010" s="161"/>
      <c r="Q4010" s="161"/>
      <c r="S4010" s="156"/>
      <c r="T4010" s="156"/>
      <c r="U4010" s="156"/>
      <c r="AR4010" s="156"/>
      <c r="AS4010" s="156"/>
      <c r="AT4010" s="156"/>
      <c r="AU4010" s="156"/>
      <c r="AV4010" s="156"/>
      <c r="AW4010" s="156"/>
      <c r="AX4010" s="156"/>
      <c r="AY4010" s="156"/>
      <c r="AZ4010" s="156"/>
      <c r="BA4010" s="156"/>
      <c r="BB4010" s="156"/>
      <c r="BC4010" s="156"/>
    </row>
    <row r="4011">
      <c r="A4011" s="152"/>
      <c r="B4011" s="152"/>
      <c r="E4011" s="156"/>
      <c r="F4011" s="156"/>
      <c r="I4011" s="152"/>
      <c r="J4011" s="152"/>
      <c r="O4011" s="161"/>
      <c r="P4011" s="161"/>
      <c r="Q4011" s="161"/>
      <c r="S4011" s="156"/>
      <c r="T4011" s="156"/>
      <c r="U4011" s="156"/>
      <c r="AR4011" s="156"/>
      <c r="AS4011" s="156"/>
      <c r="AT4011" s="156"/>
      <c r="AU4011" s="156"/>
      <c r="AV4011" s="156"/>
      <c r="AW4011" s="156"/>
      <c r="AX4011" s="156"/>
      <c r="AY4011" s="156"/>
      <c r="AZ4011" s="156"/>
      <c r="BA4011" s="156"/>
      <c r="BB4011" s="156"/>
      <c r="BC4011" s="156"/>
    </row>
    <row r="4012">
      <c r="A4012" s="152"/>
      <c r="B4012" s="152"/>
      <c r="E4012" s="156"/>
      <c r="F4012" s="156"/>
      <c r="I4012" s="152"/>
      <c r="J4012" s="152"/>
      <c r="O4012" s="161"/>
      <c r="P4012" s="161"/>
      <c r="Q4012" s="161"/>
      <c r="S4012" s="156"/>
      <c r="T4012" s="156"/>
      <c r="U4012" s="156"/>
      <c r="AR4012" s="156"/>
      <c r="AS4012" s="156"/>
      <c r="AT4012" s="156"/>
      <c r="AU4012" s="156"/>
      <c r="AV4012" s="156"/>
      <c r="AW4012" s="156"/>
      <c r="AX4012" s="156"/>
      <c r="AY4012" s="156"/>
      <c r="AZ4012" s="156"/>
      <c r="BA4012" s="156"/>
      <c r="BB4012" s="156"/>
      <c r="BC4012" s="156"/>
    </row>
    <row r="4013">
      <c r="A4013" s="152"/>
      <c r="B4013" s="152"/>
      <c r="E4013" s="156"/>
      <c r="F4013" s="156"/>
      <c r="I4013" s="152"/>
      <c r="J4013" s="152"/>
      <c r="O4013" s="161"/>
      <c r="P4013" s="161"/>
      <c r="Q4013" s="161"/>
      <c r="S4013" s="156"/>
      <c r="T4013" s="156"/>
      <c r="U4013" s="156"/>
      <c r="AR4013" s="156"/>
      <c r="AS4013" s="156"/>
      <c r="AT4013" s="156"/>
      <c r="AU4013" s="156"/>
      <c r="AV4013" s="156"/>
      <c r="AW4013" s="156"/>
      <c r="AX4013" s="156"/>
      <c r="AY4013" s="156"/>
      <c r="AZ4013" s="156"/>
      <c r="BA4013" s="156"/>
      <c r="BB4013" s="156"/>
      <c r="BC4013" s="156"/>
    </row>
    <row r="4014">
      <c r="A4014" s="152"/>
      <c r="B4014" s="152"/>
      <c r="E4014" s="156"/>
      <c r="F4014" s="156"/>
      <c r="I4014" s="152"/>
      <c r="J4014" s="152"/>
      <c r="O4014" s="161"/>
      <c r="P4014" s="161"/>
      <c r="Q4014" s="161"/>
      <c r="S4014" s="156"/>
      <c r="T4014" s="156"/>
      <c r="U4014" s="156"/>
      <c r="AR4014" s="156"/>
      <c r="AS4014" s="156"/>
      <c r="AT4014" s="156"/>
      <c r="AU4014" s="156"/>
      <c r="AV4014" s="156"/>
      <c r="AW4014" s="156"/>
      <c r="AX4014" s="156"/>
      <c r="AY4014" s="156"/>
      <c r="AZ4014" s="156"/>
      <c r="BA4014" s="156"/>
      <c r="BB4014" s="156"/>
      <c r="BC4014" s="156"/>
    </row>
    <row r="4015">
      <c r="A4015" s="152"/>
      <c r="B4015" s="152"/>
      <c r="E4015" s="156"/>
      <c r="F4015" s="156"/>
      <c r="I4015" s="152"/>
      <c r="J4015" s="152"/>
      <c r="O4015" s="161"/>
      <c r="P4015" s="161"/>
      <c r="Q4015" s="161"/>
      <c r="S4015" s="156"/>
      <c r="T4015" s="156"/>
      <c r="U4015" s="156"/>
      <c r="AR4015" s="156"/>
      <c r="AS4015" s="156"/>
      <c r="AT4015" s="156"/>
      <c r="AU4015" s="156"/>
      <c r="AV4015" s="156"/>
      <c r="AW4015" s="156"/>
      <c r="AX4015" s="156"/>
      <c r="AY4015" s="156"/>
      <c r="AZ4015" s="156"/>
      <c r="BA4015" s="156"/>
      <c r="BB4015" s="156"/>
      <c r="BC4015" s="156"/>
    </row>
    <row r="4016">
      <c r="A4016" s="152"/>
      <c r="B4016" s="152"/>
      <c r="E4016" s="156"/>
      <c r="F4016" s="156"/>
      <c r="I4016" s="152"/>
      <c r="J4016" s="152"/>
      <c r="O4016" s="161"/>
      <c r="P4016" s="161"/>
      <c r="Q4016" s="161"/>
      <c r="S4016" s="156"/>
      <c r="T4016" s="156"/>
      <c r="U4016" s="156"/>
      <c r="AR4016" s="156"/>
      <c r="AS4016" s="156"/>
      <c r="AT4016" s="156"/>
      <c r="AU4016" s="156"/>
      <c r="AV4016" s="156"/>
      <c r="AW4016" s="156"/>
      <c r="AX4016" s="156"/>
      <c r="AY4016" s="156"/>
      <c r="AZ4016" s="156"/>
      <c r="BA4016" s="156"/>
      <c r="BB4016" s="156"/>
      <c r="BC4016" s="156"/>
    </row>
    <row r="4017">
      <c r="A4017" s="152"/>
      <c r="B4017" s="152"/>
      <c r="E4017" s="156"/>
      <c r="F4017" s="156"/>
      <c r="I4017" s="152"/>
      <c r="J4017" s="152"/>
      <c r="O4017" s="161"/>
      <c r="P4017" s="161"/>
      <c r="Q4017" s="161"/>
      <c r="S4017" s="156"/>
      <c r="T4017" s="156"/>
      <c r="U4017" s="156"/>
      <c r="AR4017" s="156"/>
      <c r="AS4017" s="156"/>
      <c r="AT4017" s="156"/>
      <c r="AU4017" s="156"/>
      <c r="AV4017" s="156"/>
      <c r="AW4017" s="156"/>
      <c r="AX4017" s="156"/>
      <c r="AY4017" s="156"/>
      <c r="AZ4017" s="156"/>
      <c r="BA4017" s="156"/>
      <c r="BB4017" s="156"/>
      <c r="BC4017" s="156"/>
    </row>
    <row r="4018">
      <c r="A4018" s="152"/>
      <c r="B4018" s="152"/>
      <c r="E4018" s="156"/>
      <c r="F4018" s="156"/>
      <c r="I4018" s="152"/>
      <c r="J4018" s="152"/>
      <c r="O4018" s="161"/>
      <c r="P4018" s="161"/>
      <c r="Q4018" s="161"/>
      <c r="S4018" s="156"/>
      <c r="T4018" s="156"/>
      <c r="U4018" s="156"/>
      <c r="AR4018" s="156"/>
      <c r="AS4018" s="156"/>
      <c r="AT4018" s="156"/>
      <c r="AU4018" s="156"/>
      <c r="AV4018" s="156"/>
      <c r="AW4018" s="156"/>
      <c r="AX4018" s="156"/>
      <c r="AY4018" s="156"/>
      <c r="AZ4018" s="156"/>
      <c r="BA4018" s="156"/>
      <c r="BB4018" s="156"/>
      <c r="BC4018" s="156"/>
    </row>
    <row r="4019">
      <c r="A4019" s="152"/>
      <c r="B4019" s="152"/>
      <c r="E4019" s="156"/>
      <c r="F4019" s="156"/>
      <c r="I4019" s="152"/>
      <c r="J4019" s="152"/>
      <c r="O4019" s="161"/>
      <c r="P4019" s="161"/>
      <c r="Q4019" s="161"/>
      <c r="S4019" s="156"/>
      <c r="T4019" s="156"/>
      <c r="U4019" s="156"/>
      <c r="AR4019" s="156"/>
      <c r="AS4019" s="156"/>
      <c r="AT4019" s="156"/>
      <c r="AU4019" s="156"/>
      <c r="AV4019" s="156"/>
      <c r="AW4019" s="156"/>
      <c r="AX4019" s="156"/>
      <c r="AY4019" s="156"/>
      <c r="AZ4019" s="156"/>
      <c r="BA4019" s="156"/>
      <c r="BB4019" s="156"/>
      <c r="BC4019" s="156"/>
    </row>
    <row r="4020">
      <c r="A4020" s="152"/>
      <c r="B4020" s="152"/>
      <c r="E4020" s="156"/>
      <c r="F4020" s="156"/>
      <c r="I4020" s="152"/>
      <c r="J4020" s="152"/>
      <c r="O4020" s="161"/>
      <c r="P4020" s="161"/>
      <c r="Q4020" s="161"/>
      <c r="S4020" s="156"/>
      <c r="T4020" s="156"/>
      <c r="U4020" s="156"/>
      <c r="AR4020" s="156"/>
      <c r="AS4020" s="156"/>
      <c r="AT4020" s="156"/>
      <c r="AU4020" s="156"/>
      <c r="AV4020" s="156"/>
      <c r="AW4020" s="156"/>
      <c r="AX4020" s="156"/>
      <c r="AY4020" s="156"/>
      <c r="AZ4020" s="156"/>
      <c r="BA4020" s="156"/>
      <c r="BB4020" s="156"/>
      <c r="BC4020" s="156"/>
    </row>
    <row r="4021">
      <c r="A4021" s="152"/>
      <c r="B4021" s="152"/>
      <c r="E4021" s="156"/>
      <c r="F4021" s="156"/>
      <c r="I4021" s="152"/>
      <c r="J4021" s="152"/>
      <c r="O4021" s="161"/>
      <c r="P4021" s="161"/>
      <c r="Q4021" s="161"/>
      <c r="S4021" s="156"/>
      <c r="T4021" s="156"/>
      <c r="U4021" s="156"/>
      <c r="AR4021" s="156"/>
      <c r="AS4021" s="156"/>
      <c r="AT4021" s="156"/>
      <c r="AU4021" s="156"/>
      <c r="AV4021" s="156"/>
      <c r="AW4021" s="156"/>
      <c r="AX4021" s="156"/>
      <c r="AY4021" s="156"/>
      <c r="AZ4021" s="156"/>
      <c r="BA4021" s="156"/>
      <c r="BB4021" s="156"/>
      <c r="BC4021" s="156"/>
    </row>
    <row r="4022">
      <c r="A4022" s="152"/>
      <c r="B4022" s="152"/>
      <c r="E4022" s="156"/>
      <c r="F4022" s="156"/>
      <c r="I4022" s="152"/>
      <c r="J4022" s="152"/>
      <c r="O4022" s="161"/>
      <c r="P4022" s="161"/>
      <c r="Q4022" s="161"/>
      <c r="S4022" s="156"/>
      <c r="T4022" s="156"/>
      <c r="U4022" s="156"/>
      <c r="AR4022" s="156"/>
      <c r="AS4022" s="156"/>
      <c r="AT4022" s="156"/>
      <c r="AU4022" s="156"/>
      <c r="AV4022" s="156"/>
      <c r="AW4022" s="156"/>
      <c r="AX4022" s="156"/>
      <c r="AY4022" s="156"/>
      <c r="AZ4022" s="156"/>
      <c r="BA4022" s="156"/>
      <c r="BB4022" s="156"/>
      <c r="BC4022" s="156"/>
    </row>
    <row r="4023">
      <c r="A4023" s="152"/>
      <c r="B4023" s="152"/>
      <c r="E4023" s="156"/>
      <c r="F4023" s="156"/>
      <c r="I4023" s="152"/>
      <c r="J4023" s="152"/>
      <c r="O4023" s="161"/>
      <c r="P4023" s="161"/>
      <c r="Q4023" s="161"/>
      <c r="S4023" s="156"/>
      <c r="T4023" s="156"/>
      <c r="U4023" s="156"/>
      <c r="AR4023" s="156"/>
      <c r="AS4023" s="156"/>
      <c r="AT4023" s="156"/>
      <c r="AU4023" s="156"/>
      <c r="AV4023" s="156"/>
      <c r="AW4023" s="156"/>
      <c r="AX4023" s="156"/>
      <c r="AY4023" s="156"/>
      <c r="AZ4023" s="156"/>
      <c r="BA4023" s="156"/>
      <c r="BB4023" s="156"/>
      <c r="BC4023" s="156"/>
    </row>
    <row r="4024">
      <c r="A4024" s="152"/>
      <c r="B4024" s="152"/>
      <c r="E4024" s="156"/>
      <c r="F4024" s="156"/>
      <c r="I4024" s="152"/>
      <c r="J4024" s="152"/>
      <c r="O4024" s="161"/>
      <c r="P4024" s="161"/>
      <c r="Q4024" s="161"/>
      <c r="S4024" s="156"/>
      <c r="T4024" s="156"/>
      <c r="U4024" s="156"/>
      <c r="AR4024" s="156"/>
      <c r="AS4024" s="156"/>
      <c r="AT4024" s="156"/>
      <c r="AU4024" s="156"/>
      <c r="AV4024" s="156"/>
      <c r="AW4024" s="156"/>
      <c r="AX4024" s="156"/>
      <c r="AY4024" s="156"/>
      <c r="AZ4024" s="156"/>
      <c r="BA4024" s="156"/>
      <c r="BB4024" s="156"/>
      <c r="BC4024" s="156"/>
    </row>
    <row r="4025">
      <c r="A4025" s="152"/>
      <c r="B4025" s="152"/>
      <c r="E4025" s="156"/>
      <c r="F4025" s="156"/>
      <c r="I4025" s="152"/>
      <c r="J4025" s="152"/>
      <c r="O4025" s="161"/>
      <c r="P4025" s="161"/>
      <c r="Q4025" s="161"/>
      <c r="S4025" s="156"/>
      <c r="T4025" s="156"/>
      <c r="U4025" s="156"/>
      <c r="AR4025" s="156"/>
      <c r="AS4025" s="156"/>
      <c r="AT4025" s="156"/>
      <c r="AU4025" s="156"/>
      <c r="AV4025" s="156"/>
      <c r="AW4025" s="156"/>
      <c r="AX4025" s="156"/>
      <c r="AY4025" s="156"/>
      <c r="AZ4025" s="156"/>
      <c r="BA4025" s="156"/>
      <c r="BB4025" s="156"/>
      <c r="BC4025" s="156"/>
    </row>
    <row r="4026">
      <c r="A4026" s="152"/>
      <c r="B4026" s="152"/>
      <c r="E4026" s="156"/>
      <c r="F4026" s="156"/>
      <c r="I4026" s="152"/>
      <c r="J4026" s="152"/>
      <c r="O4026" s="161"/>
      <c r="P4026" s="161"/>
      <c r="Q4026" s="161"/>
      <c r="S4026" s="156"/>
      <c r="T4026" s="156"/>
      <c r="U4026" s="156"/>
      <c r="AR4026" s="156"/>
      <c r="AS4026" s="156"/>
      <c r="AT4026" s="156"/>
      <c r="AU4026" s="156"/>
      <c r="AV4026" s="156"/>
      <c r="AW4026" s="156"/>
      <c r="AX4026" s="156"/>
      <c r="AY4026" s="156"/>
      <c r="AZ4026" s="156"/>
      <c r="BA4026" s="156"/>
      <c r="BB4026" s="156"/>
      <c r="BC4026" s="156"/>
    </row>
    <row r="4027">
      <c r="A4027" s="152"/>
      <c r="B4027" s="152"/>
      <c r="E4027" s="156"/>
      <c r="F4027" s="156"/>
      <c r="I4027" s="152"/>
      <c r="J4027" s="152"/>
      <c r="O4027" s="161"/>
      <c r="P4027" s="161"/>
      <c r="Q4027" s="161"/>
      <c r="S4027" s="156"/>
      <c r="T4027" s="156"/>
      <c r="U4027" s="156"/>
      <c r="AR4027" s="156"/>
      <c r="AS4027" s="156"/>
      <c r="AT4027" s="156"/>
      <c r="AU4027" s="156"/>
      <c r="AV4027" s="156"/>
      <c r="AW4027" s="156"/>
      <c r="AX4027" s="156"/>
      <c r="AY4027" s="156"/>
      <c r="AZ4027" s="156"/>
      <c r="BA4027" s="156"/>
      <c r="BB4027" s="156"/>
      <c r="BC4027" s="156"/>
    </row>
    <row r="4028">
      <c r="A4028" s="152"/>
      <c r="B4028" s="152"/>
      <c r="E4028" s="156"/>
      <c r="F4028" s="156"/>
      <c r="I4028" s="152"/>
      <c r="J4028" s="152"/>
      <c r="O4028" s="161"/>
      <c r="P4028" s="161"/>
      <c r="Q4028" s="161"/>
      <c r="S4028" s="156"/>
      <c r="T4028" s="156"/>
      <c r="U4028" s="156"/>
      <c r="AR4028" s="156"/>
      <c r="AS4028" s="156"/>
      <c r="AT4028" s="156"/>
      <c r="AU4028" s="156"/>
      <c r="AV4028" s="156"/>
      <c r="AW4028" s="156"/>
      <c r="AX4028" s="156"/>
      <c r="AY4028" s="156"/>
      <c r="AZ4028" s="156"/>
      <c r="BA4028" s="156"/>
      <c r="BB4028" s="156"/>
      <c r="BC4028" s="156"/>
    </row>
    <row r="4029">
      <c r="A4029" s="152"/>
      <c r="B4029" s="152"/>
      <c r="E4029" s="156"/>
      <c r="F4029" s="156"/>
      <c r="I4029" s="152"/>
      <c r="J4029" s="152"/>
      <c r="O4029" s="161"/>
      <c r="P4029" s="161"/>
      <c r="Q4029" s="161"/>
      <c r="S4029" s="156"/>
      <c r="T4029" s="156"/>
      <c r="U4029" s="156"/>
      <c r="AR4029" s="156"/>
      <c r="AS4029" s="156"/>
      <c r="AT4029" s="156"/>
      <c r="AU4029" s="156"/>
      <c r="AV4029" s="156"/>
      <c r="AW4029" s="156"/>
      <c r="AX4029" s="156"/>
      <c r="AY4029" s="156"/>
      <c r="AZ4029" s="156"/>
      <c r="BA4029" s="156"/>
      <c r="BB4029" s="156"/>
      <c r="BC4029" s="156"/>
    </row>
    <row r="4030">
      <c r="A4030" s="152"/>
      <c r="B4030" s="152"/>
      <c r="E4030" s="156"/>
      <c r="F4030" s="156"/>
      <c r="I4030" s="152"/>
      <c r="J4030" s="152"/>
      <c r="O4030" s="161"/>
      <c r="P4030" s="161"/>
      <c r="Q4030" s="161"/>
      <c r="S4030" s="156"/>
      <c r="T4030" s="156"/>
      <c r="U4030" s="156"/>
      <c r="AR4030" s="156"/>
      <c r="AS4030" s="156"/>
      <c r="AT4030" s="156"/>
      <c r="AU4030" s="156"/>
      <c r="AV4030" s="156"/>
      <c r="AW4030" s="156"/>
      <c r="AX4030" s="156"/>
      <c r="AY4030" s="156"/>
      <c r="AZ4030" s="156"/>
      <c r="BA4030" s="156"/>
      <c r="BB4030" s="156"/>
      <c r="BC4030" s="156"/>
    </row>
    <row r="4031">
      <c r="A4031" s="152"/>
      <c r="B4031" s="152"/>
      <c r="E4031" s="156"/>
      <c r="F4031" s="156"/>
      <c r="I4031" s="152"/>
      <c r="J4031" s="152"/>
      <c r="O4031" s="161"/>
      <c r="P4031" s="161"/>
      <c r="Q4031" s="161"/>
      <c r="S4031" s="156"/>
      <c r="T4031" s="156"/>
      <c r="U4031" s="156"/>
      <c r="AR4031" s="156"/>
      <c r="AS4031" s="156"/>
      <c r="AT4031" s="156"/>
      <c r="AU4031" s="156"/>
      <c r="AV4031" s="156"/>
      <c r="AW4031" s="156"/>
      <c r="AX4031" s="156"/>
      <c r="AY4031" s="156"/>
      <c r="AZ4031" s="156"/>
      <c r="BA4031" s="156"/>
      <c r="BB4031" s="156"/>
      <c r="BC4031" s="156"/>
    </row>
    <row r="4032">
      <c r="A4032" s="152"/>
      <c r="B4032" s="152"/>
      <c r="E4032" s="156"/>
      <c r="F4032" s="156"/>
      <c r="I4032" s="152"/>
      <c r="J4032" s="152"/>
      <c r="O4032" s="161"/>
      <c r="P4032" s="161"/>
      <c r="Q4032" s="161"/>
      <c r="S4032" s="156"/>
      <c r="T4032" s="156"/>
      <c r="U4032" s="156"/>
      <c r="AR4032" s="156"/>
      <c r="AS4032" s="156"/>
      <c r="AT4032" s="156"/>
      <c r="AU4032" s="156"/>
      <c r="AV4032" s="156"/>
      <c r="AW4032" s="156"/>
      <c r="AX4032" s="156"/>
      <c r="AY4032" s="156"/>
      <c r="AZ4032" s="156"/>
      <c r="BA4032" s="156"/>
      <c r="BB4032" s="156"/>
      <c r="BC4032" s="156"/>
    </row>
    <row r="4033">
      <c r="A4033" s="152"/>
      <c r="B4033" s="152"/>
      <c r="E4033" s="156"/>
      <c r="F4033" s="156"/>
      <c r="I4033" s="152"/>
      <c r="J4033" s="152"/>
      <c r="O4033" s="161"/>
      <c r="P4033" s="161"/>
      <c r="Q4033" s="161"/>
      <c r="S4033" s="156"/>
      <c r="T4033" s="156"/>
      <c r="U4033" s="156"/>
      <c r="AR4033" s="156"/>
      <c r="AS4033" s="156"/>
      <c r="AT4033" s="156"/>
      <c r="AU4033" s="156"/>
      <c r="AV4033" s="156"/>
      <c r="AW4033" s="156"/>
      <c r="AX4033" s="156"/>
      <c r="AY4033" s="156"/>
      <c r="AZ4033" s="156"/>
      <c r="BA4033" s="156"/>
      <c r="BB4033" s="156"/>
      <c r="BC4033" s="156"/>
    </row>
    <row r="4034">
      <c r="A4034" s="152"/>
      <c r="B4034" s="152"/>
      <c r="E4034" s="156"/>
      <c r="F4034" s="156"/>
      <c r="I4034" s="152"/>
      <c r="J4034" s="152"/>
      <c r="O4034" s="161"/>
      <c r="P4034" s="161"/>
      <c r="Q4034" s="161"/>
      <c r="S4034" s="156"/>
      <c r="T4034" s="156"/>
      <c r="U4034" s="156"/>
      <c r="AR4034" s="156"/>
      <c r="AS4034" s="156"/>
      <c r="AT4034" s="156"/>
      <c r="AU4034" s="156"/>
      <c r="AV4034" s="156"/>
      <c r="AW4034" s="156"/>
      <c r="AX4034" s="156"/>
      <c r="AY4034" s="156"/>
      <c r="AZ4034" s="156"/>
      <c r="BA4034" s="156"/>
      <c r="BB4034" s="156"/>
      <c r="BC4034" s="156"/>
    </row>
    <row r="4035">
      <c r="A4035" s="152"/>
      <c r="B4035" s="152"/>
      <c r="E4035" s="156"/>
      <c r="F4035" s="156"/>
      <c r="I4035" s="152"/>
      <c r="J4035" s="152"/>
      <c r="O4035" s="161"/>
      <c r="P4035" s="161"/>
      <c r="Q4035" s="161"/>
      <c r="S4035" s="156"/>
      <c r="T4035" s="156"/>
      <c r="U4035" s="156"/>
      <c r="AR4035" s="156"/>
      <c r="AS4035" s="156"/>
      <c r="AT4035" s="156"/>
      <c r="AU4035" s="156"/>
      <c r="AV4035" s="156"/>
      <c r="AW4035" s="156"/>
      <c r="AX4035" s="156"/>
      <c r="AY4035" s="156"/>
      <c r="AZ4035" s="156"/>
      <c r="BA4035" s="156"/>
      <c r="BB4035" s="156"/>
      <c r="BC4035" s="156"/>
    </row>
    <row r="4036">
      <c r="A4036" s="152"/>
      <c r="B4036" s="152"/>
      <c r="E4036" s="156"/>
      <c r="F4036" s="156"/>
      <c r="I4036" s="152"/>
      <c r="J4036" s="152"/>
      <c r="O4036" s="161"/>
      <c r="P4036" s="161"/>
      <c r="Q4036" s="161"/>
      <c r="S4036" s="156"/>
      <c r="T4036" s="156"/>
      <c r="U4036" s="156"/>
      <c r="AR4036" s="156"/>
      <c r="AS4036" s="156"/>
      <c r="AT4036" s="156"/>
      <c r="AU4036" s="156"/>
      <c r="AV4036" s="156"/>
      <c r="AW4036" s="156"/>
      <c r="AX4036" s="156"/>
      <c r="AY4036" s="156"/>
      <c r="AZ4036" s="156"/>
      <c r="BA4036" s="156"/>
      <c r="BB4036" s="156"/>
      <c r="BC4036" s="156"/>
    </row>
    <row r="4037">
      <c r="A4037" s="152"/>
      <c r="B4037" s="152"/>
      <c r="E4037" s="156"/>
      <c r="F4037" s="156"/>
      <c r="I4037" s="152"/>
      <c r="J4037" s="152"/>
      <c r="O4037" s="161"/>
      <c r="P4037" s="161"/>
      <c r="Q4037" s="161"/>
      <c r="S4037" s="156"/>
      <c r="T4037" s="156"/>
      <c r="U4037" s="156"/>
      <c r="AR4037" s="156"/>
      <c r="AS4037" s="156"/>
      <c r="AT4037" s="156"/>
      <c r="AU4037" s="156"/>
      <c r="AV4037" s="156"/>
      <c r="AW4037" s="156"/>
      <c r="AX4037" s="156"/>
      <c r="AY4037" s="156"/>
      <c r="AZ4037" s="156"/>
      <c r="BA4037" s="156"/>
      <c r="BB4037" s="156"/>
      <c r="BC4037" s="156"/>
    </row>
    <row r="4038">
      <c r="A4038" s="152"/>
      <c r="B4038" s="152"/>
      <c r="E4038" s="156"/>
      <c r="F4038" s="156"/>
      <c r="I4038" s="152"/>
      <c r="J4038" s="152"/>
      <c r="O4038" s="161"/>
      <c r="P4038" s="161"/>
      <c r="Q4038" s="161"/>
      <c r="S4038" s="156"/>
      <c r="T4038" s="156"/>
      <c r="U4038" s="156"/>
      <c r="AR4038" s="156"/>
      <c r="AS4038" s="156"/>
      <c r="AT4038" s="156"/>
      <c r="AU4038" s="156"/>
      <c r="AV4038" s="156"/>
      <c r="AW4038" s="156"/>
      <c r="AX4038" s="156"/>
      <c r="AY4038" s="156"/>
      <c r="AZ4038" s="156"/>
      <c r="BA4038" s="156"/>
      <c r="BB4038" s="156"/>
      <c r="BC4038" s="156"/>
    </row>
    <row r="4039">
      <c r="A4039" s="152"/>
      <c r="B4039" s="152"/>
      <c r="E4039" s="156"/>
      <c r="F4039" s="156"/>
      <c r="I4039" s="152"/>
      <c r="J4039" s="152"/>
      <c r="O4039" s="161"/>
      <c r="P4039" s="161"/>
      <c r="Q4039" s="161"/>
      <c r="S4039" s="156"/>
      <c r="T4039" s="156"/>
      <c r="U4039" s="156"/>
      <c r="AR4039" s="156"/>
      <c r="AS4039" s="156"/>
      <c r="AT4039" s="156"/>
      <c r="AU4039" s="156"/>
      <c r="AV4039" s="156"/>
      <c r="AW4039" s="156"/>
      <c r="AX4039" s="156"/>
      <c r="AY4039" s="156"/>
      <c r="AZ4039" s="156"/>
      <c r="BA4039" s="156"/>
      <c r="BB4039" s="156"/>
      <c r="BC4039" s="156"/>
    </row>
    <row r="4040">
      <c r="A4040" s="152"/>
      <c r="B4040" s="152"/>
      <c r="E4040" s="156"/>
      <c r="F4040" s="156"/>
      <c r="I4040" s="152"/>
      <c r="J4040" s="152"/>
      <c r="O4040" s="161"/>
      <c r="P4040" s="161"/>
      <c r="Q4040" s="161"/>
      <c r="S4040" s="156"/>
      <c r="T4040" s="156"/>
      <c r="U4040" s="156"/>
      <c r="AR4040" s="156"/>
      <c r="AS4040" s="156"/>
      <c r="AT4040" s="156"/>
      <c r="AU4040" s="156"/>
      <c r="AV4040" s="156"/>
      <c r="AW4040" s="156"/>
      <c r="AX4040" s="156"/>
      <c r="AY4040" s="156"/>
      <c r="AZ4040" s="156"/>
      <c r="BA4040" s="156"/>
      <c r="BB4040" s="156"/>
      <c r="BC4040" s="156"/>
    </row>
    <row r="4041">
      <c r="A4041" s="152"/>
      <c r="B4041" s="152"/>
      <c r="E4041" s="156"/>
      <c r="F4041" s="156"/>
      <c r="I4041" s="152"/>
      <c r="J4041" s="152"/>
      <c r="O4041" s="161"/>
      <c r="P4041" s="161"/>
      <c r="Q4041" s="161"/>
      <c r="S4041" s="156"/>
      <c r="T4041" s="156"/>
      <c r="U4041" s="156"/>
      <c r="AR4041" s="156"/>
      <c r="AS4041" s="156"/>
      <c r="AT4041" s="156"/>
      <c r="AU4041" s="156"/>
      <c r="AV4041" s="156"/>
      <c r="AW4041" s="156"/>
      <c r="AX4041" s="156"/>
      <c r="AY4041" s="156"/>
      <c r="AZ4041" s="156"/>
      <c r="BA4041" s="156"/>
      <c r="BB4041" s="156"/>
      <c r="BC4041" s="156"/>
    </row>
    <row r="4042">
      <c r="A4042" s="152"/>
      <c r="B4042" s="152"/>
      <c r="E4042" s="156"/>
      <c r="F4042" s="156"/>
      <c r="I4042" s="152"/>
      <c r="J4042" s="152"/>
      <c r="O4042" s="161"/>
      <c r="P4042" s="161"/>
      <c r="Q4042" s="161"/>
      <c r="S4042" s="156"/>
      <c r="T4042" s="156"/>
      <c r="U4042" s="156"/>
      <c r="AR4042" s="156"/>
      <c r="AS4042" s="156"/>
      <c r="AT4042" s="156"/>
      <c r="AU4042" s="156"/>
      <c r="AV4042" s="156"/>
      <c r="AW4042" s="156"/>
      <c r="AX4042" s="156"/>
      <c r="AY4042" s="156"/>
      <c r="AZ4042" s="156"/>
      <c r="BA4042" s="156"/>
      <c r="BB4042" s="156"/>
      <c r="BC4042" s="156"/>
    </row>
    <row r="4043">
      <c r="A4043" s="152"/>
      <c r="B4043" s="152"/>
      <c r="E4043" s="156"/>
      <c r="F4043" s="156"/>
      <c r="I4043" s="152"/>
      <c r="J4043" s="152"/>
      <c r="O4043" s="161"/>
      <c r="P4043" s="161"/>
      <c r="Q4043" s="161"/>
      <c r="S4043" s="156"/>
      <c r="T4043" s="156"/>
      <c r="U4043" s="156"/>
      <c r="AR4043" s="156"/>
      <c r="AS4043" s="156"/>
      <c r="AT4043" s="156"/>
      <c r="AU4043" s="156"/>
      <c r="AV4043" s="156"/>
      <c r="AW4043" s="156"/>
      <c r="AX4043" s="156"/>
      <c r="AY4043" s="156"/>
      <c r="AZ4043" s="156"/>
      <c r="BA4043" s="156"/>
      <c r="BB4043" s="156"/>
      <c r="BC4043" s="156"/>
    </row>
    <row r="4044">
      <c r="A4044" s="152"/>
      <c r="B4044" s="152"/>
      <c r="E4044" s="156"/>
      <c r="F4044" s="156"/>
      <c r="I4044" s="152"/>
      <c r="J4044" s="152"/>
      <c r="O4044" s="161"/>
      <c r="P4044" s="161"/>
      <c r="Q4044" s="161"/>
      <c r="S4044" s="156"/>
      <c r="T4044" s="156"/>
      <c r="U4044" s="156"/>
      <c r="AR4044" s="156"/>
      <c r="AS4044" s="156"/>
      <c r="AT4044" s="156"/>
      <c r="AU4044" s="156"/>
      <c r="AV4044" s="156"/>
      <c r="AW4044" s="156"/>
      <c r="AX4044" s="156"/>
      <c r="AY4044" s="156"/>
      <c r="AZ4044" s="156"/>
      <c r="BA4044" s="156"/>
      <c r="BB4044" s="156"/>
      <c r="BC4044" s="156"/>
    </row>
    <row r="4045">
      <c r="A4045" s="152"/>
      <c r="B4045" s="152"/>
      <c r="E4045" s="156"/>
      <c r="F4045" s="156"/>
      <c r="I4045" s="152"/>
      <c r="J4045" s="152"/>
      <c r="O4045" s="161"/>
      <c r="P4045" s="161"/>
      <c r="Q4045" s="161"/>
      <c r="S4045" s="156"/>
      <c r="T4045" s="156"/>
      <c r="U4045" s="156"/>
      <c r="AR4045" s="156"/>
      <c r="AS4045" s="156"/>
      <c r="AT4045" s="156"/>
      <c r="AU4045" s="156"/>
      <c r="AV4045" s="156"/>
      <c r="AW4045" s="156"/>
      <c r="AX4045" s="156"/>
      <c r="AY4045" s="156"/>
      <c r="AZ4045" s="156"/>
      <c r="BA4045" s="156"/>
      <c r="BB4045" s="156"/>
      <c r="BC4045" s="156"/>
    </row>
    <row r="4046">
      <c r="A4046" s="152"/>
      <c r="B4046" s="152"/>
      <c r="E4046" s="156"/>
      <c r="F4046" s="156"/>
      <c r="I4046" s="152"/>
      <c r="J4046" s="152"/>
      <c r="O4046" s="161"/>
      <c r="P4046" s="161"/>
      <c r="Q4046" s="161"/>
      <c r="S4046" s="156"/>
      <c r="T4046" s="156"/>
      <c r="U4046" s="156"/>
      <c r="AR4046" s="156"/>
      <c r="AS4046" s="156"/>
      <c r="AT4046" s="156"/>
      <c r="AU4046" s="156"/>
      <c r="AV4046" s="156"/>
      <c r="AW4046" s="156"/>
      <c r="AX4046" s="156"/>
      <c r="AY4046" s="156"/>
      <c r="AZ4046" s="156"/>
      <c r="BA4046" s="156"/>
      <c r="BB4046" s="156"/>
      <c r="BC4046" s="156"/>
    </row>
    <row r="4047">
      <c r="A4047" s="152"/>
      <c r="B4047" s="152"/>
      <c r="E4047" s="156"/>
      <c r="F4047" s="156"/>
      <c r="I4047" s="152"/>
      <c r="J4047" s="152"/>
      <c r="O4047" s="161"/>
      <c r="P4047" s="161"/>
      <c r="Q4047" s="161"/>
      <c r="S4047" s="156"/>
      <c r="T4047" s="156"/>
      <c r="U4047" s="156"/>
      <c r="AR4047" s="156"/>
      <c r="AS4047" s="156"/>
      <c r="AT4047" s="156"/>
      <c r="AU4047" s="156"/>
      <c r="AV4047" s="156"/>
      <c r="AW4047" s="156"/>
      <c r="AX4047" s="156"/>
      <c r="AY4047" s="156"/>
      <c r="AZ4047" s="156"/>
      <c r="BA4047" s="156"/>
      <c r="BB4047" s="156"/>
      <c r="BC4047" s="156"/>
    </row>
    <row r="4048">
      <c r="A4048" s="152"/>
      <c r="B4048" s="152"/>
      <c r="E4048" s="156"/>
      <c r="F4048" s="156"/>
      <c r="I4048" s="152"/>
      <c r="J4048" s="152"/>
      <c r="O4048" s="161"/>
      <c r="P4048" s="161"/>
      <c r="Q4048" s="161"/>
      <c r="S4048" s="156"/>
      <c r="T4048" s="156"/>
      <c r="U4048" s="156"/>
      <c r="AR4048" s="156"/>
      <c r="AS4048" s="156"/>
      <c r="AT4048" s="156"/>
      <c r="AU4048" s="156"/>
      <c r="AV4048" s="156"/>
      <c r="AW4048" s="156"/>
      <c r="AX4048" s="156"/>
      <c r="AY4048" s="156"/>
      <c r="AZ4048" s="156"/>
      <c r="BA4048" s="156"/>
      <c r="BB4048" s="156"/>
      <c r="BC4048" s="156"/>
    </row>
    <row r="4049">
      <c r="A4049" s="152"/>
      <c r="B4049" s="152"/>
      <c r="E4049" s="156"/>
      <c r="F4049" s="156"/>
      <c r="I4049" s="152"/>
      <c r="J4049" s="152"/>
      <c r="O4049" s="161"/>
      <c r="P4049" s="161"/>
      <c r="Q4049" s="161"/>
      <c r="S4049" s="156"/>
      <c r="T4049" s="156"/>
      <c r="U4049" s="156"/>
      <c r="AR4049" s="156"/>
      <c r="AS4049" s="156"/>
      <c r="AT4049" s="156"/>
      <c r="AU4049" s="156"/>
      <c r="AV4049" s="156"/>
      <c r="AW4049" s="156"/>
      <c r="AX4049" s="156"/>
      <c r="AY4049" s="156"/>
      <c r="AZ4049" s="156"/>
      <c r="BA4049" s="156"/>
      <c r="BB4049" s="156"/>
      <c r="BC4049" s="156"/>
    </row>
    <row r="4050">
      <c r="A4050" s="152"/>
      <c r="B4050" s="152"/>
      <c r="E4050" s="156"/>
      <c r="F4050" s="156"/>
      <c r="I4050" s="152"/>
      <c r="J4050" s="152"/>
      <c r="O4050" s="161"/>
      <c r="P4050" s="161"/>
      <c r="Q4050" s="161"/>
      <c r="S4050" s="156"/>
      <c r="T4050" s="156"/>
      <c r="U4050" s="156"/>
      <c r="AR4050" s="156"/>
      <c r="AS4050" s="156"/>
      <c r="AT4050" s="156"/>
      <c r="AU4050" s="156"/>
      <c r="AV4050" s="156"/>
      <c r="AW4050" s="156"/>
      <c r="AX4050" s="156"/>
      <c r="AY4050" s="156"/>
      <c r="AZ4050" s="156"/>
      <c r="BA4050" s="156"/>
      <c r="BB4050" s="156"/>
      <c r="BC4050" s="156"/>
    </row>
    <row r="4051">
      <c r="A4051" s="152"/>
      <c r="B4051" s="152"/>
      <c r="E4051" s="156"/>
      <c r="F4051" s="156"/>
      <c r="I4051" s="152"/>
      <c r="J4051" s="152"/>
      <c r="O4051" s="161"/>
      <c r="P4051" s="161"/>
      <c r="Q4051" s="161"/>
      <c r="S4051" s="156"/>
      <c r="T4051" s="156"/>
      <c r="U4051" s="156"/>
      <c r="AR4051" s="156"/>
      <c r="AS4051" s="156"/>
      <c r="AT4051" s="156"/>
      <c r="AU4051" s="156"/>
      <c r="AV4051" s="156"/>
      <c r="AW4051" s="156"/>
      <c r="AX4051" s="156"/>
      <c r="AY4051" s="156"/>
      <c r="AZ4051" s="156"/>
      <c r="BA4051" s="156"/>
      <c r="BB4051" s="156"/>
      <c r="BC4051" s="156"/>
    </row>
    <row r="4052">
      <c r="A4052" s="152"/>
      <c r="B4052" s="152"/>
      <c r="E4052" s="156"/>
      <c r="F4052" s="156"/>
      <c r="I4052" s="152"/>
      <c r="J4052" s="152"/>
      <c r="O4052" s="161"/>
      <c r="P4052" s="161"/>
      <c r="Q4052" s="161"/>
      <c r="S4052" s="156"/>
      <c r="T4052" s="156"/>
      <c r="U4052" s="156"/>
      <c r="AR4052" s="156"/>
      <c r="AS4052" s="156"/>
      <c r="AT4052" s="156"/>
      <c r="AU4052" s="156"/>
      <c r="AV4052" s="156"/>
      <c r="AW4052" s="156"/>
      <c r="AX4052" s="156"/>
      <c r="AY4052" s="156"/>
      <c r="AZ4052" s="156"/>
      <c r="BA4052" s="156"/>
      <c r="BB4052" s="156"/>
      <c r="BC4052" s="156"/>
    </row>
    <row r="4053">
      <c r="A4053" s="152"/>
      <c r="B4053" s="152"/>
      <c r="E4053" s="156"/>
      <c r="F4053" s="156"/>
      <c r="I4053" s="152"/>
      <c r="J4053" s="152"/>
      <c r="O4053" s="161"/>
      <c r="P4053" s="161"/>
      <c r="Q4053" s="161"/>
      <c r="S4053" s="156"/>
      <c r="T4053" s="156"/>
      <c r="U4053" s="156"/>
      <c r="AR4053" s="156"/>
      <c r="AS4053" s="156"/>
      <c r="AT4053" s="156"/>
      <c r="AU4053" s="156"/>
      <c r="AV4053" s="156"/>
      <c r="AW4053" s="156"/>
      <c r="AX4053" s="156"/>
      <c r="AY4053" s="156"/>
      <c r="AZ4053" s="156"/>
      <c r="BA4053" s="156"/>
      <c r="BB4053" s="156"/>
      <c r="BC4053" s="156"/>
    </row>
    <row r="4054">
      <c r="A4054" s="152"/>
      <c r="B4054" s="152"/>
      <c r="E4054" s="156"/>
      <c r="F4054" s="156"/>
      <c r="I4054" s="152"/>
      <c r="J4054" s="152"/>
      <c r="O4054" s="161"/>
      <c r="P4054" s="161"/>
      <c r="Q4054" s="161"/>
      <c r="S4054" s="156"/>
      <c r="T4054" s="156"/>
      <c r="U4054" s="156"/>
      <c r="AR4054" s="156"/>
      <c r="AS4054" s="156"/>
      <c r="AT4054" s="156"/>
      <c r="AU4054" s="156"/>
      <c r="AV4054" s="156"/>
      <c r="AW4054" s="156"/>
      <c r="AX4054" s="156"/>
      <c r="AY4054" s="156"/>
      <c r="AZ4054" s="156"/>
      <c r="BA4054" s="156"/>
      <c r="BB4054" s="156"/>
      <c r="BC4054" s="156"/>
    </row>
    <row r="4055">
      <c r="A4055" s="152"/>
      <c r="B4055" s="152"/>
      <c r="E4055" s="156"/>
      <c r="F4055" s="156"/>
      <c r="I4055" s="152"/>
      <c r="J4055" s="152"/>
      <c r="O4055" s="161"/>
      <c r="P4055" s="161"/>
      <c r="Q4055" s="161"/>
      <c r="S4055" s="156"/>
      <c r="T4055" s="156"/>
      <c r="U4055" s="156"/>
      <c r="AR4055" s="156"/>
      <c r="AS4055" s="156"/>
      <c r="AT4055" s="156"/>
      <c r="AU4055" s="156"/>
      <c r="AV4055" s="156"/>
      <c r="AW4055" s="156"/>
      <c r="AX4055" s="156"/>
      <c r="AY4055" s="156"/>
      <c r="AZ4055" s="156"/>
      <c r="BA4055" s="156"/>
      <c r="BB4055" s="156"/>
      <c r="BC4055" s="156"/>
    </row>
    <row r="4056">
      <c r="A4056" s="152"/>
      <c r="B4056" s="152"/>
      <c r="E4056" s="156"/>
      <c r="F4056" s="156"/>
      <c r="I4056" s="152"/>
      <c r="J4056" s="152"/>
      <c r="O4056" s="161"/>
      <c r="P4056" s="161"/>
      <c r="Q4056" s="161"/>
      <c r="S4056" s="156"/>
      <c r="T4056" s="156"/>
      <c r="U4056" s="156"/>
      <c r="AR4056" s="156"/>
      <c r="AS4056" s="156"/>
      <c r="AT4056" s="156"/>
      <c r="AU4056" s="156"/>
      <c r="AV4056" s="156"/>
      <c r="AW4056" s="156"/>
      <c r="AX4056" s="156"/>
      <c r="AY4056" s="156"/>
      <c r="AZ4056" s="156"/>
      <c r="BA4056" s="156"/>
      <c r="BB4056" s="156"/>
      <c r="BC4056" s="156"/>
    </row>
    <row r="4057">
      <c r="A4057" s="152"/>
      <c r="B4057" s="152"/>
      <c r="E4057" s="156"/>
      <c r="F4057" s="156"/>
      <c r="I4057" s="152"/>
      <c r="J4057" s="152"/>
      <c r="O4057" s="161"/>
      <c r="P4057" s="161"/>
      <c r="Q4057" s="161"/>
      <c r="S4057" s="156"/>
      <c r="T4057" s="156"/>
      <c r="U4057" s="156"/>
      <c r="AR4057" s="156"/>
      <c r="AS4057" s="156"/>
      <c r="AT4057" s="156"/>
      <c r="AU4057" s="156"/>
      <c r="AV4057" s="156"/>
      <c r="AW4057" s="156"/>
      <c r="AX4057" s="156"/>
      <c r="AY4057" s="156"/>
      <c r="AZ4057" s="156"/>
      <c r="BA4057" s="156"/>
      <c r="BB4057" s="156"/>
      <c r="BC4057" s="156"/>
    </row>
    <row r="4058">
      <c r="A4058" s="152"/>
      <c r="B4058" s="152"/>
      <c r="E4058" s="156"/>
      <c r="F4058" s="156"/>
      <c r="I4058" s="152"/>
      <c r="J4058" s="152"/>
      <c r="O4058" s="161"/>
      <c r="P4058" s="161"/>
      <c r="Q4058" s="161"/>
      <c r="S4058" s="156"/>
      <c r="T4058" s="156"/>
      <c r="U4058" s="156"/>
      <c r="AR4058" s="156"/>
      <c r="AS4058" s="156"/>
      <c r="AT4058" s="156"/>
      <c r="AU4058" s="156"/>
      <c r="AV4058" s="156"/>
      <c r="AW4058" s="156"/>
      <c r="AX4058" s="156"/>
      <c r="AY4058" s="156"/>
      <c r="AZ4058" s="156"/>
      <c r="BA4058" s="156"/>
      <c r="BB4058" s="156"/>
      <c r="BC4058" s="156"/>
    </row>
    <row r="4059">
      <c r="A4059" s="152"/>
      <c r="B4059" s="152"/>
      <c r="E4059" s="156"/>
      <c r="F4059" s="156"/>
      <c r="I4059" s="152"/>
      <c r="J4059" s="152"/>
      <c r="O4059" s="161"/>
      <c r="P4059" s="161"/>
      <c r="Q4059" s="161"/>
      <c r="S4059" s="156"/>
      <c r="T4059" s="156"/>
      <c r="U4059" s="156"/>
      <c r="AR4059" s="156"/>
      <c r="AS4059" s="156"/>
      <c r="AT4059" s="156"/>
      <c r="AU4059" s="156"/>
      <c r="AV4059" s="156"/>
      <c r="AW4059" s="156"/>
      <c r="AX4059" s="156"/>
      <c r="AY4059" s="156"/>
      <c r="AZ4059" s="156"/>
      <c r="BA4059" s="156"/>
      <c r="BB4059" s="156"/>
      <c r="BC4059" s="156"/>
    </row>
    <row r="4060">
      <c r="A4060" s="152"/>
      <c r="B4060" s="152"/>
      <c r="E4060" s="156"/>
      <c r="F4060" s="156"/>
      <c r="I4060" s="152"/>
      <c r="J4060" s="152"/>
      <c r="O4060" s="161"/>
      <c r="P4060" s="161"/>
      <c r="Q4060" s="161"/>
      <c r="S4060" s="156"/>
      <c r="T4060" s="156"/>
      <c r="U4060" s="156"/>
      <c r="AR4060" s="156"/>
      <c r="AS4060" s="156"/>
      <c r="AT4060" s="156"/>
      <c r="AU4060" s="156"/>
      <c r="AV4060" s="156"/>
      <c r="AW4060" s="156"/>
      <c r="AX4060" s="156"/>
      <c r="AY4060" s="156"/>
      <c r="AZ4060" s="156"/>
      <c r="BA4060" s="156"/>
      <c r="BB4060" s="156"/>
      <c r="BC4060" s="156"/>
    </row>
    <row r="4061">
      <c r="A4061" s="152"/>
      <c r="B4061" s="152"/>
      <c r="E4061" s="156"/>
      <c r="F4061" s="156"/>
      <c r="I4061" s="152"/>
      <c r="J4061" s="152"/>
      <c r="O4061" s="161"/>
      <c r="P4061" s="161"/>
      <c r="Q4061" s="161"/>
      <c r="S4061" s="156"/>
      <c r="T4061" s="156"/>
      <c r="U4061" s="156"/>
      <c r="AR4061" s="156"/>
      <c r="AS4061" s="156"/>
      <c r="AT4061" s="156"/>
      <c r="AU4061" s="156"/>
      <c r="AV4061" s="156"/>
      <c r="AW4061" s="156"/>
      <c r="AX4061" s="156"/>
      <c r="AY4061" s="156"/>
      <c r="AZ4061" s="156"/>
      <c r="BA4061" s="156"/>
      <c r="BB4061" s="156"/>
      <c r="BC4061" s="156"/>
    </row>
    <row r="4062">
      <c r="A4062" s="152"/>
      <c r="B4062" s="152"/>
      <c r="E4062" s="156"/>
      <c r="F4062" s="156"/>
      <c r="I4062" s="152"/>
      <c r="J4062" s="152"/>
      <c r="O4062" s="161"/>
      <c r="P4062" s="161"/>
      <c r="Q4062" s="161"/>
      <c r="S4062" s="156"/>
      <c r="T4062" s="156"/>
      <c r="U4062" s="156"/>
      <c r="AR4062" s="156"/>
      <c r="AS4062" s="156"/>
      <c r="AT4062" s="156"/>
      <c r="AU4062" s="156"/>
      <c r="AV4062" s="156"/>
      <c r="AW4062" s="156"/>
      <c r="AX4062" s="156"/>
      <c r="AY4062" s="156"/>
      <c r="AZ4062" s="156"/>
      <c r="BA4062" s="156"/>
      <c r="BB4062" s="156"/>
      <c r="BC4062" s="156"/>
    </row>
    <row r="4063">
      <c r="A4063" s="152"/>
      <c r="B4063" s="152"/>
      <c r="E4063" s="156"/>
      <c r="F4063" s="156"/>
      <c r="I4063" s="152"/>
      <c r="J4063" s="152"/>
      <c r="O4063" s="161"/>
      <c r="P4063" s="161"/>
      <c r="Q4063" s="161"/>
      <c r="S4063" s="156"/>
      <c r="T4063" s="156"/>
      <c r="U4063" s="156"/>
      <c r="AR4063" s="156"/>
      <c r="AS4063" s="156"/>
      <c r="AT4063" s="156"/>
      <c r="AU4063" s="156"/>
      <c r="AV4063" s="156"/>
      <c r="AW4063" s="156"/>
      <c r="AX4063" s="156"/>
      <c r="AY4063" s="156"/>
      <c r="AZ4063" s="156"/>
      <c r="BA4063" s="156"/>
      <c r="BB4063" s="156"/>
      <c r="BC4063" s="156"/>
    </row>
    <row r="4064">
      <c r="A4064" s="152"/>
      <c r="B4064" s="152"/>
      <c r="E4064" s="156"/>
      <c r="F4064" s="156"/>
      <c r="I4064" s="152"/>
      <c r="J4064" s="152"/>
      <c r="O4064" s="161"/>
      <c r="P4064" s="161"/>
      <c r="Q4064" s="161"/>
      <c r="S4064" s="156"/>
      <c r="T4064" s="156"/>
      <c r="U4064" s="156"/>
      <c r="AR4064" s="156"/>
      <c r="AS4064" s="156"/>
      <c r="AT4064" s="156"/>
      <c r="AU4064" s="156"/>
      <c r="AV4064" s="156"/>
      <c r="AW4064" s="156"/>
      <c r="AX4064" s="156"/>
      <c r="AY4064" s="156"/>
      <c r="AZ4064" s="156"/>
      <c r="BA4064" s="156"/>
      <c r="BB4064" s="156"/>
      <c r="BC4064" s="156"/>
    </row>
    <row r="4065">
      <c r="A4065" s="152"/>
      <c r="B4065" s="152"/>
      <c r="E4065" s="156"/>
      <c r="F4065" s="156"/>
      <c r="I4065" s="152"/>
      <c r="J4065" s="152"/>
      <c r="O4065" s="161"/>
      <c r="P4065" s="161"/>
      <c r="Q4065" s="161"/>
      <c r="S4065" s="156"/>
      <c r="T4065" s="156"/>
      <c r="U4065" s="156"/>
      <c r="AR4065" s="156"/>
      <c r="AS4065" s="156"/>
      <c r="AT4065" s="156"/>
      <c r="AU4065" s="156"/>
      <c r="AV4065" s="156"/>
      <c r="AW4065" s="156"/>
      <c r="AX4065" s="156"/>
      <c r="AY4065" s="156"/>
      <c r="AZ4065" s="156"/>
      <c r="BA4065" s="156"/>
      <c r="BB4065" s="156"/>
      <c r="BC4065" s="156"/>
    </row>
    <row r="4066">
      <c r="A4066" s="152"/>
      <c r="B4066" s="152"/>
      <c r="E4066" s="156"/>
      <c r="F4066" s="156"/>
      <c r="I4066" s="152"/>
      <c r="J4066" s="152"/>
      <c r="O4066" s="161"/>
      <c r="P4066" s="161"/>
      <c r="Q4066" s="161"/>
      <c r="S4066" s="156"/>
      <c r="T4066" s="156"/>
      <c r="U4066" s="156"/>
      <c r="AR4066" s="156"/>
      <c r="AS4066" s="156"/>
      <c r="AT4066" s="156"/>
      <c r="AU4066" s="156"/>
      <c r="AV4066" s="156"/>
      <c r="AW4066" s="156"/>
      <c r="AX4066" s="156"/>
      <c r="AY4066" s="156"/>
      <c r="AZ4066" s="156"/>
      <c r="BA4066" s="156"/>
      <c r="BB4066" s="156"/>
      <c r="BC4066" s="156"/>
    </row>
    <row r="4067">
      <c r="A4067" s="152"/>
      <c r="B4067" s="152"/>
      <c r="E4067" s="156"/>
      <c r="F4067" s="156"/>
      <c r="I4067" s="152"/>
      <c r="J4067" s="152"/>
      <c r="O4067" s="161"/>
      <c r="P4067" s="161"/>
      <c r="Q4067" s="161"/>
      <c r="S4067" s="156"/>
      <c r="T4067" s="156"/>
      <c r="U4067" s="156"/>
      <c r="AR4067" s="156"/>
      <c r="AS4067" s="156"/>
      <c r="AT4067" s="156"/>
      <c r="AU4067" s="156"/>
      <c r="AV4067" s="156"/>
      <c r="AW4067" s="156"/>
      <c r="AX4067" s="156"/>
      <c r="AY4067" s="156"/>
      <c r="AZ4067" s="156"/>
      <c r="BA4067" s="156"/>
      <c r="BB4067" s="156"/>
      <c r="BC4067" s="156"/>
    </row>
    <row r="4068">
      <c r="A4068" s="152"/>
      <c r="B4068" s="152"/>
      <c r="E4068" s="156"/>
      <c r="F4068" s="156"/>
      <c r="I4068" s="152"/>
      <c r="J4068" s="152"/>
      <c r="O4068" s="161"/>
      <c r="P4068" s="161"/>
      <c r="Q4068" s="161"/>
      <c r="S4068" s="156"/>
      <c r="T4068" s="156"/>
      <c r="U4068" s="156"/>
      <c r="AR4068" s="156"/>
      <c r="AS4068" s="156"/>
      <c r="AT4068" s="156"/>
      <c r="AU4068" s="156"/>
      <c r="AV4068" s="156"/>
      <c r="AW4068" s="156"/>
      <c r="AX4068" s="156"/>
      <c r="AY4068" s="156"/>
      <c r="AZ4068" s="156"/>
      <c r="BA4068" s="156"/>
      <c r="BB4068" s="156"/>
      <c r="BC4068" s="156"/>
    </row>
    <row r="4069">
      <c r="A4069" s="152"/>
      <c r="B4069" s="152"/>
      <c r="E4069" s="156"/>
      <c r="F4069" s="156"/>
      <c r="I4069" s="152"/>
      <c r="J4069" s="152"/>
      <c r="O4069" s="161"/>
      <c r="P4069" s="161"/>
      <c r="Q4069" s="161"/>
      <c r="S4069" s="156"/>
      <c r="T4069" s="156"/>
      <c r="U4069" s="156"/>
      <c r="AR4069" s="156"/>
      <c r="AS4069" s="156"/>
      <c r="AT4069" s="156"/>
      <c r="AU4069" s="156"/>
      <c r="AV4069" s="156"/>
      <c r="AW4069" s="156"/>
      <c r="AX4069" s="156"/>
      <c r="AY4069" s="156"/>
      <c r="AZ4069" s="156"/>
      <c r="BA4069" s="156"/>
      <c r="BB4069" s="156"/>
      <c r="BC4069" s="156"/>
    </row>
    <row r="4070">
      <c r="A4070" s="152"/>
      <c r="B4070" s="152"/>
      <c r="E4070" s="156"/>
      <c r="F4070" s="156"/>
      <c r="I4070" s="152"/>
      <c r="J4070" s="152"/>
      <c r="O4070" s="161"/>
      <c r="P4070" s="161"/>
      <c r="Q4070" s="161"/>
      <c r="S4070" s="156"/>
      <c r="T4070" s="156"/>
      <c r="U4070" s="156"/>
      <c r="AR4070" s="156"/>
      <c r="AS4070" s="156"/>
      <c r="AT4070" s="156"/>
      <c r="AU4070" s="156"/>
      <c r="AV4070" s="156"/>
      <c r="AW4070" s="156"/>
      <c r="AX4070" s="156"/>
      <c r="AY4070" s="156"/>
      <c r="AZ4070" s="156"/>
      <c r="BA4070" s="156"/>
      <c r="BB4070" s="156"/>
      <c r="BC4070" s="156"/>
    </row>
    <row r="4071">
      <c r="A4071" s="152"/>
      <c r="B4071" s="152"/>
      <c r="E4071" s="156"/>
      <c r="F4071" s="156"/>
      <c r="I4071" s="152"/>
      <c r="J4071" s="152"/>
      <c r="O4071" s="161"/>
      <c r="P4071" s="161"/>
      <c r="Q4071" s="161"/>
      <c r="S4071" s="156"/>
      <c r="T4071" s="156"/>
      <c r="U4071" s="156"/>
      <c r="AR4071" s="156"/>
      <c r="AS4071" s="156"/>
      <c r="AT4071" s="156"/>
      <c r="AU4071" s="156"/>
      <c r="AV4071" s="156"/>
      <c r="AW4071" s="156"/>
      <c r="AX4071" s="156"/>
      <c r="AY4071" s="156"/>
      <c r="AZ4071" s="156"/>
      <c r="BA4071" s="156"/>
      <c r="BB4071" s="156"/>
      <c r="BC4071" s="156"/>
    </row>
    <row r="4072">
      <c r="A4072" s="152"/>
      <c r="B4072" s="152"/>
      <c r="E4072" s="156"/>
      <c r="F4072" s="156"/>
      <c r="I4072" s="152"/>
      <c r="J4072" s="152"/>
      <c r="O4072" s="161"/>
      <c r="P4072" s="161"/>
      <c r="Q4072" s="161"/>
      <c r="S4072" s="156"/>
      <c r="T4072" s="156"/>
      <c r="U4072" s="156"/>
      <c r="AR4072" s="156"/>
      <c r="AS4072" s="156"/>
      <c r="AT4072" s="156"/>
      <c r="AU4072" s="156"/>
      <c r="AV4072" s="156"/>
      <c r="AW4072" s="156"/>
      <c r="AX4072" s="156"/>
      <c r="AY4072" s="156"/>
      <c r="AZ4072" s="156"/>
      <c r="BA4072" s="156"/>
      <c r="BB4072" s="156"/>
      <c r="BC4072" s="156"/>
    </row>
    <row r="4073">
      <c r="A4073" s="152"/>
      <c r="B4073" s="152"/>
      <c r="E4073" s="156"/>
      <c r="F4073" s="156"/>
      <c r="I4073" s="152"/>
      <c r="J4073" s="152"/>
      <c r="O4073" s="161"/>
      <c r="P4073" s="161"/>
      <c r="Q4073" s="161"/>
      <c r="S4073" s="156"/>
      <c r="T4073" s="156"/>
      <c r="U4073" s="156"/>
      <c r="AR4073" s="156"/>
      <c r="AS4073" s="156"/>
      <c r="AT4073" s="156"/>
      <c r="AU4073" s="156"/>
      <c r="AV4073" s="156"/>
      <c r="AW4073" s="156"/>
      <c r="AX4073" s="156"/>
      <c r="AY4073" s="156"/>
      <c r="AZ4073" s="156"/>
      <c r="BA4073" s="156"/>
      <c r="BB4073" s="156"/>
      <c r="BC4073" s="156"/>
    </row>
    <row r="4074">
      <c r="A4074" s="152"/>
      <c r="B4074" s="152"/>
      <c r="E4074" s="156"/>
      <c r="F4074" s="156"/>
      <c r="I4074" s="152"/>
      <c r="J4074" s="152"/>
      <c r="O4074" s="161"/>
      <c r="P4074" s="161"/>
      <c r="Q4074" s="161"/>
      <c r="S4074" s="156"/>
      <c r="T4074" s="156"/>
      <c r="U4074" s="156"/>
      <c r="AR4074" s="156"/>
      <c r="AS4074" s="156"/>
      <c r="AT4074" s="156"/>
      <c r="AU4074" s="156"/>
      <c r="AV4074" s="156"/>
      <c r="AW4074" s="156"/>
      <c r="AX4074" s="156"/>
      <c r="AY4074" s="156"/>
      <c r="AZ4074" s="156"/>
      <c r="BA4074" s="156"/>
      <c r="BB4074" s="156"/>
      <c r="BC4074" s="156"/>
    </row>
    <row r="4075">
      <c r="A4075" s="152"/>
      <c r="B4075" s="152"/>
      <c r="E4075" s="156"/>
      <c r="F4075" s="156"/>
      <c r="I4075" s="152"/>
      <c r="J4075" s="152"/>
      <c r="O4075" s="161"/>
      <c r="P4075" s="161"/>
      <c r="Q4075" s="161"/>
      <c r="S4075" s="156"/>
      <c r="T4075" s="156"/>
      <c r="U4075" s="156"/>
      <c r="AR4075" s="156"/>
      <c r="AS4075" s="156"/>
      <c r="AT4075" s="156"/>
      <c r="AU4075" s="156"/>
      <c r="AV4075" s="156"/>
      <c r="AW4075" s="156"/>
      <c r="AX4075" s="156"/>
      <c r="AY4075" s="156"/>
      <c r="AZ4075" s="156"/>
      <c r="BA4075" s="156"/>
      <c r="BB4075" s="156"/>
      <c r="BC4075" s="156"/>
    </row>
    <row r="4076">
      <c r="A4076" s="152"/>
      <c r="B4076" s="152"/>
      <c r="E4076" s="156"/>
      <c r="F4076" s="156"/>
      <c r="I4076" s="152"/>
      <c r="J4076" s="152"/>
      <c r="O4076" s="161"/>
      <c r="P4076" s="161"/>
      <c r="Q4076" s="161"/>
      <c r="S4076" s="156"/>
      <c r="T4076" s="156"/>
      <c r="U4076" s="156"/>
      <c r="AR4076" s="156"/>
      <c r="AS4076" s="156"/>
      <c r="AT4076" s="156"/>
      <c r="AU4076" s="156"/>
      <c r="AV4076" s="156"/>
      <c r="AW4076" s="156"/>
      <c r="AX4076" s="156"/>
      <c r="AY4076" s="156"/>
      <c r="AZ4076" s="156"/>
      <c r="BA4076" s="156"/>
      <c r="BB4076" s="156"/>
      <c r="BC4076" s="156"/>
    </row>
    <row r="4077">
      <c r="A4077" s="152"/>
      <c r="B4077" s="152"/>
      <c r="E4077" s="156"/>
      <c r="F4077" s="156"/>
      <c r="I4077" s="152"/>
      <c r="J4077" s="152"/>
      <c r="O4077" s="161"/>
      <c r="P4077" s="161"/>
      <c r="Q4077" s="161"/>
      <c r="S4077" s="156"/>
      <c r="T4077" s="156"/>
      <c r="U4077" s="156"/>
      <c r="AR4077" s="156"/>
      <c r="AS4077" s="156"/>
      <c r="AT4077" s="156"/>
      <c r="AU4077" s="156"/>
      <c r="AV4077" s="156"/>
      <c r="AW4077" s="156"/>
      <c r="AX4077" s="156"/>
      <c r="AY4077" s="156"/>
      <c r="AZ4077" s="156"/>
      <c r="BA4077" s="156"/>
      <c r="BB4077" s="156"/>
      <c r="BC4077" s="156"/>
    </row>
    <row r="4078">
      <c r="A4078" s="152"/>
      <c r="B4078" s="152"/>
      <c r="E4078" s="156"/>
      <c r="F4078" s="156"/>
      <c r="I4078" s="152"/>
      <c r="J4078" s="152"/>
      <c r="O4078" s="161"/>
      <c r="P4078" s="161"/>
      <c r="Q4078" s="161"/>
      <c r="S4078" s="156"/>
      <c r="T4078" s="156"/>
      <c r="U4078" s="156"/>
      <c r="AR4078" s="156"/>
      <c r="AS4078" s="156"/>
      <c r="AT4078" s="156"/>
      <c r="AU4078" s="156"/>
      <c r="AV4078" s="156"/>
      <c r="AW4078" s="156"/>
      <c r="AX4078" s="156"/>
      <c r="AY4078" s="156"/>
      <c r="AZ4078" s="156"/>
      <c r="BA4078" s="156"/>
      <c r="BB4078" s="156"/>
      <c r="BC4078" s="156"/>
    </row>
    <row r="4079">
      <c r="A4079" s="152"/>
      <c r="B4079" s="152"/>
      <c r="E4079" s="156"/>
      <c r="F4079" s="156"/>
      <c r="I4079" s="152"/>
      <c r="J4079" s="152"/>
      <c r="O4079" s="161"/>
      <c r="P4079" s="161"/>
      <c r="Q4079" s="161"/>
      <c r="S4079" s="156"/>
      <c r="T4079" s="156"/>
      <c r="U4079" s="156"/>
      <c r="AR4079" s="156"/>
      <c r="AS4079" s="156"/>
      <c r="AT4079" s="156"/>
      <c r="AU4079" s="156"/>
      <c r="AV4079" s="156"/>
      <c r="AW4079" s="156"/>
      <c r="AX4079" s="156"/>
      <c r="AY4079" s="156"/>
      <c r="AZ4079" s="156"/>
      <c r="BA4079" s="156"/>
      <c r="BB4079" s="156"/>
      <c r="BC4079" s="156"/>
    </row>
    <row r="4080">
      <c r="A4080" s="152"/>
      <c r="B4080" s="152"/>
      <c r="E4080" s="156"/>
      <c r="F4080" s="156"/>
      <c r="I4080" s="152"/>
      <c r="J4080" s="152"/>
      <c r="O4080" s="161"/>
      <c r="P4080" s="161"/>
      <c r="Q4080" s="161"/>
      <c r="S4080" s="156"/>
      <c r="T4080" s="156"/>
      <c r="U4080" s="156"/>
      <c r="AR4080" s="156"/>
      <c r="AS4080" s="156"/>
      <c r="AT4080" s="156"/>
      <c r="AU4080" s="156"/>
      <c r="AV4080" s="156"/>
      <c r="AW4080" s="156"/>
      <c r="AX4080" s="156"/>
      <c r="AY4080" s="156"/>
      <c r="AZ4080" s="156"/>
      <c r="BA4080" s="156"/>
      <c r="BB4080" s="156"/>
      <c r="BC4080" s="156"/>
    </row>
    <row r="4081">
      <c r="A4081" s="152"/>
      <c r="B4081" s="152"/>
      <c r="E4081" s="156"/>
      <c r="F4081" s="156"/>
      <c r="I4081" s="152"/>
      <c r="J4081" s="152"/>
      <c r="O4081" s="161"/>
      <c r="P4081" s="161"/>
      <c r="Q4081" s="161"/>
      <c r="S4081" s="156"/>
      <c r="T4081" s="156"/>
      <c r="U4081" s="156"/>
      <c r="AR4081" s="156"/>
      <c r="AS4081" s="156"/>
      <c r="AT4081" s="156"/>
      <c r="AU4081" s="156"/>
      <c r="AV4081" s="156"/>
      <c r="AW4081" s="156"/>
      <c r="AX4081" s="156"/>
      <c r="AY4081" s="156"/>
      <c r="AZ4081" s="156"/>
      <c r="BA4081" s="156"/>
      <c r="BB4081" s="156"/>
      <c r="BC4081" s="156"/>
    </row>
    <row r="4082">
      <c r="A4082" s="152"/>
      <c r="B4082" s="152"/>
      <c r="E4082" s="156"/>
      <c r="F4082" s="156"/>
      <c r="I4082" s="152"/>
      <c r="J4082" s="152"/>
      <c r="O4082" s="161"/>
      <c r="P4082" s="161"/>
      <c r="Q4082" s="161"/>
      <c r="S4082" s="156"/>
      <c r="T4082" s="156"/>
      <c r="U4082" s="156"/>
      <c r="AR4082" s="156"/>
      <c r="AS4082" s="156"/>
      <c r="AT4082" s="156"/>
      <c r="AU4082" s="156"/>
      <c r="AV4082" s="156"/>
      <c r="AW4082" s="156"/>
      <c r="AX4082" s="156"/>
      <c r="AY4082" s="156"/>
      <c r="AZ4082" s="156"/>
      <c r="BA4082" s="156"/>
      <c r="BB4082" s="156"/>
      <c r="BC4082" s="156"/>
    </row>
    <row r="4083">
      <c r="A4083" s="152"/>
      <c r="B4083" s="152"/>
      <c r="E4083" s="156"/>
      <c r="F4083" s="156"/>
      <c r="I4083" s="152"/>
      <c r="J4083" s="152"/>
      <c r="O4083" s="161"/>
      <c r="P4083" s="161"/>
      <c r="Q4083" s="161"/>
      <c r="S4083" s="156"/>
      <c r="T4083" s="156"/>
      <c r="U4083" s="156"/>
      <c r="AR4083" s="156"/>
      <c r="AS4083" s="156"/>
      <c r="AT4083" s="156"/>
      <c r="AU4083" s="156"/>
      <c r="AV4083" s="156"/>
      <c r="AW4083" s="156"/>
      <c r="AX4083" s="156"/>
      <c r="AY4083" s="156"/>
      <c r="AZ4083" s="156"/>
      <c r="BA4083" s="156"/>
      <c r="BB4083" s="156"/>
      <c r="BC4083" s="156"/>
    </row>
    <row r="4084">
      <c r="A4084" s="152"/>
      <c r="B4084" s="152"/>
      <c r="E4084" s="156"/>
      <c r="F4084" s="156"/>
      <c r="I4084" s="152"/>
      <c r="J4084" s="152"/>
      <c r="O4084" s="161"/>
      <c r="P4084" s="161"/>
      <c r="Q4084" s="161"/>
      <c r="S4084" s="156"/>
      <c r="T4084" s="156"/>
      <c r="U4084" s="156"/>
      <c r="AR4084" s="156"/>
      <c r="AS4084" s="156"/>
      <c r="AT4084" s="156"/>
      <c r="AU4084" s="156"/>
      <c r="AV4084" s="156"/>
      <c r="AW4084" s="156"/>
      <c r="AX4084" s="156"/>
      <c r="AY4084" s="156"/>
      <c r="AZ4084" s="156"/>
      <c r="BA4084" s="156"/>
      <c r="BB4084" s="156"/>
      <c r="BC4084" s="156"/>
    </row>
    <row r="4085">
      <c r="A4085" s="152"/>
      <c r="B4085" s="152"/>
      <c r="E4085" s="156"/>
      <c r="F4085" s="156"/>
      <c r="I4085" s="152"/>
      <c r="J4085" s="152"/>
      <c r="O4085" s="161"/>
      <c r="P4085" s="161"/>
      <c r="Q4085" s="161"/>
      <c r="S4085" s="156"/>
      <c r="T4085" s="156"/>
      <c r="U4085" s="156"/>
      <c r="AR4085" s="156"/>
      <c r="AS4085" s="156"/>
      <c r="AT4085" s="156"/>
      <c r="AU4085" s="156"/>
      <c r="AV4085" s="156"/>
      <c r="AW4085" s="156"/>
      <c r="AX4085" s="156"/>
      <c r="AY4085" s="156"/>
      <c r="AZ4085" s="156"/>
      <c r="BA4085" s="156"/>
      <c r="BB4085" s="156"/>
      <c r="BC4085" s="156"/>
    </row>
    <row r="4086">
      <c r="A4086" s="152"/>
      <c r="B4086" s="152"/>
      <c r="E4086" s="156"/>
      <c r="F4086" s="156"/>
      <c r="I4086" s="152"/>
      <c r="J4086" s="152"/>
      <c r="O4086" s="161"/>
      <c r="P4086" s="161"/>
      <c r="Q4086" s="161"/>
      <c r="S4086" s="156"/>
      <c r="T4086" s="156"/>
      <c r="U4086" s="156"/>
      <c r="AR4086" s="156"/>
      <c r="AS4086" s="156"/>
      <c r="AT4086" s="156"/>
      <c r="AU4086" s="156"/>
      <c r="AV4086" s="156"/>
      <c r="AW4086" s="156"/>
      <c r="AX4086" s="156"/>
      <c r="AY4086" s="156"/>
      <c r="AZ4086" s="156"/>
      <c r="BA4086" s="156"/>
      <c r="BB4086" s="156"/>
      <c r="BC4086" s="156"/>
    </row>
    <row r="4087">
      <c r="A4087" s="152"/>
      <c r="B4087" s="152"/>
      <c r="E4087" s="156"/>
      <c r="F4087" s="156"/>
      <c r="I4087" s="152"/>
      <c r="J4087" s="152"/>
      <c r="O4087" s="161"/>
      <c r="P4087" s="161"/>
      <c r="Q4087" s="161"/>
      <c r="S4087" s="156"/>
      <c r="T4087" s="156"/>
      <c r="U4087" s="156"/>
      <c r="AR4087" s="156"/>
      <c r="AS4087" s="156"/>
      <c r="AT4087" s="156"/>
      <c r="AU4087" s="156"/>
      <c r="AV4087" s="156"/>
      <c r="AW4087" s="156"/>
      <c r="AX4087" s="156"/>
      <c r="AY4087" s="156"/>
      <c r="AZ4087" s="156"/>
      <c r="BA4087" s="156"/>
      <c r="BB4087" s="156"/>
      <c r="BC4087" s="156"/>
    </row>
    <row r="4088">
      <c r="A4088" s="152"/>
      <c r="B4088" s="152"/>
      <c r="E4088" s="156"/>
      <c r="F4088" s="156"/>
      <c r="I4088" s="152"/>
      <c r="J4088" s="152"/>
      <c r="O4088" s="161"/>
      <c r="P4088" s="161"/>
      <c r="Q4088" s="161"/>
      <c r="S4088" s="156"/>
      <c r="T4088" s="156"/>
      <c r="U4088" s="156"/>
      <c r="AR4088" s="156"/>
      <c r="AS4088" s="156"/>
      <c r="AT4088" s="156"/>
      <c r="AU4088" s="156"/>
      <c r="AV4088" s="156"/>
      <c r="AW4088" s="156"/>
      <c r="AX4088" s="156"/>
      <c r="AY4088" s="156"/>
      <c r="AZ4088" s="156"/>
      <c r="BA4088" s="156"/>
      <c r="BB4088" s="156"/>
      <c r="BC4088" s="156"/>
    </row>
    <row r="4089">
      <c r="A4089" s="152"/>
      <c r="B4089" s="152"/>
      <c r="E4089" s="156"/>
      <c r="F4089" s="156"/>
      <c r="I4089" s="152"/>
      <c r="J4089" s="152"/>
      <c r="O4089" s="161"/>
      <c r="P4089" s="161"/>
      <c r="Q4089" s="161"/>
      <c r="S4089" s="156"/>
      <c r="T4089" s="156"/>
      <c r="U4089" s="156"/>
      <c r="AR4089" s="156"/>
      <c r="AS4089" s="156"/>
      <c r="AT4089" s="156"/>
      <c r="AU4089" s="156"/>
      <c r="AV4089" s="156"/>
      <c r="AW4089" s="156"/>
      <c r="AX4089" s="156"/>
      <c r="AY4089" s="156"/>
      <c r="AZ4089" s="156"/>
      <c r="BA4089" s="156"/>
      <c r="BB4089" s="156"/>
      <c r="BC4089" s="156"/>
    </row>
    <row r="4090">
      <c r="A4090" s="152"/>
      <c r="B4090" s="152"/>
      <c r="E4090" s="156"/>
      <c r="F4090" s="156"/>
      <c r="I4090" s="152"/>
      <c r="J4090" s="152"/>
      <c r="O4090" s="161"/>
      <c r="P4090" s="161"/>
      <c r="Q4090" s="161"/>
      <c r="S4090" s="156"/>
      <c r="T4090" s="156"/>
      <c r="U4090" s="156"/>
      <c r="AR4090" s="156"/>
      <c r="AS4090" s="156"/>
      <c r="AT4090" s="156"/>
      <c r="AU4090" s="156"/>
      <c r="AV4090" s="156"/>
      <c r="AW4090" s="156"/>
      <c r="AX4090" s="156"/>
      <c r="AY4090" s="156"/>
      <c r="AZ4090" s="156"/>
      <c r="BA4090" s="156"/>
      <c r="BB4090" s="156"/>
      <c r="BC4090" s="156"/>
    </row>
    <row r="4091">
      <c r="A4091" s="152"/>
      <c r="B4091" s="152"/>
      <c r="E4091" s="156"/>
      <c r="F4091" s="156"/>
      <c r="I4091" s="152"/>
      <c r="J4091" s="152"/>
      <c r="O4091" s="161"/>
      <c r="P4091" s="161"/>
      <c r="Q4091" s="161"/>
      <c r="S4091" s="156"/>
      <c r="T4091" s="156"/>
      <c r="U4091" s="156"/>
      <c r="AR4091" s="156"/>
      <c r="AS4091" s="156"/>
      <c r="AT4091" s="156"/>
      <c r="AU4091" s="156"/>
      <c r="AV4091" s="156"/>
      <c r="AW4091" s="156"/>
      <c r="AX4091" s="156"/>
      <c r="AY4091" s="156"/>
      <c r="AZ4091" s="156"/>
      <c r="BA4091" s="156"/>
      <c r="BB4091" s="156"/>
      <c r="BC4091" s="156"/>
    </row>
    <row r="4092">
      <c r="A4092" s="152"/>
      <c r="B4092" s="152"/>
      <c r="E4092" s="156"/>
      <c r="F4092" s="156"/>
      <c r="I4092" s="152"/>
      <c r="J4092" s="152"/>
      <c r="O4092" s="161"/>
      <c r="P4092" s="161"/>
      <c r="Q4092" s="161"/>
      <c r="S4092" s="156"/>
      <c r="T4092" s="156"/>
      <c r="U4092" s="156"/>
      <c r="AR4092" s="156"/>
      <c r="AS4092" s="156"/>
      <c r="AT4092" s="156"/>
      <c r="AU4092" s="156"/>
      <c r="AV4092" s="156"/>
      <c r="AW4092" s="156"/>
      <c r="AX4092" s="156"/>
      <c r="AY4092" s="156"/>
      <c r="AZ4092" s="156"/>
      <c r="BA4092" s="156"/>
      <c r="BB4092" s="156"/>
      <c r="BC4092" s="156"/>
    </row>
    <row r="4093">
      <c r="A4093" s="152"/>
      <c r="B4093" s="152"/>
      <c r="E4093" s="156"/>
      <c r="F4093" s="156"/>
      <c r="I4093" s="152"/>
      <c r="J4093" s="152"/>
      <c r="O4093" s="161"/>
      <c r="P4093" s="161"/>
      <c r="Q4093" s="161"/>
      <c r="S4093" s="156"/>
      <c r="T4093" s="156"/>
      <c r="U4093" s="156"/>
      <c r="AR4093" s="156"/>
      <c r="AS4093" s="156"/>
      <c r="AT4093" s="156"/>
      <c r="AU4093" s="156"/>
      <c r="AV4093" s="156"/>
      <c r="AW4093" s="156"/>
      <c r="AX4093" s="156"/>
      <c r="AY4093" s="156"/>
      <c r="AZ4093" s="156"/>
      <c r="BA4093" s="156"/>
      <c r="BB4093" s="156"/>
      <c r="BC4093" s="156"/>
    </row>
    <row r="4094">
      <c r="A4094" s="152"/>
      <c r="B4094" s="152"/>
      <c r="E4094" s="156"/>
      <c r="F4094" s="156"/>
      <c r="I4094" s="152"/>
      <c r="J4094" s="152"/>
      <c r="O4094" s="161"/>
      <c r="P4094" s="161"/>
      <c r="Q4094" s="161"/>
      <c r="S4094" s="156"/>
      <c r="T4094" s="156"/>
      <c r="U4094" s="156"/>
      <c r="AR4094" s="156"/>
      <c r="AS4094" s="156"/>
      <c r="AT4094" s="156"/>
      <c r="AU4094" s="156"/>
      <c r="AV4094" s="156"/>
      <c r="AW4094" s="156"/>
      <c r="AX4094" s="156"/>
      <c r="AY4094" s="156"/>
      <c r="AZ4094" s="156"/>
      <c r="BA4094" s="156"/>
      <c r="BB4094" s="156"/>
      <c r="BC4094" s="156"/>
    </row>
    <row r="4095">
      <c r="A4095" s="152"/>
      <c r="B4095" s="152"/>
      <c r="E4095" s="156"/>
      <c r="F4095" s="156"/>
      <c r="I4095" s="152"/>
      <c r="J4095" s="152"/>
      <c r="O4095" s="161"/>
      <c r="P4095" s="161"/>
      <c r="Q4095" s="161"/>
      <c r="S4095" s="156"/>
      <c r="T4095" s="156"/>
      <c r="U4095" s="156"/>
      <c r="AR4095" s="156"/>
      <c r="AS4095" s="156"/>
      <c r="AT4095" s="156"/>
      <c r="AU4095" s="156"/>
      <c r="AV4095" s="156"/>
      <c r="AW4095" s="156"/>
      <c r="AX4095" s="156"/>
      <c r="AY4095" s="156"/>
      <c r="AZ4095" s="156"/>
      <c r="BA4095" s="156"/>
      <c r="BB4095" s="156"/>
      <c r="BC4095" s="156"/>
    </row>
    <row r="4096">
      <c r="A4096" s="152"/>
      <c r="B4096" s="152"/>
      <c r="E4096" s="156"/>
      <c r="F4096" s="156"/>
      <c r="I4096" s="152"/>
      <c r="J4096" s="152"/>
      <c r="O4096" s="161"/>
      <c r="P4096" s="161"/>
      <c r="Q4096" s="161"/>
      <c r="S4096" s="156"/>
      <c r="T4096" s="156"/>
      <c r="U4096" s="156"/>
      <c r="AR4096" s="156"/>
      <c r="AS4096" s="156"/>
      <c r="AT4096" s="156"/>
      <c r="AU4096" s="156"/>
      <c r="AV4096" s="156"/>
      <c r="AW4096" s="156"/>
      <c r="AX4096" s="156"/>
      <c r="AY4096" s="156"/>
      <c r="AZ4096" s="156"/>
      <c r="BA4096" s="156"/>
      <c r="BB4096" s="156"/>
      <c r="BC4096" s="156"/>
    </row>
    <row r="4097">
      <c r="A4097" s="152"/>
      <c r="B4097" s="152"/>
      <c r="E4097" s="156"/>
      <c r="F4097" s="156"/>
      <c r="I4097" s="152"/>
      <c r="J4097" s="152"/>
      <c r="O4097" s="161"/>
      <c r="P4097" s="161"/>
      <c r="Q4097" s="161"/>
      <c r="S4097" s="156"/>
      <c r="T4097" s="156"/>
      <c r="U4097" s="156"/>
      <c r="AR4097" s="156"/>
      <c r="AS4097" s="156"/>
      <c r="AT4097" s="156"/>
      <c r="AU4097" s="156"/>
      <c r="AV4097" s="156"/>
      <c r="AW4097" s="156"/>
      <c r="AX4097" s="156"/>
      <c r="AY4097" s="156"/>
      <c r="AZ4097" s="156"/>
      <c r="BA4097" s="156"/>
      <c r="BB4097" s="156"/>
      <c r="BC4097" s="156"/>
    </row>
    <row r="4098">
      <c r="A4098" s="152"/>
      <c r="B4098" s="152"/>
      <c r="E4098" s="156"/>
      <c r="F4098" s="156"/>
      <c r="I4098" s="152"/>
      <c r="J4098" s="152"/>
      <c r="O4098" s="161"/>
      <c r="P4098" s="161"/>
      <c r="Q4098" s="161"/>
      <c r="S4098" s="156"/>
      <c r="T4098" s="156"/>
      <c r="U4098" s="156"/>
      <c r="AR4098" s="156"/>
      <c r="AS4098" s="156"/>
      <c r="AT4098" s="156"/>
      <c r="AU4098" s="156"/>
      <c r="AV4098" s="156"/>
      <c r="AW4098" s="156"/>
      <c r="AX4098" s="156"/>
      <c r="AY4098" s="156"/>
      <c r="AZ4098" s="156"/>
      <c r="BA4098" s="156"/>
      <c r="BB4098" s="156"/>
      <c r="BC4098" s="156"/>
    </row>
    <row r="4099">
      <c r="A4099" s="152"/>
      <c r="B4099" s="152"/>
      <c r="E4099" s="156"/>
      <c r="F4099" s="156"/>
      <c r="I4099" s="152"/>
      <c r="J4099" s="152"/>
      <c r="O4099" s="161"/>
      <c r="P4099" s="161"/>
      <c r="Q4099" s="161"/>
      <c r="S4099" s="156"/>
      <c r="T4099" s="156"/>
      <c r="U4099" s="156"/>
      <c r="AR4099" s="156"/>
      <c r="AS4099" s="156"/>
      <c r="AT4099" s="156"/>
      <c r="AU4099" s="156"/>
      <c r="AV4099" s="156"/>
      <c r="AW4099" s="156"/>
      <c r="AX4099" s="156"/>
      <c r="AY4099" s="156"/>
      <c r="AZ4099" s="156"/>
      <c r="BA4099" s="156"/>
      <c r="BB4099" s="156"/>
      <c r="BC4099" s="156"/>
    </row>
    <row r="4100">
      <c r="A4100" s="152"/>
      <c r="B4100" s="152"/>
      <c r="E4100" s="156"/>
      <c r="F4100" s="156"/>
      <c r="I4100" s="152"/>
      <c r="J4100" s="152"/>
      <c r="O4100" s="161"/>
      <c r="P4100" s="161"/>
      <c r="Q4100" s="161"/>
      <c r="S4100" s="156"/>
      <c r="T4100" s="156"/>
      <c r="U4100" s="156"/>
      <c r="AR4100" s="156"/>
      <c r="AS4100" s="156"/>
      <c r="AT4100" s="156"/>
      <c r="AU4100" s="156"/>
      <c r="AV4100" s="156"/>
      <c r="AW4100" s="156"/>
      <c r="AX4100" s="156"/>
      <c r="AY4100" s="156"/>
      <c r="AZ4100" s="156"/>
      <c r="BA4100" s="156"/>
      <c r="BB4100" s="156"/>
      <c r="BC4100" s="156"/>
    </row>
    <row r="4101">
      <c r="A4101" s="152"/>
      <c r="B4101" s="152"/>
      <c r="E4101" s="156"/>
      <c r="F4101" s="156"/>
      <c r="I4101" s="152"/>
      <c r="J4101" s="152"/>
      <c r="O4101" s="161"/>
      <c r="P4101" s="161"/>
      <c r="Q4101" s="161"/>
      <c r="S4101" s="156"/>
      <c r="T4101" s="156"/>
      <c r="U4101" s="156"/>
      <c r="AR4101" s="156"/>
      <c r="AS4101" s="156"/>
      <c r="AT4101" s="156"/>
      <c r="AU4101" s="156"/>
      <c r="AV4101" s="156"/>
      <c r="AW4101" s="156"/>
      <c r="AX4101" s="156"/>
      <c r="AY4101" s="156"/>
      <c r="AZ4101" s="156"/>
      <c r="BA4101" s="156"/>
      <c r="BB4101" s="156"/>
      <c r="BC4101" s="156"/>
    </row>
    <row r="4102">
      <c r="A4102" s="152"/>
      <c r="B4102" s="152"/>
      <c r="E4102" s="156"/>
      <c r="F4102" s="156"/>
      <c r="I4102" s="152"/>
      <c r="J4102" s="152"/>
      <c r="O4102" s="161"/>
      <c r="P4102" s="161"/>
      <c r="Q4102" s="161"/>
      <c r="S4102" s="156"/>
      <c r="T4102" s="156"/>
      <c r="U4102" s="156"/>
      <c r="AR4102" s="156"/>
      <c r="AS4102" s="156"/>
      <c r="AT4102" s="156"/>
      <c r="AU4102" s="156"/>
      <c r="AV4102" s="156"/>
      <c r="AW4102" s="156"/>
      <c r="AX4102" s="156"/>
      <c r="AY4102" s="156"/>
      <c r="AZ4102" s="156"/>
      <c r="BA4102" s="156"/>
      <c r="BB4102" s="156"/>
      <c r="BC4102" s="156"/>
    </row>
    <row r="4103">
      <c r="A4103" s="152"/>
      <c r="B4103" s="152"/>
      <c r="E4103" s="156"/>
      <c r="F4103" s="156"/>
      <c r="I4103" s="152"/>
      <c r="J4103" s="152"/>
      <c r="O4103" s="161"/>
      <c r="P4103" s="161"/>
      <c r="Q4103" s="161"/>
      <c r="S4103" s="156"/>
      <c r="T4103" s="156"/>
      <c r="U4103" s="156"/>
      <c r="AR4103" s="156"/>
      <c r="AS4103" s="156"/>
      <c r="AT4103" s="156"/>
      <c r="AU4103" s="156"/>
      <c r="AV4103" s="156"/>
      <c r="AW4103" s="156"/>
      <c r="AX4103" s="156"/>
      <c r="AY4103" s="156"/>
      <c r="AZ4103" s="156"/>
      <c r="BA4103" s="156"/>
      <c r="BB4103" s="156"/>
      <c r="BC4103" s="156"/>
    </row>
    <row r="4104">
      <c r="A4104" s="152"/>
      <c r="B4104" s="152"/>
      <c r="E4104" s="156"/>
      <c r="F4104" s="156"/>
      <c r="I4104" s="152"/>
      <c r="J4104" s="152"/>
      <c r="O4104" s="161"/>
      <c r="P4104" s="161"/>
      <c r="Q4104" s="161"/>
      <c r="S4104" s="156"/>
      <c r="T4104" s="156"/>
      <c r="U4104" s="156"/>
      <c r="AR4104" s="156"/>
      <c r="AS4104" s="156"/>
      <c r="AT4104" s="156"/>
      <c r="AU4104" s="156"/>
      <c r="AV4104" s="156"/>
      <c r="AW4104" s="156"/>
      <c r="AX4104" s="156"/>
      <c r="AY4104" s="156"/>
      <c r="AZ4104" s="156"/>
      <c r="BA4104" s="156"/>
      <c r="BB4104" s="156"/>
      <c r="BC4104" s="156"/>
    </row>
    <row r="4105">
      <c r="A4105" s="152"/>
      <c r="B4105" s="152"/>
      <c r="E4105" s="156"/>
      <c r="F4105" s="156"/>
      <c r="I4105" s="152"/>
      <c r="J4105" s="152"/>
      <c r="O4105" s="161"/>
      <c r="P4105" s="161"/>
      <c r="Q4105" s="161"/>
      <c r="S4105" s="156"/>
      <c r="T4105" s="156"/>
      <c r="U4105" s="156"/>
      <c r="AR4105" s="156"/>
      <c r="AS4105" s="156"/>
      <c r="AT4105" s="156"/>
      <c r="AU4105" s="156"/>
      <c r="AV4105" s="156"/>
      <c r="AW4105" s="156"/>
      <c r="AX4105" s="156"/>
      <c r="AY4105" s="156"/>
      <c r="AZ4105" s="156"/>
      <c r="BA4105" s="156"/>
      <c r="BB4105" s="156"/>
      <c r="BC4105" s="156"/>
    </row>
    <row r="4106">
      <c r="A4106" s="152"/>
      <c r="B4106" s="152"/>
      <c r="E4106" s="156"/>
      <c r="F4106" s="156"/>
      <c r="I4106" s="152"/>
      <c r="J4106" s="152"/>
      <c r="O4106" s="161"/>
      <c r="P4106" s="161"/>
      <c r="Q4106" s="161"/>
      <c r="S4106" s="156"/>
      <c r="T4106" s="156"/>
      <c r="U4106" s="156"/>
      <c r="AR4106" s="156"/>
      <c r="AS4106" s="156"/>
      <c r="AT4106" s="156"/>
      <c r="AU4106" s="156"/>
      <c r="AV4106" s="156"/>
      <c r="AW4106" s="156"/>
      <c r="AX4106" s="156"/>
      <c r="AY4106" s="156"/>
      <c r="AZ4106" s="156"/>
      <c r="BA4106" s="156"/>
      <c r="BB4106" s="156"/>
      <c r="BC4106" s="156"/>
    </row>
    <row r="4107">
      <c r="A4107" s="152"/>
      <c r="B4107" s="152"/>
      <c r="E4107" s="156"/>
      <c r="F4107" s="156"/>
      <c r="I4107" s="152"/>
      <c r="J4107" s="152"/>
      <c r="O4107" s="161"/>
      <c r="P4107" s="161"/>
      <c r="Q4107" s="161"/>
      <c r="S4107" s="156"/>
      <c r="T4107" s="156"/>
      <c r="U4107" s="156"/>
      <c r="AR4107" s="156"/>
      <c r="AS4107" s="156"/>
      <c r="AT4107" s="156"/>
      <c r="AU4107" s="156"/>
      <c r="AV4107" s="156"/>
      <c r="AW4107" s="156"/>
      <c r="AX4107" s="156"/>
      <c r="AY4107" s="156"/>
      <c r="AZ4107" s="156"/>
      <c r="BA4107" s="156"/>
      <c r="BB4107" s="156"/>
      <c r="BC4107" s="156"/>
    </row>
    <row r="4108">
      <c r="A4108" s="152"/>
      <c r="B4108" s="152"/>
      <c r="E4108" s="156"/>
      <c r="F4108" s="156"/>
      <c r="I4108" s="152"/>
      <c r="J4108" s="152"/>
      <c r="O4108" s="161"/>
      <c r="P4108" s="161"/>
      <c r="Q4108" s="161"/>
      <c r="S4108" s="156"/>
      <c r="T4108" s="156"/>
      <c r="U4108" s="156"/>
      <c r="AR4108" s="156"/>
      <c r="AS4108" s="156"/>
      <c r="AT4108" s="156"/>
      <c r="AU4108" s="156"/>
      <c r="AV4108" s="156"/>
      <c r="AW4108" s="156"/>
      <c r="AX4108" s="156"/>
      <c r="AY4108" s="156"/>
      <c r="AZ4108" s="156"/>
      <c r="BA4108" s="156"/>
      <c r="BB4108" s="156"/>
      <c r="BC4108" s="156"/>
    </row>
    <row r="4109">
      <c r="A4109" s="152"/>
      <c r="B4109" s="152"/>
      <c r="E4109" s="156"/>
      <c r="F4109" s="156"/>
      <c r="I4109" s="152"/>
      <c r="J4109" s="152"/>
      <c r="O4109" s="161"/>
      <c r="P4109" s="161"/>
      <c r="Q4109" s="161"/>
      <c r="S4109" s="156"/>
      <c r="T4109" s="156"/>
      <c r="U4109" s="156"/>
      <c r="AR4109" s="156"/>
      <c r="AS4109" s="156"/>
      <c r="AT4109" s="156"/>
      <c r="AU4109" s="156"/>
      <c r="AV4109" s="156"/>
      <c r="AW4109" s="156"/>
      <c r="AX4109" s="156"/>
      <c r="AY4109" s="156"/>
      <c r="AZ4109" s="156"/>
      <c r="BA4109" s="156"/>
      <c r="BB4109" s="156"/>
      <c r="BC4109" s="156"/>
    </row>
    <row r="4110">
      <c r="A4110" s="152"/>
      <c r="B4110" s="152"/>
      <c r="E4110" s="156"/>
      <c r="F4110" s="156"/>
      <c r="I4110" s="152"/>
      <c r="J4110" s="152"/>
      <c r="O4110" s="161"/>
      <c r="P4110" s="161"/>
      <c r="Q4110" s="161"/>
      <c r="S4110" s="156"/>
      <c r="T4110" s="156"/>
      <c r="U4110" s="156"/>
      <c r="AR4110" s="156"/>
      <c r="AS4110" s="156"/>
      <c r="AT4110" s="156"/>
      <c r="AU4110" s="156"/>
      <c r="AV4110" s="156"/>
      <c r="AW4110" s="156"/>
      <c r="AX4110" s="156"/>
      <c r="AY4110" s="156"/>
      <c r="AZ4110" s="156"/>
      <c r="BA4110" s="156"/>
      <c r="BB4110" s="156"/>
      <c r="BC4110" s="156"/>
    </row>
    <row r="4111">
      <c r="A4111" s="152"/>
      <c r="B4111" s="152"/>
      <c r="E4111" s="156"/>
      <c r="F4111" s="156"/>
      <c r="I4111" s="152"/>
      <c r="J4111" s="152"/>
      <c r="O4111" s="161"/>
      <c r="P4111" s="161"/>
      <c r="Q4111" s="161"/>
      <c r="S4111" s="156"/>
      <c r="T4111" s="156"/>
      <c r="U4111" s="156"/>
      <c r="AR4111" s="156"/>
      <c r="AS4111" s="156"/>
      <c r="AT4111" s="156"/>
      <c r="AU4111" s="156"/>
      <c r="AV4111" s="156"/>
      <c r="AW4111" s="156"/>
      <c r="AX4111" s="156"/>
      <c r="AY4111" s="156"/>
      <c r="AZ4111" s="156"/>
      <c r="BA4111" s="156"/>
      <c r="BB4111" s="156"/>
      <c r="BC4111" s="156"/>
    </row>
    <row r="4112">
      <c r="A4112" s="152"/>
      <c r="B4112" s="152"/>
      <c r="E4112" s="156"/>
      <c r="F4112" s="156"/>
      <c r="I4112" s="152"/>
      <c r="J4112" s="152"/>
      <c r="O4112" s="161"/>
      <c r="P4112" s="161"/>
      <c r="Q4112" s="161"/>
      <c r="S4112" s="156"/>
      <c r="T4112" s="156"/>
      <c r="U4112" s="156"/>
      <c r="AR4112" s="156"/>
      <c r="AS4112" s="156"/>
      <c r="AT4112" s="156"/>
      <c r="AU4112" s="156"/>
      <c r="AV4112" s="156"/>
      <c r="AW4112" s="156"/>
      <c r="AX4112" s="156"/>
      <c r="AY4112" s="156"/>
      <c r="AZ4112" s="156"/>
      <c r="BA4112" s="156"/>
      <c r="BB4112" s="156"/>
      <c r="BC4112" s="156"/>
    </row>
    <row r="4113">
      <c r="A4113" s="152"/>
      <c r="B4113" s="152"/>
      <c r="E4113" s="156"/>
      <c r="F4113" s="156"/>
      <c r="I4113" s="152"/>
      <c r="J4113" s="152"/>
      <c r="O4113" s="161"/>
      <c r="P4113" s="161"/>
      <c r="Q4113" s="161"/>
      <c r="S4113" s="156"/>
      <c r="T4113" s="156"/>
      <c r="U4113" s="156"/>
      <c r="AR4113" s="156"/>
      <c r="AS4113" s="156"/>
      <c r="AT4113" s="156"/>
      <c r="AU4113" s="156"/>
      <c r="AV4113" s="156"/>
      <c r="AW4113" s="156"/>
      <c r="AX4113" s="156"/>
      <c r="AY4113" s="156"/>
      <c r="AZ4113" s="156"/>
      <c r="BA4113" s="156"/>
      <c r="BB4113" s="156"/>
      <c r="BC4113" s="156"/>
    </row>
    <row r="4114">
      <c r="A4114" s="152"/>
      <c r="B4114" s="152"/>
      <c r="E4114" s="156"/>
      <c r="F4114" s="156"/>
      <c r="I4114" s="152"/>
      <c r="J4114" s="152"/>
      <c r="O4114" s="161"/>
      <c r="P4114" s="161"/>
      <c r="Q4114" s="161"/>
      <c r="S4114" s="156"/>
      <c r="T4114" s="156"/>
      <c r="U4114" s="156"/>
      <c r="AR4114" s="156"/>
      <c r="AS4114" s="156"/>
      <c r="AT4114" s="156"/>
      <c r="AU4114" s="156"/>
      <c r="AV4114" s="156"/>
      <c r="AW4114" s="156"/>
      <c r="AX4114" s="156"/>
      <c r="AY4114" s="156"/>
      <c r="AZ4114" s="156"/>
      <c r="BA4114" s="156"/>
      <c r="BB4114" s="156"/>
      <c r="BC4114" s="156"/>
    </row>
    <row r="4115">
      <c r="A4115" s="152"/>
      <c r="B4115" s="152"/>
      <c r="E4115" s="156"/>
      <c r="F4115" s="156"/>
      <c r="I4115" s="152"/>
      <c r="J4115" s="152"/>
      <c r="O4115" s="161"/>
      <c r="P4115" s="161"/>
      <c r="Q4115" s="161"/>
      <c r="S4115" s="156"/>
      <c r="T4115" s="156"/>
      <c r="U4115" s="156"/>
      <c r="AR4115" s="156"/>
      <c r="AS4115" s="156"/>
      <c r="AT4115" s="156"/>
      <c r="AU4115" s="156"/>
      <c r="AV4115" s="156"/>
      <c r="AW4115" s="156"/>
      <c r="AX4115" s="156"/>
      <c r="AY4115" s="156"/>
      <c r="AZ4115" s="156"/>
      <c r="BA4115" s="156"/>
      <c r="BB4115" s="156"/>
      <c r="BC4115" s="156"/>
    </row>
    <row r="4116">
      <c r="A4116" s="152"/>
      <c r="B4116" s="152"/>
      <c r="E4116" s="156"/>
      <c r="F4116" s="156"/>
      <c r="I4116" s="152"/>
      <c r="J4116" s="152"/>
      <c r="O4116" s="161"/>
      <c r="P4116" s="161"/>
      <c r="Q4116" s="161"/>
      <c r="S4116" s="156"/>
      <c r="T4116" s="156"/>
      <c r="U4116" s="156"/>
      <c r="AR4116" s="156"/>
      <c r="AS4116" s="156"/>
      <c r="AT4116" s="156"/>
      <c r="AU4116" s="156"/>
      <c r="AV4116" s="156"/>
      <c r="AW4116" s="156"/>
      <c r="AX4116" s="156"/>
      <c r="AY4116" s="156"/>
      <c r="AZ4116" s="156"/>
      <c r="BA4116" s="156"/>
      <c r="BB4116" s="156"/>
      <c r="BC4116" s="156"/>
    </row>
    <row r="4117">
      <c r="A4117" s="152"/>
      <c r="B4117" s="152"/>
      <c r="E4117" s="156"/>
      <c r="F4117" s="156"/>
      <c r="I4117" s="152"/>
      <c r="J4117" s="152"/>
      <c r="O4117" s="161"/>
      <c r="P4117" s="161"/>
      <c r="Q4117" s="161"/>
      <c r="S4117" s="156"/>
      <c r="T4117" s="156"/>
      <c r="U4117" s="156"/>
      <c r="AR4117" s="156"/>
      <c r="AS4117" s="156"/>
      <c r="AT4117" s="156"/>
      <c r="AU4117" s="156"/>
      <c r="AV4117" s="156"/>
      <c r="AW4117" s="156"/>
      <c r="AX4117" s="156"/>
      <c r="AY4117" s="156"/>
      <c r="AZ4117" s="156"/>
      <c r="BA4117" s="156"/>
      <c r="BB4117" s="156"/>
      <c r="BC4117" s="156"/>
    </row>
    <row r="4118">
      <c r="A4118" s="152"/>
      <c r="B4118" s="152"/>
      <c r="E4118" s="156"/>
      <c r="F4118" s="156"/>
      <c r="I4118" s="152"/>
      <c r="J4118" s="152"/>
      <c r="O4118" s="161"/>
      <c r="P4118" s="161"/>
      <c r="Q4118" s="161"/>
      <c r="S4118" s="156"/>
      <c r="T4118" s="156"/>
      <c r="U4118" s="156"/>
      <c r="AR4118" s="156"/>
      <c r="AS4118" s="156"/>
      <c r="AT4118" s="156"/>
      <c r="AU4118" s="156"/>
      <c r="AV4118" s="156"/>
      <c r="AW4118" s="156"/>
      <c r="AX4118" s="156"/>
      <c r="AY4118" s="156"/>
      <c r="AZ4118" s="156"/>
      <c r="BA4118" s="156"/>
      <c r="BB4118" s="156"/>
      <c r="BC4118" s="156"/>
    </row>
    <row r="4119">
      <c r="A4119" s="152"/>
      <c r="B4119" s="152"/>
      <c r="E4119" s="156"/>
      <c r="F4119" s="156"/>
      <c r="I4119" s="152"/>
      <c r="J4119" s="152"/>
      <c r="O4119" s="161"/>
      <c r="P4119" s="161"/>
      <c r="Q4119" s="161"/>
      <c r="S4119" s="156"/>
      <c r="T4119" s="156"/>
      <c r="U4119" s="156"/>
      <c r="AR4119" s="156"/>
      <c r="AS4119" s="156"/>
      <c r="AT4119" s="156"/>
      <c r="AU4119" s="156"/>
      <c r="AV4119" s="156"/>
      <c r="AW4119" s="156"/>
      <c r="AX4119" s="156"/>
      <c r="AY4119" s="156"/>
      <c r="AZ4119" s="156"/>
      <c r="BA4119" s="156"/>
      <c r="BB4119" s="156"/>
      <c r="BC4119" s="156"/>
    </row>
    <row r="4120">
      <c r="A4120" s="152"/>
      <c r="B4120" s="152"/>
      <c r="E4120" s="156"/>
      <c r="F4120" s="156"/>
      <c r="I4120" s="152"/>
      <c r="J4120" s="152"/>
      <c r="O4120" s="161"/>
      <c r="P4120" s="161"/>
      <c r="Q4120" s="161"/>
      <c r="S4120" s="156"/>
      <c r="T4120" s="156"/>
      <c r="U4120" s="156"/>
      <c r="AR4120" s="156"/>
      <c r="AS4120" s="156"/>
      <c r="AT4120" s="156"/>
      <c r="AU4120" s="156"/>
      <c r="AV4120" s="156"/>
      <c r="AW4120" s="156"/>
      <c r="AX4120" s="156"/>
      <c r="AY4120" s="156"/>
      <c r="AZ4120" s="156"/>
      <c r="BA4120" s="156"/>
      <c r="BB4120" s="156"/>
      <c r="BC4120" s="156"/>
    </row>
    <row r="4121">
      <c r="A4121" s="152"/>
      <c r="B4121" s="152"/>
      <c r="E4121" s="156"/>
      <c r="F4121" s="156"/>
      <c r="I4121" s="152"/>
      <c r="J4121" s="152"/>
      <c r="O4121" s="161"/>
      <c r="P4121" s="161"/>
      <c r="Q4121" s="161"/>
      <c r="S4121" s="156"/>
      <c r="T4121" s="156"/>
      <c r="U4121" s="156"/>
      <c r="AR4121" s="156"/>
      <c r="AS4121" s="156"/>
      <c r="AT4121" s="156"/>
      <c r="AU4121" s="156"/>
      <c r="AV4121" s="156"/>
      <c r="AW4121" s="156"/>
      <c r="AX4121" s="156"/>
      <c r="AY4121" s="156"/>
      <c r="AZ4121" s="156"/>
      <c r="BA4121" s="156"/>
      <c r="BB4121" s="156"/>
      <c r="BC4121" s="156"/>
    </row>
    <row r="4122">
      <c r="A4122" s="152"/>
      <c r="B4122" s="152"/>
      <c r="E4122" s="156"/>
      <c r="F4122" s="156"/>
      <c r="I4122" s="152"/>
      <c r="J4122" s="152"/>
      <c r="O4122" s="161"/>
      <c r="P4122" s="161"/>
      <c r="Q4122" s="161"/>
      <c r="S4122" s="156"/>
      <c r="T4122" s="156"/>
      <c r="U4122" s="156"/>
      <c r="AR4122" s="156"/>
      <c r="AS4122" s="156"/>
      <c r="AT4122" s="156"/>
      <c r="AU4122" s="156"/>
      <c r="AV4122" s="156"/>
      <c r="AW4122" s="156"/>
      <c r="AX4122" s="156"/>
      <c r="AY4122" s="156"/>
      <c r="AZ4122" s="156"/>
      <c r="BA4122" s="156"/>
      <c r="BB4122" s="156"/>
      <c r="BC4122" s="156"/>
    </row>
    <row r="4123">
      <c r="A4123" s="152"/>
      <c r="B4123" s="152"/>
      <c r="E4123" s="156"/>
      <c r="F4123" s="156"/>
      <c r="I4123" s="152"/>
      <c r="J4123" s="152"/>
      <c r="O4123" s="161"/>
      <c r="P4123" s="161"/>
      <c r="Q4123" s="161"/>
      <c r="S4123" s="156"/>
      <c r="T4123" s="156"/>
      <c r="U4123" s="156"/>
      <c r="AR4123" s="156"/>
      <c r="AS4123" s="156"/>
      <c r="AT4123" s="156"/>
      <c r="AU4123" s="156"/>
      <c r="AV4123" s="156"/>
      <c r="AW4123" s="156"/>
      <c r="AX4123" s="156"/>
      <c r="AY4123" s="156"/>
      <c r="AZ4123" s="156"/>
      <c r="BA4123" s="156"/>
      <c r="BB4123" s="156"/>
      <c r="BC4123" s="156"/>
    </row>
    <row r="4124">
      <c r="A4124" s="152"/>
      <c r="B4124" s="152"/>
      <c r="E4124" s="156"/>
      <c r="F4124" s="156"/>
      <c r="I4124" s="152"/>
      <c r="J4124" s="152"/>
      <c r="O4124" s="161"/>
      <c r="P4124" s="161"/>
      <c r="Q4124" s="161"/>
      <c r="S4124" s="156"/>
      <c r="T4124" s="156"/>
      <c r="U4124" s="156"/>
      <c r="AR4124" s="156"/>
      <c r="AS4124" s="156"/>
      <c r="AT4124" s="156"/>
      <c r="AU4124" s="156"/>
      <c r="AV4124" s="156"/>
      <c r="AW4124" s="156"/>
      <c r="AX4124" s="156"/>
      <c r="AY4124" s="156"/>
      <c r="AZ4124" s="156"/>
      <c r="BA4124" s="156"/>
      <c r="BB4124" s="156"/>
      <c r="BC4124" s="156"/>
    </row>
    <row r="4125">
      <c r="A4125" s="152"/>
      <c r="B4125" s="152"/>
      <c r="E4125" s="156"/>
      <c r="F4125" s="156"/>
      <c r="I4125" s="152"/>
      <c r="J4125" s="152"/>
      <c r="O4125" s="161"/>
      <c r="P4125" s="161"/>
      <c r="Q4125" s="161"/>
      <c r="S4125" s="156"/>
      <c r="T4125" s="156"/>
      <c r="U4125" s="156"/>
      <c r="AR4125" s="156"/>
      <c r="AS4125" s="156"/>
      <c r="AT4125" s="156"/>
      <c r="AU4125" s="156"/>
      <c r="AV4125" s="156"/>
      <c r="AW4125" s="156"/>
      <c r="AX4125" s="156"/>
      <c r="AY4125" s="156"/>
      <c r="AZ4125" s="156"/>
      <c r="BA4125" s="156"/>
      <c r="BB4125" s="156"/>
      <c r="BC4125" s="156"/>
    </row>
    <row r="4126">
      <c r="A4126" s="152"/>
      <c r="B4126" s="152"/>
      <c r="E4126" s="156"/>
      <c r="F4126" s="156"/>
      <c r="I4126" s="152"/>
      <c r="J4126" s="152"/>
      <c r="O4126" s="161"/>
      <c r="P4126" s="161"/>
      <c r="Q4126" s="161"/>
      <c r="S4126" s="156"/>
      <c r="T4126" s="156"/>
      <c r="U4126" s="156"/>
      <c r="AR4126" s="156"/>
      <c r="AS4126" s="156"/>
      <c r="AT4126" s="156"/>
      <c r="AU4126" s="156"/>
      <c r="AV4126" s="156"/>
      <c r="AW4126" s="156"/>
      <c r="AX4126" s="156"/>
      <c r="AY4126" s="156"/>
      <c r="AZ4126" s="156"/>
      <c r="BA4126" s="156"/>
      <c r="BB4126" s="156"/>
      <c r="BC4126" s="156"/>
    </row>
    <row r="4127">
      <c r="A4127" s="152"/>
      <c r="B4127" s="152"/>
      <c r="E4127" s="156"/>
      <c r="F4127" s="156"/>
      <c r="I4127" s="152"/>
      <c r="J4127" s="152"/>
      <c r="O4127" s="161"/>
      <c r="P4127" s="161"/>
      <c r="Q4127" s="161"/>
      <c r="S4127" s="156"/>
      <c r="T4127" s="156"/>
      <c r="U4127" s="156"/>
      <c r="AR4127" s="156"/>
      <c r="AS4127" s="156"/>
      <c r="AT4127" s="156"/>
      <c r="AU4127" s="156"/>
      <c r="AV4127" s="156"/>
      <c r="AW4127" s="156"/>
      <c r="AX4127" s="156"/>
      <c r="AY4127" s="156"/>
      <c r="AZ4127" s="156"/>
      <c r="BA4127" s="156"/>
      <c r="BB4127" s="156"/>
      <c r="BC4127" s="156"/>
    </row>
    <row r="4128">
      <c r="A4128" s="152"/>
      <c r="B4128" s="152"/>
      <c r="E4128" s="156"/>
      <c r="F4128" s="156"/>
      <c r="I4128" s="152"/>
      <c r="J4128" s="152"/>
      <c r="O4128" s="161"/>
      <c r="P4128" s="161"/>
      <c r="Q4128" s="161"/>
      <c r="S4128" s="156"/>
      <c r="T4128" s="156"/>
      <c r="U4128" s="156"/>
      <c r="AR4128" s="156"/>
      <c r="AS4128" s="156"/>
      <c r="AT4128" s="156"/>
      <c r="AU4128" s="156"/>
      <c r="AV4128" s="156"/>
      <c r="AW4128" s="156"/>
      <c r="AX4128" s="156"/>
      <c r="AY4128" s="156"/>
      <c r="AZ4128" s="156"/>
      <c r="BA4128" s="156"/>
      <c r="BB4128" s="156"/>
      <c r="BC4128" s="156"/>
    </row>
    <row r="4129">
      <c r="A4129" s="152"/>
      <c r="B4129" s="152"/>
      <c r="E4129" s="156"/>
      <c r="F4129" s="156"/>
      <c r="I4129" s="152"/>
      <c r="J4129" s="152"/>
      <c r="O4129" s="161"/>
      <c r="P4129" s="161"/>
      <c r="Q4129" s="161"/>
      <c r="S4129" s="156"/>
      <c r="T4129" s="156"/>
      <c r="U4129" s="156"/>
      <c r="AR4129" s="156"/>
      <c r="AS4129" s="156"/>
      <c r="AT4129" s="156"/>
      <c r="AU4129" s="156"/>
      <c r="AV4129" s="156"/>
      <c r="AW4129" s="156"/>
      <c r="AX4129" s="156"/>
      <c r="AY4129" s="156"/>
      <c r="AZ4129" s="156"/>
      <c r="BA4129" s="156"/>
      <c r="BB4129" s="156"/>
      <c r="BC4129" s="156"/>
    </row>
    <row r="4130">
      <c r="A4130" s="152"/>
      <c r="B4130" s="152"/>
      <c r="E4130" s="156"/>
      <c r="F4130" s="156"/>
      <c r="I4130" s="152"/>
      <c r="J4130" s="152"/>
      <c r="O4130" s="161"/>
      <c r="P4130" s="161"/>
      <c r="Q4130" s="161"/>
      <c r="S4130" s="156"/>
      <c r="T4130" s="156"/>
      <c r="U4130" s="156"/>
      <c r="AR4130" s="156"/>
      <c r="AS4130" s="156"/>
      <c r="AT4130" s="156"/>
      <c r="AU4130" s="156"/>
      <c r="AV4130" s="156"/>
      <c r="AW4130" s="156"/>
      <c r="AX4130" s="156"/>
      <c r="AY4130" s="156"/>
      <c r="AZ4130" s="156"/>
      <c r="BA4130" s="156"/>
      <c r="BB4130" s="156"/>
      <c r="BC4130" s="156"/>
    </row>
    <row r="4131">
      <c r="A4131" s="152"/>
      <c r="B4131" s="152"/>
      <c r="E4131" s="156"/>
      <c r="F4131" s="156"/>
      <c r="I4131" s="152"/>
      <c r="J4131" s="152"/>
      <c r="O4131" s="161"/>
      <c r="P4131" s="161"/>
      <c r="Q4131" s="161"/>
      <c r="S4131" s="156"/>
      <c r="T4131" s="156"/>
      <c r="U4131" s="156"/>
      <c r="AR4131" s="156"/>
      <c r="AS4131" s="156"/>
      <c r="AT4131" s="156"/>
      <c r="AU4131" s="156"/>
      <c r="AV4131" s="156"/>
      <c r="AW4131" s="156"/>
      <c r="AX4131" s="156"/>
      <c r="AY4131" s="156"/>
      <c r="AZ4131" s="156"/>
      <c r="BA4131" s="156"/>
      <c r="BB4131" s="156"/>
      <c r="BC4131" s="156"/>
    </row>
    <row r="4132">
      <c r="A4132" s="152"/>
      <c r="B4132" s="152"/>
      <c r="E4132" s="156"/>
      <c r="F4132" s="156"/>
      <c r="I4132" s="152"/>
      <c r="J4132" s="152"/>
      <c r="O4132" s="161"/>
      <c r="P4132" s="161"/>
      <c r="Q4132" s="161"/>
      <c r="S4132" s="156"/>
      <c r="T4132" s="156"/>
      <c r="U4132" s="156"/>
      <c r="AR4132" s="156"/>
      <c r="AS4132" s="156"/>
      <c r="AT4132" s="156"/>
      <c r="AU4132" s="156"/>
      <c r="AV4132" s="156"/>
      <c r="AW4132" s="156"/>
      <c r="AX4132" s="156"/>
      <c r="AY4132" s="156"/>
      <c r="AZ4132" s="156"/>
      <c r="BA4132" s="156"/>
      <c r="BB4132" s="156"/>
      <c r="BC4132" s="156"/>
    </row>
    <row r="4133">
      <c r="A4133" s="152"/>
      <c r="B4133" s="152"/>
      <c r="E4133" s="156"/>
      <c r="F4133" s="156"/>
      <c r="I4133" s="152"/>
      <c r="J4133" s="152"/>
      <c r="O4133" s="161"/>
      <c r="P4133" s="161"/>
      <c r="Q4133" s="161"/>
      <c r="S4133" s="156"/>
      <c r="T4133" s="156"/>
      <c r="U4133" s="156"/>
      <c r="AR4133" s="156"/>
      <c r="AS4133" s="156"/>
      <c r="AT4133" s="156"/>
      <c r="AU4133" s="156"/>
      <c r="AV4133" s="156"/>
      <c r="AW4133" s="156"/>
      <c r="AX4133" s="156"/>
      <c r="AY4133" s="156"/>
      <c r="AZ4133" s="156"/>
      <c r="BA4133" s="156"/>
      <c r="BB4133" s="156"/>
      <c r="BC4133" s="156"/>
    </row>
    <row r="4134">
      <c r="A4134" s="152"/>
      <c r="B4134" s="152"/>
      <c r="E4134" s="156"/>
      <c r="F4134" s="156"/>
      <c r="I4134" s="152"/>
      <c r="J4134" s="152"/>
      <c r="O4134" s="161"/>
      <c r="P4134" s="161"/>
      <c r="Q4134" s="161"/>
      <c r="S4134" s="156"/>
      <c r="T4134" s="156"/>
      <c r="U4134" s="156"/>
      <c r="AR4134" s="156"/>
      <c r="AS4134" s="156"/>
      <c r="AT4134" s="156"/>
      <c r="AU4134" s="156"/>
      <c r="AV4134" s="156"/>
      <c r="AW4134" s="156"/>
      <c r="AX4134" s="156"/>
      <c r="AY4134" s="156"/>
      <c r="AZ4134" s="156"/>
      <c r="BA4134" s="156"/>
      <c r="BB4134" s="156"/>
      <c r="BC4134" s="156"/>
    </row>
    <row r="4135">
      <c r="A4135" s="152"/>
      <c r="B4135" s="152"/>
      <c r="E4135" s="156"/>
      <c r="F4135" s="156"/>
      <c r="I4135" s="152"/>
      <c r="J4135" s="152"/>
      <c r="O4135" s="161"/>
      <c r="P4135" s="161"/>
      <c r="Q4135" s="161"/>
      <c r="S4135" s="156"/>
      <c r="T4135" s="156"/>
      <c r="U4135" s="156"/>
      <c r="AR4135" s="156"/>
      <c r="AS4135" s="156"/>
      <c r="AT4135" s="156"/>
      <c r="AU4135" s="156"/>
      <c r="AV4135" s="156"/>
      <c r="AW4135" s="156"/>
      <c r="AX4135" s="156"/>
      <c r="AY4135" s="156"/>
      <c r="AZ4135" s="156"/>
      <c r="BA4135" s="156"/>
      <c r="BB4135" s="156"/>
      <c r="BC4135" s="156"/>
    </row>
    <row r="4136">
      <c r="A4136" s="152"/>
      <c r="B4136" s="152"/>
      <c r="E4136" s="156"/>
      <c r="F4136" s="156"/>
      <c r="I4136" s="152"/>
      <c r="J4136" s="152"/>
      <c r="O4136" s="161"/>
      <c r="P4136" s="161"/>
      <c r="Q4136" s="161"/>
      <c r="S4136" s="156"/>
      <c r="T4136" s="156"/>
      <c r="U4136" s="156"/>
      <c r="AR4136" s="156"/>
      <c r="AS4136" s="156"/>
      <c r="AT4136" s="156"/>
      <c r="AU4136" s="156"/>
      <c r="AV4136" s="156"/>
      <c r="AW4136" s="156"/>
      <c r="AX4136" s="156"/>
      <c r="AY4136" s="156"/>
      <c r="AZ4136" s="156"/>
      <c r="BA4136" s="156"/>
      <c r="BB4136" s="156"/>
      <c r="BC4136" s="156"/>
    </row>
    <row r="4137">
      <c r="A4137" s="152"/>
      <c r="B4137" s="152"/>
      <c r="E4137" s="156"/>
      <c r="F4137" s="156"/>
      <c r="I4137" s="152"/>
      <c r="J4137" s="152"/>
      <c r="O4137" s="161"/>
      <c r="P4137" s="161"/>
      <c r="Q4137" s="161"/>
      <c r="S4137" s="156"/>
      <c r="T4137" s="156"/>
      <c r="U4137" s="156"/>
      <c r="AR4137" s="156"/>
      <c r="AS4137" s="156"/>
      <c r="AT4137" s="156"/>
      <c r="AU4137" s="156"/>
      <c r="AV4137" s="156"/>
      <c r="AW4137" s="156"/>
      <c r="AX4137" s="156"/>
      <c r="AY4137" s="156"/>
      <c r="AZ4137" s="156"/>
      <c r="BA4137" s="156"/>
      <c r="BB4137" s="156"/>
      <c r="BC4137" s="156"/>
    </row>
    <row r="4138">
      <c r="A4138" s="152"/>
      <c r="B4138" s="152"/>
      <c r="E4138" s="156"/>
      <c r="F4138" s="156"/>
      <c r="I4138" s="152"/>
      <c r="J4138" s="152"/>
      <c r="O4138" s="161"/>
      <c r="P4138" s="161"/>
      <c r="Q4138" s="161"/>
      <c r="S4138" s="156"/>
      <c r="T4138" s="156"/>
      <c r="U4138" s="156"/>
      <c r="AR4138" s="156"/>
      <c r="AS4138" s="156"/>
      <c r="AT4138" s="156"/>
      <c r="AU4138" s="156"/>
      <c r="AV4138" s="156"/>
      <c r="AW4138" s="156"/>
      <c r="AX4138" s="156"/>
      <c r="AY4138" s="156"/>
      <c r="AZ4138" s="156"/>
      <c r="BA4138" s="156"/>
      <c r="BB4138" s="156"/>
      <c r="BC4138" s="156"/>
    </row>
    <row r="4139">
      <c r="A4139" s="152"/>
      <c r="B4139" s="152"/>
      <c r="E4139" s="156"/>
      <c r="F4139" s="156"/>
      <c r="I4139" s="152"/>
      <c r="J4139" s="152"/>
      <c r="O4139" s="161"/>
      <c r="P4139" s="161"/>
      <c r="Q4139" s="161"/>
      <c r="S4139" s="156"/>
      <c r="T4139" s="156"/>
      <c r="U4139" s="156"/>
      <c r="AR4139" s="156"/>
      <c r="AS4139" s="156"/>
      <c r="AT4139" s="156"/>
      <c r="AU4139" s="156"/>
      <c r="AV4139" s="156"/>
      <c r="AW4139" s="156"/>
      <c r="AX4139" s="156"/>
      <c r="AY4139" s="156"/>
      <c r="AZ4139" s="156"/>
      <c r="BA4139" s="156"/>
      <c r="BB4139" s="156"/>
      <c r="BC4139" s="156"/>
    </row>
    <row r="4140">
      <c r="A4140" s="152"/>
      <c r="B4140" s="152"/>
      <c r="E4140" s="156"/>
      <c r="F4140" s="156"/>
      <c r="I4140" s="152"/>
      <c r="J4140" s="152"/>
      <c r="O4140" s="161"/>
      <c r="P4140" s="161"/>
      <c r="Q4140" s="161"/>
      <c r="S4140" s="156"/>
      <c r="T4140" s="156"/>
      <c r="U4140" s="156"/>
      <c r="AR4140" s="156"/>
      <c r="AS4140" s="156"/>
      <c r="AT4140" s="156"/>
      <c r="AU4140" s="156"/>
      <c r="AV4140" s="156"/>
      <c r="AW4140" s="156"/>
      <c r="AX4140" s="156"/>
      <c r="AY4140" s="156"/>
      <c r="AZ4140" s="156"/>
      <c r="BA4140" s="156"/>
      <c r="BB4140" s="156"/>
      <c r="BC4140" s="156"/>
    </row>
    <row r="4141">
      <c r="A4141" s="152"/>
      <c r="B4141" s="152"/>
      <c r="E4141" s="156"/>
      <c r="F4141" s="156"/>
      <c r="I4141" s="152"/>
      <c r="J4141" s="152"/>
      <c r="O4141" s="161"/>
      <c r="P4141" s="161"/>
      <c r="Q4141" s="161"/>
      <c r="S4141" s="156"/>
      <c r="T4141" s="156"/>
      <c r="U4141" s="156"/>
      <c r="AR4141" s="156"/>
      <c r="AS4141" s="156"/>
      <c r="AT4141" s="156"/>
      <c r="AU4141" s="156"/>
      <c r="AV4141" s="156"/>
      <c r="AW4141" s="156"/>
      <c r="AX4141" s="156"/>
      <c r="AY4141" s="156"/>
      <c r="AZ4141" s="156"/>
      <c r="BA4141" s="156"/>
      <c r="BB4141" s="156"/>
      <c r="BC4141" s="156"/>
    </row>
    <row r="4142">
      <c r="A4142" s="152"/>
      <c r="B4142" s="152"/>
      <c r="E4142" s="156"/>
      <c r="F4142" s="156"/>
      <c r="I4142" s="152"/>
      <c r="J4142" s="152"/>
      <c r="O4142" s="161"/>
      <c r="P4142" s="161"/>
      <c r="Q4142" s="161"/>
      <c r="S4142" s="156"/>
      <c r="T4142" s="156"/>
      <c r="U4142" s="156"/>
      <c r="AR4142" s="156"/>
      <c r="AS4142" s="156"/>
      <c r="AT4142" s="156"/>
      <c r="AU4142" s="156"/>
      <c r="AV4142" s="156"/>
      <c r="AW4142" s="156"/>
      <c r="AX4142" s="156"/>
      <c r="AY4142" s="156"/>
      <c r="AZ4142" s="156"/>
      <c r="BA4142" s="156"/>
      <c r="BB4142" s="156"/>
      <c r="BC4142" s="156"/>
    </row>
    <row r="4143">
      <c r="A4143" s="152"/>
      <c r="B4143" s="152"/>
      <c r="E4143" s="156"/>
      <c r="F4143" s="156"/>
      <c r="I4143" s="152"/>
      <c r="J4143" s="152"/>
      <c r="O4143" s="161"/>
      <c r="P4143" s="161"/>
      <c r="Q4143" s="161"/>
      <c r="S4143" s="156"/>
      <c r="T4143" s="156"/>
      <c r="U4143" s="156"/>
      <c r="AR4143" s="156"/>
      <c r="AS4143" s="156"/>
      <c r="AT4143" s="156"/>
      <c r="AU4143" s="156"/>
      <c r="AV4143" s="156"/>
      <c r="AW4143" s="156"/>
      <c r="AX4143" s="156"/>
      <c r="AY4143" s="156"/>
      <c r="AZ4143" s="156"/>
      <c r="BA4143" s="156"/>
      <c r="BB4143" s="156"/>
      <c r="BC4143" s="156"/>
    </row>
    <row r="4144">
      <c r="A4144" s="152"/>
      <c r="B4144" s="152"/>
      <c r="E4144" s="156"/>
      <c r="F4144" s="156"/>
      <c r="I4144" s="152"/>
      <c r="J4144" s="152"/>
      <c r="O4144" s="161"/>
      <c r="P4144" s="161"/>
      <c r="Q4144" s="161"/>
      <c r="S4144" s="156"/>
      <c r="T4144" s="156"/>
      <c r="U4144" s="156"/>
      <c r="AR4144" s="156"/>
      <c r="AS4144" s="156"/>
      <c r="AT4144" s="156"/>
      <c r="AU4144" s="156"/>
      <c r="AV4144" s="156"/>
      <c r="AW4144" s="156"/>
      <c r="AX4144" s="156"/>
      <c r="AY4144" s="156"/>
      <c r="AZ4144" s="156"/>
      <c r="BA4144" s="156"/>
      <c r="BB4144" s="156"/>
      <c r="BC4144" s="156"/>
    </row>
    <row r="4145">
      <c r="A4145" s="152"/>
      <c r="B4145" s="152"/>
      <c r="E4145" s="156"/>
      <c r="F4145" s="156"/>
      <c r="I4145" s="152"/>
      <c r="J4145" s="152"/>
      <c r="O4145" s="161"/>
      <c r="P4145" s="161"/>
      <c r="Q4145" s="161"/>
      <c r="S4145" s="156"/>
      <c r="T4145" s="156"/>
      <c r="U4145" s="156"/>
      <c r="AR4145" s="156"/>
      <c r="AS4145" s="156"/>
      <c r="AT4145" s="156"/>
      <c r="AU4145" s="156"/>
      <c r="AV4145" s="156"/>
      <c r="AW4145" s="156"/>
      <c r="AX4145" s="156"/>
      <c r="AY4145" s="156"/>
      <c r="AZ4145" s="156"/>
      <c r="BA4145" s="156"/>
      <c r="BB4145" s="156"/>
      <c r="BC4145" s="156"/>
    </row>
    <row r="4146">
      <c r="A4146" s="152"/>
      <c r="B4146" s="152"/>
      <c r="E4146" s="156"/>
      <c r="F4146" s="156"/>
      <c r="I4146" s="152"/>
      <c r="J4146" s="152"/>
      <c r="O4146" s="161"/>
      <c r="P4146" s="161"/>
      <c r="Q4146" s="161"/>
      <c r="S4146" s="156"/>
      <c r="T4146" s="156"/>
      <c r="U4146" s="156"/>
      <c r="AR4146" s="156"/>
      <c r="AS4146" s="156"/>
      <c r="AT4146" s="156"/>
      <c r="AU4146" s="156"/>
      <c r="AV4146" s="156"/>
      <c r="AW4146" s="156"/>
      <c r="AX4146" s="156"/>
      <c r="AY4146" s="156"/>
      <c r="AZ4146" s="156"/>
      <c r="BA4146" s="156"/>
      <c r="BB4146" s="156"/>
      <c r="BC4146" s="156"/>
    </row>
    <row r="4147">
      <c r="A4147" s="152"/>
      <c r="B4147" s="152"/>
      <c r="E4147" s="156"/>
      <c r="F4147" s="156"/>
      <c r="I4147" s="152"/>
      <c r="J4147" s="152"/>
      <c r="O4147" s="161"/>
      <c r="P4147" s="161"/>
      <c r="Q4147" s="161"/>
      <c r="S4147" s="156"/>
      <c r="T4147" s="156"/>
      <c r="U4147" s="156"/>
      <c r="AR4147" s="156"/>
      <c r="AS4147" s="156"/>
      <c r="AT4147" s="156"/>
      <c r="AU4147" s="156"/>
      <c r="AV4147" s="156"/>
      <c r="AW4147" s="156"/>
      <c r="AX4147" s="156"/>
      <c r="AY4147" s="156"/>
      <c r="AZ4147" s="156"/>
      <c r="BA4147" s="156"/>
      <c r="BB4147" s="156"/>
      <c r="BC4147" s="156"/>
    </row>
    <row r="4148">
      <c r="A4148" s="152"/>
      <c r="B4148" s="152"/>
      <c r="E4148" s="156"/>
      <c r="F4148" s="156"/>
      <c r="I4148" s="152"/>
      <c r="J4148" s="152"/>
      <c r="O4148" s="161"/>
      <c r="P4148" s="161"/>
      <c r="Q4148" s="161"/>
      <c r="S4148" s="156"/>
      <c r="T4148" s="156"/>
      <c r="U4148" s="156"/>
      <c r="AR4148" s="156"/>
      <c r="AS4148" s="156"/>
      <c r="AT4148" s="156"/>
      <c r="AU4148" s="156"/>
      <c r="AV4148" s="156"/>
      <c r="AW4148" s="156"/>
      <c r="AX4148" s="156"/>
      <c r="AY4148" s="156"/>
      <c r="AZ4148" s="156"/>
      <c r="BA4148" s="156"/>
      <c r="BB4148" s="156"/>
      <c r="BC4148" s="156"/>
    </row>
    <row r="4149">
      <c r="A4149" s="152"/>
      <c r="B4149" s="152"/>
      <c r="E4149" s="156"/>
      <c r="F4149" s="156"/>
      <c r="I4149" s="152"/>
      <c r="J4149" s="152"/>
      <c r="O4149" s="161"/>
      <c r="P4149" s="161"/>
      <c r="Q4149" s="161"/>
      <c r="S4149" s="156"/>
      <c r="T4149" s="156"/>
      <c r="U4149" s="156"/>
      <c r="AR4149" s="156"/>
      <c r="AS4149" s="156"/>
      <c r="AT4149" s="156"/>
      <c r="AU4149" s="156"/>
      <c r="AV4149" s="156"/>
      <c r="AW4149" s="156"/>
      <c r="AX4149" s="156"/>
      <c r="AY4149" s="156"/>
      <c r="AZ4149" s="156"/>
      <c r="BA4149" s="156"/>
      <c r="BB4149" s="156"/>
      <c r="BC4149" s="156"/>
    </row>
    <row r="4150">
      <c r="A4150" s="152"/>
      <c r="B4150" s="152"/>
      <c r="E4150" s="156"/>
      <c r="F4150" s="156"/>
      <c r="I4150" s="152"/>
      <c r="J4150" s="152"/>
      <c r="O4150" s="161"/>
      <c r="P4150" s="161"/>
      <c r="Q4150" s="161"/>
      <c r="S4150" s="156"/>
      <c r="T4150" s="156"/>
      <c r="U4150" s="156"/>
      <c r="AR4150" s="156"/>
      <c r="AS4150" s="156"/>
      <c r="AT4150" s="156"/>
      <c r="AU4150" s="156"/>
      <c r="AV4150" s="156"/>
      <c r="AW4150" s="156"/>
      <c r="AX4150" s="156"/>
      <c r="AY4150" s="156"/>
      <c r="AZ4150" s="156"/>
      <c r="BA4150" s="156"/>
      <c r="BB4150" s="156"/>
      <c r="BC4150" s="156"/>
    </row>
    <row r="4151">
      <c r="A4151" s="152"/>
      <c r="B4151" s="152"/>
      <c r="E4151" s="156"/>
      <c r="F4151" s="156"/>
      <c r="I4151" s="152"/>
      <c r="J4151" s="152"/>
      <c r="O4151" s="161"/>
      <c r="P4151" s="161"/>
      <c r="Q4151" s="161"/>
      <c r="S4151" s="156"/>
      <c r="T4151" s="156"/>
      <c r="U4151" s="156"/>
      <c r="AR4151" s="156"/>
      <c r="AS4151" s="156"/>
      <c r="AT4151" s="156"/>
      <c r="AU4151" s="156"/>
      <c r="AV4151" s="156"/>
      <c r="AW4151" s="156"/>
      <c r="AX4151" s="156"/>
      <c r="AY4151" s="156"/>
      <c r="AZ4151" s="156"/>
      <c r="BA4151" s="156"/>
      <c r="BB4151" s="156"/>
      <c r="BC4151" s="156"/>
    </row>
    <row r="4152">
      <c r="A4152" s="152"/>
      <c r="B4152" s="152"/>
      <c r="E4152" s="156"/>
      <c r="F4152" s="156"/>
      <c r="I4152" s="152"/>
      <c r="J4152" s="152"/>
      <c r="O4152" s="161"/>
      <c r="P4152" s="161"/>
      <c r="Q4152" s="161"/>
      <c r="S4152" s="156"/>
      <c r="T4152" s="156"/>
      <c r="U4152" s="156"/>
      <c r="AR4152" s="156"/>
      <c r="AS4152" s="156"/>
      <c r="AT4152" s="156"/>
      <c r="AU4152" s="156"/>
      <c r="AV4152" s="156"/>
      <c r="AW4152" s="156"/>
      <c r="AX4152" s="156"/>
      <c r="AY4152" s="156"/>
      <c r="AZ4152" s="156"/>
      <c r="BA4152" s="156"/>
      <c r="BB4152" s="156"/>
      <c r="BC4152" s="156"/>
    </row>
    <row r="4153">
      <c r="A4153" s="152"/>
      <c r="B4153" s="152"/>
      <c r="E4153" s="156"/>
      <c r="F4153" s="156"/>
      <c r="I4153" s="152"/>
      <c r="J4153" s="152"/>
      <c r="O4153" s="161"/>
      <c r="P4153" s="161"/>
      <c r="Q4153" s="161"/>
      <c r="S4153" s="156"/>
      <c r="T4153" s="156"/>
      <c r="U4153" s="156"/>
      <c r="AR4153" s="156"/>
      <c r="AS4153" s="156"/>
      <c r="AT4153" s="156"/>
      <c r="AU4153" s="156"/>
      <c r="AV4153" s="156"/>
      <c r="AW4153" s="156"/>
      <c r="AX4153" s="156"/>
      <c r="AY4153" s="156"/>
      <c r="AZ4153" s="156"/>
      <c r="BA4153" s="156"/>
      <c r="BB4153" s="156"/>
      <c r="BC4153" s="156"/>
    </row>
    <row r="4154">
      <c r="A4154" s="152"/>
      <c r="B4154" s="152"/>
      <c r="E4154" s="156"/>
      <c r="F4154" s="156"/>
      <c r="I4154" s="152"/>
      <c r="J4154" s="152"/>
      <c r="O4154" s="161"/>
      <c r="P4154" s="161"/>
      <c r="Q4154" s="161"/>
      <c r="S4154" s="156"/>
      <c r="T4154" s="156"/>
      <c r="U4154" s="156"/>
      <c r="AR4154" s="156"/>
      <c r="AS4154" s="156"/>
      <c r="AT4154" s="156"/>
      <c r="AU4154" s="156"/>
      <c r="AV4154" s="156"/>
      <c r="AW4154" s="156"/>
      <c r="AX4154" s="156"/>
      <c r="AY4154" s="156"/>
      <c r="AZ4154" s="156"/>
      <c r="BA4154" s="156"/>
      <c r="BB4154" s="156"/>
      <c r="BC4154" s="156"/>
    </row>
    <row r="4155">
      <c r="A4155" s="152"/>
      <c r="B4155" s="152"/>
      <c r="E4155" s="156"/>
      <c r="F4155" s="156"/>
      <c r="I4155" s="152"/>
      <c r="J4155" s="152"/>
      <c r="O4155" s="161"/>
      <c r="P4155" s="161"/>
      <c r="Q4155" s="161"/>
      <c r="S4155" s="156"/>
      <c r="T4155" s="156"/>
      <c r="U4155" s="156"/>
      <c r="AR4155" s="156"/>
      <c r="AS4155" s="156"/>
      <c r="AT4155" s="156"/>
      <c r="AU4155" s="156"/>
      <c r="AV4155" s="156"/>
      <c r="AW4155" s="156"/>
      <c r="AX4155" s="156"/>
      <c r="AY4155" s="156"/>
      <c r="AZ4155" s="156"/>
      <c r="BA4155" s="156"/>
      <c r="BB4155" s="156"/>
      <c r="BC4155" s="156"/>
    </row>
    <row r="4156">
      <c r="A4156" s="152"/>
      <c r="B4156" s="152"/>
      <c r="E4156" s="156"/>
      <c r="F4156" s="156"/>
      <c r="I4156" s="152"/>
      <c r="J4156" s="152"/>
      <c r="O4156" s="161"/>
      <c r="P4156" s="161"/>
      <c r="Q4156" s="161"/>
      <c r="S4156" s="156"/>
      <c r="T4156" s="156"/>
      <c r="U4156" s="156"/>
      <c r="AR4156" s="156"/>
      <c r="AS4156" s="156"/>
      <c r="AT4156" s="156"/>
      <c r="AU4156" s="156"/>
      <c r="AV4156" s="156"/>
      <c r="AW4156" s="156"/>
      <c r="AX4156" s="156"/>
      <c r="AY4156" s="156"/>
      <c r="AZ4156" s="156"/>
      <c r="BA4156" s="156"/>
      <c r="BB4156" s="156"/>
      <c r="BC4156" s="156"/>
    </row>
    <row r="4157">
      <c r="A4157" s="152"/>
      <c r="B4157" s="152"/>
      <c r="E4157" s="156"/>
      <c r="F4157" s="156"/>
      <c r="I4157" s="152"/>
      <c r="J4157" s="152"/>
      <c r="O4157" s="161"/>
      <c r="P4157" s="161"/>
      <c r="Q4157" s="161"/>
      <c r="S4157" s="156"/>
      <c r="T4157" s="156"/>
      <c r="U4157" s="156"/>
      <c r="AR4157" s="156"/>
      <c r="AS4157" s="156"/>
      <c r="AT4157" s="156"/>
      <c r="AU4157" s="156"/>
      <c r="AV4157" s="156"/>
      <c r="AW4157" s="156"/>
      <c r="AX4157" s="156"/>
      <c r="AY4157" s="156"/>
      <c r="AZ4157" s="156"/>
      <c r="BA4157" s="156"/>
      <c r="BB4157" s="156"/>
      <c r="BC4157" s="156"/>
    </row>
    <row r="4158">
      <c r="A4158" s="152"/>
      <c r="B4158" s="152"/>
      <c r="E4158" s="156"/>
      <c r="F4158" s="156"/>
      <c r="I4158" s="152"/>
      <c r="J4158" s="152"/>
      <c r="O4158" s="161"/>
      <c r="P4158" s="161"/>
      <c r="Q4158" s="161"/>
      <c r="S4158" s="156"/>
      <c r="T4158" s="156"/>
      <c r="U4158" s="156"/>
      <c r="AR4158" s="156"/>
      <c r="AS4158" s="156"/>
      <c r="AT4158" s="156"/>
      <c r="AU4158" s="156"/>
      <c r="AV4158" s="156"/>
      <c r="AW4158" s="156"/>
      <c r="AX4158" s="156"/>
      <c r="AY4158" s="156"/>
      <c r="AZ4158" s="156"/>
      <c r="BA4158" s="156"/>
      <c r="BB4158" s="156"/>
      <c r="BC4158" s="156"/>
    </row>
    <row r="4159">
      <c r="A4159" s="152"/>
      <c r="B4159" s="152"/>
      <c r="E4159" s="156"/>
      <c r="F4159" s="156"/>
      <c r="I4159" s="152"/>
      <c r="J4159" s="152"/>
      <c r="O4159" s="161"/>
      <c r="P4159" s="161"/>
      <c r="Q4159" s="161"/>
      <c r="S4159" s="156"/>
      <c r="T4159" s="156"/>
      <c r="U4159" s="156"/>
      <c r="AR4159" s="156"/>
      <c r="AS4159" s="156"/>
      <c r="AT4159" s="156"/>
      <c r="AU4159" s="156"/>
      <c r="AV4159" s="156"/>
      <c r="AW4159" s="156"/>
      <c r="AX4159" s="156"/>
      <c r="AY4159" s="156"/>
      <c r="AZ4159" s="156"/>
      <c r="BA4159" s="156"/>
      <c r="BB4159" s="156"/>
      <c r="BC4159" s="156"/>
    </row>
    <row r="4160">
      <c r="A4160" s="152"/>
      <c r="B4160" s="152"/>
      <c r="E4160" s="156"/>
      <c r="F4160" s="156"/>
      <c r="I4160" s="152"/>
      <c r="J4160" s="152"/>
      <c r="O4160" s="161"/>
      <c r="P4160" s="161"/>
      <c r="Q4160" s="161"/>
      <c r="S4160" s="156"/>
      <c r="T4160" s="156"/>
      <c r="U4160" s="156"/>
      <c r="AR4160" s="156"/>
      <c r="AS4160" s="156"/>
      <c r="AT4160" s="156"/>
      <c r="AU4160" s="156"/>
      <c r="AV4160" s="156"/>
      <c r="AW4160" s="156"/>
      <c r="AX4160" s="156"/>
      <c r="AY4160" s="156"/>
      <c r="AZ4160" s="156"/>
      <c r="BA4160" s="156"/>
      <c r="BB4160" s="156"/>
      <c r="BC4160" s="156"/>
    </row>
    <row r="4161">
      <c r="A4161" s="152"/>
      <c r="B4161" s="152"/>
      <c r="E4161" s="156"/>
      <c r="F4161" s="156"/>
      <c r="I4161" s="152"/>
      <c r="J4161" s="152"/>
      <c r="O4161" s="161"/>
      <c r="P4161" s="161"/>
      <c r="Q4161" s="161"/>
      <c r="S4161" s="156"/>
      <c r="T4161" s="156"/>
      <c r="U4161" s="156"/>
      <c r="AR4161" s="156"/>
      <c r="AS4161" s="156"/>
      <c r="AT4161" s="156"/>
      <c r="AU4161" s="156"/>
      <c r="AV4161" s="156"/>
      <c r="AW4161" s="156"/>
      <c r="AX4161" s="156"/>
      <c r="AY4161" s="156"/>
      <c r="AZ4161" s="156"/>
      <c r="BA4161" s="156"/>
      <c r="BB4161" s="156"/>
      <c r="BC4161" s="156"/>
    </row>
    <row r="4162">
      <c r="A4162" s="152"/>
      <c r="B4162" s="152"/>
      <c r="E4162" s="156"/>
      <c r="F4162" s="156"/>
      <c r="I4162" s="152"/>
      <c r="J4162" s="152"/>
      <c r="O4162" s="161"/>
      <c r="P4162" s="161"/>
      <c r="Q4162" s="161"/>
      <c r="S4162" s="156"/>
      <c r="T4162" s="156"/>
      <c r="U4162" s="156"/>
      <c r="AR4162" s="156"/>
      <c r="AS4162" s="156"/>
      <c r="AT4162" s="156"/>
      <c r="AU4162" s="156"/>
      <c r="AV4162" s="156"/>
      <c r="AW4162" s="156"/>
      <c r="AX4162" s="156"/>
      <c r="AY4162" s="156"/>
      <c r="AZ4162" s="156"/>
      <c r="BA4162" s="156"/>
      <c r="BB4162" s="156"/>
      <c r="BC4162" s="156"/>
    </row>
    <row r="4163">
      <c r="A4163" s="152"/>
      <c r="B4163" s="152"/>
      <c r="E4163" s="156"/>
      <c r="F4163" s="156"/>
      <c r="I4163" s="152"/>
      <c r="J4163" s="152"/>
      <c r="O4163" s="161"/>
      <c r="P4163" s="161"/>
      <c r="Q4163" s="161"/>
      <c r="S4163" s="156"/>
      <c r="T4163" s="156"/>
      <c r="U4163" s="156"/>
      <c r="AR4163" s="156"/>
      <c r="AS4163" s="156"/>
      <c r="AT4163" s="156"/>
      <c r="AU4163" s="156"/>
      <c r="AV4163" s="156"/>
      <c r="AW4163" s="156"/>
      <c r="AX4163" s="156"/>
      <c r="AY4163" s="156"/>
      <c r="AZ4163" s="156"/>
      <c r="BA4163" s="156"/>
      <c r="BB4163" s="156"/>
      <c r="BC4163" s="156"/>
    </row>
    <row r="4164">
      <c r="A4164" s="152"/>
      <c r="B4164" s="152"/>
      <c r="E4164" s="156"/>
      <c r="F4164" s="156"/>
      <c r="I4164" s="152"/>
      <c r="J4164" s="152"/>
      <c r="O4164" s="161"/>
      <c r="P4164" s="161"/>
      <c r="Q4164" s="161"/>
      <c r="S4164" s="156"/>
      <c r="T4164" s="156"/>
      <c r="U4164" s="156"/>
      <c r="AR4164" s="156"/>
      <c r="AS4164" s="156"/>
      <c r="AT4164" s="156"/>
      <c r="AU4164" s="156"/>
      <c r="AV4164" s="156"/>
      <c r="AW4164" s="156"/>
      <c r="AX4164" s="156"/>
      <c r="AY4164" s="156"/>
      <c r="AZ4164" s="156"/>
      <c r="BA4164" s="156"/>
      <c r="BB4164" s="156"/>
      <c r="BC4164" s="156"/>
    </row>
    <row r="4165">
      <c r="A4165" s="152"/>
      <c r="B4165" s="152"/>
      <c r="E4165" s="156"/>
      <c r="F4165" s="156"/>
      <c r="I4165" s="152"/>
      <c r="J4165" s="152"/>
      <c r="O4165" s="161"/>
      <c r="P4165" s="161"/>
      <c r="Q4165" s="161"/>
      <c r="S4165" s="156"/>
      <c r="T4165" s="156"/>
      <c r="U4165" s="156"/>
      <c r="AR4165" s="156"/>
      <c r="AS4165" s="156"/>
      <c r="AT4165" s="156"/>
      <c r="AU4165" s="156"/>
      <c r="AV4165" s="156"/>
      <c r="AW4165" s="156"/>
      <c r="AX4165" s="156"/>
      <c r="AY4165" s="156"/>
      <c r="AZ4165" s="156"/>
      <c r="BA4165" s="156"/>
      <c r="BB4165" s="156"/>
      <c r="BC4165" s="156"/>
    </row>
    <row r="4166">
      <c r="A4166" s="152"/>
      <c r="B4166" s="152"/>
      <c r="E4166" s="156"/>
      <c r="F4166" s="156"/>
      <c r="I4166" s="152"/>
      <c r="J4166" s="152"/>
      <c r="O4166" s="161"/>
      <c r="P4166" s="161"/>
      <c r="Q4166" s="161"/>
      <c r="S4166" s="156"/>
      <c r="T4166" s="156"/>
      <c r="U4166" s="156"/>
      <c r="AR4166" s="156"/>
      <c r="AS4166" s="156"/>
      <c r="AT4166" s="156"/>
      <c r="AU4166" s="156"/>
      <c r="AV4166" s="156"/>
      <c r="AW4166" s="156"/>
      <c r="AX4166" s="156"/>
      <c r="AY4166" s="156"/>
      <c r="AZ4166" s="156"/>
      <c r="BA4166" s="156"/>
      <c r="BB4166" s="156"/>
      <c r="BC4166" s="156"/>
    </row>
    <row r="4167">
      <c r="A4167" s="152"/>
      <c r="B4167" s="152"/>
      <c r="E4167" s="156"/>
      <c r="F4167" s="156"/>
      <c r="I4167" s="152"/>
      <c r="J4167" s="152"/>
      <c r="O4167" s="161"/>
      <c r="P4167" s="161"/>
      <c r="Q4167" s="161"/>
      <c r="S4167" s="156"/>
      <c r="T4167" s="156"/>
      <c r="U4167" s="156"/>
      <c r="AR4167" s="156"/>
      <c r="AS4167" s="156"/>
      <c r="AT4167" s="156"/>
      <c r="AU4167" s="156"/>
      <c r="AV4167" s="156"/>
      <c r="AW4167" s="156"/>
      <c r="AX4167" s="156"/>
      <c r="AY4167" s="156"/>
      <c r="AZ4167" s="156"/>
      <c r="BA4167" s="156"/>
      <c r="BB4167" s="156"/>
      <c r="BC4167" s="156"/>
    </row>
    <row r="4168">
      <c r="A4168" s="152"/>
      <c r="B4168" s="152"/>
      <c r="E4168" s="156"/>
      <c r="F4168" s="156"/>
      <c r="I4168" s="152"/>
      <c r="J4168" s="152"/>
      <c r="O4168" s="161"/>
      <c r="P4168" s="161"/>
      <c r="Q4168" s="161"/>
      <c r="S4168" s="156"/>
      <c r="T4168" s="156"/>
      <c r="U4168" s="156"/>
      <c r="AR4168" s="156"/>
      <c r="AS4168" s="156"/>
      <c r="AT4168" s="156"/>
      <c r="AU4168" s="156"/>
      <c r="AV4168" s="156"/>
      <c r="AW4168" s="156"/>
      <c r="AX4168" s="156"/>
      <c r="AY4168" s="156"/>
      <c r="AZ4168" s="156"/>
      <c r="BA4168" s="156"/>
      <c r="BB4168" s="156"/>
      <c r="BC4168" s="156"/>
    </row>
    <row r="4169">
      <c r="A4169" s="152"/>
      <c r="B4169" s="152"/>
      <c r="E4169" s="156"/>
      <c r="F4169" s="156"/>
      <c r="I4169" s="152"/>
      <c r="J4169" s="152"/>
      <c r="O4169" s="161"/>
      <c r="P4169" s="161"/>
      <c r="Q4169" s="161"/>
      <c r="S4169" s="156"/>
      <c r="T4169" s="156"/>
      <c r="U4169" s="156"/>
      <c r="AR4169" s="156"/>
      <c r="AS4169" s="156"/>
      <c r="AT4169" s="156"/>
      <c r="AU4169" s="156"/>
      <c r="AV4169" s="156"/>
      <c r="AW4169" s="156"/>
      <c r="AX4169" s="156"/>
      <c r="AY4169" s="156"/>
      <c r="AZ4169" s="156"/>
      <c r="BA4169" s="156"/>
      <c r="BB4169" s="156"/>
      <c r="BC4169" s="156"/>
    </row>
    <row r="4170">
      <c r="A4170" s="152"/>
      <c r="B4170" s="152"/>
      <c r="E4170" s="156"/>
      <c r="F4170" s="156"/>
      <c r="I4170" s="152"/>
      <c r="J4170" s="152"/>
      <c r="O4170" s="161"/>
      <c r="P4170" s="161"/>
      <c r="Q4170" s="161"/>
      <c r="S4170" s="156"/>
      <c r="T4170" s="156"/>
      <c r="U4170" s="156"/>
      <c r="AR4170" s="156"/>
      <c r="AS4170" s="156"/>
      <c r="AT4170" s="156"/>
      <c r="AU4170" s="156"/>
      <c r="AV4170" s="156"/>
      <c r="AW4170" s="156"/>
      <c r="AX4170" s="156"/>
      <c r="AY4170" s="156"/>
      <c r="AZ4170" s="156"/>
      <c r="BA4170" s="156"/>
      <c r="BB4170" s="156"/>
      <c r="BC4170" s="156"/>
    </row>
    <row r="4171">
      <c r="A4171" s="152"/>
      <c r="B4171" s="152"/>
      <c r="E4171" s="156"/>
      <c r="F4171" s="156"/>
      <c r="I4171" s="152"/>
      <c r="J4171" s="152"/>
      <c r="O4171" s="161"/>
      <c r="P4171" s="161"/>
      <c r="Q4171" s="161"/>
      <c r="S4171" s="156"/>
      <c r="T4171" s="156"/>
      <c r="U4171" s="156"/>
      <c r="AR4171" s="156"/>
      <c r="AS4171" s="156"/>
      <c r="AT4171" s="156"/>
      <c r="AU4171" s="156"/>
      <c r="AV4171" s="156"/>
      <c r="AW4171" s="156"/>
      <c r="AX4171" s="156"/>
      <c r="AY4171" s="156"/>
      <c r="AZ4171" s="156"/>
      <c r="BA4171" s="156"/>
      <c r="BB4171" s="156"/>
      <c r="BC4171" s="156"/>
    </row>
    <row r="4172">
      <c r="A4172" s="152"/>
      <c r="B4172" s="152"/>
      <c r="E4172" s="156"/>
      <c r="F4172" s="156"/>
      <c r="I4172" s="152"/>
      <c r="J4172" s="152"/>
      <c r="O4172" s="161"/>
      <c r="P4172" s="161"/>
      <c r="Q4172" s="161"/>
      <c r="S4172" s="156"/>
      <c r="T4172" s="156"/>
      <c r="U4172" s="156"/>
      <c r="AR4172" s="156"/>
      <c r="AS4172" s="156"/>
      <c r="AT4172" s="156"/>
      <c r="AU4172" s="156"/>
      <c r="AV4172" s="156"/>
      <c r="AW4172" s="156"/>
      <c r="AX4172" s="156"/>
      <c r="AY4172" s="156"/>
      <c r="AZ4172" s="156"/>
      <c r="BA4172" s="156"/>
      <c r="BB4172" s="156"/>
      <c r="BC4172" s="156"/>
    </row>
    <row r="4173">
      <c r="A4173" s="152"/>
      <c r="B4173" s="152"/>
      <c r="E4173" s="156"/>
      <c r="F4173" s="156"/>
      <c r="I4173" s="152"/>
      <c r="J4173" s="152"/>
      <c r="O4173" s="161"/>
      <c r="P4173" s="161"/>
      <c r="Q4173" s="161"/>
      <c r="S4173" s="156"/>
      <c r="T4173" s="156"/>
      <c r="U4173" s="156"/>
      <c r="AR4173" s="156"/>
      <c r="AS4173" s="156"/>
      <c r="AT4173" s="156"/>
      <c r="AU4173" s="156"/>
      <c r="AV4173" s="156"/>
      <c r="AW4173" s="156"/>
      <c r="AX4173" s="156"/>
      <c r="AY4173" s="156"/>
      <c r="AZ4173" s="156"/>
      <c r="BA4173" s="156"/>
      <c r="BB4173" s="156"/>
      <c r="BC4173" s="156"/>
    </row>
    <row r="4174">
      <c r="A4174" s="152"/>
      <c r="B4174" s="152"/>
      <c r="E4174" s="156"/>
      <c r="F4174" s="156"/>
      <c r="I4174" s="152"/>
      <c r="J4174" s="152"/>
      <c r="O4174" s="161"/>
      <c r="P4174" s="161"/>
      <c r="Q4174" s="161"/>
      <c r="S4174" s="156"/>
      <c r="T4174" s="156"/>
      <c r="U4174" s="156"/>
      <c r="AR4174" s="156"/>
      <c r="AS4174" s="156"/>
      <c r="AT4174" s="156"/>
      <c r="AU4174" s="156"/>
      <c r="AV4174" s="156"/>
      <c r="AW4174" s="156"/>
      <c r="AX4174" s="156"/>
      <c r="AY4174" s="156"/>
      <c r="AZ4174" s="156"/>
      <c r="BA4174" s="156"/>
      <c r="BB4174" s="156"/>
      <c r="BC4174" s="156"/>
    </row>
    <row r="4175">
      <c r="A4175" s="152"/>
      <c r="B4175" s="152"/>
      <c r="E4175" s="156"/>
      <c r="F4175" s="156"/>
      <c r="I4175" s="152"/>
      <c r="J4175" s="152"/>
      <c r="O4175" s="161"/>
      <c r="P4175" s="161"/>
      <c r="Q4175" s="161"/>
      <c r="S4175" s="156"/>
      <c r="T4175" s="156"/>
      <c r="U4175" s="156"/>
      <c r="AR4175" s="156"/>
      <c r="AS4175" s="156"/>
      <c r="AT4175" s="156"/>
      <c r="AU4175" s="156"/>
      <c r="AV4175" s="156"/>
      <c r="AW4175" s="156"/>
      <c r="AX4175" s="156"/>
      <c r="AY4175" s="156"/>
      <c r="AZ4175" s="156"/>
      <c r="BA4175" s="156"/>
      <c r="BB4175" s="156"/>
      <c r="BC4175" s="156"/>
    </row>
    <row r="4176">
      <c r="A4176" s="152"/>
      <c r="B4176" s="152"/>
      <c r="E4176" s="156"/>
      <c r="F4176" s="156"/>
      <c r="I4176" s="152"/>
      <c r="J4176" s="152"/>
      <c r="O4176" s="161"/>
      <c r="P4176" s="161"/>
      <c r="Q4176" s="161"/>
      <c r="S4176" s="156"/>
      <c r="T4176" s="156"/>
      <c r="U4176" s="156"/>
      <c r="AR4176" s="156"/>
      <c r="AS4176" s="156"/>
      <c r="AT4176" s="156"/>
      <c r="AU4176" s="156"/>
      <c r="AV4176" s="156"/>
      <c r="AW4176" s="156"/>
      <c r="AX4176" s="156"/>
      <c r="AY4176" s="156"/>
      <c r="AZ4176" s="156"/>
      <c r="BA4176" s="156"/>
      <c r="BB4176" s="156"/>
      <c r="BC4176" s="156"/>
    </row>
    <row r="4177">
      <c r="A4177" s="152"/>
      <c r="B4177" s="152"/>
      <c r="E4177" s="156"/>
      <c r="F4177" s="156"/>
      <c r="I4177" s="152"/>
      <c r="J4177" s="152"/>
      <c r="O4177" s="161"/>
      <c r="P4177" s="161"/>
      <c r="Q4177" s="161"/>
      <c r="S4177" s="156"/>
      <c r="T4177" s="156"/>
      <c r="U4177" s="156"/>
      <c r="AR4177" s="156"/>
      <c r="AS4177" s="156"/>
      <c r="AT4177" s="156"/>
      <c r="AU4177" s="156"/>
      <c r="AV4177" s="156"/>
      <c r="AW4177" s="156"/>
      <c r="AX4177" s="156"/>
      <c r="AY4177" s="156"/>
      <c r="AZ4177" s="156"/>
      <c r="BA4177" s="156"/>
      <c r="BB4177" s="156"/>
      <c r="BC4177" s="156"/>
    </row>
    <row r="4178">
      <c r="A4178" s="152"/>
      <c r="B4178" s="152"/>
      <c r="E4178" s="156"/>
      <c r="F4178" s="156"/>
      <c r="I4178" s="152"/>
      <c r="J4178" s="152"/>
      <c r="O4178" s="161"/>
      <c r="P4178" s="161"/>
      <c r="Q4178" s="161"/>
      <c r="S4178" s="156"/>
      <c r="T4178" s="156"/>
      <c r="U4178" s="156"/>
      <c r="AR4178" s="156"/>
      <c r="AS4178" s="156"/>
      <c r="AT4178" s="156"/>
      <c r="AU4178" s="156"/>
      <c r="AV4178" s="156"/>
      <c r="AW4178" s="156"/>
      <c r="AX4178" s="156"/>
      <c r="AY4178" s="156"/>
      <c r="AZ4178" s="156"/>
      <c r="BA4178" s="156"/>
      <c r="BB4178" s="156"/>
      <c r="BC4178" s="156"/>
    </row>
    <row r="4179">
      <c r="A4179" s="152"/>
      <c r="B4179" s="152"/>
      <c r="E4179" s="156"/>
      <c r="F4179" s="156"/>
      <c r="I4179" s="152"/>
      <c r="J4179" s="152"/>
      <c r="O4179" s="161"/>
      <c r="P4179" s="161"/>
      <c r="Q4179" s="161"/>
      <c r="S4179" s="156"/>
      <c r="T4179" s="156"/>
      <c r="U4179" s="156"/>
      <c r="AR4179" s="156"/>
      <c r="AS4179" s="156"/>
      <c r="AT4179" s="156"/>
      <c r="AU4179" s="156"/>
      <c r="AV4179" s="156"/>
      <c r="AW4179" s="156"/>
      <c r="AX4179" s="156"/>
      <c r="AY4179" s="156"/>
      <c r="AZ4179" s="156"/>
      <c r="BA4179" s="156"/>
      <c r="BB4179" s="156"/>
      <c r="BC4179" s="156"/>
    </row>
    <row r="4180">
      <c r="A4180" s="152"/>
      <c r="B4180" s="152"/>
      <c r="E4180" s="156"/>
      <c r="F4180" s="156"/>
      <c r="I4180" s="152"/>
      <c r="J4180" s="152"/>
      <c r="O4180" s="161"/>
      <c r="P4180" s="161"/>
      <c r="Q4180" s="161"/>
      <c r="S4180" s="156"/>
      <c r="T4180" s="156"/>
      <c r="U4180" s="156"/>
      <c r="AR4180" s="156"/>
      <c r="AS4180" s="156"/>
      <c r="AT4180" s="156"/>
      <c r="AU4180" s="156"/>
      <c r="AV4180" s="156"/>
      <c r="AW4180" s="156"/>
      <c r="AX4180" s="156"/>
      <c r="AY4180" s="156"/>
      <c r="AZ4180" s="156"/>
      <c r="BA4180" s="156"/>
      <c r="BB4180" s="156"/>
      <c r="BC4180" s="156"/>
    </row>
    <row r="4181">
      <c r="A4181" s="152"/>
      <c r="B4181" s="152"/>
      <c r="E4181" s="156"/>
      <c r="F4181" s="156"/>
      <c r="I4181" s="152"/>
      <c r="J4181" s="152"/>
      <c r="O4181" s="161"/>
      <c r="P4181" s="161"/>
      <c r="Q4181" s="161"/>
      <c r="S4181" s="156"/>
      <c r="T4181" s="156"/>
      <c r="U4181" s="156"/>
      <c r="AR4181" s="156"/>
      <c r="AS4181" s="156"/>
      <c r="AT4181" s="156"/>
      <c r="AU4181" s="156"/>
      <c r="AV4181" s="156"/>
      <c r="AW4181" s="156"/>
      <c r="AX4181" s="156"/>
      <c r="AY4181" s="156"/>
      <c r="AZ4181" s="156"/>
      <c r="BA4181" s="156"/>
      <c r="BB4181" s="156"/>
      <c r="BC4181" s="156"/>
    </row>
    <row r="4182">
      <c r="A4182" s="152"/>
      <c r="B4182" s="152"/>
      <c r="E4182" s="156"/>
      <c r="F4182" s="156"/>
      <c r="I4182" s="152"/>
      <c r="J4182" s="152"/>
      <c r="O4182" s="161"/>
      <c r="P4182" s="161"/>
      <c r="Q4182" s="161"/>
      <c r="S4182" s="156"/>
      <c r="T4182" s="156"/>
      <c r="U4182" s="156"/>
      <c r="AR4182" s="156"/>
      <c r="AS4182" s="156"/>
      <c r="AT4182" s="156"/>
      <c r="AU4182" s="156"/>
      <c r="AV4182" s="156"/>
      <c r="AW4182" s="156"/>
      <c r="AX4182" s="156"/>
      <c r="AY4182" s="156"/>
      <c r="AZ4182" s="156"/>
      <c r="BA4182" s="156"/>
      <c r="BB4182" s="156"/>
      <c r="BC4182" s="156"/>
    </row>
    <row r="4183">
      <c r="A4183" s="152"/>
      <c r="B4183" s="152"/>
      <c r="E4183" s="156"/>
      <c r="F4183" s="156"/>
      <c r="I4183" s="152"/>
      <c r="J4183" s="152"/>
      <c r="O4183" s="161"/>
      <c r="P4183" s="161"/>
      <c r="Q4183" s="161"/>
      <c r="S4183" s="156"/>
      <c r="T4183" s="156"/>
      <c r="U4183" s="156"/>
      <c r="AR4183" s="156"/>
      <c r="AS4183" s="156"/>
      <c r="AT4183" s="156"/>
      <c r="AU4183" s="156"/>
      <c r="AV4183" s="156"/>
      <c r="AW4183" s="156"/>
      <c r="AX4183" s="156"/>
      <c r="AY4183" s="156"/>
      <c r="AZ4183" s="156"/>
      <c r="BA4183" s="156"/>
      <c r="BB4183" s="156"/>
      <c r="BC4183" s="156"/>
    </row>
    <row r="4184">
      <c r="A4184" s="152"/>
      <c r="B4184" s="152"/>
      <c r="E4184" s="156"/>
      <c r="F4184" s="156"/>
      <c r="I4184" s="152"/>
      <c r="J4184" s="152"/>
      <c r="O4184" s="161"/>
      <c r="P4184" s="161"/>
      <c r="Q4184" s="161"/>
      <c r="S4184" s="156"/>
      <c r="T4184" s="156"/>
      <c r="U4184" s="156"/>
      <c r="AR4184" s="156"/>
      <c r="AS4184" s="156"/>
      <c r="AT4184" s="156"/>
      <c r="AU4184" s="156"/>
      <c r="AV4184" s="156"/>
      <c r="AW4184" s="156"/>
      <c r="AX4184" s="156"/>
      <c r="AY4184" s="156"/>
      <c r="AZ4184" s="156"/>
      <c r="BA4184" s="156"/>
      <c r="BB4184" s="156"/>
      <c r="BC4184" s="156"/>
    </row>
    <row r="4185">
      <c r="A4185" s="152"/>
      <c r="B4185" s="152"/>
      <c r="E4185" s="156"/>
      <c r="F4185" s="156"/>
      <c r="I4185" s="152"/>
      <c r="J4185" s="152"/>
      <c r="O4185" s="161"/>
      <c r="P4185" s="161"/>
      <c r="Q4185" s="161"/>
      <c r="S4185" s="156"/>
      <c r="T4185" s="156"/>
      <c r="U4185" s="156"/>
      <c r="AR4185" s="156"/>
      <c r="AS4185" s="156"/>
      <c r="AT4185" s="156"/>
      <c r="AU4185" s="156"/>
      <c r="AV4185" s="156"/>
      <c r="AW4185" s="156"/>
      <c r="AX4185" s="156"/>
      <c r="AY4185" s="156"/>
      <c r="AZ4185" s="156"/>
      <c r="BA4185" s="156"/>
      <c r="BB4185" s="156"/>
      <c r="BC4185" s="156"/>
    </row>
    <row r="4186">
      <c r="A4186" s="152"/>
      <c r="B4186" s="152"/>
      <c r="E4186" s="156"/>
      <c r="F4186" s="156"/>
      <c r="I4186" s="152"/>
      <c r="J4186" s="152"/>
      <c r="O4186" s="161"/>
      <c r="P4186" s="161"/>
      <c r="Q4186" s="161"/>
      <c r="S4186" s="156"/>
      <c r="T4186" s="156"/>
      <c r="U4186" s="156"/>
      <c r="AR4186" s="156"/>
      <c r="AS4186" s="156"/>
      <c r="AT4186" s="156"/>
      <c r="AU4186" s="156"/>
      <c r="AV4186" s="156"/>
      <c r="AW4186" s="156"/>
      <c r="AX4186" s="156"/>
      <c r="AY4186" s="156"/>
      <c r="AZ4186" s="156"/>
      <c r="BA4186" s="156"/>
      <c r="BB4186" s="156"/>
      <c r="BC4186" s="156"/>
    </row>
    <row r="4187">
      <c r="A4187" s="152"/>
      <c r="B4187" s="152"/>
      <c r="E4187" s="156"/>
      <c r="F4187" s="156"/>
      <c r="I4187" s="152"/>
      <c r="J4187" s="152"/>
      <c r="O4187" s="161"/>
      <c r="P4187" s="161"/>
      <c r="Q4187" s="161"/>
      <c r="S4187" s="156"/>
      <c r="T4187" s="156"/>
      <c r="U4187" s="156"/>
      <c r="AR4187" s="156"/>
      <c r="AS4187" s="156"/>
      <c r="AT4187" s="156"/>
      <c r="AU4187" s="156"/>
      <c r="AV4187" s="156"/>
      <c r="AW4187" s="156"/>
      <c r="AX4187" s="156"/>
      <c r="AY4187" s="156"/>
      <c r="AZ4187" s="156"/>
      <c r="BA4187" s="156"/>
      <c r="BB4187" s="156"/>
      <c r="BC4187" s="156"/>
    </row>
    <row r="4188">
      <c r="A4188" s="152"/>
      <c r="B4188" s="152"/>
      <c r="E4188" s="156"/>
      <c r="F4188" s="156"/>
      <c r="I4188" s="152"/>
      <c r="J4188" s="152"/>
      <c r="O4188" s="161"/>
      <c r="P4188" s="161"/>
      <c r="Q4188" s="161"/>
      <c r="S4188" s="156"/>
      <c r="T4188" s="156"/>
      <c r="U4188" s="156"/>
      <c r="AR4188" s="156"/>
      <c r="AS4188" s="156"/>
      <c r="AT4188" s="156"/>
      <c r="AU4188" s="156"/>
      <c r="AV4188" s="156"/>
      <c r="AW4188" s="156"/>
      <c r="AX4188" s="156"/>
      <c r="AY4188" s="156"/>
      <c r="AZ4188" s="156"/>
      <c r="BA4188" s="156"/>
      <c r="BB4188" s="156"/>
      <c r="BC4188" s="156"/>
    </row>
    <row r="4189">
      <c r="A4189" s="152"/>
      <c r="B4189" s="152"/>
      <c r="E4189" s="156"/>
      <c r="F4189" s="156"/>
      <c r="I4189" s="152"/>
      <c r="J4189" s="152"/>
      <c r="O4189" s="161"/>
      <c r="P4189" s="161"/>
      <c r="Q4189" s="161"/>
      <c r="S4189" s="156"/>
      <c r="T4189" s="156"/>
      <c r="U4189" s="156"/>
      <c r="AR4189" s="156"/>
      <c r="AS4189" s="156"/>
      <c r="AT4189" s="156"/>
      <c r="AU4189" s="156"/>
      <c r="AV4189" s="156"/>
      <c r="AW4189" s="156"/>
      <c r="AX4189" s="156"/>
      <c r="AY4189" s="156"/>
      <c r="AZ4189" s="156"/>
      <c r="BA4189" s="156"/>
      <c r="BB4189" s="156"/>
      <c r="BC4189" s="156"/>
    </row>
    <row r="4190">
      <c r="A4190" s="152"/>
      <c r="B4190" s="152"/>
      <c r="E4190" s="156"/>
      <c r="F4190" s="156"/>
      <c r="I4190" s="152"/>
      <c r="J4190" s="152"/>
      <c r="O4190" s="161"/>
      <c r="P4190" s="161"/>
      <c r="Q4190" s="161"/>
      <c r="S4190" s="156"/>
      <c r="T4190" s="156"/>
      <c r="U4190" s="156"/>
      <c r="AR4190" s="156"/>
      <c r="AS4190" s="156"/>
      <c r="AT4190" s="156"/>
      <c r="AU4190" s="156"/>
      <c r="AV4190" s="156"/>
      <c r="AW4190" s="156"/>
      <c r="AX4190" s="156"/>
      <c r="AY4190" s="156"/>
      <c r="AZ4190" s="156"/>
      <c r="BA4190" s="156"/>
      <c r="BB4190" s="156"/>
      <c r="BC4190" s="156"/>
    </row>
    <row r="4191">
      <c r="A4191" s="152"/>
      <c r="B4191" s="152"/>
      <c r="E4191" s="156"/>
      <c r="F4191" s="156"/>
      <c r="I4191" s="152"/>
      <c r="J4191" s="152"/>
      <c r="O4191" s="161"/>
      <c r="P4191" s="161"/>
      <c r="Q4191" s="161"/>
      <c r="S4191" s="156"/>
      <c r="T4191" s="156"/>
      <c r="U4191" s="156"/>
      <c r="AR4191" s="156"/>
      <c r="AS4191" s="156"/>
      <c r="AT4191" s="156"/>
      <c r="AU4191" s="156"/>
      <c r="AV4191" s="156"/>
      <c r="AW4191" s="156"/>
      <c r="AX4191" s="156"/>
      <c r="AY4191" s="156"/>
      <c r="AZ4191" s="156"/>
      <c r="BA4191" s="156"/>
      <c r="BB4191" s="156"/>
      <c r="BC4191" s="156"/>
    </row>
    <row r="4192">
      <c r="A4192" s="152"/>
      <c r="B4192" s="152"/>
      <c r="E4192" s="156"/>
      <c r="F4192" s="156"/>
      <c r="I4192" s="152"/>
      <c r="J4192" s="152"/>
      <c r="O4192" s="161"/>
      <c r="P4192" s="161"/>
      <c r="Q4192" s="161"/>
      <c r="S4192" s="156"/>
      <c r="T4192" s="156"/>
      <c r="U4192" s="156"/>
      <c r="AR4192" s="156"/>
      <c r="AS4192" s="156"/>
      <c r="AT4192" s="156"/>
      <c r="AU4192" s="156"/>
      <c r="AV4192" s="156"/>
      <c r="AW4192" s="156"/>
      <c r="AX4192" s="156"/>
      <c r="AY4192" s="156"/>
      <c r="AZ4192" s="156"/>
      <c r="BA4192" s="156"/>
      <c r="BB4192" s="156"/>
      <c r="BC4192" s="156"/>
    </row>
    <row r="4193">
      <c r="A4193" s="152"/>
      <c r="B4193" s="152"/>
      <c r="E4193" s="156"/>
      <c r="F4193" s="156"/>
      <c r="I4193" s="152"/>
      <c r="J4193" s="152"/>
      <c r="O4193" s="161"/>
      <c r="P4193" s="161"/>
      <c r="Q4193" s="161"/>
      <c r="S4193" s="156"/>
      <c r="T4193" s="156"/>
      <c r="U4193" s="156"/>
      <c r="AR4193" s="156"/>
      <c r="AS4193" s="156"/>
      <c r="AT4193" s="156"/>
      <c r="AU4193" s="156"/>
      <c r="AV4193" s="156"/>
      <c r="AW4193" s="156"/>
      <c r="AX4193" s="156"/>
      <c r="AY4193" s="156"/>
      <c r="AZ4193" s="156"/>
      <c r="BA4193" s="156"/>
      <c r="BB4193" s="156"/>
      <c r="BC4193" s="156"/>
    </row>
    <row r="4194">
      <c r="A4194" s="152"/>
      <c r="B4194" s="152"/>
      <c r="E4194" s="156"/>
      <c r="F4194" s="156"/>
      <c r="I4194" s="152"/>
      <c r="J4194" s="152"/>
      <c r="O4194" s="161"/>
      <c r="P4194" s="161"/>
      <c r="Q4194" s="161"/>
      <c r="S4194" s="156"/>
      <c r="T4194" s="156"/>
      <c r="U4194" s="156"/>
      <c r="AR4194" s="156"/>
      <c r="AS4194" s="156"/>
      <c r="AT4194" s="156"/>
      <c r="AU4194" s="156"/>
      <c r="AV4194" s="156"/>
      <c r="AW4194" s="156"/>
      <c r="AX4194" s="156"/>
      <c r="AY4194" s="156"/>
      <c r="AZ4194" s="156"/>
      <c r="BA4194" s="156"/>
      <c r="BB4194" s="156"/>
      <c r="BC4194" s="156"/>
    </row>
    <row r="4195">
      <c r="A4195" s="152"/>
      <c r="B4195" s="152"/>
      <c r="E4195" s="156"/>
      <c r="F4195" s="156"/>
      <c r="I4195" s="152"/>
      <c r="J4195" s="152"/>
      <c r="O4195" s="161"/>
      <c r="P4195" s="161"/>
      <c r="Q4195" s="161"/>
      <c r="S4195" s="156"/>
      <c r="T4195" s="156"/>
      <c r="U4195" s="156"/>
      <c r="AR4195" s="156"/>
      <c r="AS4195" s="156"/>
      <c r="AT4195" s="156"/>
      <c r="AU4195" s="156"/>
      <c r="AV4195" s="156"/>
      <c r="AW4195" s="156"/>
      <c r="AX4195" s="156"/>
      <c r="AY4195" s="156"/>
      <c r="AZ4195" s="156"/>
      <c r="BA4195" s="156"/>
      <c r="BB4195" s="156"/>
      <c r="BC4195" s="156"/>
    </row>
    <row r="4196">
      <c r="A4196" s="152"/>
      <c r="B4196" s="152"/>
      <c r="E4196" s="156"/>
      <c r="F4196" s="156"/>
      <c r="I4196" s="152"/>
      <c r="J4196" s="152"/>
      <c r="O4196" s="161"/>
      <c r="P4196" s="161"/>
      <c r="Q4196" s="161"/>
      <c r="S4196" s="156"/>
      <c r="T4196" s="156"/>
      <c r="U4196" s="156"/>
      <c r="AR4196" s="156"/>
      <c r="AS4196" s="156"/>
      <c r="AT4196" s="156"/>
      <c r="AU4196" s="156"/>
      <c r="AV4196" s="156"/>
      <c r="AW4196" s="156"/>
      <c r="AX4196" s="156"/>
      <c r="AY4196" s="156"/>
      <c r="AZ4196" s="156"/>
      <c r="BA4196" s="156"/>
      <c r="BB4196" s="156"/>
      <c r="BC4196" s="156"/>
    </row>
    <row r="4197">
      <c r="A4197" s="152"/>
      <c r="B4197" s="152"/>
      <c r="E4197" s="156"/>
      <c r="F4197" s="156"/>
      <c r="I4197" s="152"/>
      <c r="J4197" s="152"/>
      <c r="O4197" s="161"/>
      <c r="P4197" s="161"/>
      <c r="Q4197" s="161"/>
      <c r="S4197" s="156"/>
      <c r="T4197" s="156"/>
      <c r="U4197" s="156"/>
      <c r="AR4197" s="156"/>
      <c r="AS4197" s="156"/>
      <c r="AT4197" s="156"/>
      <c r="AU4197" s="156"/>
      <c r="AV4197" s="156"/>
      <c r="AW4197" s="156"/>
      <c r="AX4197" s="156"/>
      <c r="AY4197" s="156"/>
      <c r="AZ4197" s="156"/>
      <c r="BA4197" s="156"/>
      <c r="BB4197" s="156"/>
      <c r="BC4197" s="156"/>
    </row>
    <row r="4198">
      <c r="A4198" s="152"/>
      <c r="B4198" s="152"/>
      <c r="E4198" s="156"/>
      <c r="F4198" s="156"/>
      <c r="I4198" s="152"/>
      <c r="J4198" s="152"/>
      <c r="O4198" s="161"/>
      <c r="P4198" s="161"/>
      <c r="Q4198" s="161"/>
      <c r="S4198" s="156"/>
      <c r="T4198" s="156"/>
      <c r="U4198" s="156"/>
      <c r="AR4198" s="156"/>
      <c r="AS4198" s="156"/>
      <c r="AT4198" s="156"/>
      <c r="AU4198" s="156"/>
      <c r="AV4198" s="156"/>
      <c r="AW4198" s="156"/>
      <c r="AX4198" s="156"/>
      <c r="AY4198" s="156"/>
      <c r="AZ4198" s="156"/>
      <c r="BA4198" s="156"/>
      <c r="BB4198" s="156"/>
      <c r="BC4198" s="156"/>
    </row>
    <row r="4199">
      <c r="A4199" s="152"/>
      <c r="B4199" s="152"/>
      <c r="E4199" s="156"/>
      <c r="F4199" s="156"/>
      <c r="I4199" s="152"/>
      <c r="J4199" s="152"/>
      <c r="O4199" s="161"/>
      <c r="P4199" s="161"/>
      <c r="Q4199" s="161"/>
      <c r="S4199" s="156"/>
      <c r="T4199" s="156"/>
      <c r="U4199" s="156"/>
      <c r="AR4199" s="156"/>
      <c r="AS4199" s="156"/>
      <c r="AT4199" s="156"/>
      <c r="AU4199" s="156"/>
      <c r="AV4199" s="156"/>
      <c r="AW4199" s="156"/>
      <c r="AX4199" s="156"/>
      <c r="AY4199" s="156"/>
      <c r="AZ4199" s="156"/>
      <c r="BA4199" s="156"/>
      <c r="BB4199" s="156"/>
      <c r="BC4199" s="156"/>
    </row>
    <row r="4200">
      <c r="A4200" s="152"/>
      <c r="B4200" s="152"/>
      <c r="E4200" s="156"/>
      <c r="F4200" s="156"/>
      <c r="I4200" s="152"/>
      <c r="J4200" s="152"/>
      <c r="O4200" s="161"/>
      <c r="P4200" s="161"/>
      <c r="Q4200" s="161"/>
      <c r="S4200" s="156"/>
      <c r="T4200" s="156"/>
      <c r="U4200" s="156"/>
      <c r="AR4200" s="156"/>
      <c r="AS4200" s="156"/>
      <c r="AT4200" s="156"/>
      <c r="AU4200" s="156"/>
      <c r="AV4200" s="156"/>
      <c r="AW4200" s="156"/>
      <c r="AX4200" s="156"/>
      <c r="AY4200" s="156"/>
      <c r="AZ4200" s="156"/>
      <c r="BA4200" s="156"/>
      <c r="BB4200" s="156"/>
      <c r="BC4200" s="156"/>
    </row>
    <row r="4201">
      <c r="A4201" s="152"/>
      <c r="B4201" s="152"/>
      <c r="E4201" s="156"/>
      <c r="F4201" s="156"/>
      <c r="I4201" s="152"/>
      <c r="J4201" s="152"/>
      <c r="O4201" s="161"/>
      <c r="P4201" s="161"/>
      <c r="Q4201" s="161"/>
      <c r="S4201" s="156"/>
      <c r="T4201" s="156"/>
      <c r="U4201" s="156"/>
      <c r="AR4201" s="156"/>
      <c r="AS4201" s="156"/>
      <c r="AT4201" s="156"/>
      <c r="AU4201" s="156"/>
      <c r="AV4201" s="156"/>
      <c r="AW4201" s="156"/>
      <c r="AX4201" s="156"/>
      <c r="AY4201" s="156"/>
      <c r="AZ4201" s="156"/>
      <c r="BA4201" s="156"/>
      <c r="BB4201" s="156"/>
      <c r="BC4201" s="156"/>
    </row>
    <row r="4202">
      <c r="A4202" s="152"/>
      <c r="B4202" s="152"/>
      <c r="E4202" s="156"/>
      <c r="F4202" s="156"/>
      <c r="I4202" s="152"/>
      <c r="J4202" s="152"/>
      <c r="O4202" s="161"/>
      <c r="P4202" s="161"/>
      <c r="Q4202" s="161"/>
      <c r="S4202" s="156"/>
      <c r="T4202" s="156"/>
      <c r="U4202" s="156"/>
      <c r="AR4202" s="156"/>
      <c r="AS4202" s="156"/>
      <c r="AT4202" s="156"/>
      <c r="AU4202" s="156"/>
      <c r="AV4202" s="156"/>
      <c r="AW4202" s="156"/>
      <c r="AX4202" s="156"/>
      <c r="AY4202" s="156"/>
      <c r="AZ4202" s="156"/>
      <c r="BA4202" s="156"/>
      <c r="BB4202" s="156"/>
      <c r="BC4202" s="156"/>
    </row>
    <row r="4203">
      <c r="A4203" s="152"/>
      <c r="B4203" s="152"/>
      <c r="E4203" s="156"/>
      <c r="F4203" s="156"/>
      <c r="I4203" s="152"/>
      <c r="J4203" s="152"/>
      <c r="O4203" s="161"/>
      <c r="P4203" s="161"/>
      <c r="Q4203" s="161"/>
      <c r="S4203" s="156"/>
      <c r="T4203" s="156"/>
      <c r="U4203" s="156"/>
      <c r="AR4203" s="156"/>
      <c r="AS4203" s="156"/>
      <c r="AT4203" s="156"/>
      <c r="AU4203" s="156"/>
      <c r="AV4203" s="156"/>
      <c r="AW4203" s="156"/>
      <c r="AX4203" s="156"/>
      <c r="AY4203" s="156"/>
      <c r="AZ4203" s="156"/>
      <c r="BA4203" s="156"/>
      <c r="BB4203" s="156"/>
      <c r="BC4203" s="156"/>
    </row>
    <row r="4204">
      <c r="A4204" s="152"/>
      <c r="B4204" s="152"/>
      <c r="E4204" s="156"/>
      <c r="F4204" s="156"/>
      <c r="I4204" s="152"/>
      <c r="J4204" s="152"/>
      <c r="O4204" s="161"/>
      <c r="P4204" s="161"/>
      <c r="Q4204" s="161"/>
      <c r="S4204" s="156"/>
      <c r="T4204" s="156"/>
      <c r="U4204" s="156"/>
      <c r="AR4204" s="156"/>
      <c r="AS4204" s="156"/>
      <c r="AT4204" s="156"/>
      <c r="AU4204" s="156"/>
      <c r="AV4204" s="156"/>
      <c r="AW4204" s="156"/>
      <c r="AX4204" s="156"/>
      <c r="AY4204" s="156"/>
      <c r="AZ4204" s="156"/>
      <c r="BA4204" s="156"/>
      <c r="BB4204" s="156"/>
      <c r="BC4204" s="156"/>
    </row>
    <row r="4205">
      <c r="A4205" s="152"/>
      <c r="B4205" s="152"/>
      <c r="E4205" s="156"/>
      <c r="F4205" s="156"/>
      <c r="I4205" s="152"/>
      <c r="J4205" s="152"/>
      <c r="O4205" s="161"/>
      <c r="P4205" s="161"/>
      <c r="Q4205" s="161"/>
      <c r="S4205" s="156"/>
      <c r="T4205" s="156"/>
      <c r="U4205" s="156"/>
      <c r="AR4205" s="156"/>
      <c r="AS4205" s="156"/>
      <c r="AT4205" s="156"/>
      <c r="AU4205" s="156"/>
      <c r="AV4205" s="156"/>
      <c r="AW4205" s="156"/>
      <c r="AX4205" s="156"/>
      <c r="AY4205" s="156"/>
      <c r="AZ4205" s="156"/>
      <c r="BA4205" s="156"/>
      <c r="BB4205" s="156"/>
      <c r="BC4205" s="156"/>
    </row>
    <row r="4206">
      <c r="A4206" s="152"/>
      <c r="B4206" s="152"/>
      <c r="E4206" s="156"/>
      <c r="F4206" s="156"/>
      <c r="I4206" s="152"/>
      <c r="J4206" s="152"/>
      <c r="O4206" s="161"/>
      <c r="P4206" s="161"/>
      <c r="Q4206" s="161"/>
      <c r="S4206" s="156"/>
      <c r="T4206" s="156"/>
      <c r="U4206" s="156"/>
      <c r="AR4206" s="156"/>
      <c r="AS4206" s="156"/>
      <c r="AT4206" s="156"/>
      <c r="AU4206" s="156"/>
      <c r="AV4206" s="156"/>
      <c r="AW4206" s="156"/>
      <c r="AX4206" s="156"/>
      <c r="AY4206" s="156"/>
      <c r="AZ4206" s="156"/>
      <c r="BA4206" s="156"/>
      <c r="BB4206" s="156"/>
      <c r="BC4206" s="156"/>
    </row>
    <row r="4207">
      <c r="A4207" s="152"/>
      <c r="B4207" s="152"/>
      <c r="E4207" s="156"/>
      <c r="F4207" s="156"/>
      <c r="I4207" s="152"/>
      <c r="J4207" s="152"/>
      <c r="O4207" s="161"/>
      <c r="P4207" s="161"/>
      <c r="Q4207" s="161"/>
      <c r="S4207" s="156"/>
      <c r="T4207" s="156"/>
      <c r="U4207" s="156"/>
      <c r="AR4207" s="156"/>
      <c r="AS4207" s="156"/>
      <c r="AT4207" s="156"/>
      <c r="AU4207" s="156"/>
      <c r="AV4207" s="156"/>
      <c r="AW4207" s="156"/>
      <c r="AX4207" s="156"/>
      <c r="AY4207" s="156"/>
      <c r="AZ4207" s="156"/>
      <c r="BA4207" s="156"/>
      <c r="BB4207" s="156"/>
      <c r="BC4207" s="156"/>
    </row>
    <row r="4208">
      <c r="A4208" s="152"/>
      <c r="B4208" s="152"/>
      <c r="E4208" s="156"/>
      <c r="F4208" s="156"/>
      <c r="I4208" s="152"/>
      <c r="J4208" s="152"/>
      <c r="O4208" s="161"/>
      <c r="P4208" s="161"/>
      <c r="Q4208" s="161"/>
      <c r="S4208" s="156"/>
      <c r="T4208" s="156"/>
      <c r="U4208" s="156"/>
      <c r="AR4208" s="156"/>
      <c r="AS4208" s="156"/>
      <c r="AT4208" s="156"/>
      <c r="AU4208" s="156"/>
      <c r="AV4208" s="156"/>
      <c r="AW4208" s="156"/>
      <c r="AX4208" s="156"/>
      <c r="AY4208" s="156"/>
      <c r="AZ4208" s="156"/>
      <c r="BA4208" s="156"/>
      <c r="BB4208" s="156"/>
      <c r="BC4208" s="156"/>
    </row>
    <row r="4209">
      <c r="A4209" s="152"/>
      <c r="B4209" s="152"/>
      <c r="E4209" s="156"/>
      <c r="F4209" s="156"/>
      <c r="I4209" s="152"/>
      <c r="J4209" s="152"/>
      <c r="O4209" s="161"/>
      <c r="P4209" s="161"/>
      <c r="Q4209" s="161"/>
      <c r="S4209" s="156"/>
      <c r="T4209" s="156"/>
      <c r="U4209" s="156"/>
      <c r="AR4209" s="156"/>
      <c r="AS4209" s="156"/>
      <c r="AT4209" s="156"/>
      <c r="AU4209" s="156"/>
      <c r="AV4209" s="156"/>
      <c r="AW4209" s="156"/>
      <c r="AX4209" s="156"/>
      <c r="AY4209" s="156"/>
      <c r="AZ4209" s="156"/>
      <c r="BA4209" s="156"/>
      <c r="BB4209" s="156"/>
      <c r="BC4209" s="156"/>
    </row>
    <row r="4210">
      <c r="A4210" s="152"/>
      <c r="B4210" s="152"/>
      <c r="E4210" s="156"/>
      <c r="F4210" s="156"/>
      <c r="I4210" s="152"/>
      <c r="J4210" s="152"/>
      <c r="O4210" s="161"/>
      <c r="P4210" s="161"/>
      <c r="Q4210" s="161"/>
      <c r="S4210" s="156"/>
      <c r="T4210" s="156"/>
      <c r="U4210" s="156"/>
      <c r="AR4210" s="156"/>
      <c r="AS4210" s="156"/>
      <c r="AT4210" s="156"/>
      <c r="AU4210" s="156"/>
      <c r="AV4210" s="156"/>
      <c r="AW4210" s="156"/>
      <c r="AX4210" s="156"/>
      <c r="AY4210" s="156"/>
      <c r="AZ4210" s="156"/>
      <c r="BA4210" s="156"/>
      <c r="BB4210" s="156"/>
      <c r="BC4210" s="156"/>
    </row>
    <row r="4211">
      <c r="A4211" s="152"/>
      <c r="B4211" s="152"/>
      <c r="E4211" s="156"/>
      <c r="F4211" s="156"/>
      <c r="I4211" s="152"/>
      <c r="J4211" s="152"/>
      <c r="O4211" s="161"/>
      <c r="P4211" s="161"/>
      <c r="Q4211" s="161"/>
      <c r="S4211" s="156"/>
      <c r="T4211" s="156"/>
      <c r="U4211" s="156"/>
      <c r="AR4211" s="156"/>
      <c r="AS4211" s="156"/>
      <c r="AT4211" s="156"/>
      <c r="AU4211" s="156"/>
      <c r="AV4211" s="156"/>
      <c r="AW4211" s="156"/>
      <c r="AX4211" s="156"/>
      <c r="AY4211" s="156"/>
      <c r="AZ4211" s="156"/>
      <c r="BA4211" s="156"/>
      <c r="BB4211" s="156"/>
      <c r="BC4211" s="156"/>
    </row>
    <row r="4212">
      <c r="A4212" s="152"/>
      <c r="B4212" s="152"/>
      <c r="E4212" s="156"/>
      <c r="F4212" s="156"/>
      <c r="I4212" s="152"/>
      <c r="J4212" s="152"/>
      <c r="O4212" s="161"/>
      <c r="P4212" s="161"/>
      <c r="Q4212" s="161"/>
      <c r="S4212" s="156"/>
      <c r="T4212" s="156"/>
      <c r="U4212" s="156"/>
      <c r="AR4212" s="156"/>
      <c r="AS4212" s="156"/>
      <c r="AT4212" s="156"/>
      <c r="AU4212" s="156"/>
      <c r="AV4212" s="156"/>
      <c r="AW4212" s="156"/>
      <c r="AX4212" s="156"/>
      <c r="AY4212" s="156"/>
      <c r="AZ4212" s="156"/>
      <c r="BA4212" s="156"/>
      <c r="BB4212" s="156"/>
      <c r="BC4212" s="156"/>
    </row>
    <row r="4213">
      <c r="A4213" s="152"/>
      <c r="B4213" s="152"/>
      <c r="E4213" s="156"/>
      <c r="F4213" s="156"/>
      <c r="I4213" s="152"/>
      <c r="J4213" s="152"/>
      <c r="O4213" s="161"/>
      <c r="P4213" s="161"/>
      <c r="Q4213" s="161"/>
      <c r="S4213" s="156"/>
      <c r="T4213" s="156"/>
      <c r="U4213" s="156"/>
      <c r="AR4213" s="156"/>
      <c r="AS4213" s="156"/>
      <c r="AT4213" s="156"/>
      <c r="AU4213" s="156"/>
      <c r="AV4213" s="156"/>
      <c r="AW4213" s="156"/>
      <c r="AX4213" s="156"/>
      <c r="AY4213" s="156"/>
      <c r="AZ4213" s="156"/>
      <c r="BA4213" s="156"/>
      <c r="BB4213" s="156"/>
      <c r="BC4213" s="156"/>
    </row>
    <row r="4214">
      <c r="A4214" s="152"/>
      <c r="B4214" s="152"/>
      <c r="E4214" s="156"/>
      <c r="F4214" s="156"/>
      <c r="I4214" s="152"/>
      <c r="J4214" s="152"/>
      <c r="O4214" s="161"/>
      <c r="P4214" s="161"/>
      <c r="Q4214" s="161"/>
      <c r="S4214" s="156"/>
      <c r="T4214" s="156"/>
      <c r="U4214" s="156"/>
      <c r="AR4214" s="156"/>
      <c r="AS4214" s="156"/>
      <c r="AT4214" s="156"/>
      <c r="AU4214" s="156"/>
      <c r="AV4214" s="156"/>
      <c r="AW4214" s="156"/>
      <c r="AX4214" s="156"/>
      <c r="AY4214" s="156"/>
      <c r="AZ4214" s="156"/>
      <c r="BA4214" s="156"/>
      <c r="BB4214" s="156"/>
      <c r="BC4214" s="156"/>
    </row>
    <row r="4215">
      <c r="A4215" s="152"/>
      <c r="B4215" s="152"/>
      <c r="E4215" s="156"/>
      <c r="F4215" s="156"/>
      <c r="I4215" s="152"/>
      <c r="J4215" s="152"/>
      <c r="O4215" s="161"/>
      <c r="P4215" s="161"/>
      <c r="Q4215" s="161"/>
      <c r="S4215" s="156"/>
      <c r="T4215" s="156"/>
      <c r="U4215" s="156"/>
      <c r="AR4215" s="156"/>
      <c r="AS4215" s="156"/>
      <c r="AT4215" s="156"/>
      <c r="AU4215" s="156"/>
      <c r="AV4215" s="156"/>
      <c r="AW4215" s="156"/>
      <c r="AX4215" s="156"/>
      <c r="AY4215" s="156"/>
      <c r="AZ4215" s="156"/>
      <c r="BA4215" s="156"/>
      <c r="BB4215" s="156"/>
      <c r="BC4215" s="156"/>
    </row>
    <row r="4216">
      <c r="A4216" s="152"/>
      <c r="B4216" s="152"/>
      <c r="E4216" s="156"/>
      <c r="F4216" s="156"/>
      <c r="I4216" s="152"/>
      <c r="J4216" s="152"/>
      <c r="O4216" s="161"/>
      <c r="P4216" s="161"/>
      <c r="Q4216" s="161"/>
      <c r="S4216" s="156"/>
      <c r="T4216" s="156"/>
      <c r="U4216" s="156"/>
      <c r="AR4216" s="156"/>
      <c r="AS4216" s="156"/>
      <c r="AT4216" s="156"/>
      <c r="AU4216" s="156"/>
      <c r="AV4216" s="156"/>
      <c r="AW4216" s="156"/>
      <c r="AX4216" s="156"/>
      <c r="AY4216" s="156"/>
      <c r="AZ4216" s="156"/>
      <c r="BA4216" s="156"/>
      <c r="BB4216" s="156"/>
      <c r="BC4216" s="156"/>
    </row>
    <row r="4217">
      <c r="A4217" s="152"/>
      <c r="B4217" s="152"/>
      <c r="E4217" s="156"/>
      <c r="F4217" s="156"/>
      <c r="I4217" s="152"/>
      <c r="J4217" s="152"/>
      <c r="O4217" s="161"/>
      <c r="P4217" s="161"/>
      <c r="Q4217" s="161"/>
      <c r="S4217" s="156"/>
      <c r="T4217" s="156"/>
      <c r="U4217" s="156"/>
      <c r="AR4217" s="156"/>
      <c r="AS4217" s="156"/>
      <c r="AT4217" s="156"/>
      <c r="AU4217" s="156"/>
      <c r="AV4217" s="156"/>
      <c r="AW4217" s="156"/>
      <c r="AX4217" s="156"/>
      <c r="AY4217" s="156"/>
      <c r="AZ4217" s="156"/>
      <c r="BA4217" s="156"/>
      <c r="BB4217" s="156"/>
      <c r="BC4217" s="156"/>
    </row>
    <row r="4218">
      <c r="A4218" s="152"/>
      <c r="B4218" s="152"/>
      <c r="E4218" s="156"/>
      <c r="F4218" s="156"/>
      <c r="I4218" s="152"/>
      <c r="J4218" s="152"/>
      <c r="O4218" s="161"/>
      <c r="P4218" s="161"/>
      <c r="Q4218" s="161"/>
      <c r="S4218" s="156"/>
      <c r="T4218" s="156"/>
      <c r="U4218" s="156"/>
      <c r="AR4218" s="156"/>
      <c r="AS4218" s="156"/>
      <c r="AT4218" s="156"/>
      <c r="AU4218" s="156"/>
      <c r="AV4218" s="156"/>
      <c r="AW4218" s="156"/>
      <c r="AX4218" s="156"/>
      <c r="AY4218" s="156"/>
      <c r="AZ4218" s="156"/>
      <c r="BA4218" s="156"/>
      <c r="BB4218" s="156"/>
      <c r="BC4218" s="156"/>
    </row>
    <row r="4219">
      <c r="A4219" s="152"/>
      <c r="B4219" s="152"/>
      <c r="E4219" s="156"/>
      <c r="F4219" s="156"/>
      <c r="I4219" s="152"/>
      <c r="J4219" s="152"/>
      <c r="O4219" s="161"/>
      <c r="P4219" s="161"/>
      <c r="Q4219" s="161"/>
      <c r="S4219" s="156"/>
      <c r="T4219" s="156"/>
      <c r="U4219" s="156"/>
      <c r="AR4219" s="156"/>
      <c r="AS4219" s="156"/>
      <c r="AT4219" s="156"/>
      <c r="AU4219" s="156"/>
      <c r="AV4219" s="156"/>
      <c r="AW4219" s="156"/>
      <c r="AX4219" s="156"/>
      <c r="AY4219" s="156"/>
      <c r="AZ4219" s="156"/>
      <c r="BA4219" s="156"/>
      <c r="BB4219" s="156"/>
      <c r="BC4219" s="156"/>
    </row>
    <row r="4220">
      <c r="A4220" s="152"/>
      <c r="B4220" s="152"/>
      <c r="E4220" s="156"/>
      <c r="F4220" s="156"/>
      <c r="I4220" s="152"/>
      <c r="J4220" s="152"/>
      <c r="O4220" s="161"/>
      <c r="P4220" s="161"/>
      <c r="Q4220" s="161"/>
      <c r="S4220" s="156"/>
      <c r="T4220" s="156"/>
      <c r="U4220" s="156"/>
      <c r="AR4220" s="156"/>
      <c r="AS4220" s="156"/>
      <c r="AT4220" s="156"/>
      <c r="AU4220" s="156"/>
      <c r="AV4220" s="156"/>
      <c r="AW4220" s="156"/>
      <c r="AX4220" s="156"/>
      <c r="AY4220" s="156"/>
      <c r="AZ4220" s="156"/>
      <c r="BA4220" s="156"/>
      <c r="BB4220" s="156"/>
      <c r="BC4220" s="156"/>
    </row>
    <row r="4221">
      <c r="A4221" s="152"/>
      <c r="B4221" s="152"/>
      <c r="E4221" s="156"/>
      <c r="F4221" s="156"/>
      <c r="I4221" s="152"/>
      <c r="J4221" s="152"/>
      <c r="O4221" s="161"/>
      <c r="P4221" s="161"/>
      <c r="Q4221" s="161"/>
      <c r="S4221" s="156"/>
      <c r="T4221" s="156"/>
      <c r="U4221" s="156"/>
      <c r="AR4221" s="156"/>
      <c r="AS4221" s="156"/>
      <c r="AT4221" s="156"/>
      <c r="AU4221" s="156"/>
      <c r="AV4221" s="156"/>
      <c r="AW4221" s="156"/>
      <c r="AX4221" s="156"/>
      <c r="AY4221" s="156"/>
      <c r="AZ4221" s="156"/>
      <c r="BA4221" s="156"/>
      <c r="BB4221" s="156"/>
      <c r="BC4221" s="156"/>
    </row>
    <row r="4222">
      <c r="A4222" s="152"/>
      <c r="B4222" s="152"/>
      <c r="E4222" s="156"/>
      <c r="F4222" s="156"/>
      <c r="I4222" s="152"/>
      <c r="J4222" s="152"/>
      <c r="O4222" s="161"/>
      <c r="P4222" s="161"/>
      <c r="Q4222" s="161"/>
      <c r="S4222" s="156"/>
      <c r="T4222" s="156"/>
      <c r="U4222" s="156"/>
      <c r="AR4222" s="156"/>
      <c r="AS4222" s="156"/>
      <c r="AT4222" s="156"/>
      <c r="AU4222" s="156"/>
      <c r="AV4222" s="156"/>
      <c r="AW4222" s="156"/>
      <c r="AX4222" s="156"/>
      <c r="AY4222" s="156"/>
      <c r="AZ4222" s="156"/>
      <c r="BA4222" s="156"/>
      <c r="BB4222" s="156"/>
      <c r="BC4222" s="156"/>
    </row>
    <row r="4223">
      <c r="A4223" s="152"/>
      <c r="B4223" s="152"/>
      <c r="E4223" s="156"/>
      <c r="F4223" s="156"/>
      <c r="I4223" s="152"/>
      <c r="J4223" s="152"/>
      <c r="O4223" s="161"/>
      <c r="P4223" s="161"/>
      <c r="Q4223" s="161"/>
      <c r="S4223" s="156"/>
      <c r="T4223" s="156"/>
      <c r="U4223" s="156"/>
      <c r="AR4223" s="156"/>
      <c r="AS4223" s="156"/>
      <c r="AT4223" s="156"/>
      <c r="AU4223" s="156"/>
      <c r="AV4223" s="156"/>
      <c r="AW4223" s="156"/>
      <c r="AX4223" s="156"/>
      <c r="AY4223" s="156"/>
      <c r="AZ4223" s="156"/>
      <c r="BA4223" s="156"/>
      <c r="BB4223" s="156"/>
      <c r="BC4223" s="156"/>
    </row>
    <row r="4224">
      <c r="A4224" s="152"/>
      <c r="B4224" s="152"/>
      <c r="E4224" s="156"/>
      <c r="F4224" s="156"/>
      <c r="I4224" s="152"/>
      <c r="J4224" s="152"/>
      <c r="O4224" s="161"/>
      <c r="P4224" s="161"/>
      <c r="Q4224" s="161"/>
      <c r="S4224" s="156"/>
      <c r="T4224" s="156"/>
      <c r="U4224" s="156"/>
      <c r="AR4224" s="156"/>
      <c r="AS4224" s="156"/>
      <c r="AT4224" s="156"/>
      <c r="AU4224" s="156"/>
      <c r="AV4224" s="156"/>
      <c r="AW4224" s="156"/>
      <c r="AX4224" s="156"/>
      <c r="AY4224" s="156"/>
      <c r="AZ4224" s="156"/>
      <c r="BA4224" s="156"/>
      <c r="BB4224" s="156"/>
      <c r="BC4224" s="156"/>
    </row>
    <row r="4225">
      <c r="A4225" s="152"/>
      <c r="B4225" s="152"/>
      <c r="E4225" s="156"/>
      <c r="F4225" s="156"/>
      <c r="I4225" s="152"/>
      <c r="J4225" s="152"/>
      <c r="O4225" s="161"/>
      <c r="P4225" s="161"/>
      <c r="Q4225" s="161"/>
      <c r="S4225" s="156"/>
      <c r="T4225" s="156"/>
      <c r="U4225" s="156"/>
      <c r="AR4225" s="156"/>
      <c r="AS4225" s="156"/>
      <c r="AT4225" s="156"/>
      <c r="AU4225" s="156"/>
      <c r="AV4225" s="156"/>
      <c r="AW4225" s="156"/>
      <c r="AX4225" s="156"/>
      <c r="AY4225" s="156"/>
      <c r="AZ4225" s="156"/>
      <c r="BA4225" s="156"/>
      <c r="BB4225" s="156"/>
      <c r="BC4225" s="156"/>
    </row>
    <row r="4226">
      <c r="A4226" s="152"/>
      <c r="B4226" s="152"/>
      <c r="E4226" s="156"/>
      <c r="F4226" s="156"/>
      <c r="I4226" s="152"/>
      <c r="J4226" s="152"/>
      <c r="O4226" s="161"/>
      <c r="P4226" s="161"/>
      <c r="Q4226" s="161"/>
      <c r="S4226" s="156"/>
      <c r="T4226" s="156"/>
      <c r="U4226" s="156"/>
      <c r="AR4226" s="156"/>
      <c r="AS4226" s="156"/>
      <c r="AT4226" s="156"/>
      <c r="AU4226" s="156"/>
      <c r="AV4226" s="156"/>
      <c r="AW4226" s="156"/>
      <c r="AX4226" s="156"/>
      <c r="AY4226" s="156"/>
      <c r="AZ4226" s="156"/>
      <c r="BA4226" s="156"/>
      <c r="BB4226" s="156"/>
      <c r="BC4226" s="156"/>
    </row>
    <row r="4227">
      <c r="A4227" s="152"/>
      <c r="B4227" s="152"/>
      <c r="E4227" s="156"/>
      <c r="F4227" s="156"/>
      <c r="I4227" s="152"/>
      <c r="J4227" s="152"/>
      <c r="O4227" s="161"/>
      <c r="P4227" s="161"/>
      <c r="Q4227" s="161"/>
      <c r="S4227" s="156"/>
      <c r="T4227" s="156"/>
      <c r="U4227" s="156"/>
      <c r="AR4227" s="156"/>
      <c r="AS4227" s="156"/>
      <c r="AT4227" s="156"/>
      <c r="AU4227" s="156"/>
      <c r="AV4227" s="156"/>
      <c r="AW4227" s="156"/>
      <c r="AX4227" s="156"/>
      <c r="AY4227" s="156"/>
      <c r="AZ4227" s="156"/>
      <c r="BA4227" s="156"/>
      <c r="BB4227" s="156"/>
      <c r="BC4227" s="156"/>
    </row>
    <row r="4228">
      <c r="A4228" s="152"/>
      <c r="B4228" s="152"/>
      <c r="E4228" s="156"/>
      <c r="F4228" s="156"/>
      <c r="I4228" s="152"/>
      <c r="J4228" s="152"/>
      <c r="O4228" s="161"/>
      <c r="P4228" s="161"/>
      <c r="Q4228" s="161"/>
      <c r="S4228" s="156"/>
      <c r="T4228" s="156"/>
      <c r="U4228" s="156"/>
      <c r="AR4228" s="156"/>
      <c r="AS4228" s="156"/>
      <c r="AT4228" s="156"/>
      <c r="AU4228" s="156"/>
      <c r="AV4228" s="156"/>
      <c r="AW4228" s="156"/>
      <c r="AX4228" s="156"/>
      <c r="AY4228" s="156"/>
      <c r="AZ4228" s="156"/>
      <c r="BA4228" s="156"/>
      <c r="BB4228" s="156"/>
      <c r="BC4228" s="156"/>
    </row>
    <row r="4229">
      <c r="A4229" s="152"/>
      <c r="B4229" s="152"/>
      <c r="E4229" s="156"/>
      <c r="F4229" s="156"/>
      <c r="I4229" s="152"/>
      <c r="J4229" s="152"/>
      <c r="O4229" s="161"/>
      <c r="P4229" s="161"/>
      <c r="Q4229" s="161"/>
      <c r="S4229" s="156"/>
      <c r="T4229" s="156"/>
      <c r="U4229" s="156"/>
      <c r="AR4229" s="156"/>
      <c r="AS4229" s="156"/>
      <c r="AT4229" s="156"/>
      <c r="AU4229" s="156"/>
      <c r="AV4229" s="156"/>
      <c r="AW4229" s="156"/>
      <c r="AX4229" s="156"/>
      <c r="AY4229" s="156"/>
      <c r="AZ4229" s="156"/>
      <c r="BA4229" s="156"/>
      <c r="BB4229" s="156"/>
      <c r="BC4229" s="156"/>
    </row>
    <row r="4230">
      <c r="A4230" s="152"/>
      <c r="B4230" s="152"/>
      <c r="E4230" s="156"/>
      <c r="F4230" s="156"/>
      <c r="I4230" s="152"/>
      <c r="J4230" s="152"/>
      <c r="O4230" s="161"/>
      <c r="P4230" s="161"/>
      <c r="Q4230" s="161"/>
      <c r="S4230" s="156"/>
      <c r="T4230" s="156"/>
      <c r="U4230" s="156"/>
      <c r="AR4230" s="156"/>
      <c r="AS4230" s="156"/>
      <c r="AT4230" s="156"/>
      <c r="AU4230" s="156"/>
      <c r="AV4230" s="156"/>
      <c r="AW4230" s="156"/>
      <c r="AX4230" s="156"/>
      <c r="AY4230" s="156"/>
      <c r="AZ4230" s="156"/>
      <c r="BA4230" s="156"/>
      <c r="BB4230" s="156"/>
      <c r="BC4230" s="156"/>
    </row>
    <row r="4231">
      <c r="A4231" s="152"/>
      <c r="B4231" s="152"/>
      <c r="E4231" s="156"/>
      <c r="F4231" s="156"/>
      <c r="I4231" s="152"/>
      <c r="J4231" s="152"/>
      <c r="O4231" s="161"/>
      <c r="P4231" s="161"/>
      <c r="Q4231" s="161"/>
      <c r="S4231" s="156"/>
      <c r="T4231" s="156"/>
      <c r="U4231" s="156"/>
      <c r="AR4231" s="156"/>
      <c r="AS4231" s="156"/>
      <c r="AT4231" s="156"/>
      <c r="AU4231" s="156"/>
      <c r="AV4231" s="156"/>
      <c r="AW4231" s="156"/>
      <c r="AX4231" s="156"/>
      <c r="AY4231" s="156"/>
      <c r="AZ4231" s="156"/>
      <c r="BA4231" s="156"/>
      <c r="BB4231" s="156"/>
      <c r="BC4231" s="156"/>
    </row>
    <row r="4232">
      <c r="A4232" s="152"/>
      <c r="B4232" s="152"/>
      <c r="E4232" s="156"/>
      <c r="F4232" s="156"/>
      <c r="I4232" s="152"/>
      <c r="J4232" s="152"/>
      <c r="O4232" s="161"/>
      <c r="P4232" s="161"/>
      <c r="Q4232" s="161"/>
      <c r="S4232" s="156"/>
      <c r="T4232" s="156"/>
      <c r="U4232" s="156"/>
      <c r="AR4232" s="156"/>
      <c r="AS4232" s="156"/>
      <c r="AT4232" s="156"/>
      <c r="AU4232" s="156"/>
      <c r="AV4232" s="156"/>
      <c r="AW4232" s="156"/>
      <c r="AX4232" s="156"/>
      <c r="AY4232" s="156"/>
      <c r="AZ4232" s="156"/>
      <c r="BA4232" s="156"/>
      <c r="BB4232" s="156"/>
      <c r="BC4232" s="156"/>
    </row>
    <row r="4233">
      <c r="A4233" s="152"/>
      <c r="B4233" s="152"/>
      <c r="E4233" s="156"/>
      <c r="F4233" s="156"/>
      <c r="I4233" s="152"/>
      <c r="J4233" s="152"/>
      <c r="O4233" s="161"/>
      <c r="P4233" s="161"/>
      <c r="Q4233" s="161"/>
      <c r="S4233" s="156"/>
      <c r="T4233" s="156"/>
      <c r="U4233" s="156"/>
      <c r="AR4233" s="156"/>
      <c r="AS4233" s="156"/>
      <c r="AT4233" s="156"/>
      <c r="AU4233" s="156"/>
      <c r="AV4233" s="156"/>
      <c r="AW4233" s="156"/>
      <c r="AX4233" s="156"/>
      <c r="AY4233" s="156"/>
      <c r="AZ4233" s="156"/>
      <c r="BA4233" s="156"/>
      <c r="BB4233" s="156"/>
      <c r="BC4233" s="156"/>
    </row>
    <row r="4234">
      <c r="A4234" s="152"/>
      <c r="B4234" s="152"/>
      <c r="E4234" s="156"/>
      <c r="F4234" s="156"/>
      <c r="I4234" s="152"/>
      <c r="J4234" s="152"/>
      <c r="O4234" s="161"/>
      <c r="P4234" s="161"/>
      <c r="Q4234" s="161"/>
      <c r="S4234" s="156"/>
      <c r="T4234" s="156"/>
      <c r="U4234" s="156"/>
      <c r="AR4234" s="156"/>
      <c r="AS4234" s="156"/>
      <c r="AT4234" s="156"/>
      <c r="AU4234" s="156"/>
      <c r="AV4234" s="156"/>
      <c r="AW4234" s="156"/>
      <c r="AX4234" s="156"/>
      <c r="AY4234" s="156"/>
      <c r="AZ4234" s="156"/>
      <c r="BA4234" s="156"/>
      <c r="BB4234" s="156"/>
      <c r="BC4234" s="156"/>
    </row>
    <row r="4235">
      <c r="A4235" s="152"/>
      <c r="B4235" s="152"/>
      <c r="E4235" s="156"/>
      <c r="F4235" s="156"/>
      <c r="I4235" s="152"/>
      <c r="J4235" s="152"/>
      <c r="O4235" s="161"/>
      <c r="P4235" s="161"/>
      <c r="Q4235" s="161"/>
      <c r="S4235" s="156"/>
      <c r="T4235" s="156"/>
      <c r="U4235" s="156"/>
      <c r="AR4235" s="156"/>
      <c r="AS4235" s="156"/>
      <c r="AT4235" s="156"/>
      <c r="AU4235" s="156"/>
      <c r="AV4235" s="156"/>
      <c r="AW4235" s="156"/>
      <c r="AX4235" s="156"/>
      <c r="AY4235" s="156"/>
      <c r="AZ4235" s="156"/>
      <c r="BA4235" s="156"/>
      <c r="BB4235" s="156"/>
      <c r="BC4235" s="156"/>
    </row>
    <row r="4236">
      <c r="A4236" s="152"/>
      <c r="B4236" s="152"/>
      <c r="E4236" s="156"/>
      <c r="F4236" s="156"/>
      <c r="I4236" s="152"/>
      <c r="J4236" s="152"/>
      <c r="O4236" s="161"/>
      <c r="P4236" s="161"/>
      <c r="Q4236" s="161"/>
      <c r="S4236" s="156"/>
      <c r="T4236" s="156"/>
      <c r="U4236" s="156"/>
      <c r="AR4236" s="156"/>
      <c r="AS4236" s="156"/>
      <c r="AT4236" s="156"/>
      <c r="AU4236" s="156"/>
      <c r="AV4236" s="156"/>
      <c r="AW4236" s="156"/>
      <c r="AX4236" s="156"/>
      <c r="AY4236" s="156"/>
      <c r="AZ4236" s="156"/>
      <c r="BA4236" s="156"/>
      <c r="BB4236" s="156"/>
      <c r="BC4236" s="156"/>
    </row>
    <row r="4237">
      <c r="A4237" s="152"/>
      <c r="B4237" s="152"/>
      <c r="E4237" s="156"/>
      <c r="F4237" s="156"/>
      <c r="I4237" s="152"/>
      <c r="J4237" s="152"/>
      <c r="O4237" s="161"/>
      <c r="P4237" s="161"/>
      <c r="Q4237" s="161"/>
      <c r="S4237" s="156"/>
      <c r="T4237" s="156"/>
      <c r="U4237" s="156"/>
      <c r="AR4237" s="156"/>
      <c r="AS4237" s="156"/>
      <c r="AT4237" s="156"/>
      <c r="AU4237" s="156"/>
      <c r="AV4237" s="156"/>
      <c r="AW4237" s="156"/>
      <c r="AX4237" s="156"/>
      <c r="AY4237" s="156"/>
      <c r="AZ4237" s="156"/>
      <c r="BA4237" s="156"/>
      <c r="BB4237" s="156"/>
      <c r="BC4237" s="156"/>
    </row>
    <row r="4238">
      <c r="A4238" s="152"/>
      <c r="B4238" s="152"/>
      <c r="E4238" s="156"/>
      <c r="F4238" s="156"/>
      <c r="I4238" s="152"/>
      <c r="J4238" s="152"/>
      <c r="O4238" s="161"/>
      <c r="P4238" s="161"/>
      <c r="Q4238" s="161"/>
      <c r="S4238" s="156"/>
      <c r="T4238" s="156"/>
      <c r="U4238" s="156"/>
      <c r="AR4238" s="156"/>
      <c r="AS4238" s="156"/>
      <c r="AT4238" s="156"/>
      <c r="AU4238" s="156"/>
      <c r="AV4238" s="156"/>
      <c r="AW4238" s="156"/>
      <c r="AX4238" s="156"/>
      <c r="AY4238" s="156"/>
      <c r="AZ4238" s="156"/>
      <c r="BA4238" s="156"/>
      <c r="BB4238" s="156"/>
      <c r="BC4238" s="156"/>
    </row>
    <row r="4239">
      <c r="A4239" s="152"/>
      <c r="B4239" s="152"/>
      <c r="E4239" s="156"/>
      <c r="F4239" s="156"/>
      <c r="I4239" s="152"/>
      <c r="J4239" s="152"/>
      <c r="O4239" s="161"/>
      <c r="P4239" s="161"/>
      <c r="Q4239" s="161"/>
      <c r="S4239" s="156"/>
      <c r="T4239" s="156"/>
      <c r="U4239" s="156"/>
      <c r="AR4239" s="156"/>
      <c r="AS4239" s="156"/>
      <c r="AT4239" s="156"/>
      <c r="AU4239" s="156"/>
      <c r="AV4239" s="156"/>
      <c r="AW4239" s="156"/>
      <c r="AX4239" s="156"/>
      <c r="AY4239" s="156"/>
      <c r="AZ4239" s="156"/>
      <c r="BA4239" s="156"/>
      <c r="BB4239" s="156"/>
      <c r="BC4239" s="156"/>
    </row>
    <row r="4240">
      <c r="A4240" s="152"/>
      <c r="B4240" s="152"/>
      <c r="E4240" s="156"/>
      <c r="F4240" s="156"/>
      <c r="I4240" s="152"/>
      <c r="J4240" s="152"/>
      <c r="O4240" s="161"/>
      <c r="P4240" s="161"/>
      <c r="Q4240" s="161"/>
      <c r="S4240" s="156"/>
      <c r="T4240" s="156"/>
      <c r="U4240" s="156"/>
      <c r="AR4240" s="156"/>
      <c r="AS4240" s="156"/>
      <c r="AT4240" s="156"/>
      <c r="AU4240" s="156"/>
      <c r="AV4240" s="156"/>
      <c r="AW4240" s="156"/>
      <c r="AX4240" s="156"/>
      <c r="AY4240" s="156"/>
      <c r="AZ4240" s="156"/>
      <c r="BA4240" s="156"/>
      <c r="BB4240" s="156"/>
      <c r="BC4240" s="156"/>
    </row>
    <row r="4241">
      <c r="A4241" s="152"/>
      <c r="B4241" s="152"/>
      <c r="E4241" s="156"/>
      <c r="F4241" s="156"/>
      <c r="I4241" s="152"/>
      <c r="J4241" s="152"/>
      <c r="O4241" s="161"/>
      <c r="P4241" s="161"/>
      <c r="Q4241" s="161"/>
      <c r="S4241" s="156"/>
      <c r="T4241" s="156"/>
      <c r="U4241" s="156"/>
      <c r="AR4241" s="156"/>
      <c r="AS4241" s="156"/>
      <c r="AT4241" s="156"/>
      <c r="AU4241" s="156"/>
      <c r="AV4241" s="156"/>
      <c r="AW4241" s="156"/>
      <c r="AX4241" s="156"/>
      <c r="AY4241" s="156"/>
      <c r="AZ4241" s="156"/>
      <c r="BA4241" s="156"/>
      <c r="BB4241" s="156"/>
      <c r="BC4241" s="156"/>
    </row>
    <row r="4242">
      <c r="A4242" s="152"/>
      <c r="B4242" s="152"/>
      <c r="E4242" s="156"/>
      <c r="F4242" s="156"/>
      <c r="I4242" s="152"/>
      <c r="J4242" s="152"/>
      <c r="O4242" s="161"/>
      <c r="P4242" s="161"/>
      <c r="Q4242" s="161"/>
      <c r="S4242" s="156"/>
      <c r="T4242" s="156"/>
      <c r="U4242" s="156"/>
      <c r="AR4242" s="156"/>
      <c r="AS4242" s="156"/>
      <c r="AT4242" s="156"/>
      <c r="AU4242" s="156"/>
      <c r="AV4242" s="156"/>
      <c r="AW4242" s="156"/>
      <c r="AX4242" s="156"/>
      <c r="AY4242" s="156"/>
      <c r="AZ4242" s="156"/>
      <c r="BA4242" s="156"/>
      <c r="BB4242" s="156"/>
      <c r="BC4242" s="156"/>
    </row>
    <row r="4243">
      <c r="A4243" s="152"/>
      <c r="B4243" s="152"/>
      <c r="E4243" s="156"/>
      <c r="F4243" s="156"/>
      <c r="I4243" s="152"/>
      <c r="J4243" s="152"/>
      <c r="O4243" s="161"/>
      <c r="P4243" s="161"/>
      <c r="Q4243" s="161"/>
      <c r="S4243" s="156"/>
      <c r="T4243" s="156"/>
      <c r="U4243" s="156"/>
      <c r="AR4243" s="156"/>
      <c r="AS4243" s="156"/>
      <c r="AT4243" s="156"/>
      <c r="AU4243" s="156"/>
      <c r="AV4243" s="156"/>
      <c r="AW4243" s="156"/>
      <c r="AX4243" s="156"/>
      <c r="AY4243" s="156"/>
      <c r="AZ4243" s="156"/>
      <c r="BA4243" s="156"/>
      <c r="BB4243" s="156"/>
      <c r="BC4243" s="156"/>
    </row>
    <row r="4244">
      <c r="A4244" s="152"/>
      <c r="B4244" s="152"/>
      <c r="E4244" s="156"/>
      <c r="F4244" s="156"/>
      <c r="I4244" s="152"/>
      <c r="J4244" s="152"/>
      <c r="O4244" s="161"/>
      <c r="P4244" s="161"/>
      <c r="Q4244" s="161"/>
      <c r="S4244" s="156"/>
      <c r="T4244" s="156"/>
      <c r="U4244" s="156"/>
      <c r="AR4244" s="156"/>
      <c r="AS4244" s="156"/>
      <c r="AT4244" s="156"/>
      <c r="AU4244" s="156"/>
      <c r="AV4244" s="156"/>
      <c r="AW4244" s="156"/>
      <c r="AX4244" s="156"/>
      <c r="AY4244" s="156"/>
      <c r="AZ4244" s="156"/>
      <c r="BA4244" s="156"/>
      <c r="BB4244" s="156"/>
      <c r="BC4244" s="156"/>
    </row>
    <row r="4245">
      <c r="A4245" s="152"/>
      <c r="B4245" s="152"/>
      <c r="E4245" s="156"/>
      <c r="F4245" s="156"/>
      <c r="I4245" s="152"/>
      <c r="J4245" s="152"/>
      <c r="O4245" s="161"/>
      <c r="P4245" s="161"/>
      <c r="Q4245" s="161"/>
      <c r="S4245" s="156"/>
      <c r="T4245" s="156"/>
      <c r="U4245" s="156"/>
      <c r="AR4245" s="156"/>
      <c r="AS4245" s="156"/>
      <c r="AT4245" s="156"/>
      <c r="AU4245" s="156"/>
      <c r="AV4245" s="156"/>
      <c r="AW4245" s="156"/>
      <c r="AX4245" s="156"/>
      <c r="AY4245" s="156"/>
      <c r="AZ4245" s="156"/>
      <c r="BA4245" s="156"/>
      <c r="BB4245" s="156"/>
      <c r="BC4245" s="156"/>
    </row>
    <row r="4246">
      <c r="A4246" s="152"/>
      <c r="B4246" s="152"/>
      <c r="E4246" s="156"/>
      <c r="F4246" s="156"/>
      <c r="I4246" s="152"/>
      <c r="J4246" s="152"/>
      <c r="O4246" s="161"/>
      <c r="P4246" s="161"/>
      <c r="Q4246" s="161"/>
      <c r="S4246" s="156"/>
      <c r="T4246" s="156"/>
      <c r="U4246" s="156"/>
      <c r="AR4246" s="156"/>
      <c r="AS4246" s="156"/>
      <c r="AT4246" s="156"/>
      <c r="AU4246" s="156"/>
      <c r="AV4246" s="156"/>
      <c r="AW4246" s="156"/>
      <c r="AX4246" s="156"/>
      <c r="AY4246" s="156"/>
      <c r="AZ4246" s="156"/>
      <c r="BA4246" s="156"/>
      <c r="BB4246" s="156"/>
      <c r="BC4246" s="156"/>
    </row>
    <row r="4247">
      <c r="A4247" s="152"/>
      <c r="B4247" s="152"/>
      <c r="E4247" s="156"/>
      <c r="F4247" s="156"/>
      <c r="I4247" s="152"/>
      <c r="J4247" s="152"/>
      <c r="O4247" s="161"/>
      <c r="P4247" s="161"/>
      <c r="Q4247" s="161"/>
      <c r="S4247" s="156"/>
      <c r="T4247" s="156"/>
      <c r="U4247" s="156"/>
      <c r="AR4247" s="156"/>
      <c r="AS4247" s="156"/>
      <c r="AT4247" s="156"/>
      <c r="AU4247" s="156"/>
      <c r="AV4247" s="156"/>
      <c r="AW4247" s="156"/>
      <c r="AX4247" s="156"/>
      <c r="AY4247" s="156"/>
      <c r="AZ4247" s="156"/>
      <c r="BA4247" s="156"/>
      <c r="BB4247" s="156"/>
      <c r="BC4247" s="156"/>
    </row>
    <row r="4248">
      <c r="A4248" s="152"/>
      <c r="B4248" s="152"/>
      <c r="E4248" s="156"/>
      <c r="F4248" s="156"/>
      <c r="I4248" s="152"/>
      <c r="J4248" s="152"/>
      <c r="O4248" s="161"/>
      <c r="P4248" s="161"/>
      <c r="Q4248" s="161"/>
      <c r="S4248" s="156"/>
      <c r="T4248" s="156"/>
      <c r="U4248" s="156"/>
      <c r="AR4248" s="156"/>
      <c r="AS4248" s="156"/>
      <c r="AT4248" s="156"/>
      <c r="AU4248" s="156"/>
      <c r="AV4248" s="156"/>
      <c r="AW4248" s="156"/>
      <c r="AX4248" s="156"/>
      <c r="AY4248" s="156"/>
      <c r="AZ4248" s="156"/>
      <c r="BA4248" s="156"/>
      <c r="BB4248" s="156"/>
      <c r="BC4248" s="156"/>
    </row>
    <row r="4249">
      <c r="A4249" s="152"/>
      <c r="B4249" s="152"/>
      <c r="E4249" s="156"/>
      <c r="F4249" s="156"/>
      <c r="I4249" s="152"/>
      <c r="J4249" s="152"/>
      <c r="O4249" s="161"/>
      <c r="P4249" s="161"/>
      <c r="Q4249" s="161"/>
      <c r="S4249" s="156"/>
      <c r="T4249" s="156"/>
      <c r="U4249" s="156"/>
      <c r="AR4249" s="156"/>
      <c r="AS4249" s="156"/>
      <c r="AT4249" s="156"/>
      <c r="AU4249" s="156"/>
      <c r="AV4249" s="156"/>
      <c r="AW4249" s="156"/>
      <c r="AX4249" s="156"/>
      <c r="AY4249" s="156"/>
      <c r="AZ4249" s="156"/>
      <c r="BA4249" s="156"/>
      <c r="BB4249" s="156"/>
      <c r="BC4249" s="156"/>
    </row>
    <row r="4250">
      <c r="A4250" s="152"/>
      <c r="B4250" s="152"/>
      <c r="E4250" s="156"/>
      <c r="F4250" s="156"/>
      <c r="I4250" s="152"/>
      <c r="J4250" s="152"/>
      <c r="O4250" s="161"/>
      <c r="P4250" s="161"/>
      <c r="Q4250" s="161"/>
      <c r="S4250" s="156"/>
      <c r="T4250" s="156"/>
      <c r="U4250" s="156"/>
      <c r="AR4250" s="156"/>
      <c r="AS4250" s="156"/>
      <c r="AT4250" s="156"/>
      <c r="AU4250" s="156"/>
      <c r="AV4250" s="156"/>
      <c r="AW4250" s="156"/>
      <c r="AX4250" s="156"/>
      <c r="AY4250" s="156"/>
      <c r="AZ4250" s="156"/>
      <c r="BA4250" s="156"/>
      <c r="BB4250" s="156"/>
      <c r="BC4250" s="156"/>
    </row>
    <row r="4251">
      <c r="A4251" s="152"/>
      <c r="B4251" s="152"/>
      <c r="E4251" s="156"/>
      <c r="F4251" s="156"/>
      <c r="I4251" s="152"/>
      <c r="J4251" s="152"/>
      <c r="O4251" s="161"/>
      <c r="P4251" s="161"/>
      <c r="Q4251" s="161"/>
      <c r="S4251" s="156"/>
      <c r="T4251" s="156"/>
      <c r="U4251" s="156"/>
      <c r="AR4251" s="156"/>
      <c r="AS4251" s="156"/>
      <c r="AT4251" s="156"/>
      <c r="AU4251" s="156"/>
      <c r="AV4251" s="156"/>
      <c r="AW4251" s="156"/>
      <c r="AX4251" s="156"/>
      <c r="AY4251" s="156"/>
      <c r="AZ4251" s="156"/>
      <c r="BA4251" s="156"/>
      <c r="BB4251" s="156"/>
      <c r="BC4251" s="156"/>
    </row>
    <row r="4252">
      <c r="A4252" s="152"/>
      <c r="B4252" s="152"/>
      <c r="E4252" s="156"/>
      <c r="F4252" s="156"/>
      <c r="I4252" s="152"/>
      <c r="J4252" s="152"/>
      <c r="O4252" s="161"/>
      <c r="P4252" s="161"/>
      <c r="Q4252" s="161"/>
      <c r="S4252" s="156"/>
      <c r="T4252" s="156"/>
      <c r="U4252" s="156"/>
      <c r="AR4252" s="156"/>
      <c r="AS4252" s="156"/>
      <c r="AT4252" s="156"/>
      <c r="AU4252" s="156"/>
      <c r="AV4252" s="156"/>
      <c r="AW4252" s="156"/>
      <c r="AX4252" s="156"/>
      <c r="AY4252" s="156"/>
      <c r="AZ4252" s="156"/>
      <c r="BA4252" s="156"/>
      <c r="BB4252" s="156"/>
      <c r="BC4252" s="156"/>
    </row>
    <row r="4253">
      <c r="A4253" s="152"/>
      <c r="B4253" s="152"/>
      <c r="E4253" s="156"/>
      <c r="F4253" s="156"/>
      <c r="I4253" s="152"/>
      <c r="J4253" s="152"/>
      <c r="O4253" s="161"/>
      <c r="P4253" s="161"/>
      <c r="Q4253" s="161"/>
      <c r="S4253" s="156"/>
      <c r="T4253" s="156"/>
      <c r="U4253" s="156"/>
      <c r="AR4253" s="156"/>
      <c r="AS4253" s="156"/>
      <c r="AT4253" s="156"/>
      <c r="AU4253" s="156"/>
      <c r="AV4253" s="156"/>
      <c r="AW4253" s="156"/>
      <c r="AX4253" s="156"/>
      <c r="AY4253" s="156"/>
      <c r="AZ4253" s="156"/>
      <c r="BA4253" s="156"/>
      <c r="BB4253" s="156"/>
      <c r="BC4253" s="156"/>
    </row>
    <row r="4254">
      <c r="A4254" s="152"/>
      <c r="B4254" s="152"/>
      <c r="E4254" s="156"/>
      <c r="F4254" s="156"/>
      <c r="I4254" s="152"/>
      <c r="J4254" s="152"/>
      <c r="O4254" s="161"/>
      <c r="P4254" s="161"/>
      <c r="Q4254" s="161"/>
      <c r="S4254" s="156"/>
      <c r="T4254" s="156"/>
      <c r="U4254" s="156"/>
      <c r="AR4254" s="156"/>
      <c r="AS4254" s="156"/>
      <c r="AT4254" s="156"/>
      <c r="AU4254" s="156"/>
      <c r="AV4254" s="156"/>
      <c r="AW4254" s="156"/>
      <c r="AX4254" s="156"/>
      <c r="AY4254" s="156"/>
      <c r="AZ4254" s="156"/>
      <c r="BA4254" s="156"/>
      <c r="BB4254" s="156"/>
      <c r="BC4254" s="156"/>
    </row>
    <row r="4255">
      <c r="A4255" s="152"/>
      <c r="B4255" s="152"/>
      <c r="E4255" s="156"/>
      <c r="F4255" s="156"/>
      <c r="I4255" s="152"/>
      <c r="J4255" s="152"/>
      <c r="O4255" s="161"/>
      <c r="P4255" s="161"/>
      <c r="Q4255" s="161"/>
      <c r="S4255" s="156"/>
      <c r="T4255" s="156"/>
      <c r="U4255" s="156"/>
      <c r="AR4255" s="156"/>
      <c r="AS4255" s="156"/>
      <c r="AT4255" s="156"/>
      <c r="AU4255" s="156"/>
      <c r="AV4255" s="156"/>
      <c r="AW4255" s="156"/>
      <c r="AX4255" s="156"/>
      <c r="AY4255" s="156"/>
      <c r="AZ4255" s="156"/>
      <c r="BA4255" s="156"/>
      <c r="BB4255" s="156"/>
      <c r="BC4255" s="156"/>
    </row>
    <row r="4256">
      <c r="A4256" s="152"/>
      <c r="B4256" s="152"/>
      <c r="E4256" s="156"/>
      <c r="F4256" s="156"/>
      <c r="I4256" s="152"/>
      <c r="J4256" s="152"/>
      <c r="O4256" s="161"/>
      <c r="P4256" s="161"/>
      <c r="Q4256" s="161"/>
      <c r="S4256" s="156"/>
      <c r="T4256" s="156"/>
      <c r="U4256" s="156"/>
      <c r="AR4256" s="156"/>
      <c r="AS4256" s="156"/>
      <c r="AT4256" s="156"/>
      <c r="AU4256" s="156"/>
      <c r="AV4256" s="156"/>
      <c r="AW4256" s="156"/>
      <c r="AX4256" s="156"/>
      <c r="AY4256" s="156"/>
      <c r="AZ4256" s="156"/>
      <c r="BA4256" s="156"/>
      <c r="BB4256" s="156"/>
      <c r="BC4256" s="156"/>
    </row>
    <row r="4257">
      <c r="A4257" s="152"/>
      <c r="B4257" s="152"/>
      <c r="E4257" s="156"/>
      <c r="F4257" s="156"/>
      <c r="I4257" s="152"/>
      <c r="J4257" s="152"/>
      <c r="O4257" s="161"/>
      <c r="P4257" s="161"/>
      <c r="Q4257" s="161"/>
      <c r="S4257" s="156"/>
      <c r="T4257" s="156"/>
      <c r="U4257" s="156"/>
      <c r="AR4257" s="156"/>
      <c r="AS4257" s="156"/>
      <c r="AT4257" s="156"/>
      <c r="AU4257" s="156"/>
      <c r="AV4257" s="156"/>
      <c r="AW4257" s="156"/>
      <c r="AX4257" s="156"/>
      <c r="AY4257" s="156"/>
      <c r="AZ4257" s="156"/>
      <c r="BA4257" s="156"/>
      <c r="BB4257" s="156"/>
      <c r="BC4257" s="156"/>
    </row>
    <row r="4258">
      <c r="A4258" s="152"/>
      <c r="B4258" s="152"/>
      <c r="E4258" s="156"/>
      <c r="F4258" s="156"/>
      <c r="I4258" s="152"/>
      <c r="J4258" s="152"/>
      <c r="O4258" s="161"/>
      <c r="P4258" s="161"/>
      <c r="Q4258" s="161"/>
      <c r="S4258" s="156"/>
      <c r="T4258" s="156"/>
      <c r="U4258" s="156"/>
      <c r="AR4258" s="156"/>
      <c r="AS4258" s="156"/>
      <c r="AT4258" s="156"/>
      <c r="AU4258" s="156"/>
      <c r="AV4258" s="156"/>
      <c r="AW4258" s="156"/>
      <c r="AX4258" s="156"/>
      <c r="AY4258" s="156"/>
      <c r="AZ4258" s="156"/>
      <c r="BA4258" s="156"/>
      <c r="BB4258" s="156"/>
      <c r="BC4258" s="156"/>
    </row>
    <row r="4259">
      <c r="A4259" s="152"/>
      <c r="B4259" s="152"/>
      <c r="E4259" s="156"/>
      <c r="F4259" s="156"/>
      <c r="I4259" s="152"/>
      <c r="J4259" s="152"/>
      <c r="O4259" s="161"/>
      <c r="P4259" s="161"/>
      <c r="Q4259" s="161"/>
      <c r="S4259" s="156"/>
      <c r="T4259" s="156"/>
      <c r="U4259" s="156"/>
      <c r="AR4259" s="156"/>
      <c r="AS4259" s="156"/>
      <c r="AT4259" s="156"/>
      <c r="AU4259" s="156"/>
      <c r="AV4259" s="156"/>
      <c r="AW4259" s="156"/>
      <c r="AX4259" s="156"/>
      <c r="AY4259" s="156"/>
      <c r="AZ4259" s="156"/>
      <c r="BA4259" s="156"/>
      <c r="BB4259" s="156"/>
      <c r="BC4259" s="156"/>
    </row>
    <row r="4260">
      <c r="A4260" s="152"/>
      <c r="B4260" s="152"/>
      <c r="E4260" s="156"/>
      <c r="F4260" s="156"/>
      <c r="I4260" s="152"/>
      <c r="J4260" s="152"/>
      <c r="O4260" s="161"/>
      <c r="P4260" s="161"/>
      <c r="Q4260" s="161"/>
      <c r="S4260" s="156"/>
      <c r="T4260" s="156"/>
      <c r="U4260" s="156"/>
      <c r="AR4260" s="156"/>
      <c r="AS4260" s="156"/>
      <c r="AT4260" s="156"/>
      <c r="AU4260" s="156"/>
      <c r="AV4260" s="156"/>
      <c r="AW4260" s="156"/>
      <c r="AX4260" s="156"/>
      <c r="AY4260" s="156"/>
      <c r="AZ4260" s="156"/>
      <c r="BA4260" s="156"/>
      <c r="BB4260" s="156"/>
      <c r="BC4260" s="156"/>
    </row>
    <row r="4261">
      <c r="A4261" s="152"/>
      <c r="B4261" s="152"/>
      <c r="E4261" s="156"/>
      <c r="F4261" s="156"/>
      <c r="I4261" s="152"/>
      <c r="J4261" s="152"/>
      <c r="O4261" s="161"/>
      <c r="P4261" s="161"/>
      <c r="Q4261" s="161"/>
      <c r="S4261" s="156"/>
      <c r="T4261" s="156"/>
      <c r="U4261" s="156"/>
      <c r="AR4261" s="156"/>
      <c r="AS4261" s="156"/>
      <c r="AT4261" s="156"/>
      <c r="AU4261" s="156"/>
      <c r="AV4261" s="156"/>
      <c r="AW4261" s="156"/>
      <c r="AX4261" s="156"/>
      <c r="AY4261" s="156"/>
      <c r="AZ4261" s="156"/>
      <c r="BA4261" s="156"/>
      <c r="BB4261" s="156"/>
      <c r="BC4261" s="156"/>
    </row>
    <row r="4262">
      <c r="A4262" s="152"/>
      <c r="B4262" s="152"/>
      <c r="E4262" s="156"/>
      <c r="F4262" s="156"/>
      <c r="I4262" s="152"/>
      <c r="J4262" s="152"/>
      <c r="O4262" s="161"/>
      <c r="P4262" s="161"/>
      <c r="Q4262" s="161"/>
      <c r="S4262" s="156"/>
      <c r="T4262" s="156"/>
      <c r="U4262" s="156"/>
      <c r="AR4262" s="156"/>
      <c r="AS4262" s="156"/>
      <c r="AT4262" s="156"/>
      <c r="AU4262" s="156"/>
      <c r="AV4262" s="156"/>
      <c r="AW4262" s="156"/>
      <c r="AX4262" s="156"/>
      <c r="AY4262" s="156"/>
      <c r="AZ4262" s="156"/>
      <c r="BA4262" s="156"/>
      <c r="BB4262" s="156"/>
      <c r="BC4262" s="156"/>
    </row>
    <row r="4263">
      <c r="A4263" s="152"/>
      <c r="B4263" s="152"/>
      <c r="E4263" s="156"/>
      <c r="F4263" s="156"/>
      <c r="I4263" s="152"/>
      <c r="J4263" s="152"/>
      <c r="O4263" s="161"/>
      <c r="P4263" s="161"/>
      <c r="Q4263" s="161"/>
      <c r="S4263" s="156"/>
      <c r="T4263" s="156"/>
      <c r="U4263" s="156"/>
      <c r="AR4263" s="156"/>
      <c r="AS4263" s="156"/>
      <c r="AT4263" s="156"/>
      <c r="AU4263" s="156"/>
      <c r="AV4263" s="156"/>
      <c r="AW4263" s="156"/>
      <c r="AX4263" s="156"/>
      <c r="AY4263" s="156"/>
      <c r="AZ4263" s="156"/>
      <c r="BA4263" s="156"/>
      <c r="BB4263" s="156"/>
      <c r="BC4263" s="156"/>
    </row>
    <row r="4264">
      <c r="A4264" s="152"/>
      <c r="B4264" s="152"/>
      <c r="E4264" s="156"/>
      <c r="F4264" s="156"/>
      <c r="I4264" s="152"/>
      <c r="J4264" s="152"/>
      <c r="O4264" s="161"/>
      <c r="P4264" s="161"/>
      <c r="Q4264" s="161"/>
      <c r="S4264" s="156"/>
      <c r="T4264" s="156"/>
      <c r="U4264" s="156"/>
      <c r="AR4264" s="156"/>
      <c r="AS4264" s="156"/>
      <c r="AT4264" s="156"/>
      <c r="AU4264" s="156"/>
      <c r="AV4264" s="156"/>
      <c r="AW4264" s="156"/>
      <c r="AX4264" s="156"/>
      <c r="AY4264" s="156"/>
      <c r="AZ4264" s="156"/>
      <c r="BA4264" s="156"/>
      <c r="BB4264" s="156"/>
      <c r="BC4264" s="156"/>
    </row>
    <row r="4265">
      <c r="A4265" s="152"/>
      <c r="B4265" s="152"/>
      <c r="E4265" s="156"/>
      <c r="F4265" s="156"/>
      <c r="I4265" s="152"/>
      <c r="J4265" s="152"/>
      <c r="O4265" s="161"/>
      <c r="P4265" s="161"/>
      <c r="Q4265" s="161"/>
      <c r="S4265" s="156"/>
      <c r="T4265" s="156"/>
      <c r="U4265" s="156"/>
      <c r="AR4265" s="156"/>
      <c r="AS4265" s="156"/>
      <c r="AT4265" s="156"/>
      <c r="AU4265" s="156"/>
      <c r="AV4265" s="156"/>
      <c r="AW4265" s="156"/>
      <c r="AX4265" s="156"/>
      <c r="AY4265" s="156"/>
      <c r="AZ4265" s="156"/>
      <c r="BA4265" s="156"/>
      <c r="BB4265" s="156"/>
      <c r="BC4265" s="156"/>
    </row>
    <row r="4266">
      <c r="A4266" s="152"/>
      <c r="B4266" s="152"/>
      <c r="E4266" s="156"/>
      <c r="F4266" s="156"/>
      <c r="I4266" s="152"/>
      <c r="J4266" s="152"/>
      <c r="O4266" s="161"/>
      <c r="P4266" s="161"/>
      <c r="Q4266" s="161"/>
      <c r="S4266" s="156"/>
      <c r="T4266" s="156"/>
      <c r="U4266" s="156"/>
      <c r="AR4266" s="156"/>
      <c r="AS4266" s="156"/>
      <c r="AT4266" s="156"/>
      <c r="AU4266" s="156"/>
      <c r="AV4266" s="156"/>
      <c r="AW4266" s="156"/>
      <c r="AX4266" s="156"/>
      <c r="AY4266" s="156"/>
      <c r="AZ4266" s="156"/>
      <c r="BA4266" s="156"/>
      <c r="BB4266" s="156"/>
      <c r="BC4266" s="156"/>
    </row>
    <row r="4267">
      <c r="A4267" s="152"/>
      <c r="B4267" s="152"/>
      <c r="E4267" s="156"/>
      <c r="F4267" s="156"/>
      <c r="I4267" s="152"/>
      <c r="J4267" s="152"/>
      <c r="O4267" s="161"/>
      <c r="P4267" s="161"/>
      <c r="Q4267" s="161"/>
      <c r="S4267" s="156"/>
      <c r="T4267" s="156"/>
      <c r="U4267" s="156"/>
      <c r="AR4267" s="156"/>
      <c r="AS4267" s="156"/>
      <c r="AT4267" s="156"/>
      <c r="AU4267" s="156"/>
      <c r="AV4267" s="156"/>
      <c r="AW4267" s="156"/>
      <c r="AX4267" s="156"/>
      <c r="AY4267" s="156"/>
      <c r="AZ4267" s="156"/>
      <c r="BA4267" s="156"/>
      <c r="BB4267" s="156"/>
      <c r="BC4267" s="156"/>
    </row>
    <row r="4268">
      <c r="A4268" s="152"/>
      <c r="B4268" s="152"/>
      <c r="E4268" s="156"/>
      <c r="F4268" s="156"/>
      <c r="I4268" s="152"/>
      <c r="J4268" s="152"/>
      <c r="O4268" s="161"/>
      <c r="P4268" s="161"/>
      <c r="Q4268" s="161"/>
      <c r="S4268" s="156"/>
      <c r="T4268" s="156"/>
      <c r="U4268" s="156"/>
      <c r="AR4268" s="156"/>
      <c r="AS4268" s="156"/>
      <c r="AT4268" s="156"/>
      <c r="AU4268" s="156"/>
      <c r="AV4268" s="156"/>
      <c r="AW4268" s="156"/>
      <c r="AX4268" s="156"/>
      <c r="AY4268" s="156"/>
      <c r="AZ4268" s="156"/>
      <c r="BA4268" s="156"/>
      <c r="BB4268" s="156"/>
      <c r="BC4268" s="156"/>
    </row>
    <row r="4269">
      <c r="A4269" s="152"/>
      <c r="B4269" s="152"/>
      <c r="E4269" s="156"/>
      <c r="F4269" s="156"/>
      <c r="I4269" s="152"/>
      <c r="J4269" s="152"/>
      <c r="O4269" s="161"/>
      <c r="P4269" s="161"/>
      <c r="Q4269" s="161"/>
      <c r="S4269" s="156"/>
      <c r="T4269" s="156"/>
      <c r="U4269" s="156"/>
      <c r="AR4269" s="156"/>
      <c r="AS4269" s="156"/>
      <c r="AT4269" s="156"/>
      <c r="AU4269" s="156"/>
      <c r="AV4269" s="156"/>
      <c r="AW4269" s="156"/>
      <c r="AX4269" s="156"/>
      <c r="AY4269" s="156"/>
      <c r="AZ4269" s="156"/>
      <c r="BA4269" s="156"/>
      <c r="BB4269" s="156"/>
      <c r="BC4269" s="156"/>
    </row>
    <row r="4270">
      <c r="A4270" s="152"/>
      <c r="B4270" s="152"/>
      <c r="E4270" s="156"/>
      <c r="F4270" s="156"/>
      <c r="I4270" s="152"/>
      <c r="J4270" s="152"/>
      <c r="O4270" s="161"/>
      <c r="P4270" s="161"/>
      <c r="Q4270" s="161"/>
      <c r="S4270" s="156"/>
      <c r="T4270" s="156"/>
      <c r="U4270" s="156"/>
      <c r="AR4270" s="156"/>
      <c r="AS4270" s="156"/>
      <c r="AT4270" s="156"/>
      <c r="AU4270" s="156"/>
      <c r="AV4270" s="156"/>
      <c r="AW4270" s="156"/>
      <c r="AX4270" s="156"/>
      <c r="AY4270" s="156"/>
      <c r="AZ4270" s="156"/>
      <c r="BA4270" s="156"/>
      <c r="BB4270" s="156"/>
      <c r="BC4270" s="156"/>
    </row>
    <row r="4271">
      <c r="A4271" s="152"/>
      <c r="B4271" s="152"/>
      <c r="E4271" s="156"/>
      <c r="F4271" s="156"/>
      <c r="I4271" s="152"/>
      <c r="J4271" s="152"/>
      <c r="O4271" s="161"/>
      <c r="P4271" s="161"/>
      <c r="Q4271" s="161"/>
      <c r="S4271" s="156"/>
      <c r="T4271" s="156"/>
      <c r="U4271" s="156"/>
      <c r="AR4271" s="156"/>
      <c r="AS4271" s="156"/>
      <c r="AT4271" s="156"/>
      <c r="AU4271" s="156"/>
      <c r="AV4271" s="156"/>
      <c r="AW4271" s="156"/>
      <c r="AX4271" s="156"/>
      <c r="AY4271" s="156"/>
      <c r="AZ4271" s="156"/>
      <c r="BA4271" s="156"/>
      <c r="BB4271" s="156"/>
      <c r="BC4271" s="156"/>
    </row>
    <row r="4272">
      <c r="A4272" s="152"/>
      <c r="B4272" s="152"/>
      <c r="E4272" s="156"/>
      <c r="F4272" s="156"/>
      <c r="I4272" s="152"/>
      <c r="J4272" s="152"/>
      <c r="O4272" s="161"/>
      <c r="P4272" s="161"/>
      <c r="Q4272" s="161"/>
      <c r="S4272" s="156"/>
      <c r="T4272" s="156"/>
      <c r="U4272" s="156"/>
      <c r="AR4272" s="156"/>
      <c r="AS4272" s="156"/>
      <c r="AT4272" s="156"/>
      <c r="AU4272" s="156"/>
      <c r="AV4272" s="156"/>
      <c r="AW4272" s="156"/>
      <c r="AX4272" s="156"/>
      <c r="AY4272" s="156"/>
      <c r="AZ4272" s="156"/>
      <c r="BA4272" s="156"/>
      <c r="BB4272" s="156"/>
      <c r="BC4272" s="156"/>
    </row>
    <row r="4273">
      <c r="A4273" s="152"/>
      <c r="B4273" s="152"/>
      <c r="E4273" s="156"/>
      <c r="F4273" s="156"/>
      <c r="I4273" s="152"/>
      <c r="J4273" s="152"/>
      <c r="O4273" s="161"/>
      <c r="P4273" s="161"/>
      <c r="Q4273" s="161"/>
      <c r="S4273" s="156"/>
      <c r="T4273" s="156"/>
      <c r="U4273" s="156"/>
      <c r="AR4273" s="156"/>
      <c r="AS4273" s="156"/>
      <c r="AT4273" s="156"/>
      <c r="AU4273" s="156"/>
      <c r="AV4273" s="156"/>
      <c r="AW4273" s="156"/>
      <c r="AX4273" s="156"/>
      <c r="AY4273" s="156"/>
      <c r="AZ4273" s="156"/>
      <c r="BA4273" s="156"/>
      <c r="BB4273" s="156"/>
      <c r="BC4273" s="156"/>
    </row>
    <row r="4274">
      <c r="A4274" s="152"/>
      <c r="B4274" s="152"/>
      <c r="E4274" s="156"/>
      <c r="F4274" s="156"/>
      <c r="I4274" s="152"/>
      <c r="J4274" s="152"/>
      <c r="O4274" s="161"/>
      <c r="P4274" s="161"/>
      <c r="Q4274" s="161"/>
      <c r="S4274" s="156"/>
      <c r="T4274" s="156"/>
      <c r="U4274" s="156"/>
      <c r="AR4274" s="156"/>
      <c r="AS4274" s="156"/>
      <c r="AT4274" s="156"/>
      <c r="AU4274" s="156"/>
      <c r="AV4274" s="156"/>
      <c r="AW4274" s="156"/>
      <c r="AX4274" s="156"/>
      <c r="AY4274" s="156"/>
      <c r="AZ4274" s="156"/>
      <c r="BA4274" s="156"/>
      <c r="BB4274" s="156"/>
      <c r="BC4274" s="156"/>
    </row>
    <row r="4275">
      <c r="A4275" s="152"/>
      <c r="B4275" s="152"/>
      <c r="E4275" s="156"/>
      <c r="F4275" s="156"/>
      <c r="I4275" s="152"/>
      <c r="J4275" s="152"/>
      <c r="O4275" s="161"/>
      <c r="P4275" s="161"/>
      <c r="Q4275" s="161"/>
      <c r="S4275" s="156"/>
      <c r="T4275" s="156"/>
      <c r="U4275" s="156"/>
      <c r="AR4275" s="156"/>
      <c r="AS4275" s="156"/>
      <c r="AT4275" s="156"/>
      <c r="AU4275" s="156"/>
      <c r="AV4275" s="156"/>
      <c r="AW4275" s="156"/>
      <c r="AX4275" s="156"/>
      <c r="AY4275" s="156"/>
      <c r="AZ4275" s="156"/>
      <c r="BA4275" s="156"/>
      <c r="BB4275" s="156"/>
      <c r="BC4275" s="156"/>
    </row>
    <row r="4276">
      <c r="A4276" s="152"/>
      <c r="B4276" s="152"/>
      <c r="E4276" s="156"/>
      <c r="F4276" s="156"/>
      <c r="I4276" s="152"/>
      <c r="J4276" s="152"/>
      <c r="O4276" s="161"/>
      <c r="P4276" s="161"/>
      <c r="Q4276" s="161"/>
      <c r="S4276" s="156"/>
      <c r="T4276" s="156"/>
      <c r="U4276" s="156"/>
      <c r="AR4276" s="156"/>
      <c r="AS4276" s="156"/>
      <c r="AT4276" s="156"/>
      <c r="AU4276" s="156"/>
      <c r="AV4276" s="156"/>
      <c r="AW4276" s="156"/>
      <c r="AX4276" s="156"/>
      <c r="AY4276" s="156"/>
      <c r="AZ4276" s="156"/>
      <c r="BA4276" s="156"/>
      <c r="BB4276" s="156"/>
      <c r="BC4276" s="156"/>
    </row>
    <row r="4277">
      <c r="A4277" s="152"/>
      <c r="B4277" s="152"/>
      <c r="E4277" s="156"/>
      <c r="F4277" s="156"/>
      <c r="I4277" s="152"/>
      <c r="J4277" s="152"/>
      <c r="O4277" s="161"/>
      <c r="P4277" s="161"/>
      <c r="Q4277" s="161"/>
      <c r="S4277" s="156"/>
      <c r="T4277" s="156"/>
      <c r="U4277" s="156"/>
      <c r="AR4277" s="156"/>
      <c r="AS4277" s="156"/>
      <c r="AT4277" s="156"/>
      <c r="AU4277" s="156"/>
      <c r="AV4277" s="156"/>
      <c r="AW4277" s="156"/>
      <c r="AX4277" s="156"/>
      <c r="AY4277" s="156"/>
      <c r="AZ4277" s="156"/>
      <c r="BA4277" s="156"/>
      <c r="BB4277" s="156"/>
      <c r="BC4277" s="156"/>
    </row>
    <row r="4278">
      <c r="A4278" s="152"/>
      <c r="B4278" s="152"/>
      <c r="E4278" s="156"/>
      <c r="F4278" s="156"/>
      <c r="I4278" s="152"/>
      <c r="J4278" s="152"/>
      <c r="O4278" s="161"/>
      <c r="P4278" s="161"/>
      <c r="Q4278" s="161"/>
      <c r="S4278" s="156"/>
      <c r="T4278" s="156"/>
      <c r="U4278" s="156"/>
      <c r="AR4278" s="156"/>
      <c r="AS4278" s="156"/>
      <c r="AT4278" s="156"/>
      <c r="AU4278" s="156"/>
      <c r="AV4278" s="156"/>
      <c r="AW4278" s="156"/>
      <c r="AX4278" s="156"/>
      <c r="AY4278" s="156"/>
      <c r="AZ4278" s="156"/>
      <c r="BA4278" s="156"/>
      <c r="BB4278" s="156"/>
      <c r="BC4278" s="156"/>
    </row>
    <row r="4279">
      <c r="A4279" s="152"/>
      <c r="B4279" s="152"/>
      <c r="E4279" s="156"/>
      <c r="F4279" s="156"/>
      <c r="I4279" s="152"/>
      <c r="J4279" s="152"/>
      <c r="O4279" s="161"/>
      <c r="P4279" s="161"/>
      <c r="Q4279" s="161"/>
      <c r="S4279" s="156"/>
      <c r="T4279" s="156"/>
      <c r="U4279" s="156"/>
      <c r="AR4279" s="156"/>
      <c r="AS4279" s="156"/>
      <c r="AT4279" s="156"/>
      <c r="AU4279" s="156"/>
      <c r="AV4279" s="156"/>
      <c r="AW4279" s="156"/>
      <c r="AX4279" s="156"/>
      <c r="AY4279" s="156"/>
      <c r="AZ4279" s="156"/>
      <c r="BA4279" s="156"/>
      <c r="BB4279" s="156"/>
      <c r="BC4279" s="156"/>
    </row>
    <row r="4280">
      <c r="A4280" s="152"/>
      <c r="B4280" s="152"/>
      <c r="E4280" s="156"/>
      <c r="F4280" s="156"/>
      <c r="I4280" s="152"/>
      <c r="J4280" s="152"/>
      <c r="O4280" s="161"/>
      <c r="P4280" s="161"/>
      <c r="Q4280" s="161"/>
      <c r="S4280" s="156"/>
      <c r="T4280" s="156"/>
      <c r="U4280" s="156"/>
      <c r="AR4280" s="156"/>
      <c r="AS4280" s="156"/>
      <c r="AT4280" s="156"/>
      <c r="AU4280" s="156"/>
      <c r="AV4280" s="156"/>
      <c r="AW4280" s="156"/>
      <c r="AX4280" s="156"/>
      <c r="AY4280" s="156"/>
      <c r="AZ4280" s="156"/>
      <c r="BA4280" s="156"/>
      <c r="BB4280" s="156"/>
      <c r="BC4280" s="156"/>
    </row>
    <row r="4281">
      <c r="A4281" s="152"/>
      <c r="B4281" s="152"/>
      <c r="E4281" s="156"/>
      <c r="F4281" s="156"/>
      <c r="I4281" s="152"/>
      <c r="J4281" s="152"/>
      <c r="O4281" s="161"/>
      <c r="P4281" s="161"/>
      <c r="Q4281" s="161"/>
      <c r="S4281" s="156"/>
      <c r="T4281" s="156"/>
      <c r="U4281" s="156"/>
      <c r="AR4281" s="156"/>
      <c r="AS4281" s="156"/>
      <c r="AT4281" s="156"/>
      <c r="AU4281" s="156"/>
      <c r="AV4281" s="156"/>
      <c r="AW4281" s="156"/>
      <c r="AX4281" s="156"/>
      <c r="AY4281" s="156"/>
      <c r="AZ4281" s="156"/>
      <c r="BA4281" s="156"/>
      <c r="BB4281" s="156"/>
      <c r="BC4281" s="156"/>
    </row>
    <row r="4282">
      <c r="A4282" s="152"/>
      <c r="B4282" s="152"/>
      <c r="E4282" s="156"/>
      <c r="F4282" s="156"/>
      <c r="I4282" s="152"/>
      <c r="J4282" s="152"/>
      <c r="O4282" s="161"/>
      <c r="P4282" s="161"/>
      <c r="Q4282" s="161"/>
      <c r="S4282" s="156"/>
      <c r="T4282" s="156"/>
      <c r="U4282" s="156"/>
      <c r="AR4282" s="156"/>
      <c r="AS4282" s="156"/>
      <c r="AT4282" s="156"/>
      <c r="AU4282" s="156"/>
      <c r="AV4282" s="156"/>
      <c r="AW4282" s="156"/>
      <c r="AX4282" s="156"/>
      <c r="AY4282" s="156"/>
      <c r="AZ4282" s="156"/>
      <c r="BA4282" s="156"/>
      <c r="BB4282" s="156"/>
      <c r="BC4282" s="156"/>
    </row>
    <row r="4283">
      <c r="A4283" s="152"/>
      <c r="B4283" s="152"/>
      <c r="E4283" s="156"/>
      <c r="F4283" s="156"/>
      <c r="I4283" s="152"/>
      <c r="J4283" s="152"/>
      <c r="O4283" s="161"/>
      <c r="P4283" s="161"/>
      <c r="Q4283" s="161"/>
      <c r="S4283" s="156"/>
      <c r="T4283" s="156"/>
      <c r="U4283" s="156"/>
      <c r="AR4283" s="156"/>
      <c r="AS4283" s="156"/>
      <c r="AT4283" s="156"/>
      <c r="AU4283" s="156"/>
      <c r="AV4283" s="156"/>
      <c r="AW4283" s="156"/>
      <c r="AX4283" s="156"/>
      <c r="AY4283" s="156"/>
      <c r="AZ4283" s="156"/>
      <c r="BA4283" s="156"/>
      <c r="BB4283" s="156"/>
      <c r="BC4283" s="156"/>
    </row>
    <row r="4284">
      <c r="A4284" s="152"/>
      <c r="B4284" s="152"/>
      <c r="E4284" s="156"/>
      <c r="F4284" s="156"/>
      <c r="I4284" s="152"/>
      <c r="J4284" s="152"/>
      <c r="O4284" s="161"/>
      <c r="P4284" s="161"/>
      <c r="Q4284" s="161"/>
      <c r="S4284" s="156"/>
      <c r="T4284" s="156"/>
      <c r="U4284" s="156"/>
      <c r="AR4284" s="156"/>
      <c r="AS4284" s="156"/>
      <c r="AT4284" s="156"/>
      <c r="AU4284" s="156"/>
      <c r="AV4284" s="156"/>
      <c r="AW4284" s="156"/>
      <c r="AX4284" s="156"/>
      <c r="AY4284" s="156"/>
      <c r="AZ4284" s="156"/>
      <c r="BA4284" s="156"/>
      <c r="BB4284" s="156"/>
      <c r="BC4284" s="156"/>
    </row>
    <row r="4285">
      <c r="A4285" s="152"/>
      <c r="B4285" s="152"/>
      <c r="E4285" s="156"/>
      <c r="F4285" s="156"/>
      <c r="I4285" s="152"/>
      <c r="J4285" s="152"/>
      <c r="O4285" s="161"/>
      <c r="P4285" s="161"/>
      <c r="Q4285" s="161"/>
      <c r="S4285" s="156"/>
      <c r="T4285" s="156"/>
      <c r="U4285" s="156"/>
      <c r="AR4285" s="156"/>
      <c r="AS4285" s="156"/>
      <c r="AT4285" s="156"/>
      <c r="AU4285" s="156"/>
      <c r="AV4285" s="156"/>
      <c r="AW4285" s="156"/>
      <c r="AX4285" s="156"/>
      <c r="AY4285" s="156"/>
      <c r="AZ4285" s="156"/>
      <c r="BA4285" s="156"/>
      <c r="BB4285" s="156"/>
      <c r="BC4285" s="156"/>
    </row>
    <row r="4286">
      <c r="A4286" s="152"/>
      <c r="B4286" s="152"/>
      <c r="E4286" s="156"/>
      <c r="F4286" s="156"/>
      <c r="I4286" s="152"/>
      <c r="J4286" s="152"/>
      <c r="O4286" s="161"/>
      <c r="P4286" s="161"/>
      <c r="Q4286" s="161"/>
      <c r="S4286" s="156"/>
      <c r="T4286" s="156"/>
      <c r="U4286" s="156"/>
      <c r="AR4286" s="156"/>
      <c r="AS4286" s="156"/>
      <c r="AT4286" s="156"/>
      <c r="AU4286" s="156"/>
      <c r="AV4286" s="156"/>
      <c r="AW4286" s="156"/>
      <c r="AX4286" s="156"/>
      <c r="AY4286" s="156"/>
      <c r="AZ4286" s="156"/>
      <c r="BA4286" s="156"/>
      <c r="BB4286" s="156"/>
      <c r="BC4286" s="156"/>
    </row>
    <row r="4287">
      <c r="A4287" s="152"/>
      <c r="B4287" s="152"/>
      <c r="E4287" s="156"/>
      <c r="F4287" s="156"/>
      <c r="I4287" s="152"/>
      <c r="J4287" s="152"/>
      <c r="O4287" s="161"/>
      <c r="P4287" s="161"/>
      <c r="Q4287" s="161"/>
      <c r="S4287" s="156"/>
      <c r="T4287" s="156"/>
      <c r="U4287" s="156"/>
      <c r="AR4287" s="156"/>
      <c r="AS4287" s="156"/>
      <c r="AT4287" s="156"/>
      <c r="AU4287" s="156"/>
      <c r="AV4287" s="156"/>
      <c r="AW4287" s="156"/>
      <c r="AX4287" s="156"/>
      <c r="AY4287" s="156"/>
      <c r="AZ4287" s="156"/>
      <c r="BA4287" s="156"/>
      <c r="BB4287" s="156"/>
      <c r="BC4287" s="156"/>
    </row>
    <row r="4288">
      <c r="A4288" s="152"/>
      <c r="B4288" s="152"/>
      <c r="E4288" s="156"/>
      <c r="F4288" s="156"/>
      <c r="I4288" s="152"/>
      <c r="J4288" s="152"/>
      <c r="O4288" s="161"/>
      <c r="P4288" s="161"/>
      <c r="Q4288" s="161"/>
      <c r="S4288" s="156"/>
      <c r="T4288" s="156"/>
      <c r="U4288" s="156"/>
      <c r="AR4288" s="156"/>
      <c r="AS4288" s="156"/>
      <c r="AT4288" s="156"/>
      <c r="AU4288" s="156"/>
      <c r="AV4288" s="156"/>
      <c r="AW4288" s="156"/>
      <c r="AX4288" s="156"/>
      <c r="AY4288" s="156"/>
      <c r="AZ4288" s="156"/>
      <c r="BA4288" s="156"/>
      <c r="BB4288" s="156"/>
      <c r="BC4288" s="156"/>
    </row>
    <row r="4289">
      <c r="A4289" s="152"/>
      <c r="B4289" s="152"/>
      <c r="E4289" s="156"/>
      <c r="F4289" s="156"/>
      <c r="I4289" s="152"/>
      <c r="J4289" s="152"/>
      <c r="O4289" s="161"/>
      <c r="P4289" s="161"/>
      <c r="Q4289" s="161"/>
      <c r="S4289" s="156"/>
      <c r="T4289" s="156"/>
      <c r="U4289" s="156"/>
      <c r="AR4289" s="156"/>
      <c r="AS4289" s="156"/>
      <c r="AT4289" s="156"/>
      <c r="AU4289" s="156"/>
      <c r="AV4289" s="156"/>
      <c r="AW4289" s="156"/>
      <c r="AX4289" s="156"/>
      <c r="AY4289" s="156"/>
      <c r="AZ4289" s="156"/>
      <c r="BA4289" s="156"/>
      <c r="BB4289" s="156"/>
      <c r="BC4289" s="156"/>
    </row>
    <row r="4290">
      <c r="A4290" s="152"/>
      <c r="B4290" s="152"/>
      <c r="E4290" s="156"/>
      <c r="F4290" s="156"/>
      <c r="I4290" s="152"/>
      <c r="J4290" s="152"/>
      <c r="O4290" s="161"/>
      <c r="P4290" s="161"/>
      <c r="Q4290" s="161"/>
      <c r="S4290" s="156"/>
      <c r="T4290" s="156"/>
      <c r="U4290" s="156"/>
      <c r="AR4290" s="156"/>
      <c r="AS4290" s="156"/>
      <c r="AT4290" s="156"/>
      <c r="AU4290" s="156"/>
      <c r="AV4290" s="156"/>
      <c r="AW4290" s="156"/>
      <c r="AX4290" s="156"/>
      <c r="AY4290" s="156"/>
      <c r="AZ4290" s="156"/>
      <c r="BA4290" s="156"/>
      <c r="BB4290" s="156"/>
      <c r="BC4290" s="156"/>
    </row>
    <row r="4291">
      <c r="A4291" s="152"/>
      <c r="B4291" s="152"/>
      <c r="E4291" s="156"/>
      <c r="F4291" s="156"/>
      <c r="I4291" s="152"/>
      <c r="J4291" s="152"/>
      <c r="O4291" s="161"/>
      <c r="P4291" s="161"/>
      <c r="Q4291" s="161"/>
      <c r="S4291" s="156"/>
      <c r="T4291" s="156"/>
      <c r="U4291" s="156"/>
      <c r="AR4291" s="156"/>
      <c r="AS4291" s="156"/>
      <c r="AT4291" s="156"/>
      <c r="AU4291" s="156"/>
      <c r="AV4291" s="156"/>
      <c r="AW4291" s="156"/>
      <c r="AX4291" s="156"/>
      <c r="AY4291" s="156"/>
      <c r="AZ4291" s="156"/>
      <c r="BA4291" s="156"/>
      <c r="BB4291" s="156"/>
      <c r="BC4291" s="156"/>
    </row>
    <row r="4292">
      <c r="A4292" s="152"/>
      <c r="B4292" s="152"/>
      <c r="E4292" s="156"/>
      <c r="F4292" s="156"/>
      <c r="I4292" s="152"/>
      <c r="J4292" s="152"/>
      <c r="O4292" s="161"/>
      <c r="P4292" s="161"/>
      <c r="Q4292" s="161"/>
      <c r="S4292" s="156"/>
      <c r="T4292" s="156"/>
      <c r="U4292" s="156"/>
      <c r="AR4292" s="156"/>
      <c r="AS4292" s="156"/>
      <c r="AT4292" s="156"/>
      <c r="AU4292" s="156"/>
      <c r="AV4292" s="156"/>
      <c r="AW4292" s="156"/>
      <c r="AX4292" s="156"/>
      <c r="AY4292" s="156"/>
      <c r="AZ4292" s="156"/>
      <c r="BA4292" s="156"/>
      <c r="BB4292" s="156"/>
      <c r="BC4292" s="156"/>
    </row>
    <row r="4293">
      <c r="A4293" s="152"/>
      <c r="B4293" s="152"/>
      <c r="E4293" s="156"/>
      <c r="F4293" s="156"/>
      <c r="I4293" s="152"/>
      <c r="J4293" s="152"/>
      <c r="O4293" s="161"/>
      <c r="P4293" s="161"/>
      <c r="Q4293" s="161"/>
      <c r="S4293" s="156"/>
      <c r="T4293" s="156"/>
      <c r="U4293" s="156"/>
      <c r="AR4293" s="156"/>
      <c r="AS4293" s="156"/>
      <c r="AT4293" s="156"/>
      <c r="AU4293" s="156"/>
      <c r="AV4293" s="156"/>
      <c r="AW4293" s="156"/>
      <c r="AX4293" s="156"/>
      <c r="AY4293" s="156"/>
      <c r="AZ4293" s="156"/>
      <c r="BA4293" s="156"/>
      <c r="BB4293" s="156"/>
      <c r="BC4293" s="156"/>
    </row>
    <row r="4294">
      <c r="A4294" s="152"/>
      <c r="B4294" s="152"/>
      <c r="E4294" s="156"/>
      <c r="F4294" s="156"/>
      <c r="I4294" s="152"/>
      <c r="J4294" s="152"/>
      <c r="O4294" s="161"/>
      <c r="P4294" s="161"/>
      <c r="Q4294" s="161"/>
      <c r="S4294" s="156"/>
      <c r="T4294" s="156"/>
      <c r="U4294" s="156"/>
      <c r="AR4294" s="156"/>
      <c r="AS4294" s="156"/>
      <c r="AT4294" s="156"/>
      <c r="AU4294" s="156"/>
      <c r="AV4294" s="156"/>
      <c r="AW4294" s="156"/>
      <c r="AX4294" s="156"/>
      <c r="AY4294" s="156"/>
      <c r="AZ4294" s="156"/>
      <c r="BA4294" s="156"/>
      <c r="BB4294" s="156"/>
      <c r="BC4294" s="156"/>
    </row>
    <row r="4295">
      <c r="A4295" s="152"/>
      <c r="B4295" s="152"/>
      <c r="E4295" s="156"/>
      <c r="F4295" s="156"/>
      <c r="I4295" s="152"/>
      <c r="J4295" s="152"/>
      <c r="O4295" s="161"/>
      <c r="P4295" s="161"/>
      <c r="Q4295" s="161"/>
      <c r="S4295" s="156"/>
      <c r="T4295" s="156"/>
      <c r="U4295" s="156"/>
      <c r="AR4295" s="156"/>
      <c r="AS4295" s="156"/>
      <c r="AT4295" s="156"/>
      <c r="AU4295" s="156"/>
      <c r="AV4295" s="156"/>
      <c r="AW4295" s="156"/>
      <c r="AX4295" s="156"/>
      <c r="AY4295" s="156"/>
      <c r="AZ4295" s="156"/>
      <c r="BA4295" s="156"/>
      <c r="BB4295" s="156"/>
      <c r="BC4295" s="156"/>
    </row>
    <row r="4296">
      <c r="A4296" s="152"/>
      <c r="B4296" s="152"/>
      <c r="E4296" s="156"/>
      <c r="F4296" s="156"/>
      <c r="I4296" s="152"/>
      <c r="J4296" s="152"/>
      <c r="O4296" s="161"/>
      <c r="P4296" s="161"/>
      <c r="Q4296" s="161"/>
      <c r="S4296" s="156"/>
      <c r="T4296" s="156"/>
      <c r="U4296" s="156"/>
      <c r="AR4296" s="156"/>
      <c r="AS4296" s="156"/>
      <c r="AT4296" s="156"/>
      <c r="AU4296" s="156"/>
      <c r="AV4296" s="156"/>
      <c r="AW4296" s="156"/>
      <c r="AX4296" s="156"/>
      <c r="AY4296" s="156"/>
      <c r="AZ4296" s="156"/>
      <c r="BA4296" s="156"/>
      <c r="BB4296" s="156"/>
      <c r="BC4296" s="156"/>
    </row>
    <row r="4297">
      <c r="A4297" s="152"/>
      <c r="B4297" s="152"/>
      <c r="E4297" s="156"/>
      <c r="F4297" s="156"/>
      <c r="I4297" s="152"/>
      <c r="J4297" s="152"/>
      <c r="O4297" s="161"/>
      <c r="P4297" s="161"/>
      <c r="Q4297" s="161"/>
      <c r="S4297" s="156"/>
      <c r="T4297" s="156"/>
      <c r="U4297" s="156"/>
      <c r="AR4297" s="156"/>
      <c r="AS4297" s="156"/>
      <c r="AT4297" s="156"/>
      <c r="AU4297" s="156"/>
      <c r="AV4297" s="156"/>
      <c r="AW4297" s="156"/>
      <c r="AX4297" s="156"/>
      <c r="AY4297" s="156"/>
      <c r="AZ4297" s="156"/>
      <c r="BA4297" s="156"/>
      <c r="BB4297" s="156"/>
      <c r="BC4297" s="156"/>
    </row>
    <row r="4298">
      <c r="A4298" s="152"/>
      <c r="B4298" s="152"/>
      <c r="E4298" s="156"/>
      <c r="F4298" s="156"/>
      <c r="I4298" s="152"/>
      <c r="J4298" s="152"/>
      <c r="O4298" s="161"/>
      <c r="P4298" s="161"/>
      <c r="Q4298" s="161"/>
      <c r="S4298" s="156"/>
      <c r="T4298" s="156"/>
      <c r="U4298" s="156"/>
      <c r="AR4298" s="156"/>
      <c r="AS4298" s="156"/>
      <c r="AT4298" s="156"/>
      <c r="AU4298" s="156"/>
      <c r="AV4298" s="156"/>
      <c r="AW4298" s="156"/>
      <c r="AX4298" s="156"/>
      <c r="AY4298" s="156"/>
      <c r="AZ4298" s="156"/>
      <c r="BA4298" s="156"/>
      <c r="BB4298" s="156"/>
      <c r="BC4298" s="156"/>
    </row>
    <row r="4299">
      <c r="A4299" s="152"/>
      <c r="B4299" s="152"/>
      <c r="E4299" s="156"/>
      <c r="F4299" s="156"/>
      <c r="I4299" s="152"/>
      <c r="J4299" s="152"/>
      <c r="O4299" s="161"/>
      <c r="P4299" s="161"/>
      <c r="Q4299" s="161"/>
      <c r="S4299" s="156"/>
      <c r="T4299" s="156"/>
      <c r="U4299" s="156"/>
      <c r="AR4299" s="156"/>
      <c r="AS4299" s="156"/>
      <c r="AT4299" s="156"/>
      <c r="AU4299" s="156"/>
      <c r="AV4299" s="156"/>
      <c r="AW4299" s="156"/>
      <c r="AX4299" s="156"/>
      <c r="AY4299" s="156"/>
      <c r="AZ4299" s="156"/>
      <c r="BA4299" s="156"/>
      <c r="BB4299" s="156"/>
      <c r="BC4299" s="156"/>
    </row>
    <row r="4300">
      <c r="A4300" s="152"/>
      <c r="B4300" s="152"/>
      <c r="E4300" s="156"/>
      <c r="F4300" s="156"/>
      <c r="I4300" s="152"/>
      <c r="J4300" s="152"/>
      <c r="O4300" s="161"/>
      <c r="P4300" s="161"/>
      <c r="Q4300" s="161"/>
      <c r="S4300" s="156"/>
      <c r="T4300" s="156"/>
      <c r="U4300" s="156"/>
      <c r="AR4300" s="156"/>
      <c r="AS4300" s="156"/>
      <c r="AT4300" s="156"/>
      <c r="AU4300" s="156"/>
      <c r="AV4300" s="156"/>
      <c r="AW4300" s="156"/>
      <c r="AX4300" s="156"/>
      <c r="AY4300" s="156"/>
      <c r="AZ4300" s="156"/>
      <c r="BA4300" s="156"/>
      <c r="BB4300" s="156"/>
      <c r="BC4300" s="156"/>
    </row>
    <row r="4301">
      <c r="A4301" s="152"/>
      <c r="B4301" s="152"/>
      <c r="E4301" s="156"/>
      <c r="F4301" s="156"/>
      <c r="I4301" s="152"/>
      <c r="J4301" s="152"/>
      <c r="O4301" s="161"/>
      <c r="P4301" s="161"/>
      <c r="Q4301" s="161"/>
      <c r="S4301" s="156"/>
      <c r="T4301" s="156"/>
      <c r="U4301" s="156"/>
      <c r="AR4301" s="156"/>
      <c r="AS4301" s="156"/>
      <c r="AT4301" s="156"/>
      <c r="AU4301" s="156"/>
      <c r="AV4301" s="156"/>
      <c r="AW4301" s="156"/>
      <c r="AX4301" s="156"/>
      <c r="AY4301" s="156"/>
      <c r="AZ4301" s="156"/>
      <c r="BA4301" s="156"/>
      <c r="BB4301" s="156"/>
      <c r="BC4301" s="156"/>
    </row>
    <row r="4302">
      <c r="A4302" s="152"/>
      <c r="B4302" s="152"/>
      <c r="E4302" s="156"/>
      <c r="F4302" s="156"/>
      <c r="I4302" s="152"/>
      <c r="J4302" s="152"/>
      <c r="O4302" s="161"/>
      <c r="P4302" s="161"/>
      <c r="Q4302" s="161"/>
      <c r="S4302" s="156"/>
      <c r="T4302" s="156"/>
      <c r="U4302" s="156"/>
      <c r="AR4302" s="156"/>
      <c r="AS4302" s="156"/>
      <c r="AT4302" s="156"/>
      <c r="AU4302" s="156"/>
      <c r="AV4302" s="156"/>
      <c r="AW4302" s="156"/>
      <c r="AX4302" s="156"/>
      <c r="AY4302" s="156"/>
      <c r="AZ4302" s="156"/>
      <c r="BA4302" s="156"/>
      <c r="BB4302" s="156"/>
      <c r="BC4302" s="156"/>
    </row>
    <row r="4303">
      <c r="A4303" s="152"/>
      <c r="B4303" s="152"/>
      <c r="E4303" s="156"/>
      <c r="F4303" s="156"/>
      <c r="I4303" s="152"/>
      <c r="J4303" s="152"/>
      <c r="O4303" s="161"/>
      <c r="P4303" s="161"/>
      <c r="Q4303" s="161"/>
      <c r="S4303" s="156"/>
      <c r="T4303" s="156"/>
      <c r="U4303" s="156"/>
      <c r="AR4303" s="156"/>
      <c r="AS4303" s="156"/>
      <c r="AT4303" s="156"/>
      <c r="AU4303" s="156"/>
      <c r="AV4303" s="156"/>
      <c r="AW4303" s="156"/>
      <c r="AX4303" s="156"/>
      <c r="AY4303" s="156"/>
      <c r="AZ4303" s="156"/>
      <c r="BA4303" s="156"/>
      <c r="BB4303" s="156"/>
      <c r="BC4303" s="156"/>
    </row>
    <row r="4304">
      <c r="A4304" s="152"/>
      <c r="B4304" s="152"/>
      <c r="E4304" s="156"/>
      <c r="F4304" s="156"/>
      <c r="I4304" s="152"/>
      <c r="J4304" s="152"/>
      <c r="O4304" s="161"/>
      <c r="P4304" s="161"/>
      <c r="Q4304" s="161"/>
      <c r="S4304" s="156"/>
      <c r="T4304" s="156"/>
      <c r="U4304" s="156"/>
      <c r="AR4304" s="156"/>
      <c r="AS4304" s="156"/>
      <c r="AT4304" s="156"/>
      <c r="AU4304" s="156"/>
      <c r="AV4304" s="156"/>
      <c r="AW4304" s="156"/>
      <c r="AX4304" s="156"/>
      <c r="AY4304" s="156"/>
      <c r="AZ4304" s="156"/>
      <c r="BA4304" s="156"/>
      <c r="BB4304" s="156"/>
      <c r="BC4304" s="156"/>
    </row>
    <row r="4305">
      <c r="A4305" s="152"/>
      <c r="B4305" s="152"/>
      <c r="E4305" s="156"/>
      <c r="F4305" s="156"/>
      <c r="I4305" s="152"/>
      <c r="J4305" s="152"/>
      <c r="O4305" s="161"/>
      <c r="P4305" s="161"/>
      <c r="Q4305" s="161"/>
      <c r="S4305" s="156"/>
      <c r="T4305" s="156"/>
      <c r="U4305" s="156"/>
      <c r="AR4305" s="156"/>
      <c r="AS4305" s="156"/>
      <c r="AT4305" s="156"/>
      <c r="AU4305" s="156"/>
      <c r="AV4305" s="156"/>
      <c r="AW4305" s="156"/>
      <c r="AX4305" s="156"/>
      <c r="AY4305" s="156"/>
      <c r="AZ4305" s="156"/>
      <c r="BA4305" s="156"/>
      <c r="BB4305" s="156"/>
      <c r="BC4305" s="156"/>
    </row>
    <row r="4306">
      <c r="A4306" s="152"/>
      <c r="B4306" s="152"/>
      <c r="E4306" s="156"/>
      <c r="F4306" s="156"/>
      <c r="I4306" s="152"/>
      <c r="J4306" s="152"/>
      <c r="O4306" s="161"/>
      <c r="P4306" s="161"/>
      <c r="Q4306" s="161"/>
      <c r="S4306" s="156"/>
      <c r="T4306" s="156"/>
      <c r="U4306" s="156"/>
      <c r="AR4306" s="156"/>
      <c r="AS4306" s="156"/>
      <c r="AT4306" s="156"/>
      <c r="AU4306" s="156"/>
      <c r="AV4306" s="156"/>
      <c r="AW4306" s="156"/>
      <c r="AX4306" s="156"/>
      <c r="AY4306" s="156"/>
      <c r="AZ4306" s="156"/>
      <c r="BA4306" s="156"/>
      <c r="BB4306" s="156"/>
      <c r="BC4306" s="156"/>
    </row>
    <row r="4307">
      <c r="A4307" s="152"/>
      <c r="B4307" s="152"/>
      <c r="E4307" s="156"/>
      <c r="F4307" s="156"/>
      <c r="I4307" s="152"/>
      <c r="J4307" s="152"/>
      <c r="O4307" s="161"/>
      <c r="P4307" s="161"/>
      <c r="Q4307" s="161"/>
      <c r="S4307" s="156"/>
      <c r="T4307" s="156"/>
      <c r="U4307" s="156"/>
      <c r="AR4307" s="156"/>
      <c r="AS4307" s="156"/>
      <c r="AT4307" s="156"/>
      <c r="AU4307" s="156"/>
      <c r="AV4307" s="156"/>
      <c r="AW4307" s="156"/>
      <c r="AX4307" s="156"/>
      <c r="AY4307" s="156"/>
      <c r="AZ4307" s="156"/>
      <c r="BA4307" s="156"/>
      <c r="BB4307" s="156"/>
      <c r="BC4307" s="156"/>
    </row>
    <row r="4308">
      <c r="A4308" s="152"/>
      <c r="B4308" s="152"/>
      <c r="E4308" s="156"/>
      <c r="F4308" s="156"/>
      <c r="I4308" s="152"/>
      <c r="J4308" s="152"/>
      <c r="O4308" s="161"/>
      <c r="P4308" s="161"/>
      <c r="Q4308" s="161"/>
      <c r="S4308" s="156"/>
      <c r="T4308" s="156"/>
      <c r="U4308" s="156"/>
      <c r="AR4308" s="156"/>
      <c r="AS4308" s="156"/>
      <c r="AT4308" s="156"/>
      <c r="AU4308" s="156"/>
      <c r="AV4308" s="156"/>
      <c r="AW4308" s="156"/>
      <c r="AX4308" s="156"/>
      <c r="AY4308" s="156"/>
      <c r="AZ4308" s="156"/>
      <c r="BA4308" s="156"/>
      <c r="BB4308" s="156"/>
      <c r="BC4308" s="156"/>
    </row>
    <row r="4309">
      <c r="A4309" s="152"/>
      <c r="B4309" s="152"/>
      <c r="E4309" s="156"/>
      <c r="F4309" s="156"/>
      <c r="I4309" s="152"/>
      <c r="J4309" s="152"/>
      <c r="O4309" s="161"/>
      <c r="P4309" s="161"/>
      <c r="Q4309" s="161"/>
      <c r="S4309" s="156"/>
      <c r="T4309" s="156"/>
      <c r="U4309" s="156"/>
      <c r="AR4309" s="156"/>
      <c r="AS4309" s="156"/>
      <c r="AT4309" s="156"/>
      <c r="AU4309" s="156"/>
      <c r="AV4309" s="156"/>
      <c r="AW4309" s="156"/>
      <c r="AX4309" s="156"/>
      <c r="AY4309" s="156"/>
      <c r="AZ4309" s="156"/>
      <c r="BA4309" s="156"/>
      <c r="BB4309" s="156"/>
      <c r="BC4309" s="156"/>
    </row>
    <row r="4310">
      <c r="A4310" s="152"/>
      <c r="B4310" s="152"/>
      <c r="E4310" s="156"/>
      <c r="F4310" s="156"/>
      <c r="I4310" s="152"/>
      <c r="J4310" s="152"/>
      <c r="O4310" s="161"/>
      <c r="P4310" s="161"/>
      <c r="Q4310" s="161"/>
      <c r="S4310" s="156"/>
      <c r="T4310" s="156"/>
      <c r="U4310" s="156"/>
      <c r="AR4310" s="156"/>
      <c r="AS4310" s="156"/>
      <c r="AT4310" s="156"/>
      <c r="AU4310" s="156"/>
      <c r="AV4310" s="156"/>
      <c r="AW4310" s="156"/>
      <c r="AX4310" s="156"/>
      <c r="AY4310" s="156"/>
      <c r="AZ4310" s="156"/>
      <c r="BA4310" s="156"/>
      <c r="BB4310" s="156"/>
      <c r="BC4310" s="156"/>
    </row>
    <row r="4311">
      <c r="A4311" s="152"/>
      <c r="B4311" s="152"/>
      <c r="E4311" s="156"/>
      <c r="F4311" s="156"/>
      <c r="I4311" s="152"/>
      <c r="J4311" s="152"/>
      <c r="O4311" s="161"/>
      <c r="P4311" s="161"/>
      <c r="Q4311" s="161"/>
      <c r="S4311" s="156"/>
      <c r="T4311" s="156"/>
      <c r="U4311" s="156"/>
      <c r="AR4311" s="156"/>
      <c r="AS4311" s="156"/>
      <c r="AT4311" s="156"/>
      <c r="AU4311" s="156"/>
      <c r="AV4311" s="156"/>
      <c r="AW4311" s="156"/>
      <c r="AX4311" s="156"/>
      <c r="AY4311" s="156"/>
      <c r="AZ4311" s="156"/>
      <c r="BA4311" s="156"/>
      <c r="BB4311" s="156"/>
      <c r="BC4311" s="156"/>
    </row>
    <row r="4312">
      <c r="A4312" s="152"/>
      <c r="B4312" s="152"/>
      <c r="E4312" s="156"/>
      <c r="F4312" s="156"/>
      <c r="I4312" s="152"/>
      <c r="J4312" s="152"/>
      <c r="O4312" s="161"/>
      <c r="P4312" s="161"/>
      <c r="Q4312" s="161"/>
      <c r="S4312" s="156"/>
      <c r="T4312" s="156"/>
      <c r="U4312" s="156"/>
      <c r="AR4312" s="156"/>
      <c r="AS4312" s="156"/>
      <c r="AT4312" s="156"/>
      <c r="AU4312" s="156"/>
      <c r="AV4312" s="156"/>
      <c r="AW4312" s="156"/>
      <c r="AX4312" s="156"/>
      <c r="AY4312" s="156"/>
      <c r="AZ4312" s="156"/>
      <c r="BA4312" s="156"/>
      <c r="BB4312" s="156"/>
      <c r="BC4312" s="156"/>
    </row>
    <row r="4313">
      <c r="A4313" s="152"/>
      <c r="B4313" s="152"/>
      <c r="E4313" s="156"/>
      <c r="F4313" s="156"/>
      <c r="I4313" s="152"/>
      <c r="J4313" s="152"/>
      <c r="O4313" s="161"/>
      <c r="P4313" s="161"/>
      <c r="Q4313" s="161"/>
      <c r="S4313" s="156"/>
      <c r="T4313" s="156"/>
      <c r="U4313" s="156"/>
      <c r="AR4313" s="156"/>
      <c r="AS4313" s="156"/>
      <c r="AT4313" s="156"/>
      <c r="AU4313" s="156"/>
      <c r="AV4313" s="156"/>
      <c r="AW4313" s="156"/>
      <c r="AX4313" s="156"/>
      <c r="AY4313" s="156"/>
      <c r="AZ4313" s="156"/>
      <c r="BA4313" s="156"/>
      <c r="BB4313" s="156"/>
      <c r="BC4313" s="156"/>
    </row>
    <row r="4314">
      <c r="A4314" s="152"/>
      <c r="B4314" s="152"/>
      <c r="E4314" s="156"/>
      <c r="F4314" s="156"/>
      <c r="I4314" s="152"/>
      <c r="J4314" s="152"/>
      <c r="O4314" s="161"/>
      <c r="P4314" s="161"/>
      <c r="Q4314" s="161"/>
      <c r="S4314" s="156"/>
      <c r="T4314" s="156"/>
      <c r="U4314" s="156"/>
      <c r="AR4314" s="156"/>
      <c r="AS4314" s="156"/>
      <c r="AT4314" s="156"/>
      <c r="AU4314" s="156"/>
      <c r="AV4314" s="156"/>
      <c r="AW4314" s="156"/>
      <c r="AX4314" s="156"/>
      <c r="AY4314" s="156"/>
      <c r="AZ4314" s="156"/>
      <c r="BA4314" s="156"/>
      <c r="BB4314" s="156"/>
      <c r="BC4314" s="156"/>
    </row>
    <row r="4315">
      <c r="A4315" s="152"/>
      <c r="B4315" s="152"/>
      <c r="E4315" s="156"/>
      <c r="F4315" s="156"/>
      <c r="I4315" s="152"/>
      <c r="J4315" s="152"/>
      <c r="O4315" s="161"/>
      <c r="P4315" s="161"/>
      <c r="Q4315" s="161"/>
      <c r="S4315" s="156"/>
      <c r="T4315" s="156"/>
      <c r="U4315" s="156"/>
      <c r="AR4315" s="156"/>
      <c r="AS4315" s="156"/>
      <c r="AT4315" s="156"/>
      <c r="AU4315" s="156"/>
      <c r="AV4315" s="156"/>
      <c r="AW4315" s="156"/>
      <c r="AX4315" s="156"/>
      <c r="AY4315" s="156"/>
      <c r="AZ4315" s="156"/>
      <c r="BA4315" s="156"/>
      <c r="BB4315" s="156"/>
      <c r="BC4315" s="156"/>
    </row>
    <row r="4316">
      <c r="A4316" s="152"/>
      <c r="B4316" s="152"/>
      <c r="E4316" s="156"/>
      <c r="F4316" s="156"/>
      <c r="I4316" s="152"/>
      <c r="J4316" s="152"/>
      <c r="O4316" s="161"/>
      <c r="P4316" s="161"/>
      <c r="Q4316" s="161"/>
      <c r="S4316" s="156"/>
      <c r="T4316" s="156"/>
      <c r="U4316" s="156"/>
      <c r="AR4316" s="156"/>
      <c r="AS4316" s="156"/>
      <c r="AT4316" s="156"/>
      <c r="AU4316" s="156"/>
      <c r="AV4316" s="156"/>
      <c r="AW4316" s="156"/>
      <c r="AX4316" s="156"/>
      <c r="AY4316" s="156"/>
      <c r="AZ4316" s="156"/>
      <c r="BA4316" s="156"/>
      <c r="BB4316" s="156"/>
      <c r="BC4316" s="156"/>
    </row>
    <row r="4317">
      <c r="A4317" s="152"/>
      <c r="B4317" s="152"/>
      <c r="E4317" s="156"/>
      <c r="F4317" s="156"/>
      <c r="I4317" s="152"/>
      <c r="J4317" s="152"/>
      <c r="O4317" s="161"/>
      <c r="P4317" s="161"/>
      <c r="Q4317" s="161"/>
      <c r="S4317" s="156"/>
      <c r="T4317" s="156"/>
      <c r="U4317" s="156"/>
      <c r="AR4317" s="156"/>
      <c r="AS4317" s="156"/>
      <c r="AT4317" s="156"/>
      <c r="AU4317" s="156"/>
      <c r="AV4317" s="156"/>
      <c r="AW4317" s="156"/>
      <c r="AX4317" s="156"/>
      <c r="AY4317" s="156"/>
      <c r="AZ4317" s="156"/>
      <c r="BA4317" s="156"/>
      <c r="BB4317" s="156"/>
      <c r="BC4317" s="156"/>
    </row>
    <row r="4318">
      <c r="A4318" s="152"/>
      <c r="B4318" s="152"/>
      <c r="E4318" s="156"/>
      <c r="F4318" s="156"/>
      <c r="I4318" s="152"/>
      <c r="J4318" s="152"/>
      <c r="O4318" s="161"/>
      <c r="P4318" s="161"/>
      <c r="Q4318" s="161"/>
      <c r="S4318" s="156"/>
      <c r="T4318" s="156"/>
      <c r="U4318" s="156"/>
      <c r="AR4318" s="156"/>
      <c r="AS4318" s="156"/>
      <c r="AT4318" s="156"/>
      <c r="AU4318" s="156"/>
      <c r="AV4318" s="156"/>
      <c r="AW4318" s="156"/>
      <c r="AX4318" s="156"/>
      <c r="AY4318" s="156"/>
      <c r="AZ4318" s="156"/>
      <c r="BA4318" s="156"/>
      <c r="BB4318" s="156"/>
      <c r="BC4318" s="156"/>
    </row>
    <row r="4319">
      <c r="A4319" s="152"/>
      <c r="B4319" s="152"/>
      <c r="E4319" s="156"/>
      <c r="F4319" s="156"/>
      <c r="I4319" s="152"/>
      <c r="J4319" s="152"/>
      <c r="O4319" s="161"/>
      <c r="P4319" s="161"/>
      <c r="Q4319" s="161"/>
      <c r="S4319" s="156"/>
      <c r="T4319" s="156"/>
      <c r="U4319" s="156"/>
      <c r="AR4319" s="156"/>
      <c r="AS4319" s="156"/>
      <c r="AT4319" s="156"/>
      <c r="AU4319" s="156"/>
      <c r="AV4319" s="156"/>
      <c r="AW4319" s="156"/>
      <c r="AX4319" s="156"/>
      <c r="AY4319" s="156"/>
      <c r="AZ4319" s="156"/>
      <c r="BA4319" s="156"/>
      <c r="BB4319" s="156"/>
      <c r="BC4319" s="156"/>
    </row>
    <row r="4320">
      <c r="A4320" s="152"/>
      <c r="B4320" s="152"/>
      <c r="E4320" s="156"/>
      <c r="F4320" s="156"/>
      <c r="I4320" s="152"/>
      <c r="J4320" s="152"/>
      <c r="O4320" s="161"/>
      <c r="P4320" s="161"/>
      <c r="Q4320" s="161"/>
      <c r="S4320" s="156"/>
      <c r="T4320" s="156"/>
      <c r="U4320" s="156"/>
      <c r="AR4320" s="156"/>
      <c r="AS4320" s="156"/>
      <c r="AT4320" s="156"/>
      <c r="AU4320" s="156"/>
      <c r="AV4320" s="156"/>
      <c r="AW4320" s="156"/>
      <c r="AX4320" s="156"/>
      <c r="AY4320" s="156"/>
      <c r="AZ4320" s="156"/>
      <c r="BA4320" s="156"/>
      <c r="BB4320" s="156"/>
      <c r="BC4320" s="156"/>
    </row>
    <row r="4321">
      <c r="A4321" s="152"/>
      <c r="B4321" s="152"/>
      <c r="E4321" s="156"/>
      <c r="F4321" s="156"/>
      <c r="I4321" s="152"/>
      <c r="J4321" s="152"/>
      <c r="O4321" s="161"/>
      <c r="P4321" s="161"/>
      <c r="Q4321" s="161"/>
      <c r="S4321" s="156"/>
      <c r="T4321" s="156"/>
      <c r="U4321" s="156"/>
      <c r="AR4321" s="156"/>
      <c r="AS4321" s="156"/>
      <c r="AT4321" s="156"/>
      <c r="AU4321" s="156"/>
      <c r="AV4321" s="156"/>
      <c r="AW4321" s="156"/>
      <c r="AX4321" s="156"/>
      <c r="AY4321" s="156"/>
      <c r="AZ4321" s="156"/>
      <c r="BA4321" s="156"/>
      <c r="BB4321" s="156"/>
      <c r="BC4321" s="156"/>
    </row>
    <row r="4322">
      <c r="A4322" s="152"/>
      <c r="B4322" s="152"/>
      <c r="E4322" s="156"/>
      <c r="F4322" s="156"/>
      <c r="I4322" s="152"/>
      <c r="J4322" s="152"/>
      <c r="O4322" s="161"/>
      <c r="P4322" s="161"/>
      <c r="Q4322" s="161"/>
      <c r="S4322" s="156"/>
      <c r="T4322" s="156"/>
      <c r="U4322" s="156"/>
      <c r="AR4322" s="156"/>
      <c r="AS4322" s="156"/>
      <c r="AT4322" s="156"/>
      <c r="AU4322" s="156"/>
      <c r="AV4322" s="156"/>
      <c r="AW4322" s="156"/>
      <c r="AX4322" s="156"/>
      <c r="AY4322" s="156"/>
      <c r="AZ4322" s="156"/>
      <c r="BA4322" s="156"/>
      <c r="BB4322" s="156"/>
      <c r="BC4322" s="156"/>
    </row>
    <row r="4323">
      <c r="A4323" s="152"/>
      <c r="B4323" s="152"/>
      <c r="E4323" s="156"/>
      <c r="F4323" s="156"/>
      <c r="I4323" s="152"/>
      <c r="J4323" s="152"/>
      <c r="O4323" s="161"/>
      <c r="P4323" s="161"/>
      <c r="Q4323" s="161"/>
      <c r="S4323" s="156"/>
      <c r="T4323" s="156"/>
      <c r="U4323" s="156"/>
      <c r="AR4323" s="156"/>
      <c r="AS4323" s="156"/>
      <c r="AT4323" s="156"/>
      <c r="AU4323" s="156"/>
      <c r="AV4323" s="156"/>
      <c r="AW4323" s="156"/>
      <c r="AX4323" s="156"/>
      <c r="AY4323" s="156"/>
      <c r="AZ4323" s="156"/>
      <c r="BA4323" s="156"/>
      <c r="BB4323" s="156"/>
      <c r="BC4323" s="156"/>
    </row>
    <row r="4324">
      <c r="A4324" s="152"/>
      <c r="B4324" s="152"/>
      <c r="E4324" s="156"/>
      <c r="F4324" s="156"/>
      <c r="I4324" s="152"/>
      <c r="J4324" s="152"/>
      <c r="O4324" s="161"/>
      <c r="P4324" s="161"/>
      <c r="Q4324" s="161"/>
      <c r="S4324" s="156"/>
      <c r="T4324" s="156"/>
      <c r="U4324" s="156"/>
      <c r="AR4324" s="156"/>
      <c r="AS4324" s="156"/>
      <c r="AT4324" s="156"/>
      <c r="AU4324" s="156"/>
      <c r="AV4324" s="156"/>
      <c r="AW4324" s="156"/>
      <c r="AX4324" s="156"/>
      <c r="AY4324" s="156"/>
      <c r="AZ4324" s="156"/>
      <c r="BA4324" s="156"/>
      <c r="BB4324" s="156"/>
      <c r="BC4324" s="156"/>
    </row>
    <row r="4325">
      <c r="A4325" s="152"/>
      <c r="B4325" s="152"/>
      <c r="E4325" s="156"/>
      <c r="F4325" s="156"/>
      <c r="I4325" s="152"/>
      <c r="J4325" s="152"/>
      <c r="O4325" s="161"/>
      <c r="P4325" s="161"/>
      <c r="Q4325" s="161"/>
      <c r="S4325" s="156"/>
      <c r="T4325" s="156"/>
      <c r="U4325" s="156"/>
      <c r="AR4325" s="156"/>
      <c r="AS4325" s="156"/>
      <c r="AT4325" s="156"/>
      <c r="AU4325" s="156"/>
      <c r="AV4325" s="156"/>
      <c r="AW4325" s="156"/>
      <c r="AX4325" s="156"/>
      <c r="AY4325" s="156"/>
      <c r="AZ4325" s="156"/>
      <c r="BA4325" s="156"/>
      <c r="BB4325" s="156"/>
      <c r="BC4325" s="156"/>
    </row>
    <row r="4326">
      <c r="A4326" s="152"/>
      <c r="B4326" s="152"/>
      <c r="E4326" s="156"/>
      <c r="F4326" s="156"/>
      <c r="I4326" s="152"/>
      <c r="J4326" s="152"/>
      <c r="O4326" s="161"/>
      <c r="P4326" s="161"/>
      <c r="Q4326" s="161"/>
      <c r="S4326" s="156"/>
      <c r="T4326" s="156"/>
      <c r="U4326" s="156"/>
      <c r="AR4326" s="156"/>
      <c r="AS4326" s="156"/>
      <c r="AT4326" s="156"/>
      <c r="AU4326" s="156"/>
      <c r="AV4326" s="156"/>
      <c r="AW4326" s="156"/>
      <c r="AX4326" s="156"/>
      <c r="AY4326" s="156"/>
      <c r="AZ4326" s="156"/>
      <c r="BA4326" s="156"/>
      <c r="BB4326" s="156"/>
      <c r="BC4326" s="156"/>
    </row>
    <row r="4327">
      <c r="A4327" s="152"/>
      <c r="B4327" s="152"/>
      <c r="E4327" s="156"/>
      <c r="F4327" s="156"/>
      <c r="I4327" s="152"/>
      <c r="J4327" s="152"/>
      <c r="O4327" s="161"/>
      <c r="P4327" s="161"/>
      <c r="Q4327" s="161"/>
      <c r="S4327" s="156"/>
      <c r="T4327" s="156"/>
      <c r="U4327" s="156"/>
      <c r="AR4327" s="156"/>
      <c r="AS4327" s="156"/>
      <c r="AT4327" s="156"/>
      <c r="AU4327" s="156"/>
      <c r="AV4327" s="156"/>
      <c r="AW4327" s="156"/>
      <c r="AX4327" s="156"/>
      <c r="AY4327" s="156"/>
      <c r="AZ4327" s="156"/>
      <c r="BA4327" s="156"/>
      <c r="BB4327" s="156"/>
      <c r="BC4327" s="156"/>
    </row>
    <row r="4328">
      <c r="A4328" s="152"/>
      <c r="B4328" s="152"/>
      <c r="E4328" s="156"/>
      <c r="F4328" s="156"/>
      <c r="I4328" s="152"/>
      <c r="J4328" s="152"/>
      <c r="O4328" s="161"/>
      <c r="P4328" s="161"/>
      <c r="Q4328" s="161"/>
      <c r="S4328" s="156"/>
      <c r="T4328" s="156"/>
      <c r="U4328" s="156"/>
      <c r="AR4328" s="156"/>
      <c r="AS4328" s="156"/>
      <c r="AT4328" s="156"/>
      <c r="AU4328" s="156"/>
      <c r="AV4328" s="156"/>
      <c r="AW4328" s="156"/>
      <c r="AX4328" s="156"/>
      <c r="AY4328" s="156"/>
      <c r="AZ4328" s="156"/>
      <c r="BA4328" s="156"/>
      <c r="BB4328" s="156"/>
      <c r="BC4328" s="156"/>
    </row>
    <row r="4329">
      <c r="A4329" s="152"/>
      <c r="B4329" s="152"/>
      <c r="E4329" s="156"/>
      <c r="F4329" s="156"/>
      <c r="I4329" s="152"/>
      <c r="J4329" s="152"/>
      <c r="O4329" s="161"/>
      <c r="P4329" s="161"/>
      <c r="Q4329" s="161"/>
      <c r="S4329" s="156"/>
      <c r="T4329" s="156"/>
      <c r="U4329" s="156"/>
      <c r="AR4329" s="156"/>
      <c r="AS4329" s="156"/>
      <c r="AT4329" s="156"/>
      <c r="AU4329" s="156"/>
      <c r="AV4329" s="156"/>
      <c r="AW4329" s="156"/>
      <c r="AX4329" s="156"/>
      <c r="AY4329" s="156"/>
      <c r="AZ4329" s="156"/>
      <c r="BA4329" s="156"/>
      <c r="BB4329" s="156"/>
      <c r="BC4329" s="156"/>
    </row>
    <row r="4330">
      <c r="A4330" s="152"/>
      <c r="B4330" s="152"/>
      <c r="E4330" s="156"/>
      <c r="F4330" s="156"/>
      <c r="I4330" s="152"/>
      <c r="J4330" s="152"/>
      <c r="O4330" s="161"/>
      <c r="P4330" s="161"/>
      <c r="Q4330" s="161"/>
      <c r="S4330" s="156"/>
      <c r="T4330" s="156"/>
      <c r="U4330" s="156"/>
      <c r="AR4330" s="156"/>
      <c r="AS4330" s="156"/>
      <c r="AT4330" s="156"/>
      <c r="AU4330" s="156"/>
      <c r="AV4330" s="156"/>
      <c r="AW4330" s="156"/>
      <c r="AX4330" s="156"/>
      <c r="AY4330" s="156"/>
      <c r="AZ4330" s="156"/>
      <c r="BA4330" s="156"/>
      <c r="BB4330" s="156"/>
      <c r="BC4330" s="156"/>
    </row>
    <row r="4331">
      <c r="A4331" s="152"/>
      <c r="B4331" s="152"/>
      <c r="E4331" s="156"/>
      <c r="F4331" s="156"/>
      <c r="I4331" s="152"/>
      <c r="J4331" s="152"/>
      <c r="O4331" s="161"/>
      <c r="P4331" s="161"/>
      <c r="Q4331" s="161"/>
      <c r="S4331" s="156"/>
      <c r="T4331" s="156"/>
      <c r="U4331" s="156"/>
      <c r="AA4331" s="156"/>
      <c r="AB4331" s="156"/>
      <c r="AC4331" s="156"/>
      <c r="AR4331" s="156"/>
      <c r="AS4331" s="156"/>
      <c r="AT4331" s="156"/>
      <c r="AU4331" s="156"/>
      <c r="AV4331" s="156"/>
      <c r="AW4331" s="156"/>
      <c r="AX4331" s="156"/>
      <c r="AY4331" s="156"/>
      <c r="AZ4331" s="156"/>
      <c r="BA4331" s="156"/>
      <c r="BB4331" s="156"/>
      <c r="BC4331" s="156"/>
    </row>
    <row r="4332">
      <c r="A4332" s="152"/>
      <c r="B4332" s="152"/>
      <c r="E4332" s="156"/>
      <c r="F4332" s="156"/>
      <c r="I4332" s="152"/>
      <c r="J4332" s="152"/>
      <c r="O4332" s="161"/>
      <c r="P4332" s="161"/>
      <c r="Q4332" s="161"/>
      <c r="S4332" s="156"/>
      <c r="T4332" s="156"/>
      <c r="U4332" s="156"/>
      <c r="AA4332" s="156"/>
      <c r="AB4332" s="156"/>
      <c r="AC4332" s="156"/>
      <c r="AR4332" s="156"/>
      <c r="AS4332" s="156"/>
      <c r="AT4332" s="156"/>
      <c r="AU4332" s="156"/>
      <c r="AV4332" s="156"/>
      <c r="AW4332" s="156"/>
      <c r="AX4332" s="156"/>
      <c r="AY4332" s="156"/>
      <c r="AZ4332" s="156"/>
      <c r="BA4332" s="156"/>
      <c r="BB4332" s="156"/>
      <c r="BC4332" s="156"/>
    </row>
    <row r="4333">
      <c r="A4333" s="152"/>
      <c r="B4333" s="152"/>
      <c r="E4333" s="156"/>
      <c r="F4333" s="156"/>
      <c r="I4333" s="152"/>
      <c r="J4333" s="152"/>
      <c r="O4333" s="161"/>
      <c r="P4333" s="161"/>
      <c r="Q4333" s="161"/>
      <c r="S4333" s="156"/>
      <c r="T4333" s="156"/>
      <c r="U4333" s="156"/>
      <c r="AA4333" s="156"/>
      <c r="AB4333" s="156"/>
      <c r="AC4333" s="156"/>
      <c r="AR4333" s="156"/>
      <c r="AS4333" s="156"/>
      <c r="AT4333" s="156"/>
      <c r="AU4333" s="156"/>
      <c r="AV4333" s="156"/>
      <c r="AW4333" s="156"/>
      <c r="AX4333" s="156"/>
      <c r="AY4333" s="156"/>
      <c r="AZ4333" s="156"/>
      <c r="BA4333" s="156"/>
      <c r="BB4333" s="156"/>
      <c r="BC4333" s="156"/>
    </row>
    <row r="4334">
      <c r="A4334" s="152"/>
      <c r="B4334" s="152"/>
      <c r="E4334" s="156"/>
      <c r="F4334" s="156"/>
      <c r="I4334" s="152"/>
      <c r="J4334" s="152"/>
      <c r="O4334" s="161"/>
      <c r="P4334" s="161"/>
      <c r="Q4334" s="161"/>
      <c r="S4334" s="156"/>
      <c r="T4334" s="156"/>
      <c r="U4334" s="156"/>
      <c r="AA4334" s="156"/>
      <c r="AB4334" s="156"/>
      <c r="AC4334" s="156"/>
      <c r="AR4334" s="156"/>
      <c r="AS4334" s="156"/>
      <c r="AT4334" s="156"/>
      <c r="AU4334" s="156"/>
      <c r="AV4334" s="156"/>
      <c r="AW4334" s="156"/>
      <c r="AX4334" s="156"/>
      <c r="AY4334" s="156"/>
      <c r="AZ4334" s="156"/>
      <c r="BA4334" s="156"/>
      <c r="BB4334" s="156"/>
      <c r="BC4334" s="156"/>
    </row>
    <row r="4335">
      <c r="A4335" s="152"/>
      <c r="B4335" s="152"/>
      <c r="E4335" s="156"/>
      <c r="F4335" s="156"/>
      <c r="I4335" s="152"/>
      <c r="J4335" s="152"/>
      <c r="O4335" s="161"/>
      <c r="P4335" s="161"/>
      <c r="Q4335" s="161"/>
      <c r="S4335" s="156"/>
      <c r="T4335" s="156"/>
      <c r="U4335" s="156"/>
      <c r="AA4335" s="156"/>
      <c r="AB4335" s="156"/>
      <c r="AC4335" s="156"/>
      <c r="AR4335" s="156"/>
      <c r="AS4335" s="156"/>
      <c r="AT4335" s="156"/>
      <c r="AU4335" s="156"/>
      <c r="AV4335" s="156"/>
      <c r="AW4335" s="156"/>
      <c r="AX4335" s="156"/>
      <c r="AY4335" s="156"/>
      <c r="AZ4335" s="156"/>
      <c r="BA4335" s="156"/>
      <c r="BB4335" s="156"/>
      <c r="BC4335" s="156"/>
    </row>
    <row r="4336">
      <c r="A4336" s="152"/>
      <c r="B4336" s="152"/>
      <c r="E4336" s="156"/>
      <c r="F4336" s="156"/>
      <c r="I4336" s="152"/>
      <c r="J4336" s="152"/>
      <c r="O4336" s="161"/>
      <c r="P4336" s="161"/>
      <c r="Q4336" s="161"/>
      <c r="S4336" s="156"/>
      <c r="T4336" s="156"/>
      <c r="U4336" s="156"/>
      <c r="AA4336" s="156"/>
      <c r="AB4336" s="156"/>
      <c r="AC4336" s="156"/>
      <c r="AR4336" s="156"/>
      <c r="AS4336" s="156"/>
      <c r="AT4336" s="156"/>
      <c r="AU4336" s="156"/>
      <c r="AV4336" s="156"/>
      <c r="AW4336" s="156"/>
      <c r="AX4336" s="156"/>
      <c r="AY4336" s="156"/>
      <c r="AZ4336" s="156"/>
      <c r="BA4336" s="156"/>
      <c r="BB4336" s="156"/>
      <c r="BC4336" s="156"/>
    </row>
    <row r="4337">
      <c r="A4337" s="152"/>
      <c r="B4337" s="152"/>
      <c r="E4337" s="156"/>
      <c r="F4337" s="156"/>
      <c r="I4337" s="152"/>
      <c r="J4337" s="152"/>
      <c r="O4337" s="161"/>
      <c r="P4337" s="161"/>
      <c r="Q4337" s="161"/>
      <c r="S4337" s="156"/>
      <c r="T4337" s="156"/>
      <c r="U4337" s="156"/>
      <c r="AA4337" s="156"/>
      <c r="AB4337" s="156"/>
      <c r="AC4337" s="156"/>
      <c r="AR4337" s="156"/>
      <c r="AS4337" s="156"/>
      <c r="AT4337" s="156"/>
      <c r="AU4337" s="156"/>
      <c r="AV4337" s="156"/>
      <c r="AW4337" s="156"/>
      <c r="AX4337" s="156"/>
      <c r="AY4337" s="156"/>
      <c r="AZ4337" s="156"/>
      <c r="BA4337" s="156"/>
      <c r="BB4337" s="156"/>
      <c r="BC4337" s="156"/>
    </row>
    <row r="4338">
      <c r="A4338" s="152"/>
      <c r="B4338" s="152"/>
      <c r="E4338" s="156"/>
      <c r="F4338" s="156"/>
      <c r="I4338" s="152"/>
      <c r="J4338" s="152"/>
      <c r="O4338" s="161"/>
      <c r="P4338" s="161"/>
      <c r="Q4338" s="161"/>
      <c r="S4338" s="156"/>
      <c r="T4338" s="156"/>
      <c r="U4338" s="156"/>
      <c r="AA4338" s="156"/>
      <c r="AB4338" s="156"/>
      <c r="AC4338" s="156"/>
      <c r="AR4338" s="156"/>
      <c r="AS4338" s="156"/>
      <c r="AT4338" s="156"/>
      <c r="AU4338" s="156"/>
      <c r="AV4338" s="156"/>
      <c r="AW4338" s="156"/>
      <c r="AX4338" s="156"/>
      <c r="AY4338" s="156"/>
      <c r="AZ4338" s="156"/>
      <c r="BA4338" s="156"/>
      <c r="BB4338" s="156"/>
      <c r="BC4338" s="156"/>
    </row>
    <row r="4339">
      <c r="A4339" s="152"/>
      <c r="B4339" s="152"/>
      <c r="E4339" s="156"/>
      <c r="F4339" s="156"/>
      <c r="I4339" s="152"/>
      <c r="J4339" s="152"/>
      <c r="O4339" s="161"/>
      <c r="P4339" s="161"/>
      <c r="Q4339" s="161"/>
      <c r="S4339" s="156"/>
      <c r="T4339" s="156"/>
      <c r="U4339" s="156"/>
      <c r="AA4339" s="156"/>
      <c r="AB4339" s="156"/>
      <c r="AC4339" s="156"/>
      <c r="AR4339" s="156"/>
      <c r="AS4339" s="156"/>
      <c r="AT4339" s="156"/>
      <c r="AU4339" s="156"/>
      <c r="AV4339" s="156"/>
      <c r="AW4339" s="156"/>
      <c r="AX4339" s="156"/>
      <c r="AY4339" s="156"/>
      <c r="AZ4339" s="156"/>
      <c r="BA4339" s="156"/>
      <c r="BB4339" s="156"/>
      <c r="BC4339" s="156"/>
    </row>
    <row r="4340">
      <c r="A4340" s="152"/>
      <c r="B4340" s="152"/>
      <c r="E4340" s="156"/>
      <c r="F4340" s="156"/>
      <c r="I4340" s="152"/>
      <c r="J4340" s="152"/>
      <c r="O4340" s="161"/>
      <c r="P4340" s="161"/>
      <c r="Q4340" s="161"/>
      <c r="S4340" s="156"/>
      <c r="T4340" s="156"/>
      <c r="U4340" s="156"/>
      <c r="AA4340" s="156"/>
      <c r="AB4340" s="156"/>
      <c r="AC4340" s="156"/>
      <c r="AR4340" s="156"/>
      <c r="AS4340" s="156"/>
      <c r="AT4340" s="156"/>
      <c r="AU4340" s="156"/>
      <c r="AV4340" s="156"/>
      <c r="AW4340" s="156"/>
      <c r="AX4340" s="156"/>
      <c r="AY4340" s="156"/>
      <c r="AZ4340" s="156"/>
      <c r="BA4340" s="156"/>
      <c r="BB4340" s="156"/>
      <c r="BC4340" s="156"/>
    </row>
    <row r="4341">
      <c r="A4341" s="152"/>
      <c r="B4341" s="152"/>
      <c r="E4341" s="156"/>
      <c r="F4341" s="156"/>
      <c r="I4341" s="152"/>
      <c r="J4341" s="152"/>
      <c r="O4341" s="161"/>
      <c r="P4341" s="161"/>
      <c r="Q4341" s="161"/>
      <c r="S4341" s="156"/>
      <c r="T4341" s="156"/>
      <c r="U4341" s="156"/>
      <c r="AA4341" s="156"/>
      <c r="AB4341" s="156"/>
      <c r="AC4341" s="156"/>
      <c r="AR4341" s="156"/>
      <c r="AS4341" s="156"/>
      <c r="AT4341" s="156"/>
      <c r="AU4341" s="156"/>
      <c r="AV4341" s="156"/>
      <c r="AW4341" s="156"/>
      <c r="AX4341" s="156"/>
      <c r="AY4341" s="156"/>
      <c r="AZ4341" s="156"/>
      <c r="BA4341" s="156"/>
      <c r="BB4341" s="156"/>
      <c r="BC4341" s="156"/>
    </row>
    <row r="4342">
      <c r="A4342" s="152"/>
      <c r="B4342" s="152"/>
      <c r="E4342" s="156"/>
      <c r="F4342" s="156"/>
      <c r="I4342" s="152"/>
      <c r="J4342" s="152"/>
      <c r="O4342" s="161"/>
      <c r="P4342" s="161"/>
      <c r="Q4342" s="161"/>
      <c r="S4342" s="156"/>
      <c r="T4342" s="156"/>
      <c r="U4342" s="156"/>
      <c r="AA4342" s="156"/>
      <c r="AB4342" s="156"/>
      <c r="AC4342" s="156"/>
      <c r="AR4342" s="156"/>
      <c r="AS4342" s="156"/>
      <c r="AT4342" s="156"/>
      <c r="AU4342" s="156"/>
      <c r="AV4342" s="156"/>
      <c r="AW4342" s="156"/>
      <c r="AX4342" s="156"/>
      <c r="AY4342" s="156"/>
      <c r="AZ4342" s="156"/>
      <c r="BA4342" s="156"/>
      <c r="BB4342" s="156"/>
      <c r="BC4342" s="156"/>
    </row>
    <row r="4343">
      <c r="A4343" s="152"/>
      <c r="B4343" s="152"/>
      <c r="E4343" s="156"/>
      <c r="F4343" s="156"/>
      <c r="I4343" s="152"/>
      <c r="J4343" s="152"/>
      <c r="O4343" s="161"/>
      <c r="P4343" s="161"/>
      <c r="Q4343" s="161"/>
      <c r="S4343" s="156"/>
      <c r="T4343" s="156"/>
      <c r="U4343" s="156"/>
      <c r="AA4343" s="156"/>
      <c r="AB4343" s="156"/>
      <c r="AC4343" s="156"/>
      <c r="AR4343" s="156"/>
      <c r="AS4343" s="156"/>
      <c r="AT4343" s="156"/>
      <c r="AU4343" s="156"/>
      <c r="AV4343" s="156"/>
      <c r="AW4343" s="156"/>
      <c r="AX4343" s="156"/>
      <c r="AY4343" s="156"/>
      <c r="AZ4343" s="156"/>
      <c r="BA4343" s="156"/>
      <c r="BB4343" s="156"/>
      <c r="BC4343" s="156"/>
    </row>
    <row r="4344">
      <c r="A4344" s="152"/>
      <c r="B4344" s="152"/>
      <c r="E4344" s="156"/>
      <c r="F4344" s="156"/>
      <c r="I4344" s="152"/>
      <c r="J4344" s="152"/>
      <c r="O4344" s="161"/>
      <c r="P4344" s="161"/>
      <c r="Q4344" s="161"/>
      <c r="S4344" s="156"/>
      <c r="T4344" s="156"/>
      <c r="U4344" s="156"/>
      <c r="AA4344" s="156"/>
      <c r="AB4344" s="156"/>
      <c r="AC4344" s="156"/>
      <c r="AR4344" s="156"/>
      <c r="AS4344" s="156"/>
      <c r="AT4344" s="156"/>
      <c r="AU4344" s="156"/>
      <c r="AV4344" s="156"/>
      <c r="AW4344" s="156"/>
      <c r="AX4344" s="156"/>
      <c r="AY4344" s="156"/>
      <c r="AZ4344" s="156"/>
      <c r="BA4344" s="156"/>
      <c r="BB4344" s="156"/>
      <c r="BC4344" s="156"/>
    </row>
    <row r="4345">
      <c r="A4345" s="152"/>
      <c r="B4345" s="152"/>
      <c r="E4345" s="156"/>
      <c r="F4345" s="156"/>
      <c r="I4345" s="152"/>
      <c r="J4345" s="152"/>
      <c r="O4345" s="161"/>
      <c r="P4345" s="161"/>
      <c r="Q4345" s="161"/>
      <c r="S4345" s="156"/>
      <c r="T4345" s="156"/>
      <c r="U4345" s="156"/>
      <c r="AA4345" s="156"/>
      <c r="AB4345" s="156"/>
      <c r="AC4345" s="156"/>
      <c r="AR4345" s="156"/>
      <c r="AS4345" s="156"/>
      <c r="AT4345" s="156"/>
      <c r="AU4345" s="156"/>
      <c r="AV4345" s="156"/>
      <c r="AW4345" s="156"/>
      <c r="AX4345" s="156"/>
      <c r="AY4345" s="156"/>
      <c r="AZ4345" s="156"/>
      <c r="BA4345" s="156"/>
      <c r="BB4345" s="156"/>
      <c r="BC4345" s="156"/>
    </row>
    <row r="4346">
      <c r="A4346" s="152"/>
      <c r="B4346" s="152"/>
      <c r="E4346" s="156"/>
      <c r="F4346" s="156"/>
      <c r="I4346" s="152"/>
      <c r="J4346" s="152"/>
      <c r="O4346" s="161"/>
      <c r="P4346" s="161"/>
      <c r="Q4346" s="161"/>
      <c r="S4346" s="156"/>
      <c r="T4346" s="156"/>
      <c r="U4346" s="156"/>
      <c r="AA4346" s="156"/>
      <c r="AB4346" s="156"/>
      <c r="AC4346" s="156"/>
      <c r="AR4346" s="156"/>
      <c r="AS4346" s="156"/>
      <c r="AT4346" s="156"/>
      <c r="AU4346" s="156"/>
      <c r="AV4346" s="156"/>
      <c r="AW4346" s="156"/>
      <c r="AX4346" s="156"/>
      <c r="AY4346" s="156"/>
      <c r="AZ4346" s="156"/>
      <c r="BA4346" s="156"/>
      <c r="BB4346" s="156"/>
      <c r="BC4346" s="156"/>
    </row>
    <row r="4347">
      <c r="A4347" s="152"/>
      <c r="B4347" s="152"/>
      <c r="E4347" s="156"/>
      <c r="F4347" s="156"/>
      <c r="I4347" s="152"/>
      <c r="J4347" s="152"/>
      <c r="O4347" s="161"/>
      <c r="P4347" s="161"/>
      <c r="Q4347" s="161"/>
      <c r="S4347" s="156"/>
      <c r="T4347" s="156"/>
      <c r="U4347" s="156"/>
      <c r="AA4347" s="156"/>
      <c r="AB4347" s="156"/>
      <c r="AC4347" s="156"/>
      <c r="AR4347" s="156"/>
      <c r="AS4347" s="156"/>
      <c r="AT4347" s="156"/>
      <c r="AU4347" s="156"/>
      <c r="AV4347" s="156"/>
      <c r="AW4347" s="156"/>
      <c r="AX4347" s="156"/>
      <c r="AY4347" s="156"/>
      <c r="AZ4347" s="156"/>
      <c r="BA4347" s="156"/>
      <c r="BB4347" s="156"/>
      <c r="BC4347" s="156"/>
    </row>
    <row r="4348">
      <c r="A4348" s="152"/>
      <c r="B4348" s="152"/>
      <c r="E4348" s="156"/>
      <c r="F4348" s="156"/>
      <c r="I4348" s="152"/>
      <c r="J4348" s="152"/>
      <c r="O4348" s="161"/>
      <c r="P4348" s="161"/>
      <c r="Q4348" s="161"/>
      <c r="S4348" s="156"/>
      <c r="T4348" s="156"/>
      <c r="U4348" s="156"/>
      <c r="AA4348" s="156"/>
      <c r="AB4348" s="156"/>
      <c r="AC4348" s="156"/>
      <c r="AR4348" s="156"/>
      <c r="AS4348" s="156"/>
      <c r="AT4348" s="156"/>
      <c r="AU4348" s="156"/>
      <c r="AV4348" s="156"/>
      <c r="AW4348" s="156"/>
      <c r="AX4348" s="156"/>
      <c r="AY4348" s="156"/>
      <c r="AZ4348" s="156"/>
      <c r="BA4348" s="156"/>
      <c r="BB4348" s="156"/>
      <c r="BC4348" s="156"/>
    </row>
    <row r="4349">
      <c r="A4349" s="152"/>
      <c r="B4349" s="152"/>
      <c r="E4349" s="156"/>
      <c r="F4349" s="156"/>
      <c r="I4349" s="152"/>
      <c r="J4349" s="152"/>
      <c r="O4349" s="161"/>
      <c r="P4349" s="161"/>
      <c r="Q4349" s="161"/>
      <c r="S4349" s="156"/>
      <c r="T4349" s="156"/>
      <c r="U4349" s="156"/>
      <c r="AA4349" s="156"/>
      <c r="AB4349" s="156"/>
      <c r="AC4349" s="156"/>
      <c r="AR4349" s="156"/>
      <c r="AS4349" s="156"/>
      <c r="AT4349" s="156"/>
      <c r="AU4349" s="156"/>
      <c r="AV4349" s="156"/>
      <c r="AW4349" s="156"/>
      <c r="AX4349" s="156"/>
      <c r="AY4349" s="156"/>
      <c r="AZ4349" s="156"/>
      <c r="BA4349" s="156"/>
      <c r="BB4349" s="156"/>
      <c r="BC4349" s="156"/>
    </row>
    <row r="4350">
      <c r="A4350" s="152"/>
      <c r="B4350" s="152"/>
      <c r="E4350" s="156"/>
      <c r="F4350" s="156"/>
      <c r="I4350" s="152"/>
      <c r="J4350" s="152"/>
      <c r="O4350" s="161"/>
      <c r="P4350" s="161"/>
      <c r="Q4350" s="161"/>
      <c r="S4350" s="156"/>
      <c r="T4350" s="156"/>
      <c r="U4350" s="156"/>
      <c r="AA4350" s="156"/>
      <c r="AB4350" s="156"/>
      <c r="AC4350" s="156"/>
      <c r="AR4350" s="156"/>
      <c r="AS4350" s="156"/>
      <c r="AT4350" s="156"/>
      <c r="AU4350" s="156"/>
      <c r="AV4350" s="156"/>
      <c r="AW4350" s="156"/>
      <c r="AX4350" s="156"/>
      <c r="AY4350" s="156"/>
      <c r="AZ4350" s="156"/>
      <c r="BA4350" s="156"/>
      <c r="BB4350" s="156"/>
      <c r="BC4350" s="156"/>
    </row>
    <row r="4351">
      <c r="A4351" s="152"/>
      <c r="B4351" s="152"/>
      <c r="E4351" s="156"/>
      <c r="F4351" s="156"/>
      <c r="I4351" s="152"/>
      <c r="J4351" s="152"/>
      <c r="O4351" s="161"/>
      <c r="P4351" s="161"/>
      <c r="Q4351" s="161"/>
      <c r="S4351" s="156"/>
      <c r="T4351" s="156"/>
      <c r="U4351" s="156"/>
      <c r="AA4351" s="156"/>
      <c r="AB4351" s="156"/>
      <c r="AC4351" s="156"/>
      <c r="AR4351" s="156"/>
      <c r="AS4351" s="156"/>
      <c r="AT4351" s="156"/>
      <c r="AU4351" s="156"/>
      <c r="AV4351" s="156"/>
      <c r="AW4351" s="156"/>
      <c r="AX4351" s="156"/>
      <c r="AY4351" s="156"/>
      <c r="AZ4351" s="156"/>
      <c r="BA4351" s="156"/>
      <c r="BB4351" s="156"/>
      <c r="BC4351" s="156"/>
    </row>
    <row r="4352">
      <c r="A4352" s="152"/>
      <c r="B4352" s="152"/>
      <c r="E4352" s="156"/>
      <c r="F4352" s="156"/>
      <c r="I4352" s="152"/>
      <c r="J4352" s="152"/>
      <c r="O4352" s="161"/>
      <c r="P4352" s="161"/>
      <c r="Q4352" s="161"/>
      <c r="S4352" s="156"/>
      <c r="T4352" s="156"/>
      <c r="U4352" s="156"/>
      <c r="AA4352" s="156"/>
      <c r="AB4352" s="156"/>
      <c r="AC4352" s="156"/>
      <c r="AR4352" s="156"/>
      <c r="AS4352" s="156"/>
      <c r="AT4352" s="156"/>
      <c r="AU4352" s="156"/>
      <c r="AV4352" s="156"/>
      <c r="AW4352" s="156"/>
      <c r="AX4352" s="156"/>
      <c r="AY4352" s="156"/>
      <c r="AZ4352" s="156"/>
      <c r="BA4352" s="156"/>
      <c r="BB4352" s="156"/>
      <c r="BC4352" s="156"/>
    </row>
    <row r="4353">
      <c r="A4353" s="152"/>
      <c r="B4353" s="152"/>
      <c r="E4353" s="156"/>
      <c r="F4353" s="156"/>
      <c r="I4353" s="152"/>
      <c r="J4353" s="152"/>
      <c r="O4353" s="161"/>
      <c r="P4353" s="161"/>
      <c r="Q4353" s="161"/>
      <c r="S4353" s="156"/>
      <c r="T4353" s="156"/>
      <c r="U4353" s="156"/>
      <c r="AA4353" s="156"/>
      <c r="AB4353" s="156"/>
      <c r="AC4353" s="156"/>
      <c r="AR4353" s="156"/>
      <c r="AS4353" s="156"/>
      <c r="AT4353" s="156"/>
      <c r="AU4353" s="156"/>
      <c r="AV4353" s="156"/>
      <c r="AW4353" s="156"/>
      <c r="AX4353" s="156"/>
      <c r="AY4353" s="156"/>
      <c r="AZ4353" s="156"/>
      <c r="BA4353" s="156"/>
      <c r="BB4353" s="156"/>
      <c r="BC4353" s="156"/>
    </row>
    <row r="4354">
      <c r="A4354" s="152"/>
      <c r="B4354" s="152"/>
      <c r="E4354" s="156"/>
      <c r="F4354" s="156"/>
      <c r="I4354" s="152"/>
      <c r="J4354" s="152"/>
      <c r="O4354" s="161"/>
      <c r="P4354" s="161"/>
      <c r="Q4354" s="161"/>
      <c r="S4354" s="156"/>
      <c r="T4354" s="156"/>
      <c r="U4354" s="156"/>
      <c r="AA4354" s="156"/>
      <c r="AB4354" s="156"/>
      <c r="AC4354" s="156"/>
      <c r="AR4354" s="156"/>
      <c r="AS4354" s="156"/>
      <c r="AT4354" s="156"/>
      <c r="AU4354" s="156"/>
      <c r="AV4354" s="156"/>
      <c r="AW4354" s="156"/>
      <c r="AX4354" s="156"/>
      <c r="AY4354" s="156"/>
      <c r="AZ4354" s="156"/>
      <c r="BA4354" s="156"/>
      <c r="BB4354" s="156"/>
      <c r="BC4354" s="156"/>
    </row>
    <row r="4355">
      <c r="A4355" s="152"/>
      <c r="B4355" s="152"/>
      <c r="E4355" s="156"/>
      <c r="F4355" s="156"/>
      <c r="I4355" s="152"/>
      <c r="J4355" s="152"/>
      <c r="O4355" s="161"/>
      <c r="P4355" s="161"/>
      <c r="Q4355" s="161"/>
      <c r="S4355" s="156"/>
      <c r="T4355" s="156"/>
      <c r="U4355" s="156"/>
      <c r="AA4355" s="156"/>
      <c r="AB4355" s="156"/>
      <c r="AC4355" s="156"/>
      <c r="AR4355" s="156"/>
      <c r="AS4355" s="156"/>
      <c r="AT4355" s="156"/>
      <c r="AU4355" s="156"/>
      <c r="AV4355" s="156"/>
      <c r="AW4355" s="156"/>
      <c r="AX4355" s="156"/>
      <c r="AY4355" s="156"/>
      <c r="AZ4355" s="156"/>
      <c r="BA4355" s="156"/>
      <c r="BB4355" s="156"/>
      <c r="BC4355" s="156"/>
    </row>
    <row r="4356">
      <c r="A4356" s="152"/>
      <c r="B4356" s="152"/>
      <c r="E4356" s="156"/>
      <c r="F4356" s="156"/>
      <c r="I4356" s="152"/>
      <c r="J4356" s="152"/>
      <c r="O4356" s="161"/>
      <c r="P4356" s="161"/>
      <c r="Q4356" s="161"/>
      <c r="S4356" s="156"/>
      <c r="T4356" s="156"/>
      <c r="U4356" s="156"/>
      <c r="AA4356" s="156"/>
      <c r="AB4356" s="156"/>
      <c r="AC4356" s="156"/>
      <c r="AR4356" s="156"/>
      <c r="AS4356" s="156"/>
      <c r="AT4356" s="156"/>
      <c r="AU4356" s="156"/>
      <c r="AV4356" s="156"/>
      <c r="AW4356" s="156"/>
      <c r="AX4356" s="156"/>
      <c r="AY4356" s="156"/>
      <c r="AZ4356" s="156"/>
      <c r="BA4356" s="156"/>
      <c r="BB4356" s="156"/>
      <c r="BC4356" s="156"/>
    </row>
    <row r="4357">
      <c r="A4357" s="152"/>
      <c r="B4357" s="152"/>
      <c r="E4357" s="156"/>
      <c r="F4357" s="156"/>
      <c r="I4357" s="152"/>
      <c r="J4357" s="152"/>
      <c r="O4357" s="161"/>
      <c r="P4357" s="161"/>
      <c r="Q4357" s="161"/>
      <c r="S4357" s="156"/>
      <c r="T4357" s="156"/>
      <c r="U4357" s="156"/>
      <c r="AA4357" s="156"/>
      <c r="AB4357" s="156"/>
      <c r="AC4357" s="156"/>
      <c r="AR4357" s="156"/>
      <c r="AS4357" s="156"/>
      <c r="AT4357" s="156"/>
      <c r="AU4357" s="156"/>
      <c r="AV4357" s="156"/>
      <c r="AW4357" s="156"/>
      <c r="AX4357" s="156"/>
      <c r="AY4357" s="156"/>
      <c r="AZ4357" s="156"/>
      <c r="BA4357" s="156"/>
      <c r="BB4357" s="156"/>
      <c r="BC4357" s="156"/>
    </row>
    <row r="4358">
      <c r="A4358" s="152"/>
      <c r="B4358" s="152"/>
      <c r="E4358" s="156"/>
      <c r="F4358" s="156"/>
      <c r="I4358" s="152"/>
      <c r="J4358" s="152"/>
      <c r="O4358" s="161"/>
      <c r="P4358" s="161"/>
      <c r="Q4358" s="161"/>
      <c r="S4358" s="156"/>
      <c r="T4358" s="156"/>
      <c r="U4358" s="156"/>
      <c r="AA4358" s="156"/>
      <c r="AB4358" s="156"/>
      <c r="AC4358" s="156"/>
      <c r="AR4358" s="156"/>
      <c r="AS4358" s="156"/>
      <c r="AT4358" s="156"/>
      <c r="AU4358" s="156"/>
      <c r="AV4358" s="156"/>
      <c r="AW4358" s="156"/>
      <c r="AX4358" s="156"/>
      <c r="AY4358" s="156"/>
      <c r="AZ4358" s="156"/>
      <c r="BA4358" s="156"/>
      <c r="BB4358" s="156"/>
      <c r="BC4358" s="156"/>
    </row>
    <row r="4359">
      <c r="A4359" s="152"/>
      <c r="B4359" s="152"/>
      <c r="E4359" s="156"/>
      <c r="F4359" s="156"/>
      <c r="I4359" s="152"/>
      <c r="J4359" s="152"/>
      <c r="O4359" s="161"/>
      <c r="P4359" s="161"/>
      <c r="Q4359" s="161"/>
      <c r="S4359" s="156"/>
      <c r="T4359" s="156"/>
      <c r="U4359" s="156"/>
      <c r="AA4359" s="156"/>
      <c r="AB4359" s="156"/>
      <c r="AC4359" s="156"/>
      <c r="AR4359" s="156"/>
      <c r="AS4359" s="156"/>
      <c r="AT4359" s="156"/>
      <c r="AU4359" s="156"/>
      <c r="AV4359" s="156"/>
      <c r="AW4359" s="156"/>
      <c r="AX4359" s="156"/>
      <c r="AY4359" s="156"/>
      <c r="AZ4359" s="156"/>
      <c r="BA4359" s="156"/>
      <c r="BB4359" s="156"/>
      <c r="BC4359" s="156"/>
    </row>
    <row r="4360">
      <c r="A4360" s="152"/>
      <c r="B4360" s="152"/>
      <c r="E4360" s="156"/>
      <c r="F4360" s="156"/>
      <c r="I4360" s="152"/>
      <c r="J4360" s="152"/>
      <c r="O4360" s="161"/>
      <c r="P4360" s="161"/>
      <c r="Q4360" s="161"/>
      <c r="S4360" s="156"/>
      <c r="T4360" s="156"/>
      <c r="U4360" s="156"/>
      <c r="AA4360" s="156"/>
      <c r="AB4360" s="156"/>
      <c r="AC4360" s="156"/>
      <c r="AR4360" s="156"/>
      <c r="AS4360" s="156"/>
      <c r="AT4360" s="156"/>
      <c r="AU4360" s="156"/>
      <c r="AV4360" s="156"/>
      <c r="AW4360" s="156"/>
      <c r="AX4360" s="156"/>
      <c r="AY4360" s="156"/>
      <c r="AZ4360" s="156"/>
      <c r="BA4360" s="156"/>
      <c r="BB4360" s="156"/>
      <c r="BC4360" s="156"/>
    </row>
    <row r="4361">
      <c r="A4361" s="152"/>
      <c r="B4361" s="152"/>
      <c r="E4361" s="156"/>
      <c r="F4361" s="156"/>
      <c r="I4361" s="152"/>
      <c r="J4361" s="152"/>
      <c r="O4361" s="161"/>
      <c r="P4361" s="161"/>
      <c r="Q4361" s="161"/>
      <c r="S4361" s="156"/>
      <c r="T4361" s="156"/>
      <c r="U4361" s="156"/>
      <c r="AA4361" s="156"/>
      <c r="AB4361" s="156"/>
      <c r="AC4361" s="156"/>
      <c r="AR4361" s="156"/>
      <c r="AS4361" s="156"/>
      <c r="AT4361" s="156"/>
      <c r="AU4361" s="156"/>
      <c r="AV4361" s="156"/>
      <c r="AW4361" s="156"/>
      <c r="AX4361" s="156"/>
      <c r="AY4361" s="156"/>
      <c r="AZ4361" s="156"/>
      <c r="BA4361" s="156"/>
      <c r="BB4361" s="156"/>
      <c r="BC4361" s="156"/>
    </row>
    <row r="4362">
      <c r="A4362" s="152"/>
      <c r="B4362" s="152"/>
      <c r="E4362" s="156"/>
      <c r="F4362" s="156"/>
      <c r="I4362" s="152"/>
      <c r="J4362" s="152"/>
      <c r="O4362" s="161"/>
      <c r="P4362" s="161"/>
      <c r="Q4362" s="161"/>
      <c r="S4362" s="156"/>
      <c r="T4362" s="156"/>
      <c r="U4362" s="156"/>
      <c r="AA4362" s="156"/>
      <c r="AB4362" s="156"/>
      <c r="AC4362" s="156"/>
      <c r="AR4362" s="156"/>
      <c r="AS4362" s="156"/>
      <c r="AT4362" s="156"/>
      <c r="AU4362" s="156"/>
      <c r="AV4362" s="156"/>
      <c r="AW4362" s="156"/>
      <c r="AX4362" s="156"/>
      <c r="AY4362" s="156"/>
      <c r="AZ4362" s="156"/>
      <c r="BA4362" s="156"/>
      <c r="BB4362" s="156"/>
      <c r="BC4362" s="156"/>
    </row>
    <row r="4363">
      <c r="A4363" s="152"/>
      <c r="B4363" s="152"/>
      <c r="E4363" s="156"/>
      <c r="F4363" s="156"/>
      <c r="I4363" s="152"/>
      <c r="J4363" s="152"/>
      <c r="O4363" s="161"/>
      <c r="P4363" s="161"/>
      <c r="Q4363" s="161"/>
      <c r="S4363" s="156"/>
      <c r="T4363" s="156"/>
      <c r="U4363" s="156"/>
      <c r="AA4363" s="156"/>
      <c r="AB4363" s="156"/>
      <c r="AC4363" s="156"/>
      <c r="AR4363" s="156"/>
      <c r="AS4363" s="156"/>
      <c r="AT4363" s="156"/>
      <c r="AU4363" s="156"/>
      <c r="AV4363" s="156"/>
      <c r="AW4363" s="156"/>
      <c r="AX4363" s="156"/>
      <c r="AY4363" s="156"/>
      <c r="AZ4363" s="156"/>
      <c r="BA4363" s="156"/>
      <c r="BB4363" s="156"/>
      <c r="BC4363" s="156"/>
    </row>
    <row r="4364">
      <c r="A4364" s="152"/>
      <c r="B4364" s="152"/>
      <c r="E4364" s="156"/>
      <c r="F4364" s="156"/>
      <c r="I4364" s="152"/>
      <c r="J4364" s="152"/>
      <c r="O4364" s="161"/>
      <c r="P4364" s="161"/>
      <c r="Q4364" s="161"/>
      <c r="S4364" s="156"/>
      <c r="T4364" s="156"/>
      <c r="U4364" s="156"/>
      <c r="AA4364" s="156"/>
      <c r="AB4364" s="156"/>
      <c r="AC4364" s="156"/>
      <c r="AR4364" s="156"/>
      <c r="AS4364" s="156"/>
      <c r="AT4364" s="156"/>
      <c r="AU4364" s="156"/>
      <c r="AV4364" s="156"/>
      <c r="AW4364" s="156"/>
      <c r="AX4364" s="156"/>
      <c r="AY4364" s="156"/>
      <c r="AZ4364" s="156"/>
      <c r="BA4364" s="156"/>
      <c r="BB4364" s="156"/>
      <c r="BC4364" s="156"/>
    </row>
    <row r="4365">
      <c r="A4365" s="152"/>
      <c r="B4365" s="152"/>
      <c r="E4365" s="156"/>
      <c r="F4365" s="156"/>
      <c r="I4365" s="152"/>
      <c r="J4365" s="152"/>
      <c r="O4365" s="161"/>
      <c r="P4365" s="161"/>
      <c r="Q4365" s="161"/>
      <c r="S4365" s="156"/>
      <c r="T4365" s="156"/>
      <c r="U4365" s="156"/>
      <c r="AA4365" s="156"/>
      <c r="AB4365" s="156"/>
      <c r="AC4365" s="156"/>
      <c r="AR4365" s="156"/>
      <c r="AS4365" s="156"/>
      <c r="AT4365" s="156"/>
      <c r="AU4365" s="156"/>
      <c r="AV4365" s="156"/>
      <c r="AW4365" s="156"/>
      <c r="AX4365" s="156"/>
      <c r="AY4365" s="156"/>
      <c r="AZ4365" s="156"/>
      <c r="BA4365" s="156"/>
      <c r="BB4365" s="156"/>
      <c r="BC4365" s="156"/>
    </row>
    <row r="4366">
      <c r="A4366" s="152"/>
      <c r="B4366" s="152"/>
      <c r="E4366" s="156"/>
      <c r="F4366" s="156"/>
      <c r="I4366" s="152"/>
      <c r="J4366" s="152"/>
      <c r="O4366" s="161"/>
      <c r="P4366" s="161"/>
      <c r="Q4366" s="161"/>
      <c r="S4366" s="156"/>
      <c r="T4366" s="156"/>
      <c r="U4366" s="156"/>
      <c r="AA4366" s="156"/>
      <c r="AB4366" s="156"/>
      <c r="AC4366" s="156"/>
      <c r="AR4366" s="156"/>
      <c r="AS4366" s="156"/>
      <c r="AT4366" s="156"/>
      <c r="AU4366" s="156"/>
      <c r="AV4366" s="156"/>
      <c r="AW4366" s="156"/>
      <c r="AX4366" s="156"/>
      <c r="AY4366" s="156"/>
      <c r="AZ4366" s="156"/>
      <c r="BA4366" s="156"/>
      <c r="BB4366" s="156"/>
      <c r="BC4366" s="156"/>
    </row>
    <row r="4367">
      <c r="A4367" s="152"/>
      <c r="B4367" s="152"/>
      <c r="E4367" s="156"/>
      <c r="F4367" s="156"/>
      <c r="I4367" s="152"/>
      <c r="J4367" s="152"/>
      <c r="O4367" s="161"/>
      <c r="P4367" s="161"/>
      <c r="Q4367" s="161"/>
      <c r="S4367" s="156"/>
      <c r="T4367" s="156"/>
      <c r="U4367" s="156"/>
      <c r="AA4367" s="156"/>
      <c r="AB4367" s="156"/>
      <c r="AC4367" s="156"/>
      <c r="AR4367" s="156"/>
      <c r="AS4367" s="156"/>
      <c r="AT4367" s="156"/>
      <c r="AU4367" s="156"/>
      <c r="AV4367" s="156"/>
      <c r="AW4367" s="156"/>
      <c r="AX4367" s="156"/>
      <c r="AY4367" s="156"/>
      <c r="AZ4367" s="156"/>
      <c r="BA4367" s="156"/>
      <c r="BB4367" s="156"/>
      <c r="BC4367" s="156"/>
    </row>
    <row r="4368">
      <c r="A4368" s="152"/>
      <c r="B4368" s="152"/>
      <c r="E4368" s="156"/>
      <c r="F4368" s="156"/>
      <c r="I4368" s="152"/>
      <c r="J4368" s="152"/>
      <c r="O4368" s="161"/>
      <c r="P4368" s="161"/>
      <c r="Q4368" s="161"/>
      <c r="S4368" s="156"/>
      <c r="T4368" s="156"/>
      <c r="U4368" s="156"/>
      <c r="AA4368" s="156"/>
      <c r="AB4368" s="156"/>
      <c r="AC4368" s="156"/>
      <c r="AR4368" s="156"/>
      <c r="AS4368" s="156"/>
      <c r="AT4368" s="156"/>
      <c r="AU4368" s="156"/>
      <c r="AV4368" s="156"/>
      <c r="AW4368" s="156"/>
      <c r="AX4368" s="156"/>
      <c r="AY4368" s="156"/>
      <c r="AZ4368" s="156"/>
      <c r="BA4368" s="156"/>
      <c r="BB4368" s="156"/>
      <c r="BC4368" s="156"/>
    </row>
    <row r="4369">
      <c r="A4369" s="152"/>
      <c r="B4369" s="152"/>
      <c r="E4369" s="156"/>
      <c r="F4369" s="156"/>
      <c r="I4369" s="152"/>
      <c r="J4369" s="152"/>
      <c r="O4369" s="161"/>
      <c r="P4369" s="161"/>
      <c r="Q4369" s="161"/>
      <c r="S4369" s="156"/>
      <c r="T4369" s="156"/>
      <c r="U4369" s="156"/>
      <c r="AA4369" s="156"/>
      <c r="AB4369" s="156"/>
      <c r="AC4369" s="156"/>
      <c r="AR4369" s="156"/>
      <c r="AS4369" s="156"/>
      <c r="AT4369" s="156"/>
      <c r="AU4369" s="156"/>
      <c r="AV4369" s="156"/>
      <c r="AW4369" s="156"/>
      <c r="AX4369" s="156"/>
      <c r="AY4369" s="156"/>
      <c r="AZ4369" s="156"/>
      <c r="BA4369" s="156"/>
      <c r="BB4369" s="156"/>
      <c r="BC4369" s="156"/>
    </row>
    <row r="4370">
      <c r="A4370" s="152"/>
      <c r="B4370" s="152"/>
      <c r="E4370" s="156"/>
      <c r="F4370" s="156"/>
      <c r="I4370" s="152"/>
      <c r="J4370" s="152"/>
      <c r="O4370" s="161"/>
      <c r="P4370" s="161"/>
      <c r="Q4370" s="161"/>
      <c r="S4370" s="156"/>
      <c r="T4370" s="156"/>
      <c r="U4370" s="156"/>
      <c r="AA4370" s="156"/>
      <c r="AB4370" s="156"/>
      <c r="AC4370" s="156"/>
      <c r="AR4370" s="156"/>
      <c r="AS4370" s="156"/>
      <c r="AT4370" s="156"/>
      <c r="AU4370" s="156"/>
      <c r="AV4370" s="156"/>
      <c r="AW4370" s="156"/>
      <c r="AX4370" s="156"/>
      <c r="AY4370" s="156"/>
      <c r="AZ4370" s="156"/>
      <c r="BA4370" s="156"/>
      <c r="BB4370" s="156"/>
      <c r="BC4370" s="156"/>
    </row>
    <row r="4371">
      <c r="A4371" s="152"/>
      <c r="B4371" s="152"/>
      <c r="E4371" s="156"/>
      <c r="F4371" s="156"/>
      <c r="I4371" s="152"/>
      <c r="J4371" s="152"/>
      <c r="O4371" s="161"/>
      <c r="P4371" s="161"/>
      <c r="Q4371" s="161"/>
      <c r="S4371" s="156"/>
      <c r="T4371" s="156"/>
      <c r="U4371" s="156"/>
      <c r="AA4371" s="156"/>
      <c r="AB4371" s="156"/>
      <c r="AC4371" s="156"/>
      <c r="AR4371" s="156"/>
      <c r="AS4371" s="156"/>
      <c r="AT4371" s="156"/>
      <c r="AU4371" s="156"/>
      <c r="AV4371" s="156"/>
      <c r="AW4371" s="156"/>
      <c r="AX4371" s="156"/>
      <c r="AY4371" s="156"/>
      <c r="AZ4371" s="156"/>
      <c r="BA4371" s="156"/>
      <c r="BB4371" s="156"/>
      <c r="BC4371" s="156"/>
    </row>
    <row r="4372">
      <c r="A4372" s="152"/>
      <c r="B4372" s="152"/>
      <c r="E4372" s="156"/>
      <c r="F4372" s="156"/>
      <c r="I4372" s="152"/>
      <c r="J4372" s="152"/>
      <c r="O4372" s="161"/>
      <c r="P4372" s="161"/>
      <c r="Q4372" s="161"/>
      <c r="S4372" s="156"/>
      <c r="T4372" s="156"/>
      <c r="U4372" s="156"/>
      <c r="AA4372" s="156"/>
      <c r="AB4372" s="156"/>
      <c r="AC4372" s="156"/>
      <c r="AR4372" s="156"/>
      <c r="AS4372" s="156"/>
      <c r="AT4372" s="156"/>
      <c r="AU4372" s="156"/>
      <c r="AV4372" s="156"/>
      <c r="AW4372" s="156"/>
      <c r="AX4372" s="156"/>
      <c r="AY4372" s="156"/>
      <c r="AZ4372" s="156"/>
      <c r="BA4372" s="156"/>
      <c r="BB4372" s="156"/>
      <c r="BC4372" s="156"/>
    </row>
    <row r="4373">
      <c r="A4373" s="152"/>
      <c r="B4373" s="152"/>
      <c r="E4373" s="156"/>
      <c r="F4373" s="156"/>
      <c r="I4373" s="152"/>
      <c r="J4373" s="152"/>
      <c r="O4373" s="161"/>
      <c r="P4373" s="161"/>
      <c r="Q4373" s="161"/>
      <c r="S4373" s="156"/>
      <c r="T4373" s="156"/>
      <c r="U4373" s="156"/>
      <c r="AA4373" s="156"/>
      <c r="AB4373" s="156"/>
      <c r="AC4373" s="156"/>
      <c r="AR4373" s="156"/>
      <c r="AS4373" s="156"/>
      <c r="AT4373" s="156"/>
      <c r="AU4373" s="156"/>
      <c r="AV4373" s="156"/>
      <c r="AW4373" s="156"/>
      <c r="AX4373" s="156"/>
      <c r="AY4373" s="156"/>
      <c r="AZ4373" s="156"/>
      <c r="BA4373" s="156"/>
      <c r="BB4373" s="156"/>
      <c r="BC4373" s="156"/>
    </row>
    <row r="4374">
      <c r="A4374" s="152"/>
      <c r="B4374" s="152"/>
      <c r="E4374" s="156"/>
      <c r="F4374" s="156"/>
      <c r="I4374" s="152"/>
      <c r="J4374" s="152"/>
      <c r="O4374" s="161"/>
      <c r="P4374" s="161"/>
      <c r="Q4374" s="161"/>
      <c r="S4374" s="156"/>
      <c r="T4374" s="156"/>
      <c r="U4374" s="156"/>
      <c r="AA4374" s="156"/>
      <c r="AB4374" s="156"/>
      <c r="AC4374" s="156"/>
      <c r="AR4374" s="156"/>
      <c r="AS4374" s="156"/>
      <c r="AT4374" s="156"/>
      <c r="AU4374" s="156"/>
      <c r="AV4374" s="156"/>
      <c r="AW4374" s="156"/>
      <c r="AX4374" s="156"/>
      <c r="AY4374" s="156"/>
      <c r="AZ4374" s="156"/>
      <c r="BA4374" s="156"/>
      <c r="BB4374" s="156"/>
      <c r="BC4374" s="156"/>
    </row>
    <row r="4375">
      <c r="A4375" s="152"/>
      <c r="B4375" s="152"/>
      <c r="E4375" s="156"/>
      <c r="F4375" s="156"/>
      <c r="I4375" s="152"/>
      <c r="J4375" s="152"/>
      <c r="O4375" s="161"/>
      <c r="P4375" s="161"/>
      <c r="Q4375" s="161"/>
      <c r="S4375" s="156"/>
      <c r="T4375" s="156"/>
      <c r="U4375" s="156"/>
      <c r="AA4375" s="156"/>
      <c r="AB4375" s="156"/>
      <c r="AC4375" s="156"/>
      <c r="AR4375" s="156"/>
      <c r="AS4375" s="156"/>
      <c r="AT4375" s="156"/>
      <c r="AU4375" s="156"/>
      <c r="AV4375" s="156"/>
      <c r="AW4375" s="156"/>
      <c r="AX4375" s="156"/>
      <c r="AY4375" s="156"/>
      <c r="AZ4375" s="156"/>
      <c r="BA4375" s="156"/>
      <c r="BB4375" s="156"/>
      <c r="BC4375" s="156"/>
    </row>
    <row r="4376">
      <c r="A4376" s="152"/>
      <c r="B4376" s="152"/>
      <c r="E4376" s="156"/>
      <c r="F4376" s="156"/>
      <c r="I4376" s="152"/>
      <c r="J4376" s="152"/>
      <c r="O4376" s="161"/>
      <c r="P4376" s="161"/>
      <c r="Q4376" s="161"/>
      <c r="S4376" s="156"/>
      <c r="T4376" s="156"/>
      <c r="U4376" s="156"/>
      <c r="AA4376" s="156"/>
      <c r="AB4376" s="156"/>
      <c r="AC4376" s="156"/>
      <c r="AR4376" s="156"/>
      <c r="AS4376" s="156"/>
      <c r="AT4376" s="156"/>
      <c r="AU4376" s="156"/>
      <c r="AV4376" s="156"/>
      <c r="AW4376" s="156"/>
      <c r="AX4376" s="156"/>
      <c r="AY4376" s="156"/>
      <c r="AZ4376" s="156"/>
      <c r="BA4376" s="156"/>
      <c r="BB4376" s="156"/>
      <c r="BC4376" s="156"/>
    </row>
    <row r="4377">
      <c r="A4377" s="152"/>
      <c r="B4377" s="152"/>
      <c r="E4377" s="156"/>
      <c r="F4377" s="156"/>
      <c r="I4377" s="152"/>
      <c r="J4377" s="152"/>
      <c r="O4377" s="161"/>
      <c r="P4377" s="161"/>
      <c r="Q4377" s="161"/>
      <c r="S4377" s="156"/>
      <c r="T4377" s="156"/>
      <c r="U4377" s="156"/>
      <c r="AA4377" s="156"/>
      <c r="AB4377" s="156"/>
      <c r="AC4377" s="156"/>
      <c r="AR4377" s="156"/>
      <c r="AS4377" s="156"/>
      <c r="AT4377" s="156"/>
      <c r="AU4377" s="156"/>
      <c r="AV4377" s="156"/>
      <c r="AW4377" s="156"/>
      <c r="AX4377" s="156"/>
      <c r="AY4377" s="156"/>
      <c r="AZ4377" s="156"/>
      <c r="BA4377" s="156"/>
      <c r="BB4377" s="156"/>
      <c r="BC4377" s="156"/>
    </row>
    <row r="4378">
      <c r="A4378" s="152"/>
      <c r="B4378" s="152"/>
      <c r="E4378" s="156"/>
      <c r="F4378" s="156"/>
      <c r="I4378" s="152"/>
      <c r="J4378" s="152"/>
      <c r="O4378" s="161"/>
      <c r="P4378" s="161"/>
      <c r="Q4378" s="161"/>
      <c r="S4378" s="156"/>
      <c r="T4378" s="156"/>
      <c r="U4378" s="156"/>
      <c r="AA4378" s="156"/>
      <c r="AB4378" s="156"/>
      <c r="AC4378" s="156"/>
      <c r="AR4378" s="156"/>
      <c r="AS4378" s="156"/>
      <c r="AT4378" s="156"/>
      <c r="AU4378" s="156"/>
      <c r="AV4378" s="156"/>
      <c r="AW4378" s="156"/>
      <c r="AX4378" s="156"/>
      <c r="AY4378" s="156"/>
      <c r="AZ4378" s="156"/>
      <c r="BA4378" s="156"/>
      <c r="BB4378" s="156"/>
      <c r="BC4378" s="156"/>
    </row>
    <row r="4379">
      <c r="A4379" s="152"/>
      <c r="B4379" s="152"/>
      <c r="E4379" s="156"/>
      <c r="F4379" s="156"/>
      <c r="I4379" s="152"/>
      <c r="J4379" s="152"/>
      <c r="O4379" s="161"/>
      <c r="P4379" s="161"/>
      <c r="Q4379" s="161"/>
      <c r="S4379" s="156"/>
      <c r="T4379" s="156"/>
      <c r="U4379" s="156"/>
      <c r="AA4379" s="156"/>
      <c r="AB4379" s="156"/>
      <c r="AC4379" s="156"/>
      <c r="AR4379" s="156"/>
      <c r="AS4379" s="156"/>
      <c r="AT4379" s="156"/>
      <c r="AU4379" s="156"/>
      <c r="AV4379" s="156"/>
      <c r="AW4379" s="156"/>
      <c r="AX4379" s="156"/>
      <c r="AY4379" s="156"/>
      <c r="AZ4379" s="156"/>
      <c r="BA4379" s="156"/>
      <c r="BB4379" s="156"/>
      <c r="BC4379" s="156"/>
    </row>
    <row r="4380">
      <c r="A4380" s="152"/>
      <c r="B4380" s="152"/>
      <c r="E4380" s="156"/>
      <c r="F4380" s="156"/>
      <c r="I4380" s="152"/>
      <c r="J4380" s="152"/>
      <c r="O4380" s="161"/>
      <c r="P4380" s="161"/>
      <c r="Q4380" s="161"/>
      <c r="S4380" s="156"/>
      <c r="T4380" s="156"/>
      <c r="U4380" s="156"/>
      <c r="AA4380" s="156"/>
      <c r="AB4380" s="156"/>
      <c r="AC4380" s="156"/>
      <c r="AR4380" s="156"/>
      <c r="AS4380" s="156"/>
      <c r="AT4380" s="156"/>
      <c r="AU4380" s="156"/>
      <c r="AV4380" s="156"/>
      <c r="AW4380" s="156"/>
      <c r="AX4380" s="156"/>
      <c r="AY4380" s="156"/>
      <c r="AZ4380" s="156"/>
      <c r="BA4380" s="156"/>
      <c r="BB4380" s="156"/>
      <c r="BC4380" s="156"/>
    </row>
    <row r="4381">
      <c r="A4381" s="152"/>
      <c r="B4381" s="152"/>
      <c r="E4381" s="156"/>
      <c r="F4381" s="156"/>
      <c r="I4381" s="152"/>
      <c r="J4381" s="152"/>
      <c r="O4381" s="161"/>
      <c r="P4381" s="161"/>
      <c r="Q4381" s="161"/>
      <c r="S4381" s="156"/>
      <c r="T4381" s="156"/>
      <c r="U4381" s="156"/>
      <c r="AA4381" s="156"/>
      <c r="AB4381" s="156"/>
      <c r="AC4381" s="156"/>
      <c r="AR4381" s="156"/>
      <c r="AS4381" s="156"/>
      <c r="AT4381" s="156"/>
      <c r="AU4381" s="156"/>
      <c r="AV4381" s="156"/>
      <c r="AW4381" s="156"/>
      <c r="AX4381" s="156"/>
      <c r="AY4381" s="156"/>
      <c r="AZ4381" s="156"/>
      <c r="BA4381" s="156"/>
      <c r="BB4381" s="156"/>
      <c r="BC4381" s="156"/>
    </row>
    <row r="4382">
      <c r="A4382" s="152"/>
      <c r="B4382" s="152"/>
      <c r="E4382" s="156"/>
      <c r="F4382" s="156"/>
      <c r="I4382" s="152"/>
      <c r="J4382" s="152"/>
      <c r="O4382" s="161"/>
      <c r="P4382" s="161"/>
      <c r="Q4382" s="161"/>
      <c r="S4382" s="156"/>
      <c r="T4382" s="156"/>
      <c r="U4382" s="156"/>
      <c r="AA4382" s="156"/>
      <c r="AB4382" s="156"/>
      <c r="AC4382" s="156"/>
      <c r="AR4382" s="156"/>
      <c r="AS4382" s="156"/>
      <c r="AT4382" s="156"/>
      <c r="AU4382" s="156"/>
      <c r="AV4382" s="156"/>
      <c r="AW4382" s="156"/>
      <c r="AX4382" s="156"/>
      <c r="AY4382" s="156"/>
      <c r="AZ4382" s="156"/>
      <c r="BA4382" s="156"/>
      <c r="BB4382" s="156"/>
      <c r="BC4382" s="156"/>
    </row>
    <row r="4383">
      <c r="A4383" s="152"/>
      <c r="B4383" s="152"/>
      <c r="E4383" s="156"/>
      <c r="F4383" s="156"/>
      <c r="I4383" s="152"/>
      <c r="J4383" s="152"/>
      <c r="O4383" s="161"/>
      <c r="P4383" s="161"/>
      <c r="Q4383" s="161"/>
      <c r="S4383" s="156"/>
      <c r="T4383" s="156"/>
      <c r="U4383" s="156"/>
      <c r="AA4383" s="156"/>
      <c r="AB4383" s="156"/>
      <c r="AC4383" s="156"/>
      <c r="AR4383" s="156"/>
      <c r="AS4383" s="156"/>
      <c r="AT4383" s="156"/>
      <c r="AU4383" s="156"/>
      <c r="AV4383" s="156"/>
      <c r="AW4383" s="156"/>
      <c r="AX4383" s="156"/>
      <c r="AY4383" s="156"/>
      <c r="AZ4383" s="156"/>
      <c r="BA4383" s="156"/>
      <c r="BB4383" s="156"/>
      <c r="BC4383" s="156"/>
    </row>
    <row r="4384">
      <c r="A4384" s="152"/>
      <c r="B4384" s="152"/>
      <c r="E4384" s="156"/>
      <c r="F4384" s="156"/>
      <c r="I4384" s="152"/>
      <c r="J4384" s="152"/>
      <c r="O4384" s="161"/>
      <c r="P4384" s="161"/>
      <c r="Q4384" s="161"/>
      <c r="S4384" s="156"/>
      <c r="T4384" s="156"/>
      <c r="U4384" s="156"/>
      <c r="AA4384" s="156"/>
      <c r="AB4384" s="156"/>
      <c r="AC4384" s="156"/>
      <c r="AR4384" s="156"/>
      <c r="AS4384" s="156"/>
      <c r="AT4384" s="156"/>
      <c r="AU4384" s="156"/>
      <c r="AV4384" s="156"/>
      <c r="AW4384" s="156"/>
      <c r="AX4384" s="156"/>
      <c r="AY4384" s="156"/>
      <c r="AZ4384" s="156"/>
      <c r="BA4384" s="156"/>
      <c r="BB4384" s="156"/>
      <c r="BC4384" s="156"/>
    </row>
    <row r="4385">
      <c r="A4385" s="152"/>
      <c r="B4385" s="152"/>
      <c r="E4385" s="156"/>
      <c r="F4385" s="156"/>
      <c r="I4385" s="152"/>
      <c r="J4385" s="152"/>
      <c r="O4385" s="161"/>
      <c r="P4385" s="161"/>
      <c r="Q4385" s="161"/>
      <c r="S4385" s="156"/>
      <c r="T4385" s="156"/>
      <c r="U4385" s="156"/>
      <c r="AA4385" s="156"/>
      <c r="AB4385" s="156"/>
      <c r="AC4385" s="156"/>
      <c r="AR4385" s="156"/>
      <c r="AS4385" s="156"/>
      <c r="AT4385" s="156"/>
      <c r="AU4385" s="156"/>
      <c r="AV4385" s="156"/>
      <c r="AW4385" s="156"/>
      <c r="AX4385" s="156"/>
      <c r="AY4385" s="156"/>
      <c r="AZ4385" s="156"/>
      <c r="BA4385" s="156"/>
      <c r="BB4385" s="156"/>
      <c r="BC4385" s="156"/>
    </row>
    <row r="4386">
      <c r="A4386" s="152"/>
      <c r="B4386" s="152"/>
      <c r="E4386" s="156"/>
      <c r="F4386" s="156"/>
      <c r="I4386" s="152"/>
      <c r="J4386" s="152"/>
      <c r="O4386" s="161"/>
      <c r="P4386" s="161"/>
      <c r="Q4386" s="161"/>
      <c r="S4386" s="156"/>
      <c r="T4386" s="156"/>
      <c r="U4386" s="156"/>
      <c r="AA4386" s="156"/>
      <c r="AB4386" s="156"/>
      <c r="AC4386" s="156"/>
      <c r="AR4386" s="156"/>
      <c r="AS4386" s="156"/>
      <c r="AT4386" s="156"/>
      <c r="AU4386" s="156"/>
      <c r="AV4386" s="156"/>
      <c r="AW4386" s="156"/>
      <c r="AX4386" s="156"/>
      <c r="AY4386" s="156"/>
      <c r="AZ4386" s="156"/>
      <c r="BA4386" s="156"/>
      <c r="BB4386" s="156"/>
      <c r="BC4386" s="156"/>
    </row>
    <row r="4387">
      <c r="A4387" s="152"/>
      <c r="B4387" s="152"/>
      <c r="E4387" s="156"/>
      <c r="F4387" s="156"/>
      <c r="I4387" s="152"/>
      <c r="J4387" s="152"/>
      <c r="O4387" s="161"/>
      <c r="P4387" s="161"/>
      <c r="Q4387" s="161"/>
      <c r="S4387" s="156"/>
      <c r="T4387" s="156"/>
      <c r="U4387" s="156"/>
      <c r="AA4387" s="156"/>
      <c r="AB4387" s="156"/>
      <c r="AC4387" s="156"/>
      <c r="AR4387" s="156"/>
      <c r="AS4387" s="156"/>
      <c r="AT4387" s="156"/>
      <c r="AU4387" s="156"/>
      <c r="AV4387" s="156"/>
      <c r="AW4387" s="156"/>
      <c r="AX4387" s="156"/>
      <c r="AY4387" s="156"/>
      <c r="AZ4387" s="156"/>
      <c r="BA4387" s="156"/>
      <c r="BB4387" s="156"/>
      <c r="BC4387" s="156"/>
    </row>
    <row r="4388">
      <c r="A4388" s="152"/>
      <c r="B4388" s="152"/>
      <c r="E4388" s="156"/>
      <c r="F4388" s="156"/>
      <c r="I4388" s="152"/>
      <c r="J4388" s="152"/>
      <c r="O4388" s="161"/>
      <c r="P4388" s="161"/>
      <c r="Q4388" s="161"/>
      <c r="S4388" s="156"/>
      <c r="T4388" s="156"/>
      <c r="U4388" s="156"/>
      <c r="AA4388" s="156"/>
      <c r="AB4388" s="156"/>
      <c r="AC4388" s="156"/>
      <c r="AR4388" s="156"/>
      <c r="AS4388" s="156"/>
      <c r="AT4388" s="156"/>
      <c r="AU4388" s="156"/>
      <c r="AV4388" s="156"/>
      <c r="AW4388" s="156"/>
      <c r="AX4388" s="156"/>
      <c r="AY4388" s="156"/>
      <c r="AZ4388" s="156"/>
      <c r="BA4388" s="156"/>
      <c r="BB4388" s="156"/>
      <c r="BC4388" s="156"/>
    </row>
    <row r="4389">
      <c r="A4389" s="152"/>
      <c r="B4389" s="152"/>
      <c r="E4389" s="156"/>
      <c r="F4389" s="156"/>
      <c r="I4389" s="152"/>
      <c r="J4389" s="152"/>
      <c r="O4389" s="161"/>
      <c r="P4389" s="161"/>
      <c r="Q4389" s="161"/>
      <c r="S4389" s="156"/>
      <c r="T4389" s="156"/>
      <c r="U4389" s="156"/>
      <c r="AA4389" s="156"/>
      <c r="AB4389" s="156"/>
      <c r="AC4389" s="156"/>
      <c r="AR4389" s="156"/>
      <c r="AS4389" s="156"/>
      <c r="AT4389" s="156"/>
      <c r="AU4389" s="156"/>
      <c r="AV4389" s="156"/>
      <c r="AW4389" s="156"/>
      <c r="AX4389" s="156"/>
      <c r="AY4389" s="156"/>
      <c r="AZ4389" s="156"/>
      <c r="BA4389" s="156"/>
      <c r="BB4389" s="156"/>
      <c r="BC4389" s="156"/>
    </row>
    <row r="4390">
      <c r="A4390" s="152"/>
      <c r="B4390" s="152"/>
      <c r="E4390" s="156"/>
      <c r="F4390" s="156"/>
      <c r="I4390" s="152"/>
      <c r="J4390" s="152"/>
      <c r="O4390" s="161"/>
      <c r="P4390" s="161"/>
      <c r="Q4390" s="161"/>
      <c r="S4390" s="156"/>
      <c r="T4390" s="156"/>
      <c r="U4390" s="156"/>
      <c r="AA4390" s="156"/>
      <c r="AB4390" s="156"/>
      <c r="AC4390" s="156"/>
      <c r="AR4390" s="156"/>
      <c r="AS4390" s="156"/>
      <c r="AT4390" s="156"/>
      <c r="AU4390" s="156"/>
      <c r="AV4390" s="156"/>
      <c r="AW4390" s="156"/>
      <c r="AX4390" s="156"/>
      <c r="AY4390" s="156"/>
      <c r="AZ4390" s="156"/>
      <c r="BA4390" s="156"/>
      <c r="BB4390" s="156"/>
      <c r="BC4390" s="156"/>
    </row>
    <row r="4391">
      <c r="A4391" s="152"/>
      <c r="B4391" s="152"/>
      <c r="E4391" s="156"/>
      <c r="F4391" s="156"/>
      <c r="I4391" s="152"/>
      <c r="J4391" s="152"/>
      <c r="O4391" s="161"/>
      <c r="P4391" s="161"/>
      <c r="Q4391" s="161"/>
      <c r="S4391" s="156"/>
      <c r="T4391" s="156"/>
      <c r="U4391" s="156"/>
      <c r="AA4391" s="156"/>
      <c r="AB4391" s="156"/>
      <c r="AC4391" s="156"/>
      <c r="AR4391" s="156"/>
      <c r="AS4391" s="156"/>
      <c r="AT4391" s="156"/>
      <c r="AU4391" s="156"/>
      <c r="AV4391" s="156"/>
      <c r="AW4391" s="156"/>
      <c r="AX4391" s="156"/>
      <c r="AY4391" s="156"/>
      <c r="AZ4391" s="156"/>
      <c r="BA4391" s="156"/>
      <c r="BB4391" s="156"/>
      <c r="BC4391" s="156"/>
    </row>
    <row r="4392">
      <c r="A4392" s="152"/>
      <c r="B4392" s="152"/>
      <c r="E4392" s="156"/>
      <c r="F4392" s="156"/>
      <c r="I4392" s="152"/>
      <c r="J4392" s="152"/>
      <c r="O4392" s="161"/>
      <c r="P4392" s="161"/>
      <c r="Q4392" s="161"/>
      <c r="S4392" s="156"/>
      <c r="T4392" s="156"/>
      <c r="U4392" s="156"/>
      <c r="AA4392" s="156"/>
      <c r="AB4392" s="156"/>
      <c r="AC4392" s="156"/>
      <c r="AR4392" s="156"/>
      <c r="AS4392" s="156"/>
      <c r="AT4392" s="156"/>
      <c r="AU4392" s="156"/>
      <c r="AV4392" s="156"/>
      <c r="AW4392" s="156"/>
      <c r="AX4392" s="156"/>
      <c r="AY4392" s="156"/>
      <c r="AZ4392" s="156"/>
      <c r="BA4392" s="156"/>
      <c r="BB4392" s="156"/>
      <c r="BC4392" s="156"/>
    </row>
    <row r="4393">
      <c r="A4393" s="152"/>
      <c r="B4393" s="152"/>
      <c r="E4393" s="156"/>
      <c r="F4393" s="156"/>
      <c r="I4393" s="152"/>
      <c r="J4393" s="152"/>
      <c r="O4393" s="161"/>
      <c r="P4393" s="161"/>
      <c r="Q4393" s="161"/>
      <c r="S4393" s="156"/>
      <c r="T4393" s="156"/>
      <c r="U4393" s="156"/>
      <c r="AA4393" s="156"/>
      <c r="AB4393" s="156"/>
      <c r="AC4393" s="156"/>
      <c r="AR4393" s="156"/>
      <c r="AS4393" s="156"/>
      <c r="AT4393" s="156"/>
      <c r="AU4393" s="156"/>
      <c r="AV4393" s="156"/>
      <c r="AW4393" s="156"/>
      <c r="AX4393" s="156"/>
      <c r="AY4393" s="156"/>
      <c r="AZ4393" s="156"/>
      <c r="BA4393" s="156"/>
      <c r="BB4393" s="156"/>
      <c r="BC4393" s="156"/>
    </row>
    <row r="4394">
      <c r="A4394" s="152"/>
      <c r="B4394" s="152"/>
      <c r="E4394" s="156"/>
      <c r="F4394" s="156"/>
      <c r="I4394" s="152"/>
      <c r="J4394" s="152"/>
      <c r="O4394" s="161"/>
      <c r="P4394" s="161"/>
      <c r="Q4394" s="161"/>
      <c r="S4394" s="156"/>
      <c r="T4394" s="156"/>
      <c r="U4394" s="156"/>
      <c r="AA4394" s="156"/>
      <c r="AB4394" s="156"/>
      <c r="AC4394" s="156"/>
      <c r="AR4394" s="156"/>
      <c r="AS4394" s="156"/>
      <c r="AT4394" s="156"/>
      <c r="AU4394" s="156"/>
      <c r="AV4394" s="156"/>
      <c r="AW4394" s="156"/>
      <c r="AX4394" s="156"/>
      <c r="AY4394" s="156"/>
      <c r="AZ4394" s="156"/>
      <c r="BA4394" s="156"/>
      <c r="BB4394" s="156"/>
      <c r="BC4394" s="156"/>
    </row>
    <row r="4395">
      <c r="A4395" s="152"/>
      <c r="B4395" s="152"/>
      <c r="E4395" s="156"/>
      <c r="F4395" s="156"/>
      <c r="I4395" s="152"/>
      <c r="J4395" s="152"/>
      <c r="O4395" s="161"/>
      <c r="P4395" s="161"/>
      <c r="Q4395" s="161"/>
      <c r="S4395" s="156"/>
      <c r="T4395" s="156"/>
      <c r="U4395" s="156"/>
      <c r="AA4395" s="156"/>
      <c r="AB4395" s="156"/>
      <c r="AC4395" s="156"/>
      <c r="AR4395" s="156"/>
      <c r="AS4395" s="156"/>
      <c r="AT4395" s="156"/>
      <c r="AU4395" s="156"/>
      <c r="AV4395" s="156"/>
      <c r="AW4395" s="156"/>
      <c r="AX4395" s="156"/>
      <c r="AY4395" s="156"/>
      <c r="AZ4395" s="156"/>
      <c r="BA4395" s="156"/>
      <c r="BB4395" s="156"/>
      <c r="BC4395" s="156"/>
    </row>
    <row r="4396">
      <c r="A4396" s="152"/>
      <c r="B4396" s="152"/>
      <c r="E4396" s="156"/>
      <c r="F4396" s="156"/>
      <c r="I4396" s="152"/>
      <c r="J4396" s="152"/>
      <c r="O4396" s="161"/>
      <c r="P4396" s="161"/>
      <c r="Q4396" s="161"/>
      <c r="S4396" s="156"/>
      <c r="T4396" s="156"/>
      <c r="U4396" s="156"/>
      <c r="AA4396" s="156"/>
      <c r="AB4396" s="156"/>
      <c r="AC4396" s="156"/>
      <c r="AR4396" s="156"/>
      <c r="AS4396" s="156"/>
      <c r="AT4396" s="156"/>
      <c r="AU4396" s="156"/>
      <c r="AV4396" s="156"/>
      <c r="AW4396" s="156"/>
      <c r="AX4396" s="156"/>
      <c r="AY4396" s="156"/>
      <c r="AZ4396" s="156"/>
      <c r="BA4396" s="156"/>
      <c r="BB4396" s="156"/>
      <c r="BC4396" s="156"/>
    </row>
    <row r="4397">
      <c r="A4397" s="152"/>
      <c r="B4397" s="152"/>
      <c r="E4397" s="156"/>
      <c r="F4397" s="156"/>
      <c r="I4397" s="152"/>
      <c r="J4397" s="152"/>
      <c r="O4397" s="161"/>
      <c r="P4397" s="161"/>
      <c r="Q4397" s="161"/>
      <c r="S4397" s="156"/>
      <c r="T4397" s="156"/>
      <c r="U4397" s="156"/>
      <c r="AA4397" s="156"/>
      <c r="AB4397" s="156"/>
      <c r="AC4397" s="156"/>
      <c r="AR4397" s="156"/>
      <c r="AS4397" s="156"/>
      <c r="AT4397" s="156"/>
      <c r="AU4397" s="156"/>
      <c r="AV4397" s="156"/>
      <c r="AW4397" s="156"/>
      <c r="AX4397" s="156"/>
      <c r="AY4397" s="156"/>
      <c r="AZ4397" s="156"/>
      <c r="BA4397" s="156"/>
      <c r="BB4397" s="156"/>
      <c r="BC4397" s="156"/>
    </row>
    <row r="4398">
      <c r="A4398" s="152"/>
      <c r="B4398" s="152"/>
      <c r="E4398" s="156"/>
      <c r="F4398" s="156"/>
      <c r="I4398" s="152"/>
      <c r="J4398" s="152"/>
      <c r="O4398" s="161"/>
      <c r="P4398" s="161"/>
      <c r="Q4398" s="161"/>
      <c r="S4398" s="156"/>
      <c r="T4398" s="156"/>
      <c r="U4398" s="156"/>
      <c r="AA4398" s="156"/>
      <c r="AB4398" s="156"/>
      <c r="AC4398" s="156"/>
      <c r="AR4398" s="156"/>
      <c r="AS4398" s="156"/>
      <c r="AT4398" s="156"/>
      <c r="AU4398" s="156"/>
      <c r="AV4398" s="156"/>
      <c r="AW4398" s="156"/>
      <c r="AX4398" s="156"/>
      <c r="AY4398" s="156"/>
      <c r="AZ4398" s="156"/>
      <c r="BA4398" s="156"/>
      <c r="BB4398" s="156"/>
      <c r="BC4398" s="156"/>
    </row>
    <row r="4399">
      <c r="A4399" s="152"/>
      <c r="B4399" s="152"/>
      <c r="E4399" s="156"/>
      <c r="F4399" s="156"/>
      <c r="I4399" s="152"/>
      <c r="J4399" s="152"/>
      <c r="O4399" s="161"/>
      <c r="P4399" s="161"/>
      <c r="Q4399" s="161"/>
      <c r="S4399" s="156"/>
      <c r="T4399" s="156"/>
      <c r="U4399" s="156"/>
      <c r="AA4399" s="156"/>
      <c r="AB4399" s="156"/>
      <c r="AC4399" s="156"/>
      <c r="AR4399" s="156"/>
      <c r="AS4399" s="156"/>
      <c r="AT4399" s="156"/>
      <c r="AU4399" s="156"/>
      <c r="AV4399" s="156"/>
      <c r="AW4399" s="156"/>
      <c r="AX4399" s="156"/>
      <c r="AY4399" s="156"/>
      <c r="AZ4399" s="156"/>
      <c r="BA4399" s="156"/>
      <c r="BB4399" s="156"/>
      <c r="BC4399" s="156"/>
    </row>
    <row r="4400">
      <c r="A4400" s="152"/>
      <c r="B4400" s="152"/>
      <c r="E4400" s="156"/>
      <c r="F4400" s="156"/>
      <c r="I4400" s="152"/>
      <c r="J4400" s="152"/>
      <c r="O4400" s="161"/>
      <c r="P4400" s="161"/>
      <c r="Q4400" s="161"/>
      <c r="S4400" s="156"/>
      <c r="T4400" s="156"/>
      <c r="U4400" s="156"/>
      <c r="AA4400" s="156"/>
      <c r="AB4400" s="156"/>
      <c r="AC4400" s="156"/>
      <c r="AR4400" s="156"/>
      <c r="AS4400" s="156"/>
      <c r="AT4400" s="156"/>
      <c r="AU4400" s="156"/>
      <c r="AV4400" s="156"/>
      <c r="AW4400" s="156"/>
      <c r="AX4400" s="156"/>
      <c r="AY4400" s="156"/>
      <c r="AZ4400" s="156"/>
      <c r="BA4400" s="156"/>
      <c r="BB4400" s="156"/>
      <c r="BC4400" s="156"/>
    </row>
    <row r="4401">
      <c r="A4401" s="152"/>
      <c r="B4401" s="152"/>
      <c r="E4401" s="156"/>
      <c r="F4401" s="156"/>
      <c r="I4401" s="152"/>
      <c r="J4401" s="152"/>
      <c r="O4401" s="161"/>
      <c r="P4401" s="161"/>
      <c r="Q4401" s="161"/>
      <c r="S4401" s="156"/>
      <c r="T4401" s="156"/>
      <c r="U4401" s="156"/>
      <c r="AA4401" s="156"/>
      <c r="AB4401" s="156"/>
      <c r="AC4401" s="156"/>
      <c r="AR4401" s="156"/>
      <c r="AS4401" s="156"/>
      <c r="AT4401" s="156"/>
      <c r="AU4401" s="156"/>
      <c r="AV4401" s="156"/>
      <c r="AW4401" s="156"/>
      <c r="AX4401" s="156"/>
      <c r="AY4401" s="156"/>
      <c r="AZ4401" s="156"/>
      <c r="BA4401" s="156"/>
      <c r="BB4401" s="156"/>
      <c r="BC4401" s="156"/>
    </row>
    <row r="4402">
      <c r="A4402" s="152"/>
      <c r="B4402" s="152"/>
      <c r="E4402" s="156"/>
      <c r="F4402" s="156"/>
      <c r="I4402" s="152"/>
      <c r="J4402" s="152"/>
      <c r="O4402" s="161"/>
      <c r="P4402" s="161"/>
      <c r="Q4402" s="161"/>
      <c r="S4402" s="156"/>
      <c r="T4402" s="156"/>
      <c r="U4402" s="156"/>
      <c r="AA4402" s="156"/>
      <c r="AB4402" s="156"/>
      <c r="AC4402" s="156"/>
      <c r="AR4402" s="156"/>
      <c r="AS4402" s="156"/>
      <c r="AT4402" s="156"/>
      <c r="AU4402" s="156"/>
      <c r="AV4402" s="156"/>
      <c r="AW4402" s="156"/>
      <c r="AX4402" s="156"/>
      <c r="AY4402" s="156"/>
      <c r="AZ4402" s="156"/>
      <c r="BA4402" s="156"/>
      <c r="BB4402" s="156"/>
      <c r="BC4402" s="156"/>
    </row>
    <row r="4403">
      <c r="A4403" s="152"/>
      <c r="B4403" s="152"/>
      <c r="E4403" s="156"/>
      <c r="F4403" s="156"/>
      <c r="I4403" s="152"/>
      <c r="J4403" s="152"/>
      <c r="O4403" s="161"/>
      <c r="P4403" s="161"/>
      <c r="Q4403" s="161"/>
      <c r="S4403" s="156"/>
      <c r="T4403" s="156"/>
      <c r="U4403" s="156"/>
      <c r="AA4403" s="156"/>
      <c r="AB4403" s="156"/>
      <c r="AC4403" s="156"/>
      <c r="AR4403" s="156"/>
      <c r="AS4403" s="156"/>
      <c r="AT4403" s="156"/>
      <c r="AU4403" s="156"/>
      <c r="AV4403" s="156"/>
      <c r="AW4403" s="156"/>
      <c r="AX4403" s="156"/>
      <c r="AY4403" s="156"/>
      <c r="AZ4403" s="156"/>
      <c r="BA4403" s="156"/>
      <c r="BB4403" s="156"/>
      <c r="BC4403" s="156"/>
    </row>
    <row r="4404">
      <c r="A4404" s="152"/>
      <c r="B4404" s="152"/>
      <c r="E4404" s="156"/>
      <c r="F4404" s="156"/>
      <c r="I4404" s="152"/>
      <c r="J4404" s="152"/>
      <c r="O4404" s="161"/>
      <c r="P4404" s="161"/>
      <c r="Q4404" s="161"/>
      <c r="S4404" s="156"/>
      <c r="T4404" s="156"/>
      <c r="U4404" s="156"/>
      <c r="AA4404" s="156"/>
      <c r="AB4404" s="156"/>
      <c r="AC4404" s="156"/>
      <c r="AR4404" s="156"/>
      <c r="AS4404" s="156"/>
      <c r="AT4404" s="156"/>
      <c r="AU4404" s="156"/>
      <c r="AV4404" s="156"/>
      <c r="AW4404" s="156"/>
      <c r="AX4404" s="156"/>
      <c r="AY4404" s="156"/>
      <c r="AZ4404" s="156"/>
      <c r="BA4404" s="156"/>
      <c r="BB4404" s="156"/>
      <c r="BC4404" s="156"/>
    </row>
    <row r="4405">
      <c r="A4405" s="152"/>
      <c r="B4405" s="152"/>
      <c r="E4405" s="156"/>
      <c r="F4405" s="156"/>
      <c r="I4405" s="152"/>
      <c r="J4405" s="152"/>
      <c r="O4405" s="161"/>
      <c r="P4405" s="161"/>
      <c r="Q4405" s="161"/>
      <c r="S4405" s="156"/>
      <c r="T4405" s="156"/>
      <c r="U4405" s="156"/>
      <c r="AA4405" s="156"/>
      <c r="AB4405" s="156"/>
      <c r="AC4405" s="156"/>
      <c r="AR4405" s="156"/>
      <c r="AS4405" s="156"/>
      <c r="AT4405" s="156"/>
      <c r="AU4405" s="156"/>
      <c r="AV4405" s="156"/>
      <c r="AW4405" s="156"/>
      <c r="AX4405" s="156"/>
      <c r="AY4405" s="156"/>
      <c r="AZ4405" s="156"/>
      <c r="BA4405" s="156"/>
      <c r="BB4405" s="156"/>
      <c r="BC4405" s="156"/>
    </row>
    <row r="4406">
      <c r="A4406" s="152"/>
      <c r="B4406" s="152"/>
      <c r="E4406" s="156"/>
      <c r="F4406" s="156"/>
      <c r="I4406" s="152"/>
      <c r="J4406" s="152"/>
      <c r="O4406" s="161"/>
      <c r="P4406" s="161"/>
      <c r="Q4406" s="161"/>
      <c r="S4406" s="156"/>
      <c r="T4406" s="156"/>
      <c r="U4406" s="156"/>
      <c r="AA4406" s="156"/>
      <c r="AB4406" s="156"/>
      <c r="AC4406" s="156"/>
      <c r="AR4406" s="156"/>
      <c r="AS4406" s="156"/>
      <c r="AT4406" s="156"/>
      <c r="AU4406" s="156"/>
      <c r="AV4406" s="156"/>
      <c r="AW4406" s="156"/>
      <c r="AX4406" s="156"/>
      <c r="AY4406" s="156"/>
      <c r="AZ4406" s="156"/>
      <c r="BA4406" s="156"/>
      <c r="BB4406" s="156"/>
      <c r="BC4406" s="156"/>
    </row>
    <row r="4407">
      <c r="A4407" s="152"/>
      <c r="B4407" s="152"/>
      <c r="E4407" s="156"/>
      <c r="F4407" s="156"/>
      <c r="I4407" s="152"/>
      <c r="J4407" s="152"/>
      <c r="O4407" s="161"/>
      <c r="P4407" s="161"/>
      <c r="Q4407" s="161"/>
      <c r="S4407" s="156"/>
      <c r="T4407" s="156"/>
      <c r="U4407" s="156"/>
      <c r="AA4407" s="156"/>
      <c r="AB4407" s="156"/>
      <c r="AC4407" s="156"/>
      <c r="AR4407" s="156"/>
      <c r="AS4407" s="156"/>
      <c r="AT4407" s="156"/>
      <c r="AU4407" s="156"/>
      <c r="AV4407" s="156"/>
      <c r="AW4407" s="156"/>
      <c r="AX4407" s="156"/>
      <c r="AY4407" s="156"/>
      <c r="AZ4407" s="156"/>
      <c r="BA4407" s="156"/>
      <c r="BB4407" s="156"/>
      <c r="BC4407" s="156"/>
    </row>
    <row r="4408">
      <c r="A4408" s="152"/>
      <c r="B4408" s="152"/>
      <c r="E4408" s="156"/>
      <c r="F4408" s="156"/>
      <c r="I4408" s="152"/>
      <c r="J4408" s="152"/>
      <c r="O4408" s="161"/>
      <c r="P4408" s="161"/>
      <c r="Q4408" s="161"/>
      <c r="S4408" s="156"/>
      <c r="T4408" s="156"/>
      <c r="U4408" s="156"/>
      <c r="AA4408" s="156"/>
      <c r="AB4408" s="156"/>
      <c r="AC4408" s="156"/>
      <c r="AR4408" s="156"/>
      <c r="AS4408" s="156"/>
      <c r="AT4408" s="156"/>
      <c r="AU4408" s="156"/>
      <c r="AV4408" s="156"/>
      <c r="AW4408" s="156"/>
      <c r="AX4408" s="156"/>
      <c r="AY4408" s="156"/>
      <c r="AZ4408" s="156"/>
      <c r="BA4408" s="156"/>
      <c r="BB4408" s="156"/>
      <c r="BC4408" s="156"/>
    </row>
    <row r="4409">
      <c r="A4409" s="152"/>
      <c r="B4409" s="152"/>
      <c r="E4409" s="156"/>
      <c r="F4409" s="156"/>
      <c r="I4409" s="152"/>
      <c r="J4409" s="152"/>
      <c r="O4409" s="161"/>
      <c r="P4409" s="161"/>
      <c r="Q4409" s="161"/>
      <c r="S4409" s="156"/>
      <c r="T4409" s="156"/>
      <c r="U4409" s="156"/>
      <c r="AA4409" s="156"/>
      <c r="AB4409" s="156"/>
      <c r="AC4409" s="156"/>
      <c r="AR4409" s="156"/>
      <c r="AS4409" s="156"/>
      <c r="AT4409" s="156"/>
      <c r="AU4409" s="156"/>
      <c r="AV4409" s="156"/>
      <c r="AW4409" s="156"/>
      <c r="AX4409" s="156"/>
      <c r="AY4409" s="156"/>
      <c r="AZ4409" s="156"/>
      <c r="BA4409" s="156"/>
      <c r="BB4409" s="156"/>
      <c r="BC4409" s="156"/>
    </row>
    <row r="4410">
      <c r="A4410" s="152"/>
      <c r="B4410" s="152"/>
      <c r="E4410" s="156"/>
      <c r="F4410" s="156"/>
      <c r="I4410" s="152"/>
      <c r="J4410" s="152"/>
      <c r="O4410" s="161"/>
      <c r="P4410" s="161"/>
      <c r="Q4410" s="161"/>
      <c r="S4410" s="156"/>
      <c r="T4410" s="156"/>
      <c r="U4410" s="156"/>
      <c r="AA4410" s="156"/>
      <c r="AB4410" s="156"/>
      <c r="AC4410" s="156"/>
      <c r="AR4410" s="156"/>
      <c r="AS4410" s="156"/>
      <c r="AT4410" s="156"/>
      <c r="AU4410" s="156"/>
      <c r="AV4410" s="156"/>
      <c r="AW4410" s="156"/>
      <c r="AX4410" s="156"/>
      <c r="AY4410" s="156"/>
      <c r="AZ4410" s="156"/>
      <c r="BA4410" s="156"/>
      <c r="BB4410" s="156"/>
      <c r="BC4410" s="156"/>
    </row>
    <row r="4411">
      <c r="A4411" s="152"/>
      <c r="B4411" s="152"/>
      <c r="E4411" s="156"/>
      <c r="F4411" s="156"/>
      <c r="I4411" s="152"/>
      <c r="J4411" s="152"/>
      <c r="O4411" s="161"/>
      <c r="P4411" s="161"/>
      <c r="Q4411" s="161"/>
      <c r="S4411" s="156"/>
      <c r="T4411" s="156"/>
      <c r="U4411" s="156"/>
      <c r="AA4411" s="156"/>
      <c r="AB4411" s="156"/>
      <c r="AC4411" s="156"/>
      <c r="AR4411" s="156"/>
      <c r="AS4411" s="156"/>
      <c r="AT4411" s="156"/>
      <c r="AU4411" s="156"/>
      <c r="AV4411" s="156"/>
      <c r="AW4411" s="156"/>
      <c r="AX4411" s="156"/>
      <c r="AY4411" s="156"/>
      <c r="AZ4411" s="156"/>
      <c r="BA4411" s="156"/>
      <c r="BB4411" s="156"/>
      <c r="BC4411" s="156"/>
    </row>
    <row r="4412">
      <c r="A4412" s="152"/>
      <c r="B4412" s="152"/>
      <c r="E4412" s="156"/>
      <c r="F4412" s="156"/>
      <c r="I4412" s="152"/>
      <c r="J4412" s="152"/>
      <c r="O4412" s="161"/>
      <c r="P4412" s="161"/>
      <c r="Q4412" s="161"/>
      <c r="S4412" s="156"/>
      <c r="T4412" s="156"/>
      <c r="U4412" s="156"/>
      <c r="AA4412" s="156"/>
      <c r="AB4412" s="156"/>
      <c r="AC4412" s="156"/>
      <c r="AR4412" s="156"/>
      <c r="AS4412" s="156"/>
      <c r="AT4412" s="156"/>
      <c r="AU4412" s="156"/>
      <c r="AV4412" s="156"/>
      <c r="AW4412" s="156"/>
      <c r="AX4412" s="156"/>
      <c r="AY4412" s="156"/>
      <c r="AZ4412" s="156"/>
      <c r="BA4412" s="156"/>
      <c r="BB4412" s="156"/>
      <c r="BC4412" s="156"/>
    </row>
    <row r="4413">
      <c r="A4413" s="152"/>
      <c r="B4413" s="152"/>
      <c r="E4413" s="156"/>
      <c r="F4413" s="156"/>
      <c r="I4413" s="152"/>
      <c r="J4413" s="152"/>
      <c r="O4413" s="161"/>
      <c r="P4413" s="161"/>
      <c r="Q4413" s="161"/>
      <c r="S4413" s="156"/>
      <c r="T4413" s="156"/>
      <c r="U4413" s="156"/>
      <c r="AA4413" s="156"/>
      <c r="AB4413" s="156"/>
      <c r="AC4413" s="156"/>
      <c r="AR4413" s="156"/>
      <c r="AS4413" s="156"/>
      <c r="AT4413" s="156"/>
      <c r="AU4413" s="156"/>
      <c r="AV4413" s="156"/>
      <c r="AW4413" s="156"/>
      <c r="AX4413" s="156"/>
      <c r="AY4413" s="156"/>
      <c r="AZ4413" s="156"/>
      <c r="BA4413" s="156"/>
      <c r="BB4413" s="156"/>
      <c r="BC4413" s="156"/>
    </row>
    <row r="4414">
      <c r="A4414" s="152"/>
      <c r="B4414" s="152"/>
      <c r="E4414" s="156"/>
      <c r="F4414" s="156"/>
      <c r="I4414" s="152"/>
      <c r="J4414" s="152"/>
      <c r="O4414" s="161"/>
      <c r="P4414" s="161"/>
      <c r="Q4414" s="161"/>
      <c r="S4414" s="156"/>
      <c r="T4414" s="156"/>
      <c r="U4414" s="156"/>
      <c r="AA4414" s="156"/>
      <c r="AB4414" s="156"/>
      <c r="AC4414" s="156"/>
      <c r="AR4414" s="156"/>
      <c r="AS4414" s="156"/>
      <c r="AT4414" s="156"/>
      <c r="AU4414" s="156"/>
      <c r="AV4414" s="156"/>
      <c r="AW4414" s="156"/>
      <c r="AX4414" s="156"/>
      <c r="AY4414" s="156"/>
      <c r="AZ4414" s="156"/>
      <c r="BA4414" s="156"/>
      <c r="BB4414" s="156"/>
      <c r="BC4414" s="156"/>
    </row>
    <row r="4415">
      <c r="A4415" s="152"/>
      <c r="B4415" s="152"/>
      <c r="E4415" s="156"/>
      <c r="F4415" s="156"/>
      <c r="I4415" s="152"/>
      <c r="J4415" s="152"/>
      <c r="O4415" s="161"/>
      <c r="P4415" s="161"/>
      <c r="Q4415" s="161"/>
      <c r="S4415" s="156"/>
      <c r="T4415" s="156"/>
      <c r="U4415" s="156"/>
      <c r="AA4415" s="156"/>
      <c r="AB4415" s="156"/>
      <c r="AC4415" s="156"/>
      <c r="AR4415" s="156"/>
      <c r="AS4415" s="156"/>
      <c r="AT4415" s="156"/>
      <c r="AU4415" s="156"/>
      <c r="AV4415" s="156"/>
      <c r="AW4415" s="156"/>
      <c r="AX4415" s="156"/>
      <c r="AY4415" s="156"/>
      <c r="AZ4415" s="156"/>
      <c r="BA4415" s="156"/>
      <c r="BB4415" s="156"/>
      <c r="BC4415" s="156"/>
    </row>
    <row r="4416">
      <c r="A4416" s="152"/>
      <c r="B4416" s="152"/>
      <c r="E4416" s="156"/>
      <c r="F4416" s="156"/>
      <c r="I4416" s="152"/>
      <c r="J4416" s="152"/>
      <c r="O4416" s="161"/>
      <c r="P4416" s="161"/>
      <c r="Q4416" s="161"/>
      <c r="S4416" s="156"/>
      <c r="T4416" s="156"/>
      <c r="U4416" s="156"/>
      <c r="AA4416" s="156"/>
      <c r="AB4416" s="156"/>
      <c r="AC4416" s="156"/>
      <c r="AR4416" s="156"/>
      <c r="AS4416" s="156"/>
      <c r="AT4416" s="156"/>
      <c r="AU4416" s="156"/>
      <c r="AV4416" s="156"/>
      <c r="AW4416" s="156"/>
      <c r="AX4416" s="156"/>
      <c r="AY4416" s="156"/>
      <c r="AZ4416" s="156"/>
      <c r="BA4416" s="156"/>
      <c r="BB4416" s="156"/>
      <c r="BC4416" s="156"/>
    </row>
    <row r="4417">
      <c r="A4417" s="152"/>
      <c r="B4417" s="152"/>
      <c r="E4417" s="156"/>
      <c r="F4417" s="156"/>
      <c r="I4417" s="152"/>
      <c r="J4417" s="152"/>
      <c r="O4417" s="161"/>
      <c r="P4417" s="161"/>
      <c r="Q4417" s="161"/>
      <c r="S4417" s="156"/>
      <c r="T4417" s="156"/>
      <c r="U4417" s="156"/>
      <c r="AA4417" s="156"/>
      <c r="AB4417" s="156"/>
      <c r="AC4417" s="156"/>
      <c r="AR4417" s="156"/>
      <c r="AS4417" s="156"/>
      <c r="AT4417" s="156"/>
      <c r="AU4417" s="156"/>
      <c r="AV4417" s="156"/>
      <c r="AW4417" s="156"/>
      <c r="AX4417" s="156"/>
      <c r="AY4417" s="156"/>
      <c r="AZ4417" s="156"/>
      <c r="BA4417" s="156"/>
      <c r="BB4417" s="156"/>
      <c r="BC4417" s="156"/>
    </row>
    <row r="4418">
      <c r="A4418" s="152"/>
      <c r="B4418" s="152"/>
      <c r="E4418" s="156"/>
      <c r="F4418" s="156"/>
      <c r="I4418" s="152"/>
      <c r="J4418" s="152"/>
      <c r="O4418" s="161"/>
      <c r="P4418" s="161"/>
      <c r="Q4418" s="161"/>
      <c r="S4418" s="156"/>
      <c r="T4418" s="156"/>
      <c r="U4418" s="156"/>
      <c r="AA4418" s="156"/>
      <c r="AB4418" s="156"/>
      <c r="AC4418" s="156"/>
      <c r="AR4418" s="156"/>
      <c r="AS4418" s="156"/>
      <c r="AT4418" s="156"/>
      <c r="AU4418" s="156"/>
      <c r="AV4418" s="156"/>
      <c r="AW4418" s="156"/>
      <c r="AX4418" s="156"/>
      <c r="AY4418" s="156"/>
      <c r="AZ4418" s="156"/>
      <c r="BA4418" s="156"/>
      <c r="BB4418" s="156"/>
      <c r="BC4418" s="156"/>
    </row>
    <row r="4419">
      <c r="A4419" s="152"/>
      <c r="B4419" s="152"/>
      <c r="E4419" s="156"/>
      <c r="F4419" s="156"/>
      <c r="I4419" s="152"/>
      <c r="J4419" s="152"/>
      <c r="O4419" s="161"/>
      <c r="P4419" s="161"/>
      <c r="Q4419" s="161"/>
      <c r="S4419" s="156"/>
      <c r="T4419" s="156"/>
      <c r="U4419" s="156"/>
      <c r="AA4419" s="156"/>
      <c r="AB4419" s="156"/>
      <c r="AC4419" s="156"/>
      <c r="AR4419" s="156"/>
      <c r="AS4419" s="156"/>
      <c r="AT4419" s="156"/>
      <c r="AU4419" s="156"/>
      <c r="AV4419" s="156"/>
      <c r="AW4419" s="156"/>
      <c r="AX4419" s="156"/>
      <c r="AY4419" s="156"/>
      <c r="AZ4419" s="156"/>
      <c r="BA4419" s="156"/>
      <c r="BB4419" s="156"/>
      <c r="BC4419" s="156"/>
    </row>
    <row r="4420">
      <c r="A4420" s="152"/>
      <c r="B4420" s="152"/>
      <c r="E4420" s="156"/>
      <c r="F4420" s="156"/>
      <c r="I4420" s="152"/>
      <c r="J4420" s="152"/>
      <c r="O4420" s="161"/>
      <c r="P4420" s="161"/>
      <c r="Q4420" s="161"/>
      <c r="S4420" s="156"/>
      <c r="T4420" s="156"/>
      <c r="U4420" s="156"/>
      <c r="AA4420" s="156"/>
      <c r="AB4420" s="156"/>
      <c r="AC4420" s="156"/>
      <c r="AR4420" s="156"/>
      <c r="AS4420" s="156"/>
      <c r="AT4420" s="156"/>
      <c r="AU4420" s="156"/>
      <c r="AV4420" s="156"/>
      <c r="AW4420" s="156"/>
      <c r="AX4420" s="156"/>
      <c r="AY4420" s="156"/>
      <c r="AZ4420" s="156"/>
      <c r="BA4420" s="156"/>
      <c r="BB4420" s="156"/>
      <c r="BC4420" s="156"/>
    </row>
    <row r="4421">
      <c r="A4421" s="152"/>
      <c r="B4421" s="152"/>
      <c r="E4421" s="156"/>
      <c r="F4421" s="156"/>
      <c r="I4421" s="152"/>
      <c r="J4421" s="152"/>
      <c r="O4421" s="161"/>
      <c r="P4421" s="161"/>
      <c r="Q4421" s="161"/>
      <c r="S4421" s="156"/>
      <c r="T4421" s="156"/>
      <c r="U4421" s="156"/>
      <c r="AA4421" s="156"/>
      <c r="AB4421" s="156"/>
      <c r="AC4421" s="156"/>
      <c r="AR4421" s="156"/>
      <c r="AS4421" s="156"/>
      <c r="AT4421" s="156"/>
      <c r="AU4421" s="156"/>
      <c r="AV4421" s="156"/>
      <c r="AW4421" s="156"/>
      <c r="AX4421" s="156"/>
      <c r="AY4421" s="156"/>
      <c r="AZ4421" s="156"/>
      <c r="BA4421" s="156"/>
      <c r="BB4421" s="156"/>
      <c r="BC4421" s="156"/>
    </row>
    <row r="4422">
      <c r="A4422" s="152"/>
      <c r="B4422" s="152"/>
      <c r="E4422" s="156"/>
      <c r="F4422" s="156"/>
      <c r="I4422" s="152"/>
      <c r="J4422" s="152"/>
      <c r="O4422" s="161"/>
      <c r="P4422" s="161"/>
      <c r="Q4422" s="161"/>
      <c r="S4422" s="156"/>
      <c r="T4422" s="156"/>
      <c r="U4422" s="156"/>
      <c r="AA4422" s="156"/>
      <c r="AB4422" s="156"/>
      <c r="AC4422" s="156"/>
      <c r="AR4422" s="156"/>
      <c r="AS4422" s="156"/>
      <c r="AT4422" s="156"/>
      <c r="AU4422" s="156"/>
      <c r="AV4422" s="156"/>
      <c r="AW4422" s="156"/>
      <c r="AX4422" s="156"/>
      <c r="AY4422" s="156"/>
      <c r="AZ4422" s="156"/>
      <c r="BA4422" s="156"/>
      <c r="BB4422" s="156"/>
      <c r="BC4422" s="156"/>
    </row>
    <row r="4423">
      <c r="A4423" s="152"/>
      <c r="B4423" s="152"/>
      <c r="E4423" s="156"/>
      <c r="F4423" s="156"/>
      <c r="I4423" s="152"/>
      <c r="J4423" s="152"/>
      <c r="O4423" s="161"/>
      <c r="P4423" s="161"/>
      <c r="Q4423" s="161"/>
      <c r="S4423" s="156"/>
      <c r="T4423" s="156"/>
      <c r="U4423" s="156"/>
      <c r="AA4423" s="156"/>
      <c r="AB4423" s="156"/>
      <c r="AC4423" s="156"/>
      <c r="AR4423" s="156"/>
      <c r="AS4423" s="156"/>
      <c r="AT4423" s="156"/>
      <c r="AU4423" s="156"/>
      <c r="AV4423" s="156"/>
      <c r="AW4423" s="156"/>
      <c r="AX4423" s="156"/>
      <c r="AY4423" s="156"/>
      <c r="AZ4423" s="156"/>
      <c r="BA4423" s="156"/>
      <c r="BB4423" s="156"/>
      <c r="BC4423" s="156"/>
    </row>
    <row r="4424">
      <c r="A4424" s="152"/>
      <c r="B4424" s="152"/>
      <c r="E4424" s="156"/>
      <c r="F4424" s="156"/>
      <c r="I4424" s="152"/>
      <c r="J4424" s="152"/>
      <c r="O4424" s="161"/>
      <c r="P4424" s="161"/>
      <c r="Q4424" s="161"/>
      <c r="S4424" s="156"/>
      <c r="T4424" s="156"/>
      <c r="U4424" s="156"/>
      <c r="AA4424" s="156"/>
      <c r="AB4424" s="156"/>
      <c r="AC4424" s="156"/>
      <c r="AR4424" s="156"/>
      <c r="AS4424" s="156"/>
      <c r="AT4424" s="156"/>
      <c r="AU4424" s="156"/>
      <c r="AV4424" s="156"/>
      <c r="AW4424" s="156"/>
      <c r="AX4424" s="156"/>
      <c r="AY4424" s="156"/>
      <c r="AZ4424" s="156"/>
      <c r="BA4424" s="156"/>
      <c r="BB4424" s="156"/>
      <c r="BC4424" s="156"/>
    </row>
    <row r="4425">
      <c r="A4425" s="152"/>
      <c r="B4425" s="152"/>
      <c r="E4425" s="156"/>
      <c r="F4425" s="156"/>
      <c r="I4425" s="152"/>
      <c r="J4425" s="152"/>
      <c r="O4425" s="161"/>
      <c r="P4425" s="161"/>
      <c r="Q4425" s="161"/>
      <c r="S4425" s="156"/>
      <c r="T4425" s="156"/>
      <c r="U4425" s="156"/>
      <c r="AA4425" s="156"/>
      <c r="AB4425" s="156"/>
      <c r="AC4425" s="156"/>
      <c r="AR4425" s="156"/>
      <c r="AS4425" s="156"/>
      <c r="AT4425" s="156"/>
      <c r="AU4425" s="156"/>
      <c r="AV4425" s="156"/>
      <c r="AW4425" s="156"/>
      <c r="AX4425" s="156"/>
      <c r="AY4425" s="156"/>
      <c r="AZ4425" s="156"/>
      <c r="BA4425" s="156"/>
      <c r="BB4425" s="156"/>
      <c r="BC4425" s="156"/>
    </row>
    <row r="4426">
      <c r="A4426" s="152"/>
      <c r="B4426" s="152"/>
      <c r="E4426" s="156"/>
      <c r="F4426" s="156"/>
      <c r="I4426" s="152"/>
      <c r="J4426" s="152"/>
      <c r="O4426" s="161"/>
      <c r="P4426" s="161"/>
      <c r="Q4426" s="161"/>
      <c r="S4426" s="156"/>
      <c r="T4426" s="156"/>
      <c r="U4426" s="156"/>
      <c r="AA4426" s="156"/>
      <c r="AB4426" s="156"/>
      <c r="AC4426" s="156"/>
      <c r="AR4426" s="156"/>
      <c r="AS4426" s="156"/>
      <c r="AT4426" s="156"/>
      <c r="AU4426" s="156"/>
      <c r="AV4426" s="156"/>
      <c r="AW4426" s="156"/>
      <c r="AX4426" s="156"/>
      <c r="AY4426" s="156"/>
      <c r="AZ4426" s="156"/>
      <c r="BA4426" s="156"/>
      <c r="BB4426" s="156"/>
      <c r="BC4426" s="156"/>
    </row>
    <row r="4427">
      <c r="A4427" s="152"/>
      <c r="B4427" s="152"/>
      <c r="E4427" s="156"/>
      <c r="F4427" s="156"/>
      <c r="I4427" s="152"/>
      <c r="J4427" s="152"/>
      <c r="O4427" s="161"/>
      <c r="P4427" s="161"/>
      <c r="Q4427" s="161"/>
      <c r="S4427" s="156"/>
      <c r="T4427" s="156"/>
      <c r="U4427" s="156"/>
      <c r="AA4427" s="156"/>
      <c r="AB4427" s="156"/>
      <c r="AC4427" s="156"/>
      <c r="AR4427" s="156"/>
      <c r="AS4427" s="156"/>
      <c r="AT4427" s="156"/>
      <c r="AU4427" s="156"/>
      <c r="AV4427" s="156"/>
      <c r="AW4427" s="156"/>
      <c r="AX4427" s="156"/>
      <c r="AY4427" s="156"/>
      <c r="AZ4427" s="156"/>
      <c r="BA4427" s="156"/>
      <c r="BB4427" s="156"/>
      <c r="BC4427" s="156"/>
    </row>
    <row r="4428">
      <c r="A4428" s="152"/>
      <c r="B4428" s="152"/>
      <c r="E4428" s="156"/>
      <c r="F4428" s="156"/>
      <c r="I4428" s="152"/>
      <c r="J4428" s="152"/>
      <c r="O4428" s="161"/>
      <c r="P4428" s="161"/>
      <c r="Q4428" s="161"/>
      <c r="S4428" s="156"/>
      <c r="T4428" s="156"/>
      <c r="U4428" s="156"/>
      <c r="AA4428" s="156"/>
      <c r="AB4428" s="156"/>
      <c r="AC4428" s="156"/>
      <c r="AR4428" s="156"/>
      <c r="AS4428" s="156"/>
      <c r="AT4428" s="156"/>
      <c r="AU4428" s="156"/>
      <c r="AV4428" s="156"/>
      <c r="AW4428" s="156"/>
      <c r="AX4428" s="156"/>
      <c r="AY4428" s="156"/>
      <c r="AZ4428" s="156"/>
      <c r="BA4428" s="156"/>
      <c r="BB4428" s="156"/>
      <c r="BC4428" s="156"/>
    </row>
    <row r="4429">
      <c r="A4429" s="152"/>
      <c r="B4429" s="152"/>
      <c r="E4429" s="156"/>
      <c r="F4429" s="156"/>
      <c r="I4429" s="152"/>
      <c r="J4429" s="152"/>
      <c r="O4429" s="161"/>
      <c r="P4429" s="161"/>
      <c r="Q4429" s="161"/>
      <c r="S4429" s="156"/>
      <c r="T4429" s="156"/>
      <c r="U4429" s="156"/>
      <c r="AA4429" s="156"/>
      <c r="AB4429" s="156"/>
      <c r="AC4429" s="156"/>
      <c r="AR4429" s="156"/>
      <c r="AS4429" s="156"/>
      <c r="AT4429" s="156"/>
      <c r="AU4429" s="156"/>
      <c r="AV4429" s="156"/>
      <c r="AW4429" s="156"/>
      <c r="AX4429" s="156"/>
      <c r="AY4429" s="156"/>
      <c r="AZ4429" s="156"/>
      <c r="BA4429" s="156"/>
      <c r="BB4429" s="156"/>
      <c r="BC4429" s="156"/>
    </row>
    <row r="4430">
      <c r="A4430" s="152"/>
      <c r="B4430" s="152"/>
      <c r="E4430" s="156"/>
      <c r="F4430" s="156"/>
      <c r="I4430" s="152"/>
      <c r="J4430" s="152"/>
      <c r="O4430" s="161"/>
      <c r="P4430" s="161"/>
      <c r="Q4430" s="161"/>
      <c r="S4430" s="156"/>
      <c r="T4430" s="156"/>
      <c r="U4430" s="156"/>
      <c r="AA4430" s="156"/>
      <c r="AB4430" s="156"/>
      <c r="AC4430" s="156"/>
      <c r="AR4430" s="156"/>
      <c r="AS4430" s="156"/>
      <c r="AT4430" s="156"/>
      <c r="AU4430" s="156"/>
      <c r="AV4430" s="156"/>
      <c r="AW4430" s="156"/>
      <c r="AX4430" s="156"/>
      <c r="AY4430" s="156"/>
      <c r="AZ4430" s="156"/>
      <c r="BA4430" s="156"/>
      <c r="BB4430" s="156"/>
      <c r="BC4430" s="156"/>
    </row>
    <row r="4431">
      <c r="A4431" s="152"/>
      <c r="B4431" s="152"/>
      <c r="E4431" s="156"/>
      <c r="F4431" s="156"/>
      <c r="I4431" s="152"/>
      <c r="J4431" s="152"/>
      <c r="O4431" s="161"/>
      <c r="P4431" s="161"/>
      <c r="Q4431" s="161"/>
      <c r="S4431" s="156"/>
      <c r="T4431" s="156"/>
      <c r="U4431" s="156"/>
      <c r="AA4431" s="156"/>
      <c r="AB4431" s="156"/>
      <c r="AC4431" s="156"/>
      <c r="AR4431" s="156"/>
      <c r="AS4431" s="156"/>
      <c r="AT4431" s="156"/>
      <c r="AU4431" s="156"/>
      <c r="AV4431" s="156"/>
      <c r="AW4431" s="156"/>
      <c r="AX4431" s="156"/>
      <c r="AY4431" s="156"/>
      <c r="AZ4431" s="156"/>
      <c r="BA4431" s="156"/>
      <c r="BB4431" s="156"/>
      <c r="BC4431" s="156"/>
    </row>
    <row r="4432">
      <c r="A4432" s="152"/>
      <c r="B4432" s="152"/>
      <c r="E4432" s="156"/>
      <c r="F4432" s="156"/>
      <c r="I4432" s="152"/>
      <c r="J4432" s="152"/>
      <c r="O4432" s="161"/>
      <c r="P4432" s="161"/>
      <c r="Q4432" s="161"/>
      <c r="S4432" s="156"/>
      <c r="T4432" s="156"/>
      <c r="U4432" s="156"/>
      <c r="AA4432" s="156"/>
      <c r="AB4432" s="156"/>
      <c r="AC4432" s="156"/>
      <c r="AR4432" s="156"/>
      <c r="AS4432" s="156"/>
      <c r="AT4432" s="156"/>
      <c r="AU4432" s="156"/>
      <c r="AV4432" s="156"/>
      <c r="AW4432" s="156"/>
      <c r="AX4432" s="156"/>
      <c r="AY4432" s="156"/>
      <c r="AZ4432" s="156"/>
      <c r="BA4432" s="156"/>
      <c r="BB4432" s="156"/>
      <c r="BC4432" s="156"/>
    </row>
    <row r="4433">
      <c r="A4433" s="152"/>
      <c r="B4433" s="152"/>
      <c r="E4433" s="156"/>
      <c r="F4433" s="156"/>
      <c r="I4433" s="152"/>
      <c r="J4433" s="152"/>
      <c r="O4433" s="161"/>
      <c r="P4433" s="161"/>
      <c r="Q4433" s="161"/>
      <c r="S4433" s="156"/>
      <c r="T4433" s="156"/>
      <c r="U4433" s="156"/>
      <c r="AA4433" s="156"/>
      <c r="AB4433" s="156"/>
      <c r="AC4433" s="156"/>
      <c r="AR4433" s="156"/>
      <c r="AS4433" s="156"/>
      <c r="AT4433" s="156"/>
      <c r="AU4433" s="156"/>
      <c r="AV4433" s="156"/>
      <c r="AW4433" s="156"/>
      <c r="AX4433" s="156"/>
      <c r="AY4433" s="156"/>
      <c r="AZ4433" s="156"/>
      <c r="BA4433" s="156"/>
      <c r="BB4433" s="156"/>
      <c r="BC4433" s="156"/>
    </row>
    <row r="4434">
      <c r="A4434" s="152"/>
      <c r="B4434" s="152"/>
      <c r="E4434" s="156"/>
      <c r="F4434" s="156"/>
      <c r="I4434" s="152"/>
      <c r="J4434" s="152"/>
      <c r="O4434" s="161"/>
      <c r="P4434" s="161"/>
      <c r="Q4434" s="161"/>
      <c r="S4434" s="156"/>
      <c r="T4434" s="156"/>
      <c r="U4434" s="156"/>
      <c r="AA4434" s="156"/>
      <c r="AB4434" s="156"/>
      <c r="AC4434" s="156"/>
      <c r="AR4434" s="156"/>
      <c r="AS4434" s="156"/>
      <c r="AT4434" s="156"/>
      <c r="AU4434" s="156"/>
      <c r="AV4434" s="156"/>
      <c r="AW4434" s="156"/>
      <c r="AX4434" s="156"/>
      <c r="AY4434" s="156"/>
      <c r="AZ4434" s="156"/>
      <c r="BA4434" s="156"/>
      <c r="BB4434" s="156"/>
      <c r="BC4434" s="156"/>
    </row>
    <row r="4435">
      <c r="A4435" s="152"/>
      <c r="B4435" s="152"/>
      <c r="E4435" s="156"/>
      <c r="F4435" s="156"/>
      <c r="I4435" s="152"/>
      <c r="J4435" s="152"/>
      <c r="O4435" s="161"/>
      <c r="P4435" s="161"/>
      <c r="Q4435" s="161"/>
      <c r="S4435" s="156"/>
      <c r="T4435" s="156"/>
      <c r="U4435" s="156"/>
      <c r="AA4435" s="156"/>
      <c r="AB4435" s="156"/>
      <c r="AC4435" s="156"/>
      <c r="AR4435" s="156"/>
      <c r="AS4435" s="156"/>
      <c r="AT4435" s="156"/>
      <c r="AU4435" s="156"/>
      <c r="AV4435" s="156"/>
      <c r="AW4435" s="156"/>
      <c r="AX4435" s="156"/>
      <c r="AY4435" s="156"/>
      <c r="AZ4435" s="156"/>
      <c r="BA4435" s="156"/>
      <c r="BB4435" s="156"/>
      <c r="BC4435" s="156"/>
    </row>
    <row r="4436">
      <c r="A4436" s="152"/>
      <c r="B4436" s="152"/>
      <c r="E4436" s="156"/>
      <c r="F4436" s="156"/>
      <c r="I4436" s="152"/>
      <c r="J4436" s="152"/>
      <c r="O4436" s="161"/>
      <c r="P4436" s="161"/>
      <c r="Q4436" s="161"/>
      <c r="S4436" s="156"/>
      <c r="T4436" s="156"/>
      <c r="U4436" s="156"/>
      <c r="AA4436" s="156"/>
      <c r="AB4436" s="156"/>
      <c r="AC4436" s="156"/>
      <c r="AR4436" s="156"/>
      <c r="AS4436" s="156"/>
      <c r="AT4436" s="156"/>
      <c r="AU4436" s="156"/>
      <c r="AV4436" s="156"/>
      <c r="AW4436" s="156"/>
      <c r="AX4436" s="156"/>
      <c r="AY4436" s="156"/>
      <c r="AZ4436" s="156"/>
      <c r="BA4436" s="156"/>
      <c r="BB4436" s="156"/>
      <c r="BC4436" s="156"/>
    </row>
    <row r="4437">
      <c r="A4437" s="152"/>
      <c r="B4437" s="152"/>
      <c r="E4437" s="156"/>
      <c r="F4437" s="156"/>
      <c r="I4437" s="152"/>
      <c r="J4437" s="152"/>
      <c r="O4437" s="161"/>
      <c r="P4437" s="161"/>
      <c r="Q4437" s="161"/>
      <c r="S4437" s="156"/>
      <c r="T4437" s="156"/>
      <c r="U4437" s="156"/>
      <c r="AA4437" s="156"/>
      <c r="AB4437" s="156"/>
      <c r="AC4437" s="156"/>
      <c r="AR4437" s="156"/>
      <c r="AS4437" s="156"/>
      <c r="AT4437" s="156"/>
      <c r="AU4437" s="156"/>
      <c r="AV4437" s="156"/>
      <c r="AW4437" s="156"/>
      <c r="AX4437" s="156"/>
      <c r="AY4437" s="156"/>
      <c r="AZ4437" s="156"/>
      <c r="BA4437" s="156"/>
      <c r="BB4437" s="156"/>
      <c r="BC4437" s="156"/>
    </row>
    <row r="4438">
      <c r="A4438" s="152"/>
      <c r="B4438" s="152"/>
      <c r="E4438" s="156"/>
      <c r="F4438" s="156"/>
      <c r="I4438" s="152"/>
      <c r="J4438" s="152"/>
      <c r="O4438" s="161"/>
      <c r="P4438" s="161"/>
      <c r="Q4438" s="161"/>
      <c r="S4438" s="156"/>
      <c r="T4438" s="156"/>
      <c r="U4438" s="156"/>
      <c r="AA4438" s="156"/>
      <c r="AB4438" s="156"/>
      <c r="AC4438" s="156"/>
      <c r="AR4438" s="156"/>
      <c r="AS4438" s="156"/>
      <c r="AT4438" s="156"/>
      <c r="AU4438" s="156"/>
      <c r="AV4438" s="156"/>
      <c r="AW4438" s="156"/>
      <c r="AX4438" s="156"/>
      <c r="AY4438" s="156"/>
      <c r="AZ4438" s="156"/>
      <c r="BA4438" s="156"/>
      <c r="BB4438" s="156"/>
      <c r="BC4438" s="156"/>
    </row>
    <row r="4439">
      <c r="A4439" s="152"/>
      <c r="B4439" s="152"/>
      <c r="E4439" s="156"/>
      <c r="F4439" s="156"/>
      <c r="I4439" s="152"/>
      <c r="J4439" s="152"/>
      <c r="O4439" s="161"/>
      <c r="P4439" s="161"/>
      <c r="Q4439" s="161"/>
      <c r="S4439" s="156"/>
      <c r="T4439" s="156"/>
      <c r="U4439" s="156"/>
      <c r="AA4439" s="156"/>
      <c r="AB4439" s="156"/>
      <c r="AC4439" s="156"/>
      <c r="AR4439" s="156"/>
      <c r="AS4439" s="156"/>
      <c r="AT4439" s="156"/>
      <c r="AU4439" s="156"/>
      <c r="AV4439" s="156"/>
      <c r="AW4439" s="156"/>
      <c r="AX4439" s="156"/>
      <c r="AY4439" s="156"/>
      <c r="AZ4439" s="156"/>
      <c r="BA4439" s="156"/>
      <c r="BB4439" s="156"/>
      <c r="BC4439" s="156"/>
    </row>
    <row r="4440">
      <c r="A4440" s="152"/>
      <c r="B4440" s="152"/>
      <c r="E4440" s="156"/>
      <c r="F4440" s="156"/>
      <c r="I4440" s="152"/>
      <c r="J4440" s="152"/>
      <c r="O4440" s="161"/>
      <c r="P4440" s="161"/>
      <c r="Q4440" s="161"/>
      <c r="S4440" s="156"/>
      <c r="T4440" s="156"/>
      <c r="U4440" s="156"/>
      <c r="AA4440" s="156"/>
      <c r="AB4440" s="156"/>
      <c r="AC4440" s="156"/>
      <c r="AR4440" s="156"/>
      <c r="AS4440" s="156"/>
      <c r="AT4440" s="156"/>
      <c r="AU4440" s="156"/>
      <c r="AV4440" s="156"/>
      <c r="AW4440" s="156"/>
      <c r="AX4440" s="156"/>
      <c r="AY4440" s="156"/>
      <c r="AZ4440" s="156"/>
      <c r="BA4440" s="156"/>
      <c r="BB4440" s="156"/>
      <c r="BC4440" s="156"/>
    </row>
    <row r="4441">
      <c r="A4441" s="152"/>
      <c r="B4441" s="152"/>
      <c r="E4441" s="156"/>
      <c r="F4441" s="156"/>
      <c r="I4441" s="152"/>
      <c r="J4441" s="152"/>
      <c r="O4441" s="161"/>
      <c r="P4441" s="161"/>
      <c r="Q4441" s="161"/>
      <c r="S4441" s="156"/>
      <c r="T4441" s="156"/>
      <c r="U4441" s="156"/>
      <c r="AA4441" s="156"/>
      <c r="AB4441" s="156"/>
      <c r="AC4441" s="156"/>
      <c r="AR4441" s="156"/>
      <c r="AS4441" s="156"/>
      <c r="AT4441" s="156"/>
      <c r="AU4441" s="156"/>
      <c r="AV4441" s="156"/>
      <c r="AW4441" s="156"/>
      <c r="AX4441" s="156"/>
      <c r="AY4441" s="156"/>
      <c r="AZ4441" s="156"/>
      <c r="BA4441" s="156"/>
      <c r="BB4441" s="156"/>
      <c r="BC4441" s="156"/>
    </row>
    <row r="4442">
      <c r="A4442" s="152"/>
      <c r="B4442" s="152"/>
      <c r="E4442" s="156"/>
      <c r="F4442" s="156"/>
      <c r="I4442" s="152"/>
      <c r="J4442" s="152"/>
      <c r="O4442" s="161"/>
      <c r="P4442" s="161"/>
      <c r="Q4442" s="161"/>
      <c r="S4442" s="156"/>
      <c r="T4442" s="156"/>
      <c r="U4442" s="156"/>
      <c r="AA4442" s="156"/>
      <c r="AB4442" s="156"/>
      <c r="AC4442" s="156"/>
      <c r="AR4442" s="156"/>
      <c r="AS4442" s="156"/>
      <c r="AT4442" s="156"/>
      <c r="AU4442" s="156"/>
      <c r="AV4442" s="156"/>
      <c r="AW4442" s="156"/>
      <c r="AX4442" s="156"/>
      <c r="AY4442" s="156"/>
      <c r="AZ4442" s="156"/>
      <c r="BA4442" s="156"/>
      <c r="BB4442" s="156"/>
      <c r="BC4442" s="156"/>
    </row>
    <row r="4443">
      <c r="A4443" s="152"/>
      <c r="B4443" s="152"/>
      <c r="E4443" s="156"/>
      <c r="F4443" s="156"/>
      <c r="I4443" s="152"/>
      <c r="J4443" s="152"/>
      <c r="O4443" s="161"/>
      <c r="P4443" s="161"/>
      <c r="Q4443" s="161"/>
      <c r="S4443" s="156"/>
      <c r="T4443" s="156"/>
      <c r="U4443" s="156"/>
      <c r="AA4443" s="156"/>
      <c r="AB4443" s="156"/>
      <c r="AC4443" s="156"/>
      <c r="AR4443" s="156"/>
      <c r="AS4443" s="156"/>
      <c r="AT4443" s="156"/>
      <c r="AU4443" s="156"/>
      <c r="AV4443" s="156"/>
      <c r="AW4443" s="156"/>
      <c r="AX4443" s="156"/>
      <c r="AY4443" s="156"/>
      <c r="AZ4443" s="156"/>
      <c r="BA4443" s="156"/>
      <c r="BB4443" s="156"/>
      <c r="BC4443" s="156"/>
    </row>
    <row r="4444">
      <c r="A4444" s="152"/>
      <c r="B4444" s="152"/>
      <c r="E4444" s="156"/>
      <c r="F4444" s="156"/>
      <c r="I4444" s="152"/>
      <c r="J4444" s="152"/>
      <c r="O4444" s="161"/>
      <c r="P4444" s="161"/>
      <c r="Q4444" s="161"/>
      <c r="S4444" s="156"/>
      <c r="T4444" s="156"/>
      <c r="U4444" s="156"/>
      <c r="AA4444" s="156"/>
      <c r="AB4444" s="156"/>
      <c r="AC4444" s="156"/>
      <c r="AR4444" s="156"/>
      <c r="AS4444" s="156"/>
      <c r="AT4444" s="156"/>
      <c r="AU4444" s="156"/>
      <c r="AV4444" s="156"/>
      <c r="AW4444" s="156"/>
      <c r="AX4444" s="156"/>
      <c r="AY4444" s="156"/>
      <c r="AZ4444" s="156"/>
      <c r="BA4444" s="156"/>
      <c r="BB4444" s="156"/>
      <c r="BC4444" s="156"/>
    </row>
    <row r="4445">
      <c r="A4445" s="152"/>
      <c r="B4445" s="152"/>
      <c r="E4445" s="156"/>
      <c r="F4445" s="156"/>
      <c r="I4445" s="152"/>
      <c r="J4445" s="152"/>
      <c r="O4445" s="161"/>
      <c r="P4445" s="161"/>
      <c r="Q4445" s="161"/>
      <c r="S4445" s="156"/>
      <c r="T4445" s="156"/>
      <c r="U4445" s="156"/>
      <c r="AA4445" s="156"/>
      <c r="AB4445" s="156"/>
      <c r="AC4445" s="156"/>
      <c r="AR4445" s="156"/>
      <c r="AS4445" s="156"/>
      <c r="AT4445" s="156"/>
      <c r="AU4445" s="156"/>
      <c r="AV4445" s="156"/>
      <c r="AW4445" s="156"/>
      <c r="AX4445" s="156"/>
      <c r="AY4445" s="156"/>
      <c r="AZ4445" s="156"/>
      <c r="BA4445" s="156"/>
      <c r="BB4445" s="156"/>
      <c r="BC4445" s="156"/>
    </row>
    <row r="4446">
      <c r="A4446" s="152"/>
      <c r="B4446" s="152"/>
      <c r="E4446" s="156"/>
      <c r="F4446" s="156"/>
      <c r="I4446" s="152"/>
      <c r="J4446" s="152"/>
      <c r="O4446" s="161"/>
      <c r="P4446" s="161"/>
      <c r="Q4446" s="161"/>
      <c r="S4446" s="156"/>
      <c r="T4446" s="156"/>
      <c r="U4446" s="156"/>
      <c r="AA4446" s="156"/>
      <c r="AB4446" s="156"/>
      <c r="AC4446" s="156"/>
      <c r="AR4446" s="156"/>
      <c r="AS4446" s="156"/>
      <c r="AT4446" s="156"/>
      <c r="AU4446" s="156"/>
      <c r="AV4446" s="156"/>
      <c r="AW4446" s="156"/>
      <c r="AX4446" s="156"/>
      <c r="AY4446" s="156"/>
      <c r="AZ4446" s="156"/>
      <c r="BA4446" s="156"/>
      <c r="BB4446" s="156"/>
      <c r="BC4446" s="156"/>
    </row>
    <row r="4447">
      <c r="A4447" s="152"/>
      <c r="B4447" s="152"/>
      <c r="E4447" s="156"/>
      <c r="F4447" s="156"/>
      <c r="I4447" s="152"/>
      <c r="J4447" s="152"/>
      <c r="O4447" s="161"/>
      <c r="P4447" s="161"/>
      <c r="Q4447" s="161"/>
      <c r="S4447" s="156"/>
      <c r="T4447" s="156"/>
      <c r="U4447" s="156"/>
      <c r="AA4447" s="156"/>
      <c r="AB4447" s="156"/>
      <c r="AC4447" s="156"/>
      <c r="AR4447" s="156"/>
      <c r="AS4447" s="156"/>
      <c r="AT4447" s="156"/>
      <c r="AU4447" s="156"/>
      <c r="AV4447" s="156"/>
      <c r="AW4447" s="156"/>
      <c r="AX4447" s="156"/>
      <c r="AY4447" s="156"/>
      <c r="AZ4447" s="156"/>
      <c r="BA4447" s="156"/>
      <c r="BB4447" s="156"/>
      <c r="BC4447" s="156"/>
    </row>
    <row r="4448">
      <c r="A4448" s="152"/>
      <c r="B4448" s="152"/>
      <c r="E4448" s="156"/>
      <c r="F4448" s="156"/>
      <c r="I4448" s="152"/>
      <c r="J4448" s="152"/>
      <c r="O4448" s="161"/>
      <c r="P4448" s="161"/>
      <c r="Q4448" s="161"/>
      <c r="S4448" s="156"/>
      <c r="T4448" s="156"/>
      <c r="U4448" s="156"/>
      <c r="AA4448" s="156"/>
      <c r="AB4448" s="156"/>
      <c r="AC4448" s="156"/>
      <c r="AR4448" s="156"/>
      <c r="AS4448" s="156"/>
      <c r="AT4448" s="156"/>
      <c r="AU4448" s="156"/>
      <c r="AV4448" s="156"/>
      <c r="AW4448" s="156"/>
      <c r="AX4448" s="156"/>
      <c r="AY4448" s="156"/>
      <c r="AZ4448" s="156"/>
      <c r="BA4448" s="156"/>
      <c r="BB4448" s="156"/>
      <c r="BC4448" s="156"/>
    </row>
    <row r="4449">
      <c r="A4449" s="152"/>
      <c r="B4449" s="152"/>
      <c r="E4449" s="156"/>
      <c r="F4449" s="156"/>
      <c r="I4449" s="152"/>
      <c r="J4449" s="152"/>
      <c r="O4449" s="161"/>
      <c r="P4449" s="161"/>
      <c r="Q4449" s="161"/>
      <c r="S4449" s="156"/>
      <c r="T4449" s="156"/>
      <c r="U4449" s="156"/>
      <c r="AA4449" s="156"/>
      <c r="AB4449" s="156"/>
      <c r="AC4449" s="156"/>
      <c r="AR4449" s="156"/>
      <c r="AS4449" s="156"/>
      <c r="AT4449" s="156"/>
      <c r="AU4449" s="156"/>
      <c r="AV4449" s="156"/>
      <c r="AW4449" s="156"/>
      <c r="AX4449" s="156"/>
      <c r="AY4449" s="156"/>
      <c r="AZ4449" s="156"/>
      <c r="BA4449" s="156"/>
      <c r="BB4449" s="156"/>
      <c r="BC4449" s="156"/>
    </row>
    <row r="4450">
      <c r="A4450" s="152"/>
      <c r="B4450" s="152"/>
      <c r="E4450" s="156"/>
      <c r="F4450" s="156"/>
      <c r="I4450" s="152"/>
      <c r="J4450" s="152"/>
      <c r="O4450" s="161"/>
      <c r="P4450" s="161"/>
      <c r="Q4450" s="161"/>
      <c r="S4450" s="156"/>
      <c r="T4450" s="156"/>
      <c r="U4450" s="156"/>
      <c r="AA4450" s="156"/>
      <c r="AB4450" s="156"/>
      <c r="AC4450" s="156"/>
      <c r="AR4450" s="156"/>
      <c r="AS4450" s="156"/>
      <c r="AT4450" s="156"/>
      <c r="AU4450" s="156"/>
      <c r="AV4450" s="156"/>
      <c r="AW4450" s="156"/>
      <c r="AX4450" s="156"/>
      <c r="AY4450" s="156"/>
      <c r="AZ4450" s="156"/>
      <c r="BA4450" s="156"/>
      <c r="BB4450" s="156"/>
      <c r="BC4450" s="156"/>
    </row>
    <row r="4451">
      <c r="A4451" s="152"/>
      <c r="B4451" s="152"/>
      <c r="E4451" s="156"/>
      <c r="F4451" s="156"/>
      <c r="I4451" s="152"/>
      <c r="J4451" s="152"/>
      <c r="O4451" s="161"/>
      <c r="P4451" s="161"/>
      <c r="Q4451" s="161"/>
      <c r="S4451" s="156"/>
      <c r="T4451" s="156"/>
      <c r="U4451" s="156"/>
      <c r="AA4451" s="156"/>
      <c r="AB4451" s="156"/>
      <c r="AC4451" s="156"/>
      <c r="AR4451" s="156"/>
      <c r="AS4451" s="156"/>
      <c r="AT4451" s="156"/>
      <c r="AU4451" s="156"/>
      <c r="AV4451" s="156"/>
      <c r="AW4451" s="156"/>
      <c r="AX4451" s="156"/>
      <c r="AY4451" s="156"/>
      <c r="AZ4451" s="156"/>
      <c r="BA4451" s="156"/>
      <c r="BB4451" s="156"/>
      <c r="BC4451" s="156"/>
    </row>
    <row r="4452">
      <c r="A4452" s="152"/>
      <c r="B4452" s="152"/>
      <c r="E4452" s="156"/>
      <c r="F4452" s="156"/>
      <c r="I4452" s="152"/>
      <c r="J4452" s="152"/>
      <c r="O4452" s="161"/>
      <c r="P4452" s="161"/>
      <c r="Q4452" s="161"/>
      <c r="S4452" s="156"/>
      <c r="T4452" s="156"/>
      <c r="U4452" s="156"/>
      <c r="AA4452" s="156"/>
      <c r="AB4452" s="156"/>
      <c r="AC4452" s="156"/>
      <c r="AR4452" s="156"/>
      <c r="AS4452" s="156"/>
      <c r="AT4452" s="156"/>
      <c r="AU4452" s="156"/>
      <c r="AV4452" s="156"/>
      <c r="AW4452" s="156"/>
      <c r="AX4452" s="156"/>
      <c r="AY4452" s="156"/>
      <c r="AZ4452" s="156"/>
      <c r="BA4452" s="156"/>
      <c r="BB4452" s="156"/>
      <c r="BC4452" s="156"/>
    </row>
    <row r="4453">
      <c r="A4453" s="152"/>
      <c r="B4453" s="152"/>
      <c r="E4453" s="156"/>
      <c r="F4453" s="156"/>
      <c r="I4453" s="152"/>
      <c r="J4453" s="152"/>
      <c r="O4453" s="161"/>
      <c r="P4453" s="161"/>
      <c r="Q4453" s="161"/>
      <c r="S4453" s="156"/>
      <c r="T4453" s="156"/>
      <c r="U4453" s="156"/>
      <c r="AA4453" s="156"/>
      <c r="AB4453" s="156"/>
      <c r="AC4453" s="156"/>
      <c r="AR4453" s="156"/>
      <c r="AS4453" s="156"/>
      <c r="AT4453" s="156"/>
      <c r="AU4453" s="156"/>
      <c r="AV4453" s="156"/>
      <c r="AW4453" s="156"/>
      <c r="AX4453" s="156"/>
      <c r="AY4453" s="156"/>
      <c r="AZ4453" s="156"/>
      <c r="BA4453" s="156"/>
      <c r="BB4453" s="156"/>
      <c r="BC4453" s="156"/>
    </row>
    <row r="4454">
      <c r="A4454" s="152"/>
      <c r="B4454" s="152"/>
      <c r="E4454" s="156"/>
      <c r="F4454" s="156"/>
      <c r="I4454" s="152"/>
      <c r="J4454" s="152"/>
      <c r="O4454" s="161"/>
      <c r="P4454" s="161"/>
      <c r="Q4454" s="161"/>
      <c r="S4454" s="156"/>
      <c r="T4454" s="156"/>
      <c r="U4454" s="156"/>
      <c r="AA4454" s="156"/>
      <c r="AB4454" s="156"/>
      <c r="AC4454" s="156"/>
      <c r="AR4454" s="156"/>
      <c r="AS4454" s="156"/>
      <c r="AT4454" s="156"/>
      <c r="AU4454" s="156"/>
      <c r="AV4454" s="156"/>
      <c r="AW4454" s="156"/>
      <c r="AX4454" s="156"/>
      <c r="AY4454" s="156"/>
      <c r="AZ4454" s="156"/>
      <c r="BA4454" s="156"/>
      <c r="BB4454" s="156"/>
      <c r="BC4454" s="156"/>
    </row>
    <row r="4455">
      <c r="A4455" s="152"/>
      <c r="B4455" s="152"/>
      <c r="E4455" s="156"/>
      <c r="F4455" s="156"/>
      <c r="I4455" s="152"/>
      <c r="J4455" s="152"/>
      <c r="O4455" s="161"/>
      <c r="P4455" s="161"/>
      <c r="Q4455" s="161"/>
      <c r="S4455" s="156"/>
      <c r="T4455" s="156"/>
      <c r="U4455" s="156"/>
      <c r="AA4455" s="156"/>
      <c r="AB4455" s="156"/>
      <c r="AC4455" s="156"/>
      <c r="AR4455" s="156"/>
      <c r="AS4455" s="156"/>
      <c r="AT4455" s="156"/>
      <c r="AU4455" s="156"/>
      <c r="AV4455" s="156"/>
      <c r="AW4455" s="156"/>
      <c r="AX4455" s="156"/>
      <c r="AY4455" s="156"/>
      <c r="AZ4455" s="156"/>
      <c r="BA4455" s="156"/>
      <c r="BB4455" s="156"/>
      <c r="BC4455" s="156"/>
    </row>
    <row r="4456">
      <c r="A4456" s="152"/>
      <c r="B4456" s="152"/>
      <c r="E4456" s="156"/>
      <c r="F4456" s="156"/>
      <c r="I4456" s="152"/>
      <c r="J4456" s="152"/>
      <c r="O4456" s="161"/>
      <c r="P4456" s="161"/>
      <c r="Q4456" s="161"/>
      <c r="S4456" s="156"/>
      <c r="T4456" s="156"/>
      <c r="U4456" s="156"/>
      <c r="AA4456" s="156"/>
      <c r="AB4456" s="156"/>
      <c r="AC4456" s="156"/>
      <c r="AR4456" s="156"/>
      <c r="AS4456" s="156"/>
      <c r="AT4456" s="156"/>
      <c r="AU4456" s="156"/>
      <c r="AV4456" s="156"/>
      <c r="AW4456" s="156"/>
      <c r="AX4456" s="156"/>
      <c r="AY4456" s="156"/>
      <c r="AZ4456" s="156"/>
      <c r="BA4456" s="156"/>
      <c r="BB4456" s="156"/>
      <c r="BC4456" s="156"/>
    </row>
    <row r="4457">
      <c r="A4457" s="152"/>
      <c r="B4457" s="152"/>
      <c r="E4457" s="156"/>
      <c r="F4457" s="156"/>
      <c r="I4457" s="152"/>
      <c r="J4457" s="152"/>
      <c r="O4457" s="161"/>
      <c r="P4457" s="161"/>
      <c r="Q4457" s="161"/>
      <c r="S4457" s="156"/>
      <c r="T4457" s="156"/>
      <c r="U4457" s="156"/>
      <c r="AA4457" s="156"/>
      <c r="AB4457" s="156"/>
      <c r="AC4457" s="156"/>
      <c r="AR4457" s="156"/>
      <c r="AS4457" s="156"/>
      <c r="AT4457" s="156"/>
      <c r="AU4457" s="156"/>
      <c r="AV4457" s="156"/>
      <c r="AW4457" s="156"/>
      <c r="AX4457" s="156"/>
      <c r="AY4457" s="156"/>
      <c r="AZ4457" s="156"/>
      <c r="BA4457" s="156"/>
      <c r="BB4457" s="156"/>
      <c r="BC4457" s="156"/>
    </row>
    <row r="4458">
      <c r="A4458" s="152"/>
      <c r="B4458" s="152"/>
      <c r="E4458" s="156"/>
      <c r="F4458" s="156"/>
      <c r="I4458" s="152"/>
      <c r="J4458" s="152"/>
      <c r="O4458" s="161"/>
      <c r="P4458" s="161"/>
      <c r="Q4458" s="161"/>
      <c r="S4458" s="156"/>
      <c r="T4458" s="156"/>
      <c r="U4458" s="156"/>
      <c r="AA4458" s="156"/>
      <c r="AB4458" s="156"/>
      <c r="AC4458" s="156"/>
      <c r="AR4458" s="156"/>
      <c r="AS4458" s="156"/>
      <c r="AT4458" s="156"/>
      <c r="AU4458" s="156"/>
      <c r="AV4458" s="156"/>
      <c r="AW4458" s="156"/>
      <c r="AX4458" s="156"/>
      <c r="AY4458" s="156"/>
      <c r="AZ4458" s="156"/>
      <c r="BA4458" s="156"/>
      <c r="BB4458" s="156"/>
      <c r="BC4458" s="156"/>
    </row>
    <row r="4459">
      <c r="A4459" s="152"/>
      <c r="B4459" s="152"/>
      <c r="E4459" s="156"/>
      <c r="F4459" s="156"/>
      <c r="I4459" s="152"/>
      <c r="J4459" s="152"/>
      <c r="O4459" s="161"/>
      <c r="P4459" s="161"/>
      <c r="Q4459" s="161"/>
      <c r="S4459" s="156"/>
      <c r="T4459" s="156"/>
      <c r="U4459" s="156"/>
      <c r="AA4459" s="156"/>
      <c r="AB4459" s="156"/>
      <c r="AC4459" s="156"/>
      <c r="AR4459" s="156"/>
      <c r="AS4459" s="156"/>
      <c r="AT4459" s="156"/>
      <c r="AU4459" s="156"/>
      <c r="AV4459" s="156"/>
      <c r="AW4459" s="156"/>
      <c r="AX4459" s="156"/>
      <c r="AY4459" s="156"/>
      <c r="AZ4459" s="156"/>
      <c r="BA4459" s="156"/>
      <c r="BB4459" s="156"/>
      <c r="BC4459" s="156"/>
    </row>
    <row r="4460">
      <c r="A4460" s="152"/>
      <c r="B4460" s="152"/>
      <c r="E4460" s="156"/>
      <c r="F4460" s="156"/>
      <c r="I4460" s="152"/>
      <c r="J4460" s="152"/>
      <c r="O4460" s="161"/>
      <c r="P4460" s="161"/>
      <c r="Q4460" s="161"/>
      <c r="S4460" s="156"/>
      <c r="T4460" s="156"/>
      <c r="U4460" s="156"/>
      <c r="AA4460" s="156"/>
      <c r="AB4460" s="156"/>
      <c r="AC4460" s="156"/>
      <c r="AR4460" s="156"/>
      <c r="AS4460" s="156"/>
      <c r="AT4460" s="156"/>
      <c r="AU4460" s="156"/>
      <c r="AV4460" s="156"/>
      <c r="AW4460" s="156"/>
      <c r="AX4460" s="156"/>
      <c r="AY4460" s="156"/>
      <c r="AZ4460" s="156"/>
      <c r="BA4460" s="156"/>
      <c r="BB4460" s="156"/>
      <c r="BC4460" s="156"/>
    </row>
    <row r="4461">
      <c r="A4461" s="152"/>
      <c r="B4461" s="152"/>
      <c r="E4461" s="156"/>
      <c r="F4461" s="156"/>
      <c r="I4461" s="152"/>
      <c r="J4461" s="152"/>
      <c r="O4461" s="161"/>
      <c r="P4461" s="161"/>
      <c r="Q4461" s="161"/>
      <c r="S4461" s="156"/>
      <c r="T4461" s="156"/>
      <c r="U4461" s="156"/>
      <c r="AA4461" s="156"/>
      <c r="AB4461" s="156"/>
      <c r="AC4461" s="156"/>
      <c r="AR4461" s="156"/>
      <c r="AS4461" s="156"/>
      <c r="AT4461" s="156"/>
      <c r="AU4461" s="156"/>
      <c r="AV4461" s="156"/>
      <c r="AW4461" s="156"/>
      <c r="AX4461" s="156"/>
      <c r="AY4461" s="156"/>
      <c r="AZ4461" s="156"/>
      <c r="BA4461" s="156"/>
      <c r="BB4461" s="156"/>
      <c r="BC4461" s="156"/>
    </row>
    <row r="4462">
      <c r="A4462" s="152"/>
      <c r="B4462" s="152"/>
      <c r="E4462" s="156"/>
      <c r="F4462" s="156"/>
      <c r="I4462" s="152"/>
      <c r="J4462" s="152"/>
      <c r="O4462" s="161"/>
      <c r="P4462" s="161"/>
      <c r="Q4462" s="161"/>
      <c r="S4462" s="156"/>
      <c r="T4462" s="156"/>
      <c r="U4462" s="156"/>
      <c r="AA4462" s="156"/>
      <c r="AB4462" s="156"/>
      <c r="AC4462" s="156"/>
      <c r="AR4462" s="156"/>
      <c r="AS4462" s="156"/>
      <c r="AT4462" s="156"/>
      <c r="AU4462" s="156"/>
      <c r="AV4462" s="156"/>
      <c r="AW4462" s="156"/>
      <c r="AX4462" s="156"/>
      <c r="AY4462" s="156"/>
      <c r="AZ4462" s="156"/>
      <c r="BA4462" s="156"/>
      <c r="BB4462" s="156"/>
      <c r="BC4462" s="156"/>
    </row>
    <row r="4463">
      <c r="A4463" s="152"/>
      <c r="B4463" s="152"/>
      <c r="E4463" s="156"/>
      <c r="F4463" s="156"/>
      <c r="I4463" s="152"/>
      <c r="J4463" s="152"/>
      <c r="O4463" s="161"/>
      <c r="P4463" s="161"/>
      <c r="Q4463" s="161"/>
      <c r="S4463" s="156"/>
      <c r="T4463" s="156"/>
      <c r="U4463" s="156"/>
      <c r="AA4463" s="156"/>
      <c r="AB4463" s="156"/>
      <c r="AC4463" s="156"/>
      <c r="AR4463" s="156"/>
      <c r="AS4463" s="156"/>
      <c r="AT4463" s="156"/>
      <c r="AU4463" s="156"/>
      <c r="AV4463" s="156"/>
      <c r="AW4463" s="156"/>
      <c r="AX4463" s="156"/>
      <c r="AY4463" s="156"/>
      <c r="AZ4463" s="156"/>
      <c r="BA4463" s="156"/>
      <c r="BB4463" s="156"/>
      <c r="BC4463" s="156"/>
    </row>
    <row r="4464">
      <c r="A4464" s="152"/>
      <c r="B4464" s="152"/>
      <c r="E4464" s="156"/>
      <c r="F4464" s="156"/>
      <c r="I4464" s="152"/>
      <c r="J4464" s="152"/>
      <c r="O4464" s="161"/>
      <c r="P4464" s="161"/>
      <c r="Q4464" s="161"/>
      <c r="S4464" s="156"/>
      <c r="T4464" s="156"/>
      <c r="U4464" s="156"/>
      <c r="AA4464" s="156"/>
      <c r="AB4464" s="156"/>
      <c r="AC4464" s="156"/>
      <c r="AR4464" s="156"/>
      <c r="AS4464" s="156"/>
      <c r="AT4464" s="156"/>
      <c r="AU4464" s="156"/>
      <c r="AV4464" s="156"/>
      <c r="AW4464" s="156"/>
      <c r="AX4464" s="156"/>
      <c r="AY4464" s="156"/>
      <c r="AZ4464" s="156"/>
      <c r="BA4464" s="156"/>
      <c r="BB4464" s="156"/>
      <c r="BC4464" s="156"/>
    </row>
    <row r="4465">
      <c r="A4465" s="152"/>
      <c r="B4465" s="152"/>
      <c r="E4465" s="156"/>
      <c r="F4465" s="156"/>
      <c r="I4465" s="152"/>
      <c r="J4465" s="152"/>
      <c r="O4465" s="161"/>
      <c r="P4465" s="161"/>
      <c r="Q4465" s="161"/>
      <c r="S4465" s="156"/>
      <c r="T4465" s="156"/>
      <c r="U4465" s="156"/>
      <c r="AA4465" s="156"/>
      <c r="AB4465" s="156"/>
      <c r="AC4465" s="156"/>
      <c r="AR4465" s="156"/>
      <c r="AS4465" s="156"/>
      <c r="AT4465" s="156"/>
      <c r="AU4465" s="156"/>
      <c r="AV4465" s="156"/>
      <c r="AW4465" s="156"/>
      <c r="AX4465" s="156"/>
      <c r="AY4465" s="156"/>
      <c r="AZ4465" s="156"/>
      <c r="BA4465" s="156"/>
      <c r="BB4465" s="156"/>
      <c r="BC4465" s="156"/>
    </row>
    <row r="4466">
      <c r="A4466" s="152"/>
      <c r="B4466" s="152"/>
      <c r="E4466" s="156"/>
      <c r="F4466" s="156"/>
      <c r="I4466" s="152"/>
      <c r="J4466" s="152"/>
      <c r="O4466" s="161"/>
      <c r="P4466" s="161"/>
      <c r="Q4466" s="161"/>
      <c r="S4466" s="156"/>
      <c r="T4466" s="156"/>
      <c r="U4466" s="156"/>
      <c r="AA4466" s="156"/>
      <c r="AB4466" s="156"/>
      <c r="AC4466" s="156"/>
      <c r="AR4466" s="156"/>
      <c r="AS4466" s="156"/>
      <c r="AT4466" s="156"/>
      <c r="AU4466" s="156"/>
      <c r="AV4466" s="156"/>
      <c r="AW4466" s="156"/>
      <c r="AX4466" s="156"/>
      <c r="AY4466" s="156"/>
      <c r="AZ4466" s="156"/>
      <c r="BA4466" s="156"/>
      <c r="BB4466" s="156"/>
      <c r="BC4466" s="156"/>
    </row>
    <row r="4467">
      <c r="A4467" s="152"/>
      <c r="B4467" s="152"/>
      <c r="E4467" s="156"/>
      <c r="F4467" s="156"/>
      <c r="I4467" s="152"/>
      <c r="J4467" s="152"/>
      <c r="O4467" s="161"/>
      <c r="P4467" s="161"/>
      <c r="Q4467" s="161"/>
      <c r="S4467" s="156"/>
      <c r="T4467" s="156"/>
      <c r="U4467" s="156"/>
      <c r="AA4467" s="156"/>
      <c r="AB4467" s="156"/>
      <c r="AC4467" s="156"/>
      <c r="AR4467" s="156"/>
      <c r="AS4467" s="156"/>
      <c r="AT4467" s="156"/>
      <c r="AU4467" s="156"/>
      <c r="AV4467" s="156"/>
      <c r="AW4467" s="156"/>
      <c r="AX4467" s="156"/>
      <c r="AY4467" s="156"/>
      <c r="AZ4467" s="156"/>
      <c r="BA4467" s="156"/>
      <c r="BB4467" s="156"/>
      <c r="BC4467" s="156"/>
    </row>
    <row r="4468">
      <c r="A4468" s="152"/>
      <c r="B4468" s="152"/>
      <c r="E4468" s="156"/>
      <c r="F4468" s="156"/>
      <c r="I4468" s="152"/>
      <c r="J4468" s="152"/>
      <c r="O4468" s="161"/>
      <c r="P4468" s="161"/>
      <c r="Q4468" s="161"/>
      <c r="S4468" s="156"/>
      <c r="T4468" s="156"/>
      <c r="U4468" s="156"/>
      <c r="AA4468" s="156"/>
      <c r="AB4468" s="156"/>
      <c r="AC4468" s="156"/>
      <c r="AR4468" s="156"/>
      <c r="AS4468" s="156"/>
      <c r="AT4468" s="156"/>
      <c r="AU4468" s="156"/>
      <c r="AV4468" s="156"/>
      <c r="AW4468" s="156"/>
      <c r="AX4468" s="156"/>
      <c r="AY4468" s="156"/>
      <c r="AZ4468" s="156"/>
      <c r="BA4468" s="156"/>
      <c r="BB4468" s="156"/>
      <c r="BC4468" s="156"/>
    </row>
    <row r="4469">
      <c r="A4469" s="152"/>
      <c r="B4469" s="152"/>
      <c r="E4469" s="156"/>
      <c r="F4469" s="156"/>
      <c r="I4469" s="152"/>
      <c r="J4469" s="152"/>
      <c r="O4469" s="161"/>
      <c r="P4469" s="161"/>
      <c r="Q4469" s="161"/>
      <c r="S4469" s="156"/>
      <c r="T4469" s="156"/>
      <c r="U4469" s="156"/>
      <c r="AA4469" s="156"/>
      <c r="AB4469" s="156"/>
      <c r="AC4469" s="156"/>
      <c r="AR4469" s="156"/>
      <c r="AS4469" s="156"/>
      <c r="AT4469" s="156"/>
      <c r="AU4469" s="156"/>
      <c r="AV4469" s="156"/>
      <c r="AW4469" s="156"/>
      <c r="AX4469" s="156"/>
      <c r="AY4469" s="156"/>
      <c r="AZ4469" s="156"/>
      <c r="BA4469" s="156"/>
      <c r="BB4469" s="156"/>
      <c r="BC4469" s="156"/>
    </row>
    <row r="4470">
      <c r="A4470" s="152"/>
      <c r="B4470" s="152"/>
      <c r="E4470" s="156"/>
      <c r="F4470" s="156"/>
      <c r="I4470" s="152"/>
      <c r="J4470" s="152"/>
      <c r="O4470" s="161"/>
      <c r="P4470" s="161"/>
      <c r="Q4470" s="161"/>
      <c r="S4470" s="156"/>
      <c r="T4470" s="156"/>
      <c r="U4470" s="156"/>
      <c r="AA4470" s="156"/>
      <c r="AB4470" s="156"/>
      <c r="AC4470" s="156"/>
      <c r="AR4470" s="156"/>
      <c r="AS4470" s="156"/>
      <c r="AT4470" s="156"/>
      <c r="AU4470" s="156"/>
      <c r="AV4470" s="156"/>
      <c r="AW4470" s="156"/>
      <c r="AX4470" s="156"/>
      <c r="AY4470" s="156"/>
      <c r="AZ4470" s="156"/>
      <c r="BA4470" s="156"/>
      <c r="BB4470" s="156"/>
      <c r="BC4470" s="156"/>
    </row>
    <row r="4471">
      <c r="A4471" s="152"/>
      <c r="B4471" s="152"/>
      <c r="E4471" s="156"/>
      <c r="F4471" s="156"/>
      <c r="I4471" s="152"/>
      <c r="J4471" s="152"/>
      <c r="O4471" s="161"/>
      <c r="P4471" s="161"/>
      <c r="Q4471" s="161"/>
      <c r="S4471" s="156"/>
      <c r="T4471" s="156"/>
      <c r="U4471" s="156"/>
      <c r="AA4471" s="156"/>
      <c r="AB4471" s="156"/>
      <c r="AC4471" s="156"/>
      <c r="AR4471" s="156"/>
      <c r="AS4471" s="156"/>
      <c r="AT4471" s="156"/>
      <c r="AU4471" s="156"/>
      <c r="AV4471" s="156"/>
      <c r="AW4471" s="156"/>
      <c r="AX4471" s="156"/>
      <c r="AY4471" s="156"/>
      <c r="AZ4471" s="156"/>
      <c r="BA4471" s="156"/>
      <c r="BB4471" s="156"/>
      <c r="BC4471" s="156"/>
    </row>
    <row r="4472">
      <c r="A4472" s="152"/>
      <c r="B4472" s="152"/>
      <c r="E4472" s="156"/>
      <c r="F4472" s="156"/>
      <c r="I4472" s="152"/>
      <c r="J4472" s="152"/>
      <c r="O4472" s="161"/>
      <c r="P4472" s="161"/>
      <c r="Q4472" s="161"/>
      <c r="S4472" s="156"/>
      <c r="T4472" s="156"/>
      <c r="U4472" s="156"/>
      <c r="AA4472" s="156"/>
      <c r="AB4472" s="156"/>
      <c r="AC4472" s="156"/>
      <c r="AR4472" s="156"/>
      <c r="AS4472" s="156"/>
      <c r="AT4472" s="156"/>
      <c r="AU4472" s="156"/>
      <c r="AV4472" s="156"/>
      <c r="AW4472" s="156"/>
      <c r="AX4472" s="156"/>
      <c r="AY4472" s="156"/>
      <c r="AZ4472" s="156"/>
      <c r="BA4472" s="156"/>
      <c r="BB4472" s="156"/>
      <c r="BC4472" s="156"/>
    </row>
    <row r="4473">
      <c r="A4473" s="152"/>
      <c r="B4473" s="152"/>
      <c r="E4473" s="156"/>
      <c r="F4473" s="156"/>
      <c r="I4473" s="152"/>
      <c r="J4473" s="152"/>
      <c r="O4473" s="161"/>
      <c r="P4473" s="161"/>
      <c r="Q4473" s="161"/>
      <c r="S4473" s="156"/>
      <c r="T4473" s="156"/>
      <c r="U4473" s="156"/>
      <c r="AA4473" s="156"/>
      <c r="AB4473" s="156"/>
      <c r="AC4473" s="156"/>
      <c r="AR4473" s="156"/>
      <c r="AS4473" s="156"/>
      <c r="AT4473" s="156"/>
      <c r="AU4473" s="156"/>
      <c r="AV4473" s="156"/>
      <c r="AW4473" s="156"/>
      <c r="AX4473" s="156"/>
      <c r="AY4473" s="156"/>
      <c r="AZ4473" s="156"/>
      <c r="BA4473" s="156"/>
      <c r="BB4473" s="156"/>
      <c r="BC4473" s="156"/>
    </row>
    <row r="4474">
      <c r="A4474" s="152"/>
      <c r="B4474" s="152"/>
      <c r="E4474" s="156"/>
      <c r="F4474" s="156"/>
      <c r="I4474" s="152"/>
      <c r="J4474" s="152"/>
      <c r="O4474" s="161"/>
      <c r="P4474" s="161"/>
      <c r="Q4474" s="161"/>
      <c r="S4474" s="156"/>
      <c r="T4474" s="156"/>
      <c r="U4474" s="156"/>
      <c r="AA4474" s="156"/>
      <c r="AB4474" s="156"/>
      <c r="AC4474" s="156"/>
      <c r="AR4474" s="156"/>
      <c r="AS4474" s="156"/>
      <c r="AT4474" s="156"/>
      <c r="AU4474" s="156"/>
      <c r="AV4474" s="156"/>
      <c r="AW4474" s="156"/>
      <c r="AX4474" s="156"/>
      <c r="AY4474" s="156"/>
      <c r="AZ4474" s="156"/>
      <c r="BA4474" s="156"/>
      <c r="BB4474" s="156"/>
      <c r="BC4474" s="156"/>
    </row>
    <row r="4475">
      <c r="A4475" s="152"/>
      <c r="B4475" s="152"/>
      <c r="E4475" s="156"/>
      <c r="F4475" s="156"/>
      <c r="I4475" s="152"/>
      <c r="J4475" s="152"/>
      <c r="O4475" s="161"/>
      <c r="P4475" s="161"/>
      <c r="Q4475" s="161"/>
      <c r="S4475" s="156"/>
      <c r="T4475" s="156"/>
      <c r="U4475" s="156"/>
      <c r="AA4475" s="156"/>
      <c r="AB4475" s="156"/>
      <c r="AC4475" s="156"/>
      <c r="AR4475" s="156"/>
      <c r="AS4475" s="156"/>
      <c r="AT4475" s="156"/>
      <c r="AU4475" s="156"/>
      <c r="AV4475" s="156"/>
      <c r="AW4475" s="156"/>
      <c r="AX4475" s="156"/>
      <c r="AY4475" s="156"/>
      <c r="AZ4475" s="156"/>
      <c r="BA4475" s="156"/>
      <c r="BB4475" s="156"/>
      <c r="BC4475" s="156"/>
    </row>
    <row r="4476">
      <c r="A4476" s="152"/>
      <c r="B4476" s="152"/>
      <c r="E4476" s="156"/>
      <c r="F4476" s="156"/>
      <c r="I4476" s="152"/>
      <c r="J4476" s="152"/>
      <c r="O4476" s="161"/>
      <c r="P4476" s="161"/>
      <c r="Q4476" s="161"/>
      <c r="S4476" s="156"/>
      <c r="T4476" s="156"/>
      <c r="U4476" s="156"/>
      <c r="AA4476" s="156"/>
      <c r="AB4476" s="156"/>
      <c r="AC4476" s="156"/>
      <c r="AR4476" s="156"/>
      <c r="AS4476" s="156"/>
      <c r="AT4476" s="156"/>
      <c r="AU4476" s="156"/>
      <c r="AV4476" s="156"/>
      <c r="AW4476" s="156"/>
      <c r="AX4476" s="156"/>
      <c r="AY4476" s="156"/>
      <c r="AZ4476" s="156"/>
      <c r="BA4476" s="156"/>
      <c r="BB4476" s="156"/>
      <c r="BC4476" s="156"/>
    </row>
    <row r="4477">
      <c r="A4477" s="152"/>
      <c r="B4477" s="152"/>
      <c r="E4477" s="156"/>
      <c r="F4477" s="156"/>
      <c r="I4477" s="152"/>
      <c r="J4477" s="152"/>
      <c r="O4477" s="161"/>
      <c r="P4477" s="161"/>
      <c r="Q4477" s="161"/>
      <c r="S4477" s="156"/>
      <c r="T4477" s="156"/>
      <c r="U4477" s="156"/>
      <c r="AA4477" s="156"/>
      <c r="AB4477" s="156"/>
      <c r="AC4477" s="156"/>
      <c r="AR4477" s="156"/>
      <c r="AS4477" s="156"/>
      <c r="AT4477" s="156"/>
      <c r="AU4477" s="156"/>
      <c r="AV4477" s="156"/>
      <c r="AW4477" s="156"/>
      <c r="AX4477" s="156"/>
      <c r="AY4477" s="156"/>
      <c r="AZ4477" s="156"/>
      <c r="BA4477" s="156"/>
      <c r="BB4477" s="156"/>
      <c r="BC4477" s="156"/>
    </row>
    <row r="4478">
      <c r="A4478" s="152"/>
      <c r="B4478" s="152"/>
      <c r="E4478" s="156"/>
      <c r="F4478" s="156"/>
      <c r="I4478" s="152"/>
      <c r="J4478" s="152"/>
      <c r="O4478" s="161"/>
      <c r="P4478" s="161"/>
      <c r="Q4478" s="161"/>
      <c r="S4478" s="156"/>
      <c r="T4478" s="156"/>
      <c r="U4478" s="156"/>
      <c r="AA4478" s="156"/>
      <c r="AB4478" s="156"/>
      <c r="AC4478" s="156"/>
      <c r="AR4478" s="156"/>
      <c r="AS4478" s="156"/>
      <c r="AT4478" s="156"/>
      <c r="AU4478" s="156"/>
      <c r="AV4478" s="156"/>
      <c r="AW4478" s="156"/>
      <c r="AX4478" s="156"/>
      <c r="AY4478" s="156"/>
      <c r="AZ4478" s="156"/>
      <c r="BA4478" s="156"/>
      <c r="BB4478" s="156"/>
      <c r="BC4478" s="156"/>
    </row>
    <row r="4479">
      <c r="A4479" s="152"/>
      <c r="B4479" s="152"/>
      <c r="E4479" s="156"/>
      <c r="F4479" s="156"/>
      <c r="I4479" s="152"/>
      <c r="J4479" s="152"/>
      <c r="O4479" s="161"/>
      <c r="P4479" s="161"/>
      <c r="Q4479" s="161"/>
      <c r="S4479" s="156"/>
      <c r="T4479" s="156"/>
      <c r="U4479" s="156"/>
      <c r="AA4479" s="156"/>
      <c r="AB4479" s="156"/>
      <c r="AC4479" s="156"/>
      <c r="AR4479" s="156"/>
      <c r="AS4479" s="156"/>
      <c r="AT4479" s="156"/>
      <c r="AU4479" s="156"/>
      <c r="AV4479" s="156"/>
      <c r="AW4479" s="156"/>
      <c r="AX4479" s="156"/>
      <c r="AY4479" s="156"/>
      <c r="AZ4479" s="156"/>
      <c r="BA4479" s="156"/>
      <c r="BB4479" s="156"/>
      <c r="BC4479" s="156"/>
    </row>
    <row r="4480">
      <c r="A4480" s="152"/>
      <c r="B4480" s="152"/>
      <c r="E4480" s="156"/>
      <c r="F4480" s="156"/>
      <c r="I4480" s="152"/>
      <c r="J4480" s="152"/>
      <c r="O4480" s="161"/>
      <c r="P4480" s="161"/>
      <c r="Q4480" s="161"/>
      <c r="S4480" s="156"/>
      <c r="T4480" s="156"/>
      <c r="U4480" s="156"/>
      <c r="AA4480" s="156"/>
      <c r="AB4480" s="156"/>
      <c r="AC4480" s="156"/>
      <c r="AR4480" s="156"/>
      <c r="AS4480" s="156"/>
      <c r="AT4480" s="156"/>
      <c r="AU4480" s="156"/>
      <c r="AV4480" s="156"/>
      <c r="AW4480" s="156"/>
      <c r="AX4480" s="156"/>
      <c r="AY4480" s="156"/>
      <c r="AZ4480" s="156"/>
      <c r="BA4480" s="156"/>
      <c r="BB4480" s="156"/>
      <c r="BC4480" s="156"/>
    </row>
    <row r="4481">
      <c r="A4481" s="152"/>
      <c r="B4481" s="152"/>
      <c r="E4481" s="156"/>
      <c r="F4481" s="156"/>
      <c r="I4481" s="152"/>
      <c r="J4481" s="152"/>
      <c r="O4481" s="161"/>
      <c r="P4481" s="161"/>
      <c r="Q4481" s="161"/>
      <c r="S4481" s="156"/>
      <c r="T4481" s="156"/>
      <c r="U4481" s="156"/>
      <c r="AA4481" s="156"/>
      <c r="AB4481" s="156"/>
      <c r="AC4481" s="156"/>
      <c r="AR4481" s="156"/>
      <c r="AS4481" s="156"/>
      <c r="AT4481" s="156"/>
      <c r="AU4481" s="156"/>
      <c r="AV4481" s="156"/>
      <c r="AW4481" s="156"/>
      <c r="AX4481" s="156"/>
      <c r="AY4481" s="156"/>
      <c r="AZ4481" s="156"/>
      <c r="BA4481" s="156"/>
      <c r="BB4481" s="156"/>
      <c r="BC4481" s="156"/>
    </row>
    <row r="4482">
      <c r="A4482" s="152"/>
      <c r="B4482" s="152"/>
      <c r="E4482" s="156"/>
      <c r="F4482" s="156"/>
      <c r="I4482" s="152"/>
      <c r="J4482" s="152"/>
      <c r="O4482" s="161"/>
      <c r="P4482" s="161"/>
      <c r="Q4482" s="161"/>
      <c r="S4482" s="156"/>
      <c r="T4482" s="156"/>
      <c r="U4482" s="156"/>
      <c r="AA4482" s="156"/>
      <c r="AB4482" s="156"/>
      <c r="AC4482" s="156"/>
      <c r="AR4482" s="156"/>
      <c r="AS4482" s="156"/>
      <c r="AT4482" s="156"/>
      <c r="AU4482" s="156"/>
      <c r="AV4482" s="156"/>
      <c r="AW4482" s="156"/>
      <c r="AX4482" s="156"/>
      <c r="AY4482" s="156"/>
      <c r="AZ4482" s="156"/>
      <c r="BA4482" s="156"/>
      <c r="BB4482" s="156"/>
      <c r="BC4482" s="156"/>
    </row>
    <row r="4483">
      <c r="A4483" s="152"/>
      <c r="B4483" s="152"/>
      <c r="E4483" s="156"/>
      <c r="F4483" s="156"/>
      <c r="I4483" s="152"/>
      <c r="J4483" s="152"/>
      <c r="O4483" s="161"/>
      <c r="P4483" s="161"/>
      <c r="Q4483" s="161"/>
      <c r="S4483" s="156"/>
      <c r="T4483" s="156"/>
      <c r="U4483" s="156"/>
      <c r="AA4483" s="156"/>
      <c r="AB4483" s="156"/>
      <c r="AC4483" s="156"/>
      <c r="AR4483" s="156"/>
      <c r="AS4483" s="156"/>
      <c r="AT4483" s="156"/>
      <c r="AU4483" s="156"/>
      <c r="AV4483" s="156"/>
      <c r="AW4483" s="156"/>
      <c r="AX4483" s="156"/>
      <c r="AY4483" s="156"/>
      <c r="AZ4483" s="156"/>
      <c r="BA4483" s="156"/>
      <c r="BB4483" s="156"/>
      <c r="BC4483" s="156"/>
    </row>
    <row r="4484">
      <c r="A4484" s="152"/>
      <c r="B4484" s="152"/>
      <c r="E4484" s="156"/>
      <c r="F4484" s="156"/>
      <c r="I4484" s="152"/>
      <c r="J4484" s="152"/>
      <c r="O4484" s="161"/>
      <c r="P4484" s="161"/>
      <c r="Q4484" s="161"/>
      <c r="S4484" s="156"/>
      <c r="T4484" s="156"/>
      <c r="U4484" s="156"/>
      <c r="AA4484" s="156"/>
      <c r="AB4484" s="156"/>
      <c r="AC4484" s="156"/>
      <c r="AR4484" s="156"/>
      <c r="AS4484" s="156"/>
      <c r="AT4484" s="156"/>
      <c r="AU4484" s="156"/>
      <c r="AV4484" s="156"/>
      <c r="AW4484" s="156"/>
      <c r="AX4484" s="156"/>
      <c r="AY4484" s="156"/>
      <c r="AZ4484" s="156"/>
      <c r="BA4484" s="156"/>
      <c r="BB4484" s="156"/>
      <c r="BC4484" s="156"/>
    </row>
    <row r="4485">
      <c r="A4485" s="152"/>
      <c r="B4485" s="152"/>
      <c r="E4485" s="156"/>
      <c r="F4485" s="156"/>
      <c r="I4485" s="152"/>
      <c r="J4485" s="152"/>
      <c r="O4485" s="161"/>
      <c r="P4485" s="161"/>
      <c r="Q4485" s="161"/>
      <c r="S4485" s="156"/>
      <c r="T4485" s="156"/>
      <c r="U4485" s="156"/>
      <c r="AA4485" s="156"/>
      <c r="AB4485" s="156"/>
      <c r="AC4485" s="156"/>
      <c r="AR4485" s="156"/>
      <c r="AS4485" s="156"/>
      <c r="AT4485" s="156"/>
      <c r="AU4485" s="156"/>
      <c r="AV4485" s="156"/>
      <c r="AW4485" s="156"/>
      <c r="AX4485" s="156"/>
      <c r="AY4485" s="156"/>
      <c r="AZ4485" s="156"/>
      <c r="BA4485" s="156"/>
      <c r="BB4485" s="156"/>
      <c r="BC4485" s="156"/>
    </row>
    <row r="4486">
      <c r="A4486" s="152"/>
      <c r="B4486" s="152"/>
      <c r="E4486" s="156"/>
      <c r="F4486" s="156"/>
      <c r="I4486" s="152"/>
      <c r="J4486" s="152"/>
      <c r="O4486" s="161"/>
      <c r="P4486" s="161"/>
      <c r="Q4486" s="161"/>
      <c r="S4486" s="156"/>
      <c r="T4486" s="156"/>
      <c r="U4486" s="156"/>
      <c r="AA4486" s="156"/>
      <c r="AB4486" s="156"/>
      <c r="AC4486" s="156"/>
      <c r="AR4486" s="156"/>
      <c r="AS4486" s="156"/>
      <c r="AT4486" s="156"/>
      <c r="AU4486" s="156"/>
      <c r="AV4486" s="156"/>
      <c r="AW4486" s="156"/>
      <c r="AX4486" s="156"/>
      <c r="AY4486" s="156"/>
      <c r="AZ4486" s="156"/>
      <c r="BA4486" s="156"/>
      <c r="BB4486" s="156"/>
      <c r="BC4486" s="156"/>
    </row>
    <row r="4487">
      <c r="A4487" s="152"/>
      <c r="B4487" s="152"/>
      <c r="E4487" s="156"/>
      <c r="F4487" s="156"/>
      <c r="I4487" s="152"/>
      <c r="J4487" s="152"/>
      <c r="O4487" s="161"/>
      <c r="P4487" s="161"/>
      <c r="Q4487" s="161"/>
      <c r="S4487" s="156"/>
      <c r="T4487" s="156"/>
      <c r="U4487" s="156"/>
      <c r="AA4487" s="156"/>
      <c r="AB4487" s="156"/>
      <c r="AC4487" s="156"/>
      <c r="AR4487" s="156"/>
      <c r="AS4487" s="156"/>
      <c r="AT4487" s="156"/>
      <c r="AU4487" s="156"/>
      <c r="AV4487" s="156"/>
      <c r="AW4487" s="156"/>
      <c r="AX4487" s="156"/>
      <c r="AY4487" s="156"/>
      <c r="AZ4487" s="156"/>
      <c r="BA4487" s="156"/>
      <c r="BB4487" s="156"/>
      <c r="BC4487" s="156"/>
    </row>
    <row r="4488">
      <c r="A4488" s="152"/>
      <c r="B4488" s="152"/>
      <c r="E4488" s="156"/>
      <c r="F4488" s="156"/>
      <c r="I4488" s="152"/>
      <c r="J4488" s="152"/>
      <c r="O4488" s="161"/>
      <c r="P4488" s="161"/>
      <c r="Q4488" s="161"/>
      <c r="S4488" s="156"/>
      <c r="T4488" s="156"/>
      <c r="U4488" s="156"/>
      <c r="AA4488" s="156"/>
      <c r="AB4488" s="156"/>
      <c r="AC4488" s="156"/>
      <c r="AR4488" s="156"/>
      <c r="AS4488" s="156"/>
      <c r="AT4488" s="156"/>
      <c r="AU4488" s="156"/>
      <c r="AV4488" s="156"/>
      <c r="AW4488" s="156"/>
      <c r="AX4488" s="156"/>
      <c r="AY4488" s="156"/>
      <c r="AZ4488" s="156"/>
      <c r="BA4488" s="156"/>
      <c r="BB4488" s="156"/>
      <c r="BC4488" s="156"/>
    </row>
    <row r="4489">
      <c r="A4489" s="152"/>
      <c r="B4489" s="152"/>
      <c r="E4489" s="156"/>
      <c r="F4489" s="156"/>
      <c r="I4489" s="152"/>
      <c r="J4489" s="152"/>
      <c r="O4489" s="161"/>
      <c r="P4489" s="161"/>
      <c r="Q4489" s="161"/>
      <c r="S4489" s="156"/>
      <c r="T4489" s="156"/>
      <c r="U4489" s="156"/>
      <c r="AA4489" s="156"/>
      <c r="AB4489" s="156"/>
      <c r="AC4489" s="156"/>
      <c r="AR4489" s="156"/>
      <c r="AS4489" s="156"/>
      <c r="AT4489" s="156"/>
      <c r="AU4489" s="156"/>
      <c r="AV4489" s="156"/>
      <c r="AW4489" s="156"/>
      <c r="AX4489" s="156"/>
      <c r="AY4489" s="156"/>
      <c r="AZ4489" s="156"/>
      <c r="BA4489" s="156"/>
      <c r="BB4489" s="156"/>
      <c r="BC4489" s="156"/>
    </row>
    <row r="4490">
      <c r="A4490" s="152"/>
      <c r="B4490" s="152"/>
      <c r="E4490" s="156"/>
      <c r="F4490" s="156"/>
      <c r="I4490" s="152"/>
      <c r="J4490" s="152"/>
      <c r="O4490" s="161"/>
      <c r="P4490" s="161"/>
      <c r="Q4490" s="161"/>
      <c r="S4490" s="156"/>
      <c r="T4490" s="156"/>
      <c r="U4490" s="156"/>
      <c r="AA4490" s="156"/>
      <c r="AB4490" s="156"/>
      <c r="AC4490" s="156"/>
      <c r="AR4490" s="156"/>
      <c r="AS4490" s="156"/>
      <c r="AT4490" s="156"/>
      <c r="AU4490" s="156"/>
      <c r="AV4490" s="156"/>
      <c r="AW4490" s="156"/>
      <c r="AX4490" s="156"/>
      <c r="AY4490" s="156"/>
      <c r="AZ4490" s="156"/>
      <c r="BA4490" s="156"/>
      <c r="BB4490" s="156"/>
      <c r="BC4490" s="156"/>
    </row>
    <row r="4491">
      <c r="A4491" s="152"/>
      <c r="B4491" s="152"/>
      <c r="E4491" s="156"/>
      <c r="F4491" s="156"/>
      <c r="I4491" s="152"/>
      <c r="J4491" s="152"/>
      <c r="O4491" s="161"/>
      <c r="P4491" s="161"/>
      <c r="Q4491" s="161"/>
      <c r="S4491" s="156"/>
      <c r="T4491" s="156"/>
      <c r="U4491" s="156"/>
      <c r="AA4491" s="156"/>
      <c r="AB4491" s="156"/>
      <c r="AC4491" s="156"/>
      <c r="AR4491" s="156"/>
      <c r="AS4491" s="156"/>
      <c r="AT4491" s="156"/>
      <c r="AU4491" s="156"/>
      <c r="AV4491" s="156"/>
      <c r="AW4491" s="156"/>
      <c r="AX4491" s="156"/>
      <c r="AY4491" s="156"/>
      <c r="AZ4491" s="156"/>
      <c r="BA4491" s="156"/>
      <c r="BB4491" s="156"/>
      <c r="BC4491" s="156"/>
    </row>
    <row r="4492">
      <c r="A4492" s="152"/>
      <c r="B4492" s="152"/>
      <c r="E4492" s="156"/>
      <c r="F4492" s="156"/>
      <c r="I4492" s="152"/>
      <c r="J4492" s="152"/>
      <c r="O4492" s="161"/>
      <c r="P4492" s="161"/>
      <c r="Q4492" s="161"/>
      <c r="S4492" s="156"/>
      <c r="T4492" s="156"/>
      <c r="U4492" s="156"/>
      <c r="AA4492" s="156"/>
      <c r="AB4492" s="156"/>
      <c r="AC4492" s="156"/>
      <c r="AR4492" s="156"/>
      <c r="AS4492" s="156"/>
      <c r="AT4492" s="156"/>
      <c r="AU4492" s="156"/>
      <c r="AV4492" s="156"/>
      <c r="AW4492" s="156"/>
      <c r="AX4492" s="156"/>
      <c r="AY4492" s="156"/>
      <c r="AZ4492" s="156"/>
      <c r="BA4492" s="156"/>
      <c r="BB4492" s="156"/>
      <c r="BC4492" s="156"/>
    </row>
    <row r="4493">
      <c r="A4493" s="152"/>
      <c r="B4493" s="152"/>
      <c r="E4493" s="156"/>
      <c r="F4493" s="156"/>
      <c r="I4493" s="152"/>
      <c r="J4493" s="152"/>
      <c r="O4493" s="161"/>
      <c r="P4493" s="161"/>
      <c r="Q4493" s="161"/>
      <c r="S4493" s="156"/>
      <c r="T4493" s="156"/>
      <c r="U4493" s="156"/>
      <c r="AA4493" s="156"/>
      <c r="AB4493" s="156"/>
      <c r="AC4493" s="156"/>
      <c r="AR4493" s="156"/>
      <c r="AS4493" s="156"/>
      <c r="AT4493" s="156"/>
      <c r="AU4493" s="156"/>
      <c r="AV4493" s="156"/>
      <c r="AW4493" s="156"/>
      <c r="AX4493" s="156"/>
      <c r="AY4493" s="156"/>
      <c r="AZ4493" s="156"/>
      <c r="BA4493" s="156"/>
      <c r="BB4493" s="156"/>
      <c r="BC4493" s="156"/>
    </row>
    <row r="4494">
      <c r="A4494" s="152"/>
      <c r="B4494" s="152"/>
      <c r="E4494" s="156"/>
      <c r="F4494" s="156"/>
      <c r="I4494" s="152"/>
      <c r="J4494" s="152"/>
      <c r="O4494" s="161"/>
      <c r="P4494" s="161"/>
      <c r="Q4494" s="161"/>
      <c r="S4494" s="156"/>
      <c r="T4494" s="156"/>
      <c r="U4494" s="156"/>
      <c r="AA4494" s="156"/>
      <c r="AB4494" s="156"/>
      <c r="AC4494" s="156"/>
      <c r="AR4494" s="156"/>
      <c r="AS4494" s="156"/>
      <c r="AT4494" s="156"/>
      <c r="AU4494" s="156"/>
      <c r="AV4494" s="156"/>
      <c r="AW4494" s="156"/>
      <c r="AX4494" s="156"/>
      <c r="AY4494" s="156"/>
      <c r="AZ4494" s="156"/>
      <c r="BA4494" s="156"/>
      <c r="BB4494" s="156"/>
      <c r="BC4494" s="156"/>
    </row>
    <row r="4495">
      <c r="A4495" s="152"/>
      <c r="B4495" s="152"/>
      <c r="E4495" s="156"/>
      <c r="F4495" s="156"/>
      <c r="I4495" s="152"/>
      <c r="J4495" s="152"/>
      <c r="O4495" s="161"/>
      <c r="P4495" s="161"/>
      <c r="Q4495" s="161"/>
      <c r="S4495" s="156"/>
      <c r="T4495" s="156"/>
      <c r="U4495" s="156"/>
      <c r="AA4495" s="156"/>
      <c r="AB4495" s="156"/>
      <c r="AC4495" s="156"/>
      <c r="AR4495" s="156"/>
      <c r="AS4495" s="156"/>
      <c r="AT4495" s="156"/>
      <c r="AU4495" s="156"/>
      <c r="AV4495" s="156"/>
      <c r="AW4495" s="156"/>
      <c r="AX4495" s="156"/>
      <c r="AY4495" s="156"/>
      <c r="AZ4495" s="156"/>
      <c r="BA4495" s="156"/>
      <c r="BB4495" s="156"/>
      <c r="BC4495" s="156"/>
    </row>
    <row r="4496">
      <c r="A4496" s="152"/>
      <c r="B4496" s="152"/>
      <c r="E4496" s="156"/>
      <c r="F4496" s="156"/>
      <c r="I4496" s="152"/>
      <c r="J4496" s="152"/>
      <c r="O4496" s="161"/>
      <c r="P4496" s="161"/>
      <c r="Q4496" s="161"/>
      <c r="S4496" s="156"/>
      <c r="T4496" s="156"/>
      <c r="U4496" s="156"/>
      <c r="AA4496" s="156"/>
      <c r="AB4496" s="156"/>
      <c r="AC4496" s="156"/>
      <c r="AR4496" s="156"/>
      <c r="AS4496" s="156"/>
      <c r="AT4496" s="156"/>
      <c r="AU4496" s="156"/>
      <c r="AV4496" s="156"/>
      <c r="AW4496" s="156"/>
      <c r="AX4496" s="156"/>
      <c r="AY4496" s="156"/>
      <c r="AZ4496" s="156"/>
      <c r="BA4496" s="156"/>
      <c r="BB4496" s="156"/>
      <c r="BC4496" s="156"/>
    </row>
    <row r="4497">
      <c r="A4497" s="152"/>
      <c r="B4497" s="152"/>
      <c r="E4497" s="156"/>
      <c r="F4497" s="156"/>
      <c r="I4497" s="152"/>
      <c r="J4497" s="152"/>
      <c r="O4497" s="161"/>
      <c r="P4497" s="161"/>
      <c r="Q4497" s="161"/>
      <c r="S4497" s="156"/>
      <c r="T4497" s="156"/>
      <c r="U4497" s="156"/>
      <c r="AA4497" s="156"/>
      <c r="AB4497" s="156"/>
      <c r="AC4497" s="156"/>
      <c r="AR4497" s="156"/>
      <c r="AS4497" s="156"/>
      <c r="AT4497" s="156"/>
      <c r="AU4497" s="156"/>
      <c r="AV4497" s="156"/>
      <c r="AW4497" s="156"/>
      <c r="AX4497" s="156"/>
      <c r="AY4497" s="156"/>
      <c r="AZ4497" s="156"/>
      <c r="BA4497" s="156"/>
      <c r="BB4497" s="156"/>
      <c r="BC4497" s="156"/>
    </row>
    <row r="4498">
      <c r="A4498" s="152"/>
      <c r="B4498" s="152"/>
      <c r="E4498" s="156"/>
      <c r="F4498" s="156"/>
      <c r="I4498" s="152"/>
      <c r="J4498" s="152"/>
      <c r="O4498" s="161"/>
      <c r="P4498" s="161"/>
      <c r="Q4498" s="161"/>
      <c r="S4498" s="156"/>
      <c r="T4498" s="156"/>
      <c r="U4498" s="156"/>
      <c r="AA4498" s="156"/>
      <c r="AB4498" s="156"/>
      <c r="AC4498" s="156"/>
      <c r="AR4498" s="156"/>
      <c r="AS4498" s="156"/>
      <c r="AT4498" s="156"/>
      <c r="AU4498" s="156"/>
      <c r="AV4498" s="156"/>
      <c r="AW4498" s="156"/>
      <c r="AX4498" s="156"/>
      <c r="AY4498" s="156"/>
      <c r="AZ4498" s="156"/>
      <c r="BA4498" s="156"/>
      <c r="BB4498" s="156"/>
      <c r="BC4498" s="156"/>
    </row>
    <row r="4499">
      <c r="A4499" s="152"/>
      <c r="B4499" s="152"/>
      <c r="E4499" s="156"/>
      <c r="F4499" s="156"/>
      <c r="I4499" s="152"/>
      <c r="J4499" s="152"/>
      <c r="O4499" s="161"/>
      <c r="P4499" s="161"/>
      <c r="Q4499" s="161"/>
      <c r="S4499" s="156"/>
      <c r="T4499" s="156"/>
      <c r="U4499" s="156"/>
      <c r="AA4499" s="156"/>
      <c r="AB4499" s="156"/>
      <c r="AC4499" s="156"/>
      <c r="AR4499" s="156"/>
      <c r="AS4499" s="156"/>
      <c r="AT4499" s="156"/>
      <c r="AU4499" s="156"/>
      <c r="AV4499" s="156"/>
      <c r="AW4499" s="156"/>
      <c r="AX4499" s="156"/>
      <c r="AY4499" s="156"/>
      <c r="AZ4499" s="156"/>
      <c r="BA4499" s="156"/>
      <c r="BB4499" s="156"/>
      <c r="BC4499" s="156"/>
    </row>
    <row r="4500">
      <c r="A4500" s="152"/>
      <c r="B4500" s="152"/>
      <c r="E4500" s="156"/>
      <c r="F4500" s="156"/>
      <c r="I4500" s="152"/>
      <c r="J4500" s="152"/>
      <c r="O4500" s="161"/>
      <c r="P4500" s="161"/>
      <c r="Q4500" s="161"/>
      <c r="S4500" s="156"/>
      <c r="T4500" s="156"/>
      <c r="U4500" s="156"/>
      <c r="AA4500" s="156"/>
      <c r="AB4500" s="156"/>
      <c r="AC4500" s="156"/>
      <c r="AR4500" s="156"/>
      <c r="AS4500" s="156"/>
      <c r="AT4500" s="156"/>
      <c r="AU4500" s="156"/>
      <c r="AV4500" s="156"/>
      <c r="AW4500" s="156"/>
      <c r="AX4500" s="156"/>
      <c r="AY4500" s="156"/>
      <c r="AZ4500" s="156"/>
      <c r="BA4500" s="156"/>
      <c r="BB4500" s="156"/>
      <c r="BC4500" s="156"/>
    </row>
    <row r="4501">
      <c r="A4501" s="152"/>
      <c r="B4501" s="152"/>
      <c r="E4501" s="156"/>
      <c r="F4501" s="156"/>
      <c r="I4501" s="152"/>
      <c r="J4501" s="152"/>
      <c r="O4501" s="161"/>
      <c r="P4501" s="161"/>
      <c r="Q4501" s="161"/>
      <c r="S4501" s="156"/>
      <c r="T4501" s="156"/>
      <c r="U4501" s="156"/>
      <c r="AA4501" s="156"/>
      <c r="AB4501" s="156"/>
      <c r="AC4501" s="156"/>
      <c r="AR4501" s="156"/>
      <c r="AS4501" s="156"/>
      <c r="AT4501" s="156"/>
      <c r="AU4501" s="156"/>
      <c r="AV4501" s="156"/>
      <c r="AW4501" s="156"/>
      <c r="AX4501" s="156"/>
      <c r="AY4501" s="156"/>
      <c r="AZ4501" s="156"/>
      <c r="BA4501" s="156"/>
      <c r="BB4501" s="156"/>
      <c r="BC4501" s="156"/>
    </row>
    <row r="4502">
      <c r="A4502" s="152"/>
      <c r="B4502" s="152"/>
      <c r="E4502" s="156"/>
      <c r="F4502" s="156"/>
      <c r="I4502" s="152"/>
      <c r="J4502" s="152"/>
      <c r="O4502" s="161"/>
      <c r="P4502" s="161"/>
      <c r="Q4502" s="161"/>
      <c r="S4502" s="156"/>
      <c r="T4502" s="156"/>
      <c r="U4502" s="156"/>
      <c r="AA4502" s="156"/>
      <c r="AB4502" s="156"/>
      <c r="AC4502" s="156"/>
      <c r="AR4502" s="156"/>
      <c r="AS4502" s="156"/>
      <c r="AT4502" s="156"/>
      <c r="AU4502" s="156"/>
      <c r="AV4502" s="156"/>
      <c r="AW4502" s="156"/>
      <c r="AX4502" s="156"/>
      <c r="AY4502" s="156"/>
      <c r="AZ4502" s="156"/>
      <c r="BA4502" s="156"/>
      <c r="BB4502" s="156"/>
      <c r="BC4502" s="156"/>
    </row>
    <row r="4503">
      <c r="A4503" s="152"/>
      <c r="B4503" s="152"/>
      <c r="E4503" s="156"/>
      <c r="F4503" s="156"/>
      <c r="I4503" s="152"/>
      <c r="J4503" s="152"/>
      <c r="O4503" s="161"/>
      <c r="P4503" s="161"/>
      <c r="Q4503" s="161"/>
      <c r="S4503" s="156"/>
      <c r="T4503" s="156"/>
      <c r="U4503" s="156"/>
      <c r="AA4503" s="156"/>
      <c r="AB4503" s="156"/>
      <c r="AC4503" s="156"/>
      <c r="AR4503" s="156"/>
      <c r="AS4503" s="156"/>
      <c r="AT4503" s="156"/>
      <c r="AU4503" s="156"/>
      <c r="AV4503" s="156"/>
      <c r="AW4503" s="156"/>
      <c r="AX4503" s="156"/>
      <c r="AY4503" s="156"/>
      <c r="AZ4503" s="156"/>
      <c r="BA4503" s="156"/>
      <c r="BB4503" s="156"/>
      <c r="BC4503" s="156"/>
    </row>
    <row r="4504">
      <c r="A4504" s="152"/>
      <c r="B4504" s="152"/>
      <c r="E4504" s="156"/>
      <c r="F4504" s="156"/>
      <c r="I4504" s="152"/>
      <c r="J4504" s="152"/>
      <c r="O4504" s="161"/>
      <c r="P4504" s="161"/>
      <c r="Q4504" s="161"/>
      <c r="S4504" s="156"/>
      <c r="T4504" s="156"/>
      <c r="U4504" s="156"/>
      <c r="AA4504" s="156"/>
      <c r="AB4504" s="156"/>
      <c r="AC4504" s="156"/>
      <c r="AR4504" s="156"/>
      <c r="AS4504" s="156"/>
      <c r="AT4504" s="156"/>
      <c r="AU4504" s="156"/>
      <c r="AV4504" s="156"/>
      <c r="AW4504" s="156"/>
      <c r="AX4504" s="156"/>
      <c r="AY4504" s="156"/>
      <c r="AZ4504" s="156"/>
      <c r="BA4504" s="156"/>
      <c r="BB4504" s="156"/>
      <c r="BC4504" s="156"/>
    </row>
    <row r="4505">
      <c r="A4505" s="152"/>
      <c r="B4505" s="152"/>
      <c r="E4505" s="156"/>
      <c r="F4505" s="156"/>
      <c r="I4505" s="152"/>
      <c r="J4505" s="152"/>
      <c r="O4505" s="161"/>
      <c r="P4505" s="161"/>
      <c r="Q4505" s="161"/>
      <c r="S4505" s="156"/>
      <c r="T4505" s="156"/>
      <c r="U4505" s="156"/>
      <c r="AA4505" s="156"/>
      <c r="AB4505" s="156"/>
      <c r="AC4505" s="156"/>
      <c r="AR4505" s="156"/>
      <c r="AS4505" s="156"/>
      <c r="AT4505" s="156"/>
      <c r="AU4505" s="156"/>
      <c r="AV4505" s="156"/>
      <c r="AW4505" s="156"/>
      <c r="AX4505" s="156"/>
      <c r="AY4505" s="156"/>
      <c r="AZ4505" s="156"/>
      <c r="BA4505" s="156"/>
      <c r="BB4505" s="156"/>
      <c r="BC4505" s="156"/>
    </row>
    <row r="4506">
      <c r="A4506" s="152"/>
      <c r="B4506" s="152"/>
      <c r="E4506" s="156"/>
      <c r="F4506" s="156"/>
      <c r="I4506" s="152"/>
      <c r="J4506" s="152"/>
      <c r="O4506" s="161"/>
      <c r="P4506" s="161"/>
      <c r="Q4506" s="161"/>
      <c r="S4506" s="156"/>
      <c r="T4506" s="156"/>
      <c r="U4506" s="156"/>
      <c r="AA4506" s="156"/>
      <c r="AB4506" s="156"/>
      <c r="AC4506" s="156"/>
      <c r="AR4506" s="156"/>
      <c r="AS4506" s="156"/>
      <c r="AT4506" s="156"/>
      <c r="AU4506" s="156"/>
      <c r="AV4506" s="156"/>
      <c r="AW4506" s="156"/>
      <c r="AX4506" s="156"/>
      <c r="AY4506" s="156"/>
      <c r="AZ4506" s="156"/>
      <c r="BA4506" s="156"/>
      <c r="BB4506" s="156"/>
      <c r="BC4506" s="156"/>
    </row>
    <row r="4507">
      <c r="A4507" s="152"/>
      <c r="B4507" s="152"/>
      <c r="E4507" s="156"/>
      <c r="F4507" s="156"/>
      <c r="I4507" s="152"/>
      <c r="J4507" s="152"/>
      <c r="O4507" s="161"/>
      <c r="P4507" s="161"/>
      <c r="Q4507" s="161"/>
      <c r="S4507" s="156"/>
      <c r="T4507" s="156"/>
      <c r="U4507" s="156"/>
      <c r="AA4507" s="156"/>
      <c r="AB4507" s="156"/>
      <c r="AC4507" s="156"/>
      <c r="AR4507" s="156"/>
      <c r="AS4507" s="156"/>
      <c r="AT4507" s="156"/>
      <c r="AU4507" s="156"/>
      <c r="AV4507" s="156"/>
      <c r="AW4507" s="156"/>
      <c r="AX4507" s="156"/>
      <c r="AY4507" s="156"/>
      <c r="AZ4507" s="156"/>
      <c r="BA4507" s="156"/>
      <c r="BB4507" s="156"/>
      <c r="BC4507" s="156"/>
    </row>
    <row r="4508">
      <c r="A4508" s="152"/>
      <c r="B4508" s="152"/>
      <c r="E4508" s="156"/>
      <c r="F4508" s="156"/>
      <c r="I4508" s="152"/>
      <c r="J4508" s="152"/>
      <c r="O4508" s="161"/>
      <c r="P4508" s="161"/>
      <c r="Q4508" s="161"/>
      <c r="S4508" s="156"/>
      <c r="T4508" s="156"/>
      <c r="U4508" s="156"/>
      <c r="AA4508" s="156"/>
      <c r="AB4508" s="156"/>
      <c r="AC4508" s="156"/>
      <c r="AR4508" s="156"/>
      <c r="AS4508" s="156"/>
      <c r="AT4508" s="156"/>
      <c r="AU4508" s="156"/>
      <c r="AV4508" s="156"/>
      <c r="AW4508" s="156"/>
      <c r="AX4508" s="156"/>
      <c r="AY4508" s="156"/>
      <c r="AZ4508" s="156"/>
      <c r="BA4508" s="156"/>
      <c r="BB4508" s="156"/>
      <c r="BC4508" s="156"/>
    </row>
    <row r="4509">
      <c r="A4509" s="152"/>
      <c r="B4509" s="152"/>
      <c r="E4509" s="156"/>
      <c r="F4509" s="156"/>
      <c r="I4509" s="152"/>
      <c r="J4509" s="152"/>
      <c r="O4509" s="161"/>
      <c r="P4509" s="161"/>
      <c r="Q4509" s="161"/>
      <c r="S4509" s="156"/>
      <c r="T4509" s="156"/>
      <c r="U4509" s="156"/>
      <c r="AA4509" s="156"/>
      <c r="AB4509" s="156"/>
      <c r="AC4509" s="156"/>
      <c r="AR4509" s="156"/>
      <c r="AS4509" s="156"/>
      <c r="AT4509" s="156"/>
      <c r="AU4509" s="156"/>
      <c r="AV4509" s="156"/>
      <c r="AW4509" s="156"/>
      <c r="AX4509" s="156"/>
      <c r="AY4509" s="156"/>
      <c r="AZ4509" s="156"/>
      <c r="BA4509" s="156"/>
      <c r="BB4509" s="156"/>
      <c r="BC4509" s="156"/>
    </row>
    <row r="4510">
      <c r="A4510" s="152"/>
      <c r="B4510" s="152"/>
      <c r="E4510" s="156"/>
      <c r="F4510" s="156"/>
      <c r="I4510" s="152"/>
      <c r="J4510" s="152"/>
      <c r="O4510" s="161"/>
      <c r="P4510" s="161"/>
      <c r="Q4510" s="161"/>
      <c r="S4510" s="156"/>
      <c r="T4510" s="156"/>
      <c r="U4510" s="156"/>
      <c r="AA4510" s="156"/>
      <c r="AB4510" s="156"/>
      <c r="AC4510" s="156"/>
      <c r="AR4510" s="156"/>
      <c r="AS4510" s="156"/>
      <c r="AT4510" s="156"/>
      <c r="AU4510" s="156"/>
      <c r="AV4510" s="156"/>
      <c r="AW4510" s="156"/>
      <c r="AX4510" s="156"/>
      <c r="AY4510" s="156"/>
      <c r="AZ4510" s="156"/>
      <c r="BA4510" s="156"/>
      <c r="BB4510" s="156"/>
      <c r="BC4510" s="156"/>
    </row>
    <row r="4511">
      <c r="A4511" s="152"/>
      <c r="B4511" s="152"/>
      <c r="E4511" s="156"/>
      <c r="F4511" s="156"/>
      <c r="I4511" s="152"/>
      <c r="J4511" s="152"/>
      <c r="O4511" s="161"/>
      <c r="P4511" s="161"/>
      <c r="Q4511" s="161"/>
      <c r="S4511" s="156"/>
      <c r="T4511" s="156"/>
      <c r="U4511" s="156"/>
      <c r="AA4511" s="156"/>
      <c r="AB4511" s="156"/>
      <c r="AC4511" s="156"/>
      <c r="AR4511" s="156"/>
      <c r="AS4511" s="156"/>
      <c r="AT4511" s="156"/>
      <c r="AU4511" s="156"/>
      <c r="AV4511" s="156"/>
      <c r="AW4511" s="156"/>
      <c r="AX4511" s="156"/>
      <c r="AY4511" s="156"/>
      <c r="AZ4511" s="156"/>
      <c r="BA4511" s="156"/>
      <c r="BB4511" s="156"/>
      <c r="BC4511" s="156"/>
    </row>
    <row r="4512">
      <c r="A4512" s="152"/>
      <c r="B4512" s="152"/>
      <c r="E4512" s="156"/>
      <c r="F4512" s="156"/>
      <c r="I4512" s="152"/>
      <c r="J4512" s="152"/>
      <c r="O4512" s="161"/>
      <c r="P4512" s="161"/>
      <c r="Q4512" s="161"/>
      <c r="S4512" s="156"/>
      <c r="T4512" s="156"/>
      <c r="U4512" s="156"/>
      <c r="AA4512" s="156"/>
      <c r="AB4512" s="156"/>
      <c r="AC4512" s="156"/>
      <c r="AR4512" s="156"/>
      <c r="AS4512" s="156"/>
      <c r="AT4512" s="156"/>
      <c r="AU4512" s="156"/>
      <c r="AV4512" s="156"/>
      <c r="AW4512" s="156"/>
      <c r="AX4512" s="156"/>
      <c r="AY4512" s="156"/>
      <c r="AZ4512" s="156"/>
      <c r="BA4512" s="156"/>
      <c r="BB4512" s="156"/>
      <c r="BC4512" s="156"/>
    </row>
    <row r="4513">
      <c r="A4513" s="152"/>
      <c r="B4513" s="152"/>
      <c r="E4513" s="156"/>
      <c r="F4513" s="156"/>
      <c r="I4513" s="152"/>
      <c r="J4513" s="152"/>
      <c r="O4513" s="161"/>
      <c r="P4513" s="161"/>
      <c r="Q4513" s="161"/>
      <c r="S4513" s="156"/>
      <c r="T4513" s="156"/>
      <c r="U4513" s="156"/>
      <c r="AA4513" s="156"/>
      <c r="AB4513" s="156"/>
      <c r="AC4513" s="156"/>
      <c r="AR4513" s="156"/>
      <c r="AS4513" s="156"/>
      <c r="AT4513" s="156"/>
      <c r="AU4513" s="156"/>
      <c r="AV4513" s="156"/>
      <c r="AW4513" s="156"/>
      <c r="AX4513" s="156"/>
      <c r="AY4513" s="156"/>
      <c r="AZ4513" s="156"/>
      <c r="BA4513" s="156"/>
      <c r="BB4513" s="156"/>
      <c r="BC4513" s="156"/>
    </row>
    <row r="4514">
      <c r="A4514" s="152"/>
      <c r="B4514" s="152"/>
      <c r="E4514" s="156"/>
      <c r="F4514" s="156"/>
      <c r="I4514" s="152"/>
      <c r="J4514" s="152"/>
      <c r="O4514" s="161"/>
      <c r="P4514" s="161"/>
      <c r="Q4514" s="161"/>
      <c r="S4514" s="156"/>
      <c r="T4514" s="156"/>
      <c r="U4514" s="156"/>
      <c r="AA4514" s="156"/>
      <c r="AB4514" s="156"/>
      <c r="AC4514" s="156"/>
      <c r="AR4514" s="156"/>
      <c r="AS4514" s="156"/>
      <c r="AT4514" s="156"/>
      <c r="AU4514" s="156"/>
      <c r="AV4514" s="156"/>
      <c r="AW4514" s="156"/>
      <c r="AX4514" s="156"/>
      <c r="AY4514" s="156"/>
      <c r="AZ4514" s="156"/>
      <c r="BA4514" s="156"/>
      <c r="BB4514" s="156"/>
      <c r="BC4514" s="156"/>
    </row>
    <row r="4515">
      <c r="A4515" s="152"/>
      <c r="B4515" s="152"/>
      <c r="E4515" s="156"/>
      <c r="F4515" s="156"/>
      <c r="I4515" s="152"/>
      <c r="J4515" s="152"/>
      <c r="O4515" s="161"/>
      <c r="P4515" s="161"/>
      <c r="Q4515" s="161"/>
      <c r="S4515" s="156"/>
      <c r="T4515" s="156"/>
      <c r="U4515" s="156"/>
      <c r="AA4515" s="156"/>
      <c r="AB4515" s="156"/>
      <c r="AC4515" s="156"/>
      <c r="AR4515" s="156"/>
      <c r="AS4515" s="156"/>
      <c r="AT4515" s="156"/>
      <c r="AU4515" s="156"/>
      <c r="AV4515" s="156"/>
      <c r="AW4515" s="156"/>
      <c r="AX4515" s="156"/>
      <c r="AY4515" s="156"/>
      <c r="AZ4515" s="156"/>
      <c r="BA4515" s="156"/>
      <c r="BB4515" s="156"/>
      <c r="BC4515" s="156"/>
    </row>
    <row r="4516">
      <c r="A4516" s="152"/>
      <c r="B4516" s="152"/>
      <c r="E4516" s="156"/>
      <c r="F4516" s="156"/>
      <c r="I4516" s="152"/>
      <c r="J4516" s="152"/>
      <c r="O4516" s="161"/>
      <c r="P4516" s="161"/>
      <c r="Q4516" s="161"/>
      <c r="S4516" s="156"/>
      <c r="T4516" s="156"/>
      <c r="U4516" s="156"/>
      <c r="AA4516" s="156"/>
      <c r="AB4516" s="156"/>
      <c r="AC4516" s="156"/>
      <c r="AR4516" s="156"/>
      <c r="AS4516" s="156"/>
      <c r="AT4516" s="156"/>
      <c r="AU4516" s="156"/>
      <c r="AV4516" s="156"/>
      <c r="AW4516" s="156"/>
      <c r="AX4516" s="156"/>
      <c r="AY4516" s="156"/>
      <c r="AZ4516" s="156"/>
      <c r="BA4516" s="156"/>
      <c r="BB4516" s="156"/>
      <c r="BC4516" s="156"/>
    </row>
    <row r="4517">
      <c r="A4517" s="152"/>
      <c r="B4517" s="152"/>
      <c r="E4517" s="156"/>
      <c r="F4517" s="156"/>
      <c r="I4517" s="152"/>
      <c r="J4517" s="152"/>
      <c r="O4517" s="161"/>
      <c r="P4517" s="161"/>
      <c r="Q4517" s="161"/>
      <c r="S4517" s="156"/>
      <c r="T4517" s="156"/>
      <c r="U4517" s="156"/>
      <c r="AA4517" s="156"/>
      <c r="AB4517" s="156"/>
      <c r="AC4517" s="156"/>
      <c r="AR4517" s="156"/>
      <c r="AS4517" s="156"/>
      <c r="AT4517" s="156"/>
      <c r="AU4517" s="156"/>
      <c r="AV4517" s="156"/>
      <c r="AW4517" s="156"/>
      <c r="AX4517" s="156"/>
      <c r="AY4517" s="156"/>
      <c r="AZ4517" s="156"/>
      <c r="BA4517" s="156"/>
      <c r="BB4517" s="156"/>
      <c r="BC4517" s="156"/>
    </row>
    <row r="4518">
      <c r="A4518" s="152"/>
      <c r="B4518" s="152"/>
      <c r="E4518" s="156"/>
      <c r="F4518" s="156"/>
      <c r="I4518" s="152"/>
      <c r="J4518" s="152"/>
      <c r="O4518" s="161"/>
      <c r="P4518" s="161"/>
      <c r="Q4518" s="161"/>
      <c r="S4518" s="156"/>
      <c r="T4518" s="156"/>
      <c r="U4518" s="156"/>
      <c r="AA4518" s="156"/>
      <c r="AB4518" s="156"/>
      <c r="AC4518" s="156"/>
      <c r="AR4518" s="156"/>
      <c r="AS4518" s="156"/>
      <c r="AT4518" s="156"/>
      <c r="AU4518" s="156"/>
      <c r="AV4518" s="156"/>
      <c r="AW4518" s="156"/>
      <c r="AX4518" s="156"/>
      <c r="AY4518" s="156"/>
      <c r="AZ4518" s="156"/>
      <c r="BA4518" s="156"/>
      <c r="BB4518" s="156"/>
      <c r="BC4518" s="156"/>
    </row>
    <row r="4519">
      <c r="A4519" s="152"/>
      <c r="B4519" s="152"/>
      <c r="E4519" s="156"/>
      <c r="F4519" s="156"/>
      <c r="I4519" s="152"/>
      <c r="J4519" s="152"/>
      <c r="O4519" s="161"/>
      <c r="P4519" s="161"/>
      <c r="Q4519" s="161"/>
      <c r="S4519" s="156"/>
      <c r="T4519" s="156"/>
      <c r="U4519" s="156"/>
      <c r="AA4519" s="156"/>
      <c r="AB4519" s="156"/>
      <c r="AC4519" s="156"/>
      <c r="AR4519" s="156"/>
      <c r="AS4519" s="156"/>
      <c r="AT4519" s="156"/>
      <c r="AU4519" s="156"/>
      <c r="AV4519" s="156"/>
      <c r="AW4519" s="156"/>
      <c r="AX4519" s="156"/>
      <c r="AY4519" s="156"/>
      <c r="AZ4519" s="156"/>
      <c r="BA4519" s="156"/>
      <c r="BB4519" s="156"/>
      <c r="BC4519" s="156"/>
    </row>
    <row r="4520">
      <c r="A4520" s="152"/>
      <c r="B4520" s="152"/>
      <c r="E4520" s="156"/>
      <c r="F4520" s="156"/>
      <c r="I4520" s="152"/>
      <c r="J4520" s="152"/>
      <c r="O4520" s="161"/>
      <c r="P4520" s="161"/>
      <c r="Q4520" s="161"/>
      <c r="S4520" s="156"/>
      <c r="T4520" s="156"/>
      <c r="U4520" s="156"/>
      <c r="AA4520" s="156"/>
      <c r="AB4520" s="156"/>
      <c r="AC4520" s="156"/>
      <c r="AR4520" s="156"/>
      <c r="AS4520" s="156"/>
      <c r="AT4520" s="156"/>
      <c r="AU4520" s="156"/>
      <c r="AV4520" s="156"/>
      <c r="AW4520" s="156"/>
      <c r="AX4520" s="156"/>
      <c r="AY4520" s="156"/>
      <c r="AZ4520" s="156"/>
      <c r="BA4520" s="156"/>
      <c r="BB4520" s="156"/>
      <c r="BC4520" s="156"/>
    </row>
    <row r="4521">
      <c r="A4521" s="152"/>
      <c r="B4521" s="152"/>
      <c r="E4521" s="156"/>
      <c r="F4521" s="156"/>
      <c r="I4521" s="152"/>
      <c r="J4521" s="152"/>
      <c r="O4521" s="161"/>
      <c r="P4521" s="161"/>
      <c r="Q4521" s="161"/>
      <c r="S4521" s="156"/>
      <c r="T4521" s="156"/>
      <c r="U4521" s="156"/>
      <c r="AA4521" s="156"/>
      <c r="AB4521" s="156"/>
      <c r="AC4521" s="156"/>
      <c r="AR4521" s="156"/>
      <c r="AS4521" s="156"/>
      <c r="AT4521" s="156"/>
      <c r="AU4521" s="156"/>
      <c r="AV4521" s="156"/>
      <c r="AW4521" s="156"/>
      <c r="AX4521" s="156"/>
      <c r="AY4521" s="156"/>
      <c r="AZ4521" s="156"/>
      <c r="BA4521" s="156"/>
      <c r="BB4521" s="156"/>
      <c r="BC4521" s="156"/>
    </row>
    <row r="4522">
      <c r="A4522" s="152"/>
      <c r="B4522" s="152"/>
      <c r="E4522" s="156"/>
      <c r="F4522" s="156"/>
      <c r="I4522" s="152"/>
      <c r="J4522" s="152"/>
      <c r="O4522" s="161"/>
      <c r="P4522" s="161"/>
      <c r="Q4522" s="161"/>
      <c r="S4522" s="156"/>
      <c r="T4522" s="156"/>
      <c r="U4522" s="156"/>
      <c r="AA4522" s="156"/>
      <c r="AB4522" s="156"/>
      <c r="AC4522" s="156"/>
      <c r="AR4522" s="156"/>
      <c r="AS4522" s="156"/>
      <c r="AT4522" s="156"/>
      <c r="AU4522" s="156"/>
      <c r="AV4522" s="156"/>
      <c r="AW4522" s="156"/>
      <c r="AX4522" s="156"/>
      <c r="AY4522" s="156"/>
      <c r="AZ4522" s="156"/>
      <c r="BA4522" s="156"/>
      <c r="BB4522" s="156"/>
      <c r="BC4522" s="156"/>
    </row>
    <row r="4523">
      <c r="A4523" s="152"/>
      <c r="B4523" s="152"/>
      <c r="E4523" s="156"/>
      <c r="F4523" s="156"/>
      <c r="I4523" s="152"/>
      <c r="J4523" s="152"/>
      <c r="O4523" s="161"/>
      <c r="P4523" s="161"/>
      <c r="Q4523" s="161"/>
      <c r="S4523" s="156"/>
      <c r="T4523" s="156"/>
      <c r="U4523" s="156"/>
      <c r="AA4523" s="156"/>
      <c r="AB4523" s="156"/>
      <c r="AC4523" s="156"/>
      <c r="AR4523" s="156"/>
      <c r="AS4523" s="156"/>
      <c r="AT4523" s="156"/>
      <c r="AU4523" s="156"/>
      <c r="AV4523" s="156"/>
      <c r="AW4523" s="156"/>
      <c r="AX4523" s="156"/>
      <c r="AY4523" s="156"/>
      <c r="AZ4523" s="156"/>
      <c r="BA4523" s="156"/>
      <c r="BB4523" s="156"/>
      <c r="BC4523" s="156"/>
    </row>
    <row r="4524">
      <c r="A4524" s="152"/>
      <c r="B4524" s="152"/>
      <c r="E4524" s="156"/>
      <c r="F4524" s="156"/>
      <c r="I4524" s="152"/>
      <c r="J4524" s="152"/>
      <c r="O4524" s="161"/>
      <c r="P4524" s="161"/>
      <c r="Q4524" s="161"/>
      <c r="S4524" s="156"/>
      <c r="T4524" s="156"/>
      <c r="U4524" s="156"/>
      <c r="AA4524" s="156"/>
      <c r="AB4524" s="156"/>
      <c r="AC4524" s="156"/>
      <c r="AR4524" s="156"/>
      <c r="AS4524" s="156"/>
      <c r="AT4524" s="156"/>
      <c r="AU4524" s="156"/>
      <c r="AV4524" s="156"/>
      <c r="AW4524" s="156"/>
      <c r="AX4524" s="156"/>
      <c r="AY4524" s="156"/>
      <c r="AZ4524" s="156"/>
      <c r="BA4524" s="156"/>
      <c r="BB4524" s="156"/>
      <c r="BC4524" s="156"/>
    </row>
    <row r="4525">
      <c r="A4525" s="152"/>
      <c r="B4525" s="152"/>
      <c r="E4525" s="156"/>
      <c r="F4525" s="156"/>
      <c r="I4525" s="152"/>
      <c r="J4525" s="152"/>
      <c r="O4525" s="161"/>
      <c r="P4525" s="161"/>
      <c r="Q4525" s="161"/>
      <c r="S4525" s="156"/>
      <c r="T4525" s="156"/>
      <c r="U4525" s="156"/>
      <c r="AA4525" s="156"/>
      <c r="AB4525" s="156"/>
      <c r="AC4525" s="156"/>
      <c r="AR4525" s="156"/>
      <c r="AS4525" s="156"/>
      <c r="AT4525" s="156"/>
      <c r="AU4525" s="156"/>
      <c r="AV4525" s="156"/>
      <c r="AW4525" s="156"/>
      <c r="AX4525" s="156"/>
      <c r="AY4525" s="156"/>
      <c r="AZ4525" s="156"/>
      <c r="BA4525" s="156"/>
      <c r="BB4525" s="156"/>
      <c r="BC4525" s="156"/>
    </row>
    <row r="4526">
      <c r="A4526" s="152"/>
      <c r="B4526" s="152"/>
      <c r="E4526" s="156"/>
      <c r="F4526" s="156"/>
      <c r="I4526" s="152"/>
      <c r="J4526" s="152"/>
      <c r="O4526" s="161"/>
      <c r="P4526" s="161"/>
      <c r="Q4526" s="161"/>
      <c r="S4526" s="156"/>
      <c r="T4526" s="156"/>
      <c r="U4526" s="156"/>
      <c r="AA4526" s="156"/>
      <c r="AB4526" s="156"/>
      <c r="AC4526" s="156"/>
      <c r="AR4526" s="156"/>
      <c r="AS4526" s="156"/>
      <c r="AT4526" s="156"/>
      <c r="AU4526" s="156"/>
      <c r="AV4526" s="156"/>
      <c r="AW4526" s="156"/>
      <c r="AX4526" s="156"/>
      <c r="AY4526" s="156"/>
      <c r="AZ4526" s="156"/>
      <c r="BA4526" s="156"/>
      <c r="BB4526" s="156"/>
      <c r="BC4526" s="156"/>
    </row>
    <row r="4527">
      <c r="A4527" s="152"/>
      <c r="B4527" s="152"/>
      <c r="E4527" s="156"/>
      <c r="F4527" s="156"/>
      <c r="I4527" s="152"/>
      <c r="J4527" s="152"/>
      <c r="O4527" s="161"/>
      <c r="P4527" s="161"/>
      <c r="Q4527" s="161"/>
      <c r="S4527" s="156"/>
      <c r="T4527" s="156"/>
      <c r="U4527" s="156"/>
      <c r="AA4527" s="156"/>
      <c r="AB4527" s="156"/>
      <c r="AC4527" s="156"/>
      <c r="AR4527" s="156"/>
      <c r="AS4527" s="156"/>
      <c r="AT4527" s="156"/>
      <c r="AU4527" s="156"/>
      <c r="AV4527" s="156"/>
      <c r="AW4527" s="156"/>
      <c r="AX4527" s="156"/>
      <c r="AY4527" s="156"/>
      <c r="AZ4527" s="156"/>
      <c r="BA4527" s="156"/>
      <c r="BB4527" s="156"/>
      <c r="BC4527" s="156"/>
    </row>
    <row r="4528">
      <c r="A4528" s="152"/>
      <c r="B4528" s="152"/>
      <c r="E4528" s="156"/>
      <c r="F4528" s="156"/>
      <c r="I4528" s="152"/>
      <c r="J4528" s="152"/>
      <c r="O4528" s="161"/>
      <c r="P4528" s="161"/>
      <c r="Q4528" s="161"/>
      <c r="S4528" s="156"/>
      <c r="T4528" s="156"/>
      <c r="U4528" s="156"/>
      <c r="AA4528" s="156"/>
      <c r="AB4528" s="156"/>
      <c r="AC4528" s="156"/>
      <c r="AR4528" s="156"/>
      <c r="AS4528" s="156"/>
      <c r="AT4528" s="156"/>
      <c r="AU4528" s="156"/>
      <c r="AV4528" s="156"/>
      <c r="AW4528" s="156"/>
      <c r="AX4528" s="156"/>
      <c r="AY4528" s="156"/>
      <c r="AZ4528" s="156"/>
      <c r="BA4528" s="156"/>
      <c r="BB4528" s="156"/>
      <c r="BC4528" s="156"/>
    </row>
    <row r="4529">
      <c r="A4529" s="152"/>
      <c r="B4529" s="152"/>
      <c r="E4529" s="156"/>
      <c r="F4529" s="156"/>
      <c r="I4529" s="152"/>
      <c r="J4529" s="152"/>
      <c r="O4529" s="161"/>
      <c r="P4529" s="161"/>
      <c r="Q4529" s="161"/>
      <c r="S4529" s="156"/>
      <c r="T4529" s="156"/>
      <c r="U4529" s="156"/>
      <c r="AA4529" s="156"/>
      <c r="AB4529" s="156"/>
      <c r="AC4529" s="156"/>
      <c r="AR4529" s="156"/>
      <c r="AS4529" s="156"/>
      <c r="AT4529" s="156"/>
      <c r="AU4529" s="156"/>
      <c r="AV4529" s="156"/>
      <c r="AW4529" s="156"/>
      <c r="AX4529" s="156"/>
      <c r="AY4529" s="156"/>
      <c r="AZ4529" s="156"/>
      <c r="BA4529" s="156"/>
      <c r="BB4529" s="156"/>
      <c r="BC4529" s="156"/>
    </row>
    <row r="4530">
      <c r="A4530" s="152"/>
      <c r="B4530" s="152"/>
      <c r="E4530" s="156"/>
      <c r="F4530" s="156"/>
      <c r="I4530" s="152"/>
      <c r="J4530" s="152"/>
      <c r="O4530" s="161"/>
      <c r="P4530" s="161"/>
      <c r="Q4530" s="161"/>
      <c r="S4530" s="156"/>
      <c r="T4530" s="156"/>
      <c r="U4530" s="156"/>
      <c r="AA4530" s="156"/>
      <c r="AB4530" s="156"/>
      <c r="AC4530" s="156"/>
      <c r="AR4530" s="156"/>
      <c r="AS4530" s="156"/>
      <c r="AT4530" s="156"/>
      <c r="AU4530" s="156"/>
      <c r="AV4530" s="156"/>
      <c r="AW4530" s="156"/>
      <c r="AX4530" s="156"/>
      <c r="AY4530" s="156"/>
      <c r="AZ4530" s="156"/>
      <c r="BA4530" s="156"/>
      <c r="BB4530" s="156"/>
      <c r="BC4530" s="156"/>
    </row>
    <row r="4531">
      <c r="A4531" s="152"/>
      <c r="B4531" s="152"/>
      <c r="E4531" s="156"/>
      <c r="F4531" s="156"/>
      <c r="I4531" s="152"/>
      <c r="J4531" s="152"/>
      <c r="O4531" s="161"/>
      <c r="P4531" s="161"/>
      <c r="Q4531" s="161"/>
      <c r="S4531" s="156"/>
      <c r="T4531" s="156"/>
      <c r="U4531" s="156"/>
      <c r="AA4531" s="156"/>
      <c r="AB4531" s="156"/>
      <c r="AC4531" s="156"/>
      <c r="AR4531" s="156"/>
      <c r="AS4531" s="156"/>
      <c r="AT4531" s="156"/>
      <c r="AU4531" s="156"/>
      <c r="AV4531" s="156"/>
      <c r="AW4531" s="156"/>
      <c r="AX4531" s="156"/>
      <c r="AY4531" s="156"/>
      <c r="AZ4531" s="156"/>
      <c r="BA4531" s="156"/>
      <c r="BB4531" s="156"/>
      <c r="BC4531" s="156"/>
    </row>
    <row r="4532">
      <c r="A4532" s="152"/>
      <c r="B4532" s="152"/>
      <c r="E4532" s="156"/>
      <c r="F4532" s="156"/>
      <c r="I4532" s="152"/>
      <c r="J4532" s="152"/>
      <c r="O4532" s="161"/>
      <c r="P4532" s="161"/>
      <c r="Q4532" s="161"/>
      <c r="S4532" s="156"/>
      <c r="T4532" s="156"/>
      <c r="U4532" s="156"/>
      <c r="AA4532" s="156"/>
      <c r="AB4532" s="156"/>
      <c r="AC4532" s="156"/>
      <c r="AR4532" s="156"/>
      <c r="AS4532" s="156"/>
      <c r="AT4532" s="156"/>
      <c r="AU4532" s="156"/>
      <c r="AV4532" s="156"/>
      <c r="AW4532" s="156"/>
      <c r="AX4532" s="156"/>
      <c r="AY4532" s="156"/>
      <c r="AZ4532" s="156"/>
      <c r="BA4532" s="156"/>
      <c r="BB4532" s="156"/>
      <c r="BC4532" s="156"/>
    </row>
    <row r="4533">
      <c r="A4533" s="152"/>
      <c r="B4533" s="152"/>
      <c r="E4533" s="156"/>
      <c r="F4533" s="156"/>
      <c r="I4533" s="152"/>
      <c r="J4533" s="152"/>
      <c r="O4533" s="161"/>
      <c r="P4533" s="161"/>
      <c r="Q4533" s="161"/>
      <c r="S4533" s="156"/>
      <c r="T4533" s="156"/>
      <c r="U4533" s="156"/>
      <c r="AA4533" s="156"/>
      <c r="AB4533" s="156"/>
      <c r="AC4533" s="156"/>
      <c r="AR4533" s="156"/>
      <c r="AS4533" s="156"/>
      <c r="AT4533" s="156"/>
      <c r="AU4533" s="156"/>
      <c r="AV4533" s="156"/>
      <c r="AW4533" s="156"/>
      <c r="AX4533" s="156"/>
      <c r="AY4533" s="156"/>
      <c r="AZ4533" s="156"/>
      <c r="BA4533" s="156"/>
      <c r="BB4533" s="156"/>
      <c r="BC4533" s="156"/>
    </row>
    <row r="4534">
      <c r="A4534" s="152"/>
      <c r="B4534" s="152"/>
      <c r="E4534" s="156"/>
      <c r="F4534" s="156"/>
      <c r="I4534" s="152"/>
      <c r="J4534" s="152"/>
      <c r="O4534" s="161"/>
      <c r="P4534" s="161"/>
      <c r="Q4534" s="161"/>
      <c r="S4534" s="156"/>
      <c r="T4534" s="156"/>
      <c r="U4534" s="156"/>
      <c r="AA4534" s="156"/>
      <c r="AB4534" s="156"/>
      <c r="AC4534" s="156"/>
      <c r="AR4534" s="156"/>
      <c r="AS4534" s="156"/>
      <c r="AT4534" s="156"/>
      <c r="AU4534" s="156"/>
      <c r="AV4534" s="156"/>
      <c r="AW4534" s="156"/>
      <c r="AX4534" s="156"/>
      <c r="AY4534" s="156"/>
      <c r="AZ4534" s="156"/>
      <c r="BA4534" s="156"/>
      <c r="BB4534" s="156"/>
      <c r="BC4534" s="156"/>
    </row>
    <row r="4535">
      <c r="A4535" s="152"/>
      <c r="B4535" s="152"/>
      <c r="E4535" s="156"/>
      <c r="F4535" s="156"/>
      <c r="I4535" s="152"/>
      <c r="J4535" s="152"/>
      <c r="O4535" s="161"/>
      <c r="P4535" s="161"/>
      <c r="Q4535" s="161"/>
      <c r="S4535" s="156"/>
      <c r="T4535" s="156"/>
      <c r="U4535" s="156"/>
      <c r="AA4535" s="156"/>
      <c r="AB4535" s="156"/>
      <c r="AC4535" s="156"/>
      <c r="AR4535" s="156"/>
      <c r="AS4535" s="156"/>
      <c r="AT4535" s="156"/>
      <c r="AU4535" s="156"/>
      <c r="AV4535" s="156"/>
      <c r="AW4535" s="156"/>
      <c r="AX4535" s="156"/>
      <c r="AY4535" s="156"/>
      <c r="AZ4535" s="156"/>
      <c r="BA4535" s="156"/>
      <c r="BB4535" s="156"/>
      <c r="BC4535" s="156"/>
    </row>
    <row r="4536">
      <c r="A4536" s="152"/>
      <c r="B4536" s="152"/>
      <c r="E4536" s="156"/>
      <c r="F4536" s="156"/>
      <c r="I4536" s="152"/>
      <c r="J4536" s="152"/>
      <c r="O4536" s="161"/>
      <c r="P4536" s="161"/>
      <c r="Q4536" s="161"/>
      <c r="S4536" s="156"/>
      <c r="T4536" s="156"/>
      <c r="U4536" s="156"/>
      <c r="AA4536" s="156"/>
      <c r="AB4536" s="156"/>
      <c r="AC4536" s="156"/>
      <c r="AR4536" s="156"/>
      <c r="AS4536" s="156"/>
      <c r="AT4536" s="156"/>
      <c r="AU4536" s="156"/>
      <c r="AV4536" s="156"/>
      <c r="AW4536" s="156"/>
      <c r="AX4536" s="156"/>
      <c r="AY4536" s="156"/>
      <c r="AZ4536" s="156"/>
      <c r="BA4536" s="156"/>
      <c r="BB4536" s="156"/>
      <c r="BC4536" s="156"/>
    </row>
    <row r="4537">
      <c r="A4537" s="152"/>
      <c r="B4537" s="152"/>
      <c r="E4537" s="156"/>
      <c r="F4537" s="156"/>
      <c r="I4537" s="152"/>
      <c r="J4537" s="152"/>
      <c r="O4537" s="161"/>
      <c r="P4537" s="161"/>
      <c r="Q4537" s="161"/>
      <c r="S4537" s="156"/>
      <c r="T4537" s="156"/>
      <c r="U4537" s="156"/>
      <c r="AA4537" s="156"/>
      <c r="AB4537" s="156"/>
      <c r="AC4537" s="156"/>
      <c r="AR4537" s="156"/>
      <c r="AS4537" s="156"/>
      <c r="AT4537" s="156"/>
      <c r="AU4537" s="156"/>
      <c r="AV4537" s="156"/>
      <c r="AW4537" s="156"/>
      <c r="AX4537" s="156"/>
      <c r="AY4537" s="156"/>
      <c r="AZ4537" s="156"/>
      <c r="BA4537" s="156"/>
      <c r="BB4537" s="156"/>
      <c r="BC4537" s="156"/>
    </row>
    <row r="4538">
      <c r="A4538" s="152"/>
      <c r="B4538" s="152"/>
      <c r="E4538" s="156"/>
      <c r="F4538" s="156"/>
      <c r="I4538" s="152"/>
      <c r="J4538" s="152"/>
      <c r="O4538" s="161"/>
      <c r="P4538" s="161"/>
      <c r="Q4538" s="161"/>
      <c r="S4538" s="156"/>
      <c r="T4538" s="156"/>
      <c r="U4538" s="156"/>
      <c r="AA4538" s="156"/>
      <c r="AB4538" s="156"/>
      <c r="AC4538" s="156"/>
      <c r="AR4538" s="156"/>
      <c r="AS4538" s="156"/>
      <c r="AT4538" s="156"/>
      <c r="AU4538" s="156"/>
      <c r="AV4538" s="156"/>
      <c r="AW4538" s="156"/>
      <c r="AX4538" s="156"/>
      <c r="AY4538" s="156"/>
      <c r="AZ4538" s="156"/>
      <c r="BA4538" s="156"/>
      <c r="BB4538" s="156"/>
      <c r="BC4538" s="156"/>
    </row>
    <row r="4539">
      <c r="A4539" s="152"/>
      <c r="B4539" s="152"/>
      <c r="E4539" s="156"/>
      <c r="F4539" s="156"/>
      <c r="I4539" s="152"/>
      <c r="J4539" s="152"/>
      <c r="O4539" s="161"/>
      <c r="P4539" s="161"/>
      <c r="Q4539" s="161"/>
      <c r="S4539" s="156"/>
      <c r="T4539" s="156"/>
      <c r="U4539" s="156"/>
      <c r="AA4539" s="156"/>
      <c r="AB4539" s="156"/>
      <c r="AC4539" s="156"/>
      <c r="AR4539" s="156"/>
      <c r="AS4539" s="156"/>
      <c r="AT4539" s="156"/>
      <c r="AU4539" s="156"/>
      <c r="AV4539" s="156"/>
      <c r="AW4539" s="156"/>
      <c r="AX4539" s="156"/>
      <c r="AY4539" s="156"/>
      <c r="AZ4539" s="156"/>
      <c r="BA4539" s="156"/>
      <c r="BB4539" s="156"/>
      <c r="BC4539" s="156"/>
    </row>
    <row r="4540">
      <c r="A4540" s="152"/>
      <c r="B4540" s="152"/>
      <c r="E4540" s="156"/>
      <c r="F4540" s="156"/>
      <c r="I4540" s="152"/>
      <c r="J4540" s="152"/>
      <c r="O4540" s="161"/>
      <c r="P4540" s="161"/>
      <c r="Q4540" s="161"/>
      <c r="S4540" s="156"/>
      <c r="T4540" s="156"/>
      <c r="U4540" s="156"/>
      <c r="AA4540" s="156"/>
      <c r="AB4540" s="156"/>
      <c r="AC4540" s="156"/>
      <c r="AR4540" s="156"/>
      <c r="AS4540" s="156"/>
      <c r="AT4540" s="156"/>
      <c r="AU4540" s="156"/>
      <c r="AV4540" s="156"/>
      <c r="AW4540" s="156"/>
      <c r="AX4540" s="156"/>
      <c r="AY4540" s="156"/>
      <c r="AZ4540" s="156"/>
      <c r="BA4540" s="156"/>
      <c r="BB4540" s="156"/>
      <c r="BC4540" s="156"/>
    </row>
    <row r="4541">
      <c r="A4541" s="152"/>
      <c r="B4541" s="152"/>
      <c r="E4541" s="156"/>
      <c r="F4541" s="156"/>
      <c r="I4541" s="152"/>
      <c r="J4541" s="152"/>
      <c r="O4541" s="161"/>
      <c r="P4541" s="161"/>
      <c r="Q4541" s="161"/>
      <c r="S4541" s="156"/>
      <c r="T4541" s="156"/>
      <c r="U4541" s="156"/>
      <c r="AA4541" s="156"/>
      <c r="AB4541" s="156"/>
      <c r="AC4541" s="156"/>
      <c r="AR4541" s="156"/>
      <c r="AS4541" s="156"/>
      <c r="AT4541" s="156"/>
      <c r="AU4541" s="156"/>
      <c r="AV4541" s="156"/>
      <c r="AW4541" s="156"/>
      <c r="AX4541" s="156"/>
      <c r="AY4541" s="156"/>
      <c r="AZ4541" s="156"/>
      <c r="BA4541" s="156"/>
      <c r="BB4541" s="156"/>
      <c r="BC4541" s="156"/>
    </row>
    <row r="4542">
      <c r="A4542" s="152"/>
      <c r="B4542" s="152"/>
      <c r="E4542" s="156"/>
      <c r="F4542" s="156"/>
      <c r="I4542" s="152"/>
      <c r="J4542" s="152"/>
      <c r="O4542" s="161"/>
      <c r="P4542" s="161"/>
      <c r="Q4542" s="161"/>
      <c r="S4542" s="156"/>
      <c r="T4542" s="156"/>
      <c r="U4542" s="156"/>
      <c r="AA4542" s="156"/>
      <c r="AB4542" s="156"/>
      <c r="AC4542" s="156"/>
      <c r="AR4542" s="156"/>
      <c r="AS4542" s="156"/>
      <c r="AT4542" s="156"/>
      <c r="AU4542" s="156"/>
      <c r="AV4542" s="156"/>
      <c r="AW4542" s="156"/>
      <c r="AX4542" s="156"/>
      <c r="AY4542" s="156"/>
      <c r="AZ4542" s="156"/>
      <c r="BA4542" s="156"/>
      <c r="BB4542" s="156"/>
      <c r="BC4542" s="156"/>
    </row>
    <row r="4543">
      <c r="A4543" s="152"/>
      <c r="B4543" s="152"/>
      <c r="E4543" s="156"/>
      <c r="F4543" s="156"/>
      <c r="I4543" s="152"/>
      <c r="J4543" s="152"/>
      <c r="O4543" s="161"/>
      <c r="P4543" s="161"/>
      <c r="Q4543" s="161"/>
      <c r="S4543" s="156"/>
      <c r="T4543" s="156"/>
      <c r="U4543" s="156"/>
      <c r="AA4543" s="156"/>
      <c r="AB4543" s="156"/>
      <c r="AC4543" s="156"/>
      <c r="AR4543" s="156"/>
      <c r="AS4543" s="156"/>
      <c r="AT4543" s="156"/>
      <c r="AU4543" s="156"/>
      <c r="AV4543" s="156"/>
      <c r="AW4543" s="156"/>
      <c r="AX4543" s="156"/>
      <c r="AY4543" s="156"/>
      <c r="AZ4543" s="156"/>
      <c r="BA4543" s="156"/>
      <c r="BB4543" s="156"/>
      <c r="BC4543" s="156"/>
    </row>
    <row r="4544">
      <c r="A4544" s="152"/>
      <c r="B4544" s="152"/>
      <c r="E4544" s="156"/>
      <c r="F4544" s="156"/>
      <c r="I4544" s="152"/>
      <c r="J4544" s="152"/>
      <c r="O4544" s="161"/>
      <c r="P4544" s="161"/>
      <c r="Q4544" s="161"/>
      <c r="S4544" s="156"/>
      <c r="T4544" s="156"/>
      <c r="U4544" s="156"/>
      <c r="AA4544" s="156"/>
      <c r="AB4544" s="156"/>
      <c r="AC4544" s="156"/>
      <c r="AR4544" s="156"/>
      <c r="AS4544" s="156"/>
      <c r="AT4544" s="156"/>
      <c r="AU4544" s="156"/>
      <c r="AV4544" s="156"/>
      <c r="AW4544" s="156"/>
      <c r="AX4544" s="156"/>
      <c r="AY4544" s="156"/>
      <c r="AZ4544" s="156"/>
      <c r="BA4544" s="156"/>
      <c r="BB4544" s="156"/>
      <c r="BC4544" s="156"/>
    </row>
    <row r="4545">
      <c r="A4545" s="152"/>
      <c r="B4545" s="152"/>
      <c r="E4545" s="156"/>
      <c r="F4545" s="156"/>
      <c r="I4545" s="152"/>
      <c r="J4545" s="152"/>
      <c r="O4545" s="161"/>
      <c r="P4545" s="161"/>
      <c r="Q4545" s="161"/>
      <c r="S4545" s="156"/>
      <c r="T4545" s="156"/>
      <c r="U4545" s="156"/>
      <c r="AA4545" s="156"/>
      <c r="AB4545" s="156"/>
      <c r="AC4545" s="156"/>
      <c r="AR4545" s="156"/>
      <c r="AS4545" s="156"/>
      <c r="AT4545" s="156"/>
      <c r="AU4545" s="156"/>
      <c r="AV4545" s="156"/>
      <c r="AW4545" s="156"/>
      <c r="AX4545" s="156"/>
      <c r="AY4545" s="156"/>
      <c r="AZ4545" s="156"/>
      <c r="BA4545" s="156"/>
      <c r="BB4545" s="156"/>
      <c r="BC4545" s="156"/>
    </row>
    <row r="4546">
      <c r="A4546" s="152"/>
      <c r="B4546" s="152"/>
      <c r="E4546" s="156"/>
      <c r="F4546" s="156"/>
      <c r="I4546" s="152"/>
      <c r="J4546" s="152"/>
      <c r="O4546" s="161"/>
      <c r="P4546" s="161"/>
      <c r="Q4546" s="161"/>
      <c r="S4546" s="156"/>
      <c r="T4546" s="156"/>
      <c r="U4546" s="156"/>
      <c r="AA4546" s="156"/>
      <c r="AB4546" s="156"/>
      <c r="AC4546" s="156"/>
      <c r="AR4546" s="156"/>
      <c r="AS4546" s="156"/>
      <c r="AT4546" s="156"/>
      <c r="AU4546" s="156"/>
      <c r="AV4546" s="156"/>
      <c r="AW4546" s="156"/>
      <c r="AX4546" s="156"/>
      <c r="AY4546" s="156"/>
      <c r="AZ4546" s="156"/>
      <c r="BA4546" s="156"/>
      <c r="BB4546" s="156"/>
      <c r="BC4546" s="156"/>
    </row>
    <row r="4547">
      <c r="A4547" s="152"/>
      <c r="B4547" s="152"/>
      <c r="E4547" s="156"/>
      <c r="F4547" s="156"/>
      <c r="I4547" s="152"/>
      <c r="J4547" s="152"/>
      <c r="O4547" s="161"/>
      <c r="P4547" s="161"/>
      <c r="Q4547" s="161"/>
      <c r="S4547" s="156"/>
      <c r="T4547" s="156"/>
      <c r="U4547" s="156"/>
      <c r="AA4547" s="156"/>
      <c r="AB4547" s="156"/>
      <c r="AC4547" s="156"/>
      <c r="AR4547" s="156"/>
      <c r="AS4547" s="156"/>
      <c r="AT4547" s="156"/>
      <c r="AU4547" s="156"/>
      <c r="AV4547" s="156"/>
      <c r="AW4547" s="156"/>
      <c r="AX4547" s="156"/>
      <c r="AY4547" s="156"/>
      <c r="AZ4547" s="156"/>
      <c r="BA4547" s="156"/>
      <c r="BB4547" s="156"/>
      <c r="BC4547" s="156"/>
    </row>
    <row r="4548">
      <c r="A4548" s="152"/>
      <c r="B4548" s="152"/>
      <c r="E4548" s="156"/>
      <c r="F4548" s="156"/>
      <c r="I4548" s="152"/>
      <c r="J4548" s="152"/>
      <c r="O4548" s="161"/>
      <c r="P4548" s="161"/>
      <c r="Q4548" s="161"/>
      <c r="S4548" s="156"/>
      <c r="T4548" s="156"/>
      <c r="U4548" s="156"/>
      <c r="AA4548" s="156"/>
      <c r="AB4548" s="156"/>
      <c r="AC4548" s="156"/>
      <c r="AR4548" s="156"/>
      <c r="AS4548" s="156"/>
      <c r="AT4548" s="156"/>
      <c r="AU4548" s="156"/>
      <c r="AV4548" s="156"/>
      <c r="AW4548" s="156"/>
      <c r="AX4548" s="156"/>
      <c r="AY4548" s="156"/>
      <c r="AZ4548" s="156"/>
      <c r="BA4548" s="156"/>
      <c r="BB4548" s="156"/>
      <c r="BC4548" s="156"/>
    </row>
    <row r="4549">
      <c r="A4549" s="152"/>
      <c r="B4549" s="152"/>
      <c r="E4549" s="156"/>
      <c r="F4549" s="156"/>
      <c r="I4549" s="152"/>
      <c r="J4549" s="152"/>
      <c r="O4549" s="161"/>
      <c r="P4549" s="161"/>
      <c r="Q4549" s="161"/>
      <c r="S4549" s="156"/>
      <c r="T4549" s="156"/>
      <c r="U4549" s="156"/>
      <c r="AA4549" s="156"/>
      <c r="AB4549" s="156"/>
      <c r="AC4549" s="156"/>
      <c r="AR4549" s="156"/>
      <c r="AS4549" s="156"/>
      <c r="AT4549" s="156"/>
      <c r="AU4549" s="156"/>
      <c r="AV4549" s="156"/>
      <c r="AW4549" s="156"/>
      <c r="AX4549" s="156"/>
      <c r="AY4549" s="156"/>
      <c r="AZ4549" s="156"/>
      <c r="BA4549" s="156"/>
      <c r="BB4549" s="156"/>
      <c r="BC4549" s="156"/>
    </row>
    <row r="4550">
      <c r="A4550" s="152"/>
      <c r="B4550" s="152"/>
      <c r="E4550" s="156"/>
      <c r="F4550" s="156"/>
      <c r="I4550" s="152"/>
      <c r="J4550" s="152"/>
      <c r="O4550" s="161"/>
      <c r="P4550" s="161"/>
      <c r="Q4550" s="161"/>
      <c r="S4550" s="156"/>
      <c r="T4550" s="156"/>
      <c r="U4550" s="156"/>
      <c r="AA4550" s="156"/>
      <c r="AB4550" s="156"/>
      <c r="AC4550" s="156"/>
      <c r="AR4550" s="156"/>
      <c r="AS4550" s="156"/>
      <c r="AT4550" s="156"/>
      <c r="AU4550" s="156"/>
      <c r="AV4550" s="156"/>
      <c r="AW4550" s="156"/>
      <c r="AX4550" s="156"/>
      <c r="AY4550" s="156"/>
      <c r="AZ4550" s="156"/>
      <c r="BA4550" s="156"/>
      <c r="BB4550" s="156"/>
      <c r="BC4550" s="156"/>
    </row>
    <row r="4551">
      <c r="A4551" s="152"/>
      <c r="B4551" s="152"/>
      <c r="E4551" s="156"/>
      <c r="F4551" s="156"/>
      <c r="I4551" s="152"/>
      <c r="J4551" s="152"/>
      <c r="O4551" s="161"/>
      <c r="P4551" s="161"/>
      <c r="Q4551" s="161"/>
      <c r="S4551" s="156"/>
      <c r="T4551" s="156"/>
      <c r="U4551" s="156"/>
      <c r="AA4551" s="156"/>
      <c r="AB4551" s="156"/>
      <c r="AC4551" s="156"/>
      <c r="AR4551" s="156"/>
      <c r="AS4551" s="156"/>
      <c r="AT4551" s="156"/>
      <c r="AU4551" s="156"/>
      <c r="AV4551" s="156"/>
      <c r="AW4551" s="156"/>
      <c r="AX4551" s="156"/>
      <c r="AY4551" s="156"/>
      <c r="AZ4551" s="156"/>
      <c r="BA4551" s="156"/>
      <c r="BB4551" s="156"/>
      <c r="BC4551" s="156"/>
    </row>
    <row r="4552">
      <c r="A4552" s="152"/>
      <c r="B4552" s="152"/>
      <c r="E4552" s="156"/>
      <c r="F4552" s="156"/>
      <c r="I4552" s="152"/>
      <c r="J4552" s="152"/>
      <c r="O4552" s="161"/>
      <c r="P4552" s="161"/>
      <c r="Q4552" s="161"/>
      <c r="S4552" s="156"/>
      <c r="T4552" s="156"/>
      <c r="U4552" s="156"/>
      <c r="AA4552" s="156"/>
      <c r="AB4552" s="156"/>
      <c r="AC4552" s="156"/>
      <c r="AR4552" s="156"/>
      <c r="AS4552" s="156"/>
      <c r="AT4552" s="156"/>
      <c r="AU4552" s="156"/>
      <c r="AV4552" s="156"/>
      <c r="AW4552" s="156"/>
      <c r="AX4552" s="156"/>
      <c r="AY4552" s="156"/>
      <c r="AZ4552" s="156"/>
      <c r="BA4552" s="156"/>
      <c r="BB4552" s="156"/>
      <c r="BC4552" s="156"/>
    </row>
    <row r="4553">
      <c r="A4553" s="152"/>
      <c r="B4553" s="152"/>
      <c r="E4553" s="156"/>
      <c r="F4553" s="156"/>
      <c r="I4553" s="152"/>
      <c r="J4553" s="152"/>
      <c r="O4553" s="161"/>
      <c r="P4553" s="161"/>
      <c r="Q4553" s="161"/>
      <c r="S4553" s="156"/>
      <c r="T4553" s="156"/>
      <c r="U4553" s="156"/>
      <c r="AA4553" s="156"/>
      <c r="AB4553" s="156"/>
      <c r="AC4553" s="156"/>
      <c r="AR4553" s="156"/>
      <c r="AS4553" s="156"/>
      <c r="AT4553" s="156"/>
      <c r="AU4553" s="156"/>
      <c r="AV4553" s="156"/>
      <c r="AW4553" s="156"/>
      <c r="AX4553" s="156"/>
      <c r="AY4553" s="156"/>
      <c r="AZ4553" s="156"/>
      <c r="BA4553" s="156"/>
      <c r="BB4553" s="156"/>
      <c r="BC4553" s="156"/>
    </row>
    <row r="4554">
      <c r="A4554" s="152"/>
      <c r="B4554" s="152"/>
      <c r="E4554" s="156"/>
      <c r="F4554" s="156"/>
      <c r="I4554" s="152"/>
      <c r="J4554" s="152"/>
      <c r="O4554" s="161"/>
      <c r="P4554" s="161"/>
      <c r="Q4554" s="161"/>
      <c r="S4554" s="156"/>
      <c r="T4554" s="156"/>
      <c r="U4554" s="156"/>
      <c r="AA4554" s="156"/>
      <c r="AB4554" s="156"/>
      <c r="AC4554" s="156"/>
      <c r="AR4554" s="156"/>
      <c r="AS4554" s="156"/>
      <c r="AT4554" s="156"/>
      <c r="AU4554" s="156"/>
      <c r="AV4554" s="156"/>
      <c r="AW4554" s="156"/>
      <c r="AX4554" s="156"/>
      <c r="AY4554" s="156"/>
      <c r="AZ4554" s="156"/>
      <c r="BA4554" s="156"/>
      <c r="BB4554" s="156"/>
      <c r="BC4554" s="156"/>
    </row>
    <row r="4555">
      <c r="A4555" s="152"/>
      <c r="B4555" s="152"/>
      <c r="E4555" s="156"/>
      <c r="F4555" s="156"/>
      <c r="I4555" s="152"/>
      <c r="J4555" s="152"/>
      <c r="O4555" s="161"/>
      <c r="P4555" s="161"/>
      <c r="Q4555" s="161"/>
      <c r="S4555" s="156"/>
      <c r="T4555" s="156"/>
      <c r="U4555" s="156"/>
      <c r="AA4555" s="156"/>
      <c r="AB4555" s="156"/>
      <c r="AC4555" s="156"/>
      <c r="AR4555" s="156"/>
      <c r="AS4555" s="156"/>
      <c r="AT4555" s="156"/>
      <c r="AU4555" s="156"/>
      <c r="AV4555" s="156"/>
      <c r="AW4555" s="156"/>
      <c r="AX4555" s="156"/>
      <c r="AY4555" s="156"/>
      <c r="AZ4555" s="156"/>
      <c r="BA4555" s="156"/>
      <c r="BB4555" s="156"/>
      <c r="BC4555" s="156"/>
    </row>
    <row r="4556">
      <c r="A4556" s="152"/>
      <c r="B4556" s="152"/>
      <c r="E4556" s="156"/>
      <c r="F4556" s="156"/>
      <c r="I4556" s="152"/>
      <c r="J4556" s="152"/>
      <c r="O4556" s="161"/>
      <c r="P4556" s="161"/>
      <c r="Q4556" s="161"/>
      <c r="S4556" s="156"/>
      <c r="T4556" s="156"/>
      <c r="U4556" s="156"/>
      <c r="AA4556" s="156"/>
      <c r="AB4556" s="156"/>
      <c r="AC4556" s="156"/>
      <c r="AR4556" s="156"/>
      <c r="AS4556" s="156"/>
      <c r="AT4556" s="156"/>
      <c r="AU4556" s="156"/>
      <c r="AV4556" s="156"/>
      <c r="AW4556" s="156"/>
      <c r="AX4556" s="156"/>
      <c r="AY4556" s="156"/>
      <c r="AZ4556" s="156"/>
      <c r="BA4556" s="156"/>
      <c r="BB4556" s="156"/>
      <c r="BC4556" s="156"/>
    </row>
    <row r="4557">
      <c r="A4557" s="152"/>
      <c r="B4557" s="152"/>
      <c r="E4557" s="156"/>
      <c r="F4557" s="156"/>
      <c r="I4557" s="152"/>
      <c r="J4557" s="152"/>
      <c r="O4557" s="161"/>
      <c r="P4557" s="161"/>
      <c r="Q4557" s="161"/>
      <c r="S4557" s="156"/>
      <c r="T4557" s="156"/>
      <c r="U4557" s="156"/>
      <c r="AA4557" s="156"/>
      <c r="AB4557" s="156"/>
      <c r="AC4557" s="156"/>
      <c r="AR4557" s="156"/>
      <c r="AS4557" s="156"/>
      <c r="AT4557" s="156"/>
      <c r="AU4557" s="156"/>
      <c r="AV4557" s="156"/>
      <c r="AW4557" s="156"/>
      <c r="AX4557" s="156"/>
      <c r="AY4557" s="156"/>
      <c r="AZ4557" s="156"/>
      <c r="BA4557" s="156"/>
      <c r="BB4557" s="156"/>
      <c r="BC4557" s="156"/>
    </row>
    <row r="4558">
      <c r="A4558" s="152"/>
      <c r="B4558" s="152"/>
      <c r="E4558" s="156"/>
      <c r="F4558" s="156"/>
      <c r="I4558" s="152"/>
      <c r="J4558" s="152"/>
      <c r="O4558" s="161"/>
      <c r="P4558" s="161"/>
      <c r="Q4558" s="161"/>
      <c r="S4558" s="156"/>
      <c r="T4558" s="156"/>
      <c r="U4558" s="156"/>
      <c r="AA4558" s="156"/>
      <c r="AB4558" s="156"/>
      <c r="AC4558" s="156"/>
      <c r="AR4558" s="156"/>
      <c r="AS4558" s="156"/>
      <c r="AT4558" s="156"/>
      <c r="AU4558" s="156"/>
      <c r="AV4558" s="156"/>
      <c r="AW4558" s="156"/>
      <c r="AX4558" s="156"/>
      <c r="AY4558" s="156"/>
      <c r="AZ4558" s="156"/>
      <c r="BA4558" s="156"/>
      <c r="BB4558" s="156"/>
      <c r="BC4558" s="156"/>
    </row>
    <row r="4559">
      <c r="A4559" s="152"/>
      <c r="B4559" s="152"/>
      <c r="E4559" s="156"/>
      <c r="F4559" s="156"/>
      <c r="I4559" s="152"/>
      <c r="J4559" s="152"/>
      <c r="O4559" s="161"/>
      <c r="P4559" s="161"/>
      <c r="Q4559" s="161"/>
      <c r="S4559" s="156"/>
      <c r="T4559" s="156"/>
      <c r="U4559" s="156"/>
      <c r="AA4559" s="156"/>
      <c r="AB4559" s="156"/>
      <c r="AC4559" s="156"/>
      <c r="AR4559" s="156"/>
      <c r="AS4559" s="156"/>
      <c r="AT4559" s="156"/>
      <c r="AU4559" s="156"/>
      <c r="AV4559" s="156"/>
      <c r="AW4559" s="156"/>
      <c r="AX4559" s="156"/>
      <c r="AY4559" s="156"/>
      <c r="AZ4559" s="156"/>
      <c r="BA4559" s="156"/>
      <c r="BB4559" s="156"/>
      <c r="BC4559" s="156"/>
    </row>
    <row r="4560">
      <c r="A4560" s="152"/>
      <c r="B4560" s="152"/>
      <c r="E4560" s="156"/>
      <c r="F4560" s="156"/>
      <c r="I4560" s="152"/>
      <c r="J4560" s="152"/>
      <c r="O4560" s="161"/>
      <c r="P4560" s="161"/>
      <c r="Q4560" s="161"/>
      <c r="S4560" s="156"/>
      <c r="T4560" s="156"/>
      <c r="U4560" s="156"/>
      <c r="AA4560" s="156"/>
      <c r="AB4560" s="156"/>
      <c r="AC4560" s="156"/>
      <c r="AR4560" s="156"/>
      <c r="AS4560" s="156"/>
      <c r="AT4560" s="156"/>
      <c r="AU4560" s="156"/>
      <c r="AV4560" s="156"/>
      <c r="AW4560" s="156"/>
      <c r="AX4560" s="156"/>
      <c r="AY4560" s="156"/>
      <c r="AZ4560" s="156"/>
      <c r="BA4560" s="156"/>
      <c r="BB4560" s="156"/>
      <c r="BC4560" s="156"/>
    </row>
    <row r="4561">
      <c r="A4561" s="152"/>
      <c r="B4561" s="152"/>
      <c r="E4561" s="156"/>
      <c r="F4561" s="156"/>
      <c r="I4561" s="152"/>
      <c r="J4561" s="152"/>
      <c r="O4561" s="161"/>
      <c r="P4561" s="161"/>
      <c r="Q4561" s="161"/>
      <c r="S4561" s="156"/>
      <c r="T4561" s="156"/>
      <c r="U4561" s="156"/>
      <c r="AA4561" s="156"/>
      <c r="AB4561" s="156"/>
      <c r="AC4561" s="156"/>
      <c r="AR4561" s="156"/>
      <c r="AS4561" s="156"/>
      <c r="AT4561" s="156"/>
      <c r="AU4561" s="156"/>
      <c r="AV4561" s="156"/>
      <c r="AW4561" s="156"/>
      <c r="AX4561" s="156"/>
      <c r="AY4561" s="156"/>
      <c r="AZ4561" s="156"/>
      <c r="BA4561" s="156"/>
      <c r="BB4561" s="156"/>
      <c r="BC4561" s="156"/>
    </row>
    <row r="4562">
      <c r="A4562" s="152"/>
      <c r="B4562" s="152"/>
      <c r="E4562" s="156"/>
      <c r="F4562" s="156"/>
      <c r="I4562" s="152"/>
      <c r="J4562" s="152"/>
      <c r="O4562" s="161"/>
      <c r="P4562" s="161"/>
      <c r="Q4562" s="161"/>
      <c r="S4562" s="156"/>
      <c r="T4562" s="156"/>
      <c r="U4562" s="156"/>
      <c r="AA4562" s="156"/>
      <c r="AB4562" s="156"/>
      <c r="AC4562" s="156"/>
      <c r="AR4562" s="156"/>
      <c r="AS4562" s="156"/>
      <c r="AT4562" s="156"/>
      <c r="AU4562" s="156"/>
      <c r="AV4562" s="156"/>
      <c r="AW4562" s="156"/>
      <c r="AX4562" s="156"/>
      <c r="AY4562" s="156"/>
      <c r="AZ4562" s="156"/>
      <c r="BA4562" s="156"/>
      <c r="BB4562" s="156"/>
      <c r="BC4562" s="156"/>
    </row>
    <row r="4563">
      <c r="A4563" s="152"/>
      <c r="B4563" s="152"/>
      <c r="E4563" s="156"/>
      <c r="F4563" s="156"/>
      <c r="I4563" s="152"/>
      <c r="J4563" s="152"/>
      <c r="O4563" s="161"/>
      <c r="P4563" s="161"/>
      <c r="Q4563" s="161"/>
      <c r="S4563" s="156"/>
      <c r="T4563" s="156"/>
      <c r="U4563" s="156"/>
      <c r="AA4563" s="156"/>
      <c r="AB4563" s="156"/>
      <c r="AC4563" s="156"/>
      <c r="AR4563" s="156"/>
      <c r="AS4563" s="156"/>
      <c r="AT4563" s="156"/>
      <c r="AU4563" s="156"/>
      <c r="AV4563" s="156"/>
      <c r="AW4563" s="156"/>
      <c r="AX4563" s="156"/>
      <c r="AY4563" s="156"/>
      <c r="AZ4563" s="156"/>
      <c r="BA4563" s="156"/>
      <c r="BB4563" s="156"/>
      <c r="BC4563" s="156"/>
    </row>
    <row r="4564">
      <c r="A4564" s="152"/>
      <c r="B4564" s="152"/>
      <c r="E4564" s="156"/>
      <c r="F4564" s="156"/>
      <c r="I4564" s="152"/>
      <c r="J4564" s="152"/>
      <c r="O4564" s="161"/>
      <c r="P4564" s="161"/>
      <c r="Q4564" s="161"/>
      <c r="S4564" s="156"/>
      <c r="T4564" s="156"/>
      <c r="U4564" s="156"/>
      <c r="AA4564" s="156"/>
      <c r="AB4564" s="156"/>
      <c r="AC4564" s="156"/>
      <c r="AR4564" s="156"/>
      <c r="AS4564" s="156"/>
      <c r="AT4564" s="156"/>
      <c r="AU4564" s="156"/>
      <c r="AV4564" s="156"/>
      <c r="AW4564" s="156"/>
      <c r="AX4564" s="156"/>
      <c r="AY4564" s="156"/>
      <c r="AZ4564" s="156"/>
      <c r="BA4564" s="156"/>
      <c r="BB4564" s="156"/>
      <c r="BC4564" s="156"/>
    </row>
    <row r="4565">
      <c r="A4565" s="152"/>
      <c r="B4565" s="152"/>
      <c r="E4565" s="156"/>
      <c r="F4565" s="156"/>
      <c r="I4565" s="152"/>
      <c r="J4565" s="152"/>
      <c r="O4565" s="161"/>
      <c r="P4565" s="161"/>
      <c r="Q4565" s="161"/>
      <c r="S4565" s="156"/>
      <c r="T4565" s="156"/>
      <c r="U4565" s="156"/>
      <c r="AA4565" s="156"/>
      <c r="AB4565" s="156"/>
      <c r="AC4565" s="156"/>
      <c r="AR4565" s="156"/>
      <c r="AS4565" s="156"/>
      <c r="AT4565" s="156"/>
      <c r="AU4565" s="156"/>
      <c r="AV4565" s="156"/>
      <c r="AW4565" s="156"/>
      <c r="AX4565" s="156"/>
      <c r="AY4565" s="156"/>
      <c r="AZ4565" s="156"/>
      <c r="BA4565" s="156"/>
      <c r="BB4565" s="156"/>
      <c r="BC4565" s="156"/>
    </row>
    <row r="4566">
      <c r="A4566" s="152"/>
      <c r="B4566" s="152"/>
      <c r="E4566" s="156"/>
      <c r="F4566" s="156"/>
      <c r="I4566" s="152"/>
      <c r="J4566" s="152"/>
      <c r="O4566" s="161"/>
      <c r="P4566" s="161"/>
      <c r="Q4566" s="161"/>
      <c r="S4566" s="156"/>
      <c r="T4566" s="156"/>
      <c r="U4566" s="156"/>
      <c r="AA4566" s="156"/>
      <c r="AB4566" s="156"/>
      <c r="AC4566" s="156"/>
      <c r="AR4566" s="156"/>
      <c r="AS4566" s="156"/>
      <c r="AT4566" s="156"/>
      <c r="AU4566" s="156"/>
      <c r="AV4566" s="156"/>
      <c r="AW4566" s="156"/>
      <c r="AX4566" s="156"/>
      <c r="AY4566" s="156"/>
      <c r="AZ4566" s="156"/>
      <c r="BA4566" s="156"/>
      <c r="BB4566" s="156"/>
      <c r="BC4566" s="156"/>
    </row>
    <row r="4567">
      <c r="A4567" s="152"/>
      <c r="B4567" s="152"/>
      <c r="E4567" s="156"/>
      <c r="F4567" s="156"/>
      <c r="I4567" s="152"/>
      <c r="J4567" s="152"/>
      <c r="O4567" s="161"/>
      <c r="P4567" s="161"/>
      <c r="Q4567" s="161"/>
      <c r="S4567" s="156"/>
      <c r="T4567" s="156"/>
      <c r="U4567" s="156"/>
      <c r="AA4567" s="156"/>
      <c r="AB4567" s="156"/>
      <c r="AC4567" s="156"/>
      <c r="AR4567" s="156"/>
      <c r="AS4567" s="156"/>
      <c r="AT4567" s="156"/>
      <c r="AU4567" s="156"/>
      <c r="AV4567" s="156"/>
      <c r="AW4567" s="156"/>
      <c r="AX4567" s="156"/>
      <c r="AY4567" s="156"/>
      <c r="AZ4567" s="156"/>
      <c r="BA4567" s="156"/>
      <c r="BB4567" s="156"/>
      <c r="BC4567" s="156"/>
    </row>
    <row r="4568">
      <c r="A4568" s="152"/>
      <c r="B4568" s="152"/>
      <c r="E4568" s="156"/>
      <c r="F4568" s="156"/>
      <c r="I4568" s="152"/>
      <c r="J4568" s="152"/>
      <c r="O4568" s="161"/>
      <c r="P4568" s="161"/>
      <c r="Q4568" s="161"/>
      <c r="S4568" s="156"/>
      <c r="T4568" s="156"/>
      <c r="U4568" s="156"/>
      <c r="AA4568" s="156"/>
      <c r="AB4568" s="156"/>
      <c r="AC4568" s="156"/>
      <c r="AR4568" s="156"/>
      <c r="AS4568" s="156"/>
      <c r="AT4568" s="156"/>
      <c r="AU4568" s="156"/>
      <c r="AV4568" s="156"/>
      <c r="AW4568" s="156"/>
      <c r="AX4568" s="156"/>
      <c r="AY4568" s="156"/>
      <c r="AZ4568" s="156"/>
      <c r="BA4568" s="156"/>
      <c r="BB4568" s="156"/>
      <c r="BC4568" s="156"/>
    </row>
    <row r="4569">
      <c r="A4569" s="152"/>
      <c r="B4569" s="152"/>
      <c r="E4569" s="156"/>
      <c r="F4569" s="156"/>
      <c r="I4569" s="152"/>
      <c r="J4569" s="152"/>
      <c r="O4569" s="161"/>
      <c r="P4569" s="161"/>
      <c r="Q4569" s="161"/>
      <c r="S4569" s="156"/>
      <c r="T4569" s="156"/>
      <c r="U4569" s="156"/>
      <c r="AA4569" s="156"/>
      <c r="AB4569" s="156"/>
      <c r="AC4569" s="156"/>
      <c r="AR4569" s="156"/>
      <c r="AS4569" s="156"/>
      <c r="AT4569" s="156"/>
      <c r="AU4569" s="156"/>
      <c r="AV4569" s="156"/>
      <c r="AW4569" s="156"/>
      <c r="AX4569" s="156"/>
      <c r="AY4569" s="156"/>
      <c r="AZ4569" s="156"/>
      <c r="BA4569" s="156"/>
      <c r="BB4569" s="156"/>
      <c r="BC4569" s="156"/>
    </row>
    <row r="4570">
      <c r="A4570" s="152"/>
      <c r="B4570" s="152"/>
      <c r="E4570" s="156"/>
      <c r="F4570" s="156"/>
      <c r="I4570" s="152"/>
      <c r="J4570" s="152"/>
      <c r="O4570" s="161"/>
      <c r="P4570" s="161"/>
      <c r="Q4570" s="161"/>
      <c r="S4570" s="156"/>
      <c r="T4570" s="156"/>
      <c r="U4570" s="156"/>
      <c r="AA4570" s="156"/>
      <c r="AB4570" s="156"/>
      <c r="AC4570" s="156"/>
      <c r="AR4570" s="156"/>
      <c r="AS4570" s="156"/>
      <c r="AT4570" s="156"/>
      <c r="AU4570" s="156"/>
      <c r="AV4570" s="156"/>
      <c r="AW4570" s="156"/>
      <c r="AX4570" s="156"/>
      <c r="AY4570" s="156"/>
      <c r="AZ4570" s="156"/>
      <c r="BA4570" s="156"/>
      <c r="BB4570" s="156"/>
      <c r="BC4570" s="156"/>
    </row>
    <row r="4571">
      <c r="A4571" s="152"/>
      <c r="B4571" s="152"/>
      <c r="E4571" s="156"/>
      <c r="F4571" s="156"/>
      <c r="I4571" s="152"/>
      <c r="J4571" s="152"/>
      <c r="O4571" s="161"/>
      <c r="P4571" s="161"/>
      <c r="Q4571" s="161"/>
      <c r="S4571" s="156"/>
      <c r="T4571" s="156"/>
      <c r="U4571" s="156"/>
      <c r="AA4571" s="156"/>
      <c r="AB4571" s="156"/>
      <c r="AC4571" s="156"/>
      <c r="AR4571" s="156"/>
      <c r="AS4571" s="156"/>
      <c r="AT4571" s="156"/>
      <c r="AU4571" s="156"/>
      <c r="AV4571" s="156"/>
      <c r="AW4571" s="156"/>
      <c r="AX4571" s="156"/>
      <c r="AY4571" s="156"/>
      <c r="AZ4571" s="156"/>
      <c r="BA4571" s="156"/>
      <c r="BB4571" s="156"/>
      <c r="BC4571" s="156"/>
    </row>
    <row r="4572">
      <c r="A4572" s="152"/>
      <c r="B4572" s="152"/>
      <c r="E4572" s="156"/>
      <c r="F4572" s="156"/>
      <c r="I4572" s="152"/>
      <c r="J4572" s="152"/>
      <c r="O4572" s="161"/>
      <c r="P4572" s="161"/>
      <c r="Q4572" s="161"/>
      <c r="S4572" s="156"/>
      <c r="T4572" s="156"/>
      <c r="U4572" s="156"/>
      <c r="AA4572" s="156"/>
      <c r="AB4572" s="156"/>
      <c r="AC4572" s="156"/>
      <c r="AR4572" s="156"/>
      <c r="AS4572" s="156"/>
      <c r="AT4572" s="156"/>
      <c r="AU4572" s="156"/>
      <c r="AV4572" s="156"/>
      <c r="AW4572" s="156"/>
      <c r="AX4572" s="156"/>
      <c r="AY4572" s="156"/>
      <c r="AZ4572" s="156"/>
      <c r="BA4572" s="156"/>
      <c r="BB4572" s="156"/>
      <c r="BC4572" s="156"/>
    </row>
    <row r="4573">
      <c r="A4573" s="152"/>
      <c r="B4573" s="152"/>
      <c r="E4573" s="156"/>
      <c r="F4573" s="156"/>
      <c r="I4573" s="152"/>
      <c r="J4573" s="152"/>
      <c r="O4573" s="161"/>
      <c r="P4573" s="161"/>
      <c r="Q4573" s="161"/>
      <c r="S4573" s="156"/>
      <c r="T4573" s="156"/>
      <c r="U4573" s="156"/>
      <c r="AA4573" s="156"/>
      <c r="AB4573" s="156"/>
      <c r="AC4573" s="156"/>
      <c r="AR4573" s="156"/>
      <c r="AS4573" s="156"/>
      <c r="AT4573" s="156"/>
      <c r="AU4573" s="156"/>
      <c r="AV4573" s="156"/>
      <c r="AW4573" s="156"/>
      <c r="AX4573" s="156"/>
      <c r="AY4573" s="156"/>
      <c r="AZ4573" s="156"/>
      <c r="BA4573" s="156"/>
      <c r="BB4573" s="156"/>
      <c r="BC4573" s="156"/>
    </row>
    <row r="4574">
      <c r="A4574" s="152"/>
      <c r="B4574" s="152"/>
      <c r="E4574" s="156"/>
      <c r="F4574" s="156"/>
      <c r="I4574" s="152"/>
      <c r="J4574" s="152"/>
      <c r="O4574" s="161"/>
      <c r="P4574" s="161"/>
      <c r="Q4574" s="161"/>
      <c r="S4574" s="156"/>
      <c r="T4574" s="156"/>
      <c r="U4574" s="156"/>
      <c r="AA4574" s="156"/>
      <c r="AB4574" s="156"/>
      <c r="AC4574" s="156"/>
      <c r="AR4574" s="156"/>
      <c r="AS4574" s="156"/>
      <c r="AT4574" s="156"/>
      <c r="AU4574" s="156"/>
      <c r="AV4574" s="156"/>
      <c r="AW4574" s="156"/>
      <c r="AX4574" s="156"/>
      <c r="AY4574" s="156"/>
      <c r="AZ4574" s="156"/>
      <c r="BA4574" s="156"/>
      <c r="BB4574" s="156"/>
      <c r="BC4574" s="156"/>
    </row>
    <row r="4575">
      <c r="A4575" s="152"/>
      <c r="B4575" s="152"/>
      <c r="E4575" s="156"/>
      <c r="F4575" s="156"/>
      <c r="I4575" s="152"/>
      <c r="J4575" s="152"/>
      <c r="O4575" s="161"/>
      <c r="P4575" s="161"/>
      <c r="Q4575" s="161"/>
      <c r="S4575" s="156"/>
      <c r="T4575" s="156"/>
      <c r="U4575" s="156"/>
      <c r="AA4575" s="156"/>
      <c r="AB4575" s="156"/>
      <c r="AC4575" s="156"/>
      <c r="AR4575" s="156"/>
      <c r="AS4575" s="156"/>
      <c r="AT4575" s="156"/>
      <c r="AU4575" s="156"/>
      <c r="AV4575" s="156"/>
      <c r="AW4575" s="156"/>
      <c r="AX4575" s="156"/>
      <c r="AY4575" s="156"/>
      <c r="AZ4575" s="156"/>
      <c r="BA4575" s="156"/>
      <c r="BB4575" s="156"/>
      <c r="BC4575" s="156"/>
    </row>
    <row r="4576">
      <c r="A4576" s="152"/>
      <c r="B4576" s="152"/>
      <c r="E4576" s="156"/>
      <c r="F4576" s="156"/>
      <c r="I4576" s="152"/>
      <c r="J4576" s="152"/>
      <c r="O4576" s="161"/>
      <c r="P4576" s="161"/>
      <c r="Q4576" s="161"/>
      <c r="S4576" s="156"/>
      <c r="T4576" s="156"/>
      <c r="U4576" s="156"/>
      <c r="AA4576" s="156"/>
      <c r="AB4576" s="156"/>
      <c r="AC4576" s="156"/>
      <c r="AR4576" s="156"/>
      <c r="AS4576" s="156"/>
      <c r="AT4576" s="156"/>
      <c r="AU4576" s="156"/>
      <c r="AV4576" s="156"/>
      <c r="AW4576" s="156"/>
      <c r="AX4576" s="156"/>
      <c r="AY4576" s="156"/>
      <c r="AZ4576" s="156"/>
      <c r="BA4576" s="156"/>
      <c r="BB4576" s="156"/>
      <c r="BC4576" s="156"/>
    </row>
    <row r="4577">
      <c r="A4577" s="152"/>
      <c r="B4577" s="152"/>
      <c r="E4577" s="156"/>
      <c r="F4577" s="156"/>
      <c r="I4577" s="152"/>
      <c r="J4577" s="152"/>
      <c r="O4577" s="161"/>
      <c r="P4577" s="161"/>
      <c r="Q4577" s="161"/>
      <c r="S4577" s="156"/>
      <c r="T4577" s="156"/>
      <c r="U4577" s="156"/>
      <c r="AA4577" s="156"/>
      <c r="AB4577" s="156"/>
      <c r="AC4577" s="156"/>
      <c r="AR4577" s="156"/>
      <c r="AS4577" s="156"/>
      <c r="AT4577" s="156"/>
      <c r="AU4577" s="156"/>
      <c r="AV4577" s="156"/>
      <c r="AW4577" s="156"/>
      <c r="AX4577" s="156"/>
      <c r="AY4577" s="156"/>
      <c r="AZ4577" s="156"/>
      <c r="BA4577" s="156"/>
      <c r="BB4577" s="156"/>
      <c r="BC4577" s="156"/>
    </row>
    <row r="4578">
      <c r="A4578" s="152"/>
      <c r="B4578" s="152"/>
      <c r="E4578" s="156"/>
      <c r="F4578" s="156"/>
      <c r="I4578" s="152"/>
      <c r="J4578" s="152"/>
      <c r="O4578" s="161"/>
      <c r="P4578" s="161"/>
      <c r="Q4578" s="161"/>
      <c r="S4578" s="156"/>
      <c r="T4578" s="156"/>
      <c r="U4578" s="156"/>
      <c r="AA4578" s="156"/>
      <c r="AB4578" s="156"/>
      <c r="AC4578" s="156"/>
      <c r="AR4578" s="156"/>
      <c r="AS4578" s="156"/>
      <c r="AT4578" s="156"/>
      <c r="AU4578" s="156"/>
      <c r="AV4578" s="156"/>
      <c r="AW4578" s="156"/>
      <c r="AX4578" s="156"/>
      <c r="AY4578" s="156"/>
      <c r="AZ4578" s="156"/>
      <c r="BA4578" s="156"/>
      <c r="BB4578" s="156"/>
      <c r="BC4578" s="156"/>
    </row>
    <row r="4579">
      <c r="A4579" s="152"/>
      <c r="B4579" s="152"/>
      <c r="E4579" s="156"/>
      <c r="F4579" s="156"/>
      <c r="I4579" s="152"/>
      <c r="J4579" s="152"/>
      <c r="O4579" s="161"/>
      <c r="P4579" s="161"/>
      <c r="Q4579" s="161"/>
      <c r="S4579" s="156"/>
      <c r="T4579" s="156"/>
      <c r="U4579" s="156"/>
      <c r="AA4579" s="156"/>
      <c r="AB4579" s="156"/>
      <c r="AC4579" s="156"/>
      <c r="AR4579" s="156"/>
      <c r="AS4579" s="156"/>
      <c r="AT4579" s="156"/>
      <c r="AU4579" s="156"/>
      <c r="AV4579" s="156"/>
      <c r="AW4579" s="156"/>
      <c r="AX4579" s="156"/>
      <c r="AY4579" s="156"/>
      <c r="AZ4579" s="156"/>
      <c r="BA4579" s="156"/>
      <c r="BB4579" s="156"/>
      <c r="BC4579" s="156"/>
    </row>
    <row r="4580">
      <c r="A4580" s="152"/>
      <c r="B4580" s="152"/>
      <c r="E4580" s="156"/>
      <c r="F4580" s="156"/>
      <c r="I4580" s="152"/>
      <c r="J4580" s="152"/>
      <c r="O4580" s="161"/>
      <c r="P4580" s="161"/>
      <c r="Q4580" s="161"/>
      <c r="S4580" s="156"/>
      <c r="T4580" s="156"/>
      <c r="U4580" s="156"/>
      <c r="AA4580" s="156"/>
      <c r="AB4580" s="156"/>
      <c r="AC4580" s="156"/>
      <c r="AR4580" s="156"/>
      <c r="AS4580" s="156"/>
      <c r="AT4580" s="156"/>
      <c r="AU4580" s="156"/>
      <c r="AV4580" s="156"/>
      <c r="AW4580" s="156"/>
      <c r="AX4580" s="156"/>
      <c r="AY4580" s="156"/>
      <c r="AZ4580" s="156"/>
      <c r="BA4580" s="156"/>
      <c r="BB4580" s="156"/>
      <c r="BC4580" s="156"/>
    </row>
    <row r="4581">
      <c r="A4581" s="152"/>
      <c r="B4581" s="152"/>
      <c r="E4581" s="156"/>
      <c r="F4581" s="156"/>
      <c r="I4581" s="152"/>
      <c r="J4581" s="152"/>
      <c r="O4581" s="161"/>
      <c r="P4581" s="161"/>
      <c r="Q4581" s="161"/>
      <c r="S4581" s="156"/>
      <c r="T4581" s="156"/>
      <c r="U4581" s="156"/>
      <c r="AA4581" s="156"/>
      <c r="AB4581" s="156"/>
      <c r="AC4581" s="156"/>
      <c r="AR4581" s="156"/>
      <c r="AS4581" s="156"/>
      <c r="AT4581" s="156"/>
      <c r="AU4581" s="156"/>
      <c r="AV4581" s="156"/>
      <c r="AW4581" s="156"/>
      <c r="AX4581" s="156"/>
      <c r="AY4581" s="156"/>
      <c r="AZ4581" s="156"/>
      <c r="BA4581" s="156"/>
      <c r="BB4581" s="156"/>
      <c r="BC4581" s="156"/>
    </row>
    <row r="4582">
      <c r="A4582" s="152"/>
      <c r="B4582" s="152"/>
      <c r="E4582" s="156"/>
      <c r="F4582" s="156"/>
      <c r="I4582" s="152"/>
      <c r="J4582" s="152"/>
      <c r="O4582" s="161"/>
      <c r="P4582" s="161"/>
      <c r="Q4582" s="161"/>
      <c r="S4582" s="156"/>
      <c r="T4582" s="156"/>
      <c r="U4582" s="156"/>
      <c r="AA4582" s="156"/>
      <c r="AB4582" s="156"/>
      <c r="AC4582" s="156"/>
      <c r="AR4582" s="156"/>
      <c r="AS4582" s="156"/>
      <c r="AT4582" s="156"/>
      <c r="AU4582" s="156"/>
      <c r="AV4582" s="156"/>
      <c r="AW4582" s="156"/>
      <c r="AX4582" s="156"/>
      <c r="AY4582" s="156"/>
      <c r="AZ4582" s="156"/>
      <c r="BA4582" s="156"/>
      <c r="BB4582" s="156"/>
      <c r="BC4582" s="156"/>
    </row>
    <row r="4583">
      <c r="A4583" s="152"/>
      <c r="B4583" s="152"/>
      <c r="E4583" s="156"/>
      <c r="F4583" s="156"/>
      <c r="I4583" s="152"/>
      <c r="J4583" s="152"/>
      <c r="O4583" s="161"/>
      <c r="P4583" s="161"/>
      <c r="Q4583" s="161"/>
      <c r="S4583" s="156"/>
      <c r="T4583" s="156"/>
      <c r="U4583" s="156"/>
      <c r="AA4583" s="156"/>
      <c r="AB4583" s="156"/>
      <c r="AC4583" s="156"/>
      <c r="AR4583" s="156"/>
      <c r="AS4583" s="156"/>
      <c r="AT4583" s="156"/>
      <c r="AU4583" s="156"/>
      <c r="AV4583" s="156"/>
      <c r="AW4583" s="156"/>
      <c r="AX4583" s="156"/>
      <c r="AY4583" s="156"/>
      <c r="AZ4583" s="156"/>
      <c r="BA4583" s="156"/>
      <c r="BB4583" s="156"/>
      <c r="BC4583" s="156"/>
    </row>
    <row r="4584">
      <c r="A4584" s="152"/>
      <c r="B4584" s="152"/>
      <c r="E4584" s="156"/>
      <c r="F4584" s="156"/>
      <c r="I4584" s="152"/>
      <c r="J4584" s="152"/>
      <c r="O4584" s="161"/>
      <c r="P4584" s="161"/>
      <c r="Q4584" s="161"/>
      <c r="S4584" s="156"/>
      <c r="T4584" s="156"/>
      <c r="U4584" s="156"/>
      <c r="AA4584" s="156"/>
      <c r="AB4584" s="156"/>
      <c r="AC4584" s="156"/>
      <c r="AR4584" s="156"/>
      <c r="AS4584" s="156"/>
      <c r="AT4584" s="156"/>
      <c r="AU4584" s="156"/>
      <c r="AV4584" s="156"/>
      <c r="AW4584" s="156"/>
      <c r="AX4584" s="156"/>
      <c r="AY4584" s="156"/>
      <c r="AZ4584" s="156"/>
      <c r="BA4584" s="156"/>
      <c r="BB4584" s="156"/>
      <c r="BC4584" s="156"/>
    </row>
    <row r="4585">
      <c r="A4585" s="152"/>
      <c r="B4585" s="152"/>
      <c r="E4585" s="156"/>
      <c r="F4585" s="156"/>
      <c r="I4585" s="152"/>
      <c r="J4585" s="152"/>
      <c r="O4585" s="161"/>
      <c r="P4585" s="161"/>
      <c r="Q4585" s="161"/>
      <c r="S4585" s="156"/>
      <c r="T4585" s="156"/>
      <c r="U4585" s="156"/>
      <c r="AA4585" s="156"/>
      <c r="AB4585" s="156"/>
      <c r="AC4585" s="156"/>
      <c r="AR4585" s="156"/>
      <c r="AS4585" s="156"/>
      <c r="AT4585" s="156"/>
      <c r="AU4585" s="156"/>
      <c r="AV4585" s="156"/>
      <c r="AW4585" s="156"/>
      <c r="AX4585" s="156"/>
      <c r="AY4585" s="156"/>
      <c r="AZ4585" s="156"/>
      <c r="BA4585" s="156"/>
      <c r="BB4585" s="156"/>
      <c r="BC4585" s="156"/>
    </row>
    <row r="4586">
      <c r="A4586" s="152"/>
      <c r="B4586" s="152"/>
      <c r="E4586" s="156"/>
      <c r="F4586" s="156"/>
      <c r="I4586" s="152"/>
      <c r="J4586" s="152"/>
      <c r="O4586" s="161"/>
      <c r="P4586" s="161"/>
      <c r="Q4586" s="161"/>
      <c r="S4586" s="156"/>
      <c r="T4586" s="156"/>
      <c r="U4586" s="156"/>
      <c r="AA4586" s="156"/>
      <c r="AB4586" s="156"/>
      <c r="AC4586" s="156"/>
      <c r="AR4586" s="156"/>
      <c r="AS4586" s="156"/>
      <c r="AT4586" s="156"/>
      <c r="AU4586" s="156"/>
      <c r="AV4586" s="156"/>
      <c r="AW4586" s="156"/>
      <c r="AX4586" s="156"/>
      <c r="AY4586" s="156"/>
      <c r="AZ4586" s="156"/>
      <c r="BA4586" s="156"/>
      <c r="BB4586" s="156"/>
      <c r="BC4586" s="156"/>
    </row>
    <row r="4587">
      <c r="A4587" s="152"/>
      <c r="B4587" s="152"/>
      <c r="E4587" s="156"/>
      <c r="F4587" s="156"/>
      <c r="I4587" s="152"/>
      <c r="J4587" s="152"/>
      <c r="O4587" s="161"/>
      <c r="P4587" s="161"/>
      <c r="Q4587" s="161"/>
      <c r="S4587" s="156"/>
      <c r="T4587" s="156"/>
      <c r="U4587" s="156"/>
      <c r="AA4587" s="156"/>
      <c r="AB4587" s="156"/>
      <c r="AC4587" s="156"/>
      <c r="AR4587" s="156"/>
      <c r="AS4587" s="156"/>
      <c r="AT4587" s="156"/>
      <c r="AU4587" s="156"/>
      <c r="AV4587" s="156"/>
      <c r="AW4587" s="156"/>
      <c r="AX4587" s="156"/>
      <c r="AY4587" s="156"/>
      <c r="AZ4587" s="156"/>
      <c r="BA4587" s="156"/>
      <c r="BB4587" s="156"/>
      <c r="BC4587" s="156"/>
    </row>
    <row r="4588">
      <c r="A4588" s="152"/>
      <c r="B4588" s="152"/>
      <c r="E4588" s="156"/>
      <c r="F4588" s="156"/>
      <c r="I4588" s="152"/>
      <c r="J4588" s="152"/>
      <c r="O4588" s="161"/>
      <c r="P4588" s="161"/>
      <c r="Q4588" s="161"/>
      <c r="S4588" s="156"/>
      <c r="T4588" s="156"/>
      <c r="U4588" s="156"/>
      <c r="AA4588" s="156"/>
      <c r="AB4588" s="156"/>
      <c r="AC4588" s="156"/>
      <c r="AR4588" s="156"/>
      <c r="AS4588" s="156"/>
      <c r="AT4588" s="156"/>
      <c r="AU4588" s="156"/>
      <c r="AV4588" s="156"/>
      <c r="AW4588" s="156"/>
      <c r="AX4588" s="156"/>
      <c r="AY4588" s="156"/>
      <c r="AZ4588" s="156"/>
      <c r="BA4588" s="156"/>
      <c r="BB4588" s="156"/>
      <c r="BC4588" s="156"/>
    </row>
    <row r="4589">
      <c r="A4589" s="152"/>
      <c r="B4589" s="152"/>
      <c r="E4589" s="156"/>
      <c r="F4589" s="156"/>
      <c r="I4589" s="152"/>
      <c r="J4589" s="152"/>
      <c r="O4589" s="161"/>
      <c r="P4589" s="161"/>
      <c r="Q4589" s="161"/>
      <c r="S4589" s="156"/>
      <c r="T4589" s="156"/>
      <c r="U4589" s="156"/>
      <c r="AA4589" s="156"/>
      <c r="AB4589" s="156"/>
      <c r="AC4589" s="156"/>
      <c r="AR4589" s="156"/>
      <c r="AS4589" s="156"/>
      <c r="AT4589" s="156"/>
      <c r="AU4589" s="156"/>
      <c r="AV4589" s="156"/>
      <c r="AW4589" s="156"/>
      <c r="AX4589" s="156"/>
      <c r="AY4589" s="156"/>
      <c r="AZ4589" s="156"/>
      <c r="BA4589" s="156"/>
      <c r="BB4589" s="156"/>
      <c r="BC4589" s="156"/>
    </row>
    <row r="4590">
      <c r="A4590" s="152"/>
      <c r="B4590" s="152"/>
      <c r="E4590" s="156"/>
      <c r="F4590" s="156"/>
      <c r="I4590" s="152"/>
      <c r="J4590" s="152"/>
      <c r="O4590" s="161"/>
      <c r="P4590" s="161"/>
      <c r="Q4590" s="161"/>
      <c r="S4590" s="156"/>
      <c r="T4590" s="156"/>
      <c r="U4590" s="156"/>
      <c r="AA4590" s="156"/>
      <c r="AB4590" s="156"/>
      <c r="AC4590" s="156"/>
      <c r="AR4590" s="156"/>
      <c r="AS4590" s="156"/>
      <c r="AT4590" s="156"/>
      <c r="AU4590" s="156"/>
      <c r="AV4590" s="156"/>
      <c r="AW4590" s="156"/>
      <c r="AX4590" s="156"/>
      <c r="AY4590" s="156"/>
      <c r="AZ4590" s="156"/>
      <c r="BA4590" s="156"/>
      <c r="BB4590" s="156"/>
      <c r="BC4590" s="156"/>
    </row>
    <row r="4591">
      <c r="A4591" s="152"/>
      <c r="B4591" s="152"/>
      <c r="E4591" s="156"/>
      <c r="F4591" s="156"/>
      <c r="I4591" s="152"/>
      <c r="J4591" s="152"/>
      <c r="O4591" s="161"/>
      <c r="P4591" s="161"/>
      <c r="Q4591" s="161"/>
      <c r="S4591" s="156"/>
      <c r="T4591" s="156"/>
      <c r="U4591" s="156"/>
      <c r="AA4591" s="156"/>
      <c r="AB4591" s="156"/>
      <c r="AC4591" s="156"/>
      <c r="AR4591" s="156"/>
      <c r="AS4591" s="156"/>
      <c r="AT4591" s="156"/>
      <c r="AU4591" s="156"/>
      <c r="AV4591" s="156"/>
      <c r="AW4591" s="156"/>
      <c r="AX4591" s="156"/>
      <c r="AY4591" s="156"/>
      <c r="AZ4591" s="156"/>
      <c r="BA4591" s="156"/>
      <c r="BB4591" s="156"/>
      <c r="BC4591" s="156"/>
    </row>
    <row r="4592">
      <c r="A4592" s="152"/>
      <c r="B4592" s="152"/>
      <c r="E4592" s="156"/>
      <c r="F4592" s="156"/>
      <c r="I4592" s="152"/>
      <c r="J4592" s="152"/>
      <c r="O4592" s="161"/>
      <c r="P4592" s="161"/>
      <c r="Q4592" s="161"/>
      <c r="S4592" s="156"/>
      <c r="T4592" s="156"/>
      <c r="U4592" s="156"/>
      <c r="AA4592" s="156"/>
      <c r="AB4592" s="156"/>
      <c r="AC4592" s="156"/>
      <c r="AR4592" s="156"/>
      <c r="AS4592" s="156"/>
      <c r="AT4592" s="156"/>
      <c r="AU4592" s="156"/>
      <c r="AV4592" s="156"/>
      <c r="AW4592" s="156"/>
      <c r="AX4592" s="156"/>
      <c r="AY4592" s="156"/>
      <c r="AZ4592" s="156"/>
      <c r="BA4592" s="156"/>
      <c r="BB4592" s="156"/>
      <c r="BC4592" s="156"/>
    </row>
    <row r="4593">
      <c r="A4593" s="152"/>
      <c r="B4593" s="152"/>
      <c r="E4593" s="156"/>
      <c r="F4593" s="156"/>
      <c r="I4593" s="152"/>
      <c r="J4593" s="152"/>
      <c r="O4593" s="161"/>
      <c r="P4593" s="161"/>
      <c r="Q4593" s="161"/>
      <c r="S4593" s="156"/>
      <c r="T4593" s="156"/>
      <c r="U4593" s="156"/>
      <c r="AA4593" s="156"/>
      <c r="AB4593" s="156"/>
      <c r="AC4593" s="156"/>
      <c r="AR4593" s="156"/>
      <c r="AS4593" s="156"/>
      <c r="AT4593" s="156"/>
      <c r="AU4593" s="156"/>
      <c r="AV4593" s="156"/>
      <c r="AW4593" s="156"/>
      <c r="AX4593" s="156"/>
      <c r="AY4593" s="156"/>
      <c r="AZ4593" s="156"/>
      <c r="BA4593" s="156"/>
      <c r="BB4593" s="156"/>
      <c r="BC4593" s="156"/>
    </row>
    <row r="4594">
      <c r="A4594" s="152"/>
      <c r="B4594" s="152"/>
      <c r="E4594" s="156"/>
      <c r="F4594" s="156"/>
      <c r="I4594" s="152"/>
      <c r="J4594" s="152"/>
      <c r="O4594" s="161"/>
      <c r="P4594" s="161"/>
      <c r="Q4594" s="161"/>
      <c r="S4594" s="156"/>
      <c r="T4594" s="156"/>
      <c r="U4594" s="156"/>
      <c r="AA4594" s="156"/>
      <c r="AB4594" s="156"/>
      <c r="AC4594" s="156"/>
      <c r="AR4594" s="156"/>
      <c r="AS4594" s="156"/>
      <c r="AT4594" s="156"/>
      <c r="AU4594" s="156"/>
      <c r="AV4594" s="156"/>
      <c r="AW4594" s="156"/>
      <c r="AX4594" s="156"/>
      <c r="AY4594" s="156"/>
      <c r="AZ4594" s="156"/>
      <c r="BA4594" s="156"/>
      <c r="BB4594" s="156"/>
      <c r="BC4594" s="156"/>
    </row>
    <row r="4595">
      <c r="A4595" s="152"/>
      <c r="B4595" s="152"/>
      <c r="E4595" s="156"/>
      <c r="F4595" s="156"/>
      <c r="I4595" s="152"/>
      <c r="J4595" s="152"/>
      <c r="O4595" s="161"/>
      <c r="P4595" s="161"/>
      <c r="Q4595" s="161"/>
      <c r="S4595" s="156"/>
      <c r="T4595" s="156"/>
      <c r="U4595" s="156"/>
      <c r="AA4595" s="156"/>
      <c r="AB4595" s="156"/>
      <c r="AC4595" s="156"/>
      <c r="AR4595" s="156"/>
      <c r="AS4595" s="156"/>
      <c r="AT4595" s="156"/>
      <c r="AU4595" s="156"/>
      <c r="AV4595" s="156"/>
      <c r="AW4595" s="156"/>
      <c r="AX4595" s="156"/>
      <c r="AY4595" s="156"/>
      <c r="AZ4595" s="156"/>
      <c r="BA4595" s="156"/>
      <c r="BB4595" s="156"/>
      <c r="BC4595" s="156"/>
    </row>
    <row r="4596">
      <c r="A4596" s="152"/>
      <c r="B4596" s="152"/>
      <c r="E4596" s="156"/>
      <c r="F4596" s="156"/>
      <c r="I4596" s="152"/>
      <c r="J4596" s="152"/>
      <c r="O4596" s="161"/>
      <c r="P4596" s="161"/>
      <c r="Q4596" s="161"/>
      <c r="S4596" s="156"/>
      <c r="T4596" s="156"/>
      <c r="U4596" s="156"/>
      <c r="AA4596" s="156"/>
      <c r="AB4596" s="156"/>
      <c r="AC4596" s="156"/>
      <c r="AR4596" s="156"/>
      <c r="AS4596" s="156"/>
      <c r="AT4596" s="156"/>
      <c r="AU4596" s="156"/>
      <c r="AV4596" s="156"/>
      <c r="AW4596" s="156"/>
      <c r="AX4596" s="156"/>
      <c r="AY4596" s="156"/>
      <c r="AZ4596" s="156"/>
      <c r="BA4596" s="156"/>
      <c r="BB4596" s="156"/>
      <c r="BC4596" s="156"/>
    </row>
    <row r="4597">
      <c r="A4597" s="152"/>
      <c r="B4597" s="152"/>
      <c r="E4597" s="156"/>
      <c r="F4597" s="156"/>
      <c r="I4597" s="152"/>
      <c r="J4597" s="152"/>
      <c r="O4597" s="161"/>
      <c r="P4597" s="161"/>
      <c r="Q4597" s="161"/>
      <c r="S4597" s="156"/>
      <c r="T4597" s="156"/>
      <c r="U4597" s="156"/>
      <c r="AA4597" s="156"/>
      <c r="AB4597" s="156"/>
      <c r="AC4597" s="156"/>
      <c r="AR4597" s="156"/>
      <c r="AS4597" s="156"/>
      <c r="AT4597" s="156"/>
      <c r="AU4597" s="156"/>
      <c r="AV4597" s="156"/>
      <c r="AW4597" s="156"/>
      <c r="AX4597" s="156"/>
      <c r="AY4597" s="156"/>
      <c r="AZ4597" s="156"/>
      <c r="BA4597" s="156"/>
      <c r="BB4597" s="156"/>
      <c r="BC4597" s="156"/>
    </row>
    <row r="4598">
      <c r="A4598" s="152"/>
      <c r="B4598" s="152"/>
      <c r="E4598" s="156"/>
      <c r="F4598" s="156"/>
      <c r="I4598" s="152"/>
      <c r="J4598" s="152"/>
      <c r="O4598" s="161"/>
      <c r="P4598" s="161"/>
      <c r="Q4598" s="161"/>
      <c r="S4598" s="156"/>
      <c r="T4598" s="156"/>
      <c r="U4598" s="156"/>
      <c r="AA4598" s="156"/>
      <c r="AB4598" s="156"/>
      <c r="AC4598" s="156"/>
      <c r="AR4598" s="156"/>
      <c r="AS4598" s="156"/>
      <c r="AT4598" s="156"/>
      <c r="AU4598" s="156"/>
      <c r="AV4598" s="156"/>
      <c r="AW4598" s="156"/>
      <c r="AX4598" s="156"/>
      <c r="AY4598" s="156"/>
      <c r="AZ4598" s="156"/>
      <c r="BA4598" s="156"/>
      <c r="BB4598" s="156"/>
      <c r="BC4598" s="156"/>
    </row>
    <row r="4599">
      <c r="A4599" s="152"/>
      <c r="B4599" s="152"/>
      <c r="E4599" s="156"/>
      <c r="F4599" s="156"/>
      <c r="I4599" s="152"/>
      <c r="J4599" s="152"/>
      <c r="O4599" s="161"/>
      <c r="P4599" s="161"/>
      <c r="Q4599" s="161"/>
      <c r="S4599" s="156"/>
      <c r="T4599" s="156"/>
      <c r="U4599" s="156"/>
      <c r="AA4599" s="156"/>
      <c r="AB4599" s="156"/>
      <c r="AC4599" s="156"/>
      <c r="AR4599" s="156"/>
      <c r="AS4599" s="156"/>
      <c r="AT4599" s="156"/>
      <c r="AU4599" s="156"/>
      <c r="AV4599" s="156"/>
      <c r="AW4599" s="156"/>
      <c r="AX4599" s="156"/>
      <c r="AY4599" s="156"/>
      <c r="AZ4599" s="156"/>
      <c r="BA4599" s="156"/>
      <c r="BB4599" s="156"/>
      <c r="BC4599" s="156"/>
    </row>
    <row r="4600">
      <c r="A4600" s="152"/>
      <c r="B4600" s="152"/>
      <c r="E4600" s="156"/>
      <c r="F4600" s="156"/>
      <c r="I4600" s="152"/>
      <c r="J4600" s="152"/>
      <c r="O4600" s="161"/>
      <c r="P4600" s="161"/>
      <c r="Q4600" s="161"/>
      <c r="S4600" s="156"/>
      <c r="T4600" s="156"/>
      <c r="U4600" s="156"/>
      <c r="AA4600" s="156"/>
      <c r="AB4600" s="156"/>
      <c r="AC4600" s="156"/>
      <c r="AR4600" s="156"/>
      <c r="AS4600" s="156"/>
      <c r="AT4600" s="156"/>
      <c r="AU4600" s="156"/>
      <c r="AV4600" s="156"/>
      <c r="AW4600" s="156"/>
      <c r="AX4600" s="156"/>
      <c r="AY4600" s="156"/>
      <c r="AZ4600" s="156"/>
      <c r="BA4600" s="156"/>
      <c r="BB4600" s="156"/>
      <c r="BC4600" s="156"/>
    </row>
    <row r="4601">
      <c r="A4601" s="152"/>
      <c r="B4601" s="152"/>
      <c r="E4601" s="156"/>
      <c r="F4601" s="156"/>
      <c r="I4601" s="152"/>
      <c r="J4601" s="152"/>
      <c r="O4601" s="161"/>
      <c r="P4601" s="161"/>
      <c r="Q4601" s="161"/>
      <c r="S4601" s="156"/>
      <c r="T4601" s="156"/>
      <c r="U4601" s="156"/>
      <c r="AA4601" s="156"/>
      <c r="AB4601" s="156"/>
      <c r="AC4601" s="156"/>
      <c r="AR4601" s="156"/>
      <c r="AS4601" s="156"/>
      <c r="AT4601" s="156"/>
      <c r="AU4601" s="156"/>
      <c r="AV4601" s="156"/>
      <c r="AW4601" s="156"/>
      <c r="AX4601" s="156"/>
      <c r="AY4601" s="156"/>
      <c r="AZ4601" s="156"/>
      <c r="BA4601" s="156"/>
      <c r="BB4601" s="156"/>
      <c r="BC4601" s="156"/>
    </row>
    <row r="4602">
      <c r="A4602" s="152"/>
      <c r="B4602" s="152"/>
      <c r="E4602" s="156"/>
      <c r="F4602" s="156"/>
      <c r="I4602" s="152"/>
      <c r="J4602" s="152"/>
      <c r="O4602" s="161"/>
      <c r="P4602" s="161"/>
      <c r="Q4602" s="161"/>
      <c r="S4602" s="156"/>
      <c r="T4602" s="156"/>
      <c r="U4602" s="156"/>
      <c r="AA4602" s="156"/>
      <c r="AB4602" s="156"/>
      <c r="AC4602" s="156"/>
      <c r="AR4602" s="156"/>
      <c r="AS4602" s="156"/>
      <c r="AT4602" s="156"/>
      <c r="AU4602" s="156"/>
      <c r="AV4602" s="156"/>
      <c r="AW4602" s="156"/>
      <c r="AX4602" s="156"/>
      <c r="AY4602" s="156"/>
      <c r="AZ4602" s="156"/>
      <c r="BA4602" s="156"/>
      <c r="BB4602" s="156"/>
      <c r="BC4602" s="156"/>
    </row>
    <row r="4603">
      <c r="A4603" s="152"/>
      <c r="B4603" s="152"/>
      <c r="E4603" s="156"/>
      <c r="F4603" s="156"/>
      <c r="I4603" s="152"/>
      <c r="J4603" s="152"/>
      <c r="O4603" s="161"/>
      <c r="P4603" s="161"/>
      <c r="Q4603" s="161"/>
      <c r="S4603" s="156"/>
      <c r="T4603" s="156"/>
      <c r="U4603" s="156"/>
      <c r="AA4603" s="156"/>
      <c r="AB4603" s="156"/>
      <c r="AC4603" s="156"/>
      <c r="AR4603" s="156"/>
      <c r="AS4603" s="156"/>
      <c r="AT4603" s="156"/>
      <c r="AU4603" s="156"/>
      <c r="AV4603" s="156"/>
      <c r="AW4603" s="156"/>
      <c r="AX4603" s="156"/>
      <c r="AY4603" s="156"/>
      <c r="AZ4603" s="156"/>
      <c r="BA4603" s="156"/>
      <c r="BB4603" s="156"/>
      <c r="BC4603" s="156"/>
    </row>
    <row r="4604">
      <c r="A4604" s="152"/>
      <c r="B4604" s="152"/>
      <c r="E4604" s="156"/>
      <c r="F4604" s="156"/>
      <c r="I4604" s="152"/>
      <c r="J4604" s="152"/>
      <c r="O4604" s="161"/>
      <c r="P4604" s="161"/>
      <c r="Q4604" s="161"/>
      <c r="S4604" s="156"/>
      <c r="T4604" s="156"/>
      <c r="U4604" s="156"/>
      <c r="AA4604" s="156"/>
      <c r="AB4604" s="156"/>
      <c r="AC4604" s="156"/>
      <c r="AR4604" s="156"/>
      <c r="AS4604" s="156"/>
      <c r="AT4604" s="156"/>
      <c r="AU4604" s="156"/>
      <c r="AV4604" s="156"/>
      <c r="AW4604" s="156"/>
      <c r="AX4604" s="156"/>
      <c r="AY4604" s="156"/>
      <c r="AZ4604" s="156"/>
      <c r="BA4604" s="156"/>
      <c r="BB4604" s="156"/>
      <c r="BC4604" s="156"/>
    </row>
    <row r="4605">
      <c r="A4605" s="152"/>
      <c r="B4605" s="152"/>
      <c r="E4605" s="156"/>
      <c r="F4605" s="156"/>
      <c r="I4605" s="152"/>
      <c r="J4605" s="152"/>
      <c r="O4605" s="161"/>
      <c r="P4605" s="161"/>
      <c r="Q4605" s="161"/>
      <c r="S4605" s="156"/>
      <c r="T4605" s="156"/>
      <c r="U4605" s="156"/>
      <c r="AA4605" s="156"/>
      <c r="AB4605" s="156"/>
      <c r="AC4605" s="156"/>
      <c r="AR4605" s="156"/>
      <c r="AS4605" s="156"/>
      <c r="AT4605" s="156"/>
      <c r="AU4605" s="156"/>
      <c r="AV4605" s="156"/>
      <c r="AW4605" s="156"/>
      <c r="AX4605" s="156"/>
      <c r="AY4605" s="156"/>
      <c r="AZ4605" s="156"/>
      <c r="BA4605" s="156"/>
      <c r="BB4605" s="156"/>
      <c r="BC4605" s="156"/>
    </row>
    <row r="4606">
      <c r="A4606" s="152"/>
      <c r="B4606" s="152"/>
      <c r="E4606" s="156"/>
      <c r="F4606" s="156"/>
      <c r="I4606" s="152"/>
      <c r="J4606" s="152"/>
      <c r="O4606" s="161"/>
      <c r="P4606" s="161"/>
      <c r="Q4606" s="161"/>
      <c r="S4606" s="156"/>
      <c r="T4606" s="156"/>
      <c r="U4606" s="156"/>
      <c r="AA4606" s="156"/>
      <c r="AB4606" s="156"/>
      <c r="AC4606" s="156"/>
      <c r="AR4606" s="156"/>
      <c r="AS4606" s="156"/>
      <c r="AT4606" s="156"/>
      <c r="AU4606" s="156"/>
      <c r="AV4606" s="156"/>
      <c r="AW4606" s="156"/>
      <c r="AX4606" s="156"/>
      <c r="AY4606" s="156"/>
      <c r="AZ4606" s="156"/>
      <c r="BA4606" s="156"/>
      <c r="BB4606" s="156"/>
      <c r="BC4606" s="156"/>
    </row>
    <row r="4607">
      <c r="A4607" s="152"/>
      <c r="B4607" s="152"/>
      <c r="E4607" s="156"/>
      <c r="F4607" s="156"/>
      <c r="I4607" s="152"/>
      <c r="J4607" s="152"/>
      <c r="O4607" s="161"/>
      <c r="P4607" s="161"/>
      <c r="Q4607" s="161"/>
      <c r="S4607" s="156"/>
      <c r="T4607" s="156"/>
      <c r="U4607" s="156"/>
      <c r="AA4607" s="156"/>
      <c r="AB4607" s="156"/>
      <c r="AC4607" s="156"/>
      <c r="AR4607" s="156"/>
      <c r="AS4607" s="156"/>
      <c r="AT4607" s="156"/>
      <c r="AU4607" s="156"/>
      <c r="AV4607" s="156"/>
      <c r="AW4607" s="156"/>
      <c r="AX4607" s="156"/>
      <c r="AY4607" s="156"/>
      <c r="AZ4607" s="156"/>
      <c r="BA4607" s="156"/>
      <c r="BB4607" s="156"/>
      <c r="BC4607" s="156"/>
    </row>
    <row r="4608">
      <c r="A4608" s="152"/>
      <c r="B4608" s="152"/>
      <c r="E4608" s="156"/>
      <c r="F4608" s="156"/>
      <c r="I4608" s="152"/>
      <c r="J4608" s="152"/>
      <c r="O4608" s="161"/>
      <c r="P4608" s="161"/>
      <c r="Q4608" s="161"/>
      <c r="S4608" s="156"/>
      <c r="T4608" s="156"/>
      <c r="U4608" s="156"/>
      <c r="AA4608" s="156"/>
      <c r="AB4608" s="156"/>
      <c r="AC4608" s="156"/>
      <c r="AR4608" s="156"/>
      <c r="AS4608" s="156"/>
      <c r="AT4608" s="156"/>
      <c r="AU4608" s="156"/>
      <c r="AV4608" s="156"/>
      <c r="AW4608" s="156"/>
      <c r="AX4608" s="156"/>
      <c r="AY4608" s="156"/>
      <c r="AZ4608" s="156"/>
      <c r="BA4608" s="156"/>
      <c r="BB4608" s="156"/>
      <c r="BC4608" s="156"/>
    </row>
    <row r="4609">
      <c r="A4609" s="152"/>
      <c r="B4609" s="152"/>
      <c r="E4609" s="156"/>
      <c r="F4609" s="156"/>
      <c r="I4609" s="152"/>
      <c r="J4609" s="152"/>
      <c r="O4609" s="161"/>
      <c r="P4609" s="161"/>
      <c r="Q4609" s="161"/>
      <c r="S4609" s="156"/>
      <c r="T4609" s="156"/>
      <c r="U4609" s="156"/>
      <c r="AA4609" s="156"/>
      <c r="AB4609" s="156"/>
      <c r="AC4609" s="156"/>
      <c r="AR4609" s="156"/>
      <c r="AS4609" s="156"/>
      <c r="AT4609" s="156"/>
      <c r="AU4609" s="156"/>
      <c r="AV4609" s="156"/>
      <c r="AW4609" s="156"/>
      <c r="AX4609" s="156"/>
      <c r="AY4609" s="156"/>
      <c r="AZ4609" s="156"/>
      <c r="BA4609" s="156"/>
      <c r="BB4609" s="156"/>
      <c r="BC4609" s="156"/>
    </row>
    <row r="4610">
      <c r="A4610" s="152"/>
      <c r="B4610" s="152"/>
      <c r="E4610" s="156"/>
      <c r="F4610" s="156"/>
      <c r="I4610" s="152"/>
      <c r="J4610" s="152"/>
      <c r="O4610" s="161"/>
      <c r="P4610" s="161"/>
      <c r="Q4610" s="161"/>
      <c r="S4610" s="156"/>
      <c r="T4610" s="156"/>
      <c r="U4610" s="156"/>
      <c r="AA4610" s="156"/>
      <c r="AB4610" s="156"/>
      <c r="AC4610" s="156"/>
      <c r="AR4610" s="156"/>
      <c r="AS4610" s="156"/>
      <c r="AT4610" s="156"/>
      <c r="AU4610" s="156"/>
      <c r="AV4610" s="156"/>
      <c r="AW4610" s="156"/>
      <c r="AX4610" s="156"/>
      <c r="AY4610" s="156"/>
      <c r="AZ4610" s="156"/>
      <c r="BA4610" s="156"/>
      <c r="BB4610" s="156"/>
      <c r="BC4610" s="156"/>
    </row>
    <row r="4611">
      <c r="A4611" s="152"/>
      <c r="B4611" s="152"/>
      <c r="E4611" s="156"/>
      <c r="F4611" s="156"/>
      <c r="I4611" s="152"/>
      <c r="J4611" s="152"/>
      <c r="O4611" s="161"/>
      <c r="P4611" s="161"/>
      <c r="Q4611" s="161"/>
      <c r="S4611" s="156"/>
      <c r="T4611" s="156"/>
      <c r="U4611" s="156"/>
      <c r="AA4611" s="156"/>
      <c r="AB4611" s="156"/>
      <c r="AC4611" s="156"/>
      <c r="AR4611" s="156"/>
      <c r="AS4611" s="156"/>
      <c r="AT4611" s="156"/>
      <c r="AU4611" s="156"/>
      <c r="AV4611" s="156"/>
      <c r="AW4611" s="156"/>
      <c r="AX4611" s="156"/>
      <c r="AY4611" s="156"/>
      <c r="AZ4611" s="156"/>
      <c r="BA4611" s="156"/>
      <c r="BB4611" s="156"/>
      <c r="BC4611" s="156"/>
    </row>
    <row r="4612">
      <c r="A4612" s="152"/>
      <c r="B4612" s="152"/>
      <c r="E4612" s="156"/>
      <c r="F4612" s="156"/>
      <c r="I4612" s="152"/>
      <c r="J4612" s="152"/>
      <c r="O4612" s="161"/>
      <c r="P4612" s="161"/>
      <c r="Q4612" s="161"/>
      <c r="S4612" s="156"/>
      <c r="T4612" s="156"/>
      <c r="U4612" s="156"/>
      <c r="AA4612" s="156"/>
      <c r="AB4612" s="156"/>
      <c r="AC4612" s="156"/>
      <c r="AR4612" s="156"/>
      <c r="AS4612" s="156"/>
      <c r="AT4612" s="156"/>
      <c r="AU4612" s="156"/>
      <c r="AV4612" s="156"/>
      <c r="AW4612" s="156"/>
      <c r="AX4612" s="156"/>
      <c r="AY4612" s="156"/>
      <c r="AZ4612" s="156"/>
      <c r="BA4612" s="156"/>
      <c r="BB4612" s="156"/>
      <c r="BC4612" s="156"/>
    </row>
    <row r="4613">
      <c r="A4613" s="152"/>
      <c r="B4613" s="152"/>
      <c r="E4613" s="156"/>
      <c r="F4613" s="156"/>
      <c r="I4613" s="152"/>
      <c r="J4613" s="152"/>
      <c r="O4613" s="161"/>
      <c r="P4613" s="161"/>
      <c r="Q4613" s="161"/>
      <c r="S4613" s="156"/>
      <c r="T4613" s="156"/>
      <c r="U4613" s="156"/>
      <c r="AA4613" s="156"/>
      <c r="AB4613" s="156"/>
      <c r="AC4613" s="156"/>
      <c r="AR4613" s="156"/>
      <c r="AS4613" s="156"/>
      <c r="AT4613" s="156"/>
      <c r="AU4613" s="156"/>
      <c r="AV4613" s="156"/>
      <c r="AW4613" s="156"/>
      <c r="AX4613" s="156"/>
      <c r="AY4613" s="156"/>
      <c r="AZ4613" s="156"/>
      <c r="BA4613" s="156"/>
      <c r="BB4613" s="156"/>
      <c r="BC4613" s="156"/>
    </row>
    <row r="4614">
      <c r="A4614" s="152"/>
      <c r="B4614" s="152"/>
      <c r="E4614" s="156"/>
      <c r="F4614" s="156"/>
      <c r="I4614" s="152"/>
      <c r="J4614" s="152"/>
      <c r="O4614" s="161"/>
      <c r="P4614" s="161"/>
      <c r="Q4614" s="161"/>
      <c r="S4614" s="156"/>
      <c r="T4614" s="156"/>
      <c r="U4614" s="156"/>
      <c r="AA4614" s="156"/>
      <c r="AB4614" s="156"/>
      <c r="AC4614" s="156"/>
      <c r="AR4614" s="156"/>
      <c r="AS4614" s="156"/>
      <c r="AT4614" s="156"/>
      <c r="AU4614" s="156"/>
      <c r="AV4614" s="156"/>
      <c r="AW4614" s="156"/>
      <c r="AX4614" s="156"/>
      <c r="AY4614" s="156"/>
      <c r="AZ4614" s="156"/>
      <c r="BA4614" s="156"/>
      <c r="BB4614" s="156"/>
      <c r="BC4614" s="156"/>
    </row>
    <row r="4615">
      <c r="A4615" s="152"/>
      <c r="B4615" s="152"/>
      <c r="E4615" s="156"/>
      <c r="F4615" s="156"/>
      <c r="I4615" s="152"/>
      <c r="J4615" s="152"/>
      <c r="O4615" s="161"/>
      <c r="P4615" s="161"/>
      <c r="Q4615" s="161"/>
      <c r="S4615" s="156"/>
      <c r="T4615" s="156"/>
      <c r="U4615" s="156"/>
      <c r="AA4615" s="156"/>
      <c r="AB4615" s="156"/>
      <c r="AC4615" s="156"/>
      <c r="AR4615" s="156"/>
      <c r="AS4615" s="156"/>
      <c r="AT4615" s="156"/>
      <c r="AU4615" s="156"/>
      <c r="AV4615" s="156"/>
      <c r="AW4615" s="156"/>
      <c r="AX4615" s="156"/>
      <c r="AY4615" s="156"/>
      <c r="AZ4615" s="156"/>
      <c r="BA4615" s="156"/>
      <c r="BB4615" s="156"/>
      <c r="BC4615" s="156"/>
    </row>
    <row r="4616">
      <c r="A4616" s="152"/>
      <c r="B4616" s="152"/>
      <c r="E4616" s="156"/>
      <c r="F4616" s="156"/>
      <c r="I4616" s="152"/>
      <c r="J4616" s="152"/>
      <c r="O4616" s="161"/>
      <c r="P4616" s="161"/>
      <c r="Q4616" s="161"/>
      <c r="S4616" s="156"/>
      <c r="T4616" s="156"/>
      <c r="U4616" s="156"/>
      <c r="AA4616" s="156"/>
      <c r="AB4616" s="156"/>
      <c r="AC4616" s="156"/>
      <c r="AR4616" s="156"/>
      <c r="AS4616" s="156"/>
      <c r="AT4616" s="156"/>
      <c r="AU4616" s="156"/>
      <c r="AV4616" s="156"/>
      <c r="AW4616" s="156"/>
      <c r="AX4616" s="156"/>
      <c r="AY4616" s="156"/>
      <c r="AZ4616" s="156"/>
      <c r="BA4616" s="156"/>
      <c r="BB4616" s="156"/>
      <c r="BC4616" s="156"/>
    </row>
    <row r="4617">
      <c r="A4617" s="152"/>
      <c r="B4617" s="152"/>
      <c r="E4617" s="156"/>
      <c r="F4617" s="156"/>
      <c r="I4617" s="152"/>
      <c r="J4617" s="152"/>
      <c r="O4617" s="161"/>
      <c r="P4617" s="161"/>
      <c r="Q4617" s="161"/>
      <c r="S4617" s="156"/>
      <c r="T4617" s="156"/>
      <c r="U4617" s="156"/>
      <c r="AA4617" s="156"/>
      <c r="AB4617" s="156"/>
      <c r="AC4617" s="156"/>
      <c r="AR4617" s="156"/>
      <c r="AS4617" s="156"/>
      <c r="AT4617" s="156"/>
      <c r="AU4617" s="156"/>
      <c r="AV4617" s="156"/>
      <c r="AW4617" s="156"/>
      <c r="AX4617" s="156"/>
      <c r="AY4617" s="156"/>
      <c r="AZ4617" s="156"/>
      <c r="BA4617" s="156"/>
      <c r="BB4617" s="156"/>
      <c r="BC4617" s="156"/>
    </row>
    <row r="4618">
      <c r="A4618" s="152"/>
      <c r="B4618" s="152"/>
      <c r="E4618" s="156"/>
      <c r="F4618" s="156"/>
      <c r="I4618" s="152"/>
      <c r="J4618" s="152"/>
      <c r="O4618" s="161"/>
      <c r="P4618" s="161"/>
      <c r="Q4618" s="161"/>
      <c r="S4618" s="156"/>
      <c r="T4618" s="156"/>
      <c r="U4618" s="156"/>
      <c r="AA4618" s="156"/>
      <c r="AB4618" s="156"/>
      <c r="AC4618" s="156"/>
      <c r="AR4618" s="156"/>
      <c r="AS4618" s="156"/>
      <c r="AT4618" s="156"/>
      <c r="AU4618" s="156"/>
      <c r="AV4618" s="156"/>
      <c r="AW4618" s="156"/>
      <c r="AX4618" s="156"/>
      <c r="AY4618" s="156"/>
      <c r="AZ4618" s="156"/>
      <c r="BA4618" s="156"/>
      <c r="BB4618" s="156"/>
      <c r="BC4618" s="156"/>
    </row>
    <row r="4619">
      <c r="A4619" s="152"/>
      <c r="B4619" s="152"/>
      <c r="E4619" s="156"/>
      <c r="F4619" s="156"/>
      <c r="I4619" s="152"/>
      <c r="J4619" s="152"/>
      <c r="O4619" s="161"/>
      <c r="P4619" s="161"/>
      <c r="Q4619" s="161"/>
      <c r="S4619" s="156"/>
      <c r="T4619" s="156"/>
      <c r="U4619" s="156"/>
      <c r="AA4619" s="156"/>
      <c r="AB4619" s="156"/>
      <c r="AC4619" s="156"/>
      <c r="AR4619" s="156"/>
      <c r="AS4619" s="156"/>
      <c r="AT4619" s="156"/>
      <c r="AU4619" s="156"/>
      <c r="AV4619" s="156"/>
      <c r="AW4619" s="156"/>
      <c r="AX4619" s="156"/>
      <c r="AY4619" s="156"/>
      <c r="AZ4619" s="156"/>
      <c r="BA4619" s="156"/>
      <c r="BB4619" s="156"/>
      <c r="BC4619" s="156"/>
    </row>
    <row r="4620">
      <c r="A4620" s="152"/>
      <c r="B4620" s="152"/>
      <c r="E4620" s="156"/>
      <c r="F4620" s="156"/>
      <c r="I4620" s="152"/>
      <c r="J4620" s="152"/>
      <c r="O4620" s="161"/>
      <c r="P4620" s="161"/>
      <c r="Q4620" s="161"/>
      <c r="S4620" s="156"/>
      <c r="T4620" s="156"/>
      <c r="U4620" s="156"/>
      <c r="AA4620" s="156"/>
      <c r="AB4620" s="156"/>
      <c r="AC4620" s="156"/>
      <c r="AR4620" s="156"/>
      <c r="AS4620" s="156"/>
      <c r="AT4620" s="156"/>
      <c r="AU4620" s="156"/>
      <c r="AV4620" s="156"/>
      <c r="AW4620" s="156"/>
      <c r="AX4620" s="156"/>
      <c r="AY4620" s="156"/>
      <c r="AZ4620" s="156"/>
      <c r="BA4620" s="156"/>
      <c r="BB4620" s="156"/>
      <c r="BC4620" s="156"/>
    </row>
    <row r="4621">
      <c r="A4621" s="152"/>
      <c r="B4621" s="152"/>
      <c r="E4621" s="156"/>
      <c r="F4621" s="156"/>
      <c r="I4621" s="152"/>
      <c r="J4621" s="152"/>
      <c r="O4621" s="161"/>
      <c r="P4621" s="161"/>
      <c r="Q4621" s="161"/>
      <c r="S4621" s="156"/>
      <c r="T4621" s="156"/>
      <c r="U4621" s="156"/>
      <c r="AA4621" s="156"/>
      <c r="AB4621" s="156"/>
      <c r="AC4621" s="156"/>
      <c r="AR4621" s="156"/>
      <c r="AS4621" s="156"/>
      <c r="AT4621" s="156"/>
      <c r="AU4621" s="156"/>
      <c r="AV4621" s="156"/>
      <c r="AW4621" s="156"/>
      <c r="AX4621" s="156"/>
      <c r="AY4621" s="156"/>
      <c r="AZ4621" s="156"/>
      <c r="BA4621" s="156"/>
      <c r="BB4621" s="156"/>
      <c r="BC4621" s="156"/>
    </row>
    <row r="4622">
      <c r="A4622" s="152"/>
      <c r="B4622" s="152"/>
      <c r="E4622" s="156"/>
      <c r="F4622" s="156"/>
      <c r="I4622" s="152"/>
      <c r="J4622" s="152"/>
      <c r="O4622" s="161"/>
      <c r="P4622" s="161"/>
      <c r="Q4622" s="161"/>
      <c r="S4622" s="156"/>
      <c r="T4622" s="156"/>
      <c r="U4622" s="156"/>
      <c r="AA4622" s="156"/>
      <c r="AB4622" s="156"/>
      <c r="AC4622" s="156"/>
      <c r="AR4622" s="156"/>
      <c r="AS4622" s="156"/>
      <c r="AT4622" s="156"/>
      <c r="AU4622" s="156"/>
      <c r="AV4622" s="156"/>
      <c r="AW4622" s="156"/>
      <c r="AX4622" s="156"/>
      <c r="AY4622" s="156"/>
      <c r="AZ4622" s="156"/>
      <c r="BA4622" s="156"/>
      <c r="BB4622" s="156"/>
      <c r="BC4622" s="156"/>
    </row>
    <row r="4623">
      <c r="A4623" s="152"/>
      <c r="B4623" s="152"/>
      <c r="E4623" s="156"/>
      <c r="F4623" s="156"/>
      <c r="I4623" s="152"/>
      <c r="J4623" s="152"/>
      <c r="O4623" s="161"/>
      <c r="P4623" s="161"/>
      <c r="Q4623" s="161"/>
      <c r="S4623" s="156"/>
      <c r="T4623" s="156"/>
      <c r="U4623" s="156"/>
      <c r="AA4623" s="156"/>
      <c r="AB4623" s="156"/>
      <c r="AC4623" s="156"/>
      <c r="AR4623" s="156"/>
      <c r="AS4623" s="156"/>
      <c r="AT4623" s="156"/>
      <c r="AU4623" s="156"/>
      <c r="AV4623" s="156"/>
      <c r="AW4623" s="156"/>
      <c r="AX4623" s="156"/>
      <c r="AY4623" s="156"/>
      <c r="AZ4623" s="156"/>
      <c r="BA4623" s="156"/>
      <c r="BB4623" s="156"/>
      <c r="BC4623" s="156"/>
    </row>
    <row r="4624">
      <c r="A4624" s="152"/>
      <c r="B4624" s="152"/>
      <c r="E4624" s="156"/>
      <c r="F4624" s="156"/>
      <c r="I4624" s="152"/>
      <c r="J4624" s="152"/>
      <c r="O4624" s="161"/>
      <c r="P4624" s="161"/>
      <c r="Q4624" s="161"/>
      <c r="S4624" s="156"/>
      <c r="T4624" s="156"/>
      <c r="U4624" s="156"/>
      <c r="AA4624" s="156"/>
      <c r="AB4624" s="156"/>
      <c r="AC4624" s="156"/>
      <c r="AR4624" s="156"/>
      <c r="AS4624" s="156"/>
      <c r="AT4624" s="156"/>
      <c r="AU4624" s="156"/>
      <c r="AV4624" s="156"/>
      <c r="AW4624" s="156"/>
      <c r="AX4624" s="156"/>
      <c r="AY4624" s="156"/>
      <c r="AZ4624" s="156"/>
      <c r="BA4624" s="156"/>
      <c r="BB4624" s="156"/>
      <c r="BC4624" s="156"/>
    </row>
    <row r="4625">
      <c r="A4625" s="152"/>
      <c r="B4625" s="152"/>
      <c r="E4625" s="156"/>
      <c r="F4625" s="156"/>
      <c r="I4625" s="152"/>
      <c r="J4625" s="152"/>
      <c r="O4625" s="161"/>
      <c r="P4625" s="161"/>
      <c r="Q4625" s="161"/>
      <c r="S4625" s="156"/>
      <c r="T4625" s="156"/>
      <c r="U4625" s="156"/>
      <c r="AA4625" s="156"/>
      <c r="AB4625" s="156"/>
      <c r="AC4625" s="156"/>
      <c r="AR4625" s="156"/>
      <c r="AS4625" s="156"/>
      <c r="AT4625" s="156"/>
      <c r="AU4625" s="156"/>
      <c r="AV4625" s="156"/>
      <c r="AW4625" s="156"/>
      <c r="AX4625" s="156"/>
      <c r="AY4625" s="156"/>
      <c r="AZ4625" s="156"/>
      <c r="BA4625" s="156"/>
      <c r="BB4625" s="156"/>
      <c r="BC4625" s="156"/>
    </row>
    <row r="4626">
      <c r="A4626" s="152"/>
      <c r="B4626" s="152"/>
      <c r="E4626" s="156"/>
      <c r="F4626" s="156"/>
      <c r="I4626" s="152"/>
      <c r="J4626" s="152"/>
      <c r="O4626" s="161"/>
      <c r="P4626" s="161"/>
      <c r="Q4626" s="161"/>
      <c r="S4626" s="156"/>
      <c r="T4626" s="156"/>
      <c r="U4626" s="156"/>
      <c r="AA4626" s="156"/>
      <c r="AB4626" s="156"/>
      <c r="AC4626" s="156"/>
      <c r="AR4626" s="156"/>
      <c r="AS4626" s="156"/>
      <c r="AT4626" s="156"/>
      <c r="AU4626" s="156"/>
      <c r="AV4626" s="156"/>
      <c r="AW4626" s="156"/>
      <c r="AX4626" s="156"/>
      <c r="AY4626" s="156"/>
      <c r="AZ4626" s="156"/>
      <c r="BA4626" s="156"/>
      <c r="BB4626" s="156"/>
      <c r="BC4626" s="156"/>
    </row>
    <row r="4627">
      <c r="A4627" s="152"/>
      <c r="B4627" s="152"/>
      <c r="E4627" s="156"/>
      <c r="F4627" s="156"/>
      <c r="I4627" s="152"/>
      <c r="J4627" s="152"/>
      <c r="O4627" s="161"/>
      <c r="P4627" s="161"/>
      <c r="Q4627" s="161"/>
      <c r="S4627" s="156"/>
      <c r="T4627" s="156"/>
      <c r="U4627" s="156"/>
      <c r="AA4627" s="156"/>
      <c r="AB4627" s="156"/>
      <c r="AC4627" s="156"/>
      <c r="AR4627" s="156"/>
      <c r="AS4627" s="156"/>
      <c r="AT4627" s="156"/>
      <c r="AU4627" s="156"/>
      <c r="AV4627" s="156"/>
      <c r="AW4627" s="156"/>
      <c r="AX4627" s="156"/>
      <c r="AY4627" s="156"/>
      <c r="AZ4627" s="156"/>
      <c r="BA4627" s="156"/>
      <c r="BB4627" s="156"/>
      <c r="BC4627" s="156"/>
    </row>
  </sheetData>
  <mergeCells count="1">
    <mergeCell ref="A1:B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" t="s">
        <v>298</v>
      </c>
      <c r="B1" s="13" t="s">
        <v>283</v>
      </c>
      <c r="C1" s="13" t="s">
        <v>285</v>
      </c>
      <c r="D1" s="13" t="s">
        <v>286</v>
      </c>
      <c r="E1" s="13" t="s">
        <v>287</v>
      </c>
      <c r="F1" s="13" t="s">
        <v>288</v>
      </c>
      <c r="G1" s="13" t="s">
        <v>289</v>
      </c>
      <c r="H1" s="13" t="s">
        <v>290</v>
      </c>
      <c r="I1" s="13" t="s">
        <v>291</v>
      </c>
    </row>
    <row r="2">
      <c r="A2" s="152">
        <v>1.4516244E9</v>
      </c>
      <c r="B2" s="152">
        <v>100000.0</v>
      </c>
      <c r="C2" s="152">
        <v>100000.0</v>
      </c>
      <c r="D2" s="160">
        <v>100000.0</v>
      </c>
      <c r="E2" s="152">
        <v>25000.0</v>
      </c>
      <c r="F2" s="152">
        <v>100000.0</v>
      </c>
      <c r="G2" s="152">
        <v>10000.0</v>
      </c>
      <c r="H2" s="152">
        <v>100000.0</v>
      </c>
      <c r="I2" s="152">
        <v>100000.0</v>
      </c>
    </row>
    <row r="3">
      <c r="A3" s="156">
        <v>1.4519196E9</v>
      </c>
      <c r="B3" s="156">
        <v>100000.0</v>
      </c>
      <c r="C3" s="156">
        <v>100000.0</v>
      </c>
      <c r="D3" s="159">
        <v>99995.635</v>
      </c>
      <c r="E3" s="152">
        <v>25000.0</v>
      </c>
      <c r="F3" s="152">
        <v>99987.61</v>
      </c>
      <c r="G3" s="152">
        <v>10000.0</v>
      </c>
      <c r="H3" s="152">
        <v>100554.2626</v>
      </c>
      <c r="I3" s="152">
        <v>100000.0</v>
      </c>
    </row>
    <row r="4">
      <c r="A4" s="156">
        <v>1.45197E9</v>
      </c>
      <c r="B4" s="156">
        <v>100231.8395</v>
      </c>
      <c r="C4" s="156">
        <v>99088.1437</v>
      </c>
      <c r="D4" s="159">
        <v>99649.925</v>
      </c>
      <c r="E4" s="152">
        <v>25000.0</v>
      </c>
      <c r="F4" s="152">
        <v>99414.1953</v>
      </c>
      <c r="G4" s="152">
        <v>10000.0</v>
      </c>
      <c r="H4" s="152">
        <v>99509.8373</v>
      </c>
      <c r="I4" s="152">
        <v>100000.0</v>
      </c>
    </row>
    <row r="5">
      <c r="A5" s="152">
        <v>1.4520564E9</v>
      </c>
      <c r="B5" s="152">
        <v>100414.8165</v>
      </c>
      <c r="C5" s="152">
        <v>99110.7742</v>
      </c>
      <c r="D5" s="160">
        <v>99615.215</v>
      </c>
      <c r="E5" s="152">
        <v>25000.0</v>
      </c>
      <c r="F5" s="152">
        <v>99831.0607</v>
      </c>
      <c r="G5" s="152">
        <v>9999.6519</v>
      </c>
      <c r="H5" s="152">
        <v>98924.0366</v>
      </c>
      <c r="I5" s="152">
        <v>100000.0</v>
      </c>
    </row>
    <row r="6">
      <c r="A6" s="156">
        <v>1.4521428E9</v>
      </c>
      <c r="B6" s="156">
        <v>100414.8165</v>
      </c>
      <c r="C6" s="156">
        <v>98699.7846</v>
      </c>
      <c r="D6" s="159">
        <v>99773.825</v>
      </c>
      <c r="E6" s="152">
        <v>25000.0</v>
      </c>
      <c r="F6" s="152">
        <v>99895.3575</v>
      </c>
      <c r="G6" s="152">
        <v>10007.4106</v>
      </c>
      <c r="H6" s="152">
        <v>99578.252</v>
      </c>
      <c r="I6" s="152">
        <v>100000.0</v>
      </c>
    </row>
    <row r="7">
      <c r="A7" s="152">
        <v>1.4522292E9</v>
      </c>
      <c r="B7" s="152">
        <v>100414.8165</v>
      </c>
      <c r="C7" s="152">
        <v>98857.7089</v>
      </c>
      <c r="D7" s="160">
        <v>98842.425</v>
      </c>
      <c r="E7" s="152">
        <v>25000.0</v>
      </c>
      <c r="F7" s="152">
        <v>99391.2199</v>
      </c>
      <c r="G7" s="152">
        <v>9989.0066</v>
      </c>
      <c r="H7" s="152">
        <v>100197.8933</v>
      </c>
      <c r="I7" s="152">
        <v>100000.0</v>
      </c>
    </row>
    <row r="8">
      <c r="A8" s="156">
        <v>1.4523156E9</v>
      </c>
      <c r="B8" s="156">
        <v>100414.8165</v>
      </c>
      <c r="C8" s="156">
        <v>98929.2556</v>
      </c>
      <c r="D8" s="159">
        <v>98394.595</v>
      </c>
      <c r="E8" s="152">
        <v>25000.0</v>
      </c>
      <c r="F8" s="152">
        <v>98978.7387</v>
      </c>
      <c r="G8" s="152">
        <v>9998.5219</v>
      </c>
      <c r="H8" s="152">
        <v>100197.8933</v>
      </c>
      <c r="I8" s="152">
        <v>100000.0</v>
      </c>
    </row>
    <row r="9">
      <c r="A9" s="152">
        <v>1.4525244E9</v>
      </c>
      <c r="B9" s="152">
        <v>100414.8165</v>
      </c>
      <c r="C9" s="152">
        <v>98929.2556</v>
      </c>
      <c r="D9" s="160">
        <v>98394.595</v>
      </c>
      <c r="E9" s="152">
        <v>25000.0</v>
      </c>
      <c r="F9" s="152">
        <v>98978.7387</v>
      </c>
      <c r="G9" s="152">
        <v>9996.6206</v>
      </c>
      <c r="H9" s="152">
        <v>99925.408</v>
      </c>
      <c r="I9" s="152">
        <v>100000.0</v>
      </c>
    </row>
    <row r="10">
      <c r="A10" s="152">
        <v>1.4525748E9</v>
      </c>
      <c r="B10" s="152">
        <v>100414.8165</v>
      </c>
      <c r="C10" s="152">
        <v>98343.0847</v>
      </c>
      <c r="D10" s="160">
        <v>97980.875</v>
      </c>
      <c r="E10" s="152">
        <v>25000.0</v>
      </c>
      <c r="F10" s="152">
        <v>98941.0743</v>
      </c>
      <c r="G10" s="152">
        <v>9988.4272</v>
      </c>
      <c r="H10" s="152">
        <v>99946.3821</v>
      </c>
      <c r="I10" s="152">
        <v>100000.0</v>
      </c>
    </row>
    <row r="11">
      <c r="A11" s="156">
        <v>1.4526612E9</v>
      </c>
      <c r="B11" s="156">
        <v>100414.8165</v>
      </c>
      <c r="C11" s="156">
        <v>98364.6854</v>
      </c>
      <c r="D11" s="159">
        <v>98671.305</v>
      </c>
      <c r="E11" s="152">
        <v>25000.0</v>
      </c>
      <c r="F11" s="152">
        <v>98952.302</v>
      </c>
      <c r="G11" s="152">
        <v>9988.2187</v>
      </c>
      <c r="H11" s="152">
        <v>100075.0771</v>
      </c>
      <c r="I11" s="152">
        <v>100000.0</v>
      </c>
    </row>
    <row r="12">
      <c r="A12" s="152">
        <v>1.4527476E9</v>
      </c>
      <c r="B12" s="152">
        <v>100414.8165</v>
      </c>
      <c r="C12" s="152">
        <v>96973.8111</v>
      </c>
      <c r="D12" s="160">
        <v>97655.115</v>
      </c>
      <c r="E12" s="152">
        <v>25000.0</v>
      </c>
      <c r="F12" s="152">
        <v>98755.9785</v>
      </c>
      <c r="G12" s="152">
        <v>9993.9646</v>
      </c>
      <c r="H12" s="152">
        <v>99891.1089</v>
      </c>
      <c r="I12" s="152">
        <v>100000.0</v>
      </c>
    </row>
    <row r="13">
      <c r="A13" s="156">
        <v>1.452834E9</v>
      </c>
      <c r="B13" s="156">
        <v>100414.8165</v>
      </c>
      <c r="C13" s="156">
        <v>97891.3368</v>
      </c>
      <c r="D13" s="159">
        <v>97849.835</v>
      </c>
      <c r="E13" s="152">
        <v>25000.0</v>
      </c>
      <c r="F13" s="152">
        <v>98816.0952</v>
      </c>
      <c r="G13" s="152">
        <v>9987.4753</v>
      </c>
      <c r="H13" s="152">
        <v>100110.9546</v>
      </c>
      <c r="I13" s="152">
        <v>100000.0</v>
      </c>
    </row>
    <row r="14">
      <c r="A14" s="152">
        <v>1.4529204E9</v>
      </c>
      <c r="B14" s="152">
        <v>100414.8165</v>
      </c>
      <c r="C14" s="152">
        <v>97228.8053</v>
      </c>
      <c r="D14" s="160">
        <v>97294.735</v>
      </c>
      <c r="E14" s="152">
        <v>25000.0</v>
      </c>
      <c r="F14" s="152">
        <v>98413.3993</v>
      </c>
      <c r="G14" s="152">
        <v>9996.456</v>
      </c>
      <c r="H14" s="152">
        <v>100110.9546</v>
      </c>
      <c r="I14" s="152">
        <v>100000.0</v>
      </c>
    </row>
    <row r="15">
      <c r="A15" s="156">
        <v>1.4532156E9</v>
      </c>
      <c r="B15" s="156">
        <v>100414.8165</v>
      </c>
      <c r="C15" s="156">
        <v>97228.8053</v>
      </c>
      <c r="D15" s="159">
        <v>97294.735</v>
      </c>
      <c r="E15" s="152">
        <v>25000.0</v>
      </c>
      <c r="F15" s="152">
        <v>98413.3993</v>
      </c>
      <c r="G15" s="152">
        <v>10001.0179</v>
      </c>
      <c r="H15" s="152">
        <v>99604.1813</v>
      </c>
      <c r="I15" s="152">
        <v>100000.0</v>
      </c>
    </row>
    <row r="16">
      <c r="A16" s="156">
        <v>1.453266E9</v>
      </c>
      <c r="B16" s="156">
        <v>99404.5734</v>
      </c>
      <c r="C16" s="156">
        <v>97283.5575</v>
      </c>
      <c r="D16" s="159">
        <v>97264.735</v>
      </c>
      <c r="E16" s="152">
        <v>25000.0</v>
      </c>
      <c r="F16" s="152">
        <v>98493.1417</v>
      </c>
      <c r="G16" s="152">
        <v>9992.1817</v>
      </c>
      <c r="H16" s="152">
        <v>98819.3344</v>
      </c>
      <c r="I16" s="152">
        <v>100000.0</v>
      </c>
    </row>
    <row r="17">
      <c r="A17" s="152">
        <v>1.4533524E9</v>
      </c>
      <c r="B17" s="152">
        <v>97770.7649</v>
      </c>
      <c r="C17" s="152">
        <v>97355.4306</v>
      </c>
      <c r="D17" s="160">
        <v>97542.125</v>
      </c>
      <c r="E17" s="152">
        <v>25000.0</v>
      </c>
      <c r="F17" s="152">
        <v>98009.0424</v>
      </c>
      <c r="G17" s="152">
        <v>9987.3199</v>
      </c>
      <c r="H17" s="152">
        <v>99508.9694</v>
      </c>
      <c r="I17" s="152">
        <v>100000.0</v>
      </c>
    </row>
    <row r="18">
      <c r="A18" s="156">
        <v>1.4534388E9</v>
      </c>
      <c r="B18" s="156">
        <v>97770.7649</v>
      </c>
      <c r="C18" s="156">
        <v>97344.2414</v>
      </c>
      <c r="D18" s="159">
        <v>97518.965</v>
      </c>
      <c r="E18" s="152">
        <v>25000.0</v>
      </c>
      <c r="F18" s="152">
        <v>98213.8705</v>
      </c>
      <c r="G18" s="152">
        <v>9977.472</v>
      </c>
      <c r="H18" s="152">
        <v>100664.1634</v>
      </c>
      <c r="I18" s="152">
        <v>100000.0</v>
      </c>
    </row>
    <row r="19">
      <c r="A19" s="152">
        <v>1.4535252E9</v>
      </c>
      <c r="B19" s="152">
        <v>97770.7649</v>
      </c>
      <c r="C19" s="152">
        <v>97889.3667</v>
      </c>
      <c r="D19" s="160">
        <v>98417.975</v>
      </c>
      <c r="E19" s="152">
        <v>25000.0</v>
      </c>
      <c r="F19" s="152">
        <v>98792.1858</v>
      </c>
      <c r="G19" s="152">
        <v>9981.8957</v>
      </c>
      <c r="H19" s="152">
        <v>100664.1634</v>
      </c>
      <c r="I19" s="152">
        <v>100000.0</v>
      </c>
    </row>
    <row r="20">
      <c r="A20" s="156">
        <v>1.453734E9</v>
      </c>
      <c r="B20" s="156">
        <v>97770.7649</v>
      </c>
      <c r="C20" s="156">
        <v>97889.3667</v>
      </c>
      <c r="D20" s="159">
        <v>98417.975</v>
      </c>
      <c r="E20" s="152">
        <v>25000.0</v>
      </c>
      <c r="F20" s="152">
        <v>98792.1858</v>
      </c>
      <c r="G20" s="152">
        <v>9982.5204</v>
      </c>
      <c r="H20" s="152">
        <v>100847.592</v>
      </c>
      <c r="I20" s="152">
        <v>100000.0</v>
      </c>
    </row>
    <row r="21">
      <c r="A21" s="156">
        <v>1.4537844E9</v>
      </c>
      <c r="B21" s="156">
        <v>97770.7649</v>
      </c>
      <c r="C21" s="156">
        <v>97715.1295</v>
      </c>
      <c r="D21" s="159">
        <v>98118.355</v>
      </c>
      <c r="E21" s="152">
        <v>25000.0</v>
      </c>
      <c r="F21" s="152">
        <v>98514.5692</v>
      </c>
      <c r="G21" s="152">
        <v>9992.3332</v>
      </c>
      <c r="H21" s="152">
        <v>100841.801</v>
      </c>
      <c r="I21" s="152">
        <v>100000.0</v>
      </c>
    </row>
    <row r="22">
      <c r="A22" s="152">
        <v>1.4538708E9</v>
      </c>
      <c r="B22" s="152">
        <v>97770.7649</v>
      </c>
      <c r="C22" s="152">
        <v>97701.3125</v>
      </c>
      <c r="D22" s="160">
        <v>98951.495</v>
      </c>
      <c r="E22" s="152">
        <v>25000.0</v>
      </c>
      <c r="F22" s="152">
        <v>99252.8273</v>
      </c>
      <c r="G22" s="152">
        <v>9988.4434</v>
      </c>
      <c r="H22" s="152">
        <v>100853.1917</v>
      </c>
      <c r="I22" s="152">
        <v>100000.0</v>
      </c>
    </row>
    <row r="23">
      <c r="A23" s="156">
        <v>1.4539572E9</v>
      </c>
      <c r="B23" s="156">
        <v>97770.7649</v>
      </c>
      <c r="C23" s="156">
        <v>96904.5798</v>
      </c>
      <c r="D23" s="159">
        <v>98214.905</v>
      </c>
      <c r="E23" s="152">
        <v>25000.0</v>
      </c>
      <c r="F23" s="152">
        <v>98793.2932</v>
      </c>
      <c r="G23" s="152">
        <v>9988.8273</v>
      </c>
      <c r="H23" s="152">
        <v>100851.8926</v>
      </c>
      <c r="I23" s="152">
        <v>99992.2229</v>
      </c>
    </row>
    <row r="24">
      <c r="A24" s="152">
        <v>1.4540436E9</v>
      </c>
      <c r="B24" s="152">
        <v>97770.7649</v>
      </c>
      <c r="C24" s="152">
        <v>96624.4624</v>
      </c>
      <c r="D24" s="160">
        <v>98415.255</v>
      </c>
      <c r="E24" s="152">
        <v>25000.0</v>
      </c>
      <c r="F24" s="152">
        <v>98762.5402</v>
      </c>
      <c r="G24" s="152">
        <v>9981.2814</v>
      </c>
      <c r="H24" s="152">
        <v>100855.8846</v>
      </c>
      <c r="I24" s="152">
        <v>100296.9013</v>
      </c>
    </row>
    <row r="25">
      <c r="A25" s="156">
        <v>1.45413E9</v>
      </c>
      <c r="B25" s="156">
        <v>97770.7649</v>
      </c>
      <c r="C25" s="156">
        <v>97354.2553</v>
      </c>
      <c r="D25" s="159">
        <v>99823.975</v>
      </c>
      <c r="E25" s="152">
        <v>25000.0</v>
      </c>
      <c r="F25" s="152">
        <v>99566.0326</v>
      </c>
      <c r="G25" s="152">
        <v>9980.5195</v>
      </c>
      <c r="H25" s="152">
        <v>100855.8846</v>
      </c>
      <c r="I25" s="152">
        <v>99338.4912</v>
      </c>
    </row>
    <row r="26">
      <c r="A26" s="152">
        <v>1.4543388E9</v>
      </c>
      <c r="B26" s="152">
        <v>97770.7649</v>
      </c>
      <c r="C26" s="152">
        <v>97354.2553</v>
      </c>
      <c r="D26" s="160">
        <v>99823.975</v>
      </c>
      <c r="E26" s="152">
        <v>25000.0</v>
      </c>
      <c r="F26" s="152">
        <v>99566.0326</v>
      </c>
      <c r="G26" s="152">
        <v>9983.2442</v>
      </c>
      <c r="H26" s="152">
        <v>100856.2976</v>
      </c>
      <c r="I26" s="152">
        <v>99292.7436</v>
      </c>
    </row>
    <row r="27">
      <c r="A27" s="152">
        <v>1.4543892E9</v>
      </c>
      <c r="B27" s="152">
        <v>97770.7649</v>
      </c>
      <c r="C27" s="152">
        <v>97664.3752</v>
      </c>
      <c r="D27" s="159">
        <v>100058.89</v>
      </c>
      <c r="E27" s="152">
        <v>24988.7676</v>
      </c>
      <c r="F27" s="152">
        <v>99468.1931</v>
      </c>
      <c r="G27" s="152">
        <v>9980.7965</v>
      </c>
      <c r="H27" s="152">
        <v>100857.8401</v>
      </c>
      <c r="I27" s="152">
        <v>99935.0386</v>
      </c>
    </row>
    <row r="28">
      <c r="A28" s="156">
        <v>1.4544756E9</v>
      </c>
      <c r="B28" s="156">
        <v>97770.7649</v>
      </c>
      <c r="C28" s="156">
        <v>95916.0667</v>
      </c>
      <c r="D28" s="160">
        <v>97466.45</v>
      </c>
      <c r="E28" s="152">
        <v>25020.5297</v>
      </c>
      <c r="F28" s="152">
        <v>99689.3837</v>
      </c>
      <c r="G28" s="152">
        <v>9985.4708</v>
      </c>
      <c r="H28" s="152">
        <v>100853.7949</v>
      </c>
      <c r="I28" s="152">
        <v>100142.2747</v>
      </c>
    </row>
    <row r="29">
      <c r="A29" s="152">
        <v>1.454562E9</v>
      </c>
      <c r="B29" s="152">
        <v>97770.7649</v>
      </c>
      <c r="C29" s="152">
        <v>95180.2894</v>
      </c>
      <c r="D29" s="159">
        <v>97134.65</v>
      </c>
      <c r="E29" s="152">
        <v>24850.9334</v>
      </c>
      <c r="F29" s="152">
        <v>99698.6668</v>
      </c>
      <c r="G29" s="152">
        <v>9989.2518</v>
      </c>
      <c r="H29" s="152">
        <v>100869.5902</v>
      </c>
      <c r="I29" s="152">
        <v>101737.0326</v>
      </c>
    </row>
    <row r="30">
      <c r="A30" s="156">
        <v>1.4546484E9</v>
      </c>
      <c r="B30" s="156">
        <v>97770.7649</v>
      </c>
      <c r="C30" s="156">
        <v>93784.646</v>
      </c>
      <c r="D30" s="160">
        <v>97161.69</v>
      </c>
      <c r="E30" s="152">
        <v>24842.8122</v>
      </c>
      <c r="F30" s="152">
        <v>99769.6494</v>
      </c>
      <c r="G30" s="152">
        <v>9983.4486</v>
      </c>
      <c r="H30" s="152">
        <v>100868.4526</v>
      </c>
      <c r="I30" s="152">
        <v>102711.4543</v>
      </c>
    </row>
    <row r="31">
      <c r="A31" s="152">
        <v>1.4547348E9</v>
      </c>
      <c r="B31" s="152">
        <v>97770.7649</v>
      </c>
      <c r="C31" s="152">
        <v>91397.048</v>
      </c>
      <c r="D31" s="159">
        <v>93353.91</v>
      </c>
      <c r="E31" s="152">
        <v>24860.3841</v>
      </c>
      <c r="F31" s="152">
        <v>99701.7477</v>
      </c>
      <c r="G31" s="152">
        <v>9983.6798</v>
      </c>
      <c r="H31" s="152">
        <v>100868.4526</v>
      </c>
      <c r="I31" s="152">
        <v>102334.4949</v>
      </c>
    </row>
    <row r="32">
      <c r="A32" s="156">
        <v>1.4549436E9</v>
      </c>
      <c r="B32" s="156">
        <v>97770.7649</v>
      </c>
      <c r="C32" s="156">
        <v>91397.048</v>
      </c>
      <c r="D32" s="160">
        <v>93353.91</v>
      </c>
      <c r="E32" s="152">
        <v>24866.9934</v>
      </c>
      <c r="F32" s="152">
        <v>99701.7477</v>
      </c>
      <c r="G32" s="152">
        <v>9978.8306</v>
      </c>
      <c r="H32" s="152">
        <v>101348.7033</v>
      </c>
      <c r="I32" s="152">
        <v>102204.572</v>
      </c>
    </row>
    <row r="33">
      <c r="A33" s="156">
        <v>1.454994E9</v>
      </c>
      <c r="B33" s="156">
        <v>97770.7649</v>
      </c>
      <c r="C33" s="156">
        <v>90953.6886</v>
      </c>
      <c r="D33" s="160">
        <v>91599.05</v>
      </c>
      <c r="E33" s="152">
        <v>24987.4548</v>
      </c>
      <c r="F33" s="152">
        <v>99979.5164</v>
      </c>
      <c r="G33" s="152">
        <v>9992.5659</v>
      </c>
      <c r="H33" s="152">
        <v>101932.3566</v>
      </c>
      <c r="I33" s="152">
        <v>102617.672</v>
      </c>
    </row>
    <row r="34">
      <c r="A34" s="152">
        <v>1.4550804E9</v>
      </c>
      <c r="B34" s="152">
        <v>97770.7649</v>
      </c>
      <c r="C34" s="152">
        <v>91107.0536</v>
      </c>
      <c r="D34" s="159">
        <v>91312.25</v>
      </c>
      <c r="E34" s="152">
        <v>24959.0133</v>
      </c>
      <c r="F34" s="152">
        <v>99959.95</v>
      </c>
      <c r="G34" s="152">
        <v>10026.0291</v>
      </c>
      <c r="H34" s="152">
        <v>101826.636</v>
      </c>
      <c r="I34" s="152">
        <v>103526.2173</v>
      </c>
    </row>
    <row r="35">
      <c r="A35" s="156">
        <v>1.4551668E9</v>
      </c>
      <c r="B35" s="156">
        <v>97770.7649</v>
      </c>
      <c r="C35" s="156">
        <v>90257.1199</v>
      </c>
      <c r="D35" s="160">
        <v>91661.09</v>
      </c>
      <c r="E35" s="152">
        <v>24873.9838</v>
      </c>
      <c r="F35" s="152">
        <v>100117.3201</v>
      </c>
      <c r="G35" s="152">
        <v>10030.5067</v>
      </c>
      <c r="H35" s="152">
        <v>102168.6881</v>
      </c>
      <c r="I35" s="152">
        <v>103488.7044</v>
      </c>
    </row>
    <row r="36">
      <c r="A36" s="152">
        <v>1.4552532E9</v>
      </c>
      <c r="B36" s="152">
        <v>97770.7649</v>
      </c>
      <c r="C36" s="152">
        <v>90691.7894</v>
      </c>
      <c r="D36" s="159">
        <v>91249.09</v>
      </c>
      <c r="E36" s="152">
        <v>24927.6203</v>
      </c>
      <c r="F36" s="152">
        <v>100163.6148</v>
      </c>
      <c r="G36" s="152">
        <v>10041.533</v>
      </c>
      <c r="H36" s="152">
        <v>102154.5982</v>
      </c>
      <c r="I36" s="152">
        <v>103782.4033</v>
      </c>
    </row>
    <row r="37">
      <c r="A37" s="156">
        <v>1.4553396E9</v>
      </c>
      <c r="B37" s="156">
        <v>97770.7649</v>
      </c>
      <c r="C37" s="156">
        <v>90458.6849</v>
      </c>
      <c r="D37" s="160">
        <v>93096.05</v>
      </c>
      <c r="E37" s="152">
        <v>24901.5463</v>
      </c>
      <c r="F37" s="152">
        <v>99964.0312</v>
      </c>
      <c r="G37" s="152">
        <v>10030.0612</v>
      </c>
      <c r="H37" s="152">
        <v>102154.5982</v>
      </c>
      <c r="I37" s="152">
        <v>103227.0286</v>
      </c>
    </row>
    <row r="38">
      <c r="A38" s="152">
        <v>1.4556348E9</v>
      </c>
      <c r="B38" s="152">
        <v>97770.7649</v>
      </c>
      <c r="C38" s="152">
        <v>90458.6849</v>
      </c>
      <c r="D38" s="159">
        <v>93096.05</v>
      </c>
      <c r="E38" s="152">
        <v>24997.3788</v>
      </c>
      <c r="F38" s="152">
        <v>99964.0312</v>
      </c>
      <c r="G38" s="152">
        <v>10003.9111</v>
      </c>
      <c r="H38" s="152">
        <v>103430.2438</v>
      </c>
      <c r="I38" s="152">
        <v>102499.6434</v>
      </c>
    </row>
    <row r="39">
      <c r="A39" s="152">
        <v>1.4556852E9</v>
      </c>
      <c r="B39" s="152">
        <v>98305.6466</v>
      </c>
      <c r="C39" s="152">
        <v>89918.2516</v>
      </c>
      <c r="D39" s="159">
        <v>95594.33</v>
      </c>
      <c r="E39" s="152">
        <v>25119.0427</v>
      </c>
      <c r="F39" s="152">
        <v>99831.3892</v>
      </c>
      <c r="G39" s="152">
        <v>10012.3671</v>
      </c>
      <c r="H39" s="152">
        <v>103336.2622</v>
      </c>
      <c r="I39" s="152">
        <v>102198.1674</v>
      </c>
    </row>
    <row r="40">
      <c r="A40" s="156">
        <v>1.4557716E9</v>
      </c>
      <c r="B40" s="156">
        <v>98986.7174</v>
      </c>
      <c r="C40" s="156">
        <v>89500.3673</v>
      </c>
      <c r="D40" s="160">
        <v>98137.77</v>
      </c>
      <c r="E40" s="152">
        <v>25030.0857</v>
      </c>
      <c r="F40" s="152">
        <v>99792.2967</v>
      </c>
      <c r="G40" s="152">
        <v>10011.7312</v>
      </c>
      <c r="H40" s="152">
        <v>103720.876</v>
      </c>
      <c r="I40" s="152">
        <v>101991.3887</v>
      </c>
    </row>
    <row r="41">
      <c r="A41" s="152">
        <v>1.455858E9</v>
      </c>
      <c r="B41" s="152">
        <v>98986.7174</v>
      </c>
      <c r="C41" s="152">
        <v>89892.1911</v>
      </c>
      <c r="D41" s="159">
        <v>96919.21</v>
      </c>
      <c r="E41" s="152">
        <v>25078.064</v>
      </c>
      <c r="F41" s="152">
        <v>100009.366</v>
      </c>
      <c r="G41" s="152">
        <v>10015.0436</v>
      </c>
      <c r="H41" s="152">
        <v>103799.5405</v>
      </c>
      <c r="I41" s="152">
        <v>101871.9877</v>
      </c>
    </row>
    <row r="42">
      <c r="A42" s="156">
        <v>1.4559444E9</v>
      </c>
      <c r="B42" s="156">
        <v>98986.7174</v>
      </c>
      <c r="C42" s="156">
        <v>90038.5351</v>
      </c>
      <c r="D42" s="160">
        <v>97199.91</v>
      </c>
      <c r="E42" s="152">
        <v>25010.8957</v>
      </c>
      <c r="F42" s="152">
        <v>99970.1931</v>
      </c>
      <c r="G42" s="152">
        <v>10019.6121</v>
      </c>
      <c r="H42" s="152">
        <v>103799.5405</v>
      </c>
      <c r="I42" s="152">
        <v>102078.3089</v>
      </c>
    </row>
    <row r="43">
      <c r="A43" s="152">
        <v>1.4561532E9</v>
      </c>
      <c r="B43" s="152">
        <v>98986.7174</v>
      </c>
      <c r="C43" s="152">
        <v>90038.5351</v>
      </c>
      <c r="D43" s="159">
        <v>97199.91</v>
      </c>
      <c r="E43" s="152">
        <v>25010.8746</v>
      </c>
      <c r="F43" s="152">
        <v>99970.1931</v>
      </c>
      <c r="G43" s="152">
        <v>10027.0831</v>
      </c>
      <c r="H43" s="152">
        <v>103793.6623</v>
      </c>
      <c r="I43" s="152">
        <v>102006.4854</v>
      </c>
    </row>
    <row r="44">
      <c r="A44" s="152">
        <v>1.4562036E9</v>
      </c>
      <c r="B44" s="152">
        <v>98986.7174</v>
      </c>
      <c r="C44" s="152">
        <v>90413.1777</v>
      </c>
      <c r="D44" s="159">
        <v>99122.57</v>
      </c>
      <c r="E44" s="152">
        <v>24944.6372</v>
      </c>
      <c r="F44" s="152">
        <v>100006.2046</v>
      </c>
      <c r="G44" s="152">
        <v>10007.1965</v>
      </c>
      <c r="H44" s="152">
        <v>103998.9942</v>
      </c>
      <c r="I44" s="152">
        <v>101117.154</v>
      </c>
    </row>
    <row r="45">
      <c r="A45" s="156">
        <v>1.45629E9</v>
      </c>
      <c r="B45" s="156">
        <v>98986.7174</v>
      </c>
      <c r="C45" s="156">
        <v>90642.896</v>
      </c>
      <c r="D45" s="160">
        <v>97192.37</v>
      </c>
      <c r="E45" s="152">
        <v>24971.4883</v>
      </c>
      <c r="F45" s="152">
        <v>100026.8113</v>
      </c>
      <c r="G45" s="152">
        <v>10033.1492</v>
      </c>
      <c r="H45" s="152">
        <v>103455.9848</v>
      </c>
      <c r="I45" s="152">
        <v>101099.7699</v>
      </c>
    </row>
    <row r="46">
      <c r="A46" s="152">
        <v>1.4563764E9</v>
      </c>
      <c r="B46" s="152">
        <v>98986.7174</v>
      </c>
      <c r="C46" s="152">
        <v>90883.1874</v>
      </c>
      <c r="D46" s="159">
        <v>98229.49</v>
      </c>
      <c r="E46" s="152">
        <v>24942.6539</v>
      </c>
      <c r="F46" s="152">
        <v>100051.4992</v>
      </c>
      <c r="G46" s="152">
        <v>10045.4153</v>
      </c>
      <c r="H46" s="152">
        <v>104049.3942</v>
      </c>
      <c r="I46" s="152">
        <v>101020.1692</v>
      </c>
    </row>
    <row r="47">
      <c r="A47" s="156">
        <v>1.4564628E9</v>
      </c>
      <c r="B47" s="156">
        <v>98986.7174</v>
      </c>
      <c r="C47" s="156">
        <v>91299.2129</v>
      </c>
      <c r="D47" s="160">
        <v>99478.09</v>
      </c>
      <c r="E47" s="152">
        <v>24910.2568</v>
      </c>
      <c r="F47" s="152">
        <v>100199.5861</v>
      </c>
      <c r="G47" s="152">
        <v>10038.6362</v>
      </c>
      <c r="H47" s="152">
        <v>105466.8971</v>
      </c>
      <c r="I47" s="152">
        <v>101100.2274</v>
      </c>
    </row>
    <row r="48">
      <c r="A48" s="152">
        <v>1.4565492E9</v>
      </c>
      <c r="B48" s="152">
        <v>98986.7174</v>
      </c>
      <c r="C48" s="152">
        <v>91025.8301</v>
      </c>
      <c r="D48" s="159">
        <v>99298.91</v>
      </c>
      <c r="E48" s="152">
        <v>25169.8556</v>
      </c>
      <c r="F48" s="152">
        <v>100092.6322</v>
      </c>
      <c r="G48" s="152">
        <v>10040.7079</v>
      </c>
      <c r="H48" s="152">
        <v>105466.8971</v>
      </c>
      <c r="I48" s="152">
        <v>100269.9102</v>
      </c>
    </row>
    <row r="49">
      <c r="A49" s="156">
        <v>1.456758E9</v>
      </c>
      <c r="B49" s="156">
        <v>98986.7174</v>
      </c>
      <c r="C49" s="156">
        <v>91025.8301</v>
      </c>
      <c r="D49" s="160">
        <v>99298.91</v>
      </c>
      <c r="E49" s="152">
        <v>25168.9096</v>
      </c>
      <c r="F49" s="152">
        <v>100092.6322</v>
      </c>
      <c r="G49" s="152">
        <v>10040.1296</v>
      </c>
      <c r="H49" s="152">
        <v>104509.6619</v>
      </c>
      <c r="I49" s="152">
        <v>100197.6292</v>
      </c>
    </row>
    <row r="50">
      <c r="A50" s="156">
        <v>1.4568084E9</v>
      </c>
      <c r="B50" s="156">
        <v>98986.7174</v>
      </c>
      <c r="C50" s="156">
        <v>91538.2503</v>
      </c>
      <c r="D50" s="160">
        <v>98221.95</v>
      </c>
      <c r="E50" s="152">
        <v>25059.9429</v>
      </c>
      <c r="F50" s="152">
        <v>100157.4127</v>
      </c>
      <c r="G50" s="152">
        <v>10042.0091</v>
      </c>
      <c r="H50" s="152">
        <v>105246.3843</v>
      </c>
      <c r="I50" s="152">
        <v>99844.001</v>
      </c>
    </row>
    <row r="51">
      <c r="A51" s="152">
        <v>1.4568948E9</v>
      </c>
      <c r="B51" s="152">
        <v>98986.7174</v>
      </c>
      <c r="C51" s="152">
        <v>90787.3369</v>
      </c>
      <c r="D51" s="159">
        <v>101934.49</v>
      </c>
      <c r="E51" s="152">
        <v>24945.8611</v>
      </c>
      <c r="F51" s="152">
        <v>102232.4193</v>
      </c>
      <c r="G51" s="152">
        <v>10029.1079</v>
      </c>
      <c r="H51" s="152">
        <v>105298.1689</v>
      </c>
      <c r="I51" s="152">
        <v>99757.0808</v>
      </c>
    </row>
    <row r="52">
      <c r="A52" s="156">
        <v>1.4569812E9</v>
      </c>
      <c r="B52" s="156">
        <v>98986.7174</v>
      </c>
      <c r="C52" s="156">
        <v>90328.892</v>
      </c>
      <c r="D52" s="160">
        <v>102072.77</v>
      </c>
      <c r="E52" s="152">
        <v>24942.2917</v>
      </c>
      <c r="F52" s="152">
        <v>102889.5504</v>
      </c>
      <c r="G52" s="152">
        <v>10009.4381</v>
      </c>
      <c r="H52" s="152">
        <v>106118.2117</v>
      </c>
      <c r="I52" s="152">
        <v>99691.6618</v>
      </c>
    </row>
    <row r="53">
      <c r="A53" s="152">
        <v>1.4570676E9</v>
      </c>
      <c r="B53" s="152">
        <v>98986.7174</v>
      </c>
      <c r="C53" s="152">
        <v>90851.193</v>
      </c>
      <c r="D53" s="159">
        <v>101971.85</v>
      </c>
      <c r="E53" s="152">
        <v>24855.0073</v>
      </c>
      <c r="F53" s="152">
        <v>103362.8072</v>
      </c>
      <c r="G53" s="152">
        <v>10003.9052</v>
      </c>
      <c r="H53" s="152">
        <v>106773.1467</v>
      </c>
      <c r="I53" s="152">
        <v>100392.0561</v>
      </c>
    </row>
    <row r="54">
      <c r="A54" s="156">
        <v>1.457154E9</v>
      </c>
      <c r="B54" s="156">
        <v>98986.7174</v>
      </c>
      <c r="C54" s="156">
        <v>91286.8657</v>
      </c>
      <c r="D54" s="160">
        <v>102082.07</v>
      </c>
      <c r="E54" s="152">
        <v>24822.041</v>
      </c>
      <c r="F54" s="152">
        <v>103534.6766</v>
      </c>
      <c r="G54" s="152">
        <v>9999.8517</v>
      </c>
      <c r="H54" s="152">
        <v>106773.1467</v>
      </c>
      <c r="I54" s="152">
        <v>100937.8238</v>
      </c>
    </row>
    <row r="55">
      <c r="A55" s="152">
        <v>1.4573628E9</v>
      </c>
      <c r="B55" s="152">
        <v>98986.7174</v>
      </c>
      <c r="C55" s="152">
        <v>91286.8657</v>
      </c>
      <c r="D55" s="159">
        <v>102082.07</v>
      </c>
      <c r="E55" s="152">
        <v>24820.087</v>
      </c>
      <c r="F55" s="152">
        <v>103534.6766</v>
      </c>
      <c r="G55" s="152">
        <v>10000.974</v>
      </c>
      <c r="H55" s="152">
        <v>106356.7882</v>
      </c>
      <c r="I55" s="152">
        <v>100808.3583</v>
      </c>
    </row>
    <row r="56">
      <c r="A56" s="152">
        <v>1.4574132E9</v>
      </c>
      <c r="B56" s="152">
        <v>98986.7174</v>
      </c>
      <c r="C56" s="152">
        <v>90991.1578</v>
      </c>
      <c r="D56" s="159">
        <v>101493.61</v>
      </c>
      <c r="E56" s="152">
        <v>24907.8005</v>
      </c>
      <c r="F56" s="152">
        <v>103549.729</v>
      </c>
      <c r="G56" s="152">
        <v>9997.7325</v>
      </c>
      <c r="H56" s="152">
        <v>106680.8759</v>
      </c>
      <c r="I56" s="152">
        <v>101003.2427</v>
      </c>
    </row>
    <row r="57">
      <c r="A57" s="156">
        <v>1.4574996E9</v>
      </c>
      <c r="B57" s="156">
        <v>98986.7174</v>
      </c>
      <c r="C57" s="156">
        <v>90919.7657</v>
      </c>
      <c r="D57" s="160">
        <v>100384.95</v>
      </c>
      <c r="E57" s="152">
        <v>24977.3037</v>
      </c>
      <c r="F57" s="152">
        <v>103013.7115</v>
      </c>
      <c r="G57" s="152">
        <v>10000.2196</v>
      </c>
      <c r="H57" s="152">
        <v>106540.1445</v>
      </c>
      <c r="I57" s="152">
        <v>100892.0762</v>
      </c>
    </row>
    <row r="58">
      <c r="A58" s="152">
        <v>1.457586E9</v>
      </c>
      <c r="B58" s="152">
        <v>98986.7174</v>
      </c>
      <c r="C58" s="152">
        <v>91531.7306</v>
      </c>
      <c r="D58" s="159">
        <v>101153.57</v>
      </c>
      <c r="E58" s="152">
        <v>24830.4463</v>
      </c>
      <c r="F58" s="152">
        <v>103602.0618</v>
      </c>
      <c r="G58" s="152">
        <v>10000.7826</v>
      </c>
      <c r="H58" s="152">
        <v>105963.2809</v>
      </c>
      <c r="I58" s="152">
        <v>100760.7809</v>
      </c>
    </row>
    <row r="59">
      <c r="A59" s="156">
        <v>1.4576724E9</v>
      </c>
      <c r="B59" s="156">
        <v>98986.7174</v>
      </c>
      <c r="C59" s="156">
        <v>90830.7734</v>
      </c>
      <c r="D59" s="160">
        <v>101016.47</v>
      </c>
      <c r="E59" s="152">
        <v>24870.8663</v>
      </c>
      <c r="F59" s="152">
        <v>103425.2532</v>
      </c>
      <c r="G59" s="152">
        <v>10023.7383</v>
      </c>
      <c r="H59" s="152">
        <v>106656.7516</v>
      </c>
      <c r="I59" s="152">
        <v>102503.3032</v>
      </c>
    </row>
    <row r="60">
      <c r="A60" s="152">
        <v>1.4577588E9</v>
      </c>
      <c r="B60" s="152">
        <v>98986.7174</v>
      </c>
      <c r="C60" s="152">
        <v>91156.4236</v>
      </c>
      <c r="D60" s="159">
        <v>103158.79</v>
      </c>
      <c r="E60" s="152">
        <v>24652.1037</v>
      </c>
      <c r="F60" s="152">
        <v>105690.5851</v>
      </c>
      <c r="G60" s="152">
        <v>10002.1856</v>
      </c>
      <c r="H60" s="152">
        <v>106656.7516</v>
      </c>
      <c r="I60" s="152">
        <v>102250.777</v>
      </c>
    </row>
    <row r="61">
      <c r="A61" s="156">
        <v>1.457964E9</v>
      </c>
      <c r="B61" s="156">
        <v>98986.7174</v>
      </c>
      <c r="C61" s="156">
        <v>91156.4236</v>
      </c>
      <c r="D61" s="160">
        <v>103158.79</v>
      </c>
      <c r="E61" s="152">
        <v>24680.2364</v>
      </c>
      <c r="F61" s="152">
        <v>105690.5851</v>
      </c>
      <c r="G61" s="152">
        <v>10002.8187</v>
      </c>
      <c r="H61" s="152">
        <v>106267.5196</v>
      </c>
      <c r="I61" s="152">
        <v>102401.2863</v>
      </c>
    </row>
    <row r="62">
      <c r="A62" s="156">
        <v>1.4580144E9</v>
      </c>
      <c r="B62" s="156">
        <v>98986.7174</v>
      </c>
      <c r="C62" s="156">
        <v>91564.1502</v>
      </c>
      <c r="D62" s="160">
        <v>103302.81</v>
      </c>
      <c r="E62" s="152">
        <v>24668.7833</v>
      </c>
      <c r="F62" s="152">
        <v>105444.3848</v>
      </c>
      <c r="G62" s="152">
        <v>9988.4645</v>
      </c>
      <c r="H62" s="152">
        <v>106511.6381</v>
      </c>
      <c r="I62" s="152">
        <v>101803.3664</v>
      </c>
    </row>
    <row r="63">
      <c r="A63" s="152">
        <v>1.4581008E9</v>
      </c>
      <c r="B63" s="152">
        <v>98986.7174</v>
      </c>
      <c r="C63" s="152">
        <v>91942.8702</v>
      </c>
      <c r="D63" s="159">
        <v>103224.31</v>
      </c>
      <c r="E63" s="152">
        <v>24862.8674</v>
      </c>
      <c r="F63" s="152">
        <v>105347.8974</v>
      </c>
      <c r="G63" s="152">
        <v>9988.4598</v>
      </c>
      <c r="H63" s="152">
        <v>106681.7426</v>
      </c>
      <c r="I63" s="152">
        <v>101868.3279</v>
      </c>
    </row>
    <row r="64">
      <c r="A64" s="156">
        <v>1.4581872E9</v>
      </c>
      <c r="B64" s="156">
        <v>98986.7174</v>
      </c>
      <c r="C64" s="156">
        <v>93434.2466</v>
      </c>
      <c r="D64" s="160">
        <v>104277.69</v>
      </c>
      <c r="E64" s="152">
        <v>24777.0471</v>
      </c>
      <c r="F64" s="152">
        <v>107013.5217</v>
      </c>
      <c r="G64" s="152">
        <v>10024.2452</v>
      </c>
      <c r="H64" s="152">
        <v>105947.258</v>
      </c>
      <c r="I64" s="152">
        <v>102866.9958</v>
      </c>
    </row>
    <row r="65">
      <c r="A65" s="152">
        <v>1.4582736E9</v>
      </c>
      <c r="B65" s="152">
        <v>98986.7174</v>
      </c>
      <c r="C65" s="152">
        <v>93440.7028</v>
      </c>
      <c r="D65" s="159">
        <v>104825.15</v>
      </c>
      <c r="E65" s="152">
        <v>24824.9267</v>
      </c>
      <c r="F65" s="152">
        <v>108747.2707</v>
      </c>
      <c r="G65" s="152">
        <v>10037.7734</v>
      </c>
      <c r="H65" s="152">
        <v>105857.4012</v>
      </c>
      <c r="I65" s="152">
        <v>103774.6262</v>
      </c>
    </row>
    <row r="66">
      <c r="A66" s="156">
        <v>1.45836E9</v>
      </c>
      <c r="B66" s="156">
        <v>98986.7174</v>
      </c>
      <c r="C66" s="156">
        <v>93892.4139</v>
      </c>
      <c r="D66" s="160">
        <v>104648.81</v>
      </c>
      <c r="E66" s="152">
        <v>24905.9138</v>
      </c>
      <c r="F66" s="152">
        <v>108844.8007</v>
      </c>
      <c r="G66" s="152">
        <v>10034.5532</v>
      </c>
      <c r="H66" s="152">
        <v>105857.4012</v>
      </c>
      <c r="I66" s="152">
        <v>103362.8987</v>
      </c>
    </row>
    <row r="67">
      <c r="A67" s="152">
        <v>1.4585688E9</v>
      </c>
      <c r="B67" s="152">
        <v>98986.7174</v>
      </c>
      <c r="C67" s="152">
        <v>93892.4139</v>
      </c>
      <c r="D67" s="159">
        <v>104648.81</v>
      </c>
      <c r="E67" s="152">
        <v>24936.8426</v>
      </c>
      <c r="F67" s="152">
        <v>108844.8007</v>
      </c>
      <c r="G67" s="152">
        <v>10034.1327</v>
      </c>
      <c r="H67" s="152">
        <v>106090.4736</v>
      </c>
      <c r="I67" s="152">
        <v>103399.9542</v>
      </c>
    </row>
    <row r="68">
      <c r="A68" s="152">
        <v>1.4586192E9</v>
      </c>
      <c r="B68" s="152">
        <v>98986.7174</v>
      </c>
      <c r="C68" s="152">
        <v>94517.1936</v>
      </c>
      <c r="D68" s="159">
        <v>105071.07</v>
      </c>
      <c r="E68" s="152">
        <v>24820.7979</v>
      </c>
      <c r="F68" s="152">
        <v>107569.5292</v>
      </c>
      <c r="G68" s="152">
        <v>10029.4146</v>
      </c>
      <c r="H68" s="152">
        <v>106268.1344</v>
      </c>
      <c r="I68" s="152">
        <v>103039.9214</v>
      </c>
    </row>
    <row r="69">
      <c r="A69" s="156">
        <v>1.4587056E9</v>
      </c>
      <c r="B69" s="156">
        <v>98986.7174</v>
      </c>
      <c r="C69" s="156">
        <v>94370.8673</v>
      </c>
      <c r="D69" s="160">
        <v>105378.01</v>
      </c>
      <c r="E69" s="152">
        <v>24828.5495</v>
      </c>
      <c r="F69" s="152">
        <v>107573.2744</v>
      </c>
      <c r="G69" s="152">
        <v>10031.4851</v>
      </c>
      <c r="H69" s="152">
        <v>106680.9957</v>
      </c>
      <c r="I69" s="152">
        <v>102912.2858</v>
      </c>
    </row>
    <row r="70">
      <c r="A70" s="152">
        <v>1.458792E9</v>
      </c>
      <c r="B70" s="152">
        <v>98555.0457</v>
      </c>
      <c r="C70" s="152">
        <v>92996.803</v>
      </c>
      <c r="D70" s="159">
        <v>104356.37</v>
      </c>
      <c r="E70" s="152">
        <v>24850.3996</v>
      </c>
      <c r="F70" s="152">
        <v>106766.2341</v>
      </c>
      <c r="G70" s="152">
        <v>10030.269</v>
      </c>
      <c r="H70" s="152">
        <v>106885.1635</v>
      </c>
      <c r="I70" s="152">
        <v>102518.3999</v>
      </c>
    </row>
    <row r="71">
      <c r="A71" s="156">
        <v>1.4588784E9</v>
      </c>
      <c r="B71" s="156">
        <v>98502.0206</v>
      </c>
      <c r="C71" s="156">
        <v>93257.2369</v>
      </c>
      <c r="D71" s="160">
        <v>104371.63</v>
      </c>
      <c r="E71" s="152">
        <v>24805.3232</v>
      </c>
      <c r="F71" s="152">
        <v>106662.9966</v>
      </c>
      <c r="G71" s="152">
        <v>10021.4809</v>
      </c>
      <c r="H71" s="152">
        <v>107131.1079</v>
      </c>
      <c r="I71" s="152">
        <v>102389.8494</v>
      </c>
    </row>
    <row r="72">
      <c r="A72" s="152">
        <v>1.4591736E9</v>
      </c>
      <c r="B72" s="152">
        <v>98502.0206</v>
      </c>
      <c r="C72" s="152">
        <v>93257.2369</v>
      </c>
      <c r="D72" s="159">
        <v>104371.63</v>
      </c>
      <c r="E72" s="152">
        <v>24732.8815</v>
      </c>
      <c r="F72" s="152">
        <v>106662.9966</v>
      </c>
      <c r="G72" s="152">
        <v>10014.1218</v>
      </c>
      <c r="H72" s="152">
        <v>107101.8132</v>
      </c>
      <c r="I72" s="152">
        <v>102328.5478</v>
      </c>
    </row>
    <row r="73">
      <c r="A73" s="152">
        <v>1.459224E9</v>
      </c>
      <c r="B73" s="152">
        <v>98579.1481</v>
      </c>
      <c r="C73" s="152">
        <v>93752.4787</v>
      </c>
      <c r="D73" s="159">
        <v>104247.75</v>
      </c>
      <c r="E73" s="152">
        <v>24708.2862</v>
      </c>
      <c r="F73" s="152">
        <v>107277.9221</v>
      </c>
      <c r="G73" s="152">
        <v>10015.0729</v>
      </c>
      <c r="H73" s="152">
        <v>107106.2589</v>
      </c>
      <c r="I73" s="152">
        <v>102725.1786</v>
      </c>
    </row>
    <row r="74">
      <c r="A74" s="156">
        <v>1.4593104E9</v>
      </c>
      <c r="B74" s="156">
        <v>98325.8337</v>
      </c>
      <c r="C74" s="156">
        <v>94449.2848</v>
      </c>
      <c r="D74" s="160">
        <v>106131.19</v>
      </c>
      <c r="E74" s="152">
        <v>24659.1809</v>
      </c>
      <c r="F74" s="152">
        <v>109555.0401</v>
      </c>
      <c r="G74" s="152">
        <v>10012.8913</v>
      </c>
      <c r="H74" s="152">
        <v>107165.5715</v>
      </c>
      <c r="I74" s="152">
        <v>103536.2818</v>
      </c>
    </row>
    <row r="75">
      <c r="A75" s="152">
        <v>1.4593968E9</v>
      </c>
      <c r="B75" s="152">
        <v>98325.8337</v>
      </c>
      <c r="C75" s="152">
        <v>93952.0485</v>
      </c>
      <c r="D75" s="159">
        <v>106744.01</v>
      </c>
      <c r="E75" s="152">
        <v>24666.2773</v>
      </c>
      <c r="F75" s="152">
        <v>109728.4113</v>
      </c>
      <c r="G75" s="152">
        <v>10018.7986</v>
      </c>
      <c r="H75" s="152">
        <v>107185.015</v>
      </c>
      <c r="I75" s="152">
        <v>103935.2</v>
      </c>
    </row>
    <row r="76">
      <c r="A76" s="156">
        <v>1.4594832E9</v>
      </c>
      <c r="B76" s="156">
        <v>98325.8337</v>
      </c>
      <c r="C76" s="156">
        <v>94382.487</v>
      </c>
      <c r="D76" s="160">
        <v>106525.17</v>
      </c>
      <c r="E76" s="152">
        <v>24568.3757</v>
      </c>
      <c r="F76" s="152">
        <v>110107.8763</v>
      </c>
      <c r="G76" s="152">
        <v>10025.2151</v>
      </c>
      <c r="H76" s="152">
        <v>107198.5084</v>
      </c>
      <c r="I76" s="152">
        <v>104352.8746</v>
      </c>
    </row>
    <row r="77">
      <c r="A77" s="152">
        <v>1.4595696E9</v>
      </c>
      <c r="B77" s="152">
        <v>98325.8337</v>
      </c>
      <c r="C77" s="152">
        <v>95183.4811</v>
      </c>
      <c r="D77" s="159">
        <v>107648.37</v>
      </c>
      <c r="E77" s="152">
        <v>24679.118</v>
      </c>
      <c r="F77" s="152">
        <v>110778.3018</v>
      </c>
      <c r="G77" s="152">
        <v>10009.9891</v>
      </c>
      <c r="H77" s="152">
        <v>107198.5084</v>
      </c>
      <c r="I77" s="152">
        <v>104471.3606</v>
      </c>
    </row>
    <row r="78">
      <c r="A78" s="156">
        <v>1.4597784E9</v>
      </c>
      <c r="B78" s="156">
        <v>98325.8337</v>
      </c>
      <c r="C78" s="156">
        <v>95183.4811</v>
      </c>
      <c r="D78" s="160">
        <v>107648.37</v>
      </c>
      <c r="E78" s="152">
        <v>24692.7873</v>
      </c>
      <c r="F78" s="152">
        <v>110778.3018</v>
      </c>
      <c r="G78" s="152">
        <v>10008.67</v>
      </c>
      <c r="H78" s="152">
        <v>106782.3145</v>
      </c>
      <c r="I78" s="152">
        <v>104499.2666</v>
      </c>
    </row>
    <row r="79">
      <c r="A79" s="156">
        <v>1.4598288E9</v>
      </c>
      <c r="B79" s="156">
        <v>98325.8337</v>
      </c>
      <c r="C79" s="156">
        <v>96028.7501</v>
      </c>
      <c r="D79" s="160">
        <v>107240.97</v>
      </c>
      <c r="E79" s="152">
        <v>24691.0025</v>
      </c>
      <c r="F79" s="152">
        <v>110435.608</v>
      </c>
      <c r="G79" s="152">
        <v>10012.5616</v>
      </c>
      <c r="H79" s="152">
        <v>106451.524</v>
      </c>
      <c r="I79" s="152">
        <v>104424.6982</v>
      </c>
    </row>
    <row r="80">
      <c r="A80" s="152">
        <v>1.4599152E9</v>
      </c>
      <c r="B80" s="152">
        <v>98325.8337</v>
      </c>
      <c r="C80" s="152">
        <v>95524.5809</v>
      </c>
      <c r="D80" s="159">
        <v>106212.77</v>
      </c>
      <c r="E80" s="152">
        <v>24882.7022</v>
      </c>
      <c r="F80" s="152">
        <v>109324.0296</v>
      </c>
      <c r="G80" s="152">
        <v>10001.5773</v>
      </c>
      <c r="H80" s="152">
        <v>105947.342</v>
      </c>
      <c r="I80" s="152">
        <v>104370.2587</v>
      </c>
    </row>
    <row r="81">
      <c r="A81" s="156">
        <v>1.4600016E9</v>
      </c>
      <c r="B81" s="156">
        <v>98325.8337</v>
      </c>
      <c r="C81" s="156">
        <v>97237.0862</v>
      </c>
      <c r="D81" s="160">
        <v>107949.07</v>
      </c>
      <c r="E81" s="152">
        <v>24997.2002</v>
      </c>
      <c r="F81" s="152">
        <v>110522.5493</v>
      </c>
      <c r="G81" s="152">
        <v>9992.076</v>
      </c>
      <c r="H81" s="152">
        <v>106636.4016</v>
      </c>
      <c r="I81" s="152">
        <v>104550.9613</v>
      </c>
    </row>
    <row r="82">
      <c r="A82" s="152">
        <v>1.460088E9</v>
      </c>
      <c r="B82" s="152">
        <v>98325.8337</v>
      </c>
      <c r="C82" s="152">
        <v>96320.0778</v>
      </c>
      <c r="D82" s="159">
        <v>106406.77</v>
      </c>
      <c r="E82" s="152">
        <v>25244.9513</v>
      </c>
      <c r="F82" s="152">
        <v>109193.6214</v>
      </c>
      <c r="G82" s="152">
        <v>9991.0282</v>
      </c>
      <c r="H82" s="152">
        <v>105445.1192</v>
      </c>
      <c r="I82" s="152">
        <v>104244.453</v>
      </c>
    </row>
    <row r="83">
      <c r="A83" s="156">
        <v>1.4601744E9</v>
      </c>
      <c r="B83" s="156">
        <v>98325.8337</v>
      </c>
      <c r="C83" s="156">
        <v>95094.7401</v>
      </c>
      <c r="D83" s="160">
        <v>106329.17</v>
      </c>
      <c r="E83" s="152">
        <v>25228.338</v>
      </c>
      <c r="F83" s="152">
        <v>109502.8031</v>
      </c>
      <c r="G83" s="152">
        <v>9994.4874</v>
      </c>
      <c r="H83" s="152">
        <v>105445.1192</v>
      </c>
      <c r="I83" s="152">
        <v>104528.0876</v>
      </c>
    </row>
    <row r="84">
      <c r="A84" s="152">
        <v>1.4603832E9</v>
      </c>
      <c r="B84" s="152">
        <v>98325.8337</v>
      </c>
      <c r="C84" s="152">
        <v>95094.7401</v>
      </c>
      <c r="D84" s="159">
        <v>106329.17</v>
      </c>
      <c r="E84" s="152">
        <v>25205.98</v>
      </c>
      <c r="F84" s="152">
        <v>109502.8031</v>
      </c>
      <c r="G84" s="152">
        <v>9996.7858</v>
      </c>
      <c r="H84" s="152">
        <v>105148.9072</v>
      </c>
      <c r="I84" s="152">
        <v>104593.049</v>
      </c>
    </row>
    <row r="85">
      <c r="A85" s="152">
        <v>1.4604336E9</v>
      </c>
      <c r="B85" s="152">
        <v>98325.8337</v>
      </c>
      <c r="C85" s="152">
        <v>94105.948</v>
      </c>
      <c r="D85" s="159">
        <v>105941.17</v>
      </c>
      <c r="E85" s="152">
        <v>25156.8758</v>
      </c>
      <c r="F85" s="152">
        <v>109218.5918</v>
      </c>
      <c r="G85" s="152">
        <v>9987.7861</v>
      </c>
      <c r="H85" s="152">
        <v>105372.4495</v>
      </c>
      <c r="I85" s="152">
        <v>104642.9138</v>
      </c>
    </row>
    <row r="86">
      <c r="A86" s="156">
        <v>1.46052E9</v>
      </c>
      <c r="B86" s="156">
        <v>98325.8337</v>
      </c>
      <c r="C86" s="156">
        <v>93531.8645</v>
      </c>
      <c r="D86" s="160">
        <v>106823.87</v>
      </c>
      <c r="E86" s="152">
        <v>25088.0543</v>
      </c>
      <c r="F86" s="152">
        <v>110282.4401</v>
      </c>
      <c r="G86" s="152">
        <v>9987.7632</v>
      </c>
      <c r="H86" s="152">
        <v>105914.8469</v>
      </c>
      <c r="I86" s="152">
        <v>104393.5899</v>
      </c>
    </row>
    <row r="87">
      <c r="A87" s="152">
        <v>1.4606064E9</v>
      </c>
      <c r="B87" s="152">
        <v>98325.8337</v>
      </c>
      <c r="C87" s="152">
        <v>93814.3604</v>
      </c>
      <c r="D87" s="159">
        <v>108181.87</v>
      </c>
      <c r="E87" s="152">
        <v>25050.6184</v>
      </c>
      <c r="F87" s="152">
        <v>111379.3058</v>
      </c>
      <c r="G87" s="152">
        <v>9978.2792</v>
      </c>
      <c r="H87" s="152">
        <v>106323.428</v>
      </c>
      <c r="I87" s="152">
        <v>103431.52</v>
      </c>
    </row>
    <row r="88">
      <c r="A88" s="156">
        <v>1.4606928E9</v>
      </c>
      <c r="B88" s="156">
        <v>98325.8337</v>
      </c>
      <c r="C88" s="156">
        <v>93015.2466</v>
      </c>
      <c r="D88" s="160">
        <v>108191.57</v>
      </c>
      <c r="E88" s="152">
        <v>25085.165</v>
      </c>
      <c r="F88" s="152">
        <v>111375.4191</v>
      </c>
      <c r="G88" s="152">
        <v>9973.3818</v>
      </c>
      <c r="H88" s="152">
        <v>106588.1134</v>
      </c>
      <c r="I88" s="152">
        <v>103314.4064</v>
      </c>
    </row>
    <row r="89">
      <c r="A89" s="152">
        <v>1.4607792E9</v>
      </c>
      <c r="B89" s="152">
        <v>98325.8337</v>
      </c>
      <c r="C89" s="152">
        <v>93367.5831</v>
      </c>
      <c r="D89" s="159">
        <v>107919.97</v>
      </c>
      <c r="E89" s="152">
        <v>25171.2467</v>
      </c>
      <c r="F89" s="152">
        <v>111248.0559</v>
      </c>
      <c r="G89" s="152">
        <v>9961.025</v>
      </c>
      <c r="H89" s="152">
        <v>106588.1134</v>
      </c>
      <c r="I89" s="152">
        <v>103481.3848</v>
      </c>
    </row>
    <row r="90">
      <c r="A90" s="156">
        <v>1.460988E9</v>
      </c>
      <c r="B90" s="156">
        <v>98325.8337</v>
      </c>
      <c r="C90" s="156">
        <v>93367.5831</v>
      </c>
      <c r="D90" s="160">
        <v>107919.97</v>
      </c>
      <c r="E90" s="152">
        <v>25253.9261</v>
      </c>
      <c r="F90" s="152">
        <v>111248.0559</v>
      </c>
      <c r="G90" s="152">
        <v>9956.9711</v>
      </c>
      <c r="H90" s="152">
        <v>106597.8968</v>
      </c>
      <c r="I90" s="152">
        <v>103610.8502</v>
      </c>
    </row>
    <row r="91">
      <c r="A91" s="156">
        <v>1.4610384E9</v>
      </c>
      <c r="B91" s="156">
        <v>98325.8337</v>
      </c>
      <c r="C91" s="156">
        <v>93140.674</v>
      </c>
      <c r="D91" s="160">
        <v>108492.27</v>
      </c>
      <c r="E91" s="152">
        <v>25065.5265</v>
      </c>
      <c r="F91" s="152">
        <v>112032.0303</v>
      </c>
      <c r="G91" s="152">
        <v>9961.7213</v>
      </c>
      <c r="H91" s="152">
        <v>106614.0374</v>
      </c>
      <c r="I91" s="152">
        <v>103705.5475</v>
      </c>
    </row>
    <row r="92">
      <c r="A92" s="152">
        <v>1.4611248E9</v>
      </c>
      <c r="B92" s="152">
        <v>98325.8337</v>
      </c>
      <c r="C92" s="152">
        <v>92308.2476</v>
      </c>
      <c r="D92" s="159">
        <v>107832.67</v>
      </c>
      <c r="E92" s="152">
        <v>25009.5618</v>
      </c>
      <c r="F92" s="152">
        <v>112370.7116</v>
      </c>
      <c r="G92" s="152">
        <v>9965.4745</v>
      </c>
      <c r="H92" s="152">
        <v>106620.1743</v>
      </c>
      <c r="I92" s="152">
        <v>104168.0547</v>
      </c>
    </row>
    <row r="93">
      <c r="A93" s="156">
        <v>1.4612112E9</v>
      </c>
      <c r="B93" s="156">
        <v>98325.8337</v>
      </c>
      <c r="C93" s="156">
        <v>92380.437</v>
      </c>
      <c r="D93" s="160">
        <v>107919.97</v>
      </c>
      <c r="E93" s="152">
        <v>24848.7987</v>
      </c>
      <c r="F93" s="152">
        <v>112452.5167</v>
      </c>
      <c r="G93" s="152">
        <v>9957.2701</v>
      </c>
      <c r="H93" s="152">
        <v>106602.9304</v>
      </c>
      <c r="I93" s="152">
        <v>103653.8528</v>
      </c>
    </row>
    <row r="94">
      <c r="A94" s="152">
        <v>1.4612976E9</v>
      </c>
      <c r="B94" s="152">
        <v>98325.8337</v>
      </c>
      <c r="C94" s="152">
        <v>92843.4507</v>
      </c>
      <c r="D94" s="159">
        <v>107929.67</v>
      </c>
      <c r="E94" s="152">
        <v>24987.7213</v>
      </c>
      <c r="F94" s="152">
        <v>111860.1446</v>
      </c>
      <c r="G94" s="152">
        <v>9948.9193</v>
      </c>
      <c r="H94" s="152">
        <v>106599.363</v>
      </c>
      <c r="I94" s="152">
        <v>103544.9738</v>
      </c>
    </row>
    <row r="95">
      <c r="A95" s="156">
        <v>1.461384E9</v>
      </c>
      <c r="B95" s="156">
        <v>98325.8337</v>
      </c>
      <c r="C95" s="156">
        <v>93043.3143</v>
      </c>
      <c r="D95" s="160">
        <v>106309.77</v>
      </c>
      <c r="E95" s="152">
        <v>24797.211</v>
      </c>
      <c r="F95" s="152">
        <v>111875.1675</v>
      </c>
      <c r="G95" s="152">
        <v>9975.6361</v>
      </c>
      <c r="H95" s="152">
        <v>106599.363</v>
      </c>
      <c r="I95" s="152">
        <v>102941.5642</v>
      </c>
    </row>
    <row r="96">
      <c r="A96" s="152">
        <v>1.4615928E9</v>
      </c>
      <c r="B96" s="152">
        <v>98325.8337</v>
      </c>
      <c r="C96" s="152">
        <v>93043.3143</v>
      </c>
      <c r="D96" s="159">
        <v>106309.77</v>
      </c>
      <c r="E96" s="152">
        <v>24833.6605</v>
      </c>
      <c r="F96" s="152">
        <v>111875.1675</v>
      </c>
      <c r="G96" s="152">
        <v>9975.78</v>
      </c>
      <c r="H96" s="152">
        <v>106538.4061</v>
      </c>
      <c r="I96" s="152">
        <v>103006.5257</v>
      </c>
    </row>
    <row r="97">
      <c r="A97" s="152">
        <v>1.4616432E9</v>
      </c>
      <c r="B97" s="152">
        <v>98325.8337</v>
      </c>
      <c r="C97" s="152">
        <v>93546.8807</v>
      </c>
      <c r="D97" s="159">
        <v>106309.77</v>
      </c>
      <c r="E97" s="152">
        <v>24848.8095</v>
      </c>
      <c r="F97" s="152">
        <v>111684.1782</v>
      </c>
      <c r="G97" s="152">
        <v>9974.8364</v>
      </c>
      <c r="H97" s="152">
        <v>106554.0629</v>
      </c>
      <c r="I97" s="152">
        <v>103325.3858</v>
      </c>
    </row>
    <row r="98">
      <c r="A98" s="156">
        <v>1.4617296E9</v>
      </c>
      <c r="B98" s="156">
        <v>98325.8337</v>
      </c>
      <c r="C98" s="156">
        <v>93828.6931</v>
      </c>
      <c r="D98" s="160">
        <v>105795.67</v>
      </c>
      <c r="E98" s="152">
        <v>24736.6317</v>
      </c>
      <c r="F98" s="152">
        <v>111895.3045</v>
      </c>
      <c r="G98" s="152">
        <v>9981.6846</v>
      </c>
      <c r="H98" s="152">
        <v>106560.7901</v>
      </c>
      <c r="I98" s="152">
        <v>103595.7535</v>
      </c>
    </row>
    <row r="99">
      <c r="A99" s="152">
        <v>1.461816E9</v>
      </c>
      <c r="B99" s="152">
        <v>98325.8337</v>
      </c>
      <c r="C99" s="152">
        <v>92935.8992</v>
      </c>
      <c r="D99" s="159">
        <v>104951.77</v>
      </c>
      <c r="E99" s="152">
        <v>24691.8348</v>
      </c>
      <c r="F99" s="152">
        <v>112086.6407</v>
      </c>
      <c r="G99" s="152">
        <v>10004.4624</v>
      </c>
      <c r="H99" s="152">
        <v>106544.6486</v>
      </c>
      <c r="I99" s="152">
        <v>103874.8132</v>
      </c>
    </row>
    <row r="100">
      <c r="A100" s="156">
        <v>1.4619024E9</v>
      </c>
      <c r="B100" s="156">
        <v>98325.8337</v>
      </c>
      <c r="C100" s="156">
        <v>92996.9346</v>
      </c>
      <c r="D100" s="160">
        <v>103690.77</v>
      </c>
      <c r="E100" s="152">
        <v>25060.6542</v>
      </c>
      <c r="F100" s="152">
        <v>111082.6355</v>
      </c>
      <c r="G100" s="152">
        <v>9979.0016</v>
      </c>
      <c r="H100" s="152">
        <v>106698.303</v>
      </c>
      <c r="I100" s="152">
        <v>104156.1604</v>
      </c>
    </row>
    <row r="101">
      <c r="A101" s="152">
        <v>1.4619888E9</v>
      </c>
      <c r="B101" s="152">
        <v>98325.8337</v>
      </c>
      <c r="C101" s="152">
        <v>92745.0226</v>
      </c>
      <c r="D101" s="159">
        <v>103147.57</v>
      </c>
      <c r="E101" s="152">
        <v>25195.266</v>
      </c>
      <c r="F101" s="152">
        <v>110461.1915</v>
      </c>
      <c r="G101" s="152">
        <v>9964.6551</v>
      </c>
      <c r="H101" s="152">
        <v>106698.303</v>
      </c>
      <c r="I101" s="152">
        <v>104993.7971</v>
      </c>
    </row>
    <row r="102">
      <c r="A102" s="156">
        <v>1.4621976E9</v>
      </c>
      <c r="B102" s="156">
        <v>98325.8337</v>
      </c>
      <c r="C102" s="156">
        <v>92745.0226</v>
      </c>
      <c r="D102" s="160">
        <v>103147.57</v>
      </c>
      <c r="E102" s="152">
        <v>25174.4652</v>
      </c>
      <c r="F102" s="152">
        <v>110461.1915</v>
      </c>
      <c r="G102" s="152">
        <v>9964.0831</v>
      </c>
      <c r="H102" s="152">
        <v>106750.0649</v>
      </c>
      <c r="I102" s="152">
        <v>105105.8785</v>
      </c>
    </row>
    <row r="103">
      <c r="A103" s="156">
        <v>1.462248E9</v>
      </c>
      <c r="B103" s="156">
        <v>98325.8337</v>
      </c>
      <c r="C103" s="156">
        <v>92716.7172</v>
      </c>
      <c r="D103" s="159">
        <v>104117.57</v>
      </c>
      <c r="E103" s="152">
        <v>25228.3056</v>
      </c>
      <c r="F103" s="152">
        <v>110669.1308</v>
      </c>
      <c r="G103" s="152">
        <v>9960.3972</v>
      </c>
      <c r="H103" s="152">
        <v>106796.3487</v>
      </c>
      <c r="I103" s="152">
        <v>105677.7222</v>
      </c>
    </row>
    <row r="104">
      <c r="A104" s="152">
        <v>1.4623344E9</v>
      </c>
      <c r="B104" s="152">
        <v>98325.8337</v>
      </c>
      <c r="C104" s="152">
        <v>92228.629</v>
      </c>
      <c r="D104" s="160">
        <v>103157.27</v>
      </c>
      <c r="E104" s="152">
        <v>25386.3889</v>
      </c>
      <c r="F104" s="152">
        <v>110312.8402</v>
      </c>
      <c r="G104" s="152">
        <v>9966.7181</v>
      </c>
      <c r="H104" s="152">
        <v>106690.1717</v>
      </c>
      <c r="I104" s="152">
        <v>105472.316</v>
      </c>
    </row>
    <row r="105">
      <c r="A105" s="156">
        <v>1.4624208E9</v>
      </c>
      <c r="B105" s="156">
        <v>98325.8337</v>
      </c>
      <c r="C105" s="156">
        <v>91768.834</v>
      </c>
      <c r="D105" s="159">
        <v>102497.67</v>
      </c>
      <c r="E105" s="152">
        <v>25835.5717</v>
      </c>
      <c r="F105" s="152">
        <v>110080.5604</v>
      </c>
      <c r="G105" s="152">
        <v>9954.6278</v>
      </c>
      <c r="H105" s="152">
        <v>106663.4599</v>
      </c>
      <c r="I105" s="152">
        <v>105378.991</v>
      </c>
    </row>
    <row r="106">
      <c r="A106" s="152">
        <v>1.4625072E9</v>
      </c>
      <c r="B106" s="152">
        <v>98325.8337</v>
      </c>
      <c r="C106" s="152">
        <v>90696.1185</v>
      </c>
      <c r="D106" s="160">
        <v>102468.57</v>
      </c>
      <c r="E106" s="152">
        <v>25667.0521</v>
      </c>
      <c r="F106" s="152">
        <v>110230.7442</v>
      </c>
      <c r="G106" s="152">
        <v>9953.4425</v>
      </c>
      <c r="H106" s="152">
        <v>106642.5466</v>
      </c>
      <c r="I106" s="152">
        <v>104550.9613</v>
      </c>
    </row>
    <row r="107">
      <c r="A107" s="156">
        <v>1.4625936E9</v>
      </c>
      <c r="B107" s="156">
        <v>98325.8337</v>
      </c>
      <c r="C107" s="156">
        <v>90925.2269</v>
      </c>
      <c r="D107" s="159">
        <v>103011.77</v>
      </c>
      <c r="E107" s="152">
        <v>25691.6325</v>
      </c>
      <c r="F107" s="152">
        <v>110120.9654</v>
      </c>
      <c r="G107" s="152">
        <v>9952.834</v>
      </c>
      <c r="H107" s="152">
        <v>106642.5466</v>
      </c>
      <c r="I107" s="152">
        <v>104587.5593</v>
      </c>
    </row>
    <row r="108">
      <c r="A108" s="152">
        <v>1.4628024E9</v>
      </c>
      <c r="B108" s="152">
        <v>98325.8337</v>
      </c>
      <c r="C108" s="152">
        <v>90925.2269</v>
      </c>
      <c r="D108" s="160">
        <v>103011.77</v>
      </c>
      <c r="E108" s="152">
        <v>25656.1931</v>
      </c>
      <c r="F108" s="152">
        <v>110120.9654</v>
      </c>
      <c r="G108" s="152">
        <v>9953.2431</v>
      </c>
      <c r="H108" s="152">
        <v>106608.7974</v>
      </c>
      <c r="I108" s="152">
        <v>104415.5487</v>
      </c>
    </row>
    <row r="109">
      <c r="A109" s="152">
        <v>1.4628528E9</v>
      </c>
      <c r="B109" s="152">
        <v>98325.8337</v>
      </c>
      <c r="C109" s="152">
        <v>90690.3335</v>
      </c>
      <c r="D109" s="160">
        <v>103302.77</v>
      </c>
      <c r="E109" s="152">
        <v>25609.8376</v>
      </c>
      <c r="F109" s="152">
        <v>110132.6946</v>
      </c>
      <c r="G109" s="152">
        <v>9970.2449</v>
      </c>
      <c r="H109" s="152">
        <v>106573.8564</v>
      </c>
      <c r="I109" s="152">
        <v>104395.8773</v>
      </c>
    </row>
    <row r="110">
      <c r="A110" s="156">
        <v>1.4629392E9</v>
      </c>
      <c r="B110" s="156">
        <v>98325.8337</v>
      </c>
      <c r="C110" s="156">
        <v>90979.2426</v>
      </c>
      <c r="D110" s="159">
        <v>104709.27</v>
      </c>
      <c r="E110" s="152">
        <v>25530.3284</v>
      </c>
      <c r="F110" s="152">
        <v>110653.2028</v>
      </c>
      <c r="G110" s="152">
        <v>9975.4625</v>
      </c>
      <c r="H110" s="152">
        <v>106570.6722</v>
      </c>
      <c r="I110" s="152">
        <v>104303.4673</v>
      </c>
    </row>
    <row r="111">
      <c r="A111" s="152">
        <v>1.4630256E9</v>
      </c>
      <c r="B111" s="152">
        <v>98325.8337</v>
      </c>
      <c r="C111" s="152">
        <v>90972.9799</v>
      </c>
      <c r="D111" s="160">
        <v>103768.37</v>
      </c>
      <c r="E111" s="152">
        <v>25644.2351</v>
      </c>
      <c r="F111" s="152">
        <v>110198.2899</v>
      </c>
      <c r="G111" s="152">
        <v>9956.3281</v>
      </c>
      <c r="H111" s="152">
        <v>106596.5887</v>
      </c>
      <c r="I111" s="152">
        <v>104768.7194</v>
      </c>
    </row>
    <row r="112">
      <c r="A112" s="156">
        <v>1.463112E9</v>
      </c>
      <c r="B112" s="156">
        <v>98325.8337</v>
      </c>
      <c r="C112" s="156">
        <v>90319.5091</v>
      </c>
      <c r="D112" s="159">
        <v>103312.47</v>
      </c>
      <c r="E112" s="152">
        <v>25601.3224</v>
      </c>
      <c r="F112" s="152">
        <v>109981.5487</v>
      </c>
      <c r="G112" s="152">
        <v>9971.466</v>
      </c>
      <c r="H112" s="152">
        <v>106587.9555</v>
      </c>
      <c r="I112" s="152">
        <v>104310.7869</v>
      </c>
    </row>
    <row r="113">
      <c r="A113" s="152">
        <v>1.4631984E9</v>
      </c>
      <c r="B113" s="152">
        <v>98325.8337</v>
      </c>
      <c r="C113" s="152">
        <v>90936.5189</v>
      </c>
      <c r="D113" s="160">
        <v>102934.17</v>
      </c>
      <c r="E113" s="152">
        <v>25685.8181</v>
      </c>
      <c r="F113" s="152">
        <v>109804.1012</v>
      </c>
      <c r="G113" s="152">
        <v>9985.2785</v>
      </c>
      <c r="H113" s="152">
        <v>106587.9555</v>
      </c>
      <c r="I113" s="152">
        <v>103706.4624</v>
      </c>
    </row>
    <row r="114">
      <c r="A114" s="156">
        <v>1.4634072E9</v>
      </c>
      <c r="B114" s="156">
        <v>98325.8337</v>
      </c>
      <c r="C114" s="156">
        <v>90936.5189</v>
      </c>
      <c r="D114" s="159">
        <v>102934.17</v>
      </c>
      <c r="E114" s="152">
        <v>25695.5892</v>
      </c>
      <c r="F114" s="152">
        <v>109804.1012</v>
      </c>
      <c r="G114" s="152">
        <v>9984.821</v>
      </c>
      <c r="H114" s="152">
        <v>106573.3725</v>
      </c>
      <c r="I114" s="152">
        <v>103793.3827</v>
      </c>
    </row>
    <row r="115">
      <c r="A115" s="156">
        <v>1.4634576E9</v>
      </c>
      <c r="B115" s="156">
        <v>98325.8337</v>
      </c>
      <c r="C115" s="156">
        <v>90088.9024</v>
      </c>
      <c r="D115" s="159">
        <v>104214.57</v>
      </c>
      <c r="E115" s="152">
        <v>25655.8726</v>
      </c>
      <c r="F115" s="152">
        <v>109966.1838</v>
      </c>
      <c r="G115" s="152">
        <v>9992.3558</v>
      </c>
      <c r="H115" s="152">
        <v>106567.3782</v>
      </c>
      <c r="I115" s="152">
        <v>103770.9664</v>
      </c>
    </row>
    <row r="116">
      <c r="A116" s="152">
        <v>1.463544E9</v>
      </c>
      <c r="B116" s="152">
        <v>98325.8337</v>
      </c>
      <c r="C116" s="152">
        <v>90381.7496</v>
      </c>
      <c r="D116" s="160">
        <v>102914.77</v>
      </c>
      <c r="E116" s="152">
        <v>25635.1339</v>
      </c>
      <c r="F116" s="152">
        <v>109773.5166</v>
      </c>
      <c r="G116" s="152">
        <v>9990.9923</v>
      </c>
      <c r="H116" s="152">
        <v>106554.529</v>
      </c>
      <c r="I116" s="152">
        <v>103762.7319</v>
      </c>
    </row>
    <row r="117">
      <c r="A117" s="156">
        <v>1.4636304E9</v>
      </c>
      <c r="B117" s="156">
        <v>98325.8337</v>
      </c>
      <c r="C117" s="156">
        <v>90779.2401</v>
      </c>
      <c r="D117" s="159">
        <v>103283.37</v>
      </c>
      <c r="E117" s="152">
        <v>25583.5901</v>
      </c>
      <c r="F117" s="152">
        <v>109340.6919</v>
      </c>
      <c r="G117" s="152">
        <v>10049.0996</v>
      </c>
      <c r="H117" s="152">
        <v>106492.6506</v>
      </c>
      <c r="I117" s="152">
        <v>102900.3915</v>
      </c>
    </row>
    <row r="118">
      <c r="A118" s="152">
        <v>1.4637168E9</v>
      </c>
      <c r="B118" s="152">
        <v>98325.8337</v>
      </c>
      <c r="C118" s="152">
        <v>90744.8901</v>
      </c>
      <c r="D118" s="160">
        <v>102749.87</v>
      </c>
      <c r="E118" s="152">
        <v>25610.0006</v>
      </c>
      <c r="F118" s="152">
        <v>109045.3773</v>
      </c>
      <c r="G118" s="152">
        <v>10054.4214</v>
      </c>
      <c r="H118" s="152">
        <v>106483.3278</v>
      </c>
      <c r="I118" s="152">
        <v>102737.9879</v>
      </c>
    </row>
    <row r="119">
      <c r="A119" s="156">
        <v>1.4638032E9</v>
      </c>
      <c r="B119" s="156">
        <v>98325.8337</v>
      </c>
      <c r="C119" s="156">
        <v>91493.8301</v>
      </c>
      <c r="D119" s="159">
        <v>103875.07</v>
      </c>
      <c r="E119" s="152">
        <v>25535.3157</v>
      </c>
      <c r="F119" s="152">
        <v>109426.9343</v>
      </c>
      <c r="G119" s="152">
        <v>10049.8978</v>
      </c>
      <c r="H119" s="152">
        <v>106483.3278</v>
      </c>
      <c r="I119" s="152">
        <v>102929.2124</v>
      </c>
    </row>
    <row r="120">
      <c r="A120" s="152">
        <v>1.464012E9</v>
      </c>
      <c r="B120" s="152">
        <v>98325.8337</v>
      </c>
      <c r="C120" s="152">
        <v>91493.8301</v>
      </c>
      <c r="D120" s="160">
        <v>103875.07</v>
      </c>
      <c r="E120" s="152">
        <v>25549.1091</v>
      </c>
      <c r="F120" s="152">
        <v>109426.9343</v>
      </c>
      <c r="G120" s="152">
        <v>10050.1495</v>
      </c>
      <c r="H120" s="152">
        <v>106488.8722</v>
      </c>
      <c r="I120" s="152">
        <v>102905.4237</v>
      </c>
    </row>
    <row r="121">
      <c r="A121" s="152">
        <v>1.4640624E9</v>
      </c>
      <c r="B121" s="152">
        <v>98325.8337</v>
      </c>
      <c r="C121" s="152">
        <v>91430.5401</v>
      </c>
      <c r="D121" s="160">
        <v>103739.27</v>
      </c>
      <c r="E121" s="152">
        <v>25703.9907</v>
      </c>
      <c r="F121" s="152">
        <v>109326.0549</v>
      </c>
      <c r="G121" s="152">
        <v>10044.9967</v>
      </c>
      <c r="H121" s="152">
        <v>106484.529</v>
      </c>
      <c r="I121" s="152">
        <v>102838.1749</v>
      </c>
    </row>
    <row r="122">
      <c r="A122" s="156">
        <v>1.4641488E9</v>
      </c>
      <c r="B122" s="156">
        <v>98325.8337</v>
      </c>
      <c r="C122" s="156">
        <v>91444.9301</v>
      </c>
      <c r="D122" s="159">
        <v>105805.37</v>
      </c>
      <c r="E122" s="152">
        <v>25413.4338</v>
      </c>
      <c r="F122" s="152">
        <v>109651.5677</v>
      </c>
      <c r="G122" s="152">
        <v>10074.438</v>
      </c>
      <c r="H122" s="152">
        <v>106477.4648</v>
      </c>
      <c r="I122" s="152">
        <v>102126.8013</v>
      </c>
    </row>
    <row r="123">
      <c r="A123" s="152">
        <v>1.4642352E9</v>
      </c>
      <c r="B123" s="152">
        <v>98325.8337</v>
      </c>
      <c r="C123" s="152">
        <v>91382.0001</v>
      </c>
      <c r="D123" s="160">
        <v>106561.97</v>
      </c>
      <c r="E123" s="152">
        <v>25376.0572</v>
      </c>
      <c r="F123" s="152">
        <v>109748.0179</v>
      </c>
      <c r="G123" s="152">
        <v>10070.121</v>
      </c>
      <c r="H123" s="152">
        <v>106517.5008</v>
      </c>
      <c r="I123" s="152">
        <v>102306.589</v>
      </c>
    </row>
    <row r="124">
      <c r="A124" s="156">
        <v>1.4643216E9</v>
      </c>
      <c r="B124" s="156">
        <v>98325.8337</v>
      </c>
      <c r="C124" s="156">
        <v>91305.7501</v>
      </c>
      <c r="D124" s="159">
        <v>106872.37</v>
      </c>
      <c r="E124" s="152">
        <v>25421.8588</v>
      </c>
      <c r="F124" s="152">
        <v>109915.5309</v>
      </c>
      <c r="G124" s="152">
        <v>10049.557</v>
      </c>
      <c r="H124" s="152">
        <v>106515.3484</v>
      </c>
      <c r="I124" s="152">
        <v>102638.7158</v>
      </c>
    </row>
    <row r="125">
      <c r="A125" s="152">
        <v>1.464408E9</v>
      </c>
      <c r="B125" s="152">
        <v>98325.8337</v>
      </c>
      <c r="C125" s="152">
        <v>91467.6701</v>
      </c>
      <c r="D125" s="160">
        <v>107425.27</v>
      </c>
      <c r="E125" s="152">
        <v>25451.6106</v>
      </c>
      <c r="F125" s="152">
        <v>109801.5192</v>
      </c>
      <c r="G125" s="152">
        <v>10073.1374</v>
      </c>
      <c r="H125" s="152">
        <v>106515.3484</v>
      </c>
      <c r="I125" s="152">
        <v>101927.7996</v>
      </c>
    </row>
    <row r="126">
      <c r="A126" s="156">
        <v>1.4647032E9</v>
      </c>
      <c r="B126" s="156">
        <v>98325.8337</v>
      </c>
      <c r="C126" s="156">
        <v>91467.6701</v>
      </c>
      <c r="D126" s="159">
        <v>107425.27</v>
      </c>
      <c r="E126" s="152">
        <v>25361.043</v>
      </c>
      <c r="F126" s="152">
        <v>109801.5192</v>
      </c>
      <c r="G126" s="152">
        <v>10072.4869</v>
      </c>
      <c r="H126" s="152">
        <v>106451.4686</v>
      </c>
      <c r="I126" s="152">
        <v>102238.8826</v>
      </c>
    </row>
    <row r="127">
      <c r="A127" s="156">
        <v>1.4647536E9</v>
      </c>
      <c r="B127" s="156">
        <v>98113.7198</v>
      </c>
      <c r="C127" s="156">
        <v>91339.7301</v>
      </c>
      <c r="D127" s="159">
        <v>107628.97</v>
      </c>
      <c r="E127" s="152">
        <v>25358.2861</v>
      </c>
      <c r="F127" s="152">
        <v>109839.9784</v>
      </c>
      <c r="G127" s="152">
        <v>10059.5914</v>
      </c>
      <c r="H127" s="152">
        <v>106468.5421</v>
      </c>
      <c r="I127" s="152">
        <v>102115.8219</v>
      </c>
    </row>
    <row r="128">
      <c r="A128" s="152">
        <v>1.46484E9</v>
      </c>
      <c r="B128" s="152">
        <v>97678.0816</v>
      </c>
      <c r="C128" s="152">
        <v>91258.5301</v>
      </c>
      <c r="D128" s="160">
        <v>107638.67</v>
      </c>
      <c r="E128" s="152">
        <v>25472.0113</v>
      </c>
      <c r="F128" s="152">
        <v>109955.239</v>
      </c>
      <c r="G128" s="152">
        <v>10033.4161</v>
      </c>
      <c r="H128" s="152">
        <v>106525.5878</v>
      </c>
      <c r="I128" s="152">
        <v>102605.3201</v>
      </c>
    </row>
    <row r="129">
      <c r="A129" s="156">
        <v>1.4649264E9</v>
      </c>
      <c r="B129" s="156">
        <v>97678.0816</v>
      </c>
      <c r="C129" s="156">
        <v>91471.7601</v>
      </c>
      <c r="D129" s="159">
        <v>107861.77</v>
      </c>
      <c r="E129" s="152">
        <v>25572.0593</v>
      </c>
      <c r="F129" s="152">
        <v>110391.815</v>
      </c>
      <c r="G129" s="152">
        <v>10036.0596</v>
      </c>
      <c r="H129" s="152">
        <v>106513.8685</v>
      </c>
      <c r="I129" s="152">
        <v>102274.1082</v>
      </c>
    </row>
    <row r="130">
      <c r="A130" s="152">
        <v>1.4650128E9</v>
      </c>
      <c r="B130" s="152">
        <v>97678.0816</v>
      </c>
      <c r="C130" s="152">
        <v>91110.9001</v>
      </c>
      <c r="D130" s="160">
        <v>107357.37</v>
      </c>
      <c r="E130" s="152">
        <v>25660.4799</v>
      </c>
      <c r="F130" s="152">
        <v>110240.2783</v>
      </c>
      <c r="G130" s="152">
        <v>9941.9193</v>
      </c>
      <c r="H130" s="152">
        <v>106513.8685</v>
      </c>
      <c r="I130" s="152">
        <v>104243.0806</v>
      </c>
    </row>
    <row r="131">
      <c r="A131" s="156">
        <v>1.4652216E9</v>
      </c>
      <c r="B131" s="156">
        <v>97678.0816</v>
      </c>
      <c r="C131" s="156">
        <v>91110.9001</v>
      </c>
      <c r="D131" s="159">
        <v>107357.37</v>
      </c>
      <c r="E131" s="152">
        <v>25667.9342</v>
      </c>
      <c r="F131" s="152">
        <v>110240.2783</v>
      </c>
      <c r="G131" s="152">
        <v>9955.0557</v>
      </c>
      <c r="H131" s="152">
        <v>105129.3224</v>
      </c>
      <c r="I131" s="152">
        <v>104099.891</v>
      </c>
    </row>
    <row r="132">
      <c r="A132" s="156">
        <v>1.465272E9</v>
      </c>
      <c r="B132" s="156">
        <v>97678.0816</v>
      </c>
      <c r="C132" s="156">
        <v>90717.6501</v>
      </c>
      <c r="D132" s="159">
        <v>107745.37</v>
      </c>
      <c r="E132" s="152">
        <v>25558.0637</v>
      </c>
      <c r="F132" s="152">
        <v>110782.8053</v>
      </c>
      <c r="G132" s="152">
        <v>9922.0097</v>
      </c>
      <c r="H132" s="152">
        <v>104016.2698</v>
      </c>
      <c r="I132" s="152">
        <v>104208.77</v>
      </c>
    </row>
    <row r="133">
      <c r="A133" s="152">
        <v>1.4653584E9</v>
      </c>
      <c r="B133" s="152">
        <v>97678.0816</v>
      </c>
      <c r="C133" s="152">
        <v>91034.5151</v>
      </c>
      <c r="D133" s="160">
        <v>107473.77</v>
      </c>
      <c r="E133" s="152">
        <v>25536.1842</v>
      </c>
      <c r="F133" s="152">
        <v>110961.506</v>
      </c>
      <c r="G133" s="152">
        <v>9897.4458</v>
      </c>
      <c r="H133" s="152">
        <v>103481.9126</v>
      </c>
      <c r="I133" s="152">
        <v>104143.8086</v>
      </c>
    </row>
    <row r="134">
      <c r="A134" s="156">
        <v>1.4654448E9</v>
      </c>
      <c r="B134" s="156">
        <v>97678.0816</v>
      </c>
      <c r="C134" s="156">
        <v>90823.8311</v>
      </c>
      <c r="D134" s="159">
        <v>107658.07</v>
      </c>
      <c r="E134" s="152">
        <v>25580.0604</v>
      </c>
      <c r="F134" s="152">
        <v>111330.7096</v>
      </c>
      <c r="G134" s="152">
        <v>9913.0462</v>
      </c>
      <c r="H134" s="152">
        <v>103190.1459</v>
      </c>
      <c r="I134" s="152">
        <v>104571.0902</v>
      </c>
    </row>
    <row r="135">
      <c r="A135" s="152">
        <v>1.4655312E9</v>
      </c>
      <c r="B135" s="152">
        <v>97678.0816</v>
      </c>
      <c r="C135" s="152">
        <v>89972.8791</v>
      </c>
      <c r="D135" s="160">
        <v>107483.47</v>
      </c>
      <c r="E135" s="152">
        <v>25552.9462</v>
      </c>
      <c r="F135" s="152">
        <v>111180.5964</v>
      </c>
      <c r="G135" s="152">
        <v>9898.0007</v>
      </c>
      <c r="H135" s="152">
        <v>103887.687</v>
      </c>
      <c r="I135" s="152">
        <v>103724.7614</v>
      </c>
    </row>
    <row r="136">
      <c r="A136" s="156">
        <v>1.4656176E9</v>
      </c>
      <c r="B136" s="156">
        <v>97678.0816</v>
      </c>
      <c r="C136" s="156">
        <v>88877.3451</v>
      </c>
      <c r="D136" s="159">
        <v>106270.97</v>
      </c>
      <c r="E136" s="152">
        <v>25725.1229</v>
      </c>
      <c r="F136" s="152">
        <v>110206.76</v>
      </c>
      <c r="G136" s="152">
        <v>9899.384</v>
      </c>
      <c r="H136" s="152">
        <v>103887.687</v>
      </c>
      <c r="I136" s="152">
        <v>103187.6858</v>
      </c>
    </row>
    <row r="137">
      <c r="A137" s="152">
        <v>1.4658264E9</v>
      </c>
      <c r="B137" s="152">
        <v>97678.0816</v>
      </c>
      <c r="C137" s="152">
        <v>88877.3451</v>
      </c>
      <c r="D137" s="160">
        <v>106270.97</v>
      </c>
      <c r="E137" s="152">
        <v>25790.7984</v>
      </c>
      <c r="F137" s="152">
        <v>110206.76</v>
      </c>
      <c r="G137" s="152">
        <v>9907.0229</v>
      </c>
      <c r="H137" s="152">
        <v>103878.8769</v>
      </c>
      <c r="I137" s="152">
        <v>103068.7423</v>
      </c>
    </row>
    <row r="138">
      <c r="A138" s="152">
        <v>1.4658768E9</v>
      </c>
      <c r="B138" s="152">
        <v>97678.0816</v>
      </c>
      <c r="C138" s="152">
        <v>88961.1611</v>
      </c>
      <c r="D138" s="160">
        <v>105388.27</v>
      </c>
      <c r="E138" s="152">
        <v>25792.5875</v>
      </c>
      <c r="F138" s="152">
        <v>109384.5189</v>
      </c>
      <c r="G138" s="152">
        <v>9898.4958</v>
      </c>
      <c r="H138" s="152">
        <v>103883.6834</v>
      </c>
      <c r="I138" s="152">
        <v>103519.8126</v>
      </c>
    </row>
    <row r="139">
      <c r="A139" s="156">
        <v>1.4659632E9</v>
      </c>
      <c r="B139" s="156">
        <v>97678.0816</v>
      </c>
      <c r="C139" s="156">
        <v>88814.1991</v>
      </c>
      <c r="D139" s="159">
        <v>105388.27</v>
      </c>
      <c r="E139" s="152">
        <v>25863.1882</v>
      </c>
      <c r="F139" s="152">
        <v>109180.8869</v>
      </c>
      <c r="G139" s="152">
        <v>9907.7139</v>
      </c>
      <c r="H139" s="152">
        <v>103866.613</v>
      </c>
      <c r="I139" s="152">
        <v>102812.5563</v>
      </c>
    </row>
    <row r="140">
      <c r="A140" s="152">
        <v>1.4660496E9</v>
      </c>
      <c r="B140" s="152">
        <v>97678.0816</v>
      </c>
      <c r="C140" s="152">
        <v>89281.6871</v>
      </c>
      <c r="D140" s="160">
        <v>105087.57</v>
      </c>
      <c r="E140" s="152">
        <v>25831.4203</v>
      </c>
      <c r="F140" s="152">
        <v>109086.5058</v>
      </c>
      <c r="G140" s="152">
        <v>9901.0642</v>
      </c>
      <c r="H140" s="152">
        <v>103911.5449</v>
      </c>
      <c r="I140" s="152">
        <v>103276.8934</v>
      </c>
    </row>
    <row r="141">
      <c r="A141" s="156">
        <v>1.466136E9</v>
      </c>
      <c r="B141" s="156">
        <v>97678.0816</v>
      </c>
      <c r="C141" s="156">
        <v>89308.6931</v>
      </c>
      <c r="D141" s="159">
        <v>105679.27</v>
      </c>
      <c r="E141" s="152">
        <v>26006.332</v>
      </c>
      <c r="F141" s="152">
        <v>109450.0213</v>
      </c>
      <c r="G141" s="152">
        <v>9904.679</v>
      </c>
      <c r="H141" s="152">
        <v>103913.6111</v>
      </c>
      <c r="I141" s="152">
        <v>103373.8781</v>
      </c>
    </row>
    <row r="142">
      <c r="A142" s="152">
        <v>1.4662224E9</v>
      </c>
      <c r="B142" s="152">
        <v>97678.0816</v>
      </c>
      <c r="C142" s="152">
        <v>88763.2611</v>
      </c>
      <c r="D142" s="160">
        <v>104175.77</v>
      </c>
      <c r="E142" s="152">
        <v>26078.6375</v>
      </c>
      <c r="F142" s="152">
        <v>109022.391</v>
      </c>
      <c r="G142" s="152">
        <v>9901.9824</v>
      </c>
      <c r="H142" s="152">
        <v>103913.6111</v>
      </c>
      <c r="I142" s="152">
        <v>103415.9658</v>
      </c>
    </row>
    <row r="143">
      <c r="A143" s="156">
        <v>1.4664312E9</v>
      </c>
      <c r="B143" s="156">
        <v>97678.0816</v>
      </c>
      <c r="C143" s="156">
        <v>88763.2611</v>
      </c>
      <c r="D143" s="159">
        <v>104175.77</v>
      </c>
      <c r="E143" s="152">
        <v>25952.2006</v>
      </c>
      <c r="F143" s="152">
        <v>109022.391</v>
      </c>
      <c r="G143" s="152">
        <v>9883.5047</v>
      </c>
      <c r="H143" s="152">
        <v>103935.5455</v>
      </c>
      <c r="I143" s="152">
        <v>104064.2079</v>
      </c>
    </row>
    <row r="144">
      <c r="A144" s="156">
        <v>1.4664816E9</v>
      </c>
      <c r="B144" s="156">
        <v>97678.0816</v>
      </c>
      <c r="C144" s="156">
        <v>88609.3871</v>
      </c>
      <c r="D144" s="159">
        <v>104825.67</v>
      </c>
      <c r="E144" s="152">
        <v>26012.6915</v>
      </c>
      <c r="F144" s="152">
        <v>109639.1242</v>
      </c>
      <c r="G144" s="152">
        <v>9892.6527</v>
      </c>
      <c r="H144" s="152">
        <v>103942.0442</v>
      </c>
      <c r="I144" s="152">
        <v>103830.8956</v>
      </c>
    </row>
    <row r="145">
      <c r="A145" s="152">
        <v>1.466568E9</v>
      </c>
      <c r="B145" s="152">
        <v>97678.0816</v>
      </c>
      <c r="C145" s="152">
        <v>88153.8091</v>
      </c>
      <c r="D145" s="160">
        <v>105155.47</v>
      </c>
      <c r="E145" s="152">
        <v>25938.9142</v>
      </c>
      <c r="F145" s="152">
        <v>109878.1637</v>
      </c>
      <c r="G145" s="152">
        <v>9876.483</v>
      </c>
      <c r="H145" s="152">
        <v>103935.097</v>
      </c>
      <c r="I145" s="152">
        <v>103157.493</v>
      </c>
    </row>
    <row r="146">
      <c r="A146" s="156">
        <v>1.4666544E9</v>
      </c>
      <c r="B146" s="156">
        <v>97678.0816</v>
      </c>
      <c r="C146" s="156">
        <v>86235.7591</v>
      </c>
      <c r="D146" s="159">
        <v>104903.27</v>
      </c>
      <c r="E146" s="152">
        <v>25845.5559</v>
      </c>
      <c r="F146" s="152">
        <v>109702.9671</v>
      </c>
      <c r="G146" s="152">
        <v>9896.0756</v>
      </c>
      <c r="H146" s="152">
        <v>103933.2387</v>
      </c>
      <c r="I146" s="152">
        <v>102460.3544</v>
      </c>
    </row>
    <row r="147">
      <c r="A147" s="152">
        <v>1.4667408E9</v>
      </c>
      <c r="B147" s="152">
        <v>97678.0816</v>
      </c>
      <c r="C147" s="152">
        <v>86153.4801</v>
      </c>
      <c r="D147" s="160">
        <v>106387.37</v>
      </c>
      <c r="E147" s="152">
        <v>25714.6633</v>
      </c>
      <c r="F147" s="152">
        <v>111104.6712</v>
      </c>
      <c r="G147" s="152">
        <v>9885.0564</v>
      </c>
      <c r="H147" s="152">
        <v>103906.0025</v>
      </c>
      <c r="I147" s="152">
        <v>102394.9405</v>
      </c>
    </row>
    <row r="148">
      <c r="A148" s="156">
        <v>1.4668272E9</v>
      </c>
      <c r="B148" s="156">
        <v>97678.0816</v>
      </c>
      <c r="C148" s="156">
        <v>86063.3601</v>
      </c>
      <c r="D148" s="159">
        <v>102041.77</v>
      </c>
      <c r="E148" s="152">
        <v>26344.2071</v>
      </c>
      <c r="F148" s="152">
        <v>107315.4021</v>
      </c>
      <c r="G148" s="152">
        <v>9819.6162</v>
      </c>
      <c r="H148" s="152">
        <v>103906.0025</v>
      </c>
      <c r="I148" s="152">
        <v>104448.3887</v>
      </c>
    </row>
    <row r="149">
      <c r="A149" s="152">
        <v>1.467036E9</v>
      </c>
      <c r="B149" s="152">
        <v>97678.0816</v>
      </c>
      <c r="C149" s="152">
        <v>86063.3601</v>
      </c>
      <c r="D149" s="160">
        <v>102041.77</v>
      </c>
      <c r="E149" s="152">
        <v>26406.5763</v>
      </c>
      <c r="F149" s="152">
        <v>107315.4021</v>
      </c>
      <c r="G149" s="152">
        <v>9830.1411</v>
      </c>
      <c r="H149" s="152">
        <v>104004.4245</v>
      </c>
      <c r="I149" s="152">
        <v>105079.1984</v>
      </c>
    </row>
    <row r="150">
      <c r="A150" s="152">
        <v>1.4670864E9</v>
      </c>
      <c r="B150" s="152">
        <v>97678.0816</v>
      </c>
      <c r="C150" s="152">
        <v>86110.4601</v>
      </c>
      <c r="D150" s="160">
        <v>100033.87</v>
      </c>
      <c r="E150" s="152">
        <v>26439.3087</v>
      </c>
      <c r="F150" s="152">
        <v>105534.1706</v>
      </c>
      <c r="G150" s="152">
        <v>9844.5575</v>
      </c>
      <c r="H150" s="152">
        <v>104001.1644</v>
      </c>
      <c r="I150" s="152">
        <v>105316.1524</v>
      </c>
    </row>
    <row r="151">
      <c r="A151" s="156">
        <v>1.4671728E9</v>
      </c>
      <c r="B151" s="156">
        <v>97678.0816</v>
      </c>
      <c r="C151" s="156">
        <v>85997.1401</v>
      </c>
      <c r="D151" s="159">
        <v>102206.67</v>
      </c>
      <c r="E151" s="152">
        <v>26182.746</v>
      </c>
      <c r="F151" s="152">
        <v>107504.922</v>
      </c>
      <c r="G151" s="152">
        <v>9833.1786</v>
      </c>
      <c r="H151" s="152">
        <v>103985.3538</v>
      </c>
      <c r="I151" s="152">
        <v>104749.8416</v>
      </c>
    </row>
    <row r="152">
      <c r="A152" s="152">
        <v>1.4672592E9</v>
      </c>
      <c r="B152" s="152">
        <v>97678.0816</v>
      </c>
      <c r="C152" s="152">
        <v>85835.9001</v>
      </c>
      <c r="D152" s="160">
        <v>104001.17</v>
      </c>
      <c r="E152" s="152">
        <v>26099.0016</v>
      </c>
      <c r="F152" s="152">
        <v>109290.3858</v>
      </c>
      <c r="G152" s="152">
        <v>9835.5485</v>
      </c>
      <c r="H152" s="152">
        <v>103975.0203</v>
      </c>
      <c r="I152" s="152">
        <v>104323.0501</v>
      </c>
    </row>
    <row r="153">
      <c r="A153" s="156">
        <v>1.4673456E9</v>
      </c>
      <c r="B153" s="156">
        <v>97678.0816</v>
      </c>
      <c r="C153" s="156">
        <v>85441.4801</v>
      </c>
      <c r="D153" s="159">
        <v>105194.27</v>
      </c>
      <c r="E153" s="152">
        <v>26018.2586</v>
      </c>
      <c r="F153" s="152">
        <v>110843.5726</v>
      </c>
      <c r="G153" s="152">
        <v>9834.9778</v>
      </c>
      <c r="H153" s="152">
        <v>103971.7439</v>
      </c>
      <c r="I153" s="152">
        <v>104497.7922</v>
      </c>
    </row>
    <row r="154">
      <c r="A154" s="152">
        <v>1.467432E9</v>
      </c>
      <c r="B154" s="152">
        <v>97678.0816</v>
      </c>
      <c r="C154" s="152">
        <v>85695.3801</v>
      </c>
      <c r="D154" s="160">
        <v>105718.07</v>
      </c>
      <c r="E154" s="152">
        <v>26187.266</v>
      </c>
      <c r="F154" s="152">
        <v>111099.9764</v>
      </c>
      <c r="G154" s="152">
        <v>9849.5489</v>
      </c>
      <c r="H154" s="152">
        <v>103971.7439</v>
      </c>
      <c r="I154" s="152">
        <v>104175.7544</v>
      </c>
    </row>
    <row r="155">
      <c r="A155" s="156">
        <v>1.4677272E9</v>
      </c>
      <c r="B155" s="156">
        <v>97678.0816</v>
      </c>
      <c r="C155" s="156">
        <v>85695.3801</v>
      </c>
      <c r="D155" s="159">
        <v>105718.07</v>
      </c>
      <c r="E155" s="152">
        <v>26209.8729</v>
      </c>
      <c r="F155" s="152">
        <v>111099.9764</v>
      </c>
      <c r="G155" s="152">
        <v>9852.7445</v>
      </c>
      <c r="H155" s="152">
        <v>103997.1114</v>
      </c>
      <c r="I155" s="152">
        <v>104119.4893</v>
      </c>
    </row>
    <row r="156">
      <c r="A156" s="156">
        <v>1.4677776E9</v>
      </c>
      <c r="B156" s="156">
        <v>97439.1461</v>
      </c>
      <c r="C156" s="156">
        <v>85797.4201</v>
      </c>
      <c r="D156" s="159">
        <v>105077.87</v>
      </c>
      <c r="E156" s="152">
        <v>26498.6373</v>
      </c>
      <c r="F156" s="152">
        <v>110468.687</v>
      </c>
      <c r="G156" s="152">
        <v>9880.293</v>
      </c>
      <c r="H156" s="152">
        <v>102730.0545</v>
      </c>
      <c r="I156" s="152">
        <v>104856.8826</v>
      </c>
    </row>
    <row r="157">
      <c r="A157" s="152">
        <v>1.467864E9</v>
      </c>
      <c r="B157" s="152">
        <v>97195.5752</v>
      </c>
      <c r="C157" s="152">
        <v>85792.8401</v>
      </c>
      <c r="D157" s="160">
        <v>105931.47</v>
      </c>
      <c r="E157" s="152">
        <v>26549.7909</v>
      </c>
      <c r="F157" s="152">
        <v>111240.9062</v>
      </c>
      <c r="G157" s="152">
        <v>9891.2784</v>
      </c>
      <c r="H157" s="152">
        <v>103287.3949</v>
      </c>
      <c r="I157" s="152">
        <v>104554.0573</v>
      </c>
    </row>
    <row r="158">
      <c r="A158" s="156">
        <v>1.4679504E9</v>
      </c>
      <c r="B158" s="156">
        <v>97195.5752</v>
      </c>
      <c r="C158" s="156">
        <v>85969.7601</v>
      </c>
      <c r="D158" s="159">
        <v>106241.87</v>
      </c>
      <c r="E158" s="152">
        <v>26597.7199</v>
      </c>
      <c r="F158" s="152">
        <v>111075.9447</v>
      </c>
      <c r="G158" s="152">
        <v>9902.0317</v>
      </c>
      <c r="H158" s="152">
        <v>103138.3655</v>
      </c>
      <c r="I158" s="152">
        <v>104859.1698</v>
      </c>
    </row>
    <row r="159">
      <c r="A159" s="152">
        <v>1.4680368E9</v>
      </c>
      <c r="B159" s="152">
        <v>97195.5752</v>
      </c>
      <c r="C159" s="152">
        <v>85671.9338</v>
      </c>
      <c r="D159" s="160">
        <v>107871.47</v>
      </c>
      <c r="E159" s="152">
        <v>26422.5079</v>
      </c>
      <c r="F159" s="152">
        <v>112793.0392</v>
      </c>
      <c r="G159" s="152">
        <v>9920.1753</v>
      </c>
      <c r="H159" s="152">
        <v>103138.3655</v>
      </c>
      <c r="I159" s="152">
        <v>104981.7637</v>
      </c>
    </row>
    <row r="160">
      <c r="A160" s="156">
        <v>1.4682456E9</v>
      </c>
      <c r="B160" s="156">
        <v>97195.5752</v>
      </c>
      <c r="C160" s="156">
        <v>85671.9338</v>
      </c>
      <c r="D160" s="159">
        <v>107871.47</v>
      </c>
      <c r="E160" s="152">
        <v>26414.723</v>
      </c>
      <c r="F160" s="152">
        <v>112793.0392</v>
      </c>
      <c r="G160" s="152">
        <v>9918.8972</v>
      </c>
      <c r="H160" s="152">
        <v>103122.2216</v>
      </c>
      <c r="I160" s="152">
        <v>105038.0288</v>
      </c>
    </row>
    <row r="161">
      <c r="A161" s="156">
        <v>1.468296E9</v>
      </c>
      <c r="B161" s="156">
        <v>97195.5752</v>
      </c>
      <c r="C161" s="156">
        <v>85932.4873</v>
      </c>
      <c r="D161" s="159">
        <v>108482.57</v>
      </c>
      <c r="E161" s="152">
        <v>26198.6468</v>
      </c>
      <c r="F161" s="152">
        <v>113103.154</v>
      </c>
      <c r="G161" s="152">
        <v>9898.8068</v>
      </c>
      <c r="H161" s="152">
        <v>103078.1027</v>
      </c>
      <c r="I161" s="152">
        <v>104921.8391</v>
      </c>
    </row>
    <row r="162">
      <c r="A162" s="152">
        <v>1.4683824E9</v>
      </c>
      <c r="B162" s="152">
        <v>97195.5752</v>
      </c>
      <c r="C162" s="152">
        <v>85902.0546</v>
      </c>
      <c r="D162" s="160">
        <v>109025.77</v>
      </c>
      <c r="E162" s="152">
        <v>25819.586</v>
      </c>
      <c r="F162" s="152">
        <v>113772.41</v>
      </c>
      <c r="G162" s="152">
        <v>9867.6871</v>
      </c>
      <c r="H162" s="152">
        <v>103040.2462</v>
      </c>
      <c r="I162" s="152">
        <v>104891.648</v>
      </c>
    </row>
    <row r="163">
      <c r="A163" s="156">
        <v>1.4684688E9</v>
      </c>
      <c r="B163" s="156">
        <v>97195.5752</v>
      </c>
      <c r="C163" s="156">
        <v>85922.8411</v>
      </c>
      <c r="D163" s="159">
        <v>108763.87</v>
      </c>
      <c r="E163" s="152">
        <v>25965.8963</v>
      </c>
      <c r="F163" s="152">
        <v>113818.7372</v>
      </c>
      <c r="G163" s="152">
        <v>9869.9907</v>
      </c>
      <c r="H163" s="152">
        <v>103040.4644</v>
      </c>
      <c r="I163" s="152">
        <v>104571.44</v>
      </c>
    </row>
    <row r="164">
      <c r="A164" s="152">
        <v>1.4685552E9</v>
      </c>
      <c r="B164" s="152">
        <v>97195.5752</v>
      </c>
      <c r="C164" s="152">
        <v>86460.8811</v>
      </c>
      <c r="D164" s="160">
        <v>109501.07</v>
      </c>
      <c r="E164" s="152">
        <v>25745.1118</v>
      </c>
      <c r="F164" s="152">
        <v>114396.4492</v>
      </c>
      <c r="G164" s="152">
        <v>9836.68</v>
      </c>
      <c r="H164" s="152">
        <v>103013.1486</v>
      </c>
      <c r="I164" s="152">
        <v>104468.9735</v>
      </c>
    </row>
    <row r="165">
      <c r="A165" s="156">
        <v>1.4686416E9</v>
      </c>
      <c r="B165" s="156">
        <v>97195.5752</v>
      </c>
      <c r="C165" s="156">
        <v>86123.0223</v>
      </c>
      <c r="D165" s="159">
        <v>109326.47</v>
      </c>
      <c r="E165" s="152">
        <v>26377.2612</v>
      </c>
      <c r="F165" s="152">
        <v>114113.8793</v>
      </c>
      <c r="G165" s="152">
        <v>9858.3738</v>
      </c>
      <c r="H165" s="152">
        <v>103013.1486</v>
      </c>
      <c r="I165" s="152">
        <v>105118.9957</v>
      </c>
    </row>
    <row r="166">
      <c r="A166" s="152">
        <v>1.4688504E9</v>
      </c>
      <c r="B166" s="152">
        <v>97195.5752</v>
      </c>
      <c r="C166" s="152">
        <v>86123.0223</v>
      </c>
      <c r="D166" s="160">
        <v>109326.47</v>
      </c>
      <c r="E166" s="152">
        <v>26080.7391</v>
      </c>
      <c r="F166" s="152">
        <v>114113.8793</v>
      </c>
      <c r="G166" s="152">
        <v>9859.2131</v>
      </c>
      <c r="H166" s="152">
        <v>103000.5863</v>
      </c>
      <c r="I166" s="152">
        <v>104929.6156</v>
      </c>
    </row>
    <row r="167">
      <c r="A167" s="152">
        <v>1.4689008E9</v>
      </c>
      <c r="B167" s="152">
        <v>97195.5752</v>
      </c>
      <c r="C167" s="152">
        <v>86609.5166</v>
      </c>
      <c r="D167" s="160">
        <v>110044.27</v>
      </c>
      <c r="E167" s="152">
        <v>26040.3402</v>
      </c>
      <c r="F167" s="152">
        <v>114445.9573</v>
      </c>
      <c r="G167" s="152">
        <v>9860.6713</v>
      </c>
      <c r="H167" s="152">
        <v>102987.1965</v>
      </c>
      <c r="I167" s="152">
        <v>104816.6279</v>
      </c>
    </row>
    <row r="168">
      <c r="A168" s="156">
        <v>1.4689872E9</v>
      </c>
      <c r="B168" s="156">
        <v>97195.5752</v>
      </c>
      <c r="C168" s="156">
        <v>84456.664</v>
      </c>
      <c r="D168" s="159">
        <v>109646.57</v>
      </c>
      <c r="E168" s="152">
        <v>26320.4219</v>
      </c>
      <c r="F168" s="152">
        <v>114379.7874</v>
      </c>
      <c r="G168" s="152">
        <v>9875.4357</v>
      </c>
      <c r="H168" s="152">
        <v>102977.6621</v>
      </c>
      <c r="I168" s="152">
        <v>105317.5247</v>
      </c>
    </row>
    <row r="169">
      <c r="A169" s="152">
        <v>1.4690736E9</v>
      </c>
      <c r="B169" s="152">
        <v>97195.5752</v>
      </c>
      <c r="C169" s="152">
        <v>85158.4434</v>
      </c>
      <c r="D169" s="160">
        <v>110917.27</v>
      </c>
      <c r="E169" s="152">
        <v>26354.1118</v>
      </c>
      <c r="F169" s="152">
        <v>114834.7883</v>
      </c>
      <c r="G169" s="152">
        <v>9872.8706</v>
      </c>
      <c r="H169" s="152">
        <v>102932.6616</v>
      </c>
      <c r="I169" s="152">
        <v>105288.706</v>
      </c>
    </row>
    <row r="170">
      <c r="A170" s="156">
        <v>1.46916E9</v>
      </c>
      <c r="B170" s="156">
        <v>97195.5752</v>
      </c>
      <c r="C170" s="156">
        <v>84611.4415</v>
      </c>
      <c r="D170" s="159">
        <v>110665.07</v>
      </c>
      <c r="E170" s="152">
        <v>26456.1669</v>
      </c>
      <c r="F170" s="152">
        <v>114424.1392</v>
      </c>
      <c r="G170" s="152">
        <v>9863.189</v>
      </c>
      <c r="H170" s="152">
        <v>102983.235</v>
      </c>
      <c r="I170" s="152">
        <v>105147.8144</v>
      </c>
    </row>
    <row r="171">
      <c r="A171" s="152">
        <v>1.4692464E9</v>
      </c>
      <c r="B171" s="152">
        <v>97195.5752</v>
      </c>
      <c r="C171" s="152">
        <v>84892.2499</v>
      </c>
      <c r="D171" s="160">
        <v>111120.97</v>
      </c>
      <c r="E171" s="152">
        <v>26420.0274</v>
      </c>
      <c r="F171" s="152">
        <v>114947.7912</v>
      </c>
      <c r="G171" s="152">
        <v>9881.1146</v>
      </c>
      <c r="H171" s="152">
        <v>102983.235</v>
      </c>
      <c r="I171" s="152">
        <v>105657.86</v>
      </c>
    </row>
    <row r="172">
      <c r="A172" s="156">
        <v>1.4694552E9</v>
      </c>
      <c r="B172" s="156">
        <v>97195.5752</v>
      </c>
      <c r="C172" s="156">
        <v>84892.2499</v>
      </c>
      <c r="D172" s="159">
        <v>111120.97</v>
      </c>
      <c r="E172" s="152">
        <v>26351.4222</v>
      </c>
      <c r="F172" s="152">
        <v>114947.7912</v>
      </c>
      <c r="G172" s="152">
        <v>9884.7647</v>
      </c>
      <c r="H172" s="152">
        <v>103266.0323</v>
      </c>
      <c r="I172" s="152">
        <v>105727.3909</v>
      </c>
    </row>
    <row r="173">
      <c r="A173" s="156">
        <v>1.4695056E9</v>
      </c>
      <c r="B173" s="156">
        <v>97195.5752</v>
      </c>
      <c r="C173" s="156">
        <v>85517.804</v>
      </c>
      <c r="D173" s="159">
        <v>111130.67</v>
      </c>
      <c r="E173" s="152">
        <v>26352.9177</v>
      </c>
      <c r="F173" s="152">
        <v>114602.3787</v>
      </c>
      <c r="G173" s="152">
        <v>9881.2929</v>
      </c>
      <c r="H173" s="152">
        <v>103444.8799</v>
      </c>
      <c r="I173" s="152">
        <v>105539.8405</v>
      </c>
    </row>
    <row r="174">
      <c r="A174" s="152">
        <v>1.469592E9</v>
      </c>
      <c r="B174" s="152">
        <v>97195.5752</v>
      </c>
      <c r="C174" s="152">
        <v>85696.4546</v>
      </c>
      <c r="D174" s="160">
        <v>111256.77</v>
      </c>
      <c r="E174" s="152">
        <v>26471.2906</v>
      </c>
      <c r="F174" s="152">
        <v>114651.2795</v>
      </c>
      <c r="G174" s="152">
        <v>9879.152</v>
      </c>
      <c r="H174" s="152">
        <v>103494.6062</v>
      </c>
      <c r="I174" s="152">
        <v>105559.9679</v>
      </c>
    </row>
    <row r="175">
      <c r="A175" s="156">
        <v>1.4696784E9</v>
      </c>
      <c r="B175" s="156">
        <v>97195.5752</v>
      </c>
      <c r="C175" s="156">
        <v>85722.654</v>
      </c>
      <c r="D175" s="159">
        <v>112023.07</v>
      </c>
      <c r="E175" s="152">
        <v>26356.3686</v>
      </c>
      <c r="F175" s="152">
        <v>114640.9243</v>
      </c>
      <c r="G175" s="152">
        <v>9856.692</v>
      </c>
      <c r="H175" s="152">
        <v>102873.6237</v>
      </c>
      <c r="I175" s="152">
        <v>104826.6916</v>
      </c>
    </row>
    <row r="176">
      <c r="A176" s="152">
        <v>1.4697648E9</v>
      </c>
      <c r="B176" s="152">
        <v>97195.5752</v>
      </c>
      <c r="C176" s="152">
        <v>85712.6285</v>
      </c>
      <c r="D176" s="160">
        <v>112411.07</v>
      </c>
      <c r="E176" s="152">
        <v>26355.6938</v>
      </c>
      <c r="F176" s="152">
        <v>114781.2124</v>
      </c>
      <c r="G176" s="152">
        <v>9855.9801</v>
      </c>
      <c r="H176" s="152">
        <v>102747.9243</v>
      </c>
      <c r="I176" s="152">
        <v>104687.6298</v>
      </c>
    </row>
    <row r="177">
      <c r="A177" s="156">
        <v>1.4698512E9</v>
      </c>
      <c r="B177" s="156">
        <v>97195.5752</v>
      </c>
      <c r="C177" s="156">
        <v>85659.5489</v>
      </c>
      <c r="D177" s="159">
        <v>112653.57</v>
      </c>
      <c r="E177" s="152">
        <v>26633.5248</v>
      </c>
      <c r="F177" s="152">
        <v>115054.0483</v>
      </c>
      <c r="G177" s="152">
        <v>9785.6637</v>
      </c>
      <c r="H177" s="152">
        <v>102747.9243</v>
      </c>
      <c r="I177" s="152">
        <v>103844.5679</v>
      </c>
    </row>
    <row r="178">
      <c r="A178" s="152">
        <v>1.47006E9</v>
      </c>
      <c r="B178" s="152">
        <v>97195.5752</v>
      </c>
      <c r="C178" s="152">
        <v>85659.5489</v>
      </c>
      <c r="D178" s="160">
        <v>112653.57</v>
      </c>
      <c r="E178" s="152">
        <v>26589.2643</v>
      </c>
      <c r="F178" s="152">
        <v>115054.0483</v>
      </c>
      <c r="G178" s="152">
        <v>9792.4579</v>
      </c>
      <c r="H178" s="152">
        <v>102709.8078</v>
      </c>
      <c r="I178" s="152">
        <v>103912.7264</v>
      </c>
    </row>
    <row r="179">
      <c r="A179" s="152">
        <v>1.4701104E9</v>
      </c>
      <c r="B179" s="152">
        <v>97195.5752</v>
      </c>
      <c r="C179" s="152">
        <v>85785.4179</v>
      </c>
      <c r="D179" s="159">
        <v>113245.27</v>
      </c>
      <c r="E179" s="152">
        <v>26607.2003</v>
      </c>
      <c r="F179" s="152">
        <v>114801.8078</v>
      </c>
      <c r="G179" s="152">
        <v>9808.1018</v>
      </c>
      <c r="H179" s="152">
        <v>102703.6689</v>
      </c>
      <c r="I179" s="152">
        <v>103912.269</v>
      </c>
    </row>
    <row r="180">
      <c r="A180" s="156">
        <v>1.4701968E9</v>
      </c>
      <c r="B180" s="156">
        <v>97195.5752</v>
      </c>
      <c r="C180" s="156">
        <v>86269.1499</v>
      </c>
      <c r="D180" s="160">
        <v>112391.67</v>
      </c>
      <c r="E180" s="152">
        <v>26796.4149</v>
      </c>
      <c r="F180" s="152">
        <v>113383.2191</v>
      </c>
      <c r="G180" s="152">
        <v>9781.9111</v>
      </c>
      <c r="H180" s="152">
        <v>102753.4429</v>
      </c>
      <c r="I180" s="152">
        <v>103448.4248</v>
      </c>
    </row>
    <row r="181">
      <c r="A181" s="152">
        <v>1.4702832E9</v>
      </c>
      <c r="B181" s="152">
        <v>97195.5752</v>
      </c>
      <c r="C181" s="152">
        <v>86381.1215</v>
      </c>
      <c r="D181" s="159">
        <v>112760.27</v>
      </c>
      <c r="E181" s="152">
        <v>26850.3155</v>
      </c>
      <c r="F181" s="152">
        <v>114063.7437</v>
      </c>
      <c r="G181" s="152">
        <v>9770.6785</v>
      </c>
      <c r="H181" s="152">
        <v>102754.5925</v>
      </c>
      <c r="I181" s="152">
        <v>104065.9688</v>
      </c>
    </row>
    <row r="182">
      <c r="A182" s="156">
        <v>1.4703696E9</v>
      </c>
      <c r="B182" s="156">
        <v>97195.5752</v>
      </c>
      <c r="C182" s="156">
        <v>86648.704</v>
      </c>
      <c r="D182" s="160">
        <v>113080.37</v>
      </c>
      <c r="E182" s="152">
        <v>26861.0562</v>
      </c>
      <c r="F182" s="152">
        <v>114277.5216</v>
      </c>
      <c r="G182" s="152">
        <v>9770.2924</v>
      </c>
      <c r="H182" s="152">
        <v>102750.0568</v>
      </c>
      <c r="I182" s="152">
        <v>104206.8604</v>
      </c>
    </row>
    <row r="183">
      <c r="A183" s="152">
        <v>1.470456E9</v>
      </c>
      <c r="B183" s="152">
        <v>97195.5752</v>
      </c>
      <c r="C183" s="152">
        <v>86675.4144</v>
      </c>
      <c r="D183" s="159">
        <v>114157.07</v>
      </c>
      <c r="E183" s="152">
        <v>26714.8549</v>
      </c>
      <c r="F183" s="152">
        <v>116093.83</v>
      </c>
      <c r="G183" s="152">
        <v>9783.4416</v>
      </c>
      <c r="H183" s="152">
        <v>102750.0568</v>
      </c>
      <c r="I183" s="152">
        <v>104643.7156</v>
      </c>
    </row>
    <row r="184">
      <c r="A184" s="156">
        <v>1.4706648E9</v>
      </c>
      <c r="B184" s="156">
        <v>97195.5752</v>
      </c>
      <c r="C184" s="156">
        <v>86675.4144</v>
      </c>
      <c r="D184" s="160">
        <v>114157.07</v>
      </c>
      <c r="E184" s="152">
        <v>26671.3077</v>
      </c>
      <c r="F184" s="152">
        <v>116093.83</v>
      </c>
      <c r="G184" s="152">
        <v>9787.64</v>
      </c>
      <c r="H184" s="152">
        <v>102692.2537</v>
      </c>
      <c r="I184" s="152">
        <v>104645.0879</v>
      </c>
    </row>
    <row r="185">
      <c r="A185" s="156">
        <v>1.4707152E9</v>
      </c>
      <c r="B185" s="156">
        <v>97195.5752</v>
      </c>
      <c r="C185" s="156">
        <v>86279.6278</v>
      </c>
      <c r="D185" s="160">
        <v>114030.97</v>
      </c>
      <c r="E185" s="152">
        <v>26573.2316</v>
      </c>
      <c r="F185" s="152">
        <v>115984.0714</v>
      </c>
      <c r="G185" s="152">
        <v>9782.2554</v>
      </c>
      <c r="H185" s="152">
        <v>102684.6989</v>
      </c>
      <c r="I185" s="152">
        <v>104664.7578</v>
      </c>
    </row>
    <row r="186">
      <c r="A186" s="152">
        <v>1.4708016E9</v>
      </c>
      <c r="B186" s="152">
        <v>97195.5752</v>
      </c>
      <c r="C186" s="152">
        <v>87595.7514</v>
      </c>
      <c r="D186" s="159">
        <v>114292.87</v>
      </c>
      <c r="E186" s="152">
        <v>26567.7606</v>
      </c>
      <c r="F186" s="152">
        <v>116139.8338</v>
      </c>
      <c r="G186" s="152">
        <v>9781.1889</v>
      </c>
      <c r="H186" s="152">
        <v>102742.2413</v>
      </c>
      <c r="I186" s="152">
        <v>104364.2197</v>
      </c>
    </row>
    <row r="187">
      <c r="A187" s="156">
        <v>1.470888E9</v>
      </c>
      <c r="B187" s="156">
        <v>97195.5752</v>
      </c>
      <c r="C187" s="156">
        <v>86901.398</v>
      </c>
      <c r="D187" s="160">
        <v>114001.87</v>
      </c>
      <c r="E187" s="152">
        <v>26629.9769</v>
      </c>
      <c r="F187" s="152">
        <v>115551.2861</v>
      </c>
      <c r="G187" s="152">
        <v>9775.322</v>
      </c>
      <c r="H187" s="152">
        <v>102747.4401</v>
      </c>
      <c r="I187" s="152">
        <v>103746.6757</v>
      </c>
    </row>
    <row r="188">
      <c r="A188" s="152">
        <v>1.4709744E9</v>
      </c>
      <c r="B188" s="152">
        <v>97195.5752</v>
      </c>
      <c r="C188" s="152">
        <v>87517.0242</v>
      </c>
      <c r="D188" s="159">
        <v>114486.87</v>
      </c>
      <c r="E188" s="152">
        <v>26540.8276</v>
      </c>
      <c r="F188" s="152">
        <v>116653.1204</v>
      </c>
      <c r="G188" s="152">
        <v>9779.4002</v>
      </c>
      <c r="H188" s="152">
        <v>102715.9477</v>
      </c>
      <c r="I188" s="152">
        <v>104175.7544</v>
      </c>
    </row>
    <row r="189">
      <c r="A189" s="156">
        <v>1.4710608E9</v>
      </c>
      <c r="B189" s="156">
        <v>97195.5752</v>
      </c>
      <c r="C189" s="156">
        <v>88114.1116</v>
      </c>
      <c r="D189" s="160">
        <v>114564.47</v>
      </c>
      <c r="E189" s="152">
        <v>26613.2308</v>
      </c>
      <c r="F189" s="152">
        <v>116420.4986</v>
      </c>
      <c r="G189" s="152">
        <v>9781.9318</v>
      </c>
      <c r="H189" s="152">
        <v>102715.9477</v>
      </c>
      <c r="I189" s="152">
        <v>103958.9279</v>
      </c>
    </row>
    <row r="190">
      <c r="A190" s="152">
        <v>1.4712696E9</v>
      </c>
      <c r="B190" s="152">
        <v>97195.5752</v>
      </c>
      <c r="C190" s="152">
        <v>88114.1116</v>
      </c>
      <c r="D190" s="159">
        <v>114564.47</v>
      </c>
      <c r="E190" s="152">
        <v>26626.994</v>
      </c>
      <c r="F190" s="152">
        <v>116420.4986</v>
      </c>
      <c r="G190" s="152">
        <v>9780.8011</v>
      </c>
      <c r="H190" s="152">
        <v>102747.5495</v>
      </c>
      <c r="I190" s="152">
        <v>103936.5133</v>
      </c>
    </row>
    <row r="191">
      <c r="A191" s="152">
        <v>1.47132E9</v>
      </c>
      <c r="B191" s="152">
        <v>97195.5752</v>
      </c>
      <c r="C191" s="152">
        <v>87891.2895</v>
      </c>
      <c r="D191" s="159">
        <v>115049.47</v>
      </c>
      <c r="E191" s="152">
        <v>26546.2672</v>
      </c>
      <c r="F191" s="152">
        <v>117104.1478</v>
      </c>
      <c r="G191" s="152">
        <v>9785.558</v>
      </c>
      <c r="H191" s="152">
        <v>102059.8268</v>
      </c>
      <c r="I191" s="152">
        <v>103776.8668</v>
      </c>
    </row>
    <row r="192">
      <c r="A192" s="156">
        <v>1.4714064E9</v>
      </c>
      <c r="B192" s="156">
        <v>97195.5752</v>
      </c>
      <c r="C192" s="156">
        <v>87444.2009</v>
      </c>
      <c r="D192" s="160">
        <v>114418.97</v>
      </c>
      <c r="E192" s="152">
        <v>26647.327</v>
      </c>
      <c r="F192" s="152">
        <v>115918.1886</v>
      </c>
      <c r="G192" s="152">
        <v>9785.3542</v>
      </c>
      <c r="H192" s="152">
        <v>101542.7668</v>
      </c>
      <c r="I192" s="152">
        <v>102915.5072</v>
      </c>
    </row>
    <row r="193">
      <c r="A193" s="152">
        <v>1.4714928E9</v>
      </c>
      <c r="B193" s="152">
        <v>97195.5752</v>
      </c>
      <c r="C193" s="152">
        <v>87418.173</v>
      </c>
      <c r="D193" s="159">
        <v>114622.67</v>
      </c>
      <c r="E193" s="152">
        <v>26643.3953</v>
      </c>
      <c r="F193" s="152">
        <v>116311.7717</v>
      </c>
      <c r="G193" s="152">
        <v>9789.7744</v>
      </c>
      <c r="H193" s="152">
        <v>101353.9006</v>
      </c>
      <c r="I193" s="152">
        <v>102705.5423</v>
      </c>
    </row>
    <row r="194">
      <c r="A194" s="156">
        <v>1.4715792E9</v>
      </c>
      <c r="B194" s="156">
        <v>97195.5752</v>
      </c>
      <c r="C194" s="156">
        <v>86950.3505</v>
      </c>
      <c r="D194" s="160">
        <v>114651.77</v>
      </c>
      <c r="E194" s="152">
        <v>26647.8922</v>
      </c>
      <c r="F194" s="152">
        <v>116867.3588</v>
      </c>
      <c r="G194" s="152">
        <v>9798.3488</v>
      </c>
      <c r="H194" s="152">
        <v>100697.5577</v>
      </c>
      <c r="I194" s="152">
        <v>102263.1978</v>
      </c>
    </row>
    <row r="195">
      <c r="A195" s="152">
        <v>1.4716656E9</v>
      </c>
      <c r="B195" s="152">
        <v>97195.5752</v>
      </c>
      <c r="C195" s="152">
        <v>86617.6087</v>
      </c>
      <c r="D195" s="159">
        <v>114622.67</v>
      </c>
      <c r="E195" s="152">
        <v>26640.6361</v>
      </c>
      <c r="F195" s="152">
        <v>116522.9271</v>
      </c>
      <c r="G195" s="152">
        <v>9797.2674</v>
      </c>
      <c r="H195" s="152">
        <v>100697.5577</v>
      </c>
      <c r="I195" s="152">
        <v>102466.3012</v>
      </c>
    </row>
    <row r="196">
      <c r="A196" s="156">
        <v>1.4718744E9</v>
      </c>
      <c r="B196" s="156">
        <v>97195.5752</v>
      </c>
      <c r="C196" s="156">
        <v>86617.6087</v>
      </c>
      <c r="D196" s="160">
        <v>114622.67</v>
      </c>
      <c r="E196" s="152">
        <v>26614.8147</v>
      </c>
      <c r="F196" s="152">
        <v>116522.9271</v>
      </c>
      <c r="G196" s="152">
        <v>9798.6818</v>
      </c>
      <c r="H196" s="152">
        <v>101477.6175</v>
      </c>
      <c r="I196" s="152">
        <v>102716.5208</v>
      </c>
    </row>
    <row r="197">
      <c r="A197" s="156">
        <v>1.4719248E9</v>
      </c>
      <c r="B197" s="156">
        <v>97195.5752</v>
      </c>
      <c r="C197" s="156">
        <v>86804.4121</v>
      </c>
      <c r="D197" s="160">
        <v>114709.97</v>
      </c>
      <c r="E197" s="152">
        <v>26691.3312</v>
      </c>
      <c r="F197" s="152">
        <v>116485.8486</v>
      </c>
      <c r="G197" s="152">
        <v>9783.9597</v>
      </c>
      <c r="H197" s="152">
        <v>101256.1039</v>
      </c>
      <c r="I197" s="152">
        <v>102536.2895</v>
      </c>
    </row>
    <row r="198">
      <c r="A198" s="152">
        <v>1.4720112E9</v>
      </c>
      <c r="B198" s="152">
        <v>97195.5752</v>
      </c>
      <c r="C198" s="152">
        <v>86903.8962</v>
      </c>
      <c r="D198" s="159">
        <v>114913.67</v>
      </c>
      <c r="E198" s="152">
        <v>26722.6997</v>
      </c>
      <c r="F198" s="152">
        <v>116915.4862</v>
      </c>
      <c r="G198" s="152">
        <v>9781.9303</v>
      </c>
      <c r="H198" s="152">
        <v>101576.0468</v>
      </c>
      <c r="I198" s="152">
        <v>102680.8405</v>
      </c>
    </row>
    <row r="199">
      <c r="A199" s="156">
        <v>1.4720976E9</v>
      </c>
      <c r="B199" s="156">
        <v>97195.5752</v>
      </c>
      <c r="C199" s="156">
        <v>86192.0789</v>
      </c>
      <c r="D199" s="160">
        <v>114176.47</v>
      </c>
      <c r="E199" s="152">
        <v>26690.9202</v>
      </c>
      <c r="F199" s="152">
        <v>115824.6209</v>
      </c>
      <c r="G199" s="152">
        <v>9774.0813</v>
      </c>
      <c r="H199" s="152">
        <v>101889.8053</v>
      </c>
      <c r="I199" s="152">
        <v>103055.4839</v>
      </c>
    </row>
    <row r="200">
      <c r="A200" s="152">
        <v>1.472184E9</v>
      </c>
      <c r="B200" s="152">
        <v>97195.5752</v>
      </c>
      <c r="C200" s="152">
        <v>86297.4786</v>
      </c>
      <c r="D200" s="159">
        <v>113992.17</v>
      </c>
      <c r="E200" s="152">
        <v>26614.5545</v>
      </c>
      <c r="F200" s="152">
        <v>115539.7997</v>
      </c>
      <c r="G200" s="152">
        <v>9778.9108</v>
      </c>
      <c r="H200" s="152">
        <v>101899.9046</v>
      </c>
      <c r="I200" s="152">
        <v>102818.0725</v>
      </c>
    </row>
    <row r="201">
      <c r="A201" s="156">
        <v>1.4722704E9</v>
      </c>
      <c r="B201" s="156">
        <v>97195.5752</v>
      </c>
      <c r="C201" s="156">
        <v>86306.6097</v>
      </c>
      <c r="D201" s="160">
        <v>114157.07</v>
      </c>
      <c r="E201" s="152">
        <v>26513.9045</v>
      </c>
      <c r="F201" s="152">
        <v>115184.3684</v>
      </c>
      <c r="G201" s="152">
        <v>9778.3184</v>
      </c>
      <c r="H201" s="152">
        <v>101899.9046</v>
      </c>
      <c r="I201" s="152">
        <v>103642.8368</v>
      </c>
    </row>
    <row r="202">
      <c r="A202" s="152">
        <v>1.4724792E9</v>
      </c>
      <c r="B202" s="152">
        <v>97195.5752</v>
      </c>
      <c r="C202" s="152">
        <v>86306.6097</v>
      </c>
      <c r="D202" s="159">
        <v>114157.07</v>
      </c>
      <c r="E202" s="152">
        <v>26506.928</v>
      </c>
      <c r="F202" s="152">
        <v>115184.3684</v>
      </c>
      <c r="G202" s="152">
        <v>9782.1732</v>
      </c>
      <c r="H202" s="152">
        <v>100440.4469</v>
      </c>
      <c r="I202" s="152">
        <v>103635.0604</v>
      </c>
    </row>
    <row r="203">
      <c r="A203" s="152">
        <v>1.4725296E9</v>
      </c>
      <c r="B203" s="152">
        <v>97195.5752</v>
      </c>
      <c r="C203" s="152">
        <v>85785.8853</v>
      </c>
      <c r="D203" s="159">
        <v>114312.27</v>
      </c>
      <c r="E203" s="152">
        <v>26506.4271</v>
      </c>
      <c r="F203" s="152">
        <v>116327.479</v>
      </c>
      <c r="G203" s="152">
        <v>9777.6755</v>
      </c>
      <c r="H203" s="152">
        <v>100416.4907</v>
      </c>
      <c r="I203" s="152">
        <v>103698.6445</v>
      </c>
    </row>
    <row r="204">
      <c r="A204" s="156">
        <v>1.472616E9</v>
      </c>
      <c r="B204" s="156">
        <v>97195.5752</v>
      </c>
      <c r="C204" s="156">
        <v>85494.1613</v>
      </c>
      <c r="D204" s="160">
        <v>113943.67</v>
      </c>
      <c r="E204" s="152">
        <v>26409.93</v>
      </c>
      <c r="F204" s="152">
        <v>115920.8111</v>
      </c>
      <c r="G204" s="152">
        <v>9791.96</v>
      </c>
      <c r="H204" s="152">
        <v>99841.1514</v>
      </c>
      <c r="I204" s="152">
        <v>104068.7135</v>
      </c>
    </row>
    <row r="205">
      <c r="A205" s="152">
        <v>1.4727024E9</v>
      </c>
      <c r="B205" s="152">
        <v>97195.5752</v>
      </c>
      <c r="C205" s="152">
        <v>85646.5942</v>
      </c>
      <c r="D205" s="159">
        <v>113827.27</v>
      </c>
      <c r="E205" s="152">
        <v>26320.8343</v>
      </c>
      <c r="F205" s="152">
        <v>115343.8112</v>
      </c>
      <c r="G205" s="152">
        <v>9796.635</v>
      </c>
      <c r="H205" s="152">
        <v>99747.7775</v>
      </c>
      <c r="I205" s="152">
        <v>104010.1612</v>
      </c>
    </row>
    <row r="206">
      <c r="A206" s="156">
        <v>1.4727888E9</v>
      </c>
      <c r="B206" s="156">
        <v>97195.5752</v>
      </c>
      <c r="C206" s="156">
        <v>85647.5511</v>
      </c>
      <c r="D206" s="160">
        <v>114118.27</v>
      </c>
      <c r="E206" s="152">
        <v>26349.1847</v>
      </c>
      <c r="F206" s="152">
        <v>115307.7031</v>
      </c>
      <c r="G206" s="152">
        <v>9780.2633</v>
      </c>
      <c r="H206" s="152">
        <v>99831.0581</v>
      </c>
      <c r="I206" s="152">
        <v>103622.252</v>
      </c>
    </row>
    <row r="207">
      <c r="A207" s="152">
        <v>1.4728752E9</v>
      </c>
      <c r="B207" s="152">
        <v>97195.5752</v>
      </c>
      <c r="C207" s="152">
        <v>85522.8395</v>
      </c>
      <c r="D207" s="159">
        <v>114486.87</v>
      </c>
      <c r="E207" s="152">
        <v>26200.8288</v>
      </c>
      <c r="F207" s="152">
        <v>116329.0206</v>
      </c>
      <c r="G207" s="152">
        <v>9771.879</v>
      </c>
      <c r="H207" s="152">
        <v>99831.0581</v>
      </c>
      <c r="I207" s="152">
        <v>104020.6823</v>
      </c>
    </row>
    <row r="208">
      <c r="A208" s="156">
        <v>1.4731704E9</v>
      </c>
      <c r="B208" s="156">
        <v>97195.5752</v>
      </c>
      <c r="C208" s="156">
        <v>85522.8395</v>
      </c>
      <c r="D208" s="160">
        <v>114486.87</v>
      </c>
      <c r="E208" s="152">
        <v>26242.3157</v>
      </c>
      <c r="F208" s="152">
        <v>116329.0206</v>
      </c>
      <c r="G208" s="152">
        <v>9758.9402</v>
      </c>
      <c r="H208" s="152">
        <v>99847.6776</v>
      </c>
      <c r="I208" s="152">
        <v>104065.054</v>
      </c>
    </row>
    <row r="209">
      <c r="A209" s="156">
        <v>1.4732208E9</v>
      </c>
      <c r="B209" s="156">
        <v>97357.2144</v>
      </c>
      <c r="C209" s="156">
        <v>86437.6204</v>
      </c>
      <c r="D209" s="160">
        <v>115194.97</v>
      </c>
      <c r="E209" s="152">
        <v>26409.6808</v>
      </c>
      <c r="F209" s="152">
        <v>117075.3743</v>
      </c>
      <c r="G209" s="152">
        <v>9712.2855</v>
      </c>
      <c r="H209" s="152">
        <v>99900.3555</v>
      </c>
      <c r="I209" s="152">
        <v>103192.2584</v>
      </c>
    </row>
    <row r="210">
      <c r="A210" s="152">
        <v>1.4733072E9</v>
      </c>
      <c r="B210" s="152">
        <v>97243.9352</v>
      </c>
      <c r="C210" s="152">
        <v>86371.8404</v>
      </c>
      <c r="D210" s="159">
        <v>115262.87</v>
      </c>
      <c r="E210" s="152">
        <v>26427.1164</v>
      </c>
      <c r="F210" s="152">
        <v>117038.2728</v>
      </c>
      <c r="G210" s="152">
        <v>9719.9272</v>
      </c>
      <c r="H210" s="152">
        <v>99892.0694</v>
      </c>
      <c r="I210" s="152">
        <v>103260.8744</v>
      </c>
    </row>
    <row r="211">
      <c r="A211" s="156">
        <v>1.4733936E9</v>
      </c>
      <c r="B211" s="156">
        <v>97243.9352</v>
      </c>
      <c r="C211" s="156">
        <v>86084.8812</v>
      </c>
      <c r="D211" s="160">
        <v>114593.57</v>
      </c>
      <c r="E211" s="152">
        <v>26439.5672</v>
      </c>
      <c r="F211" s="152">
        <v>116501.4913</v>
      </c>
      <c r="G211" s="152">
        <v>9732.0281</v>
      </c>
      <c r="H211" s="152">
        <v>99872.7735</v>
      </c>
      <c r="I211" s="152">
        <v>102986.8679</v>
      </c>
    </row>
    <row r="212">
      <c r="A212" s="152">
        <v>1.47348E9</v>
      </c>
      <c r="B212" s="152">
        <v>97243.9352</v>
      </c>
      <c r="C212" s="152">
        <v>85242.0508</v>
      </c>
      <c r="D212" s="159">
        <v>111732.07</v>
      </c>
      <c r="E212" s="152">
        <v>26454.0905</v>
      </c>
      <c r="F212" s="152">
        <v>110985.1802</v>
      </c>
      <c r="G212" s="152">
        <v>9727.6319</v>
      </c>
      <c r="H212" s="152">
        <v>99872.7735</v>
      </c>
      <c r="I212" s="152">
        <v>103313.48</v>
      </c>
    </row>
    <row r="213">
      <c r="A213" s="156">
        <v>1.4736888E9</v>
      </c>
      <c r="B213" s="156">
        <v>97243.9352</v>
      </c>
      <c r="C213" s="156">
        <v>85242.0508</v>
      </c>
      <c r="D213" s="160">
        <v>111732.07</v>
      </c>
      <c r="E213" s="152">
        <v>26490.4913</v>
      </c>
      <c r="F213" s="152">
        <v>110985.1802</v>
      </c>
      <c r="G213" s="152">
        <v>9726.1575</v>
      </c>
      <c r="H213" s="152">
        <v>99861.4001</v>
      </c>
      <c r="I213" s="152">
        <v>103240.7471</v>
      </c>
    </row>
    <row r="214">
      <c r="A214" s="156">
        <v>1.4737392E9</v>
      </c>
      <c r="B214" s="156">
        <v>97243.9352</v>
      </c>
      <c r="C214" s="156">
        <v>86250.4763</v>
      </c>
      <c r="D214" s="160">
        <v>113720.57</v>
      </c>
      <c r="E214" s="152">
        <v>26601.8797</v>
      </c>
      <c r="F214" s="152">
        <v>114181.385</v>
      </c>
      <c r="G214" s="152">
        <v>9706.2445</v>
      </c>
      <c r="H214" s="152">
        <v>99869.0928</v>
      </c>
      <c r="I214" s="152">
        <v>103240.7471</v>
      </c>
    </row>
    <row r="215">
      <c r="A215" s="152">
        <v>1.4738256E9</v>
      </c>
      <c r="B215" s="152">
        <v>97243.9352</v>
      </c>
      <c r="C215" s="152">
        <v>85458.9916</v>
      </c>
      <c r="D215" s="159">
        <v>112711.77</v>
      </c>
      <c r="E215" s="152">
        <v>26551.635</v>
      </c>
      <c r="F215" s="152">
        <v>110932.9734</v>
      </c>
      <c r="G215" s="152">
        <v>9749.8175</v>
      </c>
      <c r="H215" s="152">
        <v>99836.4113</v>
      </c>
      <c r="I215" s="152">
        <v>103435.6165</v>
      </c>
    </row>
    <row r="216">
      <c r="A216" s="156">
        <v>1.473912E9</v>
      </c>
      <c r="B216" s="156">
        <v>97243.9352</v>
      </c>
      <c r="C216" s="156">
        <v>85473.6836</v>
      </c>
      <c r="D216" s="160">
        <v>113245.27</v>
      </c>
      <c r="E216" s="152">
        <v>26526.509</v>
      </c>
      <c r="F216" s="152">
        <v>110808.7872</v>
      </c>
      <c r="G216" s="152">
        <v>9744.4803</v>
      </c>
      <c r="H216" s="152">
        <v>99850.7147</v>
      </c>
      <c r="I216" s="152">
        <v>103197.7477</v>
      </c>
    </row>
    <row r="217">
      <c r="A217" s="152">
        <v>1.4739984E9</v>
      </c>
      <c r="B217" s="152">
        <v>97243.9352</v>
      </c>
      <c r="C217" s="152">
        <v>85750.7086</v>
      </c>
      <c r="D217" s="159">
        <v>115272.57</v>
      </c>
      <c r="E217" s="152">
        <v>26552.5001</v>
      </c>
      <c r="F217" s="152">
        <v>113087.61</v>
      </c>
      <c r="G217" s="152">
        <v>9731.5031</v>
      </c>
      <c r="H217" s="152">
        <v>99857.807</v>
      </c>
      <c r="I217" s="152">
        <v>103180.365</v>
      </c>
    </row>
    <row r="218">
      <c r="A218" s="156">
        <v>1.4740848E9</v>
      </c>
      <c r="B218" s="156">
        <v>97243.9352</v>
      </c>
      <c r="C218" s="156">
        <v>87139.8258</v>
      </c>
      <c r="D218" s="160">
        <v>114933.07</v>
      </c>
      <c r="E218" s="152">
        <v>26572.0563</v>
      </c>
      <c r="F218" s="152">
        <v>112192.3548</v>
      </c>
      <c r="G218" s="152">
        <v>9759.5673</v>
      </c>
      <c r="H218" s="152">
        <v>99857.807</v>
      </c>
      <c r="I218" s="152">
        <v>104000.0975</v>
      </c>
    </row>
    <row r="219">
      <c r="A219" s="152">
        <v>1.4742936E9</v>
      </c>
      <c r="B219" s="152">
        <v>97243.9352</v>
      </c>
      <c r="C219" s="152">
        <v>87139.8258</v>
      </c>
      <c r="D219" s="159">
        <v>114933.07</v>
      </c>
      <c r="E219" s="152">
        <v>26555.629</v>
      </c>
      <c r="F219" s="152">
        <v>112192.3548</v>
      </c>
      <c r="G219" s="152">
        <v>9756.9585</v>
      </c>
      <c r="H219" s="152">
        <v>99866.1529</v>
      </c>
      <c r="I219" s="152">
        <v>103995.5231</v>
      </c>
    </row>
    <row r="220">
      <c r="A220" s="152">
        <v>1.474344E9</v>
      </c>
      <c r="B220" s="152">
        <v>97243.9352</v>
      </c>
      <c r="C220" s="152">
        <v>87220.8133</v>
      </c>
      <c r="D220" s="159">
        <v>114438.37</v>
      </c>
      <c r="E220" s="152">
        <v>26602.5376</v>
      </c>
      <c r="F220" s="152">
        <v>112266.2294</v>
      </c>
      <c r="G220" s="152">
        <v>9748.2239</v>
      </c>
      <c r="H220" s="152">
        <v>99869.6512</v>
      </c>
      <c r="I220" s="152">
        <v>103821.2384</v>
      </c>
    </row>
    <row r="221">
      <c r="A221" s="156">
        <v>1.4744304E9</v>
      </c>
      <c r="B221" s="156">
        <v>97243.9352</v>
      </c>
      <c r="C221" s="156">
        <v>86986.0542</v>
      </c>
      <c r="D221" s="160">
        <v>114651.77</v>
      </c>
      <c r="E221" s="152">
        <v>26647.841</v>
      </c>
      <c r="F221" s="152">
        <v>112285.633</v>
      </c>
      <c r="G221" s="152">
        <v>9742.859</v>
      </c>
      <c r="H221" s="152">
        <v>99842.3234</v>
      </c>
      <c r="I221" s="152">
        <v>104039.8948</v>
      </c>
    </row>
    <row r="222">
      <c r="A222" s="152">
        <v>1.4745168E9</v>
      </c>
      <c r="B222" s="152">
        <v>97243.9352</v>
      </c>
      <c r="C222" s="152">
        <v>87532.3735</v>
      </c>
      <c r="D222" s="159">
        <v>115767.27</v>
      </c>
      <c r="E222" s="152">
        <v>26728.3559</v>
      </c>
      <c r="F222" s="152">
        <v>114816.4323</v>
      </c>
      <c r="G222" s="152">
        <v>9707.1038</v>
      </c>
      <c r="H222" s="152">
        <v>99907.6711</v>
      </c>
      <c r="I222" s="152">
        <v>103710.0805</v>
      </c>
    </row>
    <row r="223">
      <c r="A223" s="156">
        <v>1.4746032E9</v>
      </c>
      <c r="B223" s="156">
        <v>97243.9352</v>
      </c>
      <c r="C223" s="156">
        <v>88780.7343</v>
      </c>
      <c r="D223" s="160">
        <v>116679.07</v>
      </c>
      <c r="E223" s="152">
        <v>26606.9875</v>
      </c>
      <c r="F223" s="152">
        <v>116211.1034</v>
      </c>
      <c r="G223" s="152">
        <v>9700.9558</v>
      </c>
      <c r="H223" s="152">
        <v>99891.5277</v>
      </c>
      <c r="I223" s="152">
        <v>103537.1682</v>
      </c>
    </row>
    <row r="224">
      <c r="A224" s="152">
        <v>1.4746896E9</v>
      </c>
      <c r="B224" s="152">
        <v>97243.9352</v>
      </c>
      <c r="C224" s="152">
        <v>88649.9186</v>
      </c>
      <c r="D224" s="159">
        <v>115941.87</v>
      </c>
      <c r="E224" s="152">
        <v>26695.889</v>
      </c>
      <c r="F224" s="152">
        <v>114980.0129</v>
      </c>
      <c r="G224" s="152">
        <v>9725.1644</v>
      </c>
      <c r="H224" s="152">
        <v>99891.5277</v>
      </c>
      <c r="I224" s="152">
        <v>103377.9791</v>
      </c>
    </row>
    <row r="225">
      <c r="A225" s="156">
        <v>1.4748984E9</v>
      </c>
      <c r="B225" s="156">
        <v>97243.9352</v>
      </c>
      <c r="C225" s="156">
        <v>88649.9186</v>
      </c>
      <c r="D225" s="160">
        <v>115941.87</v>
      </c>
      <c r="E225" s="152">
        <v>26799.8689</v>
      </c>
      <c r="F225" s="152">
        <v>114980.0129</v>
      </c>
      <c r="G225" s="152">
        <v>9723.3965</v>
      </c>
      <c r="H225" s="152">
        <v>99890.7192</v>
      </c>
      <c r="I225" s="152">
        <v>103411.6705</v>
      </c>
    </row>
    <row r="226">
      <c r="A226" s="156">
        <v>1.4749488E9</v>
      </c>
      <c r="B226" s="156">
        <v>97243.9352</v>
      </c>
      <c r="C226" s="156">
        <v>88673.532</v>
      </c>
      <c r="D226" s="160">
        <v>114981.57</v>
      </c>
      <c r="E226" s="152">
        <v>26847.3296</v>
      </c>
      <c r="F226" s="152">
        <v>113137.7009</v>
      </c>
      <c r="G226" s="152">
        <v>9722.6534</v>
      </c>
      <c r="H226" s="152">
        <v>99887.9768</v>
      </c>
      <c r="I226" s="152">
        <v>103526.0462</v>
      </c>
    </row>
    <row r="227">
      <c r="A227" s="152">
        <v>1.4750352E9</v>
      </c>
      <c r="B227" s="152">
        <v>97243.9352</v>
      </c>
      <c r="C227" s="152">
        <v>89808.7944</v>
      </c>
      <c r="D227" s="159">
        <v>116106.77</v>
      </c>
      <c r="E227" s="152">
        <v>26798.839</v>
      </c>
      <c r="F227" s="152">
        <v>114524.192</v>
      </c>
      <c r="G227" s="152">
        <v>9713.361</v>
      </c>
      <c r="H227" s="152">
        <v>99888.5136</v>
      </c>
      <c r="I227" s="152">
        <v>103221.9631</v>
      </c>
    </row>
    <row r="228">
      <c r="A228" s="156">
        <v>1.4751216E9</v>
      </c>
      <c r="B228" s="156">
        <v>97243.9352</v>
      </c>
      <c r="C228" s="156">
        <v>90228.044</v>
      </c>
      <c r="D228" s="160">
        <v>116300.77</v>
      </c>
      <c r="E228" s="152">
        <v>26752.1723</v>
      </c>
      <c r="F228" s="152">
        <v>115722.6569</v>
      </c>
      <c r="G228" s="152">
        <v>9703.0879</v>
      </c>
      <c r="H228" s="152">
        <v>99882.8135</v>
      </c>
      <c r="I228" s="152">
        <v>103280.7586</v>
      </c>
    </row>
    <row r="229">
      <c r="A229" s="152">
        <v>1.475208E9</v>
      </c>
      <c r="B229" s="152">
        <v>97243.9352</v>
      </c>
      <c r="C229" s="152">
        <v>90224.4643</v>
      </c>
      <c r="D229" s="159">
        <v>115466.57</v>
      </c>
      <c r="E229" s="152">
        <v>26798.5467</v>
      </c>
      <c r="F229" s="152">
        <v>113612.9643</v>
      </c>
      <c r="G229" s="152">
        <v>9720.4589</v>
      </c>
      <c r="H229" s="152">
        <v>99879.9269</v>
      </c>
      <c r="I229" s="152">
        <v>103238.9587</v>
      </c>
    </row>
    <row r="230">
      <c r="A230" s="156">
        <v>1.4752944E9</v>
      </c>
      <c r="B230" s="156">
        <v>97243.9352</v>
      </c>
      <c r="C230" s="156">
        <v>89772.5427</v>
      </c>
      <c r="D230" s="160">
        <v>116320.17</v>
      </c>
      <c r="E230" s="152">
        <v>26787.9838</v>
      </c>
      <c r="F230" s="152">
        <v>115376.5681</v>
      </c>
      <c r="G230" s="152">
        <v>9722.8198</v>
      </c>
      <c r="H230" s="152">
        <v>99879.9269</v>
      </c>
      <c r="I230" s="152">
        <v>103454.3891</v>
      </c>
    </row>
    <row r="231">
      <c r="A231" s="152">
        <v>1.4755032E9</v>
      </c>
      <c r="B231" s="152">
        <v>97243.9352</v>
      </c>
      <c r="C231" s="152">
        <v>89772.5427</v>
      </c>
      <c r="D231" s="159">
        <v>116320.17</v>
      </c>
      <c r="E231" s="152">
        <v>26766.0189</v>
      </c>
      <c r="F231" s="152">
        <v>115376.5681</v>
      </c>
      <c r="G231" s="152">
        <v>9731.1872</v>
      </c>
      <c r="H231" s="152">
        <v>99878.5316</v>
      </c>
      <c r="I231" s="152">
        <v>103368.9519</v>
      </c>
    </row>
    <row r="232">
      <c r="A232" s="152">
        <v>1.4755536E9</v>
      </c>
      <c r="B232" s="152">
        <v>97243.9352</v>
      </c>
      <c r="C232" s="152">
        <v>90986.7139</v>
      </c>
      <c r="D232" s="160">
        <v>116155.27</v>
      </c>
      <c r="E232" s="152">
        <v>26801.7347</v>
      </c>
      <c r="F232" s="152">
        <v>114700.1573</v>
      </c>
      <c r="G232" s="152">
        <v>9737.2204</v>
      </c>
      <c r="H232" s="152">
        <v>99850.7133</v>
      </c>
      <c r="I232" s="152">
        <v>103151.2247</v>
      </c>
    </row>
    <row r="233">
      <c r="A233" s="156">
        <v>1.47564E9</v>
      </c>
      <c r="B233" s="156">
        <v>97243.9352</v>
      </c>
      <c r="C233" s="156">
        <v>90123.1801</v>
      </c>
      <c r="D233" s="159">
        <v>115980.67</v>
      </c>
      <c r="E233" s="152">
        <v>26821.9709</v>
      </c>
      <c r="F233" s="152">
        <v>113630.3062</v>
      </c>
      <c r="G233" s="152">
        <v>9776.4497</v>
      </c>
      <c r="H233" s="152">
        <v>99835.7063</v>
      </c>
      <c r="I233" s="152">
        <v>103150.7654</v>
      </c>
    </row>
    <row r="234">
      <c r="A234" s="152">
        <v>1.4757264E9</v>
      </c>
      <c r="B234" s="152">
        <v>97243.9352</v>
      </c>
      <c r="C234" s="152">
        <v>90461.5037</v>
      </c>
      <c r="D234" s="160">
        <v>116388.07</v>
      </c>
      <c r="E234" s="152">
        <v>26710.8892</v>
      </c>
      <c r="F234" s="152">
        <v>114602.9296</v>
      </c>
      <c r="G234" s="152">
        <v>9773.8181</v>
      </c>
      <c r="H234" s="152">
        <v>99819.2095</v>
      </c>
      <c r="I234" s="152">
        <v>103119.5303</v>
      </c>
    </row>
    <row r="235">
      <c r="A235" s="156">
        <v>1.4758128E9</v>
      </c>
      <c r="B235" s="156">
        <v>97243.9352</v>
      </c>
      <c r="C235" s="156">
        <v>89198.2581</v>
      </c>
      <c r="D235" s="159">
        <v>116329.87</v>
      </c>
      <c r="E235" s="152">
        <v>26618.7819</v>
      </c>
      <c r="F235" s="152">
        <v>114830.335</v>
      </c>
      <c r="G235" s="152">
        <v>9823.9705</v>
      </c>
      <c r="H235" s="152">
        <v>99811.2346</v>
      </c>
      <c r="I235" s="152">
        <v>102532.0344</v>
      </c>
    </row>
    <row r="236">
      <c r="A236" s="152">
        <v>1.4758992E9</v>
      </c>
      <c r="B236" s="152">
        <v>97243.9352</v>
      </c>
      <c r="C236" s="152">
        <v>89021.9659</v>
      </c>
      <c r="D236" s="160">
        <v>116077.67</v>
      </c>
      <c r="E236" s="152">
        <v>26779.756</v>
      </c>
      <c r="F236" s="152">
        <v>113991.1317</v>
      </c>
      <c r="G236" s="152">
        <v>9807.4412</v>
      </c>
      <c r="H236" s="152">
        <v>99811.2346</v>
      </c>
      <c r="I236" s="152">
        <v>103077.7303</v>
      </c>
    </row>
    <row r="237">
      <c r="A237" s="156">
        <v>1.476108E9</v>
      </c>
      <c r="B237" s="156">
        <v>97243.9352</v>
      </c>
      <c r="C237" s="156">
        <v>89021.9659</v>
      </c>
      <c r="D237" s="159">
        <v>116077.67</v>
      </c>
      <c r="E237" s="152">
        <v>26756.1817</v>
      </c>
      <c r="F237" s="152">
        <v>113991.1317</v>
      </c>
      <c r="G237" s="152">
        <v>9804.5453</v>
      </c>
      <c r="H237" s="152">
        <v>99828.9962</v>
      </c>
      <c r="I237" s="152">
        <v>103018.0161</v>
      </c>
    </row>
    <row r="238">
      <c r="A238" s="156">
        <v>1.4761584E9</v>
      </c>
      <c r="B238" s="156">
        <v>97250.4906</v>
      </c>
      <c r="C238" s="156">
        <v>88113.9419</v>
      </c>
      <c r="D238" s="159">
        <v>116805.17</v>
      </c>
      <c r="E238" s="152">
        <v>26750.081</v>
      </c>
      <c r="F238" s="152">
        <v>115097.1447</v>
      </c>
      <c r="G238" s="152">
        <v>9821.3256</v>
      </c>
      <c r="H238" s="152">
        <v>99054.8605</v>
      </c>
      <c r="I238" s="152">
        <v>102520.5509</v>
      </c>
    </row>
    <row r="239">
      <c r="A239" s="152">
        <v>1.4762448E9</v>
      </c>
      <c r="B239" s="152">
        <v>97013.9013</v>
      </c>
      <c r="C239" s="152">
        <v>87511.338</v>
      </c>
      <c r="D239" s="160">
        <v>115156.17</v>
      </c>
      <c r="E239" s="152">
        <v>26847.6296</v>
      </c>
      <c r="F239" s="152">
        <v>112284.2624</v>
      </c>
      <c r="G239" s="152">
        <v>9845.7648</v>
      </c>
      <c r="H239" s="152">
        <v>99165.7868</v>
      </c>
      <c r="I239" s="152">
        <v>101755.7498</v>
      </c>
    </row>
    <row r="240">
      <c r="A240" s="156">
        <v>1.4763312E9</v>
      </c>
      <c r="B240" s="156">
        <v>97013.9013</v>
      </c>
      <c r="C240" s="156">
        <v>87458.8166</v>
      </c>
      <c r="D240" s="159">
        <v>115059.17</v>
      </c>
      <c r="E240" s="152">
        <v>26728.0563</v>
      </c>
      <c r="F240" s="152">
        <v>112573.117</v>
      </c>
      <c r="G240" s="152">
        <v>9871.4267</v>
      </c>
      <c r="H240" s="152">
        <v>98997.9865</v>
      </c>
      <c r="I240" s="152">
        <v>101325.3482</v>
      </c>
    </row>
    <row r="241">
      <c r="A241" s="152">
        <v>1.4764176E9</v>
      </c>
      <c r="B241" s="152">
        <v>97013.9013</v>
      </c>
      <c r="C241" s="152">
        <v>87359.3868</v>
      </c>
      <c r="D241" s="160">
        <v>114651.77</v>
      </c>
      <c r="E241" s="152">
        <v>26804.2514</v>
      </c>
      <c r="F241" s="152">
        <v>111852.0209</v>
      </c>
      <c r="G241" s="152">
        <v>9849.7151</v>
      </c>
      <c r="H241" s="152">
        <v>98861.2724</v>
      </c>
      <c r="I241" s="152">
        <v>101670.7719</v>
      </c>
    </row>
    <row r="242">
      <c r="A242" s="156">
        <v>1.476504E9</v>
      </c>
      <c r="B242" s="156">
        <v>97013.9013</v>
      </c>
      <c r="C242" s="156">
        <v>86832.2351</v>
      </c>
      <c r="D242" s="159">
        <v>114787.57</v>
      </c>
      <c r="E242" s="152">
        <v>26764.7763</v>
      </c>
      <c r="F242" s="152">
        <v>111915.074</v>
      </c>
      <c r="G242" s="152">
        <v>9855.525</v>
      </c>
      <c r="H242" s="152">
        <v>98861.2724</v>
      </c>
      <c r="I242" s="152">
        <v>100963.8476</v>
      </c>
    </row>
    <row r="243">
      <c r="A243" s="152">
        <v>1.4767128E9</v>
      </c>
      <c r="B243" s="152">
        <v>97013.9013</v>
      </c>
      <c r="C243" s="152">
        <v>86832.2351</v>
      </c>
      <c r="D243" s="160">
        <v>114787.57</v>
      </c>
      <c r="E243" s="152">
        <v>26793.3248</v>
      </c>
      <c r="F243" s="152">
        <v>111915.074</v>
      </c>
      <c r="G243" s="152">
        <v>9858.9574</v>
      </c>
      <c r="H243" s="152">
        <v>98487.7632</v>
      </c>
      <c r="I243" s="152">
        <v>100912.8609</v>
      </c>
    </row>
    <row r="244">
      <c r="A244" s="152">
        <v>1.4767632E9</v>
      </c>
      <c r="B244" s="152">
        <v>97013.9013</v>
      </c>
      <c r="C244" s="152">
        <v>86112.583</v>
      </c>
      <c r="D244" s="160">
        <v>114477.17</v>
      </c>
      <c r="E244" s="152">
        <v>26831.638</v>
      </c>
      <c r="F244" s="152">
        <v>111199.2665</v>
      </c>
      <c r="G244" s="152">
        <v>9840.2482</v>
      </c>
      <c r="H244" s="152">
        <v>98795.8934</v>
      </c>
      <c r="I244" s="152">
        <v>101328.5636</v>
      </c>
    </row>
    <row r="245">
      <c r="A245" s="156">
        <v>1.4768496E9</v>
      </c>
      <c r="B245" s="156">
        <v>97013.9013</v>
      </c>
      <c r="C245" s="156">
        <v>89141.4568</v>
      </c>
      <c r="D245" s="159">
        <v>115485.97</v>
      </c>
      <c r="E245" s="152">
        <v>26827.4786</v>
      </c>
      <c r="F245" s="152">
        <v>112559.475</v>
      </c>
      <c r="G245" s="152">
        <v>9834.6443</v>
      </c>
      <c r="H245" s="152">
        <v>98736.2051</v>
      </c>
      <c r="I245" s="152">
        <v>100996.4608</v>
      </c>
    </row>
    <row r="246">
      <c r="A246" s="152">
        <v>1.476936E9</v>
      </c>
      <c r="B246" s="152">
        <v>97013.9013</v>
      </c>
      <c r="C246" s="152">
        <v>89965.4976</v>
      </c>
      <c r="D246" s="160">
        <v>115476.27</v>
      </c>
      <c r="E246" s="152">
        <v>26747.7399</v>
      </c>
      <c r="F246" s="152">
        <v>113160.3143</v>
      </c>
      <c r="G246" s="152">
        <v>9820.7196</v>
      </c>
      <c r="H246" s="152">
        <v>98818.325</v>
      </c>
      <c r="I246" s="152">
        <v>100996.0014</v>
      </c>
    </row>
    <row r="247">
      <c r="A247" s="156">
        <v>1.4770224E9</v>
      </c>
      <c r="B247" s="156">
        <v>97013.9013</v>
      </c>
      <c r="C247" s="156">
        <v>90058.2819</v>
      </c>
      <c r="D247" s="159">
        <v>115340.47</v>
      </c>
      <c r="E247" s="152">
        <v>26650.0435</v>
      </c>
      <c r="F247" s="152">
        <v>112773.2537</v>
      </c>
      <c r="G247" s="152">
        <v>9842.6637</v>
      </c>
      <c r="H247" s="152">
        <v>98317.1125</v>
      </c>
      <c r="I247" s="152">
        <v>100580.2988</v>
      </c>
    </row>
    <row r="248">
      <c r="A248" s="152">
        <v>1.4771088E9</v>
      </c>
      <c r="B248" s="152">
        <v>97013.9013</v>
      </c>
      <c r="C248" s="152">
        <v>90946.4538</v>
      </c>
      <c r="D248" s="160">
        <v>115767.27</v>
      </c>
      <c r="E248" s="152">
        <v>26772.5235</v>
      </c>
      <c r="F248" s="152">
        <v>112854.6423</v>
      </c>
      <c r="G248" s="152">
        <v>9841.4299</v>
      </c>
      <c r="H248" s="152">
        <v>98317.1125</v>
      </c>
      <c r="I248" s="152">
        <v>100161.84</v>
      </c>
    </row>
    <row r="249">
      <c r="A249" s="156">
        <v>1.4773176E9</v>
      </c>
      <c r="B249" s="156">
        <v>97013.9013</v>
      </c>
      <c r="C249" s="156">
        <v>90946.4538</v>
      </c>
      <c r="D249" s="159">
        <v>115767.27</v>
      </c>
      <c r="E249" s="152">
        <v>26761.3509</v>
      </c>
      <c r="F249" s="152">
        <v>112854.6423</v>
      </c>
      <c r="G249" s="152">
        <v>9843.9133</v>
      </c>
      <c r="H249" s="152">
        <v>98078.6253</v>
      </c>
      <c r="I249" s="152">
        <v>100128.7675</v>
      </c>
    </row>
    <row r="250">
      <c r="A250" s="156">
        <v>1.477368E9</v>
      </c>
      <c r="B250" s="156">
        <v>97013.9013</v>
      </c>
      <c r="C250" s="156">
        <v>91295.6723</v>
      </c>
      <c r="D250" s="159">
        <v>117144.67</v>
      </c>
      <c r="E250" s="152">
        <v>26709.7152</v>
      </c>
      <c r="F250" s="152">
        <v>113805.192</v>
      </c>
      <c r="G250" s="152">
        <v>9849.2713</v>
      </c>
      <c r="H250" s="152">
        <v>97940.531</v>
      </c>
      <c r="I250" s="152">
        <v>100062.6226</v>
      </c>
    </row>
    <row r="251">
      <c r="A251" s="152">
        <v>1.4774544E9</v>
      </c>
      <c r="B251" s="152">
        <v>97013.9013</v>
      </c>
      <c r="C251" s="152">
        <v>91087.3002</v>
      </c>
      <c r="D251" s="160">
        <v>116776.07</v>
      </c>
      <c r="E251" s="152">
        <v>26684.417</v>
      </c>
      <c r="F251" s="152">
        <v>113111.4429</v>
      </c>
      <c r="G251" s="152">
        <v>9843.0369</v>
      </c>
      <c r="H251" s="152">
        <v>98030.8038</v>
      </c>
      <c r="I251" s="152">
        <v>100183.429</v>
      </c>
    </row>
    <row r="252">
      <c r="A252" s="156">
        <v>1.4775408E9</v>
      </c>
      <c r="B252" s="156">
        <v>97013.9013</v>
      </c>
      <c r="C252" s="156">
        <v>91446.6094</v>
      </c>
      <c r="D252" s="159">
        <v>115990.37</v>
      </c>
      <c r="E252" s="152">
        <v>26672.0952</v>
      </c>
      <c r="F252" s="152">
        <v>112626.1668</v>
      </c>
      <c r="G252" s="152">
        <v>9837.8612</v>
      </c>
      <c r="H252" s="152">
        <v>98111.0848</v>
      </c>
      <c r="I252" s="152">
        <v>100401.1562</v>
      </c>
    </row>
    <row r="253">
      <c r="A253" s="152">
        <v>1.4776272E9</v>
      </c>
      <c r="B253" s="152">
        <v>97013.9013</v>
      </c>
      <c r="C253" s="152">
        <v>91115.1682</v>
      </c>
      <c r="D253" s="160">
        <v>115466.57</v>
      </c>
      <c r="E253" s="152">
        <v>26708.4867</v>
      </c>
      <c r="F253" s="152">
        <v>112021.1661</v>
      </c>
      <c r="G253" s="152">
        <v>9856.8585</v>
      </c>
      <c r="H253" s="152">
        <v>98133.9685</v>
      </c>
      <c r="I253" s="152">
        <v>100284.9431</v>
      </c>
    </row>
    <row r="254">
      <c r="A254" s="156">
        <v>1.4777136E9</v>
      </c>
      <c r="B254" s="156">
        <v>97013.9013</v>
      </c>
      <c r="C254" s="156">
        <v>91212.1765</v>
      </c>
      <c r="D254" s="159">
        <v>114748.77</v>
      </c>
      <c r="E254" s="152">
        <v>26754.7569</v>
      </c>
      <c r="F254" s="152">
        <v>111332.1087</v>
      </c>
      <c r="G254" s="152">
        <v>9834.9828</v>
      </c>
      <c r="H254" s="152">
        <v>98133.9685</v>
      </c>
      <c r="I254" s="152">
        <v>101114.0518</v>
      </c>
    </row>
    <row r="255">
      <c r="A255" s="152">
        <v>1.4779224E9</v>
      </c>
      <c r="B255" s="152">
        <v>97013.9013</v>
      </c>
      <c r="C255" s="152">
        <v>91212.1765</v>
      </c>
      <c r="D255" s="160">
        <v>114748.77</v>
      </c>
      <c r="E255" s="152">
        <v>26787.8654</v>
      </c>
      <c r="F255" s="152">
        <v>111332.1087</v>
      </c>
      <c r="G255" s="152">
        <v>9832.3715</v>
      </c>
      <c r="H255" s="152">
        <v>98189.6259</v>
      </c>
      <c r="I255" s="152">
        <v>101067.6585</v>
      </c>
    </row>
    <row r="256">
      <c r="A256" s="152">
        <v>1.4779728E9</v>
      </c>
      <c r="B256" s="152">
        <v>97013.9013</v>
      </c>
      <c r="C256" s="152">
        <v>90981.6907</v>
      </c>
      <c r="D256" s="160">
        <v>114642.07</v>
      </c>
      <c r="E256" s="152">
        <v>26698.1683</v>
      </c>
      <c r="F256" s="152">
        <v>111319.0141</v>
      </c>
      <c r="G256" s="152">
        <v>9832.841</v>
      </c>
      <c r="H256" s="152">
        <v>98191.0704</v>
      </c>
      <c r="I256" s="152">
        <v>100960.6323</v>
      </c>
    </row>
    <row r="257">
      <c r="A257" s="156">
        <v>1.4780592E9</v>
      </c>
      <c r="B257" s="156">
        <v>97013.9013</v>
      </c>
      <c r="C257" s="156">
        <v>90087.0964</v>
      </c>
      <c r="D257" s="159">
        <v>113788.47</v>
      </c>
      <c r="E257" s="152">
        <v>26875.2265</v>
      </c>
      <c r="F257" s="152">
        <v>109745.5362</v>
      </c>
      <c r="G257" s="152">
        <v>9800.968</v>
      </c>
      <c r="H257" s="152">
        <v>98210.1054</v>
      </c>
      <c r="I257" s="152">
        <v>101738.2949</v>
      </c>
    </row>
    <row r="258">
      <c r="A258" s="152">
        <v>1.4781456E9</v>
      </c>
      <c r="B258" s="152">
        <v>97013.9013</v>
      </c>
      <c r="C258" s="152">
        <v>89433.4053</v>
      </c>
      <c r="D258" s="160">
        <v>112886.37</v>
      </c>
      <c r="E258" s="152">
        <v>26969.9869</v>
      </c>
      <c r="F258" s="152">
        <v>108323.3276</v>
      </c>
      <c r="G258" s="152">
        <v>9782.6913</v>
      </c>
      <c r="H258" s="152">
        <v>98229.9199</v>
      </c>
      <c r="I258" s="152">
        <v>102093.3647</v>
      </c>
    </row>
    <row r="259">
      <c r="A259" s="156">
        <v>1.478232E9</v>
      </c>
      <c r="B259" s="156">
        <v>97013.9013</v>
      </c>
      <c r="C259" s="156">
        <v>89234.5074</v>
      </c>
      <c r="D259" s="159">
        <v>111790.27</v>
      </c>
      <c r="E259" s="152">
        <v>27025.3873</v>
      </c>
      <c r="F259" s="152">
        <v>107406.8837</v>
      </c>
      <c r="G259" s="152">
        <v>9762.151</v>
      </c>
      <c r="H259" s="152">
        <v>98230.2378</v>
      </c>
      <c r="I259" s="152">
        <v>102144.8108</v>
      </c>
    </row>
    <row r="260">
      <c r="A260" s="152">
        <v>1.4783184E9</v>
      </c>
      <c r="B260" s="152">
        <v>97013.9013</v>
      </c>
      <c r="C260" s="152">
        <v>89522.9888</v>
      </c>
      <c r="D260" s="160">
        <v>111402.27</v>
      </c>
      <c r="E260" s="152">
        <v>27181.3304</v>
      </c>
      <c r="F260" s="152">
        <v>107104.4254</v>
      </c>
      <c r="G260" s="152">
        <v>9762.1092</v>
      </c>
      <c r="H260" s="152">
        <v>98230.2378</v>
      </c>
      <c r="I260" s="152">
        <v>102509.9861</v>
      </c>
    </row>
    <row r="261">
      <c r="A261" s="156">
        <v>1.4785308E9</v>
      </c>
      <c r="B261" s="156">
        <v>97013.9013</v>
      </c>
      <c r="C261" s="156">
        <v>89522.9888</v>
      </c>
      <c r="D261" s="159">
        <v>111402.27</v>
      </c>
      <c r="E261" s="152">
        <v>27181.3304</v>
      </c>
      <c r="F261" s="152">
        <v>107104.4254</v>
      </c>
      <c r="G261" s="152">
        <v>9766.5052</v>
      </c>
      <c r="H261" s="152">
        <v>99171.2481</v>
      </c>
      <c r="I261" s="152">
        <v>102099.3361</v>
      </c>
    </row>
    <row r="262">
      <c r="A262" s="156">
        <v>1.4785812E9</v>
      </c>
      <c r="B262" s="156">
        <v>97013.9013</v>
      </c>
      <c r="C262" s="156">
        <v>89868.9173</v>
      </c>
      <c r="D262" s="159">
        <v>114021.27</v>
      </c>
      <c r="E262" s="152">
        <v>27040.8887</v>
      </c>
      <c r="F262" s="152">
        <v>111959.7228</v>
      </c>
      <c r="G262" s="152">
        <v>9765.9563</v>
      </c>
      <c r="H262" s="152">
        <v>99003.3381</v>
      </c>
      <c r="I262" s="152">
        <v>101680.418</v>
      </c>
    </row>
    <row r="263">
      <c r="A263" s="152">
        <v>1.4786676E9</v>
      </c>
      <c r="B263" s="152">
        <v>97013.9013</v>
      </c>
      <c r="C263" s="152">
        <v>90233.2279</v>
      </c>
      <c r="D263" s="160">
        <v>114758.47</v>
      </c>
      <c r="E263" s="152">
        <v>26948.5641</v>
      </c>
      <c r="F263" s="152">
        <v>112991.7012</v>
      </c>
      <c r="G263" s="152">
        <v>9766.2672</v>
      </c>
      <c r="H263" s="152">
        <v>97487.9533</v>
      </c>
      <c r="I263" s="152">
        <v>101395.1679</v>
      </c>
    </row>
    <row r="264">
      <c r="A264" s="156">
        <v>1.478754E9</v>
      </c>
      <c r="B264" s="156">
        <v>98802.6578</v>
      </c>
      <c r="C264" s="156">
        <v>89574.6206</v>
      </c>
      <c r="D264" s="159">
        <v>115282.27</v>
      </c>
      <c r="E264" s="152">
        <v>27015.7051</v>
      </c>
      <c r="F264" s="152">
        <v>115441.6466</v>
      </c>
      <c r="G264" s="152">
        <v>9761.9632</v>
      </c>
      <c r="H264" s="152">
        <v>99399.4626</v>
      </c>
      <c r="I264" s="152">
        <v>100490.2681</v>
      </c>
    </row>
    <row r="265">
      <c r="A265" s="152">
        <v>1.4788404E9</v>
      </c>
      <c r="B265" s="152">
        <v>99019.2274</v>
      </c>
      <c r="C265" s="152">
        <v>87115.2761</v>
      </c>
      <c r="D265" s="160">
        <v>113439.27</v>
      </c>
      <c r="E265" s="152">
        <v>27028.3781</v>
      </c>
      <c r="F265" s="152">
        <v>115946.3835</v>
      </c>
      <c r="G265" s="152">
        <v>9757.207</v>
      </c>
      <c r="H265" s="152">
        <v>99555.2244</v>
      </c>
      <c r="I265" s="152">
        <v>100193.0751</v>
      </c>
    </row>
    <row r="266">
      <c r="A266" s="156">
        <v>1.4789268E9</v>
      </c>
      <c r="B266" s="156">
        <v>98793.634</v>
      </c>
      <c r="C266" s="156">
        <v>87710.3008</v>
      </c>
      <c r="D266" s="159">
        <v>113487.77</v>
      </c>
      <c r="E266" s="152">
        <v>27046.7806</v>
      </c>
      <c r="F266" s="152">
        <v>115498.8979</v>
      </c>
      <c r="G266" s="152">
        <v>9759.4393</v>
      </c>
      <c r="H266" s="152">
        <v>99555.2244</v>
      </c>
      <c r="I266" s="152">
        <v>99911.0404</v>
      </c>
    </row>
    <row r="267">
      <c r="A267" s="152">
        <v>1.4791356E9</v>
      </c>
      <c r="B267" s="152">
        <v>98793.634</v>
      </c>
      <c r="C267" s="152">
        <v>87710.3008</v>
      </c>
      <c r="D267" s="160">
        <v>113487.77</v>
      </c>
      <c r="E267" s="152">
        <v>27005.2473</v>
      </c>
      <c r="F267" s="152">
        <v>115498.8979</v>
      </c>
      <c r="G267" s="152">
        <v>9757.6429</v>
      </c>
      <c r="H267" s="152">
        <v>99360.3869</v>
      </c>
      <c r="I267" s="152">
        <v>99602.3639</v>
      </c>
    </row>
    <row r="268">
      <c r="A268" s="152">
        <v>1.479186E9</v>
      </c>
      <c r="B268" s="152">
        <v>99048.3555</v>
      </c>
      <c r="C268" s="152">
        <v>87077.8356</v>
      </c>
      <c r="D268" s="160">
        <v>112352.87</v>
      </c>
      <c r="E268" s="152">
        <v>27006.0663</v>
      </c>
      <c r="F268" s="152">
        <v>115576.6401</v>
      </c>
      <c r="G268" s="152">
        <v>9763.0315</v>
      </c>
      <c r="H268" s="152">
        <v>99277.4085</v>
      </c>
      <c r="I268" s="152">
        <v>98891.3056</v>
      </c>
    </row>
    <row r="269">
      <c r="A269" s="156">
        <v>1.4792724E9</v>
      </c>
      <c r="B269" s="156">
        <v>99048.3555</v>
      </c>
      <c r="C269" s="156">
        <v>87794.742</v>
      </c>
      <c r="D269" s="159">
        <v>113895.17</v>
      </c>
      <c r="E269" s="152">
        <v>26891.7568</v>
      </c>
      <c r="F269" s="152">
        <v>117404.8074</v>
      </c>
      <c r="G269" s="152">
        <v>9775.3756</v>
      </c>
      <c r="H269" s="152">
        <v>98971.8658</v>
      </c>
      <c r="I269" s="152">
        <v>98697.0048</v>
      </c>
    </row>
    <row r="270">
      <c r="A270" s="152">
        <v>1.4793588E9</v>
      </c>
      <c r="B270" s="152">
        <v>99048.3555</v>
      </c>
      <c r="C270" s="152">
        <v>88414.6762</v>
      </c>
      <c r="D270" s="160">
        <v>114564.47</v>
      </c>
      <c r="E270" s="152">
        <v>27035.2839</v>
      </c>
      <c r="F270" s="152">
        <v>117027.1415</v>
      </c>
      <c r="G270" s="152">
        <v>9780.414</v>
      </c>
      <c r="H270" s="152">
        <v>99493.9762</v>
      </c>
      <c r="I270" s="152">
        <v>98531.6424</v>
      </c>
    </row>
    <row r="271">
      <c r="A271" s="156">
        <v>1.4794452E9</v>
      </c>
      <c r="B271" s="156">
        <v>99048.3555</v>
      </c>
      <c r="C271" s="156">
        <v>88543.8354</v>
      </c>
      <c r="D271" s="159">
        <v>115388.97</v>
      </c>
      <c r="E271" s="152">
        <v>27044.1482</v>
      </c>
      <c r="F271" s="152">
        <v>118130.0725</v>
      </c>
      <c r="G271" s="152">
        <v>9794.0885</v>
      </c>
      <c r="H271" s="152">
        <v>99370.8272</v>
      </c>
      <c r="I271" s="152">
        <v>97758.1138</v>
      </c>
    </row>
    <row r="272">
      <c r="A272" s="152">
        <v>1.4795316E9</v>
      </c>
      <c r="B272" s="152">
        <v>99048.3555</v>
      </c>
      <c r="C272" s="152">
        <v>88680.3181</v>
      </c>
      <c r="D272" s="160">
        <v>114962.17</v>
      </c>
      <c r="E272" s="152">
        <v>26933.1594</v>
      </c>
      <c r="F272" s="152">
        <v>117677.8934</v>
      </c>
      <c r="G272" s="152">
        <v>9805.01</v>
      </c>
      <c r="H272" s="152">
        <v>99370.8272</v>
      </c>
      <c r="I272" s="152">
        <v>97458.1648</v>
      </c>
    </row>
    <row r="273">
      <c r="A273" s="156">
        <v>1.4797404E9</v>
      </c>
      <c r="B273" s="156">
        <v>99048.3555</v>
      </c>
      <c r="C273" s="156">
        <v>88680.3181</v>
      </c>
      <c r="D273" s="159">
        <v>114962.17</v>
      </c>
      <c r="E273" s="152">
        <v>26970.2446</v>
      </c>
      <c r="F273" s="152">
        <v>117677.8934</v>
      </c>
      <c r="G273" s="152">
        <v>9805.4454</v>
      </c>
      <c r="H273" s="152">
        <v>99126.0592</v>
      </c>
      <c r="I273" s="152">
        <v>97396.6132</v>
      </c>
    </row>
    <row r="274">
      <c r="A274" s="156">
        <v>1.4797908E9</v>
      </c>
      <c r="B274" s="156">
        <v>99048.3555</v>
      </c>
      <c r="C274" s="156">
        <v>89079.9686</v>
      </c>
      <c r="D274" s="159">
        <v>116145.57</v>
      </c>
      <c r="E274" s="152">
        <v>26929.7181</v>
      </c>
      <c r="F274" s="152">
        <v>119386.3343</v>
      </c>
      <c r="G274" s="152">
        <v>9817.9329</v>
      </c>
      <c r="H274" s="152">
        <v>99240.4135</v>
      </c>
      <c r="I274" s="152">
        <v>97901.8872</v>
      </c>
    </row>
    <row r="275">
      <c r="A275" s="152">
        <v>1.4798772E9</v>
      </c>
      <c r="B275" s="152">
        <v>99086.2742</v>
      </c>
      <c r="C275" s="152">
        <v>87554.1143</v>
      </c>
      <c r="D275" s="160">
        <v>116494.77</v>
      </c>
      <c r="E275" s="152">
        <v>26979.4942</v>
      </c>
      <c r="F275" s="152">
        <v>119810.1823</v>
      </c>
      <c r="G275" s="152">
        <v>9812.2558</v>
      </c>
      <c r="H275" s="152">
        <v>99437.9123</v>
      </c>
      <c r="I275" s="152">
        <v>97859.1686</v>
      </c>
    </row>
    <row r="276">
      <c r="A276" s="156">
        <v>1.4799636E9</v>
      </c>
      <c r="B276" s="156">
        <v>99140.0858</v>
      </c>
      <c r="C276" s="156">
        <v>87702.9868</v>
      </c>
      <c r="D276" s="159">
        <v>116029.17</v>
      </c>
      <c r="E276" s="152">
        <v>26834.6746</v>
      </c>
      <c r="F276" s="152">
        <v>120008.6616</v>
      </c>
      <c r="G276" s="152">
        <v>9823.9745</v>
      </c>
      <c r="H276" s="152">
        <v>98307.9557</v>
      </c>
      <c r="I276" s="152">
        <v>97021.3324</v>
      </c>
    </row>
    <row r="277">
      <c r="A277" s="152">
        <v>1.480086E9</v>
      </c>
      <c r="B277" s="152">
        <v>99140.0858</v>
      </c>
      <c r="C277" s="152">
        <v>87702.9868</v>
      </c>
      <c r="D277" s="160">
        <v>116029.17</v>
      </c>
      <c r="E277" s="152">
        <v>26976.318</v>
      </c>
      <c r="F277" s="152">
        <v>120008.6616</v>
      </c>
      <c r="G277" s="152">
        <v>9827.7654</v>
      </c>
      <c r="H277" s="152">
        <v>98329.1819</v>
      </c>
      <c r="I277" s="152">
        <v>97186.2355</v>
      </c>
    </row>
    <row r="278">
      <c r="A278" s="152">
        <v>1.4801364E9</v>
      </c>
      <c r="B278" s="152">
        <v>99507.7984</v>
      </c>
      <c r="C278" s="152">
        <v>87761.6031</v>
      </c>
      <c r="D278" s="160">
        <v>116397.77</v>
      </c>
      <c r="E278" s="152">
        <v>26928.2042</v>
      </c>
      <c r="F278" s="152">
        <v>120904.6529</v>
      </c>
      <c r="G278" s="152">
        <v>9824.2674</v>
      </c>
      <c r="H278" s="152">
        <v>98329.1819</v>
      </c>
      <c r="I278" s="152">
        <v>97494.912</v>
      </c>
    </row>
    <row r="279">
      <c r="A279" s="156">
        <v>1.4803452E9</v>
      </c>
      <c r="B279" s="156">
        <v>99507.7984</v>
      </c>
      <c r="C279" s="156">
        <v>87761.6031</v>
      </c>
      <c r="D279" s="159">
        <v>116397.77</v>
      </c>
      <c r="E279" s="152">
        <v>27011.0726</v>
      </c>
      <c r="F279" s="152">
        <v>120904.6529</v>
      </c>
      <c r="G279" s="152">
        <v>9819.5319</v>
      </c>
      <c r="H279" s="152">
        <v>99304.3817</v>
      </c>
      <c r="I279" s="152">
        <v>97636.3887</v>
      </c>
    </row>
    <row r="280">
      <c r="A280" s="156">
        <v>1.4803956E9</v>
      </c>
      <c r="B280" s="156">
        <v>99357.3765</v>
      </c>
      <c r="C280" s="156">
        <v>87818.3902</v>
      </c>
      <c r="D280" s="159">
        <v>116135.87</v>
      </c>
      <c r="E280" s="152">
        <v>26991.962</v>
      </c>
      <c r="F280" s="152">
        <v>119819.5864</v>
      </c>
      <c r="G280" s="152">
        <v>9808.2761</v>
      </c>
      <c r="H280" s="152">
        <v>99272.0884</v>
      </c>
      <c r="I280" s="152">
        <v>97727.7974</v>
      </c>
    </row>
    <row r="281">
      <c r="A281" s="152">
        <v>1.480482E9</v>
      </c>
      <c r="B281" s="152">
        <v>99357.3765</v>
      </c>
      <c r="C281" s="152">
        <v>87872.0899</v>
      </c>
      <c r="D281" s="160">
        <v>116533.57</v>
      </c>
      <c r="E281" s="152">
        <v>26890.9092</v>
      </c>
      <c r="F281" s="152">
        <v>120211.9108</v>
      </c>
      <c r="G281" s="152">
        <v>9822.3246</v>
      </c>
      <c r="H281" s="152">
        <v>99054.4256</v>
      </c>
      <c r="I281" s="152">
        <v>97988.7025</v>
      </c>
    </row>
    <row r="282">
      <c r="A282" s="156">
        <v>1.4805684E9</v>
      </c>
      <c r="B282" s="156">
        <v>99357.3765</v>
      </c>
      <c r="C282" s="156">
        <v>87438.6394</v>
      </c>
      <c r="D282" s="159">
        <v>115136.77</v>
      </c>
      <c r="E282" s="152">
        <v>26718.8137</v>
      </c>
      <c r="F282" s="152">
        <v>119633.7632</v>
      </c>
      <c r="G282" s="152">
        <v>9855.4341</v>
      </c>
      <c r="H282" s="152">
        <v>97927.301</v>
      </c>
      <c r="I282" s="152">
        <v>97464.1362</v>
      </c>
    </row>
    <row r="283">
      <c r="A283" s="152">
        <v>1.4806548E9</v>
      </c>
      <c r="B283" s="152">
        <v>99357.3765</v>
      </c>
      <c r="C283" s="152">
        <v>87026.619</v>
      </c>
      <c r="D283" s="160">
        <v>113304.73</v>
      </c>
      <c r="E283" s="152">
        <v>27019.1834</v>
      </c>
      <c r="F283" s="152">
        <v>118754.5817</v>
      </c>
      <c r="G283" s="152">
        <v>9859.3456</v>
      </c>
      <c r="H283" s="152">
        <v>98228.5197</v>
      </c>
      <c r="I283" s="152">
        <v>98127.8825</v>
      </c>
    </row>
    <row r="284">
      <c r="A284" s="156">
        <v>1.4807412E9</v>
      </c>
      <c r="B284" s="156">
        <v>99357.3765</v>
      </c>
      <c r="C284" s="156">
        <v>87557.0073</v>
      </c>
      <c r="D284" s="159">
        <v>113674.88</v>
      </c>
      <c r="E284" s="152">
        <v>27137.2871</v>
      </c>
      <c r="F284" s="152">
        <v>118911.5877</v>
      </c>
      <c r="G284" s="152">
        <v>9864.5244</v>
      </c>
      <c r="H284" s="152">
        <v>98228.5197</v>
      </c>
      <c r="I284" s="152">
        <v>98162.7923</v>
      </c>
    </row>
    <row r="285">
      <c r="A285" s="152">
        <v>1.48095E9</v>
      </c>
      <c r="B285" s="152">
        <v>99357.3765</v>
      </c>
      <c r="C285" s="152">
        <v>87557.0073</v>
      </c>
      <c r="D285" s="160">
        <v>113674.88</v>
      </c>
      <c r="E285" s="152">
        <v>27209.11</v>
      </c>
      <c r="F285" s="152">
        <v>118911.5877</v>
      </c>
      <c r="G285" s="152">
        <v>9854.407</v>
      </c>
      <c r="H285" s="152">
        <v>98860.9959</v>
      </c>
      <c r="I285" s="152">
        <v>97254.2178</v>
      </c>
    </row>
    <row r="286">
      <c r="A286" s="152">
        <v>1.4810004E9</v>
      </c>
      <c r="B286" s="152">
        <v>99357.3765</v>
      </c>
      <c r="C286" s="152">
        <v>86800.5094</v>
      </c>
      <c r="D286" s="160">
        <v>114299.79</v>
      </c>
      <c r="E286" s="152">
        <v>27099.7107</v>
      </c>
      <c r="F286" s="152">
        <v>120264.4668</v>
      </c>
      <c r="G286" s="152">
        <v>9870.4032</v>
      </c>
      <c r="H286" s="152">
        <v>99241.7286</v>
      </c>
      <c r="I286" s="152">
        <v>98994.1977</v>
      </c>
    </row>
    <row r="287">
      <c r="A287" s="156">
        <v>1.4810868E9</v>
      </c>
      <c r="B287" s="156">
        <v>99357.3765</v>
      </c>
      <c r="C287" s="156">
        <v>87526.0941</v>
      </c>
      <c r="D287" s="159">
        <v>114482.66</v>
      </c>
      <c r="E287" s="152">
        <v>26824.9469</v>
      </c>
      <c r="F287" s="152">
        <v>121068.4942</v>
      </c>
      <c r="G287" s="152">
        <v>9866.9201</v>
      </c>
      <c r="H287" s="152">
        <v>98500.749</v>
      </c>
      <c r="I287" s="152">
        <v>98646.018</v>
      </c>
    </row>
    <row r="288">
      <c r="A288" s="152">
        <v>1.4811732E9</v>
      </c>
      <c r="B288" s="152">
        <v>99357.3765</v>
      </c>
      <c r="C288" s="152">
        <v>87063.3257</v>
      </c>
      <c r="D288" s="160">
        <v>115797.76</v>
      </c>
      <c r="E288" s="152">
        <v>26664.3333</v>
      </c>
      <c r="F288" s="152">
        <v>124076.7338</v>
      </c>
      <c r="G288" s="152">
        <v>9863.594</v>
      </c>
      <c r="H288" s="152">
        <v>98422.4633</v>
      </c>
      <c r="I288" s="152">
        <v>99014.868</v>
      </c>
    </row>
    <row r="289">
      <c r="A289" s="156">
        <v>1.4812596E9</v>
      </c>
      <c r="B289" s="156">
        <v>99357.3765</v>
      </c>
      <c r="C289" s="156">
        <v>85826.2411</v>
      </c>
      <c r="D289" s="159">
        <v>115619.78</v>
      </c>
      <c r="E289" s="152">
        <v>26841.6624</v>
      </c>
      <c r="F289" s="152">
        <v>124674.9374</v>
      </c>
      <c r="G289" s="152">
        <v>9865.6249</v>
      </c>
      <c r="H289" s="152">
        <v>97834.1373</v>
      </c>
      <c r="I289" s="152">
        <v>97748.4676</v>
      </c>
    </row>
    <row r="290">
      <c r="A290" s="152">
        <v>1.481346E9</v>
      </c>
      <c r="B290" s="152">
        <v>99357.3765</v>
      </c>
      <c r="C290" s="152">
        <v>85710.6787</v>
      </c>
      <c r="D290" s="160">
        <v>115951.98</v>
      </c>
      <c r="E290" s="152">
        <v>26777.4744</v>
      </c>
      <c r="F290" s="152">
        <v>126138.0624</v>
      </c>
      <c r="G290" s="152">
        <v>9873.5304</v>
      </c>
      <c r="H290" s="152">
        <v>97834.1373</v>
      </c>
      <c r="I290" s="152">
        <v>97196.341</v>
      </c>
    </row>
    <row r="291">
      <c r="A291" s="156">
        <v>1.4815548E9</v>
      </c>
      <c r="B291" s="156">
        <v>99357.3765</v>
      </c>
      <c r="C291" s="156">
        <v>85710.6787</v>
      </c>
      <c r="D291" s="159">
        <v>115951.98</v>
      </c>
      <c r="E291" s="152">
        <v>26777.4744</v>
      </c>
      <c r="F291" s="152">
        <v>126138.0624</v>
      </c>
      <c r="G291" s="152">
        <v>9873.5304</v>
      </c>
      <c r="H291" s="152">
        <v>98106.4792</v>
      </c>
      <c r="I291" s="152">
        <v>97196.341</v>
      </c>
    </row>
    <row r="292">
      <c r="A292" s="156">
        <v>1.4816052E9</v>
      </c>
      <c r="B292" s="156">
        <v>99357.3765</v>
      </c>
      <c r="C292" s="156">
        <v>85536.7328</v>
      </c>
      <c r="D292" s="159">
        <v>115610.12</v>
      </c>
      <c r="E292" s="152">
        <v>26777.4744</v>
      </c>
      <c r="F292" s="152">
        <v>125863.4049</v>
      </c>
      <c r="G292" s="152">
        <v>9873.5304</v>
      </c>
      <c r="H292" s="152">
        <v>98106.4792</v>
      </c>
      <c r="I292" s="152">
        <v>97196.341</v>
      </c>
    </row>
    <row r="293">
      <c r="A293" s="152">
        <v>1.4816916E9</v>
      </c>
      <c r="B293" s="152">
        <v>99357.3765</v>
      </c>
      <c r="C293" s="152">
        <v>86003.3352</v>
      </c>
      <c r="D293" s="160">
        <v>116799.98</v>
      </c>
      <c r="E293" s="152">
        <v>26777.4744</v>
      </c>
      <c r="F293" s="152">
        <v>127468.9232</v>
      </c>
      <c r="G293" s="152">
        <v>9873.5304</v>
      </c>
      <c r="H293" s="152">
        <v>98106.4792</v>
      </c>
      <c r="I293" s="152">
        <v>97196.341</v>
      </c>
    </row>
    <row r="294">
      <c r="A294" s="156">
        <v>1.481778E9</v>
      </c>
      <c r="B294" s="156">
        <v>99357.3765</v>
      </c>
      <c r="C294" s="156">
        <v>85681.2859</v>
      </c>
      <c r="D294" s="159">
        <v>116310.42</v>
      </c>
      <c r="E294" s="152">
        <v>26777.4744</v>
      </c>
      <c r="F294" s="152">
        <v>125521.4546</v>
      </c>
      <c r="G294" s="152">
        <v>9873.5304</v>
      </c>
      <c r="H294" s="152">
        <v>98106.4792</v>
      </c>
      <c r="I294" s="152">
        <v>97196.341</v>
      </c>
    </row>
    <row r="295">
      <c r="A295" s="152">
        <v>1.4818644E9</v>
      </c>
      <c r="B295" s="152">
        <v>99357.3765</v>
      </c>
      <c r="C295" s="152">
        <v>86026.1015</v>
      </c>
      <c r="D295" s="160">
        <v>116841.01</v>
      </c>
      <c r="E295" s="152">
        <v>26777.4744</v>
      </c>
      <c r="F295" s="152">
        <v>126410.1301</v>
      </c>
      <c r="G295" s="152">
        <v>9873.5304</v>
      </c>
      <c r="H295" s="152">
        <v>98106.4792</v>
      </c>
      <c r="I295" s="152">
        <v>97196.341</v>
      </c>
    </row>
    <row r="296">
      <c r="A296" s="156">
        <v>1.4819508E9</v>
      </c>
      <c r="B296" s="156">
        <v>99357.3765</v>
      </c>
      <c r="C296" s="156">
        <v>85893.9922</v>
      </c>
      <c r="D296" s="159">
        <v>116195.7</v>
      </c>
      <c r="E296" s="152">
        <v>26577.6109</v>
      </c>
      <c r="F296" s="152">
        <v>125993.9973</v>
      </c>
      <c r="G296" s="152">
        <v>9893.1043</v>
      </c>
      <c r="H296" s="152">
        <v>98106.4792</v>
      </c>
      <c r="I296" s="152">
        <v>96186.7116</v>
      </c>
    </row>
    <row r="297">
      <c r="A297" s="152">
        <v>1.4821596E9</v>
      </c>
      <c r="B297" s="152">
        <v>99357.3765</v>
      </c>
      <c r="C297" s="152">
        <v>85893.9922</v>
      </c>
      <c r="D297" s="160">
        <v>116195.7</v>
      </c>
      <c r="E297" s="152">
        <v>26571.7445</v>
      </c>
      <c r="F297" s="152">
        <v>125993.9973</v>
      </c>
      <c r="G297" s="152">
        <v>9893.7922</v>
      </c>
      <c r="H297" s="152">
        <v>98960.8785</v>
      </c>
      <c r="I297" s="152">
        <v>96145.371</v>
      </c>
    </row>
    <row r="298">
      <c r="A298" s="152">
        <v>1.48221E9</v>
      </c>
      <c r="B298" s="152">
        <v>99357.3765</v>
      </c>
      <c r="C298" s="152">
        <v>85949.2494</v>
      </c>
      <c r="D298" s="160">
        <v>116846.0</v>
      </c>
      <c r="E298" s="152">
        <v>26768.5118</v>
      </c>
      <c r="F298" s="152">
        <v>126505.2821</v>
      </c>
      <c r="G298" s="152">
        <v>9876.3906</v>
      </c>
      <c r="H298" s="152">
        <v>99298.4083</v>
      </c>
      <c r="I298" s="152">
        <v>95741.6112</v>
      </c>
    </row>
    <row r="299">
      <c r="A299" s="156">
        <v>1.4822964E9</v>
      </c>
      <c r="B299" s="156">
        <v>99357.3765</v>
      </c>
      <c r="C299" s="156">
        <v>85858.8747</v>
      </c>
      <c r="D299" s="159">
        <v>117043.41</v>
      </c>
      <c r="E299" s="152">
        <v>26643.7728</v>
      </c>
      <c r="F299" s="152">
        <v>127433.5659</v>
      </c>
      <c r="G299" s="152">
        <v>9885.5183</v>
      </c>
      <c r="H299" s="152">
        <v>99257.7893</v>
      </c>
      <c r="I299" s="152">
        <v>95632.7476</v>
      </c>
    </row>
    <row r="300">
      <c r="A300" s="152">
        <v>1.4823828E9</v>
      </c>
      <c r="B300" s="152">
        <v>99357.3765</v>
      </c>
      <c r="C300" s="152">
        <v>86169.8916</v>
      </c>
      <c r="D300" s="160">
        <v>117171.28</v>
      </c>
      <c r="E300" s="152">
        <v>26626.0968</v>
      </c>
      <c r="F300" s="152">
        <v>126789.9298</v>
      </c>
      <c r="G300" s="152">
        <v>9885.3195</v>
      </c>
      <c r="H300" s="152">
        <v>98949.1235</v>
      </c>
      <c r="I300" s="152">
        <v>95959.7977</v>
      </c>
    </row>
    <row r="301">
      <c r="A301" s="156">
        <v>1.4824692E9</v>
      </c>
      <c r="B301" s="156">
        <v>99357.3765</v>
      </c>
      <c r="C301" s="156">
        <v>85729.5715</v>
      </c>
      <c r="D301" s="159">
        <v>116802.6</v>
      </c>
      <c r="E301" s="152">
        <v>26636.0245</v>
      </c>
      <c r="F301" s="152">
        <v>126448.6197</v>
      </c>
      <c r="G301" s="152">
        <v>9888.1966</v>
      </c>
      <c r="H301" s="152">
        <v>98918.7037</v>
      </c>
      <c r="I301" s="152">
        <v>96064.5272</v>
      </c>
    </row>
    <row r="302">
      <c r="A302" s="152">
        <v>1.4825556E9</v>
      </c>
      <c r="B302" s="152">
        <v>99357.3765</v>
      </c>
      <c r="C302" s="152">
        <v>87095.2925</v>
      </c>
      <c r="D302" s="160">
        <v>116916.76</v>
      </c>
      <c r="E302" s="152">
        <v>26675.7383</v>
      </c>
      <c r="F302" s="152">
        <v>126680.0952</v>
      </c>
      <c r="G302" s="152">
        <v>9890.5291</v>
      </c>
      <c r="H302" s="152">
        <v>98918.7037</v>
      </c>
      <c r="I302" s="152">
        <v>96223.4588</v>
      </c>
    </row>
    <row r="303">
      <c r="A303" s="156">
        <v>1.4828508E9</v>
      </c>
      <c r="B303" s="156">
        <v>99357.3765</v>
      </c>
      <c r="C303" s="156">
        <v>87095.2925</v>
      </c>
      <c r="D303" s="159">
        <v>116916.76</v>
      </c>
      <c r="E303" s="152">
        <v>26681.5614</v>
      </c>
      <c r="F303" s="152">
        <v>126680.0952</v>
      </c>
      <c r="G303" s="152">
        <v>9891.0594</v>
      </c>
      <c r="H303" s="152">
        <v>98877.0051</v>
      </c>
      <c r="I303" s="152">
        <v>96214.272</v>
      </c>
    </row>
    <row r="304">
      <c r="A304" s="156">
        <v>1.4829012E9</v>
      </c>
      <c r="B304" s="156">
        <v>99473.5474</v>
      </c>
      <c r="C304" s="156">
        <v>87799.9496</v>
      </c>
      <c r="D304" s="159">
        <v>117279.58</v>
      </c>
      <c r="E304" s="152">
        <v>26681.9703</v>
      </c>
      <c r="F304" s="152">
        <v>127293.4712</v>
      </c>
      <c r="G304" s="152">
        <v>9889.7533</v>
      </c>
      <c r="H304" s="152">
        <v>98871.6557</v>
      </c>
      <c r="I304" s="152">
        <v>96279.039</v>
      </c>
    </row>
    <row r="305">
      <c r="A305" s="152">
        <v>1.4829876E9</v>
      </c>
      <c r="B305" s="152">
        <v>99611.6712</v>
      </c>
      <c r="C305" s="152">
        <v>87439.7348</v>
      </c>
      <c r="D305" s="160">
        <v>116795.64</v>
      </c>
      <c r="E305" s="152">
        <v>26775.1555</v>
      </c>
      <c r="F305" s="152">
        <v>125352.3065</v>
      </c>
      <c r="G305" s="152">
        <v>9890.1409</v>
      </c>
      <c r="H305" s="152">
        <v>98880.2347</v>
      </c>
      <c r="I305" s="152">
        <v>95848.1781</v>
      </c>
    </row>
    <row r="306">
      <c r="A306" s="156">
        <v>1.483074E9</v>
      </c>
      <c r="B306" s="156">
        <v>99611.6712</v>
      </c>
      <c r="C306" s="156">
        <v>87129.3805</v>
      </c>
      <c r="D306" s="159">
        <v>116769.74</v>
      </c>
      <c r="E306" s="152">
        <v>26800.4231</v>
      </c>
      <c r="F306" s="152">
        <v>125310.5499</v>
      </c>
      <c r="G306" s="152">
        <v>9880.1088</v>
      </c>
      <c r="H306" s="152">
        <v>98882.7549</v>
      </c>
      <c r="I306" s="152">
        <v>97241.3563</v>
      </c>
    </row>
    <row r="307">
      <c r="A307" s="152">
        <v>1.4831604E9</v>
      </c>
      <c r="B307" s="152">
        <v>99611.6712</v>
      </c>
      <c r="C307" s="152">
        <v>86665.6402</v>
      </c>
      <c r="D307" s="160">
        <v>115916.24</v>
      </c>
      <c r="E307" s="152">
        <v>26754.7185</v>
      </c>
      <c r="F307" s="152">
        <v>124480.4763</v>
      </c>
      <c r="G307" s="152">
        <v>9885.1017</v>
      </c>
      <c r="H307" s="152">
        <v>98882.7549</v>
      </c>
      <c r="I307" s="152">
        <v>96886.2865</v>
      </c>
    </row>
    <row r="308">
      <c r="A308" s="156">
        <v>1.4834556E9</v>
      </c>
      <c r="B308" s="156">
        <v>99611.6712</v>
      </c>
      <c r="C308" s="156">
        <v>86665.6402</v>
      </c>
      <c r="D308" s="159">
        <v>115912.7</v>
      </c>
      <c r="E308" s="152">
        <v>26752.1181</v>
      </c>
      <c r="F308" s="152">
        <v>124480.4763</v>
      </c>
      <c r="G308" s="152">
        <v>9894.3882</v>
      </c>
      <c r="H308" s="152">
        <v>98885.3893</v>
      </c>
      <c r="I308" s="152">
        <v>96245.0478</v>
      </c>
    </row>
    <row r="309">
      <c r="A309" s="156">
        <v>1.483506E9</v>
      </c>
      <c r="B309" s="156">
        <v>99684.6969</v>
      </c>
      <c r="C309" s="156">
        <v>87833.548</v>
      </c>
      <c r="D309" s="159">
        <v>116772.28</v>
      </c>
      <c r="E309" s="152">
        <v>26883.5746</v>
      </c>
      <c r="F309" s="152">
        <v>126183.3942</v>
      </c>
      <c r="G309" s="152">
        <v>9894.2703</v>
      </c>
      <c r="H309" s="152">
        <v>98874.6278</v>
      </c>
      <c r="I309" s="152">
        <v>95878.0352</v>
      </c>
    </row>
    <row r="310">
      <c r="A310" s="152">
        <v>1.4835924E9</v>
      </c>
      <c r="B310" s="152">
        <v>99859.7691</v>
      </c>
      <c r="C310" s="152">
        <v>89016.0965</v>
      </c>
      <c r="D310" s="160">
        <v>117298.01</v>
      </c>
      <c r="E310" s="152">
        <v>26872.5071</v>
      </c>
      <c r="F310" s="152">
        <v>127608.363</v>
      </c>
      <c r="G310" s="152">
        <v>9886.936</v>
      </c>
      <c r="H310" s="152">
        <v>98896.6378</v>
      </c>
      <c r="I310" s="152">
        <v>96608.8451</v>
      </c>
    </row>
    <row r="311">
      <c r="A311" s="156">
        <v>1.4836788E9</v>
      </c>
      <c r="B311" s="156">
        <v>99859.7691</v>
      </c>
      <c r="C311" s="156">
        <v>89715.6568</v>
      </c>
      <c r="D311" s="159">
        <v>118523.17</v>
      </c>
      <c r="E311" s="152">
        <v>27141.7169</v>
      </c>
      <c r="F311" s="152">
        <v>127412.3621</v>
      </c>
      <c r="G311" s="152">
        <v>9863.1649</v>
      </c>
      <c r="H311" s="152">
        <v>98912.0335</v>
      </c>
      <c r="I311" s="152">
        <v>97589.536</v>
      </c>
    </row>
    <row r="312">
      <c r="A312" s="152">
        <v>1.4837652E9</v>
      </c>
      <c r="B312" s="152">
        <v>99859.7691</v>
      </c>
      <c r="C312" s="152">
        <v>90355.4623</v>
      </c>
      <c r="D312" s="160">
        <v>118553.6</v>
      </c>
      <c r="E312" s="152">
        <v>27110.9483</v>
      </c>
      <c r="F312" s="152">
        <v>128334.8583</v>
      </c>
      <c r="G312" s="152">
        <v>9893.0048</v>
      </c>
      <c r="H312" s="152">
        <v>98912.0335</v>
      </c>
      <c r="I312" s="152">
        <v>96926.249</v>
      </c>
    </row>
    <row r="313">
      <c r="A313" s="156">
        <v>1.483974E9</v>
      </c>
      <c r="B313" s="156">
        <v>99859.7691</v>
      </c>
      <c r="C313" s="156">
        <v>90355.4623</v>
      </c>
      <c r="D313" s="159">
        <v>118553.6</v>
      </c>
      <c r="E313" s="152">
        <v>27090.0423</v>
      </c>
      <c r="F313" s="152">
        <v>128334.8583</v>
      </c>
      <c r="G313" s="152">
        <v>9893.4831</v>
      </c>
      <c r="H313" s="152">
        <v>98900.6703</v>
      </c>
      <c r="I313" s="152">
        <v>96907.8754</v>
      </c>
    </row>
    <row r="314">
      <c r="A314" s="156">
        <v>1.4840244E9</v>
      </c>
      <c r="B314" s="156">
        <v>99859.7691</v>
      </c>
      <c r="C314" s="156">
        <v>90656.2616</v>
      </c>
      <c r="D314" s="159">
        <v>119218.08</v>
      </c>
      <c r="E314" s="152">
        <v>27422.4884</v>
      </c>
      <c r="F314" s="152">
        <v>127557.6453</v>
      </c>
      <c r="G314" s="152">
        <v>9895.4846</v>
      </c>
      <c r="H314" s="152">
        <v>98917.7074</v>
      </c>
      <c r="I314" s="152">
        <v>97424.1736</v>
      </c>
    </row>
    <row r="315">
      <c r="A315" s="152">
        <v>1.4841108E9</v>
      </c>
      <c r="B315" s="152">
        <v>99859.7691</v>
      </c>
      <c r="C315" s="152">
        <v>90613.9157</v>
      </c>
      <c r="D315" s="160">
        <v>119456.12</v>
      </c>
      <c r="E315" s="152">
        <v>27674.2176</v>
      </c>
      <c r="F315" s="152">
        <v>127513.8395</v>
      </c>
      <c r="G315" s="152">
        <v>9886.326</v>
      </c>
      <c r="H315" s="152">
        <v>98915.8182</v>
      </c>
      <c r="I315" s="152">
        <v>97115.0378</v>
      </c>
    </row>
    <row r="316">
      <c r="A316" s="156">
        <v>1.4841972E9</v>
      </c>
      <c r="B316" s="156">
        <v>99859.7691</v>
      </c>
      <c r="C316" s="156">
        <v>91171.3364</v>
      </c>
      <c r="D316" s="159">
        <v>119804.65</v>
      </c>
      <c r="E316" s="152">
        <v>27962.4719</v>
      </c>
      <c r="F316" s="152">
        <v>128186.9929</v>
      </c>
      <c r="G316" s="152">
        <v>9879.5321</v>
      </c>
      <c r="H316" s="152">
        <v>98943.5295</v>
      </c>
      <c r="I316" s="152">
        <v>97504.0988</v>
      </c>
    </row>
    <row r="317">
      <c r="A317" s="152">
        <v>1.4842836E9</v>
      </c>
      <c r="B317" s="152">
        <v>99859.7691</v>
      </c>
      <c r="C317" s="152">
        <v>90877.788</v>
      </c>
      <c r="D317" s="160">
        <v>119756.8</v>
      </c>
      <c r="E317" s="152">
        <v>27713.6148</v>
      </c>
      <c r="F317" s="152">
        <v>127652.7681</v>
      </c>
      <c r="G317" s="152">
        <v>9879.5465</v>
      </c>
      <c r="H317" s="152">
        <v>98935.3238</v>
      </c>
      <c r="I317" s="152">
        <v>97700.237</v>
      </c>
    </row>
    <row r="318">
      <c r="A318" s="156">
        <v>1.48437E9</v>
      </c>
      <c r="B318" s="156">
        <v>99859.7691</v>
      </c>
      <c r="C318" s="156">
        <v>91957.9112</v>
      </c>
      <c r="D318" s="159">
        <v>119902.1</v>
      </c>
      <c r="E318" s="152">
        <v>27619.191</v>
      </c>
      <c r="F318" s="152">
        <v>128139.4194</v>
      </c>
      <c r="G318" s="152">
        <v>9884.6471</v>
      </c>
      <c r="H318" s="152">
        <v>98935.3238</v>
      </c>
      <c r="I318" s="152">
        <v>97951.4959</v>
      </c>
    </row>
    <row r="319">
      <c r="A319" s="152">
        <v>1.4846652E9</v>
      </c>
      <c r="B319" s="152">
        <v>99859.7691</v>
      </c>
      <c r="C319" s="152">
        <v>91957.9112</v>
      </c>
      <c r="D319" s="160">
        <v>119902.1</v>
      </c>
      <c r="E319" s="152">
        <v>27901.3447</v>
      </c>
      <c r="F319" s="152">
        <v>128139.4194</v>
      </c>
      <c r="G319" s="152">
        <v>9892.7001</v>
      </c>
      <c r="H319" s="152">
        <v>98484.8494</v>
      </c>
      <c r="I319" s="152">
        <v>97575.7558</v>
      </c>
    </row>
    <row r="320">
      <c r="A320" s="152">
        <v>1.4847156E9</v>
      </c>
      <c r="B320" s="152">
        <v>99835.4923</v>
      </c>
      <c r="C320" s="152">
        <v>91017.0217</v>
      </c>
      <c r="D320" s="160">
        <v>120454.06</v>
      </c>
      <c r="E320" s="152">
        <v>27913.3323</v>
      </c>
      <c r="F320" s="152">
        <v>127299.8178</v>
      </c>
      <c r="G320" s="152">
        <v>9891.7108</v>
      </c>
      <c r="H320" s="152">
        <v>97815.6702</v>
      </c>
      <c r="I320" s="152">
        <v>98442.9897</v>
      </c>
    </row>
    <row r="321">
      <c r="A321" s="156">
        <v>1.484802E9</v>
      </c>
      <c r="B321" s="156">
        <v>99951.4186</v>
      </c>
      <c r="C321" s="156">
        <v>91514.6456</v>
      </c>
      <c r="D321" s="159">
        <v>119946.8</v>
      </c>
      <c r="E321" s="152">
        <v>27828.5881</v>
      </c>
      <c r="F321" s="152">
        <v>127803.9037</v>
      </c>
      <c r="G321" s="152">
        <v>9863.8719</v>
      </c>
      <c r="H321" s="152">
        <v>98460.4785</v>
      </c>
      <c r="I321" s="152">
        <v>97811.3972</v>
      </c>
    </row>
    <row r="322">
      <c r="A322" s="152">
        <v>1.4848884E9</v>
      </c>
      <c r="B322" s="152">
        <v>99951.4186</v>
      </c>
      <c r="C322" s="152">
        <v>92192.438</v>
      </c>
      <c r="D322" s="160">
        <v>119695.58</v>
      </c>
      <c r="E322" s="152">
        <v>27860.1523</v>
      </c>
      <c r="F322" s="152">
        <v>126982.2663</v>
      </c>
      <c r="G322" s="152">
        <v>9848.1607</v>
      </c>
      <c r="H322" s="152">
        <v>98112.7146</v>
      </c>
      <c r="I322" s="152">
        <v>98099.4034</v>
      </c>
    </row>
    <row r="323">
      <c r="A323" s="156">
        <v>1.4849748E9</v>
      </c>
      <c r="B323" s="156">
        <v>99951.4186</v>
      </c>
      <c r="C323" s="156">
        <v>91870.7247</v>
      </c>
      <c r="D323" s="159">
        <v>119843.26</v>
      </c>
      <c r="E323" s="152">
        <v>27732.7378</v>
      </c>
      <c r="F323" s="152">
        <v>127789.0805</v>
      </c>
      <c r="G323" s="152">
        <v>9857.8606</v>
      </c>
      <c r="H323" s="152">
        <v>98112.7146</v>
      </c>
      <c r="I323" s="152">
        <v>98482.9523</v>
      </c>
    </row>
    <row r="324">
      <c r="A324" s="152">
        <v>1.4851836E9</v>
      </c>
      <c r="B324" s="152">
        <v>99951.4186</v>
      </c>
      <c r="C324" s="152">
        <v>91870.7247</v>
      </c>
      <c r="D324" s="160">
        <v>119843.26</v>
      </c>
      <c r="E324" s="152">
        <v>27834.7767</v>
      </c>
      <c r="F324" s="152">
        <v>127789.0805</v>
      </c>
      <c r="G324" s="152">
        <v>9864.8827</v>
      </c>
      <c r="H324" s="152">
        <v>97215.7631</v>
      </c>
      <c r="I324" s="152">
        <v>98589.9785</v>
      </c>
    </row>
    <row r="325">
      <c r="A325" s="152">
        <v>1.485234E9</v>
      </c>
      <c r="B325" s="152">
        <v>99951.4186</v>
      </c>
      <c r="C325" s="152">
        <v>92194.9676</v>
      </c>
      <c r="D325" s="160">
        <v>120369.48</v>
      </c>
      <c r="E325" s="152">
        <v>27909.2933</v>
      </c>
      <c r="F325" s="152">
        <v>127214.215</v>
      </c>
      <c r="G325" s="152">
        <v>9865.9344</v>
      </c>
      <c r="H325" s="152">
        <v>96988.1242</v>
      </c>
      <c r="I325" s="152">
        <v>99017.6241</v>
      </c>
    </row>
    <row r="326">
      <c r="A326" s="156">
        <v>1.4853204E9</v>
      </c>
      <c r="B326" s="156">
        <v>99951.4186</v>
      </c>
      <c r="C326" s="156">
        <v>93105.7473</v>
      </c>
      <c r="D326" s="159">
        <v>120438.56</v>
      </c>
      <c r="E326" s="152">
        <v>27861.8354</v>
      </c>
      <c r="F326" s="152">
        <v>128731.7032</v>
      </c>
      <c r="G326" s="152">
        <v>9840.9862</v>
      </c>
      <c r="H326" s="152">
        <v>97220.9089</v>
      </c>
      <c r="I326" s="152">
        <v>98734.2113</v>
      </c>
    </row>
    <row r="327">
      <c r="A327" s="152">
        <v>1.4854068E9</v>
      </c>
      <c r="B327" s="152">
        <v>99951.4186</v>
      </c>
      <c r="C327" s="152">
        <v>94538.5262</v>
      </c>
      <c r="D327" s="160">
        <v>120437.35</v>
      </c>
      <c r="E327" s="152">
        <v>28062.7944</v>
      </c>
      <c r="F327" s="152">
        <v>130754.8373</v>
      </c>
      <c r="G327" s="152">
        <v>9838.2169</v>
      </c>
      <c r="H327" s="152">
        <v>96999.6144</v>
      </c>
      <c r="I327" s="152">
        <v>98955.1538</v>
      </c>
    </row>
    <row r="328">
      <c r="A328" s="156">
        <v>1.4854932E9</v>
      </c>
      <c r="B328" s="156">
        <v>99951.4186</v>
      </c>
      <c r="C328" s="156">
        <v>94252.5688</v>
      </c>
      <c r="D328" s="159">
        <v>120315.89</v>
      </c>
      <c r="E328" s="152">
        <v>28005.3563</v>
      </c>
      <c r="F328" s="152">
        <v>130579.8721</v>
      </c>
      <c r="G328" s="152">
        <v>9830.8313</v>
      </c>
      <c r="H328" s="152">
        <v>98286.3701</v>
      </c>
      <c r="I328" s="152">
        <v>98321.2646</v>
      </c>
    </row>
    <row r="329">
      <c r="A329" s="152">
        <v>1.4855796E9</v>
      </c>
      <c r="B329" s="152">
        <v>99951.4186</v>
      </c>
      <c r="C329" s="152">
        <v>94424.2248</v>
      </c>
      <c r="D329" s="160">
        <v>120594.02</v>
      </c>
      <c r="E329" s="152">
        <v>27951.5334</v>
      </c>
      <c r="F329" s="152">
        <v>130217.9528</v>
      </c>
      <c r="G329" s="152">
        <v>9832.7365</v>
      </c>
      <c r="H329" s="152">
        <v>98286.3701</v>
      </c>
      <c r="I329" s="152">
        <v>98452.1765</v>
      </c>
    </row>
    <row r="330">
      <c r="A330" s="156">
        <v>1.4857884E9</v>
      </c>
      <c r="B330" s="156">
        <v>99951.4186</v>
      </c>
      <c r="C330" s="156">
        <v>94424.2248</v>
      </c>
      <c r="D330" s="159">
        <v>120594.02</v>
      </c>
      <c r="E330" s="152">
        <v>27999.3779</v>
      </c>
      <c r="F330" s="152">
        <v>130217.9528</v>
      </c>
      <c r="G330" s="152">
        <v>9834.1558</v>
      </c>
      <c r="H330" s="152">
        <v>98314.4089</v>
      </c>
      <c r="I330" s="152">
        <v>98630.4004</v>
      </c>
    </row>
    <row r="331">
      <c r="A331" s="156">
        <v>1.4858388E9</v>
      </c>
      <c r="B331" s="156">
        <v>99951.4186</v>
      </c>
      <c r="C331" s="156">
        <v>93929.8067</v>
      </c>
      <c r="D331" s="159">
        <v>120160.98</v>
      </c>
      <c r="E331" s="152">
        <v>27868.1716</v>
      </c>
      <c r="F331" s="152">
        <v>128742.7508</v>
      </c>
      <c r="G331" s="152">
        <v>9849.2103</v>
      </c>
      <c r="H331" s="152">
        <v>98334.4507</v>
      </c>
      <c r="I331" s="152">
        <v>98542.2072</v>
      </c>
    </row>
    <row r="332">
      <c r="A332" s="152">
        <v>1.4859252E9</v>
      </c>
      <c r="B332" s="152">
        <v>99951.4186</v>
      </c>
      <c r="C332" s="152">
        <v>94516.528</v>
      </c>
      <c r="D332" s="160">
        <v>120712.76</v>
      </c>
      <c r="E332" s="152">
        <v>27961.777</v>
      </c>
      <c r="F332" s="152">
        <v>128705.2915</v>
      </c>
      <c r="G332" s="152">
        <v>9858.0064</v>
      </c>
      <c r="H332" s="152">
        <v>98339.8806</v>
      </c>
      <c r="I332" s="152">
        <v>99401.6323</v>
      </c>
    </row>
    <row r="333">
      <c r="A333" s="156">
        <v>1.4860116E9</v>
      </c>
      <c r="B333" s="156">
        <v>99951.4186</v>
      </c>
      <c r="C333" s="156">
        <v>94305.2717</v>
      </c>
      <c r="D333" s="159">
        <v>120814.67</v>
      </c>
      <c r="E333" s="152">
        <v>27896.1349</v>
      </c>
      <c r="F333" s="152">
        <v>128778.1608</v>
      </c>
      <c r="G333" s="152">
        <v>9840.2667</v>
      </c>
      <c r="H333" s="152">
        <v>98351.8315</v>
      </c>
      <c r="I333" s="152">
        <v>99074.5822</v>
      </c>
    </row>
    <row r="334">
      <c r="A334" s="152">
        <v>1.486098E9</v>
      </c>
      <c r="B334" s="152">
        <v>99951.4186</v>
      </c>
      <c r="C334" s="152">
        <v>94483.2205</v>
      </c>
      <c r="D334" s="160">
        <v>120955.17</v>
      </c>
      <c r="E334" s="152">
        <v>27857.6293</v>
      </c>
      <c r="F334" s="152">
        <v>128891.2509</v>
      </c>
      <c r="G334" s="152">
        <v>9845.6345</v>
      </c>
      <c r="H334" s="152">
        <v>98353.5071</v>
      </c>
      <c r="I334" s="152">
        <v>99041.5098</v>
      </c>
    </row>
    <row r="335">
      <c r="A335" s="156">
        <v>1.4861844E9</v>
      </c>
      <c r="B335" s="156">
        <v>99951.4186</v>
      </c>
      <c r="C335" s="156">
        <v>95678.6116</v>
      </c>
      <c r="D335" s="159">
        <v>121599.58</v>
      </c>
      <c r="E335" s="152">
        <v>27752.6426</v>
      </c>
      <c r="F335" s="152">
        <v>130645.4098</v>
      </c>
      <c r="G335" s="152">
        <v>9848.1698</v>
      </c>
      <c r="H335" s="152">
        <v>98353.5071</v>
      </c>
      <c r="I335" s="152">
        <v>99258.7776</v>
      </c>
    </row>
    <row r="336">
      <c r="A336" s="152">
        <v>1.4863932E9</v>
      </c>
      <c r="B336" s="152">
        <v>99951.4186</v>
      </c>
      <c r="C336" s="152">
        <v>95678.6116</v>
      </c>
      <c r="D336" s="160">
        <v>121599.58</v>
      </c>
      <c r="E336" s="152">
        <v>27775.7962</v>
      </c>
      <c r="F336" s="152">
        <v>130645.4098</v>
      </c>
      <c r="G336" s="152">
        <v>9848.7015</v>
      </c>
      <c r="H336" s="152">
        <v>98500.8241</v>
      </c>
      <c r="I336" s="152">
        <v>99230.2985</v>
      </c>
    </row>
    <row r="337">
      <c r="A337" s="152">
        <v>1.4864436E9</v>
      </c>
      <c r="B337" s="152">
        <v>99951.4186</v>
      </c>
      <c r="C337" s="152">
        <v>96149.8156</v>
      </c>
      <c r="D337" s="160">
        <v>122150.72</v>
      </c>
      <c r="E337" s="152">
        <v>27827.5937</v>
      </c>
      <c r="F337" s="152">
        <v>130173.0229</v>
      </c>
      <c r="G337" s="152">
        <v>9863.919</v>
      </c>
      <c r="H337" s="152">
        <v>98161.8014</v>
      </c>
      <c r="I337" s="152">
        <v>98870.1759</v>
      </c>
    </row>
    <row r="338">
      <c r="A338" s="156">
        <v>1.48653E9</v>
      </c>
      <c r="B338" s="156">
        <v>99951.4186</v>
      </c>
      <c r="C338" s="156">
        <v>96540.6838</v>
      </c>
      <c r="D338" s="159">
        <v>122527.15</v>
      </c>
      <c r="E338" s="152">
        <v>27920.788</v>
      </c>
      <c r="F338" s="152">
        <v>130202.1154</v>
      </c>
      <c r="G338" s="152">
        <v>9855.5164</v>
      </c>
      <c r="H338" s="152">
        <v>98071.4505</v>
      </c>
      <c r="I338" s="152">
        <v>98278.0867</v>
      </c>
    </row>
    <row r="339">
      <c r="A339" s="152">
        <v>1.4866164E9</v>
      </c>
      <c r="B339" s="152">
        <v>99951.4186</v>
      </c>
      <c r="C339" s="152">
        <v>97091.346</v>
      </c>
      <c r="D339" s="160">
        <v>123295.54</v>
      </c>
      <c r="E339" s="152">
        <v>27880.2199</v>
      </c>
      <c r="F339" s="152">
        <v>130512.2739</v>
      </c>
      <c r="G339" s="152">
        <v>9856.1412</v>
      </c>
      <c r="H339" s="152">
        <v>97954.9974</v>
      </c>
      <c r="I339" s="152">
        <v>98392.9217</v>
      </c>
    </row>
    <row r="340">
      <c r="A340" s="156">
        <v>1.4867028E9</v>
      </c>
      <c r="B340" s="156">
        <v>99951.4186</v>
      </c>
      <c r="C340" s="156">
        <v>98142.63</v>
      </c>
      <c r="D340" s="159">
        <v>123292.89</v>
      </c>
      <c r="E340" s="152">
        <v>27616.9177</v>
      </c>
      <c r="F340" s="152">
        <v>131925.625</v>
      </c>
      <c r="G340" s="152">
        <v>9835.8472</v>
      </c>
      <c r="H340" s="152">
        <v>98108.6163</v>
      </c>
      <c r="I340" s="152">
        <v>98081.4892</v>
      </c>
    </row>
    <row r="341">
      <c r="A341" s="152">
        <v>1.4867892E9</v>
      </c>
      <c r="B341" s="152">
        <v>99951.4186</v>
      </c>
      <c r="C341" s="152">
        <v>97750.4474</v>
      </c>
      <c r="D341" s="160">
        <v>123795.76</v>
      </c>
      <c r="E341" s="152">
        <v>27681.5422</v>
      </c>
      <c r="F341" s="152">
        <v>132900.4603</v>
      </c>
      <c r="G341" s="152">
        <v>9825.1534</v>
      </c>
      <c r="H341" s="152">
        <v>98108.6163</v>
      </c>
      <c r="I341" s="152">
        <v>97928.9883</v>
      </c>
    </row>
    <row r="342">
      <c r="A342" s="156">
        <v>1.486998E9</v>
      </c>
      <c r="B342" s="156">
        <v>99951.4186</v>
      </c>
      <c r="C342" s="156">
        <v>97750.4474</v>
      </c>
      <c r="D342" s="159">
        <v>123795.76</v>
      </c>
      <c r="E342" s="152">
        <v>27584.1157</v>
      </c>
      <c r="F342" s="152">
        <v>132900.4603</v>
      </c>
      <c r="G342" s="152">
        <v>9818.6295</v>
      </c>
      <c r="H342" s="152">
        <v>98498.6105</v>
      </c>
      <c r="I342" s="152">
        <v>97727.7974</v>
      </c>
    </row>
    <row r="343">
      <c r="A343" s="156">
        <v>1.4870484E9</v>
      </c>
      <c r="B343" s="156">
        <v>99951.4186</v>
      </c>
      <c r="C343" s="156">
        <v>98237.0062</v>
      </c>
      <c r="D343" s="159">
        <v>124169.44</v>
      </c>
      <c r="E343" s="152">
        <v>27547.6788</v>
      </c>
      <c r="F343" s="152">
        <v>134230.8441</v>
      </c>
      <c r="G343" s="152">
        <v>9815.1507</v>
      </c>
      <c r="H343" s="152">
        <v>98580.4014</v>
      </c>
      <c r="I343" s="152">
        <v>97545.4394</v>
      </c>
    </row>
    <row r="344">
      <c r="A344" s="152">
        <v>1.4871348E9</v>
      </c>
      <c r="B344" s="152">
        <v>99951.4186</v>
      </c>
      <c r="C344" s="152">
        <v>97913.8676</v>
      </c>
      <c r="D344" s="160">
        <v>124440.95</v>
      </c>
      <c r="E344" s="152">
        <v>27414.8666</v>
      </c>
      <c r="F344" s="152">
        <v>135242.1406</v>
      </c>
      <c r="G344" s="152">
        <v>9808.3291</v>
      </c>
      <c r="H344" s="152">
        <v>98513.2955</v>
      </c>
      <c r="I344" s="152">
        <v>97354.8133</v>
      </c>
    </row>
    <row r="345">
      <c r="A345" s="156">
        <v>1.4872212E9</v>
      </c>
      <c r="B345" s="156">
        <v>99951.4186</v>
      </c>
      <c r="C345" s="156">
        <v>97322.0921</v>
      </c>
      <c r="D345" s="159">
        <v>125126.84</v>
      </c>
      <c r="E345" s="152">
        <v>27451.2734</v>
      </c>
      <c r="F345" s="152">
        <v>136514.9628</v>
      </c>
      <c r="G345" s="152">
        <v>9805.7811</v>
      </c>
      <c r="H345" s="152">
        <v>99042.0765</v>
      </c>
      <c r="I345" s="152">
        <v>97583.5646</v>
      </c>
    </row>
    <row r="346">
      <c r="A346" s="152">
        <v>1.4873076E9</v>
      </c>
      <c r="B346" s="152">
        <v>99951.4186</v>
      </c>
      <c r="C346" s="152">
        <v>96147.204</v>
      </c>
      <c r="D346" s="160">
        <v>125378.06</v>
      </c>
      <c r="E346" s="152">
        <v>27578.0946</v>
      </c>
      <c r="F346" s="152">
        <v>136331.5775</v>
      </c>
      <c r="G346" s="152">
        <v>9813.6</v>
      </c>
      <c r="H346" s="152">
        <v>99008.521</v>
      </c>
      <c r="I346" s="152">
        <v>98207.8076</v>
      </c>
    </row>
    <row r="347">
      <c r="A347" s="156">
        <v>1.487394E9</v>
      </c>
      <c r="B347" s="156">
        <v>99951.4186</v>
      </c>
      <c r="C347" s="156">
        <v>95866.2099</v>
      </c>
      <c r="D347" s="159">
        <v>125813.06</v>
      </c>
      <c r="E347" s="152">
        <v>27530.0947</v>
      </c>
      <c r="F347" s="152">
        <v>136692.507</v>
      </c>
      <c r="G347" s="152">
        <v>9830.7716</v>
      </c>
      <c r="H347" s="152">
        <v>99008.521</v>
      </c>
      <c r="I347" s="152">
        <v>97702.5336</v>
      </c>
    </row>
    <row r="348">
      <c r="A348" s="152">
        <v>1.4876892E9</v>
      </c>
      <c r="B348" s="152">
        <v>99951.4186</v>
      </c>
      <c r="C348" s="152">
        <v>95866.2099</v>
      </c>
      <c r="D348" s="160">
        <v>125813.06</v>
      </c>
      <c r="E348" s="152">
        <v>27451.2487</v>
      </c>
      <c r="F348" s="152">
        <v>136692.507</v>
      </c>
      <c r="G348" s="152">
        <v>9818.9917</v>
      </c>
      <c r="H348" s="152">
        <v>98406.1779</v>
      </c>
      <c r="I348" s="152">
        <v>97635.47</v>
      </c>
    </row>
    <row r="349">
      <c r="A349" s="152">
        <v>1.4877396E9</v>
      </c>
      <c r="B349" s="152">
        <v>100364.0069</v>
      </c>
      <c r="C349" s="152">
        <v>95505.6554</v>
      </c>
      <c r="D349" s="160">
        <v>126452.66</v>
      </c>
      <c r="E349" s="152">
        <v>27405.6117</v>
      </c>
      <c r="F349" s="152">
        <v>138178.2349</v>
      </c>
      <c r="G349" s="152">
        <v>9818.7807</v>
      </c>
      <c r="H349" s="152">
        <v>98770.593</v>
      </c>
      <c r="I349" s="152">
        <v>97014.9017</v>
      </c>
    </row>
    <row r="350">
      <c r="A350" s="156">
        <v>1.487826E9</v>
      </c>
      <c r="B350" s="156">
        <v>100162.7447</v>
      </c>
      <c r="C350" s="156">
        <v>95533.8093</v>
      </c>
      <c r="D350" s="159">
        <v>126512.83</v>
      </c>
      <c r="E350" s="152">
        <v>27301.5818</v>
      </c>
      <c r="F350" s="152">
        <v>138027.6532</v>
      </c>
      <c r="G350" s="152">
        <v>9825.3302</v>
      </c>
      <c r="H350" s="152">
        <v>98499.3732</v>
      </c>
      <c r="I350" s="152">
        <v>97100.3389</v>
      </c>
    </row>
    <row r="351">
      <c r="A351" s="152">
        <v>1.4879124E9</v>
      </c>
      <c r="B351" s="152">
        <v>100162.7447</v>
      </c>
      <c r="C351" s="152">
        <v>93640.668</v>
      </c>
      <c r="D351" s="160">
        <v>126673.42</v>
      </c>
      <c r="E351" s="152">
        <v>27345.3189</v>
      </c>
      <c r="F351" s="152">
        <v>138189.8283</v>
      </c>
      <c r="G351" s="152">
        <v>9815.3304</v>
      </c>
      <c r="H351" s="152">
        <v>98982.2539</v>
      </c>
      <c r="I351" s="152">
        <v>97407.178</v>
      </c>
    </row>
    <row r="352">
      <c r="A352" s="156">
        <v>1.4879988E9</v>
      </c>
      <c r="B352" s="156">
        <v>100162.7447</v>
      </c>
      <c r="C352" s="156">
        <v>94023.7147</v>
      </c>
      <c r="D352" s="159">
        <v>127396.1</v>
      </c>
      <c r="E352" s="152">
        <v>27542.9249</v>
      </c>
      <c r="F352" s="152">
        <v>138496.8054</v>
      </c>
      <c r="G352" s="152">
        <v>9832.2267</v>
      </c>
      <c r="H352" s="152">
        <v>98982.2539</v>
      </c>
      <c r="I352" s="152">
        <v>97194.963</v>
      </c>
    </row>
    <row r="353">
      <c r="A353" s="152">
        <v>1.4882076E9</v>
      </c>
      <c r="B353" s="152">
        <v>100162.7447</v>
      </c>
      <c r="C353" s="152">
        <v>94023.7147</v>
      </c>
      <c r="D353" s="160">
        <v>127396.1</v>
      </c>
      <c r="E353" s="152">
        <v>27510.4089</v>
      </c>
      <c r="F353" s="152">
        <v>138496.8054</v>
      </c>
      <c r="G353" s="152">
        <v>9839.4663</v>
      </c>
      <c r="H353" s="152">
        <v>98940.5283</v>
      </c>
      <c r="I353" s="152">
        <v>97115.0378</v>
      </c>
    </row>
    <row r="354">
      <c r="A354" s="152">
        <v>1.488258E9</v>
      </c>
      <c r="B354" s="152">
        <v>100162.7447</v>
      </c>
      <c r="C354" s="152">
        <v>93852.344</v>
      </c>
      <c r="D354" s="160">
        <v>127243.03</v>
      </c>
      <c r="E354" s="152">
        <v>27463.0285</v>
      </c>
      <c r="F354" s="152">
        <v>138878.2732</v>
      </c>
      <c r="G354" s="152">
        <v>9838.3974</v>
      </c>
      <c r="H354" s="152">
        <v>98511.3651</v>
      </c>
      <c r="I354" s="152">
        <v>97408.0967</v>
      </c>
    </row>
    <row r="355">
      <c r="A355" s="156">
        <v>1.4883444E9</v>
      </c>
      <c r="B355" s="156">
        <v>100162.7447</v>
      </c>
      <c r="C355" s="156">
        <v>93441.7031</v>
      </c>
      <c r="D355" s="159">
        <v>127077.62</v>
      </c>
      <c r="E355" s="152">
        <v>27535.108</v>
      </c>
      <c r="F355" s="152">
        <v>138178.6709</v>
      </c>
      <c r="G355" s="152">
        <v>9830.5411</v>
      </c>
      <c r="H355" s="152">
        <v>97406.8007</v>
      </c>
      <c r="I355" s="152">
        <v>97271.2134</v>
      </c>
    </row>
    <row r="356">
      <c r="A356" s="152">
        <v>1.4884308E9</v>
      </c>
      <c r="B356" s="152">
        <v>100162.7447</v>
      </c>
      <c r="C356" s="152">
        <v>93532.1975</v>
      </c>
      <c r="D356" s="160">
        <v>127325.64</v>
      </c>
      <c r="E356" s="152">
        <v>27431.6591</v>
      </c>
      <c r="F356" s="152">
        <v>141686.0343</v>
      </c>
      <c r="G356" s="152">
        <v>9825.0372</v>
      </c>
      <c r="H356" s="152">
        <v>97179.8665</v>
      </c>
      <c r="I356" s="152">
        <v>96966.2116</v>
      </c>
    </row>
    <row r="357">
      <c r="A357" s="156">
        <v>1.4885172E9</v>
      </c>
      <c r="B357" s="156">
        <v>100162.7447</v>
      </c>
      <c r="C357" s="156">
        <v>92479.3931</v>
      </c>
      <c r="D357" s="159">
        <v>126427.95</v>
      </c>
      <c r="E357" s="152">
        <v>27634.2965</v>
      </c>
      <c r="F357" s="152">
        <v>140170.1351</v>
      </c>
      <c r="G357" s="152">
        <v>9831.3681</v>
      </c>
      <c r="H357" s="152">
        <v>96885.3311</v>
      </c>
      <c r="I357" s="152">
        <v>96698.8758</v>
      </c>
    </row>
    <row r="358">
      <c r="A358" s="152">
        <v>1.4886036E9</v>
      </c>
      <c r="B358" s="152">
        <v>100162.7447</v>
      </c>
      <c r="C358" s="152">
        <v>91730.0006</v>
      </c>
      <c r="D358" s="160">
        <v>126526.97</v>
      </c>
      <c r="E358" s="152">
        <v>27602.5263</v>
      </c>
      <c r="F358" s="152">
        <v>140316.4891</v>
      </c>
      <c r="G358" s="152">
        <v>9828.9455</v>
      </c>
      <c r="H358" s="152">
        <v>96885.3311</v>
      </c>
      <c r="I358" s="152">
        <v>97756.2764</v>
      </c>
    </row>
    <row r="359">
      <c r="A359" s="156">
        <v>1.4888124E9</v>
      </c>
      <c r="B359" s="156">
        <v>100162.7447</v>
      </c>
      <c r="C359" s="156">
        <v>91730.0006</v>
      </c>
      <c r="D359" s="159">
        <v>126526.97</v>
      </c>
      <c r="E359" s="152">
        <v>27654.0484</v>
      </c>
      <c r="F359" s="152">
        <v>140316.4891</v>
      </c>
      <c r="G359" s="152">
        <v>9827.2569</v>
      </c>
      <c r="H359" s="152">
        <v>97150.8511</v>
      </c>
      <c r="I359" s="152">
        <v>97745.6846</v>
      </c>
    </row>
    <row r="360">
      <c r="A360" s="156">
        <v>1.4888628E9</v>
      </c>
      <c r="B360" s="156">
        <v>100162.7447</v>
      </c>
      <c r="C360" s="156">
        <v>92769.7442</v>
      </c>
      <c r="D360" s="159">
        <v>125987.25</v>
      </c>
      <c r="E360" s="152">
        <v>27648.4007</v>
      </c>
      <c r="F360" s="152">
        <v>139548.7588</v>
      </c>
      <c r="G360" s="152">
        <v>9832.4771</v>
      </c>
      <c r="H360" s="152">
        <v>97187.021</v>
      </c>
      <c r="I360" s="152">
        <v>97363.8091</v>
      </c>
    </row>
    <row r="361">
      <c r="A361" s="152">
        <v>1.4889492E9</v>
      </c>
      <c r="B361" s="152">
        <v>100162.7447</v>
      </c>
      <c r="C361" s="152">
        <v>92713.9146</v>
      </c>
      <c r="D361" s="160">
        <v>125460.7</v>
      </c>
      <c r="E361" s="152">
        <v>27539.8685</v>
      </c>
      <c r="F361" s="152">
        <v>138792.6623</v>
      </c>
      <c r="G361" s="152">
        <v>9834.6435</v>
      </c>
      <c r="H361" s="152">
        <v>97023.9718</v>
      </c>
      <c r="I361" s="152">
        <v>97272.9301</v>
      </c>
    </row>
    <row r="362">
      <c r="A362" s="156">
        <v>1.4890356E9</v>
      </c>
      <c r="B362" s="156">
        <v>100162.7447</v>
      </c>
      <c r="C362" s="156">
        <v>92418.4103</v>
      </c>
      <c r="D362" s="159">
        <v>124992.9</v>
      </c>
      <c r="E362" s="152">
        <v>27676.2164</v>
      </c>
      <c r="F362" s="152">
        <v>138282.2621</v>
      </c>
      <c r="G362" s="152">
        <v>9842.8533</v>
      </c>
      <c r="H362" s="152">
        <v>96179.242</v>
      </c>
      <c r="I362" s="152">
        <v>97035.1759</v>
      </c>
    </row>
    <row r="363">
      <c r="A363" s="152">
        <v>1.489122E9</v>
      </c>
      <c r="B363" s="152">
        <v>100162.7447</v>
      </c>
      <c r="C363" s="152">
        <v>92720.4516</v>
      </c>
      <c r="D363" s="160">
        <v>124678.57</v>
      </c>
      <c r="E363" s="152">
        <v>27672.4216</v>
      </c>
      <c r="F363" s="152">
        <v>138555.9755</v>
      </c>
      <c r="G363" s="152">
        <v>9852.2251</v>
      </c>
      <c r="H363" s="152">
        <v>96188.6055</v>
      </c>
      <c r="I363" s="152">
        <v>96715.7258</v>
      </c>
    </row>
    <row r="364">
      <c r="A364" s="156">
        <v>1.4892084E9</v>
      </c>
      <c r="B364" s="156">
        <v>100162.7447</v>
      </c>
      <c r="C364" s="156">
        <v>92646.8688</v>
      </c>
      <c r="D364" s="159">
        <v>125066.43</v>
      </c>
      <c r="E364" s="152">
        <v>27588.9167</v>
      </c>
      <c r="F364" s="152">
        <v>139436.2258</v>
      </c>
      <c r="G364" s="152">
        <v>9853.6393</v>
      </c>
      <c r="H364" s="152">
        <v>96188.6055</v>
      </c>
      <c r="I364" s="152">
        <v>95853.7614</v>
      </c>
    </row>
    <row r="365">
      <c r="A365" s="152">
        <v>1.4894136E9</v>
      </c>
      <c r="B365" s="152">
        <v>100162.7447</v>
      </c>
      <c r="C365" s="152">
        <v>92646.8688</v>
      </c>
      <c r="D365" s="160">
        <v>125066.43</v>
      </c>
      <c r="E365" s="152">
        <v>27622.8624</v>
      </c>
      <c r="F365" s="152">
        <v>139436.2258</v>
      </c>
      <c r="G365" s="152">
        <v>9854.1251</v>
      </c>
      <c r="H365" s="152">
        <v>96311.9245</v>
      </c>
      <c r="I365" s="152">
        <v>95706.4288</v>
      </c>
    </row>
    <row r="366">
      <c r="A366" s="152">
        <v>1.489464E9</v>
      </c>
      <c r="B366" s="152">
        <v>100162.7447</v>
      </c>
      <c r="C366" s="152">
        <v>93530.0289</v>
      </c>
      <c r="D366" s="160">
        <v>124916.81</v>
      </c>
      <c r="E366" s="152">
        <v>27607.1138</v>
      </c>
      <c r="F366" s="152">
        <v>139580.4658</v>
      </c>
      <c r="G366" s="152">
        <v>9844.6031</v>
      </c>
      <c r="H366" s="152">
        <v>96196.4157</v>
      </c>
      <c r="I366" s="152">
        <v>96061.2204</v>
      </c>
    </row>
    <row r="367">
      <c r="A367" s="156">
        <v>1.4895504E9</v>
      </c>
      <c r="B367" s="156">
        <v>100162.7447</v>
      </c>
      <c r="C367" s="156">
        <v>93490.8253</v>
      </c>
      <c r="D367" s="159">
        <v>124654.3</v>
      </c>
      <c r="E367" s="152">
        <v>27636.1707</v>
      </c>
      <c r="F367" s="152">
        <v>138685.4294</v>
      </c>
      <c r="G367" s="152">
        <v>9843.5034</v>
      </c>
      <c r="H367" s="152">
        <v>96290.8452</v>
      </c>
      <c r="I367" s="152">
        <v>96420.6017</v>
      </c>
    </row>
    <row r="368">
      <c r="A368" s="152">
        <v>1.4896368E9</v>
      </c>
      <c r="B368" s="152">
        <v>100162.7447</v>
      </c>
      <c r="C368" s="152">
        <v>93505.0269</v>
      </c>
      <c r="D368" s="160">
        <v>126118.26</v>
      </c>
      <c r="E368" s="152">
        <v>27592.5024</v>
      </c>
      <c r="F368" s="152">
        <v>140794.1502</v>
      </c>
      <c r="G368" s="152">
        <v>9819.7741</v>
      </c>
      <c r="H368" s="152">
        <v>96616.6398</v>
      </c>
      <c r="I368" s="152">
        <v>95267.6439</v>
      </c>
    </row>
    <row r="369">
      <c r="A369" s="156">
        <v>1.4897232E9</v>
      </c>
      <c r="B369" s="156">
        <v>100162.7447</v>
      </c>
      <c r="C369" s="156">
        <v>94114.4046</v>
      </c>
      <c r="D369" s="159">
        <v>126244.17</v>
      </c>
      <c r="E369" s="152">
        <v>27453.1918</v>
      </c>
      <c r="F369" s="152">
        <v>140372.9751</v>
      </c>
      <c r="G369" s="152">
        <v>9815.5489</v>
      </c>
      <c r="H369" s="152">
        <v>96531.028</v>
      </c>
      <c r="I369" s="152">
        <v>94952.7837</v>
      </c>
    </row>
    <row r="370">
      <c r="A370" s="152">
        <v>1.4898096E9</v>
      </c>
      <c r="B370" s="152">
        <v>100162.7447</v>
      </c>
      <c r="C370" s="152">
        <v>94185.1226</v>
      </c>
      <c r="D370" s="160">
        <v>126118.2</v>
      </c>
      <c r="E370" s="152">
        <v>27550.5324</v>
      </c>
      <c r="F370" s="152">
        <v>139879.027</v>
      </c>
      <c r="G370" s="152">
        <v>9795.0136</v>
      </c>
      <c r="H370" s="152">
        <v>96531.028</v>
      </c>
      <c r="I370" s="152">
        <v>95261.2182</v>
      </c>
    </row>
    <row r="371">
      <c r="A371" s="156">
        <v>1.4900184E9</v>
      </c>
      <c r="B371" s="156">
        <v>100162.7447</v>
      </c>
      <c r="C371" s="156">
        <v>94185.1226</v>
      </c>
      <c r="D371" s="159">
        <v>126118.2</v>
      </c>
      <c r="E371" s="152">
        <v>27538.2377</v>
      </c>
      <c r="F371" s="152">
        <v>139879.027</v>
      </c>
      <c r="G371" s="152">
        <v>9798.0905</v>
      </c>
      <c r="H371" s="152">
        <v>96637.2663</v>
      </c>
      <c r="I371" s="152">
        <v>95221.7459</v>
      </c>
    </row>
    <row r="372">
      <c r="A372" s="156">
        <v>1.4900688E9</v>
      </c>
      <c r="B372" s="156">
        <v>100162.7447</v>
      </c>
      <c r="C372" s="156">
        <v>94540.4</v>
      </c>
      <c r="D372" s="159">
        <v>126332.04</v>
      </c>
      <c r="E372" s="152">
        <v>27534.1072</v>
      </c>
      <c r="F372" s="152">
        <v>139560.1473</v>
      </c>
      <c r="G372" s="152">
        <v>9793.3499</v>
      </c>
      <c r="H372" s="152">
        <v>96556.2834</v>
      </c>
      <c r="I372" s="152">
        <v>95274.0697</v>
      </c>
    </row>
    <row r="373">
      <c r="A373" s="152">
        <v>1.4901552E9</v>
      </c>
      <c r="B373" s="152">
        <v>100162.7447</v>
      </c>
      <c r="C373" s="152">
        <v>92838.6283</v>
      </c>
      <c r="D373" s="160">
        <v>126039.05</v>
      </c>
      <c r="E373" s="152">
        <v>27691.116</v>
      </c>
      <c r="F373" s="152">
        <v>136391.7577</v>
      </c>
      <c r="G373" s="152">
        <v>9793.2516</v>
      </c>
      <c r="H373" s="152">
        <v>96321.9728</v>
      </c>
      <c r="I373" s="152">
        <v>94578.256</v>
      </c>
    </row>
    <row r="374">
      <c r="A374" s="156">
        <v>1.4902416E9</v>
      </c>
      <c r="B374" s="156">
        <v>100162.7447</v>
      </c>
      <c r="C374" s="156">
        <v>94135.283</v>
      </c>
      <c r="D374" s="159">
        <v>126381.51</v>
      </c>
      <c r="E374" s="152">
        <v>27657.951</v>
      </c>
      <c r="F374" s="152">
        <v>136931.9637</v>
      </c>
      <c r="G374" s="152">
        <v>9794.384</v>
      </c>
      <c r="H374" s="152">
        <v>96461.776</v>
      </c>
      <c r="I374" s="152">
        <v>94793.9766</v>
      </c>
    </row>
    <row r="375">
      <c r="A375" s="152">
        <v>1.490328E9</v>
      </c>
      <c r="B375" s="152">
        <v>100162.7447</v>
      </c>
      <c r="C375" s="152">
        <v>94430.4432</v>
      </c>
      <c r="D375" s="160">
        <v>126230.52</v>
      </c>
      <c r="E375" s="152">
        <v>27758.3323</v>
      </c>
      <c r="F375" s="152">
        <v>136668.4929</v>
      </c>
      <c r="G375" s="152">
        <v>9789.3228</v>
      </c>
      <c r="H375" s="152">
        <v>96632.8684</v>
      </c>
      <c r="I375" s="152">
        <v>94844.0054</v>
      </c>
    </row>
    <row r="376">
      <c r="A376" s="156">
        <v>1.4904144E9</v>
      </c>
      <c r="B376" s="156">
        <v>100162.7447</v>
      </c>
      <c r="C376" s="156">
        <v>95585.9239</v>
      </c>
      <c r="D376" s="159">
        <v>126344.52</v>
      </c>
      <c r="E376" s="152">
        <v>27650.1489</v>
      </c>
      <c r="F376" s="152">
        <v>136558.6263</v>
      </c>
      <c r="G376" s="152">
        <v>9797.6726</v>
      </c>
      <c r="H376" s="152">
        <v>96632.8684</v>
      </c>
      <c r="I376" s="152">
        <v>94715.032</v>
      </c>
    </row>
    <row r="377">
      <c r="A377" s="152">
        <v>1.4906232E9</v>
      </c>
      <c r="B377" s="152">
        <v>100162.7447</v>
      </c>
      <c r="C377" s="152">
        <v>95585.9239</v>
      </c>
      <c r="D377" s="160">
        <v>126344.52</v>
      </c>
      <c r="E377" s="152">
        <v>27717.51</v>
      </c>
      <c r="F377" s="152">
        <v>136558.6263</v>
      </c>
      <c r="G377" s="152">
        <v>9797.7431</v>
      </c>
      <c r="H377" s="152">
        <v>95630.3932</v>
      </c>
      <c r="I377" s="152">
        <v>94276.2471</v>
      </c>
    </row>
    <row r="378">
      <c r="A378" s="152">
        <v>1.4906736E9</v>
      </c>
      <c r="B378" s="152">
        <v>100162.7447</v>
      </c>
      <c r="C378" s="152">
        <v>96466.0964</v>
      </c>
      <c r="D378" s="160">
        <v>126597.55</v>
      </c>
      <c r="E378" s="152">
        <v>27732.8999</v>
      </c>
      <c r="F378" s="152">
        <v>136200.3588</v>
      </c>
      <c r="G378" s="152">
        <v>9796.2716</v>
      </c>
      <c r="H378" s="152">
        <v>95754.0225</v>
      </c>
      <c r="I378" s="152">
        <v>94133.9633</v>
      </c>
    </row>
    <row r="379">
      <c r="A379" s="156">
        <v>1.49076E9</v>
      </c>
      <c r="B379" s="156">
        <v>100162.7447</v>
      </c>
      <c r="C379" s="156">
        <v>97060.3039</v>
      </c>
      <c r="D379" s="159">
        <v>126710.68</v>
      </c>
      <c r="E379" s="152">
        <v>27804.6094</v>
      </c>
      <c r="F379" s="152">
        <v>138038.8929</v>
      </c>
      <c r="G379" s="152">
        <v>9798.5264</v>
      </c>
      <c r="H379" s="152">
        <v>96310.3989</v>
      </c>
      <c r="I379" s="152">
        <v>94542.4555</v>
      </c>
    </row>
    <row r="380">
      <c r="A380" s="152">
        <v>1.4908464E9</v>
      </c>
      <c r="B380" s="152">
        <v>100162.7447</v>
      </c>
      <c r="C380" s="152">
        <v>96862.9902</v>
      </c>
      <c r="D380" s="160">
        <v>127026.83</v>
      </c>
      <c r="E380" s="152">
        <v>27774.4352</v>
      </c>
      <c r="F380" s="152">
        <v>138376.9653</v>
      </c>
      <c r="G380" s="152">
        <v>9787.6281</v>
      </c>
      <c r="H380" s="152">
        <v>96847.1602</v>
      </c>
      <c r="I380" s="152">
        <v>95077.6262</v>
      </c>
    </row>
    <row r="381">
      <c r="A381" s="156">
        <v>1.4909328E9</v>
      </c>
      <c r="B381" s="156">
        <v>100162.7447</v>
      </c>
      <c r="C381" s="156">
        <v>96987.948</v>
      </c>
      <c r="D381" s="159">
        <v>126749.22</v>
      </c>
      <c r="E381" s="152">
        <v>27732.7214</v>
      </c>
      <c r="F381" s="152">
        <v>139073.8849</v>
      </c>
      <c r="G381" s="152">
        <v>9777.896</v>
      </c>
      <c r="H381" s="152">
        <v>97113.4558</v>
      </c>
      <c r="I381" s="152">
        <v>95721.5752</v>
      </c>
    </row>
    <row r="382">
      <c r="A382" s="152">
        <v>1.4910192E9</v>
      </c>
      <c r="B382" s="152">
        <v>100162.7447</v>
      </c>
      <c r="C382" s="152">
        <v>96710.6223</v>
      </c>
      <c r="D382" s="160">
        <v>126822.02</v>
      </c>
      <c r="E382" s="152">
        <v>27688.6213</v>
      </c>
      <c r="F382" s="152">
        <v>138502.193</v>
      </c>
      <c r="G382" s="152">
        <v>9776.0447</v>
      </c>
      <c r="H382" s="152">
        <v>97113.4558</v>
      </c>
      <c r="I382" s="152">
        <v>95834.0253</v>
      </c>
    </row>
    <row r="383">
      <c r="A383" s="156">
        <v>1.491228E9</v>
      </c>
      <c r="B383" s="156">
        <v>100162.7447</v>
      </c>
      <c r="C383" s="156">
        <v>96710.6223</v>
      </c>
      <c r="D383" s="159">
        <v>126822.02</v>
      </c>
      <c r="E383" s="152">
        <v>27724.652</v>
      </c>
      <c r="F383" s="152">
        <v>138502.193</v>
      </c>
      <c r="G383" s="152">
        <v>9762.8325</v>
      </c>
      <c r="H383" s="152">
        <v>97148.82</v>
      </c>
      <c r="I383" s="152">
        <v>95895.9876</v>
      </c>
    </row>
    <row r="384">
      <c r="A384" s="156">
        <v>1.4912784E9</v>
      </c>
      <c r="B384" s="156">
        <v>100162.7447</v>
      </c>
      <c r="C384" s="156">
        <v>97598.7138</v>
      </c>
      <c r="D384" s="160">
        <v>127123.61</v>
      </c>
      <c r="E384" s="152">
        <v>27833.0825</v>
      </c>
      <c r="F384" s="152">
        <v>138129.6565</v>
      </c>
      <c r="G384" s="152">
        <v>9755.0646</v>
      </c>
      <c r="H384" s="152">
        <v>97696.6791</v>
      </c>
      <c r="I384" s="152">
        <v>95887.7259</v>
      </c>
    </row>
    <row r="385">
      <c r="A385" s="152">
        <v>1.4913648E9</v>
      </c>
      <c r="B385" s="152">
        <v>100162.7447</v>
      </c>
      <c r="C385" s="152">
        <v>97311.2962</v>
      </c>
      <c r="D385" s="159">
        <v>127067.24</v>
      </c>
      <c r="E385" s="152">
        <v>27914.4289</v>
      </c>
      <c r="F385" s="152">
        <v>138268.7309</v>
      </c>
      <c r="G385" s="152">
        <v>9764.6028</v>
      </c>
      <c r="H385" s="152">
        <v>97635.1396</v>
      </c>
      <c r="I385" s="152">
        <v>95812.4532</v>
      </c>
    </row>
    <row r="386">
      <c r="A386" s="156">
        <v>1.4914512E9</v>
      </c>
      <c r="B386" s="156">
        <v>100162.7447</v>
      </c>
      <c r="C386" s="156">
        <v>95903.5027</v>
      </c>
      <c r="D386" s="160">
        <v>126977.12</v>
      </c>
      <c r="E386" s="152">
        <v>28057.8941</v>
      </c>
      <c r="F386" s="152">
        <v>137511.8635</v>
      </c>
      <c r="G386" s="152">
        <v>9752.072</v>
      </c>
      <c r="H386" s="152">
        <v>97918.6545</v>
      </c>
      <c r="I386" s="152">
        <v>95866.1539</v>
      </c>
    </row>
    <row r="387">
      <c r="A387" s="152">
        <v>1.4915376E9</v>
      </c>
      <c r="B387" s="152">
        <v>100162.7447</v>
      </c>
      <c r="C387" s="152">
        <v>96692.9297</v>
      </c>
      <c r="D387" s="159">
        <v>126987.94</v>
      </c>
      <c r="E387" s="152">
        <v>28003.5498</v>
      </c>
      <c r="F387" s="152">
        <v>138178.4929</v>
      </c>
      <c r="G387" s="152">
        <v>9758.3749</v>
      </c>
      <c r="H387" s="152">
        <v>97780.7443</v>
      </c>
      <c r="I387" s="152">
        <v>96125.4776</v>
      </c>
    </row>
    <row r="388">
      <c r="A388" s="156">
        <v>1.491624E9</v>
      </c>
      <c r="B388" s="156">
        <v>100162.7447</v>
      </c>
      <c r="C388" s="156">
        <v>96382.2593</v>
      </c>
      <c r="D388" s="160">
        <v>126874.84</v>
      </c>
      <c r="E388" s="152">
        <v>28040.7036</v>
      </c>
      <c r="F388" s="152">
        <v>137945.4952</v>
      </c>
      <c r="G388" s="152">
        <v>9775.1323</v>
      </c>
      <c r="H388" s="152">
        <v>97780.7443</v>
      </c>
      <c r="I388" s="152">
        <v>96619.34</v>
      </c>
    </row>
    <row r="389">
      <c r="A389" s="152">
        <v>1.4918328E9</v>
      </c>
      <c r="B389" s="152">
        <v>100162.7447</v>
      </c>
      <c r="C389" s="152">
        <v>96382.2593</v>
      </c>
      <c r="D389" s="159">
        <v>126874.84</v>
      </c>
      <c r="E389" s="152">
        <v>28019.0375</v>
      </c>
      <c r="F389" s="152">
        <v>137945.4952</v>
      </c>
      <c r="G389" s="152">
        <v>9775.5324</v>
      </c>
      <c r="H389" s="152">
        <v>97620.6211</v>
      </c>
      <c r="I389" s="152">
        <v>96704.7103</v>
      </c>
    </row>
    <row r="390">
      <c r="A390" s="152">
        <v>1.4918832E9</v>
      </c>
      <c r="B390" s="152">
        <v>100162.7447</v>
      </c>
      <c r="C390" s="152">
        <v>97060.464</v>
      </c>
      <c r="D390" s="159">
        <v>127053.9</v>
      </c>
      <c r="E390" s="152">
        <v>28087.4049</v>
      </c>
      <c r="F390" s="152">
        <v>138115.3294</v>
      </c>
      <c r="G390" s="152">
        <v>9773.5311</v>
      </c>
      <c r="H390" s="152">
        <v>97626.1323</v>
      </c>
      <c r="I390" s="152">
        <v>96553.2469</v>
      </c>
    </row>
    <row r="391">
      <c r="A391" s="156">
        <v>1.4919696E9</v>
      </c>
      <c r="B391" s="156">
        <v>100162.7447</v>
      </c>
      <c r="C391" s="156">
        <v>96782.5086</v>
      </c>
      <c r="D391" s="160">
        <v>127732.54</v>
      </c>
      <c r="E391" s="152">
        <v>28134.8649</v>
      </c>
      <c r="F391" s="152">
        <v>137803.7817</v>
      </c>
      <c r="G391" s="152">
        <v>9758.5647</v>
      </c>
      <c r="H391" s="152">
        <v>97644.4976</v>
      </c>
      <c r="I391" s="152">
        <v>96433.9121</v>
      </c>
    </row>
    <row r="392">
      <c r="A392" s="152">
        <v>1.492056E9</v>
      </c>
      <c r="B392" s="152">
        <v>99833.771</v>
      </c>
      <c r="C392" s="152">
        <v>96336.8685</v>
      </c>
      <c r="D392" s="159">
        <v>127852.61</v>
      </c>
      <c r="E392" s="152">
        <v>28076.4458</v>
      </c>
      <c r="F392" s="152">
        <v>136756.0555</v>
      </c>
      <c r="G392" s="152">
        <v>9748.7416</v>
      </c>
      <c r="H392" s="152">
        <v>97646.3701</v>
      </c>
      <c r="I392" s="152">
        <v>95887.7259</v>
      </c>
    </row>
    <row r="393">
      <c r="A393" s="156">
        <v>1.4921424E9</v>
      </c>
      <c r="B393" s="156">
        <v>99188.8791</v>
      </c>
      <c r="C393" s="156">
        <v>96661.9475</v>
      </c>
      <c r="D393" s="160">
        <v>127703.65</v>
      </c>
      <c r="E393" s="152">
        <v>28117.9847</v>
      </c>
      <c r="F393" s="152">
        <v>135103.8202</v>
      </c>
      <c r="G393" s="152">
        <v>9745.4703</v>
      </c>
      <c r="H393" s="152">
        <v>97648.8749</v>
      </c>
      <c r="I393" s="152">
        <v>96388.9321</v>
      </c>
    </row>
    <row r="394">
      <c r="A394" s="152">
        <v>1.4924376E9</v>
      </c>
      <c r="B394" s="152">
        <v>99188.8791</v>
      </c>
      <c r="C394" s="152">
        <v>96661.9475</v>
      </c>
      <c r="D394" s="159">
        <v>127703.65</v>
      </c>
      <c r="E394" s="152">
        <v>28115.9079</v>
      </c>
      <c r="F394" s="152">
        <v>135103.8202</v>
      </c>
      <c r="G394" s="152">
        <v>9736.7641</v>
      </c>
      <c r="H394" s="152">
        <v>97890.8394</v>
      </c>
      <c r="I394" s="152">
        <v>96438.5019</v>
      </c>
    </row>
    <row r="395">
      <c r="A395" s="152">
        <v>1.492488E9</v>
      </c>
      <c r="B395" s="152">
        <v>100062.8773</v>
      </c>
      <c r="C395" s="152">
        <v>96842.9872</v>
      </c>
      <c r="D395" s="159">
        <v>128053.15</v>
      </c>
      <c r="E395" s="152">
        <v>28212.7707</v>
      </c>
      <c r="F395" s="152">
        <v>137280.9874</v>
      </c>
      <c r="G395" s="152">
        <v>9737.6103</v>
      </c>
      <c r="H395" s="152">
        <v>98246.8106</v>
      </c>
      <c r="I395" s="152">
        <v>96129.1494</v>
      </c>
    </row>
    <row r="396">
      <c r="A396" s="156">
        <v>1.4925744E9</v>
      </c>
      <c r="B396" s="156">
        <v>99695.7193</v>
      </c>
      <c r="C396" s="156">
        <v>96170.986</v>
      </c>
      <c r="D396" s="160">
        <v>128432.27</v>
      </c>
      <c r="E396" s="152">
        <v>28149.8369</v>
      </c>
      <c r="F396" s="152">
        <v>136562.3809</v>
      </c>
      <c r="G396" s="152">
        <v>9709.4107</v>
      </c>
      <c r="H396" s="152">
        <v>100118.0392</v>
      </c>
      <c r="I396" s="152">
        <v>95360.3579</v>
      </c>
    </row>
    <row r="397">
      <c r="A397" s="152">
        <v>1.4926608E9</v>
      </c>
      <c r="B397" s="152">
        <v>99695.7193</v>
      </c>
      <c r="C397" s="152">
        <v>96583.7909</v>
      </c>
      <c r="D397" s="159">
        <v>127856.52</v>
      </c>
      <c r="E397" s="152">
        <v>28163.3235</v>
      </c>
      <c r="F397" s="152">
        <v>136065.0069</v>
      </c>
      <c r="G397" s="152">
        <v>9717.4561</v>
      </c>
      <c r="H397" s="152">
        <v>99801.3729</v>
      </c>
      <c r="I397" s="152">
        <v>95476.0209</v>
      </c>
    </row>
    <row r="398">
      <c r="A398" s="156">
        <v>1.4927472E9</v>
      </c>
      <c r="B398" s="156">
        <v>99695.7193</v>
      </c>
      <c r="C398" s="156">
        <v>96591.2943</v>
      </c>
      <c r="D398" s="160">
        <v>128295.48</v>
      </c>
      <c r="E398" s="152">
        <v>27991.6238</v>
      </c>
      <c r="F398" s="152">
        <v>138066.0314</v>
      </c>
      <c r="G398" s="152">
        <v>9717.241</v>
      </c>
      <c r="H398" s="152">
        <v>99941.6606</v>
      </c>
      <c r="I398" s="152">
        <v>95484.7415</v>
      </c>
    </row>
    <row r="399">
      <c r="A399" s="152">
        <v>1.4928336E9</v>
      </c>
      <c r="B399" s="152">
        <v>99695.7193</v>
      </c>
      <c r="C399" s="152">
        <v>96968.6657</v>
      </c>
      <c r="D399" s="159">
        <v>128191.33</v>
      </c>
      <c r="E399" s="152">
        <v>28027.7813</v>
      </c>
      <c r="F399" s="152">
        <v>137339.8918</v>
      </c>
      <c r="G399" s="152">
        <v>9712.8915</v>
      </c>
      <c r="H399" s="152">
        <v>99941.6606</v>
      </c>
      <c r="I399" s="152">
        <v>95367.2426</v>
      </c>
    </row>
    <row r="400">
      <c r="A400" s="156">
        <v>1.4930424E9</v>
      </c>
      <c r="B400" s="156">
        <v>99695.7193</v>
      </c>
      <c r="C400" s="156">
        <v>96968.6657</v>
      </c>
      <c r="D400" s="160">
        <v>128191.33</v>
      </c>
      <c r="E400" s="152">
        <v>27821.3013</v>
      </c>
      <c r="F400" s="152">
        <v>137339.8918</v>
      </c>
      <c r="G400" s="152">
        <v>9735.4635</v>
      </c>
      <c r="H400" s="152">
        <v>99665.6395</v>
      </c>
      <c r="I400" s="152">
        <v>94018.7594</v>
      </c>
    </row>
    <row r="401">
      <c r="A401" s="156">
        <v>1.4930928E9</v>
      </c>
      <c r="B401" s="156">
        <v>99695.7193</v>
      </c>
      <c r="C401" s="156">
        <v>97227.4181</v>
      </c>
      <c r="D401" s="160">
        <v>128494.15</v>
      </c>
      <c r="E401" s="152">
        <v>27755.8525</v>
      </c>
      <c r="F401" s="152">
        <v>140033.4837</v>
      </c>
      <c r="G401" s="152">
        <v>9727.2837</v>
      </c>
      <c r="H401" s="152">
        <v>99801.9006</v>
      </c>
      <c r="I401" s="152">
        <v>94095.868</v>
      </c>
    </row>
    <row r="402">
      <c r="A402" s="152">
        <v>1.4931792E9</v>
      </c>
      <c r="B402" s="152">
        <v>99695.7193</v>
      </c>
      <c r="C402" s="152">
        <v>98494.8192</v>
      </c>
      <c r="D402" s="159">
        <v>128153.99</v>
      </c>
      <c r="E402" s="152">
        <v>27582.3805</v>
      </c>
      <c r="F402" s="152">
        <v>141538.7112</v>
      </c>
      <c r="G402" s="152">
        <v>9744.3487</v>
      </c>
      <c r="H402" s="152">
        <v>99553.8281</v>
      </c>
      <c r="I402" s="152">
        <v>93520.3071</v>
      </c>
    </row>
    <row r="403">
      <c r="A403" s="156">
        <v>1.4932656E9</v>
      </c>
      <c r="B403" s="156">
        <v>99695.7193</v>
      </c>
      <c r="C403" s="156">
        <v>98088.3572</v>
      </c>
      <c r="D403" s="160">
        <v>128441.66</v>
      </c>
      <c r="E403" s="152">
        <v>27540.458</v>
      </c>
      <c r="F403" s="152">
        <v>141378.908</v>
      </c>
      <c r="G403" s="152">
        <v>9746.5516</v>
      </c>
      <c r="H403" s="152">
        <v>99364.5797</v>
      </c>
      <c r="I403" s="152">
        <v>93697.0144</v>
      </c>
    </row>
    <row r="404">
      <c r="A404" s="152">
        <v>1.493352E9</v>
      </c>
      <c r="B404" s="152">
        <v>99695.7193</v>
      </c>
      <c r="C404" s="152">
        <v>98407.7814</v>
      </c>
      <c r="D404" s="159">
        <v>128364.4</v>
      </c>
      <c r="E404" s="152">
        <v>27510.8652</v>
      </c>
      <c r="F404" s="152">
        <v>141568.4197</v>
      </c>
      <c r="G404" s="152">
        <v>9739.2191</v>
      </c>
      <c r="H404" s="152">
        <v>99101.9821</v>
      </c>
      <c r="I404" s="152">
        <v>94093.1141</v>
      </c>
    </row>
    <row r="405">
      <c r="A405" s="156">
        <v>1.4934384E9</v>
      </c>
      <c r="B405" s="156">
        <v>99695.7193</v>
      </c>
      <c r="C405" s="156">
        <v>98817.8855</v>
      </c>
      <c r="D405" s="160">
        <v>128460.8</v>
      </c>
      <c r="E405" s="152">
        <v>27432.1147</v>
      </c>
      <c r="F405" s="152">
        <v>141044.6032</v>
      </c>
      <c r="G405" s="152">
        <v>9735.0212</v>
      </c>
      <c r="H405" s="152">
        <v>99101.9821</v>
      </c>
      <c r="I405" s="152">
        <v>93810.3824</v>
      </c>
    </row>
    <row r="406">
      <c r="A406" s="152">
        <v>1.4936472E9</v>
      </c>
      <c r="B406" s="152">
        <v>99695.7193</v>
      </c>
      <c r="C406" s="152">
        <v>98817.8855</v>
      </c>
      <c r="D406" s="159">
        <v>128460.8</v>
      </c>
      <c r="E406" s="152">
        <v>27465.2447</v>
      </c>
      <c r="F406" s="152">
        <v>141044.6032</v>
      </c>
      <c r="G406" s="152">
        <v>9737.4948</v>
      </c>
      <c r="H406" s="152">
        <v>98793.6894</v>
      </c>
      <c r="I406" s="152">
        <v>93721.3403</v>
      </c>
    </row>
    <row r="407">
      <c r="A407" s="152">
        <v>1.4936976E9</v>
      </c>
      <c r="B407" s="152">
        <v>99695.7193</v>
      </c>
      <c r="C407" s="152">
        <v>100100.3418</v>
      </c>
      <c r="D407" s="160">
        <v>128003.42</v>
      </c>
      <c r="E407" s="152">
        <v>27403.3316</v>
      </c>
      <c r="F407" s="152">
        <v>141688.3582</v>
      </c>
      <c r="G407" s="152">
        <v>9735.052</v>
      </c>
      <c r="H407" s="152">
        <v>98971.0002</v>
      </c>
      <c r="I407" s="152">
        <v>93696.0964</v>
      </c>
    </row>
    <row r="408">
      <c r="A408" s="156">
        <v>1.493784E9</v>
      </c>
      <c r="B408" s="156">
        <v>99695.7193</v>
      </c>
      <c r="C408" s="156">
        <v>100366.6043</v>
      </c>
      <c r="D408" s="159">
        <v>128179.25</v>
      </c>
      <c r="E408" s="152">
        <v>27285.6802</v>
      </c>
      <c r="F408" s="152">
        <v>141776.9872</v>
      </c>
      <c r="G408" s="152">
        <v>9735.954</v>
      </c>
      <c r="H408" s="152">
        <v>98633.1041</v>
      </c>
      <c r="I408" s="152">
        <v>93456.0499</v>
      </c>
    </row>
    <row r="409">
      <c r="A409" s="152">
        <v>1.4938704E9</v>
      </c>
      <c r="B409" s="152">
        <v>99695.7193</v>
      </c>
      <c r="C409" s="152">
        <v>100303.9764</v>
      </c>
      <c r="D409" s="160">
        <v>127679.08</v>
      </c>
      <c r="E409" s="152">
        <v>27219.5896</v>
      </c>
      <c r="F409" s="152">
        <v>141507.8873</v>
      </c>
      <c r="G409" s="152">
        <v>9754.2608</v>
      </c>
      <c r="H409" s="152">
        <v>98778.8798</v>
      </c>
      <c r="I409" s="152">
        <v>93882.9013</v>
      </c>
    </row>
    <row r="410">
      <c r="A410" s="156">
        <v>1.4939568E9</v>
      </c>
      <c r="B410" s="156">
        <v>99695.7193</v>
      </c>
      <c r="C410" s="156">
        <v>100223.4849</v>
      </c>
      <c r="D410" s="159">
        <v>127283.78</v>
      </c>
      <c r="E410" s="152">
        <v>27312.3964</v>
      </c>
      <c r="F410" s="152">
        <v>141741.4667</v>
      </c>
      <c r="G410" s="152">
        <v>9764.7185</v>
      </c>
      <c r="H410" s="152">
        <v>98477.362</v>
      </c>
      <c r="I410" s="152">
        <v>93035.1652</v>
      </c>
    </row>
    <row r="411">
      <c r="A411" s="152">
        <v>1.4940432E9</v>
      </c>
      <c r="B411" s="152">
        <v>99695.7193</v>
      </c>
      <c r="C411" s="152">
        <v>101169.1837</v>
      </c>
      <c r="D411" s="160">
        <v>127617.46</v>
      </c>
      <c r="E411" s="152">
        <v>27263.1818</v>
      </c>
      <c r="F411" s="152">
        <v>142777.9825</v>
      </c>
      <c r="G411" s="152">
        <v>9767.5819</v>
      </c>
      <c r="H411" s="152">
        <v>98477.362</v>
      </c>
      <c r="I411" s="152">
        <v>92867.6375</v>
      </c>
    </row>
    <row r="412">
      <c r="A412" s="156">
        <v>1.494252E9</v>
      </c>
      <c r="B412" s="156">
        <v>99695.7193</v>
      </c>
      <c r="C412" s="156">
        <v>101169.1837</v>
      </c>
      <c r="D412" s="159">
        <v>127617.46</v>
      </c>
      <c r="E412" s="152">
        <v>27258.1099</v>
      </c>
      <c r="F412" s="152">
        <v>142777.9825</v>
      </c>
      <c r="G412" s="152">
        <v>9762.4233</v>
      </c>
      <c r="H412" s="152">
        <v>98413.6556</v>
      </c>
      <c r="I412" s="152">
        <v>93179.2849</v>
      </c>
    </row>
    <row r="413">
      <c r="A413" s="156">
        <v>1.4943024E9</v>
      </c>
      <c r="B413" s="156">
        <v>99695.7193</v>
      </c>
      <c r="C413" s="156">
        <v>100939.0995</v>
      </c>
      <c r="D413" s="159">
        <v>127370.14</v>
      </c>
      <c r="E413" s="152">
        <v>27331.6138</v>
      </c>
      <c r="F413" s="152">
        <v>142749.3814</v>
      </c>
      <c r="G413" s="152">
        <v>9759.1524</v>
      </c>
      <c r="H413" s="152">
        <v>98405.6198</v>
      </c>
      <c r="I413" s="152">
        <v>93530.4046</v>
      </c>
    </row>
    <row r="414">
      <c r="A414" s="152">
        <v>1.4943888E9</v>
      </c>
      <c r="B414" s="152">
        <v>99695.7193</v>
      </c>
      <c r="C414" s="152">
        <v>102068.1248</v>
      </c>
      <c r="D414" s="160">
        <v>127123.54</v>
      </c>
      <c r="E414" s="152">
        <v>27394.5202</v>
      </c>
      <c r="F414" s="152">
        <v>142479.6867</v>
      </c>
      <c r="G414" s="152">
        <v>9755.7688</v>
      </c>
      <c r="H414" s="152">
        <v>98401.7136</v>
      </c>
      <c r="I414" s="152">
        <v>93900.8015</v>
      </c>
    </row>
    <row r="415">
      <c r="A415" s="156">
        <v>1.4944752E9</v>
      </c>
      <c r="B415" s="156">
        <v>99695.7193</v>
      </c>
      <c r="C415" s="156">
        <v>102188.55</v>
      </c>
      <c r="D415" s="159">
        <v>127198.41</v>
      </c>
      <c r="E415" s="152">
        <v>27197.1578</v>
      </c>
      <c r="F415" s="152">
        <v>142936.7024</v>
      </c>
      <c r="G415" s="152">
        <v>9756.1132</v>
      </c>
      <c r="H415" s="152">
        <v>98398.7919</v>
      </c>
      <c r="I415" s="152">
        <v>94076.5908</v>
      </c>
    </row>
    <row r="416">
      <c r="A416" s="152">
        <v>1.4945616E9</v>
      </c>
      <c r="B416" s="152">
        <v>99695.7193</v>
      </c>
      <c r="C416" s="152">
        <v>101572.0785</v>
      </c>
      <c r="D416" s="160">
        <v>127191.9</v>
      </c>
      <c r="E416" s="152">
        <v>27235.7249</v>
      </c>
      <c r="F416" s="152">
        <v>142427.1438</v>
      </c>
      <c r="G416" s="152">
        <v>9752.0227</v>
      </c>
      <c r="H416" s="152">
        <v>98400.6136</v>
      </c>
      <c r="I416" s="152">
        <v>94102.2937</v>
      </c>
    </row>
    <row r="417">
      <c r="A417" s="156">
        <v>1.494648E9</v>
      </c>
      <c r="B417" s="156">
        <v>99695.7193</v>
      </c>
      <c r="C417" s="156">
        <v>102402.847</v>
      </c>
      <c r="D417" s="159">
        <v>127405.62</v>
      </c>
      <c r="E417" s="152">
        <v>27273.5154</v>
      </c>
      <c r="F417" s="152">
        <v>142024.296</v>
      </c>
      <c r="G417" s="152">
        <v>9745.2697</v>
      </c>
      <c r="H417" s="152">
        <v>98400.6136</v>
      </c>
      <c r="I417" s="152">
        <v>93487.7195</v>
      </c>
    </row>
    <row r="418">
      <c r="A418" s="152">
        <v>1.4948568E9</v>
      </c>
      <c r="B418" s="152">
        <v>99695.7193</v>
      </c>
      <c r="C418" s="152">
        <v>102402.847</v>
      </c>
      <c r="D418" s="160">
        <v>127405.62</v>
      </c>
      <c r="E418" s="152">
        <v>27285.7177</v>
      </c>
      <c r="F418" s="152">
        <v>142024.296</v>
      </c>
      <c r="G418" s="152">
        <v>9743.5432</v>
      </c>
      <c r="H418" s="152">
        <v>98722.9075</v>
      </c>
      <c r="I418" s="152">
        <v>93517.5532</v>
      </c>
    </row>
    <row r="419">
      <c r="A419" s="152">
        <v>1.4949072E9</v>
      </c>
      <c r="B419" s="152">
        <v>99695.7193</v>
      </c>
      <c r="C419" s="152">
        <v>102973.4318</v>
      </c>
      <c r="D419" s="160">
        <v>127751.42</v>
      </c>
      <c r="E419" s="152">
        <v>27160.4912</v>
      </c>
      <c r="F419" s="152">
        <v>143346.4164</v>
      </c>
      <c r="G419" s="152">
        <v>9747.0838</v>
      </c>
      <c r="H419" s="152">
        <v>98683.9872</v>
      </c>
      <c r="I419" s="152">
        <v>93041.132</v>
      </c>
    </row>
    <row r="420">
      <c r="A420" s="156">
        <v>1.4949936E9</v>
      </c>
      <c r="B420" s="156">
        <v>99695.7193</v>
      </c>
      <c r="C420" s="156">
        <v>102953.3041</v>
      </c>
      <c r="D420" s="159">
        <v>127943.52</v>
      </c>
      <c r="E420" s="152">
        <v>27257.8509</v>
      </c>
      <c r="F420" s="152">
        <v>143211.6833</v>
      </c>
      <c r="G420" s="152">
        <v>9737.5528</v>
      </c>
      <c r="H420" s="152">
        <v>98727.7629</v>
      </c>
      <c r="I420" s="152">
        <v>91999.2474</v>
      </c>
    </row>
    <row r="421">
      <c r="A421" s="152">
        <v>1.49508E9</v>
      </c>
      <c r="B421" s="152">
        <v>99695.7193</v>
      </c>
      <c r="C421" s="152">
        <v>100691.2783</v>
      </c>
      <c r="D421" s="160">
        <v>127841.96</v>
      </c>
      <c r="E421" s="152">
        <v>27600.7148</v>
      </c>
      <c r="F421" s="152">
        <v>138670.5325</v>
      </c>
      <c r="G421" s="152">
        <v>9719.4659</v>
      </c>
      <c r="H421" s="152">
        <v>99010.0519</v>
      </c>
      <c r="I421" s="152">
        <v>91440.2097</v>
      </c>
    </row>
    <row r="422">
      <c r="A422" s="156">
        <v>1.4951664E9</v>
      </c>
      <c r="B422" s="156">
        <v>99695.7193</v>
      </c>
      <c r="C422" s="156">
        <v>101233.7829</v>
      </c>
      <c r="D422" s="159">
        <v>127866.69</v>
      </c>
      <c r="E422" s="152">
        <v>27670.589</v>
      </c>
      <c r="F422" s="152">
        <v>139609.4586</v>
      </c>
      <c r="G422" s="152">
        <v>9721.4147</v>
      </c>
      <c r="H422" s="152">
        <v>98905.2174</v>
      </c>
      <c r="I422" s="152">
        <v>91844.5711</v>
      </c>
    </row>
    <row r="423">
      <c r="A423" s="152">
        <v>1.4952528E9</v>
      </c>
      <c r="B423" s="152">
        <v>99695.7193</v>
      </c>
      <c r="C423" s="152">
        <v>100897.7489</v>
      </c>
      <c r="D423" s="160">
        <v>128502.31</v>
      </c>
      <c r="E423" s="152">
        <v>27542.3325</v>
      </c>
      <c r="F423" s="152">
        <v>141249.371</v>
      </c>
      <c r="G423" s="152">
        <v>9716.7271</v>
      </c>
      <c r="H423" s="152">
        <v>98905.2174</v>
      </c>
      <c r="I423" s="152">
        <v>90959.1987</v>
      </c>
    </row>
    <row r="424">
      <c r="A424" s="156">
        <v>1.4954616E9</v>
      </c>
      <c r="B424" s="156">
        <v>99695.7193</v>
      </c>
      <c r="C424" s="156">
        <v>100897.7489</v>
      </c>
      <c r="D424" s="159">
        <v>128502.31</v>
      </c>
      <c r="E424" s="152">
        <v>27556.6757</v>
      </c>
      <c r="F424" s="152">
        <v>141249.371</v>
      </c>
      <c r="G424" s="152">
        <v>9719.3266</v>
      </c>
      <c r="H424" s="152">
        <v>98691.1075</v>
      </c>
      <c r="I424" s="152">
        <v>90990.4093</v>
      </c>
    </row>
    <row r="425">
      <c r="A425" s="156">
        <v>1.495512E9</v>
      </c>
      <c r="B425" s="156">
        <v>99695.7193</v>
      </c>
      <c r="C425" s="156">
        <v>101435.2726</v>
      </c>
      <c r="D425" s="159">
        <v>128867.18</v>
      </c>
      <c r="E425" s="152">
        <v>27555.7202</v>
      </c>
      <c r="F425" s="152">
        <v>142585.3912</v>
      </c>
      <c r="G425" s="152">
        <v>9720.2116</v>
      </c>
      <c r="H425" s="152">
        <v>98554.1784</v>
      </c>
      <c r="I425" s="152">
        <v>90677.385</v>
      </c>
    </row>
    <row r="426">
      <c r="A426" s="152">
        <v>1.4955984E9</v>
      </c>
      <c r="B426" s="152">
        <v>99695.7193</v>
      </c>
      <c r="C426" s="152">
        <v>101167.3599</v>
      </c>
      <c r="D426" s="160">
        <v>128593.59</v>
      </c>
      <c r="E426" s="152">
        <v>27452.9258</v>
      </c>
      <c r="F426" s="152">
        <v>143115.0597</v>
      </c>
      <c r="G426" s="152">
        <v>9727.6675</v>
      </c>
      <c r="H426" s="152">
        <v>98753.004</v>
      </c>
      <c r="I426" s="152">
        <v>91214.8505</v>
      </c>
    </row>
    <row r="427">
      <c r="A427" s="156">
        <v>1.4956848E9</v>
      </c>
      <c r="B427" s="156">
        <v>99695.7193</v>
      </c>
      <c r="C427" s="156">
        <v>101769.3683</v>
      </c>
      <c r="D427" s="159">
        <v>129041.15</v>
      </c>
      <c r="E427" s="152">
        <v>27451.9998</v>
      </c>
      <c r="F427" s="152">
        <v>143732.311</v>
      </c>
      <c r="G427" s="152">
        <v>9727.6843</v>
      </c>
      <c r="H427" s="152">
        <v>98268.5902</v>
      </c>
      <c r="I427" s="152">
        <v>90740.7242</v>
      </c>
    </row>
    <row r="428">
      <c r="A428" s="152">
        <v>1.4957712E9</v>
      </c>
      <c r="B428" s="152">
        <v>99695.7193</v>
      </c>
      <c r="C428" s="152">
        <v>101845.5474</v>
      </c>
      <c r="D428" s="160">
        <v>129319.18</v>
      </c>
      <c r="E428" s="152">
        <v>27456.9898</v>
      </c>
      <c r="F428" s="152">
        <v>144944.0114</v>
      </c>
      <c r="G428" s="152">
        <v>9732.4684</v>
      </c>
      <c r="H428" s="152">
        <v>98304.5493</v>
      </c>
      <c r="I428" s="152">
        <v>90928.447</v>
      </c>
    </row>
    <row r="429">
      <c r="A429" s="156">
        <v>1.4958576E9</v>
      </c>
      <c r="B429" s="156">
        <v>99695.7193</v>
      </c>
      <c r="C429" s="156">
        <v>102388.1823</v>
      </c>
      <c r="D429" s="159">
        <v>129641.33</v>
      </c>
      <c r="E429" s="152">
        <v>27541.9381</v>
      </c>
      <c r="F429" s="152">
        <v>144925.9909</v>
      </c>
      <c r="G429" s="152">
        <v>9740.7232</v>
      </c>
      <c r="H429" s="152">
        <v>98304.5493</v>
      </c>
      <c r="I429" s="152">
        <v>91193.2785</v>
      </c>
    </row>
    <row r="430">
      <c r="A430" s="152">
        <v>1.4961528E9</v>
      </c>
      <c r="B430" s="152">
        <v>99695.7193</v>
      </c>
      <c r="C430" s="152">
        <v>102388.1823</v>
      </c>
      <c r="D430" s="160">
        <v>129641.33</v>
      </c>
      <c r="E430" s="152">
        <v>27566.6463</v>
      </c>
      <c r="F430" s="152">
        <v>144925.9909</v>
      </c>
      <c r="G430" s="152">
        <v>9738.6227</v>
      </c>
      <c r="H430" s="152">
        <v>98251.6814</v>
      </c>
      <c r="I430" s="152">
        <v>91672.4536</v>
      </c>
    </row>
    <row r="431">
      <c r="A431" s="152">
        <v>1.4962032E9</v>
      </c>
      <c r="B431" s="152">
        <v>99767.5335</v>
      </c>
      <c r="C431" s="152">
        <v>103137.0348</v>
      </c>
      <c r="D431" s="160">
        <v>129634.64</v>
      </c>
      <c r="E431" s="152">
        <v>27523.3925</v>
      </c>
      <c r="F431" s="152">
        <v>144707.8008</v>
      </c>
      <c r="G431" s="152">
        <v>9740.2654</v>
      </c>
      <c r="H431" s="152">
        <v>98247.2675</v>
      </c>
      <c r="I431" s="152">
        <v>91269.9281</v>
      </c>
    </row>
    <row r="432">
      <c r="A432" s="156">
        <v>1.4962896E9</v>
      </c>
      <c r="B432" s="156">
        <v>99905.1516</v>
      </c>
      <c r="C432" s="156">
        <v>103647.6232</v>
      </c>
      <c r="D432" s="159">
        <v>129891.32</v>
      </c>
      <c r="E432" s="152">
        <v>27448.4413</v>
      </c>
      <c r="F432" s="152">
        <v>144615.0009</v>
      </c>
      <c r="G432" s="152">
        <v>9735.7963</v>
      </c>
      <c r="H432" s="152">
        <v>98254.8254</v>
      </c>
      <c r="I432" s="152">
        <v>90662.2386</v>
      </c>
    </row>
    <row r="433">
      <c r="A433" s="152">
        <v>1.496376E9</v>
      </c>
      <c r="B433" s="152">
        <v>99905.1516</v>
      </c>
      <c r="C433" s="152">
        <v>103851.2857</v>
      </c>
      <c r="D433" s="160">
        <v>130358.08</v>
      </c>
      <c r="E433" s="152">
        <v>27372.6331</v>
      </c>
      <c r="F433" s="152">
        <v>146662.591</v>
      </c>
      <c r="G433" s="152">
        <v>9734.0605</v>
      </c>
      <c r="H433" s="152">
        <v>98245.1773</v>
      </c>
      <c r="I433" s="152">
        <v>90903.2031</v>
      </c>
    </row>
    <row r="434">
      <c r="A434" s="156">
        <v>1.4964624E9</v>
      </c>
      <c r="B434" s="156">
        <v>99905.1516</v>
      </c>
      <c r="C434" s="156">
        <v>104391.5452</v>
      </c>
      <c r="D434" s="159">
        <v>131180.07</v>
      </c>
      <c r="E434" s="152">
        <v>27434.1569</v>
      </c>
      <c r="F434" s="152">
        <v>147493.2186</v>
      </c>
      <c r="G434" s="152">
        <v>9734.2665</v>
      </c>
      <c r="H434" s="152">
        <v>98245.1773</v>
      </c>
      <c r="I434" s="152">
        <v>90262.926</v>
      </c>
    </row>
    <row r="435">
      <c r="A435" s="152">
        <v>1.4966712E9</v>
      </c>
      <c r="B435" s="152">
        <v>99905.1516</v>
      </c>
      <c r="C435" s="152">
        <v>104391.5452</v>
      </c>
      <c r="D435" s="160">
        <v>131180.07</v>
      </c>
      <c r="E435" s="152">
        <v>27416.8063</v>
      </c>
      <c r="F435" s="152">
        <v>147493.2186</v>
      </c>
      <c r="G435" s="152">
        <v>9736.5223</v>
      </c>
      <c r="H435" s="152">
        <v>98255.5139</v>
      </c>
      <c r="I435" s="152">
        <v>90310.6599</v>
      </c>
    </row>
    <row r="436">
      <c r="A436" s="152">
        <v>1.4967216E9</v>
      </c>
      <c r="B436" s="152">
        <v>99905.1516</v>
      </c>
      <c r="C436" s="156">
        <v>104839.2621</v>
      </c>
      <c r="D436" s="160">
        <v>130968.33</v>
      </c>
      <c r="E436" s="152">
        <v>27485.2118</v>
      </c>
      <c r="F436" s="152">
        <v>147315.4109</v>
      </c>
      <c r="G436" s="152">
        <v>9728.4974</v>
      </c>
      <c r="H436" s="152">
        <v>98267.5737</v>
      </c>
      <c r="I436" s="152">
        <v>90494.7109</v>
      </c>
    </row>
    <row r="437">
      <c r="A437" s="156">
        <v>1.496808E9</v>
      </c>
      <c r="B437" s="156">
        <v>99905.1516</v>
      </c>
      <c r="C437" s="152">
        <v>105588.9705</v>
      </c>
      <c r="D437" s="159">
        <v>131301.71</v>
      </c>
      <c r="E437" s="152">
        <v>27566.9658</v>
      </c>
      <c r="F437" s="152">
        <v>146559.5788</v>
      </c>
      <c r="G437" s="152">
        <v>9734.0346</v>
      </c>
      <c r="H437" s="152">
        <v>98269.1452</v>
      </c>
      <c r="I437" s="152">
        <v>90376.2941</v>
      </c>
    </row>
    <row r="438">
      <c r="A438" s="152">
        <v>1.4968944E9</v>
      </c>
      <c r="B438" s="152">
        <v>99905.1516</v>
      </c>
      <c r="C438" s="156">
        <v>105609.9795</v>
      </c>
      <c r="D438" s="160">
        <v>131094.66</v>
      </c>
      <c r="E438" s="152">
        <v>27632.6345</v>
      </c>
      <c r="F438" s="152">
        <v>147001.176</v>
      </c>
      <c r="G438" s="152">
        <v>9725.8172</v>
      </c>
      <c r="H438" s="152">
        <v>98272.8038</v>
      </c>
      <c r="I438" s="152">
        <v>90510.3162</v>
      </c>
    </row>
    <row r="439">
      <c r="A439" s="156">
        <v>1.4969808E9</v>
      </c>
      <c r="B439" s="156">
        <v>99905.1516</v>
      </c>
      <c r="C439" s="152">
        <v>106825.6333</v>
      </c>
      <c r="D439" s="159">
        <v>130828.66</v>
      </c>
      <c r="E439" s="152">
        <v>27576.3084</v>
      </c>
      <c r="F439" s="152">
        <v>147098.3202</v>
      </c>
      <c r="G439" s="152">
        <v>9704.4628</v>
      </c>
      <c r="H439" s="152">
        <v>98270.909</v>
      </c>
      <c r="I439" s="152">
        <v>91126.2674</v>
      </c>
    </row>
    <row r="440">
      <c r="A440" s="152">
        <v>1.4970672E9</v>
      </c>
      <c r="B440" s="152">
        <v>99905.1516</v>
      </c>
      <c r="C440" s="156">
        <v>103746.9649</v>
      </c>
      <c r="D440" s="160">
        <v>130385.99</v>
      </c>
      <c r="E440" s="152">
        <v>27533.5992</v>
      </c>
      <c r="F440" s="152">
        <v>146747.5427</v>
      </c>
      <c r="G440" s="152">
        <v>9707.3558</v>
      </c>
      <c r="H440" s="152">
        <v>98270.909</v>
      </c>
      <c r="I440" s="152">
        <v>91059.2563</v>
      </c>
    </row>
    <row r="441">
      <c r="A441" s="156">
        <v>1.497276E9</v>
      </c>
      <c r="B441" s="156">
        <v>99905.1516</v>
      </c>
      <c r="C441" s="152">
        <v>103746.9649</v>
      </c>
      <c r="D441" s="159">
        <v>130385.99</v>
      </c>
      <c r="E441" s="152">
        <v>27544.6495</v>
      </c>
      <c r="F441" s="152">
        <v>146747.5427</v>
      </c>
      <c r="G441" s="152">
        <v>9708.16</v>
      </c>
      <c r="H441" s="152">
        <v>98319.0953</v>
      </c>
      <c r="I441" s="152">
        <v>91004.1787</v>
      </c>
    </row>
    <row r="442">
      <c r="A442" s="156">
        <v>1.4973264E9</v>
      </c>
      <c r="B442" s="156">
        <v>99905.1516</v>
      </c>
      <c r="C442" s="152">
        <v>102958.5515</v>
      </c>
      <c r="D442" s="159">
        <v>130314.52</v>
      </c>
      <c r="E442" s="152">
        <v>27516.959</v>
      </c>
      <c r="F442" s="152">
        <v>146673.7293</v>
      </c>
      <c r="G442" s="152">
        <v>9718.8907</v>
      </c>
      <c r="H442" s="152">
        <v>98021.284</v>
      </c>
      <c r="I442" s="152">
        <v>91043.651</v>
      </c>
    </row>
    <row r="443">
      <c r="A443" s="152">
        <v>1.4974128E9</v>
      </c>
      <c r="B443" s="152">
        <v>99905.1516</v>
      </c>
      <c r="C443" s="156">
        <v>103335.2301</v>
      </c>
      <c r="D443" s="160">
        <v>130664.69</v>
      </c>
      <c r="E443" s="152">
        <v>27507.7548</v>
      </c>
      <c r="F443" s="152">
        <v>147944.3502</v>
      </c>
      <c r="G443" s="152">
        <v>9728.0197</v>
      </c>
      <c r="H443" s="152">
        <v>98255.5143</v>
      </c>
      <c r="I443" s="152">
        <v>90936.2497</v>
      </c>
    </row>
    <row r="444">
      <c r="A444" s="156">
        <v>1.4974992E9</v>
      </c>
      <c r="B444" s="156">
        <v>99905.1516</v>
      </c>
      <c r="C444" s="152">
        <v>103382.4522</v>
      </c>
      <c r="D444" s="159">
        <v>130890.12</v>
      </c>
      <c r="E444" s="152">
        <v>27488.7894</v>
      </c>
      <c r="F444" s="152">
        <v>147650.3105</v>
      </c>
      <c r="G444" s="152">
        <v>9744.2143</v>
      </c>
      <c r="H444" s="152">
        <v>98170.4973</v>
      </c>
      <c r="I444" s="152">
        <v>90901.8262</v>
      </c>
    </row>
    <row r="445">
      <c r="A445" s="152">
        <v>1.4975856E9</v>
      </c>
      <c r="B445" s="152">
        <v>99905.1516</v>
      </c>
      <c r="C445" s="156">
        <v>102486.3694</v>
      </c>
      <c r="D445" s="160">
        <v>130892.45</v>
      </c>
      <c r="E445" s="152">
        <v>27380.9247</v>
      </c>
      <c r="F445" s="152">
        <v>147140.768</v>
      </c>
      <c r="G445" s="152">
        <v>9727.113</v>
      </c>
      <c r="H445" s="152">
        <v>97929.1387</v>
      </c>
      <c r="I445" s="152">
        <v>91490.6975</v>
      </c>
    </row>
    <row r="446">
      <c r="A446" s="156">
        <v>1.497672E9</v>
      </c>
      <c r="B446" s="156">
        <v>99905.1516</v>
      </c>
      <c r="C446" s="152">
        <v>102780.7264</v>
      </c>
      <c r="D446" s="159">
        <v>130663.62</v>
      </c>
      <c r="E446" s="152">
        <v>27350.7609</v>
      </c>
      <c r="F446" s="152">
        <v>147136.2281</v>
      </c>
      <c r="G446" s="152">
        <v>9740.4181</v>
      </c>
      <c r="H446" s="152">
        <v>97929.1387</v>
      </c>
      <c r="I446" s="152">
        <v>91055.1255</v>
      </c>
    </row>
    <row r="447">
      <c r="A447" s="152">
        <v>1.4978808E9</v>
      </c>
      <c r="B447" s="152">
        <v>99905.1516</v>
      </c>
      <c r="C447" s="156">
        <v>102780.7264</v>
      </c>
      <c r="D447" s="160">
        <v>130663.62</v>
      </c>
      <c r="E447" s="152">
        <v>27336.5962</v>
      </c>
      <c r="F447" s="152">
        <v>147136.2281</v>
      </c>
      <c r="G447" s="152">
        <v>9738.6833</v>
      </c>
      <c r="H447" s="152">
        <v>98175.7404</v>
      </c>
      <c r="I447" s="152">
        <v>90984.9016</v>
      </c>
    </row>
    <row r="448">
      <c r="A448" s="152">
        <v>1.4979312E9</v>
      </c>
      <c r="B448" s="152">
        <v>99905.1516</v>
      </c>
      <c r="C448" s="156">
        <v>102926.3667</v>
      </c>
      <c r="D448" s="160">
        <v>130905.64</v>
      </c>
      <c r="E448" s="152">
        <v>27317.4174</v>
      </c>
      <c r="F448" s="152">
        <v>149329.6563</v>
      </c>
      <c r="G448" s="152">
        <v>9721.9452</v>
      </c>
      <c r="H448" s="152">
        <v>97733.2792</v>
      </c>
      <c r="I448" s="152">
        <v>91530.1698</v>
      </c>
    </row>
    <row r="449">
      <c r="A449" s="156">
        <v>1.4980176E9</v>
      </c>
      <c r="B449" s="156">
        <v>99905.1516</v>
      </c>
      <c r="C449" s="152">
        <v>102934.0167</v>
      </c>
      <c r="D449" s="159">
        <v>130689.45</v>
      </c>
      <c r="E449" s="152">
        <v>27432.216</v>
      </c>
      <c r="F449" s="152">
        <v>147598.317</v>
      </c>
      <c r="G449" s="152">
        <v>9710.2573</v>
      </c>
      <c r="H449" s="152">
        <v>97829.3602</v>
      </c>
      <c r="I449" s="152">
        <v>91603.6066</v>
      </c>
    </row>
    <row r="450">
      <c r="A450" s="152">
        <v>1.498104E9</v>
      </c>
      <c r="B450" s="152">
        <v>99905.1516</v>
      </c>
      <c r="C450" s="156">
        <v>104933.3283</v>
      </c>
      <c r="D450" s="160">
        <v>130830.31</v>
      </c>
      <c r="E450" s="152">
        <v>27389.5904</v>
      </c>
      <c r="F450" s="152">
        <v>147503.2408</v>
      </c>
      <c r="G450" s="152">
        <v>9706.407</v>
      </c>
      <c r="H450" s="152">
        <v>98087.5685</v>
      </c>
      <c r="I450" s="152">
        <v>91326.8417</v>
      </c>
    </row>
    <row r="451">
      <c r="A451" s="156">
        <v>1.4981904E9</v>
      </c>
      <c r="B451" s="156">
        <v>99905.1516</v>
      </c>
      <c r="C451" s="152">
        <v>105693.1454</v>
      </c>
      <c r="D451" s="159">
        <v>130979.14</v>
      </c>
      <c r="E451" s="152">
        <v>27331.5798</v>
      </c>
      <c r="F451" s="152">
        <v>147376.7426</v>
      </c>
      <c r="G451" s="152">
        <v>9710.6415</v>
      </c>
      <c r="H451" s="152">
        <v>97921.9737</v>
      </c>
      <c r="I451" s="152">
        <v>91483.3538</v>
      </c>
    </row>
    <row r="452">
      <c r="A452" s="152">
        <v>1.4982768E9</v>
      </c>
      <c r="B452" s="152">
        <v>99905.1516</v>
      </c>
      <c r="C452" s="156">
        <v>106449.8844</v>
      </c>
      <c r="D452" s="160">
        <v>131176.97</v>
      </c>
      <c r="E452" s="152">
        <v>27317.2749</v>
      </c>
      <c r="F452" s="152">
        <v>147743.3861</v>
      </c>
      <c r="G452" s="152">
        <v>9707.5511</v>
      </c>
      <c r="H452" s="152">
        <v>97921.9737</v>
      </c>
      <c r="I452" s="152">
        <v>91078.9925</v>
      </c>
    </row>
    <row r="453">
      <c r="A453" s="156">
        <v>1.4984856E9</v>
      </c>
      <c r="B453" s="156">
        <v>99905.1516</v>
      </c>
      <c r="C453" s="152">
        <v>106449.8844</v>
      </c>
      <c r="D453" s="159">
        <v>131176.97</v>
      </c>
      <c r="E453" s="152">
        <v>27318.5652</v>
      </c>
      <c r="F453" s="152">
        <v>147743.3861</v>
      </c>
      <c r="G453" s="152">
        <v>9709.556</v>
      </c>
      <c r="H453" s="152">
        <v>98272.445</v>
      </c>
      <c r="I453" s="152">
        <v>91022.9969</v>
      </c>
    </row>
    <row r="454">
      <c r="A454" s="156">
        <v>1.498536E9</v>
      </c>
      <c r="B454" s="156">
        <v>99905.1516</v>
      </c>
      <c r="C454" s="152">
        <v>105394.846</v>
      </c>
      <c r="D454" s="159">
        <v>131053.25</v>
      </c>
      <c r="E454" s="152">
        <v>27222.8507</v>
      </c>
      <c r="F454" s="152">
        <v>147866.8762</v>
      </c>
      <c r="G454" s="152">
        <v>9720.08</v>
      </c>
      <c r="H454" s="152">
        <v>98228.1964</v>
      </c>
      <c r="I454" s="152">
        <v>91178.1321</v>
      </c>
    </row>
    <row r="455">
      <c r="A455" s="152">
        <v>1.4986224E9</v>
      </c>
      <c r="B455" s="152">
        <v>99905.1516</v>
      </c>
      <c r="C455" s="156">
        <v>103303.3052</v>
      </c>
      <c r="D455" s="160">
        <v>130313.13</v>
      </c>
      <c r="E455" s="152">
        <v>27259.9057</v>
      </c>
      <c r="F455" s="152">
        <v>145809.6784</v>
      </c>
      <c r="G455" s="152">
        <v>9708.6599</v>
      </c>
      <c r="H455" s="152">
        <v>97485.0923</v>
      </c>
      <c r="I455" s="152">
        <v>89764.4737</v>
      </c>
    </row>
    <row r="456">
      <c r="A456" s="156">
        <v>1.4987088E9</v>
      </c>
      <c r="B456" s="156">
        <v>99905.1516</v>
      </c>
      <c r="C456" s="152">
        <v>104325.6777</v>
      </c>
      <c r="D456" s="159">
        <v>130799.49</v>
      </c>
      <c r="E456" s="152">
        <v>27201.5651</v>
      </c>
      <c r="F456" s="152">
        <v>148084.4066</v>
      </c>
      <c r="G456" s="152">
        <v>9732.5767</v>
      </c>
      <c r="H456" s="152">
        <v>96559.9968</v>
      </c>
      <c r="I456" s="152">
        <v>89384.4383</v>
      </c>
    </row>
    <row r="457">
      <c r="A457" s="152">
        <v>1.4987952E9</v>
      </c>
      <c r="B457" s="152">
        <v>99905.1516</v>
      </c>
      <c r="C457" s="156">
        <v>103096.0743</v>
      </c>
      <c r="D457" s="160">
        <v>129814.11</v>
      </c>
      <c r="E457" s="152">
        <v>27286.4583</v>
      </c>
      <c r="F457" s="152">
        <v>145829.9667</v>
      </c>
      <c r="G457" s="152">
        <v>9734.9493</v>
      </c>
      <c r="H457" s="152">
        <v>96164.7258</v>
      </c>
      <c r="I457" s="152">
        <v>88823.5647</v>
      </c>
    </row>
    <row r="458">
      <c r="A458" s="156">
        <v>1.4988816E9</v>
      </c>
      <c r="B458" s="156">
        <v>99905.1516</v>
      </c>
      <c r="C458" s="152">
        <v>103381.8039</v>
      </c>
      <c r="D458" s="159">
        <v>129844.5</v>
      </c>
      <c r="E458" s="152">
        <v>27223.9113</v>
      </c>
      <c r="F458" s="152">
        <v>146268.2902</v>
      </c>
      <c r="G458" s="152">
        <v>9746.4819</v>
      </c>
      <c r="H458" s="152">
        <v>96164.7258</v>
      </c>
      <c r="I458" s="152">
        <v>88954.374</v>
      </c>
    </row>
    <row r="459">
      <c r="A459" s="152">
        <v>1.4990904E9</v>
      </c>
      <c r="B459" s="152">
        <v>99905.1516</v>
      </c>
      <c r="C459" s="156">
        <v>103381.8039</v>
      </c>
      <c r="D459" s="160">
        <v>129844.5</v>
      </c>
      <c r="E459" s="152">
        <v>27239.702</v>
      </c>
      <c r="F459" s="152">
        <v>146268.2902</v>
      </c>
      <c r="G459" s="152">
        <v>9743.8914</v>
      </c>
      <c r="H459" s="152">
        <v>96707.2178</v>
      </c>
      <c r="I459" s="152">
        <v>88970.4383</v>
      </c>
    </row>
    <row r="460">
      <c r="A460" s="152">
        <v>1.4991408E9</v>
      </c>
      <c r="B460" s="152">
        <v>99905.1516</v>
      </c>
      <c r="C460" s="156">
        <v>102556.9729</v>
      </c>
      <c r="D460" s="159">
        <v>129254.69</v>
      </c>
      <c r="E460" s="152">
        <v>27216.1426</v>
      </c>
      <c r="F460" s="152">
        <v>146787.6611</v>
      </c>
      <c r="G460" s="152">
        <v>9753.4762</v>
      </c>
      <c r="H460" s="152">
        <v>96761.6181</v>
      </c>
      <c r="I460" s="152">
        <v>89438.5979</v>
      </c>
    </row>
    <row r="461">
      <c r="A461" s="156">
        <v>1.4992632E9</v>
      </c>
      <c r="B461" s="156">
        <v>99905.1516</v>
      </c>
      <c r="C461" s="152">
        <v>102556.9729</v>
      </c>
      <c r="D461" s="160">
        <v>129254.69</v>
      </c>
      <c r="E461" s="152">
        <v>27276.317</v>
      </c>
      <c r="F461" s="152">
        <v>146787.6611</v>
      </c>
      <c r="G461" s="152">
        <v>9749.032</v>
      </c>
      <c r="H461" s="152">
        <v>96896.7942</v>
      </c>
      <c r="I461" s="152">
        <v>89557.0148</v>
      </c>
    </row>
    <row r="462">
      <c r="A462" s="156">
        <v>1.4993136E9</v>
      </c>
      <c r="B462" s="156">
        <v>99968.7719</v>
      </c>
      <c r="C462" s="152">
        <v>102111.3427</v>
      </c>
      <c r="D462" s="160">
        <v>129526.17</v>
      </c>
      <c r="E462" s="152">
        <v>27404.4929</v>
      </c>
      <c r="F462" s="152">
        <v>147304.3044</v>
      </c>
      <c r="G462" s="152">
        <v>9748.0609</v>
      </c>
      <c r="H462" s="152">
        <v>97050.1621</v>
      </c>
      <c r="I462" s="152">
        <v>89677.7265</v>
      </c>
    </row>
    <row r="463">
      <c r="A463" s="152">
        <v>1.4994E9</v>
      </c>
      <c r="B463" s="152">
        <v>99592.1853</v>
      </c>
      <c r="C463" s="156">
        <v>101010.6025</v>
      </c>
      <c r="D463" s="159">
        <v>128675.55</v>
      </c>
      <c r="E463" s="152">
        <v>27452.734</v>
      </c>
      <c r="F463" s="152">
        <v>144952.8559</v>
      </c>
      <c r="G463" s="152">
        <v>9735.5073</v>
      </c>
      <c r="H463" s="152">
        <v>96394.5557</v>
      </c>
      <c r="I463" s="152">
        <v>88988.7975</v>
      </c>
    </row>
    <row r="464">
      <c r="A464" s="156">
        <v>1.4994864E9</v>
      </c>
      <c r="B464" s="156">
        <v>99592.1853</v>
      </c>
      <c r="C464" s="152">
        <v>102141.3279</v>
      </c>
      <c r="D464" s="160">
        <v>128571.65</v>
      </c>
      <c r="E464" s="152">
        <v>27350.2384</v>
      </c>
      <c r="F464" s="152">
        <v>146595.1521</v>
      </c>
      <c r="G464" s="152">
        <v>9752.5845</v>
      </c>
      <c r="H464" s="152">
        <v>96394.5557</v>
      </c>
      <c r="I464" s="152">
        <v>89184.782</v>
      </c>
    </row>
    <row r="465">
      <c r="A465" s="152">
        <v>1.4996952E9</v>
      </c>
      <c r="B465" s="152">
        <v>99592.1853</v>
      </c>
      <c r="C465" s="156">
        <v>102141.3279</v>
      </c>
      <c r="D465" s="159">
        <v>128571.65</v>
      </c>
      <c r="E465" s="152">
        <v>27351.0695</v>
      </c>
      <c r="F465" s="152">
        <v>146595.1521</v>
      </c>
      <c r="G465" s="152">
        <v>9752.302</v>
      </c>
      <c r="H465" s="152">
        <v>96372.0947</v>
      </c>
      <c r="I465" s="152">
        <v>89153.5714</v>
      </c>
    </row>
    <row r="466">
      <c r="A466" s="152">
        <v>1.4997456E9</v>
      </c>
      <c r="B466" s="152">
        <v>99592.1853</v>
      </c>
      <c r="C466" s="156">
        <v>102365.2266</v>
      </c>
      <c r="D466" s="159">
        <v>128736.57</v>
      </c>
      <c r="E466" s="152">
        <v>27301.3136</v>
      </c>
      <c r="F466" s="152">
        <v>146860.7064</v>
      </c>
      <c r="G466" s="152">
        <v>9754.7911</v>
      </c>
      <c r="H466" s="152">
        <v>96364.6448</v>
      </c>
      <c r="I466" s="152">
        <v>89219.2055</v>
      </c>
    </row>
    <row r="467">
      <c r="A467" s="156">
        <v>1.499832E9</v>
      </c>
      <c r="B467" s="156">
        <v>99592.1853</v>
      </c>
      <c r="C467" s="152">
        <v>103049.9415</v>
      </c>
      <c r="D467" s="160">
        <v>128783.19</v>
      </c>
      <c r="E467" s="152">
        <v>27362.8366</v>
      </c>
      <c r="F467" s="152">
        <v>146680.9716</v>
      </c>
      <c r="G467" s="152">
        <v>9743.6759</v>
      </c>
      <c r="H467" s="152">
        <v>96381.1826</v>
      </c>
      <c r="I467" s="152">
        <v>88505.9506</v>
      </c>
    </row>
    <row r="468">
      <c r="A468" s="152">
        <v>1.4999184E9</v>
      </c>
      <c r="B468" s="152">
        <v>99592.1853</v>
      </c>
      <c r="C468" s="156">
        <v>103337.0781</v>
      </c>
      <c r="D468" s="159">
        <v>129583.05</v>
      </c>
      <c r="E468" s="152">
        <v>27269.6837</v>
      </c>
      <c r="F468" s="152">
        <v>148633.5781</v>
      </c>
      <c r="G468" s="152">
        <v>9767.8657</v>
      </c>
      <c r="H468" s="152">
        <v>96338.4315</v>
      </c>
      <c r="I468" s="152">
        <v>89015.8774</v>
      </c>
    </row>
    <row r="469">
      <c r="A469" s="156">
        <v>1.5000048E9</v>
      </c>
      <c r="B469" s="156">
        <v>99592.1853</v>
      </c>
      <c r="C469" s="152">
        <v>103024.534</v>
      </c>
      <c r="D469" s="160">
        <v>129437.52</v>
      </c>
      <c r="E469" s="152">
        <v>27247.5463</v>
      </c>
      <c r="F469" s="152">
        <v>149067.0997</v>
      </c>
      <c r="G469" s="152">
        <v>9785.5157</v>
      </c>
      <c r="H469" s="152">
        <v>96331.1784</v>
      </c>
      <c r="I469" s="152">
        <v>89144.3918</v>
      </c>
    </row>
    <row r="470">
      <c r="A470" s="152">
        <v>1.5000912E9</v>
      </c>
      <c r="B470" s="152">
        <v>99592.1853</v>
      </c>
      <c r="C470" s="156">
        <v>102489.7703</v>
      </c>
      <c r="D470" s="159">
        <v>130032.86</v>
      </c>
      <c r="E470" s="152">
        <v>27262.9807</v>
      </c>
      <c r="F470" s="152">
        <v>150254.5914</v>
      </c>
      <c r="G470" s="152">
        <v>9798.0771</v>
      </c>
      <c r="H470" s="152">
        <v>96331.1784</v>
      </c>
      <c r="I470" s="152">
        <v>88554.1435</v>
      </c>
    </row>
    <row r="471">
      <c r="A471" s="156">
        <v>1.5003E9</v>
      </c>
      <c r="B471" s="156">
        <v>99592.1853</v>
      </c>
      <c r="C471" s="152">
        <v>102489.7703</v>
      </c>
      <c r="D471" s="160">
        <v>130032.86</v>
      </c>
      <c r="E471" s="152">
        <v>27264.818</v>
      </c>
      <c r="F471" s="152">
        <v>150254.5914</v>
      </c>
      <c r="G471" s="152">
        <v>9797.4649</v>
      </c>
      <c r="H471" s="152">
        <v>95455.0841</v>
      </c>
      <c r="I471" s="152">
        <v>88505.9506</v>
      </c>
    </row>
    <row r="472">
      <c r="A472" s="156">
        <v>1.5003504E9</v>
      </c>
      <c r="B472" s="156">
        <v>99592.1853</v>
      </c>
      <c r="C472" s="152">
        <v>102410.443</v>
      </c>
      <c r="D472" s="160">
        <v>130252.51</v>
      </c>
      <c r="E472" s="152">
        <v>27228.0384</v>
      </c>
      <c r="F472" s="152">
        <v>150277.4948</v>
      </c>
      <c r="G472" s="152">
        <v>9785.6519</v>
      </c>
      <c r="H472" s="152">
        <v>94116.1661</v>
      </c>
      <c r="I472" s="152">
        <v>88512.3763</v>
      </c>
    </row>
    <row r="473">
      <c r="A473" s="152">
        <v>1.5004368E9</v>
      </c>
      <c r="B473" s="152">
        <v>99592.1853</v>
      </c>
      <c r="C473" s="156">
        <v>103330.7941</v>
      </c>
      <c r="D473" s="159">
        <v>130781.12</v>
      </c>
      <c r="E473" s="152">
        <v>27287.8049</v>
      </c>
      <c r="F473" s="152">
        <v>150467.8226</v>
      </c>
      <c r="G473" s="152">
        <v>9785.835</v>
      </c>
      <c r="H473" s="152">
        <v>94023.483</v>
      </c>
      <c r="I473" s="152">
        <v>87827.5781</v>
      </c>
    </row>
    <row r="474">
      <c r="A474" s="156">
        <v>1.5005232E9</v>
      </c>
      <c r="B474" s="156">
        <v>99592.1853</v>
      </c>
      <c r="C474" s="152">
        <v>107004.4941</v>
      </c>
      <c r="D474" s="160">
        <v>131132.53</v>
      </c>
      <c r="E474" s="152">
        <v>27291.9097</v>
      </c>
      <c r="F474" s="152">
        <v>151856.3319</v>
      </c>
      <c r="G474" s="152">
        <v>9793.769</v>
      </c>
      <c r="H474" s="152">
        <v>93822.5321</v>
      </c>
      <c r="I474" s="152">
        <v>88003.3675</v>
      </c>
    </row>
    <row r="475">
      <c r="A475" s="152">
        <v>1.5006096E9</v>
      </c>
      <c r="B475" s="152">
        <v>99592.1853</v>
      </c>
      <c r="C475" s="156">
        <v>106526.6777</v>
      </c>
      <c r="D475" s="159">
        <v>131295.08</v>
      </c>
      <c r="E475" s="152">
        <v>27308.43</v>
      </c>
      <c r="F475" s="152">
        <v>151958.6854</v>
      </c>
      <c r="G475" s="152">
        <v>9775.1516</v>
      </c>
      <c r="H475" s="152">
        <v>93806.4176</v>
      </c>
      <c r="I475" s="152">
        <v>87085.8665</v>
      </c>
    </row>
    <row r="476">
      <c r="A476" s="156">
        <v>1.500696E9</v>
      </c>
      <c r="B476" s="156">
        <v>99592.1853</v>
      </c>
      <c r="C476" s="152">
        <v>106764.6617</v>
      </c>
      <c r="D476" s="160">
        <v>131649.64</v>
      </c>
      <c r="E476" s="152">
        <v>27428.7544</v>
      </c>
      <c r="F476" s="152">
        <v>151755.5339</v>
      </c>
      <c r="G476" s="152">
        <v>9762.002</v>
      </c>
      <c r="H476" s="152">
        <v>93806.4176</v>
      </c>
      <c r="I476" s="152">
        <v>86762.2856</v>
      </c>
    </row>
    <row r="477">
      <c r="A477" s="152">
        <v>1.5009048E9</v>
      </c>
      <c r="B477" s="152">
        <v>99592.1853</v>
      </c>
      <c r="C477" s="156">
        <v>106764.6617</v>
      </c>
      <c r="D477" s="159">
        <v>131649.64</v>
      </c>
      <c r="E477" s="152">
        <v>27442.3901</v>
      </c>
      <c r="F477" s="152">
        <v>151755.5339</v>
      </c>
      <c r="G477" s="152">
        <v>9763.5108</v>
      </c>
      <c r="H477" s="152">
        <v>93587.4609</v>
      </c>
      <c r="I477" s="152">
        <v>86601.6426</v>
      </c>
    </row>
    <row r="478">
      <c r="A478" s="152">
        <v>1.5009552E9</v>
      </c>
      <c r="B478" s="152">
        <v>99592.1853</v>
      </c>
      <c r="C478" s="156">
        <v>107726.6032</v>
      </c>
      <c r="D478" s="159">
        <v>131525.18</v>
      </c>
      <c r="E478" s="152">
        <v>27480.9335</v>
      </c>
      <c r="F478" s="152">
        <v>151676.606</v>
      </c>
      <c r="G478" s="152">
        <v>9771.6644</v>
      </c>
      <c r="H478" s="152">
        <v>93805.2409</v>
      </c>
      <c r="I478" s="152">
        <v>86994.5294</v>
      </c>
    </row>
    <row r="479">
      <c r="A479" s="156">
        <v>1.5010416E9</v>
      </c>
      <c r="B479" s="156">
        <v>99592.1853</v>
      </c>
      <c r="C479" s="152">
        <v>106751.6769</v>
      </c>
      <c r="D479" s="160">
        <v>131167.42</v>
      </c>
      <c r="E479" s="152">
        <v>27436.2945</v>
      </c>
      <c r="F479" s="152">
        <v>152307.9342</v>
      </c>
      <c r="G479" s="152">
        <v>9770.6944</v>
      </c>
      <c r="H479" s="152">
        <v>94313.6049</v>
      </c>
      <c r="I479" s="152">
        <v>86943.1237</v>
      </c>
    </row>
    <row r="480">
      <c r="A480" s="152">
        <v>1.501128E9</v>
      </c>
      <c r="B480" s="152">
        <v>99592.1853</v>
      </c>
      <c r="C480" s="156">
        <v>107022.2247</v>
      </c>
      <c r="D480" s="159">
        <v>131483.07</v>
      </c>
      <c r="E480" s="152">
        <v>27420.3097</v>
      </c>
      <c r="F480" s="152">
        <v>152370.3104</v>
      </c>
      <c r="G480" s="152">
        <v>9789.2719</v>
      </c>
      <c r="H480" s="152">
        <v>92508.0511</v>
      </c>
      <c r="I480" s="152">
        <v>86139.4497</v>
      </c>
    </row>
    <row r="481">
      <c r="A481" s="156">
        <v>1.5012144E9</v>
      </c>
      <c r="B481" s="156">
        <v>99592.1853</v>
      </c>
      <c r="C481" s="152">
        <v>105279.624</v>
      </c>
      <c r="D481" s="160">
        <v>131245.88</v>
      </c>
      <c r="E481" s="152">
        <v>27437.154</v>
      </c>
      <c r="F481" s="152">
        <v>152089.2786</v>
      </c>
      <c r="G481" s="152">
        <v>9794.0327</v>
      </c>
      <c r="H481" s="152">
        <v>93526.1192</v>
      </c>
      <c r="I481" s="152">
        <v>86524.0749</v>
      </c>
    </row>
    <row r="482">
      <c r="A482" s="152">
        <v>1.5013008E9</v>
      </c>
      <c r="B482" s="152">
        <v>99592.1853</v>
      </c>
      <c r="C482" s="156">
        <v>105848.1253</v>
      </c>
      <c r="D482" s="159">
        <v>131599.29</v>
      </c>
      <c r="E482" s="152">
        <v>27459.2258</v>
      </c>
      <c r="F482" s="152">
        <v>151766.1974</v>
      </c>
      <c r="G482" s="152">
        <v>9812.9192</v>
      </c>
      <c r="H482" s="152">
        <v>93526.1192</v>
      </c>
      <c r="I482" s="152">
        <v>85974.6759</v>
      </c>
    </row>
    <row r="483">
      <c r="A483" s="156">
        <v>1.5015096E9</v>
      </c>
      <c r="B483" s="156">
        <v>99592.1853</v>
      </c>
      <c r="C483" s="152">
        <v>105848.1253</v>
      </c>
      <c r="D483" s="160">
        <v>131599.29</v>
      </c>
      <c r="E483" s="152">
        <v>27497.8379</v>
      </c>
      <c r="F483" s="152">
        <v>151766.1974</v>
      </c>
      <c r="G483" s="152">
        <v>9812.7826</v>
      </c>
      <c r="H483" s="152">
        <v>93731.4218</v>
      </c>
      <c r="I483" s="152">
        <v>86000.8377</v>
      </c>
    </row>
    <row r="484">
      <c r="A484" s="156">
        <v>1.50156E9</v>
      </c>
      <c r="B484" s="156">
        <v>99592.1853</v>
      </c>
      <c r="C484" s="152">
        <v>103962.7097</v>
      </c>
      <c r="D484" s="160">
        <v>131684.19</v>
      </c>
      <c r="E484" s="152">
        <v>27469.0005</v>
      </c>
      <c r="F484" s="152">
        <v>151625.9354</v>
      </c>
      <c r="G484" s="152">
        <v>9808.8348</v>
      </c>
      <c r="H484" s="152">
        <v>94521.0846</v>
      </c>
      <c r="I484" s="152">
        <v>85323.3833</v>
      </c>
    </row>
    <row r="485">
      <c r="A485" s="152">
        <v>1.5016464E9</v>
      </c>
      <c r="B485" s="152">
        <v>99592.1853</v>
      </c>
      <c r="C485" s="156">
        <v>104091.3965</v>
      </c>
      <c r="D485" s="159">
        <v>131949.29</v>
      </c>
      <c r="E485" s="152">
        <v>27493.4037</v>
      </c>
      <c r="F485" s="152">
        <v>152213.0154</v>
      </c>
      <c r="G485" s="152">
        <v>9798.1256</v>
      </c>
      <c r="H485" s="152">
        <v>94485.5362</v>
      </c>
      <c r="I485" s="152">
        <v>85412.4254</v>
      </c>
    </row>
    <row r="486">
      <c r="A486" s="156">
        <v>1.5017328E9</v>
      </c>
      <c r="B486" s="156">
        <v>99592.1853</v>
      </c>
      <c r="C486" s="152">
        <v>103380.4433</v>
      </c>
      <c r="D486" s="160">
        <v>131930.02</v>
      </c>
      <c r="E486" s="152">
        <v>27483.9371</v>
      </c>
      <c r="F486" s="152">
        <v>152355.919</v>
      </c>
      <c r="G486" s="152">
        <v>9796.6427</v>
      </c>
      <c r="H486" s="152">
        <v>94560.6213</v>
      </c>
      <c r="I486" s="152">
        <v>85038.8157</v>
      </c>
    </row>
    <row r="487">
      <c r="A487" s="152">
        <v>1.5018192E9</v>
      </c>
      <c r="B487" s="152">
        <v>99592.1853</v>
      </c>
      <c r="C487" s="156">
        <v>104168.6798</v>
      </c>
      <c r="D487" s="159">
        <v>132184.75</v>
      </c>
      <c r="E487" s="152">
        <v>27601.2246</v>
      </c>
      <c r="F487" s="152">
        <v>151876.0242</v>
      </c>
      <c r="G487" s="152">
        <v>9793.3373</v>
      </c>
      <c r="H487" s="152">
        <v>94018.5304</v>
      </c>
      <c r="I487" s="152">
        <v>84757.4609</v>
      </c>
    </row>
    <row r="488">
      <c r="A488" s="156">
        <v>1.5019056E9</v>
      </c>
      <c r="B488" s="156">
        <v>99592.1853</v>
      </c>
      <c r="C488" s="152">
        <v>104770.7428</v>
      </c>
      <c r="D488" s="160">
        <v>131773.35</v>
      </c>
      <c r="E488" s="152">
        <v>27456.0964</v>
      </c>
      <c r="F488" s="152">
        <v>152320.2182</v>
      </c>
      <c r="G488" s="152">
        <v>9782.4548</v>
      </c>
      <c r="H488" s="152">
        <v>94018.5304</v>
      </c>
      <c r="I488" s="152">
        <v>85758.0373</v>
      </c>
    </row>
    <row r="489">
      <c r="A489" s="152">
        <v>1.5021144E9</v>
      </c>
      <c r="B489" s="152">
        <v>99592.1853</v>
      </c>
      <c r="C489" s="156">
        <v>104770.7428</v>
      </c>
      <c r="D489" s="159">
        <v>131773.35</v>
      </c>
      <c r="E489" s="152">
        <v>27456.0972</v>
      </c>
      <c r="F489" s="152">
        <v>152320.2182</v>
      </c>
      <c r="G489" s="152">
        <v>9782.134</v>
      </c>
      <c r="H489" s="152">
        <v>94465.8453</v>
      </c>
      <c r="I489" s="152">
        <v>85726.3677</v>
      </c>
    </row>
    <row r="490">
      <c r="A490" s="152">
        <v>1.5021648E9</v>
      </c>
      <c r="B490" s="152">
        <v>99592.1853</v>
      </c>
      <c r="C490" s="156">
        <v>104377.4556</v>
      </c>
      <c r="D490" s="159">
        <v>131890.29</v>
      </c>
      <c r="E490" s="152">
        <v>27452.8715</v>
      </c>
      <c r="F490" s="152">
        <v>152782.484</v>
      </c>
      <c r="G490" s="152">
        <v>9776.1812</v>
      </c>
      <c r="H490" s="152">
        <v>94533.0767</v>
      </c>
      <c r="I490" s="152">
        <v>85513.401</v>
      </c>
    </row>
    <row r="491">
      <c r="A491" s="156">
        <v>1.5022512E9</v>
      </c>
      <c r="B491" s="156">
        <v>99592.1853</v>
      </c>
      <c r="C491" s="152">
        <v>104498.2949</v>
      </c>
      <c r="D491" s="160">
        <v>131712.94</v>
      </c>
      <c r="E491" s="152">
        <v>27543.2088</v>
      </c>
      <c r="F491" s="152">
        <v>152209.2997</v>
      </c>
      <c r="G491" s="152">
        <v>9779.7432</v>
      </c>
      <c r="H491" s="152">
        <v>93983.8204</v>
      </c>
      <c r="I491" s="152">
        <v>85930.1548</v>
      </c>
    </row>
    <row r="492">
      <c r="A492" s="152">
        <v>1.5023376E9</v>
      </c>
      <c r="B492" s="152">
        <v>99592.1853</v>
      </c>
      <c r="C492" s="156">
        <v>103973.4473</v>
      </c>
      <c r="D492" s="159">
        <v>132278.91</v>
      </c>
      <c r="E492" s="152">
        <v>27575.4876</v>
      </c>
      <c r="F492" s="152">
        <v>152117.0192</v>
      </c>
      <c r="G492" s="152">
        <v>9768.6699</v>
      </c>
      <c r="H492" s="152">
        <v>93815.0139</v>
      </c>
      <c r="I492" s="152">
        <v>85848.4564</v>
      </c>
    </row>
    <row r="493">
      <c r="A493" s="156">
        <v>1.502424E9</v>
      </c>
      <c r="B493" s="156">
        <v>99592.1853</v>
      </c>
      <c r="C493" s="152">
        <v>102380.1642</v>
      </c>
      <c r="D493" s="160">
        <v>131888.99</v>
      </c>
      <c r="E493" s="152">
        <v>27709.7716</v>
      </c>
      <c r="F493" s="152">
        <v>148436.8225</v>
      </c>
      <c r="G493" s="152">
        <v>9765.7397</v>
      </c>
      <c r="H493" s="152">
        <v>93459.9428</v>
      </c>
      <c r="I493" s="152">
        <v>85784.6582</v>
      </c>
    </row>
    <row r="494">
      <c r="A494" s="152">
        <v>1.5025104E9</v>
      </c>
      <c r="B494" s="152">
        <v>99592.1853</v>
      </c>
      <c r="C494" s="156">
        <v>102980.096</v>
      </c>
      <c r="D494" s="159">
        <v>132156.17</v>
      </c>
      <c r="E494" s="152">
        <v>27679.3092</v>
      </c>
      <c r="F494" s="152">
        <v>148775.4694</v>
      </c>
      <c r="G494" s="152">
        <v>9766.5433</v>
      </c>
      <c r="H494" s="152">
        <v>93459.9428</v>
      </c>
      <c r="I494" s="152">
        <v>85314.2037</v>
      </c>
    </row>
    <row r="495">
      <c r="A495" s="156">
        <v>1.5027192E9</v>
      </c>
      <c r="B495" s="156">
        <v>99592.1853</v>
      </c>
      <c r="C495" s="152">
        <v>102980.096</v>
      </c>
      <c r="D495" s="160">
        <v>132156.17</v>
      </c>
      <c r="E495" s="152">
        <v>27662.132</v>
      </c>
      <c r="F495" s="152">
        <v>148775.4694</v>
      </c>
      <c r="G495" s="152">
        <v>9768.448</v>
      </c>
      <c r="H495" s="152">
        <v>93711.053</v>
      </c>
      <c r="I495" s="152">
        <v>85282.0751</v>
      </c>
    </row>
    <row r="496">
      <c r="A496" s="156">
        <v>1.5027696E9</v>
      </c>
      <c r="B496" s="156">
        <v>99592.1853</v>
      </c>
      <c r="C496" s="152">
        <v>103580.0338</v>
      </c>
      <c r="D496" s="160">
        <v>132382.76</v>
      </c>
      <c r="E496" s="152">
        <v>27547.6913</v>
      </c>
      <c r="F496" s="152">
        <v>151364.1707</v>
      </c>
      <c r="G496" s="152">
        <v>9769.1651</v>
      </c>
      <c r="H496" s="152">
        <v>93944.8386</v>
      </c>
      <c r="I496" s="152">
        <v>85733.7114</v>
      </c>
    </row>
    <row r="497">
      <c r="A497" s="152">
        <v>1.502856E9</v>
      </c>
      <c r="B497" s="152">
        <v>99592.1853</v>
      </c>
      <c r="C497" s="156">
        <v>103263.5063</v>
      </c>
      <c r="D497" s="159">
        <v>131983.72</v>
      </c>
      <c r="E497" s="152">
        <v>27499.1651</v>
      </c>
      <c r="F497" s="152">
        <v>151362.5889</v>
      </c>
      <c r="G497" s="152">
        <v>9767.465</v>
      </c>
      <c r="H497" s="152">
        <v>93836.7434</v>
      </c>
      <c r="I497" s="152">
        <v>86059.5872</v>
      </c>
    </row>
    <row r="498">
      <c r="A498" s="156">
        <v>1.5029424E9</v>
      </c>
      <c r="B498" s="156">
        <v>99592.1853</v>
      </c>
      <c r="C498" s="152">
        <v>103450.775</v>
      </c>
      <c r="D498" s="160">
        <v>132455.33</v>
      </c>
      <c r="E498" s="152">
        <v>27509.2378</v>
      </c>
      <c r="F498" s="152">
        <v>151808.3206</v>
      </c>
      <c r="G498" s="152">
        <v>9784.7247</v>
      </c>
      <c r="H498" s="152">
        <v>93973.9395</v>
      </c>
      <c r="I498" s="152">
        <v>85753.4475</v>
      </c>
    </row>
    <row r="499">
      <c r="A499" s="152">
        <v>1.5030288E9</v>
      </c>
      <c r="B499" s="152">
        <v>99592.1853</v>
      </c>
      <c r="C499" s="156">
        <v>102699.2786</v>
      </c>
      <c r="D499" s="159">
        <v>131862.35</v>
      </c>
      <c r="E499" s="152">
        <v>27634.4709</v>
      </c>
      <c r="F499" s="152">
        <v>147698.3091</v>
      </c>
      <c r="G499" s="152">
        <v>9782.2926</v>
      </c>
      <c r="H499" s="152">
        <v>93612.9785</v>
      </c>
      <c r="I499" s="152">
        <v>86283.5694</v>
      </c>
    </row>
    <row r="500">
      <c r="A500" s="156">
        <v>1.5031152E9</v>
      </c>
      <c r="B500" s="156">
        <v>99592.1853</v>
      </c>
      <c r="C500" s="152">
        <v>102802.0737</v>
      </c>
      <c r="D500" s="160">
        <v>131704.06</v>
      </c>
      <c r="E500" s="152">
        <v>27615.4057</v>
      </c>
      <c r="F500" s="152">
        <v>147209.9728</v>
      </c>
      <c r="G500" s="152">
        <v>9796.8758</v>
      </c>
      <c r="H500" s="152">
        <v>93612.9785</v>
      </c>
      <c r="I500" s="152">
        <v>85875.5362</v>
      </c>
    </row>
    <row r="501">
      <c r="A501" s="152">
        <v>1.503324E9</v>
      </c>
      <c r="B501" s="152">
        <v>99592.1853</v>
      </c>
      <c r="C501" s="156">
        <v>102802.0737</v>
      </c>
      <c r="D501" s="159">
        <v>131704.06</v>
      </c>
      <c r="E501" s="152">
        <v>27596.9412</v>
      </c>
      <c r="F501" s="152">
        <v>147209.9728</v>
      </c>
      <c r="G501" s="152">
        <v>9796.9452</v>
      </c>
      <c r="H501" s="152">
        <v>93918.2204</v>
      </c>
      <c r="I501" s="152">
        <v>85915.4675</v>
      </c>
    </row>
    <row r="502">
      <c r="A502" s="152">
        <v>1.5033744E9</v>
      </c>
      <c r="B502" s="152">
        <v>99592.1853</v>
      </c>
      <c r="C502" s="156">
        <v>102281.77</v>
      </c>
      <c r="D502" s="159">
        <v>131957.78</v>
      </c>
      <c r="E502" s="152">
        <v>27571.2311</v>
      </c>
      <c r="F502" s="152">
        <v>147509.5842</v>
      </c>
      <c r="G502" s="152">
        <v>9793.1212</v>
      </c>
      <c r="H502" s="152">
        <v>94008.4149</v>
      </c>
      <c r="I502" s="152">
        <v>85397.7399</v>
      </c>
    </row>
    <row r="503">
      <c r="A503" s="156">
        <v>1.5034608E9</v>
      </c>
      <c r="B503" s="156">
        <v>99592.1853</v>
      </c>
      <c r="C503" s="152">
        <v>100182.5471</v>
      </c>
      <c r="D503" s="160">
        <v>132343.57</v>
      </c>
      <c r="E503" s="152">
        <v>27477.1335</v>
      </c>
      <c r="F503" s="152">
        <v>150154.8883</v>
      </c>
      <c r="G503" s="152">
        <v>9799.2527</v>
      </c>
      <c r="H503" s="152">
        <v>94041.384</v>
      </c>
      <c r="I503" s="152">
        <v>85040.8498</v>
      </c>
    </row>
    <row r="504">
      <c r="A504" s="152">
        <v>1.5035472E9</v>
      </c>
      <c r="B504" s="152">
        <v>99592.1853</v>
      </c>
      <c r="C504" s="156">
        <v>101985.7409</v>
      </c>
      <c r="D504" s="159">
        <v>132458.79</v>
      </c>
      <c r="E504" s="152">
        <v>27536.8165</v>
      </c>
      <c r="F504" s="152">
        <v>149242.0326</v>
      </c>
      <c r="G504" s="152">
        <v>9801.6002</v>
      </c>
      <c r="H504" s="152">
        <v>94092.0599</v>
      </c>
      <c r="I504" s="152">
        <v>85431.2659</v>
      </c>
    </row>
    <row r="505">
      <c r="A505" s="156">
        <v>1.5036336E9</v>
      </c>
      <c r="B505" s="156">
        <v>99592.1853</v>
      </c>
      <c r="C505" s="152">
        <v>102539.6087</v>
      </c>
      <c r="D505" s="160">
        <v>132087.47</v>
      </c>
      <c r="E505" s="152">
        <v>27462.975</v>
      </c>
      <c r="F505" s="152">
        <v>148662.3609</v>
      </c>
      <c r="G505" s="152">
        <v>9798.8305</v>
      </c>
      <c r="H505" s="152">
        <v>94021.9431</v>
      </c>
      <c r="I505" s="152">
        <v>85298.6037</v>
      </c>
    </row>
    <row r="506">
      <c r="A506" s="152">
        <v>1.50372E9</v>
      </c>
      <c r="B506" s="152">
        <v>99592.1853</v>
      </c>
      <c r="C506" s="156">
        <v>101691.4176</v>
      </c>
      <c r="D506" s="159">
        <v>132482.98</v>
      </c>
      <c r="E506" s="152">
        <v>27330.059</v>
      </c>
      <c r="F506" s="152">
        <v>149232.399</v>
      </c>
      <c r="G506" s="152">
        <v>9780.8433</v>
      </c>
      <c r="H506" s="152">
        <v>94021.9431</v>
      </c>
      <c r="I506" s="152">
        <v>86203.8067</v>
      </c>
    </row>
    <row r="507">
      <c r="A507" s="156">
        <v>1.5039288E9</v>
      </c>
      <c r="B507" s="156">
        <v>99592.1853</v>
      </c>
      <c r="C507" s="152">
        <v>101691.4176</v>
      </c>
      <c r="D507" s="160">
        <v>132482.98</v>
      </c>
      <c r="E507" s="152">
        <v>27349.8224</v>
      </c>
      <c r="F507" s="152">
        <v>149232.399</v>
      </c>
      <c r="G507" s="152">
        <v>9777.4303</v>
      </c>
      <c r="H507" s="152">
        <v>92803.92</v>
      </c>
      <c r="I507" s="152">
        <v>86406.0444</v>
      </c>
    </row>
    <row r="508">
      <c r="A508" s="156">
        <v>1.5039792E9</v>
      </c>
      <c r="B508" s="156">
        <v>99592.1853</v>
      </c>
      <c r="C508" s="152">
        <v>101797.8868</v>
      </c>
      <c r="D508" s="160">
        <v>132997.61</v>
      </c>
      <c r="E508" s="152">
        <v>27474.1676</v>
      </c>
      <c r="F508" s="152">
        <v>149295.3272</v>
      </c>
      <c r="G508" s="152">
        <v>9771.6865</v>
      </c>
      <c r="H508" s="152">
        <v>92533.3434</v>
      </c>
      <c r="I508" s="152">
        <v>86497.2496</v>
      </c>
    </row>
    <row r="509">
      <c r="A509" s="152">
        <v>1.5040656E9</v>
      </c>
      <c r="B509" s="152">
        <v>99592.1853</v>
      </c>
      <c r="C509" s="156">
        <v>102028.6122</v>
      </c>
      <c r="D509" s="159">
        <v>133100.84</v>
      </c>
      <c r="E509" s="152">
        <v>27309.7827</v>
      </c>
      <c r="F509" s="152">
        <v>149552.269</v>
      </c>
      <c r="G509" s="152">
        <v>9769.546</v>
      </c>
      <c r="H509" s="152">
        <v>93080.6252</v>
      </c>
      <c r="I509" s="152">
        <v>86540.509</v>
      </c>
    </row>
    <row r="510">
      <c r="A510" s="156">
        <v>1.504152E9</v>
      </c>
      <c r="B510" s="156">
        <v>99592.1853</v>
      </c>
      <c r="C510" s="152">
        <v>103309.8585</v>
      </c>
      <c r="D510" s="160">
        <v>133375.9</v>
      </c>
      <c r="E510" s="152">
        <v>27243.975</v>
      </c>
      <c r="F510" s="152">
        <v>150835.7127</v>
      </c>
      <c r="G510" s="152">
        <v>9762.6399</v>
      </c>
      <c r="H510" s="152">
        <v>93918.9513</v>
      </c>
      <c r="I510" s="152">
        <v>85968.043</v>
      </c>
    </row>
    <row r="511">
      <c r="A511" s="152">
        <v>1.5042384E9</v>
      </c>
      <c r="B511" s="152">
        <v>99592.1853</v>
      </c>
      <c r="C511" s="156">
        <v>103633.5044</v>
      </c>
      <c r="D511" s="159">
        <v>134321.84</v>
      </c>
      <c r="E511" s="152">
        <v>27274.329</v>
      </c>
      <c r="F511" s="152">
        <v>152386.3189</v>
      </c>
      <c r="G511" s="152">
        <v>9775.4675</v>
      </c>
      <c r="H511" s="152">
        <v>93415.1837</v>
      </c>
      <c r="I511" s="152">
        <v>86103.5891</v>
      </c>
    </row>
    <row r="512">
      <c r="A512" s="156">
        <v>1.5043248E9</v>
      </c>
      <c r="B512" s="156">
        <v>99592.1853</v>
      </c>
      <c r="C512" s="152">
        <v>103643.4973</v>
      </c>
      <c r="D512" s="160">
        <v>134162.49</v>
      </c>
      <c r="E512" s="152">
        <v>27178.0689</v>
      </c>
      <c r="F512" s="152">
        <v>152822.9989</v>
      </c>
      <c r="G512" s="152">
        <v>9793.8385</v>
      </c>
      <c r="H512" s="152">
        <v>93415.1837</v>
      </c>
      <c r="I512" s="152">
        <v>85745.978</v>
      </c>
    </row>
    <row r="513">
      <c r="A513" s="152">
        <v>1.50462E9</v>
      </c>
      <c r="B513" s="152">
        <v>99592.1853</v>
      </c>
      <c r="C513" s="156">
        <v>103643.4973</v>
      </c>
      <c r="D513" s="159">
        <v>134162.49</v>
      </c>
      <c r="E513" s="152">
        <v>27244.8606</v>
      </c>
      <c r="F513" s="152">
        <v>152822.9989</v>
      </c>
      <c r="G513" s="152">
        <v>9785.4844</v>
      </c>
      <c r="H513" s="152">
        <v>93413.0587</v>
      </c>
      <c r="I513" s="152">
        <v>85983.9047</v>
      </c>
    </row>
    <row r="514">
      <c r="A514" s="152">
        <v>1.5046704E9</v>
      </c>
      <c r="B514" s="152">
        <v>99105.7819</v>
      </c>
      <c r="C514" s="156">
        <v>103266.1098</v>
      </c>
      <c r="D514" s="159">
        <v>134574.67</v>
      </c>
      <c r="E514" s="152">
        <v>27421.7576</v>
      </c>
      <c r="F514" s="152">
        <v>150885.8313</v>
      </c>
      <c r="G514" s="152">
        <v>9770.3619</v>
      </c>
      <c r="H514" s="152">
        <v>93330.7848</v>
      </c>
      <c r="I514" s="152">
        <v>86208.1326</v>
      </c>
    </row>
    <row r="515">
      <c r="A515" s="156">
        <v>1.5047568E9</v>
      </c>
      <c r="B515" s="156">
        <v>99427.8099</v>
      </c>
      <c r="C515" s="152">
        <v>103321.9354</v>
      </c>
      <c r="D515" s="160">
        <v>134422.96</v>
      </c>
      <c r="E515" s="152">
        <v>27316.5233</v>
      </c>
      <c r="F515" s="152">
        <v>151794.4371</v>
      </c>
      <c r="G515" s="152">
        <v>9788.4449</v>
      </c>
      <c r="H515" s="152">
        <v>93189.1187</v>
      </c>
      <c r="I515" s="152">
        <v>86227.2389</v>
      </c>
    </row>
    <row r="516">
      <c r="A516" s="152">
        <v>1.5048432E9</v>
      </c>
      <c r="B516" s="152">
        <v>99427.8099</v>
      </c>
      <c r="C516" s="156">
        <v>103738.1086</v>
      </c>
      <c r="D516" s="159">
        <v>135097.63</v>
      </c>
      <c r="E516" s="152">
        <v>27347.9023</v>
      </c>
      <c r="F516" s="152">
        <v>151757.0805</v>
      </c>
      <c r="G516" s="152">
        <v>9786.8882</v>
      </c>
      <c r="H516" s="152">
        <v>92286.8763</v>
      </c>
      <c r="I516" s="152">
        <v>86956.8807</v>
      </c>
    </row>
    <row r="517">
      <c r="A517" s="156">
        <v>1.5049296E9</v>
      </c>
      <c r="B517" s="156">
        <v>99427.8099</v>
      </c>
      <c r="C517" s="152">
        <v>103002.1052</v>
      </c>
      <c r="D517" s="160">
        <v>134908.08</v>
      </c>
      <c r="E517" s="152">
        <v>27430.3019</v>
      </c>
      <c r="F517" s="152">
        <v>151362.5502</v>
      </c>
      <c r="G517" s="152">
        <v>9778.3806</v>
      </c>
      <c r="H517" s="152">
        <v>92286.8763</v>
      </c>
      <c r="I517" s="152">
        <v>87012.397</v>
      </c>
    </row>
    <row r="518">
      <c r="A518" s="152">
        <v>1.5051384E9</v>
      </c>
      <c r="B518" s="152">
        <v>99427.8099</v>
      </c>
      <c r="C518" s="156">
        <v>103002.1052</v>
      </c>
      <c r="D518" s="159">
        <v>134908.08</v>
      </c>
      <c r="E518" s="152">
        <v>27371.3966</v>
      </c>
      <c r="F518" s="152">
        <v>151362.5502</v>
      </c>
      <c r="G518" s="152">
        <v>9787.4023</v>
      </c>
      <c r="H518" s="152">
        <v>92368.5174</v>
      </c>
      <c r="I518" s="152">
        <v>86878.6533</v>
      </c>
    </row>
    <row r="519">
      <c r="A519" s="152">
        <v>1.5051888E9</v>
      </c>
      <c r="B519" s="152">
        <v>99427.8099</v>
      </c>
      <c r="C519" s="156">
        <v>103901.8081</v>
      </c>
      <c r="D519" s="159">
        <v>134736.43</v>
      </c>
      <c r="E519" s="152">
        <v>27229.7952</v>
      </c>
      <c r="F519" s="152">
        <v>154234.925</v>
      </c>
      <c r="G519" s="152">
        <v>9810.7753</v>
      </c>
      <c r="H519" s="152">
        <v>92090.197</v>
      </c>
      <c r="I519" s="152">
        <v>86451.8272</v>
      </c>
    </row>
    <row r="520">
      <c r="A520" s="156">
        <v>1.5052752E9</v>
      </c>
      <c r="B520" s="156">
        <v>99427.8099</v>
      </c>
      <c r="C520" s="152">
        <v>103988.2008</v>
      </c>
      <c r="D520" s="160">
        <v>134887.3</v>
      </c>
      <c r="E520" s="152">
        <v>27197.2568</v>
      </c>
      <c r="F520" s="152">
        <v>155191.4979</v>
      </c>
      <c r="G520" s="152">
        <v>9822.7356</v>
      </c>
      <c r="H520" s="152">
        <v>92703.345</v>
      </c>
      <c r="I520" s="152">
        <v>86552.0449</v>
      </c>
    </row>
    <row r="521">
      <c r="A521" s="152">
        <v>1.5053616E9</v>
      </c>
      <c r="B521" s="152">
        <v>99427.8099</v>
      </c>
      <c r="C521" s="156">
        <v>104126.7428</v>
      </c>
      <c r="D521" s="159">
        <v>134539.21</v>
      </c>
      <c r="E521" s="152">
        <v>27253.2002</v>
      </c>
      <c r="F521" s="152">
        <v>155334.9535</v>
      </c>
      <c r="G521" s="152">
        <v>9826.058</v>
      </c>
      <c r="H521" s="152">
        <v>92807.437</v>
      </c>
      <c r="I521" s="152">
        <v>85953.2627</v>
      </c>
    </row>
    <row r="522">
      <c r="A522" s="156">
        <v>1.505448E9</v>
      </c>
      <c r="B522" s="156">
        <v>99427.8099</v>
      </c>
      <c r="C522" s="152">
        <v>104202.9328</v>
      </c>
      <c r="D522" s="160">
        <v>135119.55</v>
      </c>
      <c r="E522" s="152">
        <v>27234.243</v>
      </c>
      <c r="F522" s="152">
        <v>155242.7116</v>
      </c>
      <c r="G522" s="152">
        <v>9833.8898</v>
      </c>
      <c r="H522" s="152">
        <v>92814.3854</v>
      </c>
      <c r="I522" s="152">
        <v>86187.9449</v>
      </c>
    </row>
    <row r="523">
      <c r="A523" s="152">
        <v>1.5055344E9</v>
      </c>
      <c r="B523" s="152">
        <v>99427.8099</v>
      </c>
      <c r="C523" s="156">
        <v>104237.2825</v>
      </c>
      <c r="D523" s="159">
        <v>134727.24</v>
      </c>
      <c r="E523" s="152">
        <v>27134.456</v>
      </c>
      <c r="F523" s="152">
        <v>155604.1462</v>
      </c>
      <c r="G523" s="152">
        <v>9848.7814</v>
      </c>
      <c r="H523" s="152">
        <v>92814.3854</v>
      </c>
      <c r="I523" s="152">
        <v>86379.7282</v>
      </c>
    </row>
    <row r="524">
      <c r="A524" s="156">
        <v>1.5057432E9</v>
      </c>
      <c r="B524" s="156">
        <v>99427.8099</v>
      </c>
      <c r="C524" s="152">
        <v>104237.2825</v>
      </c>
      <c r="D524" s="160">
        <v>134727.24</v>
      </c>
      <c r="E524" s="152">
        <v>27106.6959</v>
      </c>
      <c r="F524" s="152">
        <v>155604.1462</v>
      </c>
      <c r="G524" s="152">
        <v>9851.1662</v>
      </c>
      <c r="H524" s="152">
        <v>91614.6156</v>
      </c>
      <c r="I524" s="152">
        <v>86307.2688</v>
      </c>
    </row>
    <row r="525">
      <c r="A525" s="156">
        <v>1.5057936E9</v>
      </c>
      <c r="B525" s="156">
        <v>99427.8099</v>
      </c>
      <c r="C525" s="152">
        <v>104668.3694</v>
      </c>
      <c r="D525" s="159">
        <v>134370.28</v>
      </c>
      <c r="E525" s="152">
        <v>27222.9479</v>
      </c>
      <c r="F525" s="152">
        <v>156132.6509</v>
      </c>
      <c r="G525" s="152">
        <v>9837.444</v>
      </c>
      <c r="H525" s="152">
        <v>91862.8432</v>
      </c>
      <c r="I525" s="152">
        <v>86471.294</v>
      </c>
    </row>
    <row r="526">
      <c r="A526" s="152">
        <v>1.50588E9</v>
      </c>
      <c r="B526" s="152">
        <v>99427.8099</v>
      </c>
      <c r="C526" s="156">
        <v>103950.3176</v>
      </c>
      <c r="D526" s="160">
        <v>134427.33</v>
      </c>
      <c r="E526" s="152">
        <v>27212.4899</v>
      </c>
      <c r="F526" s="152">
        <v>156427.8783</v>
      </c>
      <c r="G526" s="152">
        <v>9840.0128</v>
      </c>
      <c r="H526" s="152">
        <v>91997.5876</v>
      </c>
      <c r="I526" s="152">
        <v>86704.5342</v>
      </c>
    </row>
    <row r="527">
      <c r="A527" s="156">
        <v>1.5059664E9</v>
      </c>
      <c r="B527" s="156">
        <v>99427.8099</v>
      </c>
      <c r="C527" s="152">
        <v>103729.9139</v>
      </c>
      <c r="D527" s="159">
        <v>134206.68</v>
      </c>
      <c r="E527" s="152">
        <v>27152.1867</v>
      </c>
      <c r="F527" s="152">
        <v>156568.6079</v>
      </c>
      <c r="G527" s="152">
        <v>9862.9571</v>
      </c>
      <c r="H527" s="152">
        <v>92124.5507</v>
      </c>
      <c r="I527" s="152">
        <v>85850.8821</v>
      </c>
    </row>
    <row r="528">
      <c r="A528" s="152">
        <v>1.5060528E9</v>
      </c>
      <c r="B528" s="152">
        <v>99427.8099</v>
      </c>
      <c r="C528" s="156">
        <v>103952.388</v>
      </c>
      <c r="D528" s="160">
        <v>133761.85</v>
      </c>
      <c r="E528" s="152">
        <v>27165.3711</v>
      </c>
      <c r="F528" s="152">
        <v>155808.6349</v>
      </c>
      <c r="G528" s="152">
        <v>9852.1853</v>
      </c>
      <c r="H528" s="152">
        <v>91582.4267</v>
      </c>
      <c r="I528" s="152">
        <v>86355.5751</v>
      </c>
    </row>
    <row r="529">
      <c r="A529" s="156">
        <v>1.5061392E9</v>
      </c>
      <c r="B529" s="156">
        <v>99427.8099</v>
      </c>
      <c r="C529" s="152">
        <v>103772.3486</v>
      </c>
      <c r="D529" s="159">
        <v>134015.24</v>
      </c>
      <c r="E529" s="152">
        <v>27191.8724</v>
      </c>
      <c r="F529" s="152">
        <v>155806.9987</v>
      </c>
      <c r="G529" s="152">
        <v>9844.1015</v>
      </c>
      <c r="H529" s="152">
        <v>91582.4267</v>
      </c>
      <c r="I529" s="152">
        <v>86378.6468</v>
      </c>
    </row>
    <row r="530">
      <c r="A530" s="152">
        <v>1.506348E9</v>
      </c>
      <c r="B530" s="152">
        <v>99427.8099</v>
      </c>
      <c r="C530" s="156">
        <v>103772.3486</v>
      </c>
      <c r="D530" s="160">
        <v>134015.24</v>
      </c>
      <c r="E530" s="152">
        <v>27148.6883</v>
      </c>
      <c r="F530" s="152">
        <v>155806.9987</v>
      </c>
      <c r="G530" s="152">
        <v>9850.9641</v>
      </c>
      <c r="H530" s="152">
        <v>91571.5162</v>
      </c>
      <c r="I530" s="152">
        <v>86229.0413</v>
      </c>
    </row>
    <row r="531">
      <c r="A531" s="152">
        <v>1.5063984E9</v>
      </c>
      <c r="B531" s="152">
        <v>99427.8099</v>
      </c>
      <c r="C531" s="156">
        <v>101672.5024</v>
      </c>
      <c r="D531" s="160">
        <v>134424.62</v>
      </c>
      <c r="E531" s="152">
        <v>27374.1718</v>
      </c>
      <c r="F531" s="152">
        <v>155341.9869</v>
      </c>
      <c r="G531" s="152">
        <v>9838.8369</v>
      </c>
      <c r="H531" s="152">
        <v>91943.8792</v>
      </c>
      <c r="I531" s="152">
        <v>85720.0224</v>
      </c>
    </row>
    <row r="532">
      <c r="A532" s="156">
        <v>1.5064848E9</v>
      </c>
      <c r="B532" s="156">
        <v>99427.8099</v>
      </c>
      <c r="C532" s="152">
        <v>101376.4639</v>
      </c>
      <c r="D532" s="159">
        <v>134034.98</v>
      </c>
      <c r="E532" s="152">
        <v>27293.7285</v>
      </c>
      <c r="F532" s="152">
        <v>155466.8366</v>
      </c>
      <c r="G532" s="152">
        <v>9859.0668</v>
      </c>
      <c r="H532" s="152">
        <v>91832.2306</v>
      </c>
      <c r="I532" s="152">
        <v>85200.9096</v>
      </c>
    </row>
    <row r="533">
      <c r="A533" s="152">
        <v>1.5065712E9</v>
      </c>
      <c r="B533" s="152">
        <v>99427.8099</v>
      </c>
      <c r="C533" s="156">
        <v>102473.7071</v>
      </c>
      <c r="D533" s="160">
        <v>133499.05</v>
      </c>
      <c r="E533" s="152">
        <v>27345.5306</v>
      </c>
      <c r="F533" s="152">
        <v>156514.0168</v>
      </c>
      <c r="G533" s="152">
        <v>9858.8174</v>
      </c>
      <c r="H533" s="152">
        <v>91802.7585</v>
      </c>
      <c r="I533" s="152">
        <v>84953.61</v>
      </c>
    </row>
    <row r="534">
      <c r="A534" s="156">
        <v>1.5066576E9</v>
      </c>
      <c r="B534" s="156">
        <v>99427.8099</v>
      </c>
      <c r="C534" s="152">
        <v>102524.2167</v>
      </c>
      <c r="D534" s="159">
        <v>133546.12</v>
      </c>
      <c r="E534" s="152">
        <v>27333.9456</v>
      </c>
      <c r="F534" s="152">
        <v>156825.9393</v>
      </c>
      <c r="G534" s="152">
        <v>9857.889</v>
      </c>
      <c r="H534" s="152">
        <v>91762.1216</v>
      </c>
      <c r="I534" s="152">
        <v>85178.5589</v>
      </c>
    </row>
    <row r="535">
      <c r="A535" s="152">
        <v>1.506744E9</v>
      </c>
      <c r="B535" s="152">
        <v>99427.8099</v>
      </c>
      <c r="C535" s="156">
        <v>103127.2998</v>
      </c>
      <c r="D535" s="160">
        <v>133742.91</v>
      </c>
      <c r="E535" s="152">
        <v>27343.3157</v>
      </c>
      <c r="F535" s="152">
        <v>157794.3192</v>
      </c>
      <c r="G535" s="152">
        <v>9854.0456</v>
      </c>
      <c r="H535" s="152">
        <v>91762.1216</v>
      </c>
      <c r="I535" s="152">
        <v>85425.1375</v>
      </c>
    </row>
    <row r="536">
      <c r="A536" s="156">
        <v>1.5069528E9</v>
      </c>
      <c r="B536" s="156">
        <v>99427.8099</v>
      </c>
      <c r="C536" s="152">
        <v>103127.2998</v>
      </c>
      <c r="D536" s="159">
        <v>133742.91</v>
      </c>
      <c r="E536" s="152">
        <v>27329.9858</v>
      </c>
      <c r="F536" s="152">
        <v>157794.3192</v>
      </c>
      <c r="G536" s="152">
        <v>9854.9919</v>
      </c>
      <c r="H536" s="152">
        <v>91490.8154</v>
      </c>
      <c r="I536" s="152">
        <v>85371.0632</v>
      </c>
    </row>
    <row r="537">
      <c r="A537" s="156">
        <v>1.5070032E9</v>
      </c>
      <c r="B537" s="156">
        <v>99427.8099</v>
      </c>
      <c r="C537" s="152">
        <v>102929.8696</v>
      </c>
      <c r="D537" s="160">
        <v>133676.31</v>
      </c>
      <c r="E537" s="152">
        <v>27326.1793</v>
      </c>
      <c r="F537" s="152">
        <v>158936.9169</v>
      </c>
      <c r="G537" s="152">
        <v>9865.4875</v>
      </c>
      <c r="H537" s="152">
        <v>91328.2821</v>
      </c>
      <c r="I537" s="152">
        <v>84821.6689</v>
      </c>
    </row>
    <row r="538">
      <c r="A538" s="152">
        <v>1.5070896E9</v>
      </c>
      <c r="B538" s="152">
        <v>99427.8099</v>
      </c>
      <c r="C538" s="156">
        <v>103199.7978</v>
      </c>
      <c r="D538" s="159">
        <v>133862.79</v>
      </c>
      <c r="E538" s="152">
        <v>27335.3843</v>
      </c>
      <c r="F538" s="152">
        <v>159519.407</v>
      </c>
      <c r="G538" s="152">
        <v>9857.6895</v>
      </c>
      <c r="H538" s="152">
        <v>91657.473</v>
      </c>
      <c r="I538" s="152">
        <v>84940.2717</v>
      </c>
    </row>
    <row r="539">
      <c r="A539" s="156">
        <v>1.507176E9</v>
      </c>
      <c r="B539" s="156">
        <v>99427.8099</v>
      </c>
      <c r="C539" s="152">
        <v>101790.3315</v>
      </c>
      <c r="D539" s="160">
        <v>134035.91</v>
      </c>
      <c r="E539" s="152">
        <v>27339.5822</v>
      </c>
      <c r="F539" s="152">
        <v>159876.8698</v>
      </c>
      <c r="G539" s="152">
        <v>9854.565</v>
      </c>
      <c r="H539" s="152">
        <v>91585.975</v>
      </c>
      <c r="I539" s="152">
        <v>85005.5213</v>
      </c>
    </row>
    <row r="540">
      <c r="A540" s="152">
        <v>1.5072624E9</v>
      </c>
      <c r="B540" s="152">
        <v>99427.8099</v>
      </c>
      <c r="C540" s="156">
        <v>101476.277</v>
      </c>
      <c r="D540" s="159">
        <v>134124.49</v>
      </c>
      <c r="E540" s="152">
        <v>27385.3751</v>
      </c>
      <c r="F540" s="152">
        <v>161488.9315</v>
      </c>
      <c r="G540" s="152">
        <v>9867.0788</v>
      </c>
      <c r="H540" s="152">
        <v>91249.5553</v>
      </c>
      <c r="I540" s="152">
        <v>84694.0536</v>
      </c>
    </row>
    <row r="541">
      <c r="A541" s="156">
        <v>1.5073488E9</v>
      </c>
      <c r="B541" s="156">
        <v>99427.8099</v>
      </c>
      <c r="C541" s="152">
        <v>102155.1303</v>
      </c>
      <c r="D541" s="160">
        <v>134116.25</v>
      </c>
      <c r="E541" s="152">
        <v>27380.8489</v>
      </c>
      <c r="F541" s="152">
        <v>161209.1934</v>
      </c>
      <c r="G541" s="152">
        <v>9874.7293</v>
      </c>
      <c r="H541" s="152">
        <v>91249.5553</v>
      </c>
      <c r="I541" s="152">
        <v>84570.7643</v>
      </c>
    </row>
    <row r="542">
      <c r="A542" s="152">
        <v>1.5075576E9</v>
      </c>
      <c r="B542" s="152">
        <v>99427.8099</v>
      </c>
      <c r="C542" s="156">
        <v>102155.1303</v>
      </c>
      <c r="D542" s="159">
        <v>134116.25</v>
      </c>
      <c r="E542" s="152">
        <v>27793.992</v>
      </c>
      <c r="F542" s="152">
        <v>161209.1934</v>
      </c>
      <c r="G542" s="152">
        <v>9859.3607</v>
      </c>
      <c r="H542" s="152">
        <v>91126.0752</v>
      </c>
      <c r="I542" s="152">
        <v>84901.3383</v>
      </c>
    </row>
    <row r="543">
      <c r="A543" s="152">
        <v>1.507608E9</v>
      </c>
      <c r="B543" s="152">
        <v>99153.3884</v>
      </c>
      <c r="C543" s="156">
        <v>100791.4981</v>
      </c>
      <c r="D543" s="159">
        <v>134378.99</v>
      </c>
      <c r="E543" s="152">
        <v>27764.5935</v>
      </c>
      <c r="F543" s="152">
        <v>160739.721</v>
      </c>
      <c r="G543" s="152">
        <v>9870.8091</v>
      </c>
      <c r="H543" s="152">
        <v>91120.9533</v>
      </c>
      <c r="I543" s="152">
        <v>84889.4419</v>
      </c>
    </row>
    <row r="544">
      <c r="A544" s="156">
        <v>1.5076944E9</v>
      </c>
      <c r="B544" s="156">
        <v>99400.3159</v>
      </c>
      <c r="C544" s="152">
        <v>100698.0751</v>
      </c>
      <c r="D544" s="160">
        <v>134690.73</v>
      </c>
      <c r="E544" s="152">
        <v>27804.2629</v>
      </c>
      <c r="F544" s="152">
        <v>161443.9124</v>
      </c>
      <c r="G544" s="152">
        <v>9854.869</v>
      </c>
      <c r="H544" s="152">
        <v>91117.5943</v>
      </c>
      <c r="I544" s="152">
        <v>85411.0782</v>
      </c>
    </row>
    <row r="545">
      <c r="A545" s="152">
        <v>1.5077808E9</v>
      </c>
      <c r="B545" s="152">
        <v>99400.3159</v>
      </c>
      <c r="C545" s="156">
        <v>100713.8589</v>
      </c>
      <c r="D545" s="159">
        <v>134962.23</v>
      </c>
      <c r="E545" s="152">
        <v>27603.4486</v>
      </c>
      <c r="F545" s="152">
        <v>161874.2833</v>
      </c>
      <c r="G545" s="152">
        <v>9845.4839</v>
      </c>
      <c r="H545" s="152">
        <v>91099.6316</v>
      </c>
      <c r="I545" s="152">
        <v>85780.2251</v>
      </c>
    </row>
    <row r="546">
      <c r="A546" s="156">
        <v>1.5078672E9</v>
      </c>
      <c r="B546" s="156">
        <v>99400.3159</v>
      </c>
      <c r="C546" s="152">
        <v>100818.4243</v>
      </c>
      <c r="D546" s="160">
        <v>135027.27</v>
      </c>
      <c r="E546" s="152">
        <v>27669.8406</v>
      </c>
      <c r="F546" s="152">
        <v>161461.0763</v>
      </c>
      <c r="G546" s="152">
        <v>9849.0959</v>
      </c>
      <c r="H546" s="152">
        <v>91108.7668</v>
      </c>
      <c r="I546" s="152">
        <v>85540.4959</v>
      </c>
    </row>
    <row r="547">
      <c r="A547" s="152">
        <v>1.5079536E9</v>
      </c>
      <c r="B547" s="152">
        <v>99400.3159</v>
      </c>
      <c r="C547" s="156">
        <v>101097.1436</v>
      </c>
      <c r="D547" s="159">
        <v>135592.47</v>
      </c>
      <c r="E547" s="152">
        <v>27646.1825</v>
      </c>
      <c r="F547" s="152">
        <v>161775.1251</v>
      </c>
      <c r="G547" s="152">
        <v>9839.7528</v>
      </c>
      <c r="H547" s="152">
        <v>91108.7668</v>
      </c>
      <c r="I547" s="152">
        <v>85468.3969</v>
      </c>
    </row>
    <row r="548">
      <c r="A548" s="156">
        <v>1.5081624E9</v>
      </c>
      <c r="B548" s="156">
        <v>99400.3159</v>
      </c>
      <c r="C548" s="152">
        <v>101097.1436</v>
      </c>
      <c r="D548" s="160">
        <v>135592.47</v>
      </c>
      <c r="E548" s="152">
        <v>27658.938</v>
      </c>
      <c r="F548" s="152">
        <v>161775.1251</v>
      </c>
      <c r="G548" s="152">
        <v>9842.1468</v>
      </c>
      <c r="H548" s="152">
        <v>90988.6237</v>
      </c>
      <c r="I548" s="152">
        <v>85421.5325</v>
      </c>
    </row>
    <row r="549">
      <c r="A549" s="156">
        <v>1.5082128E9</v>
      </c>
      <c r="B549" s="156">
        <v>99400.3159</v>
      </c>
      <c r="C549" s="152">
        <v>100353.155</v>
      </c>
      <c r="D549" s="160">
        <v>135424.25</v>
      </c>
      <c r="E549" s="152">
        <v>27640.5872</v>
      </c>
      <c r="F549" s="152">
        <v>162196.8719</v>
      </c>
      <c r="G549" s="152">
        <v>9853.0871</v>
      </c>
      <c r="H549" s="152">
        <v>91327.2642</v>
      </c>
      <c r="I549" s="152">
        <v>85275.8926</v>
      </c>
    </row>
    <row r="550">
      <c r="A550" s="152">
        <v>1.5082992E9</v>
      </c>
      <c r="B550" s="152">
        <v>99400.3159</v>
      </c>
      <c r="C550" s="156">
        <v>100722.064</v>
      </c>
      <c r="D550" s="159">
        <v>135281.49</v>
      </c>
      <c r="E550" s="152">
        <v>27696.5082</v>
      </c>
      <c r="F550" s="152">
        <v>162376.4101</v>
      </c>
      <c r="G550" s="152">
        <v>9850.8043</v>
      </c>
      <c r="H550" s="152">
        <v>91311.3417</v>
      </c>
      <c r="I550" s="152">
        <v>85110.4254</v>
      </c>
    </row>
    <row r="551">
      <c r="A551" s="156">
        <v>1.5083856E9</v>
      </c>
      <c r="B551" s="156">
        <v>99400.3159</v>
      </c>
      <c r="C551" s="152">
        <v>100879.5076</v>
      </c>
      <c r="D551" s="160">
        <v>135007.47</v>
      </c>
      <c r="E551" s="152">
        <v>27626.6434</v>
      </c>
      <c r="F551" s="152">
        <v>162626.1582</v>
      </c>
      <c r="G551" s="152">
        <v>9858.6482</v>
      </c>
      <c r="H551" s="152">
        <v>91694.1955</v>
      </c>
      <c r="I551" s="152">
        <v>85277.3345</v>
      </c>
    </row>
    <row r="552">
      <c r="A552" s="152">
        <v>1.508472E9</v>
      </c>
      <c r="B552" s="152">
        <v>99400.3159</v>
      </c>
      <c r="C552" s="156">
        <v>100892.3965</v>
      </c>
      <c r="D552" s="159">
        <v>135279.13</v>
      </c>
      <c r="E552" s="152">
        <v>27599.773</v>
      </c>
      <c r="F552" s="152">
        <v>162742.4633</v>
      </c>
      <c r="G552" s="152">
        <v>9838.624</v>
      </c>
      <c r="H552" s="152">
        <v>91377.6434</v>
      </c>
      <c r="I552" s="152">
        <v>85665.5877</v>
      </c>
    </row>
    <row r="553">
      <c r="A553" s="156">
        <v>1.5085584E9</v>
      </c>
      <c r="B553" s="156">
        <v>99400.3159</v>
      </c>
      <c r="C553" s="152">
        <v>101614.2591</v>
      </c>
      <c r="D553" s="160">
        <v>135065.49</v>
      </c>
      <c r="E553" s="152">
        <v>27554.2951</v>
      </c>
      <c r="F553" s="152">
        <v>164139.583</v>
      </c>
      <c r="G553" s="152">
        <v>9880.2151</v>
      </c>
      <c r="H553" s="152">
        <v>91377.6434</v>
      </c>
      <c r="I553" s="152">
        <v>85183.6058</v>
      </c>
    </row>
    <row r="554">
      <c r="A554" s="152">
        <v>1.5087672E9</v>
      </c>
      <c r="B554" s="152">
        <v>99400.3159</v>
      </c>
      <c r="C554" s="156">
        <v>101614.2591</v>
      </c>
      <c r="D554" s="159">
        <v>135065.49</v>
      </c>
      <c r="E554" s="152">
        <v>27540.2866</v>
      </c>
      <c r="F554" s="152">
        <v>164139.583</v>
      </c>
      <c r="G554" s="152">
        <v>9890.5365</v>
      </c>
      <c r="H554" s="152">
        <v>92535.7731</v>
      </c>
      <c r="I554" s="152">
        <v>84990.741</v>
      </c>
    </row>
    <row r="555">
      <c r="A555" s="152">
        <v>1.5088176E9</v>
      </c>
      <c r="B555" s="152">
        <v>99400.3159</v>
      </c>
      <c r="C555" s="156">
        <v>100968.7349</v>
      </c>
      <c r="D555" s="159">
        <v>134915.87</v>
      </c>
      <c r="E555" s="152">
        <v>27702.9855</v>
      </c>
      <c r="F555" s="152">
        <v>163099.3881</v>
      </c>
      <c r="G555" s="152">
        <v>9884.0256</v>
      </c>
      <c r="H555" s="152">
        <v>92476.7701</v>
      </c>
      <c r="I555" s="152">
        <v>84990.741</v>
      </c>
    </row>
    <row r="556">
      <c r="A556" s="156">
        <v>1.508904E9</v>
      </c>
      <c r="B556" s="156">
        <v>99400.3159</v>
      </c>
      <c r="C556" s="152">
        <v>102081.9867</v>
      </c>
      <c r="D556" s="160">
        <v>134706.07</v>
      </c>
      <c r="E556" s="152">
        <v>27701.6804</v>
      </c>
      <c r="F556" s="152">
        <v>163519.0078</v>
      </c>
      <c r="G556" s="152">
        <v>9895.9756</v>
      </c>
      <c r="H556" s="152">
        <v>92745.0298</v>
      </c>
      <c r="I556" s="152">
        <v>85025.709</v>
      </c>
    </row>
    <row r="557">
      <c r="A557" s="152">
        <v>1.5089904E9</v>
      </c>
      <c r="B557" s="152">
        <v>99400.3159</v>
      </c>
      <c r="C557" s="156">
        <v>100882.1165</v>
      </c>
      <c r="D557" s="159">
        <v>134232.85</v>
      </c>
      <c r="E557" s="152">
        <v>27804.94</v>
      </c>
      <c r="F557" s="152">
        <v>162188.2984</v>
      </c>
      <c r="G557" s="152">
        <v>9913.8907</v>
      </c>
      <c r="H557" s="152">
        <v>93011.4044</v>
      </c>
      <c r="I557" s="152">
        <v>85454.6981</v>
      </c>
    </row>
    <row r="558">
      <c r="A558" s="156">
        <v>1.5090768E9</v>
      </c>
      <c r="B558" s="156">
        <v>99400.3159</v>
      </c>
      <c r="C558" s="152">
        <v>101103.7516</v>
      </c>
      <c r="D558" s="160">
        <v>133933.55</v>
      </c>
      <c r="E558" s="152">
        <v>27909.4839</v>
      </c>
      <c r="F558" s="152">
        <v>162489.453</v>
      </c>
      <c r="G558" s="152">
        <v>9941.9159</v>
      </c>
      <c r="H558" s="152">
        <v>93488.5569</v>
      </c>
      <c r="I558" s="152">
        <v>84144.2988</v>
      </c>
    </row>
    <row r="559">
      <c r="A559" s="152">
        <v>1.5091632E9</v>
      </c>
      <c r="B559" s="152">
        <v>99400.3159</v>
      </c>
      <c r="C559" s="156">
        <v>101353.1707</v>
      </c>
      <c r="D559" s="159">
        <v>134836.31</v>
      </c>
      <c r="E559" s="152">
        <v>27874.3934</v>
      </c>
      <c r="F559" s="152">
        <v>164780.575</v>
      </c>
      <c r="G559" s="152">
        <v>9936.4372</v>
      </c>
      <c r="H559" s="152">
        <v>93488.5569</v>
      </c>
      <c r="I559" s="152">
        <v>83933.0487</v>
      </c>
    </row>
    <row r="560">
      <c r="A560" s="156">
        <v>1.509372E9</v>
      </c>
      <c r="B560" s="156">
        <v>99400.3159</v>
      </c>
      <c r="C560" s="152">
        <v>101353.1707</v>
      </c>
      <c r="D560" s="160">
        <v>134836.31</v>
      </c>
      <c r="E560" s="152">
        <v>27866.721</v>
      </c>
      <c r="F560" s="152">
        <v>164780.575</v>
      </c>
      <c r="G560" s="152">
        <v>9940.1441</v>
      </c>
      <c r="H560" s="152">
        <v>93756.9737</v>
      </c>
      <c r="I560" s="152">
        <v>83915.3844</v>
      </c>
    </row>
    <row r="561">
      <c r="A561" s="156">
        <v>1.5094224E9</v>
      </c>
      <c r="B561" s="156">
        <v>99400.3159</v>
      </c>
      <c r="C561" s="152">
        <v>101949.9744</v>
      </c>
      <c r="D561" s="160">
        <v>134953.73</v>
      </c>
      <c r="E561" s="152">
        <v>27929.2614</v>
      </c>
      <c r="F561" s="152">
        <v>163777.8337</v>
      </c>
      <c r="G561" s="152">
        <v>9929.1415</v>
      </c>
      <c r="H561" s="152">
        <v>93989.4912</v>
      </c>
      <c r="I561" s="152">
        <v>84246.3188</v>
      </c>
    </row>
    <row r="562">
      <c r="A562" s="152">
        <v>1.5095088E9</v>
      </c>
      <c r="B562" s="152">
        <v>99400.3159</v>
      </c>
      <c r="C562" s="156">
        <v>100513.2739</v>
      </c>
      <c r="D562" s="159">
        <v>135007.69</v>
      </c>
      <c r="E562" s="152">
        <v>27878.3959</v>
      </c>
      <c r="F562" s="152">
        <v>164121.9148</v>
      </c>
      <c r="G562" s="152">
        <v>9951.8865</v>
      </c>
      <c r="H562" s="152">
        <v>93450.5882</v>
      </c>
      <c r="I562" s="152">
        <v>84248.1213</v>
      </c>
    </row>
    <row r="563">
      <c r="A563" s="156">
        <v>1.5095952E9</v>
      </c>
      <c r="B563" s="156">
        <v>99400.3159</v>
      </c>
      <c r="C563" s="152">
        <v>99300.1887</v>
      </c>
      <c r="D563" s="160">
        <v>135288.97</v>
      </c>
      <c r="E563" s="152">
        <v>27894.4808</v>
      </c>
      <c r="F563" s="152">
        <v>164567.2641</v>
      </c>
      <c r="G563" s="152">
        <v>9957.0484</v>
      </c>
      <c r="H563" s="152">
        <v>93574.5999</v>
      </c>
      <c r="I563" s="152">
        <v>84080.1306</v>
      </c>
    </row>
    <row r="564">
      <c r="A564" s="152">
        <v>1.5096816E9</v>
      </c>
      <c r="B564" s="152">
        <v>99400.3159</v>
      </c>
      <c r="C564" s="156">
        <v>99681.6259</v>
      </c>
      <c r="D564" s="159">
        <v>135478.69</v>
      </c>
      <c r="E564" s="152">
        <v>27868.1245</v>
      </c>
      <c r="F564" s="152">
        <v>164690.5032</v>
      </c>
      <c r="G564" s="152">
        <v>9925.4487</v>
      </c>
      <c r="H564" s="152">
        <v>93639.1581</v>
      </c>
      <c r="I564" s="152">
        <v>84297.8696</v>
      </c>
    </row>
    <row r="565">
      <c r="A565" s="156">
        <v>1.509768E9</v>
      </c>
      <c r="B565" s="156">
        <v>99400.3159</v>
      </c>
      <c r="C565" s="152">
        <v>99758.0088</v>
      </c>
      <c r="D565" s="160">
        <v>135626.68</v>
      </c>
      <c r="E565" s="152">
        <v>28106.829</v>
      </c>
      <c r="F565" s="152">
        <v>165603.7444</v>
      </c>
      <c r="G565" s="152">
        <v>9938.0568</v>
      </c>
      <c r="H565" s="152">
        <v>93639.1581</v>
      </c>
      <c r="I565" s="152">
        <v>83934.8512</v>
      </c>
    </row>
    <row r="566">
      <c r="A566" s="152">
        <v>1.5099804E9</v>
      </c>
      <c r="B566" s="152">
        <v>99400.3159</v>
      </c>
      <c r="C566" s="156">
        <v>99758.0088</v>
      </c>
      <c r="D566" s="159">
        <v>135626.68</v>
      </c>
      <c r="E566" s="152">
        <v>28106.829</v>
      </c>
      <c r="F566" s="152">
        <v>165603.7444</v>
      </c>
      <c r="G566" s="152">
        <v>9938.3945</v>
      </c>
      <c r="H566" s="152">
        <v>94007.7249</v>
      </c>
      <c r="I566" s="152">
        <v>83979.5525</v>
      </c>
    </row>
    <row r="567">
      <c r="A567" s="152">
        <v>1.5100308E9</v>
      </c>
      <c r="B567" s="152">
        <v>99400.3159</v>
      </c>
      <c r="C567" s="156">
        <v>100325.2088</v>
      </c>
      <c r="D567" s="159">
        <v>136137.31</v>
      </c>
      <c r="E567" s="152">
        <v>27982.0278</v>
      </c>
      <c r="F567" s="152">
        <v>166041.0239</v>
      </c>
      <c r="G567" s="152">
        <v>9932.0576</v>
      </c>
      <c r="H567" s="152">
        <v>94171.5324</v>
      </c>
      <c r="I567" s="152">
        <v>83956.4809</v>
      </c>
    </row>
    <row r="568">
      <c r="A568" s="156">
        <v>1.5101172E9</v>
      </c>
      <c r="B568" s="156">
        <v>99400.3159</v>
      </c>
      <c r="C568" s="152">
        <v>100168.3877</v>
      </c>
      <c r="D568" s="160">
        <v>136105.39</v>
      </c>
      <c r="E568" s="152">
        <v>28138.5747</v>
      </c>
      <c r="F568" s="152">
        <v>165899.0075</v>
      </c>
      <c r="G568" s="152">
        <v>9940.4633</v>
      </c>
      <c r="H568" s="152">
        <v>93956.4545</v>
      </c>
      <c r="I568" s="152">
        <v>83881.4979</v>
      </c>
    </row>
    <row r="569">
      <c r="A569" s="152">
        <v>1.5102036E9</v>
      </c>
      <c r="B569" s="152">
        <v>99646.9035</v>
      </c>
      <c r="C569" s="156">
        <v>100526.6066</v>
      </c>
      <c r="D569" s="159">
        <v>136262.53</v>
      </c>
      <c r="E569" s="152">
        <v>28066.1099</v>
      </c>
      <c r="F569" s="152">
        <v>166343.7844</v>
      </c>
      <c r="G569" s="152">
        <v>9934.1645</v>
      </c>
      <c r="H569" s="152">
        <v>94159.0791</v>
      </c>
      <c r="I569" s="152">
        <v>83838.599</v>
      </c>
    </row>
    <row r="570">
      <c r="A570" s="156">
        <v>1.51029E9</v>
      </c>
      <c r="B570" s="156">
        <v>99287.3498</v>
      </c>
      <c r="C570" s="152">
        <v>98948.1387</v>
      </c>
      <c r="D570" s="160">
        <v>136069.45</v>
      </c>
      <c r="E570" s="152">
        <v>28129.4051</v>
      </c>
      <c r="F570" s="152">
        <v>165330.3685</v>
      </c>
      <c r="G570" s="152">
        <v>9917.7612</v>
      </c>
      <c r="H570" s="152">
        <v>94596.3241</v>
      </c>
      <c r="I570" s="152">
        <v>84206.6644</v>
      </c>
    </row>
    <row r="571">
      <c r="A571" s="152">
        <v>1.5103764E9</v>
      </c>
      <c r="B571" s="152">
        <v>99256.7495</v>
      </c>
      <c r="C571" s="156">
        <v>99598.9911</v>
      </c>
      <c r="D571" s="159">
        <v>135279.85</v>
      </c>
      <c r="E571" s="152">
        <v>28109.5619</v>
      </c>
      <c r="F571" s="152">
        <v>165178.198</v>
      </c>
      <c r="G571" s="152">
        <v>9925.6552</v>
      </c>
      <c r="H571" s="152">
        <v>94596.3241</v>
      </c>
      <c r="I571" s="152">
        <v>84342.9315</v>
      </c>
    </row>
    <row r="572">
      <c r="A572" s="156">
        <v>1.5105852E9</v>
      </c>
      <c r="B572" s="156">
        <v>99256.7495</v>
      </c>
      <c r="C572" s="152">
        <v>99598.9911</v>
      </c>
      <c r="D572" s="160">
        <v>135279.85</v>
      </c>
      <c r="E572" s="152">
        <v>28074.4995</v>
      </c>
      <c r="F572" s="152">
        <v>165178.198</v>
      </c>
      <c r="G572" s="152">
        <v>9925.5522</v>
      </c>
      <c r="H572" s="152">
        <v>94615.0364</v>
      </c>
      <c r="I572" s="152">
        <v>84316.2549</v>
      </c>
    </row>
    <row r="573">
      <c r="A573" s="156">
        <v>1.5106356E9</v>
      </c>
      <c r="B573" s="156">
        <v>98960.1814</v>
      </c>
      <c r="C573" s="152">
        <v>98940.899</v>
      </c>
      <c r="D573" s="160">
        <v>135458.35</v>
      </c>
      <c r="E573" s="152">
        <v>28113.8321</v>
      </c>
      <c r="F573" s="152">
        <v>165485.2793</v>
      </c>
      <c r="G573" s="152">
        <v>9931.1562</v>
      </c>
      <c r="H573" s="152">
        <v>94609.0745</v>
      </c>
      <c r="I573" s="152">
        <v>84340.0475</v>
      </c>
    </row>
    <row r="574">
      <c r="A574" s="152">
        <v>1.510722E9</v>
      </c>
      <c r="B574" s="152">
        <v>98960.1814</v>
      </c>
      <c r="C574" s="156">
        <v>98761.0367</v>
      </c>
      <c r="D574" s="159">
        <v>135591.82</v>
      </c>
      <c r="E574" s="152">
        <v>28190.5124</v>
      </c>
      <c r="F574" s="152">
        <v>164843.1773</v>
      </c>
      <c r="G574" s="152">
        <v>9912.7866</v>
      </c>
      <c r="H574" s="152">
        <v>94612.5826</v>
      </c>
      <c r="I574" s="152">
        <v>85249.2159</v>
      </c>
    </row>
    <row r="575">
      <c r="A575" s="156">
        <v>1.5108084E9</v>
      </c>
      <c r="B575" s="156">
        <v>98960.1814</v>
      </c>
      <c r="C575" s="152">
        <v>98501.6521</v>
      </c>
      <c r="D575" s="160">
        <v>135571.9</v>
      </c>
      <c r="E575" s="152">
        <v>28255.1652</v>
      </c>
      <c r="F575" s="152">
        <v>163409.1161</v>
      </c>
      <c r="G575" s="152">
        <v>9914.6929</v>
      </c>
      <c r="H575" s="152">
        <v>94617.2174</v>
      </c>
      <c r="I575" s="152">
        <v>85191.8972</v>
      </c>
    </row>
    <row r="576">
      <c r="A576" s="152">
        <v>1.5108948E9</v>
      </c>
      <c r="B576" s="152">
        <v>98960.1814</v>
      </c>
      <c r="C576" s="156">
        <v>99518.6582</v>
      </c>
      <c r="D576" s="159">
        <v>135841.21</v>
      </c>
      <c r="E576" s="152">
        <v>28166.9209</v>
      </c>
      <c r="F576" s="152">
        <v>165756.9988</v>
      </c>
      <c r="G576" s="152">
        <v>9923.7829</v>
      </c>
      <c r="H576" s="152">
        <v>94625.5296</v>
      </c>
      <c r="I576" s="152">
        <v>85161.2552</v>
      </c>
    </row>
    <row r="577">
      <c r="A577" s="156">
        <v>1.5109812E9</v>
      </c>
      <c r="B577" s="156">
        <v>98960.1814</v>
      </c>
      <c r="C577" s="152">
        <v>100538.459</v>
      </c>
      <c r="D577" s="160">
        <v>136294.69</v>
      </c>
      <c r="E577" s="152">
        <v>28318.5657</v>
      </c>
      <c r="F577" s="152">
        <v>164985.8084</v>
      </c>
      <c r="G577" s="152">
        <v>9917.313</v>
      </c>
      <c r="H577" s="152">
        <v>94625.5296</v>
      </c>
      <c r="I577" s="152">
        <v>85271.5666</v>
      </c>
    </row>
    <row r="578">
      <c r="A578" s="152">
        <v>1.51119E9</v>
      </c>
      <c r="B578" s="152">
        <v>98960.1814</v>
      </c>
      <c r="C578" s="156">
        <v>100538.459</v>
      </c>
      <c r="D578" s="159">
        <v>136294.69</v>
      </c>
      <c r="E578" s="152">
        <v>28308.0598</v>
      </c>
      <c r="F578" s="152">
        <v>164985.8084</v>
      </c>
      <c r="G578" s="152">
        <v>9914.8368</v>
      </c>
      <c r="H578" s="152">
        <v>94258.4354</v>
      </c>
      <c r="I578" s="152">
        <v>84845.101</v>
      </c>
    </row>
    <row r="579">
      <c r="A579" s="152">
        <v>1.5112404E9</v>
      </c>
      <c r="B579" s="152">
        <v>98960.1814</v>
      </c>
      <c r="C579" s="156">
        <v>101151.4096</v>
      </c>
      <c r="D579" s="159">
        <v>135961.54</v>
      </c>
      <c r="E579" s="152">
        <v>28410.6105</v>
      </c>
      <c r="F579" s="152">
        <v>165396.2913</v>
      </c>
      <c r="G579" s="152">
        <v>9918.3459</v>
      </c>
      <c r="H579" s="152">
        <v>94678.5667</v>
      </c>
      <c r="I579" s="152">
        <v>84862.7653</v>
      </c>
    </row>
    <row r="580">
      <c r="A580" s="156">
        <v>1.5113268E9</v>
      </c>
      <c r="B580" s="156">
        <v>99263.3996</v>
      </c>
      <c r="C580" s="152">
        <v>101911.453</v>
      </c>
      <c r="D580" s="160">
        <v>136551.49</v>
      </c>
      <c r="E580" s="152">
        <v>28518.4145</v>
      </c>
      <c r="F580" s="152">
        <v>167233.4399</v>
      </c>
      <c r="G580" s="152">
        <v>9911.668</v>
      </c>
      <c r="H580" s="152">
        <v>94363.7783</v>
      </c>
      <c r="I580" s="152">
        <v>84893.4074</v>
      </c>
    </row>
    <row r="581">
      <c r="A581" s="152">
        <v>1.5114132E9</v>
      </c>
      <c r="B581" s="152">
        <v>99175.6393</v>
      </c>
      <c r="C581" s="156">
        <v>102253.0563</v>
      </c>
      <c r="D581" s="159">
        <v>136911.1</v>
      </c>
      <c r="E581" s="152">
        <v>28537.4524</v>
      </c>
      <c r="F581" s="152">
        <v>167020.6755</v>
      </c>
      <c r="G581" s="152">
        <v>9915.9733</v>
      </c>
      <c r="H581" s="152">
        <v>93562.4593</v>
      </c>
      <c r="I581" s="152">
        <v>85420.4511</v>
      </c>
    </row>
    <row r="582">
      <c r="A582" s="156">
        <v>1.5115356E9</v>
      </c>
      <c r="B582" s="156">
        <v>99175.6393</v>
      </c>
      <c r="C582" s="152">
        <v>102253.0563</v>
      </c>
      <c r="D582" s="160">
        <v>136911.1</v>
      </c>
      <c r="E582" s="152">
        <v>28550.1136</v>
      </c>
      <c r="F582" s="152">
        <v>167020.6755</v>
      </c>
      <c r="G582" s="152">
        <v>9916.9324</v>
      </c>
      <c r="H582" s="152">
        <v>93573.6189</v>
      </c>
      <c r="I582" s="152">
        <v>85679.647</v>
      </c>
    </row>
    <row r="583">
      <c r="A583" s="156">
        <v>1.511586E9</v>
      </c>
      <c r="B583" s="156">
        <v>99404.5791</v>
      </c>
      <c r="C583" s="152">
        <v>102460.7032</v>
      </c>
      <c r="D583" s="160">
        <v>136887.31</v>
      </c>
      <c r="E583" s="152">
        <v>28604.9067</v>
      </c>
      <c r="F583" s="152">
        <v>167623.5909</v>
      </c>
      <c r="G583" s="152">
        <v>9921.9316</v>
      </c>
      <c r="H583" s="152">
        <v>93573.6189</v>
      </c>
      <c r="I583" s="152">
        <v>86273.7427</v>
      </c>
    </row>
    <row r="584">
      <c r="A584" s="152">
        <v>1.5117948E9</v>
      </c>
      <c r="B584" s="152">
        <v>99404.5791</v>
      </c>
      <c r="C584" s="156">
        <v>102460.7032</v>
      </c>
      <c r="D584" s="159">
        <v>136887.31</v>
      </c>
      <c r="E584" s="152">
        <v>28579.5015</v>
      </c>
      <c r="F584" s="152">
        <v>167623.5909</v>
      </c>
      <c r="G584" s="152">
        <v>9921.5586</v>
      </c>
      <c r="H584" s="152">
        <v>93491.347</v>
      </c>
      <c r="I584" s="152">
        <v>86234.8093</v>
      </c>
    </row>
    <row r="585">
      <c r="A585" s="152">
        <v>1.5118452E9</v>
      </c>
      <c r="B585" s="152">
        <v>99410.1755</v>
      </c>
      <c r="C585" s="156">
        <v>101342.5419</v>
      </c>
      <c r="D585" s="159">
        <v>136950.01</v>
      </c>
      <c r="E585" s="152">
        <v>28520.5961</v>
      </c>
      <c r="F585" s="152">
        <v>167526.047</v>
      </c>
      <c r="G585" s="152">
        <v>9928.744</v>
      </c>
      <c r="H585" s="152">
        <v>93804.6294</v>
      </c>
      <c r="I585" s="152">
        <v>86064.6556</v>
      </c>
    </row>
    <row r="586">
      <c r="A586" s="156">
        <v>1.5119316E9</v>
      </c>
      <c r="B586" s="156">
        <v>99410.1755</v>
      </c>
      <c r="C586" s="152">
        <v>101920.1126</v>
      </c>
      <c r="D586" s="160">
        <v>137661.49</v>
      </c>
      <c r="E586" s="152">
        <v>28620.4081</v>
      </c>
      <c r="F586" s="152">
        <v>170337.9882</v>
      </c>
      <c r="G586" s="152">
        <v>9929.6891</v>
      </c>
      <c r="H586" s="152">
        <v>94004.523</v>
      </c>
      <c r="I586" s="152">
        <v>85671.7161</v>
      </c>
    </row>
    <row r="587">
      <c r="A587" s="152">
        <v>1.512018E9</v>
      </c>
      <c r="B587" s="152">
        <v>99410.1755</v>
      </c>
      <c r="C587" s="156">
        <v>102264.6017</v>
      </c>
      <c r="D587" s="159">
        <v>137083.36</v>
      </c>
      <c r="E587" s="152">
        <v>28550.3123</v>
      </c>
      <c r="F587" s="152">
        <v>170196.5436</v>
      </c>
      <c r="G587" s="152">
        <v>9939.0147</v>
      </c>
      <c r="H587" s="152">
        <v>94161.5095</v>
      </c>
      <c r="I587" s="152">
        <v>85692.2643</v>
      </c>
    </row>
    <row r="588">
      <c r="A588" s="156">
        <v>1.5121044E9</v>
      </c>
      <c r="B588" s="156">
        <v>99410.1755</v>
      </c>
      <c r="C588" s="152">
        <v>102546.0414</v>
      </c>
      <c r="D588" s="160">
        <v>137363.74</v>
      </c>
      <c r="E588" s="152">
        <v>28371.7865</v>
      </c>
      <c r="F588" s="152">
        <v>172649.3234</v>
      </c>
      <c r="G588" s="152">
        <v>9947.6705</v>
      </c>
      <c r="H588" s="152">
        <v>94320.4996</v>
      </c>
      <c r="I588" s="152">
        <v>86022.4777</v>
      </c>
    </row>
    <row r="589">
      <c r="A589" s="152">
        <v>1.5121908E9</v>
      </c>
      <c r="B589" s="152">
        <v>99410.1755</v>
      </c>
      <c r="C589" s="156">
        <v>104214.8802</v>
      </c>
      <c r="D589" s="159">
        <v>137734.04</v>
      </c>
      <c r="E589" s="152">
        <v>28404.5707</v>
      </c>
      <c r="F589" s="152">
        <v>172067.9348</v>
      </c>
      <c r="G589" s="152">
        <v>9918.0522</v>
      </c>
      <c r="H589" s="152">
        <v>94320.4996</v>
      </c>
      <c r="I589" s="152">
        <v>86017.0703</v>
      </c>
    </row>
    <row r="590">
      <c r="A590" s="156">
        <v>1.5123996E9</v>
      </c>
      <c r="B590" s="156">
        <v>99410.1755</v>
      </c>
      <c r="C590" s="152">
        <v>104214.8802</v>
      </c>
      <c r="D590" s="160">
        <v>137734.04</v>
      </c>
      <c r="E590" s="152">
        <v>28356.4504</v>
      </c>
      <c r="F590" s="152">
        <v>172067.9348</v>
      </c>
      <c r="G590" s="152">
        <v>9921.6423</v>
      </c>
      <c r="H590" s="152">
        <v>95012.9661</v>
      </c>
      <c r="I590" s="152">
        <v>85720.7434</v>
      </c>
    </row>
    <row r="591">
      <c r="A591" s="156">
        <v>1.51245E9</v>
      </c>
      <c r="B591" s="156">
        <v>99410.1755</v>
      </c>
      <c r="C591" s="152">
        <v>101960.485</v>
      </c>
      <c r="D591" s="160">
        <v>137553.03</v>
      </c>
      <c r="E591" s="152">
        <v>28265.4194</v>
      </c>
      <c r="F591" s="152">
        <v>171753.8775</v>
      </c>
      <c r="G591" s="152">
        <v>9922.5534</v>
      </c>
      <c r="H591" s="152">
        <v>95172.1411</v>
      </c>
      <c r="I591" s="152">
        <v>85805.4597</v>
      </c>
    </row>
    <row r="592">
      <c r="A592" s="152">
        <v>1.5125364E9</v>
      </c>
      <c r="B592" s="152">
        <v>99410.1755</v>
      </c>
      <c r="C592" s="156">
        <v>102566.5932</v>
      </c>
      <c r="D592" s="159">
        <v>137234.68</v>
      </c>
      <c r="E592" s="152">
        <v>28172.3153</v>
      </c>
      <c r="F592" s="152">
        <v>170727.089</v>
      </c>
      <c r="G592" s="152">
        <v>9919.3383</v>
      </c>
      <c r="H592" s="152">
        <v>95050.8327</v>
      </c>
      <c r="I592" s="152">
        <v>85534.728</v>
      </c>
    </row>
    <row r="593">
      <c r="A593" s="156">
        <v>1.5126228E9</v>
      </c>
      <c r="B593" s="156">
        <v>99410.1755</v>
      </c>
      <c r="C593" s="152">
        <v>102987.7856</v>
      </c>
      <c r="D593" s="160">
        <v>137291.37</v>
      </c>
      <c r="E593" s="152">
        <v>28217.3122</v>
      </c>
      <c r="F593" s="152">
        <v>170750.6319</v>
      </c>
      <c r="G593" s="152">
        <v>9915.5613</v>
      </c>
      <c r="H593" s="152">
        <v>95378.6767</v>
      </c>
      <c r="I593" s="152">
        <v>85344.7471</v>
      </c>
    </row>
    <row r="594">
      <c r="A594" s="152">
        <v>1.5127092E9</v>
      </c>
      <c r="B594" s="152">
        <v>99410.1755</v>
      </c>
      <c r="C594" s="156">
        <v>104522.1333</v>
      </c>
      <c r="D594" s="159">
        <v>136792.39</v>
      </c>
      <c r="E594" s="152">
        <v>28142.7678</v>
      </c>
      <c r="F594" s="152">
        <v>171659.0571</v>
      </c>
      <c r="G594" s="152">
        <v>9917.9989</v>
      </c>
      <c r="H594" s="152">
        <v>94771.0706</v>
      </c>
      <c r="I594" s="152">
        <v>85116.9143</v>
      </c>
    </row>
    <row r="595">
      <c r="A595" s="156">
        <v>1.5127956E9</v>
      </c>
      <c r="B595" s="156">
        <v>99410.1755</v>
      </c>
      <c r="C595" s="152">
        <v>104779.9815</v>
      </c>
      <c r="D595" s="160">
        <v>137155.05</v>
      </c>
      <c r="E595" s="152">
        <v>28025.8091</v>
      </c>
      <c r="F595" s="152">
        <v>173211.6087</v>
      </c>
      <c r="G595" s="152">
        <v>9906.672</v>
      </c>
      <c r="H595" s="152">
        <v>94771.0706</v>
      </c>
      <c r="I595" s="152">
        <v>85110.0649</v>
      </c>
    </row>
    <row r="596">
      <c r="A596" s="152">
        <v>1.5130044E9</v>
      </c>
      <c r="B596" s="152">
        <v>99410.1755</v>
      </c>
      <c r="C596" s="156">
        <v>104779.9815</v>
      </c>
      <c r="D596" s="159">
        <v>137155.05</v>
      </c>
      <c r="E596" s="152">
        <v>28021.1343</v>
      </c>
      <c r="F596" s="152">
        <v>173211.6087</v>
      </c>
      <c r="G596" s="152">
        <v>9906.0887</v>
      </c>
      <c r="H596" s="152">
        <v>94687.2956</v>
      </c>
      <c r="I596" s="152">
        <v>85085.1907</v>
      </c>
    </row>
    <row r="597">
      <c r="A597" s="152">
        <v>1.5130548E9</v>
      </c>
      <c r="B597" s="152">
        <v>99410.1755</v>
      </c>
      <c r="C597" s="156">
        <v>106406.5788</v>
      </c>
      <c r="D597" s="159">
        <v>137155.78</v>
      </c>
      <c r="E597" s="152">
        <v>28009.4146</v>
      </c>
      <c r="F597" s="152">
        <v>174138.1636</v>
      </c>
      <c r="G597" s="152">
        <v>9898.5207</v>
      </c>
      <c r="H597" s="152">
        <v>94730.7356</v>
      </c>
      <c r="I597" s="152">
        <v>85142.1489</v>
      </c>
    </row>
    <row r="598">
      <c r="A598" s="156">
        <v>1.5131412E9</v>
      </c>
      <c r="B598" s="156">
        <v>99410.1755</v>
      </c>
      <c r="C598" s="152">
        <v>106190.3775</v>
      </c>
      <c r="D598" s="160">
        <v>137300.79</v>
      </c>
      <c r="E598" s="152">
        <v>28051.1897</v>
      </c>
      <c r="F598" s="152">
        <v>174621.5974</v>
      </c>
      <c r="G598" s="152">
        <v>9891.2219</v>
      </c>
      <c r="H598" s="152">
        <v>94603.2636</v>
      </c>
      <c r="I598" s="152">
        <v>84897.3728</v>
      </c>
    </row>
    <row r="599">
      <c r="A599" s="152">
        <v>1.5132276E9</v>
      </c>
      <c r="B599" s="152">
        <v>99410.1755</v>
      </c>
      <c r="C599" s="156">
        <v>106893.4377</v>
      </c>
      <c r="D599" s="159">
        <v>137829.84</v>
      </c>
      <c r="E599" s="152">
        <v>28056.3537</v>
      </c>
      <c r="F599" s="152">
        <v>174562.1126</v>
      </c>
      <c r="G599" s="152">
        <v>9880.5877</v>
      </c>
      <c r="H599" s="152">
        <v>94922.1705</v>
      </c>
      <c r="I599" s="152">
        <v>85576.9059</v>
      </c>
    </row>
    <row r="600">
      <c r="A600" s="156">
        <v>1.513314E9</v>
      </c>
      <c r="B600" s="156">
        <v>99410.1755</v>
      </c>
      <c r="C600" s="152">
        <v>106440.2346</v>
      </c>
      <c r="D600" s="160">
        <v>137970.9</v>
      </c>
      <c r="E600" s="152">
        <v>28302.9602</v>
      </c>
      <c r="F600" s="152">
        <v>173419.5149</v>
      </c>
      <c r="G600" s="152">
        <v>9871.6602</v>
      </c>
      <c r="H600" s="152">
        <v>95180.644</v>
      </c>
      <c r="I600" s="152">
        <v>85130.6131</v>
      </c>
    </row>
    <row r="601">
      <c r="A601" s="152">
        <v>1.5134004E9</v>
      </c>
      <c r="B601" s="152">
        <v>99410.1755</v>
      </c>
      <c r="C601" s="156">
        <v>107490.4159</v>
      </c>
      <c r="D601" s="159">
        <v>138381.13</v>
      </c>
      <c r="E601" s="152">
        <v>28208.8626</v>
      </c>
      <c r="F601" s="152">
        <v>175828.8206</v>
      </c>
      <c r="G601" s="152">
        <v>9873.1727</v>
      </c>
      <c r="H601" s="152">
        <v>95180.644</v>
      </c>
      <c r="I601" s="152">
        <v>84962.9829</v>
      </c>
    </row>
    <row r="602">
      <c r="A602" s="156">
        <v>1.5136092E9</v>
      </c>
      <c r="B602" s="156">
        <v>99410.1755</v>
      </c>
      <c r="C602" s="152">
        <v>107490.4159</v>
      </c>
      <c r="D602" s="160">
        <v>138381.13</v>
      </c>
      <c r="E602" s="152">
        <v>28198.2011</v>
      </c>
      <c r="F602" s="152">
        <v>175828.8206</v>
      </c>
      <c r="G602" s="152">
        <v>9873.1259</v>
      </c>
      <c r="H602" s="152">
        <v>95133.602</v>
      </c>
      <c r="I602" s="152">
        <v>84904.9432</v>
      </c>
    </row>
    <row r="603">
      <c r="A603" s="156">
        <v>1.5136596E9</v>
      </c>
      <c r="B603" s="156">
        <v>99410.1755</v>
      </c>
      <c r="C603" s="152">
        <v>107562.947</v>
      </c>
      <c r="D603" s="159">
        <v>138657.29</v>
      </c>
      <c r="E603" s="152">
        <v>28122.3715</v>
      </c>
      <c r="F603" s="152">
        <v>177636.1248</v>
      </c>
      <c r="G603" s="152">
        <v>9878.414</v>
      </c>
      <c r="H603" s="152">
        <v>95130.3274</v>
      </c>
      <c r="I603" s="152">
        <v>85199.8281</v>
      </c>
    </row>
    <row r="604">
      <c r="A604" s="152">
        <v>1.513746E9</v>
      </c>
      <c r="B604" s="152">
        <v>99410.1755</v>
      </c>
      <c r="C604" s="156">
        <v>107111.5663</v>
      </c>
      <c r="D604" s="160">
        <v>137992.55</v>
      </c>
      <c r="E604" s="152">
        <v>28085.5542</v>
      </c>
      <c r="F604" s="152">
        <v>176542.8072</v>
      </c>
      <c r="G604" s="152">
        <v>9878.6762</v>
      </c>
      <c r="H604" s="152">
        <v>95122.6646</v>
      </c>
      <c r="I604" s="152">
        <v>85580.8713</v>
      </c>
    </row>
    <row r="605">
      <c r="A605" s="156">
        <v>1.5138324E9</v>
      </c>
      <c r="B605" s="156">
        <v>99410.1755</v>
      </c>
      <c r="C605" s="152">
        <v>107161.2543</v>
      </c>
      <c r="D605" s="159">
        <v>137752.9</v>
      </c>
      <c r="E605" s="152">
        <v>28020.2682</v>
      </c>
      <c r="F605" s="152">
        <v>176355.3668</v>
      </c>
      <c r="G605" s="152">
        <v>9878.3085</v>
      </c>
      <c r="H605" s="152">
        <v>95117.5223</v>
      </c>
      <c r="I605" s="152">
        <v>85875.0352</v>
      </c>
    </row>
    <row r="606">
      <c r="A606" s="152">
        <v>1.5139188E9</v>
      </c>
      <c r="B606" s="152">
        <v>99410.1755</v>
      </c>
      <c r="C606" s="156">
        <v>106911.4634</v>
      </c>
      <c r="D606" s="160">
        <v>138059.67</v>
      </c>
      <c r="E606" s="152">
        <v>28003.7441</v>
      </c>
      <c r="F606" s="152">
        <v>176943.6456</v>
      </c>
      <c r="G606" s="152">
        <v>9876.7837</v>
      </c>
      <c r="H606" s="152">
        <v>95124.6803</v>
      </c>
      <c r="I606" s="152">
        <v>85695.1482</v>
      </c>
    </row>
    <row r="607">
      <c r="A607" s="156">
        <v>1.5140052E9</v>
      </c>
      <c r="B607" s="156">
        <v>99410.1755</v>
      </c>
      <c r="C607" s="152">
        <v>106562.2147</v>
      </c>
      <c r="D607" s="159">
        <v>138264.69</v>
      </c>
      <c r="E607" s="152">
        <v>27972.1684</v>
      </c>
      <c r="F607" s="152">
        <v>176876.4783</v>
      </c>
      <c r="G607" s="152">
        <v>9877.8172</v>
      </c>
      <c r="H607" s="152">
        <v>95124.6803</v>
      </c>
      <c r="I607" s="152">
        <v>85761.8398</v>
      </c>
    </row>
    <row r="608">
      <c r="A608" s="152">
        <v>1.5143004E9</v>
      </c>
      <c r="B608" s="152">
        <v>99410.1755</v>
      </c>
      <c r="C608" s="156">
        <v>106562.2147</v>
      </c>
      <c r="D608" s="160">
        <v>138264.69</v>
      </c>
      <c r="E608" s="152">
        <v>27972.1684</v>
      </c>
      <c r="F608" s="152">
        <v>176876.4783</v>
      </c>
      <c r="G608" s="152">
        <v>9876.6546</v>
      </c>
      <c r="H608" s="152">
        <v>95124.7325</v>
      </c>
      <c r="I608" s="152">
        <v>85761.8398</v>
      </c>
    </row>
    <row r="609">
      <c r="A609" s="152">
        <v>1.5143508E9</v>
      </c>
      <c r="B609" s="152">
        <v>99471.1678</v>
      </c>
      <c r="C609" s="156">
        <v>107354.2206</v>
      </c>
      <c r="D609" s="160">
        <v>138515.51</v>
      </c>
      <c r="E609" s="152">
        <v>27978.9035</v>
      </c>
      <c r="F609" s="152">
        <v>176532.9008</v>
      </c>
      <c r="G609" s="152">
        <v>9883.3524</v>
      </c>
      <c r="H609" s="152">
        <v>95126.4908</v>
      </c>
      <c r="I609" s="152">
        <v>85728.3138</v>
      </c>
    </row>
    <row r="610">
      <c r="A610" s="156">
        <v>1.5144372E9</v>
      </c>
      <c r="B610" s="156">
        <v>99528.4567</v>
      </c>
      <c r="C610" s="152">
        <v>107529.7583</v>
      </c>
      <c r="D610" s="159">
        <v>139103.88</v>
      </c>
      <c r="E610" s="152">
        <v>28000.6168</v>
      </c>
      <c r="F610" s="152">
        <v>176696.5993</v>
      </c>
      <c r="G610" s="152">
        <v>9893.7393</v>
      </c>
      <c r="H610" s="152">
        <v>95122.248</v>
      </c>
      <c r="I610" s="152">
        <v>86039.421</v>
      </c>
    </row>
    <row r="611">
      <c r="A611" s="152">
        <v>1.5145236E9</v>
      </c>
      <c r="B611" s="152">
        <v>99528.4567</v>
      </c>
      <c r="C611" s="156">
        <v>107047.2114</v>
      </c>
      <c r="D611" s="160">
        <v>139389.23</v>
      </c>
      <c r="E611" s="152">
        <v>27929.7698</v>
      </c>
      <c r="F611" s="152">
        <v>177251.8474</v>
      </c>
      <c r="G611" s="152">
        <v>9905.1426</v>
      </c>
      <c r="H611" s="152">
        <v>95120.1787</v>
      </c>
      <c r="I611" s="152">
        <v>86319.5256</v>
      </c>
    </row>
    <row r="612">
      <c r="A612" s="156">
        <v>1.51461E9</v>
      </c>
      <c r="B612" s="156">
        <v>99528.4567</v>
      </c>
      <c r="C612" s="152">
        <v>106432.8643</v>
      </c>
      <c r="D612" s="159">
        <v>139413.31</v>
      </c>
      <c r="E612" s="152">
        <v>27996.8883</v>
      </c>
      <c r="F612" s="152">
        <v>176223.2244</v>
      </c>
      <c r="G612" s="152">
        <v>9912.6965</v>
      </c>
      <c r="H612" s="152">
        <v>95120.1787</v>
      </c>
      <c r="I612" s="152">
        <v>86775.5518</v>
      </c>
    </row>
    <row r="613">
      <c r="A613" s="152">
        <v>1.5149052E9</v>
      </c>
      <c r="B613" s="152">
        <v>99528.4567</v>
      </c>
      <c r="C613" s="156">
        <v>106432.8643</v>
      </c>
      <c r="D613" s="160">
        <v>139412.31</v>
      </c>
      <c r="E613" s="152">
        <v>27996.8883</v>
      </c>
      <c r="F613" s="152">
        <v>176223.2244</v>
      </c>
      <c r="G613" s="152">
        <v>9912.6965</v>
      </c>
      <c r="H613" s="152">
        <v>95115.9642</v>
      </c>
      <c r="I613" s="152">
        <v>86775.5518</v>
      </c>
    </row>
    <row r="614">
      <c r="A614" s="152">
        <v>1.5149556E9</v>
      </c>
      <c r="B614" s="152">
        <v>99864.3511</v>
      </c>
      <c r="C614" s="156">
        <v>108770.6567</v>
      </c>
      <c r="D614" s="160">
        <v>139959.06</v>
      </c>
      <c r="E614" s="152">
        <v>27975.425</v>
      </c>
      <c r="F614" s="152">
        <v>178342.3428</v>
      </c>
      <c r="G614" s="152">
        <v>9934.4175</v>
      </c>
      <c r="H614" s="152">
        <v>95119.8802</v>
      </c>
      <c r="I614" s="152">
        <v>87201.6568</v>
      </c>
    </row>
    <row r="615">
      <c r="A615" s="156">
        <v>1.515042E9</v>
      </c>
      <c r="B615" s="156">
        <v>99944.0625</v>
      </c>
      <c r="C615" s="152">
        <v>108886.3235</v>
      </c>
      <c r="D615" s="159">
        <v>140451.0</v>
      </c>
      <c r="E615" s="152">
        <v>27976.4477</v>
      </c>
      <c r="F615" s="152">
        <v>180093.7238</v>
      </c>
      <c r="G615" s="152">
        <v>9922.9606</v>
      </c>
      <c r="H615" s="152">
        <v>95121.8327</v>
      </c>
      <c r="I615" s="152">
        <v>86834.3124</v>
      </c>
    </row>
    <row r="616">
      <c r="A616" s="152">
        <v>1.5151284E9</v>
      </c>
      <c r="B616" s="152">
        <v>99944.0625</v>
      </c>
      <c r="C616" s="156">
        <v>108751.5794</v>
      </c>
      <c r="D616" s="160">
        <v>140913.54</v>
      </c>
      <c r="E616" s="152">
        <v>27861.1991</v>
      </c>
      <c r="F616" s="152">
        <v>181364.136</v>
      </c>
      <c r="G616" s="152">
        <v>9935.5807</v>
      </c>
      <c r="H616" s="152">
        <v>95115.6022</v>
      </c>
      <c r="I616" s="152">
        <v>87237.7064</v>
      </c>
    </row>
    <row r="617">
      <c r="A617" s="156">
        <v>1.5152148E9</v>
      </c>
      <c r="B617" s="156">
        <v>99944.0625</v>
      </c>
      <c r="C617" s="152">
        <v>111054.1531</v>
      </c>
      <c r="D617" s="159">
        <v>141239.04</v>
      </c>
      <c r="E617" s="152">
        <v>27779.3232</v>
      </c>
      <c r="F617" s="152">
        <v>183265.2107</v>
      </c>
      <c r="G617" s="152">
        <v>9937.9324</v>
      </c>
      <c r="H617" s="152">
        <v>95115.6022</v>
      </c>
      <c r="I617" s="152">
        <v>86970.94</v>
      </c>
    </row>
    <row r="618">
      <c r="A618" s="152">
        <v>1.5154236E9</v>
      </c>
      <c r="B618" s="152">
        <v>99944.0625</v>
      </c>
      <c r="C618" s="156">
        <v>111054.1531</v>
      </c>
      <c r="D618" s="160">
        <v>141239.04</v>
      </c>
      <c r="E618" s="152">
        <v>27767.6249</v>
      </c>
      <c r="F618" s="152">
        <v>183265.2107</v>
      </c>
      <c r="G618" s="152">
        <v>9940.0915</v>
      </c>
      <c r="H618" s="152">
        <v>95636.163</v>
      </c>
      <c r="I618" s="152">
        <v>87025.3748</v>
      </c>
    </row>
    <row r="619">
      <c r="A619" s="152">
        <v>1.515474E9</v>
      </c>
      <c r="B619" s="152">
        <v>99944.0625</v>
      </c>
      <c r="C619" s="156">
        <v>112473.4809</v>
      </c>
      <c r="D619" s="160">
        <v>141338.52</v>
      </c>
      <c r="E619" s="152">
        <v>27800.9153</v>
      </c>
      <c r="F619" s="152">
        <v>183872.0992</v>
      </c>
      <c r="G619" s="152">
        <v>9933.0416</v>
      </c>
      <c r="H619" s="152">
        <v>95869.8085</v>
      </c>
      <c r="I619" s="152">
        <v>86541.951</v>
      </c>
    </row>
    <row r="620">
      <c r="A620" s="156">
        <v>1.5155604E9</v>
      </c>
      <c r="B620" s="156">
        <v>99944.0625</v>
      </c>
      <c r="C620" s="152">
        <v>111618.0693</v>
      </c>
      <c r="D620" s="159">
        <v>140892.72</v>
      </c>
      <c r="E620" s="152">
        <v>27922.4811</v>
      </c>
      <c r="F620" s="152">
        <v>184522.6289</v>
      </c>
      <c r="G620" s="152">
        <v>9927.3243</v>
      </c>
      <c r="H620" s="152">
        <v>96170.1184</v>
      </c>
      <c r="I620" s="152">
        <v>86239.8562</v>
      </c>
    </row>
    <row r="621">
      <c r="A621" s="152">
        <v>1.5156468E9</v>
      </c>
      <c r="B621" s="152">
        <v>99944.0625</v>
      </c>
      <c r="C621" s="156">
        <v>112743.9728</v>
      </c>
      <c r="D621" s="160">
        <v>140832.33</v>
      </c>
      <c r="E621" s="152">
        <v>28169.5738</v>
      </c>
      <c r="F621" s="152">
        <v>184036.3175</v>
      </c>
      <c r="G621" s="152">
        <v>9933.4015</v>
      </c>
      <c r="H621" s="152">
        <v>95819.671</v>
      </c>
      <c r="I621" s="152">
        <v>86439.9309</v>
      </c>
    </row>
    <row r="622">
      <c r="A622" s="156">
        <v>1.5157332E9</v>
      </c>
      <c r="B622" s="156">
        <v>99944.0625</v>
      </c>
      <c r="C622" s="152">
        <v>114916.2509</v>
      </c>
      <c r="D622" s="159">
        <v>141585.06</v>
      </c>
      <c r="E622" s="152">
        <v>28120.1659</v>
      </c>
      <c r="F622" s="152">
        <v>186204.5247</v>
      </c>
      <c r="G622" s="152">
        <v>9948.4446</v>
      </c>
      <c r="H622" s="152">
        <v>95333.531</v>
      </c>
      <c r="I622" s="152">
        <v>87068.6342</v>
      </c>
    </row>
    <row r="623">
      <c r="A623" s="152">
        <v>1.5158196E9</v>
      </c>
      <c r="B623" s="152">
        <v>99944.0625</v>
      </c>
      <c r="C623" s="156">
        <v>114453.8398</v>
      </c>
      <c r="D623" s="160">
        <v>142522.11</v>
      </c>
      <c r="E623" s="152">
        <v>28072.6603</v>
      </c>
      <c r="F623" s="152">
        <v>188174.5076</v>
      </c>
      <c r="G623" s="152">
        <v>9978.1259</v>
      </c>
      <c r="H623" s="152">
        <v>95333.531</v>
      </c>
      <c r="I623" s="152">
        <v>88202.391</v>
      </c>
    </row>
    <row r="624">
      <c r="A624" s="156">
        <v>1.5161148E9</v>
      </c>
      <c r="B624" s="156">
        <v>99944.0625</v>
      </c>
      <c r="C624" s="152">
        <v>114453.8398</v>
      </c>
      <c r="D624" s="159">
        <v>142522.11</v>
      </c>
      <c r="E624" s="152">
        <v>28284.9012</v>
      </c>
      <c r="F624" s="152">
        <v>188174.5076</v>
      </c>
      <c r="G624" s="152">
        <v>9996.464</v>
      </c>
      <c r="H624" s="152">
        <v>94825.3804</v>
      </c>
      <c r="I624" s="152">
        <v>88678.6049</v>
      </c>
    </row>
    <row r="625">
      <c r="A625" s="156">
        <v>1.5161652E9</v>
      </c>
      <c r="B625" s="156">
        <v>99064.8499</v>
      </c>
      <c r="C625" s="152">
        <v>112480.1142</v>
      </c>
      <c r="D625" s="159">
        <v>142477.65</v>
      </c>
      <c r="E625" s="152">
        <v>28314.3371</v>
      </c>
      <c r="F625" s="152">
        <v>187095.8228</v>
      </c>
      <c r="G625" s="152">
        <v>9996.3437</v>
      </c>
      <c r="H625" s="152">
        <v>94935.5875</v>
      </c>
      <c r="I625" s="152">
        <v>88709.6074</v>
      </c>
    </row>
    <row r="626">
      <c r="A626" s="152">
        <v>1.5162516E9</v>
      </c>
      <c r="B626" s="152">
        <v>99456.8454</v>
      </c>
      <c r="C626" s="156">
        <v>112918.4746</v>
      </c>
      <c r="D626" s="160">
        <v>142808.1</v>
      </c>
      <c r="E626" s="152">
        <v>28238.457</v>
      </c>
      <c r="F626" s="152">
        <v>190012.479</v>
      </c>
      <c r="G626" s="152">
        <v>9986.6731</v>
      </c>
      <c r="H626" s="152">
        <v>95438.1538</v>
      </c>
      <c r="I626" s="152">
        <v>88057.1115</v>
      </c>
    </row>
    <row r="627">
      <c r="A627" s="156">
        <v>1.516338E9</v>
      </c>
      <c r="B627" s="156">
        <v>99456.8454</v>
      </c>
      <c r="C627" s="152">
        <v>113193.431</v>
      </c>
      <c r="D627" s="159">
        <v>142307.94</v>
      </c>
      <c r="E627" s="152">
        <v>28144.2703</v>
      </c>
      <c r="F627" s="152">
        <v>189565.4968</v>
      </c>
      <c r="G627" s="152">
        <v>9999.7153</v>
      </c>
      <c r="H627" s="152">
        <v>95098.1403</v>
      </c>
      <c r="I627" s="152">
        <v>88444.6436</v>
      </c>
    </row>
    <row r="628">
      <c r="A628" s="152">
        <v>1.5164244E9</v>
      </c>
      <c r="B628" s="152">
        <v>99456.8454</v>
      </c>
      <c r="C628" s="156">
        <v>113884.5371</v>
      </c>
      <c r="D628" s="160">
        <v>142616.25</v>
      </c>
      <c r="E628" s="152">
        <v>28275.031</v>
      </c>
      <c r="F628" s="152">
        <v>190884.3725</v>
      </c>
      <c r="G628" s="152">
        <v>9994.5508</v>
      </c>
      <c r="H628" s="152">
        <v>95098.1403</v>
      </c>
      <c r="I628" s="152">
        <v>88330.7272</v>
      </c>
    </row>
    <row r="629">
      <c r="A629" s="156">
        <v>1.5166332E9</v>
      </c>
      <c r="B629" s="156">
        <v>99456.8454</v>
      </c>
      <c r="C629" s="152">
        <v>113884.5371</v>
      </c>
      <c r="D629" s="159">
        <v>142616.25</v>
      </c>
      <c r="E629" s="152">
        <v>28358.0979</v>
      </c>
      <c r="F629" s="152">
        <v>190884.3725</v>
      </c>
      <c r="G629" s="152">
        <v>10000.6285</v>
      </c>
      <c r="H629" s="152">
        <v>94800.7863</v>
      </c>
      <c r="I629" s="152">
        <v>88603.9824</v>
      </c>
    </row>
    <row r="630">
      <c r="A630" s="156">
        <v>1.5166836E9</v>
      </c>
      <c r="B630" s="156">
        <v>99456.8454</v>
      </c>
      <c r="C630" s="152">
        <v>114387.6531</v>
      </c>
      <c r="D630" s="159">
        <v>143286.99</v>
      </c>
      <c r="E630" s="152">
        <v>28167.9556</v>
      </c>
      <c r="F630" s="152">
        <v>193327.7494</v>
      </c>
      <c r="G630" s="152">
        <v>10009.0357</v>
      </c>
      <c r="H630" s="152">
        <v>95041.7362</v>
      </c>
      <c r="I630" s="152">
        <v>88605.4244</v>
      </c>
    </row>
    <row r="631">
      <c r="A631" s="152">
        <v>1.51677E9</v>
      </c>
      <c r="B631" s="152">
        <v>99456.8454</v>
      </c>
      <c r="C631" s="156">
        <v>114907.5415</v>
      </c>
      <c r="D631" s="160">
        <v>143754.18</v>
      </c>
      <c r="E631" s="152">
        <v>28254.5598</v>
      </c>
      <c r="F631" s="152">
        <v>194016.5207</v>
      </c>
      <c r="G631" s="152">
        <v>10020.7004</v>
      </c>
      <c r="H631" s="152">
        <v>94147.7837</v>
      </c>
      <c r="I631" s="152">
        <v>88987.1886</v>
      </c>
    </row>
    <row r="632">
      <c r="A632" s="156">
        <v>1.5168564E9</v>
      </c>
      <c r="B632" s="156">
        <v>99456.8454</v>
      </c>
      <c r="C632" s="152">
        <v>114545.4671</v>
      </c>
      <c r="D632" s="159">
        <v>143988.69</v>
      </c>
      <c r="E632" s="152">
        <v>28306.7201</v>
      </c>
      <c r="F632" s="152">
        <v>193869.5126</v>
      </c>
      <c r="G632" s="152">
        <v>10050.9072</v>
      </c>
      <c r="H632" s="152">
        <v>93338.6472</v>
      </c>
      <c r="I632" s="152">
        <v>89586.3313</v>
      </c>
    </row>
    <row r="633">
      <c r="A633" s="152">
        <v>1.5169428E9</v>
      </c>
      <c r="B633" s="152">
        <v>99456.8454</v>
      </c>
      <c r="C633" s="156">
        <v>114596.6559</v>
      </c>
      <c r="D633" s="160">
        <v>144040.02</v>
      </c>
      <c r="E633" s="152">
        <v>28288.0756</v>
      </c>
      <c r="F633" s="152">
        <v>194002.5445</v>
      </c>
      <c r="G633" s="152">
        <v>10031.4011</v>
      </c>
      <c r="H633" s="152">
        <v>93661.5215</v>
      </c>
      <c r="I633" s="152">
        <v>89580.9238</v>
      </c>
    </row>
    <row r="634">
      <c r="A634" s="156">
        <v>1.5170292E9</v>
      </c>
      <c r="B634" s="156">
        <v>99456.8454</v>
      </c>
      <c r="C634" s="152">
        <v>115968.1873</v>
      </c>
      <c r="D634" s="159">
        <v>144774.72</v>
      </c>
      <c r="E634" s="152">
        <v>28397.9058</v>
      </c>
      <c r="F634" s="152">
        <v>197571.9823</v>
      </c>
      <c r="G634" s="152">
        <v>10052.7205</v>
      </c>
      <c r="H634" s="152">
        <v>93661.5215</v>
      </c>
      <c r="I634" s="152">
        <v>89864.9939</v>
      </c>
    </row>
    <row r="635">
      <c r="A635" s="152">
        <v>1.517238E9</v>
      </c>
      <c r="B635" s="152">
        <v>99456.8454</v>
      </c>
      <c r="C635" s="156">
        <v>115968.1873</v>
      </c>
      <c r="D635" s="160">
        <v>144774.72</v>
      </c>
      <c r="E635" s="152">
        <v>28404.1604</v>
      </c>
      <c r="F635" s="152">
        <v>197571.9823</v>
      </c>
      <c r="G635" s="152">
        <v>10052.8512</v>
      </c>
      <c r="H635" s="152">
        <v>93673.7269</v>
      </c>
      <c r="I635" s="152">
        <v>89867.5174</v>
      </c>
    </row>
    <row r="636">
      <c r="A636" s="152">
        <v>1.5172884E9</v>
      </c>
      <c r="B636" s="152">
        <v>99456.8454</v>
      </c>
      <c r="C636" s="156">
        <v>116698.1851</v>
      </c>
      <c r="D636" s="160">
        <v>143868.42</v>
      </c>
      <c r="E636" s="152">
        <v>28465.1161</v>
      </c>
      <c r="F636" s="152">
        <v>195467.8702</v>
      </c>
      <c r="G636" s="152">
        <v>10039.3254</v>
      </c>
      <c r="H636" s="152">
        <v>93500.0403</v>
      </c>
      <c r="I636" s="152">
        <v>89502.3359</v>
      </c>
    </row>
    <row r="637">
      <c r="A637" s="156">
        <v>1.5173748E9</v>
      </c>
      <c r="B637" s="156">
        <v>99456.8454</v>
      </c>
      <c r="C637" s="152">
        <v>116233.7733</v>
      </c>
      <c r="D637" s="159">
        <v>142789.56</v>
      </c>
      <c r="E637" s="152">
        <v>28468.1847</v>
      </c>
      <c r="F637" s="152">
        <v>192194.1518</v>
      </c>
      <c r="G637" s="152">
        <v>10047.033</v>
      </c>
      <c r="H637" s="152">
        <v>94017.335</v>
      </c>
      <c r="I637" s="152">
        <v>89702.7712</v>
      </c>
    </row>
    <row r="638">
      <c r="A638" s="152">
        <v>1.5174612E9</v>
      </c>
      <c r="B638" s="152">
        <v>99456.8454</v>
      </c>
      <c r="C638" s="156">
        <v>117934.8505</v>
      </c>
      <c r="D638" s="160">
        <v>143317.71</v>
      </c>
      <c r="E638" s="152">
        <v>28342.5154</v>
      </c>
      <c r="F638" s="152">
        <v>192508.4594</v>
      </c>
      <c r="G638" s="152">
        <v>10040.2197</v>
      </c>
      <c r="H638" s="152">
        <v>94005.0228</v>
      </c>
      <c r="I638" s="152">
        <v>89764.0553</v>
      </c>
    </row>
    <row r="639">
      <c r="A639" s="156">
        <v>1.5175476E9</v>
      </c>
      <c r="B639" s="156">
        <v>99456.8454</v>
      </c>
      <c r="C639" s="152">
        <v>115799.1423</v>
      </c>
      <c r="D639" s="159">
        <v>142793.73</v>
      </c>
      <c r="E639" s="152">
        <v>28247.3729</v>
      </c>
      <c r="F639" s="152">
        <v>192171.3792</v>
      </c>
      <c r="G639" s="152">
        <v>10046.193</v>
      </c>
      <c r="H639" s="152">
        <v>94243.4715</v>
      </c>
      <c r="I639" s="152">
        <v>90437.46</v>
      </c>
    </row>
    <row r="640">
      <c r="A640" s="152">
        <v>1.517634E9</v>
      </c>
      <c r="B640" s="152">
        <v>99456.8454</v>
      </c>
      <c r="C640" s="156">
        <v>115318.5842</v>
      </c>
      <c r="D640" s="160">
        <v>140504.55</v>
      </c>
      <c r="E640" s="152">
        <v>28252.7749</v>
      </c>
      <c r="F640" s="152">
        <v>185553.389</v>
      </c>
      <c r="G640" s="152">
        <v>10000.0019</v>
      </c>
      <c r="H640" s="152">
        <v>94243.4715</v>
      </c>
      <c r="I640" s="152">
        <v>90046.6834</v>
      </c>
    </row>
    <row r="641">
      <c r="A641" s="156">
        <v>1.5178428E9</v>
      </c>
      <c r="B641" s="156">
        <v>99456.8454</v>
      </c>
      <c r="C641" s="152">
        <v>115318.5842</v>
      </c>
      <c r="D641" s="159">
        <v>140504.55</v>
      </c>
      <c r="E641" s="152">
        <v>28280.668</v>
      </c>
      <c r="F641" s="152">
        <v>185553.389</v>
      </c>
      <c r="G641" s="152">
        <v>9996.5771</v>
      </c>
      <c r="H641" s="152">
        <v>94187.6765</v>
      </c>
      <c r="I641" s="152">
        <v>89978.9103</v>
      </c>
    </row>
    <row r="642">
      <c r="A642" s="156">
        <v>1.5178932E9</v>
      </c>
      <c r="B642" s="156">
        <v>99456.8454</v>
      </c>
      <c r="C642" s="152">
        <v>113365.203</v>
      </c>
      <c r="D642" s="159">
        <v>138072.43</v>
      </c>
      <c r="E642" s="152">
        <v>28452.309</v>
      </c>
      <c r="F642" s="152">
        <v>173199.3232</v>
      </c>
      <c r="G642" s="152">
        <v>9975.3094</v>
      </c>
      <c r="H642" s="152">
        <v>94187.0586</v>
      </c>
      <c r="I642" s="152">
        <v>89406.8048</v>
      </c>
    </row>
    <row r="643">
      <c r="A643" s="152">
        <v>1.5179796E9</v>
      </c>
      <c r="B643" s="152">
        <v>99456.8454</v>
      </c>
      <c r="C643" s="156">
        <v>113716.9256</v>
      </c>
      <c r="D643" s="160">
        <v>138770.9</v>
      </c>
      <c r="E643" s="152">
        <v>28320.0193</v>
      </c>
      <c r="F643" s="152">
        <v>178662.1263</v>
      </c>
      <c r="G643" s="152">
        <v>9981.3777</v>
      </c>
      <c r="H643" s="152">
        <v>94190.6426</v>
      </c>
      <c r="I643" s="152">
        <v>89500.894</v>
      </c>
    </row>
    <row r="644">
      <c r="A644" s="156">
        <v>1.518066E9</v>
      </c>
      <c r="B644" s="156">
        <v>99456.8454</v>
      </c>
      <c r="C644" s="152">
        <v>114636.6346</v>
      </c>
      <c r="D644" s="159">
        <v>137931.31</v>
      </c>
      <c r="E644" s="152">
        <v>28488.0059</v>
      </c>
      <c r="F644" s="152">
        <v>177019.7224</v>
      </c>
      <c r="G644" s="152">
        <v>9992.2835</v>
      </c>
      <c r="H644" s="152">
        <v>94200.7861</v>
      </c>
      <c r="I644" s="152">
        <v>88704.5605</v>
      </c>
    </row>
    <row r="645">
      <c r="A645" s="152">
        <v>1.5181524E9</v>
      </c>
      <c r="B645" s="152">
        <v>99456.8454</v>
      </c>
      <c r="C645" s="156">
        <v>113546.5444</v>
      </c>
      <c r="D645" s="160">
        <v>135478.98</v>
      </c>
      <c r="E645" s="152">
        <v>28626.1556</v>
      </c>
      <c r="F645" s="152">
        <v>166217.1197</v>
      </c>
      <c r="G645" s="152">
        <v>9998.3495</v>
      </c>
      <c r="H645" s="152">
        <v>94190.0982</v>
      </c>
      <c r="I645" s="152">
        <v>88639.6714</v>
      </c>
    </row>
    <row r="646">
      <c r="A646" s="156">
        <v>1.5182388E9</v>
      </c>
      <c r="B646" s="156">
        <v>99456.8454</v>
      </c>
      <c r="C646" s="152">
        <v>112622.1946</v>
      </c>
      <c r="D646" s="159">
        <v>136164.99</v>
      </c>
      <c r="E646" s="152">
        <v>28580.2573</v>
      </c>
      <c r="F646" s="152">
        <v>170511.9053</v>
      </c>
      <c r="G646" s="152">
        <v>9988.5345</v>
      </c>
      <c r="H646" s="152">
        <v>94190.0982</v>
      </c>
      <c r="I646" s="152">
        <v>88570.8169</v>
      </c>
    </row>
    <row r="647">
      <c r="A647" s="152">
        <v>1.5184476E9</v>
      </c>
      <c r="B647" s="152">
        <v>99456.8454</v>
      </c>
      <c r="C647" s="156">
        <v>112622.1946</v>
      </c>
      <c r="D647" s="160">
        <v>136164.99</v>
      </c>
      <c r="E647" s="152">
        <v>28574.3369</v>
      </c>
      <c r="F647" s="152">
        <v>170511.9053</v>
      </c>
      <c r="G647" s="152">
        <v>9987.9453</v>
      </c>
      <c r="H647" s="152">
        <v>94193.1067</v>
      </c>
      <c r="I647" s="152">
        <v>88577.3058</v>
      </c>
    </row>
    <row r="648">
      <c r="A648" s="152">
        <v>1.518498E9</v>
      </c>
      <c r="B648" s="152">
        <v>99456.8454</v>
      </c>
      <c r="C648" s="156">
        <v>114103.2278</v>
      </c>
      <c r="D648" s="160">
        <v>137421.75</v>
      </c>
      <c r="E648" s="152">
        <v>28532.1032</v>
      </c>
      <c r="F648" s="152">
        <v>174446.066</v>
      </c>
      <c r="G648" s="152">
        <v>9988.4186</v>
      </c>
      <c r="H648" s="152">
        <v>94190.2846</v>
      </c>
      <c r="I648" s="152">
        <v>88927.3464</v>
      </c>
    </row>
    <row r="649">
      <c r="A649" s="156">
        <v>1.5185844E9</v>
      </c>
      <c r="B649" s="156">
        <v>99456.8454</v>
      </c>
      <c r="C649" s="152">
        <v>113992.7869</v>
      </c>
      <c r="D649" s="159">
        <v>137929.9</v>
      </c>
      <c r="E649" s="152">
        <v>28688.1331</v>
      </c>
      <c r="F649" s="152">
        <v>175319.6056</v>
      </c>
      <c r="G649" s="152">
        <v>10000.924</v>
      </c>
      <c r="H649" s="152">
        <v>94190.2495</v>
      </c>
      <c r="I649" s="152">
        <v>89308.7501</v>
      </c>
    </row>
    <row r="650">
      <c r="A650" s="152">
        <v>1.5186708E9</v>
      </c>
      <c r="B650" s="152">
        <v>99456.8454</v>
      </c>
      <c r="C650" s="156">
        <v>115094.4811</v>
      </c>
      <c r="D650" s="160">
        <v>139052.87</v>
      </c>
      <c r="E650" s="152">
        <v>28775.1952</v>
      </c>
      <c r="F650" s="152">
        <v>179175.4365</v>
      </c>
      <c r="G650" s="152">
        <v>9987.8658</v>
      </c>
      <c r="H650" s="152">
        <v>94188.5373</v>
      </c>
      <c r="I650" s="152">
        <v>90135.0047</v>
      </c>
    </row>
    <row r="651">
      <c r="A651" s="156">
        <v>1.5187572E9</v>
      </c>
      <c r="B651" s="156">
        <v>99456.8454</v>
      </c>
      <c r="C651" s="152">
        <v>114882.8064</v>
      </c>
      <c r="D651" s="159">
        <v>140051.66</v>
      </c>
      <c r="E651" s="152">
        <v>28794.1553</v>
      </c>
      <c r="F651" s="152">
        <v>182910.8342</v>
      </c>
      <c r="G651" s="152">
        <v>9980.9792</v>
      </c>
      <c r="H651" s="152">
        <v>94181.9757</v>
      </c>
      <c r="I651" s="152">
        <v>90381.5832</v>
      </c>
    </row>
    <row r="652">
      <c r="A652" s="152">
        <v>1.5188436E9</v>
      </c>
      <c r="B652" s="152">
        <v>99456.8454</v>
      </c>
      <c r="C652" s="156">
        <v>115286.0167</v>
      </c>
      <c r="D652" s="160">
        <v>140129.96</v>
      </c>
      <c r="E652" s="152">
        <v>28711.6039</v>
      </c>
      <c r="F652" s="152">
        <v>182933.4058</v>
      </c>
      <c r="G652" s="152">
        <v>9992.1154</v>
      </c>
      <c r="H652" s="152">
        <v>94181.9757</v>
      </c>
      <c r="I652" s="152">
        <v>89712.865</v>
      </c>
    </row>
    <row r="653">
      <c r="A653" s="156">
        <v>1.5191388E9</v>
      </c>
      <c r="B653" s="156">
        <v>99456.8454</v>
      </c>
      <c r="C653" s="152">
        <v>115286.0167</v>
      </c>
      <c r="D653" s="159">
        <v>140129.96</v>
      </c>
      <c r="E653" s="152">
        <v>28687.3554</v>
      </c>
      <c r="F653" s="152">
        <v>182933.4058</v>
      </c>
      <c r="G653" s="152">
        <v>9993.2444</v>
      </c>
      <c r="H653" s="152">
        <v>95288.143</v>
      </c>
      <c r="I653" s="152">
        <v>89646.5339</v>
      </c>
    </row>
    <row r="654">
      <c r="A654" s="156">
        <v>1.5191892E9</v>
      </c>
      <c r="B654" s="156">
        <v>99237.2413</v>
      </c>
      <c r="C654" s="152">
        <v>116030.8151</v>
      </c>
      <c r="D654" s="159">
        <v>139082.46</v>
      </c>
      <c r="E654" s="152">
        <v>28711.201</v>
      </c>
      <c r="F654" s="152">
        <v>181120.143</v>
      </c>
      <c r="G654" s="152">
        <v>9997.9614</v>
      </c>
      <c r="H654" s="152">
        <v>96013.8172</v>
      </c>
      <c r="I654" s="152">
        <v>89175.0065</v>
      </c>
    </row>
    <row r="655">
      <c r="A655" s="152">
        <v>1.5192756E9</v>
      </c>
      <c r="B655" s="152">
        <v>99398.5756</v>
      </c>
      <c r="C655" s="156">
        <v>114512.9668</v>
      </c>
      <c r="D655" s="160">
        <v>138187.18</v>
      </c>
      <c r="E655" s="152">
        <v>28665.8071</v>
      </c>
      <c r="F655" s="152">
        <v>179600.925</v>
      </c>
      <c r="G655" s="152">
        <v>10014.5922</v>
      </c>
      <c r="H655" s="152">
        <v>95592.6751</v>
      </c>
      <c r="I655" s="152">
        <v>88779.904</v>
      </c>
    </row>
    <row r="656">
      <c r="A656" s="156">
        <v>1.519362E9</v>
      </c>
      <c r="B656" s="156">
        <v>99398.5756</v>
      </c>
      <c r="C656" s="152">
        <v>114848.3226</v>
      </c>
      <c r="D656" s="159">
        <v>138549.72</v>
      </c>
      <c r="E656" s="152">
        <v>28742.8319</v>
      </c>
      <c r="F656" s="152">
        <v>179972.4927</v>
      </c>
      <c r="G656" s="152">
        <v>10012.4432</v>
      </c>
      <c r="H656" s="152">
        <v>95137.5764</v>
      </c>
      <c r="I656" s="152">
        <v>89105.4309</v>
      </c>
    </row>
    <row r="657">
      <c r="A657" s="152">
        <v>1.5194484E9</v>
      </c>
      <c r="B657" s="152">
        <v>99398.5756</v>
      </c>
      <c r="C657" s="156">
        <v>114939.9884</v>
      </c>
      <c r="D657" s="160">
        <v>139852.06</v>
      </c>
      <c r="E657" s="152">
        <v>28755.5618</v>
      </c>
      <c r="F657" s="152">
        <v>184721.3827</v>
      </c>
      <c r="G657" s="152">
        <v>10005.6493</v>
      </c>
      <c r="H657" s="152">
        <v>95137.5764</v>
      </c>
      <c r="I657" s="152">
        <v>88881.5636</v>
      </c>
    </row>
    <row r="658">
      <c r="A658" s="156">
        <v>1.5196572E9</v>
      </c>
      <c r="B658" s="156">
        <v>99398.5756</v>
      </c>
      <c r="C658" s="152">
        <v>114939.9884</v>
      </c>
      <c r="D658" s="159">
        <v>139852.06</v>
      </c>
      <c r="E658" s="152">
        <v>28727.8277</v>
      </c>
      <c r="F658" s="152">
        <v>184721.3827</v>
      </c>
      <c r="G658" s="152">
        <v>10006.1692</v>
      </c>
      <c r="H658" s="152">
        <v>95481.7628</v>
      </c>
      <c r="I658" s="152">
        <v>88839.0251</v>
      </c>
    </row>
    <row r="659">
      <c r="A659" s="156">
        <v>1.5197076E9</v>
      </c>
      <c r="B659" s="156">
        <v>99398.5756</v>
      </c>
      <c r="C659" s="152">
        <v>114374.5741</v>
      </c>
      <c r="D659" s="159">
        <v>140734.95</v>
      </c>
      <c r="E659" s="152">
        <v>28719.7745</v>
      </c>
      <c r="F659" s="152">
        <v>188176.6158</v>
      </c>
      <c r="G659" s="152">
        <v>10007.2958</v>
      </c>
      <c r="H659" s="152">
        <v>95126.9263</v>
      </c>
      <c r="I659" s="152">
        <v>89030.8085</v>
      </c>
    </row>
    <row r="660">
      <c r="A660" s="152">
        <v>1.519794E9</v>
      </c>
      <c r="B660" s="152">
        <v>99398.5756</v>
      </c>
      <c r="C660" s="156">
        <v>115786.803</v>
      </c>
      <c r="D660" s="160">
        <v>139463.49</v>
      </c>
      <c r="E660" s="152">
        <v>28756.1133</v>
      </c>
      <c r="F660" s="152">
        <v>184373.9462</v>
      </c>
      <c r="G660" s="152">
        <v>10029.1392</v>
      </c>
      <c r="H660" s="152">
        <v>94806.6955</v>
      </c>
      <c r="I660" s="152">
        <v>88387.6854</v>
      </c>
    </row>
    <row r="661">
      <c r="A661" s="156">
        <v>1.5198804E9</v>
      </c>
      <c r="B661" s="156">
        <v>99398.5756</v>
      </c>
      <c r="C661" s="152">
        <v>116427.0968</v>
      </c>
      <c r="D661" s="159">
        <v>139016.32</v>
      </c>
      <c r="E661" s="152">
        <v>28826.499</v>
      </c>
      <c r="F661" s="152">
        <v>181121.2876</v>
      </c>
      <c r="G661" s="152">
        <v>10064.9396</v>
      </c>
      <c r="H661" s="152">
        <v>94287.4249</v>
      </c>
      <c r="I661" s="152">
        <v>88137.5019</v>
      </c>
    </row>
    <row r="662">
      <c r="A662" s="152">
        <v>1.5199668E9</v>
      </c>
      <c r="B662" s="152">
        <v>99398.5756</v>
      </c>
      <c r="C662" s="156">
        <v>116039.2869</v>
      </c>
      <c r="D662" s="160">
        <v>138123.1</v>
      </c>
      <c r="E662" s="152">
        <v>28911.9333</v>
      </c>
      <c r="F662" s="152">
        <v>177128.4987</v>
      </c>
      <c r="G662" s="152">
        <v>10057.7719</v>
      </c>
      <c r="H662" s="152">
        <v>94680.0478</v>
      </c>
      <c r="I662" s="152">
        <v>88712.8519</v>
      </c>
    </row>
    <row r="663">
      <c r="A663" s="156">
        <v>1.5200532E9</v>
      </c>
      <c r="B663" s="156">
        <v>99398.5756</v>
      </c>
      <c r="C663" s="152">
        <v>116813.5868</v>
      </c>
      <c r="D663" s="159">
        <v>138381.12</v>
      </c>
      <c r="E663" s="152">
        <v>28972.4086</v>
      </c>
      <c r="F663" s="152">
        <v>178679.9715</v>
      </c>
      <c r="G663" s="152">
        <v>10056.1325</v>
      </c>
      <c r="H663" s="152">
        <v>94680.0478</v>
      </c>
      <c r="I663" s="152">
        <v>89051.7172</v>
      </c>
    </row>
    <row r="664">
      <c r="A664" s="152">
        <v>1.520262E9</v>
      </c>
      <c r="B664" s="152">
        <v>99398.5756</v>
      </c>
      <c r="C664" s="156">
        <v>116813.5868</v>
      </c>
      <c r="D664" s="160">
        <v>138381.12</v>
      </c>
      <c r="E664" s="152">
        <v>29006.0758</v>
      </c>
      <c r="F664" s="152">
        <v>178679.9715</v>
      </c>
      <c r="G664" s="152">
        <v>10058.7811</v>
      </c>
      <c r="H664" s="152">
        <v>94832.445</v>
      </c>
      <c r="I664" s="152">
        <v>89048.4727</v>
      </c>
    </row>
    <row r="665">
      <c r="A665" s="152">
        <v>1.5203124E9</v>
      </c>
      <c r="B665" s="152">
        <v>99398.5756</v>
      </c>
      <c r="C665" s="156">
        <v>119188.0132</v>
      </c>
      <c r="D665" s="160">
        <v>138999.48</v>
      </c>
      <c r="E665" s="152">
        <v>28904.6151</v>
      </c>
      <c r="F665" s="152">
        <v>182007.6872</v>
      </c>
      <c r="G665" s="152">
        <v>10054.6082</v>
      </c>
      <c r="H665" s="152">
        <v>94650.4456</v>
      </c>
      <c r="I665" s="152">
        <v>89185.8213</v>
      </c>
    </row>
    <row r="666">
      <c r="A666" s="156">
        <v>1.5203988E9</v>
      </c>
      <c r="B666" s="156">
        <v>99398.5756</v>
      </c>
      <c r="C666" s="152">
        <v>119346.6915</v>
      </c>
      <c r="D666" s="159">
        <v>139574.88</v>
      </c>
      <c r="E666" s="152">
        <v>28968.4141</v>
      </c>
      <c r="F666" s="152">
        <v>182768.6006</v>
      </c>
      <c r="G666" s="152">
        <v>10044.9547</v>
      </c>
      <c r="H666" s="152">
        <v>94185.4948</v>
      </c>
      <c r="I666" s="152">
        <v>89755.4034</v>
      </c>
    </row>
    <row r="667">
      <c r="A667" s="152">
        <v>1.5204852E9</v>
      </c>
      <c r="B667" s="152">
        <v>99398.5756</v>
      </c>
      <c r="C667" s="156">
        <v>120660.2645</v>
      </c>
      <c r="D667" s="160">
        <v>139289.22</v>
      </c>
      <c r="E667" s="152">
        <v>28905.607</v>
      </c>
      <c r="F667" s="152">
        <v>182649.5735</v>
      </c>
      <c r="G667" s="152">
        <v>10036.4259</v>
      </c>
      <c r="H667" s="152">
        <v>93831.5719</v>
      </c>
      <c r="I667" s="152">
        <v>89730.5293</v>
      </c>
    </row>
    <row r="668">
      <c r="A668" s="156">
        <v>1.5205716E9</v>
      </c>
      <c r="B668" s="156">
        <v>99398.5756</v>
      </c>
      <c r="C668" s="152">
        <v>121118.9684</v>
      </c>
      <c r="D668" s="159">
        <v>139718.22</v>
      </c>
      <c r="E668" s="152">
        <v>28923.3106</v>
      </c>
      <c r="F668" s="152">
        <v>184042.7858</v>
      </c>
      <c r="G668" s="152">
        <v>10062.8698</v>
      </c>
      <c r="H668" s="152">
        <v>94424.3329</v>
      </c>
      <c r="I668" s="152">
        <v>88969.1638</v>
      </c>
    </row>
    <row r="669">
      <c r="A669" s="152">
        <v>1.520658E9</v>
      </c>
      <c r="B669" s="152">
        <v>99398.5756</v>
      </c>
      <c r="C669" s="156">
        <v>120001.7343</v>
      </c>
      <c r="D669" s="160">
        <v>140709.72</v>
      </c>
      <c r="E669" s="152">
        <v>28827.6473</v>
      </c>
      <c r="F669" s="152">
        <v>189172.9744</v>
      </c>
      <c r="G669" s="152">
        <v>10042.41</v>
      </c>
      <c r="H669" s="152">
        <v>94424.3329</v>
      </c>
      <c r="I669" s="152">
        <v>88962.3144</v>
      </c>
    </row>
    <row r="670">
      <c r="A670" s="156">
        <v>1.5208632E9</v>
      </c>
      <c r="B670" s="156">
        <v>99398.5756</v>
      </c>
      <c r="C670" s="152">
        <v>120001.7343</v>
      </c>
      <c r="D670" s="159">
        <v>140709.72</v>
      </c>
      <c r="E670" s="152">
        <v>28817.6973</v>
      </c>
      <c r="F670" s="152">
        <v>189172.9744</v>
      </c>
      <c r="G670" s="152">
        <v>10038.6993</v>
      </c>
      <c r="H670" s="152">
        <v>94303.0094</v>
      </c>
      <c r="I670" s="152">
        <v>88983.9441</v>
      </c>
    </row>
    <row r="671">
      <c r="A671" s="156">
        <v>1.5209136E9</v>
      </c>
      <c r="B671" s="156">
        <v>99398.5756</v>
      </c>
      <c r="C671" s="152">
        <v>120460.2931</v>
      </c>
      <c r="D671" s="159">
        <v>140811.3</v>
      </c>
      <c r="E671" s="152">
        <v>28998.5592</v>
      </c>
      <c r="F671" s="152">
        <v>188868.6499</v>
      </c>
      <c r="G671" s="152">
        <v>10035.5397</v>
      </c>
      <c r="H671" s="152">
        <v>94296.2583</v>
      </c>
      <c r="I671" s="152">
        <v>89200.9621</v>
      </c>
    </row>
    <row r="672">
      <c r="A672" s="152">
        <v>1.521E9</v>
      </c>
      <c r="B672" s="152">
        <v>99398.5756</v>
      </c>
      <c r="C672" s="156">
        <v>119524.3734</v>
      </c>
      <c r="D672" s="160">
        <v>140600.82</v>
      </c>
      <c r="E672" s="152">
        <v>29042.6958</v>
      </c>
      <c r="F672" s="152">
        <v>186892.7378</v>
      </c>
      <c r="G672" s="152">
        <v>10029.208</v>
      </c>
      <c r="H672" s="152">
        <v>94285.5176</v>
      </c>
      <c r="I672" s="152">
        <v>89589.2152</v>
      </c>
    </row>
    <row r="673">
      <c r="A673" s="156">
        <v>1.5210864E9</v>
      </c>
      <c r="B673" s="156">
        <v>99398.5756</v>
      </c>
      <c r="C673" s="152">
        <v>121708.4626</v>
      </c>
      <c r="D673" s="159">
        <v>140519.06</v>
      </c>
      <c r="E673" s="152">
        <v>29125.8078</v>
      </c>
      <c r="F673" s="152">
        <v>185331.4957</v>
      </c>
      <c r="G673" s="152">
        <v>10032.4459</v>
      </c>
      <c r="H673" s="152">
        <v>94294.8809</v>
      </c>
      <c r="I673" s="152">
        <v>89457.2741</v>
      </c>
    </row>
    <row r="674">
      <c r="A674" s="152">
        <v>1.5211728E9</v>
      </c>
      <c r="B674" s="152">
        <v>99398.5756</v>
      </c>
      <c r="C674" s="156">
        <v>120819.1445</v>
      </c>
      <c r="D674" s="160">
        <v>140493.46</v>
      </c>
      <c r="E674" s="152">
        <v>29144.3239</v>
      </c>
      <c r="F674" s="152">
        <v>185030.4627</v>
      </c>
      <c r="G674" s="152">
        <v>10030.598</v>
      </c>
      <c r="H674" s="152">
        <v>94300.6621</v>
      </c>
      <c r="I674" s="152">
        <v>88966.2799</v>
      </c>
    </row>
    <row r="675">
      <c r="A675" s="156">
        <v>1.5212592E9</v>
      </c>
      <c r="B675" s="156">
        <v>99398.5756</v>
      </c>
      <c r="C675" s="152">
        <v>118918.9033</v>
      </c>
      <c r="D675" s="159">
        <v>140094.58</v>
      </c>
      <c r="E675" s="152">
        <v>29264.7845</v>
      </c>
      <c r="F675" s="152">
        <v>185332.9389</v>
      </c>
      <c r="G675" s="152">
        <v>10027.083</v>
      </c>
      <c r="H675" s="152">
        <v>94300.6621</v>
      </c>
      <c r="I675" s="152">
        <v>88841.9091</v>
      </c>
    </row>
    <row r="676">
      <c r="A676" s="152">
        <v>1.521468E9</v>
      </c>
      <c r="B676" s="152">
        <v>99398.5756</v>
      </c>
      <c r="C676" s="156">
        <v>118918.9033</v>
      </c>
      <c r="D676" s="160">
        <v>140094.58</v>
      </c>
      <c r="E676" s="152">
        <v>29272.441</v>
      </c>
      <c r="F676" s="152">
        <v>185332.9389</v>
      </c>
      <c r="G676" s="152">
        <v>10027.9423</v>
      </c>
      <c r="H676" s="152">
        <v>94287.9941</v>
      </c>
      <c r="I676" s="152">
        <v>88782.4274</v>
      </c>
    </row>
    <row r="677">
      <c r="A677" s="152">
        <v>1.5215184E9</v>
      </c>
      <c r="B677" s="152">
        <v>99398.5756</v>
      </c>
      <c r="C677" s="156">
        <v>116918.4579</v>
      </c>
      <c r="D677" s="159">
        <v>139152.1</v>
      </c>
      <c r="E677" s="152">
        <v>29325.6027</v>
      </c>
      <c r="F677" s="152">
        <v>181325.9692</v>
      </c>
      <c r="G677" s="152">
        <v>10033.7527</v>
      </c>
      <c r="H677" s="152">
        <v>93981.0435</v>
      </c>
      <c r="I677" s="152">
        <v>89182.9374</v>
      </c>
    </row>
    <row r="678">
      <c r="A678" s="156">
        <v>1.5216048E9</v>
      </c>
      <c r="B678" s="156">
        <v>99398.5756</v>
      </c>
      <c r="C678" s="152">
        <v>118971.4088</v>
      </c>
      <c r="D678" s="160">
        <v>138977.1</v>
      </c>
      <c r="E678" s="152">
        <v>29227.6272</v>
      </c>
      <c r="F678" s="152">
        <v>181840.2301</v>
      </c>
      <c r="G678" s="152">
        <v>10022.8516</v>
      </c>
      <c r="H678" s="152">
        <v>93791.7541</v>
      </c>
      <c r="I678" s="152">
        <v>88545.2217</v>
      </c>
    </row>
    <row r="679">
      <c r="A679" s="152">
        <v>1.5216912E9</v>
      </c>
      <c r="B679" s="152">
        <v>99398.5756</v>
      </c>
      <c r="C679" s="156">
        <v>117513.7728</v>
      </c>
      <c r="D679" s="159">
        <v>139488.32</v>
      </c>
      <c r="E679" s="152">
        <v>29238.7538</v>
      </c>
      <c r="F679" s="152">
        <v>181221.354</v>
      </c>
      <c r="G679" s="152">
        <v>10036.8926</v>
      </c>
      <c r="H679" s="152">
        <v>94471.5135</v>
      </c>
      <c r="I679" s="152">
        <v>89254.3154</v>
      </c>
    </row>
    <row r="680">
      <c r="A680" s="156">
        <v>1.5217776E9</v>
      </c>
      <c r="B680" s="156">
        <v>99398.5756</v>
      </c>
      <c r="C680" s="152">
        <v>117822.3374</v>
      </c>
      <c r="D680" s="160">
        <v>138012.04</v>
      </c>
      <c r="E680" s="152">
        <v>29571.3111</v>
      </c>
      <c r="F680" s="152">
        <v>173865.478</v>
      </c>
      <c r="G680" s="152">
        <v>10033.0923</v>
      </c>
      <c r="H680" s="152">
        <v>95252.844</v>
      </c>
      <c r="I680" s="152">
        <v>89093.1741</v>
      </c>
    </row>
    <row r="681">
      <c r="A681" s="152">
        <v>1.521864E9</v>
      </c>
      <c r="B681" s="152">
        <v>99398.5756</v>
      </c>
      <c r="C681" s="156">
        <v>116738.5101</v>
      </c>
      <c r="D681" s="159">
        <v>137057.82</v>
      </c>
      <c r="E681" s="152">
        <v>29620.8482</v>
      </c>
      <c r="F681" s="152">
        <v>167751.9658</v>
      </c>
      <c r="G681" s="152">
        <v>10038.0709</v>
      </c>
      <c r="H681" s="152">
        <v>95252.844</v>
      </c>
      <c r="I681" s="152">
        <v>89309.1106</v>
      </c>
    </row>
    <row r="682">
      <c r="A682" s="156">
        <v>1.5220728E9</v>
      </c>
      <c r="B682" s="156">
        <v>99398.5756</v>
      </c>
      <c r="C682" s="152">
        <v>116738.5101</v>
      </c>
      <c r="D682" s="160">
        <v>137057.82</v>
      </c>
      <c r="E682" s="152">
        <v>29604.646</v>
      </c>
      <c r="F682" s="152">
        <v>167751.9658</v>
      </c>
      <c r="G682" s="152">
        <v>10038.5263</v>
      </c>
      <c r="H682" s="152">
        <v>95320.2066</v>
      </c>
      <c r="I682" s="152">
        <v>89312.3551</v>
      </c>
    </row>
    <row r="683">
      <c r="A683" s="156">
        <v>1.5221232E9</v>
      </c>
      <c r="B683" s="156">
        <v>99398.5756</v>
      </c>
      <c r="C683" s="152">
        <v>116939.25</v>
      </c>
      <c r="D683" s="160">
        <v>138853.88</v>
      </c>
      <c r="E683" s="152">
        <v>29455.896</v>
      </c>
      <c r="F683" s="152">
        <v>175486.1195</v>
      </c>
      <c r="G683" s="152">
        <v>10046.0556</v>
      </c>
      <c r="H683" s="152">
        <v>95301.3994</v>
      </c>
      <c r="I683" s="152">
        <v>90053.8933</v>
      </c>
    </row>
    <row r="684">
      <c r="A684" s="152">
        <v>1.5222096E9</v>
      </c>
      <c r="B684" s="152">
        <v>99398.5756</v>
      </c>
      <c r="C684" s="156">
        <v>115762.8312</v>
      </c>
      <c r="D684" s="159">
        <v>137878.08</v>
      </c>
      <c r="E684" s="152">
        <v>29505.3237</v>
      </c>
      <c r="F684" s="152">
        <v>170489.6315</v>
      </c>
      <c r="G684" s="152">
        <v>10034.3482</v>
      </c>
      <c r="H684" s="152">
        <v>95307.5965</v>
      </c>
      <c r="I684" s="152">
        <v>89704.9341</v>
      </c>
    </row>
    <row r="685">
      <c r="A685" s="156">
        <v>1.522296E9</v>
      </c>
      <c r="B685" s="156">
        <v>99042.8498</v>
      </c>
      <c r="C685" s="152">
        <v>113956.3906</v>
      </c>
      <c r="D685" s="160">
        <v>137287.7</v>
      </c>
      <c r="E685" s="152">
        <v>29402.479</v>
      </c>
      <c r="F685" s="152">
        <v>169693.3587</v>
      </c>
      <c r="G685" s="152">
        <v>10016.9725</v>
      </c>
      <c r="H685" s="152">
        <v>95298.1277</v>
      </c>
      <c r="I685" s="152">
        <v>89009.1788</v>
      </c>
    </row>
    <row r="686">
      <c r="A686" s="152">
        <v>1.5223824E9</v>
      </c>
      <c r="B686" s="152">
        <v>100305.577</v>
      </c>
      <c r="C686" s="156">
        <v>113941.0842</v>
      </c>
      <c r="D686" s="159">
        <v>138355.7</v>
      </c>
      <c r="E686" s="152">
        <v>29262.3061</v>
      </c>
      <c r="F686" s="152">
        <v>173652.3593</v>
      </c>
      <c r="G686" s="152">
        <v>10015.9532</v>
      </c>
      <c r="H686" s="152">
        <v>95305.1445</v>
      </c>
      <c r="I686" s="152">
        <v>88918.3354</v>
      </c>
    </row>
    <row r="687">
      <c r="A687" s="156">
        <v>1.5226776E9</v>
      </c>
      <c r="B687" s="156">
        <v>100305.577</v>
      </c>
      <c r="C687" s="152">
        <v>113941.0842</v>
      </c>
      <c r="D687" s="160">
        <v>138355.7</v>
      </c>
      <c r="E687" s="152">
        <v>29313.2038</v>
      </c>
      <c r="F687" s="152">
        <v>173652.3593</v>
      </c>
      <c r="G687" s="152">
        <v>10018.7058</v>
      </c>
      <c r="H687" s="152">
        <v>95302.5821</v>
      </c>
      <c r="I687" s="152">
        <v>88844.0838</v>
      </c>
    </row>
    <row r="688">
      <c r="A688" s="156">
        <v>1.522728E9</v>
      </c>
      <c r="B688" s="156">
        <v>98145.2486</v>
      </c>
      <c r="C688" s="152">
        <v>113694.4057</v>
      </c>
      <c r="D688" s="159">
        <v>137320.23</v>
      </c>
      <c r="E688" s="152">
        <v>29457.8752</v>
      </c>
      <c r="F688" s="152">
        <v>167118.0369</v>
      </c>
      <c r="G688" s="152">
        <v>10015.1365</v>
      </c>
      <c r="H688" s="152">
        <v>95312.7044</v>
      </c>
      <c r="I688" s="152">
        <v>88983.576</v>
      </c>
    </row>
    <row r="689">
      <c r="A689" s="152">
        <v>1.5228144E9</v>
      </c>
      <c r="B689" s="152">
        <v>98694.7309</v>
      </c>
      <c r="C689" s="156">
        <v>113942.9193</v>
      </c>
      <c r="D689" s="160">
        <v>137635.91</v>
      </c>
      <c r="E689" s="152">
        <v>29396.494</v>
      </c>
      <c r="F689" s="152">
        <v>170707.0305</v>
      </c>
      <c r="G689" s="152">
        <v>10010.829</v>
      </c>
      <c r="H689" s="152">
        <v>95310.7723</v>
      </c>
      <c r="I689" s="152">
        <v>89094.2326</v>
      </c>
    </row>
    <row r="690">
      <c r="A690" s="156">
        <v>1.5229008E9</v>
      </c>
      <c r="B690" s="156">
        <v>98694.7309</v>
      </c>
      <c r="C690" s="152">
        <v>115281.3518</v>
      </c>
      <c r="D690" s="159">
        <v>138313.24</v>
      </c>
      <c r="E690" s="152">
        <v>29370.5675</v>
      </c>
      <c r="F690" s="152">
        <v>173928.7434</v>
      </c>
      <c r="G690" s="152">
        <v>10010.9891</v>
      </c>
      <c r="H690" s="152">
        <v>95308.3926</v>
      </c>
      <c r="I690" s="152">
        <v>89026.8294</v>
      </c>
    </row>
    <row r="691">
      <c r="A691" s="152">
        <v>1.5229872E9</v>
      </c>
      <c r="B691" s="152">
        <v>98694.7309</v>
      </c>
      <c r="C691" s="156">
        <v>116748.7924</v>
      </c>
      <c r="D691" s="160">
        <v>138417.45</v>
      </c>
      <c r="E691" s="152">
        <v>29449.6131</v>
      </c>
      <c r="F691" s="152">
        <v>176033.0167</v>
      </c>
      <c r="G691" s="152">
        <v>10002.03</v>
      </c>
      <c r="H691" s="152">
        <v>95306.1506</v>
      </c>
      <c r="I691" s="152">
        <v>89307.9765</v>
      </c>
    </row>
    <row r="692">
      <c r="A692" s="156">
        <v>1.5230736E9</v>
      </c>
      <c r="B692" s="156">
        <v>98694.7309</v>
      </c>
      <c r="C692" s="152">
        <v>115586.8046</v>
      </c>
      <c r="D692" s="159">
        <v>137438.94</v>
      </c>
      <c r="E692" s="152">
        <v>29473.0189</v>
      </c>
      <c r="F692" s="152">
        <v>169638.1927</v>
      </c>
      <c r="G692" s="152">
        <v>10005.011</v>
      </c>
      <c r="H692" s="152">
        <v>95306.1506</v>
      </c>
      <c r="I692" s="152">
        <v>89069.7223</v>
      </c>
    </row>
    <row r="693">
      <c r="A693" s="152">
        <v>1.5232824E9</v>
      </c>
      <c r="B693" s="152">
        <v>98694.7309</v>
      </c>
      <c r="C693" s="156">
        <v>115586.8046</v>
      </c>
      <c r="D693" s="160">
        <v>137438.94</v>
      </c>
      <c r="E693" s="152">
        <v>29476.7208</v>
      </c>
      <c r="F693" s="152">
        <v>169638.1927</v>
      </c>
      <c r="G693" s="152">
        <v>10006.4751</v>
      </c>
      <c r="H693" s="152">
        <v>94998.0232</v>
      </c>
      <c r="I693" s="152">
        <v>89143.2531</v>
      </c>
    </row>
    <row r="694">
      <c r="A694" s="152">
        <v>1.5233328E9</v>
      </c>
      <c r="B694" s="152">
        <v>98694.7309</v>
      </c>
      <c r="C694" s="156">
        <v>115061.8911</v>
      </c>
      <c r="D694" s="160">
        <v>137933.35</v>
      </c>
      <c r="E694" s="152">
        <v>29581.5204</v>
      </c>
      <c r="F694" s="152">
        <v>170867.1591</v>
      </c>
      <c r="G694" s="152">
        <v>10001.1539</v>
      </c>
      <c r="H694" s="152">
        <v>94724.8537</v>
      </c>
      <c r="I694" s="152">
        <v>88789.2961</v>
      </c>
    </row>
    <row r="695">
      <c r="A695" s="156">
        <v>1.5234192E9</v>
      </c>
      <c r="B695" s="156">
        <v>98694.7309</v>
      </c>
      <c r="C695" s="152">
        <v>117259.162</v>
      </c>
      <c r="D695" s="159">
        <v>139002.69</v>
      </c>
      <c r="E695" s="152">
        <v>29619.4079</v>
      </c>
      <c r="F695" s="152">
        <v>175494.8067</v>
      </c>
      <c r="G695" s="152">
        <v>9998.0257</v>
      </c>
      <c r="H695" s="152">
        <v>94352.6389</v>
      </c>
      <c r="I695" s="152">
        <v>88482.5574</v>
      </c>
    </row>
    <row r="696">
      <c r="A696" s="152">
        <v>1.5235056E9</v>
      </c>
      <c r="B696" s="152">
        <v>98694.7309</v>
      </c>
      <c r="C696" s="156">
        <v>116665.0878</v>
      </c>
      <c r="D696" s="160">
        <v>139039.9</v>
      </c>
      <c r="E696" s="152">
        <v>29743.1281</v>
      </c>
      <c r="F696" s="152">
        <v>173959.1438</v>
      </c>
      <c r="G696" s="152">
        <v>10000.1517</v>
      </c>
      <c r="H696" s="152">
        <v>94351.1518</v>
      </c>
      <c r="I696" s="152">
        <v>88418.0378</v>
      </c>
    </row>
    <row r="697">
      <c r="A697" s="156">
        <v>1.523592E9</v>
      </c>
      <c r="B697" s="156">
        <v>98694.7309</v>
      </c>
      <c r="C697" s="152">
        <v>117266.6833</v>
      </c>
      <c r="D697" s="159">
        <v>138938.47</v>
      </c>
      <c r="E697" s="152">
        <v>29614.0706</v>
      </c>
      <c r="F697" s="152">
        <v>176367.8524</v>
      </c>
      <c r="G697" s="152">
        <v>10009.1691</v>
      </c>
      <c r="H697" s="152">
        <v>94637.7134</v>
      </c>
      <c r="I697" s="152">
        <v>88722.6138</v>
      </c>
    </row>
    <row r="698">
      <c r="A698" s="152">
        <v>1.5236784E9</v>
      </c>
      <c r="B698" s="152">
        <v>98694.7309</v>
      </c>
      <c r="C698" s="156">
        <v>116475.1514</v>
      </c>
      <c r="D698" s="160">
        <v>139045.2</v>
      </c>
      <c r="E698" s="152">
        <v>29551.3272</v>
      </c>
      <c r="F698" s="152">
        <v>175530.5455</v>
      </c>
      <c r="G698" s="152">
        <v>10009.9762</v>
      </c>
      <c r="H698" s="152">
        <v>94637.7134</v>
      </c>
      <c r="I698" s="152">
        <v>88715.7654</v>
      </c>
    </row>
    <row r="699">
      <c r="A699" s="156">
        <v>1.5238872E9</v>
      </c>
      <c r="B699" s="156">
        <v>98694.7309</v>
      </c>
      <c r="C699" s="152">
        <v>116475.1514</v>
      </c>
      <c r="D699" s="159">
        <v>139045.2</v>
      </c>
      <c r="E699" s="152">
        <v>29514.9638</v>
      </c>
      <c r="F699" s="152">
        <v>175530.5455</v>
      </c>
      <c r="G699" s="152">
        <v>10010.5027</v>
      </c>
      <c r="H699" s="152">
        <v>94474.4434</v>
      </c>
      <c r="I699" s="152">
        <v>88709.6378</v>
      </c>
    </row>
    <row r="700">
      <c r="A700" s="156">
        <v>1.5239376E9</v>
      </c>
      <c r="B700" s="156">
        <v>98694.7309</v>
      </c>
      <c r="C700" s="152">
        <v>115762.5959</v>
      </c>
      <c r="D700" s="159">
        <v>139654.78</v>
      </c>
      <c r="E700" s="152">
        <v>29593.5742</v>
      </c>
      <c r="F700" s="152">
        <v>177898.6894</v>
      </c>
      <c r="G700" s="152">
        <v>10011.4991</v>
      </c>
      <c r="H700" s="152">
        <v>94256.632</v>
      </c>
      <c r="I700" s="152">
        <v>88329.0079</v>
      </c>
    </row>
    <row r="701">
      <c r="A701" s="152">
        <v>1.524024E9</v>
      </c>
      <c r="B701" s="152">
        <v>98694.7309</v>
      </c>
      <c r="C701" s="156">
        <v>118057.3155</v>
      </c>
      <c r="D701" s="160">
        <v>140496.94</v>
      </c>
      <c r="E701" s="152">
        <v>29589.5683</v>
      </c>
      <c r="F701" s="152">
        <v>181022.006</v>
      </c>
      <c r="G701" s="152">
        <v>10015.8699</v>
      </c>
      <c r="H701" s="152">
        <v>94533.0718</v>
      </c>
      <c r="I701" s="152">
        <v>88412.9916</v>
      </c>
    </row>
    <row r="702">
      <c r="A702" s="156">
        <v>1.5241104E9</v>
      </c>
      <c r="B702" s="156">
        <v>98694.7309</v>
      </c>
      <c r="C702" s="152">
        <v>119933.4991</v>
      </c>
      <c r="D702" s="159">
        <v>140314.88</v>
      </c>
      <c r="E702" s="152">
        <v>29338.84</v>
      </c>
      <c r="F702" s="152">
        <v>181191.8863</v>
      </c>
      <c r="G702" s="152">
        <v>10014.8538</v>
      </c>
      <c r="H702" s="152">
        <v>94483.0074</v>
      </c>
      <c r="I702" s="152">
        <v>88369.0173</v>
      </c>
    </row>
    <row r="703">
      <c r="A703" s="152">
        <v>1.5241968E9</v>
      </c>
      <c r="B703" s="152">
        <v>98694.7309</v>
      </c>
      <c r="C703" s="156">
        <v>120096.991</v>
      </c>
      <c r="D703" s="160">
        <v>139605.49</v>
      </c>
      <c r="E703" s="152">
        <v>29404.0498</v>
      </c>
      <c r="F703" s="152">
        <v>179579.3679</v>
      </c>
      <c r="G703" s="152">
        <v>10005.9712</v>
      </c>
      <c r="H703" s="152">
        <v>94801.6602</v>
      </c>
      <c r="I703" s="152">
        <v>88626.0145</v>
      </c>
    </row>
    <row r="704">
      <c r="A704" s="156">
        <v>1.5242832E9</v>
      </c>
      <c r="B704" s="156">
        <v>98694.7309</v>
      </c>
      <c r="C704" s="152">
        <v>119750.1756</v>
      </c>
      <c r="D704" s="159">
        <v>138533.7</v>
      </c>
      <c r="E704" s="152">
        <v>29452.933</v>
      </c>
      <c r="F704" s="152">
        <v>177156.0662</v>
      </c>
      <c r="G704" s="152">
        <v>10006.8014</v>
      </c>
      <c r="H704" s="152">
        <v>94801.6602</v>
      </c>
      <c r="I704" s="152">
        <v>89029.3525</v>
      </c>
    </row>
    <row r="705">
      <c r="A705" s="152">
        <v>1.524492E9</v>
      </c>
      <c r="B705" s="152">
        <v>98694.7309</v>
      </c>
      <c r="C705" s="156">
        <v>119750.1756</v>
      </c>
      <c r="D705" s="160">
        <v>138533.7</v>
      </c>
      <c r="E705" s="152">
        <v>29428.7007</v>
      </c>
      <c r="F705" s="152">
        <v>177156.0662</v>
      </c>
      <c r="G705" s="152">
        <v>10007.1652</v>
      </c>
      <c r="H705" s="152">
        <v>95219.9323</v>
      </c>
      <c r="I705" s="152">
        <v>89126.6726</v>
      </c>
    </row>
    <row r="706">
      <c r="A706" s="152">
        <v>1.5245424E9</v>
      </c>
      <c r="B706" s="152">
        <v>98694.7309</v>
      </c>
      <c r="C706" s="156">
        <v>118406.7509</v>
      </c>
      <c r="D706" s="160">
        <v>138253.91</v>
      </c>
      <c r="E706" s="152">
        <v>29380.566</v>
      </c>
      <c r="F706" s="152">
        <v>177079.7214</v>
      </c>
      <c r="G706" s="152">
        <v>10023.0096</v>
      </c>
      <c r="H706" s="152">
        <v>95949.5852</v>
      </c>
      <c r="I706" s="152">
        <v>89590.9258</v>
      </c>
    </row>
    <row r="707">
      <c r="A707" s="156">
        <v>1.5246288E9</v>
      </c>
      <c r="B707" s="156">
        <v>98694.7309</v>
      </c>
      <c r="C707" s="152">
        <v>116555.3414</v>
      </c>
      <c r="D707" s="159">
        <v>137372.26</v>
      </c>
      <c r="E707" s="152">
        <v>29320.74</v>
      </c>
      <c r="F707" s="152">
        <v>173161.1792</v>
      </c>
      <c r="G707" s="152">
        <v>10015.0148</v>
      </c>
      <c r="H707" s="152">
        <v>96096.3198</v>
      </c>
      <c r="I707" s="152">
        <v>89387.2744</v>
      </c>
    </row>
    <row r="708">
      <c r="A708" s="152">
        <v>1.5247152E9</v>
      </c>
      <c r="B708" s="152">
        <v>98694.7309</v>
      </c>
      <c r="C708" s="156">
        <v>115049.4455</v>
      </c>
      <c r="D708" s="160">
        <v>137098.84</v>
      </c>
      <c r="E708" s="152">
        <v>29225.8636</v>
      </c>
      <c r="F708" s="152">
        <v>173849.3389</v>
      </c>
      <c r="G708" s="152">
        <v>10028.941</v>
      </c>
      <c r="H708" s="152">
        <v>96377.8944</v>
      </c>
      <c r="I708" s="152">
        <v>89869.9102</v>
      </c>
    </row>
    <row r="709">
      <c r="A709" s="156">
        <v>1.5248016E9</v>
      </c>
      <c r="B709" s="156">
        <v>98694.7309</v>
      </c>
      <c r="C709" s="152">
        <v>116847.2821</v>
      </c>
      <c r="D709" s="159">
        <v>137872.96</v>
      </c>
      <c r="E709" s="152">
        <v>29204.6638</v>
      </c>
      <c r="F709" s="152">
        <v>176794.1376</v>
      </c>
      <c r="G709" s="152">
        <v>10046.9582</v>
      </c>
      <c r="H709" s="152">
        <v>96304.0208</v>
      </c>
      <c r="I709" s="152">
        <v>90318.3038</v>
      </c>
    </row>
    <row r="710">
      <c r="A710" s="152">
        <v>1.524888E9</v>
      </c>
      <c r="B710" s="152">
        <v>98694.7309</v>
      </c>
      <c r="C710" s="156">
        <v>117443.0632</v>
      </c>
      <c r="D710" s="160">
        <v>138325.59</v>
      </c>
      <c r="E710" s="152">
        <v>29167.1741</v>
      </c>
      <c r="F710" s="152">
        <v>177081.3967</v>
      </c>
      <c r="G710" s="152">
        <v>10049.5319</v>
      </c>
      <c r="H710" s="152">
        <v>96304.0208</v>
      </c>
      <c r="I710" s="152">
        <v>90158.2662</v>
      </c>
    </row>
    <row r="711">
      <c r="A711" s="156">
        <v>1.5250968E9</v>
      </c>
      <c r="B711" s="156">
        <v>98694.7309</v>
      </c>
      <c r="C711" s="152">
        <v>117443.0632</v>
      </c>
      <c r="D711" s="159">
        <v>138325.59</v>
      </c>
      <c r="E711" s="152">
        <v>29191.6743</v>
      </c>
      <c r="F711" s="152">
        <v>177081.3967</v>
      </c>
      <c r="G711" s="152">
        <v>10052.9459</v>
      </c>
      <c r="H711" s="152">
        <v>96138.6681</v>
      </c>
      <c r="I711" s="152">
        <v>90213.7748</v>
      </c>
    </row>
    <row r="712">
      <c r="A712" s="156">
        <v>1.5251472E9</v>
      </c>
      <c r="B712" s="156">
        <v>98694.7309</v>
      </c>
      <c r="C712" s="152">
        <v>119350.6488</v>
      </c>
      <c r="D712" s="159">
        <v>137684.7</v>
      </c>
      <c r="E712" s="152">
        <v>29172.5507</v>
      </c>
      <c r="F712" s="152">
        <v>174774.2835</v>
      </c>
      <c r="G712" s="152">
        <v>10061.3788</v>
      </c>
      <c r="H712" s="152">
        <v>95852.9549</v>
      </c>
      <c r="I712" s="152">
        <v>90507.5374</v>
      </c>
    </row>
    <row r="713">
      <c r="A713" s="152">
        <v>1.5252336E9</v>
      </c>
      <c r="B713" s="152">
        <v>98694.7309</v>
      </c>
      <c r="C713" s="156">
        <v>119952.9397</v>
      </c>
      <c r="D713" s="160">
        <v>137370.52</v>
      </c>
      <c r="E713" s="152">
        <v>29229.2333</v>
      </c>
      <c r="F713" s="152">
        <v>175351.4747</v>
      </c>
      <c r="G713" s="152">
        <v>10088.4089</v>
      </c>
      <c r="H713" s="152">
        <v>95426.8655</v>
      </c>
      <c r="I713" s="152">
        <v>91164.2682</v>
      </c>
    </row>
    <row r="714">
      <c r="A714" s="156">
        <v>1.52532E9</v>
      </c>
      <c r="B714" s="156">
        <v>98694.7309</v>
      </c>
      <c r="C714" s="152">
        <v>123735.3369</v>
      </c>
      <c r="D714" s="159">
        <v>136873.66</v>
      </c>
      <c r="E714" s="152">
        <v>29425.3296</v>
      </c>
      <c r="F714" s="152">
        <v>173379.2889</v>
      </c>
      <c r="G714" s="152">
        <v>10099.3783</v>
      </c>
      <c r="H714" s="152">
        <v>95258.2967</v>
      </c>
      <c r="I714" s="152">
        <v>91454.4265</v>
      </c>
    </row>
    <row r="715">
      <c r="A715" s="152">
        <v>1.5254064E9</v>
      </c>
      <c r="B715" s="152">
        <v>98694.7309</v>
      </c>
      <c r="C715" s="156">
        <v>124068.0205</v>
      </c>
      <c r="D715" s="160">
        <v>137046.07</v>
      </c>
      <c r="E715" s="152">
        <v>29627.99</v>
      </c>
      <c r="F715" s="152">
        <v>172729.0623</v>
      </c>
      <c r="G715" s="152">
        <v>10093.7528</v>
      </c>
      <c r="H715" s="152">
        <v>95282.4314</v>
      </c>
      <c r="I715" s="152">
        <v>91181.5696</v>
      </c>
    </row>
    <row r="716">
      <c r="A716" s="156">
        <v>1.5254928E9</v>
      </c>
      <c r="B716" s="156">
        <v>98694.7309</v>
      </c>
      <c r="C716" s="152">
        <v>124091.4926</v>
      </c>
      <c r="D716" s="159">
        <v>138016.53</v>
      </c>
      <c r="E716" s="152">
        <v>29642.7401</v>
      </c>
      <c r="F716" s="152">
        <v>176477.7325</v>
      </c>
      <c r="G716" s="152">
        <v>10099.9355</v>
      </c>
      <c r="H716" s="152">
        <v>95282.4314</v>
      </c>
      <c r="I716" s="152">
        <v>91372.9659</v>
      </c>
    </row>
    <row r="717">
      <c r="A717" s="152">
        <v>1.5257016E9</v>
      </c>
      <c r="B717" s="152">
        <v>98694.7309</v>
      </c>
      <c r="C717" s="156">
        <v>124091.4926</v>
      </c>
      <c r="D717" s="160">
        <v>138016.53</v>
      </c>
      <c r="E717" s="152">
        <v>29670.1134</v>
      </c>
      <c r="F717" s="152">
        <v>176477.7325</v>
      </c>
      <c r="G717" s="152">
        <v>10103.4632</v>
      </c>
      <c r="H717" s="152">
        <v>94933.4764</v>
      </c>
      <c r="I717" s="152">
        <v>91426.3118</v>
      </c>
    </row>
    <row r="718">
      <c r="A718" s="152">
        <v>1.525752E9</v>
      </c>
      <c r="B718" s="152">
        <v>98694.7309</v>
      </c>
      <c r="C718" s="156">
        <v>125295.4528</v>
      </c>
      <c r="D718" s="160">
        <v>138198.1</v>
      </c>
      <c r="E718" s="152">
        <v>29751.3173</v>
      </c>
      <c r="F718" s="152">
        <v>177435.6266</v>
      </c>
      <c r="G718" s="152">
        <v>10108.0776</v>
      </c>
      <c r="H718" s="152">
        <v>95024.257</v>
      </c>
      <c r="I718" s="152">
        <v>91582.3844</v>
      </c>
    </row>
    <row r="719">
      <c r="A719" s="156">
        <v>1.5258384E9</v>
      </c>
      <c r="B719" s="156">
        <v>98694.7309</v>
      </c>
      <c r="C719" s="152">
        <v>127109.6382</v>
      </c>
      <c r="D719" s="159">
        <v>138173.68</v>
      </c>
      <c r="E719" s="152">
        <v>29941.1001</v>
      </c>
      <c r="F719" s="152">
        <v>177399.996</v>
      </c>
      <c r="G719" s="152">
        <v>10126.8965</v>
      </c>
      <c r="H719" s="152">
        <v>94612.4211</v>
      </c>
      <c r="I719" s="152">
        <v>92057.4509</v>
      </c>
    </row>
    <row r="720">
      <c r="A720" s="152">
        <v>1.5259248E9</v>
      </c>
      <c r="B720" s="152">
        <v>98694.7309</v>
      </c>
      <c r="C720" s="156">
        <v>126389.4249</v>
      </c>
      <c r="D720" s="160">
        <v>138554.06</v>
      </c>
      <c r="E720" s="152">
        <v>29682.0557</v>
      </c>
      <c r="F720" s="152">
        <v>180260.3075</v>
      </c>
      <c r="G720" s="152">
        <v>10117.6906</v>
      </c>
      <c r="H720" s="152">
        <v>94713.8315</v>
      </c>
      <c r="I720" s="152">
        <v>92203.0707</v>
      </c>
    </row>
    <row r="721">
      <c r="A721" s="156">
        <v>1.5260112E9</v>
      </c>
      <c r="B721" s="156">
        <v>98694.7309</v>
      </c>
      <c r="C721" s="152">
        <v>127242.148</v>
      </c>
      <c r="D721" s="159">
        <v>139676.21</v>
      </c>
      <c r="E721" s="152">
        <v>29614.0994</v>
      </c>
      <c r="F721" s="152">
        <v>182987.7154</v>
      </c>
      <c r="G721" s="152">
        <v>10100.7801</v>
      </c>
      <c r="H721" s="152">
        <v>94889.0585</v>
      </c>
      <c r="I721" s="152">
        <v>91719.714</v>
      </c>
    </row>
    <row r="722">
      <c r="A722" s="152">
        <v>1.5260976E9</v>
      </c>
      <c r="B722" s="152">
        <v>98694.7309</v>
      </c>
      <c r="C722" s="156">
        <v>127187.362</v>
      </c>
      <c r="D722" s="160">
        <v>139915.81</v>
      </c>
      <c r="E722" s="152">
        <v>29809.5396</v>
      </c>
      <c r="F722" s="152">
        <v>183729.4154</v>
      </c>
      <c r="G722" s="152">
        <v>10094.8735</v>
      </c>
      <c r="H722" s="152">
        <v>94889.0585</v>
      </c>
      <c r="I722" s="152">
        <v>91522.911</v>
      </c>
    </row>
    <row r="723">
      <c r="A723" s="156">
        <v>1.5263064E9</v>
      </c>
      <c r="B723" s="156">
        <v>98694.7309</v>
      </c>
      <c r="C723" s="152">
        <v>127187.362</v>
      </c>
      <c r="D723" s="159">
        <v>139915.81</v>
      </c>
      <c r="E723" s="152">
        <v>29815.4969</v>
      </c>
      <c r="F723" s="152">
        <v>183729.4154</v>
      </c>
      <c r="G723" s="152">
        <v>10091.1058</v>
      </c>
      <c r="H723" s="152">
        <v>94835.8654</v>
      </c>
      <c r="I723" s="152">
        <v>91441.8109</v>
      </c>
    </row>
    <row r="724">
      <c r="A724" s="156">
        <v>1.5263568E9</v>
      </c>
      <c r="B724" s="156">
        <v>98694.7309</v>
      </c>
      <c r="C724" s="152">
        <v>126762.8216</v>
      </c>
      <c r="D724" s="159">
        <v>139636.7</v>
      </c>
      <c r="E724" s="152">
        <v>29855.7864</v>
      </c>
      <c r="F724" s="152">
        <v>184025.7908</v>
      </c>
      <c r="G724" s="152">
        <v>10092.937</v>
      </c>
      <c r="H724" s="152">
        <v>94826.9383</v>
      </c>
      <c r="I724" s="152">
        <v>91594.6396</v>
      </c>
    </row>
    <row r="725">
      <c r="A725" s="152">
        <v>1.5264432E9</v>
      </c>
      <c r="B725" s="152">
        <v>98694.7309</v>
      </c>
      <c r="C725" s="156">
        <v>127212.1544</v>
      </c>
      <c r="D725" s="160">
        <v>138246.75</v>
      </c>
      <c r="E725" s="152">
        <v>30008.1053</v>
      </c>
      <c r="F725" s="152">
        <v>181950.3426</v>
      </c>
      <c r="G725" s="152">
        <v>10114.4479</v>
      </c>
      <c r="H725" s="152">
        <v>94810.596</v>
      </c>
      <c r="I725" s="152">
        <v>92391.223</v>
      </c>
    </row>
    <row r="726">
      <c r="A726" s="156">
        <v>1.5265296E9</v>
      </c>
      <c r="B726" s="156">
        <v>98694.7309</v>
      </c>
      <c r="C726" s="152">
        <v>128177.3378</v>
      </c>
      <c r="D726" s="159">
        <v>138357.1</v>
      </c>
      <c r="E726" s="152">
        <v>29940.9338</v>
      </c>
      <c r="F726" s="152">
        <v>183238.1969</v>
      </c>
      <c r="G726" s="152">
        <v>10097.5038</v>
      </c>
      <c r="H726" s="152">
        <v>94816.3366</v>
      </c>
      <c r="I726" s="152">
        <v>92434.8369</v>
      </c>
    </row>
    <row r="727">
      <c r="A727" s="152">
        <v>1.526616E9</v>
      </c>
      <c r="B727" s="152">
        <v>98694.7309</v>
      </c>
      <c r="C727" s="156">
        <v>127122.0429</v>
      </c>
      <c r="D727" s="160">
        <v>138158.37</v>
      </c>
      <c r="E727" s="152">
        <v>29947.5894</v>
      </c>
      <c r="F727" s="152">
        <v>182991.5272</v>
      </c>
      <c r="G727" s="152">
        <v>10103.9086</v>
      </c>
      <c r="H727" s="152">
        <v>94791.9876</v>
      </c>
      <c r="I727" s="152">
        <v>92610.734</v>
      </c>
    </row>
    <row r="728">
      <c r="A728" s="156">
        <v>1.5267024E9</v>
      </c>
      <c r="B728" s="156">
        <v>98694.7309</v>
      </c>
      <c r="C728" s="152">
        <v>126384.318</v>
      </c>
      <c r="D728" s="159">
        <v>138274.12</v>
      </c>
      <c r="E728" s="152">
        <v>30027.5868</v>
      </c>
      <c r="F728" s="152">
        <v>182257.4828</v>
      </c>
      <c r="G728" s="152">
        <v>10107.9276</v>
      </c>
      <c r="H728" s="152">
        <v>94791.9876</v>
      </c>
      <c r="I728" s="152">
        <v>92752.0285</v>
      </c>
    </row>
    <row r="729">
      <c r="A729" s="152">
        <v>1.5269112E9</v>
      </c>
      <c r="B729" s="152">
        <v>98694.7309</v>
      </c>
      <c r="C729" s="156">
        <v>126384.318</v>
      </c>
      <c r="D729" s="160">
        <v>138274.12</v>
      </c>
      <c r="E729" s="152">
        <v>30024.4109</v>
      </c>
      <c r="F729" s="152">
        <v>182257.4828</v>
      </c>
      <c r="G729" s="152">
        <v>10104.6373</v>
      </c>
      <c r="H729" s="152">
        <v>94827.4772</v>
      </c>
      <c r="I729" s="152">
        <v>92788.073</v>
      </c>
    </row>
    <row r="730">
      <c r="A730" s="152">
        <v>1.5269616E9</v>
      </c>
      <c r="B730" s="152">
        <v>98694.7309</v>
      </c>
      <c r="C730" s="156">
        <v>126322.6835</v>
      </c>
      <c r="D730" s="160">
        <v>138819.69</v>
      </c>
      <c r="E730" s="152">
        <v>30184.5885</v>
      </c>
      <c r="F730" s="152">
        <v>184439.0489</v>
      </c>
      <c r="G730" s="152">
        <v>10088.9441</v>
      </c>
      <c r="H730" s="152">
        <v>94146.7523</v>
      </c>
      <c r="I730" s="152">
        <v>92612.5362</v>
      </c>
    </row>
    <row r="731">
      <c r="A731" s="156">
        <v>1.527048E9</v>
      </c>
      <c r="B731" s="156">
        <v>98694.7309</v>
      </c>
      <c r="C731" s="152">
        <v>125170.7025</v>
      </c>
      <c r="D731" s="159">
        <v>138561.48</v>
      </c>
      <c r="E731" s="152">
        <v>30534.7883</v>
      </c>
      <c r="F731" s="152">
        <v>183604.9091</v>
      </c>
      <c r="G731" s="152">
        <v>10089.086</v>
      </c>
      <c r="H731" s="152">
        <v>94647.9553</v>
      </c>
      <c r="I731" s="152">
        <v>92627.3145</v>
      </c>
    </row>
    <row r="732">
      <c r="A732" s="152">
        <v>1.5271344E9</v>
      </c>
      <c r="B732" s="152">
        <v>98694.7309</v>
      </c>
      <c r="C732" s="156">
        <v>126889.4626</v>
      </c>
      <c r="D732" s="160">
        <v>139015.93</v>
      </c>
      <c r="E732" s="152">
        <v>30327.507</v>
      </c>
      <c r="F732" s="152">
        <v>184482.8724</v>
      </c>
      <c r="G732" s="152">
        <v>10114.3262</v>
      </c>
      <c r="H732" s="152">
        <v>94577.7302</v>
      </c>
      <c r="I732" s="152">
        <v>93194.2945</v>
      </c>
    </row>
    <row r="733">
      <c r="A733" s="156">
        <v>1.5272208E9</v>
      </c>
      <c r="B733" s="156">
        <v>98694.7309</v>
      </c>
      <c r="C733" s="152">
        <v>127345.0363</v>
      </c>
      <c r="D733" s="159">
        <v>139420.36</v>
      </c>
      <c r="E733" s="152">
        <v>30769.3139</v>
      </c>
      <c r="F733" s="152">
        <v>183910.5493</v>
      </c>
      <c r="G733" s="152">
        <v>10117.3774</v>
      </c>
      <c r="H733" s="152">
        <v>94708.6132</v>
      </c>
      <c r="I733" s="152">
        <v>93099.137</v>
      </c>
    </row>
    <row r="734">
      <c r="A734" s="152">
        <v>1.5273072E9</v>
      </c>
      <c r="B734" s="152">
        <v>98694.7309</v>
      </c>
      <c r="C734" s="156">
        <v>128926.1571</v>
      </c>
      <c r="D734" s="160">
        <v>139354.64</v>
      </c>
      <c r="E734" s="152">
        <v>30660.7057</v>
      </c>
      <c r="F734" s="152">
        <v>183151.6897</v>
      </c>
      <c r="G734" s="152">
        <v>10135.6634</v>
      </c>
      <c r="H734" s="152">
        <v>94708.6132</v>
      </c>
      <c r="I734" s="152">
        <v>93636.5605</v>
      </c>
    </row>
    <row r="735">
      <c r="A735" s="156">
        <v>1.5276024E9</v>
      </c>
      <c r="B735" s="156">
        <v>98694.7309</v>
      </c>
      <c r="C735" s="152">
        <v>128926.1571</v>
      </c>
      <c r="D735" s="159">
        <v>139354.64</v>
      </c>
      <c r="E735" s="152">
        <v>30406.0165</v>
      </c>
      <c r="F735" s="152">
        <v>183151.6897</v>
      </c>
      <c r="G735" s="152">
        <v>10142.143</v>
      </c>
      <c r="H735" s="152">
        <v>95125.2614</v>
      </c>
      <c r="I735" s="152">
        <v>93794.075</v>
      </c>
    </row>
    <row r="736">
      <c r="A736" s="156">
        <v>1.5276528E9</v>
      </c>
      <c r="B736" s="156">
        <v>98244.6636</v>
      </c>
      <c r="C736" s="152">
        <v>130247.5164</v>
      </c>
      <c r="D736" s="159">
        <v>139279.28</v>
      </c>
      <c r="E736" s="152">
        <v>30503.0435</v>
      </c>
      <c r="F736" s="152">
        <v>179760.5422</v>
      </c>
      <c r="G736" s="152">
        <v>10171.1517</v>
      </c>
      <c r="H736" s="152">
        <v>95183.8114</v>
      </c>
      <c r="I736" s="152">
        <v>94428.8186</v>
      </c>
    </row>
    <row r="737">
      <c r="A737" s="152">
        <v>1.5277392E9</v>
      </c>
      <c r="B737" s="152">
        <v>98777.651</v>
      </c>
      <c r="C737" s="156">
        <v>131470.1031</v>
      </c>
      <c r="D737" s="160">
        <v>140003.24</v>
      </c>
      <c r="E737" s="152">
        <v>30252.0097</v>
      </c>
      <c r="F737" s="152">
        <v>183650.3161</v>
      </c>
      <c r="G737" s="152">
        <v>10132.6605</v>
      </c>
      <c r="H737" s="152">
        <v>94834.2241</v>
      </c>
      <c r="I737" s="152">
        <v>93518.3345</v>
      </c>
    </row>
    <row r="738">
      <c r="A738" s="156">
        <v>1.5278256E9</v>
      </c>
      <c r="B738" s="156">
        <v>98777.651</v>
      </c>
      <c r="C738" s="152">
        <v>131394.889</v>
      </c>
      <c r="D738" s="159">
        <v>139533.25</v>
      </c>
      <c r="E738" s="152">
        <v>30379.1467</v>
      </c>
      <c r="F738" s="152">
        <v>181742.5117</v>
      </c>
      <c r="G738" s="152">
        <v>10130.309</v>
      </c>
      <c r="H738" s="152">
        <v>94688.9779</v>
      </c>
      <c r="I738" s="152">
        <v>93319.3689</v>
      </c>
    </row>
    <row r="739">
      <c r="A739" s="152">
        <v>1.527912E9</v>
      </c>
      <c r="B739" s="152">
        <v>98777.651</v>
      </c>
      <c r="C739" s="156">
        <v>132502.0861</v>
      </c>
      <c r="D739" s="160">
        <v>139768.59</v>
      </c>
      <c r="E739" s="152">
        <v>30331.6284</v>
      </c>
      <c r="F739" s="152">
        <v>184778.2162</v>
      </c>
      <c r="G739" s="152">
        <v>10127.6013</v>
      </c>
      <c r="H739" s="152">
        <v>94688.9779</v>
      </c>
      <c r="I739" s="152">
        <v>93555.8208</v>
      </c>
    </row>
    <row r="740">
      <c r="A740" s="156">
        <v>1.5281208E9</v>
      </c>
      <c r="B740" s="156">
        <v>98777.651</v>
      </c>
      <c r="C740" s="152">
        <v>132502.0861</v>
      </c>
      <c r="D740" s="159">
        <v>139768.59</v>
      </c>
      <c r="E740" s="152">
        <v>30521.0113</v>
      </c>
      <c r="F740" s="152">
        <v>184778.2162</v>
      </c>
      <c r="G740" s="152">
        <v>10123.4138</v>
      </c>
      <c r="H740" s="152">
        <v>95109.8483</v>
      </c>
      <c r="I740" s="152">
        <v>93495.9869</v>
      </c>
    </row>
    <row r="741">
      <c r="A741" s="156">
        <v>1.5281712E9</v>
      </c>
      <c r="B741" s="156">
        <v>98777.651</v>
      </c>
      <c r="C741" s="152">
        <v>133990.373</v>
      </c>
      <c r="D741" s="159">
        <v>139821.38</v>
      </c>
      <c r="E741" s="152">
        <v>30336.3019</v>
      </c>
      <c r="F741" s="152">
        <v>186136.4496</v>
      </c>
      <c r="G741" s="152">
        <v>10128.3027</v>
      </c>
      <c r="H741" s="152">
        <v>95107.8914</v>
      </c>
      <c r="I741" s="152">
        <v>93257.0119</v>
      </c>
    </row>
    <row r="742">
      <c r="A742" s="152">
        <v>1.5282576E9</v>
      </c>
      <c r="B742" s="152">
        <v>98777.651</v>
      </c>
      <c r="C742" s="156">
        <v>135295.662</v>
      </c>
      <c r="D742" s="160">
        <v>140082.22</v>
      </c>
      <c r="E742" s="152">
        <v>30362.2957</v>
      </c>
      <c r="F742" s="152">
        <v>186466.4852</v>
      </c>
      <c r="G742" s="152">
        <v>10113.8786</v>
      </c>
      <c r="H742" s="152">
        <v>94973.0799</v>
      </c>
      <c r="I742" s="152">
        <v>93069.2201</v>
      </c>
    </row>
    <row r="743">
      <c r="A743" s="156">
        <v>1.528344E9</v>
      </c>
      <c r="B743" s="156">
        <v>98777.651</v>
      </c>
      <c r="C743" s="152">
        <v>134856.7357</v>
      </c>
      <c r="D743" s="159">
        <v>140409.49</v>
      </c>
      <c r="E743" s="152">
        <v>30254.553</v>
      </c>
      <c r="F743" s="152">
        <v>188934.0881</v>
      </c>
      <c r="G743" s="152">
        <v>10113.554</v>
      </c>
      <c r="H743" s="152">
        <v>94924.689</v>
      </c>
      <c r="I743" s="152">
        <v>92675.9746</v>
      </c>
    </row>
    <row r="744">
      <c r="A744" s="152">
        <v>1.5284304E9</v>
      </c>
      <c r="B744" s="152">
        <v>98777.651</v>
      </c>
      <c r="C744" s="156">
        <v>131547.1822</v>
      </c>
      <c r="D744" s="160">
        <v>140696.78</v>
      </c>
      <c r="E744" s="152">
        <v>30132.7272</v>
      </c>
      <c r="F744" s="152">
        <v>188805.9352</v>
      </c>
      <c r="G744" s="152">
        <v>10107.3326</v>
      </c>
      <c r="H744" s="152">
        <v>94689.9161</v>
      </c>
      <c r="I744" s="152">
        <v>92587.6655</v>
      </c>
    </row>
    <row r="745">
      <c r="A745" s="156">
        <v>1.5285168E9</v>
      </c>
      <c r="B745" s="156">
        <v>98777.651</v>
      </c>
      <c r="C745" s="152">
        <v>131799.0716</v>
      </c>
      <c r="D745" s="159">
        <v>140844.88</v>
      </c>
      <c r="E745" s="152">
        <v>30159.3231</v>
      </c>
      <c r="F745" s="152">
        <v>189714.7527</v>
      </c>
      <c r="G745" s="152">
        <v>10105.996</v>
      </c>
      <c r="H745" s="152">
        <v>94689.9161</v>
      </c>
      <c r="I745" s="152">
        <v>92551.621</v>
      </c>
    </row>
    <row r="746">
      <c r="A746" s="152">
        <v>1.5287256E9</v>
      </c>
      <c r="B746" s="152">
        <v>98777.651</v>
      </c>
      <c r="C746" s="156">
        <v>131799.0716</v>
      </c>
      <c r="D746" s="160">
        <v>140844.88</v>
      </c>
      <c r="E746" s="152">
        <v>30151.4823</v>
      </c>
      <c r="F746" s="152">
        <v>189714.7527</v>
      </c>
      <c r="G746" s="152">
        <v>10112.3692</v>
      </c>
      <c r="H746" s="152">
        <v>94645.1584</v>
      </c>
      <c r="I746" s="152">
        <v>92650.7434</v>
      </c>
    </row>
    <row r="747">
      <c r="A747" s="152">
        <v>1.528776E9</v>
      </c>
      <c r="B747" s="152">
        <v>98777.651</v>
      </c>
      <c r="C747" s="156">
        <v>131557.7722</v>
      </c>
      <c r="D747" s="160">
        <v>140939.06</v>
      </c>
      <c r="E747" s="152">
        <v>30132.086</v>
      </c>
      <c r="F747" s="152">
        <v>190138.2237</v>
      </c>
      <c r="G747" s="152">
        <v>10110.3249</v>
      </c>
      <c r="H747" s="152">
        <v>94633.1154</v>
      </c>
      <c r="I747" s="152">
        <v>92735.0875</v>
      </c>
    </row>
    <row r="748">
      <c r="A748" s="156">
        <v>1.5288624E9</v>
      </c>
      <c r="B748" s="156">
        <v>98777.651</v>
      </c>
      <c r="C748" s="152">
        <v>133389.743</v>
      </c>
      <c r="D748" s="159">
        <v>140920.85</v>
      </c>
      <c r="E748" s="152">
        <v>30271.5845</v>
      </c>
      <c r="F748" s="152">
        <v>190594.2748</v>
      </c>
      <c r="G748" s="152">
        <v>10110.2121</v>
      </c>
      <c r="H748" s="152">
        <v>94622.8751</v>
      </c>
      <c r="I748" s="152">
        <v>92916.7518</v>
      </c>
    </row>
    <row r="749">
      <c r="A749" s="152">
        <v>1.5289488E9</v>
      </c>
      <c r="B749" s="152">
        <v>98777.651</v>
      </c>
      <c r="C749" s="156">
        <v>133849.7426</v>
      </c>
      <c r="D749" s="160">
        <v>140788.21</v>
      </c>
      <c r="E749" s="152">
        <v>30465.149</v>
      </c>
      <c r="F749" s="152">
        <v>189484.2183</v>
      </c>
      <c r="G749" s="152">
        <v>10101.4918</v>
      </c>
      <c r="H749" s="152">
        <v>94633.2126</v>
      </c>
      <c r="I749" s="152">
        <v>92516.6579</v>
      </c>
    </row>
    <row r="750">
      <c r="A750" s="156">
        <v>1.5290352E9</v>
      </c>
      <c r="B750" s="156">
        <v>98777.651</v>
      </c>
      <c r="C750" s="152">
        <v>136109.9592</v>
      </c>
      <c r="D750" s="159">
        <v>141593.68</v>
      </c>
      <c r="E750" s="152">
        <v>30574.4653</v>
      </c>
      <c r="F750" s="152">
        <v>190327.5239</v>
      </c>
      <c r="G750" s="152">
        <v>10134.5001</v>
      </c>
      <c r="H750" s="152">
        <v>94644.0071</v>
      </c>
      <c r="I750" s="152">
        <v>94247.1543</v>
      </c>
    </row>
    <row r="751">
      <c r="A751" s="152">
        <v>1.5291216E9</v>
      </c>
      <c r="B751" s="152">
        <v>98777.651</v>
      </c>
      <c r="C751" s="156">
        <v>136302.2704</v>
      </c>
      <c r="D751" s="160">
        <v>140651.41</v>
      </c>
      <c r="E751" s="152">
        <v>30550.3127</v>
      </c>
      <c r="F751" s="152">
        <v>189993.4427</v>
      </c>
      <c r="G751" s="152">
        <v>10130.315</v>
      </c>
      <c r="H751" s="152">
        <v>94644.0071</v>
      </c>
      <c r="I751" s="152">
        <v>93918.4285</v>
      </c>
    </row>
    <row r="752">
      <c r="A752" s="156">
        <v>1.5293304E9</v>
      </c>
      <c r="B752" s="156">
        <v>98777.651</v>
      </c>
      <c r="C752" s="152">
        <v>136302.2704</v>
      </c>
      <c r="D752" s="159">
        <v>140651.41</v>
      </c>
      <c r="E752" s="152">
        <v>30575.4079</v>
      </c>
      <c r="F752" s="152">
        <v>189993.4427</v>
      </c>
      <c r="G752" s="152">
        <v>10133.369</v>
      </c>
      <c r="H752" s="152">
        <v>94640.6402</v>
      </c>
      <c r="I752" s="152">
        <v>94034.1313</v>
      </c>
    </row>
    <row r="753">
      <c r="A753" s="156">
        <v>1.5293808E9</v>
      </c>
      <c r="B753" s="156">
        <v>98777.651</v>
      </c>
      <c r="C753" s="152">
        <v>139020.4261</v>
      </c>
      <c r="D753" s="160">
        <v>140415.38</v>
      </c>
      <c r="E753" s="152">
        <v>30576.2003</v>
      </c>
      <c r="F753" s="152">
        <v>189310.6107</v>
      </c>
      <c r="G753" s="152">
        <v>10128.8231</v>
      </c>
      <c r="H753" s="152">
        <v>94659.7128</v>
      </c>
      <c r="I753" s="152">
        <v>93770.646</v>
      </c>
    </row>
    <row r="754">
      <c r="A754" s="152">
        <v>1.5294672E9</v>
      </c>
      <c r="B754" s="152">
        <v>98777.651</v>
      </c>
      <c r="C754" s="156">
        <v>138349.8816</v>
      </c>
      <c r="D754" s="159">
        <v>140254.78</v>
      </c>
      <c r="E754" s="152">
        <v>30654.4183</v>
      </c>
      <c r="F754" s="152">
        <v>188166.8584</v>
      </c>
      <c r="G754" s="152">
        <v>10141.2234</v>
      </c>
      <c r="H754" s="152">
        <v>94645.367</v>
      </c>
      <c r="I754" s="152">
        <v>94065.8505</v>
      </c>
    </row>
    <row r="755">
      <c r="A755" s="156">
        <v>1.5295536E9</v>
      </c>
      <c r="B755" s="156">
        <v>98777.651</v>
      </c>
      <c r="C755" s="152">
        <v>139580.5374</v>
      </c>
      <c r="D755" s="160">
        <v>139931.8</v>
      </c>
      <c r="E755" s="152">
        <v>30620.574</v>
      </c>
      <c r="F755" s="152">
        <v>188725.0695</v>
      </c>
      <c r="G755" s="152">
        <v>10140.8027</v>
      </c>
      <c r="H755" s="152">
        <v>94633.9898</v>
      </c>
      <c r="I755" s="152">
        <v>94146.5902</v>
      </c>
    </row>
    <row r="756">
      <c r="A756" s="152">
        <v>1.52964E9</v>
      </c>
      <c r="B756" s="152">
        <v>98777.651</v>
      </c>
      <c r="C756" s="156">
        <v>137484.6642</v>
      </c>
      <c r="D756" s="159">
        <v>139614.27</v>
      </c>
      <c r="E756" s="152">
        <v>30667.7963</v>
      </c>
      <c r="F756" s="152">
        <v>186787.1162</v>
      </c>
      <c r="G756" s="152">
        <v>10134.2019</v>
      </c>
      <c r="H756" s="152">
        <v>94638.4088</v>
      </c>
      <c r="I756" s="152">
        <v>93950.1476</v>
      </c>
    </row>
    <row r="757">
      <c r="A757" s="156">
        <v>1.5297264E9</v>
      </c>
      <c r="B757" s="156">
        <v>98777.651</v>
      </c>
      <c r="C757" s="152">
        <v>135395.2408</v>
      </c>
      <c r="D757" s="160">
        <v>139817.34</v>
      </c>
      <c r="E757" s="152">
        <v>30534.8397</v>
      </c>
      <c r="F757" s="152">
        <v>187344.8275</v>
      </c>
      <c r="G757" s="152">
        <v>10129.6365</v>
      </c>
      <c r="H757" s="152">
        <v>94638.4088</v>
      </c>
      <c r="I757" s="152">
        <v>93578.8893</v>
      </c>
    </row>
    <row r="758">
      <c r="A758" s="152">
        <v>1.5299352E9</v>
      </c>
      <c r="B758" s="152">
        <v>98777.651</v>
      </c>
      <c r="C758" s="156">
        <v>135395.2408</v>
      </c>
      <c r="D758" s="159">
        <v>139817.34</v>
      </c>
      <c r="E758" s="152">
        <v>30402.2843</v>
      </c>
      <c r="F758" s="152">
        <v>187344.8275</v>
      </c>
      <c r="G758" s="152">
        <v>10130.517</v>
      </c>
      <c r="H758" s="152">
        <v>94857.3805</v>
      </c>
      <c r="I758" s="152">
        <v>93548.9724</v>
      </c>
    </row>
    <row r="759">
      <c r="A759" s="152">
        <v>1.5299856E9</v>
      </c>
      <c r="B759" s="152">
        <v>98777.651</v>
      </c>
      <c r="C759" s="156">
        <v>131837.7525</v>
      </c>
      <c r="D759" s="159">
        <v>138836.09</v>
      </c>
      <c r="E759" s="152">
        <v>30602.9609</v>
      </c>
      <c r="F759" s="152">
        <v>183215.1344</v>
      </c>
      <c r="G759" s="152">
        <v>10125.2342</v>
      </c>
      <c r="H759" s="152">
        <v>94714.919</v>
      </c>
      <c r="I759" s="152">
        <v>93253.7679</v>
      </c>
    </row>
    <row r="760">
      <c r="A760" s="156">
        <v>1.530072E9</v>
      </c>
      <c r="B760" s="156">
        <v>98777.651</v>
      </c>
      <c r="C760" s="152">
        <v>132881.4482</v>
      </c>
      <c r="D760" s="160">
        <v>138853.3</v>
      </c>
      <c r="E760" s="152">
        <v>30384.6231</v>
      </c>
      <c r="F760" s="152">
        <v>183884.7134</v>
      </c>
      <c r="G760" s="152">
        <v>10130.6998</v>
      </c>
      <c r="H760" s="152">
        <v>94455.4662</v>
      </c>
      <c r="I760" s="152">
        <v>93627.1889</v>
      </c>
    </row>
    <row r="761">
      <c r="A761" s="152">
        <v>1.5301584E9</v>
      </c>
      <c r="B761" s="152">
        <v>98777.651</v>
      </c>
      <c r="C761" s="156">
        <v>130230.8166</v>
      </c>
      <c r="D761" s="159">
        <v>138412.48</v>
      </c>
      <c r="E761" s="152">
        <v>30379.9644</v>
      </c>
      <c r="F761" s="152">
        <v>181397.2538</v>
      </c>
      <c r="G761" s="152">
        <v>10145.3005</v>
      </c>
      <c r="H761" s="152">
        <v>94282.2372</v>
      </c>
      <c r="I761" s="152">
        <v>94248.9565</v>
      </c>
    </row>
    <row r="762">
      <c r="A762" s="156">
        <v>1.5302448E9</v>
      </c>
      <c r="B762" s="156">
        <v>98777.651</v>
      </c>
      <c r="C762" s="152">
        <v>131648.7846</v>
      </c>
      <c r="D762" s="160">
        <v>138701.01</v>
      </c>
      <c r="E762" s="152">
        <v>30276.8567</v>
      </c>
      <c r="F762" s="152">
        <v>183180.2451</v>
      </c>
      <c r="G762" s="152">
        <v>10142.6897</v>
      </c>
      <c r="H762" s="152">
        <v>94413.6763</v>
      </c>
      <c r="I762" s="152">
        <v>94246.073</v>
      </c>
    </row>
    <row r="763">
      <c r="A763" s="152">
        <v>1.5303312E9</v>
      </c>
      <c r="B763" s="152">
        <v>98777.651</v>
      </c>
      <c r="C763" s="156">
        <v>131846.1439</v>
      </c>
      <c r="D763" s="159">
        <v>138878.34</v>
      </c>
      <c r="E763" s="152">
        <v>30232.0256</v>
      </c>
      <c r="F763" s="152">
        <v>183725.6071</v>
      </c>
      <c r="G763" s="152">
        <v>10113.7848</v>
      </c>
      <c r="H763" s="152">
        <v>94413.6763</v>
      </c>
      <c r="I763" s="152">
        <v>93369.8312</v>
      </c>
    </row>
    <row r="764">
      <c r="A764" s="156">
        <v>1.53054E9</v>
      </c>
      <c r="B764" s="156">
        <v>98777.651</v>
      </c>
      <c r="C764" s="152">
        <v>131846.1439</v>
      </c>
      <c r="D764" s="160">
        <v>138878.34</v>
      </c>
      <c r="E764" s="152">
        <v>30252.1874</v>
      </c>
      <c r="F764" s="152">
        <v>183725.6071</v>
      </c>
      <c r="G764" s="152">
        <v>10113.776</v>
      </c>
      <c r="H764" s="152">
        <v>94837.559</v>
      </c>
      <c r="I764" s="152">
        <v>93418.1308</v>
      </c>
    </row>
    <row r="765">
      <c r="A765" s="156">
        <v>1.5305904E9</v>
      </c>
      <c r="B765" s="156">
        <v>98777.651</v>
      </c>
      <c r="C765" s="152">
        <v>133338.3228</v>
      </c>
      <c r="D765" s="159">
        <v>138570.8</v>
      </c>
      <c r="E765" s="152">
        <v>30268.9023</v>
      </c>
      <c r="F765" s="152">
        <v>184265.5046</v>
      </c>
      <c r="G765" s="152">
        <v>10117.7898</v>
      </c>
      <c r="H765" s="152">
        <v>95047.591</v>
      </c>
      <c r="I765" s="152">
        <v>93681.9766</v>
      </c>
    </row>
    <row r="766">
      <c r="A766" s="152">
        <v>1.5306768E9</v>
      </c>
      <c r="B766" s="152">
        <v>98058.7981</v>
      </c>
      <c r="C766" s="156">
        <v>131260.4767</v>
      </c>
      <c r="D766" s="160">
        <v>138857.28</v>
      </c>
      <c r="E766" s="152">
        <v>30464.3922</v>
      </c>
      <c r="F766" s="152">
        <v>183104.7099</v>
      </c>
      <c r="G766" s="152">
        <v>10118.2087</v>
      </c>
      <c r="H766" s="152">
        <v>94556.9495</v>
      </c>
      <c r="I766" s="152">
        <v>93556.1813</v>
      </c>
    </row>
    <row r="767">
      <c r="A767" s="156">
        <v>1.5307992E9</v>
      </c>
      <c r="B767" s="156">
        <v>98058.7981</v>
      </c>
      <c r="C767" s="152">
        <v>131260.4767</v>
      </c>
      <c r="D767" s="159">
        <v>138857.28</v>
      </c>
      <c r="E767" s="152">
        <v>30453.5651</v>
      </c>
      <c r="F767" s="152">
        <v>183104.7099</v>
      </c>
      <c r="G767" s="152">
        <v>10115.1967</v>
      </c>
      <c r="H767" s="152">
        <v>94529.9726</v>
      </c>
      <c r="I767" s="152">
        <v>93548.6119</v>
      </c>
    </row>
    <row r="768">
      <c r="A768" s="156">
        <v>1.5308496E9</v>
      </c>
      <c r="B768" s="156">
        <v>98859.0278</v>
      </c>
      <c r="C768" s="152">
        <v>132814.7213</v>
      </c>
      <c r="D768" s="159">
        <v>139609.33</v>
      </c>
      <c r="E768" s="152">
        <v>30300.0461</v>
      </c>
      <c r="F768" s="152">
        <v>185614.3186</v>
      </c>
      <c r="G768" s="152">
        <v>10114.0961</v>
      </c>
      <c r="H768" s="152">
        <v>94750.8933</v>
      </c>
      <c r="I768" s="152">
        <v>93317.5667</v>
      </c>
    </row>
    <row r="769">
      <c r="A769" s="152">
        <v>1.530936E9</v>
      </c>
      <c r="B769" s="152">
        <v>98867.9857</v>
      </c>
      <c r="C769" s="156">
        <v>133617.0012</v>
      </c>
      <c r="D769" s="160">
        <v>140227.0</v>
      </c>
      <c r="E769" s="152">
        <v>30238.4729</v>
      </c>
      <c r="F769" s="152">
        <v>188072.9625</v>
      </c>
      <c r="G769" s="152">
        <v>10105.254</v>
      </c>
      <c r="H769" s="152">
        <v>94750.8933</v>
      </c>
      <c r="I769" s="152">
        <v>92923.6003</v>
      </c>
    </row>
    <row r="770">
      <c r="A770" s="156">
        <v>1.5311448E9</v>
      </c>
      <c r="B770" s="156">
        <v>98867.9857</v>
      </c>
      <c r="C770" s="152">
        <v>133617.0012</v>
      </c>
      <c r="D770" s="159">
        <v>140227.0</v>
      </c>
      <c r="E770" s="152">
        <v>30255.1883</v>
      </c>
      <c r="F770" s="152">
        <v>188072.9625</v>
      </c>
      <c r="G770" s="152">
        <v>10105.0328</v>
      </c>
      <c r="H770" s="152">
        <v>94762.9187</v>
      </c>
      <c r="I770" s="152">
        <v>92890.0789</v>
      </c>
    </row>
    <row r="771">
      <c r="A771" s="156">
        <v>1.5311952E9</v>
      </c>
      <c r="B771" s="156">
        <v>98867.9857</v>
      </c>
      <c r="C771" s="152">
        <v>134507.1011</v>
      </c>
      <c r="D771" s="159">
        <v>140707.56</v>
      </c>
      <c r="E771" s="152">
        <v>30471.8736</v>
      </c>
      <c r="F771" s="152">
        <v>190792.2584</v>
      </c>
      <c r="G771" s="152">
        <v>10110.459</v>
      </c>
      <c r="H771" s="152">
        <v>94752.0178</v>
      </c>
      <c r="I771" s="152">
        <v>92859.0806</v>
      </c>
    </row>
    <row r="772">
      <c r="A772" s="152">
        <v>1.5312816E9</v>
      </c>
      <c r="B772" s="152">
        <v>98867.9857</v>
      </c>
      <c r="C772" s="156">
        <v>134594.8623</v>
      </c>
      <c r="D772" s="160">
        <v>140885.64</v>
      </c>
      <c r="E772" s="152">
        <v>30489.9038</v>
      </c>
      <c r="F772" s="152">
        <v>191873.1397</v>
      </c>
      <c r="G772" s="152">
        <v>10109.6003</v>
      </c>
      <c r="H772" s="152">
        <v>94752.8114</v>
      </c>
      <c r="I772" s="152">
        <v>93057.6858</v>
      </c>
    </row>
    <row r="773">
      <c r="A773" s="156">
        <v>1.531368E9</v>
      </c>
      <c r="B773" s="156">
        <v>98867.9857</v>
      </c>
      <c r="C773" s="152">
        <v>135185.0656</v>
      </c>
      <c r="D773" s="159">
        <v>140135.12</v>
      </c>
      <c r="E773" s="152">
        <v>30688.1677</v>
      </c>
      <c r="F773" s="152">
        <v>189704.9059</v>
      </c>
      <c r="G773" s="152">
        <v>10107.4244</v>
      </c>
      <c r="H773" s="152">
        <v>94716.2843</v>
      </c>
      <c r="I773" s="152">
        <v>93441.9202</v>
      </c>
    </row>
    <row r="774">
      <c r="A774" s="152">
        <v>1.5314544E9</v>
      </c>
      <c r="B774" s="152">
        <v>98867.9857</v>
      </c>
      <c r="C774" s="156">
        <v>137295.8026</v>
      </c>
      <c r="D774" s="160">
        <v>140890.47</v>
      </c>
      <c r="E774" s="152">
        <v>30552.2864</v>
      </c>
      <c r="F774" s="152">
        <v>192342.2416</v>
      </c>
      <c r="G774" s="152">
        <v>10113.894</v>
      </c>
      <c r="H774" s="152">
        <v>94722.8155</v>
      </c>
      <c r="I774" s="152">
        <v>93516.8928</v>
      </c>
    </row>
    <row r="775">
      <c r="A775" s="156">
        <v>1.5315408E9</v>
      </c>
      <c r="B775" s="156">
        <v>98867.9857</v>
      </c>
      <c r="C775" s="152">
        <v>136646.1536</v>
      </c>
      <c r="D775" s="159">
        <v>140875.61</v>
      </c>
      <c r="E775" s="152">
        <v>30569.2312</v>
      </c>
      <c r="F775" s="152">
        <v>192612.298</v>
      </c>
      <c r="G775" s="152">
        <v>10111.3303</v>
      </c>
      <c r="H775" s="152">
        <v>94722.8155</v>
      </c>
      <c r="I775" s="152">
        <v>93362.6223</v>
      </c>
    </row>
    <row r="776">
      <c r="A776" s="152">
        <v>1.5317496E9</v>
      </c>
      <c r="B776" s="152">
        <v>98867.9857</v>
      </c>
      <c r="C776" s="156">
        <v>136646.1536</v>
      </c>
      <c r="D776" s="160">
        <v>140875.61</v>
      </c>
      <c r="E776" s="152">
        <v>30565.4126</v>
      </c>
      <c r="F776" s="152">
        <v>192612.298</v>
      </c>
      <c r="G776" s="152">
        <v>10112.4127</v>
      </c>
      <c r="H776" s="152">
        <v>94698.2023</v>
      </c>
      <c r="I776" s="152">
        <v>93416.3286</v>
      </c>
    </row>
    <row r="777">
      <c r="A777" s="152">
        <v>1.5318E9</v>
      </c>
      <c r="B777" s="152">
        <v>98867.9857</v>
      </c>
      <c r="C777" s="156">
        <v>135996.7257</v>
      </c>
      <c r="D777" s="160">
        <v>140660.16</v>
      </c>
      <c r="E777" s="152">
        <v>30562.3807</v>
      </c>
      <c r="F777" s="152">
        <v>192421.4913</v>
      </c>
      <c r="G777" s="152">
        <v>10101.9305</v>
      </c>
      <c r="H777" s="152">
        <v>94739.5827</v>
      </c>
      <c r="I777" s="152">
        <v>93197.8989</v>
      </c>
    </row>
    <row r="778">
      <c r="A778" s="156">
        <v>1.5318864E9</v>
      </c>
      <c r="B778" s="156">
        <v>98867.9857</v>
      </c>
      <c r="C778" s="152">
        <v>137751.6348</v>
      </c>
      <c r="D778" s="159">
        <v>140504.53</v>
      </c>
      <c r="E778" s="152">
        <v>30375.2722</v>
      </c>
      <c r="F778" s="152">
        <v>193695.9051</v>
      </c>
      <c r="G778" s="152">
        <v>10113.0416</v>
      </c>
      <c r="H778" s="152">
        <v>94804.4919</v>
      </c>
      <c r="I778" s="152">
        <v>93599.4347</v>
      </c>
    </row>
    <row r="779">
      <c r="A779" s="152">
        <v>1.5319728E9</v>
      </c>
      <c r="B779" s="152">
        <v>98867.9857</v>
      </c>
      <c r="C779" s="156">
        <v>138066.855</v>
      </c>
      <c r="D779" s="160">
        <v>140526.52</v>
      </c>
      <c r="E779" s="152">
        <v>30394.8559</v>
      </c>
      <c r="F779" s="152">
        <v>194305.5839</v>
      </c>
      <c r="G779" s="152">
        <v>10116.6094</v>
      </c>
      <c r="H779" s="152">
        <v>94592.0946</v>
      </c>
      <c r="I779" s="152">
        <v>93659.629</v>
      </c>
    </row>
    <row r="780">
      <c r="A780" s="156">
        <v>1.5320592E9</v>
      </c>
      <c r="B780" s="156">
        <v>98867.9857</v>
      </c>
      <c r="C780" s="152">
        <v>138131.4906</v>
      </c>
      <c r="D780" s="159">
        <v>140327.18</v>
      </c>
      <c r="E780" s="152">
        <v>30477.976</v>
      </c>
      <c r="F780" s="152">
        <v>193113.8784</v>
      </c>
      <c r="G780" s="152">
        <v>10124.898</v>
      </c>
      <c r="H780" s="152">
        <v>95078.3604</v>
      </c>
      <c r="I780" s="152">
        <v>93587.1795</v>
      </c>
    </row>
    <row r="781">
      <c r="A781" s="152">
        <v>1.5321456E9</v>
      </c>
      <c r="B781" s="152">
        <v>98867.9857</v>
      </c>
      <c r="C781" s="156">
        <v>138254.2542</v>
      </c>
      <c r="D781" s="160">
        <v>140065.78</v>
      </c>
      <c r="E781" s="152">
        <v>30569.4855</v>
      </c>
      <c r="F781" s="152">
        <v>192801.962</v>
      </c>
      <c r="G781" s="152">
        <v>10112.8549</v>
      </c>
      <c r="H781" s="152">
        <v>95078.3604</v>
      </c>
      <c r="I781" s="152">
        <v>93098.0557</v>
      </c>
    </row>
    <row r="782">
      <c r="A782" s="156">
        <v>1.5323544E9</v>
      </c>
      <c r="B782" s="156">
        <v>98867.9857</v>
      </c>
      <c r="C782" s="152">
        <v>138254.2542</v>
      </c>
      <c r="D782" s="159">
        <v>140065.78</v>
      </c>
      <c r="E782" s="152">
        <v>30594.5143</v>
      </c>
      <c r="F782" s="152">
        <v>192801.962</v>
      </c>
      <c r="G782" s="152">
        <v>10113.4415</v>
      </c>
      <c r="H782" s="152">
        <v>96147.9922</v>
      </c>
      <c r="I782" s="152">
        <v>92972.2604</v>
      </c>
    </row>
    <row r="783">
      <c r="A783" s="156">
        <v>1.5324048E9</v>
      </c>
      <c r="B783" s="156">
        <v>98867.9857</v>
      </c>
      <c r="C783" s="152">
        <v>138483.9149</v>
      </c>
      <c r="D783" s="159">
        <v>139630.34</v>
      </c>
      <c r="E783" s="152">
        <v>30453.2941</v>
      </c>
      <c r="F783" s="152">
        <v>193377.4791</v>
      </c>
      <c r="G783" s="152">
        <v>10115.1702</v>
      </c>
      <c r="H783" s="152">
        <v>95858.4404</v>
      </c>
      <c r="I783" s="152">
        <v>93309.6369</v>
      </c>
    </row>
    <row r="784">
      <c r="A784" s="152">
        <v>1.5324912E9</v>
      </c>
      <c r="B784" s="152">
        <v>98867.9857</v>
      </c>
      <c r="C784" s="156">
        <v>136801.9794</v>
      </c>
      <c r="D784" s="160">
        <v>140097.35</v>
      </c>
      <c r="E784" s="152">
        <v>30764.7539</v>
      </c>
      <c r="F784" s="152">
        <v>194867.0085</v>
      </c>
      <c r="G784" s="152">
        <v>10119.2777</v>
      </c>
      <c r="H784" s="152">
        <v>96134.3695</v>
      </c>
      <c r="I784" s="152">
        <v>93374.8774</v>
      </c>
    </row>
    <row r="785">
      <c r="A785" s="156">
        <v>1.5325776E9</v>
      </c>
      <c r="B785" s="156">
        <v>98867.9857</v>
      </c>
      <c r="C785" s="152">
        <v>138336.28</v>
      </c>
      <c r="D785" s="159">
        <v>140821.31</v>
      </c>
      <c r="E785" s="152">
        <v>30658.5163</v>
      </c>
      <c r="F785" s="152">
        <v>197650.4881</v>
      </c>
      <c r="G785" s="152">
        <v>10132.301</v>
      </c>
      <c r="H785" s="152">
        <v>96600.1878</v>
      </c>
      <c r="I785" s="152">
        <v>92985.2364</v>
      </c>
    </row>
    <row r="786">
      <c r="A786" s="152">
        <v>1.532664E9</v>
      </c>
      <c r="B786" s="152">
        <v>98867.9857</v>
      </c>
      <c r="C786" s="156">
        <v>140231.0839</v>
      </c>
      <c r="D786" s="160">
        <v>140329.8</v>
      </c>
      <c r="E786" s="152">
        <v>30761.6691</v>
      </c>
      <c r="F786" s="152">
        <v>196739.2477</v>
      </c>
      <c r="G786" s="152">
        <v>10127.4253</v>
      </c>
      <c r="H786" s="152">
        <v>96073.458</v>
      </c>
      <c r="I786" s="152">
        <v>93668.2796</v>
      </c>
    </row>
    <row r="787">
      <c r="A787" s="156">
        <v>1.5327504E9</v>
      </c>
      <c r="B787" s="156">
        <v>98867.9857</v>
      </c>
      <c r="C787" s="152">
        <v>136685.441</v>
      </c>
      <c r="D787" s="159">
        <v>139930.52</v>
      </c>
      <c r="E787" s="152">
        <v>30745.3077</v>
      </c>
      <c r="F787" s="152">
        <v>194710.0076</v>
      </c>
      <c r="G787" s="152">
        <v>10131.709</v>
      </c>
      <c r="H787" s="152">
        <v>96073.458</v>
      </c>
      <c r="I787" s="152">
        <v>93572.4013</v>
      </c>
    </row>
    <row r="788">
      <c r="A788" s="152">
        <v>1.5329592E9</v>
      </c>
      <c r="B788" s="152">
        <v>98867.9857</v>
      </c>
      <c r="C788" s="156">
        <v>136685.441</v>
      </c>
      <c r="D788" s="160">
        <v>139930.52</v>
      </c>
      <c r="E788" s="152">
        <v>30763.8013</v>
      </c>
      <c r="F788" s="152">
        <v>194710.0076</v>
      </c>
      <c r="G788" s="152">
        <v>10130.818</v>
      </c>
      <c r="H788" s="152">
        <v>96140.8584</v>
      </c>
      <c r="I788" s="152">
        <v>93553.6581</v>
      </c>
    </row>
    <row r="789">
      <c r="A789" s="152">
        <v>1.5330096E9</v>
      </c>
      <c r="B789" s="152">
        <v>98867.9857</v>
      </c>
      <c r="C789" s="156">
        <v>132987.081</v>
      </c>
      <c r="D789" s="160">
        <v>139407.93</v>
      </c>
      <c r="E789" s="152">
        <v>30812.3454</v>
      </c>
      <c r="F789" s="152">
        <v>192987.8192</v>
      </c>
      <c r="G789" s="152">
        <v>10134.6021</v>
      </c>
      <c r="H789" s="152">
        <v>96126.5919</v>
      </c>
      <c r="I789" s="152">
        <v>93208.7123</v>
      </c>
    </row>
    <row r="790">
      <c r="A790" s="156">
        <v>1.533096E9</v>
      </c>
      <c r="B790" s="156">
        <v>98867.9857</v>
      </c>
      <c r="C790" s="152">
        <v>133494.4188</v>
      </c>
      <c r="D790" s="159">
        <v>140091.87</v>
      </c>
      <c r="E790" s="152">
        <v>30762.0069</v>
      </c>
      <c r="F790" s="152">
        <v>194550.158</v>
      </c>
      <c r="G790" s="152">
        <v>10126.3002</v>
      </c>
      <c r="H790" s="152">
        <v>96107.6494</v>
      </c>
      <c r="I790" s="152">
        <v>93338.112</v>
      </c>
    </row>
    <row r="791">
      <c r="A791" s="152">
        <v>1.5331824E9</v>
      </c>
      <c r="B791" s="152">
        <v>98867.9857</v>
      </c>
      <c r="C791" s="156">
        <v>135737.5457</v>
      </c>
      <c r="D791" s="160">
        <v>139382.17</v>
      </c>
      <c r="E791" s="152">
        <v>30911.4343</v>
      </c>
      <c r="F791" s="152">
        <v>194122.491</v>
      </c>
      <c r="G791" s="152">
        <v>10128.3392</v>
      </c>
      <c r="H791" s="152">
        <v>96121.2517</v>
      </c>
      <c r="I791" s="152">
        <v>93525.9039</v>
      </c>
    </row>
    <row r="792">
      <c r="A792" s="156">
        <v>1.5332688E9</v>
      </c>
      <c r="B792" s="156">
        <v>98867.9857</v>
      </c>
      <c r="C792" s="152">
        <v>141702.5927</v>
      </c>
      <c r="D792" s="159">
        <v>139607.63</v>
      </c>
      <c r="E792" s="152">
        <v>31108.3564</v>
      </c>
      <c r="F792" s="152">
        <v>195688.2191</v>
      </c>
      <c r="G792" s="152">
        <v>10129.7593</v>
      </c>
      <c r="H792" s="152">
        <v>96124.0791</v>
      </c>
      <c r="I792" s="152">
        <v>94091.0816</v>
      </c>
    </row>
    <row r="793">
      <c r="A793" s="152">
        <v>1.5333552E9</v>
      </c>
      <c r="B793" s="152">
        <v>98867.9857</v>
      </c>
      <c r="C793" s="156">
        <v>137076.0446</v>
      </c>
      <c r="D793" s="160">
        <v>140178.29</v>
      </c>
      <c r="E793" s="152">
        <v>31151.0258</v>
      </c>
      <c r="F793" s="152">
        <v>197134.8996</v>
      </c>
      <c r="G793" s="152">
        <v>10145.839</v>
      </c>
      <c r="H793" s="152">
        <v>96124.0791</v>
      </c>
      <c r="I793" s="152">
        <v>94208.9472</v>
      </c>
    </row>
    <row r="794">
      <c r="A794" s="156">
        <v>1.533564E9</v>
      </c>
      <c r="B794" s="156">
        <v>98867.9857</v>
      </c>
      <c r="C794" s="152">
        <v>137076.0446</v>
      </c>
      <c r="D794" s="159">
        <v>140178.29</v>
      </c>
      <c r="E794" s="152">
        <v>31188.9232</v>
      </c>
      <c r="F794" s="152">
        <v>197134.8996</v>
      </c>
      <c r="G794" s="152">
        <v>10143.2549</v>
      </c>
      <c r="H794" s="152">
        <v>96138.188</v>
      </c>
      <c r="I794" s="152">
        <v>94257.2468</v>
      </c>
    </row>
    <row r="795">
      <c r="A795" s="156">
        <v>1.5336144E9</v>
      </c>
      <c r="B795" s="156">
        <v>98867.9857</v>
      </c>
      <c r="C795" s="152">
        <v>139515.5132</v>
      </c>
      <c r="D795" s="159">
        <v>140268.37</v>
      </c>
      <c r="E795" s="152">
        <v>31466.2993</v>
      </c>
      <c r="F795" s="152">
        <v>198302.1962</v>
      </c>
      <c r="G795" s="152">
        <v>10148.5921</v>
      </c>
      <c r="H795" s="152">
        <v>96141.5192</v>
      </c>
      <c r="I795" s="152">
        <v>94285.001</v>
      </c>
    </row>
    <row r="796">
      <c r="A796" s="152">
        <v>1.5337008E9</v>
      </c>
      <c r="B796" s="152">
        <v>98867.9857</v>
      </c>
      <c r="C796" s="156">
        <v>140509.5696</v>
      </c>
      <c r="D796" s="160">
        <v>140402.03</v>
      </c>
      <c r="E796" s="152">
        <v>31463.6918</v>
      </c>
      <c r="F796" s="152">
        <v>199216.8106</v>
      </c>
      <c r="G796" s="152">
        <v>10143.9844</v>
      </c>
      <c r="H796" s="152">
        <v>96264.4679</v>
      </c>
      <c r="I796" s="152">
        <v>93958.4379</v>
      </c>
    </row>
    <row r="797">
      <c r="A797" s="156">
        <v>1.5337872E9</v>
      </c>
      <c r="B797" s="156">
        <v>98867.9857</v>
      </c>
      <c r="C797" s="152">
        <v>141017.945</v>
      </c>
      <c r="D797" s="159">
        <v>140502.43</v>
      </c>
      <c r="E797" s="152">
        <v>31606.8235</v>
      </c>
      <c r="F797" s="152">
        <v>199073.3079</v>
      </c>
      <c r="G797" s="152">
        <v>10153.8336</v>
      </c>
      <c r="H797" s="152">
        <v>96415.098</v>
      </c>
      <c r="I797" s="152">
        <v>93916.2658</v>
      </c>
    </row>
    <row r="798">
      <c r="A798" s="152">
        <v>1.5338736E9</v>
      </c>
      <c r="B798" s="152">
        <v>98867.9857</v>
      </c>
      <c r="C798" s="156">
        <v>141681.8667</v>
      </c>
      <c r="D798" s="160">
        <v>140631.05</v>
      </c>
      <c r="E798" s="152">
        <v>31982.116</v>
      </c>
      <c r="F798" s="152">
        <v>198699.3468</v>
      </c>
      <c r="G798" s="152">
        <v>10153.734</v>
      </c>
      <c r="H798" s="152">
        <v>96353.0794</v>
      </c>
      <c r="I798" s="152">
        <v>94527.2201</v>
      </c>
    </row>
    <row r="799">
      <c r="A799" s="156">
        <v>1.53396E9</v>
      </c>
      <c r="B799" s="156">
        <v>98867.9857</v>
      </c>
      <c r="C799" s="152">
        <v>143135.8173</v>
      </c>
      <c r="D799" s="159">
        <v>140397.02</v>
      </c>
      <c r="E799" s="152">
        <v>33251.0046</v>
      </c>
      <c r="F799" s="152">
        <v>196562.0468</v>
      </c>
      <c r="G799" s="152">
        <v>10152.4741</v>
      </c>
      <c r="H799" s="152">
        <v>96353.0794</v>
      </c>
      <c r="I799" s="152">
        <v>95338.5818</v>
      </c>
    </row>
    <row r="800">
      <c r="A800" s="152">
        <v>1.5341688E9</v>
      </c>
      <c r="B800" s="152">
        <v>98867.9857</v>
      </c>
      <c r="C800" s="156">
        <v>143135.8173</v>
      </c>
      <c r="D800" s="160">
        <v>140397.02</v>
      </c>
      <c r="E800" s="152">
        <v>33551.5949</v>
      </c>
      <c r="F800" s="152">
        <v>196562.0468</v>
      </c>
      <c r="G800" s="152">
        <v>10153.1181</v>
      </c>
      <c r="H800" s="152">
        <v>96316.5233</v>
      </c>
      <c r="I800" s="152">
        <v>95462.2144</v>
      </c>
    </row>
    <row r="801">
      <c r="A801" s="152">
        <v>1.5342192E9</v>
      </c>
      <c r="B801" s="152">
        <v>98867.9857</v>
      </c>
      <c r="C801" s="156">
        <v>143588.9853</v>
      </c>
      <c r="D801" s="160">
        <v>139554.7</v>
      </c>
      <c r="E801" s="152">
        <v>33783.7738</v>
      </c>
      <c r="F801" s="152">
        <v>195427.2597</v>
      </c>
      <c r="G801" s="152">
        <v>10151.7173</v>
      </c>
      <c r="H801" s="152">
        <v>96289.6082</v>
      </c>
      <c r="I801" s="152">
        <v>95422.205</v>
      </c>
    </row>
    <row r="802">
      <c r="A802" s="156">
        <v>1.5343056E9</v>
      </c>
      <c r="B802" s="156">
        <v>98867.9857</v>
      </c>
      <c r="C802" s="152">
        <v>144846.9194</v>
      </c>
      <c r="D802" s="159">
        <v>139944.3</v>
      </c>
      <c r="E802" s="152">
        <v>33075.5051</v>
      </c>
      <c r="F802" s="152">
        <v>197409.2034</v>
      </c>
      <c r="G802" s="152">
        <v>10144.8227</v>
      </c>
      <c r="H802" s="152">
        <v>96288.7814</v>
      </c>
      <c r="I802" s="152">
        <v>95807.8812</v>
      </c>
    </row>
    <row r="803">
      <c r="A803" s="152">
        <v>1.534392E9</v>
      </c>
      <c r="B803" s="152">
        <v>98867.9857</v>
      </c>
      <c r="C803" s="156">
        <v>142981.7477</v>
      </c>
      <c r="D803" s="160">
        <v>139062.84</v>
      </c>
      <c r="E803" s="152">
        <v>32674.0412</v>
      </c>
      <c r="F803" s="152">
        <v>195065.9925</v>
      </c>
      <c r="G803" s="152">
        <v>10158.3164</v>
      </c>
      <c r="H803" s="152">
        <v>96296.2018</v>
      </c>
      <c r="I803" s="152">
        <v>95847.1697</v>
      </c>
    </row>
    <row r="804">
      <c r="A804" s="156">
        <v>1.5344784E9</v>
      </c>
      <c r="B804" s="156">
        <v>98867.9857</v>
      </c>
      <c r="C804" s="152">
        <v>142928.3894</v>
      </c>
      <c r="D804" s="159">
        <v>139577.94</v>
      </c>
      <c r="E804" s="152">
        <v>32432.2334</v>
      </c>
      <c r="F804" s="152">
        <v>197606.4889</v>
      </c>
      <c r="G804" s="152">
        <v>10158.9033</v>
      </c>
      <c r="H804" s="152">
        <v>96301.7786</v>
      </c>
      <c r="I804" s="152">
        <v>95629.1004</v>
      </c>
    </row>
    <row r="805">
      <c r="A805" s="152">
        <v>1.5345648E9</v>
      </c>
      <c r="B805" s="152">
        <v>98867.9857</v>
      </c>
      <c r="C805" s="156">
        <v>143075.6593</v>
      </c>
      <c r="D805" s="160">
        <v>140167.92</v>
      </c>
      <c r="E805" s="152">
        <v>32726.0957</v>
      </c>
      <c r="F805" s="152">
        <v>198653.7183</v>
      </c>
      <c r="G805" s="152">
        <v>10154.6162</v>
      </c>
      <c r="H805" s="152">
        <v>96301.7786</v>
      </c>
      <c r="I805" s="152">
        <v>95146.1042</v>
      </c>
    </row>
    <row r="806">
      <c r="A806" s="156">
        <v>1.5347736E9</v>
      </c>
      <c r="B806" s="156">
        <v>98867.9857</v>
      </c>
      <c r="C806" s="152">
        <v>143075.6593</v>
      </c>
      <c r="D806" s="159">
        <v>140167.92</v>
      </c>
      <c r="E806" s="152">
        <v>32720.972</v>
      </c>
      <c r="F806" s="152">
        <v>198653.7183</v>
      </c>
      <c r="G806" s="152">
        <v>10154.014</v>
      </c>
      <c r="H806" s="152">
        <v>96620.5223</v>
      </c>
      <c r="I806" s="152">
        <v>95148.9877</v>
      </c>
    </row>
    <row r="807">
      <c r="A807" s="156">
        <v>1.534824E9</v>
      </c>
      <c r="B807" s="156">
        <v>98867.9857</v>
      </c>
      <c r="C807" s="152">
        <v>144440.0603</v>
      </c>
      <c r="D807" s="159">
        <v>140703.4</v>
      </c>
      <c r="E807" s="152">
        <v>32914.2015</v>
      </c>
      <c r="F807" s="152">
        <v>199356.3449</v>
      </c>
      <c r="G807" s="152">
        <v>10147.9908</v>
      </c>
      <c r="H807" s="152">
        <v>97295.9663</v>
      </c>
      <c r="I807" s="152">
        <v>94763.672</v>
      </c>
    </row>
    <row r="808">
      <c r="A808" s="152">
        <v>1.5349104E9</v>
      </c>
      <c r="B808" s="152">
        <v>98867.9857</v>
      </c>
      <c r="C808" s="156">
        <v>146519.1481</v>
      </c>
      <c r="D808" s="160">
        <v>140850.93</v>
      </c>
      <c r="E808" s="152">
        <v>32865.1403</v>
      </c>
      <c r="F808" s="152">
        <v>200012.3774</v>
      </c>
      <c r="G808" s="152">
        <v>10128.5205</v>
      </c>
      <c r="H808" s="152">
        <v>97372.6875</v>
      </c>
      <c r="I808" s="152">
        <v>94151.9968</v>
      </c>
    </row>
    <row r="809">
      <c r="A809" s="156">
        <v>1.5349968E9</v>
      </c>
      <c r="B809" s="156">
        <v>98867.9857</v>
      </c>
      <c r="C809" s="152">
        <v>147812.7797</v>
      </c>
      <c r="D809" s="159">
        <v>141016.59</v>
      </c>
      <c r="E809" s="152">
        <v>32734.587</v>
      </c>
      <c r="F809" s="152">
        <v>199915.5842</v>
      </c>
      <c r="G809" s="152">
        <v>10116.6884</v>
      </c>
      <c r="H809" s="152">
        <v>96845.3495</v>
      </c>
      <c r="I809" s="152">
        <v>94087.1167</v>
      </c>
    </row>
    <row r="810">
      <c r="A810" s="152">
        <v>1.5350832E9</v>
      </c>
      <c r="B810" s="152">
        <v>98867.9857</v>
      </c>
      <c r="C810" s="156">
        <v>150513.8114</v>
      </c>
      <c r="D810" s="160">
        <v>140655.57</v>
      </c>
      <c r="E810" s="152">
        <v>32707.3303</v>
      </c>
      <c r="F810" s="152">
        <v>199452.08</v>
      </c>
      <c r="G810" s="152">
        <v>10116.7307</v>
      </c>
      <c r="H810" s="152">
        <v>96522.7996</v>
      </c>
      <c r="I810" s="152">
        <v>94400.3434</v>
      </c>
    </row>
    <row r="811">
      <c r="A811" s="156">
        <v>1.5351696E9</v>
      </c>
      <c r="B811" s="156">
        <v>98867.9857</v>
      </c>
      <c r="C811" s="152">
        <v>149944.907</v>
      </c>
      <c r="D811" s="159">
        <v>141722.13</v>
      </c>
      <c r="E811" s="152">
        <v>32605.334</v>
      </c>
      <c r="F811" s="152">
        <v>201392.1791</v>
      </c>
      <c r="G811" s="152">
        <v>10112.55</v>
      </c>
      <c r="H811" s="152">
        <v>96522.7996</v>
      </c>
      <c r="I811" s="152">
        <v>93823.9919</v>
      </c>
    </row>
    <row r="812">
      <c r="A812" s="152">
        <v>1.5353784E9</v>
      </c>
      <c r="B812" s="152">
        <v>98867.9857</v>
      </c>
      <c r="C812" s="156">
        <v>149944.907</v>
      </c>
      <c r="D812" s="160">
        <v>141722.13</v>
      </c>
      <c r="E812" s="152">
        <v>32575.4074</v>
      </c>
      <c r="F812" s="152">
        <v>201392.1791</v>
      </c>
      <c r="G812" s="152">
        <v>10108.7008</v>
      </c>
      <c r="H812" s="152">
        <v>96342.7929</v>
      </c>
      <c r="I812" s="152">
        <v>93657.4663</v>
      </c>
    </row>
    <row r="813">
      <c r="A813" s="152">
        <v>1.5354288E9</v>
      </c>
      <c r="B813" s="152">
        <v>98867.9857</v>
      </c>
      <c r="C813" s="156">
        <v>150271.4427</v>
      </c>
      <c r="D813" s="160">
        <v>142202.99</v>
      </c>
      <c r="E813" s="152">
        <v>32831.3801</v>
      </c>
      <c r="F813" s="152">
        <v>203820.7626</v>
      </c>
      <c r="G813" s="152">
        <v>10098.6517</v>
      </c>
      <c r="H813" s="152">
        <v>95957.182</v>
      </c>
      <c r="I813" s="152">
        <v>93373.0752</v>
      </c>
    </row>
    <row r="814">
      <c r="A814" s="156">
        <v>1.5355152E9</v>
      </c>
      <c r="B814" s="156">
        <v>98867.9857</v>
      </c>
      <c r="C814" s="152">
        <v>152120.5223</v>
      </c>
      <c r="D814" s="159">
        <v>141763.25</v>
      </c>
      <c r="E814" s="152">
        <v>32962.8309</v>
      </c>
      <c r="F814" s="152">
        <v>203970.2651</v>
      </c>
      <c r="G814" s="152">
        <v>10093.4568</v>
      </c>
      <c r="H814" s="152">
        <v>95636.4066</v>
      </c>
      <c r="I814" s="152">
        <v>93311.0787</v>
      </c>
    </row>
    <row r="815">
      <c r="A815" s="152">
        <v>1.5356016E9</v>
      </c>
      <c r="B815" s="152">
        <v>98867.9857</v>
      </c>
      <c r="C815" s="156">
        <v>154541.1957</v>
      </c>
      <c r="D815" s="160">
        <v>142336.29</v>
      </c>
      <c r="E815" s="152">
        <v>33127.4787</v>
      </c>
      <c r="F815" s="152">
        <v>205715.2255</v>
      </c>
      <c r="G815" s="152">
        <v>10062.5486</v>
      </c>
      <c r="H815" s="152">
        <v>95033.2571</v>
      </c>
      <c r="I815" s="152">
        <v>93195.3758</v>
      </c>
    </row>
    <row r="816">
      <c r="A816" s="156">
        <v>1.535688E9</v>
      </c>
      <c r="B816" s="156">
        <v>98867.9857</v>
      </c>
      <c r="C816" s="152">
        <v>156551.9542</v>
      </c>
      <c r="D816" s="159">
        <v>141956.69</v>
      </c>
      <c r="E816" s="152">
        <v>33510.953</v>
      </c>
      <c r="F816" s="152">
        <v>204403.3913</v>
      </c>
      <c r="G816" s="152">
        <v>10070.83</v>
      </c>
      <c r="H816" s="152">
        <v>94807.2911</v>
      </c>
      <c r="I816" s="152">
        <v>93511.8465</v>
      </c>
    </row>
    <row r="817">
      <c r="A817" s="152">
        <v>1.5357744E9</v>
      </c>
      <c r="B817" s="152">
        <v>98867.9857</v>
      </c>
      <c r="C817" s="156">
        <v>156809.9707</v>
      </c>
      <c r="D817" s="160">
        <v>141917.22</v>
      </c>
      <c r="E817" s="152">
        <v>33289.023</v>
      </c>
      <c r="F817" s="152">
        <v>204452.7498</v>
      </c>
      <c r="G817" s="152">
        <v>10066.1103</v>
      </c>
      <c r="H817" s="152">
        <v>94807.2911</v>
      </c>
      <c r="I817" s="152">
        <v>93968.8908</v>
      </c>
    </row>
    <row r="818">
      <c r="A818" s="156">
        <v>1.5360696E9</v>
      </c>
      <c r="B818" s="156">
        <v>98867.9857</v>
      </c>
      <c r="C818" s="152">
        <v>156809.9707</v>
      </c>
      <c r="D818" s="159">
        <v>141917.22</v>
      </c>
      <c r="E818" s="152">
        <v>33401.5718</v>
      </c>
      <c r="F818" s="152">
        <v>204452.7498</v>
      </c>
      <c r="G818" s="152">
        <v>10064.1017</v>
      </c>
      <c r="H818" s="152">
        <v>95080.3016</v>
      </c>
      <c r="I818" s="152">
        <v>93880.5818</v>
      </c>
    </row>
    <row r="819">
      <c r="A819" s="156">
        <v>1.53612E9</v>
      </c>
      <c r="B819" s="156">
        <v>98852.6292</v>
      </c>
      <c r="C819" s="152">
        <v>160037.5753</v>
      </c>
      <c r="D819" s="160">
        <v>141351.95</v>
      </c>
      <c r="E819" s="152">
        <v>33382.6317</v>
      </c>
      <c r="F819" s="152">
        <v>203962.6129</v>
      </c>
      <c r="G819" s="152">
        <v>10069.2059</v>
      </c>
      <c r="H819" s="152">
        <v>95281.3506</v>
      </c>
      <c r="I819" s="152">
        <v>94077.0243</v>
      </c>
    </row>
    <row r="820">
      <c r="A820" s="152">
        <v>1.5362064E9</v>
      </c>
      <c r="B820" s="152">
        <v>98715.1299</v>
      </c>
      <c r="C820" s="156">
        <v>157678.3159</v>
      </c>
      <c r="D820" s="159">
        <v>141202.97</v>
      </c>
      <c r="E820" s="152">
        <v>33272.7611</v>
      </c>
      <c r="F820" s="152">
        <v>203087.6503</v>
      </c>
      <c r="G820" s="152">
        <v>10068.3476</v>
      </c>
      <c r="H820" s="152">
        <v>94890.1604</v>
      </c>
      <c r="I820" s="152">
        <v>93734.962</v>
      </c>
    </row>
    <row r="821">
      <c r="A821" s="156">
        <v>1.5362928E9</v>
      </c>
      <c r="B821" s="156">
        <v>98715.1299</v>
      </c>
      <c r="C821" s="152">
        <v>154598.8392</v>
      </c>
      <c r="D821" s="160">
        <v>141187.28</v>
      </c>
      <c r="E821" s="152">
        <v>33438.9509</v>
      </c>
      <c r="F821" s="152">
        <v>202154.0093</v>
      </c>
      <c r="G821" s="152">
        <v>10070.7448</v>
      </c>
      <c r="H821" s="152">
        <v>94474.3406</v>
      </c>
      <c r="I821" s="152">
        <v>93841.6537</v>
      </c>
    </row>
    <row r="822">
      <c r="A822" s="152">
        <v>1.5363792E9</v>
      </c>
      <c r="B822" s="152">
        <v>98715.1299</v>
      </c>
      <c r="C822" s="156">
        <v>154308.8192</v>
      </c>
      <c r="D822" s="159">
        <v>140680.5</v>
      </c>
      <c r="E822" s="152">
        <v>33119.4927</v>
      </c>
      <c r="F822" s="152">
        <v>201426.3563</v>
      </c>
      <c r="G822" s="152">
        <v>10064.04</v>
      </c>
      <c r="H822" s="152">
        <v>94474.3406</v>
      </c>
      <c r="I822" s="152">
        <v>94317.8015</v>
      </c>
    </row>
    <row r="823">
      <c r="A823" s="156">
        <v>1.536588E9</v>
      </c>
      <c r="B823" s="156">
        <v>98715.1299</v>
      </c>
      <c r="C823" s="152">
        <v>154308.8192</v>
      </c>
      <c r="D823" s="160">
        <v>140680.5</v>
      </c>
      <c r="E823" s="152">
        <v>33150.5194</v>
      </c>
      <c r="F823" s="152">
        <v>201426.3563</v>
      </c>
      <c r="G823" s="152">
        <v>10066.4518</v>
      </c>
      <c r="H823" s="152">
        <v>94888.86</v>
      </c>
      <c r="I823" s="152">
        <v>94265.537</v>
      </c>
    </row>
    <row r="824">
      <c r="A824" s="156">
        <v>1.5366384E9</v>
      </c>
      <c r="B824" s="156">
        <v>98715.1299</v>
      </c>
      <c r="C824" s="152">
        <v>158038.1188</v>
      </c>
      <c r="D824" s="160">
        <v>140893.16</v>
      </c>
      <c r="E824" s="152">
        <v>33179.2889</v>
      </c>
      <c r="F824" s="152">
        <v>202037.6567</v>
      </c>
      <c r="G824" s="152">
        <v>10074.5799</v>
      </c>
      <c r="H824" s="152">
        <v>95239.283</v>
      </c>
      <c r="I824" s="152">
        <v>94028.3642</v>
      </c>
    </row>
    <row r="825">
      <c r="A825" s="152">
        <v>1.5367248E9</v>
      </c>
      <c r="B825" s="152">
        <v>98715.1299</v>
      </c>
      <c r="C825" s="156">
        <v>160681.8949</v>
      </c>
      <c r="D825" s="159">
        <v>140889.82</v>
      </c>
      <c r="E825" s="152">
        <v>33066.8008</v>
      </c>
      <c r="F825" s="152">
        <v>203157.2241</v>
      </c>
      <c r="G825" s="152">
        <v>10060.3233</v>
      </c>
      <c r="H825" s="152">
        <v>95271.8057</v>
      </c>
      <c r="I825" s="152">
        <v>94014.3068</v>
      </c>
    </row>
    <row r="826">
      <c r="A826" s="156">
        <v>1.5368112E9</v>
      </c>
      <c r="B826" s="156">
        <v>98715.1299</v>
      </c>
      <c r="C826" s="152">
        <v>161406.0941</v>
      </c>
      <c r="D826" s="160">
        <v>141279.11</v>
      </c>
      <c r="E826" s="152">
        <v>33006.009</v>
      </c>
      <c r="F826" s="152">
        <v>203199.6248</v>
      </c>
      <c r="G826" s="152">
        <v>10057.4651</v>
      </c>
      <c r="H826" s="152">
        <v>95131.4033</v>
      </c>
      <c r="I826" s="152">
        <v>93800.9234</v>
      </c>
    </row>
    <row r="827">
      <c r="A827" s="152">
        <v>1.5368976E9</v>
      </c>
      <c r="B827" s="152">
        <v>98715.1299</v>
      </c>
      <c r="C827" s="156">
        <v>161521.6384</v>
      </c>
      <c r="D827" s="159">
        <v>141602.18</v>
      </c>
      <c r="E827" s="152">
        <v>32566.2212</v>
      </c>
      <c r="F827" s="152">
        <v>205023.4097</v>
      </c>
      <c r="G827" s="152">
        <v>10062.0633</v>
      </c>
      <c r="H827" s="152">
        <v>95674.1048</v>
      </c>
      <c r="I827" s="152">
        <v>93325.8569</v>
      </c>
    </row>
    <row r="828">
      <c r="A828" s="156">
        <v>1.536984E9</v>
      </c>
      <c r="B828" s="156">
        <v>98715.1299</v>
      </c>
      <c r="C828" s="152">
        <v>161493.0334</v>
      </c>
      <c r="D828" s="160">
        <v>141227.44</v>
      </c>
      <c r="E828" s="152">
        <v>32620.2232</v>
      </c>
      <c r="F828" s="152">
        <v>205118.0714</v>
      </c>
      <c r="G828" s="152">
        <v>10058.8553</v>
      </c>
      <c r="H828" s="152">
        <v>95674.1048</v>
      </c>
      <c r="I828" s="152">
        <v>93802.3652</v>
      </c>
    </row>
    <row r="829">
      <c r="A829" s="152">
        <v>1.5371928E9</v>
      </c>
      <c r="B829" s="152">
        <v>98715.1299</v>
      </c>
      <c r="C829" s="156">
        <v>161493.0334</v>
      </c>
      <c r="D829" s="159">
        <v>141227.44</v>
      </c>
      <c r="E829" s="152">
        <v>32626.0091</v>
      </c>
      <c r="F829" s="152">
        <v>205118.0714</v>
      </c>
      <c r="G829" s="152">
        <v>10055.7867</v>
      </c>
      <c r="H829" s="152">
        <v>95476.8145</v>
      </c>
      <c r="I829" s="152">
        <v>93812.8181</v>
      </c>
    </row>
    <row r="830">
      <c r="A830" s="152">
        <v>1.5372432E9</v>
      </c>
      <c r="B830" s="152">
        <v>98715.1299</v>
      </c>
      <c r="C830" s="156">
        <v>156880.5336</v>
      </c>
      <c r="D830" s="159">
        <v>141049.62</v>
      </c>
      <c r="E830" s="152">
        <v>32903.6939</v>
      </c>
      <c r="F830" s="152">
        <v>203397.4123</v>
      </c>
      <c r="G830" s="152">
        <v>10048.9471</v>
      </c>
      <c r="H830" s="152">
        <v>95449.5112</v>
      </c>
      <c r="I830" s="152">
        <v>93486.9758</v>
      </c>
    </row>
    <row r="831">
      <c r="A831" s="156">
        <v>1.5373296E9</v>
      </c>
      <c r="B831" s="156">
        <v>98715.1299</v>
      </c>
      <c r="C831" s="152">
        <v>158051.4152</v>
      </c>
      <c r="D831" s="160">
        <v>141027.01</v>
      </c>
      <c r="E831" s="152">
        <v>32915.9945</v>
      </c>
      <c r="F831" s="152">
        <v>205133.6856</v>
      </c>
      <c r="G831" s="152">
        <v>10074.7877</v>
      </c>
      <c r="H831" s="152">
        <v>95459.0142</v>
      </c>
      <c r="I831" s="152">
        <v>93419.933</v>
      </c>
    </row>
    <row r="832">
      <c r="A832" s="152">
        <v>1.537416E9</v>
      </c>
      <c r="B832" s="152">
        <v>98715.1299</v>
      </c>
      <c r="C832" s="156">
        <v>156146.5905</v>
      </c>
      <c r="D832" s="159">
        <v>141046.04</v>
      </c>
      <c r="E832" s="152">
        <v>32700.214</v>
      </c>
      <c r="F832" s="152">
        <v>205454.3968</v>
      </c>
      <c r="G832" s="152">
        <v>10087.1716</v>
      </c>
      <c r="H832" s="152">
        <v>95484.9665</v>
      </c>
      <c r="I832" s="152">
        <v>93448.0478</v>
      </c>
    </row>
    <row r="833">
      <c r="A833" s="156">
        <v>1.5375024E9</v>
      </c>
      <c r="B833" s="156">
        <v>98715.1299</v>
      </c>
      <c r="C833" s="152">
        <v>156823.5568</v>
      </c>
      <c r="D833" s="160">
        <v>142182.29</v>
      </c>
      <c r="E833" s="152">
        <v>32634.7684</v>
      </c>
      <c r="F833" s="152">
        <v>208054.6912</v>
      </c>
      <c r="G833" s="152">
        <v>10084.9904</v>
      </c>
      <c r="H833" s="152">
        <v>95431.1708</v>
      </c>
      <c r="I833" s="152">
        <v>92716.7048</v>
      </c>
    </row>
    <row r="834">
      <c r="A834" s="152">
        <v>1.5375888E9</v>
      </c>
      <c r="B834" s="152">
        <v>98715.1299</v>
      </c>
      <c r="C834" s="156">
        <v>155953.4467</v>
      </c>
      <c r="D834" s="159">
        <v>141551.63</v>
      </c>
      <c r="E834" s="152">
        <v>32722.1506</v>
      </c>
      <c r="F834" s="152">
        <v>207761.581</v>
      </c>
      <c r="G834" s="152">
        <v>10072.4477</v>
      </c>
      <c r="H834" s="152">
        <v>95431.1708</v>
      </c>
      <c r="I834" s="152">
        <v>92914.2287</v>
      </c>
    </row>
    <row r="835">
      <c r="A835" s="156">
        <v>1.5377976E9</v>
      </c>
      <c r="B835" s="156">
        <v>98715.1299</v>
      </c>
      <c r="C835" s="152">
        <v>155953.4467</v>
      </c>
      <c r="D835" s="160">
        <v>141551.63</v>
      </c>
      <c r="E835" s="152">
        <v>32750.8401</v>
      </c>
      <c r="F835" s="152">
        <v>207761.581</v>
      </c>
      <c r="G835" s="152">
        <v>10070.5309</v>
      </c>
      <c r="H835" s="152">
        <v>95344.4612</v>
      </c>
      <c r="I835" s="152">
        <v>92912.7869</v>
      </c>
    </row>
    <row r="836">
      <c r="A836" s="156">
        <v>1.537848E9</v>
      </c>
      <c r="B836" s="156">
        <v>98715.1299</v>
      </c>
      <c r="C836" s="152">
        <v>157489.0127</v>
      </c>
      <c r="D836" s="159">
        <v>141235.54</v>
      </c>
      <c r="E836" s="152">
        <v>32497.5456</v>
      </c>
      <c r="F836" s="152">
        <v>206716.9048</v>
      </c>
      <c r="G836" s="152">
        <v>10075.6849</v>
      </c>
      <c r="H836" s="152">
        <v>94683.6125</v>
      </c>
      <c r="I836" s="152">
        <v>92880.3469</v>
      </c>
    </row>
    <row r="837">
      <c r="A837" s="152">
        <v>1.5379344E9</v>
      </c>
      <c r="B837" s="152">
        <v>98715.1299</v>
      </c>
      <c r="C837" s="156">
        <v>158329.7308</v>
      </c>
      <c r="D837" s="160">
        <v>141195.49</v>
      </c>
      <c r="E837" s="152">
        <v>32522.2468</v>
      </c>
      <c r="F837" s="152">
        <v>206361.6748</v>
      </c>
      <c r="G837" s="152">
        <v>10081.0961</v>
      </c>
      <c r="H837" s="152">
        <v>94825.2652</v>
      </c>
      <c r="I837" s="152">
        <v>92808.6183</v>
      </c>
    </row>
    <row r="838">
      <c r="A838" s="156">
        <v>1.5380208E9</v>
      </c>
      <c r="B838" s="156">
        <v>98715.1299</v>
      </c>
      <c r="C838" s="152">
        <v>159078.3192</v>
      </c>
      <c r="D838" s="159">
        <v>141027.7</v>
      </c>
      <c r="E838" s="152">
        <v>32436.242</v>
      </c>
      <c r="F838" s="152">
        <v>205421.1179</v>
      </c>
      <c r="G838" s="152">
        <v>10073.6106</v>
      </c>
      <c r="H838" s="152">
        <v>94698.0712</v>
      </c>
      <c r="I838" s="152">
        <v>92922.8794</v>
      </c>
    </row>
    <row r="839">
      <c r="A839" s="152">
        <v>1.5381072E9</v>
      </c>
      <c r="B839" s="152">
        <v>98715.1299</v>
      </c>
      <c r="C839" s="156">
        <v>159978.1433</v>
      </c>
      <c r="D839" s="160">
        <v>140927.89</v>
      </c>
      <c r="E839" s="152">
        <v>32183.5383</v>
      </c>
      <c r="F839" s="152">
        <v>206304.9164</v>
      </c>
      <c r="G839" s="152">
        <v>10087.3254</v>
      </c>
      <c r="H839" s="152">
        <v>93677.2097</v>
      </c>
      <c r="I839" s="152">
        <v>93723.2112</v>
      </c>
    </row>
    <row r="840">
      <c r="A840" s="156">
        <v>1.5381936E9</v>
      </c>
      <c r="B840" s="156">
        <v>98715.1299</v>
      </c>
      <c r="C840" s="152">
        <v>160298.4469</v>
      </c>
      <c r="D840" s="159">
        <v>141142.81</v>
      </c>
      <c r="E840" s="152">
        <v>32213.5269</v>
      </c>
      <c r="F840" s="152">
        <v>206270.5731</v>
      </c>
      <c r="G840" s="152">
        <v>10106.7587</v>
      </c>
      <c r="H840" s="152">
        <v>93677.2097</v>
      </c>
      <c r="I840" s="152">
        <v>93977.8636</v>
      </c>
    </row>
    <row r="841">
      <c r="A841" s="152">
        <v>1.5384024E9</v>
      </c>
      <c r="B841" s="152">
        <v>98715.1299</v>
      </c>
      <c r="C841" s="156">
        <v>160298.4469</v>
      </c>
      <c r="D841" s="160">
        <v>141142.81</v>
      </c>
      <c r="E841" s="152">
        <v>32181.0135</v>
      </c>
      <c r="F841" s="152">
        <v>206270.5731</v>
      </c>
      <c r="G841" s="152">
        <v>10115.0503</v>
      </c>
      <c r="H841" s="152">
        <v>93717.3498</v>
      </c>
      <c r="I841" s="152">
        <v>93965.0105</v>
      </c>
    </row>
    <row r="842">
      <c r="A842" s="152">
        <v>1.5384528E9</v>
      </c>
      <c r="B842" s="152">
        <v>98715.1299</v>
      </c>
      <c r="C842" s="156">
        <v>160254.6484</v>
      </c>
      <c r="D842" s="159">
        <v>141003.37</v>
      </c>
      <c r="E842" s="152">
        <v>31992.4129</v>
      </c>
      <c r="F842" s="152">
        <v>207451.8248</v>
      </c>
      <c r="G842" s="152">
        <v>10124.0418</v>
      </c>
      <c r="H842" s="152">
        <v>93728.2903</v>
      </c>
      <c r="I842" s="152">
        <v>94195.965</v>
      </c>
    </row>
    <row r="843">
      <c r="A843" s="156">
        <v>1.5385392E9</v>
      </c>
      <c r="B843" s="156">
        <v>98715.1299</v>
      </c>
      <c r="C843" s="152">
        <v>156782.4138</v>
      </c>
      <c r="D843" s="160">
        <v>141567.62</v>
      </c>
      <c r="E843" s="152">
        <v>32121.509</v>
      </c>
      <c r="F843" s="152">
        <v>207354.7055</v>
      </c>
      <c r="G843" s="152">
        <v>10112.265</v>
      </c>
      <c r="H843" s="152">
        <v>93728.9764</v>
      </c>
      <c r="I843" s="152">
        <v>94409.2464</v>
      </c>
    </row>
    <row r="844">
      <c r="A844" s="152">
        <v>1.5386256E9</v>
      </c>
      <c r="B844" s="152">
        <v>98715.1299</v>
      </c>
      <c r="C844" s="156">
        <v>157835.2912</v>
      </c>
      <c r="D844" s="159">
        <v>140897.97</v>
      </c>
      <c r="E844" s="152">
        <v>32086.07</v>
      </c>
      <c r="F844" s="152">
        <v>207591.1025</v>
      </c>
      <c r="G844" s="152">
        <v>10113.9156</v>
      </c>
      <c r="H844" s="152">
        <v>93740.3586</v>
      </c>
      <c r="I844" s="152">
        <v>95000.8916</v>
      </c>
    </row>
    <row r="845">
      <c r="A845" s="156">
        <v>1.538712E9</v>
      </c>
      <c r="B845" s="156">
        <v>98715.1299</v>
      </c>
      <c r="C845" s="152">
        <v>154295.0776</v>
      </c>
      <c r="D845" s="160">
        <v>140161.74</v>
      </c>
      <c r="E845" s="152">
        <v>32350.4789</v>
      </c>
      <c r="F845" s="152">
        <v>205044.4096</v>
      </c>
      <c r="G845" s="152">
        <v>10092.8802</v>
      </c>
      <c r="H845" s="152">
        <v>93754.9062</v>
      </c>
      <c r="I845" s="152">
        <v>94673.9404</v>
      </c>
    </row>
    <row r="846">
      <c r="A846" s="152">
        <v>1.5387984E9</v>
      </c>
      <c r="B846" s="152">
        <v>98715.1299</v>
      </c>
      <c r="C846" s="156">
        <v>154540.5796</v>
      </c>
      <c r="D846" s="159">
        <v>139612.32</v>
      </c>
      <c r="E846" s="152">
        <v>32302.2177</v>
      </c>
      <c r="F846" s="152">
        <v>203207.6225</v>
      </c>
      <c r="G846" s="152">
        <v>10078.8187</v>
      </c>
      <c r="H846" s="152">
        <v>93754.9062</v>
      </c>
      <c r="I846" s="152">
        <v>94637.3893</v>
      </c>
    </row>
    <row r="847">
      <c r="A847" s="156">
        <v>1.5390072E9</v>
      </c>
      <c r="B847" s="156">
        <v>98715.1299</v>
      </c>
      <c r="C847" s="152">
        <v>154540.5796</v>
      </c>
      <c r="D847" s="160">
        <v>139612.32</v>
      </c>
      <c r="E847" s="152">
        <v>32347.8191</v>
      </c>
      <c r="F847" s="152">
        <v>203207.6225</v>
      </c>
      <c r="G847" s="152">
        <v>10076.9214</v>
      </c>
      <c r="H847" s="152">
        <v>93848.8958</v>
      </c>
      <c r="I847" s="152">
        <v>94621.7246</v>
      </c>
    </row>
    <row r="848">
      <c r="A848" s="156">
        <v>1.5390576E9</v>
      </c>
      <c r="B848" s="156">
        <v>98973.0962</v>
      </c>
      <c r="C848" s="152">
        <v>153692.2535</v>
      </c>
      <c r="D848" s="160">
        <v>139113.18</v>
      </c>
      <c r="E848" s="152">
        <v>32363.0371</v>
      </c>
      <c r="F848" s="152">
        <v>203168.2642</v>
      </c>
      <c r="G848" s="152">
        <v>10079.7001</v>
      </c>
      <c r="H848" s="152">
        <v>93700.1153</v>
      </c>
      <c r="I848" s="152">
        <v>94861.9173</v>
      </c>
    </row>
    <row r="849">
      <c r="A849" s="152">
        <v>1.539144E9</v>
      </c>
      <c r="B849" s="152">
        <v>98838.0102</v>
      </c>
      <c r="C849" s="156">
        <v>151874.7149</v>
      </c>
      <c r="D849" s="159">
        <v>139352.52</v>
      </c>
      <c r="E849" s="152">
        <v>32362.3495</v>
      </c>
      <c r="F849" s="152">
        <v>202753.915</v>
      </c>
      <c r="G849" s="152">
        <v>10079.7112</v>
      </c>
      <c r="H849" s="152">
        <v>93946.3293</v>
      </c>
      <c r="I849" s="152">
        <v>94773.9537</v>
      </c>
    </row>
    <row r="850">
      <c r="A850" s="156">
        <v>1.5392304E9</v>
      </c>
      <c r="B850" s="156">
        <v>98838.0102</v>
      </c>
      <c r="C850" s="152">
        <v>153623.4336</v>
      </c>
      <c r="D850" s="160">
        <v>137242.19</v>
      </c>
      <c r="E850" s="152">
        <v>32459.8763</v>
      </c>
      <c r="F850" s="152">
        <v>192598.8029</v>
      </c>
      <c r="G850" s="152">
        <v>10045.1961</v>
      </c>
      <c r="H850" s="152">
        <v>94403.9032</v>
      </c>
      <c r="I850" s="152">
        <v>94550.6308</v>
      </c>
    </row>
    <row r="851">
      <c r="A851" s="152">
        <v>1.5393168E9</v>
      </c>
      <c r="B851" s="152">
        <v>98838.0102</v>
      </c>
      <c r="C851" s="156">
        <v>151965.8351</v>
      </c>
      <c r="D851" s="159">
        <v>137109.85</v>
      </c>
      <c r="E851" s="152">
        <v>32228.1147</v>
      </c>
      <c r="F851" s="152">
        <v>186079.2704</v>
      </c>
      <c r="G851" s="152">
        <v>10050.3162</v>
      </c>
      <c r="H851" s="152">
        <v>94124.9814</v>
      </c>
      <c r="I851" s="152">
        <v>94080.6375</v>
      </c>
    </row>
    <row r="852">
      <c r="A852" s="156">
        <v>1.5394032E9</v>
      </c>
      <c r="B852" s="156">
        <v>98838.0102</v>
      </c>
      <c r="C852" s="152">
        <v>155425.5191</v>
      </c>
      <c r="D852" s="160">
        <v>137703.61</v>
      </c>
      <c r="E852" s="152">
        <v>32134.2279</v>
      </c>
      <c r="F852" s="152">
        <v>190150.5048</v>
      </c>
      <c r="G852" s="152">
        <v>10061.9484</v>
      </c>
      <c r="H852" s="152">
        <v>94124.9814</v>
      </c>
      <c r="I852" s="152">
        <v>93834.4887</v>
      </c>
    </row>
    <row r="853">
      <c r="A853" s="152">
        <v>1.539612E9</v>
      </c>
      <c r="B853" s="152">
        <v>98838.0102</v>
      </c>
      <c r="C853" s="156">
        <v>155425.5191</v>
      </c>
      <c r="D853" s="159">
        <v>137703.61</v>
      </c>
      <c r="E853" s="152">
        <v>32174.1796</v>
      </c>
      <c r="F853" s="152">
        <v>190150.5048</v>
      </c>
      <c r="G853" s="152">
        <v>10063.8768</v>
      </c>
      <c r="H853" s="152">
        <v>94106.8999</v>
      </c>
      <c r="I853" s="152">
        <v>93759.5915</v>
      </c>
    </row>
    <row r="854">
      <c r="A854" s="152">
        <v>1.5396624E9</v>
      </c>
      <c r="B854" s="152">
        <v>98838.0102</v>
      </c>
      <c r="C854" s="156">
        <v>162447.4069</v>
      </c>
      <c r="D854" s="159">
        <v>137570.3</v>
      </c>
      <c r="E854" s="152">
        <v>32048.7848</v>
      </c>
      <c r="F854" s="152">
        <v>188483.347</v>
      </c>
      <c r="G854" s="152">
        <v>10062.9203</v>
      </c>
      <c r="H854" s="152">
        <v>94084.507</v>
      </c>
      <c r="I854" s="152">
        <v>94023.5537</v>
      </c>
    </row>
    <row r="855">
      <c r="A855" s="156">
        <v>1.5397488E9</v>
      </c>
      <c r="B855" s="156">
        <v>98838.0102</v>
      </c>
      <c r="C855" s="152">
        <v>159722.5299</v>
      </c>
      <c r="D855" s="160">
        <v>138972.44</v>
      </c>
      <c r="E855" s="152">
        <v>31839.9487</v>
      </c>
      <c r="F855" s="152">
        <v>195007.6502</v>
      </c>
      <c r="G855" s="152">
        <v>10065.3398</v>
      </c>
      <c r="H855" s="152">
        <v>94097.0501</v>
      </c>
      <c r="I855" s="152">
        <v>93970.1135</v>
      </c>
    </row>
    <row r="856">
      <c r="A856" s="152">
        <v>1.5398352E9</v>
      </c>
      <c r="B856" s="152">
        <v>98838.0102</v>
      </c>
      <c r="C856" s="156">
        <v>157216.3487</v>
      </c>
      <c r="D856" s="159">
        <v>138791.2</v>
      </c>
      <c r="E856" s="152">
        <v>31639.0921</v>
      </c>
      <c r="F856" s="152">
        <v>195059.0726</v>
      </c>
      <c r="G856" s="152">
        <v>10068.5719</v>
      </c>
      <c r="H856" s="152">
        <v>94097.9878</v>
      </c>
      <c r="I856" s="152">
        <v>93364.053</v>
      </c>
    </row>
    <row r="857">
      <c r="A857" s="156">
        <v>1.5399216E9</v>
      </c>
      <c r="B857" s="156">
        <v>98838.0102</v>
      </c>
      <c r="C857" s="152">
        <v>157099.7036</v>
      </c>
      <c r="D857" s="160">
        <v>137881.0</v>
      </c>
      <c r="E857" s="152">
        <v>31767.3388</v>
      </c>
      <c r="F857" s="152">
        <v>190674.5611</v>
      </c>
      <c r="G857" s="152">
        <v>10077.3596</v>
      </c>
      <c r="H857" s="152">
        <v>94118.281</v>
      </c>
      <c r="I857" s="152">
        <v>92980.6601</v>
      </c>
    </row>
    <row r="858">
      <c r="A858" s="152">
        <v>1.540008E9</v>
      </c>
      <c r="B858" s="152">
        <v>98838.0102</v>
      </c>
      <c r="C858" s="156">
        <v>157133.5728</v>
      </c>
      <c r="D858" s="159">
        <v>137804.53</v>
      </c>
      <c r="E858" s="152">
        <v>31728.4862</v>
      </c>
      <c r="F858" s="152">
        <v>190448.0401</v>
      </c>
      <c r="G858" s="152">
        <v>10066.8244</v>
      </c>
      <c r="H858" s="152">
        <v>94118.281</v>
      </c>
      <c r="I858" s="152">
        <v>93468.5043</v>
      </c>
    </row>
    <row r="859">
      <c r="A859" s="156">
        <v>1.5402168E9</v>
      </c>
      <c r="B859" s="156">
        <v>98838.0102</v>
      </c>
      <c r="C859" s="152">
        <v>157133.5728</v>
      </c>
      <c r="D859" s="160">
        <v>137804.53</v>
      </c>
      <c r="E859" s="152">
        <v>31755.7934</v>
      </c>
      <c r="F859" s="152">
        <v>190448.0401</v>
      </c>
      <c r="G859" s="152">
        <v>10067.373</v>
      </c>
      <c r="H859" s="152">
        <v>94096.4613</v>
      </c>
      <c r="I859" s="152">
        <v>93437.7357</v>
      </c>
    </row>
    <row r="860">
      <c r="A860" s="156">
        <v>1.5402672E9</v>
      </c>
      <c r="B860" s="156">
        <v>98838.0102</v>
      </c>
      <c r="C860" s="152">
        <v>157130.7504</v>
      </c>
      <c r="D860" s="160">
        <v>137381.4</v>
      </c>
      <c r="E860" s="152">
        <v>31737.9246</v>
      </c>
      <c r="F860" s="152">
        <v>189192.419</v>
      </c>
      <c r="G860" s="152">
        <v>10070.7592</v>
      </c>
      <c r="H860" s="152">
        <v>94106.8918</v>
      </c>
      <c r="I860" s="152">
        <v>93068.5125</v>
      </c>
    </row>
    <row r="861">
      <c r="A861" s="152">
        <v>1.5403536E9</v>
      </c>
      <c r="B861" s="152">
        <v>98838.0102</v>
      </c>
      <c r="C861" s="156">
        <v>158114.3699</v>
      </c>
      <c r="D861" s="159">
        <v>137369.2</v>
      </c>
      <c r="E861" s="152">
        <v>31914.853</v>
      </c>
      <c r="F861" s="152">
        <v>187447.2348</v>
      </c>
      <c r="G861" s="152">
        <v>10074.7785</v>
      </c>
      <c r="H861" s="152">
        <v>94091.386</v>
      </c>
      <c r="I861" s="152">
        <v>93117.0945</v>
      </c>
    </row>
    <row r="862">
      <c r="A862" s="156">
        <v>1.54044E9</v>
      </c>
      <c r="B862" s="156">
        <v>98838.0102</v>
      </c>
      <c r="C862" s="152">
        <v>157633.5555</v>
      </c>
      <c r="D862" s="160">
        <v>135770.1</v>
      </c>
      <c r="E862" s="152">
        <v>31909.1502</v>
      </c>
      <c r="F862" s="152">
        <v>178380.1998</v>
      </c>
      <c r="G862" s="152">
        <v>10093.5393</v>
      </c>
      <c r="H862" s="152">
        <v>94126.4459</v>
      </c>
      <c r="I862" s="152">
        <v>92532.4911</v>
      </c>
    </row>
    <row r="863">
      <c r="A863" s="152">
        <v>1.5405264E9</v>
      </c>
      <c r="B863" s="152">
        <v>98838.0102</v>
      </c>
      <c r="C863" s="156">
        <v>157633.5555</v>
      </c>
      <c r="D863" s="159">
        <v>136659.38</v>
      </c>
      <c r="E863" s="152">
        <v>31744.718</v>
      </c>
      <c r="F863" s="152">
        <v>183635.3834</v>
      </c>
      <c r="G863" s="152">
        <v>10100.4576</v>
      </c>
      <c r="H863" s="152">
        <v>94133.9839</v>
      </c>
      <c r="I863" s="152">
        <v>92342.6165</v>
      </c>
    </row>
    <row r="864">
      <c r="A864" s="156">
        <v>1.5406128E9</v>
      </c>
      <c r="B864" s="156">
        <v>98838.0102</v>
      </c>
      <c r="C864" s="152">
        <v>157633.5555</v>
      </c>
      <c r="D864" s="160">
        <v>135865.33</v>
      </c>
      <c r="E864" s="152">
        <v>31740.8706</v>
      </c>
      <c r="F864" s="152">
        <v>178360.0182</v>
      </c>
      <c r="G864" s="152">
        <v>10097.2598</v>
      </c>
      <c r="H864" s="152">
        <v>94133.9839</v>
      </c>
      <c r="I864" s="152">
        <v>92570.547</v>
      </c>
    </row>
    <row r="865">
      <c r="A865" s="152">
        <v>1.5408216E9</v>
      </c>
      <c r="B865" s="152">
        <v>98838.0102</v>
      </c>
      <c r="C865" s="156">
        <v>157633.5555</v>
      </c>
      <c r="D865" s="159">
        <v>135865.33</v>
      </c>
      <c r="E865" s="152">
        <v>31740.8706</v>
      </c>
      <c r="F865" s="152">
        <v>178360.0182</v>
      </c>
      <c r="G865" s="152">
        <v>10097.2598</v>
      </c>
      <c r="H865" s="152">
        <v>94115.2798</v>
      </c>
      <c r="I865" s="152">
        <v>92570.547</v>
      </c>
    </row>
    <row r="866">
      <c r="A866" s="152">
        <v>1.540872E9</v>
      </c>
      <c r="B866" s="152">
        <v>98838.0102</v>
      </c>
      <c r="C866" s="156">
        <v>157633.5555</v>
      </c>
      <c r="D866" s="159">
        <v>135308.23</v>
      </c>
      <c r="E866" s="152">
        <v>31624.6183</v>
      </c>
      <c r="F866" s="152">
        <v>176795.5761</v>
      </c>
      <c r="G866" s="152">
        <v>10096.8671</v>
      </c>
      <c r="H866" s="152">
        <v>94120.9896</v>
      </c>
      <c r="I866" s="152">
        <v>92345.8553</v>
      </c>
    </row>
    <row r="867">
      <c r="A867" s="156">
        <v>1.5409584E9</v>
      </c>
      <c r="B867" s="156">
        <v>98838.0102</v>
      </c>
      <c r="C867" s="152">
        <v>157633.5555</v>
      </c>
      <c r="D867" s="160">
        <v>135897.2</v>
      </c>
      <c r="E867" s="152">
        <v>31388.5058</v>
      </c>
      <c r="F867" s="152">
        <v>181250.4097</v>
      </c>
      <c r="G867" s="152">
        <v>10109.4349</v>
      </c>
      <c r="H867" s="152">
        <v>93971.266</v>
      </c>
      <c r="I867" s="152">
        <v>92097.6822</v>
      </c>
    </row>
    <row r="868">
      <c r="A868" s="152">
        <v>1.5410448E9</v>
      </c>
      <c r="B868" s="152">
        <v>98838.0102</v>
      </c>
      <c r="C868" s="156">
        <v>157633.5555</v>
      </c>
      <c r="D868" s="159">
        <v>136271.43</v>
      </c>
      <c r="E868" s="152">
        <v>31589.5038</v>
      </c>
      <c r="F868" s="152">
        <v>184371.7414</v>
      </c>
      <c r="G868" s="152">
        <v>10106.3815</v>
      </c>
      <c r="H868" s="152">
        <v>94585.6903</v>
      </c>
      <c r="I868" s="152">
        <v>91851.5334</v>
      </c>
    </row>
    <row r="869">
      <c r="A869" s="156">
        <v>1.5411312E9</v>
      </c>
      <c r="B869" s="156">
        <v>98838.0102</v>
      </c>
      <c r="C869" s="152">
        <v>157633.5555</v>
      </c>
      <c r="D869" s="160">
        <v>137347.57</v>
      </c>
      <c r="E869" s="152">
        <v>31506.7894</v>
      </c>
      <c r="F869" s="152">
        <v>187433.2002</v>
      </c>
      <c r="G869" s="152">
        <v>10098.3413</v>
      </c>
      <c r="H869" s="152">
        <v>94894.2044</v>
      </c>
      <c r="I869" s="152">
        <v>92567.3082</v>
      </c>
    </row>
    <row r="870">
      <c r="A870" s="152">
        <v>1.5412176E9</v>
      </c>
      <c r="B870" s="152">
        <v>98838.0102</v>
      </c>
      <c r="C870" s="156">
        <v>157633.5555</v>
      </c>
      <c r="D870" s="159">
        <v>136574.33</v>
      </c>
      <c r="E870" s="152">
        <v>31278.7285</v>
      </c>
      <c r="F870" s="152">
        <v>185636.5669</v>
      </c>
      <c r="G870" s="152">
        <v>10096.1484</v>
      </c>
      <c r="H870" s="152">
        <v>94894.2044</v>
      </c>
      <c r="I870" s="152">
        <v>92441.8047</v>
      </c>
    </row>
    <row r="871">
      <c r="A871" s="156">
        <v>1.54143E9</v>
      </c>
      <c r="B871" s="156">
        <v>98838.0102</v>
      </c>
      <c r="C871" s="152">
        <v>157633.5555</v>
      </c>
      <c r="D871" s="160">
        <v>136574.33</v>
      </c>
      <c r="E871" s="152">
        <v>31278.7285</v>
      </c>
      <c r="F871" s="152">
        <v>185636.5669</v>
      </c>
      <c r="G871" s="152">
        <v>10093.2816</v>
      </c>
      <c r="H871" s="152">
        <v>94767.8663</v>
      </c>
      <c r="I871" s="152">
        <v>92527.2281</v>
      </c>
    </row>
    <row r="872">
      <c r="A872" s="156">
        <v>1.5414804E9</v>
      </c>
      <c r="B872" s="156">
        <v>98838.0102</v>
      </c>
      <c r="C872" s="152">
        <v>157633.5555</v>
      </c>
      <c r="D872" s="160">
        <v>136972.27</v>
      </c>
      <c r="E872" s="152">
        <v>31078.5791</v>
      </c>
      <c r="F872" s="152">
        <v>187357.1072</v>
      </c>
      <c r="G872" s="152">
        <v>10090.1934</v>
      </c>
      <c r="H872" s="152">
        <v>94458.8869</v>
      </c>
      <c r="I872" s="152">
        <v>92613.0563</v>
      </c>
    </row>
    <row r="873">
      <c r="A873" s="152">
        <v>1.5415668E9</v>
      </c>
      <c r="B873" s="152">
        <v>98838.0102</v>
      </c>
      <c r="C873" s="156">
        <v>156929.2739</v>
      </c>
      <c r="D873" s="159">
        <v>137268.6</v>
      </c>
      <c r="E873" s="152">
        <v>31140.8259</v>
      </c>
      <c r="F873" s="152">
        <v>189218.1436</v>
      </c>
      <c r="G873" s="152">
        <v>10083.0192</v>
      </c>
      <c r="H873" s="152">
        <v>94042.7664</v>
      </c>
      <c r="I873" s="152">
        <v>92876.2088</v>
      </c>
    </row>
    <row r="874">
      <c r="A874" s="156">
        <v>1.5416532E9</v>
      </c>
      <c r="B874" s="156">
        <v>98838.0102</v>
      </c>
      <c r="C874" s="152">
        <v>162361.7711</v>
      </c>
      <c r="D874" s="160">
        <v>138715.05</v>
      </c>
      <c r="E874" s="152">
        <v>31115.3363</v>
      </c>
      <c r="F874" s="152">
        <v>195661.7102</v>
      </c>
      <c r="G874" s="152">
        <v>10085.5064</v>
      </c>
      <c r="H874" s="152">
        <v>93669.9609</v>
      </c>
      <c r="I874" s="152">
        <v>92809.4085</v>
      </c>
    </row>
    <row r="875">
      <c r="A875" s="152">
        <v>1.5417396E9</v>
      </c>
      <c r="B875" s="152">
        <v>98838.0102</v>
      </c>
      <c r="C875" s="156">
        <v>150858.4351</v>
      </c>
      <c r="D875" s="159">
        <v>138516.38</v>
      </c>
      <c r="E875" s="152">
        <v>31228.0591</v>
      </c>
      <c r="F875" s="152">
        <v>195091.8935</v>
      </c>
      <c r="G875" s="152">
        <v>10092.4972</v>
      </c>
      <c r="H875" s="152">
        <v>94115.3429</v>
      </c>
      <c r="I875" s="152">
        <v>92285.1278</v>
      </c>
    </row>
    <row r="876">
      <c r="A876" s="156">
        <v>1.541826E9</v>
      </c>
      <c r="B876" s="156">
        <v>98838.0102</v>
      </c>
      <c r="C876" s="152">
        <v>147104.0208</v>
      </c>
      <c r="D876" s="160">
        <v>137710.24</v>
      </c>
      <c r="E876" s="152">
        <v>31242.6387</v>
      </c>
      <c r="F876" s="152">
        <v>192216.1138</v>
      </c>
      <c r="G876" s="152">
        <v>10091.8891</v>
      </c>
      <c r="H876" s="152">
        <v>94115.3429</v>
      </c>
      <c r="I876" s="152">
        <v>92017.5219</v>
      </c>
    </row>
    <row r="877">
      <c r="A877" s="152">
        <v>1.5420348E9</v>
      </c>
      <c r="B877" s="152">
        <v>98838.0102</v>
      </c>
      <c r="C877" s="156">
        <v>147104.0208</v>
      </c>
      <c r="D877" s="159">
        <v>137710.24</v>
      </c>
      <c r="E877" s="152">
        <v>31246.8225</v>
      </c>
      <c r="F877" s="152">
        <v>192216.1138</v>
      </c>
      <c r="G877" s="152">
        <v>10097.675</v>
      </c>
      <c r="H877" s="152">
        <v>93731.9245</v>
      </c>
      <c r="I877" s="152">
        <v>91928.4549</v>
      </c>
    </row>
    <row r="878">
      <c r="A878" s="152">
        <v>1.5420852E9</v>
      </c>
      <c r="B878" s="152">
        <v>97182.0613</v>
      </c>
      <c r="C878" s="156">
        <v>148220.5516</v>
      </c>
      <c r="D878" s="159">
        <v>136432.83</v>
      </c>
      <c r="E878" s="152">
        <v>31286.0219</v>
      </c>
      <c r="F878" s="152">
        <v>186351.7078</v>
      </c>
      <c r="G878" s="152">
        <v>10106.9764</v>
      </c>
      <c r="H878" s="152">
        <v>93776.5256</v>
      </c>
      <c r="I878" s="152">
        <v>91115.921</v>
      </c>
    </row>
    <row r="879">
      <c r="A879" s="156">
        <v>1.5421716E9</v>
      </c>
      <c r="B879" s="156">
        <v>97353.7622</v>
      </c>
      <c r="C879" s="152">
        <v>148435.6346</v>
      </c>
      <c r="D879" s="160">
        <v>136303.32</v>
      </c>
      <c r="E879" s="152">
        <v>31282.1261</v>
      </c>
      <c r="F879" s="152">
        <v>185851.0812</v>
      </c>
      <c r="G879" s="152">
        <v>10091.2302</v>
      </c>
      <c r="H879" s="152">
        <v>94083.0135</v>
      </c>
      <c r="I879" s="152">
        <v>91824.8133</v>
      </c>
    </row>
    <row r="880">
      <c r="A880" s="152">
        <v>1.542258E9</v>
      </c>
      <c r="B880" s="152">
        <v>97353.7622</v>
      </c>
      <c r="C880" s="156">
        <v>147301.4383</v>
      </c>
      <c r="D880" s="159">
        <v>136156.48</v>
      </c>
      <c r="E880" s="152">
        <v>31286.8783</v>
      </c>
      <c r="F880" s="152">
        <v>183798.0212</v>
      </c>
      <c r="G880" s="152">
        <v>10094.1992</v>
      </c>
      <c r="H880" s="152">
        <v>93794.8353</v>
      </c>
      <c r="I880" s="152">
        <v>91829.2667</v>
      </c>
    </row>
    <row r="881">
      <c r="A881" s="156">
        <v>1.5423444E9</v>
      </c>
      <c r="B881" s="156">
        <v>97353.7622</v>
      </c>
      <c r="C881" s="152">
        <v>146091.5398</v>
      </c>
      <c r="D881" s="160">
        <v>136855.04</v>
      </c>
      <c r="E881" s="152">
        <v>31168.4751</v>
      </c>
      <c r="F881" s="152">
        <v>186861.5859</v>
      </c>
      <c r="G881" s="152">
        <v>10122.5844</v>
      </c>
      <c r="H881" s="152">
        <v>92983.685</v>
      </c>
      <c r="I881" s="152">
        <v>91933.3131</v>
      </c>
    </row>
    <row r="882">
      <c r="A882" s="152">
        <v>1.5424308E9</v>
      </c>
      <c r="B882" s="152">
        <v>97353.7622</v>
      </c>
      <c r="C882" s="156">
        <v>145352.1836</v>
      </c>
      <c r="D882" s="159">
        <v>137459.81</v>
      </c>
      <c r="E882" s="152">
        <v>31159.5545</v>
      </c>
      <c r="F882" s="152">
        <v>187652.5202</v>
      </c>
      <c r="G882" s="152">
        <v>10119.6786</v>
      </c>
      <c r="H882" s="152">
        <v>92983.685</v>
      </c>
      <c r="I882" s="152">
        <v>92694.4311</v>
      </c>
    </row>
    <row r="883">
      <c r="A883" s="156">
        <v>1.5426396E9</v>
      </c>
      <c r="B883" s="156">
        <v>97353.7622</v>
      </c>
      <c r="C883" s="152">
        <v>145352.1836</v>
      </c>
      <c r="D883" s="160">
        <v>137459.81</v>
      </c>
      <c r="E883" s="152">
        <v>31185.6485</v>
      </c>
      <c r="F883" s="152">
        <v>187652.5202</v>
      </c>
      <c r="G883" s="152">
        <v>10118.4162</v>
      </c>
      <c r="H883" s="152">
        <v>93045.483</v>
      </c>
      <c r="I883" s="152">
        <v>92653.5413</v>
      </c>
    </row>
    <row r="884">
      <c r="A884" s="156">
        <v>1.54269E9</v>
      </c>
      <c r="B884" s="156">
        <v>97353.7622</v>
      </c>
      <c r="C884" s="152">
        <v>145164.4003</v>
      </c>
      <c r="D884" s="160">
        <v>136457.0</v>
      </c>
      <c r="E884" s="152">
        <v>31178.342</v>
      </c>
      <c r="F884" s="152">
        <v>182626.5634</v>
      </c>
      <c r="G884" s="152">
        <v>10103.988</v>
      </c>
      <c r="H884" s="152">
        <v>93024.4797</v>
      </c>
      <c r="I884" s="152">
        <v>92982.2795</v>
      </c>
    </row>
    <row r="885">
      <c r="A885" s="152">
        <v>1.5427764E9</v>
      </c>
      <c r="B885" s="152">
        <v>96887.5753</v>
      </c>
      <c r="C885" s="156">
        <v>144398.5297</v>
      </c>
      <c r="D885" s="159">
        <v>135277.9</v>
      </c>
      <c r="E885" s="152">
        <v>31270.9726</v>
      </c>
      <c r="F885" s="152">
        <v>177162.2687</v>
      </c>
      <c r="G885" s="152">
        <v>10093.3446</v>
      </c>
      <c r="H885" s="152">
        <v>93012.3505</v>
      </c>
      <c r="I885" s="152">
        <v>92316.7061</v>
      </c>
    </row>
    <row r="886">
      <c r="A886" s="156">
        <v>1.5428628E9</v>
      </c>
      <c r="B886" s="156">
        <v>97211.5068</v>
      </c>
      <c r="C886" s="152">
        <v>143827.6767</v>
      </c>
      <c r="D886" s="160">
        <v>135538.12</v>
      </c>
      <c r="E886" s="152">
        <v>31113.5133</v>
      </c>
      <c r="F886" s="152">
        <v>178129.0554</v>
      </c>
      <c r="G886" s="152">
        <v>10102.2895</v>
      </c>
      <c r="H886" s="152">
        <v>93006.8223</v>
      </c>
      <c r="I886" s="152">
        <v>92449.4969</v>
      </c>
    </row>
    <row r="887">
      <c r="A887" s="152">
        <v>1.5429852E9</v>
      </c>
      <c r="B887" s="152">
        <v>97211.5068</v>
      </c>
      <c r="C887" s="156">
        <v>143827.6767</v>
      </c>
      <c r="D887" s="159">
        <v>135538.12</v>
      </c>
      <c r="E887" s="152">
        <v>31078.6635</v>
      </c>
      <c r="F887" s="152">
        <v>178129.0554</v>
      </c>
      <c r="G887" s="152">
        <v>10095.4748</v>
      </c>
      <c r="H887" s="152">
        <v>93010.752</v>
      </c>
      <c r="I887" s="152">
        <v>92566.4985</v>
      </c>
    </row>
    <row r="888">
      <c r="A888" s="152">
        <v>1.5430356E9</v>
      </c>
      <c r="B888" s="152">
        <v>96574.4415</v>
      </c>
      <c r="C888" s="156">
        <v>143903.6887</v>
      </c>
      <c r="D888" s="159">
        <v>135121.81</v>
      </c>
      <c r="E888" s="152">
        <v>31059.7506</v>
      </c>
      <c r="F888" s="152">
        <v>176252.7867</v>
      </c>
      <c r="G888" s="152">
        <v>10102.8063</v>
      </c>
      <c r="H888" s="152">
        <v>93010.752</v>
      </c>
      <c r="I888" s="152">
        <v>92024.8092</v>
      </c>
    </row>
    <row r="889">
      <c r="A889" s="156">
        <v>1.5432444E9</v>
      </c>
      <c r="B889" s="156">
        <v>96574.4415</v>
      </c>
      <c r="C889" s="152">
        <v>143903.6887</v>
      </c>
      <c r="D889" s="160">
        <v>135121.81</v>
      </c>
      <c r="E889" s="152">
        <v>31086.0989</v>
      </c>
      <c r="F889" s="152">
        <v>176252.7867</v>
      </c>
      <c r="G889" s="152">
        <v>10102.5019</v>
      </c>
      <c r="H889" s="152">
        <v>93036.2033</v>
      </c>
      <c r="I889" s="152">
        <v>92038.5741</v>
      </c>
    </row>
    <row r="890">
      <c r="A890" s="156">
        <v>1.5432948E9</v>
      </c>
      <c r="B890" s="156">
        <v>97490.3625</v>
      </c>
      <c r="C890" s="152">
        <v>142505.7891</v>
      </c>
      <c r="D890" s="160">
        <v>136026.8</v>
      </c>
      <c r="E890" s="152">
        <v>30912.6812</v>
      </c>
      <c r="F890" s="152">
        <v>180824.0478</v>
      </c>
      <c r="G890" s="152">
        <v>10105.4851</v>
      </c>
      <c r="H890" s="152">
        <v>92535.8907</v>
      </c>
      <c r="I890" s="152">
        <v>92002.9473</v>
      </c>
    </row>
    <row r="891">
      <c r="A891" s="152">
        <v>1.5433812E9</v>
      </c>
      <c r="B891" s="152">
        <v>97490.3625</v>
      </c>
      <c r="C891" s="156">
        <v>142528.3338</v>
      </c>
      <c r="D891" s="159">
        <v>136073.8</v>
      </c>
      <c r="E891" s="152">
        <v>30900.6038</v>
      </c>
      <c r="F891" s="152">
        <v>181764.0661</v>
      </c>
      <c r="G891" s="152">
        <v>10113.8285</v>
      </c>
      <c r="H891" s="152">
        <v>92232.2017</v>
      </c>
      <c r="I891" s="152">
        <v>91712.265</v>
      </c>
    </row>
    <row r="892">
      <c r="A892" s="156">
        <v>1.5434676E9</v>
      </c>
      <c r="B892" s="156">
        <v>97490.3625</v>
      </c>
      <c r="C892" s="152">
        <v>141957.2646</v>
      </c>
      <c r="D892" s="160">
        <v>137522.42</v>
      </c>
      <c r="E892" s="152">
        <v>30853.9241</v>
      </c>
      <c r="F892" s="152">
        <v>188631.8559</v>
      </c>
      <c r="G892" s="152">
        <v>10105.9659</v>
      </c>
      <c r="H892" s="152">
        <v>92427.1415</v>
      </c>
      <c r="I892" s="152">
        <v>92280.2696</v>
      </c>
    </row>
    <row r="893">
      <c r="A893" s="152">
        <v>1.543554E9</v>
      </c>
      <c r="B893" s="152">
        <v>97490.3625</v>
      </c>
      <c r="C893" s="156">
        <v>142167.3854</v>
      </c>
      <c r="D893" s="159">
        <v>137610.68</v>
      </c>
      <c r="E893" s="152">
        <v>30784.743</v>
      </c>
      <c r="F893" s="152">
        <v>188002.9841</v>
      </c>
      <c r="G893" s="152">
        <v>10111.4008</v>
      </c>
      <c r="H893" s="152">
        <v>92405.3401</v>
      </c>
      <c r="I893" s="152">
        <v>92482.2897</v>
      </c>
    </row>
    <row r="894">
      <c r="A894" s="156">
        <v>1.5436404E9</v>
      </c>
      <c r="B894" s="156">
        <v>97490.3625</v>
      </c>
      <c r="C894" s="152">
        <v>141651.5858</v>
      </c>
      <c r="D894" s="160">
        <v>138145.21</v>
      </c>
      <c r="E894" s="152">
        <v>30849.0084</v>
      </c>
      <c r="F894" s="152">
        <v>189988.2861</v>
      </c>
      <c r="G894" s="152">
        <v>10120.8542</v>
      </c>
      <c r="H894" s="152">
        <v>92405.3401</v>
      </c>
      <c r="I894" s="152">
        <v>91880.6826</v>
      </c>
    </row>
    <row r="895">
      <c r="A895" s="152">
        <v>1.5438492E9</v>
      </c>
      <c r="B895" s="152">
        <v>97490.3625</v>
      </c>
      <c r="C895" s="156">
        <v>141651.5858</v>
      </c>
      <c r="D895" s="159">
        <v>138145.21</v>
      </c>
      <c r="E895" s="152">
        <v>30781.1107</v>
      </c>
      <c r="F895" s="152">
        <v>189988.2861</v>
      </c>
      <c r="G895" s="152">
        <v>10132.4368</v>
      </c>
      <c r="H895" s="152">
        <v>93174.3641</v>
      </c>
      <c r="I895" s="152">
        <v>92078.2494</v>
      </c>
    </row>
    <row r="896">
      <c r="A896" s="152">
        <v>1.5438996E9</v>
      </c>
      <c r="B896" s="152">
        <v>97490.3625</v>
      </c>
      <c r="C896" s="156">
        <v>140661.5919</v>
      </c>
      <c r="D896" s="160">
        <v>139428.72</v>
      </c>
      <c r="E896" s="152">
        <v>30909.1399</v>
      </c>
      <c r="F896" s="152">
        <v>193783.9027</v>
      </c>
      <c r="G896" s="152">
        <v>10133.7203</v>
      </c>
      <c r="H896" s="152">
        <v>93133.5647</v>
      </c>
      <c r="I896" s="152">
        <v>92177.8425</v>
      </c>
    </row>
    <row r="897">
      <c r="A897" s="156">
        <v>1.543986E9</v>
      </c>
      <c r="B897" s="156">
        <v>94677.1642</v>
      </c>
      <c r="C897" s="152">
        <v>143513.1874</v>
      </c>
      <c r="D897" s="159">
        <v>138016.67</v>
      </c>
      <c r="E897" s="152">
        <v>31265.8636</v>
      </c>
      <c r="F897" s="152">
        <v>184121.2112</v>
      </c>
      <c r="G897" s="152">
        <v>10120.5205</v>
      </c>
      <c r="H897" s="152">
        <v>92050.4609</v>
      </c>
      <c r="I897" s="152">
        <v>92079.464</v>
      </c>
    </row>
    <row r="898">
      <c r="A898" s="152">
        <v>1.5441084E9</v>
      </c>
      <c r="B898" s="152">
        <v>94677.1642</v>
      </c>
      <c r="C898" s="156">
        <v>143513.1874</v>
      </c>
      <c r="D898" s="160">
        <v>138016.67</v>
      </c>
      <c r="E898" s="152">
        <v>31112.9378</v>
      </c>
      <c r="F898" s="152">
        <v>184121.2112</v>
      </c>
      <c r="G898" s="152">
        <v>10102.5268</v>
      </c>
      <c r="H898" s="152">
        <v>91156.8287</v>
      </c>
      <c r="I898" s="152">
        <v>92130.4751</v>
      </c>
    </row>
    <row r="899">
      <c r="A899" s="152">
        <v>1.5441588E9</v>
      </c>
      <c r="B899" s="152">
        <v>94534.684</v>
      </c>
      <c r="C899" s="152">
        <v>144429.1466</v>
      </c>
      <c r="D899" s="160">
        <v>138027.5</v>
      </c>
      <c r="E899" s="152">
        <v>31176.2138</v>
      </c>
      <c r="F899" s="152">
        <v>183437.2579</v>
      </c>
      <c r="G899" s="152">
        <v>10082.6717</v>
      </c>
      <c r="H899" s="152">
        <v>91186.9813</v>
      </c>
      <c r="I899" s="152">
        <v>92349.0941</v>
      </c>
    </row>
    <row r="900">
      <c r="A900" s="156">
        <v>1.5442452E9</v>
      </c>
      <c r="B900" s="156">
        <v>94397.334</v>
      </c>
      <c r="C900" s="156">
        <v>139414.8436</v>
      </c>
      <c r="D900" s="159">
        <v>136873.23</v>
      </c>
      <c r="E900" s="152">
        <v>31116.9382</v>
      </c>
      <c r="F900" s="152">
        <v>176569.3943</v>
      </c>
      <c r="G900" s="152">
        <v>10086.0086</v>
      </c>
      <c r="H900" s="152">
        <v>91186.9813</v>
      </c>
      <c r="I900" s="152">
        <v>92376.219</v>
      </c>
    </row>
    <row r="901">
      <c r="A901" s="152">
        <v>1.544454E9</v>
      </c>
      <c r="B901" s="152">
        <v>94397.334</v>
      </c>
      <c r="C901" s="152">
        <v>139414.8436</v>
      </c>
      <c r="D901" s="160">
        <v>136873.23</v>
      </c>
      <c r="E901" s="152">
        <v>31175.6872</v>
      </c>
      <c r="F901" s="152">
        <v>176569.3943</v>
      </c>
      <c r="G901" s="152">
        <v>10080.2336</v>
      </c>
      <c r="H901" s="152">
        <v>91252.6096</v>
      </c>
      <c r="I901" s="152">
        <v>92543.4221</v>
      </c>
    </row>
    <row r="902">
      <c r="A902" s="152">
        <v>1.5445044E9</v>
      </c>
      <c r="B902" s="152">
        <v>94397.334</v>
      </c>
      <c r="C902" s="152">
        <v>139377.1809</v>
      </c>
      <c r="D902" s="160">
        <v>137006.77</v>
      </c>
      <c r="E902" s="152">
        <v>31094.312</v>
      </c>
      <c r="F902" s="152">
        <v>176989.1407</v>
      </c>
      <c r="G902" s="152">
        <v>10077.8039</v>
      </c>
      <c r="H902" s="152">
        <v>91230.3599</v>
      </c>
      <c r="I902" s="152">
        <v>92184.3201</v>
      </c>
    </row>
    <row r="903">
      <c r="A903" s="156">
        <v>1.5445908E9</v>
      </c>
      <c r="B903" s="156">
        <v>94397.334</v>
      </c>
      <c r="C903" s="156">
        <v>140686.1039</v>
      </c>
      <c r="D903" s="159">
        <v>136973.83</v>
      </c>
      <c r="E903" s="152">
        <v>31125.1167</v>
      </c>
      <c r="F903" s="152">
        <v>177061.2153</v>
      </c>
      <c r="G903" s="152">
        <v>10080.7327</v>
      </c>
      <c r="H903" s="152">
        <v>91234.1489</v>
      </c>
      <c r="I903" s="152">
        <v>91907.8076</v>
      </c>
    </row>
    <row r="904">
      <c r="A904" s="152">
        <v>1.5446772E9</v>
      </c>
      <c r="B904" s="152">
        <v>94397.334</v>
      </c>
      <c r="C904" s="152">
        <v>141275.8127</v>
      </c>
      <c r="D904" s="160">
        <v>137218.86</v>
      </c>
      <c r="E904" s="152">
        <v>31114.3434</v>
      </c>
      <c r="F904" s="152">
        <v>178621.9119</v>
      </c>
      <c r="G904" s="152">
        <v>10076.8028</v>
      </c>
      <c r="H904" s="152">
        <v>91243.5061</v>
      </c>
      <c r="I904" s="152">
        <v>92320.7546</v>
      </c>
    </row>
    <row r="905">
      <c r="A905" s="156">
        <v>1.5447636E9</v>
      </c>
      <c r="B905" s="156">
        <v>94397.334</v>
      </c>
      <c r="C905" s="156">
        <v>140081.3849</v>
      </c>
      <c r="D905" s="159">
        <v>137042.03</v>
      </c>
      <c r="E905" s="152">
        <v>31073.005</v>
      </c>
      <c r="F905" s="152">
        <v>178481.1896</v>
      </c>
      <c r="G905" s="152">
        <v>10078.0474</v>
      </c>
      <c r="H905" s="152">
        <v>91240.7146</v>
      </c>
      <c r="I905" s="152">
        <v>92242.6185</v>
      </c>
    </row>
    <row r="906">
      <c r="A906" s="152">
        <v>1.54485E9</v>
      </c>
      <c r="B906" s="152">
        <v>94397.334</v>
      </c>
      <c r="C906" s="152">
        <v>140650.6406</v>
      </c>
      <c r="D906" s="160">
        <v>135844.85</v>
      </c>
      <c r="E906" s="152">
        <v>31128.6373</v>
      </c>
      <c r="F906" s="152">
        <v>173120.5188</v>
      </c>
      <c r="G906" s="152">
        <v>10095.0719</v>
      </c>
      <c r="H906" s="152">
        <v>91240.7146</v>
      </c>
      <c r="I906" s="152">
        <v>91775.4216</v>
      </c>
    </row>
    <row r="907">
      <c r="A907" s="156">
        <v>1.5450588E9</v>
      </c>
      <c r="B907" s="156">
        <v>94397.334</v>
      </c>
      <c r="C907" s="156">
        <v>140650.6406</v>
      </c>
      <c r="D907" s="159">
        <v>135844.85</v>
      </c>
      <c r="E907" s="152">
        <v>31141.0467</v>
      </c>
      <c r="F907" s="152">
        <v>173120.5188</v>
      </c>
      <c r="G907" s="152">
        <v>10094.9948</v>
      </c>
      <c r="H907" s="152">
        <v>91058.0241</v>
      </c>
      <c r="I907" s="152">
        <v>91771.778</v>
      </c>
    </row>
    <row r="908">
      <c r="A908" s="156">
        <v>1.5451092E9</v>
      </c>
      <c r="B908" s="156">
        <v>94397.334</v>
      </c>
      <c r="C908" s="156">
        <v>133864.1382</v>
      </c>
      <c r="D908" s="159">
        <v>135134.6</v>
      </c>
      <c r="E908" s="152">
        <v>31220.3073</v>
      </c>
      <c r="F908" s="152">
        <v>166575.275</v>
      </c>
      <c r="G908" s="152">
        <v>10076.3459</v>
      </c>
      <c r="H908" s="152">
        <v>91409.8155</v>
      </c>
      <c r="I908" s="152">
        <v>92133.309</v>
      </c>
    </row>
    <row r="909">
      <c r="A909" s="152">
        <v>1.5451956E9</v>
      </c>
      <c r="B909" s="152">
        <v>94397.334</v>
      </c>
      <c r="C909" s="152">
        <v>135595.796</v>
      </c>
      <c r="D909" s="160">
        <v>135270.66</v>
      </c>
      <c r="E909" s="152">
        <v>31204.6765</v>
      </c>
      <c r="F909" s="152">
        <v>166436.5067</v>
      </c>
      <c r="G909" s="152">
        <v>10062.5834</v>
      </c>
      <c r="H909" s="152">
        <v>91428.9013</v>
      </c>
      <c r="I909" s="152">
        <v>92346.665</v>
      </c>
    </row>
    <row r="910">
      <c r="A910" s="156">
        <v>1.545282E9</v>
      </c>
      <c r="B910" s="156">
        <v>94397.334</v>
      </c>
      <c r="C910" s="156">
        <v>135949.2966</v>
      </c>
      <c r="D910" s="159">
        <v>134582.36</v>
      </c>
      <c r="E910" s="152">
        <v>31148.2606</v>
      </c>
      <c r="F910" s="152">
        <v>162095.1215</v>
      </c>
      <c r="G910" s="152">
        <v>10075.465</v>
      </c>
      <c r="H910" s="152">
        <v>91197.5049</v>
      </c>
      <c r="I910" s="152">
        <v>92434.1126</v>
      </c>
    </row>
    <row r="911">
      <c r="A911" s="152">
        <v>1.5453684E9</v>
      </c>
      <c r="B911" s="152">
        <v>94397.334</v>
      </c>
      <c r="C911" s="152">
        <v>131950.1819</v>
      </c>
      <c r="D911" s="160">
        <v>134366.07</v>
      </c>
      <c r="E911" s="152">
        <v>31261.0107</v>
      </c>
      <c r="F911" s="152">
        <v>157532.2529</v>
      </c>
      <c r="G911" s="152">
        <v>10067.4061</v>
      </c>
      <c r="H911" s="152">
        <v>91954.8349</v>
      </c>
      <c r="I911" s="152">
        <v>92999.2832</v>
      </c>
    </row>
    <row r="912">
      <c r="A912" s="156">
        <v>1.5454548E9</v>
      </c>
      <c r="B912" s="156">
        <v>94397.334</v>
      </c>
      <c r="C912" s="156">
        <v>131794.6278</v>
      </c>
      <c r="D912" s="159">
        <v>132659.22</v>
      </c>
      <c r="E912" s="152">
        <v>31345.1704</v>
      </c>
      <c r="F912" s="152">
        <v>152059.8365</v>
      </c>
      <c r="G912" s="152">
        <v>10073.2871</v>
      </c>
      <c r="H912" s="152">
        <v>91954.8349</v>
      </c>
      <c r="I912" s="152">
        <v>92312.2527</v>
      </c>
    </row>
    <row r="913">
      <c r="A913" s="152">
        <v>1.5456636E9</v>
      </c>
      <c r="B913" s="152">
        <v>94397.334</v>
      </c>
      <c r="C913" s="152">
        <v>131794.6278</v>
      </c>
      <c r="D913" s="160">
        <v>132659.22</v>
      </c>
      <c r="E913" s="152">
        <v>31366.8697</v>
      </c>
      <c r="F913" s="152">
        <v>152059.8365</v>
      </c>
      <c r="G913" s="152">
        <v>10071.278</v>
      </c>
      <c r="H913" s="152">
        <v>91670.9464</v>
      </c>
      <c r="I913" s="152">
        <v>92317.9206</v>
      </c>
    </row>
    <row r="914">
      <c r="A914" s="152">
        <v>1.545714E9</v>
      </c>
      <c r="B914" s="152">
        <v>94397.334</v>
      </c>
      <c r="C914" s="152">
        <v>133416.5959</v>
      </c>
      <c r="D914" s="159">
        <v>131693.38</v>
      </c>
      <c r="E914" s="152">
        <v>31404.3276</v>
      </c>
      <c r="F914" s="152">
        <v>144938.5681</v>
      </c>
      <c r="G914" s="152">
        <v>10066.7187</v>
      </c>
      <c r="H914" s="152">
        <v>91670.9464</v>
      </c>
      <c r="I914" s="152">
        <v>92591.5992</v>
      </c>
    </row>
    <row r="915">
      <c r="A915" s="156">
        <v>1.5458364E9</v>
      </c>
      <c r="B915" s="156">
        <v>94397.334</v>
      </c>
      <c r="C915" s="156">
        <v>133416.5959</v>
      </c>
      <c r="D915" s="160">
        <v>131693.38</v>
      </c>
      <c r="E915" s="152">
        <v>31404.3276</v>
      </c>
      <c r="F915" s="152">
        <v>144938.5681</v>
      </c>
      <c r="G915" s="152">
        <v>10066.7187</v>
      </c>
      <c r="H915" s="152">
        <v>91124.8711</v>
      </c>
      <c r="I915" s="152">
        <v>92591.5992</v>
      </c>
    </row>
    <row r="916">
      <c r="A916" s="156">
        <v>1.5458868E9</v>
      </c>
      <c r="B916" s="156">
        <v>98521.6146</v>
      </c>
      <c r="C916" s="156">
        <v>131745.045</v>
      </c>
      <c r="D916" s="160">
        <v>134054.46</v>
      </c>
      <c r="E916" s="152">
        <v>31404.3276</v>
      </c>
      <c r="F916" s="152">
        <v>157900.6193</v>
      </c>
      <c r="G916" s="152">
        <v>10066.7187</v>
      </c>
      <c r="H916" s="152">
        <v>91562.6733</v>
      </c>
      <c r="I916" s="152">
        <v>92591.5992</v>
      </c>
    </row>
    <row r="917">
      <c r="A917" s="152">
        <v>1.5459732E9</v>
      </c>
      <c r="B917" s="152">
        <v>97070.4781</v>
      </c>
      <c r="C917" s="152">
        <v>131457.785</v>
      </c>
      <c r="D917" s="159">
        <v>134782.91</v>
      </c>
      <c r="E917" s="152">
        <v>31364.0204</v>
      </c>
      <c r="F917" s="152">
        <v>160336.3197</v>
      </c>
      <c r="G917" s="152">
        <v>10071.9305</v>
      </c>
      <c r="H917" s="152">
        <v>91435.1812</v>
      </c>
      <c r="I917" s="152">
        <v>92788.3563</v>
      </c>
    </row>
    <row r="918">
      <c r="A918" s="156">
        <v>1.5460596E9</v>
      </c>
      <c r="B918" s="156">
        <v>97070.4781</v>
      </c>
      <c r="C918" s="156">
        <v>131167.345</v>
      </c>
      <c r="D918" s="160">
        <v>135133.23</v>
      </c>
      <c r="E918" s="152">
        <v>31401.6577</v>
      </c>
      <c r="F918" s="152">
        <v>159962.3565</v>
      </c>
      <c r="G918" s="152">
        <v>10069.288</v>
      </c>
      <c r="H918" s="152">
        <v>91435.1812</v>
      </c>
      <c r="I918" s="152">
        <v>92899.2852</v>
      </c>
    </row>
    <row r="919">
      <c r="A919" s="152">
        <v>1.5462684E9</v>
      </c>
      <c r="B919" s="152">
        <v>97070.4781</v>
      </c>
      <c r="C919" s="152">
        <v>131167.345</v>
      </c>
      <c r="D919" s="159">
        <v>135133.23</v>
      </c>
      <c r="E919" s="152">
        <v>31411.2228</v>
      </c>
      <c r="F919" s="152">
        <v>159962.3565</v>
      </c>
      <c r="G919" s="152">
        <v>10068.7274</v>
      </c>
      <c r="H919" s="152">
        <v>91075.2399</v>
      </c>
      <c r="I919" s="152">
        <v>92862.039</v>
      </c>
    </row>
    <row r="920">
      <c r="A920" s="152">
        <v>1.5463188E9</v>
      </c>
      <c r="B920" s="152">
        <v>97070.4781</v>
      </c>
      <c r="C920" s="152">
        <v>131094.205</v>
      </c>
      <c r="D920" s="159">
        <v>135836.36</v>
      </c>
      <c r="E920" s="152">
        <v>31528.6258</v>
      </c>
      <c r="F920" s="152">
        <v>162415.594</v>
      </c>
      <c r="G920" s="152">
        <v>10068.4697</v>
      </c>
      <c r="H920" s="152">
        <v>91075.2399</v>
      </c>
      <c r="I920" s="152">
        <v>93075.7998</v>
      </c>
    </row>
    <row r="921">
      <c r="A921" s="156">
        <v>1.5464412E9</v>
      </c>
      <c r="B921" s="156">
        <v>97070.4781</v>
      </c>
      <c r="C921" s="156">
        <v>131094.205</v>
      </c>
      <c r="D921" s="160">
        <v>135834.99</v>
      </c>
      <c r="E921" s="152">
        <v>31528.6258</v>
      </c>
      <c r="F921" s="152">
        <v>162403.319</v>
      </c>
      <c r="G921" s="152">
        <v>10068.4697</v>
      </c>
      <c r="H921" s="152">
        <v>90829.2114</v>
      </c>
      <c r="I921" s="152">
        <v>93075.7998</v>
      </c>
    </row>
    <row r="922">
      <c r="A922" s="156">
        <v>1.5464916E9</v>
      </c>
      <c r="B922" s="156">
        <v>98662.8771</v>
      </c>
      <c r="C922" s="156">
        <v>131175.825</v>
      </c>
      <c r="D922" s="160">
        <v>136169.87</v>
      </c>
      <c r="E922" s="152">
        <v>32363.2585</v>
      </c>
      <c r="F922" s="152">
        <v>162553.0014</v>
      </c>
      <c r="G922" s="152">
        <v>10122.9123</v>
      </c>
      <c r="H922" s="152">
        <v>90116.0109</v>
      </c>
      <c r="I922" s="152">
        <v>91830.8861</v>
      </c>
    </row>
    <row r="923">
      <c r="A923" s="152">
        <v>1.546578E9</v>
      </c>
      <c r="B923" s="152">
        <v>97933.314</v>
      </c>
      <c r="C923" s="152">
        <v>133566.125</v>
      </c>
      <c r="D923" s="159">
        <v>133827.45</v>
      </c>
      <c r="E923" s="152">
        <v>32111.993</v>
      </c>
      <c r="F923" s="152">
        <v>162987.4941</v>
      </c>
      <c r="G923" s="152">
        <v>10114.1853</v>
      </c>
      <c r="H923" s="152">
        <v>90435.6803</v>
      </c>
      <c r="I923" s="152">
        <v>92461.6424</v>
      </c>
    </row>
    <row r="924">
      <c r="A924" s="156">
        <v>1.5466644E9</v>
      </c>
      <c r="B924" s="156">
        <v>97933.314</v>
      </c>
      <c r="C924" s="156">
        <v>133325.505</v>
      </c>
      <c r="D924" s="160">
        <v>137323.05</v>
      </c>
      <c r="E924" s="152">
        <v>31763.7904</v>
      </c>
      <c r="F924" s="152">
        <v>162661.5789</v>
      </c>
      <c r="G924" s="152">
        <v>10092.7466</v>
      </c>
      <c r="H924" s="152">
        <v>90435.6803</v>
      </c>
      <c r="I924" s="152">
        <v>92498.4837</v>
      </c>
    </row>
    <row r="925">
      <c r="A925" s="152">
        <v>1.5468732E9</v>
      </c>
      <c r="B925" s="152">
        <v>97933.314</v>
      </c>
      <c r="C925" s="152">
        <v>133325.505</v>
      </c>
      <c r="D925" s="159">
        <v>137323.05</v>
      </c>
      <c r="E925" s="152">
        <v>31752.8779</v>
      </c>
      <c r="F925" s="152">
        <v>162661.5789</v>
      </c>
      <c r="G925" s="152">
        <v>10088.4747</v>
      </c>
      <c r="H925" s="152">
        <v>90698.4545</v>
      </c>
      <c r="I925" s="152">
        <v>92625.6066</v>
      </c>
    </row>
    <row r="926">
      <c r="A926" s="152">
        <v>1.5469236E9</v>
      </c>
      <c r="B926" s="152">
        <v>97933.314</v>
      </c>
      <c r="C926" s="152">
        <v>132822.005</v>
      </c>
      <c r="D926" s="159">
        <v>138367.01</v>
      </c>
      <c r="E926" s="152">
        <v>31840.5287</v>
      </c>
      <c r="F926" s="152">
        <v>162488.4821</v>
      </c>
      <c r="G926" s="152">
        <v>10073.3777</v>
      </c>
      <c r="H926" s="152">
        <v>91318.8591</v>
      </c>
      <c r="I926" s="152">
        <v>93181.8705</v>
      </c>
    </row>
    <row r="927">
      <c r="A927" s="156">
        <v>1.54701E9</v>
      </c>
      <c r="B927" s="156">
        <v>97933.314</v>
      </c>
      <c r="C927" s="156">
        <v>132887.175</v>
      </c>
      <c r="D927" s="160">
        <v>139403.39</v>
      </c>
      <c r="E927" s="152">
        <v>31988.4597</v>
      </c>
      <c r="F927" s="152">
        <v>162379.7219</v>
      </c>
      <c r="G927" s="152">
        <v>10080.597</v>
      </c>
      <c r="H927" s="152">
        <v>91223.0486</v>
      </c>
      <c r="I927" s="152">
        <v>93007.785</v>
      </c>
    </row>
    <row r="928">
      <c r="A928" s="152">
        <v>1.5470964E9</v>
      </c>
      <c r="B928" s="152">
        <v>97933.314</v>
      </c>
      <c r="C928" s="152">
        <v>134072.125</v>
      </c>
      <c r="D928" s="159">
        <v>140197.41</v>
      </c>
      <c r="E928" s="152">
        <v>32065.6475</v>
      </c>
      <c r="F928" s="152">
        <v>162500.3721</v>
      </c>
      <c r="G928" s="152">
        <v>10066.43</v>
      </c>
      <c r="H928" s="152">
        <v>90387.1742</v>
      </c>
      <c r="I928" s="152">
        <v>93789.9552</v>
      </c>
    </row>
    <row r="929">
      <c r="A929" s="156">
        <v>1.5471828E9</v>
      </c>
      <c r="B929" s="156">
        <v>97933.314</v>
      </c>
      <c r="C929" s="156">
        <v>133934.075</v>
      </c>
      <c r="D929" s="160">
        <v>140231.93</v>
      </c>
      <c r="E929" s="152">
        <v>31970.2086</v>
      </c>
      <c r="F929" s="152">
        <v>162330.4113</v>
      </c>
      <c r="G929" s="152">
        <v>10080.4781</v>
      </c>
      <c r="H929" s="152">
        <v>90871.843</v>
      </c>
      <c r="I929" s="152">
        <v>93417.8981</v>
      </c>
    </row>
    <row r="930">
      <c r="A930" s="152">
        <v>1.5472692E9</v>
      </c>
      <c r="B930" s="152">
        <v>97933.314</v>
      </c>
      <c r="C930" s="152">
        <v>133519.075</v>
      </c>
      <c r="D930" s="159">
        <v>140476.37</v>
      </c>
      <c r="E930" s="152">
        <v>31995.1121</v>
      </c>
      <c r="F930" s="152">
        <v>162515.5808</v>
      </c>
      <c r="G930" s="152">
        <v>10076.0459</v>
      </c>
      <c r="H930" s="152">
        <v>90871.843</v>
      </c>
      <c r="I930" s="152">
        <v>93091.9938</v>
      </c>
    </row>
    <row r="931">
      <c r="A931" s="156">
        <v>1.547478E9</v>
      </c>
      <c r="B931" s="156">
        <v>97933.314</v>
      </c>
      <c r="C931" s="156">
        <v>133519.075</v>
      </c>
      <c r="D931" s="160">
        <v>140476.37</v>
      </c>
      <c r="E931" s="152">
        <v>32033.6781</v>
      </c>
      <c r="F931" s="152">
        <v>162515.5808</v>
      </c>
      <c r="G931" s="152">
        <v>10075.3989</v>
      </c>
      <c r="H931" s="152">
        <v>90801.2875</v>
      </c>
      <c r="I931" s="152">
        <v>93027.2178</v>
      </c>
    </row>
    <row r="932">
      <c r="A932" s="156">
        <v>1.5475284E9</v>
      </c>
      <c r="B932" s="156">
        <v>97933.314</v>
      </c>
      <c r="C932" s="156">
        <v>132379.925</v>
      </c>
      <c r="D932" s="160">
        <v>139628.73</v>
      </c>
      <c r="E932" s="152">
        <v>32033.5779</v>
      </c>
      <c r="F932" s="152">
        <v>162391.7946</v>
      </c>
      <c r="G932" s="152">
        <v>10070.0703</v>
      </c>
      <c r="H932" s="152">
        <v>90779.1273</v>
      </c>
      <c r="I932" s="152">
        <v>93133.2885</v>
      </c>
    </row>
    <row r="933">
      <c r="A933" s="152">
        <v>1.5476148E9</v>
      </c>
      <c r="B933" s="152">
        <v>97933.314</v>
      </c>
      <c r="C933" s="152">
        <v>134555.595</v>
      </c>
      <c r="D933" s="159">
        <v>140954.23</v>
      </c>
      <c r="E933" s="152">
        <v>31938.692</v>
      </c>
      <c r="F933" s="152">
        <v>162408.7541</v>
      </c>
      <c r="G933" s="152">
        <v>10080.6284</v>
      </c>
      <c r="H933" s="152">
        <v>90820.6746</v>
      </c>
      <c r="I933" s="152">
        <v>92657.1849</v>
      </c>
    </row>
    <row r="934">
      <c r="A934" s="156">
        <v>1.5477012E9</v>
      </c>
      <c r="B934" s="156">
        <v>97933.314</v>
      </c>
      <c r="C934" s="156">
        <v>134235.835</v>
      </c>
      <c r="D934" s="160">
        <v>141426.37</v>
      </c>
      <c r="E934" s="152">
        <v>31712.3598</v>
      </c>
      <c r="F934" s="152">
        <v>162474.8414</v>
      </c>
      <c r="G934" s="152">
        <v>10075.1815</v>
      </c>
      <c r="H934" s="152">
        <v>90817.8925</v>
      </c>
      <c r="I934" s="152">
        <v>92540.993</v>
      </c>
    </row>
    <row r="935">
      <c r="A935" s="152">
        <v>1.5477876E9</v>
      </c>
      <c r="B935" s="152">
        <v>97933.314</v>
      </c>
      <c r="C935" s="152">
        <v>134139.325</v>
      </c>
      <c r="D935" s="159">
        <v>142400.79</v>
      </c>
      <c r="E935" s="152">
        <v>31717.5165</v>
      </c>
      <c r="F935" s="152">
        <v>162372.9015</v>
      </c>
      <c r="G935" s="152">
        <v>10072.0448</v>
      </c>
      <c r="H935" s="152">
        <v>90818.3213</v>
      </c>
      <c r="I935" s="152">
        <v>92479.0509</v>
      </c>
    </row>
    <row r="936">
      <c r="A936" s="156">
        <v>1.547874E9</v>
      </c>
      <c r="B936" s="156">
        <v>97933.314</v>
      </c>
      <c r="C936" s="156">
        <v>134328.355</v>
      </c>
      <c r="D936" s="160">
        <v>143692.83</v>
      </c>
      <c r="E936" s="152">
        <v>31571.1639</v>
      </c>
      <c r="F936" s="152">
        <v>162291.4227</v>
      </c>
      <c r="G936" s="152">
        <v>10076.7013</v>
      </c>
      <c r="H936" s="152">
        <v>90818.3213</v>
      </c>
      <c r="I936" s="152">
        <v>92242.2137</v>
      </c>
    </row>
    <row r="937">
      <c r="A937" s="152">
        <v>1.5481692E9</v>
      </c>
      <c r="B937" s="152">
        <v>97933.314</v>
      </c>
      <c r="C937" s="152">
        <v>134328.355</v>
      </c>
      <c r="D937" s="159">
        <v>143692.83</v>
      </c>
      <c r="E937" s="152">
        <v>31582.5751</v>
      </c>
      <c r="F937" s="152">
        <v>162291.4227</v>
      </c>
      <c r="G937" s="152">
        <v>10074.2304</v>
      </c>
      <c r="H937" s="152">
        <v>89998.8828</v>
      </c>
      <c r="I937" s="152">
        <v>92291.2005</v>
      </c>
    </row>
    <row r="938">
      <c r="A938" s="152">
        <v>1.5482196E9</v>
      </c>
      <c r="B938" s="152">
        <v>97232.6021</v>
      </c>
      <c r="C938" s="152">
        <v>133448.355</v>
      </c>
      <c r="D938" s="159">
        <v>142202.95</v>
      </c>
      <c r="E938" s="152">
        <v>31655.9852</v>
      </c>
      <c r="F938" s="152">
        <v>162432.534</v>
      </c>
      <c r="G938" s="152">
        <v>10062.3324</v>
      </c>
      <c r="H938" s="152">
        <v>90112.658</v>
      </c>
      <c r="I938" s="152">
        <v>92244.2379</v>
      </c>
    </row>
    <row r="939">
      <c r="A939" s="156">
        <v>1.548306E9</v>
      </c>
      <c r="B939" s="156">
        <v>97647.786</v>
      </c>
      <c r="C939" s="156">
        <v>134173.515</v>
      </c>
      <c r="D939" s="160">
        <v>142419.99</v>
      </c>
      <c r="E939" s="152">
        <v>31544.4434</v>
      </c>
      <c r="F939" s="152">
        <v>162542.8622</v>
      </c>
      <c r="G939" s="152">
        <v>10051.22</v>
      </c>
      <c r="H939" s="152">
        <v>89904.5898</v>
      </c>
      <c r="I939" s="152">
        <v>92432.898</v>
      </c>
    </row>
    <row r="940">
      <c r="A940" s="152">
        <v>1.5483924E9</v>
      </c>
      <c r="B940" s="152">
        <v>97647.786</v>
      </c>
      <c r="C940" s="152">
        <v>132485.175</v>
      </c>
      <c r="D940" s="159">
        <v>142654.67</v>
      </c>
      <c r="E940" s="152">
        <v>31488.5934</v>
      </c>
      <c r="F940" s="152">
        <v>162750.0608</v>
      </c>
      <c r="G940" s="152">
        <v>10046.4416</v>
      </c>
      <c r="H940" s="152">
        <v>89446.1471</v>
      </c>
      <c r="I940" s="152">
        <v>91840.6025</v>
      </c>
    </row>
    <row r="941">
      <c r="A941" s="156">
        <v>1.5484788E9</v>
      </c>
      <c r="B941" s="156">
        <v>97647.786</v>
      </c>
      <c r="C941" s="156">
        <v>134325.135</v>
      </c>
      <c r="D941" s="160">
        <v>144162.65</v>
      </c>
      <c r="E941" s="152">
        <v>31499.8082</v>
      </c>
      <c r="F941" s="152">
        <v>162663.3296</v>
      </c>
      <c r="G941" s="152">
        <v>10053.7725</v>
      </c>
      <c r="H941" s="152">
        <v>89446.1471</v>
      </c>
      <c r="I941" s="152">
        <v>92580.2634</v>
      </c>
    </row>
    <row r="942">
      <c r="A942" s="152">
        <v>1.5486876E9</v>
      </c>
      <c r="B942" s="152">
        <v>97647.786</v>
      </c>
      <c r="C942" s="152">
        <v>134325.135</v>
      </c>
      <c r="D942" s="159">
        <v>144162.65</v>
      </c>
      <c r="E942" s="152">
        <v>31517.9511</v>
      </c>
      <c r="F942" s="152">
        <v>162663.3296</v>
      </c>
      <c r="G942" s="152">
        <v>10052.0468</v>
      </c>
      <c r="H942" s="152">
        <v>90670.3067</v>
      </c>
      <c r="I942" s="152">
        <v>92649.8976</v>
      </c>
    </row>
    <row r="943">
      <c r="A943" s="152">
        <v>1.548738E9</v>
      </c>
      <c r="B943" s="152">
        <v>97647.786</v>
      </c>
      <c r="C943" s="152">
        <v>133378.635</v>
      </c>
      <c r="D943" s="159">
        <v>143223.19</v>
      </c>
      <c r="E943" s="152">
        <v>31639.1557</v>
      </c>
      <c r="F943" s="152">
        <v>162653.3732</v>
      </c>
      <c r="G943" s="152">
        <v>10049.6325</v>
      </c>
      <c r="H943" s="152">
        <v>90375.1748</v>
      </c>
      <c r="I943" s="152">
        <v>92781.069</v>
      </c>
    </row>
    <row r="944">
      <c r="A944" s="156">
        <v>1.5488244E9</v>
      </c>
      <c r="B944" s="156">
        <v>97647.786</v>
      </c>
      <c r="C944" s="156">
        <v>132870.865</v>
      </c>
      <c r="D944" s="160">
        <v>143419.19</v>
      </c>
      <c r="E944" s="152">
        <v>31587.877</v>
      </c>
      <c r="F944" s="152">
        <v>162904.4472</v>
      </c>
      <c r="G944" s="152">
        <v>10055.9522</v>
      </c>
      <c r="H944" s="152">
        <v>90882.3544</v>
      </c>
      <c r="I944" s="152">
        <v>92822.3637</v>
      </c>
    </row>
    <row r="945">
      <c r="A945" s="152">
        <v>1.5489108E9</v>
      </c>
      <c r="B945" s="152">
        <v>97647.786</v>
      </c>
      <c r="C945" s="152">
        <v>135064.025</v>
      </c>
      <c r="D945" s="159">
        <v>145740.79</v>
      </c>
      <c r="E945" s="152">
        <v>31514.2252</v>
      </c>
      <c r="F945" s="152">
        <v>163080.68</v>
      </c>
      <c r="G945" s="152">
        <v>10085.2806</v>
      </c>
      <c r="H945" s="152">
        <v>91745.694</v>
      </c>
      <c r="I945" s="152">
        <v>93234.9059</v>
      </c>
    </row>
    <row r="946">
      <c r="A946" s="156">
        <v>1.5489972E9</v>
      </c>
      <c r="B946" s="156">
        <v>97647.786</v>
      </c>
      <c r="C946" s="156">
        <v>137837.675</v>
      </c>
      <c r="D946" s="160">
        <v>147250.99</v>
      </c>
      <c r="E946" s="152">
        <v>31438.075</v>
      </c>
      <c r="F946" s="152">
        <v>163495.2599</v>
      </c>
      <c r="G946" s="152">
        <v>10088.0482</v>
      </c>
      <c r="H946" s="152">
        <v>91462.2217</v>
      </c>
      <c r="I946" s="152">
        <v>92935.3169</v>
      </c>
    </row>
    <row r="947">
      <c r="A947" s="152">
        <v>1.5490836E9</v>
      </c>
      <c r="B947" s="152">
        <v>97647.786</v>
      </c>
      <c r="C947" s="152">
        <v>138331.695</v>
      </c>
      <c r="D947" s="159">
        <v>147034.8</v>
      </c>
      <c r="E947" s="152">
        <v>31392.6377</v>
      </c>
      <c r="F947" s="152">
        <v>162445.7775</v>
      </c>
      <c r="G947" s="152">
        <v>10085.2116</v>
      </c>
      <c r="H947" s="152">
        <v>91462.2217</v>
      </c>
      <c r="I947" s="152">
        <v>92996.4492</v>
      </c>
    </row>
    <row r="948">
      <c r="A948" s="156">
        <v>1.5492924E9</v>
      </c>
      <c r="B948" s="156">
        <v>97647.786</v>
      </c>
      <c r="C948" s="156">
        <v>138331.695</v>
      </c>
      <c r="D948" s="160">
        <v>147034.8</v>
      </c>
      <c r="E948" s="152">
        <v>31414.4419</v>
      </c>
      <c r="F948" s="152">
        <v>162445.7775</v>
      </c>
      <c r="G948" s="152">
        <v>10085.8434</v>
      </c>
      <c r="H948" s="152">
        <v>91508.8859</v>
      </c>
      <c r="I948" s="152">
        <v>92986.328</v>
      </c>
    </row>
    <row r="949">
      <c r="A949" s="156">
        <v>1.5493428E9</v>
      </c>
      <c r="B949" s="156">
        <v>97647.786</v>
      </c>
      <c r="C949" s="156">
        <v>138689.685</v>
      </c>
      <c r="D949" s="160">
        <v>147865.08</v>
      </c>
      <c r="E949" s="152">
        <v>31337.5622</v>
      </c>
      <c r="F949" s="152">
        <v>163290.443</v>
      </c>
      <c r="G949" s="152">
        <v>10079.02</v>
      </c>
      <c r="H949" s="152">
        <v>91611.7109</v>
      </c>
      <c r="I949" s="152">
        <v>92828.4365</v>
      </c>
    </row>
    <row r="950">
      <c r="A950" s="152">
        <v>1.5494292E9</v>
      </c>
      <c r="B950" s="152">
        <v>97647.786</v>
      </c>
      <c r="C950" s="152">
        <v>138904.285</v>
      </c>
      <c r="D950" s="159">
        <v>148606.22</v>
      </c>
      <c r="E950" s="152">
        <v>31315.733</v>
      </c>
      <c r="F950" s="152">
        <v>164837.1421</v>
      </c>
      <c r="G950" s="152">
        <v>10086.9819</v>
      </c>
      <c r="H950" s="152">
        <v>90806.5105</v>
      </c>
      <c r="I950" s="152">
        <v>92616.2951</v>
      </c>
    </row>
    <row r="951">
      <c r="A951" s="156">
        <v>1.5495156E9</v>
      </c>
      <c r="B951" s="156">
        <v>97647.786</v>
      </c>
      <c r="C951" s="156">
        <v>138092.985</v>
      </c>
      <c r="D951" s="160">
        <v>148437.14</v>
      </c>
      <c r="E951" s="152">
        <v>31341.2365</v>
      </c>
      <c r="F951" s="152">
        <v>163410.0121</v>
      </c>
      <c r="G951" s="152">
        <v>10062.0906</v>
      </c>
      <c r="H951" s="152">
        <v>90245.8327</v>
      </c>
      <c r="I951" s="152">
        <v>92265.695</v>
      </c>
    </row>
    <row r="952">
      <c r="A952" s="152">
        <v>1.549602E9</v>
      </c>
      <c r="B952" s="152">
        <v>97647.786</v>
      </c>
      <c r="C952" s="152">
        <v>137427.345</v>
      </c>
      <c r="D952" s="159">
        <v>147317.94</v>
      </c>
      <c r="E952" s="152">
        <v>31477.2949</v>
      </c>
      <c r="F952" s="152">
        <v>164227.0605</v>
      </c>
      <c r="G952" s="152">
        <v>10046.3965</v>
      </c>
      <c r="H952" s="152">
        <v>89702.7398</v>
      </c>
      <c r="I952" s="152">
        <v>92043.8372</v>
      </c>
    </row>
    <row r="953">
      <c r="A953" s="156">
        <v>1.5496884E9</v>
      </c>
      <c r="B953" s="156">
        <v>97647.786</v>
      </c>
      <c r="C953" s="156">
        <v>138697.74</v>
      </c>
      <c r="D953" s="160">
        <v>147632.78</v>
      </c>
      <c r="E953" s="152">
        <v>31426.4343</v>
      </c>
      <c r="F953" s="152">
        <v>164743.8377</v>
      </c>
      <c r="G953" s="152">
        <v>10045.1902</v>
      </c>
      <c r="H953" s="152">
        <v>89702.7398</v>
      </c>
      <c r="I953" s="152">
        <v>91913.0706</v>
      </c>
    </row>
    <row r="954">
      <c r="A954" s="152">
        <v>1.5498972E9</v>
      </c>
      <c r="B954" s="152">
        <v>97647.786</v>
      </c>
      <c r="C954" s="152">
        <v>138697.74</v>
      </c>
      <c r="D954" s="159">
        <v>147632.78</v>
      </c>
      <c r="E954" s="152">
        <v>31425.791</v>
      </c>
      <c r="F954" s="152">
        <v>164743.8377</v>
      </c>
      <c r="G954" s="152">
        <v>10047.1285</v>
      </c>
      <c r="H954" s="152">
        <v>89859.0428</v>
      </c>
      <c r="I954" s="152">
        <v>91928.8598</v>
      </c>
    </row>
    <row r="955">
      <c r="A955" s="152">
        <v>1.5499476E9</v>
      </c>
      <c r="B955" s="152">
        <v>97647.786</v>
      </c>
      <c r="C955" s="152">
        <v>137240.96</v>
      </c>
      <c r="D955" s="159">
        <v>147576.74</v>
      </c>
      <c r="E955" s="152">
        <v>31394.5043</v>
      </c>
      <c r="F955" s="152">
        <v>164792.5231</v>
      </c>
      <c r="G955" s="152">
        <v>10051.2997</v>
      </c>
      <c r="H955" s="152">
        <v>89976.2626</v>
      </c>
      <c r="I955" s="152">
        <v>91561.256</v>
      </c>
    </row>
    <row r="956">
      <c r="A956" s="156">
        <v>1.550034E9</v>
      </c>
      <c r="B956" s="156">
        <v>97647.786</v>
      </c>
      <c r="C956" s="156">
        <v>138396.53</v>
      </c>
      <c r="D956" s="160">
        <v>149286.24</v>
      </c>
      <c r="E956" s="152">
        <v>31324.5482</v>
      </c>
      <c r="F956" s="152">
        <v>163607.3792</v>
      </c>
      <c r="G956" s="152">
        <v>10069.1094</v>
      </c>
      <c r="H956" s="152">
        <v>90065.2568</v>
      </c>
      <c r="I956" s="152">
        <v>92008.2104</v>
      </c>
    </row>
    <row r="957">
      <c r="A957" s="152">
        <v>1.5501204E9</v>
      </c>
      <c r="B957" s="152">
        <v>97647.786</v>
      </c>
      <c r="C957" s="152">
        <v>137755.21</v>
      </c>
      <c r="D957" s="159">
        <v>149617.6</v>
      </c>
      <c r="E957" s="152">
        <v>31323.3346</v>
      </c>
      <c r="F957" s="152">
        <v>163616.4223</v>
      </c>
      <c r="G957" s="152">
        <v>10068.1364</v>
      </c>
      <c r="H957" s="152">
        <v>90310.048</v>
      </c>
      <c r="I957" s="152">
        <v>91448.7077</v>
      </c>
    </row>
    <row r="958">
      <c r="A958" s="156">
        <v>1.5502068E9</v>
      </c>
      <c r="B958" s="156">
        <v>97647.786</v>
      </c>
      <c r="C958" s="156">
        <v>138455.1</v>
      </c>
      <c r="D958" s="160">
        <v>149494.66</v>
      </c>
      <c r="E958" s="152">
        <v>31367.0334</v>
      </c>
      <c r="F958" s="152">
        <v>163668.358</v>
      </c>
      <c r="G958" s="152">
        <v>10066.3202</v>
      </c>
      <c r="H958" s="152">
        <v>90121.2704</v>
      </c>
      <c r="I958" s="152">
        <v>91692.8322</v>
      </c>
    </row>
    <row r="959">
      <c r="A959" s="152">
        <v>1.5502932E9</v>
      </c>
      <c r="B959" s="152">
        <v>97647.786</v>
      </c>
      <c r="C959" s="152">
        <v>139164.31</v>
      </c>
      <c r="D959" s="159">
        <v>151090.32</v>
      </c>
      <c r="E959" s="152">
        <v>31368.7528</v>
      </c>
      <c r="F959" s="152">
        <v>164917.9992</v>
      </c>
      <c r="G959" s="152">
        <v>10068.0954</v>
      </c>
      <c r="H959" s="152">
        <v>90121.2704</v>
      </c>
      <c r="I959" s="152">
        <v>91693.6419</v>
      </c>
    </row>
    <row r="960">
      <c r="A960" s="156">
        <v>1.5505884E9</v>
      </c>
      <c r="B960" s="156">
        <v>97647.786</v>
      </c>
      <c r="C960" s="156">
        <v>139164.31</v>
      </c>
      <c r="D960" s="160">
        <v>151090.32</v>
      </c>
      <c r="E960" s="152">
        <v>31399.0653</v>
      </c>
      <c r="F960" s="152">
        <v>164917.9992</v>
      </c>
      <c r="G960" s="152">
        <v>10066.1884</v>
      </c>
      <c r="H960" s="152">
        <v>89745.6698</v>
      </c>
      <c r="I960" s="152">
        <v>91829.2667</v>
      </c>
    </row>
    <row r="961">
      <c r="A961" s="156">
        <v>1.5506388E9</v>
      </c>
      <c r="B961" s="156">
        <v>98112.13</v>
      </c>
      <c r="C961" s="156">
        <v>140656.94</v>
      </c>
      <c r="D961" s="160">
        <v>151424.18</v>
      </c>
      <c r="E961" s="152">
        <v>31375.6837</v>
      </c>
      <c r="F961" s="152">
        <v>164996.3537</v>
      </c>
      <c r="G961" s="152">
        <v>10057.7957</v>
      </c>
      <c r="H961" s="152">
        <v>89325.2372</v>
      </c>
      <c r="I961" s="152">
        <v>92057.6021</v>
      </c>
    </row>
    <row r="962">
      <c r="A962" s="152">
        <v>1.5507252E9</v>
      </c>
      <c r="B962" s="152">
        <v>98110.305</v>
      </c>
      <c r="C962" s="152">
        <v>141350.97</v>
      </c>
      <c r="D962" s="159">
        <v>151615.84</v>
      </c>
      <c r="E962" s="152">
        <v>31427.9097</v>
      </c>
      <c r="F962" s="152">
        <v>164105.2085</v>
      </c>
      <c r="G962" s="152">
        <v>10057.4057</v>
      </c>
      <c r="H962" s="152">
        <v>89075.6798</v>
      </c>
      <c r="I962" s="152">
        <v>92108.6132</v>
      </c>
    </row>
    <row r="963">
      <c r="A963" s="156">
        <v>1.5508116E9</v>
      </c>
      <c r="B963" s="156">
        <v>98110.305</v>
      </c>
      <c r="C963" s="156">
        <v>139015.33</v>
      </c>
      <c r="D963" s="160">
        <v>150801.98</v>
      </c>
      <c r="E963" s="152">
        <v>31425.0398</v>
      </c>
      <c r="F963" s="152">
        <v>163998.9401</v>
      </c>
      <c r="G963" s="152">
        <v>10052.6786</v>
      </c>
      <c r="H963" s="152">
        <v>89587.762</v>
      </c>
      <c r="I963" s="152">
        <v>92057.1972</v>
      </c>
    </row>
    <row r="964">
      <c r="A964" s="152">
        <v>1.550898E9</v>
      </c>
      <c r="B964" s="152">
        <v>98110.305</v>
      </c>
      <c r="C964" s="152">
        <v>146650.34</v>
      </c>
      <c r="D964" s="159">
        <v>151889.66</v>
      </c>
      <c r="E964" s="152">
        <v>31419.324</v>
      </c>
      <c r="F964" s="152">
        <v>165322.6011</v>
      </c>
      <c r="G964" s="152">
        <v>10046.9265</v>
      </c>
      <c r="H964" s="152">
        <v>89587.762</v>
      </c>
      <c r="I964" s="152">
        <v>92009.4249</v>
      </c>
    </row>
    <row r="965">
      <c r="A965" s="156">
        <v>1.5511068E9</v>
      </c>
      <c r="B965" s="156">
        <v>98110.305</v>
      </c>
      <c r="C965" s="156">
        <v>146650.34</v>
      </c>
      <c r="D965" s="160">
        <v>151889.66</v>
      </c>
      <c r="E965" s="152">
        <v>31410.479</v>
      </c>
      <c r="F965" s="152">
        <v>165322.6011</v>
      </c>
      <c r="G965" s="152">
        <v>10050.9215</v>
      </c>
      <c r="H965" s="152">
        <v>89558.9063</v>
      </c>
      <c r="I965" s="152">
        <v>92077.0349</v>
      </c>
    </row>
    <row r="966">
      <c r="A966" s="156">
        <v>1.5511572E9</v>
      </c>
      <c r="B966" s="156">
        <v>98110.305</v>
      </c>
      <c r="C966" s="156">
        <v>147275.82</v>
      </c>
      <c r="D966" s="160">
        <v>151985.66</v>
      </c>
      <c r="E966" s="152">
        <v>31345.4519</v>
      </c>
      <c r="F966" s="152">
        <v>164286.0246</v>
      </c>
      <c r="G966" s="152">
        <v>10056.3166</v>
      </c>
      <c r="H966" s="152">
        <v>89562.8543</v>
      </c>
      <c r="I966" s="152">
        <v>92260.0271</v>
      </c>
    </row>
    <row r="967">
      <c r="A967" s="152">
        <v>1.5512436E9</v>
      </c>
      <c r="B967" s="152">
        <v>98110.305</v>
      </c>
      <c r="C967" s="152">
        <v>148528.48</v>
      </c>
      <c r="D967" s="159">
        <v>152049.26</v>
      </c>
      <c r="E967" s="152">
        <v>31412.9342</v>
      </c>
      <c r="F967" s="152">
        <v>164797.5284</v>
      </c>
      <c r="G967" s="152">
        <v>10045.5022</v>
      </c>
      <c r="H967" s="152">
        <v>89569.1755</v>
      </c>
      <c r="I967" s="152">
        <v>92487.5528</v>
      </c>
    </row>
    <row r="968">
      <c r="A968" s="156">
        <v>1.55133E9</v>
      </c>
      <c r="B968" s="156">
        <v>98110.305</v>
      </c>
      <c r="C968" s="156">
        <v>150754.13</v>
      </c>
      <c r="D968" s="160">
        <v>151603.7</v>
      </c>
      <c r="E968" s="152">
        <v>31385.3982</v>
      </c>
      <c r="F968" s="152">
        <v>163820.6266</v>
      </c>
      <c r="G968" s="152">
        <v>10035.6652</v>
      </c>
      <c r="H968" s="152">
        <v>89551.8329</v>
      </c>
      <c r="I968" s="152">
        <v>92379.8627</v>
      </c>
    </row>
    <row r="969">
      <c r="A969" s="152">
        <v>1.5514164E9</v>
      </c>
      <c r="B969" s="152">
        <v>98110.305</v>
      </c>
      <c r="C969" s="152">
        <v>154297.57</v>
      </c>
      <c r="D969" s="159">
        <v>151290.9</v>
      </c>
      <c r="E969" s="152">
        <v>31367.0663</v>
      </c>
      <c r="F969" s="152">
        <v>163850.1815</v>
      </c>
      <c r="G969" s="152">
        <v>10034.702</v>
      </c>
      <c r="H969" s="152">
        <v>89520.2817</v>
      </c>
      <c r="I969" s="152">
        <v>92326.0176</v>
      </c>
    </row>
    <row r="970">
      <c r="A970" s="156">
        <v>1.5515028E9</v>
      </c>
      <c r="B970" s="156">
        <v>98110.305</v>
      </c>
      <c r="C970" s="156">
        <v>154662.85</v>
      </c>
      <c r="D970" s="160">
        <v>151407.58</v>
      </c>
      <c r="E970" s="152">
        <v>31343.6038</v>
      </c>
      <c r="F970" s="152">
        <v>162717.4308</v>
      </c>
      <c r="G970" s="152">
        <v>10051.0116</v>
      </c>
      <c r="H970" s="152">
        <v>89520.2817</v>
      </c>
      <c r="I970" s="152">
        <v>92258.0028</v>
      </c>
    </row>
    <row r="971">
      <c r="A971" s="152">
        <v>1.5517116E9</v>
      </c>
      <c r="B971" s="152">
        <v>98110.305</v>
      </c>
      <c r="C971" s="152">
        <v>154662.85</v>
      </c>
      <c r="D971" s="159">
        <v>151407.58</v>
      </c>
      <c r="E971" s="152">
        <v>31337.6249</v>
      </c>
      <c r="F971" s="152">
        <v>162717.4308</v>
      </c>
      <c r="G971" s="152">
        <v>10050.8564</v>
      </c>
      <c r="H971" s="152">
        <v>89533.6623</v>
      </c>
      <c r="I971" s="152">
        <v>92341.8068</v>
      </c>
    </row>
    <row r="972">
      <c r="A972" s="152">
        <v>1.551762E9</v>
      </c>
      <c r="B972" s="152">
        <v>98110.305</v>
      </c>
      <c r="C972" s="152">
        <v>151057.93</v>
      </c>
      <c r="D972" s="159">
        <v>151329.47</v>
      </c>
      <c r="E972" s="152">
        <v>31394.8238</v>
      </c>
      <c r="F972" s="152">
        <v>163067.2612</v>
      </c>
      <c r="G972" s="152">
        <v>10050.8458</v>
      </c>
      <c r="H972" s="152">
        <v>89529.0398</v>
      </c>
      <c r="I972" s="152">
        <v>92028.8577</v>
      </c>
    </row>
    <row r="973">
      <c r="A973" s="156">
        <v>1.5518484E9</v>
      </c>
      <c r="B973" s="156">
        <v>98110.305</v>
      </c>
      <c r="C973" s="156">
        <v>152058.46</v>
      </c>
      <c r="D973" s="160">
        <v>151461.18</v>
      </c>
      <c r="E973" s="152">
        <v>31373.6047</v>
      </c>
      <c r="F973" s="152">
        <v>164207.4132</v>
      </c>
      <c r="G973" s="152">
        <v>10048.1309</v>
      </c>
      <c r="H973" s="152">
        <v>89557.0293</v>
      </c>
      <c r="I973" s="152">
        <v>91782.7089</v>
      </c>
    </row>
    <row r="974">
      <c r="A974" s="152">
        <v>1.5519348E9</v>
      </c>
      <c r="B974" s="152">
        <v>98110.305</v>
      </c>
      <c r="C974" s="152">
        <v>152685.62</v>
      </c>
      <c r="D974" s="159">
        <v>150795.13</v>
      </c>
      <c r="E974" s="152">
        <v>31489.5315</v>
      </c>
      <c r="F974" s="152">
        <v>163481.7473</v>
      </c>
      <c r="G974" s="152">
        <v>10043.0461</v>
      </c>
      <c r="H974" s="152">
        <v>89557.3721</v>
      </c>
      <c r="I974" s="152">
        <v>91840.1976</v>
      </c>
    </row>
    <row r="975">
      <c r="A975" s="156">
        <v>1.5520212E9</v>
      </c>
      <c r="B975" s="156">
        <v>98110.305</v>
      </c>
      <c r="C975" s="156">
        <v>152338.87</v>
      </c>
      <c r="D975" s="160">
        <v>149403.66</v>
      </c>
      <c r="E975" s="152">
        <v>31528.267</v>
      </c>
      <c r="F975" s="152">
        <v>163041.6027</v>
      </c>
      <c r="G975" s="152">
        <v>10032.8746</v>
      </c>
      <c r="H975" s="152">
        <v>89599.6443</v>
      </c>
      <c r="I975" s="152">
        <v>90909.0426</v>
      </c>
    </row>
    <row r="976">
      <c r="A976" s="152">
        <v>1.5521076E9</v>
      </c>
      <c r="B976" s="152">
        <v>98110.305</v>
      </c>
      <c r="C976" s="152">
        <v>153266.03</v>
      </c>
      <c r="D976" s="159">
        <v>149641.84</v>
      </c>
      <c r="E976" s="152">
        <v>31562.4824</v>
      </c>
      <c r="F976" s="152">
        <v>163932.0759</v>
      </c>
      <c r="G976" s="152">
        <v>10041.6597</v>
      </c>
      <c r="H976" s="152">
        <v>89599.6443</v>
      </c>
      <c r="I976" s="152">
        <v>91205.3928</v>
      </c>
    </row>
    <row r="977">
      <c r="A977" s="156">
        <v>1.5523128E9</v>
      </c>
      <c r="B977" s="156">
        <v>98110.305</v>
      </c>
      <c r="C977" s="156">
        <v>153266.03</v>
      </c>
      <c r="D977" s="160">
        <v>149641.84</v>
      </c>
      <c r="E977" s="152">
        <v>31563.68</v>
      </c>
      <c r="F977" s="152">
        <v>163932.0759</v>
      </c>
      <c r="G977" s="152">
        <v>10042.5271</v>
      </c>
      <c r="H977" s="152">
        <v>89588.9905</v>
      </c>
      <c r="I977" s="152">
        <v>91181.5067</v>
      </c>
    </row>
    <row r="978">
      <c r="A978" s="156">
        <v>1.5523632E9</v>
      </c>
      <c r="B978" s="156">
        <v>98110.305</v>
      </c>
      <c r="C978" s="156">
        <v>156096.7</v>
      </c>
      <c r="D978" s="160">
        <v>151734.28</v>
      </c>
      <c r="E978" s="152">
        <v>31529.7168</v>
      </c>
      <c r="F978" s="152">
        <v>165786.2923</v>
      </c>
      <c r="G978" s="152">
        <v>10027.5832</v>
      </c>
      <c r="H978" s="152">
        <v>89601.1495</v>
      </c>
      <c r="I978" s="152">
        <v>91404.1742</v>
      </c>
    </row>
    <row r="979">
      <c r="A979" s="152">
        <v>1.5524496E9</v>
      </c>
      <c r="B979" s="152">
        <v>98110.305</v>
      </c>
      <c r="C979" s="152">
        <v>157056.0004</v>
      </c>
      <c r="D979" s="159">
        <v>152572.68</v>
      </c>
      <c r="E979" s="152">
        <v>31570.1377</v>
      </c>
      <c r="F979" s="152">
        <v>166080.9504</v>
      </c>
      <c r="G979" s="152">
        <v>10042.8763</v>
      </c>
      <c r="H979" s="152">
        <v>89585.4335</v>
      </c>
      <c r="I979" s="152">
        <v>91626.4368</v>
      </c>
    </row>
    <row r="980">
      <c r="A980" s="156">
        <v>1.552536E9</v>
      </c>
      <c r="B980" s="156">
        <v>98110.305</v>
      </c>
      <c r="C980" s="156">
        <v>157510.5715</v>
      </c>
      <c r="D980" s="160">
        <v>153677.6</v>
      </c>
      <c r="E980" s="152">
        <v>31593.2604</v>
      </c>
      <c r="F980" s="152">
        <v>166966.3302</v>
      </c>
      <c r="G980" s="152">
        <v>10031.7508</v>
      </c>
      <c r="H980" s="152">
        <v>89559.6132</v>
      </c>
      <c r="I980" s="152">
        <v>91979.0612</v>
      </c>
    </row>
    <row r="981">
      <c r="A981" s="152">
        <v>1.5526224E9</v>
      </c>
      <c r="B981" s="152">
        <v>98110.305</v>
      </c>
      <c r="C981" s="152">
        <v>158732.2562</v>
      </c>
      <c r="D981" s="159">
        <v>153051.18</v>
      </c>
      <c r="E981" s="152">
        <v>31529.9133</v>
      </c>
      <c r="F981" s="152">
        <v>167024.4928</v>
      </c>
      <c r="G981" s="152">
        <v>10035.381</v>
      </c>
      <c r="H981" s="152">
        <v>89547.7725</v>
      </c>
      <c r="I981" s="152">
        <v>91787.5671</v>
      </c>
    </row>
    <row r="982">
      <c r="A982" s="156">
        <v>1.5527088E9</v>
      </c>
      <c r="B982" s="156">
        <v>98110.305</v>
      </c>
      <c r="C982" s="156">
        <v>155680.6595</v>
      </c>
      <c r="D982" s="160">
        <v>154473.86</v>
      </c>
      <c r="E982" s="152">
        <v>31527.0659</v>
      </c>
      <c r="F982" s="152">
        <v>167202.3013</v>
      </c>
      <c r="G982" s="152">
        <v>10036.6405</v>
      </c>
      <c r="H982" s="152">
        <v>89547.7725</v>
      </c>
      <c r="I982" s="152">
        <v>91938.5762</v>
      </c>
    </row>
    <row r="983">
      <c r="A983" s="152">
        <v>1.5529176E9</v>
      </c>
      <c r="B983" s="152">
        <v>98110.305</v>
      </c>
      <c r="C983" s="152">
        <v>155680.6595</v>
      </c>
      <c r="D983" s="159">
        <v>154473.86</v>
      </c>
      <c r="E983" s="152">
        <v>31522.7737</v>
      </c>
      <c r="F983" s="152">
        <v>167202.3013</v>
      </c>
      <c r="G983" s="152">
        <v>10036.2483</v>
      </c>
      <c r="H983" s="152">
        <v>89544.8178</v>
      </c>
      <c r="I983" s="152">
        <v>91892.0184</v>
      </c>
    </row>
    <row r="984">
      <c r="A984" s="152">
        <v>1.552968E9</v>
      </c>
      <c r="B984" s="152">
        <v>98110.305</v>
      </c>
      <c r="C984" s="152">
        <v>156680.09</v>
      </c>
      <c r="D984" s="160">
        <v>154559.04</v>
      </c>
      <c r="E984" s="152">
        <v>31579.5922</v>
      </c>
      <c r="F984" s="152">
        <v>166657.4373</v>
      </c>
      <c r="G984" s="152">
        <v>10041.8598</v>
      </c>
      <c r="H984" s="152">
        <v>89549.3501</v>
      </c>
      <c r="I984" s="152">
        <v>92027.2383</v>
      </c>
    </row>
    <row r="985">
      <c r="A985" s="156">
        <v>1.5530544E9</v>
      </c>
      <c r="B985" s="156">
        <v>98110.305</v>
      </c>
      <c r="C985" s="156">
        <v>156174.5937</v>
      </c>
      <c r="D985" s="159">
        <v>155045.8</v>
      </c>
      <c r="E985" s="152">
        <v>31588.6294</v>
      </c>
      <c r="F985" s="152">
        <v>166349.2509</v>
      </c>
      <c r="G985" s="152">
        <v>10042.9808</v>
      </c>
      <c r="H985" s="152">
        <v>89536.167</v>
      </c>
      <c r="I985" s="152">
        <v>92174.6037</v>
      </c>
    </row>
    <row r="986">
      <c r="A986" s="152">
        <v>1.5531408E9</v>
      </c>
      <c r="B986" s="152">
        <v>98110.305</v>
      </c>
      <c r="C986" s="152">
        <v>159507.813</v>
      </c>
      <c r="D986" s="160">
        <v>155742.69</v>
      </c>
      <c r="E986" s="152">
        <v>31614.1165</v>
      </c>
      <c r="F986" s="152">
        <v>167283.6914</v>
      </c>
      <c r="G986" s="152">
        <v>10059.6968</v>
      </c>
      <c r="H986" s="152">
        <v>89525.8177</v>
      </c>
      <c r="I986" s="152">
        <v>92774.9963</v>
      </c>
    </row>
    <row r="987">
      <c r="A987" s="156">
        <v>1.5532272E9</v>
      </c>
      <c r="B987" s="156">
        <v>98110.305</v>
      </c>
      <c r="C987" s="156">
        <v>162249.0216</v>
      </c>
      <c r="D987" s="159">
        <v>157386.28</v>
      </c>
      <c r="E987" s="152">
        <v>31658.9357</v>
      </c>
      <c r="F987" s="152">
        <v>169266.2552</v>
      </c>
      <c r="G987" s="152">
        <v>10062.7764</v>
      </c>
      <c r="H987" s="152">
        <v>89531.8292</v>
      </c>
      <c r="I987" s="152">
        <v>92333.3049</v>
      </c>
    </row>
    <row r="988">
      <c r="A988" s="152">
        <v>1.5533136E9</v>
      </c>
      <c r="B988" s="152">
        <v>98110.305</v>
      </c>
      <c r="C988" s="152">
        <v>156902.9504</v>
      </c>
      <c r="D988" s="160">
        <v>154912.05</v>
      </c>
      <c r="E988" s="152">
        <v>32249.2057</v>
      </c>
      <c r="F988" s="152">
        <v>168642.443</v>
      </c>
      <c r="G988" s="152">
        <v>10041.5202</v>
      </c>
      <c r="H988" s="152">
        <v>89531.8292</v>
      </c>
      <c r="I988" s="152">
        <v>91745.0579</v>
      </c>
    </row>
    <row r="989">
      <c r="A989" s="156">
        <v>1.5535224E9</v>
      </c>
      <c r="B989" s="156">
        <v>98110.305</v>
      </c>
      <c r="C989" s="156">
        <v>156902.9504</v>
      </c>
      <c r="D989" s="159">
        <v>154912.05</v>
      </c>
      <c r="E989" s="152">
        <v>32126.0931</v>
      </c>
      <c r="F989" s="152">
        <v>168642.443</v>
      </c>
      <c r="G989" s="152">
        <v>10041.9447</v>
      </c>
      <c r="H989" s="152">
        <v>89558.5577</v>
      </c>
      <c r="I989" s="152">
        <v>91699.3098</v>
      </c>
    </row>
    <row r="990">
      <c r="A990" s="156">
        <v>1.5535728E9</v>
      </c>
      <c r="B990" s="156">
        <v>98110.305</v>
      </c>
      <c r="C990" s="156">
        <v>158415.6017</v>
      </c>
      <c r="D990" s="159">
        <v>154983.59</v>
      </c>
      <c r="E990" s="152">
        <v>31924.2404</v>
      </c>
      <c r="F990" s="152">
        <v>169002.4212</v>
      </c>
      <c r="G990" s="152">
        <v>10047.1273</v>
      </c>
      <c r="H990" s="152">
        <v>89553.1217</v>
      </c>
      <c r="I990" s="152">
        <v>91857.6062</v>
      </c>
    </row>
    <row r="991">
      <c r="A991" s="152">
        <v>1.5536592E9</v>
      </c>
      <c r="B991" s="152">
        <v>98110.305</v>
      </c>
      <c r="C991" s="152">
        <v>158615.694</v>
      </c>
      <c r="D991" s="160">
        <v>155325.48</v>
      </c>
      <c r="E991" s="152">
        <v>31521.1845</v>
      </c>
      <c r="F991" s="152">
        <v>170353.1566</v>
      </c>
      <c r="G991" s="152">
        <v>10042.7806</v>
      </c>
      <c r="H991" s="152">
        <v>89551.3746</v>
      </c>
      <c r="I991" s="152">
        <v>91523.6049</v>
      </c>
    </row>
    <row r="992">
      <c r="A992" s="156">
        <v>1.5537456E9</v>
      </c>
      <c r="B992" s="156">
        <v>98110.305</v>
      </c>
      <c r="C992" s="156">
        <v>153951.6006</v>
      </c>
      <c r="D992" s="159">
        <v>154393.03</v>
      </c>
      <c r="E992" s="152">
        <v>31583.1323</v>
      </c>
      <c r="F992" s="152">
        <v>170573.1363</v>
      </c>
      <c r="G992" s="152">
        <v>10053.3766</v>
      </c>
      <c r="H992" s="152">
        <v>89562.298</v>
      </c>
      <c r="I992" s="152">
        <v>91347.4952</v>
      </c>
    </row>
    <row r="993">
      <c r="A993" s="152">
        <v>1.553832E9</v>
      </c>
      <c r="B993" s="152">
        <v>98110.305</v>
      </c>
      <c r="C993" s="152">
        <v>153685.1909</v>
      </c>
      <c r="D993" s="160">
        <v>154123.02</v>
      </c>
      <c r="E993" s="152">
        <v>31855.9948</v>
      </c>
      <c r="F993" s="152">
        <v>171553.3859</v>
      </c>
      <c r="G993" s="152">
        <v>10060.9172</v>
      </c>
      <c r="H993" s="152">
        <v>89541.1135</v>
      </c>
      <c r="I993" s="152">
        <v>91168.1466</v>
      </c>
    </row>
    <row r="994">
      <c r="A994" s="156">
        <v>1.5539184E9</v>
      </c>
      <c r="B994" s="156">
        <v>98110.305</v>
      </c>
      <c r="C994" s="156">
        <v>154423.6716</v>
      </c>
      <c r="D994" s="159">
        <v>155019.11</v>
      </c>
      <c r="E994" s="152">
        <v>31952.8646</v>
      </c>
      <c r="F994" s="152">
        <v>171191.2586</v>
      </c>
      <c r="G994" s="152">
        <v>10059.6181</v>
      </c>
      <c r="H994" s="152">
        <v>89541.1135</v>
      </c>
      <c r="I994" s="152">
        <v>91066.5293</v>
      </c>
    </row>
    <row r="995">
      <c r="A995" s="152">
        <v>1.5541272E9</v>
      </c>
      <c r="B995" s="152">
        <v>98110.305</v>
      </c>
      <c r="C995" s="152">
        <v>154423.6716</v>
      </c>
      <c r="D995" s="160">
        <v>155019.11</v>
      </c>
      <c r="E995" s="152">
        <v>31853.1756</v>
      </c>
      <c r="F995" s="152">
        <v>171191.2586</v>
      </c>
      <c r="G995" s="152">
        <v>10059.4382</v>
      </c>
      <c r="H995" s="152">
        <v>88959.7646</v>
      </c>
      <c r="I995" s="152">
        <v>91113.8967</v>
      </c>
    </row>
    <row r="996">
      <c r="A996" s="152">
        <v>1.5541776E9</v>
      </c>
      <c r="B996" s="152">
        <v>98110.305</v>
      </c>
      <c r="C996" s="152">
        <v>154436.244</v>
      </c>
      <c r="D996" s="159">
        <v>156665.9</v>
      </c>
      <c r="E996" s="152">
        <v>31647.2459</v>
      </c>
      <c r="F996" s="152">
        <v>171929.2368</v>
      </c>
      <c r="G996" s="152">
        <v>10052.1864</v>
      </c>
      <c r="H996" s="152">
        <v>88799.9579</v>
      </c>
      <c r="I996" s="152">
        <v>90964.9119</v>
      </c>
    </row>
    <row r="997">
      <c r="A997" s="156">
        <v>1.554264E9</v>
      </c>
      <c r="B997" s="156">
        <v>98110.305</v>
      </c>
      <c r="C997" s="156">
        <v>154706.1187</v>
      </c>
      <c r="D997" s="160">
        <v>157350.81</v>
      </c>
      <c r="E997" s="152">
        <v>31838.1201</v>
      </c>
      <c r="F997" s="152">
        <v>171444.2673</v>
      </c>
      <c r="G997" s="152">
        <v>10056.7952</v>
      </c>
      <c r="H997" s="152">
        <v>88743.0752</v>
      </c>
      <c r="I997" s="152">
        <v>90951.9567</v>
      </c>
    </row>
    <row r="998">
      <c r="A998" s="152">
        <v>1.5543504E9</v>
      </c>
      <c r="B998" s="152">
        <v>98110.305</v>
      </c>
      <c r="C998" s="152">
        <v>155915.0737</v>
      </c>
      <c r="D998" s="159">
        <v>157775.61</v>
      </c>
      <c r="E998" s="152">
        <v>31834.743</v>
      </c>
      <c r="F998" s="152">
        <v>171553.4212</v>
      </c>
      <c r="G998" s="152">
        <v>10049.757</v>
      </c>
      <c r="H998" s="152">
        <v>88971.5663</v>
      </c>
      <c r="I998" s="152">
        <v>91287.1725</v>
      </c>
    </row>
    <row r="999">
      <c r="A999" s="156">
        <v>1.5544368E9</v>
      </c>
      <c r="B999" s="156">
        <v>98110.305</v>
      </c>
      <c r="C999" s="156">
        <v>151482.0994</v>
      </c>
      <c r="D999" s="160">
        <v>158125.04</v>
      </c>
      <c r="E999" s="152">
        <v>31770.552</v>
      </c>
      <c r="F999" s="152">
        <v>171161.563</v>
      </c>
      <c r="G999" s="152">
        <v>10057.9557</v>
      </c>
      <c r="H999" s="152">
        <v>89083.9353</v>
      </c>
      <c r="I999" s="152">
        <v>91105.7997</v>
      </c>
    </row>
    <row r="1000">
      <c r="A1000" s="152">
        <v>1.5545232E9</v>
      </c>
      <c r="B1000" s="152">
        <v>98110.305</v>
      </c>
      <c r="C1000" s="152">
        <v>151199.5756</v>
      </c>
      <c r="D1000" s="159">
        <v>159096.17</v>
      </c>
      <c r="E1000" s="152">
        <v>31791.4843</v>
      </c>
      <c r="F1000" s="152">
        <v>170755.9649</v>
      </c>
      <c r="G1000" s="152">
        <v>10062.4287</v>
      </c>
      <c r="H1000" s="152">
        <v>89083.9353</v>
      </c>
      <c r="I1000" s="152">
        <v>91056.408</v>
      </c>
    </row>
    <row r="1001">
      <c r="A1001" s="156">
        <v>1.554732E9</v>
      </c>
      <c r="B1001" s="156">
        <v>98110.305</v>
      </c>
      <c r="C1001" s="156">
        <v>151199.5756</v>
      </c>
      <c r="D1001" s="160">
        <v>159096.17</v>
      </c>
      <c r="E1001" s="152">
        <v>31812.5085</v>
      </c>
      <c r="F1001" s="152">
        <v>170755.9649</v>
      </c>
      <c r="G1001" s="152">
        <v>10062.2811</v>
      </c>
      <c r="H1001" s="152">
        <v>88860.1621</v>
      </c>
      <c r="I1001" s="152">
        <v>91072.602</v>
      </c>
    </row>
    <row r="1002">
      <c r="A1002" s="156">
        <v>1.5547824E9</v>
      </c>
      <c r="B1002" s="156">
        <v>98110.305</v>
      </c>
      <c r="C1002" s="156">
        <v>151122.8669</v>
      </c>
      <c r="D1002" s="160">
        <v>159496.97</v>
      </c>
      <c r="E1002" s="152">
        <v>31934.9889</v>
      </c>
      <c r="F1002" s="152">
        <v>170532.035</v>
      </c>
      <c r="G1002" s="152">
        <v>10061.2976</v>
      </c>
      <c r="H1002" s="152">
        <v>88759.1568</v>
      </c>
      <c r="I1002" s="152">
        <v>91376.6436</v>
      </c>
    </row>
    <row r="1003">
      <c r="A1003" s="152">
        <v>1.5548688E9</v>
      </c>
      <c r="B1003" s="152">
        <v>98110.305</v>
      </c>
      <c r="C1003" s="152">
        <v>153155.4887</v>
      </c>
      <c r="D1003" s="159">
        <v>159011.55</v>
      </c>
      <c r="E1003" s="152">
        <v>31978.5419</v>
      </c>
      <c r="F1003" s="152">
        <v>169813.2005</v>
      </c>
      <c r="G1003" s="152">
        <v>10062.0969</v>
      </c>
      <c r="H1003" s="152">
        <v>88597.7558</v>
      </c>
      <c r="I1003" s="152">
        <v>91455.5796</v>
      </c>
    </row>
    <row r="1004">
      <c r="A1004" s="156">
        <v>1.5549552E9</v>
      </c>
      <c r="B1004" s="156">
        <v>98110.305</v>
      </c>
      <c r="C1004" s="156">
        <v>154158.8352</v>
      </c>
      <c r="D1004" s="160">
        <v>160103.34</v>
      </c>
      <c r="E1004" s="152">
        <v>31986.9891</v>
      </c>
      <c r="F1004" s="152">
        <v>171286.9282</v>
      </c>
      <c r="G1004" s="152">
        <v>10066.2026</v>
      </c>
      <c r="H1004" s="152">
        <v>88557.975</v>
      </c>
      <c r="I1004" s="152">
        <v>91539.778</v>
      </c>
    </row>
    <row r="1005">
      <c r="A1005" s="152">
        <v>1.5550416E9</v>
      </c>
      <c r="B1005" s="152">
        <v>98110.305</v>
      </c>
      <c r="C1005" s="152">
        <v>154215.4167</v>
      </c>
      <c r="D1005" s="159">
        <v>159094.01</v>
      </c>
      <c r="E1005" s="152">
        <v>31977.385</v>
      </c>
      <c r="F1005" s="152">
        <v>169690.0144</v>
      </c>
      <c r="G1005" s="152">
        <v>10063.1363</v>
      </c>
      <c r="H1005" s="152">
        <v>89108.0745</v>
      </c>
      <c r="I1005" s="152">
        <v>91413.4804</v>
      </c>
    </row>
    <row r="1006">
      <c r="A1006" s="156">
        <v>1.555128E9</v>
      </c>
      <c r="B1006" s="156">
        <v>98110.305</v>
      </c>
      <c r="C1006" s="156">
        <v>152632.9295</v>
      </c>
      <c r="D1006" s="160">
        <v>159823.18</v>
      </c>
      <c r="E1006" s="152">
        <v>31990.8995</v>
      </c>
      <c r="F1006" s="152">
        <v>170139.5098</v>
      </c>
      <c r="G1006" s="152">
        <v>10079.4956</v>
      </c>
      <c r="H1006" s="152">
        <v>89108.0745</v>
      </c>
      <c r="I1006" s="152">
        <v>91723.5572</v>
      </c>
    </row>
    <row r="1007">
      <c r="A1007" s="152">
        <v>1.5553368E9</v>
      </c>
      <c r="B1007" s="152">
        <v>98110.305</v>
      </c>
      <c r="C1007" s="152">
        <v>152632.9295</v>
      </c>
      <c r="D1007" s="159">
        <v>159823.18</v>
      </c>
      <c r="E1007" s="152">
        <v>31997.7687</v>
      </c>
      <c r="F1007" s="152">
        <v>170139.5098</v>
      </c>
      <c r="G1007" s="152">
        <v>10078.102</v>
      </c>
      <c r="H1007" s="152">
        <v>89046.6869</v>
      </c>
      <c r="I1007" s="152">
        <v>91758.37</v>
      </c>
    </row>
    <row r="1008">
      <c r="A1008" s="152">
        <v>1.5553872E9</v>
      </c>
      <c r="B1008" s="152">
        <v>98110.305</v>
      </c>
      <c r="C1008" s="152">
        <v>153082.308</v>
      </c>
      <c r="D1008" s="159">
        <v>159807.96</v>
      </c>
      <c r="E1008" s="152">
        <v>32041.0156</v>
      </c>
      <c r="F1008" s="152">
        <v>169081.6234</v>
      </c>
      <c r="G1008" s="152">
        <v>10074.9274</v>
      </c>
      <c r="H1008" s="152">
        <v>89059.7533</v>
      </c>
      <c r="I1008" s="152">
        <v>91770.1092</v>
      </c>
    </row>
    <row r="1009">
      <c r="A1009" s="156">
        <v>1.5554736E9</v>
      </c>
      <c r="B1009" s="156">
        <v>98110.305</v>
      </c>
      <c r="C1009" s="156">
        <v>151494.9599</v>
      </c>
      <c r="D1009" s="160">
        <v>159702.69</v>
      </c>
      <c r="E1009" s="152">
        <v>32009.0583</v>
      </c>
      <c r="F1009" s="152">
        <v>168831.0329</v>
      </c>
      <c r="G1009" s="152">
        <v>10081.5811</v>
      </c>
      <c r="H1009" s="152">
        <v>89131.0487</v>
      </c>
      <c r="I1009" s="152">
        <v>91610.2132</v>
      </c>
    </row>
    <row r="1010">
      <c r="A1010" s="152">
        <v>1.55556E9</v>
      </c>
      <c r="B1010" s="152">
        <v>97448.795</v>
      </c>
      <c r="C1010" s="152">
        <v>149081.1622</v>
      </c>
      <c r="D1010" s="159">
        <v>159875.39</v>
      </c>
      <c r="E1010" s="152">
        <v>31957.8666</v>
      </c>
      <c r="F1010" s="152">
        <v>167879.2611</v>
      </c>
      <c r="G1010" s="152">
        <v>10088.4538</v>
      </c>
      <c r="H1010" s="152">
        <v>89185.5305</v>
      </c>
      <c r="I1010" s="152">
        <v>91706.1508</v>
      </c>
    </row>
    <row r="1011">
      <c r="A1011" s="156">
        <v>1.5556464E9</v>
      </c>
      <c r="B1011" s="156">
        <v>97640.6654</v>
      </c>
      <c r="C1011" s="156">
        <v>148316.7658</v>
      </c>
      <c r="D1011" s="160">
        <v>160386.03</v>
      </c>
      <c r="E1011" s="152">
        <v>32054.8262</v>
      </c>
      <c r="F1011" s="152">
        <v>167682.0902</v>
      </c>
      <c r="G1011" s="152">
        <v>10084.8628</v>
      </c>
      <c r="H1011" s="152">
        <v>89411.9737</v>
      </c>
      <c r="I1011" s="152">
        <v>91209.0564</v>
      </c>
    </row>
    <row r="1012">
      <c r="A1012" s="152">
        <v>1.5559416E9</v>
      </c>
      <c r="B1012" s="152">
        <v>97640.6654</v>
      </c>
      <c r="C1012" s="152">
        <v>148316.7658</v>
      </c>
      <c r="D1012" s="159">
        <v>160386.03</v>
      </c>
      <c r="E1012" s="152">
        <v>32077.1898</v>
      </c>
      <c r="F1012" s="152">
        <v>167682.0902</v>
      </c>
      <c r="G1012" s="152">
        <v>10084.1497</v>
      </c>
      <c r="H1012" s="152">
        <v>89386.3854</v>
      </c>
      <c r="I1012" s="152">
        <v>91283.5396</v>
      </c>
    </row>
    <row r="1013">
      <c r="A1013" s="152">
        <v>1.555992E9</v>
      </c>
      <c r="B1013" s="152">
        <v>97724.8191</v>
      </c>
      <c r="C1013" s="152">
        <v>151949.133</v>
      </c>
      <c r="D1013" s="159">
        <v>160622.48</v>
      </c>
      <c r="E1013" s="152">
        <v>32077.3536</v>
      </c>
      <c r="F1013" s="152">
        <v>167359.9289</v>
      </c>
      <c r="G1013" s="152">
        <v>10088.4658</v>
      </c>
      <c r="H1013" s="152">
        <v>89294.655</v>
      </c>
      <c r="I1013" s="152">
        <v>91398.098</v>
      </c>
    </row>
    <row r="1014">
      <c r="A1014" s="156">
        <v>1.5560784E9</v>
      </c>
      <c r="B1014" s="156">
        <v>97861.0862</v>
      </c>
      <c r="C1014" s="156">
        <v>153617.508</v>
      </c>
      <c r="D1014" s="160">
        <v>162820.01</v>
      </c>
      <c r="E1014" s="152">
        <v>32099.1867</v>
      </c>
      <c r="F1014" s="152">
        <v>167553.1457</v>
      </c>
      <c r="G1014" s="152">
        <v>10081.079</v>
      </c>
      <c r="H1014" s="152">
        <v>89303.3365</v>
      </c>
      <c r="I1014" s="152">
        <v>91117.1668</v>
      </c>
    </row>
    <row r="1015">
      <c r="A1015" s="152">
        <v>1.5561648E9</v>
      </c>
      <c r="B1015" s="152">
        <v>97861.0862</v>
      </c>
      <c r="C1015" s="152">
        <v>153705.1014</v>
      </c>
      <c r="D1015" s="159">
        <v>162662.21</v>
      </c>
      <c r="E1015" s="152">
        <v>32138.3529</v>
      </c>
      <c r="F1015" s="152">
        <v>167595.6011</v>
      </c>
      <c r="G1015" s="152">
        <v>10062.7491</v>
      </c>
      <c r="H1015" s="152">
        <v>89532.7715</v>
      </c>
      <c r="I1015" s="152">
        <v>90547.6132</v>
      </c>
    </row>
    <row r="1016">
      <c r="A1016" s="156">
        <v>1.5562512E9</v>
      </c>
      <c r="B1016" s="156">
        <v>97861.0862</v>
      </c>
      <c r="C1016" s="156">
        <v>155202.2342</v>
      </c>
      <c r="D1016" s="160">
        <v>163088.38</v>
      </c>
      <c r="E1016" s="152">
        <v>32325.4297</v>
      </c>
      <c r="F1016" s="152">
        <v>167777.5616</v>
      </c>
      <c r="G1016" s="152">
        <v>10058.3595</v>
      </c>
      <c r="H1016" s="152">
        <v>89650.9048</v>
      </c>
      <c r="I1016" s="152">
        <v>90401.8852</v>
      </c>
    </row>
    <row r="1017">
      <c r="A1017" s="152">
        <v>1.5563376E9</v>
      </c>
      <c r="B1017" s="152">
        <v>97861.0862</v>
      </c>
      <c r="C1017" s="152">
        <v>155731.8056</v>
      </c>
      <c r="D1017" s="159">
        <v>163921.71</v>
      </c>
      <c r="E1017" s="152">
        <v>32292.6818</v>
      </c>
      <c r="F1017" s="152">
        <v>168529.9425</v>
      </c>
      <c r="G1017" s="152">
        <v>10063.452</v>
      </c>
      <c r="H1017" s="152">
        <v>89650.9048</v>
      </c>
      <c r="I1017" s="152">
        <v>90497.0132</v>
      </c>
    </row>
    <row r="1018">
      <c r="A1018" s="156">
        <v>1.5565464E9</v>
      </c>
      <c r="B1018" s="156">
        <v>97861.0862</v>
      </c>
      <c r="C1018" s="156">
        <v>155731.8056</v>
      </c>
      <c r="D1018" s="160">
        <v>163921.71</v>
      </c>
      <c r="E1018" s="152">
        <v>32298.4017</v>
      </c>
      <c r="F1018" s="152">
        <v>168529.9425</v>
      </c>
      <c r="G1018" s="152">
        <v>10062.5544</v>
      </c>
      <c r="H1018" s="152">
        <v>89763.7821</v>
      </c>
      <c r="I1018" s="152">
        <v>90514.4196</v>
      </c>
    </row>
    <row r="1019">
      <c r="A1019" s="156">
        <v>1.5565968E9</v>
      </c>
      <c r="B1019" s="156">
        <v>97861.0862</v>
      </c>
      <c r="C1019" s="156">
        <v>157415.2316</v>
      </c>
      <c r="D1019" s="160">
        <v>163882.53</v>
      </c>
      <c r="E1019" s="152">
        <v>32293.5466</v>
      </c>
      <c r="F1019" s="152">
        <v>167943.1873</v>
      </c>
      <c r="G1019" s="152">
        <v>10067.7898</v>
      </c>
      <c r="H1019" s="152">
        <v>89682.344</v>
      </c>
      <c r="I1019" s="152">
        <v>90802.6372</v>
      </c>
    </row>
    <row r="1020">
      <c r="A1020" s="152">
        <v>1.5566832E9</v>
      </c>
      <c r="B1020" s="152">
        <v>97861.0862</v>
      </c>
      <c r="C1020" s="152">
        <v>157127.4926</v>
      </c>
      <c r="D1020" s="159">
        <v>163344.82</v>
      </c>
      <c r="E1020" s="152">
        <v>32356.458</v>
      </c>
      <c r="F1020" s="152">
        <v>167946.6302</v>
      </c>
      <c r="G1020" s="152">
        <v>10063.9639</v>
      </c>
      <c r="H1020" s="152">
        <v>89868.4032</v>
      </c>
      <c r="I1020" s="152">
        <v>91052.3988</v>
      </c>
    </row>
    <row r="1021">
      <c r="A1021" s="156">
        <v>1.5567696E9</v>
      </c>
      <c r="B1021" s="156">
        <v>97861.0862</v>
      </c>
      <c r="C1021" s="156">
        <v>155736.1328</v>
      </c>
      <c r="D1021" s="160">
        <v>162564.59</v>
      </c>
      <c r="E1021" s="152">
        <v>32343.7532</v>
      </c>
      <c r="F1021" s="152">
        <v>166692.3573</v>
      </c>
      <c r="G1021" s="152">
        <v>10051.2914</v>
      </c>
      <c r="H1021" s="152">
        <v>89717.3928</v>
      </c>
      <c r="I1021" s="152">
        <v>90944.3172</v>
      </c>
    </row>
    <row r="1022">
      <c r="A1022" s="152">
        <v>1.556856E9</v>
      </c>
      <c r="B1022" s="152">
        <v>97861.0862</v>
      </c>
      <c r="C1022" s="152">
        <v>153268.7496</v>
      </c>
      <c r="D1022" s="159">
        <v>162064.98</v>
      </c>
      <c r="E1022" s="152">
        <v>32340.9634</v>
      </c>
      <c r="F1022" s="152">
        <v>166361.627</v>
      </c>
      <c r="G1022" s="152">
        <v>10047.3161</v>
      </c>
      <c r="H1022" s="152">
        <v>89559.8087</v>
      </c>
      <c r="I1022" s="152">
        <v>90706.6996</v>
      </c>
    </row>
    <row r="1023">
      <c r="A1023" s="156">
        <v>1.5569424E9</v>
      </c>
      <c r="B1023" s="156">
        <v>97861.0862</v>
      </c>
      <c r="C1023" s="156">
        <v>153077.7639</v>
      </c>
      <c r="D1023" s="160">
        <v>163159.49</v>
      </c>
      <c r="E1023" s="152">
        <v>32399.6481</v>
      </c>
      <c r="F1023" s="152">
        <v>167944.9928</v>
      </c>
      <c r="G1023" s="152">
        <v>10040.469</v>
      </c>
      <c r="H1023" s="152">
        <v>89559.8087</v>
      </c>
      <c r="I1023" s="152">
        <v>90934.1972</v>
      </c>
    </row>
    <row r="1024">
      <c r="A1024" s="152">
        <v>1.5571512E9</v>
      </c>
      <c r="B1024" s="152">
        <v>97861.0862</v>
      </c>
      <c r="C1024" s="152">
        <v>153077.7639</v>
      </c>
      <c r="D1024" s="159">
        <v>163159.49</v>
      </c>
      <c r="E1024" s="152">
        <v>32494.7451</v>
      </c>
      <c r="F1024" s="152">
        <v>167944.9928</v>
      </c>
      <c r="G1024" s="152">
        <v>10029.2192</v>
      </c>
      <c r="H1024" s="152">
        <v>89477.3558</v>
      </c>
      <c r="I1024" s="152">
        <v>90801.8276</v>
      </c>
    </row>
    <row r="1025">
      <c r="A1025" s="152">
        <v>1.5572016E9</v>
      </c>
      <c r="B1025" s="152">
        <v>97861.0862</v>
      </c>
      <c r="C1025" s="152">
        <v>155514.0524</v>
      </c>
      <c r="D1025" s="159">
        <v>162998.38</v>
      </c>
      <c r="E1025" s="152">
        <v>32625.2821</v>
      </c>
      <c r="F1025" s="152">
        <v>167285.3212</v>
      </c>
      <c r="G1025" s="152">
        <v>10030.4542</v>
      </c>
      <c r="H1025" s="152">
        <v>89814.2642</v>
      </c>
      <c r="I1025" s="152">
        <v>90934.602</v>
      </c>
    </row>
    <row r="1026">
      <c r="A1026" s="156">
        <v>1.557288E9</v>
      </c>
      <c r="B1026" s="156">
        <v>97861.0862</v>
      </c>
      <c r="C1026" s="156">
        <v>153806.5076</v>
      </c>
      <c r="D1026" s="160">
        <v>162135.51</v>
      </c>
      <c r="E1026" s="152">
        <v>32802.5106</v>
      </c>
      <c r="F1026" s="152">
        <v>164517.0765</v>
      </c>
      <c r="G1026" s="152">
        <v>10035.0117</v>
      </c>
      <c r="H1026" s="152">
        <v>89631.7681</v>
      </c>
      <c r="I1026" s="152">
        <v>90840.2836</v>
      </c>
    </row>
    <row r="1027">
      <c r="A1027" s="152">
        <v>1.5573744E9</v>
      </c>
      <c r="B1027" s="152">
        <v>97861.0862</v>
      </c>
      <c r="C1027" s="152">
        <v>154687.7159</v>
      </c>
      <c r="D1027" s="159">
        <v>161765.35</v>
      </c>
      <c r="E1027" s="152">
        <v>32842.3671</v>
      </c>
      <c r="F1027" s="152">
        <v>164260.3528</v>
      </c>
      <c r="G1027" s="152">
        <v>10031.7319</v>
      </c>
      <c r="H1027" s="152">
        <v>89486.5848</v>
      </c>
      <c r="I1027" s="152">
        <v>90908.6948</v>
      </c>
    </row>
    <row r="1028">
      <c r="A1028" s="156">
        <v>1.5574608E9</v>
      </c>
      <c r="B1028" s="156">
        <v>97861.0862</v>
      </c>
      <c r="C1028" s="156">
        <v>154751.3992</v>
      </c>
      <c r="D1028" s="160">
        <v>161789.02</v>
      </c>
      <c r="E1028" s="152">
        <v>32870.9441</v>
      </c>
      <c r="F1028" s="152">
        <v>163777.2958</v>
      </c>
      <c r="G1028" s="152">
        <v>10030.6984</v>
      </c>
      <c r="H1028" s="152">
        <v>89662.5904</v>
      </c>
      <c r="I1028" s="152">
        <v>91074.6628</v>
      </c>
    </row>
    <row r="1029">
      <c r="A1029" s="152">
        <v>1.5575472E9</v>
      </c>
      <c r="B1029" s="152">
        <v>97861.0862</v>
      </c>
      <c r="C1029" s="152">
        <v>154272.668</v>
      </c>
      <c r="D1029" s="159">
        <v>162193.34</v>
      </c>
      <c r="E1029" s="152">
        <v>32595.4737</v>
      </c>
      <c r="F1029" s="152">
        <v>164545.6894</v>
      </c>
      <c r="G1029" s="152">
        <v>10032.2355</v>
      </c>
      <c r="H1029" s="152">
        <v>89662.5904</v>
      </c>
      <c r="I1029" s="152">
        <v>91196.5076</v>
      </c>
    </row>
    <row r="1030">
      <c r="A1030" s="156">
        <v>1.557756E9</v>
      </c>
      <c r="B1030" s="156">
        <v>97861.0862</v>
      </c>
      <c r="C1030" s="156">
        <v>154272.668</v>
      </c>
      <c r="D1030" s="160">
        <v>162193.34</v>
      </c>
      <c r="E1030" s="152">
        <v>32655.8518</v>
      </c>
      <c r="F1030" s="152">
        <v>164545.6894</v>
      </c>
      <c r="G1030" s="152">
        <v>10030.2257</v>
      </c>
      <c r="H1030" s="152">
        <v>89430.6627</v>
      </c>
      <c r="I1030" s="152">
        <v>91214.7236</v>
      </c>
    </row>
    <row r="1031">
      <c r="A1031" s="156">
        <v>1.5578064E9</v>
      </c>
      <c r="B1031" s="156">
        <v>97861.0862</v>
      </c>
      <c r="C1031" s="156">
        <v>150032.8516</v>
      </c>
      <c r="D1031" s="160">
        <v>161003.78</v>
      </c>
      <c r="E1031" s="152">
        <v>32880.4872</v>
      </c>
      <c r="F1031" s="152">
        <v>160475.3482</v>
      </c>
      <c r="G1031" s="152">
        <v>10017.514</v>
      </c>
      <c r="H1031" s="152">
        <v>89406.835</v>
      </c>
      <c r="I1031" s="152">
        <v>91184.7684</v>
      </c>
    </row>
    <row r="1032">
      <c r="A1032" s="152">
        <v>1.5578928E9</v>
      </c>
      <c r="B1032" s="152">
        <v>97861.0862</v>
      </c>
      <c r="C1032" s="152">
        <v>152196.8536</v>
      </c>
      <c r="D1032" s="159">
        <v>161488.76</v>
      </c>
      <c r="E1032" s="152">
        <v>32716.1133</v>
      </c>
      <c r="F1032" s="152">
        <v>161894.6082</v>
      </c>
      <c r="G1032" s="152">
        <v>10009.3743</v>
      </c>
      <c r="H1032" s="152">
        <v>89420.8878</v>
      </c>
      <c r="I1032" s="152">
        <v>90951.6036</v>
      </c>
    </row>
    <row r="1033">
      <c r="A1033" s="156">
        <v>1.5579792E9</v>
      </c>
      <c r="B1033" s="156">
        <v>97861.0862</v>
      </c>
      <c r="C1033" s="156">
        <v>153286.2131</v>
      </c>
      <c r="D1033" s="160">
        <v>162135.9</v>
      </c>
      <c r="E1033" s="152">
        <v>32717.022</v>
      </c>
      <c r="F1033" s="152">
        <v>162849.725</v>
      </c>
      <c r="G1033" s="152">
        <v>10007.6282</v>
      </c>
      <c r="H1033" s="152">
        <v>89285.1169</v>
      </c>
      <c r="I1033" s="152">
        <v>90981.9636</v>
      </c>
    </row>
    <row r="1034">
      <c r="A1034" s="152">
        <v>1.5580656E9</v>
      </c>
      <c r="B1034" s="152">
        <v>97861.0862</v>
      </c>
      <c r="C1034" s="152">
        <v>155340.1851</v>
      </c>
      <c r="D1034" s="159">
        <v>162406.86</v>
      </c>
      <c r="E1034" s="152">
        <v>32713.1851</v>
      </c>
      <c r="F1034" s="152">
        <v>164322.8819</v>
      </c>
      <c r="G1034" s="152">
        <v>9988.4732</v>
      </c>
      <c r="H1034" s="152">
        <v>89673.1068</v>
      </c>
      <c r="I1034" s="152">
        <v>90707.914</v>
      </c>
    </row>
    <row r="1035">
      <c r="A1035" s="156">
        <v>1.558152E9</v>
      </c>
      <c r="B1035" s="156">
        <v>97861.0862</v>
      </c>
      <c r="C1035" s="156">
        <v>156696.3714</v>
      </c>
      <c r="D1035" s="160">
        <v>161713.84</v>
      </c>
      <c r="E1035" s="152">
        <v>32684.5047</v>
      </c>
      <c r="F1035" s="152">
        <v>163326.7971</v>
      </c>
      <c r="G1035" s="152">
        <v>9975.1107</v>
      </c>
      <c r="H1035" s="152">
        <v>89673.1068</v>
      </c>
      <c r="I1035" s="152">
        <v>90579.5924</v>
      </c>
    </row>
    <row r="1036">
      <c r="A1036" s="152">
        <v>1.5583608E9</v>
      </c>
      <c r="B1036" s="152">
        <v>97861.0862</v>
      </c>
      <c r="C1036" s="152">
        <v>156696.3714</v>
      </c>
      <c r="D1036" s="159">
        <v>161713.84</v>
      </c>
      <c r="E1036" s="152">
        <v>32678.2132</v>
      </c>
      <c r="F1036" s="152">
        <v>163326.7971</v>
      </c>
      <c r="G1036" s="152">
        <v>9982.0937</v>
      </c>
      <c r="H1036" s="152">
        <v>89557.1046</v>
      </c>
      <c r="I1036" s="152">
        <v>90639.9076</v>
      </c>
    </row>
    <row r="1037">
      <c r="A1037" s="152">
        <v>1.5584112E9</v>
      </c>
      <c r="B1037" s="152">
        <v>97861.0862</v>
      </c>
      <c r="C1037" s="152">
        <v>156647.2132</v>
      </c>
      <c r="D1037" s="159">
        <v>161134.37</v>
      </c>
      <c r="E1037" s="152">
        <v>32642.5187</v>
      </c>
      <c r="F1037" s="152">
        <v>162236.8573</v>
      </c>
      <c r="G1037" s="152">
        <v>9989.0675</v>
      </c>
      <c r="H1037" s="152">
        <v>89753.4907</v>
      </c>
      <c r="I1037" s="152">
        <v>90660.5524</v>
      </c>
    </row>
    <row r="1038">
      <c r="A1038" s="156">
        <v>1.5584976E9</v>
      </c>
      <c r="B1038" s="156">
        <v>97861.0862</v>
      </c>
      <c r="C1038" s="156">
        <v>157818.8243</v>
      </c>
      <c r="D1038" s="160">
        <v>161652.77</v>
      </c>
      <c r="E1038" s="152">
        <v>32625.4231</v>
      </c>
      <c r="F1038" s="152">
        <v>163649.9621</v>
      </c>
      <c r="G1038" s="152">
        <v>9976.9834</v>
      </c>
      <c r="H1038" s="152">
        <v>89845.8913</v>
      </c>
      <c r="I1038" s="152">
        <v>90635.8596</v>
      </c>
    </row>
    <row r="1039">
      <c r="A1039" s="152">
        <v>1.558584E9</v>
      </c>
      <c r="B1039" s="152">
        <v>97861.0862</v>
      </c>
      <c r="C1039" s="152">
        <v>158240.8588</v>
      </c>
      <c r="D1039" s="159">
        <v>161599.89</v>
      </c>
      <c r="E1039" s="152">
        <v>32758.7818</v>
      </c>
      <c r="F1039" s="152">
        <v>163177.9267</v>
      </c>
      <c r="G1039" s="152">
        <v>9974.4614</v>
      </c>
      <c r="H1039" s="152">
        <v>89627.5565</v>
      </c>
      <c r="I1039" s="152">
        <v>90562.9956</v>
      </c>
    </row>
    <row r="1040">
      <c r="A1040" s="156">
        <v>1.5586704E9</v>
      </c>
      <c r="B1040" s="156">
        <v>97861.0862</v>
      </c>
      <c r="C1040" s="156">
        <v>158935.4306</v>
      </c>
      <c r="D1040" s="160">
        <v>161426.18</v>
      </c>
      <c r="E1040" s="152">
        <v>32852.0373</v>
      </c>
      <c r="F1040" s="152">
        <v>161205.4482</v>
      </c>
      <c r="G1040" s="152">
        <v>9989.2294</v>
      </c>
      <c r="H1040" s="152">
        <v>89181.8883</v>
      </c>
      <c r="I1040" s="152">
        <v>90796.97</v>
      </c>
    </row>
    <row r="1041">
      <c r="A1041" s="152">
        <v>1.5587568E9</v>
      </c>
      <c r="B1041" s="152">
        <v>97861.0862</v>
      </c>
      <c r="C1041" s="152">
        <v>161528.3422</v>
      </c>
      <c r="D1041" s="159">
        <v>161671.62</v>
      </c>
      <c r="E1041" s="152">
        <v>32839.3917</v>
      </c>
      <c r="F1041" s="152">
        <v>161551.6959</v>
      </c>
      <c r="G1041" s="152">
        <v>10005.379</v>
      </c>
      <c r="H1041" s="152">
        <v>89181.8883</v>
      </c>
      <c r="I1041" s="152">
        <v>90955.2468</v>
      </c>
    </row>
    <row r="1042">
      <c r="A1042" s="156">
        <v>1.559052E9</v>
      </c>
      <c r="B1042" s="156">
        <v>97861.0862</v>
      </c>
      <c r="C1042" s="156">
        <v>161528.3422</v>
      </c>
      <c r="D1042" s="160">
        <v>161671.62</v>
      </c>
      <c r="E1042" s="152">
        <v>32785.0432</v>
      </c>
      <c r="F1042" s="152">
        <v>161551.6959</v>
      </c>
      <c r="G1042" s="152">
        <v>9997.0349</v>
      </c>
      <c r="H1042" s="152">
        <v>88902.7534</v>
      </c>
      <c r="I1042" s="152">
        <v>90872.2628</v>
      </c>
    </row>
    <row r="1043">
      <c r="A1043" s="156">
        <v>1.5591024E9</v>
      </c>
      <c r="B1043" s="156">
        <v>96874.5148</v>
      </c>
      <c r="C1043" s="156">
        <v>159234.939</v>
      </c>
      <c r="D1043" s="160">
        <v>161129.05</v>
      </c>
      <c r="E1043" s="152">
        <v>32757.4417</v>
      </c>
      <c r="F1043" s="152">
        <v>160066.6412</v>
      </c>
      <c r="G1043" s="152">
        <v>9988.1459</v>
      </c>
      <c r="H1043" s="152">
        <v>89237.9934</v>
      </c>
      <c r="I1043" s="152">
        <v>90667.8388</v>
      </c>
    </row>
    <row r="1044">
      <c r="A1044" s="152">
        <v>1.5591888E9</v>
      </c>
      <c r="B1044" s="152">
        <v>96445.7595</v>
      </c>
      <c r="C1044" s="152">
        <v>158510.6007</v>
      </c>
      <c r="D1044" s="159">
        <v>160739.25</v>
      </c>
      <c r="E1044" s="152">
        <v>32709.7427</v>
      </c>
      <c r="F1044" s="152">
        <v>158997.7902</v>
      </c>
      <c r="G1044" s="152">
        <v>9976.9855</v>
      </c>
      <c r="H1044" s="152">
        <v>89423.1059</v>
      </c>
      <c r="I1044" s="152">
        <v>90413.2196</v>
      </c>
    </row>
    <row r="1045">
      <c r="A1045" s="156">
        <v>1.5592752E9</v>
      </c>
      <c r="B1045" s="156">
        <v>96445.7595</v>
      </c>
      <c r="C1045" s="156">
        <v>159846.3877</v>
      </c>
      <c r="D1045" s="160">
        <v>161552.09</v>
      </c>
      <c r="E1045" s="152">
        <v>32583.62</v>
      </c>
      <c r="F1045" s="152">
        <v>159407.3062</v>
      </c>
      <c r="G1045" s="152">
        <v>9974.8165</v>
      </c>
      <c r="H1045" s="152">
        <v>89581.2777</v>
      </c>
      <c r="I1045" s="152">
        <v>90355.738</v>
      </c>
    </row>
    <row r="1046">
      <c r="A1046" s="152">
        <v>1.5593616E9</v>
      </c>
      <c r="B1046" s="152">
        <v>96445.7595</v>
      </c>
      <c r="C1046" s="152">
        <v>161135.4729</v>
      </c>
      <c r="D1046" s="159">
        <v>161691.85</v>
      </c>
      <c r="E1046" s="152">
        <v>32625.9665</v>
      </c>
      <c r="F1046" s="152">
        <v>157313.011</v>
      </c>
      <c r="G1046" s="152">
        <v>10002.2528</v>
      </c>
      <c r="H1046" s="152">
        <v>89581.2777</v>
      </c>
      <c r="I1046" s="152">
        <v>90672.2916</v>
      </c>
    </row>
    <row r="1047">
      <c r="A1047" s="156">
        <v>1.5595704E9</v>
      </c>
      <c r="B1047" s="156">
        <v>96445.7595</v>
      </c>
      <c r="C1047" s="156">
        <v>161135.4729</v>
      </c>
      <c r="D1047" s="160">
        <v>161691.85</v>
      </c>
      <c r="E1047" s="152">
        <v>32672.6889</v>
      </c>
      <c r="F1047" s="152">
        <v>157313.011</v>
      </c>
      <c r="G1047" s="152">
        <v>10003.5817</v>
      </c>
      <c r="H1047" s="152">
        <v>89525.1308</v>
      </c>
      <c r="I1047" s="152">
        <v>90712.3668</v>
      </c>
    </row>
    <row r="1048">
      <c r="A1048" s="156">
        <v>1.5596208E9</v>
      </c>
      <c r="B1048" s="156">
        <v>96445.7595</v>
      </c>
      <c r="C1048" s="156">
        <v>157857.0135</v>
      </c>
      <c r="D1048" s="159">
        <v>159672.07</v>
      </c>
      <c r="E1048" s="152">
        <v>32663.7427</v>
      </c>
      <c r="F1048" s="152">
        <v>156852.0425</v>
      </c>
      <c r="G1048" s="152">
        <v>10032.7231</v>
      </c>
      <c r="H1048" s="152">
        <v>89507.671</v>
      </c>
      <c r="I1048" s="152">
        <v>91293.6596</v>
      </c>
    </row>
    <row r="1049">
      <c r="A1049" s="152">
        <v>1.5597072E9</v>
      </c>
      <c r="B1049" s="152">
        <v>96445.7595</v>
      </c>
      <c r="C1049" s="152">
        <v>160588.5533</v>
      </c>
      <c r="D1049" s="160">
        <v>164046.04</v>
      </c>
      <c r="E1049" s="152">
        <v>32534.2417</v>
      </c>
      <c r="F1049" s="152">
        <v>160270.5866</v>
      </c>
      <c r="G1049" s="152">
        <v>10041.2648</v>
      </c>
      <c r="H1049" s="152">
        <v>89501.5256</v>
      </c>
      <c r="I1049" s="152">
        <v>91360.4516</v>
      </c>
    </row>
    <row r="1050">
      <c r="A1050" s="156">
        <v>1.5597936E9</v>
      </c>
      <c r="B1050" s="156">
        <v>96445.7595</v>
      </c>
      <c r="C1050" s="156">
        <v>164892.2163</v>
      </c>
      <c r="D1050" s="159">
        <v>165447.83</v>
      </c>
      <c r="E1050" s="152">
        <v>32434.2798</v>
      </c>
      <c r="F1050" s="152">
        <v>161637.7382</v>
      </c>
      <c r="G1050" s="152">
        <v>10030.3021</v>
      </c>
      <c r="H1050" s="152">
        <v>89509.6311</v>
      </c>
      <c r="I1050" s="152">
        <v>91157.6468</v>
      </c>
    </row>
    <row r="1051">
      <c r="A1051" s="152">
        <v>1.55988E9</v>
      </c>
      <c r="B1051" s="152">
        <v>96445.7595</v>
      </c>
      <c r="C1051" s="152">
        <v>165655.5658</v>
      </c>
      <c r="D1051" s="160">
        <v>167144.51</v>
      </c>
      <c r="E1051" s="152">
        <v>32527.6055</v>
      </c>
      <c r="F1051" s="152">
        <v>162693.7787</v>
      </c>
      <c r="G1051" s="152">
        <v>10042.3324</v>
      </c>
      <c r="H1051" s="152">
        <v>89483.8768</v>
      </c>
      <c r="I1051" s="152">
        <v>91537.754</v>
      </c>
    </row>
    <row r="1052">
      <c r="A1052" s="156">
        <v>1.5599664E9</v>
      </c>
      <c r="B1052" s="156">
        <v>96445.7595</v>
      </c>
      <c r="C1052" s="156">
        <v>167585.9123</v>
      </c>
      <c r="D1052" s="159">
        <v>170799.43</v>
      </c>
      <c r="E1052" s="152">
        <v>32628.2104</v>
      </c>
      <c r="F1052" s="152">
        <v>164321.7117</v>
      </c>
      <c r="G1052" s="152">
        <v>10068.0178</v>
      </c>
      <c r="H1052" s="152">
        <v>89483.8768</v>
      </c>
      <c r="I1052" s="152">
        <v>92005.7028</v>
      </c>
    </row>
    <row r="1053">
      <c r="A1053" s="152">
        <v>1.5601752E9</v>
      </c>
      <c r="B1053" s="152">
        <v>96445.7595</v>
      </c>
      <c r="C1053" s="152">
        <v>167585.9123</v>
      </c>
      <c r="D1053" s="160">
        <v>170799.43</v>
      </c>
      <c r="E1053" s="152">
        <v>32609.5377</v>
      </c>
      <c r="F1053" s="152">
        <v>164321.7117</v>
      </c>
      <c r="G1053" s="152">
        <v>10059.9444</v>
      </c>
      <c r="H1053" s="152">
        <v>89507.4309</v>
      </c>
      <c r="I1053" s="152">
        <v>91889.5252</v>
      </c>
    </row>
    <row r="1054">
      <c r="A1054" s="152">
        <v>1.5602256E9</v>
      </c>
      <c r="B1054" s="152">
        <v>96445.7595</v>
      </c>
      <c r="C1054" s="152">
        <v>168185.1033</v>
      </c>
      <c r="D1054" s="160">
        <v>171789.04</v>
      </c>
      <c r="E1054" s="152">
        <v>32545.0903</v>
      </c>
      <c r="F1054" s="152">
        <v>165078.7813</v>
      </c>
      <c r="G1054" s="152">
        <v>10054.5442</v>
      </c>
      <c r="H1054" s="152">
        <v>89611.3717</v>
      </c>
      <c r="I1054" s="152">
        <v>91881.0244</v>
      </c>
    </row>
    <row r="1055">
      <c r="A1055" s="156">
        <v>1.560312E9</v>
      </c>
      <c r="B1055" s="156">
        <v>96445.7595</v>
      </c>
      <c r="C1055" s="156">
        <v>166613.2653</v>
      </c>
      <c r="D1055" s="159">
        <v>171915.5</v>
      </c>
      <c r="E1055" s="152">
        <v>32545.9134</v>
      </c>
      <c r="F1055" s="152">
        <v>165045.7503</v>
      </c>
      <c r="G1055" s="152">
        <v>10052.5875</v>
      </c>
      <c r="H1055" s="152">
        <v>89289.9907</v>
      </c>
      <c r="I1055" s="152">
        <v>91974.1284</v>
      </c>
    </row>
    <row r="1056">
      <c r="A1056" s="152">
        <v>1.5603984E9</v>
      </c>
      <c r="B1056" s="152">
        <v>96445.7595</v>
      </c>
      <c r="C1056" s="152">
        <v>168470.3774</v>
      </c>
      <c r="D1056" s="160">
        <v>171305.23</v>
      </c>
      <c r="E1056" s="152">
        <v>32559.6426</v>
      </c>
      <c r="F1056" s="152">
        <v>164721.4181</v>
      </c>
      <c r="G1056" s="152">
        <v>10035.3989</v>
      </c>
      <c r="H1056" s="152">
        <v>89517.4097</v>
      </c>
      <c r="I1056" s="152">
        <v>91674.1716</v>
      </c>
    </row>
    <row r="1057">
      <c r="A1057" s="156">
        <v>1.5604848E9</v>
      </c>
      <c r="B1057" s="156">
        <v>96445.7595</v>
      </c>
      <c r="C1057" s="156">
        <v>168843.4462</v>
      </c>
      <c r="D1057" s="159">
        <v>172740.88</v>
      </c>
      <c r="E1057" s="152">
        <v>32683.0929</v>
      </c>
      <c r="F1057" s="152">
        <v>165441.4066</v>
      </c>
      <c r="G1057" s="152">
        <v>10034.0577</v>
      </c>
      <c r="H1057" s="152">
        <v>89611.8116</v>
      </c>
      <c r="I1057" s="152">
        <v>91568.9236</v>
      </c>
    </row>
    <row r="1058">
      <c r="A1058" s="152">
        <v>1.5605712E9</v>
      </c>
      <c r="B1058" s="152">
        <v>96445.7595</v>
      </c>
      <c r="C1058" s="152">
        <v>168721.538</v>
      </c>
      <c r="D1058" s="160">
        <v>172214.3</v>
      </c>
      <c r="E1058" s="152">
        <v>32675.4751</v>
      </c>
      <c r="F1058" s="152">
        <v>165228.4091</v>
      </c>
      <c r="G1058" s="152">
        <v>10001.1448</v>
      </c>
      <c r="H1058" s="152">
        <v>89611.8116</v>
      </c>
      <c r="I1058" s="152">
        <v>91002.6084</v>
      </c>
    </row>
    <row r="1059">
      <c r="A1059" s="156">
        <v>1.56078E9</v>
      </c>
      <c r="B1059" s="156">
        <v>96445.7595</v>
      </c>
      <c r="C1059" s="156">
        <v>168721.538</v>
      </c>
      <c r="D1059" s="159">
        <v>172214.3</v>
      </c>
      <c r="E1059" s="152">
        <v>32706.197</v>
      </c>
      <c r="F1059" s="152">
        <v>165228.4091</v>
      </c>
      <c r="G1059" s="152">
        <v>10002.8355</v>
      </c>
      <c r="H1059" s="152">
        <v>90204.7491</v>
      </c>
      <c r="I1059" s="152">
        <v>91051.1844</v>
      </c>
    </row>
    <row r="1060">
      <c r="A1060" s="156">
        <v>1.5608304E9</v>
      </c>
      <c r="B1060" s="156">
        <v>96445.7595</v>
      </c>
      <c r="C1060" s="156">
        <v>172248.578</v>
      </c>
      <c r="D1060" s="159">
        <v>173033.81</v>
      </c>
      <c r="E1060" s="152">
        <v>32644.8067</v>
      </c>
      <c r="F1060" s="152">
        <v>165349.5478</v>
      </c>
      <c r="G1060" s="152">
        <v>9996.4243</v>
      </c>
      <c r="H1060" s="152">
        <v>90365.7431</v>
      </c>
      <c r="I1060" s="152">
        <v>91121.6196</v>
      </c>
    </row>
    <row r="1061">
      <c r="A1061" s="152">
        <v>1.5609168E9</v>
      </c>
      <c r="B1061" s="152">
        <v>96445.7595</v>
      </c>
      <c r="C1061" s="152">
        <v>170546.208</v>
      </c>
      <c r="D1061" s="160">
        <v>176054.19</v>
      </c>
      <c r="E1061" s="152">
        <v>32569.2601</v>
      </c>
      <c r="F1061" s="152">
        <v>166985.4142</v>
      </c>
      <c r="G1061" s="152">
        <v>10000.7099</v>
      </c>
      <c r="H1061" s="152">
        <v>90221.4613</v>
      </c>
      <c r="I1061" s="152">
        <v>90908.29</v>
      </c>
    </row>
    <row r="1062">
      <c r="A1062" s="156">
        <v>1.5610032E9</v>
      </c>
      <c r="B1062" s="156">
        <v>96445.7595</v>
      </c>
      <c r="C1062" s="156">
        <v>172053.458</v>
      </c>
      <c r="D1062" s="159">
        <v>177013.39</v>
      </c>
      <c r="E1062" s="152">
        <v>32588.8304</v>
      </c>
      <c r="F1062" s="152">
        <v>167406.9667</v>
      </c>
      <c r="G1062" s="152">
        <v>10025.4769</v>
      </c>
      <c r="H1062" s="152">
        <v>89296.3485</v>
      </c>
      <c r="I1062" s="152">
        <v>91215.1284</v>
      </c>
    </row>
    <row r="1063">
      <c r="A1063" s="152">
        <v>1.5610896E9</v>
      </c>
      <c r="B1063" s="152">
        <v>96445.7595</v>
      </c>
      <c r="C1063" s="152">
        <v>170968.378</v>
      </c>
      <c r="D1063" s="160">
        <v>180469.9</v>
      </c>
      <c r="E1063" s="152">
        <v>32667.2259</v>
      </c>
      <c r="F1063" s="152">
        <v>168983.5047</v>
      </c>
      <c r="G1063" s="152">
        <v>10056.6472</v>
      </c>
      <c r="H1063" s="152">
        <v>88928.738</v>
      </c>
      <c r="I1063" s="152">
        <v>91689.554</v>
      </c>
    </row>
    <row r="1064">
      <c r="A1064" s="156">
        <v>1.561176E9</v>
      </c>
      <c r="B1064" s="156">
        <v>96445.7595</v>
      </c>
      <c r="C1064" s="156">
        <v>169965.238</v>
      </c>
      <c r="D1064" s="159">
        <v>179917.3</v>
      </c>
      <c r="E1064" s="152">
        <v>32757.9601</v>
      </c>
      <c r="F1064" s="152">
        <v>168750.4415</v>
      </c>
      <c r="G1064" s="152">
        <v>10055.0583</v>
      </c>
      <c r="H1064" s="152">
        <v>88928.738</v>
      </c>
      <c r="I1064" s="152">
        <v>92291.0868</v>
      </c>
    </row>
    <row r="1065">
      <c r="A1065" s="152">
        <v>1.5613848E9</v>
      </c>
      <c r="B1065" s="152">
        <v>96445.7595</v>
      </c>
      <c r="C1065" s="152">
        <v>169965.238</v>
      </c>
      <c r="D1065" s="160">
        <v>179917.3</v>
      </c>
      <c r="E1065" s="152">
        <v>32665.8258</v>
      </c>
      <c r="F1065" s="152">
        <v>168750.4415</v>
      </c>
      <c r="G1065" s="152">
        <v>10059.739</v>
      </c>
      <c r="H1065" s="152">
        <v>88975.2924</v>
      </c>
      <c r="I1065" s="152">
        <v>92423.8612</v>
      </c>
    </row>
    <row r="1066">
      <c r="A1066" s="152">
        <v>1.5614352E9</v>
      </c>
      <c r="B1066" s="152">
        <v>96445.7595</v>
      </c>
      <c r="C1066" s="152">
        <v>168661.968</v>
      </c>
      <c r="D1066" s="159">
        <v>180485.03</v>
      </c>
      <c r="E1066" s="152">
        <v>32722.4234</v>
      </c>
      <c r="F1066" s="152">
        <v>168552.66</v>
      </c>
      <c r="G1066" s="152">
        <v>10064.6938</v>
      </c>
      <c r="H1066" s="152">
        <v>89346.4801</v>
      </c>
      <c r="I1066" s="152">
        <v>92539.2292</v>
      </c>
    </row>
    <row r="1067">
      <c r="A1067" s="156">
        <v>1.5615216E9</v>
      </c>
      <c r="B1067" s="156">
        <v>96445.7595</v>
      </c>
      <c r="C1067" s="156">
        <v>166227.448</v>
      </c>
      <c r="D1067" s="160">
        <v>177744.34</v>
      </c>
      <c r="E1067" s="152">
        <v>32735.0011</v>
      </c>
      <c r="F1067" s="152">
        <v>166908.0295</v>
      </c>
      <c r="G1067" s="152">
        <v>10062.5502</v>
      </c>
      <c r="H1067" s="152">
        <v>88593.2174</v>
      </c>
      <c r="I1067" s="152">
        <v>92286.2292</v>
      </c>
    </row>
    <row r="1068">
      <c r="A1068" s="152">
        <v>1.561608E9</v>
      </c>
      <c r="B1068" s="152">
        <v>96445.7595</v>
      </c>
      <c r="C1068" s="152">
        <v>166433.668</v>
      </c>
      <c r="D1068" s="159">
        <v>177590.17</v>
      </c>
      <c r="E1068" s="152">
        <v>32606.4199</v>
      </c>
      <c r="F1068" s="152">
        <v>166736.5003</v>
      </c>
      <c r="G1068" s="152">
        <v>10062.0791</v>
      </c>
      <c r="H1068" s="152">
        <v>88654.3497</v>
      </c>
      <c r="I1068" s="152">
        <v>92331.162</v>
      </c>
    </row>
    <row r="1069">
      <c r="A1069" s="156">
        <v>1.5616944E9</v>
      </c>
      <c r="B1069" s="156">
        <v>96445.7595</v>
      </c>
      <c r="C1069" s="156">
        <v>167753.428</v>
      </c>
      <c r="D1069" s="160">
        <v>178583.23</v>
      </c>
      <c r="E1069" s="152">
        <v>32608.141</v>
      </c>
      <c r="F1069" s="152">
        <v>167354.5853</v>
      </c>
      <c r="G1069" s="152">
        <v>10066.6153</v>
      </c>
      <c r="H1069" s="152">
        <v>88585.188</v>
      </c>
      <c r="I1069" s="152">
        <v>92311.3268</v>
      </c>
    </row>
    <row r="1070">
      <c r="A1070" s="152">
        <v>1.5617808E9</v>
      </c>
      <c r="B1070" s="152">
        <v>96445.7595</v>
      </c>
      <c r="C1070" s="152">
        <v>166999.858</v>
      </c>
      <c r="D1070" s="159">
        <v>179310.45</v>
      </c>
      <c r="E1070" s="152">
        <v>32616.0986</v>
      </c>
      <c r="F1070" s="152">
        <v>168226.4069</v>
      </c>
      <c r="G1070" s="152">
        <v>10069.8375</v>
      </c>
      <c r="H1070" s="152">
        <v>88585.188</v>
      </c>
      <c r="I1070" s="152">
        <v>92317.8036</v>
      </c>
    </row>
    <row r="1071">
      <c r="A1071" s="156">
        <v>1.5619896E9</v>
      </c>
      <c r="B1071" s="156">
        <v>96445.7595</v>
      </c>
      <c r="C1071" s="156">
        <v>166999.858</v>
      </c>
      <c r="D1071" s="160">
        <v>179310.45</v>
      </c>
      <c r="E1071" s="152">
        <v>32456.5686</v>
      </c>
      <c r="F1071" s="152">
        <v>168226.4069</v>
      </c>
      <c r="G1071" s="152">
        <v>10062.5888</v>
      </c>
      <c r="H1071" s="152">
        <v>88374.6701</v>
      </c>
      <c r="I1071" s="152">
        <v>92221.0564</v>
      </c>
    </row>
    <row r="1072">
      <c r="A1072" s="156">
        <v>1.56204E9</v>
      </c>
      <c r="B1072" s="156">
        <v>96445.7595</v>
      </c>
      <c r="C1072" s="156">
        <v>165181.048</v>
      </c>
      <c r="D1072" s="159">
        <v>182361.79</v>
      </c>
      <c r="E1072" s="152">
        <v>32309.8175</v>
      </c>
      <c r="F1072" s="152">
        <v>169696.0825</v>
      </c>
      <c r="G1072" s="152">
        <v>10045.8213</v>
      </c>
      <c r="H1072" s="152">
        <v>88346.2373</v>
      </c>
      <c r="I1072" s="152">
        <v>91628.834</v>
      </c>
    </row>
    <row r="1073">
      <c r="A1073" s="152">
        <v>1.5621264E9</v>
      </c>
      <c r="B1073" s="152">
        <v>96716.818</v>
      </c>
      <c r="C1073" s="152">
        <v>166722.098</v>
      </c>
      <c r="D1073" s="160">
        <v>183265.55</v>
      </c>
      <c r="E1073" s="152">
        <v>32396.5219</v>
      </c>
      <c r="F1073" s="152">
        <v>170179.3327</v>
      </c>
      <c r="G1073" s="152">
        <v>10056.5347</v>
      </c>
      <c r="H1073" s="152">
        <v>88018.1799</v>
      </c>
      <c r="I1073" s="152">
        <v>91657.17</v>
      </c>
    </row>
    <row r="1074">
      <c r="A1074" s="156">
        <v>1.5622128E9</v>
      </c>
      <c r="B1074" s="156">
        <v>97486.316</v>
      </c>
      <c r="C1074" s="156">
        <v>168167.168</v>
      </c>
      <c r="D1074" s="159">
        <v>185225.91</v>
      </c>
      <c r="E1074" s="152">
        <v>32356.6027</v>
      </c>
      <c r="F1074" s="152">
        <v>171491.5389</v>
      </c>
      <c r="G1074" s="152">
        <v>10064.9492</v>
      </c>
      <c r="H1074" s="152">
        <v>87946.8271</v>
      </c>
      <c r="I1074" s="152">
        <v>91632.0724</v>
      </c>
    </row>
    <row r="1075">
      <c r="A1075" s="152">
        <v>1.5623352E9</v>
      </c>
      <c r="B1075" s="152">
        <v>97486.316</v>
      </c>
      <c r="C1075" s="152">
        <v>168167.168</v>
      </c>
      <c r="D1075" s="160">
        <v>185225.91</v>
      </c>
      <c r="E1075" s="152">
        <v>32309.989</v>
      </c>
      <c r="F1075" s="152">
        <v>171491.5389</v>
      </c>
      <c r="G1075" s="152">
        <v>10065.2495</v>
      </c>
      <c r="H1075" s="152">
        <v>87922.8105</v>
      </c>
      <c r="I1075" s="152">
        <v>91615.4756</v>
      </c>
    </row>
    <row r="1076">
      <c r="A1076" s="152">
        <v>1.5623856E9</v>
      </c>
      <c r="B1076" s="152">
        <v>97375.9239</v>
      </c>
      <c r="C1076" s="152">
        <v>169558.868</v>
      </c>
      <c r="D1076" s="160">
        <v>184771.84</v>
      </c>
      <c r="E1076" s="152">
        <v>32253.6516</v>
      </c>
      <c r="F1076" s="152">
        <v>171282.0463</v>
      </c>
      <c r="G1076" s="152">
        <v>10043.9804</v>
      </c>
      <c r="H1076" s="152">
        <v>87922.8105</v>
      </c>
      <c r="I1076" s="152">
        <v>91130.93</v>
      </c>
    </row>
    <row r="1077">
      <c r="A1077" s="156">
        <v>1.5625944E9</v>
      </c>
      <c r="B1077" s="156">
        <v>97375.9239</v>
      </c>
      <c r="C1077" s="156">
        <v>169558.868</v>
      </c>
      <c r="D1077" s="159">
        <v>184771.84</v>
      </c>
      <c r="E1077" s="152">
        <v>32441.1656</v>
      </c>
      <c r="F1077" s="152">
        <v>171282.0463</v>
      </c>
      <c r="G1077" s="152">
        <v>10044.1862</v>
      </c>
      <c r="H1077" s="152">
        <v>88396.6304</v>
      </c>
      <c r="I1077" s="152">
        <v>91142.2644</v>
      </c>
    </row>
    <row r="1078">
      <c r="A1078" s="156">
        <v>1.5626448E9</v>
      </c>
      <c r="B1078" s="156">
        <v>96903.459</v>
      </c>
      <c r="C1078" s="156">
        <v>170155.998</v>
      </c>
      <c r="D1078" s="159">
        <v>183087.62</v>
      </c>
      <c r="E1078" s="152">
        <v>32389.3221</v>
      </c>
      <c r="F1078" s="152">
        <v>170391.1541</v>
      </c>
      <c r="G1078" s="152">
        <v>10035.7744</v>
      </c>
      <c r="H1078" s="152">
        <v>88737.4131</v>
      </c>
      <c r="I1078" s="152">
        <v>91047.946</v>
      </c>
    </row>
    <row r="1079">
      <c r="A1079" s="152">
        <v>1.5627312E9</v>
      </c>
      <c r="B1079" s="152">
        <v>96903.459</v>
      </c>
      <c r="C1079" s="152">
        <v>173214.438</v>
      </c>
      <c r="D1079" s="160">
        <v>184073.18</v>
      </c>
      <c r="E1079" s="152">
        <v>32349.9206</v>
      </c>
      <c r="F1079" s="152">
        <v>170623.2437</v>
      </c>
      <c r="G1079" s="152">
        <v>10026.0005</v>
      </c>
      <c r="H1079" s="152">
        <v>88776.7266</v>
      </c>
      <c r="I1079" s="152">
        <v>90960.914</v>
      </c>
    </row>
    <row r="1080">
      <c r="A1080" s="156">
        <v>1.5628176E9</v>
      </c>
      <c r="B1080" s="156">
        <v>96903.459</v>
      </c>
      <c r="C1080" s="156">
        <v>173711.278</v>
      </c>
      <c r="D1080" s="159">
        <v>186223.14</v>
      </c>
      <c r="E1080" s="152">
        <v>32374.6789</v>
      </c>
      <c r="F1080" s="152">
        <v>171417.2927</v>
      </c>
      <c r="G1080" s="152">
        <v>10034.5327</v>
      </c>
      <c r="H1080" s="152">
        <v>88020.3787</v>
      </c>
      <c r="I1080" s="152">
        <v>91397.2884</v>
      </c>
    </row>
    <row r="1081">
      <c r="A1081" s="152">
        <v>1.562904E9</v>
      </c>
      <c r="B1081" s="152">
        <v>96903.459</v>
      </c>
      <c r="C1081" s="152">
        <v>173548.968</v>
      </c>
      <c r="D1081" s="160">
        <v>186276.34</v>
      </c>
      <c r="E1081" s="152">
        <v>32340.6387</v>
      </c>
      <c r="F1081" s="152">
        <v>171765.4166</v>
      </c>
      <c r="G1081" s="152">
        <v>10038.4145</v>
      </c>
      <c r="H1081" s="152">
        <v>88492.1943</v>
      </c>
      <c r="I1081" s="152">
        <v>91327.258</v>
      </c>
    </row>
    <row r="1082">
      <c r="A1082" s="156">
        <v>1.5629904E9</v>
      </c>
      <c r="B1082" s="156">
        <v>96903.459</v>
      </c>
      <c r="C1082" s="156">
        <v>173487.088</v>
      </c>
      <c r="D1082" s="159">
        <v>187666.61</v>
      </c>
      <c r="E1082" s="152">
        <v>32494.0246</v>
      </c>
      <c r="F1082" s="152">
        <v>172596.7752</v>
      </c>
      <c r="G1082" s="152">
        <v>10051.7382</v>
      </c>
      <c r="H1082" s="152">
        <v>88492.1943</v>
      </c>
      <c r="I1082" s="152">
        <v>91496.0596</v>
      </c>
    </row>
    <row r="1083">
      <c r="A1083" s="152">
        <v>1.5631992E9</v>
      </c>
      <c r="B1083" s="152">
        <v>96903.459</v>
      </c>
      <c r="C1083" s="152">
        <v>173487.088</v>
      </c>
      <c r="D1083" s="160">
        <v>187666.61</v>
      </c>
      <c r="E1083" s="152">
        <v>32520.1574</v>
      </c>
      <c r="F1083" s="152">
        <v>172596.7752</v>
      </c>
      <c r="G1083" s="152">
        <v>10049.4092</v>
      </c>
      <c r="H1083" s="152">
        <v>88342.5769</v>
      </c>
      <c r="I1083" s="152">
        <v>91501.322</v>
      </c>
    </row>
    <row r="1084">
      <c r="A1084" s="152">
        <v>1.5632496E9</v>
      </c>
      <c r="B1084" s="152">
        <v>96903.459</v>
      </c>
      <c r="C1084" s="152">
        <v>173968.848</v>
      </c>
      <c r="D1084" s="160">
        <v>188272.61</v>
      </c>
      <c r="E1084" s="152">
        <v>32480.2661</v>
      </c>
      <c r="F1084" s="152">
        <v>172624.7039</v>
      </c>
      <c r="G1084" s="152">
        <v>10047.1024</v>
      </c>
      <c r="H1084" s="152">
        <v>88345.3093</v>
      </c>
      <c r="I1084" s="152">
        <v>91409.8372</v>
      </c>
    </row>
    <row r="1085">
      <c r="A1085" s="156">
        <v>1.563336E9</v>
      </c>
      <c r="B1085" s="156">
        <v>96903.459</v>
      </c>
      <c r="C1085" s="156">
        <v>174373.1012</v>
      </c>
      <c r="D1085" s="159">
        <v>187064.09</v>
      </c>
      <c r="E1085" s="152">
        <v>32440.296</v>
      </c>
      <c r="F1085" s="152">
        <v>172046.25</v>
      </c>
      <c r="G1085" s="152">
        <v>10030.3872</v>
      </c>
      <c r="H1085" s="152">
        <v>88358.4807</v>
      </c>
      <c r="I1085" s="152">
        <v>91019.2052</v>
      </c>
    </row>
    <row r="1086">
      <c r="A1086" s="152">
        <v>1.5634224E9</v>
      </c>
      <c r="B1086" s="152">
        <v>96903.459</v>
      </c>
      <c r="C1086" s="152">
        <v>175716.4753</v>
      </c>
      <c r="D1086" s="160">
        <v>185657.73</v>
      </c>
      <c r="E1086" s="152">
        <v>32431.2559</v>
      </c>
      <c r="F1086" s="152">
        <v>170913.0549</v>
      </c>
      <c r="G1086" s="152">
        <v>10036.4107</v>
      </c>
      <c r="H1086" s="152">
        <v>88363.4984</v>
      </c>
      <c r="I1086" s="152">
        <v>91145.098</v>
      </c>
    </row>
    <row r="1087">
      <c r="A1087" s="156">
        <v>1.5635088E9</v>
      </c>
      <c r="B1087" s="156">
        <v>96903.459</v>
      </c>
      <c r="C1087" s="156">
        <v>174458.5601</v>
      </c>
      <c r="D1087" s="159">
        <v>186150.1</v>
      </c>
      <c r="E1087" s="152">
        <v>32411.1378</v>
      </c>
      <c r="F1087" s="152">
        <v>171550.2106</v>
      </c>
      <c r="G1087" s="152">
        <v>10061.2555</v>
      </c>
      <c r="H1087" s="152">
        <v>88357.4606</v>
      </c>
      <c r="I1087" s="152">
        <v>91419.9572</v>
      </c>
    </row>
    <row r="1088">
      <c r="A1088" s="152">
        <v>1.5635952E9</v>
      </c>
      <c r="B1088" s="152">
        <v>96903.459</v>
      </c>
      <c r="C1088" s="152">
        <v>174760.151</v>
      </c>
      <c r="D1088" s="160">
        <v>184395.17</v>
      </c>
      <c r="E1088" s="152">
        <v>32417.589</v>
      </c>
      <c r="F1088" s="152">
        <v>170596.8731</v>
      </c>
      <c r="G1088" s="152">
        <v>10053.9814</v>
      </c>
      <c r="H1088" s="152">
        <v>88357.4606</v>
      </c>
      <c r="I1088" s="152">
        <v>91092.8788</v>
      </c>
    </row>
    <row r="1089">
      <c r="A1089" s="156">
        <v>1.563804E9</v>
      </c>
      <c r="B1089" s="156">
        <v>96903.459</v>
      </c>
      <c r="C1089" s="156">
        <v>174760.151</v>
      </c>
      <c r="D1089" s="159">
        <v>184395.17</v>
      </c>
      <c r="E1089" s="152">
        <v>32400.7084</v>
      </c>
      <c r="F1089" s="152">
        <v>170596.8731</v>
      </c>
      <c r="G1089" s="152">
        <v>10053.0405</v>
      </c>
      <c r="H1089" s="152">
        <v>88230.396</v>
      </c>
      <c r="I1089" s="152">
        <v>91067.7812</v>
      </c>
    </row>
    <row r="1090">
      <c r="A1090" s="156">
        <v>1.5638544E9</v>
      </c>
      <c r="B1090" s="156">
        <v>96903.459</v>
      </c>
      <c r="C1090" s="156">
        <v>178390.7639</v>
      </c>
      <c r="D1090" s="159">
        <v>186008.36</v>
      </c>
      <c r="E1090" s="152">
        <v>32417.3677</v>
      </c>
      <c r="F1090" s="152">
        <v>171001.9542</v>
      </c>
      <c r="G1090" s="152">
        <v>10042.1688</v>
      </c>
      <c r="H1090" s="152">
        <v>87665.4634</v>
      </c>
      <c r="I1090" s="152">
        <v>90959.6996</v>
      </c>
    </row>
    <row r="1091">
      <c r="A1091" s="152">
        <v>1.5639408E9</v>
      </c>
      <c r="B1091" s="152">
        <v>96903.459</v>
      </c>
      <c r="C1091" s="152">
        <v>177272.7985</v>
      </c>
      <c r="D1091" s="160">
        <v>187746.65</v>
      </c>
      <c r="E1091" s="152">
        <v>32445.1774</v>
      </c>
      <c r="F1091" s="152">
        <v>172203.9441</v>
      </c>
      <c r="G1091" s="152">
        <v>10032.6186</v>
      </c>
      <c r="H1091" s="152">
        <v>87630.3189</v>
      </c>
      <c r="I1091" s="152">
        <v>90526.9684</v>
      </c>
    </row>
    <row r="1092">
      <c r="A1092" s="156">
        <v>1.5640272E9</v>
      </c>
      <c r="B1092" s="156">
        <v>96903.459</v>
      </c>
      <c r="C1092" s="156">
        <v>178719.3955</v>
      </c>
      <c r="D1092" s="159">
        <v>189389.08</v>
      </c>
      <c r="E1092" s="152">
        <v>32437.0699</v>
      </c>
      <c r="F1092" s="152">
        <v>173011.2382</v>
      </c>
      <c r="G1092" s="152">
        <v>10035.5234</v>
      </c>
      <c r="H1092" s="152">
        <v>87638.2594</v>
      </c>
      <c r="I1092" s="152">
        <v>90455.7236</v>
      </c>
    </row>
    <row r="1093">
      <c r="A1093" s="152">
        <v>1.5641136E9</v>
      </c>
      <c r="B1093" s="152">
        <v>96903.459</v>
      </c>
      <c r="C1093" s="152">
        <v>182230.4848</v>
      </c>
      <c r="D1093" s="160">
        <v>187280.61</v>
      </c>
      <c r="E1093" s="152">
        <v>32346.7531</v>
      </c>
      <c r="F1093" s="152">
        <v>172179.7294</v>
      </c>
      <c r="G1093" s="152">
        <v>10016.2538</v>
      </c>
      <c r="H1093" s="152">
        <v>87476.7148</v>
      </c>
      <c r="I1093" s="152">
        <v>90477.9876</v>
      </c>
    </row>
    <row r="1094">
      <c r="A1094" s="156">
        <v>1.5642E9</v>
      </c>
      <c r="B1094" s="156">
        <v>96903.459</v>
      </c>
      <c r="C1094" s="156">
        <v>185578.805</v>
      </c>
      <c r="D1094" s="159">
        <v>189669.89</v>
      </c>
      <c r="E1094" s="152">
        <v>32293.6809</v>
      </c>
      <c r="F1094" s="152">
        <v>173362.3194</v>
      </c>
      <c r="G1094" s="152">
        <v>10004.1762</v>
      </c>
      <c r="H1094" s="152">
        <v>87476.7148</v>
      </c>
      <c r="I1094" s="152">
        <v>90341.57</v>
      </c>
    </row>
    <row r="1095">
      <c r="A1095" s="152">
        <v>1.5644088E9</v>
      </c>
      <c r="B1095" s="152">
        <v>96903.459</v>
      </c>
      <c r="C1095" s="152">
        <v>185578.805</v>
      </c>
      <c r="D1095" s="160">
        <v>189669.89</v>
      </c>
      <c r="E1095" s="152">
        <v>32278.1749</v>
      </c>
      <c r="F1095" s="152">
        <v>173362.3194</v>
      </c>
      <c r="G1095" s="152">
        <v>10003.4776</v>
      </c>
      <c r="H1095" s="152">
        <v>87482.1398</v>
      </c>
      <c r="I1095" s="152">
        <v>90354.5236</v>
      </c>
    </row>
    <row r="1096">
      <c r="A1096" s="152">
        <v>1.5644592E9</v>
      </c>
      <c r="B1096" s="152">
        <v>96903.459</v>
      </c>
      <c r="C1096" s="152">
        <v>178241.8947</v>
      </c>
      <c r="D1096" s="160">
        <v>188898.79</v>
      </c>
      <c r="E1096" s="152">
        <v>32179.0734</v>
      </c>
      <c r="F1096" s="152">
        <v>173049.417</v>
      </c>
      <c r="G1096" s="152">
        <v>9990.5047</v>
      </c>
      <c r="H1096" s="152">
        <v>87482.2484</v>
      </c>
      <c r="I1096" s="152">
        <v>90457.7476</v>
      </c>
    </row>
    <row r="1097">
      <c r="A1097" s="156">
        <v>1.5645456E9</v>
      </c>
      <c r="B1097" s="156">
        <v>96903.459</v>
      </c>
      <c r="C1097" s="156">
        <v>171222.2731</v>
      </c>
      <c r="D1097" s="159">
        <v>187918.77</v>
      </c>
      <c r="E1097" s="152">
        <v>32123.8257</v>
      </c>
      <c r="F1097" s="152">
        <v>172628.9867</v>
      </c>
      <c r="G1097" s="152">
        <v>9991.6498</v>
      </c>
      <c r="H1097" s="152">
        <v>87478.2012</v>
      </c>
      <c r="I1097" s="152">
        <v>90575.5444</v>
      </c>
    </row>
    <row r="1098">
      <c r="A1098" s="152">
        <v>1.564632E9</v>
      </c>
      <c r="B1098" s="152">
        <v>96903.459</v>
      </c>
      <c r="C1098" s="152">
        <v>173468.1432</v>
      </c>
      <c r="D1098" s="160">
        <v>184547.7</v>
      </c>
      <c r="E1098" s="152">
        <v>32118.4098</v>
      </c>
      <c r="F1098" s="152">
        <v>170735.9904</v>
      </c>
      <c r="G1098" s="152">
        <v>9999.5926</v>
      </c>
      <c r="H1098" s="152">
        <v>87493.9748</v>
      </c>
      <c r="I1098" s="152">
        <v>89885.7652</v>
      </c>
    </row>
    <row r="1099">
      <c r="A1099" s="156">
        <v>1.5647184E9</v>
      </c>
      <c r="B1099" s="156">
        <v>96903.459</v>
      </c>
      <c r="C1099" s="156">
        <v>174221.2145</v>
      </c>
      <c r="D1099" s="159">
        <v>183026.26</v>
      </c>
      <c r="E1099" s="152">
        <v>32376.2544</v>
      </c>
      <c r="F1099" s="152">
        <v>169253.1598</v>
      </c>
      <c r="G1099" s="152">
        <v>10021.9028</v>
      </c>
      <c r="H1099" s="152">
        <v>87527.3811</v>
      </c>
      <c r="I1099" s="152">
        <v>89945.2708</v>
      </c>
    </row>
    <row r="1100">
      <c r="A1100" s="152">
        <v>1.5648048E9</v>
      </c>
      <c r="B1100" s="152">
        <v>96903.459</v>
      </c>
      <c r="C1100" s="152">
        <v>173783.5111</v>
      </c>
      <c r="D1100" s="160">
        <v>181727.56</v>
      </c>
      <c r="E1100" s="152">
        <v>32420.9969</v>
      </c>
      <c r="F1100" s="152">
        <v>168020.8227</v>
      </c>
      <c r="G1100" s="152">
        <v>10038.3306</v>
      </c>
      <c r="H1100" s="152">
        <v>87527.3811</v>
      </c>
      <c r="I1100" s="152">
        <v>90182.8884</v>
      </c>
    </row>
    <row r="1101">
      <c r="A1101" s="156">
        <v>1.5650136E9</v>
      </c>
      <c r="B1101" s="156">
        <v>96903.459</v>
      </c>
      <c r="C1101" s="156">
        <v>173783.5111</v>
      </c>
      <c r="D1101" s="159">
        <v>181727.56</v>
      </c>
      <c r="E1101" s="152">
        <v>32420.9779</v>
      </c>
      <c r="F1101" s="152">
        <v>168020.8227</v>
      </c>
      <c r="G1101" s="152">
        <v>10038.6271</v>
      </c>
      <c r="H1101" s="152">
        <v>87334.4525</v>
      </c>
      <c r="I1101" s="152">
        <v>90178.4356</v>
      </c>
    </row>
    <row r="1102">
      <c r="A1102" s="156">
        <v>1.565064E9</v>
      </c>
      <c r="B1102" s="156">
        <v>96903.459</v>
      </c>
      <c r="C1102" s="156">
        <v>174955.1154</v>
      </c>
      <c r="D1102" s="159">
        <v>176579.56</v>
      </c>
      <c r="E1102" s="152">
        <v>32644.7714</v>
      </c>
      <c r="F1102" s="152">
        <v>163019.4307</v>
      </c>
      <c r="G1102" s="152">
        <v>10054.0212</v>
      </c>
      <c r="H1102" s="152">
        <v>87592.7975</v>
      </c>
      <c r="I1102" s="152">
        <v>91264.1092</v>
      </c>
    </row>
    <row r="1103">
      <c r="A1103" s="152">
        <v>1.5651504E9</v>
      </c>
      <c r="B1103" s="152">
        <v>96903.459</v>
      </c>
      <c r="C1103" s="152">
        <v>175749.2011</v>
      </c>
      <c r="D1103" s="160">
        <v>178907.86</v>
      </c>
      <c r="E1103" s="152">
        <v>32421.549</v>
      </c>
      <c r="F1103" s="152">
        <v>165197.955</v>
      </c>
      <c r="G1103" s="152">
        <v>10049.8757</v>
      </c>
      <c r="H1103" s="152">
        <v>87085.6269</v>
      </c>
      <c r="I1103" s="152">
        <v>90968.2004</v>
      </c>
    </row>
    <row r="1104">
      <c r="A1104" s="156">
        <v>1.5652368E9</v>
      </c>
      <c r="B1104" s="156">
        <v>96903.459</v>
      </c>
      <c r="C1104" s="156">
        <v>176228.2015</v>
      </c>
      <c r="D1104" s="159">
        <v>179007.31</v>
      </c>
      <c r="E1104" s="152">
        <v>32393.7776</v>
      </c>
      <c r="F1104" s="152">
        <v>165320.7871</v>
      </c>
      <c r="G1104" s="152">
        <v>10053.7281</v>
      </c>
      <c r="H1104" s="152">
        <v>87606.525</v>
      </c>
      <c r="I1104" s="152">
        <v>90957.6756</v>
      </c>
    </row>
    <row r="1105">
      <c r="A1105" s="152">
        <v>1.5653232E9</v>
      </c>
      <c r="B1105" s="152">
        <v>96903.459</v>
      </c>
      <c r="C1105" s="152">
        <v>176499.8781</v>
      </c>
      <c r="D1105" s="160">
        <v>182312.56</v>
      </c>
      <c r="E1105" s="152">
        <v>32415.9932</v>
      </c>
      <c r="F1105" s="152">
        <v>168534.3677</v>
      </c>
      <c r="G1105" s="152">
        <v>10045.5209</v>
      </c>
      <c r="H1105" s="152">
        <v>87702.5717</v>
      </c>
      <c r="I1105" s="152">
        <v>90813.5668</v>
      </c>
    </row>
    <row r="1106">
      <c r="A1106" s="156">
        <v>1.5654096E9</v>
      </c>
      <c r="B1106" s="156">
        <v>96903.459</v>
      </c>
      <c r="C1106" s="156">
        <v>176295.9494</v>
      </c>
      <c r="D1106" s="159">
        <v>181142.56</v>
      </c>
      <c r="E1106" s="152">
        <v>32459.7302</v>
      </c>
      <c r="F1106" s="152">
        <v>167398.8738</v>
      </c>
      <c r="G1106" s="152">
        <v>10041.9391</v>
      </c>
      <c r="H1106" s="152">
        <v>87702.5717</v>
      </c>
      <c r="I1106" s="152">
        <v>90925.6964</v>
      </c>
    </row>
    <row r="1107">
      <c r="A1107" s="152">
        <v>1.5656184E9</v>
      </c>
      <c r="B1107" s="152">
        <v>96903.459</v>
      </c>
      <c r="C1107" s="152">
        <v>176295.9494</v>
      </c>
      <c r="D1107" s="160">
        <v>181142.56</v>
      </c>
      <c r="E1107" s="152">
        <v>32518.6763</v>
      </c>
      <c r="F1107" s="152">
        <v>167398.8738</v>
      </c>
      <c r="G1107" s="152">
        <v>10046.1642</v>
      </c>
      <c r="H1107" s="152">
        <v>87376.7201</v>
      </c>
      <c r="I1107" s="152">
        <v>90985.6068</v>
      </c>
    </row>
    <row r="1108">
      <c r="A1108" s="152">
        <v>1.5656688E9</v>
      </c>
      <c r="B1108" s="152">
        <v>96903.459</v>
      </c>
      <c r="C1108" s="152">
        <v>176122.9495</v>
      </c>
      <c r="D1108" s="160">
        <v>179083.36</v>
      </c>
      <c r="E1108" s="152">
        <v>32635.2381</v>
      </c>
      <c r="F1108" s="152">
        <v>165407.2078</v>
      </c>
      <c r="G1108" s="152">
        <v>10056.5237</v>
      </c>
      <c r="H1108" s="152">
        <v>87247.6732</v>
      </c>
      <c r="I1108" s="152">
        <v>91054.8276</v>
      </c>
    </row>
    <row r="1109">
      <c r="A1109" s="156">
        <v>1.5657552E9</v>
      </c>
      <c r="B1109" s="156">
        <v>96903.459</v>
      </c>
      <c r="C1109" s="156">
        <v>175360.5356</v>
      </c>
      <c r="D1109" s="159">
        <v>181686.61</v>
      </c>
      <c r="E1109" s="152">
        <v>32451.2377</v>
      </c>
      <c r="F1109" s="152">
        <v>167949.8263</v>
      </c>
      <c r="G1109" s="152">
        <v>10031.7573</v>
      </c>
      <c r="H1109" s="152">
        <v>87991.1229</v>
      </c>
      <c r="I1109" s="152">
        <v>90735.0356</v>
      </c>
    </row>
    <row r="1110">
      <c r="A1110" s="152">
        <v>1.5658416E9</v>
      </c>
      <c r="B1110" s="152">
        <v>96903.459</v>
      </c>
      <c r="C1110" s="152">
        <v>176054.3442</v>
      </c>
      <c r="D1110" s="160">
        <v>176626.36</v>
      </c>
      <c r="E1110" s="152">
        <v>32632.2816</v>
      </c>
      <c r="F1110" s="152">
        <v>162976.0928</v>
      </c>
      <c r="G1110" s="152">
        <v>10056.8024</v>
      </c>
      <c r="H1110" s="152">
        <v>87601.9855</v>
      </c>
      <c r="I1110" s="152">
        <v>90451.6757</v>
      </c>
    </row>
    <row r="1111">
      <c r="A1111" s="156">
        <v>1.565928E9</v>
      </c>
      <c r="B1111" s="156">
        <v>96903.459</v>
      </c>
      <c r="C1111" s="156">
        <v>176562.5718</v>
      </c>
      <c r="D1111" s="159">
        <v>177065.11</v>
      </c>
      <c r="E1111" s="152">
        <v>32530.5111</v>
      </c>
      <c r="F1111" s="152">
        <v>163429.5432</v>
      </c>
      <c r="G1111" s="152">
        <v>10055.041</v>
      </c>
      <c r="H1111" s="152">
        <v>87877.9049</v>
      </c>
      <c r="I1111" s="152">
        <v>90714.7924</v>
      </c>
    </row>
    <row r="1112">
      <c r="A1112" s="152">
        <v>1.5660144E9</v>
      </c>
      <c r="B1112" s="152">
        <v>96903.459</v>
      </c>
      <c r="C1112" s="152">
        <v>177514.0621</v>
      </c>
      <c r="D1112" s="160">
        <v>179522.11</v>
      </c>
      <c r="E1112" s="152">
        <v>32503.6023</v>
      </c>
      <c r="F1112" s="152">
        <v>165829.0082</v>
      </c>
      <c r="G1112" s="152">
        <v>10052.034</v>
      </c>
      <c r="H1112" s="152">
        <v>87877.9049</v>
      </c>
      <c r="I1112" s="152">
        <v>90877.9248</v>
      </c>
    </row>
    <row r="1113">
      <c r="A1113" s="156">
        <v>1.5662232E9</v>
      </c>
      <c r="B1113" s="156">
        <v>96903.459</v>
      </c>
      <c r="C1113" s="156">
        <v>177514.0621</v>
      </c>
      <c r="D1113" s="159">
        <v>179522.11</v>
      </c>
      <c r="E1113" s="152">
        <v>32505.4144</v>
      </c>
      <c r="F1113" s="152">
        <v>165829.0082</v>
      </c>
      <c r="G1113" s="152">
        <v>10050.1647</v>
      </c>
      <c r="H1113" s="152">
        <v>87934.3919</v>
      </c>
      <c r="I1113" s="152">
        <v>90864.1618</v>
      </c>
    </row>
    <row r="1114">
      <c r="A1114" s="156">
        <v>1.5662736E9</v>
      </c>
      <c r="B1114" s="156">
        <v>96903.459</v>
      </c>
      <c r="C1114" s="156">
        <v>177246.6536</v>
      </c>
      <c r="D1114" s="159">
        <v>181557.91</v>
      </c>
      <c r="E1114" s="152">
        <v>32589.1723</v>
      </c>
      <c r="F1114" s="152">
        <v>167830.7078</v>
      </c>
      <c r="G1114" s="152">
        <v>10053.8899</v>
      </c>
      <c r="H1114" s="152">
        <v>87957.5855</v>
      </c>
      <c r="I1114" s="152">
        <v>90947.9544</v>
      </c>
    </row>
    <row r="1115">
      <c r="A1115" s="152">
        <v>1.56636E9</v>
      </c>
      <c r="B1115" s="152">
        <v>96903.459</v>
      </c>
      <c r="C1115" s="152">
        <v>179991.1721</v>
      </c>
      <c r="D1115" s="160">
        <v>180247.51</v>
      </c>
      <c r="E1115" s="152">
        <v>32773.8225</v>
      </c>
      <c r="F1115" s="152">
        <v>166539.7139</v>
      </c>
      <c r="G1115" s="152">
        <v>10057.9962</v>
      </c>
      <c r="H1115" s="152">
        <v>87950.5234</v>
      </c>
      <c r="I1115" s="152">
        <v>90821.2535</v>
      </c>
    </row>
    <row r="1116">
      <c r="A1116" s="156">
        <v>1.5664464E9</v>
      </c>
      <c r="B1116" s="156">
        <v>96903.459</v>
      </c>
      <c r="C1116" s="156">
        <v>179146.5722</v>
      </c>
      <c r="D1116" s="159">
        <v>181628.11</v>
      </c>
      <c r="E1116" s="152">
        <v>32709.4602</v>
      </c>
      <c r="F1116" s="152">
        <v>167891.0495</v>
      </c>
      <c r="G1116" s="152">
        <v>10045.3668</v>
      </c>
      <c r="H1116" s="152">
        <v>87968.1339</v>
      </c>
      <c r="I1116" s="152">
        <v>90877.1152</v>
      </c>
    </row>
    <row r="1117">
      <c r="A1117" s="152">
        <v>1.5665328E9</v>
      </c>
      <c r="B1117" s="152">
        <v>96903.459</v>
      </c>
      <c r="C1117" s="152">
        <v>180059.603</v>
      </c>
      <c r="D1117" s="160">
        <v>181575.46</v>
      </c>
      <c r="E1117" s="152">
        <v>32799.7036</v>
      </c>
      <c r="F1117" s="152">
        <v>167832.2876</v>
      </c>
      <c r="G1117" s="152">
        <v>10059.3982</v>
      </c>
      <c r="H1117" s="152">
        <v>87972.9625</v>
      </c>
      <c r="I1117" s="152">
        <v>90931.3578</v>
      </c>
    </row>
    <row r="1118">
      <c r="A1118" s="156">
        <v>1.5666192E9</v>
      </c>
      <c r="B1118" s="156">
        <v>96903.459</v>
      </c>
      <c r="C1118" s="156">
        <v>177685.9053</v>
      </c>
      <c r="D1118" s="159">
        <v>177182.11</v>
      </c>
      <c r="E1118" s="152">
        <v>32953.2083</v>
      </c>
      <c r="F1118" s="152">
        <v>163529.6886</v>
      </c>
      <c r="G1118" s="152">
        <v>10076.7096</v>
      </c>
      <c r="H1118" s="152">
        <v>87972.9625</v>
      </c>
      <c r="I1118" s="152">
        <v>90452.4853</v>
      </c>
    </row>
    <row r="1119">
      <c r="A1119" s="152">
        <v>1.566828E9</v>
      </c>
      <c r="B1119" s="152">
        <v>96903.459</v>
      </c>
      <c r="C1119" s="152">
        <v>177685.9053</v>
      </c>
      <c r="D1119" s="160">
        <v>177182.11</v>
      </c>
      <c r="E1119" s="152">
        <v>33155.6816</v>
      </c>
      <c r="F1119" s="152">
        <v>163529.6886</v>
      </c>
      <c r="G1119" s="152">
        <v>10091.0693</v>
      </c>
      <c r="H1119" s="152">
        <v>87904.3363</v>
      </c>
      <c r="I1119" s="152">
        <v>90447.6278</v>
      </c>
    </row>
    <row r="1120">
      <c r="A1120" s="152">
        <v>1.5668784E9</v>
      </c>
      <c r="B1120" s="152">
        <v>96903.459</v>
      </c>
      <c r="C1120" s="152">
        <v>179431.4732</v>
      </c>
      <c r="D1120" s="160">
        <v>179024.86</v>
      </c>
      <c r="E1120" s="152">
        <v>32976.7138</v>
      </c>
      <c r="F1120" s="152">
        <v>165336.8853</v>
      </c>
      <c r="G1120" s="152">
        <v>10060.6009</v>
      </c>
      <c r="H1120" s="152">
        <v>88046.8357</v>
      </c>
      <c r="I1120" s="152">
        <v>90787.2508</v>
      </c>
    </row>
    <row r="1121">
      <c r="A1121" s="156">
        <v>1.5669648E9</v>
      </c>
      <c r="B1121" s="156">
        <v>96903.459</v>
      </c>
      <c r="C1121" s="156">
        <v>179932.9732</v>
      </c>
      <c r="D1121" s="159">
        <v>178363.81</v>
      </c>
      <c r="E1121" s="152">
        <v>33017.8122</v>
      </c>
      <c r="F1121" s="152">
        <v>164695.162</v>
      </c>
      <c r="G1121" s="152">
        <v>10070.6676</v>
      </c>
      <c r="H1121" s="152">
        <v>87930.6008</v>
      </c>
      <c r="I1121" s="152">
        <v>90883.592</v>
      </c>
    </row>
    <row r="1122">
      <c r="A1122" s="152">
        <v>1.5670512E9</v>
      </c>
      <c r="B1122" s="152">
        <v>96903.459</v>
      </c>
      <c r="C1122" s="152">
        <v>183015.0032</v>
      </c>
      <c r="D1122" s="160">
        <v>179545.51</v>
      </c>
      <c r="E1122" s="152">
        <v>32949.8887</v>
      </c>
      <c r="F1122" s="152">
        <v>165829.7873</v>
      </c>
      <c r="G1122" s="152">
        <v>10066.0126</v>
      </c>
      <c r="H1122" s="152">
        <v>88257.3463</v>
      </c>
      <c r="I1122" s="152">
        <v>90914.7612</v>
      </c>
    </row>
    <row r="1123">
      <c r="A1123" s="156">
        <v>1.5671376E9</v>
      </c>
      <c r="B1123" s="156">
        <v>96903.459</v>
      </c>
      <c r="C1123" s="156">
        <v>182608.4732</v>
      </c>
      <c r="D1123" s="159">
        <v>181704.16</v>
      </c>
      <c r="E1123" s="152">
        <v>32904.1378</v>
      </c>
      <c r="F1123" s="152">
        <v>167965.9245</v>
      </c>
      <c r="G1123" s="152">
        <v>10056.2758</v>
      </c>
      <c r="H1123" s="152">
        <v>88380.7396</v>
      </c>
      <c r="I1123" s="152">
        <v>91129.7073</v>
      </c>
    </row>
    <row r="1124">
      <c r="A1124" s="152">
        <v>1.567224E9</v>
      </c>
      <c r="B1124" s="152">
        <v>96903.459</v>
      </c>
      <c r="C1124" s="152">
        <v>181334.4432</v>
      </c>
      <c r="D1124" s="160">
        <v>181628.11</v>
      </c>
      <c r="E1124" s="152">
        <v>32930.813</v>
      </c>
      <c r="F1124" s="152">
        <v>167916.3944</v>
      </c>
      <c r="G1124" s="152">
        <v>10068.4653</v>
      </c>
      <c r="H1124" s="152">
        <v>88380.7396</v>
      </c>
      <c r="I1124" s="152">
        <v>91686.3004</v>
      </c>
    </row>
    <row r="1125">
      <c r="A1125" s="156">
        <v>1.5675192E9</v>
      </c>
      <c r="B1125" s="156">
        <v>96903.459</v>
      </c>
      <c r="C1125" s="156">
        <v>181334.4432</v>
      </c>
      <c r="D1125" s="159">
        <v>181628.11</v>
      </c>
      <c r="E1125" s="152">
        <v>32903.8816</v>
      </c>
      <c r="F1125" s="152">
        <v>167916.3944</v>
      </c>
      <c r="G1125" s="152">
        <v>10069.8513</v>
      </c>
      <c r="H1125" s="152">
        <v>88976.415</v>
      </c>
      <c r="I1125" s="152">
        <v>91898.413</v>
      </c>
    </row>
    <row r="1126">
      <c r="A1126" s="156">
        <v>1.5675696E9</v>
      </c>
      <c r="B1126" s="156">
        <v>96961.0741</v>
      </c>
      <c r="C1126" s="156">
        <v>180162.1232</v>
      </c>
      <c r="D1126" s="160">
        <v>178906.79</v>
      </c>
      <c r="E1126" s="152">
        <v>32827.836</v>
      </c>
      <c r="F1126" s="152">
        <v>166928.5248</v>
      </c>
      <c r="G1126" s="152">
        <v>10063.6621</v>
      </c>
      <c r="H1126" s="152">
        <v>88503.2602</v>
      </c>
      <c r="I1126" s="152">
        <v>91829.5979</v>
      </c>
    </row>
    <row r="1127">
      <c r="A1127" s="152">
        <v>1.567656E9</v>
      </c>
      <c r="B1127" s="152">
        <v>97753.5383</v>
      </c>
      <c r="C1127" s="152">
        <v>182002.0632</v>
      </c>
      <c r="D1127" s="159">
        <v>183364.53</v>
      </c>
      <c r="E1127" s="152">
        <v>32658.6799</v>
      </c>
      <c r="F1127" s="152">
        <v>168786.3742</v>
      </c>
      <c r="G1127" s="152">
        <v>10046.4231</v>
      </c>
      <c r="H1127" s="152">
        <v>87735.8932</v>
      </c>
      <c r="I1127" s="152">
        <v>91326.8425</v>
      </c>
    </row>
    <row r="1128">
      <c r="A1128" s="156">
        <v>1.5677424E9</v>
      </c>
      <c r="B1128" s="156">
        <v>97753.5383</v>
      </c>
      <c r="C1128" s="156">
        <v>182381.8632</v>
      </c>
      <c r="D1128" s="160">
        <v>188829.18</v>
      </c>
      <c r="E1128" s="152">
        <v>32572.6692</v>
      </c>
      <c r="F1128" s="152">
        <v>170981.6328</v>
      </c>
      <c r="G1128" s="152">
        <v>10048.6367</v>
      </c>
      <c r="H1128" s="152">
        <v>87463.7237</v>
      </c>
      <c r="I1128" s="152">
        <v>91333.3192</v>
      </c>
    </row>
    <row r="1129">
      <c r="A1129" s="152">
        <v>1.5678288E9</v>
      </c>
      <c r="B1129" s="152">
        <v>97753.5383</v>
      </c>
      <c r="C1129" s="152">
        <v>179625.4132</v>
      </c>
      <c r="D1129" s="159">
        <v>188784.56</v>
      </c>
      <c r="E1129" s="152">
        <v>32629.5586</v>
      </c>
      <c r="F1129" s="152">
        <v>171104.9144</v>
      </c>
      <c r="G1129" s="152">
        <v>10039.9778</v>
      </c>
      <c r="H1129" s="152">
        <v>87463.7237</v>
      </c>
      <c r="I1129" s="152">
        <v>91384.3234</v>
      </c>
    </row>
    <row r="1130">
      <c r="A1130" s="156">
        <v>1.5680376E9</v>
      </c>
      <c r="B1130" s="156">
        <v>97753.5383</v>
      </c>
      <c r="C1130" s="156">
        <v>179625.4132</v>
      </c>
      <c r="D1130" s="160">
        <v>188784.56</v>
      </c>
      <c r="E1130" s="152">
        <v>32617.3858</v>
      </c>
      <c r="F1130" s="152">
        <v>171104.9144</v>
      </c>
      <c r="G1130" s="152">
        <v>10038.4241</v>
      </c>
      <c r="H1130" s="152">
        <v>87432.7716</v>
      </c>
      <c r="I1130" s="152">
        <v>91443.8282</v>
      </c>
    </row>
    <row r="1131">
      <c r="A1131" s="156">
        <v>1.568088E9</v>
      </c>
      <c r="B1131" s="156">
        <v>97753.5383</v>
      </c>
      <c r="C1131" s="156">
        <v>178711.8332</v>
      </c>
      <c r="D1131" s="160">
        <v>188495.11</v>
      </c>
      <c r="E1131" s="152">
        <v>32614.8461</v>
      </c>
      <c r="F1131" s="152">
        <v>171174.593</v>
      </c>
      <c r="G1131" s="152">
        <v>10043.4827</v>
      </c>
      <c r="H1131" s="152">
        <v>87426.3723</v>
      </c>
      <c r="I1131" s="152">
        <v>91228.4773</v>
      </c>
    </row>
    <row r="1132">
      <c r="A1132" s="152">
        <v>1.5681744E9</v>
      </c>
      <c r="B1132" s="152">
        <v>97753.5383</v>
      </c>
      <c r="C1132" s="152">
        <v>177418.1132</v>
      </c>
      <c r="D1132" s="159">
        <v>187935.51</v>
      </c>
      <c r="E1132" s="152">
        <v>32616.1421</v>
      </c>
      <c r="F1132" s="152">
        <v>171169.8834</v>
      </c>
      <c r="G1132" s="152">
        <v>10041.6736</v>
      </c>
      <c r="H1132" s="152">
        <v>87407.4876</v>
      </c>
      <c r="I1132" s="152">
        <v>91202.5704</v>
      </c>
    </row>
    <row r="1133">
      <c r="A1133" s="156">
        <v>1.5682608E9</v>
      </c>
      <c r="B1133" s="156">
        <v>97753.5383</v>
      </c>
      <c r="C1133" s="156">
        <v>178849.3582</v>
      </c>
      <c r="D1133" s="160">
        <v>190863.68</v>
      </c>
      <c r="E1133" s="152">
        <v>32518.6891</v>
      </c>
      <c r="F1133" s="152">
        <v>172394.3134</v>
      </c>
      <c r="G1133" s="152">
        <v>10040.3969</v>
      </c>
      <c r="H1133" s="152">
        <v>87412.0397</v>
      </c>
      <c r="I1133" s="152">
        <v>91499.2852</v>
      </c>
    </row>
    <row r="1134">
      <c r="A1134" s="152">
        <v>1.5683472E9</v>
      </c>
      <c r="B1134" s="152">
        <v>97753.5383</v>
      </c>
      <c r="C1134" s="152">
        <v>179281.3482</v>
      </c>
      <c r="D1134" s="159">
        <v>192226.48</v>
      </c>
      <c r="E1134" s="152">
        <v>32339.861</v>
      </c>
      <c r="F1134" s="152">
        <v>172942.735</v>
      </c>
      <c r="G1134" s="152">
        <v>10027.2522</v>
      </c>
      <c r="H1134" s="152">
        <v>87389.8307</v>
      </c>
      <c r="I1134" s="152">
        <v>91153.5902</v>
      </c>
    </row>
    <row r="1135">
      <c r="A1135" s="156">
        <v>1.5684336E9</v>
      </c>
      <c r="B1135" s="156">
        <v>97753.5383</v>
      </c>
      <c r="C1135" s="156">
        <v>180622.6082</v>
      </c>
      <c r="D1135" s="160">
        <v>191458.81</v>
      </c>
      <c r="E1135" s="152">
        <v>32397.3287</v>
      </c>
      <c r="F1135" s="152">
        <v>172850.2496</v>
      </c>
      <c r="G1135" s="152">
        <v>10035.5168</v>
      </c>
      <c r="H1135" s="152">
        <v>87389.8307</v>
      </c>
      <c r="I1135" s="152">
        <v>91007.864</v>
      </c>
    </row>
    <row r="1136">
      <c r="A1136" s="152">
        <v>1.5686424E9</v>
      </c>
      <c r="B1136" s="152">
        <v>97753.5383</v>
      </c>
      <c r="C1136" s="152">
        <v>180622.6082</v>
      </c>
      <c r="D1136" s="159">
        <v>191458.81</v>
      </c>
      <c r="E1136" s="152">
        <v>32521.2244</v>
      </c>
      <c r="F1136" s="152">
        <v>172850.2496</v>
      </c>
      <c r="G1136" s="152">
        <v>10039.8905</v>
      </c>
      <c r="H1136" s="152">
        <v>87414.7862</v>
      </c>
      <c r="I1136" s="152">
        <v>90935.8105</v>
      </c>
    </row>
    <row r="1137">
      <c r="A1137" s="152">
        <v>1.5686928E9</v>
      </c>
      <c r="B1137" s="152">
        <v>97753.5383</v>
      </c>
      <c r="C1137" s="152">
        <v>181223.6782</v>
      </c>
      <c r="D1137" s="159">
        <v>190103.78</v>
      </c>
      <c r="E1137" s="152">
        <v>32461.2922</v>
      </c>
      <c r="F1137" s="152">
        <v>172315.3503</v>
      </c>
      <c r="G1137" s="152">
        <v>10039.3224</v>
      </c>
      <c r="H1137" s="152">
        <v>87415.4905</v>
      </c>
      <c r="I1137" s="152">
        <v>91583.4825</v>
      </c>
    </row>
    <row r="1138">
      <c r="A1138" s="156">
        <v>1.5687792E9</v>
      </c>
      <c r="B1138" s="156">
        <v>97753.5383</v>
      </c>
      <c r="C1138" s="156">
        <v>183566.3574</v>
      </c>
      <c r="D1138" s="160">
        <v>191415.94</v>
      </c>
      <c r="E1138" s="152">
        <v>32424.4297</v>
      </c>
      <c r="F1138" s="152">
        <v>172754.2973</v>
      </c>
      <c r="G1138" s="152">
        <v>10039.6432</v>
      </c>
      <c r="H1138" s="152">
        <v>87417.5348</v>
      </c>
      <c r="I1138" s="152">
        <v>91011.5072</v>
      </c>
    </row>
    <row r="1139">
      <c r="A1139" s="152">
        <v>1.5688656E9</v>
      </c>
      <c r="B1139" s="152">
        <v>97753.5383</v>
      </c>
      <c r="C1139" s="152">
        <v>182517.3761</v>
      </c>
      <c r="D1139" s="159">
        <v>191445.8</v>
      </c>
      <c r="E1139" s="152">
        <v>32335.6792</v>
      </c>
      <c r="F1139" s="152">
        <v>172865.5988</v>
      </c>
      <c r="G1139" s="152">
        <v>10031.2958</v>
      </c>
      <c r="H1139" s="152">
        <v>87443.4216</v>
      </c>
      <c r="I1139" s="152">
        <v>91372.5843</v>
      </c>
    </row>
    <row r="1140">
      <c r="A1140" s="156">
        <v>1.568952E9</v>
      </c>
      <c r="B1140" s="156">
        <v>97753.5383</v>
      </c>
      <c r="C1140" s="156">
        <v>181255.3353</v>
      </c>
      <c r="D1140" s="160">
        <v>192543.16</v>
      </c>
      <c r="E1140" s="152">
        <v>32457.4497</v>
      </c>
      <c r="F1140" s="152">
        <v>172841.7587</v>
      </c>
      <c r="G1140" s="152">
        <v>10032.0255</v>
      </c>
      <c r="H1140" s="152">
        <v>87419.8097</v>
      </c>
      <c r="I1140" s="152">
        <v>91247.0979</v>
      </c>
    </row>
    <row r="1141">
      <c r="A1141" s="152">
        <v>1.5690384E9</v>
      </c>
      <c r="B1141" s="152">
        <v>97753.5383</v>
      </c>
      <c r="C1141" s="152">
        <v>183028.58</v>
      </c>
      <c r="D1141" s="159">
        <v>189339.78</v>
      </c>
      <c r="E1141" s="152">
        <v>32573.4804</v>
      </c>
      <c r="F1141" s="152">
        <v>171946.7708</v>
      </c>
      <c r="G1141" s="152">
        <v>10029.7176</v>
      </c>
      <c r="H1141" s="152">
        <v>87419.8097</v>
      </c>
      <c r="I1141" s="152">
        <v>91462.044</v>
      </c>
    </row>
    <row r="1142">
      <c r="A1142" s="156">
        <v>1.5692472E9</v>
      </c>
      <c r="B1142" s="156">
        <v>97753.5383</v>
      </c>
      <c r="C1142" s="156">
        <v>183028.58</v>
      </c>
      <c r="D1142" s="160">
        <v>189339.78</v>
      </c>
      <c r="E1142" s="152">
        <v>32559.2612</v>
      </c>
      <c r="F1142" s="152">
        <v>171946.7708</v>
      </c>
      <c r="G1142" s="152">
        <v>10028.6053</v>
      </c>
      <c r="H1142" s="152">
        <v>87434.2053</v>
      </c>
      <c r="I1142" s="152">
        <v>91458.4009</v>
      </c>
    </row>
    <row r="1143">
      <c r="A1143" s="156">
        <v>1.5692976E9</v>
      </c>
      <c r="B1143" s="156">
        <v>97753.5383</v>
      </c>
      <c r="C1143" s="156">
        <v>180839.7881</v>
      </c>
      <c r="D1143" s="159">
        <v>189015.93</v>
      </c>
      <c r="E1143" s="152">
        <v>32532.7233</v>
      </c>
      <c r="F1143" s="152">
        <v>172003.0597</v>
      </c>
      <c r="G1143" s="152">
        <v>10025.6851</v>
      </c>
      <c r="H1143" s="152">
        <v>87425.4083</v>
      </c>
      <c r="I1143" s="152">
        <v>91658.7744</v>
      </c>
    </row>
    <row r="1144">
      <c r="A1144" s="152">
        <v>1.569384E9</v>
      </c>
      <c r="B1144" s="152">
        <v>97753.5383</v>
      </c>
      <c r="C1144" s="152">
        <v>176504.6349</v>
      </c>
      <c r="D1144" s="160">
        <v>185261.24</v>
      </c>
      <c r="E1144" s="152">
        <v>32562.0483</v>
      </c>
      <c r="F1144" s="152">
        <v>170626.8656</v>
      </c>
      <c r="G1144" s="152">
        <v>10023.683</v>
      </c>
      <c r="H1144" s="152">
        <v>87416.0629</v>
      </c>
      <c r="I1144" s="152">
        <v>91498.4756</v>
      </c>
    </row>
    <row r="1145">
      <c r="A1145" s="156">
        <v>1.5694704E9</v>
      </c>
      <c r="B1145" s="156">
        <v>97753.5383</v>
      </c>
      <c r="C1145" s="156">
        <v>177155.7192</v>
      </c>
      <c r="D1145" s="159">
        <v>188274.72</v>
      </c>
      <c r="E1145" s="152">
        <v>32437.4631</v>
      </c>
      <c r="F1145" s="152">
        <v>171628.7239</v>
      </c>
      <c r="G1145" s="152">
        <v>10026.9063</v>
      </c>
      <c r="H1145" s="152">
        <v>87423.5195</v>
      </c>
      <c r="I1145" s="152">
        <v>92004.0645</v>
      </c>
    </row>
    <row r="1146">
      <c r="A1146" s="152">
        <v>1.5695568E9</v>
      </c>
      <c r="B1146" s="152">
        <v>97753.5383</v>
      </c>
      <c r="C1146" s="152">
        <v>176719.004</v>
      </c>
      <c r="D1146" s="160">
        <v>187251.92</v>
      </c>
      <c r="E1146" s="152">
        <v>32420.828</v>
      </c>
      <c r="F1146" s="152">
        <v>171283.3406</v>
      </c>
      <c r="G1146" s="152">
        <v>10029.7634</v>
      </c>
      <c r="H1146" s="152">
        <v>87434.0221</v>
      </c>
      <c r="I1146" s="152">
        <v>92237.6312</v>
      </c>
    </row>
    <row r="1147">
      <c r="A1147" s="156">
        <v>1.5696432E9</v>
      </c>
      <c r="B1147" s="156">
        <v>97753.5383</v>
      </c>
      <c r="C1147" s="156">
        <v>172548.6679</v>
      </c>
      <c r="D1147" s="159">
        <v>184099.87</v>
      </c>
      <c r="E1147" s="152">
        <v>32399.1207</v>
      </c>
      <c r="F1147" s="152">
        <v>170354.9132</v>
      </c>
      <c r="G1147" s="152">
        <v>10017.3739</v>
      </c>
      <c r="H1147" s="152">
        <v>87434.0221</v>
      </c>
      <c r="I1147" s="152">
        <v>92091.905</v>
      </c>
    </row>
    <row r="1148">
      <c r="A1148" s="152">
        <v>1.569852E9</v>
      </c>
      <c r="B1148" s="152">
        <v>97753.5383</v>
      </c>
      <c r="C1148" s="152">
        <v>172548.6679</v>
      </c>
      <c r="D1148" s="160">
        <v>184099.87</v>
      </c>
      <c r="E1148" s="152">
        <v>32390.3027</v>
      </c>
      <c r="F1148" s="152">
        <v>170354.9132</v>
      </c>
      <c r="G1148" s="152">
        <v>10017.5562</v>
      </c>
      <c r="H1148" s="152">
        <v>87362.6681</v>
      </c>
      <c r="I1148" s="152">
        <v>92076.118</v>
      </c>
    </row>
    <row r="1149">
      <c r="A1149" s="152">
        <v>1.5699024E9</v>
      </c>
      <c r="B1149" s="152">
        <v>97753.5383</v>
      </c>
      <c r="C1149" s="152">
        <v>174132.8617</v>
      </c>
      <c r="D1149" s="160">
        <v>186579.86</v>
      </c>
      <c r="E1149" s="152">
        <v>32340.3518</v>
      </c>
      <c r="F1149" s="152">
        <v>171186.303</v>
      </c>
      <c r="G1149" s="152">
        <v>10028.5743</v>
      </c>
      <c r="H1149" s="152">
        <v>87934.8737</v>
      </c>
      <c r="I1149" s="152">
        <v>92422.6226</v>
      </c>
    </row>
    <row r="1150">
      <c r="A1150" s="156">
        <v>1.5699888E9</v>
      </c>
      <c r="B1150" s="156">
        <v>97753.5383</v>
      </c>
      <c r="C1150" s="156">
        <v>175939.8892</v>
      </c>
      <c r="D1150" s="159">
        <v>183033.87</v>
      </c>
      <c r="E1150" s="152">
        <v>32512.5978</v>
      </c>
      <c r="F1150" s="152">
        <v>169138.4454</v>
      </c>
      <c r="G1150" s="152">
        <v>10028.1487</v>
      </c>
      <c r="H1150" s="152">
        <v>87387.0171</v>
      </c>
      <c r="I1150" s="152">
        <v>92143.314</v>
      </c>
    </row>
    <row r="1151">
      <c r="A1151" s="152">
        <v>1.5700752E9</v>
      </c>
      <c r="B1151" s="152">
        <v>97753.5383</v>
      </c>
      <c r="C1151" s="152">
        <v>177092.6061</v>
      </c>
      <c r="D1151" s="160">
        <v>176909.15</v>
      </c>
      <c r="E1151" s="152">
        <v>32574.3706</v>
      </c>
      <c r="F1151" s="152">
        <v>166149.8438</v>
      </c>
      <c r="G1151" s="152">
        <v>10042.0597</v>
      </c>
      <c r="H1151" s="152">
        <v>87824.9883</v>
      </c>
      <c r="I1151" s="152">
        <v>91929.1774</v>
      </c>
    </row>
    <row r="1152">
      <c r="A1152" s="156">
        <v>1.5701616E9</v>
      </c>
      <c r="B1152" s="156">
        <v>97753.5383</v>
      </c>
      <c r="C1152" s="156">
        <v>180621.402</v>
      </c>
      <c r="D1152" s="159">
        <v>180230.97</v>
      </c>
      <c r="E1152" s="152">
        <v>32612.108</v>
      </c>
      <c r="F1152" s="152">
        <v>167498.9349</v>
      </c>
      <c r="G1152" s="152">
        <v>10037.8762</v>
      </c>
      <c r="H1152" s="152">
        <v>87905.5306</v>
      </c>
      <c r="I1152" s="152">
        <v>91815.4301</v>
      </c>
    </row>
    <row r="1153">
      <c r="A1153" s="152">
        <v>1.570248E9</v>
      </c>
      <c r="B1153" s="152">
        <v>97753.5383</v>
      </c>
      <c r="C1153" s="152">
        <v>180154.9155</v>
      </c>
      <c r="D1153" s="160">
        <v>185163.16</v>
      </c>
      <c r="E1153" s="152">
        <v>32604.5006</v>
      </c>
      <c r="F1153" s="152">
        <v>169781.479</v>
      </c>
      <c r="G1153" s="152">
        <v>10029.088</v>
      </c>
      <c r="H1153" s="152">
        <v>87905.5306</v>
      </c>
      <c r="I1153" s="152">
        <v>91785.4752</v>
      </c>
    </row>
    <row r="1154">
      <c r="A1154" s="156">
        <v>1.5704568E9</v>
      </c>
      <c r="B1154" s="156">
        <v>97753.5383</v>
      </c>
      <c r="C1154" s="156">
        <v>180154.9155</v>
      </c>
      <c r="D1154" s="159">
        <v>185163.16</v>
      </c>
      <c r="E1154" s="152">
        <v>32652.9771</v>
      </c>
      <c r="F1154" s="152">
        <v>169781.479</v>
      </c>
      <c r="G1154" s="152">
        <v>10029.185</v>
      </c>
      <c r="H1154" s="152">
        <v>87999.8503</v>
      </c>
      <c r="I1154" s="152">
        <v>91743.3765</v>
      </c>
    </row>
    <row r="1155">
      <c r="A1155" s="156">
        <v>1.5705072E9</v>
      </c>
      <c r="B1155" s="156">
        <v>97753.5383</v>
      </c>
      <c r="C1155" s="156">
        <v>183037.4118</v>
      </c>
      <c r="D1155" s="159">
        <v>183872.44</v>
      </c>
      <c r="E1155" s="152">
        <v>32780.7666</v>
      </c>
      <c r="F1155" s="152">
        <v>169042.9511</v>
      </c>
      <c r="G1155" s="152">
        <v>10034.3506</v>
      </c>
      <c r="H1155" s="152">
        <v>88394.0583</v>
      </c>
      <c r="I1155" s="152">
        <v>91839.313</v>
      </c>
    </row>
    <row r="1156">
      <c r="A1156" s="152">
        <v>1.5705936E9</v>
      </c>
      <c r="B1156" s="152">
        <v>97753.5383</v>
      </c>
      <c r="C1156" s="152">
        <v>182955.7592</v>
      </c>
      <c r="D1156" s="160">
        <v>178500.67</v>
      </c>
      <c r="E1156" s="152">
        <v>32825.6166</v>
      </c>
      <c r="F1156" s="152">
        <v>166431.0407</v>
      </c>
      <c r="G1156" s="152">
        <v>10043.4427</v>
      </c>
      <c r="H1156" s="152">
        <v>88238.1811</v>
      </c>
      <c r="I1156" s="152">
        <v>91933.2254</v>
      </c>
    </row>
    <row r="1157">
      <c r="A1157" s="156">
        <v>1.57068E9</v>
      </c>
      <c r="B1157" s="156">
        <v>97753.5383</v>
      </c>
      <c r="C1157" s="156">
        <v>184448.3573</v>
      </c>
      <c r="D1157" s="159">
        <v>181842.98</v>
      </c>
      <c r="E1157" s="152">
        <v>32787.9715</v>
      </c>
      <c r="F1157" s="152">
        <v>167994.8513</v>
      </c>
      <c r="G1157" s="152">
        <v>10041.5272</v>
      </c>
      <c r="H1157" s="152">
        <v>88238.1811</v>
      </c>
      <c r="I1157" s="152">
        <v>91737.3046</v>
      </c>
    </row>
    <row r="1158">
      <c r="A1158" s="152">
        <v>1.5707664E9</v>
      </c>
      <c r="B1158" s="152">
        <v>97753.5383</v>
      </c>
      <c r="C1158" s="152">
        <v>183084.6542</v>
      </c>
      <c r="D1158" s="160">
        <v>184388.88</v>
      </c>
      <c r="E1158" s="152">
        <v>32787.9715</v>
      </c>
      <c r="F1158" s="152">
        <v>169146.0601</v>
      </c>
      <c r="G1158" s="152">
        <v>10035.4948</v>
      </c>
      <c r="H1158" s="152">
        <v>88935.6942</v>
      </c>
      <c r="I1158" s="152">
        <v>91700.0635</v>
      </c>
    </row>
    <row r="1159">
      <c r="A1159" s="156">
        <v>1.5708528E9</v>
      </c>
      <c r="B1159" s="156">
        <v>97753.5383</v>
      </c>
      <c r="C1159" s="156">
        <v>181686.7593</v>
      </c>
      <c r="D1159" s="159">
        <v>188502.51</v>
      </c>
      <c r="E1159" s="152">
        <v>32664.1744</v>
      </c>
      <c r="F1159" s="152">
        <v>170874.4381</v>
      </c>
      <c r="G1159" s="152">
        <v>9973.5613</v>
      </c>
      <c r="H1159" s="152">
        <v>88935.6942</v>
      </c>
      <c r="I1159" s="152">
        <v>91298.5068</v>
      </c>
    </row>
    <row r="1160">
      <c r="A1160" s="152">
        <v>1.5710616E9</v>
      </c>
      <c r="B1160" s="152">
        <v>97753.5383</v>
      </c>
      <c r="C1160" s="152">
        <v>181686.7593</v>
      </c>
      <c r="D1160" s="160">
        <v>188502.51</v>
      </c>
      <c r="E1160" s="152">
        <v>32674.3899</v>
      </c>
      <c r="F1160" s="152">
        <v>170874.4381</v>
      </c>
      <c r="G1160" s="152">
        <v>9977.0735</v>
      </c>
      <c r="H1160" s="152">
        <v>88841.2986</v>
      </c>
      <c r="I1160" s="152">
        <v>91380.2754</v>
      </c>
    </row>
    <row r="1161">
      <c r="A1161" s="152">
        <v>1.571112E9</v>
      </c>
      <c r="B1161" s="152">
        <v>97758.4159</v>
      </c>
      <c r="C1161" s="152">
        <v>181732.3248</v>
      </c>
      <c r="D1161" s="160">
        <v>188290.24</v>
      </c>
      <c r="E1161" s="152">
        <v>32740.405</v>
      </c>
      <c r="F1161" s="152">
        <v>170720.9679</v>
      </c>
      <c r="G1161" s="152">
        <v>9982.7659</v>
      </c>
      <c r="H1161" s="152">
        <v>88844.1292</v>
      </c>
      <c r="I1161" s="152">
        <v>91399.7056</v>
      </c>
    </row>
    <row r="1162">
      <c r="A1162" s="156">
        <v>1.5711984E9</v>
      </c>
      <c r="B1162" s="156">
        <v>98117.6729</v>
      </c>
      <c r="C1162" s="156">
        <v>180126.4537</v>
      </c>
      <c r="D1162" s="159">
        <v>192339.52</v>
      </c>
      <c r="E1162" s="152">
        <v>32669.2445</v>
      </c>
      <c r="F1162" s="152">
        <v>172388.8321</v>
      </c>
      <c r="G1162" s="152">
        <v>9969.9751</v>
      </c>
      <c r="H1162" s="152">
        <v>88829.6937</v>
      </c>
      <c r="I1162" s="152">
        <v>91330.0808</v>
      </c>
    </row>
    <row r="1163">
      <c r="A1163" s="152">
        <v>1.5712848E9</v>
      </c>
      <c r="B1163" s="152">
        <v>98117.6729</v>
      </c>
      <c r="C1163" s="152">
        <v>177471.5322</v>
      </c>
      <c r="D1163" s="160">
        <v>191597.44</v>
      </c>
      <c r="E1163" s="152">
        <v>32626.0078</v>
      </c>
      <c r="F1163" s="152">
        <v>172102.4505</v>
      </c>
      <c r="G1163" s="152">
        <v>9965.0853</v>
      </c>
      <c r="H1163" s="152">
        <v>88803.3085</v>
      </c>
      <c r="I1163" s="152">
        <v>91011.5072</v>
      </c>
    </row>
    <row r="1164">
      <c r="A1164" s="156">
        <v>1.5713712E9</v>
      </c>
      <c r="B1164" s="156">
        <v>98117.6729</v>
      </c>
      <c r="C1164" s="156">
        <v>176508.278</v>
      </c>
      <c r="D1164" s="159">
        <v>192602.35</v>
      </c>
      <c r="E1164" s="152">
        <v>32535.5556</v>
      </c>
      <c r="F1164" s="152">
        <v>172585.366</v>
      </c>
      <c r="G1164" s="152">
        <v>9945.0643</v>
      </c>
      <c r="H1164" s="152">
        <v>88770.6413</v>
      </c>
      <c r="I1164" s="152">
        <v>90599.0211</v>
      </c>
    </row>
    <row r="1165">
      <c r="A1165" s="152">
        <v>1.5714576E9</v>
      </c>
      <c r="B1165" s="152">
        <v>98117.6729</v>
      </c>
      <c r="C1165" s="152">
        <v>171618.3169</v>
      </c>
      <c r="D1165" s="160">
        <v>190048.54</v>
      </c>
      <c r="E1165" s="152">
        <v>32520.5861</v>
      </c>
      <c r="F1165" s="152">
        <v>171849.2246</v>
      </c>
      <c r="G1165" s="152">
        <v>9932.5978</v>
      </c>
      <c r="H1165" s="152">
        <v>88770.6413</v>
      </c>
      <c r="I1165" s="152">
        <v>90226.6097</v>
      </c>
    </row>
    <row r="1166">
      <c r="A1166" s="156">
        <v>1.5716664E9</v>
      </c>
      <c r="B1166" s="156">
        <v>98117.6729</v>
      </c>
      <c r="C1166" s="156">
        <v>171618.3169</v>
      </c>
      <c r="D1166" s="159">
        <v>190048.54</v>
      </c>
      <c r="E1166" s="152">
        <v>32533.1273</v>
      </c>
      <c r="F1166" s="152">
        <v>171849.2246</v>
      </c>
      <c r="G1166" s="152">
        <v>9937.7485</v>
      </c>
      <c r="H1166" s="152">
        <v>88024.1577</v>
      </c>
      <c r="I1166" s="152">
        <v>90346.0242</v>
      </c>
    </row>
    <row r="1167">
      <c r="A1167" s="156">
        <v>1.5717168E9</v>
      </c>
      <c r="B1167" s="156">
        <v>98117.6729</v>
      </c>
      <c r="C1167" s="156">
        <v>172196.4214</v>
      </c>
      <c r="D1167" s="159">
        <v>192863.94</v>
      </c>
      <c r="E1167" s="152">
        <v>32599.4265</v>
      </c>
      <c r="F1167" s="152">
        <v>173044.0088</v>
      </c>
      <c r="G1167" s="152">
        <v>9922.3241</v>
      </c>
      <c r="H1167" s="152">
        <v>88087.4207</v>
      </c>
      <c r="I1167" s="152">
        <v>90381.2414</v>
      </c>
    </row>
    <row r="1168">
      <c r="A1168" s="152">
        <v>1.5718032E9</v>
      </c>
      <c r="B1168" s="152">
        <v>98117.6729</v>
      </c>
      <c r="C1168" s="152">
        <v>170599.1544</v>
      </c>
      <c r="D1168" s="160">
        <v>190810.7</v>
      </c>
      <c r="E1168" s="152">
        <v>32527.2284</v>
      </c>
      <c r="F1168" s="152">
        <v>172454.0044</v>
      </c>
      <c r="G1168" s="152">
        <v>9927.3356</v>
      </c>
      <c r="H1168" s="152">
        <v>88677.4011</v>
      </c>
      <c r="I1168" s="152">
        <v>90565.0183</v>
      </c>
    </row>
    <row r="1169">
      <c r="A1169" s="156">
        <v>1.5718896E9</v>
      </c>
      <c r="B1169" s="156">
        <v>98117.6729</v>
      </c>
      <c r="C1169" s="156">
        <v>167825.511</v>
      </c>
      <c r="D1169" s="159">
        <v>191675.22</v>
      </c>
      <c r="E1169" s="152">
        <v>32399.6987</v>
      </c>
      <c r="F1169" s="152">
        <v>172955.3003</v>
      </c>
      <c r="G1169" s="152">
        <v>9922.2842</v>
      </c>
      <c r="H1169" s="152">
        <v>88427.2257</v>
      </c>
      <c r="I1169" s="152">
        <v>90539.5162</v>
      </c>
    </row>
    <row r="1170">
      <c r="A1170" s="152">
        <v>1.571976E9</v>
      </c>
      <c r="B1170" s="152">
        <v>98117.6729</v>
      </c>
      <c r="C1170" s="152">
        <v>170386.4003</v>
      </c>
      <c r="D1170" s="160">
        <v>193758.94</v>
      </c>
      <c r="E1170" s="152">
        <v>32450.8559</v>
      </c>
      <c r="F1170" s="152">
        <v>173245.8643</v>
      </c>
      <c r="G1170" s="152">
        <v>9929.5398</v>
      </c>
      <c r="H1170" s="152">
        <v>88876.5596</v>
      </c>
      <c r="I1170" s="152">
        <v>90769.4398</v>
      </c>
    </row>
    <row r="1171">
      <c r="A1171" s="156">
        <v>1.5720624E9</v>
      </c>
      <c r="B1171" s="156">
        <v>98117.6729</v>
      </c>
      <c r="C1171" s="156">
        <v>171405.0231</v>
      </c>
      <c r="D1171" s="159">
        <v>195968.04</v>
      </c>
      <c r="E1171" s="152">
        <v>32455.2537</v>
      </c>
      <c r="F1171" s="152">
        <v>173949.8879</v>
      </c>
      <c r="G1171" s="152">
        <v>9923.8116</v>
      </c>
      <c r="H1171" s="152">
        <v>88876.5596</v>
      </c>
      <c r="I1171" s="152">
        <v>90962.9318</v>
      </c>
    </row>
    <row r="1172">
      <c r="A1172" s="152">
        <v>1.5722712E9</v>
      </c>
      <c r="B1172" s="152">
        <v>98117.6729</v>
      </c>
      <c r="C1172" s="152">
        <v>171405.0231</v>
      </c>
      <c r="D1172" s="160">
        <v>195968.04</v>
      </c>
      <c r="E1172" s="152">
        <v>32439.2753</v>
      </c>
      <c r="F1172" s="152">
        <v>173949.8879</v>
      </c>
      <c r="G1172" s="152">
        <v>9923.9285</v>
      </c>
      <c r="H1172" s="152">
        <v>88892.8358</v>
      </c>
      <c r="I1172" s="152">
        <v>90928.6224</v>
      </c>
    </row>
    <row r="1173">
      <c r="A1173" s="152">
        <v>1.5723216E9</v>
      </c>
      <c r="B1173" s="152">
        <v>98117.6729</v>
      </c>
      <c r="C1173" s="152">
        <v>168654.9904</v>
      </c>
      <c r="D1173" s="160">
        <v>198817.27</v>
      </c>
      <c r="E1173" s="152">
        <v>32334.989</v>
      </c>
      <c r="F1173" s="152">
        <v>174935.1085</v>
      </c>
      <c r="G1173" s="152">
        <v>9917.9999</v>
      </c>
      <c r="H1173" s="152">
        <v>88878.4613</v>
      </c>
      <c r="I1173" s="152">
        <v>90811.5469</v>
      </c>
    </row>
    <row r="1174">
      <c r="A1174" s="156">
        <v>1.572408E9</v>
      </c>
      <c r="B1174" s="156">
        <v>98117.6729</v>
      </c>
      <c r="C1174" s="156">
        <v>166694.0469</v>
      </c>
      <c r="D1174" s="159">
        <v>197294.29</v>
      </c>
      <c r="E1174" s="152">
        <v>32384.8688</v>
      </c>
      <c r="F1174" s="152">
        <v>174861.2978</v>
      </c>
      <c r="G1174" s="152">
        <v>9918.7181</v>
      </c>
      <c r="H1174" s="152">
        <v>88885.8736</v>
      </c>
      <c r="I1174" s="152">
        <v>90696.9275</v>
      </c>
    </row>
    <row r="1175">
      <c r="A1175" s="152">
        <v>1.5724944E9</v>
      </c>
      <c r="B1175" s="152">
        <v>98117.6729</v>
      </c>
      <c r="C1175" s="152">
        <v>166738.6532</v>
      </c>
      <c r="D1175" s="160">
        <v>198751.29</v>
      </c>
      <c r="E1175" s="152">
        <v>32317.0399</v>
      </c>
      <c r="F1175" s="152">
        <v>175426.6623</v>
      </c>
      <c r="G1175" s="152">
        <v>9913.8832</v>
      </c>
      <c r="H1175" s="152">
        <v>88868.6978</v>
      </c>
      <c r="I1175" s="152">
        <v>90369.4435</v>
      </c>
    </row>
    <row r="1176">
      <c r="A1176" s="156">
        <v>1.5725808E9</v>
      </c>
      <c r="B1176" s="156">
        <v>98117.6729</v>
      </c>
      <c r="C1176" s="156">
        <v>166754.627</v>
      </c>
      <c r="D1176" s="159">
        <v>198363.93</v>
      </c>
      <c r="E1176" s="152">
        <v>32454.7168</v>
      </c>
      <c r="F1176" s="152">
        <v>174912.409</v>
      </c>
      <c r="G1176" s="152">
        <v>9917.2987</v>
      </c>
      <c r="H1176" s="152">
        <v>88901.9737</v>
      </c>
      <c r="I1176" s="152">
        <v>90337.5138</v>
      </c>
    </row>
    <row r="1177">
      <c r="A1177" s="152">
        <v>1.5726672E9</v>
      </c>
      <c r="B1177" s="152">
        <v>98117.6729</v>
      </c>
      <c r="C1177" s="152">
        <v>167046.4331</v>
      </c>
      <c r="D1177" s="160">
        <v>200086.27</v>
      </c>
      <c r="E1177" s="152">
        <v>32428.0261</v>
      </c>
      <c r="F1177" s="152">
        <v>176570.9417</v>
      </c>
      <c r="G1177" s="152">
        <v>9910.4725</v>
      </c>
      <c r="H1177" s="152">
        <v>88901.9737</v>
      </c>
      <c r="I1177" s="152">
        <v>90262.1925</v>
      </c>
    </row>
    <row r="1178">
      <c r="A1178" s="156">
        <v>1.5728796E9</v>
      </c>
      <c r="B1178" s="156">
        <v>98117.6729</v>
      </c>
      <c r="C1178" s="156">
        <v>167046.4331</v>
      </c>
      <c r="D1178" s="159">
        <v>200086.27</v>
      </c>
      <c r="E1178" s="152">
        <v>32427.9481</v>
      </c>
      <c r="F1178" s="152">
        <v>176570.9417</v>
      </c>
      <c r="G1178" s="152">
        <v>9910.3288</v>
      </c>
      <c r="H1178" s="152">
        <v>89161.207</v>
      </c>
      <c r="I1178" s="152">
        <v>90255.6428</v>
      </c>
    </row>
    <row r="1179">
      <c r="A1179" s="156">
        <v>1.57293E9</v>
      </c>
      <c r="B1179" s="156">
        <v>98117.6729</v>
      </c>
      <c r="C1179" s="156">
        <v>166803.5006</v>
      </c>
      <c r="D1179" s="159">
        <v>200842.72</v>
      </c>
      <c r="E1179" s="152">
        <v>32383.7223</v>
      </c>
      <c r="F1179" s="152">
        <v>177261.0989</v>
      </c>
      <c r="G1179" s="152">
        <v>9913.2593</v>
      </c>
      <c r="H1179" s="152">
        <v>89481.7621</v>
      </c>
      <c r="I1179" s="152">
        <v>90567.9807</v>
      </c>
    </row>
    <row r="1180">
      <c r="A1180" s="152">
        <v>1.5730164E9</v>
      </c>
      <c r="B1180" s="152">
        <v>98117.6729</v>
      </c>
      <c r="C1180" s="152">
        <v>165547.6743</v>
      </c>
      <c r="D1180" s="160">
        <v>200633.62</v>
      </c>
      <c r="E1180" s="152">
        <v>32348.168</v>
      </c>
      <c r="F1180" s="152">
        <v>177050.4249</v>
      </c>
      <c r="G1180" s="152">
        <v>9909.1077</v>
      </c>
      <c r="H1180" s="152">
        <v>89713.7034</v>
      </c>
      <c r="I1180" s="152">
        <v>91010.0841</v>
      </c>
    </row>
    <row r="1181">
      <c r="A1181" s="156">
        <v>1.5731028E9</v>
      </c>
      <c r="B1181" s="156">
        <v>98117.6729</v>
      </c>
      <c r="C1181" s="156">
        <v>165403.893</v>
      </c>
      <c r="D1181" s="159">
        <v>200676.67</v>
      </c>
      <c r="E1181" s="152">
        <v>32377.9247</v>
      </c>
      <c r="F1181" s="152">
        <v>177121.7621</v>
      </c>
      <c r="G1181" s="152">
        <v>9916.9341</v>
      </c>
      <c r="H1181" s="152">
        <v>89419.4893</v>
      </c>
      <c r="I1181" s="152">
        <v>91042.4231</v>
      </c>
    </row>
    <row r="1182">
      <c r="A1182" s="152">
        <v>1.5731892E9</v>
      </c>
      <c r="B1182" s="152">
        <v>98117.6729</v>
      </c>
      <c r="C1182" s="152">
        <v>169054.9538</v>
      </c>
      <c r="D1182" s="160">
        <v>201340.87</v>
      </c>
      <c r="E1182" s="152">
        <v>32326.3338</v>
      </c>
      <c r="F1182" s="152">
        <v>177746.7181</v>
      </c>
      <c r="G1182" s="152">
        <v>9913.0455</v>
      </c>
      <c r="H1182" s="152">
        <v>89848.7517</v>
      </c>
      <c r="I1182" s="152">
        <v>91186.9254</v>
      </c>
    </row>
    <row r="1183">
      <c r="A1183" s="156">
        <v>1.5732756E9</v>
      </c>
      <c r="B1183" s="156">
        <v>98117.6729</v>
      </c>
      <c r="C1183" s="156">
        <v>167753.0805</v>
      </c>
      <c r="D1183" s="159">
        <v>201808.27</v>
      </c>
      <c r="E1183" s="152">
        <v>32352.8454</v>
      </c>
      <c r="F1183" s="152">
        <v>178167.6411</v>
      </c>
      <c r="G1183" s="152">
        <v>9925.7684</v>
      </c>
      <c r="H1183" s="152">
        <v>89848.7517</v>
      </c>
      <c r="I1183" s="152">
        <v>91459.5559</v>
      </c>
    </row>
    <row r="1184">
      <c r="A1184" s="152">
        <v>1.5734844E9</v>
      </c>
      <c r="B1184" s="152">
        <v>98117.6729</v>
      </c>
      <c r="C1184" s="152">
        <v>167753.0805</v>
      </c>
      <c r="D1184" s="160">
        <v>201808.27</v>
      </c>
      <c r="E1184" s="152">
        <v>32360.5453</v>
      </c>
      <c r="F1184" s="152">
        <v>178167.6411</v>
      </c>
      <c r="G1184" s="152">
        <v>9925.0569</v>
      </c>
      <c r="H1184" s="152">
        <v>89729.7453</v>
      </c>
      <c r="I1184" s="152">
        <v>91435.8133</v>
      </c>
    </row>
    <row r="1185">
      <c r="A1185" s="152">
        <v>1.5735348E9</v>
      </c>
      <c r="B1185" s="152">
        <v>98407.1772</v>
      </c>
      <c r="C1185" s="152">
        <v>168342.9755</v>
      </c>
      <c r="D1185" s="160">
        <v>201445.42</v>
      </c>
      <c r="E1185" s="152">
        <v>32391.2263</v>
      </c>
      <c r="F1185" s="152">
        <v>177842.7676</v>
      </c>
      <c r="G1185" s="152">
        <v>9918.3247</v>
      </c>
      <c r="H1185" s="152">
        <v>89985.8084</v>
      </c>
      <c r="I1185" s="152">
        <v>91331.0184</v>
      </c>
    </row>
    <row r="1186">
      <c r="A1186" s="156">
        <v>1.5736212E9</v>
      </c>
      <c r="B1186" s="156">
        <v>98532.1302</v>
      </c>
      <c r="C1186" s="156">
        <v>167579.3955</v>
      </c>
      <c r="D1186" s="159">
        <v>201845.17</v>
      </c>
      <c r="E1186" s="152">
        <v>32403.4776</v>
      </c>
      <c r="F1186" s="152">
        <v>178185.0413</v>
      </c>
      <c r="G1186" s="152">
        <v>9921.9221</v>
      </c>
      <c r="H1186" s="152">
        <v>89919.0372</v>
      </c>
      <c r="I1186" s="152">
        <v>91517.2749</v>
      </c>
    </row>
    <row r="1187">
      <c r="A1187" s="152">
        <v>1.5737076E9</v>
      </c>
      <c r="B1187" s="152">
        <v>98532.1302</v>
      </c>
      <c r="C1187" s="152">
        <v>167898.3945</v>
      </c>
      <c r="D1187" s="160">
        <v>201906.67</v>
      </c>
      <c r="E1187" s="152">
        <v>32405.4016</v>
      </c>
      <c r="F1187" s="152">
        <v>178261.5922</v>
      </c>
      <c r="G1187" s="152">
        <v>9922.1049</v>
      </c>
      <c r="H1187" s="152">
        <v>89746.787</v>
      </c>
      <c r="I1187" s="152">
        <v>91537.3333</v>
      </c>
    </row>
    <row r="1188">
      <c r="A1188" s="156">
        <v>1.573794E9</v>
      </c>
      <c r="B1188" s="156">
        <v>98532.1302</v>
      </c>
      <c r="C1188" s="156">
        <v>168543.4615</v>
      </c>
      <c r="D1188" s="159">
        <v>202183.42</v>
      </c>
      <c r="E1188" s="152">
        <v>32442.6498</v>
      </c>
      <c r="F1188" s="152">
        <v>178510.8594</v>
      </c>
      <c r="G1188" s="152">
        <v>9928.3229</v>
      </c>
      <c r="H1188" s="152">
        <v>89848.3417</v>
      </c>
      <c r="I1188" s="152">
        <v>91453.4156</v>
      </c>
    </row>
    <row r="1189">
      <c r="A1189" s="152">
        <v>1.5738804E9</v>
      </c>
      <c r="B1189" s="152">
        <v>98532.1302</v>
      </c>
      <c r="C1189" s="152">
        <v>169152.3907</v>
      </c>
      <c r="D1189" s="160">
        <v>203561.02</v>
      </c>
      <c r="E1189" s="152">
        <v>32392.6851</v>
      </c>
      <c r="F1189" s="152">
        <v>179822.0639</v>
      </c>
      <c r="G1189" s="152">
        <v>9913.1975</v>
      </c>
      <c r="H1189" s="152">
        <v>89848.3417</v>
      </c>
      <c r="I1189" s="152">
        <v>91195.5219</v>
      </c>
    </row>
    <row r="1190">
      <c r="A1190" s="156">
        <v>1.5740892E9</v>
      </c>
      <c r="B1190" s="156">
        <v>98532.1302</v>
      </c>
      <c r="C1190" s="156">
        <v>169152.3907</v>
      </c>
      <c r="D1190" s="159">
        <v>203561.02</v>
      </c>
      <c r="E1190" s="152">
        <v>32404.1057</v>
      </c>
      <c r="F1190" s="152">
        <v>179822.0639</v>
      </c>
      <c r="G1190" s="152">
        <v>9914.0573</v>
      </c>
      <c r="H1190" s="152">
        <v>90371.9767</v>
      </c>
      <c r="I1190" s="152">
        <v>91174.2354</v>
      </c>
    </row>
    <row r="1191">
      <c r="A1191" s="156">
        <v>1.5741396E9</v>
      </c>
      <c r="B1191" s="156">
        <v>98532.1302</v>
      </c>
      <c r="C1191" s="156">
        <v>169748.3095</v>
      </c>
      <c r="D1191" s="159">
        <v>203702.47</v>
      </c>
      <c r="E1191" s="152">
        <v>32385.2976</v>
      </c>
      <c r="F1191" s="152">
        <v>179930.3433</v>
      </c>
      <c r="G1191" s="152">
        <v>9910.4191</v>
      </c>
      <c r="H1191" s="152">
        <v>90334.5248</v>
      </c>
      <c r="I1191" s="152">
        <v>91024.4115</v>
      </c>
    </row>
    <row r="1192">
      <c r="A1192" s="152">
        <v>1.574226E9</v>
      </c>
      <c r="B1192" s="152">
        <v>98532.1302</v>
      </c>
      <c r="C1192" s="152">
        <v>168589.1543</v>
      </c>
      <c r="D1192" s="160">
        <v>203647.12</v>
      </c>
      <c r="E1192" s="152">
        <v>32368.4076</v>
      </c>
      <c r="F1192" s="152">
        <v>179870.5793</v>
      </c>
      <c r="G1192" s="152">
        <v>9913.861</v>
      </c>
      <c r="H1192" s="152">
        <v>90012.3942</v>
      </c>
      <c r="I1192" s="152">
        <v>90977.3357</v>
      </c>
    </row>
    <row r="1193">
      <c r="A1193" s="156">
        <v>1.5743124E9</v>
      </c>
      <c r="B1193" s="156">
        <v>98532.1302</v>
      </c>
      <c r="C1193" s="156">
        <v>169615.8277</v>
      </c>
      <c r="D1193" s="159">
        <v>202933.72</v>
      </c>
      <c r="E1193" s="152">
        <v>32362.5155</v>
      </c>
      <c r="F1193" s="152">
        <v>179216.7723</v>
      </c>
      <c r="G1193" s="152">
        <v>9920.1433</v>
      </c>
      <c r="H1193" s="152">
        <v>90183.387</v>
      </c>
      <c r="I1193" s="152">
        <v>90978.1544</v>
      </c>
    </row>
    <row r="1194">
      <c r="A1194" s="152">
        <v>1.5743988E9</v>
      </c>
      <c r="B1194" s="152">
        <v>98532.1302</v>
      </c>
      <c r="C1194" s="152">
        <v>169575.7592</v>
      </c>
      <c r="D1194" s="160">
        <v>202626.22</v>
      </c>
      <c r="E1194" s="152">
        <v>32343.9002</v>
      </c>
      <c r="F1194" s="152">
        <v>178943.5072</v>
      </c>
      <c r="G1194" s="152">
        <v>9918.3289</v>
      </c>
      <c r="H1194" s="152">
        <v>90105.9719</v>
      </c>
      <c r="I1194" s="152">
        <v>91078.4464</v>
      </c>
    </row>
    <row r="1195">
      <c r="A1195" s="156">
        <v>1.5744852E9</v>
      </c>
      <c r="B1195" s="156">
        <v>98532.1302</v>
      </c>
      <c r="C1195" s="156">
        <v>168369.4847</v>
      </c>
      <c r="D1195" s="159">
        <v>203050.57</v>
      </c>
      <c r="E1195" s="152">
        <v>32356.8313</v>
      </c>
      <c r="F1195" s="152">
        <v>179334.6924</v>
      </c>
      <c r="G1195" s="152">
        <v>9926.1504</v>
      </c>
      <c r="H1195" s="152">
        <v>90105.9719</v>
      </c>
      <c r="I1195" s="152">
        <v>91452.1875</v>
      </c>
    </row>
    <row r="1196">
      <c r="A1196" s="152">
        <v>1.574694E9</v>
      </c>
      <c r="B1196" s="152">
        <v>98532.1302</v>
      </c>
      <c r="C1196" s="152">
        <v>168369.4847</v>
      </c>
      <c r="D1196" s="160">
        <v>203050.57</v>
      </c>
      <c r="E1196" s="152">
        <v>32352.5681</v>
      </c>
      <c r="F1196" s="152">
        <v>179334.6924</v>
      </c>
      <c r="G1196" s="152">
        <v>9921.4859</v>
      </c>
      <c r="H1196" s="152">
        <v>90093.7604</v>
      </c>
      <c r="I1196" s="152">
        <v>91431.3104</v>
      </c>
    </row>
    <row r="1197">
      <c r="A1197" s="152">
        <v>1.5747444E9</v>
      </c>
      <c r="B1197" s="152">
        <v>98532.1302</v>
      </c>
      <c r="C1197" s="152">
        <v>169391.5689</v>
      </c>
      <c r="D1197" s="160">
        <v>204532.72</v>
      </c>
      <c r="E1197" s="152">
        <v>32351.2061</v>
      </c>
      <c r="F1197" s="152">
        <v>180698.4433</v>
      </c>
      <c r="G1197" s="152">
        <v>9917.7442</v>
      </c>
      <c r="H1197" s="152">
        <v>90094.306</v>
      </c>
      <c r="I1197" s="152">
        <v>91530.3743</v>
      </c>
    </row>
    <row r="1198">
      <c r="A1198" s="156">
        <v>1.5748308E9</v>
      </c>
      <c r="B1198" s="156">
        <v>98737.4459</v>
      </c>
      <c r="C1198" s="156">
        <v>171129.8641</v>
      </c>
      <c r="D1198" s="159">
        <v>204969.37</v>
      </c>
      <c r="E1198" s="152">
        <v>32365.9533</v>
      </c>
      <c r="F1198" s="152">
        <v>181075.4305</v>
      </c>
      <c r="G1198" s="152">
        <v>9917.6842</v>
      </c>
      <c r="H1198" s="152">
        <v>90079.2961</v>
      </c>
      <c r="I1198" s="152">
        <v>91435.4039</v>
      </c>
    </row>
    <row r="1199">
      <c r="A1199" s="152">
        <v>1.5749172E9</v>
      </c>
      <c r="B1199" s="152">
        <v>99176.3794</v>
      </c>
      <c r="C1199" s="152">
        <v>172943.4289</v>
      </c>
      <c r="D1199" s="160">
        <v>205830.37</v>
      </c>
      <c r="E1199" s="152">
        <v>32354.645</v>
      </c>
      <c r="F1199" s="152">
        <v>181916.7425</v>
      </c>
      <c r="G1199" s="152">
        <v>9920.7212</v>
      </c>
      <c r="H1199" s="152">
        <v>90069.111</v>
      </c>
      <c r="I1199" s="152">
        <v>91575.8127</v>
      </c>
    </row>
    <row r="1200">
      <c r="A1200" s="156">
        <v>1.5750396E9</v>
      </c>
      <c r="B1200" s="156">
        <v>99176.3794</v>
      </c>
      <c r="C1200" s="156">
        <v>172943.4289</v>
      </c>
      <c r="D1200" s="159">
        <v>205830.37</v>
      </c>
      <c r="E1200" s="152">
        <v>32299.7651</v>
      </c>
      <c r="F1200" s="152">
        <v>181916.7425</v>
      </c>
      <c r="G1200" s="152">
        <v>9922.4405</v>
      </c>
      <c r="H1200" s="152">
        <v>90065.5596</v>
      </c>
      <c r="I1200" s="152">
        <v>91523.0059</v>
      </c>
    </row>
    <row r="1201">
      <c r="A1201" s="156">
        <v>1.57509E9</v>
      </c>
      <c r="B1201" s="156">
        <v>98809.5564</v>
      </c>
      <c r="C1201" s="156">
        <v>176011.4486</v>
      </c>
      <c r="D1201" s="159">
        <v>205110.82</v>
      </c>
      <c r="E1201" s="152">
        <v>32281.8407</v>
      </c>
      <c r="F1201" s="152">
        <v>181234.4671</v>
      </c>
      <c r="G1201" s="152">
        <v>9921.7368</v>
      </c>
      <c r="H1201" s="152">
        <v>90065.5596</v>
      </c>
      <c r="I1201" s="152">
        <v>91462.012</v>
      </c>
    </row>
    <row r="1202">
      <c r="A1202" s="152">
        <v>1.5752988E9</v>
      </c>
      <c r="B1202" s="152">
        <v>98809.5564</v>
      </c>
      <c r="C1202" s="152">
        <v>176011.4486</v>
      </c>
      <c r="D1202" s="160">
        <v>205110.82</v>
      </c>
      <c r="E1202" s="152">
        <v>32282.782</v>
      </c>
      <c r="F1202" s="152">
        <v>181234.4671</v>
      </c>
      <c r="G1202" s="152">
        <v>9924.2964</v>
      </c>
      <c r="H1202" s="152">
        <v>90026.6404</v>
      </c>
      <c r="I1202" s="152">
        <v>91465.6962</v>
      </c>
    </row>
    <row r="1203">
      <c r="A1203" s="152">
        <v>1.5753492E9</v>
      </c>
      <c r="B1203" s="152">
        <v>98908.2741</v>
      </c>
      <c r="C1203" s="152">
        <v>173880.2805</v>
      </c>
      <c r="D1203" s="159">
        <v>203468.77</v>
      </c>
      <c r="E1203" s="152">
        <v>32347.4719</v>
      </c>
      <c r="F1203" s="152">
        <v>179728.1273</v>
      </c>
      <c r="G1203" s="152">
        <v>9897.0953</v>
      </c>
      <c r="H1203" s="152">
        <v>89506.7268</v>
      </c>
      <c r="I1203" s="152">
        <v>90992.8912</v>
      </c>
    </row>
    <row r="1204">
      <c r="A1204" s="156">
        <v>1.5754356E9</v>
      </c>
      <c r="B1204" s="156">
        <v>98908.2741</v>
      </c>
      <c r="C1204" s="156">
        <v>170528.1066</v>
      </c>
      <c r="D1204" s="160">
        <v>202183.42</v>
      </c>
      <c r="E1204" s="152">
        <v>32403.7852</v>
      </c>
      <c r="F1204" s="152">
        <v>178497.1732</v>
      </c>
      <c r="G1204" s="152">
        <v>9878.8329</v>
      </c>
      <c r="H1204" s="152">
        <v>89524.5817</v>
      </c>
      <c r="I1204" s="152">
        <v>90945.8154</v>
      </c>
    </row>
    <row r="1205">
      <c r="A1205" s="152">
        <v>1.575522E9</v>
      </c>
      <c r="B1205" s="152">
        <v>98908.2741</v>
      </c>
      <c r="C1205" s="152">
        <v>168120.6699</v>
      </c>
      <c r="D1205" s="159">
        <v>203358.07</v>
      </c>
      <c r="E1205" s="152">
        <v>32386.3866</v>
      </c>
      <c r="F1205" s="152">
        <v>179610.2217</v>
      </c>
      <c r="G1205" s="152">
        <v>9865.2769</v>
      </c>
      <c r="H1205" s="152">
        <v>89415.9368</v>
      </c>
      <c r="I1205" s="152">
        <v>90939.675</v>
      </c>
    </row>
    <row r="1206">
      <c r="A1206" s="156">
        <v>1.5756084E9</v>
      </c>
      <c r="B1206" s="156">
        <v>98908.2741</v>
      </c>
      <c r="C1206" s="156">
        <v>165917.4056</v>
      </c>
      <c r="D1206" s="160">
        <v>203702.47</v>
      </c>
      <c r="E1206" s="152">
        <v>32402.1488</v>
      </c>
      <c r="F1206" s="152">
        <v>179953.7281</v>
      </c>
      <c r="G1206" s="152">
        <v>9860.8389</v>
      </c>
      <c r="H1206" s="152">
        <v>89244.9833</v>
      </c>
      <c r="I1206" s="152">
        <v>90765.2898</v>
      </c>
    </row>
    <row r="1207">
      <c r="A1207" s="152">
        <v>1.5756948E9</v>
      </c>
      <c r="B1207" s="152">
        <v>98908.2741</v>
      </c>
      <c r="C1207" s="152">
        <v>166197.8001</v>
      </c>
      <c r="D1207" s="159">
        <v>205455.22</v>
      </c>
      <c r="E1207" s="152">
        <v>32468.9411</v>
      </c>
      <c r="F1207" s="152">
        <v>181564.828</v>
      </c>
      <c r="G1207" s="152">
        <v>9858.2815</v>
      </c>
      <c r="H1207" s="152">
        <v>89244.9833</v>
      </c>
      <c r="I1207" s="152">
        <v>91124.2941</v>
      </c>
    </row>
    <row r="1208">
      <c r="A1208" s="156">
        <v>1.5759036E9</v>
      </c>
      <c r="B1208" s="156">
        <v>98908.2741</v>
      </c>
      <c r="C1208" s="156">
        <v>166197.8001</v>
      </c>
      <c r="D1208" s="160">
        <v>205455.22</v>
      </c>
      <c r="E1208" s="152">
        <v>32467.8225</v>
      </c>
      <c r="F1208" s="152">
        <v>181564.828</v>
      </c>
      <c r="G1208" s="152">
        <v>9854.0535</v>
      </c>
      <c r="H1208" s="152">
        <v>89437.0114</v>
      </c>
      <c r="I1208" s="152">
        <v>91139.0309</v>
      </c>
    </row>
    <row r="1209">
      <c r="A1209" s="156">
        <v>1.575954E9</v>
      </c>
      <c r="B1209" s="156">
        <v>98908.2741</v>
      </c>
      <c r="C1209" s="156">
        <v>166921.9565</v>
      </c>
      <c r="D1209" s="160">
        <v>204846.37</v>
      </c>
      <c r="E1209" s="152">
        <v>32523.9616</v>
      </c>
      <c r="F1209" s="152">
        <v>181012.6013</v>
      </c>
      <c r="G1209" s="152">
        <v>9854.8463</v>
      </c>
      <c r="H1209" s="152">
        <v>89442.5739</v>
      </c>
      <c r="I1209" s="152">
        <v>91088.6802</v>
      </c>
    </row>
    <row r="1210">
      <c r="A1210" s="152">
        <v>1.5760404E9</v>
      </c>
      <c r="B1210" s="152">
        <v>98908.2741</v>
      </c>
      <c r="C1210" s="152">
        <v>165956.175</v>
      </c>
      <c r="D1210" s="159">
        <v>204631.12</v>
      </c>
      <c r="E1210" s="152">
        <v>32487.1658</v>
      </c>
      <c r="F1210" s="152">
        <v>180826.3791</v>
      </c>
      <c r="G1210" s="152">
        <v>9857.3951</v>
      </c>
      <c r="H1210" s="152">
        <v>89356.6997</v>
      </c>
      <c r="I1210" s="152">
        <v>90859.4414</v>
      </c>
    </row>
    <row r="1211">
      <c r="A1211" s="156">
        <v>1.5761268E9</v>
      </c>
      <c r="B1211" s="156">
        <v>98908.2741</v>
      </c>
      <c r="C1211" s="156">
        <v>165085.9697</v>
      </c>
      <c r="D1211" s="160">
        <v>205178.47</v>
      </c>
      <c r="E1211" s="152">
        <v>32517.031</v>
      </c>
      <c r="F1211" s="152">
        <v>181305.682</v>
      </c>
      <c r="G1211" s="152">
        <v>9846.3828</v>
      </c>
      <c r="H1211" s="152">
        <v>88834.9586</v>
      </c>
      <c r="I1211" s="152">
        <v>90530.32</v>
      </c>
    </row>
    <row r="1212">
      <c r="A1212" s="152">
        <v>1.5762132E9</v>
      </c>
      <c r="B1212" s="152">
        <v>98908.2741</v>
      </c>
      <c r="C1212" s="152">
        <v>163546.7167</v>
      </c>
      <c r="D1212" s="159">
        <v>206845.12</v>
      </c>
      <c r="E1212" s="152">
        <v>32338.3324</v>
      </c>
      <c r="F1212" s="152">
        <v>182887.844</v>
      </c>
      <c r="G1212" s="152">
        <v>9811.6588</v>
      </c>
      <c r="H1212" s="152">
        <v>87754.7082</v>
      </c>
      <c r="I1212" s="152">
        <v>90114.8247</v>
      </c>
    </row>
    <row r="1213">
      <c r="A1213" s="156">
        <v>1.5762996E9</v>
      </c>
      <c r="B1213" s="156">
        <v>98908.2741</v>
      </c>
      <c r="C1213" s="156">
        <v>163428.6105</v>
      </c>
      <c r="D1213" s="160">
        <v>206961.97</v>
      </c>
      <c r="E1213" s="152">
        <v>32402.3328</v>
      </c>
      <c r="F1213" s="152">
        <v>182968.1523</v>
      </c>
      <c r="G1213" s="152">
        <v>9825.2223</v>
      </c>
      <c r="H1213" s="152">
        <v>87754.7082</v>
      </c>
      <c r="I1213" s="152">
        <v>90629.3839</v>
      </c>
    </row>
    <row r="1214">
      <c r="A1214" s="152">
        <v>1.5765084E9</v>
      </c>
      <c r="B1214" s="152">
        <v>98908.2741</v>
      </c>
      <c r="C1214" s="152">
        <v>163428.6105</v>
      </c>
      <c r="D1214" s="159">
        <v>206961.97</v>
      </c>
      <c r="E1214" s="152">
        <v>32401.243</v>
      </c>
      <c r="F1214" s="152">
        <v>182968.1523</v>
      </c>
      <c r="G1214" s="152">
        <v>9822.0246</v>
      </c>
      <c r="H1214" s="152">
        <v>88300.23</v>
      </c>
      <c r="I1214" s="152">
        <v>90598.273</v>
      </c>
    </row>
    <row r="1215">
      <c r="A1215" s="152">
        <v>1.5765588E9</v>
      </c>
      <c r="B1215" s="152">
        <v>98908.2741</v>
      </c>
      <c r="C1215" s="152">
        <v>162890.2706</v>
      </c>
      <c r="D1215" s="159">
        <v>208302.67</v>
      </c>
      <c r="E1215" s="152">
        <v>32432.7677</v>
      </c>
      <c r="F1215" s="152">
        <v>183944.6349</v>
      </c>
      <c r="G1215" s="152">
        <v>9834.3908</v>
      </c>
      <c r="H1215" s="152">
        <v>88400.8524</v>
      </c>
      <c r="I1215" s="152">
        <v>90504.94</v>
      </c>
    </row>
    <row r="1216">
      <c r="A1216" s="156">
        <v>1.5766452E9</v>
      </c>
      <c r="B1216" s="156">
        <v>98908.2741</v>
      </c>
      <c r="C1216" s="156">
        <v>161941.5312</v>
      </c>
      <c r="D1216" s="160">
        <v>208345.72</v>
      </c>
      <c r="E1216" s="152">
        <v>32497.3734</v>
      </c>
      <c r="F1216" s="152">
        <v>183976.2843</v>
      </c>
      <c r="G1216" s="152">
        <v>9853.704</v>
      </c>
      <c r="H1216" s="152">
        <v>88754.7441</v>
      </c>
      <c r="I1216" s="152">
        <v>90375.5838</v>
      </c>
    </row>
    <row r="1217">
      <c r="A1217" s="152">
        <v>1.5767316E9</v>
      </c>
      <c r="B1217" s="152">
        <v>98908.2741</v>
      </c>
      <c r="C1217" s="152">
        <v>162333.9826</v>
      </c>
      <c r="D1217" s="159">
        <v>208358.02</v>
      </c>
      <c r="E1217" s="152">
        <v>32552.5669</v>
      </c>
      <c r="F1217" s="152">
        <v>183988.101</v>
      </c>
      <c r="G1217" s="152">
        <v>9856.901</v>
      </c>
      <c r="H1217" s="152">
        <v>88777.6072</v>
      </c>
      <c r="I1217" s="152">
        <v>90670.3194</v>
      </c>
    </row>
    <row r="1218">
      <c r="A1218" s="156">
        <v>1.576818E9</v>
      </c>
      <c r="B1218" s="156">
        <v>98908.2741</v>
      </c>
      <c r="C1218" s="156">
        <v>161983.2327</v>
      </c>
      <c r="D1218" s="160">
        <v>210129.22</v>
      </c>
      <c r="E1218" s="152">
        <v>32601.1759</v>
      </c>
      <c r="F1218" s="152">
        <v>184754.7773</v>
      </c>
      <c r="G1218" s="152">
        <v>9857.6109</v>
      </c>
      <c r="H1218" s="152">
        <v>89022.1459</v>
      </c>
      <c r="I1218" s="152">
        <v>90606.8694</v>
      </c>
    </row>
    <row r="1219">
      <c r="A1219" s="152">
        <v>1.5769044E9</v>
      </c>
      <c r="B1219" s="152">
        <v>98908.2741</v>
      </c>
      <c r="C1219" s="152">
        <v>161167.9142</v>
      </c>
      <c r="D1219" s="159">
        <v>210024.67</v>
      </c>
      <c r="E1219" s="152">
        <v>32588.877</v>
      </c>
      <c r="F1219" s="152">
        <v>185649.8552</v>
      </c>
      <c r="G1219" s="152">
        <v>9847.3767</v>
      </c>
      <c r="H1219" s="152">
        <v>89022.1459</v>
      </c>
      <c r="I1219" s="152">
        <v>90990.0257</v>
      </c>
    </row>
    <row r="1220">
      <c r="A1220" s="156">
        <v>1.5771132E9</v>
      </c>
      <c r="B1220" s="156">
        <v>98908.2741</v>
      </c>
      <c r="C1220" s="156">
        <v>161167.9142</v>
      </c>
      <c r="D1220" s="160">
        <v>210024.67</v>
      </c>
      <c r="E1220" s="152">
        <v>32581.9707</v>
      </c>
      <c r="F1220" s="152">
        <v>185649.8552</v>
      </c>
      <c r="G1220" s="152">
        <v>9847.9079</v>
      </c>
      <c r="H1220" s="152">
        <v>89105.4442</v>
      </c>
      <c r="I1220" s="152">
        <v>90957.6866</v>
      </c>
    </row>
    <row r="1221">
      <c r="A1221" s="156">
        <v>1.5771636E9</v>
      </c>
      <c r="B1221" s="156">
        <v>98908.2741</v>
      </c>
      <c r="C1221" s="156">
        <v>161197.8956</v>
      </c>
      <c r="D1221" s="159">
        <v>210326.02</v>
      </c>
      <c r="E1221" s="152">
        <v>32610.8651</v>
      </c>
      <c r="F1221" s="152">
        <v>185848.561</v>
      </c>
      <c r="G1221" s="152">
        <v>9850.7582</v>
      </c>
      <c r="H1221" s="152">
        <v>89689.9918</v>
      </c>
      <c r="I1221" s="152">
        <v>90863.535</v>
      </c>
    </row>
    <row r="1222">
      <c r="A1222" s="152">
        <v>1.57725E9</v>
      </c>
      <c r="B1222" s="152">
        <v>98845.4572</v>
      </c>
      <c r="C1222" s="152">
        <v>161496.8284</v>
      </c>
      <c r="D1222" s="160">
        <v>210332.17</v>
      </c>
      <c r="E1222" s="152">
        <v>32610.8379</v>
      </c>
      <c r="F1222" s="152">
        <v>185858.1137</v>
      </c>
      <c r="G1222" s="152">
        <v>9850.6549</v>
      </c>
      <c r="H1222" s="152">
        <v>89689.9918</v>
      </c>
      <c r="I1222" s="152">
        <v>90893.4179</v>
      </c>
    </row>
    <row r="1223">
      <c r="A1223" s="156">
        <v>1.5773724E9</v>
      </c>
      <c r="B1223" s="156">
        <v>98845.4572</v>
      </c>
      <c r="C1223" s="156">
        <v>161496.8284</v>
      </c>
      <c r="D1223" s="159">
        <v>210332.17</v>
      </c>
      <c r="E1223" s="152">
        <v>32610.8379</v>
      </c>
      <c r="F1223" s="152">
        <v>185858.1137</v>
      </c>
      <c r="G1223" s="152">
        <v>9850.6549</v>
      </c>
      <c r="H1223" s="152">
        <v>89345.9456</v>
      </c>
      <c r="I1223" s="152">
        <v>90893.4179</v>
      </c>
    </row>
    <row r="1224">
      <c r="A1224" s="156">
        <v>1.5774228E9</v>
      </c>
      <c r="B1224" s="156">
        <v>99369.1604</v>
      </c>
      <c r="C1224" s="156">
        <v>160455.6185</v>
      </c>
      <c r="D1224" s="159">
        <v>211383.82</v>
      </c>
      <c r="E1224" s="152">
        <v>32568.4483</v>
      </c>
      <c r="F1224" s="152">
        <v>186822.2751</v>
      </c>
      <c r="G1224" s="152">
        <v>9848.1407</v>
      </c>
      <c r="H1224" s="152">
        <v>88645.3488</v>
      </c>
      <c r="I1224" s="152">
        <v>90786.9856</v>
      </c>
    </row>
    <row r="1225">
      <c r="A1225" s="152">
        <v>1.5775092E9</v>
      </c>
      <c r="B1225" s="152">
        <v>99621.7905</v>
      </c>
      <c r="C1225" s="152">
        <v>159899.3658</v>
      </c>
      <c r="D1225" s="160">
        <v>211334.62</v>
      </c>
      <c r="E1225" s="152">
        <v>32604.3462</v>
      </c>
      <c r="F1225" s="152">
        <v>186795.4168</v>
      </c>
      <c r="G1225" s="152">
        <v>9850.8398</v>
      </c>
      <c r="H1225" s="152">
        <v>88645.3488</v>
      </c>
      <c r="I1225" s="152">
        <v>90177.0467</v>
      </c>
    </row>
    <row r="1226">
      <c r="A1226" s="156">
        <v>1.577718E9</v>
      </c>
      <c r="B1226" s="156">
        <v>99621.7905</v>
      </c>
      <c r="C1226" s="156">
        <v>159899.3658</v>
      </c>
      <c r="D1226" s="159">
        <v>211334.62</v>
      </c>
      <c r="E1226" s="152">
        <v>32607.0065</v>
      </c>
      <c r="F1226" s="152">
        <v>186795.4168</v>
      </c>
      <c r="G1226" s="152">
        <v>9852.1106</v>
      </c>
      <c r="H1226" s="152">
        <v>88313.0564</v>
      </c>
      <c r="I1226" s="152">
        <v>90132.0176</v>
      </c>
    </row>
    <row r="1227">
      <c r="A1227" s="156">
        <v>1.5777684E9</v>
      </c>
      <c r="B1227" s="156">
        <v>99621.7905</v>
      </c>
      <c r="C1227" s="156">
        <v>158074.3348</v>
      </c>
      <c r="D1227" s="159">
        <v>210239.92</v>
      </c>
      <c r="E1227" s="152">
        <v>32691.7616</v>
      </c>
      <c r="F1227" s="152">
        <v>185777.3839</v>
      </c>
      <c r="G1227" s="152">
        <v>9854.0997</v>
      </c>
      <c r="H1227" s="152">
        <v>88180.061</v>
      </c>
      <c r="I1227" s="152">
        <v>89968.2756</v>
      </c>
    </row>
    <row r="1228">
      <c r="A1228" s="152">
        <v>1.5778548E9</v>
      </c>
      <c r="B1228" s="152">
        <v>100040.7151</v>
      </c>
      <c r="C1228" s="152">
        <v>159296.5473</v>
      </c>
      <c r="D1228" s="160">
        <v>210719.62</v>
      </c>
      <c r="E1228" s="152">
        <v>32728.7269</v>
      </c>
      <c r="F1228" s="152">
        <v>186226.0388</v>
      </c>
      <c r="G1228" s="152">
        <v>9868.9859</v>
      </c>
      <c r="H1228" s="152">
        <v>88180.061</v>
      </c>
      <c r="I1228" s="152">
        <v>89879.8549</v>
      </c>
    </row>
    <row r="1229">
      <c r="A1229" s="156">
        <v>1.5779772E9</v>
      </c>
      <c r="B1229" s="156">
        <v>100040.7151</v>
      </c>
      <c r="C1229" s="156">
        <v>159296.5473</v>
      </c>
      <c r="D1229" s="159">
        <v>210714.47</v>
      </c>
      <c r="E1229" s="152">
        <v>32728.7269</v>
      </c>
      <c r="F1229" s="152">
        <v>186226.0388</v>
      </c>
      <c r="G1229" s="152">
        <v>9868.9859</v>
      </c>
      <c r="H1229" s="152">
        <v>87354.3918</v>
      </c>
      <c r="I1229" s="152">
        <v>89879.8549</v>
      </c>
    </row>
    <row r="1230">
      <c r="A1230" s="156">
        <v>1.5780276E9</v>
      </c>
      <c r="B1230" s="156">
        <v>100971.3908</v>
      </c>
      <c r="C1230" s="156">
        <v>160608.5727</v>
      </c>
      <c r="D1230" s="159">
        <v>212574.41</v>
      </c>
      <c r="E1230" s="152">
        <v>32754.1473</v>
      </c>
      <c r="F1230" s="152">
        <v>187942.007</v>
      </c>
      <c r="G1230" s="152">
        <v>9857.7128</v>
      </c>
      <c r="H1230" s="152">
        <v>88662.6782</v>
      </c>
      <c r="I1230" s="152">
        <v>90217.1634</v>
      </c>
    </row>
    <row r="1231">
      <c r="A1231" s="152">
        <v>1.578114E9</v>
      </c>
      <c r="B1231" s="152">
        <v>99831.9748</v>
      </c>
      <c r="C1231" s="152">
        <v>160227.469</v>
      </c>
      <c r="D1231" s="160">
        <v>213268.99</v>
      </c>
      <c r="E1231" s="152">
        <v>32820.8919</v>
      </c>
      <c r="F1231" s="152">
        <v>186532.8504</v>
      </c>
      <c r="G1231" s="152">
        <v>9853.6585</v>
      </c>
      <c r="H1231" s="152">
        <v>88662.6782</v>
      </c>
      <c r="I1231" s="152">
        <v>90311.3151</v>
      </c>
    </row>
    <row r="1232">
      <c r="A1232" s="156">
        <v>1.5783228E9</v>
      </c>
      <c r="B1232" s="156">
        <v>99831.9748</v>
      </c>
      <c r="C1232" s="156">
        <v>160227.469</v>
      </c>
      <c r="D1232" s="159">
        <v>213268.99</v>
      </c>
      <c r="E1232" s="152">
        <v>32864.2065</v>
      </c>
      <c r="F1232" s="152">
        <v>186532.8504</v>
      </c>
      <c r="G1232" s="152">
        <v>9851.8805</v>
      </c>
      <c r="H1232" s="152">
        <v>88156.2251</v>
      </c>
      <c r="I1232" s="152">
        <v>90301.8999</v>
      </c>
    </row>
    <row r="1233">
      <c r="A1233" s="156">
        <v>1.5783732E9</v>
      </c>
      <c r="B1233" s="156">
        <v>99831.9748</v>
      </c>
      <c r="C1233" s="156">
        <v>162021.0534</v>
      </c>
      <c r="D1233" s="159">
        <v>213929.63</v>
      </c>
      <c r="E1233" s="152">
        <v>32795.3943</v>
      </c>
      <c r="F1233" s="152">
        <v>187246.3824</v>
      </c>
      <c r="G1233" s="152">
        <v>9871.8612</v>
      </c>
      <c r="H1233" s="152">
        <v>88140.3893</v>
      </c>
      <c r="I1233" s="152">
        <v>90015.7608</v>
      </c>
    </row>
    <row r="1234">
      <c r="A1234" s="152">
        <v>1.5784596E9</v>
      </c>
      <c r="B1234" s="152">
        <v>99831.9748</v>
      </c>
      <c r="C1234" s="152">
        <v>166910.2441</v>
      </c>
      <c r="D1234" s="160">
        <v>213618.93</v>
      </c>
      <c r="E1234" s="152">
        <v>32869.2215</v>
      </c>
      <c r="F1234" s="152">
        <v>186729.6044</v>
      </c>
      <c r="G1234" s="152">
        <v>9868.0779</v>
      </c>
      <c r="H1234" s="152">
        <v>88320.1963</v>
      </c>
      <c r="I1234" s="152">
        <v>90355.9348</v>
      </c>
    </row>
    <row r="1235">
      <c r="A1235" s="156">
        <v>1.578546E9</v>
      </c>
      <c r="B1235" s="156">
        <v>99831.9748</v>
      </c>
      <c r="C1235" s="156">
        <v>167897.4107</v>
      </c>
      <c r="D1235" s="159">
        <v>213418.03</v>
      </c>
      <c r="E1235" s="152">
        <v>32605.0854</v>
      </c>
      <c r="F1235" s="152">
        <v>187696.0688</v>
      </c>
      <c r="G1235" s="152">
        <v>9863.0857</v>
      </c>
      <c r="H1235" s="152">
        <v>88378.2001</v>
      </c>
      <c r="I1235" s="152">
        <v>90690.7872</v>
      </c>
    </row>
    <row r="1236">
      <c r="A1236" s="152">
        <v>1.5786324E9</v>
      </c>
      <c r="B1236" s="152">
        <v>99831.9748</v>
      </c>
      <c r="C1236" s="152">
        <v>172103.5575</v>
      </c>
      <c r="D1236" s="160">
        <v>213961.07</v>
      </c>
      <c r="E1236" s="152">
        <v>32485.4749</v>
      </c>
      <c r="F1236" s="152">
        <v>188970.8854</v>
      </c>
      <c r="G1236" s="152">
        <v>9865.0206</v>
      </c>
      <c r="H1236" s="152">
        <v>88645.7014</v>
      </c>
      <c r="I1236" s="152">
        <v>90720.6701</v>
      </c>
    </row>
    <row r="1237">
      <c r="A1237" s="156">
        <v>1.5787188E9</v>
      </c>
      <c r="B1237" s="156">
        <v>99831.9748</v>
      </c>
      <c r="C1237" s="156">
        <v>174202.5188</v>
      </c>
      <c r="D1237" s="159">
        <v>214429.71</v>
      </c>
      <c r="E1237" s="152">
        <v>32487.0029</v>
      </c>
      <c r="F1237" s="152">
        <v>188436.136</v>
      </c>
      <c r="G1237" s="152">
        <v>9859.8695</v>
      </c>
      <c r="H1237" s="152">
        <v>88645.7014</v>
      </c>
      <c r="I1237" s="152">
        <v>90628.1559</v>
      </c>
    </row>
    <row r="1238">
      <c r="A1238" s="152">
        <v>1.5789276E9</v>
      </c>
      <c r="B1238" s="152">
        <v>99831.9748</v>
      </c>
      <c r="C1238" s="152">
        <v>174202.5188</v>
      </c>
      <c r="D1238" s="160">
        <v>214429.71</v>
      </c>
      <c r="E1238" s="152">
        <v>32476.1196</v>
      </c>
      <c r="F1238" s="152">
        <v>188436.136</v>
      </c>
      <c r="G1238" s="152">
        <v>9857.091</v>
      </c>
      <c r="H1238" s="152">
        <v>89229.1592</v>
      </c>
      <c r="I1238" s="152">
        <v>90664.1791</v>
      </c>
    </row>
    <row r="1239">
      <c r="A1239" s="152">
        <v>1.578978E9</v>
      </c>
      <c r="B1239" s="152">
        <v>99831.9748</v>
      </c>
      <c r="C1239" s="152">
        <v>176886.5616</v>
      </c>
      <c r="D1239" s="160">
        <v>214568.99</v>
      </c>
      <c r="E1239" s="152">
        <v>32387.9999</v>
      </c>
      <c r="F1239" s="152">
        <v>189719.0673</v>
      </c>
      <c r="G1239" s="152">
        <v>9861.6348</v>
      </c>
      <c r="H1239" s="152">
        <v>89165.7081</v>
      </c>
      <c r="I1239" s="152">
        <v>90514.7645</v>
      </c>
    </row>
    <row r="1240">
      <c r="A1240" s="156">
        <v>1.5790644E9</v>
      </c>
      <c r="B1240" s="156">
        <v>99831.9748</v>
      </c>
      <c r="C1240" s="156">
        <v>178103.1374</v>
      </c>
      <c r="D1240" s="159">
        <v>214619.91</v>
      </c>
      <c r="E1240" s="152">
        <v>32444.6569</v>
      </c>
      <c r="F1240" s="152">
        <v>189441.7074</v>
      </c>
      <c r="G1240" s="152">
        <v>9865.463</v>
      </c>
      <c r="H1240" s="152">
        <v>88791.0398</v>
      </c>
      <c r="I1240" s="152">
        <v>90569.6181</v>
      </c>
    </row>
    <row r="1241">
      <c r="A1241" s="152">
        <v>1.5791508E9</v>
      </c>
      <c r="B1241" s="152">
        <v>99831.9748</v>
      </c>
      <c r="C1241" s="152">
        <v>174435.9678</v>
      </c>
      <c r="D1241" s="160">
        <v>215488.15</v>
      </c>
      <c r="E1241" s="152">
        <v>32423.9245</v>
      </c>
      <c r="F1241" s="152">
        <v>189865.7121</v>
      </c>
      <c r="G1241" s="152">
        <v>9873.1057</v>
      </c>
      <c r="H1241" s="152">
        <v>88676.4199</v>
      </c>
      <c r="I1241" s="152">
        <v>90368.2154</v>
      </c>
    </row>
    <row r="1242">
      <c r="A1242" s="156">
        <v>1.5792372E9</v>
      </c>
      <c r="B1242" s="156">
        <v>99831.9748</v>
      </c>
      <c r="C1242" s="156">
        <v>175858.874</v>
      </c>
      <c r="D1242" s="159">
        <v>216087.71</v>
      </c>
      <c r="E1242" s="152">
        <v>32345.9935</v>
      </c>
      <c r="F1242" s="152">
        <v>191441.9544</v>
      </c>
      <c r="G1242" s="152">
        <v>9876.9826</v>
      </c>
      <c r="H1242" s="152">
        <v>88530.7275</v>
      </c>
      <c r="I1242" s="152">
        <v>90494.2968</v>
      </c>
    </row>
    <row r="1243">
      <c r="A1243" s="152">
        <v>1.5793236E9</v>
      </c>
      <c r="B1243" s="152">
        <v>99831.9748</v>
      </c>
      <c r="C1243" s="152">
        <v>174753.8877</v>
      </c>
      <c r="D1243" s="160">
        <v>216080.67</v>
      </c>
      <c r="E1243" s="152">
        <v>32399.4764</v>
      </c>
      <c r="F1243" s="152">
        <v>192065.8697</v>
      </c>
      <c r="G1243" s="152">
        <v>9866.1894</v>
      </c>
      <c r="H1243" s="152">
        <v>88530.7275</v>
      </c>
      <c r="I1243" s="152">
        <v>90875.4063</v>
      </c>
    </row>
    <row r="1244">
      <c r="A1244" s="156">
        <v>1.5796188E9</v>
      </c>
      <c r="B1244" s="156">
        <v>99831.9748</v>
      </c>
      <c r="C1244" s="156">
        <v>174753.8877</v>
      </c>
      <c r="D1244" s="159">
        <v>216080.67</v>
      </c>
      <c r="E1244" s="152">
        <v>32438.832</v>
      </c>
      <c r="F1244" s="152">
        <v>192065.8697</v>
      </c>
      <c r="G1244" s="152">
        <v>9867.493</v>
      </c>
      <c r="H1244" s="152">
        <v>88768.0465</v>
      </c>
      <c r="I1244" s="152">
        <v>90827.1024</v>
      </c>
    </row>
    <row r="1245">
      <c r="A1245" s="156">
        <v>1.5796692E9</v>
      </c>
      <c r="B1245" s="156">
        <v>99944.2205</v>
      </c>
      <c r="C1245" s="156">
        <v>175726.1947</v>
      </c>
      <c r="D1245" s="159">
        <v>216455.55</v>
      </c>
      <c r="E1245" s="152">
        <v>32508.0914</v>
      </c>
      <c r="F1245" s="152">
        <v>191671.4017</v>
      </c>
      <c r="G1245" s="152">
        <v>9868.673</v>
      </c>
      <c r="H1245" s="152">
        <v>88743.272</v>
      </c>
      <c r="I1245" s="152">
        <v>90919.2073</v>
      </c>
    </row>
    <row r="1246">
      <c r="A1246" s="152">
        <v>1.5797556E9</v>
      </c>
      <c r="B1246" s="152">
        <v>100230.1241</v>
      </c>
      <c r="C1246" s="152">
        <v>173186.2209</v>
      </c>
      <c r="D1246" s="160">
        <v>216660.71</v>
      </c>
      <c r="E1246" s="152">
        <v>32516.3833</v>
      </c>
      <c r="F1246" s="152">
        <v>191709.2082</v>
      </c>
      <c r="G1246" s="152">
        <v>9872.1218</v>
      </c>
      <c r="H1246" s="152">
        <v>88369.0874</v>
      </c>
      <c r="I1246" s="152">
        <v>90832.0147</v>
      </c>
    </row>
    <row r="1247">
      <c r="A1247" s="156">
        <v>1.579842E9</v>
      </c>
      <c r="B1247" s="156">
        <v>100230.1241</v>
      </c>
      <c r="C1247" s="156">
        <v>173315.5809</v>
      </c>
      <c r="D1247" s="159">
        <v>217248.07</v>
      </c>
      <c r="E1247" s="152">
        <v>32555.6272</v>
      </c>
      <c r="F1247" s="152">
        <v>191923.4342</v>
      </c>
      <c r="G1247" s="152">
        <v>9863.1258</v>
      </c>
      <c r="H1247" s="152">
        <v>88490.7104</v>
      </c>
      <c r="I1247" s="152">
        <v>91162.7735</v>
      </c>
    </row>
    <row r="1248">
      <c r="A1248" s="152">
        <v>1.5799284E9</v>
      </c>
      <c r="B1248" s="152">
        <v>100230.1241</v>
      </c>
      <c r="C1248" s="152">
        <v>172583.2409</v>
      </c>
      <c r="D1248" s="160">
        <v>217061.79</v>
      </c>
      <c r="E1248" s="152">
        <v>32612.6746</v>
      </c>
      <c r="F1248" s="152">
        <v>190195.0586</v>
      </c>
      <c r="G1248" s="152">
        <v>9857.4278</v>
      </c>
      <c r="H1248" s="152">
        <v>88490.7104</v>
      </c>
      <c r="I1248" s="152">
        <v>91410.0239</v>
      </c>
    </row>
    <row r="1249">
      <c r="A1249" s="156">
        <v>1.5801372E9</v>
      </c>
      <c r="B1249" s="156">
        <v>100230.1241</v>
      </c>
      <c r="C1249" s="156">
        <v>172583.2409</v>
      </c>
      <c r="D1249" s="159">
        <v>217061.79</v>
      </c>
      <c r="E1249" s="152">
        <v>32699.8005</v>
      </c>
      <c r="F1249" s="152">
        <v>190195.0586</v>
      </c>
      <c r="G1249" s="152">
        <v>9858.1286</v>
      </c>
      <c r="H1249" s="152">
        <v>87986.8382</v>
      </c>
      <c r="I1249" s="152">
        <v>91414.9362</v>
      </c>
    </row>
    <row r="1250">
      <c r="A1250" s="156">
        <v>1.5801876E9</v>
      </c>
      <c r="B1250" s="156">
        <v>100230.1241</v>
      </c>
      <c r="C1250" s="156">
        <v>172185.9209</v>
      </c>
      <c r="D1250" s="159">
        <v>216597.07</v>
      </c>
      <c r="E1250" s="152">
        <v>32673.0545</v>
      </c>
      <c r="F1250" s="152">
        <v>187152.3299</v>
      </c>
      <c r="G1250" s="152">
        <v>9866.2538</v>
      </c>
      <c r="H1250" s="152">
        <v>88138.4836</v>
      </c>
      <c r="I1250" s="152">
        <v>91457.5091</v>
      </c>
    </row>
    <row r="1251">
      <c r="A1251" s="152">
        <v>1.580274E9</v>
      </c>
      <c r="B1251" s="152">
        <v>100230.1241</v>
      </c>
      <c r="C1251" s="152">
        <v>172656.8309</v>
      </c>
      <c r="D1251" s="160">
        <v>216749.47</v>
      </c>
      <c r="E1251" s="152">
        <v>32638.9972</v>
      </c>
      <c r="F1251" s="152">
        <v>189139.6258</v>
      </c>
      <c r="G1251" s="152">
        <v>9860.736</v>
      </c>
      <c r="H1251" s="152">
        <v>88181.0379</v>
      </c>
      <c r="I1251" s="152">
        <v>91434.5852</v>
      </c>
    </row>
    <row r="1252">
      <c r="A1252" s="156">
        <v>1.5803604E9</v>
      </c>
      <c r="B1252" s="156">
        <v>100230.1241</v>
      </c>
      <c r="C1252" s="156">
        <v>171311.5809</v>
      </c>
      <c r="D1252" s="159">
        <v>217459.11</v>
      </c>
      <c r="E1252" s="152">
        <v>32691.1098</v>
      </c>
      <c r="F1252" s="152">
        <v>188980.9162</v>
      </c>
      <c r="G1252" s="152">
        <v>9862.0978</v>
      </c>
      <c r="H1252" s="152">
        <v>87988.0722</v>
      </c>
      <c r="I1252" s="152">
        <v>91502.9475</v>
      </c>
    </row>
    <row r="1253">
      <c r="A1253" s="152">
        <v>1.5804468E9</v>
      </c>
      <c r="B1253" s="152">
        <v>100230.1241</v>
      </c>
      <c r="C1253" s="152">
        <v>174648.5709</v>
      </c>
      <c r="D1253" s="160">
        <v>217796.39</v>
      </c>
      <c r="E1253" s="152">
        <v>32732.0464</v>
      </c>
      <c r="F1253" s="152">
        <v>189570.7989</v>
      </c>
      <c r="G1253" s="152">
        <v>9878.7726</v>
      </c>
      <c r="H1253" s="152">
        <v>88111.2694</v>
      </c>
      <c r="I1253" s="152">
        <v>91380.5504</v>
      </c>
    </row>
    <row r="1254">
      <c r="A1254" s="156">
        <v>1.5805332E9</v>
      </c>
      <c r="B1254" s="156">
        <v>100230.1241</v>
      </c>
      <c r="C1254" s="156">
        <v>171653.9009</v>
      </c>
      <c r="D1254" s="159">
        <v>216835.63</v>
      </c>
      <c r="E1254" s="152">
        <v>32821.3527</v>
      </c>
      <c r="F1254" s="152">
        <v>186177.9461</v>
      </c>
      <c r="G1254" s="152">
        <v>9899.2439</v>
      </c>
      <c r="H1254" s="152">
        <v>88111.2694</v>
      </c>
      <c r="I1254" s="152">
        <v>90842.6579</v>
      </c>
    </row>
    <row r="1255">
      <c r="A1255" s="152">
        <v>1.580742E9</v>
      </c>
      <c r="B1255" s="152">
        <v>100230.1241</v>
      </c>
      <c r="C1255" s="152">
        <v>171653.9009</v>
      </c>
      <c r="D1255" s="160">
        <v>216835.63</v>
      </c>
      <c r="E1255" s="152">
        <v>32813.4067</v>
      </c>
      <c r="F1255" s="152">
        <v>186177.9461</v>
      </c>
      <c r="G1255" s="152">
        <v>9896.7421</v>
      </c>
      <c r="H1255" s="152">
        <v>88484.8075</v>
      </c>
      <c r="I1255" s="152">
        <v>90886.4589</v>
      </c>
    </row>
    <row r="1256">
      <c r="A1256" s="152">
        <v>1.5807924E9</v>
      </c>
      <c r="B1256" s="152">
        <v>100230.1241</v>
      </c>
      <c r="C1256" s="152">
        <v>173145.6409</v>
      </c>
      <c r="D1256" s="159">
        <v>217488.61</v>
      </c>
      <c r="E1256" s="152">
        <v>32783.973</v>
      </c>
      <c r="F1256" s="152">
        <v>187531.1082</v>
      </c>
      <c r="G1256" s="152">
        <v>9884.0944</v>
      </c>
      <c r="H1256" s="152">
        <v>88751.3246</v>
      </c>
      <c r="I1256" s="152">
        <v>91105.4638</v>
      </c>
    </row>
    <row r="1257">
      <c r="A1257" s="156">
        <v>1.5808788E9</v>
      </c>
      <c r="B1257" s="156">
        <v>100230.1241</v>
      </c>
      <c r="C1257" s="156">
        <v>174880.9159</v>
      </c>
      <c r="D1257" s="160">
        <v>218436.76</v>
      </c>
      <c r="E1257" s="152">
        <v>32649.8259</v>
      </c>
      <c r="F1257" s="152">
        <v>190407.1578</v>
      </c>
      <c r="G1257" s="152">
        <v>9881.9083</v>
      </c>
      <c r="H1257" s="152">
        <v>88461.0239</v>
      </c>
      <c r="I1257" s="152">
        <v>91250.3755</v>
      </c>
    </row>
    <row r="1258">
      <c r="A1258" s="152">
        <v>1.5809652E9</v>
      </c>
      <c r="B1258" s="152">
        <v>100230.1241</v>
      </c>
      <c r="C1258" s="152">
        <v>165739.6359</v>
      </c>
      <c r="D1258" s="159">
        <v>219748.18</v>
      </c>
      <c r="E1258" s="152">
        <v>32595.8104</v>
      </c>
      <c r="F1258" s="152">
        <v>192557.3028</v>
      </c>
      <c r="G1258" s="152">
        <v>9871.5568</v>
      </c>
      <c r="H1258" s="152">
        <v>88345.7492</v>
      </c>
      <c r="I1258" s="152">
        <v>91614.2921</v>
      </c>
    </row>
    <row r="1259">
      <c r="A1259" s="156">
        <v>1.5810516E9</v>
      </c>
      <c r="B1259" s="156">
        <v>100230.1241</v>
      </c>
      <c r="C1259" s="156">
        <v>164828.9209</v>
      </c>
      <c r="D1259" s="160">
        <v>220794.79</v>
      </c>
      <c r="E1259" s="152">
        <v>32582.2935</v>
      </c>
      <c r="F1259" s="152">
        <v>193234.9734</v>
      </c>
      <c r="G1259" s="152">
        <v>9877.8281</v>
      </c>
      <c r="H1259" s="152">
        <v>88499.63</v>
      </c>
      <c r="I1259" s="152">
        <v>91773.5312</v>
      </c>
    </row>
    <row r="1260">
      <c r="A1260" s="152">
        <v>1.581138E9</v>
      </c>
      <c r="B1260" s="152">
        <v>100230.1241</v>
      </c>
      <c r="C1260" s="152">
        <v>166466.6609</v>
      </c>
      <c r="D1260" s="159">
        <v>220724.54</v>
      </c>
      <c r="E1260" s="152">
        <v>32660.2059</v>
      </c>
      <c r="F1260" s="152">
        <v>192218.2546</v>
      </c>
      <c r="G1260" s="152">
        <v>9883.0699</v>
      </c>
      <c r="H1260" s="152">
        <v>88499.63</v>
      </c>
      <c r="I1260" s="152">
        <v>92055.9861</v>
      </c>
    </row>
    <row r="1261">
      <c r="A1261" s="156">
        <v>1.5813468E9</v>
      </c>
      <c r="B1261" s="156">
        <v>100230.1241</v>
      </c>
      <c r="C1261" s="156">
        <v>166466.6609</v>
      </c>
      <c r="D1261" s="160">
        <v>220724.54</v>
      </c>
      <c r="E1261" s="152">
        <v>32636.6335</v>
      </c>
      <c r="F1261" s="152">
        <v>192218.2546</v>
      </c>
      <c r="G1261" s="152">
        <v>9883.6953</v>
      </c>
      <c r="H1261" s="152">
        <v>88504.1111</v>
      </c>
      <c r="I1261" s="152">
        <v>92031.8342</v>
      </c>
    </row>
    <row r="1262">
      <c r="A1262" s="156">
        <v>1.5813972E9</v>
      </c>
      <c r="B1262" s="156">
        <v>100230.1241</v>
      </c>
      <c r="C1262" s="156">
        <v>171349.8609</v>
      </c>
      <c r="D1262" s="160">
        <v>222182.88</v>
      </c>
      <c r="E1262" s="152">
        <v>32641.1065</v>
      </c>
      <c r="F1262" s="152">
        <v>193625.7352</v>
      </c>
      <c r="G1262" s="152">
        <v>9876.3371</v>
      </c>
      <c r="H1262" s="152">
        <v>88496.7726</v>
      </c>
      <c r="I1262" s="152">
        <v>92350.7217</v>
      </c>
    </row>
    <row r="1263">
      <c r="A1263" s="152">
        <v>1.5814836E9</v>
      </c>
      <c r="B1263" s="152">
        <v>100230.1241</v>
      </c>
      <c r="C1263" s="152">
        <v>173748.7109</v>
      </c>
      <c r="D1263" s="159">
        <v>222013.37</v>
      </c>
      <c r="E1263" s="152">
        <v>32646.544</v>
      </c>
      <c r="F1263" s="152">
        <v>193972.9892</v>
      </c>
      <c r="G1263" s="152">
        <v>9870.3635</v>
      </c>
      <c r="H1263" s="152">
        <v>88486.8212</v>
      </c>
      <c r="I1263" s="152">
        <v>92278.6752</v>
      </c>
    </row>
    <row r="1264">
      <c r="A1264" s="156">
        <v>1.58157E9</v>
      </c>
      <c r="B1264" s="156">
        <v>100230.1241</v>
      </c>
      <c r="C1264" s="156">
        <v>169974.5509</v>
      </c>
      <c r="D1264" s="160">
        <v>222735.93</v>
      </c>
      <c r="E1264" s="152">
        <v>32683.2063</v>
      </c>
      <c r="F1264" s="152">
        <v>195215.7182</v>
      </c>
      <c r="G1264" s="152">
        <v>9863.3055</v>
      </c>
      <c r="H1264" s="152">
        <v>88493.4224</v>
      </c>
      <c r="I1264" s="152">
        <v>92635.2234</v>
      </c>
    </row>
    <row r="1265">
      <c r="A1265" s="152">
        <v>1.5816564E9</v>
      </c>
      <c r="B1265" s="152">
        <v>100230.1241</v>
      </c>
      <c r="C1265" s="152">
        <v>169128.5809</v>
      </c>
      <c r="D1265" s="159">
        <v>223065.65</v>
      </c>
      <c r="E1265" s="152">
        <v>32692.4319</v>
      </c>
      <c r="F1265" s="152">
        <v>195003.441</v>
      </c>
      <c r="G1265" s="152">
        <v>9851.2865</v>
      </c>
      <c r="H1265" s="152">
        <v>88506.5464</v>
      </c>
      <c r="I1265" s="152">
        <v>92913.9942</v>
      </c>
    </row>
    <row r="1266">
      <c r="A1266" s="156">
        <v>1.5817428E9</v>
      </c>
      <c r="B1266" s="156">
        <v>100230.1241</v>
      </c>
      <c r="C1266" s="156">
        <v>165296.5509</v>
      </c>
      <c r="D1266" s="160">
        <v>223771.49</v>
      </c>
      <c r="E1266" s="152">
        <v>32713.6211</v>
      </c>
      <c r="F1266" s="152">
        <v>195309.8269</v>
      </c>
      <c r="G1266" s="152">
        <v>9847.2598</v>
      </c>
      <c r="H1266" s="152">
        <v>88506.5464</v>
      </c>
      <c r="I1266" s="152">
        <v>93000.3681</v>
      </c>
    </row>
    <row r="1267">
      <c r="A1267" s="152">
        <v>1.582038E9</v>
      </c>
      <c r="B1267" s="152">
        <v>100230.1241</v>
      </c>
      <c r="C1267" s="152">
        <v>165296.5509</v>
      </c>
      <c r="D1267" s="159">
        <v>223771.49</v>
      </c>
      <c r="E1267" s="152">
        <v>32691.7959</v>
      </c>
      <c r="F1267" s="152">
        <v>195309.8269</v>
      </c>
      <c r="G1267" s="152">
        <v>9852.367</v>
      </c>
      <c r="H1267" s="152">
        <v>88474.3138</v>
      </c>
      <c r="I1267" s="152">
        <v>92952.8829</v>
      </c>
    </row>
    <row r="1268">
      <c r="A1268" s="152">
        <v>1.5820884E9</v>
      </c>
      <c r="B1268" s="152">
        <v>100290.6682</v>
      </c>
      <c r="C1268" s="152">
        <v>164918.7359</v>
      </c>
      <c r="D1268" s="159">
        <v>224404.01</v>
      </c>
      <c r="E1268" s="152">
        <v>32704.6069</v>
      </c>
      <c r="F1268" s="152">
        <v>194809.7274</v>
      </c>
      <c r="G1268" s="152">
        <v>9850.8225</v>
      </c>
      <c r="H1268" s="152">
        <v>88461.3646</v>
      </c>
      <c r="I1268" s="152">
        <v>93299.1972</v>
      </c>
    </row>
    <row r="1269">
      <c r="A1269" s="156">
        <v>1.5821748E9</v>
      </c>
      <c r="B1269" s="156">
        <v>100608.294</v>
      </c>
      <c r="C1269" s="156">
        <v>165067.0759</v>
      </c>
      <c r="D1269" s="160">
        <v>225484.64</v>
      </c>
      <c r="E1269" s="152">
        <v>32542.2228</v>
      </c>
      <c r="F1269" s="152">
        <v>195740.8936</v>
      </c>
      <c r="G1269" s="152">
        <v>9867.6757</v>
      </c>
      <c r="H1269" s="152">
        <v>88926.0021</v>
      </c>
      <c r="I1269" s="152">
        <v>93173.9346</v>
      </c>
    </row>
    <row r="1270">
      <c r="A1270" s="152">
        <v>1.5822612E9</v>
      </c>
      <c r="B1270" s="152">
        <v>100608.294</v>
      </c>
      <c r="C1270" s="152">
        <v>164234.7459</v>
      </c>
      <c r="D1270" s="159">
        <v>225455.29</v>
      </c>
      <c r="E1270" s="152">
        <v>32455.5559</v>
      </c>
      <c r="F1270" s="152">
        <v>194952.517</v>
      </c>
      <c r="G1270" s="152">
        <v>9887.7763</v>
      </c>
      <c r="H1270" s="152">
        <v>89131.8276</v>
      </c>
      <c r="I1270" s="152">
        <v>93354.4602</v>
      </c>
    </row>
    <row r="1271">
      <c r="A1271" s="156">
        <v>1.5823476E9</v>
      </c>
      <c r="B1271" s="156">
        <v>100608.294</v>
      </c>
      <c r="C1271" s="156">
        <v>163669.2859</v>
      </c>
      <c r="D1271" s="160">
        <v>225126.03</v>
      </c>
      <c r="E1271" s="152">
        <v>32509.0078</v>
      </c>
      <c r="F1271" s="152">
        <v>192948.082</v>
      </c>
      <c r="G1271" s="152">
        <v>9884.2608</v>
      </c>
      <c r="H1271" s="152">
        <v>89131.8276</v>
      </c>
      <c r="I1271" s="152">
        <v>92866.0997</v>
      </c>
    </row>
    <row r="1272">
      <c r="A1272" s="152">
        <v>1.5825564E9</v>
      </c>
      <c r="B1272" s="152">
        <v>100608.294</v>
      </c>
      <c r="C1272" s="152">
        <v>163669.2859</v>
      </c>
      <c r="D1272" s="159">
        <v>225126.03</v>
      </c>
      <c r="E1272" s="152">
        <v>32532.7927</v>
      </c>
      <c r="F1272" s="152">
        <v>192948.082</v>
      </c>
      <c r="G1272" s="152">
        <v>9888.525</v>
      </c>
      <c r="H1272" s="152">
        <v>89558.7645</v>
      </c>
      <c r="I1272" s="152">
        <v>92937.7368</v>
      </c>
    </row>
    <row r="1273">
      <c r="A1273" s="152">
        <v>1.5826068E9</v>
      </c>
      <c r="B1273" s="152">
        <v>100608.294</v>
      </c>
      <c r="C1273" s="152">
        <v>167009.5889</v>
      </c>
      <c r="D1273" s="159">
        <v>221163.86</v>
      </c>
      <c r="E1273" s="152">
        <v>32640.3539</v>
      </c>
      <c r="F1273" s="152">
        <v>186538.5905</v>
      </c>
      <c r="G1273" s="152">
        <v>9886.3097</v>
      </c>
      <c r="H1273" s="152">
        <v>89781.2398</v>
      </c>
      <c r="I1273" s="152">
        <v>92842.5223</v>
      </c>
    </row>
    <row r="1274">
      <c r="A1274" s="156">
        <v>1.5826932E9</v>
      </c>
      <c r="B1274" s="156">
        <v>100608.294</v>
      </c>
      <c r="C1274" s="156">
        <v>168761.2222</v>
      </c>
      <c r="D1274" s="160">
        <v>215795.14</v>
      </c>
      <c r="E1274" s="152">
        <v>32770.9091</v>
      </c>
      <c r="F1274" s="152">
        <v>180940.6724</v>
      </c>
      <c r="G1274" s="152">
        <v>9882.4834</v>
      </c>
      <c r="H1274" s="152">
        <v>89917.8754</v>
      </c>
      <c r="I1274" s="152">
        <v>93107.5589</v>
      </c>
    </row>
    <row r="1275">
      <c r="A1275" s="152">
        <v>1.5827796E9</v>
      </c>
      <c r="B1275" s="152">
        <v>100608.294</v>
      </c>
      <c r="C1275" s="152">
        <v>167329.7841</v>
      </c>
      <c r="D1275" s="159">
        <v>215207.3</v>
      </c>
      <c r="E1275" s="152">
        <v>32776.3824</v>
      </c>
      <c r="F1275" s="152">
        <v>180222.4006</v>
      </c>
      <c r="G1275" s="152">
        <v>9903.2474</v>
      </c>
      <c r="H1275" s="152">
        <v>90176.812</v>
      </c>
      <c r="I1275" s="152">
        <v>93163.8952</v>
      </c>
    </row>
    <row r="1276">
      <c r="A1276" s="156">
        <v>1.582866E9</v>
      </c>
      <c r="B1276" s="156">
        <v>100608.294</v>
      </c>
      <c r="C1276" s="156">
        <v>169050.7</v>
      </c>
      <c r="D1276" s="160">
        <v>209153.22</v>
      </c>
      <c r="E1276" s="152">
        <v>32960.9197</v>
      </c>
      <c r="F1276" s="152">
        <v>172163.5856</v>
      </c>
      <c r="G1276" s="152">
        <v>9913.4375</v>
      </c>
      <c r="H1276" s="152">
        <v>90794.6423</v>
      </c>
      <c r="I1276" s="152">
        <v>94103.26</v>
      </c>
    </row>
    <row r="1277">
      <c r="A1277" s="152">
        <v>1.5829524E9</v>
      </c>
      <c r="B1277" s="152">
        <v>100608.294</v>
      </c>
      <c r="C1277" s="152">
        <v>168169.7589</v>
      </c>
      <c r="D1277" s="159">
        <v>207822.37</v>
      </c>
      <c r="E1277" s="152">
        <v>33253.1046</v>
      </c>
      <c r="F1277" s="152">
        <v>171043.3662</v>
      </c>
      <c r="G1277" s="152">
        <v>9922.187</v>
      </c>
      <c r="H1277" s="152">
        <v>90794.6423</v>
      </c>
      <c r="I1277" s="152">
        <v>94369.577</v>
      </c>
    </row>
    <row r="1278">
      <c r="A1278" s="156">
        <v>1.5831612E9</v>
      </c>
      <c r="B1278" s="156">
        <v>100608.294</v>
      </c>
      <c r="C1278" s="156">
        <v>168169.7589</v>
      </c>
      <c r="D1278" s="160">
        <v>207822.37</v>
      </c>
      <c r="E1278" s="152">
        <v>33323.7241</v>
      </c>
      <c r="F1278" s="152">
        <v>171043.3662</v>
      </c>
      <c r="G1278" s="152">
        <v>9929.7645</v>
      </c>
      <c r="H1278" s="152">
        <v>92026.8668</v>
      </c>
      <c r="I1278" s="152">
        <v>94575.2897</v>
      </c>
    </row>
    <row r="1279">
      <c r="A1279" s="156">
        <v>1.5832116E9</v>
      </c>
      <c r="B1279" s="156">
        <v>100608.294</v>
      </c>
      <c r="C1279" s="156">
        <v>170448.5102</v>
      </c>
      <c r="D1279" s="159">
        <v>216047.79</v>
      </c>
      <c r="E1279" s="152">
        <v>33075.1125</v>
      </c>
      <c r="F1279" s="152">
        <v>178818.6939</v>
      </c>
      <c r="G1279" s="152">
        <v>9927.7997</v>
      </c>
      <c r="H1279" s="152">
        <v>91793.0189</v>
      </c>
      <c r="I1279" s="152">
        <v>95365.7048</v>
      </c>
    </row>
    <row r="1280">
      <c r="A1280" s="152">
        <v>1.583298E9</v>
      </c>
      <c r="B1280" s="152">
        <v>100608.294</v>
      </c>
      <c r="C1280" s="152">
        <v>171218.4928</v>
      </c>
      <c r="D1280" s="160">
        <v>212795.5</v>
      </c>
      <c r="E1280" s="152">
        <v>33219.9805</v>
      </c>
      <c r="F1280" s="152">
        <v>173776.5815</v>
      </c>
      <c r="G1280" s="152">
        <v>9941.6897</v>
      </c>
      <c r="H1280" s="152">
        <v>92052.543</v>
      </c>
      <c r="I1280" s="152">
        <v>95640.9844</v>
      </c>
    </row>
    <row r="1281">
      <c r="A1281" s="156">
        <v>1.5833844E9</v>
      </c>
      <c r="B1281" s="156">
        <v>100608.294</v>
      </c>
      <c r="C1281" s="156">
        <v>172961.0189</v>
      </c>
      <c r="D1281" s="159">
        <v>220581.27</v>
      </c>
      <c r="E1281" s="152">
        <v>33064.5784</v>
      </c>
      <c r="F1281" s="152">
        <v>181130.5636</v>
      </c>
      <c r="G1281" s="152">
        <v>9921.3151</v>
      </c>
      <c r="H1281" s="152">
        <v>91887.5442</v>
      </c>
      <c r="I1281" s="152">
        <v>95314.0632</v>
      </c>
    </row>
    <row r="1282">
      <c r="A1282" s="152">
        <v>1.5834708E9</v>
      </c>
      <c r="B1282" s="152">
        <v>100608.294</v>
      </c>
      <c r="C1282" s="152">
        <v>174286.6474</v>
      </c>
      <c r="D1282" s="160">
        <v>216338.26</v>
      </c>
      <c r="E1282" s="152">
        <v>33338.0157</v>
      </c>
      <c r="F1282" s="152">
        <v>175014.3405</v>
      </c>
      <c r="G1282" s="152">
        <v>9950.0354</v>
      </c>
      <c r="H1282" s="152">
        <v>92182.9288</v>
      </c>
      <c r="I1282" s="152">
        <v>96034.4847</v>
      </c>
    </row>
    <row r="1283">
      <c r="A1283" s="156">
        <v>1.5835572E9</v>
      </c>
      <c r="B1283" s="156">
        <v>100608.294</v>
      </c>
      <c r="C1283" s="156">
        <v>169083.4372</v>
      </c>
      <c r="D1283" s="159">
        <v>216017.04</v>
      </c>
      <c r="E1283" s="152">
        <v>33475.2681</v>
      </c>
      <c r="F1283" s="152">
        <v>172110.1611</v>
      </c>
      <c r="G1283" s="152">
        <v>9963.6452</v>
      </c>
      <c r="H1283" s="152">
        <v>92182.9288</v>
      </c>
      <c r="I1283" s="152">
        <v>96554.315</v>
      </c>
    </row>
    <row r="1284">
      <c r="A1284" s="152">
        <v>1.5837624E9</v>
      </c>
      <c r="B1284" s="152">
        <v>100608.294</v>
      </c>
      <c r="C1284" s="152">
        <v>169083.4372</v>
      </c>
      <c r="D1284" s="160">
        <v>216017.04</v>
      </c>
      <c r="E1284" s="152">
        <v>33762.0852</v>
      </c>
      <c r="F1284" s="152">
        <v>172110.1611</v>
      </c>
      <c r="G1284" s="152">
        <v>10011.4389</v>
      </c>
      <c r="H1284" s="152">
        <v>90939.3489</v>
      </c>
      <c r="I1284" s="152">
        <v>97442.8917</v>
      </c>
    </row>
    <row r="1285">
      <c r="A1285" s="152">
        <v>1.5838128E9</v>
      </c>
      <c r="B1285" s="152">
        <v>100608.294</v>
      </c>
      <c r="C1285" s="156">
        <v>162755.8695</v>
      </c>
      <c r="D1285" s="160">
        <v>202481.66</v>
      </c>
      <c r="E1285" s="152">
        <v>33955.8534</v>
      </c>
      <c r="F1285" s="152">
        <v>158662.1965</v>
      </c>
      <c r="G1285" s="152">
        <v>10026.4313</v>
      </c>
      <c r="H1285" s="152">
        <v>91132.379</v>
      </c>
      <c r="I1285" s="152">
        <v>97542.3338</v>
      </c>
    </row>
    <row r="1286">
      <c r="A1286" s="156">
        <v>1.5838992E9</v>
      </c>
      <c r="B1286" s="156">
        <v>100608.294</v>
      </c>
      <c r="C1286" s="152">
        <v>164688.3729</v>
      </c>
      <c r="D1286" s="159">
        <v>207455.83</v>
      </c>
      <c r="E1286" s="152">
        <v>33644.4092</v>
      </c>
      <c r="F1286" s="152">
        <v>166918.5337</v>
      </c>
      <c r="G1286" s="152">
        <v>10021.6049</v>
      </c>
      <c r="H1286" s="152">
        <v>90920.5254</v>
      </c>
      <c r="I1286" s="152">
        <v>96813.8033</v>
      </c>
    </row>
    <row r="1287">
      <c r="A1287" s="152">
        <v>1.5839856E9</v>
      </c>
      <c r="B1287" s="152">
        <v>100608.294</v>
      </c>
      <c r="C1287" s="156">
        <v>166299.913</v>
      </c>
      <c r="D1287" s="160">
        <v>195903.94</v>
      </c>
      <c r="E1287" s="152">
        <v>33785.7257</v>
      </c>
      <c r="F1287" s="152">
        <v>158772.4821</v>
      </c>
      <c r="G1287" s="152">
        <v>10031.5073</v>
      </c>
      <c r="H1287" s="152">
        <v>90590.6464</v>
      </c>
      <c r="I1287" s="152">
        <v>96365.6738</v>
      </c>
    </row>
    <row r="1288">
      <c r="A1288" s="156">
        <v>1.584072E9</v>
      </c>
      <c r="B1288" s="156">
        <v>100608.294</v>
      </c>
      <c r="C1288" s="152">
        <v>169223.6885</v>
      </c>
      <c r="D1288" s="159">
        <v>176800.44</v>
      </c>
      <c r="E1288" s="152">
        <v>33911.4157</v>
      </c>
      <c r="F1288" s="152">
        <v>143557.2072</v>
      </c>
      <c r="G1288" s="152">
        <v>10075.5765</v>
      </c>
      <c r="H1288" s="152">
        <v>90707.8078</v>
      </c>
      <c r="I1288" s="152">
        <v>95692.626</v>
      </c>
    </row>
    <row r="1289">
      <c r="A1289" s="152">
        <v>1.5841584E9</v>
      </c>
      <c r="B1289" s="152">
        <v>100608.294</v>
      </c>
      <c r="C1289" s="156">
        <v>168182.3106</v>
      </c>
      <c r="D1289" s="160">
        <v>187809.71</v>
      </c>
      <c r="E1289" s="152">
        <v>33403.8726</v>
      </c>
      <c r="F1289" s="152">
        <v>156403.6321</v>
      </c>
      <c r="G1289" s="152">
        <v>10056.2936</v>
      </c>
      <c r="H1289" s="152">
        <v>90707.8078</v>
      </c>
      <c r="I1289" s="152">
        <v>95032.8086</v>
      </c>
    </row>
    <row r="1290">
      <c r="A1290" s="156">
        <v>1.5843672E9</v>
      </c>
      <c r="B1290" s="156">
        <v>100608.294</v>
      </c>
      <c r="C1290" s="152">
        <v>168182.3106</v>
      </c>
      <c r="D1290" s="159">
        <v>187809.71</v>
      </c>
      <c r="E1290" s="152">
        <v>33570.5368</v>
      </c>
      <c r="F1290" s="152">
        <v>156403.6321</v>
      </c>
      <c r="G1290" s="152">
        <v>10070.4708</v>
      </c>
      <c r="H1290" s="152">
        <v>90075.7117</v>
      </c>
      <c r="I1290" s="152">
        <v>95478.3774</v>
      </c>
    </row>
    <row r="1291">
      <c r="A1291" s="156">
        <v>1.5844176E9</v>
      </c>
      <c r="B1291" s="156">
        <v>100608.294</v>
      </c>
      <c r="C1291" s="152">
        <v>168182.3106</v>
      </c>
      <c r="D1291" s="159">
        <v>171431.39</v>
      </c>
      <c r="E1291" s="152">
        <v>33807.6357</v>
      </c>
      <c r="F1291" s="152">
        <v>138615.7312</v>
      </c>
      <c r="G1291" s="152">
        <v>10107.3266</v>
      </c>
      <c r="H1291" s="152">
        <v>89895.2373</v>
      </c>
      <c r="I1291" s="152">
        <v>95529.1654</v>
      </c>
    </row>
    <row r="1292">
      <c r="A1292" s="152">
        <v>1.584504E9</v>
      </c>
      <c r="B1292" s="152">
        <v>100608.294</v>
      </c>
      <c r="C1292" s="156">
        <v>168182.3106</v>
      </c>
      <c r="D1292" s="160">
        <v>176732.47</v>
      </c>
      <c r="E1292" s="152">
        <v>33579.5602</v>
      </c>
      <c r="F1292" s="152">
        <v>147033.4435</v>
      </c>
      <c r="G1292" s="152">
        <v>10111.2227</v>
      </c>
      <c r="H1292" s="152">
        <v>89849.4598</v>
      </c>
      <c r="I1292" s="152">
        <v>94273.5492</v>
      </c>
    </row>
    <row r="1293">
      <c r="A1293" s="156">
        <v>1.5845904E9</v>
      </c>
      <c r="B1293" s="156">
        <v>100608.294</v>
      </c>
      <c r="C1293" s="152">
        <v>168182.3106</v>
      </c>
      <c r="D1293" s="159">
        <v>164225.21</v>
      </c>
      <c r="E1293" s="152">
        <v>33522.04</v>
      </c>
      <c r="F1293" s="152">
        <v>139177.2128</v>
      </c>
      <c r="G1293" s="152">
        <v>10167.9182</v>
      </c>
      <c r="H1293" s="152">
        <v>88139.4671</v>
      </c>
      <c r="I1293" s="152">
        <v>93664.0931</v>
      </c>
    </row>
    <row r="1294">
      <c r="A1294" s="152">
        <v>1.5846768E9</v>
      </c>
      <c r="B1294" s="152">
        <v>100608.294</v>
      </c>
      <c r="C1294" s="156">
        <v>168182.3106</v>
      </c>
      <c r="D1294" s="160">
        <v>165918.23</v>
      </c>
      <c r="E1294" s="152">
        <v>33162.7943</v>
      </c>
      <c r="F1294" s="152">
        <v>139485.1516</v>
      </c>
      <c r="G1294" s="152">
        <v>10111.3729</v>
      </c>
      <c r="H1294" s="152">
        <v>89639.8104</v>
      </c>
      <c r="I1294" s="152">
        <v>91186.5771</v>
      </c>
    </row>
    <row r="1295">
      <c r="A1295" s="156">
        <v>1.5847632E9</v>
      </c>
      <c r="B1295" s="156">
        <v>100608.294</v>
      </c>
      <c r="C1295" s="152">
        <v>168182.3106</v>
      </c>
      <c r="D1295" s="159">
        <v>162957.28</v>
      </c>
      <c r="E1295" s="152">
        <v>33250.0824</v>
      </c>
      <c r="F1295" s="152">
        <v>133389.672</v>
      </c>
      <c r="G1295" s="152">
        <v>10086.7189</v>
      </c>
      <c r="H1295" s="152">
        <v>89639.8104</v>
      </c>
      <c r="I1295" s="152">
        <v>91541.6664</v>
      </c>
    </row>
    <row r="1296">
      <c r="A1296" s="152">
        <v>1.584972E9</v>
      </c>
      <c r="B1296" s="152">
        <v>100608.294</v>
      </c>
      <c r="C1296" s="156">
        <v>168182.3106</v>
      </c>
      <c r="D1296" s="160">
        <v>162957.28</v>
      </c>
      <c r="E1296" s="152">
        <v>33323.7294</v>
      </c>
      <c r="F1296" s="152">
        <v>133389.672</v>
      </c>
      <c r="G1296" s="152">
        <v>10106.2169</v>
      </c>
      <c r="H1296" s="152">
        <v>89088.7985</v>
      </c>
      <c r="I1296" s="152">
        <v>91481.0622</v>
      </c>
    </row>
    <row r="1297">
      <c r="A1297" s="152">
        <v>1.5850224E9</v>
      </c>
      <c r="B1297" s="152">
        <v>100608.294</v>
      </c>
      <c r="C1297" s="156">
        <v>168182.3106</v>
      </c>
      <c r="D1297" s="159">
        <v>163705.57</v>
      </c>
      <c r="E1297" s="152">
        <v>33237.6801</v>
      </c>
      <c r="F1297" s="152">
        <v>129653.2312</v>
      </c>
      <c r="G1297" s="152">
        <v>10090.0641</v>
      </c>
      <c r="H1297" s="152">
        <v>90213.6836</v>
      </c>
      <c r="I1297" s="152">
        <v>92116.1258</v>
      </c>
    </row>
    <row r="1298">
      <c r="A1298" s="156">
        <v>1.5851088E9</v>
      </c>
      <c r="B1298" s="156">
        <v>100608.294</v>
      </c>
      <c r="C1298" s="152">
        <v>164450.0291</v>
      </c>
      <c r="D1298" s="160">
        <v>178434.03</v>
      </c>
      <c r="E1298" s="152">
        <v>33062.2266</v>
      </c>
      <c r="F1298" s="152">
        <v>141715.1586</v>
      </c>
      <c r="G1298" s="152">
        <v>10058.623</v>
      </c>
      <c r="H1298" s="152">
        <v>90803.1685</v>
      </c>
      <c r="I1298" s="152">
        <v>92412.318</v>
      </c>
    </row>
    <row r="1299">
      <c r="A1299" s="152">
        <v>1.5851952E9</v>
      </c>
      <c r="B1299" s="152">
        <v>100608.294</v>
      </c>
      <c r="C1299" s="156">
        <v>158555.9494</v>
      </c>
      <c r="D1299" s="159">
        <v>179927.85</v>
      </c>
      <c r="E1299" s="152">
        <v>33064.3237</v>
      </c>
      <c r="F1299" s="152">
        <v>143623.473</v>
      </c>
      <c r="G1299" s="152">
        <v>10057.7038</v>
      </c>
      <c r="H1299" s="152">
        <v>90665.5199</v>
      </c>
      <c r="I1299" s="152">
        <v>93180.9668</v>
      </c>
    </row>
    <row r="1300">
      <c r="A1300" s="156">
        <v>1.5852816E9</v>
      </c>
      <c r="B1300" s="156">
        <v>100608.294</v>
      </c>
      <c r="C1300" s="152">
        <v>155681.6611</v>
      </c>
      <c r="D1300" s="160">
        <v>190369.83</v>
      </c>
      <c r="E1300" s="152">
        <v>33302.0904</v>
      </c>
      <c r="F1300" s="152">
        <v>152141.0418</v>
      </c>
      <c r="G1300" s="152">
        <v>10009.1307</v>
      </c>
      <c r="H1300" s="152">
        <v>92729.4298</v>
      </c>
      <c r="I1300" s="152">
        <v>94540.7187</v>
      </c>
    </row>
    <row r="1301">
      <c r="A1301" s="152">
        <v>1.585368E9</v>
      </c>
      <c r="B1301" s="152">
        <v>100608.294</v>
      </c>
      <c r="C1301" s="156">
        <v>160682.5884</v>
      </c>
      <c r="D1301" s="159">
        <v>186458.94</v>
      </c>
      <c r="E1301" s="152">
        <v>33549.3161</v>
      </c>
      <c r="F1301" s="152">
        <v>147520.4112</v>
      </c>
      <c r="G1301" s="152">
        <v>9980.2982</v>
      </c>
      <c r="H1301" s="152">
        <v>92729.4298</v>
      </c>
      <c r="I1301" s="152">
        <v>95340.8656</v>
      </c>
    </row>
    <row r="1302">
      <c r="A1302" s="156">
        <v>1.5855768E9</v>
      </c>
      <c r="B1302" s="156">
        <v>100608.294</v>
      </c>
      <c r="C1302" s="152">
        <v>160682.5884</v>
      </c>
      <c r="D1302" s="160">
        <v>186458.94</v>
      </c>
      <c r="E1302" s="152">
        <v>33651.9128</v>
      </c>
      <c r="F1302" s="152">
        <v>147520.4112</v>
      </c>
      <c r="G1302" s="152">
        <v>9987.1018</v>
      </c>
      <c r="H1302" s="152">
        <v>94213.4471</v>
      </c>
      <c r="I1302" s="152">
        <v>95300.3248</v>
      </c>
    </row>
    <row r="1303">
      <c r="A1303" s="156">
        <v>1.5856272E9</v>
      </c>
      <c r="B1303" s="156">
        <v>100608.294</v>
      </c>
      <c r="C1303" s="152">
        <v>159537.5577</v>
      </c>
      <c r="D1303" s="160">
        <v>191609.75</v>
      </c>
      <c r="E1303" s="152">
        <v>33694.6293</v>
      </c>
      <c r="F1303" s="152">
        <v>152257.932</v>
      </c>
      <c r="G1303" s="152">
        <v>9997.6491</v>
      </c>
      <c r="H1303" s="152">
        <v>93654.8736</v>
      </c>
      <c r="I1303" s="152">
        <v>94382.3963</v>
      </c>
    </row>
    <row r="1304">
      <c r="A1304" s="152">
        <v>1.5857136E9</v>
      </c>
      <c r="B1304" s="152">
        <v>100608.294</v>
      </c>
      <c r="C1304" s="156">
        <v>157054.5181</v>
      </c>
      <c r="D1304" s="159">
        <v>186888.38</v>
      </c>
      <c r="E1304" s="152">
        <v>33844.5708</v>
      </c>
      <c r="F1304" s="152">
        <v>149991.0654</v>
      </c>
      <c r="G1304" s="152">
        <v>9999.7764</v>
      </c>
      <c r="H1304" s="152">
        <v>94161.7513</v>
      </c>
      <c r="I1304" s="152">
        <v>94356.7916</v>
      </c>
    </row>
    <row r="1305">
      <c r="A1305" s="156">
        <v>1.5858E9</v>
      </c>
      <c r="B1305" s="156">
        <v>100608.294</v>
      </c>
      <c r="C1305" s="152">
        <v>155571.1144</v>
      </c>
      <c r="D1305" s="160">
        <v>180383.7</v>
      </c>
      <c r="E1305" s="152">
        <v>33994.9223</v>
      </c>
      <c r="F1305" s="152">
        <v>150071.1043</v>
      </c>
      <c r="G1305" s="152">
        <v>10013.9184</v>
      </c>
      <c r="H1305" s="152">
        <v>94282.9706</v>
      </c>
      <c r="I1305" s="152">
        <v>93719.6613</v>
      </c>
    </row>
    <row r="1306">
      <c r="A1306" s="152">
        <v>1.5858864E9</v>
      </c>
      <c r="B1306" s="152">
        <v>100608.294</v>
      </c>
      <c r="C1306" s="156">
        <v>153348.498</v>
      </c>
      <c r="D1306" s="159">
        <v>185444.65</v>
      </c>
      <c r="E1306" s="152">
        <v>33777.1205</v>
      </c>
      <c r="F1306" s="152">
        <v>150378.9099</v>
      </c>
      <c r="G1306" s="152">
        <v>10008.0349</v>
      </c>
      <c r="H1306" s="152">
        <v>94271.3038</v>
      </c>
      <c r="I1306" s="152">
        <v>92819.2294</v>
      </c>
    </row>
    <row r="1307">
      <c r="A1307" s="156">
        <v>1.5859728E9</v>
      </c>
      <c r="B1307" s="156">
        <v>100608.294</v>
      </c>
      <c r="C1307" s="152">
        <v>153622.1797</v>
      </c>
      <c r="D1307" s="160">
        <v>183427.78</v>
      </c>
      <c r="E1307" s="152">
        <v>33825.7203</v>
      </c>
      <c r="F1307" s="152">
        <v>150390.1518</v>
      </c>
      <c r="G1307" s="152">
        <v>10026.6017</v>
      </c>
      <c r="H1307" s="152">
        <v>94271.3038</v>
      </c>
      <c r="I1307" s="152">
        <v>92473.9927</v>
      </c>
    </row>
    <row r="1308">
      <c r="A1308" s="152">
        <v>1.5861816E9</v>
      </c>
      <c r="B1308" s="152">
        <v>100608.294</v>
      </c>
      <c r="C1308" s="156">
        <v>153622.1797</v>
      </c>
      <c r="D1308" s="159">
        <v>183427.78</v>
      </c>
      <c r="E1308" s="152">
        <v>33807.1945</v>
      </c>
      <c r="F1308" s="152">
        <v>150390.1518</v>
      </c>
      <c r="G1308" s="152">
        <v>10031.703</v>
      </c>
      <c r="H1308" s="152">
        <v>94064.262</v>
      </c>
      <c r="I1308" s="152">
        <v>92473.1392</v>
      </c>
    </row>
    <row r="1309">
      <c r="A1309" s="152">
        <v>1.586232E9</v>
      </c>
      <c r="B1309" s="152">
        <v>100608.294</v>
      </c>
      <c r="C1309" s="156">
        <v>154723.8618</v>
      </c>
      <c r="D1309" s="159">
        <v>195942.19</v>
      </c>
      <c r="E1309" s="152">
        <v>33771.4821</v>
      </c>
      <c r="F1309" s="152">
        <v>150790.8122</v>
      </c>
      <c r="G1309" s="152">
        <v>10001.3732</v>
      </c>
      <c r="H1309" s="152">
        <v>94057.2851</v>
      </c>
      <c r="I1309" s="152">
        <v>92416.8088</v>
      </c>
    </row>
    <row r="1310">
      <c r="A1310" s="156">
        <v>1.5863184E9</v>
      </c>
      <c r="B1310" s="156">
        <v>100608.294</v>
      </c>
      <c r="C1310" s="152">
        <v>155531.0677</v>
      </c>
      <c r="D1310" s="160">
        <v>195191.07</v>
      </c>
      <c r="E1310" s="152">
        <v>33843.2383</v>
      </c>
      <c r="F1310" s="152">
        <v>150906.9592</v>
      </c>
      <c r="G1310" s="152">
        <v>9985.3775</v>
      </c>
      <c r="H1310" s="152">
        <v>94045.0454</v>
      </c>
      <c r="I1310" s="152">
        <v>93225.4906</v>
      </c>
    </row>
    <row r="1311">
      <c r="A1311" s="152">
        <v>1.5864048E9</v>
      </c>
      <c r="B1311" s="152">
        <v>102866.448</v>
      </c>
      <c r="C1311" s="156">
        <v>155690.1313</v>
      </c>
      <c r="D1311" s="159">
        <v>200200.94</v>
      </c>
      <c r="E1311" s="152">
        <v>33812.9066</v>
      </c>
      <c r="F1311" s="152">
        <v>151083.4004</v>
      </c>
      <c r="G1311" s="152">
        <v>9966.3049</v>
      </c>
      <c r="H1311" s="152">
        <v>94039.3673</v>
      </c>
      <c r="I1311" s="152">
        <v>92939.1447</v>
      </c>
    </row>
    <row r="1312">
      <c r="A1312" s="156">
        <v>1.5864912E9</v>
      </c>
      <c r="B1312" s="156">
        <v>104442.4527</v>
      </c>
      <c r="C1312" s="152">
        <v>153347.3937</v>
      </c>
      <c r="D1312" s="160">
        <v>204559.82</v>
      </c>
      <c r="E1312" s="152">
        <v>33744.4401</v>
      </c>
      <c r="F1312" s="152">
        <v>152263.3639</v>
      </c>
      <c r="G1312" s="152">
        <v>9950.0441</v>
      </c>
      <c r="H1312" s="152">
        <v>94046.1658</v>
      </c>
      <c r="I1312" s="152">
        <v>93475.9899</v>
      </c>
    </row>
    <row r="1313">
      <c r="A1313" s="152">
        <v>1.5867864E9</v>
      </c>
      <c r="B1313" s="152">
        <v>104442.4527</v>
      </c>
      <c r="C1313" s="156">
        <v>153347.3937</v>
      </c>
      <c r="D1313" s="159">
        <v>204559.82</v>
      </c>
      <c r="E1313" s="152">
        <v>33844.3158</v>
      </c>
      <c r="F1313" s="152">
        <v>152263.3639</v>
      </c>
      <c r="G1313" s="152">
        <v>9943.042</v>
      </c>
      <c r="H1313" s="152">
        <v>94085.8513</v>
      </c>
      <c r="I1313" s="152">
        <v>93549.3901</v>
      </c>
    </row>
    <row r="1314">
      <c r="A1314" s="152">
        <v>1.5868368E9</v>
      </c>
      <c r="B1314" s="152">
        <v>103482.4882</v>
      </c>
      <c r="C1314" s="156">
        <v>155961.904</v>
      </c>
      <c r="D1314" s="159">
        <v>203312.9</v>
      </c>
      <c r="E1314" s="152">
        <v>34027.5741</v>
      </c>
      <c r="F1314" s="152">
        <v>151861.1817</v>
      </c>
      <c r="G1314" s="152">
        <v>9949.3681</v>
      </c>
      <c r="H1314" s="152">
        <v>94089.7728</v>
      </c>
      <c r="I1314" s="152">
        <v>93449.5317</v>
      </c>
    </row>
    <row r="1315">
      <c r="A1315" s="156">
        <v>1.5869232E9</v>
      </c>
      <c r="B1315" s="156">
        <v>105528.9964</v>
      </c>
      <c r="C1315" s="152">
        <v>157349.746</v>
      </c>
      <c r="D1315" s="160">
        <v>209190.51</v>
      </c>
      <c r="E1315" s="152">
        <v>34167.387</v>
      </c>
      <c r="F1315" s="152">
        <v>151887.175</v>
      </c>
      <c r="G1315" s="152">
        <v>9949.362</v>
      </c>
      <c r="H1315" s="152">
        <v>94127.1547</v>
      </c>
      <c r="I1315" s="152">
        <v>93990.6444</v>
      </c>
    </row>
    <row r="1316">
      <c r="A1316" s="152">
        <v>1.5870096E9</v>
      </c>
      <c r="B1316" s="152">
        <v>105528.9964</v>
      </c>
      <c r="C1316" s="156">
        <v>159094.676</v>
      </c>
      <c r="D1316" s="159">
        <v>206406.22</v>
      </c>
      <c r="E1316" s="152">
        <v>34187.6406</v>
      </c>
      <c r="F1316" s="152">
        <v>152346.8409</v>
      </c>
      <c r="G1316" s="152">
        <v>9912.249</v>
      </c>
      <c r="H1316" s="152">
        <v>94127.4762</v>
      </c>
      <c r="I1316" s="152">
        <v>93311.6931</v>
      </c>
    </row>
    <row r="1317">
      <c r="A1317" s="156">
        <v>1.587096E9</v>
      </c>
      <c r="B1317" s="156">
        <v>105528.9964</v>
      </c>
      <c r="C1317" s="152">
        <v>160677.3636</v>
      </c>
      <c r="D1317" s="160">
        <v>207930.48</v>
      </c>
      <c r="E1317" s="152">
        <v>34160.1919</v>
      </c>
      <c r="F1317" s="152">
        <v>152441.0938</v>
      </c>
      <c r="G1317" s="152">
        <v>9926.5208</v>
      </c>
      <c r="H1317" s="152">
        <v>94120.0471</v>
      </c>
      <c r="I1317" s="152">
        <v>92927.6226</v>
      </c>
    </row>
    <row r="1318">
      <c r="A1318" s="152">
        <v>1.5871824E9</v>
      </c>
      <c r="B1318" s="152">
        <v>105528.9964</v>
      </c>
      <c r="C1318" s="156">
        <v>160675.8483</v>
      </c>
      <c r="D1318" s="159">
        <v>211015.7</v>
      </c>
      <c r="E1318" s="152">
        <v>34234.2774</v>
      </c>
      <c r="F1318" s="152">
        <v>152310.1955</v>
      </c>
      <c r="G1318" s="152">
        <v>9931.7558</v>
      </c>
      <c r="H1318" s="152">
        <v>94120.0471</v>
      </c>
      <c r="I1318" s="152">
        <v>93056.9263</v>
      </c>
    </row>
    <row r="1319">
      <c r="A1319" s="156">
        <v>1.5873912E9</v>
      </c>
      <c r="B1319" s="156">
        <v>105528.9964</v>
      </c>
      <c r="C1319" s="152">
        <v>160675.8483</v>
      </c>
      <c r="D1319" s="160">
        <v>211015.7</v>
      </c>
      <c r="E1319" s="152">
        <v>34180.3648</v>
      </c>
      <c r="F1319" s="152">
        <v>152310.1955</v>
      </c>
      <c r="G1319" s="152">
        <v>9923.3527</v>
      </c>
      <c r="H1319" s="152">
        <v>93871.946</v>
      </c>
      <c r="I1319" s="152">
        <v>92971.5773</v>
      </c>
    </row>
    <row r="1320">
      <c r="A1320" s="156">
        <v>1.5874416E9</v>
      </c>
      <c r="B1320" s="156">
        <v>105528.9964</v>
      </c>
      <c r="C1320" s="152">
        <v>165146.7329</v>
      </c>
      <c r="D1320" s="160">
        <v>208533.09</v>
      </c>
      <c r="E1320" s="152">
        <v>34226.8715</v>
      </c>
      <c r="F1320" s="152">
        <v>152154.5926</v>
      </c>
      <c r="G1320" s="152">
        <v>9932.4272</v>
      </c>
      <c r="H1320" s="152">
        <v>93579.924</v>
      </c>
      <c r="I1320" s="152">
        <v>92971.5773</v>
      </c>
    </row>
    <row r="1321">
      <c r="A1321" s="152">
        <v>1.587528E9</v>
      </c>
      <c r="B1321" s="152">
        <v>105528.9964</v>
      </c>
      <c r="C1321" s="156">
        <v>164199.1043</v>
      </c>
      <c r="D1321" s="159">
        <v>203184.3</v>
      </c>
      <c r="E1321" s="152">
        <v>34261.1462</v>
      </c>
      <c r="F1321" s="152">
        <v>152244.9793</v>
      </c>
      <c r="G1321" s="152">
        <v>9939.6718</v>
      </c>
      <c r="H1321" s="152">
        <v>92579.7987</v>
      </c>
      <c r="I1321" s="152">
        <v>92908.8458</v>
      </c>
    </row>
    <row r="1322">
      <c r="A1322" s="156">
        <v>1.5876144E9</v>
      </c>
      <c r="B1322" s="156">
        <v>105528.9964</v>
      </c>
      <c r="C1322" s="152">
        <v>165772.8256</v>
      </c>
      <c r="D1322" s="160">
        <v>207741.94</v>
      </c>
      <c r="E1322" s="152">
        <v>34249.3145</v>
      </c>
      <c r="F1322" s="152">
        <v>152204.0017</v>
      </c>
      <c r="G1322" s="152">
        <v>9936.4053</v>
      </c>
      <c r="H1322" s="152">
        <v>92950.6019</v>
      </c>
      <c r="I1322" s="152">
        <v>92479.9671</v>
      </c>
    </row>
    <row r="1323">
      <c r="A1323" s="152">
        <v>1.5877008E9</v>
      </c>
      <c r="B1323" s="152">
        <v>105528.9964</v>
      </c>
      <c r="C1323" s="156">
        <v>166498.6367</v>
      </c>
      <c r="D1323" s="159">
        <v>208633.41</v>
      </c>
      <c r="E1323" s="152">
        <v>34248.5308</v>
      </c>
      <c r="F1323" s="152">
        <v>152407.2589</v>
      </c>
      <c r="G1323" s="152">
        <v>9942.0828</v>
      </c>
      <c r="H1323" s="152">
        <v>93108.5559</v>
      </c>
      <c r="I1323" s="152">
        <v>92208.5573</v>
      </c>
    </row>
    <row r="1324">
      <c r="A1324" s="156">
        <v>1.5877872E9</v>
      </c>
      <c r="B1324" s="156">
        <v>105528.9964</v>
      </c>
      <c r="C1324" s="152">
        <v>167342.3028</v>
      </c>
      <c r="D1324" s="160">
        <v>211120.23</v>
      </c>
      <c r="E1324" s="152">
        <v>34290.2089</v>
      </c>
      <c r="F1324" s="152">
        <v>152363.7038</v>
      </c>
      <c r="G1324" s="152">
        <v>9947.603</v>
      </c>
      <c r="H1324" s="152">
        <v>93108.5559</v>
      </c>
      <c r="I1324" s="152">
        <v>92624.2069</v>
      </c>
    </row>
    <row r="1325">
      <c r="A1325" s="152">
        <v>1.587996E9</v>
      </c>
      <c r="B1325" s="152">
        <v>105528.9964</v>
      </c>
      <c r="C1325" s="156">
        <v>167342.3028</v>
      </c>
      <c r="D1325" s="159">
        <v>211120.23</v>
      </c>
      <c r="E1325" s="152">
        <v>34284.5458</v>
      </c>
      <c r="F1325" s="152">
        <v>152363.7038</v>
      </c>
      <c r="G1325" s="152">
        <v>9949.1452</v>
      </c>
      <c r="H1325" s="152">
        <v>93517.6728</v>
      </c>
      <c r="I1325" s="152">
        <v>92603.2964</v>
      </c>
    </row>
    <row r="1326">
      <c r="A1326" s="152">
        <v>1.5880464E9</v>
      </c>
      <c r="B1326" s="152">
        <v>105528.9964</v>
      </c>
      <c r="C1326" s="156">
        <v>170226.683</v>
      </c>
      <c r="D1326" s="159">
        <v>212321.55</v>
      </c>
      <c r="E1326" s="152">
        <v>34344.0214</v>
      </c>
      <c r="F1326" s="152">
        <v>151948.292</v>
      </c>
      <c r="G1326" s="152">
        <v>9963.9719</v>
      </c>
      <c r="H1326" s="152">
        <v>93436.7587</v>
      </c>
      <c r="I1326" s="152">
        <v>92636.5825</v>
      </c>
    </row>
    <row r="1327">
      <c r="A1327" s="156">
        <v>1.5881328E9</v>
      </c>
      <c r="B1327" s="156">
        <v>105528.9964</v>
      </c>
      <c r="C1327" s="152">
        <v>163954.0764</v>
      </c>
      <c r="D1327" s="160">
        <v>211865.51</v>
      </c>
      <c r="E1327" s="152">
        <v>34433.7064</v>
      </c>
      <c r="F1327" s="152">
        <v>152299.7763</v>
      </c>
      <c r="G1327" s="152">
        <v>9979.2778</v>
      </c>
      <c r="H1327" s="152">
        <v>94061.2215</v>
      </c>
      <c r="I1327" s="152">
        <v>92704.8617</v>
      </c>
    </row>
    <row r="1328">
      <c r="A1328" s="152">
        <v>1.5882192E9</v>
      </c>
      <c r="B1328" s="152">
        <v>105528.9964</v>
      </c>
      <c r="C1328" s="156">
        <v>164055.6237</v>
      </c>
      <c r="D1328" s="159">
        <v>216871.94</v>
      </c>
      <c r="E1328" s="152">
        <v>34416.0797</v>
      </c>
      <c r="F1328" s="152">
        <v>152369.5577</v>
      </c>
      <c r="G1328" s="152">
        <v>9999.1831</v>
      </c>
      <c r="H1328" s="152">
        <v>94098.9275</v>
      </c>
      <c r="I1328" s="152">
        <v>93086.7985</v>
      </c>
    </row>
    <row r="1329">
      <c r="A1329" s="156">
        <v>1.5883056E9</v>
      </c>
      <c r="B1329" s="156">
        <v>105528.9964</v>
      </c>
      <c r="C1329" s="152">
        <v>164483.1888</v>
      </c>
      <c r="D1329" s="160">
        <v>213361.71</v>
      </c>
      <c r="E1329" s="152">
        <v>34349.6779</v>
      </c>
      <c r="F1329" s="152">
        <v>152215.9426</v>
      </c>
      <c r="G1329" s="152">
        <v>9966.192</v>
      </c>
      <c r="H1329" s="152">
        <v>93968.2519</v>
      </c>
      <c r="I1329" s="152">
        <v>93663.331</v>
      </c>
    </row>
    <row r="1330">
      <c r="A1330" s="152">
        <v>1.588392E9</v>
      </c>
      <c r="B1330" s="152">
        <v>105528.9964</v>
      </c>
      <c r="C1330" s="156">
        <v>162961.7085</v>
      </c>
      <c r="D1330" s="159">
        <v>208104.84</v>
      </c>
      <c r="E1330" s="152">
        <v>34431.8221</v>
      </c>
      <c r="F1330" s="152">
        <v>152197.4719</v>
      </c>
      <c r="G1330" s="152">
        <v>9950.5286</v>
      </c>
      <c r="H1330" s="152">
        <v>93968.2519</v>
      </c>
      <c r="I1330" s="152">
        <v>93957.3583</v>
      </c>
    </row>
    <row r="1331">
      <c r="A1331" s="156">
        <v>1.5886008E9</v>
      </c>
      <c r="B1331" s="156">
        <v>105528.9964</v>
      </c>
      <c r="C1331" s="152">
        <v>162961.7085</v>
      </c>
      <c r="D1331" s="160">
        <v>208104.84</v>
      </c>
      <c r="E1331" s="152">
        <v>34478.4469</v>
      </c>
      <c r="F1331" s="152">
        <v>152197.4719</v>
      </c>
      <c r="G1331" s="152">
        <v>9941.0562</v>
      </c>
      <c r="H1331" s="152">
        <v>93888.0843</v>
      </c>
      <c r="I1331" s="152">
        <v>93799.4626</v>
      </c>
    </row>
    <row r="1332">
      <c r="A1332" s="156">
        <v>1.5886512E9</v>
      </c>
      <c r="B1332" s="156">
        <v>105528.9964</v>
      </c>
      <c r="C1332" s="152">
        <v>170252.2597</v>
      </c>
      <c r="D1332" s="160">
        <v>208637.58</v>
      </c>
      <c r="E1332" s="152">
        <v>34517.9881</v>
      </c>
      <c r="F1332" s="152">
        <v>152293.672</v>
      </c>
      <c r="G1332" s="152">
        <v>9945.9825</v>
      </c>
      <c r="H1332" s="152">
        <v>94186.4828</v>
      </c>
      <c r="I1332" s="152">
        <v>93307.8524</v>
      </c>
    </row>
    <row r="1333">
      <c r="A1333" s="152">
        <v>1.5887376E9</v>
      </c>
      <c r="B1333" s="152">
        <v>105528.9964</v>
      </c>
      <c r="C1333" s="156">
        <v>180097.807</v>
      </c>
      <c r="D1333" s="159">
        <v>210427.04</v>
      </c>
      <c r="E1333" s="152">
        <v>34602.1087</v>
      </c>
      <c r="F1333" s="152">
        <v>152207.6785</v>
      </c>
      <c r="G1333" s="152">
        <v>9941.0968</v>
      </c>
      <c r="H1333" s="152">
        <v>94823.5233</v>
      </c>
      <c r="I1333" s="152">
        <v>92757.3514</v>
      </c>
    </row>
    <row r="1334">
      <c r="A1334" s="156">
        <v>1.588824E9</v>
      </c>
      <c r="B1334" s="156">
        <v>105528.9964</v>
      </c>
      <c r="C1334" s="152">
        <v>186199.6048</v>
      </c>
      <c r="D1334" s="160">
        <v>209102.02</v>
      </c>
      <c r="E1334" s="152">
        <v>34777.5375</v>
      </c>
      <c r="F1334" s="152">
        <v>151774.8944</v>
      </c>
      <c r="G1334" s="152">
        <v>9929.7459</v>
      </c>
      <c r="H1334" s="152">
        <v>95176.0916</v>
      </c>
      <c r="I1334" s="152">
        <v>92411.2612</v>
      </c>
    </row>
    <row r="1335">
      <c r="A1335" s="152">
        <v>1.5889104E9</v>
      </c>
      <c r="B1335" s="152">
        <v>105528.9964</v>
      </c>
      <c r="C1335" s="156">
        <v>185837.6145</v>
      </c>
      <c r="D1335" s="159">
        <v>211444.71</v>
      </c>
      <c r="E1335" s="152">
        <v>34630.6388</v>
      </c>
      <c r="F1335" s="152">
        <v>152095.4062</v>
      </c>
      <c r="G1335" s="152">
        <v>9955.7508</v>
      </c>
      <c r="H1335" s="152">
        <v>94760.8936</v>
      </c>
      <c r="I1335" s="152">
        <v>92735.5874</v>
      </c>
    </row>
    <row r="1336">
      <c r="A1336" s="156">
        <v>1.5889968E9</v>
      </c>
      <c r="B1336" s="156">
        <v>105528.9964</v>
      </c>
      <c r="C1336" s="152">
        <v>186159.4164</v>
      </c>
      <c r="D1336" s="160">
        <v>214695.79</v>
      </c>
      <c r="E1336" s="152">
        <v>34569.7577</v>
      </c>
      <c r="F1336" s="152">
        <v>151814.196</v>
      </c>
      <c r="G1336" s="152">
        <v>9961.2412</v>
      </c>
      <c r="H1336" s="152">
        <v>94760.8936</v>
      </c>
      <c r="I1336" s="152">
        <v>92753.9374</v>
      </c>
    </row>
    <row r="1337">
      <c r="A1337" s="152">
        <v>1.5892056E9</v>
      </c>
      <c r="B1337" s="152">
        <v>105528.9964</v>
      </c>
      <c r="C1337" s="156">
        <v>186159.4164</v>
      </c>
      <c r="D1337" s="159">
        <v>214695.79</v>
      </c>
      <c r="E1337" s="152">
        <v>34524.4382</v>
      </c>
      <c r="F1337" s="152">
        <v>151814.196</v>
      </c>
      <c r="G1337" s="152">
        <v>9957.8621</v>
      </c>
      <c r="H1337" s="152">
        <v>94371.238</v>
      </c>
      <c r="I1337" s="152">
        <v>92748.8164</v>
      </c>
    </row>
    <row r="1338">
      <c r="A1338" s="152">
        <v>1.589256E9</v>
      </c>
      <c r="B1338" s="152">
        <v>105528.9964</v>
      </c>
      <c r="C1338" s="156">
        <v>190641.1173</v>
      </c>
      <c r="D1338" s="159">
        <v>214736.77</v>
      </c>
      <c r="E1338" s="152">
        <v>34385.7231</v>
      </c>
      <c r="F1338" s="152">
        <v>151503.8908</v>
      </c>
      <c r="G1338" s="152">
        <v>9943.0774</v>
      </c>
      <c r="H1338" s="152">
        <v>93709.0012</v>
      </c>
      <c r="I1338" s="152">
        <v>92505.9985</v>
      </c>
    </row>
    <row r="1339">
      <c r="A1339" s="156">
        <v>1.5893424E9</v>
      </c>
      <c r="B1339" s="156">
        <v>105528.9964</v>
      </c>
      <c r="C1339" s="152">
        <v>189115.1823</v>
      </c>
      <c r="D1339" s="160">
        <v>210754.88</v>
      </c>
      <c r="E1339" s="152">
        <v>34373.4585</v>
      </c>
      <c r="F1339" s="152">
        <v>151798.3568</v>
      </c>
      <c r="G1339" s="152">
        <v>9942.4563</v>
      </c>
      <c r="H1339" s="152">
        <v>93821.2533</v>
      </c>
      <c r="I1339" s="152">
        <v>92813.6817</v>
      </c>
    </row>
    <row r="1340">
      <c r="A1340" s="152">
        <v>1.5894288E9</v>
      </c>
      <c r="B1340" s="152">
        <v>105528.9964</v>
      </c>
      <c r="C1340" s="156">
        <v>186772.137</v>
      </c>
      <c r="D1340" s="159">
        <v>207292.07</v>
      </c>
      <c r="E1340" s="152">
        <v>34383.6079</v>
      </c>
      <c r="F1340" s="152">
        <v>151939.4913</v>
      </c>
      <c r="G1340" s="152">
        <v>9945.6959</v>
      </c>
      <c r="H1340" s="152">
        <v>93371.6405</v>
      </c>
      <c r="I1340" s="152">
        <v>92606.7104</v>
      </c>
    </row>
    <row r="1341">
      <c r="A1341" s="156">
        <v>1.5895152E9</v>
      </c>
      <c r="B1341" s="156">
        <v>105528.9964</v>
      </c>
      <c r="C1341" s="152">
        <v>184063.2278</v>
      </c>
      <c r="D1341" s="160">
        <v>209593.78</v>
      </c>
      <c r="E1341" s="152">
        <v>34256.0219</v>
      </c>
      <c r="F1341" s="152">
        <v>152236.5406</v>
      </c>
      <c r="G1341" s="152">
        <v>9949.4091</v>
      </c>
      <c r="H1341" s="152">
        <v>93641.4469</v>
      </c>
      <c r="I1341" s="152">
        <v>92479.1136</v>
      </c>
    </row>
    <row r="1342">
      <c r="A1342" s="152">
        <v>1.5896016E9</v>
      </c>
      <c r="B1342" s="152">
        <v>105528.9964</v>
      </c>
      <c r="C1342" s="156">
        <v>184392.0178</v>
      </c>
      <c r="D1342" s="159">
        <v>210488.51</v>
      </c>
      <c r="E1342" s="152">
        <v>34270.6897</v>
      </c>
      <c r="F1342" s="152">
        <v>152296.2554</v>
      </c>
      <c r="G1342" s="152">
        <v>9957.9634</v>
      </c>
      <c r="H1342" s="152">
        <v>93641.4469</v>
      </c>
      <c r="I1342" s="152">
        <v>92594.3348</v>
      </c>
    </row>
    <row r="1343">
      <c r="A1343" s="156">
        <v>1.5898104E9</v>
      </c>
      <c r="B1343" s="156">
        <v>105528.9964</v>
      </c>
      <c r="C1343" s="152">
        <v>184392.0178</v>
      </c>
      <c r="D1343" s="160">
        <v>210488.51</v>
      </c>
      <c r="E1343" s="152">
        <v>34237.8976</v>
      </c>
      <c r="F1343" s="152">
        <v>152296.2554</v>
      </c>
      <c r="G1343" s="152">
        <v>9958.4925</v>
      </c>
      <c r="H1343" s="152">
        <v>93535.0681</v>
      </c>
      <c r="I1343" s="152">
        <v>92584.5196</v>
      </c>
    </row>
    <row r="1344">
      <c r="A1344" s="156">
        <v>1.5898608E9</v>
      </c>
      <c r="B1344" s="156">
        <v>105528.9964</v>
      </c>
      <c r="C1344" s="152">
        <v>179695.7898</v>
      </c>
      <c r="D1344" s="160">
        <v>216444.27</v>
      </c>
      <c r="E1344" s="152">
        <v>34188.2336</v>
      </c>
      <c r="F1344" s="152">
        <v>152128.6093</v>
      </c>
      <c r="G1344" s="152">
        <v>9945.5729</v>
      </c>
      <c r="H1344" s="152">
        <v>93486.7349</v>
      </c>
      <c r="I1344" s="152">
        <v>93399.1758</v>
      </c>
    </row>
    <row r="1345">
      <c r="A1345" s="152">
        <v>1.5899472E9</v>
      </c>
      <c r="B1345" s="152">
        <v>105528.9964</v>
      </c>
      <c r="C1345" s="156">
        <v>181325.9811</v>
      </c>
      <c r="D1345" s="159">
        <v>214374.78</v>
      </c>
      <c r="E1345" s="152">
        <v>33996.8994</v>
      </c>
      <c r="F1345" s="152">
        <v>152249.5636</v>
      </c>
      <c r="G1345" s="152">
        <v>9939.1703</v>
      </c>
      <c r="H1345" s="152">
        <v>93457.6701</v>
      </c>
      <c r="I1345" s="152">
        <v>93503.3016</v>
      </c>
    </row>
    <row r="1346">
      <c r="A1346" s="156">
        <v>1.5900336E9</v>
      </c>
      <c r="B1346" s="156">
        <v>105528.9964</v>
      </c>
      <c r="C1346" s="152">
        <v>180324.446</v>
      </c>
      <c r="D1346" s="160">
        <v>217762.46</v>
      </c>
      <c r="E1346" s="152">
        <v>34036.1379</v>
      </c>
      <c r="F1346" s="152">
        <v>152514.7015</v>
      </c>
      <c r="G1346" s="152">
        <v>9963.9712</v>
      </c>
      <c r="H1346" s="152">
        <v>93452.0753</v>
      </c>
      <c r="I1346" s="152">
        <v>93958.6385</v>
      </c>
    </row>
    <row r="1347">
      <c r="A1347" s="152">
        <v>1.59012E9</v>
      </c>
      <c r="B1347" s="152">
        <v>105528.9964</v>
      </c>
      <c r="C1347" s="156">
        <v>180576.99</v>
      </c>
      <c r="D1347" s="159">
        <v>216362.31</v>
      </c>
      <c r="E1347" s="152">
        <v>34034.4978</v>
      </c>
      <c r="F1347" s="152">
        <v>152606.5607</v>
      </c>
      <c r="G1347" s="152">
        <v>9950.1629</v>
      </c>
      <c r="H1347" s="152">
        <v>93468.6603</v>
      </c>
      <c r="I1347" s="152">
        <v>93700.8845</v>
      </c>
    </row>
    <row r="1348">
      <c r="A1348" s="156">
        <v>1.5902064E9</v>
      </c>
      <c r="B1348" s="156">
        <v>105528.9964</v>
      </c>
      <c r="C1348" s="152">
        <v>182350.8389</v>
      </c>
      <c r="D1348" s="160">
        <v>216744.79</v>
      </c>
      <c r="E1348" s="152">
        <v>34063.4763</v>
      </c>
      <c r="F1348" s="152">
        <v>152650.2033</v>
      </c>
      <c r="G1348" s="152">
        <v>9940.7582</v>
      </c>
      <c r="H1348" s="152">
        <v>93468.6603</v>
      </c>
      <c r="I1348" s="152">
        <v>93299.7442</v>
      </c>
    </row>
    <row r="1349">
      <c r="A1349" s="152">
        <v>1.5905016E9</v>
      </c>
      <c r="B1349" s="152">
        <v>105528.9964</v>
      </c>
      <c r="C1349" s="156">
        <v>182350.8389</v>
      </c>
      <c r="D1349" s="159">
        <v>216744.79</v>
      </c>
      <c r="E1349" s="152">
        <v>34057.0914</v>
      </c>
      <c r="F1349" s="152">
        <v>152650.2033</v>
      </c>
      <c r="G1349" s="152">
        <v>9942.5672</v>
      </c>
      <c r="H1349" s="152">
        <v>93489.9191</v>
      </c>
      <c r="I1349" s="152">
        <v>93293.7698</v>
      </c>
    </row>
    <row r="1350">
      <c r="A1350" s="152">
        <v>1.590552E9</v>
      </c>
      <c r="B1350" s="152">
        <v>104501.0826</v>
      </c>
      <c r="C1350" s="156">
        <v>177788.486</v>
      </c>
      <c r="D1350" s="159">
        <v>219230.91</v>
      </c>
      <c r="E1350" s="152">
        <v>33990.7801</v>
      </c>
      <c r="F1350" s="152">
        <v>152538.3968</v>
      </c>
      <c r="G1350" s="152">
        <v>9973.8734</v>
      </c>
      <c r="H1350" s="152">
        <v>93127.1302</v>
      </c>
      <c r="I1350" s="152">
        <v>93954.7978</v>
      </c>
    </row>
    <row r="1351">
      <c r="A1351" s="156">
        <v>1.5906384E9</v>
      </c>
      <c r="B1351" s="156">
        <v>105589.5079</v>
      </c>
      <c r="C1351" s="152">
        <v>174897.5111</v>
      </c>
      <c r="D1351" s="160">
        <v>222270.26</v>
      </c>
      <c r="E1351" s="152">
        <v>33994.7275</v>
      </c>
      <c r="F1351" s="152">
        <v>152635.6557</v>
      </c>
      <c r="G1351" s="152">
        <v>9981.4101</v>
      </c>
      <c r="H1351" s="152">
        <v>92885.5462</v>
      </c>
      <c r="I1351" s="152">
        <v>94276.5636</v>
      </c>
    </row>
    <row r="1352">
      <c r="A1352" s="152">
        <v>1.5907248E9</v>
      </c>
      <c r="B1352" s="152">
        <v>105589.5079</v>
      </c>
      <c r="C1352" s="156">
        <v>178822.4411</v>
      </c>
      <c r="D1352" s="159">
        <v>221887.78</v>
      </c>
      <c r="E1352" s="152">
        <v>34068.6188</v>
      </c>
      <c r="F1352" s="152">
        <v>152618.5248</v>
      </c>
      <c r="G1352" s="152">
        <v>9984.923</v>
      </c>
      <c r="H1352" s="152">
        <v>92440.6869</v>
      </c>
      <c r="I1352" s="152">
        <v>94801.0332</v>
      </c>
    </row>
    <row r="1353">
      <c r="A1353" s="156">
        <v>1.5908112E9</v>
      </c>
      <c r="B1353" s="156">
        <v>105589.5079</v>
      </c>
      <c r="C1353" s="152">
        <v>186735.0411</v>
      </c>
      <c r="D1353" s="160">
        <v>222809.83</v>
      </c>
      <c r="E1353" s="152">
        <v>34050.2905</v>
      </c>
      <c r="F1353" s="152">
        <v>152899.7349</v>
      </c>
      <c r="G1353" s="152">
        <v>9995.4096</v>
      </c>
      <c r="H1353" s="152">
        <v>92440.6869</v>
      </c>
      <c r="I1353" s="152">
        <v>95031.9022</v>
      </c>
    </row>
    <row r="1354">
      <c r="A1354" s="152">
        <v>1.59102E9</v>
      </c>
      <c r="B1354" s="152">
        <v>105589.5079</v>
      </c>
      <c r="C1354" s="156">
        <v>186735.0411</v>
      </c>
      <c r="D1354" s="159">
        <v>222809.83</v>
      </c>
      <c r="E1354" s="152">
        <v>34054.6213</v>
      </c>
      <c r="F1354" s="152">
        <v>152899.7349</v>
      </c>
      <c r="G1354" s="152">
        <v>9994.004</v>
      </c>
      <c r="H1354" s="152">
        <v>91871.2253</v>
      </c>
      <c r="I1354" s="152">
        <v>95121.5186</v>
      </c>
    </row>
    <row r="1355">
      <c r="A1355" s="152">
        <v>1.5910704E9</v>
      </c>
      <c r="B1355" s="152">
        <v>105589.5079</v>
      </c>
      <c r="C1355" s="156">
        <v>189285.0411</v>
      </c>
      <c r="D1355" s="160">
        <v>223649.92</v>
      </c>
      <c r="E1355" s="152">
        <v>34078.277</v>
      </c>
      <c r="F1355" s="152">
        <v>152828.9779</v>
      </c>
      <c r="G1355" s="152">
        <v>10018.6995</v>
      </c>
      <c r="H1355" s="152">
        <v>92069.7786</v>
      </c>
      <c r="I1355" s="152">
        <v>95203.4537</v>
      </c>
    </row>
    <row r="1356">
      <c r="A1356" s="156">
        <v>1.5911568E9</v>
      </c>
      <c r="B1356" s="156">
        <v>105589.5079</v>
      </c>
      <c r="C1356" s="152">
        <v>192211.4611</v>
      </c>
      <c r="D1356" s="159">
        <v>225377.91</v>
      </c>
      <c r="E1356" s="152">
        <v>33731.6192</v>
      </c>
      <c r="F1356" s="152">
        <v>152913.6047</v>
      </c>
      <c r="G1356" s="152">
        <v>10054.0418</v>
      </c>
      <c r="H1356" s="152">
        <v>91617.3356</v>
      </c>
      <c r="I1356" s="152">
        <v>95717.6814</v>
      </c>
    </row>
    <row r="1357">
      <c r="A1357" s="152">
        <v>1.5912432E9</v>
      </c>
      <c r="B1357" s="152">
        <v>105589.5079</v>
      </c>
      <c r="C1357" s="156">
        <v>192036.5111</v>
      </c>
      <c r="D1357" s="160">
        <v>228178.21</v>
      </c>
      <c r="E1357" s="152">
        <v>33735.2271</v>
      </c>
      <c r="F1357" s="152">
        <v>152669.95</v>
      </c>
      <c r="G1357" s="152">
        <v>10064.2841</v>
      </c>
      <c r="H1357" s="152">
        <v>91547.707</v>
      </c>
      <c r="I1357" s="152">
        <v>96140.159</v>
      </c>
    </row>
    <row r="1358">
      <c r="A1358" s="156">
        <v>1.5913296E9</v>
      </c>
      <c r="B1358" s="156">
        <v>105589.5079</v>
      </c>
      <c r="C1358" s="152">
        <v>188604.8511</v>
      </c>
      <c r="D1358" s="159">
        <v>227618.15</v>
      </c>
      <c r="E1358" s="152">
        <v>33743.7228</v>
      </c>
      <c r="F1358" s="152">
        <v>152394.3252</v>
      </c>
      <c r="G1358" s="152">
        <v>10078.7926</v>
      </c>
      <c r="H1358" s="152">
        <v>90726.562</v>
      </c>
      <c r="I1358" s="152">
        <v>96998.7699</v>
      </c>
    </row>
    <row r="1359">
      <c r="A1359" s="152">
        <v>1.591416E9</v>
      </c>
      <c r="B1359" s="152">
        <v>105589.5079</v>
      </c>
      <c r="C1359" s="156">
        <v>183305.6511</v>
      </c>
      <c r="D1359" s="160">
        <v>233068.49</v>
      </c>
      <c r="E1359" s="152">
        <v>33697.775</v>
      </c>
      <c r="F1359" s="152">
        <v>152418.8904</v>
      </c>
      <c r="G1359" s="152">
        <v>10079.3982</v>
      </c>
      <c r="H1359" s="152">
        <v>90726.562</v>
      </c>
      <c r="I1359" s="152">
        <v>96621.1006</v>
      </c>
    </row>
    <row r="1360">
      <c r="A1360" s="156">
        <v>1.5916248E9</v>
      </c>
      <c r="B1360" s="156">
        <v>105589.5079</v>
      </c>
      <c r="C1360" s="152">
        <v>183305.6511</v>
      </c>
      <c r="D1360" s="159">
        <v>233068.49</v>
      </c>
      <c r="E1360" s="152">
        <v>33686.023</v>
      </c>
      <c r="F1360" s="152">
        <v>152418.8904</v>
      </c>
      <c r="G1360" s="152">
        <v>10085.7825</v>
      </c>
      <c r="H1360" s="152">
        <v>90384.8252</v>
      </c>
      <c r="I1360" s="152">
        <v>96829.7789</v>
      </c>
    </row>
    <row r="1361">
      <c r="A1361" s="156">
        <v>1.5916752E9</v>
      </c>
      <c r="B1361" s="156">
        <v>105589.5079</v>
      </c>
      <c r="C1361" s="152">
        <v>188077.9511</v>
      </c>
      <c r="D1361" s="159">
        <v>235704.87</v>
      </c>
      <c r="E1361" s="152">
        <v>33892.3282</v>
      </c>
      <c r="F1361" s="152">
        <v>152528.3176</v>
      </c>
      <c r="G1361" s="152">
        <v>10082.8761</v>
      </c>
      <c r="H1361" s="152">
        <v>91070.6488</v>
      </c>
      <c r="I1361" s="152">
        <v>96730.3473</v>
      </c>
    </row>
    <row r="1362">
      <c r="A1362" s="152">
        <v>1.5917616E9</v>
      </c>
      <c r="B1362" s="152">
        <v>105589.5079</v>
      </c>
      <c r="C1362" s="156">
        <v>186690.6511</v>
      </c>
      <c r="D1362" s="160">
        <v>234058.84</v>
      </c>
      <c r="E1362" s="152">
        <v>34016.5482</v>
      </c>
      <c r="F1362" s="152">
        <v>152628.8118</v>
      </c>
      <c r="G1362" s="152">
        <v>10070.4034</v>
      </c>
      <c r="H1362" s="152">
        <v>90900.1122</v>
      </c>
      <c r="I1362" s="152">
        <v>96967.6175</v>
      </c>
    </row>
    <row r="1363">
      <c r="A1363" s="156">
        <v>1.591848E9</v>
      </c>
      <c r="B1363" s="156">
        <v>105589.5079</v>
      </c>
      <c r="C1363" s="152">
        <v>192495.6811</v>
      </c>
      <c r="D1363" s="159">
        <v>232836.27</v>
      </c>
      <c r="E1363" s="152">
        <v>34122.8962</v>
      </c>
      <c r="F1363" s="152">
        <v>153055.002</v>
      </c>
      <c r="G1363" s="152">
        <v>10077.5583</v>
      </c>
      <c r="H1363" s="152">
        <v>91003.2375</v>
      </c>
      <c r="I1363" s="152">
        <v>97264.2053</v>
      </c>
    </row>
    <row r="1364">
      <c r="A1364" s="152">
        <v>1.5919344E9</v>
      </c>
      <c r="B1364" s="152">
        <v>105589.5079</v>
      </c>
      <c r="C1364" s="156">
        <v>193331.3811</v>
      </c>
      <c r="D1364" s="160">
        <v>220275.9</v>
      </c>
      <c r="E1364" s="152">
        <v>34236.5295</v>
      </c>
      <c r="F1364" s="152">
        <v>152873.9946</v>
      </c>
      <c r="G1364" s="152">
        <v>10038.718</v>
      </c>
      <c r="H1364" s="152">
        <v>92283.2688</v>
      </c>
      <c r="I1364" s="152">
        <v>96590.8017</v>
      </c>
    </row>
    <row r="1365">
      <c r="A1365" s="156">
        <v>1.5920208E9</v>
      </c>
      <c r="B1365" s="156">
        <v>105589.5079</v>
      </c>
      <c r="C1365" s="152">
        <v>194432.2111</v>
      </c>
      <c r="D1365" s="159">
        <v>222734.7</v>
      </c>
      <c r="E1365" s="152">
        <v>34106.8216</v>
      </c>
      <c r="F1365" s="152">
        <v>152979.0729</v>
      </c>
      <c r="G1365" s="152">
        <v>10045.7662</v>
      </c>
      <c r="H1365" s="152">
        <v>92283.2688</v>
      </c>
      <c r="I1365" s="152">
        <v>96312.9907</v>
      </c>
    </row>
    <row r="1366">
      <c r="A1366" s="152">
        <v>1.5922296E9</v>
      </c>
      <c r="B1366" s="152">
        <v>105589.5079</v>
      </c>
      <c r="C1366" s="156">
        <v>194432.2111</v>
      </c>
      <c r="D1366" s="160">
        <v>222734.7</v>
      </c>
      <c r="E1366" s="152">
        <v>34123.5733</v>
      </c>
      <c r="F1366" s="152">
        <v>152979.0729</v>
      </c>
      <c r="G1366" s="152">
        <v>10037.6024</v>
      </c>
      <c r="H1366" s="152">
        <v>92181.4228</v>
      </c>
      <c r="I1366" s="152">
        <v>96281.8383</v>
      </c>
    </row>
    <row r="1367">
      <c r="A1367" s="152">
        <v>1.59228E9</v>
      </c>
      <c r="B1367" s="152">
        <v>105589.5079</v>
      </c>
      <c r="C1367" s="156">
        <v>200583.7911</v>
      </c>
      <c r="D1367" s="160">
        <v>224674.42</v>
      </c>
      <c r="E1367" s="152">
        <v>34107.0406</v>
      </c>
      <c r="F1367" s="152">
        <v>153254.4625</v>
      </c>
      <c r="G1367" s="152">
        <v>10069.6439</v>
      </c>
      <c r="H1367" s="152">
        <v>92019.2548</v>
      </c>
      <c r="I1367" s="152">
        <v>97015.8397</v>
      </c>
    </row>
    <row r="1368">
      <c r="A1368" s="156">
        <v>1.5923664E9</v>
      </c>
      <c r="B1368" s="156">
        <v>105589.5079</v>
      </c>
      <c r="C1368" s="152">
        <v>199924.6911</v>
      </c>
      <c r="D1368" s="159">
        <v>228710.95</v>
      </c>
      <c r="E1368" s="152">
        <v>34135.0161</v>
      </c>
      <c r="F1368" s="152">
        <v>153089.7929</v>
      </c>
      <c r="G1368" s="152">
        <v>10053.0878</v>
      </c>
      <c r="H1368" s="152">
        <v>92172.7744</v>
      </c>
      <c r="I1368" s="152">
        <v>96395.3525</v>
      </c>
    </row>
    <row r="1369">
      <c r="A1369" s="152">
        <v>1.5924528E9</v>
      </c>
      <c r="B1369" s="152">
        <v>105589.5079</v>
      </c>
      <c r="C1369" s="156">
        <v>202588.6611</v>
      </c>
      <c r="D1369" s="160">
        <v>227823.05</v>
      </c>
      <c r="E1369" s="152">
        <v>34223.3437</v>
      </c>
      <c r="F1369" s="152">
        <v>153058.058</v>
      </c>
      <c r="G1369" s="152">
        <v>10045.0133</v>
      </c>
      <c r="H1369" s="152">
        <v>92345.7094</v>
      </c>
      <c r="I1369" s="152">
        <v>96197.7695</v>
      </c>
    </row>
    <row r="1370">
      <c r="A1370" s="156">
        <v>1.5925392E9</v>
      </c>
      <c r="B1370" s="156">
        <v>105589.5079</v>
      </c>
      <c r="C1370" s="152">
        <v>207195.9211</v>
      </c>
      <c r="D1370" s="159">
        <v>228840.72</v>
      </c>
      <c r="E1370" s="152">
        <v>34224.211</v>
      </c>
      <c r="F1370" s="152">
        <v>153169.0132</v>
      </c>
      <c r="G1370" s="152">
        <v>10045.2161</v>
      </c>
      <c r="H1370" s="152">
        <v>92407.9903</v>
      </c>
      <c r="I1370" s="152">
        <v>95909.2899</v>
      </c>
    </row>
    <row r="1371">
      <c r="A1371" s="152">
        <v>1.5926256E9</v>
      </c>
      <c r="B1371" s="152">
        <v>105589.5079</v>
      </c>
      <c r="C1371" s="156">
        <v>208034.3811</v>
      </c>
      <c r="D1371" s="160">
        <v>226696.1</v>
      </c>
      <c r="E1371" s="152">
        <v>34236.1037</v>
      </c>
      <c r="F1371" s="152">
        <v>153204.0393</v>
      </c>
      <c r="G1371" s="152">
        <v>10042.0924</v>
      </c>
      <c r="H1371" s="152">
        <v>92407.9903</v>
      </c>
      <c r="I1371" s="152">
        <v>95648.9755</v>
      </c>
    </row>
    <row r="1372">
      <c r="A1372" s="156">
        <v>1.5928344E9</v>
      </c>
      <c r="B1372" s="156">
        <v>105589.5079</v>
      </c>
      <c r="C1372" s="152">
        <v>208034.3811</v>
      </c>
      <c r="D1372" s="159">
        <v>226696.1</v>
      </c>
      <c r="E1372" s="152">
        <v>34244.8683</v>
      </c>
      <c r="F1372" s="152">
        <v>153204.0393</v>
      </c>
      <c r="G1372" s="152">
        <v>10038.3426</v>
      </c>
      <c r="H1372" s="152">
        <v>92361.3941</v>
      </c>
      <c r="I1372" s="152">
        <v>95641.2941</v>
      </c>
    </row>
    <row r="1373">
      <c r="A1373" s="156">
        <v>1.5928848E9</v>
      </c>
      <c r="B1373" s="156">
        <v>105589.5079</v>
      </c>
      <c r="C1373" s="152">
        <v>210893.6711</v>
      </c>
      <c r="D1373" s="160">
        <v>228048.44</v>
      </c>
      <c r="E1373" s="152">
        <v>34231.4299</v>
      </c>
      <c r="F1373" s="152">
        <v>153173.3621</v>
      </c>
      <c r="G1373" s="152">
        <v>10068.6978</v>
      </c>
      <c r="H1373" s="152">
        <v>92098.2925</v>
      </c>
      <c r="I1373" s="152">
        <v>96504.1724</v>
      </c>
    </row>
    <row r="1374">
      <c r="A1374" s="152">
        <v>1.5929712E9</v>
      </c>
      <c r="B1374" s="152">
        <v>105589.5079</v>
      </c>
      <c r="C1374" s="156">
        <v>209837.2411</v>
      </c>
      <c r="D1374" s="159">
        <v>229025.13</v>
      </c>
      <c r="E1374" s="152">
        <v>34311.6531</v>
      </c>
      <c r="F1374" s="152">
        <v>153141.1568</v>
      </c>
      <c r="G1374" s="152">
        <v>10067.0011</v>
      </c>
      <c r="H1374" s="152">
        <v>92647.1669</v>
      </c>
      <c r="I1374" s="152">
        <v>96801.187</v>
      </c>
    </row>
    <row r="1375">
      <c r="A1375" s="156">
        <v>1.5930576E9</v>
      </c>
      <c r="B1375" s="156">
        <v>105589.5079</v>
      </c>
      <c r="C1375" s="152">
        <v>208401.8211</v>
      </c>
      <c r="D1375" s="160">
        <v>223588.45</v>
      </c>
      <c r="E1375" s="152">
        <v>34220.4641</v>
      </c>
      <c r="F1375" s="152">
        <v>153138.336</v>
      </c>
      <c r="G1375" s="152">
        <v>10049.097</v>
      </c>
      <c r="H1375" s="152">
        <v>92090.0835</v>
      </c>
      <c r="I1375" s="152">
        <v>96268.1825</v>
      </c>
    </row>
    <row r="1376">
      <c r="A1376" s="152">
        <v>1.593144E9</v>
      </c>
      <c r="B1376" s="152">
        <v>105589.5079</v>
      </c>
      <c r="C1376" s="156">
        <v>211816.8111</v>
      </c>
      <c r="D1376" s="159">
        <v>225815.03</v>
      </c>
      <c r="E1376" s="152">
        <v>34197.2952</v>
      </c>
      <c r="F1376" s="152">
        <v>153252.1121</v>
      </c>
      <c r="G1376" s="152">
        <v>10051.9387</v>
      </c>
      <c r="H1376" s="152">
        <v>92101.2422</v>
      </c>
      <c r="I1376" s="152">
        <v>95994.2122</v>
      </c>
    </row>
    <row r="1377">
      <c r="A1377" s="156">
        <v>1.5932304E9</v>
      </c>
      <c r="B1377" s="156">
        <v>105589.5079</v>
      </c>
      <c r="C1377" s="152">
        <v>206395.5111</v>
      </c>
      <c r="D1377" s="160">
        <v>220829.13</v>
      </c>
      <c r="E1377" s="152">
        <v>34188.762</v>
      </c>
      <c r="F1377" s="152">
        <v>153407.0263</v>
      </c>
      <c r="G1377" s="152">
        <v>10051.6584</v>
      </c>
      <c r="H1377" s="152">
        <v>92101.2422</v>
      </c>
      <c r="I1377" s="152">
        <v>95997.6261</v>
      </c>
    </row>
    <row r="1378">
      <c r="A1378" s="152">
        <v>1.5934392E9</v>
      </c>
      <c r="B1378" s="152">
        <v>105589.5079</v>
      </c>
      <c r="C1378" s="156">
        <v>206395.5111</v>
      </c>
      <c r="D1378" s="159">
        <v>220829.13</v>
      </c>
      <c r="E1378" s="152">
        <v>34183.319</v>
      </c>
      <c r="F1378" s="152">
        <v>153407.0263</v>
      </c>
      <c r="G1378" s="152">
        <v>10051.7046</v>
      </c>
      <c r="H1378" s="152">
        <v>92065.399</v>
      </c>
      <c r="I1378" s="152">
        <v>96027.925</v>
      </c>
    </row>
    <row r="1379">
      <c r="A1379" s="152">
        <v>1.5934896E9</v>
      </c>
      <c r="B1379" s="152">
        <v>105589.5079</v>
      </c>
      <c r="C1379" s="156">
        <v>202068.0824</v>
      </c>
      <c r="D1379" s="159">
        <v>223841.16</v>
      </c>
      <c r="E1379" s="152">
        <v>34121.9962</v>
      </c>
      <c r="F1379" s="152">
        <v>153485.7762</v>
      </c>
      <c r="G1379" s="152">
        <v>10060.185</v>
      </c>
      <c r="H1379" s="152">
        <v>91784.9204</v>
      </c>
      <c r="I1379" s="152">
        <v>96239.1638</v>
      </c>
    </row>
    <row r="1380">
      <c r="A1380" s="156">
        <v>1.593576E9</v>
      </c>
      <c r="B1380" s="156">
        <v>105589.5079</v>
      </c>
      <c r="C1380" s="152">
        <v>205872.1992</v>
      </c>
      <c r="D1380" s="160">
        <v>226504.86</v>
      </c>
      <c r="E1380" s="152">
        <v>34055.3365</v>
      </c>
      <c r="F1380" s="152">
        <v>153582.1568</v>
      </c>
      <c r="G1380" s="152">
        <v>10071.843</v>
      </c>
      <c r="H1380" s="152">
        <v>92030.4102</v>
      </c>
      <c r="I1380" s="152">
        <v>96128.6368</v>
      </c>
    </row>
    <row r="1381">
      <c r="A1381" s="152">
        <v>1.5936624E9</v>
      </c>
      <c r="B1381" s="152">
        <v>105911.7794</v>
      </c>
      <c r="C1381" s="156">
        <v>209154.7617</v>
      </c>
      <c r="D1381" s="159">
        <v>227980.14</v>
      </c>
      <c r="E1381" s="152">
        <v>34151.518</v>
      </c>
      <c r="F1381" s="152">
        <v>153622.7386</v>
      </c>
      <c r="G1381" s="152">
        <v>10063.7407</v>
      </c>
      <c r="H1381" s="152">
        <v>92223.4208</v>
      </c>
      <c r="I1381" s="152">
        <v>96280.1313</v>
      </c>
    </row>
    <row r="1382">
      <c r="A1382" s="156">
        <v>1.5937488E9</v>
      </c>
      <c r="B1382" s="156">
        <v>106494.973</v>
      </c>
      <c r="C1382" s="152">
        <v>209093.0316</v>
      </c>
      <c r="D1382" s="160">
        <v>229148.07</v>
      </c>
      <c r="E1382" s="152">
        <v>34137.4724</v>
      </c>
      <c r="F1382" s="152">
        <v>153766.1656</v>
      </c>
      <c r="G1382" s="152">
        <v>10066.9042</v>
      </c>
      <c r="H1382" s="152">
        <v>92235.231</v>
      </c>
      <c r="I1382" s="152">
        <v>96159.7892</v>
      </c>
    </row>
    <row r="1383">
      <c r="A1383" s="152">
        <v>1.594044E9</v>
      </c>
      <c r="B1383" s="152">
        <v>106494.973</v>
      </c>
      <c r="C1383" s="156">
        <v>209093.0316</v>
      </c>
      <c r="D1383" s="159">
        <v>229148.07</v>
      </c>
      <c r="E1383" s="152">
        <v>34137.0309</v>
      </c>
      <c r="F1383" s="152">
        <v>153766.1656</v>
      </c>
      <c r="G1383" s="152">
        <v>10074.7177</v>
      </c>
      <c r="H1383" s="152">
        <v>92433.7712</v>
      </c>
      <c r="I1383" s="152">
        <v>96239.5906</v>
      </c>
    </row>
    <row r="1384">
      <c r="A1384" s="152">
        <v>1.5940944E9</v>
      </c>
      <c r="B1384" s="152">
        <v>108138.8286</v>
      </c>
      <c r="C1384" s="156">
        <v>210937.7685</v>
      </c>
      <c r="D1384" s="159">
        <v>232440.13</v>
      </c>
      <c r="E1384" s="152">
        <v>34171.0181</v>
      </c>
      <c r="F1384" s="152">
        <v>153744.1454</v>
      </c>
      <c r="G1384" s="152">
        <v>10085.3124</v>
      </c>
      <c r="H1384" s="152">
        <v>92310.2798</v>
      </c>
      <c r="I1384" s="152">
        <v>96801.187</v>
      </c>
    </row>
    <row r="1385">
      <c r="A1385" s="156">
        <v>1.5941808E9</v>
      </c>
      <c r="B1385" s="156">
        <v>107567.552</v>
      </c>
      <c r="C1385" s="152">
        <v>213530.8732</v>
      </c>
      <c r="D1385" s="160">
        <v>230206.72</v>
      </c>
      <c r="E1385" s="152">
        <v>34134.1312</v>
      </c>
      <c r="F1385" s="152">
        <v>153905.0007</v>
      </c>
      <c r="G1385" s="152">
        <v>10068.8171</v>
      </c>
      <c r="H1385" s="152">
        <v>92311.1805</v>
      </c>
      <c r="I1385" s="152">
        <v>96477.7143</v>
      </c>
    </row>
    <row r="1386">
      <c r="A1386" s="152">
        <v>1.5942672E9</v>
      </c>
      <c r="B1386" s="152">
        <v>107567.552</v>
      </c>
      <c r="C1386" s="156">
        <v>218975.862</v>
      </c>
      <c r="D1386" s="159">
        <v>231845.92</v>
      </c>
      <c r="E1386" s="152">
        <v>34181.6506</v>
      </c>
      <c r="F1386" s="152">
        <v>153858.1339</v>
      </c>
      <c r="G1386" s="152">
        <v>10085.0237</v>
      </c>
      <c r="H1386" s="152">
        <v>92631.3187</v>
      </c>
      <c r="I1386" s="152">
        <v>97012.8525</v>
      </c>
    </row>
    <row r="1387">
      <c r="A1387" s="156">
        <v>1.5943536E9</v>
      </c>
      <c r="B1387" s="156">
        <v>107567.552</v>
      </c>
      <c r="C1387" s="152">
        <v>225492.1452</v>
      </c>
      <c r="D1387" s="160">
        <v>230616.52</v>
      </c>
      <c r="E1387" s="152">
        <v>34193.6813</v>
      </c>
      <c r="F1387" s="152">
        <v>154134.5083</v>
      </c>
      <c r="G1387" s="152">
        <v>10069.1384</v>
      </c>
      <c r="H1387" s="152">
        <v>92568.1296</v>
      </c>
      <c r="I1387" s="152">
        <v>96594.2156</v>
      </c>
    </row>
    <row r="1388">
      <c r="A1388" s="152">
        <v>1.59444E9</v>
      </c>
      <c r="B1388" s="152">
        <v>107567.552</v>
      </c>
      <c r="C1388" s="156">
        <v>220945.4484</v>
      </c>
      <c r="D1388" s="159">
        <v>232808.95</v>
      </c>
      <c r="E1388" s="152">
        <v>34249.8892</v>
      </c>
      <c r="F1388" s="152">
        <v>154014.6321</v>
      </c>
      <c r="G1388" s="152">
        <v>10062.8845</v>
      </c>
      <c r="H1388" s="152">
        <v>92568.1296</v>
      </c>
      <c r="I1388" s="152">
        <v>96695.781</v>
      </c>
    </row>
    <row r="1389">
      <c r="A1389" s="156">
        <v>1.5946488E9</v>
      </c>
      <c r="B1389" s="156">
        <v>107567.552</v>
      </c>
      <c r="C1389" s="152">
        <v>220945.4484</v>
      </c>
      <c r="D1389" s="160">
        <v>232808.95</v>
      </c>
      <c r="E1389" s="152">
        <v>34247.2609</v>
      </c>
      <c r="F1389" s="152">
        <v>154014.6321</v>
      </c>
      <c r="G1389" s="152">
        <v>10063.2054</v>
      </c>
      <c r="H1389" s="152">
        <v>92504.2379</v>
      </c>
      <c r="I1389" s="152">
        <v>96767.0474</v>
      </c>
    </row>
    <row r="1390">
      <c r="A1390" s="156">
        <v>1.5946992E9</v>
      </c>
      <c r="B1390" s="156">
        <v>107567.552</v>
      </c>
      <c r="C1390" s="152">
        <v>207555.8733</v>
      </c>
      <c r="D1390" s="160">
        <v>230930.7</v>
      </c>
      <c r="E1390" s="152">
        <v>34183.7215</v>
      </c>
      <c r="F1390" s="152">
        <v>154033.8259</v>
      </c>
      <c r="G1390" s="152">
        <v>10071.0717</v>
      </c>
      <c r="H1390" s="152">
        <v>92559.6974</v>
      </c>
      <c r="I1390" s="152">
        <v>97076.8642</v>
      </c>
    </row>
    <row r="1391">
      <c r="A1391" s="152">
        <v>1.5947856E9</v>
      </c>
      <c r="B1391" s="152">
        <v>107567.552</v>
      </c>
      <c r="C1391" s="156">
        <v>208058.5094</v>
      </c>
      <c r="D1391" s="159">
        <v>233717.34</v>
      </c>
      <c r="E1391" s="152">
        <v>34194.322</v>
      </c>
      <c r="F1391" s="152">
        <v>154181.3751</v>
      </c>
      <c r="G1391" s="152">
        <v>10086.8326</v>
      </c>
      <c r="H1391" s="152">
        <v>92540.1952</v>
      </c>
      <c r="I1391" s="152">
        <v>97635.9002</v>
      </c>
    </row>
    <row r="1392">
      <c r="A1392" s="156">
        <v>1.594872E9</v>
      </c>
      <c r="B1392" s="156">
        <v>107567.552</v>
      </c>
      <c r="C1392" s="152">
        <v>204169.7984</v>
      </c>
      <c r="D1392" s="160">
        <v>235718.53</v>
      </c>
      <c r="E1392" s="152">
        <v>34243.8686</v>
      </c>
      <c r="F1392" s="152">
        <v>154191.6199</v>
      </c>
      <c r="G1392" s="152">
        <v>10089.4757</v>
      </c>
      <c r="H1392" s="152">
        <v>92311.8744</v>
      </c>
      <c r="I1392" s="152">
        <v>97696.0712</v>
      </c>
    </row>
    <row r="1393">
      <c r="A1393" s="152">
        <v>1.5949584E9</v>
      </c>
      <c r="B1393" s="152">
        <v>107567.552</v>
      </c>
      <c r="C1393" s="156">
        <v>205997.7885</v>
      </c>
      <c r="D1393" s="159">
        <v>234994.55</v>
      </c>
      <c r="E1393" s="152">
        <v>34180.3527</v>
      </c>
      <c r="F1393" s="152">
        <v>154261.8028</v>
      </c>
      <c r="G1393" s="152">
        <v>10080.3187</v>
      </c>
      <c r="H1393" s="152">
        <v>92342.8257</v>
      </c>
      <c r="I1393" s="152">
        <v>97445.1452</v>
      </c>
    </row>
    <row r="1394">
      <c r="A1394" s="156">
        <v>1.5950448E9</v>
      </c>
      <c r="B1394" s="156">
        <v>107567.552</v>
      </c>
      <c r="C1394" s="152">
        <v>205756.0731</v>
      </c>
      <c r="D1394" s="160">
        <v>235629.74</v>
      </c>
      <c r="E1394" s="152">
        <v>34223.5893</v>
      </c>
      <c r="F1394" s="152">
        <v>154367.0771</v>
      </c>
      <c r="G1394" s="152">
        <v>10090.3981</v>
      </c>
      <c r="H1394" s="152">
        <v>92342.8257</v>
      </c>
      <c r="I1394" s="152">
        <v>97787.8214</v>
      </c>
    </row>
    <row r="1395">
      <c r="A1395" s="152">
        <v>1.5952536E9</v>
      </c>
      <c r="B1395" s="152">
        <v>107567.552</v>
      </c>
      <c r="C1395" s="156">
        <v>205756.0731</v>
      </c>
      <c r="D1395" s="159">
        <v>235629.74</v>
      </c>
      <c r="E1395" s="152">
        <v>34208.1719</v>
      </c>
      <c r="F1395" s="152">
        <v>154367.0771</v>
      </c>
      <c r="G1395" s="152">
        <v>10093.8929</v>
      </c>
      <c r="H1395" s="152">
        <v>91817.6146</v>
      </c>
      <c r="I1395" s="152">
        <v>97907.31</v>
      </c>
    </row>
    <row r="1396">
      <c r="A1396" s="152">
        <v>1.595304E9</v>
      </c>
      <c r="B1396" s="152">
        <v>107567.552</v>
      </c>
      <c r="C1396" s="156">
        <v>208296.3914</v>
      </c>
      <c r="D1396" s="159">
        <v>237405.54</v>
      </c>
      <c r="E1396" s="152">
        <v>34194.0302</v>
      </c>
      <c r="F1396" s="152">
        <v>154476.7085</v>
      </c>
      <c r="G1396" s="152">
        <v>10095.7529</v>
      </c>
      <c r="H1396" s="152">
        <v>91884.9248</v>
      </c>
      <c r="I1396" s="152">
        <v>98024.6649</v>
      </c>
    </row>
    <row r="1397">
      <c r="A1397" s="156">
        <v>1.5953904E9</v>
      </c>
      <c r="B1397" s="156">
        <v>107567.552</v>
      </c>
      <c r="C1397" s="152">
        <v>207548.2135</v>
      </c>
      <c r="D1397" s="160">
        <v>237876.81</v>
      </c>
      <c r="E1397" s="152">
        <v>34220.7241</v>
      </c>
      <c r="F1397" s="152">
        <v>154536.6466</v>
      </c>
      <c r="G1397" s="152">
        <v>10125.5891</v>
      </c>
      <c r="H1397" s="152">
        <v>91131.4445</v>
      </c>
      <c r="I1397" s="152">
        <v>98699.3487</v>
      </c>
    </row>
    <row r="1398">
      <c r="A1398" s="152">
        <v>1.5954768E9</v>
      </c>
      <c r="B1398" s="152">
        <v>107567.552</v>
      </c>
      <c r="C1398" s="156">
        <v>206972.7617</v>
      </c>
      <c r="D1398" s="159">
        <v>239140.36</v>
      </c>
      <c r="E1398" s="152">
        <v>34182.5095</v>
      </c>
      <c r="F1398" s="152">
        <v>154650.8699</v>
      </c>
      <c r="G1398" s="152">
        <v>10136.56</v>
      </c>
      <c r="H1398" s="152">
        <v>90852.0333</v>
      </c>
      <c r="I1398" s="152">
        <v>98953.262</v>
      </c>
    </row>
    <row r="1399">
      <c r="A1399" s="156">
        <v>1.5955632E9</v>
      </c>
      <c r="B1399" s="156">
        <v>107567.552</v>
      </c>
      <c r="C1399" s="152">
        <v>206445.6257</v>
      </c>
      <c r="D1399" s="160">
        <v>236476.66</v>
      </c>
      <c r="E1399" s="152">
        <v>34232.0497</v>
      </c>
      <c r="F1399" s="152">
        <v>154758.9706</v>
      </c>
      <c r="G1399" s="152">
        <v>10136.1544</v>
      </c>
      <c r="H1399" s="152">
        <v>90502.2557</v>
      </c>
      <c r="I1399" s="152">
        <v>99213.1497</v>
      </c>
    </row>
    <row r="1400">
      <c r="A1400" s="152">
        <v>1.5956496E9</v>
      </c>
      <c r="B1400" s="152">
        <v>107567.552</v>
      </c>
      <c r="C1400" s="156">
        <v>207176.3304</v>
      </c>
      <c r="D1400" s="159">
        <v>235056.02</v>
      </c>
      <c r="E1400" s="152">
        <v>34356.35</v>
      </c>
      <c r="F1400" s="152">
        <v>154729.7669</v>
      </c>
      <c r="G1400" s="152">
        <v>10135.3683</v>
      </c>
      <c r="H1400" s="152">
        <v>90502.2557</v>
      </c>
      <c r="I1400" s="152">
        <v>99730.7914</v>
      </c>
    </row>
    <row r="1401">
      <c r="A1401" s="156">
        <v>1.5958584E9</v>
      </c>
      <c r="B1401" s="156">
        <v>107567.552</v>
      </c>
      <c r="C1401" s="152">
        <v>207176.3304</v>
      </c>
      <c r="D1401" s="160">
        <v>235056.02</v>
      </c>
      <c r="E1401" s="152">
        <v>34381.3104</v>
      </c>
      <c r="F1401" s="152">
        <v>154729.7669</v>
      </c>
      <c r="G1401" s="152">
        <v>10131.1958</v>
      </c>
      <c r="H1401" s="152">
        <v>90211.2486</v>
      </c>
      <c r="I1401" s="152">
        <v>99679.1552</v>
      </c>
    </row>
    <row r="1402">
      <c r="A1402" s="156">
        <v>1.5959088E9</v>
      </c>
      <c r="B1402" s="156">
        <v>107567.552</v>
      </c>
      <c r="C1402" s="152">
        <v>208880.4713</v>
      </c>
      <c r="D1402" s="160">
        <v>236654.24</v>
      </c>
      <c r="E1402" s="152">
        <v>34548.6696</v>
      </c>
      <c r="F1402" s="152">
        <v>154659.584</v>
      </c>
      <c r="G1402" s="152">
        <v>10146.6256</v>
      </c>
      <c r="H1402" s="152">
        <v>90076.3177</v>
      </c>
      <c r="I1402" s="152">
        <v>100692.2479</v>
      </c>
    </row>
    <row r="1403">
      <c r="A1403" s="152">
        <v>1.5959952E9</v>
      </c>
      <c r="B1403" s="152">
        <v>107567.552</v>
      </c>
      <c r="C1403" s="156">
        <v>209953.1279</v>
      </c>
      <c r="D1403" s="159">
        <v>235254.09</v>
      </c>
      <c r="E1403" s="152">
        <v>34654.2878</v>
      </c>
      <c r="F1403" s="152">
        <v>154717.9915</v>
      </c>
      <c r="G1403" s="152">
        <v>10135.9003</v>
      </c>
      <c r="H1403" s="152">
        <v>89947.3445</v>
      </c>
      <c r="I1403" s="152">
        <v>100267.6366</v>
      </c>
    </row>
    <row r="1404">
      <c r="A1404" s="156">
        <v>1.5960816E9</v>
      </c>
      <c r="B1404" s="156">
        <v>107567.552</v>
      </c>
      <c r="C1404" s="152">
        <v>216198.7082</v>
      </c>
      <c r="D1404" s="160">
        <v>237951.94</v>
      </c>
      <c r="E1404" s="152">
        <v>34698.7662</v>
      </c>
      <c r="F1404" s="152">
        <v>154861.4185</v>
      </c>
      <c r="G1404" s="152">
        <v>10147.7682</v>
      </c>
      <c r="H1404" s="152">
        <v>89568.9556</v>
      </c>
      <c r="I1404" s="152">
        <v>100797.2272</v>
      </c>
    </row>
    <row r="1405">
      <c r="A1405" s="152">
        <v>1.596168E9</v>
      </c>
      <c r="B1405" s="152">
        <v>107567.552</v>
      </c>
      <c r="C1405" s="156">
        <v>221729.6693</v>
      </c>
      <c r="D1405" s="159">
        <v>237159.66</v>
      </c>
      <c r="E1405" s="152">
        <v>34768.6036</v>
      </c>
      <c r="F1405" s="152">
        <v>154930.0707</v>
      </c>
      <c r="G1405" s="152">
        <v>10144.9292</v>
      </c>
      <c r="H1405" s="152">
        <v>89411.866</v>
      </c>
      <c r="I1405" s="152">
        <v>101577.7438</v>
      </c>
    </row>
    <row r="1406">
      <c r="A1406" s="156">
        <v>1.5962544E9</v>
      </c>
      <c r="B1406" s="156">
        <v>107567.552</v>
      </c>
      <c r="C1406" s="152">
        <v>225876.3886</v>
      </c>
      <c r="D1406" s="160">
        <v>238908.14</v>
      </c>
      <c r="E1406" s="152">
        <v>34550.2455</v>
      </c>
      <c r="F1406" s="152">
        <v>155022.5086</v>
      </c>
      <c r="G1406" s="152">
        <v>10135.9638</v>
      </c>
      <c r="H1406" s="152">
        <v>89411.866</v>
      </c>
      <c r="I1406" s="152">
        <v>100781.4376</v>
      </c>
    </row>
    <row r="1407">
      <c r="A1407" s="152">
        <v>1.5964632E9</v>
      </c>
      <c r="B1407" s="152">
        <v>107567.552</v>
      </c>
      <c r="C1407" s="156">
        <v>225876.3886</v>
      </c>
      <c r="D1407" s="159">
        <v>238908.14</v>
      </c>
      <c r="E1407" s="152">
        <v>34565.6433</v>
      </c>
      <c r="F1407" s="152">
        <v>155022.5086</v>
      </c>
      <c r="G1407" s="152">
        <v>10135.8717</v>
      </c>
      <c r="H1407" s="152">
        <v>90018.5069</v>
      </c>
      <c r="I1407" s="152">
        <v>100802.3481</v>
      </c>
    </row>
    <row r="1408">
      <c r="A1408" s="152">
        <v>1.5965136E9</v>
      </c>
      <c r="B1408" s="152">
        <v>107567.552</v>
      </c>
      <c r="C1408" s="156">
        <v>239224.69</v>
      </c>
      <c r="D1408" s="160">
        <v>240458.55</v>
      </c>
      <c r="E1408" s="152">
        <v>34521.5541</v>
      </c>
      <c r="F1408" s="152">
        <v>156053.8809</v>
      </c>
      <c r="G1408" s="152">
        <v>10128.8277</v>
      </c>
      <c r="H1408" s="152">
        <v>90121.3086</v>
      </c>
      <c r="I1408" s="152">
        <v>100621.835</v>
      </c>
    </row>
    <row r="1409">
      <c r="A1409" s="156">
        <v>1.5966E9</v>
      </c>
      <c r="B1409" s="156">
        <v>107567.552</v>
      </c>
      <c r="C1409" s="152">
        <v>240911.2861</v>
      </c>
      <c r="D1409" s="159">
        <v>241325.96</v>
      </c>
      <c r="E1409" s="152">
        <v>34548.5739</v>
      </c>
      <c r="F1409" s="152">
        <v>156657.519</v>
      </c>
      <c r="G1409" s="152">
        <v>10152.8449</v>
      </c>
      <c r="H1409" s="152">
        <v>89785.6313</v>
      </c>
      <c r="I1409" s="152">
        <v>101079.7323</v>
      </c>
    </row>
    <row r="1410">
      <c r="A1410" s="152">
        <v>1.5966864E9</v>
      </c>
      <c r="B1410" s="152">
        <v>107567.552</v>
      </c>
      <c r="C1410" s="156">
        <v>238979.5018</v>
      </c>
      <c r="D1410" s="160">
        <v>242726.11</v>
      </c>
      <c r="E1410" s="152">
        <v>34713.499</v>
      </c>
      <c r="F1410" s="152">
        <v>157640.5288</v>
      </c>
      <c r="G1410" s="152">
        <v>10165.3175</v>
      </c>
      <c r="H1410" s="152">
        <v>89541.4497</v>
      </c>
      <c r="I1410" s="152">
        <v>101576.4635</v>
      </c>
    </row>
    <row r="1411">
      <c r="A1411" s="156">
        <v>1.5967728E9</v>
      </c>
      <c r="B1411" s="156">
        <v>107567.552</v>
      </c>
      <c r="C1411" s="152">
        <v>229489.6959</v>
      </c>
      <c r="D1411" s="159">
        <v>244242.37</v>
      </c>
      <c r="E1411" s="152">
        <v>34935.0943</v>
      </c>
      <c r="F1411" s="152">
        <v>158688.1899</v>
      </c>
      <c r="G1411" s="152">
        <v>10163.4635</v>
      </c>
      <c r="H1411" s="152">
        <v>89555.1748</v>
      </c>
      <c r="I1411" s="152">
        <v>101606.7624</v>
      </c>
    </row>
    <row r="1412">
      <c r="A1412" s="152">
        <v>1.5968592E9</v>
      </c>
      <c r="B1412" s="152">
        <v>107567.552</v>
      </c>
      <c r="C1412" s="156">
        <v>223416.3355</v>
      </c>
      <c r="D1412" s="160">
        <v>244406.29</v>
      </c>
      <c r="E1412" s="152">
        <v>34897.9211</v>
      </c>
      <c r="F1412" s="152">
        <v>158797.6601</v>
      </c>
      <c r="G1412" s="152">
        <v>10144.9645</v>
      </c>
      <c r="H1412" s="152">
        <v>89555.1748</v>
      </c>
      <c r="I1412" s="152">
        <v>100841.6086</v>
      </c>
    </row>
    <row r="1413">
      <c r="A1413" s="156">
        <v>1.597068E9</v>
      </c>
      <c r="B1413" s="156">
        <v>107567.552</v>
      </c>
      <c r="C1413" s="152">
        <v>223416.3355</v>
      </c>
      <c r="D1413" s="159">
        <v>244406.29</v>
      </c>
      <c r="E1413" s="152">
        <v>34956.1064</v>
      </c>
      <c r="F1413" s="152">
        <v>158797.6601</v>
      </c>
      <c r="G1413" s="152">
        <v>10143.0287</v>
      </c>
      <c r="H1413" s="152">
        <v>89773.8848</v>
      </c>
      <c r="I1413" s="152">
        <v>100800.6411</v>
      </c>
    </row>
    <row r="1414">
      <c r="A1414" s="156">
        <v>1.5971184E9</v>
      </c>
      <c r="B1414" s="156">
        <v>107567.552</v>
      </c>
      <c r="C1414" s="152">
        <v>218943.8888</v>
      </c>
      <c r="D1414" s="159">
        <v>245089.29</v>
      </c>
      <c r="E1414" s="152">
        <v>34966.16</v>
      </c>
      <c r="F1414" s="152">
        <v>159277.8693</v>
      </c>
      <c r="G1414" s="152">
        <v>10138.2799</v>
      </c>
      <c r="H1414" s="152">
        <v>89742.9251</v>
      </c>
      <c r="I1414" s="152">
        <v>100416.9974</v>
      </c>
    </row>
    <row r="1415">
      <c r="A1415" s="152">
        <v>1.5972048E9</v>
      </c>
      <c r="B1415" s="152">
        <v>107567.552</v>
      </c>
      <c r="C1415" s="156">
        <v>216733.4652</v>
      </c>
      <c r="D1415" s="160">
        <v>243197.38</v>
      </c>
      <c r="E1415" s="152">
        <v>34764.0746</v>
      </c>
      <c r="F1415" s="152">
        <v>157977.0257</v>
      </c>
      <c r="G1415" s="152">
        <v>10144.7552</v>
      </c>
      <c r="H1415" s="152">
        <v>89712.078</v>
      </c>
      <c r="I1415" s="152">
        <v>100406.3287</v>
      </c>
    </row>
    <row r="1416">
      <c r="A1416" s="156">
        <v>1.5972912E9</v>
      </c>
      <c r="B1416" s="156">
        <v>107567.552</v>
      </c>
      <c r="C1416" s="152">
        <v>215315.1377</v>
      </c>
      <c r="D1416" s="159">
        <v>246366.5</v>
      </c>
      <c r="E1416" s="152">
        <v>34813.7439</v>
      </c>
      <c r="F1416" s="152">
        <v>160154.5573</v>
      </c>
      <c r="G1416" s="152">
        <v>10168.7134</v>
      </c>
      <c r="H1416" s="152">
        <v>89646.9974</v>
      </c>
      <c r="I1416" s="152">
        <v>100912.0216</v>
      </c>
    </row>
    <row r="1417">
      <c r="A1417" s="152">
        <v>1.5973776E9</v>
      </c>
      <c r="B1417" s="152">
        <v>107567.552</v>
      </c>
      <c r="C1417" s="156">
        <v>217608.4495</v>
      </c>
      <c r="D1417" s="160">
        <v>245949.87</v>
      </c>
      <c r="E1417" s="152">
        <v>34810.4296</v>
      </c>
      <c r="F1417" s="152">
        <v>159876.9746</v>
      </c>
      <c r="G1417" s="152">
        <v>10171.7078</v>
      </c>
      <c r="H1417" s="152">
        <v>89618.5202</v>
      </c>
      <c r="I1417" s="152">
        <v>101095.5219</v>
      </c>
    </row>
    <row r="1418">
      <c r="A1418" s="156">
        <v>1.597464E9</v>
      </c>
      <c r="B1418" s="156">
        <v>107567.552</v>
      </c>
      <c r="C1418" s="152">
        <v>216866.0887</v>
      </c>
      <c r="D1418" s="159">
        <v>245956.7</v>
      </c>
      <c r="E1418" s="152">
        <v>34903.3445</v>
      </c>
      <c r="F1418" s="152">
        <v>159873.8346</v>
      </c>
      <c r="G1418" s="152">
        <v>10169.5613</v>
      </c>
      <c r="H1418" s="152">
        <v>89618.5202</v>
      </c>
      <c r="I1418" s="152">
        <v>101324.684</v>
      </c>
    </row>
    <row r="1419">
      <c r="A1419" s="152">
        <v>1.5976728E9</v>
      </c>
      <c r="B1419" s="152">
        <v>107567.552</v>
      </c>
      <c r="C1419" s="156">
        <v>216866.0887</v>
      </c>
      <c r="D1419" s="160">
        <v>245956.7</v>
      </c>
      <c r="E1419" s="152">
        <v>34907.3628</v>
      </c>
      <c r="F1419" s="152">
        <v>159873.8346</v>
      </c>
      <c r="G1419" s="152">
        <v>10173.5881</v>
      </c>
      <c r="H1419" s="152">
        <v>90094.9264</v>
      </c>
      <c r="I1419" s="152">
        <v>101404.912</v>
      </c>
    </row>
    <row r="1420">
      <c r="A1420" s="152">
        <v>1.5977232E9</v>
      </c>
      <c r="B1420" s="152">
        <v>107567.552</v>
      </c>
      <c r="C1420" s="156">
        <v>217371.9483</v>
      </c>
      <c r="D1420" s="160">
        <v>246687.51</v>
      </c>
      <c r="E1420" s="152">
        <v>35020.5626</v>
      </c>
      <c r="F1420" s="152">
        <v>160384.1714</v>
      </c>
      <c r="G1420" s="152">
        <v>10179.1193</v>
      </c>
      <c r="H1420" s="152">
        <v>90748.3602</v>
      </c>
      <c r="I1420" s="152">
        <v>101598.6543</v>
      </c>
    </row>
    <row r="1421">
      <c r="A1421" s="156">
        <v>1.5978096E9</v>
      </c>
      <c r="B1421" s="156">
        <v>107567.552</v>
      </c>
      <c r="C1421" s="152">
        <v>218804.6442</v>
      </c>
      <c r="D1421" s="159">
        <v>247186.1</v>
      </c>
      <c r="E1421" s="152">
        <v>35140.4576</v>
      </c>
      <c r="F1421" s="152">
        <v>160723.1191</v>
      </c>
      <c r="G1421" s="152">
        <v>10183.6655</v>
      </c>
      <c r="H1421" s="152">
        <v>90854.4323</v>
      </c>
      <c r="I1421" s="152">
        <v>102212.3136</v>
      </c>
    </row>
    <row r="1422">
      <c r="A1422" s="152">
        <v>1.597896E9</v>
      </c>
      <c r="B1422" s="152">
        <v>107567.552</v>
      </c>
      <c r="C1422" s="156">
        <v>220423.3471</v>
      </c>
      <c r="D1422" s="160">
        <v>246223.07</v>
      </c>
      <c r="E1422" s="152">
        <v>34890.7475</v>
      </c>
      <c r="F1422" s="152">
        <v>160059.0869</v>
      </c>
      <c r="G1422" s="152">
        <v>10164.9318</v>
      </c>
      <c r="H1422" s="152">
        <v>90104.9829</v>
      </c>
      <c r="I1422" s="152">
        <v>101335.3526</v>
      </c>
    </row>
    <row r="1423">
      <c r="A1423" s="156">
        <v>1.5979824E9</v>
      </c>
      <c r="B1423" s="156">
        <v>107567.552</v>
      </c>
      <c r="C1423" s="152">
        <v>219582.2319</v>
      </c>
      <c r="D1423" s="159">
        <v>246940.22</v>
      </c>
      <c r="E1423" s="152">
        <v>34983.9977</v>
      </c>
      <c r="F1423" s="152">
        <v>160555.0079</v>
      </c>
      <c r="G1423" s="152">
        <v>10169.4021</v>
      </c>
      <c r="H1423" s="152">
        <v>90519.6085</v>
      </c>
      <c r="I1423" s="152">
        <v>101555.1263</v>
      </c>
    </row>
    <row r="1424">
      <c r="A1424" s="152">
        <v>1.5980688E9</v>
      </c>
      <c r="B1424" s="152">
        <v>107567.552</v>
      </c>
      <c r="C1424" s="156">
        <v>220936.3289</v>
      </c>
      <c r="D1424" s="160">
        <v>247759.82</v>
      </c>
      <c r="E1424" s="152">
        <v>34958.2913</v>
      </c>
      <c r="F1424" s="152">
        <v>161120.2895</v>
      </c>
      <c r="G1424" s="152">
        <v>10161.9858</v>
      </c>
      <c r="H1424" s="152">
        <v>90519.6085</v>
      </c>
      <c r="I1424" s="152">
        <v>100928.6646</v>
      </c>
    </row>
    <row r="1425">
      <c r="A1425" s="156">
        <v>1.5982776E9</v>
      </c>
      <c r="B1425" s="156">
        <v>107567.552</v>
      </c>
      <c r="C1425" s="152">
        <v>220936.3289</v>
      </c>
      <c r="D1425" s="159">
        <v>247759.82</v>
      </c>
      <c r="E1425" s="152">
        <v>34989.7513</v>
      </c>
      <c r="F1425" s="152">
        <v>161120.2895</v>
      </c>
      <c r="G1425" s="152">
        <v>10161.7995</v>
      </c>
      <c r="H1425" s="152">
        <v>89925.8531</v>
      </c>
      <c r="I1425" s="152">
        <v>100947.0146</v>
      </c>
    </row>
    <row r="1426">
      <c r="A1426" s="156">
        <v>1.598328E9</v>
      </c>
      <c r="B1426" s="156">
        <v>107567.552</v>
      </c>
      <c r="C1426" s="152">
        <v>219144.0639</v>
      </c>
      <c r="D1426" s="159">
        <v>250109.34</v>
      </c>
      <c r="E1426" s="152">
        <v>35013.7602</v>
      </c>
      <c r="F1426" s="152">
        <v>162752.6377</v>
      </c>
      <c r="G1426" s="152">
        <v>10162.1743</v>
      </c>
      <c r="H1426" s="152">
        <v>89765.5114</v>
      </c>
      <c r="I1426" s="152">
        <v>100907.3274</v>
      </c>
    </row>
    <row r="1427">
      <c r="A1427" s="152">
        <v>1.5984144E9</v>
      </c>
      <c r="B1427" s="152">
        <v>107567.552</v>
      </c>
      <c r="C1427" s="156">
        <v>218806.9151</v>
      </c>
      <c r="D1427" s="160">
        <v>250928.94</v>
      </c>
      <c r="E1427" s="152">
        <v>34972.3167</v>
      </c>
      <c r="F1427" s="152">
        <v>163308.3568</v>
      </c>
      <c r="G1427" s="152">
        <v>10176.6692</v>
      </c>
      <c r="H1427" s="152">
        <v>89970.3242</v>
      </c>
      <c r="I1427" s="152">
        <v>101253.8443</v>
      </c>
    </row>
    <row r="1428">
      <c r="A1428" s="156">
        <v>1.5985008E9</v>
      </c>
      <c r="B1428" s="156">
        <v>107567.552</v>
      </c>
      <c r="C1428" s="152">
        <v>219114.9285</v>
      </c>
      <c r="D1428" s="159">
        <v>253285.29</v>
      </c>
      <c r="E1428" s="152">
        <v>35023.741</v>
      </c>
      <c r="F1428" s="152">
        <v>164954.1052</v>
      </c>
      <c r="G1428" s="152">
        <v>10177.4601</v>
      </c>
      <c r="H1428" s="152">
        <v>90273.7013</v>
      </c>
      <c r="I1428" s="152">
        <v>101303.7735</v>
      </c>
    </row>
    <row r="1429">
      <c r="A1429" s="152">
        <v>1.5985872E9</v>
      </c>
      <c r="B1429" s="152">
        <v>107567.552</v>
      </c>
      <c r="C1429" s="156">
        <v>216632.5408</v>
      </c>
      <c r="D1429" s="160">
        <v>253804.37</v>
      </c>
      <c r="E1429" s="152">
        <v>34882.0836</v>
      </c>
      <c r="F1429" s="152">
        <v>165302.341</v>
      </c>
      <c r="G1429" s="152">
        <v>10187.8952</v>
      </c>
      <c r="H1429" s="152">
        <v>90265.8512</v>
      </c>
      <c r="I1429" s="152">
        <v>101137.3429</v>
      </c>
    </row>
    <row r="1430">
      <c r="A1430" s="156">
        <v>1.5986736E9</v>
      </c>
      <c r="B1430" s="156">
        <v>107567.552</v>
      </c>
      <c r="C1430" s="152">
        <v>215549.8223</v>
      </c>
      <c r="D1430" s="159">
        <v>255341.12</v>
      </c>
      <c r="E1430" s="152">
        <v>35080.1722</v>
      </c>
      <c r="F1430" s="152">
        <v>166363.4046</v>
      </c>
      <c r="G1430" s="152">
        <v>10195.0701</v>
      </c>
      <c r="H1430" s="152">
        <v>90265.8512</v>
      </c>
      <c r="I1430" s="152">
        <v>101853.8478</v>
      </c>
    </row>
    <row r="1431">
      <c r="A1431" s="152">
        <v>1.5988824E9</v>
      </c>
      <c r="B1431" s="152">
        <v>107567.552</v>
      </c>
      <c r="C1431" s="156">
        <v>215549.8223</v>
      </c>
      <c r="D1431" s="160">
        <v>255341.12</v>
      </c>
      <c r="E1431" s="152">
        <v>35037.0338</v>
      </c>
      <c r="F1431" s="152">
        <v>166363.4046</v>
      </c>
      <c r="G1431" s="152">
        <v>10200.2046</v>
      </c>
      <c r="H1431" s="152">
        <v>91045.2709</v>
      </c>
      <c r="I1431" s="152">
        <v>101960.9608</v>
      </c>
    </row>
    <row r="1432">
      <c r="A1432" s="152">
        <v>1.5989328E9</v>
      </c>
      <c r="B1432" s="152">
        <v>107567.552</v>
      </c>
      <c r="C1432" s="156">
        <v>215539.7823</v>
      </c>
      <c r="D1432" s="160">
        <v>254473.71</v>
      </c>
      <c r="E1432" s="152">
        <v>34991.708</v>
      </c>
      <c r="F1432" s="152">
        <v>165777.4189</v>
      </c>
      <c r="G1432" s="152">
        <v>10210.242</v>
      </c>
      <c r="H1432" s="152">
        <v>91649.5857</v>
      </c>
      <c r="I1432" s="152">
        <v>102128.6716</v>
      </c>
    </row>
    <row r="1433">
      <c r="A1433" s="156">
        <v>1.5990192E9</v>
      </c>
      <c r="B1433" s="156">
        <v>107567.552</v>
      </c>
      <c r="C1433" s="152">
        <v>224132.4723</v>
      </c>
      <c r="D1433" s="159">
        <v>256761.55</v>
      </c>
      <c r="E1433" s="152">
        <v>35018.5856</v>
      </c>
      <c r="F1433" s="152">
        <v>167324.1445</v>
      </c>
      <c r="G1433" s="152">
        <v>10198.1611</v>
      </c>
      <c r="H1433" s="152">
        <v>91516.9267</v>
      </c>
      <c r="I1433" s="152">
        <v>102008.7562</v>
      </c>
    </row>
    <row r="1434">
      <c r="A1434" s="152">
        <v>1.5991056E9</v>
      </c>
      <c r="B1434" s="152">
        <v>107567.552</v>
      </c>
      <c r="C1434" s="156">
        <v>222504.7823</v>
      </c>
      <c r="D1434" s="160">
        <v>259941.01</v>
      </c>
      <c r="E1434" s="152">
        <v>34975.8327</v>
      </c>
      <c r="F1434" s="152">
        <v>169746.2585</v>
      </c>
      <c r="G1434" s="152">
        <v>10188.8909</v>
      </c>
      <c r="H1434" s="152">
        <v>91174.2117</v>
      </c>
      <c r="I1434" s="152">
        <v>101351.9956</v>
      </c>
    </row>
    <row r="1435">
      <c r="A1435" s="156">
        <v>1.599192E9</v>
      </c>
      <c r="B1435" s="156">
        <v>107567.552</v>
      </c>
      <c r="C1435" s="152">
        <v>212643.3923</v>
      </c>
      <c r="D1435" s="159">
        <v>253795.65</v>
      </c>
      <c r="E1435" s="152">
        <v>35063.777</v>
      </c>
      <c r="F1435" s="152">
        <v>163915.1772</v>
      </c>
      <c r="G1435" s="152">
        <v>10175.2549</v>
      </c>
      <c r="H1435" s="152">
        <v>90822.5033</v>
      </c>
      <c r="I1435" s="152">
        <v>101315.2956</v>
      </c>
    </row>
    <row r="1436">
      <c r="A1436" s="152">
        <v>1.5992784E9</v>
      </c>
      <c r="B1436" s="152">
        <v>107567.552</v>
      </c>
      <c r="C1436" s="156">
        <v>208807.6623</v>
      </c>
      <c r="D1436" s="160">
        <v>251211.84</v>
      </c>
      <c r="E1436" s="152">
        <v>35055.6023</v>
      </c>
      <c r="F1436" s="152">
        <v>162591.6443</v>
      </c>
      <c r="G1436" s="152">
        <v>10182.7122</v>
      </c>
      <c r="H1436" s="152">
        <v>90822.5033</v>
      </c>
      <c r="I1436" s="152">
        <v>101287.9839</v>
      </c>
    </row>
    <row r="1437">
      <c r="A1437" s="156">
        <v>1.5995736E9</v>
      </c>
      <c r="B1437" s="156">
        <v>107567.552</v>
      </c>
      <c r="C1437" s="152">
        <v>208807.6623</v>
      </c>
      <c r="D1437" s="159">
        <v>251211.84</v>
      </c>
      <c r="E1437" s="152">
        <v>35047.5551</v>
      </c>
      <c r="F1437" s="152">
        <v>162591.6443</v>
      </c>
      <c r="G1437" s="152">
        <v>10190.4001</v>
      </c>
      <c r="H1437" s="152">
        <v>91154.2798</v>
      </c>
      <c r="I1437" s="152">
        <v>101121.9801</v>
      </c>
    </row>
    <row r="1438">
      <c r="A1438" s="156">
        <v>1.599624E9</v>
      </c>
      <c r="B1438" s="156">
        <v>106463.267</v>
      </c>
      <c r="C1438" s="152">
        <v>207190.0323</v>
      </c>
      <c r="D1438" s="159">
        <v>246771.16</v>
      </c>
      <c r="E1438" s="152">
        <v>35138.3592</v>
      </c>
      <c r="F1438" s="152">
        <v>158173.1354</v>
      </c>
      <c r="G1438" s="152">
        <v>10175.018</v>
      </c>
      <c r="H1438" s="152">
        <v>92267.3826</v>
      </c>
      <c r="I1438" s="152">
        <v>100678.1653</v>
      </c>
    </row>
    <row r="1439">
      <c r="A1439" s="152">
        <v>1.5997104E9</v>
      </c>
      <c r="B1439" s="152">
        <v>107808.0492</v>
      </c>
      <c r="C1439" s="156">
        <v>207134.9423</v>
      </c>
      <c r="D1439" s="160">
        <v>249987.86</v>
      </c>
      <c r="E1439" s="152">
        <v>35086.2145</v>
      </c>
      <c r="F1439" s="152">
        <v>161268.7135</v>
      </c>
      <c r="G1439" s="152">
        <v>10183.0279</v>
      </c>
      <c r="H1439" s="152">
        <v>91821.7299</v>
      </c>
      <c r="I1439" s="152">
        <v>100993.1031</v>
      </c>
    </row>
    <row r="1440">
      <c r="A1440" s="156">
        <v>1.5997968E9</v>
      </c>
      <c r="B1440" s="156">
        <v>107808.0492</v>
      </c>
      <c r="C1440" s="152">
        <v>208998.5423</v>
      </c>
      <c r="D1440" s="159">
        <v>247260.79</v>
      </c>
      <c r="E1440" s="152">
        <v>35068.9817</v>
      </c>
      <c r="F1440" s="152">
        <v>158471.8393</v>
      </c>
      <c r="G1440" s="152">
        <v>10187.3162</v>
      </c>
      <c r="H1440" s="152">
        <v>92465.7362</v>
      </c>
      <c r="I1440" s="152">
        <v>101161.2406</v>
      </c>
    </row>
    <row r="1441">
      <c r="A1441" s="152">
        <v>1.5998832E9</v>
      </c>
      <c r="B1441" s="152">
        <v>107808.0492</v>
      </c>
      <c r="C1441" s="156">
        <v>209216.9423</v>
      </c>
      <c r="D1441" s="160">
        <v>247474.35</v>
      </c>
      <c r="E1441" s="152">
        <v>35094.6176</v>
      </c>
      <c r="F1441" s="152">
        <v>158563.0102</v>
      </c>
      <c r="G1441" s="152">
        <v>10189.3356</v>
      </c>
      <c r="H1441" s="152">
        <v>92465.7362</v>
      </c>
      <c r="I1441" s="152">
        <v>101360.9573</v>
      </c>
    </row>
    <row r="1442">
      <c r="A1442" s="156">
        <v>1.600092E9</v>
      </c>
      <c r="B1442" s="156">
        <v>107808.0492</v>
      </c>
      <c r="C1442" s="152">
        <v>209216.9423</v>
      </c>
      <c r="D1442" s="159">
        <v>247474.35</v>
      </c>
      <c r="E1442" s="152">
        <v>35100.102</v>
      </c>
      <c r="F1442" s="152">
        <v>158563.0102</v>
      </c>
      <c r="G1442" s="152">
        <v>10188.0378</v>
      </c>
      <c r="H1442" s="152">
        <v>92337.9896</v>
      </c>
      <c r="I1442" s="152">
        <v>101307.6142</v>
      </c>
    </row>
    <row r="1443">
      <c r="A1443" s="156">
        <v>1.6001424E9</v>
      </c>
      <c r="B1443" s="156">
        <v>107808.0492</v>
      </c>
      <c r="C1443" s="152">
        <v>208118.9223</v>
      </c>
      <c r="D1443" s="159">
        <v>249727.94</v>
      </c>
      <c r="E1443" s="152">
        <v>35185.8189</v>
      </c>
      <c r="F1443" s="152">
        <v>160637.2148</v>
      </c>
      <c r="G1443" s="152">
        <v>10179.892</v>
      </c>
      <c r="H1443" s="152">
        <v>92353.5256</v>
      </c>
      <c r="I1443" s="152">
        <v>101535.496</v>
      </c>
    </row>
    <row r="1444">
      <c r="A1444" s="152">
        <v>1.6002288E9</v>
      </c>
      <c r="B1444" s="152">
        <v>107808.0492</v>
      </c>
      <c r="C1444" s="156">
        <v>208050.0823</v>
      </c>
      <c r="D1444" s="160">
        <v>250460.77</v>
      </c>
      <c r="E1444" s="152">
        <v>35244.7254</v>
      </c>
      <c r="F1444" s="152">
        <v>161451.2404</v>
      </c>
      <c r="G1444" s="152">
        <v>10176.585</v>
      </c>
      <c r="H1444" s="152">
        <v>92406.1007</v>
      </c>
      <c r="I1444" s="152">
        <v>101320.4165</v>
      </c>
    </row>
    <row r="1445">
      <c r="A1445" s="156">
        <v>1.6003152E9</v>
      </c>
      <c r="B1445" s="156">
        <v>107808.0492</v>
      </c>
      <c r="C1445" s="152">
        <v>207922.6223</v>
      </c>
      <c r="D1445" s="159">
        <v>249591.33</v>
      </c>
      <c r="E1445" s="152">
        <v>35311.9807</v>
      </c>
      <c r="F1445" s="152">
        <v>160810.0378</v>
      </c>
      <c r="G1445" s="152">
        <v>10170.27</v>
      </c>
      <c r="H1445" s="152">
        <v>92465.5906</v>
      </c>
      <c r="I1445" s="152">
        <v>100999.0775</v>
      </c>
    </row>
    <row r="1446">
      <c r="A1446" s="152">
        <v>1.6004016E9</v>
      </c>
      <c r="B1446" s="152">
        <v>107808.0492</v>
      </c>
      <c r="C1446" s="156">
        <v>208443.2023</v>
      </c>
      <c r="D1446" s="160">
        <v>248930.51</v>
      </c>
      <c r="E1446" s="152">
        <v>35438.3004</v>
      </c>
      <c r="F1446" s="152">
        <v>159418.0184</v>
      </c>
      <c r="G1446" s="152">
        <v>10169.9224</v>
      </c>
      <c r="H1446" s="152">
        <v>92460.0565</v>
      </c>
      <c r="I1446" s="152">
        <v>101362.2375</v>
      </c>
    </row>
    <row r="1447">
      <c r="A1447" s="156">
        <v>1.600488E9</v>
      </c>
      <c r="B1447" s="156">
        <v>107808.0492</v>
      </c>
      <c r="C1447" s="152">
        <v>209656.6123</v>
      </c>
      <c r="D1447" s="159">
        <v>246083.93</v>
      </c>
      <c r="E1447" s="152">
        <v>35471.9996</v>
      </c>
      <c r="F1447" s="152">
        <v>157576.2015</v>
      </c>
      <c r="G1447" s="152">
        <v>10161.8025</v>
      </c>
      <c r="H1447" s="152">
        <v>92460.0565</v>
      </c>
      <c r="I1447" s="152">
        <v>101302.0665</v>
      </c>
    </row>
    <row r="1448">
      <c r="A1448" s="152">
        <v>1.6006968E9</v>
      </c>
      <c r="B1448" s="152">
        <v>107808.0492</v>
      </c>
      <c r="C1448" s="156">
        <v>209656.6123</v>
      </c>
      <c r="D1448" s="160">
        <v>246083.93</v>
      </c>
      <c r="E1448" s="152">
        <v>35478.3424</v>
      </c>
      <c r="F1448" s="152">
        <v>157576.2015</v>
      </c>
      <c r="G1448" s="152">
        <v>10161.0504</v>
      </c>
      <c r="H1448" s="152">
        <v>92443.75</v>
      </c>
      <c r="I1448" s="152">
        <v>101350.7154</v>
      </c>
    </row>
    <row r="1449">
      <c r="A1449" s="152">
        <v>1.6007472E9</v>
      </c>
      <c r="B1449" s="152">
        <v>107808.0492</v>
      </c>
      <c r="C1449" s="156">
        <v>212051.6323</v>
      </c>
      <c r="D1449" s="159">
        <v>244495.72</v>
      </c>
      <c r="E1449" s="152">
        <v>35526.7448</v>
      </c>
      <c r="F1449" s="152">
        <v>155846.8976</v>
      </c>
      <c r="G1449" s="152">
        <v>10163.7394</v>
      </c>
      <c r="H1449" s="152">
        <v>92847.0517</v>
      </c>
      <c r="I1449" s="152">
        <v>100644.8792</v>
      </c>
    </row>
    <row r="1450">
      <c r="A1450" s="156">
        <v>1.6008336E9</v>
      </c>
      <c r="B1450" s="156">
        <v>107808.0492</v>
      </c>
      <c r="C1450" s="152">
        <v>211338.6923</v>
      </c>
      <c r="D1450" s="160">
        <v>246157.08</v>
      </c>
      <c r="E1450" s="152">
        <v>35503.4027</v>
      </c>
      <c r="F1450" s="152">
        <v>157418.407</v>
      </c>
      <c r="G1450" s="152">
        <v>10174.89</v>
      </c>
      <c r="H1450" s="152">
        <v>93309.7655</v>
      </c>
      <c r="I1450" s="152">
        <v>100159.6701</v>
      </c>
    </row>
    <row r="1451">
      <c r="A1451" s="152">
        <v>1.60092E9</v>
      </c>
      <c r="B1451" s="152">
        <v>107808.0492</v>
      </c>
      <c r="C1451" s="156">
        <v>211410.9323</v>
      </c>
      <c r="D1451" s="159">
        <v>242306.92</v>
      </c>
      <c r="E1451" s="152">
        <v>35489.2354</v>
      </c>
      <c r="F1451" s="152">
        <v>153785.5234</v>
      </c>
      <c r="G1451" s="152">
        <v>10163.3398</v>
      </c>
      <c r="H1451" s="152">
        <v>93510.5941</v>
      </c>
      <c r="I1451" s="152">
        <v>99739.753</v>
      </c>
    </row>
    <row r="1452">
      <c r="A1452" s="156">
        <v>1.6010064E9</v>
      </c>
      <c r="B1452" s="156">
        <v>107808.0492</v>
      </c>
      <c r="C1452" s="152">
        <v>211689.5723</v>
      </c>
      <c r="D1452" s="160">
        <v>242975.53</v>
      </c>
      <c r="E1452" s="152">
        <v>35380.7061</v>
      </c>
      <c r="F1452" s="152">
        <v>154195.5331</v>
      </c>
      <c r="G1452" s="152">
        <v>10164.692</v>
      </c>
      <c r="H1452" s="152">
        <v>93534.8124</v>
      </c>
      <c r="I1452" s="152">
        <v>99884.4196</v>
      </c>
    </row>
    <row r="1453">
      <c r="A1453" s="152">
        <v>1.6010928E9</v>
      </c>
      <c r="B1453" s="152">
        <v>107808.0492</v>
      </c>
      <c r="C1453" s="156">
        <v>211271.6123</v>
      </c>
      <c r="D1453" s="159">
        <v>245658.52</v>
      </c>
      <c r="E1453" s="152">
        <v>35403.26</v>
      </c>
      <c r="F1453" s="152">
        <v>156671.1023</v>
      </c>
      <c r="G1453" s="152">
        <v>10165.4234</v>
      </c>
      <c r="H1453" s="152">
        <v>93534.8124</v>
      </c>
      <c r="I1453" s="152">
        <v>99522.9666</v>
      </c>
    </row>
    <row r="1454">
      <c r="A1454" s="156">
        <v>1.6013016E9</v>
      </c>
      <c r="B1454" s="156">
        <v>107808.0492</v>
      </c>
      <c r="C1454" s="152">
        <v>211271.6123</v>
      </c>
      <c r="D1454" s="160">
        <v>245658.52</v>
      </c>
      <c r="E1454" s="152">
        <v>35404.9436</v>
      </c>
      <c r="F1454" s="152">
        <v>156671.1023</v>
      </c>
      <c r="G1454" s="152">
        <v>10165.4001</v>
      </c>
      <c r="H1454" s="152">
        <v>93361.2198</v>
      </c>
      <c r="I1454" s="152">
        <v>99546.8643</v>
      </c>
    </row>
    <row r="1455">
      <c r="A1455" s="156">
        <v>1.601352E9</v>
      </c>
      <c r="B1455" s="156">
        <v>107808.0492</v>
      </c>
      <c r="C1455" s="152">
        <v>210142.2173</v>
      </c>
      <c r="D1455" s="160">
        <v>248289.83</v>
      </c>
      <c r="E1455" s="152">
        <v>35566.8265</v>
      </c>
      <c r="F1455" s="152">
        <v>159265.8102</v>
      </c>
      <c r="G1455" s="152">
        <v>10157.5778</v>
      </c>
      <c r="H1455" s="152">
        <v>93638.3909</v>
      </c>
      <c r="I1455" s="152">
        <v>99912.158</v>
      </c>
    </row>
    <row r="1456">
      <c r="A1456" s="152">
        <v>1.6014384E9</v>
      </c>
      <c r="B1456" s="152">
        <v>107808.0492</v>
      </c>
      <c r="C1456" s="156">
        <v>203668.2125</v>
      </c>
      <c r="D1456" s="159">
        <v>247424.76</v>
      </c>
      <c r="E1456" s="152">
        <v>35548.1809</v>
      </c>
      <c r="F1456" s="152">
        <v>158386.0063</v>
      </c>
      <c r="G1456" s="152">
        <v>10155.5004</v>
      </c>
      <c r="H1456" s="152">
        <v>93787.8555</v>
      </c>
      <c r="I1456" s="152">
        <v>100466.073</v>
      </c>
    </row>
    <row r="1457">
      <c r="A1457" s="156">
        <v>1.6015248E9</v>
      </c>
      <c r="B1457" s="156">
        <v>107808.0492</v>
      </c>
      <c r="C1457" s="152">
        <v>198941.2773</v>
      </c>
      <c r="D1457" s="160">
        <v>248208.51</v>
      </c>
      <c r="E1457" s="152">
        <v>35484.9255</v>
      </c>
      <c r="F1457" s="152">
        <v>159589.4733</v>
      </c>
      <c r="G1457" s="152">
        <v>10162.6512</v>
      </c>
      <c r="H1457" s="152">
        <v>94129.1168</v>
      </c>
      <c r="I1457" s="152">
        <v>100307.3239</v>
      </c>
    </row>
    <row r="1458">
      <c r="A1458" s="152">
        <v>1.6016112E9</v>
      </c>
      <c r="B1458" s="152">
        <v>107808.0492</v>
      </c>
      <c r="C1458" s="156">
        <v>205480.3377</v>
      </c>
      <c r="D1458" s="159">
        <v>249689.2</v>
      </c>
      <c r="E1458" s="152">
        <v>35502.0524</v>
      </c>
      <c r="F1458" s="152">
        <v>160607.4996</v>
      </c>
      <c r="G1458" s="152">
        <v>10166.2965</v>
      </c>
      <c r="H1458" s="152">
        <v>94081.7172</v>
      </c>
      <c r="I1458" s="152">
        <v>100483.9963</v>
      </c>
    </row>
    <row r="1459">
      <c r="A1459" s="156">
        <v>1.6016976E9</v>
      </c>
      <c r="B1459" s="156">
        <v>107808.0492</v>
      </c>
      <c r="C1459" s="152">
        <v>202673.9895</v>
      </c>
      <c r="D1459" s="160">
        <v>247481.2</v>
      </c>
      <c r="E1459" s="152">
        <v>35559.4305</v>
      </c>
      <c r="F1459" s="152">
        <v>159104.7532</v>
      </c>
      <c r="G1459" s="152">
        <v>10159.5838</v>
      </c>
      <c r="H1459" s="152">
        <v>94081.7172</v>
      </c>
      <c r="I1459" s="152">
        <v>100250.1401</v>
      </c>
    </row>
    <row r="1460">
      <c r="A1460" s="152">
        <v>1.6019064E9</v>
      </c>
      <c r="B1460" s="152">
        <v>107808.0492</v>
      </c>
      <c r="C1460" s="156">
        <v>202673.9895</v>
      </c>
      <c r="D1460" s="159">
        <v>247481.2</v>
      </c>
      <c r="E1460" s="152">
        <v>35512.7161</v>
      </c>
      <c r="F1460" s="152">
        <v>159104.7532</v>
      </c>
      <c r="G1460" s="152">
        <v>10161.9267</v>
      </c>
      <c r="H1460" s="152">
        <v>93789.0215</v>
      </c>
      <c r="I1460" s="152">
        <v>100275.318</v>
      </c>
    </row>
    <row r="1461">
      <c r="A1461" s="152">
        <v>1.6019568E9</v>
      </c>
      <c r="B1461" s="152">
        <v>107808.0492</v>
      </c>
      <c r="C1461" s="156">
        <v>204244.766</v>
      </c>
      <c r="D1461" s="159">
        <v>251566.0</v>
      </c>
      <c r="E1461" s="152">
        <v>35482.6949</v>
      </c>
      <c r="F1461" s="152">
        <v>161882.2028</v>
      </c>
      <c r="G1461" s="152">
        <v>10155.7081</v>
      </c>
      <c r="H1461" s="152">
        <v>93507.968</v>
      </c>
      <c r="I1461" s="152">
        <v>100867.6401</v>
      </c>
    </row>
    <row r="1462">
      <c r="A1462" s="156">
        <v>1.6020432E9</v>
      </c>
      <c r="B1462" s="156">
        <v>107808.0492</v>
      </c>
      <c r="C1462" s="152">
        <v>201376.1529</v>
      </c>
      <c r="D1462" s="160">
        <v>248233.3</v>
      </c>
      <c r="E1462" s="152">
        <v>35532.3858</v>
      </c>
      <c r="F1462" s="152">
        <v>159607.804</v>
      </c>
      <c r="G1462" s="152">
        <v>10151.9237</v>
      </c>
      <c r="H1462" s="152">
        <v>93657.5899</v>
      </c>
      <c r="I1462" s="152">
        <v>100425.5323</v>
      </c>
    </row>
    <row r="1463">
      <c r="A1463" s="152">
        <v>1.6021296E9</v>
      </c>
      <c r="B1463" s="152">
        <v>107808.0492</v>
      </c>
      <c r="C1463" s="156">
        <v>201926.1225</v>
      </c>
      <c r="D1463" s="159">
        <v>252256.0</v>
      </c>
      <c r="E1463" s="152">
        <v>35562.4475</v>
      </c>
      <c r="F1463" s="152">
        <v>162355.7379</v>
      </c>
      <c r="G1463" s="152">
        <v>10159.0824</v>
      </c>
      <c r="H1463" s="152">
        <v>93564.2458</v>
      </c>
      <c r="I1463" s="152">
        <v>100669.2036</v>
      </c>
    </row>
    <row r="1464">
      <c r="A1464" s="156">
        <v>1.602216E9</v>
      </c>
      <c r="B1464" s="156">
        <v>107808.0492</v>
      </c>
      <c r="C1464" s="152">
        <v>200739.877</v>
      </c>
      <c r="D1464" s="160">
        <v>254339.8</v>
      </c>
      <c r="E1464" s="152">
        <v>35615.2522</v>
      </c>
      <c r="F1464" s="152">
        <v>163793.838</v>
      </c>
      <c r="G1464" s="152">
        <v>10169.8368</v>
      </c>
      <c r="H1464" s="152">
        <v>93736.6848</v>
      </c>
      <c r="I1464" s="152">
        <v>100679.4455</v>
      </c>
    </row>
    <row r="1465">
      <c r="A1465" s="152">
        <v>1.6023024E9</v>
      </c>
      <c r="B1465" s="152">
        <v>107808.0492</v>
      </c>
      <c r="C1465" s="156">
        <v>199363.834</v>
      </c>
      <c r="D1465" s="159">
        <v>256458.1</v>
      </c>
      <c r="E1465" s="152">
        <v>35597.3531</v>
      </c>
      <c r="F1465" s="152">
        <v>165238.8075</v>
      </c>
      <c r="G1465" s="152">
        <v>10162.0163</v>
      </c>
      <c r="H1465" s="152">
        <v>93736.6848</v>
      </c>
      <c r="I1465" s="152">
        <v>101202.6349</v>
      </c>
    </row>
    <row r="1466">
      <c r="A1466" s="156">
        <v>1.6025112E9</v>
      </c>
      <c r="B1466" s="156">
        <v>107808.0492</v>
      </c>
      <c r="C1466" s="152">
        <v>199363.834</v>
      </c>
      <c r="D1466" s="160">
        <v>256458.1</v>
      </c>
      <c r="E1466" s="152">
        <v>35605.7038</v>
      </c>
      <c r="F1466" s="152">
        <v>165238.8075</v>
      </c>
      <c r="G1466" s="152">
        <v>10160.6215</v>
      </c>
      <c r="H1466" s="152">
        <v>93291.9651</v>
      </c>
      <c r="I1466" s="152">
        <v>101095.9486</v>
      </c>
    </row>
    <row r="1467">
      <c r="A1467" s="156">
        <v>1.6025616E9</v>
      </c>
      <c r="B1467" s="156">
        <v>108698.3147</v>
      </c>
      <c r="C1467" s="152">
        <v>198999.2027</v>
      </c>
      <c r="D1467" s="160">
        <v>260308.3</v>
      </c>
      <c r="E1467" s="152">
        <v>35682.6927</v>
      </c>
      <c r="F1467" s="152">
        <v>167898.0092</v>
      </c>
      <c r="G1467" s="152">
        <v>10156.0332</v>
      </c>
      <c r="H1467" s="152">
        <v>93084.8403</v>
      </c>
      <c r="I1467" s="152">
        <v>101072.0509</v>
      </c>
    </row>
    <row r="1468">
      <c r="A1468" s="152">
        <v>1.602648E9</v>
      </c>
      <c r="B1468" s="152">
        <v>108659.5953</v>
      </c>
      <c r="C1468" s="156">
        <v>202368.2318</v>
      </c>
      <c r="D1468" s="159">
        <v>258721.3</v>
      </c>
      <c r="E1468" s="152">
        <v>35691.4328</v>
      </c>
      <c r="F1468" s="152">
        <v>166816.7763</v>
      </c>
      <c r="G1468" s="152">
        <v>10144.9171</v>
      </c>
      <c r="H1468" s="152">
        <v>93994.5903</v>
      </c>
      <c r="I1468" s="152">
        <v>100469.0602</v>
      </c>
    </row>
    <row r="1469">
      <c r="A1469" s="156">
        <v>1.6027344E9</v>
      </c>
      <c r="B1469" s="156">
        <v>108659.5953</v>
      </c>
      <c r="C1469" s="152">
        <v>201872.3835</v>
      </c>
      <c r="D1469" s="160">
        <v>257203.3</v>
      </c>
      <c r="E1469" s="152">
        <v>35738.8735</v>
      </c>
      <c r="F1469" s="152">
        <v>165777.4028</v>
      </c>
      <c r="G1469" s="152">
        <v>10139.5861</v>
      </c>
      <c r="H1469" s="152">
        <v>93373.575</v>
      </c>
      <c r="I1469" s="152">
        <v>100488.6905</v>
      </c>
    </row>
    <row r="1470">
      <c r="A1470" s="152">
        <v>1.6028208E9</v>
      </c>
      <c r="B1470" s="152">
        <v>108659.5953</v>
      </c>
      <c r="C1470" s="156">
        <v>202589.65</v>
      </c>
      <c r="D1470" s="159">
        <v>256906.6</v>
      </c>
      <c r="E1470" s="152">
        <v>35724.5832</v>
      </c>
      <c r="F1470" s="152">
        <v>165576.461</v>
      </c>
      <c r="G1470" s="152">
        <v>10132.2888</v>
      </c>
      <c r="H1470" s="152">
        <v>94138.3888</v>
      </c>
      <c r="I1470" s="152">
        <v>100164.3643</v>
      </c>
    </row>
    <row r="1471">
      <c r="A1471" s="156">
        <v>1.6029072E9</v>
      </c>
      <c r="B1471" s="156">
        <v>108659.5953</v>
      </c>
      <c r="C1471" s="152">
        <v>203331.8443</v>
      </c>
      <c r="D1471" s="160">
        <v>256761.7</v>
      </c>
      <c r="E1471" s="152">
        <v>35720.6693</v>
      </c>
      <c r="F1471" s="152">
        <v>165448.0557</v>
      </c>
      <c r="G1471" s="152">
        <v>10132.154</v>
      </c>
      <c r="H1471" s="152">
        <v>94138.3888</v>
      </c>
      <c r="I1471" s="152">
        <v>100253.554</v>
      </c>
    </row>
    <row r="1472">
      <c r="A1472" s="152">
        <v>1.603116E9</v>
      </c>
      <c r="B1472" s="152">
        <v>108659.5953</v>
      </c>
      <c r="C1472" s="156">
        <v>203331.8443</v>
      </c>
      <c r="D1472" s="159">
        <v>256761.7</v>
      </c>
      <c r="E1472" s="152">
        <v>35692.7341</v>
      </c>
      <c r="F1472" s="152">
        <v>165448.0557</v>
      </c>
      <c r="G1472" s="152">
        <v>10133.5706</v>
      </c>
      <c r="H1472" s="152">
        <v>94199.2896</v>
      </c>
      <c r="I1472" s="152">
        <v>100240.7517</v>
      </c>
    </row>
    <row r="1473">
      <c r="A1473" s="152">
        <v>1.6031664E9</v>
      </c>
      <c r="B1473" s="152">
        <v>108659.5953</v>
      </c>
      <c r="C1473" s="156">
        <v>206422.0587</v>
      </c>
      <c r="D1473" s="159">
        <v>253118.5</v>
      </c>
      <c r="E1473" s="152">
        <v>35648.4261</v>
      </c>
      <c r="F1473" s="152">
        <v>162962.1346</v>
      </c>
      <c r="G1473" s="152">
        <v>10128.0782</v>
      </c>
      <c r="H1473" s="152">
        <v>94168.4684</v>
      </c>
      <c r="I1473" s="152">
        <v>100691.3944</v>
      </c>
    </row>
    <row r="1474">
      <c r="A1474" s="156">
        <v>1.6032528E9</v>
      </c>
      <c r="B1474" s="156">
        <v>108659.5953</v>
      </c>
      <c r="C1474" s="152">
        <v>205045.3714</v>
      </c>
      <c r="D1474" s="160">
        <v>254063.8</v>
      </c>
      <c r="E1474" s="152">
        <v>35627.3429</v>
      </c>
      <c r="F1474" s="152">
        <v>163604.2197</v>
      </c>
      <c r="G1474" s="152">
        <v>10131.8407</v>
      </c>
      <c r="H1474" s="152">
        <v>94147.3652</v>
      </c>
      <c r="I1474" s="152">
        <v>101209.8896</v>
      </c>
    </row>
    <row r="1475">
      <c r="A1475" s="152">
        <v>1.6033392E9</v>
      </c>
      <c r="B1475" s="152">
        <v>108659.5953</v>
      </c>
      <c r="C1475" s="156">
        <v>204777.8592</v>
      </c>
      <c r="D1475" s="159">
        <v>253615.3</v>
      </c>
      <c r="E1475" s="152">
        <v>35713.537</v>
      </c>
      <c r="F1475" s="152">
        <v>163298.0738</v>
      </c>
      <c r="G1475" s="152">
        <v>10130.493</v>
      </c>
      <c r="H1475" s="152">
        <v>94223.3492</v>
      </c>
      <c r="I1475" s="152">
        <v>101401.4981</v>
      </c>
    </row>
    <row r="1476">
      <c r="A1476" s="156">
        <v>1.6034256E9</v>
      </c>
      <c r="B1476" s="156">
        <v>108659.5953</v>
      </c>
      <c r="C1476" s="152">
        <v>204394.4552</v>
      </c>
      <c r="D1476" s="160">
        <v>254912.5</v>
      </c>
      <c r="E1476" s="152">
        <v>35816.4565</v>
      </c>
      <c r="F1476" s="152">
        <v>164201.0102</v>
      </c>
      <c r="G1476" s="152">
        <v>10138.9294</v>
      </c>
      <c r="H1476" s="152">
        <v>94226.7224</v>
      </c>
      <c r="I1476" s="152">
        <v>101087.8405</v>
      </c>
    </row>
    <row r="1477">
      <c r="A1477" s="152">
        <v>1.603512E9</v>
      </c>
      <c r="B1477" s="152">
        <v>108659.5953</v>
      </c>
      <c r="C1477" s="156">
        <v>205545.0241</v>
      </c>
      <c r="D1477" s="159">
        <v>255719.8</v>
      </c>
      <c r="E1477" s="152">
        <v>35872.2667</v>
      </c>
      <c r="F1477" s="152">
        <v>164744.6203</v>
      </c>
      <c r="G1477" s="152">
        <v>10146.2771</v>
      </c>
      <c r="H1477" s="152">
        <v>94226.7224</v>
      </c>
      <c r="I1477" s="152">
        <v>101482.5796</v>
      </c>
    </row>
    <row r="1478">
      <c r="A1478" s="156">
        <v>1.6037208E9</v>
      </c>
      <c r="B1478" s="156">
        <v>108659.5953</v>
      </c>
      <c r="C1478" s="152">
        <v>205545.0241</v>
      </c>
      <c r="D1478" s="160">
        <v>255719.8</v>
      </c>
      <c r="E1478" s="152">
        <v>35883.3667</v>
      </c>
      <c r="F1478" s="152">
        <v>164744.6203</v>
      </c>
      <c r="G1478" s="152">
        <v>10142.8505</v>
      </c>
      <c r="H1478" s="152">
        <v>94367.2318</v>
      </c>
      <c r="I1478" s="152">
        <v>101372.9062</v>
      </c>
    </row>
    <row r="1479">
      <c r="A1479" s="156">
        <v>1.6037712E9</v>
      </c>
      <c r="B1479" s="156">
        <v>108659.5953</v>
      </c>
      <c r="C1479" s="152">
        <v>205635.2208</v>
      </c>
      <c r="D1479" s="160">
        <v>251310.7</v>
      </c>
      <c r="E1479" s="152">
        <v>35976.293</v>
      </c>
      <c r="F1479" s="152">
        <v>161726.8312</v>
      </c>
      <c r="G1479" s="152">
        <v>10136.5305</v>
      </c>
      <c r="H1479" s="152">
        <v>94267.4647</v>
      </c>
      <c r="I1479" s="152">
        <v>101039.6183</v>
      </c>
    </row>
    <row r="1480">
      <c r="A1480" s="152">
        <v>1.6038576E9</v>
      </c>
      <c r="B1480" s="152">
        <v>108659.5953</v>
      </c>
      <c r="C1480" s="156">
        <v>208566.3062</v>
      </c>
      <c r="D1480" s="159">
        <v>250503.4</v>
      </c>
      <c r="E1480" s="152">
        <v>36128.5644</v>
      </c>
      <c r="F1480" s="152">
        <v>161182.3393</v>
      </c>
      <c r="G1480" s="152">
        <v>10141.9183</v>
      </c>
      <c r="H1480" s="152">
        <v>93853.6196</v>
      </c>
      <c r="I1480" s="152">
        <v>100804.9086</v>
      </c>
    </row>
    <row r="1481">
      <c r="A1481" s="156">
        <v>1.603944E9</v>
      </c>
      <c r="B1481" s="156">
        <v>108659.5953</v>
      </c>
      <c r="C1481" s="152">
        <v>209281.6511</v>
      </c>
      <c r="D1481" s="160">
        <v>242527.0</v>
      </c>
      <c r="E1481" s="152">
        <v>36241.6014</v>
      </c>
      <c r="F1481" s="152">
        <v>155698.726</v>
      </c>
      <c r="G1481" s="152">
        <v>10127.0026</v>
      </c>
      <c r="H1481" s="152">
        <v>94046.4539</v>
      </c>
      <c r="I1481" s="152">
        <v>100521.1231</v>
      </c>
    </row>
    <row r="1482">
      <c r="A1482" s="152">
        <v>1.6040304E9</v>
      </c>
      <c r="B1482" s="152">
        <v>108659.5953</v>
      </c>
      <c r="C1482" s="156">
        <v>220383.3981</v>
      </c>
      <c r="D1482" s="159">
        <v>244817.8</v>
      </c>
      <c r="E1482" s="152">
        <v>36227.2701</v>
      </c>
      <c r="F1482" s="152">
        <v>157281.1044</v>
      </c>
      <c r="G1482" s="152">
        <v>10127.2388</v>
      </c>
      <c r="H1482" s="152">
        <v>94158.0554</v>
      </c>
      <c r="I1482" s="152">
        <v>99923.2534</v>
      </c>
    </row>
    <row r="1483">
      <c r="A1483" s="156">
        <v>1.6041168E9</v>
      </c>
      <c r="B1483" s="156">
        <v>108659.5953</v>
      </c>
      <c r="C1483" s="152">
        <v>213920.5795</v>
      </c>
      <c r="D1483" s="160">
        <v>242444.2</v>
      </c>
      <c r="E1483" s="152">
        <v>36255.6362</v>
      </c>
      <c r="F1483" s="152">
        <v>155595.8458</v>
      </c>
      <c r="G1483" s="152">
        <v>10124.0524</v>
      </c>
      <c r="H1483" s="152">
        <v>94158.0554</v>
      </c>
      <c r="I1483" s="152">
        <v>99660.3785</v>
      </c>
    </row>
    <row r="1484">
      <c r="A1484" s="152">
        <v>1.6043292E9</v>
      </c>
      <c r="B1484" s="152">
        <v>108659.5953</v>
      </c>
      <c r="C1484" s="156">
        <v>213920.5795</v>
      </c>
      <c r="D1484" s="159">
        <v>242444.2</v>
      </c>
      <c r="E1484" s="152">
        <v>36253.5025</v>
      </c>
      <c r="F1484" s="152">
        <v>155595.8458</v>
      </c>
      <c r="G1484" s="152">
        <v>10119.2079</v>
      </c>
      <c r="H1484" s="152">
        <v>94359.0707</v>
      </c>
      <c r="I1484" s="152">
        <v>99608.7423</v>
      </c>
    </row>
    <row r="1485">
      <c r="A1485" s="152">
        <v>1.6043796E9</v>
      </c>
      <c r="B1485" s="152">
        <v>108659.5953</v>
      </c>
      <c r="C1485" s="156">
        <v>214710.0283</v>
      </c>
      <c r="D1485" s="160">
        <v>244969.6</v>
      </c>
      <c r="E1485" s="152">
        <v>36323.6348</v>
      </c>
      <c r="F1485" s="152">
        <v>157362.6895</v>
      </c>
      <c r="G1485" s="152">
        <v>10136.7018</v>
      </c>
      <c r="H1485" s="152">
        <v>94153.692</v>
      </c>
      <c r="I1485" s="152">
        <v>99600.6342</v>
      </c>
    </row>
    <row r="1486">
      <c r="A1486" s="156">
        <v>1.604466E9</v>
      </c>
      <c r="B1486" s="156">
        <v>108659.5953</v>
      </c>
      <c r="C1486" s="152">
        <v>217439.0765</v>
      </c>
      <c r="D1486" s="159">
        <v>248992.3</v>
      </c>
      <c r="E1486" s="152">
        <v>36363.4841</v>
      </c>
      <c r="F1486" s="152">
        <v>160135.2635</v>
      </c>
      <c r="G1486" s="152">
        <v>10136.2106</v>
      </c>
      <c r="H1486" s="152">
        <v>94445.4445</v>
      </c>
      <c r="I1486" s="152">
        <v>100636.771</v>
      </c>
    </row>
    <row r="1487">
      <c r="A1487" s="152">
        <v>1.6045524E9</v>
      </c>
      <c r="B1487" s="152">
        <v>108659.5953</v>
      </c>
      <c r="C1487" s="156">
        <v>221318.5387</v>
      </c>
      <c r="D1487" s="160">
        <v>254174.2</v>
      </c>
      <c r="E1487" s="152">
        <v>36382.3979</v>
      </c>
      <c r="F1487" s="152">
        <v>163689.0506</v>
      </c>
      <c r="G1487" s="152">
        <v>10148.2059</v>
      </c>
      <c r="H1487" s="152">
        <v>93878.8958</v>
      </c>
      <c r="I1487" s="152">
        <v>100383.7112</v>
      </c>
    </row>
    <row r="1488">
      <c r="A1488" s="156">
        <v>1.6046388E9</v>
      </c>
      <c r="B1488" s="156">
        <v>108659.5953</v>
      </c>
      <c r="C1488" s="152">
        <v>225391.5866</v>
      </c>
      <c r="D1488" s="159">
        <v>258797.2</v>
      </c>
      <c r="E1488" s="152">
        <v>36520.3393</v>
      </c>
      <c r="F1488" s="152">
        <v>166870.7936</v>
      </c>
      <c r="G1488" s="152">
        <v>10144.0551</v>
      </c>
      <c r="H1488" s="152">
        <v>93296.1469</v>
      </c>
      <c r="I1488" s="152">
        <v>101106.6173</v>
      </c>
    </row>
    <row r="1489">
      <c r="A1489" s="152">
        <v>1.6047252E9</v>
      </c>
      <c r="B1489" s="152">
        <v>108659.5953</v>
      </c>
      <c r="C1489" s="156">
        <v>227404.7863</v>
      </c>
      <c r="D1489" s="160">
        <v>258742.0</v>
      </c>
      <c r="E1489" s="152">
        <v>36654.5807</v>
      </c>
      <c r="F1489" s="152">
        <v>166846.5681</v>
      </c>
      <c r="G1489" s="152">
        <v>10137.2449</v>
      </c>
      <c r="H1489" s="152">
        <v>93296.1469</v>
      </c>
      <c r="I1489" s="152">
        <v>101590.1194</v>
      </c>
    </row>
    <row r="1490">
      <c r="A1490" s="156">
        <v>1.604934E9</v>
      </c>
      <c r="B1490" s="156">
        <v>108659.5953</v>
      </c>
      <c r="C1490" s="152">
        <v>227404.7863</v>
      </c>
      <c r="D1490" s="159">
        <v>258742.0</v>
      </c>
      <c r="E1490" s="152">
        <v>36599.2844</v>
      </c>
      <c r="F1490" s="152">
        <v>166846.5681</v>
      </c>
      <c r="G1490" s="152">
        <v>10144.0275</v>
      </c>
      <c r="H1490" s="152">
        <v>93056.5962</v>
      </c>
      <c r="I1490" s="152">
        <v>101751.8557</v>
      </c>
    </row>
    <row r="1491">
      <c r="A1491" s="156">
        <v>1.6049844E9</v>
      </c>
      <c r="B1491" s="156">
        <v>108659.5953</v>
      </c>
      <c r="C1491" s="152">
        <v>200363.2637</v>
      </c>
      <c r="D1491" s="159">
        <v>261778.0</v>
      </c>
      <c r="E1491" s="152">
        <v>35923.4577</v>
      </c>
      <c r="F1491" s="152">
        <v>168922.0206</v>
      </c>
      <c r="G1491" s="152">
        <v>10136.486</v>
      </c>
      <c r="H1491" s="152">
        <v>92691.5154</v>
      </c>
      <c r="I1491" s="152">
        <v>101168.922</v>
      </c>
    </row>
    <row r="1492">
      <c r="A1492" s="152">
        <v>1.6050708E9</v>
      </c>
      <c r="B1492" s="152">
        <v>108817.015</v>
      </c>
      <c r="C1492" s="156">
        <v>200659.8172</v>
      </c>
      <c r="D1492" s="160">
        <v>261419.2</v>
      </c>
      <c r="E1492" s="152">
        <v>35968.6628</v>
      </c>
      <c r="F1492" s="152">
        <v>168695.2753</v>
      </c>
      <c r="G1492" s="152">
        <v>10128.5023</v>
      </c>
      <c r="H1492" s="152">
        <v>92055.4053</v>
      </c>
      <c r="I1492" s="152">
        <v>101118.9929</v>
      </c>
    </row>
    <row r="1493">
      <c r="A1493" s="156">
        <v>1.6051572E9</v>
      </c>
      <c r="B1493" s="156">
        <v>109620.984</v>
      </c>
      <c r="C1493" s="152">
        <v>205561.9005</v>
      </c>
      <c r="D1493" s="159">
        <v>263233.9</v>
      </c>
      <c r="E1493" s="152">
        <v>35543.4146</v>
      </c>
      <c r="F1493" s="152">
        <v>169907.3775</v>
      </c>
      <c r="G1493" s="152">
        <v>10126.1962</v>
      </c>
      <c r="H1493" s="152">
        <v>92403.4872</v>
      </c>
      <c r="I1493" s="152">
        <v>100786.5585</v>
      </c>
    </row>
    <row r="1494">
      <c r="A1494" s="152">
        <v>1.6052436E9</v>
      </c>
      <c r="B1494" s="152">
        <v>109283.1832</v>
      </c>
      <c r="C1494" s="156">
        <v>208981.6174</v>
      </c>
      <c r="D1494" s="160">
        <v>260846.5</v>
      </c>
      <c r="E1494" s="152">
        <v>35471.5632</v>
      </c>
      <c r="F1494" s="152">
        <v>168303.1377</v>
      </c>
      <c r="G1494" s="152">
        <v>10123.143</v>
      </c>
      <c r="H1494" s="152">
        <v>93119.4008</v>
      </c>
      <c r="I1494" s="152">
        <v>100996.0903</v>
      </c>
    </row>
    <row r="1495">
      <c r="A1495" s="156">
        <v>1.60533E9</v>
      </c>
      <c r="B1495" s="156">
        <v>109283.1832</v>
      </c>
      <c r="C1495" s="152">
        <v>205094.0765</v>
      </c>
      <c r="D1495" s="159">
        <v>264220.6</v>
      </c>
      <c r="E1495" s="152">
        <v>35530.3809</v>
      </c>
      <c r="F1495" s="152">
        <v>170592.4341</v>
      </c>
      <c r="G1495" s="152">
        <v>10126.8954</v>
      </c>
      <c r="H1495" s="152">
        <v>93119.4008</v>
      </c>
      <c r="I1495" s="152">
        <v>101258.5385</v>
      </c>
    </row>
    <row r="1496">
      <c r="A1496" s="152">
        <v>1.6055388E9</v>
      </c>
      <c r="B1496" s="152">
        <v>109283.1832</v>
      </c>
      <c r="C1496" s="156">
        <v>205094.0765</v>
      </c>
      <c r="D1496" s="160">
        <v>264220.6</v>
      </c>
      <c r="E1496" s="152">
        <v>35508.5809</v>
      </c>
      <c r="F1496" s="152">
        <v>170592.4341</v>
      </c>
      <c r="G1496" s="152">
        <v>10128.7558</v>
      </c>
      <c r="H1496" s="152">
        <v>92753.1667</v>
      </c>
      <c r="I1496" s="152">
        <v>101343.8875</v>
      </c>
    </row>
    <row r="1497">
      <c r="A1497" s="152">
        <v>1.6055892E9</v>
      </c>
      <c r="B1497" s="152">
        <v>109283.1832</v>
      </c>
      <c r="C1497" s="156">
        <v>202954.7756</v>
      </c>
      <c r="D1497" s="160">
        <v>267304.9</v>
      </c>
      <c r="E1497" s="152">
        <v>35590.8945</v>
      </c>
      <c r="F1497" s="152">
        <v>172686.5433</v>
      </c>
      <c r="G1497" s="152">
        <v>10137.8483</v>
      </c>
      <c r="H1497" s="152">
        <v>92699.9803</v>
      </c>
      <c r="I1497" s="152">
        <v>101468.0703</v>
      </c>
    </row>
    <row r="1498">
      <c r="A1498" s="156">
        <v>1.6056756E9</v>
      </c>
      <c r="B1498" s="156">
        <v>109283.1832</v>
      </c>
      <c r="C1498" s="152">
        <v>205961.5274</v>
      </c>
      <c r="D1498" s="159">
        <v>265959.4</v>
      </c>
      <c r="E1498" s="152">
        <v>35654.6315</v>
      </c>
      <c r="F1498" s="152">
        <v>171801.9336</v>
      </c>
      <c r="G1498" s="152">
        <v>10131.349</v>
      </c>
      <c r="H1498" s="152">
        <v>92306.0151</v>
      </c>
      <c r="I1498" s="152">
        <v>101504.7704</v>
      </c>
    </row>
    <row r="1499">
      <c r="A1499" s="152">
        <v>1.605762E9</v>
      </c>
      <c r="B1499" s="152">
        <v>109283.1832</v>
      </c>
      <c r="C1499" s="156">
        <v>207822.1013</v>
      </c>
      <c r="D1499" s="160">
        <v>262964.8</v>
      </c>
      <c r="E1499" s="152">
        <v>35723.3596</v>
      </c>
      <c r="F1499" s="152">
        <v>169738.9659</v>
      </c>
      <c r="G1499" s="152">
        <v>10135.2519</v>
      </c>
      <c r="H1499" s="152">
        <v>92112.603</v>
      </c>
      <c r="I1499" s="152">
        <v>101347.3015</v>
      </c>
    </row>
    <row r="1500">
      <c r="A1500" s="156">
        <v>1.6058484E9</v>
      </c>
      <c r="B1500" s="156">
        <v>109283.1832</v>
      </c>
      <c r="C1500" s="152">
        <v>209063.9273</v>
      </c>
      <c r="D1500" s="159">
        <v>263999.8</v>
      </c>
      <c r="E1500" s="152">
        <v>35547.8052</v>
      </c>
      <c r="F1500" s="152">
        <v>170439.663</v>
      </c>
      <c r="G1500" s="152">
        <v>10132.8557</v>
      </c>
      <c r="H1500" s="152">
        <v>92198.4365</v>
      </c>
      <c r="I1500" s="152">
        <v>101520.1332</v>
      </c>
    </row>
    <row r="1501">
      <c r="A1501" s="152">
        <v>1.6059348E9</v>
      </c>
      <c r="B1501" s="152">
        <v>109283.1832</v>
      </c>
      <c r="C1501" s="156">
        <v>210482.3133</v>
      </c>
      <c r="D1501" s="160">
        <v>262309.3</v>
      </c>
      <c r="E1501" s="152">
        <v>35647.4777</v>
      </c>
      <c r="F1501" s="152">
        <v>169295.0842</v>
      </c>
      <c r="G1501" s="152">
        <v>10133.9544</v>
      </c>
      <c r="H1501" s="152">
        <v>92198.4365</v>
      </c>
      <c r="I1501" s="152">
        <v>101442.4656</v>
      </c>
    </row>
    <row r="1502">
      <c r="A1502" s="156">
        <v>1.6061436E9</v>
      </c>
      <c r="B1502" s="156">
        <v>109283.1832</v>
      </c>
      <c r="C1502" s="152">
        <v>210482.3133</v>
      </c>
      <c r="D1502" s="159">
        <v>262309.3</v>
      </c>
      <c r="E1502" s="152">
        <v>35660.5391</v>
      </c>
      <c r="F1502" s="152">
        <v>169295.0842</v>
      </c>
      <c r="G1502" s="152">
        <v>10134.9681</v>
      </c>
      <c r="H1502" s="152">
        <v>92188.4831</v>
      </c>
      <c r="I1502" s="152">
        <v>101520.9867</v>
      </c>
    </row>
    <row r="1503">
      <c r="A1503" s="156">
        <v>1.606194E9</v>
      </c>
      <c r="B1503" s="156">
        <v>109283.1832</v>
      </c>
      <c r="C1503" s="152">
        <v>210670.642</v>
      </c>
      <c r="D1503" s="159">
        <v>263779.0</v>
      </c>
      <c r="E1503" s="152">
        <v>35799.23</v>
      </c>
      <c r="F1503" s="152">
        <v>170300.2096</v>
      </c>
      <c r="G1503" s="152">
        <v>10120.1076</v>
      </c>
      <c r="H1503" s="152">
        <v>92120.4106</v>
      </c>
      <c r="I1503" s="152">
        <v>101322.977</v>
      </c>
    </row>
    <row r="1504">
      <c r="A1504" s="152">
        <v>1.6062804E9</v>
      </c>
      <c r="B1504" s="152">
        <v>110171.3696</v>
      </c>
      <c r="C1504" s="156">
        <v>207114.279</v>
      </c>
      <c r="D1504" s="160">
        <v>267753.4</v>
      </c>
      <c r="E1504" s="152">
        <v>35921.627</v>
      </c>
      <c r="F1504" s="152">
        <v>173028.1874</v>
      </c>
      <c r="G1504" s="152">
        <v>10138.9431</v>
      </c>
      <c r="H1504" s="152">
        <v>92280.1149</v>
      </c>
      <c r="I1504" s="152">
        <v>101794.5302</v>
      </c>
    </row>
    <row r="1505">
      <c r="A1505" s="156">
        <v>1.6063668E9</v>
      </c>
      <c r="B1505" s="156">
        <v>110000.7381</v>
      </c>
      <c r="C1505" s="152">
        <v>207868.1997</v>
      </c>
      <c r="D1505" s="159">
        <v>267367.0</v>
      </c>
      <c r="E1505" s="152">
        <v>35886.3813</v>
      </c>
      <c r="F1505" s="152">
        <v>172763.3438</v>
      </c>
      <c r="G1505" s="152">
        <v>10135.6516</v>
      </c>
      <c r="H1505" s="152">
        <v>92235.9702</v>
      </c>
      <c r="I1505" s="152">
        <v>101955.4131</v>
      </c>
    </row>
    <row r="1506">
      <c r="A1506" s="152">
        <v>1.6064892E9</v>
      </c>
      <c r="B1506" s="152">
        <v>110000.7381</v>
      </c>
      <c r="C1506" s="156">
        <v>207868.1997</v>
      </c>
      <c r="D1506" s="160">
        <v>267367.0</v>
      </c>
      <c r="E1506" s="152">
        <v>35838.7757</v>
      </c>
      <c r="F1506" s="152">
        <v>172763.3438</v>
      </c>
      <c r="G1506" s="152">
        <v>10134.1246</v>
      </c>
      <c r="H1506" s="152">
        <v>92157.1985</v>
      </c>
      <c r="I1506" s="152">
        <v>101908.0444</v>
      </c>
    </row>
    <row r="1507">
      <c r="A1507" s="152">
        <v>1.6065396E9</v>
      </c>
      <c r="B1507" s="152">
        <v>110308.4842</v>
      </c>
      <c r="C1507" s="156">
        <v>210215.1269</v>
      </c>
      <c r="D1507" s="160">
        <v>268063.9</v>
      </c>
      <c r="E1507" s="152">
        <v>35823.854</v>
      </c>
      <c r="F1507" s="152">
        <v>173242.03</v>
      </c>
      <c r="G1507" s="152">
        <v>10148.3652</v>
      </c>
      <c r="H1507" s="152">
        <v>92157.1985</v>
      </c>
      <c r="I1507" s="152">
        <v>102356.1266</v>
      </c>
    </row>
    <row r="1508">
      <c r="A1508" s="156">
        <v>1.6067484E9</v>
      </c>
      <c r="B1508" s="156">
        <v>110308.4842</v>
      </c>
      <c r="C1508" s="152">
        <v>210215.1269</v>
      </c>
      <c r="D1508" s="159">
        <v>268063.9</v>
      </c>
      <c r="E1508" s="152">
        <v>35837.0624</v>
      </c>
      <c r="F1508" s="152">
        <v>173242.03</v>
      </c>
      <c r="G1508" s="152">
        <v>10150.2821</v>
      </c>
      <c r="H1508" s="152">
        <v>92510.4365</v>
      </c>
      <c r="I1508" s="152">
        <v>102429.5268</v>
      </c>
    </row>
    <row r="1509">
      <c r="A1509" s="156">
        <v>1.6067988E9</v>
      </c>
      <c r="B1509" s="156">
        <v>110054.0489</v>
      </c>
      <c r="C1509" s="152">
        <v>210896.4434</v>
      </c>
      <c r="D1509" s="159">
        <v>266953.0</v>
      </c>
      <c r="E1509" s="152">
        <v>35779.219</v>
      </c>
      <c r="F1509" s="152">
        <v>172468.5222</v>
      </c>
      <c r="G1509" s="152">
        <v>10142.4934</v>
      </c>
      <c r="H1509" s="152">
        <v>92499.7496</v>
      </c>
      <c r="I1509" s="152">
        <v>102134.646</v>
      </c>
    </row>
    <row r="1510">
      <c r="A1510" s="152">
        <v>1.6068852E9</v>
      </c>
      <c r="B1510" s="152">
        <v>110054.0489</v>
      </c>
      <c r="C1510" s="156">
        <v>204160.0838</v>
      </c>
      <c r="D1510" s="160">
        <v>269685.4</v>
      </c>
      <c r="E1510" s="152">
        <v>35775.0449</v>
      </c>
      <c r="F1510" s="152">
        <v>174352.9164</v>
      </c>
      <c r="G1510" s="152">
        <v>10145.4697</v>
      </c>
      <c r="H1510" s="152">
        <v>92876.1635</v>
      </c>
      <c r="I1510" s="152">
        <v>103271.4947</v>
      </c>
    </row>
    <row r="1511">
      <c r="A1511" s="156">
        <v>1.6069716E9</v>
      </c>
      <c r="B1511" s="156">
        <v>110054.0489</v>
      </c>
      <c r="C1511" s="152">
        <v>200456.1438</v>
      </c>
      <c r="D1511" s="159">
        <v>270216.7</v>
      </c>
      <c r="E1511" s="152">
        <v>35778.7772</v>
      </c>
      <c r="F1511" s="152">
        <v>174719.3908</v>
      </c>
      <c r="G1511" s="152">
        <v>10152.6808</v>
      </c>
      <c r="H1511" s="152">
        <v>93139.0411</v>
      </c>
      <c r="I1511" s="152">
        <v>103641.9093</v>
      </c>
    </row>
    <row r="1512">
      <c r="A1512" s="152">
        <v>1.607058E9</v>
      </c>
      <c r="B1512" s="152">
        <v>110054.0489</v>
      </c>
      <c r="C1512" s="156">
        <v>205123.8238</v>
      </c>
      <c r="D1512" s="160">
        <v>270147.7</v>
      </c>
      <c r="E1512" s="152">
        <v>35819.1364</v>
      </c>
      <c r="F1512" s="152">
        <v>174675.3969</v>
      </c>
      <c r="G1512" s="152">
        <v>10158.4611</v>
      </c>
      <c r="H1512" s="152">
        <v>93430.0177</v>
      </c>
      <c r="I1512" s="152">
        <v>103907.3447</v>
      </c>
    </row>
    <row r="1513">
      <c r="A1513" s="156">
        <v>1.6071444E9</v>
      </c>
      <c r="B1513" s="156">
        <v>110054.0489</v>
      </c>
      <c r="C1513" s="152">
        <v>205817.4238</v>
      </c>
      <c r="D1513" s="159">
        <v>272328.1</v>
      </c>
      <c r="E1513" s="152">
        <v>35771.7876</v>
      </c>
      <c r="F1513" s="152">
        <v>176170.5316</v>
      </c>
      <c r="G1513" s="152">
        <v>10161.4528</v>
      </c>
      <c r="H1513" s="152">
        <v>93430.0177</v>
      </c>
      <c r="I1513" s="152">
        <v>103706.3478</v>
      </c>
    </row>
    <row r="1514">
      <c r="A1514" s="152">
        <v>1.6073532E9</v>
      </c>
      <c r="B1514" s="152">
        <v>110054.0489</v>
      </c>
      <c r="C1514" s="156">
        <v>205817.4238</v>
      </c>
      <c r="D1514" s="160">
        <v>272328.1</v>
      </c>
      <c r="E1514" s="152">
        <v>35769.975</v>
      </c>
      <c r="F1514" s="152">
        <v>176170.5316</v>
      </c>
      <c r="G1514" s="152">
        <v>10163.9866</v>
      </c>
      <c r="H1514" s="152">
        <v>93099.6655</v>
      </c>
      <c r="I1514" s="152">
        <v>103693.9722</v>
      </c>
    </row>
    <row r="1515">
      <c r="A1515" s="152">
        <v>1.6074036E9</v>
      </c>
      <c r="B1515" s="152">
        <v>110054.0489</v>
      </c>
      <c r="C1515" s="156">
        <v>207863.5438</v>
      </c>
      <c r="D1515" s="160">
        <v>271803.7</v>
      </c>
      <c r="E1515" s="152">
        <v>35803.3678</v>
      </c>
      <c r="F1515" s="152">
        <v>175833.5699</v>
      </c>
      <c r="G1515" s="152">
        <v>10164.0606</v>
      </c>
      <c r="H1515" s="152">
        <v>93326.0422</v>
      </c>
      <c r="I1515" s="152">
        <v>103602.6488</v>
      </c>
    </row>
    <row r="1516">
      <c r="A1516" s="156">
        <v>1.60749E9</v>
      </c>
      <c r="B1516" s="156">
        <v>110054.0489</v>
      </c>
      <c r="C1516" s="152">
        <v>215931.2938</v>
      </c>
      <c r="D1516" s="159">
        <v>272548.9</v>
      </c>
      <c r="E1516" s="152">
        <v>35791.2004</v>
      </c>
      <c r="F1516" s="152">
        <v>176334.7642</v>
      </c>
      <c r="G1516" s="152">
        <v>10157.1464</v>
      </c>
      <c r="H1516" s="152">
        <v>93337.7114</v>
      </c>
      <c r="I1516" s="152">
        <v>103603.5023</v>
      </c>
    </row>
    <row r="1517">
      <c r="A1517" s="152">
        <v>1.6075764E9</v>
      </c>
      <c r="B1517" s="152">
        <v>110054.0489</v>
      </c>
      <c r="C1517" s="156">
        <v>209321.2538</v>
      </c>
      <c r="D1517" s="160">
        <v>270258.1</v>
      </c>
      <c r="E1517" s="152">
        <v>35777.0888</v>
      </c>
      <c r="F1517" s="152">
        <v>174779.5779</v>
      </c>
      <c r="G1517" s="152">
        <v>10156.5939</v>
      </c>
      <c r="H1517" s="152">
        <v>93424.2632</v>
      </c>
      <c r="I1517" s="152">
        <v>103338.4936</v>
      </c>
    </row>
    <row r="1518">
      <c r="A1518" s="156">
        <v>1.6076628E9</v>
      </c>
      <c r="B1518" s="156">
        <v>110054.0489</v>
      </c>
      <c r="C1518" s="152">
        <v>215476.5238</v>
      </c>
      <c r="D1518" s="159">
        <v>270175.3</v>
      </c>
      <c r="E1518" s="152">
        <v>35866.0532</v>
      </c>
      <c r="F1518" s="152">
        <v>174701.6161</v>
      </c>
      <c r="G1518" s="152">
        <v>10186.0839</v>
      </c>
      <c r="H1518" s="152">
        <v>93641.0278</v>
      </c>
      <c r="I1518" s="152">
        <v>103893.2621</v>
      </c>
    </row>
    <row r="1519">
      <c r="A1519" s="152">
        <v>1.6077492E9</v>
      </c>
      <c r="B1519" s="152">
        <v>110054.0489</v>
      </c>
      <c r="C1519" s="156">
        <v>214147.4838</v>
      </c>
      <c r="D1519" s="160">
        <v>269878.6</v>
      </c>
      <c r="E1519" s="152">
        <v>35857.3339</v>
      </c>
      <c r="F1519" s="152">
        <v>174487.3568</v>
      </c>
      <c r="G1519" s="152">
        <v>10194.1192</v>
      </c>
      <c r="H1519" s="152">
        <v>93641.0278</v>
      </c>
      <c r="I1519" s="152">
        <v>103625.693</v>
      </c>
    </row>
    <row r="1520">
      <c r="A1520" s="156">
        <v>1.607958E9</v>
      </c>
      <c r="B1520" s="156">
        <v>110054.0489</v>
      </c>
      <c r="C1520" s="152">
        <v>214147.4838</v>
      </c>
      <c r="D1520" s="159">
        <v>269878.6</v>
      </c>
      <c r="E1520" s="152">
        <v>35872.515</v>
      </c>
      <c r="F1520" s="152">
        <v>174487.3568</v>
      </c>
      <c r="G1520" s="152">
        <v>10192.7256</v>
      </c>
      <c r="H1520" s="152">
        <v>93873.4173</v>
      </c>
      <c r="I1520" s="152">
        <v>103804.9259</v>
      </c>
    </row>
    <row r="1521">
      <c r="A1521" s="156">
        <v>1.6080084E9</v>
      </c>
      <c r="B1521" s="156">
        <v>110054.0489</v>
      </c>
      <c r="C1521" s="152">
        <v>212790.8838</v>
      </c>
      <c r="D1521" s="159">
        <v>268747.0</v>
      </c>
      <c r="E1521" s="152">
        <v>35856.0852</v>
      </c>
      <c r="F1521" s="152">
        <v>173701.1295</v>
      </c>
      <c r="G1521" s="152">
        <v>10187.3044</v>
      </c>
      <c r="H1521" s="152">
        <v>93907.8371</v>
      </c>
      <c r="I1521" s="152">
        <v>103938.4971</v>
      </c>
    </row>
    <row r="1522">
      <c r="A1522" s="152">
        <v>1.6080948E9</v>
      </c>
      <c r="B1522" s="152">
        <v>110054.0489</v>
      </c>
      <c r="C1522" s="156">
        <v>218697.3738</v>
      </c>
      <c r="D1522" s="160">
        <v>272148.7</v>
      </c>
      <c r="E1522" s="152">
        <v>35904.8911</v>
      </c>
      <c r="F1522" s="152">
        <v>176060.0409</v>
      </c>
      <c r="G1522" s="152">
        <v>10190.0349</v>
      </c>
      <c r="H1522" s="152">
        <v>93748.4199</v>
      </c>
      <c r="I1522" s="152">
        <v>103986.2925</v>
      </c>
    </row>
    <row r="1523">
      <c r="A1523" s="156">
        <v>1.6081812E9</v>
      </c>
      <c r="B1523" s="156">
        <v>110054.0489</v>
      </c>
      <c r="C1523" s="152">
        <v>219762.2138</v>
      </c>
      <c r="D1523" s="159">
        <v>272548.9</v>
      </c>
      <c r="E1523" s="152">
        <v>35898.6726</v>
      </c>
      <c r="F1523" s="152">
        <v>176334.3435</v>
      </c>
      <c r="G1523" s="152">
        <v>10188.1328</v>
      </c>
      <c r="H1523" s="152">
        <v>93703.9885</v>
      </c>
      <c r="I1523" s="152">
        <v>104343.0514</v>
      </c>
    </row>
    <row r="1524">
      <c r="A1524" s="152">
        <v>1.6082676E9</v>
      </c>
      <c r="B1524" s="152">
        <v>110054.0489</v>
      </c>
      <c r="C1524" s="156">
        <v>225272.1838</v>
      </c>
      <c r="D1524" s="160">
        <v>275067.4</v>
      </c>
      <c r="E1524" s="152">
        <v>35854.3948</v>
      </c>
      <c r="F1524" s="152">
        <v>177305.0733</v>
      </c>
      <c r="G1524" s="152">
        <v>10199.4883</v>
      </c>
      <c r="H1524" s="152">
        <v>93801.9935</v>
      </c>
      <c r="I1524" s="152">
        <v>104900.8071</v>
      </c>
    </row>
    <row r="1525">
      <c r="A1525" s="156">
        <v>1.608354E9</v>
      </c>
      <c r="B1525" s="156">
        <v>110054.0489</v>
      </c>
      <c r="C1525" s="152">
        <v>229780.2138</v>
      </c>
      <c r="D1525" s="159">
        <v>272956.0</v>
      </c>
      <c r="E1525" s="152">
        <v>35743.1207</v>
      </c>
      <c r="F1525" s="152">
        <v>176602.3599</v>
      </c>
      <c r="G1525" s="152">
        <v>10194.7551</v>
      </c>
      <c r="H1525" s="152">
        <v>93801.9935</v>
      </c>
      <c r="I1525" s="152">
        <v>104855.5721</v>
      </c>
    </row>
    <row r="1526">
      <c r="A1526" s="152">
        <v>1.6085628E9</v>
      </c>
      <c r="B1526" s="152">
        <v>110054.0489</v>
      </c>
      <c r="C1526" s="156">
        <v>229780.2138</v>
      </c>
      <c r="D1526" s="160">
        <v>272956.0</v>
      </c>
      <c r="E1526" s="152">
        <v>35749.1958</v>
      </c>
      <c r="F1526" s="152">
        <v>176602.3599</v>
      </c>
      <c r="G1526" s="152">
        <v>10194.347</v>
      </c>
      <c r="H1526" s="152">
        <v>94116.2929</v>
      </c>
      <c r="I1526" s="152">
        <v>104476.6225</v>
      </c>
    </row>
    <row r="1527">
      <c r="A1527" s="152">
        <v>1.6086132E9</v>
      </c>
      <c r="B1527" s="152">
        <v>110054.0489</v>
      </c>
      <c r="C1527" s="156">
        <v>233691.7638</v>
      </c>
      <c r="D1527" s="159">
        <v>272045.2</v>
      </c>
      <c r="E1527" s="152">
        <v>35763.4243</v>
      </c>
      <c r="F1527" s="152">
        <v>176019.5619</v>
      </c>
      <c r="G1527" s="152">
        <v>10188.1297</v>
      </c>
      <c r="H1527" s="152">
        <v>93842.702</v>
      </c>
      <c r="I1527" s="152">
        <v>104673.7787</v>
      </c>
    </row>
    <row r="1528">
      <c r="A1528" s="156">
        <v>1.6086996E9</v>
      </c>
      <c r="B1528" s="156">
        <v>110054.0489</v>
      </c>
      <c r="C1528" s="152">
        <v>243254.6438</v>
      </c>
      <c r="D1528" s="160">
        <v>271617.4</v>
      </c>
      <c r="E1528" s="152">
        <v>35739.1136</v>
      </c>
      <c r="F1528" s="152">
        <v>175693.7924</v>
      </c>
      <c r="G1528" s="152">
        <v>10181.3291</v>
      </c>
      <c r="H1528" s="152">
        <v>93860.8636</v>
      </c>
      <c r="I1528" s="152">
        <v>104265.8105</v>
      </c>
    </row>
    <row r="1529">
      <c r="A1529" s="152">
        <v>1.608786E9</v>
      </c>
      <c r="B1529" s="152">
        <v>109826.0557</v>
      </c>
      <c r="C1529" s="156">
        <v>238738.8438</v>
      </c>
      <c r="D1529" s="159">
        <v>271845.1</v>
      </c>
      <c r="E1529" s="152">
        <v>35716.0957</v>
      </c>
      <c r="F1529" s="152">
        <v>175843.3461</v>
      </c>
      <c r="G1529" s="152">
        <v>10182.1716</v>
      </c>
      <c r="H1529" s="152">
        <v>93935.3513</v>
      </c>
      <c r="I1529" s="152">
        <v>104325.5548</v>
      </c>
    </row>
    <row r="1530">
      <c r="A1530" s="156">
        <v>1.6088724E9</v>
      </c>
      <c r="B1530" s="156">
        <v>110252.2301</v>
      </c>
      <c r="C1530" s="152">
        <v>236344.1238</v>
      </c>
      <c r="D1530" s="160">
        <v>272831.8</v>
      </c>
      <c r="E1530" s="152">
        <v>35627.4991</v>
      </c>
      <c r="F1530" s="152">
        <v>176529.3097</v>
      </c>
      <c r="G1530" s="152">
        <v>10179.6651</v>
      </c>
      <c r="H1530" s="152">
        <v>93935.3513</v>
      </c>
      <c r="I1530" s="152">
        <v>104246.1802</v>
      </c>
    </row>
    <row r="1531">
      <c r="A1531" s="152">
        <v>1.6091676E9</v>
      </c>
      <c r="B1531" s="152">
        <v>110252.2301</v>
      </c>
      <c r="C1531" s="156">
        <v>236344.1238</v>
      </c>
      <c r="D1531" s="159">
        <v>272831.8</v>
      </c>
      <c r="E1531" s="152">
        <v>35646.819</v>
      </c>
      <c r="F1531" s="152">
        <v>176529.3097</v>
      </c>
      <c r="G1531" s="152">
        <v>10185.4686</v>
      </c>
      <c r="H1531" s="152">
        <v>93977.0082</v>
      </c>
      <c r="I1531" s="152">
        <v>104047.3192</v>
      </c>
    </row>
    <row r="1532">
      <c r="A1532" s="152">
        <v>1.609218E9</v>
      </c>
      <c r="B1532" s="152">
        <v>111196.9664</v>
      </c>
      <c r="C1532" s="156">
        <v>227890.0738</v>
      </c>
      <c r="D1532" s="159">
        <v>275019.1</v>
      </c>
      <c r="E1532" s="152">
        <v>35462.1068</v>
      </c>
      <c r="F1532" s="152">
        <v>178050.5116</v>
      </c>
      <c r="G1532" s="152">
        <v>10187.9817</v>
      </c>
      <c r="H1532" s="152">
        <v>94196.5709</v>
      </c>
      <c r="I1532" s="152">
        <v>103913.3228</v>
      </c>
    </row>
    <row r="1533">
      <c r="A1533" s="156">
        <v>1.6093044E9</v>
      </c>
      <c r="B1533" s="156">
        <v>111696.1518</v>
      </c>
      <c r="C1533" s="152">
        <v>224728.7338</v>
      </c>
      <c r="D1533" s="160">
        <v>274529.2</v>
      </c>
      <c r="E1533" s="152">
        <v>35422.6177</v>
      </c>
      <c r="F1533" s="152">
        <v>177699.7723</v>
      </c>
      <c r="G1533" s="152">
        <v>10189.7915</v>
      </c>
      <c r="H1533" s="152">
        <v>94663.821</v>
      </c>
      <c r="I1533" s="152">
        <v>103635.0884</v>
      </c>
    </row>
    <row r="1534">
      <c r="A1534" s="152">
        <v>1.6093908E9</v>
      </c>
      <c r="B1534" s="152">
        <v>111577.6399</v>
      </c>
      <c r="C1534" s="156">
        <v>225567.3738</v>
      </c>
      <c r="D1534" s="159">
        <v>274894.9</v>
      </c>
      <c r="E1534" s="152">
        <v>35488.1816</v>
      </c>
      <c r="F1534" s="152">
        <v>177940.7159</v>
      </c>
      <c r="G1534" s="152">
        <v>10203.7227</v>
      </c>
      <c r="H1534" s="152">
        <v>94687.2232</v>
      </c>
      <c r="I1534" s="152">
        <v>103239.5004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" t="s">
        <v>298</v>
      </c>
      <c r="B1" s="13" t="s">
        <v>27</v>
      </c>
      <c r="C1" s="13" t="s">
        <v>299</v>
      </c>
      <c r="D1" s="13" t="s">
        <v>306</v>
      </c>
      <c r="E1" s="13" t="s">
        <v>301</v>
      </c>
      <c r="F1" s="13" t="s">
        <v>118</v>
      </c>
      <c r="G1" s="13" t="s">
        <v>302</v>
      </c>
      <c r="H1" s="13" t="s">
        <v>265</v>
      </c>
      <c r="I1" s="13" t="s">
        <v>303</v>
      </c>
      <c r="J1" s="13" t="s">
        <v>304</v>
      </c>
      <c r="K1" s="13" t="s">
        <v>163</v>
      </c>
      <c r="L1" s="13" t="s">
        <v>305</v>
      </c>
    </row>
    <row r="2">
      <c r="A2" s="152">
        <v>1.5463188E9</v>
      </c>
      <c r="B2" s="152">
        <v>97070.4781</v>
      </c>
      <c r="C2" s="152">
        <v>131094.205</v>
      </c>
      <c r="D2" s="159">
        <v>135836.36</v>
      </c>
      <c r="E2" s="152">
        <v>31528.6258</v>
      </c>
      <c r="F2" s="152">
        <v>162415.594</v>
      </c>
      <c r="G2" s="152">
        <v>10068.4697</v>
      </c>
      <c r="H2" s="152">
        <v>91075.2399</v>
      </c>
      <c r="I2" s="152">
        <v>93075.7998</v>
      </c>
      <c r="J2" s="152">
        <v>100000.0</v>
      </c>
      <c r="K2" s="152">
        <v>100000.0</v>
      </c>
      <c r="L2" s="152">
        <v>100000.0</v>
      </c>
    </row>
    <row r="3">
      <c r="A3" s="156">
        <v>1.5464412E9</v>
      </c>
      <c r="B3" s="156">
        <v>97070.4781</v>
      </c>
      <c r="C3" s="156">
        <v>131094.205</v>
      </c>
      <c r="D3" s="160">
        <v>135834.99</v>
      </c>
      <c r="E3" s="152">
        <v>31528.6258</v>
      </c>
      <c r="F3" s="152">
        <v>162403.319</v>
      </c>
      <c r="G3" s="152">
        <v>10068.4697</v>
      </c>
      <c r="H3" s="152">
        <v>90829.2114</v>
      </c>
      <c r="I3" s="152">
        <v>93075.7998</v>
      </c>
      <c r="J3" s="152">
        <v>100000.0</v>
      </c>
      <c r="K3" s="152">
        <v>100000.0</v>
      </c>
      <c r="L3" s="152">
        <v>100000.0</v>
      </c>
    </row>
    <row r="4">
      <c r="A4" s="156">
        <v>1.5464916E9</v>
      </c>
      <c r="B4" s="156">
        <v>98662.8771</v>
      </c>
      <c r="C4" s="156">
        <v>131175.825</v>
      </c>
      <c r="D4" s="160">
        <v>136169.87</v>
      </c>
      <c r="E4" s="152">
        <v>32363.2585</v>
      </c>
      <c r="F4" s="152">
        <v>162553.0014</v>
      </c>
      <c r="G4" s="152">
        <v>10122.9123</v>
      </c>
      <c r="H4" s="152">
        <v>90116.0109</v>
      </c>
      <c r="I4" s="152">
        <v>91830.8861</v>
      </c>
      <c r="J4" s="152">
        <v>99953.3565</v>
      </c>
      <c r="K4" s="152">
        <v>100000.0</v>
      </c>
      <c r="L4" s="152">
        <v>100000.0</v>
      </c>
    </row>
    <row r="5">
      <c r="A5" s="152">
        <v>1.546578E9</v>
      </c>
      <c r="B5" s="152">
        <v>97933.314</v>
      </c>
      <c r="C5" s="152">
        <v>133566.125</v>
      </c>
      <c r="D5" s="159">
        <v>133827.45</v>
      </c>
      <c r="E5" s="152">
        <v>32111.993</v>
      </c>
      <c r="F5" s="152">
        <v>162987.4941</v>
      </c>
      <c r="G5" s="152">
        <v>10114.1853</v>
      </c>
      <c r="H5" s="152">
        <v>90435.6803</v>
      </c>
      <c r="I5" s="152">
        <v>92461.6424</v>
      </c>
      <c r="J5" s="152">
        <v>100849.1154</v>
      </c>
      <c r="K5" s="152">
        <v>100000.0</v>
      </c>
      <c r="L5" s="152">
        <v>100000.0</v>
      </c>
    </row>
    <row r="6">
      <c r="A6" s="156">
        <v>1.5466644E9</v>
      </c>
      <c r="B6" s="156">
        <v>97933.314</v>
      </c>
      <c r="C6" s="156">
        <v>133325.505</v>
      </c>
      <c r="D6" s="160">
        <v>133827.45</v>
      </c>
      <c r="E6" s="152">
        <v>31763.7904</v>
      </c>
      <c r="F6" s="152">
        <v>162661.5789</v>
      </c>
      <c r="G6" s="152">
        <v>10092.7466</v>
      </c>
      <c r="H6" s="152">
        <v>90435.6803</v>
      </c>
      <c r="I6" s="152">
        <v>92498.4837</v>
      </c>
      <c r="J6" s="152">
        <v>99719.1453</v>
      </c>
      <c r="K6" s="152">
        <v>100000.0</v>
      </c>
      <c r="L6" s="152">
        <v>102179.7578</v>
      </c>
    </row>
    <row r="7">
      <c r="A7" s="152">
        <v>1.5468732E9</v>
      </c>
      <c r="B7" s="152">
        <v>97933.314</v>
      </c>
      <c r="C7" s="152">
        <v>133325.505</v>
      </c>
      <c r="D7" s="159">
        <v>137323.05</v>
      </c>
      <c r="E7" s="152">
        <v>31752.8779</v>
      </c>
      <c r="F7" s="152">
        <v>162661.5789</v>
      </c>
      <c r="G7" s="152">
        <v>10088.4747</v>
      </c>
      <c r="H7" s="152">
        <v>90698.4545</v>
      </c>
      <c r="I7" s="152">
        <v>92625.6066</v>
      </c>
      <c r="J7" s="152">
        <v>99859.4976</v>
      </c>
      <c r="K7" s="152">
        <v>100000.0</v>
      </c>
      <c r="L7" s="152">
        <v>102179.7578</v>
      </c>
    </row>
    <row r="8">
      <c r="A8" s="152">
        <v>1.5469236E9</v>
      </c>
      <c r="B8" s="152">
        <v>97933.314</v>
      </c>
      <c r="C8" s="152">
        <v>132822.005</v>
      </c>
      <c r="D8" s="159">
        <v>138367.01</v>
      </c>
      <c r="E8" s="152">
        <v>31840.5287</v>
      </c>
      <c r="F8" s="152">
        <v>162488.4821</v>
      </c>
      <c r="G8" s="152">
        <v>10073.3777</v>
      </c>
      <c r="H8" s="152">
        <v>91318.8591</v>
      </c>
      <c r="I8" s="152">
        <v>93181.8705</v>
      </c>
      <c r="J8" s="152">
        <v>99532.2384</v>
      </c>
      <c r="K8" s="152">
        <v>100000.0</v>
      </c>
      <c r="L8" s="152">
        <v>102176.384</v>
      </c>
    </row>
    <row r="9">
      <c r="A9" s="156">
        <v>1.54701E9</v>
      </c>
      <c r="B9" s="156">
        <v>97933.314</v>
      </c>
      <c r="C9" s="156">
        <v>132887.175</v>
      </c>
      <c r="D9" s="160">
        <v>139403.39</v>
      </c>
      <c r="E9" s="152">
        <v>31988.4597</v>
      </c>
      <c r="F9" s="152">
        <v>162379.7219</v>
      </c>
      <c r="G9" s="152">
        <v>10080.597</v>
      </c>
      <c r="H9" s="152">
        <v>91223.0486</v>
      </c>
      <c r="I9" s="152">
        <v>93007.785</v>
      </c>
      <c r="J9" s="152">
        <v>99272.3876</v>
      </c>
      <c r="K9" s="152">
        <v>100000.0</v>
      </c>
      <c r="L9" s="152">
        <v>102131.5403</v>
      </c>
    </row>
    <row r="10">
      <c r="A10" s="152">
        <v>1.5470964E9</v>
      </c>
      <c r="B10" s="152">
        <v>97933.314</v>
      </c>
      <c r="C10" s="152">
        <v>134072.125</v>
      </c>
      <c r="D10" s="159">
        <v>140197.41</v>
      </c>
      <c r="E10" s="152">
        <v>32065.6475</v>
      </c>
      <c r="F10" s="152">
        <v>162500.3721</v>
      </c>
      <c r="G10" s="152">
        <v>10066.43</v>
      </c>
      <c r="H10" s="152">
        <v>90387.1742</v>
      </c>
      <c r="I10" s="152">
        <v>93789.9552</v>
      </c>
      <c r="J10" s="152">
        <v>99117.7516</v>
      </c>
      <c r="K10" s="152">
        <v>100000.0</v>
      </c>
      <c r="L10" s="152">
        <v>102549.2841</v>
      </c>
    </row>
    <row r="11">
      <c r="A11" s="156">
        <v>1.5471828E9</v>
      </c>
      <c r="B11" s="156">
        <v>97933.314</v>
      </c>
      <c r="C11" s="156">
        <v>133934.075</v>
      </c>
      <c r="D11" s="160">
        <v>140231.93</v>
      </c>
      <c r="E11" s="152">
        <v>31970.2086</v>
      </c>
      <c r="F11" s="152">
        <v>162330.4113</v>
      </c>
      <c r="G11" s="152">
        <v>10080.4781</v>
      </c>
      <c r="H11" s="152">
        <v>90871.843</v>
      </c>
      <c r="I11" s="152">
        <v>93417.8981</v>
      </c>
      <c r="J11" s="152">
        <v>98887.2619</v>
      </c>
      <c r="K11" s="152">
        <v>100000.0</v>
      </c>
      <c r="L11" s="152">
        <v>102361.6278</v>
      </c>
    </row>
    <row r="12">
      <c r="A12" s="152">
        <v>1.5472692E9</v>
      </c>
      <c r="B12" s="152">
        <v>97933.314</v>
      </c>
      <c r="C12" s="152">
        <v>133519.075</v>
      </c>
      <c r="D12" s="159">
        <v>140231.93</v>
      </c>
      <c r="E12" s="152">
        <v>31995.1121</v>
      </c>
      <c r="F12" s="152">
        <v>162515.5808</v>
      </c>
      <c r="G12" s="152">
        <v>10076.0459</v>
      </c>
      <c r="H12" s="152">
        <v>90871.843</v>
      </c>
      <c r="I12" s="152">
        <v>93091.9938</v>
      </c>
      <c r="J12" s="152">
        <v>99039.2101</v>
      </c>
      <c r="K12" s="152">
        <v>100000.0</v>
      </c>
      <c r="L12" s="152">
        <v>102615.6557</v>
      </c>
    </row>
    <row r="13">
      <c r="A13" s="156">
        <v>1.547478E9</v>
      </c>
      <c r="B13" s="156">
        <v>97933.314</v>
      </c>
      <c r="C13" s="156">
        <v>133519.075</v>
      </c>
      <c r="D13" s="160">
        <v>140476.37</v>
      </c>
      <c r="E13" s="152">
        <v>32033.6781</v>
      </c>
      <c r="F13" s="152">
        <v>162515.5808</v>
      </c>
      <c r="G13" s="152">
        <v>10075.3989</v>
      </c>
      <c r="H13" s="152">
        <v>90801.2875</v>
      </c>
      <c r="I13" s="152">
        <v>93027.2178</v>
      </c>
      <c r="J13" s="152">
        <v>99039.2101</v>
      </c>
      <c r="K13" s="152">
        <v>100000.0</v>
      </c>
      <c r="L13" s="152">
        <v>102615.6557</v>
      </c>
    </row>
    <row r="14">
      <c r="A14" s="156">
        <v>1.5475284E9</v>
      </c>
      <c r="B14" s="156">
        <v>97933.314</v>
      </c>
      <c r="C14" s="156">
        <v>132379.925</v>
      </c>
      <c r="D14" s="160">
        <v>139628.73</v>
      </c>
      <c r="E14" s="152">
        <v>32033.5779</v>
      </c>
      <c r="F14" s="152">
        <v>162391.7946</v>
      </c>
      <c r="G14" s="152">
        <v>10070.0703</v>
      </c>
      <c r="H14" s="152">
        <v>90779.1273</v>
      </c>
      <c r="I14" s="152">
        <v>93133.2885</v>
      </c>
      <c r="J14" s="152">
        <v>99093.6622</v>
      </c>
      <c r="K14" s="152">
        <v>100000.0</v>
      </c>
      <c r="L14" s="152">
        <v>102372.1298</v>
      </c>
    </row>
    <row r="15">
      <c r="A15" s="152">
        <v>1.5476148E9</v>
      </c>
      <c r="B15" s="152">
        <v>97933.314</v>
      </c>
      <c r="C15" s="152">
        <v>134555.595</v>
      </c>
      <c r="D15" s="159">
        <v>140954.23</v>
      </c>
      <c r="E15" s="152">
        <v>31938.692</v>
      </c>
      <c r="F15" s="152">
        <v>162408.7541</v>
      </c>
      <c r="G15" s="152">
        <v>10080.6284</v>
      </c>
      <c r="H15" s="152">
        <v>90820.6746</v>
      </c>
      <c r="I15" s="152">
        <v>92657.1849</v>
      </c>
      <c r="J15" s="152">
        <v>98928.429</v>
      </c>
      <c r="K15" s="152">
        <v>100000.0</v>
      </c>
      <c r="L15" s="152">
        <v>103908.0503</v>
      </c>
    </row>
    <row r="16">
      <c r="A16" s="156">
        <v>1.5477012E9</v>
      </c>
      <c r="B16" s="156">
        <v>97933.314</v>
      </c>
      <c r="C16" s="156">
        <v>134235.835</v>
      </c>
      <c r="D16" s="160">
        <v>141426.37</v>
      </c>
      <c r="E16" s="152">
        <v>31712.3598</v>
      </c>
      <c r="F16" s="152">
        <v>162474.8414</v>
      </c>
      <c r="G16" s="152">
        <v>10075.1815</v>
      </c>
      <c r="H16" s="152">
        <v>90817.8925</v>
      </c>
      <c r="I16" s="152">
        <v>92540.993</v>
      </c>
      <c r="J16" s="152">
        <v>98930.514</v>
      </c>
      <c r="K16" s="152">
        <v>100000.0</v>
      </c>
      <c r="L16" s="152">
        <v>103936.5043</v>
      </c>
    </row>
    <row r="17">
      <c r="A17" s="152">
        <v>1.5477876E9</v>
      </c>
      <c r="B17" s="152">
        <v>97933.314</v>
      </c>
      <c r="C17" s="152">
        <v>134139.325</v>
      </c>
      <c r="D17" s="159">
        <v>142400.79</v>
      </c>
      <c r="E17" s="152">
        <v>31717.5165</v>
      </c>
      <c r="F17" s="152">
        <v>162372.9015</v>
      </c>
      <c r="G17" s="152">
        <v>10072.0448</v>
      </c>
      <c r="H17" s="152">
        <v>90818.3213</v>
      </c>
      <c r="I17" s="152">
        <v>92479.0509</v>
      </c>
      <c r="J17" s="152">
        <v>98771.1479</v>
      </c>
      <c r="K17" s="152">
        <v>100000.0</v>
      </c>
      <c r="L17" s="152">
        <v>105005.3495</v>
      </c>
    </row>
    <row r="18">
      <c r="A18" s="156">
        <v>1.547874E9</v>
      </c>
      <c r="B18" s="156">
        <v>97933.314</v>
      </c>
      <c r="C18" s="156">
        <v>134328.355</v>
      </c>
      <c r="D18" s="160">
        <v>142400.79</v>
      </c>
      <c r="E18" s="152">
        <v>31571.1639</v>
      </c>
      <c r="F18" s="152">
        <v>162291.4227</v>
      </c>
      <c r="G18" s="152">
        <v>10076.7013</v>
      </c>
      <c r="H18" s="152">
        <v>90818.3213</v>
      </c>
      <c r="I18" s="152">
        <v>92242.2137</v>
      </c>
      <c r="J18" s="152">
        <v>98269.6404</v>
      </c>
      <c r="K18" s="152">
        <v>100000.0</v>
      </c>
      <c r="L18" s="152">
        <v>106620.6061</v>
      </c>
    </row>
    <row r="19">
      <c r="A19" s="152">
        <v>1.5481692E9</v>
      </c>
      <c r="B19" s="152">
        <v>97933.314</v>
      </c>
      <c r="C19" s="152">
        <v>134328.355</v>
      </c>
      <c r="D19" s="159">
        <v>143692.83</v>
      </c>
      <c r="E19" s="152">
        <v>31582.5751</v>
      </c>
      <c r="F19" s="152">
        <v>162291.4227</v>
      </c>
      <c r="G19" s="152">
        <v>10074.2304</v>
      </c>
      <c r="H19" s="152">
        <v>89998.8828</v>
      </c>
      <c r="I19" s="152">
        <v>92291.2005</v>
      </c>
      <c r="J19" s="152">
        <v>98540.6491</v>
      </c>
      <c r="K19" s="152">
        <v>100000.0</v>
      </c>
      <c r="L19" s="152">
        <v>106620.6061</v>
      </c>
    </row>
    <row r="20">
      <c r="A20" s="152">
        <v>1.5482196E9</v>
      </c>
      <c r="B20" s="152">
        <v>97232.6021</v>
      </c>
      <c r="C20" s="152">
        <v>133448.355</v>
      </c>
      <c r="D20" s="159">
        <v>142202.95</v>
      </c>
      <c r="E20" s="152">
        <v>31655.9852</v>
      </c>
      <c r="F20" s="152">
        <v>162432.534</v>
      </c>
      <c r="G20" s="152">
        <v>10062.3324</v>
      </c>
      <c r="H20" s="152">
        <v>90112.658</v>
      </c>
      <c r="I20" s="152">
        <v>92244.2379</v>
      </c>
      <c r="J20" s="152">
        <v>98712.6547</v>
      </c>
      <c r="K20" s="152">
        <v>100000.0</v>
      </c>
      <c r="L20" s="152">
        <v>106225.4443</v>
      </c>
    </row>
    <row r="21">
      <c r="A21" s="156">
        <v>1.548306E9</v>
      </c>
      <c r="B21" s="156">
        <v>97647.786</v>
      </c>
      <c r="C21" s="156">
        <v>134173.515</v>
      </c>
      <c r="D21" s="160">
        <v>142419.99</v>
      </c>
      <c r="E21" s="152">
        <v>31544.4434</v>
      </c>
      <c r="F21" s="152">
        <v>162542.8622</v>
      </c>
      <c r="G21" s="152">
        <v>10051.22</v>
      </c>
      <c r="H21" s="152">
        <v>89904.5898</v>
      </c>
      <c r="I21" s="152">
        <v>92432.898</v>
      </c>
      <c r="J21" s="152">
        <v>98505.6444</v>
      </c>
      <c r="K21" s="152">
        <v>100000.0</v>
      </c>
      <c r="L21" s="152">
        <v>106396.3822</v>
      </c>
    </row>
    <row r="22">
      <c r="A22" s="152">
        <v>1.5483924E9</v>
      </c>
      <c r="B22" s="152">
        <v>97647.786</v>
      </c>
      <c r="C22" s="152">
        <v>132485.175</v>
      </c>
      <c r="D22" s="159">
        <v>142654.67</v>
      </c>
      <c r="E22" s="152">
        <v>31488.5934</v>
      </c>
      <c r="F22" s="152">
        <v>162750.0608</v>
      </c>
      <c r="G22" s="152">
        <v>10046.4416</v>
      </c>
      <c r="H22" s="152">
        <v>89446.1471</v>
      </c>
      <c r="I22" s="152">
        <v>91840.6025</v>
      </c>
      <c r="J22" s="152">
        <v>98760.0322</v>
      </c>
      <c r="K22" s="152">
        <v>100000.0</v>
      </c>
      <c r="L22" s="152">
        <v>107816.2004</v>
      </c>
    </row>
    <row r="23">
      <c r="A23" s="156">
        <v>1.5484788E9</v>
      </c>
      <c r="B23" s="156">
        <v>97647.786</v>
      </c>
      <c r="C23" s="156">
        <v>134325.135</v>
      </c>
      <c r="D23" s="160">
        <v>142654.67</v>
      </c>
      <c r="E23" s="152">
        <v>31499.8082</v>
      </c>
      <c r="F23" s="152">
        <v>162663.3296</v>
      </c>
      <c r="G23" s="152">
        <v>10053.7725</v>
      </c>
      <c r="H23" s="152">
        <v>89446.1471</v>
      </c>
      <c r="I23" s="152">
        <v>92580.2634</v>
      </c>
      <c r="J23" s="152">
        <v>98641.9066</v>
      </c>
      <c r="K23" s="152">
        <v>100000.0</v>
      </c>
      <c r="L23" s="152">
        <v>107505.5245</v>
      </c>
    </row>
    <row r="24">
      <c r="A24" s="152">
        <v>1.5486876E9</v>
      </c>
      <c r="B24" s="152">
        <v>97647.786</v>
      </c>
      <c r="C24" s="152">
        <v>134325.135</v>
      </c>
      <c r="D24" s="159">
        <v>144162.65</v>
      </c>
      <c r="E24" s="152">
        <v>31517.9511</v>
      </c>
      <c r="F24" s="152">
        <v>162663.3296</v>
      </c>
      <c r="G24" s="152">
        <v>10052.0468</v>
      </c>
      <c r="H24" s="152">
        <v>90670.3067</v>
      </c>
      <c r="I24" s="152">
        <v>92649.8976</v>
      </c>
      <c r="J24" s="152">
        <v>98989.1488</v>
      </c>
      <c r="K24" s="152">
        <v>100000.0</v>
      </c>
      <c r="L24" s="152">
        <v>107505.5245</v>
      </c>
    </row>
    <row r="25">
      <c r="A25" s="152">
        <v>1.548738E9</v>
      </c>
      <c r="B25" s="152">
        <v>97647.786</v>
      </c>
      <c r="C25" s="152">
        <v>133378.635</v>
      </c>
      <c r="D25" s="159">
        <v>143223.19</v>
      </c>
      <c r="E25" s="152">
        <v>31639.1557</v>
      </c>
      <c r="F25" s="152">
        <v>162653.3732</v>
      </c>
      <c r="G25" s="152">
        <v>10049.6325</v>
      </c>
      <c r="H25" s="152">
        <v>90375.1748</v>
      </c>
      <c r="I25" s="152">
        <v>92781.069</v>
      </c>
      <c r="J25" s="152">
        <v>98875.401</v>
      </c>
      <c r="K25" s="152">
        <v>100000.0</v>
      </c>
      <c r="L25" s="152">
        <v>106228.4473</v>
      </c>
    </row>
    <row r="26">
      <c r="A26" s="156">
        <v>1.5488244E9</v>
      </c>
      <c r="B26" s="156">
        <v>97647.786</v>
      </c>
      <c r="C26" s="156">
        <v>132870.865</v>
      </c>
      <c r="D26" s="160">
        <v>143419.19</v>
      </c>
      <c r="E26" s="152">
        <v>31587.877</v>
      </c>
      <c r="F26" s="152">
        <v>162904.4472</v>
      </c>
      <c r="G26" s="152">
        <v>10055.9522</v>
      </c>
      <c r="H26" s="152">
        <v>90882.3544</v>
      </c>
      <c r="I26" s="152">
        <v>92822.3637</v>
      </c>
      <c r="J26" s="152">
        <v>99378.9607</v>
      </c>
      <c r="K26" s="152">
        <v>100000.0</v>
      </c>
      <c r="L26" s="152">
        <v>106396.1307</v>
      </c>
    </row>
    <row r="27">
      <c r="A27" s="152">
        <v>1.5489108E9</v>
      </c>
      <c r="B27" s="152">
        <v>97647.786</v>
      </c>
      <c r="C27" s="152">
        <v>135064.025</v>
      </c>
      <c r="D27" s="159">
        <v>145740.79</v>
      </c>
      <c r="E27" s="152">
        <v>31514.2252</v>
      </c>
      <c r="F27" s="152">
        <v>163080.68</v>
      </c>
      <c r="G27" s="152">
        <v>10085.2806</v>
      </c>
      <c r="H27" s="152">
        <v>91745.694</v>
      </c>
      <c r="I27" s="152">
        <v>93234.9059</v>
      </c>
      <c r="J27" s="152">
        <v>100641.2124</v>
      </c>
      <c r="K27" s="152">
        <v>100000.0</v>
      </c>
      <c r="L27" s="152">
        <v>106534.9032</v>
      </c>
    </row>
    <row r="28">
      <c r="A28" s="156">
        <v>1.5489972E9</v>
      </c>
      <c r="B28" s="156">
        <v>97647.786</v>
      </c>
      <c r="C28" s="156">
        <v>137837.675</v>
      </c>
      <c r="D28" s="160">
        <v>147250.99</v>
      </c>
      <c r="E28" s="152">
        <v>31438.075</v>
      </c>
      <c r="F28" s="152">
        <v>163495.2599</v>
      </c>
      <c r="G28" s="152">
        <v>10088.0482</v>
      </c>
      <c r="H28" s="152">
        <v>91462.2217</v>
      </c>
      <c r="I28" s="152">
        <v>92935.3169</v>
      </c>
      <c r="J28" s="152">
        <v>100816.5802</v>
      </c>
      <c r="K28" s="152">
        <v>100071.6</v>
      </c>
      <c r="L28" s="152">
        <v>106008.7242</v>
      </c>
    </row>
    <row r="29">
      <c r="A29" s="152">
        <v>1.5490836E9</v>
      </c>
      <c r="B29" s="152">
        <v>97647.786</v>
      </c>
      <c r="C29" s="152">
        <v>138331.695</v>
      </c>
      <c r="D29" s="159">
        <v>147250.99</v>
      </c>
      <c r="E29" s="152">
        <v>31392.6377</v>
      </c>
      <c r="F29" s="152">
        <v>162445.7775</v>
      </c>
      <c r="G29" s="152">
        <v>10085.2116</v>
      </c>
      <c r="H29" s="152">
        <v>91462.2217</v>
      </c>
      <c r="I29" s="152">
        <v>92996.4492</v>
      </c>
      <c r="J29" s="152">
        <v>101537.4191</v>
      </c>
      <c r="K29" s="152">
        <v>100006.92</v>
      </c>
      <c r="L29" s="152">
        <v>105502.6838</v>
      </c>
    </row>
    <row r="30">
      <c r="A30" s="156">
        <v>1.5492924E9</v>
      </c>
      <c r="B30" s="156">
        <v>97647.786</v>
      </c>
      <c r="C30" s="156">
        <v>138331.695</v>
      </c>
      <c r="D30" s="160">
        <v>147034.8</v>
      </c>
      <c r="E30" s="152">
        <v>31414.4419</v>
      </c>
      <c r="F30" s="152">
        <v>162445.7775</v>
      </c>
      <c r="G30" s="152">
        <v>10085.8434</v>
      </c>
      <c r="H30" s="152">
        <v>91508.8859</v>
      </c>
      <c r="I30" s="152">
        <v>92986.328</v>
      </c>
      <c r="J30" s="152">
        <v>101365.3809</v>
      </c>
      <c r="K30" s="152">
        <v>100006.92</v>
      </c>
      <c r="L30" s="152">
        <v>105502.6838</v>
      </c>
    </row>
    <row r="31">
      <c r="A31" s="156">
        <v>1.5493428E9</v>
      </c>
      <c r="B31" s="156">
        <v>97647.786</v>
      </c>
      <c r="C31" s="156">
        <v>138689.685</v>
      </c>
      <c r="D31" s="160">
        <v>147865.08</v>
      </c>
      <c r="E31" s="152">
        <v>31337.5622</v>
      </c>
      <c r="F31" s="152">
        <v>163290.443</v>
      </c>
      <c r="G31" s="152">
        <v>10079.02</v>
      </c>
      <c r="H31" s="152">
        <v>91611.7109</v>
      </c>
      <c r="I31" s="152">
        <v>92828.4365</v>
      </c>
      <c r="J31" s="152">
        <v>102272.1372</v>
      </c>
      <c r="K31" s="152">
        <v>100240.56</v>
      </c>
      <c r="L31" s="152">
        <v>107068.1583</v>
      </c>
    </row>
    <row r="32">
      <c r="A32" s="152">
        <v>1.5494292E9</v>
      </c>
      <c r="B32" s="152">
        <v>97647.786</v>
      </c>
      <c r="C32" s="152">
        <v>138904.285</v>
      </c>
      <c r="D32" s="159">
        <v>148606.22</v>
      </c>
      <c r="E32" s="152">
        <v>31315.733</v>
      </c>
      <c r="F32" s="152">
        <v>164837.1421</v>
      </c>
      <c r="G32" s="152">
        <v>10086.9819</v>
      </c>
      <c r="H32" s="152">
        <v>90806.5105</v>
      </c>
      <c r="I32" s="152">
        <v>92616.2951</v>
      </c>
      <c r="J32" s="152">
        <v>102808.0835</v>
      </c>
      <c r="K32" s="152">
        <v>100366.62</v>
      </c>
      <c r="L32" s="152">
        <v>107126.0478</v>
      </c>
    </row>
    <row r="33">
      <c r="A33" s="156">
        <v>1.5495156E9</v>
      </c>
      <c r="B33" s="156">
        <v>97647.786</v>
      </c>
      <c r="C33" s="156">
        <v>138092.985</v>
      </c>
      <c r="D33" s="160">
        <v>148437.14</v>
      </c>
      <c r="E33" s="152">
        <v>31341.2365</v>
      </c>
      <c r="F33" s="152">
        <v>163410.0121</v>
      </c>
      <c r="G33" s="152">
        <v>10062.0906</v>
      </c>
      <c r="H33" s="152">
        <v>90245.8327</v>
      </c>
      <c r="I33" s="152">
        <v>92265.695</v>
      </c>
      <c r="J33" s="152">
        <v>102975.8904</v>
      </c>
      <c r="K33" s="152">
        <v>100322.4</v>
      </c>
      <c r="L33" s="152">
        <v>107331.1268</v>
      </c>
    </row>
    <row r="34">
      <c r="A34" s="152">
        <v>1.549602E9</v>
      </c>
      <c r="B34" s="152">
        <v>97647.786</v>
      </c>
      <c r="C34" s="152">
        <v>137427.345</v>
      </c>
      <c r="D34" s="159">
        <v>147317.94</v>
      </c>
      <c r="E34" s="152">
        <v>31477.2949</v>
      </c>
      <c r="F34" s="152">
        <v>164227.0605</v>
      </c>
      <c r="G34" s="152">
        <v>10046.3965</v>
      </c>
      <c r="H34" s="152">
        <v>89702.7398</v>
      </c>
      <c r="I34" s="152">
        <v>92043.8372</v>
      </c>
      <c r="J34" s="152">
        <v>101813.3217</v>
      </c>
      <c r="K34" s="152">
        <v>100051.14</v>
      </c>
      <c r="L34" s="152">
        <v>106544.7495</v>
      </c>
    </row>
    <row r="35">
      <c r="A35" s="156">
        <v>1.5496884E9</v>
      </c>
      <c r="B35" s="156">
        <v>97647.786</v>
      </c>
      <c r="C35" s="156">
        <v>138697.74</v>
      </c>
      <c r="D35" s="160">
        <v>147317.94</v>
      </c>
      <c r="E35" s="152">
        <v>31426.4343</v>
      </c>
      <c r="F35" s="152">
        <v>164743.8377</v>
      </c>
      <c r="G35" s="152">
        <v>10045.1902</v>
      </c>
      <c r="H35" s="152">
        <v>89702.7398</v>
      </c>
      <c r="I35" s="152">
        <v>91913.0706</v>
      </c>
      <c r="J35" s="152">
        <v>102224.2134</v>
      </c>
      <c r="K35" s="152">
        <v>100113.84</v>
      </c>
      <c r="L35" s="152">
        <v>105954.9665</v>
      </c>
    </row>
    <row r="36">
      <c r="A36" s="152">
        <v>1.5498972E9</v>
      </c>
      <c r="B36" s="152">
        <v>97647.786</v>
      </c>
      <c r="C36" s="152">
        <v>138697.74</v>
      </c>
      <c r="D36" s="159">
        <v>147632.78</v>
      </c>
      <c r="E36" s="152">
        <v>31425.791</v>
      </c>
      <c r="F36" s="152">
        <v>164743.8377</v>
      </c>
      <c r="G36" s="152">
        <v>10047.1285</v>
      </c>
      <c r="H36" s="152">
        <v>89859.0428</v>
      </c>
      <c r="I36" s="152">
        <v>91928.8598</v>
      </c>
      <c r="J36" s="152">
        <v>102943.4486</v>
      </c>
      <c r="K36" s="152">
        <v>100113.84</v>
      </c>
      <c r="L36" s="152">
        <v>105954.9665</v>
      </c>
    </row>
    <row r="37">
      <c r="A37" s="152">
        <v>1.5499476E9</v>
      </c>
      <c r="B37" s="152">
        <v>97647.786</v>
      </c>
      <c r="C37" s="152">
        <v>137240.96</v>
      </c>
      <c r="D37" s="159">
        <v>147576.74</v>
      </c>
      <c r="E37" s="152">
        <v>31394.5043</v>
      </c>
      <c r="F37" s="152">
        <v>164792.5231</v>
      </c>
      <c r="G37" s="152">
        <v>10051.2997</v>
      </c>
      <c r="H37" s="152">
        <v>89976.2626</v>
      </c>
      <c r="I37" s="152">
        <v>91561.256</v>
      </c>
      <c r="J37" s="152">
        <v>102658.1954</v>
      </c>
      <c r="K37" s="152">
        <v>100012.2</v>
      </c>
      <c r="L37" s="152">
        <v>105630.5593</v>
      </c>
    </row>
    <row r="38">
      <c r="A38" s="156">
        <v>1.550034E9</v>
      </c>
      <c r="B38" s="156">
        <v>97647.786</v>
      </c>
      <c r="C38" s="156">
        <v>138396.53</v>
      </c>
      <c r="D38" s="160">
        <v>149286.24</v>
      </c>
      <c r="E38" s="152">
        <v>31324.5482</v>
      </c>
      <c r="F38" s="152">
        <v>163607.3792</v>
      </c>
      <c r="G38" s="152">
        <v>10069.1094</v>
      </c>
      <c r="H38" s="152">
        <v>90065.2568</v>
      </c>
      <c r="I38" s="152">
        <v>92008.2104</v>
      </c>
      <c r="J38" s="152">
        <v>103760.3211</v>
      </c>
      <c r="K38" s="152">
        <v>99962.7</v>
      </c>
      <c r="L38" s="152">
        <v>107076.6773</v>
      </c>
    </row>
    <row r="39">
      <c r="A39" s="152">
        <v>1.5501204E9</v>
      </c>
      <c r="B39" s="152">
        <v>97647.786</v>
      </c>
      <c r="C39" s="152">
        <v>137755.21</v>
      </c>
      <c r="D39" s="159">
        <v>149617.6</v>
      </c>
      <c r="E39" s="152">
        <v>31323.3346</v>
      </c>
      <c r="F39" s="152">
        <v>163616.4223</v>
      </c>
      <c r="G39" s="152">
        <v>10068.1364</v>
      </c>
      <c r="H39" s="152">
        <v>90310.048</v>
      </c>
      <c r="I39" s="152">
        <v>91448.7077</v>
      </c>
      <c r="J39" s="152">
        <v>104010.6924</v>
      </c>
      <c r="K39" s="152">
        <v>99898.68</v>
      </c>
      <c r="L39" s="152">
        <v>107323.3395</v>
      </c>
    </row>
    <row r="40">
      <c r="A40" s="156">
        <v>1.5502068E9</v>
      </c>
      <c r="B40" s="156">
        <v>97647.786</v>
      </c>
      <c r="C40" s="156">
        <v>138455.1</v>
      </c>
      <c r="D40" s="160">
        <v>149494.66</v>
      </c>
      <c r="E40" s="152">
        <v>31367.0334</v>
      </c>
      <c r="F40" s="152">
        <v>163668.358</v>
      </c>
      <c r="G40" s="152">
        <v>10066.3202</v>
      </c>
      <c r="H40" s="152">
        <v>90121.2704</v>
      </c>
      <c r="I40" s="152">
        <v>91692.8322</v>
      </c>
      <c r="J40" s="152">
        <v>103744.4299</v>
      </c>
      <c r="K40" s="152">
        <v>99890.76</v>
      </c>
      <c r="L40" s="152">
        <v>106562.3495</v>
      </c>
    </row>
    <row r="41">
      <c r="A41" s="152">
        <v>1.5502932E9</v>
      </c>
      <c r="B41" s="152">
        <v>97647.786</v>
      </c>
      <c r="C41" s="152">
        <v>139164.31</v>
      </c>
      <c r="D41" s="159">
        <v>149494.66</v>
      </c>
      <c r="E41" s="152">
        <v>31368.7528</v>
      </c>
      <c r="F41" s="152">
        <v>164917.9992</v>
      </c>
      <c r="G41" s="152">
        <v>10068.0954</v>
      </c>
      <c r="H41" s="152">
        <v>90121.2704</v>
      </c>
      <c r="I41" s="152">
        <v>91693.6419</v>
      </c>
      <c r="J41" s="152">
        <v>104947.3031</v>
      </c>
      <c r="K41" s="152">
        <v>99795.06</v>
      </c>
      <c r="L41" s="152">
        <v>106562.3495</v>
      </c>
    </row>
    <row r="42">
      <c r="A42" s="156">
        <v>1.5505884E9</v>
      </c>
      <c r="B42" s="156">
        <v>97647.786</v>
      </c>
      <c r="C42" s="156">
        <v>139164.31</v>
      </c>
      <c r="D42" s="160">
        <v>151090.32</v>
      </c>
      <c r="E42" s="152">
        <v>31399.0653</v>
      </c>
      <c r="F42" s="152">
        <v>164917.9992</v>
      </c>
      <c r="G42" s="152">
        <v>10066.1884</v>
      </c>
      <c r="H42" s="152">
        <v>89745.6698</v>
      </c>
      <c r="I42" s="152">
        <v>91829.2667</v>
      </c>
      <c r="J42" s="152">
        <v>105355.445</v>
      </c>
      <c r="K42" s="152">
        <v>99795.06</v>
      </c>
      <c r="L42" s="152">
        <v>106562.3495</v>
      </c>
    </row>
    <row r="43">
      <c r="A43" s="156">
        <v>1.5506388E9</v>
      </c>
      <c r="B43" s="156">
        <v>98112.13</v>
      </c>
      <c r="C43" s="156">
        <v>140656.94</v>
      </c>
      <c r="D43" s="160">
        <v>151424.18</v>
      </c>
      <c r="E43" s="152">
        <v>31375.6837</v>
      </c>
      <c r="F43" s="152">
        <v>164996.3537</v>
      </c>
      <c r="G43" s="152">
        <v>10057.7957</v>
      </c>
      <c r="H43" s="152">
        <v>89325.2372</v>
      </c>
      <c r="I43" s="152">
        <v>92057.6021</v>
      </c>
      <c r="J43" s="152">
        <v>105235.96</v>
      </c>
      <c r="K43" s="152">
        <v>99781.2</v>
      </c>
      <c r="L43" s="152">
        <v>106562.3495</v>
      </c>
    </row>
    <row r="44">
      <c r="A44" s="152">
        <v>1.5507252E9</v>
      </c>
      <c r="B44" s="152">
        <v>98110.305</v>
      </c>
      <c r="C44" s="152">
        <v>141350.97</v>
      </c>
      <c r="D44" s="159">
        <v>151615.84</v>
      </c>
      <c r="E44" s="152">
        <v>31427.9097</v>
      </c>
      <c r="F44" s="152">
        <v>164105.2085</v>
      </c>
      <c r="G44" s="152">
        <v>10057.4057</v>
      </c>
      <c r="H44" s="152">
        <v>89075.6798</v>
      </c>
      <c r="I44" s="152">
        <v>92108.6132</v>
      </c>
      <c r="J44" s="152">
        <v>104881.3936</v>
      </c>
      <c r="K44" s="152">
        <v>99799.02</v>
      </c>
      <c r="L44" s="152">
        <v>106562.3495</v>
      </c>
    </row>
    <row r="45">
      <c r="A45" s="156">
        <v>1.5508116E9</v>
      </c>
      <c r="B45" s="156">
        <v>98110.305</v>
      </c>
      <c r="C45" s="156">
        <v>139015.33</v>
      </c>
      <c r="D45" s="160">
        <v>150801.98</v>
      </c>
      <c r="E45" s="152">
        <v>31425.0398</v>
      </c>
      <c r="F45" s="152">
        <v>163998.9401</v>
      </c>
      <c r="G45" s="152">
        <v>10052.6786</v>
      </c>
      <c r="H45" s="152">
        <v>89587.762</v>
      </c>
      <c r="I45" s="152">
        <v>92057.1972</v>
      </c>
      <c r="J45" s="152">
        <v>104659.7004</v>
      </c>
      <c r="K45" s="152">
        <v>99632.7</v>
      </c>
      <c r="L45" s="152">
        <v>107318.7218</v>
      </c>
    </row>
    <row r="46">
      <c r="A46" s="152">
        <v>1.550898E9</v>
      </c>
      <c r="B46" s="152">
        <v>98110.305</v>
      </c>
      <c r="C46" s="152">
        <v>146650.34</v>
      </c>
      <c r="D46" s="159">
        <v>150801.98</v>
      </c>
      <c r="E46" s="152">
        <v>31419.324</v>
      </c>
      <c r="F46" s="152">
        <v>165322.6011</v>
      </c>
      <c r="G46" s="152">
        <v>10046.9265</v>
      </c>
      <c r="H46" s="152">
        <v>89587.762</v>
      </c>
      <c r="I46" s="152">
        <v>92009.4249</v>
      </c>
      <c r="J46" s="152">
        <v>105415.9919</v>
      </c>
      <c r="K46" s="152">
        <v>99754.8</v>
      </c>
      <c r="L46" s="152">
        <v>107801.6111</v>
      </c>
    </row>
    <row r="47">
      <c r="A47" s="156">
        <v>1.5511068E9</v>
      </c>
      <c r="B47" s="156">
        <v>98110.305</v>
      </c>
      <c r="C47" s="156">
        <v>146650.34</v>
      </c>
      <c r="D47" s="160">
        <v>151889.66</v>
      </c>
      <c r="E47" s="152">
        <v>31410.479</v>
      </c>
      <c r="F47" s="152">
        <v>165322.6011</v>
      </c>
      <c r="G47" s="152">
        <v>10050.9215</v>
      </c>
      <c r="H47" s="152">
        <v>89558.9063</v>
      </c>
      <c r="I47" s="152">
        <v>92077.0349</v>
      </c>
      <c r="J47" s="152">
        <v>105415.9919</v>
      </c>
      <c r="K47" s="152">
        <v>99754.8</v>
      </c>
      <c r="L47" s="152">
        <v>107801.6111</v>
      </c>
    </row>
    <row r="48">
      <c r="A48" s="156">
        <v>1.5511572E9</v>
      </c>
      <c r="B48" s="156">
        <v>98110.305</v>
      </c>
      <c r="C48" s="156">
        <v>147275.82</v>
      </c>
      <c r="D48" s="160">
        <v>151985.66</v>
      </c>
      <c r="E48" s="152">
        <v>31345.4519</v>
      </c>
      <c r="F48" s="152">
        <v>164286.0246</v>
      </c>
      <c r="G48" s="152">
        <v>10056.3166</v>
      </c>
      <c r="H48" s="152">
        <v>89562.8543</v>
      </c>
      <c r="I48" s="152">
        <v>92260.0271</v>
      </c>
      <c r="J48" s="152">
        <v>105597.0165</v>
      </c>
      <c r="K48" s="152">
        <v>99934.98</v>
      </c>
      <c r="L48" s="152">
        <v>107801.6111</v>
      </c>
    </row>
    <row r="49">
      <c r="A49" s="152">
        <v>1.5512436E9</v>
      </c>
      <c r="B49" s="152">
        <v>98110.305</v>
      </c>
      <c r="C49" s="152">
        <v>148528.48</v>
      </c>
      <c r="D49" s="159">
        <v>152049.26</v>
      </c>
      <c r="E49" s="152">
        <v>31412.9342</v>
      </c>
      <c r="F49" s="152">
        <v>164797.5284</v>
      </c>
      <c r="G49" s="152">
        <v>10045.5022</v>
      </c>
      <c r="H49" s="152">
        <v>89569.1755</v>
      </c>
      <c r="I49" s="152">
        <v>92487.5528</v>
      </c>
      <c r="J49" s="152">
        <v>105458.3507</v>
      </c>
      <c r="K49" s="152">
        <v>99902.64</v>
      </c>
      <c r="L49" s="152">
        <v>107801.6111</v>
      </c>
    </row>
    <row r="50">
      <c r="A50" s="156">
        <v>1.55133E9</v>
      </c>
      <c r="B50" s="156">
        <v>98110.305</v>
      </c>
      <c r="C50" s="156">
        <v>150754.13</v>
      </c>
      <c r="D50" s="160">
        <v>151603.7</v>
      </c>
      <c r="E50" s="152">
        <v>31385.3982</v>
      </c>
      <c r="F50" s="152">
        <v>163820.6266</v>
      </c>
      <c r="G50" s="152">
        <v>10035.6652</v>
      </c>
      <c r="H50" s="152">
        <v>89551.8329</v>
      </c>
      <c r="I50" s="152">
        <v>92379.8627</v>
      </c>
      <c r="J50" s="152">
        <v>106342.655</v>
      </c>
      <c r="K50" s="152">
        <v>99815.52</v>
      </c>
      <c r="L50" s="152">
        <v>107801.6111</v>
      </c>
    </row>
    <row r="51">
      <c r="A51" s="152">
        <v>1.5514164E9</v>
      </c>
      <c r="B51" s="152">
        <v>98110.305</v>
      </c>
      <c r="C51" s="152">
        <v>154297.57</v>
      </c>
      <c r="D51" s="159">
        <v>151290.9</v>
      </c>
      <c r="E51" s="152">
        <v>31367.0663</v>
      </c>
      <c r="F51" s="152">
        <v>163850.1815</v>
      </c>
      <c r="G51" s="152">
        <v>10034.702</v>
      </c>
      <c r="H51" s="152">
        <v>89520.2817</v>
      </c>
      <c r="I51" s="152">
        <v>92326.0176</v>
      </c>
      <c r="J51" s="152">
        <v>105637.5457</v>
      </c>
      <c r="K51" s="152">
        <v>99725.76</v>
      </c>
      <c r="L51" s="152">
        <v>107801.6111</v>
      </c>
    </row>
    <row r="52">
      <c r="A52" s="156">
        <v>1.5515028E9</v>
      </c>
      <c r="B52" s="156">
        <v>98110.305</v>
      </c>
      <c r="C52" s="156">
        <v>154662.85</v>
      </c>
      <c r="D52" s="160">
        <v>151290.9</v>
      </c>
      <c r="E52" s="152">
        <v>31343.6038</v>
      </c>
      <c r="F52" s="152">
        <v>162717.4308</v>
      </c>
      <c r="G52" s="152">
        <v>10051.0116</v>
      </c>
      <c r="H52" s="152">
        <v>89520.2817</v>
      </c>
      <c r="I52" s="152">
        <v>92258.0028</v>
      </c>
      <c r="J52" s="152">
        <v>106003.4389</v>
      </c>
      <c r="K52" s="152">
        <v>99780.54</v>
      </c>
      <c r="L52" s="152">
        <v>107801.6111</v>
      </c>
    </row>
    <row r="53">
      <c r="A53" s="152">
        <v>1.5517116E9</v>
      </c>
      <c r="B53" s="152">
        <v>98110.305</v>
      </c>
      <c r="C53" s="152">
        <v>154662.85</v>
      </c>
      <c r="D53" s="159">
        <v>152574.27</v>
      </c>
      <c r="E53" s="152">
        <v>31337.6249</v>
      </c>
      <c r="F53" s="152">
        <v>162717.4308</v>
      </c>
      <c r="G53" s="152">
        <v>10050.8564</v>
      </c>
      <c r="H53" s="152">
        <v>89533.6623</v>
      </c>
      <c r="I53" s="152">
        <v>92341.8068</v>
      </c>
      <c r="J53" s="152">
        <v>106436.8957</v>
      </c>
      <c r="K53" s="152">
        <v>99780.54</v>
      </c>
      <c r="L53" s="152">
        <v>107801.6111</v>
      </c>
    </row>
    <row r="54">
      <c r="A54" s="152">
        <v>1.551762E9</v>
      </c>
      <c r="B54" s="152">
        <v>98110.305</v>
      </c>
      <c r="C54" s="152">
        <v>151057.93</v>
      </c>
      <c r="D54" s="159">
        <v>152325.66</v>
      </c>
      <c r="E54" s="152">
        <v>31394.8238</v>
      </c>
      <c r="F54" s="152">
        <v>163067.2612</v>
      </c>
      <c r="G54" s="152">
        <v>10050.8458</v>
      </c>
      <c r="H54" s="152">
        <v>89529.0398</v>
      </c>
      <c r="I54" s="152">
        <v>92028.8577</v>
      </c>
      <c r="J54" s="152">
        <v>105161.009</v>
      </c>
      <c r="K54" s="152">
        <v>100116.48</v>
      </c>
      <c r="L54" s="152">
        <v>107032.4108</v>
      </c>
    </row>
    <row r="55">
      <c r="A55" s="156">
        <v>1.5518484E9</v>
      </c>
      <c r="B55" s="156">
        <v>98110.305</v>
      </c>
      <c r="C55" s="156">
        <v>152058.46</v>
      </c>
      <c r="D55" s="160">
        <v>152282.15</v>
      </c>
      <c r="E55" s="152">
        <v>31373.6047</v>
      </c>
      <c r="F55" s="152">
        <v>164207.4132</v>
      </c>
      <c r="G55" s="152">
        <v>10048.1309</v>
      </c>
      <c r="H55" s="152">
        <v>89557.0293</v>
      </c>
      <c r="I55" s="152">
        <v>91782.7089</v>
      </c>
      <c r="J55" s="152">
        <v>104787.8934</v>
      </c>
      <c r="K55" s="152">
        <v>100373.22</v>
      </c>
      <c r="L55" s="152">
        <v>107148.407</v>
      </c>
    </row>
    <row r="56">
      <c r="A56" s="152">
        <v>1.5519348E9</v>
      </c>
      <c r="B56" s="152">
        <v>98110.305</v>
      </c>
      <c r="C56" s="152">
        <v>152685.62</v>
      </c>
      <c r="D56" s="159">
        <v>150899.82</v>
      </c>
      <c r="E56" s="152">
        <v>31489.5315</v>
      </c>
      <c r="F56" s="152">
        <v>163481.7473</v>
      </c>
      <c r="G56" s="152">
        <v>10043.0461</v>
      </c>
      <c r="H56" s="152">
        <v>89557.3721</v>
      </c>
      <c r="I56" s="152">
        <v>91840.1976</v>
      </c>
      <c r="J56" s="152">
        <v>103290.44</v>
      </c>
      <c r="K56" s="152">
        <v>100455.72</v>
      </c>
      <c r="L56" s="152">
        <v>106452.4299</v>
      </c>
    </row>
    <row r="57">
      <c r="A57" s="156">
        <v>1.5520212E9</v>
      </c>
      <c r="B57" s="156">
        <v>98110.305</v>
      </c>
      <c r="C57" s="156">
        <v>152338.87</v>
      </c>
      <c r="D57" s="160">
        <v>148558.47</v>
      </c>
      <c r="E57" s="152">
        <v>31528.267</v>
      </c>
      <c r="F57" s="152">
        <v>163041.6027</v>
      </c>
      <c r="G57" s="152">
        <v>10032.8746</v>
      </c>
      <c r="H57" s="152">
        <v>89599.6443</v>
      </c>
      <c r="I57" s="152">
        <v>90909.0426</v>
      </c>
      <c r="J57" s="152">
        <v>102791.6505</v>
      </c>
      <c r="K57" s="152">
        <v>100232.64</v>
      </c>
      <c r="L57" s="152">
        <v>105611.4575</v>
      </c>
    </row>
    <row r="58">
      <c r="A58" s="152">
        <v>1.5521076E9</v>
      </c>
      <c r="B58" s="152">
        <v>98110.305</v>
      </c>
      <c r="C58" s="152">
        <v>153266.03</v>
      </c>
      <c r="D58" s="159">
        <v>148558.47</v>
      </c>
      <c r="E58" s="152">
        <v>31562.4824</v>
      </c>
      <c r="F58" s="152">
        <v>163932.0759</v>
      </c>
      <c r="G58" s="152">
        <v>10041.6597</v>
      </c>
      <c r="H58" s="152">
        <v>89599.6443</v>
      </c>
      <c r="I58" s="152">
        <v>91205.3928</v>
      </c>
      <c r="J58" s="152">
        <v>102711.803</v>
      </c>
      <c r="K58" s="152">
        <v>100263.66</v>
      </c>
      <c r="L58" s="152">
        <v>106054.1542</v>
      </c>
    </row>
    <row r="59">
      <c r="A59" s="156">
        <v>1.5523128E9</v>
      </c>
      <c r="B59" s="156">
        <v>98110.305</v>
      </c>
      <c r="C59" s="156">
        <v>153266.03</v>
      </c>
      <c r="D59" s="160">
        <v>148250.31</v>
      </c>
      <c r="E59" s="152">
        <v>31563.68</v>
      </c>
      <c r="F59" s="152">
        <v>163932.0759</v>
      </c>
      <c r="G59" s="152">
        <v>10042.5271</v>
      </c>
      <c r="H59" s="152">
        <v>89588.9905</v>
      </c>
      <c r="I59" s="152">
        <v>91181.5067</v>
      </c>
      <c r="J59" s="152">
        <v>103181.0747</v>
      </c>
      <c r="K59" s="152">
        <v>100263.66</v>
      </c>
      <c r="L59" s="152">
        <v>106054.1542</v>
      </c>
    </row>
    <row r="60">
      <c r="A60" s="156">
        <v>1.5523632E9</v>
      </c>
      <c r="B60" s="156">
        <v>98110.305</v>
      </c>
      <c r="C60" s="156">
        <v>156096.7</v>
      </c>
      <c r="D60" s="160">
        <v>152478.75</v>
      </c>
      <c r="E60" s="152">
        <v>31529.7168</v>
      </c>
      <c r="F60" s="152">
        <v>165786.2923</v>
      </c>
      <c r="G60" s="152">
        <v>10027.5832</v>
      </c>
      <c r="H60" s="152">
        <v>89601.1495</v>
      </c>
      <c r="I60" s="152">
        <v>91404.1742</v>
      </c>
      <c r="J60" s="152">
        <v>104207.2213</v>
      </c>
      <c r="K60" s="152">
        <v>100426.68</v>
      </c>
      <c r="L60" s="152">
        <v>107190.0598</v>
      </c>
    </row>
    <row r="61">
      <c r="A61" s="152">
        <v>1.5524496E9</v>
      </c>
      <c r="B61" s="152">
        <v>98110.305</v>
      </c>
      <c r="C61" s="152">
        <v>157056.0004</v>
      </c>
      <c r="D61" s="159">
        <v>153870.29</v>
      </c>
      <c r="E61" s="152">
        <v>31570.1377</v>
      </c>
      <c r="F61" s="152">
        <v>166080.9504</v>
      </c>
      <c r="G61" s="152">
        <v>10042.8763</v>
      </c>
      <c r="H61" s="152">
        <v>89585.4335</v>
      </c>
      <c r="I61" s="152">
        <v>91626.4368</v>
      </c>
      <c r="J61" s="152">
        <v>103643.6648</v>
      </c>
      <c r="K61" s="152">
        <v>100416.78</v>
      </c>
      <c r="L61" s="152">
        <v>107219.0589</v>
      </c>
    </row>
    <row r="62">
      <c r="A62" s="156">
        <v>1.552536E9</v>
      </c>
      <c r="B62" s="156">
        <v>98110.305</v>
      </c>
      <c r="C62" s="156">
        <v>157510.5715</v>
      </c>
      <c r="D62" s="160">
        <v>155604.43</v>
      </c>
      <c r="E62" s="152">
        <v>31593.2604</v>
      </c>
      <c r="F62" s="152">
        <v>166966.3302</v>
      </c>
      <c r="G62" s="152">
        <v>10031.7508</v>
      </c>
      <c r="H62" s="152">
        <v>89559.6132</v>
      </c>
      <c r="I62" s="152">
        <v>91979.0612</v>
      </c>
      <c r="J62" s="152">
        <v>104774.5621</v>
      </c>
      <c r="K62" s="152">
        <v>100512.48</v>
      </c>
      <c r="L62" s="152">
        <v>108234.0256</v>
      </c>
    </row>
    <row r="63">
      <c r="A63" s="152">
        <v>1.5526224E9</v>
      </c>
      <c r="B63" s="152">
        <v>98110.305</v>
      </c>
      <c r="C63" s="152">
        <v>158732.2562</v>
      </c>
      <c r="D63" s="159">
        <v>155709.89</v>
      </c>
      <c r="E63" s="152">
        <v>31529.9133</v>
      </c>
      <c r="F63" s="152">
        <v>167024.4928</v>
      </c>
      <c r="G63" s="152">
        <v>10035.381</v>
      </c>
      <c r="H63" s="152">
        <v>89547.7725</v>
      </c>
      <c r="I63" s="152">
        <v>91787.5671</v>
      </c>
      <c r="J63" s="152">
        <v>104214.5121</v>
      </c>
      <c r="K63" s="152">
        <v>100301.28</v>
      </c>
      <c r="L63" s="152">
        <v>108709.4575</v>
      </c>
    </row>
    <row r="64">
      <c r="A64" s="156">
        <v>1.5527088E9</v>
      </c>
      <c r="B64" s="156">
        <v>98110.305</v>
      </c>
      <c r="C64" s="156">
        <v>155680.6595</v>
      </c>
      <c r="D64" s="160">
        <v>155709.89</v>
      </c>
      <c r="E64" s="152">
        <v>31527.0659</v>
      </c>
      <c r="F64" s="152">
        <v>167202.3013</v>
      </c>
      <c r="G64" s="152">
        <v>10036.6405</v>
      </c>
      <c r="H64" s="152">
        <v>89547.7725</v>
      </c>
      <c r="I64" s="152">
        <v>91938.5762</v>
      </c>
      <c r="J64" s="152">
        <v>104465.7386</v>
      </c>
      <c r="K64" s="152">
        <v>100024.74</v>
      </c>
      <c r="L64" s="152">
        <v>108605.3592</v>
      </c>
    </row>
    <row r="65">
      <c r="A65" s="152">
        <v>1.5529176E9</v>
      </c>
      <c r="B65" s="152">
        <v>98110.305</v>
      </c>
      <c r="C65" s="152">
        <v>155680.6595</v>
      </c>
      <c r="D65" s="159">
        <v>157262.13</v>
      </c>
      <c r="E65" s="152">
        <v>31522.7737</v>
      </c>
      <c r="F65" s="152">
        <v>167202.3013</v>
      </c>
      <c r="G65" s="152">
        <v>10036.2483</v>
      </c>
      <c r="H65" s="152">
        <v>89544.8178</v>
      </c>
      <c r="I65" s="152">
        <v>91892.0184</v>
      </c>
      <c r="J65" s="152">
        <v>104739.6336</v>
      </c>
      <c r="K65" s="152">
        <v>100024.74</v>
      </c>
      <c r="L65" s="152">
        <v>108605.3592</v>
      </c>
    </row>
    <row r="66">
      <c r="A66" s="152">
        <v>1.552968E9</v>
      </c>
      <c r="B66" s="152">
        <v>98110.305</v>
      </c>
      <c r="C66" s="152">
        <v>156680.09</v>
      </c>
      <c r="D66" s="160">
        <v>157832.89</v>
      </c>
      <c r="E66" s="152">
        <v>31579.5922</v>
      </c>
      <c r="F66" s="152">
        <v>166657.4373</v>
      </c>
      <c r="G66" s="152">
        <v>10041.8598</v>
      </c>
      <c r="H66" s="152">
        <v>89549.3501</v>
      </c>
      <c r="I66" s="152">
        <v>92027.2383</v>
      </c>
      <c r="J66" s="152">
        <v>104186.5644</v>
      </c>
      <c r="K66" s="152">
        <v>99661.08</v>
      </c>
      <c r="L66" s="152">
        <v>110279.7503</v>
      </c>
    </row>
    <row r="67">
      <c r="A67" s="156">
        <v>1.5530544E9</v>
      </c>
      <c r="B67" s="156">
        <v>98110.305</v>
      </c>
      <c r="C67" s="156">
        <v>156174.5937</v>
      </c>
      <c r="D67" s="159">
        <v>158177.35</v>
      </c>
      <c r="E67" s="152">
        <v>31588.6294</v>
      </c>
      <c r="F67" s="152">
        <v>166349.2509</v>
      </c>
      <c r="G67" s="152">
        <v>10042.9808</v>
      </c>
      <c r="H67" s="152">
        <v>89536.167</v>
      </c>
      <c r="I67" s="152">
        <v>92174.6037</v>
      </c>
      <c r="J67" s="152">
        <v>105350.2768</v>
      </c>
      <c r="K67" s="152">
        <v>99733.68</v>
      </c>
      <c r="L67" s="152">
        <v>109794.4263</v>
      </c>
    </row>
    <row r="68">
      <c r="A68" s="152">
        <v>1.5531408E9</v>
      </c>
      <c r="B68" s="152">
        <v>98110.305</v>
      </c>
      <c r="C68" s="152">
        <v>159507.813</v>
      </c>
      <c r="D68" s="160">
        <v>158545.5</v>
      </c>
      <c r="E68" s="152">
        <v>31614.1165</v>
      </c>
      <c r="F68" s="152">
        <v>167283.6914</v>
      </c>
      <c r="G68" s="152">
        <v>10059.6968</v>
      </c>
      <c r="H68" s="152">
        <v>89525.8177</v>
      </c>
      <c r="I68" s="152">
        <v>92774.9963</v>
      </c>
      <c r="J68" s="152">
        <v>106135.0837</v>
      </c>
      <c r="K68" s="152">
        <v>99989.1</v>
      </c>
      <c r="L68" s="152">
        <v>106824.0762</v>
      </c>
    </row>
    <row r="69">
      <c r="A69" s="156">
        <v>1.5532272E9</v>
      </c>
      <c r="B69" s="156">
        <v>98110.305</v>
      </c>
      <c r="C69" s="156">
        <v>162249.0216</v>
      </c>
      <c r="D69" s="159">
        <v>162057.03</v>
      </c>
      <c r="E69" s="152">
        <v>31658.9357</v>
      </c>
      <c r="F69" s="152">
        <v>169266.2552</v>
      </c>
      <c r="G69" s="152">
        <v>10062.7764</v>
      </c>
      <c r="H69" s="152">
        <v>89531.8292</v>
      </c>
      <c r="I69" s="152">
        <v>92333.3049</v>
      </c>
      <c r="J69" s="152">
        <v>108152.2759</v>
      </c>
      <c r="K69" s="152">
        <v>100031.34</v>
      </c>
      <c r="L69" s="152">
        <v>105777.6369</v>
      </c>
    </row>
    <row r="70">
      <c r="A70" s="152">
        <v>1.5533136E9</v>
      </c>
      <c r="B70" s="152">
        <v>98110.305</v>
      </c>
      <c r="C70" s="152">
        <v>156902.9504</v>
      </c>
      <c r="D70" s="160">
        <v>162057.03</v>
      </c>
      <c r="E70" s="152">
        <v>32249.2057</v>
      </c>
      <c r="F70" s="152">
        <v>168642.443</v>
      </c>
      <c r="G70" s="152">
        <v>10041.5202</v>
      </c>
      <c r="H70" s="152">
        <v>89531.8292</v>
      </c>
      <c r="I70" s="152">
        <v>91745.0579</v>
      </c>
      <c r="J70" s="152">
        <v>104881.0034</v>
      </c>
      <c r="K70" s="152">
        <v>99916.5</v>
      </c>
      <c r="L70" s="152">
        <v>101349.9655</v>
      </c>
    </row>
    <row r="71">
      <c r="A71" s="156">
        <v>1.5535224E9</v>
      </c>
      <c r="B71" s="156">
        <v>98110.305</v>
      </c>
      <c r="C71" s="156">
        <v>156902.9504</v>
      </c>
      <c r="D71" s="159">
        <v>157197.94</v>
      </c>
      <c r="E71" s="152">
        <v>32126.0931</v>
      </c>
      <c r="F71" s="152">
        <v>168642.443</v>
      </c>
      <c r="G71" s="152">
        <v>10041.9447</v>
      </c>
      <c r="H71" s="152">
        <v>89558.5577</v>
      </c>
      <c r="I71" s="152">
        <v>91699.3098</v>
      </c>
      <c r="J71" s="152">
        <v>104557.7464</v>
      </c>
      <c r="K71" s="152">
        <v>99916.5</v>
      </c>
      <c r="L71" s="152">
        <v>101349.9655</v>
      </c>
    </row>
    <row r="72">
      <c r="A72" s="156">
        <v>1.5535728E9</v>
      </c>
      <c r="B72" s="156">
        <v>98110.305</v>
      </c>
      <c r="C72" s="156">
        <v>158415.6017</v>
      </c>
      <c r="D72" s="159">
        <v>156927.92</v>
      </c>
      <c r="E72" s="152">
        <v>31924.2404</v>
      </c>
      <c r="F72" s="152">
        <v>169002.4212</v>
      </c>
      <c r="G72" s="152">
        <v>10047.1273</v>
      </c>
      <c r="H72" s="152">
        <v>89553.1217</v>
      </c>
      <c r="I72" s="152">
        <v>91857.6062</v>
      </c>
      <c r="J72" s="152">
        <v>105023.8504</v>
      </c>
      <c r="K72" s="152">
        <v>100045.2</v>
      </c>
      <c r="L72" s="152">
        <v>102545.3248</v>
      </c>
    </row>
    <row r="73">
      <c r="A73" s="152">
        <v>1.5536592E9</v>
      </c>
      <c r="B73" s="152">
        <v>98110.305</v>
      </c>
      <c r="C73" s="152">
        <v>158615.694</v>
      </c>
      <c r="D73" s="160">
        <v>158506.55</v>
      </c>
      <c r="E73" s="152">
        <v>31521.1845</v>
      </c>
      <c r="F73" s="152">
        <v>170353.1566</v>
      </c>
      <c r="G73" s="152">
        <v>10042.7806</v>
      </c>
      <c r="H73" s="152">
        <v>89551.3746</v>
      </c>
      <c r="I73" s="152">
        <v>91523.6049</v>
      </c>
      <c r="J73" s="152">
        <v>105399.7681</v>
      </c>
      <c r="K73" s="152">
        <v>100136.94</v>
      </c>
      <c r="L73" s="152">
        <v>104466.1896</v>
      </c>
    </row>
    <row r="74">
      <c r="A74" s="156">
        <v>1.5537456E9</v>
      </c>
      <c r="B74" s="156">
        <v>98110.305</v>
      </c>
      <c r="C74" s="156">
        <v>153951.6006</v>
      </c>
      <c r="D74" s="159">
        <v>157332.88</v>
      </c>
      <c r="E74" s="152">
        <v>31583.1323</v>
      </c>
      <c r="F74" s="152">
        <v>170573.1363</v>
      </c>
      <c r="G74" s="152">
        <v>10053.3766</v>
      </c>
      <c r="H74" s="152">
        <v>89562.298</v>
      </c>
      <c r="I74" s="152">
        <v>91347.4952</v>
      </c>
      <c r="J74" s="152">
        <v>104077.2387</v>
      </c>
      <c r="K74" s="152">
        <v>100317.28</v>
      </c>
      <c r="L74" s="152">
        <v>103724.1076</v>
      </c>
    </row>
    <row r="75">
      <c r="A75" s="152">
        <v>1.553832E9</v>
      </c>
      <c r="B75" s="152">
        <v>98110.305</v>
      </c>
      <c r="C75" s="152">
        <v>153685.1909</v>
      </c>
      <c r="D75" s="160">
        <v>158264.15</v>
      </c>
      <c r="E75" s="152">
        <v>31855.9948</v>
      </c>
      <c r="F75" s="152">
        <v>171553.3859</v>
      </c>
      <c r="G75" s="152">
        <v>10060.9172</v>
      </c>
      <c r="H75" s="152">
        <v>89541.1135</v>
      </c>
      <c r="I75" s="152">
        <v>91168.1466</v>
      </c>
      <c r="J75" s="152">
        <v>104534.7558</v>
      </c>
      <c r="K75" s="152">
        <v>101748.34</v>
      </c>
      <c r="L75" s="152">
        <v>104779.4772</v>
      </c>
    </row>
    <row r="76">
      <c r="A76" s="156">
        <v>1.5539184E9</v>
      </c>
      <c r="B76" s="156">
        <v>98110.305</v>
      </c>
      <c r="C76" s="156">
        <v>154423.6716</v>
      </c>
      <c r="D76" s="159">
        <v>158264.15</v>
      </c>
      <c r="E76" s="152">
        <v>31952.8646</v>
      </c>
      <c r="F76" s="152">
        <v>171191.2586</v>
      </c>
      <c r="G76" s="152">
        <v>10059.6181</v>
      </c>
      <c r="H76" s="152">
        <v>89541.1135</v>
      </c>
      <c r="I76" s="152">
        <v>91066.5293</v>
      </c>
      <c r="J76" s="152">
        <v>105732.946</v>
      </c>
      <c r="K76" s="152">
        <v>101495.11</v>
      </c>
      <c r="L76" s="152">
        <v>106334.4944</v>
      </c>
    </row>
    <row r="77">
      <c r="A77" s="152">
        <v>1.5541272E9</v>
      </c>
      <c r="B77" s="152">
        <v>98110.305</v>
      </c>
      <c r="C77" s="152">
        <v>154423.6716</v>
      </c>
      <c r="D77" s="160">
        <v>160084.6</v>
      </c>
      <c r="E77" s="152">
        <v>31853.1756</v>
      </c>
      <c r="F77" s="152">
        <v>171191.2586</v>
      </c>
      <c r="G77" s="152">
        <v>10059.4382</v>
      </c>
      <c r="H77" s="152">
        <v>88959.7646</v>
      </c>
      <c r="I77" s="152">
        <v>91113.8967</v>
      </c>
      <c r="J77" s="152">
        <v>105732.946</v>
      </c>
      <c r="K77" s="152">
        <v>101495.11</v>
      </c>
      <c r="L77" s="152">
        <v>106334.4944</v>
      </c>
    </row>
    <row r="78">
      <c r="A78" s="152">
        <v>1.5541776E9</v>
      </c>
      <c r="B78" s="152">
        <v>98110.305</v>
      </c>
      <c r="C78" s="152">
        <v>154436.244</v>
      </c>
      <c r="D78" s="159">
        <v>160215.21</v>
      </c>
      <c r="E78" s="152">
        <v>31647.2459</v>
      </c>
      <c r="F78" s="152">
        <v>171929.2368</v>
      </c>
      <c r="G78" s="152">
        <v>10052.1864</v>
      </c>
      <c r="H78" s="152">
        <v>88799.9579</v>
      </c>
      <c r="I78" s="152">
        <v>90964.9119</v>
      </c>
      <c r="J78" s="152">
        <v>107729.8987</v>
      </c>
      <c r="K78" s="152">
        <v>101608.96</v>
      </c>
      <c r="L78" s="152">
        <v>108009.8189</v>
      </c>
    </row>
    <row r="79">
      <c r="A79" s="156">
        <v>1.554264E9</v>
      </c>
      <c r="B79" s="156">
        <v>98110.305</v>
      </c>
      <c r="C79" s="156">
        <v>154706.1187</v>
      </c>
      <c r="D79" s="160">
        <v>160467.41</v>
      </c>
      <c r="E79" s="152">
        <v>31838.1201</v>
      </c>
      <c r="F79" s="152">
        <v>171444.2673</v>
      </c>
      <c r="G79" s="152">
        <v>10056.7952</v>
      </c>
      <c r="H79" s="152">
        <v>88743.0752</v>
      </c>
      <c r="I79" s="152">
        <v>90951.9567</v>
      </c>
      <c r="J79" s="152">
        <v>107923.3021</v>
      </c>
      <c r="K79" s="152">
        <v>101605.51</v>
      </c>
      <c r="L79" s="152">
        <v>108091.1298</v>
      </c>
    </row>
    <row r="80">
      <c r="A80" s="152">
        <v>1.5543504E9</v>
      </c>
      <c r="B80" s="152">
        <v>98110.305</v>
      </c>
      <c r="C80" s="152">
        <v>155915.0737</v>
      </c>
      <c r="D80" s="159">
        <v>160213.16</v>
      </c>
      <c r="E80" s="152">
        <v>31834.743</v>
      </c>
      <c r="F80" s="152">
        <v>171553.4212</v>
      </c>
      <c r="G80" s="152">
        <v>10049.757</v>
      </c>
      <c r="H80" s="152">
        <v>88971.5663</v>
      </c>
      <c r="I80" s="152">
        <v>91287.1725</v>
      </c>
      <c r="J80" s="152">
        <v>109066.7693</v>
      </c>
      <c r="K80" s="152">
        <v>101656.57</v>
      </c>
      <c r="L80" s="152">
        <v>107468.6898</v>
      </c>
    </row>
    <row r="81">
      <c r="A81" s="156">
        <v>1.5544368E9</v>
      </c>
      <c r="B81" s="156">
        <v>98110.305</v>
      </c>
      <c r="C81" s="156">
        <v>151482.0994</v>
      </c>
      <c r="D81" s="160">
        <v>160621.52</v>
      </c>
      <c r="E81" s="152">
        <v>31770.552</v>
      </c>
      <c r="F81" s="152">
        <v>171161.563</v>
      </c>
      <c r="G81" s="152">
        <v>10057.9557</v>
      </c>
      <c r="H81" s="152">
        <v>89083.9353</v>
      </c>
      <c r="I81" s="152">
        <v>91105.7997</v>
      </c>
      <c r="J81" s="152">
        <v>108812.9634</v>
      </c>
      <c r="K81" s="152">
        <v>102012.61</v>
      </c>
      <c r="L81" s="152">
        <v>107969.1898</v>
      </c>
    </row>
    <row r="82">
      <c r="A82" s="152">
        <v>1.5545232E9</v>
      </c>
      <c r="B82" s="152">
        <v>98110.305</v>
      </c>
      <c r="C82" s="152">
        <v>151199.5756</v>
      </c>
      <c r="D82" s="159">
        <v>160621.52</v>
      </c>
      <c r="E82" s="152">
        <v>31791.4843</v>
      </c>
      <c r="F82" s="152">
        <v>170755.9649</v>
      </c>
      <c r="G82" s="152">
        <v>10062.4287</v>
      </c>
      <c r="H82" s="152">
        <v>89083.9353</v>
      </c>
      <c r="I82" s="152">
        <v>91056.408</v>
      </c>
      <c r="J82" s="152">
        <v>109329.618</v>
      </c>
      <c r="K82" s="152">
        <v>101874.61</v>
      </c>
      <c r="L82" s="152">
        <v>109068.8598</v>
      </c>
    </row>
    <row r="83">
      <c r="A83" s="156">
        <v>1.554732E9</v>
      </c>
      <c r="B83" s="156">
        <v>98110.305</v>
      </c>
      <c r="C83" s="156">
        <v>151199.5756</v>
      </c>
      <c r="D83" s="160">
        <v>160999.8</v>
      </c>
      <c r="E83" s="152">
        <v>31812.5085</v>
      </c>
      <c r="F83" s="152">
        <v>170755.9649</v>
      </c>
      <c r="G83" s="152">
        <v>10062.2811</v>
      </c>
      <c r="H83" s="152">
        <v>88860.1621</v>
      </c>
      <c r="I83" s="152">
        <v>91072.602</v>
      </c>
      <c r="J83" s="152">
        <v>109329.618</v>
      </c>
      <c r="K83" s="152">
        <v>101874.61</v>
      </c>
      <c r="L83" s="152">
        <v>109068.8598</v>
      </c>
    </row>
    <row r="84">
      <c r="A84" s="156">
        <v>1.5547824E9</v>
      </c>
      <c r="B84" s="156">
        <v>98110.305</v>
      </c>
      <c r="C84" s="156">
        <v>151122.8669</v>
      </c>
      <c r="D84" s="160">
        <v>161103.37</v>
      </c>
      <c r="E84" s="152">
        <v>31934.9889</v>
      </c>
      <c r="F84" s="152">
        <v>170532.035</v>
      </c>
      <c r="G84" s="152">
        <v>10061.2976</v>
      </c>
      <c r="H84" s="152">
        <v>88759.1568</v>
      </c>
      <c r="I84" s="152">
        <v>91376.6436</v>
      </c>
      <c r="J84" s="152">
        <v>107954.9667</v>
      </c>
      <c r="K84" s="152">
        <v>101902.21</v>
      </c>
      <c r="L84" s="152">
        <v>109098.5498</v>
      </c>
    </row>
    <row r="85">
      <c r="A85" s="152">
        <v>1.5548688E9</v>
      </c>
      <c r="B85" s="152">
        <v>98110.305</v>
      </c>
      <c r="C85" s="152">
        <v>153155.4887</v>
      </c>
      <c r="D85" s="159">
        <v>161028.8</v>
      </c>
      <c r="E85" s="152">
        <v>31978.5419</v>
      </c>
      <c r="F85" s="152">
        <v>169813.2005</v>
      </c>
      <c r="G85" s="152">
        <v>10062.0969</v>
      </c>
      <c r="H85" s="152">
        <v>88597.7558</v>
      </c>
      <c r="I85" s="152">
        <v>91455.5796</v>
      </c>
      <c r="J85" s="152">
        <v>107070.643</v>
      </c>
      <c r="K85" s="152">
        <v>101746.96</v>
      </c>
      <c r="L85" s="152">
        <v>108690.5298</v>
      </c>
    </row>
    <row r="86">
      <c r="A86" s="156">
        <v>1.5549552E9</v>
      </c>
      <c r="B86" s="156">
        <v>98110.305</v>
      </c>
      <c r="C86" s="156">
        <v>154158.8352</v>
      </c>
      <c r="D86" s="160">
        <v>161504.58</v>
      </c>
      <c r="E86" s="152">
        <v>31986.9891</v>
      </c>
      <c r="F86" s="152">
        <v>171286.9282</v>
      </c>
      <c r="G86" s="152">
        <v>10066.2026</v>
      </c>
      <c r="H86" s="152">
        <v>88557.975</v>
      </c>
      <c r="I86" s="152">
        <v>91539.778</v>
      </c>
      <c r="J86" s="152">
        <v>107223.4751</v>
      </c>
      <c r="K86" s="152">
        <v>101742.82</v>
      </c>
      <c r="L86" s="152">
        <v>108571.8898</v>
      </c>
    </row>
    <row r="87">
      <c r="A87" s="152">
        <v>1.5550416E9</v>
      </c>
      <c r="B87" s="152">
        <v>98110.305</v>
      </c>
      <c r="C87" s="152">
        <v>154215.4167</v>
      </c>
      <c r="D87" s="159">
        <v>160752.51</v>
      </c>
      <c r="E87" s="152">
        <v>31977.385</v>
      </c>
      <c r="F87" s="152">
        <v>169690.0144</v>
      </c>
      <c r="G87" s="152">
        <v>10063.1363</v>
      </c>
      <c r="H87" s="152">
        <v>89108.0745</v>
      </c>
      <c r="I87" s="152">
        <v>91413.4804</v>
      </c>
      <c r="J87" s="152">
        <v>107357.8673</v>
      </c>
      <c r="K87" s="152">
        <v>101780.08</v>
      </c>
      <c r="L87" s="152">
        <v>108277.8512</v>
      </c>
    </row>
    <row r="88">
      <c r="A88" s="156">
        <v>1.555128E9</v>
      </c>
      <c r="B88" s="156">
        <v>98110.305</v>
      </c>
      <c r="C88" s="156">
        <v>152632.9295</v>
      </c>
      <c r="D88" s="160">
        <v>160752.51</v>
      </c>
      <c r="E88" s="152">
        <v>31990.8995</v>
      </c>
      <c r="F88" s="152">
        <v>170139.5098</v>
      </c>
      <c r="G88" s="152">
        <v>10079.4956</v>
      </c>
      <c r="H88" s="152">
        <v>89108.0745</v>
      </c>
      <c r="I88" s="152">
        <v>91723.5572</v>
      </c>
      <c r="J88" s="152">
        <v>107238.6733</v>
      </c>
      <c r="K88" s="152">
        <v>101909.8</v>
      </c>
      <c r="L88" s="152">
        <v>109906.0252</v>
      </c>
    </row>
    <row r="89">
      <c r="A89" s="152">
        <v>1.5553368E9</v>
      </c>
      <c r="B89" s="152">
        <v>98110.305</v>
      </c>
      <c r="C89" s="152">
        <v>152632.9295</v>
      </c>
      <c r="D89" s="159">
        <v>160979.98</v>
      </c>
      <c r="E89" s="152">
        <v>31997.7687</v>
      </c>
      <c r="F89" s="152">
        <v>170139.5098</v>
      </c>
      <c r="G89" s="152">
        <v>10078.102</v>
      </c>
      <c r="H89" s="152">
        <v>89046.6869</v>
      </c>
      <c r="I89" s="152">
        <v>91758.37</v>
      </c>
      <c r="J89" s="152">
        <v>106392.6688</v>
      </c>
      <c r="K89" s="152">
        <v>101909.8</v>
      </c>
      <c r="L89" s="152">
        <v>109906.0252</v>
      </c>
    </row>
    <row r="90">
      <c r="A90" s="152">
        <v>1.5553872E9</v>
      </c>
      <c r="B90" s="152">
        <v>98110.305</v>
      </c>
      <c r="C90" s="152">
        <v>153082.308</v>
      </c>
      <c r="D90" s="159">
        <v>160944.49</v>
      </c>
      <c r="E90" s="152">
        <v>32041.0156</v>
      </c>
      <c r="F90" s="152">
        <v>169081.6234</v>
      </c>
      <c r="G90" s="152">
        <v>10074.9274</v>
      </c>
      <c r="H90" s="152">
        <v>89059.7533</v>
      </c>
      <c r="I90" s="152">
        <v>91770.1092</v>
      </c>
      <c r="J90" s="152">
        <v>106171.748</v>
      </c>
      <c r="K90" s="152">
        <v>102056.77</v>
      </c>
      <c r="L90" s="152">
        <v>108850.4252</v>
      </c>
    </row>
    <row r="91">
      <c r="A91" s="156">
        <v>1.5554736E9</v>
      </c>
      <c r="B91" s="156">
        <v>98110.305</v>
      </c>
      <c r="C91" s="156">
        <v>151494.9599</v>
      </c>
      <c r="D91" s="160">
        <v>160413.56</v>
      </c>
      <c r="E91" s="152">
        <v>32009.0583</v>
      </c>
      <c r="F91" s="152">
        <v>168831.0329</v>
      </c>
      <c r="G91" s="152">
        <v>10081.5811</v>
      </c>
      <c r="H91" s="152">
        <v>89131.0487</v>
      </c>
      <c r="I91" s="152">
        <v>91610.2132</v>
      </c>
      <c r="J91" s="152">
        <v>106900.5312</v>
      </c>
      <c r="K91" s="152">
        <v>101871.85</v>
      </c>
      <c r="L91" s="152">
        <v>109340.0052</v>
      </c>
    </row>
    <row r="92">
      <c r="A92" s="152">
        <v>1.55556E9</v>
      </c>
      <c r="B92" s="152">
        <v>97448.795</v>
      </c>
      <c r="C92" s="152">
        <v>149081.1622</v>
      </c>
      <c r="D92" s="159">
        <v>160162.01</v>
      </c>
      <c r="E92" s="152">
        <v>31957.8666</v>
      </c>
      <c r="F92" s="152">
        <v>167879.2611</v>
      </c>
      <c r="G92" s="152">
        <v>10088.4538</v>
      </c>
      <c r="H92" s="152">
        <v>89185.5305</v>
      </c>
      <c r="I92" s="152">
        <v>91706.1508</v>
      </c>
      <c r="J92" s="152">
        <v>106067.9312</v>
      </c>
      <c r="K92" s="152">
        <v>102002.95</v>
      </c>
      <c r="L92" s="152">
        <v>109677.5001</v>
      </c>
    </row>
    <row r="93">
      <c r="A93" s="156">
        <v>1.5556464E9</v>
      </c>
      <c r="B93" s="156">
        <v>97640.6654</v>
      </c>
      <c r="C93" s="156">
        <v>148316.7658</v>
      </c>
      <c r="D93" s="160">
        <v>160532.29</v>
      </c>
      <c r="E93" s="152">
        <v>32054.8262</v>
      </c>
      <c r="F93" s="152">
        <v>167682.0902</v>
      </c>
      <c r="G93" s="152">
        <v>10084.8628</v>
      </c>
      <c r="H93" s="152">
        <v>89411.9737</v>
      </c>
      <c r="I93" s="152">
        <v>91209.0564</v>
      </c>
      <c r="J93" s="152">
        <v>106108.621</v>
      </c>
      <c r="K93" s="152">
        <v>102146.47</v>
      </c>
      <c r="L93" s="152">
        <v>109818.0246</v>
      </c>
    </row>
    <row r="94">
      <c r="A94" s="152">
        <v>1.5559416E9</v>
      </c>
      <c r="B94" s="152">
        <v>97640.6654</v>
      </c>
      <c r="C94" s="152">
        <v>148316.7658</v>
      </c>
      <c r="D94" s="159">
        <v>160532.29</v>
      </c>
      <c r="E94" s="152">
        <v>32077.1898</v>
      </c>
      <c r="F94" s="152">
        <v>167682.0902</v>
      </c>
      <c r="G94" s="152">
        <v>10084.1497</v>
      </c>
      <c r="H94" s="152">
        <v>89386.3854</v>
      </c>
      <c r="I94" s="152">
        <v>91283.5396</v>
      </c>
      <c r="J94" s="152">
        <v>105926.7823</v>
      </c>
      <c r="K94" s="152">
        <v>102146.47</v>
      </c>
      <c r="L94" s="152">
        <v>109818.0246</v>
      </c>
    </row>
    <row r="95">
      <c r="A95" s="152">
        <v>1.555992E9</v>
      </c>
      <c r="B95" s="152">
        <v>97724.8191</v>
      </c>
      <c r="C95" s="152">
        <v>151949.133</v>
      </c>
      <c r="D95" s="159">
        <v>160426.67</v>
      </c>
      <c r="E95" s="152">
        <v>32077.3536</v>
      </c>
      <c r="F95" s="152">
        <v>167359.9289</v>
      </c>
      <c r="G95" s="152">
        <v>10088.4658</v>
      </c>
      <c r="H95" s="152">
        <v>89294.655</v>
      </c>
      <c r="I95" s="152">
        <v>91398.098</v>
      </c>
      <c r="J95" s="152">
        <v>107022.9962</v>
      </c>
      <c r="K95" s="152">
        <v>102126.46</v>
      </c>
      <c r="L95" s="152">
        <v>110914.9457</v>
      </c>
    </row>
    <row r="96">
      <c r="A96" s="156">
        <v>1.5560784E9</v>
      </c>
      <c r="B96" s="156">
        <v>97861.0862</v>
      </c>
      <c r="C96" s="156">
        <v>153617.508</v>
      </c>
      <c r="D96" s="160">
        <v>161123.19</v>
      </c>
      <c r="E96" s="152">
        <v>32099.1867</v>
      </c>
      <c r="F96" s="152">
        <v>167553.1457</v>
      </c>
      <c r="G96" s="152">
        <v>10081.079</v>
      </c>
      <c r="H96" s="152">
        <v>89303.3365</v>
      </c>
      <c r="I96" s="152">
        <v>91117.1668</v>
      </c>
      <c r="J96" s="152">
        <v>107524.6706</v>
      </c>
      <c r="K96" s="152">
        <v>102385.9</v>
      </c>
      <c r="L96" s="152">
        <v>111061.8481</v>
      </c>
    </row>
    <row r="97">
      <c r="A97" s="152">
        <v>1.5561648E9</v>
      </c>
      <c r="B97" s="152">
        <v>97861.0862</v>
      </c>
      <c r="C97" s="152">
        <v>153705.1014</v>
      </c>
      <c r="D97" s="159">
        <v>161355.79</v>
      </c>
      <c r="E97" s="152">
        <v>32138.3529</v>
      </c>
      <c r="F97" s="152">
        <v>167595.6011</v>
      </c>
      <c r="G97" s="152">
        <v>10062.7491</v>
      </c>
      <c r="H97" s="152">
        <v>89532.7715</v>
      </c>
      <c r="I97" s="152">
        <v>90547.6132</v>
      </c>
      <c r="J97" s="152">
        <v>107390.1564</v>
      </c>
      <c r="K97" s="152">
        <v>102488.71</v>
      </c>
      <c r="L97" s="152">
        <v>110941.4879</v>
      </c>
    </row>
    <row r="98">
      <c r="A98" s="156">
        <v>1.5562512E9</v>
      </c>
      <c r="B98" s="156">
        <v>97861.0862</v>
      </c>
      <c r="C98" s="156">
        <v>155202.2342</v>
      </c>
      <c r="D98" s="160">
        <v>161287.33</v>
      </c>
      <c r="E98" s="152">
        <v>32325.4297</v>
      </c>
      <c r="F98" s="152">
        <v>167777.5616</v>
      </c>
      <c r="G98" s="152">
        <v>10058.3595</v>
      </c>
      <c r="H98" s="152">
        <v>89650.9048</v>
      </c>
      <c r="I98" s="152">
        <v>90401.8852</v>
      </c>
      <c r="J98" s="152">
        <v>106937.9709</v>
      </c>
      <c r="K98" s="152">
        <v>102421.09</v>
      </c>
      <c r="L98" s="152">
        <v>111045.2019</v>
      </c>
    </row>
    <row r="99">
      <c r="A99" s="152">
        <v>1.5563376E9</v>
      </c>
      <c r="B99" s="152">
        <v>97861.0862</v>
      </c>
      <c r="C99" s="152">
        <v>155731.8056</v>
      </c>
      <c r="D99" s="159">
        <v>161287.33</v>
      </c>
      <c r="E99" s="152">
        <v>32292.6818</v>
      </c>
      <c r="F99" s="152">
        <v>168529.9425</v>
      </c>
      <c r="G99" s="152">
        <v>10063.452</v>
      </c>
      <c r="H99" s="152">
        <v>89650.9048</v>
      </c>
      <c r="I99" s="152">
        <v>90497.0132</v>
      </c>
      <c r="J99" s="152">
        <v>106380.4485</v>
      </c>
      <c r="K99" s="152">
        <v>102407.29</v>
      </c>
      <c r="L99" s="152">
        <v>111693.9521</v>
      </c>
    </row>
    <row r="100">
      <c r="A100" s="156">
        <v>1.5565464E9</v>
      </c>
      <c r="B100" s="156">
        <v>97861.0862</v>
      </c>
      <c r="C100" s="156">
        <v>155731.8056</v>
      </c>
      <c r="D100" s="160">
        <v>162037.83</v>
      </c>
      <c r="E100" s="152">
        <v>32298.4017</v>
      </c>
      <c r="F100" s="152">
        <v>168529.9425</v>
      </c>
      <c r="G100" s="152">
        <v>10062.5544</v>
      </c>
      <c r="H100" s="152">
        <v>89763.7821</v>
      </c>
      <c r="I100" s="152">
        <v>90514.4196</v>
      </c>
      <c r="J100" s="152">
        <v>106538.7895</v>
      </c>
      <c r="K100" s="152">
        <v>102407.29</v>
      </c>
      <c r="L100" s="152">
        <v>111693.9521</v>
      </c>
    </row>
    <row r="101">
      <c r="A101" s="156">
        <v>1.5565968E9</v>
      </c>
      <c r="B101" s="156">
        <v>97861.0862</v>
      </c>
      <c r="C101" s="156">
        <v>157415.2316</v>
      </c>
      <c r="D101" s="160">
        <v>161753.52</v>
      </c>
      <c r="E101" s="152">
        <v>32293.5466</v>
      </c>
      <c r="F101" s="152">
        <v>167943.1873</v>
      </c>
      <c r="G101" s="152">
        <v>10067.7898</v>
      </c>
      <c r="H101" s="152">
        <v>89682.344</v>
      </c>
      <c r="I101" s="152">
        <v>90802.6372</v>
      </c>
      <c r="J101" s="152">
        <v>107088.8449</v>
      </c>
      <c r="K101" s="152">
        <v>102435.58</v>
      </c>
      <c r="L101" s="152">
        <v>111873.5593</v>
      </c>
    </row>
    <row r="102">
      <c r="A102" s="152">
        <v>1.5566832E9</v>
      </c>
      <c r="B102" s="152">
        <v>97861.0862</v>
      </c>
      <c r="C102" s="152">
        <v>157127.4926</v>
      </c>
      <c r="D102" s="159">
        <v>162175.63</v>
      </c>
      <c r="E102" s="152">
        <v>32356.458</v>
      </c>
      <c r="F102" s="152">
        <v>167946.6302</v>
      </c>
      <c r="G102" s="152">
        <v>10063.9639</v>
      </c>
      <c r="H102" s="152">
        <v>89868.4032</v>
      </c>
      <c r="I102" s="152">
        <v>91052.3988</v>
      </c>
      <c r="J102" s="152">
        <v>107576.0398</v>
      </c>
      <c r="K102" s="152">
        <v>102356.23</v>
      </c>
      <c r="L102" s="152">
        <v>111873.5593</v>
      </c>
    </row>
    <row r="103">
      <c r="A103" s="156">
        <v>1.5567696E9</v>
      </c>
      <c r="B103" s="156">
        <v>97861.0862</v>
      </c>
      <c r="C103" s="156">
        <v>155736.1328</v>
      </c>
      <c r="D103" s="160">
        <v>161402.71</v>
      </c>
      <c r="E103" s="152">
        <v>32343.7532</v>
      </c>
      <c r="F103" s="152">
        <v>166692.3573</v>
      </c>
      <c r="G103" s="152">
        <v>10051.2914</v>
      </c>
      <c r="H103" s="152">
        <v>89717.3928</v>
      </c>
      <c r="I103" s="152">
        <v>90944.3172</v>
      </c>
      <c r="J103" s="152">
        <v>107051.92</v>
      </c>
      <c r="K103" s="152">
        <v>102309.31</v>
      </c>
      <c r="L103" s="152">
        <v>111873.5593</v>
      </c>
    </row>
    <row r="104">
      <c r="A104" s="152">
        <v>1.556856E9</v>
      </c>
      <c r="B104" s="152">
        <v>97861.0862</v>
      </c>
      <c r="C104" s="152">
        <v>153268.7496</v>
      </c>
      <c r="D104" s="159">
        <v>160906.29</v>
      </c>
      <c r="E104" s="152">
        <v>32340.9634</v>
      </c>
      <c r="F104" s="152">
        <v>166361.627</v>
      </c>
      <c r="G104" s="152">
        <v>10047.3161</v>
      </c>
      <c r="H104" s="152">
        <v>89559.8087</v>
      </c>
      <c r="I104" s="152">
        <v>90706.6996</v>
      </c>
      <c r="J104" s="152">
        <v>107133.3413</v>
      </c>
      <c r="K104" s="152">
        <v>102370.03</v>
      </c>
      <c r="L104" s="152">
        <v>111873.5593</v>
      </c>
    </row>
    <row r="105">
      <c r="A105" s="156">
        <v>1.5569424E9</v>
      </c>
      <c r="B105" s="156">
        <v>97861.0862</v>
      </c>
      <c r="C105" s="156">
        <v>153077.7639</v>
      </c>
      <c r="D105" s="160">
        <v>160906.29</v>
      </c>
      <c r="E105" s="152">
        <v>32399.6481</v>
      </c>
      <c r="F105" s="152">
        <v>167944.9928</v>
      </c>
      <c r="G105" s="152">
        <v>10040.469</v>
      </c>
      <c r="H105" s="152">
        <v>89559.8087</v>
      </c>
      <c r="I105" s="152">
        <v>90934.1972</v>
      </c>
      <c r="J105" s="152">
        <v>107815.1906</v>
      </c>
      <c r="K105" s="152">
        <v>102514.24</v>
      </c>
      <c r="L105" s="152">
        <v>111873.5593</v>
      </c>
    </row>
    <row r="106">
      <c r="A106" s="152">
        <v>1.5571512E9</v>
      </c>
      <c r="B106" s="152">
        <v>97861.0862</v>
      </c>
      <c r="C106" s="152">
        <v>153077.7639</v>
      </c>
      <c r="D106" s="159">
        <v>161995.12</v>
      </c>
      <c r="E106" s="152">
        <v>32494.7451</v>
      </c>
      <c r="F106" s="152">
        <v>167944.9928</v>
      </c>
      <c r="G106" s="152">
        <v>10029.2192</v>
      </c>
      <c r="H106" s="152">
        <v>89477.3558</v>
      </c>
      <c r="I106" s="152">
        <v>90801.8276</v>
      </c>
      <c r="J106" s="152">
        <v>107815.1906</v>
      </c>
      <c r="K106" s="152">
        <v>102514.24</v>
      </c>
      <c r="L106" s="152">
        <v>111873.5593</v>
      </c>
    </row>
    <row r="107">
      <c r="A107" s="152">
        <v>1.5572016E9</v>
      </c>
      <c r="B107" s="152">
        <v>97861.0862</v>
      </c>
      <c r="C107" s="152">
        <v>155514.0524</v>
      </c>
      <c r="D107" s="159">
        <v>161834.06</v>
      </c>
      <c r="E107" s="152">
        <v>32625.2821</v>
      </c>
      <c r="F107" s="152">
        <v>167285.3212</v>
      </c>
      <c r="G107" s="152">
        <v>10030.4542</v>
      </c>
      <c r="H107" s="152">
        <v>89814.2642</v>
      </c>
      <c r="I107" s="152">
        <v>90934.602</v>
      </c>
      <c r="J107" s="152">
        <v>106191.1387</v>
      </c>
      <c r="K107" s="152">
        <v>102448.69</v>
      </c>
      <c r="L107" s="152">
        <v>112336.9637</v>
      </c>
    </row>
    <row r="108">
      <c r="A108" s="156">
        <v>1.557288E9</v>
      </c>
      <c r="B108" s="156">
        <v>97861.0862</v>
      </c>
      <c r="C108" s="156">
        <v>153806.5076</v>
      </c>
      <c r="D108" s="160">
        <v>160972.98</v>
      </c>
      <c r="E108" s="152">
        <v>32802.5106</v>
      </c>
      <c r="F108" s="152">
        <v>164517.0765</v>
      </c>
      <c r="G108" s="152">
        <v>10035.0117</v>
      </c>
      <c r="H108" s="152">
        <v>89631.7681</v>
      </c>
      <c r="I108" s="152">
        <v>90840.2836</v>
      </c>
      <c r="J108" s="152">
        <v>103284.7464</v>
      </c>
      <c r="K108" s="152">
        <v>102192.7</v>
      </c>
      <c r="L108" s="152">
        <v>111433.8575</v>
      </c>
    </row>
    <row r="109">
      <c r="A109" s="152">
        <v>1.5573744E9</v>
      </c>
      <c r="B109" s="152">
        <v>97861.0862</v>
      </c>
      <c r="C109" s="152">
        <v>154687.7159</v>
      </c>
      <c r="D109" s="159">
        <v>160605.2</v>
      </c>
      <c r="E109" s="152">
        <v>32842.3671</v>
      </c>
      <c r="F109" s="152">
        <v>164260.3528</v>
      </c>
      <c r="G109" s="152">
        <v>10031.7319</v>
      </c>
      <c r="H109" s="152">
        <v>89486.5848</v>
      </c>
      <c r="I109" s="152">
        <v>90908.6948</v>
      </c>
      <c r="J109" s="152">
        <v>103430.3977</v>
      </c>
      <c r="K109" s="152">
        <v>102274.81</v>
      </c>
      <c r="L109" s="152">
        <v>111145.6322</v>
      </c>
    </row>
    <row r="110">
      <c r="A110" s="156">
        <v>1.5574608E9</v>
      </c>
      <c r="B110" s="156">
        <v>97861.0862</v>
      </c>
      <c r="C110" s="156">
        <v>154751.3992</v>
      </c>
      <c r="D110" s="160">
        <v>160627.85</v>
      </c>
      <c r="E110" s="152">
        <v>32870.9441</v>
      </c>
      <c r="F110" s="152">
        <v>163777.2958</v>
      </c>
      <c r="G110" s="152">
        <v>10030.6984</v>
      </c>
      <c r="H110" s="152">
        <v>89662.5904</v>
      </c>
      <c r="I110" s="152">
        <v>91074.6628</v>
      </c>
      <c r="J110" s="152">
        <v>103220.2937</v>
      </c>
      <c r="K110" s="152">
        <v>102174.07</v>
      </c>
      <c r="L110" s="152">
        <v>111102.3984</v>
      </c>
    </row>
    <row r="111">
      <c r="A111" s="152">
        <v>1.5575472E9</v>
      </c>
      <c r="B111" s="152">
        <v>97861.0862</v>
      </c>
      <c r="C111" s="152">
        <v>154272.668</v>
      </c>
      <c r="D111" s="159">
        <v>160627.85</v>
      </c>
      <c r="E111" s="152">
        <v>32595.4737</v>
      </c>
      <c r="F111" s="152">
        <v>164545.6894</v>
      </c>
      <c r="G111" s="152">
        <v>10032.2355</v>
      </c>
      <c r="H111" s="152">
        <v>89662.5904</v>
      </c>
      <c r="I111" s="152">
        <v>91196.5076</v>
      </c>
      <c r="J111" s="152">
        <v>103871.9926</v>
      </c>
      <c r="K111" s="152">
        <v>102172.0</v>
      </c>
      <c r="L111" s="152">
        <v>111097.5946</v>
      </c>
    </row>
    <row r="112">
      <c r="A112" s="156">
        <v>1.557756E9</v>
      </c>
      <c r="B112" s="156">
        <v>97861.0862</v>
      </c>
      <c r="C112" s="156">
        <v>154272.668</v>
      </c>
      <c r="D112" s="160">
        <v>161030.38</v>
      </c>
      <c r="E112" s="152">
        <v>32655.8518</v>
      </c>
      <c r="F112" s="152">
        <v>164545.6894</v>
      </c>
      <c r="G112" s="152">
        <v>10030.2257</v>
      </c>
      <c r="H112" s="152">
        <v>89430.6627</v>
      </c>
      <c r="I112" s="152">
        <v>91214.7236</v>
      </c>
      <c r="J112" s="152">
        <v>100480.6973</v>
      </c>
      <c r="K112" s="152">
        <v>102172.0</v>
      </c>
      <c r="L112" s="152">
        <v>111097.5946</v>
      </c>
    </row>
    <row r="113">
      <c r="A113" s="156">
        <v>1.5578064E9</v>
      </c>
      <c r="B113" s="156">
        <v>97861.0862</v>
      </c>
      <c r="C113" s="156">
        <v>150032.8516</v>
      </c>
      <c r="D113" s="160">
        <v>159842.38</v>
      </c>
      <c r="E113" s="152">
        <v>32880.4872</v>
      </c>
      <c r="F113" s="152">
        <v>160475.3482</v>
      </c>
      <c r="G113" s="152">
        <v>10017.514</v>
      </c>
      <c r="H113" s="152">
        <v>89406.835</v>
      </c>
      <c r="I113" s="152">
        <v>91184.7684</v>
      </c>
      <c r="J113" s="152">
        <v>99787.5052</v>
      </c>
      <c r="K113" s="152">
        <v>101750.41</v>
      </c>
      <c r="L113" s="152">
        <v>109627.6453</v>
      </c>
    </row>
    <row r="114">
      <c r="A114" s="152">
        <v>1.5578928E9</v>
      </c>
      <c r="B114" s="152">
        <v>97861.0862</v>
      </c>
      <c r="C114" s="152">
        <v>152196.8536</v>
      </c>
      <c r="D114" s="159">
        <v>160326.19</v>
      </c>
      <c r="E114" s="152">
        <v>32716.1133</v>
      </c>
      <c r="F114" s="152">
        <v>161894.6082</v>
      </c>
      <c r="G114" s="152">
        <v>10009.3743</v>
      </c>
      <c r="H114" s="152">
        <v>89420.8878</v>
      </c>
      <c r="I114" s="152">
        <v>90951.6036</v>
      </c>
      <c r="J114" s="152">
        <v>101981.2847</v>
      </c>
      <c r="K114" s="152">
        <v>101965.0</v>
      </c>
      <c r="L114" s="152">
        <v>110045.572</v>
      </c>
    </row>
    <row r="115">
      <c r="A115" s="156">
        <v>1.5579792E9</v>
      </c>
      <c r="B115" s="156">
        <v>97861.0862</v>
      </c>
      <c r="C115" s="156">
        <v>153286.2131</v>
      </c>
      <c r="D115" s="160">
        <v>160970.34</v>
      </c>
      <c r="E115" s="152">
        <v>32717.022</v>
      </c>
      <c r="F115" s="152">
        <v>162849.725</v>
      </c>
      <c r="G115" s="152">
        <v>10007.6282</v>
      </c>
      <c r="H115" s="152">
        <v>89285.1169</v>
      </c>
      <c r="I115" s="152">
        <v>90981.9636</v>
      </c>
      <c r="J115" s="152">
        <v>103133.3537</v>
      </c>
      <c r="K115" s="152">
        <v>102116.8</v>
      </c>
      <c r="L115" s="152">
        <v>109843.8143</v>
      </c>
    </row>
    <row r="116">
      <c r="A116" s="152">
        <v>1.5580656E9</v>
      </c>
      <c r="B116" s="152">
        <v>97861.0862</v>
      </c>
      <c r="C116" s="152">
        <v>155340.1851</v>
      </c>
      <c r="D116" s="159">
        <v>161242.14</v>
      </c>
      <c r="E116" s="152">
        <v>32713.1851</v>
      </c>
      <c r="F116" s="152">
        <v>164322.8819</v>
      </c>
      <c r="G116" s="152">
        <v>9988.4732</v>
      </c>
      <c r="H116" s="152">
        <v>89673.1068</v>
      </c>
      <c r="I116" s="152">
        <v>90707.914</v>
      </c>
      <c r="J116" s="152">
        <v>104346.2063</v>
      </c>
      <c r="K116" s="152">
        <v>102387.28</v>
      </c>
      <c r="L116" s="152">
        <v>110521.1439</v>
      </c>
    </row>
    <row r="117">
      <c r="A117" s="156">
        <v>1.558152E9</v>
      </c>
      <c r="B117" s="156">
        <v>97861.0862</v>
      </c>
      <c r="C117" s="156">
        <v>156696.3714</v>
      </c>
      <c r="D117" s="160">
        <v>161242.14</v>
      </c>
      <c r="E117" s="152">
        <v>32684.5047</v>
      </c>
      <c r="F117" s="152">
        <v>163326.7971</v>
      </c>
      <c r="G117" s="152">
        <v>9975.1107</v>
      </c>
      <c r="H117" s="152">
        <v>89673.1068</v>
      </c>
      <c r="I117" s="152">
        <v>90579.5924</v>
      </c>
      <c r="J117" s="152">
        <v>102944.6239</v>
      </c>
      <c r="K117" s="152">
        <v>102125.08</v>
      </c>
      <c r="L117" s="152">
        <v>110261.7411</v>
      </c>
    </row>
    <row r="118">
      <c r="A118" s="152">
        <v>1.5583608E9</v>
      </c>
      <c r="B118" s="152">
        <v>97861.0862</v>
      </c>
      <c r="C118" s="152">
        <v>156696.3714</v>
      </c>
      <c r="D118" s="159">
        <v>160553.0</v>
      </c>
      <c r="E118" s="152">
        <v>32678.2132</v>
      </c>
      <c r="F118" s="152">
        <v>163326.7971</v>
      </c>
      <c r="G118" s="152">
        <v>9982.0937</v>
      </c>
      <c r="H118" s="152">
        <v>89557.1046</v>
      </c>
      <c r="I118" s="152">
        <v>90639.9076</v>
      </c>
      <c r="J118" s="152">
        <v>100881.6639</v>
      </c>
      <c r="K118" s="152">
        <v>102125.08</v>
      </c>
      <c r="L118" s="152">
        <v>110261.7411</v>
      </c>
    </row>
    <row r="119">
      <c r="A119" s="152">
        <v>1.5584112E9</v>
      </c>
      <c r="B119" s="152">
        <v>97861.0862</v>
      </c>
      <c r="C119" s="152">
        <v>156647.2132</v>
      </c>
      <c r="D119" s="159">
        <v>159975.97</v>
      </c>
      <c r="E119" s="152">
        <v>32642.5187</v>
      </c>
      <c r="F119" s="152">
        <v>162236.8573</v>
      </c>
      <c r="G119" s="152">
        <v>9989.0675</v>
      </c>
      <c r="H119" s="152">
        <v>89753.4907</v>
      </c>
      <c r="I119" s="152">
        <v>90660.5524</v>
      </c>
      <c r="J119" s="152">
        <v>100725.4208</v>
      </c>
      <c r="K119" s="152">
        <v>102204.43</v>
      </c>
      <c r="L119" s="152">
        <v>110737.2024</v>
      </c>
    </row>
    <row r="120">
      <c r="A120" s="156">
        <v>1.5584976E9</v>
      </c>
      <c r="B120" s="156">
        <v>97861.0862</v>
      </c>
      <c r="C120" s="156">
        <v>157818.8243</v>
      </c>
      <c r="D120" s="160">
        <v>160493.05</v>
      </c>
      <c r="E120" s="152">
        <v>32625.4231</v>
      </c>
      <c r="F120" s="152">
        <v>163649.9621</v>
      </c>
      <c r="G120" s="152">
        <v>9976.9834</v>
      </c>
      <c r="H120" s="152">
        <v>89845.8913</v>
      </c>
      <c r="I120" s="152">
        <v>90635.8596</v>
      </c>
      <c r="J120" s="152">
        <v>102285.9751</v>
      </c>
      <c r="K120" s="152">
        <v>102368.65</v>
      </c>
      <c r="L120" s="152">
        <v>111412.3817</v>
      </c>
    </row>
    <row r="121">
      <c r="A121" s="152">
        <v>1.558584E9</v>
      </c>
      <c r="B121" s="152">
        <v>97861.0862</v>
      </c>
      <c r="C121" s="152">
        <v>158240.8588</v>
      </c>
      <c r="D121" s="159">
        <v>160439.97</v>
      </c>
      <c r="E121" s="152">
        <v>32758.7818</v>
      </c>
      <c r="F121" s="152">
        <v>163177.9267</v>
      </c>
      <c r="G121" s="152">
        <v>9974.4614</v>
      </c>
      <c r="H121" s="152">
        <v>89627.5565</v>
      </c>
      <c r="I121" s="152">
        <v>90562.9956</v>
      </c>
      <c r="J121" s="152">
        <v>101414.5507</v>
      </c>
      <c r="K121" s="152">
        <v>102312.76</v>
      </c>
      <c r="L121" s="152">
        <v>110517.7549</v>
      </c>
    </row>
    <row r="122">
      <c r="A122" s="156">
        <v>1.5586704E9</v>
      </c>
      <c r="B122" s="156">
        <v>97861.0862</v>
      </c>
      <c r="C122" s="156">
        <v>158935.4306</v>
      </c>
      <c r="D122" s="160">
        <v>160264.12</v>
      </c>
      <c r="E122" s="152">
        <v>32852.0373</v>
      </c>
      <c r="F122" s="152">
        <v>161205.4482</v>
      </c>
      <c r="G122" s="152">
        <v>9989.2294</v>
      </c>
      <c r="H122" s="152">
        <v>89181.8883</v>
      </c>
      <c r="I122" s="152">
        <v>90796.97</v>
      </c>
      <c r="J122" s="152">
        <v>98707.2204</v>
      </c>
      <c r="K122" s="152">
        <v>101931.88</v>
      </c>
      <c r="L122" s="152">
        <v>106958.9279</v>
      </c>
    </row>
    <row r="123">
      <c r="A123" s="152">
        <v>1.5587568E9</v>
      </c>
      <c r="B123" s="152">
        <v>97861.0862</v>
      </c>
      <c r="C123" s="152">
        <v>161528.3422</v>
      </c>
      <c r="D123" s="159">
        <v>160264.12</v>
      </c>
      <c r="E123" s="152">
        <v>32839.3917</v>
      </c>
      <c r="F123" s="152">
        <v>161551.6959</v>
      </c>
      <c r="G123" s="152">
        <v>10005.379</v>
      </c>
      <c r="H123" s="152">
        <v>89181.8883</v>
      </c>
      <c r="I123" s="152">
        <v>90955.2468</v>
      </c>
      <c r="J123" s="152">
        <v>98722.0896</v>
      </c>
      <c r="K123" s="152">
        <v>102109.9</v>
      </c>
      <c r="L123" s="152">
        <v>107794.9756</v>
      </c>
    </row>
    <row r="124">
      <c r="A124" s="156">
        <v>1.559052E9</v>
      </c>
      <c r="B124" s="156">
        <v>97861.0862</v>
      </c>
      <c r="C124" s="156">
        <v>161528.3422</v>
      </c>
      <c r="D124" s="160">
        <v>160508.31</v>
      </c>
      <c r="E124" s="152">
        <v>32785.0432</v>
      </c>
      <c r="F124" s="152">
        <v>161551.6959</v>
      </c>
      <c r="G124" s="152">
        <v>9997.0349</v>
      </c>
      <c r="H124" s="152">
        <v>88902.7534</v>
      </c>
      <c r="I124" s="152">
        <v>90872.2628</v>
      </c>
      <c r="J124" s="152">
        <v>100820.7277</v>
      </c>
      <c r="K124" s="152">
        <v>102109.9</v>
      </c>
      <c r="L124" s="152">
        <v>107794.9756</v>
      </c>
    </row>
    <row r="125">
      <c r="A125" s="156">
        <v>1.5591024E9</v>
      </c>
      <c r="B125" s="156">
        <v>96874.5148</v>
      </c>
      <c r="C125" s="156">
        <v>159234.939</v>
      </c>
      <c r="D125" s="160">
        <v>159967.76</v>
      </c>
      <c r="E125" s="152">
        <v>32757.4417</v>
      </c>
      <c r="F125" s="152">
        <v>160066.6412</v>
      </c>
      <c r="G125" s="152">
        <v>9988.1459</v>
      </c>
      <c r="H125" s="152">
        <v>89237.9934</v>
      </c>
      <c r="I125" s="152">
        <v>90667.8388</v>
      </c>
      <c r="J125" s="152">
        <v>100007.4084</v>
      </c>
      <c r="K125" s="152">
        <v>102163.03</v>
      </c>
      <c r="L125" s="152">
        <v>107567.636</v>
      </c>
    </row>
    <row r="126">
      <c r="A126" s="152">
        <v>1.5591888E9</v>
      </c>
      <c r="B126" s="152">
        <v>96445.7595</v>
      </c>
      <c r="C126" s="152">
        <v>158510.6007</v>
      </c>
      <c r="D126" s="159">
        <v>159579.12</v>
      </c>
      <c r="E126" s="152">
        <v>32709.7427</v>
      </c>
      <c r="F126" s="152">
        <v>158997.7902</v>
      </c>
      <c r="G126" s="152">
        <v>9976.9855</v>
      </c>
      <c r="H126" s="152">
        <v>89423.1059</v>
      </c>
      <c r="I126" s="152">
        <v>90413.2196</v>
      </c>
      <c r="J126" s="152">
        <v>98918.1632</v>
      </c>
      <c r="K126" s="152">
        <v>101337.79</v>
      </c>
      <c r="L126" s="152">
        <v>106752.9088</v>
      </c>
    </row>
    <row r="127">
      <c r="A127" s="156">
        <v>1.5592752E9</v>
      </c>
      <c r="B127" s="156">
        <v>96445.7595</v>
      </c>
      <c r="C127" s="156">
        <v>159846.3877</v>
      </c>
      <c r="D127" s="160">
        <v>160386.52</v>
      </c>
      <c r="E127" s="152">
        <v>32583.62</v>
      </c>
      <c r="F127" s="152">
        <v>159407.3062</v>
      </c>
      <c r="G127" s="152">
        <v>9974.8165</v>
      </c>
      <c r="H127" s="152">
        <v>89581.2777</v>
      </c>
      <c r="I127" s="152">
        <v>90355.738</v>
      </c>
      <c r="J127" s="152">
        <v>99404.8251</v>
      </c>
      <c r="K127" s="152">
        <v>101493.73</v>
      </c>
      <c r="L127" s="152">
        <v>107280.4781</v>
      </c>
    </row>
    <row r="128">
      <c r="A128" s="152">
        <v>1.5593616E9</v>
      </c>
      <c r="B128" s="152">
        <v>96445.7595</v>
      </c>
      <c r="C128" s="152">
        <v>161135.4729</v>
      </c>
      <c r="D128" s="159">
        <v>160386.52</v>
      </c>
      <c r="E128" s="152">
        <v>32625.9665</v>
      </c>
      <c r="F128" s="152">
        <v>157313.011</v>
      </c>
      <c r="G128" s="152">
        <v>10002.2528</v>
      </c>
      <c r="H128" s="152">
        <v>89581.2777</v>
      </c>
      <c r="I128" s="152">
        <v>90672.2916</v>
      </c>
      <c r="J128" s="152">
        <v>97961.1087</v>
      </c>
      <c r="K128" s="152">
        <v>101613.79</v>
      </c>
      <c r="L128" s="152">
        <v>105911.4691</v>
      </c>
    </row>
    <row r="129">
      <c r="A129" s="156">
        <v>1.5595704E9</v>
      </c>
      <c r="B129" s="156">
        <v>96445.7595</v>
      </c>
      <c r="C129" s="156">
        <v>161135.4729</v>
      </c>
      <c r="D129" s="160">
        <v>160521.32</v>
      </c>
      <c r="E129" s="152">
        <v>32672.6889</v>
      </c>
      <c r="F129" s="152">
        <v>157313.011</v>
      </c>
      <c r="G129" s="152">
        <v>10003.5817</v>
      </c>
      <c r="H129" s="152">
        <v>89525.1308</v>
      </c>
      <c r="I129" s="152">
        <v>90712.3668</v>
      </c>
      <c r="J129" s="152">
        <v>97961.1087</v>
      </c>
      <c r="K129" s="152">
        <v>101613.79</v>
      </c>
      <c r="L129" s="152">
        <v>105911.4691</v>
      </c>
    </row>
    <row r="130">
      <c r="A130" s="156">
        <v>1.5596208E9</v>
      </c>
      <c r="B130" s="156">
        <v>96445.7595</v>
      </c>
      <c r="C130" s="156">
        <v>157857.0135</v>
      </c>
      <c r="D130" s="159">
        <v>158514.85</v>
      </c>
      <c r="E130" s="152">
        <v>32663.7427</v>
      </c>
      <c r="F130" s="152">
        <v>156852.0425</v>
      </c>
      <c r="G130" s="152">
        <v>10032.7231</v>
      </c>
      <c r="H130" s="152">
        <v>89507.671</v>
      </c>
      <c r="I130" s="152">
        <v>91293.6596</v>
      </c>
      <c r="J130" s="152">
        <v>95804.7766</v>
      </c>
      <c r="K130" s="152">
        <v>101495.11</v>
      </c>
      <c r="L130" s="152">
        <v>102577.9185</v>
      </c>
    </row>
    <row r="131">
      <c r="A131" s="152">
        <v>1.5597072E9</v>
      </c>
      <c r="B131" s="152">
        <v>96445.7595</v>
      </c>
      <c r="C131" s="152">
        <v>160588.5533</v>
      </c>
      <c r="D131" s="160">
        <v>162861.81</v>
      </c>
      <c r="E131" s="152">
        <v>32534.2417</v>
      </c>
      <c r="F131" s="152">
        <v>160270.5866</v>
      </c>
      <c r="G131" s="152">
        <v>10041.2648</v>
      </c>
      <c r="H131" s="152">
        <v>89501.5256</v>
      </c>
      <c r="I131" s="152">
        <v>91360.4516</v>
      </c>
      <c r="J131" s="152">
        <v>99102.5426</v>
      </c>
      <c r="K131" s="152">
        <v>101849.08</v>
      </c>
      <c r="L131" s="152">
        <v>106287.719</v>
      </c>
    </row>
    <row r="132">
      <c r="A132" s="156">
        <v>1.5597936E9</v>
      </c>
      <c r="B132" s="156">
        <v>96445.7595</v>
      </c>
      <c r="C132" s="156">
        <v>164892.2163</v>
      </c>
      <c r="D132" s="159">
        <v>164255.19</v>
      </c>
      <c r="E132" s="152">
        <v>32434.2798</v>
      </c>
      <c r="F132" s="152">
        <v>161637.7382</v>
      </c>
      <c r="G132" s="152">
        <v>10030.3021</v>
      </c>
      <c r="H132" s="152">
        <v>89509.6311</v>
      </c>
      <c r="I132" s="152">
        <v>91157.6468</v>
      </c>
      <c r="J132" s="152">
        <v>100294.0565</v>
      </c>
      <c r="K132" s="152">
        <v>102160.96</v>
      </c>
      <c r="L132" s="152">
        <v>106901.6255</v>
      </c>
    </row>
    <row r="133">
      <c r="A133" s="152">
        <v>1.55988E9</v>
      </c>
      <c r="B133" s="152">
        <v>96445.7595</v>
      </c>
      <c r="C133" s="152">
        <v>165655.5658</v>
      </c>
      <c r="D133" s="160">
        <v>165940.96</v>
      </c>
      <c r="E133" s="152">
        <v>32527.6055</v>
      </c>
      <c r="F133" s="152">
        <v>162693.7787</v>
      </c>
      <c r="G133" s="152">
        <v>10042.3324</v>
      </c>
      <c r="H133" s="152">
        <v>89483.8768</v>
      </c>
      <c r="I133" s="152">
        <v>91537.754</v>
      </c>
      <c r="J133" s="152">
        <v>102130.6501</v>
      </c>
      <c r="K133" s="152">
        <v>101944.3</v>
      </c>
      <c r="L133" s="152">
        <v>107196.0784</v>
      </c>
    </row>
    <row r="134">
      <c r="A134" s="156">
        <v>1.5599664E9</v>
      </c>
      <c r="B134" s="156">
        <v>96445.7595</v>
      </c>
      <c r="C134" s="156">
        <v>167585.9123</v>
      </c>
      <c r="D134" s="159">
        <v>165940.96</v>
      </c>
      <c r="E134" s="152">
        <v>32628.2104</v>
      </c>
      <c r="F134" s="152">
        <v>164321.7117</v>
      </c>
      <c r="G134" s="152">
        <v>10068.0178</v>
      </c>
      <c r="H134" s="152">
        <v>89483.8768</v>
      </c>
      <c r="I134" s="152">
        <v>92005.7028</v>
      </c>
      <c r="J134" s="152">
        <v>104365.7629</v>
      </c>
      <c r="K134" s="152">
        <v>102089.89</v>
      </c>
      <c r="L134" s="152">
        <v>106374.3791</v>
      </c>
    </row>
    <row r="135">
      <c r="A135" s="152">
        <v>1.5601752E9</v>
      </c>
      <c r="B135" s="152">
        <v>96445.7595</v>
      </c>
      <c r="C135" s="152">
        <v>167585.9123</v>
      </c>
      <c r="D135" s="160">
        <v>169571.49</v>
      </c>
      <c r="E135" s="152">
        <v>32609.5377</v>
      </c>
      <c r="F135" s="152">
        <v>164321.7117</v>
      </c>
      <c r="G135" s="152">
        <v>10059.9444</v>
      </c>
      <c r="H135" s="152">
        <v>89507.4309</v>
      </c>
      <c r="I135" s="152">
        <v>91889.5252</v>
      </c>
      <c r="J135" s="152">
        <v>105722.0865</v>
      </c>
      <c r="K135" s="152">
        <v>102089.89</v>
      </c>
      <c r="L135" s="152">
        <v>106374.3791</v>
      </c>
    </row>
    <row r="136">
      <c r="A136" s="152">
        <v>1.5602256E9</v>
      </c>
      <c r="B136" s="152">
        <v>96445.7595</v>
      </c>
      <c r="C136" s="152">
        <v>168185.1033</v>
      </c>
      <c r="D136" s="160">
        <v>170555.49</v>
      </c>
      <c r="E136" s="152">
        <v>32545.0903</v>
      </c>
      <c r="F136" s="152">
        <v>165078.7813</v>
      </c>
      <c r="G136" s="152">
        <v>10054.5442</v>
      </c>
      <c r="H136" s="152">
        <v>89611.3717</v>
      </c>
      <c r="I136" s="152">
        <v>91881.0244</v>
      </c>
      <c r="J136" s="152">
        <v>105530.092</v>
      </c>
      <c r="K136" s="152">
        <v>102240.75</v>
      </c>
      <c r="L136" s="152">
        <v>107757.0803</v>
      </c>
    </row>
    <row r="137">
      <c r="A137" s="156">
        <v>1.560312E9</v>
      </c>
      <c r="B137" s="156">
        <v>96445.7595</v>
      </c>
      <c r="C137" s="156">
        <v>166613.2653</v>
      </c>
      <c r="D137" s="159">
        <v>170681.06</v>
      </c>
      <c r="E137" s="152">
        <v>32545.9134</v>
      </c>
      <c r="F137" s="152">
        <v>165045.7503</v>
      </c>
      <c r="G137" s="152">
        <v>10052.5875</v>
      </c>
      <c r="H137" s="152">
        <v>89289.9907</v>
      </c>
      <c r="I137" s="152">
        <v>91974.1284</v>
      </c>
      <c r="J137" s="152">
        <v>104889.6982</v>
      </c>
      <c r="K137" s="152">
        <v>101683.25</v>
      </c>
      <c r="L137" s="152">
        <v>108003.3479</v>
      </c>
    </row>
    <row r="138">
      <c r="A138" s="152">
        <v>1.5603984E9</v>
      </c>
      <c r="B138" s="152">
        <v>96445.7595</v>
      </c>
      <c r="C138" s="152">
        <v>168470.3774</v>
      </c>
      <c r="D138" s="160">
        <v>170074.45</v>
      </c>
      <c r="E138" s="152">
        <v>32559.6426</v>
      </c>
      <c r="F138" s="152">
        <v>164721.4181</v>
      </c>
      <c r="G138" s="152">
        <v>10035.3989</v>
      </c>
      <c r="H138" s="152">
        <v>89517.4097</v>
      </c>
      <c r="I138" s="152">
        <v>91674.1716</v>
      </c>
      <c r="J138" s="152">
        <v>104416.7522</v>
      </c>
      <c r="K138" s="152">
        <v>102130.95</v>
      </c>
      <c r="L138" s="152">
        <v>106781.1524</v>
      </c>
    </row>
    <row r="139">
      <c r="A139" s="156">
        <v>1.5604848E9</v>
      </c>
      <c r="B139" s="156">
        <v>96445.7595</v>
      </c>
      <c r="C139" s="156">
        <v>168843.4462</v>
      </c>
      <c r="D139" s="159">
        <v>171500.3</v>
      </c>
      <c r="E139" s="152">
        <v>32683.0929</v>
      </c>
      <c r="F139" s="152">
        <v>165441.4066</v>
      </c>
      <c r="G139" s="152">
        <v>10034.0577</v>
      </c>
      <c r="H139" s="152">
        <v>89611.8116</v>
      </c>
      <c r="I139" s="152">
        <v>91568.9236</v>
      </c>
      <c r="J139" s="152">
        <v>104318.519</v>
      </c>
      <c r="K139" s="152">
        <v>101939.86</v>
      </c>
      <c r="L139" s="152">
        <v>107467.7396</v>
      </c>
    </row>
    <row r="140">
      <c r="A140" s="152">
        <v>1.5605712E9</v>
      </c>
      <c r="B140" s="152">
        <v>96445.7595</v>
      </c>
      <c r="C140" s="152">
        <v>168721.538</v>
      </c>
      <c r="D140" s="160">
        <v>171500.3</v>
      </c>
      <c r="E140" s="152">
        <v>32675.4751</v>
      </c>
      <c r="F140" s="152">
        <v>165228.4091</v>
      </c>
      <c r="G140" s="152">
        <v>10001.1448</v>
      </c>
      <c r="H140" s="152">
        <v>89611.8116</v>
      </c>
      <c r="I140" s="152">
        <v>91002.6084</v>
      </c>
      <c r="J140" s="152">
        <v>103373.6646</v>
      </c>
      <c r="K140" s="152">
        <v>101446.35</v>
      </c>
      <c r="L140" s="152">
        <v>107377.6783</v>
      </c>
    </row>
    <row r="141">
      <c r="A141" s="156">
        <v>1.56078E9</v>
      </c>
      <c r="B141" s="156">
        <v>96445.7595</v>
      </c>
      <c r="C141" s="156">
        <v>168721.538</v>
      </c>
      <c r="D141" s="159">
        <v>170977.4</v>
      </c>
      <c r="E141" s="152">
        <v>32706.197</v>
      </c>
      <c r="F141" s="152">
        <v>165228.4091</v>
      </c>
      <c r="G141" s="152">
        <v>10002.8355</v>
      </c>
      <c r="H141" s="152">
        <v>90204.7491</v>
      </c>
      <c r="I141" s="152">
        <v>91051.1844</v>
      </c>
      <c r="J141" s="152">
        <v>103373.6646</v>
      </c>
      <c r="K141" s="152">
        <v>101446.35</v>
      </c>
      <c r="L141" s="152">
        <v>107377.6783</v>
      </c>
    </row>
    <row r="142">
      <c r="A142" s="156">
        <v>1.5608304E9</v>
      </c>
      <c r="B142" s="156">
        <v>96445.7595</v>
      </c>
      <c r="C142" s="156">
        <v>172248.578</v>
      </c>
      <c r="D142" s="159">
        <v>171791.08</v>
      </c>
      <c r="E142" s="152">
        <v>32644.8067</v>
      </c>
      <c r="F142" s="152">
        <v>165349.5478</v>
      </c>
      <c r="G142" s="152">
        <v>9996.4243</v>
      </c>
      <c r="H142" s="152">
        <v>90365.7431</v>
      </c>
      <c r="I142" s="152">
        <v>91121.6196</v>
      </c>
      <c r="J142" s="152">
        <v>103219.3709</v>
      </c>
      <c r="K142" s="152">
        <v>101722.48</v>
      </c>
      <c r="L142" s="152">
        <v>107377.6783</v>
      </c>
    </row>
    <row r="143">
      <c r="A143" s="152">
        <v>1.5609168E9</v>
      </c>
      <c r="B143" s="152">
        <v>96445.7595</v>
      </c>
      <c r="C143" s="152">
        <v>170546.208</v>
      </c>
      <c r="D143" s="160">
        <v>174791.84</v>
      </c>
      <c r="E143" s="152">
        <v>32569.2601</v>
      </c>
      <c r="F143" s="152">
        <v>166985.4142</v>
      </c>
      <c r="G143" s="152">
        <v>10000.7099</v>
      </c>
      <c r="H143" s="152">
        <v>90221.4613</v>
      </c>
      <c r="I143" s="152">
        <v>90908.29</v>
      </c>
      <c r="J143" s="152">
        <v>104368.1485</v>
      </c>
      <c r="K143" s="152">
        <v>102181.55</v>
      </c>
      <c r="L143" s="152">
        <v>107377.6783</v>
      </c>
    </row>
    <row r="144">
      <c r="A144" s="156">
        <v>1.5610032E9</v>
      </c>
      <c r="B144" s="156">
        <v>96445.7595</v>
      </c>
      <c r="C144" s="156">
        <v>172053.458</v>
      </c>
      <c r="D144" s="159">
        <v>175744.19</v>
      </c>
      <c r="E144" s="152">
        <v>32588.8304</v>
      </c>
      <c r="F144" s="152">
        <v>167406.9667</v>
      </c>
      <c r="G144" s="152">
        <v>10025.4769</v>
      </c>
      <c r="H144" s="152">
        <v>89296.3485</v>
      </c>
      <c r="I144" s="152">
        <v>91215.1284</v>
      </c>
      <c r="J144" s="152">
        <v>104724.7594</v>
      </c>
      <c r="K144" s="152">
        <v>103227.22</v>
      </c>
      <c r="L144" s="152">
        <v>107377.6783</v>
      </c>
    </row>
    <row r="145">
      <c r="A145" s="152">
        <v>1.5610896E9</v>
      </c>
      <c r="B145" s="152">
        <v>96445.7595</v>
      </c>
      <c r="C145" s="152">
        <v>170968.378</v>
      </c>
      <c r="D145" s="160">
        <v>179177.41</v>
      </c>
      <c r="E145" s="152">
        <v>32667.2259</v>
      </c>
      <c r="F145" s="152">
        <v>168983.5047</v>
      </c>
      <c r="G145" s="152">
        <v>10056.6472</v>
      </c>
      <c r="H145" s="152">
        <v>88928.738</v>
      </c>
      <c r="I145" s="152">
        <v>91689.554</v>
      </c>
      <c r="J145" s="152">
        <v>105510.8968</v>
      </c>
      <c r="K145" s="152">
        <v>104073.56</v>
      </c>
      <c r="L145" s="152">
        <v>107377.6783</v>
      </c>
    </row>
    <row r="146">
      <c r="A146" s="156">
        <v>1.561176E9</v>
      </c>
      <c r="B146" s="156">
        <v>96445.7595</v>
      </c>
      <c r="C146" s="156">
        <v>169965.238</v>
      </c>
      <c r="D146" s="159">
        <v>179177.41</v>
      </c>
      <c r="E146" s="152">
        <v>32757.9601</v>
      </c>
      <c r="F146" s="152">
        <v>168750.4415</v>
      </c>
      <c r="G146" s="152">
        <v>10055.0583</v>
      </c>
      <c r="H146" s="152">
        <v>88928.738</v>
      </c>
      <c r="I146" s="152">
        <v>92291.0868</v>
      </c>
      <c r="J146" s="152">
        <v>104415.253</v>
      </c>
      <c r="K146" s="152">
        <v>103881.65</v>
      </c>
      <c r="L146" s="152">
        <v>106585.295</v>
      </c>
    </row>
    <row r="147">
      <c r="A147" s="152">
        <v>1.5613848E9</v>
      </c>
      <c r="B147" s="152">
        <v>96445.7595</v>
      </c>
      <c r="C147" s="152">
        <v>169965.238</v>
      </c>
      <c r="D147" s="160">
        <v>178626.28</v>
      </c>
      <c r="E147" s="152">
        <v>32665.8258</v>
      </c>
      <c r="F147" s="152">
        <v>168750.4415</v>
      </c>
      <c r="G147" s="152">
        <v>10059.739</v>
      </c>
      <c r="H147" s="152">
        <v>88975.2924</v>
      </c>
      <c r="I147" s="152">
        <v>92423.8612</v>
      </c>
      <c r="J147" s="152">
        <v>104349.5287</v>
      </c>
      <c r="K147" s="152">
        <v>103881.65</v>
      </c>
      <c r="L147" s="152">
        <v>106585.295</v>
      </c>
    </row>
    <row r="148">
      <c r="A148" s="152">
        <v>1.5614352E9</v>
      </c>
      <c r="B148" s="152">
        <v>96445.7595</v>
      </c>
      <c r="C148" s="152">
        <v>168661.968</v>
      </c>
      <c r="D148" s="159">
        <v>179188.58</v>
      </c>
      <c r="E148" s="152">
        <v>32722.4234</v>
      </c>
      <c r="F148" s="152">
        <v>168552.66</v>
      </c>
      <c r="G148" s="152">
        <v>10064.6938</v>
      </c>
      <c r="H148" s="152">
        <v>89346.4801</v>
      </c>
      <c r="I148" s="152">
        <v>92539.2292</v>
      </c>
      <c r="J148" s="152">
        <v>104035.4984</v>
      </c>
      <c r="K148" s="152">
        <v>103271.28</v>
      </c>
      <c r="L148" s="152">
        <v>106479.7863</v>
      </c>
    </row>
    <row r="149">
      <c r="A149" s="156">
        <v>1.5615216E9</v>
      </c>
      <c r="B149" s="156">
        <v>96445.7595</v>
      </c>
      <c r="C149" s="156">
        <v>166227.448</v>
      </c>
      <c r="D149" s="160">
        <v>176465.32</v>
      </c>
      <c r="E149" s="152">
        <v>32735.0011</v>
      </c>
      <c r="F149" s="152">
        <v>166908.0295</v>
      </c>
      <c r="G149" s="152">
        <v>10062.5502</v>
      </c>
      <c r="H149" s="152">
        <v>88593.2174</v>
      </c>
      <c r="I149" s="152">
        <v>92286.2292</v>
      </c>
      <c r="J149" s="152">
        <v>104342.9059</v>
      </c>
      <c r="K149" s="152">
        <v>102884.02</v>
      </c>
      <c r="L149" s="152">
        <v>106476.7263</v>
      </c>
    </row>
    <row r="150">
      <c r="A150" s="152">
        <v>1.561608E9</v>
      </c>
      <c r="B150" s="152">
        <v>96445.7595</v>
      </c>
      <c r="C150" s="152">
        <v>166433.668</v>
      </c>
      <c r="D150" s="159">
        <v>176312.53</v>
      </c>
      <c r="E150" s="152">
        <v>32606.4199</v>
      </c>
      <c r="F150" s="152">
        <v>166736.5003</v>
      </c>
      <c r="G150" s="152">
        <v>10062.0791</v>
      </c>
      <c r="H150" s="152">
        <v>88654.3497</v>
      </c>
      <c r="I150" s="152">
        <v>92331.162</v>
      </c>
      <c r="J150" s="152">
        <v>104023.1032</v>
      </c>
      <c r="K150" s="152">
        <v>103047.45</v>
      </c>
      <c r="L150" s="152">
        <v>106324.8441</v>
      </c>
    </row>
    <row r="151">
      <c r="A151" s="156">
        <v>1.5616944E9</v>
      </c>
      <c r="B151" s="156">
        <v>96445.7595</v>
      </c>
      <c r="C151" s="156">
        <v>167753.428</v>
      </c>
      <c r="D151" s="160">
        <v>177299.54</v>
      </c>
      <c r="E151" s="152">
        <v>32608.141</v>
      </c>
      <c r="F151" s="152">
        <v>167354.5853</v>
      </c>
      <c r="G151" s="152">
        <v>10066.6153</v>
      </c>
      <c r="H151" s="152">
        <v>88585.188</v>
      </c>
      <c r="I151" s="152">
        <v>92311.3268</v>
      </c>
      <c r="J151" s="152">
        <v>104180.5516</v>
      </c>
      <c r="K151" s="152">
        <v>102905.33</v>
      </c>
      <c r="L151" s="152">
        <v>106415.8349</v>
      </c>
    </row>
    <row r="152">
      <c r="A152" s="152">
        <v>1.5617808E9</v>
      </c>
      <c r="B152" s="152">
        <v>96445.7595</v>
      </c>
      <c r="C152" s="152">
        <v>166999.858</v>
      </c>
      <c r="D152" s="159">
        <v>177299.54</v>
      </c>
      <c r="E152" s="152">
        <v>32616.0986</v>
      </c>
      <c r="F152" s="152">
        <v>168226.4069</v>
      </c>
      <c r="G152" s="152">
        <v>10069.8375</v>
      </c>
      <c r="H152" s="152">
        <v>88585.188</v>
      </c>
      <c r="I152" s="152">
        <v>92317.8036</v>
      </c>
      <c r="J152" s="152">
        <v>104167.3396</v>
      </c>
      <c r="K152" s="152">
        <v>102757.79</v>
      </c>
      <c r="L152" s="152">
        <v>106835.7648</v>
      </c>
    </row>
    <row r="153">
      <c r="A153" s="156">
        <v>1.5619896E9</v>
      </c>
      <c r="B153" s="156">
        <v>96445.7595</v>
      </c>
      <c r="C153" s="156">
        <v>166999.858</v>
      </c>
      <c r="D153" s="160">
        <v>178022.64</v>
      </c>
      <c r="E153" s="152">
        <v>32456.5686</v>
      </c>
      <c r="F153" s="152">
        <v>168226.4069</v>
      </c>
      <c r="G153" s="152">
        <v>10062.5888</v>
      </c>
      <c r="H153" s="152">
        <v>88374.6701</v>
      </c>
      <c r="I153" s="152">
        <v>92221.0564</v>
      </c>
      <c r="J153" s="152">
        <v>104167.3396</v>
      </c>
      <c r="K153" s="152">
        <v>102757.79</v>
      </c>
      <c r="L153" s="152">
        <v>106835.7648</v>
      </c>
    </row>
    <row r="154">
      <c r="A154" s="156">
        <v>1.56204E9</v>
      </c>
      <c r="B154" s="156">
        <v>96445.7595</v>
      </c>
      <c r="C154" s="156">
        <v>165181.048</v>
      </c>
      <c r="D154" s="159">
        <v>180883.09</v>
      </c>
      <c r="E154" s="152">
        <v>32309.8175</v>
      </c>
      <c r="F154" s="152">
        <v>169696.0825</v>
      </c>
      <c r="G154" s="152">
        <v>10045.8213</v>
      </c>
      <c r="H154" s="152">
        <v>88346.2373</v>
      </c>
      <c r="I154" s="152">
        <v>91628.834</v>
      </c>
      <c r="J154" s="152">
        <v>103744.564</v>
      </c>
      <c r="K154" s="152">
        <v>103389.09</v>
      </c>
      <c r="L154" s="152">
        <v>107520.0405</v>
      </c>
    </row>
    <row r="155">
      <c r="A155" s="152">
        <v>1.5621264E9</v>
      </c>
      <c r="B155" s="152">
        <v>96716.818</v>
      </c>
      <c r="C155" s="152">
        <v>166722.098</v>
      </c>
      <c r="D155" s="160">
        <v>182088.87</v>
      </c>
      <c r="E155" s="152">
        <v>32396.5219</v>
      </c>
      <c r="F155" s="152">
        <v>170179.3327</v>
      </c>
      <c r="G155" s="152">
        <v>10056.5347</v>
      </c>
      <c r="H155" s="152">
        <v>88018.1799</v>
      </c>
      <c r="I155" s="152">
        <v>91657.17</v>
      </c>
      <c r="J155" s="152">
        <v>104293.5167</v>
      </c>
      <c r="K155" s="152">
        <v>102876.02</v>
      </c>
      <c r="L155" s="152">
        <v>107487.1405</v>
      </c>
    </row>
    <row r="156">
      <c r="A156" s="156">
        <v>1.5622128E9</v>
      </c>
      <c r="B156" s="156">
        <v>97486.316</v>
      </c>
      <c r="C156" s="156">
        <v>168167.168</v>
      </c>
      <c r="D156" s="159">
        <v>184323.75</v>
      </c>
      <c r="E156" s="152">
        <v>32356.6027</v>
      </c>
      <c r="F156" s="152">
        <v>171491.5389</v>
      </c>
      <c r="G156" s="152">
        <v>10064.9492</v>
      </c>
      <c r="H156" s="152">
        <v>87946.8271</v>
      </c>
      <c r="I156" s="152">
        <v>91632.0724</v>
      </c>
      <c r="J156" s="152">
        <v>104328.7345</v>
      </c>
      <c r="K156" s="152">
        <v>103015.69</v>
      </c>
      <c r="L156" s="152">
        <v>107487.1405</v>
      </c>
    </row>
    <row r="157">
      <c r="A157" s="152">
        <v>1.5623352E9</v>
      </c>
      <c r="B157" s="152">
        <v>97486.316</v>
      </c>
      <c r="C157" s="152">
        <v>168167.168</v>
      </c>
      <c r="D157" s="160">
        <v>184323.75</v>
      </c>
      <c r="E157" s="152">
        <v>32309.989</v>
      </c>
      <c r="F157" s="152">
        <v>171491.5389</v>
      </c>
      <c r="G157" s="152">
        <v>10065.2495</v>
      </c>
      <c r="H157" s="152">
        <v>87922.8105</v>
      </c>
      <c r="I157" s="152">
        <v>91615.4756</v>
      </c>
      <c r="J157" s="152">
        <v>104328.7345</v>
      </c>
      <c r="K157" s="152">
        <v>103015.69</v>
      </c>
      <c r="L157" s="152">
        <v>107487.1405</v>
      </c>
    </row>
    <row r="158">
      <c r="A158" s="152">
        <v>1.5623856E9</v>
      </c>
      <c r="B158" s="152">
        <v>97375.9239</v>
      </c>
      <c r="C158" s="152">
        <v>169558.868</v>
      </c>
      <c r="D158" s="160">
        <v>184323.75</v>
      </c>
      <c r="E158" s="152">
        <v>32253.6516</v>
      </c>
      <c r="F158" s="152">
        <v>171282.0463</v>
      </c>
      <c r="G158" s="152">
        <v>10043.9804</v>
      </c>
      <c r="H158" s="152">
        <v>87922.8105</v>
      </c>
      <c r="I158" s="152">
        <v>91130.93</v>
      </c>
      <c r="J158" s="152">
        <v>103925.2974</v>
      </c>
      <c r="K158" s="152">
        <v>102836.71</v>
      </c>
      <c r="L158" s="152">
        <v>107800.867</v>
      </c>
    </row>
    <row r="159">
      <c r="A159" s="156">
        <v>1.5625944E9</v>
      </c>
      <c r="B159" s="156">
        <v>97375.9239</v>
      </c>
      <c r="C159" s="156">
        <v>169558.868</v>
      </c>
      <c r="D159" s="159">
        <v>183335.19</v>
      </c>
      <c r="E159" s="152">
        <v>32441.1656</v>
      </c>
      <c r="F159" s="152">
        <v>171282.0463</v>
      </c>
      <c r="G159" s="152">
        <v>10044.1862</v>
      </c>
      <c r="H159" s="152">
        <v>88396.6304</v>
      </c>
      <c r="I159" s="152">
        <v>91142.2644</v>
      </c>
      <c r="J159" s="152">
        <v>103925.2974</v>
      </c>
      <c r="K159" s="152">
        <v>102836.71</v>
      </c>
      <c r="L159" s="152">
        <v>107800.867</v>
      </c>
    </row>
    <row r="160">
      <c r="A160" s="156">
        <v>1.5626448E9</v>
      </c>
      <c r="B160" s="156">
        <v>96903.459</v>
      </c>
      <c r="C160" s="156">
        <v>170155.998</v>
      </c>
      <c r="D160" s="159">
        <v>181716.35</v>
      </c>
      <c r="E160" s="152">
        <v>32389.3221</v>
      </c>
      <c r="F160" s="152">
        <v>170391.1541</v>
      </c>
      <c r="G160" s="152">
        <v>10035.7744</v>
      </c>
      <c r="H160" s="152">
        <v>88737.4131</v>
      </c>
      <c r="I160" s="152">
        <v>91047.946</v>
      </c>
      <c r="J160" s="152">
        <v>103941.5581</v>
      </c>
      <c r="K160" s="152">
        <v>102712.1</v>
      </c>
      <c r="L160" s="152">
        <v>107162.3624</v>
      </c>
    </row>
    <row r="161">
      <c r="A161" s="152">
        <v>1.5627312E9</v>
      </c>
      <c r="B161" s="152">
        <v>96903.459</v>
      </c>
      <c r="C161" s="152">
        <v>173214.438</v>
      </c>
      <c r="D161" s="160">
        <v>182679.79</v>
      </c>
      <c r="E161" s="152">
        <v>32349.9206</v>
      </c>
      <c r="F161" s="152">
        <v>170623.2437</v>
      </c>
      <c r="G161" s="152">
        <v>10026.0005</v>
      </c>
      <c r="H161" s="152">
        <v>88776.7266</v>
      </c>
      <c r="I161" s="152">
        <v>90960.914</v>
      </c>
      <c r="J161" s="152">
        <v>104033.2125</v>
      </c>
      <c r="K161" s="152">
        <v>102891.5</v>
      </c>
      <c r="L161" s="152">
        <v>107253.3624</v>
      </c>
    </row>
    <row r="162">
      <c r="A162" s="156">
        <v>1.5628176E9</v>
      </c>
      <c r="B162" s="156">
        <v>96903.459</v>
      </c>
      <c r="C162" s="156">
        <v>173711.278</v>
      </c>
      <c r="D162" s="159">
        <v>184594.57</v>
      </c>
      <c r="E162" s="152">
        <v>32374.6789</v>
      </c>
      <c r="F162" s="152">
        <v>171417.2927</v>
      </c>
      <c r="G162" s="152">
        <v>10034.5327</v>
      </c>
      <c r="H162" s="152">
        <v>88020.3787</v>
      </c>
      <c r="I162" s="152">
        <v>91397.2884</v>
      </c>
      <c r="J162" s="152">
        <v>104135.7145</v>
      </c>
      <c r="K162" s="152">
        <v>103074.54</v>
      </c>
      <c r="L162" s="152">
        <v>107497.7424</v>
      </c>
    </row>
    <row r="163">
      <c r="A163" s="152">
        <v>1.562904E9</v>
      </c>
      <c r="B163" s="152">
        <v>96903.459</v>
      </c>
      <c r="C163" s="152">
        <v>173548.968</v>
      </c>
      <c r="D163" s="160">
        <v>184116.53</v>
      </c>
      <c r="E163" s="152">
        <v>32340.6387</v>
      </c>
      <c r="F163" s="152">
        <v>171765.4166</v>
      </c>
      <c r="G163" s="152">
        <v>10038.4145</v>
      </c>
      <c r="H163" s="152">
        <v>88492.1943</v>
      </c>
      <c r="I163" s="152">
        <v>91327.258</v>
      </c>
      <c r="J163" s="152">
        <v>103500.4342</v>
      </c>
      <c r="K163" s="152">
        <v>102996.54</v>
      </c>
      <c r="L163" s="152">
        <v>107600.0624</v>
      </c>
    </row>
    <row r="164">
      <c r="A164" s="156">
        <v>1.5629904E9</v>
      </c>
      <c r="B164" s="156">
        <v>96903.459</v>
      </c>
      <c r="C164" s="156">
        <v>173487.088</v>
      </c>
      <c r="D164" s="159">
        <v>184116.53</v>
      </c>
      <c r="E164" s="152">
        <v>32494.0246</v>
      </c>
      <c r="F164" s="152">
        <v>172596.7752</v>
      </c>
      <c r="G164" s="152">
        <v>10051.7382</v>
      </c>
      <c r="H164" s="152">
        <v>88492.1943</v>
      </c>
      <c r="I164" s="152">
        <v>91496.0596</v>
      </c>
      <c r="J164" s="152">
        <v>103435.5771</v>
      </c>
      <c r="K164" s="152">
        <v>103185.82</v>
      </c>
      <c r="L164" s="152">
        <v>107608.6333</v>
      </c>
    </row>
    <row r="165">
      <c r="A165" s="152">
        <v>1.5631992E9</v>
      </c>
      <c r="B165" s="152">
        <v>96903.459</v>
      </c>
      <c r="C165" s="152">
        <v>173487.088</v>
      </c>
      <c r="D165" s="160">
        <v>185542.99</v>
      </c>
      <c r="E165" s="152">
        <v>32520.1574</v>
      </c>
      <c r="F165" s="152">
        <v>172596.7752</v>
      </c>
      <c r="G165" s="152">
        <v>10049.4092</v>
      </c>
      <c r="H165" s="152">
        <v>88342.5769</v>
      </c>
      <c r="I165" s="152">
        <v>91501.322</v>
      </c>
      <c r="J165" s="152">
        <v>103528.1615</v>
      </c>
      <c r="K165" s="152">
        <v>103185.82</v>
      </c>
      <c r="L165" s="152">
        <v>107608.6333</v>
      </c>
    </row>
    <row r="166">
      <c r="A166" s="152">
        <v>1.5632496E9</v>
      </c>
      <c r="B166" s="152">
        <v>96903.459</v>
      </c>
      <c r="C166" s="152">
        <v>173968.848</v>
      </c>
      <c r="D166" s="160">
        <v>186371.05</v>
      </c>
      <c r="E166" s="152">
        <v>32480.2661</v>
      </c>
      <c r="F166" s="152">
        <v>172624.7039</v>
      </c>
      <c r="G166" s="152">
        <v>10047.1024</v>
      </c>
      <c r="H166" s="152">
        <v>88345.3093</v>
      </c>
      <c r="I166" s="152">
        <v>91409.8372</v>
      </c>
      <c r="J166" s="152">
        <v>103570.038</v>
      </c>
      <c r="K166" s="152">
        <v>103135.9</v>
      </c>
      <c r="L166" s="152">
        <v>107889.6855</v>
      </c>
    </row>
    <row r="167">
      <c r="A167" s="156">
        <v>1.563336E9</v>
      </c>
      <c r="B167" s="156">
        <v>96903.459</v>
      </c>
      <c r="C167" s="156">
        <v>174373.1012</v>
      </c>
      <c r="D167" s="159">
        <v>185052.79</v>
      </c>
      <c r="E167" s="152">
        <v>32440.296</v>
      </c>
      <c r="F167" s="152">
        <v>172046.25</v>
      </c>
      <c r="G167" s="152">
        <v>10030.3872</v>
      </c>
      <c r="H167" s="152">
        <v>88358.4807</v>
      </c>
      <c r="I167" s="152">
        <v>91019.2052</v>
      </c>
      <c r="J167" s="152">
        <v>103449.8475</v>
      </c>
      <c r="K167" s="152">
        <v>103174.62</v>
      </c>
      <c r="L167" s="152">
        <v>107449.1555</v>
      </c>
    </row>
    <row r="168">
      <c r="A168" s="152">
        <v>1.5634224E9</v>
      </c>
      <c r="B168" s="152">
        <v>96903.459</v>
      </c>
      <c r="C168" s="152">
        <v>175716.4753</v>
      </c>
      <c r="D168" s="160">
        <v>184080.87</v>
      </c>
      <c r="E168" s="152">
        <v>32431.2559</v>
      </c>
      <c r="F168" s="152">
        <v>170913.0549</v>
      </c>
      <c r="G168" s="152">
        <v>10036.4107</v>
      </c>
      <c r="H168" s="152">
        <v>88363.4984</v>
      </c>
      <c r="I168" s="152">
        <v>91145.098</v>
      </c>
      <c r="J168" s="152">
        <v>104065.5181</v>
      </c>
      <c r="K168" s="152">
        <v>103185.42</v>
      </c>
      <c r="L168" s="152">
        <v>106527.4204</v>
      </c>
    </row>
    <row r="169">
      <c r="A169" s="156">
        <v>1.5635088E9</v>
      </c>
      <c r="B169" s="156">
        <v>96903.459</v>
      </c>
      <c r="C169" s="156">
        <v>174458.5601</v>
      </c>
      <c r="D169" s="159">
        <v>184573.63</v>
      </c>
      <c r="E169" s="152">
        <v>32411.1378</v>
      </c>
      <c r="F169" s="152">
        <v>171550.2106</v>
      </c>
      <c r="G169" s="152">
        <v>10061.2555</v>
      </c>
      <c r="H169" s="152">
        <v>88357.4606</v>
      </c>
      <c r="I169" s="152">
        <v>91419.9572</v>
      </c>
      <c r="J169" s="152">
        <v>104285.8203</v>
      </c>
      <c r="K169" s="152">
        <v>103131.96</v>
      </c>
      <c r="L169" s="152">
        <v>106292.9573</v>
      </c>
    </row>
    <row r="170">
      <c r="A170" s="152">
        <v>1.5635952E9</v>
      </c>
      <c r="B170" s="152">
        <v>96903.459</v>
      </c>
      <c r="C170" s="152">
        <v>174760.151</v>
      </c>
      <c r="D170" s="160">
        <v>184573.63</v>
      </c>
      <c r="E170" s="152">
        <v>32417.589</v>
      </c>
      <c r="F170" s="152">
        <v>170596.8731</v>
      </c>
      <c r="G170" s="152">
        <v>10053.9814</v>
      </c>
      <c r="H170" s="152">
        <v>88357.4606</v>
      </c>
      <c r="I170" s="152">
        <v>91092.8788</v>
      </c>
      <c r="J170" s="152">
        <v>104058.4762</v>
      </c>
      <c r="K170" s="152">
        <v>103053.66</v>
      </c>
      <c r="L170" s="152">
        <v>106173.0741</v>
      </c>
    </row>
    <row r="171">
      <c r="A171" s="156">
        <v>1.563804E9</v>
      </c>
      <c r="B171" s="156">
        <v>96903.459</v>
      </c>
      <c r="C171" s="156">
        <v>174760.151</v>
      </c>
      <c r="D171" s="159">
        <v>182736.61</v>
      </c>
      <c r="E171" s="152">
        <v>32400.7084</v>
      </c>
      <c r="F171" s="152">
        <v>170596.8731</v>
      </c>
      <c r="G171" s="152">
        <v>10053.0405</v>
      </c>
      <c r="H171" s="152">
        <v>88230.396</v>
      </c>
      <c r="I171" s="152">
        <v>91067.7812</v>
      </c>
      <c r="J171" s="152">
        <v>104177.5035</v>
      </c>
      <c r="K171" s="152">
        <v>103053.66</v>
      </c>
      <c r="L171" s="152">
        <v>106173.0741</v>
      </c>
    </row>
    <row r="172">
      <c r="A172" s="156">
        <v>1.5638544E9</v>
      </c>
      <c r="B172" s="156">
        <v>96903.459</v>
      </c>
      <c r="C172" s="156">
        <v>178390.7639</v>
      </c>
      <c r="D172" s="159">
        <v>184413.93</v>
      </c>
      <c r="E172" s="152">
        <v>32417.3677</v>
      </c>
      <c r="F172" s="152">
        <v>171001.9542</v>
      </c>
      <c r="G172" s="152">
        <v>10042.1688</v>
      </c>
      <c r="H172" s="152">
        <v>87665.4634</v>
      </c>
      <c r="I172" s="152">
        <v>90959.6996</v>
      </c>
      <c r="J172" s="152">
        <v>104121.2054</v>
      </c>
      <c r="K172" s="152">
        <v>103043.4</v>
      </c>
      <c r="L172" s="152">
        <v>107115.2248</v>
      </c>
    </row>
    <row r="173">
      <c r="A173" s="152">
        <v>1.5639408E9</v>
      </c>
      <c r="B173" s="152">
        <v>96903.459</v>
      </c>
      <c r="C173" s="152">
        <v>177272.7985</v>
      </c>
      <c r="D173" s="160">
        <v>185923.83</v>
      </c>
      <c r="E173" s="152">
        <v>32445.1774</v>
      </c>
      <c r="F173" s="152">
        <v>172203.9441</v>
      </c>
      <c r="G173" s="152">
        <v>10032.6186</v>
      </c>
      <c r="H173" s="152">
        <v>87630.3189</v>
      </c>
      <c r="I173" s="152">
        <v>90526.9684</v>
      </c>
      <c r="J173" s="152">
        <v>103853.2517</v>
      </c>
      <c r="K173" s="152">
        <v>103114.68</v>
      </c>
      <c r="L173" s="152">
        <v>108252.6986</v>
      </c>
    </row>
    <row r="174">
      <c r="A174" s="156">
        <v>1.5640272E9</v>
      </c>
      <c r="B174" s="156">
        <v>96903.459</v>
      </c>
      <c r="C174" s="156">
        <v>178719.3955</v>
      </c>
      <c r="D174" s="159">
        <v>187727.47</v>
      </c>
      <c r="E174" s="152">
        <v>32437.0699</v>
      </c>
      <c r="F174" s="152">
        <v>173011.2382</v>
      </c>
      <c r="G174" s="152">
        <v>10035.5234</v>
      </c>
      <c r="H174" s="152">
        <v>87638.2594</v>
      </c>
      <c r="I174" s="152">
        <v>90455.7236</v>
      </c>
      <c r="J174" s="152">
        <v>104103.2514</v>
      </c>
      <c r="K174" s="152">
        <v>103462.68</v>
      </c>
      <c r="L174" s="152">
        <v>108558.3312</v>
      </c>
    </row>
    <row r="175">
      <c r="A175" s="152">
        <v>1.5641136E9</v>
      </c>
      <c r="B175" s="152">
        <v>96903.459</v>
      </c>
      <c r="C175" s="152">
        <v>182230.4848</v>
      </c>
      <c r="D175" s="160">
        <v>185443.13</v>
      </c>
      <c r="E175" s="152">
        <v>32346.7531</v>
      </c>
      <c r="F175" s="152">
        <v>172179.7294</v>
      </c>
      <c r="G175" s="152">
        <v>10016.2538</v>
      </c>
      <c r="H175" s="152">
        <v>87476.7148</v>
      </c>
      <c r="I175" s="152">
        <v>90477.9876</v>
      </c>
      <c r="J175" s="152">
        <v>103982.8799</v>
      </c>
      <c r="K175" s="152">
        <v>103265.18</v>
      </c>
      <c r="L175" s="152">
        <v>108318.1913</v>
      </c>
    </row>
    <row r="176">
      <c r="A176" s="156">
        <v>1.5642E9</v>
      </c>
      <c r="B176" s="156">
        <v>96903.459</v>
      </c>
      <c r="C176" s="156">
        <v>185578.805</v>
      </c>
      <c r="D176" s="159">
        <v>185443.13</v>
      </c>
      <c r="E176" s="152">
        <v>32293.6809</v>
      </c>
      <c r="F176" s="152">
        <v>173362.3194</v>
      </c>
      <c r="G176" s="152">
        <v>10004.1762</v>
      </c>
      <c r="H176" s="152">
        <v>87476.7148</v>
      </c>
      <c r="I176" s="152">
        <v>90341.57</v>
      </c>
      <c r="J176" s="152">
        <v>104072.4876</v>
      </c>
      <c r="K176" s="152">
        <v>103217.18</v>
      </c>
      <c r="L176" s="152">
        <v>108631.1009</v>
      </c>
    </row>
    <row r="177">
      <c r="A177" s="152">
        <v>1.5644088E9</v>
      </c>
      <c r="B177" s="152">
        <v>96903.459</v>
      </c>
      <c r="C177" s="152">
        <v>185578.805</v>
      </c>
      <c r="D177" s="160">
        <v>187910.09</v>
      </c>
      <c r="E177" s="152">
        <v>32278.1749</v>
      </c>
      <c r="F177" s="152">
        <v>173362.3194</v>
      </c>
      <c r="G177" s="152">
        <v>10003.4776</v>
      </c>
      <c r="H177" s="152">
        <v>87482.1398</v>
      </c>
      <c r="I177" s="152">
        <v>90354.5236</v>
      </c>
      <c r="J177" s="152">
        <v>104191.0219</v>
      </c>
      <c r="K177" s="152">
        <v>103217.18</v>
      </c>
      <c r="L177" s="152">
        <v>108631.1009</v>
      </c>
    </row>
    <row r="178">
      <c r="A178" s="152">
        <v>1.5644592E9</v>
      </c>
      <c r="B178" s="152">
        <v>96903.459</v>
      </c>
      <c r="C178" s="152">
        <v>178241.8947</v>
      </c>
      <c r="D178" s="160">
        <v>187156.31</v>
      </c>
      <c r="E178" s="152">
        <v>32179.0734</v>
      </c>
      <c r="F178" s="152">
        <v>173049.417</v>
      </c>
      <c r="G178" s="152">
        <v>9990.5047</v>
      </c>
      <c r="H178" s="152">
        <v>87482.2484</v>
      </c>
      <c r="I178" s="152">
        <v>90457.7476</v>
      </c>
      <c r="J178" s="152">
        <v>104209.2613</v>
      </c>
      <c r="K178" s="152">
        <v>103026.68</v>
      </c>
      <c r="L178" s="152">
        <v>108449.1767</v>
      </c>
    </row>
    <row r="179">
      <c r="A179" s="156">
        <v>1.5645456E9</v>
      </c>
      <c r="B179" s="156">
        <v>96903.459</v>
      </c>
      <c r="C179" s="156">
        <v>171222.2731</v>
      </c>
      <c r="D179" s="159">
        <v>186279.55</v>
      </c>
      <c r="E179" s="152">
        <v>32123.8257</v>
      </c>
      <c r="F179" s="152">
        <v>172628.9867</v>
      </c>
      <c r="G179" s="152">
        <v>9991.6498</v>
      </c>
      <c r="H179" s="152">
        <v>87478.2012</v>
      </c>
      <c r="I179" s="152">
        <v>90575.5444</v>
      </c>
      <c r="J179" s="152">
        <v>104354.8267</v>
      </c>
      <c r="K179" s="152">
        <v>103081.68</v>
      </c>
      <c r="L179" s="152">
        <v>108794.9745</v>
      </c>
    </row>
    <row r="180">
      <c r="A180" s="152">
        <v>1.564632E9</v>
      </c>
      <c r="B180" s="152">
        <v>96903.459</v>
      </c>
      <c r="C180" s="152">
        <v>173468.1432</v>
      </c>
      <c r="D180" s="160">
        <v>183329.17</v>
      </c>
      <c r="E180" s="152">
        <v>32118.4098</v>
      </c>
      <c r="F180" s="152">
        <v>170735.9904</v>
      </c>
      <c r="G180" s="152">
        <v>9999.5926</v>
      </c>
      <c r="H180" s="152">
        <v>87493.9748</v>
      </c>
      <c r="I180" s="152">
        <v>89885.7652</v>
      </c>
      <c r="J180" s="152">
        <v>104624.9418</v>
      </c>
      <c r="K180" s="152">
        <v>102941.18</v>
      </c>
      <c r="L180" s="152">
        <v>108627.2982</v>
      </c>
    </row>
    <row r="181">
      <c r="A181" s="156">
        <v>1.5647184E9</v>
      </c>
      <c r="B181" s="156">
        <v>96903.459</v>
      </c>
      <c r="C181" s="156">
        <v>174221.2145</v>
      </c>
      <c r="D181" s="159">
        <v>183361.69</v>
      </c>
      <c r="E181" s="152">
        <v>32376.2544</v>
      </c>
      <c r="F181" s="152">
        <v>169253.1598</v>
      </c>
      <c r="G181" s="152">
        <v>10021.9028</v>
      </c>
      <c r="H181" s="152">
        <v>87527.3811</v>
      </c>
      <c r="I181" s="152">
        <v>89945.2708</v>
      </c>
      <c r="J181" s="152">
        <v>105742.362</v>
      </c>
      <c r="K181" s="152">
        <v>102866.18</v>
      </c>
      <c r="L181" s="152">
        <v>107761.339</v>
      </c>
    </row>
    <row r="182">
      <c r="A182" s="152">
        <v>1.5648048E9</v>
      </c>
      <c r="B182" s="152">
        <v>96903.459</v>
      </c>
      <c r="C182" s="152">
        <v>173783.5111</v>
      </c>
      <c r="D182" s="160">
        <v>183361.69</v>
      </c>
      <c r="E182" s="152">
        <v>32420.9969</v>
      </c>
      <c r="F182" s="152">
        <v>168020.8227</v>
      </c>
      <c r="G182" s="152">
        <v>10038.3306</v>
      </c>
      <c r="H182" s="152">
        <v>87527.3811</v>
      </c>
      <c r="I182" s="152">
        <v>90182.8884</v>
      </c>
      <c r="J182" s="152">
        <v>105896.2145</v>
      </c>
      <c r="K182" s="152">
        <v>102680.68</v>
      </c>
      <c r="L182" s="152">
        <v>107681.2924</v>
      </c>
    </row>
    <row r="183">
      <c r="A183" s="156">
        <v>1.5650136E9</v>
      </c>
      <c r="B183" s="156">
        <v>96903.459</v>
      </c>
      <c r="C183" s="156">
        <v>173783.5111</v>
      </c>
      <c r="D183" s="159">
        <v>183157.55</v>
      </c>
      <c r="E183" s="152">
        <v>32420.9779</v>
      </c>
      <c r="F183" s="152">
        <v>168020.8227</v>
      </c>
      <c r="G183" s="152">
        <v>10038.6271</v>
      </c>
      <c r="H183" s="152">
        <v>87334.4525</v>
      </c>
      <c r="I183" s="152">
        <v>90178.4356</v>
      </c>
      <c r="J183" s="152">
        <v>106823.828</v>
      </c>
      <c r="K183" s="152">
        <v>102680.68</v>
      </c>
      <c r="L183" s="152">
        <v>107681.2924</v>
      </c>
    </row>
    <row r="184">
      <c r="A184" s="156">
        <v>1.565064E9</v>
      </c>
      <c r="B184" s="156">
        <v>96903.459</v>
      </c>
      <c r="C184" s="156">
        <v>174955.1154</v>
      </c>
      <c r="D184" s="159">
        <v>181564.67</v>
      </c>
      <c r="E184" s="152">
        <v>32644.7714</v>
      </c>
      <c r="F184" s="152">
        <v>163019.4307</v>
      </c>
      <c r="G184" s="152">
        <v>10054.0212</v>
      </c>
      <c r="H184" s="152">
        <v>87592.7975</v>
      </c>
      <c r="I184" s="152">
        <v>91264.1092</v>
      </c>
      <c r="J184" s="152">
        <v>107113.9526</v>
      </c>
      <c r="K184" s="152">
        <v>102316.18</v>
      </c>
      <c r="L184" s="152">
        <v>106697.5666</v>
      </c>
    </row>
    <row r="185">
      <c r="A185" s="152">
        <v>1.5651504E9</v>
      </c>
      <c r="B185" s="152">
        <v>96903.459</v>
      </c>
      <c r="C185" s="152">
        <v>175749.2011</v>
      </c>
      <c r="D185" s="160">
        <v>182942.65</v>
      </c>
      <c r="E185" s="152">
        <v>32421.549</v>
      </c>
      <c r="F185" s="152">
        <v>165197.955</v>
      </c>
      <c r="G185" s="152">
        <v>10049.8757</v>
      </c>
      <c r="H185" s="152">
        <v>87085.6269</v>
      </c>
      <c r="I185" s="152">
        <v>90968.2004</v>
      </c>
      <c r="J185" s="152">
        <v>107221.9544</v>
      </c>
      <c r="K185" s="152">
        <v>102455.18</v>
      </c>
      <c r="L185" s="152">
        <v>107793.9605</v>
      </c>
    </row>
    <row r="186">
      <c r="A186" s="156">
        <v>1.5652368E9</v>
      </c>
      <c r="B186" s="156">
        <v>96903.459</v>
      </c>
      <c r="C186" s="156">
        <v>176228.2015</v>
      </c>
      <c r="D186" s="159">
        <v>183002.29</v>
      </c>
      <c r="E186" s="152">
        <v>32393.7776</v>
      </c>
      <c r="F186" s="152">
        <v>165320.7871</v>
      </c>
      <c r="G186" s="152">
        <v>10053.7281</v>
      </c>
      <c r="H186" s="152">
        <v>87606.525</v>
      </c>
      <c r="I186" s="152">
        <v>90957.6756</v>
      </c>
      <c r="J186" s="152">
        <v>107578.3966</v>
      </c>
      <c r="K186" s="152">
        <v>102487.18</v>
      </c>
      <c r="L186" s="152">
        <v>105603.6745</v>
      </c>
    </row>
    <row r="187">
      <c r="A187" s="152">
        <v>1.5653232E9</v>
      </c>
      <c r="B187" s="152">
        <v>96903.459</v>
      </c>
      <c r="C187" s="152">
        <v>176499.8781</v>
      </c>
      <c r="D187" s="160">
        <v>184573.19</v>
      </c>
      <c r="E187" s="152">
        <v>32415.9932</v>
      </c>
      <c r="F187" s="152">
        <v>168534.3677</v>
      </c>
      <c r="G187" s="152">
        <v>10045.5209</v>
      </c>
      <c r="H187" s="152">
        <v>87702.5717</v>
      </c>
      <c r="I187" s="152">
        <v>90813.5668</v>
      </c>
      <c r="J187" s="152">
        <v>107412.4966</v>
      </c>
      <c r="K187" s="152">
        <v>102737.68</v>
      </c>
      <c r="L187" s="152">
        <v>105603.6745</v>
      </c>
    </row>
    <row r="188">
      <c r="A188" s="156">
        <v>1.5654096E9</v>
      </c>
      <c r="B188" s="156">
        <v>96903.459</v>
      </c>
      <c r="C188" s="156">
        <v>176295.9494</v>
      </c>
      <c r="D188" s="159">
        <v>184573.19</v>
      </c>
      <c r="E188" s="152">
        <v>32459.7302</v>
      </c>
      <c r="F188" s="152">
        <v>167398.8738</v>
      </c>
      <c r="G188" s="152">
        <v>10041.9391</v>
      </c>
      <c r="H188" s="152">
        <v>87702.5717</v>
      </c>
      <c r="I188" s="152">
        <v>90925.6964</v>
      </c>
      <c r="J188" s="152">
        <v>107329.8506</v>
      </c>
      <c r="K188" s="152">
        <v>102622.18</v>
      </c>
      <c r="L188" s="152">
        <v>105603.6745</v>
      </c>
    </row>
    <row r="189">
      <c r="A189" s="152">
        <v>1.5656184E9</v>
      </c>
      <c r="B189" s="152">
        <v>96903.459</v>
      </c>
      <c r="C189" s="152">
        <v>176295.9494</v>
      </c>
      <c r="D189" s="160">
        <v>183964.63</v>
      </c>
      <c r="E189" s="152">
        <v>32518.6763</v>
      </c>
      <c r="F189" s="152">
        <v>167398.8738</v>
      </c>
      <c r="G189" s="152">
        <v>10046.1642</v>
      </c>
      <c r="H189" s="152">
        <v>87376.7201</v>
      </c>
      <c r="I189" s="152">
        <v>90985.6068</v>
      </c>
      <c r="J189" s="152">
        <v>107329.8506</v>
      </c>
      <c r="K189" s="152">
        <v>102622.18</v>
      </c>
      <c r="L189" s="152">
        <v>105603.6745</v>
      </c>
    </row>
    <row r="190">
      <c r="A190" s="152">
        <v>1.5656688E9</v>
      </c>
      <c r="B190" s="152">
        <v>96903.459</v>
      </c>
      <c r="C190" s="152">
        <v>176122.9495</v>
      </c>
      <c r="D190" s="160">
        <v>183924.23</v>
      </c>
      <c r="E190" s="152">
        <v>32635.2381</v>
      </c>
      <c r="F190" s="152">
        <v>165407.2078</v>
      </c>
      <c r="G190" s="152">
        <v>10056.5237</v>
      </c>
      <c r="H190" s="152">
        <v>87247.6732</v>
      </c>
      <c r="I190" s="152">
        <v>91054.8276</v>
      </c>
      <c r="J190" s="152">
        <v>108321.0649</v>
      </c>
      <c r="K190" s="152">
        <v>102498.18</v>
      </c>
      <c r="L190" s="152">
        <v>105603.6745</v>
      </c>
    </row>
    <row r="191">
      <c r="A191" s="156">
        <v>1.5657552E9</v>
      </c>
      <c r="B191" s="156">
        <v>96903.459</v>
      </c>
      <c r="C191" s="156">
        <v>175360.5356</v>
      </c>
      <c r="D191" s="159">
        <v>184942.15</v>
      </c>
      <c r="E191" s="152">
        <v>32451.2377</v>
      </c>
      <c r="F191" s="152">
        <v>167949.8263</v>
      </c>
      <c r="G191" s="152">
        <v>10031.7573</v>
      </c>
      <c r="H191" s="152">
        <v>87991.1229</v>
      </c>
      <c r="I191" s="152">
        <v>90735.0356</v>
      </c>
      <c r="J191" s="152">
        <v>107872.0419</v>
      </c>
      <c r="K191" s="152">
        <v>102652.18</v>
      </c>
      <c r="L191" s="152">
        <v>105603.6745</v>
      </c>
    </row>
    <row r="192">
      <c r="A192" s="152">
        <v>1.5658416E9</v>
      </c>
      <c r="B192" s="152">
        <v>96903.459</v>
      </c>
      <c r="C192" s="152">
        <v>176054.3442</v>
      </c>
      <c r="D192" s="160">
        <v>183645.27</v>
      </c>
      <c r="E192" s="152">
        <v>32632.2816</v>
      </c>
      <c r="F192" s="152">
        <v>162976.0928</v>
      </c>
      <c r="G192" s="152">
        <v>10056.8024</v>
      </c>
      <c r="H192" s="152">
        <v>87601.9855</v>
      </c>
      <c r="I192" s="152">
        <v>90451.6757</v>
      </c>
      <c r="J192" s="152">
        <v>109243.082</v>
      </c>
      <c r="K192" s="152">
        <v>102215.18</v>
      </c>
      <c r="L192" s="152">
        <v>105603.6745</v>
      </c>
    </row>
    <row r="193">
      <c r="A193" s="156">
        <v>1.565928E9</v>
      </c>
      <c r="B193" s="156">
        <v>96903.459</v>
      </c>
      <c r="C193" s="156">
        <v>176562.5718</v>
      </c>
      <c r="D193" s="159">
        <v>184331.01</v>
      </c>
      <c r="E193" s="152">
        <v>32530.5111</v>
      </c>
      <c r="F193" s="152">
        <v>163429.5432</v>
      </c>
      <c r="G193" s="152">
        <v>10055.041</v>
      </c>
      <c r="H193" s="152">
        <v>87877.9049</v>
      </c>
      <c r="I193" s="152">
        <v>90714.7924</v>
      </c>
      <c r="J193" s="152">
        <v>109606.2868</v>
      </c>
      <c r="K193" s="152">
        <v>102359.18</v>
      </c>
      <c r="L193" s="152">
        <v>105603.6745</v>
      </c>
    </row>
    <row r="194">
      <c r="A194" s="152">
        <v>1.5660144E9</v>
      </c>
      <c r="B194" s="152">
        <v>96903.459</v>
      </c>
      <c r="C194" s="152">
        <v>177514.0621</v>
      </c>
      <c r="D194" s="160">
        <v>184331.01</v>
      </c>
      <c r="E194" s="152">
        <v>32503.6023</v>
      </c>
      <c r="F194" s="152">
        <v>165829.0082</v>
      </c>
      <c r="G194" s="152">
        <v>10052.034</v>
      </c>
      <c r="H194" s="152">
        <v>87877.9049</v>
      </c>
      <c r="I194" s="152">
        <v>90877.9248</v>
      </c>
      <c r="J194" s="152">
        <v>109027.3497</v>
      </c>
      <c r="K194" s="152">
        <v>102414.68</v>
      </c>
      <c r="L194" s="152">
        <v>106777.6427</v>
      </c>
    </row>
    <row r="195">
      <c r="A195" s="156">
        <v>1.5662232E9</v>
      </c>
      <c r="B195" s="156">
        <v>96903.459</v>
      </c>
      <c r="C195" s="156">
        <v>177514.0621</v>
      </c>
      <c r="D195" s="159">
        <v>185075.05</v>
      </c>
      <c r="E195" s="152">
        <v>32505.4144</v>
      </c>
      <c r="F195" s="152">
        <v>165829.0082</v>
      </c>
      <c r="G195" s="152">
        <v>10050.1647</v>
      </c>
      <c r="H195" s="152">
        <v>87934.3919</v>
      </c>
      <c r="I195" s="152">
        <v>90864.1618</v>
      </c>
      <c r="J195" s="152">
        <v>108222.1742</v>
      </c>
      <c r="K195" s="152">
        <v>102414.68</v>
      </c>
      <c r="L195" s="152">
        <v>106777.6427</v>
      </c>
    </row>
    <row r="196">
      <c r="A196" s="156">
        <v>1.5662736E9</v>
      </c>
      <c r="B196" s="156">
        <v>96903.459</v>
      </c>
      <c r="C196" s="156">
        <v>177246.6536</v>
      </c>
      <c r="D196" s="159">
        <v>185355.63</v>
      </c>
      <c r="E196" s="152">
        <v>32589.1723</v>
      </c>
      <c r="F196" s="152">
        <v>167830.7078</v>
      </c>
      <c r="G196" s="152">
        <v>10053.8899</v>
      </c>
      <c r="H196" s="152">
        <v>87957.5855</v>
      </c>
      <c r="I196" s="152">
        <v>90947.9544</v>
      </c>
      <c r="J196" s="152">
        <v>108268.4841</v>
      </c>
      <c r="K196" s="152">
        <v>102538.18</v>
      </c>
      <c r="L196" s="152">
        <v>108758.2396</v>
      </c>
    </row>
    <row r="197">
      <c r="A197" s="152">
        <v>1.56636E9</v>
      </c>
      <c r="B197" s="152">
        <v>96903.459</v>
      </c>
      <c r="C197" s="152">
        <v>179991.1721</v>
      </c>
      <c r="D197" s="160">
        <v>185218.73</v>
      </c>
      <c r="E197" s="152">
        <v>32773.8225</v>
      </c>
      <c r="F197" s="152">
        <v>166539.7139</v>
      </c>
      <c r="G197" s="152">
        <v>10057.9962</v>
      </c>
      <c r="H197" s="152">
        <v>87950.5234</v>
      </c>
      <c r="I197" s="152">
        <v>90821.2535</v>
      </c>
      <c r="J197" s="152">
        <v>108771.4738</v>
      </c>
      <c r="K197" s="152">
        <v>102420.18</v>
      </c>
      <c r="L197" s="152">
        <v>108091.9824</v>
      </c>
    </row>
    <row r="198">
      <c r="A198" s="156">
        <v>1.5664464E9</v>
      </c>
      <c r="B198" s="156">
        <v>96903.459</v>
      </c>
      <c r="C198" s="156">
        <v>179146.5722</v>
      </c>
      <c r="D198" s="159">
        <v>185544.11</v>
      </c>
      <c r="E198" s="152">
        <v>32709.4602</v>
      </c>
      <c r="F198" s="152">
        <v>167891.0495</v>
      </c>
      <c r="G198" s="152">
        <v>10045.3668</v>
      </c>
      <c r="H198" s="152">
        <v>87968.1339</v>
      </c>
      <c r="I198" s="152">
        <v>90877.1152</v>
      </c>
      <c r="J198" s="152">
        <v>108367.1362</v>
      </c>
      <c r="K198" s="152">
        <v>102407.18</v>
      </c>
      <c r="L198" s="152">
        <v>108091.9824</v>
      </c>
    </row>
    <row r="199">
      <c r="A199" s="152">
        <v>1.5665328E9</v>
      </c>
      <c r="B199" s="152">
        <v>96903.459</v>
      </c>
      <c r="C199" s="152">
        <v>180059.603</v>
      </c>
      <c r="D199" s="160">
        <v>185230.61</v>
      </c>
      <c r="E199" s="152">
        <v>32799.7036</v>
      </c>
      <c r="F199" s="152">
        <v>167832.2876</v>
      </c>
      <c r="G199" s="152">
        <v>10059.3982</v>
      </c>
      <c r="H199" s="152">
        <v>87972.9625</v>
      </c>
      <c r="I199" s="152">
        <v>90931.3578</v>
      </c>
      <c r="J199" s="152">
        <v>108100.2587</v>
      </c>
      <c r="K199" s="152">
        <v>102404.63</v>
      </c>
      <c r="L199" s="152">
        <v>108091.9824</v>
      </c>
    </row>
    <row r="200">
      <c r="A200" s="156">
        <v>1.5666192E9</v>
      </c>
      <c r="B200" s="156">
        <v>96903.459</v>
      </c>
      <c r="C200" s="156">
        <v>177685.9053</v>
      </c>
      <c r="D200" s="159">
        <v>185230.61</v>
      </c>
      <c r="E200" s="152">
        <v>32953.2083</v>
      </c>
      <c r="F200" s="152">
        <v>163529.6886</v>
      </c>
      <c r="G200" s="152">
        <v>10076.7096</v>
      </c>
      <c r="H200" s="152">
        <v>87972.9625</v>
      </c>
      <c r="I200" s="152">
        <v>90452.4853</v>
      </c>
      <c r="J200" s="152">
        <v>109312.52</v>
      </c>
      <c r="K200" s="152">
        <v>102187.93</v>
      </c>
      <c r="L200" s="152">
        <v>108091.9824</v>
      </c>
    </row>
    <row r="201">
      <c r="A201" s="152">
        <v>1.566828E9</v>
      </c>
      <c r="B201" s="152">
        <v>96903.459</v>
      </c>
      <c r="C201" s="152">
        <v>177685.9053</v>
      </c>
      <c r="D201" s="160">
        <v>183975.71</v>
      </c>
      <c r="E201" s="152">
        <v>33155.6816</v>
      </c>
      <c r="F201" s="152">
        <v>163529.6886</v>
      </c>
      <c r="G201" s="152">
        <v>10091.0693</v>
      </c>
      <c r="H201" s="152">
        <v>87904.3363</v>
      </c>
      <c r="I201" s="152">
        <v>90447.6278</v>
      </c>
      <c r="J201" s="152">
        <v>109312.52</v>
      </c>
      <c r="K201" s="152">
        <v>102187.93</v>
      </c>
      <c r="L201" s="152">
        <v>108091.9824</v>
      </c>
    </row>
    <row r="202">
      <c r="A202" s="152">
        <v>1.5668784E9</v>
      </c>
      <c r="B202" s="152">
        <v>96903.459</v>
      </c>
      <c r="C202" s="152">
        <v>179431.4732</v>
      </c>
      <c r="D202" s="160">
        <v>184622.83</v>
      </c>
      <c r="E202" s="152">
        <v>32976.7138</v>
      </c>
      <c r="F202" s="152">
        <v>165336.8853</v>
      </c>
      <c r="G202" s="152">
        <v>10060.6009</v>
      </c>
      <c r="H202" s="152">
        <v>88046.8357</v>
      </c>
      <c r="I202" s="152">
        <v>90787.2508</v>
      </c>
      <c r="J202" s="152">
        <v>109095.2549</v>
      </c>
      <c r="K202" s="152">
        <v>102400.62</v>
      </c>
      <c r="L202" s="152">
        <v>108091.9824</v>
      </c>
    </row>
    <row r="203">
      <c r="A203" s="156">
        <v>1.5669648E9</v>
      </c>
      <c r="B203" s="156">
        <v>96903.459</v>
      </c>
      <c r="C203" s="156">
        <v>179932.9732</v>
      </c>
      <c r="D203" s="159">
        <v>185003.25</v>
      </c>
      <c r="E203" s="152">
        <v>33017.8122</v>
      </c>
      <c r="F203" s="152">
        <v>164695.162</v>
      </c>
      <c r="G203" s="152">
        <v>10070.6676</v>
      </c>
      <c r="H203" s="152">
        <v>87930.6008</v>
      </c>
      <c r="I203" s="152">
        <v>90883.592</v>
      </c>
      <c r="J203" s="152">
        <v>109756.325</v>
      </c>
      <c r="K203" s="152">
        <v>102454.2</v>
      </c>
      <c r="L203" s="152">
        <v>107459.6291</v>
      </c>
    </row>
    <row r="204">
      <c r="A204" s="152">
        <v>1.5670512E9</v>
      </c>
      <c r="B204" s="152">
        <v>96903.459</v>
      </c>
      <c r="C204" s="152">
        <v>183015.0032</v>
      </c>
      <c r="D204" s="160">
        <v>185589.87</v>
      </c>
      <c r="E204" s="152">
        <v>32949.8887</v>
      </c>
      <c r="F204" s="152">
        <v>165829.7873</v>
      </c>
      <c r="G204" s="152">
        <v>10066.0126</v>
      </c>
      <c r="H204" s="152">
        <v>88257.3463</v>
      </c>
      <c r="I204" s="152">
        <v>90914.7612</v>
      </c>
      <c r="J204" s="152">
        <v>109553.0071</v>
      </c>
      <c r="K204" s="152">
        <v>102480.42</v>
      </c>
      <c r="L204" s="152">
        <v>107653.8499</v>
      </c>
    </row>
    <row r="205">
      <c r="A205" s="156">
        <v>1.5671376E9</v>
      </c>
      <c r="B205" s="156">
        <v>96903.459</v>
      </c>
      <c r="C205" s="156">
        <v>182608.4732</v>
      </c>
      <c r="D205" s="159">
        <v>186387.53</v>
      </c>
      <c r="E205" s="152">
        <v>32904.1378</v>
      </c>
      <c r="F205" s="152">
        <v>167965.9245</v>
      </c>
      <c r="G205" s="152">
        <v>10056.2758</v>
      </c>
      <c r="H205" s="152">
        <v>88380.7396</v>
      </c>
      <c r="I205" s="152">
        <v>91129.7073</v>
      </c>
      <c r="J205" s="152">
        <v>109081.2016</v>
      </c>
      <c r="K205" s="152">
        <v>102697.59</v>
      </c>
      <c r="L205" s="152">
        <v>108009.4354</v>
      </c>
    </row>
    <row r="206">
      <c r="A206" s="152">
        <v>1.567224E9</v>
      </c>
      <c r="B206" s="152">
        <v>96903.459</v>
      </c>
      <c r="C206" s="152">
        <v>181334.4432</v>
      </c>
      <c r="D206" s="160">
        <v>186387.53</v>
      </c>
      <c r="E206" s="152">
        <v>32930.813</v>
      </c>
      <c r="F206" s="152">
        <v>167916.3944</v>
      </c>
      <c r="G206" s="152">
        <v>10068.4653</v>
      </c>
      <c r="H206" s="152">
        <v>88380.7396</v>
      </c>
      <c r="I206" s="152">
        <v>91686.3004</v>
      </c>
      <c r="J206" s="152">
        <v>109101.7415</v>
      </c>
      <c r="K206" s="152">
        <v>102703.29</v>
      </c>
      <c r="L206" s="152">
        <v>108026.9483</v>
      </c>
    </row>
    <row r="207">
      <c r="A207" s="156">
        <v>1.5675192E9</v>
      </c>
      <c r="B207" s="156">
        <v>96903.459</v>
      </c>
      <c r="C207" s="156">
        <v>181334.4432</v>
      </c>
      <c r="D207" s="159">
        <v>186444.07</v>
      </c>
      <c r="E207" s="152">
        <v>32903.8816</v>
      </c>
      <c r="F207" s="152">
        <v>167916.3944</v>
      </c>
      <c r="G207" s="152">
        <v>10069.8513</v>
      </c>
      <c r="H207" s="152">
        <v>88976.415</v>
      </c>
      <c r="I207" s="152">
        <v>91898.413</v>
      </c>
      <c r="J207" s="152">
        <v>109101.7415</v>
      </c>
      <c r="K207" s="152">
        <v>102703.29</v>
      </c>
      <c r="L207" s="152">
        <v>108026.9483</v>
      </c>
    </row>
    <row r="208">
      <c r="A208" s="156">
        <v>1.5675696E9</v>
      </c>
      <c r="B208" s="156">
        <v>96961.0741</v>
      </c>
      <c r="C208" s="156">
        <v>180162.1232</v>
      </c>
      <c r="D208" s="160">
        <v>184227.94</v>
      </c>
      <c r="E208" s="152">
        <v>32827.836</v>
      </c>
      <c r="F208" s="152">
        <v>166928.5248</v>
      </c>
      <c r="G208" s="152">
        <v>10063.6621</v>
      </c>
      <c r="H208" s="152">
        <v>88503.2602</v>
      </c>
      <c r="I208" s="152">
        <v>91829.5979</v>
      </c>
      <c r="J208" s="152">
        <v>109708.4471</v>
      </c>
      <c r="K208" s="152">
        <v>102516.33</v>
      </c>
      <c r="L208" s="152">
        <v>105929.9495</v>
      </c>
    </row>
    <row r="209">
      <c r="A209" s="152">
        <v>1.567656E9</v>
      </c>
      <c r="B209" s="152">
        <v>97753.5383</v>
      </c>
      <c r="C209" s="152">
        <v>182002.0632</v>
      </c>
      <c r="D209" s="159">
        <v>187686.78</v>
      </c>
      <c r="E209" s="152">
        <v>32658.6799</v>
      </c>
      <c r="F209" s="152">
        <v>168786.3742</v>
      </c>
      <c r="G209" s="152">
        <v>10046.4231</v>
      </c>
      <c r="H209" s="152">
        <v>87735.8932</v>
      </c>
      <c r="I209" s="152">
        <v>91326.8425</v>
      </c>
      <c r="J209" s="152">
        <v>109055.054</v>
      </c>
      <c r="K209" s="152">
        <v>102787.08</v>
      </c>
      <c r="L209" s="152">
        <v>106643.3234</v>
      </c>
    </row>
    <row r="210">
      <c r="A210" s="156">
        <v>1.5677424E9</v>
      </c>
      <c r="B210" s="156">
        <v>97753.5383</v>
      </c>
      <c r="C210" s="156">
        <v>182381.8632</v>
      </c>
      <c r="D210" s="160">
        <v>192016.74</v>
      </c>
      <c r="E210" s="152">
        <v>32572.6692</v>
      </c>
      <c r="F210" s="152">
        <v>170981.6328</v>
      </c>
      <c r="G210" s="152">
        <v>10048.6367</v>
      </c>
      <c r="H210" s="152">
        <v>87463.7237</v>
      </c>
      <c r="I210" s="152">
        <v>91333.3192</v>
      </c>
      <c r="J210" s="152">
        <v>111108.513</v>
      </c>
      <c r="K210" s="152">
        <v>102996.84</v>
      </c>
      <c r="L210" s="152">
        <v>108082.622</v>
      </c>
    </row>
    <row r="211">
      <c r="A211" s="152">
        <v>1.5678288E9</v>
      </c>
      <c r="B211" s="152">
        <v>97753.5383</v>
      </c>
      <c r="C211" s="152">
        <v>179625.4132</v>
      </c>
      <c r="D211" s="159">
        <v>192016.74</v>
      </c>
      <c r="E211" s="152">
        <v>32629.5586</v>
      </c>
      <c r="F211" s="152">
        <v>171104.9144</v>
      </c>
      <c r="G211" s="152">
        <v>10039.9778</v>
      </c>
      <c r="H211" s="152">
        <v>87463.7237</v>
      </c>
      <c r="I211" s="152">
        <v>91384.3234</v>
      </c>
      <c r="J211" s="152">
        <v>110471.7317</v>
      </c>
      <c r="K211" s="152">
        <v>104016.09</v>
      </c>
      <c r="L211" s="152">
        <v>107319.4917</v>
      </c>
    </row>
    <row r="212">
      <c r="A212" s="156">
        <v>1.5680376E9</v>
      </c>
      <c r="B212" s="156">
        <v>97753.5383</v>
      </c>
      <c r="C212" s="156">
        <v>179625.4132</v>
      </c>
      <c r="D212" s="160">
        <v>191893.08</v>
      </c>
      <c r="E212" s="152">
        <v>32617.3858</v>
      </c>
      <c r="F212" s="152">
        <v>171104.9144</v>
      </c>
      <c r="G212" s="152">
        <v>10038.4241</v>
      </c>
      <c r="H212" s="152">
        <v>87432.7716</v>
      </c>
      <c r="I212" s="152">
        <v>91443.8282</v>
      </c>
      <c r="J212" s="152">
        <v>110791.5746</v>
      </c>
      <c r="K212" s="152">
        <v>104016.09</v>
      </c>
      <c r="L212" s="152">
        <v>107319.4917</v>
      </c>
    </row>
    <row r="213">
      <c r="A213" s="156">
        <v>1.568088E9</v>
      </c>
      <c r="B213" s="156">
        <v>97753.5383</v>
      </c>
      <c r="C213" s="156">
        <v>178711.8332</v>
      </c>
      <c r="D213" s="160">
        <v>191545.18</v>
      </c>
      <c r="E213" s="152">
        <v>32614.8461</v>
      </c>
      <c r="F213" s="152">
        <v>171174.593</v>
      </c>
      <c r="G213" s="152">
        <v>10043.4827</v>
      </c>
      <c r="H213" s="152">
        <v>87426.3723</v>
      </c>
      <c r="I213" s="152">
        <v>91228.4773</v>
      </c>
      <c r="J213" s="152">
        <v>110174.4277</v>
      </c>
      <c r="K213" s="152">
        <v>103453.7</v>
      </c>
      <c r="L213" s="152">
        <v>109824.8737</v>
      </c>
    </row>
    <row r="214">
      <c r="A214" s="152">
        <v>1.5681744E9</v>
      </c>
      <c r="B214" s="152">
        <v>97753.5383</v>
      </c>
      <c r="C214" s="152">
        <v>177418.1132</v>
      </c>
      <c r="D214" s="159">
        <v>190994.44</v>
      </c>
      <c r="E214" s="152">
        <v>32616.1421</v>
      </c>
      <c r="F214" s="152">
        <v>171169.8834</v>
      </c>
      <c r="G214" s="152">
        <v>10041.6736</v>
      </c>
      <c r="H214" s="152">
        <v>87407.4876</v>
      </c>
      <c r="I214" s="152">
        <v>91202.5704</v>
      </c>
      <c r="J214" s="152">
        <v>109943.8149</v>
      </c>
      <c r="K214" s="152">
        <v>103538.05</v>
      </c>
      <c r="L214" s="152">
        <v>109824.8737</v>
      </c>
    </row>
    <row r="215">
      <c r="A215" s="156">
        <v>1.5682608E9</v>
      </c>
      <c r="B215" s="156">
        <v>97753.5383</v>
      </c>
      <c r="C215" s="156">
        <v>178849.3582</v>
      </c>
      <c r="D215" s="160">
        <v>193282.6</v>
      </c>
      <c r="E215" s="152">
        <v>32518.6891</v>
      </c>
      <c r="F215" s="152">
        <v>172394.3134</v>
      </c>
      <c r="G215" s="152">
        <v>10040.3969</v>
      </c>
      <c r="H215" s="152">
        <v>87412.0397</v>
      </c>
      <c r="I215" s="152">
        <v>91499.2852</v>
      </c>
      <c r="J215" s="152">
        <v>111148.313</v>
      </c>
      <c r="K215" s="152">
        <v>103582.21</v>
      </c>
      <c r="L215" s="152">
        <v>109824.8737</v>
      </c>
    </row>
    <row r="216">
      <c r="A216" s="152">
        <v>1.5683472E9</v>
      </c>
      <c r="B216" s="152">
        <v>97753.5383</v>
      </c>
      <c r="C216" s="152">
        <v>179281.3482</v>
      </c>
      <c r="D216" s="159">
        <v>194329.48</v>
      </c>
      <c r="E216" s="152">
        <v>32339.861</v>
      </c>
      <c r="F216" s="152">
        <v>172942.735</v>
      </c>
      <c r="G216" s="152">
        <v>10027.2522</v>
      </c>
      <c r="H216" s="152">
        <v>87389.8307</v>
      </c>
      <c r="I216" s="152">
        <v>91153.5902</v>
      </c>
      <c r="J216" s="152">
        <v>111545.5939</v>
      </c>
      <c r="K216" s="152">
        <v>103770.27</v>
      </c>
      <c r="L216" s="152">
        <v>109910.161</v>
      </c>
    </row>
    <row r="217">
      <c r="A217" s="156">
        <v>1.5684336E9</v>
      </c>
      <c r="B217" s="156">
        <v>97753.5383</v>
      </c>
      <c r="C217" s="156">
        <v>180622.6082</v>
      </c>
      <c r="D217" s="160">
        <v>194329.48</v>
      </c>
      <c r="E217" s="152">
        <v>32397.3287</v>
      </c>
      <c r="F217" s="152">
        <v>172850.2496</v>
      </c>
      <c r="G217" s="152">
        <v>10035.5168</v>
      </c>
      <c r="H217" s="152">
        <v>87389.8307</v>
      </c>
      <c r="I217" s="152">
        <v>91007.864</v>
      </c>
      <c r="J217" s="152">
        <v>111461.3511</v>
      </c>
      <c r="K217" s="152">
        <v>103587.43</v>
      </c>
      <c r="L217" s="152">
        <v>109791.5767</v>
      </c>
    </row>
    <row r="218">
      <c r="A218" s="152">
        <v>1.5686424E9</v>
      </c>
      <c r="B218" s="152">
        <v>97753.5383</v>
      </c>
      <c r="C218" s="152">
        <v>180622.6082</v>
      </c>
      <c r="D218" s="159">
        <v>193609.16</v>
      </c>
      <c r="E218" s="152">
        <v>32521.2244</v>
      </c>
      <c r="F218" s="152">
        <v>172850.2496</v>
      </c>
      <c r="G218" s="152">
        <v>10039.8905</v>
      </c>
      <c r="H218" s="152">
        <v>87414.7862</v>
      </c>
      <c r="I218" s="152">
        <v>90935.8105</v>
      </c>
      <c r="J218" s="152">
        <v>110998.8014</v>
      </c>
      <c r="K218" s="152">
        <v>103587.43</v>
      </c>
      <c r="L218" s="152">
        <v>109791.5767</v>
      </c>
    </row>
    <row r="219">
      <c r="A219" s="152">
        <v>1.5686928E9</v>
      </c>
      <c r="B219" s="152">
        <v>97753.5383</v>
      </c>
      <c r="C219" s="152">
        <v>181223.6782</v>
      </c>
      <c r="D219" s="159">
        <v>192533.02</v>
      </c>
      <c r="E219" s="152">
        <v>32461.2922</v>
      </c>
      <c r="F219" s="152">
        <v>172315.3503</v>
      </c>
      <c r="G219" s="152">
        <v>10039.3224</v>
      </c>
      <c r="H219" s="152">
        <v>87415.4905</v>
      </c>
      <c r="I219" s="152">
        <v>91583.4825</v>
      </c>
      <c r="J219" s="152">
        <v>110792.8286</v>
      </c>
      <c r="K219" s="152">
        <v>103559.84</v>
      </c>
      <c r="L219" s="152">
        <v>109204.8167</v>
      </c>
    </row>
    <row r="220">
      <c r="A220" s="156">
        <v>1.5687792E9</v>
      </c>
      <c r="B220" s="156">
        <v>97753.5383</v>
      </c>
      <c r="C220" s="156">
        <v>183566.3574</v>
      </c>
      <c r="D220" s="160">
        <v>193622.7</v>
      </c>
      <c r="E220" s="152">
        <v>32424.4297</v>
      </c>
      <c r="F220" s="152">
        <v>172754.2973</v>
      </c>
      <c r="G220" s="152">
        <v>10039.6432</v>
      </c>
      <c r="H220" s="152">
        <v>87417.5348</v>
      </c>
      <c r="I220" s="152">
        <v>91011.5072</v>
      </c>
      <c r="J220" s="152">
        <v>111330.3614</v>
      </c>
      <c r="K220" s="152">
        <v>103552.94</v>
      </c>
      <c r="L220" s="152">
        <v>110514.0307</v>
      </c>
    </row>
    <row r="221">
      <c r="A221" s="152">
        <v>1.5688656E9</v>
      </c>
      <c r="B221" s="152">
        <v>97753.5383</v>
      </c>
      <c r="C221" s="152">
        <v>182517.3761</v>
      </c>
      <c r="D221" s="159">
        <v>193592.42</v>
      </c>
      <c r="E221" s="152">
        <v>32335.6792</v>
      </c>
      <c r="F221" s="152">
        <v>172865.5988</v>
      </c>
      <c r="G221" s="152">
        <v>10031.2958</v>
      </c>
      <c r="H221" s="152">
        <v>87443.4216</v>
      </c>
      <c r="I221" s="152">
        <v>91372.5843</v>
      </c>
      <c r="J221" s="152">
        <v>111339.8582</v>
      </c>
      <c r="K221" s="152">
        <v>103543.36</v>
      </c>
      <c r="L221" s="152">
        <v>110624.4851</v>
      </c>
    </row>
    <row r="222">
      <c r="A222" s="156">
        <v>1.568952E9</v>
      </c>
      <c r="B222" s="156">
        <v>97753.5383</v>
      </c>
      <c r="C222" s="156">
        <v>181255.3353</v>
      </c>
      <c r="D222" s="160">
        <v>194258.5</v>
      </c>
      <c r="E222" s="152">
        <v>32457.4497</v>
      </c>
      <c r="F222" s="152">
        <v>172841.7587</v>
      </c>
      <c r="G222" s="152">
        <v>10032.0255</v>
      </c>
      <c r="H222" s="152">
        <v>87419.8097</v>
      </c>
      <c r="I222" s="152">
        <v>91247.0979</v>
      </c>
      <c r="J222" s="152">
        <v>111300.5989</v>
      </c>
      <c r="K222" s="152">
        <v>103331.36</v>
      </c>
      <c r="L222" s="152">
        <v>110173.3142</v>
      </c>
    </row>
    <row r="223">
      <c r="A223" s="152">
        <v>1.5690384E9</v>
      </c>
      <c r="B223" s="152">
        <v>97753.5383</v>
      </c>
      <c r="C223" s="152">
        <v>183028.58</v>
      </c>
      <c r="D223" s="159">
        <v>194258.5</v>
      </c>
      <c r="E223" s="152">
        <v>32573.4804</v>
      </c>
      <c r="F223" s="152">
        <v>171946.7708</v>
      </c>
      <c r="G223" s="152">
        <v>10029.7176</v>
      </c>
      <c r="H223" s="152">
        <v>87419.8097</v>
      </c>
      <c r="I223" s="152">
        <v>91462.044</v>
      </c>
      <c r="J223" s="152">
        <v>110474.0535</v>
      </c>
      <c r="K223" s="152">
        <v>103101.97</v>
      </c>
      <c r="L223" s="152">
        <v>110380.9109</v>
      </c>
    </row>
    <row r="224">
      <c r="A224" s="156">
        <v>1.5692472E9</v>
      </c>
      <c r="B224" s="156">
        <v>97753.5383</v>
      </c>
      <c r="C224" s="156">
        <v>183028.58</v>
      </c>
      <c r="D224" s="160">
        <v>191918.02</v>
      </c>
      <c r="E224" s="152">
        <v>32559.2612</v>
      </c>
      <c r="F224" s="152">
        <v>171946.7708</v>
      </c>
      <c r="G224" s="152">
        <v>10028.6053</v>
      </c>
      <c r="H224" s="152">
        <v>87434.2053</v>
      </c>
      <c r="I224" s="152">
        <v>91458.4009</v>
      </c>
      <c r="J224" s="152">
        <v>111182.0512</v>
      </c>
      <c r="K224" s="152">
        <v>103101.97</v>
      </c>
      <c r="L224" s="152">
        <v>110380.9109</v>
      </c>
    </row>
    <row r="225">
      <c r="A225" s="156">
        <v>1.5692976E9</v>
      </c>
      <c r="B225" s="156">
        <v>97753.5383</v>
      </c>
      <c r="C225" s="156">
        <v>180839.7881</v>
      </c>
      <c r="D225" s="159">
        <v>191609.28</v>
      </c>
      <c r="E225" s="152">
        <v>32532.7233</v>
      </c>
      <c r="F225" s="152">
        <v>172003.0597</v>
      </c>
      <c r="G225" s="152">
        <v>10025.6851</v>
      </c>
      <c r="H225" s="152">
        <v>87425.4083</v>
      </c>
      <c r="I225" s="152">
        <v>91658.7744</v>
      </c>
      <c r="J225" s="152">
        <v>111022.5091</v>
      </c>
      <c r="K225" s="152">
        <v>103608.52</v>
      </c>
      <c r="L225" s="152">
        <v>110742.2209</v>
      </c>
    </row>
    <row r="226">
      <c r="A226" s="152">
        <v>1.569384E9</v>
      </c>
      <c r="B226" s="152">
        <v>97753.5383</v>
      </c>
      <c r="C226" s="152">
        <v>176504.6349</v>
      </c>
      <c r="D226" s="160">
        <v>188547.16</v>
      </c>
      <c r="E226" s="152">
        <v>32562.0483</v>
      </c>
      <c r="F226" s="152">
        <v>170626.8656</v>
      </c>
      <c r="G226" s="152">
        <v>10023.683</v>
      </c>
      <c r="H226" s="152">
        <v>87416.0629</v>
      </c>
      <c r="I226" s="152">
        <v>91498.4756</v>
      </c>
      <c r="J226" s="152">
        <v>109901.6449</v>
      </c>
      <c r="K226" s="152">
        <v>103849.82</v>
      </c>
      <c r="L226" s="152">
        <v>107271.671</v>
      </c>
    </row>
    <row r="227">
      <c r="A227" s="156">
        <v>1.5694704E9</v>
      </c>
      <c r="B227" s="156">
        <v>97753.5383</v>
      </c>
      <c r="C227" s="156">
        <v>177155.7192</v>
      </c>
      <c r="D227" s="159">
        <v>191048.14</v>
      </c>
      <c r="E227" s="152">
        <v>32437.4631</v>
      </c>
      <c r="F227" s="152">
        <v>171628.7239</v>
      </c>
      <c r="G227" s="152">
        <v>10026.9063</v>
      </c>
      <c r="H227" s="152">
        <v>87423.5195</v>
      </c>
      <c r="I227" s="152">
        <v>92004.0645</v>
      </c>
      <c r="J227" s="152">
        <v>110736.4451</v>
      </c>
      <c r="K227" s="152">
        <v>103716.7</v>
      </c>
      <c r="L227" s="152">
        <v>108801.1295</v>
      </c>
    </row>
    <row r="228">
      <c r="A228" s="152">
        <v>1.5695568E9</v>
      </c>
      <c r="B228" s="152">
        <v>97753.5383</v>
      </c>
      <c r="C228" s="152">
        <v>176719.004</v>
      </c>
      <c r="D228" s="160">
        <v>190208.1</v>
      </c>
      <c r="E228" s="152">
        <v>32420.828</v>
      </c>
      <c r="F228" s="152">
        <v>171283.3406</v>
      </c>
      <c r="G228" s="152">
        <v>10029.7634</v>
      </c>
      <c r="H228" s="152">
        <v>87434.0221</v>
      </c>
      <c r="I228" s="152">
        <v>92237.6312</v>
      </c>
      <c r="J228" s="152">
        <v>110607.1335</v>
      </c>
      <c r="K228" s="152">
        <v>103787.15</v>
      </c>
      <c r="L228" s="152">
        <v>107308.7256</v>
      </c>
    </row>
    <row r="229">
      <c r="A229" s="156">
        <v>1.5696432E9</v>
      </c>
      <c r="B229" s="156">
        <v>97753.5383</v>
      </c>
      <c r="C229" s="156">
        <v>172548.6679</v>
      </c>
      <c r="D229" s="159">
        <v>190208.1</v>
      </c>
      <c r="E229" s="152">
        <v>32399.1207</v>
      </c>
      <c r="F229" s="152">
        <v>170354.9132</v>
      </c>
      <c r="G229" s="152">
        <v>10017.3739</v>
      </c>
      <c r="H229" s="152">
        <v>87434.0221</v>
      </c>
      <c r="I229" s="152">
        <v>92091.905</v>
      </c>
      <c r="J229" s="152">
        <v>110595.7035</v>
      </c>
      <c r="K229" s="152">
        <v>103856.8</v>
      </c>
      <c r="L229" s="152">
        <v>107441.2926</v>
      </c>
    </row>
    <row r="230">
      <c r="A230" s="152">
        <v>1.569852E9</v>
      </c>
      <c r="B230" s="152">
        <v>97753.5383</v>
      </c>
      <c r="C230" s="152">
        <v>172548.6679</v>
      </c>
      <c r="D230" s="160">
        <v>187514.1</v>
      </c>
      <c r="E230" s="152">
        <v>32390.3027</v>
      </c>
      <c r="F230" s="152">
        <v>170354.9132</v>
      </c>
      <c r="G230" s="152">
        <v>10017.5562</v>
      </c>
      <c r="H230" s="152">
        <v>87362.6681</v>
      </c>
      <c r="I230" s="152">
        <v>92076.118</v>
      </c>
      <c r="J230" s="152">
        <v>110357.7956</v>
      </c>
      <c r="K230" s="152">
        <v>103856.8</v>
      </c>
      <c r="L230" s="152">
        <v>107441.2926</v>
      </c>
    </row>
    <row r="231">
      <c r="A231" s="152">
        <v>1.5699024E9</v>
      </c>
      <c r="B231" s="152">
        <v>97753.5383</v>
      </c>
      <c r="C231" s="152">
        <v>174132.8617</v>
      </c>
      <c r="D231" s="160">
        <v>189596.08</v>
      </c>
      <c r="E231" s="152">
        <v>32340.3518</v>
      </c>
      <c r="F231" s="152">
        <v>171186.303</v>
      </c>
      <c r="G231" s="152">
        <v>10028.5743</v>
      </c>
      <c r="H231" s="152">
        <v>87934.8737</v>
      </c>
      <c r="I231" s="152">
        <v>92422.6226</v>
      </c>
      <c r="J231" s="152">
        <v>110306.1219</v>
      </c>
      <c r="K231" s="152">
        <v>103958.3</v>
      </c>
      <c r="L231" s="152">
        <v>107745.5426</v>
      </c>
    </row>
    <row r="232">
      <c r="A232" s="156">
        <v>1.5699888E9</v>
      </c>
      <c r="B232" s="156">
        <v>97753.5383</v>
      </c>
      <c r="C232" s="156">
        <v>175939.8892</v>
      </c>
      <c r="D232" s="159">
        <v>188090.73</v>
      </c>
      <c r="E232" s="152">
        <v>32512.5978</v>
      </c>
      <c r="F232" s="152">
        <v>169138.4454</v>
      </c>
      <c r="G232" s="152">
        <v>10028.1487</v>
      </c>
      <c r="H232" s="152">
        <v>87387.0171</v>
      </c>
      <c r="I232" s="152">
        <v>92143.314</v>
      </c>
      <c r="J232" s="152">
        <v>110731.8095</v>
      </c>
      <c r="K232" s="152">
        <v>104096.65</v>
      </c>
      <c r="L232" s="152">
        <v>107210.4486</v>
      </c>
    </row>
    <row r="233">
      <c r="A233" s="152">
        <v>1.5700752E9</v>
      </c>
      <c r="B233" s="152">
        <v>97753.5383</v>
      </c>
      <c r="C233" s="152">
        <v>177092.6061</v>
      </c>
      <c r="D233" s="160">
        <v>184948.01</v>
      </c>
      <c r="E233" s="152">
        <v>32574.3706</v>
      </c>
      <c r="F233" s="152">
        <v>166149.8438</v>
      </c>
      <c r="G233" s="152">
        <v>10042.0597</v>
      </c>
      <c r="H233" s="152">
        <v>87824.9883</v>
      </c>
      <c r="I233" s="152">
        <v>91929.1774</v>
      </c>
      <c r="J233" s="152">
        <v>111470.3861</v>
      </c>
      <c r="K233" s="152">
        <v>103966.26</v>
      </c>
      <c r="L233" s="152">
        <v>106492.9418</v>
      </c>
    </row>
    <row r="234">
      <c r="A234" s="156">
        <v>1.5701616E9</v>
      </c>
      <c r="B234" s="156">
        <v>97753.5383</v>
      </c>
      <c r="C234" s="156">
        <v>180621.402</v>
      </c>
      <c r="D234" s="159">
        <v>186919.53</v>
      </c>
      <c r="E234" s="152">
        <v>32612.108</v>
      </c>
      <c r="F234" s="152">
        <v>167498.9349</v>
      </c>
      <c r="G234" s="152">
        <v>10037.8762</v>
      </c>
      <c r="H234" s="152">
        <v>87905.5306</v>
      </c>
      <c r="I234" s="152">
        <v>91815.4301</v>
      </c>
      <c r="J234" s="152">
        <v>111689.4454</v>
      </c>
      <c r="K234" s="152">
        <v>103750.92</v>
      </c>
      <c r="L234" s="152">
        <v>106492.9418</v>
      </c>
    </row>
    <row r="235">
      <c r="A235" s="152">
        <v>1.570248E9</v>
      </c>
      <c r="B235" s="152">
        <v>97753.5383</v>
      </c>
      <c r="C235" s="152">
        <v>180154.9155</v>
      </c>
      <c r="D235" s="160">
        <v>186919.53</v>
      </c>
      <c r="E235" s="152">
        <v>32604.5006</v>
      </c>
      <c r="F235" s="152">
        <v>169781.479</v>
      </c>
      <c r="G235" s="152">
        <v>10029.088</v>
      </c>
      <c r="H235" s="152">
        <v>87905.5306</v>
      </c>
      <c r="I235" s="152">
        <v>91785.4752</v>
      </c>
      <c r="J235" s="152">
        <v>111525.3295</v>
      </c>
      <c r="K235" s="152">
        <v>103856.25</v>
      </c>
      <c r="L235" s="152">
        <v>106492.9418</v>
      </c>
    </row>
    <row r="236">
      <c r="A236" s="156">
        <v>1.5704568E9</v>
      </c>
      <c r="B236" s="156">
        <v>97753.5383</v>
      </c>
      <c r="C236" s="156">
        <v>180154.9155</v>
      </c>
      <c r="D236" s="159">
        <v>189593.77</v>
      </c>
      <c r="E236" s="152">
        <v>32652.9771</v>
      </c>
      <c r="F236" s="152">
        <v>169781.479</v>
      </c>
      <c r="G236" s="152">
        <v>10029.185</v>
      </c>
      <c r="H236" s="152">
        <v>87999.8503</v>
      </c>
      <c r="I236" s="152">
        <v>91743.3765</v>
      </c>
      <c r="J236" s="152">
        <v>111422.5329</v>
      </c>
      <c r="K236" s="152">
        <v>103856.25</v>
      </c>
      <c r="L236" s="152">
        <v>106492.9418</v>
      </c>
    </row>
    <row r="237">
      <c r="A237" s="156">
        <v>1.5705072E9</v>
      </c>
      <c r="B237" s="156">
        <v>97753.5383</v>
      </c>
      <c r="C237" s="156">
        <v>183037.4118</v>
      </c>
      <c r="D237" s="159">
        <v>189037.45</v>
      </c>
      <c r="E237" s="152">
        <v>32780.7666</v>
      </c>
      <c r="F237" s="152">
        <v>169042.9511</v>
      </c>
      <c r="G237" s="152">
        <v>10034.3506</v>
      </c>
      <c r="H237" s="152">
        <v>88394.0583</v>
      </c>
      <c r="I237" s="152">
        <v>91839.313</v>
      </c>
      <c r="J237" s="152">
        <v>111260.1058</v>
      </c>
      <c r="K237" s="152">
        <v>103818.38</v>
      </c>
      <c r="L237" s="152">
        <v>106352.3066</v>
      </c>
    </row>
    <row r="238">
      <c r="A238" s="152">
        <v>1.5705936E9</v>
      </c>
      <c r="B238" s="152">
        <v>97753.5383</v>
      </c>
      <c r="C238" s="152">
        <v>182955.7592</v>
      </c>
      <c r="D238" s="160">
        <v>186285.13</v>
      </c>
      <c r="E238" s="152">
        <v>32825.6166</v>
      </c>
      <c r="F238" s="152">
        <v>166431.0407</v>
      </c>
      <c r="G238" s="152">
        <v>10043.4427</v>
      </c>
      <c r="H238" s="152">
        <v>88238.1811</v>
      </c>
      <c r="I238" s="152">
        <v>91933.2254</v>
      </c>
      <c r="J238" s="152">
        <v>111804.9757</v>
      </c>
      <c r="K238" s="152">
        <v>103912.15</v>
      </c>
      <c r="L238" s="152">
        <v>104861.0699</v>
      </c>
    </row>
    <row r="239">
      <c r="A239" s="156">
        <v>1.57068E9</v>
      </c>
      <c r="B239" s="156">
        <v>97753.5383</v>
      </c>
      <c r="C239" s="156">
        <v>184448.3573</v>
      </c>
      <c r="D239" s="159">
        <v>188051.69</v>
      </c>
      <c r="E239" s="152">
        <v>32787.9715</v>
      </c>
      <c r="F239" s="152">
        <v>167994.8513</v>
      </c>
      <c r="G239" s="152">
        <v>10041.5272</v>
      </c>
      <c r="H239" s="152">
        <v>88238.1811</v>
      </c>
      <c r="I239" s="152">
        <v>91737.3046</v>
      </c>
      <c r="J239" s="152">
        <v>111534.0832</v>
      </c>
      <c r="K239" s="152">
        <v>103836.69</v>
      </c>
      <c r="L239" s="152">
        <v>104861.0699</v>
      </c>
    </row>
    <row r="240">
      <c r="A240" s="152">
        <v>1.5707664E9</v>
      </c>
      <c r="B240" s="152">
        <v>97753.5383</v>
      </c>
      <c r="C240" s="152">
        <v>183084.6542</v>
      </c>
      <c r="D240" s="160">
        <v>189466.89</v>
      </c>
      <c r="E240" s="152">
        <v>32787.9715</v>
      </c>
      <c r="F240" s="152">
        <v>169146.0601</v>
      </c>
      <c r="G240" s="152">
        <v>10035.4948</v>
      </c>
      <c r="H240" s="152">
        <v>88935.6942</v>
      </c>
      <c r="I240" s="152">
        <v>91700.0635</v>
      </c>
      <c r="J240" s="152">
        <v>110741.187</v>
      </c>
      <c r="K240" s="152">
        <v>104160.75</v>
      </c>
      <c r="L240" s="152">
        <v>104861.0699</v>
      </c>
    </row>
    <row r="241">
      <c r="A241" s="156">
        <v>1.5708528E9</v>
      </c>
      <c r="B241" s="156">
        <v>97753.5383</v>
      </c>
      <c r="C241" s="156">
        <v>181686.7593</v>
      </c>
      <c r="D241" s="159">
        <v>189466.89</v>
      </c>
      <c r="E241" s="152">
        <v>32664.1744</v>
      </c>
      <c r="F241" s="152">
        <v>170874.4381</v>
      </c>
      <c r="G241" s="152">
        <v>9973.5613</v>
      </c>
      <c r="H241" s="152">
        <v>88935.6942</v>
      </c>
      <c r="I241" s="152">
        <v>91298.5068</v>
      </c>
      <c r="J241" s="152">
        <v>109992.5513</v>
      </c>
      <c r="K241" s="152">
        <v>104119.07</v>
      </c>
      <c r="L241" s="152">
        <v>104861.0699</v>
      </c>
    </row>
    <row r="242">
      <c r="A242" s="152">
        <v>1.5710616E9</v>
      </c>
      <c r="B242" s="152">
        <v>97753.5383</v>
      </c>
      <c r="C242" s="152">
        <v>181686.7593</v>
      </c>
      <c r="D242" s="160">
        <v>191838.57</v>
      </c>
      <c r="E242" s="152">
        <v>32674.3899</v>
      </c>
      <c r="F242" s="152">
        <v>170874.4381</v>
      </c>
      <c r="G242" s="152">
        <v>9977.0735</v>
      </c>
      <c r="H242" s="152">
        <v>88841.2986</v>
      </c>
      <c r="I242" s="152">
        <v>91380.2754</v>
      </c>
      <c r="J242" s="152">
        <v>110231.4877</v>
      </c>
      <c r="K242" s="152">
        <v>104119.07</v>
      </c>
      <c r="L242" s="152">
        <v>104861.0699</v>
      </c>
    </row>
    <row r="243">
      <c r="A243" s="152">
        <v>1.571112E9</v>
      </c>
      <c r="B243" s="152">
        <v>97758.4159</v>
      </c>
      <c r="C243" s="152">
        <v>181732.3248</v>
      </c>
      <c r="D243" s="160">
        <v>191819.05</v>
      </c>
      <c r="E243" s="152">
        <v>32740.405</v>
      </c>
      <c r="F243" s="152">
        <v>170720.9679</v>
      </c>
      <c r="G243" s="152">
        <v>9982.7659</v>
      </c>
      <c r="H243" s="152">
        <v>88844.1292</v>
      </c>
      <c r="I243" s="152">
        <v>91399.7056</v>
      </c>
      <c r="J243" s="152">
        <v>110326.5588</v>
      </c>
      <c r="K243" s="152">
        <v>104250.46</v>
      </c>
      <c r="L243" s="152">
        <v>105491.4264</v>
      </c>
    </row>
    <row r="244">
      <c r="A244" s="156">
        <v>1.5711984E9</v>
      </c>
      <c r="B244" s="156">
        <v>98117.6729</v>
      </c>
      <c r="C244" s="156">
        <v>180126.4537</v>
      </c>
      <c r="D244" s="159">
        <v>194190.73</v>
      </c>
      <c r="E244" s="152">
        <v>32669.2445</v>
      </c>
      <c r="F244" s="152">
        <v>172388.8321</v>
      </c>
      <c r="G244" s="152">
        <v>9969.9751</v>
      </c>
      <c r="H244" s="152">
        <v>88829.6937</v>
      </c>
      <c r="I244" s="152">
        <v>91330.0808</v>
      </c>
      <c r="J244" s="152">
        <v>109641.2817</v>
      </c>
      <c r="K244" s="152">
        <v>103978.29</v>
      </c>
      <c r="L244" s="152">
        <v>107255.8734</v>
      </c>
    </row>
    <row r="245">
      <c r="A245" s="152">
        <v>1.5712848E9</v>
      </c>
      <c r="B245" s="152">
        <v>98117.6729</v>
      </c>
      <c r="C245" s="152">
        <v>177471.5322</v>
      </c>
      <c r="D245" s="160">
        <v>193722.25</v>
      </c>
      <c r="E245" s="152">
        <v>32626.0078</v>
      </c>
      <c r="F245" s="152">
        <v>172102.4505</v>
      </c>
      <c r="G245" s="152">
        <v>9965.0853</v>
      </c>
      <c r="H245" s="152">
        <v>88803.3085</v>
      </c>
      <c r="I245" s="152">
        <v>91011.5072</v>
      </c>
      <c r="J245" s="152">
        <v>109757.423</v>
      </c>
      <c r="K245" s="152">
        <v>103895.31</v>
      </c>
      <c r="L245" s="152">
        <v>107714.4426</v>
      </c>
    </row>
    <row r="246">
      <c r="A246" s="156">
        <v>1.5713712E9</v>
      </c>
      <c r="B246" s="156">
        <v>98117.6729</v>
      </c>
      <c r="C246" s="156">
        <v>176508.278</v>
      </c>
      <c r="D246" s="159">
        <v>194220.01</v>
      </c>
      <c r="E246" s="152">
        <v>32535.5556</v>
      </c>
      <c r="F246" s="152">
        <v>172585.366</v>
      </c>
      <c r="G246" s="152">
        <v>9945.0643</v>
      </c>
      <c r="H246" s="152">
        <v>88770.6413</v>
      </c>
      <c r="I246" s="152">
        <v>90599.0211</v>
      </c>
      <c r="J246" s="152">
        <v>109641.3225</v>
      </c>
      <c r="K246" s="152">
        <v>103952.71</v>
      </c>
      <c r="L246" s="152">
        <v>108023.9711</v>
      </c>
    </row>
    <row r="247">
      <c r="A247" s="152">
        <v>1.5714576E9</v>
      </c>
      <c r="B247" s="152">
        <v>98117.6729</v>
      </c>
      <c r="C247" s="152">
        <v>171618.3169</v>
      </c>
      <c r="D247" s="160">
        <v>194220.01</v>
      </c>
      <c r="E247" s="152">
        <v>32520.5861</v>
      </c>
      <c r="F247" s="152">
        <v>171849.2246</v>
      </c>
      <c r="G247" s="152">
        <v>9932.5978</v>
      </c>
      <c r="H247" s="152">
        <v>88770.6413</v>
      </c>
      <c r="I247" s="152">
        <v>90226.6097</v>
      </c>
      <c r="J247" s="152">
        <v>109758.5129</v>
      </c>
      <c r="K247" s="152">
        <v>104331.89</v>
      </c>
      <c r="L247" s="152">
        <v>108183.4332</v>
      </c>
    </row>
    <row r="248">
      <c r="A248" s="156">
        <v>1.5716664E9</v>
      </c>
      <c r="B248" s="156">
        <v>98117.6729</v>
      </c>
      <c r="C248" s="156">
        <v>171618.3169</v>
      </c>
      <c r="D248" s="159">
        <v>192404.65</v>
      </c>
      <c r="E248" s="152">
        <v>32533.1273</v>
      </c>
      <c r="F248" s="152">
        <v>171849.2246</v>
      </c>
      <c r="G248" s="152">
        <v>9937.7485</v>
      </c>
      <c r="H248" s="152">
        <v>88024.1577</v>
      </c>
      <c r="I248" s="152">
        <v>90346.0242</v>
      </c>
      <c r="J248" s="152">
        <v>109649.2958</v>
      </c>
      <c r="K248" s="152">
        <v>104331.89</v>
      </c>
      <c r="L248" s="152">
        <v>108183.4332</v>
      </c>
    </row>
    <row r="249">
      <c r="A249" s="156">
        <v>1.5717168E9</v>
      </c>
      <c r="B249" s="156">
        <v>98117.6729</v>
      </c>
      <c r="C249" s="156">
        <v>172196.4214</v>
      </c>
      <c r="D249" s="159">
        <v>194063.85</v>
      </c>
      <c r="E249" s="152">
        <v>32599.4265</v>
      </c>
      <c r="F249" s="152">
        <v>173044.0088</v>
      </c>
      <c r="G249" s="152">
        <v>9922.3241</v>
      </c>
      <c r="H249" s="152">
        <v>88087.4207</v>
      </c>
      <c r="I249" s="152">
        <v>90381.2414</v>
      </c>
      <c r="J249" s="152">
        <v>109443.1337</v>
      </c>
      <c r="K249" s="152">
        <v>104006.54</v>
      </c>
      <c r="L249" s="152">
        <v>109888.3274</v>
      </c>
    </row>
    <row r="250">
      <c r="A250" s="152">
        <v>1.5718032E9</v>
      </c>
      <c r="B250" s="152">
        <v>98117.6729</v>
      </c>
      <c r="C250" s="152">
        <v>170599.1544</v>
      </c>
      <c r="D250" s="160">
        <v>192560.81</v>
      </c>
      <c r="E250" s="152">
        <v>32527.2284</v>
      </c>
      <c r="F250" s="152">
        <v>172454.0044</v>
      </c>
      <c r="G250" s="152">
        <v>9927.3356</v>
      </c>
      <c r="H250" s="152">
        <v>88677.4011</v>
      </c>
      <c r="I250" s="152">
        <v>90565.0183</v>
      </c>
      <c r="J250" s="152">
        <v>109718.581</v>
      </c>
      <c r="K250" s="152">
        <v>104380.2</v>
      </c>
      <c r="L250" s="152">
        <v>110169.6969</v>
      </c>
    </row>
    <row r="251">
      <c r="A251" s="156">
        <v>1.5718896E9</v>
      </c>
      <c r="B251" s="156">
        <v>98117.6729</v>
      </c>
      <c r="C251" s="156">
        <v>167825.511</v>
      </c>
      <c r="D251" s="159">
        <v>192921.93</v>
      </c>
      <c r="E251" s="152">
        <v>32399.6987</v>
      </c>
      <c r="F251" s="152">
        <v>172955.3003</v>
      </c>
      <c r="G251" s="152">
        <v>9922.2842</v>
      </c>
      <c r="H251" s="152">
        <v>88427.2257</v>
      </c>
      <c r="I251" s="152">
        <v>90539.5162</v>
      </c>
      <c r="J251" s="152">
        <v>109755.4413</v>
      </c>
      <c r="K251" s="152">
        <v>104222.39</v>
      </c>
      <c r="L251" s="152">
        <v>110268.7035</v>
      </c>
    </row>
    <row r="252">
      <c r="A252" s="152">
        <v>1.571976E9</v>
      </c>
      <c r="B252" s="152">
        <v>98117.6729</v>
      </c>
      <c r="C252" s="152">
        <v>170386.4003</v>
      </c>
      <c r="D252" s="160">
        <v>194747.05</v>
      </c>
      <c r="E252" s="152">
        <v>32450.8559</v>
      </c>
      <c r="F252" s="152">
        <v>173245.8643</v>
      </c>
      <c r="G252" s="152">
        <v>9929.5398</v>
      </c>
      <c r="H252" s="152">
        <v>88876.5596</v>
      </c>
      <c r="I252" s="152">
        <v>90769.4398</v>
      </c>
      <c r="J252" s="152">
        <v>109961.8581</v>
      </c>
      <c r="K252" s="152">
        <v>104286.56</v>
      </c>
      <c r="L252" s="152">
        <v>110241.7017</v>
      </c>
    </row>
    <row r="253">
      <c r="A253" s="156">
        <v>1.5720624E9</v>
      </c>
      <c r="B253" s="156">
        <v>98117.6729</v>
      </c>
      <c r="C253" s="156">
        <v>171405.0231</v>
      </c>
      <c r="D253" s="159">
        <v>194747.05</v>
      </c>
      <c r="E253" s="152">
        <v>32455.2537</v>
      </c>
      <c r="F253" s="152">
        <v>173949.8879</v>
      </c>
      <c r="G253" s="152">
        <v>9923.8116</v>
      </c>
      <c r="H253" s="152">
        <v>88876.5596</v>
      </c>
      <c r="I253" s="152">
        <v>90962.9318</v>
      </c>
      <c r="J253" s="152">
        <v>109801.3735</v>
      </c>
      <c r="K253" s="152">
        <v>104265.45</v>
      </c>
      <c r="L253" s="152">
        <v>110615.7135</v>
      </c>
    </row>
    <row r="254">
      <c r="A254" s="152">
        <v>1.5722712E9</v>
      </c>
      <c r="B254" s="152">
        <v>98117.6729</v>
      </c>
      <c r="C254" s="152">
        <v>171405.0231</v>
      </c>
      <c r="D254" s="160">
        <v>196259.85</v>
      </c>
      <c r="E254" s="152">
        <v>32439.2753</v>
      </c>
      <c r="F254" s="152">
        <v>173949.8879</v>
      </c>
      <c r="G254" s="152">
        <v>9923.9285</v>
      </c>
      <c r="H254" s="152">
        <v>88892.8358</v>
      </c>
      <c r="I254" s="152">
        <v>90928.6224</v>
      </c>
      <c r="J254" s="152">
        <v>109229.5312</v>
      </c>
      <c r="K254" s="152">
        <v>104265.45</v>
      </c>
      <c r="L254" s="152">
        <v>110615.7135</v>
      </c>
    </row>
    <row r="255">
      <c r="A255" s="152">
        <v>1.5723216E9</v>
      </c>
      <c r="B255" s="152">
        <v>98117.6729</v>
      </c>
      <c r="C255" s="152">
        <v>168654.9904</v>
      </c>
      <c r="D255" s="160">
        <v>198143.53</v>
      </c>
      <c r="E255" s="152">
        <v>32334.989</v>
      </c>
      <c r="F255" s="152">
        <v>174935.1085</v>
      </c>
      <c r="G255" s="152">
        <v>9917.9999</v>
      </c>
      <c r="H255" s="152">
        <v>88878.4613</v>
      </c>
      <c r="I255" s="152">
        <v>90811.5469</v>
      </c>
      <c r="J255" s="152">
        <v>109287.6257</v>
      </c>
      <c r="K255" s="152">
        <v>104065.7</v>
      </c>
      <c r="L255" s="152">
        <v>112409.3082</v>
      </c>
    </row>
    <row r="256">
      <c r="A256" s="156">
        <v>1.572408E9</v>
      </c>
      <c r="B256" s="156">
        <v>98117.6729</v>
      </c>
      <c r="C256" s="156">
        <v>166694.0469</v>
      </c>
      <c r="D256" s="159">
        <v>196650.25</v>
      </c>
      <c r="E256" s="152">
        <v>32384.8688</v>
      </c>
      <c r="F256" s="152">
        <v>174861.2978</v>
      </c>
      <c r="G256" s="152">
        <v>9918.7181</v>
      </c>
      <c r="H256" s="152">
        <v>88885.8736</v>
      </c>
      <c r="I256" s="152">
        <v>90696.9275</v>
      </c>
      <c r="J256" s="152">
        <v>109229.7484</v>
      </c>
      <c r="K256" s="152">
        <v>104048.99</v>
      </c>
      <c r="L256" s="152">
        <v>111851.4054</v>
      </c>
    </row>
    <row r="257">
      <c r="A257" s="152">
        <v>1.5724944E9</v>
      </c>
      <c r="B257" s="152">
        <v>98117.6729</v>
      </c>
      <c r="C257" s="152">
        <v>166738.6532</v>
      </c>
      <c r="D257" s="160">
        <v>197577.45</v>
      </c>
      <c r="E257" s="152">
        <v>32317.0399</v>
      </c>
      <c r="F257" s="152">
        <v>175426.6623</v>
      </c>
      <c r="G257" s="152">
        <v>9913.8832</v>
      </c>
      <c r="H257" s="152">
        <v>88868.6978</v>
      </c>
      <c r="I257" s="152">
        <v>90369.4435</v>
      </c>
      <c r="J257" s="152">
        <v>109549.0721</v>
      </c>
      <c r="K257" s="152">
        <v>104124.53</v>
      </c>
      <c r="L257" s="152">
        <v>111898.5503</v>
      </c>
    </row>
    <row r="258">
      <c r="A258" s="156">
        <v>1.5725808E9</v>
      </c>
      <c r="B258" s="156">
        <v>98117.6729</v>
      </c>
      <c r="C258" s="156">
        <v>166754.627</v>
      </c>
      <c r="D258" s="159">
        <v>197665.29</v>
      </c>
      <c r="E258" s="152">
        <v>32454.7168</v>
      </c>
      <c r="F258" s="152">
        <v>174912.409</v>
      </c>
      <c r="G258" s="152">
        <v>9917.2987</v>
      </c>
      <c r="H258" s="152">
        <v>88901.9737</v>
      </c>
      <c r="I258" s="152">
        <v>90337.5138</v>
      </c>
      <c r="J258" s="152">
        <v>110331.2379</v>
      </c>
      <c r="K258" s="152">
        <v>103237.075</v>
      </c>
      <c r="L258" s="152">
        <v>111656.7736</v>
      </c>
    </row>
    <row r="259">
      <c r="A259" s="152">
        <v>1.5726672E9</v>
      </c>
      <c r="B259" s="152">
        <v>98117.6729</v>
      </c>
      <c r="C259" s="152">
        <v>167046.4331</v>
      </c>
      <c r="D259" s="160">
        <v>197665.29</v>
      </c>
      <c r="E259" s="152">
        <v>32428.0261</v>
      </c>
      <c r="F259" s="152">
        <v>176570.9417</v>
      </c>
      <c r="G259" s="152">
        <v>9910.4725</v>
      </c>
      <c r="H259" s="152">
        <v>88901.9737</v>
      </c>
      <c r="I259" s="152">
        <v>90262.1925</v>
      </c>
      <c r="J259" s="152">
        <v>110983.248</v>
      </c>
      <c r="K259" s="152">
        <v>103335.965</v>
      </c>
      <c r="L259" s="152">
        <v>111656.7736</v>
      </c>
    </row>
    <row r="260">
      <c r="A260" s="156">
        <v>1.5728796E9</v>
      </c>
      <c r="B260" s="156">
        <v>98117.6729</v>
      </c>
      <c r="C260" s="156">
        <v>167046.4331</v>
      </c>
      <c r="D260" s="159">
        <v>199379.87</v>
      </c>
      <c r="E260" s="152">
        <v>32427.9481</v>
      </c>
      <c r="F260" s="152">
        <v>176570.9417</v>
      </c>
      <c r="G260" s="152">
        <v>9910.3288</v>
      </c>
      <c r="H260" s="152">
        <v>89161.207</v>
      </c>
      <c r="I260" s="152">
        <v>90255.6428</v>
      </c>
      <c r="J260" s="152">
        <v>110972.7378</v>
      </c>
      <c r="K260" s="152">
        <v>103335.965</v>
      </c>
      <c r="L260" s="152">
        <v>111656.7736</v>
      </c>
    </row>
    <row r="261">
      <c r="A261" s="156">
        <v>1.57293E9</v>
      </c>
      <c r="B261" s="156">
        <v>98117.6729</v>
      </c>
      <c r="C261" s="156">
        <v>166803.5006</v>
      </c>
      <c r="D261" s="159">
        <v>200133.86</v>
      </c>
      <c r="E261" s="152">
        <v>32383.7223</v>
      </c>
      <c r="F261" s="152">
        <v>177261.0989</v>
      </c>
      <c r="G261" s="152">
        <v>9913.2593</v>
      </c>
      <c r="H261" s="152">
        <v>89481.7621</v>
      </c>
      <c r="I261" s="152">
        <v>90567.9807</v>
      </c>
      <c r="J261" s="152">
        <v>110785.1959</v>
      </c>
      <c r="K261" s="152">
        <v>103919.085</v>
      </c>
      <c r="L261" s="152">
        <v>111656.7736</v>
      </c>
    </row>
    <row r="262">
      <c r="A262" s="152">
        <v>1.5730164E9</v>
      </c>
      <c r="B262" s="152">
        <v>98117.6729</v>
      </c>
      <c r="C262" s="152">
        <v>165547.6743</v>
      </c>
      <c r="D262" s="160">
        <v>199925.44</v>
      </c>
      <c r="E262" s="152">
        <v>32348.168</v>
      </c>
      <c r="F262" s="152">
        <v>177050.4249</v>
      </c>
      <c r="G262" s="152">
        <v>9909.1077</v>
      </c>
      <c r="H262" s="152">
        <v>89713.7034</v>
      </c>
      <c r="I262" s="152">
        <v>91010.0841</v>
      </c>
      <c r="J262" s="152">
        <v>110275.48</v>
      </c>
      <c r="K262" s="152">
        <v>104148.235</v>
      </c>
      <c r="L262" s="152">
        <v>111656.7736</v>
      </c>
    </row>
    <row r="263">
      <c r="A263" s="156">
        <v>1.5731028E9</v>
      </c>
      <c r="B263" s="156">
        <v>98117.6729</v>
      </c>
      <c r="C263" s="156">
        <v>165403.893</v>
      </c>
      <c r="D263" s="159">
        <v>199968.35</v>
      </c>
      <c r="E263" s="152">
        <v>32377.9247</v>
      </c>
      <c r="F263" s="152">
        <v>177121.7621</v>
      </c>
      <c r="G263" s="152">
        <v>9916.9341</v>
      </c>
      <c r="H263" s="152">
        <v>89419.4893</v>
      </c>
      <c r="I263" s="152">
        <v>91042.4231</v>
      </c>
      <c r="J263" s="152">
        <v>110985.6083</v>
      </c>
      <c r="K263" s="152">
        <v>103694.415</v>
      </c>
      <c r="L263" s="152">
        <v>111656.7736</v>
      </c>
    </row>
    <row r="264">
      <c r="A264" s="152">
        <v>1.5731892E9</v>
      </c>
      <c r="B264" s="152">
        <v>98117.6729</v>
      </c>
      <c r="C264" s="152">
        <v>169054.9538</v>
      </c>
      <c r="D264" s="160">
        <v>200630.39</v>
      </c>
      <c r="E264" s="152">
        <v>32326.3338</v>
      </c>
      <c r="F264" s="152">
        <v>177746.7181</v>
      </c>
      <c r="G264" s="152">
        <v>9913.0455</v>
      </c>
      <c r="H264" s="152">
        <v>89848.7517</v>
      </c>
      <c r="I264" s="152">
        <v>91186.9254</v>
      </c>
      <c r="J264" s="152">
        <v>111379.6119</v>
      </c>
      <c r="K264" s="152">
        <v>103147.825</v>
      </c>
      <c r="L264" s="152">
        <v>111656.7736</v>
      </c>
    </row>
    <row r="265">
      <c r="A265" s="156">
        <v>1.5732756E9</v>
      </c>
      <c r="B265" s="156">
        <v>98117.6729</v>
      </c>
      <c r="C265" s="156">
        <v>167753.0805</v>
      </c>
      <c r="D265" s="159">
        <v>200630.39</v>
      </c>
      <c r="E265" s="152">
        <v>32352.8454</v>
      </c>
      <c r="F265" s="152">
        <v>178167.6411</v>
      </c>
      <c r="G265" s="152">
        <v>9925.7684</v>
      </c>
      <c r="H265" s="152">
        <v>89848.7517</v>
      </c>
      <c r="I265" s="152">
        <v>91459.5559</v>
      </c>
      <c r="J265" s="152">
        <v>111686.1386</v>
      </c>
      <c r="K265" s="152">
        <v>103672.565</v>
      </c>
      <c r="L265" s="152">
        <v>112395.3329</v>
      </c>
    </row>
    <row r="266">
      <c r="A266" s="152">
        <v>1.5734844E9</v>
      </c>
      <c r="B266" s="152">
        <v>98117.6729</v>
      </c>
      <c r="C266" s="152">
        <v>167753.0805</v>
      </c>
      <c r="D266" s="160">
        <v>201096.27</v>
      </c>
      <c r="E266" s="152">
        <v>32360.5453</v>
      </c>
      <c r="F266" s="152">
        <v>178167.6411</v>
      </c>
      <c r="G266" s="152">
        <v>9925.0569</v>
      </c>
      <c r="H266" s="152">
        <v>89729.7453</v>
      </c>
      <c r="I266" s="152">
        <v>91435.8133</v>
      </c>
      <c r="J266" s="152">
        <v>111665.9274</v>
      </c>
      <c r="K266" s="152">
        <v>103672.565</v>
      </c>
      <c r="L266" s="152">
        <v>112395.3329</v>
      </c>
    </row>
    <row r="267">
      <c r="A267" s="152">
        <v>1.5735348E9</v>
      </c>
      <c r="B267" s="152">
        <v>98407.1772</v>
      </c>
      <c r="C267" s="152">
        <v>168342.9755</v>
      </c>
      <c r="D267" s="160">
        <v>200734.6</v>
      </c>
      <c r="E267" s="152">
        <v>32391.2263</v>
      </c>
      <c r="F267" s="152">
        <v>177842.7676</v>
      </c>
      <c r="G267" s="152">
        <v>9918.3247</v>
      </c>
      <c r="H267" s="152">
        <v>89985.8084</v>
      </c>
      <c r="I267" s="152">
        <v>91331.0184</v>
      </c>
      <c r="J267" s="152">
        <v>112127.0875</v>
      </c>
      <c r="K267" s="152">
        <v>102662.945</v>
      </c>
      <c r="L267" s="152">
        <v>112803.6925</v>
      </c>
    </row>
    <row r="268">
      <c r="A268" s="156">
        <v>1.5736212E9</v>
      </c>
      <c r="B268" s="156">
        <v>98532.1302</v>
      </c>
      <c r="C268" s="156">
        <v>167579.3955</v>
      </c>
      <c r="D268" s="159">
        <v>201133.05</v>
      </c>
      <c r="E268" s="152">
        <v>32403.4776</v>
      </c>
      <c r="F268" s="152">
        <v>178185.0413</v>
      </c>
      <c r="G268" s="152">
        <v>9921.9221</v>
      </c>
      <c r="H268" s="152">
        <v>89919.0372</v>
      </c>
      <c r="I268" s="152">
        <v>91517.2749</v>
      </c>
      <c r="J268" s="152">
        <v>112504.6632</v>
      </c>
      <c r="K268" s="152">
        <v>103009.095</v>
      </c>
      <c r="L268" s="152">
        <v>112734.1403</v>
      </c>
    </row>
    <row r="269">
      <c r="A269" s="152">
        <v>1.5737076E9</v>
      </c>
      <c r="B269" s="152">
        <v>98532.1302</v>
      </c>
      <c r="C269" s="152">
        <v>167898.3945</v>
      </c>
      <c r="D269" s="160">
        <v>201194.35</v>
      </c>
      <c r="E269" s="152">
        <v>32405.4016</v>
      </c>
      <c r="F269" s="152">
        <v>178261.5922</v>
      </c>
      <c r="G269" s="152">
        <v>9922.1049</v>
      </c>
      <c r="H269" s="152">
        <v>89746.787</v>
      </c>
      <c r="I269" s="152">
        <v>91537.3333</v>
      </c>
      <c r="J269" s="152">
        <v>112952.3532</v>
      </c>
      <c r="K269" s="152">
        <v>102382.055</v>
      </c>
      <c r="L269" s="152">
        <v>112440.1071</v>
      </c>
    </row>
    <row r="270">
      <c r="A270" s="156">
        <v>1.573794E9</v>
      </c>
      <c r="B270" s="156">
        <v>98532.1302</v>
      </c>
      <c r="C270" s="156">
        <v>168543.4615</v>
      </c>
      <c r="D270" s="159">
        <v>201470.2</v>
      </c>
      <c r="E270" s="152">
        <v>32442.6498</v>
      </c>
      <c r="F270" s="152">
        <v>178510.8594</v>
      </c>
      <c r="G270" s="152">
        <v>9928.3229</v>
      </c>
      <c r="H270" s="152">
        <v>89848.3417</v>
      </c>
      <c r="I270" s="152">
        <v>91453.4156</v>
      </c>
      <c r="J270" s="152">
        <v>113216.3534</v>
      </c>
      <c r="K270" s="152">
        <v>101736.375</v>
      </c>
      <c r="L270" s="152">
        <v>112440.1071</v>
      </c>
    </row>
    <row r="271">
      <c r="A271" s="152">
        <v>1.5738804E9</v>
      </c>
      <c r="B271" s="152">
        <v>98532.1302</v>
      </c>
      <c r="C271" s="152">
        <v>169152.3907</v>
      </c>
      <c r="D271" s="160">
        <v>201470.2</v>
      </c>
      <c r="E271" s="152">
        <v>32392.6851</v>
      </c>
      <c r="F271" s="152">
        <v>179822.0639</v>
      </c>
      <c r="G271" s="152">
        <v>9913.1975</v>
      </c>
      <c r="H271" s="152">
        <v>89848.3417</v>
      </c>
      <c r="I271" s="152">
        <v>91195.5219</v>
      </c>
      <c r="J271" s="152">
        <v>113590.3498</v>
      </c>
      <c r="K271" s="152">
        <v>101713.41</v>
      </c>
      <c r="L271" s="152">
        <v>112440.1071</v>
      </c>
    </row>
    <row r="272">
      <c r="A272" s="156">
        <v>1.5740892E9</v>
      </c>
      <c r="B272" s="156">
        <v>98532.1302</v>
      </c>
      <c r="C272" s="156">
        <v>169152.3907</v>
      </c>
      <c r="D272" s="159">
        <v>202843.32</v>
      </c>
      <c r="E272" s="152">
        <v>32404.1057</v>
      </c>
      <c r="F272" s="152">
        <v>179822.0639</v>
      </c>
      <c r="G272" s="152">
        <v>9914.0573</v>
      </c>
      <c r="H272" s="152">
        <v>90371.9767</v>
      </c>
      <c r="I272" s="152">
        <v>91174.2354</v>
      </c>
      <c r="J272" s="152">
        <v>113728.287</v>
      </c>
      <c r="K272" s="152">
        <v>101713.41</v>
      </c>
      <c r="L272" s="152">
        <v>112440.1071</v>
      </c>
    </row>
    <row r="273">
      <c r="A273" s="156">
        <v>1.5741396E9</v>
      </c>
      <c r="B273" s="156">
        <v>98532.1302</v>
      </c>
      <c r="C273" s="156">
        <v>169748.3095</v>
      </c>
      <c r="D273" s="159">
        <v>202984.31</v>
      </c>
      <c r="E273" s="152">
        <v>32385.2976</v>
      </c>
      <c r="F273" s="152">
        <v>179930.3433</v>
      </c>
      <c r="G273" s="152">
        <v>9910.4191</v>
      </c>
      <c r="H273" s="152">
        <v>90334.5248</v>
      </c>
      <c r="I273" s="152">
        <v>91024.4115</v>
      </c>
      <c r="J273" s="152">
        <v>114079.4913</v>
      </c>
      <c r="K273" s="152">
        <v>101833.26</v>
      </c>
      <c r="L273" s="152">
        <v>112440.1071</v>
      </c>
    </row>
    <row r="274">
      <c r="A274" s="152">
        <v>1.574226E9</v>
      </c>
      <c r="B274" s="152">
        <v>98532.1302</v>
      </c>
      <c r="C274" s="152">
        <v>168589.1543</v>
      </c>
      <c r="D274" s="160">
        <v>202929.14</v>
      </c>
      <c r="E274" s="152">
        <v>32368.4076</v>
      </c>
      <c r="F274" s="152">
        <v>179870.5793</v>
      </c>
      <c r="G274" s="152">
        <v>9913.861</v>
      </c>
      <c r="H274" s="152">
        <v>90012.3942</v>
      </c>
      <c r="I274" s="152">
        <v>90977.3357</v>
      </c>
      <c r="J274" s="152">
        <v>112914.5594</v>
      </c>
      <c r="K274" s="152">
        <v>101759.0</v>
      </c>
      <c r="L274" s="152">
        <v>112191.7121</v>
      </c>
    </row>
    <row r="275">
      <c r="A275" s="156">
        <v>1.5743124E9</v>
      </c>
      <c r="B275" s="156">
        <v>98532.1302</v>
      </c>
      <c r="C275" s="156">
        <v>169615.8277</v>
      </c>
      <c r="D275" s="159">
        <v>202218.06</v>
      </c>
      <c r="E275" s="152">
        <v>32362.5155</v>
      </c>
      <c r="F275" s="152">
        <v>179216.7723</v>
      </c>
      <c r="G275" s="152">
        <v>9920.1433</v>
      </c>
      <c r="H275" s="152">
        <v>90183.387</v>
      </c>
      <c r="I275" s="152">
        <v>90978.1544</v>
      </c>
      <c r="J275" s="152">
        <v>112154.339</v>
      </c>
      <c r="K275" s="152">
        <v>101766.52</v>
      </c>
      <c r="L275" s="152">
        <v>111653.7971</v>
      </c>
    </row>
    <row r="276">
      <c r="A276" s="152">
        <v>1.5743988E9</v>
      </c>
      <c r="B276" s="152">
        <v>98532.1302</v>
      </c>
      <c r="C276" s="152">
        <v>169575.7592</v>
      </c>
      <c r="D276" s="160">
        <v>201911.56</v>
      </c>
      <c r="E276" s="152">
        <v>32343.9002</v>
      </c>
      <c r="F276" s="152">
        <v>178943.5072</v>
      </c>
      <c r="G276" s="152">
        <v>9918.3289</v>
      </c>
      <c r="H276" s="152">
        <v>90105.9719</v>
      </c>
      <c r="I276" s="152">
        <v>91078.4464</v>
      </c>
      <c r="J276" s="152">
        <v>111999.1134</v>
      </c>
      <c r="K276" s="152">
        <v>101847.575</v>
      </c>
      <c r="L276" s="152">
        <v>111664.5166</v>
      </c>
    </row>
    <row r="277">
      <c r="A277" s="156">
        <v>1.5744852E9</v>
      </c>
      <c r="B277" s="156">
        <v>98532.1302</v>
      </c>
      <c r="C277" s="156">
        <v>168369.4847</v>
      </c>
      <c r="D277" s="159">
        <v>201911.56</v>
      </c>
      <c r="E277" s="152">
        <v>32356.8313</v>
      </c>
      <c r="F277" s="152">
        <v>179334.6924</v>
      </c>
      <c r="G277" s="152">
        <v>9926.1504</v>
      </c>
      <c r="H277" s="152">
        <v>90105.9719</v>
      </c>
      <c r="I277" s="152">
        <v>91452.1875</v>
      </c>
      <c r="J277" s="152">
        <v>111107.9984</v>
      </c>
      <c r="K277" s="152">
        <v>101658.29</v>
      </c>
      <c r="L277" s="152">
        <v>112034.0992</v>
      </c>
    </row>
    <row r="278">
      <c r="A278" s="152">
        <v>1.574694E9</v>
      </c>
      <c r="B278" s="152">
        <v>98532.1302</v>
      </c>
      <c r="C278" s="152">
        <v>168369.4847</v>
      </c>
      <c r="D278" s="160">
        <v>202334.53</v>
      </c>
      <c r="E278" s="152">
        <v>32352.5681</v>
      </c>
      <c r="F278" s="152">
        <v>179334.6924</v>
      </c>
      <c r="G278" s="152">
        <v>9921.4859</v>
      </c>
      <c r="H278" s="152">
        <v>90093.7604</v>
      </c>
      <c r="I278" s="152">
        <v>91431.3104</v>
      </c>
      <c r="J278" s="152">
        <v>111107.9984</v>
      </c>
      <c r="K278" s="152">
        <v>101658.29</v>
      </c>
      <c r="L278" s="152">
        <v>112034.0992</v>
      </c>
    </row>
    <row r="279">
      <c r="A279" s="152">
        <v>1.5747444E9</v>
      </c>
      <c r="B279" s="152">
        <v>98532.1302</v>
      </c>
      <c r="C279" s="152">
        <v>169391.5689</v>
      </c>
      <c r="D279" s="160">
        <v>203811.86</v>
      </c>
      <c r="E279" s="152">
        <v>32351.2061</v>
      </c>
      <c r="F279" s="152">
        <v>180698.4433</v>
      </c>
      <c r="G279" s="152">
        <v>9917.7442</v>
      </c>
      <c r="H279" s="152">
        <v>90094.306</v>
      </c>
      <c r="I279" s="152">
        <v>91530.3743</v>
      </c>
      <c r="J279" s="152">
        <v>111944.5458</v>
      </c>
      <c r="K279" s="152">
        <v>101707.76</v>
      </c>
      <c r="L279" s="152">
        <v>112034.0992</v>
      </c>
    </row>
    <row r="280">
      <c r="A280" s="156">
        <v>1.5748308E9</v>
      </c>
      <c r="B280" s="156">
        <v>98737.4459</v>
      </c>
      <c r="C280" s="156">
        <v>171129.8641</v>
      </c>
      <c r="D280" s="159">
        <v>204247.09</v>
      </c>
      <c r="E280" s="152">
        <v>32365.9533</v>
      </c>
      <c r="F280" s="152">
        <v>181075.4305</v>
      </c>
      <c r="G280" s="152">
        <v>9917.6842</v>
      </c>
      <c r="H280" s="152">
        <v>90079.2961</v>
      </c>
      <c r="I280" s="152">
        <v>91435.4039</v>
      </c>
      <c r="J280" s="152">
        <v>111974.5249</v>
      </c>
      <c r="K280" s="152">
        <v>101665.94</v>
      </c>
      <c r="L280" s="152">
        <v>112034.0992</v>
      </c>
    </row>
    <row r="281">
      <c r="A281" s="152">
        <v>1.5749172E9</v>
      </c>
      <c r="B281" s="152">
        <v>99176.3794</v>
      </c>
      <c r="C281" s="152">
        <v>172943.4289</v>
      </c>
      <c r="D281" s="160">
        <v>205105.29</v>
      </c>
      <c r="E281" s="152">
        <v>32354.645</v>
      </c>
      <c r="F281" s="152">
        <v>181916.7425</v>
      </c>
      <c r="G281" s="152">
        <v>9920.7212</v>
      </c>
      <c r="H281" s="152">
        <v>90069.111</v>
      </c>
      <c r="I281" s="152">
        <v>91575.8127</v>
      </c>
      <c r="J281" s="152">
        <v>112679.905</v>
      </c>
      <c r="K281" s="152">
        <v>101820.47</v>
      </c>
      <c r="L281" s="152">
        <v>112403.7773</v>
      </c>
    </row>
    <row r="282">
      <c r="A282" s="156">
        <v>1.5750396E9</v>
      </c>
      <c r="B282" s="156">
        <v>99176.3794</v>
      </c>
      <c r="C282" s="156">
        <v>172943.4289</v>
      </c>
      <c r="D282" s="159">
        <v>205105.29</v>
      </c>
      <c r="E282" s="152">
        <v>32299.7651</v>
      </c>
      <c r="F282" s="152">
        <v>181916.7425</v>
      </c>
      <c r="G282" s="152">
        <v>9922.4405</v>
      </c>
      <c r="H282" s="152">
        <v>90065.5596</v>
      </c>
      <c r="I282" s="152">
        <v>91523.0059</v>
      </c>
      <c r="J282" s="152">
        <v>112679.905</v>
      </c>
      <c r="K282" s="152">
        <v>101820.47</v>
      </c>
      <c r="L282" s="152">
        <v>112403.7773</v>
      </c>
    </row>
    <row r="283">
      <c r="A283" s="156">
        <v>1.57509E9</v>
      </c>
      <c r="B283" s="156">
        <v>98809.5564</v>
      </c>
      <c r="C283" s="156">
        <v>176011.4486</v>
      </c>
      <c r="D283" s="159">
        <v>205105.29</v>
      </c>
      <c r="E283" s="152">
        <v>32281.8407</v>
      </c>
      <c r="F283" s="152">
        <v>181234.4671</v>
      </c>
      <c r="G283" s="152">
        <v>9921.7368</v>
      </c>
      <c r="H283" s="152">
        <v>90065.5596</v>
      </c>
      <c r="I283" s="152">
        <v>91462.012</v>
      </c>
      <c r="J283" s="152">
        <v>112109.9567</v>
      </c>
      <c r="K283" s="152">
        <v>101802.11</v>
      </c>
      <c r="L283" s="152">
        <v>112240.5379</v>
      </c>
    </row>
    <row r="284">
      <c r="A284" s="152">
        <v>1.5752988E9</v>
      </c>
      <c r="B284" s="152">
        <v>98809.5564</v>
      </c>
      <c r="C284" s="152">
        <v>176011.4486</v>
      </c>
      <c r="D284" s="160">
        <v>204388.08</v>
      </c>
      <c r="E284" s="152">
        <v>32282.782</v>
      </c>
      <c r="F284" s="152">
        <v>181234.4671</v>
      </c>
      <c r="G284" s="152">
        <v>9924.2964</v>
      </c>
      <c r="H284" s="152">
        <v>90026.6404</v>
      </c>
      <c r="I284" s="152">
        <v>91465.6962</v>
      </c>
      <c r="J284" s="152">
        <v>112109.9567</v>
      </c>
      <c r="K284" s="152">
        <v>101802.11</v>
      </c>
      <c r="L284" s="152">
        <v>112240.5379</v>
      </c>
    </row>
    <row r="285">
      <c r="A285" s="152">
        <v>1.5753492E9</v>
      </c>
      <c r="B285" s="152">
        <v>98908.2741</v>
      </c>
      <c r="C285" s="152">
        <v>173880.2805</v>
      </c>
      <c r="D285" s="159">
        <v>202751.37</v>
      </c>
      <c r="E285" s="152">
        <v>32347.4719</v>
      </c>
      <c r="F285" s="152">
        <v>179728.1273</v>
      </c>
      <c r="G285" s="152">
        <v>9897.0953</v>
      </c>
      <c r="H285" s="152">
        <v>89506.7268</v>
      </c>
      <c r="I285" s="152">
        <v>90992.8912</v>
      </c>
      <c r="J285" s="152">
        <v>111555.1517</v>
      </c>
      <c r="K285" s="152">
        <v>101703.17</v>
      </c>
      <c r="L285" s="152">
        <v>111096.0391</v>
      </c>
    </row>
    <row r="286">
      <c r="A286" s="156">
        <v>1.5754356E9</v>
      </c>
      <c r="B286" s="156">
        <v>98908.2741</v>
      </c>
      <c r="C286" s="156">
        <v>170528.1066</v>
      </c>
      <c r="D286" s="160">
        <v>201470.2</v>
      </c>
      <c r="E286" s="152">
        <v>32403.7852</v>
      </c>
      <c r="F286" s="152">
        <v>178497.1732</v>
      </c>
      <c r="G286" s="152">
        <v>9878.8329</v>
      </c>
      <c r="H286" s="152">
        <v>89524.5817</v>
      </c>
      <c r="I286" s="152">
        <v>90945.8154</v>
      </c>
      <c r="J286" s="152">
        <v>110534.4553</v>
      </c>
      <c r="K286" s="152">
        <v>101609.62</v>
      </c>
      <c r="L286" s="152">
        <v>111196.9227</v>
      </c>
    </row>
    <row r="287">
      <c r="A287" s="152">
        <v>1.575522E9</v>
      </c>
      <c r="B287" s="152">
        <v>98908.2741</v>
      </c>
      <c r="C287" s="152">
        <v>168120.6699</v>
      </c>
      <c r="D287" s="159">
        <v>202641.03</v>
      </c>
      <c r="E287" s="152">
        <v>32386.3866</v>
      </c>
      <c r="F287" s="152">
        <v>179610.2217</v>
      </c>
      <c r="G287" s="152">
        <v>9865.2769</v>
      </c>
      <c r="H287" s="152">
        <v>89415.9368</v>
      </c>
      <c r="I287" s="152">
        <v>90939.675</v>
      </c>
      <c r="J287" s="152">
        <v>111253.8884</v>
      </c>
      <c r="K287" s="152">
        <v>101714.78</v>
      </c>
      <c r="L287" s="152">
        <v>111606.0226</v>
      </c>
    </row>
    <row r="288">
      <c r="A288" s="156">
        <v>1.5756084E9</v>
      </c>
      <c r="B288" s="156">
        <v>98908.2741</v>
      </c>
      <c r="C288" s="156">
        <v>165917.4056</v>
      </c>
      <c r="D288" s="160">
        <v>202984.31</v>
      </c>
      <c r="E288" s="152">
        <v>32402.1488</v>
      </c>
      <c r="F288" s="152">
        <v>179953.7281</v>
      </c>
      <c r="G288" s="152">
        <v>9860.8389</v>
      </c>
      <c r="H288" s="152">
        <v>89244.9833</v>
      </c>
      <c r="I288" s="152">
        <v>90765.2898</v>
      </c>
      <c r="J288" s="152">
        <v>111416.4578</v>
      </c>
      <c r="K288" s="152">
        <v>101944.02</v>
      </c>
      <c r="L288" s="152">
        <v>111606.0226</v>
      </c>
    </row>
    <row r="289">
      <c r="A289" s="152">
        <v>1.5756948E9</v>
      </c>
      <c r="B289" s="152">
        <v>98908.2741</v>
      </c>
      <c r="C289" s="152">
        <v>166197.8001</v>
      </c>
      <c r="D289" s="159">
        <v>202984.31</v>
      </c>
      <c r="E289" s="152">
        <v>32468.9411</v>
      </c>
      <c r="F289" s="152">
        <v>181564.828</v>
      </c>
      <c r="G289" s="152">
        <v>9858.2815</v>
      </c>
      <c r="H289" s="152">
        <v>89244.9833</v>
      </c>
      <c r="I289" s="152">
        <v>91124.2941</v>
      </c>
      <c r="J289" s="152">
        <v>112761.5331</v>
      </c>
      <c r="K289" s="152">
        <v>101881.98</v>
      </c>
      <c r="L289" s="152">
        <v>111606.0226</v>
      </c>
    </row>
    <row r="290">
      <c r="A290" s="156">
        <v>1.5759036E9</v>
      </c>
      <c r="B290" s="156">
        <v>98908.2741</v>
      </c>
      <c r="C290" s="156">
        <v>166197.8001</v>
      </c>
      <c r="D290" s="160">
        <v>204731.36</v>
      </c>
      <c r="E290" s="152">
        <v>32467.8225</v>
      </c>
      <c r="F290" s="152">
        <v>181564.828</v>
      </c>
      <c r="G290" s="152">
        <v>9854.0535</v>
      </c>
      <c r="H290" s="152">
        <v>89437.0114</v>
      </c>
      <c r="I290" s="152">
        <v>91139.0309</v>
      </c>
      <c r="J290" s="152">
        <v>112996.2058</v>
      </c>
      <c r="K290" s="152">
        <v>101881.98</v>
      </c>
      <c r="L290" s="152">
        <v>111606.0226</v>
      </c>
    </row>
    <row r="291">
      <c r="A291" s="156">
        <v>1.575954E9</v>
      </c>
      <c r="B291" s="156">
        <v>98908.2741</v>
      </c>
      <c r="C291" s="156">
        <v>166921.9565</v>
      </c>
      <c r="D291" s="160">
        <v>204124.49</v>
      </c>
      <c r="E291" s="152">
        <v>32523.9616</v>
      </c>
      <c r="F291" s="152">
        <v>181012.6013</v>
      </c>
      <c r="G291" s="152">
        <v>9854.8463</v>
      </c>
      <c r="H291" s="152">
        <v>89442.5739</v>
      </c>
      <c r="I291" s="152">
        <v>91088.6802</v>
      </c>
      <c r="J291" s="152">
        <v>112521.9275</v>
      </c>
      <c r="K291" s="152">
        <v>101947.98</v>
      </c>
      <c r="L291" s="152">
        <v>111555.9679</v>
      </c>
    </row>
    <row r="292">
      <c r="A292" s="152">
        <v>1.5760404E9</v>
      </c>
      <c r="B292" s="152">
        <v>98908.2741</v>
      </c>
      <c r="C292" s="152">
        <v>165956.175</v>
      </c>
      <c r="D292" s="159">
        <v>203909.94</v>
      </c>
      <c r="E292" s="152">
        <v>32487.1658</v>
      </c>
      <c r="F292" s="152">
        <v>180826.3791</v>
      </c>
      <c r="G292" s="152">
        <v>9857.3951</v>
      </c>
      <c r="H292" s="152">
        <v>89356.6997</v>
      </c>
      <c r="I292" s="152">
        <v>90859.4414</v>
      </c>
      <c r="J292" s="152">
        <v>113446.7739</v>
      </c>
      <c r="K292" s="152">
        <v>101893.86</v>
      </c>
      <c r="L292" s="152">
        <v>111491.8663</v>
      </c>
    </row>
    <row r="293">
      <c r="A293" s="156">
        <v>1.5761268E9</v>
      </c>
      <c r="B293" s="156">
        <v>98908.2741</v>
      </c>
      <c r="C293" s="156">
        <v>165085.9697</v>
      </c>
      <c r="D293" s="160">
        <v>204455.51</v>
      </c>
      <c r="E293" s="152">
        <v>32517.031</v>
      </c>
      <c r="F293" s="152">
        <v>181305.682</v>
      </c>
      <c r="G293" s="152">
        <v>9846.3828</v>
      </c>
      <c r="H293" s="152">
        <v>88834.9586</v>
      </c>
      <c r="I293" s="152">
        <v>90530.32</v>
      </c>
      <c r="J293" s="152">
        <v>113859.2421</v>
      </c>
      <c r="K293" s="152">
        <v>102049.62</v>
      </c>
      <c r="L293" s="152">
        <v>111389.5055</v>
      </c>
    </row>
    <row r="294">
      <c r="A294" s="152">
        <v>1.5762132E9</v>
      </c>
      <c r="B294" s="152">
        <v>98908.2741</v>
      </c>
      <c r="C294" s="152">
        <v>163546.7167</v>
      </c>
      <c r="D294" s="159">
        <v>206116.74</v>
      </c>
      <c r="E294" s="152">
        <v>32338.3324</v>
      </c>
      <c r="F294" s="152">
        <v>182887.844</v>
      </c>
      <c r="G294" s="152">
        <v>9811.6588</v>
      </c>
      <c r="H294" s="152">
        <v>87754.7082</v>
      </c>
      <c r="I294" s="152">
        <v>90114.8247</v>
      </c>
      <c r="J294" s="152">
        <v>117059.8832</v>
      </c>
      <c r="K294" s="152">
        <v>101665.94</v>
      </c>
      <c r="L294" s="152">
        <v>113057.275</v>
      </c>
    </row>
    <row r="295">
      <c r="A295" s="156">
        <v>1.5762996E9</v>
      </c>
      <c r="B295" s="156">
        <v>98908.2741</v>
      </c>
      <c r="C295" s="156">
        <v>163428.6105</v>
      </c>
      <c r="D295" s="160">
        <v>206116.74</v>
      </c>
      <c r="E295" s="152">
        <v>32402.3328</v>
      </c>
      <c r="F295" s="152">
        <v>182968.1523</v>
      </c>
      <c r="G295" s="152">
        <v>9825.2223</v>
      </c>
      <c r="H295" s="152">
        <v>87754.7082</v>
      </c>
      <c r="I295" s="152">
        <v>90629.3839</v>
      </c>
      <c r="J295" s="152">
        <v>116385.5967</v>
      </c>
      <c r="K295" s="152">
        <v>101625.46</v>
      </c>
      <c r="L295" s="152">
        <v>112531.7539</v>
      </c>
    </row>
    <row r="296">
      <c r="A296" s="152">
        <v>1.5765084E9</v>
      </c>
      <c r="B296" s="152">
        <v>98908.2741</v>
      </c>
      <c r="C296" s="152">
        <v>163428.6105</v>
      </c>
      <c r="D296" s="159">
        <v>206233.21</v>
      </c>
      <c r="E296" s="152">
        <v>32401.243</v>
      </c>
      <c r="F296" s="152">
        <v>182968.1523</v>
      </c>
      <c r="G296" s="152">
        <v>9822.0246</v>
      </c>
      <c r="H296" s="152">
        <v>88300.23</v>
      </c>
      <c r="I296" s="152">
        <v>90598.273</v>
      </c>
      <c r="J296" s="152">
        <v>116385.5967</v>
      </c>
      <c r="K296" s="152">
        <v>101625.46</v>
      </c>
      <c r="L296" s="152">
        <v>112531.7539</v>
      </c>
    </row>
    <row r="297">
      <c r="A297" s="152">
        <v>1.5765588E9</v>
      </c>
      <c r="B297" s="152">
        <v>98908.2741</v>
      </c>
      <c r="C297" s="152">
        <v>162890.2706</v>
      </c>
      <c r="D297" s="159">
        <v>207569.55</v>
      </c>
      <c r="E297" s="152">
        <v>32432.7677</v>
      </c>
      <c r="F297" s="152">
        <v>183944.6349</v>
      </c>
      <c r="G297" s="152">
        <v>9834.3908</v>
      </c>
      <c r="H297" s="152">
        <v>88400.8524</v>
      </c>
      <c r="I297" s="152">
        <v>90504.94</v>
      </c>
      <c r="J297" s="152">
        <v>118074.7597</v>
      </c>
      <c r="K297" s="152">
        <v>101826.78</v>
      </c>
      <c r="L297" s="152">
        <v>112761.9408</v>
      </c>
    </row>
    <row r="298">
      <c r="A298" s="156">
        <v>1.5766452E9</v>
      </c>
      <c r="B298" s="156">
        <v>98908.2741</v>
      </c>
      <c r="C298" s="156">
        <v>161941.5312</v>
      </c>
      <c r="D298" s="160">
        <v>207612.46</v>
      </c>
      <c r="E298" s="152">
        <v>32497.3734</v>
      </c>
      <c r="F298" s="152">
        <v>183976.2843</v>
      </c>
      <c r="G298" s="152">
        <v>9853.704</v>
      </c>
      <c r="H298" s="152">
        <v>88754.7441</v>
      </c>
      <c r="I298" s="152">
        <v>90375.5838</v>
      </c>
      <c r="J298" s="152">
        <v>118571.7529</v>
      </c>
      <c r="K298" s="152">
        <v>101776.13</v>
      </c>
      <c r="L298" s="152">
        <v>113126.7654</v>
      </c>
    </row>
    <row r="299">
      <c r="A299" s="152">
        <v>1.5767316E9</v>
      </c>
      <c r="B299" s="152">
        <v>98908.2741</v>
      </c>
      <c r="C299" s="152">
        <v>162333.9826</v>
      </c>
      <c r="D299" s="159">
        <v>207624.72</v>
      </c>
      <c r="E299" s="152">
        <v>32552.5669</v>
      </c>
      <c r="F299" s="152">
        <v>183988.101</v>
      </c>
      <c r="G299" s="152">
        <v>9856.901</v>
      </c>
      <c r="H299" s="152">
        <v>88777.6072</v>
      </c>
      <c r="I299" s="152">
        <v>90670.3194</v>
      </c>
      <c r="J299" s="152">
        <v>118504.739</v>
      </c>
      <c r="K299" s="152">
        <v>101622.26</v>
      </c>
      <c r="L299" s="152">
        <v>113065.9613</v>
      </c>
    </row>
    <row r="300">
      <c r="A300" s="156">
        <v>1.576818E9</v>
      </c>
      <c r="B300" s="156">
        <v>98908.2741</v>
      </c>
      <c r="C300" s="156">
        <v>161983.2327</v>
      </c>
      <c r="D300" s="160">
        <v>209390.16</v>
      </c>
      <c r="E300" s="152">
        <v>32601.1759</v>
      </c>
      <c r="F300" s="152">
        <v>184754.7773</v>
      </c>
      <c r="G300" s="152">
        <v>9857.6109</v>
      </c>
      <c r="H300" s="152">
        <v>89022.1459</v>
      </c>
      <c r="I300" s="152">
        <v>90606.8694</v>
      </c>
      <c r="J300" s="152">
        <v>119842.7204</v>
      </c>
      <c r="K300" s="152">
        <v>101429.04</v>
      </c>
      <c r="L300" s="152">
        <v>112766.2839</v>
      </c>
    </row>
    <row r="301">
      <c r="A301" s="152">
        <v>1.5769044E9</v>
      </c>
      <c r="B301" s="152">
        <v>98908.2741</v>
      </c>
      <c r="C301" s="152">
        <v>161167.9142</v>
      </c>
      <c r="D301" s="159">
        <v>209390.16</v>
      </c>
      <c r="E301" s="152">
        <v>32588.877</v>
      </c>
      <c r="F301" s="152">
        <v>185649.8552</v>
      </c>
      <c r="G301" s="152">
        <v>9847.3767</v>
      </c>
      <c r="H301" s="152">
        <v>89022.1459</v>
      </c>
      <c r="I301" s="152">
        <v>90990.0257</v>
      </c>
      <c r="J301" s="152">
        <v>121138.7667</v>
      </c>
      <c r="K301" s="152">
        <v>101693.76</v>
      </c>
      <c r="L301" s="152">
        <v>113064.6714</v>
      </c>
    </row>
    <row r="302">
      <c r="A302" s="156">
        <v>1.5771132E9</v>
      </c>
      <c r="B302" s="156">
        <v>98908.2741</v>
      </c>
      <c r="C302" s="156">
        <v>161167.9142</v>
      </c>
      <c r="D302" s="160">
        <v>209285.95</v>
      </c>
      <c r="E302" s="152">
        <v>32581.9707</v>
      </c>
      <c r="F302" s="152">
        <v>185649.8552</v>
      </c>
      <c r="G302" s="152">
        <v>9847.9079</v>
      </c>
      <c r="H302" s="152">
        <v>89105.4442</v>
      </c>
      <c r="I302" s="152">
        <v>90957.6866</v>
      </c>
      <c r="J302" s="152">
        <v>121138.7667</v>
      </c>
      <c r="K302" s="152">
        <v>101693.76</v>
      </c>
      <c r="L302" s="152">
        <v>113064.6714</v>
      </c>
    </row>
    <row r="303">
      <c r="A303" s="156">
        <v>1.5771636E9</v>
      </c>
      <c r="B303" s="156">
        <v>98908.2741</v>
      </c>
      <c r="C303" s="156">
        <v>161197.8956</v>
      </c>
      <c r="D303" s="159">
        <v>209586.32</v>
      </c>
      <c r="E303" s="152">
        <v>32610.8651</v>
      </c>
      <c r="F303" s="152">
        <v>185848.561</v>
      </c>
      <c r="G303" s="152">
        <v>9850.7582</v>
      </c>
      <c r="H303" s="152">
        <v>89689.9918</v>
      </c>
      <c r="I303" s="152">
        <v>90863.535</v>
      </c>
      <c r="J303" s="152">
        <v>121863.0389</v>
      </c>
      <c r="K303" s="152">
        <v>101668.43</v>
      </c>
      <c r="L303" s="152">
        <v>113785.0481</v>
      </c>
    </row>
    <row r="304">
      <c r="A304" s="152">
        <v>1.57725E9</v>
      </c>
      <c r="B304" s="152">
        <v>98845.4572</v>
      </c>
      <c r="C304" s="152">
        <v>161496.8284</v>
      </c>
      <c r="D304" s="160">
        <v>209592.45</v>
      </c>
      <c r="E304" s="152">
        <v>32610.8379</v>
      </c>
      <c r="F304" s="152">
        <v>185858.1137</v>
      </c>
      <c r="G304" s="152">
        <v>9850.6549</v>
      </c>
      <c r="H304" s="152">
        <v>89689.9918</v>
      </c>
      <c r="I304" s="152">
        <v>90893.4179</v>
      </c>
      <c r="J304" s="152">
        <v>122507.5785</v>
      </c>
      <c r="K304" s="152">
        <v>101616.49</v>
      </c>
      <c r="L304" s="152">
        <v>113729.0881</v>
      </c>
    </row>
    <row r="305">
      <c r="A305" s="156">
        <v>1.5773724E9</v>
      </c>
      <c r="B305" s="156">
        <v>98845.4572</v>
      </c>
      <c r="C305" s="156">
        <v>161496.8284</v>
      </c>
      <c r="D305" s="159">
        <v>209592.45</v>
      </c>
      <c r="E305" s="152">
        <v>32610.8379</v>
      </c>
      <c r="F305" s="152">
        <v>185858.1137</v>
      </c>
      <c r="G305" s="152">
        <v>9850.6549</v>
      </c>
      <c r="H305" s="152">
        <v>89345.9456</v>
      </c>
      <c r="I305" s="152">
        <v>90893.4179</v>
      </c>
      <c r="J305" s="152">
        <v>122507.5785</v>
      </c>
      <c r="K305" s="152">
        <v>101616.49</v>
      </c>
      <c r="L305" s="152">
        <v>113729.0881</v>
      </c>
    </row>
    <row r="306">
      <c r="A306" s="156">
        <v>1.5774228E9</v>
      </c>
      <c r="B306" s="156">
        <v>99369.1604</v>
      </c>
      <c r="C306" s="156">
        <v>160455.6185</v>
      </c>
      <c r="D306" s="159">
        <v>210640.68</v>
      </c>
      <c r="E306" s="152">
        <v>32568.4483</v>
      </c>
      <c r="F306" s="152">
        <v>186822.2751</v>
      </c>
      <c r="G306" s="152">
        <v>9848.1407</v>
      </c>
      <c r="H306" s="152">
        <v>88645.3488</v>
      </c>
      <c r="I306" s="152">
        <v>90786.9856</v>
      </c>
      <c r="J306" s="152">
        <v>123073.7688</v>
      </c>
      <c r="K306" s="152">
        <v>101747.32</v>
      </c>
      <c r="L306" s="152">
        <v>116510.0049</v>
      </c>
    </row>
    <row r="307">
      <c r="A307" s="152">
        <v>1.5775092E9</v>
      </c>
      <c r="B307" s="152">
        <v>99621.7905</v>
      </c>
      <c r="C307" s="152">
        <v>159899.3658</v>
      </c>
      <c r="D307" s="160">
        <v>210640.68</v>
      </c>
      <c r="E307" s="152">
        <v>32604.3462</v>
      </c>
      <c r="F307" s="152">
        <v>186795.4168</v>
      </c>
      <c r="G307" s="152">
        <v>9850.8398</v>
      </c>
      <c r="H307" s="152">
        <v>88645.3488</v>
      </c>
      <c r="I307" s="152">
        <v>90177.0467</v>
      </c>
      <c r="J307" s="152">
        <v>122762.4051</v>
      </c>
      <c r="K307" s="152">
        <v>101762.51</v>
      </c>
      <c r="L307" s="152">
        <v>116872.6581</v>
      </c>
    </row>
    <row r="308">
      <c r="A308" s="156">
        <v>1.577718E9</v>
      </c>
      <c r="B308" s="156">
        <v>99621.7905</v>
      </c>
      <c r="C308" s="156">
        <v>159899.3658</v>
      </c>
      <c r="D308" s="159">
        <v>210591.64</v>
      </c>
      <c r="E308" s="152">
        <v>32607.0065</v>
      </c>
      <c r="F308" s="152">
        <v>186795.4168</v>
      </c>
      <c r="G308" s="152">
        <v>9852.1106</v>
      </c>
      <c r="H308" s="152">
        <v>88313.0564</v>
      </c>
      <c r="I308" s="152">
        <v>90132.0176</v>
      </c>
      <c r="J308" s="152">
        <v>121344.1516</v>
      </c>
      <c r="K308" s="152">
        <v>101762.51</v>
      </c>
      <c r="L308" s="152">
        <v>116872.6581</v>
      </c>
    </row>
    <row r="309">
      <c r="A309" s="156">
        <v>1.5777684E9</v>
      </c>
      <c r="B309" s="156">
        <v>99621.7905</v>
      </c>
      <c r="C309" s="156">
        <v>158074.3348</v>
      </c>
      <c r="D309" s="159">
        <v>209500.5</v>
      </c>
      <c r="E309" s="152">
        <v>32691.7616</v>
      </c>
      <c r="F309" s="152">
        <v>185777.3839</v>
      </c>
      <c r="G309" s="152">
        <v>9854.0997</v>
      </c>
      <c r="H309" s="152">
        <v>88180.061</v>
      </c>
      <c r="I309" s="152">
        <v>89968.2756</v>
      </c>
      <c r="J309" s="152">
        <v>121415.3216</v>
      </c>
      <c r="K309" s="152">
        <v>101794.07</v>
      </c>
      <c r="L309" s="152">
        <v>116254.0881</v>
      </c>
    </row>
    <row r="310">
      <c r="A310" s="152">
        <v>1.5778548E9</v>
      </c>
      <c r="B310" s="152">
        <v>100040.7151</v>
      </c>
      <c r="C310" s="152">
        <v>159296.5473</v>
      </c>
      <c r="D310" s="160">
        <v>209978.64</v>
      </c>
      <c r="E310" s="152">
        <v>32728.7269</v>
      </c>
      <c r="F310" s="152">
        <v>186226.0388</v>
      </c>
      <c r="G310" s="152">
        <v>9868.9859</v>
      </c>
      <c r="H310" s="152">
        <v>88180.061</v>
      </c>
      <c r="I310" s="152">
        <v>89879.8549</v>
      </c>
      <c r="J310" s="152">
        <v>122481.1855</v>
      </c>
      <c r="K310" s="152">
        <v>101831.03</v>
      </c>
      <c r="L310" s="152">
        <v>116501.3542</v>
      </c>
    </row>
    <row r="311">
      <c r="A311" s="156">
        <v>1.5779772E9</v>
      </c>
      <c r="B311" s="156">
        <v>100040.7151</v>
      </c>
      <c r="C311" s="156">
        <v>159296.5473</v>
      </c>
      <c r="D311" s="159">
        <v>209973.51</v>
      </c>
      <c r="E311" s="152">
        <v>32728.7269</v>
      </c>
      <c r="F311" s="152">
        <v>186226.0388</v>
      </c>
      <c r="G311" s="152">
        <v>9868.9859</v>
      </c>
      <c r="H311" s="152">
        <v>87354.3918</v>
      </c>
      <c r="I311" s="152">
        <v>89879.8549</v>
      </c>
      <c r="J311" s="152">
        <v>122481.1855</v>
      </c>
      <c r="K311" s="152">
        <v>101831.03</v>
      </c>
      <c r="L311" s="152">
        <v>116501.3542</v>
      </c>
    </row>
    <row r="312">
      <c r="A312" s="156">
        <v>1.5780276E9</v>
      </c>
      <c r="B312" s="156">
        <v>100971.3908</v>
      </c>
      <c r="C312" s="156">
        <v>160608.5727</v>
      </c>
      <c r="D312" s="159">
        <v>211826.8</v>
      </c>
      <c r="E312" s="152">
        <v>32754.1473</v>
      </c>
      <c r="F312" s="152">
        <v>187942.007</v>
      </c>
      <c r="G312" s="152">
        <v>9857.7128</v>
      </c>
      <c r="H312" s="152">
        <v>88662.6782</v>
      </c>
      <c r="I312" s="152">
        <v>90217.1634</v>
      </c>
      <c r="J312" s="152">
        <v>125852.2844</v>
      </c>
      <c r="K312" s="152">
        <v>101908.03</v>
      </c>
      <c r="L312" s="152">
        <v>116581.6075</v>
      </c>
    </row>
    <row r="313">
      <c r="A313" s="152">
        <v>1.578114E9</v>
      </c>
      <c r="B313" s="152">
        <v>99831.9748</v>
      </c>
      <c r="C313" s="152">
        <v>160227.469</v>
      </c>
      <c r="D313" s="160">
        <v>211826.8</v>
      </c>
      <c r="E313" s="152">
        <v>32820.8919</v>
      </c>
      <c r="F313" s="152">
        <v>186532.8504</v>
      </c>
      <c r="G313" s="152">
        <v>9853.6585</v>
      </c>
      <c r="H313" s="152">
        <v>88662.6782</v>
      </c>
      <c r="I313" s="152">
        <v>90311.3151</v>
      </c>
      <c r="J313" s="152">
        <v>125412.3508</v>
      </c>
      <c r="K313" s="152">
        <v>101873.71</v>
      </c>
      <c r="L313" s="152">
        <v>116581.6075</v>
      </c>
    </row>
    <row r="314">
      <c r="A314" s="156">
        <v>1.5783228E9</v>
      </c>
      <c r="B314" s="156">
        <v>99831.9748</v>
      </c>
      <c r="C314" s="156">
        <v>160227.469</v>
      </c>
      <c r="D314" s="159">
        <v>212517.92</v>
      </c>
      <c r="E314" s="152">
        <v>32864.2065</v>
      </c>
      <c r="F314" s="152">
        <v>186532.8504</v>
      </c>
      <c r="G314" s="152">
        <v>9851.8805</v>
      </c>
      <c r="H314" s="152">
        <v>88156.2251</v>
      </c>
      <c r="I314" s="152">
        <v>90301.8999</v>
      </c>
      <c r="J314" s="152">
        <v>125650.5537</v>
      </c>
      <c r="K314" s="152">
        <v>101873.71</v>
      </c>
      <c r="L314" s="152">
        <v>116581.6075</v>
      </c>
    </row>
    <row r="315">
      <c r="A315" s="156">
        <v>1.5783732E9</v>
      </c>
      <c r="B315" s="156">
        <v>99831.9748</v>
      </c>
      <c r="C315" s="156">
        <v>162021.0534</v>
      </c>
      <c r="D315" s="159">
        <v>213175.06</v>
      </c>
      <c r="E315" s="152">
        <v>32795.3943</v>
      </c>
      <c r="F315" s="152">
        <v>187246.3824</v>
      </c>
      <c r="G315" s="152">
        <v>9871.8612</v>
      </c>
      <c r="H315" s="152">
        <v>88140.3893</v>
      </c>
      <c r="I315" s="152">
        <v>90015.7608</v>
      </c>
      <c r="J315" s="152">
        <v>126400.12</v>
      </c>
      <c r="K315" s="152">
        <v>101996.47</v>
      </c>
      <c r="L315" s="152">
        <v>117266.6875</v>
      </c>
    </row>
    <row r="316">
      <c r="A316" s="152">
        <v>1.5784596E9</v>
      </c>
      <c r="B316" s="152">
        <v>99831.9748</v>
      </c>
      <c r="C316" s="152">
        <v>166910.2441</v>
      </c>
      <c r="D316" s="160">
        <v>212864.79</v>
      </c>
      <c r="E316" s="152">
        <v>32869.2215</v>
      </c>
      <c r="F316" s="152">
        <v>186729.6044</v>
      </c>
      <c r="G316" s="152">
        <v>9868.0779</v>
      </c>
      <c r="H316" s="152">
        <v>88320.1963</v>
      </c>
      <c r="I316" s="152">
        <v>90355.9348</v>
      </c>
      <c r="J316" s="152">
        <v>126982.2444</v>
      </c>
      <c r="K316" s="152">
        <v>101920.35</v>
      </c>
      <c r="L316" s="152">
        <v>117291.6075</v>
      </c>
    </row>
    <row r="317">
      <c r="A317" s="156">
        <v>1.578546E9</v>
      </c>
      <c r="B317" s="156">
        <v>99831.9748</v>
      </c>
      <c r="C317" s="156">
        <v>167897.4107</v>
      </c>
      <c r="D317" s="159">
        <v>212665.3</v>
      </c>
      <c r="E317" s="152">
        <v>32605.0854</v>
      </c>
      <c r="F317" s="152">
        <v>187696.0688</v>
      </c>
      <c r="G317" s="152">
        <v>9863.0857</v>
      </c>
      <c r="H317" s="152">
        <v>88378.2001</v>
      </c>
      <c r="I317" s="152">
        <v>90690.7872</v>
      </c>
      <c r="J317" s="152">
        <v>128408.6328</v>
      </c>
      <c r="K317" s="152">
        <v>102077.43</v>
      </c>
      <c r="L317" s="152">
        <v>117291.6075</v>
      </c>
    </row>
    <row r="318">
      <c r="A318" s="152">
        <v>1.5786324E9</v>
      </c>
      <c r="B318" s="152">
        <v>99831.9748</v>
      </c>
      <c r="C318" s="152">
        <v>172103.5575</v>
      </c>
      <c r="D318" s="160">
        <v>213207.32</v>
      </c>
      <c r="E318" s="152">
        <v>32485.4749</v>
      </c>
      <c r="F318" s="152">
        <v>188970.8854</v>
      </c>
      <c r="G318" s="152">
        <v>9865.0206</v>
      </c>
      <c r="H318" s="152">
        <v>88645.7014</v>
      </c>
      <c r="I318" s="152">
        <v>90720.6701</v>
      </c>
      <c r="J318" s="152">
        <v>129212.7565</v>
      </c>
      <c r="K318" s="152">
        <v>102017.15</v>
      </c>
      <c r="L318" s="152">
        <v>117291.6075</v>
      </c>
    </row>
    <row r="319">
      <c r="A319" s="156">
        <v>1.5787188E9</v>
      </c>
      <c r="B319" s="156">
        <v>99831.9748</v>
      </c>
      <c r="C319" s="156">
        <v>174202.5188</v>
      </c>
      <c r="D319" s="159">
        <v>213207.32</v>
      </c>
      <c r="E319" s="152">
        <v>32487.0029</v>
      </c>
      <c r="F319" s="152">
        <v>188436.136</v>
      </c>
      <c r="G319" s="152">
        <v>9859.8695</v>
      </c>
      <c r="H319" s="152">
        <v>88645.7014</v>
      </c>
      <c r="I319" s="152">
        <v>90628.1559</v>
      </c>
      <c r="J319" s="152">
        <v>128238.0656</v>
      </c>
      <c r="K319" s="152">
        <v>101955.19</v>
      </c>
      <c r="L319" s="152">
        <v>117291.6075</v>
      </c>
    </row>
    <row r="320">
      <c r="A320" s="152">
        <v>1.5789276E9</v>
      </c>
      <c r="B320" s="152">
        <v>99831.9748</v>
      </c>
      <c r="C320" s="152">
        <v>174202.5188</v>
      </c>
      <c r="D320" s="160">
        <v>213673.92</v>
      </c>
      <c r="E320" s="152">
        <v>32476.1196</v>
      </c>
      <c r="F320" s="152">
        <v>188436.136</v>
      </c>
      <c r="G320" s="152">
        <v>9857.091</v>
      </c>
      <c r="H320" s="152">
        <v>89229.1592</v>
      </c>
      <c r="I320" s="152">
        <v>90664.1791</v>
      </c>
      <c r="J320" s="152">
        <v>130581.0198</v>
      </c>
      <c r="K320" s="152">
        <v>101955.19</v>
      </c>
      <c r="L320" s="152">
        <v>117291.6075</v>
      </c>
    </row>
    <row r="321">
      <c r="A321" s="152">
        <v>1.578978E9</v>
      </c>
      <c r="B321" s="152">
        <v>99831.9748</v>
      </c>
      <c r="C321" s="152">
        <v>176886.5616</v>
      </c>
      <c r="D321" s="160">
        <v>213813.56</v>
      </c>
      <c r="E321" s="152">
        <v>32387.9999</v>
      </c>
      <c r="F321" s="152">
        <v>189719.0673</v>
      </c>
      <c r="G321" s="152">
        <v>9861.6348</v>
      </c>
      <c r="H321" s="152">
        <v>89165.7081</v>
      </c>
      <c r="I321" s="152">
        <v>90514.7645</v>
      </c>
      <c r="J321" s="152">
        <v>131757.6131</v>
      </c>
      <c r="K321" s="152">
        <v>102132.29</v>
      </c>
      <c r="L321" s="152">
        <v>117493.4082</v>
      </c>
    </row>
    <row r="322">
      <c r="A322" s="156">
        <v>1.5790644E9</v>
      </c>
      <c r="B322" s="156">
        <v>99831.9748</v>
      </c>
      <c r="C322" s="156">
        <v>178103.1374</v>
      </c>
      <c r="D322" s="159">
        <v>213864.53</v>
      </c>
      <c r="E322" s="152">
        <v>32444.6569</v>
      </c>
      <c r="F322" s="152">
        <v>189441.7074</v>
      </c>
      <c r="G322" s="152">
        <v>9865.463</v>
      </c>
      <c r="H322" s="152">
        <v>88791.0398</v>
      </c>
      <c r="I322" s="152">
        <v>90569.6181</v>
      </c>
      <c r="J322" s="152">
        <v>131424.7093</v>
      </c>
      <c r="K322" s="152">
        <v>104556.84</v>
      </c>
      <c r="L322" s="152">
        <v>117012.8422</v>
      </c>
    </row>
    <row r="323">
      <c r="A323" s="152">
        <v>1.5791508E9</v>
      </c>
      <c r="B323" s="152">
        <v>99831.9748</v>
      </c>
      <c r="C323" s="152">
        <v>174435.9678</v>
      </c>
      <c r="D323" s="160">
        <v>214729.41</v>
      </c>
      <c r="E323" s="152">
        <v>32423.9245</v>
      </c>
      <c r="F323" s="152">
        <v>189865.7121</v>
      </c>
      <c r="G323" s="152">
        <v>9873.1057</v>
      </c>
      <c r="H323" s="152">
        <v>88676.4199</v>
      </c>
      <c r="I323" s="152">
        <v>90368.2154</v>
      </c>
      <c r="J323" s="152">
        <v>130777.4909</v>
      </c>
      <c r="K323" s="152">
        <v>104542.74</v>
      </c>
      <c r="L323" s="152">
        <v>117342.7929</v>
      </c>
    </row>
    <row r="324">
      <c r="A324" s="156">
        <v>1.5792372E9</v>
      </c>
      <c r="B324" s="156">
        <v>99831.9748</v>
      </c>
      <c r="C324" s="156">
        <v>175858.874</v>
      </c>
      <c r="D324" s="159">
        <v>215327.14</v>
      </c>
      <c r="E324" s="152">
        <v>32345.9935</v>
      </c>
      <c r="F324" s="152">
        <v>191441.9544</v>
      </c>
      <c r="G324" s="152">
        <v>9876.9826</v>
      </c>
      <c r="H324" s="152">
        <v>88530.7275</v>
      </c>
      <c r="I324" s="152">
        <v>90494.2968</v>
      </c>
      <c r="J324" s="152">
        <v>131535.4776</v>
      </c>
      <c r="K324" s="152">
        <v>103969.24</v>
      </c>
      <c r="L324" s="152">
        <v>118005.4321</v>
      </c>
    </row>
    <row r="325">
      <c r="A325" s="152">
        <v>1.5793236E9</v>
      </c>
      <c r="B325" s="152">
        <v>99831.9748</v>
      </c>
      <c r="C325" s="152">
        <v>174753.8877</v>
      </c>
      <c r="D325" s="160">
        <v>215327.14</v>
      </c>
      <c r="E325" s="152">
        <v>32399.4764</v>
      </c>
      <c r="F325" s="152">
        <v>192065.8697</v>
      </c>
      <c r="G325" s="152">
        <v>9866.1894</v>
      </c>
      <c r="H325" s="152">
        <v>88530.7275</v>
      </c>
      <c r="I325" s="152">
        <v>90875.4063</v>
      </c>
      <c r="J325" s="152">
        <v>131942.7499</v>
      </c>
      <c r="K325" s="152">
        <v>104268.66</v>
      </c>
      <c r="L325" s="152">
        <v>118208.3674</v>
      </c>
    </row>
    <row r="326">
      <c r="A326" s="156">
        <v>1.5796188E9</v>
      </c>
      <c r="B326" s="156">
        <v>99831.9748</v>
      </c>
      <c r="C326" s="156">
        <v>174753.8877</v>
      </c>
      <c r="D326" s="159">
        <v>215319.72</v>
      </c>
      <c r="E326" s="152">
        <v>32438.832</v>
      </c>
      <c r="F326" s="152">
        <v>192065.8697</v>
      </c>
      <c r="G326" s="152">
        <v>9867.493</v>
      </c>
      <c r="H326" s="152">
        <v>88768.0465</v>
      </c>
      <c r="I326" s="152">
        <v>90827.1024</v>
      </c>
      <c r="J326" s="152">
        <v>133578.5024</v>
      </c>
      <c r="K326" s="152">
        <v>104268.66</v>
      </c>
      <c r="L326" s="152">
        <v>118208.3674</v>
      </c>
    </row>
    <row r="327">
      <c r="A327" s="156">
        <v>1.5796692E9</v>
      </c>
      <c r="B327" s="156">
        <v>99944.2205</v>
      </c>
      <c r="C327" s="156">
        <v>175726.1947</v>
      </c>
      <c r="D327" s="159">
        <v>215693.48</v>
      </c>
      <c r="E327" s="152">
        <v>32508.0914</v>
      </c>
      <c r="F327" s="152">
        <v>191671.4017</v>
      </c>
      <c r="G327" s="152">
        <v>9868.673</v>
      </c>
      <c r="H327" s="152">
        <v>88743.272</v>
      </c>
      <c r="I327" s="152">
        <v>90919.2073</v>
      </c>
      <c r="J327" s="152">
        <v>133282.4841</v>
      </c>
      <c r="K327" s="152">
        <v>104371.18</v>
      </c>
      <c r="L327" s="152">
        <v>118097.7282</v>
      </c>
    </row>
    <row r="328">
      <c r="A328" s="152">
        <v>1.5797556E9</v>
      </c>
      <c r="B328" s="152">
        <v>100230.1241</v>
      </c>
      <c r="C328" s="152">
        <v>173186.2209</v>
      </c>
      <c r="D328" s="160">
        <v>215898.01</v>
      </c>
      <c r="E328" s="152">
        <v>32516.3833</v>
      </c>
      <c r="F328" s="152">
        <v>191709.2082</v>
      </c>
      <c r="G328" s="152">
        <v>9872.1218</v>
      </c>
      <c r="H328" s="152">
        <v>88369.0874</v>
      </c>
      <c r="I328" s="152">
        <v>90832.0147</v>
      </c>
      <c r="J328" s="152">
        <v>134537.9601</v>
      </c>
      <c r="K328" s="152">
        <v>104236.06</v>
      </c>
      <c r="L328" s="152">
        <v>118113.4225</v>
      </c>
    </row>
    <row r="329">
      <c r="A329" s="156">
        <v>1.579842E9</v>
      </c>
      <c r="B329" s="156">
        <v>100230.1241</v>
      </c>
      <c r="C329" s="156">
        <v>173315.5809</v>
      </c>
      <c r="D329" s="159">
        <v>216483.35</v>
      </c>
      <c r="E329" s="152">
        <v>32555.6272</v>
      </c>
      <c r="F329" s="152">
        <v>191923.4342</v>
      </c>
      <c r="G329" s="152">
        <v>9863.1258</v>
      </c>
      <c r="H329" s="152">
        <v>88490.7104</v>
      </c>
      <c r="I329" s="152">
        <v>91162.7735</v>
      </c>
      <c r="J329" s="152">
        <v>135269.5636</v>
      </c>
      <c r="K329" s="152">
        <v>104495.34</v>
      </c>
      <c r="L329" s="152">
        <v>118232.0993</v>
      </c>
    </row>
    <row r="330">
      <c r="A330" s="152">
        <v>1.5799284E9</v>
      </c>
      <c r="B330" s="152">
        <v>100230.1241</v>
      </c>
      <c r="C330" s="152">
        <v>172583.2409</v>
      </c>
      <c r="D330" s="160">
        <v>216483.35</v>
      </c>
      <c r="E330" s="152">
        <v>32612.6746</v>
      </c>
      <c r="F330" s="152">
        <v>190195.0586</v>
      </c>
      <c r="G330" s="152">
        <v>9857.4278</v>
      </c>
      <c r="H330" s="152">
        <v>88490.7104</v>
      </c>
      <c r="I330" s="152">
        <v>91410.0239</v>
      </c>
      <c r="J330" s="152">
        <v>134578.0342</v>
      </c>
      <c r="K330" s="152">
        <v>105372.74</v>
      </c>
      <c r="L330" s="152">
        <v>118162.7966</v>
      </c>
    </row>
    <row r="331">
      <c r="A331" s="156">
        <v>1.5801372E9</v>
      </c>
      <c r="B331" s="156">
        <v>100230.1241</v>
      </c>
      <c r="C331" s="156">
        <v>172583.2409</v>
      </c>
      <c r="D331" s="159">
        <v>216297.16</v>
      </c>
      <c r="E331" s="152">
        <v>32699.8005</v>
      </c>
      <c r="F331" s="152">
        <v>190195.0586</v>
      </c>
      <c r="G331" s="152">
        <v>9858.1286</v>
      </c>
      <c r="H331" s="152">
        <v>87986.8382</v>
      </c>
      <c r="I331" s="152">
        <v>91414.9362</v>
      </c>
      <c r="J331" s="152">
        <v>131610.7214</v>
      </c>
      <c r="K331" s="152">
        <v>105372.74</v>
      </c>
      <c r="L331" s="152">
        <v>118162.7966</v>
      </c>
    </row>
    <row r="332">
      <c r="A332" s="156">
        <v>1.5801876E9</v>
      </c>
      <c r="B332" s="156">
        <v>100230.1241</v>
      </c>
      <c r="C332" s="156">
        <v>172185.9209</v>
      </c>
      <c r="D332" s="159">
        <v>215833.48</v>
      </c>
      <c r="E332" s="152">
        <v>32673.0545</v>
      </c>
      <c r="F332" s="152">
        <v>187152.3299</v>
      </c>
      <c r="G332" s="152">
        <v>9866.2538</v>
      </c>
      <c r="H332" s="152">
        <v>88138.4836</v>
      </c>
      <c r="I332" s="152">
        <v>91457.5091</v>
      </c>
      <c r="J332" s="152">
        <v>131359.3428</v>
      </c>
      <c r="K332" s="152">
        <v>105925.79</v>
      </c>
      <c r="L332" s="152">
        <v>118115.4566</v>
      </c>
    </row>
    <row r="333">
      <c r="A333" s="152">
        <v>1.580274E9</v>
      </c>
      <c r="B333" s="152">
        <v>100230.1241</v>
      </c>
      <c r="C333" s="152">
        <v>172656.8309</v>
      </c>
      <c r="D333" s="160">
        <v>215986.28</v>
      </c>
      <c r="E333" s="152">
        <v>32638.9972</v>
      </c>
      <c r="F333" s="152">
        <v>189139.6258</v>
      </c>
      <c r="G333" s="152">
        <v>9860.736</v>
      </c>
      <c r="H333" s="152">
        <v>88181.0379</v>
      </c>
      <c r="I333" s="152">
        <v>91434.5852</v>
      </c>
      <c r="J333" s="152">
        <v>134373.2255</v>
      </c>
      <c r="K333" s="152">
        <v>105494.61</v>
      </c>
      <c r="L333" s="152">
        <v>121129.1448</v>
      </c>
    </row>
    <row r="334">
      <c r="A334" s="156">
        <v>1.5803604E9</v>
      </c>
      <c r="B334" s="156">
        <v>100230.1241</v>
      </c>
      <c r="C334" s="156">
        <v>171311.5809</v>
      </c>
      <c r="D334" s="159">
        <v>216693.19</v>
      </c>
      <c r="E334" s="152">
        <v>32691.1098</v>
      </c>
      <c r="F334" s="152">
        <v>188980.9162</v>
      </c>
      <c r="G334" s="152">
        <v>9862.0978</v>
      </c>
      <c r="H334" s="152">
        <v>87988.0722</v>
      </c>
      <c r="I334" s="152">
        <v>91502.9475</v>
      </c>
      <c r="J334" s="152">
        <v>134592.008</v>
      </c>
      <c r="K334" s="152">
        <v>106101.89</v>
      </c>
      <c r="L334" s="152">
        <v>122478.7906</v>
      </c>
    </row>
    <row r="335">
      <c r="A335" s="152">
        <v>1.5804468E9</v>
      </c>
      <c r="B335" s="152">
        <v>100230.1241</v>
      </c>
      <c r="C335" s="152">
        <v>174648.5709</v>
      </c>
      <c r="D335" s="160">
        <v>217029.37</v>
      </c>
      <c r="E335" s="152">
        <v>32732.0464</v>
      </c>
      <c r="F335" s="152">
        <v>189570.7989</v>
      </c>
      <c r="G335" s="152">
        <v>9878.7726</v>
      </c>
      <c r="H335" s="152">
        <v>88111.2694</v>
      </c>
      <c r="I335" s="152">
        <v>91380.5504</v>
      </c>
      <c r="J335" s="152">
        <v>136709.9174</v>
      </c>
      <c r="K335" s="152">
        <v>105288.05</v>
      </c>
      <c r="L335" s="152">
        <v>124230.7244</v>
      </c>
    </row>
    <row r="336">
      <c r="A336" s="156">
        <v>1.5805332E9</v>
      </c>
      <c r="B336" s="156">
        <v>100230.1241</v>
      </c>
      <c r="C336" s="156">
        <v>171653.9009</v>
      </c>
      <c r="D336" s="159">
        <v>217029.37</v>
      </c>
      <c r="E336" s="152">
        <v>32821.3527</v>
      </c>
      <c r="F336" s="152">
        <v>186177.9461</v>
      </c>
      <c r="G336" s="152">
        <v>9899.2439</v>
      </c>
      <c r="H336" s="152">
        <v>88111.2694</v>
      </c>
      <c r="I336" s="152">
        <v>90842.6579</v>
      </c>
      <c r="J336" s="152">
        <v>133437.5778</v>
      </c>
      <c r="K336" s="152">
        <v>105914.39</v>
      </c>
      <c r="L336" s="152">
        <v>124230.7244</v>
      </c>
    </row>
    <row r="337">
      <c r="A337" s="152">
        <v>1.580742E9</v>
      </c>
      <c r="B337" s="152">
        <v>100230.1241</v>
      </c>
      <c r="C337" s="152">
        <v>171653.9009</v>
      </c>
      <c r="D337" s="160">
        <v>216071.28</v>
      </c>
      <c r="E337" s="152">
        <v>32813.4067</v>
      </c>
      <c r="F337" s="152">
        <v>186177.9461</v>
      </c>
      <c r="G337" s="152">
        <v>9896.7421</v>
      </c>
      <c r="H337" s="152">
        <v>88484.8075</v>
      </c>
      <c r="I337" s="152">
        <v>90886.4589</v>
      </c>
      <c r="J337" s="152">
        <v>133437.5778</v>
      </c>
      <c r="K337" s="152">
        <v>105914.39</v>
      </c>
      <c r="L337" s="152">
        <v>124230.7244</v>
      </c>
    </row>
    <row r="338">
      <c r="A338" s="152">
        <v>1.5807924E9</v>
      </c>
      <c r="B338" s="152">
        <v>100230.1241</v>
      </c>
      <c r="C338" s="152">
        <v>173145.6409</v>
      </c>
      <c r="D338" s="159">
        <v>216720.81</v>
      </c>
      <c r="E338" s="152">
        <v>32783.973</v>
      </c>
      <c r="F338" s="152">
        <v>187531.1082</v>
      </c>
      <c r="G338" s="152">
        <v>9884.0944</v>
      </c>
      <c r="H338" s="152">
        <v>88751.3246</v>
      </c>
      <c r="I338" s="152">
        <v>91105.4638</v>
      </c>
      <c r="J338" s="152">
        <v>138982.8886</v>
      </c>
      <c r="K338" s="152">
        <v>106185.63</v>
      </c>
      <c r="L338" s="152">
        <v>124100.4454</v>
      </c>
    </row>
    <row r="339">
      <c r="A339" s="156">
        <v>1.5808788E9</v>
      </c>
      <c r="B339" s="156">
        <v>100230.1241</v>
      </c>
      <c r="C339" s="156">
        <v>174880.9159</v>
      </c>
      <c r="D339" s="160">
        <v>217662.97</v>
      </c>
      <c r="E339" s="152">
        <v>32649.8259</v>
      </c>
      <c r="F339" s="152">
        <v>190407.1578</v>
      </c>
      <c r="G339" s="152">
        <v>9881.9083</v>
      </c>
      <c r="H339" s="152">
        <v>88461.0239</v>
      </c>
      <c r="I339" s="152">
        <v>91250.3755</v>
      </c>
      <c r="J339" s="152">
        <v>145658.6747</v>
      </c>
      <c r="K339" s="152">
        <v>105929.17</v>
      </c>
      <c r="L339" s="152">
        <v>126324.8908</v>
      </c>
    </row>
    <row r="340">
      <c r="A340" s="152">
        <v>1.5809652E9</v>
      </c>
      <c r="B340" s="152">
        <v>100230.1241</v>
      </c>
      <c r="C340" s="152">
        <v>165739.6359</v>
      </c>
      <c r="D340" s="159">
        <v>218968.18</v>
      </c>
      <c r="E340" s="152">
        <v>32595.8104</v>
      </c>
      <c r="F340" s="152">
        <v>192557.3028</v>
      </c>
      <c r="G340" s="152">
        <v>9871.5568</v>
      </c>
      <c r="H340" s="152">
        <v>88345.7492</v>
      </c>
      <c r="I340" s="152">
        <v>91614.2921</v>
      </c>
      <c r="J340" s="152">
        <v>144989.7535</v>
      </c>
      <c r="K340" s="152">
        <v>106270.49</v>
      </c>
      <c r="L340" s="152">
        <v>125993.5885</v>
      </c>
    </row>
    <row r="341">
      <c r="A341" s="156">
        <v>1.5810516E9</v>
      </c>
      <c r="B341" s="156">
        <v>100230.1241</v>
      </c>
      <c r="C341" s="156">
        <v>164828.9209</v>
      </c>
      <c r="D341" s="160">
        <v>220011.12</v>
      </c>
      <c r="E341" s="152">
        <v>32582.2935</v>
      </c>
      <c r="F341" s="152">
        <v>193234.9734</v>
      </c>
      <c r="G341" s="152">
        <v>9877.8281</v>
      </c>
      <c r="H341" s="152">
        <v>88499.63</v>
      </c>
      <c r="I341" s="152">
        <v>91773.5312</v>
      </c>
      <c r="J341" s="152">
        <v>145254.0483</v>
      </c>
      <c r="K341" s="152">
        <v>106193.93</v>
      </c>
      <c r="L341" s="152">
        <v>126544.8314</v>
      </c>
    </row>
    <row r="342">
      <c r="A342" s="152">
        <v>1.581138E9</v>
      </c>
      <c r="B342" s="152">
        <v>100230.1241</v>
      </c>
      <c r="C342" s="152">
        <v>166466.6609</v>
      </c>
      <c r="D342" s="159">
        <v>220011.12</v>
      </c>
      <c r="E342" s="152">
        <v>32660.2059</v>
      </c>
      <c r="F342" s="152">
        <v>192218.2546</v>
      </c>
      <c r="G342" s="152">
        <v>9883.0699</v>
      </c>
      <c r="H342" s="152">
        <v>88499.63</v>
      </c>
      <c r="I342" s="152">
        <v>92055.9861</v>
      </c>
      <c r="J342" s="152">
        <v>146018.4906</v>
      </c>
      <c r="K342" s="152">
        <v>106770.38</v>
      </c>
      <c r="L342" s="152">
        <v>127628.4108</v>
      </c>
    </row>
    <row r="343">
      <c r="A343" s="156">
        <v>1.5813468E9</v>
      </c>
      <c r="B343" s="156">
        <v>100230.1241</v>
      </c>
      <c r="C343" s="156">
        <v>166466.6609</v>
      </c>
      <c r="D343" s="160">
        <v>219942.26</v>
      </c>
      <c r="E343" s="152">
        <v>32636.6335</v>
      </c>
      <c r="F343" s="152">
        <v>192218.2546</v>
      </c>
      <c r="G343" s="152">
        <v>9883.6953</v>
      </c>
      <c r="H343" s="152">
        <v>88504.1111</v>
      </c>
      <c r="I343" s="152">
        <v>92031.8342</v>
      </c>
      <c r="J343" s="152">
        <v>146018.4906</v>
      </c>
      <c r="K343" s="152">
        <v>106770.38</v>
      </c>
      <c r="L343" s="152">
        <v>127628.4108</v>
      </c>
    </row>
    <row r="344">
      <c r="A344" s="156">
        <v>1.5813972E9</v>
      </c>
      <c r="B344" s="156">
        <v>100230.1241</v>
      </c>
      <c r="C344" s="156">
        <v>171349.8609</v>
      </c>
      <c r="D344" s="160">
        <v>221394.86</v>
      </c>
      <c r="E344" s="152">
        <v>32641.1065</v>
      </c>
      <c r="F344" s="152">
        <v>193625.7352</v>
      </c>
      <c r="G344" s="152">
        <v>9876.3371</v>
      </c>
      <c r="H344" s="152">
        <v>88496.7726</v>
      </c>
      <c r="I344" s="152">
        <v>92350.7217</v>
      </c>
      <c r="J344" s="152">
        <v>146059.589</v>
      </c>
      <c r="K344" s="152">
        <v>107335.02</v>
      </c>
      <c r="L344" s="152">
        <v>132354.9438</v>
      </c>
    </row>
    <row r="345">
      <c r="A345" s="152">
        <v>1.5814836E9</v>
      </c>
      <c r="B345" s="152">
        <v>100230.1241</v>
      </c>
      <c r="C345" s="152">
        <v>173748.7109</v>
      </c>
      <c r="D345" s="159">
        <v>221225.43</v>
      </c>
      <c r="E345" s="152">
        <v>32646.544</v>
      </c>
      <c r="F345" s="152">
        <v>193972.9892</v>
      </c>
      <c r="G345" s="152">
        <v>9870.3635</v>
      </c>
      <c r="H345" s="152">
        <v>88486.8212</v>
      </c>
      <c r="I345" s="152">
        <v>92278.6752</v>
      </c>
      <c r="J345" s="152">
        <v>145770.2586</v>
      </c>
      <c r="K345" s="152">
        <v>106561.03</v>
      </c>
      <c r="L345" s="152">
        <v>129961.7112</v>
      </c>
    </row>
    <row r="346">
      <c r="A346" s="156">
        <v>1.58157E9</v>
      </c>
      <c r="B346" s="156">
        <v>100230.1241</v>
      </c>
      <c r="C346" s="156">
        <v>169974.5509</v>
      </c>
      <c r="D346" s="160">
        <v>221944.52</v>
      </c>
      <c r="E346" s="152">
        <v>32683.2063</v>
      </c>
      <c r="F346" s="152">
        <v>195215.7182</v>
      </c>
      <c r="G346" s="152">
        <v>9863.3055</v>
      </c>
      <c r="H346" s="152">
        <v>88493.4224</v>
      </c>
      <c r="I346" s="152">
        <v>92635.2234</v>
      </c>
      <c r="J346" s="152">
        <v>145400.084</v>
      </c>
      <c r="K346" s="152">
        <v>107039.4</v>
      </c>
      <c r="L346" s="152">
        <v>130614.5384</v>
      </c>
    </row>
    <row r="347">
      <c r="A347" s="152">
        <v>1.5816564E9</v>
      </c>
      <c r="B347" s="152">
        <v>100230.1241</v>
      </c>
      <c r="C347" s="152">
        <v>169128.5809</v>
      </c>
      <c r="D347" s="159">
        <v>222273.57</v>
      </c>
      <c r="E347" s="152">
        <v>32692.4319</v>
      </c>
      <c r="F347" s="152">
        <v>195003.441</v>
      </c>
      <c r="G347" s="152">
        <v>9851.2865</v>
      </c>
      <c r="H347" s="152">
        <v>88506.5464</v>
      </c>
      <c r="I347" s="152">
        <v>92913.9942</v>
      </c>
      <c r="J347" s="152">
        <v>145800.8279</v>
      </c>
      <c r="K347" s="152">
        <v>107268.46</v>
      </c>
      <c r="L347" s="152">
        <v>129634.3705</v>
      </c>
    </row>
    <row r="348">
      <c r="A348" s="156">
        <v>1.5817428E9</v>
      </c>
      <c r="B348" s="156">
        <v>100230.1241</v>
      </c>
      <c r="C348" s="156">
        <v>165296.5509</v>
      </c>
      <c r="D348" s="160">
        <v>222273.57</v>
      </c>
      <c r="E348" s="152">
        <v>32713.6211</v>
      </c>
      <c r="F348" s="152">
        <v>195309.8269</v>
      </c>
      <c r="G348" s="152">
        <v>9847.2598</v>
      </c>
      <c r="H348" s="152">
        <v>88506.5464</v>
      </c>
      <c r="I348" s="152">
        <v>93000.3681</v>
      </c>
      <c r="J348" s="152">
        <v>146087.7249</v>
      </c>
      <c r="K348" s="152">
        <v>106578.98</v>
      </c>
      <c r="L348" s="152">
        <v>129498.5912</v>
      </c>
    </row>
    <row r="349">
      <c r="A349" s="152">
        <v>1.582038E9</v>
      </c>
      <c r="B349" s="152">
        <v>100230.1241</v>
      </c>
      <c r="C349" s="152">
        <v>165296.5509</v>
      </c>
      <c r="D349" s="159">
        <v>222977.08</v>
      </c>
      <c r="E349" s="152">
        <v>32691.7959</v>
      </c>
      <c r="F349" s="152">
        <v>195309.8269</v>
      </c>
      <c r="G349" s="152">
        <v>9852.367</v>
      </c>
      <c r="H349" s="152">
        <v>88474.3138</v>
      </c>
      <c r="I349" s="152">
        <v>92952.8829</v>
      </c>
      <c r="J349" s="152">
        <v>146544.0118</v>
      </c>
      <c r="K349" s="152">
        <v>106578.98</v>
      </c>
      <c r="L349" s="152">
        <v>129498.5912</v>
      </c>
    </row>
    <row r="350">
      <c r="A350" s="152">
        <v>1.5820884E9</v>
      </c>
      <c r="B350" s="152">
        <v>100290.6682</v>
      </c>
      <c r="C350" s="152">
        <v>164918.7359</v>
      </c>
      <c r="D350" s="159">
        <v>223608.44</v>
      </c>
      <c r="E350" s="152">
        <v>32704.6069</v>
      </c>
      <c r="F350" s="152">
        <v>194809.7274</v>
      </c>
      <c r="G350" s="152">
        <v>9850.8225</v>
      </c>
      <c r="H350" s="152">
        <v>88461.3646</v>
      </c>
      <c r="I350" s="152">
        <v>93299.1972</v>
      </c>
      <c r="J350" s="152">
        <v>146948.7986</v>
      </c>
      <c r="K350" s="152">
        <v>106919.06</v>
      </c>
      <c r="L350" s="152">
        <v>129843.4694</v>
      </c>
    </row>
    <row r="351">
      <c r="A351" s="156">
        <v>1.5821748E9</v>
      </c>
      <c r="B351" s="156">
        <v>100608.294</v>
      </c>
      <c r="C351" s="156">
        <v>165067.0759</v>
      </c>
      <c r="D351" s="160">
        <v>224684.98</v>
      </c>
      <c r="E351" s="152">
        <v>32542.2228</v>
      </c>
      <c r="F351" s="152">
        <v>195740.8936</v>
      </c>
      <c r="G351" s="152">
        <v>9867.6757</v>
      </c>
      <c r="H351" s="152">
        <v>88926.0021</v>
      </c>
      <c r="I351" s="152">
        <v>93173.9346</v>
      </c>
      <c r="J351" s="152">
        <v>147054.3357</v>
      </c>
      <c r="K351" s="152">
        <v>107926.165</v>
      </c>
      <c r="L351" s="152">
        <v>130436.8101</v>
      </c>
    </row>
    <row r="352">
      <c r="A352" s="152">
        <v>1.5822612E9</v>
      </c>
      <c r="B352" s="152">
        <v>100608.294</v>
      </c>
      <c r="C352" s="152">
        <v>164234.7459</v>
      </c>
      <c r="D352" s="159">
        <v>224656.65</v>
      </c>
      <c r="E352" s="152">
        <v>32455.5559</v>
      </c>
      <c r="F352" s="152">
        <v>194952.517</v>
      </c>
      <c r="G352" s="152">
        <v>9887.7763</v>
      </c>
      <c r="H352" s="152">
        <v>89131.8276</v>
      </c>
      <c r="I352" s="152">
        <v>93354.4602</v>
      </c>
      <c r="J352" s="152">
        <v>147639.401</v>
      </c>
      <c r="K352" s="152">
        <v>107894.575</v>
      </c>
      <c r="L352" s="152">
        <v>130334.0327</v>
      </c>
    </row>
    <row r="353">
      <c r="A353" s="156">
        <v>1.5823476E9</v>
      </c>
      <c r="B353" s="156">
        <v>100608.294</v>
      </c>
      <c r="C353" s="156">
        <v>163669.2859</v>
      </c>
      <c r="D353" s="160">
        <v>224656.65</v>
      </c>
      <c r="E353" s="152">
        <v>32509.0078</v>
      </c>
      <c r="F353" s="152">
        <v>192948.082</v>
      </c>
      <c r="G353" s="152">
        <v>9884.2608</v>
      </c>
      <c r="H353" s="152">
        <v>89131.8276</v>
      </c>
      <c r="I353" s="152">
        <v>92866.0997</v>
      </c>
      <c r="J353" s="152">
        <v>148450.2631</v>
      </c>
      <c r="K353" s="152">
        <v>106938.895</v>
      </c>
      <c r="L353" s="152">
        <v>127950.1241</v>
      </c>
    </row>
    <row r="354">
      <c r="A354" s="152">
        <v>1.5825564E9</v>
      </c>
      <c r="B354" s="152">
        <v>100608.294</v>
      </c>
      <c r="C354" s="152">
        <v>163669.2859</v>
      </c>
      <c r="D354" s="159">
        <v>224330.67</v>
      </c>
      <c r="E354" s="152">
        <v>32532.7927</v>
      </c>
      <c r="F354" s="152">
        <v>192948.082</v>
      </c>
      <c r="G354" s="152">
        <v>9888.525</v>
      </c>
      <c r="H354" s="152">
        <v>89558.7645</v>
      </c>
      <c r="I354" s="152">
        <v>92937.7368</v>
      </c>
      <c r="J354" s="152">
        <v>148450.2631</v>
      </c>
      <c r="K354" s="152">
        <v>106938.895</v>
      </c>
      <c r="L354" s="152">
        <v>127950.1241</v>
      </c>
    </row>
    <row r="355">
      <c r="A355" s="152">
        <v>1.5826068E9</v>
      </c>
      <c r="B355" s="152">
        <v>100608.294</v>
      </c>
      <c r="C355" s="152">
        <v>167009.5889</v>
      </c>
      <c r="D355" s="159">
        <v>220387.02</v>
      </c>
      <c r="E355" s="152">
        <v>32640.3539</v>
      </c>
      <c r="F355" s="152">
        <v>186538.5905</v>
      </c>
      <c r="G355" s="152">
        <v>9886.3097</v>
      </c>
      <c r="H355" s="152">
        <v>89781.2398</v>
      </c>
      <c r="I355" s="152">
        <v>92842.5223</v>
      </c>
      <c r="J355" s="152">
        <v>150237.7181</v>
      </c>
      <c r="K355" s="152">
        <v>106403.875</v>
      </c>
      <c r="L355" s="152">
        <v>123501.2429</v>
      </c>
    </row>
    <row r="356">
      <c r="A356" s="156">
        <v>1.5826932E9</v>
      </c>
      <c r="B356" s="156">
        <v>100608.294</v>
      </c>
      <c r="C356" s="156">
        <v>168761.2222</v>
      </c>
      <c r="D356" s="160">
        <v>215039.83</v>
      </c>
      <c r="E356" s="152">
        <v>32770.9091</v>
      </c>
      <c r="F356" s="152">
        <v>180940.6724</v>
      </c>
      <c r="G356" s="152">
        <v>9882.4834</v>
      </c>
      <c r="H356" s="152">
        <v>89917.8754</v>
      </c>
      <c r="I356" s="152">
        <v>93107.5589</v>
      </c>
      <c r="J356" s="152">
        <v>150730.823</v>
      </c>
      <c r="K356" s="152">
        <v>106329.005</v>
      </c>
      <c r="L356" s="152">
        <v>120938.3194</v>
      </c>
    </row>
    <row r="357">
      <c r="A357" s="152">
        <v>1.5827796E9</v>
      </c>
      <c r="B357" s="152">
        <v>100608.294</v>
      </c>
      <c r="C357" s="152">
        <v>167329.7841</v>
      </c>
      <c r="D357" s="159">
        <v>214454.42</v>
      </c>
      <c r="E357" s="152">
        <v>32776.3824</v>
      </c>
      <c r="F357" s="152">
        <v>180222.4006</v>
      </c>
      <c r="G357" s="152">
        <v>9903.2474</v>
      </c>
      <c r="H357" s="152">
        <v>90176.812</v>
      </c>
      <c r="I357" s="152">
        <v>93163.8952</v>
      </c>
      <c r="J357" s="152">
        <v>150869.2165</v>
      </c>
      <c r="K357" s="152">
        <v>108045.925</v>
      </c>
      <c r="L357" s="152">
        <v>122264.6085</v>
      </c>
    </row>
    <row r="358">
      <c r="A358" s="156">
        <v>1.582866E9</v>
      </c>
      <c r="B358" s="156">
        <v>100608.294</v>
      </c>
      <c r="C358" s="156">
        <v>169050.7</v>
      </c>
      <c r="D358" s="160">
        <v>208426.66</v>
      </c>
      <c r="E358" s="152">
        <v>32960.9197</v>
      </c>
      <c r="F358" s="152">
        <v>172163.5856</v>
      </c>
      <c r="G358" s="152">
        <v>9913.4375</v>
      </c>
      <c r="H358" s="152">
        <v>90794.6423</v>
      </c>
      <c r="I358" s="152">
        <v>94103.26</v>
      </c>
      <c r="J358" s="152">
        <v>152456.626</v>
      </c>
      <c r="K358" s="152">
        <v>109711.305</v>
      </c>
      <c r="L358" s="152">
        <v>121672.4003</v>
      </c>
    </row>
    <row r="359">
      <c r="A359" s="152">
        <v>1.5829524E9</v>
      </c>
      <c r="B359" s="152">
        <v>100608.294</v>
      </c>
      <c r="C359" s="152">
        <v>168169.7589</v>
      </c>
      <c r="D359" s="159">
        <v>208426.66</v>
      </c>
      <c r="E359" s="152">
        <v>33253.1046</v>
      </c>
      <c r="F359" s="152">
        <v>171043.3662</v>
      </c>
      <c r="G359" s="152">
        <v>9922.187</v>
      </c>
      <c r="H359" s="152">
        <v>90794.6423</v>
      </c>
      <c r="I359" s="152">
        <v>94369.577</v>
      </c>
      <c r="J359" s="152">
        <v>152407.9904</v>
      </c>
      <c r="K359" s="152">
        <v>108653.065</v>
      </c>
      <c r="L359" s="152">
        <v>123942.6072</v>
      </c>
    </row>
    <row r="360">
      <c r="A360" s="156">
        <v>1.5831612E9</v>
      </c>
      <c r="B360" s="156">
        <v>100608.294</v>
      </c>
      <c r="C360" s="156">
        <v>168169.7589</v>
      </c>
      <c r="D360" s="160">
        <v>207100.27</v>
      </c>
      <c r="E360" s="152">
        <v>33323.7241</v>
      </c>
      <c r="F360" s="152">
        <v>171043.3662</v>
      </c>
      <c r="G360" s="152">
        <v>9929.7645</v>
      </c>
      <c r="H360" s="152">
        <v>92026.8668</v>
      </c>
      <c r="I360" s="152">
        <v>94575.2897</v>
      </c>
      <c r="J360" s="152">
        <v>152407.9904</v>
      </c>
      <c r="K360" s="152">
        <v>108653.065</v>
      </c>
      <c r="L360" s="152">
        <v>123942.6072</v>
      </c>
    </row>
    <row r="361">
      <c r="A361" s="156">
        <v>1.5832116E9</v>
      </c>
      <c r="B361" s="156">
        <v>100608.294</v>
      </c>
      <c r="C361" s="156">
        <v>170448.5102</v>
      </c>
      <c r="D361" s="159">
        <v>215287.75</v>
      </c>
      <c r="E361" s="152">
        <v>33075.1125</v>
      </c>
      <c r="F361" s="152">
        <v>178818.6939</v>
      </c>
      <c r="G361" s="152">
        <v>9927.7997</v>
      </c>
      <c r="H361" s="152">
        <v>91793.0189</v>
      </c>
      <c r="I361" s="152">
        <v>95365.7048</v>
      </c>
      <c r="J361" s="152">
        <v>150583.4922</v>
      </c>
      <c r="K361" s="152">
        <v>108673.915</v>
      </c>
      <c r="L361" s="152">
        <v>125457.1439</v>
      </c>
    </row>
    <row r="362">
      <c r="A362" s="152">
        <v>1.583298E9</v>
      </c>
      <c r="B362" s="152">
        <v>100608.294</v>
      </c>
      <c r="C362" s="152">
        <v>171218.4928</v>
      </c>
      <c r="D362" s="160">
        <v>212054.93</v>
      </c>
      <c r="E362" s="152">
        <v>33219.9805</v>
      </c>
      <c r="F362" s="152">
        <v>173776.5815</v>
      </c>
      <c r="G362" s="152">
        <v>9941.6897</v>
      </c>
      <c r="H362" s="152">
        <v>92052.543</v>
      </c>
      <c r="I362" s="152">
        <v>95640.9844</v>
      </c>
      <c r="J362" s="152">
        <v>152889.2569</v>
      </c>
      <c r="K362" s="152">
        <v>108273.39</v>
      </c>
      <c r="L362" s="152">
        <v>124211.0783</v>
      </c>
    </row>
    <row r="363">
      <c r="A363" s="156">
        <v>1.5833844E9</v>
      </c>
      <c r="B363" s="156">
        <v>100608.294</v>
      </c>
      <c r="C363" s="156">
        <v>172961.0189</v>
      </c>
      <c r="D363" s="159">
        <v>219804.23</v>
      </c>
      <c r="E363" s="152">
        <v>33064.5784</v>
      </c>
      <c r="F363" s="152">
        <v>181130.5636</v>
      </c>
      <c r="G363" s="152">
        <v>9921.3151</v>
      </c>
      <c r="H363" s="152">
        <v>91887.5442</v>
      </c>
      <c r="I363" s="152">
        <v>95314.0632</v>
      </c>
      <c r="J363" s="152">
        <v>151287.3138</v>
      </c>
      <c r="K363" s="152">
        <v>107913.33</v>
      </c>
      <c r="L363" s="152">
        <v>124582.0197</v>
      </c>
    </row>
    <row r="364">
      <c r="A364" s="152">
        <v>1.5834708E9</v>
      </c>
      <c r="B364" s="152">
        <v>100608.294</v>
      </c>
      <c r="C364" s="152">
        <v>174286.6474</v>
      </c>
      <c r="D364" s="160">
        <v>215585.24</v>
      </c>
      <c r="E364" s="152">
        <v>33338.0157</v>
      </c>
      <c r="F364" s="152">
        <v>175014.3405</v>
      </c>
      <c r="G364" s="152">
        <v>9950.0354</v>
      </c>
      <c r="H364" s="152">
        <v>92182.9288</v>
      </c>
      <c r="I364" s="152">
        <v>96034.4847</v>
      </c>
      <c r="J364" s="152">
        <v>153664.0609</v>
      </c>
      <c r="K364" s="152">
        <v>107490.3</v>
      </c>
      <c r="L364" s="152">
        <v>123698.4015</v>
      </c>
    </row>
    <row r="365">
      <c r="A365" s="156">
        <v>1.5835572E9</v>
      </c>
      <c r="B365" s="156">
        <v>100608.294</v>
      </c>
      <c r="C365" s="156">
        <v>169083.4372</v>
      </c>
      <c r="D365" s="159">
        <v>215585.24</v>
      </c>
      <c r="E365" s="152">
        <v>33475.2681</v>
      </c>
      <c r="F365" s="152">
        <v>172110.1611</v>
      </c>
      <c r="G365" s="152">
        <v>9963.6452</v>
      </c>
      <c r="H365" s="152">
        <v>92182.9288</v>
      </c>
      <c r="I365" s="152">
        <v>96554.315</v>
      </c>
      <c r="J365" s="152">
        <v>155502.3504</v>
      </c>
      <c r="K365" s="152">
        <v>107261.82</v>
      </c>
      <c r="L365" s="152">
        <v>123577.9786</v>
      </c>
    </row>
    <row r="366">
      <c r="A366" s="152">
        <v>1.5837624E9</v>
      </c>
      <c r="B366" s="152">
        <v>100608.294</v>
      </c>
      <c r="C366" s="152">
        <v>169083.4372</v>
      </c>
      <c r="D366" s="160">
        <v>215270.71</v>
      </c>
      <c r="E366" s="152">
        <v>33762.0852</v>
      </c>
      <c r="F366" s="152">
        <v>172110.1611</v>
      </c>
      <c r="G366" s="152">
        <v>10011.4389</v>
      </c>
      <c r="H366" s="152">
        <v>90939.3489</v>
      </c>
      <c r="I366" s="152">
        <v>97442.8917</v>
      </c>
      <c r="J366" s="152">
        <v>159030.3804</v>
      </c>
      <c r="K366" s="152">
        <v>107261.82</v>
      </c>
      <c r="L366" s="152">
        <v>123577.9786</v>
      </c>
    </row>
    <row r="367">
      <c r="A367" s="152">
        <v>1.5838128E9</v>
      </c>
      <c r="B367" s="152">
        <v>100608.294</v>
      </c>
      <c r="C367" s="156">
        <v>162755.8695</v>
      </c>
      <c r="D367" s="160">
        <v>201800.24</v>
      </c>
      <c r="E367" s="152">
        <v>33955.8534</v>
      </c>
      <c r="F367" s="152">
        <v>158662.1965</v>
      </c>
      <c r="G367" s="152">
        <v>10026.4313</v>
      </c>
      <c r="H367" s="152">
        <v>91132.379</v>
      </c>
      <c r="I367" s="152">
        <v>97542.3338</v>
      </c>
      <c r="J367" s="152">
        <v>158835.5884</v>
      </c>
      <c r="K367" s="152">
        <v>106612.78</v>
      </c>
      <c r="L367" s="152">
        <v>122870.3006</v>
      </c>
    </row>
    <row r="368">
      <c r="A368" s="156">
        <v>1.5838992E9</v>
      </c>
      <c r="B368" s="156">
        <v>100608.294</v>
      </c>
      <c r="C368" s="152">
        <v>164688.3729</v>
      </c>
      <c r="D368" s="159">
        <v>206743.95</v>
      </c>
      <c r="E368" s="152">
        <v>33644.4092</v>
      </c>
      <c r="F368" s="152">
        <v>166918.5337</v>
      </c>
      <c r="G368" s="152">
        <v>10021.6049</v>
      </c>
      <c r="H368" s="152">
        <v>90920.5254</v>
      </c>
      <c r="I368" s="152">
        <v>96813.8033</v>
      </c>
      <c r="J368" s="152">
        <v>154999.9864</v>
      </c>
      <c r="K368" s="152">
        <v>107099.42</v>
      </c>
      <c r="L368" s="152">
        <v>123463.7471</v>
      </c>
    </row>
    <row r="369">
      <c r="A369" s="152">
        <v>1.5839856E9</v>
      </c>
      <c r="B369" s="152">
        <v>100608.294</v>
      </c>
      <c r="C369" s="156">
        <v>166299.913</v>
      </c>
      <c r="D369" s="160">
        <v>195240.77</v>
      </c>
      <c r="E369" s="152">
        <v>33785.7257</v>
      </c>
      <c r="F369" s="152">
        <v>158772.4821</v>
      </c>
      <c r="G369" s="152">
        <v>10031.5073</v>
      </c>
      <c r="H369" s="152">
        <v>90590.6464</v>
      </c>
      <c r="I369" s="152">
        <v>96365.6738</v>
      </c>
      <c r="J369" s="152">
        <v>155553.2841</v>
      </c>
      <c r="K369" s="152">
        <v>106654.22</v>
      </c>
      <c r="L369" s="152">
        <v>123156.9628</v>
      </c>
    </row>
    <row r="370">
      <c r="A370" s="156">
        <v>1.584072E9</v>
      </c>
      <c r="B370" s="156">
        <v>100608.294</v>
      </c>
      <c r="C370" s="152">
        <v>169223.6885</v>
      </c>
      <c r="D370" s="159">
        <v>176221.19</v>
      </c>
      <c r="E370" s="152">
        <v>33911.4157</v>
      </c>
      <c r="F370" s="152">
        <v>143557.2072</v>
      </c>
      <c r="G370" s="152">
        <v>10075.5765</v>
      </c>
      <c r="H370" s="152">
        <v>90707.8078</v>
      </c>
      <c r="I370" s="152">
        <v>95692.626</v>
      </c>
      <c r="J370" s="152">
        <v>158306.5507</v>
      </c>
      <c r="K370" s="152">
        <v>105771.1</v>
      </c>
      <c r="L370" s="152">
        <v>122314.9312</v>
      </c>
    </row>
    <row r="371">
      <c r="A371" s="152">
        <v>1.5841584E9</v>
      </c>
      <c r="B371" s="152">
        <v>100608.294</v>
      </c>
      <c r="C371" s="156">
        <v>168182.3106</v>
      </c>
      <c r="D371" s="160">
        <v>176221.19</v>
      </c>
      <c r="E371" s="152">
        <v>33403.8726</v>
      </c>
      <c r="F371" s="152">
        <v>156403.6321</v>
      </c>
      <c r="G371" s="152">
        <v>10056.2936</v>
      </c>
      <c r="H371" s="152">
        <v>90707.8078</v>
      </c>
      <c r="I371" s="152">
        <v>95032.8086</v>
      </c>
      <c r="J371" s="152">
        <v>154339.6121</v>
      </c>
      <c r="K371" s="152">
        <v>106306.2</v>
      </c>
      <c r="L371" s="152">
        <v>129158.4845</v>
      </c>
    </row>
    <row r="372">
      <c r="A372" s="156">
        <v>1.5843672E9</v>
      </c>
      <c r="B372" s="156">
        <v>100608.294</v>
      </c>
      <c r="C372" s="152">
        <v>168182.3106</v>
      </c>
      <c r="D372" s="159">
        <v>187174.9</v>
      </c>
      <c r="E372" s="152">
        <v>33570.5368</v>
      </c>
      <c r="F372" s="152">
        <v>156403.6321</v>
      </c>
      <c r="G372" s="152">
        <v>10070.4708</v>
      </c>
      <c r="H372" s="152">
        <v>90075.7117</v>
      </c>
      <c r="I372" s="152">
        <v>95478.3774</v>
      </c>
      <c r="J372" s="152">
        <v>157097.0488</v>
      </c>
      <c r="K372" s="152">
        <v>106306.2</v>
      </c>
      <c r="L372" s="152">
        <v>129158.4845</v>
      </c>
    </row>
    <row r="373">
      <c r="A373" s="156">
        <v>1.5844176E9</v>
      </c>
      <c r="B373" s="156">
        <v>100608.294</v>
      </c>
      <c r="C373" s="152">
        <v>168182.3106</v>
      </c>
      <c r="D373" s="159">
        <v>170876.66</v>
      </c>
      <c r="E373" s="152">
        <v>33807.6357</v>
      </c>
      <c r="F373" s="152">
        <v>138615.7312</v>
      </c>
      <c r="G373" s="152">
        <v>10107.3266</v>
      </c>
      <c r="H373" s="152">
        <v>89895.2373</v>
      </c>
      <c r="I373" s="152">
        <v>95529.1654</v>
      </c>
      <c r="J373" s="152">
        <v>159498.0224</v>
      </c>
      <c r="K373" s="152">
        <v>103964.46</v>
      </c>
      <c r="L373" s="152">
        <v>111978.8574</v>
      </c>
    </row>
    <row r="374">
      <c r="A374" s="152">
        <v>1.584504E9</v>
      </c>
      <c r="B374" s="152">
        <v>100608.294</v>
      </c>
      <c r="C374" s="156">
        <v>168182.3106</v>
      </c>
      <c r="D374" s="160">
        <v>176147.9</v>
      </c>
      <c r="E374" s="152">
        <v>33579.5602</v>
      </c>
      <c r="F374" s="152">
        <v>147033.4435</v>
      </c>
      <c r="G374" s="152">
        <v>10111.2227</v>
      </c>
      <c r="H374" s="152">
        <v>89849.4598</v>
      </c>
      <c r="I374" s="152">
        <v>94273.5492</v>
      </c>
      <c r="J374" s="152">
        <v>156033.941</v>
      </c>
      <c r="K374" s="152">
        <v>104330.26</v>
      </c>
      <c r="L374" s="152">
        <v>116186.1269</v>
      </c>
    </row>
    <row r="375">
      <c r="A375" s="156">
        <v>1.5845904E9</v>
      </c>
      <c r="B375" s="156">
        <v>100608.294</v>
      </c>
      <c r="C375" s="152">
        <v>168182.3106</v>
      </c>
      <c r="D375" s="159">
        <v>163690.53</v>
      </c>
      <c r="E375" s="152">
        <v>33522.04</v>
      </c>
      <c r="F375" s="152">
        <v>139177.2128</v>
      </c>
      <c r="G375" s="152">
        <v>10167.9182</v>
      </c>
      <c r="H375" s="152">
        <v>88139.4671</v>
      </c>
      <c r="I375" s="152">
        <v>93664.0931</v>
      </c>
      <c r="J375" s="152">
        <v>156472.6404</v>
      </c>
      <c r="K375" s="152">
        <v>104050.02</v>
      </c>
      <c r="L375" s="152">
        <v>116830.6328</v>
      </c>
    </row>
    <row r="376">
      <c r="A376" s="152">
        <v>1.5846768E9</v>
      </c>
      <c r="B376" s="152">
        <v>100608.294</v>
      </c>
      <c r="C376" s="156">
        <v>168182.3106</v>
      </c>
      <c r="D376" s="160">
        <v>165376.52</v>
      </c>
      <c r="E376" s="152">
        <v>33162.7943</v>
      </c>
      <c r="F376" s="152">
        <v>139485.1516</v>
      </c>
      <c r="G376" s="152">
        <v>10111.3729</v>
      </c>
      <c r="H376" s="152">
        <v>89639.8104</v>
      </c>
      <c r="I376" s="152">
        <v>91186.5771</v>
      </c>
      <c r="J376" s="152">
        <v>157198.1251</v>
      </c>
      <c r="K376" s="152">
        <v>104949.02</v>
      </c>
      <c r="L376" s="152">
        <v>118702.0141</v>
      </c>
    </row>
    <row r="377">
      <c r="A377" s="156">
        <v>1.5847632E9</v>
      </c>
      <c r="B377" s="156">
        <v>100608.294</v>
      </c>
      <c r="C377" s="152">
        <v>168182.3106</v>
      </c>
      <c r="D377" s="159">
        <v>165376.52</v>
      </c>
      <c r="E377" s="152">
        <v>33250.0824</v>
      </c>
      <c r="F377" s="152">
        <v>133389.672</v>
      </c>
      <c r="G377" s="152">
        <v>10086.7189</v>
      </c>
      <c r="H377" s="152">
        <v>89639.8104</v>
      </c>
      <c r="I377" s="152">
        <v>91541.6664</v>
      </c>
      <c r="J377" s="152">
        <v>161578.39</v>
      </c>
      <c r="K377" s="152">
        <v>105578.32</v>
      </c>
      <c r="L377" s="152">
        <v>116966.7016</v>
      </c>
    </row>
    <row r="378">
      <c r="A378" s="152">
        <v>1.584972E9</v>
      </c>
      <c r="B378" s="152">
        <v>100608.294</v>
      </c>
      <c r="C378" s="156">
        <v>168182.3106</v>
      </c>
      <c r="D378" s="160">
        <v>162437.48</v>
      </c>
      <c r="E378" s="152">
        <v>33323.7294</v>
      </c>
      <c r="F378" s="152">
        <v>133389.672</v>
      </c>
      <c r="G378" s="152">
        <v>10106.2169</v>
      </c>
      <c r="H378" s="152">
        <v>89088.7985</v>
      </c>
      <c r="I378" s="152">
        <v>91481.0622</v>
      </c>
      <c r="J378" s="152">
        <v>161578.39</v>
      </c>
      <c r="K378" s="152">
        <v>105578.32</v>
      </c>
      <c r="L378" s="152">
        <v>116966.7016</v>
      </c>
    </row>
    <row r="379">
      <c r="A379" s="152">
        <v>1.5850224E9</v>
      </c>
      <c r="B379" s="152">
        <v>100608.294</v>
      </c>
      <c r="C379" s="156">
        <v>168182.3106</v>
      </c>
      <c r="D379" s="159">
        <v>163190.56</v>
      </c>
      <c r="E379" s="152">
        <v>33237.6801</v>
      </c>
      <c r="F379" s="152">
        <v>129653.2312</v>
      </c>
      <c r="G379" s="152">
        <v>10090.0641</v>
      </c>
      <c r="H379" s="152">
        <v>90213.6836</v>
      </c>
      <c r="I379" s="152">
        <v>92116.1258</v>
      </c>
      <c r="J379" s="152">
        <v>165393.5313</v>
      </c>
      <c r="K379" s="152">
        <v>106030.3</v>
      </c>
      <c r="L379" s="152">
        <v>118858.5808</v>
      </c>
    </row>
    <row r="380">
      <c r="A380" s="156">
        <v>1.5851088E9</v>
      </c>
      <c r="B380" s="156">
        <v>100608.294</v>
      </c>
      <c r="C380" s="152">
        <v>164450.0291</v>
      </c>
      <c r="D380" s="160">
        <v>177854.41</v>
      </c>
      <c r="E380" s="152">
        <v>33062.2266</v>
      </c>
      <c r="F380" s="152">
        <v>141715.1586</v>
      </c>
      <c r="G380" s="152">
        <v>10058.623</v>
      </c>
      <c r="H380" s="152">
        <v>90803.1685</v>
      </c>
      <c r="I380" s="152">
        <v>92412.318</v>
      </c>
      <c r="J380" s="152">
        <v>161112.0879</v>
      </c>
      <c r="K380" s="152">
        <v>107136.04</v>
      </c>
      <c r="L380" s="152">
        <v>122056.7638</v>
      </c>
    </row>
    <row r="381">
      <c r="A381" s="152">
        <v>1.5851952E9</v>
      </c>
      <c r="B381" s="152">
        <v>100608.294</v>
      </c>
      <c r="C381" s="156">
        <v>158555.9494</v>
      </c>
      <c r="D381" s="159">
        <v>179339.78</v>
      </c>
      <c r="E381" s="152">
        <v>33064.3237</v>
      </c>
      <c r="F381" s="152">
        <v>143623.473</v>
      </c>
      <c r="G381" s="152">
        <v>10057.7038</v>
      </c>
      <c r="H381" s="152">
        <v>90665.5199</v>
      </c>
      <c r="I381" s="152">
        <v>93180.9668</v>
      </c>
      <c r="J381" s="152">
        <v>159443.0789</v>
      </c>
      <c r="K381" s="152">
        <v>106867.18</v>
      </c>
      <c r="L381" s="152">
        <v>120004.3223</v>
      </c>
    </row>
    <row r="382">
      <c r="A382" s="156">
        <v>1.5852816E9</v>
      </c>
      <c r="B382" s="156">
        <v>100608.294</v>
      </c>
      <c r="C382" s="152">
        <v>155681.6611</v>
      </c>
      <c r="D382" s="160">
        <v>189735.79</v>
      </c>
      <c r="E382" s="152">
        <v>33302.0904</v>
      </c>
      <c r="F382" s="152">
        <v>152141.0418</v>
      </c>
      <c r="G382" s="152">
        <v>10009.1307</v>
      </c>
      <c r="H382" s="152">
        <v>92729.4298</v>
      </c>
      <c r="I382" s="152">
        <v>94540.7187</v>
      </c>
      <c r="J382" s="152">
        <v>157293.0205</v>
      </c>
      <c r="K382" s="152">
        <v>107262.08</v>
      </c>
      <c r="L382" s="152">
        <v>124902.1723</v>
      </c>
    </row>
    <row r="383">
      <c r="A383" s="152">
        <v>1.585368E9</v>
      </c>
      <c r="B383" s="152">
        <v>100608.294</v>
      </c>
      <c r="C383" s="156">
        <v>160682.5884</v>
      </c>
      <c r="D383" s="159">
        <v>189735.79</v>
      </c>
      <c r="E383" s="152">
        <v>33549.3161</v>
      </c>
      <c r="F383" s="152">
        <v>147520.4112</v>
      </c>
      <c r="G383" s="152">
        <v>9980.2982</v>
      </c>
      <c r="H383" s="152">
        <v>92729.4298</v>
      </c>
      <c r="I383" s="152">
        <v>95340.8656</v>
      </c>
      <c r="J383" s="152">
        <v>159007.0062</v>
      </c>
      <c r="K383" s="152">
        <v>106604.28</v>
      </c>
      <c r="L383" s="152">
        <v>121082.3662</v>
      </c>
    </row>
    <row r="384">
      <c r="A384" s="156">
        <v>1.5855768E9</v>
      </c>
      <c r="B384" s="156">
        <v>100608.294</v>
      </c>
      <c r="C384" s="152">
        <v>160682.5884</v>
      </c>
      <c r="D384" s="160">
        <v>185844.87</v>
      </c>
      <c r="E384" s="152">
        <v>33651.9128</v>
      </c>
      <c r="F384" s="152">
        <v>147520.4112</v>
      </c>
      <c r="G384" s="152">
        <v>9987.1018</v>
      </c>
      <c r="H384" s="152">
        <v>94213.4471</v>
      </c>
      <c r="I384" s="152">
        <v>95300.3248</v>
      </c>
      <c r="J384" s="152">
        <v>159727.6891</v>
      </c>
      <c r="K384" s="152">
        <v>106604.28</v>
      </c>
      <c r="L384" s="152">
        <v>121082.3662</v>
      </c>
    </row>
    <row r="385">
      <c r="A385" s="156">
        <v>1.5856272E9</v>
      </c>
      <c r="B385" s="156">
        <v>100608.294</v>
      </c>
      <c r="C385" s="152">
        <v>159537.5577</v>
      </c>
      <c r="D385" s="160">
        <v>190971.7</v>
      </c>
      <c r="E385" s="152">
        <v>33694.6293</v>
      </c>
      <c r="F385" s="152">
        <v>152257.932</v>
      </c>
      <c r="G385" s="152">
        <v>9997.6491</v>
      </c>
      <c r="H385" s="152">
        <v>93654.8736</v>
      </c>
      <c r="I385" s="152">
        <v>94382.3963</v>
      </c>
      <c r="J385" s="152">
        <v>157885.2218</v>
      </c>
      <c r="K385" s="152">
        <v>106884.78</v>
      </c>
      <c r="L385" s="152">
        <v>125246.2524</v>
      </c>
    </row>
    <row r="386">
      <c r="A386" s="152">
        <v>1.5857136E9</v>
      </c>
      <c r="B386" s="152">
        <v>100608.294</v>
      </c>
      <c r="C386" s="156">
        <v>157054.5181</v>
      </c>
      <c r="D386" s="159">
        <v>186268.01</v>
      </c>
      <c r="E386" s="152">
        <v>33844.5708</v>
      </c>
      <c r="F386" s="152">
        <v>149991.0654</v>
      </c>
      <c r="G386" s="152">
        <v>9999.7764</v>
      </c>
      <c r="H386" s="152">
        <v>94161.7513</v>
      </c>
      <c r="I386" s="152">
        <v>94356.7916</v>
      </c>
      <c r="J386" s="152">
        <v>157238.5059</v>
      </c>
      <c r="K386" s="152">
        <v>106643.33</v>
      </c>
      <c r="L386" s="152">
        <v>124944.3547</v>
      </c>
    </row>
    <row r="387">
      <c r="A387" s="156">
        <v>1.5858E9</v>
      </c>
      <c r="B387" s="156">
        <v>100608.294</v>
      </c>
      <c r="C387" s="152">
        <v>155571.1144</v>
      </c>
      <c r="D387" s="160">
        <v>179783.06</v>
      </c>
      <c r="E387" s="152">
        <v>33994.9223</v>
      </c>
      <c r="F387" s="152">
        <v>150071.1043</v>
      </c>
      <c r="G387" s="152">
        <v>10013.9184</v>
      </c>
      <c r="H387" s="152">
        <v>94282.9706</v>
      </c>
      <c r="I387" s="152">
        <v>93719.6613</v>
      </c>
      <c r="J387" s="152">
        <v>159709.7473</v>
      </c>
      <c r="K387" s="152">
        <v>106074.23</v>
      </c>
      <c r="L387" s="152">
        <v>122332.7795</v>
      </c>
    </row>
    <row r="388">
      <c r="A388" s="152">
        <v>1.5858864E9</v>
      </c>
      <c r="B388" s="152">
        <v>100608.294</v>
      </c>
      <c r="C388" s="156">
        <v>153348.498</v>
      </c>
      <c r="D388" s="159">
        <v>184829.14</v>
      </c>
      <c r="E388" s="152">
        <v>33777.1205</v>
      </c>
      <c r="F388" s="152">
        <v>150378.9099</v>
      </c>
      <c r="G388" s="152">
        <v>10008.0349</v>
      </c>
      <c r="H388" s="152">
        <v>94271.3038</v>
      </c>
      <c r="I388" s="152">
        <v>92819.2294</v>
      </c>
      <c r="J388" s="152">
        <v>159789.8371</v>
      </c>
      <c r="K388" s="152">
        <v>105985.4</v>
      </c>
      <c r="L388" s="152">
        <v>123741.9847</v>
      </c>
    </row>
    <row r="389">
      <c r="A389" s="156">
        <v>1.5859728E9</v>
      </c>
      <c r="B389" s="156">
        <v>100608.294</v>
      </c>
      <c r="C389" s="152">
        <v>153622.1797</v>
      </c>
      <c r="D389" s="160">
        <v>184829.14</v>
      </c>
      <c r="E389" s="152">
        <v>33825.7203</v>
      </c>
      <c r="F389" s="152">
        <v>150390.1518</v>
      </c>
      <c r="G389" s="152">
        <v>10026.6017</v>
      </c>
      <c r="H389" s="152">
        <v>94271.3038</v>
      </c>
      <c r="I389" s="152">
        <v>92473.9927</v>
      </c>
      <c r="J389" s="152">
        <v>160719.8334</v>
      </c>
      <c r="K389" s="152">
        <v>105732.77</v>
      </c>
      <c r="L389" s="152">
        <v>123135.1197</v>
      </c>
    </row>
    <row r="390">
      <c r="A390" s="152">
        <v>1.5861816E9</v>
      </c>
      <c r="B390" s="152">
        <v>100608.294</v>
      </c>
      <c r="C390" s="156">
        <v>153622.1797</v>
      </c>
      <c r="D390" s="159">
        <v>182818.4</v>
      </c>
      <c r="E390" s="152">
        <v>33807.1945</v>
      </c>
      <c r="F390" s="152">
        <v>150390.1518</v>
      </c>
      <c r="G390" s="152">
        <v>10031.703</v>
      </c>
      <c r="H390" s="152">
        <v>94064.262</v>
      </c>
      <c r="I390" s="152">
        <v>92473.1392</v>
      </c>
      <c r="J390" s="152">
        <v>159130.0247</v>
      </c>
      <c r="K390" s="152">
        <v>105732.77</v>
      </c>
      <c r="L390" s="152">
        <v>123135.1197</v>
      </c>
    </row>
    <row r="391">
      <c r="A391" s="152">
        <v>1.586232E9</v>
      </c>
      <c r="B391" s="152">
        <v>100608.294</v>
      </c>
      <c r="C391" s="156">
        <v>154723.8618</v>
      </c>
      <c r="D391" s="159">
        <v>195295.68</v>
      </c>
      <c r="E391" s="152">
        <v>33771.4821</v>
      </c>
      <c r="F391" s="152">
        <v>150790.8122</v>
      </c>
      <c r="G391" s="152">
        <v>10001.3732</v>
      </c>
      <c r="H391" s="152">
        <v>94057.2851</v>
      </c>
      <c r="I391" s="152">
        <v>92416.8088</v>
      </c>
      <c r="J391" s="152">
        <v>158758.6512</v>
      </c>
      <c r="K391" s="152">
        <v>106449.08</v>
      </c>
      <c r="L391" s="152">
        <v>127363.76</v>
      </c>
    </row>
    <row r="392">
      <c r="A392" s="156">
        <v>1.5863184E9</v>
      </c>
      <c r="B392" s="156">
        <v>100608.294</v>
      </c>
      <c r="C392" s="152">
        <v>155531.0677</v>
      </c>
      <c r="D392" s="160">
        <v>194546.62</v>
      </c>
      <c r="E392" s="152">
        <v>33843.2383</v>
      </c>
      <c r="F392" s="152">
        <v>150906.9592</v>
      </c>
      <c r="G392" s="152">
        <v>9985.3775</v>
      </c>
      <c r="H392" s="152">
        <v>94045.0454</v>
      </c>
      <c r="I392" s="152">
        <v>93225.4906</v>
      </c>
      <c r="J392" s="152">
        <v>157882.169</v>
      </c>
      <c r="K392" s="152">
        <v>106655.72</v>
      </c>
      <c r="L392" s="152">
        <v>131822.3856</v>
      </c>
    </row>
    <row r="393">
      <c r="A393" s="152">
        <v>1.5864048E9</v>
      </c>
      <c r="B393" s="152">
        <v>102866.448</v>
      </c>
      <c r="C393" s="156">
        <v>155690.1313</v>
      </c>
      <c r="D393" s="159">
        <v>199541.29</v>
      </c>
      <c r="E393" s="152">
        <v>33812.9066</v>
      </c>
      <c r="F393" s="152">
        <v>151083.4004</v>
      </c>
      <c r="G393" s="152">
        <v>9966.3049</v>
      </c>
      <c r="H393" s="152">
        <v>94039.3673</v>
      </c>
      <c r="I393" s="152">
        <v>92939.1447</v>
      </c>
      <c r="J393" s="152">
        <v>156374.0127</v>
      </c>
      <c r="K393" s="152">
        <v>106999.07</v>
      </c>
      <c r="L393" s="152">
        <v>132027.9404</v>
      </c>
    </row>
    <row r="394">
      <c r="A394" s="156">
        <v>1.5864912E9</v>
      </c>
      <c r="B394" s="156">
        <v>104442.4527</v>
      </c>
      <c r="C394" s="152">
        <v>153347.3937</v>
      </c>
      <c r="D394" s="160">
        <v>203887.49</v>
      </c>
      <c r="E394" s="152">
        <v>33744.4401</v>
      </c>
      <c r="F394" s="152">
        <v>152263.3639</v>
      </c>
      <c r="G394" s="152">
        <v>9950.0441</v>
      </c>
      <c r="H394" s="152">
        <v>94046.1658</v>
      </c>
      <c r="I394" s="152">
        <v>93475.9899</v>
      </c>
      <c r="J394" s="152">
        <v>156584.2376</v>
      </c>
      <c r="K394" s="152">
        <v>107056.4</v>
      </c>
      <c r="L394" s="152">
        <v>133077.8703</v>
      </c>
    </row>
    <row r="395">
      <c r="A395" s="152">
        <v>1.5867864E9</v>
      </c>
      <c r="B395" s="152">
        <v>104442.4527</v>
      </c>
      <c r="C395" s="156">
        <v>153347.3937</v>
      </c>
      <c r="D395" s="159">
        <v>203887.49</v>
      </c>
      <c r="E395" s="152">
        <v>33844.3158</v>
      </c>
      <c r="F395" s="152">
        <v>152263.3639</v>
      </c>
      <c r="G395" s="152">
        <v>9943.042</v>
      </c>
      <c r="H395" s="152">
        <v>94085.8513</v>
      </c>
      <c r="I395" s="152">
        <v>93549.3901</v>
      </c>
      <c r="J395" s="152">
        <v>156584.2376</v>
      </c>
      <c r="K395" s="152">
        <v>107056.4</v>
      </c>
      <c r="L395" s="152">
        <v>133077.8703</v>
      </c>
    </row>
    <row r="396">
      <c r="A396" s="152">
        <v>1.5868368E9</v>
      </c>
      <c r="B396" s="152">
        <v>103482.4882</v>
      </c>
      <c r="C396" s="156">
        <v>155961.904</v>
      </c>
      <c r="D396" s="159">
        <v>202644.44</v>
      </c>
      <c r="E396" s="152">
        <v>34027.5741</v>
      </c>
      <c r="F396" s="152">
        <v>151861.1817</v>
      </c>
      <c r="G396" s="152">
        <v>9949.3681</v>
      </c>
      <c r="H396" s="152">
        <v>94089.7728</v>
      </c>
      <c r="I396" s="152">
        <v>93449.5317</v>
      </c>
      <c r="J396" s="152">
        <v>157193.1473</v>
      </c>
      <c r="K396" s="152">
        <v>107031.2</v>
      </c>
      <c r="L396" s="152">
        <v>133497.0113</v>
      </c>
    </row>
    <row r="397">
      <c r="A397" s="156">
        <v>1.5869232E9</v>
      </c>
      <c r="B397" s="156">
        <v>105528.9964</v>
      </c>
      <c r="C397" s="152">
        <v>157349.746</v>
      </c>
      <c r="D397" s="160">
        <v>208504.56</v>
      </c>
      <c r="E397" s="152">
        <v>34167.387</v>
      </c>
      <c r="F397" s="152">
        <v>151887.175</v>
      </c>
      <c r="G397" s="152">
        <v>9949.362</v>
      </c>
      <c r="H397" s="152">
        <v>94127.1547</v>
      </c>
      <c r="I397" s="152">
        <v>93990.6444</v>
      </c>
      <c r="J397" s="152">
        <v>156507.0485</v>
      </c>
      <c r="K397" s="152">
        <v>107244.14</v>
      </c>
      <c r="L397" s="152">
        <v>134016.2085</v>
      </c>
    </row>
    <row r="398">
      <c r="A398" s="152">
        <v>1.5870096E9</v>
      </c>
      <c r="B398" s="152">
        <v>105528.9964</v>
      </c>
      <c r="C398" s="156">
        <v>159094.676</v>
      </c>
      <c r="D398" s="159">
        <v>205728.82</v>
      </c>
      <c r="E398" s="152">
        <v>34187.6406</v>
      </c>
      <c r="F398" s="152">
        <v>152346.8409</v>
      </c>
      <c r="G398" s="152">
        <v>9912.249</v>
      </c>
      <c r="H398" s="152">
        <v>94127.4762</v>
      </c>
      <c r="I398" s="152">
        <v>93311.6931</v>
      </c>
      <c r="J398" s="152">
        <v>158056.8839</v>
      </c>
      <c r="K398" s="152">
        <v>107168.54</v>
      </c>
      <c r="L398" s="152">
        <v>133935.1011</v>
      </c>
    </row>
    <row r="399">
      <c r="A399" s="156">
        <v>1.587096E9</v>
      </c>
      <c r="B399" s="156">
        <v>105528.9964</v>
      </c>
      <c r="C399" s="152">
        <v>160677.3636</v>
      </c>
      <c r="D399" s="160">
        <v>207248.63</v>
      </c>
      <c r="E399" s="152">
        <v>34160.1919</v>
      </c>
      <c r="F399" s="152">
        <v>152441.0938</v>
      </c>
      <c r="G399" s="152">
        <v>9926.5208</v>
      </c>
      <c r="H399" s="152">
        <v>94120.0471</v>
      </c>
      <c r="I399" s="152">
        <v>92927.6226</v>
      </c>
      <c r="J399" s="152">
        <v>158513.6451</v>
      </c>
      <c r="K399" s="152">
        <v>107123.18</v>
      </c>
      <c r="L399" s="152">
        <v>134005.064</v>
      </c>
    </row>
    <row r="400">
      <c r="A400" s="152">
        <v>1.5871824E9</v>
      </c>
      <c r="B400" s="152">
        <v>105528.9964</v>
      </c>
      <c r="C400" s="156">
        <v>160675.8483</v>
      </c>
      <c r="D400" s="159">
        <v>207248.63</v>
      </c>
      <c r="E400" s="152">
        <v>34234.2774</v>
      </c>
      <c r="F400" s="152">
        <v>152310.1955</v>
      </c>
      <c r="G400" s="152">
        <v>9931.7558</v>
      </c>
      <c r="H400" s="152">
        <v>94120.0471</v>
      </c>
      <c r="I400" s="152">
        <v>93056.9263</v>
      </c>
      <c r="J400" s="152">
        <v>156376.6666</v>
      </c>
      <c r="K400" s="152">
        <v>107879.64</v>
      </c>
      <c r="L400" s="152">
        <v>134419.9611</v>
      </c>
    </row>
    <row r="401">
      <c r="A401" s="156">
        <v>1.5873912E9</v>
      </c>
      <c r="B401" s="156">
        <v>105528.9964</v>
      </c>
      <c r="C401" s="152">
        <v>160675.8483</v>
      </c>
      <c r="D401" s="160">
        <v>210324.19</v>
      </c>
      <c r="E401" s="152">
        <v>34180.3648</v>
      </c>
      <c r="F401" s="152">
        <v>152310.1955</v>
      </c>
      <c r="G401" s="152">
        <v>9923.3527</v>
      </c>
      <c r="H401" s="152">
        <v>93871.946</v>
      </c>
      <c r="I401" s="152">
        <v>92971.5773</v>
      </c>
      <c r="J401" s="152">
        <v>157204.0788</v>
      </c>
      <c r="K401" s="152">
        <v>107879.64</v>
      </c>
      <c r="L401" s="152">
        <v>134419.9611</v>
      </c>
    </row>
    <row r="402">
      <c r="A402" s="156">
        <v>1.5874416E9</v>
      </c>
      <c r="B402" s="156">
        <v>105528.9964</v>
      </c>
      <c r="C402" s="152">
        <v>165146.7329</v>
      </c>
      <c r="D402" s="160">
        <v>207849.2</v>
      </c>
      <c r="E402" s="152">
        <v>34226.8715</v>
      </c>
      <c r="F402" s="152">
        <v>152154.5926</v>
      </c>
      <c r="G402" s="152">
        <v>9932.4272</v>
      </c>
      <c r="H402" s="152">
        <v>93579.924</v>
      </c>
      <c r="I402" s="152">
        <v>92971.5773</v>
      </c>
      <c r="J402" s="152">
        <v>157724.1381</v>
      </c>
      <c r="K402" s="152">
        <v>107508.87</v>
      </c>
      <c r="L402" s="152">
        <v>134952.4233</v>
      </c>
    </row>
    <row r="403">
      <c r="A403" s="152">
        <v>1.587528E9</v>
      </c>
      <c r="B403" s="152">
        <v>105528.9964</v>
      </c>
      <c r="C403" s="156">
        <v>164199.1043</v>
      </c>
      <c r="D403" s="159">
        <v>202516.47</v>
      </c>
      <c r="E403" s="152">
        <v>34261.1462</v>
      </c>
      <c r="F403" s="152">
        <v>152244.9793</v>
      </c>
      <c r="G403" s="152">
        <v>9939.6718</v>
      </c>
      <c r="H403" s="152">
        <v>92579.7987</v>
      </c>
      <c r="I403" s="152">
        <v>92908.8458</v>
      </c>
      <c r="J403" s="152">
        <v>158831.5886</v>
      </c>
      <c r="K403" s="152">
        <v>106903.5</v>
      </c>
      <c r="L403" s="152">
        <v>134215.071</v>
      </c>
    </row>
    <row r="404">
      <c r="A404" s="156">
        <v>1.5876144E9</v>
      </c>
      <c r="B404" s="156">
        <v>105528.9964</v>
      </c>
      <c r="C404" s="152">
        <v>165772.8256</v>
      </c>
      <c r="D404" s="160">
        <v>207060.62</v>
      </c>
      <c r="E404" s="152">
        <v>34249.3145</v>
      </c>
      <c r="F404" s="152">
        <v>152204.0017</v>
      </c>
      <c r="G404" s="152">
        <v>9936.4053</v>
      </c>
      <c r="H404" s="152">
        <v>92950.6019</v>
      </c>
      <c r="I404" s="152">
        <v>92479.9671</v>
      </c>
      <c r="J404" s="152">
        <v>158564.0561</v>
      </c>
      <c r="K404" s="152">
        <v>107177.37</v>
      </c>
      <c r="L404" s="152">
        <v>134846.3489</v>
      </c>
    </row>
    <row r="405">
      <c r="A405" s="152">
        <v>1.5877008E9</v>
      </c>
      <c r="B405" s="152">
        <v>105528.9964</v>
      </c>
      <c r="C405" s="156">
        <v>166498.6367</v>
      </c>
      <c r="D405" s="159">
        <v>207949.62</v>
      </c>
      <c r="E405" s="152">
        <v>34248.5308</v>
      </c>
      <c r="F405" s="152">
        <v>152407.2589</v>
      </c>
      <c r="G405" s="152">
        <v>9942.0828</v>
      </c>
      <c r="H405" s="152">
        <v>93108.5559</v>
      </c>
      <c r="I405" s="152">
        <v>92208.5573</v>
      </c>
      <c r="J405" s="152">
        <v>158989.5315</v>
      </c>
      <c r="K405" s="152">
        <v>107154.42</v>
      </c>
      <c r="L405" s="152">
        <v>134813.2249</v>
      </c>
    </row>
    <row r="406">
      <c r="A406" s="156">
        <v>1.5877872E9</v>
      </c>
      <c r="B406" s="156">
        <v>105528.9964</v>
      </c>
      <c r="C406" s="152">
        <v>167342.3028</v>
      </c>
      <c r="D406" s="160">
        <v>207949.62</v>
      </c>
      <c r="E406" s="152">
        <v>34290.2089</v>
      </c>
      <c r="F406" s="152">
        <v>152363.7038</v>
      </c>
      <c r="G406" s="152">
        <v>9947.603</v>
      </c>
      <c r="H406" s="152">
        <v>93108.5559</v>
      </c>
      <c r="I406" s="152">
        <v>92624.2069</v>
      </c>
      <c r="J406" s="152">
        <v>158051.8207</v>
      </c>
      <c r="K406" s="152">
        <v>107302.83</v>
      </c>
      <c r="L406" s="152">
        <v>135059.0238</v>
      </c>
    </row>
    <row r="407">
      <c r="A407" s="152">
        <v>1.587996E9</v>
      </c>
      <c r="B407" s="152">
        <v>105528.9964</v>
      </c>
      <c r="C407" s="156">
        <v>167342.3028</v>
      </c>
      <c r="D407" s="159">
        <v>210428.96</v>
      </c>
      <c r="E407" s="152">
        <v>34284.5458</v>
      </c>
      <c r="F407" s="152">
        <v>152363.7038</v>
      </c>
      <c r="G407" s="152">
        <v>9949.1452</v>
      </c>
      <c r="H407" s="152">
        <v>93517.6728</v>
      </c>
      <c r="I407" s="152">
        <v>92603.2964</v>
      </c>
      <c r="J407" s="152">
        <v>160332.1175</v>
      </c>
      <c r="K407" s="152">
        <v>107302.83</v>
      </c>
      <c r="L407" s="152">
        <v>135059.0238</v>
      </c>
    </row>
    <row r="408">
      <c r="A408" s="152">
        <v>1.5880464E9</v>
      </c>
      <c r="B408" s="152">
        <v>105528.9964</v>
      </c>
      <c r="C408" s="156">
        <v>170226.683</v>
      </c>
      <c r="D408" s="159">
        <v>211626.38</v>
      </c>
      <c r="E408" s="152">
        <v>34344.0214</v>
      </c>
      <c r="F408" s="152">
        <v>151948.292</v>
      </c>
      <c r="G408" s="152">
        <v>9963.9719</v>
      </c>
      <c r="H408" s="152">
        <v>93436.7587</v>
      </c>
      <c r="I408" s="152">
        <v>92636.5825</v>
      </c>
      <c r="J408" s="152">
        <v>159729.5778</v>
      </c>
      <c r="K408" s="152">
        <v>107932.17</v>
      </c>
      <c r="L408" s="152">
        <v>135065.2152</v>
      </c>
    </row>
    <row r="409">
      <c r="A409" s="156">
        <v>1.5881328E9</v>
      </c>
      <c r="B409" s="156">
        <v>105528.9964</v>
      </c>
      <c r="C409" s="152">
        <v>163954.0764</v>
      </c>
      <c r="D409" s="160">
        <v>211171.77</v>
      </c>
      <c r="E409" s="152">
        <v>34433.7064</v>
      </c>
      <c r="F409" s="152">
        <v>152299.7763</v>
      </c>
      <c r="G409" s="152">
        <v>9979.2778</v>
      </c>
      <c r="H409" s="152">
        <v>94061.2215</v>
      </c>
      <c r="I409" s="152">
        <v>92704.8617</v>
      </c>
      <c r="J409" s="152">
        <v>155054.7591</v>
      </c>
      <c r="K409" s="152">
        <v>107808.75</v>
      </c>
      <c r="L409" s="152">
        <v>134923.1224</v>
      </c>
    </row>
    <row r="410">
      <c r="A410" s="152">
        <v>1.5882192E9</v>
      </c>
      <c r="B410" s="152">
        <v>105528.9964</v>
      </c>
      <c r="C410" s="156">
        <v>164055.6237</v>
      </c>
      <c r="D410" s="159">
        <v>216163.23</v>
      </c>
      <c r="E410" s="152">
        <v>34416.0797</v>
      </c>
      <c r="F410" s="152">
        <v>152369.5577</v>
      </c>
      <c r="G410" s="152">
        <v>9999.1831</v>
      </c>
      <c r="H410" s="152">
        <v>94098.9275</v>
      </c>
      <c r="I410" s="152">
        <v>93086.7985</v>
      </c>
      <c r="J410" s="152">
        <v>154838.5572</v>
      </c>
      <c r="K410" s="152">
        <v>107999.46</v>
      </c>
      <c r="L410" s="152">
        <v>135206.3793</v>
      </c>
    </row>
    <row r="411">
      <c r="A411" s="156">
        <v>1.5883056E9</v>
      </c>
      <c r="B411" s="156">
        <v>105528.9964</v>
      </c>
      <c r="C411" s="152">
        <v>164483.1888</v>
      </c>
      <c r="D411" s="160">
        <v>212663.14</v>
      </c>
      <c r="E411" s="152">
        <v>34349.6779</v>
      </c>
      <c r="F411" s="152">
        <v>152215.9426</v>
      </c>
      <c r="G411" s="152">
        <v>9966.192</v>
      </c>
      <c r="H411" s="152">
        <v>93968.2519</v>
      </c>
      <c r="I411" s="152">
        <v>93663.331</v>
      </c>
      <c r="J411" s="152">
        <v>153779.0106</v>
      </c>
      <c r="K411" s="152">
        <v>109522.52</v>
      </c>
      <c r="L411" s="152">
        <v>135394.2886</v>
      </c>
    </row>
    <row r="412">
      <c r="A412" s="152">
        <v>1.588392E9</v>
      </c>
      <c r="B412" s="152">
        <v>105528.9964</v>
      </c>
      <c r="C412" s="156">
        <v>162961.7085</v>
      </c>
      <c r="D412" s="159">
        <v>212663.14</v>
      </c>
      <c r="E412" s="152">
        <v>34431.8221</v>
      </c>
      <c r="F412" s="152">
        <v>152197.4719</v>
      </c>
      <c r="G412" s="152">
        <v>9950.5286</v>
      </c>
      <c r="H412" s="152">
        <v>93968.2519</v>
      </c>
      <c r="I412" s="152">
        <v>93957.3583</v>
      </c>
      <c r="J412" s="152">
        <v>149160.4564</v>
      </c>
      <c r="K412" s="152">
        <v>109869.58</v>
      </c>
      <c r="L412" s="152">
        <v>134453.3618</v>
      </c>
    </row>
    <row r="413">
      <c r="A413" s="156">
        <v>1.5886008E9</v>
      </c>
      <c r="B413" s="156">
        <v>105528.9964</v>
      </c>
      <c r="C413" s="152">
        <v>162961.7085</v>
      </c>
      <c r="D413" s="160">
        <v>208217.25</v>
      </c>
      <c r="E413" s="152">
        <v>34478.4469</v>
      </c>
      <c r="F413" s="152">
        <v>152197.4719</v>
      </c>
      <c r="G413" s="152">
        <v>9941.0562</v>
      </c>
      <c r="H413" s="152">
        <v>93888.0843</v>
      </c>
      <c r="I413" s="152">
        <v>93799.4626</v>
      </c>
      <c r="J413" s="152">
        <v>150751.6935</v>
      </c>
      <c r="K413" s="152">
        <v>109869.58</v>
      </c>
      <c r="L413" s="152">
        <v>134453.3618</v>
      </c>
    </row>
    <row r="414">
      <c r="A414" s="156">
        <v>1.5886512E9</v>
      </c>
      <c r="B414" s="156">
        <v>105528.9964</v>
      </c>
      <c r="C414" s="152">
        <v>170252.2597</v>
      </c>
      <c r="D414" s="160">
        <v>208669.92</v>
      </c>
      <c r="E414" s="152">
        <v>34517.9881</v>
      </c>
      <c r="F414" s="152">
        <v>152293.672</v>
      </c>
      <c r="G414" s="152">
        <v>9945.9825</v>
      </c>
      <c r="H414" s="152">
        <v>94186.4828</v>
      </c>
      <c r="I414" s="152">
        <v>93307.8524</v>
      </c>
      <c r="J414" s="152">
        <v>153181.7018</v>
      </c>
      <c r="K414" s="152">
        <v>110284.64</v>
      </c>
      <c r="L414" s="152">
        <v>133867.2661</v>
      </c>
    </row>
    <row r="415">
      <c r="A415" s="152">
        <v>1.5887376E9</v>
      </c>
      <c r="B415" s="152">
        <v>105528.9964</v>
      </c>
      <c r="C415" s="156">
        <v>180097.807</v>
      </c>
      <c r="D415" s="159">
        <v>210317.83</v>
      </c>
      <c r="E415" s="152">
        <v>34602.1087</v>
      </c>
      <c r="F415" s="152">
        <v>152207.6785</v>
      </c>
      <c r="G415" s="152">
        <v>9941.0968</v>
      </c>
      <c r="H415" s="152">
        <v>94823.5233</v>
      </c>
      <c r="I415" s="152">
        <v>92757.3514</v>
      </c>
      <c r="J415" s="152">
        <v>155346.4021</v>
      </c>
      <c r="K415" s="152">
        <v>110432.55</v>
      </c>
      <c r="L415" s="152">
        <v>133455.6771</v>
      </c>
    </row>
    <row r="416">
      <c r="A416" s="156">
        <v>1.588824E9</v>
      </c>
      <c r="B416" s="156">
        <v>105528.9964</v>
      </c>
      <c r="C416" s="152">
        <v>186199.6048</v>
      </c>
      <c r="D416" s="160">
        <v>207297.89</v>
      </c>
      <c r="E416" s="152">
        <v>34777.5375</v>
      </c>
      <c r="F416" s="152">
        <v>151774.8944</v>
      </c>
      <c r="G416" s="152">
        <v>9929.7459</v>
      </c>
      <c r="H416" s="152">
        <v>95176.0916</v>
      </c>
      <c r="I416" s="152">
        <v>92411.2612</v>
      </c>
      <c r="J416" s="152">
        <v>155698.8855</v>
      </c>
      <c r="K416" s="152">
        <v>110506.75</v>
      </c>
      <c r="L416" s="152">
        <v>131981.2152</v>
      </c>
    </row>
    <row r="417">
      <c r="A417" s="152">
        <v>1.5889104E9</v>
      </c>
      <c r="B417" s="152">
        <v>105528.9964</v>
      </c>
      <c r="C417" s="156">
        <v>185837.6145</v>
      </c>
      <c r="D417" s="159">
        <v>211482.72</v>
      </c>
      <c r="E417" s="152">
        <v>34630.6388</v>
      </c>
      <c r="F417" s="152">
        <v>152095.4062</v>
      </c>
      <c r="G417" s="152">
        <v>9955.7508</v>
      </c>
      <c r="H417" s="152">
        <v>94760.8936</v>
      </c>
      <c r="I417" s="152">
        <v>92735.5874</v>
      </c>
      <c r="J417" s="152">
        <v>157119.3876</v>
      </c>
      <c r="K417" s="152">
        <v>110654.62</v>
      </c>
      <c r="L417" s="152">
        <v>132883.7416</v>
      </c>
    </row>
    <row r="418">
      <c r="A418" s="156">
        <v>1.5889968E9</v>
      </c>
      <c r="B418" s="156">
        <v>105528.9964</v>
      </c>
      <c r="C418" s="152">
        <v>186159.4164</v>
      </c>
      <c r="D418" s="160">
        <v>211482.72</v>
      </c>
      <c r="E418" s="152">
        <v>34569.7577</v>
      </c>
      <c r="F418" s="152">
        <v>151814.196</v>
      </c>
      <c r="G418" s="152">
        <v>9961.2412</v>
      </c>
      <c r="H418" s="152">
        <v>94760.8936</v>
      </c>
      <c r="I418" s="152">
        <v>92753.9374</v>
      </c>
      <c r="J418" s="152">
        <v>158794.88</v>
      </c>
      <c r="K418" s="152">
        <v>110712.39</v>
      </c>
      <c r="L418" s="152">
        <v>133107.546</v>
      </c>
    </row>
    <row r="419">
      <c r="A419" s="152">
        <v>1.5892056E9</v>
      </c>
      <c r="B419" s="152">
        <v>105528.9964</v>
      </c>
      <c r="C419" s="156">
        <v>186159.4164</v>
      </c>
      <c r="D419" s="159">
        <v>213601.58</v>
      </c>
      <c r="E419" s="152">
        <v>34524.4382</v>
      </c>
      <c r="F419" s="152">
        <v>151814.196</v>
      </c>
      <c r="G419" s="152">
        <v>9957.8621</v>
      </c>
      <c r="H419" s="152">
        <v>94371.238</v>
      </c>
      <c r="I419" s="152">
        <v>92748.8164</v>
      </c>
      <c r="J419" s="152">
        <v>160646.0866</v>
      </c>
      <c r="K419" s="152">
        <v>110712.39</v>
      </c>
      <c r="L419" s="152">
        <v>133107.546</v>
      </c>
    </row>
    <row r="420">
      <c r="A420" s="152">
        <v>1.589256E9</v>
      </c>
      <c r="B420" s="152">
        <v>105528.9964</v>
      </c>
      <c r="C420" s="156">
        <v>190641.1173</v>
      </c>
      <c r="D420" s="159">
        <v>212825.98</v>
      </c>
      <c r="E420" s="152">
        <v>34385.7231</v>
      </c>
      <c r="F420" s="152">
        <v>151503.8908</v>
      </c>
      <c r="G420" s="152">
        <v>9943.0774</v>
      </c>
      <c r="H420" s="152">
        <v>93709.0012</v>
      </c>
      <c r="I420" s="152">
        <v>92505.9985</v>
      </c>
      <c r="J420" s="152">
        <v>162425.5463</v>
      </c>
      <c r="K420" s="152">
        <v>110756.38</v>
      </c>
      <c r="L420" s="152">
        <v>133040.429</v>
      </c>
    </row>
    <row r="421">
      <c r="A421" s="156">
        <v>1.5893424E9</v>
      </c>
      <c r="B421" s="156">
        <v>105528.9964</v>
      </c>
      <c r="C421" s="152">
        <v>189115.1823</v>
      </c>
      <c r="D421" s="160">
        <v>209678.87</v>
      </c>
      <c r="E421" s="152">
        <v>34373.4585</v>
      </c>
      <c r="F421" s="152">
        <v>151798.3568</v>
      </c>
      <c r="G421" s="152">
        <v>9942.4563</v>
      </c>
      <c r="H421" s="152">
        <v>93821.2533</v>
      </c>
      <c r="I421" s="152">
        <v>92813.6817</v>
      </c>
      <c r="J421" s="152">
        <v>159034.2664</v>
      </c>
      <c r="K421" s="152">
        <v>110402.555</v>
      </c>
      <c r="L421" s="152">
        <v>133040.429</v>
      </c>
    </row>
    <row r="422">
      <c r="A422" s="152">
        <v>1.5894288E9</v>
      </c>
      <c r="B422" s="152">
        <v>105528.9964</v>
      </c>
      <c r="C422" s="156">
        <v>186772.137</v>
      </c>
      <c r="D422" s="159">
        <v>207197.0</v>
      </c>
      <c r="E422" s="152">
        <v>34383.6079</v>
      </c>
      <c r="F422" s="152">
        <v>151939.4913</v>
      </c>
      <c r="G422" s="152">
        <v>9945.6959</v>
      </c>
      <c r="H422" s="152">
        <v>93371.6405</v>
      </c>
      <c r="I422" s="152">
        <v>92606.7104</v>
      </c>
      <c r="J422" s="152">
        <v>159241.6548</v>
      </c>
      <c r="K422" s="152">
        <v>110019.795</v>
      </c>
      <c r="L422" s="152">
        <v>133040.429</v>
      </c>
    </row>
    <row r="423">
      <c r="A423" s="156">
        <v>1.5895152E9</v>
      </c>
      <c r="B423" s="156">
        <v>105528.9964</v>
      </c>
      <c r="C423" s="152">
        <v>184063.2278</v>
      </c>
      <c r="D423" s="160">
        <v>210581.36</v>
      </c>
      <c r="E423" s="152">
        <v>34256.0219</v>
      </c>
      <c r="F423" s="152">
        <v>152236.5406</v>
      </c>
      <c r="G423" s="152">
        <v>9949.4091</v>
      </c>
      <c r="H423" s="152">
        <v>93641.4469</v>
      </c>
      <c r="I423" s="152">
        <v>92479.1136</v>
      </c>
      <c r="J423" s="152">
        <v>160986.0744</v>
      </c>
      <c r="K423" s="152">
        <v>109992.455</v>
      </c>
      <c r="L423" s="152">
        <v>133040.429</v>
      </c>
    </row>
    <row r="424">
      <c r="A424" s="152">
        <v>1.5896016E9</v>
      </c>
      <c r="B424" s="152">
        <v>105528.9964</v>
      </c>
      <c r="C424" s="156">
        <v>184392.0178</v>
      </c>
      <c r="D424" s="159">
        <v>210581.36</v>
      </c>
      <c r="E424" s="152">
        <v>34270.6897</v>
      </c>
      <c r="F424" s="152">
        <v>152296.2554</v>
      </c>
      <c r="G424" s="152">
        <v>9957.9634</v>
      </c>
      <c r="H424" s="152">
        <v>93641.4469</v>
      </c>
      <c r="I424" s="152">
        <v>92594.3348</v>
      </c>
      <c r="J424" s="152">
        <v>163207.292</v>
      </c>
      <c r="K424" s="152">
        <v>110812.655</v>
      </c>
      <c r="L424" s="152">
        <v>134534.929</v>
      </c>
    </row>
    <row r="425">
      <c r="A425" s="156">
        <v>1.5898104E9</v>
      </c>
      <c r="B425" s="156">
        <v>105528.9964</v>
      </c>
      <c r="C425" s="152">
        <v>184392.0178</v>
      </c>
      <c r="D425" s="160">
        <v>211652.55</v>
      </c>
      <c r="E425" s="152">
        <v>34237.8976</v>
      </c>
      <c r="F425" s="152">
        <v>152296.2554</v>
      </c>
      <c r="G425" s="152">
        <v>9958.4925</v>
      </c>
      <c r="H425" s="152">
        <v>93535.0681</v>
      </c>
      <c r="I425" s="152">
        <v>92584.5196</v>
      </c>
      <c r="J425" s="152">
        <v>163803.8496</v>
      </c>
      <c r="K425" s="152">
        <v>110812.655</v>
      </c>
      <c r="L425" s="152">
        <v>134534.929</v>
      </c>
    </row>
    <row r="426">
      <c r="A426" s="156">
        <v>1.5898608E9</v>
      </c>
      <c r="B426" s="156">
        <v>105528.9964</v>
      </c>
      <c r="C426" s="152">
        <v>179695.7898</v>
      </c>
      <c r="D426" s="160">
        <v>215833.97</v>
      </c>
      <c r="E426" s="152">
        <v>34188.2336</v>
      </c>
      <c r="F426" s="152">
        <v>152128.6093</v>
      </c>
      <c r="G426" s="152">
        <v>9945.5729</v>
      </c>
      <c r="H426" s="152">
        <v>93486.7349</v>
      </c>
      <c r="I426" s="152">
        <v>93399.1758</v>
      </c>
      <c r="J426" s="152">
        <v>162868.337</v>
      </c>
      <c r="K426" s="152">
        <v>111072.385</v>
      </c>
      <c r="L426" s="152">
        <v>134270.829</v>
      </c>
    </row>
    <row r="427">
      <c r="A427" s="152">
        <v>1.5899472E9</v>
      </c>
      <c r="B427" s="152">
        <v>105528.9964</v>
      </c>
      <c r="C427" s="156">
        <v>181325.9811</v>
      </c>
      <c r="D427" s="159">
        <v>214558.46</v>
      </c>
      <c r="E427" s="152">
        <v>33996.8994</v>
      </c>
      <c r="F427" s="152">
        <v>152249.5636</v>
      </c>
      <c r="G427" s="152">
        <v>9939.1703</v>
      </c>
      <c r="H427" s="152">
        <v>93457.6701</v>
      </c>
      <c r="I427" s="152">
        <v>93503.3016</v>
      </c>
      <c r="J427" s="152">
        <v>163291.8951</v>
      </c>
      <c r="K427" s="152">
        <v>111345.785</v>
      </c>
      <c r="L427" s="152">
        <v>133777.2502</v>
      </c>
    </row>
    <row r="428">
      <c r="A428" s="156">
        <v>1.5900336E9</v>
      </c>
      <c r="B428" s="156">
        <v>105528.9964</v>
      </c>
      <c r="C428" s="152">
        <v>180324.446</v>
      </c>
      <c r="D428" s="160">
        <v>218246.39</v>
      </c>
      <c r="E428" s="152">
        <v>34036.1379</v>
      </c>
      <c r="F428" s="152">
        <v>152514.7015</v>
      </c>
      <c r="G428" s="152">
        <v>9963.9712</v>
      </c>
      <c r="H428" s="152">
        <v>93452.0753</v>
      </c>
      <c r="I428" s="152">
        <v>93958.6385</v>
      </c>
      <c r="J428" s="152">
        <v>164756.3954</v>
      </c>
      <c r="K428" s="152">
        <v>111769.22</v>
      </c>
      <c r="L428" s="152">
        <v>134495.7474</v>
      </c>
    </row>
    <row r="429">
      <c r="A429" s="152">
        <v>1.59012E9</v>
      </c>
      <c r="B429" s="152">
        <v>105528.9964</v>
      </c>
      <c r="C429" s="156">
        <v>180576.99</v>
      </c>
      <c r="D429" s="159">
        <v>216129.14</v>
      </c>
      <c r="E429" s="152">
        <v>34034.4978</v>
      </c>
      <c r="F429" s="152">
        <v>152606.5607</v>
      </c>
      <c r="G429" s="152">
        <v>9950.1629</v>
      </c>
      <c r="H429" s="152">
        <v>93468.6603</v>
      </c>
      <c r="I429" s="152">
        <v>93700.8845</v>
      </c>
      <c r="J429" s="152">
        <v>162511.5022</v>
      </c>
      <c r="K429" s="152">
        <v>111841.64</v>
      </c>
      <c r="L429" s="152">
        <v>134495.7474</v>
      </c>
    </row>
    <row r="430">
      <c r="A430" s="156">
        <v>1.5902064E9</v>
      </c>
      <c r="B430" s="156">
        <v>105528.9964</v>
      </c>
      <c r="C430" s="152">
        <v>182350.8389</v>
      </c>
      <c r="D430" s="160">
        <v>216129.14</v>
      </c>
      <c r="E430" s="152">
        <v>34063.4763</v>
      </c>
      <c r="F430" s="152">
        <v>152650.2033</v>
      </c>
      <c r="G430" s="152">
        <v>9940.7582</v>
      </c>
      <c r="H430" s="152">
        <v>93468.6603</v>
      </c>
      <c r="I430" s="152">
        <v>93299.7442</v>
      </c>
      <c r="J430" s="152">
        <v>163140.7792</v>
      </c>
      <c r="K430" s="152">
        <v>112021.16</v>
      </c>
      <c r="L430" s="152">
        <v>134142.3074</v>
      </c>
    </row>
    <row r="431">
      <c r="A431" s="152">
        <v>1.5905016E9</v>
      </c>
      <c r="B431" s="152">
        <v>105528.9964</v>
      </c>
      <c r="C431" s="156">
        <v>182350.8389</v>
      </c>
      <c r="D431" s="159">
        <v>217208.91</v>
      </c>
      <c r="E431" s="152">
        <v>34057.0914</v>
      </c>
      <c r="F431" s="152">
        <v>152650.2033</v>
      </c>
      <c r="G431" s="152">
        <v>9942.5672</v>
      </c>
      <c r="H431" s="152">
        <v>93489.9191</v>
      </c>
      <c r="I431" s="152">
        <v>93293.7698</v>
      </c>
      <c r="J431" s="152">
        <v>162431.7464</v>
      </c>
      <c r="K431" s="152">
        <v>112021.16</v>
      </c>
      <c r="L431" s="152">
        <v>134142.3074</v>
      </c>
    </row>
    <row r="432">
      <c r="A432" s="152">
        <v>1.590552E9</v>
      </c>
      <c r="B432" s="152">
        <v>104501.0826</v>
      </c>
      <c r="C432" s="156">
        <v>177788.486</v>
      </c>
      <c r="D432" s="159">
        <v>218056.17</v>
      </c>
      <c r="E432" s="152">
        <v>33990.7801</v>
      </c>
      <c r="F432" s="152">
        <v>152538.3968</v>
      </c>
      <c r="G432" s="152">
        <v>9973.8734</v>
      </c>
      <c r="H432" s="152">
        <v>93127.1302</v>
      </c>
      <c r="I432" s="152">
        <v>93954.7978</v>
      </c>
      <c r="J432" s="152">
        <v>160317.1718</v>
      </c>
      <c r="K432" s="152">
        <v>112233.15</v>
      </c>
      <c r="L432" s="152">
        <v>133871.9474</v>
      </c>
    </row>
    <row r="433">
      <c r="A433" s="156">
        <v>1.5906384E9</v>
      </c>
      <c r="B433" s="156">
        <v>105589.5079</v>
      </c>
      <c r="C433" s="152">
        <v>174897.5111</v>
      </c>
      <c r="D433" s="160">
        <v>221080.65</v>
      </c>
      <c r="E433" s="152">
        <v>33994.7275</v>
      </c>
      <c r="F433" s="152">
        <v>152635.6557</v>
      </c>
      <c r="G433" s="152">
        <v>9981.4101</v>
      </c>
      <c r="H433" s="152">
        <v>92885.5462</v>
      </c>
      <c r="I433" s="152">
        <v>94276.5636</v>
      </c>
      <c r="J433" s="152">
        <v>159404.2059</v>
      </c>
      <c r="K433" s="152">
        <v>112236.75</v>
      </c>
      <c r="L433" s="152">
        <v>133072.4674</v>
      </c>
    </row>
    <row r="434">
      <c r="A434" s="152">
        <v>1.5907248E9</v>
      </c>
      <c r="B434" s="152">
        <v>105589.5079</v>
      </c>
      <c r="C434" s="156">
        <v>178822.4411</v>
      </c>
      <c r="D434" s="159">
        <v>220682.33</v>
      </c>
      <c r="E434" s="152">
        <v>34068.6188</v>
      </c>
      <c r="F434" s="152">
        <v>152618.5248</v>
      </c>
      <c r="G434" s="152">
        <v>9984.923</v>
      </c>
      <c r="H434" s="152">
        <v>92440.6869</v>
      </c>
      <c r="I434" s="152">
        <v>94801.0332</v>
      </c>
      <c r="J434" s="152">
        <v>159312.4027</v>
      </c>
      <c r="K434" s="152">
        <v>112289.23</v>
      </c>
      <c r="L434" s="152">
        <v>133072.4674</v>
      </c>
    </row>
    <row r="435">
      <c r="A435" s="156">
        <v>1.5908112E9</v>
      </c>
      <c r="B435" s="156">
        <v>105589.5079</v>
      </c>
      <c r="C435" s="152">
        <v>186735.0411</v>
      </c>
      <c r="D435" s="160">
        <v>220682.33</v>
      </c>
      <c r="E435" s="152">
        <v>34050.2905</v>
      </c>
      <c r="F435" s="152">
        <v>152899.7349</v>
      </c>
      <c r="G435" s="152">
        <v>9995.4096</v>
      </c>
      <c r="H435" s="152">
        <v>92440.6869</v>
      </c>
      <c r="I435" s="152">
        <v>95031.9022</v>
      </c>
      <c r="J435" s="152">
        <v>163942.0832</v>
      </c>
      <c r="K435" s="152">
        <v>112828.445</v>
      </c>
      <c r="L435" s="152">
        <v>133079.7664</v>
      </c>
    </row>
    <row r="436">
      <c r="A436" s="152">
        <v>1.59102E9</v>
      </c>
      <c r="B436" s="152">
        <v>105589.5079</v>
      </c>
      <c r="C436" s="156">
        <v>186735.0411</v>
      </c>
      <c r="D436" s="159">
        <v>222517.46</v>
      </c>
      <c r="E436" s="152">
        <v>34054.6213</v>
      </c>
      <c r="F436" s="152">
        <v>152899.7349</v>
      </c>
      <c r="G436" s="152">
        <v>9994.004</v>
      </c>
      <c r="H436" s="152">
        <v>91871.2253</v>
      </c>
      <c r="I436" s="152">
        <v>95121.5186</v>
      </c>
      <c r="J436" s="152">
        <v>163942.0832</v>
      </c>
      <c r="K436" s="152">
        <v>112828.445</v>
      </c>
      <c r="L436" s="152">
        <v>133079.7664</v>
      </c>
    </row>
    <row r="437">
      <c r="A437" s="152">
        <v>1.5910704E9</v>
      </c>
      <c r="B437" s="152">
        <v>105589.5079</v>
      </c>
      <c r="C437" s="156">
        <v>189285.0411</v>
      </c>
      <c r="D437" s="160">
        <v>222888.46</v>
      </c>
      <c r="E437" s="152">
        <v>34078.277</v>
      </c>
      <c r="F437" s="152">
        <v>152828.9779</v>
      </c>
      <c r="G437" s="152">
        <v>10018.6995</v>
      </c>
      <c r="H437" s="152">
        <v>92069.7786</v>
      </c>
      <c r="I437" s="152">
        <v>95203.4537</v>
      </c>
      <c r="J437" s="152">
        <v>167543.4659</v>
      </c>
      <c r="K437" s="152">
        <v>113163.65</v>
      </c>
      <c r="L437" s="152">
        <v>133282.1402</v>
      </c>
    </row>
    <row r="438">
      <c r="A438" s="156">
        <v>1.5911568E9</v>
      </c>
      <c r="B438" s="156">
        <v>105589.5079</v>
      </c>
      <c r="C438" s="152">
        <v>192211.4611</v>
      </c>
      <c r="D438" s="159">
        <v>224404.47</v>
      </c>
      <c r="E438" s="152">
        <v>33731.6192</v>
      </c>
      <c r="F438" s="152">
        <v>152913.6047</v>
      </c>
      <c r="G438" s="152">
        <v>10054.0418</v>
      </c>
      <c r="H438" s="152">
        <v>91617.3356</v>
      </c>
      <c r="I438" s="152">
        <v>95717.6814</v>
      </c>
      <c r="J438" s="152">
        <v>167680.573</v>
      </c>
      <c r="K438" s="152">
        <v>113304.44</v>
      </c>
      <c r="L438" s="152">
        <v>133725.1971</v>
      </c>
    </row>
    <row r="439">
      <c r="A439" s="152">
        <v>1.5912432E9</v>
      </c>
      <c r="B439" s="152">
        <v>105589.5079</v>
      </c>
      <c r="C439" s="156">
        <v>192036.5111</v>
      </c>
      <c r="D439" s="160">
        <v>226437.42</v>
      </c>
      <c r="E439" s="152">
        <v>33735.2271</v>
      </c>
      <c r="F439" s="152">
        <v>152669.95</v>
      </c>
      <c r="G439" s="152">
        <v>10064.2841</v>
      </c>
      <c r="H439" s="152">
        <v>91547.707</v>
      </c>
      <c r="I439" s="152">
        <v>96140.159</v>
      </c>
      <c r="J439" s="152">
        <v>168593.5829</v>
      </c>
      <c r="K439" s="152">
        <v>113750.6</v>
      </c>
      <c r="L439" s="152">
        <v>133943.2777</v>
      </c>
    </row>
    <row r="440">
      <c r="A440" s="156">
        <v>1.5913296E9</v>
      </c>
      <c r="B440" s="156">
        <v>105589.5079</v>
      </c>
      <c r="C440" s="152">
        <v>188604.8511</v>
      </c>
      <c r="D440" s="159">
        <v>225058.13</v>
      </c>
      <c r="E440" s="152">
        <v>33743.7228</v>
      </c>
      <c r="F440" s="152">
        <v>152394.3252</v>
      </c>
      <c r="G440" s="152">
        <v>10078.7926</v>
      </c>
      <c r="H440" s="152">
        <v>90726.562</v>
      </c>
      <c r="I440" s="152">
        <v>96998.7699</v>
      </c>
      <c r="J440" s="152">
        <v>166237.8546</v>
      </c>
      <c r="K440" s="152">
        <v>113504.12</v>
      </c>
      <c r="L440" s="152">
        <v>133943.2777</v>
      </c>
    </row>
    <row r="441">
      <c r="A441" s="152">
        <v>1.591416E9</v>
      </c>
      <c r="B441" s="152">
        <v>105589.5079</v>
      </c>
      <c r="C441" s="156">
        <v>183305.6511</v>
      </c>
      <c r="D441" s="160">
        <v>225058.13</v>
      </c>
      <c r="E441" s="152">
        <v>33697.775</v>
      </c>
      <c r="F441" s="152">
        <v>152418.8904</v>
      </c>
      <c r="G441" s="152">
        <v>10079.3982</v>
      </c>
      <c r="H441" s="152">
        <v>90726.562</v>
      </c>
      <c r="I441" s="152">
        <v>96621.1006</v>
      </c>
      <c r="J441" s="152">
        <v>168054.0781</v>
      </c>
      <c r="K441" s="152">
        <v>113596.16</v>
      </c>
      <c r="L441" s="152">
        <v>133943.2777</v>
      </c>
    </row>
    <row r="442">
      <c r="A442" s="156">
        <v>1.5916248E9</v>
      </c>
      <c r="B442" s="156">
        <v>105589.5079</v>
      </c>
      <c r="C442" s="152">
        <v>183305.6511</v>
      </c>
      <c r="D442" s="159">
        <v>230102.89</v>
      </c>
      <c r="E442" s="152">
        <v>33686.023</v>
      </c>
      <c r="F442" s="152">
        <v>152418.8904</v>
      </c>
      <c r="G442" s="152">
        <v>10085.7825</v>
      </c>
      <c r="H442" s="152">
        <v>90384.8252</v>
      </c>
      <c r="I442" s="152">
        <v>96829.7789</v>
      </c>
      <c r="J442" s="152">
        <v>166916.9141</v>
      </c>
      <c r="K442" s="152">
        <v>113596.16</v>
      </c>
      <c r="L442" s="152">
        <v>133943.2777</v>
      </c>
    </row>
    <row r="443">
      <c r="A443" s="156">
        <v>1.5916752E9</v>
      </c>
      <c r="B443" s="156">
        <v>105589.5079</v>
      </c>
      <c r="C443" s="152">
        <v>188077.9511</v>
      </c>
      <c r="D443" s="159">
        <v>232948.41</v>
      </c>
      <c r="E443" s="152">
        <v>33892.3282</v>
      </c>
      <c r="F443" s="152">
        <v>152528.3176</v>
      </c>
      <c r="G443" s="152">
        <v>10082.8761</v>
      </c>
      <c r="H443" s="152">
        <v>91070.6488</v>
      </c>
      <c r="I443" s="152">
        <v>96730.3473</v>
      </c>
      <c r="J443" s="152">
        <v>169751.0401</v>
      </c>
      <c r="K443" s="152">
        <v>113421.44</v>
      </c>
      <c r="L443" s="152">
        <v>133943.2777</v>
      </c>
    </row>
    <row r="444">
      <c r="A444" s="152">
        <v>1.5917616E9</v>
      </c>
      <c r="B444" s="152">
        <v>105589.5079</v>
      </c>
      <c r="C444" s="156">
        <v>186690.6511</v>
      </c>
      <c r="D444" s="160">
        <v>231936.69</v>
      </c>
      <c r="E444" s="152">
        <v>34016.5482</v>
      </c>
      <c r="F444" s="152">
        <v>152628.8118</v>
      </c>
      <c r="G444" s="152">
        <v>10070.4034</v>
      </c>
      <c r="H444" s="152">
        <v>90900.1122</v>
      </c>
      <c r="I444" s="152">
        <v>96967.6175</v>
      </c>
      <c r="J444" s="152">
        <v>171417.55</v>
      </c>
      <c r="K444" s="152">
        <v>113464.34</v>
      </c>
      <c r="L444" s="152">
        <v>133943.2777</v>
      </c>
    </row>
    <row r="445">
      <c r="A445" s="156">
        <v>1.591848E9</v>
      </c>
      <c r="B445" s="156">
        <v>105589.5079</v>
      </c>
      <c r="C445" s="152">
        <v>192495.6811</v>
      </c>
      <c r="D445" s="159">
        <v>231550.16</v>
      </c>
      <c r="E445" s="152">
        <v>34122.8962</v>
      </c>
      <c r="F445" s="152">
        <v>153055.002</v>
      </c>
      <c r="G445" s="152">
        <v>10077.5583</v>
      </c>
      <c r="H445" s="152">
        <v>91003.2375</v>
      </c>
      <c r="I445" s="152">
        <v>97264.2053</v>
      </c>
      <c r="J445" s="152">
        <v>176287.4313</v>
      </c>
      <c r="K445" s="152">
        <v>113731.49</v>
      </c>
      <c r="L445" s="152">
        <v>133943.2777</v>
      </c>
    </row>
    <row r="446">
      <c r="A446" s="152">
        <v>1.5919344E9</v>
      </c>
      <c r="B446" s="152">
        <v>105589.5079</v>
      </c>
      <c r="C446" s="156">
        <v>193331.3811</v>
      </c>
      <c r="D446" s="160">
        <v>220087.38</v>
      </c>
      <c r="E446" s="152">
        <v>34236.5295</v>
      </c>
      <c r="F446" s="152">
        <v>152873.9946</v>
      </c>
      <c r="G446" s="152">
        <v>10038.718</v>
      </c>
      <c r="H446" s="152">
        <v>92283.2688</v>
      </c>
      <c r="I446" s="152">
        <v>96590.8017</v>
      </c>
      <c r="J446" s="152">
        <v>169424.984</v>
      </c>
      <c r="K446" s="152">
        <v>113141.42</v>
      </c>
      <c r="L446" s="152">
        <v>133943.2777</v>
      </c>
    </row>
    <row r="447">
      <c r="A447" s="156">
        <v>1.5920208E9</v>
      </c>
      <c r="B447" s="156">
        <v>105589.5079</v>
      </c>
      <c r="C447" s="152">
        <v>194432.2111</v>
      </c>
      <c r="D447" s="159">
        <v>220087.38</v>
      </c>
      <c r="E447" s="152">
        <v>34106.8216</v>
      </c>
      <c r="F447" s="152">
        <v>152979.0729</v>
      </c>
      <c r="G447" s="152">
        <v>10045.7662</v>
      </c>
      <c r="H447" s="152">
        <v>92283.2688</v>
      </c>
      <c r="I447" s="152">
        <v>96312.9907</v>
      </c>
      <c r="J447" s="152">
        <v>169594.9322</v>
      </c>
      <c r="K447" s="152">
        <v>112682.78</v>
      </c>
      <c r="L447" s="152">
        <v>133943.2777</v>
      </c>
    </row>
    <row r="448">
      <c r="A448" s="152">
        <v>1.5922296E9</v>
      </c>
      <c r="B448" s="152">
        <v>105589.5079</v>
      </c>
      <c r="C448" s="156">
        <v>194432.2111</v>
      </c>
      <c r="D448" s="160">
        <v>221981.68</v>
      </c>
      <c r="E448" s="152">
        <v>34123.5733</v>
      </c>
      <c r="F448" s="152">
        <v>152979.0729</v>
      </c>
      <c r="G448" s="152">
        <v>10037.6024</v>
      </c>
      <c r="H448" s="152">
        <v>92181.4228</v>
      </c>
      <c r="I448" s="152">
        <v>96281.8383</v>
      </c>
      <c r="J448" s="152">
        <v>169594.9322</v>
      </c>
      <c r="K448" s="152">
        <v>112682.78</v>
      </c>
      <c r="L448" s="152">
        <v>133943.2777</v>
      </c>
    </row>
    <row r="449">
      <c r="A449" s="152">
        <v>1.59228E9</v>
      </c>
      <c r="B449" s="152">
        <v>105589.5079</v>
      </c>
      <c r="C449" s="156">
        <v>200583.7911</v>
      </c>
      <c r="D449" s="160">
        <v>223950.51</v>
      </c>
      <c r="E449" s="152">
        <v>34107.0406</v>
      </c>
      <c r="F449" s="152">
        <v>153254.4625</v>
      </c>
      <c r="G449" s="152">
        <v>10069.6439</v>
      </c>
      <c r="H449" s="152">
        <v>92019.2548</v>
      </c>
      <c r="I449" s="152">
        <v>97015.8397</v>
      </c>
      <c r="J449" s="152">
        <v>174059.5558</v>
      </c>
      <c r="K449" s="152">
        <v>112943.69</v>
      </c>
      <c r="L449" s="152">
        <v>133943.2777</v>
      </c>
    </row>
    <row r="450">
      <c r="A450" s="156">
        <v>1.5923664E9</v>
      </c>
      <c r="B450" s="156">
        <v>105589.5079</v>
      </c>
      <c r="C450" s="152">
        <v>199924.6911</v>
      </c>
      <c r="D450" s="159">
        <v>227097.18</v>
      </c>
      <c r="E450" s="152">
        <v>34135.0161</v>
      </c>
      <c r="F450" s="152">
        <v>153089.7929</v>
      </c>
      <c r="G450" s="152">
        <v>10053.0878</v>
      </c>
      <c r="H450" s="152">
        <v>92172.7744</v>
      </c>
      <c r="I450" s="152">
        <v>96395.3525</v>
      </c>
      <c r="J450" s="152">
        <v>175837.9193</v>
      </c>
      <c r="K450" s="152">
        <v>113238.53</v>
      </c>
      <c r="L450" s="152">
        <v>134009.5277</v>
      </c>
    </row>
    <row r="451">
      <c r="A451" s="152">
        <v>1.5924528E9</v>
      </c>
      <c r="B451" s="152">
        <v>105589.5079</v>
      </c>
      <c r="C451" s="156">
        <v>202588.6611</v>
      </c>
      <c r="D451" s="160">
        <v>226444.88</v>
      </c>
      <c r="E451" s="152">
        <v>34223.3437</v>
      </c>
      <c r="F451" s="152">
        <v>153058.058</v>
      </c>
      <c r="G451" s="152">
        <v>10045.0133</v>
      </c>
      <c r="H451" s="152">
        <v>92345.7094</v>
      </c>
      <c r="I451" s="152">
        <v>96197.7695</v>
      </c>
      <c r="J451" s="152">
        <v>176385.4394</v>
      </c>
      <c r="K451" s="152">
        <v>112968.65</v>
      </c>
      <c r="L451" s="152">
        <v>134072.9877</v>
      </c>
    </row>
    <row r="452">
      <c r="A452" s="156">
        <v>1.5925392E9</v>
      </c>
      <c r="B452" s="156">
        <v>105589.5079</v>
      </c>
      <c r="C452" s="152">
        <v>207195.9211</v>
      </c>
      <c r="D452" s="159">
        <v>228064.56</v>
      </c>
      <c r="E452" s="152">
        <v>34224.211</v>
      </c>
      <c r="F452" s="152">
        <v>153169.0132</v>
      </c>
      <c r="G452" s="152">
        <v>10045.2161</v>
      </c>
      <c r="H452" s="152">
        <v>92407.9903</v>
      </c>
      <c r="I452" s="152">
        <v>95909.2899</v>
      </c>
      <c r="J452" s="152">
        <v>177453.017</v>
      </c>
      <c r="K452" s="152">
        <v>112940.96</v>
      </c>
      <c r="L452" s="152">
        <v>133808.5327</v>
      </c>
    </row>
    <row r="453">
      <c r="A453" s="152">
        <v>1.5926256E9</v>
      </c>
      <c r="B453" s="152">
        <v>105589.5079</v>
      </c>
      <c r="C453" s="156">
        <v>208034.3811</v>
      </c>
      <c r="D453" s="160">
        <v>228064.56</v>
      </c>
      <c r="E453" s="152">
        <v>34236.1037</v>
      </c>
      <c r="F453" s="152">
        <v>153204.0393</v>
      </c>
      <c r="G453" s="152">
        <v>10042.0924</v>
      </c>
      <c r="H453" s="152">
        <v>92407.9903</v>
      </c>
      <c r="I453" s="152">
        <v>95648.9755</v>
      </c>
      <c r="J453" s="152">
        <v>179387.7238</v>
      </c>
      <c r="K453" s="152">
        <v>113107.6</v>
      </c>
      <c r="L453" s="152">
        <v>133150.2327</v>
      </c>
    </row>
    <row r="454">
      <c r="A454" s="156">
        <v>1.5928344E9</v>
      </c>
      <c r="B454" s="156">
        <v>105589.5079</v>
      </c>
      <c r="C454" s="152">
        <v>208034.3811</v>
      </c>
      <c r="D454" s="159">
        <v>225969.23</v>
      </c>
      <c r="E454" s="152">
        <v>34244.8683</v>
      </c>
      <c r="F454" s="152">
        <v>153204.0393</v>
      </c>
      <c r="G454" s="152">
        <v>10038.3426</v>
      </c>
      <c r="H454" s="152">
        <v>92361.3941</v>
      </c>
      <c r="I454" s="152">
        <v>95641.2941</v>
      </c>
      <c r="J454" s="152">
        <v>179387.7238</v>
      </c>
      <c r="K454" s="152">
        <v>113107.6</v>
      </c>
      <c r="L454" s="152">
        <v>133150.2327</v>
      </c>
    </row>
    <row r="455">
      <c r="A455" s="156">
        <v>1.5928848E9</v>
      </c>
      <c r="B455" s="156">
        <v>105589.5079</v>
      </c>
      <c r="C455" s="152">
        <v>210893.6711</v>
      </c>
      <c r="D455" s="160">
        <v>227326.69</v>
      </c>
      <c r="E455" s="152">
        <v>34231.4299</v>
      </c>
      <c r="F455" s="152">
        <v>153173.3621</v>
      </c>
      <c r="G455" s="152">
        <v>10068.6978</v>
      </c>
      <c r="H455" s="152">
        <v>92098.2925</v>
      </c>
      <c r="I455" s="152">
        <v>96504.1724</v>
      </c>
      <c r="J455" s="152">
        <v>181562.3932</v>
      </c>
      <c r="K455" s="152">
        <v>113127.81</v>
      </c>
      <c r="L455" s="152">
        <v>133183.1477</v>
      </c>
    </row>
    <row r="456">
      <c r="A456" s="152">
        <v>1.5929712E9</v>
      </c>
      <c r="B456" s="152">
        <v>105589.5079</v>
      </c>
      <c r="C456" s="156">
        <v>209837.2411</v>
      </c>
      <c r="D456" s="159">
        <v>227907.9</v>
      </c>
      <c r="E456" s="152">
        <v>34311.6531</v>
      </c>
      <c r="F456" s="152">
        <v>153141.1568</v>
      </c>
      <c r="G456" s="152">
        <v>10067.0011</v>
      </c>
      <c r="H456" s="152">
        <v>92647.1669</v>
      </c>
      <c r="I456" s="152">
        <v>96801.187</v>
      </c>
      <c r="J456" s="152">
        <v>181742.1918</v>
      </c>
      <c r="K456" s="152">
        <v>113269.75</v>
      </c>
      <c r="L456" s="152">
        <v>133183.1477</v>
      </c>
    </row>
    <row r="457">
      <c r="A457" s="156">
        <v>1.5930576E9</v>
      </c>
      <c r="B457" s="156">
        <v>105589.5079</v>
      </c>
      <c r="C457" s="152">
        <v>208401.8211</v>
      </c>
      <c r="D457" s="160">
        <v>223093.33</v>
      </c>
      <c r="E457" s="152">
        <v>34220.4641</v>
      </c>
      <c r="F457" s="152">
        <v>153138.336</v>
      </c>
      <c r="G457" s="152">
        <v>10049.097</v>
      </c>
      <c r="H457" s="152">
        <v>92090.0835</v>
      </c>
      <c r="I457" s="152">
        <v>96268.1825</v>
      </c>
      <c r="J457" s="152">
        <v>177877.725</v>
      </c>
      <c r="K457" s="152">
        <v>112883.41</v>
      </c>
      <c r="L457" s="152">
        <v>130841.2334</v>
      </c>
    </row>
    <row r="458">
      <c r="A458" s="152">
        <v>1.593144E9</v>
      </c>
      <c r="B458" s="152">
        <v>105589.5079</v>
      </c>
      <c r="C458" s="156">
        <v>211816.8111</v>
      </c>
      <c r="D458" s="159">
        <v>225483.5</v>
      </c>
      <c r="E458" s="152">
        <v>34197.2952</v>
      </c>
      <c r="F458" s="152">
        <v>153252.1121</v>
      </c>
      <c r="G458" s="152">
        <v>10051.9387</v>
      </c>
      <c r="H458" s="152">
        <v>92101.2422</v>
      </c>
      <c r="I458" s="152">
        <v>95994.2122</v>
      </c>
      <c r="J458" s="152">
        <v>180287.8292</v>
      </c>
      <c r="K458" s="152">
        <v>112961.43</v>
      </c>
      <c r="L458" s="152">
        <v>131453.0943</v>
      </c>
    </row>
    <row r="459">
      <c r="A459" s="156">
        <v>1.5932304E9</v>
      </c>
      <c r="B459" s="156">
        <v>105589.5079</v>
      </c>
      <c r="C459" s="152">
        <v>206395.5111</v>
      </c>
      <c r="D459" s="160">
        <v>225483.5</v>
      </c>
      <c r="E459" s="152">
        <v>34188.762</v>
      </c>
      <c r="F459" s="152">
        <v>153407.0263</v>
      </c>
      <c r="G459" s="152">
        <v>10051.6584</v>
      </c>
      <c r="H459" s="152">
        <v>92101.2422</v>
      </c>
      <c r="I459" s="152">
        <v>95997.6261</v>
      </c>
      <c r="J459" s="152">
        <v>174926.4313</v>
      </c>
      <c r="K459" s="152">
        <v>112040.23</v>
      </c>
      <c r="L459" s="152">
        <v>129704.9038</v>
      </c>
    </row>
    <row r="460">
      <c r="A460" s="152">
        <v>1.5934392E9</v>
      </c>
      <c r="B460" s="152">
        <v>105589.5079</v>
      </c>
      <c r="C460" s="156">
        <v>206395.5111</v>
      </c>
      <c r="D460" s="159">
        <v>221126.15</v>
      </c>
      <c r="E460" s="152">
        <v>34183.319</v>
      </c>
      <c r="F460" s="152">
        <v>153407.0263</v>
      </c>
      <c r="G460" s="152">
        <v>10051.7046</v>
      </c>
      <c r="H460" s="152">
        <v>92065.399</v>
      </c>
      <c r="I460" s="152">
        <v>96027.925</v>
      </c>
      <c r="J460" s="152">
        <v>171293.4155</v>
      </c>
      <c r="K460" s="152">
        <v>112040.23</v>
      </c>
      <c r="L460" s="152">
        <v>129704.9038</v>
      </c>
    </row>
    <row r="461">
      <c r="A461" s="152">
        <v>1.5934896E9</v>
      </c>
      <c r="B461" s="152">
        <v>105589.5079</v>
      </c>
      <c r="C461" s="156">
        <v>202068.0824</v>
      </c>
      <c r="D461" s="159">
        <v>223949.17</v>
      </c>
      <c r="E461" s="152">
        <v>34121.9962</v>
      </c>
      <c r="F461" s="152">
        <v>153485.7762</v>
      </c>
      <c r="G461" s="152">
        <v>10060.185</v>
      </c>
      <c r="H461" s="152">
        <v>91784.9204</v>
      </c>
      <c r="I461" s="152">
        <v>96239.1638</v>
      </c>
      <c r="J461" s="152">
        <v>174279.3583</v>
      </c>
      <c r="K461" s="152">
        <v>112254.55</v>
      </c>
      <c r="L461" s="152">
        <v>130487.3023</v>
      </c>
    </row>
    <row r="462">
      <c r="A462" s="156">
        <v>1.593576E9</v>
      </c>
      <c r="B462" s="156">
        <v>105589.5079</v>
      </c>
      <c r="C462" s="152">
        <v>205872.1992</v>
      </c>
      <c r="D462" s="160">
        <v>226392.42</v>
      </c>
      <c r="E462" s="152">
        <v>34055.3365</v>
      </c>
      <c r="F462" s="152">
        <v>153582.1568</v>
      </c>
      <c r="G462" s="152">
        <v>10071.843</v>
      </c>
      <c r="H462" s="152">
        <v>92030.4102</v>
      </c>
      <c r="I462" s="152">
        <v>96128.6368</v>
      </c>
      <c r="J462" s="152">
        <v>179835.6732</v>
      </c>
      <c r="K462" s="152">
        <v>112516.29</v>
      </c>
      <c r="L462" s="152">
        <v>134151.6976</v>
      </c>
    </row>
    <row r="463">
      <c r="A463" s="152">
        <v>1.5936624E9</v>
      </c>
      <c r="B463" s="152">
        <v>105911.7794</v>
      </c>
      <c r="C463" s="156">
        <v>209154.7617</v>
      </c>
      <c r="D463" s="159">
        <v>227684.49</v>
      </c>
      <c r="E463" s="152">
        <v>34151.518</v>
      </c>
      <c r="F463" s="152">
        <v>153622.7386</v>
      </c>
      <c r="G463" s="152">
        <v>10063.7407</v>
      </c>
      <c r="H463" s="152">
        <v>92223.4208</v>
      </c>
      <c r="I463" s="152">
        <v>96280.1313</v>
      </c>
      <c r="J463" s="152">
        <v>184816.1665</v>
      </c>
      <c r="K463" s="152">
        <v>112387.47</v>
      </c>
      <c r="L463" s="152">
        <v>137878.0713</v>
      </c>
    </row>
    <row r="464">
      <c r="A464" s="156">
        <v>1.5937488E9</v>
      </c>
      <c r="B464" s="156">
        <v>106494.973</v>
      </c>
      <c r="C464" s="152">
        <v>209093.0316</v>
      </c>
      <c r="D464" s="160">
        <v>228911.06</v>
      </c>
      <c r="E464" s="152">
        <v>34137.4724</v>
      </c>
      <c r="F464" s="152">
        <v>153766.1656</v>
      </c>
      <c r="G464" s="152">
        <v>10066.9042</v>
      </c>
      <c r="H464" s="152">
        <v>92235.231</v>
      </c>
      <c r="I464" s="152">
        <v>96159.7892</v>
      </c>
      <c r="J464" s="152">
        <v>187018.8466</v>
      </c>
      <c r="K464" s="152">
        <v>112241.17</v>
      </c>
      <c r="L464" s="152">
        <v>139862.6833</v>
      </c>
    </row>
    <row r="465">
      <c r="A465" s="152">
        <v>1.594044E9</v>
      </c>
      <c r="B465" s="152">
        <v>106494.973</v>
      </c>
      <c r="C465" s="156">
        <v>209093.0316</v>
      </c>
      <c r="D465" s="159">
        <v>228911.06</v>
      </c>
      <c r="E465" s="152">
        <v>34137.0309</v>
      </c>
      <c r="F465" s="152">
        <v>153766.1656</v>
      </c>
      <c r="G465" s="152">
        <v>10074.7177</v>
      </c>
      <c r="H465" s="152">
        <v>92433.7712</v>
      </c>
      <c r="I465" s="152">
        <v>96239.5906</v>
      </c>
      <c r="J465" s="152">
        <v>191803.7389</v>
      </c>
      <c r="K465" s="152">
        <v>112241.17</v>
      </c>
      <c r="L465" s="152">
        <v>139862.6833</v>
      </c>
    </row>
    <row r="466">
      <c r="A466" s="152">
        <v>1.5940944E9</v>
      </c>
      <c r="B466" s="152">
        <v>108138.8286</v>
      </c>
      <c r="C466" s="156">
        <v>210937.7685</v>
      </c>
      <c r="D466" s="159">
        <v>231960.45</v>
      </c>
      <c r="E466" s="152">
        <v>34171.0181</v>
      </c>
      <c r="F466" s="152">
        <v>153744.1454</v>
      </c>
      <c r="G466" s="152">
        <v>10085.3124</v>
      </c>
      <c r="H466" s="152">
        <v>92310.2798</v>
      </c>
      <c r="I466" s="152">
        <v>96801.187</v>
      </c>
      <c r="J466" s="152">
        <v>193826.2476</v>
      </c>
      <c r="K466" s="152">
        <v>112605.21</v>
      </c>
      <c r="L466" s="152">
        <v>146347.6776</v>
      </c>
    </row>
    <row r="467">
      <c r="A467" s="156">
        <v>1.5941808E9</v>
      </c>
      <c r="B467" s="156">
        <v>107567.552</v>
      </c>
      <c r="C467" s="152">
        <v>213530.8732</v>
      </c>
      <c r="D467" s="160">
        <v>230543.26</v>
      </c>
      <c r="E467" s="152">
        <v>34134.1312</v>
      </c>
      <c r="F467" s="152">
        <v>153905.0007</v>
      </c>
      <c r="G467" s="152">
        <v>10068.8171</v>
      </c>
      <c r="H467" s="152">
        <v>92311.1805</v>
      </c>
      <c r="I467" s="152">
        <v>96477.7143</v>
      </c>
      <c r="J467" s="152">
        <v>194444.1505</v>
      </c>
      <c r="K467" s="152">
        <v>112660.845</v>
      </c>
      <c r="L467" s="152">
        <v>142318.9257</v>
      </c>
    </row>
    <row r="468">
      <c r="A468" s="152">
        <v>1.5942672E9</v>
      </c>
      <c r="B468" s="152">
        <v>107567.552</v>
      </c>
      <c r="C468" s="156">
        <v>218975.862</v>
      </c>
      <c r="D468" s="159">
        <v>231945.76</v>
      </c>
      <c r="E468" s="152">
        <v>34181.6506</v>
      </c>
      <c r="F468" s="152">
        <v>153858.1339</v>
      </c>
      <c r="G468" s="152">
        <v>10085.0237</v>
      </c>
      <c r="H468" s="152">
        <v>92631.3187</v>
      </c>
      <c r="I468" s="152">
        <v>97012.8525</v>
      </c>
      <c r="J468" s="152">
        <v>197063.1192</v>
      </c>
      <c r="K468" s="152">
        <v>112373.42</v>
      </c>
      <c r="L468" s="152">
        <v>146436.7233</v>
      </c>
    </row>
    <row r="469">
      <c r="A469" s="156">
        <v>1.5943536E9</v>
      </c>
      <c r="B469" s="156">
        <v>107567.552</v>
      </c>
      <c r="C469" s="152">
        <v>225492.1452</v>
      </c>
      <c r="D469" s="160">
        <v>231648.26</v>
      </c>
      <c r="E469" s="152">
        <v>34193.6813</v>
      </c>
      <c r="F469" s="152">
        <v>154134.5083</v>
      </c>
      <c r="G469" s="152">
        <v>10069.1384</v>
      </c>
      <c r="H469" s="152">
        <v>92568.1296</v>
      </c>
      <c r="I469" s="152">
        <v>96594.2156</v>
      </c>
      <c r="J469" s="152">
        <v>199369.6339</v>
      </c>
      <c r="K469" s="152">
        <v>112564.94</v>
      </c>
      <c r="L469" s="152">
        <v>148810.4176</v>
      </c>
    </row>
    <row r="470">
      <c r="A470" s="152">
        <v>1.59444E9</v>
      </c>
      <c r="B470" s="152">
        <v>107567.552</v>
      </c>
      <c r="C470" s="156">
        <v>220945.4484</v>
      </c>
      <c r="D470" s="159">
        <v>231648.26</v>
      </c>
      <c r="E470" s="152">
        <v>34249.8892</v>
      </c>
      <c r="F470" s="152">
        <v>154014.6321</v>
      </c>
      <c r="G470" s="152">
        <v>10062.8845</v>
      </c>
      <c r="H470" s="152">
        <v>92568.1296</v>
      </c>
      <c r="I470" s="152">
        <v>96695.781</v>
      </c>
      <c r="J470" s="152">
        <v>203308.3554</v>
      </c>
      <c r="K470" s="152">
        <v>112676.88</v>
      </c>
      <c r="L470" s="152">
        <v>152283.0143</v>
      </c>
    </row>
    <row r="471">
      <c r="A471" s="156">
        <v>1.5946488E9</v>
      </c>
      <c r="B471" s="156">
        <v>107567.552</v>
      </c>
      <c r="C471" s="152">
        <v>220945.4484</v>
      </c>
      <c r="D471" s="160">
        <v>233539.28</v>
      </c>
      <c r="E471" s="152">
        <v>34247.2609</v>
      </c>
      <c r="F471" s="152">
        <v>154014.6321</v>
      </c>
      <c r="G471" s="152">
        <v>10063.2054</v>
      </c>
      <c r="H471" s="152">
        <v>92504.2379</v>
      </c>
      <c r="I471" s="152">
        <v>96767.0474</v>
      </c>
      <c r="J471" s="152">
        <v>208358.4308</v>
      </c>
      <c r="K471" s="152">
        <v>112676.88</v>
      </c>
      <c r="L471" s="152">
        <v>152283.0143</v>
      </c>
    </row>
    <row r="472">
      <c r="A472" s="156">
        <v>1.5946992E9</v>
      </c>
      <c r="B472" s="156">
        <v>107567.552</v>
      </c>
      <c r="C472" s="152">
        <v>207555.8733</v>
      </c>
      <c r="D472" s="160">
        <v>231859.03</v>
      </c>
      <c r="E472" s="152">
        <v>34183.7215</v>
      </c>
      <c r="F472" s="152">
        <v>154033.8259</v>
      </c>
      <c r="G472" s="152">
        <v>10071.0717</v>
      </c>
      <c r="H472" s="152">
        <v>92559.6974</v>
      </c>
      <c r="I472" s="152">
        <v>97076.8642</v>
      </c>
      <c r="J472" s="152">
        <v>195252.8076</v>
      </c>
      <c r="K472" s="152">
        <v>112403.73</v>
      </c>
      <c r="L472" s="152">
        <v>149513.599</v>
      </c>
    </row>
    <row r="473">
      <c r="A473" s="152">
        <v>1.5947856E9</v>
      </c>
      <c r="B473" s="152">
        <v>107567.552</v>
      </c>
      <c r="C473" s="156">
        <v>208058.5094</v>
      </c>
      <c r="D473" s="159">
        <v>234726.79</v>
      </c>
      <c r="E473" s="152">
        <v>34194.322</v>
      </c>
      <c r="F473" s="152">
        <v>154181.3751</v>
      </c>
      <c r="G473" s="152">
        <v>10086.8326</v>
      </c>
      <c r="H473" s="152">
        <v>92540.1952</v>
      </c>
      <c r="I473" s="152">
        <v>97635.9002</v>
      </c>
      <c r="J473" s="152">
        <v>196909.5666</v>
      </c>
      <c r="K473" s="152">
        <v>112436.58</v>
      </c>
      <c r="L473" s="152">
        <v>152641.2775</v>
      </c>
    </row>
    <row r="474">
      <c r="A474" s="156">
        <v>1.594872E9</v>
      </c>
      <c r="B474" s="156">
        <v>107567.552</v>
      </c>
      <c r="C474" s="152">
        <v>204169.7984</v>
      </c>
      <c r="D474" s="160">
        <v>236448.15</v>
      </c>
      <c r="E474" s="152">
        <v>34243.8686</v>
      </c>
      <c r="F474" s="152">
        <v>154191.6199</v>
      </c>
      <c r="G474" s="152">
        <v>10089.4757</v>
      </c>
      <c r="H474" s="152">
        <v>92311.8744</v>
      </c>
      <c r="I474" s="152">
        <v>97696.0712</v>
      </c>
      <c r="J474" s="152">
        <v>196562.536</v>
      </c>
      <c r="K474" s="152">
        <v>112461.33</v>
      </c>
      <c r="L474" s="152">
        <v>149838.4871</v>
      </c>
    </row>
    <row r="475">
      <c r="A475" s="152">
        <v>1.5949584E9</v>
      </c>
      <c r="B475" s="152">
        <v>107567.552</v>
      </c>
      <c r="C475" s="156">
        <v>205997.7885</v>
      </c>
      <c r="D475" s="159">
        <v>236005.68</v>
      </c>
      <c r="E475" s="152">
        <v>34180.3527</v>
      </c>
      <c r="F475" s="152">
        <v>154261.8028</v>
      </c>
      <c r="G475" s="152">
        <v>10080.3187</v>
      </c>
      <c r="H475" s="152">
        <v>92342.8257</v>
      </c>
      <c r="I475" s="152">
        <v>97445.1452</v>
      </c>
      <c r="J475" s="152">
        <v>193941.0871</v>
      </c>
      <c r="K475" s="152">
        <v>112517.03</v>
      </c>
      <c r="L475" s="152">
        <v>149108.8347</v>
      </c>
    </row>
    <row r="476">
      <c r="A476" s="156">
        <v>1.5950448E9</v>
      </c>
      <c r="B476" s="156">
        <v>107567.552</v>
      </c>
      <c r="C476" s="152">
        <v>205756.0731</v>
      </c>
      <c r="D476" s="160">
        <v>236005.68</v>
      </c>
      <c r="E476" s="152">
        <v>34223.5893</v>
      </c>
      <c r="F476" s="152">
        <v>154367.0771</v>
      </c>
      <c r="G476" s="152">
        <v>10090.3981</v>
      </c>
      <c r="H476" s="152">
        <v>92342.8257</v>
      </c>
      <c r="I476" s="152">
        <v>97787.8214</v>
      </c>
      <c r="J476" s="152">
        <v>193495.8292</v>
      </c>
      <c r="K476" s="152">
        <v>112647.93</v>
      </c>
      <c r="L476" s="152">
        <v>148890.4294</v>
      </c>
    </row>
    <row r="477">
      <c r="A477" s="152">
        <v>1.5952536E9</v>
      </c>
      <c r="B477" s="152">
        <v>107567.552</v>
      </c>
      <c r="C477" s="156">
        <v>205756.0731</v>
      </c>
      <c r="D477" s="159">
        <v>236515.69</v>
      </c>
      <c r="E477" s="152">
        <v>34208.1719</v>
      </c>
      <c r="F477" s="152">
        <v>154367.0771</v>
      </c>
      <c r="G477" s="152">
        <v>10093.8929</v>
      </c>
      <c r="H477" s="152">
        <v>91817.6146</v>
      </c>
      <c r="I477" s="152">
        <v>97907.31</v>
      </c>
      <c r="J477" s="152">
        <v>195687.7271</v>
      </c>
      <c r="K477" s="152">
        <v>112647.93</v>
      </c>
      <c r="L477" s="152">
        <v>148890.4294</v>
      </c>
    </row>
    <row r="478">
      <c r="A478" s="152">
        <v>1.595304E9</v>
      </c>
      <c r="B478" s="152">
        <v>107567.552</v>
      </c>
      <c r="C478" s="156">
        <v>208296.3914</v>
      </c>
      <c r="D478" s="159">
        <v>238434.44</v>
      </c>
      <c r="E478" s="152">
        <v>34194.0302</v>
      </c>
      <c r="F478" s="152">
        <v>154476.7085</v>
      </c>
      <c r="G478" s="152">
        <v>10095.7529</v>
      </c>
      <c r="H478" s="152">
        <v>91884.9248</v>
      </c>
      <c r="I478" s="152">
        <v>98024.6649</v>
      </c>
      <c r="J478" s="152">
        <v>203111.3003</v>
      </c>
      <c r="K478" s="152">
        <v>112361.535</v>
      </c>
      <c r="L478" s="152">
        <v>151771.4672</v>
      </c>
    </row>
    <row r="479">
      <c r="A479" s="156">
        <v>1.5953904E9</v>
      </c>
      <c r="B479" s="156">
        <v>107567.552</v>
      </c>
      <c r="C479" s="152">
        <v>207548.2135</v>
      </c>
      <c r="D479" s="160">
        <v>238940.52</v>
      </c>
      <c r="E479" s="152">
        <v>34220.7241</v>
      </c>
      <c r="F479" s="152">
        <v>154536.6466</v>
      </c>
      <c r="G479" s="152">
        <v>10125.5891</v>
      </c>
      <c r="H479" s="152">
        <v>91131.4445</v>
      </c>
      <c r="I479" s="152">
        <v>98699.3487</v>
      </c>
      <c r="J479" s="152">
        <v>198260.3792</v>
      </c>
      <c r="K479" s="152">
        <v>113272.185</v>
      </c>
      <c r="L479" s="152">
        <v>154125.9618</v>
      </c>
    </row>
    <row r="480">
      <c r="A480" s="152">
        <v>1.5954768E9</v>
      </c>
      <c r="B480" s="152">
        <v>107567.552</v>
      </c>
      <c r="C480" s="156">
        <v>206972.7617</v>
      </c>
      <c r="D480" s="159">
        <v>240379.72</v>
      </c>
      <c r="E480" s="152">
        <v>34182.5095</v>
      </c>
      <c r="F480" s="152">
        <v>154650.8699</v>
      </c>
      <c r="G480" s="152">
        <v>10136.56</v>
      </c>
      <c r="H480" s="152">
        <v>90852.0333</v>
      </c>
      <c r="I480" s="152">
        <v>98953.262</v>
      </c>
      <c r="J480" s="152">
        <v>200124.6287</v>
      </c>
      <c r="K480" s="152">
        <v>112590.105</v>
      </c>
      <c r="L480" s="152">
        <v>155421.0801</v>
      </c>
    </row>
    <row r="481">
      <c r="A481" s="156">
        <v>1.5955632E9</v>
      </c>
      <c r="B481" s="156">
        <v>107567.552</v>
      </c>
      <c r="C481" s="152">
        <v>206445.6257</v>
      </c>
      <c r="D481" s="160">
        <v>238415.72</v>
      </c>
      <c r="E481" s="152">
        <v>34232.0497</v>
      </c>
      <c r="F481" s="152">
        <v>154758.9706</v>
      </c>
      <c r="G481" s="152">
        <v>10136.1544</v>
      </c>
      <c r="H481" s="152">
        <v>90502.2557</v>
      </c>
      <c r="I481" s="152">
        <v>99213.1497</v>
      </c>
      <c r="J481" s="152">
        <v>191791.7401</v>
      </c>
      <c r="K481" s="152">
        <v>112437.815</v>
      </c>
      <c r="L481" s="152">
        <v>150448.4995</v>
      </c>
    </row>
    <row r="482">
      <c r="A482" s="152">
        <v>1.5956496E9</v>
      </c>
      <c r="B482" s="152">
        <v>107567.552</v>
      </c>
      <c r="C482" s="156">
        <v>207176.3304</v>
      </c>
      <c r="D482" s="159">
        <v>238415.72</v>
      </c>
      <c r="E482" s="152">
        <v>34356.35</v>
      </c>
      <c r="F482" s="152">
        <v>154729.7669</v>
      </c>
      <c r="G482" s="152">
        <v>10135.3683</v>
      </c>
      <c r="H482" s="152">
        <v>90502.2557</v>
      </c>
      <c r="I482" s="152">
        <v>99730.7914</v>
      </c>
      <c r="J482" s="152">
        <v>189323.0588</v>
      </c>
      <c r="K482" s="152">
        <v>113808.09</v>
      </c>
      <c r="L482" s="152">
        <v>148587.2283</v>
      </c>
    </row>
    <row r="483">
      <c r="A483" s="156">
        <v>1.5958584E9</v>
      </c>
      <c r="B483" s="156">
        <v>107567.552</v>
      </c>
      <c r="C483" s="152">
        <v>207176.3304</v>
      </c>
      <c r="D483" s="160">
        <v>236993.61</v>
      </c>
      <c r="E483" s="152">
        <v>34381.3104</v>
      </c>
      <c r="F483" s="152">
        <v>154729.7669</v>
      </c>
      <c r="G483" s="152">
        <v>10131.1958</v>
      </c>
      <c r="H483" s="152">
        <v>90211.2486</v>
      </c>
      <c r="I483" s="152">
        <v>99679.1552</v>
      </c>
      <c r="J483" s="152">
        <v>193424.7241</v>
      </c>
      <c r="K483" s="152">
        <v>113808.09</v>
      </c>
      <c r="L483" s="152">
        <v>148587.2283</v>
      </c>
    </row>
    <row r="484">
      <c r="A484" s="156">
        <v>1.5959088E9</v>
      </c>
      <c r="B484" s="156">
        <v>107567.552</v>
      </c>
      <c r="C484" s="152">
        <v>208880.4713</v>
      </c>
      <c r="D484" s="160">
        <v>238365.84</v>
      </c>
      <c r="E484" s="152">
        <v>34548.6696</v>
      </c>
      <c r="F484" s="152">
        <v>154659.584</v>
      </c>
      <c r="G484" s="152">
        <v>10146.6256</v>
      </c>
      <c r="H484" s="152">
        <v>90076.3177</v>
      </c>
      <c r="I484" s="152">
        <v>100692.2479</v>
      </c>
      <c r="J484" s="152">
        <v>195657.3626</v>
      </c>
      <c r="K484" s="152">
        <v>113727.25</v>
      </c>
      <c r="L484" s="152">
        <v>149922.0326</v>
      </c>
    </row>
    <row r="485">
      <c r="A485" s="152">
        <v>1.5959952E9</v>
      </c>
      <c r="B485" s="152">
        <v>107567.552</v>
      </c>
      <c r="C485" s="156">
        <v>209953.1279</v>
      </c>
      <c r="D485" s="159">
        <v>237383.09</v>
      </c>
      <c r="E485" s="152">
        <v>34654.2878</v>
      </c>
      <c r="F485" s="152">
        <v>154717.9915</v>
      </c>
      <c r="G485" s="152">
        <v>10135.9003</v>
      </c>
      <c r="H485" s="152">
        <v>89947.3445</v>
      </c>
      <c r="I485" s="152">
        <v>100267.6366</v>
      </c>
      <c r="J485" s="152">
        <v>191629.1518</v>
      </c>
      <c r="K485" s="152">
        <v>113034.315</v>
      </c>
      <c r="L485" s="152">
        <v>148921.7039</v>
      </c>
    </row>
    <row r="486">
      <c r="A486" s="156">
        <v>1.5960816E9</v>
      </c>
      <c r="B486" s="156">
        <v>107567.552</v>
      </c>
      <c r="C486" s="152">
        <v>216198.7082</v>
      </c>
      <c r="D486" s="160">
        <v>239974.04</v>
      </c>
      <c r="E486" s="152">
        <v>34698.7662</v>
      </c>
      <c r="F486" s="152">
        <v>154861.4185</v>
      </c>
      <c r="G486" s="152">
        <v>10147.7682</v>
      </c>
      <c r="H486" s="152">
        <v>89568.9556</v>
      </c>
      <c r="I486" s="152">
        <v>100797.2272</v>
      </c>
      <c r="J486" s="152">
        <v>194362.7092</v>
      </c>
      <c r="K486" s="152">
        <v>111601.92</v>
      </c>
      <c r="L486" s="152">
        <v>148718.0336</v>
      </c>
    </row>
    <row r="487">
      <c r="A487" s="152">
        <v>1.596168E9</v>
      </c>
      <c r="B487" s="152">
        <v>107567.552</v>
      </c>
      <c r="C487" s="156">
        <v>221729.6693</v>
      </c>
      <c r="D487" s="159">
        <v>239580.52</v>
      </c>
      <c r="E487" s="152">
        <v>34768.6036</v>
      </c>
      <c r="F487" s="152">
        <v>154930.0707</v>
      </c>
      <c r="G487" s="152">
        <v>10144.9292</v>
      </c>
      <c r="H487" s="152">
        <v>89411.866</v>
      </c>
      <c r="I487" s="152">
        <v>101577.7438</v>
      </c>
      <c r="J487" s="152">
        <v>195436.9299</v>
      </c>
      <c r="K487" s="152">
        <v>111701.42</v>
      </c>
      <c r="L487" s="152">
        <v>148935.7845</v>
      </c>
    </row>
    <row r="488">
      <c r="A488" s="156">
        <v>1.5962544E9</v>
      </c>
      <c r="B488" s="156">
        <v>107567.552</v>
      </c>
      <c r="C488" s="152">
        <v>225876.3886</v>
      </c>
      <c r="D488" s="160">
        <v>239580.52</v>
      </c>
      <c r="E488" s="152">
        <v>34550.2455</v>
      </c>
      <c r="F488" s="152">
        <v>155022.5086</v>
      </c>
      <c r="G488" s="152">
        <v>10135.9638</v>
      </c>
      <c r="H488" s="152">
        <v>89411.866</v>
      </c>
      <c r="I488" s="152">
        <v>100781.4376</v>
      </c>
      <c r="J488" s="152">
        <v>199020.0964</v>
      </c>
      <c r="K488" s="152">
        <v>112602.41</v>
      </c>
      <c r="L488" s="152">
        <v>148150.8538</v>
      </c>
    </row>
    <row r="489">
      <c r="A489" s="152">
        <v>1.5964632E9</v>
      </c>
      <c r="B489" s="152">
        <v>107567.552</v>
      </c>
      <c r="C489" s="156">
        <v>225876.3886</v>
      </c>
      <c r="D489" s="159">
        <v>241354.84</v>
      </c>
      <c r="E489" s="152">
        <v>34565.6433</v>
      </c>
      <c r="F489" s="152">
        <v>155022.5086</v>
      </c>
      <c r="G489" s="152">
        <v>10135.8717</v>
      </c>
      <c r="H489" s="152">
        <v>90018.5069</v>
      </c>
      <c r="I489" s="152">
        <v>100802.3481</v>
      </c>
      <c r="J489" s="152">
        <v>199020.0964</v>
      </c>
      <c r="K489" s="152">
        <v>112602.41</v>
      </c>
      <c r="L489" s="152">
        <v>148150.8538</v>
      </c>
    </row>
    <row r="490">
      <c r="A490" s="152">
        <v>1.5965136E9</v>
      </c>
      <c r="B490" s="152">
        <v>107567.552</v>
      </c>
      <c r="C490" s="156">
        <v>239224.69</v>
      </c>
      <c r="D490" s="160">
        <v>242918.36</v>
      </c>
      <c r="E490" s="152">
        <v>34521.5541</v>
      </c>
      <c r="F490" s="152">
        <v>156053.8809</v>
      </c>
      <c r="G490" s="152">
        <v>10128.8277</v>
      </c>
      <c r="H490" s="152">
        <v>90121.3086</v>
      </c>
      <c r="I490" s="152">
        <v>100621.835</v>
      </c>
      <c r="J490" s="152">
        <v>202612.9439</v>
      </c>
      <c r="K490" s="152">
        <v>112522.04</v>
      </c>
      <c r="L490" s="152">
        <v>148342.6608</v>
      </c>
    </row>
    <row r="491">
      <c r="A491" s="156">
        <v>1.5966E9</v>
      </c>
      <c r="B491" s="156">
        <v>107567.552</v>
      </c>
      <c r="C491" s="152">
        <v>240911.2861</v>
      </c>
      <c r="D491" s="159">
        <v>243794.66</v>
      </c>
      <c r="E491" s="152">
        <v>34548.5739</v>
      </c>
      <c r="F491" s="152">
        <v>156657.519</v>
      </c>
      <c r="G491" s="152">
        <v>10152.8449</v>
      </c>
      <c r="H491" s="152">
        <v>89785.6313</v>
      </c>
      <c r="I491" s="152">
        <v>101079.7323</v>
      </c>
      <c r="J491" s="152">
        <v>202892.7086</v>
      </c>
      <c r="K491" s="152">
        <v>112536.39</v>
      </c>
      <c r="L491" s="152">
        <v>149138.5698</v>
      </c>
    </row>
    <row r="492">
      <c r="A492" s="152">
        <v>1.5966864E9</v>
      </c>
      <c r="B492" s="152">
        <v>107567.552</v>
      </c>
      <c r="C492" s="156">
        <v>238979.5018</v>
      </c>
      <c r="D492" s="160">
        <v>245209.16</v>
      </c>
      <c r="E492" s="152">
        <v>34713.499</v>
      </c>
      <c r="F492" s="152">
        <v>157640.5288</v>
      </c>
      <c r="G492" s="152">
        <v>10165.3175</v>
      </c>
      <c r="H492" s="152">
        <v>89541.4497</v>
      </c>
      <c r="I492" s="152">
        <v>101576.4635</v>
      </c>
      <c r="J492" s="152">
        <v>205259.3792</v>
      </c>
      <c r="K492" s="152">
        <v>112693.5341</v>
      </c>
      <c r="L492" s="152">
        <v>148954.8985</v>
      </c>
    </row>
    <row r="493">
      <c r="A493" s="156">
        <v>1.5967728E9</v>
      </c>
      <c r="B493" s="156">
        <v>107567.552</v>
      </c>
      <c r="C493" s="152">
        <v>229489.6959</v>
      </c>
      <c r="D493" s="159">
        <v>246740.96</v>
      </c>
      <c r="E493" s="152">
        <v>34935.0943</v>
      </c>
      <c r="F493" s="152">
        <v>158688.1899</v>
      </c>
      <c r="G493" s="152">
        <v>10163.4635</v>
      </c>
      <c r="H493" s="152">
        <v>89555.1748</v>
      </c>
      <c r="I493" s="152">
        <v>101606.7624</v>
      </c>
      <c r="J493" s="152">
        <v>208167.7891</v>
      </c>
      <c r="K493" s="152">
        <v>112995.4588</v>
      </c>
      <c r="L493" s="152">
        <v>149844.9979</v>
      </c>
    </row>
    <row r="494">
      <c r="A494" s="152">
        <v>1.5968592E9</v>
      </c>
      <c r="B494" s="152">
        <v>107567.552</v>
      </c>
      <c r="C494" s="156">
        <v>223416.3355</v>
      </c>
      <c r="D494" s="160">
        <v>246740.96</v>
      </c>
      <c r="E494" s="152">
        <v>34897.9211</v>
      </c>
      <c r="F494" s="152">
        <v>158797.6601</v>
      </c>
      <c r="G494" s="152">
        <v>10144.9645</v>
      </c>
      <c r="H494" s="152">
        <v>89555.1748</v>
      </c>
      <c r="I494" s="152">
        <v>100841.6086</v>
      </c>
      <c r="J494" s="152">
        <v>204363.3203</v>
      </c>
      <c r="K494" s="152">
        <v>113502.3282</v>
      </c>
      <c r="L494" s="152">
        <v>150914.0591</v>
      </c>
    </row>
    <row r="495">
      <c r="A495" s="156">
        <v>1.597068E9</v>
      </c>
      <c r="B495" s="156">
        <v>107567.552</v>
      </c>
      <c r="C495" s="152">
        <v>223416.3355</v>
      </c>
      <c r="D495" s="159">
        <v>246906.56</v>
      </c>
      <c r="E495" s="152">
        <v>34956.1064</v>
      </c>
      <c r="F495" s="152">
        <v>158797.6601</v>
      </c>
      <c r="G495" s="152">
        <v>10143.0287</v>
      </c>
      <c r="H495" s="152">
        <v>89773.8848</v>
      </c>
      <c r="I495" s="152">
        <v>100800.6411</v>
      </c>
      <c r="J495" s="152">
        <v>202137.8027</v>
      </c>
      <c r="K495" s="152">
        <v>113502.3282</v>
      </c>
      <c r="L495" s="152">
        <v>150914.0591</v>
      </c>
    </row>
    <row r="496">
      <c r="A496" s="156">
        <v>1.5971184E9</v>
      </c>
      <c r="B496" s="156">
        <v>107567.552</v>
      </c>
      <c r="C496" s="152">
        <v>218943.8888</v>
      </c>
      <c r="D496" s="159">
        <v>247596.56</v>
      </c>
      <c r="E496" s="152">
        <v>34966.16</v>
      </c>
      <c r="F496" s="152">
        <v>159277.8693</v>
      </c>
      <c r="G496" s="152">
        <v>10138.2799</v>
      </c>
      <c r="H496" s="152">
        <v>89742.9251</v>
      </c>
      <c r="I496" s="152">
        <v>100416.9974</v>
      </c>
      <c r="J496" s="152">
        <v>201693.9295</v>
      </c>
      <c r="K496" s="152">
        <v>113161.8986</v>
      </c>
      <c r="L496" s="152">
        <v>152369.3011</v>
      </c>
    </row>
    <row r="497">
      <c r="A497" s="152">
        <v>1.5972048E9</v>
      </c>
      <c r="B497" s="152">
        <v>107567.552</v>
      </c>
      <c r="C497" s="156">
        <v>216733.4652</v>
      </c>
      <c r="D497" s="160">
        <v>245685.26</v>
      </c>
      <c r="E497" s="152">
        <v>34764.0746</v>
      </c>
      <c r="F497" s="152">
        <v>157977.0257</v>
      </c>
      <c r="G497" s="152">
        <v>10144.7552</v>
      </c>
      <c r="H497" s="152">
        <v>89712.078</v>
      </c>
      <c r="I497" s="152">
        <v>100406.3287</v>
      </c>
      <c r="J497" s="152">
        <v>195822.1689</v>
      </c>
      <c r="K497" s="152">
        <v>112901.0134</v>
      </c>
      <c r="L497" s="152">
        <v>152458.782</v>
      </c>
    </row>
    <row r="498">
      <c r="A498" s="156">
        <v>1.5972912E9</v>
      </c>
      <c r="B498" s="156">
        <v>107567.552</v>
      </c>
      <c r="C498" s="152">
        <v>215315.1377</v>
      </c>
      <c r="D498" s="159">
        <v>248886.86</v>
      </c>
      <c r="E498" s="152">
        <v>34813.7439</v>
      </c>
      <c r="F498" s="152">
        <v>160154.5573</v>
      </c>
      <c r="G498" s="152">
        <v>10168.7134</v>
      </c>
      <c r="H498" s="152">
        <v>89646.9974</v>
      </c>
      <c r="I498" s="152">
        <v>100912.0216</v>
      </c>
      <c r="J498" s="152">
        <v>204302.1172</v>
      </c>
      <c r="K498" s="152">
        <v>113291.6639</v>
      </c>
      <c r="L498" s="152">
        <v>155595.3228</v>
      </c>
    </row>
    <row r="499">
      <c r="A499" s="152">
        <v>1.5973776E9</v>
      </c>
      <c r="B499" s="152">
        <v>107567.552</v>
      </c>
      <c r="C499" s="156">
        <v>217608.4495</v>
      </c>
      <c r="D499" s="160">
        <v>248465.96</v>
      </c>
      <c r="E499" s="152">
        <v>34810.4296</v>
      </c>
      <c r="F499" s="152">
        <v>159876.9746</v>
      </c>
      <c r="G499" s="152">
        <v>10171.7078</v>
      </c>
      <c r="H499" s="152">
        <v>89618.5202</v>
      </c>
      <c r="I499" s="152">
        <v>101095.5219</v>
      </c>
      <c r="J499" s="152">
        <v>207879.9113</v>
      </c>
      <c r="K499" s="152">
        <v>113451.9815</v>
      </c>
      <c r="L499" s="152">
        <v>155632.999</v>
      </c>
    </row>
    <row r="500">
      <c r="A500" s="156">
        <v>1.597464E9</v>
      </c>
      <c r="B500" s="156">
        <v>107567.552</v>
      </c>
      <c r="C500" s="152">
        <v>216866.0887</v>
      </c>
      <c r="D500" s="159">
        <v>248465.96</v>
      </c>
      <c r="E500" s="152">
        <v>34903.3445</v>
      </c>
      <c r="F500" s="152">
        <v>159873.8346</v>
      </c>
      <c r="G500" s="152">
        <v>10169.5613</v>
      </c>
      <c r="H500" s="152">
        <v>89618.5202</v>
      </c>
      <c r="I500" s="152">
        <v>101324.684</v>
      </c>
      <c r="J500" s="152">
        <v>207988.3058</v>
      </c>
      <c r="K500" s="152">
        <v>113414.5415</v>
      </c>
      <c r="L500" s="152">
        <v>155110.2422</v>
      </c>
    </row>
    <row r="501">
      <c r="A501" s="152">
        <v>1.5976728E9</v>
      </c>
      <c r="B501" s="152">
        <v>107567.552</v>
      </c>
      <c r="C501" s="156">
        <v>216866.0887</v>
      </c>
      <c r="D501" s="160">
        <v>248472.86</v>
      </c>
      <c r="E501" s="152">
        <v>34907.3628</v>
      </c>
      <c r="F501" s="152">
        <v>159873.8346</v>
      </c>
      <c r="G501" s="152">
        <v>10173.5881</v>
      </c>
      <c r="H501" s="152">
        <v>90094.9264</v>
      </c>
      <c r="I501" s="152">
        <v>101404.912</v>
      </c>
      <c r="J501" s="152">
        <v>213948.8735</v>
      </c>
      <c r="K501" s="152">
        <v>113414.5415</v>
      </c>
      <c r="L501" s="152">
        <v>155110.2422</v>
      </c>
    </row>
    <row r="502">
      <c r="A502" s="152">
        <v>1.5977232E9</v>
      </c>
      <c r="B502" s="152">
        <v>107567.552</v>
      </c>
      <c r="C502" s="156">
        <v>217371.9483</v>
      </c>
      <c r="D502" s="160">
        <v>249211.16</v>
      </c>
      <c r="E502" s="152">
        <v>35020.5626</v>
      </c>
      <c r="F502" s="152">
        <v>160384.1714</v>
      </c>
      <c r="G502" s="152">
        <v>10179.1193</v>
      </c>
      <c r="H502" s="152">
        <v>90748.3602</v>
      </c>
      <c r="I502" s="152">
        <v>101598.6543</v>
      </c>
      <c r="J502" s="152">
        <v>217364.3973</v>
      </c>
      <c r="K502" s="152">
        <v>113598.5415</v>
      </c>
      <c r="L502" s="152">
        <v>158731.8637</v>
      </c>
    </row>
    <row r="503">
      <c r="A503" s="156">
        <v>1.5978096E9</v>
      </c>
      <c r="B503" s="156">
        <v>107567.552</v>
      </c>
      <c r="C503" s="152">
        <v>218804.6442</v>
      </c>
      <c r="D503" s="159">
        <v>249714.86</v>
      </c>
      <c r="E503" s="152">
        <v>35140.4576</v>
      </c>
      <c r="F503" s="152">
        <v>160723.1191</v>
      </c>
      <c r="G503" s="152">
        <v>10183.6655</v>
      </c>
      <c r="H503" s="152">
        <v>90854.4323</v>
      </c>
      <c r="I503" s="152">
        <v>102212.3136</v>
      </c>
      <c r="J503" s="152">
        <v>219636.4727</v>
      </c>
      <c r="K503" s="152">
        <v>113723.6615</v>
      </c>
      <c r="L503" s="152">
        <v>157205.9789</v>
      </c>
    </row>
    <row r="504">
      <c r="A504" s="152">
        <v>1.597896E9</v>
      </c>
      <c r="B504" s="152">
        <v>107567.552</v>
      </c>
      <c r="C504" s="156">
        <v>220423.3471</v>
      </c>
      <c r="D504" s="160">
        <v>248741.96</v>
      </c>
      <c r="E504" s="152">
        <v>34890.7475</v>
      </c>
      <c r="F504" s="152">
        <v>160059.0869</v>
      </c>
      <c r="G504" s="152">
        <v>10164.9318</v>
      </c>
      <c r="H504" s="152">
        <v>90104.9829</v>
      </c>
      <c r="I504" s="152">
        <v>101335.3526</v>
      </c>
      <c r="J504" s="152">
        <v>218288.774</v>
      </c>
      <c r="K504" s="152">
        <v>113830.8615</v>
      </c>
      <c r="L504" s="152">
        <v>156198.1415</v>
      </c>
    </row>
    <row r="505">
      <c r="A505" s="156">
        <v>1.5979824E9</v>
      </c>
      <c r="B505" s="156">
        <v>107567.552</v>
      </c>
      <c r="C505" s="152">
        <v>219582.2319</v>
      </c>
      <c r="D505" s="159">
        <v>249466.46</v>
      </c>
      <c r="E505" s="152">
        <v>34983.9977</v>
      </c>
      <c r="F505" s="152">
        <v>160555.0079</v>
      </c>
      <c r="G505" s="152">
        <v>10169.4021</v>
      </c>
      <c r="H505" s="152">
        <v>90519.6085</v>
      </c>
      <c r="I505" s="152">
        <v>101555.1263</v>
      </c>
      <c r="J505" s="152">
        <v>222798.8752</v>
      </c>
      <c r="K505" s="152">
        <v>114106.9215</v>
      </c>
      <c r="L505" s="152">
        <v>155171.466</v>
      </c>
    </row>
    <row r="506">
      <c r="A506" s="152">
        <v>1.5980688E9</v>
      </c>
      <c r="B506" s="152">
        <v>107567.552</v>
      </c>
      <c r="C506" s="156">
        <v>220936.3289</v>
      </c>
      <c r="D506" s="160">
        <v>249466.46</v>
      </c>
      <c r="E506" s="152">
        <v>34958.2913</v>
      </c>
      <c r="F506" s="152">
        <v>161120.2895</v>
      </c>
      <c r="G506" s="152">
        <v>10161.9858</v>
      </c>
      <c r="H506" s="152">
        <v>90519.6085</v>
      </c>
      <c r="I506" s="152">
        <v>100928.6646</v>
      </c>
      <c r="J506" s="152">
        <v>226452.3027</v>
      </c>
      <c r="K506" s="152">
        <v>114553.2368</v>
      </c>
      <c r="L506" s="152">
        <v>156372.3938</v>
      </c>
    </row>
    <row r="507">
      <c r="A507" s="156">
        <v>1.5982776E9</v>
      </c>
      <c r="B507" s="156">
        <v>107567.552</v>
      </c>
      <c r="C507" s="152">
        <v>220936.3289</v>
      </c>
      <c r="D507" s="159">
        <v>250294.46</v>
      </c>
      <c r="E507" s="152">
        <v>34989.7513</v>
      </c>
      <c r="F507" s="152">
        <v>161120.2895</v>
      </c>
      <c r="G507" s="152">
        <v>10161.7995</v>
      </c>
      <c r="H507" s="152">
        <v>89925.8531</v>
      </c>
      <c r="I507" s="152">
        <v>100947.0146</v>
      </c>
      <c r="J507" s="152">
        <v>226452.3027</v>
      </c>
      <c r="K507" s="152">
        <v>114553.2368</v>
      </c>
      <c r="L507" s="152">
        <v>156372.3938</v>
      </c>
    </row>
    <row r="508">
      <c r="A508" s="156">
        <v>1.598328E9</v>
      </c>
      <c r="B508" s="156">
        <v>107567.552</v>
      </c>
      <c r="C508" s="152">
        <v>219144.0639</v>
      </c>
      <c r="D508" s="159">
        <v>252668.06</v>
      </c>
      <c r="E508" s="152">
        <v>35013.7602</v>
      </c>
      <c r="F508" s="152">
        <v>162752.6377</v>
      </c>
      <c r="G508" s="152">
        <v>10162.1743</v>
      </c>
      <c r="H508" s="152">
        <v>89765.5114</v>
      </c>
      <c r="I508" s="152">
        <v>100907.3274</v>
      </c>
      <c r="J508" s="152">
        <v>228532.4338</v>
      </c>
      <c r="K508" s="152">
        <v>114695.3368</v>
      </c>
      <c r="L508" s="152">
        <v>157581.3769</v>
      </c>
    </row>
    <row r="509">
      <c r="A509" s="152">
        <v>1.5984144E9</v>
      </c>
      <c r="B509" s="152">
        <v>107567.552</v>
      </c>
      <c r="C509" s="156">
        <v>218806.9151</v>
      </c>
      <c r="D509" s="160">
        <v>253496.06</v>
      </c>
      <c r="E509" s="152">
        <v>34972.3167</v>
      </c>
      <c r="F509" s="152">
        <v>163308.3568</v>
      </c>
      <c r="G509" s="152">
        <v>10176.6692</v>
      </c>
      <c r="H509" s="152">
        <v>89970.3242</v>
      </c>
      <c r="I509" s="152">
        <v>101253.8443</v>
      </c>
      <c r="J509" s="152">
        <v>230070.635</v>
      </c>
      <c r="K509" s="152">
        <v>114596.7027</v>
      </c>
      <c r="L509" s="152">
        <v>158501.3065</v>
      </c>
    </row>
    <row r="510">
      <c r="A510" s="156">
        <v>1.5985008E9</v>
      </c>
      <c r="B510" s="156">
        <v>107567.552</v>
      </c>
      <c r="C510" s="152">
        <v>219114.9285</v>
      </c>
      <c r="D510" s="159">
        <v>255876.56</v>
      </c>
      <c r="E510" s="152">
        <v>35023.741</v>
      </c>
      <c r="F510" s="152">
        <v>164954.1052</v>
      </c>
      <c r="G510" s="152">
        <v>10177.4601</v>
      </c>
      <c r="H510" s="152">
        <v>90273.7013</v>
      </c>
      <c r="I510" s="152">
        <v>101303.7735</v>
      </c>
      <c r="J510" s="152">
        <v>233677.8909</v>
      </c>
      <c r="K510" s="152">
        <v>114705.545</v>
      </c>
      <c r="L510" s="152">
        <v>164379.7086</v>
      </c>
    </row>
    <row r="511">
      <c r="A511" s="152">
        <v>1.5985872E9</v>
      </c>
      <c r="B511" s="152">
        <v>107567.552</v>
      </c>
      <c r="C511" s="156">
        <v>216632.5408</v>
      </c>
      <c r="D511" s="160">
        <v>256400.96</v>
      </c>
      <c r="E511" s="152">
        <v>34882.0836</v>
      </c>
      <c r="F511" s="152">
        <v>165302.341</v>
      </c>
      <c r="G511" s="152">
        <v>10187.8952</v>
      </c>
      <c r="H511" s="152">
        <v>90265.8512</v>
      </c>
      <c r="I511" s="152">
        <v>101137.3429</v>
      </c>
      <c r="J511" s="152">
        <v>235394.2218</v>
      </c>
      <c r="K511" s="152">
        <v>114461.3586</v>
      </c>
      <c r="L511" s="152">
        <v>161444.5167</v>
      </c>
    </row>
    <row r="512">
      <c r="A512" s="156">
        <v>1.5986736E9</v>
      </c>
      <c r="B512" s="156">
        <v>107567.552</v>
      </c>
      <c r="C512" s="152">
        <v>215549.8223</v>
      </c>
      <c r="D512" s="159">
        <v>256400.96</v>
      </c>
      <c r="E512" s="152">
        <v>35080.1722</v>
      </c>
      <c r="F512" s="152">
        <v>166363.4046</v>
      </c>
      <c r="G512" s="152">
        <v>10195.0701</v>
      </c>
      <c r="H512" s="152">
        <v>90265.8512</v>
      </c>
      <c r="I512" s="152">
        <v>101853.8478</v>
      </c>
      <c r="J512" s="152">
        <v>237565.8211</v>
      </c>
      <c r="K512" s="152">
        <v>115866.213</v>
      </c>
      <c r="L512" s="152">
        <v>160401.8889</v>
      </c>
    </row>
    <row r="513">
      <c r="A513" s="152">
        <v>1.5988824E9</v>
      </c>
      <c r="B513" s="152">
        <v>107567.552</v>
      </c>
      <c r="C513" s="156">
        <v>215549.8223</v>
      </c>
      <c r="D513" s="160">
        <v>257953.46</v>
      </c>
      <c r="E513" s="152">
        <v>35037.0338</v>
      </c>
      <c r="F513" s="152">
        <v>166363.4046</v>
      </c>
      <c r="G513" s="152">
        <v>10200.2046</v>
      </c>
      <c r="H513" s="152">
        <v>91045.2709</v>
      </c>
      <c r="I513" s="152">
        <v>101960.9608</v>
      </c>
      <c r="J513" s="152">
        <v>237565.8211</v>
      </c>
      <c r="K513" s="152">
        <v>115866.213</v>
      </c>
      <c r="L513" s="152">
        <v>160401.8889</v>
      </c>
    </row>
    <row r="514">
      <c r="A514" s="152">
        <v>1.5989328E9</v>
      </c>
      <c r="B514" s="152">
        <v>107567.552</v>
      </c>
      <c r="C514" s="156">
        <v>215539.7823</v>
      </c>
      <c r="D514" s="160">
        <v>257077.16</v>
      </c>
      <c r="E514" s="152">
        <v>34991.708</v>
      </c>
      <c r="F514" s="152">
        <v>165777.4189</v>
      </c>
      <c r="G514" s="152">
        <v>10210.242</v>
      </c>
      <c r="H514" s="152">
        <v>91649.5857</v>
      </c>
      <c r="I514" s="152">
        <v>102128.6716</v>
      </c>
      <c r="J514" s="152">
        <v>246222.8061</v>
      </c>
      <c r="K514" s="152">
        <v>116917.0236</v>
      </c>
      <c r="L514" s="152">
        <v>160857.9688</v>
      </c>
    </row>
    <row r="515">
      <c r="A515" s="156">
        <v>1.5990192E9</v>
      </c>
      <c r="B515" s="156">
        <v>107567.552</v>
      </c>
      <c r="C515" s="152">
        <v>224132.4723</v>
      </c>
      <c r="D515" s="159">
        <v>259386.44</v>
      </c>
      <c r="E515" s="152">
        <v>35018.5856</v>
      </c>
      <c r="F515" s="152">
        <v>167324.1445</v>
      </c>
      <c r="G515" s="152">
        <v>10198.1611</v>
      </c>
      <c r="H515" s="152">
        <v>91516.9267</v>
      </c>
      <c r="I515" s="152">
        <v>102008.7562</v>
      </c>
      <c r="J515" s="152">
        <v>249070.8252</v>
      </c>
      <c r="K515" s="152">
        <v>117122.9233</v>
      </c>
      <c r="L515" s="152">
        <v>160418.9055</v>
      </c>
    </row>
    <row r="516">
      <c r="A516" s="152">
        <v>1.5991056E9</v>
      </c>
      <c r="B516" s="152">
        <v>107567.552</v>
      </c>
      <c r="C516" s="156">
        <v>222504.7823</v>
      </c>
      <c r="D516" s="160">
        <v>262596.08</v>
      </c>
      <c r="E516" s="152">
        <v>34975.8327</v>
      </c>
      <c r="F516" s="152">
        <v>169746.2585</v>
      </c>
      <c r="G516" s="152">
        <v>10188.8909</v>
      </c>
      <c r="H516" s="152">
        <v>91174.2117</v>
      </c>
      <c r="I516" s="152">
        <v>101351.9956</v>
      </c>
      <c r="J516" s="152">
        <v>247025.9166</v>
      </c>
      <c r="K516" s="152">
        <v>117682.4018</v>
      </c>
      <c r="L516" s="152">
        <v>160824.9455</v>
      </c>
    </row>
    <row r="517">
      <c r="A517" s="156">
        <v>1.599192E9</v>
      </c>
      <c r="B517" s="156">
        <v>107567.552</v>
      </c>
      <c r="C517" s="152">
        <v>212643.3923</v>
      </c>
      <c r="D517" s="159">
        <v>256390.58</v>
      </c>
      <c r="E517" s="152">
        <v>35063.777</v>
      </c>
      <c r="F517" s="152">
        <v>163915.1772</v>
      </c>
      <c r="G517" s="152">
        <v>10175.2549</v>
      </c>
      <c r="H517" s="152">
        <v>90822.5033</v>
      </c>
      <c r="I517" s="152">
        <v>101315.2956</v>
      </c>
      <c r="J517" s="152">
        <v>231189.0029</v>
      </c>
      <c r="K517" s="152">
        <v>117206.0906</v>
      </c>
      <c r="L517" s="152">
        <v>160087.5655</v>
      </c>
    </row>
    <row r="518">
      <c r="A518" s="152">
        <v>1.5992784E9</v>
      </c>
      <c r="B518" s="152">
        <v>107567.552</v>
      </c>
      <c r="C518" s="156">
        <v>208807.6623</v>
      </c>
      <c r="D518" s="160">
        <v>256390.58</v>
      </c>
      <c r="E518" s="152">
        <v>35055.6023</v>
      </c>
      <c r="F518" s="152">
        <v>162591.6443</v>
      </c>
      <c r="G518" s="152">
        <v>10182.7122</v>
      </c>
      <c r="H518" s="152">
        <v>90822.5033</v>
      </c>
      <c r="I518" s="152">
        <v>101287.9839</v>
      </c>
      <c r="J518" s="152">
        <v>228493.7573</v>
      </c>
      <c r="K518" s="152">
        <v>117896.0559</v>
      </c>
      <c r="L518" s="152">
        <v>158052.5655</v>
      </c>
    </row>
    <row r="519">
      <c r="A519" s="156">
        <v>1.5995736E9</v>
      </c>
      <c r="B519" s="156">
        <v>107567.552</v>
      </c>
      <c r="C519" s="152">
        <v>208807.6623</v>
      </c>
      <c r="D519" s="159">
        <v>253783.22</v>
      </c>
      <c r="E519" s="152">
        <v>35047.5551</v>
      </c>
      <c r="F519" s="152">
        <v>162591.6443</v>
      </c>
      <c r="G519" s="152">
        <v>10190.4001</v>
      </c>
      <c r="H519" s="152">
        <v>91154.2798</v>
      </c>
      <c r="I519" s="152">
        <v>101121.9801</v>
      </c>
      <c r="J519" s="152">
        <v>215654.8687</v>
      </c>
      <c r="K519" s="152">
        <v>117896.0559</v>
      </c>
      <c r="L519" s="152">
        <v>158052.5655</v>
      </c>
    </row>
    <row r="520">
      <c r="A520" s="156">
        <v>1.599624E9</v>
      </c>
      <c r="B520" s="156">
        <v>106463.267</v>
      </c>
      <c r="C520" s="152">
        <v>207190.0323</v>
      </c>
      <c r="D520" s="159">
        <v>249298.74</v>
      </c>
      <c r="E520" s="152">
        <v>35138.3592</v>
      </c>
      <c r="F520" s="152">
        <v>158173.1354</v>
      </c>
      <c r="G520" s="152">
        <v>10175.018</v>
      </c>
      <c r="H520" s="152">
        <v>92267.3826</v>
      </c>
      <c r="I520" s="152">
        <v>100678.1653</v>
      </c>
      <c r="J520" s="152">
        <v>209941.3492</v>
      </c>
      <c r="K520" s="152">
        <v>116905.1864</v>
      </c>
      <c r="L520" s="152">
        <v>156231.0566</v>
      </c>
    </row>
    <row r="521">
      <c r="A521" s="152">
        <v>1.5997104E9</v>
      </c>
      <c r="B521" s="152">
        <v>107808.0492</v>
      </c>
      <c r="C521" s="156">
        <v>207134.9423</v>
      </c>
      <c r="D521" s="160">
        <v>252547.02</v>
      </c>
      <c r="E521" s="152">
        <v>35086.2145</v>
      </c>
      <c r="F521" s="152">
        <v>161268.7135</v>
      </c>
      <c r="G521" s="152">
        <v>10183.0279</v>
      </c>
      <c r="H521" s="152">
        <v>91821.7299</v>
      </c>
      <c r="I521" s="152">
        <v>100993.1031</v>
      </c>
      <c r="J521" s="152">
        <v>220394.6783</v>
      </c>
      <c r="K521" s="152">
        <v>116703.8312</v>
      </c>
      <c r="L521" s="152">
        <v>158851.6104</v>
      </c>
    </row>
    <row r="522">
      <c r="A522" s="156">
        <v>1.5997968E9</v>
      </c>
      <c r="B522" s="156">
        <v>107808.0492</v>
      </c>
      <c r="C522" s="152">
        <v>208998.5423</v>
      </c>
      <c r="D522" s="159">
        <v>249792.94</v>
      </c>
      <c r="E522" s="152">
        <v>35068.9817</v>
      </c>
      <c r="F522" s="152">
        <v>158471.8393</v>
      </c>
      <c r="G522" s="152">
        <v>10187.3162</v>
      </c>
      <c r="H522" s="152">
        <v>92465.7362</v>
      </c>
      <c r="I522" s="152">
        <v>101161.2406</v>
      </c>
      <c r="J522" s="152">
        <v>216846.0922</v>
      </c>
      <c r="K522" s="152">
        <v>115768.86</v>
      </c>
      <c r="L522" s="152">
        <v>158851.6104</v>
      </c>
    </row>
    <row r="523">
      <c r="A523" s="152">
        <v>1.5998832E9</v>
      </c>
      <c r="B523" s="152">
        <v>107808.0492</v>
      </c>
      <c r="C523" s="156">
        <v>209216.9423</v>
      </c>
      <c r="D523" s="160">
        <v>249792.94</v>
      </c>
      <c r="E523" s="152">
        <v>35094.6176</v>
      </c>
      <c r="F523" s="152">
        <v>158563.0102</v>
      </c>
      <c r="G523" s="152">
        <v>10189.3356</v>
      </c>
      <c r="H523" s="152">
        <v>92465.7362</v>
      </c>
      <c r="I523" s="152">
        <v>101360.9573</v>
      </c>
      <c r="J523" s="152">
        <v>214079.7039</v>
      </c>
      <c r="K523" s="152">
        <v>115465.3231</v>
      </c>
      <c r="L523" s="152">
        <v>158851.6104</v>
      </c>
    </row>
    <row r="524">
      <c r="A524" s="156">
        <v>1.600092E9</v>
      </c>
      <c r="B524" s="156">
        <v>107808.0492</v>
      </c>
      <c r="C524" s="152">
        <v>209216.9423</v>
      </c>
      <c r="D524" s="159">
        <v>250008.4</v>
      </c>
      <c r="E524" s="152">
        <v>35100.102</v>
      </c>
      <c r="F524" s="152">
        <v>158563.0102</v>
      </c>
      <c r="G524" s="152">
        <v>10188.0378</v>
      </c>
      <c r="H524" s="152">
        <v>92337.9896</v>
      </c>
      <c r="I524" s="152">
        <v>101307.6142</v>
      </c>
      <c r="J524" s="152">
        <v>221121.9041</v>
      </c>
      <c r="K524" s="152">
        <v>115465.3231</v>
      </c>
      <c r="L524" s="152">
        <v>158851.6104</v>
      </c>
    </row>
    <row r="525">
      <c r="A525" s="156">
        <v>1.6001424E9</v>
      </c>
      <c r="B525" s="156">
        <v>107808.0492</v>
      </c>
      <c r="C525" s="152">
        <v>208118.9223</v>
      </c>
      <c r="D525" s="159">
        <v>252283.96</v>
      </c>
      <c r="E525" s="152">
        <v>35185.8189</v>
      </c>
      <c r="F525" s="152">
        <v>160637.2148</v>
      </c>
      <c r="G525" s="152">
        <v>10179.892</v>
      </c>
      <c r="H525" s="152">
        <v>92353.5256</v>
      </c>
      <c r="I525" s="152">
        <v>101535.496</v>
      </c>
      <c r="J525" s="152">
        <v>224019.1842</v>
      </c>
      <c r="K525" s="152">
        <v>116003.17</v>
      </c>
      <c r="L525" s="152">
        <v>155796.3204</v>
      </c>
    </row>
    <row r="526">
      <c r="A526" s="152">
        <v>1.6002288E9</v>
      </c>
      <c r="B526" s="152">
        <v>107808.0492</v>
      </c>
      <c r="C526" s="156">
        <v>208050.0823</v>
      </c>
      <c r="D526" s="160">
        <v>253024.14</v>
      </c>
      <c r="E526" s="152">
        <v>35244.7254</v>
      </c>
      <c r="F526" s="152">
        <v>161451.2404</v>
      </c>
      <c r="G526" s="152">
        <v>10176.585</v>
      </c>
      <c r="H526" s="152">
        <v>92406.1007</v>
      </c>
      <c r="I526" s="152">
        <v>101320.4165</v>
      </c>
      <c r="J526" s="152">
        <v>231694.9324</v>
      </c>
      <c r="K526" s="152">
        <v>116164.5387</v>
      </c>
      <c r="L526" s="152">
        <v>158082.2004</v>
      </c>
    </row>
    <row r="527">
      <c r="A527" s="156">
        <v>1.6003152E9</v>
      </c>
      <c r="B527" s="156">
        <v>107808.0492</v>
      </c>
      <c r="C527" s="152">
        <v>207922.6223</v>
      </c>
      <c r="D527" s="159">
        <v>252146.48</v>
      </c>
      <c r="E527" s="152">
        <v>35311.9807</v>
      </c>
      <c r="F527" s="152">
        <v>160810.0378</v>
      </c>
      <c r="G527" s="152">
        <v>10170.27</v>
      </c>
      <c r="H527" s="152">
        <v>92465.5906</v>
      </c>
      <c r="I527" s="152">
        <v>100999.0775</v>
      </c>
      <c r="J527" s="152">
        <v>227377.9498</v>
      </c>
      <c r="K527" s="152">
        <v>115634.1654</v>
      </c>
      <c r="L527" s="152">
        <v>154726.9104</v>
      </c>
    </row>
    <row r="528">
      <c r="A528" s="152">
        <v>1.6004016E9</v>
      </c>
      <c r="B528" s="152">
        <v>107808.0492</v>
      </c>
      <c r="C528" s="156">
        <v>208443.2023</v>
      </c>
      <c r="D528" s="160">
        <v>251478.96</v>
      </c>
      <c r="E528" s="152">
        <v>35438.3004</v>
      </c>
      <c r="F528" s="152">
        <v>159418.0184</v>
      </c>
      <c r="G528" s="152">
        <v>10169.9224</v>
      </c>
      <c r="H528" s="152">
        <v>92460.0565</v>
      </c>
      <c r="I528" s="152">
        <v>101362.2375</v>
      </c>
      <c r="J528" s="152">
        <v>223454.1314</v>
      </c>
      <c r="K528" s="152">
        <v>115264.6223</v>
      </c>
      <c r="L528" s="152">
        <v>151744.0004</v>
      </c>
    </row>
    <row r="529">
      <c r="A529" s="156">
        <v>1.600488E9</v>
      </c>
      <c r="B529" s="156">
        <v>107808.0492</v>
      </c>
      <c r="C529" s="152">
        <v>209656.6123</v>
      </c>
      <c r="D529" s="159">
        <v>251478.96</v>
      </c>
      <c r="E529" s="152">
        <v>35471.9996</v>
      </c>
      <c r="F529" s="152">
        <v>157576.2015</v>
      </c>
      <c r="G529" s="152">
        <v>10161.8025</v>
      </c>
      <c r="H529" s="152">
        <v>92460.0565</v>
      </c>
      <c r="I529" s="152">
        <v>101302.0665</v>
      </c>
      <c r="J529" s="152">
        <v>223542.3086</v>
      </c>
      <c r="K529" s="152">
        <v>115367.3473</v>
      </c>
      <c r="L529" s="152">
        <v>149429.7404</v>
      </c>
    </row>
    <row r="530">
      <c r="A530" s="152">
        <v>1.6006968E9</v>
      </c>
      <c r="B530" s="152">
        <v>107808.0492</v>
      </c>
      <c r="C530" s="156">
        <v>209656.6123</v>
      </c>
      <c r="D530" s="160">
        <v>248604.9</v>
      </c>
      <c r="E530" s="152">
        <v>35478.3424</v>
      </c>
      <c r="F530" s="152">
        <v>157576.2015</v>
      </c>
      <c r="G530" s="152">
        <v>10161.0504</v>
      </c>
      <c r="H530" s="152">
        <v>92443.75</v>
      </c>
      <c r="I530" s="152">
        <v>101350.7154</v>
      </c>
      <c r="J530" s="152">
        <v>223542.3086</v>
      </c>
      <c r="K530" s="152">
        <v>115367.3473</v>
      </c>
      <c r="L530" s="152">
        <v>149429.7404</v>
      </c>
    </row>
    <row r="531">
      <c r="A531" s="152">
        <v>1.6007472E9</v>
      </c>
      <c r="B531" s="152">
        <v>107808.0492</v>
      </c>
      <c r="C531" s="156">
        <v>212051.6323</v>
      </c>
      <c r="D531" s="159">
        <v>247000.78</v>
      </c>
      <c r="E531" s="152">
        <v>35526.7448</v>
      </c>
      <c r="F531" s="152">
        <v>155846.8976</v>
      </c>
      <c r="G531" s="152">
        <v>10163.7394</v>
      </c>
      <c r="H531" s="152">
        <v>92847.0517</v>
      </c>
      <c r="I531" s="152">
        <v>100644.8792</v>
      </c>
      <c r="J531" s="152">
        <v>228209.2144</v>
      </c>
      <c r="K531" s="152">
        <v>115606.5855</v>
      </c>
      <c r="L531" s="152">
        <v>149668.8204</v>
      </c>
    </row>
    <row r="532">
      <c r="A532" s="156">
        <v>1.6008336E9</v>
      </c>
      <c r="B532" s="156">
        <v>107808.0492</v>
      </c>
      <c r="C532" s="152">
        <v>211338.6923</v>
      </c>
      <c r="D532" s="160">
        <v>248678.4</v>
      </c>
      <c r="E532" s="152">
        <v>35503.4027</v>
      </c>
      <c r="F532" s="152">
        <v>157418.407</v>
      </c>
      <c r="G532" s="152">
        <v>10174.89</v>
      </c>
      <c r="H532" s="152">
        <v>93309.7655</v>
      </c>
      <c r="I532" s="152">
        <v>100159.6701</v>
      </c>
      <c r="J532" s="152">
        <v>231690.5746</v>
      </c>
      <c r="K532" s="152">
        <v>116290.1401</v>
      </c>
      <c r="L532" s="152">
        <v>156915.1804</v>
      </c>
    </row>
    <row r="533">
      <c r="A533" s="152">
        <v>1.60092E9</v>
      </c>
      <c r="B533" s="152">
        <v>107808.0492</v>
      </c>
      <c r="C533" s="156">
        <v>211410.9323</v>
      </c>
      <c r="D533" s="159">
        <v>244790.6</v>
      </c>
      <c r="E533" s="152">
        <v>35489.2354</v>
      </c>
      <c r="F533" s="152">
        <v>153785.5234</v>
      </c>
      <c r="G533" s="152">
        <v>10163.3398</v>
      </c>
      <c r="H533" s="152">
        <v>93510.5941</v>
      </c>
      <c r="I533" s="152">
        <v>99739.753</v>
      </c>
      <c r="J533" s="152">
        <v>221128.356</v>
      </c>
      <c r="K533" s="152">
        <v>116413.7701</v>
      </c>
      <c r="L533" s="152">
        <v>150495.5704</v>
      </c>
    </row>
    <row r="534">
      <c r="A534" s="156">
        <v>1.6010064E9</v>
      </c>
      <c r="B534" s="156">
        <v>107808.0492</v>
      </c>
      <c r="C534" s="152">
        <v>211689.5723</v>
      </c>
      <c r="D534" s="160">
        <v>245465.4</v>
      </c>
      <c r="E534" s="152">
        <v>35380.7061</v>
      </c>
      <c r="F534" s="152">
        <v>154195.5331</v>
      </c>
      <c r="G534" s="152">
        <v>10164.692</v>
      </c>
      <c r="H534" s="152">
        <v>93534.8124</v>
      </c>
      <c r="I534" s="152">
        <v>99884.4196</v>
      </c>
      <c r="J534" s="152">
        <v>220345.1227</v>
      </c>
      <c r="K534" s="152">
        <v>116595.0007</v>
      </c>
      <c r="L534" s="152">
        <v>155195.2204</v>
      </c>
    </row>
    <row r="535">
      <c r="A535" s="152">
        <v>1.6010928E9</v>
      </c>
      <c r="B535" s="152">
        <v>107808.0492</v>
      </c>
      <c r="C535" s="156">
        <v>211271.6123</v>
      </c>
      <c r="D535" s="159">
        <v>245465.4</v>
      </c>
      <c r="E535" s="152">
        <v>35403.26</v>
      </c>
      <c r="F535" s="152">
        <v>156671.1023</v>
      </c>
      <c r="G535" s="152">
        <v>10165.4234</v>
      </c>
      <c r="H535" s="152">
        <v>93534.8124</v>
      </c>
      <c r="I535" s="152">
        <v>99522.9666</v>
      </c>
      <c r="J535" s="152">
        <v>228765.1325</v>
      </c>
      <c r="K535" s="152">
        <v>116694.1878</v>
      </c>
      <c r="L535" s="152">
        <v>157477.6504</v>
      </c>
    </row>
    <row r="536">
      <c r="A536" s="156">
        <v>1.6013016E9</v>
      </c>
      <c r="B536" s="156">
        <v>107808.0492</v>
      </c>
      <c r="C536" s="152">
        <v>211271.6123</v>
      </c>
      <c r="D536" s="160">
        <v>248174.54</v>
      </c>
      <c r="E536" s="152">
        <v>35404.9436</v>
      </c>
      <c r="F536" s="152">
        <v>156671.1023</v>
      </c>
      <c r="G536" s="152">
        <v>10165.4001</v>
      </c>
      <c r="H536" s="152">
        <v>93361.2198</v>
      </c>
      <c r="I536" s="152">
        <v>99546.8643</v>
      </c>
      <c r="J536" s="152">
        <v>233146.0813</v>
      </c>
      <c r="K536" s="152">
        <v>116694.1878</v>
      </c>
      <c r="L536" s="152">
        <v>157477.6504</v>
      </c>
    </row>
    <row r="537">
      <c r="A537" s="156">
        <v>1.601352E9</v>
      </c>
      <c r="B537" s="156">
        <v>107808.0492</v>
      </c>
      <c r="C537" s="152">
        <v>210142.2173</v>
      </c>
      <c r="D537" s="160">
        <v>250831.74</v>
      </c>
      <c r="E537" s="152">
        <v>35566.8265</v>
      </c>
      <c r="F537" s="152">
        <v>159265.8102</v>
      </c>
      <c r="G537" s="152">
        <v>10157.5778</v>
      </c>
      <c r="H537" s="152">
        <v>93638.3909</v>
      </c>
      <c r="I537" s="152">
        <v>99912.158</v>
      </c>
      <c r="J537" s="152">
        <v>233926.6359</v>
      </c>
      <c r="K537" s="152">
        <v>116815.8678</v>
      </c>
      <c r="L537" s="152">
        <v>157681.4154</v>
      </c>
    </row>
    <row r="538">
      <c r="A538" s="152">
        <v>1.6014384E9</v>
      </c>
      <c r="B538" s="152">
        <v>107808.0492</v>
      </c>
      <c r="C538" s="156">
        <v>203668.2125</v>
      </c>
      <c r="D538" s="159">
        <v>249958.14</v>
      </c>
      <c r="E538" s="152">
        <v>35548.1809</v>
      </c>
      <c r="F538" s="152">
        <v>158386.0063</v>
      </c>
      <c r="G538" s="152">
        <v>10155.5004</v>
      </c>
      <c r="H538" s="152">
        <v>93787.8555</v>
      </c>
      <c r="I538" s="152">
        <v>100466.073</v>
      </c>
      <c r="J538" s="152">
        <v>233413.8299</v>
      </c>
      <c r="K538" s="152">
        <v>116457.8278</v>
      </c>
      <c r="L538" s="152">
        <v>157645.9559</v>
      </c>
    </row>
    <row r="539">
      <c r="A539" s="156">
        <v>1.6015248E9</v>
      </c>
      <c r="B539" s="156">
        <v>107808.0492</v>
      </c>
      <c r="C539" s="152">
        <v>198941.2773</v>
      </c>
      <c r="D539" s="160">
        <v>250750.26</v>
      </c>
      <c r="E539" s="152">
        <v>35484.9255</v>
      </c>
      <c r="F539" s="152">
        <v>159589.4733</v>
      </c>
      <c r="G539" s="152">
        <v>10162.6512</v>
      </c>
      <c r="H539" s="152">
        <v>94129.1168</v>
      </c>
      <c r="I539" s="152">
        <v>100307.3239</v>
      </c>
      <c r="J539" s="152">
        <v>236639.8422</v>
      </c>
      <c r="K539" s="152">
        <v>115565.3478</v>
      </c>
      <c r="L539" s="152">
        <v>157645.9559</v>
      </c>
    </row>
    <row r="540">
      <c r="A540" s="152">
        <v>1.6016112E9</v>
      </c>
      <c r="B540" s="152">
        <v>107808.0492</v>
      </c>
      <c r="C540" s="156">
        <v>205480.3377</v>
      </c>
      <c r="D540" s="159">
        <v>252245.99</v>
      </c>
      <c r="E540" s="152">
        <v>35502.0524</v>
      </c>
      <c r="F540" s="152">
        <v>160607.4996</v>
      </c>
      <c r="G540" s="152">
        <v>10166.2965</v>
      </c>
      <c r="H540" s="152">
        <v>94081.7172</v>
      </c>
      <c r="I540" s="152">
        <v>100483.9963</v>
      </c>
      <c r="J540" s="152">
        <v>243154.3965</v>
      </c>
      <c r="K540" s="152">
        <v>115678.7878</v>
      </c>
      <c r="L540" s="152">
        <v>157645.9559</v>
      </c>
    </row>
    <row r="541">
      <c r="A541" s="156">
        <v>1.6016976E9</v>
      </c>
      <c r="B541" s="156">
        <v>107808.0492</v>
      </c>
      <c r="C541" s="152">
        <v>202673.9895</v>
      </c>
      <c r="D541" s="160">
        <v>252245.99</v>
      </c>
      <c r="E541" s="152">
        <v>35559.4305</v>
      </c>
      <c r="F541" s="152">
        <v>159104.7532</v>
      </c>
      <c r="G541" s="152">
        <v>10159.5838</v>
      </c>
      <c r="H541" s="152">
        <v>94081.7172</v>
      </c>
      <c r="I541" s="152">
        <v>100250.1401</v>
      </c>
      <c r="J541" s="152">
        <v>237479.3125</v>
      </c>
      <c r="K541" s="152">
        <v>114278.4919</v>
      </c>
      <c r="L541" s="152">
        <v>157645.9559</v>
      </c>
    </row>
    <row r="542">
      <c r="A542" s="152">
        <v>1.6019064E9</v>
      </c>
      <c r="B542" s="152">
        <v>107808.0492</v>
      </c>
      <c r="C542" s="156">
        <v>202673.9895</v>
      </c>
      <c r="D542" s="159">
        <v>250015.59</v>
      </c>
      <c r="E542" s="152">
        <v>35512.7161</v>
      </c>
      <c r="F542" s="152">
        <v>159104.7532</v>
      </c>
      <c r="G542" s="152">
        <v>10161.9267</v>
      </c>
      <c r="H542" s="152">
        <v>93789.0215</v>
      </c>
      <c r="I542" s="152">
        <v>100275.318</v>
      </c>
      <c r="J542" s="152">
        <v>245138.6631</v>
      </c>
      <c r="K542" s="152">
        <v>114278.4919</v>
      </c>
      <c r="L542" s="152">
        <v>157645.9559</v>
      </c>
    </row>
    <row r="543">
      <c r="A543" s="152">
        <v>1.6019568E9</v>
      </c>
      <c r="B543" s="152">
        <v>107808.0492</v>
      </c>
      <c r="C543" s="156">
        <v>204244.766</v>
      </c>
      <c r="D543" s="159">
        <v>254141.83</v>
      </c>
      <c r="E543" s="152">
        <v>35482.6949</v>
      </c>
      <c r="F543" s="152">
        <v>161882.2028</v>
      </c>
      <c r="G543" s="152">
        <v>10155.7081</v>
      </c>
      <c r="H543" s="152">
        <v>93507.968</v>
      </c>
      <c r="I543" s="152">
        <v>100867.6401</v>
      </c>
      <c r="J543" s="152">
        <v>246373.4211</v>
      </c>
      <c r="K543" s="152">
        <v>114672.203</v>
      </c>
      <c r="L543" s="152">
        <v>160217.7559</v>
      </c>
    </row>
    <row r="544">
      <c r="A544" s="156">
        <v>1.6020432E9</v>
      </c>
      <c r="B544" s="156">
        <v>107808.0492</v>
      </c>
      <c r="C544" s="152">
        <v>201376.1529</v>
      </c>
      <c r="D544" s="160">
        <v>250775.32</v>
      </c>
      <c r="E544" s="152">
        <v>35532.3858</v>
      </c>
      <c r="F544" s="152">
        <v>159607.804</v>
      </c>
      <c r="G544" s="152">
        <v>10151.9237</v>
      </c>
      <c r="H544" s="152">
        <v>93657.5899</v>
      </c>
      <c r="I544" s="152">
        <v>100425.5323</v>
      </c>
      <c r="J544" s="152">
        <v>240764.7736</v>
      </c>
      <c r="K544" s="152">
        <v>114308.0689</v>
      </c>
      <c r="L544" s="152">
        <v>155454.2359</v>
      </c>
    </row>
    <row r="545">
      <c r="A545" s="152">
        <v>1.6021296E9</v>
      </c>
      <c r="B545" s="152">
        <v>107808.0492</v>
      </c>
      <c r="C545" s="156">
        <v>201926.1225</v>
      </c>
      <c r="D545" s="159">
        <v>254838.83</v>
      </c>
      <c r="E545" s="152">
        <v>35562.4475</v>
      </c>
      <c r="F545" s="152">
        <v>162355.7379</v>
      </c>
      <c r="G545" s="152">
        <v>10159.0824</v>
      </c>
      <c r="H545" s="152">
        <v>93564.2458</v>
      </c>
      <c r="I545" s="152">
        <v>100669.2036</v>
      </c>
      <c r="J545" s="152">
        <v>246895.4262</v>
      </c>
      <c r="K545" s="152">
        <v>114942.8007</v>
      </c>
      <c r="L545" s="152">
        <v>160049.2759</v>
      </c>
    </row>
    <row r="546">
      <c r="A546" s="156">
        <v>1.602216E9</v>
      </c>
      <c r="B546" s="156">
        <v>107808.0492</v>
      </c>
      <c r="C546" s="152">
        <v>200739.877</v>
      </c>
      <c r="D546" s="160">
        <v>256943.77</v>
      </c>
      <c r="E546" s="152">
        <v>35615.2522</v>
      </c>
      <c r="F546" s="152">
        <v>163793.838</v>
      </c>
      <c r="G546" s="152">
        <v>10169.8368</v>
      </c>
      <c r="H546" s="152">
        <v>93736.6848</v>
      </c>
      <c r="I546" s="152">
        <v>100679.4455</v>
      </c>
      <c r="J546" s="152">
        <v>246588.4677</v>
      </c>
      <c r="K546" s="152">
        <v>115265.0373</v>
      </c>
      <c r="L546" s="152">
        <v>159802.5559</v>
      </c>
    </row>
    <row r="547">
      <c r="A547" s="152">
        <v>1.6023024E9</v>
      </c>
      <c r="B547" s="152">
        <v>107808.0492</v>
      </c>
      <c r="C547" s="156">
        <v>199363.834</v>
      </c>
      <c r="D547" s="159">
        <v>256943.77</v>
      </c>
      <c r="E547" s="152">
        <v>35597.3531</v>
      </c>
      <c r="F547" s="152">
        <v>165238.8075</v>
      </c>
      <c r="G547" s="152">
        <v>10162.0163</v>
      </c>
      <c r="H547" s="152">
        <v>93736.6848</v>
      </c>
      <c r="I547" s="152">
        <v>101202.6349</v>
      </c>
      <c r="J547" s="152">
        <v>249425.9521</v>
      </c>
      <c r="K547" s="152">
        <v>113543.8879</v>
      </c>
      <c r="L547" s="152">
        <v>164415.3559</v>
      </c>
    </row>
    <row r="548">
      <c r="A548" s="156">
        <v>1.6025112E9</v>
      </c>
      <c r="B548" s="156">
        <v>107808.0492</v>
      </c>
      <c r="C548" s="152">
        <v>199363.834</v>
      </c>
      <c r="D548" s="160">
        <v>259083.56</v>
      </c>
      <c r="E548" s="152">
        <v>35605.7038</v>
      </c>
      <c r="F548" s="152">
        <v>165238.8075</v>
      </c>
      <c r="G548" s="152">
        <v>10160.6215</v>
      </c>
      <c r="H548" s="152">
        <v>93291.9651</v>
      </c>
      <c r="I548" s="152">
        <v>101095.9486</v>
      </c>
      <c r="J548" s="152">
        <v>253168.2706</v>
      </c>
      <c r="K548" s="152">
        <v>113543.8879</v>
      </c>
      <c r="L548" s="152">
        <v>164415.3559</v>
      </c>
    </row>
    <row r="549">
      <c r="A549" s="156">
        <v>1.6025616E9</v>
      </c>
      <c r="B549" s="156">
        <v>108698.3147</v>
      </c>
      <c r="C549" s="152">
        <v>198999.2027</v>
      </c>
      <c r="D549" s="160">
        <v>262972.82</v>
      </c>
      <c r="E549" s="152">
        <v>35682.6927</v>
      </c>
      <c r="F549" s="152">
        <v>167898.0092</v>
      </c>
      <c r="G549" s="152">
        <v>10156.0332</v>
      </c>
      <c r="H549" s="152">
        <v>93084.8403</v>
      </c>
      <c r="I549" s="152">
        <v>101072.0509</v>
      </c>
      <c r="J549" s="152">
        <v>252253.6061</v>
      </c>
      <c r="K549" s="152">
        <v>113613.5762</v>
      </c>
      <c r="L549" s="152">
        <v>171916.7959</v>
      </c>
    </row>
    <row r="550">
      <c r="A550" s="152">
        <v>1.602648E9</v>
      </c>
      <c r="B550" s="152">
        <v>108659.5953</v>
      </c>
      <c r="C550" s="156">
        <v>202368.2318</v>
      </c>
      <c r="D550" s="159">
        <v>261369.72</v>
      </c>
      <c r="E550" s="152">
        <v>35691.4328</v>
      </c>
      <c r="F550" s="152">
        <v>166816.7763</v>
      </c>
      <c r="G550" s="152">
        <v>10144.9171</v>
      </c>
      <c r="H550" s="152">
        <v>93994.5903</v>
      </c>
      <c r="I550" s="152">
        <v>100469.0602</v>
      </c>
      <c r="J550" s="152">
        <v>254847.4742</v>
      </c>
      <c r="K550" s="152">
        <v>114421.399</v>
      </c>
      <c r="L550" s="152">
        <v>172958.1759</v>
      </c>
    </row>
    <row r="551">
      <c r="A551" s="156">
        <v>1.6027344E9</v>
      </c>
      <c r="B551" s="156">
        <v>108659.5953</v>
      </c>
      <c r="C551" s="152">
        <v>201872.3835</v>
      </c>
      <c r="D551" s="160">
        <v>259836.32</v>
      </c>
      <c r="E551" s="152">
        <v>35738.8735</v>
      </c>
      <c r="F551" s="152">
        <v>165777.4028</v>
      </c>
      <c r="G551" s="152">
        <v>10139.5861</v>
      </c>
      <c r="H551" s="152">
        <v>93373.575</v>
      </c>
      <c r="I551" s="152">
        <v>100488.6905</v>
      </c>
      <c r="J551" s="152">
        <v>254566.1158</v>
      </c>
      <c r="K551" s="152">
        <v>115374.8714</v>
      </c>
      <c r="L551" s="152">
        <v>171280.8068</v>
      </c>
    </row>
    <row r="552">
      <c r="A552" s="152">
        <v>1.6028208E9</v>
      </c>
      <c r="B552" s="152">
        <v>108659.5953</v>
      </c>
      <c r="C552" s="156">
        <v>202589.65</v>
      </c>
      <c r="D552" s="159">
        <v>259536.61</v>
      </c>
      <c r="E552" s="152">
        <v>35724.5832</v>
      </c>
      <c r="F552" s="152">
        <v>165576.461</v>
      </c>
      <c r="G552" s="152">
        <v>10132.2888</v>
      </c>
      <c r="H552" s="152">
        <v>94138.3888</v>
      </c>
      <c r="I552" s="152">
        <v>100164.3643</v>
      </c>
      <c r="J552" s="152">
        <v>254203.4722</v>
      </c>
      <c r="K552" s="152">
        <v>116029.7028</v>
      </c>
      <c r="L552" s="152">
        <v>170068.8917</v>
      </c>
    </row>
    <row r="553">
      <c r="A553" s="156">
        <v>1.6029072E9</v>
      </c>
      <c r="B553" s="156">
        <v>108659.5953</v>
      </c>
      <c r="C553" s="152">
        <v>203331.8443</v>
      </c>
      <c r="D553" s="160">
        <v>259536.61</v>
      </c>
      <c r="E553" s="152">
        <v>35720.6693</v>
      </c>
      <c r="F553" s="152">
        <v>165448.0557</v>
      </c>
      <c r="G553" s="152">
        <v>10132.154</v>
      </c>
      <c r="H553" s="152">
        <v>94138.3888</v>
      </c>
      <c r="I553" s="152">
        <v>100253.554</v>
      </c>
      <c r="J553" s="152">
        <v>253769.1255</v>
      </c>
      <c r="K553" s="152">
        <v>116585.8041</v>
      </c>
      <c r="L553" s="152">
        <v>170068.8917</v>
      </c>
    </row>
    <row r="554">
      <c r="A554" s="152">
        <v>1.603116E9</v>
      </c>
      <c r="B554" s="152">
        <v>108659.5953</v>
      </c>
      <c r="C554" s="156">
        <v>203331.8443</v>
      </c>
      <c r="D554" s="159">
        <v>259390.24</v>
      </c>
      <c r="E554" s="152">
        <v>35692.7341</v>
      </c>
      <c r="F554" s="152">
        <v>165448.0557</v>
      </c>
      <c r="G554" s="152">
        <v>10133.5706</v>
      </c>
      <c r="H554" s="152">
        <v>94199.2896</v>
      </c>
      <c r="I554" s="152">
        <v>100240.7517</v>
      </c>
      <c r="J554" s="152">
        <v>254396.3294</v>
      </c>
      <c r="K554" s="152">
        <v>116585.8041</v>
      </c>
      <c r="L554" s="152">
        <v>170068.8917</v>
      </c>
    </row>
    <row r="555">
      <c r="A555" s="152">
        <v>1.6031664E9</v>
      </c>
      <c r="B555" s="152">
        <v>108659.5953</v>
      </c>
      <c r="C555" s="156">
        <v>206422.0587</v>
      </c>
      <c r="D555" s="159">
        <v>255710.08</v>
      </c>
      <c r="E555" s="152">
        <v>35648.4261</v>
      </c>
      <c r="F555" s="152">
        <v>162962.1346</v>
      </c>
      <c r="G555" s="152">
        <v>10128.0782</v>
      </c>
      <c r="H555" s="152">
        <v>94168.4684</v>
      </c>
      <c r="I555" s="152">
        <v>100691.3944</v>
      </c>
      <c r="J555" s="152">
        <v>249037.6774</v>
      </c>
      <c r="K555" s="152">
        <v>116884.7233</v>
      </c>
      <c r="L555" s="152">
        <v>166529.6166</v>
      </c>
    </row>
    <row r="556">
      <c r="A556" s="156">
        <v>1.6032528E9</v>
      </c>
      <c r="B556" s="156">
        <v>108659.5953</v>
      </c>
      <c r="C556" s="152">
        <v>205045.3714</v>
      </c>
      <c r="D556" s="160">
        <v>256664.97</v>
      </c>
      <c r="E556" s="152">
        <v>35627.3429</v>
      </c>
      <c r="F556" s="152">
        <v>163604.2197</v>
      </c>
      <c r="G556" s="152">
        <v>10131.8407</v>
      </c>
      <c r="H556" s="152">
        <v>94147.3652</v>
      </c>
      <c r="I556" s="152">
        <v>101209.8896</v>
      </c>
      <c r="J556" s="152">
        <v>245141.8593</v>
      </c>
      <c r="K556" s="152">
        <v>116869.8798</v>
      </c>
      <c r="L556" s="152">
        <v>167659.7144</v>
      </c>
    </row>
    <row r="557">
      <c r="A557" s="152">
        <v>1.6033392E9</v>
      </c>
      <c r="B557" s="152">
        <v>108659.5953</v>
      </c>
      <c r="C557" s="156">
        <v>204777.8592</v>
      </c>
      <c r="D557" s="159">
        <v>256211.92</v>
      </c>
      <c r="E557" s="152">
        <v>35713.537</v>
      </c>
      <c r="F557" s="152">
        <v>163298.0738</v>
      </c>
      <c r="G557" s="152">
        <v>10130.493</v>
      </c>
      <c r="H557" s="152">
        <v>94223.3492</v>
      </c>
      <c r="I557" s="152">
        <v>101401.4981</v>
      </c>
      <c r="J557" s="152">
        <v>239032.5293</v>
      </c>
      <c r="K557" s="152">
        <v>116875.0398</v>
      </c>
      <c r="L557" s="152">
        <v>167255.0558</v>
      </c>
    </row>
    <row r="558">
      <c r="A558" s="156">
        <v>1.6034256E9</v>
      </c>
      <c r="B558" s="156">
        <v>108659.5953</v>
      </c>
      <c r="C558" s="152">
        <v>204394.4552</v>
      </c>
      <c r="D558" s="160">
        <v>257522.28</v>
      </c>
      <c r="E558" s="152">
        <v>35816.4565</v>
      </c>
      <c r="F558" s="152">
        <v>164201.0102</v>
      </c>
      <c r="G558" s="152">
        <v>10138.9294</v>
      </c>
      <c r="H558" s="152">
        <v>94226.7224</v>
      </c>
      <c r="I558" s="152">
        <v>101087.8405</v>
      </c>
      <c r="J558" s="152">
        <v>238296.39</v>
      </c>
      <c r="K558" s="152">
        <v>117218.7998</v>
      </c>
      <c r="L558" s="152">
        <v>166430.5765</v>
      </c>
    </row>
    <row r="559">
      <c r="A559" s="152">
        <v>1.603512E9</v>
      </c>
      <c r="B559" s="152">
        <v>108659.5953</v>
      </c>
      <c r="C559" s="156">
        <v>205545.0241</v>
      </c>
      <c r="D559" s="159">
        <v>257522.28</v>
      </c>
      <c r="E559" s="152">
        <v>35872.2667</v>
      </c>
      <c r="F559" s="152">
        <v>164744.6203</v>
      </c>
      <c r="G559" s="152">
        <v>10146.2771</v>
      </c>
      <c r="H559" s="152">
        <v>94226.7224</v>
      </c>
      <c r="I559" s="152">
        <v>101482.5796</v>
      </c>
      <c r="J559" s="152">
        <v>239161.8171</v>
      </c>
      <c r="K559" s="152">
        <v>116426.6548</v>
      </c>
      <c r="L559" s="152">
        <v>166787.6524</v>
      </c>
    </row>
    <row r="560">
      <c r="A560" s="156">
        <v>1.6037208E9</v>
      </c>
      <c r="B560" s="156">
        <v>108659.5953</v>
      </c>
      <c r="C560" s="152">
        <v>205545.0241</v>
      </c>
      <c r="D560" s="160">
        <v>258337.77</v>
      </c>
      <c r="E560" s="152">
        <v>35883.3667</v>
      </c>
      <c r="F560" s="152">
        <v>164744.6203</v>
      </c>
      <c r="G560" s="152">
        <v>10142.8505</v>
      </c>
      <c r="H560" s="152">
        <v>94367.2318</v>
      </c>
      <c r="I560" s="152">
        <v>101372.9062</v>
      </c>
      <c r="J560" s="152">
        <v>239161.8171</v>
      </c>
      <c r="K560" s="152">
        <v>116426.6548</v>
      </c>
      <c r="L560" s="152">
        <v>166787.6524</v>
      </c>
    </row>
    <row r="561">
      <c r="A561" s="156">
        <v>1.6037712E9</v>
      </c>
      <c r="B561" s="156">
        <v>108659.5953</v>
      </c>
      <c r="C561" s="152">
        <v>205635.2208</v>
      </c>
      <c r="D561" s="160">
        <v>253883.94</v>
      </c>
      <c r="E561" s="152">
        <v>35976.293</v>
      </c>
      <c r="F561" s="152">
        <v>161726.8312</v>
      </c>
      <c r="G561" s="152">
        <v>10136.5305</v>
      </c>
      <c r="H561" s="152">
        <v>94267.4647</v>
      </c>
      <c r="I561" s="152">
        <v>101039.6183</v>
      </c>
      <c r="J561" s="152">
        <v>233204.0195</v>
      </c>
      <c r="K561" s="152">
        <v>116452.42</v>
      </c>
      <c r="L561" s="152">
        <v>165285.7737</v>
      </c>
    </row>
    <row r="562">
      <c r="A562" s="152">
        <v>1.6038576E9</v>
      </c>
      <c r="B562" s="152">
        <v>108659.5953</v>
      </c>
      <c r="C562" s="156">
        <v>208566.3062</v>
      </c>
      <c r="D562" s="159">
        <v>253068.45</v>
      </c>
      <c r="E562" s="152">
        <v>36128.5644</v>
      </c>
      <c r="F562" s="152">
        <v>161182.3393</v>
      </c>
      <c r="G562" s="152">
        <v>10141.9183</v>
      </c>
      <c r="H562" s="152">
        <v>93853.6196</v>
      </c>
      <c r="I562" s="152">
        <v>100804.9086</v>
      </c>
      <c r="J562" s="152">
        <v>232857.9096</v>
      </c>
      <c r="K562" s="152">
        <v>115552.8249</v>
      </c>
      <c r="L562" s="152">
        <v>165441.0942</v>
      </c>
    </row>
    <row r="563">
      <c r="A563" s="156">
        <v>1.603944E9</v>
      </c>
      <c r="B563" s="156">
        <v>108659.5953</v>
      </c>
      <c r="C563" s="152">
        <v>209281.6511</v>
      </c>
      <c r="D563" s="160">
        <v>245011.13</v>
      </c>
      <c r="E563" s="152">
        <v>36241.6014</v>
      </c>
      <c r="F563" s="152">
        <v>155698.726</v>
      </c>
      <c r="G563" s="152">
        <v>10127.0026</v>
      </c>
      <c r="H563" s="152">
        <v>94046.4539</v>
      </c>
      <c r="I563" s="152">
        <v>100521.1231</v>
      </c>
      <c r="J563" s="152">
        <v>221940.6638</v>
      </c>
      <c r="K563" s="152">
        <v>117819.0836</v>
      </c>
      <c r="L563" s="152">
        <v>162217.2992</v>
      </c>
    </row>
    <row r="564">
      <c r="A564" s="152">
        <v>1.6040304E9</v>
      </c>
      <c r="B564" s="152">
        <v>108659.5953</v>
      </c>
      <c r="C564" s="156">
        <v>220383.3981</v>
      </c>
      <c r="D564" s="159">
        <v>247325.17</v>
      </c>
      <c r="E564" s="152">
        <v>36227.2701</v>
      </c>
      <c r="F564" s="152">
        <v>157281.1044</v>
      </c>
      <c r="G564" s="152">
        <v>10127.2388</v>
      </c>
      <c r="H564" s="152">
        <v>94158.0554</v>
      </c>
      <c r="I564" s="152">
        <v>99923.2534</v>
      </c>
      <c r="J564" s="152">
        <v>221974.4446</v>
      </c>
      <c r="K564" s="152">
        <v>117092.3609</v>
      </c>
      <c r="L564" s="152">
        <v>164717.549</v>
      </c>
    </row>
    <row r="565">
      <c r="A565" s="156">
        <v>1.6041168E9</v>
      </c>
      <c r="B565" s="156">
        <v>108659.5953</v>
      </c>
      <c r="C565" s="152">
        <v>213920.5795</v>
      </c>
      <c r="D565" s="160">
        <v>247325.17</v>
      </c>
      <c r="E565" s="152">
        <v>36255.6362</v>
      </c>
      <c r="F565" s="152">
        <v>155595.8458</v>
      </c>
      <c r="G565" s="152">
        <v>10124.0524</v>
      </c>
      <c r="H565" s="152">
        <v>94158.0554</v>
      </c>
      <c r="I565" s="152">
        <v>99660.3785</v>
      </c>
      <c r="J565" s="152">
        <v>209754.6347</v>
      </c>
      <c r="K565" s="152">
        <v>117182.3406</v>
      </c>
      <c r="L565" s="152">
        <v>159948.8021</v>
      </c>
    </row>
    <row r="566">
      <c r="A566" s="152">
        <v>1.6043292E9</v>
      </c>
      <c r="B566" s="152">
        <v>108659.5953</v>
      </c>
      <c r="C566" s="156">
        <v>213920.5795</v>
      </c>
      <c r="D566" s="159">
        <v>244927.49</v>
      </c>
      <c r="E566" s="152">
        <v>36253.5025</v>
      </c>
      <c r="F566" s="152">
        <v>155595.8458</v>
      </c>
      <c r="G566" s="152">
        <v>10119.2079</v>
      </c>
      <c r="H566" s="152">
        <v>94359.0707</v>
      </c>
      <c r="I566" s="152">
        <v>99608.7423</v>
      </c>
      <c r="J566" s="152">
        <v>209754.6347</v>
      </c>
      <c r="K566" s="152">
        <v>117182.3406</v>
      </c>
      <c r="L566" s="152">
        <v>159948.8021</v>
      </c>
    </row>
    <row r="567">
      <c r="A567" s="152">
        <v>1.6043796E9</v>
      </c>
      <c r="B567" s="152">
        <v>108659.5953</v>
      </c>
      <c r="C567" s="156">
        <v>214710.0283</v>
      </c>
      <c r="D567" s="160">
        <v>247478.51</v>
      </c>
      <c r="E567" s="152">
        <v>36323.6348</v>
      </c>
      <c r="F567" s="152">
        <v>157362.6895</v>
      </c>
      <c r="G567" s="152">
        <v>10136.7018</v>
      </c>
      <c r="H567" s="152">
        <v>94153.692</v>
      </c>
      <c r="I567" s="152">
        <v>99600.6342</v>
      </c>
      <c r="J567" s="152">
        <v>210786.1389</v>
      </c>
      <c r="K567" s="152">
        <v>117387.4456</v>
      </c>
      <c r="L567" s="152">
        <v>159969.1556</v>
      </c>
    </row>
    <row r="568">
      <c r="A568" s="156">
        <v>1.604466E9</v>
      </c>
      <c r="B568" s="156">
        <v>108659.5953</v>
      </c>
      <c r="C568" s="152">
        <v>217439.0765</v>
      </c>
      <c r="D568" s="159">
        <v>251542.02</v>
      </c>
      <c r="E568" s="152">
        <v>36363.4841</v>
      </c>
      <c r="F568" s="152">
        <v>160135.2635</v>
      </c>
      <c r="G568" s="152">
        <v>10136.2106</v>
      </c>
      <c r="H568" s="152">
        <v>94445.4445</v>
      </c>
      <c r="I568" s="152">
        <v>100636.771</v>
      </c>
      <c r="J568" s="152">
        <v>219054.3809</v>
      </c>
      <c r="K568" s="152">
        <v>117447.2791</v>
      </c>
      <c r="L568" s="152">
        <v>162500.4406</v>
      </c>
    </row>
    <row r="569">
      <c r="A569" s="152">
        <v>1.6045524E9</v>
      </c>
      <c r="B569" s="152">
        <v>108659.5953</v>
      </c>
      <c r="C569" s="156">
        <v>221318.5387</v>
      </c>
      <c r="D569" s="160">
        <v>256776.49</v>
      </c>
      <c r="E569" s="152">
        <v>36382.3979</v>
      </c>
      <c r="F569" s="152">
        <v>163689.0506</v>
      </c>
      <c r="G569" s="152">
        <v>10148.2059</v>
      </c>
      <c r="H569" s="152">
        <v>93878.8958</v>
      </c>
      <c r="I569" s="152">
        <v>100383.7112</v>
      </c>
      <c r="J569" s="152">
        <v>230945.9398</v>
      </c>
      <c r="K569" s="152">
        <v>118957.9115</v>
      </c>
      <c r="L569" s="152">
        <v>164223.7606</v>
      </c>
    </row>
    <row r="570">
      <c r="A570" s="156">
        <v>1.6046388E9</v>
      </c>
      <c r="B570" s="156">
        <v>108659.5953</v>
      </c>
      <c r="C570" s="152">
        <v>225391.5866</v>
      </c>
      <c r="D570" s="159">
        <v>261446.39</v>
      </c>
      <c r="E570" s="152">
        <v>36520.3393</v>
      </c>
      <c r="F570" s="152">
        <v>166870.7936</v>
      </c>
      <c r="G570" s="152">
        <v>10144.0551</v>
      </c>
      <c r="H570" s="152">
        <v>93296.1469</v>
      </c>
      <c r="I570" s="152">
        <v>101106.6173</v>
      </c>
      <c r="J570" s="152">
        <v>242140.3946</v>
      </c>
      <c r="K570" s="152">
        <v>120041.6265</v>
      </c>
      <c r="L570" s="152">
        <v>164794.6165</v>
      </c>
    </row>
    <row r="571">
      <c r="A571" s="152">
        <v>1.6047252E9</v>
      </c>
      <c r="B571" s="152">
        <v>108659.5953</v>
      </c>
      <c r="C571" s="156">
        <v>227404.7863</v>
      </c>
      <c r="D571" s="160">
        <v>261446.39</v>
      </c>
      <c r="E571" s="152">
        <v>36654.5807</v>
      </c>
      <c r="F571" s="152">
        <v>166846.5681</v>
      </c>
      <c r="G571" s="152">
        <v>10137.2449</v>
      </c>
      <c r="H571" s="152">
        <v>93296.1469</v>
      </c>
      <c r="I571" s="152">
        <v>101590.1194</v>
      </c>
      <c r="J571" s="152">
        <v>245727.9284</v>
      </c>
      <c r="K571" s="152">
        <v>119949.5065</v>
      </c>
      <c r="L571" s="152">
        <v>163568.3524</v>
      </c>
    </row>
    <row r="572">
      <c r="A572" s="156">
        <v>1.604934E9</v>
      </c>
      <c r="B572" s="156">
        <v>108659.5953</v>
      </c>
      <c r="C572" s="152">
        <v>227404.7863</v>
      </c>
      <c r="D572" s="159">
        <v>261390.63</v>
      </c>
      <c r="E572" s="152">
        <v>36599.2844</v>
      </c>
      <c r="F572" s="152">
        <v>166846.5681</v>
      </c>
      <c r="G572" s="152">
        <v>10144.0275</v>
      </c>
      <c r="H572" s="152">
        <v>93056.5962</v>
      </c>
      <c r="I572" s="152">
        <v>101751.8557</v>
      </c>
      <c r="J572" s="152">
        <v>244350.1768</v>
      </c>
      <c r="K572" s="152">
        <v>119949.5065</v>
      </c>
      <c r="L572" s="152">
        <v>163568.3524</v>
      </c>
    </row>
    <row r="573">
      <c r="A573" s="156">
        <v>1.6049844E9</v>
      </c>
      <c r="B573" s="156">
        <v>108659.5953</v>
      </c>
      <c r="C573" s="152">
        <v>200363.2637</v>
      </c>
      <c r="D573" s="159">
        <v>264457.43</v>
      </c>
      <c r="E573" s="152">
        <v>35923.4577</v>
      </c>
      <c r="F573" s="152">
        <v>168922.0206</v>
      </c>
      <c r="G573" s="152">
        <v>10136.486</v>
      </c>
      <c r="H573" s="152">
        <v>92691.5154</v>
      </c>
      <c r="I573" s="152">
        <v>101168.922</v>
      </c>
      <c r="J573" s="152">
        <v>235481.83</v>
      </c>
      <c r="K573" s="152">
        <v>120883.8665</v>
      </c>
      <c r="L573" s="152">
        <v>161237.9538</v>
      </c>
    </row>
    <row r="574">
      <c r="A574" s="152">
        <v>1.6050708E9</v>
      </c>
      <c r="B574" s="152">
        <v>108817.015</v>
      </c>
      <c r="C574" s="156">
        <v>200659.8172</v>
      </c>
      <c r="D574" s="160">
        <v>264094.99</v>
      </c>
      <c r="E574" s="152">
        <v>35968.6628</v>
      </c>
      <c r="F574" s="152">
        <v>168695.2753</v>
      </c>
      <c r="G574" s="152">
        <v>10128.5023</v>
      </c>
      <c r="H574" s="152">
        <v>92055.4053</v>
      </c>
      <c r="I574" s="152">
        <v>101118.9929</v>
      </c>
      <c r="J574" s="152">
        <v>221405.2724</v>
      </c>
      <c r="K574" s="152">
        <v>120515.9365</v>
      </c>
      <c r="L574" s="152">
        <v>159896.5058</v>
      </c>
    </row>
    <row r="575">
      <c r="A575" s="156">
        <v>1.6051572E9</v>
      </c>
      <c r="B575" s="156">
        <v>109620.984</v>
      </c>
      <c r="C575" s="152">
        <v>205561.9005</v>
      </c>
      <c r="D575" s="159">
        <v>265928.1</v>
      </c>
      <c r="E575" s="152">
        <v>35543.4146</v>
      </c>
      <c r="F575" s="152">
        <v>169907.3775</v>
      </c>
      <c r="G575" s="152">
        <v>10126.1962</v>
      </c>
      <c r="H575" s="152">
        <v>92403.4872</v>
      </c>
      <c r="I575" s="152">
        <v>100786.5585</v>
      </c>
      <c r="J575" s="152">
        <v>223559.4248</v>
      </c>
      <c r="K575" s="152">
        <v>121334.2515</v>
      </c>
      <c r="L575" s="152">
        <v>163049.3981</v>
      </c>
    </row>
    <row r="576">
      <c r="A576" s="152">
        <v>1.6052436E9</v>
      </c>
      <c r="B576" s="152">
        <v>109283.1832</v>
      </c>
      <c r="C576" s="156">
        <v>208981.6174</v>
      </c>
      <c r="D576" s="160">
        <v>263516.48</v>
      </c>
      <c r="E576" s="152">
        <v>35471.5632</v>
      </c>
      <c r="F576" s="152">
        <v>168303.1377</v>
      </c>
      <c r="G576" s="152">
        <v>10123.143</v>
      </c>
      <c r="H576" s="152">
        <v>93119.4008</v>
      </c>
      <c r="I576" s="152">
        <v>100996.0903</v>
      </c>
      <c r="J576" s="152">
        <v>221696.6599</v>
      </c>
      <c r="K576" s="152">
        <v>120864.5365</v>
      </c>
      <c r="L576" s="152">
        <v>162011.4894</v>
      </c>
    </row>
    <row r="577">
      <c r="A577" s="156">
        <v>1.60533E9</v>
      </c>
      <c r="B577" s="156">
        <v>109283.1832</v>
      </c>
      <c r="C577" s="152">
        <v>205094.0765</v>
      </c>
      <c r="D577" s="159">
        <v>263516.48</v>
      </c>
      <c r="E577" s="152">
        <v>35530.3809</v>
      </c>
      <c r="F577" s="152">
        <v>170592.4341</v>
      </c>
      <c r="G577" s="152">
        <v>10126.8954</v>
      </c>
      <c r="H577" s="152">
        <v>93119.4008</v>
      </c>
      <c r="I577" s="152">
        <v>101258.5385</v>
      </c>
      <c r="J577" s="152">
        <v>222677.204</v>
      </c>
      <c r="K577" s="152">
        <v>120708.4365</v>
      </c>
      <c r="L577" s="152">
        <v>165442.0201</v>
      </c>
    </row>
    <row r="578">
      <c r="A578" s="152">
        <v>1.6055388E9</v>
      </c>
      <c r="B578" s="152">
        <v>109283.1832</v>
      </c>
      <c r="C578" s="156">
        <v>205094.0765</v>
      </c>
      <c r="D578" s="160">
        <v>266924.81</v>
      </c>
      <c r="E578" s="152">
        <v>35508.5809</v>
      </c>
      <c r="F578" s="152">
        <v>170592.4341</v>
      </c>
      <c r="G578" s="152">
        <v>10128.7558</v>
      </c>
      <c r="H578" s="152">
        <v>92753.1667</v>
      </c>
      <c r="I578" s="152">
        <v>101343.8875</v>
      </c>
      <c r="J578" s="152">
        <v>223874.0979</v>
      </c>
      <c r="K578" s="152">
        <v>120708.4365</v>
      </c>
      <c r="L578" s="152">
        <v>165442.0201</v>
      </c>
    </row>
    <row r="579">
      <c r="A579" s="152">
        <v>1.6055892E9</v>
      </c>
      <c r="B579" s="152">
        <v>109283.1832</v>
      </c>
      <c r="C579" s="156">
        <v>202954.7756</v>
      </c>
      <c r="D579" s="160">
        <v>270040.4</v>
      </c>
      <c r="E579" s="152">
        <v>35590.8945</v>
      </c>
      <c r="F579" s="152">
        <v>172686.5433</v>
      </c>
      <c r="G579" s="152">
        <v>10137.8483</v>
      </c>
      <c r="H579" s="152">
        <v>92699.9803</v>
      </c>
      <c r="I579" s="152">
        <v>101468.0703</v>
      </c>
      <c r="J579" s="152">
        <v>225151.4176</v>
      </c>
      <c r="K579" s="152">
        <v>120730.2865</v>
      </c>
      <c r="L579" s="152">
        <v>173473.117</v>
      </c>
    </row>
    <row r="580">
      <c r="A580" s="156">
        <v>1.6056756E9</v>
      </c>
      <c r="B580" s="156">
        <v>109283.1832</v>
      </c>
      <c r="C580" s="152">
        <v>205961.5274</v>
      </c>
      <c r="D580" s="159">
        <v>268681.25</v>
      </c>
      <c r="E580" s="152">
        <v>35654.6315</v>
      </c>
      <c r="F580" s="152">
        <v>171801.9336</v>
      </c>
      <c r="G580" s="152">
        <v>10131.349</v>
      </c>
      <c r="H580" s="152">
        <v>92306.0151</v>
      </c>
      <c r="I580" s="152">
        <v>101504.7704</v>
      </c>
      <c r="J580" s="152">
        <v>230660.6664</v>
      </c>
      <c r="K580" s="152">
        <v>123147.9415</v>
      </c>
      <c r="L580" s="152">
        <v>168525.7219</v>
      </c>
    </row>
    <row r="581">
      <c r="A581" s="152">
        <v>1.605762E9</v>
      </c>
      <c r="B581" s="152">
        <v>109283.1832</v>
      </c>
      <c r="C581" s="156">
        <v>207822.1013</v>
      </c>
      <c r="D581" s="160">
        <v>265656.27</v>
      </c>
      <c r="E581" s="152">
        <v>35723.3596</v>
      </c>
      <c r="F581" s="152">
        <v>169738.9659</v>
      </c>
      <c r="G581" s="152">
        <v>10135.2519</v>
      </c>
      <c r="H581" s="152">
        <v>92112.603</v>
      </c>
      <c r="I581" s="152">
        <v>101347.3015</v>
      </c>
      <c r="J581" s="152">
        <v>234968.8253</v>
      </c>
      <c r="K581" s="152">
        <v>122127.9715</v>
      </c>
      <c r="L581" s="152">
        <v>169613.186</v>
      </c>
    </row>
    <row r="582">
      <c r="A582" s="156">
        <v>1.6058484E9</v>
      </c>
      <c r="B582" s="156">
        <v>109283.1832</v>
      </c>
      <c r="C582" s="152">
        <v>209063.9273</v>
      </c>
      <c r="D582" s="159">
        <v>266701.77</v>
      </c>
      <c r="E582" s="152">
        <v>35547.8052</v>
      </c>
      <c r="F582" s="152">
        <v>170439.663</v>
      </c>
      <c r="G582" s="152">
        <v>10132.8557</v>
      </c>
      <c r="H582" s="152">
        <v>92198.4365</v>
      </c>
      <c r="I582" s="152">
        <v>101520.1332</v>
      </c>
      <c r="J582" s="152">
        <v>237280.8685</v>
      </c>
      <c r="K582" s="152">
        <v>123099.3715</v>
      </c>
      <c r="L582" s="152">
        <v>170149.3474</v>
      </c>
    </row>
    <row r="583">
      <c r="A583" s="152">
        <v>1.6059348E9</v>
      </c>
      <c r="B583" s="152">
        <v>109283.1832</v>
      </c>
      <c r="C583" s="156">
        <v>210482.3133</v>
      </c>
      <c r="D583" s="160">
        <v>266701.77</v>
      </c>
      <c r="E583" s="152">
        <v>35647.4777</v>
      </c>
      <c r="F583" s="152">
        <v>169295.0842</v>
      </c>
      <c r="G583" s="152">
        <v>10133.9544</v>
      </c>
      <c r="H583" s="152">
        <v>92198.4365</v>
      </c>
      <c r="I583" s="152">
        <v>101442.4656</v>
      </c>
      <c r="J583" s="152">
        <v>236948.0353</v>
      </c>
      <c r="K583" s="152">
        <v>122214.8247</v>
      </c>
      <c r="L583" s="152">
        <v>168801.2971</v>
      </c>
    </row>
    <row r="584">
      <c r="A584" s="156">
        <v>1.6061436E9</v>
      </c>
      <c r="B584" s="156">
        <v>109283.1832</v>
      </c>
      <c r="C584" s="152">
        <v>210482.3133</v>
      </c>
      <c r="D584" s="159">
        <v>264994.12</v>
      </c>
      <c r="E584" s="152">
        <v>35660.5391</v>
      </c>
      <c r="F584" s="152">
        <v>169295.0842</v>
      </c>
      <c r="G584" s="152">
        <v>10134.9681</v>
      </c>
      <c r="H584" s="152">
        <v>92188.4831</v>
      </c>
      <c r="I584" s="152">
        <v>101520.9867</v>
      </c>
      <c r="J584" s="152">
        <v>236948.0353</v>
      </c>
      <c r="K584" s="152">
        <v>122214.8247</v>
      </c>
      <c r="L584" s="152">
        <v>168801.2971</v>
      </c>
    </row>
    <row r="585">
      <c r="A585" s="156">
        <v>1.606194E9</v>
      </c>
      <c r="B585" s="156">
        <v>109283.1832</v>
      </c>
      <c r="C585" s="152">
        <v>210670.642</v>
      </c>
      <c r="D585" s="159">
        <v>266478.73</v>
      </c>
      <c r="E585" s="152">
        <v>35799.23</v>
      </c>
      <c r="F585" s="152">
        <v>170300.2096</v>
      </c>
      <c r="G585" s="152">
        <v>10120.1076</v>
      </c>
      <c r="H585" s="152">
        <v>92120.4106</v>
      </c>
      <c r="I585" s="152">
        <v>101322.977</v>
      </c>
      <c r="J585" s="152">
        <v>243001.28</v>
      </c>
      <c r="K585" s="152">
        <v>121218.7236</v>
      </c>
      <c r="L585" s="152">
        <v>171704.2501</v>
      </c>
    </row>
    <row r="586">
      <c r="A586" s="152">
        <v>1.6062804E9</v>
      </c>
      <c r="B586" s="152">
        <v>110171.3696</v>
      </c>
      <c r="C586" s="156">
        <v>207114.279</v>
      </c>
      <c r="D586" s="160">
        <v>270493.45</v>
      </c>
      <c r="E586" s="152">
        <v>35921.627</v>
      </c>
      <c r="F586" s="152">
        <v>173028.1874</v>
      </c>
      <c r="G586" s="152">
        <v>10138.9431</v>
      </c>
      <c r="H586" s="152">
        <v>92280.1149</v>
      </c>
      <c r="I586" s="152">
        <v>101794.5302</v>
      </c>
      <c r="J586" s="152">
        <v>249143.4929</v>
      </c>
      <c r="K586" s="152">
        <v>121244.8736</v>
      </c>
      <c r="L586" s="152">
        <v>175157.7376</v>
      </c>
    </row>
    <row r="587">
      <c r="A587" s="156">
        <v>1.6063668E9</v>
      </c>
      <c r="B587" s="156">
        <v>110000.7381</v>
      </c>
      <c r="C587" s="152">
        <v>207868.1997</v>
      </c>
      <c r="D587" s="159">
        <v>270103.13</v>
      </c>
      <c r="E587" s="152">
        <v>35886.3813</v>
      </c>
      <c r="F587" s="152">
        <v>172763.3438</v>
      </c>
      <c r="G587" s="152">
        <v>10135.6516</v>
      </c>
      <c r="H587" s="152">
        <v>92235.9702</v>
      </c>
      <c r="I587" s="152">
        <v>101955.4131</v>
      </c>
      <c r="J587" s="152">
        <v>251854.1731</v>
      </c>
      <c r="K587" s="152">
        <v>122364.0936</v>
      </c>
      <c r="L587" s="152">
        <v>178123.8915</v>
      </c>
    </row>
    <row r="588">
      <c r="A588" s="152">
        <v>1.6064892E9</v>
      </c>
      <c r="B588" s="152">
        <v>110000.7381</v>
      </c>
      <c r="C588" s="156">
        <v>207868.1997</v>
      </c>
      <c r="D588" s="160">
        <v>270103.13</v>
      </c>
      <c r="E588" s="152">
        <v>35838.7757</v>
      </c>
      <c r="F588" s="152">
        <v>172763.3438</v>
      </c>
      <c r="G588" s="152">
        <v>10134.1246</v>
      </c>
      <c r="H588" s="152">
        <v>92157.1985</v>
      </c>
      <c r="I588" s="152">
        <v>101908.0444</v>
      </c>
      <c r="J588" s="152">
        <v>255291.1233</v>
      </c>
      <c r="K588" s="152">
        <v>122364.0936</v>
      </c>
      <c r="L588" s="152">
        <v>178123.8915</v>
      </c>
    </row>
    <row r="589">
      <c r="A589" s="152">
        <v>1.6065396E9</v>
      </c>
      <c r="B589" s="152">
        <v>110308.4842</v>
      </c>
      <c r="C589" s="156">
        <v>210215.1269</v>
      </c>
      <c r="D589" s="160">
        <v>270103.13</v>
      </c>
      <c r="E589" s="152">
        <v>35823.854</v>
      </c>
      <c r="F589" s="152">
        <v>173242.03</v>
      </c>
      <c r="G589" s="152">
        <v>10148.3652</v>
      </c>
      <c r="H589" s="152">
        <v>92157.1985</v>
      </c>
      <c r="I589" s="152">
        <v>102356.1266</v>
      </c>
      <c r="J589" s="152">
        <v>255069.1391</v>
      </c>
      <c r="K589" s="152">
        <v>124898.5985</v>
      </c>
      <c r="L589" s="152">
        <v>179224.6332</v>
      </c>
    </row>
    <row r="590">
      <c r="A590" s="156">
        <v>1.6067484E9</v>
      </c>
      <c r="B590" s="156">
        <v>110308.4842</v>
      </c>
      <c r="C590" s="152">
        <v>210215.1269</v>
      </c>
      <c r="D590" s="159">
        <v>270807.1</v>
      </c>
      <c r="E590" s="152">
        <v>35837.0624</v>
      </c>
      <c r="F590" s="152">
        <v>173242.03</v>
      </c>
      <c r="G590" s="152">
        <v>10150.2821</v>
      </c>
      <c r="H590" s="152">
        <v>92510.4365</v>
      </c>
      <c r="I590" s="152">
        <v>102429.5268</v>
      </c>
      <c r="J590" s="152">
        <v>253334.5045</v>
      </c>
      <c r="K590" s="152">
        <v>124898.5985</v>
      </c>
      <c r="L590" s="152">
        <v>179224.6332</v>
      </c>
    </row>
    <row r="591">
      <c r="A591" s="156">
        <v>1.6067988E9</v>
      </c>
      <c r="B591" s="156">
        <v>110054.0489</v>
      </c>
      <c r="C591" s="152">
        <v>210896.4434</v>
      </c>
      <c r="D591" s="159">
        <v>269684.93</v>
      </c>
      <c r="E591" s="152">
        <v>35779.219</v>
      </c>
      <c r="F591" s="152">
        <v>172468.5222</v>
      </c>
      <c r="G591" s="152">
        <v>10142.4934</v>
      </c>
      <c r="H591" s="152">
        <v>92499.7496</v>
      </c>
      <c r="I591" s="152">
        <v>102134.646</v>
      </c>
      <c r="J591" s="152">
        <v>251628.4427</v>
      </c>
      <c r="K591" s="152">
        <v>124269.5983</v>
      </c>
      <c r="L591" s="152">
        <v>173771.517</v>
      </c>
    </row>
    <row r="592">
      <c r="A592" s="152">
        <v>1.6068852E9</v>
      </c>
      <c r="B592" s="152">
        <v>110054.0489</v>
      </c>
      <c r="C592" s="156">
        <v>204160.0838</v>
      </c>
      <c r="D592" s="160">
        <v>272445.05</v>
      </c>
      <c r="E592" s="152">
        <v>35775.0449</v>
      </c>
      <c r="F592" s="152">
        <v>174352.9164</v>
      </c>
      <c r="G592" s="152">
        <v>10145.4697</v>
      </c>
      <c r="H592" s="152">
        <v>92876.1635</v>
      </c>
      <c r="I592" s="152">
        <v>103271.4947</v>
      </c>
      <c r="J592" s="152">
        <v>249579.1406</v>
      </c>
      <c r="K592" s="152">
        <v>128456.4983</v>
      </c>
      <c r="L592" s="152">
        <v>180119.7373</v>
      </c>
    </row>
    <row r="593">
      <c r="A593" s="156">
        <v>1.6069716E9</v>
      </c>
      <c r="B593" s="156">
        <v>110054.0489</v>
      </c>
      <c r="C593" s="152">
        <v>200456.1438</v>
      </c>
      <c r="D593" s="159">
        <v>272981.74</v>
      </c>
      <c r="E593" s="152">
        <v>35778.7772</v>
      </c>
      <c r="F593" s="152">
        <v>174719.3908</v>
      </c>
      <c r="G593" s="152">
        <v>10152.6808</v>
      </c>
      <c r="H593" s="152">
        <v>93139.0411</v>
      </c>
      <c r="I593" s="152">
        <v>103641.9093</v>
      </c>
      <c r="J593" s="152">
        <v>248652.7179</v>
      </c>
      <c r="K593" s="152">
        <v>126833.3803</v>
      </c>
      <c r="L593" s="152">
        <v>180373.3225</v>
      </c>
    </row>
    <row r="594">
      <c r="A594" s="152">
        <v>1.607058E9</v>
      </c>
      <c r="B594" s="152">
        <v>110054.0489</v>
      </c>
      <c r="C594" s="156">
        <v>205123.8238</v>
      </c>
      <c r="D594" s="160">
        <v>272912.04</v>
      </c>
      <c r="E594" s="152">
        <v>35819.1364</v>
      </c>
      <c r="F594" s="152">
        <v>174675.3969</v>
      </c>
      <c r="G594" s="152">
        <v>10158.4611</v>
      </c>
      <c r="H594" s="152">
        <v>93430.0177</v>
      </c>
      <c r="I594" s="152">
        <v>103907.3447</v>
      </c>
      <c r="J594" s="152">
        <v>252587.572</v>
      </c>
      <c r="K594" s="152">
        <v>126638.6712</v>
      </c>
      <c r="L594" s="152">
        <v>180335.1255</v>
      </c>
    </row>
    <row r="595">
      <c r="A595" s="156">
        <v>1.6071444E9</v>
      </c>
      <c r="B595" s="156">
        <v>110054.0489</v>
      </c>
      <c r="C595" s="152">
        <v>205817.4238</v>
      </c>
      <c r="D595" s="159">
        <v>272912.04</v>
      </c>
      <c r="E595" s="152">
        <v>35771.7876</v>
      </c>
      <c r="F595" s="152">
        <v>176170.5316</v>
      </c>
      <c r="G595" s="152">
        <v>10161.4528</v>
      </c>
      <c r="H595" s="152">
        <v>93430.0177</v>
      </c>
      <c r="I595" s="152">
        <v>103706.3478</v>
      </c>
      <c r="J595" s="152">
        <v>255348.65</v>
      </c>
      <c r="K595" s="152">
        <v>126717.5712</v>
      </c>
      <c r="L595" s="152">
        <v>185360.3047</v>
      </c>
    </row>
    <row r="596">
      <c r="A596" s="152">
        <v>1.6073532E9</v>
      </c>
      <c r="B596" s="152">
        <v>110054.0489</v>
      </c>
      <c r="C596" s="156">
        <v>205817.4238</v>
      </c>
      <c r="D596" s="160">
        <v>275114.56</v>
      </c>
      <c r="E596" s="152">
        <v>35769.975</v>
      </c>
      <c r="F596" s="152">
        <v>176170.5316</v>
      </c>
      <c r="G596" s="152">
        <v>10163.9866</v>
      </c>
      <c r="H596" s="152">
        <v>93099.6655</v>
      </c>
      <c r="I596" s="152">
        <v>103693.9722</v>
      </c>
      <c r="J596" s="152">
        <v>257219.7155</v>
      </c>
      <c r="K596" s="152">
        <v>126717.5712</v>
      </c>
      <c r="L596" s="152">
        <v>185360.3047</v>
      </c>
    </row>
    <row r="597">
      <c r="A597" s="152">
        <v>1.6074036E9</v>
      </c>
      <c r="B597" s="152">
        <v>110054.0489</v>
      </c>
      <c r="C597" s="156">
        <v>207863.5438</v>
      </c>
      <c r="D597" s="160">
        <v>274584.84</v>
      </c>
      <c r="E597" s="152">
        <v>35803.3678</v>
      </c>
      <c r="F597" s="152">
        <v>175833.5699</v>
      </c>
      <c r="G597" s="152">
        <v>10164.0606</v>
      </c>
      <c r="H597" s="152">
        <v>93326.0422</v>
      </c>
      <c r="I597" s="152">
        <v>103602.6488</v>
      </c>
      <c r="J597" s="152">
        <v>260110.5164</v>
      </c>
      <c r="K597" s="152">
        <v>126771.9562</v>
      </c>
      <c r="L597" s="152">
        <v>187029.8354</v>
      </c>
    </row>
    <row r="598">
      <c r="A598" s="156">
        <v>1.60749E9</v>
      </c>
      <c r="B598" s="156">
        <v>110054.0489</v>
      </c>
      <c r="C598" s="152">
        <v>215931.2938</v>
      </c>
      <c r="D598" s="159">
        <v>275337.6</v>
      </c>
      <c r="E598" s="152">
        <v>35791.2004</v>
      </c>
      <c r="F598" s="152">
        <v>176334.7642</v>
      </c>
      <c r="G598" s="152">
        <v>10157.1464</v>
      </c>
      <c r="H598" s="152">
        <v>93337.7114</v>
      </c>
      <c r="I598" s="152">
        <v>103603.5023</v>
      </c>
      <c r="J598" s="152">
        <v>261435.25</v>
      </c>
      <c r="K598" s="152">
        <v>127070.7262</v>
      </c>
      <c r="L598" s="152">
        <v>186383.7072</v>
      </c>
    </row>
    <row r="599">
      <c r="A599" s="152">
        <v>1.6075764E9</v>
      </c>
      <c r="B599" s="152">
        <v>110054.0489</v>
      </c>
      <c r="C599" s="156">
        <v>209321.2538</v>
      </c>
      <c r="D599" s="160">
        <v>273023.56</v>
      </c>
      <c r="E599" s="152">
        <v>35777.0888</v>
      </c>
      <c r="F599" s="152">
        <v>174779.5779</v>
      </c>
      <c r="G599" s="152">
        <v>10156.5939</v>
      </c>
      <c r="H599" s="152">
        <v>93424.2632</v>
      </c>
      <c r="I599" s="152">
        <v>103338.4936</v>
      </c>
      <c r="J599" s="152">
        <v>253390.2781</v>
      </c>
      <c r="K599" s="152">
        <v>127801.5436</v>
      </c>
      <c r="L599" s="152">
        <v>184490.5581</v>
      </c>
    </row>
    <row r="600">
      <c r="A600" s="156">
        <v>1.6076628E9</v>
      </c>
      <c r="B600" s="156">
        <v>110054.0489</v>
      </c>
      <c r="C600" s="152">
        <v>215476.5238</v>
      </c>
      <c r="D600" s="159">
        <v>272939.92</v>
      </c>
      <c r="E600" s="152">
        <v>35866.0532</v>
      </c>
      <c r="F600" s="152">
        <v>174701.6161</v>
      </c>
      <c r="G600" s="152">
        <v>10186.0839</v>
      </c>
      <c r="H600" s="152">
        <v>93641.0278</v>
      </c>
      <c r="I600" s="152">
        <v>103893.2621</v>
      </c>
      <c r="J600" s="152">
        <v>257921.3005</v>
      </c>
      <c r="K600" s="152">
        <v>131129.4212</v>
      </c>
      <c r="L600" s="152">
        <v>183730.951</v>
      </c>
    </row>
    <row r="601">
      <c r="A601" s="152">
        <v>1.6077492E9</v>
      </c>
      <c r="B601" s="152">
        <v>110054.0489</v>
      </c>
      <c r="C601" s="156">
        <v>214147.4838</v>
      </c>
      <c r="D601" s="160">
        <v>272939.92</v>
      </c>
      <c r="E601" s="152">
        <v>35857.3339</v>
      </c>
      <c r="F601" s="152">
        <v>174487.3568</v>
      </c>
      <c r="G601" s="152">
        <v>10194.1192</v>
      </c>
      <c r="H601" s="152">
        <v>93641.0278</v>
      </c>
      <c r="I601" s="152">
        <v>103625.693</v>
      </c>
      <c r="J601" s="152">
        <v>255134.6357</v>
      </c>
      <c r="K601" s="152">
        <v>130862.0922</v>
      </c>
      <c r="L601" s="152">
        <v>183013.0263</v>
      </c>
    </row>
    <row r="602">
      <c r="A602" s="156">
        <v>1.607958E9</v>
      </c>
      <c r="B602" s="156">
        <v>110054.0489</v>
      </c>
      <c r="C602" s="152">
        <v>214147.4838</v>
      </c>
      <c r="D602" s="159">
        <v>272640.21</v>
      </c>
      <c r="E602" s="152">
        <v>35872.515</v>
      </c>
      <c r="F602" s="152">
        <v>174487.3568</v>
      </c>
      <c r="G602" s="152">
        <v>10192.7256</v>
      </c>
      <c r="H602" s="152">
        <v>93873.4173</v>
      </c>
      <c r="I602" s="152">
        <v>103804.9259</v>
      </c>
      <c r="J602" s="152">
        <v>255134.6357</v>
      </c>
      <c r="K602" s="152">
        <v>130862.0922</v>
      </c>
      <c r="L602" s="152">
        <v>183013.0263</v>
      </c>
    </row>
    <row r="603">
      <c r="A603" s="156">
        <v>1.6080084E9</v>
      </c>
      <c r="B603" s="156">
        <v>110054.0489</v>
      </c>
      <c r="C603" s="152">
        <v>212790.8838</v>
      </c>
      <c r="D603" s="159">
        <v>271497.13</v>
      </c>
      <c r="E603" s="152">
        <v>35856.0852</v>
      </c>
      <c r="F603" s="152">
        <v>173701.1295</v>
      </c>
      <c r="G603" s="152">
        <v>10187.3044</v>
      </c>
      <c r="H603" s="152">
        <v>93907.8371</v>
      </c>
      <c r="I603" s="152">
        <v>103938.4971</v>
      </c>
      <c r="J603" s="152">
        <v>253423.1359</v>
      </c>
      <c r="K603" s="152">
        <v>112854.6366</v>
      </c>
      <c r="L603" s="152">
        <v>184043.9871</v>
      </c>
    </row>
    <row r="604">
      <c r="A604" s="152">
        <v>1.6080948E9</v>
      </c>
      <c r="B604" s="152">
        <v>110054.0489</v>
      </c>
      <c r="C604" s="156">
        <v>218697.3738</v>
      </c>
      <c r="D604" s="160">
        <v>274933.34</v>
      </c>
      <c r="E604" s="152">
        <v>35904.8911</v>
      </c>
      <c r="F604" s="152">
        <v>176060.0409</v>
      </c>
      <c r="G604" s="152">
        <v>10190.0349</v>
      </c>
      <c r="H604" s="152">
        <v>93748.4199</v>
      </c>
      <c r="I604" s="152">
        <v>103986.2925</v>
      </c>
      <c r="J604" s="152">
        <v>259606.1399</v>
      </c>
      <c r="K604" s="152">
        <v>114618.3916</v>
      </c>
      <c r="L604" s="152">
        <v>184043.9871</v>
      </c>
    </row>
    <row r="605">
      <c r="A605" s="156">
        <v>1.6081812E9</v>
      </c>
      <c r="B605" s="156">
        <v>110054.0489</v>
      </c>
      <c r="C605" s="152">
        <v>219762.2138</v>
      </c>
      <c r="D605" s="159">
        <v>275337.6</v>
      </c>
      <c r="E605" s="152">
        <v>35898.6726</v>
      </c>
      <c r="F605" s="152">
        <v>176334.3435</v>
      </c>
      <c r="G605" s="152">
        <v>10188.1328</v>
      </c>
      <c r="H605" s="152">
        <v>93703.9885</v>
      </c>
      <c r="I605" s="152">
        <v>104343.0514</v>
      </c>
      <c r="J605" s="152">
        <v>261407.1075</v>
      </c>
      <c r="K605" s="152">
        <v>116269.2116</v>
      </c>
      <c r="L605" s="152">
        <v>184043.9871</v>
      </c>
    </row>
    <row r="606">
      <c r="A606" s="152">
        <v>1.6082676E9</v>
      </c>
      <c r="B606" s="152">
        <v>110054.0489</v>
      </c>
      <c r="C606" s="156">
        <v>225272.1838</v>
      </c>
      <c r="D606" s="160">
        <v>277881.65</v>
      </c>
      <c r="E606" s="152">
        <v>35854.3948</v>
      </c>
      <c r="F606" s="152">
        <v>177305.0733</v>
      </c>
      <c r="G606" s="152">
        <v>10199.4883</v>
      </c>
      <c r="H606" s="152">
        <v>93801.9935</v>
      </c>
      <c r="I606" s="152">
        <v>104900.8071</v>
      </c>
      <c r="J606" s="152">
        <v>262909.3016</v>
      </c>
      <c r="K606" s="152">
        <v>116535.1678</v>
      </c>
      <c r="L606" s="152">
        <v>184043.9871</v>
      </c>
    </row>
    <row r="607">
      <c r="A607" s="156">
        <v>1.608354E9</v>
      </c>
      <c r="B607" s="156">
        <v>110054.0489</v>
      </c>
      <c r="C607" s="152">
        <v>229780.2138</v>
      </c>
      <c r="D607" s="159">
        <v>277881.65</v>
      </c>
      <c r="E607" s="152">
        <v>35743.1207</v>
      </c>
      <c r="F607" s="152">
        <v>176602.3599</v>
      </c>
      <c r="G607" s="152">
        <v>10194.7551</v>
      </c>
      <c r="H607" s="152">
        <v>93801.9935</v>
      </c>
      <c r="I607" s="152">
        <v>104855.5721</v>
      </c>
      <c r="J607" s="152">
        <v>263704.9199</v>
      </c>
      <c r="K607" s="152">
        <v>116225.9356</v>
      </c>
      <c r="L607" s="152">
        <v>182132.1871</v>
      </c>
    </row>
    <row r="608">
      <c r="A608" s="152">
        <v>1.6085628E9</v>
      </c>
      <c r="B608" s="152">
        <v>110054.0489</v>
      </c>
      <c r="C608" s="156">
        <v>229780.2138</v>
      </c>
      <c r="D608" s="160">
        <v>275748.83</v>
      </c>
      <c r="E608" s="152">
        <v>35749.1958</v>
      </c>
      <c r="F608" s="152">
        <v>176602.3599</v>
      </c>
      <c r="G608" s="152">
        <v>10194.347</v>
      </c>
      <c r="H608" s="152">
        <v>94116.2929</v>
      </c>
      <c r="I608" s="152">
        <v>104476.6225</v>
      </c>
      <c r="J608" s="152">
        <v>263704.9199</v>
      </c>
      <c r="K608" s="152">
        <v>116225.9356</v>
      </c>
      <c r="L608" s="152">
        <v>182132.1871</v>
      </c>
    </row>
    <row r="609">
      <c r="A609" s="152">
        <v>1.6086132E9</v>
      </c>
      <c r="B609" s="152">
        <v>110054.0489</v>
      </c>
      <c r="C609" s="156">
        <v>233691.7638</v>
      </c>
      <c r="D609" s="159">
        <v>274828.79</v>
      </c>
      <c r="E609" s="152">
        <v>35763.4243</v>
      </c>
      <c r="F609" s="152">
        <v>176019.5619</v>
      </c>
      <c r="G609" s="152">
        <v>10188.1297</v>
      </c>
      <c r="H609" s="152">
        <v>93842.702</v>
      </c>
      <c r="I609" s="152">
        <v>104673.7787</v>
      </c>
      <c r="J609" s="152">
        <v>262998.0042</v>
      </c>
      <c r="K609" s="152">
        <v>120181.014</v>
      </c>
      <c r="L609" s="152">
        <v>182075.1871</v>
      </c>
    </row>
    <row r="610">
      <c r="A610" s="156">
        <v>1.6086996E9</v>
      </c>
      <c r="B610" s="156">
        <v>110054.0489</v>
      </c>
      <c r="C610" s="152">
        <v>243254.6438</v>
      </c>
      <c r="D610" s="160">
        <v>274396.65</v>
      </c>
      <c r="E610" s="152">
        <v>35739.1136</v>
      </c>
      <c r="F610" s="152">
        <v>175693.7924</v>
      </c>
      <c r="G610" s="152">
        <v>10181.3291</v>
      </c>
      <c r="H610" s="152">
        <v>93860.8636</v>
      </c>
      <c r="I610" s="152">
        <v>104265.8105</v>
      </c>
      <c r="J610" s="152">
        <v>265745.9933</v>
      </c>
      <c r="K610" s="152">
        <v>123890.626</v>
      </c>
      <c r="L610" s="152">
        <v>182075.1871</v>
      </c>
    </row>
    <row r="611">
      <c r="A611" s="152">
        <v>1.608786E9</v>
      </c>
      <c r="B611" s="152">
        <v>109826.0557</v>
      </c>
      <c r="C611" s="156">
        <v>238738.8438</v>
      </c>
      <c r="D611" s="159">
        <v>274626.66</v>
      </c>
      <c r="E611" s="152">
        <v>35716.0957</v>
      </c>
      <c r="F611" s="152">
        <v>175843.3461</v>
      </c>
      <c r="G611" s="152">
        <v>10182.1716</v>
      </c>
      <c r="H611" s="152">
        <v>93935.3513</v>
      </c>
      <c r="I611" s="152">
        <v>104325.5548</v>
      </c>
      <c r="J611" s="152">
        <v>266323.7456</v>
      </c>
      <c r="K611" s="152">
        <v>118729.9427</v>
      </c>
      <c r="L611" s="152">
        <v>181896.1071</v>
      </c>
    </row>
    <row r="612">
      <c r="A612" s="156">
        <v>1.6088724E9</v>
      </c>
      <c r="B612" s="156">
        <v>110252.2301</v>
      </c>
      <c r="C612" s="152">
        <v>236344.1238</v>
      </c>
      <c r="D612" s="160">
        <v>275623.37</v>
      </c>
      <c r="E612" s="152">
        <v>35627.4991</v>
      </c>
      <c r="F612" s="152">
        <v>176529.3097</v>
      </c>
      <c r="G612" s="152">
        <v>10179.6651</v>
      </c>
      <c r="H612" s="152">
        <v>93935.3513</v>
      </c>
      <c r="I612" s="152">
        <v>104246.1802</v>
      </c>
      <c r="J612" s="152">
        <v>265091.3643</v>
      </c>
      <c r="K612" s="152">
        <v>119412.45</v>
      </c>
      <c r="L612" s="152">
        <v>181988.7041</v>
      </c>
    </row>
    <row r="613">
      <c r="A613" s="152">
        <v>1.6091676E9</v>
      </c>
      <c r="B613" s="152">
        <v>110252.2301</v>
      </c>
      <c r="C613" s="156">
        <v>236344.1238</v>
      </c>
      <c r="D613" s="159">
        <v>275623.37</v>
      </c>
      <c r="E613" s="152">
        <v>35646.819</v>
      </c>
      <c r="F613" s="152">
        <v>176529.3097</v>
      </c>
      <c r="G613" s="152">
        <v>10185.4686</v>
      </c>
      <c r="H613" s="152">
        <v>93977.0082</v>
      </c>
      <c r="I613" s="152">
        <v>104047.3192</v>
      </c>
      <c r="J613" s="152">
        <v>265222.6903</v>
      </c>
      <c r="K613" s="152">
        <v>119412.45</v>
      </c>
      <c r="L613" s="152">
        <v>181988.7041</v>
      </c>
    </row>
    <row r="614">
      <c r="A614" s="152">
        <v>1.609218E9</v>
      </c>
      <c r="B614" s="152">
        <v>111196.9664</v>
      </c>
      <c r="C614" s="156">
        <v>227890.0738</v>
      </c>
      <c r="D614" s="159">
        <v>277832.86</v>
      </c>
      <c r="E614" s="152">
        <v>35462.1068</v>
      </c>
      <c r="F614" s="152">
        <v>178050.5116</v>
      </c>
      <c r="G614" s="152">
        <v>10187.9817</v>
      </c>
      <c r="H614" s="152">
        <v>94196.5709</v>
      </c>
      <c r="I614" s="152">
        <v>103913.3228</v>
      </c>
      <c r="J614" s="152">
        <v>262239.3732</v>
      </c>
      <c r="K614" s="152">
        <v>122034.2318</v>
      </c>
      <c r="L614" s="152">
        <v>183810.0183</v>
      </c>
    </row>
    <row r="615">
      <c r="A615" s="156">
        <v>1.6093044E9</v>
      </c>
      <c r="B615" s="156">
        <v>111696.1518</v>
      </c>
      <c r="C615" s="152">
        <v>224728.7338</v>
      </c>
      <c r="D615" s="160">
        <v>277337.99</v>
      </c>
      <c r="E615" s="152">
        <v>35422.6177</v>
      </c>
      <c r="F615" s="152">
        <v>177699.7723</v>
      </c>
      <c r="G615" s="152">
        <v>10189.7915</v>
      </c>
      <c r="H615" s="152">
        <v>94663.821</v>
      </c>
      <c r="I615" s="152">
        <v>103635.0884</v>
      </c>
      <c r="J615" s="152">
        <v>259078.4291</v>
      </c>
      <c r="K615" s="152">
        <v>123025.1241</v>
      </c>
      <c r="L615" s="152">
        <v>183810.0183</v>
      </c>
    </row>
    <row r="616">
      <c r="A616" s="152">
        <v>1.6093908E9</v>
      </c>
      <c r="B616" s="152">
        <v>111577.6399</v>
      </c>
      <c r="C616" s="156">
        <v>225567.3738</v>
      </c>
      <c r="D616" s="159">
        <v>277707.4</v>
      </c>
      <c r="E616" s="152">
        <v>35488.1816</v>
      </c>
      <c r="F616" s="152">
        <v>177940.7159</v>
      </c>
      <c r="G616" s="152">
        <v>10203.7227</v>
      </c>
      <c r="H616" s="152">
        <v>94687.2232</v>
      </c>
      <c r="I616" s="152">
        <v>103239.5004</v>
      </c>
      <c r="J616" s="152">
        <v>264497.3671</v>
      </c>
      <c r="K616" s="152">
        <v>120666.785</v>
      </c>
      <c r="L616" s="152">
        <v>182172.7358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" t="s">
        <v>298</v>
      </c>
      <c r="B1" s="13" t="s">
        <v>27</v>
      </c>
      <c r="C1" s="13" t="s">
        <v>299</v>
      </c>
      <c r="D1" s="13" t="s">
        <v>306</v>
      </c>
      <c r="E1" s="13" t="s">
        <v>301</v>
      </c>
      <c r="F1" s="13" t="s">
        <v>302</v>
      </c>
      <c r="G1" s="13" t="s">
        <v>265</v>
      </c>
      <c r="H1" s="13" t="s">
        <v>303</v>
      </c>
      <c r="I1" s="13" t="s">
        <v>304</v>
      </c>
      <c r="J1" s="13" t="s">
        <v>163</v>
      </c>
      <c r="K1" s="13" t="s">
        <v>305</v>
      </c>
    </row>
    <row r="2">
      <c r="A2" s="152">
        <v>1.5463188E9</v>
      </c>
      <c r="B2" s="152">
        <v>97070.4781</v>
      </c>
      <c r="C2" s="152">
        <v>131094.205</v>
      </c>
      <c r="D2" s="159">
        <v>135836.36</v>
      </c>
      <c r="E2" s="152">
        <v>31528.6258</v>
      </c>
      <c r="F2" s="152">
        <v>10068.4697</v>
      </c>
      <c r="G2" s="152">
        <v>91075.2399</v>
      </c>
      <c r="H2" s="152">
        <v>93075.7998</v>
      </c>
      <c r="I2" s="152">
        <v>100000.0</v>
      </c>
      <c r="J2" s="152">
        <v>100000.0</v>
      </c>
      <c r="K2" s="152">
        <v>100000.0</v>
      </c>
    </row>
    <row r="3">
      <c r="A3" s="156">
        <v>1.5464412E9</v>
      </c>
      <c r="B3" s="156">
        <v>97070.4781</v>
      </c>
      <c r="C3" s="156">
        <v>131094.205</v>
      </c>
      <c r="D3" s="160">
        <v>135834.99</v>
      </c>
      <c r="E3" s="152">
        <v>31528.6258</v>
      </c>
      <c r="F3" s="152">
        <v>10068.4697</v>
      </c>
      <c r="G3" s="152">
        <v>90829.2114</v>
      </c>
      <c r="H3" s="152">
        <v>93075.7998</v>
      </c>
      <c r="I3" s="152">
        <v>100000.0</v>
      </c>
      <c r="J3" s="152">
        <v>100000.0</v>
      </c>
      <c r="K3" s="152">
        <v>100000.0</v>
      </c>
    </row>
    <row r="4">
      <c r="A4" s="156">
        <v>1.5464916E9</v>
      </c>
      <c r="B4" s="156">
        <v>98662.8771</v>
      </c>
      <c r="C4" s="156">
        <v>131175.825</v>
      </c>
      <c r="D4" s="160">
        <v>136169.87</v>
      </c>
      <c r="E4" s="152">
        <v>32363.2585</v>
      </c>
      <c r="F4" s="152">
        <v>10122.9123</v>
      </c>
      <c r="G4" s="152">
        <v>90116.0109</v>
      </c>
      <c r="H4" s="152">
        <v>91830.8861</v>
      </c>
      <c r="I4" s="152">
        <v>99953.3565</v>
      </c>
      <c r="J4" s="152">
        <v>100000.0</v>
      </c>
      <c r="K4" s="152">
        <v>100000.0</v>
      </c>
    </row>
    <row r="5">
      <c r="A5" s="152">
        <v>1.546578E9</v>
      </c>
      <c r="B5" s="152">
        <v>97933.314</v>
      </c>
      <c r="C5" s="152">
        <v>133566.125</v>
      </c>
      <c r="D5" s="159">
        <v>133827.45</v>
      </c>
      <c r="E5" s="152">
        <v>32111.993</v>
      </c>
      <c r="F5" s="152">
        <v>10114.1853</v>
      </c>
      <c r="G5" s="152">
        <v>90435.6803</v>
      </c>
      <c r="H5" s="152">
        <v>92461.6424</v>
      </c>
      <c r="I5" s="152">
        <v>100849.1154</v>
      </c>
      <c r="J5" s="152">
        <v>100000.0</v>
      </c>
      <c r="K5" s="152">
        <v>100000.0</v>
      </c>
    </row>
    <row r="6">
      <c r="A6" s="156">
        <v>1.5466644E9</v>
      </c>
      <c r="B6" s="156">
        <v>97933.314</v>
      </c>
      <c r="C6" s="156">
        <v>133325.505</v>
      </c>
      <c r="D6" s="160">
        <v>133827.45</v>
      </c>
      <c r="E6" s="152">
        <v>31763.7904</v>
      </c>
      <c r="F6" s="152">
        <v>10092.7466</v>
      </c>
      <c r="G6" s="152">
        <v>90435.6803</v>
      </c>
      <c r="H6" s="152">
        <v>92498.4837</v>
      </c>
      <c r="I6" s="152">
        <v>99719.1453</v>
      </c>
      <c r="J6" s="152">
        <v>100000.0</v>
      </c>
      <c r="K6" s="152">
        <v>102179.7578</v>
      </c>
    </row>
    <row r="7">
      <c r="A7" s="152">
        <v>1.5468732E9</v>
      </c>
      <c r="B7" s="152">
        <v>97933.314</v>
      </c>
      <c r="C7" s="152">
        <v>133325.505</v>
      </c>
      <c r="D7" s="159">
        <v>137323.05</v>
      </c>
      <c r="E7" s="152">
        <v>31752.8779</v>
      </c>
      <c r="F7" s="152">
        <v>10088.4747</v>
      </c>
      <c r="G7" s="152">
        <v>90698.4545</v>
      </c>
      <c r="H7" s="152">
        <v>92625.6066</v>
      </c>
      <c r="I7" s="152">
        <v>99859.4976</v>
      </c>
      <c r="J7" s="152">
        <v>100000.0</v>
      </c>
      <c r="K7" s="152">
        <v>102179.7578</v>
      </c>
    </row>
    <row r="8">
      <c r="A8" s="152">
        <v>1.5469236E9</v>
      </c>
      <c r="B8" s="152">
        <v>97933.314</v>
      </c>
      <c r="C8" s="152">
        <v>132822.005</v>
      </c>
      <c r="D8" s="159">
        <v>138367.01</v>
      </c>
      <c r="E8" s="152">
        <v>31840.5287</v>
      </c>
      <c r="F8" s="152">
        <v>10073.3777</v>
      </c>
      <c r="G8" s="152">
        <v>91318.8591</v>
      </c>
      <c r="H8" s="152">
        <v>93181.8705</v>
      </c>
      <c r="I8" s="152">
        <v>99532.2384</v>
      </c>
      <c r="J8" s="152">
        <v>100000.0</v>
      </c>
      <c r="K8" s="152">
        <v>102176.384</v>
      </c>
    </row>
    <row r="9">
      <c r="A9" s="156">
        <v>1.54701E9</v>
      </c>
      <c r="B9" s="156">
        <v>97933.314</v>
      </c>
      <c r="C9" s="156">
        <v>132887.175</v>
      </c>
      <c r="D9" s="160">
        <v>139403.39</v>
      </c>
      <c r="E9" s="152">
        <v>31988.4597</v>
      </c>
      <c r="F9" s="152">
        <v>10080.597</v>
      </c>
      <c r="G9" s="152">
        <v>91223.0486</v>
      </c>
      <c r="H9" s="152">
        <v>93007.785</v>
      </c>
      <c r="I9" s="152">
        <v>99272.3876</v>
      </c>
      <c r="J9" s="152">
        <v>100000.0</v>
      </c>
      <c r="K9" s="152">
        <v>102131.5403</v>
      </c>
    </row>
    <row r="10">
      <c r="A10" s="152">
        <v>1.5470964E9</v>
      </c>
      <c r="B10" s="152">
        <v>97933.314</v>
      </c>
      <c r="C10" s="152">
        <v>134072.125</v>
      </c>
      <c r="D10" s="159">
        <v>140197.41</v>
      </c>
      <c r="E10" s="152">
        <v>32065.6475</v>
      </c>
      <c r="F10" s="152">
        <v>10066.43</v>
      </c>
      <c r="G10" s="152">
        <v>90387.1742</v>
      </c>
      <c r="H10" s="152">
        <v>93789.9552</v>
      </c>
      <c r="I10" s="152">
        <v>99117.7516</v>
      </c>
      <c r="J10" s="152">
        <v>100000.0</v>
      </c>
      <c r="K10" s="152">
        <v>102549.2841</v>
      </c>
    </row>
    <row r="11">
      <c r="A11" s="156">
        <v>1.5471828E9</v>
      </c>
      <c r="B11" s="156">
        <v>97933.314</v>
      </c>
      <c r="C11" s="156">
        <v>133934.075</v>
      </c>
      <c r="D11" s="160">
        <v>140231.93</v>
      </c>
      <c r="E11" s="152">
        <v>31970.2086</v>
      </c>
      <c r="F11" s="152">
        <v>10080.4781</v>
      </c>
      <c r="G11" s="152">
        <v>90871.843</v>
      </c>
      <c r="H11" s="152">
        <v>93417.8981</v>
      </c>
      <c r="I11" s="152">
        <v>98887.2619</v>
      </c>
      <c r="J11" s="152">
        <v>100000.0</v>
      </c>
      <c r="K11" s="152">
        <v>102361.6278</v>
      </c>
    </row>
    <row r="12">
      <c r="A12" s="152">
        <v>1.5472692E9</v>
      </c>
      <c r="B12" s="152">
        <v>97933.314</v>
      </c>
      <c r="C12" s="152">
        <v>133519.075</v>
      </c>
      <c r="D12" s="159">
        <v>140231.93</v>
      </c>
      <c r="E12" s="152">
        <v>31995.1121</v>
      </c>
      <c r="F12" s="152">
        <v>10076.0459</v>
      </c>
      <c r="G12" s="152">
        <v>90871.843</v>
      </c>
      <c r="H12" s="152">
        <v>93091.9938</v>
      </c>
      <c r="I12" s="152">
        <v>99039.2101</v>
      </c>
      <c r="J12" s="152">
        <v>100000.0</v>
      </c>
      <c r="K12" s="152">
        <v>102615.6557</v>
      </c>
    </row>
    <row r="13">
      <c r="A13" s="156">
        <v>1.547478E9</v>
      </c>
      <c r="B13" s="156">
        <v>97933.314</v>
      </c>
      <c r="C13" s="156">
        <v>133519.075</v>
      </c>
      <c r="D13" s="160">
        <v>140476.37</v>
      </c>
      <c r="E13" s="152">
        <v>32033.6781</v>
      </c>
      <c r="F13" s="152">
        <v>10075.3989</v>
      </c>
      <c r="G13" s="152">
        <v>90801.2875</v>
      </c>
      <c r="H13" s="152">
        <v>93027.2178</v>
      </c>
      <c r="I13" s="152">
        <v>99039.2101</v>
      </c>
      <c r="J13" s="152">
        <v>100000.0</v>
      </c>
      <c r="K13" s="152">
        <v>102615.6557</v>
      </c>
    </row>
    <row r="14">
      <c r="A14" s="156">
        <v>1.5475284E9</v>
      </c>
      <c r="B14" s="156">
        <v>97933.314</v>
      </c>
      <c r="C14" s="156">
        <v>132379.925</v>
      </c>
      <c r="D14" s="160">
        <v>139628.73</v>
      </c>
      <c r="E14" s="152">
        <v>32033.5779</v>
      </c>
      <c r="F14" s="152">
        <v>10070.0703</v>
      </c>
      <c r="G14" s="152">
        <v>90779.1273</v>
      </c>
      <c r="H14" s="152">
        <v>93133.2885</v>
      </c>
      <c r="I14" s="152">
        <v>99093.6622</v>
      </c>
      <c r="J14" s="152">
        <v>100000.0</v>
      </c>
      <c r="K14" s="152">
        <v>102372.1298</v>
      </c>
    </row>
    <row r="15">
      <c r="A15" s="152">
        <v>1.5476148E9</v>
      </c>
      <c r="B15" s="152">
        <v>97933.314</v>
      </c>
      <c r="C15" s="152">
        <v>134555.595</v>
      </c>
      <c r="D15" s="159">
        <v>140954.23</v>
      </c>
      <c r="E15" s="152">
        <v>31938.692</v>
      </c>
      <c r="F15" s="152">
        <v>10080.6284</v>
      </c>
      <c r="G15" s="152">
        <v>90820.6746</v>
      </c>
      <c r="H15" s="152">
        <v>92657.1849</v>
      </c>
      <c r="I15" s="152">
        <v>98928.429</v>
      </c>
      <c r="J15" s="152">
        <v>100000.0</v>
      </c>
      <c r="K15" s="152">
        <v>103908.0503</v>
      </c>
    </row>
    <row r="16">
      <c r="A16" s="156">
        <v>1.5477012E9</v>
      </c>
      <c r="B16" s="156">
        <v>97933.314</v>
      </c>
      <c r="C16" s="156">
        <v>134235.835</v>
      </c>
      <c r="D16" s="160">
        <v>141426.37</v>
      </c>
      <c r="E16" s="152">
        <v>31712.3598</v>
      </c>
      <c r="F16" s="152">
        <v>10075.1815</v>
      </c>
      <c r="G16" s="152">
        <v>90817.8925</v>
      </c>
      <c r="H16" s="152">
        <v>92540.993</v>
      </c>
      <c r="I16" s="152">
        <v>98930.514</v>
      </c>
      <c r="J16" s="152">
        <v>100000.0</v>
      </c>
      <c r="K16" s="152">
        <v>103936.5043</v>
      </c>
    </row>
    <row r="17">
      <c r="A17" s="152">
        <v>1.5477876E9</v>
      </c>
      <c r="B17" s="152">
        <v>97933.314</v>
      </c>
      <c r="C17" s="152">
        <v>134139.325</v>
      </c>
      <c r="D17" s="159">
        <v>142400.79</v>
      </c>
      <c r="E17" s="152">
        <v>31717.5165</v>
      </c>
      <c r="F17" s="152">
        <v>10072.0448</v>
      </c>
      <c r="G17" s="152">
        <v>90818.3213</v>
      </c>
      <c r="H17" s="152">
        <v>92479.0509</v>
      </c>
      <c r="I17" s="152">
        <v>98771.1479</v>
      </c>
      <c r="J17" s="152">
        <v>100000.0</v>
      </c>
      <c r="K17" s="152">
        <v>105005.3495</v>
      </c>
    </row>
    <row r="18">
      <c r="A18" s="156">
        <v>1.547874E9</v>
      </c>
      <c r="B18" s="156">
        <v>97933.314</v>
      </c>
      <c r="C18" s="156">
        <v>134328.355</v>
      </c>
      <c r="D18" s="160">
        <v>142400.79</v>
      </c>
      <c r="E18" s="152">
        <v>31571.1639</v>
      </c>
      <c r="F18" s="152">
        <v>10076.7013</v>
      </c>
      <c r="G18" s="152">
        <v>90818.3213</v>
      </c>
      <c r="H18" s="152">
        <v>92242.2137</v>
      </c>
      <c r="I18" s="152">
        <v>98269.6404</v>
      </c>
      <c r="J18" s="152">
        <v>100000.0</v>
      </c>
      <c r="K18" s="152">
        <v>106620.6061</v>
      </c>
    </row>
    <row r="19">
      <c r="A19" s="152">
        <v>1.5481692E9</v>
      </c>
      <c r="B19" s="152">
        <v>97933.314</v>
      </c>
      <c r="C19" s="152">
        <v>134328.355</v>
      </c>
      <c r="D19" s="159">
        <v>143692.83</v>
      </c>
      <c r="E19" s="152">
        <v>31582.5751</v>
      </c>
      <c r="F19" s="152">
        <v>10074.2304</v>
      </c>
      <c r="G19" s="152">
        <v>89998.8828</v>
      </c>
      <c r="H19" s="152">
        <v>92291.2005</v>
      </c>
      <c r="I19" s="152">
        <v>98540.6491</v>
      </c>
      <c r="J19" s="152">
        <v>100000.0</v>
      </c>
      <c r="K19" s="152">
        <v>106620.6061</v>
      </c>
    </row>
    <row r="20">
      <c r="A20" s="152">
        <v>1.5482196E9</v>
      </c>
      <c r="B20" s="152">
        <v>97232.6021</v>
      </c>
      <c r="C20" s="152">
        <v>133448.355</v>
      </c>
      <c r="D20" s="159">
        <v>142202.95</v>
      </c>
      <c r="E20" s="152">
        <v>31655.9852</v>
      </c>
      <c r="F20" s="152">
        <v>10062.3324</v>
      </c>
      <c r="G20" s="152">
        <v>90112.658</v>
      </c>
      <c r="H20" s="152">
        <v>92244.2379</v>
      </c>
      <c r="I20" s="152">
        <v>98712.6547</v>
      </c>
      <c r="J20" s="152">
        <v>100000.0</v>
      </c>
      <c r="K20" s="152">
        <v>106225.4443</v>
      </c>
    </row>
    <row r="21">
      <c r="A21" s="156">
        <v>1.548306E9</v>
      </c>
      <c r="B21" s="156">
        <v>97647.786</v>
      </c>
      <c r="C21" s="156">
        <v>134173.515</v>
      </c>
      <c r="D21" s="160">
        <v>142419.99</v>
      </c>
      <c r="E21" s="152">
        <v>31544.4434</v>
      </c>
      <c r="F21" s="152">
        <v>10051.22</v>
      </c>
      <c r="G21" s="152">
        <v>89904.5898</v>
      </c>
      <c r="H21" s="152">
        <v>92432.898</v>
      </c>
      <c r="I21" s="152">
        <v>98505.6444</v>
      </c>
      <c r="J21" s="152">
        <v>100000.0</v>
      </c>
      <c r="K21" s="152">
        <v>106396.3822</v>
      </c>
    </row>
    <row r="22">
      <c r="A22" s="152">
        <v>1.5483924E9</v>
      </c>
      <c r="B22" s="152">
        <v>97647.786</v>
      </c>
      <c r="C22" s="152">
        <v>132485.175</v>
      </c>
      <c r="D22" s="159">
        <v>142654.67</v>
      </c>
      <c r="E22" s="152">
        <v>31488.5934</v>
      </c>
      <c r="F22" s="152">
        <v>10046.4416</v>
      </c>
      <c r="G22" s="152">
        <v>89446.1471</v>
      </c>
      <c r="H22" s="152">
        <v>91840.6025</v>
      </c>
      <c r="I22" s="152">
        <v>98760.0322</v>
      </c>
      <c r="J22" s="152">
        <v>100000.0</v>
      </c>
      <c r="K22" s="152">
        <v>107816.2004</v>
      </c>
    </row>
    <row r="23">
      <c r="A23" s="156">
        <v>1.5484788E9</v>
      </c>
      <c r="B23" s="156">
        <v>97647.786</v>
      </c>
      <c r="C23" s="156">
        <v>134325.135</v>
      </c>
      <c r="D23" s="160">
        <v>142654.67</v>
      </c>
      <c r="E23" s="152">
        <v>31499.8082</v>
      </c>
      <c r="F23" s="152">
        <v>10053.7725</v>
      </c>
      <c r="G23" s="152">
        <v>89446.1471</v>
      </c>
      <c r="H23" s="152">
        <v>92580.2634</v>
      </c>
      <c r="I23" s="152">
        <v>98641.9066</v>
      </c>
      <c r="J23" s="152">
        <v>100000.0</v>
      </c>
      <c r="K23" s="152">
        <v>107505.5245</v>
      </c>
    </row>
    <row r="24">
      <c r="A24" s="152">
        <v>1.5486876E9</v>
      </c>
      <c r="B24" s="152">
        <v>97647.786</v>
      </c>
      <c r="C24" s="152">
        <v>134325.135</v>
      </c>
      <c r="D24" s="159">
        <v>144162.65</v>
      </c>
      <c r="E24" s="152">
        <v>31517.9511</v>
      </c>
      <c r="F24" s="152">
        <v>10052.0468</v>
      </c>
      <c r="G24" s="152">
        <v>90670.3067</v>
      </c>
      <c r="H24" s="152">
        <v>92649.8976</v>
      </c>
      <c r="I24" s="152">
        <v>98989.1488</v>
      </c>
      <c r="J24" s="152">
        <v>100000.0</v>
      </c>
      <c r="K24" s="152">
        <v>107505.5245</v>
      </c>
    </row>
    <row r="25">
      <c r="A25" s="152">
        <v>1.548738E9</v>
      </c>
      <c r="B25" s="152">
        <v>97647.786</v>
      </c>
      <c r="C25" s="152">
        <v>133378.635</v>
      </c>
      <c r="D25" s="159">
        <v>143223.19</v>
      </c>
      <c r="E25" s="152">
        <v>31639.1557</v>
      </c>
      <c r="F25" s="152">
        <v>10049.6325</v>
      </c>
      <c r="G25" s="152">
        <v>90375.1748</v>
      </c>
      <c r="H25" s="152">
        <v>92781.069</v>
      </c>
      <c r="I25" s="152">
        <v>98875.401</v>
      </c>
      <c r="J25" s="152">
        <v>100000.0</v>
      </c>
      <c r="K25" s="152">
        <v>106228.4473</v>
      </c>
    </row>
    <row r="26">
      <c r="A26" s="156">
        <v>1.5488244E9</v>
      </c>
      <c r="B26" s="156">
        <v>97647.786</v>
      </c>
      <c r="C26" s="156">
        <v>132870.865</v>
      </c>
      <c r="D26" s="160">
        <v>143419.19</v>
      </c>
      <c r="E26" s="152">
        <v>31587.877</v>
      </c>
      <c r="F26" s="152">
        <v>10055.9522</v>
      </c>
      <c r="G26" s="152">
        <v>90882.3544</v>
      </c>
      <c r="H26" s="152">
        <v>92822.3637</v>
      </c>
      <c r="I26" s="152">
        <v>99378.9607</v>
      </c>
      <c r="J26" s="152">
        <v>100000.0</v>
      </c>
      <c r="K26" s="152">
        <v>106396.1307</v>
      </c>
    </row>
    <row r="27">
      <c r="A27" s="152">
        <v>1.5489108E9</v>
      </c>
      <c r="B27" s="152">
        <v>97647.786</v>
      </c>
      <c r="C27" s="152">
        <v>135064.025</v>
      </c>
      <c r="D27" s="159">
        <v>145740.79</v>
      </c>
      <c r="E27" s="152">
        <v>31514.2252</v>
      </c>
      <c r="F27" s="152">
        <v>10085.2806</v>
      </c>
      <c r="G27" s="152">
        <v>91745.694</v>
      </c>
      <c r="H27" s="152">
        <v>93234.9059</v>
      </c>
      <c r="I27" s="152">
        <v>100641.2124</v>
      </c>
      <c r="J27" s="152">
        <v>100000.0</v>
      </c>
      <c r="K27" s="152">
        <v>106534.9032</v>
      </c>
    </row>
    <row r="28">
      <c r="A28" s="156">
        <v>1.5489972E9</v>
      </c>
      <c r="B28" s="156">
        <v>97647.786</v>
      </c>
      <c r="C28" s="156">
        <v>137837.675</v>
      </c>
      <c r="D28" s="160">
        <v>147250.99</v>
      </c>
      <c r="E28" s="152">
        <v>31438.075</v>
      </c>
      <c r="F28" s="152">
        <v>10088.0482</v>
      </c>
      <c r="G28" s="152">
        <v>91462.2217</v>
      </c>
      <c r="H28" s="152">
        <v>92935.3169</v>
      </c>
      <c r="I28" s="152">
        <v>100816.5802</v>
      </c>
      <c r="J28" s="152">
        <v>100071.6</v>
      </c>
      <c r="K28" s="152">
        <v>106008.7242</v>
      </c>
    </row>
    <row r="29">
      <c r="A29" s="152">
        <v>1.5490836E9</v>
      </c>
      <c r="B29" s="152">
        <v>97647.786</v>
      </c>
      <c r="C29" s="152">
        <v>138331.695</v>
      </c>
      <c r="D29" s="159">
        <v>147250.99</v>
      </c>
      <c r="E29" s="152">
        <v>31392.6377</v>
      </c>
      <c r="F29" s="152">
        <v>10085.2116</v>
      </c>
      <c r="G29" s="152">
        <v>91462.2217</v>
      </c>
      <c r="H29" s="152">
        <v>92996.4492</v>
      </c>
      <c r="I29" s="152">
        <v>101537.4191</v>
      </c>
      <c r="J29" s="152">
        <v>100006.92</v>
      </c>
      <c r="K29" s="152">
        <v>105502.6838</v>
      </c>
    </row>
    <row r="30">
      <c r="A30" s="156">
        <v>1.5492924E9</v>
      </c>
      <c r="B30" s="156">
        <v>97647.786</v>
      </c>
      <c r="C30" s="156">
        <v>138331.695</v>
      </c>
      <c r="D30" s="160">
        <v>147034.8</v>
      </c>
      <c r="E30" s="152">
        <v>31414.4419</v>
      </c>
      <c r="F30" s="152">
        <v>10085.8434</v>
      </c>
      <c r="G30" s="152">
        <v>91508.8859</v>
      </c>
      <c r="H30" s="152">
        <v>92986.328</v>
      </c>
      <c r="I30" s="152">
        <v>101365.3809</v>
      </c>
      <c r="J30" s="152">
        <v>100006.92</v>
      </c>
      <c r="K30" s="152">
        <v>105502.6838</v>
      </c>
    </row>
    <row r="31">
      <c r="A31" s="156">
        <v>1.5493428E9</v>
      </c>
      <c r="B31" s="156">
        <v>97647.786</v>
      </c>
      <c r="C31" s="156">
        <v>138689.685</v>
      </c>
      <c r="D31" s="160">
        <v>147865.08</v>
      </c>
      <c r="E31" s="152">
        <v>31337.5622</v>
      </c>
      <c r="F31" s="152">
        <v>10079.02</v>
      </c>
      <c r="G31" s="152">
        <v>91611.7109</v>
      </c>
      <c r="H31" s="152">
        <v>92828.4365</v>
      </c>
      <c r="I31" s="152">
        <v>102272.1372</v>
      </c>
      <c r="J31" s="152">
        <v>100240.56</v>
      </c>
      <c r="K31" s="152">
        <v>107068.1583</v>
      </c>
    </row>
    <row r="32">
      <c r="A32" s="152">
        <v>1.5494292E9</v>
      </c>
      <c r="B32" s="152">
        <v>97647.786</v>
      </c>
      <c r="C32" s="152">
        <v>138904.285</v>
      </c>
      <c r="D32" s="159">
        <v>148606.22</v>
      </c>
      <c r="E32" s="152">
        <v>31315.733</v>
      </c>
      <c r="F32" s="152">
        <v>10086.9819</v>
      </c>
      <c r="G32" s="152">
        <v>90806.5105</v>
      </c>
      <c r="H32" s="152">
        <v>92616.2951</v>
      </c>
      <c r="I32" s="152">
        <v>102808.0835</v>
      </c>
      <c r="J32" s="152">
        <v>100366.62</v>
      </c>
      <c r="K32" s="152">
        <v>107126.0478</v>
      </c>
    </row>
    <row r="33">
      <c r="A33" s="156">
        <v>1.5495156E9</v>
      </c>
      <c r="B33" s="156">
        <v>97647.786</v>
      </c>
      <c r="C33" s="156">
        <v>138092.985</v>
      </c>
      <c r="D33" s="160">
        <v>148437.14</v>
      </c>
      <c r="E33" s="152">
        <v>31341.2365</v>
      </c>
      <c r="F33" s="152">
        <v>10062.0906</v>
      </c>
      <c r="G33" s="152">
        <v>90245.8327</v>
      </c>
      <c r="H33" s="152">
        <v>92265.695</v>
      </c>
      <c r="I33" s="152">
        <v>102975.8904</v>
      </c>
      <c r="J33" s="152">
        <v>100322.4</v>
      </c>
      <c r="K33" s="152">
        <v>107331.1268</v>
      </c>
    </row>
    <row r="34">
      <c r="A34" s="152">
        <v>1.549602E9</v>
      </c>
      <c r="B34" s="152">
        <v>97647.786</v>
      </c>
      <c r="C34" s="152">
        <v>137427.345</v>
      </c>
      <c r="D34" s="159">
        <v>147317.94</v>
      </c>
      <c r="E34" s="152">
        <v>31477.2949</v>
      </c>
      <c r="F34" s="152">
        <v>10046.3965</v>
      </c>
      <c r="G34" s="152">
        <v>89702.7398</v>
      </c>
      <c r="H34" s="152">
        <v>92043.8372</v>
      </c>
      <c r="I34" s="152">
        <v>101813.3217</v>
      </c>
      <c r="J34" s="152">
        <v>100051.14</v>
      </c>
      <c r="K34" s="152">
        <v>106544.7495</v>
      </c>
    </row>
    <row r="35">
      <c r="A35" s="156">
        <v>1.5496884E9</v>
      </c>
      <c r="B35" s="156">
        <v>97647.786</v>
      </c>
      <c r="C35" s="156">
        <v>138697.74</v>
      </c>
      <c r="D35" s="160">
        <v>147317.94</v>
      </c>
      <c r="E35" s="152">
        <v>31426.4343</v>
      </c>
      <c r="F35" s="152">
        <v>10045.1902</v>
      </c>
      <c r="G35" s="152">
        <v>89702.7398</v>
      </c>
      <c r="H35" s="152">
        <v>91913.0706</v>
      </c>
      <c r="I35" s="152">
        <v>102224.2134</v>
      </c>
      <c r="J35" s="152">
        <v>100113.84</v>
      </c>
      <c r="K35" s="152">
        <v>105954.9665</v>
      </c>
    </row>
    <row r="36">
      <c r="A36" s="152">
        <v>1.5498972E9</v>
      </c>
      <c r="B36" s="152">
        <v>97647.786</v>
      </c>
      <c r="C36" s="152">
        <v>138697.74</v>
      </c>
      <c r="D36" s="159">
        <v>147632.78</v>
      </c>
      <c r="E36" s="152">
        <v>31425.791</v>
      </c>
      <c r="F36" s="152">
        <v>10047.1285</v>
      </c>
      <c r="G36" s="152">
        <v>89859.0428</v>
      </c>
      <c r="H36" s="152">
        <v>91928.8598</v>
      </c>
      <c r="I36" s="152">
        <v>102943.4486</v>
      </c>
      <c r="J36" s="152">
        <v>100113.84</v>
      </c>
      <c r="K36" s="152">
        <v>105954.9665</v>
      </c>
    </row>
    <row r="37">
      <c r="A37" s="152">
        <v>1.5499476E9</v>
      </c>
      <c r="B37" s="152">
        <v>97647.786</v>
      </c>
      <c r="C37" s="152">
        <v>137240.96</v>
      </c>
      <c r="D37" s="159">
        <v>147576.74</v>
      </c>
      <c r="E37" s="152">
        <v>31394.5043</v>
      </c>
      <c r="F37" s="152">
        <v>10051.2997</v>
      </c>
      <c r="G37" s="152">
        <v>89976.2626</v>
      </c>
      <c r="H37" s="152">
        <v>91561.256</v>
      </c>
      <c r="I37" s="152">
        <v>102658.1954</v>
      </c>
      <c r="J37" s="152">
        <v>100012.2</v>
      </c>
      <c r="K37" s="152">
        <v>105630.5593</v>
      </c>
    </row>
    <row r="38">
      <c r="A38" s="156">
        <v>1.550034E9</v>
      </c>
      <c r="B38" s="156">
        <v>97647.786</v>
      </c>
      <c r="C38" s="156">
        <v>138396.53</v>
      </c>
      <c r="D38" s="160">
        <v>149286.24</v>
      </c>
      <c r="E38" s="152">
        <v>31324.5482</v>
      </c>
      <c r="F38" s="152">
        <v>10069.1094</v>
      </c>
      <c r="G38" s="152">
        <v>90065.2568</v>
      </c>
      <c r="H38" s="152">
        <v>92008.2104</v>
      </c>
      <c r="I38" s="152">
        <v>103760.3211</v>
      </c>
      <c r="J38" s="152">
        <v>99962.7</v>
      </c>
      <c r="K38" s="152">
        <v>107076.6773</v>
      </c>
    </row>
    <row r="39">
      <c r="A39" s="152">
        <v>1.5501204E9</v>
      </c>
      <c r="B39" s="152">
        <v>97647.786</v>
      </c>
      <c r="C39" s="152">
        <v>137755.21</v>
      </c>
      <c r="D39" s="159">
        <v>149617.6</v>
      </c>
      <c r="E39" s="152">
        <v>31323.3346</v>
      </c>
      <c r="F39" s="152">
        <v>10068.1364</v>
      </c>
      <c r="G39" s="152">
        <v>90310.048</v>
      </c>
      <c r="H39" s="152">
        <v>91448.7077</v>
      </c>
      <c r="I39" s="152">
        <v>104010.6924</v>
      </c>
      <c r="J39" s="152">
        <v>99898.68</v>
      </c>
      <c r="K39" s="152">
        <v>107323.3395</v>
      </c>
    </row>
    <row r="40">
      <c r="A40" s="156">
        <v>1.5502068E9</v>
      </c>
      <c r="B40" s="156">
        <v>97647.786</v>
      </c>
      <c r="C40" s="156">
        <v>138455.1</v>
      </c>
      <c r="D40" s="160">
        <v>149494.66</v>
      </c>
      <c r="E40" s="152">
        <v>31367.0334</v>
      </c>
      <c r="F40" s="152">
        <v>10066.3202</v>
      </c>
      <c r="G40" s="152">
        <v>90121.2704</v>
      </c>
      <c r="H40" s="152">
        <v>91692.8322</v>
      </c>
      <c r="I40" s="152">
        <v>103744.4299</v>
      </c>
      <c r="J40" s="152">
        <v>99890.76</v>
      </c>
      <c r="K40" s="152">
        <v>106562.3495</v>
      </c>
    </row>
    <row r="41">
      <c r="A41" s="152">
        <v>1.5502932E9</v>
      </c>
      <c r="B41" s="152">
        <v>97647.786</v>
      </c>
      <c r="C41" s="152">
        <v>139164.31</v>
      </c>
      <c r="D41" s="159">
        <v>149494.66</v>
      </c>
      <c r="E41" s="152">
        <v>31368.7528</v>
      </c>
      <c r="F41" s="152">
        <v>10068.0954</v>
      </c>
      <c r="G41" s="152">
        <v>90121.2704</v>
      </c>
      <c r="H41" s="152">
        <v>91693.6419</v>
      </c>
      <c r="I41" s="152">
        <v>104947.3031</v>
      </c>
      <c r="J41" s="152">
        <v>99795.06</v>
      </c>
      <c r="K41" s="152">
        <v>106562.3495</v>
      </c>
    </row>
    <row r="42">
      <c r="A42" s="156">
        <v>1.5505884E9</v>
      </c>
      <c r="B42" s="156">
        <v>97647.786</v>
      </c>
      <c r="C42" s="156">
        <v>139164.31</v>
      </c>
      <c r="D42" s="160">
        <v>151090.32</v>
      </c>
      <c r="E42" s="152">
        <v>31399.0653</v>
      </c>
      <c r="F42" s="152">
        <v>10066.1884</v>
      </c>
      <c r="G42" s="152">
        <v>89745.6698</v>
      </c>
      <c r="H42" s="152">
        <v>91829.2667</v>
      </c>
      <c r="I42" s="152">
        <v>105355.445</v>
      </c>
      <c r="J42" s="152">
        <v>99795.06</v>
      </c>
      <c r="K42" s="152">
        <v>106562.3495</v>
      </c>
    </row>
    <row r="43">
      <c r="A43" s="156">
        <v>1.5506388E9</v>
      </c>
      <c r="B43" s="156">
        <v>98112.13</v>
      </c>
      <c r="C43" s="156">
        <v>140656.94</v>
      </c>
      <c r="D43" s="160">
        <v>151424.18</v>
      </c>
      <c r="E43" s="152">
        <v>31375.6837</v>
      </c>
      <c r="F43" s="152">
        <v>10057.7957</v>
      </c>
      <c r="G43" s="152">
        <v>89325.2372</v>
      </c>
      <c r="H43" s="152">
        <v>92057.6021</v>
      </c>
      <c r="I43" s="152">
        <v>105235.96</v>
      </c>
      <c r="J43" s="152">
        <v>99781.2</v>
      </c>
      <c r="K43" s="152">
        <v>106562.3495</v>
      </c>
    </row>
    <row r="44">
      <c r="A44" s="152">
        <v>1.5507252E9</v>
      </c>
      <c r="B44" s="152">
        <v>98110.305</v>
      </c>
      <c r="C44" s="152">
        <v>141350.97</v>
      </c>
      <c r="D44" s="159">
        <v>151615.84</v>
      </c>
      <c r="E44" s="152">
        <v>31427.9097</v>
      </c>
      <c r="F44" s="152">
        <v>10057.4057</v>
      </c>
      <c r="G44" s="152">
        <v>89075.6798</v>
      </c>
      <c r="H44" s="152">
        <v>92108.6132</v>
      </c>
      <c r="I44" s="152">
        <v>104881.3936</v>
      </c>
      <c r="J44" s="152">
        <v>99799.02</v>
      </c>
      <c r="K44" s="152">
        <v>106562.3495</v>
      </c>
    </row>
    <row r="45">
      <c r="A45" s="156">
        <v>1.5508116E9</v>
      </c>
      <c r="B45" s="156">
        <v>98110.305</v>
      </c>
      <c r="C45" s="156">
        <v>139015.33</v>
      </c>
      <c r="D45" s="160">
        <v>150801.98</v>
      </c>
      <c r="E45" s="152">
        <v>31425.0398</v>
      </c>
      <c r="F45" s="152">
        <v>10052.6786</v>
      </c>
      <c r="G45" s="152">
        <v>89587.762</v>
      </c>
      <c r="H45" s="152">
        <v>92057.1972</v>
      </c>
      <c r="I45" s="152">
        <v>104659.7004</v>
      </c>
      <c r="J45" s="152">
        <v>99632.7</v>
      </c>
      <c r="K45" s="152">
        <v>107318.7218</v>
      </c>
    </row>
    <row r="46">
      <c r="A46" s="152">
        <v>1.550898E9</v>
      </c>
      <c r="B46" s="152">
        <v>98110.305</v>
      </c>
      <c r="C46" s="152">
        <v>146650.34</v>
      </c>
      <c r="D46" s="159">
        <v>150801.98</v>
      </c>
      <c r="E46" s="152">
        <v>31419.324</v>
      </c>
      <c r="F46" s="152">
        <v>10046.9265</v>
      </c>
      <c r="G46" s="152">
        <v>89587.762</v>
      </c>
      <c r="H46" s="152">
        <v>92009.4249</v>
      </c>
      <c r="I46" s="152">
        <v>105415.9919</v>
      </c>
      <c r="J46" s="152">
        <v>99754.8</v>
      </c>
      <c r="K46" s="152">
        <v>107801.6111</v>
      </c>
    </row>
    <row r="47">
      <c r="A47" s="156">
        <v>1.5511068E9</v>
      </c>
      <c r="B47" s="156">
        <v>98110.305</v>
      </c>
      <c r="C47" s="156">
        <v>146650.34</v>
      </c>
      <c r="D47" s="160">
        <v>151889.66</v>
      </c>
      <c r="E47" s="152">
        <v>31410.479</v>
      </c>
      <c r="F47" s="152">
        <v>10050.9215</v>
      </c>
      <c r="G47" s="152">
        <v>89558.9063</v>
      </c>
      <c r="H47" s="152">
        <v>92077.0349</v>
      </c>
      <c r="I47" s="152">
        <v>105415.9919</v>
      </c>
      <c r="J47" s="152">
        <v>99754.8</v>
      </c>
      <c r="K47" s="152">
        <v>107801.6111</v>
      </c>
    </row>
    <row r="48">
      <c r="A48" s="156">
        <v>1.5511572E9</v>
      </c>
      <c r="B48" s="156">
        <v>98110.305</v>
      </c>
      <c r="C48" s="156">
        <v>147275.82</v>
      </c>
      <c r="D48" s="160">
        <v>151985.66</v>
      </c>
      <c r="E48" s="152">
        <v>31345.4519</v>
      </c>
      <c r="F48" s="152">
        <v>10056.3166</v>
      </c>
      <c r="G48" s="152">
        <v>89562.8543</v>
      </c>
      <c r="H48" s="152">
        <v>92260.0271</v>
      </c>
      <c r="I48" s="152">
        <v>105597.0165</v>
      </c>
      <c r="J48" s="152">
        <v>99934.98</v>
      </c>
      <c r="K48" s="152">
        <v>107801.6111</v>
      </c>
    </row>
    <row r="49">
      <c r="A49" s="152">
        <v>1.5512436E9</v>
      </c>
      <c r="B49" s="152">
        <v>98110.305</v>
      </c>
      <c r="C49" s="152">
        <v>148528.48</v>
      </c>
      <c r="D49" s="159">
        <v>152049.26</v>
      </c>
      <c r="E49" s="152">
        <v>31412.9342</v>
      </c>
      <c r="F49" s="152">
        <v>10045.5022</v>
      </c>
      <c r="G49" s="152">
        <v>89569.1755</v>
      </c>
      <c r="H49" s="152">
        <v>92487.5528</v>
      </c>
      <c r="I49" s="152">
        <v>105458.3507</v>
      </c>
      <c r="J49" s="152">
        <v>99902.64</v>
      </c>
      <c r="K49" s="152">
        <v>107801.6111</v>
      </c>
    </row>
    <row r="50">
      <c r="A50" s="156">
        <v>1.55133E9</v>
      </c>
      <c r="B50" s="156">
        <v>98110.305</v>
      </c>
      <c r="C50" s="156">
        <v>150754.13</v>
      </c>
      <c r="D50" s="160">
        <v>151603.7</v>
      </c>
      <c r="E50" s="152">
        <v>31385.3982</v>
      </c>
      <c r="F50" s="152">
        <v>10035.6652</v>
      </c>
      <c r="G50" s="152">
        <v>89551.8329</v>
      </c>
      <c r="H50" s="152">
        <v>92379.8627</v>
      </c>
      <c r="I50" s="152">
        <v>106342.655</v>
      </c>
      <c r="J50" s="152">
        <v>99815.52</v>
      </c>
      <c r="K50" s="152">
        <v>107801.6111</v>
      </c>
    </row>
    <row r="51">
      <c r="A51" s="152">
        <v>1.5514164E9</v>
      </c>
      <c r="B51" s="152">
        <v>98110.305</v>
      </c>
      <c r="C51" s="152">
        <v>154297.57</v>
      </c>
      <c r="D51" s="159">
        <v>151290.9</v>
      </c>
      <c r="E51" s="152">
        <v>31367.0663</v>
      </c>
      <c r="F51" s="152">
        <v>10034.702</v>
      </c>
      <c r="G51" s="152">
        <v>89520.2817</v>
      </c>
      <c r="H51" s="152">
        <v>92326.0176</v>
      </c>
      <c r="I51" s="152">
        <v>105637.5457</v>
      </c>
      <c r="J51" s="152">
        <v>99725.76</v>
      </c>
      <c r="K51" s="152">
        <v>107801.6111</v>
      </c>
    </row>
    <row r="52">
      <c r="A52" s="156">
        <v>1.5515028E9</v>
      </c>
      <c r="B52" s="156">
        <v>98110.305</v>
      </c>
      <c r="C52" s="156">
        <v>154662.85</v>
      </c>
      <c r="D52" s="160">
        <v>151290.9</v>
      </c>
      <c r="E52" s="152">
        <v>31343.6038</v>
      </c>
      <c r="F52" s="152">
        <v>10051.0116</v>
      </c>
      <c r="G52" s="152">
        <v>89520.2817</v>
      </c>
      <c r="H52" s="152">
        <v>92258.0028</v>
      </c>
      <c r="I52" s="152">
        <v>106003.4389</v>
      </c>
      <c r="J52" s="152">
        <v>99780.54</v>
      </c>
      <c r="K52" s="152">
        <v>107801.6111</v>
      </c>
    </row>
    <row r="53">
      <c r="A53" s="152">
        <v>1.5517116E9</v>
      </c>
      <c r="B53" s="152">
        <v>98110.305</v>
      </c>
      <c r="C53" s="152">
        <v>154662.85</v>
      </c>
      <c r="D53" s="159">
        <v>152574.27</v>
      </c>
      <c r="E53" s="152">
        <v>31337.6249</v>
      </c>
      <c r="F53" s="152">
        <v>10050.8564</v>
      </c>
      <c r="G53" s="152">
        <v>89533.6623</v>
      </c>
      <c r="H53" s="152">
        <v>92341.8068</v>
      </c>
      <c r="I53" s="152">
        <v>106436.8957</v>
      </c>
      <c r="J53" s="152">
        <v>99780.54</v>
      </c>
      <c r="K53" s="152">
        <v>107801.6111</v>
      </c>
    </row>
    <row r="54">
      <c r="A54" s="152">
        <v>1.551762E9</v>
      </c>
      <c r="B54" s="152">
        <v>98110.305</v>
      </c>
      <c r="C54" s="152">
        <v>151057.93</v>
      </c>
      <c r="D54" s="159">
        <v>152325.66</v>
      </c>
      <c r="E54" s="152">
        <v>31394.8238</v>
      </c>
      <c r="F54" s="152">
        <v>10050.8458</v>
      </c>
      <c r="G54" s="152">
        <v>89529.0398</v>
      </c>
      <c r="H54" s="152">
        <v>92028.8577</v>
      </c>
      <c r="I54" s="152">
        <v>105161.009</v>
      </c>
      <c r="J54" s="152">
        <v>100116.48</v>
      </c>
      <c r="K54" s="152">
        <v>107032.4108</v>
      </c>
    </row>
    <row r="55">
      <c r="A55" s="156">
        <v>1.5518484E9</v>
      </c>
      <c r="B55" s="156">
        <v>98110.305</v>
      </c>
      <c r="C55" s="156">
        <v>152058.46</v>
      </c>
      <c r="D55" s="160">
        <v>152282.15</v>
      </c>
      <c r="E55" s="152">
        <v>31373.6047</v>
      </c>
      <c r="F55" s="152">
        <v>10048.1309</v>
      </c>
      <c r="G55" s="152">
        <v>89557.0293</v>
      </c>
      <c r="H55" s="152">
        <v>91782.7089</v>
      </c>
      <c r="I55" s="152">
        <v>104787.8934</v>
      </c>
      <c r="J55" s="152">
        <v>100373.22</v>
      </c>
      <c r="K55" s="152">
        <v>107148.407</v>
      </c>
    </row>
    <row r="56">
      <c r="A56" s="152">
        <v>1.5519348E9</v>
      </c>
      <c r="B56" s="152">
        <v>98110.305</v>
      </c>
      <c r="C56" s="152">
        <v>152685.62</v>
      </c>
      <c r="D56" s="159">
        <v>150899.82</v>
      </c>
      <c r="E56" s="152">
        <v>31489.5315</v>
      </c>
      <c r="F56" s="152">
        <v>10043.0461</v>
      </c>
      <c r="G56" s="152">
        <v>89557.3721</v>
      </c>
      <c r="H56" s="152">
        <v>91840.1976</v>
      </c>
      <c r="I56" s="152">
        <v>103290.44</v>
      </c>
      <c r="J56" s="152">
        <v>100455.72</v>
      </c>
      <c r="K56" s="152">
        <v>106452.4299</v>
      </c>
    </row>
    <row r="57">
      <c r="A57" s="156">
        <v>1.5520212E9</v>
      </c>
      <c r="B57" s="156">
        <v>98110.305</v>
      </c>
      <c r="C57" s="156">
        <v>152338.87</v>
      </c>
      <c r="D57" s="160">
        <v>148558.47</v>
      </c>
      <c r="E57" s="152">
        <v>31528.267</v>
      </c>
      <c r="F57" s="152">
        <v>10032.8746</v>
      </c>
      <c r="G57" s="152">
        <v>89599.6443</v>
      </c>
      <c r="H57" s="152">
        <v>90909.0426</v>
      </c>
      <c r="I57" s="152">
        <v>102791.6505</v>
      </c>
      <c r="J57" s="152">
        <v>100232.64</v>
      </c>
      <c r="K57" s="152">
        <v>105611.4575</v>
      </c>
    </row>
    <row r="58">
      <c r="A58" s="152">
        <v>1.5521076E9</v>
      </c>
      <c r="B58" s="152">
        <v>98110.305</v>
      </c>
      <c r="C58" s="152">
        <v>153266.03</v>
      </c>
      <c r="D58" s="159">
        <v>148558.47</v>
      </c>
      <c r="E58" s="152">
        <v>31562.4824</v>
      </c>
      <c r="F58" s="152">
        <v>10041.6597</v>
      </c>
      <c r="G58" s="152">
        <v>89599.6443</v>
      </c>
      <c r="H58" s="152">
        <v>91205.3928</v>
      </c>
      <c r="I58" s="152">
        <v>102711.803</v>
      </c>
      <c r="J58" s="152">
        <v>100263.66</v>
      </c>
      <c r="K58" s="152">
        <v>106054.1542</v>
      </c>
    </row>
    <row r="59">
      <c r="A59" s="156">
        <v>1.5523128E9</v>
      </c>
      <c r="B59" s="156">
        <v>98110.305</v>
      </c>
      <c r="C59" s="156">
        <v>153266.03</v>
      </c>
      <c r="D59" s="160">
        <v>148250.31</v>
      </c>
      <c r="E59" s="152">
        <v>31563.68</v>
      </c>
      <c r="F59" s="152">
        <v>10042.5271</v>
      </c>
      <c r="G59" s="152">
        <v>89588.9905</v>
      </c>
      <c r="H59" s="152">
        <v>91181.5067</v>
      </c>
      <c r="I59" s="152">
        <v>103181.0747</v>
      </c>
      <c r="J59" s="152">
        <v>100263.66</v>
      </c>
      <c r="K59" s="152">
        <v>106054.1542</v>
      </c>
    </row>
    <row r="60">
      <c r="A60" s="156">
        <v>1.5523632E9</v>
      </c>
      <c r="B60" s="156">
        <v>98110.305</v>
      </c>
      <c r="C60" s="156">
        <v>156096.7</v>
      </c>
      <c r="D60" s="160">
        <v>152478.75</v>
      </c>
      <c r="E60" s="152">
        <v>31529.7168</v>
      </c>
      <c r="F60" s="152">
        <v>10027.5832</v>
      </c>
      <c r="G60" s="152">
        <v>89601.1495</v>
      </c>
      <c r="H60" s="152">
        <v>91404.1742</v>
      </c>
      <c r="I60" s="152">
        <v>104207.2213</v>
      </c>
      <c r="J60" s="152">
        <v>100426.68</v>
      </c>
      <c r="K60" s="152">
        <v>107190.0598</v>
      </c>
    </row>
    <row r="61">
      <c r="A61" s="152">
        <v>1.5524496E9</v>
      </c>
      <c r="B61" s="152">
        <v>98110.305</v>
      </c>
      <c r="C61" s="152">
        <v>157056.0004</v>
      </c>
      <c r="D61" s="159">
        <v>153870.29</v>
      </c>
      <c r="E61" s="152">
        <v>31570.1377</v>
      </c>
      <c r="F61" s="152">
        <v>10042.8763</v>
      </c>
      <c r="G61" s="152">
        <v>89585.4335</v>
      </c>
      <c r="H61" s="152">
        <v>91626.4368</v>
      </c>
      <c r="I61" s="152">
        <v>103643.6648</v>
      </c>
      <c r="J61" s="152">
        <v>100416.78</v>
      </c>
      <c r="K61" s="152">
        <v>107219.0589</v>
      </c>
    </row>
    <row r="62">
      <c r="A62" s="156">
        <v>1.552536E9</v>
      </c>
      <c r="B62" s="156">
        <v>98110.305</v>
      </c>
      <c r="C62" s="156">
        <v>157510.5715</v>
      </c>
      <c r="D62" s="160">
        <v>155604.43</v>
      </c>
      <c r="E62" s="152">
        <v>31593.2604</v>
      </c>
      <c r="F62" s="152">
        <v>10031.7508</v>
      </c>
      <c r="G62" s="152">
        <v>89559.6132</v>
      </c>
      <c r="H62" s="152">
        <v>91979.0612</v>
      </c>
      <c r="I62" s="152">
        <v>104774.5621</v>
      </c>
      <c r="J62" s="152">
        <v>100512.48</v>
      </c>
      <c r="K62" s="152">
        <v>108234.0256</v>
      </c>
    </row>
    <row r="63">
      <c r="A63" s="152">
        <v>1.5526224E9</v>
      </c>
      <c r="B63" s="152">
        <v>98110.305</v>
      </c>
      <c r="C63" s="152">
        <v>158732.2562</v>
      </c>
      <c r="D63" s="159">
        <v>155709.89</v>
      </c>
      <c r="E63" s="152">
        <v>31529.9133</v>
      </c>
      <c r="F63" s="152">
        <v>10035.381</v>
      </c>
      <c r="G63" s="152">
        <v>89547.7725</v>
      </c>
      <c r="H63" s="152">
        <v>91787.5671</v>
      </c>
      <c r="I63" s="152">
        <v>104214.5121</v>
      </c>
      <c r="J63" s="152">
        <v>100301.28</v>
      </c>
      <c r="K63" s="152">
        <v>108709.4575</v>
      </c>
    </row>
    <row r="64">
      <c r="A64" s="156">
        <v>1.5527088E9</v>
      </c>
      <c r="B64" s="156">
        <v>98110.305</v>
      </c>
      <c r="C64" s="156">
        <v>155680.6595</v>
      </c>
      <c r="D64" s="160">
        <v>155709.89</v>
      </c>
      <c r="E64" s="152">
        <v>31527.0659</v>
      </c>
      <c r="F64" s="152">
        <v>10036.6405</v>
      </c>
      <c r="G64" s="152">
        <v>89547.7725</v>
      </c>
      <c r="H64" s="152">
        <v>91938.5762</v>
      </c>
      <c r="I64" s="152">
        <v>104465.7386</v>
      </c>
      <c r="J64" s="152">
        <v>100024.74</v>
      </c>
      <c r="K64" s="152">
        <v>108605.3592</v>
      </c>
    </row>
    <row r="65">
      <c r="A65" s="152">
        <v>1.5529176E9</v>
      </c>
      <c r="B65" s="152">
        <v>98110.305</v>
      </c>
      <c r="C65" s="152">
        <v>155680.6595</v>
      </c>
      <c r="D65" s="159">
        <v>157262.13</v>
      </c>
      <c r="E65" s="152">
        <v>31522.7737</v>
      </c>
      <c r="F65" s="152">
        <v>10036.2483</v>
      </c>
      <c r="G65" s="152">
        <v>89544.8178</v>
      </c>
      <c r="H65" s="152">
        <v>91892.0184</v>
      </c>
      <c r="I65" s="152">
        <v>104739.6336</v>
      </c>
      <c r="J65" s="152">
        <v>100024.74</v>
      </c>
      <c r="K65" s="152">
        <v>108605.3592</v>
      </c>
    </row>
    <row r="66">
      <c r="A66" s="152">
        <v>1.552968E9</v>
      </c>
      <c r="B66" s="152">
        <v>98110.305</v>
      </c>
      <c r="C66" s="152">
        <v>156680.09</v>
      </c>
      <c r="D66" s="160">
        <v>157832.89</v>
      </c>
      <c r="E66" s="152">
        <v>31579.5922</v>
      </c>
      <c r="F66" s="152">
        <v>10041.8598</v>
      </c>
      <c r="G66" s="152">
        <v>89549.3501</v>
      </c>
      <c r="H66" s="152">
        <v>92027.2383</v>
      </c>
      <c r="I66" s="152">
        <v>104186.5644</v>
      </c>
      <c r="J66" s="152">
        <v>99661.08</v>
      </c>
      <c r="K66" s="152">
        <v>110279.7503</v>
      </c>
    </row>
    <row r="67">
      <c r="A67" s="156">
        <v>1.5530544E9</v>
      </c>
      <c r="B67" s="156">
        <v>98110.305</v>
      </c>
      <c r="C67" s="156">
        <v>156174.5937</v>
      </c>
      <c r="D67" s="159">
        <v>158177.35</v>
      </c>
      <c r="E67" s="152">
        <v>31588.6294</v>
      </c>
      <c r="F67" s="152">
        <v>10042.9808</v>
      </c>
      <c r="G67" s="152">
        <v>89536.167</v>
      </c>
      <c r="H67" s="152">
        <v>92174.6037</v>
      </c>
      <c r="I67" s="152">
        <v>105350.2768</v>
      </c>
      <c r="J67" s="152">
        <v>99733.68</v>
      </c>
      <c r="K67" s="152">
        <v>109794.4263</v>
      </c>
    </row>
    <row r="68">
      <c r="A68" s="152">
        <v>1.5531408E9</v>
      </c>
      <c r="B68" s="152">
        <v>98110.305</v>
      </c>
      <c r="C68" s="152">
        <v>159507.813</v>
      </c>
      <c r="D68" s="160">
        <v>158545.5</v>
      </c>
      <c r="E68" s="152">
        <v>31614.1165</v>
      </c>
      <c r="F68" s="152">
        <v>10059.6968</v>
      </c>
      <c r="G68" s="152">
        <v>89525.8177</v>
      </c>
      <c r="H68" s="152">
        <v>92774.9963</v>
      </c>
      <c r="I68" s="152">
        <v>106135.0837</v>
      </c>
      <c r="J68" s="152">
        <v>99989.1</v>
      </c>
      <c r="K68" s="152">
        <v>106824.0762</v>
      </c>
    </row>
    <row r="69">
      <c r="A69" s="156">
        <v>1.5532272E9</v>
      </c>
      <c r="B69" s="156">
        <v>98110.305</v>
      </c>
      <c r="C69" s="156">
        <v>162249.0216</v>
      </c>
      <c r="D69" s="159">
        <v>162057.03</v>
      </c>
      <c r="E69" s="152">
        <v>31658.9357</v>
      </c>
      <c r="F69" s="152">
        <v>10062.7764</v>
      </c>
      <c r="G69" s="152">
        <v>89531.8292</v>
      </c>
      <c r="H69" s="152">
        <v>92333.3049</v>
      </c>
      <c r="I69" s="152">
        <v>108152.2759</v>
      </c>
      <c r="J69" s="152">
        <v>100031.34</v>
      </c>
      <c r="K69" s="152">
        <v>105777.6369</v>
      </c>
    </row>
    <row r="70">
      <c r="A70" s="152">
        <v>1.5533136E9</v>
      </c>
      <c r="B70" s="152">
        <v>98110.305</v>
      </c>
      <c r="C70" s="152">
        <v>156902.9504</v>
      </c>
      <c r="D70" s="160">
        <v>162057.03</v>
      </c>
      <c r="E70" s="152">
        <v>32249.2057</v>
      </c>
      <c r="F70" s="152">
        <v>10041.5202</v>
      </c>
      <c r="G70" s="152">
        <v>89531.8292</v>
      </c>
      <c r="H70" s="152">
        <v>91745.0579</v>
      </c>
      <c r="I70" s="152">
        <v>104881.0034</v>
      </c>
      <c r="J70" s="152">
        <v>99916.5</v>
      </c>
      <c r="K70" s="152">
        <v>101349.9655</v>
      </c>
    </row>
    <row r="71">
      <c r="A71" s="156">
        <v>1.5535224E9</v>
      </c>
      <c r="B71" s="156">
        <v>98110.305</v>
      </c>
      <c r="C71" s="156">
        <v>156902.9504</v>
      </c>
      <c r="D71" s="159">
        <v>157197.94</v>
      </c>
      <c r="E71" s="152">
        <v>32126.0931</v>
      </c>
      <c r="F71" s="152">
        <v>10041.9447</v>
      </c>
      <c r="G71" s="152">
        <v>89558.5577</v>
      </c>
      <c r="H71" s="152">
        <v>91699.3098</v>
      </c>
      <c r="I71" s="152">
        <v>104557.7464</v>
      </c>
      <c r="J71" s="152">
        <v>99916.5</v>
      </c>
      <c r="K71" s="152">
        <v>101349.9655</v>
      </c>
    </row>
    <row r="72">
      <c r="A72" s="156">
        <v>1.5535728E9</v>
      </c>
      <c r="B72" s="156">
        <v>98110.305</v>
      </c>
      <c r="C72" s="156">
        <v>158415.6017</v>
      </c>
      <c r="D72" s="159">
        <v>156927.92</v>
      </c>
      <c r="E72" s="152">
        <v>31924.2404</v>
      </c>
      <c r="F72" s="152">
        <v>10047.1273</v>
      </c>
      <c r="G72" s="152">
        <v>89553.1217</v>
      </c>
      <c r="H72" s="152">
        <v>91857.6062</v>
      </c>
      <c r="I72" s="152">
        <v>105023.8504</v>
      </c>
      <c r="J72" s="152">
        <v>100045.2</v>
      </c>
      <c r="K72" s="152">
        <v>102545.3248</v>
      </c>
    </row>
    <row r="73">
      <c r="A73" s="152">
        <v>1.5536592E9</v>
      </c>
      <c r="B73" s="152">
        <v>98110.305</v>
      </c>
      <c r="C73" s="152">
        <v>158615.694</v>
      </c>
      <c r="D73" s="160">
        <v>158506.55</v>
      </c>
      <c r="E73" s="152">
        <v>31521.1845</v>
      </c>
      <c r="F73" s="152">
        <v>10042.7806</v>
      </c>
      <c r="G73" s="152">
        <v>89551.3746</v>
      </c>
      <c r="H73" s="152">
        <v>91523.6049</v>
      </c>
      <c r="I73" s="152">
        <v>105399.7681</v>
      </c>
      <c r="J73" s="152">
        <v>100136.94</v>
      </c>
      <c r="K73" s="152">
        <v>104466.1896</v>
      </c>
    </row>
    <row r="74">
      <c r="A74" s="156">
        <v>1.5537456E9</v>
      </c>
      <c r="B74" s="156">
        <v>98110.305</v>
      </c>
      <c r="C74" s="156">
        <v>153951.6006</v>
      </c>
      <c r="D74" s="159">
        <v>157332.88</v>
      </c>
      <c r="E74" s="152">
        <v>31583.1323</v>
      </c>
      <c r="F74" s="152">
        <v>10053.3766</v>
      </c>
      <c r="G74" s="152">
        <v>89562.298</v>
      </c>
      <c r="H74" s="152">
        <v>91347.4952</v>
      </c>
      <c r="I74" s="152">
        <v>104077.2387</v>
      </c>
      <c r="J74" s="152">
        <v>100317.28</v>
      </c>
      <c r="K74" s="152">
        <v>103724.1076</v>
      </c>
    </row>
    <row r="75">
      <c r="A75" s="152">
        <v>1.553832E9</v>
      </c>
      <c r="B75" s="152">
        <v>98110.305</v>
      </c>
      <c r="C75" s="152">
        <v>153685.1909</v>
      </c>
      <c r="D75" s="160">
        <v>158264.15</v>
      </c>
      <c r="E75" s="152">
        <v>31855.9948</v>
      </c>
      <c r="F75" s="152">
        <v>10060.9172</v>
      </c>
      <c r="G75" s="152">
        <v>89541.1135</v>
      </c>
      <c r="H75" s="152">
        <v>91168.1466</v>
      </c>
      <c r="I75" s="152">
        <v>104534.7558</v>
      </c>
      <c r="J75" s="152">
        <v>101748.34</v>
      </c>
      <c r="K75" s="152">
        <v>104779.4772</v>
      </c>
    </row>
    <row r="76">
      <c r="A76" s="156">
        <v>1.5539184E9</v>
      </c>
      <c r="B76" s="156">
        <v>98110.305</v>
      </c>
      <c r="C76" s="156">
        <v>154423.6716</v>
      </c>
      <c r="D76" s="159">
        <v>158264.15</v>
      </c>
      <c r="E76" s="152">
        <v>31952.8646</v>
      </c>
      <c r="F76" s="152">
        <v>10059.6181</v>
      </c>
      <c r="G76" s="152">
        <v>89541.1135</v>
      </c>
      <c r="H76" s="152">
        <v>91066.5293</v>
      </c>
      <c r="I76" s="152">
        <v>105732.946</v>
      </c>
      <c r="J76" s="152">
        <v>101495.11</v>
      </c>
      <c r="K76" s="152">
        <v>106334.4944</v>
      </c>
    </row>
    <row r="77">
      <c r="A77" s="152">
        <v>1.5541272E9</v>
      </c>
      <c r="B77" s="152">
        <v>98110.305</v>
      </c>
      <c r="C77" s="152">
        <v>154423.6716</v>
      </c>
      <c r="D77" s="160">
        <v>160084.6</v>
      </c>
      <c r="E77" s="152">
        <v>31853.1756</v>
      </c>
      <c r="F77" s="152">
        <v>10059.4382</v>
      </c>
      <c r="G77" s="152">
        <v>88959.7646</v>
      </c>
      <c r="H77" s="152">
        <v>91113.8967</v>
      </c>
      <c r="I77" s="152">
        <v>105732.946</v>
      </c>
      <c r="J77" s="152">
        <v>101495.11</v>
      </c>
      <c r="K77" s="152">
        <v>106334.4944</v>
      </c>
    </row>
    <row r="78">
      <c r="A78" s="152">
        <v>1.5541776E9</v>
      </c>
      <c r="B78" s="152">
        <v>98110.305</v>
      </c>
      <c r="C78" s="152">
        <v>154436.244</v>
      </c>
      <c r="D78" s="159">
        <v>160215.21</v>
      </c>
      <c r="E78" s="152">
        <v>31647.2459</v>
      </c>
      <c r="F78" s="152">
        <v>10052.1864</v>
      </c>
      <c r="G78" s="152">
        <v>88799.9579</v>
      </c>
      <c r="H78" s="152">
        <v>90964.9119</v>
      </c>
      <c r="I78" s="152">
        <v>107729.8987</v>
      </c>
      <c r="J78" s="152">
        <v>101608.96</v>
      </c>
      <c r="K78" s="152">
        <v>108009.8189</v>
      </c>
    </row>
    <row r="79">
      <c r="A79" s="156">
        <v>1.554264E9</v>
      </c>
      <c r="B79" s="156">
        <v>98110.305</v>
      </c>
      <c r="C79" s="156">
        <v>154706.1187</v>
      </c>
      <c r="D79" s="160">
        <v>160467.41</v>
      </c>
      <c r="E79" s="152">
        <v>31838.1201</v>
      </c>
      <c r="F79" s="152">
        <v>10056.7952</v>
      </c>
      <c r="G79" s="152">
        <v>88743.0752</v>
      </c>
      <c r="H79" s="152">
        <v>90951.9567</v>
      </c>
      <c r="I79" s="152">
        <v>107923.3021</v>
      </c>
      <c r="J79" s="152">
        <v>101605.51</v>
      </c>
      <c r="K79" s="152">
        <v>108091.1298</v>
      </c>
    </row>
    <row r="80">
      <c r="A80" s="152">
        <v>1.5543504E9</v>
      </c>
      <c r="B80" s="152">
        <v>98110.305</v>
      </c>
      <c r="C80" s="152">
        <v>155915.0737</v>
      </c>
      <c r="D80" s="159">
        <v>160213.16</v>
      </c>
      <c r="E80" s="152">
        <v>31834.743</v>
      </c>
      <c r="F80" s="152">
        <v>10049.757</v>
      </c>
      <c r="G80" s="152">
        <v>88971.5663</v>
      </c>
      <c r="H80" s="152">
        <v>91287.1725</v>
      </c>
      <c r="I80" s="152">
        <v>109066.7693</v>
      </c>
      <c r="J80" s="152">
        <v>101656.57</v>
      </c>
      <c r="K80" s="152">
        <v>107468.6898</v>
      </c>
    </row>
    <row r="81">
      <c r="A81" s="156">
        <v>1.5544368E9</v>
      </c>
      <c r="B81" s="156">
        <v>98110.305</v>
      </c>
      <c r="C81" s="156">
        <v>151482.0994</v>
      </c>
      <c r="D81" s="160">
        <v>160621.52</v>
      </c>
      <c r="E81" s="152">
        <v>31770.552</v>
      </c>
      <c r="F81" s="152">
        <v>10057.9557</v>
      </c>
      <c r="G81" s="152">
        <v>89083.9353</v>
      </c>
      <c r="H81" s="152">
        <v>91105.7997</v>
      </c>
      <c r="I81" s="152">
        <v>108812.9634</v>
      </c>
      <c r="J81" s="152">
        <v>102012.61</v>
      </c>
      <c r="K81" s="152">
        <v>107969.1898</v>
      </c>
    </row>
    <row r="82">
      <c r="A82" s="152">
        <v>1.5545232E9</v>
      </c>
      <c r="B82" s="152">
        <v>98110.305</v>
      </c>
      <c r="C82" s="152">
        <v>151199.5756</v>
      </c>
      <c r="D82" s="159">
        <v>160621.52</v>
      </c>
      <c r="E82" s="152">
        <v>31791.4843</v>
      </c>
      <c r="F82" s="152">
        <v>10062.4287</v>
      </c>
      <c r="G82" s="152">
        <v>89083.9353</v>
      </c>
      <c r="H82" s="152">
        <v>91056.408</v>
      </c>
      <c r="I82" s="152">
        <v>109329.618</v>
      </c>
      <c r="J82" s="152">
        <v>101874.61</v>
      </c>
      <c r="K82" s="152">
        <v>109068.8598</v>
      </c>
    </row>
    <row r="83">
      <c r="A83" s="156">
        <v>1.554732E9</v>
      </c>
      <c r="B83" s="156">
        <v>98110.305</v>
      </c>
      <c r="C83" s="156">
        <v>151199.5756</v>
      </c>
      <c r="D83" s="160">
        <v>160999.8</v>
      </c>
      <c r="E83" s="152">
        <v>31812.5085</v>
      </c>
      <c r="F83" s="152">
        <v>10062.2811</v>
      </c>
      <c r="G83" s="152">
        <v>88860.1621</v>
      </c>
      <c r="H83" s="152">
        <v>91072.602</v>
      </c>
      <c r="I83" s="152">
        <v>109329.618</v>
      </c>
      <c r="J83" s="152">
        <v>101874.61</v>
      </c>
      <c r="K83" s="152">
        <v>109068.8598</v>
      </c>
    </row>
    <row r="84">
      <c r="A84" s="156">
        <v>1.5547824E9</v>
      </c>
      <c r="B84" s="156">
        <v>98110.305</v>
      </c>
      <c r="C84" s="156">
        <v>151122.8669</v>
      </c>
      <c r="D84" s="160">
        <v>161103.37</v>
      </c>
      <c r="E84" s="152">
        <v>31934.9889</v>
      </c>
      <c r="F84" s="152">
        <v>10061.2976</v>
      </c>
      <c r="G84" s="152">
        <v>88759.1568</v>
      </c>
      <c r="H84" s="152">
        <v>91376.6436</v>
      </c>
      <c r="I84" s="152">
        <v>107954.9667</v>
      </c>
      <c r="J84" s="152">
        <v>101902.21</v>
      </c>
      <c r="K84" s="152">
        <v>109098.5498</v>
      </c>
    </row>
    <row r="85">
      <c r="A85" s="152">
        <v>1.5548688E9</v>
      </c>
      <c r="B85" s="152">
        <v>98110.305</v>
      </c>
      <c r="C85" s="152">
        <v>153155.4887</v>
      </c>
      <c r="D85" s="159">
        <v>161028.8</v>
      </c>
      <c r="E85" s="152">
        <v>31978.5419</v>
      </c>
      <c r="F85" s="152">
        <v>10062.0969</v>
      </c>
      <c r="G85" s="152">
        <v>88597.7558</v>
      </c>
      <c r="H85" s="152">
        <v>91455.5796</v>
      </c>
      <c r="I85" s="152">
        <v>107070.643</v>
      </c>
      <c r="J85" s="152">
        <v>101746.96</v>
      </c>
      <c r="K85" s="152">
        <v>108690.5298</v>
      </c>
    </row>
    <row r="86">
      <c r="A86" s="156">
        <v>1.5549552E9</v>
      </c>
      <c r="B86" s="156">
        <v>98110.305</v>
      </c>
      <c r="C86" s="156">
        <v>154158.8352</v>
      </c>
      <c r="D86" s="160">
        <v>161504.58</v>
      </c>
      <c r="E86" s="152">
        <v>31986.9891</v>
      </c>
      <c r="F86" s="152">
        <v>10066.2026</v>
      </c>
      <c r="G86" s="152">
        <v>88557.975</v>
      </c>
      <c r="H86" s="152">
        <v>91539.778</v>
      </c>
      <c r="I86" s="152">
        <v>107223.4751</v>
      </c>
      <c r="J86" s="152">
        <v>101742.82</v>
      </c>
      <c r="K86" s="152">
        <v>108571.8898</v>
      </c>
    </row>
    <row r="87">
      <c r="A87" s="152">
        <v>1.5550416E9</v>
      </c>
      <c r="B87" s="152">
        <v>98110.305</v>
      </c>
      <c r="C87" s="152">
        <v>154215.4167</v>
      </c>
      <c r="D87" s="159">
        <v>160752.51</v>
      </c>
      <c r="E87" s="152">
        <v>31977.385</v>
      </c>
      <c r="F87" s="152">
        <v>10063.1363</v>
      </c>
      <c r="G87" s="152">
        <v>89108.0745</v>
      </c>
      <c r="H87" s="152">
        <v>91413.4804</v>
      </c>
      <c r="I87" s="152">
        <v>107357.8673</v>
      </c>
      <c r="J87" s="152">
        <v>101780.08</v>
      </c>
      <c r="K87" s="152">
        <v>108277.8512</v>
      </c>
    </row>
    <row r="88">
      <c r="A88" s="156">
        <v>1.555128E9</v>
      </c>
      <c r="B88" s="156">
        <v>98110.305</v>
      </c>
      <c r="C88" s="156">
        <v>152632.9295</v>
      </c>
      <c r="D88" s="160">
        <v>160752.51</v>
      </c>
      <c r="E88" s="152">
        <v>31990.8995</v>
      </c>
      <c r="F88" s="152">
        <v>10079.4956</v>
      </c>
      <c r="G88" s="152">
        <v>89108.0745</v>
      </c>
      <c r="H88" s="152">
        <v>91723.5572</v>
      </c>
      <c r="I88" s="152">
        <v>107238.6733</v>
      </c>
      <c r="J88" s="152">
        <v>101909.8</v>
      </c>
      <c r="K88" s="152">
        <v>109906.0252</v>
      </c>
    </row>
    <row r="89">
      <c r="A89" s="152">
        <v>1.5553368E9</v>
      </c>
      <c r="B89" s="152">
        <v>98110.305</v>
      </c>
      <c r="C89" s="152">
        <v>152632.9295</v>
      </c>
      <c r="D89" s="159">
        <v>160979.98</v>
      </c>
      <c r="E89" s="152">
        <v>31997.7687</v>
      </c>
      <c r="F89" s="152">
        <v>10078.102</v>
      </c>
      <c r="G89" s="152">
        <v>89046.6869</v>
      </c>
      <c r="H89" s="152">
        <v>91758.37</v>
      </c>
      <c r="I89" s="152">
        <v>106392.6688</v>
      </c>
      <c r="J89" s="152">
        <v>101909.8</v>
      </c>
      <c r="K89" s="152">
        <v>109906.0252</v>
      </c>
    </row>
    <row r="90">
      <c r="A90" s="152">
        <v>1.5553872E9</v>
      </c>
      <c r="B90" s="152">
        <v>98110.305</v>
      </c>
      <c r="C90" s="152">
        <v>153082.308</v>
      </c>
      <c r="D90" s="159">
        <v>160944.49</v>
      </c>
      <c r="E90" s="152">
        <v>32041.0156</v>
      </c>
      <c r="F90" s="152">
        <v>10074.9274</v>
      </c>
      <c r="G90" s="152">
        <v>89059.7533</v>
      </c>
      <c r="H90" s="152">
        <v>91770.1092</v>
      </c>
      <c r="I90" s="152">
        <v>106171.748</v>
      </c>
      <c r="J90" s="152">
        <v>102056.77</v>
      </c>
      <c r="K90" s="152">
        <v>108850.4252</v>
      </c>
    </row>
    <row r="91">
      <c r="A91" s="156">
        <v>1.5554736E9</v>
      </c>
      <c r="B91" s="156">
        <v>98110.305</v>
      </c>
      <c r="C91" s="156">
        <v>151494.9599</v>
      </c>
      <c r="D91" s="160">
        <v>160413.56</v>
      </c>
      <c r="E91" s="152">
        <v>32009.0583</v>
      </c>
      <c r="F91" s="152">
        <v>10081.5811</v>
      </c>
      <c r="G91" s="152">
        <v>89131.0487</v>
      </c>
      <c r="H91" s="152">
        <v>91610.2132</v>
      </c>
      <c r="I91" s="152">
        <v>106900.5312</v>
      </c>
      <c r="J91" s="152">
        <v>101871.85</v>
      </c>
      <c r="K91" s="152">
        <v>109340.0052</v>
      </c>
    </row>
    <row r="92">
      <c r="A92" s="152">
        <v>1.55556E9</v>
      </c>
      <c r="B92" s="152">
        <v>97448.795</v>
      </c>
      <c r="C92" s="152">
        <v>149081.1622</v>
      </c>
      <c r="D92" s="159">
        <v>160162.01</v>
      </c>
      <c r="E92" s="152">
        <v>31957.8666</v>
      </c>
      <c r="F92" s="152">
        <v>10088.4538</v>
      </c>
      <c r="G92" s="152">
        <v>89185.5305</v>
      </c>
      <c r="H92" s="152">
        <v>91706.1508</v>
      </c>
      <c r="I92" s="152">
        <v>106067.9312</v>
      </c>
      <c r="J92" s="152">
        <v>102002.95</v>
      </c>
      <c r="K92" s="152">
        <v>109677.5001</v>
      </c>
    </row>
    <row r="93">
      <c r="A93" s="156">
        <v>1.5556464E9</v>
      </c>
      <c r="B93" s="156">
        <v>97640.6654</v>
      </c>
      <c r="C93" s="156">
        <v>148316.7658</v>
      </c>
      <c r="D93" s="160">
        <v>160532.29</v>
      </c>
      <c r="E93" s="152">
        <v>32054.8262</v>
      </c>
      <c r="F93" s="152">
        <v>10084.8628</v>
      </c>
      <c r="G93" s="152">
        <v>89411.9737</v>
      </c>
      <c r="H93" s="152">
        <v>91209.0564</v>
      </c>
      <c r="I93" s="152">
        <v>106108.621</v>
      </c>
      <c r="J93" s="152">
        <v>102146.47</v>
      </c>
      <c r="K93" s="152">
        <v>109818.0246</v>
      </c>
    </row>
    <row r="94">
      <c r="A94" s="152">
        <v>1.5559416E9</v>
      </c>
      <c r="B94" s="152">
        <v>97640.6654</v>
      </c>
      <c r="C94" s="152">
        <v>148316.7658</v>
      </c>
      <c r="D94" s="159">
        <v>160532.29</v>
      </c>
      <c r="E94" s="152">
        <v>32077.1898</v>
      </c>
      <c r="F94" s="152">
        <v>10084.1497</v>
      </c>
      <c r="G94" s="152">
        <v>89386.3854</v>
      </c>
      <c r="H94" s="152">
        <v>91283.5396</v>
      </c>
      <c r="I94" s="152">
        <v>105926.7823</v>
      </c>
      <c r="J94" s="152">
        <v>102146.47</v>
      </c>
      <c r="K94" s="152">
        <v>109818.0246</v>
      </c>
    </row>
    <row r="95">
      <c r="A95" s="152">
        <v>1.555992E9</v>
      </c>
      <c r="B95" s="152">
        <v>97724.8191</v>
      </c>
      <c r="C95" s="152">
        <v>151949.133</v>
      </c>
      <c r="D95" s="159">
        <v>160426.67</v>
      </c>
      <c r="E95" s="152">
        <v>32077.3536</v>
      </c>
      <c r="F95" s="152">
        <v>10088.4658</v>
      </c>
      <c r="G95" s="152">
        <v>89294.655</v>
      </c>
      <c r="H95" s="152">
        <v>91398.098</v>
      </c>
      <c r="I95" s="152">
        <v>107022.9962</v>
      </c>
      <c r="J95" s="152">
        <v>102126.46</v>
      </c>
      <c r="K95" s="152">
        <v>110914.9457</v>
      </c>
    </row>
    <row r="96">
      <c r="A96" s="156">
        <v>1.5560784E9</v>
      </c>
      <c r="B96" s="156">
        <v>97861.0862</v>
      </c>
      <c r="C96" s="156">
        <v>153617.508</v>
      </c>
      <c r="D96" s="160">
        <v>161123.19</v>
      </c>
      <c r="E96" s="152">
        <v>32099.1867</v>
      </c>
      <c r="F96" s="152">
        <v>10081.079</v>
      </c>
      <c r="G96" s="152">
        <v>89303.3365</v>
      </c>
      <c r="H96" s="152">
        <v>91117.1668</v>
      </c>
      <c r="I96" s="152">
        <v>107524.6706</v>
      </c>
      <c r="J96" s="152">
        <v>102385.9</v>
      </c>
      <c r="K96" s="152">
        <v>111061.8481</v>
      </c>
    </row>
    <row r="97">
      <c r="A97" s="152">
        <v>1.5561648E9</v>
      </c>
      <c r="B97" s="152">
        <v>97861.0862</v>
      </c>
      <c r="C97" s="152">
        <v>153705.1014</v>
      </c>
      <c r="D97" s="159">
        <v>161355.79</v>
      </c>
      <c r="E97" s="152">
        <v>32138.3529</v>
      </c>
      <c r="F97" s="152">
        <v>10062.7491</v>
      </c>
      <c r="G97" s="152">
        <v>89532.7715</v>
      </c>
      <c r="H97" s="152">
        <v>90547.6132</v>
      </c>
      <c r="I97" s="152">
        <v>107390.1564</v>
      </c>
      <c r="J97" s="152">
        <v>102488.71</v>
      </c>
      <c r="K97" s="152">
        <v>110941.4879</v>
      </c>
    </row>
    <row r="98">
      <c r="A98" s="156">
        <v>1.5562512E9</v>
      </c>
      <c r="B98" s="156">
        <v>97861.0862</v>
      </c>
      <c r="C98" s="156">
        <v>155202.2342</v>
      </c>
      <c r="D98" s="160">
        <v>161287.33</v>
      </c>
      <c r="E98" s="152">
        <v>32325.4297</v>
      </c>
      <c r="F98" s="152">
        <v>10058.3595</v>
      </c>
      <c r="G98" s="152">
        <v>89650.9048</v>
      </c>
      <c r="H98" s="152">
        <v>90401.8852</v>
      </c>
      <c r="I98" s="152">
        <v>106937.9709</v>
      </c>
      <c r="J98" s="152">
        <v>102421.09</v>
      </c>
      <c r="K98" s="152">
        <v>111045.2019</v>
      </c>
    </row>
    <row r="99">
      <c r="A99" s="152">
        <v>1.5563376E9</v>
      </c>
      <c r="B99" s="152">
        <v>97861.0862</v>
      </c>
      <c r="C99" s="152">
        <v>155731.8056</v>
      </c>
      <c r="D99" s="159">
        <v>161287.33</v>
      </c>
      <c r="E99" s="152">
        <v>32292.6818</v>
      </c>
      <c r="F99" s="152">
        <v>10063.452</v>
      </c>
      <c r="G99" s="152">
        <v>89650.9048</v>
      </c>
      <c r="H99" s="152">
        <v>90497.0132</v>
      </c>
      <c r="I99" s="152">
        <v>106380.4485</v>
      </c>
      <c r="J99" s="152">
        <v>102407.29</v>
      </c>
      <c r="K99" s="152">
        <v>111693.9521</v>
      </c>
    </row>
    <row r="100">
      <c r="A100" s="156">
        <v>1.5565464E9</v>
      </c>
      <c r="B100" s="156">
        <v>97861.0862</v>
      </c>
      <c r="C100" s="156">
        <v>155731.8056</v>
      </c>
      <c r="D100" s="160">
        <v>162037.83</v>
      </c>
      <c r="E100" s="152">
        <v>32298.4017</v>
      </c>
      <c r="F100" s="152">
        <v>10062.5544</v>
      </c>
      <c r="G100" s="152">
        <v>89763.7821</v>
      </c>
      <c r="H100" s="152">
        <v>90514.4196</v>
      </c>
      <c r="I100" s="152">
        <v>106538.7895</v>
      </c>
      <c r="J100" s="152">
        <v>102407.29</v>
      </c>
      <c r="K100" s="152">
        <v>111693.9521</v>
      </c>
    </row>
    <row r="101">
      <c r="A101" s="156">
        <v>1.5565968E9</v>
      </c>
      <c r="B101" s="156">
        <v>97861.0862</v>
      </c>
      <c r="C101" s="156">
        <v>157415.2316</v>
      </c>
      <c r="D101" s="160">
        <v>161753.52</v>
      </c>
      <c r="E101" s="152">
        <v>32293.5466</v>
      </c>
      <c r="F101" s="152">
        <v>10067.7898</v>
      </c>
      <c r="G101" s="152">
        <v>89682.344</v>
      </c>
      <c r="H101" s="152">
        <v>90802.6372</v>
      </c>
      <c r="I101" s="152">
        <v>107088.8449</v>
      </c>
      <c r="J101" s="152">
        <v>102435.58</v>
      </c>
      <c r="K101" s="152">
        <v>111873.5593</v>
      </c>
    </row>
    <row r="102">
      <c r="A102" s="152">
        <v>1.5566832E9</v>
      </c>
      <c r="B102" s="152">
        <v>97861.0862</v>
      </c>
      <c r="C102" s="152">
        <v>157127.4926</v>
      </c>
      <c r="D102" s="159">
        <v>162175.63</v>
      </c>
      <c r="E102" s="152">
        <v>32356.458</v>
      </c>
      <c r="F102" s="152">
        <v>10063.9639</v>
      </c>
      <c r="G102" s="152">
        <v>89868.4032</v>
      </c>
      <c r="H102" s="152">
        <v>91052.3988</v>
      </c>
      <c r="I102" s="152">
        <v>107576.0398</v>
      </c>
      <c r="J102" s="152">
        <v>102356.23</v>
      </c>
      <c r="K102" s="152">
        <v>111873.5593</v>
      </c>
    </row>
    <row r="103">
      <c r="A103" s="156">
        <v>1.5567696E9</v>
      </c>
      <c r="B103" s="156">
        <v>97861.0862</v>
      </c>
      <c r="C103" s="156">
        <v>155736.1328</v>
      </c>
      <c r="D103" s="160">
        <v>161402.71</v>
      </c>
      <c r="E103" s="152">
        <v>32343.7532</v>
      </c>
      <c r="F103" s="152">
        <v>10051.2914</v>
      </c>
      <c r="G103" s="152">
        <v>89717.3928</v>
      </c>
      <c r="H103" s="152">
        <v>90944.3172</v>
      </c>
      <c r="I103" s="152">
        <v>107051.92</v>
      </c>
      <c r="J103" s="152">
        <v>102309.31</v>
      </c>
      <c r="K103" s="152">
        <v>111873.5593</v>
      </c>
    </row>
    <row r="104">
      <c r="A104" s="152">
        <v>1.556856E9</v>
      </c>
      <c r="B104" s="152">
        <v>97861.0862</v>
      </c>
      <c r="C104" s="152">
        <v>153268.7496</v>
      </c>
      <c r="D104" s="159">
        <v>160906.29</v>
      </c>
      <c r="E104" s="152">
        <v>32340.9634</v>
      </c>
      <c r="F104" s="152">
        <v>10047.3161</v>
      </c>
      <c r="G104" s="152">
        <v>89559.8087</v>
      </c>
      <c r="H104" s="152">
        <v>90706.6996</v>
      </c>
      <c r="I104" s="152">
        <v>107133.3413</v>
      </c>
      <c r="J104" s="152">
        <v>102370.03</v>
      </c>
      <c r="K104" s="152">
        <v>111873.5593</v>
      </c>
    </row>
    <row r="105">
      <c r="A105" s="156">
        <v>1.5569424E9</v>
      </c>
      <c r="B105" s="156">
        <v>97861.0862</v>
      </c>
      <c r="C105" s="156">
        <v>153077.7639</v>
      </c>
      <c r="D105" s="160">
        <v>160906.29</v>
      </c>
      <c r="E105" s="152">
        <v>32399.6481</v>
      </c>
      <c r="F105" s="152">
        <v>10040.469</v>
      </c>
      <c r="G105" s="152">
        <v>89559.8087</v>
      </c>
      <c r="H105" s="152">
        <v>90934.1972</v>
      </c>
      <c r="I105" s="152">
        <v>107815.1906</v>
      </c>
      <c r="J105" s="152">
        <v>102514.24</v>
      </c>
      <c r="K105" s="152">
        <v>111873.5593</v>
      </c>
    </row>
    <row r="106">
      <c r="A106" s="152">
        <v>1.5571512E9</v>
      </c>
      <c r="B106" s="152">
        <v>97861.0862</v>
      </c>
      <c r="C106" s="152">
        <v>153077.7639</v>
      </c>
      <c r="D106" s="159">
        <v>161995.12</v>
      </c>
      <c r="E106" s="152">
        <v>32494.7451</v>
      </c>
      <c r="F106" s="152">
        <v>10029.2192</v>
      </c>
      <c r="G106" s="152">
        <v>89477.3558</v>
      </c>
      <c r="H106" s="152">
        <v>90801.8276</v>
      </c>
      <c r="I106" s="152">
        <v>107815.1906</v>
      </c>
      <c r="J106" s="152">
        <v>102514.24</v>
      </c>
      <c r="K106" s="152">
        <v>111873.5593</v>
      </c>
    </row>
    <row r="107">
      <c r="A107" s="152">
        <v>1.5572016E9</v>
      </c>
      <c r="B107" s="152">
        <v>97861.0862</v>
      </c>
      <c r="C107" s="152">
        <v>155514.0524</v>
      </c>
      <c r="D107" s="159">
        <v>161834.06</v>
      </c>
      <c r="E107" s="152">
        <v>32625.2821</v>
      </c>
      <c r="F107" s="152">
        <v>10030.4542</v>
      </c>
      <c r="G107" s="152">
        <v>89814.2642</v>
      </c>
      <c r="H107" s="152">
        <v>90934.602</v>
      </c>
      <c r="I107" s="152">
        <v>106191.1387</v>
      </c>
      <c r="J107" s="152">
        <v>102448.69</v>
      </c>
      <c r="K107" s="152">
        <v>112336.9637</v>
      </c>
    </row>
    <row r="108">
      <c r="A108" s="156">
        <v>1.557288E9</v>
      </c>
      <c r="B108" s="156">
        <v>97861.0862</v>
      </c>
      <c r="C108" s="156">
        <v>153806.5076</v>
      </c>
      <c r="D108" s="160">
        <v>160972.98</v>
      </c>
      <c r="E108" s="152">
        <v>32802.5106</v>
      </c>
      <c r="F108" s="152">
        <v>10035.0117</v>
      </c>
      <c r="G108" s="152">
        <v>89631.7681</v>
      </c>
      <c r="H108" s="152">
        <v>90840.2836</v>
      </c>
      <c r="I108" s="152">
        <v>103284.7464</v>
      </c>
      <c r="J108" s="152">
        <v>102192.7</v>
      </c>
      <c r="K108" s="152">
        <v>111433.8575</v>
      </c>
    </row>
    <row r="109">
      <c r="A109" s="152">
        <v>1.5573744E9</v>
      </c>
      <c r="B109" s="152">
        <v>97861.0862</v>
      </c>
      <c r="C109" s="152">
        <v>154687.7159</v>
      </c>
      <c r="D109" s="159">
        <v>160605.2</v>
      </c>
      <c r="E109" s="152">
        <v>32842.3671</v>
      </c>
      <c r="F109" s="152">
        <v>10031.7319</v>
      </c>
      <c r="G109" s="152">
        <v>89486.5848</v>
      </c>
      <c r="H109" s="152">
        <v>90908.6948</v>
      </c>
      <c r="I109" s="152">
        <v>103430.3977</v>
      </c>
      <c r="J109" s="152">
        <v>102274.81</v>
      </c>
      <c r="K109" s="152">
        <v>111145.6322</v>
      </c>
    </row>
    <row r="110">
      <c r="A110" s="156">
        <v>1.5574608E9</v>
      </c>
      <c r="B110" s="156">
        <v>97861.0862</v>
      </c>
      <c r="C110" s="156">
        <v>154751.3992</v>
      </c>
      <c r="D110" s="160">
        <v>160627.85</v>
      </c>
      <c r="E110" s="152">
        <v>32870.9441</v>
      </c>
      <c r="F110" s="152">
        <v>10030.6984</v>
      </c>
      <c r="G110" s="152">
        <v>89662.5904</v>
      </c>
      <c r="H110" s="152">
        <v>91074.6628</v>
      </c>
      <c r="I110" s="152">
        <v>103220.2937</v>
      </c>
      <c r="J110" s="152">
        <v>102174.07</v>
      </c>
      <c r="K110" s="152">
        <v>111102.3984</v>
      </c>
    </row>
    <row r="111">
      <c r="A111" s="152">
        <v>1.5575472E9</v>
      </c>
      <c r="B111" s="152">
        <v>97861.0862</v>
      </c>
      <c r="C111" s="152">
        <v>154272.668</v>
      </c>
      <c r="D111" s="159">
        <v>160627.85</v>
      </c>
      <c r="E111" s="152">
        <v>32595.4737</v>
      </c>
      <c r="F111" s="152">
        <v>10032.2355</v>
      </c>
      <c r="G111" s="152">
        <v>89662.5904</v>
      </c>
      <c r="H111" s="152">
        <v>91196.5076</v>
      </c>
      <c r="I111" s="152">
        <v>103871.9926</v>
      </c>
      <c r="J111" s="152">
        <v>102172.0</v>
      </c>
      <c r="K111" s="152">
        <v>111097.5946</v>
      </c>
    </row>
    <row r="112">
      <c r="A112" s="156">
        <v>1.557756E9</v>
      </c>
      <c r="B112" s="156">
        <v>97861.0862</v>
      </c>
      <c r="C112" s="156">
        <v>154272.668</v>
      </c>
      <c r="D112" s="160">
        <v>161030.38</v>
      </c>
      <c r="E112" s="152">
        <v>32655.8518</v>
      </c>
      <c r="F112" s="152">
        <v>10030.2257</v>
      </c>
      <c r="G112" s="152">
        <v>89430.6627</v>
      </c>
      <c r="H112" s="152">
        <v>91214.7236</v>
      </c>
      <c r="I112" s="152">
        <v>100480.6973</v>
      </c>
      <c r="J112" s="152">
        <v>102172.0</v>
      </c>
      <c r="K112" s="152">
        <v>111097.5946</v>
      </c>
    </row>
    <row r="113">
      <c r="A113" s="156">
        <v>1.5578064E9</v>
      </c>
      <c r="B113" s="156">
        <v>97861.0862</v>
      </c>
      <c r="C113" s="156">
        <v>150032.8516</v>
      </c>
      <c r="D113" s="160">
        <v>159842.38</v>
      </c>
      <c r="E113" s="152">
        <v>32880.4872</v>
      </c>
      <c r="F113" s="152">
        <v>10017.514</v>
      </c>
      <c r="G113" s="152">
        <v>89406.835</v>
      </c>
      <c r="H113" s="152">
        <v>91184.7684</v>
      </c>
      <c r="I113" s="152">
        <v>99787.5052</v>
      </c>
      <c r="J113" s="152">
        <v>101750.41</v>
      </c>
      <c r="K113" s="152">
        <v>109627.6453</v>
      </c>
    </row>
    <row r="114">
      <c r="A114" s="152">
        <v>1.5578928E9</v>
      </c>
      <c r="B114" s="152">
        <v>97861.0862</v>
      </c>
      <c r="C114" s="152">
        <v>152196.8536</v>
      </c>
      <c r="D114" s="159">
        <v>160326.19</v>
      </c>
      <c r="E114" s="152">
        <v>32716.1133</v>
      </c>
      <c r="F114" s="152">
        <v>10009.3743</v>
      </c>
      <c r="G114" s="152">
        <v>89420.8878</v>
      </c>
      <c r="H114" s="152">
        <v>90951.6036</v>
      </c>
      <c r="I114" s="152">
        <v>101981.2847</v>
      </c>
      <c r="J114" s="152">
        <v>101965.0</v>
      </c>
      <c r="K114" s="152">
        <v>110045.572</v>
      </c>
    </row>
    <row r="115">
      <c r="A115" s="156">
        <v>1.5579792E9</v>
      </c>
      <c r="B115" s="156">
        <v>97861.0862</v>
      </c>
      <c r="C115" s="156">
        <v>153286.2131</v>
      </c>
      <c r="D115" s="160">
        <v>160970.34</v>
      </c>
      <c r="E115" s="152">
        <v>32717.022</v>
      </c>
      <c r="F115" s="152">
        <v>10007.6282</v>
      </c>
      <c r="G115" s="152">
        <v>89285.1169</v>
      </c>
      <c r="H115" s="152">
        <v>90981.9636</v>
      </c>
      <c r="I115" s="152">
        <v>103133.3537</v>
      </c>
      <c r="J115" s="152">
        <v>102116.8</v>
      </c>
      <c r="K115" s="152">
        <v>109843.8143</v>
      </c>
    </row>
    <row r="116">
      <c r="A116" s="152">
        <v>1.5580656E9</v>
      </c>
      <c r="B116" s="152">
        <v>97861.0862</v>
      </c>
      <c r="C116" s="152">
        <v>155340.1851</v>
      </c>
      <c r="D116" s="159">
        <v>161242.14</v>
      </c>
      <c r="E116" s="152">
        <v>32713.1851</v>
      </c>
      <c r="F116" s="152">
        <v>9988.4732</v>
      </c>
      <c r="G116" s="152">
        <v>89673.1068</v>
      </c>
      <c r="H116" s="152">
        <v>90707.914</v>
      </c>
      <c r="I116" s="152">
        <v>104346.2063</v>
      </c>
      <c r="J116" s="152">
        <v>102387.28</v>
      </c>
      <c r="K116" s="152">
        <v>110521.1439</v>
      </c>
    </row>
    <row r="117">
      <c r="A117" s="156">
        <v>1.558152E9</v>
      </c>
      <c r="B117" s="156">
        <v>97861.0862</v>
      </c>
      <c r="C117" s="156">
        <v>156696.3714</v>
      </c>
      <c r="D117" s="160">
        <v>161242.14</v>
      </c>
      <c r="E117" s="152">
        <v>32684.5047</v>
      </c>
      <c r="F117" s="152">
        <v>9975.1107</v>
      </c>
      <c r="G117" s="152">
        <v>89673.1068</v>
      </c>
      <c r="H117" s="152">
        <v>90579.5924</v>
      </c>
      <c r="I117" s="152">
        <v>102944.6239</v>
      </c>
      <c r="J117" s="152">
        <v>102125.08</v>
      </c>
      <c r="K117" s="152">
        <v>110261.7411</v>
      </c>
    </row>
    <row r="118">
      <c r="A118" s="152">
        <v>1.5583608E9</v>
      </c>
      <c r="B118" s="152">
        <v>97861.0862</v>
      </c>
      <c r="C118" s="152">
        <v>156696.3714</v>
      </c>
      <c r="D118" s="159">
        <v>160553.0</v>
      </c>
      <c r="E118" s="152">
        <v>32678.2132</v>
      </c>
      <c r="F118" s="152">
        <v>9982.0937</v>
      </c>
      <c r="G118" s="152">
        <v>89557.1046</v>
      </c>
      <c r="H118" s="152">
        <v>90639.9076</v>
      </c>
      <c r="I118" s="152">
        <v>100881.6639</v>
      </c>
      <c r="J118" s="152">
        <v>102125.08</v>
      </c>
      <c r="K118" s="152">
        <v>110261.7411</v>
      </c>
    </row>
    <row r="119">
      <c r="A119" s="152">
        <v>1.5584112E9</v>
      </c>
      <c r="B119" s="152">
        <v>97861.0862</v>
      </c>
      <c r="C119" s="152">
        <v>156647.2132</v>
      </c>
      <c r="D119" s="159">
        <v>159975.97</v>
      </c>
      <c r="E119" s="152">
        <v>32642.5187</v>
      </c>
      <c r="F119" s="152">
        <v>9989.0675</v>
      </c>
      <c r="G119" s="152">
        <v>89753.4907</v>
      </c>
      <c r="H119" s="152">
        <v>90660.5524</v>
      </c>
      <c r="I119" s="152">
        <v>100725.4208</v>
      </c>
      <c r="J119" s="152">
        <v>102204.43</v>
      </c>
      <c r="K119" s="152">
        <v>110737.2024</v>
      </c>
    </row>
    <row r="120">
      <c r="A120" s="156">
        <v>1.5584976E9</v>
      </c>
      <c r="B120" s="156">
        <v>97861.0862</v>
      </c>
      <c r="C120" s="156">
        <v>157818.8243</v>
      </c>
      <c r="D120" s="160">
        <v>160493.05</v>
      </c>
      <c r="E120" s="152">
        <v>32625.4231</v>
      </c>
      <c r="F120" s="152">
        <v>9976.9834</v>
      </c>
      <c r="G120" s="152">
        <v>89845.8913</v>
      </c>
      <c r="H120" s="152">
        <v>90635.8596</v>
      </c>
      <c r="I120" s="152">
        <v>102285.9751</v>
      </c>
      <c r="J120" s="152">
        <v>102368.65</v>
      </c>
      <c r="K120" s="152">
        <v>111412.3817</v>
      </c>
    </row>
    <row r="121">
      <c r="A121" s="152">
        <v>1.558584E9</v>
      </c>
      <c r="B121" s="152">
        <v>97861.0862</v>
      </c>
      <c r="C121" s="152">
        <v>158240.8588</v>
      </c>
      <c r="D121" s="159">
        <v>160439.97</v>
      </c>
      <c r="E121" s="152">
        <v>32758.7818</v>
      </c>
      <c r="F121" s="152">
        <v>9974.4614</v>
      </c>
      <c r="G121" s="152">
        <v>89627.5565</v>
      </c>
      <c r="H121" s="152">
        <v>90562.9956</v>
      </c>
      <c r="I121" s="152">
        <v>101414.5507</v>
      </c>
      <c r="J121" s="152">
        <v>102312.76</v>
      </c>
      <c r="K121" s="152">
        <v>110517.7549</v>
      </c>
    </row>
    <row r="122">
      <c r="A122" s="156">
        <v>1.5586704E9</v>
      </c>
      <c r="B122" s="156">
        <v>97861.0862</v>
      </c>
      <c r="C122" s="156">
        <v>158935.4306</v>
      </c>
      <c r="D122" s="160">
        <v>160264.12</v>
      </c>
      <c r="E122" s="152">
        <v>32852.0373</v>
      </c>
      <c r="F122" s="152">
        <v>9989.2294</v>
      </c>
      <c r="G122" s="152">
        <v>89181.8883</v>
      </c>
      <c r="H122" s="152">
        <v>90796.97</v>
      </c>
      <c r="I122" s="152">
        <v>98707.2204</v>
      </c>
      <c r="J122" s="152">
        <v>101931.88</v>
      </c>
      <c r="K122" s="152">
        <v>106958.9279</v>
      </c>
    </row>
    <row r="123">
      <c r="A123" s="152">
        <v>1.5587568E9</v>
      </c>
      <c r="B123" s="152">
        <v>97861.0862</v>
      </c>
      <c r="C123" s="152">
        <v>161528.3422</v>
      </c>
      <c r="D123" s="159">
        <v>160264.12</v>
      </c>
      <c r="E123" s="152">
        <v>32839.3917</v>
      </c>
      <c r="F123" s="152">
        <v>10005.379</v>
      </c>
      <c r="G123" s="152">
        <v>89181.8883</v>
      </c>
      <c r="H123" s="152">
        <v>90955.2468</v>
      </c>
      <c r="I123" s="152">
        <v>98722.0896</v>
      </c>
      <c r="J123" s="152">
        <v>102109.9</v>
      </c>
      <c r="K123" s="152">
        <v>107794.9756</v>
      </c>
    </row>
    <row r="124">
      <c r="A124" s="156">
        <v>1.559052E9</v>
      </c>
      <c r="B124" s="156">
        <v>97861.0862</v>
      </c>
      <c r="C124" s="156">
        <v>161528.3422</v>
      </c>
      <c r="D124" s="160">
        <v>160508.31</v>
      </c>
      <c r="E124" s="152">
        <v>32785.0432</v>
      </c>
      <c r="F124" s="152">
        <v>9997.0349</v>
      </c>
      <c r="G124" s="152">
        <v>88902.7534</v>
      </c>
      <c r="H124" s="152">
        <v>90872.2628</v>
      </c>
      <c r="I124" s="152">
        <v>100820.7277</v>
      </c>
      <c r="J124" s="152">
        <v>102109.9</v>
      </c>
      <c r="K124" s="152">
        <v>107794.9756</v>
      </c>
    </row>
    <row r="125">
      <c r="A125" s="156">
        <v>1.5591024E9</v>
      </c>
      <c r="B125" s="156">
        <v>96874.5148</v>
      </c>
      <c r="C125" s="156">
        <v>159234.939</v>
      </c>
      <c r="D125" s="160">
        <v>159967.76</v>
      </c>
      <c r="E125" s="152">
        <v>32757.4417</v>
      </c>
      <c r="F125" s="152">
        <v>9988.1459</v>
      </c>
      <c r="G125" s="152">
        <v>89237.9934</v>
      </c>
      <c r="H125" s="152">
        <v>90667.8388</v>
      </c>
      <c r="I125" s="152">
        <v>100007.4084</v>
      </c>
      <c r="J125" s="152">
        <v>102163.03</v>
      </c>
      <c r="K125" s="152">
        <v>107567.636</v>
      </c>
    </row>
    <row r="126">
      <c r="A126" s="152">
        <v>1.5591888E9</v>
      </c>
      <c r="B126" s="152">
        <v>96445.7595</v>
      </c>
      <c r="C126" s="152">
        <v>158510.6007</v>
      </c>
      <c r="D126" s="159">
        <v>159579.12</v>
      </c>
      <c r="E126" s="152">
        <v>32709.7427</v>
      </c>
      <c r="F126" s="152">
        <v>9976.9855</v>
      </c>
      <c r="G126" s="152">
        <v>89423.1059</v>
      </c>
      <c r="H126" s="152">
        <v>90413.2196</v>
      </c>
      <c r="I126" s="152">
        <v>98918.1632</v>
      </c>
      <c r="J126" s="152">
        <v>101337.79</v>
      </c>
      <c r="K126" s="152">
        <v>106752.9088</v>
      </c>
    </row>
    <row r="127">
      <c r="A127" s="156">
        <v>1.5592752E9</v>
      </c>
      <c r="B127" s="156">
        <v>96445.7595</v>
      </c>
      <c r="C127" s="156">
        <v>159846.3877</v>
      </c>
      <c r="D127" s="160">
        <v>160386.52</v>
      </c>
      <c r="E127" s="152">
        <v>32583.62</v>
      </c>
      <c r="F127" s="152">
        <v>9974.8165</v>
      </c>
      <c r="G127" s="152">
        <v>89581.2777</v>
      </c>
      <c r="H127" s="152">
        <v>90355.738</v>
      </c>
      <c r="I127" s="152">
        <v>99404.8251</v>
      </c>
      <c r="J127" s="152">
        <v>101493.73</v>
      </c>
      <c r="K127" s="152">
        <v>107280.4781</v>
      </c>
    </row>
    <row r="128">
      <c r="A128" s="152">
        <v>1.5593616E9</v>
      </c>
      <c r="B128" s="152">
        <v>96445.7595</v>
      </c>
      <c r="C128" s="152">
        <v>161135.4729</v>
      </c>
      <c r="D128" s="159">
        <v>160386.52</v>
      </c>
      <c r="E128" s="152">
        <v>32625.9665</v>
      </c>
      <c r="F128" s="152">
        <v>10002.2528</v>
      </c>
      <c r="G128" s="152">
        <v>89581.2777</v>
      </c>
      <c r="H128" s="152">
        <v>90672.2916</v>
      </c>
      <c r="I128" s="152">
        <v>97961.1087</v>
      </c>
      <c r="J128" s="152">
        <v>101613.79</v>
      </c>
      <c r="K128" s="152">
        <v>105911.4691</v>
      </c>
    </row>
    <row r="129">
      <c r="A129" s="156">
        <v>1.5595704E9</v>
      </c>
      <c r="B129" s="156">
        <v>96445.7595</v>
      </c>
      <c r="C129" s="156">
        <v>161135.4729</v>
      </c>
      <c r="D129" s="160">
        <v>160521.32</v>
      </c>
      <c r="E129" s="152">
        <v>32672.6889</v>
      </c>
      <c r="F129" s="152">
        <v>10003.5817</v>
      </c>
      <c r="G129" s="152">
        <v>89525.1308</v>
      </c>
      <c r="H129" s="152">
        <v>90712.3668</v>
      </c>
      <c r="I129" s="152">
        <v>97961.1087</v>
      </c>
      <c r="J129" s="152">
        <v>101613.79</v>
      </c>
      <c r="K129" s="152">
        <v>105911.4691</v>
      </c>
    </row>
    <row r="130">
      <c r="A130" s="156">
        <v>1.5596208E9</v>
      </c>
      <c r="B130" s="156">
        <v>96445.7595</v>
      </c>
      <c r="C130" s="156">
        <v>157857.0135</v>
      </c>
      <c r="D130" s="159">
        <v>158514.85</v>
      </c>
      <c r="E130" s="152">
        <v>32663.7427</v>
      </c>
      <c r="F130" s="152">
        <v>10032.7231</v>
      </c>
      <c r="G130" s="152">
        <v>89507.671</v>
      </c>
      <c r="H130" s="152">
        <v>91293.6596</v>
      </c>
      <c r="I130" s="152">
        <v>95804.7766</v>
      </c>
      <c r="J130" s="152">
        <v>101495.11</v>
      </c>
      <c r="K130" s="152">
        <v>102577.9185</v>
      </c>
    </row>
    <row r="131">
      <c r="A131" s="152">
        <v>1.5597072E9</v>
      </c>
      <c r="B131" s="152">
        <v>96445.7595</v>
      </c>
      <c r="C131" s="152">
        <v>160588.5533</v>
      </c>
      <c r="D131" s="160">
        <v>162861.81</v>
      </c>
      <c r="E131" s="152">
        <v>32534.2417</v>
      </c>
      <c r="F131" s="152">
        <v>10041.2648</v>
      </c>
      <c r="G131" s="152">
        <v>89501.5256</v>
      </c>
      <c r="H131" s="152">
        <v>91360.4516</v>
      </c>
      <c r="I131" s="152">
        <v>99102.5426</v>
      </c>
      <c r="J131" s="152">
        <v>101849.08</v>
      </c>
      <c r="K131" s="152">
        <v>106287.719</v>
      </c>
    </row>
    <row r="132">
      <c r="A132" s="156">
        <v>1.5597936E9</v>
      </c>
      <c r="B132" s="156">
        <v>96445.7595</v>
      </c>
      <c r="C132" s="156">
        <v>164892.2163</v>
      </c>
      <c r="D132" s="159">
        <v>164255.19</v>
      </c>
      <c r="E132" s="152">
        <v>32434.2798</v>
      </c>
      <c r="F132" s="152">
        <v>10030.3021</v>
      </c>
      <c r="G132" s="152">
        <v>89509.6311</v>
      </c>
      <c r="H132" s="152">
        <v>91157.6468</v>
      </c>
      <c r="I132" s="152">
        <v>100294.0565</v>
      </c>
      <c r="J132" s="152">
        <v>102160.96</v>
      </c>
      <c r="K132" s="152">
        <v>106901.6255</v>
      </c>
    </row>
    <row r="133">
      <c r="A133" s="152">
        <v>1.55988E9</v>
      </c>
      <c r="B133" s="152">
        <v>96445.7595</v>
      </c>
      <c r="C133" s="152">
        <v>165655.5658</v>
      </c>
      <c r="D133" s="160">
        <v>165940.96</v>
      </c>
      <c r="E133" s="152">
        <v>32527.6055</v>
      </c>
      <c r="F133" s="152">
        <v>10042.3324</v>
      </c>
      <c r="G133" s="152">
        <v>89483.8768</v>
      </c>
      <c r="H133" s="152">
        <v>91537.754</v>
      </c>
      <c r="I133" s="152">
        <v>102130.6501</v>
      </c>
      <c r="J133" s="152">
        <v>101944.3</v>
      </c>
      <c r="K133" s="152">
        <v>107196.0784</v>
      </c>
    </row>
    <row r="134">
      <c r="A134" s="156">
        <v>1.5599664E9</v>
      </c>
      <c r="B134" s="156">
        <v>96445.7595</v>
      </c>
      <c r="C134" s="156">
        <v>167585.9123</v>
      </c>
      <c r="D134" s="159">
        <v>165940.96</v>
      </c>
      <c r="E134" s="152">
        <v>32628.2104</v>
      </c>
      <c r="F134" s="152">
        <v>10068.0178</v>
      </c>
      <c r="G134" s="152">
        <v>89483.8768</v>
      </c>
      <c r="H134" s="152">
        <v>92005.7028</v>
      </c>
      <c r="I134" s="152">
        <v>104365.7629</v>
      </c>
      <c r="J134" s="152">
        <v>102089.89</v>
      </c>
      <c r="K134" s="152">
        <v>106374.3791</v>
      </c>
    </row>
    <row r="135">
      <c r="A135" s="152">
        <v>1.5601752E9</v>
      </c>
      <c r="B135" s="152">
        <v>96445.7595</v>
      </c>
      <c r="C135" s="152">
        <v>167585.9123</v>
      </c>
      <c r="D135" s="160">
        <v>169571.49</v>
      </c>
      <c r="E135" s="152">
        <v>32609.5377</v>
      </c>
      <c r="F135" s="152">
        <v>10059.9444</v>
      </c>
      <c r="G135" s="152">
        <v>89507.4309</v>
      </c>
      <c r="H135" s="152">
        <v>91889.5252</v>
      </c>
      <c r="I135" s="152">
        <v>105722.0865</v>
      </c>
      <c r="J135" s="152">
        <v>102089.89</v>
      </c>
      <c r="K135" s="152">
        <v>106374.3791</v>
      </c>
    </row>
    <row r="136">
      <c r="A136" s="152">
        <v>1.5602256E9</v>
      </c>
      <c r="B136" s="152">
        <v>96445.7595</v>
      </c>
      <c r="C136" s="152">
        <v>168185.1033</v>
      </c>
      <c r="D136" s="160">
        <v>170555.49</v>
      </c>
      <c r="E136" s="152">
        <v>32545.0903</v>
      </c>
      <c r="F136" s="152">
        <v>10054.5442</v>
      </c>
      <c r="G136" s="152">
        <v>89611.3717</v>
      </c>
      <c r="H136" s="152">
        <v>91881.0244</v>
      </c>
      <c r="I136" s="152">
        <v>105530.092</v>
      </c>
      <c r="J136" s="152">
        <v>102240.75</v>
      </c>
      <c r="K136" s="152">
        <v>107757.0803</v>
      </c>
    </row>
    <row r="137">
      <c r="A137" s="156">
        <v>1.560312E9</v>
      </c>
      <c r="B137" s="156">
        <v>96445.7595</v>
      </c>
      <c r="C137" s="156">
        <v>166613.2653</v>
      </c>
      <c r="D137" s="159">
        <v>170681.06</v>
      </c>
      <c r="E137" s="152">
        <v>32545.9134</v>
      </c>
      <c r="F137" s="152">
        <v>10052.5875</v>
      </c>
      <c r="G137" s="152">
        <v>89289.9907</v>
      </c>
      <c r="H137" s="152">
        <v>91974.1284</v>
      </c>
      <c r="I137" s="152">
        <v>104889.6982</v>
      </c>
      <c r="J137" s="152">
        <v>101683.25</v>
      </c>
      <c r="K137" s="152">
        <v>108003.3479</v>
      </c>
    </row>
    <row r="138">
      <c r="A138" s="152">
        <v>1.5603984E9</v>
      </c>
      <c r="B138" s="152">
        <v>96445.7595</v>
      </c>
      <c r="C138" s="152">
        <v>168470.3774</v>
      </c>
      <c r="D138" s="160">
        <v>170074.45</v>
      </c>
      <c r="E138" s="152">
        <v>32559.6426</v>
      </c>
      <c r="F138" s="152">
        <v>10035.3989</v>
      </c>
      <c r="G138" s="152">
        <v>89517.4097</v>
      </c>
      <c r="H138" s="152">
        <v>91674.1716</v>
      </c>
      <c r="I138" s="152">
        <v>104416.7522</v>
      </c>
      <c r="J138" s="152">
        <v>102130.95</v>
      </c>
      <c r="K138" s="152">
        <v>106781.1524</v>
      </c>
    </row>
    <row r="139">
      <c r="A139" s="156">
        <v>1.5604848E9</v>
      </c>
      <c r="B139" s="156">
        <v>96445.7595</v>
      </c>
      <c r="C139" s="156">
        <v>168843.4462</v>
      </c>
      <c r="D139" s="159">
        <v>171500.3</v>
      </c>
      <c r="E139" s="152">
        <v>32683.0929</v>
      </c>
      <c r="F139" s="152">
        <v>10034.0577</v>
      </c>
      <c r="G139" s="152">
        <v>89611.8116</v>
      </c>
      <c r="H139" s="152">
        <v>91568.9236</v>
      </c>
      <c r="I139" s="152">
        <v>104318.519</v>
      </c>
      <c r="J139" s="152">
        <v>101939.86</v>
      </c>
      <c r="K139" s="152">
        <v>107467.7396</v>
      </c>
    </row>
    <row r="140">
      <c r="A140" s="152">
        <v>1.5605712E9</v>
      </c>
      <c r="B140" s="152">
        <v>96445.7595</v>
      </c>
      <c r="C140" s="152">
        <v>168721.538</v>
      </c>
      <c r="D140" s="160">
        <v>171500.3</v>
      </c>
      <c r="E140" s="152">
        <v>32675.4751</v>
      </c>
      <c r="F140" s="152">
        <v>10001.1448</v>
      </c>
      <c r="G140" s="152">
        <v>89611.8116</v>
      </c>
      <c r="H140" s="152">
        <v>91002.6084</v>
      </c>
      <c r="I140" s="152">
        <v>103373.6646</v>
      </c>
      <c r="J140" s="152">
        <v>101446.35</v>
      </c>
      <c r="K140" s="152">
        <v>107377.6783</v>
      </c>
    </row>
    <row r="141">
      <c r="A141" s="156">
        <v>1.56078E9</v>
      </c>
      <c r="B141" s="156">
        <v>96445.7595</v>
      </c>
      <c r="C141" s="156">
        <v>168721.538</v>
      </c>
      <c r="D141" s="159">
        <v>170977.4</v>
      </c>
      <c r="E141" s="152">
        <v>32706.197</v>
      </c>
      <c r="F141" s="152">
        <v>10002.8355</v>
      </c>
      <c r="G141" s="152">
        <v>90204.7491</v>
      </c>
      <c r="H141" s="152">
        <v>91051.1844</v>
      </c>
      <c r="I141" s="152">
        <v>103373.6646</v>
      </c>
      <c r="J141" s="152">
        <v>101446.35</v>
      </c>
      <c r="K141" s="152">
        <v>107377.6783</v>
      </c>
    </row>
    <row r="142">
      <c r="A142" s="156">
        <v>1.5608304E9</v>
      </c>
      <c r="B142" s="156">
        <v>96445.7595</v>
      </c>
      <c r="C142" s="156">
        <v>172248.578</v>
      </c>
      <c r="D142" s="159">
        <v>171791.08</v>
      </c>
      <c r="E142" s="152">
        <v>32644.8067</v>
      </c>
      <c r="F142" s="152">
        <v>9996.4243</v>
      </c>
      <c r="G142" s="152">
        <v>90365.7431</v>
      </c>
      <c r="H142" s="152">
        <v>91121.6196</v>
      </c>
      <c r="I142" s="152">
        <v>103219.3709</v>
      </c>
      <c r="J142" s="152">
        <v>101722.48</v>
      </c>
      <c r="K142" s="152">
        <v>107377.6783</v>
      </c>
    </row>
    <row r="143">
      <c r="A143" s="152">
        <v>1.5609168E9</v>
      </c>
      <c r="B143" s="152">
        <v>96445.7595</v>
      </c>
      <c r="C143" s="152">
        <v>170546.208</v>
      </c>
      <c r="D143" s="160">
        <v>174791.84</v>
      </c>
      <c r="E143" s="152">
        <v>32569.2601</v>
      </c>
      <c r="F143" s="152">
        <v>10000.7099</v>
      </c>
      <c r="G143" s="152">
        <v>90221.4613</v>
      </c>
      <c r="H143" s="152">
        <v>90908.29</v>
      </c>
      <c r="I143" s="152">
        <v>104368.1485</v>
      </c>
      <c r="J143" s="152">
        <v>102181.55</v>
      </c>
      <c r="K143" s="152">
        <v>107377.6783</v>
      </c>
    </row>
    <row r="144">
      <c r="A144" s="156">
        <v>1.5610032E9</v>
      </c>
      <c r="B144" s="156">
        <v>96445.7595</v>
      </c>
      <c r="C144" s="156">
        <v>172053.458</v>
      </c>
      <c r="D144" s="159">
        <v>175744.19</v>
      </c>
      <c r="E144" s="152">
        <v>32588.8304</v>
      </c>
      <c r="F144" s="152">
        <v>10025.4769</v>
      </c>
      <c r="G144" s="152">
        <v>89296.3485</v>
      </c>
      <c r="H144" s="152">
        <v>91215.1284</v>
      </c>
      <c r="I144" s="152">
        <v>104724.7594</v>
      </c>
      <c r="J144" s="152">
        <v>103227.22</v>
      </c>
      <c r="K144" s="152">
        <v>107377.6783</v>
      </c>
    </row>
    <row r="145">
      <c r="A145" s="152">
        <v>1.5610896E9</v>
      </c>
      <c r="B145" s="152">
        <v>96445.7595</v>
      </c>
      <c r="C145" s="152">
        <v>170968.378</v>
      </c>
      <c r="D145" s="160">
        <v>179177.41</v>
      </c>
      <c r="E145" s="152">
        <v>32667.2259</v>
      </c>
      <c r="F145" s="152">
        <v>10056.6472</v>
      </c>
      <c r="G145" s="152">
        <v>88928.738</v>
      </c>
      <c r="H145" s="152">
        <v>91689.554</v>
      </c>
      <c r="I145" s="152">
        <v>105510.8968</v>
      </c>
      <c r="J145" s="152">
        <v>104073.56</v>
      </c>
      <c r="K145" s="152">
        <v>107377.6783</v>
      </c>
    </row>
    <row r="146">
      <c r="A146" s="156">
        <v>1.561176E9</v>
      </c>
      <c r="B146" s="156">
        <v>96445.7595</v>
      </c>
      <c r="C146" s="156">
        <v>169965.238</v>
      </c>
      <c r="D146" s="159">
        <v>179177.41</v>
      </c>
      <c r="E146" s="152">
        <v>32757.9601</v>
      </c>
      <c r="F146" s="152">
        <v>10055.0583</v>
      </c>
      <c r="G146" s="152">
        <v>88928.738</v>
      </c>
      <c r="H146" s="152">
        <v>92291.0868</v>
      </c>
      <c r="I146" s="152">
        <v>104415.253</v>
      </c>
      <c r="J146" s="152">
        <v>103881.65</v>
      </c>
      <c r="K146" s="152">
        <v>106585.295</v>
      </c>
    </row>
    <row r="147">
      <c r="A147" s="152">
        <v>1.5613848E9</v>
      </c>
      <c r="B147" s="152">
        <v>96445.7595</v>
      </c>
      <c r="C147" s="152">
        <v>169965.238</v>
      </c>
      <c r="D147" s="160">
        <v>178626.28</v>
      </c>
      <c r="E147" s="152">
        <v>32665.8258</v>
      </c>
      <c r="F147" s="152">
        <v>10059.739</v>
      </c>
      <c r="G147" s="152">
        <v>88975.2924</v>
      </c>
      <c r="H147" s="152">
        <v>92423.8612</v>
      </c>
      <c r="I147" s="152">
        <v>104349.5287</v>
      </c>
      <c r="J147" s="152">
        <v>103881.65</v>
      </c>
      <c r="K147" s="152">
        <v>106585.295</v>
      </c>
    </row>
    <row r="148">
      <c r="A148" s="152">
        <v>1.5614352E9</v>
      </c>
      <c r="B148" s="152">
        <v>96445.7595</v>
      </c>
      <c r="C148" s="152">
        <v>168661.968</v>
      </c>
      <c r="D148" s="159">
        <v>179188.58</v>
      </c>
      <c r="E148" s="152">
        <v>32722.4234</v>
      </c>
      <c r="F148" s="152">
        <v>10064.6938</v>
      </c>
      <c r="G148" s="152">
        <v>89346.4801</v>
      </c>
      <c r="H148" s="152">
        <v>92539.2292</v>
      </c>
      <c r="I148" s="152">
        <v>104035.4984</v>
      </c>
      <c r="J148" s="152">
        <v>103271.28</v>
      </c>
      <c r="K148" s="152">
        <v>106479.7863</v>
      </c>
    </row>
    <row r="149">
      <c r="A149" s="156">
        <v>1.5615216E9</v>
      </c>
      <c r="B149" s="156">
        <v>96445.7595</v>
      </c>
      <c r="C149" s="156">
        <v>166227.448</v>
      </c>
      <c r="D149" s="160">
        <v>176465.32</v>
      </c>
      <c r="E149" s="152">
        <v>32735.0011</v>
      </c>
      <c r="F149" s="152">
        <v>10062.5502</v>
      </c>
      <c r="G149" s="152">
        <v>88593.2174</v>
      </c>
      <c r="H149" s="152">
        <v>92286.2292</v>
      </c>
      <c r="I149" s="152">
        <v>104342.9059</v>
      </c>
      <c r="J149" s="152">
        <v>102884.02</v>
      </c>
      <c r="K149" s="152">
        <v>106476.7263</v>
      </c>
    </row>
    <row r="150">
      <c r="A150" s="152">
        <v>1.561608E9</v>
      </c>
      <c r="B150" s="152">
        <v>96445.7595</v>
      </c>
      <c r="C150" s="152">
        <v>166433.668</v>
      </c>
      <c r="D150" s="159">
        <v>176312.53</v>
      </c>
      <c r="E150" s="152">
        <v>32606.4199</v>
      </c>
      <c r="F150" s="152">
        <v>10062.0791</v>
      </c>
      <c r="G150" s="152">
        <v>88654.3497</v>
      </c>
      <c r="H150" s="152">
        <v>92331.162</v>
      </c>
      <c r="I150" s="152">
        <v>104023.1032</v>
      </c>
      <c r="J150" s="152">
        <v>103047.45</v>
      </c>
      <c r="K150" s="152">
        <v>106324.8441</v>
      </c>
    </row>
    <row r="151">
      <c r="A151" s="156">
        <v>1.5616944E9</v>
      </c>
      <c r="B151" s="156">
        <v>96445.7595</v>
      </c>
      <c r="C151" s="156">
        <v>167753.428</v>
      </c>
      <c r="D151" s="160">
        <v>177299.54</v>
      </c>
      <c r="E151" s="152">
        <v>32608.141</v>
      </c>
      <c r="F151" s="152">
        <v>10066.6153</v>
      </c>
      <c r="G151" s="152">
        <v>88585.188</v>
      </c>
      <c r="H151" s="152">
        <v>92311.3268</v>
      </c>
      <c r="I151" s="152">
        <v>104180.5516</v>
      </c>
      <c r="J151" s="152">
        <v>102905.33</v>
      </c>
      <c r="K151" s="152">
        <v>106415.8349</v>
      </c>
    </row>
    <row r="152">
      <c r="A152" s="152">
        <v>1.5617808E9</v>
      </c>
      <c r="B152" s="152">
        <v>96445.7595</v>
      </c>
      <c r="C152" s="152">
        <v>166999.858</v>
      </c>
      <c r="D152" s="159">
        <v>177299.54</v>
      </c>
      <c r="E152" s="152">
        <v>32616.0986</v>
      </c>
      <c r="F152" s="152">
        <v>10069.8375</v>
      </c>
      <c r="G152" s="152">
        <v>88585.188</v>
      </c>
      <c r="H152" s="152">
        <v>92317.8036</v>
      </c>
      <c r="I152" s="152">
        <v>104167.3396</v>
      </c>
      <c r="J152" s="152">
        <v>102757.79</v>
      </c>
      <c r="K152" s="152">
        <v>106835.7648</v>
      </c>
    </row>
    <row r="153">
      <c r="A153" s="156">
        <v>1.5619896E9</v>
      </c>
      <c r="B153" s="156">
        <v>96445.7595</v>
      </c>
      <c r="C153" s="156">
        <v>166999.858</v>
      </c>
      <c r="D153" s="160">
        <v>178022.64</v>
      </c>
      <c r="E153" s="152">
        <v>32456.5686</v>
      </c>
      <c r="F153" s="152">
        <v>10062.5888</v>
      </c>
      <c r="G153" s="152">
        <v>88374.6701</v>
      </c>
      <c r="H153" s="152">
        <v>92221.0564</v>
      </c>
      <c r="I153" s="152">
        <v>104167.3396</v>
      </c>
      <c r="J153" s="152">
        <v>102757.79</v>
      </c>
      <c r="K153" s="152">
        <v>106835.7648</v>
      </c>
    </row>
    <row r="154">
      <c r="A154" s="156">
        <v>1.56204E9</v>
      </c>
      <c r="B154" s="156">
        <v>96445.7595</v>
      </c>
      <c r="C154" s="156">
        <v>165181.048</v>
      </c>
      <c r="D154" s="159">
        <v>180883.09</v>
      </c>
      <c r="E154" s="152">
        <v>32309.8175</v>
      </c>
      <c r="F154" s="152">
        <v>10045.8213</v>
      </c>
      <c r="G154" s="152">
        <v>88346.2373</v>
      </c>
      <c r="H154" s="152">
        <v>91628.834</v>
      </c>
      <c r="I154" s="152">
        <v>103744.564</v>
      </c>
      <c r="J154" s="152">
        <v>103389.09</v>
      </c>
      <c r="K154" s="152">
        <v>107520.0405</v>
      </c>
    </row>
    <row r="155">
      <c r="A155" s="152">
        <v>1.5621264E9</v>
      </c>
      <c r="B155" s="152">
        <v>96716.818</v>
      </c>
      <c r="C155" s="152">
        <v>166722.098</v>
      </c>
      <c r="D155" s="160">
        <v>182088.87</v>
      </c>
      <c r="E155" s="152">
        <v>32396.5219</v>
      </c>
      <c r="F155" s="152">
        <v>10056.5347</v>
      </c>
      <c r="G155" s="152">
        <v>88018.1799</v>
      </c>
      <c r="H155" s="152">
        <v>91657.17</v>
      </c>
      <c r="I155" s="152">
        <v>104293.5167</v>
      </c>
      <c r="J155" s="152">
        <v>102876.02</v>
      </c>
      <c r="K155" s="152">
        <v>107487.1405</v>
      </c>
    </row>
    <row r="156">
      <c r="A156" s="156">
        <v>1.5622128E9</v>
      </c>
      <c r="B156" s="156">
        <v>97486.316</v>
      </c>
      <c r="C156" s="156">
        <v>168167.168</v>
      </c>
      <c r="D156" s="159">
        <v>184323.75</v>
      </c>
      <c r="E156" s="152">
        <v>32356.6027</v>
      </c>
      <c r="F156" s="152">
        <v>10064.9492</v>
      </c>
      <c r="G156" s="152">
        <v>87946.8271</v>
      </c>
      <c r="H156" s="152">
        <v>91632.0724</v>
      </c>
      <c r="I156" s="152">
        <v>104328.7345</v>
      </c>
      <c r="J156" s="152">
        <v>103015.69</v>
      </c>
      <c r="K156" s="152">
        <v>107487.1405</v>
      </c>
    </row>
    <row r="157">
      <c r="A157" s="152">
        <v>1.5623352E9</v>
      </c>
      <c r="B157" s="152">
        <v>97486.316</v>
      </c>
      <c r="C157" s="152">
        <v>168167.168</v>
      </c>
      <c r="D157" s="160">
        <v>184323.75</v>
      </c>
      <c r="E157" s="152">
        <v>32309.989</v>
      </c>
      <c r="F157" s="152">
        <v>10065.2495</v>
      </c>
      <c r="G157" s="152">
        <v>87922.8105</v>
      </c>
      <c r="H157" s="152">
        <v>91615.4756</v>
      </c>
      <c r="I157" s="152">
        <v>104328.7345</v>
      </c>
      <c r="J157" s="152">
        <v>103015.69</v>
      </c>
      <c r="K157" s="152">
        <v>107487.1405</v>
      </c>
    </row>
    <row r="158">
      <c r="A158" s="152">
        <v>1.5623856E9</v>
      </c>
      <c r="B158" s="152">
        <v>97375.9239</v>
      </c>
      <c r="C158" s="152">
        <v>169558.868</v>
      </c>
      <c r="D158" s="160">
        <v>184323.75</v>
      </c>
      <c r="E158" s="152">
        <v>32253.6516</v>
      </c>
      <c r="F158" s="152">
        <v>10043.9804</v>
      </c>
      <c r="G158" s="152">
        <v>87922.8105</v>
      </c>
      <c r="H158" s="152">
        <v>91130.93</v>
      </c>
      <c r="I158" s="152">
        <v>103925.2974</v>
      </c>
      <c r="J158" s="152">
        <v>102836.71</v>
      </c>
      <c r="K158" s="152">
        <v>107800.867</v>
      </c>
    </row>
    <row r="159">
      <c r="A159" s="156">
        <v>1.5625944E9</v>
      </c>
      <c r="B159" s="156">
        <v>97375.9239</v>
      </c>
      <c r="C159" s="156">
        <v>169558.868</v>
      </c>
      <c r="D159" s="159">
        <v>183335.19</v>
      </c>
      <c r="E159" s="152">
        <v>32441.1656</v>
      </c>
      <c r="F159" s="152">
        <v>10044.1862</v>
      </c>
      <c r="G159" s="152">
        <v>88396.6304</v>
      </c>
      <c r="H159" s="152">
        <v>91142.2644</v>
      </c>
      <c r="I159" s="152">
        <v>103925.2974</v>
      </c>
      <c r="J159" s="152">
        <v>102836.71</v>
      </c>
      <c r="K159" s="152">
        <v>107800.867</v>
      </c>
    </row>
    <row r="160">
      <c r="A160" s="156">
        <v>1.5626448E9</v>
      </c>
      <c r="B160" s="156">
        <v>96903.459</v>
      </c>
      <c r="C160" s="156">
        <v>170155.998</v>
      </c>
      <c r="D160" s="159">
        <v>181716.35</v>
      </c>
      <c r="E160" s="152">
        <v>32389.3221</v>
      </c>
      <c r="F160" s="152">
        <v>10035.7744</v>
      </c>
      <c r="G160" s="152">
        <v>88737.4131</v>
      </c>
      <c r="H160" s="152">
        <v>91047.946</v>
      </c>
      <c r="I160" s="152">
        <v>103941.5581</v>
      </c>
      <c r="J160" s="152">
        <v>102712.1</v>
      </c>
      <c r="K160" s="152">
        <v>107162.3624</v>
      </c>
    </row>
    <row r="161">
      <c r="A161" s="152">
        <v>1.5627312E9</v>
      </c>
      <c r="B161" s="152">
        <v>96903.459</v>
      </c>
      <c r="C161" s="152">
        <v>173214.438</v>
      </c>
      <c r="D161" s="160">
        <v>182679.79</v>
      </c>
      <c r="E161" s="152">
        <v>32349.9206</v>
      </c>
      <c r="F161" s="152">
        <v>10026.0005</v>
      </c>
      <c r="G161" s="152">
        <v>88776.7266</v>
      </c>
      <c r="H161" s="152">
        <v>90960.914</v>
      </c>
      <c r="I161" s="152">
        <v>104033.2125</v>
      </c>
      <c r="J161" s="152">
        <v>102891.5</v>
      </c>
      <c r="K161" s="152">
        <v>107253.3624</v>
      </c>
    </row>
    <row r="162">
      <c r="A162" s="156">
        <v>1.5628176E9</v>
      </c>
      <c r="B162" s="156">
        <v>96903.459</v>
      </c>
      <c r="C162" s="156">
        <v>173711.278</v>
      </c>
      <c r="D162" s="159">
        <v>184594.57</v>
      </c>
      <c r="E162" s="152">
        <v>32374.6789</v>
      </c>
      <c r="F162" s="152">
        <v>10034.5327</v>
      </c>
      <c r="G162" s="152">
        <v>88020.3787</v>
      </c>
      <c r="H162" s="152">
        <v>91397.2884</v>
      </c>
      <c r="I162" s="152">
        <v>104135.7145</v>
      </c>
      <c r="J162" s="152">
        <v>103074.54</v>
      </c>
      <c r="K162" s="152">
        <v>107497.7424</v>
      </c>
    </row>
    <row r="163">
      <c r="A163" s="152">
        <v>1.562904E9</v>
      </c>
      <c r="B163" s="152">
        <v>96903.459</v>
      </c>
      <c r="C163" s="152">
        <v>173548.968</v>
      </c>
      <c r="D163" s="160">
        <v>184116.53</v>
      </c>
      <c r="E163" s="152">
        <v>32340.6387</v>
      </c>
      <c r="F163" s="152">
        <v>10038.4145</v>
      </c>
      <c r="G163" s="152">
        <v>88492.1943</v>
      </c>
      <c r="H163" s="152">
        <v>91327.258</v>
      </c>
      <c r="I163" s="152">
        <v>103500.4342</v>
      </c>
      <c r="J163" s="152">
        <v>102996.54</v>
      </c>
      <c r="K163" s="152">
        <v>107600.0624</v>
      </c>
    </row>
    <row r="164">
      <c r="A164" s="156">
        <v>1.5629904E9</v>
      </c>
      <c r="B164" s="156">
        <v>96903.459</v>
      </c>
      <c r="C164" s="156">
        <v>173487.088</v>
      </c>
      <c r="D164" s="159">
        <v>184116.53</v>
      </c>
      <c r="E164" s="152">
        <v>32494.0246</v>
      </c>
      <c r="F164" s="152">
        <v>10051.7382</v>
      </c>
      <c r="G164" s="152">
        <v>88492.1943</v>
      </c>
      <c r="H164" s="152">
        <v>91496.0596</v>
      </c>
      <c r="I164" s="152">
        <v>103435.5771</v>
      </c>
      <c r="J164" s="152">
        <v>103185.82</v>
      </c>
      <c r="K164" s="152">
        <v>107608.6333</v>
      </c>
    </row>
    <row r="165">
      <c r="A165" s="152">
        <v>1.5631992E9</v>
      </c>
      <c r="B165" s="152">
        <v>96903.459</v>
      </c>
      <c r="C165" s="152">
        <v>173487.088</v>
      </c>
      <c r="D165" s="160">
        <v>185542.99</v>
      </c>
      <c r="E165" s="152">
        <v>32520.1574</v>
      </c>
      <c r="F165" s="152">
        <v>10049.4092</v>
      </c>
      <c r="G165" s="152">
        <v>88342.5769</v>
      </c>
      <c r="H165" s="152">
        <v>91501.322</v>
      </c>
      <c r="I165" s="152">
        <v>103528.1615</v>
      </c>
      <c r="J165" s="152">
        <v>103185.82</v>
      </c>
      <c r="K165" s="152">
        <v>107608.6333</v>
      </c>
    </row>
    <row r="166">
      <c r="A166" s="152">
        <v>1.5632496E9</v>
      </c>
      <c r="B166" s="152">
        <v>96903.459</v>
      </c>
      <c r="C166" s="152">
        <v>173968.848</v>
      </c>
      <c r="D166" s="160">
        <v>186371.05</v>
      </c>
      <c r="E166" s="152">
        <v>32480.2661</v>
      </c>
      <c r="F166" s="152">
        <v>10047.1024</v>
      </c>
      <c r="G166" s="152">
        <v>88345.3093</v>
      </c>
      <c r="H166" s="152">
        <v>91409.8372</v>
      </c>
      <c r="I166" s="152">
        <v>103570.038</v>
      </c>
      <c r="J166" s="152">
        <v>103135.9</v>
      </c>
      <c r="K166" s="152">
        <v>107889.6855</v>
      </c>
    </row>
    <row r="167">
      <c r="A167" s="156">
        <v>1.563336E9</v>
      </c>
      <c r="B167" s="156">
        <v>96903.459</v>
      </c>
      <c r="C167" s="156">
        <v>174373.1012</v>
      </c>
      <c r="D167" s="159">
        <v>185052.79</v>
      </c>
      <c r="E167" s="152">
        <v>32440.296</v>
      </c>
      <c r="F167" s="152">
        <v>10030.3872</v>
      </c>
      <c r="G167" s="152">
        <v>88358.4807</v>
      </c>
      <c r="H167" s="152">
        <v>91019.2052</v>
      </c>
      <c r="I167" s="152">
        <v>103449.8475</v>
      </c>
      <c r="J167" s="152">
        <v>103174.62</v>
      </c>
      <c r="K167" s="152">
        <v>107449.1555</v>
      </c>
    </row>
    <row r="168">
      <c r="A168" s="152">
        <v>1.5634224E9</v>
      </c>
      <c r="B168" s="152">
        <v>96903.459</v>
      </c>
      <c r="C168" s="152">
        <v>175716.4753</v>
      </c>
      <c r="D168" s="160">
        <v>184080.87</v>
      </c>
      <c r="E168" s="152">
        <v>32431.2559</v>
      </c>
      <c r="F168" s="152">
        <v>10036.4107</v>
      </c>
      <c r="G168" s="152">
        <v>88363.4984</v>
      </c>
      <c r="H168" s="152">
        <v>91145.098</v>
      </c>
      <c r="I168" s="152">
        <v>104065.5181</v>
      </c>
      <c r="J168" s="152">
        <v>103185.42</v>
      </c>
      <c r="K168" s="152">
        <v>106527.4204</v>
      </c>
    </row>
    <row r="169">
      <c r="A169" s="156">
        <v>1.5635088E9</v>
      </c>
      <c r="B169" s="156">
        <v>96903.459</v>
      </c>
      <c r="C169" s="156">
        <v>174458.5601</v>
      </c>
      <c r="D169" s="159">
        <v>184573.63</v>
      </c>
      <c r="E169" s="152">
        <v>32411.1378</v>
      </c>
      <c r="F169" s="152">
        <v>10061.2555</v>
      </c>
      <c r="G169" s="152">
        <v>88357.4606</v>
      </c>
      <c r="H169" s="152">
        <v>91419.9572</v>
      </c>
      <c r="I169" s="152">
        <v>104285.8203</v>
      </c>
      <c r="J169" s="152">
        <v>103131.96</v>
      </c>
      <c r="K169" s="152">
        <v>106292.9573</v>
      </c>
    </row>
    <row r="170">
      <c r="A170" s="152">
        <v>1.5635952E9</v>
      </c>
      <c r="B170" s="152">
        <v>96903.459</v>
      </c>
      <c r="C170" s="152">
        <v>174760.151</v>
      </c>
      <c r="D170" s="160">
        <v>184573.63</v>
      </c>
      <c r="E170" s="152">
        <v>32417.589</v>
      </c>
      <c r="F170" s="152">
        <v>10053.9814</v>
      </c>
      <c r="G170" s="152">
        <v>88357.4606</v>
      </c>
      <c r="H170" s="152">
        <v>91092.8788</v>
      </c>
      <c r="I170" s="152">
        <v>104058.4762</v>
      </c>
      <c r="J170" s="152">
        <v>103053.66</v>
      </c>
      <c r="K170" s="152">
        <v>106173.0741</v>
      </c>
    </row>
    <row r="171">
      <c r="A171" s="156">
        <v>1.563804E9</v>
      </c>
      <c r="B171" s="156">
        <v>96903.459</v>
      </c>
      <c r="C171" s="156">
        <v>174760.151</v>
      </c>
      <c r="D171" s="159">
        <v>182736.61</v>
      </c>
      <c r="E171" s="152">
        <v>32400.7084</v>
      </c>
      <c r="F171" s="152">
        <v>10053.0405</v>
      </c>
      <c r="G171" s="152">
        <v>88230.396</v>
      </c>
      <c r="H171" s="152">
        <v>91067.7812</v>
      </c>
      <c r="I171" s="152">
        <v>104177.5035</v>
      </c>
      <c r="J171" s="152">
        <v>103053.66</v>
      </c>
      <c r="K171" s="152">
        <v>106173.0741</v>
      </c>
    </row>
    <row r="172">
      <c r="A172" s="156">
        <v>1.5638544E9</v>
      </c>
      <c r="B172" s="156">
        <v>96903.459</v>
      </c>
      <c r="C172" s="156">
        <v>178390.7639</v>
      </c>
      <c r="D172" s="159">
        <v>184413.93</v>
      </c>
      <c r="E172" s="152">
        <v>32417.3677</v>
      </c>
      <c r="F172" s="152">
        <v>10042.1688</v>
      </c>
      <c r="G172" s="152">
        <v>87665.4634</v>
      </c>
      <c r="H172" s="152">
        <v>90959.6996</v>
      </c>
      <c r="I172" s="152">
        <v>104121.2054</v>
      </c>
      <c r="J172" s="152">
        <v>103043.4</v>
      </c>
      <c r="K172" s="152">
        <v>107115.2248</v>
      </c>
    </row>
    <row r="173">
      <c r="A173" s="152">
        <v>1.5639408E9</v>
      </c>
      <c r="B173" s="152">
        <v>96903.459</v>
      </c>
      <c r="C173" s="152">
        <v>177272.7985</v>
      </c>
      <c r="D173" s="160">
        <v>185923.83</v>
      </c>
      <c r="E173" s="152">
        <v>32445.1774</v>
      </c>
      <c r="F173" s="152">
        <v>10032.6186</v>
      </c>
      <c r="G173" s="152">
        <v>87630.3189</v>
      </c>
      <c r="H173" s="152">
        <v>90526.9684</v>
      </c>
      <c r="I173" s="152">
        <v>103853.2517</v>
      </c>
      <c r="J173" s="152">
        <v>103114.68</v>
      </c>
      <c r="K173" s="152">
        <v>108252.6986</v>
      </c>
    </row>
    <row r="174">
      <c r="A174" s="156">
        <v>1.5640272E9</v>
      </c>
      <c r="B174" s="156">
        <v>96903.459</v>
      </c>
      <c r="C174" s="156">
        <v>178719.3955</v>
      </c>
      <c r="D174" s="159">
        <v>187727.47</v>
      </c>
      <c r="E174" s="152">
        <v>32437.0699</v>
      </c>
      <c r="F174" s="152">
        <v>10035.5234</v>
      </c>
      <c r="G174" s="152">
        <v>87638.2594</v>
      </c>
      <c r="H174" s="152">
        <v>90455.7236</v>
      </c>
      <c r="I174" s="152">
        <v>104103.2514</v>
      </c>
      <c r="J174" s="152">
        <v>103462.68</v>
      </c>
      <c r="K174" s="152">
        <v>108558.3312</v>
      </c>
    </row>
    <row r="175">
      <c r="A175" s="152">
        <v>1.5641136E9</v>
      </c>
      <c r="B175" s="152">
        <v>96903.459</v>
      </c>
      <c r="C175" s="152">
        <v>182230.4848</v>
      </c>
      <c r="D175" s="160">
        <v>185443.13</v>
      </c>
      <c r="E175" s="152">
        <v>32346.7531</v>
      </c>
      <c r="F175" s="152">
        <v>10016.2538</v>
      </c>
      <c r="G175" s="152">
        <v>87476.7148</v>
      </c>
      <c r="H175" s="152">
        <v>90477.9876</v>
      </c>
      <c r="I175" s="152">
        <v>103982.8799</v>
      </c>
      <c r="J175" s="152">
        <v>103265.18</v>
      </c>
      <c r="K175" s="152">
        <v>108318.1913</v>
      </c>
    </row>
    <row r="176">
      <c r="A176" s="156">
        <v>1.5642E9</v>
      </c>
      <c r="B176" s="156">
        <v>96903.459</v>
      </c>
      <c r="C176" s="156">
        <v>185578.805</v>
      </c>
      <c r="D176" s="159">
        <v>185443.13</v>
      </c>
      <c r="E176" s="152">
        <v>32293.6809</v>
      </c>
      <c r="F176" s="152">
        <v>10004.1762</v>
      </c>
      <c r="G176" s="152">
        <v>87476.7148</v>
      </c>
      <c r="H176" s="152">
        <v>90341.57</v>
      </c>
      <c r="I176" s="152">
        <v>104072.4876</v>
      </c>
      <c r="J176" s="152">
        <v>103217.18</v>
      </c>
      <c r="K176" s="152">
        <v>108631.1009</v>
      </c>
    </row>
    <row r="177">
      <c r="A177" s="152">
        <v>1.5644088E9</v>
      </c>
      <c r="B177" s="152">
        <v>96903.459</v>
      </c>
      <c r="C177" s="152">
        <v>185578.805</v>
      </c>
      <c r="D177" s="160">
        <v>187910.09</v>
      </c>
      <c r="E177" s="152">
        <v>32278.1749</v>
      </c>
      <c r="F177" s="152">
        <v>10003.4776</v>
      </c>
      <c r="G177" s="152">
        <v>87482.1398</v>
      </c>
      <c r="H177" s="152">
        <v>90354.5236</v>
      </c>
      <c r="I177" s="152">
        <v>104191.0219</v>
      </c>
      <c r="J177" s="152">
        <v>103217.18</v>
      </c>
      <c r="K177" s="152">
        <v>108631.1009</v>
      </c>
    </row>
    <row r="178">
      <c r="A178" s="152">
        <v>1.5644592E9</v>
      </c>
      <c r="B178" s="152">
        <v>96903.459</v>
      </c>
      <c r="C178" s="152">
        <v>178241.8947</v>
      </c>
      <c r="D178" s="160">
        <v>187156.31</v>
      </c>
      <c r="E178" s="152">
        <v>32179.0734</v>
      </c>
      <c r="F178" s="152">
        <v>9990.5047</v>
      </c>
      <c r="G178" s="152">
        <v>87482.2484</v>
      </c>
      <c r="H178" s="152">
        <v>90457.7476</v>
      </c>
      <c r="I178" s="152">
        <v>104209.2613</v>
      </c>
      <c r="J178" s="152">
        <v>103026.68</v>
      </c>
      <c r="K178" s="152">
        <v>108449.1767</v>
      </c>
    </row>
    <row r="179">
      <c r="A179" s="156">
        <v>1.5645456E9</v>
      </c>
      <c r="B179" s="156">
        <v>96903.459</v>
      </c>
      <c r="C179" s="156">
        <v>171222.2731</v>
      </c>
      <c r="D179" s="159">
        <v>186279.55</v>
      </c>
      <c r="E179" s="152">
        <v>32123.8257</v>
      </c>
      <c r="F179" s="152">
        <v>9991.6498</v>
      </c>
      <c r="G179" s="152">
        <v>87478.2012</v>
      </c>
      <c r="H179" s="152">
        <v>90575.5444</v>
      </c>
      <c r="I179" s="152">
        <v>104354.8267</v>
      </c>
      <c r="J179" s="152">
        <v>103081.68</v>
      </c>
      <c r="K179" s="152">
        <v>108794.9745</v>
      </c>
    </row>
    <row r="180">
      <c r="A180" s="152">
        <v>1.564632E9</v>
      </c>
      <c r="B180" s="152">
        <v>96903.459</v>
      </c>
      <c r="C180" s="152">
        <v>173468.1432</v>
      </c>
      <c r="D180" s="160">
        <v>183329.17</v>
      </c>
      <c r="E180" s="152">
        <v>32118.4098</v>
      </c>
      <c r="F180" s="152">
        <v>9999.5926</v>
      </c>
      <c r="G180" s="152">
        <v>87493.9748</v>
      </c>
      <c r="H180" s="152">
        <v>89885.7652</v>
      </c>
      <c r="I180" s="152">
        <v>104624.9418</v>
      </c>
      <c r="J180" s="152">
        <v>102941.18</v>
      </c>
      <c r="K180" s="152">
        <v>108627.2982</v>
      </c>
    </row>
    <row r="181">
      <c r="A181" s="156">
        <v>1.5647184E9</v>
      </c>
      <c r="B181" s="156">
        <v>96903.459</v>
      </c>
      <c r="C181" s="156">
        <v>174221.2145</v>
      </c>
      <c r="D181" s="159">
        <v>183361.69</v>
      </c>
      <c r="E181" s="152">
        <v>32376.2544</v>
      </c>
      <c r="F181" s="152">
        <v>10021.9028</v>
      </c>
      <c r="G181" s="152">
        <v>87527.3811</v>
      </c>
      <c r="H181" s="152">
        <v>89945.2708</v>
      </c>
      <c r="I181" s="152">
        <v>105742.362</v>
      </c>
      <c r="J181" s="152">
        <v>102866.18</v>
      </c>
      <c r="K181" s="152">
        <v>107761.339</v>
      </c>
    </row>
    <row r="182">
      <c r="A182" s="152">
        <v>1.5648048E9</v>
      </c>
      <c r="B182" s="152">
        <v>96903.459</v>
      </c>
      <c r="C182" s="152">
        <v>173783.5111</v>
      </c>
      <c r="D182" s="160">
        <v>183361.69</v>
      </c>
      <c r="E182" s="152">
        <v>32420.9969</v>
      </c>
      <c r="F182" s="152">
        <v>10038.3306</v>
      </c>
      <c r="G182" s="152">
        <v>87527.3811</v>
      </c>
      <c r="H182" s="152">
        <v>90182.8884</v>
      </c>
      <c r="I182" s="152">
        <v>105896.2145</v>
      </c>
      <c r="J182" s="152">
        <v>102680.68</v>
      </c>
      <c r="K182" s="152">
        <v>107681.2924</v>
      </c>
    </row>
    <row r="183">
      <c r="A183" s="156">
        <v>1.5650136E9</v>
      </c>
      <c r="B183" s="156">
        <v>96903.459</v>
      </c>
      <c r="C183" s="156">
        <v>173783.5111</v>
      </c>
      <c r="D183" s="159">
        <v>183157.55</v>
      </c>
      <c r="E183" s="152">
        <v>32420.9779</v>
      </c>
      <c r="F183" s="152">
        <v>10038.6271</v>
      </c>
      <c r="G183" s="152">
        <v>87334.4525</v>
      </c>
      <c r="H183" s="152">
        <v>90178.4356</v>
      </c>
      <c r="I183" s="152">
        <v>106823.828</v>
      </c>
      <c r="J183" s="152">
        <v>102680.68</v>
      </c>
      <c r="K183" s="152">
        <v>107681.2924</v>
      </c>
    </row>
    <row r="184">
      <c r="A184" s="156">
        <v>1.565064E9</v>
      </c>
      <c r="B184" s="156">
        <v>96903.459</v>
      </c>
      <c r="C184" s="156">
        <v>174955.1154</v>
      </c>
      <c r="D184" s="159">
        <v>181564.67</v>
      </c>
      <c r="E184" s="152">
        <v>32644.7714</v>
      </c>
      <c r="F184" s="152">
        <v>10054.0212</v>
      </c>
      <c r="G184" s="152">
        <v>87592.7975</v>
      </c>
      <c r="H184" s="152">
        <v>91264.1092</v>
      </c>
      <c r="I184" s="152">
        <v>107113.9526</v>
      </c>
      <c r="J184" s="152">
        <v>102316.18</v>
      </c>
      <c r="K184" s="152">
        <v>106697.5666</v>
      </c>
    </row>
    <row r="185">
      <c r="A185" s="152">
        <v>1.5651504E9</v>
      </c>
      <c r="B185" s="152">
        <v>96903.459</v>
      </c>
      <c r="C185" s="152">
        <v>175749.2011</v>
      </c>
      <c r="D185" s="160">
        <v>182942.65</v>
      </c>
      <c r="E185" s="152">
        <v>32421.549</v>
      </c>
      <c r="F185" s="152">
        <v>10049.8757</v>
      </c>
      <c r="G185" s="152">
        <v>87085.6269</v>
      </c>
      <c r="H185" s="152">
        <v>90968.2004</v>
      </c>
      <c r="I185" s="152">
        <v>107221.9544</v>
      </c>
      <c r="J185" s="152">
        <v>102455.18</v>
      </c>
      <c r="K185" s="152">
        <v>107793.9605</v>
      </c>
    </row>
    <row r="186">
      <c r="A186" s="156">
        <v>1.5652368E9</v>
      </c>
      <c r="B186" s="156">
        <v>96903.459</v>
      </c>
      <c r="C186" s="156">
        <v>176228.2015</v>
      </c>
      <c r="D186" s="159">
        <v>183002.29</v>
      </c>
      <c r="E186" s="152">
        <v>32393.7776</v>
      </c>
      <c r="F186" s="152">
        <v>10053.7281</v>
      </c>
      <c r="G186" s="152">
        <v>87606.525</v>
      </c>
      <c r="H186" s="152">
        <v>90957.6756</v>
      </c>
      <c r="I186" s="152">
        <v>107578.3966</v>
      </c>
      <c r="J186" s="152">
        <v>102487.18</v>
      </c>
      <c r="K186" s="152">
        <v>105603.6745</v>
      </c>
    </row>
    <row r="187">
      <c r="A187" s="152">
        <v>1.5653232E9</v>
      </c>
      <c r="B187" s="152">
        <v>96903.459</v>
      </c>
      <c r="C187" s="152">
        <v>176499.8781</v>
      </c>
      <c r="D187" s="160">
        <v>184573.19</v>
      </c>
      <c r="E187" s="152">
        <v>32415.9932</v>
      </c>
      <c r="F187" s="152">
        <v>10045.5209</v>
      </c>
      <c r="G187" s="152">
        <v>87702.5717</v>
      </c>
      <c r="H187" s="152">
        <v>90813.5668</v>
      </c>
      <c r="I187" s="152">
        <v>107412.4966</v>
      </c>
      <c r="J187" s="152">
        <v>102737.68</v>
      </c>
      <c r="K187" s="152">
        <v>105603.6745</v>
      </c>
    </row>
    <row r="188">
      <c r="A188" s="156">
        <v>1.5654096E9</v>
      </c>
      <c r="B188" s="156">
        <v>96903.459</v>
      </c>
      <c r="C188" s="156">
        <v>176295.9494</v>
      </c>
      <c r="D188" s="159">
        <v>184573.19</v>
      </c>
      <c r="E188" s="152">
        <v>32459.7302</v>
      </c>
      <c r="F188" s="152">
        <v>10041.9391</v>
      </c>
      <c r="G188" s="152">
        <v>87702.5717</v>
      </c>
      <c r="H188" s="152">
        <v>90925.6964</v>
      </c>
      <c r="I188" s="152">
        <v>107329.8506</v>
      </c>
      <c r="J188" s="152">
        <v>102622.18</v>
      </c>
      <c r="K188" s="152">
        <v>105603.6745</v>
      </c>
    </row>
    <row r="189">
      <c r="A189" s="152">
        <v>1.5656184E9</v>
      </c>
      <c r="B189" s="152">
        <v>96903.459</v>
      </c>
      <c r="C189" s="152">
        <v>176295.9494</v>
      </c>
      <c r="D189" s="160">
        <v>183964.63</v>
      </c>
      <c r="E189" s="152">
        <v>32518.6763</v>
      </c>
      <c r="F189" s="152">
        <v>10046.1642</v>
      </c>
      <c r="G189" s="152">
        <v>87376.7201</v>
      </c>
      <c r="H189" s="152">
        <v>90985.6068</v>
      </c>
      <c r="I189" s="152">
        <v>107329.8506</v>
      </c>
      <c r="J189" s="152">
        <v>102622.18</v>
      </c>
      <c r="K189" s="152">
        <v>105603.6745</v>
      </c>
    </row>
    <row r="190">
      <c r="A190" s="152">
        <v>1.5656688E9</v>
      </c>
      <c r="B190" s="152">
        <v>96903.459</v>
      </c>
      <c r="C190" s="152">
        <v>176122.9495</v>
      </c>
      <c r="D190" s="160">
        <v>183924.23</v>
      </c>
      <c r="E190" s="152">
        <v>32635.2381</v>
      </c>
      <c r="F190" s="152">
        <v>10056.5237</v>
      </c>
      <c r="G190" s="152">
        <v>87247.6732</v>
      </c>
      <c r="H190" s="152">
        <v>91054.8276</v>
      </c>
      <c r="I190" s="152">
        <v>108321.0649</v>
      </c>
      <c r="J190" s="152">
        <v>102498.18</v>
      </c>
      <c r="K190" s="152">
        <v>105603.6745</v>
      </c>
    </row>
    <row r="191">
      <c r="A191" s="156">
        <v>1.5657552E9</v>
      </c>
      <c r="B191" s="156">
        <v>96903.459</v>
      </c>
      <c r="C191" s="156">
        <v>175360.5356</v>
      </c>
      <c r="D191" s="159">
        <v>184942.15</v>
      </c>
      <c r="E191" s="152">
        <v>32451.2377</v>
      </c>
      <c r="F191" s="152">
        <v>10031.7573</v>
      </c>
      <c r="G191" s="152">
        <v>87991.1229</v>
      </c>
      <c r="H191" s="152">
        <v>90735.0356</v>
      </c>
      <c r="I191" s="152">
        <v>107872.0419</v>
      </c>
      <c r="J191" s="152">
        <v>102652.18</v>
      </c>
      <c r="K191" s="152">
        <v>105603.6745</v>
      </c>
    </row>
    <row r="192">
      <c r="A192" s="152">
        <v>1.5658416E9</v>
      </c>
      <c r="B192" s="152">
        <v>96903.459</v>
      </c>
      <c r="C192" s="152">
        <v>176054.3442</v>
      </c>
      <c r="D192" s="160">
        <v>183645.27</v>
      </c>
      <c r="E192" s="152">
        <v>32632.2816</v>
      </c>
      <c r="F192" s="152">
        <v>10056.8024</v>
      </c>
      <c r="G192" s="152">
        <v>87601.9855</v>
      </c>
      <c r="H192" s="152">
        <v>90451.6757</v>
      </c>
      <c r="I192" s="152">
        <v>109243.082</v>
      </c>
      <c r="J192" s="152">
        <v>102215.18</v>
      </c>
      <c r="K192" s="152">
        <v>105603.6745</v>
      </c>
    </row>
    <row r="193">
      <c r="A193" s="156">
        <v>1.565928E9</v>
      </c>
      <c r="B193" s="156">
        <v>96903.459</v>
      </c>
      <c r="C193" s="156">
        <v>176562.5718</v>
      </c>
      <c r="D193" s="159">
        <v>184331.01</v>
      </c>
      <c r="E193" s="152">
        <v>32530.5111</v>
      </c>
      <c r="F193" s="152">
        <v>10055.041</v>
      </c>
      <c r="G193" s="152">
        <v>87877.9049</v>
      </c>
      <c r="H193" s="152">
        <v>90714.7924</v>
      </c>
      <c r="I193" s="152">
        <v>109606.2868</v>
      </c>
      <c r="J193" s="152">
        <v>102359.18</v>
      </c>
      <c r="K193" s="152">
        <v>105603.6745</v>
      </c>
    </row>
    <row r="194">
      <c r="A194" s="152">
        <v>1.5660144E9</v>
      </c>
      <c r="B194" s="152">
        <v>96903.459</v>
      </c>
      <c r="C194" s="152">
        <v>177514.0621</v>
      </c>
      <c r="D194" s="160">
        <v>184331.01</v>
      </c>
      <c r="E194" s="152">
        <v>32503.6023</v>
      </c>
      <c r="F194" s="152">
        <v>10052.034</v>
      </c>
      <c r="G194" s="152">
        <v>87877.9049</v>
      </c>
      <c r="H194" s="152">
        <v>90877.9248</v>
      </c>
      <c r="I194" s="152">
        <v>109027.3497</v>
      </c>
      <c r="J194" s="152">
        <v>102414.68</v>
      </c>
      <c r="K194" s="152">
        <v>106777.6427</v>
      </c>
    </row>
    <row r="195">
      <c r="A195" s="156">
        <v>1.5662232E9</v>
      </c>
      <c r="B195" s="156">
        <v>96903.459</v>
      </c>
      <c r="C195" s="156">
        <v>177514.0621</v>
      </c>
      <c r="D195" s="159">
        <v>185075.05</v>
      </c>
      <c r="E195" s="152">
        <v>32505.4144</v>
      </c>
      <c r="F195" s="152">
        <v>10050.1647</v>
      </c>
      <c r="G195" s="152">
        <v>87934.3919</v>
      </c>
      <c r="H195" s="152">
        <v>90864.1618</v>
      </c>
      <c r="I195" s="152">
        <v>108222.1742</v>
      </c>
      <c r="J195" s="152">
        <v>102414.68</v>
      </c>
      <c r="K195" s="152">
        <v>106777.6427</v>
      </c>
    </row>
    <row r="196">
      <c r="A196" s="156">
        <v>1.5662736E9</v>
      </c>
      <c r="B196" s="156">
        <v>96903.459</v>
      </c>
      <c r="C196" s="156">
        <v>177246.6536</v>
      </c>
      <c r="D196" s="159">
        <v>185355.63</v>
      </c>
      <c r="E196" s="152">
        <v>32589.1723</v>
      </c>
      <c r="F196" s="152">
        <v>10053.8899</v>
      </c>
      <c r="G196" s="152">
        <v>87957.5855</v>
      </c>
      <c r="H196" s="152">
        <v>90947.9544</v>
      </c>
      <c r="I196" s="152">
        <v>108268.4841</v>
      </c>
      <c r="J196" s="152">
        <v>102538.18</v>
      </c>
      <c r="K196" s="152">
        <v>108758.2396</v>
      </c>
    </row>
    <row r="197">
      <c r="A197" s="152">
        <v>1.56636E9</v>
      </c>
      <c r="B197" s="152">
        <v>96903.459</v>
      </c>
      <c r="C197" s="152">
        <v>179991.1721</v>
      </c>
      <c r="D197" s="160">
        <v>185218.73</v>
      </c>
      <c r="E197" s="152">
        <v>32773.8225</v>
      </c>
      <c r="F197" s="152">
        <v>10057.9962</v>
      </c>
      <c r="G197" s="152">
        <v>87950.5234</v>
      </c>
      <c r="H197" s="152">
        <v>90821.2535</v>
      </c>
      <c r="I197" s="152">
        <v>108771.4738</v>
      </c>
      <c r="J197" s="152">
        <v>102420.18</v>
      </c>
      <c r="K197" s="152">
        <v>108091.9824</v>
      </c>
    </row>
    <row r="198">
      <c r="A198" s="156">
        <v>1.5664464E9</v>
      </c>
      <c r="B198" s="156">
        <v>96903.459</v>
      </c>
      <c r="C198" s="156">
        <v>179146.5722</v>
      </c>
      <c r="D198" s="159">
        <v>185544.11</v>
      </c>
      <c r="E198" s="152">
        <v>32709.4602</v>
      </c>
      <c r="F198" s="152">
        <v>10045.3668</v>
      </c>
      <c r="G198" s="152">
        <v>87968.1339</v>
      </c>
      <c r="H198" s="152">
        <v>90877.1152</v>
      </c>
      <c r="I198" s="152">
        <v>108367.1362</v>
      </c>
      <c r="J198" s="152">
        <v>102407.18</v>
      </c>
      <c r="K198" s="152">
        <v>108091.9824</v>
      </c>
    </row>
    <row r="199">
      <c r="A199" s="152">
        <v>1.5665328E9</v>
      </c>
      <c r="B199" s="152">
        <v>96903.459</v>
      </c>
      <c r="C199" s="152">
        <v>180059.603</v>
      </c>
      <c r="D199" s="160">
        <v>185230.61</v>
      </c>
      <c r="E199" s="152">
        <v>32799.7036</v>
      </c>
      <c r="F199" s="152">
        <v>10059.3982</v>
      </c>
      <c r="G199" s="152">
        <v>87972.9625</v>
      </c>
      <c r="H199" s="152">
        <v>90931.3578</v>
      </c>
      <c r="I199" s="152">
        <v>108100.2587</v>
      </c>
      <c r="J199" s="152">
        <v>102404.63</v>
      </c>
      <c r="K199" s="152">
        <v>108091.9824</v>
      </c>
    </row>
    <row r="200">
      <c r="A200" s="156">
        <v>1.5666192E9</v>
      </c>
      <c r="B200" s="156">
        <v>96903.459</v>
      </c>
      <c r="C200" s="156">
        <v>177685.9053</v>
      </c>
      <c r="D200" s="159">
        <v>185230.61</v>
      </c>
      <c r="E200" s="152">
        <v>32953.2083</v>
      </c>
      <c r="F200" s="152">
        <v>10076.7096</v>
      </c>
      <c r="G200" s="152">
        <v>87972.9625</v>
      </c>
      <c r="H200" s="152">
        <v>90452.4853</v>
      </c>
      <c r="I200" s="152">
        <v>109312.52</v>
      </c>
      <c r="J200" s="152">
        <v>102187.93</v>
      </c>
      <c r="K200" s="152">
        <v>108091.9824</v>
      </c>
    </row>
    <row r="201">
      <c r="A201" s="152">
        <v>1.566828E9</v>
      </c>
      <c r="B201" s="152">
        <v>96903.459</v>
      </c>
      <c r="C201" s="152">
        <v>177685.9053</v>
      </c>
      <c r="D201" s="160">
        <v>183975.71</v>
      </c>
      <c r="E201" s="152">
        <v>33155.6816</v>
      </c>
      <c r="F201" s="152">
        <v>10091.0693</v>
      </c>
      <c r="G201" s="152">
        <v>87904.3363</v>
      </c>
      <c r="H201" s="152">
        <v>90447.6278</v>
      </c>
      <c r="I201" s="152">
        <v>109312.52</v>
      </c>
      <c r="J201" s="152">
        <v>102187.93</v>
      </c>
      <c r="K201" s="152">
        <v>108091.9824</v>
      </c>
    </row>
    <row r="202">
      <c r="A202" s="152">
        <v>1.5668784E9</v>
      </c>
      <c r="B202" s="152">
        <v>96903.459</v>
      </c>
      <c r="C202" s="152">
        <v>179431.4732</v>
      </c>
      <c r="D202" s="160">
        <v>184622.83</v>
      </c>
      <c r="E202" s="152">
        <v>32976.7138</v>
      </c>
      <c r="F202" s="152">
        <v>10060.6009</v>
      </c>
      <c r="G202" s="152">
        <v>88046.8357</v>
      </c>
      <c r="H202" s="152">
        <v>90787.2508</v>
      </c>
      <c r="I202" s="152">
        <v>109095.2549</v>
      </c>
      <c r="J202" s="152">
        <v>102400.62</v>
      </c>
      <c r="K202" s="152">
        <v>108091.9824</v>
      </c>
    </row>
    <row r="203">
      <c r="A203" s="156">
        <v>1.5669648E9</v>
      </c>
      <c r="B203" s="156">
        <v>96903.459</v>
      </c>
      <c r="C203" s="156">
        <v>179932.9732</v>
      </c>
      <c r="D203" s="159">
        <v>185003.25</v>
      </c>
      <c r="E203" s="152">
        <v>33017.8122</v>
      </c>
      <c r="F203" s="152">
        <v>10070.6676</v>
      </c>
      <c r="G203" s="152">
        <v>87930.6008</v>
      </c>
      <c r="H203" s="152">
        <v>90883.592</v>
      </c>
      <c r="I203" s="152">
        <v>109756.325</v>
      </c>
      <c r="J203" s="152">
        <v>102454.2</v>
      </c>
      <c r="K203" s="152">
        <v>107459.6291</v>
      </c>
    </row>
    <row r="204">
      <c r="A204" s="152">
        <v>1.5670512E9</v>
      </c>
      <c r="B204" s="152">
        <v>96903.459</v>
      </c>
      <c r="C204" s="152">
        <v>183015.0032</v>
      </c>
      <c r="D204" s="160">
        <v>185589.87</v>
      </c>
      <c r="E204" s="152">
        <v>32949.8887</v>
      </c>
      <c r="F204" s="152">
        <v>10066.0126</v>
      </c>
      <c r="G204" s="152">
        <v>88257.3463</v>
      </c>
      <c r="H204" s="152">
        <v>90914.7612</v>
      </c>
      <c r="I204" s="152">
        <v>109553.0071</v>
      </c>
      <c r="J204" s="152">
        <v>102480.42</v>
      </c>
      <c r="K204" s="152">
        <v>107653.8499</v>
      </c>
    </row>
    <row r="205">
      <c r="A205" s="156">
        <v>1.5671376E9</v>
      </c>
      <c r="B205" s="156">
        <v>96903.459</v>
      </c>
      <c r="C205" s="156">
        <v>182608.4732</v>
      </c>
      <c r="D205" s="159">
        <v>186387.53</v>
      </c>
      <c r="E205" s="152">
        <v>32904.1378</v>
      </c>
      <c r="F205" s="152">
        <v>10056.2758</v>
      </c>
      <c r="G205" s="152">
        <v>88380.7396</v>
      </c>
      <c r="H205" s="152">
        <v>91129.7073</v>
      </c>
      <c r="I205" s="152">
        <v>109081.2016</v>
      </c>
      <c r="J205" s="152">
        <v>102697.59</v>
      </c>
      <c r="K205" s="152">
        <v>108009.4354</v>
      </c>
    </row>
    <row r="206">
      <c r="A206" s="152">
        <v>1.567224E9</v>
      </c>
      <c r="B206" s="152">
        <v>96903.459</v>
      </c>
      <c r="C206" s="152">
        <v>181334.4432</v>
      </c>
      <c r="D206" s="160">
        <v>186387.53</v>
      </c>
      <c r="E206" s="152">
        <v>32930.813</v>
      </c>
      <c r="F206" s="152">
        <v>10068.4653</v>
      </c>
      <c r="G206" s="152">
        <v>88380.7396</v>
      </c>
      <c r="H206" s="152">
        <v>91686.3004</v>
      </c>
      <c r="I206" s="152">
        <v>109101.7415</v>
      </c>
      <c r="J206" s="152">
        <v>102703.29</v>
      </c>
      <c r="K206" s="152">
        <v>108026.9483</v>
      </c>
    </row>
    <row r="207">
      <c r="A207" s="156">
        <v>1.5675192E9</v>
      </c>
      <c r="B207" s="156">
        <v>96903.459</v>
      </c>
      <c r="C207" s="156">
        <v>181334.4432</v>
      </c>
      <c r="D207" s="159">
        <v>186444.07</v>
      </c>
      <c r="E207" s="152">
        <v>32903.8816</v>
      </c>
      <c r="F207" s="152">
        <v>10069.8513</v>
      </c>
      <c r="G207" s="152">
        <v>88976.415</v>
      </c>
      <c r="H207" s="152">
        <v>91898.413</v>
      </c>
      <c r="I207" s="152">
        <v>109101.7415</v>
      </c>
      <c r="J207" s="152">
        <v>102703.29</v>
      </c>
      <c r="K207" s="152">
        <v>108026.9483</v>
      </c>
    </row>
    <row r="208">
      <c r="A208" s="156">
        <v>1.5675696E9</v>
      </c>
      <c r="B208" s="156">
        <v>96961.0741</v>
      </c>
      <c r="C208" s="156">
        <v>180162.1232</v>
      </c>
      <c r="D208" s="160">
        <v>184227.94</v>
      </c>
      <c r="E208" s="152">
        <v>32827.836</v>
      </c>
      <c r="F208" s="152">
        <v>10063.6621</v>
      </c>
      <c r="G208" s="152">
        <v>88503.2602</v>
      </c>
      <c r="H208" s="152">
        <v>91829.5979</v>
      </c>
      <c r="I208" s="152">
        <v>109708.4471</v>
      </c>
      <c r="J208" s="152">
        <v>102516.33</v>
      </c>
      <c r="K208" s="152">
        <v>105929.9495</v>
      </c>
    </row>
    <row r="209">
      <c r="A209" s="152">
        <v>1.567656E9</v>
      </c>
      <c r="B209" s="152">
        <v>97753.5383</v>
      </c>
      <c r="C209" s="152">
        <v>182002.0632</v>
      </c>
      <c r="D209" s="159">
        <v>187686.78</v>
      </c>
      <c r="E209" s="152">
        <v>32658.6799</v>
      </c>
      <c r="F209" s="152">
        <v>10046.4231</v>
      </c>
      <c r="G209" s="152">
        <v>87735.8932</v>
      </c>
      <c r="H209" s="152">
        <v>91326.8425</v>
      </c>
      <c r="I209" s="152">
        <v>109055.054</v>
      </c>
      <c r="J209" s="152">
        <v>102787.08</v>
      </c>
      <c r="K209" s="152">
        <v>106643.3234</v>
      </c>
    </row>
    <row r="210">
      <c r="A210" s="156">
        <v>1.5677424E9</v>
      </c>
      <c r="B210" s="156">
        <v>97753.5383</v>
      </c>
      <c r="C210" s="156">
        <v>182381.8632</v>
      </c>
      <c r="D210" s="160">
        <v>192016.74</v>
      </c>
      <c r="E210" s="152">
        <v>32572.6692</v>
      </c>
      <c r="F210" s="152">
        <v>10048.6367</v>
      </c>
      <c r="G210" s="152">
        <v>87463.7237</v>
      </c>
      <c r="H210" s="152">
        <v>91333.3192</v>
      </c>
      <c r="I210" s="152">
        <v>111108.513</v>
      </c>
      <c r="J210" s="152">
        <v>102996.84</v>
      </c>
      <c r="K210" s="152">
        <v>108082.622</v>
      </c>
    </row>
    <row r="211">
      <c r="A211" s="152">
        <v>1.5678288E9</v>
      </c>
      <c r="B211" s="152">
        <v>97753.5383</v>
      </c>
      <c r="C211" s="152">
        <v>179625.4132</v>
      </c>
      <c r="D211" s="159">
        <v>192016.74</v>
      </c>
      <c r="E211" s="152">
        <v>32629.5586</v>
      </c>
      <c r="F211" s="152">
        <v>10039.9778</v>
      </c>
      <c r="G211" s="152">
        <v>87463.7237</v>
      </c>
      <c r="H211" s="152">
        <v>91384.3234</v>
      </c>
      <c r="I211" s="152">
        <v>110471.7317</v>
      </c>
      <c r="J211" s="152">
        <v>104016.09</v>
      </c>
      <c r="K211" s="152">
        <v>107319.4917</v>
      </c>
    </row>
    <row r="212">
      <c r="A212" s="156">
        <v>1.5680376E9</v>
      </c>
      <c r="B212" s="156">
        <v>97753.5383</v>
      </c>
      <c r="C212" s="156">
        <v>179625.4132</v>
      </c>
      <c r="D212" s="160">
        <v>191893.08</v>
      </c>
      <c r="E212" s="152">
        <v>32617.3858</v>
      </c>
      <c r="F212" s="152">
        <v>10038.4241</v>
      </c>
      <c r="G212" s="152">
        <v>87432.7716</v>
      </c>
      <c r="H212" s="152">
        <v>91443.8282</v>
      </c>
      <c r="I212" s="152">
        <v>110791.5746</v>
      </c>
      <c r="J212" s="152">
        <v>104016.09</v>
      </c>
      <c r="K212" s="152">
        <v>107319.4917</v>
      </c>
    </row>
    <row r="213">
      <c r="A213" s="156">
        <v>1.568088E9</v>
      </c>
      <c r="B213" s="156">
        <v>97753.5383</v>
      </c>
      <c r="C213" s="156">
        <v>178711.8332</v>
      </c>
      <c r="D213" s="160">
        <v>191545.18</v>
      </c>
      <c r="E213" s="152">
        <v>32614.8461</v>
      </c>
      <c r="F213" s="152">
        <v>10043.4827</v>
      </c>
      <c r="G213" s="152">
        <v>87426.3723</v>
      </c>
      <c r="H213" s="152">
        <v>91228.4773</v>
      </c>
      <c r="I213" s="152">
        <v>110174.4277</v>
      </c>
      <c r="J213" s="152">
        <v>103453.7</v>
      </c>
      <c r="K213" s="152">
        <v>109824.8737</v>
      </c>
    </row>
    <row r="214">
      <c r="A214" s="152">
        <v>1.5681744E9</v>
      </c>
      <c r="B214" s="152">
        <v>97753.5383</v>
      </c>
      <c r="C214" s="152">
        <v>177418.1132</v>
      </c>
      <c r="D214" s="159">
        <v>190994.44</v>
      </c>
      <c r="E214" s="152">
        <v>32616.1421</v>
      </c>
      <c r="F214" s="152">
        <v>10041.6736</v>
      </c>
      <c r="G214" s="152">
        <v>87407.4876</v>
      </c>
      <c r="H214" s="152">
        <v>91202.5704</v>
      </c>
      <c r="I214" s="152">
        <v>109943.8149</v>
      </c>
      <c r="J214" s="152">
        <v>103538.05</v>
      </c>
      <c r="K214" s="152">
        <v>109824.8737</v>
      </c>
    </row>
    <row r="215">
      <c r="A215" s="156">
        <v>1.5682608E9</v>
      </c>
      <c r="B215" s="156">
        <v>97753.5383</v>
      </c>
      <c r="C215" s="156">
        <v>178849.3582</v>
      </c>
      <c r="D215" s="160">
        <v>193282.6</v>
      </c>
      <c r="E215" s="152">
        <v>32518.6891</v>
      </c>
      <c r="F215" s="152">
        <v>10040.3969</v>
      </c>
      <c r="G215" s="152">
        <v>87412.0397</v>
      </c>
      <c r="H215" s="152">
        <v>91499.2852</v>
      </c>
      <c r="I215" s="152">
        <v>111148.313</v>
      </c>
      <c r="J215" s="152">
        <v>103582.21</v>
      </c>
      <c r="K215" s="152">
        <v>109824.8737</v>
      </c>
    </row>
    <row r="216">
      <c r="A216" s="152">
        <v>1.5683472E9</v>
      </c>
      <c r="B216" s="152">
        <v>97753.5383</v>
      </c>
      <c r="C216" s="152">
        <v>179281.3482</v>
      </c>
      <c r="D216" s="159">
        <v>194329.48</v>
      </c>
      <c r="E216" s="152">
        <v>32339.861</v>
      </c>
      <c r="F216" s="152">
        <v>10027.2522</v>
      </c>
      <c r="G216" s="152">
        <v>87389.8307</v>
      </c>
      <c r="H216" s="152">
        <v>91153.5902</v>
      </c>
      <c r="I216" s="152">
        <v>111545.5939</v>
      </c>
      <c r="J216" s="152">
        <v>103770.27</v>
      </c>
      <c r="K216" s="152">
        <v>109910.161</v>
      </c>
    </row>
    <row r="217">
      <c r="A217" s="156">
        <v>1.5684336E9</v>
      </c>
      <c r="B217" s="156">
        <v>97753.5383</v>
      </c>
      <c r="C217" s="156">
        <v>180622.6082</v>
      </c>
      <c r="D217" s="160">
        <v>194329.48</v>
      </c>
      <c r="E217" s="152">
        <v>32397.3287</v>
      </c>
      <c r="F217" s="152">
        <v>10035.5168</v>
      </c>
      <c r="G217" s="152">
        <v>87389.8307</v>
      </c>
      <c r="H217" s="152">
        <v>91007.864</v>
      </c>
      <c r="I217" s="152">
        <v>111461.3511</v>
      </c>
      <c r="J217" s="152">
        <v>103587.43</v>
      </c>
      <c r="K217" s="152">
        <v>109791.5767</v>
      </c>
    </row>
    <row r="218">
      <c r="A218" s="152">
        <v>1.5686424E9</v>
      </c>
      <c r="B218" s="152">
        <v>97753.5383</v>
      </c>
      <c r="C218" s="152">
        <v>180622.6082</v>
      </c>
      <c r="D218" s="159">
        <v>193609.16</v>
      </c>
      <c r="E218" s="152">
        <v>32521.2244</v>
      </c>
      <c r="F218" s="152">
        <v>10039.8905</v>
      </c>
      <c r="G218" s="152">
        <v>87414.7862</v>
      </c>
      <c r="H218" s="152">
        <v>90935.8105</v>
      </c>
      <c r="I218" s="152">
        <v>110998.8014</v>
      </c>
      <c r="J218" s="152">
        <v>103587.43</v>
      </c>
      <c r="K218" s="152">
        <v>109791.5767</v>
      </c>
    </row>
    <row r="219">
      <c r="A219" s="152">
        <v>1.5686928E9</v>
      </c>
      <c r="B219" s="152">
        <v>97753.5383</v>
      </c>
      <c r="C219" s="152">
        <v>181223.6782</v>
      </c>
      <c r="D219" s="159">
        <v>192533.02</v>
      </c>
      <c r="E219" s="152">
        <v>32461.2922</v>
      </c>
      <c r="F219" s="152">
        <v>10039.3224</v>
      </c>
      <c r="G219" s="152">
        <v>87415.4905</v>
      </c>
      <c r="H219" s="152">
        <v>91583.4825</v>
      </c>
      <c r="I219" s="152">
        <v>110792.8286</v>
      </c>
      <c r="J219" s="152">
        <v>103559.84</v>
      </c>
      <c r="K219" s="152">
        <v>109204.8167</v>
      </c>
    </row>
    <row r="220">
      <c r="A220" s="156">
        <v>1.5687792E9</v>
      </c>
      <c r="B220" s="156">
        <v>97753.5383</v>
      </c>
      <c r="C220" s="156">
        <v>183566.3574</v>
      </c>
      <c r="D220" s="160">
        <v>193622.7</v>
      </c>
      <c r="E220" s="152">
        <v>32424.4297</v>
      </c>
      <c r="F220" s="152">
        <v>10039.6432</v>
      </c>
      <c r="G220" s="152">
        <v>87417.5348</v>
      </c>
      <c r="H220" s="152">
        <v>91011.5072</v>
      </c>
      <c r="I220" s="152">
        <v>111330.3614</v>
      </c>
      <c r="J220" s="152">
        <v>103552.94</v>
      </c>
      <c r="K220" s="152">
        <v>110514.0307</v>
      </c>
    </row>
    <row r="221">
      <c r="A221" s="152">
        <v>1.5688656E9</v>
      </c>
      <c r="B221" s="152">
        <v>97753.5383</v>
      </c>
      <c r="C221" s="152">
        <v>182517.3761</v>
      </c>
      <c r="D221" s="159">
        <v>193592.42</v>
      </c>
      <c r="E221" s="152">
        <v>32335.6792</v>
      </c>
      <c r="F221" s="152">
        <v>10031.2958</v>
      </c>
      <c r="G221" s="152">
        <v>87443.4216</v>
      </c>
      <c r="H221" s="152">
        <v>91372.5843</v>
      </c>
      <c r="I221" s="152">
        <v>111339.8582</v>
      </c>
      <c r="J221" s="152">
        <v>103543.36</v>
      </c>
      <c r="K221" s="152">
        <v>110624.4851</v>
      </c>
    </row>
    <row r="222">
      <c r="A222" s="156">
        <v>1.568952E9</v>
      </c>
      <c r="B222" s="156">
        <v>97753.5383</v>
      </c>
      <c r="C222" s="156">
        <v>181255.3353</v>
      </c>
      <c r="D222" s="160">
        <v>194258.5</v>
      </c>
      <c r="E222" s="152">
        <v>32457.4497</v>
      </c>
      <c r="F222" s="152">
        <v>10032.0255</v>
      </c>
      <c r="G222" s="152">
        <v>87419.8097</v>
      </c>
      <c r="H222" s="152">
        <v>91247.0979</v>
      </c>
      <c r="I222" s="152">
        <v>111300.5989</v>
      </c>
      <c r="J222" s="152">
        <v>103331.36</v>
      </c>
      <c r="K222" s="152">
        <v>110173.3142</v>
      </c>
    </row>
    <row r="223">
      <c r="A223" s="152">
        <v>1.5690384E9</v>
      </c>
      <c r="B223" s="152">
        <v>97753.5383</v>
      </c>
      <c r="C223" s="152">
        <v>183028.58</v>
      </c>
      <c r="D223" s="159">
        <v>194258.5</v>
      </c>
      <c r="E223" s="152">
        <v>32573.4804</v>
      </c>
      <c r="F223" s="152">
        <v>10029.7176</v>
      </c>
      <c r="G223" s="152">
        <v>87419.8097</v>
      </c>
      <c r="H223" s="152">
        <v>91462.044</v>
      </c>
      <c r="I223" s="152">
        <v>110474.0535</v>
      </c>
      <c r="J223" s="152">
        <v>103101.97</v>
      </c>
      <c r="K223" s="152">
        <v>110380.9109</v>
      </c>
    </row>
    <row r="224">
      <c r="A224" s="156">
        <v>1.5692472E9</v>
      </c>
      <c r="B224" s="156">
        <v>97753.5383</v>
      </c>
      <c r="C224" s="156">
        <v>183028.58</v>
      </c>
      <c r="D224" s="160">
        <v>191918.02</v>
      </c>
      <c r="E224" s="152">
        <v>32559.2612</v>
      </c>
      <c r="F224" s="152">
        <v>10028.6053</v>
      </c>
      <c r="G224" s="152">
        <v>87434.2053</v>
      </c>
      <c r="H224" s="152">
        <v>91458.4009</v>
      </c>
      <c r="I224" s="152">
        <v>111182.0512</v>
      </c>
      <c r="J224" s="152">
        <v>103101.97</v>
      </c>
      <c r="K224" s="152">
        <v>110380.9109</v>
      </c>
    </row>
    <row r="225">
      <c r="A225" s="156">
        <v>1.5692976E9</v>
      </c>
      <c r="B225" s="156">
        <v>97753.5383</v>
      </c>
      <c r="C225" s="156">
        <v>180839.7881</v>
      </c>
      <c r="D225" s="159">
        <v>191609.28</v>
      </c>
      <c r="E225" s="152">
        <v>32532.7233</v>
      </c>
      <c r="F225" s="152">
        <v>10025.6851</v>
      </c>
      <c r="G225" s="152">
        <v>87425.4083</v>
      </c>
      <c r="H225" s="152">
        <v>91658.7744</v>
      </c>
      <c r="I225" s="152">
        <v>111022.5091</v>
      </c>
      <c r="J225" s="152">
        <v>103608.52</v>
      </c>
      <c r="K225" s="152">
        <v>110742.2209</v>
      </c>
    </row>
    <row r="226">
      <c r="A226" s="152">
        <v>1.569384E9</v>
      </c>
      <c r="B226" s="152">
        <v>97753.5383</v>
      </c>
      <c r="C226" s="152">
        <v>176504.6349</v>
      </c>
      <c r="D226" s="160">
        <v>188547.16</v>
      </c>
      <c r="E226" s="152">
        <v>32562.0483</v>
      </c>
      <c r="F226" s="152">
        <v>10023.683</v>
      </c>
      <c r="G226" s="152">
        <v>87416.0629</v>
      </c>
      <c r="H226" s="152">
        <v>91498.4756</v>
      </c>
      <c r="I226" s="152">
        <v>109901.6449</v>
      </c>
      <c r="J226" s="152">
        <v>103849.82</v>
      </c>
      <c r="K226" s="152">
        <v>107271.671</v>
      </c>
    </row>
    <row r="227">
      <c r="A227" s="156">
        <v>1.5694704E9</v>
      </c>
      <c r="B227" s="156">
        <v>97753.5383</v>
      </c>
      <c r="C227" s="156">
        <v>177155.7192</v>
      </c>
      <c r="D227" s="159">
        <v>191048.14</v>
      </c>
      <c r="E227" s="152">
        <v>32437.4631</v>
      </c>
      <c r="F227" s="152">
        <v>10026.9063</v>
      </c>
      <c r="G227" s="152">
        <v>87423.5195</v>
      </c>
      <c r="H227" s="152">
        <v>92004.0645</v>
      </c>
      <c r="I227" s="152">
        <v>110736.4451</v>
      </c>
      <c r="J227" s="152">
        <v>103716.7</v>
      </c>
      <c r="K227" s="152">
        <v>108801.1295</v>
      </c>
    </row>
    <row r="228">
      <c r="A228" s="152">
        <v>1.5695568E9</v>
      </c>
      <c r="B228" s="152">
        <v>97753.5383</v>
      </c>
      <c r="C228" s="152">
        <v>176719.004</v>
      </c>
      <c r="D228" s="160">
        <v>190208.1</v>
      </c>
      <c r="E228" s="152">
        <v>32420.828</v>
      </c>
      <c r="F228" s="152">
        <v>10029.7634</v>
      </c>
      <c r="G228" s="152">
        <v>87434.0221</v>
      </c>
      <c r="H228" s="152">
        <v>92237.6312</v>
      </c>
      <c r="I228" s="152">
        <v>110607.1335</v>
      </c>
      <c r="J228" s="152">
        <v>103787.15</v>
      </c>
      <c r="K228" s="152">
        <v>107308.7256</v>
      </c>
    </row>
    <row r="229">
      <c r="A229" s="156">
        <v>1.5696432E9</v>
      </c>
      <c r="B229" s="156">
        <v>97753.5383</v>
      </c>
      <c r="C229" s="156">
        <v>172548.6679</v>
      </c>
      <c r="D229" s="159">
        <v>190208.1</v>
      </c>
      <c r="E229" s="152">
        <v>32399.1207</v>
      </c>
      <c r="F229" s="152">
        <v>10017.3739</v>
      </c>
      <c r="G229" s="152">
        <v>87434.0221</v>
      </c>
      <c r="H229" s="152">
        <v>92091.905</v>
      </c>
      <c r="I229" s="152">
        <v>110595.7035</v>
      </c>
      <c r="J229" s="152">
        <v>103856.8</v>
      </c>
      <c r="K229" s="152">
        <v>107441.2926</v>
      </c>
    </row>
    <row r="230">
      <c r="A230" s="152">
        <v>1.569852E9</v>
      </c>
      <c r="B230" s="152">
        <v>97753.5383</v>
      </c>
      <c r="C230" s="152">
        <v>172548.6679</v>
      </c>
      <c r="D230" s="160">
        <v>187514.1</v>
      </c>
      <c r="E230" s="152">
        <v>32390.3027</v>
      </c>
      <c r="F230" s="152">
        <v>10017.5562</v>
      </c>
      <c r="G230" s="152">
        <v>87362.6681</v>
      </c>
      <c r="H230" s="152">
        <v>92076.118</v>
      </c>
      <c r="I230" s="152">
        <v>110357.7956</v>
      </c>
      <c r="J230" s="152">
        <v>103856.8</v>
      </c>
      <c r="K230" s="152">
        <v>107441.2926</v>
      </c>
    </row>
    <row r="231">
      <c r="A231" s="152">
        <v>1.5699024E9</v>
      </c>
      <c r="B231" s="152">
        <v>97753.5383</v>
      </c>
      <c r="C231" s="152">
        <v>174132.8617</v>
      </c>
      <c r="D231" s="160">
        <v>189596.08</v>
      </c>
      <c r="E231" s="152">
        <v>32340.3518</v>
      </c>
      <c r="F231" s="152">
        <v>10028.5743</v>
      </c>
      <c r="G231" s="152">
        <v>87934.8737</v>
      </c>
      <c r="H231" s="152">
        <v>92422.6226</v>
      </c>
      <c r="I231" s="152">
        <v>110306.1219</v>
      </c>
      <c r="J231" s="152">
        <v>103958.3</v>
      </c>
      <c r="K231" s="152">
        <v>107745.5426</v>
      </c>
    </row>
    <row r="232">
      <c r="A232" s="156">
        <v>1.5699888E9</v>
      </c>
      <c r="B232" s="156">
        <v>97753.5383</v>
      </c>
      <c r="C232" s="156">
        <v>175939.8892</v>
      </c>
      <c r="D232" s="159">
        <v>188090.73</v>
      </c>
      <c r="E232" s="152">
        <v>32512.5978</v>
      </c>
      <c r="F232" s="152">
        <v>10028.1487</v>
      </c>
      <c r="G232" s="152">
        <v>87387.0171</v>
      </c>
      <c r="H232" s="152">
        <v>92143.314</v>
      </c>
      <c r="I232" s="152">
        <v>110731.8095</v>
      </c>
      <c r="J232" s="152">
        <v>104096.65</v>
      </c>
      <c r="K232" s="152">
        <v>107210.4486</v>
      </c>
    </row>
    <row r="233">
      <c r="A233" s="152">
        <v>1.5700752E9</v>
      </c>
      <c r="B233" s="152">
        <v>97753.5383</v>
      </c>
      <c r="C233" s="152">
        <v>177092.6061</v>
      </c>
      <c r="D233" s="160">
        <v>184948.01</v>
      </c>
      <c r="E233" s="152">
        <v>32574.3706</v>
      </c>
      <c r="F233" s="152">
        <v>10042.0597</v>
      </c>
      <c r="G233" s="152">
        <v>87824.9883</v>
      </c>
      <c r="H233" s="152">
        <v>91929.1774</v>
      </c>
      <c r="I233" s="152">
        <v>111470.3861</v>
      </c>
      <c r="J233" s="152">
        <v>103966.26</v>
      </c>
      <c r="K233" s="152">
        <v>106492.9418</v>
      </c>
    </row>
    <row r="234">
      <c r="A234" s="156">
        <v>1.5701616E9</v>
      </c>
      <c r="B234" s="156">
        <v>97753.5383</v>
      </c>
      <c r="C234" s="156">
        <v>180621.402</v>
      </c>
      <c r="D234" s="159">
        <v>186919.53</v>
      </c>
      <c r="E234" s="152">
        <v>32612.108</v>
      </c>
      <c r="F234" s="152">
        <v>10037.8762</v>
      </c>
      <c r="G234" s="152">
        <v>87905.5306</v>
      </c>
      <c r="H234" s="152">
        <v>91815.4301</v>
      </c>
      <c r="I234" s="152">
        <v>111689.4454</v>
      </c>
      <c r="J234" s="152">
        <v>103750.92</v>
      </c>
      <c r="K234" s="152">
        <v>106492.9418</v>
      </c>
    </row>
    <row r="235">
      <c r="A235" s="152">
        <v>1.570248E9</v>
      </c>
      <c r="B235" s="152">
        <v>97753.5383</v>
      </c>
      <c r="C235" s="152">
        <v>180154.9155</v>
      </c>
      <c r="D235" s="160">
        <v>186919.53</v>
      </c>
      <c r="E235" s="152">
        <v>32604.5006</v>
      </c>
      <c r="F235" s="152">
        <v>10029.088</v>
      </c>
      <c r="G235" s="152">
        <v>87905.5306</v>
      </c>
      <c r="H235" s="152">
        <v>91785.4752</v>
      </c>
      <c r="I235" s="152">
        <v>111525.3295</v>
      </c>
      <c r="J235" s="152">
        <v>103856.25</v>
      </c>
      <c r="K235" s="152">
        <v>106492.9418</v>
      </c>
    </row>
    <row r="236">
      <c r="A236" s="156">
        <v>1.5704568E9</v>
      </c>
      <c r="B236" s="156">
        <v>97753.5383</v>
      </c>
      <c r="C236" s="156">
        <v>180154.9155</v>
      </c>
      <c r="D236" s="159">
        <v>189593.77</v>
      </c>
      <c r="E236" s="152">
        <v>32652.9771</v>
      </c>
      <c r="F236" s="152">
        <v>10029.185</v>
      </c>
      <c r="G236" s="152">
        <v>87999.8503</v>
      </c>
      <c r="H236" s="152">
        <v>91743.3765</v>
      </c>
      <c r="I236" s="152">
        <v>111422.5329</v>
      </c>
      <c r="J236" s="152">
        <v>103856.25</v>
      </c>
      <c r="K236" s="152">
        <v>106492.9418</v>
      </c>
    </row>
    <row r="237">
      <c r="A237" s="156">
        <v>1.5705072E9</v>
      </c>
      <c r="B237" s="156">
        <v>97753.5383</v>
      </c>
      <c r="C237" s="156">
        <v>183037.4118</v>
      </c>
      <c r="D237" s="159">
        <v>189037.45</v>
      </c>
      <c r="E237" s="152">
        <v>32780.7666</v>
      </c>
      <c r="F237" s="152">
        <v>10034.3506</v>
      </c>
      <c r="G237" s="152">
        <v>88394.0583</v>
      </c>
      <c r="H237" s="152">
        <v>91839.313</v>
      </c>
      <c r="I237" s="152">
        <v>111260.1058</v>
      </c>
      <c r="J237" s="152">
        <v>103818.38</v>
      </c>
      <c r="K237" s="152">
        <v>106352.3066</v>
      </c>
    </row>
    <row r="238">
      <c r="A238" s="152">
        <v>1.5705936E9</v>
      </c>
      <c r="B238" s="152">
        <v>97753.5383</v>
      </c>
      <c r="C238" s="152">
        <v>182955.7592</v>
      </c>
      <c r="D238" s="160">
        <v>186285.13</v>
      </c>
      <c r="E238" s="152">
        <v>32825.6166</v>
      </c>
      <c r="F238" s="152">
        <v>10043.4427</v>
      </c>
      <c r="G238" s="152">
        <v>88238.1811</v>
      </c>
      <c r="H238" s="152">
        <v>91933.2254</v>
      </c>
      <c r="I238" s="152">
        <v>111804.9757</v>
      </c>
      <c r="J238" s="152">
        <v>103912.15</v>
      </c>
      <c r="K238" s="152">
        <v>104861.0699</v>
      </c>
    </row>
    <row r="239">
      <c r="A239" s="156">
        <v>1.57068E9</v>
      </c>
      <c r="B239" s="156">
        <v>97753.5383</v>
      </c>
      <c r="C239" s="156">
        <v>184448.3573</v>
      </c>
      <c r="D239" s="159">
        <v>188051.69</v>
      </c>
      <c r="E239" s="152">
        <v>32787.9715</v>
      </c>
      <c r="F239" s="152">
        <v>10041.5272</v>
      </c>
      <c r="G239" s="152">
        <v>88238.1811</v>
      </c>
      <c r="H239" s="152">
        <v>91737.3046</v>
      </c>
      <c r="I239" s="152">
        <v>111534.0832</v>
      </c>
      <c r="J239" s="152">
        <v>103836.69</v>
      </c>
      <c r="K239" s="152">
        <v>104861.0699</v>
      </c>
    </row>
    <row r="240">
      <c r="A240" s="152">
        <v>1.5707664E9</v>
      </c>
      <c r="B240" s="152">
        <v>97753.5383</v>
      </c>
      <c r="C240" s="152">
        <v>183084.6542</v>
      </c>
      <c r="D240" s="160">
        <v>189466.89</v>
      </c>
      <c r="E240" s="152">
        <v>32787.9715</v>
      </c>
      <c r="F240" s="152">
        <v>10035.4948</v>
      </c>
      <c r="G240" s="152">
        <v>88935.6942</v>
      </c>
      <c r="H240" s="152">
        <v>91700.0635</v>
      </c>
      <c r="I240" s="152">
        <v>110741.187</v>
      </c>
      <c r="J240" s="152">
        <v>104160.75</v>
      </c>
      <c r="K240" s="152">
        <v>104861.0699</v>
      </c>
    </row>
    <row r="241">
      <c r="A241" s="156">
        <v>1.5708528E9</v>
      </c>
      <c r="B241" s="156">
        <v>97753.5383</v>
      </c>
      <c r="C241" s="156">
        <v>181686.7593</v>
      </c>
      <c r="D241" s="159">
        <v>189466.89</v>
      </c>
      <c r="E241" s="152">
        <v>32664.1744</v>
      </c>
      <c r="F241" s="152">
        <v>9973.5613</v>
      </c>
      <c r="G241" s="152">
        <v>88935.6942</v>
      </c>
      <c r="H241" s="152">
        <v>91298.5068</v>
      </c>
      <c r="I241" s="152">
        <v>109992.5513</v>
      </c>
      <c r="J241" s="152">
        <v>104119.07</v>
      </c>
      <c r="K241" s="152">
        <v>104861.0699</v>
      </c>
    </row>
    <row r="242">
      <c r="A242" s="152">
        <v>1.5710616E9</v>
      </c>
      <c r="B242" s="152">
        <v>97753.5383</v>
      </c>
      <c r="C242" s="152">
        <v>181686.7593</v>
      </c>
      <c r="D242" s="160">
        <v>191838.57</v>
      </c>
      <c r="E242" s="152">
        <v>32674.3899</v>
      </c>
      <c r="F242" s="152">
        <v>9977.0735</v>
      </c>
      <c r="G242" s="152">
        <v>88841.2986</v>
      </c>
      <c r="H242" s="152">
        <v>91380.2754</v>
      </c>
      <c r="I242" s="152">
        <v>110231.4877</v>
      </c>
      <c r="J242" s="152">
        <v>104119.07</v>
      </c>
      <c r="K242" s="152">
        <v>104861.0699</v>
      </c>
    </row>
    <row r="243">
      <c r="A243" s="152">
        <v>1.571112E9</v>
      </c>
      <c r="B243" s="152">
        <v>97758.4159</v>
      </c>
      <c r="C243" s="152">
        <v>181732.3248</v>
      </c>
      <c r="D243" s="160">
        <v>191819.05</v>
      </c>
      <c r="E243" s="152">
        <v>32740.405</v>
      </c>
      <c r="F243" s="152">
        <v>9982.7659</v>
      </c>
      <c r="G243" s="152">
        <v>88844.1292</v>
      </c>
      <c r="H243" s="152">
        <v>91399.7056</v>
      </c>
      <c r="I243" s="152">
        <v>110326.5588</v>
      </c>
      <c r="J243" s="152">
        <v>104250.46</v>
      </c>
      <c r="K243" s="152">
        <v>105491.4264</v>
      </c>
    </row>
    <row r="244">
      <c r="A244" s="156">
        <v>1.5711984E9</v>
      </c>
      <c r="B244" s="156">
        <v>98117.6729</v>
      </c>
      <c r="C244" s="156">
        <v>180126.4537</v>
      </c>
      <c r="D244" s="159">
        <v>194190.73</v>
      </c>
      <c r="E244" s="152">
        <v>32669.2445</v>
      </c>
      <c r="F244" s="152">
        <v>9969.9751</v>
      </c>
      <c r="G244" s="152">
        <v>88829.6937</v>
      </c>
      <c r="H244" s="152">
        <v>91330.0808</v>
      </c>
      <c r="I244" s="152">
        <v>109641.2817</v>
      </c>
      <c r="J244" s="152">
        <v>103978.29</v>
      </c>
      <c r="K244" s="152">
        <v>107255.8734</v>
      </c>
    </row>
    <row r="245">
      <c r="A245" s="152">
        <v>1.5712848E9</v>
      </c>
      <c r="B245" s="152">
        <v>98117.6729</v>
      </c>
      <c r="C245" s="152">
        <v>177471.5322</v>
      </c>
      <c r="D245" s="160">
        <v>193722.25</v>
      </c>
      <c r="E245" s="152">
        <v>32626.0078</v>
      </c>
      <c r="F245" s="152">
        <v>9965.0853</v>
      </c>
      <c r="G245" s="152">
        <v>88803.3085</v>
      </c>
      <c r="H245" s="152">
        <v>91011.5072</v>
      </c>
      <c r="I245" s="152">
        <v>109757.423</v>
      </c>
      <c r="J245" s="152">
        <v>103895.31</v>
      </c>
      <c r="K245" s="152">
        <v>107714.4426</v>
      </c>
    </row>
    <row r="246">
      <c r="A246" s="156">
        <v>1.5713712E9</v>
      </c>
      <c r="B246" s="156">
        <v>98117.6729</v>
      </c>
      <c r="C246" s="156">
        <v>176508.278</v>
      </c>
      <c r="D246" s="159">
        <v>194220.01</v>
      </c>
      <c r="E246" s="152">
        <v>32535.5556</v>
      </c>
      <c r="F246" s="152">
        <v>9945.0643</v>
      </c>
      <c r="G246" s="152">
        <v>88770.6413</v>
      </c>
      <c r="H246" s="152">
        <v>90599.0211</v>
      </c>
      <c r="I246" s="152">
        <v>109641.3225</v>
      </c>
      <c r="J246" s="152">
        <v>103952.71</v>
      </c>
      <c r="K246" s="152">
        <v>108023.9711</v>
      </c>
    </row>
    <row r="247">
      <c r="A247" s="152">
        <v>1.5714576E9</v>
      </c>
      <c r="B247" s="152">
        <v>98117.6729</v>
      </c>
      <c r="C247" s="152">
        <v>171618.3169</v>
      </c>
      <c r="D247" s="160">
        <v>194220.01</v>
      </c>
      <c r="E247" s="152">
        <v>32520.5861</v>
      </c>
      <c r="F247" s="152">
        <v>9932.5978</v>
      </c>
      <c r="G247" s="152">
        <v>88770.6413</v>
      </c>
      <c r="H247" s="152">
        <v>90226.6097</v>
      </c>
      <c r="I247" s="152">
        <v>109758.5129</v>
      </c>
      <c r="J247" s="152">
        <v>104331.89</v>
      </c>
      <c r="K247" s="152">
        <v>108183.4332</v>
      </c>
    </row>
    <row r="248">
      <c r="A248" s="156">
        <v>1.5716664E9</v>
      </c>
      <c r="B248" s="156">
        <v>98117.6729</v>
      </c>
      <c r="C248" s="156">
        <v>171618.3169</v>
      </c>
      <c r="D248" s="159">
        <v>192404.65</v>
      </c>
      <c r="E248" s="152">
        <v>32533.1273</v>
      </c>
      <c r="F248" s="152">
        <v>9937.7485</v>
      </c>
      <c r="G248" s="152">
        <v>88024.1577</v>
      </c>
      <c r="H248" s="152">
        <v>90346.0242</v>
      </c>
      <c r="I248" s="152">
        <v>109649.2958</v>
      </c>
      <c r="J248" s="152">
        <v>104331.89</v>
      </c>
      <c r="K248" s="152">
        <v>108183.4332</v>
      </c>
    </row>
    <row r="249">
      <c r="A249" s="156">
        <v>1.5717168E9</v>
      </c>
      <c r="B249" s="156">
        <v>98117.6729</v>
      </c>
      <c r="C249" s="156">
        <v>172196.4214</v>
      </c>
      <c r="D249" s="159">
        <v>194063.85</v>
      </c>
      <c r="E249" s="152">
        <v>32599.4265</v>
      </c>
      <c r="F249" s="152">
        <v>9922.3241</v>
      </c>
      <c r="G249" s="152">
        <v>88087.4207</v>
      </c>
      <c r="H249" s="152">
        <v>90381.2414</v>
      </c>
      <c r="I249" s="152">
        <v>109443.1337</v>
      </c>
      <c r="J249" s="152">
        <v>104006.54</v>
      </c>
      <c r="K249" s="152">
        <v>109888.3274</v>
      </c>
    </row>
    <row r="250">
      <c r="A250" s="152">
        <v>1.5718032E9</v>
      </c>
      <c r="B250" s="152">
        <v>98117.6729</v>
      </c>
      <c r="C250" s="152">
        <v>170599.1544</v>
      </c>
      <c r="D250" s="160">
        <v>192560.81</v>
      </c>
      <c r="E250" s="152">
        <v>32527.2284</v>
      </c>
      <c r="F250" s="152">
        <v>9927.3356</v>
      </c>
      <c r="G250" s="152">
        <v>88677.4011</v>
      </c>
      <c r="H250" s="152">
        <v>90565.0183</v>
      </c>
      <c r="I250" s="152">
        <v>109718.581</v>
      </c>
      <c r="J250" s="152">
        <v>104380.2</v>
      </c>
      <c r="K250" s="152">
        <v>110169.6969</v>
      </c>
    </row>
    <row r="251">
      <c r="A251" s="156">
        <v>1.5718896E9</v>
      </c>
      <c r="B251" s="156">
        <v>98117.6729</v>
      </c>
      <c r="C251" s="156">
        <v>167825.511</v>
      </c>
      <c r="D251" s="159">
        <v>192921.93</v>
      </c>
      <c r="E251" s="152">
        <v>32399.6987</v>
      </c>
      <c r="F251" s="152">
        <v>9922.2842</v>
      </c>
      <c r="G251" s="152">
        <v>88427.2257</v>
      </c>
      <c r="H251" s="152">
        <v>90539.5162</v>
      </c>
      <c r="I251" s="152">
        <v>109755.4413</v>
      </c>
      <c r="J251" s="152">
        <v>104222.39</v>
      </c>
      <c r="K251" s="152">
        <v>110268.7035</v>
      </c>
    </row>
    <row r="252">
      <c r="A252" s="152">
        <v>1.571976E9</v>
      </c>
      <c r="B252" s="152">
        <v>98117.6729</v>
      </c>
      <c r="C252" s="152">
        <v>170386.4003</v>
      </c>
      <c r="D252" s="160">
        <v>194747.05</v>
      </c>
      <c r="E252" s="152">
        <v>32450.8559</v>
      </c>
      <c r="F252" s="152">
        <v>9929.5398</v>
      </c>
      <c r="G252" s="152">
        <v>88876.5596</v>
      </c>
      <c r="H252" s="152">
        <v>90769.4398</v>
      </c>
      <c r="I252" s="152">
        <v>109961.8581</v>
      </c>
      <c r="J252" s="152">
        <v>104286.56</v>
      </c>
      <c r="K252" s="152">
        <v>110241.7017</v>
      </c>
    </row>
    <row r="253">
      <c r="A253" s="156">
        <v>1.5720624E9</v>
      </c>
      <c r="B253" s="156">
        <v>98117.6729</v>
      </c>
      <c r="C253" s="156">
        <v>171405.0231</v>
      </c>
      <c r="D253" s="159">
        <v>194747.05</v>
      </c>
      <c r="E253" s="152">
        <v>32455.2537</v>
      </c>
      <c r="F253" s="152">
        <v>9923.8116</v>
      </c>
      <c r="G253" s="152">
        <v>88876.5596</v>
      </c>
      <c r="H253" s="152">
        <v>90962.9318</v>
      </c>
      <c r="I253" s="152">
        <v>109801.3735</v>
      </c>
      <c r="J253" s="152">
        <v>104265.45</v>
      </c>
      <c r="K253" s="152">
        <v>110615.7135</v>
      </c>
    </row>
    <row r="254">
      <c r="A254" s="152">
        <v>1.5722712E9</v>
      </c>
      <c r="B254" s="152">
        <v>98117.6729</v>
      </c>
      <c r="C254" s="152">
        <v>171405.0231</v>
      </c>
      <c r="D254" s="160">
        <v>196259.85</v>
      </c>
      <c r="E254" s="152">
        <v>32439.2753</v>
      </c>
      <c r="F254" s="152">
        <v>9923.9285</v>
      </c>
      <c r="G254" s="152">
        <v>88892.8358</v>
      </c>
      <c r="H254" s="152">
        <v>90928.6224</v>
      </c>
      <c r="I254" s="152">
        <v>109229.5312</v>
      </c>
      <c r="J254" s="152">
        <v>104265.45</v>
      </c>
      <c r="K254" s="152">
        <v>110615.7135</v>
      </c>
    </row>
    <row r="255">
      <c r="A255" s="152">
        <v>1.5723216E9</v>
      </c>
      <c r="B255" s="152">
        <v>98117.6729</v>
      </c>
      <c r="C255" s="152">
        <v>168654.9904</v>
      </c>
      <c r="D255" s="160">
        <v>198143.53</v>
      </c>
      <c r="E255" s="152">
        <v>32334.989</v>
      </c>
      <c r="F255" s="152">
        <v>9917.9999</v>
      </c>
      <c r="G255" s="152">
        <v>88878.4613</v>
      </c>
      <c r="H255" s="152">
        <v>90811.5469</v>
      </c>
      <c r="I255" s="152">
        <v>109287.6257</v>
      </c>
      <c r="J255" s="152">
        <v>104065.7</v>
      </c>
      <c r="K255" s="152">
        <v>112409.3082</v>
      </c>
    </row>
    <row r="256">
      <c r="A256" s="156">
        <v>1.572408E9</v>
      </c>
      <c r="B256" s="156">
        <v>98117.6729</v>
      </c>
      <c r="C256" s="156">
        <v>166694.0469</v>
      </c>
      <c r="D256" s="159">
        <v>196650.25</v>
      </c>
      <c r="E256" s="152">
        <v>32384.8688</v>
      </c>
      <c r="F256" s="152">
        <v>9918.7181</v>
      </c>
      <c r="G256" s="152">
        <v>88885.8736</v>
      </c>
      <c r="H256" s="152">
        <v>90696.9275</v>
      </c>
      <c r="I256" s="152">
        <v>109229.7484</v>
      </c>
      <c r="J256" s="152">
        <v>104048.99</v>
      </c>
      <c r="K256" s="152">
        <v>111851.4054</v>
      </c>
    </row>
    <row r="257">
      <c r="A257" s="152">
        <v>1.5724944E9</v>
      </c>
      <c r="B257" s="152">
        <v>98117.6729</v>
      </c>
      <c r="C257" s="152">
        <v>166738.6532</v>
      </c>
      <c r="D257" s="160">
        <v>197577.45</v>
      </c>
      <c r="E257" s="152">
        <v>32317.0399</v>
      </c>
      <c r="F257" s="152">
        <v>9913.8832</v>
      </c>
      <c r="G257" s="152">
        <v>88868.6978</v>
      </c>
      <c r="H257" s="152">
        <v>90369.4435</v>
      </c>
      <c r="I257" s="152">
        <v>109549.0721</v>
      </c>
      <c r="J257" s="152">
        <v>104124.53</v>
      </c>
      <c r="K257" s="152">
        <v>111898.5503</v>
      </c>
    </row>
    <row r="258">
      <c r="A258" s="156">
        <v>1.5725808E9</v>
      </c>
      <c r="B258" s="156">
        <v>98117.6729</v>
      </c>
      <c r="C258" s="156">
        <v>166754.627</v>
      </c>
      <c r="D258" s="159">
        <v>197665.29</v>
      </c>
      <c r="E258" s="152">
        <v>32454.7168</v>
      </c>
      <c r="F258" s="152">
        <v>9917.2987</v>
      </c>
      <c r="G258" s="152">
        <v>88901.9737</v>
      </c>
      <c r="H258" s="152">
        <v>90337.5138</v>
      </c>
      <c r="I258" s="152">
        <v>110331.2379</v>
      </c>
      <c r="J258" s="152">
        <v>103237.075</v>
      </c>
      <c r="K258" s="152">
        <v>111656.7736</v>
      </c>
    </row>
    <row r="259">
      <c r="A259" s="152">
        <v>1.5726672E9</v>
      </c>
      <c r="B259" s="152">
        <v>98117.6729</v>
      </c>
      <c r="C259" s="152">
        <v>167046.4331</v>
      </c>
      <c r="D259" s="160">
        <v>197665.29</v>
      </c>
      <c r="E259" s="152">
        <v>32428.0261</v>
      </c>
      <c r="F259" s="152">
        <v>9910.4725</v>
      </c>
      <c r="G259" s="152">
        <v>88901.9737</v>
      </c>
      <c r="H259" s="152">
        <v>90262.1925</v>
      </c>
      <c r="I259" s="152">
        <v>110983.248</v>
      </c>
      <c r="J259" s="152">
        <v>103335.965</v>
      </c>
      <c r="K259" s="152">
        <v>111656.7736</v>
      </c>
    </row>
    <row r="260">
      <c r="A260" s="156">
        <v>1.5728796E9</v>
      </c>
      <c r="B260" s="156">
        <v>98117.6729</v>
      </c>
      <c r="C260" s="156">
        <v>167046.4331</v>
      </c>
      <c r="D260" s="159">
        <v>199379.87</v>
      </c>
      <c r="E260" s="152">
        <v>32427.9481</v>
      </c>
      <c r="F260" s="152">
        <v>9910.3288</v>
      </c>
      <c r="G260" s="152">
        <v>89161.207</v>
      </c>
      <c r="H260" s="152">
        <v>90255.6428</v>
      </c>
      <c r="I260" s="152">
        <v>110972.7378</v>
      </c>
      <c r="J260" s="152">
        <v>103335.965</v>
      </c>
      <c r="K260" s="152">
        <v>111656.7736</v>
      </c>
    </row>
    <row r="261">
      <c r="A261" s="156">
        <v>1.57293E9</v>
      </c>
      <c r="B261" s="156">
        <v>98117.6729</v>
      </c>
      <c r="C261" s="156">
        <v>166803.5006</v>
      </c>
      <c r="D261" s="159">
        <v>200133.86</v>
      </c>
      <c r="E261" s="152">
        <v>32383.7223</v>
      </c>
      <c r="F261" s="152">
        <v>9913.2593</v>
      </c>
      <c r="G261" s="152">
        <v>89481.7621</v>
      </c>
      <c r="H261" s="152">
        <v>90567.9807</v>
      </c>
      <c r="I261" s="152">
        <v>110785.1959</v>
      </c>
      <c r="J261" s="152">
        <v>103919.085</v>
      </c>
      <c r="K261" s="152">
        <v>111656.7736</v>
      </c>
    </row>
    <row r="262">
      <c r="A262" s="152">
        <v>1.5730164E9</v>
      </c>
      <c r="B262" s="152">
        <v>98117.6729</v>
      </c>
      <c r="C262" s="152">
        <v>165547.6743</v>
      </c>
      <c r="D262" s="160">
        <v>199925.44</v>
      </c>
      <c r="E262" s="152">
        <v>32348.168</v>
      </c>
      <c r="F262" s="152">
        <v>9909.1077</v>
      </c>
      <c r="G262" s="152">
        <v>89713.7034</v>
      </c>
      <c r="H262" s="152">
        <v>91010.0841</v>
      </c>
      <c r="I262" s="152">
        <v>110275.48</v>
      </c>
      <c r="J262" s="152">
        <v>104148.235</v>
      </c>
      <c r="K262" s="152">
        <v>111656.7736</v>
      </c>
    </row>
    <row r="263">
      <c r="A263" s="156">
        <v>1.5731028E9</v>
      </c>
      <c r="B263" s="156">
        <v>98117.6729</v>
      </c>
      <c r="C263" s="156">
        <v>165403.893</v>
      </c>
      <c r="D263" s="159">
        <v>199968.35</v>
      </c>
      <c r="E263" s="152">
        <v>32377.9247</v>
      </c>
      <c r="F263" s="152">
        <v>9916.9341</v>
      </c>
      <c r="G263" s="152">
        <v>89419.4893</v>
      </c>
      <c r="H263" s="152">
        <v>91042.4231</v>
      </c>
      <c r="I263" s="152">
        <v>110985.6083</v>
      </c>
      <c r="J263" s="152">
        <v>103694.415</v>
      </c>
      <c r="K263" s="152">
        <v>111656.7736</v>
      </c>
    </row>
    <row r="264">
      <c r="A264" s="152">
        <v>1.5731892E9</v>
      </c>
      <c r="B264" s="152">
        <v>98117.6729</v>
      </c>
      <c r="C264" s="152">
        <v>169054.9538</v>
      </c>
      <c r="D264" s="160">
        <v>200630.39</v>
      </c>
      <c r="E264" s="152">
        <v>32326.3338</v>
      </c>
      <c r="F264" s="152">
        <v>9913.0455</v>
      </c>
      <c r="G264" s="152">
        <v>89848.7517</v>
      </c>
      <c r="H264" s="152">
        <v>91186.9254</v>
      </c>
      <c r="I264" s="152">
        <v>111379.6119</v>
      </c>
      <c r="J264" s="152">
        <v>103147.825</v>
      </c>
      <c r="K264" s="152">
        <v>111656.7736</v>
      </c>
    </row>
    <row r="265">
      <c r="A265" s="156">
        <v>1.5732756E9</v>
      </c>
      <c r="B265" s="156">
        <v>98117.6729</v>
      </c>
      <c r="C265" s="156">
        <v>167753.0805</v>
      </c>
      <c r="D265" s="159">
        <v>200630.39</v>
      </c>
      <c r="E265" s="152">
        <v>32352.8454</v>
      </c>
      <c r="F265" s="152">
        <v>9925.7684</v>
      </c>
      <c r="G265" s="152">
        <v>89848.7517</v>
      </c>
      <c r="H265" s="152">
        <v>91459.5559</v>
      </c>
      <c r="I265" s="152">
        <v>111686.1386</v>
      </c>
      <c r="J265" s="152">
        <v>103672.565</v>
      </c>
      <c r="K265" s="152">
        <v>112395.3329</v>
      </c>
    </row>
    <row r="266">
      <c r="A266" s="152">
        <v>1.5734844E9</v>
      </c>
      <c r="B266" s="152">
        <v>98117.6729</v>
      </c>
      <c r="C266" s="152">
        <v>167753.0805</v>
      </c>
      <c r="D266" s="160">
        <v>201096.27</v>
      </c>
      <c r="E266" s="152">
        <v>32360.5453</v>
      </c>
      <c r="F266" s="152">
        <v>9925.0569</v>
      </c>
      <c r="G266" s="152">
        <v>89729.7453</v>
      </c>
      <c r="H266" s="152">
        <v>91435.8133</v>
      </c>
      <c r="I266" s="152">
        <v>111665.9274</v>
      </c>
      <c r="J266" s="152">
        <v>103672.565</v>
      </c>
      <c r="K266" s="152">
        <v>112395.3329</v>
      </c>
    </row>
    <row r="267">
      <c r="A267" s="152">
        <v>1.5735348E9</v>
      </c>
      <c r="B267" s="152">
        <v>98407.1772</v>
      </c>
      <c r="C267" s="152">
        <v>168342.9755</v>
      </c>
      <c r="D267" s="160">
        <v>200734.6</v>
      </c>
      <c r="E267" s="152">
        <v>32391.2263</v>
      </c>
      <c r="F267" s="152">
        <v>9918.3247</v>
      </c>
      <c r="G267" s="152">
        <v>89985.8084</v>
      </c>
      <c r="H267" s="152">
        <v>91331.0184</v>
      </c>
      <c r="I267" s="152">
        <v>112127.0875</v>
      </c>
      <c r="J267" s="152">
        <v>102662.945</v>
      </c>
      <c r="K267" s="152">
        <v>112803.6925</v>
      </c>
    </row>
    <row r="268">
      <c r="A268" s="156">
        <v>1.5736212E9</v>
      </c>
      <c r="B268" s="156">
        <v>98532.1302</v>
      </c>
      <c r="C268" s="156">
        <v>167579.3955</v>
      </c>
      <c r="D268" s="159">
        <v>201133.05</v>
      </c>
      <c r="E268" s="152">
        <v>32403.4776</v>
      </c>
      <c r="F268" s="152">
        <v>9921.9221</v>
      </c>
      <c r="G268" s="152">
        <v>89919.0372</v>
      </c>
      <c r="H268" s="152">
        <v>91517.2749</v>
      </c>
      <c r="I268" s="152">
        <v>112504.6632</v>
      </c>
      <c r="J268" s="152">
        <v>103009.095</v>
      </c>
      <c r="K268" s="152">
        <v>112734.1403</v>
      </c>
    </row>
    <row r="269">
      <c r="A269" s="152">
        <v>1.5737076E9</v>
      </c>
      <c r="B269" s="152">
        <v>98532.1302</v>
      </c>
      <c r="C269" s="152">
        <v>167898.3945</v>
      </c>
      <c r="D269" s="160">
        <v>201194.35</v>
      </c>
      <c r="E269" s="152">
        <v>32405.4016</v>
      </c>
      <c r="F269" s="152">
        <v>9922.1049</v>
      </c>
      <c r="G269" s="152">
        <v>89746.787</v>
      </c>
      <c r="H269" s="152">
        <v>91537.3333</v>
      </c>
      <c r="I269" s="152">
        <v>112952.3532</v>
      </c>
      <c r="J269" s="152">
        <v>102382.055</v>
      </c>
      <c r="K269" s="152">
        <v>112440.1071</v>
      </c>
    </row>
    <row r="270">
      <c r="A270" s="156">
        <v>1.573794E9</v>
      </c>
      <c r="B270" s="156">
        <v>98532.1302</v>
      </c>
      <c r="C270" s="156">
        <v>168543.4615</v>
      </c>
      <c r="D270" s="159">
        <v>201470.2</v>
      </c>
      <c r="E270" s="152">
        <v>32442.6498</v>
      </c>
      <c r="F270" s="152">
        <v>9928.3229</v>
      </c>
      <c r="G270" s="152">
        <v>89848.3417</v>
      </c>
      <c r="H270" s="152">
        <v>91453.4156</v>
      </c>
      <c r="I270" s="152">
        <v>113216.3534</v>
      </c>
      <c r="J270" s="152">
        <v>101736.375</v>
      </c>
      <c r="K270" s="152">
        <v>112440.1071</v>
      </c>
    </row>
    <row r="271">
      <c r="A271" s="152">
        <v>1.5738804E9</v>
      </c>
      <c r="B271" s="152">
        <v>98532.1302</v>
      </c>
      <c r="C271" s="152">
        <v>169152.3907</v>
      </c>
      <c r="D271" s="160">
        <v>201470.2</v>
      </c>
      <c r="E271" s="152">
        <v>32392.6851</v>
      </c>
      <c r="F271" s="152">
        <v>9913.1975</v>
      </c>
      <c r="G271" s="152">
        <v>89848.3417</v>
      </c>
      <c r="H271" s="152">
        <v>91195.5219</v>
      </c>
      <c r="I271" s="152">
        <v>113590.3498</v>
      </c>
      <c r="J271" s="152">
        <v>101713.41</v>
      </c>
      <c r="K271" s="152">
        <v>112440.1071</v>
      </c>
    </row>
    <row r="272">
      <c r="A272" s="156">
        <v>1.5740892E9</v>
      </c>
      <c r="B272" s="156">
        <v>98532.1302</v>
      </c>
      <c r="C272" s="156">
        <v>169152.3907</v>
      </c>
      <c r="D272" s="159">
        <v>202843.32</v>
      </c>
      <c r="E272" s="152">
        <v>32404.1057</v>
      </c>
      <c r="F272" s="152">
        <v>9914.0573</v>
      </c>
      <c r="G272" s="152">
        <v>90371.9767</v>
      </c>
      <c r="H272" s="152">
        <v>91174.2354</v>
      </c>
      <c r="I272" s="152">
        <v>113728.287</v>
      </c>
      <c r="J272" s="152">
        <v>101713.41</v>
      </c>
      <c r="K272" s="152">
        <v>112440.1071</v>
      </c>
    </row>
    <row r="273">
      <c r="A273" s="156">
        <v>1.5741396E9</v>
      </c>
      <c r="B273" s="156">
        <v>98532.1302</v>
      </c>
      <c r="C273" s="156">
        <v>169748.3095</v>
      </c>
      <c r="D273" s="159">
        <v>202984.31</v>
      </c>
      <c r="E273" s="152">
        <v>32385.2976</v>
      </c>
      <c r="F273" s="152">
        <v>9910.4191</v>
      </c>
      <c r="G273" s="152">
        <v>90334.5248</v>
      </c>
      <c r="H273" s="152">
        <v>91024.4115</v>
      </c>
      <c r="I273" s="152">
        <v>114079.4913</v>
      </c>
      <c r="J273" s="152">
        <v>101833.26</v>
      </c>
      <c r="K273" s="152">
        <v>112440.1071</v>
      </c>
    </row>
    <row r="274">
      <c r="A274" s="152">
        <v>1.574226E9</v>
      </c>
      <c r="B274" s="152">
        <v>98532.1302</v>
      </c>
      <c r="C274" s="152">
        <v>168589.1543</v>
      </c>
      <c r="D274" s="160">
        <v>202929.14</v>
      </c>
      <c r="E274" s="152">
        <v>32368.4076</v>
      </c>
      <c r="F274" s="152">
        <v>9913.861</v>
      </c>
      <c r="G274" s="152">
        <v>90012.3942</v>
      </c>
      <c r="H274" s="152">
        <v>90977.3357</v>
      </c>
      <c r="I274" s="152">
        <v>112914.5594</v>
      </c>
      <c r="J274" s="152">
        <v>101759.0</v>
      </c>
      <c r="K274" s="152">
        <v>112191.7121</v>
      </c>
    </row>
    <row r="275">
      <c r="A275" s="156">
        <v>1.5743124E9</v>
      </c>
      <c r="B275" s="156">
        <v>98532.1302</v>
      </c>
      <c r="C275" s="156">
        <v>169615.8277</v>
      </c>
      <c r="D275" s="159">
        <v>202218.06</v>
      </c>
      <c r="E275" s="152">
        <v>32362.5155</v>
      </c>
      <c r="F275" s="152">
        <v>9920.1433</v>
      </c>
      <c r="G275" s="152">
        <v>90183.387</v>
      </c>
      <c r="H275" s="152">
        <v>90978.1544</v>
      </c>
      <c r="I275" s="152">
        <v>112154.339</v>
      </c>
      <c r="J275" s="152">
        <v>101766.52</v>
      </c>
      <c r="K275" s="152">
        <v>111653.7971</v>
      </c>
    </row>
    <row r="276">
      <c r="A276" s="152">
        <v>1.5743988E9</v>
      </c>
      <c r="B276" s="152">
        <v>98532.1302</v>
      </c>
      <c r="C276" s="152">
        <v>169575.7592</v>
      </c>
      <c r="D276" s="160">
        <v>201911.56</v>
      </c>
      <c r="E276" s="152">
        <v>32343.9002</v>
      </c>
      <c r="F276" s="152">
        <v>9918.3289</v>
      </c>
      <c r="G276" s="152">
        <v>90105.9719</v>
      </c>
      <c r="H276" s="152">
        <v>91078.4464</v>
      </c>
      <c r="I276" s="152">
        <v>111999.1134</v>
      </c>
      <c r="J276" s="152">
        <v>101847.575</v>
      </c>
      <c r="K276" s="152">
        <v>111664.5166</v>
      </c>
    </row>
    <row r="277">
      <c r="A277" s="156">
        <v>1.5744852E9</v>
      </c>
      <c r="B277" s="156">
        <v>98532.1302</v>
      </c>
      <c r="C277" s="156">
        <v>168369.4847</v>
      </c>
      <c r="D277" s="159">
        <v>201911.56</v>
      </c>
      <c r="E277" s="152">
        <v>32356.8313</v>
      </c>
      <c r="F277" s="152">
        <v>9926.1504</v>
      </c>
      <c r="G277" s="152">
        <v>90105.9719</v>
      </c>
      <c r="H277" s="152">
        <v>91452.1875</v>
      </c>
      <c r="I277" s="152">
        <v>111107.9984</v>
      </c>
      <c r="J277" s="152">
        <v>101658.29</v>
      </c>
      <c r="K277" s="152">
        <v>112034.0992</v>
      </c>
    </row>
    <row r="278">
      <c r="A278" s="152">
        <v>1.574694E9</v>
      </c>
      <c r="B278" s="152">
        <v>98532.1302</v>
      </c>
      <c r="C278" s="152">
        <v>168369.4847</v>
      </c>
      <c r="D278" s="160">
        <v>202334.53</v>
      </c>
      <c r="E278" s="152">
        <v>32352.5681</v>
      </c>
      <c r="F278" s="152">
        <v>9921.4859</v>
      </c>
      <c r="G278" s="152">
        <v>90093.7604</v>
      </c>
      <c r="H278" s="152">
        <v>91431.3104</v>
      </c>
      <c r="I278" s="152">
        <v>111107.9984</v>
      </c>
      <c r="J278" s="152">
        <v>101658.29</v>
      </c>
      <c r="K278" s="152">
        <v>112034.0992</v>
      </c>
    </row>
    <row r="279">
      <c r="A279" s="152">
        <v>1.5747444E9</v>
      </c>
      <c r="B279" s="152">
        <v>98532.1302</v>
      </c>
      <c r="C279" s="152">
        <v>169391.5689</v>
      </c>
      <c r="D279" s="160">
        <v>203811.86</v>
      </c>
      <c r="E279" s="152">
        <v>32351.2061</v>
      </c>
      <c r="F279" s="152">
        <v>9917.7442</v>
      </c>
      <c r="G279" s="152">
        <v>90094.306</v>
      </c>
      <c r="H279" s="152">
        <v>91530.3743</v>
      </c>
      <c r="I279" s="152">
        <v>111944.5458</v>
      </c>
      <c r="J279" s="152">
        <v>101707.76</v>
      </c>
      <c r="K279" s="152">
        <v>112034.0992</v>
      </c>
    </row>
    <row r="280">
      <c r="A280" s="156">
        <v>1.5748308E9</v>
      </c>
      <c r="B280" s="156">
        <v>98737.4459</v>
      </c>
      <c r="C280" s="156">
        <v>171129.8641</v>
      </c>
      <c r="D280" s="159">
        <v>204247.09</v>
      </c>
      <c r="E280" s="152">
        <v>32365.9533</v>
      </c>
      <c r="F280" s="152">
        <v>9917.6842</v>
      </c>
      <c r="G280" s="152">
        <v>90079.2961</v>
      </c>
      <c r="H280" s="152">
        <v>91435.4039</v>
      </c>
      <c r="I280" s="152">
        <v>111974.5249</v>
      </c>
      <c r="J280" s="152">
        <v>101665.94</v>
      </c>
      <c r="K280" s="152">
        <v>112034.0992</v>
      </c>
    </row>
    <row r="281">
      <c r="A281" s="152">
        <v>1.5749172E9</v>
      </c>
      <c r="B281" s="152">
        <v>99176.3794</v>
      </c>
      <c r="C281" s="152">
        <v>172943.4289</v>
      </c>
      <c r="D281" s="160">
        <v>205105.29</v>
      </c>
      <c r="E281" s="152">
        <v>32354.645</v>
      </c>
      <c r="F281" s="152">
        <v>9920.7212</v>
      </c>
      <c r="G281" s="152">
        <v>90069.111</v>
      </c>
      <c r="H281" s="152">
        <v>91575.8127</v>
      </c>
      <c r="I281" s="152">
        <v>112679.905</v>
      </c>
      <c r="J281" s="152">
        <v>101820.47</v>
      </c>
      <c r="K281" s="152">
        <v>112403.7773</v>
      </c>
    </row>
    <row r="282">
      <c r="A282" s="156">
        <v>1.5750396E9</v>
      </c>
      <c r="B282" s="156">
        <v>99176.3794</v>
      </c>
      <c r="C282" s="156">
        <v>172943.4289</v>
      </c>
      <c r="D282" s="159">
        <v>205105.29</v>
      </c>
      <c r="E282" s="152">
        <v>32299.7651</v>
      </c>
      <c r="F282" s="152">
        <v>9922.4405</v>
      </c>
      <c r="G282" s="152">
        <v>90065.5596</v>
      </c>
      <c r="H282" s="152">
        <v>91523.0059</v>
      </c>
      <c r="I282" s="152">
        <v>112679.905</v>
      </c>
      <c r="J282" s="152">
        <v>101820.47</v>
      </c>
      <c r="K282" s="152">
        <v>112403.7773</v>
      </c>
    </row>
    <row r="283">
      <c r="A283" s="156">
        <v>1.57509E9</v>
      </c>
      <c r="B283" s="156">
        <v>98809.5564</v>
      </c>
      <c r="C283" s="156">
        <v>176011.4486</v>
      </c>
      <c r="D283" s="159">
        <v>205105.29</v>
      </c>
      <c r="E283" s="152">
        <v>32281.8407</v>
      </c>
      <c r="F283" s="152">
        <v>9921.7368</v>
      </c>
      <c r="G283" s="152">
        <v>90065.5596</v>
      </c>
      <c r="H283" s="152">
        <v>91462.012</v>
      </c>
      <c r="I283" s="152">
        <v>112109.9567</v>
      </c>
      <c r="J283" s="152">
        <v>101802.11</v>
      </c>
      <c r="K283" s="152">
        <v>112240.5379</v>
      </c>
    </row>
    <row r="284">
      <c r="A284" s="152">
        <v>1.5752988E9</v>
      </c>
      <c r="B284" s="152">
        <v>98809.5564</v>
      </c>
      <c r="C284" s="152">
        <v>176011.4486</v>
      </c>
      <c r="D284" s="160">
        <v>204388.08</v>
      </c>
      <c r="E284" s="152">
        <v>32282.782</v>
      </c>
      <c r="F284" s="152">
        <v>9924.2964</v>
      </c>
      <c r="G284" s="152">
        <v>90026.6404</v>
      </c>
      <c r="H284" s="152">
        <v>91465.6962</v>
      </c>
      <c r="I284" s="152">
        <v>112109.9567</v>
      </c>
      <c r="J284" s="152">
        <v>101802.11</v>
      </c>
      <c r="K284" s="152">
        <v>112240.5379</v>
      </c>
    </row>
    <row r="285">
      <c r="A285" s="152">
        <v>1.5753492E9</v>
      </c>
      <c r="B285" s="152">
        <v>98908.2741</v>
      </c>
      <c r="C285" s="152">
        <v>173880.2805</v>
      </c>
      <c r="D285" s="159">
        <v>202751.37</v>
      </c>
      <c r="E285" s="152">
        <v>32347.4719</v>
      </c>
      <c r="F285" s="152">
        <v>9897.0953</v>
      </c>
      <c r="G285" s="152">
        <v>89506.7268</v>
      </c>
      <c r="H285" s="152">
        <v>90992.8912</v>
      </c>
      <c r="I285" s="152">
        <v>111555.1517</v>
      </c>
      <c r="J285" s="152">
        <v>101703.17</v>
      </c>
      <c r="K285" s="152">
        <v>111096.0391</v>
      </c>
    </row>
    <row r="286">
      <c r="A286" s="156">
        <v>1.5754356E9</v>
      </c>
      <c r="B286" s="156">
        <v>98908.2741</v>
      </c>
      <c r="C286" s="156">
        <v>170528.1066</v>
      </c>
      <c r="D286" s="160">
        <v>201470.2</v>
      </c>
      <c r="E286" s="152">
        <v>32403.7852</v>
      </c>
      <c r="F286" s="152">
        <v>9878.8329</v>
      </c>
      <c r="G286" s="152">
        <v>89524.5817</v>
      </c>
      <c r="H286" s="152">
        <v>90945.8154</v>
      </c>
      <c r="I286" s="152">
        <v>110534.4553</v>
      </c>
      <c r="J286" s="152">
        <v>101609.62</v>
      </c>
      <c r="K286" s="152">
        <v>111196.9227</v>
      </c>
    </row>
    <row r="287">
      <c r="A287" s="152">
        <v>1.575522E9</v>
      </c>
      <c r="B287" s="152">
        <v>98908.2741</v>
      </c>
      <c r="C287" s="152">
        <v>168120.6699</v>
      </c>
      <c r="D287" s="159">
        <v>202641.03</v>
      </c>
      <c r="E287" s="152">
        <v>32386.3866</v>
      </c>
      <c r="F287" s="152">
        <v>9865.2769</v>
      </c>
      <c r="G287" s="152">
        <v>89415.9368</v>
      </c>
      <c r="H287" s="152">
        <v>90939.675</v>
      </c>
      <c r="I287" s="152">
        <v>111253.8884</v>
      </c>
      <c r="J287" s="152">
        <v>101714.78</v>
      </c>
      <c r="K287" s="152">
        <v>111606.0226</v>
      </c>
    </row>
    <row r="288">
      <c r="A288" s="156">
        <v>1.5756084E9</v>
      </c>
      <c r="B288" s="156">
        <v>98908.2741</v>
      </c>
      <c r="C288" s="156">
        <v>165917.4056</v>
      </c>
      <c r="D288" s="160">
        <v>202984.31</v>
      </c>
      <c r="E288" s="152">
        <v>32402.1488</v>
      </c>
      <c r="F288" s="152">
        <v>9860.8389</v>
      </c>
      <c r="G288" s="152">
        <v>89244.9833</v>
      </c>
      <c r="H288" s="152">
        <v>90765.2898</v>
      </c>
      <c r="I288" s="152">
        <v>111416.4578</v>
      </c>
      <c r="J288" s="152">
        <v>101944.02</v>
      </c>
      <c r="K288" s="152">
        <v>111606.0226</v>
      </c>
    </row>
    <row r="289">
      <c r="A289" s="152">
        <v>1.5756948E9</v>
      </c>
      <c r="B289" s="152">
        <v>98908.2741</v>
      </c>
      <c r="C289" s="152">
        <v>166197.8001</v>
      </c>
      <c r="D289" s="159">
        <v>202984.31</v>
      </c>
      <c r="E289" s="152">
        <v>32468.9411</v>
      </c>
      <c r="F289" s="152">
        <v>9858.2815</v>
      </c>
      <c r="G289" s="152">
        <v>89244.9833</v>
      </c>
      <c r="H289" s="152">
        <v>91124.2941</v>
      </c>
      <c r="I289" s="152">
        <v>112761.5331</v>
      </c>
      <c r="J289" s="152">
        <v>101881.98</v>
      </c>
      <c r="K289" s="152">
        <v>111606.0226</v>
      </c>
    </row>
    <row r="290">
      <c r="A290" s="156">
        <v>1.5759036E9</v>
      </c>
      <c r="B290" s="156">
        <v>98908.2741</v>
      </c>
      <c r="C290" s="156">
        <v>166197.8001</v>
      </c>
      <c r="D290" s="160">
        <v>204731.36</v>
      </c>
      <c r="E290" s="152">
        <v>32467.8225</v>
      </c>
      <c r="F290" s="152">
        <v>9854.0535</v>
      </c>
      <c r="G290" s="152">
        <v>89437.0114</v>
      </c>
      <c r="H290" s="152">
        <v>91139.0309</v>
      </c>
      <c r="I290" s="152">
        <v>112996.2058</v>
      </c>
      <c r="J290" s="152">
        <v>101881.98</v>
      </c>
      <c r="K290" s="152">
        <v>111606.0226</v>
      </c>
    </row>
    <row r="291">
      <c r="A291" s="156">
        <v>1.575954E9</v>
      </c>
      <c r="B291" s="156">
        <v>98908.2741</v>
      </c>
      <c r="C291" s="156">
        <v>166921.9565</v>
      </c>
      <c r="D291" s="160">
        <v>204124.49</v>
      </c>
      <c r="E291" s="152">
        <v>32523.9616</v>
      </c>
      <c r="F291" s="152">
        <v>9854.8463</v>
      </c>
      <c r="G291" s="152">
        <v>89442.5739</v>
      </c>
      <c r="H291" s="152">
        <v>91088.6802</v>
      </c>
      <c r="I291" s="152">
        <v>112521.9275</v>
      </c>
      <c r="J291" s="152">
        <v>101947.98</v>
      </c>
      <c r="K291" s="152">
        <v>111555.9679</v>
      </c>
    </row>
    <row r="292">
      <c r="A292" s="152">
        <v>1.5760404E9</v>
      </c>
      <c r="B292" s="152">
        <v>98908.2741</v>
      </c>
      <c r="C292" s="152">
        <v>165956.175</v>
      </c>
      <c r="D292" s="159">
        <v>203909.94</v>
      </c>
      <c r="E292" s="152">
        <v>32487.1658</v>
      </c>
      <c r="F292" s="152">
        <v>9857.3951</v>
      </c>
      <c r="G292" s="152">
        <v>89356.6997</v>
      </c>
      <c r="H292" s="152">
        <v>90859.4414</v>
      </c>
      <c r="I292" s="152">
        <v>113446.7739</v>
      </c>
      <c r="J292" s="152">
        <v>101893.86</v>
      </c>
      <c r="K292" s="152">
        <v>111491.8663</v>
      </c>
    </row>
    <row r="293">
      <c r="A293" s="156">
        <v>1.5761268E9</v>
      </c>
      <c r="B293" s="156">
        <v>98908.2741</v>
      </c>
      <c r="C293" s="156">
        <v>165085.9697</v>
      </c>
      <c r="D293" s="160">
        <v>204455.51</v>
      </c>
      <c r="E293" s="152">
        <v>32517.031</v>
      </c>
      <c r="F293" s="152">
        <v>9846.3828</v>
      </c>
      <c r="G293" s="152">
        <v>88834.9586</v>
      </c>
      <c r="H293" s="152">
        <v>90530.32</v>
      </c>
      <c r="I293" s="152">
        <v>113859.2421</v>
      </c>
      <c r="J293" s="152">
        <v>102049.62</v>
      </c>
      <c r="K293" s="152">
        <v>111389.5055</v>
      </c>
    </row>
    <row r="294">
      <c r="A294" s="152">
        <v>1.5762132E9</v>
      </c>
      <c r="B294" s="152">
        <v>98908.2741</v>
      </c>
      <c r="C294" s="152">
        <v>163546.7167</v>
      </c>
      <c r="D294" s="159">
        <v>206116.74</v>
      </c>
      <c r="E294" s="152">
        <v>32338.3324</v>
      </c>
      <c r="F294" s="152">
        <v>9811.6588</v>
      </c>
      <c r="G294" s="152">
        <v>87754.7082</v>
      </c>
      <c r="H294" s="152">
        <v>90114.8247</v>
      </c>
      <c r="I294" s="152">
        <v>117059.8832</v>
      </c>
      <c r="J294" s="152">
        <v>101665.94</v>
      </c>
      <c r="K294" s="152">
        <v>113057.275</v>
      </c>
    </row>
    <row r="295">
      <c r="A295" s="156">
        <v>1.5762996E9</v>
      </c>
      <c r="B295" s="156">
        <v>98908.2741</v>
      </c>
      <c r="C295" s="156">
        <v>163428.6105</v>
      </c>
      <c r="D295" s="160">
        <v>206116.74</v>
      </c>
      <c r="E295" s="152">
        <v>32402.3328</v>
      </c>
      <c r="F295" s="152">
        <v>9825.2223</v>
      </c>
      <c r="G295" s="152">
        <v>87754.7082</v>
      </c>
      <c r="H295" s="152">
        <v>90629.3839</v>
      </c>
      <c r="I295" s="152">
        <v>116385.5967</v>
      </c>
      <c r="J295" s="152">
        <v>101625.46</v>
      </c>
      <c r="K295" s="152">
        <v>112531.7539</v>
      </c>
    </row>
    <row r="296">
      <c r="A296" s="152">
        <v>1.5765084E9</v>
      </c>
      <c r="B296" s="152">
        <v>98908.2741</v>
      </c>
      <c r="C296" s="152">
        <v>163428.6105</v>
      </c>
      <c r="D296" s="159">
        <v>206233.21</v>
      </c>
      <c r="E296" s="152">
        <v>32401.243</v>
      </c>
      <c r="F296" s="152">
        <v>9822.0246</v>
      </c>
      <c r="G296" s="152">
        <v>88300.23</v>
      </c>
      <c r="H296" s="152">
        <v>90598.273</v>
      </c>
      <c r="I296" s="152">
        <v>116385.5967</v>
      </c>
      <c r="J296" s="152">
        <v>101625.46</v>
      </c>
      <c r="K296" s="152">
        <v>112531.7539</v>
      </c>
    </row>
    <row r="297">
      <c r="A297" s="152">
        <v>1.5765588E9</v>
      </c>
      <c r="B297" s="152">
        <v>98908.2741</v>
      </c>
      <c r="C297" s="152">
        <v>162890.2706</v>
      </c>
      <c r="D297" s="159">
        <v>207569.55</v>
      </c>
      <c r="E297" s="152">
        <v>32432.7677</v>
      </c>
      <c r="F297" s="152">
        <v>9834.3908</v>
      </c>
      <c r="G297" s="152">
        <v>88400.8524</v>
      </c>
      <c r="H297" s="152">
        <v>90504.94</v>
      </c>
      <c r="I297" s="152">
        <v>118074.7597</v>
      </c>
      <c r="J297" s="152">
        <v>101826.78</v>
      </c>
      <c r="K297" s="152">
        <v>112761.9408</v>
      </c>
    </row>
    <row r="298">
      <c r="A298" s="156">
        <v>1.5766452E9</v>
      </c>
      <c r="B298" s="156">
        <v>98908.2741</v>
      </c>
      <c r="C298" s="156">
        <v>161941.5312</v>
      </c>
      <c r="D298" s="160">
        <v>207612.46</v>
      </c>
      <c r="E298" s="152">
        <v>32497.3734</v>
      </c>
      <c r="F298" s="152">
        <v>9853.704</v>
      </c>
      <c r="G298" s="152">
        <v>88754.7441</v>
      </c>
      <c r="H298" s="152">
        <v>90375.5838</v>
      </c>
      <c r="I298" s="152">
        <v>118571.7529</v>
      </c>
      <c r="J298" s="152">
        <v>101776.13</v>
      </c>
      <c r="K298" s="152">
        <v>113126.7654</v>
      </c>
    </row>
    <row r="299">
      <c r="A299" s="152">
        <v>1.5767316E9</v>
      </c>
      <c r="B299" s="152">
        <v>98908.2741</v>
      </c>
      <c r="C299" s="152">
        <v>162333.9826</v>
      </c>
      <c r="D299" s="159">
        <v>207624.72</v>
      </c>
      <c r="E299" s="152">
        <v>32552.5669</v>
      </c>
      <c r="F299" s="152">
        <v>9856.901</v>
      </c>
      <c r="G299" s="152">
        <v>88777.6072</v>
      </c>
      <c r="H299" s="152">
        <v>90670.3194</v>
      </c>
      <c r="I299" s="152">
        <v>118504.739</v>
      </c>
      <c r="J299" s="152">
        <v>101622.26</v>
      </c>
      <c r="K299" s="152">
        <v>113065.9613</v>
      </c>
    </row>
    <row r="300">
      <c r="A300" s="156">
        <v>1.576818E9</v>
      </c>
      <c r="B300" s="156">
        <v>98908.2741</v>
      </c>
      <c r="C300" s="156">
        <v>161983.2327</v>
      </c>
      <c r="D300" s="160">
        <v>209390.16</v>
      </c>
      <c r="E300" s="152">
        <v>32601.1759</v>
      </c>
      <c r="F300" s="152">
        <v>9857.6109</v>
      </c>
      <c r="G300" s="152">
        <v>89022.1459</v>
      </c>
      <c r="H300" s="152">
        <v>90606.8694</v>
      </c>
      <c r="I300" s="152">
        <v>119842.7204</v>
      </c>
      <c r="J300" s="152">
        <v>101429.04</v>
      </c>
      <c r="K300" s="152">
        <v>112766.2839</v>
      </c>
    </row>
    <row r="301">
      <c r="A301" s="152">
        <v>1.5769044E9</v>
      </c>
      <c r="B301" s="152">
        <v>98908.2741</v>
      </c>
      <c r="C301" s="152">
        <v>161167.9142</v>
      </c>
      <c r="D301" s="159">
        <v>209390.16</v>
      </c>
      <c r="E301" s="152">
        <v>32588.877</v>
      </c>
      <c r="F301" s="152">
        <v>9847.3767</v>
      </c>
      <c r="G301" s="152">
        <v>89022.1459</v>
      </c>
      <c r="H301" s="152">
        <v>90990.0257</v>
      </c>
      <c r="I301" s="152">
        <v>121138.7667</v>
      </c>
      <c r="J301" s="152">
        <v>101693.76</v>
      </c>
      <c r="K301" s="152">
        <v>113064.6714</v>
      </c>
    </row>
    <row r="302">
      <c r="A302" s="156">
        <v>1.5771132E9</v>
      </c>
      <c r="B302" s="156">
        <v>98908.2741</v>
      </c>
      <c r="C302" s="156">
        <v>161167.9142</v>
      </c>
      <c r="D302" s="160">
        <v>209285.95</v>
      </c>
      <c r="E302" s="152">
        <v>32581.9707</v>
      </c>
      <c r="F302" s="152">
        <v>9847.9079</v>
      </c>
      <c r="G302" s="152">
        <v>89105.4442</v>
      </c>
      <c r="H302" s="152">
        <v>90957.6866</v>
      </c>
      <c r="I302" s="152">
        <v>121138.7667</v>
      </c>
      <c r="J302" s="152">
        <v>101693.76</v>
      </c>
      <c r="K302" s="152">
        <v>113064.6714</v>
      </c>
    </row>
    <row r="303">
      <c r="A303" s="156">
        <v>1.5771636E9</v>
      </c>
      <c r="B303" s="156">
        <v>98908.2741</v>
      </c>
      <c r="C303" s="156">
        <v>161197.8956</v>
      </c>
      <c r="D303" s="159">
        <v>209586.32</v>
      </c>
      <c r="E303" s="152">
        <v>32610.8651</v>
      </c>
      <c r="F303" s="152">
        <v>9850.7582</v>
      </c>
      <c r="G303" s="152">
        <v>89689.9918</v>
      </c>
      <c r="H303" s="152">
        <v>90863.535</v>
      </c>
      <c r="I303" s="152">
        <v>121863.0389</v>
      </c>
      <c r="J303" s="152">
        <v>101668.43</v>
      </c>
      <c r="K303" s="152">
        <v>113785.0481</v>
      </c>
    </row>
    <row r="304">
      <c r="A304" s="152">
        <v>1.57725E9</v>
      </c>
      <c r="B304" s="152">
        <v>98845.4572</v>
      </c>
      <c r="C304" s="152">
        <v>161496.8284</v>
      </c>
      <c r="D304" s="160">
        <v>209592.45</v>
      </c>
      <c r="E304" s="152">
        <v>32610.8379</v>
      </c>
      <c r="F304" s="152">
        <v>9850.6549</v>
      </c>
      <c r="G304" s="152">
        <v>89689.9918</v>
      </c>
      <c r="H304" s="152">
        <v>90893.4179</v>
      </c>
      <c r="I304" s="152">
        <v>122507.5785</v>
      </c>
      <c r="J304" s="152">
        <v>101616.49</v>
      </c>
      <c r="K304" s="152">
        <v>113729.0881</v>
      </c>
    </row>
    <row r="305">
      <c r="A305" s="156">
        <v>1.5773724E9</v>
      </c>
      <c r="B305" s="156">
        <v>98845.4572</v>
      </c>
      <c r="C305" s="156">
        <v>161496.8284</v>
      </c>
      <c r="D305" s="159">
        <v>209592.45</v>
      </c>
      <c r="E305" s="152">
        <v>32610.8379</v>
      </c>
      <c r="F305" s="152">
        <v>9850.6549</v>
      </c>
      <c r="G305" s="152">
        <v>89345.9456</v>
      </c>
      <c r="H305" s="152">
        <v>90893.4179</v>
      </c>
      <c r="I305" s="152">
        <v>122507.5785</v>
      </c>
      <c r="J305" s="152">
        <v>101616.49</v>
      </c>
      <c r="K305" s="152">
        <v>113729.0881</v>
      </c>
    </row>
    <row r="306">
      <c r="A306" s="156">
        <v>1.5774228E9</v>
      </c>
      <c r="B306" s="156">
        <v>99369.1604</v>
      </c>
      <c r="C306" s="156">
        <v>160455.6185</v>
      </c>
      <c r="D306" s="159">
        <v>210640.68</v>
      </c>
      <c r="E306" s="152">
        <v>32568.4483</v>
      </c>
      <c r="F306" s="152">
        <v>9848.1407</v>
      </c>
      <c r="G306" s="152">
        <v>88645.3488</v>
      </c>
      <c r="H306" s="152">
        <v>90786.9856</v>
      </c>
      <c r="I306" s="152">
        <v>123073.7688</v>
      </c>
      <c r="J306" s="152">
        <v>101747.32</v>
      </c>
      <c r="K306" s="152">
        <v>116510.0049</v>
      </c>
    </row>
    <row r="307">
      <c r="A307" s="152">
        <v>1.5775092E9</v>
      </c>
      <c r="B307" s="152">
        <v>99621.7905</v>
      </c>
      <c r="C307" s="152">
        <v>159899.3658</v>
      </c>
      <c r="D307" s="160">
        <v>210640.68</v>
      </c>
      <c r="E307" s="152">
        <v>32604.3462</v>
      </c>
      <c r="F307" s="152">
        <v>9850.8398</v>
      </c>
      <c r="G307" s="152">
        <v>88645.3488</v>
      </c>
      <c r="H307" s="152">
        <v>90177.0467</v>
      </c>
      <c r="I307" s="152">
        <v>122762.4051</v>
      </c>
      <c r="J307" s="152">
        <v>101762.51</v>
      </c>
      <c r="K307" s="152">
        <v>116872.6581</v>
      </c>
    </row>
    <row r="308">
      <c r="A308" s="156">
        <v>1.577718E9</v>
      </c>
      <c r="B308" s="156">
        <v>99621.7905</v>
      </c>
      <c r="C308" s="156">
        <v>159899.3658</v>
      </c>
      <c r="D308" s="159">
        <v>210591.64</v>
      </c>
      <c r="E308" s="152">
        <v>32607.0065</v>
      </c>
      <c r="F308" s="152">
        <v>9852.1106</v>
      </c>
      <c r="G308" s="152">
        <v>88313.0564</v>
      </c>
      <c r="H308" s="152">
        <v>90132.0176</v>
      </c>
      <c r="I308" s="152">
        <v>121344.1516</v>
      </c>
      <c r="J308" s="152">
        <v>101762.51</v>
      </c>
      <c r="K308" s="152">
        <v>116872.6581</v>
      </c>
    </row>
    <row r="309">
      <c r="A309" s="156">
        <v>1.5777684E9</v>
      </c>
      <c r="B309" s="156">
        <v>99621.7905</v>
      </c>
      <c r="C309" s="156">
        <v>158074.3348</v>
      </c>
      <c r="D309" s="159">
        <v>209500.5</v>
      </c>
      <c r="E309" s="152">
        <v>32691.7616</v>
      </c>
      <c r="F309" s="152">
        <v>9854.0997</v>
      </c>
      <c r="G309" s="152">
        <v>88180.061</v>
      </c>
      <c r="H309" s="152">
        <v>89968.2756</v>
      </c>
      <c r="I309" s="152">
        <v>121415.3216</v>
      </c>
      <c r="J309" s="152">
        <v>101794.07</v>
      </c>
      <c r="K309" s="152">
        <v>116254.0881</v>
      </c>
    </row>
    <row r="310">
      <c r="A310" s="152">
        <v>1.5778548E9</v>
      </c>
      <c r="B310" s="152">
        <v>100040.7151</v>
      </c>
      <c r="C310" s="152">
        <v>159296.5473</v>
      </c>
      <c r="D310" s="160">
        <v>209978.64</v>
      </c>
      <c r="E310" s="152">
        <v>32728.7269</v>
      </c>
      <c r="F310" s="152">
        <v>9868.9859</v>
      </c>
      <c r="G310" s="152">
        <v>88180.061</v>
      </c>
      <c r="H310" s="152">
        <v>89879.8549</v>
      </c>
      <c r="I310" s="152">
        <v>122481.1855</v>
      </c>
      <c r="J310" s="152">
        <v>101831.03</v>
      </c>
      <c r="K310" s="152">
        <v>116501.3542</v>
      </c>
    </row>
    <row r="311">
      <c r="A311" s="156">
        <v>1.5779772E9</v>
      </c>
      <c r="B311" s="156">
        <v>100040.7151</v>
      </c>
      <c r="C311" s="156">
        <v>159296.5473</v>
      </c>
      <c r="D311" s="159">
        <v>209973.51</v>
      </c>
      <c r="E311" s="152">
        <v>32728.7269</v>
      </c>
      <c r="F311" s="152">
        <v>9868.9859</v>
      </c>
      <c r="G311" s="152">
        <v>87354.3918</v>
      </c>
      <c r="H311" s="152">
        <v>89879.8549</v>
      </c>
      <c r="I311" s="152">
        <v>122481.1855</v>
      </c>
      <c r="J311" s="152">
        <v>101831.03</v>
      </c>
      <c r="K311" s="152">
        <v>116501.3542</v>
      </c>
    </row>
    <row r="312">
      <c r="A312" s="156">
        <v>1.5780276E9</v>
      </c>
      <c r="B312" s="156">
        <v>100971.3908</v>
      </c>
      <c r="C312" s="156">
        <v>160608.5727</v>
      </c>
      <c r="D312" s="159">
        <v>211826.8</v>
      </c>
      <c r="E312" s="152">
        <v>32754.1473</v>
      </c>
      <c r="F312" s="152">
        <v>9857.7128</v>
      </c>
      <c r="G312" s="152">
        <v>88662.6782</v>
      </c>
      <c r="H312" s="152">
        <v>90217.1634</v>
      </c>
      <c r="I312" s="152">
        <v>125852.2844</v>
      </c>
      <c r="J312" s="152">
        <v>101908.03</v>
      </c>
      <c r="K312" s="152">
        <v>116581.6075</v>
      </c>
    </row>
    <row r="313">
      <c r="A313" s="152">
        <v>1.578114E9</v>
      </c>
      <c r="B313" s="152">
        <v>99831.9748</v>
      </c>
      <c r="C313" s="152">
        <v>160227.469</v>
      </c>
      <c r="D313" s="160">
        <v>211826.8</v>
      </c>
      <c r="E313" s="152">
        <v>32820.8919</v>
      </c>
      <c r="F313" s="152">
        <v>9853.6585</v>
      </c>
      <c r="G313" s="152">
        <v>88662.6782</v>
      </c>
      <c r="H313" s="152">
        <v>90311.3151</v>
      </c>
      <c r="I313" s="152">
        <v>125412.3508</v>
      </c>
      <c r="J313" s="152">
        <v>101873.71</v>
      </c>
      <c r="K313" s="152">
        <v>116581.6075</v>
      </c>
    </row>
    <row r="314">
      <c r="A314" s="156">
        <v>1.5783228E9</v>
      </c>
      <c r="B314" s="156">
        <v>99831.9748</v>
      </c>
      <c r="C314" s="156">
        <v>160227.469</v>
      </c>
      <c r="D314" s="159">
        <v>212517.92</v>
      </c>
      <c r="E314" s="152">
        <v>32864.2065</v>
      </c>
      <c r="F314" s="152">
        <v>9851.8805</v>
      </c>
      <c r="G314" s="152">
        <v>88156.2251</v>
      </c>
      <c r="H314" s="152">
        <v>90301.8999</v>
      </c>
      <c r="I314" s="152">
        <v>125650.5537</v>
      </c>
      <c r="J314" s="152">
        <v>101873.71</v>
      </c>
      <c r="K314" s="152">
        <v>116581.6075</v>
      </c>
    </row>
    <row r="315">
      <c r="A315" s="156">
        <v>1.5783732E9</v>
      </c>
      <c r="B315" s="156">
        <v>99831.9748</v>
      </c>
      <c r="C315" s="156">
        <v>162021.0534</v>
      </c>
      <c r="D315" s="159">
        <v>213175.06</v>
      </c>
      <c r="E315" s="152">
        <v>32795.3943</v>
      </c>
      <c r="F315" s="152">
        <v>9871.8612</v>
      </c>
      <c r="G315" s="152">
        <v>88140.3893</v>
      </c>
      <c r="H315" s="152">
        <v>90015.7608</v>
      </c>
      <c r="I315" s="152">
        <v>126400.12</v>
      </c>
      <c r="J315" s="152">
        <v>101996.47</v>
      </c>
      <c r="K315" s="152">
        <v>117266.6875</v>
      </c>
    </row>
    <row r="316">
      <c r="A316" s="152">
        <v>1.5784596E9</v>
      </c>
      <c r="B316" s="152">
        <v>99831.9748</v>
      </c>
      <c r="C316" s="152">
        <v>166910.2441</v>
      </c>
      <c r="D316" s="160">
        <v>212864.79</v>
      </c>
      <c r="E316" s="152">
        <v>32869.2215</v>
      </c>
      <c r="F316" s="152">
        <v>9868.0779</v>
      </c>
      <c r="G316" s="152">
        <v>88320.1963</v>
      </c>
      <c r="H316" s="152">
        <v>90355.9348</v>
      </c>
      <c r="I316" s="152">
        <v>126982.2444</v>
      </c>
      <c r="J316" s="152">
        <v>101920.35</v>
      </c>
      <c r="K316" s="152">
        <v>117291.6075</v>
      </c>
    </row>
    <row r="317">
      <c r="A317" s="156">
        <v>1.578546E9</v>
      </c>
      <c r="B317" s="156">
        <v>99831.9748</v>
      </c>
      <c r="C317" s="156">
        <v>167897.4107</v>
      </c>
      <c r="D317" s="159">
        <v>212665.3</v>
      </c>
      <c r="E317" s="152">
        <v>32605.0854</v>
      </c>
      <c r="F317" s="152">
        <v>9863.0857</v>
      </c>
      <c r="G317" s="152">
        <v>88378.2001</v>
      </c>
      <c r="H317" s="152">
        <v>90690.7872</v>
      </c>
      <c r="I317" s="152">
        <v>128408.6328</v>
      </c>
      <c r="J317" s="152">
        <v>102077.43</v>
      </c>
      <c r="K317" s="152">
        <v>117291.6075</v>
      </c>
    </row>
    <row r="318">
      <c r="A318" s="152">
        <v>1.5786324E9</v>
      </c>
      <c r="B318" s="152">
        <v>99831.9748</v>
      </c>
      <c r="C318" s="152">
        <v>172103.5575</v>
      </c>
      <c r="D318" s="160">
        <v>213207.32</v>
      </c>
      <c r="E318" s="152">
        <v>32485.4749</v>
      </c>
      <c r="F318" s="152">
        <v>9865.0206</v>
      </c>
      <c r="G318" s="152">
        <v>88645.7014</v>
      </c>
      <c r="H318" s="152">
        <v>90720.6701</v>
      </c>
      <c r="I318" s="152">
        <v>129212.7565</v>
      </c>
      <c r="J318" s="152">
        <v>102017.15</v>
      </c>
      <c r="K318" s="152">
        <v>117291.6075</v>
      </c>
    </row>
    <row r="319">
      <c r="A319" s="156">
        <v>1.5787188E9</v>
      </c>
      <c r="B319" s="156">
        <v>99831.9748</v>
      </c>
      <c r="C319" s="156">
        <v>174202.5188</v>
      </c>
      <c r="D319" s="159">
        <v>213207.32</v>
      </c>
      <c r="E319" s="152">
        <v>32487.0029</v>
      </c>
      <c r="F319" s="152">
        <v>9859.8695</v>
      </c>
      <c r="G319" s="152">
        <v>88645.7014</v>
      </c>
      <c r="H319" s="152">
        <v>90628.1559</v>
      </c>
      <c r="I319" s="152">
        <v>128238.0656</v>
      </c>
      <c r="J319" s="152">
        <v>101955.19</v>
      </c>
      <c r="K319" s="152">
        <v>117291.6075</v>
      </c>
    </row>
    <row r="320">
      <c r="A320" s="152">
        <v>1.5789276E9</v>
      </c>
      <c r="B320" s="152">
        <v>99831.9748</v>
      </c>
      <c r="C320" s="152">
        <v>174202.5188</v>
      </c>
      <c r="D320" s="160">
        <v>213673.92</v>
      </c>
      <c r="E320" s="152">
        <v>32476.1196</v>
      </c>
      <c r="F320" s="152">
        <v>9857.091</v>
      </c>
      <c r="G320" s="152">
        <v>89229.1592</v>
      </c>
      <c r="H320" s="152">
        <v>90664.1791</v>
      </c>
      <c r="I320" s="152">
        <v>130581.0198</v>
      </c>
      <c r="J320" s="152">
        <v>101955.19</v>
      </c>
      <c r="K320" s="152">
        <v>117291.6075</v>
      </c>
    </row>
    <row r="321">
      <c r="A321" s="152">
        <v>1.578978E9</v>
      </c>
      <c r="B321" s="152">
        <v>99831.9748</v>
      </c>
      <c r="C321" s="152">
        <v>176886.5616</v>
      </c>
      <c r="D321" s="160">
        <v>213813.56</v>
      </c>
      <c r="E321" s="152">
        <v>32387.9999</v>
      </c>
      <c r="F321" s="152">
        <v>9861.6348</v>
      </c>
      <c r="G321" s="152">
        <v>89165.7081</v>
      </c>
      <c r="H321" s="152">
        <v>90514.7645</v>
      </c>
      <c r="I321" s="152">
        <v>131757.6131</v>
      </c>
      <c r="J321" s="152">
        <v>102132.29</v>
      </c>
      <c r="K321" s="152">
        <v>117493.4082</v>
      </c>
    </row>
    <row r="322">
      <c r="A322" s="156">
        <v>1.5790644E9</v>
      </c>
      <c r="B322" s="156">
        <v>99831.9748</v>
      </c>
      <c r="C322" s="156">
        <v>178103.1374</v>
      </c>
      <c r="D322" s="159">
        <v>213864.53</v>
      </c>
      <c r="E322" s="152">
        <v>32444.6569</v>
      </c>
      <c r="F322" s="152">
        <v>9865.463</v>
      </c>
      <c r="G322" s="152">
        <v>88791.0398</v>
      </c>
      <c r="H322" s="152">
        <v>90569.6181</v>
      </c>
      <c r="I322" s="152">
        <v>131424.7093</v>
      </c>
      <c r="J322" s="152">
        <v>104556.84</v>
      </c>
      <c r="K322" s="152">
        <v>117012.8422</v>
      </c>
    </row>
    <row r="323">
      <c r="A323" s="152">
        <v>1.5791508E9</v>
      </c>
      <c r="B323" s="152">
        <v>99831.9748</v>
      </c>
      <c r="C323" s="152">
        <v>174435.9678</v>
      </c>
      <c r="D323" s="160">
        <v>214729.41</v>
      </c>
      <c r="E323" s="152">
        <v>32423.9245</v>
      </c>
      <c r="F323" s="152">
        <v>9873.1057</v>
      </c>
      <c r="G323" s="152">
        <v>88676.4199</v>
      </c>
      <c r="H323" s="152">
        <v>90368.2154</v>
      </c>
      <c r="I323" s="152">
        <v>130777.4909</v>
      </c>
      <c r="J323" s="152">
        <v>104542.74</v>
      </c>
      <c r="K323" s="152">
        <v>117342.7929</v>
      </c>
    </row>
    <row r="324">
      <c r="A324" s="156">
        <v>1.5792372E9</v>
      </c>
      <c r="B324" s="156">
        <v>99831.9748</v>
      </c>
      <c r="C324" s="156">
        <v>175858.874</v>
      </c>
      <c r="D324" s="159">
        <v>215327.14</v>
      </c>
      <c r="E324" s="152">
        <v>32345.9935</v>
      </c>
      <c r="F324" s="152">
        <v>9876.9826</v>
      </c>
      <c r="G324" s="152">
        <v>88530.7275</v>
      </c>
      <c r="H324" s="152">
        <v>90494.2968</v>
      </c>
      <c r="I324" s="152">
        <v>131535.4776</v>
      </c>
      <c r="J324" s="152">
        <v>103969.24</v>
      </c>
      <c r="K324" s="152">
        <v>118005.4321</v>
      </c>
    </row>
    <row r="325">
      <c r="A325" s="152">
        <v>1.5793236E9</v>
      </c>
      <c r="B325" s="152">
        <v>99831.9748</v>
      </c>
      <c r="C325" s="152">
        <v>174753.8877</v>
      </c>
      <c r="D325" s="160">
        <v>215327.14</v>
      </c>
      <c r="E325" s="152">
        <v>32399.4764</v>
      </c>
      <c r="F325" s="152">
        <v>9866.1894</v>
      </c>
      <c r="G325" s="152">
        <v>88530.7275</v>
      </c>
      <c r="H325" s="152">
        <v>90875.4063</v>
      </c>
      <c r="I325" s="152">
        <v>131942.7499</v>
      </c>
      <c r="J325" s="152">
        <v>104268.66</v>
      </c>
      <c r="K325" s="152">
        <v>118208.3674</v>
      </c>
    </row>
    <row r="326">
      <c r="A326" s="156">
        <v>1.5796188E9</v>
      </c>
      <c r="B326" s="156">
        <v>99831.9748</v>
      </c>
      <c r="C326" s="156">
        <v>174753.8877</v>
      </c>
      <c r="D326" s="159">
        <v>215319.72</v>
      </c>
      <c r="E326" s="152">
        <v>32438.832</v>
      </c>
      <c r="F326" s="152">
        <v>9867.493</v>
      </c>
      <c r="G326" s="152">
        <v>88768.0465</v>
      </c>
      <c r="H326" s="152">
        <v>90827.1024</v>
      </c>
      <c r="I326" s="152">
        <v>133578.5024</v>
      </c>
      <c r="J326" s="152">
        <v>104268.66</v>
      </c>
      <c r="K326" s="152">
        <v>118208.3674</v>
      </c>
    </row>
    <row r="327">
      <c r="A327" s="156">
        <v>1.5796692E9</v>
      </c>
      <c r="B327" s="156">
        <v>99944.2205</v>
      </c>
      <c r="C327" s="156">
        <v>175726.1947</v>
      </c>
      <c r="D327" s="159">
        <v>215693.48</v>
      </c>
      <c r="E327" s="152">
        <v>32508.0914</v>
      </c>
      <c r="F327" s="152">
        <v>9868.673</v>
      </c>
      <c r="G327" s="152">
        <v>88743.272</v>
      </c>
      <c r="H327" s="152">
        <v>90919.2073</v>
      </c>
      <c r="I327" s="152">
        <v>133282.4841</v>
      </c>
      <c r="J327" s="152">
        <v>104371.18</v>
      </c>
      <c r="K327" s="152">
        <v>118097.7282</v>
      </c>
    </row>
    <row r="328">
      <c r="A328" s="152">
        <v>1.5797556E9</v>
      </c>
      <c r="B328" s="152">
        <v>100230.1241</v>
      </c>
      <c r="C328" s="152">
        <v>173186.2209</v>
      </c>
      <c r="D328" s="160">
        <v>215898.01</v>
      </c>
      <c r="E328" s="152">
        <v>32516.3833</v>
      </c>
      <c r="F328" s="152">
        <v>9872.1218</v>
      </c>
      <c r="G328" s="152">
        <v>88369.0874</v>
      </c>
      <c r="H328" s="152">
        <v>90832.0147</v>
      </c>
      <c r="I328" s="152">
        <v>134537.9601</v>
      </c>
      <c r="J328" s="152">
        <v>104236.06</v>
      </c>
      <c r="K328" s="152">
        <v>118113.4225</v>
      </c>
    </row>
    <row r="329">
      <c r="A329" s="156">
        <v>1.579842E9</v>
      </c>
      <c r="B329" s="156">
        <v>100230.1241</v>
      </c>
      <c r="C329" s="156">
        <v>173315.5809</v>
      </c>
      <c r="D329" s="159">
        <v>216483.35</v>
      </c>
      <c r="E329" s="152">
        <v>32555.6272</v>
      </c>
      <c r="F329" s="152">
        <v>9863.1258</v>
      </c>
      <c r="G329" s="152">
        <v>88490.7104</v>
      </c>
      <c r="H329" s="152">
        <v>91162.7735</v>
      </c>
      <c r="I329" s="152">
        <v>135269.5636</v>
      </c>
      <c r="J329" s="152">
        <v>104495.34</v>
      </c>
      <c r="K329" s="152">
        <v>118232.0993</v>
      </c>
    </row>
    <row r="330">
      <c r="A330" s="152">
        <v>1.5799284E9</v>
      </c>
      <c r="B330" s="152">
        <v>100230.1241</v>
      </c>
      <c r="C330" s="152">
        <v>172583.2409</v>
      </c>
      <c r="D330" s="160">
        <v>216483.35</v>
      </c>
      <c r="E330" s="152">
        <v>32612.6746</v>
      </c>
      <c r="F330" s="152">
        <v>9857.4278</v>
      </c>
      <c r="G330" s="152">
        <v>88490.7104</v>
      </c>
      <c r="H330" s="152">
        <v>91410.0239</v>
      </c>
      <c r="I330" s="152">
        <v>134578.0342</v>
      </c>
      <c r="J330" s="152">
        <v>105372.74</v>
      </c>
      <c r="K330" s="152">
        <v>118162.7966</v>
      </c>
    </row>
    <row r="331">
      <c r="A331" s="156">
        <v>1.5801372E9</v>
      </c>
      <c r="B331" s="156">
        <v>100230.1241</v>
      </c>
      <c r="C331" s="156">
        <v>172583.2409</v>
      </c>
      <c r="D331" s="159">
        <v>216297.16</v>
      </c>
      <c r="E331" s="152">
        <v>32699.8005</v>
      </c>
      <c r="F331" s="152">
        <v>9858.1286</v>
      </c>
      <c r="G331" s="152">
        <v>87986.8382</v>
      </c>
      <c r="H331" s="152">
        <v>91414.9362</v>
      </c>
      <c r="I331" s="152">
        <v>131610.7214</v>
      </c>
      <c r="J331" s="152">
        <v>105372.74</v>
      </c>
      <c r="K331" s="152">
        <v>118162.7966</v>
      </c>
    </row>
    <row r="332">
      <c r="A332" s="156">
        <v>1.5801876E9</v>
      </c>
      <c r="B332" s="156">
        <v>100230.1241</v>
      </c>
      <c r="C332" s="156">
        <v>172185.9209</v>
      </c>
      <c r="D332" s="159">
        <v>215833.48</v>
      </c>
      <c r="E332" s="152">
        <v>32673.0545</v>
      </c>
      <c r="F332" s="152">
        <v>9866.2538</v>
      </c>
      <c r="G332" s="152">
        <v>88138.4836</v>
      </c>
      <c r="H332" s="152">
        <v>91457.5091</v>
      </c>
      <c r="I332" s="152">
        <v>131359.3428</v>
      </c>
      <c r="J332" s="152">
        <v>105925.79</v>
      </c>
      <c r="K332" s="152">
        <v>118115.4566</v>
      </c>
    </row>
    <row r="333">
      <c r="A333" s="152">
        <v>1.580274E9</v>
      </c>
      <c r="B333" s="152">
        <v>100230.1241</v>
      </c>
      <c r="C333" s="152">
        <v>172656.8309</v>
      </c>
      <c r="D333" s="160">
        <v>215986.28</v>
      </c>
      <c r="E333" s="152">
        <v>32638.9972</v>
      </c>
      <c r="F333" s="152">
        <v>9860.736</v>
      </c>
      <c r="G333" s="152">
        <v>88181.0379</v>
      </c>
      <c r="H333" s="152">
        <v>91434.5852</v>
      </c>
      <c r="I333" s="152">
        <v>134373.2255</v>
      </c>
      <c r="J333" s="152">
        <v>105494.61</v>
      </c>
      <c r="K333" s="152">
        <v>121129.1448</v>
      </c>
    </row>
    <row r="334">
      <c r="A334" s="156">
        <v>1.5803604E9</v>
      </c>
      <c r="B334" s="156">
        <v>100230.1241</v>
      </c>
      <c r="C334" s="156">
        <v>171311.5809</v>
      </c>
      <c r="D334" s="159">
        <v>216693.19</v>
      </c>
      <c r="E334" s="152">
        <v>32691.1098</v>
      </c>
      <c r="F334" s="152">
        <v>9862.0978</v>
      </c>
      <c r="G334" s="152">
        <v>87988.0722</v>
      </c>
      <c r="H334" s="152">
        <v>91502.9475</v>
      </c>
      <c r="I334" s="152">
        <v>134592.008</v>
      </c>
      <c r="J334" s="152">
        <v>106101.89</v>
      </c>
      <c r="K334" s="152">
        <v>122478.7906</v>
      </c>
    </row>
    <row r="335">
      <c r="A335" s="152">
        <v>1.5804468E9</v>
      </c>
      <c r="B335" s="152">
        <v>100230.1241</v>
      </c>
      <c r="C335" s="152">
        <v>174648.5709</v>
      </c>
      <c r="D335" s="160">
        <v>217029.37</v>
      </c>
      <c r="E335" s="152">
        <v>32732.0464</v>
      </c>
      <c r="F335" s="152">
        <v>9878.7726</v>
      </c>
      <c r="G335" s="152">
        <v>88111.2694</v>
      </c>
      <c r="H335" s="152">
        <v>91380.5504</v>
      </c>
      <c r="I335" s="152">
        <v>136709.9174</v>
      </c>
      <c r="J335" s="152">
        <v>105288.05</v>
      </c>
      <c r="K335" s="152">
        <v>124230.7244</v>
      </c>
    </row>
    <row r="336">
      <c r="A336" s="156">
        <v>1.5805332E9</v>
      </c>
      <c r="B336" s="156">
        <v>100230.1241</v>
      </c>
      <c r="C336" s="156">
        <v>171653.9009</v>
      </c>
      <c r="D336" s="159">
        <v>217029.37</v>
      </c>
      <c r="E336" s="152">
        <v>32821.3527</v>
      </c>
      <c r="F336" s="152">
        <v>9899.2439</v>
      </c>
      <c r="G336" s="152">
        <v>88111.2694</v>
      </c>
      <c r="H336" s="152">
        <v>90842.6579</v>
      </c>
      <c r="I336" s="152">
        <v>133437.5778</v>
      </c>
      <c r="J336" s="152">
        <v>105914.39</v>
      </c>
      <c r="K336" s="152">
        <v>124230.7244</v>
      </c>
    </row>
    <row r="337">
      <c r="A337" s="152">
        <v>1.580742E9</v>
      </c>
      <c r="B337" s="152">
        <v>100230.1241</v>
      </c>
      <c r="C337" s="152">
        <v>171653.9009</v>
      </c>
      <c r="D337" s="160">
        <v>216071.28</v>
      </c>
      <c r="E337" s="152">
        <v>32813.4067</v>
      </c>
      <c r="F337" s="152">
        <v>9896.7421</v>
      </c>
      <c r="G337" s="152">
        <v>88484.8075</v>
      </c>
      <c r="H337" s="152">
        <v>90886.4589</v>
      </c>
      <c r="I337" s="152">
        <v>133437.5778</v>
      </c>
      <c r="J337" s="152">
        <v>105914.39</v>
      </c>
      <c r="K337" s="152">
        <v>124230.7244</v>
      </c>
    </row>
    <row r="338">
      <c r="A338" s="152">
        <v>1.5807924E9</v>
      </c>
      <c r="B338" s="152">
        <v>100230.1241</v>
      </c>
      <c r="C338" s="152">
        <v>173145.6409</v>
      </c>
      <c r="D338" s="159">
        <v>216720.81</v>
      </c>
      <c r="E338" s="152">
        <v>32783.973</v>
      </c>
      <c r="F338" s="152">
        <v>9884.0944</v>
      </c>
      <c r="G338" s="152">
        <v>88751.3246</v>
      </c>
      <c r="H338" s="152">
        <v>91105.4638</v>
      </c>
      <c r="I338" s="152">
        <v>138982.8886</v>
      </c>
      <c r="J338" s="152">
        <v>106185.63</v>
      </c>
      <c r="K338" s="152">
        <v>124100.4454</v>
      </c>
    </row>
    <row r="339">
      <c r="A339" s="156">
        <v>1.5808788E9</v>
      </c>
      <c r="B339" s="156">
        <v>100230.1241</v>
      </c>
      <c r="C339" s="156">
        <v>174880.9159</v>
      </c>
      <c r="D339" s="160">
        <v>217662.97</v>
      </c>
      <c r="E339" s="152">
        <v>32649.8259</v>
      </c>
      <c r="F339" s="152">
        <v>9881.9083</v>
      </c>
      <c r="G339" s="152">
        <v>88461.0239</v>
      </c>
      <c r="H339" s="152">
        <v>91250.3755</v>
      </c>
      <c r="I339" s="152">
        <v>145658.6747</v>
      </c>
      <c r="J339" s="152">
        <v>105929.17</v>
      </c>
      <c r="K339" s="152">
        <v>126324.8908</v>
      </c>
    </row>
    <row r="340">
      <c r="A340" s="152">
        <v>1.5809652E9</v>
      </c>
      <c r="B340" s="152">
        <v>100230.1241</v>
      </c>
      <c r="C340" s="152">
        <v>165739.6359</v>
      </c>
      <c r="D340" s="159">
        <v>218968.18</v>
      </c>
      <c r="E340" s="152">
        <v>32595.8104</v>
      </c>
      <c r="F340" s="152">
        <v>9871.5568</v>
      </c>
      <c r="G340" s="152">
        <v>88345.7492</v>
      </c>
      <c r="H340" s="152">
        <v>91614.2921</v>
      </c>
      <c r="I340" s="152">
        <v>144989.7535</v>
      </c>
      <c r="J340" s="152">
        <v>106270.49</v>
      </c>
      <c r="K340" s="152">
        <v>125993.5885</v>
      </c>
    </row>
    <row r="341">
      <c r="A341" s="156">
        <v>1.5810516E9</v>
      </c>
      <c r="B341" s="156">
        <v>100230.1241</v>
      </c>
      <c r="C341" s="156">
        <v>164828.9209</v>
      </c>
      <c r="D341" s="160">
        <v>220011.12</v>
      </c>
      <c r="E341" s="152">
        <v>32582.2935</v>
      </c>
      <c r="F341" s="152">
        <v>9877.8281</v>
      </c>
      <c r="G341" s="152">
        <v>88499.63</v>
      </c>
      <c r="H341" s="152">
        <v>91773.5312</v>
      </c>
      <c r="I341" s="152">
        <v>145254.0483</v>
      </c>
      <c r="J341" s="152">
        <v>106193.93</v>
      </c>
      <c r="K341" s="152">
        <v>126544.8314</v>
      </c>
    </row>
    <row r="342">
      <c r="A342" s="152">
        <v>1.581138E9</v>
      </c>
      <c r="B342" s="152">
        <v>100230.1241</v>
      </c>
      <c r="C342" s="152">
        <v>166466.6609</v>
      </c>
      <c r="D342" s="159">
        <v>220011.12</v>
      </c>
      <c r="E342" s="152">
        <v>32660.2059</v>
      </c>
      <c r="F342" s="152">
        <v>9883.0699</v>
      </c>
      <c r="G342" s="152">
        <v>88499.63</v>
      </c>
      <c r="H342" s="152">
        <v>92055.9861</v>
      </c>
      <c r="I342" s="152">
        <v>146018.4906</v>
      </c>
      <c r="J342" s="152">
        <v>106770.38</v>
      </c>
      <c r="K342" s="152">
        <v>127628.4108</v>
      </c>
    </row>
    <row r="343">
      <c r="A343" s="156">
        <v>1.5813468E9</v>
      </c>
      <c r="B343" s="156">
        <v>100230.1241</v>
      </c>
      <c r="C343" s="156">
        <v>166466.6609</v>
      </c>
      <c r="D343" s="160">
        <v>219942.26</v>
      </c>
      <c r="E343" s="152">
        <v>32636.6335</v>
      </c>
      <c r="F343" s="152">
        <v>9883.6953</v>
      </c>
      <c r="G343" s="152">
        <v>88504.1111</v>
      </c>
      <c r="H343" s="152">
        <v>92031.8342</v>
      </c>
      <c r="I343" s="152">
        <v>146018.4906</v>
      </c>
      <c r="J343" s="152">
        <v>106770.38</v>
      </c>
      <c r="K343" s="152">
        <v>127628.4108</v>
      </c>
    </row>
    <row r="344">
      <c r="A344" s="156">
        <v>1.5813972E9</v>
      </c>
      <c r="B344" s="156">
        <v>100230.1241</v>
      </c>
      <c r="C344" s="156">
        <v>171349.8609</v>
      </c>
      <c r="D344" s="160">
        <v>221394.86</v>
      </c>
      <c r="E344" s="152">
        <v>32641.1065</v>
      </c>
      <c r="F344" s="152">
        <v>9876.3371</v>
      </c>
      <c r="G344" s="152">
        <v>88496.7726</v>
      </c>
      <c r="H344" s="152">
        <v>92350.7217</v>
      </c>
      <c r="I344" s="152">
        <v>146059.589</v>
      </c>
      <c r="J344" s="152">
        <v>107335.02</v>
      </c>
      <c r="K344" s="152">
        <v>132354.9438</v>
      </c>
    </row>
    <row r="345">
      <c r="A345" s="152">
        <v>1.5814836E9</v>
      </c>
      <c r="B345" s="152">
        <v>100230.1241</v>
      </c>
      <c r="C345" s="152">
        <v>173748.7109</v>
      </c>
      <c r="D345" s="159">
        <v>221225.43</v>
      </c>
      <c r="E345" s="152">
        <v>32646.544</v>
      </c>
      <c r="F345" s="152">
        <v>9870.3635</v>
      </c>
      <c r="G345" s="152">
        <v>88486.8212</v>
      </c>
      <c r="H345" s="152">
        <v>92278.6752</v>
      </c>
      <c r="I345" s="152">
        <v>145770.2586</v>
      </c>
      <c r="J345" s="152">
        <v>106561.03</v>
      </c>
      <c r="K345" s="152">
        <v>129961.7112</v>
      </c>
    </row>
    <row r="346">
      <c r="A346" s="156">
        <v>1.58157E9</v>
      </c>
      <c r="B346" s="156">
        <v>100230.1241</v>
      </c>
      <c r="C346" s="156">
        <v>169974.5509</v>
      </c>
      <c r="D346" s="160">
        <v>221944.52</v>
      </c>
      <c r="E346" s="152">
        <v>32683.2063</v>
      </c>
      <c r="F346" s="152">
        <v>9863.3055</v>
      </c>
      <c r="G346" s="152">
        <v>88493.4224</v>
      </c>
      <c r="H346" s="152">
        <v>92635.2234</v>
      </c>
      <c r="I346" s="152">
        <v>145400.084</v>
      </c>
      <c r="J346" s="152">
        <v>107039.4</v>
      </c>
      <c r="K346" s="152">
        <v>130614.5384</v>
      </c>
    </row>
    <row r="347">
      <c r="A347" s="152">
        <v>1.5816564E9</v>
      </c>
      <c r="B347" s="152">
        <v>100230.1241</v>
      </c>
      <c r="C347" s="152">
        <v>169128.5809</v>
      </c>
      <c r="D347" s="159">
        <v>222273.57</v>
      </c>
      <c r="E347" s="152">
        <v>32692.4319</v>
      </c>
      <c r="F347" s="152">
        <v>9851.2865</v>
      </c>
      <c r="G347" s="152">
        <v>88506.5464</v>
      </c>
      <c r="H347" s="152">
        <v>92913.9942</v>
      </c>
      <c r="I347" s="152">
        <v>145800.8279</v>
      </c>
      <c r="J347" s="152">
        <v>107268.46</v>
      </c>
      <c r="K347" s="152">
        <v>129634.3705</v>
      </c>
    </row>
    <row r="348">
      <c r="A348" s="156">
        <v>1.5817428E9</v>
      </c>
      <c r="B348" s="156">
        <v>100230.1241</v>
      </c>
      <c r="C348" s="156">
        <v>165296.5509</v>
      </c>
      <c r="D348" s="160">
        <v>222273.57</v>
      </c>
      <c r="E348" s="152">
        <v>32713.6211</v>
      </c>
      <c r="F348" s="152">
        <v>9847.2598</v>
      </c>
      <c r="G348" s="152">
        <v>88506.5464</v>
      </c>
      <c r="H348" s="152">
        <v>93000.3681</v>
      </c>
      <c r="I348" s="152">
        <v>146087.7249</v>
      </c>
      <c r="J348" s="152">
        <v>106578.98</v>
      </c>
      <c r="K348" s="152">
        <v>129498.5912</v>
      </c>
    </row>
    <row r="349">
      <c r="A349" s="152">
        <v>1.582038E9</v>
      </c>
      <c r="B349" s="152">
        <v>100230.1241</v>
      </c>
      <c r="C349" s="152">
        <v>165296.5509</v>
      </c>
      <c r="D349" s="159">
        <v>222977.08</v>
      </c>
      <c r="E349" s="152">
        <v>32691.7959</v>
      </c>
      <c r="F349" s="152">
        <v>9852.367</v>
      </c>
      <c r="G349" s="152">
        <v>88474.3138</v>
      </c>
      <c r="H349" s="152">
        <v>92952.8829</v>
      </c>
      <c r="I349" s="152">
        <v>146544.0118</v>
      </c>
      <c r="J349" s="152">
        <v>106578.98</v>
      </c>
      <c r="K349" s="152">
        <v>129498.5912</v>
      </c>
    </row>
    <row r="350">
      <c r="A350" s="152">
        <v>1.5820884E9</v>
      </c>
      <c r="B350" s="152">
        <v>100290.6682</v>
      </c>
      <c r="C350" s="152">
        <v>164918.7359</v>
      </c>
      <c r="D350" s="159">
        <v>223608.44</v>
      </c>
      <c r="E350" s="152">
        <v>32704.6069</v>
      </c>
      <c r="F350" s="152">
        <v>9850.8225</v>
      </c>
      <c r="G350" s="152">
        <v>88461.3646</v>
      </c>
      <c r="H350" s="152">
        <v>93299.1972</v>
      </c>
      <c r="I350" s="152">
        <v>146948.7986</v>
      </c>
      <c r="J350" s="152">
        <v>106919.06</v>
      </c>
      <c r="K350" s="152">
        <v>129843.4694</v>
      </c>
    </row>
    <row r="351">
      <c r="A351" s="156">
        <v>1.5821748E9</v>
      </c>
      <c r="B351" s="156">
        <v>100608.294</v>
      </c>
      <c r="C351" s="156">
        <v>165067.0759</v>
      </c>
      <c r="D351" s="160">
        <v>224684.98</v>
      </c>
      <c r="E351" s="152">
        <v>32542.2228</v>
      </c>
      <c r="F351" s="152">
        <v>9867.6757</v>
      </c>
      <c r="G351" s="152">
        <v>88926.0021</v>
      </c>
      <c r="H351" s="152">
        <v>93173.9346</v>
      </c>
      <c r="I351" s="152">
        <v>147054.3357</v>
      </c>
      <c r="J351" s="152">
        <v>107926.165</v>
      </c>
      <c r="K351" s="152">
        <v>130436.8101</v>
      </c>
    </row>
    <row r="352">
      <c r="A352" s="152">
        <v>1.5822612E9</v>
      </c>
      <c r="B352" s="152">
        <v>100608.294</v>
      </c>
      <c r="C352" s="152">
        <v>164234.7459</v>
      </c>
      <c r="D352" s="159">
        <v>224656.65</v>
      </c>
      <c r="E352" s="152">
        <v>32455.5559</v>
      </c>
      <c r="F352" s="152">
        <v>9887.7763</v>
      </c>
      <c r="G352" s="152">
        <v>89131.8276</v>
      </c>
      <c r="H352" s="152">
        <v>93354.4602</v>
      </c>
      <c r="I352" s="152">
        <v>147639.401</v>
      </c>
      <c r="J352" s="152">
        <v>107894.575</v>
      </c>
      <c r="K352" s="152">
        <v>130334.0327</v>
      </c>
    </row>
    <row r="353">
      <c r="A353" s="156">
        <v>1.5823476E9</v>
      </c>
      <c r="B353" s="156">
        <v>100608.294</v>
      </c>
      <c r="C353" s="156">
        <v>163669.2859</v>
      </c>
      <c r="D353" s="160">
        <v>224656.65</v>
      </c>
      <c r="E353" s="152">
        <v>32509.0078</v>
      </c>
      <c r="F353" s="152">
        <v>9884.2608</v>
      </c>
      <c r="G353" s="152">
        <v>89131.8276</v>
      </c>
      <c r="H353" s="152">
        <v>92866.0997</v>
      </c>
      <c r="I353" s="152">
        <v>148450.2631</v>
      </c>
      <c r="J353" s="152">
        <v>106938.895</v>
      </c>
      <c r="K353" s="152">
        <v>127950.1241</v>
      </c>
    </row>
    <row r="354">
      <c r="A354" s="152">
        <v>1.5825564E9</v>
      </c>
      <c r="B354" s="152">
        <v>100608.294</v>
      </c>
      <c r="C354" s="152">
        <v>163669.2859</v>
      </c>
      <c r="D354" s="159">
        <v>224330.67</v>
      </c>
      <c r="E354" s="152">
        <v>32532.7927</v>
      </c>
      <c r="F354" s="152">
        <v>9888.525</v>
      </c>
      <c r="G354" s="152">
        <v>89558.7645</v>
      </c>
      <c r="H354" s="152">
        <v>92937.7368</v>
      </c>
      <c r="I354" s="152">
        <v>148450.2631</v>
      </c>
      <c r="J354" s="152">
        <v>106938.895</v>
      </c>
      <c r="K354" s="152">
        <v>127950.1241</v>
      </c>
    </row>
    <row r="355">
      <c r="A355" s="152">
        <v>1.5826068E9</v>
      </c>
      <c r="B355" s="152">
        <v>100608.294</v>
      </c>
      <c r="C355" s="152">
        <v>167009.5889</v>
      </c>
      <c r="D355" s="159">
        <v>220387.02</v>
      </c>
      <c r="E355" s="152">
        <v>32640.3539</v>
      </c>
      <c r="F355" s="152">
        <v>9886.3097</v>
      </c>
      <c r="G355" s="152">
        <v>89781.2398</v>
      </c>
      <c r="H355" s="152">
        <v>92842.5223</v>
      </c>
      <c r="I355" s="152">
        <v>150237.7181</v>
      </c>
      <c r="J355" s="152">
        <v>106403.875</v>
      </c>
      <c r="K355" s="152">
        <v>123501.2429</v>
      </c>
    </row>
    <row r="356">
      <c r="A356" s="156">
        <v>1.5826932E9</v>
      </c>
      <c r="B356" s="156">
        <v>100608.294</v>
      </c>
      <c r="C356" s="156">
        <v>168761.2222</v>
      </c>
      <c r="D356" s="160">
        <v>215039.83</v>
      </c>
      <c r="E356" s="152">
        <v>32770.9091</v>
      </c>
      <c r="F356" s="152">
        <v>9882.4834</v>
      </c>
      <c r="G356" s="152">
        <v>89917.8754</v>
      </c>
      <c r="H356" s="152">
        <v>93107.5589</v>
      </c>
      <c r="I356" s="152">
        <v>150730.823</v>
      </c>
      <c r="J356" s="152">
        <v>106329.005</v>
      </c>
      <c r="K356" s="152">
        <v>120938.3194</v>
      </c>
    </row>
    <row r="357">
      <c r="A357" s="152">
        <v>1.5827796E9</v>
      </c>
      <c r="B357" s="152">
        <v>100608.294</v>
      </c>
      <c r="C357" s="152">
        <v>167329.7841</v>
      </c>
      <c r="D357" s="159">
        <v>214454.42</v>
      </c>
      <c r="E357" s="152">
        <v>32776.3824</v>
      </c>
      <c r="F357" s="152">
        <v>9903.2474</v>
      </c>
      <c r="G357" s="152">
        <v>90176.812</v>
      </c>
      <c r="H357" s="152">
        <v>93163.8952</v>
      </c>
      <c r="I357" s="152">
        <v>150869.2165</v>
      </c>
      <c r="J357" s="152">
        <v>108045.925</v>
      </c>
      <c r="K357" s="152">
        <v>122264.6085</v>
      </c>
    </row>
    <row r="358">
      <c r="A358" s="156">
        <v>1.582866E9</v>
      </c>
      <c r="B358" s="156">
        <v>100608.294</v>
      </c>
      <c r="C358" s="156">
        <v>169050.7</v>
      </c>
      <c r="D358" s="160">
        <v>208426.66</v>
      </c>
      <c r="E358" s="152">
        <v>32960.9197</v>
      </c>
      <c r="F358" s="152">
        <v>9913.4375</v>
      </c>
      <c r="G358" s="152">
        <v>90794.6423</v>
      </c>
      <c r="H358" s="152">
        <v>94103.26</v>
      </c>
      <c r="I358" s="152">
        <v>152456.626</v>
      </c>
      <c r="J358" s="152">
        <v>109711.305</v>
      </c>
      <c r="K358" s="152">
        <v>121672.4003</v>
      </c>
    </row>
    <row r="359">
      <c r="A359" s="152">
        <v>1.5829524E9</v>
      </c>
      <c r="B359" s="152">
        <v>100608.294</v>
      </c>
      <c r="C359" s="152">
        <v>168169.7589</v>
      </c>
      <c r="D359" s="159">
        <v>208426.66</v>
      </c>
      <c r="E359" s="152">
        <v>33253.1046</v>
      </c>
      <c r="F359" s="152">
        <v>9922.187</v>
      </c>
      <c r="G359" s="152">
        <v>90794.6423</v>
      </c>
      <c r="H359" s="152">
        <v>94369.577</v>
      </c>
      <c r="I359" s="152">
        <v>152407.9904</v>
      </c>
      <c r="J359" s="152">
        <v>108653.065</v>
      </c>
      <c r="K359" s="152">
        <v>123942.6072</v>
      </c>
    </row>
    <row r="360">
      <c r="A360" s="156">
        <v>1.5831612E9</v>
      </c>
      <c r="B360" s="156">
        <v>100608.294</v>
      </c>
      <c r="C360" s="156">
        <v>168169.7589</v>
      </c>
      <c r="D360" s="160">
        <v>207100.27</v>
      </c>
      <c r="E360" s="152">
        <v>33323.7241</v>
      </c>
      <c r="F360" s="152">
        <v>9929.7645</v>
      </c>
      <c r="G360" s="152">
        <v>92026.8668</v>
      </c>
      <c r="H360" s="152">
        <v>94575.2897</v>
      </c>
      <c r="I360" s="152">
        <v>152407.9904</v>
      </c>
      <c r="J360" s="152">
        <v>108653.065</v>
      </c>
      <c r="K360" s="152">
        <v>123942.6072</v>
      </c>
    </row>
    <row r="361">
      <c r="A361" s="156">
        <v>1.5832116E9</v>
      </c>
      <c r="B361" s="156">
        <v>100608.294</v>
      </c>
      <c r="C361" s="156">
        <v>170448.5102</v>
      </c>
      <c r="D361" s="159">
        <v>215287.75</v>
      </c>
      <c r="E361" s="152">
        <v>33075.1125</v>
      </c>
      <c r="F361" s="152">
        <v>9927.7997</v>
      </c>
      <c r="G361" s="152">
        <v>91793.0189</v>
      </c>
      <c r="H361" s="152">
        <v>95365.7048</v>
      </c>
      <c r="I361" s="152">
        <v>150583.4922</v>
      </c>
      <c r="J361" s="152">
        <v>108673.915</v>
      </c>
      <c r="K361" s="152">
        <v>125457.1439</v>
      </c>
    </row>
    <row r="362">
      <c r="A362" s="152">
        <v>1.583298E9</v>
      </c>
      <c r="B362" s="152">
        <v>100608.294</v>
      </c>
      <c r="C362" s="152">
        <v>171218.4928</v>
      </c>
      <c r="D362" s="160">
        <v>212054.93</v>
      </c>
      <c r="E362" s="152">
        <v>33219.9805</v>
      </c>
      <c r="F362" s="152">
        <v>9941.6897</v>
      </c>
      <c r="G362" s="152">
        <v>92052.543</v>
      </c>
      <c r="H362" s="152">
        <v>95640.9844</v>
      </c>
      <c r="I362" s="152">
        <v>152889.2569</v>
      </c>
      <c r="J362" s="152">
        <v>108273.39</v>
      </c>
      <c r="K362" s="152">
        <v>124211.0783</v>
      </c>
    </row>
    <row r="363">
      <c r="A363" s="156">
        <v>1.5833844E9</v>
      </c>
      <c r="B363" s="156">
        <v>100608.294</v>
      </c>
      <c r="C363" s="156">
        <v>172961.0189</v>
      </c>
      <c r="D363" s="159">
        <v>219804.23</v>
      </c>
      <c r="E363" s="152">
        <v>33064.5784</v>
      </c>
      <c r="F363" s="152">
        <v>9921.3151</v>
      </c>
      <c r="G363" s="152">
        <v>91887.5442</v>
      </c>
      <c r="H363" s="152">
        <v>95314.0632</v>
      </c>
      <c r="I363" s="152">
        <v>151287.3138</v>
      </c>
      <c r="J363" s="152">
        <v>107913.33</v>
      </c>
      <c r="K363" s="152">
        <v>124582.0197</v>
      </c>
    </row>
    <row r="364">
      <c r="A364" s="152">
        <v>1.5834708E9</v>
      </c>
      <c r="B364" s="152">
        <v>100608.294</v>
      </c>
      <c r="C364" s="152">
        <v>174286.6474</v>
      </c>
      <c r="D364" s="160">
        <v>215585.24</v>
      </c>
      <c r="E364" s="152">
        <v>33338.0157</v>
      </c>
      <c r="F364" s="152">
        <v>9950.0354</v>
      </c>
      <c r="G364" s="152">
        <v>92182.9288</v>
      </c>
      <c r="H364" s="152">
        <v>96034.4847</v>
      </c>
      <c r="I364" s="152">
        <v>153664.0609</v>
      </c>
      <c r="J364" s="152">
        <v>107490.3</v>
      </c>
      <c r="K364" s="152">
        <v>123698.4015</v>
      </c>
    </row>
    <row r="365">
      <c r="A365" s="156">
        <v>1.5835572E9</v>
      </c>
      <c r="B365" s="156">
        <v>100608.294</v>
      </c>
      <c r="C365" s="156">
        <v>169083.4372</v>
      </c>
      <c r="D365" s="159">
        <v>215585.24</v>
      </c>
      <c r="E365" s="152">
        <v>33475.2681</v>
      </c>
      <c r="F365" s="152">
        <v>9963.6452</v>
      </c>
      <c r="G365" s="152">
        <v>92182.9288</v>
      </c>
      <c r="H365" s="152">
        <v>96554.315</v>
      </c>
      <c r="I365" s="152">
        <v>155502.3504</v>
      </c>
      <c r="J365" s="152">
        <v>107261.82</v>
      </c>
      <c r="K365" s="152">
        <v>123577.9786</v>
      </c>
    </row>
    <row r="366">
      <c r="A366" s="152">
        <v>1.5837624E9</v>
      </c>
      <c r="B366" s="152">
        <v>100608.294</v>
      </c>
      <c r="C366" s="152">
        <v>169083.4372</v>
      </c>
      <c r="D366" s="160">
        <v>215270.71</v>
      </c>
      <c r="E366" s="152">
        <v>33762.0852</v>
      </c>
      <c r="F366" s="152">
        <v>10011.4389</v>
      </c>
      <c r="G366" s="152">
        <v>90939.3489</v>
      </c>
      <c r="H366" s="152">
        <v>97442.8917</v>
      </c>
      <c r="I366" s="152">
        <v>159030.3804</v>
      </c>
      <c r="J366" s="152">
        <v>107261.82</v>
      </c>
      <c r="K366" s="152">
        <v>123577.9786</v>
      </c>
    </row>
    <row r="367">
      <c r="A367" s="152">
        <v>1.5838128E9</v>
      </c>
      <c r="B367" s="152">
        <v>100608.294</v>
      </c>
      <c r="C367" s="156">
        <v>162755.8695</v>
      </c>
      <c r="D367" s="160">
        <v>201800.24</v>
      </c>
      <c r="E367" s="152">
        <v>33955.8534</v>
      </c>
      <c r="F367" s="152">
        <v>10026.4313</v>
      </c>
      <c r="G367" s="152">
        <v>91132.379</v>
      </c>
      <c r="H367" s="152">
        <v>97542.3338</v>
      </c>
      <c r="I367" s="152">
        <v>158835.5884</v>
      </c>
      <c r="J367" s="152">
        <v>106612.78</v>
      </c>
      <c r="K367" s="152">
        <v>122870.3006</v>
      </c>
    </row>
    <row r="368">
      <c r="A368" s="156">
        <v>1.5838992E9</v>
      </c>
      <c r="B368" s="156">
        <v>100608.294</v>
      </c>
      <c r="C368" s="152">
        <v>164688.3729</v>
      </c>
      <c r="D368" s="159">
        <v>206743.95</v>
      </c>
      <c r="E368" s="152">
        <v>33644.4092</v>
      </c>
      <c r="F368" s="152">
        <v>10021.6049</v>
      </c>
      <c r="G368" s="152">
        <v>90920.5254</v>
      </c>
      <c r="H368" s="152">
        <v>96813.8033</v>
      </c>
      <c r="I368" s="152">
        <v>154999.9864</v>
      </c>
      <c r="J368" s="152">
        <v>107099.42</v>
      </c>
      <c r="K368" s="152">
        <v>123463.7471</v>
      </c>
    </row>
    <row r="369">
      <c r="A369" s="152">
        <v>1.5839856E9</v>
      </c>
      <c r="B369" s="152">
        <v>100608.294</v>
      </c>
      <c r="C369" s="156">
        <v>166299.913</v>
      </c>
      <c r="D369" s="160">
        <v>195240.77</v>
      </c>
      <c r="E369" s="152">
        <v>33785.7257</v>
      </c>
      <c r="F369" s="152">
        <v>10031.5073</v>
      </c>
      <c r="G369" s="152">
        <v>90590.6464</v>
      </c>
      <c r="H369" s="152">
        <v>96365.6738</v>
      </c>
      <c r="I369" s="152">
        <v>155553.2841</v>
      </c>
      <c r="J369" s="152">
        <v>106654.22</v>
      </c>
      <c r="K369" s="152">
        <v>123156.9628</v>
      </c>
    </row>
    <row r="370">
      <c r="A370" s="156">
        <v>1.584072E9</v>
      </c>
      <c r="B370" s="156">
        <v>100608.294</v>
      </c>
      <c r="C370" s="152">
        <v>169223.6885</v>
      </c>
      <c r="D370" s="159">
        <v>176221.19</v>
      </c>
      <c r="E370" s="152">
        <v>33911.4157</v>
      </c>
      <c r="F370" s="152">
        <v>10075.5765</v>
      </c>
      <c r="G370" s="152">
        <v>90707.8078</v>
      </c>
      <c r="H370" s="152">
        <v>95692.626</v>
      </c>
      <c r="I370" s="152">
        <v>158306.5507</v>
      </c>
      <c r="J370" s="152">
        <v>105771.1</v>
      </c>
      <c r="K370" s="152">
        <v>122314.9312</v>
      </c>
    </row>
    <row r="371">
      <c r="A371" s="152">
        <v>1.5841584E9</v>
      </c>
      <c r="B371" s="152">
        <v>100608.294</v>
      </c>
      <c r="C371" s="156">
        <v>168182.3106</v>
      </c>
      <c r="D371" s="160">
        <v>176221.19</v>
      </c>
      <c r="E371" s="152">
        <v>33403.8726</v>
      </c>
      <c r="F371" s="152">
        <v>10056.2936</v>
      </c>
      <c r="G371" s="152">
        <v>90707.8078</v>
      </c>
      <c r="H371" s="152">
        <v>95032.8086</v>
      </c>
      <c r="I371" s="152">
        <v>154339.6121</v>
      </c>
      <c r="J371" s="152">
        <v>106306.2</v>
      </c>
      <c r="K371" s="152">
        <v>129158.4845</v>
      </c>
    </row>
    <row r="372">
      <c r="A372" s="156">
        <v>1.5843672E9</v>
      </c>
      <c r="B372" s="156">
        <v>100608.294</v>
      </c>
      <c r="C372" s="152">
        <v>168182.3106</v>
      </c>
      <c r="D372" s="159">
        <v>187174.9</v>
      </c>
      <c r="E372" s="152">
        <v>33570.5368</v>
      </c>
      <c r="F372" s="152">
        <v>10070.4708</v>
      </c>
      <c r="G372" s="152">
        <v>90075.7117</v>
      </c>
      <c r="H372" s="152">
        <v>95478.3774</v>
      </c>
      <c r="I372" s="152">
        <v>157097.0488</v>
      </c>
      <c r="J372" s="152">
        <v>106306.2</v>
      </c>
      <c r="K372" s="152">
        <v>129158.4845</v>
      </c>
    </row>
    <row r="373">
      <c r="A373" s="156">
        <v>1.5844176E9</v>
      </c>
      <c r="B373" s="156">
        <v>100608.294</v>
      </c>
      <c r="C373" s="152">
        <v>168182.3106</v>
      </c>
      <c r="D373" s="159">
        <v>170876.66</v>
      </c>
      <c r="E373" s="152">
        <v>33807.6357</v>
      </c>
      <c r="F373" s="152">
        <v>10107.3266</v>
      </c>
      <c r="G373" s="152">
        <v>89895.2373</v>
      </c>
      <c r="H373" s="152">
        <v>95529.1654</v>
      </c>
      <c r="I373" s="152">
        <v>159498.0224</v>
      </c>
      <c r="J373" s="152">
        <v>103964.46</v>
      </c>
      <c r="K373" s="152">
        <v>111978.8574</v>
      </c>
    </row>
    <row r="374">
      <c r="A374" s="152">
        <v>1.584504E9</v>
      </c>
      <c r="B374" s="152">
        <v>100608.294</v>
      </c>
      <c r="C374" s="156">
        <v>168182.3106</v>
      </c>
      <c r="D374" s="160">
        <v>176147.9</v>
      </c>
      <c r="E374" s="152">
        <v>33579.5602</v>
      </c>
      <c r="F374" s="152">
        <v>10111.2227</v>
      </c>
      <c r="G374" s="152">
        <v>89849.4598</v>
      </c>
      <c r="H374" s="152">
        <v>94273.5492</v>
      </c>
      <c r="I374" s="152">
        <v>156033.941</v>
      </c>
      <c r="J374" s="152">
        <v>104330.26</v>
      </c>
      <c r="K374" s="152">
        <v>116186.1269</v>
      </c>
    </row>
    <row r="375">
      <c r="A375" s="156">
        <v>1.5845904E9</v>
      </c>
      <c r="B375" s="156">
        <v>100608.294</v>
      </c>
      <c r="C375" s="152">
        <v>168182.3106</v>
      </c>
      <c r="D375" s="159">
        <v>163690.53</v>
      </c>
      <c r="E375" s="152">
        <v>33522.04</v>
      </c>
      <c r="F375" s="152">
        <v>10167.9182</v>
      </c>
      <c r="G375" s="152">
        <v>88139.4671</v>
      </c>
      <c r="H375" s="152">
        <v>93664.0931</v>
      </c>
      <c r="I375" s="152">
        <v>156472.6404</v>
      </c>
      <c r="J375" s="152">
        <v>104050.02</v>
      </c>
      <c r="K375" s="152">
        <v>116830.6328</v>
      </c>
    </row>
    <row r="376">
      <c r="A376" s="152">
        <v>1.5846768E9</v>
      </c>
      <c r="B376" s="152">
        <v>100608.294</v>
      </c>
      <c r="C376" s="156">
        <v>168182.3106</v>
      </c>
      <c r="D376" s="160">
        <v>165376.52</v>
      </c>
      <c r="E376" s="152">
        <v>33162.7943</v>
      </c>
      <c r="F376" s="152">
        <v>10111.3729</v>
      </c>
      <c r="G376" s="152">
        <v>89639.8104</v>
      </c>
      <c r="H376" s="152">
        <v>91186.5771</v>
      </c>
      <c r="I376" s="152">
        <v>157198.1251</v>
      </c>
      <c r="J376" s="152">
        <v>104949.02</v>
      </c>
      <c r="K376" s="152">
        <v>118702.0141</v>
      </c>
    </row>
    <row r="377">
      <c r="A377" s="156">
        <v>1.5847632E9</v>
      </c>
      <c r="B377" s="156">
        <v>100608.294</v>
      </c>
      <c r="C377" s="152">
        <v>168182.3106</v>
      </c>
      <c r="D377" s="159">
        <v>165376.52</v>
      </c>
      <c r="E377" s="152">
        <v>33250.0824</v>
      </c>
      <c r="F377" s="152">
        <v>10086.7189</v>
      </c>
      <c r="G377" s="152">
        <v>89639.8104</v>
      </c>
      <c r="H377" s="152">
        <v>91541.6664</v>
      </c>
      <c r="I377" s="152">
        <v>161578.39</v>
      </c>
      <c r="J377" s="152">
        <v>105578.32</v>
      </c>
      <c r="K377" s="152">
        <v>116966.7016</v>
      </c>
    </row>
    <row r="378">
      <c r="A378" s="152">
        <v>1.584972E9</v>
      </c>
      <c r="B378" s="152">
        <v>100608.294</v>
      </c>
      <c r="C378" s="156">
        <v>168182.3106</v>
      </c>
      <c r="D378" s="160">
        <v>162437.48</v>
      </c>
      <c r="E378" s="152">
        <v>33323.7294</v>
      </c>
      <c r="F378" s="152">
        <v>10106.2169</v>
      </c>
      <c r="G378" s="152">
        <v>89088.7985</v>
      </c>
      <c r="H378" s="152">
        <v>91481.0622</v>
      </c>
      <c r="I378" s="152">
        <v>161578.39</v>
      </c>
      <c r="J378" s="152">
        <v>105578.32</v>
      </c>
      <c r="K378" s="152">
        <v>116966.7016</v>
      </c>
    </row>
    <row r="379">
      <c r="A379" s="152">
        <v>1.5850224E9</v>
      </c>
      <c r="B379" s="152">
        <v>100608.294</v>
      </c>
      <c r="C379" s="156">
        <v>168182.3106</v>
      </c>
      <c r="D379" s="159">
        <v>163190.56</v>
      </c>
      <c r="E379" s="152">
        <v>33237.6801</v>
      </c>
      <c r="F379" s="152">
        <v>10090.0641</v>
      </c>
      <c r="G379" s="152">
        <v>90213.6836</v>
      </c>
      <c r="H379" s="152">
        <v>92116.1258</v>
      </c>
      <c r="I379" s="152">
        <v>165393.5313</v>
      </c>
      <c r="J379" s="152">
        <v>106030.3</v>
      </c>
      <c r="K379" s="152">
        <v>118858.5808</v>
      </c>
    </row>
    <row r="380">
      <c r="A380" s="156">
        <v>1.5851088E9</v>
      </c>
      <c r="B380" s="156">
        <v>100608.294</v>
      </c>
      <c r="C380" s="152">
        <v>164450.0291</v>
      </c>
      <c r="D380" s="160">
        <v>177854.41</v>
      </c>
      <c r="E380" s="152">
        <v>33062.2266</v>
      </c>
      <c r="F380" s="152">
        <v>10058.623</v>
      </c>
      <c r="G380" s="152">
        <v>90803.1685</v>
      </c>
      <c r="H380" s="152">
        <v>92412.318</v>
      </c>
      <c r="I380" s="152">
        <v>161112.0879</v>
      </c>
      <c r="J380" s="152">
        <v>107136.04</v>
      </c>
      <c r="K380" s="152">
        <v>122056.7638</v>
      </c>
    </row>
    <row r="381">
      <c r="A381" s="152">
        <v>1.5851952E9</v>
      </c>
      <c r="B381" s="152">
        <v>100608.294</v>
      </c>
      <c r="C381" s="156">
        <v>158555.9494</v>
      </c>
      <c r="D381" s="159">
        <v>179339.78</v>
      </c>
      <c r="E381" s="152">
        <v>33064.3237</v>
      </c>
      <c r="F381" s="152">
        <v>10057.7038</v>
      </c>
      <c r="G381" s="152">
        <v>90665.5199</v>
      </c>
      <c r="H381" s="152">
        <v>93180.9668</v>
      </c>
      <c r="I381" s="152">
        <v>159443.0789</v>
      </c>
      <c r="J381" s="152">
        <v>106867.18</v>
      </c>
      <c r="K381" s="152">
        <v>120004.3223</v>
      </c>
    </row>
    <row r="382">
      <c r="A382" s="156">
        <v>1.5852816E9</v>
      </c>
      <c r="B382" s="156">
        <v>100608.294</v>
      </c>
      <c r="C382" s="152">
        <v>155681.6611</v>
      </c>
      <c r="D382" s="160">
        <v>189735.79</v>
      </c>
      <c r="E382" s="152">
        <v>33302.0904</v>
      </c>
      <c r="F382" s="152">
        <v>10009.1307</v>
      </c>
      <c r="G382" s="152">
        <v>92729.4298</v>
      </c>
      <c r="H382" s="152">
        <v>94540.7187</v>
      </c>
      <c r="I382" s="152">
        <v>157293.0205</v>
      </c>
      <c r="J382" s="152">
        <v>107262.08</v>
      </c>
      <c r="K382" s="152">
        <v>124902.1723</v>
      </c>
    </row>
    <row r="383">
      <c r="A383" s="152">
        <v>1.585368E9</v>
      </c>
      <c r="B383" s="152">
        <v>100608.294</v>
      </c>
      <c r="C383" s="156">
        <v>160682.5884</v>
      </c>
      <c r="D383" s="159">
        <v>189735.79</v>
      </c>
      <c r="E383" s="152">
        <v>33549.3161</v>
      </c>
      <c r="F383" s="152">
        <v>9980.2982</v>
      </c>
      <c r="G383" s="152">
        <v>92729.4298</v>
      </c>
      <c r="H383" s="152">
        <v>95340.8656</v>
      </c>
      <c r="I383" s="152">
        <v>159007.0062</v>
      </c>
      <c r="J383" s="152">
        <v>106604.28</v>
      </c>
      <c r="K383" s="152">
        <v>121082.3662</v>
      </c>
    </row>
    <row r="384">
      <c r="A384" s="156">
        <v>1.5855768E9</v>
      </c>
      <c r="B384" s="156">
        <v>100608.294</v>
      </c>
      <c r="C384" s="152">
        <v>160682.5884</v>
      </c>
      <c r="D384" s="160">
        <v>185844.87</v>
      </c>
      <c r="E384" s="152">
        <v>33651.9128</v>
      </c>
      <c r="F384" s="152">
        <v>9987.1018</v>
      </c>
      <c r="G384" s="152">
        <v>94213.4471</v>
      </c>
      <c r="H384" s="152">
        <v>95300.3248</v>
      </c>
      <c r="I384" s="152">
        <v>159727.6891</v>
      </c>
      <c r="J384" s="152">
        <v>106604.28</v>
      </c>
      <c r="K384" s="152">
        <v>121082.3662</v>
      </c>
    </row>
    <row r="385">
      <c r="A385" s="156">
        <v>1.5856272E9</v>
      </c>
      <c r="B385" s="156">
        <v>100608.294</v>
      </c>
      <c r="C385" s="152">
        <v>159537.5577</v>
      </c>
      <c r="D385" s="160">
        <v>190971.7</v>
      </c>
      <c r="E385" s="152">
        <v>33694.6293</v>
      </c>
      <c r="F385" s="152">
        <v>9997.6491</v>
      </c>
      <c r="G385" s="152">
        <v>93654.8736</v>
      </c>
      <c r="H385" s="152">
        <v>94382.3963</v>
      </c>
      <c r="I385" s="152">
        <v>157885.2218</v>
      </c>
      <c r="J385" s="152">
        <v>106884.78</v>
      </c>
      <c r="K385" s="152">
        <v>125246.2524</v>
      </c>
    </row>
    <row r="386">
      <c r="A386" s="152">
        <v>1.5857136E9</v>
      </c>
      <c r="B386" s="152">
        <v>100608.294</v>
      </c>
      <c r="C386" s="156">
        <v>157054.5181</v>
      </c>
      <c r="D386" s="159">
        <v>186268.01</v>
      </c>
      <c r="E386" s="152">
        <v>33844.5708</v>
      </c>
      <c r="F386" s="152">
        <v>9999.7764</v>
      </c>
      <c r="G386" s="152">
        <v>94161.7513</v>
      </c>
      <c r="H386" s="152">
        <v>94356.7916</v>
      </c>
      <c r="I386" s="152">
        <v>157238.5059</v>
      </c>
      <c r="J386" s="152">
        <v>106643.33</v>
      </c>
      <c r="K386" s="152">
        <v>124944.3547</v>
      </c>
    </row>
    <row r="387">
      <c r="A387" s="156">
        <v>1.5858E9</v>
      </c>
      <c r="B387" s="156">
        <v>100608.294</v>
      </c>
      <c r="C387" s="152">
        <v>155571.1144</v>
      </c>
      <c r="D387" s="160">
        <v>179783.06</v>
      </c>
      <c r="E387" s="152">
        <v>33994.9223</v>
      </c>
      <c r="F387" s="152">
        <v>10013.9184</v>
      </c>
      <c r="G387" s="152">
        <v>94282.9706</v>
      </c>
      <c r="H387" s="152">
        <v>93719.6613</v>
      </c>
      <c r="I387" s="152">
        <v>159709.7473</v>
      </c>
      <c r="J387" s="152">
        <v>106074.23</v>
      </c>
      <c r="K387" s="152">
        <v>122332.7795</v>
      </c>
    </row>
    <row r="388">
      <c r="A388" s="152">
        <v>1.5858864E9</v>
      </c>
      <c r="B388" s="152">
        <v>100608.294</v>
      </c>
      <c r="C388" s="156">
        <v>153348.498</v>
      </c>
      <c r="D388" s="159">
        <v>184829.14</v>
      </c>
      <c r="E388" s="152">
        <v>33777.1205</v>
      </c>
      <c r="F388" s="152">
        <v>10008.0349</v>
      </c>
      <c r="G388" s="152">
        <v>94271.3038</v>
      </c>
      <c r="H388" s="152">
        <v>92819.2294</v>
      </c>
      <c r="I388" s="152">
        <v>159789.8371</v>
      </c>
      <c r="J388" s="152">
        <v>105985.4</v>
      </c>
      <c r="K388" s="152">
        <v>123741.9847</v>
      </c>
    </row>
    <row r="389">
      <c r="A389" s="156">
        <v>1.5859728E9</v>
      </c>
      <c r="B389" s="156">
        <v>100608.294</v>
      </c>
      <c r="C389" s="152">
        <v>153622.1797</v>
      </c>
      <c r="D389" s="160">
        <v>184829.14</v>
      </c>
      <c r="E389" s="152">
        <v>33825.7203</v>
      </c>
      <c r="F389" s="152">
        <v>10026.6017</v>
      </c>
      <c r="G389" s="152">
        <v>94271.3038</v>
      </c>
      <c r="H389" s="152">
        <v>92473.9927</v>
      </c>
      <c r="I389" s="152">
        <v>160719.8334</v>
      </c>
      <c r="J389" s="152">
        <v>105732.77</v>
      </c>
      <c r="K389" s="152">
        <v>123135.1197</v>
      </c>
    </row>
    <row r="390">
      <c r="A390" s="152">
        <v>1.5861816E9</v>
      </c>
      <c r="B390" s="152">
        <v>100608.294</v>
      </c>
      <c r="C390" s="156">
        <v>153622.1797</v>
      </c>
      <c r="D390" s="159">
        <v>182818.4</v>
      </c>
      <c r="E390" s="152">
        <v>33807.1945</v>
      </c>
      <c r="F390" s="152">
        <v>10031.703</v>
      </c>
      <c r="G390" s="152">
        <v>94064.262</v>
      </c>
      <c r="H390" s="152">
        <v>92473.1392</v>
      </c>
      <c r="I390" s="152">
        <v>159130.0247</v>
      </c>
      <c r="J390" s="152">
        <v>105732.77</v>
      </c>
      <c r="K390" s="152">
        <v>123135.1197</v>
      </c>
    </row>
    <row r="391">
      <c r="A391" s="152">
        <v>1.586232E9</v>
      </c>
      <c r="B391" s="152">
        <v>100608.294</v>
      </c>
      <c r="C391" s="156">
        <v>154723.8618</v>
      </c>
      <c r="D391" s="159">
        <v>195295.68</v>
      </c>
      <c r="E391" s="152">
        <v>33771.4821</v>
      </c>
      <c r="F391" s="152">
        <v>10001.3732</v>
      </c>
      <c r="G391" s="152">
        <v>94057.2851</v>
      </c>
      <c r="H391" s="152">
        <v>92416.8088</v>
      </c>
      <c r="I391" s="152">
        <v>158758.6512</v>
      </c>
      <c r="J391" s="152">
        <v>106449.08</v>
      </c>
      <c r="K391" s="152">
        <v>127363.76</v>
      </c>
    </row>
    <row r="392">
      <c r="A392" s="156">
        <v>1.5863184E9</v>
      </c>
      <c r="B392" s="156">
        <v>100608.294</v>
      </c>
      <c r="C392" s="152">
        <v>155531.0677</v>
      </c>
      <c r="D392" s="160">
        <v>194546.62</v>
      </c>
      <c r="E392" s="152">
        <v>33843.2383</v>
      </c>
      <c r="F392" s="152">
        <v>9985.3775</v>
      </c>
      <c r="G392" s="152">
        <v>94045.0454</v>
      </c>
      <c r="H392" s="152">
        <v>93225.4906</v>
      </c>
      <c r="I392" s="152">
        <v>157882.169</v>
      </c>
      <c r="J392" s="152">
        <v>106655.72</v>
      </c>
      <c r="K392" s="152">
        <v>131822.3856</v>
      </c>
    </row>
    <row r="393">
      <c r="A393" s="152">
        <v>1.5864048E9</v>
      </c>
      <c r="B393" s="152">
        <v>102866.448</v>
      </c>
      <c r="C393" s="156">
        <v>155690.1313</v>
      </c>
      <c r="D393" s="159">
        <v>199541.29</v>
      </c>
      <c r="E393" s="152">
        <v>33812.9066</v>
      </c>
      <c r="F393" s="152">
        <v>9966.3049</v>
      </c>
      <c r="G393" s="152">
        <v>94039.3673</v>
      </c>
      <c r="H393" s="152">
        <v>92939.1447</v>
      </c>
      <c r="I393" s="152">
        <v>156374.0127</v>
      </c>
      <c r="J393" s="152">
        <v>106999.07</v>
      </c>
      <c r="K393" s="152">
        <v>132027.9404</v>
      </c>
    </row>
    <row r="394">
      <c r="A394" s="156">
        <v>1.5864912E9</v>
      </c>
      <c r="B394" s="156">
        <v>104442.4527</v>
      </c>
      <c r="C394" s="152">
        <v>153347.3937</v>
      </c>
      <c r="D394" s="160">
        <v>203887.49</v>
      </c>
      <c r="E394" s="152">
        <v>33744.4401</v>
      </c>
      <c r="F394" s="152">
        <v>9950.0441</v>
      </c>
      <c r="G394" s="152">
        <v>94046.1658</v>
      </c>
      <c r="H394" s="152">
        <v>93475.9899</v>
      </c>
      <c r="I394" s="152">
        <v>156584.2376</v>
      </c>
      <c r="J394" s="152">
        <v>107056.4</v>
      </c>
      <c r="K394" s="152">
        <v>133077.8703</v>
      </c>
    </row>
    <row r="395">
      <c r="A395" s="152">
        <v>1.5867864E9</v>
      </c>
      <c r="B395" s="152">
        <v>104442.4527</v>
      </c>
      <c r="C395" s="156">
        <v>153347.3937</v>
      </c>
      <c r="D395" s="159">
        <v>203887.49</v>
      </c>
      <c r="E395" s="152">
        <v>33844.3158</v>
      </c>
      <c r="F395" s="152">
        <v>9943.042</v>
      </c>
      <c r="G395" s="152">
        <v>94085.8513</v>
      </c>
      <c r="H395" s="152">
        <v>93549.3901</v>
      </c>
      <c r="I395" s="152">
        <v>156584.2376</v>
      </c>
      <c r="J395" s="152">
        <v>107056.4</v>
      </c>
      <c r="K395" s="152">
        <v>133077.8703</v>
      </c>
    </row>
    <row r="396">
      <c r="A396" s="152">
        <v>1.5868368E9</v>
      </c>
      <c r="B396" s="152">
        <v>103482.4882</v>
      </c>
      <c r="C396" s="156">
        <v>155961.904</v>
      </c>
      <c r="D396" s="159">
        <v>202644.44</v>
      </c>
      <c r="E396" s="152">
        <v>34027.5741</v>
      </c>
      <c r="F396" s="152">
        <v>9949.3681</v>
      </c>
      <c r="G396" s="152">
        <v>94089.7728</v>
      </c>
      <c r="H396" s="152">
        <v>93449.5317</v>
      </c>
      <c r="I396" s="152">
        <v>157193.1473</v>
      </c>
      <c r="J396" s="152">
        <v>107031.2</v>
      </c>
      <c r="K396" s="152">
        <v>133497.0113</v>
      </c>
    </row>
    <row r="397">
      <c r="A397" s="156">
        <v>1.5869232E9</v>
      </c>
      <c r="B397" s="156">
        <v>105528.9964</v>
      </c>
      <c r="C397" s="152">
        <v>157349.746</v>
      </c>
      <c r="D397" s="160">
        <v>208504.56</v>
      </c>
      <c r="E397" s="152">
        <v>34167.387</v>
      </c>
      <c r="F397" s="152">
        <v>9949.362</v>
      </c>
      <c r="G397" s="152">
        <v>94127.1547</v>
      </c>
      <c r="H397" s="152">
        <v>93990.6444</v>
      </c>
      <c r="I397" s="152">
        <v>156507.0485</v>
      </c>
      <c r="J397" s="152">
        <v>107244.14</v>
      </c>
      <c r="K397" s="152">
        <v>134016.2085</v>
      </c>
    </row>
    <row r="398">
      <c r="A398" s="152">
        <v>1.5870096E9</v>
      </c>
      <c r="B398" s="152">
        <v>105528.9964</v>
      </c>
      <c r="C398" s="156">
        <v>159094.676</v>
      </c>
      <c r="D398" s="159">
        <v>205728.82</v>
      </c>
      <c r="E398" s="152">
        <v>34187.6406</v>
      </c>
      <c r="F398" s="152">
        <v>9912.249</v>
      </c>
      <c r="G398" s="152">
        <v>94127.4762</v>
      </c>
      <c r="H398" s="152">
        <v>93311.6931</v>
      </c>
      <c r="I398" s="152">
        <v>158056.8839</v>
      </c>
      <c r="J398" s="152">
        <v>107168.54</v>
      </c>
      <c r="K398" s="152">
        <v>133935.1011</v>
      </c>
    </row>
    <row r="399">
      <c r="A399" s="156">
        <v>1.587096E9</v>
      </c>
      <c r="B399" s="156">
        <v>105528.9964</v>
      </c>
      <c r="C399" s="152">
        <v>160677.3636</v>
      </c>
      <c r="D399" s="160">
        <v>207248.63</v>
      </c>
      <c r="E399" s="152">
        <v>34160.1919</v>
      </c>
      <c r="F399" s="152">
        <v>9926.5208</v>
      </c>
      <c r="G399" s="152">
        <v>94120.0471</v>
      </c>
      <c r="H399" s="152">
        <v>92927.6226</v>
      </c>
      <c r="I399" s="152">
        <v>158513.6451</v>
      </c>
      <c r="J399" s="152">
        <v>107123.18</v>
      </c>
      <c r="K399" s="152">
        <v>134005.064</v>
      </c>
    </row>
    <row r="400">
      <c r="A400" s="152">
        <v>1.5871824E9</v>
      </c>
      <c r="B400" s="152">
        <v>105528.9964</v>
      </c>
      <c r="C400" s="156">
        <v>160675.8483</v>
      </c>
      <c r="D400" s="159">
        <v>207248.63</v>
      </c>
      <c r="E400" s="152">
        <v>34234.2774</v>
      </c>
      <c r="F400" s="152">
        <v>9931.7558</v>
      </c>
      <c r="G400" s="152">
        <v>94120.0471</v>
      </c>
      <c r="H400" s="152">
        <v>93056.9263</v>
      </c>
      <c r="I400" s="152">
        <v>156376.6666</v>
      </c>
      <c r="J400" s="152">
        <v>107879.64</v>
      </c>
      <c r="K400" s="152">
        <v>134419.9611</v>
      </c>
    </row>
    <row r="401">
      <c r="A401" s="156">
        <v>1.5873912E9</v>
      </c>
      <c r="B401" s="156">
        <v>105528.9964</v>
      </c>
      <c r="C401" s="152">
        <v>160675.8483</v>
      </c>
      <c r="D401" s="160">
        <v>210324.19</v>
      </c>
      <c r="E401" s="152">
        <v>34180.3648</v>
      </c>
      <c r="F401" s="152">
        <v>9923.3527</v>
      </c>
      <c r="G401" s="152">
        <v>93871.946</v>
      </c>
      <c r="H401" s="152">
        <v>92971.5773</v>
      </c>
      <c r="I401" s="152">
        <v>157204.0788</v>
      </c>
      <c r="J401" s="152">
        <v>107879.64</v>
      </c>
      <c r="K401" s="152">
        <v>134419.9611</v>
      </c>
    </row>
    <row r="402">
      <c r="A402" s="156">
        <v>1.5874416E9</v>
      </c>
      <c r="B402" s="156">
        <v>105528.9964</v>
      </c>
      <c r="C402" s="152">
        <v>165146.7329</v>
      </c>
      <c r="D402" s="160">
        <v>207849.2</v>
      </c>
      <c r="E402" s="152">
        <v>34226.8715</v>
      </c>
      <c r="F402" s="152">
        <v>9932.4272</v>
      </c>
      <c r="G402" s="152">
        <v>93579.924</v>
      </c>
      <c r="H402" s="152">
        <v>92971.5773</v>
      </c>
      <c r="I402" s="152">
        <v>157724.1381</v>
      </c>
      <c r="J402" s="152">
        <v>107508.87</v>
      </c>
      <c r="K402" s="152">
        <v>134952.4233</v>
      </c>
    </row>
    <row r="403">
      <c r="A403" s="152">
        <v>1.587528E9</v>
      </c>
      <c r="B403" s="152">
        <v>105528.9964</v>
      </c>
      <c r="C403" s="156">
        <v>164199.1043</v>
      </c>
      <c r="D403" s="159">
        <v>202516.47</v>
      </c>
      <c r="E403" s="152">
        <v>34261.1462</v>
      </c>
      <c r="F403" s="152">
        <v>9939.6718</v>
      </c>
      <c r="G403" s="152">
        <v>92579.7987</v>
      </c>
      <c r="H403" s="152">
        <v>92908.8458</v>
      </c>
      <c r="I403" s="152">
        <v>158831.5886</v>
      </c>
      <c r="J403" s="152">
        <v>106903.5</v>
      </c>
      <c r="K403" s="152">
        <v>134215.071</v>
      </c>
    </row>
    <row r="404">
      <c r="A404" s="156">
        <v>1.5876144E9</v>
      </c>
      <c r="B404" s="156">
        <v>105528.9964</v>
      </c>
      <c r="C404" s="152">
        <v>165772.8256</v>
      </c>
      <c r="D404" s="160">
        <v>207060.62</v>
      </c>
      <c r="E404" s="152">
        <v>34249.3145</v>
      </c>
      <c r="F404" s="152">
        <v>9936.4053</v>
      </c>
      <c r="G404" s="152">
        <v>92950.6019</v>
      </c>
      <c r="H404" s="152">
        <v>92479.9671</v>
      </c>
      <c r="I404" s="152">
        <v>158564.0561</v>
      </c>
      <c r="J404" s="152">
        <v>107177.37</v>
      </c>
      <c r="K404" s="152">
        <v>134846.3489</v>
      </c>
    </row>
    <row r="405">
      <c r="A405" s="152">
        <v>1.5877008E9</v>
      </c>
      <c r="B405" s="152">
        <v>105528.9964</v>
      </c>
      <c r="C405" s="156">
        <v>166498.6367</v>
      </c>
      <c r="D405" s="159">
        <v>207949.62</v>
      </c>
      <c r="E405" s="152">
        <v>34248.5308</v>
      </c>
      <c r="F405" s="152">
        <v>9942.0828</v>
      </c>
      <c r="G405" s="152">
        <v>93108.5559</v>
      </c>
      <c r="H405" s="152">
        <v>92208.5573</v>
      </c>
      <c r="I405" s="152">
        <v>158989.5315</v>
      </c>
      <c r="J405" s="152">
        <v>107154.42</v>
      </c>
      <c r="K405" s="152">
        <v>134813.2249</v>
      </c>
    </row>
    <row r="406">
      <c r="A406" s="156">
        <v>1.5877872E9</v>
      </c>
      <c r="B406" s="156">
        <v>105528.9964</v>
      </c>
      <c r="C406" s="152">
        <v>167342.3028</v>
      </c>
      <c r="D406" s="160">
        <v>207949.62</v>
      </c>
      <c r="E406" s="152">
        <v>34290.2089</v>
      </c>
      <c r="F406" s="152">
        <v>9947.603</v>
      </c>
      <c r="G406" s="152">
        <v>93108.5559</v>
      </c>
      <c r="H406" s="152">
        <v>92624.2069</v>
      </c>
      <c r="I406" s="152">
        <v>158051.8207</v>
      </c>
      <c r="J406" s="152">
        <v>107302.83</v>
      </c>
      <c r="K406" s="152">
        <v>135059.0238</v>
      </c>
    </row>
    <row r="407">
      <c r="A407" s="152">
        <v>1.587996E9</v>
      </c>
      <c r="B407" s="152">
        <v>105528.9964</v>
      </c>
      <c r="C407" s="156">
        <v>167342.3028</v>
      </c>
      <c r="D407" s="159">
        <v>210428.96</v>
      </c>
      <c r="E407" s="152">
        <v>34284.5458</v>
      </c>
      <c r="F407" s="152">
        <v>9949.1452</v>
      </c>
      <c r="G407" s="152">
        <v>93517.6728</v>
      </c>
      <c r="H407" s="152">
        <v>92603.2964</v>
      </c>
      <c r="I407" s="152">
        <v>160332.1175</v>
      </c>
      <c r="J407" s="152">
        <v>107302.83</v>
      </c>
      <c r="K407" s="152">
        <v>135059.0238</v>
      </c>
    </row>
    <row r="408">
      <c r="A408" s="152">
        <v>1.5880464E9</v>
      </c>
      <c r="B408" s="152">
        <v>105528.9964</v>
      </c>
      <c r="C408" s="156">
        <v>170226.683</v>
      </c>
      <c r="D408" s="159">
        <v>211626.38</v>
      </c>
      <c r="E408" s="152">
        <v>34344.0214</v>
      </c>
      <c r="F408" s="152">
        <v>9963.9719</v>
      </c>
      <c r="G408" s="152">
        <v>93436.7587</v>
      </c>
      <c r="H408" s="152">
        <v>92636.5825</v>
      </c>
      <c r="I408" s="152">
        <v>159729.5778</v>
      </c>
      <c r="J408" s="152">
        <v>107932.17</v>
      </c>
      <c r="K408" s="152">
        <v>135065.2152</v>
      </c>
    </row>
    <row r="409">
      <c r="A409" s="156">
        <v>1.5881328E9</v>
      </c>
      <c r="B409" s="156">
        <v>105528.9964</v>
      </c>
      <c r="C409" s="152">
        <v>163954.0764</v>
      </c>
      <c r="D409" s="160">
        <v>211171.77</v>
      </c>
      <c r="E409" s="152">
        <v>34433.7064</v>
      </c>
      <c r="F409" s="152">
        <v>9979.2778</v>
      </c>
      <c r="G409" s="152">
        <v>94061.2215</v>
      </c>
      <c r="H409" s="152">
        <v>92704.8617</v>
      </c>
      <c r="I409" s="152">
        <v>155054.7591</v>
      </c>
      <c r="J409" s="152">
        <v>107808.75</v>
      </c>
      <c r="K409" s="152">
        <v>134923.1224</v>
      </c>
    </row>
    <row r="410">
      <c r="A410" s="152">
        <v>1.5882192E9</v>
      </c>
      <c r="B410" s="152">
        <v>105528.9964</v>
      </c>
      <c r="C410" s="156">
        <v>164055.6237</v>
      </c>
      <c r="D410" s="159">
        <v>216163.23</v>
      </c>
      <c r="E410" s="152">
        <v>34416.0797</v>
      </c>
      <c r="F410" s="152">
        <v>9999.1831</v>
      </c>
      <c r="G410" s="152">
        <v>94098.9275</v>
      </c>
      <c r="H410" s="152">
        <v>93086.7985</v>
      </c>
      <c r="I410" s="152">
        <v>154838.5572</v>
      </c>
      <c r="J410" s="152">
        <v>107999.46</v>
      </c>
      <c r="K410" s="152">
        <v>135206.3793</v>
      </c>
    </row>
    <row r="411">
      <c r="A411" s="156">
        <v>1.5883056E9</v>
      </c>
      <c r="B411" s="156">
        <v>105528.9964</v>
      </c>
      <c r="C411" s="152">
        <v>164483.1888</v>
      </c>
      <c r="D411" s="160">
        <v>212663.14</v>
      </c>
      <c r="E411" s="152">
        <v>34349.6779</v>
      </c>
      <c r="F411" s="152">
        <v>9966.192</v>
      </c>
      <c r="G411" s="152">
        <v>93968.2519</v>
      </c>
      <c r="H411" s="152">
        <v>93663.331</v>
      </c>
      <c r="I411" s="152">
        <v>153779.0106</v>
      </c>
      <c r="J411" s="152">
        <v>109522.52</v>
      </c>
      <c r="K411" s="152">
        <v>135394.2886</v>
      </c>
    </row>
    <row r="412">
      <c r="A412" s="152">
        <v>1.588392E9</v>
      </c>
      <c r="B412" s="152">
        <v>105528.9964</v>
      </c>
      <c r="C412" s="156">
        <v>162961.7085</v>
      </c>
      <c r="D412" s="159">
        <v>212663.14</v>
      </c>
      <c r="E412" s="152">
        <v>34431.8221</v>
      </c>
      <c r="F412" s="152">
        <v>9950.5286</v>
      </c>
      <c r="G412" s="152">
        <v>93968.2519</v>
      </c>
      <c r="H412" s="152">
        <v>93957.3583</v>
      </c>
      <c r="I412" s="152">
        <v>149160.4564</v>
      </c>
      <c r="J412" s="152">
        <v>109869.58</v>
      </c>
      <c r="K412" s="152">
        <v>134453.3618</v>
      </c>
    </row>
    <row r="413">
      <c r="A413" s="156">
        <v>1.5886008E9</v>
      </c>
      <c r="B413" s="156">
        <v>105528.9964</v>
      </c>
      <c r="C413" s="152">
        <v>162961.7085</v>
      </c>
      <c r="D413" s="160">
        <v>208217.25</v>
      </c>
      <c r="E413" s="152">
        <v>34478.4469</v>
      </c>
      <c r="F413" s="152">
        <v>9941.0562</v>
      </c>
      <c r="G413" s="152">
        <v>93888.0843</v>
      </c>
      <c r="H413" s="152">
        <v>93799.4626</v>
      </c>
      <c r="I413" s="152">
        <v>150751.6935</v>
      </c>
      <c r="J413" s="152">
        <v>109869.58</v>
      </c>
      <c r="K413" s="152">
        <v>134453.3618</v>
      </c>
    </row>
    <row r="414">
      <c r="A414" s="156">
        <v>1.5886512E9</v>
      </c>
      <c r="B414" s="156">
        <v>105528.9964</v>
      </c>
      <c r="C414" s="152">
        <v>170252.2597</v>
      </c>
      <c r="D414" s="160">
        <v>208669.92</v>
      </c>
      <c r="E414" s="152">
        <v>34517.9881</v>
      </c>
      <c r="F414" s="152">
        <v>9945.9825</v>
      </c>
      <c r="G414" s="152">
        <v>94186.4828</v>
      </c>
      <c r="H414" s="152">
        <v>93307.8524</v>
      </c>
      <c r="I414" s="152">
        <v>153181.7018</v>
      </c>
      <c r="J414" s="152">
        <v>110284.64</v>
      </c>
      <c r="K414" s="152">
        <v>133867.2661</v>
      </c>
    </row>
    <row r="415">
      <c r="A415" s="152">
        <v>1.5887376E9</v>
      </c>
      <c r="B415" s="152">
        <v>105528.9964</v>
      </c>
      <c r="C415" s="156">
        <v>180097.807</v>
      </c>
      <c r="D415" s="159">
        <v>210317.83</v>
      </c>
      <c r="E415" s="152">
        <v>34602.1087</v>
      </c>
      <c r="F415" s="152">
        <v>9941.0968</v>
      </c>
      <c r="G415" s="152">
        <v>94823.5233</v>
      </c>
      <c r="H415" s="152">
        <v>92757.3514</v>
      </c>
      <c r="I415" s="152">
        <v>155346.4021</v>
      </c>
      <c r="J415" s="152">
        <v>110432.55</v>
      </c>
      <c r="K415" s="152">
        <v>133455.6771</v>
      </c>
    </row>
    <row r="416">
      <c r="A416" s="156">
        <v>1.588824E9</v>
      </c>
      <c r="B416" s="156">
        <v>105528.9964</v>
      </c>
      <c r="C416" s="152">
        <v>186199.6048</v>
      </c>
      <c r="D416" s="160">
        <v>207297.89</v>
      </c>
      <c r="E416" s="152">
        <v>34777.5375</v>
      </c>
      <c r="F416" s="152">
        <v>9929.7459</v>
      </c>
      <c r="G416" s="152">
        <v>95176.0916</v>
      </c>
      <c r="H416" s="152">
        <v>92411.2612</v>
      </c>
      <c r="I416" s="152">
        <v>155698.8855</v>
      </c>
      <c r="J416" s="152">
        <v>110506.75</v>
      </c>
      <c r="K416" s="152">
        <v>131981.2152</v>
      </c>
    </row>
    <row r="417">
      <c r="A417" s="152">
        <v>1.5889104E9</v>
      </c>
      <c r="B417" s="152">
        <v>105528.9964</v>
      </c>
      <c r="C417" s="156">
        <v>185837.6145</v>
      </c>
      <c r="D417" s="159">
        <v>211482.72</v>
      </c>
      <c r="E417" s="152">
        <v>34630.6388</v>
      </c>
      <c r="F417" s="152">
        <v>9955.7508</v>
      </c>
      <c r="G417" s="152">
        <v>94760.8936</v>
      </c>
      <c r="H417" s="152">
        <v>92735.5874</v>
      </c>
      <c r="I417" s="152">
        <v>157119.3876</v>
      </c>
      <c r="J417" s="152">
        <v>110654.62</v>
      </c>
      <c r="K417" s="152">
        <v>132883.7416</v>
      </c>
    </row>
    <row r="418">
      <c r="A418" s="156">
        <v>1.5889968E9</v>
      </c>
      <c r="B418" s="156">
        <v>105528.9964</v>
      </c>
      <c r="C418" s="152">
        <v>186159.4164</v>
      </c>
      <c r="D418" s="160">
        <v>211482.72</v>
      </c>
      <c r="E418" s="152">
        <v>34569.7577</v>
      </c>
      <c r="F418" s="152">
        <v>9961.2412</v>
      </c>
      <c r="G418" s="152">
        <v>94760.8936</v>
      </c>
      <c r="H418" s="152">
        <v>92753.9374</v>
      </c>
      <c r="I418" s="152">
        <v>158794.88</v>
      </c>
      <c r="J418" s="152">
        <v>110712.39</v>
      </c>
      <c r="K418" s="152">
        <v>133107.546</v>
      </c>
    </row>
    <row r="419">
      <c r="A419" s="152">
        <v>1.5892056E9</v>
      </c>
      <c r="B419" s="152">
        <v>105528.9964</v>
      </c>
      <c r="C419" s="156">
        <v>186159.4164</v>
      </c>
      <c r="D419" s="159">
        <v>213601.58</v>
      </c>
      <c r="E419" s="152">
        <v>34524.4382</v>
      </c>
      <c r="F419" s="152">
        <v>9957.8621</v>
      </c>
      <c r="G419" s="152">
        <v>94371.238</v>
      </c>
      <c r="H419" s="152">
        <v>92748.8164</v>
      </c>
      <c r="I419" s="152">
        <v>160646.0866</v>
      </c>
      <c r="J419" s="152">
        <v>110712.39</v>
      </c>
      <c r="K419" s="152">
        <v>133107.546</v>
      </c>
    </row>
    <row r="420">
      <c r="A420" s="152">
        <v>1.589256E9</v>
      </c>
      <c r="B420" s="152">
        <v>105528.9964</v>
      </c>
      <c r="C420" s="156">
        <v>190641.1173</v>
      </c>
      <c r="D420" s="159">
        <v>212825.98</v>
      </c>
      <c r="E420" s="152">
        <v>34385.7231</v>
      </c>
      <c r="F420" s="152">
        <v>9943.0774</v>
      </c>
      <c r="G420" s="152">
        <v>93709.0012</v>
      </c>
      <c r="H420" s="152">
        <v>92505.9985</v>
      </c>
      <c r="I420" s="152">
        <v>162425.5463</v>
      </c>
      <c r="J420" s="152">
        <v>110756.38</v>
      </c>
      <c r="K420" s="152">
        <v>133040.429</v>
      </c>
    </row>
    <row r="421">
      <c r="A421" s="156">
        <v>1.5893424E9</v>
      </c>
      <c r="B421" s="156">
        <v>105528.9964</v>
      </c>
      <c r="C421" s="152">
        <v>189115.1823</v>
      </c>
      <c r="D421" s="160">
        <v>209678.87</v>
      </c>
      <c r="E421" s="152">
        <v>34373.4585</v>
      </c>
      <c r="F421" s="152">
        <v>9942.4563</v>
      </c>
      <c r="G421" s="152">
        <v>93821.2533</v>
      </c>
      <c r="H421" s="152">
        <v>92813.6817</v>
      </c>
      <c r="I421" s="152">
        <v>159034.2664</v>
      </c>
      <c r="J421" s="152">
        <v>110402.555</v>
      </c>
      <c r="K421" s="152">
        <v>133040.429</v>
      </c>
    </row>
    <row r="422">
      <c r="A422" s="152">
        <v>1.5894288E9</v>
      </c>
      <c r="B422" s="152">
        <v>105528.9964</v>
      </c>
      <c r="C422" s="156">
        <v>186772.137</v>
      </c>
      <c r="D422" s="159">
        <v>207197.0</v>
      </c>
      <c r="E422" s="152">
        <v>34383.6079</v>
      </c>
      <c r="F422" s="152">
        <v>9945.6959</v>
      </c>
      <c r="G422" s="152">
        <v>93371.6405</v>
      </c>
      <c r="H422" s="152">
        <v>92606.7104</v>
      </c>
      <c r="I422" s="152">
        <v>159241.6548</v>
      </c>
      <c r="J422" s="152">
        <v>110019.795</v>
      </c>
      <c r="K422" s="152">
        <v>133040.429</v>
      </c>
    </row>
    <row r="423">
      <c r="A423" s="156">
        <v>1.5895152E9</v>
      </c>
      <c r="B423" s="156">
        <v>105528.9964</v>
      </c>
      <c r="C423" s="152">
        <v>184063.2278</v>
      </c>
      <c r="D423" s="160">
        <v>210581.36</v>
      </c>
      <c r="E423" s="152">
        <v>34256.0219</v>
      </c>
      <c r="F423" s="152">
        <v>9949.4091</v>
      </c>
      <c r="G423" s="152">
        <v>93641.4469</v>
      </c>
      <c r="H423" s="152">
        <v>92479.1136</v>
      </c>
      <c r="I423" s="152">
        <v>160986.0744</v>
      </c>
      <c r="J423" s="152">
        <v>109992.455</v>
      </c>
      <c r="K423" s="152">
        <v>133040.429</v>
      </c>
    </row>
    <row r="424">
      <c r="A424" s="152">
        <v>1.5896016E9</v>
      </c>
      <c r="B424" s="152">
        <v>105528.9964</v>
      </c>
      <c r="C424" s="156">
        <v>184392.0178</v>
      </c>
      <c r="D424" s="159">
        <v>210581.36</v>
      </c>
      <c r="E424" s="152">
        <v>34270.6897</v>
      </c>
      <c r="F424" s="152">
        <v>9957.9634</v>
      </c>
      <c r="G424" s="152">
        <v>93641.4469</v>
      </c>
      <c r="H424" s="152">
        <v>92594.3348</v>
      </c>
      <c r="I424" s="152">
        <v>163207.292</v>
      </c>
      <c r="J424" s="152">
        <v>110812.655</v>
      </c>
      <c r="K424" s="152">
        <v>134534.929</v>
      </c>
    </row>
    <row r="425">
      <c r="A425" s="156">
        <v>1.5898104E9</v>
      </c>
      <c r="B425" s="156">
        <v>105528.9964</v>
      </c>
      <c r="C425" s="152">
        <v>184392.0178</v>
      </c>
      <c r="D425" s="160">
        <v>211652.55</v>
      </c>
      <c r="E425" s="152">
        <v>34237.8976</v>
      </c>
      <c r="F425" s="152">
        <v>9958.4925</v>
      </c>
      <c r="G425" s="152">
        <v>93535.0681</v>
      </c>
      <c r="H425" s="152">
        <v>92584.5196</v>
      </c>
      <c r="I425" s="152">
        <v>163803.8496</v>
      </c>
      <c r="J425" s="152">
        <v>110812.655</v>
      </c>
      <c r="K425" s="152">
        <v>134534.929</v>
      </c>
    </row>
    <row r="426">
      <c r="A426" s="156">
        <v>1.5898608E9</v>
      </c>
      <c r="B426" s="156">
        <v>105528.9964</v>
      </c>
      <c r="C426" s="152">
        <v>179695.7898</v>
      </c>
      <c r="D426" s="160">
        <v>215833.97</v>
      </c>
      <c r="E426" s="152">
        <v>34188.2336</v>
      </c>
      <c r="F426" s="152">
        <v>9945.5729</v>
      </c>
      <c r="G426" s="152">
        <v>93486.7349</v>
      </c>
      <c r="H426" s="152">
        <v>93399.1758</v>
      </c>
      <c r="I426" s="152">
        <v>162868.337</v>
      </c>
      <c r="J426" s="152">
        <v>111072.385</v>
      </c>
      <c r="K426" s="152">
        <v>134270.829</v>
      </c>
    </row>
    <row r="427">
      <c r="A427" s="152">
        <v>1.5899472E9</v>
      </c>
      <c r="B427" s="152">
        <v>105528.9964</v>
      </c>
      <c r="C427" s="156">
        <v>181325.9811</v>
      </c>
      <c r="D427" s="159">
        <v>214558.46</v>
      </c>
      <c r="E427" s="152">
        <v>33996.8994</v>
      </c>
      <c r="F427" s="152">
        <v>9939.1703</v>
      </c>
      <c r="G427" s="152">
        <v>93457.6701</v>
      </c>
      <c r="H427" s="152">
        <v>93503.3016</v>
      </c>
      <c r="I427" s="152">
        <v>163291.8951</v>
      </c>
      <c r="J427" s="152">
        <v>111345.785</v>
      </c>
      <c r="K427" s="152">
        <v>133777.2502</v>
      </c>
    </row>
    <row r="428">
      <c r="A428" s="156">
        <v>1.5900336E9</v>
      </c>
      <c r="B428" s="156">
        <v>105528.9964</v>
      </c>
      <c r="C428" s="152">
        <v>180324.446</v>
      </c>
      <c r="D428" s="160">
        <v>218246.39</v>
      </c>
      <c r="E428" s="152">
        <v>34036.1379</v>
      </c>
      <c r="F428" s="152">
        <v>9963.9712</v>
      </c>
      <c r="G428" s="152">
        <v>93452.0753</v>
      </c>
      <c r="H428" s="152">
        <v>93958.6385</v>
      </c>
      <c r="I428" s="152">
        <v>164756.3954</v>
      </c>
      <c r="J428" s="152">
        <v>111769.22</v>
      </c>
      <c r="K428" s="152">
        <v>134495.7474</v>
      </c>
    </row>
    <row r="429">
      <c r="A429" s="152">
        <v>1.59012E9</v>
      </c>
      <c r="B429" s="152">
        <v>105528.9964</v>
      </c>
      <c r="C429" s="156">
        <v>180576.99</v>
      </c>
      <c r="D429" s="159">
        <v>216129.14</v>
      </c>
      <c r="E429" s="152">
        <v>34034.4978</v>
      </c>
      <c r="F429" s="152">
        <v>9950.1629</v>
      </c>
      <c r="G429" s="152">
        <v>93468.6603</v>
      </c>
      <c r="H429" s="152">
        <v>93700.8845</v>
      </c>
      <c r="I429" s="152">
        <v>162511.5022</v>
      </c>
      <c r="J429" s="152">
        <v>111841.64</v>
      </c>
      <c r="K429" s="152">
        <v>134495.7474</v>
      </c>
    </row>
    <row r="430">
      <c r="A430" s="156">
        <v>1.5902064E9</v>
      </c>
      <c r="B430" s="156">
        <v>105528.9964</v>
      </c>
      <c r="C430" s="152">
        <v>182350.8389</v>
      </c>
      <c r="D430" s="160">
        <v>216129.14</v>
      </c>
      <c r="E430" s="152">
        <v>34063.4763</v>
      </c>
      <c r="F430" s="152">
        <v>9940.7582</v>
      </c>
      <c r="G430" s="152">
        <v>93468.6603</v>
      </c>
      <c r="H430" s="152">
        <v>93299.7442</v>
      </c>
      <c r="I430" s="152">
        <v>163140.7792</v>
      </c>
      <c r="J430" s="152">
        <v>112021.16</v>
      </c>
      <c r="K430" s="152">
        <v>134142.3074</v>
      </c>
    </row>
    <row r="431">
      <c r="A431" s="152">
        <v>1.5905016E9</v>
      </c>
      <c r="B431" s="152">
        <v>105528.9964</v>
      </c>
      <c r="C431" s="156">
        <v>182350.8389</v>
      </c>
      <c r="D431" s="159">
        <v>217208.91</v>
      </c>
      <c r="E431" s="152">
        <v>34057.0914</v>
      </c>
      <c r="F431" s="152">
        <v>9942.5672</v>
      </c>
      <c r="G431" s="152">
        <v>93489.9191</v>
      </c>
      <c r="H431" s="152">
        <v>93293.7698</v>
      </c>
      <c r="I431" s="152">
        <v>162431.7464</v>
      </c>
      <c r="J431" s="152">
        <v>112021.16</v>
      </c>
      <c r="K431" s="152">
        <v>134142.3074</v>
      </c>
    </row>
    <row r="432">
      <c r="A432" s="152">
        <v>1.590552E9</v>
      </c>
      <c r="B432" s="152">
        <v>104501.0826</v>
      </c>
      <c r="C432" s="156">
        <v>177788.486</v>
      </c>
      <c r="D432" s="159">
        <v>218056.17</v>
      </c>
      <c r="E432" s="152">
        <v>33990.7801</v>
      </c>
      <c r="F432" s="152">
        <v>9973.8734</v>
      </c>
      <c r="G432" s="152">
        <v>93127.1302</v>
      </c>
      <c r="H432" s="152">
        <v>93954.7978</v>
      </c>
      <c r="I432" s="152">
        <v>160317.1718</v>
      </c>
      <c r="J432" s="152">
        <v>112233.15</v>
      </c>
      <c r="K432" s="152">
        <v>133871.9474</v>
      </c>
    </row>
    <row r="433">
      <c r="A433" s="156">
        <v>1.5906384E9</v>
      </c>
      <c r="B433" s="156">
        <v>105589.5079</v>
      </c>
      <c r="C433" s="152">
        <v>174897.5111</v>
      </c>
      <c r="D433" s="160">
        <v>221080.65</v>
      </c>
      <c r="E433" s="152">
        <v>33994.7275</v>
      </c>
      <c r="F433" s="152">
        <v>9981.4101</v>
      </c>
      <c r="G433" s="152">
        <v>92885.5462</v>
      </c>
      <c r="H433" s="152">
        <v>94276.5636</v>
      </c>
      <c r="I433" s="152">
        <v>159404.2059</v>
      </c>
      <c r="J433" s="152">
        <v>112236.75</v>
      </c>
      <c r="K433" s="152">
        <v>133072.4674</v>
      </c>
    </row>
    <row r="434">
      <c r="A434" s="152">
        <v>1.5907248E9</v>
      </c>
      <c r="B434" s="152">
        <v>105589.5079</v>
      </c>
      <c r="C434" s="156">
        <v>178822.4411</v>
      </c>
      <c r="D434" s="159">
        <v>220682.33</v>
      </c>
      <c r="E434" s="152">
        <v>34068.6188</v>
      </c>
      <c r="F434" s="152">
        <v>9984.923</v>
      </c>
      <c r="G434" s="152">
        <v>92440.6869</v>
      </c>
      <c r="H434" s="152">
        <v>94801.0332</v>
      </c>
      <c r="I434" s="152">
        <v>159312.4027</v>
      </c>
      <c r="J434" s="152">
        <v>112289.23</v>
      </c>
      <c r="K434" s="152">
        <v>133072.4674</v>
      </c>
    </row>
    <row r="435">
      <c r="A435" s="156">
        <v>1.5908112E9</v>
      </c>
      <c r="B435" s="156">
        <v>105589.5079</v>
      </c>
      <c r="C435" s="152">
        <v>186735.0411</v>
      </c>
      <c r="D435" s="160">
        <v>220682.33</v>
      </c>
      <c r="E435" s="152">
        <v>34050.2905</v>
      </c>
      <c r="F435" s="152">
        <v>9995.4096</v>
      </c>
      <c r="G435" s="152">
        <v>92440.6869</v>
      </c>
      <c r="H435" s="152">
        <v>95031.9022</v>
      </c>
      <c r="I435" s="152">
        <v>163942.0832</v>
      </c>
      <c r="J435" s="152">
        <v>112828.445</v>
      </c>
      <c r="K435" s="152">
        <v>133079.7664</v>
      </c>
    </row>
    <row r="436">
      <c r="A436" s="152">
        <v>1.59102E9</v>
      </c>
      <c r="B436" s="152">
        <v>105589.5079</v>
      </c>
      <c r="C436" s="156">
        <v>186735.0411</v>
      </c>
      <c r="D436" s="159">
        <v>222517.46</v>
      </c>
      <c r="E436" s="152">
        <v>34054.6213</v>
      </c>
      <c r="F436" s="152">
        <v>9994.004</v>
      </c>
      <c r="G436" s="152">
        <v>91871.2253</v>
      </c>
      <c r="H436" s="152">
        <v>95121.5186</v>
      </c>
      <c r="I436" s="152">
        <v>163942.0832</v>
      </c>
      <c r="J436" s="152">
        <v>112828.445</v>
      </c>
      <c r="K436" s="152">
        <v>133079.7664</v>
      </c>
    </row>
    <row r="437">
      <c r="A437" s="152">
        <v>1.5910704E9</v>
      </c>
      <c r="B437" s="152">
        <v>105589.5079</v>
      </c>
      <c r="C437" s="156">
        <v>189285.0411</v>
      </c>
      <c r="D437" s="160">
        <v>222888.46</v>
      </c>
      <c r="E437" s="152">
        <v>34078.277</v>
      </c>
      <c r="F437" s="152">
        <v>10018.6995</v>
      </c>
      <c r="G437" s="152">
        <v>92069.7786</v>
      </c>
      <c r="H437" s="152">
        <v>95203.4537</v>
      </c>
      <c r="I437" s="152">
        <v>167543.4659</v>
      </c>
      <c r="J437" s="152">
        <v>113163.65</v>
      </c>
      <c r="K437" s="152">
        <v>133282.1402</v>
      </c>
    </row>
    <row r="438">
      <c r="A438" s="156">
        <v>1.5911568E9</v>
      </c>
      <c r="B438" s="156">
        <v>105589.5079</v>
      </c>
      <c r="C438" s="152">
        <v>192211.4611</v>
      </c>
      <c r="D438" s="159">
        <v>224404.47</v>
      </c>
      <c r="E438" s="152">
        <v>33731.6192</v>
      </c>
      <c r="F438" s="152">
        <v>10054.0418</v>
      </c>
      <c r="G438" s="152">
        <v>91617.3356</v>
      </c>
      <c r="H438" s="152">
        <v>95717.6814</v>
      </c>
      <c r="I438" s="152">
        <v>167680.573</v>
      </c>
      <c r="J438" s="152">
        <v>113304.44</v>
      </c>
      <c r="K438" s="152">
        <v>133725.1971</v>
      </c>
    </row>
    <row r="439">
      <c r="A439" s="152">
        <v>1.5912432E9</v>
      </c>
      <c r="B439" s="152">
        <v>105589.5079</v>
      </c>
      <c r="C439" s="156">
        <v>192036.5111</v>
      </c>
      <c r="D439" s="160">
        <v>226437.42</v>
      </c>
      <c r="E439" s="152">
        <v>33735.2271</v>
      </c>
      <c r="F439" s="152">
        <v>10064.2841</v>
      </c>
      <c r="G439" s="152">
        <v>91547.707</v>
      </c>
      <c r="H439" s="152">
        <v>96140.159</v>
      </c>
      <c r="I439" s="152">
        <v>168593.5829</v>
      </c>
      <c r="J439" s="152">
        <v>113750.6</v>
      </c>
      <c r="K439" s="152">
        <v>133943.2777</v>
      </c>
    </row>
    <row r="440">
      <c r="A440" s="156">
        <v>1.5913296E9</v>
      </c>
      <c r="B440" s="156">
        <v>105589.5079</v>
      </c>
      <c r="C440" s="152">
        <v>188604.8511</v>
      </c>
      <c r="D440" s="159">
        <v>225058.13</v>
      </c>
      <c r="E440" s="152">
        <v>33743.7228</v>
      </c>
      <c r="F440" s="152">
        <v>10078.7926</v>
      </c>
      <c r="G440" s="152">
        <v>90726.562</v>
      </c>
      <c r="H440" s="152">
        <v>96998.7699</v>
      </c>
      <c r="I440" s="152">
        <v>166237.8546</v>
      </c>
      <c r="J440" s="152">
        <v>113504.12</v>
      </c>
      <c r="K440" s="152">
        <v>133943.2777</v>
      </c>
    </row>
    <row r="441">
      <c r="A441" s="152">
        <v>1.591416E9</v>
      </c>
      <c r="B441" s="152">
        <v>105589.5079</v>
      </c>
      <c r="C441" s="156">
        <v>183305.6511</v>
      </c>
      <c r="D441" s="160">
        <v>225058.13</v>
      </c>
      <c r="E441" s="152">
        <v>33697.775</v>
      </c>
      <c r="F441" s="152">
        <v>10079.3982</v>
      </c>
      <c r="G441" s="152">
        <v>90726.562</v>
      </c>
      <c r="H441" s="152">
        <v>96621.1006</v>
      </c>
      <c r="I441" s="152">
        <v>168054.0781</v>
      </c>
      <c r="J441" s="152">
        <v>113596.16</v>
      </c>
      <c r="K441" s="152">
        <v>133943.2777</v>
      </c>
    </row>
    <row r="442">
      <c r="A442" s="156">
        <v>1.5916248E9</v>
      </c>
      <c r="B442" s="156">
        <v>105589.5079</v>
      </c>
      <c r="C442" s="152">
        <v>183305.6511</v>
      </c>
      <c r="D442" s="159">
        <v>230102.89</v>
      </c>
      <c r="E442" s="152">
        <v>33686.023</v>
      </c>
      <c r="F442" s="152">
        <v>10085.7825</v>
      </c>
      <c r="G442" s="152">
        <v>90384.8252</v>
      </c>
      <c r="H442" s="152">
        <v>96829.7789</v>
      </c>
      <c r="I442" s="152">
        <v>166916.9141</v>
      </c>
      <c r="J442" s="152">
        <v>113596.16</v>
      </c>
      <c r="K442" s="152">
        <v>133943.2777</v>
      </c>
    </row>
    <row r="443">
      <c r="A443" s="156">
        <v>1.5916752E9</v>
      </c>
      <c r="B443" s="156">
        <v>105589.5079</v>
      </c>
      <c r="C443" s="152">
        <v>188077.9511</v>
      </c>
      <c r="D443" s="159">
        <v>232948.41</v>
      </c>
      <c r="E443" s="152">
        <v>33892.3282</v>
      </c>
      <c r="F443" s="152">
        <v>10082.8761</v>
      </c>
      <c r="G443" s="152">
        <v>91070.6488</v>
      </c>
      <c r="H443" s="152">
        <v>96730.3473</v>
      </c>
      <c r="I443" s="152">
        <v>169751.0401</v>
      </c>
      <c r="J443" s="152">
        <v>113421.44</v>
      </c>
      <c r="K443" s="152">
        <v>133943.2777</v>
      </c>
    </row>
    <row r="444">
      <c r="A444" s="152">
        <v>1.5917616E9</v>
      </c>
      <c r="B444" s="152">
        <v>105589.5079</v>
      </c>
      <c r="C444" s="156">
        <v>186690.6511</v>
      </c>
      <c r="D444" s="160">
        <v>231936.69</v>
      </c>
      <c r="E444" s="152">
        <v>34016.5482</v>
      </c>
      <c r="F444" s="152">
        <v>10070.4034</v>
      </c>
      <c r="G444" s="152">
        <v>90900.1122</v>
      </c>
      <c r="H444" s="152">
        <v>96967.6175</v>
      </c>
      <c r="I444" s="152">
        <v>171417.55</v>
      </c>
      <c r="J444" s="152">
        <v>113464.34</v>
      </c>
      <c r="K444" s="152">
        <v>133943.2777</v>
      </c>
    </row>
    <row r="445">
      <c r="A445" s="156">
        <v>1.591848E9</v>
      </c>
      <c r="B445" s="156">
        <v>105589.5079</v>
      </c>
      <c r="C445" s="152">
        <v>192495.6811</v>
      </c>
      <c r="D445" s="159">
        <v>231550.16</v>
      </c>
      <c r="E445" s="152">
        <v>34122.8962</v>
      </c>
      <c r="F445" s="152">
        <v>10077.5583</v>
      </c>
      <c r="G445" s="152">
        <v>91003.2375</v>
      </c>
      <c r="H445" s="152">
        <v>97264.2053</v>
      </c>
      <c r="I445" s="152">
        <v>176287.4313</v>
      </c>
      <c r="J445" s="152">
        <v>113731.49</v>
      </c>
      <c r="K445" s="152">
        <v>133943.2777</v>
      </c>
    </row>
    <row r="446">
      <c r="A446" s="152">
        <v>1.5919344E9</v>
      </c>
      <c r="B446" s="152">
        <v>105589.5079</v>
      </c>
      <c r="C446" s="156">
        <v>193331.3811</v>
      </c>
      <c r="D446" s="160">
        <v>220087.38</v>
      </c>
      <c r="E446" s="152">
        <v>34236.5295</v>
      </c>
      <c r="F446" s="152">
        <v>10038.718</v>
      </c>
      <c r="G446" s="152">
        <v>92283.2688</v>
      </c>
      <c r="H446" s="152">
        <v>96590.8017</v>
      </c>
      <c r="I446" s="152">
        <v>169424.984</v>
      </c>
      <c r="J446" s="152">
        <v>113141.42</v>
      </c>
      <c r="K446" s="152">
        <v>133943.2777</v>
      </c>
    </row>
    <row r="447">
      <c r="A447" s="156">
        <v>1.5920208E9</v>
      </c>
      <c r="B447" s="156">
        <v>105589.5079</v>
      </c>
      <c r="C447" s="152">
        <v>194432.2111</v>
      </c>
      <c r="D447" s="159">
        <v>220087.38</v>
      </c>
      <c r="E447" s="152">
        <v>34106.8216</v>
      </c>
      <c r="F447" s="152">
        <v>10045.7662</v>
      </c>
      <c r="G447" s="152">
        <v>92283.2688</v>
      </c>
      <c r="H447" s="152">
        <v>96312.9907</v>
      </c>
      <c r="I447" s="152">
        <v>169594.9322</v>
      </c>
      <c r="J447" s="152">
        <v>112682.78</v>
      </c>
      <c r="K447" s="152">
        <v>133943.2777</v>
      </c>
    </row>
    <row r="448">
      <c r="A448" s="152">
        <v>1.5922296E9</v>
      </c>
      <c r="B448" s="152">
        <v>105589.5079</v>
      </c>
      <c r="C448" s="156">
        <v>194432.2111</v>
      </c>
      <c r="D448" s="160">
        <v>221981.68</v>
      </c>
      <c r="E448" s="152">
        <v>34123.5733</v>
      </c>
      <c r="F448" s="152">
        <v>10037.6024</v>
      </c>
      <c r="G448" s="152">
        <v>92181.4228</v>
      </c>
      <c r="H448" s="152">
        <v>96281.8383</v>
      </c>
      <c r="I448" s="152">
        <v>169594.9322</v>
      </c>
      <c r="J448" s="152">
        <v>112682.78</v>
      </c>
      <c r="K448" s="152">
        <v>133943.2777</v>
      </c>
    </row>
    <row r="449">
      <c r="A449" s="152">
        <v>1.59228E9</v>
      </c>
      <c r="B449" s="152">
        <v>105589.5079</v>
      </c>
      <c r="C449" s="156">
        <v>200583.7911</v>
      </c>
      <c r="D449" s="160">
        <v>223950.51</v>
      </c>
      <c r="E449" s="152">
        <v>34107.0406</v>
      </c>
      <c r="F449" s="152">
        <v>10069.6439</v>
      </c>
      <c r="G449" s="152">
        <v>92019.2548</v>
      </c>
      <c r="H449" s="152">
        <v>97015.8397</v>
      </c>
      <c r="I449" s="152">
        <v>174059.5558</v>
      </c>
      <c r="J449" s="152">
        <v>112943.69</v>
      </c>
      <c r="K449" s="152">
        <v>133943.2777</v>
      </c>
    </row>
    <row r="450">
      <c r="A450" s="156">
        <v>1.5923664E9</v>
      </c>
      <c r="B450" s="156">
        <v>105589.5079</v>
      </c>
      <c r="C450" s="152">
        <v>199924.6911</v>
      </c>
      <c r="D450" s="159">
        <v>227097.18</v>
      </c>
      <c r="E450" s="152">
        <v>34135.0161</v>
      </c>
      <c r="F450" s="152">
        <v>10053.0878</v>
      </c>
      <c r="G450" s="152">
        <v>92172.7744</v>
      </c>
      <c r="H450" s="152">
        <v>96395.3525</v>
      </c>
      <c r="I450" s="152">
        <v>175837.9193</v>
      </c>
      <c r="J450" s="152">
        <v>113238.53</v>
      </c>
      <c r="K450" s="152">
        <v>134009.5277</v>
      </c>
    </row>
    <row r="451">
      <c r="A451" s="152">
        <v>1.5924528E9</v>
      </c>
      <c r="B451" s="152">
        <v>105589.5079</v>
      </c>
      <c r="C451" s="156">
        <v>202588.6611</v>
      </c>
      <c r="D451" s="160">
        <v>226444.88</v>
      </c>
      <c r="E451" s="152">
        <v>34223.3437</v>
      </c>
      <c r="F451" s="152">
        <v>10045.0133</v>
      </c>
      <c r="G451" s="152">
        <v>92345.7094</v>
      </c>
      <c r="H451" s="152">
        <v>96197.7695</v>
      </c>
      <c r="I451" s="152">
        <v>176385.4394</v>
      </c>
      <c r="J451" s="152">
        <v>112968.65</v>
      </c>
      <c r="K451" s="152">
        <v>134072.9877</v>
      </c>
    </row>
    <row r="452">
      <c r="A452" s="156">
        <v>1.5925392E9</v>
      </c>
      <c r="B452" s="156">
        <v>105589.5079</v>
      </c>
      <c r="C452" s="152">
        <v>207195.9211</v>
      </c>
      <c r="D452" s="159">
        <v>228064.56</v>
      </c>
      <c r="E452" s="152">
        <v>34224.211</v>
      </c>
      <c r="F452" s="152">
        <v>10045.2161</v>
      </c>
      <c r="G452" s="152">
        <v>92407.9903</v>
      </c>
      <c r="H452" s="152">
        <v>95909.2899</v>
      </c>
      <c r="I452" s="152">
        <v>177453.017</v>
      </c>
      <c r="J452" s="152">
        <v>112940.96</v>
      </c>
      <c r="K452" s="152">
        <v>133808.5327</v>
      </c>
    </row>
    <row r="453">
      <c r="A453" s="152">
        <v>1.5926256E9</v>
      </c>
      <c r="B453" s="152">
        <v>105589.5079</v>
      </c>
      <c r="C453" s="156">
        <v>208034.3811</v>
      </c>
      <c r="D453" s="160">
        <v>228064.56</v>
      </c>
      <c r="E453" s="152">
        <v>34236.1037</v>
      </c>
      <c r="F453" s="152">
        <v>10042.0924</v>
      </c>
      <c r="G453" s="152">
        <v>92407.9903</v>
      </c>
      <c r="H453" s="152">
        <v>95648.9755</v>
      </c>
      <c r="I453" s="152">
        <v>179387.7238</v>
      </c>
      <c r="J453" s="152">
        <v>113107.6</v>
      </c>
      <c r="K453" s="152">
        <v>133150.2327</v>
      </c>
    </row>
    <row r="454">
      <c r="A454" s="156">
        <v>1.5928344E9</v>
      </c>
      <c r="B454" s="156">
        <v>105589.5079</v>
      </c>
      <c r="C454" s="152">
        <v>208034.3811</v>
      </c>
      <c r="D454" s="159">
        <v>225969.23</v>
      </c>
      <c r="E454" s="152">
        <v>34244.8683</v>
      </c>
      <c r="F454" s="152">
        <v>10038.3426</v>
      </c>
      <c r="G454" s="152">
        <v>92361.3941</v>
      </c>
      <c r="H454" s="152">
        <v>95641.2941</v>
      </c>
      <c r="I454" s="152">
        <v>179387.7238</v>
      </c>
      <c r="J454" s="152">
        <v>113107.6</v>
      </c>
      <c r="K454" s="152">
        <v>133150.2327</v>
      </c>
    </row>
    <row r="455">
      <c r="A455" s="156">
        <v>1.5928848E9</v>
      </c>
      <c r="B455" s="156">
        <v>105589.5079</v>
      </c>
      <c r="C455" s="152">
        <v>210893.6711</v>
      </c>
      <c r="D455" s="160">
        <v>227326.69</v>
      </c>
      <c r="E455" s="152">
        <v>34231.4299</v>
      </c>
      <c r="F455" s="152">
        <v>10068.6978</v>
      </c>
      <c r="G455" s="152">
        <v>92098.2925</v>
      </c>
      <c r="H455" s="152">
        <v>96504.1724</v>
      </c>
      <c r="I455" s="152">
        <v>181562.3932</v>
      </c>
      <c r="J455" s="152">
        <v>113127.81</v>
      </c>
      <c r="K455" s="152">
        <v>133183.1477</v>
      </c>
    </row>
    <row r="456">
      <c r="A456" s="152">
        <v>1.5929712E9</v>
      </c>
      <c r="B456" s="152">
        <v>105589.5079</v>
      </c>
      <c r="C456" s="156">
        <v>209837.2411</v>
      </c>
      <c r="D456" s="159">
        <v>227907.9</v>
      </c>
      <c r="E456" s="152">
        <v>34311.6531</v>
      </c>
      <c r="F456" s="152">
        <v>10067.0011</v>
      </c>
      <c r="G456" s="152">
        <v>92647.1669</v>
      </c>
      <c r="H456" s="152">
        <v>96801.187</v>
      </c>
      <c r="I456" s="152">
        <v>181742.1918</v>
      </c>
      <c r="J456" s="152">
        <v>113269.75</v>
      </c>
      <c r="K456" s="152">
        <v>133183.1477</v>
      </c>
    </row>
    <row r="457">
      <c r="A457" s="156">
        <v>1.5930576E9</v>
      </c>
      <c r="B457" s="156">
        <v>105589.5079</v>
      </c>
      <c r="C457" s="152">
        <v>208401.8211</v>
      </c>
      <c r="D457" s="160">
        <v>223093.33</v>
      </c>
      <c r="E457" s="152">
        <v>34220.4641</v>
      </c>
      <c r="F457" s="152">
        <v>10049.097</v>
      </c>
      <c r="G457" s="152">
        <v>92090.0835</v>
      </c>
      <c r="H457" s="152">
        <v>96268.1825</v>
      </c>
      <c r="I457" s="152">
        <v>177877.725</v>
      </c>
      <c r="J457" s="152">
        <v>112883.41</v>
      </c>
      <c r="K457" s="152">
        <v>130841.2334</v>
      </c>
    </row>
    <row r="458">
      <c r="A458" s="152">
        <v>1.593144E9</v>
      </c>
      <c r="B458" s="152">
        <v>105589.5079</v>
      </c>
      <c r="C458" s="156">
        <v>211816.8111</v>
      </c>
      <c r="D458" s="159">
        <v>225483.5</v>
      </c>
      <c r="E458" s="152">
        <v>34197.2952</v>
      </c>
      <c r="F458" s="152">
        <v>10051.9387</v>
      </c>
      <c r="G458" s="152">
        <v>92101.2422</v>
      </c>
      <c r="H458" s="152">
        <v>95994.2122</v>
      </c>
      <c r="I458" s="152">
        <v>180287.8292</v>
      </c>
      <c r="J458" s="152">
        <v>112961.43</v>
      </c>
      <c r="K458" s="152">
        <v>131453.0943</v>
      </c>
    </row>
    <row r="459">
      <c r="A459" s="156">
        <v>1.5932304E9</v>
      </c>
      <c r="B459" s="156">
        <v>105589.5079</v>
      </c>
      <c r="C459" s="152">
        <v>206395.5111</v>
      </c>
      <c r="D459" s="160">
        <v>225483.5</v>
      </c>
      <c r="E459" s="152">
        <v>34188.762</v>
      </c>
      <c r="F459" s="152">
        <v>10051.6584</v>
      </c>
      <c r="G459" s="152">
        <v>92101.2422</v>
      </c>
      <c r="H459" s="152">
        <v>95997.6261</v>
      </c>
      <c r="I459" s="152">
        <v>174926.4313</v>
      </c>
      <c r="J459" s="152">
        <v>112040.23</v>
      </c>
      <c r="K459" s="152">
        <v>129704.9038</v>
      </c>
    </row>
    <row r="460">
      <c r="A460" s="152">
        <v>1.5934392E9</v>
      </c>
      <c r="B460" s="152">
        <v>105589.5079</v>
      </c>
      <c r="C460" s="156">
        <v>206395.5111</v>
      </c>
      <c r="D460" s="159">
        <v>221126.15</v>
      </c>
      <c r="E460" s="152">
        <v>34183.319</v>
      </c>
      <c r="F460" s="152">
        <v>10051.7046</v>
      </c>
      <c r="G460" s="152">
        <v>92065.399</v>
      </c>
      <c r="H460" s="152">
        <v>96027.925</v>
      </c>
      <c r="I460" s="152">
        <v>171293.4155</v>
      </c>
      <c r="J460" s="152">
        <v>112040.23</v>
      </c>
      <c r="K460" s="152">
        <v>129704.9038</v>
      </c>
    </row>
    <row r="461">
      <c r="A461" s="152">
        <v>1.5934896E9</v>
      </c>
      <c r="B461" s="152">
        <v>105589.5079</v>
      </c>
      <c r="C461" s="156">
        <v>202068.0824</v>
      </c>
      <c r="D461" s="159">
        <v>223949.17</v>
      </c>
      <c r="E461" s="152">
        <v>34121.9962</v>
      </c>
      <c r="F461" s="152">
        <v>10060.185</v>
      </c>
      <c r="G461" s="152">
        <v>91784.9204</v>
      </c>
      <c r="H461" s="152">
        <v>96239.1638</v>
      </c>
      <c r="I461" s="152">
        <v>174279.3583</v>
      </c>
      <c r="J461" s="152">
        <v>112254.55</v>
      </c>
      <c r="K461" s="152">
        <v>130487.3023</v>
      </c>
    </row>
    <row r="462">
      <c r="A462" s="156">
        <v>1.593576E9</v>
      </c>
      <c r="B462" s="156">
        <v>105589.5079</v>
      </c>
      <c r="C462" s="152">
        <v>205872.1992</v>
      </c>
      <c r="D462" s="160">
        <v>226392.42</v>
      </c>
      <c r="E462" s="152">
        <v>34055.3365</v>
      </c>
      <c r="F462" s="152">
        <v>10071.843</v>
      </c>
      <c r="G462" s="152">
        <v>92030.4102</v>
      </c>
      <c r="H462" s="152">
        <v>96128.6368</v>
      </c>
      <c r="I462" s="152">
        <v>179835.6732</v>
      </c>
      <c r="J462" s="152">
        <v>112516.29</v>
      </c>
      <c r="K462" s="152">
        <v>134151.6976</v>
      </c>
    </row>
    <row r="463">
      <c r="A463" s="152">
        <v>1.5936624E9</v>
      </c>
      <c r="B463" s="152">
        <v>105911.7794</v>
      </c>
      <c r="C463" s="156">
        <v>209154.7617</v>
      </c>
      <c r="D463" s="159">
        <v>227684.49</v>
      </c>
      <c r="E463" s="152">
        <v>34151.518</v>
      </c>
      <c r="F463" s="152">
        <v>10063.7407</v>
      </c>
      <c r="G463" s="152">
        <v>92223.4208</v>
      </c>
      <c r="H463" s="152">
        <v>96280.1313</v>
      </c>
      <c r="I463" s="152">
        <v>184816.1665</v>
      </c>
      <c r="J463" s="152">
        <v>112387.47</v>
      </c>
      <c r="K463" s="152">
        <v>137878.0713</v>
      </c>
    </row>
    <row r="464">
      <c r="A464" s="156">
        <v>1.5937488E9</v>
      </c>
      <c r="B464" s="156">
        <v>106494.973</v>
      </c>
      <c r="C464" s="152">
        <v>209093.0316</v>
      </c>
      <c r="D464" s="160">
        <v>228911.06</v>
      </c>
      <c r="E464" s="152">
        <v>34137.4724</v>
      </c>
      <c r="F464" s="152">
        <v>10066.9042</v>
      </c>
      <c r="G464" s="152">
        <v>92235.231</v>
      </c>
      <c r="H464" s="152">
        <v>96159.7892</v>
      </c>
      <c r="I464" s="152">
        <v>187018.8466</v>
      </c>
      <c r="J464" s="152">
        <v>112241.17</v>
      </c>
      <c r="K464" s="152">
        <v>139862.6833</v>
      </c>
    </row>
    <row r="465">
      <c r="A465" s="152">
        <v>1.594044E9</v>
      </c>
      <c r="B465" s="152">
        <v>106494.973</v>
      </c>
      <c r="C465" s="156">
        <v>209093.0316</v>
      </c>
      <c r="D465" s="159">
        <v>228911.06</v>
      </c>
      <c r="E465" s="152">
        <v>34137.0309</v>
      </c>
      <c r="F465" s="152">
        <v>10074.7177</v>
      </c>
      <c r="G465" s="152">
        <v>92433.7712</v>
      </c>
      <c r="H465" s="152">
        <v>96239.5906</v>
      </c>
      <c r="I465" s="152">
        <v>191803.7389</v>
      </c>
      <c r="J465" s="152">
        <v>112241.17</v>
      </c>
      <c r="K465" s="152">
        <v>139862.6833</v>
      </c>
    </row>
    <row r="466">
      <c r="A466" s="152">
        <v>1.5940944E9</v>
      </c>
      <c r="B466" s="152">
        <v>108138.8286</v>
      </c>
      <c r="C466" s="156">
        <v>210937.7685</v>
      </c>
      <c r="D466" s="159">
        <v>231960.45</v>
      </c>
      <c r="E466" s="152">
        <v>34171.0181</v>
      </c>
      <c r="F466" s="152">
        <v>10085.3124</v>
      </c>
      <c r="G466" s="152">
        <v>92310.2798</v>
      </c>
      <c r="H466" s="152">
        <v>96801.187</v>
      </c>
      <c r="I466" s="152">
        <v>193826.2476</v>
      </c>
      <c r="J466" s="152">
        <v>112605.21</v>
      </c>
      <c r="K466" s="152">
        <v>146347.6776</v>
      </c>
    </row>
    <row r="467">
      <c r="A467" s="156">
        <v>1.5941808E9</v>
      </c>
      <c r="B467" s="156">
        <v>107567.552</v>
      </c>
      <c r="C467" s="152">
        <v>213530.8732</v>
      </c>
      <c r="D467" s="160">
        <v>230543.26</v>
      </c>
      <c r="E467" s="152">
        <v>34134.1312</v>
      </c>
      <c r="F467" s="152">
        <v>10068.8171</v>
      </c>
      <c r="G467" s="152">
        <v>92311.1805</v>
      </c>
      <c r="H467" s="152">
        <v>96477.7143</v>
      </c>
      <c r="I467" s="152">
        <v>194444.1505</v>
      </c>
      <c r="J467" s="152">
        <v>112660.845</v>
      </c>
      <c r="K467" s="152">
        <v>142318.9257</v>
      </c>
    </row>
    <row r="468">
      <c r="A468" s="152">
        <v>1.5942672E9</v>
      </c>
      <c r="B468" s="152">
        <v>107567.552</v>
      </c>
      <c r="C468" s="156">
        <v>218975.862</v>
      </c>
      <c r="D468" s="159">
        <v>231945.76</v>
      </c>
      <c r="E468" s="152">
        <v>34181.6506</v>
      </c>
      <c r="F468" s="152">
        <v>10085.0237</v>
      </c>
      <c r="G468" s="152">
        <v>92631.3187</v>
      </c>
      <c r="H468" s="152">
        <v>97012.8525</v>
      </c>
      <c r="I468" s="152">
        <v>197063.1192</v>
      </c>
      <c r="J468" s="152">
        <v>112373.42</v>
      </c>
      <c r="K468" s="152">
        <v>146436.7233</v>
      </c>
    </row>
    <row r="469">
      <c r="A469" s="156">
        <v>1.5943536E9</v>
      </c>
      <c r="B469" s="156">
        <v>107567.552</v>
      </c>
      <c r="C469" s="152">
        <v>225492.1452</v>
      </c>
      <c r="D469" s="160">
        <v>231648.26</v>
      </c>
      <c r="E469" s="152">
        <v>34193.6813</v>
      </c>
      <c r="F469" s="152">
        <v>10069.1384</v>
      </c>
      <c r="G469" s="152">
        <v>92568.1296</v>
      </c>
      <c r="H469" s="152">
        <v>96594.2156</v>
      </c>
      <c r="I469" s="152">
        <v>199369.6339</v>
      </c>
      <c r="J469" s="152">
        <v>112564.94</v>
      </c>
      <c r="K469" s="152">
        <v>148810.4176</v>
      </c>
    </row>
    <row r="470">
      <c r="A470" s="152">
        <v>1.59444E9</v>
      </c>
      <c r="B470" s="152">
        <v>107567.552</v>
      </c>
      <c r="C470" s="156">
        <v>220945.4484</v>
      </c>
      <c r="D470" s="159">
        <v>231648.26</v>
      </c>
      <c r="E470" s="152">
        <v>34249.8892</v>
      </c>
      <c r="F470" s="152">
        <v>10062.8845</v>
      </c>
      <c r="G470" s="152">
        <v>92568.1296</v>
      </c>
      <c r="H470" s="152">
        <v>96695.781</v>
      </c>
      <c r="I470" s="152">
        <v>203308.3554</v>
      </c>
      <c r="J470" s="152">
        <v>112676.88</v>
      </c>
      <c r="K470" s="152">
        <v>152283.0143</v>
      </c>
    </row>
    <row r="471">
      <c r="A471" s="156">
        <v>1.5946488E9</v>
      </c>
      <c r="B471" s="156">
        <v>107567.552</v>
      </c>
      <c r="C471" s="152">
        <v>220945.4484</v>
      </c>
      <c r="D471" s="160">
        <v>233539.28</v>
      </c>
      <c r="E471" s="152">
        <v>34247.2609</v>
      </c>
      <c r="F471" s="152">
        <v>10063.2054</v>
      </c>
      <c r="G471" s="152">
        <v>92504.2379</v>
      </c>
      <c r="H471" s="152">
        <v>96767.0474</v>
      </c>
      <c r="I471" s="152">
        <v>208358.4308</v>
      </c>
      <c r="J471" s="152">
        <v>112676.88</v>
      </c>
      <c r="K471" s="152">
        <v>152283.0143</v>
      </c>
    </row>
    <row r="472">
      <c r="A472" s="156">
        <v>1.5946992E9</v>
      </c>
      <c r="B472" s="156">
        <v>107567.552</v>
      </c>
      <c r="C472" s="152">
        <v>207555.8733</v>
      </c>
      <c r="D472" s="160">
        <v>231859.03</v>
      </c>
      <c r="E472" s="152">
        <v>34183.7215</v>
      </c>
      <c r="F472" s="152">
        <v>10071.0717</v>
      </c>
      <c r="G472" s="152">
        <v>92559.6974</v>
      </c>
      <c r="H472" s="152">
        <v>97076.8642</v>
      </c>
      <c r="I472" s="152">
        <v>195252.8076</v>
      </c>
      <c r="J472" s="152">
        <v>112403.73</v>
      </c>
      <c r="K472" s="152">
        <v>149513.599</v>
      </c>
    </row>
    <row r="473">
      <c r="A473" s="152">
        <v>1.5947856E9</v>
      </c>
      <c r="B473" s="152">
        <v>107567.552</v>
      </c>
      <c r="C473" s="156">
        <v>208058.5094</v>
      </c>
      <c r="D473" s="159">
        <v>234726.79</v>
      </c>
      <c r="E473" s="152">
        <v>34194.322</v>
      </c>
      <c r="F473" s="152">
        <v>10086.8326</v>
      </c>
      <c r="G473" s="152">
        <v>92540.1952</v>
      </c>
      <c r="H473" s="152">
        <v>97635.9002</v>
      </c>
      <c r="I473" s="152">
        <v>196909.5666</v>
      </c>
      <c r="J473" s="152">
        <v>112436.58</v>
      </c>
      <c r="K473" s="152">
        <v>152641.2775</v>
      </c>
    </row>
    <row r="474">
      <c r="A474" s="156">
        <v>1.594872E9</v>
      </c>
      <c r="B474" s="156">
        <v>107567.552</v>
      </c>
      <c r="C474" s="152">
        <v>204169.7984</v>
      </c>
      <c r="D474" s="160">
        <v>236448.15</v>
      </c>
      <c r="E474" s="152">
        <v>34243.8686</v>
      </c>
      <c r="F474" s="152">
        <v>10089.4757</v>
      </c>
      <c r="G474" s="152">
        <v>92311.8744</v>
      </c>
      <c r="H474" s="152">
        <v>97696.0712</v>
      </c>
      <c r="I474" s="152">
        <v>196562.536</v>
      </c>
      <c r="J474" s="152">
        <v>112461.33</v>
      </c>
      <c r="K474" s="152">
        <v>149838.4871</v>
      </c>
    </row>
    <row r="475">
      <c r="A475" s="152">
        <v>1.5949584E9</v>
      </c>
      <c r="B475" s="152">
        <v>107567.552</v>
      </c>
      <c r="C475" s="156">
        <v>205997.7885</v>
      </c>
      <c r="D475" s="159">
        <v>236005.68</v>
      </c>
      <c r="E475" s="152">
        <v>34180.3527</v>
      </c>
      <c r="F475" s="152">
        <v>10080.3187</v>
      </c>
      <c r="G475" s="152">
        <v>92342.8257</v>
      </c>
      <c r="H475" s="152">
        <v>97445.1452</v>
      </c>
      <c r="I475" s="152">
        <v>193941.0871</v>
      </c>
      <c r="J475" s="152">
        <v>112517.03</v>
      </c>
      <c r="K475" s="152">
        <v>149108.8347</v>
      </c>
    </row>
    <row r="476">
      <c r="A476" s="156">
        <v>1.5950448E9</v>
      </c>
      <c r="B476" s="156">
        <v>107567.552</v>
      </c>
      <c r="C476" s="152">
        <v>205756.0731</v>
      </c>
      <c r="D476" s="160">
        <v>236005.68</v>
      </c>
      <c r="E476" s="152">
        <v>34223.5893</v>
      </c>
      <c r="F476" s="152">
        <v>10090.3981</v>
      </c>
      <c r="G476" s="152">
        <v>92342.8257</v>
      </c>
      <c r="H476" s="152">
        <v>97787.8214</v>
      </c>
      <c r="I476" s="152">
        <v>193495.8292</v>
      </c>
      <c r="J476" s="152">
        <v>112647.93</v>
      </c>
      <c r="K476" s="152">
        <v>148890.4294</v>
      </c>
    </row>
    <row r="477">
      <c r="A477" s="152">
        <v>1.5952536E9</v>
      </c>
      <c r="B477" s="152">
        <v>107567.552</v>
      </c>
      <c r="C477" s="156">
        <v>205756.0731</v>
      </c>
      <c r="D477" s="159">
        <v>236515.69</v>
      </c>
      <c r="E477" s="152">
        <v>34208.1719</v>
      </c>
      <c r="F477" s="152">
        <v>10093.8929</v>
      </c>
      <c r="G477" s="152">
        <v>91817.6146</v>
      </c>
      <c r="H477" s="152">
        <v>97907.31</v>
      </c>
      <c r="I477" s="152">
        <v>195687.7271</v>
      </c>
      <c r="J477" s="152">
        <v>112647.93</v>
      </c>
      <c r="K477" s="152">
        <v>148890.4294</v>
      </c>
    </row>
    <row r="478">
      <c r="A478" s="152">
        <v>1.595304E9</v>
      </c>
      <c r="B478" s="152">
        <v>107567.552</v>
      </c>
      <c r="C478" s="156">
        <v>208296.3914</v>
      </c>
      <c r="D478" s="159">
        <v>238434.44</v>
      </c>
      <c r="E478" s="152">
        <v>34194.0302</v>
      </c>
      <c r="F478" s="152">
        <v>10095.7529</v>
      </c>
      <c r="G478" s="152">
        <v>91884.9248</v>
      </c>
      <c r="H478" s="152">
        <v>98024.6649</v>
      </c>
      <c r="I478" s="152">
        <v>203111.3003</v>
      </c>
      <c r="J478" s="152">
        <v>112361.535</v>
      </c>
      <c r="K478" s="152">
        <v>151771.4672</v>
      </c>
    </row>
    <row r="479">
      <c r="A479" s="156">
        <v>1.5953904E9</v>
      </c>
      <c r="B479" s="156">
        <v>107567.552</v>
      </c>
      <c r="C479" s="152">
        <v>207548.2135</v>
      </c>
      <c r="D479" s="160">
        <v>238940.52</v>
      </c>
      <c r="E479" s="152">
        <v>34220.7241</v>
      </c>
      <c r="F479" s="152">
        <v>10125.5891</v>
      </c>
      <c r="G479" s="152">
        <v>91131.4445</v>
      </c>
      <c r="H479" s="152">
        <v>98699.3487</v>
      </c>
      <c r="I479" s="152">
        <v>198260.3792</v>
      </c>
      <c r="J479" s="152">
        <v>113272.185</v>
      </c>
      <c r="K479" s="152">
        <v>154125.9618</v>
      </c>
    </row>
    <row r="480">
      <c r="A480" s="152">
        <v>1.5954768E9</v>
      </c>
      <c r="B480" s="152">
        <v>107567.552</v>
      </c>
      <c r="C480" s="156">
        <v>206972.7617</v>
      </c>
      <c r="D480" s="159">
        <v>240379.72</v>
      </c>
      <c r="E480" s="152">
        <v>34182.5095</v>
      </c>
      <c r="F480" s="152">
        <v>10136.56</v>
      </c>
      <c r="G480" s="152">
        <v>90852.0333</v>
      </c>
      <c r="H480" s="152">
        <v>98953.262</v>
      </c>
      <c r="I480" s="152">
        <v>200124.6287</v>
      </c>
      <c r="J480" s="152">
        <v>112590.105</v>
      </c>
      <c r="K480" s="152">
        <v>155421.0801</v>
      </c>
    </row>
    <row r="481">
      <c r="A481" s="156">
        <v>1.5955632E9</v>
      </c>
      <c r="B481" s="156">
        <v>107567.552</v>
      </c>
      <c r="C481" s="152">
        <v>206445.6257</v>
      </c>
      <c r="D481" s="160">
        <v>238415.72</v>
      </c>
      <c r="E481" s="152">
        <v>34232.0497</v>
      </c>
      <c r="F481" s="152">
        <v>10136.1544</v>
      </c>
      <c r="G481" s="152">
        <v>90502.2557</v>
      </c>
      <c r="H481" s="152">
        <v>99213.1497</v>
      </c>
      <c r="I481" s="152">
        <v>191791.7401</v>
      </c>
      <c r="J481" s="152">
        <v>112437.815</v>
      </c>
      <c r="K481" s="152">
        <v>150448.4995</v>
      </c>
    </row>
    <row r="482">
      <c r="A482" s="152">
        <v>1.5956496E9</v>
      </c>
      <c r="B482" s="152">
        <v>107567.552</v>
      </c>
      <c r="C482" s="156">
        <v>207176.3304</v>
      </c>
      <c r="D482" s="159">
        <v>238415.72</v>
      </c>
      <c r="E482" s="152">
        <v>34356.35</v>
      </c>
      <c r="F482" s="152">
        <v>10135.3683</v>
      </c>
      <c r="G482" s="152">
        <v>90502.2557</v>
      </c>
      <c r="H482" s="152">
        <v>99730.7914</v>
      </c>
      <c r="I482" s="152">
        <v>189323.0588</v>
      </c>
      <c r="J482" s="152">
        <v>113808.09</v>
      </c>
      <c r="K482" s="152">
        <v>148587.2283</v>
      </c>
    </row>
    <row r="483">
      <c r="A483" s="156">
        <v>1.5958584E9</v>
      </c>
      <c r="B483" s="156">
        <v>107567.552</v>
      </c>
      <c r="C483" s="152">
        <v>207176.3304</v>
      </c>
      <c r="D483" s="160">
        <v>236993.61</v>
      </c>
      <c r="E483" s="152">
        <v>34381.3104</v>
      </c>
      <c r="F483" s="152">
        <v>10131.1958</v>
      </c>
      <c r="G483" s="152">
        <v>90211.2486</v>
      </c>
      <c r="H483" s="152">
        <v>99679.1552</v>
      </c>
      <c r="I483" s="152">
        <v>193424.7241</v>
      </c>
      <c r="J483" s="152">
        <v>113808.09</v>
      </c>
      <c r="K483" s="152">
        <v>148587.2283</v>
      </c>
    </row>
    <row r="484">
      <c r="A484" s="156">
        <v>1.5959088E9</v>
      </c>
      <c r="B484" s="156">
        <v>107567.552</v>
      </c>
      <c r="C484" s="152">
        <v>208880.4713</v>
      </c>
      <c r="D484" s="160">
        <v>238365.84</v>
      </c>
      <c r="E484" s="152">
        <v>34548.6696</v>
      </c>
      <c r="F484" s="152">
        <v>10146.6256</v>
      </c>
      <c r="G484" s="152">
        <v>90076.3177</v>
      </c>
      <c r="H484" s="152">
        <v>100692.2479</v>
      </c>
      <c r="I484" s="152">
        <v>195657.3626</v>
      </c>
      <c r="J484" s="152">
        <v>113727.25</v>
      </c>
      <c r="K484" s="152">
        <v>149922.0326</v>
      </c>
    </row>
    <row r="485">
      <c r="A485" s="152">
        <v>1.5959952E9</v>
      </c>
      <c r="B485" s="152">
        <v>107567.552</v>
      </c>
      <c r="C485" s="156">
        <v>209953.1279</v>
      </c>
      <c r="D485" s="159">
        <v>237383.09</v>
      </c>
      <c r="E485" s="152">
        <v>34654.2878</v>
      </c>
      <c r="F485" s="152">
        <v>10135.9003</v>
      </c>
      <c r="G485" s="152">
        <v>89947.3445</v>
      </c>
      <c r="H485" s="152">
        <v>100267.6366</v>
      </c>
      <c r="I485" s="152">
        <v>191629.1518</v>
      </c>
      <c r="J485" s="152">
        <v>113034.315</v>
      </c>
      <c r="K485" s="152">
        <v>148921.7039</v>
      </c>
    </row>
    <row r="486">
      <c r="A486" s="156">
        <v>1.5960816E9</v>
      </c>
      <c r="B486" s="156">
        <v>107567.552</v>
      </c>
      <c r="C486" s="152">
        <v>216198.7082</v>
      </c>
      <c r="D486" s="160">
        <v>239974.04</v>
      </c>
      <c r="E486" s="152">
        <v>34698.7662</v>
      </c>
      <c r="F486" s="152">
        <v>10147.7682</v>
      </c>
      <c r="G486" s="152">
        <v>89568.9556</v>
      </c>
      <c r="H486" s="152">
        <v>100797.2272</v>
      </c>
      <c r="I486" s="152">
        <v>194362.7092</v>
      </c>
      <c r="J486" s="152">
        <v>111601.92</v>
      </c>
      <c r="K486" s="152">
        <v>148718.0336</v>
      </c>
    </row>
    <row r="487">
      <c r="A487" s="152">
        <v>1.596168E9</v>
      </c>
      <c r="B487" s="152">
        <v>107567.552</v>
      </c>
      <c r="C487" s="156">
        <v>221729.6693</v>
      </c>
      <c r="D487" s="159">
        <v>239580.52</v>
      </c>
      <c r="E487" s="152">
        <v>34768.6036</v>
      </c>
      <c r="F487" s="152">
        <v>10144.9292</v>
      </c>
      <c r="G487" s="152">
        <v>89411.866</v>
      </c>
      <c r="H487" s="152">
        <v>101577.7438</v>
      </c>
      <c r="I487" s="152">
        <v>195436.9299</v>
      </c>
      <c r="J487" s="152">
        <v>111701.42</v>
      </c>
      <c r="K487" s="152">
        <v>148935.7845</v>
      </c>
    </row>
    <row r="488">
      <c r="A488" s="156">
        <v>1.5962544E9</v>
      </c>
      <c r="B488" s="156">
        <v>107567.552</v>
      </c>
      <c r="C488" s="152">
        <v>225876.3886</v>
      </c>
      <c r="D488" s="160">
        <v>239580.52</v>
      </c>
      <c r="E488" s="152">
        <v>34550.2455</v>
      </c>
      <c r="F488" s="152">
        <v>10135.9638</v>
      </c>
      <c r="G488" s="152">
        <v>89411.866</v>
      </c>
      <c r="H488" s="152">
        <v>100781.4376</v>
      </c>
      <c r="I488" s="152">
        <v>199020.0964</v>
      </c>
      <c r="J488" s="152">
        <v>112602.41</v>
      </c>
      <c r="K488" s="152">
        <v>148150.8538</v>
      </c>
    </row>
    <row r="489">
      <c r="A489" s="152">
        <v>1.5964632E9</v>
      </c>
      <c r="B489" s="152">
        <v>107567.552</v>
      </c>
      <c r="C489" s="156">
        <v>225876.3886</v>
      </c>
      <c r="D489" s="159">
        <v>241354.84</v>
      </c>
      <c r="E489" s="152">
        <v>34565.6433</v>
      </c>
      <c r="F489" s="152">
        <v>10135.8717</v>
      </c>
      <c r="G489" s="152">
        <v>90018.5069</v>
      </c>
      <c r="H489" s="152">
        <v>100802.3481</v>
      </c>
      <c r="I489" s="152">
        <v>199020.0964</v>
      </c>
      <c r="J489" s="152">
        <v>112602.41</v>
      </c>
      <c r="K489" s="152">
        <v>148150.8538</v>
      </c>
    </row>
    <row r="490">
      <c r="A490" s="152">
        <v>1.5965136E9</v>
      </c>
      <c r="B490" s="152">
        <v>107567.552</v>
      </c>
      <c r="C490" s="156">
        <v>239224.69</v>
      </c>
      <c r="D490" s="160">
        <v>242918.36</v>
      </c>
      <c r="E490" s="152">
        <v>34521.5541</v>
      </c>
      <c r="F490" s="152">
        <v>10128.8277</v>
      </c>
      <c r="G490" s="152">
        <v>90121.3086</v>
      </c>
      <c r="H490" s="152">
        <v>100621.835</v>
      </c>
      <c r="I490" s="152">
        <v>202612.9439</v>
      </c>
      <c r="J490" s="152">
        <v>112522.04</v>
      </c>
      <c r="K490" s="152">
        <v>148342.6608</v>
      </c>
    </row>
    <row r="491">
      <c r="A491" s="156">
        <v>1.5966E9</v>
      </c>
      <c r="B491" s="156">
        <v>107567.552</v>
      </c>
      <c r="C491" s="152">
        <v>240911.2861</v>
      </c>
      <c r="D491" s="159">
        <v>243794.66</v>
      </c>
      <c r="E491" s="152">
        <v>34548.5739</v>
      </c>
      <c r="F491" s="152">
        <v>10152.8449</v>
      </c>
      <c r="G491" s="152">
        <v>89785.6313</v>
      </c>
      <c r="H491" s="152">
        <v>101079.7323</v>
      </c>
      <c r="I491" s="152">
        <v>202892.7086</v>
      </c>
      <c r="J491" s="152">
        <v>112536.39</v>
      </c>
      <c r="K491" s="152">
        <v>149138.5698</v>
      </c>
    </row>
    <row r="492">
      <c r="A492" s="152">
        <v>1.5966864E9</v>
      </c>
      <c r="B492" s="152">
        <v>107567.552</v>
      </c>
      <c r="C492" s="156">
        <v>238979.5018</v>
      </c>
      <c r="D492" s="160">
        <v>245209.16</v>
      </c>
      <c r="E492" s="152">
        <v>34713.499</v>
      </c>
      <c r="F492" s="152">
        <v>10165.3175</v>
      </c>
      <c r="G492" s="152">
        <v>89541.4497</v>
      </c>
      <c r="H492" s="152">
        <v>101576.4635</v>
      </c>
      <c r="I492" s="152">
        <v>205259.3792</v>
      </c>
      <c r="J492" s="152">
        <v>112693.5341</v>
      </c>
      <c r="K492" s="152">
        <v>148954.8985</v>
      </c>
    </row>
    <row r="493">
      <c r="A493" s="156">
        <v>1.5967728E9</v>
      </c>
      <c r="B493" s="156">
        <v>107567.552</v>
      </c>
      <c r="C493" s="152">
        <v>229489.6959</v>
      </c>
      <c r="D493" s="159">
        <v>246740.96</v>
      </c>
      <c r="E493" s="152">
        <v>34935.0943</v>
      </c>
      <c r="F493" s="152">
        <v>10163.4635</v>
      </c>
      <c r="G493" s="152">
        <v>89555.1748</v>
      </c>
      <c r="H493" s="152">
        <v>101606.7624</v>
      </c>
      <c r="I493" s="152">
        <v>208167.7891</v>
      </c>
      <c r="J493" s="152">
        <v>112995.4588</v>
      </c>
      <c r="K493" s="152">
        <v>149844.9979</v>
      </c>
    </row>
    <row r="494">
      <c r="A494" s="152">
        <v>1.5968592E9</v>
      </c>
      <c r="B494" s="152">
        <v>107567.552</v>
      </c>
      <c r="C494" s="156">
        <v>223416.3355</v>
      </c>
      <c r="D494" s="160">
        <v>246740.96</v>
      </c>
      <c r="E494" s="152">
        <v>34897.9211</v>
      </c>
      <c r="F494" s="152">
        <v>10144.9645</v>
      </c>
      <c r="G494" s="152">
        <v>89555.1748</v>
      </c>
      <c r="H494" s="152">
        <v>100841.6086</v>
      </c>
      <c r="I494" s="152">
        <v>204363.3203</v>
      </c>
      <c r="J494" s="152">
        <v>113502.3282</v>
      </c>
      <c r="K494" s="152">
        <v>150914.0591</v>
      </c>
    </row>
    <row r="495">
      <c r="A495" s="156">
        <v>1.597068E9</v>
      </c>
      <c r="B495" s="156">
        <v>107567.552</v>
      </c>
      <c r="C495" s="152">
        <v>223416.3355</v>
      </c>
      <c r="D495" s="159">
        <v>246906.56</v>
      </c>
      <c r="E495" s="152">
        <v>34956.1064</v>
      </c>
      <c r="F495" s="152">
        <v>10143.0287</v>
      </c>
      <c r="G495" s="152">
        <v>89773.8848</v>
      </c>
      <c r="H495" s="152">
        <v>100800.6411</v>
      </c>
      <c r="I495" s="152">
        <v>202137.8027</v>
      </c>
      <c r="J495" s="152">
        <v>113502.3282</v>
      </c>
      <c r="K495" s="152">
        <v>150914.0591</v>
      </c>
    </row>
    <row r="496">
      <c r="A496" s="156">
        <v>1.5971184E9</v>
      </c>
      <c r="B496" s="156">
        <v>107567.552</v>
      </c>
      <c r="C496" s="152">
        <v>218943.8888</v>
      </c>
      <c r="D496" s="159">
        <v>247596.56</v>
      </c>
      <c r="E496" s="152">
        <v>34966.16</v>
      </c>
      <c r="F496" s="152">
        <v>10138.2799</v>
      </c>
      <c r="G496" s="152">
        <v>89742.9251</v>
      </c>
      <c r="H496" s="152">
        <v>100416.9974</v>
      </c>
      <c r="I496" s="152">
        <v>201693.9295</v>
      </c>
      <c r="J496" s="152">
        <v>113161.8986</v>
      </c>
      <c r="K496" s="152">
        <v>152369.3011</v>
      </c>
    </row>
    <row r="497">
      <c r="A497" s="152">
        <v>1.5972048E9</v>
      </c>
      <c r="B497" s="152">
        <v>107567.552</v>
      </c>
      <c r="C497" s="156">
        <v>216733.4652</v>
      </c>
      <c r="D497" s="160">
        <v>245685.26</v>
      </c>
      <c r="E497" s="152">
        <v>34764.0746</v>
      </c>
      <c r="F497" s="152">
        <v>10144.7552</v>
      </c>
      <c r="G497" s="152">
        <v>89712.078</v>
      </c>
      <c r="H497" s="152">
        <v>100406.3287</v>
      </c>
      <c r="I497" s="152">
        <v>195822.1689</v>
      </c>
      <c r="J497" s="152">
        <v>112901.0134</v>
      </c>
      <c r="K497" s="152">
        <v>152458.782</v>
      </c>
    </row>
    <row r="498">
      <c r="A498" s="156">
        <v>1.5972912E9</v>
      </c>
      <c r="B498" s="156">
        <v>107567.552</v>
      </c>
      <c r="C498" s="152">
        <v>215315.1377</v>
      </c>
      <c r="D498" s="159">
        <v>248886.86</v>
      </c>
      <c r="E498" s="152">
        <v>34813.7439</v>
      </c>
      <c r="F498" s="152">
        <v>10168.7134</v>
      </c>
      <c r="G498" s="152">
        <v>89646.9974</v>
      </c>
      <c r="H498" s="152">
        <v>100912.0216</v>
      </c>
      <c r="I498" s="152">
        <v>204302.1172</v>
      </c>
      <c r="J498" s="152">
        <v>113291.6639</v>
      </c>
      <c r="K498" s="152">
        <v>155595.3228</v>
      </c>
    </row>
    <row r="499">
      <c r="A499" s="152">
        <v>1.5973776E9</v>
      </c>
      <c r="B499" s="152">
        <v>107567.552</v>
      </c>
      <c r="C499" s="156">
        <v>217608.4495</v>
      </c>
      <c r="D499" s="160">
        <v>248465.96</v>
      </c>
      <c r="E499" s="152">
        <v>34810.4296</v>
      </c>
      <c r="F499" s="152">
        <v>10171.7078</v>
      </c>
      <c r="G499" s="152">
        <v>89618.5202</v>
      </c>
      <c r="H499" s="152">
        <v>101095.5219</v>
      </c>
      <c r="I499" s="152">
        <v>207879.9113</v>
      </c>
      <c r="J499" s="152">
        <v>113451.9815</v>
      </c>
      <c r="K499" s="152">
        <v>155632.999</v>
      </c>
    </row>
    <row r="500">
      <c r="A500" s="156">
        <v>1.597464E9</v>
      </c>
      <c r="B500" s="156">
        <v>107567.552</v>
      </c>
      <c r="C500" s="152">
        <v>216866.0887</v>
      </c>
      <c r="D500" s="159">
        <v>248465.96</v>
      </c>
      <c r="E500" s="152">
        <v>34903.3445</v>
      </c>
      <c r="F500" s="152">
        <v>10169.5613</v>
      </c>
      <c r="G500" s="152">
        <v>89618.5202</v>
      </c>
      <c r="H500" s="152">
        <v>101324.684</v>
      </c>
      <c r="I500" s="152">
        <v>207988.3058</v>
      </c>
      <c r="J500" s="152">
        <v>113414.5415</v>
      </c>
      <c r="K500" s="152">
        <v>155110.2422</v>
      </c>
    </row>
    <row r="501">
      <c r="A501" s="152">
        <v>1.5976728E9</v>
      </c>
      <c r="B501" s="152">
        <v>107567.552</v>
      </c>
      <c r="C501" s="156">
        <v>216866.0887</v>
      </c>
      <c r="D501" s="160">
        <v>248472.86</v>
      </c>
      <c r="E501" s="152">
        <v>34907.3628</v>
      </c>
      <c r="F501" s="152">
        <v>10173.5881</v>
      </c>
      <c r="G501" s="152">
        <v>90094.9264</v>
      </c>
      <c r="H501" s="152">
        <v>101404.912</v>
      </c>
      <c r="I501" s="152">
        <v>213948.8735</v>
      </c>
      <c r="J501" s="152">
        <v>113414.5415</v>
      </c>
      <c r="K501" s="152">
        <v>155110.2422</v>
      </c>
    </row>
    <row r="502">
      <c r="A502" s="152">
        <v>1.5977232E9</v>
      </c>
      <c r="B502" s="152">
        <v>107567.552</v>
      </c>
      <c r="C502" s="156">
        <v>217371.9483</v>
      </c>
      <c r="D502" s="160">
        <v>249211.16</v>
      </c>
      <c r="E502" s="152">
        <v>35020.5626</v>
      </c>
      <c r="F502" s="152">
        <v>10179.1193</v>
      </c>
      <c r="G502" s="152">
        <v>90748.3602</v>
      </c>
      <c r="H502" s="152">
        <v>101598.6543</v>
      </c>
      <c r="I502" s="152">
        <v>217364.3973</v>
      </c>
      <c r="J502" s="152">
        <v>113598.5415</v>
      </c>
      <c r="K502" s="152">
        <v>158731.8637</v>
      </c>
    </row>
    <row r="503">
      <c r="A503" s="156">
        <v>1.5978096E9</v>
      </c>
      <c r="B503" s="156">
        <v>107567.552</v>
      </c>
      <c r="C503" s="152">
        <v>218804.6442</v>
      </c>
      <c r="D503" s="159">
        <v>249714.86</v>
      </c>
      <c r="E503" s="152">
        <v>35140.4576</v>
      </c>
      <c r="F503" s="152">
        <v>10183.6655</v>
      </c>
      <c r="G503" s="152">
        <v>90854.4323</v>
      </c>
      <c r="H503" s="152">
        <v>102212.3136</v>
      </c>
      <c r="I503" s="152">
        <v>219636.4727</v>
      </c>
      <c r="J503" s="152">
        <v>113723.6615</v>
      </c>
      <c r="K503" s="152">
        <v>157205.9789</v>
      </c>
    </row>
    <row r="504">
      <c r="A504" s="152">
        <v>1.597896E9</v>
      </c>
      <c r="B504" s="152">
        <v>107567.552</v>
      </c>
      <c r="C504" s="156">
        <v>220423.3471</v>
      </c>
      <c r="D504" s="160">
        <v>248741.96</v>
      </c>
      <c r="E504" s="152">
        <v>34890.7475</v>
      </c>
      <c r="F504" s="152">
        <v>10164.9318</v>
      </c>
      <c r="G504" s="152">
        <v>90104.9829</v>
      </c>
      <c r="H504" s="152">
        <v>101335.3526</v>
      </c>
      <c r="I504" s="152">
        <v>218288.774</v>
      </c>
      <c r="J504" s="152">
        <v>113830.8615</v>
      </c>
      <c r="K504" s="152">
        <v>156198.1415</v>
      </c>
    </row>
    <row r="505">
      <c r="A505" s="156">
        <v>1.5979824E9</v>
      </c>
      <c r="B505" s="156">
        <v>107567.552</v>
      </c>
      <c r="C505" s="152">
        <v>219582.2319</v>
      </c>
      <c r="D505" s="159">
        <v>249466.46</v>
      </c>
      <c r="E505" s="152">
        <v>34983.9977</v>
      </c>
      <c r="F505" s="152">
        <v>10169.4021</v>
      </c>
      <c r="G505" s="152">
        <v>90519.6085</v>
      </c>
      <c r="H505" s="152">
        <v>101555.1263</v>
      </c>
      <c r="I505" s="152">
        <v>222798.8752</v>
      </c>
      <c r="J505" s="152">
        <v>114106.9215</v>
      </c>
      <c r="K505" s="152">
        <v>155171.466</v>
      </c>
    </row>
    <row r="506">
      <c r="A506" s="152">
        <v>1.5980688E9</v>
      </c>
      <c r="B506" s="152">
        <v>107567.552</v>
      </c>
      <c r="C506" s="156">
        <v>220936.3289</v>
      </c>
      <c r="D506" s="160">
        <v>249466.46</v>
      </c>
      <c r="E506" s="152">
        <v>34958.2913</v>
      </c>
      <c r="F506" s="152">
        <v>10161.9858</v>
      </c>
      <c r="G506" s="152">
        <v>90519.6085</v>
      </c>
      <c r="H506" s="152">
        <v>100928.6646</v>
      </c>
      <c r="I506" s="152">
        <v>226452.3027</v>
      </c>
      <c r="J506" s="152">
        <v>114553.2368</v>
      </c>
      <c r="K506" s="152">
        <v>156372.3938</v>
      </c>
    </row>
    <row r="507">
      <c r="A507" s="156">
        <v>1.5982776E9</v>
      </c>
      <c r="B507" s="156">
        <v>107567.552</v>
      </c>
      <c r="C507" s="152">
        <v>220936.3289</v>
      </c>
      <c r="D507" s="159">
        <v>250294.46</v>
      </c>
      <c r="E507" s="152">
        <v>34989.7513</v>
      </c>
      <c r="F507" s="152">
        <v>10161.7995</v>
      </c>
      <c r="G507" s="152">
        <v>89925.8531</v>
      </c>
      <c r="H507" s="152">
        <v>100947.0146</v>
      </c>
      <c r="I507" s="152">
        <v>226452.3027</v>
      </c>
      <c r="J507" s="152">
        <v>114553.2368</v>
      </c>
      <c r="K507" s="152">
        <v>156372.3938</v>
      </c>
    </row>
    <row r="508">
      <c r="A508" s="156">
        <v>1.598328E9</v>
      </c>
      <c r="B508" s="156">
        <v>107567.552</v>
      </c>
      <c r="C508" s="152">
        <v>219144.0639</v>
      </c>
      <c r="D508" s="159">
        <v>252668.06</v>
      </c>
      <c r="E508" s="152">
        <v>35013.7602</v>
      </c>
      <c r="F508" s="152">
        <v>10162.1743</v>
      </c>
      <c r="G508" s="152">
        <v>89765.5114</v>
      </c>
      <c r="H508" s="152">
        <v>100907.3274</v>
      </c>
      <c r="I508" s="152">
        <v>228532.4338</v>
      </c>
      <c r="J508" s="152">
        <v>114695.3368</v>
      </c>
      <c r="K508" s="152">
        <v>157581.3769</v>
      </c>
    </row>
    <row r="509">
      <c r="A509" s="152">
        <v>1.5984144E9</v>
      </c>
      <c r="B509" s="152">
        <v>107567.552</v>
      </c>
      <c r="C509" s="156">
        <v>218806.9151</v>
      </c>
      <c r="D509" s="160">
        <v>253496.06</v>
      </c>
      <c r="E509" s="152">
        <v>34972.3167</v>
      </c>
      <c r="F509" s="152">
        <v>10176.6692</v>
      </c>
      <c r="G509" s="152">
        <v>89970.3242</v>
      </c>
      <c r="H509" s="152">
        <v>101253.8443</v>
      </c>
      <c r="I509" s="152">
        <v>230070.635</v>
      </c>
      <c r="J509" s="152">
        <v>114596.7027</v>
      </c>
      <c r="K509" s="152">
        <v>158501.3065</v>
      </c>
    </row>
    <row r="510">
      <c r="A510" s="156">
        <v>1.5985008E9</v>
      </c>
      <c r="B510" s="156">
        <v>107567.552</v>
      </c>
      <c r="C510" s="152">
        <v>219114.9285</v>
      </c>
      <c r="D510" s="159">
        <v>255876.56</v>
      </c>
      <c r="E510" s="152">
        <v>35023.741</v>
      </c>
      <c r="F510" s="152">
        <v>10177.4601</v>
      </c>
      <c r="G510" s="152">
        <v>90273.7013</v>
      </c>
      <c r="H510" s="152">
        <v>101303.7735</v>
      </c>
      <c r="I510" s="152">
        <v>233677.8909</v>
      </c>
      <c r="J510" s="152">
        <v>114705.545</v>
      </c>
      <c r="K510" s="152">
        <v>164379.7086</v>
      </c>
    </row>
    <row r="511">
      <c r="A511" s="152">
        <v>1.5985872E9</v>
      </c>
      <c r="B511" s="152">
        <v>107567.552</v>
      </c>
      <c r="C511" s="156">
        <v>216632.5408</v>
      </c>
      <c r="D511" s="160">
        <v>256400.96</v>
      </c>
      <c r="E511" s="152">
        <v>34882.0836</v>
      </c>
      <c r="F511" s="152">
        <v>10187.8952</v>
      </c>
      <c r="G511" s="152">
        <v>90265.8512</v>
      </c>
      <c r="H511" s="152">
        <v>101137.3429</v>
      </c>
      <c r="I511" s="152">
        <v>235394.2218</v>
      </c>
      <c r="J511" s="152">
        <v>114461.3586</v>
      </c>
      <c r="K511" s="152">
        <v>161444.5167</v>
      </c>
    </row>
    <row r="512">
      <c r="A512" s="156">
        <v>1.5986736E9</v>
      </c>
      <c r="B512" s="156">
        <v>107567.552</v>
      </c>
      <c r="C512" s="152">
        <v>215549.8223</v>
      </c>
      <c r="D512" s="159">
        <v>256400.96</v>
      </c>
      <c r="E512" s="152">
        <v>35080.1722</v>
      </c>
      <c r="F512" s="152">
        <v>10195.0701</v>
      </c>
      <c r="G512" s="152">
        <v>90265.8512</v>
      </c>
      <c r="H512" s="152">
        <v>101853.8478</v>
      </c>
      <c r="I512" s="152">
        <v>237565.8211</v>
      </c>
      <c r="J512" s="152">
        <v>115866.213</v>
      </c>
      <c r="K512" s="152">
        <v>160401.8889</v>
      </c>
    </row>
    <row r="513">
      <c r="A513" s="152">
        <v>1.5988824E9</v>
      </c>
      <c r="B513" s="152">
        <v>107567.552</v>
      </c>
      <c r="C513" s="156">
        <v>215549.8223</v>
      </c>
      <c r="D513" s="160">
        <v>257953.46</v>
      </c>
      <c r="E513" s="152">
        <v>35037.0338</v>
      </c>
      <c r="F513" s="152">
        <v>10200.2046</v>
      </c>
      <c r="G513" s="152">
        <v>91045.2709</v>
      </c>
      <c r="H513" s="152">
        <v>101960.9608</v>
      </c>
      <c r="I513" s="152">
        <v>237565.8211</v>
      </c>
      <c r="J513" s="152">
        <v>115866.213</v>
      </c>
      <c r="K513" s="152">
        <v>160401.8889</v>
      </c>
    </row>
    <row r="514">
      <c r="A514" s="152">
        <v>1.5989328E9</v>
      </c>
      <c r="B514" s="152">
        <v>107567.552</v>
      </c>
      <c r="C514" s="156">
        <v>215539.7823</v>
      </c>
      <c r="D514" s="160">
        <v>257077.16</v>
      </c>
      <c r="E514" s="152">
        <v>34991.708</v>
      </c>
      <c r="F514" s="152">
        <v>10210.242</v>
      </c>
      <c r="G514" s="152">
        <v>91649.5857</v>
      </c>
      <c r="H514" s="152">
        <v>102128.6716</v>
      </c>
      <c r="I514" s="152">
        <v>246222.8061</v>
      </c>
      <c r="J514" s="152">
        <v>116917.0236</v>
      </c>
      <c r="K514" s="152">
        <v>160857.9688</v>
      </c>
    </row>
    <row r="515">
      <c r="A515" s="156">
        <v>1.5990192E9</v>
      </c>
      <c r="B515" s="156">
        <v>107567.552</v>
      </c>
      <c r="C515" s="152">
        <v>224132.4723</v>
      </c>
      <c r="D515" s="159">
        <v>259386.44</v>
      </c>
      <c r="E515" s="152">
        <v>35018.5856</v>
      </c>
      <c r="F515" s="152">
        <v>10198.1611</v>
      </c>
      <c r="G515" s="152">
        <v>91516.9267</v>
      </c>
      <c r="H515" s="152">
        <v>102008.7562</v>
      </c>
      <c r="I515" s="152">
        <v>249070.8252</v>
      </c>
      <c r="J515" s="152">
        <v>117122.9233</v>
      </c>
      <c r="K515" s="152">
        <v>160418.9055</v>
      </c>
    </row>
    <row r="516">
      <c r="A516" s="152">
        <v>1.5991056E9</v>
      </c>
      <c r="B516" s="152">
        <v>107567.552</v>
      </c>
      <c r="C516" s="156">
        <v>222504.7823</v>
      </c>
      <c r="D516" s="160">
        <v>262596.08</v>
      </c>
      <c r="E516" s="152">
        <v>34975.8327</v>
      </c>
      <c r="F516" s="152">
        <v>10188.8909</v>
      </c>
      <c r="G516" s="152">
        <v>91174.2117</v>
      </c>
      <c r="H516" s="152">
        <v>101351.9956</v>
      </c>
      <c r="I516" s="152">
        <v>247025.9166</v>
      </c>
      <c r="J516" s="152">
        <v>117682.4018</v>
      </c>
      <c r="K516" s="152">
        <v>160824.9455</v>
      </c>
    </row>
    <row r="517">
      <c r="A517" s="156">
        <v>1.599192E9</v>
      </c>
      <c r="B517" s="156">
        <v>107567.552</v>
      </c>
      <c r="C517" s="152">
        <v>212643.3923</v>
      </c>
      <c r="D517" s="159">
        <v>256390.58</v>
      </c>
      <c r="E517" s="152">
        <v>35063.777</v>
      </c>
      <c r="F517" s="152">
        <v>10175.2549</v>
      </c>
      <c r="G517" s="152">
        <v>90822.5033</v>
      </c>
      <c r="H517" s="152">
        <v>101315.2956</v>
      </c>
      <c r="I517" s="152">
        <v>231189.0029</v>
      </c>
      <c r="J517" s="152">
        <v>117206.0906</v>
      </c>
      <c r="K517" s="152">
        <v>160087.5655</v>
      </c>
    </row>
    <row r="518">
      <c r="A518" s="152">
        <v>1.5992784E9</v>
      </c>
      <c r="B518" s="152">
        <v>107567.552</v>
      </c>
      <c r="C518" s="156">
        <v>208807.6623</v>
      </c>
      <c r="D518" s="160">
        <v>256390.58</v>
      </c>
      <c r="E518" s="152">
        <v>35055.6023</v>
      </c>
      <c r="F518" s="152">
        <v>10182.7122</v>
      </c>
      <c r="G518" s="152">
        <v>90822.5033</v>
      </c>
      <c r="H518" s="152">
        <v>101287.9839</v>
      </c>
      <c r="I518" s="152">
        <v>228493.7573</v>
      </c>
      <c r="J518" s="152">
        <v>117896.0559</v>
      </c>
      <c r="K518" s="152">
        <v>158052.5655</v>
      </c>
    </row>
    <row r="519">
      <c r="A519" s="156">
        <v>1.5995736E9</v>
      </c>
      <c r="B519" s="156">
        <v>107567.552</v>
      </c>
      <c r="C519" s="152">
        <v>208807.6623</v>
      </c>
      <c r="D519" s="159">
        <v>253783.22</v>
      </c>
      <c r="E519" s="152">
        <v>35047.5551</v>
      </c>
      <c r="F519" s="152">
        <v>10190.4001</v>
      </c>
      <c r="G519" s="152">
        <v>91154.2798</v>
      </c>
      <c r="H519" s="152">
        <v>101121.9801</v>
      </c>
      <c r="I519" s="152">
        <v>215654.8687</v>
      </c>
      <c r="J519" s="152">
        <v>117896.0559</v>
      </c>
      <c r="K519" s="152">
        <v>158052.5655</v>
      </c>
    </row>
    <row r="520">
      <c r="A520" s="156">
        <v>1.599624E9</v>
      </c>
      <c r="B520" s="156">
        <v>106463.267</v>
      </c>
      <c r="C520" s="152">
        <v>207190.0323</v>
      </c>
      <c r="D520" s="159">
        <v>249298.74</v>
      </c>
      <c r="E520" s="152">
        <v>35138.3592</v>
      </c>
      <c r="F520" s="152">
        <v>10175.018</v>
      </c>
      <c r="G520" s="152">
        <v>92267.3826</v>
      </c>
      <c r="H520" s="152">
        <v>100678.1653</v>
      </c>
      <c r="I520" s="152">
        <v>209941.3492</v>
      </c>
      <c r="J520" s="152">
        <v>116905.1864</v>
      </c>
      <c r="K520" s="152">
        <v>156231.0566</v>
      </c>
    </row>
    <row r="521">
      <c r="A521" s="152">
        <v>1.5997104E9</v>
      </c>
      <c r="B521" s="152">
        <v>107808.0492</v>
      </c>
      <c r="C521" s="156">
        <v>207134.9423</v>
      </c>
      <c r="D521" s="160">
        <v>252547.02</v>
      </c>
      <c r="E521" s="152">
        <v>35086.2145</v>
      </c>
      <c r="F521" s="152">
        <v>10183.0279</v>
      </c>
      <c r="G521" s="152">
        <v>91821.7299</v>
      </c>
      <c r="H521" s="152">
        <v>100993.1031</v>
      </c>
      <c r="I521" s="152">
        <v>220394.6783</v>
      </c>
      <c r="J521" s="152">
        <v>116703.8312</v>
      </c>
      <c r="K521" s="152">
        <v>158851.6104</v>
      </c>
    </row>
    <row r="522">
      <c r="A522" s="156">
        <v>1.5997968E9</v>
      </c>
      <c r="B522" s="156">
        <v>107808.0492</v>
      </c>
      <c r="C522" s="152">
        <v>208998.5423</v>
      </c>
      <c r="D522" s="159">
        <v>249792.94</v>
      </c>
      <c r="E522" s="152">
        <v>35068.9817</v>
      </c>
      <c r="F522" s="152">
        <v>10187.3162</v>
      </c>
      <c r="G522" s="152">
        <v>92465.7362</v>
      </c>
      <c r="H522" s="152">
        <v>101161.2406</v>
      </c>
      <c r="I522" s="152">
        <v>216846.0922</v>
      </c>
      <c r="J522" s="152">
        <v>115768.86</v>
      </c>
      <c r="K522" s="152">
        <v>158851.6104</v>
      </c>
    </row>
    <row r="523">
      <c r="A523" s="152">
        <v>1.5998832E9</v>
      </c>
      <c r="B523" s="152">
        <v>107808.0492</v>
      </c>
      <c r="C523" s="156">
        <v>209216.9423</v>
      </c>
      <c r="D523" s="160">
        <v>249792.94</v>
      </c>
      <c r="E523" s="152">
        <v>35094.6176</v>
      </c>
      <c r="F523" s="152">
        <v>10189.3356</v>
      </c>
      <c r="G523" s="152">
        <v>92465.7362</v>
      </c>
      <c r="H523" s="152">
        <v>101360.9573</v>
      </c>
      <c r="I523" s="152">
        <v>214079.7039</v>
      </c>
      <c r="J523" s="152">
        <v>115465.3231</v>
      </c>
      <c r="K523" s="152">
        <v>158851.6104</v>
      </c>
    </row>
    <row r="524">
      <c r="A524" s="156">
        <v>1.600092E9</v>
      </c>
      <c r="B524" s="156">
        <v>107808.0492</v>
      </c>
      <c r="C524" s="152">
        <v>209216.9423</v>
      </c>
      <c r="D524" s="159">
        <v>250008.4</v>
      </c>
      <c r="E524" s="152">
        <v>35100.102</v>
      </c>
      <c r="F524" s="152">
        <v>10188.0378</v>
      </c>
      <c r="G524" s="152">
        <v>92337.9896</v>
      </c>
      <c r="H524" s="152">
        <v>101307.6142</v>
      </c>
      <c r="I524" s="152">
        <v>221121.9041</v>
      </c>
      <c r="J524" s="152">
        <v>115465.3231</v>
      </c>
      <c r="K524" s="152">
        <v>158851.6104</v>
      </c>
    </row>
    <row r="525">
      <c r="A525" s="156">
        <v>1.6001424E9</v>
      </c>
      <c r="B525" s="156">
        <v>107808.0492</v>
      </c>
      <c r="C525" s="152">
        <v>208118.9223</v>
      </c>
      <c r="D525" s="159">
        <v>252283.96</v>
      </c>
      <c r="E525" s="152">
        <v>35185.8189</v>
      </c>
      <c r="F525" s="152">
        <v>10179.892</v>
      </c>
      <c r="G525" s="152">
        <v>92353.5256</v>
      </c>
      <c r="H525" s="152">
        <v>101535.496</v>
      </c>
      <c r="I525" s="152">
        <v>224019.1842</v>
      </c>
      <c r="J525" s="152">
        <v>116003.17</v>
      </c>
      <c r="K525" s="152">
        <v>155796.3204</v>
      </c>
    </row>
    <row r="526">
      <c r="A526" s="152">
        <v>1.6002288E9</v>
      </c>
      <c r="B526" s="152">
        <v>107808.0492</v>
      </c>
      <c r="C526" s="156">
        <v>208050.0823</v>
      </c>
      <c r="D526" s="160">
        <v>253024.14</v>
      </c>
      <c r="E526" s="152">
        <v>35244.7254</v>
      </c>
      <c r="F526" s="152">
        <v>10176.585</v>
      </c>
      <c r="G526" s="152">
        <v>92406.1007</v>
      </c>
      <c r="H526" s="152">
        <v>101320.4165</v>
      </c>
      <c r="I526" s="152">
        <v>231694.9324</v>
      </c>
      <c r="J526" s="152">
        <v>116164.5387</v>
      </c>
      <c r="K526" s="152">
        <v>158082.2004</v>
      </c>
    </row>
    <row r="527">
      <c r="A527" s="156">
        <v>1.6003152E9</v>
      </c>
      <c r="B527" s="156">
        <v>107808.0492</v>
      </c>
      <c r="C527" s="152">
        <v>207922.6223</v>
      </c>
      <c r="D527" s="159">
        <v>252146.48</v>
      </c>
      <c r="E527" s="152">
        <v>35311.9807</v>
      </c>
      <c r="F527" s="152">
        <v>10170.27</v>
      </c>
      <c r="G527" s="152">
        <v>92465.5906</v>
      </c>
      <c r="H527" s="152">
        <v>100999.0775</v>
      </c>
      <c r="I527" s="152">
        <v>227377.9498</v>
      </c>
      <c r="J527" s="152">
        <v>115634.1654</v>
      </c>
      <c r="K527" s="152">
        <v>154726.9104</v>
      </c>
    </row>
    <row r="528">
      <c r="A528" s="152">
        <v>1.6004016E9</v>
      </c>
      <c r="B528" s="152">
        <v>107808.0492</v>
      </c>
      <c r="C528" s="156">
        <v>208443.2023</v>
      </c>
      <c r="D528" s="160">
        <v>251478.96</v>
      </c>
      <c r="E528" s="152">
        <v>35438.3004</v>
      </c>
      <c r="F528" s="152">
        <v>10169.9224</v>
      </c>
      <c r="G528" s="152">
        <v>92460.0565</v>
      </c>
      <c r="H528" s="152">
        <v>101362.2375</v>
      </c>
      <c r="I528" s="152">
        <v>223454.1314</v>
      </c>
      <c r="J528" s="152">
        <v>115264.6223</v>
      </c>
      <c r="K528" s="152">
        <v>151744.0004</v>
      </c>
    </row>
    <row r="529">
      <c r="A529" s="156">
        <v>1.600488E9</v>
      </c>
      <c r="B529" s="156">
        <v>107808.0492</v>
      </c>
      <c r="C529" s="152">
        <v>209656.6123</v>
      </c>
      <c r="D529" s="159">
        <v>251478.96</v>
      </c>
      <c r="E529" s="152">
        <v>35471.9996</v>
      </c>
      <c r="F529" s="152">
        <v>10161.8025</v>
      </c>
      <c r="G529" s="152">
        <v>92460.0565</v>
      </c>
      <c r="H529" s="152">
        <v>101302.0665</v>
      </c>
      <c r="I529" s="152">
        <v>223542.3086</v>
      </c>
      <c r="J529" s="152">
        <v>115367.3473</v>
      </c>
      <c r="K529" s="152">
        <v>149429.7404</v>
      </c>
    </row>
    <row r="530">
      <c r="A530" s="152">
        <v>1.6006968E9</v>
      </c>
      <c r="B530" s="152">
        <v>107808.0492</v>
      </c>
      <c r="C530" s="156">
        <v>209656.6123</v>
      </c>
      <c r="D530" s="160">
        <v>248604.9</v>
      </c>
      <c r="E530" s="152">
        <v>35478.3424</v>
      </c>
      <c r="F530" s="152">
        <v>10161.0504</v>
      </c>
      <c r="G530" s="152">
        <v>92443.75</v>
      </c>
      <c r="H530" s="152">
        <v>101350.7154</v>
      </c>
      <c r="I530" s="152">
        <v>223542.3086</v>
      </c>
      <c r="J530" s="152">
        <v>115367.3473</v>
      </c>
      <c r="K530" s="152">
        <v>149429.7404</v>
      </c>
    </row>
    <row r="531">
      <c r="A531" s="152">
        <v>1.6007472E9</v>
      </c>
      <c r="B531" s="152">
        <v>107808.0492</v>
      </c>
      <c r="C531" s="156">
        <v>212051.6323</v>
      </c>
      <c r="D531" s="159">
        <v>247000.78</v>
      </c>
      <c r="E531" s="152">
        <v>35526.7448</v>
      </c>
      <c r="F531" s="152">
        <v>10163.7394</v>
      </c>
      <c r="G531" s="152">
        <v>92847.0517</v>
      </c>
      <c r="H531" s="152">
        <v>100644.8792</v>
      </c>
      <c r="I531" s="152">
        <v>228209.2144</v>
      </c>
      <c r="J531" s="152">
        <v>115606.5855</v>
      </c>
      <c r="K531" s="152">
        <v>149668.8204</v>
      </c>
    </row>
    <row r="532">
      <c r="A532" s="156">
        <v>1.6008336E9</v>
      </c>
      <c r="B532" s="156">
        <v>107808.0492</v>
      </c>
      <c r="C532" s="152">
        <v>211338.6923</v>
      </c>
      <c r="D532" s="160">
        <v>248678.4</v>
      </c>
      <c r="E532" s="152">
        <v>35503.4027</v>
      </c>
      <c r="F532" s="152">
        <v>10174.89</v>
      </c>
      <c r="G532" s="152">
        <v>93309.7655</v>
      </c>
      <c r="H532" s="152">
        <v>100159.6701</v>
      </c>
      <c r="I532" s="152">
        <v>231690.5746</v>
      </c>
      <c r="J532" s="152">
        <v>116290.1401</v>
      </c>
      <c r="K532" s="152">
        <v>156915.1804</v>
      </c>
    </row>
    <row r="533">
      <c r="A533" s="152">
        <v>1.60092E9</v>
      </c>
      <c r="B533" s="152">
        <v>107808.0492</v>
      </c>
      <c r="C533" s="156">
        <v>211410.9323</v>
      </c>
      <c r="D533" s="159">
        <v>244790.6</v>
      </c>
      <c r="E533" s="152">
        <v>35489.2354</v>
      </c>
      <c r="F533" s="152">
        <v>10163.3398</v>
      </c>
      <c r="G533" s="152">
        <v>93510.5941</v>
      </c>
      <c r="H533" s="152">
        <v>99739.753</v>
      </c>
      <c r="I533" s="152">
        <v>221128.356</v>
      </c>
      <c r="J533" s="152">
        <v>116413.7701</v>
      </c>
      <c r="K533" s="152">
        <v>150495.5704</v>
      </c>
    </row>
    <row r="534">
      <c r="A534" s="156">
        <v>1.6010064E9</v>
      </c>
      <c r="B534" s="156">
        <v>107808.0492</v>
      </c>
      <c r="C534" s="152">
        <v>211689.5723</v>
      </c>
      <c r="D534" s="160">
        <v>245465.4</v>
      </c>
      <c r="E534" s="152">
        <v>35380.7061</v>
      </c>
      <c r="F534" s="152">
        <v>10164.692</v>
      </c>
      <c r="G534" s="152">
        <v>93534.8124</v>
      </c>
      <c r="H534" s="152">
        <v>99884.4196</v>
      </c>
      <c r="I534" s="152">
        <v>220345.1227</v>
      </c>
      <c r="J534" s="152">
        <v>116595.0007</v>
      </c>
      <c r="K534" s="152">
        <v>155195.2204</v>
      </c>
    </row>
    <row r="535">
      <c r="A535" s="152">
        <v>1.6010928E9</v>
      </c>
      <c r="B535" s="152">
        <v>107808.0492</v>
      </c>
      <c r="C535" s="156">
        <v>211271.6123</v>
      </c>
      <c r="D535" s="159">
        <v>245465.4</v>
      </c>
      <c r="E535" s="152">
        <v>35403.26</v>
      </c>
      <c r="F535" s="152">
        <v>10165.4234</v>
      </c>
      <c r="G535" s="152">
        <v>93534.8124</v>
      </c>
      <c r="H535" s="152">
        <v>99522.9666</v>
      </c>
      <c r="I535" s="152">
        <v>228765.1325</v>
      </c>
      <c r="J535" s="152">
        <v>116694.1878</v>
      </c>
      <c r="K535" s="152">
        <v>157477.6504</v>
      </c>
    </row>
    <row r="536">
      <c r="A536" s="156">
        <v>1.6013016E9</v>
      </c>
      <c r="B536" s="156">
        <v>107808.0492</v>
      </c>
      <c r="C536" s="152">
        <v>211271.6123</v>
      </c>
      <c r="D536" s="160">
        <v>248174.54</v>
      </c>
      <c r="E536" s="152">
        <v>35404.9436</v>
      </c>
      <c r="F536" s="152">
        <v>10165.4001</v>
      </c>
      <c r="G536" s="152">
        <v>93361.2198</v>
      </c>
      <c r="H536" s="152">
        <v>99546.8643</v>
      </c>
      <c r="I536" s="152">
        <v>233146.0813</v>
      </c>
      <c r="J536" s="152">
        <v>116694.1878</v>
      </c>
      <c r="K536" s="152">
        <v>157477.6504</v>
      </c>
    </row>
    <row r="537">
      <c r="A537" s="156">
        <v>1.601352E9</v>
      </c>
      <c r="B537" s="156">
        <v>107808.0492</v>
      </c>
      <c r="C537" s="152">
        <v>210142.2173</v>
      </c>
      <c r="D537" s="160">
        <v>250831.74</v>
      </c>
      <c r="E537" s="152">
        <v>35566.8265</v>
      </c>
      <c r="F537" s="152">
        <v>10157.5778</v>
      </c>
      <c r="G537" s="152">
        <v>93638.3909</v>
      </c>
      <c r="H537" s="152">
        <v>99912.158</v>
      </c>
      <c r="I537" s="152">
        <v>233926.6359</v>
      </c>
      <c r="J537" s="152">
        <v>116815.8678</v>
      </c>
      <c r="K537" s="152">
        <v>157681.4154</v>
      </c>
    </row>
    <row r="538">
      <c r="A538" s="152">
        <v>1.6014384E9</v>
      </c>
      <c r="B538" s="152">
        <v>107808.0492</v>
      </c>
      <c r="C538" s="156">
        <v>203668.2125</v>
      </c>
      <c r="D538" s="159">
        <v>249958.14</v>
      </c>
      <c r="E538" s="152">
        <v>35548.1809</v>
      </c>
      <c r="F538" s="152">
        <v>10155.5004</v>
      </c>
      <c r="G538" s="152">
        <v>93787.8555</v>
      </c>
      <c r="H538" s="152">
        <v>100466.073</v>
      </c>
      <c r="I538" s="152">
        <v>233413.8299</v>
      </c>
      <c r="J538" s="152">
        <v>116457.8278</v>
      </c>
      <c r="K538" s="152">
        <v>157645.9559</v>
      </c>
    </row>
    <row r="539">
      <c r="A539" s="156">
        <v>1.6015248E9</v>
      </c>
      <c r="B539" s="156">
        <v>107808.0492</v>
      </c>
      <c r="C539" s="152">
        <v>198941.2773</v>
      </c>
      <c r="D539" s="160">
        <v>250750.26</v>
      </c>
      <c r="E539" s="152">
        <v>35484.9255</v>
      </c>
      <c r="F539" s="152">
        <v>10162.6512</v>
      </c>
      <c r="G539" s="152">
        <v>94129.1168</v>
      </c>
      <c r="H539" s="152">
        <v>100307.3239</v>
      </c>
      <c r="I539" s="152">
        <v>236639.8422</v>
      </c>
      <c r="J539" s="152">
        <v>115565.3478</v>
      </c>
      <c r="K539" s="152">
        <v>157645.9559</v>
      </c>
    </row>
    <row r="540">
      <c r="A540" s="152">
        <v>1.6016112E9</v>
      </c>
      <c r="B540" s="152">
        <v>107808.0492</v>
      </c>
      <c r="C540" s="156">
        <v>205480.3377</v>
      </c>
      <c r="D540" s="159">
        <v>252245.99</v>
      </c>
      <c r="E540" s="152">
        <v>35502.0524</v>
      </c>
      <c r="F540" s="152">
        <v>10166.2965</v>
      </c>
      <c r="G540" s="152">
        <v>94081.7172</v>
      </c>
      <c r="H540" s="152">
        <v>100483.9963</v>
      </c>
      <c r="I540" s="152">
        <v>243154.3965</v>
      </c>
      <c r="J540" s="152">
        <v>115678.7878</v>
      </c>
      <c r="K540" s="152">
        <v>157645.9559</v>
      </c>
    </row>
    <row r="541">
      <c r="A541" s="156">
        <v>1.6016976E9</v>
      </c>
      <c r="B541" s="156">
        <v>107808.0492</v>
      </c>
      <c r="C541" s="152">
        <v>202673.9895</v>
      </c>
      <c r="D541" s="160">
        <v>252245.99</v>
      </c>
      <c r="E541" s="152">
        <v>35559.4305</v>
      </c>
      <c r="F541" s="152">
        <v>10159.5838</v>
      </c>
      <c r="G541" s="152">
        <v>94081.7172</v>
      </c>
      <c r="H541" s="152">
        <v>100250.1401</v>
      </c>
      <c r="I541" s="152">
        <v>237479.3125</v>
      </c>
      <c r="J541" s="152">
        <v>114278.4919</v>
      </c>
      <c r="K541" s="152">
        <v>157645.9559</v>
      </c>
    </row>
    <row r="542">
      <c r="A542" s="152">
        <v>1.6019064E9</v>
      </c>
      <c r="B542" s="152">
        <v>107808.0492</v>
      </c>
      <c r="C542" s="156">
        <v>202673.9895</v>
      </c>
      <c r="D542" s="159">
        <v>250015.59</v>
      </c>
      <c r="E542" s="152">
        <v>35512.7161</v>
      </c>
      <c r="F542" s="152">
        <v>10161.9267</v>
      </c>
      <c r="G542" s="152">
        <v>93789.0215</v>
      </c>
      <c r="H542" s="152">
        <v>100275.318</v>
      </c>
      <c r="I542" s="152">
        <v>245138.6631</v>
      </c>
      <c r="J542" s="152">
        <v>114278.4919</v>
      </c>
      <c r="K542" s="152">
        <v>157645.9559</v>
      </c>
    </row>
    <row r="543">
      <c r="A543" s="152">
        <v>1.6019568E9</v>
      </c>
      <c r="B543" s="152">
        <v>107808.0492</v>
      </c>
      <c r="C543" s="156">
        <v>204244.766</v>
      </c>
      <c r="D543" s="159">
        <v>254141.83</v>
      </c>
      <c r="E543" s="152">
        <v>35482.6949</v>
      </c>
      <c r="F543" s="152">
        <v>10155.7081</v>
      </c>
      <c r="G543" s="152">
        <v>93507.968</v>
      </c>
      <c r="H543" s="152">
        <v>100867.6401</v>
      </c>
      <c r="I543" s="152">
        <v>246373.4211</v>
      </c>
      <c r="J543" s="152">
        <v>114672.203</v>
      </c>
      <c r="K543" s="152">
        <v>160217.7559</v>
      </c>
    </row>
    <row r="544">
      <c r="A544" s="156">
        <v>1.6020432E9</v>
      </c>
      <c r="B544" s="156">
        <v>107808.0492</v>
      </c>
      <c r="C544" s="152">
        <v>201376.1529</v>
      </c>
      <c r="D544" s="160">
        <v>250775.32</v>
      </c>
      <c r="E544" s="152">
        <v>35532.3858</v>
      </c>
      <c r="F544" s="152">
        <v>10151.9237</v>
      </c>
      <c r="G544" s="152">
        <v>93657.5899</v>
      </c>
      <c r="H544" s="152">
        <v>100425.5323</v>
      </c>
      <c r="I544" s="152">
        <v>240764.7736</v>
      </c>
      <c r="J544" s="152">
        <v>114308.0689</v>
      </c>
      <c r="K544" s="152">
        <v>155454.2359</v>
      </c>
    </row>
    <row r="545">
      <c r="A545" s="152">
        <v>1.6021296E9</v>
      </c>
      <c r="B545" s="152">
        <v>107808.0492</v>
      </c>
      <c r="C545" s="156">
        <v>201926.1225</v>
      </c>
      <c r="D545" s="159">
        <v>254838.83</v>
      </c>
      <c r="E545" s="152">
        <v>35562.4475</v>
      </c>
      <c r="F545" s="152">
        <v>10159.0824</v>
      </c>
      <c r="G545" s="152">
        <v>93564.2458</v>
      </c>
      <c r="H545" s="152">
        <v>100669.2036</v>
      </c>
      <c r="I545" s="152">
        <v>246895.4262</v>
      </c>
      <c r="J545" s="152">
        <v>114942.8007</v>
      </c>
      <c r="K545" s="152">
        <v>160049.2759</v>
      </c>
    </row>
    <row r="546">
      <c r="A546" s="156">
        <v>1.602216E9</v>
      </c>
      <c r="B546" s="156">
        <v>107808.0492</v>
      </c>
      <c r="C546" s="152">
        <v>200739.877</v>
      </c>
      <c r="D546" s="160">
        <v>256943.77</v>
      </c>
      <c r="E546" s="152">
        <v>35615.2522</v>
      </c>
      <c r="F546" s="152">
        <v>10169.8368</v>
      </c>
      <c r="G546" s="152">
        <v>93736.6848</v>
      </c>
      <c r="H546" s="152">
        <v>100679.4455</v>
      </c>
      <c r="I546" s="152">
        <v>246588.4677</v>
      </c>
      <c r="J546" s="152">
        <v>115265.0373</v>
      </c>
      <c r="K546" s="152">
        <v>159802.5559</v>
      </c>
    </row>
    <row r="547">
      <c r="A547" s="152">
        <v>1.6023024E9</v>
      </c>
      <c r="B547" s="152">
        <v>107808.0492</v>
      </c>
      <c r="C547" s="156">
        <v>199363.834</v>
      </c>
      <c r="D547" s="159">
        <v>256943.77</v>
      </c>
      <c r="E547" s="152">
        <v>35597.3531</v>
      </c>
      <c r="F547" s="152">
        <v>10162.0163</v>
      </c>
      <c r="G547" s="152">
        <v>93736.6848</v>
      </c>
      <c r="H547" s="152">
        <v>101202.6349</v>
      </c>
      <c r="I547" s="152">
        <v>249425.9521</v>
      </c>
      <c r="J547" s="152">
        <v>113543.8879</v>
      </c>
      <c r="K547" s="152">
        <v>164415.3559</v>
      </c>
    </row>
    <row r="548">
      <c r="A548" s="156">
        <v>1.6025112E9</v>
      </c>
      <c r="B548" s="156">
        <v>107808.0492</v>
      </c>
      <c r="C548" s="152">
        <v>199363.834</v>
      </c>
      <c r="D548" s="160">
        <v>259083.56</v>
      </c>
      <c r="E548" s="152">
        <v>35605.7038</v>
      </c>
      <c r="F548" s="152">
        <v>10160.6215</v>
      </c>
      <c r="G548" s="152">
        <v>93291.9651</v>
      </c>
      <c r="H548" s="152">
        <v>101095.9486</v>
      </c>
      <c r="I548" s="152">
        <v>253168.2706</v>
      </c>
      <c r="J548" s="152">
        <v>113543.8879</v>
      </c>
      <c r="K548" s="152">
        <v>164415.3559</v>
      </c>
    </row>
    <row r="549">
      <c r="A549" s="156">
        <v>1.6025616E9</v>
      </c>
      <c r="B549" s="156">
        <v>108698.3147</v>
      </c>
      <c r="C549" s="152">
        <v>198999.2027</v>
      </c>
      <c r="D549" s="160">
        <v>262972.82</v>
      </c>
      <c r="E549" s="152">
        <v>35682.6927</v>
      </c>
      <c r="F549" s="152">
        <v>10156.0332</v>
      </c>
      <c r="G549" s="152">
        <v>93084.8403</v>
      </c>
      <c r="H549" s="152">
        <v>101072.0509</v>
      </c>
      <c r="I549" s="152">
        <v>252253.6061</v>
      </c>
      <c r="J549" s="152">
        <v>113613.5762</v>
      </c>
      <c r="K549" s="152">
        <v>171916.7959</v>
      </c>
    </row>
    <row r="550">
      <c r="A550" s="152">
        <v>1.602648E9</v>
      </c>
      <c r="B550" s="152">
        <v>108659.5953</v>
      </c>
      <c r="C550" s="156">
        <v>202368.2318</v>
      </c>
      <c r="D550" s="159">
        <v>261369.72</v>
      </c>
      <c r="E550" s="152">
        <v>35691.4328</v>
      </c>
      <c r="F550" s="152">
        <v>10144.9171</v>
      </c>
      <c r="G550" s="152">
        <v>93994.5903</v>
      </c>
      <c r="H550" s="152">
        <v>100469.0602</v>
      </c>
      <c r="I550" s="152">
        <v>254847.4742</v>
      </c>
      <c r="J550" s="152">
        <v>114421.399</v>
      </c>
      <c r="K550" s="152">
        <v>172958.1759</v>
      </c>
    </row>
    <row r="551">
      <c r="A551" s="156">
        <v>1.6027344E9</v>
      </c>
      <c r="B551" s="156">
        <v>108659.5953</v>
      </c>
      <c r="C551" s="152">
        <v>201872.3835</v>
      </c>
      <c r="D551" s="160">
        <v>259836.32</v>
      </c>
      <c r="E551" s="152">
        <v>35738.8735</v>
      </c>
      <c r="F551" s="152">
        <v>10139.5861</v>
      </c>
      <c r="G551" s="152">
        <v>93373.575</v>
      </c>
      <c r="H551" s="152">
        <v>100488.6905</v>
      </c>
      <c r="I551" s="152">
        <v>254566.1158</v>
      </c>
      <c r="J551" s="152">
        <v>115374.8714</v>
      </c>
      <c r="K551" s="152">
        <v>171280.8068</v>
      </c>
    </row>
    <row r="552">
      <c r="A552" s="152">
        <v>1.6028208E9</v>
      </c>
      <c r="B552" s="152">
        <v>108659.5953</v>
      </c>
      <c r="C552" s="156">
        <v>202589.65</v>
      </c>
      <c r="D552" s="159">
        <v>259536.61</v>
      </c>
      <c r="E552" s="152">
        <v>35724.5832</v>
      </c>
      <c r="F552" s="152">
        <v>10132.2888</v>
      </c>
      <c r="G552" s="152">
        <v>94138.3888</v>
      </c>
      <c r="H552" s="152">
        <v>100164.3643</v>
      </c>
      <c r="I552" s="152">
        <v>254203.4722</v>
      </c>
      <c r="J552" s="152">
        <v>116029.7028</v>
      </c>
      <c r="K552" s="152">
        <v>170068.8917</v>
      </c>
    </row>
    <row r="553">
      <c r="A553" s="156">
        <v>1.6029072E9</v>
      </c>
      <c r="B553" s="156">
        <v>108659.5953</v>
      </c>
      <c r="C553" s="152">
        <v>203331.8443</v>
      </c>
      <c r="D553" s="160">
        <v>259536.61</v>
      </c>
      <c r="E553" s="152">
        <v>35720.6693</v>
      </c>
      <c r="F553" s="152">
        <v>10132.154</v>
      </c>
      <c r="G553" s="152">
        <v>94138.3888</v>
      </c>
      <c r="H553" s="152">
        <v>100253.554</v>
      </c>
      <c r="I553" s="152">
        <v>253769.1255</v>
      </c>
      <c r="J553" s="152">
        <v>116585.8041</v>
      </c>
      <c r="K553" s="152">
        <v>170068.8917</v>
      </c>
    </row>
    <row r="554">
      <c r="A554" s="152">
        <v>1.603116E9</v>
      </c>
      <c r="B554" s="152">
        <v>108659.5953</v>
      </c>
      <c r="C554" s="156">
        <v>203331.8443</v>
      </c>
      <c r="D554" s="159">
        <v>259390.24</v>
      </c>
      <c r="E554" s="152">
        <v>35692.7341</v>
      </c>
      <c r="F554" s="152">
        <v>10133.5706</v>
      </c>
      <c r="G554" s="152">
        <v>94199.2896</v>
      </c>
      <c r="H554" s="152">
        <v>100240.7517</v>
      </c>
      <c r="I554" s="152">
        <v>254396.3294</v>
      </c>
      <c r="J554" s="152">
        <v>116585.8041</v>
      </c>
      <c r="K554" s="152">
        <v>170068.8917</v>
      </c>
    </row>
    <row r="555">
      <c r="A555" s="152">
        <v>1.6031664E9</v>
      </c>
      <c r="B555" s="152">
        <v>108659.5953</v>
      </c>
      <c r="C555" s="156">
        <v>206422.0587</v>
      </c>
      <c r="D555" s="159">
        <v>255710.08</v>
      </c>
      <c r="E555" s="152">
        <v>35648.4261</v>
      </c>
      <c r="F555" s="152">
        <v>10128.0782</v>
      </c>
      <c r="G555" s="152">
        <v>94168.4684</v>
      </c>
      <c r="H555" s="152">
        <v>100691.3944</v>
      </c>
      <c r="I555" s="152">
        <v>249037.6774</v>
      </c>
      <c r="J555" s="152">
        <v>116884.7233</v>
      </c>
      <c r="K555" s="152">
        <v>166529.6166</v>
      </c>
    </row>
    <row r="556">
      <c r="A556" s="156">
        <v>1.6032528E9</v>
      </c>
      <c r="B556" s="156">
        <v>108659.5953</v>
      </c>
      <c r="C556" s="152">
        <v>205045.3714</v>
      </c>
      <c r="D556" s="160">
        <v>256664.97</v>
      </c>
      <c r="E556" s="152">
        <v>35627.3429</v>
      </c>
      <c r="F556" s="152">
        <v>10131.8407</v>
      </c>
      <c r="G556" s="152">
        <v>94147.3652</v>
      </c>
      <c r="H556" s="152">
        <v>101209.8896</v>
      </c>
      <c r="I556" s="152">
        <v>245141.8593</v>
      </c>
      <c r="J556" s="152">
        <v>116869.8798</v>
      </c>
      <c r="K556" s="152">
        <v>167659.7144</v>
      </c>
    </row>
    <row r="557">
      <c r="A557" s="152">
        <v>1.6033392E9</v>
      </c>
      <c r="B557" s="152">
        <v>108659.5953</v>
      </c>
      <c r="C557" s="156">
        <v>204777.8592</v>
      </c>
      <c r="D557" s="159">
        <v>256211.92</v>
      </c>
      <c r="E557" s="152">
        <v>35713.537</v>
      </c>
      <c r="F557" s="152">
        <v>10130.493</v>
      </c>
      <c r="G557" s="152">
        <v>94223.3492</v>
      </c>
      <c r="H557" s="152">
        <v>101401.4981</v>
      </c>
      <c r="I557" s="152">
        <v>239032.5293</v>
      </c>
      <c r="J557" s="152">
        <v>116875.0398</v>
      </c>
      <c r="K557" s="152">
        <v>167255.0558</v>
      </c>
    </row>
    <row r="558">
      <c r="A558" s="156">
        <v>1.6034256E9</v>
      </c>
      <c r="B558" s="156">
        <v>108659.5953</v>
      </c>
      <c r="C558" s="152">
        <v>204394.4552</v>
      </c>
      <c r="D558" s="160">
        <v>257522.28</v>
      </c>
      <c r="E558" s="152">
        <v>35816.4565</v>
      </c>
      <c r="F558" s="152">
        <v>10138.9294</v>
      </c>
      <c r="G558" s="152">
        <v>94226.7224</v>
      </c>
      <c r="H558" s="152">
        <v>101087.8405</v>
      </c>
      <c r="I558" s="152">
        <v>238296.39</v>
      </c>
      <c r="J558" s="152">
        <v>117218.7998</v>
      </c>
      <c r="K558" s="152">
        <v>166430.5765</v>
      </c>
    </row>
    <row r="559">
      <c r="A559" s="152">
        <v>1.603512E9</v>
      </c>
      <c r="B559" s="152">
        <v>108659.5953</v>
      </c>
      <c r="C559" s="156">
        <v>205545.0241</v>
      </c>
      <c r="D559" s="159">
        <v>257522.28</v>
      </c>
      <c r="E559" s="152">
        <v>35872.2667</v>
      </c>
      <c r="F559" s="152">
        <v>10146.2771</v>
      </c>
      <c r="G559" s="152">
        <v>94226.7224</v>
      </c>
      <c r="H559" s="152">
        <v>101482.5796</v>
      </c>
      <c r="I559" s="152">
        <v>239161.8171</v>
      </c>
      <c r="J559" s="152">
        <v>116426.6548</v>
      </c>
      <c r="K559" s="152">
        <v>166787.6524</v>
      </c>
    </row>
    <row r="560">
      <c r="A560" s="156">
        <v>1.6037208E9</v>
      </c>
      <c r="B560" s="156">
        <v>108659.5953</v>
      </c>
      <c r="C560" s="152">
        <v>205545.0241</v>
      </c>
      <c r="D560" s="160">
        <v>258337.77</v>
      </c>
      <c r="E560" s="152">
        <v>35883.3667</v>
      </c>
      <c r="F560" s="152">
        <v>10142.8505</v>
      </c>
      <c r="G560" s="152">
        <v>94367.2318</v>
      </c>
      <c r="H560" s="152">
        <v>101372.9062</v>
      </c>
      <c r="I560" s="152">
        <v>239161.8171</v>
      </c>
      <c r="J560" s="152">
        <v>116426.6548</v>
      </c>
      <c r="K560" s="152">
        <v>166787.6524</v>
      </c>
    </row>
    <row r="561">
      <c r="A561" s="156">
        <v>1.6037712E9</v>
      </c>
      <c r="B561" s="156">
        <v>108659.5953</v>
      </c>
      <c r="C561" s="152">
        <v>205635.2208</v>
      </c>
      <c r="D561" s="160">
        <v>253883.94</v>
      </c>
      <c r="E561" s="152">
        <v>35976.293</v>
      </c>
      <c r="F561" s="152">
        <v>10136.5305</v>
      </c>
      <c r="G561" s="152">
        <v>94267.4647</v>
      </c>
      <c r="H561" s="152">
        <v>101039.6183</v>
      </c>
      <c r="I561" s="152">
        <v>233204.0195</v>
      </c>
      <c r="J561" s="152">
        <v>116452.42</v>
      </c>
      <c r="K561" s="152">
        <v>165285.7737</v>
      </c>
    </row>
    <row r="562">
      <c r="A562" s="152">
        <v>1.6038576E9</v>
      </c>
      <c r="B562" s="152">
        <v>108659.5953</v>
      </c>
      <c r="C562" s="156">
        <v>208566.3062</v>
      </c>
      <c r="D562" s="159">
        <v>253068.45</v>
      </c>
      <c r="E562" s="152">
        <v>36128.5644</v>
      </c>
      <c r="F562" s="152">
        <v>10141.9183</v>
      </c>
      <c r="G562" s="152">
        <v>93853.6196</v>
      </c>
      <c r="H562" s="152">
        <v>100804.9086</v>
      </c>
      <c r="I562" s="152">
        <v>232857.9096</v>
      </c>
      <c r="J562" s="152">
        <v>115552.8249</v>
      </c>
      <c r="K562" s="152">
        <v>165441.0942</v>
      </c>
    </row>
    <row r="563">
      <c r="A563" s="156">
        <v>1.603944E9</v>
      </c>
      <c r="B563" s="156">
        <v>108659.5953</v>
      </c>
      <c r="C563" s="152">
        <v>209281.6511</v>
      </c>
      <c r="D563" s="160">
        <v>245011.13</v>
      </c>
      <c r="E563" s="152">
        <v>36241.6014</v>
      </c>
      <c r="F563" s="152">
        <v>10127.0026</v>
      </c>
      <c r="G563" s="152">
        <v>94046.4539</v>
      </c>
      <c r="H563" s="152">
        <v>100521.1231</v>
      </c>
      <c r="I563" s="152">
        <v>221940.6638</v>
      </c>
      <c r="J563" s="152">
        <v>117819.0836</v>
      </c>
      <c r="K563" s="152">
        <v>162217.2992</v>
      </c>
    </row>
    <row r="564">
      <c r="A564" s="152">
        <v>1.6040304E9</v>
      </c>
      <c r="B564" s="152">
        <v>108659.5953</v>
      </c>
      <c r="C564" s="156">
        <v>220383.3981</v>
      </c>
      <c r="D564" s="159">
        <v>247325.17</v>
      </c>
      <c r="E564" s="152">
        <v>36227.2701</v>
      </c>
      <c r="F564" s="152">
        <v>10127.2388</v>
      </c>
      <c r="G564" s="152">
        <v>94158.0554</v>
      </c>
      <c r="H564" s="152">
        <v>99923.2534</v>
      </c>
      <c r="I564" s="152">
        <v>221974.4446</v>
      </c>
      <c r="J564" s="152">
        <v>117092.3609</v>
      </c>
      <c r="K564" s="152">
        <v>164717.549</v>
      </c>
    </row>
    <row r="565">
      <c r="A565" s="156">
        <v>1.6041168E9</v>
      </c>
      <c r="B565" s="156">
        <v>108659.5953</v>
      </c>
      <c r="C565" s="152">
        <v>213920.5795</v>
      </c>
      <c r="D565" s="160">
        <v>247325.17</v>
      </c>
      <c r="E565" s="152">
        <v>36255.6362</v>
      </c>
      <c r="F565" s="152">
        <v>10124.0524</v>
      </c>
      <c r="G565" s="152">
        <v>94158.0554</v>
      </c>
      <c r="H565" s="152">
        <v>99660.3785</v>
      </c>
      <c r="I565" s="152">
        <v>209754.6347</v>
      </c>
      <c r="J565" s="152">
        <v>117182.3406</v>
      </c>
      <c r="K565" s="152">
        <v>159948.8021</v>
      </c>
    </row>
    <row r="566">
      <c r="A566" s="152">
        <v>1.6043292E9</v>
      </c>
      <c r="B566" s="152">
        <v>108659.5953</v>
      </c>
      <c r="C566" s="156">
        <v>213920.5795</v>
      </c>
      <c r="D566" s="159">
        <v>244927.49</v>
      </c>
      <c r="E566" s="152">
        <v>36253.5025</v>
      </c>
      <c r="F566" s="152">
        <v>10119.2079</v>
      </c>
      <c r="G566" s="152">
        <v>94359.0707</v>
      </c>
      <c r="H566" s="152">
        <v>99608.7423</v>
      </c>
      <c r="I566" s="152">
        <v>209754.6347</v>
      </c>
      <c r="J566" s="152">
        <v>117182.3406</v>
      </c>
      <c r="K566" s="152">
        <v>159948.8021</v>
      </c>
    </row>
    <row r="567">
      <c r="A567" s="152">
        <v>1.6043796E9</v>
      </c>
      <c r="B567" s="152">
        <v>108659.5953</v>
      </c>
      <c r="C567" s="156">
        <v>214710.0283</v>
      </c>
      <c r="D567" s="160">
        <v>247478.51</v>
      </c>
      <c r="E567" s="152">
        <v>36323.6348</v>
      </c>
      <c r="F567" s="152">
        <v>10136.7018</v>
      </c>
      <c r="G567" s="152">
        <v>94153.692</v>
      </c>
      <c r="H567" s="152">
        <v>99600.6342</v>
      </c>
      <c r="I567" s="152">
        <v>210786.1389</v>
      </c>
      <c r="J567" s="152">
        <v>117387.4456</v>
      </c>
      <c r="K567" s="152">
        <v>159969.1556</v>
      </c>
    </row>
    <row r="568">
      <c r="A568" s="156">
        <v>1.604466E9</v>
      </c>
      <c r="B568" s="156">
        <v>108659.5953</v>
      </c>
      <c r="C568" s="152">
        <v>217439.0765</v>
      </c>
      <c r="D568" s="159">
        <v>251542.02</v>
      </c>
      <c r="E568" s="152">
        <v>36363.4841</v>
      </c>
      <c r="F568" s="152">
        <v>10136.2106</v>
      </c>
      <c r="G568" s="152">
        <v>94445.4445</v>
      </c>
      <c r="H568" s="152">
        <v>100636.771</v>
      </c>
      <c r="I568" s="152">
        <v>219054.3809</v>
      </c>
      <c r="J568" s="152">
        <v>117447.2791</v>
      </c>
      <c r="K568" s="152">
        <v>162500.4406</v>
      </c>
    </row>
    <row r="569">
      <c r="A569" s="152">
        <v>1.6045524E9</v>
      </c>
      <c r="B569" s="152">
        <v>108659.5953</v>
      </c>
      <c r="C569" s="156">
        <v>221318.5387</v>
      </c>
      <c r="D569" s="160">
        <v>256776.49</v>
      </c>
      <c r="E569" s="152">
        <v>36382.3979</v>
      </c>
      <c r="F569" s="152">
        <v>10148.2059</v>
      </c>
      <c r="G569" s="152">
        <v>93878.8958</v>
      </c>
      <c r="H569" s="152">
        <v>100383.7112</v>
      </c>
      <c r="I569" s="152">
        <v>230945.9398</v>
      </c>
      <c r="J569" s="152">
        <v>118957.9115</v>
      </c>
      <c r="K569" s="152">
        <v>164223.7606</v>
      </c>
    </row>
    <row r="570">
      <c r="A570" s="156">
        <v>1.6046388E9</v>
      </c>
      <c r="B570" s="156">
        <v>108659.5953</v>
      </c>
      <c r="C570" s="152">
        <v>225391.5866</v>
      </c>
      <c r="D570" s="159">
        <v>261446.39</v>
      </c>
      <c r="E570" s="152">
        <v>36520.3393</v>
      </c>
      <c r="F570" s="152">
        <v>10144.0551</v>
      </c>
      <c r="G570" s="152">
        <v>93296.1469</v>
      </c>
      <c r="H570" s="152">
        <v>101106.6173</v>
      </c>
      <c r="I570" s="152">
        <v>242140.3946</v>
      </c>
      <c r="J570" s="152">
        <v>120041.6265</v>
      </c>
      <c r="K570" s="152">
        <v>164794.6165</v>
      </c>
    </row>
    <row r="571">
      <c r="A571" s="152">
        <v>1.6047252E9</v>
      </c>
      <c r="B571" s="152">
        <v>108659.5953</v>
      </c>
      <c r="C571" s="156">
        <v>227404.7863</v>
      </c>
      <c r="D571" s="160">
        <v>261446.39</v>
      </c>
      <c r="E571" s="152">
        <v>36654.5807</v>
      </c>
      <c r="F571" s="152">
        <v>10137.2449</v>
      </c>
      <c r="G571" s="152">
        <v>93296.1469</v>
      </c>
      <c r="H571" s="152">
        <v>101590.1194</v>
      </c>
      <c r="I571" s="152">
        <v>245727.9284</v>
      </c>
      <c r="J571" s="152">
        <v>119949.5065</v>
      </c>
      <c r="K571" s="152">
        <v>163568.3524</v>
      </c>
    </row>
    <row r="572">
      <c r="A572" s="156">
        <v>1.604934E9</v>
      </c>
      <c r="B572" s="156">
        <v>108659.5953</v>
      </c>
      <c r="C572" s="152">
        <v>227404.7863</v>
      </c>
      <c r="D572" s="159">
        <v>261390.63</v>
      </c>
      <c r="E572" s="152">
        <v>36599.2844</v>
      </c>
      <c r="F572" s="152">
        <v>10144.0275</v>
      </c>
      <c r="G572" s="152">
        <v>93056.5962</v>
      </c>
      <c r="H572" s="152">
        <v>101751.8557</v>
      </c>
      <c r="I572" s="152">
        <v>244350.1768</v>
      </c>
      <c r="J572" s="152">
        <v>119949.5065</v>
      </c>
      <c r="K572" s="152">
        <v>163568.3524</v>
      </c>
    </row>
    <row r="573">
      <c r="A573" s="156">
        <v>1.6049844E9</v>
      </c>
      <c r="B573" s="156">
        <v>108659.5953</v>
      </c>
      <c r="C573" s="152">
        <v>200363.2637</v>
      </c>
      <c r="D573" s="159">
        <v>264457.43</v>
      </c>
      <c r="E573" s="152">
        <v>35923.4577</v>
      </c>
      <c r="F573" s="152">
        <v>10136.486</v>
      </c>
      <c r="G573" s="152">
        <v>92691.5154</v>
      </c>
      <c r="H573" s="152">
        <v>101168.922</v>
      </c>
      <c r="I573" s="152">
        <v>235481.83</v>
      </c>
      <c r="J573" s="152">
        <v>120883.8665</v>
      </c>
      <c r="K573" s="152">
        <v>161237.9538</v>
      </c>
    </row>
    <row r="574">
      <c r="A574" s="152">
        <v>1.6050708E9</v>
      </c>
      <c r="B574" s="152">
        <v>108817.015</v>
      </c>
      <c r="C574" s="156">
        <v>200659.8172</v>
      </c>
      <c r="D574" s="160">
        <v>264094.99</v>
      </c>
      <c r="E574" s="152">
        <v>35968.6628</v>
      </c>
      <c r="F574" s="152">
        <v>10128.5023</v>
      </c>
      <c r="G574" s="152">
        <v>92055.4053</v>
      </c>
      <c r="H574" s="152">
        <v>101118.9929</v>
      </c>
      <c r="I574" s="152">
        <v>221405.2724</v>
      </c>
      <c r="J574" s="152">
        <v>120515.9365</v>
      </c>
      <c r="K574" s="152">
        <v>159896.5058</v>
      </c>
    </row>
    <row r="575">
      <c r="A575" s="156">
        <v>1.6051572E9</v>
      </c>
      <c r="B575" s="156">
        <v>109620.984</v>
      </c>
      <c r="C575" s="152">
        <v>205561.9005</v>
      </c>
      <c r="D575" s="159">
        <v>265928.1</v>
      </c>
      <c r="E575" s="152">
        <v>35543.4146</v>
      </c>
      <c r="F575" s="152">
        <v>10126.1962</v>
      </c>
      <c r="G575" s="152">
        <v>92403.4872</v>
      </c>
      <c r="H575" s="152">
        <v>100786.5585</v>
      </c>
      <c r="I575" s="152">
        <v>223559.4248</v>
      </c>
      <c r="J575" s="152">
        <v>121334.2515</v>
      </c>
      <c r="K575" s="152">
        <v>163049.3981</v>
      </c>
    </row>
    <row r="576">
      <c r="A576" s="152">
        <v>1.6052436E9</v>
      </c>
      <c r="B576" s="152">
        <v>109283.1832</v>
      </c>
      <c r="C576" s="156">
        <v>208981.6174</v>
      </c>
      <c r="D576" s="160">
        <v>263516.48</v>
      </c>
      <c r="E576" s="152">
        <v>35471.5632</v>
      </c>
      <c r="F576" s="152">
        <v>10123.143</v>
      </c>
      <c r="G576" s="152">
        <v>93119.4008</v>
      </c>
      <c r="H576" s="152">
        <v>100996.0903</v>
      </c>
      <c r="I576" s="152">
        <v>221696.6599</v>
      </c>
      <c r="J576" s="152">
        <v>120864.5365</v>
      </c>
      <c r="K576" s="152">
        <v>162011.4894</v>
      </c>
    </row>
    <row r="577">
      <c r="A577" s="156">
        <v>1.60533E9</v>
      </c>
      <c r="B577" s="156">
        <v>109283.1832</v>
      </c>
      <c r="C577" s="152">
        <v>205094.0765</v>
      </c>
      <c r="D577" s="159">
        <v>263516.48</v>
      </c>
      <c r="E577" s="152">
        <v>35530.3809</v>
      </c>
      <c r="F577" s="152">
        <v>10126.8954</v>
      </c>
      <c r="G577" s="152">
        <v>93119.4008</v>
      </c>
      <c r="H577" s="152">
        <v>101258.5385</v>
      </c>
      <c r="I577" s="152">
        <v>222677.204</v>
      </c>
      <c r="J577" s="152">
        <v>120708.4365</v>
      </c>
      <c r="K577" s="152">
        <v>165442.0201</v>
      </c>
    </row>
    <row r="578">
      <c r="A578" s="152">
        <v>1.6055388E9</v>
      </c>
      <c r="B578" s="152">
        <v>109283.1832</v>
      </c>
      <c r="C578" s="156">
        <v>205094.0765</v>
      </c>
      <c r="D578" s="160">
        <v>266924.81</v>
      </c>
      <c r="E578" s="152">
        <v>35508.5809</v>
      </c>
      <c r="F578" s="152">
        <v>10128.7558</v>
      </c>
      <c r="G578" s="152">
        <v>92753.1667</v>
      </c>
      <c r="H578" s="152">
        <v>101343.8875</v>
      </c>
      <c r="I578" s="152">
        <v>223874.0979</v>
      </c>
      <c r="J578" s="152">
        <v>120708.4365</v>
      </c>
      <c r="K578" s="152">
        <v>165442.0201</v>
      </c>
    </row>
    <row r="579">
      <c r="A579" s="152">
        <v>1.6055892E9</v>
      </c>
      <c r="B579" s="152">
        <v>109283.1832</v>
      </c>
      <c r="C579" s="156">
        <v>202954.7756</v>
      </c>
      <c r="D579" s="160">
        <v>270040.4</v>
      </c>
      <c r="E579" s="152">
        <v>35590.8945</v>
      </c>
      <c r="F579" s="152">
        <v>10137.8483</v>
      </c>
      <c r="G579" s="152">
        <v>92699.9803</v>
      </c>
      <c r="H579" s="152">
        <v>101468.0703</v>
      </c>
      <c r="I579" s="152">
        <v>225151.4176</v>
      </c>
      <c r="J579" s="152">
        <v>120730.2865</v>
      </c>
      <c r="K579" s="152">
        <v>173473.117</v>
      </c>
    </row>
    <row r="580">
      <c r="A580" s="156">
        <v>1.6056756E9</v>
      </c>
      <c r="B580" s="156">
        <v>109283.1832</v>
      </c>
      <c r="C580" s="152">
        <v>205961.5274</v>
      </c>
      <c r="D580" s="159">
        <v>268681.25</v>
      </c>
      <c r="E580" s="152">
        <v>35654.6315</v>
      </c>
      <c r="F580" s="152">
        <v>10131.349</v>
      </c>
      <c r="G580" s="152">
        <v>92306.0151</v>
      </c>
      <c r="H580" s="152">
        <v>101504.7704</v>
      </c>
      <c r="I580" s="152">
        <v>230660.6664</v>
      </c>
      <c r="J580" s="152">
        <v>123147.9415</v>
      </c>
      <c r="K580" s="152">
        <v>168525.7219</v>
      </c>
    </row>
    <row r="581">
      <c r="A581" s="152">
        <v>1.605762E9</v>
      </c>
      <c r="B581" s="152">
        <v>109283.1832</v>
      </c>
      <c r="C581" s="156">
        <v>207822.1013</v>
      </c>
      <c r="D581" s="160">
        <v>265656.27</v>
      </c>
      <c r="E581" s="152">
        <v>35723.3596</v>
      </c>
      <c r="F581" s="152">
        <v>10135.2519</v>
      </c>
      <c r="G581" s="152">
        <v>92112.603</v>
      </c>
      <c r="H581" s="152">
        <v>101347.3015</v>
      </c>
      <c r="I581" s="152">
        <v>234968.8253</v>
      </c>
      <c r="J581" s="152">
        <v>122127.9715</v>
      </c>
      <c r="K581" s="152">
        <v>169613.186</v>
      </c>
    </row>
    <row r="582">
      <c r="A582" s="156">
        <v>1.6058484E9</v>
      </c>
      <c r="B582" s="156">
        <v>109283.1832</v>
      </c>
      <c r="C582" s="152">
        <v>209063.9273</v>
      </c>
      <c r="D582" s="159">
        <v>266701.77</v>
      </c>
      <c r="E582" s="152">
        <v>35547.8052</v>
      </c>
      <c r="F582" s="152">
        <v>10132.8557</v>
      </c>
      <c r="G582" s="152">
        <v>92198.4365</v>
      </c>
      <c r="H582" s="152">
        <v>101520.1332</v>
      </c>
      <c r="I582" s="152">
        <v>237280.8685</v>
      </c>
      <c r="J582" s="152">
        <v>123099.3715</v>
      </c>
      <c r="K582" s="152">
        <v>170149.3474</v>
      </c>
    </row>
    <row r="583">
      <c r="A583" s="152">
        <v>1.6059348E9</v>
      </c>
      <c r="B583" s="152">
        <v>109283.1832</v>
      </c>
      <c r="C583" s="156">
        <v>210482.3133</v>
      </c>
      <c r="D583" s="160">
        <v>266701.77</v>
      </c>
      <c r="E583" s="152">
        <v>35647.4777</v>
      </c>
      <c r="F583" s="152">
        <v>10133.9544</v>
      </c>
      <c r="G583" s="152">
        <v>92198.4365</v>
      </c>
      <c r="H583" s="152">
        <v>101442.4656</v>
      </c>
      <c r="I583" s="152">
        <v>236948.0353</v>
      </c>
      <c r="J583" s="152">
        <v>122214.8247</v>
      </c>
      <c r="K583" s="152">
        <v>168801.2971</v>
      </c>
    </row>
    <row r="584">
      <c r="A584" s="156">
        <v>1.6061436E9</v>
      </c>
      <c r="B584" s="156">
        <v>109283.1832</v>
      </c>
      <c r="C584" s="152">
        <v>210482.3133</v>
      </c>
      <c r="D584" s="159">
        <v>264994.12</v>
      </c>
      <c r="E584" s="152">
        <v>35660.5391</v>
      </c>
      <c r="F584" s="152">
        <v>10134.9681</v>
      </c>
      <c r="G584" s="152">
        <v>92188.4831</v>
      </c>
      <c r="H584" s="152">
        <v>101520.9867</v>
      </c>
      <c r="I584" s="152">
        <v>236948.0353</v>
      </c>
      <c r="J584" s="152">
        <v>122214.8247</v>
      </c>
      <c r="K584" s="152">
        <v>168801.2971</v>
      </c>
    </row>
    <row r="585">
      <c r="A585" s="156">
        <v>1.606194E9</v>
      </c>
      <c r="B585" s="156">
        <v>109283.1832</v>
      </c>
      <c r="C585" s="152">
        <v>210670.642</v>
      </c>
      <c r="D585" s="159">
        <v>266478.73</v>
      </c>
      <c r="E585" s="152">
        <v>35799.23</v>
      </c>
      <c r="F585" s="152">
        <v>10120.1076</v>
      </c>
      <c r="G585" s="152">
        <v>92120.4106</v>
      </c>
      <c r="H585" s="152">
        <v>101322.977</v>
      </c>
      <c r="I585" s="152">
        <v>243001.28</v>
      </c>
      <c r="J585" s="152">
        <v>121218.7236</v>
      </c>
      <c r="K585" s="152">
        <v>171704.2501</v>
      </c>
    </row>
    <row r="586">
      <c r="A586" s="152">
        <v>1.6062804E9</v>
      </c>
      <c r="B586" s="152">
        <v>110171.3696</v>
      </c>
      <c r="C586" s="156">
        <v>207114.279</v>
      </c>
      <c r="D586" s="160">
        <v>270493.45</v>
      </c>
      <c r="E586" s="152">
        <v>35921.627</v>
      </c>
      <c r="F586" s="152">
        <v>10138.9431</v>
      </c>
      <c r="G586" s="152">
        <v>92280.1149</v>
      </c>
      <c r="H586" s="152">
        <v>101794.5302</v>
      </c>
      <c r="I586" s="152">
        <v>249143.4929</v>
      </c>
      <c r="J586" s="152">
        <v>121244.8736</v>
      </c>
      <c r="K586" s="152">
        <v>175157.7376</v>
      </c>
    </row>
    <row r="587">
      <c r="A587" s="156">
        <v>1.6063668E9</v>
      </c>
      <c r="B587" s="156">
        <v>110000.7381</v>
      </c>
      <c r="C587" s="152">
        <v>207868.1997</v>
      </c>
      <c r="D587" s="159">
        <v>270103.13</v>
      </c>
      <c r="E587" s="152">
        <v>35886.3813</v>
      </c>
      <c r="F587" s="152">
        <v>10135.6516</v>
      </c>
      <c r="G587" s="152">
        <v>92235.9702</v>
      </c>
      <c r="H587" s="152">
        <v>101955.4131</v>
      </c>
      <c r="I587" s="152">
        <v>251854.1731</v>
      </c>
      <c r="J587" s="152">
        <v>122364.0936</v>
      </c>
      <c r="K587" s="152">
        <v>178123.8915</v>
      </c>
    </row>
    <row r="588">
      <c r="A588" s="152">
        <v>1.6064892E9</v>
      </c>
      <c r="B588" s="152">
        <v>110000.7381</v>
      </c>
      <c r="C588" s="156">
        <v>207868.1997</v>
      </c>
      <c r="D588" s="160">
        <v>270103.13</v>
      </c>
      <c r="E588" s="152">
        <v>35838.7757</v>
      </c>
      <c r="F588" s="152">
        <v>10134.1246</v>
      </c>
      <c r="G588" s="152">
        <v>92157.1985</v>
      </c>
      <c r="H588" s="152">
        <v>101908.0444</v>
      </c>
      <c r="I588" s="152">
        <v>255291.1233</v>
      </c>
      <c r="J588" s="152">
        <v>122364.0936</v>
      </c>
      <c r="K588" s="152">
        <v>178123.8915</v>
      </c>
    </row>
    <row r="589">
      <c r="A589" s="152">
        <v>1.6065396E9</v>
      </c>
      <c r="B589" s="152">
        <v>110308.4842</v>
      </c>
      <c r="C589" s="156">
        <v>210215.1269</v>
      </c>
      <c r="D589" s="160">
        <v>270103.13</v>
      </c>
      <c r="E589" s="152">
        <v>35823.854</v>
      </c>
      <c r="F589" s="152">
        <v>10148.3652</v>
      </c>
      <c r="G589" s="152">
        <v>92157.1985</v>
      </c>
      <c r="H589" s="152">
        <v>102356.1266</v>
      </c>
      <c r="I589" s="152">
        <v>255069.1391</v>
      </c>
      <c r="J589" s="152">
        <v>124898.5985</v>
      </c>
      <c r="K589" s="152">
        <v>179224.6332</v>
      </c>
    </row>
    <row r="590">
      <c r="A590" s="156">
        <v>1.6067484E9</v>
      </c>
      <c r="B590" s="156">
        <v>110308.4842</v>
      </c>
      <c r="C590" s="152">
        <v>210215.1269</v>
      </c>
      <c r="D590" s="159">
        <v>270807.1</v>
      </c>
      <c r="E590" s="152">
        <v>35837.0624</v>
      </c>
      <c r="F590" s="152">
        <v>10150.2821</v>
      </c>
      <c r="G590" s="152">
        <v>92510.4365</v>
      </c>
      <c r="H590" s="152">
        <v>102429.5268</v>
      </c>
      <c r="I590" s="152">
        <v>253334.5045</v>
      </c>
      <c r="J590" s="152">
        <v>124898.5985</v>
      </c>
      <c r="K590" s="152">
        <v>179224.6332</v>
      </c>
    </row>
    <row r="591">
      <c r="A591" s="156">
        <v>1.6067988E9</v>
      </c>
      <c r="B591" s="156">
        <v>110054.0489</v>
      </c>
      <c r="C591" s="152">
        <v>210896.4434</v>
      </c>
      <c r="D591" s="159">
        <v>269684.93</v>
      </c>
      <c r="E591" s="152">
        <v>35779.219</v>
      </c>
      <c r="F591" s="152">
        <v>10142.4934</v>
      </c>
      <c r="G591" s="152">
        <v>92499.7496</v>
      </c>
      <c r="H591" s="152">
        <v>102134.646</v>
      </c>
      <c r="I591" s="152">
        <v>251628.4427</v>
      </c>
      <c r="J591" s="152">
        <v>124269.5983</v>
      </c>
      <c r="K591" s="152">
        <v>173771.517</v>
      </c>
    </row>
    <row r="592">
      <c r="A592" s="152">
        <v>1.6068852E9</v>
      </c>
      <c r="B592" s="152">
        <v>110054.0489</v>
      </c>
      <c r="C592" s="156">
        <v>204160.0838</v>
      </c>
      <c r="D592" s="160">
        <v>272445.05</v>
      </c>
      <c r="E592" s="152">
        <v>35775.0449</v>
      </c>
      <c r="F592" s="152">
        <v>10145.4697</v>
      </c>
      <c r="G592" s="152">
        <v>92876.1635</v>
      </c>
      <c r="H592" s="152">
        <v>103271.4947</v>
      </c>
      <c r="I592" s="152">
        <v>249579.1406</v>
      </c>
      <c r="J592" s="152">
        <v>128456.4983</v>
      </c>
      <c r="K592" s="152">
        <v>180119.7373</v>
      </c>
    </row>
    <row r="593">
      <c r="A593" s="156">
        <v>1.6069716E9</v>
      </c>
      <c r="B593" s="156">
        <v>110054.0489</v>
      </c>
      <c r="C593" s="152">
        <v>200456.1438</v>
      </c>
      <c r="D593" s="159">
        <v>272981.74</v>
      </c>
      <c r="E593" s="152">
        <v>35778.7772</v>
      </c>
      <c r="F593" s="152">
        <v>10152.6808</v>
      </c>
      <c r="G593" s="152">
        <v>93139.0411</v>
      </c>
      <c r="H593" s="152">
        <v>103641.9093</v>
      </c>
      <c r="I593" s="152">
        <v>248652.7179</v>
      </c>
      <c r="J593" s="152">
        <v>126833.3803</v>
      </c>
      <c r="K593" s="152">
        <v>180373.3225</v>
      </c>
    </row>
    <row r="594">
      <c r="A594" s="152">
        <v>1.607058E9</v>
      </c>
      <c r="B594" s="152">
        <v>110054.0489</v>
      </c>
      <c r="C594" s="156">
        <v>205123.8238</v>
      </c>
      <c r="D594" s="160">
        <v>272912.04</v>
      </c>
      <c r="E594" s="152">
        <v>35819.1364</v>
      </c>
      <c r="F594" s="152">
        <v>10158.4611</v>
      </c>
      <c r="G594" s="152">
        <v>93430.0177</v>
      </c>
      <c r="H594" s="152">
        <v>103907.3447</v>
      </c>
      <c r="I594" s="152">
        <v>252587.572</v>
      </c>
      <c r="J594" s="152">
        <v>126638.6712</v>
      </c>
      <c r="K594" s="152">
        <v>180335.1255</v>
      </c>
    </row>
    <row r="595">
      <c r="A595" s="156">
        <v>1.6071444E9</v>
      </c>
      <c r="B595" s="156">
        <v>110054.0489</v>
      </c>
      <c r="C595" s="152">
        <v>205817.4238</v>
      </c>
      <c r="D595" s="159">
        <v>272912.04</v>
      </c>
      <c r="E595" s="152">
        <v>35771.7876</v>
      </c>
      <c r="F595" s="152">
        <v>10161.4528</v>
      </c>
      <c r="G595" s="152">
        <v>93430.0177</v>
      </c>
      <c r="H595" s="152">
        <v>103706.3478</v>
      </c>
      <c r="I595" s="152">
        <v>255348.65</v>
      </c>
      <c r="J595" s="152">
        <v>126717.5712</v>
      </c>
      <c r="K595" s="152">
        <v>185360.3047</v>
      </c>
    </row>
    <row r="596">
      <c r="A596" s="152">
        <v>1.6073532E9</v>
      </c>
      <c r="B596" s="152">
        <v>110054.0489</v>
      </c>
      <c r="C596" s="156">
        <v>205817.4238</v>
      </c>
      <c r="D596" s="160">
        <v>275114.56</v>
      </c>
      <c r="E596" s="152">
        <v>35769.975</v>
      </c>
      <c r="F596" s="152">
        <v>10163.9866</v>
      </c>
      <c r="G596" s="152">
        <v>93099.6655</v>
      </c>
      <c r="H596" s="152">
        <v>103693.9722</v>
      </c>
      <c r="I596" s="152">
        <v>257219.7155</v>
      </c>
      <c r="J596" s="152">
        <v>126717.5712</v>
      </c>
      <c r="K596" s="152">
        <v>185360.3047</v>
      </c>
    </row>
    <row r="597">
      <c r="A597" s="152">
        <v>1.6074036E9</v>
      </c>
      <c r="B597" s="152">
        <v>110054.0489</v>
      </c>
      <c r="C597" s="156">
        <v>207863.5438</v>
      </c>
      <c r="D597" s="160">
        <v>274584.84</v>
      </c>
      <c r="E597" s="152">
        <v>35803.3678</v>
      </c>
      <c r="F597" s="152">
        <v>10164.0606</v>
      </c>
      <c r="G597" s="152">
        <v>93326.0422</v>
      </c>
      <c r="H597" s="152">
        <v>103602.6488</v>
      </c>
      <c r="I597" s="152">
        <v>260110.5164</v>
      </c>
      <c r="J597" s="152">
        <v>126771.9562</v>
      </c>
      <c r="K597" s="152">
        <v>187029.8354</v>
      </c>
    </row>
    <row r="598">
      <c r="A598" s="156">
        <v>1.60749E9</v>
      </c>
      <c r="B598" s="156">
        <v>110054.0489</v>
      </c>
      <c r="C598" s="152">
        <v>215931.2938</v>
      </c>
      <c r="D598" s="159">
        <v>275337.6</v>
      </c>
      <c r="E598" s="152">
        <v>35791.2004</v>
      </c>
      <c r="F598" s="152">
        <v>10157.1464</v>
      </c>
      <c r="G598" s="152">
        <v>93337.7114</v>
      </c>
      <c r="H598" s="152">
        <v>103603.5023</v>
      </c>
      <c r="I598" s="152">
        <v>261435.25</v>
      </c>
      <c r="J598" s="152">
        <v>127070.7262</v>
      </c>
      <c r="K598" s="152">
        <v>186383.7072</v>
      </c>
    </row>
    <row r="599">
      <c r="A599" s="152">
        <v>1.6075764E9</v>
      </c>
      <c r="B599" s="152">
        <v>110054.0489</v>
      </c>
      <c r="C599" s="156">
        <v>209321.2538</v>
      </c>
      <c r="D599" s="160">
        <v>273023.56</v>
      </c>
      <c r="E599" s="152">
        <v>35777.0888</v>
      </c>
      <c r="F599" s="152">
        <v>10156.5939</v>
      </c>
      <c r="G599" s="152">
        <v>93424.2632</v>
      </c>
      <c r="H599" s="152">
        <v>103338.4936</v>
      </c>
      <c r="I599" s="152">
        <v>253390.2781</v>
      </c>
      <c r="J599" s="152">
        <v>127801.5436</v>
      </c>
      <c r="K599" s="152">
        <v>184490.5581</v>
      </c>
    </row>
    <row r="600">
      <c r="A600" s="156">
        <v>1.6076628E9</v>
      </c>
      <c r="B600" s="156">
        <v>110054.0489</v>
      </c>
      <c r="C600" s="152">
        <v>215476.5238</v>
      </c>
      <c r="D600" s="159">
        <v>272939.92</v>
      </c>
      <c r="E600" s="152">
        <v>35866.0532</v>
      </c>
      <c r="F600" s="152">
        <v>10186.0839</v>
      </c>
      <c r="G600" s="152">
        <v>93641.0278</v>
      </c>
      <c r="H600" s="152">
        <v>103893.2621</v>
      </c>
      <c r="I600" s="152">
        <v>257921.3005</v>
      </c>
      <c r="J600" s="152">
        <v>131129.4212</v>
      </c>
      <c r="K600" s="152">
        <v>183730.951</v>
      </c>
    </row>
    <row r="601">
      <c r="A601" s="152">
        <v>1.6077492E9</v>
      </c>
      <c r="B601" s="152">
        <v>110054.0489</v>
      </c>
      <c r="C601" s="156">
        <v>214147.4838</v>
      </c>
      <c r="D601" s="160">
        <v>272939.92</v>
      </c>
      <c r="E601" s="152">
        <v>35857.3339</v>
      </c>
      <c r="F601" s="152">
        <v>10194.1192</v>
      </c>
      <c r="G601" s="152">
        <v>93641.0278</v>
      </c>
      <c r="H601" s="152">
        <v>103625.693</v>
      </c>
      <c r="I601" s="152">
        <v>255134.6357</v>
      </c>
      <c r="J601" s="152">
        <v>130862.0922</v>
      </c>
      <c r="K601" s="152">
        <v>183013.0263</v>
      </c>
    </row>
    <row r="602">
      <c r="A602" s="156">
        <v>1.607958E9</v>
      </c>
      <c r="B602" s="156">
        <v>110054.0489</v>
      </c>
      <c r="C602" s="152">
        <v>214147.4838</v>
      </c>
      <c r="D602" s="159">
        <v>272640.21</v>
      </c>
      <c r="E602" s="152">
        <v>35872.515</v>
      </c>
      <c r="F602" s="152">
        <v>10192.7256</v>
      </c>
      <c r="G602" s="152">
        <v>93873.4173</v>
      </c>
      <c r="H602" s="152">
        <v>103804.9259</v>
      </c>
      <c r="I602" s="152">
        <v>255134.6357</v>
      </c>
      <c r="J602" s="152">
        <v>130862.0922</v>
      </c>
      <c r="K602" s="152">
        <v>183013.0263</v>
      </c>
    </row>
    <row r="603">
      <c r="A603" s="156">
        <v>1.6080084E9</v>
      </c>
      <c r="B603" s="156">
        <v>110054.0489</v>
      </c>
      <c r="C603" s="152">
        <v>212790.8838</v>
      </c>
      <c r="D603" s="159">
        <v>271497.13</v>
      </c>
      <c r="E603" s="152">
        <v>35856.0852</v>
      </c>
      <c r="F603" s="152">
        <v>10187.3044</v>
      </c>
      <c r="G603" s="152">
        <v>93907.8371</v>
      </c>
      <c r="H603" s="152">
        <v>103938.4971</v>
      </c>
      <c r="I603" s="152">
        <v>253423.1359</v>
      </c>
      <c r="J603" s="152">
        <v>112854.6366</v>
      </c>
      <c r="K603" s="152">
        <v>184043.9871</v>
      </c>
    </row>
    <row r="604">
      <c r="A604" s="152">
        <v>1.6080948E9</v>
      </c>
      <c r="B604" s="152">
        <v>110054.0489</v>
      </c>
      <c r="C604" s="156">
        <v>218697.3738</v>
      </c>
      <c r="D604" s="160">
        <v>274933.34</v>
      </c>
      <c r="E604" s="152">
        <v>35904.8911</v>
      </c>
      <c r="F604" s="152">
        <v>10190.0349</v>
      </c>
      <c r="G604" s="152">
        <v>93748.4199</v>
      </c>
      <c r="H604" s="152">
        <v>103986.2925</v>
      </c>
      <c r="I604" s="152">
        <v>259606.1399</v>
      </c>
      <c r="J604" s="152">
        <v>114618.3916</v>
      </c>
      <c r="K604" s="152">
        <v>184043.9871</v>
      </c>
    </row>
    <row r="605">
      <c r="A605" s="156">
        <v>1.6081812E9</v>
      </c>
      <c r="B605" s="156">
        <v>110054.0489</v>
      </c>
      <c r="C605" s="152">
        <v>219762.2138</v>
      </c>
      <c r="D605" s="159">
        <v>275337.6</v>
      </c>
      <c r="E605" s="152">
        <v>35898.6726</v>
      </c>
      <c r="F605" s="152">
        <v>10188.1328</v>
      </c>
      <c r="G605" s="152">
        <v>93703.9885</v>
      </c>
      <c r="H605" s="152">
        <v>104343.0514</v>
      </c>
      <c r="I605" s="152">
        <v>261407.1075</v>
      </c>
      <c r="J605" s="152">
        <v>116269.2116</v>
      </c>
      <c r="K605" s="152">
        <v>184043.9871</v>
      </c>
    </row>
    <row r="606">
      <c r="A606" s="152">
        <v>1.6082676E9</v>
      </c>
      <c r="B606" s="152">
        <v>110054.0489</v>
      </c>
      <c r="C606" s="156">
        <v>225272.1838</v>
      </c>
      <c r="D606" s="160">
        <v>277881.65</v>
      </c>
      <c r="E606" s="152">
        <v>35854.3948</v>
      </c>
      <c r="F606" s="152">
        <v>10199.4883</v>
      </c>
      <c r="G606" s="152">
        <v>93801.9935</v>
      </c>
      <c r="H606" s="152">
        <v>104900.8071</v>
      </c>
      <c r="I606" s="152">
        <v>262909.3016</v>
      </c>
      <c r="J606" s="152">
        <v>116535.1678</v>
      </c>
      <c r="K606" s="152">
        <v>184043.9871</v>
      </c>
    </row>
    <row r="607">
      <c r="A607" s="156">
        <v>1.608354E9</v>
      </c>
      <c r="B607" s="156">
        <v>110054.0489</v>
      </c>
      <c r="C607" s="152">
        <v>229780.2138</v>
      </c>
      <c r="D607" s="159">
        <v>277881.65</v>
      </c>
      <c r="E607" s="152">
        <v>35743.1207</v>
      </c>
      <c r="F607" s="152">
        <v>10194.7551</v>
      </c>
      <c r="G607" s="152">
        <v>93801.9935</v>
      </c>
      <c r="H607" s="152">
        <v>104855.5721</v>
      </c>
      <c r="I607" s="152">
        <v>263704.9199</v>
      </c>
      <c r="J607" s="152">
        <v>116225.9356</v>
      </c>
      <c r="K607" s="152">
        <v>182132.1871</v>
      </c>
    </row>
    <row r="608">
      <c r="A608" s="152">
        <v>1.6085628E9</v>
      </c>
      <c r="B608" s="152">
        <v>110054.0489</v>
      </c>
      <c r="C608" s="156">
        <v>229780.2138</v>
      </c>
      <c r="D608" s="160">
        <v>275748.83</v>
      </c>
      <c r="E608" s="152">
        <v>35749.1958</v>
      </c>
      <c r="F608" s="152">
        <v>10194.347</v>
      </c>
      <c r="G608" s="152">
        <v>94116.2929</v>
      </c>
      <c r="H608" s="152">
        <v>104476.6225</v>
      </c>
      <c r="I608" s="152">
        <v>263704.9199</v>
      </c>
      <c r="J608" s="152">
        <v>116225.9356</v>
      </c>
      <c r="K608" s="152">
        <v>182132.1871</v>
      </c>
    </row>
    <row r="609">
      <c r="A609" s="152">
        <v>1.6086132E9</v>
      </c>
      <c r="B609" s="152">
        <v>110054.0489</v>
      </c>
      <c r="C609" s="156">
        <v>233691.7638</v>
      </c>
      <c r="D609" s="159">
        <v>274828.79</v>
      </c>
      <c r="E609" s="152">
        <v>35763.4243</v>
      </c>
      <c r="F609" s="152">
        <v>10188.1297</v>
      </c>
      <c r="G609" s="152">
        <v>93842.702</v>
      </c>
      <c r="H609" s="152">
        <v>104673.7787</v>
      </c>
      <c r="I609" s="152">
        <v>262998.0042</v>
      </c>
      <c r="J609" s="152">
        <v>120181.014</v>
      </c>
      <c r="K609" s="152">
        <v>182075.1871</v>
      </c>
    </row>
    <row r="610">
      <c r="A610" s="156">
        <v>1.6086996E9</v>
      </c>
      <c r="B610" s="156">
        <v>110054.0489</v>
      </c>
      <c r="C610" s="152">
        <v>243254.6438</v>
      </c>
      <c r="D610" s="160">
        <v>274396.65</v>
      </c>
      <c r="E610" s="152">
        <v>35739.1136</v>
      </c>
      <c r="F610" s="152">
        <v>10181.3291</v>
      </c>
      <c r="G610" s="152">
        <v>93860.8636</v>
      </c>
      <c r="H610" s="152">
        <v>104265.8105</v>
      </c>
      <c r="I610" s="152">
        <v>265745.9933</v>
      </c>
      <c r="J610" s="152">
        <v>123890.626</v>
      </c>
      <c r="K610" s="152">
        <v>182075.1871</v>
      </c>
    </row>
    <row r="611">
      <c r="A611" s="152">
        <v>1.608786E9</v>
      </c>
      <c r="B611" s="152">
        <v>109826.0557</v>
      </c>
      <c r="C611" s="156">
        <v>238738.8438</v>
      </c>
      <c r="D611" s="159">
        <v>274626.66</v>
      </c>
      <c r="E611" s="152">
        <v>35716.0957</v>
      </c>
      <c r="F611" s="152">
        <v>10182.1716</v>
      </c>
      <c r="G611" s="152">
        <v>93935.3513</v>
      </c>
      <c r="H611" s="152">
        <v>104325.5548</v>
      </c>
      <c r="I611" s="152">
        <v>266323.7456</v>
      </c>
      <c r="J611" s="152">
        <v>118729.9427</v>
      </c>
      <c r="K611" s="152">
        <v>181896.1071</v>
      </c>
    </row>
    <row r="612">
      <c r="A612" s="156">
        <v>1.6088724E9</v>
      </c>
      <c r="B612" s="156">
        <v>110252.2301</v>
      </c>
      <c r="C612" s="152">
        <v>236344.1238</v>
      </c>
      <c r="D612" s="160">
        <v>275623.37</v>
      </c>
      <c r="E612" s="152">
        <v>35627.4991</v>
      </c>
      <c r="F612" s="152">
        <v>10179.6651</v>
      </c>
      <c r="G612" s="152">
        <v>93935.3513</v>
      </c>
      <c r="H612" s="152">
        <v>104246.1802</v>
      </c>
      <c r="I612" s="152">
        <v>265091.3643</v>
      </c>
      <c r="J612" s="152">
        <v>119412.45</v>
      </c>
      <c r="K612" s="152">
        <v>181988.7041</v>
      </c>
    </row>
    <row r="613">
      <c r="A613" s="152">
        <v>1.6091676E9</v>
      </c>
      <c r="B613" s="152">
        <v>110252.2301</v>
      </c>
      <c r="C613" s="156">
        <v>236344.1238</v>
      </c>
      <c r="D613" s="159">
        <v>275623.37</v>
      </c>
      <c r="E613" s="152">
        <v>35646.819</v>
      </c>
      <c r="F613" s="152">
        <v>10185.4686</v>
      </c>
      <c r="G613" s="152">
        <v>93977.0082</v>
      </c>
      <c r="H613" s="152">
        <v>104047.3192</v>
      </c>
      <c r="I613" s="152">
        <v>265222.6903</v>
      </c>
      <c r="J613" s="152">
        <v>119412.45</v>
      </c>
      <c r="K613" s="152">
        <v>181988.7041</v>
      </c>
    </row>
    <row r="614">
      <c r="A614" s="152">
        <v>1.609218E9</v>
      </c>
      <c r="B614" s="152">
        <v>111196.9664</v>
      </c>
      <c r="C614" s="156">
        <v>227890.0738</v>
      </c>
      <c r="D614" s="159">
        <v>277832.86</v>
      </c>
      <c r="E614" s="152">
        <v>35462.1068</v>
      </c>
      <c r="F614" s="152">
        <v>10187.9817</v>
      </c>
      <c r="G614" s="152">
        <v>94196.5709</v>
      </c>
      <c r="H614" s="152">
        <v>103913.3228</v>
      </c>
      <c r="I614" s="152">
        <v>262239.3732</v>
      </c>
      <c r="J614" s="152">
        <v>122034.2318</v>
      </c>
      <c r="K614" s="152">
        <v>183810.0183</v>
      </c>
    </row>
    <row r="615">
      <c r="A615" s="156">
        <v>1.6093044E9</v>
      </c>
      <c r="B615" s="156">
        <v>111696.1518</v>
      </c>
      <c r="C615" s="152">
        <v>224728.7338</v>
      </c>
      <c r="D615" s="160">
        <v>277337.99</v>
      </c>
      <c r="E615" s="152">
        <v>35422.6177</v>
      </c>
      <c r="F615" s="152">
        <v>10189.7915</v>
      </c>
      <c r="G615" s="152">
        <v>94663.821</v>
      </c>
      <c r="H615" s="152">
        <v>103635.0884</v>
      </c>
      <c r="I615" s="152">
        <v>259078.4291</v>
      </c>
      <c r="J615" s="152">
        <v>123025.1241</v>
      </c>
      <c r="K615" s="152">
        <v>183810.0183</v>
      </c>
    </row>
    <row r="616">
      <c r="A616" s="152">
        <v>1.6093908E9</v>
      </c>
      <c r="B616" s="152">
        <v>111577.6399</v>
      </c>
      <c r="C616" s="156">
        <v>225567.3738</v>
      </c>
      <c r="D616" s="159">
        <v>277707.4</v>
      </c>
      <c r="E616" s="152">
        <v>35488.1816</v>
      </c>
      <c r="F616" s="152">
        <v>10203.7227</v>
      </c>
      <c r="G616" s="152">
        <v>94687.2232</v>
      </c>
      <c r="H616" s="152">
        <v>103239.5004</v>
      </c>
      <c r="I616" s="152">
        <v>264497.3671</v>
      </c>
      <c r="J616" s="152">
        <v>120666.785</v>
      </c>
      <c r="K616" s="152">
        <v>182172.7358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" t="s">
        <v>298</v>
      </c>
      <c r="B1" s="13" t="s">
        <v>299</v>
      </c>
      <c r="C1" s="13" t="s">
        <v>306</v>
      </c>
      <c r="D1" s="13" t="s">
        <v>304</v>
      </c>
      <c r="E1" s="13" t="s">
        <v>305</v>
      </c>
    </row>
    <row r="2">
      <c r="A2" s="152">
        <v>1.5463188E9</v>
      </c>
      <c r="B2" s="152">
        <v>131094.205</v>
      </c>
      <c r="C2" s="159">
        <v>135836.36</v>
      </c>
      <c r="D2" s="152">
        <v>100000.0</v>
      </c>
      <c r="E2" s="152">
        <v>100000.0</v>
      </c>
    </row>
    <row r="3">
      <c r="A3" s="156">
        <v>1.5464412E9</v>
      </c>
      <c r="B3" s="156">
        <v>131094.205</v>
      </c>
      <c r="C3" s="160">
        <v>135834.99</v>
      </c>
      <c r="D3" s="152">
        <v>100000.0</v>
      </c>
      <c r="E3" s="152">
        <v>100000.0</v>
      </c>
    </row>
    <row r="4">
      <c r="A4" s="156">
        <v>1.5464916E9</v>
      </c>
      <c r="B4" s="156">
        <v>131175.825</v>
      </c>
      <c r="C4" s="160">
        <v>136169.87</v>
      </c>
      <c r="D4" s="152">
        <v>99953.3565</v>
      </c>
      <c r="E4" s="152">
        <v>100000.0</v>
      </c>
    </row>
    <row r="5">
      <c r="A5" s="152">
        <v>1.546578E9</v>
      </c>
      <c r="B5" s="152">
        <v>133566.125</v>
      </c>
      <c r="C5" s="159">
        <v>133827.45</v>
      </c>
      <c r="D5" s="152">
        <v>100849.1154</v>
      </c>
      <c r="E5" s="152">
        <v>100000.0</v>
      </c>
    </row>
    <row r="6">
      <c r="A6" s="156">
        <v>1.5466644E9</v>
      </c>
      <c r="B6" s="156">
        <v>133325.505</v>
      </c>
      <c r="C6" s="160">
        <v>133827.45</v>
      </c>
      <c r="D6" s="152">
        <v>99719.1453</v>
      </c>
      <c r="E6" s="152">
        <v>102179.7578</v>
      </c>
    </row>
    <row r="7">
      <c r="A7" s="152">
        <v>1.5468732E9</v>
      </c>
      <c r="B7" s="152">
        <v>133325.505</v>
      </c>
      <c r="C7" s="159">
        <v>137323.05</v>
      </c>
      <c r="D7" s="152">
        <v>99859.4976</v>
      </c>
      <c r="E7" s="152">
        <v>102179.7578</v>
      </c>
    </row>
    <row r="8">
      <c r="A8" s="152">
        <v>1.5469236E9</v>
      </c>
      <c r="B8" s="152">
        <v>132822.005</v>
      </c>
      <c r="C8" s="159">
        <v>138367.01</v>
      </c>
      <c r="D8" s="152">
        <v>99532.2384</v>
      </c>
      <c r="E8" s="152">
        <v>102176.384</v>
      </c>
    </row>
    <row r="9">
      <c r="A9" s="156">
        <v>1.54701E9</v>
      </c>
      <c r="B9" s="156">
        <v>132887.175</v>
      </c>
      <c r="C9" s="160">
        <v>139403.39</v>
      </c>
      <c r="D9" s="152">
        <v>99272.3876</v>
      </c>
      <c r="E9" s="152">
        <v>102131.5403</v>
      </c>
    </row>
    <row r="10">
      <c r="A10" s="152">
        <v>1.5470964E9</v>
      </c>
      <c r="B10" s="152">
        <v>134072.125</v>
      </c>
      <c r="C10" s="159">
        <v>140197.41</v>
      </c>
      <c r="D10" s="152">
        <v>99117.7516</v>
      </c>
      <c r="E10" s="152">
        <v>102549.2841</v>
      </c>
    </row>
    <row r="11">
      <c r="A11" s="156">
        <v>1.5471828E9</v>
      </c>
      <c r="B11" s="156">
        <v>133934.075</v>
      </c>
      <c r="C11" s="160">
        <v>140231.93</v>
      </c>
      <c r="D11" s="152">
        <v>98887.2619</v>
      </c>
      <c r="E11" s="152">
        <v>102361.6278</v>
      </c>
    </row>
    <row r="12">
      <c r="A12" s="152">
        <v>1.5472692E9</v>
      </c>
      <c r="B12" s="152">
        <v>133519.075</v>
      </c>
      <c r="C12" s="159">
        <v>140231.93</v>
      </c>
      <c r="D12" s="152">
        <v>99039.2101</v>
      </c>
      <c r="E12" s="152">
        <v>102615.6557</v>
      </c>
    </row>
    <row r="13">
      <c r="A13" s="156">
        <v>1.547478E9</v>
      </c>
      <c r="B13" s="156">
        <v>133519.075</v>
      </c>
      <c r="C13" s="160">
        <v>140476.37</v>
      </c>
      <c r="D13" s="152">
        <v>99039.2101</v>
      </c>
      <c r="E13" s="152">
        <v>102615.6557</v>
      </c>
    </row>
    <row r="14">
      <c r="A14" s="156">
        <v>1.5475284E9</v>
      </c>
      <c r="B14" s="156">
        <v>132379.925</v>
      </c>
      <c r="C14" s="160">
        <v>139628.73</v>
      </c>
      <c r="D14" s="152">
        <v>99093.6622</v>
      </c>
      <c r="E14" s="152">
        <v>102372.1298</v>
      </c>
    </row>
    <row r="15">
      <c r="A15" s="152">
        <v>1.5476148E9</v>
      </c>
      <c r="B15" s="152">
        <v>134555.595</v>
      </c>
      <c r="C15" s="159">
        <v>140954.23</v>
      </c>
      <c r="D15" s="152">
        <v>98928.429</v>
      </c>
      <c r="E15" s="152">
        <v>103908.0503</v>
      </c>
    </row>
    <row r="16">
      <c r="A16" s="156">
        <v>1.5477012E9</v>
      </c>
      <c r="B16" s="156">
        <v>134235.835</v>
      </c>
      <c r="C16" s="160">
        <v>141426.37</v>
      </c>
      <c r="D16" s="152">
        <v>98930.514</v>
      </c>
      <c r="E16" s="152">
        <v>103936.5043</v>
      </c>
    </row>
    <row r="17">
      <c r="A17" s="152">
        <v>1.5477876E9</v>
      </c>
      <c r="B17" s="152">
        <v>134139.325</v>
      </c>
      <c r="C17" s="159">
        <v>142400.79</v>
      </c>
      <c r="D17" s="152">
        <v>98771.1479</v>
      </c>
      <c r="E17" s="152">
        <v>105005.3495</v>
      </c>
    </row>
    <row r="18">
      <c r="A18" s="156">
        <v>1.547874E9</v>
      </c>
      <c r="B18" s="156">
        <v>134328.355</v>
      </c>
      <c r="C18" s="160">
        <v>142400.79</v>
      </c>
      <c r="D18" s="152">
        <v>98269.6404</v>
      </c>
      <c r="E18" s="152">
        <v>106620.6061</v>
      </c>
    </row>
    <row r="19">
      <c r="A19" s="152">
        <v>1.5481692E9</v>
      </c>
      <c r="B19" s="152">
        <v>134328.355</v>
      </c>
      <c r="C19" s="159">
        <v>143692.83</v>
      </c>
      <c r="D19" s="152">
        <v>98540.6491</v>
      </c>
      <c r="E19" s="152">
        <v>106620.6061</v>
      </c>
    </row>
    <row r="20">
      <c r="A20" s="152">
        <v>1.5482196E9</v>
      </c>
      <c r="B20" s="152">
        <v>133448.355</v>
      </c>
      <c r="C20" s="159">
        <v>142202.95</v>
      </c>
      <c r="D20" s="152">
        <v>98712.6547</v>
      </c>
      <c r="E20" s="152">
        <v>106225.4443</v>
      </c>
    </row>
    <row r="21">
      <c r="A21" s="156">
        <v>1.548306E9</v>
      </c>
      <c r="B21" s="156">
        <v>134173.515</v>
      </c>
      <c r="C21" s="160">
        <v>142419.99</v>
      </c>
      <c r="D21" s="152">
        <v>98505.6444</v>
      </c>
      <c r="E21" s="152">
        <v>106396.3822</v>
      </c>
    </row>
    <row r="22">
      <c r="A22" s="152">
        <v>1.5483924E9</v>
      </c>
      <c r="B22" s="152">
        <v>132485.175</v>
      </c>
      <c r="C22" s="159">
        <v>142654.67</v>
      </c>
      <c r="D22" s="152">
        <v>98760.0322</v>
      </c>
      <c r="E22" s="152">
        <v>107816.2004</v>
      </c>
    </row>
    <row r="23">
      <c r="A23" s="156">
        <v>1.5484788E9</v>
      </c>
      <c r="B23" s="156">
        <v>134325.135</v>
      </c>
      <c r="C23" s="160">
        <v>142654.67</v>
      </c>
      <c r="D23" s="152">
        <v>98641.9066</v>
      </c>
      <c r="E23" s="152">
        <v>107505.5245</v>
      </c>
    </row>
    <row r="24">
      <c r="A24" s="152">
        <v>1.5486876E9</v>
      </c>
      <c r="B24" s="152">
        <v>134325.135</v>
      </c>
      <c r="C24" s="159">
        <v>144162.65</v>
      </c>
      <c r="D24" s="152">
        <v>98989.1488</v>
      </c>
      <c r="E24" s="152">
        <v>107505.5245</v>
      </c>
    </row>
    <row r="25">
      <c r="A25" s="152">
        <v>1.548738E9</v>
      </c>
      <c r="B25" s="152">
        <v>133378.635</v>
      </c>
      <c r="C25" s="159">
        <v>143223.19</v>
      </c>
      <c r="D25" s="152">
        <v>98875.401</v>
      </c>
      <c r="E25" s="152">
        <v>106228.4473</v>
      </c>
    </row>
    <row r="26">
      <c r="A26" s="156">
        <v>1.5488244E9</v>
      </c>
      <c r="B26" s="156">
        <v>132870.865</v>
      </c>
      <c r="C26" s="160">
        <v>143419.19</v>
      </c>
      <c r="D26" s="152">
        <v>99378.9607</v>
      </c>
      <c r="E26" s="152">
        <v>106396.1307</v>
      </c>
    </row>
    <row r="27">
      <c r="A27" s="152">
        <v>1.5489108E9</v>
      </c>
      <c r="B27" s="152">
        <v>135064.025</v>
      </c>
      <c r="C27" s="159">
        <v>145740.79</v>
      </c>
      <c r="D27" s="152">
        <v>100641.2124</v>
      </c>
      <c r="E27" s="152">
        <v>106534.9032</v>
      </c>
    </row>
    <row r="28">
      <c r="A28" s="156">
        <v>1.5489972E9</v>
      </c>
      <c r="B28" s="156">
        <v>137837.675</v>
      </c>
      <c r="C28" s="160">
        <v>147250.99</v>
      </c>
      <c r="D28" s="152">
        <v>100816.5802</v>
      </c>
      <c r="E28" s="152">
        <v>106008.7242</v>
      </c>
    </row>
    <row r="29">
      <c r="A29" s="152">
        <v>1.5490836E9</v>
      </c>
      <c r="B29" s="152">
        <v>138331.695</v>
      </c>
      <c r="C29" s="159">
        <v>147250.99</v>
      </c>
      <c r="D29" s="152">
        <v>101537.4191</v>
      </c>
      <c r="E29" s="152">
        <v>105502.6838</v>
      </c>
    </row>
    <row r="30">
      <c r="A30" s="156">
        <v>1.5492924E9</v>
      </c>
      <c r="B30" s="156">
        <v>138331.695</v>
      </c>
      <c r="C30" s="160">
        <v>147034.8</v>
      </c>
      <c r="D30" s="152">
        <v>101365.3809</v>
      </c>
      <c r="E30" s="152">
        <v>105502.6838</v>
      </c>
    </row>
    <row r="31">
      <c r="A31" s="156">
        <v>1.5493428E9</v>
      </c>
      <c r="B31" s="156">
        <v>138689.685</v>
      </c>
      <c r="C31" s="160">
        <v>147865.08</v>
      </c>
      <c r="D31" s="152">
        <v>102272.1372</v>
      </c>
      <c r="E31" s="152">
        <v>107068.1583</v>
      </c>
    </row>
    <row r="32">
      <c r="A32" s="152">
        <v>1.5494292E9</v>
      </c>
      <c r="B32" s="152">
        <v>138904.285</v>
      </c>
      <c r="C32" s="159">
        <v>148606.22</v>
      </c>
      <c r="D32" s="152">
        <v>102808.0835</v>
      </c>
      <c r="E32" s="152">
        <v>107126.0478</v>
      </c>
    </row>
    <row r="33">
      <c r="A33" s="156">
        <v>1.5495156E9</v>
      </c>
      <c r="B33" s="156">
        <v>138092.985</v>
      </c>
      <c r="C33" s="160">
        <v>148437.14</v>
      </c>
      <c r="D33" s="152">
        <v>102975.8904</v>
      </c>
      <c r="E33" s="152">
        <v>107331.1268</v>
      </c>
    </row>
    <row r="34">
      <c r="A34" s="152">
        <v>1.549602E9</v>
      </c>
      <c r="B34" s="152">
        <v>137427.345</v>
      </c>
      <c r="C34" s="159">
        <v>147317.94</v>
      </c>
      <c r="D34" s="152">
        <v>101813.3217</v>
      </c>
      <c r="E34" s="152">
        <v>106544.7495</v>
      </c>
    </row>
    <row r="35">
      <c r="A35" s="156">
        <v>1.5496884E9</v>
      </c>
      <c r="B35" s="156">
        <v>138697.74</v>
      </c>
      <c r="C35" s="160">
        <v>147317.94</v>
      </c>
      <c r="D35" s="152">
        <v>102224.2134</v>
      </c>
      <c r="E35" s="152">
        <v>105954.9665</v>
      </c>
    </row>
    <row r="36">
      <c r="A36" s="152">
        <v>1.5498972E9</v>
      </c>
      <c r="B36" s="152">
        <v>138697.74</v>
      </c>
      <c r="C36" s="159">
        <v>147632.78</v>
      </c>
      <c r="D36" s="152">
        <v>102943.4486</v>
      </c>
      <c r="E36" s="152">
        <v>105954.9665</v>
      </c>
    </row>
    <row r="37">
      <c r="A37" s="152">
        <v>1.5499476E9</v>
      </c>
      <c r="B37" s="152">
        <v>137240.96</v>
      </c>
      <c r="C37" s="159">
        <v>147576.74</v>
      </c>
      <c r="D37" s="152">
        <v>102658.1954</v>
      </c>
      <c r="E37" s="152">
        <v>105630.5593</v>
      </c>
    </row>
    <row r="38">
      <c r="A38" s="156">
        <v>1.550034E9</v>
      </c>
      <c r="B38" s="156">
        <v>138396.53</v>
      </c>
      <c r="C38" s="160">
        <v>149286.24</v>
      </c>
      <c r="D38" s="152">
        <v>103760.3211</v>
      </c>
      <c r="E38" s="152">
        <v>107076.6773</v>
      </c>
    </row>
    <row r="39">
      <c r="A39" s="152">
        <v>1.5501204E9</v>
      </c>
      <c r="B39" s="152">
        <v>137755.21</v>
      </c>
      <c r="C39" s="159">
        <v>149617.6</v>
      </c>
      <c r="D39" s="152">
        <v>104010.6924</v>
      </c>
      <c r="E39" s="152">
        <v>107323.3395</v>
      </c>
    </row>
    <row r="40">
      <c r="A40" s="156">
        <v>1.5502068E9</v>
      </c>
      <c r="B40" s="156">
        <v>138455.1</v>
      </c>
      <c r="C40" s="160">
        <v>149494.66</v>
      </c>
      <c r="D40" s="152">
        <v>103744.4299</v>
      </c>
      <c r="E40" s="152">
        <v>106562.3495</v>
      </c>
    </row>
    <row r="41">
      <c r="A41" s="152">
        <v>1.5502932E9</v>
      </c>
      <c r="B41" s="152">
        <v>139164.31</v>
      </c>
      <c r="C41" s="159">
        <v>149494.66</v>
      </c>
      <c r="D41" s="152">
        <v>104947.3031</v>
      </c>
      <c r="E41" s="152">
        <v>106562.3495</v>
      </c>
    </row>
    <row r="42">
      <c r="A42" s="156">
        <v>1.5505884E9</v>
      </c>
      <c r="B42" s="156">
        <v>139164.31</v>
      </c>
      <c r="C42" s="160">
        <v>151090.32</v>
      </c>
      <c r="D42" s="152">
        <v>105355.445</v>
      </c>
      <c r="E42" s="152">
        <v>106562.3495</v>
      </c>
    </row>
    <row r="43">
      <c r="A43" s="156">
        <v>1.5506388E9</v>
      </c>
      <c r="B43" s="156">
        <v>140656.94</v>
      </c>
      <c r="C43" s="160">
        <v>151424.18</v>
      </c>
      <c r="D43" s="152">
        <v>105235.96</v>
      </c>
      <c r="E43" s="152">
        <v>106562.3495</v>
      </c>
    </row>
    <row r="44">
      <c r="A44" s="152">
        <v>1.5507252E9</v>
      </c>
      <c r="B44" s="152">
        <v>141350.97</v>
      </c>
      <c r="C44" s="159">
        <v>151615.84</v>
      </c>
      <c r="D44" s="152">
        <v>104881.3936</v>
      </c>
      <c r="E44" s="152">
        <v>106562.3495</v>
      </c>
    </row>
    <row r="45">
      <c r="A45" s="156">
        <v>1.5508116E9</v>
      </c>
      <c r="B45" s="156">
        <v>139015.33</v>
      </c>
      <c r="C45" s="160">
        <v>150801.98</v>
      </c>
      <c r="D45" s="152">
        <v>104659.7004</v>
      </c>
      <c r="E45" s="152">
        <v>107318.7218</v>
      </c>
    </row>
    <row r="46">
      <c r="A46" s="152">
        <v>1.550898E9</v>
      </c>
      <c r="B46" s="152">
        <v>146650.34</v>
      </c>
      <c r="C46" s="159">
        <v>150801.98</v>
      </c>
      <c r="D46" s="152">
        <v>105415.9919</v>
      </c>
      <c r="E46" s="152">
        <v>107801.6111</v>
      </c>
    </row>
    <row r="47">
      <c r="A47" s="156">
        <v>1.5511068E9</v>
      </c>
      <c r="B47" s="156">
        <v>146650.34</v>
      </c>
      <c r="C47" s="160">
        <v>151889.66</v>
      </c>
      <c r="D47" s="152">
        <v>105415.9919</v>
      </c>
      <c r="E47" s="152">
        <v>107801.6111</v>
      </c>
    </row>
    <row r="48">
      <c r="A48" s="156">
        <v>1.5511572E9</v>
      </c>
      <c r="B48" s="156">
        <v>147275.82</v>
      </c>
      <c r="C48" s="160">
        <v>151985.66</v>
      </c>
      <c r="D48" s="152">
        <v>105597.0165</v>
      </c>
      <c r="E48" s="152">
        <v>107801.6111</v>
      </c>
    </row>
    <row r="49">
      <c r="A49" s="152">
        <v>1.5512436E9</v>
      </c>
      <c r="B49" s="152">
        <v>148528.48</v>
      </c>
      <c r="C49" s="159">
        <v>152049.26</v>
      </c>
      <c r="D49" s="152">
        <v>105458.3507</v>
      </c>
      <c r="E49" s="152">
        <v>107801.6111</v>
      </c>
    </row>
    <row r="50">
      <c r="A50" s="156">
        <v>1.55133E9</v>
      </c>
      <c r="B50" s="156">
        <v>150754.13</v>
      </c>
      <c r="C50" s="160">
        <v>151603.7</v>
      </c>
      <c r="D50" s="152">
        <v>106342.655</v>
      </c>
      <c r="E50" s="152">
        <v>107801.6111</v>
      </c>
    </row>
    <row r="51">
      <c r="A51" s="152">
        <v>1.5514164E9</v>
      </c>
      <c r="B51" s="152">
        <v>154297.57</v>
      </c>
      <c r="C51" s="159">
        <v>151290.9</v>
      </c>
      <c r="D51" s="152">
        <v>105637.5457</v>
      </c>
      <c r="E51" s="152">
        <v>107801.6111</v>
      </c>
    </row>
    <row r="52">
      <c r="A52" s="156">
        <v>1.5515028E9</v>
      </c>
      <c r="B52" s="156">
        <v>154662.85</v>
      </c>
      <c r="C52" s="160">
        <v>151290.9</v>
      </c>
      <c r="D52" s="152">
        <v>106003.4389</v>
      </c>
      <c r="E52" s="152">
        <v>107801.6111</v>
      </c>
    </row>
    <row r="53">
      <c r="A53" s="152">
        <v>1.5517116E9</v>
      </c>
      <c r="B53" s="152">
        <v>154662.85</v>
      </c>
      <c r="C53" s="159">
        <v>152574.27</v>
      </c>
      <c r="D53" s="152">
        <v>106436.8957</v>
      </c>
      <c r="E53" s="152">
        <v>107801.6111</v>
      </c>
    </row>
    <row r="54">
      <c r="A54" s="152">
        <v>1.551762E9</v>
      </c>
      <c r="B54" s="152">
        <v>151057.93</v>
      </c>
      <c r="C54" s="159">
        <v>152325.66</v>
      </c>
      <c r="D54" s="152">
        <v>105161.009</v>
      </c>
      <c r="E54" s="152">
        <v>107032.4108</v>
      </c>
    </row>
    <row r="55">
      <c r="A55" s="156">
        <v>1.5518484E9</v>
      </c>
      <c r="B55" s="156">
        <v>152058.46</v>
      </c>
      <c r="C55" s="160">
        <v>152282.15</v>
      </c>
      <c r="D55" s="152">
        <v>104787.8934</v>
      </c>
      <c r="E55" s="152">
        <v>107148.407</v>
      </c>
    </row>
    <row r="56">
      <c r="A56" s="152">
        <v>1.5519348E9</v>
      </c>
      <c r="B56" s="152">
        <v>152685.62</v>
      </c>
      <c r="C56" s="159">
        <v>150899.82</v>
      </c>
      <c r="D56" s="152">
        <v>103290.44</v>
      </c>
      <c r="E56" s="152">
        <v>106452.4299</v>
      </c>
    </row>
    <row r="57">
      <c r="A57" s="156">
        <v>1.5520212E9</v>
      </c>
      <c r="B57" s="156">
        <v>152338.87</v>
      </c>
      <c r="C57" s="160">
        <v>148558.47</v>
      </c>
      <c r="D57" s="152">
        <v>102791.6505</v>
      </c>
      <c r="E57" s="152">
        <v>105611.4575</v>
      </c>
    </row>
    <row r="58">
      <c r="A58" s="152">
        <v>1.5521076E9</v>
      </c>
      <c r="B58" s="152">
        <v>153266.03</v>
      </c>
      <c r="C58" s="159">
        <v>148558.47</v>
      </c>
      <c r="D58" s="152">
        <v>102711.803</v>
      </c>
      <c r="E58" s="152">
        <v>106054.1542</v>
      </c>
    </row>
    <row r="59">
      <c r="A59" s="156">
        <v>1.5523128E9</v>
      </c>
      <c r="B59" s="156">
        <v>153266.03</v>
      </c>
      <c r="C59" s="160">
        <v>148250.31</v>
      </c>
      <c r="D59" s="152">
        <v>103181.0747</v>
      </c>
      <c r="E59" s="152">
        <v>106054.1542</v>
      </c>
    </row>
    <row r="60">
      <c r="A60" s="156">
        <v>1.5523632E9</v>
      </c>
      <c r="B60" s="156">
        <v>156096.7</v>
      </c>
      <c r="C60" s="160">
        <v>152478.75</v>
      </c>
      <c r="D60" s="152">
        <v>104207.2213</v>
      </c>
      <c r="E60" s="152">
        <v>107190.0598</v>
      </c>
    </row>
    <row r="61">
      <c r="A61" s="152">
        <v>1.5524496E9</v>
      </c>
      <c r="B61" s="152">
        <v>157056.0004</v>
      </c>
      <c r="C61" s="159">
        <v>153870.29</v>
      </c>
      <c r="D61" s="152">
        <v>103643.6648</v>
      </c>
      <c r="E61" s="152">
        <v>107219.0589</v>
      </c>
    </row>
    <row r="62">
      <c r="A62" s="156">
        <v>1.552536E9</v>
      </c>
      <c r="B62" s="156">
        <v>157510.5715</v>
      </c>
      <c r="C62" s="160">
        <v>155604.43</v>
      </c>
      <c r="D62" s="152">
        <v>104774.5621</v>
      </c>
      <c r="E62" s="152">
        <v>108234.0256</v>
      </c>
    </row>
    <row r="63">
      <c r="A63" s="152">
        <v>1.5526224E9</v>
      </c>
      <c r="B63" s="152">
        <v>158732.2562</v>
      </c>
      <c r="C63" s="159">
        <v>155709.89</v>
      </c>
      <c r="D63" s="152">
        <v>104214.5121</v>
      </c>
      <c r="E63" s="152">
        <v>108709.4575</v>
      </c>
    </row>
    <row r="64">
      <c r="A64" s="156">
        <v>1.5527088E9</v>
      </c>
      <c r="B64" s="156">
        <v>155680.6595</v>
      </c>
      <c r="C64" s="160">
        <v>155709.89</v>
      </c>
      <c r="D64" s="152">
        <v>104465.7386</v>
      </c>
      <c r="E64" s="152">
        <v>108605.3592</v>
      </c>
    </row>
    <row r="65">
      <c r="A65" s="152">
        <v>1.5529176E9</v>
      </c>
      <c r="B65" s="152">
        <v>155680.6595</v>
      </c>
      <c r="C65" s="159">
        <v>157262.13</v>
      </c>
      <c r="D65" s="152">
        <v>104739.6336</v>
      </c>
      <c r="E65" s="152">
        <v>108605.3592</v>
      </c>
    </row>
    <row r="66">
      <c r="A66" s="152">
        <v>1.552968E9</v>
      </c>
      <c r="B66" s="152">
        <v>156680.09</v>
      </c>
      <c r="C66" s="160">
        <v>157832.89</v>
      </c>
      <c r="D66" s="152">
        <v>104186.5644</v>
      </c>
      <c r="E66" s="152">
        <v>110279.7503</v>
      </c>
    </row>
    <row r="67">
      <c r="A67" s="156">
        <v>1.5530544E9</v>
      </c>
      <c r="B67" s="156">
        <v>156174.5937</v>
      </c>
      <c r="C67" s="159">
        <v>158177.35</v>
      </c>
      <c r="D67" s="152">
        <v>105350.2768</v>
      </c>
      <c r="E67" s="152">
        <v>109794.4263</v>
      </c>
    </row>
    <row r="68">
      <c r="A68" s="152">
        <v>1.5531408E9</v>
      </c>
      <c r="B68" s="152">
        <v>159507.813</v>
      </c>
      <c r="C68" s="160">
        <v>158545.5</v>
      </c>
      <c r="D68" s="152">
        <v>106135.0837</v>
      </c>
      <c r="E68" s="152">
        <v>106824.0762</v>
      </c>
    </row>
    <row r="69">
      <c r="A69" s="156">
        <v>1.5532272E9</v>
      </c>
      <c r="B69" s="156">
        <v>162249.0216</v>
      </c>
      <c r="C69" s="159">
        <v>162057.03</v>
      </c>
      <c r="D69" s="152">
        <v>108152.2759</v>
      </c>
      <c r="E69" s="152">
        <v>105777.6369</v>
      </c>
    </row>
    <row r="70">
      <c r="A70" s="152">
        <v>1.5533136E9</v>
      </c>
      <c r="B70" s="152">
        <v>156902.9504</v>
      </c>
      <c r="C70" s="160">
        <v>162057.03</v>
      </c>
      <c r="D70" s="152">
        <v>104881.0034</v>
      </c>
      <c r="E70" s="152">
        <v>101349.9655</v>
      </c>
    </row>
    <row r="71">
      <c r="A71" s="156">
        <v>1.5535224E9</v>
      </c>
      <c r="B71" s="156">
        <v>156902.9504</v>
      </c>
      <c r="C71" s="159">
        <v>157197.94</v>
      </c>
      <c r="D71" s="152">
        <v>104557.7464</v>
      </c>
      <c r="E71" s="152">
        <v>101349.9655</v>
      </c>
    </row>
    <row r="72">
      <c r="A72" s="156">
        <v>1.5535728E9</v>
      </c>
      <c r="B72" s="156">
        <v>158415.6017</v>
      </c>
      <c r="C72" s="159">
        <v>156927.92</v>
      </c>
      <c r="D72" s="152">
        <v>105023.8504</v>
      </c>
      <c r="E72" s="152">
        <v>102545.3248</v>
      </c>
    </row>
    <row r="73">
      <c r="A73" s="152">
        <v>1.5536592E9</v>
      </c>
      <c r="B73" s="152">
        <v>158615.694</v>
      </c>
      <c r="C73" s="160">
        <v>158506.55</v>
      </c>
      <c r="D73" s="152">
        <v>105399.7681</v>
      </c>
      <c r="E73" s="152">
        <v>104466.1896</v>
      </c>
    </row>
    <row r="74">
      <c r="A74" s="156">
        <v>1.5537456E9</v>
      </c>
      <c r="B74" s="156">
        <v>153951.6006</v>
      </c>
      <c r="C74" s="159">
        <v>157332.88</v>
      </c>
      <c r="D74" s="152">
        <v>104077.2387</v>
      </c>
      <c r="E74" s="152">
        <v>103724.1076</v>
      </c>
    </row>
    <row r="75">
      <c r="A75" s="152">
        <v>1.553832E9</v>
      </c>
      <c r="B75" s="152">
        <v>153685.1909</v>
      </c>
      <c r="C75" s="160">
        <v>158264.15</v>
      </c>
      <c r="D75" s="152">
        <v>104534.7558</v>
      </c>
      <c r="E75" s="152">
        <v>104779.4772</v>
      </c>
    </row>
    <row r="76">
      <c r="A76" s="156">
        <v>1.5539184E9</v>
      </c>
      <c r="B76" s="156">
        <v>154423.6716</v>
      </c>
      <c r="C76" s="159">
        <v>158264.15</v>
      </c>
      <c r="D76" s="152">
        <v>105732.946</v>
      </c>
      <c r="E76" s="152">
        <v>106334.4944</v>
      </c>
    </row>
    <row r="77">
      <c r="A77" s="152">
        <v>1.5541272E9</v>
      </c>
      <c r="B77" s="152">
        <v>154423.6716</v>
      </c>
      <c r="C77" s="160">
        <v>160084.6</v>
      </c>
      <c r="D77" s="152">
        <v>105732.946</v>
      </c>
      <c r="E77" s="152">
        <v>106334.4944</v>
      </c>
    </row>
    <row r="78">
      <c r="A78" s="152">
        <v>1.5541776E9</v>
      </c>
      <c r="B78" s="152">
        <v>154436.244</v>
      </c>
      <c r="C78" s="159">
        <v>160215.21</v>
      </c>
      <c r="D78" s="152">
        <v>107729.8987</v>
      </c>
      <c r="E78" s="152">
        <v>108009.8189</v>
      </c>
    </row>
    <row r="79">
      <c r="A79" s="156">
        <v>1.554264E9</v>
      </c>
      <c r="B79" s="156">
        <v>154706.1187</v>
      </c>
      <c r="C79" s="160">
        <v>160467.41</v>
      </c>
      <c r="D79" s="152">
        <v>107923.3021</v>
      </c>
      <c r="E79" s="152">
        <v>108091.1298</v>
      </c>
    </row>
    <row r="80">
      <c r="A80" s="152">
        <v>1.5543504E9</v>
      </c>
      <c r="B80" s="152">
        <v>155915.0737</v>
      </c>
      <c r="C80" s="159">
        <v>160213.16</v>
      </c>
      <c r="D80" s="152">
        <v>109066.7693</v>
      </c>
      <c r="E80" s="152">
        <v>107468.6898</v>
      </c>
    </row>
    <row r="81">
      <c r="A81" s="156">
        <v>1.5544368E9</v>
      </c>
      <c r="B81" s="156">
        <v>151482.0994</v>
      </c>
      <c r="C81" s="160">
        <v>160621.52</v>
      </c>
      <c r="D81" s="152">
        <v>108812.9634</v>
      </c>
      <c r="E81" s="152">
        <v>107969.1898</v>
      </c>
    </row>
    <row r="82">
      <c r="A82" s="152">
        <v>1.5545232E9</v>
      </c>
      <c r="B82" s="152">
        <v>151199.5756</v>
      </c>
      <c r="C82" s="159">
        <v>160621.52</v>
      </c>
      <c r="D82" s="152">
        <v>109329.618</v>
      </c>
      <c r="E82" s="152">
        <v>109068.8598</v>
      </c>
    </row>
    <row r="83">
      <c r="A83" s="156">
        <v>1.554732E9</v>
      </c>
      <c r="B83" s="156">
        <v>151199.5756</v>
      </c>
      <c r="C83" s="160">
        <v>160999.8</v>
      </c>
      <c r="D83" s="152">
        <v>109329.618</v>
      </c>
      <c r="E83" s="152">
        <v>109068.8598</v>
      </c>
    </row>
    <row r="84">
      <c r="A84" s="156">
        <v>1.5547824E9</v>
      </c>
      <c r="B84" s="156">
        <v>151122.8669</v>
      </c>
      <c r="C84" s="160">
        <v>161103.37</v>
      </c>
      <c r="D84" s="152">
        <v>107954.9667</v>
      </c>
      <c r="E84" s="152">
        <v>109098.5498</v>
      </c>
    </row>
    <row r="85">
      <c r="A85" s="152">
        <v>1.5548688E9</v>
      </c>
      <c r="B85" s="152">
        <v>153155.4887</v>
      </c>
      <c r="C85" s="159">
        <v>161028.8</v>
      </c>
      <c r="D85" s="152">
        <v>107070.643</v>
      </c>
      <c r="E85" s="152">
        <v>108690.5298</v>
      </c>
    </row>
    <row r="86">
      <c r="A86" s="156">
        <v>1.5549552E9</v>
      </c>
      <c r="B86" s="156">
        <v>154158.8352</v>
      </c>
      <c r="C86" s="160">
        <v>161504.58</v>
      </c>
      <c r="D86" s="152">
        <v>107223.4751</v>
      </c>
      <c r="E86" s="152">
        <v>108571.8898</v>
      </c>
    </row>
    <row r="87">
      <c r="A87" s="152">
        <v>1.5550416E9</v>
      </c>
      <c r="B87" s="152">
        <v>154215.4167</v>
      </c>
      <c r="C87" s="159">
        <v>160752.51</v>
      </c>
      <c r="D87" s="152">
        <v>107357.8673</v>
      </c>
      <c r="E87" s="152">
        <v>108277.8512</v>
      </c>
    </row>
    <row r="88">
      <c r="A88" s="156">
        <v>1.555128E9</v>
      </c>
      <c r="B88" s="156">
        <v>152632.9295</v>
      </c>
      <c r="C88" s="160">
        <v>160752.51</v>
      </c>
      <c r="D88" s="152">
        <v>107238.6733</v>
      </c>
      <c r="E88" s="152">
        <v>109906.0252</v>
      </c>
    </row>
    <row r="89">
      <c r="A89" s="152">
        <v>1.5553368E9</v>
      </c>
      <c r="B89" s="152">
        <v>152632.9295</v>
      </c>
      <c r="C89" s="159">
        <v>160979.98</v>
      </c>
      <c r="D89" s="152">
        <v>106392.6688</v>
      </c>
      <c r="E89" s="152">
        <v>109906.0252</v>
      </c>
    </row>
    <row r="90">
      <c r="A90" s="152">
        <v>1.5553872E9</v>
      </c>
      <c r="B90" s="152">
        <v>153082.308</v>
      </c>
      <c r="C90" s="159">
        <v>160944.49</v>
      </c>
      <c r="D90" s="152">
        <v>106171.748</v>
      </c>
      <c r="E90" s="152">
        <v>108850.4252</v>
      </c>
    </row>
    <row r="91">
      <c r="A91" s="156">
        <v>1.5554736E9</v>
      </c>
      <c r="B91" s="156">
        <v>151494.9599</v>
      </c>
      <c r="C91" s="160">
        <v>160413.56</v>
      </c>
      <c r="D91" s="152">
        <v>106900.5312</v>
      </c>
      <c r="E91" s="152">
        <v>109340.0052</v>
      </c>
    </row>
    <row r="92">
      <c r="A92" s="152">
        <v>1.55556E9</v>
      </c>
      <c r="B92" s="152">
        <v>149081.1622</v>
      </c>
      <c r="C92" s="159">
        <v>160162.01</v>
      </c>
      <c r="D92" s="152">
        <v>106067.9312</v>
      </c>
      <c r="E92" s="152">
        <v>109677.5001</v>
      </c>
    </row>
    <row r="93">
      <c r="A93" s="156">
        <v>1.5556464E9</v>
      </c>
      <c r="B93" s="156">
        <v>148316.7658</v>
      </c>
      <c r="C93" s="160">
        <v>160532.29</v>
      </c>
      <c r="D93" s="152">
        <v>106108.621</v>
      </c>
      <c r="E93" s="152">
        <v>109818.0246</v>
      </c>
    </row>
    <row r="94">
      <c r="A94" s="152">
        <v>1.5559416E9</v>
      </c>
      <c r="B94" s="152">
        <v>148316.7658</v>
      </c>
      <c r="C94" s="159">
        <v>160532.29</v>
      </c>
      <c r="D94" s="152">
        <v>105926.7823</v>
      </c>
      <c r="E94" s="152">
        <v>109818.0246</v>
      </c>
    </row>
    <row r="95">
      <c r="A95" s="152">
        <v>1.555992E9</v>
      </c>
      <c r="B95" s="152">
        <v>151949.133</v>
      </c>
      <c r="C95" s="159">
        <v>160426.67</v>
      </c>
      <c r="D95" s="152">
        <v>107022.9962</v>
      </c>
      <c r="E95" s="152">
        <v>110914.9457</v>
      </c>
    </row>
    <row r="96">
      <c r="A96" s="156">
        <v>1.5560784E9</v>
      </c>
      <c r="B96" s="156">
        <v>153617.508</v>
      </c>
      <c r="C96" s="160">
        <v>161123.19</v>
      </c>
      <c r="D96" s="152">
        <v>107524.6706</v>
      </c>
      <c r="E96" s="152">
        <v>111061.8481</v>
      </c>
    </row>
    <row r="97">
      <c r="A97" s="152">
        <v>1.5561648E9</v>
      </c>
      <c r="B97" s="152">
        <v>153705.1014</v>
      </c>
      <c r="C97" s="159">
        <v>161355.79</v>
      </c>
      <c r="D97" s="152">
        <v>107390.1564</v>
      </c>
      <c r="E97" s="152">
        <v>110941.4879</v>
      </c>
    </row>
    <row r="98">
      <c r="A98" s="156">
        <v>1.5562512E9</v>
      </c>
      <c r="B98" s="156">
        <v>155202.2342</v>
      </c>
      <c r="C98" s="160">
        <v>161287.33</v>
      </c>
      <c r="D98" s="152">
        <v>106937.9709</v>
      </c>
      <c r="E98" s="152">
        <v>111045.2019</v>
      </c>
    </row>
    <row r="99">
      <c r="A99" s="152">
        <v>1.5563376E9</v>
      </c>
      <c r="B99" s="152">
        <v>155731.8056</v>
      </c>
      <c r="C99" s="159">
        <v>161287.33</v>
      </c>
      <c r="D99" s="152">
        <v>106380.4485</v>
      </c>
      <c r="E99" s="152">
        <v>111693.9521</v>
      </c>
    </row>
    <row r="100">
      <c r="A100" s="156">
        <v>1.5565464E9</v>
      </c>
      <c r="B100" s="156">
        <v>155731.8056</v>
      </c>
      <c r="C100" s="160">
        <v>162037.83</v>
      </c>
      <c r="D100" s="152">
        <v>106538.7895</v>
      </c>
      <c r="E100" s="152">
        <v>111693.9521</v>
      </c>
    </row>
    <row r="101">
      <c r="A101" s="156">
        <v>1.5565968E9</v>
      </c>
      <c r="B101" s="156">
        <v>157415.2316</v>
      </c>
      <c r="C101" s="160">
        <v>161753.52</v>
      </c>
      <c r="D101" s="152">
        <v>107088.8449</v>
      </c>
      <c r="E101" s="152">
        <v>111873.5593</v>
      </c>
    </row>
    <row r="102">
      <c r="A102" s="152">
        <v>1.5566832E9</v>
      </c>
      <c r="B102" s="152">
        <v>157127.4926</v>
      </c>
      <c r="C102" s="159">
        <v>162175.63</v>
      </c>
      <c r="D102" s="152">
        <v>107576.0398</v>
      </c>
      <c r="E102" s="152">
        <v>111873.5593</v>
      </c>
    </row>
    <row r="103">
      <c r="A103" s="156">
        <v>1.5567696E9</v>
      </c>
      <c r="B103" s="156">
        <v>155736.1328</v>
      </c>
      <c r="C103" s="160">
        <v>161402.71</v>
      </c>
      <c r="D103" s="152">
        <v>107051.92</v>
      </c>
      <c r="E103" s="152">
        <v>111873.5593</v>
      </c>
    </row>
    <row r="104">
      <c r="A104" s="152">
        <v>1.556856E9</v>
      </c>
      <c r="B104" s="152">
        <v>153268.7496</v>
      </c>
      <c r="C104" s="159">
        <v>160906.29</v>
      </c>
      <c r="D104" s="152">
        <v>107133.3413</v>
      </c>
      <c r="E104" s="152">
        <v>111873.5593</v>
      </c>
    </row>
    <row r="105">
      <c r="A105" s="156">
        <v>1.5569424E9</v>
      </c>
      <c r="B105" s="156">
        <v>153077.7639</v>
      </c>
      <c r="C105" s="160">
        <v>160906.29</v>
      </c>
      <c r="D105" s="152">
        <v>107815.1906</v>
      </c>
      <c r="E105" s="152">
        <v>111873.5593</v>
      </c>
    </row>
    <row r="106">
      <c r="A106" s="152">
        <v>1.5571512E9</v>
      </c>
      <c r="B106" s="152">
        <v>153077.7639</v>
      </c>
      <c r="C106" s="159">
        <v>161995.12</v>
      </c>
      <c r="D106" s="152">
        <v>107815.1906</v>
      </c>
      <c r="E106" s="152">
        <v>111873.5593</v>
      </c>
    </row>
    <row r="107">
      <c r="A107" s="152">
        <v>1.5572016E9</v>
      </c>
      <c r="B107" s="152">
        <v>155514.0524</v>
      </c>
      <c r="C107" s="159">
        <v>161834.06</v>
      </c>
      <c r="D107" s="152">
        <v>106191.1387</v>
      </c>
      <c r="E107" s="152">
        <v>112336.9637</v>
      </c>
    </row>
    <row r="108">
      <c r="A108" s="156">
        <v>1.557288E9</v>
      </c>
      <c r="B108" s="156">
        <v>153806.5076</v>
      </c>
      <c r="C108" s="160">
        <v>160972.98</v>
      </c>
      <c r="D108" s="152">
        <v>103284.7464</v>
      </c>
      <c r="E108" s="152">
        <v>111433.8575</v>
      </c>
    </row>
    <row r="109">
      <c r="A109" s="152">
        <v>1.5573744E9</v>
      </c>
      <c r="B109" s="152">
        <v>154687.7159</v>
      </c>
      <c r="C109" s="159">
        <v>160605.2</v>
      </c>
      <c r="D109" s="152">
        <v>103430.3977</v>
      </c>
      <c r="E109" s="152">
        <v>111145.6322</v>
      </c>
    </row>
    <row r="110">
      <c r="A110" s="156">
        <v>1.5574608E9</v>
      </c>
      <c r="B110" s="156">
        <v>154751.3992</v>
      </c>
      <c r="C110" s="160">
        <v>160627.85</v>
      </c>
      <c r="D110" s="152">
        <v>103220.2937</v>
      </c>
      <c r="E110" s="152">
        <v>111102.3984</v>
      </c>
    </row>
    <row r="111">
      <c r="A111" s="152">
        <v>1.5575472E9</v>
      </c>
      <c r="B111" s="152">
        <v>154272.668</v>
      </c>
      <c r="C111" s="159">
        <v>160627.85</v>
      </c>
      <c r="D111" s="152">
        <v>103871.9926</v>
      </c>
      <c r="E111" s="152">
        <v>111097.5946</v>
      </c>
    </row>
    <row r="112">
      <c r="A112" s="156">
        <v>1.557756E9</v>
      </c>
      <c r="B112" s="156">
        <v>154272.668</v>
      </c>
      <c r="C112" s="160">
        <v>161030.38</v>
      </c>
      <c r="D112" s="152">
        <v>100480.6973</v>
      </c>
      <c r="E112" s="152">
        <v>111097.5946</v>
      </c>
    </row>
    <row r="113">
      <c r="A113" s="156">
        <v>1.5578064E9</v>
      </c>
      <c r="B113" s="156">
        <v>150032.8516</v>
      </c>
      <c r="C113" s="160">
        <v>159842.38</v>
      </c>
      <c r="D113" s="152">
        <v>99787.5052</v>
      </c>
      <c r="E113" s="152">
        <v>109627.6453</v>
      </c>
    </row>
    <row r="114">
      <c r="A114" s="152">
        <v>1.5578928E9</v>
      </c>
      <c r="B114" s="152">
        <v>152196.8536</v>
      </c>
      <c r="C114" s="159">
        <v>160326.19</v>
      </c>
      <c r="D114" s="152">
        <v>101981.2847</v>
      </c>
      <c r="E114" s="152">
        <v>110045.572</v>
      </c>
    </row>
    <row r="115">
      <c r="A115" s="156">
        <v>1.5579792E9</v>
      </c>
      <c r="B115" s="156">
        <v>153286.2131</v>
      </c>
      <c r="C115" s="160">
        <v>160970.34</v>
      </c>
      <c r="D115" s="152">
        <v>103133.3537</v>
      </c>
      <c r="E115" s="152">
        <v>109843.8143</v>
      </c>
    </row>
    <row r="116">
      <c r="A116" s="152">
        <v>1.5580656E9</v>
      </c>
      <c r="B116" s="152">
        <v>155340.1851</v>
      </c>
      <c r="C116" s="159">
        <v>161242.14</v>
      </c>
      <c r="D116" s="152">
        <v>104346.2063</v>
      </c>
      <c r="E116" s="152">
        <v>110521.1439</v>
      </c>
    </row>
    <row r="117">
      <c r="A117" s="156">
        <v>1.558152E9</v>
      </c>
      <c r="B117" s="156">
        <v>156696.3714</v>
      </c>
      <c r="C117" s="160">
        <v>161242.14</v>
      </c>
      <c r="D117" s="152">
        <v>102944.6239</v>
      </c>
      <c r="E117" s="152">
        <v>110261.7411</v>
      </c>
    </row>
    <row r="118">
      <c r="A118" s="152">
        <v>1.5583608E9</v>
      </c>
      <c r="B118" s="152">
        <v>156696.3714</v>
      </c>
      <c r="C118" s="159">
        <v>160553.0</v>
      </c>
      <c r="D118" s="152">
        <v>100881.6639</v>
      </c>
      <c r="E118" s="152">
        <v>110261.7411</v>
      </c>
    </row>
    <row r="119">
      <c r="A119" s="152">
        <v>1.5584112E9</v>
      </c>
      <c r="B119" s="152">
        <v>156647.2132</v>
      </c>
      <c r="C119" s="159">
        <v>159975.97</v>
      </c>
      <c r="D119" s="152">
        <v>100725.4208</v>
      </c>
      <c r="E119" s="152">
        <v>110737.2024</v>
      </c>
    </row>
    <row r="120">
      <c r="A120" s="156">
        <v>1.5584976E9</v>
      </c>
      <c r="B120" s="156">
        <v>157818.8243</v>
      </c>
      <c r="C120" s="160">
        <v>160493.05</v>
      </c>
      <c r="D120" s="152">
        <v>102285.9751</v>
      </c>
      <c r="E120" s="152">
        <v>111412.3817</v>
      </c>
    </row>
    <row r="121">
      <c r="A121" s="152">
        <v>1.558584E9</v>
      </c>
      <c r="B121" s="152">
        <v>158240.8588</v>
      </c>
      <c r="C121" s="159">
        <v>160439.97</v>
      </c>
      <c r="D121" s="152">
        <v>101414.5507</v>
      </c>
      <c r="E121" s="152">
        <v>110517.7549</v>
      </c>
    </row>
    <row r="122">
      <c r="A122" s="156">
        <v>1.5586704E9</v>
      </c>
      <c r="B122" s="156">
        <v>158935.4306</v>
      </c>
      <c r="C122" s="160">
        <v>160264.12</v>
      </c>
      <c r="D122" s="152">
        <v>98707.2204</v>
      </c>
      <c r="E122" s="152">
        <v>106958.9279</v>
      </c>
    </row>
    <row r="123">
      <c r="A123" s="152">
        <v>1.5587568E9</v>
      </c>
      <c r="B123" s="152">
        <v>161528.3422</v>
      </c>
      <c r="C123" s="159">
        <v>160264.12</v>
      </c>
      <c r="D123" s="152">
        <v>98722.0896</v>
      </c>
      <c r="E123" s="152">
        <v>107794.9756</v>
      </c>
    </row>
    <row r="124">
      <c r="A124" s="156">
        <v>1.559052E9</v>
      </c>
      <c r="B124" s="156">
        <v>161528.3422</v>
      </c>
      <c r="C124" s="160">
        <v>160508.31</v>
      </c>
      <c r="D124" s="152">
        <v>100820.7277</v>
      </c>
      <c r="E124" s="152">
        <v>107794.9756</v>
      </c>
    </row>
    <row r="125">
      <c r="A125" s="156">
        <v>1.5591024E9</v>
      </c>
      <c r="B125" s="156">
        <v>159234.939</v>
      </c>
      <c r="C125" s="160">
        <v>159967.76</v>
      </c>
      <c r="D125" s="152">
        <v>100007.4084</v>
      </c>
      <c r="E125" s="152">
        <v>107567.636</v>
      </c>
    </row>
    <row r="126">
      <c r="A126" s="152">
        <v>1.5591888E9</v>
      </c>
      <c r="B126" s="152">
        <v>158510.6007</v>
      </c>
      <c r="C126" s="159">
        <v>159579.12</v>
      </c>
      <c r="D126" s="152">
        <v>98918.1632</v>
      </c>
      <c r="E126" s="152">
        <v>106752.9088</v>
      </c>
    </row>
    <row r="127">
      <c r="A127" s="156">
        <v>1.5592752E9</v>
      </c>
      <c r="B127" s="156">
        <v>159846.3877</v>
      </c>
      <c r="C127" s="160">
        <v>160386.52</v>
      </c>
      <c r="D127" s="152">
        <v>99404.8251</v>
      </c>
      <c r="E127" s="152">
        <v>107280.4781</v>
      </c>
    </row>
    <row r="128">
      <c r="A128" s="152">
        <v>1.5593616E9</v>
      </c>
      <c r="B128" s="152">
        <v>161135.4729</v>
      </c>
      <c r="C128" s="159">
        <v>160386.52</v>
      </c>
      <c r="D128" s="152">
        <v>97961.1087</v>
      </c>
      <c r="E128" s="152">
        <v>105911.4691</v>
      </c>
    </row>
    <row r="129">
      <c r="A129" s="156">
        <v>1.5595704E9</v>
      </c>
      <c r="B129" s="156">
        <v>161135.4729</v>
      </c>
      <c r="C129" s="160">
        <v>160521.32</v>
      </c>
      <c r="D129" s="152">
        <v>97961.1087</v>
      </c>
      <c r="E129" s="152">
        <v>105911.4691</v>
      </c>
    </row>
    <row r="130">
      <c r="A130" s="156">
        <v>1.5596208E9</v>
      </c>
      <c r="B130" s="156">
        <v>157857.0135</v>
      </c>
      <c r="C130" s="159">
        <v>158514.85</v>
      </c>
      <c r="D130" s="152">
        <v>95804.7766</v>
      </c>
      <c r="E130" s="152">
        <v>102577.9185</v>
      </c>
    </row>
    <row r="131">
      <c r="A131" s="152">
        <v>1.5597072E9</v>
      </c>
      <c r="B131" s="152">
        <v>160588.5533</v>
      </c>
      <c r="C131" s="160">
        <v>162861.81</v>
      </c>
      <c r="D131" s="152">
        <v>99102.5426</v>
      </c>
      <c r="E131" s="152">
        <v>106287.719</v>
      </c>
    </row>
    <row r="132">
      <c r="A132" s="156">
        <v>1.5597936E9</v>
      </c>
      <c r="B132" s="156">
        <v>164892.2163</v>
      </c>
      <c r="C132" s="159">
        <v>164255.19</v>
      </c>
      <c r="D132" s="152">
        <v>100294.0565</v>
      </c>
      <c r="E132" s="152">
        <v>106901.6255</v>
      </c>
    </row>
    <row r="133">
      <c r="A133" s="152">
        <v>1.55988E9</v>
      </c>
      <c r="B133" s="152">
        <v>165655.5658</v>
      </c>
      <c r="C133" s="160">
        <v>165940.96</v>
      </c>
      <c r="D133" s="152">
        <v>102130.6501</v>
      </c>
      <c r="E133" s="152">
        <v>107196.0784</v>
      </c>
    </row>
    <row r="134">
      <c r="A134" s="156">
        <v>1.5599664E9</v>
      </c>
      <c r="B134" s="156">
        <v>167585.9123</v>
      </c>
      <c r="C134" s="159">
        <v>165940.96</v>
      </c>
      <c r="D134" s="152">
        <v>104365.7629</v>
      </c>
      <c r="E134" s="152">
        <v>106374.3791</v>
      </c>
    </row>
    <row r="135">
      <c r="A135" s="152">
        <v>1.5601752E9</v>
      </c>
      <c r="B135" s="152">
        <v>167585.9123</v>
      </c>
      <c r="C135" s="160">
        <v>169571.49</v>
      </c>
      <c r="D135" s="152">
        <v>105722.0865</v>
      </c>
      <c r="E135" s="152">
        <v>106374.3791</v>
      </c>
    </row>
    <row r="136">
      <c r="A136" s="152">
        <v>1.5602256E9</v>
      </c>
      <c r="B136" s="152">
        <v>168185.1033</v>
      </c>
      <c r="C136" s="160">
        <v>170555.49</v>
      </c>
      <c r="D136" s="152">
        <v>105530.092</v>
      </c>
      <c r="E136" s="152">
        <v>107757.0803</v>
      </c>
    </row>
    <row r="137">
      <c r="A137" s="156">
        <v>1.560312E9</v>
      </c>
      <c r="B137" s="156">
        <v>166613.2653</v>
      </c>
      <c r="C137" s="159">
        <v>170681.06</v>
      </c>
      <c r="D137" s="152">
        <v>104889.6982</v>
      </c>
      <c r="E137" s="152">
        <v>108003.3479</v>
      </c>
    </row>
    <row r="138">
      <c r="A138" s="152">
        <v>1.5603984E9</v>
      </c>
      <c r="B138" s="152">
        <v>168470.3774</v>
      </c>
      <c r="C138" s="160">
        <v>170074.45</v>
      </c>
      <c r="D138" s="152">
        <v>104416.7522</v>
      </c>
      <c r="E138" s="152">
        <v>106781.1524</v>
      </c>
    </row>
    <row r="139">
      <c r="A139" s="156">
        <v>1.5604848E9</v>
      </c>
      <c r="B139" s="156">
        <v>168843.4462</v>
      </c>
      <c r="C139" s="159">
        <v>171500.3</v>
      </c>
      <c r="D139" s="152">
        <v>104318.519</v>
      </c>
      <c r="E139" s="152">
        <v>107467.7396</v>
      </c>
    </row>
    <row r="140">
      <c r="A140" s="152">
        <v>1.5605712E9</v>
      </c>
      <c r="B140" s="152">
        <v>168721.538</v>
      </c>
      <c r="C140" s="160">
        <v>171500.3</v>
      </c>
      <c r="D140" s="152">
        <v>103373.6646</v>
      </c>
      <c r="E140" s="152">
        <v>107377.6783</v>
      </c>
    </row>
    <row r="141">
      <c r="A141" s="156">
        <v>1.56078E9</v>
      </c>
      <c r="B141" s="156">
        <v>168721.538</v>
      </c>
      <c r="C141" s="159">
        <v>170977.4</v>
      </c>
      <c r="D141" s="152">
        <v>103373.6646</v>
      </c>
      <c r="E141" s="152">
        <v>107377.6783</v>
      </c>
    </row>
    <row r="142">
      <c r="A142" s="156">
        <v>1.5608304E9</v>
      </c>
      <c r="B142" s="156">
        <v>172248.578</v>
      </c>
      <c r="C142" s="159">
        <v>171791.08</v>
      </c>
      <c r="D142" s="152">
        <v>103219.3709</v>
      </c>
      <c r="E142" s="152">
        <v>107377.6783</v>
      </c>
    </row>
    <row r="143">
      <c r="A143" s="152">
        <v>1.5609168E9</v>
      </c>
      <c r="B143" s="152">
        <v>170546.208</v>
      </c>
      <c r="C143" s="160">
        <v>174791.84</v>
      </c>
      <c r="D143" s="152">
        <v>104368.1485</v>
      </c>
      <c r="E143" s="152">
        <v>107377.6783</v>
      </c>
    </row>
    <row r="144">
      <c r="A144" s="156">
        <v>1.5610032E9</v>
      </c>
      <c r="B144" s="156">
        <v>172053.458</v>
      </c>
      <c r="C144" s="159">
        <v>175744.19</v>
      </c>
      <c r="D144" s="152">
        <v>104724.7594</v>
      </c>
      <c r="E144" s="152">
        <v>107377.6783</v>
      </c>
    </row>
    <row r="145">
      <c r="A145" s="152">
        <v>1.5610896E9</v>
      </c>
      <c r="B145" s="152">
        <v>170968.378</v>
      </c>
      <c r="C145" s="160">
        <v>179177.41</v>
      </c>
      <c r="D145" s="152">
        <v>105510.8968</v>
      </c>
      <c r="E145" s="152">
        <v>107377.6783</v>
      </c>
    </row>
    <row r="146">
      <c r="A146" s="156">
        <v>1.561176E9</v>
      </c>
      <c r="B146" s="156">
        <v>169965.238</v>
      </c>
      <c r="C146" s="159">
        <v>179177.41</v>
      </c>
      <c r="D146" s="152">
        <v>104415.253</v>
      </c>
      <c r="E146" s="152">
        <v>106585.295</v>
      </c>
    </row>
    <row r="147">
      <c r="A147" s="152">
        <v>1.5613848E9</v>
      </c>
      <c r="B147" s="152">
        <v>169965.238</v>
      </c>
      <c r="C147" s="160">
        <v>178626.28</v>
      </c>
      <c r="D147" s="152">
        <v>104349.5287</v>
      </c>
      <c r="E147" s="152">
        <v>106585.295</v>
      </c>
    </row>
    <row r="148">
      <c r="A148" s="152">
        <v>1.5614352E9</v>
      </c>
      <c r="B148" s="152">
        <v>168661.968</v>
      </c>
      <c r="C148" s="159">
        <v>179188.58</v>
      </c>
      <c r="D148" s="152">
        <v>104035.4984</v>
      </c>
      <c r="E148" s="152">
        <v>106479.7863</v>
      </c>
    </row>
    <row r="149">
      <c r="A149" s="156">
        <v>1.5615216E9</v>
      </c>
      <c r="B149" s="156">
        <v>166227.448</v>
      </c>
      <c r="C149" s="160">
        <v>176465.32</v>
      </c>
      <c r="D149" s="152">
        <v>104342.9059</v>
      </c>
      <c r="E149" s="152">
        <v>106476.7263</v>
      </c>
    </row>
    <row r="150">
      <c r="A150" s="152">
        <v>1.561608E9</v>
      </c>
      <c r="B150" s="152">
        <v>166433.668</v>
      </c>
      <c r="C150" s="159">
        <v>176312.53</v>
      </c>
      <c r="D150" s="152">
        <v>104023.1032</v>
      </c>
      <c r="E150" s="152">
        <v>106324.8441</v>
      </c>
    </row>
    <row r="151">
      <c r="A151" s="156">
        <v>1.5616944E9</v>
      </c>
      <c r="B151" s="156">
        <v>167753.428</v>
      </c>
      <c r="C151" s="160">
        <v>177299.54</v>
      </c>
      <c r="D151" s="152">
        <v>104180.5516</v>
      </c>
      <c r="E151" s="152">
        <v>106415.8349</v>
      </c>
    </row>
    <row r="152">
      <c r="A152" s="152">
        <v>1.5617808E9</v>
      </c>
      <c r="B152" s="152">
        <v>166999.858</v>
      </c>
      <c r="C152" s="159">
        <v>177299.54</v>
      </c>
      <c r="D152" s="152">
        <v>104167.3396</v>
      </c>
      <c r="E152" s="152">
        <v>106835.7648</v>
      </c>
    </row>
    <row r="153">
      <c r="A153" s="156">
        <v>1.5619896E9</v>
      </c>
      <c r="B153" s="156">
        <v>166999.858</v>
      </c>
      <c r="C153" s="160">
        <v>178022.64</v>
      </c>
      <c r="D153" s="152">
        <v>104167.3396</v>
      </c>
      <c r="E153" s="152">
        <v>106835.7648</v>
      </c>
    </row>
    <row r="154">
      <c r="A154" s="156">
        <v>1.56204E9</v>
      </c>
      <c r="B154" s="156">
        <v>165181.048</v>
      </c>
      <c r="C154" s="159">
        <v>180883.09</v>
      </c>
      <c r="D154" s="152">
        <v>103744.564</v>
      </c>
      <c r="E154" s="152">
        <v>107520.0405</v>
      </c>
    </row>
    <row r="155">
      <c r="A155" s="152">
        <v>1.5621264E9</v>
      </c>
      <c r="B155" s="152">
        <v>166722.098</v>
      </c>
      <c r="C155" s="160">
        <v>182088.87</v>
      </c>
      <c r="D155" s="152">
        <v>104293.5167</v>
      </c>
      <c r="E155" s="152">
        <v>107487.1405</v>
      </c>
    </row>
    <row r="156">
      <c r="A156" s="156">
        <v>1.5622128E9</v>
      </c>
      <c r="B156" s="156">
        <v>168167.168</v>
      </c>
      <c r="C156" s="159">
        <v>184323.75</v>
      </c>
      <c r="D156" s="152">
        <v>104328.7345</v>
      </c>
      <c r="E156" s="152">
        <v>107487.1405</v>
      </c>
    </row>
    <row r="157">
      <c r="A157" s="152">
        <v>1.5623352E9</v>
      </c>
      <c r="B157" s="152">
        <v>168167.168</v>
      </c>
      <c r="C157" s="160">
        <v>184323.75</v>
      </c>
      <c r="D157" s="152">
        <v>104328.7345</v>
      </c>
      <c r="E157" s="152">
        <v>107487.1405</v>
      </c>
    </row>
    <row r="158">
      <c r="A158" s="152">
        <v>1.5623856E9</v>
      </c>
      <c r="B158" s="152">
        <v>169558.868</v>
      </c>
      <c r="C158" s="160">
        <v>184323.75</v>
      </c>
      <c r="D158" s="152">
        <v>103925.2974</v>
      </c>
      <c r="E158" s="152">
        <v>107800.867</v>
      </c>
    </row>
    <row r="159">
      <c r="A159" s="156">
        <v>1.5625944E9</v>
      </c>
      <c r="B159" s="156">
        <v>169558.868</v>
      </c>
      <c r="C159" s="159">
        <v>183335.19</v>
      </c>
      <c r="D159" s="152">
        <v>103925.2974</v>
      </c>
      <c r="E159" s="152">
        <v>107800.867</v>
      </c>
    </row>
    <row r="160">
      <c r="A160" s="156">
        <v>1.5626448E9</v>
      </c>
      <c r="B160" s="156">
        <v>170155.998</v>
      </c>
      <c r="C160" s="159">
        <v>181716.35</v>
      </c>
      <c r="D160" s="152">
        <v>103941.5581</v>
      </c>
      <c r="E160" s="152">
        <v>107162.3624</v>
      </c>
    </row>
    <row r="161">
      <c r="A161" s="152">
        <v>1.5627312E9</v>
      </c>
      <c r="B161" s="152">
        <v>173214.438</v>
      </c>
      <c r="C161" s="160">
        <v>182679.79</v>
      </c>
      <c r="D161" s="152">
        <v>104033.2125</v>
      </c>
      <c r="E161" s="152">
        <v>107253.3624</v>
      </c>
    </row>
    <row r="162">
      <c r="A162" s="156">
        <v>1.5628176E9</v>
      </c>
      <c r="B162" s="156">
        <v>173711.278</v>
      </c>
      <c r="C162" s="159">
        <v>184594.57</v>
      </c>
      <c r="D162" s="152">
        <v>104135.7145</v>
      </c>
      <c r="E162" s="152">
        <v>107497.7424</v>
      </c>
    </row>
    <row r="163">
      <c r="A163" s="152">
        <v>1.562904E9</v>
      </c>
      <c r="B163" s="152">
        <v>173548.968</v>
      </c>
      <c r="C163" s="160">
        <v>184116.53</v>
      </c>
      <c r="D163" s="152">
        <v>103500.4342</v>
      </c>
      <c r="E163" s="152">
        <v>107600.0624</v>
      </c>
    </row>
    <row r="164">
      <c r="A164" s="156">
        <v>1.5629904E9</v>
      </c>
      <c r="B164" s="156">
        <v>173487.088</v>
      </c>
      <c r="C164" s="159">
        <v>184116.53</v>
      </c>
      <c r="D164" s="152">
        <v>103435.5771</v>
      </c>
      <c r="E164" s="152">
        <v>107608.6333</v>
      </c>
    </row>
    <row r="165">
      <c r="A165" s="152">
        <v>1.5631992E9</v>
      </c>
      <c r="B165" s="152">
        <v>173487.088</v>
      </c>
      <c r="C165" s="160">
        <v>185542.99</v>
      </c>
      <c r="D165" s="152">
        <v>103528.1615</v>
      </c>
      <c r="E165" s="152">
        <v>107608.6333</v>
      </c>
    </row>
    <row r="166">
      <c r="A166" s="152">
        <v>1.5632496E9</v>
      </c>
      <c r="B166" s="152">
        <v>173968.848</v>
      </c>
      <c r="C166" s="160">
        <v>186371.05</v>
      </c>
      <c r="D166" s="152">
        <v>103570.038</v>
      </c>
      <c r="E166" s="152">
        <v>107889.6855</v>
      </c>
    </row>
    <row r="167">
      <c r="A167" s="156">
        <v>1.563336E9</v>
      </c>
      <c r="B167" s="156">
        <v>174373.1012</v>
      </c>
      <c r="C167" s="159">
        <v>185052.79</v>
      </c>
      <c r="D167" s="152">
        <v>103449.8475</v>
      </c>
      <c r="E167" s="152">
        <v>107449.1555</v>
      </c>
    </row>
    <row r="168">
      <c r="A168" s="152">
        <v>1.5634224E9</v>
      </c>
      <c r="B168" s="152">
        <v>175716.4753</v>
      </c>
      <c r="C168" s="160">
        <v>184080.87</v>
      </c>
      <c r="D168" s="152">
        <v>104065.5181</v>
      </c>
      <c r="E168" s="152">
        <v>106527.4204</v>
      </c>
    </row>
    <row r="169">
      <c r="A169" s="156">
        <v>1.5635088E9</v>
      </c>
      <c r="B169" s="156">
        <v>174458.5601</v>
      </c>
      <c r="C169" s="159">
        <v>184573.63</v>
      </c>
      <c r="D169" s="152">
        <v>104285.8203</v>
      </c>
      <c r="E169" s="152">
        <v>106292.9573</v>
      </c>
    </row>
    <row r="170">
      <c r="A170" s="152">
        <v>1.5635952E9</v>
      </c>
      <c r="B170" s="152">
        <v>174760.151</v>
      </c>
      <c r="C170" s="160">
        <v>184573.63</v>
      </c>
      <c r="D170" s="152">
        <v>104058.4762</v>
      </c>
      <c r="E170" s="152">
        <v>106173.0741</v>
      </c>
    </row>
    <row r="171">
      <c r="A171" s="156">
        <v>1.563804E9</v>
      </c>
      <c r="B171" s="156">
        <v>174760.151</v>
      </c>
      <c r="C171" s="159">
        <v>182736.61</v>
      </c>
      <c r="D171" s="152">
        <v>104177.5035</v>
      </c>
      <c r="E171" s="152">
        <v>106173.0741</v>
      </c>
    </row>
    <row r="172">
      <c r="A172" s="156">
        <v>1.5638544E9</v>
      </c>
      <c r="B172" s="156">
        <v>178390.7639</v>
      </c>
      <c r="C172" s="159">
        <v>184413.93</v>
      </c>
      <c r="D172" s="152">
        <v>104121.2054</v>
      </c>
      <c r="E172" s="152">
        <v>107115.2248</v>
      </c>
    </row>
    <row r="173">
      <c r="A173" s="152">
        <v>1.5639408E9</v>
      </c>
      <c r="B173" s="152">
        <v>177272.7985</v>
      </c>
      <c r="C173" s="160">
        <v>185923.83</v>
      </c>
      <c r="D173" s="152">
        <v>103853.2517</v>
      </c>
      <c r="E173" s="152">
        <v>108252.6986</v>
      </c>
    </row>
    <row r="174">
      <c r="A174" s="156">
        <v>1.5640272E9</v>
      </c>
      <c r="B174" s="156">
        <v>178719.3955</v>
      </c>
      <c r="C174" s="159">
        <v>187727.47</v>
      </c>
      <c r="D174" s="152">
        <v>104103.2514</v>
      </c>
      <c r="E174" s="152">
        <v>108558.3312</v>
      </c>
    </row>
    <row r="175">
      <c r="A175" s="152">
        <v>1.5641136E9</v>
      </c>
      <c r="B175" s="152">
        <v>182230.4848</v>
      </c>
      <c r="C175" s="160">
        <v>185443.13</v>
      </c>
      <c r="D175" s="152">
        <v>103982.8799</v>
      </c>
      <c r="E175" s="152">
        <v>108318.1913</v>
      </c>
    </row>
    <row r="176">
      <c r="A176" s="156">
        <v>1.5642E9</v>
      </c>
      <c r="B176" s="156">
        <v>185578.805</v>
      </c>
      <c r="C176" s="159">
        <v>185443.13</v>
      </c>
      <c r="D176" s="152">
        <v>104072.4876</v>
      </c>
      <c r="E176" s="152">
        <v>108631.1009</v>
      </c>
    </row>
    <row r="177">
      <c r="A177" s="152">
        <v>1.5644088E9</v>
      </c>
      <c r="B177" s="152">
        <v>185578.805</v>
      </c>
      <c r="C177" s="160">
        <v>187910.09</v>
      </c>
      <c r="D177" s="152">
        <v>104191.0219</v>
      </c>
      <c r="E177" s="152">
        <v>108631.1009</v>
      </c>
    </row>
    <row r="178">
      <c r="A178" s="152">
        <v>1.5644592E9</v>
      </c>
      <c r="B178" s="152">
        <v>178241.8947</v>
      </c>
      <c r="C178" s="160">
        <v>187156.31</v>
      </c>
      <c r="D178" s="152">
        <v>104209.2613</v>
      </c>
      <c r="E178" s="152">
        <v>108449.1767</v>
      </c>
    </row>
    <row r="179">
      <c r="A179" s="156">
        <v>1.5645456E9</v>
      </c>
      <c r="B179" s="156">
        <v>171222.2731</v>
      </c>
      <c r="C179" s="159">
        <v>186279.55</v>
      </c>
      <c r="D179" s="152">
        <v>104354.8267</v>
      </c>
      <c r="E179" s="152">
        <v>108794.9745</v>
      </c>
    </row>
    <row r="180">
      <c r="A180" s="152">
        <v>1.564632E9</v>
      </c>
      <c r="B180" s="152">
        <v>173468.1432</v>
      </c>
      <c r="C180" s="160">
        <v>183329.17</v>
      </c>
      <c r="D180" s="152">
        <v>104624.9418</v>
      </c>
      <c r="E180" s="152">
        <v>108627.2982</v>
      </c>
    </row>
    <row r="181">
      <c r="A181" s="156">
        <v>1.5647184E9</v>
      </c>
      <c r="B181" s="156">
        <v>174221.2145</v>
      </c>
      <c r="C181" s="159">
        <v>183361.69</v>
      </c>
      <c r="D181" s="152">
        <v>105742.362</v>
      </c>
      <c r="E181" s="152">
        <v>107761.339</v>
      </c>
    </row>
    <row r="182">
      <c r="A182" s="152">
        <v>1.5648048E9</v>
      </c>
      <c r="B182" s="152">
        <v>173783.5111</v>
      </c>
      <c r="C182" s="160">
        <v>183361.69</v>
      </c>
      <c r="D182" s="152">
        <v>105896.2145</v>
      </c>
      <c r="E182" s="152">
        <v>107681.2924</v>
      </c>
    </row>
    <row r="183">
      <c r="A183" s="156">
        <v>1.5650136E9</v>
      </c>
      <c r="B183" s="156">
        <v>173783.5111</v>
      </c>
      <c r="C183" s="159">
        <v>183157.55</v>
      </c>
      <c r="D183" s="152">
        <v>106823.828</v>
      </c>
      <c r="E183" s="152">
        <v>107681.2924</v>
      </c>
    </row>
    <row r="184">
      <c r="A184" s="156">
        <v>1.565064E9</v>
      </c>
      <c r="B184" s="156">
        <v>174955.1154</v>
      </c>
      <c r="C184" s="159">
        <v>181564.67</v>
      </c>
      <c r="D184" s="152">
        <v>107113.9526</v>
      </c>
      <c r="E184" s="152">
        <v>106697.5666</v>
      </c>
    </row>
    <row r="185">
      <c r="A185" s="152">
        <v>1.5651504E9</v>
      </c>
      <c r="B185" s="152">
        <v>175749.2011</v>
      </c>
      <c r="C185" s="160">
        <v>182942.65</v>
      </c>
      <c r="D185" s="152">
        <v>107221.9544</v>
      </c>
      <c r="E185" s="152">
        <v>107793.9605</v>
      </c>
    </row>
    <row r="186">
      <c r="A186" s="156">
        <v>1.5652368E9</v>
      </c>
      <c r="B186" s="156">
        <v>176228.2015</v>
      </c>
      <c r="C186" s="159">
        <v>183002.29</v>
      </c>
      <c r="D186" s="152">
        <v>107578.3966</v>
      </c>
      <c r="E186" s="152">
        <v>105603.6745</v>
      </c>
    </row>
    <row r="187">
      <c r="A187" s="152">
        <v>1.5653232E9</v>
      </c>
      <c r="B187" s="152">
        <v>176499.8781</v>
      </c>
      <c r="C187" s="160">
        <v>184573.19</v>
      </c>
      <c r="D187" s="152">
        <v>107412.4966</v>
      </c>
      <c r="E187" s="152">
        <v>105603.6745</v>
      </c>
    </row>
    <row r="188">
      <c r="A188" s="156">
        <v>1.5654096E9</v>
      </c>
      <c r="B188" s="156">
        <v>176295.9494</v>
      </c>
      <c r="C188" s="159">
        <v>184573.19</v>
      </c>
      <c r="D188" s="152">
        <v>107329.8506</v>
      </c>
      <c r="E188" s="152">
        <v>105603.6745</v>
      </c>
    </row>
    <row r="189">
      <c r="A189" s="152">
        <v>1.5656184E9</v>
      </c>
      <c r="B189" s="152">
        <v>176295.9494</v>
      </c>
      <c r="C189" s="160">
        <v>183964.63</v>
      </c>
      <c r="D189" s="152">
        <v>107329.8506</v>
      </c>
      <c r="E189" s="152">
        <v>105603.6745</v>
      </c>
    </row>
    <row r="190">
      <c r="A190" s="152">
        <v>1.5656688E9</v>
      </c>
      <c r="B190" s="152">
        <v>176122.9495</v>
      </c>
      <c r="C190" s="160">
        <v>183924.23</v>
      </c>
      <c r="D190" s="152">
        <v>108321.0649</v>
      </c>
      <c r="E190" s="152">
        <v>105603.6745</v>
      </c>
    </row>
    <row r="191">
      <c r="A191" s="156">
        <v>1.5657552E9</v>
      </c>
      <c r="B191" s="156">
        <v>175360.5356</v>
      </c>
      <c r="C191" s="159">
        <v>184942.15</v>
      </c>
      <c r="D191" s="152">
        <v>107872.0419</v>
      </c>
      <c r="E191" s="152">
        <v>105603.6745</v>
      </c>
    </row>
    <row r="192">
      <c r="A192" s="152">
        <v>1.5658416E9</v>
      </c>
      <c r="B192" s="152">
        <v>176054.3442</v>
      </c>
      <c r="C192" s="160">
        <v>183645.27</v>
      </c>
      <c r="D192" s="152">
        <v>109243.082</v>
      </c>
      <c r="E192" s="152">
        <v>105603.6745</v>
      </c>
    </row>
    <row r="193">
      <c r="A193" s="156">
        <v>1.565928E9</v>
      </c>
      <c r="B193" s="156">
        <v>176562.5718</v>
      </c>
      <c r="C193" s="159">
        <v>184331.01</v>
      </c>
      <c r="D193" s="152">
        <v>109606.2868</v>
      </c>
      <c r="E193" s="152">
        <v>105603.6745</v>
      </c>
    </row>
    <row r="194">
      <c r="A194" s="152">
        <v>1.5660144E9</v>
      </c>
      <c r="B194" s="152">
        <v>177514.0621</v>
      </c>
      <c r="C194" s="160">
        <v>184331.01</v>
      </c>
      <c r="D194" s="152">
        <v>109027.3497</v>
      </c>
      <c r="E194" s="152">
        <v>106777.6427</v>
      </c>
    </row>
    <row r="195">
      <c r="A195" s="156">
        <v>1.5662232E9</v>
      </c>
      <c r="B195" s="156">
        <v>177514.0621</v>
      </c>
      <c r="C195" s="159">
        <v>185075.05</v>
      </c>
      <c r="D195" s="152">
        <v>108222.1742</v>
      </c>
      <c r="E195" s="152">
        <v>106777.6427</v>
      </c>
    </row>
    <row r="196">
      <c r="A196" s="156">
        <v>1.5662736E9</v>
      </c>
      <c r="B196" s="156">
        <v>177246.6536</v>
      </c>
      <c r="C196" s="159">
        <v>185355.63</v>
      </c>
      <c r="D196" s="152">
        <v>108268.4841</v>
      </c>
      <c r="E196" s="152">
        <v>108758.2396</v>
      </c>
    </row>
    <row r="197">
      <c r="A197" s="152">
        <v>1.56636E9</v>
      </c>
      <c r="B197" s="152">
        <v>179991.1721</v>
      </c>
      <c r="C197" s="160">
        <v>185218.73</v>
      </c>
      <c r="D197" s="152">
        <v>108771.4738</v>
      </c>
      <c r="E197" s="152">
        <v>108091.9824</v>
      </c>
    </row>
    <row r="198">
      <c r="A198" s="156">
        <v>1.5664464E9</v>
      </c>
      <c r="B198" s="156">
        <v>179146.5722</v>
      </c>
      <c r="C198" s="159">
        <v>185544.11</v>
      </c>
      <c r="D198" s="152">
        <v>108367.1362</v>
      </c>
      <c r="E198" s="152">
        <v>108091.9824</v>
      </c>
    </row>
    <row r="199">
      <c r="A199" s="152">
        <v>1.5665328E9</v>
      </c>
      <c r="B199" s="152">
        <v>180059.603</v>
      </c>
      <c r="C199" s="160">
        <v>185230.61</v>
      </c>
      <c r="D199" s="152">
        <v>108100.2587</v>
      </c>
      <c r="E199" s="152">
        <v>108091.9824</v>
      </c>
    </row>
    <row r="200">
      <c r="A200" s="156">
        <v>1.5666192E9</v>
      </c>
      <c r="B200" s="156">
        <v>177685.9053</v>
      </c>
      <c r="C200" s="159">
        <v>185230.61</v>
      </c>
      <c r="D200" s="152">
        <v>109312.52</v>
      </c>
      <c r="E200" s="152">
        <v>108091.9824</v>
      </c>
    </row>
    <row r="201">
      <c r="A201" s="152">
        <v>1.566828E9</v>
      </c>
      <c r="B201" s="152">
        <v>177685.9053</v>
      </c>
      <c r="C201" s="160">
        <v>183975.71</v>
      </c>
      <c r="D201" s="152">
        <v>109312.52</v>
      </c>
      <c r="E201" s="152">
        <v>108091.9824</v>
      </c>
    </row>
    <row r="202">
      <c r="A202" s="152">
        <v>1.5668784E9</v>
      </c>
      <c r="B202" s="152">
        <v>179431.4732</v>
      </c>
      <c r="C202" s="160">
        <v>184622.83</v>
      </c>
      <c r="D202" s="152">
        <v>109095.2549</v>
      </c>
      <c r="E202" s="152">
        <v>108091.9824</v>
      </c>
    </row>
    <row r="203">
      <c r="A203" s="156">
        <v>1.5669648E9</v>
      </c>
      <c r="B203" s="156">
        <v>179932.9732</v>
      </c>
      <c r="C203" s="159">
        <v>185003.25</v>
      </c>
      <c r="D203" s="152">
        <v>109756.325</v>
      </c>
      <c r="E203" s="152">
        <v>107459.6291</v>
      </c>
    </row>
    <row r="204">
      <c r="A204" s="152">
        <v>1.5670512E9</v>
      </c>
      <c r="B204" s="152">
        <v>183015.0032</v>
      </c>
      <c r="C204" s="160">
        <v>185589.87</v>
      </c>
      <c r="D204" s="152">
        <v>109553.0071</v>
      </c>
      <c r="E204" s="152">
        <v>107653.8499</v>
      </c>
    </row>
    <row r="205">
      <c r="A205" s="156">
        <v>1.5671376E9</v>
      </c>
      <c r="B205" s="156">
        <v>182608.4732</v>
      </c>
      <c r="C205" s="159">
        <v>186387.53</v>
      </c>
      <c r="D205" s="152">
        <v>109081.2016</v>
      </c>
      <c r="E205" s="152">
        <v>108009.4354</v>
      </c>
    </row>
    <row r="206">
      <c r="A206" s="152">
        <v>1.567224E9</v>
      </c>
      <c r="B206" s="152">
        <v>181334.4432</v>
      </c>
      <c r="C206" s="160">
        <v>186387.53</v>
      </c>
      <c r="D206" s="152">
        <v>109101.7415</v>
      </c>
      <c r="E206" s="152">
        <v>108026.9483</v>
      </c>
    </row>
    <row r="207">
      <c r="A207" s="156">
        <v>1.5675192E9</v>
      </c>
      <c r="B207" s="156">
        <v>181334.4432</v>
      </c>
      <c r="C207" s="159">
        <v>186444.07</v>
      </c>
      <c r="D207" s="152">
        <v>109101.7415</v>
      </c>
      <c r="E207" s="152">
        <v>108026.9483</v>
      </c>
    </row>
    <row r="208">
      <c r="A208" s="156">
        <v>1.5675696E9</v>
      </c>
      <c r="B208" s="156">
        <v>180162.1232</v>
      </c>
      <c r="C208" s="160">
        <v>184227.94</v>
      </c>
      <c r="D208" s="152">
        <v>109708.4471</v>
      </c>
      <c r="E208" s="152">
        <v>105929.9495</v>
      </c>
    </row>
    <row r="209">
      <c r="A209" s="152">
        <v>1.567656E9</v>
      </c>
      <c r="B209" s="152">
        <v>182002.0632</v>
      </c>
      <c r="C209" s="159">
        <v>187686.78</v>
      </c>
      <c r="D209" s="152">
        <v>109055.054</v>
      </c>
      <c r="E209" s="152">
        <v>106643.3234</v>
      </c>
    </row>
    <row r="210">
      <c r="A210" s="156">
        <v>1.5677424E9</v>
      </c>
      <c r="B210" s="156">
        <v>182381.8632</v>
      </c>
      <c r="C210" s="160">
        <v>192016.74</v>
      </c>
      <c r="D210" s="152">
        <v>111108.513</v>
      </c>
      <c r="E210" s="152">
        <v>108082.622</v>
      </c>
    </row>
    <row r="211">
      <c r="A211" s="152">
        <v>1.5678288E9</v>
      </c>
      <c r="B211" s="152">
        <v>179625.4132</v>
      </c>
      <c r="C211" s="159">
        <v>192016.74</v>
      </c>
      <c r="D211" s="152">
        <v>110471.7317</v>
      </c>
      <c r="E211" s="152">
        <v>107319.4917</v>
      </c>
    </row>
    <row r="212">
      <c r="A212" s="156">
        <v>1.5680376E9</v>
      </c>
      <c r="B212" s="156">
        <v>179625.4132</v>
      </c>
      <c r="C212" s="160">
        <v>191893.08</v>
      </c>
      <c r="D212" s="152">
        <v>110791.5746</v>
      </c>
      <c r="E212" s="152">
        <v>107319.4917</v>
      </c>
    </row>
    <row r="213">
      <c r="A213" s="156">
        <v>1.568088E9</v>
      </c>
      <c r="B213" s="156">
        <v>178711.8332</v>
      </c>
      <c r="C213" s="160">
        <v>191545.18</v>
      </c>
      <c r="D213" s="152">
        <v>110174.4277</v>
      </c>
      <c r="E213" s="152">
        <v>109824.8737</v>
      </c>
    </row>
    <row r="214">
      <c r="A214" s="152">
        <v>1.5681744E9</v>
      </c>
      <c r="B214" s="152">
        <v>177418.1132</v>
      </c>
      <c r="C214" s="159">
        <v>190994.44</v>
      </c>
      <c r="D214" s="152">
        <v>109943.8149</v>
      </c>
      <c r="E214" s="152">
        <v>109824.8737</v>
      </c>
    </row>
    <row r="215">
      <c r="A215" s="156">
        <v>1.5682608E9</v>
      </c>
      <c r="B215" s="156">
        <v>178849.3582</v>
      </c>
      <c r="C215" s="160">
        <v>193282.6</v>
      </c>
      <c r="D215" s="152">
        <v>111148.313</v>
      </c>
      <c r="E215" s="152">
        <v>109824.8737</v>
      </c>
    </row>
    <row r="216">
      <c r="A216" s="152">
        <v>1.5683472E9</v>
      </c>
      <c r="B216" s="152">
        <v>179281.3482</v>
      </c>
      <c r="C216" s="159">
        <v>194329.48</v>
      </c>
      <c r="D216" s="152">
        <v>111545.5939</v>
      </c>
      <c r="E216" s="152">
        <v>109910.161</v>
      </c>
    </row>
    <row r="217">
      <c r="A217" s="156">
        <v>1.5684336E9</v>
      </c>
      <c r="B217" s="156">
        <v>180622.6082</v>
      </c>
      <c r="C217" s="160">
        <v>194329.48</v>
      </c>
      <c r="D217" s="152">
        <v>111461.3511</v>
      </c>
      <c r="E217" s="152">
        <v>109791.5767</v>
      </c>
    </row>
    <row r="218">
      <c r="A218" s="152">
        <v>1.5686424E9</v>
      </c>
      <c r="B218" s="152">
        <v>180622.6082</v>
      </c>
      <c r="C218" s="159">
        <v>193609.16</v>
      </c>
      <c r="D218" s="152">
        <v>110998.8014</v>
      </c>
      <c r="E218" s="152">
        <v>109791.5767</v>
      </c>
    </row>
    <row r="219">
      <c r="A219" s="152">
        <v>1.5686928E9</v>
      </c>
      <c r="B219" s="152">
        <v>181223.6782</v>
      </c>
      <c r="C219" s="159">
        <v>192533.02</v>
      </c>
      <c r="D219" s="152">
        <v>110792.8286</v>
      </c>
      <c r="E219" s="152">
        <v>109204.8167</v>
      </c>
    </row>
    <row r="220">
      <c r="A220" s="156">
        <v>1.5687792E9</v>
      </c>
      <c r="B220" s="156">
        <v>183566.3574</v>
      </c>
      <c r="C220" s="160">
        <v>193622.7</v>
      </c>
      <c r="D220" s="152">
        <v>111330.3614</v>
      </c>
      <c r="E220" s="152">
        <v>110514.0307</v>
      </c>
    </row>
    <row r="221">
      <c r="A221" s="152">
        <v>1.5688656E9</v>
      </c>
      <c r="B221" s="152">
        <v>182517.3761</v>
      </c>
      <c r="C221" s="159">
        <v>193592.42</v>
      </c>
      <c r="D221" s="152">
        <v>111339.8582</v>
      </c>
      <c r="E221" s="152">
        <v>110624.4851</v>
      </c>
    </row>
    <row r="222">
      <c r="A222" s="156">
        <v>1.568952E9</v>
      </c>
      <c r="B222" s="156">
        <v>181255.3353</v>
      </c>
      <c r="C222" s="160">
        <v>194258.5</v>
      </c>
      <c r="D222" s="152">
        <v>111300.5989</v>
      </c>
      <c r="E222" s="152">
        <v>110173.3142</v>
      </c>
    </row>
    <row r="223">
      <c r="A223" s="152">
        <v>1.5690384E9</v>
      </c>
      <c r="B223" s="152">
        <v>183028.58</v>
      </c>
      <c r="C223" s="159">
        <v>194258.5</v>
      </c>
      <c r="D223" s="152">
        <v>110474.0535</v>
      </c>
      <c r="E223" s="152">
        <v>110380.9109</v>
      </c>
    </row>
    <row r="224">
      <c r="A224" s="156">
        <v>1.5692472E9</v>
      </c>
      <c r="B224" s="156">
        <v>183028.58</v>
      </c>
      <c r="C224" s="160">
        <v>191918.02</v>
      </c>
      <c r="D224" s="152">
        <v>111182.0512</v>
      </c>
      <c r="E224" s="152">
        <v>110380.9109</v>
      </c>
    </row>
    <row r="225">
      <c r="A225" s="156">
        <v>1.5692976E9</v>
      </c>
      <c r="B225" s="156">
        <v>180839.7881</v>
      </c>
      <c r="C225" s="159">
        <v>191609.28</v>
      </c>
      <c r="D225" s="152">
        <v>111022.5091</v>
      </c>
      <c r="E225" s="152">
        <v>110742.2209</v>
      </c>
    </row>
    <row r="226">
      <c r="A226" s="152">
        <v>1.569384E9</v>
      </c>
      <c r="B226" s="152">
        <v>176504.6349</v>
      </c>
      <c r="C226" s="160">
        <v>188547.16</v>
      </c>
      <c r="D226" s="152">
        <v>109901.6449</v>
      </c>
      <c r="E226" s="152">
        <v>107271.671</v>
      </c>
    </row>
    <row r="227">
      <c r="A227" s="156">
        <v>1.5694704E9</v>
      </c>
      <c r="B227" s="156">
        <v>177155.7192</v>
      </c>
      <c r="C227" s="159">
        <v>191048.14</v>
      </c>
      <c r="D227" s="152">
        <v>110736.4451</v>
      </c>
      <c r="E227" s="152">
        <v>108801.1295</v>
      </c>
    </row>
    <row r="228">
      <c r="A228" s="152">
        <v>1.5695568E9</v>
      </c>
      <c r="B228" s="152">
        <v>176719.004</v>
      </c>
      <c r="C228" s="160">
        <v>190208.1</v>
      </c>
      <c r="D228" s="152">
        <v>110607.1335</v>
      </c>
      <c r="E228" s="152">
        <v>107308.7256</v>
      </c>
    </row>
    <row r="229">
      <c r="A229" s="156">
        <v>1.5696432E9</v>
      </c>
      <c r="B229" s="156">
        <v>172548.6679</v>
      </c>
      <c r="C229" s="159">
        <v>190208.1</v>
      </c>
      <c r="D229" s="152">
        <v>110595.7035</v>
      </c>
      <c r="E229" s="152">
        <v>107441.2926</v>
      </c>
    </row>
    <row r="230">
      <c r="A230" s="152">
        <v>1.569852E9</v>
      </c>
      <c r="B230" s="152">
        <v>172548.6679</v>
      </c>
      <c r="C230" s="160">
        <v>187514.1</v>
      </c>
      <c r="D230" s="152">
        <v>110357.7956</v>
      </c>
      <c r="E230" s="152">
        <v>107441.2926</v>
      </c>
    </row>
    <row r="231">
      <c r="A231" s="152">
        <v>1.5699024E9</v>
      </c>
      <c r="B231" s="152">
        <v>174132.8617</v>
      </c>
      <c r="C231" s="160">
        <v>189596.08</v>
      </c>
      <c r="D231" s="152">
        <v>110306.1219</v>
      </c>
      <c r="E231" s="152">
        <v>107745.5426</v>
      </c>
    </row>
    <row r="232">
      <c r="A232" s="156">
        <v>1.5699888E9</v>
      </c>
      <c r="B232" s="156">
        <v>175939.8892</v>
      </c>
      <c r="C232" s="159">
        <v>188090.73</v>
      </c>
      <c r="D232" s="152">
        <v>110731.8095</v>
      </c>
      <c r="E232" s="152">
        <v>107210.4486</v>
      </c>
    </row>
    <row r="233">
      <c r="A233" s="152">
        <v>1.5700752E9</v>
      </c>
      <c r="B233" s="152">
        <v>177092.6061</v>
      </c>
      <c r="C233" s="160">
        <v>184948.01</v>
      </c>
      <c r="D233" s="152">
        <v>111470.3861</v>
      </c>
      <c r="E233" s="152">
        <v>106492.9418</v>
      </c>
    </row>
    <row r="234">
      <c r="A234" s="156">
        <v>1.5701616E9</v>
      </c>
      <c r="B234" s="156">
        <v>180621.402</v>
      </c>
      <c r="C234" s="159">
        <v>186919.53</v>
      </c>
      <c r="D234" s="152">
        <v>111689.4454</v>
      </c>
      <c r="E234" s="152">
        <v>106492.9418</v>
      </c>
    </row>
    <row r="235">
      <c r="A235" s="152">
        <v>1.570248E9</v>
      </c>
      <c r="B235" s="152">
        <v>180154.9155</v>
      </c>
      <c r="C235" s="160">
        <v>186919.53</v>
      </c>
      <c r="D235" s="152">
        <v>111525.3295</v>
      </c>
      <c r="E235" s="152">
        <v>106492.9418</v>
      </c>
    </row>
    <row r="236">
      <c r="A236" s="156">
        <v>1.5704568E9</v>
      </c>
      <c r="B236" s="156">
        <v>180154.9155</v>
      </c>
      <c r="C236" s="159">
        <v>189593.77</v>
      </c>
      <c r="D236" s="152">
        <v>111422.5329</v>
      </c>
      <c r="E236" s="152">
        <v>106492.9418</v>
      </c>
    </row>
    <row r="237">
      <c r="A237" s="156">
        <v>1.5705072E9</v>
      </c>
      <c r="B237" s="156">
        <v>183037.4118</v>
      </c>
      <c r="C237" s="159">
        <v>189037.45</v>
      </c>
      <c r="D237" s="152">
        <v>111260.1058</v>
      </c>
      <c r="E237" s="152">
        <v>106352.3066</v>
      </c>
    </row>
    <row r="238">
      <c r="A238" s="152">
        <v>1.5705936E9</v>
      </c>
      <c r="B238" s="152">
        <v>182955.7592</v>
      </c>
      <c r="C238" s="160">
        <v>186285.13</v>
      </c>
      <c r="D238" s="152">
        <v>111804.9757</v>
      </c>
      <c r="E238" s="152">
        <v>104861.0699</v>
      </c>
    </row>
    <row r="239">
      <c r="A239" s="156">
        <v>1.57068E9</v>
      </c>
      <c r="B239" s="156">
        <v>184448.3573</v>
      </c>
      <c r="C239" s="159">
        <v>188051.69</v>
      </c>
      <c r="D239" s="152">
        <v>111534.0832</v>
      </c>
      <c r="E239" s="152">
        <v>104861.0699</v>
      </c>
    </row>
    <row r="240">
      <c r="A240" s="152">
        <v>1.5707664E9</v>
      </c>
      <c r="B240" s="152">
        <v>183084.6542</v>
      </c>
      <c r="C240" s="160">
        <v>189466.89</v>
      </c>
      <c r="D240" s="152">
        <v>110741.187</v>
      </c>
      <c r="E240" s="152">
        <v>104861.0699</v>
      </c>
    </row>
    <row r="241">
      <c r="A241" s="156">
        <v>1.5708528E9</v>
      </c>
      <c r="B241" s="156">
        <v>181686.7593</v>
      </c>
      <c r="C241" s="159">
        <v>189466.89</v>
      </c>
      <c r="D241" s="152">
        <v>109992.5513</v>
      </c>
      <c r="E241" s="152">
        <v>104861.0699</v>
      </c>
    </row>
    <row r="242">
      <c r="A242" s="152">
        <v>1.5710616E9</v>
      </c>
      <c r="B242" s="152">
        <v>181686.7593</v>
      </c>
      <c r="C242" s="160">
        <v>191838.57</v>
      </c>
      <c r="D242" s="152">
        <v>110231.4877</v>
      </c>
      <c r="E242" s="152">
        <v>104861.0699</v>
      </c>
    </row>
    <row r="243">
      <c r="A243" s="152">
        <v>1.571112E9</v>
      </c>
      <c r="B243" s="152">
        <v>181732.3248</v>
      </c>
      <c r="C243" s="160">
        <v>191819.05</v>
      </c>
      <c r="D243" s="152">
        <v>110326.5588</v>
      </c>
      <c r="E243" s="152">
        <v>105491.4264</v>
      </c>
    </row>
    <row r="244">
      <c r="A244" s="156">
        <v>1.5711984E9</v>
      </c>
      <c r="B244" s="156">
        <v>180126.4537</v>
      </c>
      <c r="C244" s="159">
        <v>194190.73</v>
      </c>
      <c r="D244" s="152">
        <v>109641.2817</v>
      </c>
      <c r="E244" s="152">
        <v>107255.8734</v>
      </c>
    </row>
    <row r="245">
      <c r="A245" s="152">
        <v>1.5712848E9</v>
      </c>
      <c r="B245" s="152">
        <v>177471.5322</v>
      </c>
      <c r="C245" s="160">
        <v>193722.25</v>
      </c>
      <c r="D245" s="152">
        <v>109757.423</v>
      </c>
      <c r="E245" s="152">
        <v>107714.4426</v>
      </c>
    </row>
    <row r="246">
      <c r="A246" s="156">
        <v>1.5713712E9</v>
      </c>
      <c r="B246" s="156">
        <v>176508.278</v>
      </c>
      <c r="C246" s="159">
        <v>194220.01</v>
      </c>
      <c r="D246" s="152">
        <v>109641.3225</v>
      </c>
      <c r="E246" s="152">
        <v>108023.9711</v>
      </c>
    </row>
    <row r="247">
      <c r="A247" s="152">
        <v>1.5714576E9</v>
      </c>
      <c r="B247" s="152">
        <v>171618.3169</v>
      </c>
      <c r="C247" s="160">
        <v>194220.01</v>
      </c>
      <c r="D247" s="152">
        <v>109758.5129</v>
      </c>
      <c r="E247" s="152">
        <v>108183.4332</v>
      </c>
    </row>
    <row r="248">
      <c r="A248" s="156">
        <v>1.5716664E9</v>
      </c>
      <c r="B248" s="156">
        <v>171618.3169</v>
      </c>
      <c r="C248" s="159">
        <v>192404.65</v>
      </c>
      <c r="D248" s="152">
        <v>109649.2958</v>
      </c>
      <c r="E248" s="152">
        <v>108183.4332</v>
      </c>
    </row>
    <row r="249">
      <c r="A249" s="156">
        <v>1.5717168E9</v>
      </c>
      <c r="B249" s="156">
        <v>172196.4214</v>
      </c>
      <c r="C249" s="159">
        <v>194063.85</v>
      </c>
      <c r="D249" s="152">
        <v>109443.1337</v>
      </c>
      <c r="E249" s="152">
        <v>109888.3274</v>
      </c>
    </row>
    <row r="250">
      <c r="A250" s="152">
        <v>1.5718032E9</v>
      </c>
      <c r="B250" s="152">
        <v>170599.1544</v>
      </c>
      <c r="C250" s="160">
        <v>192560.81</v>
      </c>
      <c r="D250" s="152">
        <v>109718.581</v>
      </c>
      <c r="E250" s="152">
        <v>110169.6969</v>
      </c>
    </row>
    <row r="251">
      <c r="A251" s="156">
        <v>1.5718896E9</v>
      </c>
      <c r="B251" s="156">
        <v>167825.511</v>
      </c>
      <c r="C251" s="159">
        <v>192921.93</v>
      </c>
      <c r="D251" s="152">
        <v>109755.4413</v>
      </c>
      <c r="E251" s="152">
        <v>110268.7035</v>
      </c>
    </row>
    <row r="252">
      <c r="A252" s="152">
        <v>1.571976E9</v>
      </c>
      <c r="B252" s="152">
        <v>170386.4003</v>
      </c>
      <c r="C252" s="160">
        <v>194747.05</v>
      </c>
      <c r="D252" s="152">
        <v>109961.8581</v>
      </c>
      <c r="E252" s="152">
        <v>110241.7017</v>
      </c>
    </row>
    <row r="253">
      <c r="A253" s="156">
        <v>1.5720624E9</v>
      </c>
      <c r="B253" s="156">
        <v>171405.0231</v>
      </c>
      <c r="C253" s="159">
        <v>194747.05</v>
      </c>
      <c r="D253" s="152">
        <v>109801.3735</v>
      </c>
      <c r="E253" s="152">
        <v>110615.7135</v>
      </c>
    </row>
    <row r="254">
      <c r="A254" s="152">
        <v>1.5722712E9</v>
      </c>
      <c r="B254" s="152">
        <v>171405.0231</v>
      </c>
      <c r="C254" s="160">
        <v>196259.85</v>
      </c>
      <c r="D254" s="152">
        <v>109229.5312</v>
      </c>
      <c r="E254" s="152">
        <v>110615.7135</v>
      </c>
    </row>
    <row r="255">
      <c r="A255" s="152">
        <v>1.5723216E9</v>
      </c>
      <c r="B255" s="152">
        <v>168654.9904</v>
      </c>
      <c r="C255" s="160">
        <v>198143.53</v>
      </c>
      <c r="D255" s="152">
        <v>109287.6257</v>
      </c>
      <c r="E255" s="152">
        <v>112409.3082</v>
      </c>
    </row>
    <row r="256">
      <c r="A256" s="156">
        <v>1.572408E9</v>
      </c>
      <c r="B256" s="156">
        <v>166694.0469</v>
      </c>
      <c r="C256" s="159">
        <v>196650.25</v>
      </c>
      <c r="D256" s="152">
        <v>109229.7484</v>
      </c>
      <c r="E256" s="152">
        <v>111851.4054</v>
      </c>
    </row>
    <row r="257">
      <c r="A257" s="152">
        <v>1.5724944E9</v>
      </c>
      <c r="B257" s="152">
        <v>166738.6532</v>
      </c>
      <c r="C257" s="160">
        <v>197577.45</v>
      </c>
      <c r="D257" s="152">
        <v>109549.0721</v>
      </c>
      <c r="E257" s="152">
        <v>111898.5503</v>
      </c>
    </row>
    <row r="258">
      <c r="A258" s="156">
        <v>1.5725808E9</v>
      </c>
      <c r="B258" s="156">
        <v>166754.627</v>
      </c>
      <c r="C258" s="159">
        <v>197665.29</v>
      </c>
      <c r="D258" s="152">
        <v>110331.2379</v>
      </c>
      <c r="E258" s="152">
        <v>111656.7736</v>
      </c>
    </row>
    <row r="259">
      <c r="A259" s="152">
        <v>1.5726672E9</v>
      </c>
      <c r="B259" s="152">
        <v>167046.4331</v>
      </c>
      <c r="C259" s="160">
        <v>197665.29</v>
      </c>
      <c r="D259" s="152">
        <v>110983.248</v>
      </c>
      <c r="E259" s="152">
        <v>111656.7736</v>
      </c>
    </row>
    <row r="260">
      <c r="A260" s="156">
        <v>1.5728796E9</v>
      </c>
      <c r="B260" s="156">
        <v>167046.4331</v>
      </c>
      <c r="C260" s="159">
        <v>199379.87</v>
      </c>
      <c r="D260" s="152">
        <v>110972.7378</v>
      </c>
      <c r="E260" s="152">
        <v>111656.7736</v>
      </c>
    </row>
    <row r="261">
      <c r="A261" s="156">
        <v>1.57293E9</v>
      </c>
      <c r="B261" s="156">
        <v>166803.5006</v>
      </c>
      <c r="C261" s="159">
        <v>200133.86</v>
      </c>
      <c r="D261" s="152">
        <v>110785.1959</v>
      </c>
      <c r="E261" s="152">
        <v>111656.7736</v>
      </c>
    </row>
    <row r="262">
      <c r="A262" s="152">
        <v>1.5730164E9</v>
      </c>
      <c r="B262" s="152">
        <v>165547.6743</v>
      </c>
      <c r="C262" s="160">
        <v>199925.44</v>
      </c>
      <c r="D262" s="152">
        <v>110275.48</v>
      </c>
      <c r="E262" s="152">
        <v>111656.7736</v>
      </c>
    </row>
    <row r="263">
      <c r="A263" s="156">
        <v>1.5731028E9</v>
      </c>
      <c r="B263" s="156">
        <v>165403.893</v>
      </c>
      <c r="C263" s="159">
        <v>199968.35</v>
      </c>
      <c r="D263" s="152">
        <v>110985.6083</v>
      </c>
      <c r="E263" s="152">
        <v>111656.7736</v>
      </c>
    </row>
    <row r="264">
      <c r="A264" s="152">
        <v>1.5731892E9</v>
      </c>
      <c r="B264" s="152">
        <v>169054.9538</v>
      </c>
      <c r="C264" s="160">
        <v>200630.39</v>
      </c>
      <c r="D264" s="152">
        <v>111379.6119</v>
      </c>
      <c r="E264" s="152">
        <v>111656.7736</v>
      </c>
    </row>
    <row r="265">
      <c r="A265" s="156">
        <v>1.5732756E9</v>
      </c>
      <c r="B265" s="156">
        <v>167753.0805</v>
      </c>
      <c r="C265" s="159">
        <v>200630.39</v>
      </c>
      <c r="D265" s="152">
        <v>111686.1386</v>
      </c>
      <c r="E265" s="152">
        <v>112395.3329</v>
      </c>
    </row>
    <row r="266">
      <c r="A266" s="152">
        <v>1.5734844E9</v>
      </c>
      <c r="B266" s="152">
        <v>167753.0805</v>
      </c>
      <c r="C266" s="160">
        <v>201096.27</v>
      </c>
      <c r="D266" s="152">
        <v>111665.9274</v>
      </c>
      <c r="E266" s="152">
        <v>112395.3329</v>
      </c>
    </row>
    <row r="267">
      <c r="A267" s="152">
        <v>1.5735348E9</v>
      </c>
      <c r="B267" s="152">
        <v>168342.9755</v>
      </c>
      <c r="C267" s="160">
        <v>200734.6</v>
      </c>
      <c r="D267" s="152">
        <v>112127.0875</v>
      </c>
      <c r="E267" s="152">
        <v>112803.6925</v>
      </c>
    </row>
    <row r="268">
      <c r="A268" s="156">
        <v>1.5736212E9</v>
      </c>
      <c r="B268" s="156">
        <v>167579.3955</v>
      </c>
      <c r="C268" s="159">
        <v>201133.05</v>
      </c>
      <c r="D268" s="152">
        <v>112504.6632</v>
      </c>
      <c r="E268" s="152">
        <v>112734.1403</v>
      </c>
    </row>
    <row r="269">
      <c r="A269" s="152">
        <v>1.5737076E9</v>
      </c>
      <c r="B269" s="152">
        <v>167898.3945</v>
      </c>
      <c r="C269" s="160">
        <v>201194.35</v>
      </c>
      <c r="D269" s="152">
        <v>112952.3532</v>
      </c>
      <c r="E269" s="152">
        <v>112440.1071</v>
      </c>
    </row>
    <row r="270">
      <c r="A270" s="156">
        <v>1.573794E9</v>
      </c>
      <c r="B270" s="156">
        <v>168543.4615</v>
      </c>
      <c r="C270" s="159">
        <v>201470.2</v>
      </c>
      <c r="D270" s="152">
        <v>113216.3534</v>
      </c>
      <c r="E270" s="152">
        <v>112440.1071</v>
      </c>
    </row>
    <row r="271">
      <c r="A271" s="152">
        <v>1.5738804E9</v>
      </c>
      <c r="B271" s="152">
        <v>169152.3907</v>
      </c>
      <c r="C271" s="160">
        <v>201470.2</v>
      </c>
      <c r="D271" s="152">
        <v>113590.3498</v>
      </c>
      <c r="E271" s="152">
        <v>112440.1071</v>
      </c>
    </row>
    <row r="272">
      <c r="A272" s="156">
        <v>1.5740892E9</v>
      </c>
      <c r="B272" s="156">
        <v>169152.3907</v>
      </c>
      <c r="C272" s="159">
        <v>202843.32</v>
      </c>
      <c r="D272" s="152">
        <v>113728.287</v>
      </c>
      <c r="E272" s="152">
        <v>112440.1071</v>
      </c>
    </row>
    <row r="273">
      <c r="A273" s="156">
        <v>1.5741396E9</v>
      </c>
      <c r="B273" s="156">
        <v>169748.3095</v>
      </c>
      <c r="C273" s="159">
        <v>202984.31</v>
      </c>
      <c r="D273" s="152">
        <v>114079.4913</v>
      </c>
      <c r="E273" s="152">
        <v>112440.1071</v>
      </c>
    </row>
    <row r="274">
      <c r="A274" s="152">
        <v>1.574226E9</v>
      </c>
      <c r="B274" s="152">
        <v>168589.1543</v>
      </c>
      <c r="C274" s="160">
        <v>202929.14</v>
      </c>
      <c r="D274" s="152">
        <v>112914.5594</v>
      </c>
      <c r="E274" s="152">
        <v>112191.7121</v>
      </c>
    </row>
    <row r="275">
      <c r="A275" s="156">
        <v>1.5743124E9</v>
      </c>
      <c r="B275" s="156">
        <v>169615.8277</v>
      </c>
      <c r="C275" s="159">
        <v>202218.06</v>
      </c>
      <c r="D275" s="152">
        <v>112154.339</v>
      </c>
      <c r="E275" s="152">
        <v>111653.7971</v>
      </c>
    </row>
    <row r="276">
      <c r="A276" s="152">
        <v>1.5743988E9</v>
      </c>
      <c r="B276" s="152">
        <v>169575.7592</v>
      </c>
      <c r="C276" s="160">
        <v>201911.56</v>
      </c>
      <c r="D276" s="152">
        <v>111999.1134</v>
      </c>
      <c r="E276" s="152">
        <v>111664.5166</v>
      </c>
    </row>
    <row r="277">
      <c r="A277" s="156">
        <v>1.5744852E9</v>
      </c>
      <c r="B277" s="156">
        <v>168369.4847</v>
      </c>
      <c r="C277" s="159">
        <v>201911.56</v>
      </c>
      <c r="D277" s="152">
        <v>111107.9984</v>
      </c>
      <c r="E277" s="152">
        <v>112034.0992</v>
      </c>
    </row>
    <row r="278">
      <c r="A278" s="152">
        <v>1.574694E9</v>
      </c>
      <c r="B278" s="152">
        <v>168369.4847</v>
      </c>
      <c r="C278" s="160">
        <v>202334.53</v>
      </c>
      <c r="D278" s="152">
        <v>111107.9984</v>
      </c>
      <c r="E278" s="152">
        <v>112034.0992</v>
      </c>
    </row>
    <row r="279">
      <c r="A279" s="152">
        <v>1.5747444E9</v>
      </c>
      <c r="B279" s="152">
        <v>169391.5689</v>
      </c>
      <c r="C279" s="160">
        <v>203811.86</v>
      </c>
      <c r="D279" s="152">
        <v>111944.5458</v>
      </c>
      <c r="E279" s="152">
        <v>112034.0992</v>
      </c>
    </row>
    <row r="280">
      <c r="A280" s="156">
        <v>1.5748308E9</v>
      </c>
      <c r="B280" s="156">
        <v>171129.8641</v>
      </c>
      <c r="C280" s="159">
        <v>204247.09</v>
      </c>
      <c r="D280" s="152">
        <v>111974.5249</v>
      </c>
      <c r="E280" s="152">
        <v>112034.0992</v>
      </c>
    </row>
    <row r="281">
      <c r="A281" s="152">
        <v>1.5749172E9</v>
      </c>
      <c r="B281" s="152">
        <v>172943.4289</v>
      </c>
      <c r="C281" s="160">
        <v>205105.29</v>
      </c>
      <c r="D281" s="152">
        <v>112679.905</v>
      </c>
      <c r="E281" s="152">
        <v>112403.7773</v>
      </c>
    </row>
    <row r="282">
      <c r="A282" s="156">
        <v>1.5750396E9</v>
      </c>
      <c r="B282" s="156">
        <v>172943.4289</v>
      </c>
      <c r="C282" s="159">
        <v>205105.29</v>
      </c>
      <c r="D282" s="152">
        <v>112679.905</v>
      </c>
      <c r="E282" s="152">
        <v>112403.7773</v>
      </c>
    </row>
    <row r="283">
      <c r="A283" s="156">
        <v>1.57509E9</v>
      </c>
      <c r="B283" s="156">
        <v>176011.4486</v>
      </c>
      <c r="C283" s="159">
        <v>205105.29</v>
      </c>
      <c r="D283" s="152">
        <v>112109.9567</v>
      </c>
      <c r="E283" s="152">
        <v>112240.5379</v>
      </c>
    </row>
    <row r="284">
      <c r="A284" s="152">
        <v>1.5752988E9</v>
      </c>
      <c r="B284" s="152">
        <v>176011.4486</v>
      </c>
      <c r="C284" s="160">
        <v>204388.08</v>
      </c>
      <c r="D284" s="152">
        <v>112109.9567</v>
      </c>
      <c r="E284" s="152">
        <v>112240.5379</v>
      </c>
    </row>
    <row r="285">
      <c r="A285" s="152">
        <v>1.5753492E9</v>
      </c>
      <c r="B285" s="152">
        <v>173880.2805</v>
      </c>
      <c r="C285" s="159">
        <v>202751.37</v>
      </c>
      <c r="D285" s="152">
        <v>111555.1517</v>
      </c>
      <c r="E285" s="152">
        <v>111096.0391</v>
      </c>
    </row>
    <row r="286">
      <c r="A286" s="156">
        <v>1.5754356E9</v>
      </c>
      <c r="B286" s="156">
        <v>170528.1066</v>
      </c>
      <c r="C286" s="160">
        <v>201470.2</v>
      </c>
      <c r="D286" s="152">
        <v>110534.4553</v>
      </c>
      <c r="E286" s="152">
        <v>111196.9227</v>
      </c>
    </row>
    <row r="287">
      <c r="A287" s="152">
        <v>1.575522E9</v>
      </c>
      <c r="B287" s="152">
        <v>168120.6699</v>
      </c>
      <c r="C287" s="159">
        <v>202641.03</v>
      </c>
      <c r="D287" s="152">
        <v>111253.8884</v>
      </c>
      <c r="E287" s="152">
        <v>111606.0226</v>
      </c>
    </row>
    <row r="288">
      <c r="A288" s="156">
        <v>1.5756084E9</v>
      </c>
      <c r="B288" s="156">
        <v>165917.4056</v>
      </c>
      <c r="C288" s="160">
        <v>202984.31</v>
      </c>
      <c r="D288" s="152">
        <v>111416.4578</v>
      </c>
      <c r="E288" s="152">
        <v>111606.0226</v>
      </c>
    </row>
    <row r="289">
      <c r="A289" s="152">
        <v>1.5756948E9</v>
      </c>
      <c r="B289" s="152">
        <v>166197.8001</v>
      </c>
      <c r="C289" s="159">
        <v>202984.31</v>
      </c>
      <c r="D289" s="152">
        <v>112761.5331</v>
      </c>
      <c r="E289" s="152">
        <v>111606.0226</v>
      </c>
    </row>
    <row r="290">
      <c r="A290" s="156">
        <v>1.5759036E9</v>
      </c>
      <c r="B290" s="156">
        <v>166197.8001</v>
      </c>
      <c r="C290" s="160">
        <v>204731.36</v>
      </c>
      <c r="D290" s="152">
        <v>112996.2058</v>
      </c>
      <c r="E290" s="152">
        <v>111606.0226</v>
      </c>
    </row>
    <row r="291">
      <c r="A291" s="156">
        <v>1.575954E9</v>
      </c>
      <c r="B291" s="156">
        <v>166921.9565</v>
      </c>
      <c r="C291" s="160">
        <v>204124.49</v>
      </c>
      <c r="D291" s="152">
        <v>112521.9275</v>
      </c>
      <c r="E291" s="152">
        <v>111555.9679</v>
      </c>
    </row>
    <row r="292">
      <c r="A292" s="152">
        <v>1.5760404E9</v>
      </c>
      <c r="B292" s="152">
        <v>165956.175</v>
      </c>
      <c r="C292" s="159">
        <v>203909.94</v>
      </c>
      <c r="D292" s="152">
        <v>113446.7739</v>
      </c>
      <c r="E292" s="152">
        <v>111491.8663</v>
      </c>
    </row>
    <row r="293">
      <c r="A293" s="156">
        <v>1.5761268E9</v>
      </c>
      <c r="B293" s="156">
        <v>165085.9697</v>
      </c>
      <c r="C293" s="160">
        <v>204455.51</v>
      </c>
      <c r="D293" s="152">
        <v>113859.2421</v>
      </c>
      <c r="E293" s="152">
        <v>111389.5055</v>
      </c>
    </row>
    <row r="294">
      <c r="A294" s="152">
        <v>1.5762132E9</v>
      </c>
      <c r="B294" s="152">
        <v>163546.7167</v>
      </c>
      <c r="C294" s="159">
        <v>206116.74</v>
      </c>
      <c r="D294" s="152">
        <v>117059.8832</v>
      </c>
      <c r="E294" s="152">
        <v>113057.275</v>
      </c>
    </row>
    <row r="295">
      <c r="A295" s="156">
        <v>1.5762996E9</v>
      </c>
      <c r="B295" s="156">
        <v>163428.6105</v>
      </c>
      <c r="C295" s="160">
        <v>206116.74</v>
      </c>
      <c r="D295" s="152">
        <v>116385.5967</v>
      </c>
      <c r="E295" s="152">
        <v>112531.7539</v>
      </c>
    </row>
    <row r="296">
      <c r="A296" s="152">
        <v>1.5765084E9</v>
      </c>
      <c r="B296" s="152">
        <v>163428.6105</v>
      </c>
      <c r="C296" s="159">
        <v>206233.21</v>
      </c>
      <c r="D296" s="152">
        <v>116385.5967</v>
      </c>
      <c r="E296" s="152">
        <v>112531.7539</v>
      </c>
    </row>
    <row r="297">
      <c r="A297" s="152">
        <v>1.5765588E9</v>
      </c>
      <c r="B297" s="152">
        <v>162890.2706</v>
      </c>
      <c r="C297" s="159">
        <v>207569.55</v>
      </c>
      <c r="D297" s="152">
        <v>118074.7597</v>
      </c>
      <c r="E297" s="152">
        <v>112761.9408</v>
      </c>
    </row>
    <row r="298">
      <c r="A298" s="156">
        <v>1.5766452E9</v>
      </c>
      <c r="B298" s="156">
        <v>161941.5312</v>
      </c>
      <c r="C298" s="160">
        <v>207612.46</v>
      </c>
      <c r="D298" s="152">
        <v>118571.7529</v>
      </c>
      <c r="E298" s="152">
        <v>113126.7654</v>
      </c>
    </row>
    <row r="299">
      <c r="A299" s="152">
        <v>1.5767316E9</v>
      </c>
      <c r="B299" s="152">
        <v>162333.9826</v>
      </c>
      <c r="C299" s="159">
        <v>207624.72</v>
      </c>
      <c r="D299" s="152">
        <v>118504.739</v>
      </c>
      <c r="E299" s="152">
        <v>113065.9613</v>
      </c>
    </row>
    <row r="300">
      <c r="A300" s="156">
        <v>1.576818E9</v>
      </c>
      <c r="B300" s="156">
        <v>161983.2327</v>
      </c>
      <c r="C300" s="160">
        <v>209390.16</v>
      </c>
      <c r="D300" s="152">
        <v>119842.7204</v>
      </c>
      <c r="E300" s="152">
        <v>112766.2839</v>
      </c>
    </row>
    <row r="301">
      <c r="A301" s="152">
        <v>1.5769044E9</v>
      </c>
      <c r="B301" s="152">
        <v>161167.9142</v>
      </c>
      <c r="C301" s="159">
        <v>209390.16</v>
      </c>
      <c r="D301" s="152">
        <v>121138.7667</v>
      </c>
      <c r="E301" s="152">
        <v>113064.6714</v>
      </c>
    </row>
    <row r="302">
      <c r="A302" s="156">
        <v>1.5771132E9</v>
      </c>
      <c r="B302" s="156">
        <v>161167.9142</v>
      </c>
      <c r="C302" s="160">
        <v>209285.95</v>
      </c>
      <c r="D302" s="152">
        <v>121138.7667</v>
      </c>
      <c r="E302" s="152">
        <v>113064.6714</v>
      </c>
    </row>
    <row r="303">
      <c r="A303" s="156">
        <v>1.5771636E9</v>
      </c>
      <c r="B303" s="156">
        <v>161197.8956</v>
      </c>
      <c r="C303" s="159">
        <v>209586.32</v>
      </c>
      <c r="D303" s="152">
        <v>121863.0389</v>
      </c>
      <c r="E303" s="152">
        <v>113785.0481</v>
      </c>
    </row>
    <row r="304">
      <c r="A304" s="152">
        <v>1.57725E9</v>
      </c>
      <c r="B304" s="152">
        <v>161496.8284</v>
      </c>
      <c r="C304" s="160">
        <v>209592.45</v>
      </c>
      <c r="D304" s="152">
        <v>122507.5785</v>
      </c>
      <c r="E304" s="152">
        <v>113729.0881</v>
      </c>
    </row>
    <row r="305">
      <c r="A305" s="156">
        <v>1.5773724E9</v>
      </c>
      <c r="B305" s="156">
        <v>161496.8284</v>
      </c>
      <c r="C305" s="159">
        <v>209592.45</v>
      </c>
      <c r="D305" s="152">
        <v>122507.5785</v>
      </c>
      <c r="E305" s="152">
        <v>113729.0881</v>
      </c>
    </row>
    <row r="306">
      <c r="A306" s="156">
        <v>1.5774228E9</v>
      </c>
      <c r="B306" s="156">
        <v>160455.6185</v>
      </c>
      <c r="C306" s="159">
        <v>210640.68</v>
      </c>
      <c r="D306" s="152">
        <v>123073.7688</v>
      </c>
      <c r="E306" s="152">
        <v>116510.0049</v>
      </c>
    </row>
    <row r="307">
      <c r="A307" s="152">
        <v>1.5775092E9</v>
      </c>
      <c r="B307" s="152">
        <v>159899.3658</v>
      </c>
      <c r="C307" s="160">
        <v>210640.68</v>
      </c>
      <c r="D307" s="152">
        <v>122762.4051</v>
      </c>
      <c r="E307" s="152">
        <v>116872.6581</v>
      </c>
    </row>
    <row r="308">
      <c r="A308" s="156">
        <v>1.577718E9</v>
      </c>
      <c r="B308" s="156">
        <v>159899.3658</v>
      </c>
      <c r="C308" s="159">
        <v>210591.64</v>
      </c>
      <c r="D308" s="152">
        <v>121344.1516</v>
      </c>
      <c r="E308" s="152">
        <v>116872.6581</v>
      </c>
    </row>
    <row r="309">
      <c r="A309" s="156">
        <v>1.5777684E9</v>
      </c>
      <c r="B309" s="156">
        <v>158074.3348</v>
      </c>
      <c r="C309" s="159">
        <v>209500.5</v>
      </c>
      <c r="D309" s="152">
        <v>121415.3216</v>
      </c>
      <c r="E309" s="152">
        <v>116254.0881</v>
      </c>
    </row>
    <row r="310">
      <c r="A310" s="152">
        <v>1.5778548E9</v>
      </c>
      <c r="B310" s="152">
        <v>159296.5473</v>
      </c>
      <c r="C310" s="160">
        <v>209978.64</v>
      </c>
      <c r="D310" s="152">
        <v>122481.1855</v>
      </c>
      <c r="E310" s="152">
        <v>116501.3542</v>
      </c>
    </row>
    <row r="311">
      <c r="A311" s="156">
        <v>1.5779772E9</v>
      </c>
      <c r="B311" s="156">
        <v>159296.5473</v>
      </c>
      <c r="C311" s="159">
        <v>209973.51</v>
      </c>
      <c r="D311" s="152">
        <v>122481.1855</v>
      </c>
      <c r="E311" s="152">
        <v>116501.3542</v>
      </c>
    </row>
    <row r="312">
      <c r="A312" s="156">
        <v>1.5780276E9</v>
      </c>
      <c r="B312" s="156">
        <v>160608.5727</v>
      </c>
      <c r="C312" s="159">
        <v>211826.8</v>
      </c>
      <c r="D312" s="152">
        <v>125852.2844</v>
      </c>
      <c r="E312" s="152">
        <v>116581.6075</v>
      </c>
    </row>
    <row r="313">
      <c r="A313" s="152">
        <v>1.578114E9</v>
      </c>
      <c r="B313" s="152">
        <v>160227.469</v>
      </c>
      <c r="C313" s="160">
        <v>211826.8</v>
      </c>
      <c r="D313" s="152">
        <v>125412.3508</v>
      </c>
      <c r="E313" s="152">
        <v>116581.6075</v>
      </c>
    </row>
    <row r="314">
      <c r="A314" s="156">
        <v>1.5783228E9</v>
      </c>
      <c r="B314" s="156">
        <v>160227.469</v>
      </c>
      <c r="C314" s="159">
        <v>212517.92</v>
      </c>
      <c r="D314" s="152">
        <v>125650.5537</v>
      </c>
      <c r="E314" s="152">
        <v>116581.6075</v>
      </c>
    </row>
    <row r="315">
      <c r="A315" s="156">
        <v>1.5783732E9</v>
      </c>
      <c r="B315" s="156">
        <v>162021.0534</v>
      </c>
      <c r="C315" s="159">
        <v>213175.06</v>
      </c>
      <c r="D315" s="152">
        <v>126400.12</v>
      </c>
      <c r="E315" s="152">
        <v>117266.6875</v>
      </c>
    </row>
    <row r="316">
      <c r="A316" s="152">
        <v>1.5784596E9</v>
      </c>
      <c r="B316" s="152">
        <v>166910.2441</v>
      </c>
      <c r="C316" s="160">
        <v>212864.79</v>
      </c>
      <c r="D316" s="152">
        <v>126982.2444</v>
      </c>
      <c r="E316" s="152">
        <v>117291.6075</v>
      </c>
    </row>
    <row r="317">
      <c r="A317" s="156">
        <v>1.578546E9</v>
      </c>
      <c r="B317" s="156">
        <v>167897.4107</v>
      </c>
      <c r="C317" s="159">
        <v>212665.3</v>
      </c>
      <c r="D317" s="152">
        <v>128408.6328</v>
      </c>
      <c r="E317" s="152">
        <v>117291.6075</v>
      </c>
    </row>
    <row r="318">
      <c r="A318" s="152">
        <v>1.5786324E9</v>
      </c>
      <c r="B318" s="152">
        <v>172103.5575</v>
      </c>
      <c r="C318" s="160">
        <v>213207.32</v>
      </c>
      <c r="D318" s="152">
        <v>129212.7565</v>
      </c>
      <c r="E318" s="152">
        <v>117291.6075</v>
      </c>
    </row>
    <row r="319">
      <c r="A319" s="156">
        <v>1.5787188E9</v>
      </c>
      <c r="B319" s="156">
        <v>174202.5188</v>
      </c>
      <c r="C319" s="159">
        <v>213207.32</v>
      </c>
      <c r="D319" s="152">
        <v>128238.0656</v>
      </c>
      <c r="E319" s="152">
        <v>117291.6075</v>
      </c>
    </row>
    <row r="320">
      <c r="A320" s="152">
        <v>1.5789276E9</v>
      </c>
      <c r="B320" s="152">
        <v>174202.5188</v>
      </c>
      <c r="C320" s="160">
        <v>213673.92</v>
      </c>
      <c r="D320" s="152">
        <v>130581.0198</v>
      </c>
      <c r="E320" s="152">
        <v>117291.6075</v>
      </c>
    </row>
    <row r="321">
      <c r="A321" s="152">
        <v>1.578978E9</v>
      </c>
      <c r="B321" s="152">
        <v>176886.5616</v>
      </c>
      <c r="C321" s="160">
        <v>213813.56</v>
      </c>
      <c r="D321" s="152">
        <v>131757.6131</v>
      </c>
      <c r="E321" s="152">
        <v>117493.4082</v>
      </c>
    </row>
    <row r="322">
      <c r="A322" s="156">
        <v>1.5790644E9</v>
      </c>
      <c r="B322" s="156">
        <v>178103.1374</v>
      </c>
      <c r="C322" s="159">
        <v>213864.53</v>
      </c>
      <c r="D322" s="152">
        <v>131424.7093</v>
      </c>
      <c r="E322" s="152">
        <v>117012.8422</v>
      </c>
    </row>
    <row r="323">
      <c r="A323" s="152">
        <v>1.5791508E9</v>
      </c>
      <c r="B323" s="152">
        <v>174435.9678</v>
      </c>
      <c r="C323" s="160">
        <v>214729.41</v>
      </c>
      <c r="D323" s="152">
        <v>130777.4909</v>
      </c>
      <c r="E323" s="152">
        <v>117342.7929</v>
      </c>
    </row>
    <row r="324">
      <c r="A324" s="156">
        <v>1.5792372E9</v>
      </c>
      <c r="B324" s="156">
        <v>175858.874</v>
      </c>
      <c r="C324" s="159">
        <v>215327.14</v>
      </c>
      <c r="D324" s="152">
        <v>131535.4776</v>
      </c>
      <c r="E324" s="152">
        <v>118005.4321</v>
      </c>
    </row>
    <row r="325">
      <c r="A325" s="152">
        <v>1.5793236E9</v>
      </c>
      <c r="B325" s="152">
        <v>174753.8877</v>
      </c>
      <c r="C325" s="160">
        <v>215327.14</v>
      </c>
      <c r="D325" s="152">
        <v>131942.7499</v>
      </c>
      <c r="E325" s="152">
        <v>118208.3674</v>
      </c>
    </row>
    <row r="326">
      <c r="A326" s="156">
        <v>1.5796188E9</v>
      </c>
      <c r="B326" s="156">
        <v>174753.8877</v>
      </c>
      <c r="C326" s="159">
        <v>215319.72</v>
      </c>
      <c r="D326" s="152">
        <v>133578.5024</v>
      </c>
      <c r="E326" s="152">
        <v>118208.3674</v>
      </c>
    </row>
    <row r="327">
      <c r="A327" s="156">
        <v>1.5796692E9</v>
      </c>
      <c r="B327" s="156">
        <v>175726.1947</v>
      </c>
      <c r="C327" s="159">
        <v>215693.48</v>
      </c>
      <c r="D327" s="152">
        <v>133282.4841</v>
      </c>
      <c r="E327" s="152">
        <v>118097.7282</v>
      </c>
    </row>
    <row r="328">
      <c r="A328" s="152">
        <v>1.5797556E9</v>
      </c>
      <c r="B328" s="152">
        <v>173186.2209</v>
      </c>
      <c r="C328" s="160">
        <v>215898.01</v>
      </c>
      <c r="D328" s="152">
        <v>134537.9601</v>
      </c>
      <c r="E328" s="152">
        <v>118113.4225</v>
      </c>
    </row>
    <row r="329">
      <c r="A329" s="156">
        <v>1.579842E9</v>
      </c>
      <c r="B329" s="156">
        <v>173315.5809</v>
      </c>
      <c r="C329" s="159">
        <v>216483.35</v>
      </c>
      <c r="D329" s="152">
        <v>135269.5636</v>
      </c>
      <c r="E329" s="152">
        <v>118232.0993</v>
      </c>
    </row>
    <row r="330">
      <c r="A330" s="152">
        <v>1.5799284E9</v>
      </c>
      <c r="B330" s="152">
        <v>172583.2409</v>
      </c>
      <c r="C330" s="160">
        <v>216483.35</v>
      </c>
      <c r="D330" s="152">
        <v>134578.0342</v>
      </c>
      <c r="E330" s="152">
        <v>118162.7966</v>
      </c>
    </row>
    <row r="331">
      <c r="A331" s="156">
        <v>1.5801372E9</v>
      </c>
      <c r="B331" s="156">
        <v>172583.2409</v>
      </c>
      <c r="C331" s="159">
        <v>216297.16</v>
      </c>
      <c r="D331" s="152">
        <v>131610.7214</v>
      </c>
      <c r="E331" s="152">
        <v>118162.7966</v>
      </c>
    </row>
    <row r="332">
      <c r="A332" s="156">
        <v>1.5801876E9</v>
      </c>
      <c r="B332" s="156">
        <v>172185.9209</v>
      </c>
      <c r="C332" s="159">
        <v>215833.48</v>
      </c>
      <c r="D332" s="152">
        <v>131359.3428</v>
      </c>
      <c r="E332" s="152">
        <v>118115.4566</v>
      </c>
    </row>
    <row r="333">
      <c r="A333" s="152">
        <v>1.580274E9</v>
      </c>
      <c r="B333" s="152">
        <v>172656.8309</v>
      </c>
      <c r="C333" s="160">
        <v>215986.28</v>
      </c>
      <c r="D333" s="152">
        <v>134373.2255</v>
      </c>
      <c r="E333" s="152">
        <v>121129.1448</v>
      </c>
    </row>
    <row r="334">
      <c r="A334" s="156">
        <v>1.5803604E9</v>
      </c>
      <c r="B334" s="156">
        <v>171311.5809</v>
      </c>
      <c r="C334" s="159">
        <v>216693.19</v>
      </c>
      <c r="D334" s="152">
        <v>134592.008</v>
      </c>
      <c r="E334" s="152">
        <v>122478.7906</v>
      </c>
    </row>
    <row r="335">
      <c r="A335" s="152">
        <v>1.5804468E9</v>
      </c>
      <c r="B335" s="152">
        <v>174648.5709</v>
      </c>
      <c r="C335" s="160">
        <v>217029.37</v>
      </c>
      <c r="D335" s="152">
        <v>136709.9174</v>
      </c>
      <c r="E335" s="152">
        <v>124230.7244</v>
      </c>
    </row>
    <row r="336">
      <c r="A336" s="156">
        <v>1.5805332E9</v>
      </c>
      <c r="B336" s="156">
        <v>171653.9009</v>
      </c>
      <c r="C336" s="159">
        <v>217029.37</v>
      </c>
      <c r="D336" s="152">
        <v>133437.5778</v>
      </c>
      <c r="E336" s="152">
        <v>124230.7244</v>
      </c>
    </row>
    <row r="337">
      <c r="A337" s="152">
        <v>1.580742E9</v>
      </c>
      <c r="B337" s="152">
        <v>171653.9009</v>
      </c>
      <c r="C337" s="160">
        <v>216071.28</v>
      </c>
      <c r="D337" s="152">
        <v>133437.5778</v>
      </c>
      <c r="E337" s="152">
        <v>124230.7244</v>
      </c>
    </row>
    <row r="338">
      <c r="A338" s="152">
        <v>1.5807924E9</v>
      </c>
      <c r="B338" s="152">
        <v>173145.6409</v>
      </c>
      <c r="C338" s="159">
        <v>216720.81</v>
      </c>
      <c r="D338" s="152">
        <v>138982.8886</v>
      </c>
      <c r="E338" s="152">
        <v>124100.4454</v>
      </c>
    </row>
    <row r="339">
      <c r="A339" s="156">
        <v>1.5808788E9</v>
      </c>
      <c r="B339" s="156">
        <v>174880.9159</v>
      </c>
      <c r="C339" s="160">
        <v>217662.97</v>
      </c>
      <c r="D339" s="152">
        <v>145658.6747</v>
      </c>
      <c r="E339" s="152">
        <v>126324.8908</v>
      </c>
    </row>
    <row r="340">
      <c r="A340" s="152">
        <v>1.5809652E9</v>
      </c>
      <c r="B340" s="152">
        <v>165739.6359</v>
      </c>
      <c r="C340" s="159">
        <v>218968.18</v>
      </c>
      <c r="D340" s="152">
        <v>144989.7535</v>
      </c>
      <c r="E340" s="152">
        <v>125993.5885</v>
      </c>
    </row>
    <row r="341">
      <c r="A341" s="156">
        <v>1.5810516E9</v>
      </c>
      <c r="B341" s="156">
        <v>164828.9209</v>
      </c>
      <c r="C341" s="160">
        <v>220011.12</v>
      </c>
      <c r="D341" s="152">
        <v>145254.0483</v>
      </c>
      <c r="E341" s="152">
        <v>126544.8314</v>
      </c>
    </row>
    <row r="342">
      <c r="A342" s="152">
        <v>1.581138E9</v>
      </c>
      <c r="B342" s="152">
        <v>166466.6609</v>
      </c>
      <c r="C342" s="159">
        <v>220011.12</v>
      </c>
      <c r="D342" s="152">
        <v>146018.4906</v>
      </c>
      <c r="E342" s="152">
        <v>127628.4108</v>
      </c>
    </row>
    <row r="343">
      <c r="A343" s="156">
        <v>1.5813468E9</v>
      </c>
      <c r="B343" s="156">
        <v>166466.6609</v>
      </c>
      <c r="C343" s="160">
        <v>219942.26</v>
      </c>
      <c r="D343" s="152">
        <v>146018.4906</v>
      </c>
      <c r="E343" s="152">
        <v>127628.4108</v>
      </c>
    </row>
    <row r="344">
      <c r="A344" s="156">
        <v>1.5813972E9</v>
      </c>
      <c r="B344" s="156">
        <v>171349.8609</v>
      </c>
      <c r="C344" s="160">
        <v>221394.86</v>
      </c>
      <c r="D344" s="152">
        <v>146059.589</v>
      </c>
      <c r="E344" s="152">
        <v>132354.9438</v>
      </c>
    </row>
    <row r="345">
      <c r="A345" s="152">
        <v>1.5814836E9</v>
      </c>
      <c r="B345" s="152">
        <v>173748.7109</v>
      </c>
      <c r="C345" s="159">
        <v>221225.43</v>
      </c>
      <c r="D345" s="152">
        <v>145770.2586</v>
      </c>
      <c r="E345" s="152">
        <v>129961.7112</v>
      </c>
    </row>
    <row r="346">
      <c r="A346" s="156">
        <v>1.58157E9</v>
      </c>
      <c r="B346" s="156">
        <v>169974.5509</v>
      </c>
      <c r="C346" s="160">
        <v>221944.52</v>
      </c>
      <c r="D346" s="152">
        <v>145400.084</v>
      </c>
      <c r="E346" s="152">
        <v>130614.5384</v>
      </c>
    </row>
    <row r="347">
      <c r="A347" s="152">
        <v>1.5816564E9</v>
      </c>
      <c r="B347" s="152">
        <v>169128.5809</v>
      </c>
      <c r="C347" s="159">
        <v>222273.57</v>
      </c>
      <c r="D347" s="152">
        <v>145800.8279</v>
      </c>
      <c r="E347" s="152">
        <v>129634.3705</v>
      </c>
    </row>
    <row r="348">
      <c r="A348" s="156">
        <v>1.5817428E9</v>
      </c>
      <c r="B348" s="156">
        <v>165296.5509</v>
      </c>
      <c r="C348" s="160">
        <v>222273.57</v>
      </c>
      <c r="D348" s="152">
        <v>146087.7249</v>
      </c>
      <c r="E348" s="152">
        <v>129498.5912</v>
      </c>
    </row>
    <row r="349">
      <c r="A349" s="152">
        <v>1.582038E9</v>
      </c>
      <c r="B349" s="152">
        <v>165296.5509</v>
      </c>
      <c r="C349" s="159">
        <v>222977.08</v>
      </c>
      <c r="D349" s="152">
        <v>146544.0118</v>
      </c>
      <c r="E349" s="152">
        <v>129498.5912</v>
      </c>
    </row>
    <row r="350">
      <c r="A350" s="152">
        <v>1.5820884E9</v>
      </c>
      <c r="B350" s="152">
        <v>164918.7359</v>
      </c>
      <c r="C350" s="159">
        <v>223608.44</v>
      </c>
      <c r="D350" s="152">
        <v>146948.7986</v>
      </c>
      <c r="E350" s="152">
        <v>129843.4694</v>
      </c>
    </row>
    <row r="351">
      <c r="A351" s="156">
        <v>1.5821748E9</v>
      </c>
      <c r="B351" s="156">
        <v>165067.0759</v>
      </c>
      <c r="C351" s="160">
        <v>224684.98</v>
      </c>
      <c r="D351" s="152">
        <v>147054.3357</v>
      </c>
      <c r="E351" s="152">
        <v>130436.8101</v>
      </c>
    </row>
    <row r="352">
      <c r="A352" s="152">
        <v>1.5822612E9</v>
      </c>
      <c r="B352" s="152">
        <v>164234.7459</v>
      </c>
      <c r="C352" s="159">
        <v>224656.65</v>
      </c>
      <c r="D352" s="152">
        <v>147639.401</v>
      </c>
      <c r="E352" s="152">
        <v>130334.0327</v>
      </c>
    </row>
    <row r="353">
      <c r="A353" s="156">
        <v>1.5823476E9</v>
      </c>
      <c r="B353" s="156">
        <v>163669.2859</v>
      </c>
      <c r="C353" s="160">
        <v>224656.65</v>
      </c>
      <c r="D353" s="152">
        <v>148450.2631</v>
      </c>
      <c r="E353" s="152">
        <v>127950.1241</v>
      </c>
    </row>
    <row r="354">
      <c r="A354" s="152">
        <v>1.5825564E9</v>
      </c>
      <c r="B354" s="152">
        <v>163669.2859</v>
      </c>
      <c r="C354" s="159">
        <v>224330.67</v>
      </c>
      <c r="D354" s="152">
        <v>148450.2631</v>
      </c>
      <c r="E354" s="152">
        <v>127950.1241</v>
      </c>
    </row>
    <row r="355">
      <c r="A355" s="152">
        <v>1.5826068E9</v>
      </c>
      <c r="B355" s="152">
        <v>167009.5889</v>
      </c>
      <c r="C355" s="159">
        <v>220387.02</v>
      </c>
      <c r="D355" s="152">
        <v>150237.7181</v>
      </c>
      <c r="E355" s="152">
        <v>123501.2429</v>
      </c>
    </row>
    <row r="356">
      <c r="A356" s="156">
        <v>1.5826932E9</v>
      </c>
      <c r="B356" s="156">
        <v>168761.2222</v>
      </c>
      <c r="C356" s="160">
        <v>215039.83</v>
      </c>
      <c r="D356" s="152">
        <v>150730.823</v>
      </c>
      <c r="E356" s="152">
        <v>120938.3194</v>
      </c>
    </row>
    <row r="357">
      <c r="A357" s="152">
        <v>1.5827796E9</v>
      </c>
      <c r="B357" s="152">
        <v>167329.7841</v>
      </c>
      <c r="C357" s="159">
        <v>214454.42</v>
      </c>
      <c r="D357" s="152">
        <v>150869.2165</v>
      </c>
      <c r="E357" s="152">
        <v>122264.6085</v>
      </c>
    </row>
    <row r="358">
      <c r="A358" s="156">
        <v>1.582866E9</v>
      </c>
      <c r="B358" s="156">
        <v>169050.7</v>
      </c>
      <c r="C358" s="160">
        <v>208426.66</v>
      </c>
      <c r="D358" s="152">
        <v>152456.626</v>
      </c>
      <c r="E358" s="152">
        <v>121672.4003</v>
      </c>
    </row>
    <row r="359">
      <c r="A359" s="152">
        <v>1.5829524E9</v>
      </c>
      <c r="B359" s="152">
        <v>168169.7589</v>
      </c>
      <c r="C359" s="159">
        <v>208426.66</v>
      </c>
      <c r="D359" s="152">
        <v>152407.9904</v>
      </c>
      <c r="E359" s="152">
        <v>123942.6072</v>
      </c>
    </row>
    <row r="360">
      <c r="A360" s="156">
        <v>1.5831612E9</v>
      </c>
      <c r="B360" s="156">
        <v>168169.7589</v>
      </c>
      <c r="C360" s="160">
        <v>207100.27</v>
      </c>
      <c r="D360" s="152">
        <v>152407.9904</v>
      </c>
      <c r="E360" s="152">
        <v>123942.6072</v>
      </c>
    </row>
    <row r="361">
      <c r="A361" s="156">
        <v>1.5832116E9</v>
      </c>
      <c r="B361" s="156">
        <v>170448.5102</v>
      </c>
      <c r="C361" s="159">
        <v>215287.75</v>
      </c>
      <c r="D361" s="152">
        <v>150583.4922</v>
      </c>
      <c r="E361" s="152">
        <v>125457.1439</v>
      </c>
    </row>
    <row r="362">
      <c r="A362" s="152">
        <v>1.583298E9</v>
      </c>
      <c r="B362" s="152">
        <v>171218.4928</v>
      </c>
      <c r="C362" s="160">
        <v>212054.93</v>
      </c>
      <c r="D362" s="152">
        <v>152889.2569</v>
      </c>
      <c r="E362" s="152">
        <v>124211.0783</v>
      </c>
    </row>
    <row r="363">
      <c r="A363" s="156">
        <v>1.5833844E9</v>
      </c>
      <c r="B363" s="156">
        <v>172961.0189</v>
      </c>
      <c r="C363" s="159">
        <v>219804.23</v>
      </c>
      <c r="D363" s="152">
        <v>151287.3138</v>
      </c>
      <c r="E363" s="152">
        <v>124582.0197</v>
      </c>
    </row>
    <row r="364">
      <c r="A364" s="152">
        <v>1.5834708E9</v>
      </c>
      <c r="B364" s="152">
        <v>174286.6474</v>
      </c>
      <c r="C364" s="160">
        <v>215585.24</v>
      </c>
      <c r="D364" s="152">
        <v>153664.0609</v>
      </c>
      <c r="E364" s="152">
        <v>123698.4015</v>
      </c>
    </row>
    <row r="365">
      <c r="A365" s="156">
        <v>1.5835572E9</v>
      </c>
      <c r="B365" s="156">
        <v>169083.4372</v>
      </c>
      <c r="C365" s="159">
        <v>215585.24</v>
      </c>
      <c r="D365" s="152">
        <v>155502.3504</v>
      </c>
      <c r="E365" s="152">
        <v>123577.9786</v>
      </c>
    </row>
    <row r="366">
      <c r="A366" s="152">
        <v>1.5837624E9</v>
      </c>
      <c r="B366" s="152">
        <v>169083.4372</v>
      </c>
      <c r="C366" s="160">
        <v>215270.71</v>
      </c>
      <c r="D366" s="152">
        <v>159030.3804</v>
      </c>
      <c r="E366" s="152">
        <v>123577.9786</v>
      </c>
    </row>
    <row r="367">
      <c r="A367" s="152">
        <v>1.5838128E9</v>
      </c>
      <c r="B367" s="156">
        <v>162755.8695</v>
      </c>
      <c r="C367" s="160">
        <v>201800.24</v>
      </c>
      <c r="D367" s="152">
        <v>158835.5884</v>
      </c>
      <c r="E367" s="152">
        <v>122870.3006</v>
      </c>
    </row>
    <row r="368">
      <c r="A368" s="156">
        <v>1.5838992E9</v>
      </c>
      <c r="B368" s="152">
        <v>164688.3729</v>
      </c>
      <c r="C368" s="159">
        <v>206743.95</v>
      </c>
      <c r="D368" s="152">
        <v>154999.9864</v>
      </c>
      <c r="E368" s="152">
        <v>123463.7471</v>
      </c>
    </row>
    <row r="369">
      <c r="A369" s="152">
        <v>1.5839856E9</v>
      </c>
      <c r="B369" s="156">
        <v>166299.913</v>
      </c>
      <c r="C369" s="160">
        <v>195240.77</v>
      </c>
      <c r="D369" s="152">
        <v>155553.2841</v>
      </c>
      <c r="E369" s="152">
        <v>123156.9628</v>
      </c>
    </row>
    <row r="370">
      <c r="A370" s="156">
        <v>1.584072E9</v>
      </c>
      <c r="B370" s="152">
        <v>169223.6885</v>
      </c>
      <c r="C370" s="159">
        <v>176221.19</v>
      </c>
      <c r="D370" s="152">
        <v>158306.5507</v>
      </c>
      <c r="E370" s="152">
        <v>122314.9312</v>
      </c>
    </row>
    <row r="371">
      <c r="A371" s="152">
        <v>1.5841584E9</v>
      </c>
      <c r="B371" s="156">
        <v>168182.3106</v>
      </c>
      <c r="C371" s="160">
        <v>176221.19</v>
      </c>
      <c r="D371" s="152">
        <v>154339.6121</v>
      </c>
      <c r="E371" s="152">
        <v>129158.4845</v>
      </c>
    </row>
    <row r="372">
      <c r="A372" s="156">
        <v>1.5843672E9</v>
      </c>
      <c r="B372" s="152">
        <v>168182.3106</v>
      </c>
      <c r="C372" s="159">
        <v>187174.9</v>
      </c>
      <c r="D372" s="152">
        <v>157097.0488</v>
      </c>
      <c r="E372" s="152">
        <v>129158.4845</v>
      </c>
    </row>
    <row r="373">
      <c r="A373" s="156">
        <v>1.5844176E9</v>
      </c>
      <c r="B373" s="152">
        <v>168182.3106</v>
      </c>
      <c r="C373" s="159">
        <v>170876.66</v>
      </c>
      <c r="D373" s="152">
        <v>159498.0224</v>
      </c>
      <c r="E373" s="152">
        <v>111978.8574</v>
      </c>
    </row>
    <row r="374">
      <c r="A374" s="152">
        <v>1.584504E9</v>
      </c>
      <c r="B374" s="156">
        <v>168182.3106</v>
      </c>
      <c r="C374" s="160">
        <v>176147.9</v>
      </c>
      <c r="D374" s="152">
        <v>156033.941</v>
      </c>
      <c r="E374" s="152">
        <v>116186.1269</v>
      </c>
    </row>
    <row r="375">
      <c r="A375" s="156">
        <v>1.5845904E9</v>
      </c>
      <c r="B375" s="152">
        <v>168182.3106</v>
      </c>
      <c r="C375" s="159">
        <v>163690.53</v>
      </c>
      <c r="D375" s="152">
        <v>156472.6404</v>
      </c>
      <c r="E375" s="152">
        <v>116830.6328</v>
      </c>
    </row>
    <row r="376">
      <c r="A376" s="152">
        <v>1.5846768E9</v>
      </c>
      <c r="B376" s="156">
        <v>168182.3106</v>
      </c>
      <c r="C376" s="160">
        <v>165376.52</v>
      </c>
      <c r="D376" s="152">
        <v>157198.1251</v>
      </c>
      <c r="E376" s="152">
        <v>118702.0141</v>
      </c>
    </row>
    <row r="377">
      <c r="A377" s="156">
        <v>1.5847632E9</v>
      </c>
      <c r="B377" s="152">
        <v>168182.3106</v>
      </c>
      <c r="C377" s="159">
        <v>165376.52</v>
      </c>
      <c r="D377" s="152">
        <v>161578.39</v>
      </c>
      <c r="E377" s="152">
        <v>116966.7016</v>
      </c>
    </row>
    <row r="378">
      <c r="A378" s="152">
        <v>1.584972E9</v>
      </c>
      <c r="B378" s="156">
        <v>168182.3106</v>
      </c>
      <c r="C378" s="160">
        <v>162437.48</v>
      </c>
      <c r="D378" s="152">
        <v>161578.39</v>
      </c>
      <c r="E378" s="152">
        <v>116966.7016</v>
      </c>
    </row>
    <row r="379">
      <c r="A379" s="152">
        <v>1.5850224E9</v>
      </c>
      <c r="B379" s="156">
        <v>168182.3106</v>
      </c>
      <c r="C379" s="159">
        <v>163190.56</v>
      </c>
      <c r="D379" s="152">
        <v>165393.5313</v>
      </c>
      <c r="E379" s="152">
        <v>118858.5808</v>
      </c>
    </row>
    <row r="380">
      <c r="A380" s="156">
        <v>1.5851088E9</v>
      </c>
      <c r="B380" s="152">
        <v>164450.0291</v>
      </c>
      <c r="C380" s="160">
        <v>177854.41</v>
      </c>
      <c r="D380" s="152">
        <v>161112.0879</v>
      </c>
      <c r="E380" s="152">
        <v>122056.7638</v>
      </c>
    </row>
    <row r="381">
      <c r="A381" s="152">
        <v>1.5851952E9</v>
      </c>
      <c r="B381" s="156">
        <v>158555.9494</v>
      </c>
      <c r="C381" s="159">
        <v>179339.78</v>
      </c>
      <c r="D381" s="152">
        <v>159443.0789</v>
      </c>
      <c r="E381" s="152">
        <v>120004.3223</v>
      </c>
    </row>
    <row r="382">
      <c r="A382" s="156">
        <v>1.5852816E9</v>
      </c>
      <c r="B382" s="152">
        <v>155681.6611</v>
      </c>
      <c r="C382" s="160">
        <v>189735.79</v>
      </c>
      <c r="D382" s="152">
        <v>157293.0205</v>
      </c>
      <c r="E382" s="152">
        <v>124902.1723</v>
      </c>
    </row>
    <row r="383">
      <c r="A383" s="152">
        <v>1.585368E9</v>
      </c>
      <c r="B383" s="156">
        <v>160682.5884</v>
      </c>
      <c r="C383" s="159">
        <v>189735.79</v>
      </c>
      <c r="D383" s="152">
        <v>159007.0062</v>
      </c>
      <c r="E383" s="152">
        <v>121082.3662</v>
      </c>
    </row>
    <row r="384">
      <c r="A384" s="156">
        <v>1.5855768E9</v>
      </c>
      <c r="B384" s="152">
        <v>160682.5884</v>
      </c>
      <c r="C384" s="160">
        <v>185844.87</v>
      </c>
      <c r="D384" s="152">
        <v>159727.6891</v>
      </c>
      <c r="E384" s="152">
        <v>121082.3662</v>
      </c>
    </row>
    <row r="385">
      <c r="A385" s="156">
        <v>1.5856272E9</v>
      </c>
      <c r="B385" s="152">
        <v>159537.5577</v>
      </c>
      <c r="C385" s="160">
        <v>190971.7</v>
      </c>
      <c r="D385" s="152">
        <v>157885.2218</v>
      </c>
      <c r="E385" s="152">
        <v>125246.2524</v>
      </c>
    </row>
    <row r="386">
      <c r="A386" s="152">
        <v>1.5857136E9</v>
      </c>
      <c r="B386" s="156">
        <v>157054.5181</v>
      </c>
      <c r="C386" s="159">
        <v>186268.01</v>
      </c>
      <c r="D386" s="152">
        <v>157238.5059</v>
      </c>
      <c r="E386" s="152">
        <v>124944.3547</v>
      </c>
    </row>
    <row r="387">
      <c r="A387" s="156">
        <v>1.5858E9</v>
      </c>
      <c r="B387" s="152">
        <v>155571.1144</v>
      </c>
      <c r="C387" s="160">
        <v>179783.06</v>
      </c>
      <c r="D387" s="152">
        <v>159709.7473</v>
      </c>
      <c r="E387" s="152">
        <v>122332.7795</v>
      </c>
    </row>
    <row r="388">
      <c r="A388" s="152">
        <v>1.5858864E9</v>
      </c>
      <c r="B388" s="156">
        <v>153348.498</v>
      </c>
      <c r="C388" s="159">
        <v>184829.14</v>
      </c>
      <c r="D388" s="152">
        <v>159789.8371</v>
      </c>
      <c r="E388" s="152">
        <v>123741.9847</v>
      </c>
    </row>
    <row r="389">
      <c r="A389" s="156">
        <v>1.5859728E9</v>
      </c>
      <c r="B389" s="152">
        <v>153622.1797</v>
      </c>
      <c r="C389" s="160">
        <v>184829.14</v>
      </c>
      <c r="D389" s="152">
        <v>160719.8334</v>
      </c>
      <c r="E389" s="152">
        <v>123135.1197</v>
      </c>
    </row>
    <row r="390">
      <c r="A390" s="152">
        <v>1.5861816E9</v>
      </c>
      <c r="B390" s="156">
        <v>153622.1797</v>
      </c>
      <c r="C390" s="159">
        <v>182818.4</v>
      </c>
      <c r="D390" s="152">
        <v>159130.0247</v>
      </c>
      <c r="E390" s="152">
        <v>123135.1197</v>
      </c>
    </row>
    <row r="391">
      <c r="A391" s="152">
        <v>1.586232E9</v>
      </c>
      <c r="B391" s="156">
        <v>154723.8618</v>
      </c>
      <c r="C391" s="159">
        <v>195295.68</v>
      </c>
      <c r="D391" s="152">
        <v>158758.6512</v>
      </c>
      <c r="E391" s="152">
        <v>127363.76</v>
      </c>
    </row>
    <row r="392">
      <c r="A392" s="156">
        <v>1.5863184E9</v>
      </c>
      <c r="B392" s="152">
        <v>155531.0677</v>
      </c>
      <c r="C392" s="160">
        <v>194546.62</v>
      </c>
      <c r="D392" s="152">
        <v>157882.169</v>
      </c>
      <c r="E392" s="152">
        <v>131822.3856</v>
      </c>
    </row>
    <row r="393">
      <c r="A393" s="152">
        <v>1.5864048E9</v>
      </c>
      <c r="B393" s="156">
        <v>155690.1313</v>
      </c>
      <c r="C393" s="159">
        <v>199541.29</v>
      </c>
      <c r="D393" s="152">
        <v>156374.0127</v>
      </c>
      <c r="E393" s="152">
        <v>132027.9404</v>
      </c>
    </row>
    <row r="394">
      <c r="A394" s="156">
        <v>1.5864912E9</v>
      </c>
      <c r="B394" s="152">
        <v>153347.3937</v>
      </c>
      <c r="C394" s="160">
        <v>203887.49</v>
      </c>
      <c r="D394" s="152">
        <v>156584.2376</v>
      </c>
      <c r="E394" s="152">
        <v>133077.8703</v>
      </c>
    </row>
    <row r="395">
      <c r="A395" s="152">
        <v>1.5867864E9</v>
      </c>
      <c r="B395" s="156">
        <v>153347.3937</v>
      </c>
      <c r="C395" s="159">
        <v>203887.49</v>
      </c>
      <c r="D395" s="152">
        <v>156584.2376</v>
      </c>
      <c r="E395" s="152">
        <v>133077.8703</v>
      </c>
    </row>
    <row r="396">
      <c r="A396" s="152">
        <v>1.5868368E9</v>
      </c>
      <c r="B396" s="156">
        <v>155961.904</v>
      </c>
      <c r="C396" s="159">
        <v>202644.44</v>
      </c>
      <c r="D396" s="152">
        <v>157193.1473</v>
      </c>
      <c r="E396" s="152">
        <v>133497.0113</v>
      </c>
    </row>
    <row r="397">
      <c r="A397" s="156">
        <v>1.5869232E9</v>
      </c>
      <c r="B397" s="152">
        <v>157349.746</v>
      </c>
      <c r="C397" s="160">
        <v>208504.56</v>
      </c>
      <c r="D397" s="152">
        <v>156507.0485</v>
      </c>
      <c r="E397" s="152">
        <v>134016.2085</v>
      </c>
    </row>
    <row r="398">
      <c r="A398" s="152">
        <v>1.5870096E9</v>
      </c>
      <c r="B398" s="156">
        <v>159094.676</v>
      </c>
      <c r="C398" s="159">
        <v>205728.82</v>
      </c>
      <c r="D398" s="152">
        <v>158056.8839</v>
      </c>
      <c r="E398" s="152">
        <v>133935.1011</v>
      </c>
    </row>
    <row r="399">
      <c r="A399" s="156">
        <v>1.587096E9</v>
      </c>
      <c r="B399" s="152">
        <v>160677.3636</v>
      </c>
      <c r="C399" s="160">
        <v>207248.63</v>
      </c>
      <c r="D399" s="152">
        <v>158513.6451</v>
      </c>
      <c r="E399" s="152">
        <v>134005.064</v>
      </c>
    </row>
    <row r="400">
      <c r="A400" s="152">
        <v>1.5871824E9</v>
      </c>
      <c r="B400" s="156">
        <v>160675.8483</v>
      </c>
      <c r="C400" s="159">
        <v>207248.63</v>
      </c>
      <c r="D400" s="152">
        <v>156376.6666</v>
      </c>
      <c r="E400" s="152">
        <v>134419.9611</v>
      </c>
    </row>
    <row r="401">
      <c r="A401" s="156">
        <v>1.5873912E9</v>
      </c>
      <c r="B401" s="152">
        <v>160675.8483</v>
      </c>
      <c r="C401" s="160">
        <v>210324.19</v>
      </c>
      <c r="D401" s="152">
        <v>157204.0788</v>
      </c>
      <c r="E401" s="152">
        <v>134419.9611</v>
      </c>
    </row>
    <row r="402">
      <c r="A402" s="156">
        <v>1.5874416E9</v>
      </c>
      <c r="B402" s="152">
        <v>165146.7329</v>
      </c>
      <c r="C402" s="160">
        <v>207849.2</v>
      </c>
      <c r="D402" s="152">
        <v>157724.1381</v>
      </c>
      <c r="E402" s="152">
        <v>134952.4233</v>
      </c>
    </row>
    <row r="403">
      <c r="A403" s="152">
        <v>1.587528E9</v>
      </c>
      <c r="B403" s="156">
        <v>164199.1043</v>
      </c>
      <c r="C403" s="159">
        <v>202516.47</v>
      </c>
      <c r="D403" s="152">
        <v>158831.5886</v>
      </c>
      <c r="E403" s="152">
        <v>134215.071</v>
      </c>
    </row>
    <row r="404">
      <c r="A404" s="156">
        <v>1.5876144E9</v>
      </c>
      <c r="B404" s="152">
        <v>165772.8256</v>
      </c>
      <c r="C404" s="160">
        <v>207060.62</v>
      </c>
      <c r="D404" s="152">
        <v>158564.0561</v>
      </c>
      <c r="E404" s="152">
        <v>134846.3489</v>
      </c>
    </row>
    <row r="405">
      <c r="A405" s="152">
        <v>1.5877008E9</v>
      </c>
      <c r="B405" s="156">
        <v>166498.6367</v>
      </c>
      <c r="C405" s="159">
        <v>207949.62</v>
      </c>
      <c r="D405" s="152">
        <v>158989.5315</v>
      </c>
      <c r="E405" s="152">
        <v>134813.2249</v>
      </c>
    </row>
    <row r="406">
      <c r="A406" s="156">
        <v>1.5877872E9</v>
      </c>
      <c r="B406" s="152">
        <v>167342.3028</v>
      </c>
      <c r="C406" s="160">
        <v>207949.62</v>
      </c>
      <c r="D406" s="152">
        <v>158051.8207</v>
      </c>
      <c r="E406" s="152">
        <v>135059.0238</v>
      </c>
    </row>
    <row r="407">
      <c r="A407" s="152">
        <v>1.587996E9</v>
      </c>
      <c r="B407" s="156">
        <v>167342.3028</v>
      </c>
      <c r="C407" s="159">
        <v>210428.96</v>
      </c>
      <c r="D407" s="152">
        <v>160332.1175</v>
      </c>
      <c r="E407" s="152">
        <v>135059.0238</v>
      </c>
    </row>
    <row r="408">
      <c r="A408" s="152">
        <v>1.5880464E9</v>
      </c>
      <c r="B408" s="156">
        <v>170226.683</v>
      </c>
      <c r="C408" s="159">
        <v>211626.38</v>
      </c>
      <c r="D408" s="152">
        <v>159729.5778</v>
      </c>
      <c r="E408" s="152">
        <v>135065.2152</v>
      </c>
    </row>
    <row r="409">
      <c r="A409" s="156">
        <v>1.5881328E9</v>
      </c>
      <c r="B409" s="152">
        <v>163954.0764</v>
      </c>
      <c r="C409" s="160">
        <v>211171.77</v>
      </c>
      <c r="D409" s="152">
        <v>155054.7591</v>
      </c>
      <c r="E409" s="152">
        <v>134923.1224</v>
      </c>
    </row>
    <row r="410">
      <c r="A410" s="152">
        <v>1.5882192E9</v>
      </c>
      <c r="B410" s="156">
        <v>164055.6237</v>
      </c>
      <c r="C410" s="159">
        <v>216163.23</v>
      </c>
      <c r="D410" s="152">
        <v>154838.5572</v>
      </c>
      <c r="E410" s="152">
        <v>135206.3793</v>
      </c>
    </row>
    <row r="411">
      <c r="A411" s="156">
        <v>1.5883056E9</v>
      </c>
      <c r="B411" s="152">
        <v>164483.1888</v>
      </c>
      <c r="C411" s="160">
        <v>212663.14</v>
      </c>
      <c r="D411" s="152">
        <v>153779.0106</v>
      </c>
      <c r="E411" s="152">
        <v>135394.2886</v>
      </c>
    </row>
    <row r="412">
      <c r="A412" s="152">
        <v>1.588392E9</v>
      </c>
      <c r="B412" s="156">
        <v>162961.7085</v>
      </c>
      <c r="C412" s="159">
        <v>212663.14</v>
      </c>
      <c r="D412" s="152">
        <v>149160.4564</v>
      </c>
      <c r="E412" s="152">
        <v>134453.3618</v>
      </c>
    </row>
    <row r="413">
      <c r="A413" s="156">
        <v>1.5886008E9</v>
      </c>
      <c r="B413" s="152">
        <v>162961.7085</v>
      </c>
      <c r="C413" s="160">
        <v>208217.25</v>
      </c>
      <c r="D413" s="152">
        <v>150751.6935</v>
      </c>
      <c r="E413" s="152">
        <v>134453.3618</v>
      </c>
    </row>
    <row r="414">
      <c r="A414" s="156">
        <v>1.5886512E9</v>
      </c>
      <c r="B414" s="152">
        <v>170252.2597</v>
      </c>
      <c r="C414" s="160">
        <v>208669.92</v>
      </c>
      <c r="D414" s="152">
        <v>153181.7018</v>
      </c>
      <c r="E414" s="152">
        <v>133867.2661</v>
      </c>
    </row>
    <row r="415">
      <c r="A415" s="152">
        <v>1.5887376E9</v>
      </c>
      <c r="B415" s="156">
        <v>180097.807</v>
      </c>
      <c r="C415" s="159">
        <v>210317.83</v>
      </c>
      <c r="D415" s="152">
        <v>155346.4021</v>
      </c>
      <c r="E415" s="152">
        <v>133455.6771</v>
      </c>
    </row>
    <row r="416">
      <c r="A416" s="156">
        <v>1.588824E9</v>
      </c>
      <c r="B416" s="152">
        <v>186199.6048</v>
      </c>
      <c r="C416" s="160">
        <v>207297.89</v>
      </c>
      <c r="D416" s="152">
        <v>155698.8855</v>
      </c>
      <c r="E416" s="152">
        <v>131981.2152</v>
      </c>
    </row>
    <row r="417">
      <c r="A417" s="152">
        <v>1.5889104E9</v>
      </c>
      <c r="B417" s="156">
        <v>185837.6145</v>
      </c>
      <c r="C417" s="159">
        <v>211482.72</v>
      </c>
      <c r="D417" s="152">
        <v>157119.3876</v>
      </c>
      <c r="E417" s="152">
        <v>132883.7416</v>
      </c>
    </row>
    <row r="418">
      <c r="A418" s="156">
        <v>1.5889968E9</v>
      </c>
      <c r="B418" s="152">
        <v>186159.4164</v>
      </c>
      <c r="C418" s="160">
        <v>211482.72</v>
      </c>
      <c r="D418" s="152">
        <v>158794.88</v>
      </c>
      <c r="E418" s="152">
        <v>133107.546</v>
      </c>
    </row>
    <row r="419">
      <c r="A419" s="152">
        <v>1.5892056E9</v>
      </c>
      <c r="B419" s="156">
        <v>186159.4164</v>
      </c>
      <c r="C419" s="159">
        <v>213601.58</v>
      </c>
      <c r="D419" s="152">
        <v>160646.0866</v>
      </c>
      <c r="E419" s="152">
        <v>133107.546</v>
      </c>
    </row>
    <row r="420">
      <c r="A420" s="152">
        <v>1.589256E9</v>
      </c>
      <c r="B420" s="156">
        <v>190641.1173</v>
      </c>
      <c r="C420" s="159">
        <v>212825.98</v>
      </c>
      <c r="D420" s="152">
        <v>162425.5463</v>
      </c>
      <c r="E420" s="152">
        <v>133040.429</v>
      </c>
    </row>
    <row r="421">
      <c r="A421" s="156">
        <v>1.5893424E9</v>
      </c>
      <c r="B421" s="152">
        <v>189115.1823</v>
      </c>
      <c r="C421" s="160">
        <v>209678.87</v>
      </c>
      <c r="D421" s="152">
        <v>159034.2664</v>
      </c>
      <c r="E421" s="152">
        <v>133040.429</v>
      </c>
    </row>
    <row r="422">
      <c r="A422" s="152">
        <v>1.5894288E9</v>
      </c>
      <c r="B422" s="156">
        <v>186772.137</v>
      </c>
      <c r="C422" s="159">
        <v>207197.0</v>
      </c>
      <c r="D422" s="152">
        <v>159241.6548</v>
      </c>
      <c r="E422" s="152">
        <v>133040.429</v>
      </c>
    </row>
    <row r="423">
      <c r="A423" s="156">
        <v>1.5895152E9</v>
      </c>
      <c r="B423" s="152">
        <v>184063.2278</v>
      </c>
      <c r="C423" s="160">
        <v>210581.36</v>
      </c>
      <c r="D423" s="152">
        <v>160986.0744</v>
      </c>
      <c r="E423" s="152">
        <v>133040.429</v>
      </c>
    </row>
    <row r="424">
      <c r="A424" s="152">
        <v>1.5896016E9</v>
      </c>
      <c r="B424" s="156">
        <v>184392.0178</v>
      </c>
      <c r="C424" s="159">
        <v>210581.36</v>
      </c>
      <c r="D424" s="152">
        <v>163207.292</v>
      </c>
      <c r="E424" s="152">
        <v>134534.929</v>
      </c>
    </row>
    <row r="425">
      <c r="A425" s="156">
        <v>1.5898104E9</v>
      </c>
      <c r="B425" s="152">
        <v>184392.0178</v>
      </c>
      <c r="C425" s="160">
        <v>211652.55</v>
      </c>
      <c r="D425" s="152">
        <v>163803.8496</v>
      </c>
      <c r="E425" s="152">
        <v>134534.929</v>
      </c>
    </row>
    <row r="426">
      <c r="A426" s="156">
        <v>1.5898608E9</v>
      </c>
      <c r="B426" s="152">
        <v>179695.7898</v>
      </c>
      <c r="C426" s="160">
        <v>215833.97</v>
      </c>
      <c r="D426" s="152">
        <v>162868.337</v>
      </c>
      <c r="E426" s="152">
        <v>134270.829</v>
      </c>
    </row>
    <row r="427">
      <c r="A427" s="152">
        <v>1.5899472E9</v>
      </c>
      <c r="B427" s="156">
        <v>181325.9811</v>
      </c>
      <c r="C427" s="159">
        <v>214558.46</v>
      </c>
      <c r="D427" s="152">
        <v>163291.8951</v>
      </c>
      <c r="E427" s="152">
        <v>133777.2502</v>
      </c>
    </row>
    <row r="428">
      <c r="A428" s="156">
        <v>1.5900336E9</v>
      </c>
      <c r="B428" s="152">
        <v>180324.446</v>
      </c>
      <c r="C428" s="160">
        <v>218246.39</v>
      </c>
      <c r="D428" s="152">
        <v>164756.3954</v>
      </c>
      <c r="E428" s="152">
        <v>134495.7474</v>
      </c>
    </row>
    <row r="429">
      <c r="A429" s="152">
        <v>1.59012E9</v>
      </c>
      <c r="B429" s="156">
        <v>180576.99</v>
      </c>
      <c r="C429" s="159">
        <v>216129.14</v>
      </c>
      <c r="D429" s="152">
        <v>162511.5022</v>
      </c>
      <c r="E429" s="152">
        <v>134495.7474</v>
      </c>
    </row>
    <row r="430">
      <c r="A430" s="156">
        <v>1.5902064E9</v>
      </c>
      <c r="B430" s="152">
        <v>182350.8389</v>
      </c>
      <c r="C430" s="160">
        <v>216129.14</v>
      </c>
      <c r="D430" s="152">
        <v>163140.7792</v>
      </c>
      <c r="E430" s="152">
        <v>134142.3074</v>
      </c>
    </row>
    <row r="431">
      <c r="A431" s="152">
        <v>1.5905016E9</v>
      </c>
      <c r="B431" s="156">
        <v>182350.8389</v>
      </c>
      <c r="C431" s="159">
        <v>217208.91</v>
      </c>
      <c r="D431" s="152">
        <v>162431.7464</v>
      </c>
      <c r="E431" s="152">
        <v>134142.3074</v>
      </c>
    </row>
    <row r="432">
      <c r="A432" s="152">
        <v>1.590552E9</v>
      </c>
      <c r="B432" s="156">
        <v>177788.486</v>
      </c>
      <c r="C432" s="159">
        <v>218056.17</v>
      </c>
      <c r="D432" s="152">
        <v>160317.1718</v>
      </c>
      <c r="E432" s="152">
        <v>133871.9474</v>
      </c>
    </row>
    <row r="433">
      <c r="A433" s="156">
        <v>1.5906384E9</v>
      </c>
      <c r="B433" s="152">
        <v>174897.5111</v>
      </c>
      <c r="C433" s="160">
        <v>221080.65</v>
      </c>
      <c r="D433" s="152">
        <v>159404.2059</v>
      </c>
      <c r="E433" s="152">
        <v>133072.4674</v>
      </c>
    </row>
    <row r="434">
      <c r="A434" s="152">
        <v>1.5907248E9</v>
      </c>
      <c r="B434" s="156">
        <v>178822.4411</v>
      </c>
      <c r="C434" s="159">
        <v>220682.33</v>
      </c>
      <c r="D434" s="152">
        <v>159312.4027</v>
      </c>
      <c r="E434" s="152">
        <v>133072.4674</v>
      </c>
    </row>
    <row r="435">
      <c r="A435" s="156">
        <v>1.5908112E9</v>
      </c>
      <c r="B435" s="152">
        <v>186735.0411</v>
      </c>
      <c r="C435" s="160">
        <v>220682.33</v>
      </c>
      <c r="D435" s="152">
        <v>163942.0832</v>
      </c>
      <c r="E435" s="152">
        <v>133079.7664</v>
      </c>
    </row>
    <row r="436">
      <c r="A436" s="152">
        <v>1.59102E9</v>
      </c>
      <c r="B436" s="156">
        <v>186735.0411</v>
      </c>
      <c r="C436" s="159">
        <v>222517.46</v>
      </c>
      <c r="D436" s="152">
        <v>163942.0832</v>
      </c>
      <c r="E436" s="152">
        <v>133079.7664</v>
      </c>
    </row>
    <row r="437">
      <c r="A437" s="152">
        <v>1.5910704E9</v>
      </c>
      <c r="B437" s="156">
        <v>189285.0411</v>
      </c>
      <c r="C437" s="160">
        <v>222888.46</v>
      </c>
      <c r="D437" s="152">
        <v>167543.4659</v>
      </c>
      <c r="E437" s="152">
        <v>133282.1402</v>
      </c>
    </row>
    <row r="438">
      <c r="A438" s="156">
        <v>1.5911568E9</v>
      </c>
      <c r="B438" s="152">
        <v>192211.4611</v>
      </c>
      <c r="C438" s="159">
        <v>224404.47</v>
      </c>
      <c r="D438" s="152">
        <v>167680.573</v>
      </c>
      <c r="E438" s="152">
        <v>133725.1971</v>
      </c>
    </row>
    <row r="439">
      <c r="A439" s="152">
        <v>1.5912432E9</v>
      </c>
      <c r="B439" s="156">
        <v>192036.5111</v>
      </c>
      <c r="C439" s="160">
        <v>226437.42</v>
      </c>
      <c r="D439" s="152">
        <v>168593.5829</v>
      </c>
      <c r="E439" s="152">
        <v>133943.2777</v>
      </c>
    </row>
    <row r="440">
      <c r="A440" s="156">
        <v>1.5913296E9</v>
      </c>
      <c r="B440" s="152">
        <v>188604.8511</v>
      </c>
      <c r="C440" s="159">
        <v>225058.13</v>
      </c>
      <c r="D440" s="152">
        <v>166237.8546</v>
      </c>
      <c r="E440" s="152">
        <v>133943.2777</v>
      </c>
    </row>
    <row r="441">
      <c r="A441" s="152">
        <v>1.591416E9</v>
      </c>
      <c r="B441" s="156">
        <v>183305.6511</v>
      </c>
      <c r="C441" s="160">
        <v>225058.13</v>
      </c>
      <c r="D441" s="152">
        <v>168054.0781</v>
      </c>
      <c r="E441" s="152">
        <v>133943.2777</v>
      </c>
    </row>
    <row r="442">
      <c r="A442" s="156">
        <v>1.5916248E9</v>
      </c>
      <c r="B442" s="152">
        <v>183305.6511</v>
      </c>
      <c r="C442" s="159">
        <v>230102.89</v>
      </c>
      <c r="D442" s="152">
        <v>166916.9141</v>
      </c>
      <c r="E442" s="152">
        <v>133943.2777</v>
      </c>
    </row>
    <row r="443">
      <c r="A443" s="156">
        <v>1.5916752E9</v>
      </c>
      <c r="B443" s="152">
        <v>188077.9511</v>
      </c>
      <c r="C443" s="159">
        <v>232948.41</v>
      </c>
      <c r="D443" s="152">
        <v>169751.0401</v>
      </c>
      <c r="E443" s="152">
        <v>133943.2777</v>
      </c>
    </row>
    <row r="444">
      <c r="A444" s="152">
        <v>1.5917616E9</v>
      </c>
      <c r="B444" s="156">
        <v>186690.6511</v>
      </c>
      <c r="C444" s="160">
        <v>231936.69</v>
      </c>
      <c r="D444" s="152">
        <v>171417.55</v>
      </c>
      <c r="E444" s="152">
        <v>133943.2777</v>
      </c>
    </row>
    <row r="445">
      <c r="A445" s="156">
        <v>1.591848E9</v>
      </c>
      <c r="B445" s="152">
        <v>192495.6811</v>
      </c>
      <c r="C445" s="159">
        <v>231550.16</v>
      </c>
      <c r="D445" s="152">
        <v>176287.4313</v>
      </c>
      <c r="E445" s="152">
        <v>133943.2777</v>
      </c>
    </row>
    <row r="446">
      <c r="A446" s="152">
        <v>1.5919344E9</v>
      </c>
      <c r="B446" s="156">
        <v>193331.3811</v>
      </c>
      <c r="C446" s="160">
        <v>220087.38</v>
      </c>
      <c r="D446" s="152">
        <v>169424.984</v>
      </c>
      <c r="E446" s="152">
        <v>133943.2777</v>
      </c>
    </row>
    <row r="447">
      <c r="A447" s="156">
        <v>1.5920208E9</v>
      </c>
      <c r="B447" s="152">
        <v>194432.2111</v>
      </c>
      <c r="C447" s="159">
        <v>220087.38</v>
      </c>
      <c r="D447" s="152">
        <v>169594.9322</v>
      </c>
      <c r="E447" s="152">
        <v>133943.2777</v>
      </c>
    </row>
    <row r="448">
      <c r="A448" s="152">
        <v>1.5922296E9</v>
      </c>
      <c r="B448" s="156">
        <v>194432.2111</v>
      </c>
      <c r="C448" s="160">
        <v>221981.68</v>
      </c>
      <c r="D448" s="152">
        <v>169594.9322</v>
      </c>
      <c r="E448" s="152">
        <v>133943.2777</v>
      </c>
    </row>
    <row r="449">
      <c r="A449" s="152">
        <v>1.59228E9</v>
      </c>
      <c r="B449" s="156">
        <v>200583.7911</v>
      </c>
      <c r="C449" s="160">
        <v>223950.51</v>
      </c>
      <c r="D449" s="152">
        <v>174059.5558</v>
      </c>
      <c r="E449" s="152">
        <v>133943.2777</v>
      </c>
    </row>
    <row r="450">
      <c r="A450" s="156">
        <v>1.5923664E9</v>
      </c>
      <c r="B450" s="152">
        <v>199924.6911</v>
      </c>
      <c r="C450" s="159">
        <v>227097.18</v>
      </c>
      <c r="D450" s="152">
        <v>175837.9193</v>
      </c>
      <c r="E450" s="152">
        <v>134009.5277</v>
      </c>
    </row>
    <row r="451">
      <c r="A451" s="152">
        <v>1.5924528E9</v>
      </c>
      <c r="B451" s="156">
        <v>202588.6611</v>
      </c>
      <c r="C451" s="160">
        <v>226444.88</v>
      </c>
      <c r="D451" s="152">
        <v>176385.4394</v>
      </c>
      <c r="E451" s="152">
        <v>134072.9877</v>
      </c>
    </row>
    <row r="452">
      <c r="A452" s="156">
        <v>1.5925392E9</v>
      </c>
      <c r="B452" s="152">
        <v>207195.9211</v>
      </c>
      <c r="C452" s="159">
        <v>228064.56</v>
      </c>
      <c r="D452" s="152">
        <v>177453.017</v>
      </c>
      <c r="E452" s="152">
        <v>133808.5327</v>
      </c>
    </row>
    <row r="453">
      <c r="A453" s="152">
        <v>1.5926256E9</v>
      </c>
      <c r="B453" s="156">
        <v>208034.3811</v>
      </c>
      <c r="C453" s="160">
        <v>228064.56</v>
      </c>
      <c r="D453" s="152">
        <v>179387.7238</v>
      </c>
      <c r="E453" s="152">
        <v>133150.2327</v>
      </c>
    </row>
    <row r="454">
      <c r="A454" s="156">
        <v>1.5928344E9</v>
      </c>
      <c r="B454" s="152">
        <v>208034.3811</v>
      </c>
      <c r="C454" s="159">
        <v>225969.23</v>
      </c>
      <c r="D454" s="152">
        <v>179387.7238</v>
      </c>
      <c r="E454" s="152">
        <v>133150.2327</v>
      </c>
    </row>
    <row r="455">
      <c r="A455" s="156">
        <v>1.5928848E9</v>
      </c>
      <c r="B455" s="152">
        <v>210893.6711</v>
      </c>
      <c r="C455" s="160">
        <v>227326.69</v>
      </c>
      <c r="D455" s="152">
        <v>181562.3932</v>
      </c>
      <c r="E455" s="152">
        <v>133183.1477</v>
      </c>
    </row>
    <row r="456">
      <c r="A456" s="152">
        <v>1.5929712E9</v>
      </c>
      <c r="B456" s="156">
        <v>209837.2411</v>
      </c>
      <c r="C456" s="159">
        <v>227907.9</v>
      </c>
      <c r="D456" s="152">
        <v>181742.1918</v>
      </c>
      <c r="E456" s="152">
        <v>133183.1477</v>
      </c>
    </row>
    <row r="457">
      <c r="A457" s="156">
        <v>1.5930576E9</v>
      </c>
      <c r="B457" s="152">
        <v>208401.8211</v>
      </c>
      <c r="C457" s="160">
        <v>223093.33</v>
      </c>
      <c r="D457" s="152">
        <v>177877.725</v>
      </c>
      <c r="E457" s="152">
        <v>130841.2334</v>
      </c>
    </row>
    <row r="458">
      <c r="A458" s="152">
        <v>1.593144E9</v>
      </c>
      <c r="B458" s="156">
        <v>211816.8111</v>
      </c>
      <c r="C458" s="159">
        <v>225483.5</v>
      </c>
      <c r="D458" s="152">
        <v>180287.8292</v>
      </c>
      <c r="E458" s="152">
        <v>131453.0943</v>
      </c>
    </row>
    <row r="459">
      <c r="A459" s="156">
        <v>1.5932304E9</v>
      </c>
      <c r="B459" s="152">
        <v>206395.5111</v>
      </c>
      <c r="C459" s="160">
        <v>225483.5</v>
      </c>
      <c r="D459" s="152">
        <v>174926.4313</v>
      </c>
      <c r="E459" s="152">
        <v>129704.9038</v>
      </c>
    </row>
    <row r="460">
      <c r="A460" s="152">
        <v>1.5934392E9</v>
      </c>
      <c r="B460" s="156">
        <v>206395.5111</v>
      </c>
      <c r="C460" s="159">
        <v>221126.15</v>
      </c>
      <c r="D460" s="152">
        <v>171293.4155</v>
      </c>
      <c r="E460" s="152">
        <v>129704.9038</v>
      </c>
    </row>
    <row r="461">
      <c r="A461" s="152">
        <v>1.5934896E9</v>
      </c>
      <c r="B461" s="156">
        <v>202068.0824</v>
      </c>
      <c r="C461" s="159">
        <v>223949.17</v>
      </c>
      <c r="D461" s="152">
        <v>174279.3583</v>
      </c>
      <c r="E461" s="152">
        <v>130487.3023</v>
      </c>
    </row>
    <row r="462">
      <c r="A462" s="156">
        <v>1.593576E9</v>
      </c>
      <c r="B462" s="152">
        <v>205872.1992</v>
      </c>
      <c r="C462" s="160">
        <v>226392.42</v>
      </c>
      <c r="D462" s="152">
        <v>179835.6732</v>
      </c>
      <c r="E462" s="152">
        <v>134151.6976</v>
      </c>
    </row>
    <row r="463">
      <c r="A463" s="152">
        <v>1.5936624E9</v>
      </c>
      <c r="B463" s="156">
        <v>209154.7617</v>
      </c>
      <c r="C463" s="159">
        <v>227684.49</v>
      </c>
      <c r="D463" s="152">
        <v>184816.1665</v>
      </c>
      <c r="E463" s="152">
        <v>137878.0713</v>
      </c>
    </row>
    <row r="464">
      <c r="A464" s="156">
        <v>1.5937488E9</v>
      </c>
      <c r="B464" s="152">
        <v>209093.0316</v>
      </c>
      <c r="C464" s="160">
        <v>228911.06</v>
      </c>
      <c r="D464" s="152">
        <v>187018.8466</v>
      </c>
      <c r="E464" s="152">
        <v>139862.6833</v>
      </c>
    </row>
    <row r="465">
      <c r="A465" s="152">
        <v>1.594044E9</v>
      </c>
      <c r="B465" s="156">
        <v>209093.0316</v>
      </c>
      <c r="C465" s="159">
        <v>228911.06</v>
      </c>
      <c r="D465" s="152">
        <v>191803.7389</v>
      </c>
      <c r="E465" s="152">
        <v>139862.6833</v>
      </c>
    </row>
    <row r="466">
      <c r="A466" s="152">
        <v>1.5940944E9</v>
      </c>
      <c r="B466" s="156">
        <v>210937.7685</v>
      </c>
      <c r="C466" s="159">
        <v>231960.45</v>
      </c>
      <c r="D466" s="152">
        <v>193826.2476</v>
      </c>
      <c r="E466" s="152">
        <v>146347.6776</v>
      </c>
    </row>
    <row r="467">
      <c r="A467" s="156">
        <v>1.5941808E9</v>
      </c>
      <c r="B467" s="152">
        <v>213530.8732</v>
      </c>
      <c r="C467" s="160">
        <v>230543.26</v>
      </c>
      <c r="D467" s="152">
        <v>194444.1505</v>
      </c>
      <c r="E467" s="152">
        <v>142318.9257</v>
      </c>
    </row>
    <row r="468">
      <c r="A468" s="152">
        <v>1.5942672E9</v>
      </c>
      <c r="B468" s="156">
        <v>218975.862</v>
      </c>
      <c r="C468" s="159">
        <v>231945.76</v>
      </c>
      <c r="D468" s="152">
        <v>197063.1192</v>
      </c>
      <c r="E468" s="152">
        <v>146436.7233</v>
      </c>
    </row>
    <row r="469">
      <c r="A469" s="156">
        <v>1.5943536E9</v>
      </c>
      <c r="B469" s="152">
        <v>225492.1452</v>
      </c>
      <c r="C469" s="160">
        <v>231648.26</v>
      </c>
      <c r="D469" s="152">
        <v>199369.6339</v>
      </c>
      <c r="E469" s="152">
        <v>148810.4176</v>
      </c>
    </row>
    <row r="470">
      <c r="A470" s="152">
        <v>1.59444E9</v>
      </c>
      <c r="B470" s="156">
        <v>220945.4484</v>
      </c>
      <c r="C470" s="159">
        <v>231648.26</v>
      </c>
      <c r="D470" s="152">
        <v>203308.3554</v>
      </c>
      <c r="E470" s="152">
        <v>152283.0143</v>
      </c>
    </row>
    <row r="471">
      <c r="A471" s="156">
        <v>1.5946488E9</v>
      </c>
      <c r="B471" s="152">
        <v>220945.4484</v>
      </c>
      <c r="C471" s="160">
        <v>233539.28</v>
      </c>
      <c r="D471" s="152">
        <v>208358.4308</v>
      </c>
      <c r="E471" s="152">
        <v>152283.0143</v>
      </c>
    </row>
    <row r="472">
      <c r="A472" s="156">
        <v>1.5946992E9</v>
      </c>
      <c r="B472" s="152">
        <v>207555.8733</v>
      </c>
      <c r="C472" s="160">
        <v>231859.03</v>
      </c>
      <c r="D472" s="152">
        <v>195252.8076</v>
      </c>
      <c r="E472" s="152">
        <v>149513.599</v>
      </c>
    </row>
    <row r="473">
      <c r="A473" s="152">
        <v>1.5947856E9</v>
      </c>
      <c r="B473" s="156">
        <v>208058.5094</v>
      </c>
      <c r="C473" s="159">
        <v>234726.79</v>
      </c>
      <c r="D473" s="152">
        <v>196909.5666</v>
      </c>
      <c r="E473" s="152">
        <v>152641.2775</v>
      </c>
    </row>
    <row r="474">
      <c r="A474" s="156">
        <v>1.594872E9</v>
      </c>
      <c r="B474" s="152">
        <v>204169.7984</v>
      </c>
      <c r="C474" s="160">
        <v>236448.15</v>
      </c>
      <c r="D474" s="152">
        <v>196562.536</v>
      </c>
      <c r="E474" s="152">
        <v>149838.4871</v>
      </c>
    </row>
    <row r="475">
      <c r="A475" s="152">
        <v>1.5949584E9</v>
      </c>
      <c r="B475" s="156">
        <v>205997.7885</v>
      </c>
      <c r="C475" s="159">
        <v>236005.68</v>
      </c>
      <c r="D475" s="152">
        <v>193941.0871</v>
      </c>
      <c r="E475" s="152">
        <v>149108.8347</v>
      </c>
    </row>
    <row r="476">
      <c r="A476" s="156">
        <v>1.5950448E9</v>
      </c>
      <c r="B476" s="152">
        <v>205756.0731</v>
      </c>
      <c r="C476" s="160">
        <v>236005.68</v>
      </c>
      <c r="D476" s="152">
        <v>193495.8292</v>
      </c>
      <c r="E476" s="152">
        <v>148890.4294</v>
      </c>
    </row>
    <row r="477">
      <c r="A477" s="152">
        <v>1.5952536E9</v>
      </c>
      <c r="B477" s="156">
        <v>205756.0731</v>
      </c>
      <c r="C477" s="159">
        <v>236515.69</v>
      </c>
      <c r="D477" s="152">
        <v>195687.7271</v>
      </c>
      <c r="E477" s="152">
        <v>148890.4294</v>
      </c>
    </row>
    <row r="478">
      <c r="A478" s="152">
        <v>1.595304E9</v>
      </c>
      <c r="B478" s="156">
        <v>208296.3914</v>
      </c>
      <c r="C478" s="159">
        <v>238434.44</v>
      </c>
      <c r="D478" s="152">
        <v>203111.3003</v>
      </c>
      <c r="E478" s="152">
        <v>151771.4672</v>
      </c>
    </row>
    <row r="479">
      <c r="A479" s="156">
        <v>1.5953904E9</v>
      </c>
      <c r="B479" s="152">
        <v>207548.2135</v>
      </c>
      <c r="C479" s="160">
        <v>238940.52</v>
      </c>
      <c r="D479" s="152">
        <v>198260.3792</v>
      </c>
      <c r="E479" s="152">
        <v>154125.9618</v>
      </c>
    </row>
    <row r="480">
      <c r="A480" s="152">
        <v>1.5954768E9</v>
      </c>
      <c r="B480" s="156">
        <v>206972.7617</v>
      </c>
      <c r="C480" s="159">
        <v>240379.72</v>
      </c>
      <c r="D480" s="152">
        <v>200124.6287</v>
      </c>
      <c r="E480" s="152">
        <v>155421.0801</v>
      </c>
    </row>
    <row r="481">
      <c r="A481" s="156">
        <v>1.5955632E9</v>
      </c>
      <c r="B481" s="152">
        <v>206445.6257</v>
      </c>
      <c r="C481" s="160">
        <v>238415.72</v>
      </c>
      <c r="D481" s="152">
        <v>191791.7401</v>
      </c>
      <c r="E481" s="152">
        <v>150448.4995</v>
      </c>
    </row>
    <row r="482">
      <c r="A482" s="152">
        <v>1.5956496E9</v>
      </c>
      <c r="B482" s="156">
        <v>207176.3304</v>
      </c>
      <c r="C482" s="159">
        <v>238415.72</v>
      </c>
      <c r="D482" s="152">
        <v>189323.0588</v>
      </c>
      <c r="E482" s="152">
        <v>148587.2283</v>
      </c>
    </row>
    <row r="483">
      <c r="A483" s="156">
        <v>1.5958584E9</v>
      </c>
      <c r="B483" s="152">
        <v>207176.3304</v>
      </c>
      <c r="C483" s="160">
        <v>236993.61</v>
      </c>
      <c r="D483" s="152">
        <v>193424.7241</v>
      </c>
      <c r="E483" s="152">
        <v>148587.2283</v>
      </c>
    </row>
    <row r="484">
      <c r="A484" s="156">
        <v>1.5959088E9</v>
      </c>
      <c r="B484" s="152">
        <v>208880.4713</v>
      </c>
      <c r="C484" s="160">
        <v>238365.84</v>
      </c>
      <c r="D484" s="152">
        <v>195657.3626</v>
      </c>
      <c r="E484" s="152">
        <v>149922.0326</v>
      </c>
    </row>
    <row r="485">
      <c r="A485" s="152">
        <v>1.5959952E9</v>
      </c>
      <c r="B485" s="156">
        <v>209953.1279</v>
      </c>
      <c r="C485" s="159">
        <v>237383.09</v>
      </c>
      <c r="D485" s="152">
        <v>191629.1518</v>
      </c>
      <c r="E485" s="152">
        <v>148921.7039</v>
      </c>
    </row>
    <row r="486">
      <c r="A486" s="156">
        <v>1.5960816E9</v>
      </c>
      <c r="B486" s="152">
        <v>216198.7082</v>
      </c>
      <c r="C486" s="160">
        <v>239974.04</v>
      </c>
      <c r="D486" s="152">
        <v>194362.7092</v>
      </c>
      <c r="E486" s="152">
        <v>148718.0336</v>
      </c>
    </row>
    <row r="487">
      <c r="A487" s="152">
        <v>1.596168E9</v>
      </c>
      <c r="B487" s="156">
        <v>221729.6693</v>
      </c>
      <c r="C487" s="159">
        <v>239580.52</v>
      </c>
      <c r="D487" s="152">
        <v>195436.9299</v>
      </c>
      <c r="E487" s="152">
        <v>148935.7845</v>
      </c>
    </row>
    <row r="488">
      <c r="A488" s="156">
        <v>1.5962544E9</v>
      </c>
      <c r="B488" s="152">
        <v>225876.3886</v>
      </c>
      <c r="C488" s="160">
        <v>239580.52</v>
      </c>
      <c r="D488" s="152">
        <v>199020.0964</v>
      </c>
      <c r="E488" s="152">
        <v>148150.8538</v>
      </c>
    </row>
    <row r="489">
      <c r="A489" s="152">
        <v>1.5964632E9</v>
      </c>
      <c r="B489" s="156">
        <v>225876.3886</v>
      </c>
      <c r="C489" s="159">
        <v>241354.84</v>
      </c>
      <c r="D489" s="152">
        <v>199020.0964</v>
      </c>
      <c r="E489" s="152">
        <v>148150.8538</v>
      </c>
    </row>
    <row r="490">
      <c r="A490" s="152">
        <v>1.5965136E9</v>
      </c>
      <c r="B490" s="156">
        <v>239224.69</v>
      </c>
      <c r="C490" s="160">
        <v>242918.36</v>
      </c>
      <c r="D490" s="152">
        <v>202612.9439</v>
      </c>
      <c r="E490" s="152">
        <v>148342.6608</v>
      </c>
    </row>
    <row r="491">
      <c r="A491" s="156">
        <v>1.5966E9</v>
      </c>
      <c r="B491" s="152">
        <v>240911.2861</v>
      </c>
      <c r="C491" s="159">
        <v>243794.66</v>
      </c>
      <c r="D491" s="152">
        <v>202892.7086</v>
      </c>
      <c r="E491" s="152">
        <v>149138.5698</v>
      </c>
    </row>
    <row r="492">
      <c r="A492" s="152">
        <v>1.5966864E9</v>
      </c>
      <c r="B492" s="156">
        <v>238979.5018</v>
      </c>
      <c r="C492" s="160">
        <v>245209.16</v>
      </c>
      <c r="D492" s="152">
        <v>205259.3792</v>
      </c>
      <c r="E492" s="152">
        <v>148954.8985</v>
      </c>
    </row>
    <row r="493">
      <c r="A493" s="156">
        <v>1.5967728E9</v>
      </c>
      <c r="B493" s="152">
        <v>229489.6959</v>
      </c>
      <c r="C493" s="159">
        <v>246740.96</v>
      </c>
      <c r="D493" s="152">
        <v>208167.7891</v>
      </c>
      <c r="E493" s="152">
        <v>149844.9979</v>
      </c>
    </row>
    <row r="494">
      <c r="A494" s="152">
        <v>1.5968592E9</v>
      </c>
      <c r="B494" s="156">
        <v>223416.3355</v>
      </c>
      <c r="C494" s="160">
        <v>246740.96</v>
      </c>
      <c r="D494" s="152">
        <v>204363.3203</v>
      </c>
      <c r="E494" s="152">
        <v>150914.0591</v>
      </c>
    </row>
    <row r="495">
      <c r="A495" s="156">
        <v>1.597068E9</v>
      </c>
      <c r="B495" s="152">
        <v>223416.3355</v>
      </c>
      <c r="C495" s="159">
        <v>246906.56</v>
      </c>
      <c r="D495" s="152">
        <v>202137.8027</v>
      </c>
      <c r="E495" s="152">
        <v>150914.0591</v>
      </c>
    </row>
    <row r="496">
      <c r="A496" s="156">
        <v>1.5971184E9</v>
      </c>
      <c r="B496" s="152">
        <v>218943.8888</v>
      </c>
      <c r="C496" s="159">
        <v>247596.56</v>
      </c>
      <c r="D496" s="152">
        <v>201693.9295</v>
      </c>
      <c r="E496" s="152">
        <v>152369.3011</v>
      </c>
    </row>
    <row r="497">
      <c r="A497" s="152">
        <v>1.5972048E9</v>
      </c>
      <c r="B497" s="156">
        <v>216733.4652</v>
      </c>
      <c r="C497" s="160">
        <v>245685.26</v>
      </c>
      <c r="D497" s="152">
        <v>195822.1689</v>
      </c>
      <c r="E497" s="152">
        <v>152458.782</v>
      </c>
    </row>
    <row r="498">
      <c r="A498" s="156">
        <v>1.5972912E9</v>
      </c>
      <c r="B498" s="152">
        <v>215315.1377</v>
      </c>
      <c r="C498" s="159">
        <v>248886.86</v>
      </c>
      <c r="D498" s="152">
        <v>204302.1172</v>
      </c>
      <c r="E498" s="152">
        <v>155595.3228</v>
      </c>
    </row>
    <row r="499">
      <c r="A499" s="152">
        <v>1.5973776E9</v>
      </c>
      <c r="B499" s="156">
        <v>217608.4495</v>
      </c>
      <c r="C499" s="160">
        <v>248465.96</v>
      </c>
      <c r="D499" s="152">
        <v>207879.9113</v>
      </c>
      <c r="E499" s="152">
        <v>155632.999</v>
      </c>
    </row>
    <row r="500">
      <c r="A500" s="156">
        <v>1.597464E9</v>
      </c>
      <c r="B500" s="152">
        <v>216866.0887</v>
      </c>
      <c r="C500" s="159">
        <v>248465.96</v>
      </c>
      <c r="D500" s="152">
        <v>207988.3058</v>
      </c>
      <c r="E500" s="152">
        <v>155110.2422</v>
      </c>
    </row>
    <row r="501">
      <c r="A501" s="152">
        <v>1.5976728E9</v>
      </c>
      <c r="B501" s="156">
        <v>216866.0887</v>
      </c>
      <c r="C501" s="160">
        <v>248472.86</v>
      </c>
      <c r="D501" s="152">
        <v>213948.8735</v>
      </c>
      <c r="E501" s="152">
        <v>155110.2422</v>
      </c>
    </row>
    <row r="502">
      <c r="A502" s="152">
        <v>1.5977232E9</v>
      </c>
      <c r="B502" s="156">
        <v>217371.9483</v>
      </c>
      <c r="C502" s="160">
        <v>249211.16</v>
      </c>
      <c r="D502" s="152">
        <v>217364.3973</v>
      </c>
      <c r="E502" s="152">
        <v>158731.8637</v>
      </c>
    </row>
    <row r="503">
      <c r="A503" s="156">
        <v>1.5978096E9</v>
      </c>
      <c r="B503" s="152">
        <v>218804.6442</v>
      </c>
      <c r="C503" s="159">
        <v>249714.86</v>
      </c>
      <c r="D503" s="152">
        <v>219636.4727</v>
      </c>
      <c r="E503" s="152">
        <v>157205.9789</v>
      </c>
    </row>
    <row r="504">
      <c r="A504" s="152">
        <v>1.597896E9</v>
      </c>
      <c r="B504" s="156">
        <v>220423.3471</v>
      </c>
      <c r="C504" s="160">
        <v>248741.96</v>
      </c>
      <c r="D504" s="152">
        <v>218288.774</v>
      </c>
      <c r="E504" s="152">
        <v>156198.1415</v>
      </c>
    </row>
    <row r="505">
      <c r="A505" s="156">
        <v>1.5979824E9</v>
      </c>
      <c r="B505" s="152">
        <v>219582.2319</v>
      </c>
      <c r="C505" s="159">
        <v>249466.46</v>
      </c>
      <c r="D505" s="152">
        <v>222798.8752</v>
      </c>
      <c r="E505" s="152">
        <v>155171.466</v>
      </c>
    </row>
    <row r="506">
      <c r="A506" s="152">
        <v>1.5980688E9</v>
      </c>
      <c r="B506" s="156">
        <v>220936.3289</v>
      </c>
      <c r="C506" s="160">
        <v>249466.46</v>
      </c>
      <c r="D506" s="152">
        <v>226452.3027</v>
      </c>
      <c r="E506" s="152">
        <v>156372.3938</v>
      </c>
    </row>
    <row r="507">
      <c r="A507" s="156">
        <v>1.5982776E9</v>
      </c>
      <c r="B507" s="152">
        <v>220936.3289</v>
      </c>
      <c r="C507" s="159">
        <v>250294.46</v>
      </c>
      <c r="D507" s="152">
        <v>226452.3027</v>
      </c>
      <c r="E507" s="152">
        <v>156372.3938</v>
      </c>
    </row>
    <row r="508">
      <c r="A508" s="156">
        <v>1.598328E9</v>
      </c>
      <c r="B508" s="152">
        <v>219144.0639</v>
      </c>
      <c r="C508" s="159">
        <v>252668.06</v>
      </c>
      <c r="D508" s="152">
        <v>228532.4338</v>
      </c>
      <c r="E508" s="152">
        <v>157581.3769</v>
      </c>
    </row>
    <row r="509">
      <c r="A509" s="152">
        <v>1.5984144E9</v>
      </c>
      <c r="B509" s="156">
        <v>218806.9151</v>
      </c>
      <c r="C509" s="160">
        <v>253496.06</v>
      </c>
      <c r="D509" s="152">
        <v>230070.635</v>
      </c>
      <c r="E509" s="152">
        <v>158501.3065</v>
      </c>
    </row>
    <row r="510">
      <c r="A510" s="156">
        <v>1.5985008E9</v>
      </c>
      <c r="B510" s="152">
        <v>219114.9285</v>
      </c>
      <c r="C510" s="159">
        <v>255876.56</v>
      </c>
      <c r="D510" s="152">
        <v>233677.8909</v>
      </c>
      <c r="E510" s="152">
        <v>164379.7086</v>
      </c>
    </row>
    <row r="511">
      <c r="A511" s="152">
        <v>1.5985872E9</v>
      </c>
      <c r="B511" s="156">
        <v>216632.5408</v>
      </c>
      <c r="C511" s="160">
        <v>256400.96</v>
      </c>
      <c r="D511" s="152">
        <v>235394.2218</v>
      </c>
      <c r="E511" s="152">
        <v>161444.5167</v>
      </c>
    </row>
    <row r="512">
      <c r="A512" s="156">
        <v>1.5986736E9</v>
      </c>
      <c r="B512" s="152">
        <v>215549.8223</v>
      </c>
      <c r="C512" s="159">
        <v>256400.96</v>
      </c>
      <c r="D512" s="152">
        <v>237565.8211</v>
      </c>
      <c r="E512" s="152">
        <v>160401.8889</v>
      </c>
    </row>
    <row r="513">
      <c r="A513" s="152">
        <v>1.5988824E9</v>
      </c>
      <c r="B513" s="156">
        <v>215549.8223</v>
      </c>
      <c r="C513" s="160">
        <v>257953.46</v>
      </c>
      <c r="D513" s="152">
        <v>237565.8211</v>
      </c>
      <c r="E513" s="152">
        <v>160401.8889</v>
      </c>
    </row>
    <row r="514">
      <c r="A514" s="152">
        <v>1.5989328E9</v>
      </c>
      <c r="B514" s="156">
        <v>215539.7823</v>
      </c>
      <c r="C514" s="160">
        <v>257077.16</v>
      </c>
      <c r="D514" s="152">
        <v>246222.8061</v>
      </c>
      <c r="E514" s="152">
        <v>160857.9688</v>
      </c>
    </row>
    <row r="515">
      <c r="A515" s="156">
        <v>1.5990192E9</v>
      </c>
      <c r="B515" s="152">
        <v>224132.4723</v>
      </c>
      <c r="C515" s="159">
        <v>259386.44</v>
      </c>
      <c r="D515" s="152">
        <v>249070.8252</v>
      </c>
      <c r="E515" s="152">
        <v>160418.9055</v>
      </c>
    </row>
    <row r="516">
      <c r="A516" s="152">
        <v>1.5991056E9</v>
      </c>
      <c r="B516" s="156">
        <v>222504.7823</v>
      </c>
      <c r="C516" s="160">
        <v>262596.08</v>
      </c>
      <c r="D516" s="152">
        <v>247025.9166</v>
      </c>
      <c r="E516" s="152">
        <v>160824.9455</v>
      </c>
    </row>
    <row r="517">
      <c r="A517" s="156">
        <v>1.599192E9</v>
      </c>
      <c r="B517" s="152">
        <v>212643.3923</v>
      </c>
      <c r="C517" s="159">
        <v>256390.58</v>
      </c>
      <c r="D517" s="152">
        <v>231189.0029</v>
      </c>
      <c r="E517" s="152">
        <v>160087.5655</v>
      </c>
    </row>
    <row r="518">
      <c r="A518" s="152">
        <v>1.5992784E9</v>
      </c>
      <c r="B518" s="156">
        <v>208807.6623</v>
      </c>
      <c r="C518" s="160">
        <v>256390.58</v>
      </c>
      <c r="D518" s="152">
        <v>228493.7573</v>
      </c>
      <c r="E518" s="152">
        <v>158052.5655</v>
      </c>
    </row>
    <row r="519">
      <c r="A519" s="156">
        <v>1.5995736E9</v>
      </c>
      <c r="B519" s="152">
        <v>208807.6623</v>
      </c>
      <c r="C519" s="159">
        <v>253783.22</v>
      </c>
      <c r="D519" s="152">
        <v>215654.8687</v>
      </c>
      <c r="E519" s="152">
        <v>158052.5655</v>
      </c>
    </row>
    <row r="520">
      <c r="A520" s="156">
        <v>1.599624E9</v>
      </c>
      <c r="B520" s="152">
        <v>207190.0323</v>
      </c>
      <c r="C520" s="159">
        <v>249298.74</v>
      </c>
      <c r="D520" s="152">
        <v>209941.3492</v>
      </c>
      <c r="E520" s="152">
        <v>156231.0566</v>
      </c>
    </row>
    <row r="521">
      <c r="A521" s="152">
        <v>1.5997104E9</v>
      </c>
      <c r="B521" s="156">
        <v>207134.9423</v>
      </c>
      <c r="C521" s="160">
        <v>252547.02</v>
      </c>
      <c r="D521" s="152">
        <v>220394.6783</v>
      </c>
      <c r="E521" s="152">
        <v>158851.6104</v>
      </c>
    </row>
    <row r="522">
      <c r="A522" s="156">
        <v>1.5997968E9</v>
      </c>
      <c r="B522" s="152">
        <v>208998.5423</v>
      </c>
      <c r="C522" s="159">
        <v>249792.94</v>
      </c>
      <c r="D522" s="152">
        <v>216846.0922</v>
      </c>
      <c r="E522" s="152">
        <v>158851.6104</v>
      </c>
    </row>
    <row r="523">
      <c r="A523" s="152">
        <v>1.5998832E9</v>
      </c>
      <c r="B523" s="156">
        <v>209216.9423</v>
      </c>
      <c r="C523" s="160">
        <v>249792.94</v>
      </c>
      <c r="D523" s="152">
        <v>214079.7039</v>
      </c>
      <c r="E523" s="152">
        <v>158851.6104</v>
      </c>
    </row>
    <row r="524">
      <c r="A524" s="156">
        <v>1.600092E9</v>
      </c>
      <c r="B524" s="152">
        <v>209216.9423</v>
      </c>
      <c r="C524" s="159">
        <v>250008.4</v>
      </c>
      <c r="D524" s="152">
        <v>221121.9041</v>
      </c>
      <c r="E524" s="152">
        <v>158851.6104</v>
      </c>
    </row>
    <row r="525">
      <c r="A525" s="156">
        <v>1.6001424E9</v>
      </c>
      <c r="B525" s="152">
        <v>208118.9223</v>
      </c>
      <c r="C525" s="159">
        <v>252283.96</v>
      </c>
      <c r="D525" s="152">
        <v>224019.1842</v>
      </c>
      <c r="E525" s="152">
        <v>155796.3204</v>
      </c>
    </row>
    <row r="526">
      <c r="A526" s="152">
        <v>1.6002288E9</v>
      </c>
      <c r="B526" s="156">
        <v>208050.0823</v>
      </c>
      <c r="C526" s="160">
        <v>253024.14</v>
      </c>
      <c r="D526" s="152">
        <v>231694.9324</v>
      </c>
      <c r="E526" s="152">
        <v>158082.2004</v>
      </c>
    </row>
    <row r="527">
      <c r="A527" s="156">
        <v>1.6003152E9</v>
      </c>
      <c r="B527" s="152">
        <v>207922.6223</v>
      </c>
      <c r="C527" s="159">
        <v>252146.48</v>
      </c>
      <c r="D527" s="152">
        <v>227377.9498</v>
      </c>
      <c r="E527" s="152">
        <v>154726.9104</v>
      </c>
    </row>
    <row r="528">
      <c r="A528" s="152">
        <v>1.6004016E9</v>
      </c>
      <c r="B528" s="156">
        <v>208443.2023</v>
      </c>
      <c r="C528" s="160">
        <v>251478.96</v>
      </c>
      <c r="D528" s="152">
        <v>223454.1314</v>
      </c>
      <c r="E528" s="152">
        <v>151744.0004</v>
      </c>
    </row>
    <row r="529">
      <c r="A529" s="156">
        <v>1.600488E9</v>
      </c>
      <c r="B529" s="152">
        <v>209656.6123</v>
      </c>
      <c r="C529" s="159">
        <v>251478.96</v>
      </c>
      <c r="D529" s="152">
        <v>223542.3086</v>
      </c>
      <c r="E529" s="152">
        <v>149429.7404</v>
      </c>
    </row>
    <row r="530">
      <c r="A530" s="152">
        <v>1.6006968E9</v>
      </c>
      <c r="B530" s="156">
        <v>209656.6123</v>
      </c>
      <c r="C530" s="160">
        <v>248604.9</v>
      </c>
      <c r="D530" s="152">
        <v>223542.3086</v>
      </c>
      <c r="E530" s="152">
        <v>149429.7404</v>
      </c>
    </row>
    <row r="531">
      <c r="A531" s="152">
        <v>1.6007472E9</v>
      </c>
      <c r="B531" s="156">
        <v>212051.6323</v>
      </c>
      <c r="C531" s="159">
        <v>247000.78</v>
      </c>
      <c r="D531" s="152">
        <v>228209.2144</v>
      </c>
      <c r="E531" s="152">
        <v>149668.8204</v>
      </c>
    </row>
    <row r="532">
      <c r="A532" s="156">
        <v>1.6008336E9</v>
      </c>
      <c r="B532" s="152">
        <v>211338.6923</v>
      </c>
      <c r="C532" s="160">
        <v>248678.4</v>
      </c>
      <c r="D532" s="152">
        <v>231690.5746</v>
      </c>
      <c r="E532" s="152">
        <v>156915.1804</v>
      </c>
    </row>
    <row r="533">
      <c r="A533" s="152">
        <v>1.60092E9</v>
      </c>
      <c r="B533" s="156">
        <v>211410.9323</v>
      </c>
      <c r="C533" s="159">
        <v>244790.6</v>
      </c>
      <c r="D533" s="152">
        <v>221128.356</v>
      </c>
      <c r="E533" s="152">
        <v>150495.5704</v>
      </c>
    </row>
    <row r="534">
      <c r="A534" s="156">
        <v>1.6010064E9</v>
      </c>
      <c r="B534" s="152">
        <v>211689.5723</v>
      </c>
      <c r="C534" s="160">
        <v>245465.4</v>
      </c>
      <c r="D534" s="152">
        <v>220345.1227</v>
      </c>
      <c r="E534" s="152">
        <v>155195.2204</v>
      </c>
    </row>
    <row r="535">
      <c r="A535" s="152">
        <v>1.6010928E9</v>
      </c>
      <c r="B535" s="156">
        <v>211271.6123</v>
      </c>
      <c r="C535" s="159">
        <v>245465.4</v>
      </c>
      <c r="D535" s="152">
        <v>228765.1325</v>
      </c>
      <c r="E535" s="152">
        <v>157477.6504</v>
      </c>
    </row>
    <row r="536">
      <c r="A536" s="156">
        <v>1.6013016E9</v>
      </c>
      <c r="B536" s="152">
        <v>211271.6123</v>
      </c>
      <c r="C536" s="160">
        <v>248174.54</v>
      </c>
      <c r="D536" s="152">
        <v>233146.0813</v>
      </c>
      <c r="E536" s="152">
        <v>157477.6504</v>
      </c>
    </row>
    <row r="537">
      <c r="A537" s="156">
        <v>1.601352E9</v>
      </c>
      <c r="B537" s="152">
        <v>210142.2173</v>
      </c>
      <c r="C537" s="160">
        <v>250831.74</v>
      </c>
      <c r="D537" s="152">
        <v>233926.6359</v>
      </c>
      <c r="E537" s="152">
        <v>157681.4154</v>
      </c>
    </row>
    <row r="538">
      <c r="A538" s="152">
        <v>1.6014384E9</v>
      </c>
      <c r="B538" s="156">
        <v>203668.2125</v>
      </c>
      <c r="C538" s="159">
        <v>249958.14</v>
      </c>
      <c r="D538" s="152">
        <v>233413.8299</v>
      </c>
      <c r="E538" s="152">
        <v>157645.9559</v>
      </c>
    </row>
    <row r="539">
      <c r="A539" s="156">
        <v>1.6015248E9</v>
      </c>
      <c r="B539" s="152">
        <v>198941.2773</v>
      </c>
      <c r="C539" s="160">
        <v>250750.26</v>
      </c>
      <c r="D539" s="152">
        <v>236639.8422</v>
      </c>
      <c r="E539" s="152">
        <v>157645.9559</v>
      </c>
    </row>
    <row r="540">
      <c r="A540" s="152">
        <v>1.6016112E9</v>
      </c>
      <c r="B540" s="156">
        <v>205480.3377</v>
      </c>
      <c r="C540" s="159">
        <v>252245.99</v>
      </c>
      <c r="D540" s="152">
        <v>243154.3965</v>
      </c>
      <c r="E540" s="152">
        <v>157645.9559</v>
      </c>
    </row>
    <row r="541">
      <c r="A541" s="156">
        <v>1.6016976E9</v>
      </c>
      <c r="B541" s="152">
        <v>202673.9895</v>
      </c>
      <c r="C541" s="160">
        <v>252245.99</v>
      </c>
      <c r="D541" s="152">
        <v>237479.3125</v>
      </c>
      <c r="E541" s="152">
        <v>157645.9559</v>
      </c>
    </row>
    <row r="542">
      <c r="A542" s="152">
        <v>1.6019064E9</v>
      </c>
      <c r="B542" s="156">
        <v>202673.9895</v>
      </c>
      <c r="C542" s="159">
        <v>250015.59</v>
      </c>
      <c r="D542" s="152">
        <v>245138.6631</v>
      </c>
      <c r="E542" s="152">
        <v>157645.9559</v>
      </c>
    </row>
    <row r="543">
      <c r="A543" s="152">
        <v>1.6019568E9</v>
      </c>
      <c r="B543" s="156">
        <v>204244.766</v>
      </c>
      <c r="C543" s="159">
        <v>254141.83</v>
      </c>
      <c r="D543" s="152">
        <v>246373.4211</v>
      </c>
      <c r="E543" s="152">
        <v>160217.7559</v>
      </c>
    </row>
    <row r="544">
      <c r="A544" s="156">
        <v>1.6020432E9</v>
      </c>
      <c r="B544" s="152">
        <v>201376.1529</v>
      </c>
      <c r="C544" s="160">
        <v>250775.32</v>
      </c>
      <c r="D544" s="152">
        <v>240764.7736</v>
      </c>
      <c r="E544" s="152">
        <v>155454.2359</v>
      </c>
    </row>
    <row r="545">
      <c r="A545" s="152">
        <v>1.6021296E9</v>
      </c>
      <c r="B545" s="156">
        <v>201926.1225</v>
      </c>
      <c r="C545" s="159">
        <v>254838.83</v>
      </c>
      <c r="D545" s="152">
        <v>246895.4262</v>
      </c>
      <c r="E545" s="152">
        <v>160049.2759</v>
      </c>
    </row>
    <row r="546">
      <c r="A546" s="156">
        <v>1.602216E9</v>
      </c>
      <c r="B546" s="152">
        <v>200739.877</v>
      </c>
      <c r="C546" s="160">
        <v>256943.77</v>
      </c>
      <c r="D546" s="152">
        <v>246588.4677</v>
      </c>
      <c r="E546" s="152">
        <v>159802.5559</v>
      </c>
    </row>
    <row r="547">
      <c r="A547" s="152">
        <v>1.6023024E9</v>
      </c>
      <c r="B547" s="156">
        <v>199363.834</v>
      </c>
      <c r="C547" s="159">
        <v>256943.77</v>
      </c>
      <c r="D547" s="152">
        <v>249425.9521</v>
      </c>
      <c r="E547" s="152">
        <v>164415.3559</v>
      </c>
    </row>
    <row r="548">
      <c r="A548" s="156">
        <v>1.6025112E9</v>
      </c>
      <c r="B548" s="152">
        <v>199363.834</v>
      </c>
      <c r="C548" s="160">
        <v>259083.56</v>
      </c>
      <c r="D548" s="152">
        <v>253168.2706</v>
      </c>
      <c r="E548" s="152">
        <v>164415.3559</v>
      </c>
    </row>
    <row r="549">
      <c r="A549" s="156">
        <v>1.6025616E9</v>
      </c>
      <c r="B549" s="152">
        <v>198999.2027</v>
      </c>
      <c r="C549" s="160">
        <v>262972.82</v>
      </c>
      <c r="D549" s="152">
        <v>252253.6061</v>
      </c>
      <c r="E549" s="152">
        <v>171916.7959</v>
      </c>
    </row>
    <row r="550">
      <c r="A550" s="152">
        <v>1.602648E9</v>
      </c>
      <c r="B550" s="156">
        <v>202368.2318</v>
      </c>
      <c r="C550" s="159">
        <v>261369.72</v>
      </c>
      <c r="D550" s="152">
        <v>254847.4742</v>
      </c>
      <c r="E550" s="152">
        <v>172958.1759</v>
      </c>
    </row>
    <row r="551">
      <c r="A551" s="156">
        <v>1.6027344E9</v>
      </c>
      <c r="B551" s="152">
        <v>201872.3835</v>
      </c>
      <c r="C551" s="160">
        <v>259836.32</v>
      </c>
      <c r="D551" s="152">
        <v>254566.1158</v>
      </c>
      <c r="E551" s="152">
        <v>171280.8068</v>
      </c>
    </row>
    <row r="552">
      <c r="A552" s="152">
        <v>1.6028208E9</v>
      </c>
      <c r="B552" s="156">
        <v>202589.65</v>
      </c>
      <c r="C552" s="159">
        <v>259536.61</v>
      </c>
      <c r="D552" s="152">
        <v>254203.4722</v>
      </c>
      <c r="E552" s="152">
        <v>170068.8917</v>
      </c>
    </row>
    <row r="553">
      <c r="A553" s="156">
        <v>1.6029072E9</v>
      </c>
      <c r="B553" s="152">
        <v>203331.8443</v>
      </c>
      <c r="C553" s="160">
        <v>259536.61</v>
      </c>
      <c r="D553" s="152">
        <v>253769.1255</v>
      </c>
      <c r="E553" s="152">
        <v>170068.8917</v>
      </c>
    </row>
    <row r="554">
      <c r="A554" s="152">
        <v>1.603116E9</v>
      </c>
      <c r="B554" s="156">
        <v>203331.8443</v>
      </c>
      <c r="C554" s="159">
        <v>259390.24</v>
      </c>
      <c r="D554" s="152">
        <v>254396.3294</v>
      </c>
      <c r="E554" s="152">
        <v>170068.8917</v>
      </c>
    </row>
    <row r="555">
      <c r="A555" s="152">
        <v>1.6031664E9</v>
      </c>
      <c r="B555" s="156">
        <v>206422.0587</v>
      </c>
      <c r="C555" s="159">
        <v>255710.08</v>
      </c>
      <c r="D555" s="152">
        <v>249037.6774</v>
      </c>
      <c r="E555" s="152">
        <v>166529.6166</v>
      </c>
    </row>
    <row r="556">
      <c r="A556" s="156">
        <v>1.6032528E9</v>
      </c>
      <c r="B556" s="152">
        <v>205045.3714</v>
      </c>
      <c r="C556" s="160">
        <v>256664.97</v>
      </c>
      <c r="D556" s="152">
        <v>245141.8593</v>
      </c>
      <c r="E556" s="152">
        <v>167659.7144</v>
      </c>
    </row>
    <row r="557">
      <c r="A557" s="152">
        <v>1.6033392E9</v>
      </c>
      <c r="B557" s="156">
        <v>204777.8592</v>
      </c>
      <c r="C557" s="159">
        <v>256211.92</v>
      </c>
      <c r="D557" s="152">
        <v>239032.5293</v>
      </c>
      <c r="E557" s="152">
        <v>167255.0558</v>
      </c>
    </row>
    <row r="558">
      <c r="A558" s="156">
        <v>1.6034256E9</v>
      </c>
      <c r="B558" s="152">
        <v>204394.4552</v>
      </c>
      <c r="C558" s="160">
        <v>257522.28</v>
      </c>
      <c r="D558" s="152">
        <v>238296.39</v>
      </c>
      <c r="E558" s="152">
        <v>166430.5765</v>
      </c>
    </row>
    <row r="559">
      <c r="A559" s="152">
        <v>1.603512E9</v>
      </c>
      <c r="B559" s="156">
        <v>205545.0241</v>
      </c>
      <c r="C559" s="159">
        <v>257522.28</v>
      </c>
      <c r="D559" s="152">
        <v>239161.8171</v>
      </c>
      <c r="E559" s="152">
        <v>166787.6524</v>
      </c>
    </row>
    <row r="560">
      <c r="A560" s="156">
        <v>1.6037208E9</v>
      </c>
      <c r="B560" s="152">
        <v>205545.0241</v>
      </c>
      <c r="C560" s="160">
        <v>258337.77</v>
      </c>
      <c r="D560" s="152">
        <v>239161.8171</v>
      </c>
      <c r="E560" s="152">
        <v>166787.6524</v>
      </c>
    </row>
    <row r="561">
      <c r="A561" s="156">
        <v>1.6037712E9</v>
      </c>
      <c r="B561" s="152">
        <v>205635.2208</v>
      </c>
      <c r="C561" s="160">
        <v>253883.94</v>
      </c>
      <c r="D561" s="152">
        <v>233204.0195</v>
      </c>
      <c r="E561" s="152">
        <v>165285.7737</v>
      </c>
    </row>
    <row r="562">
      <c r="A562" s="152">
        <v>1.6038576E9</v>
      </c>
      <c r="B562" s="156">
        <v>208566.3062</v>
      </c>
      <c r="C562" s="159">
        <v>253068.45</v>
      </c>
      <c r="D562" s="152">
        <v>232857.9096</v>
      </c>
      <c r="E562" s="152">
        <v>165441.0942</v>
      </c>
    </row>
    <row r="563">
      <c r="A563" s="156">
        <v>1.603944E9</v>
      </c>
      <c r="B563" s="152">
        <v>209281.6511</v>
      </c>
      <c r="C563" s="160">
        <v>245011.13</v>
      </c>
      <c r="D563" s="152">
        <v>221940.6638</v>
      </c>
      <c r="E563" s="152">
        <v>162217.2992</v>
      </c>
    </row>
    <row r="564">
      <c r="A564" s="152">
        <v>1.6040304E9</v>
      </c>
      <c r="B564" s="156">
        <v>220383.3981</v>
      </c>
      <c r="C564" s="159">
        <v>247325.17</v>
      </c>
      <c r="D564" s="152">
        <v>221974.4446</v>
      </c>
      <c r="E564" s="152">
        <v>164717.549</v>
      </c>
    </row>
    <row r="565">
      <c r="A565" s="156">
        <v>1.6041168E9</v>
      </c>
      <c r="B565" s="152">
        <v>213920.5795</v>
      </c>
      <c r="C565" s="160">
        <v>247325.17</v>
      </c>
      <c r="D565" s="152">
        <v>209754.6347</v>
      </c>
      <c r="E565" s="152">
        <v>159948.8021</v>
      </c>
    </row>
    <row r="566">
      <c r="A566" s="152">
        <v>1.6043292E9</v>
      </c>
      <c r="B566" s="156">
        <v>213920.5795</v>
      </c>
      <c r="C566" s="159">
        <v>244927.49</v>
      </c>
      <c r="D566" s="152">
        <v>209754.6347</v>
      </c>
      <c r="E566" s="152">
        <v>159948.8021</v>
      </c>
    </row>
    <row r="567">
      <c r="A567" s="152">
        <v>1.6043796E9</v>
      </c>
      <c r="B567" s="156">
        <v>214710.0283</v>
      </c>
      <c r="C567" s="160">
        <v>247478.51</v>
      </c>
      <c r="D567" s="152">
        <v>210786.1389</v>
      </c>
      <c r="E567" s="152">
        <v>159969.1556</v>
      </c>
    </row>
    <row r="568">
      <c r="A568" s="156">
        <v>1.604466E9</v>
      </c>
      <c r="B568" s="152">
        <v>217439.0765</v>
      </c>
      <c r="C568" s="159">
        <v>251542.02</v>
      </c>
      <c r="D568" s="152">
        <v>219054.3809</v>
      </c>
      <c r="E568" s="152">
        <v>162500.4406</v>
      </c>
    </row>
    <row r="569">
      <c r="A569" s="152">
        <v>1.6045524E9</v>
      </c>
      <c r="B569" s="156">
        <v>221318.5387</v>
      </c>
      <c r="C569" s="160">
        <v>256776.49</v>
      </c>
      <c r="D569" s="152">
        <v>230945.9398</v>
      </c>
      <c r="E569" s="152">
        <v>164223.7606</v>
      </c>
    </row>
    <row r="570">
      <c r="A570" s="156">
        <v>1.6046388E9</v>
      </c>
      <c r="B570" s="152">
        <v>225391.5866</v>
      </c>
      <c r="C570" s="159">
        <v>261446.39</v>
      </c>
      <c r="D570" s="152">
        <v>242140.3946</v>
      </c>
      <c r="E570" s="152">
        <v>164794.6165</v>
      </c>
    </row>
    <row r="571">
      <c r="A571" s="152">
        <v>1.6047252E9</v>
      </c>
      <c r="B571" s="156">
        <v>227404.7863</v>
      </c>
      <c r="C571" s="160">
        <v>261446.39</v>
      </c>
      <c r="D571" s="152">
        <v>245727.9284</v>
      </c>
      <c r="E571" s="152">
        <v>163568.3524</v>
      </c>
    </row>
    <row r="572">
      <c r="A572" s="156">
        <v>1.604934E9</v>
      </c>
      <c r="B572" s="152">
        <v>227404.7863</v>
      </c>
      <c r="C572" s="159">
        <v>261390.63</v>
      </c>
      <c r="D572" s="152">
        <v>244350.1768</v>
      </c>
      <c r="E572" s="152">
        <v>163568.3524</v>
      </c>
    </row>
    <row r="573">
      <c r="A573" s="156">
        <v>1.6049844E9</v>
      </c>
      <c r="B573" s="152">
        <v>200363.2637</v>
      </c>
      <c r="C573" s="159">
        <v>264457.43</v>
      </c>
      <c r="D573" s="152">
        <v>235481.83</v>
      </c>
      <c r="E573" s="152">
        <v>161237.9538</v>
      </c>
    </row>
    <row r="574">
      <c r="A574" s="152">
        <v>1.6050708E9</v>
      </c>
      <c r="B574" s="156">
        <v>200659.8172</v>
      </c>
      <c r="C574" s="160">
        <v>264094.99</v>
      </c>
      <c r="D574" s="152">
        <v>221405.2724</v>
      </c>
      <c r="E574" s="152">
        <v>159896.5058</v>
      </c>
    </row>
    <row r="575">
      <c r="A575" s="156">
        <v>1.6051572E9</v>
      </c>
      <c r="B575" s="152">
        <v>205561.9005</v>
      </c>
      <c r="C575" s="159">
        <v>265928.1</v>
      </c>
      <c r="D575" s="152">
        <v>223559.4248</v>
      </c>
      <c r="E575" s="152">
        <v>163049.3981</v>
      </c>
    </row>
    <row r="576">
      <c r="A576" s="152">
        <v>1.6052436E9</v>
      </c>
      <c r="B576" s="156">
        <v>208981.6174</v>
      </c>
      <c r="C576" s="160">
        <v>263516.48</v>
      </c>
      <c r="D576" s="152">
        <v>221696.6599</v>
      </c>
      <c r="E576" s="152">
        <v>162011.4894</v>
      </c>
    </row>
    <row r="577">
      <c r="A577" s="156">
        <v>1.60533E9</v>
      </c>
      <c r="B577" s="152">
        <v>205094.0765</v>
      </c>
      <c r="C577" s="159">
        <v>263516.48</v>
      </c>
      <c r="D577" s="152">
        <v>222677.204</v>
      </c>
      <c r="E577" s="152">
        <v>165442.0201</v>
      </c>
    </row>
    <row r="578">
      <c r="A578" s="152">
        <v>1.6055388E9</v>
      </c>
      <c r="B578" s="156">
        <v>205094.0765</v>
      </c>
      <c r="C578" s="160">
        <v>266924.81</v>
      </c>
      <c r="D578" s="152">
        <v>223874.0979</v>
      </c>
      <c r="E578" s="152">
        <v>165442.0201</v>
      </c>
    </row>
    <row r="579">
      <c r="A579" s="152">
        <v>1.6055892E9</v>
      </c>
      <c r="B579" s="156">
        <v>202954.7756</v>
      </c>
      <c r="C579" s="160">
        <v>270040.4</v>
      </c>
      <c r="D579" s="152">
        <v>225151.4176</v>
      </c>
      <c r="E579" s="152">
        <v>173473.117</v>
      </c>
    </row>
    <row r="580">
      <c r="A580" s="156">
        <v>1.6056756E9</v>
      </c>
      <c r="B580" s="152">
        <v>205961.5274</v>
      </c>
      <c r="C580" s="159">
        <v>268681.25</v>
      </c>
      <c r="D580" s="152">
        <v>230660.6664</v>
      </c>
      <c r="E580" s="152">
        <v>168525.7219</v>
      </c>
    </row>
    <row r="581">
      <c r="A581" s="152">
        <v>1.605762E9</v>
      </c>
      <c r="B581" s="156">
        <v>207822.1013</v>
      </c>
      <c r="C581" s="160">
        <v>265656.27</v>
      </c>
      <c r="D581" s="152">
        <v>234968.8253</v>
      </c>
      <c r="E581" s="152">
        <v>169613.186</v>
      </c>
    </row>
    <row r="582">
      <c r="A582" s="156">
        <v>1.6058484E9</v>
      </c>
      <c r="B582" s="152">
        <v>209063.9273</v>
      </c>
      <c r="C582" s="159">
        <v>266701.77</v>
      </c>
      <c r="D582" s="152">
        <v>237280.8685</v>
      </c>
      <c r="E582" s="152">
        <v>170149.3474</v>
      </c>
    </row>
    <row r="583">
      <c r="A583" s="152">
        <v>1.6059348E9</v>
      </c>
      <c r="B583" s="156">
        <v>210482.3133</v>
      </c>
      <c r="C583" s="160">
        <v>266701.77</v>
      </c>
      <c r="D583" s="152">
        <v>236948.0353</v>
      </c>
      <c r="E583" s="152">
        <v>168801.2971</v>
      </c>
    </row>
    <row r="584">
      <c r="A584" s="156">
        <v>1.6061436E9</v>
      </c>
      <c r="B584" s="152">
        <v>210482.3133</v>
      </c>
      <c r="C584" s="159">
        <v>264994.12</v>
      </c>
      <c r="D584" s="152">
        <v>236948.0353</v>
      </c>
      <c r="E584" s="152">
        <v>168801.2971</v>
      </c>
    </row>
    <row r="585">
      <c r="A585" s="156">
        <v>1.606194E9</v>
      </c>
      <c r="B585" s="152">
        <v>210670.642</v>
      </c>
      <c r="C585" s="159">
        <v>266478.73</v>
      </c>
      <c r="D585" s="152">
        <v>243001.28</v>
      </c>
      <c r="E585" s="152">
        <v>171704.2501</v>
      </c>
    </row>
    <row r="586">
      <c r="A586" s="152">
        <v>1.6062804E9</v>
      </c>
      <c r="B586" s="156">
        <v>207114.279</v>
      </c>
      <c r="C586" s="160">
        <v>270493.45</v>
      </c>
      <c r="D586" s="152">
        <v>249143.4929</v>
      </c>
      <c r="E586" s="152">
        <v>175157.7376</v>
      </c>
    </row>
    <row r="587">
      <c r="A587" s="156">
        <v>1.6063668E9</v>
      </c>
      <c r="B587" s="152">
        <v>207868.1997</v>
      </c>
      <c r="C587" s="159">
        <v>270103.13</v>
      </c>
      <c r="D587" s="152">
        <v>251854.1731</v>
      </c>
      <c r="E587" s="152">
        <v>178123.8915</v>
      </c>
    </row>
    <row r="588">
      <c r="A588" s="152">
        <v>1.6064892E9</v>
      </c>
      <c r="B588" s="156">
        <v>207868.1997</v>
      </c>
      <c r="C588" s="160">
        <v>270103.13</v>
      </c>
      <c r="D588" s="152">
        <v>255291.1233</v>
      </c>
      <c r="E588" s="152">
        <v>178123.8915</v>
      </c>
    </row>
    <row r="589">
      <c r="A589" s="152">
        <v>1.6065396E9</v>
      </c>
      <c r="B589" s="156">
        <v>210215.1269</v>
      </c>
      <c r="C589" s="160">
        <v>270103.13</v>
      </c>
      <c r="D589" s="152">
        <v>255069.1391</v>
      </c>
      <c r="E589" s="152">
        <v>179224.6332</v>
      </c>
    </row>
    <row r="590">
      <c r="A590" s="156">
        <v>1.6067484E9</v>
      </c>
      <c r="B590" s="152">
        <v>210215.1269</v>
      </c>
      <c r="C590" s="159">
        <v>270807.1</v>
      </c>
      <c r="D590" s="152">
        <v>253334.5045</v>
      </c>
      <c r="E590" s="152">
        <v>179224.6332</v>
      </c>
    </row>
    <row r="591">
      <c r="A591" s="156">
        <v>1.6067988E9</v>
      </c>
      <c r="B591" s="152">
        <v>210896.4434</v>
      </c>
      <c r="C591" s="159">
        <v>269684.93</v>
      </c>
      <c r="D591" s="152">
        <v>251628.4427</v>
      </c>
      <c r="E591" s="152">
        <v>173771.517</v>
      </c>
    </row>
    <row r="592">
      <c r="A592" s="152">
        <v>1.6068852E9</v>
      </c>
      <c r="B592" s="156">
        <v>204160.0838</v>
      </c>
      <c r="C592" s="160">
        <v>272445.05</v>
      </c>
      <c r="D592" s="152">
        <v>249579.1406</v>
      </c>
      <c r="E592" s="152">
        <v>180119.7373</v>
      </c>
    </row>
    <row r="593">
      <c r="A593" s="156">
        <v>1.6069716E9</v>
      </c>
      <c r="B593" s="152">
        <v>200456.1438</v>
      </c>
      <c r="C593" s="159">
        <v>272981.74</v>
      </c>
      <c r="D593" s="152">
        <v>248652.7179</v>
      </c>
      <c r="E593" s="152">
        <v>180373.3225</v>
      </c>
    </row>
    <row r="594">
      <c r="A594" s="152">
        <v>1.607058E9</v>
      </c>
      <c r="B594" s="156">
        <v>205123.8238</v>
      </c>
      <c r="C594" s="160">
        <v>272912.04</v>
      </c>
      <c r="D594" s="152">
        <v>252587.572</v>
      </c>
      <c r="E594" s="152">
        <v>180335.1255</v>
      </c>
    </row>
    <row r="595">
      <c r="A595" s="156">
        <v>1.6071444E9</v>
      </c>
      <c r="B595" s="152">
        <v>205817.4238</v>
      </c>
      <c r="C595" s="159">
        <v>272912.04</v>
      </c>
      <c r="D595" s="152">
        <v>255348.65</v>
      </c>
      <c r="E595" s="152">
        <v>185360.3047</v>
      </c>
    </row>
    <row r="596">
      <c r="A596" s="152">
        <v>1.6073532E9</v>
      </c>
      <c r="B596" s="156">
        <v>205817.4238</v>
      </c>
      <c r="C596" s="160">
        <v>275114.56</v>
      </c>
      <c r="D596" s="152">
        <v>257219.7155</v>
      </c>
      <c r="E596" s="152">
        <v>185360.3047</v>
      </c>
    </row>
    <row r="597">
      <c r="A597" s="152">
        <v>1.6074036E9</v>
      </c>
      <c r="B597" s="156">
        <v>207863.5438</v>
      </c>
      <c r="C597" s="160">
        <v>274584.84</v>
      </c>
      <c r="D597" s="152">
        <v>260110.5164</v>
      </c>
      <c r="E597" s="152">
        <v>187029.8354</v>
      </c>
    </row>
    <row r="598">
      <c r="A598" s="156">
        <v>1.60749E9</v>
      </c>
      <c r="B598" s="152">
        <v>215931.2938</v>
      </c>
      <c r="C598" s="159">
        <v>275337.6</v>
      </c>
      <c r="D598" s="152">
        <v>261435.25</v>
      </c>
      <c r="E598" s="152">
        <v>186383.7072</v>
      </c>
    </row>
    <row r="599">
      <c r="A599" s="152">
        <v>1.6075764E9</v>
      </c>
      <c r="B599" s="156">
        <v>209321.2538</v>
      </c>
      <c r="C599" s="160">
        <v>273023.56</v>
      </c>
      <c r="D599" s="152">
        <v>253390.2781</v>
      </c>
      <c r="E599" s="152">
        <v>184490.5581</v>
      </c>
    </row>
    <row r="600">
      <c r="A600" s="156">
        <v>1.6076628E9</v>
      </c>
      <c r="B600" s="152">
        <v>215476.5238</v>
      </c>
      <c r="C600" s="159">
        <v>272939.92</v>
      </c>
      <c r="D600" s="152">
        <v>257921.3005</v>
      </c>
      <c r="E600" s="152">
        <v>183730.951</v>
      </c>
    </row>
    <row r="601">
      <c r="A601" s="152">
        <v>1.6077492E9</v>
      </c>
      <c r="B601" s="156">
        <v>214147.4838</v>
      </c>
      <c r="C601" s="160">
        <v>272939.92</v>
      </c>
      <c r="D601" s="152">
        <v>255134.6357</v>
      </c>
      <c r="E601" s="152">
        <v>183013.0263</v>
      </c>
    </row>
    <row r="602">
      <c r="A602" s="156">
        <v>1.607958E9</v>
      </c>
      <c r="B602" s="152">
        <v>214147.4838</v>
      </c>
      <c r="C602" s="159">
        <v>272640.21</v>
      </c>
      <c r="D602" s="152">
        <v>255134.6357</v>
      </c>
      <c r="E602" s="152">
        <v>183013.0263</v>
      </c>
    </row>
    <row r="603">
      <c r="A603" s="156">
        <v>1.6080084E9</v>
      </c>
      <c r="B603" s="152">
        <v>212790.8838</v>
      </c>
      <c r="C603" s="159">
        <v>271497.13</v>
      </c>
      <c r="D603" s="152">
        <v>253423.1359</v>
      </c>
      <c r="E603" s="152">
        <v>184043.9871</v>
      </c>
    </row>
    <row r="604">
      <c r="A604" s="152">
        <v>1.6080948E9</v>
      </c>
      <c r="B604" s="156">
        <v>218697.3738</v>
      </c>
      <c r="C604" s="160">
        <v>274933.34</v>
      </c>
      <c r="D604" s="152">
        <v>259606.1399</v>
      </c>
      <c r="E604" s="152">
        <v>184043.9871</v>
      </c>
    </row>
    <row r="605">
      <c r="A605" s="156">
        <v>1.6081812E9</v>
      </c>
      <c r="B605" s="152">
        <v>219762.2138</v>
      </c>
      <c r="C605" s="159">
        <v>275337.6</v>
      </c>
      <c r="D605" s="152">
        <v>261407.1075</v>
      </c>
      <c r="E605" s="152">
        <v>184043.9871</v>
      </c>
    </row>
    <row r="606">
      <c r="A606" s="152">
        <v>1.6082676E9</v>
      </c>
      <c r="B606" s="156">
        <v>225272.1838</v>
      </c>
      <c r="C606" s="160">
        <v>277881.65</v>
      </c>
      <c r="D606" s="152">
        <v>262909.3016</v>
      </c>
      <c r="E606" s="152">
        <v>184043.9871</v>
      </c>
    </row>
    <row r="607">
      <c r="A607" s="156">
        <v>1.608354E9</v>
      </c>
      <c r="B607" s="152">
        <v>229780.2138</v>
      </c>
      <c r="C607" s="159">
        <v>277881.65</v>
      </c>
      <c r="D607" s="152">
        <v>263704.9199</v>
      </c>
      <c r="E607" s="152">
        <v>182132.1871</v>
      </c>
    </row>
    <row r="608">
      <c r="A608" s="152">
        <v>1.6085628E9</v>
      </c>
      <c r="B608" s="156">
        <v>229780.2138</v>
      </c>
      <c r="C608" s="160">
        <v>275748.83</v>
      </c>
      <c r="D608" s="152">
        <v>263704.9199</v>
      </c>
      <c r="E608" s="152">
        <v>182132.1871</v>
      </c>
    </row>
    <row r="609">
      <c r="A609" s="152">
        <v>1.6086132E9</v>
      </c>
      <c r="B609" s="156">
        <v>233691.7638</v>
      </c>
      <c r="C609" s="159">
        <v>274828.79</v>
      </c>
      <c r="D609" s="152">
        <v>262998.0042</v>
      </c>
      <c r="E609" s="152">
        <v>182075.1871</v>
      </c>
    </row>
    <row r="610">
      <c r="A610" s="156">
        <v>1.6086996E9</v>
      </c>
      <c r="B610" s="152">
        <v>243254.6438</v>
      </c>
      <c r="C610" s="160">
        <v>274396.65</v>
      </c>
      <c r="D610" s="152">
        <v>265745.9933</v>
      </c>
      <c r="E610" s="152">
        <v>182075.1871</v>
      </c>
    </row>
    <row r="611">
      <c r="A611" s="152">
        <v>1.608786E9</v>
      </c>
      <c r="B611" s="156">
        <v>238738.8438</v>
      </c>
      <c r="C611" s="159">
        <v>274626.66</v>
      </c>
      <c r="D611" s="152">
        <v>266323.7456</v>
      </c>
      <c r="E611" s="152">
        <v>181896.1071</v>
      </c>
    </row>
    <row r="612">
      <c r="A612" s="156">
        <v>1.6088724E9</v>
      </c>
      <c r="B612" s="152">
        <v>236344.1238</v>
      </c>
      <c r="C612" s="160">
        <v>275623.37</v>
      </c>
      <c r="D612" s="152">
        <v>265091.3643</v>
      </c>
      <c r="E612" s="152">
        <v>181988.7041</v>
      </c>
    </row>
    <row r="613">
      <c r="A613" s="152">
        <v>1.6091676E9</v>
      </c>
      <c r="B613" s="156">
        <v>236344.1238</v>
      </c>
      <c r="C613" s="159">
        <v>275623.37</v>
      </c>
      <c r="D613" s="152">
        <v>265222.6903</v>
      </c>
      <c r="E613" s="152">
        <v>181988.7041</v>
      </c>
    </row>
    <row r="614">
      <c r="A614" s="152">
        <v>1.609218E9</v>
      </c>
      <c r="B614" s="156">
        <v>227890.0738</v>
      </c>
      <c r="C614" s="159">
        <v>277832.86</v>
      </c>
      <c r="D614" s="152">
        <v>262239.3732</v>
      </c>
      <c r="E614" s="152">
        <v>183810.0183</v>
      </c>
    </row>
    <row r="615">
      <c r="A615" s="156">
        <v>1.6093044E9</v>
      </c>
      <c r="B615" s="152">
        <v>224728.7338</v>
      </c>
      <c r="C615" s="160">
        <v>277337.99</v>
      </c>
      <c r="D615" s="152">
        <v>259078.4291</v>
      </c>
      <c r="E615" s="152">
        <v>183810.0183</v>
      </c>
    </row>
    <row r="616">
      <c r="A616" s="152">
        <v>1.6093908E9</v>
      </c>
      <c r="B616" s="156">
        <v>225567.3738</v>
      </c>
      <c r="C616" s="159">
        <v>277707.4</v>
      </c>
      <c r="D616" s="152">
        <v>264497.3671</v>
      </c>
      <c r="E616" s="152">
        <v>182172.7358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" t="s">
        <v>298</v>
      </c>
      <c r="B1" s="13" t="s">
        <v>27</v>
      </c>
      <c r="C1" s="13" t="s">
        <v>301</v>
      </c>
      <c r="D1" s="13" t="s">
        <v>265</v>
      </c>
      <c r="E1" s="13" t="s">
        <v>303</v>
      </c>
      <c r="F1" s="13" t="s">
        <v>163</v>
      </c>
    </row>
    <row r="2">
      <c r="A2" s="152">
        <v>1.5463188E9</v>
      </c>
      <c r="B2" s="152">
        <v>97070.4781</v>
      </c>
      <c r="C2" s="152">
        <v>31528.6258</v>
      </c>
      <c r="D2" s="152">
        <v>91075.2399</v>
      </c>
      <c r="E2" s="152">
        <v>93075.7998</v>
      </c>
      <c r="F2" s="152">
        <v>100000.0</v>
      </c>
    </row>
    <row r="3">
      <c r="A3" s="156">
        <v>1.5464412E9</v>
      </c>
      <c r="B3" s="156">
        <v>97070.4781</v>
      </c>
      <c r="C3" s="152">
        <v>31528.6258</v>
      </c>
      <c r="D3" s="152">
        <v>90829.2114</v>
      </c>
      <c r="E3" s="152">
        <v>93075.7998</v>
      </c>
      <c r="F3" s="152">
        <v>100000.0</v>
      </c>
    </row>
    <row r="4">
      <c r="A4" s="156">
        <v>1.5464916E9</v>
      </c>
      <c r="B4" s="156">
        <v>98662.8771</v>
      </c>
      <c r="C4" s="152">
        <v>32363.2585</v>
      </c>
      <c r="D4" s="152">
        <v>90116.0109</v>
      </c>
      <c r="E4" s="152">
        <v>91830.8861</v>
      </c>
      <c r="F4" s="152">
        <v>100000.0</v>
      </c>
    </row>
    <row r="5">
      <c r="A5" s="152">
        <v>1.546578E9</v>
      </c>
      <c r="B5" s="152">
        <v>97933.314</v>
      </c>
      <c r="C5" s="152">
        <v>32111.993</v>
      </c>
      <c r="D5" s="152">
        <v>90435.6803</v>
      </c>
      <c r="E5" s="152">
        <v>92461.6424</v>
      </c>
      <c r="F5" s="152">
        <v>100000.0</v>
      </c>
    </row>
    <row r="6">
      <c r="A6" s="156">
        <v>1.5466644E9</v>
      </c>
      <c r="B6" s="156">
        <v>97933.314</v>
      </c>
      <c r="C6" s="152">
        <v>31763.7904</v>
      </c>
      <c r="D6" s="152">
        <v>90435.6803</v>
      </c>
      <c r="E6" s="152">
        <v>92498.4837</v>
      </c>
      <c r="F6" s="152">
        <v>100000.0</v>
      </c>
    </row>
    <row r="7">
      <c r="A7" s="152">
        <v>1.5468732E9</v>
      </c>
      <c r="B7" s="152">
        <v>97933.314</v>
      </c>
      <c r="C7" s="152">
        <v>31752.8779</v>
      </c>
      <c r="D7" s="152">
        <v>90698.4545</v>
      </c>
      <c r="E7" s="152">
        <v>92625.6066</v>
      </c>
      <c r="F7" s="152">
        <v>100000.0</v>
      </c>
    </row>
    <row r="8">
      <c r="A8" s="152">
        <v>1.5469236E9</v>
      </c>
      <c r="B8" s="152">
        <v>97933.314</v>
      </c>
      <c r="C8" s="152">
        <v>31840.5287</v>
      </c>
      <c r="D8" s="152">
        <v>91318.8591</v>
      </c>
      <c r="E8" s="152">
        <v>93181.8705</v>
      </c>
      <c r="F8" s="152">
        <v>100000.0</v>
      </c>
    </row>
    <row r="9">
      <c r="A9" s="156">
        <v>1.54701E9</v>
      </c>
      <c r="B9" s="156">
        <v>97933.314</v>
      </c>
      <c r="C9" s="152">
        <v>31988.4597</v>
      </c>
      <c r="D9" s="152">
        <v>91223.0486</v>
      </c>
      <c r="E9" s="152">
        <v>93007.785</v>
      </c>
      <c r="F9" s="152">
        <v>100000.0</v>
      </c>
    </row>
    <row r="10">
      <c r="A10" s="152">
        <v>1.5470964E9</v>
      </c>
      <c r="B10" s="152">
        <v>97933.314</v>
      </c>
      <c r="C10" s="152">
        <v>32065.6475</v>
      </c>
      <c r="D10" s="152">
        <v>90387.1742</v>
      </c>
      <c r="E10" s="152">
        <v>93789.9552</v>
      </c>
      <c r="F10" s="152">
        <v>100000.0</v>
      </c>
    </row>
    <row r="11">
      <c r="A11" s="156">
        <v>1.5471828E9</v>
      </c>
      <c r="B11" s="156">
        <v>97933.314</v>
      </c>
      <c r="C11" s="152">
        <v>31970.2086</v>
      </c>
      <c r="D11" s="152">
        <v>90871.843</v>
      </c>
      <c r="E11" s="152">
        <v>93417.8981</v>
      </c>
      <c r="F11" s="152">
        <v>100000.0</v>
      </c>
    </row>
    <row r="12">
      <c r="A12" s="152">
        <v>1.5472692E9</v>
      </c>
      <c r="B12" s="152">
        <v>97933.314</v>
      </c>
      <c r="C12" s="152">
        <v>31995.1121</v>
      </c>
      <c r="D12" s="152">
        <v>90871.843</v>
      </c>
      <c r="E12" s="152">
        <v>93091.9938</v>
      </c>
      <c r="F12" s="152">
        <v>100000.0</v>
      </c>
    </row>
    <row r="13">
      <c r="A13" s="156">
        <v>1.547478E9</v>
      </c>
      <c r="B13" s="156">
        <v>97933.314</v>
      </c>
      <c r="C13" s="152">
        <v>32033.6781</v>
      </c>
      <c r="D13" s="152">
        <v>90801.2875</v>
      </c>
      <c r="E13" s="152">
        <v>93027.2178</v>
      </c>
      <c r="F13" s="152">
        <v>100000.0</v>
      </c>
    </row>
    <row r="14">
      <c r="A14" s="156">
        <v>1.5475284E9</v>
      </c>
      <c r="B14" s="156">
        <v>97933.314</v>
      </c>
      <c r="C14" s="152">
        <v>32033.5779</v>
      </c>
      <c r="D14" s="152">
        <v>90779.1273</v>
      </c>
      <c r="E14" s="152">
        <v>93133.2885</v>
      </c>
      <c r="F14" s="152">
        <v>100000.0</v>
      </c>
    </row>
    <row r="15">
      <c r="A15" s="152">
        <v>1.5476148E9</v>
      </c>
      <c r="B15" s="152">
        <v>97933.314</v>
      </c>
      <c r="C15" s="152">
        <v>31938.692</v>
      </c>
      <c r="D15" s="152">
        <v>90820.6746</v>
      </c>
      <c r="E15" s="152">
        <v>92657.1849</v>
      </c>
      <c r="F15" s="152">
        <v>100000.0</v>
      </c>
    </row>
    <row r="16">
      <c r="A16" s="156">
        <v>1.5477012E9</v>
      </c>
      <c r="B16" s="156">
        <v>97933.314</v>
      </c>
      <c r="C16" s="152">
        <v>31712.3598</v>
      </c>
      <c r="D16" s="152">
        <v>90817.8925</v>
      </c>
      <c r="E16" s="152">
        <v>92540.993</v>
      </c>
      <c r="F16" s="152">
        <v>100000.0</v>
      </c>
    </row>
    <row r="17">
      <c r="A17" s="152">
        <v>1.5477876E9</v>
      </c>
      <c r="B17" s="152">
        <v>97933.314</v>
      </c>
      <c r="C17" s="152">
        <v>31717.5165</v>
      </c>
      <c r="D17" s="152">
        <v>90818.3213</v>
      </c>
      <c r="E17" s="152">
        <v>92479.0509</v>
      </c>
      <c r="F17" s="152">
        <v>100000.0</v>
      </c>
    </row>
    <row r="18">
      <c r="A18" s="156">
        <v>1.547874E9</v>
      </c>
      <c r="B18" s="156">
        <v>97933.314</v>
      </c>
      <c r="C18" s="152">
        <v>31571.1639</v>
      </c>
      <c r="D18" s="152">
        <v>90818.3213</v>
      </c>
      <c r="E18" s="152">
        <v>92242.2137</v>
      </c>
      <c r="F18" s="152">
        <v>100000.0</v>
      </c>
    </row>
    <row r="19">
      <c r="A19" s="152">
        <v>1.5481692E9</v>
      </c>
      <c r="B19" s="152">
        <v>97933.314</v>
      </c>
      <c r="C19" s="152">
        <v>31582.5751</v>
      </c>
      <c r="D19" s="152">
        <v>89998.8828</v>
      </c>
      <c r="E19" s="152">
        <v>92291.2005</v>
      </c>
      <c r="F19" s="152">
        <v>100000.0</v>
      </c>
    </row>
    <row r="20">
      <c r="A20" s="152">
        <v>1.5482196E9</v>
      </c>
      <c r="B20" s="152">
        <v>97232.6021</v>
      </c>
      <c r="C20" s="152">
        <v>31655.9852</v>
      </c>
      <c r="D20" s="152">
        <v>90112.658</v>
      </c>
      <c r="E20" s="152">
        <v>92244.2379</v>
      </c>
      <c r="F20" s="152">
        <v>100000.0</v>
      </c>
    </row>
    <row r="21">
      <c r="A21" s="156">
        <v>1.548306E9</v>
      </c>
      <c r="B21" s="156">
        <v>97647.786</v>
      </c>
      <c r="C21" s="152">
        <v>31544.4434</v>
      </c>
      <c r="D21" s="152">
        <v>89904.5898</v>
      </c>
      <c r="E21" s="152">
        <v>92432.898</v>
      </c>
      <c r="F21" s="152">
        <v>100000.0</v>
      </c>
    </row>
    <row r="22">
      <c r="A22" s="152">
        <v>1.5483924E9</v>
      </c>
      <c r="B22" s="152">
        <v>97647.786</v>
      </c>
      <c r="C22" s="152">
        <v>31488.5934</v>
      </c>
      <c r="D22" s="152">
        <v>89446.1471</v>
      </c>
      <c r="E22" s="152">
        <v>91840.6025</v>
      </c>
      <c r="F22" s="152">
        <v>100000.0</v>
      </c>
    </row>
    <row r="23">
      <c r="A23" s="156">
        <v>1.5484788E9</v>
      </c>
      <c r="B23" s="156">
        <v>97647.786</v>
      </c>
      <c r="C23" s="152">
        <v>31499.8082</v>
      </c>
      <c r="D23" s="152">
        <v>89446.1471</v>
      </c>
      <c r="E23" s="152">
        <v>92580.2634</v>
      </c>
      <c r="F23" s="152">
        <v>100000.0</v>
      </c>
    </row>
    <row r="24">
      <c r="A24" s="152">
        <v>1.5486876E9</v>
      </c>
      <c r="B24" s="152">
        <v>97647.786</v>
      </c>
      <c r="C24" s="152">
        <v>31517.9511</v>
      </c>
      <c r="D24" s="152">
        <v>90670.3067</v>
      </c>
      <c r="E24" s="152">
        <v>92649.8976</v>
      </c>
      <c r="F24" s="152">
        <v>100000.0</v>
      </c>
    </row>
    <row r="25">
      <c r="A25" s="152">
        <v>1.548738E9</v>
      </c>
      <c r="B25" s="152">
        <v>97647.786</v>
      </c>
      <c r="C25" s="152">
        <v>31639.1557</v>
      </c>
      <c r="D25" s="152">
        <v>90375.1748</v>
      </c>
      <c r="E25" s="152">
        <v>92781.069</v>
      </c>
      <c r="F25" s="152">
        <v>100000.0</v>
      </c>
    </row>
    <row r="26">
      <c r="A26" s="156">
        <v>1.5488244E9</v>
      </c>
      <c r="B26" s="156">
        <v>97647.786</v>
      </c>
      <c r="C26" s="152">
        <v>31587.877</v>
      </c>
      <c r="D26" s="152">
        <v>90882.3544</v>
      </c>
      <c r="E26" s="152">
        <v>92822.3637</v>
      </c>
      <c r="F26" s="152">
        <v>100000.0</v>
      </c>
    </row>
    <row r="27">
      <c r="A27" s="152">
        <v>1.5489108E9</v>
      </c>
      <c r="B27" s="152">
        <v>97647.786</v>
      </c>
      <c r="C27" s="152">
        <v>31514.2252</v>
      </c>
      <c r="D27" s="152">
        <v>91745.694</v>
      </c>
      <c r="E27" s="152">
        <v>93234.9059</v>
      </c>
      <c r="F27" s="152">
        <v>100000.0</v>
      </c>
    </row>
    <row r="28">
      <c r="A28" s="156">
        <v>1.5489972E9</v>
      </c>
      <c r="B28" s="156">
        <v>97647.786</v>
      </c>
      <c r="C28" s="152">
        <v>31438.075</v>
      </c>
      <c r="D28" s="152">
        <v>91462.2217</v>
      </c>
      <c r="E28" s="152">
        <v>92935.3169</v>
      </c>
      <c r="F28" s="152">
        <v>100071.6</v>
      </c>
    </row>
    <row r="29">
      <c r="A29" s="152">
        <v>1.5490836E9</v>
      </c>
      <c r="B29" s="152">
        <v>97647.786</v>
      </c>
      <c r="C29" s="152">
        <v>31392.6377</v>
      </c>
      <c r="D29" s="152">
        <v>91462.2217</v>
      </c>
      <c r="E29" s="152">
        <v>92996.4492</v>
      </c>
      <c r="F29" s="152">
        <v>100006.92</v>
      </c>
    </row>
    <row r="30">
      <c r="A30" s="156">
        <v>1.5492924E9</v>
      </c>
      <c r="B30" s="156">
        <v>97647.786</v>
      </c>
      <c r="C30" s="152">
        <v>31414.4419</v>
      </c>
      <c r="D30" s="152">
        <v>91508.8859</v>
      </c>
      <c r="E30" s="152">
        <v>92986.328</v>
      </c>
      <c r="F30" s="152">
        <v>100006.92</v>
      </c>
    </row>
    <row r="31">
      <c r="A31" s="156">
        <v>1.5493428E9</v>
      </c>
      <c r="B31" s="156">
        <v>97647.786</v>
      </c>
      <c r="C31" s="152">
        <v>31337.5622</v>
      </c>
      <c r="D31" s="152">
        <v>91611.7109</v>
      </c>
      <c r="E31" s="152">
        <v>92828.4365</v>
      </c>
      <c r="F31" s="152">
        <v>100240.56</v>
      </c>
    </row>
    <row r="32">
      <c r="A32" s="152">
        <v>1.5494292E9</v>
      </c>
      <c r="B32" s="152">
        <v>97647.786</v>
      </c>
      <c r="C32" s="152">
        <v>31315.733</v>
      </c>
      <c r="D32" s="152">
        <v>90806.5105</v>
      </c>
      <c r="E32" s="152">
        <v>92616.2951</v>
      </c>
      <c r="F32" s="152">
        <v>100366.62</v>
      </c>
    </row>
    <row r="33">
      <c r="A33" s="156">
        <v>1.5495156E9</v>
      </c>
      <c r="B33" s="156">
        <v>97647.786</v>
      </c>
      <c r="C33" s="152">
        <v>31341.2365</v>
      </c>
      <c r="D33" s="152">
        <v>90245.8327</v>
      </c>
      <c r="E33" s="152">
        <v>92265.695</v>
      </c>
      <c r="F33" s="152">
        <v>100322.4</v>
      </c>
    </row>
    <row r="34">
      <c r="A34" s="152">
        <v>1.549602E9</v>
      </c>
      <c r="B34" s="152">
        <v>97647.786</v>
      </c>
      <c r="C34" s="152">
        <v>31477.2949</v>
      </c>
      <c r="D34" s="152">
        <v>89702.7398</v>
      </c>
      <c r="E34" s="152">
        <v>92043.8372</v>
      </c>
      <c r="F34" s="152">
        <v>100051.14</v>
      </c>
    </row>
    <row r="35">
      <c r="A35" s="156">
        <v>1.5496884E9</v>
      </c>
      <c r="B35" s="156">
        <v>97647.786</v>
      </c>
      <c r="C35" s="152">
        <v>31426.4343</v>
      </c>
      <c r="D35" s="152">
        <v>89702.7398</v>
      </c>
      <c r="E35" s="152">
        <v>91913.0706</v>
      </c>
      <c r="F35" s="152">
        <v>100113.84</v>
      </c>
    </row>
    <row r="36">
      <c r="A36" s="152">
        <v>1.5498972E9</v>
      </c>
      <c r="B36" s="152">
        <v>97647.786</v>
      </c>
      <c r="C36" s="152">
        <v>31425.791</v>
      </c>
      <c r="D36" s="152">
        <v>89859.0428</v>
      </c>
      <c r="E36" s="152">
        <v>91928.8598</v>
      </c>
      <c r="F36" s="152">
        <v>100113.84</v>
      </c>
    </row>
    <row r="37">
      <c r="A37" s="152">
        <v>1.5499476E9</v>
      </c>
      <c r="B37" s="152">
        <v>97647.786</v>
      </c>
      <c r="C37" s="152">
        <v>31394.5043</v>
      </c>
      <c r="D37" s="152">
        <v>89976.2626</v>
      </c>
      <c r="E37" s="152">
        <v>91561.256</v>
      </c>
      <c r="F37" s="152">
        <v>100012.2</v>
      </c>
    </row>
    <row r="38">
      <c r="A38" s="156">
        <v>1.550034E9</v>
      </c>
      <c r="B38" s="156">
        <v>97647.786</v>
      </c>
      <c r="C38" s="152">
        <v>31324.5482</v>
      </c>
      <c r="D38" s="152">
        <v>90065.2568</v>
      </c>
      <c r="E38" s="152">
        <v>92008.2104</v>
      </c>
      <c r="F38" s="152">
        <v>99962.7</v>
      </c>
    </row>
    <row r="39">
      <c r="A39" s="152">
        <v>1.5501204E9</v>
      </c>
      <c r="B39" s="152">
        <v>97647.786</v>
      </c>
      <c r="C39" s="152">
        <v>31323.3346</v>
      </c>
      <c r="D39" s="152">
        <v>90310.048</v>
      </c>
      <c r="E39" s="152">
        <v>91448.7077</v>
      </c>
      <c r="F39" s="152">
        <v>99898.68</v>
      </c>
    </row>
    <row r="40">
      <c r="A40" s="156">
        <v>1.5502068E9</v>
      </c>
      <c r="B40" s="156">
        <v>97647.786</v>
      </c>
      <c r="C40" s="152">
        <v>31367.0334</v>
      </c>
      <c r="D40" s="152">
        <v>90121.2704</v>
      </c>
      <c r="E40" s="152">
        <v>91692.8322</v>
      </c>
      <c r="F40" s="152">
        <v>99890.76</v>
      </c>
    </row>
    <row r="41">
      <c r="A41" s="152">
        <v>1.5502932E9</v>
      </c>
      <c r="B41" s="152">
        <v>97647.786</v>
      </c>
      <c r="C41" s="152">
        <v>31368.7528</v>
      </c>
      <c r="D41" s="152">
        <v>90121.2704</v>
      </c>
      <c r="E41" s="152">
        <v>91693.6419</v>
      </c>
      <c r="F41" s="152">
        <v>99795.06</v>
      </c>
    </row>
    <row r="42">
      <c r="A42" s="156">
        <v>1.5505884E9</v>
      </c>
      <c r="B42" s="156">
        <v>97647.786</v>
      </c>
      <c r="C42" s="152">
        <v>31399.0653</v>
      </c>
      <c r="D42" s="152">
        <v>89745.6698</v>
      </c>
      <c r="E42" s="152">
        <v>91829.2667</v>
      </c>
      <c r="F42" s="152">
        <v>99795.06</v>
      </c>
    </row>
    <row r="43">
      <c r="A43" s="156">
        <v>1.5506388E9</v>
      </c>
      <c r="B43" s="156">
        <v>98112.13</v>
      </c>
      <c r="C43" s="152">
        <v>31375.6837</v>
      </c>
      <c r="D43" s="152">
        <v>89325.2372</v>
      </c>
      <c r="E43" s="152">
        <v>92057.6021</v>
      </c>
      <c r="F43" s="152">
        <v>99781.2</v>
      </c>
    </row>
    <row r="44">
      <c r="A44" s="152">
        <v>1.5507252E9</v>
      </c>
      <c r="B44" s="152">
        <v>98110.305</v>
      </c>
      <c r="C44" s="152">
        <v>31427.9097</v>
      </c>
      <c r="D44" s="152">
        <v>89075.6798</v>
      </c>
      <c r="E44" s="152">
        <v>92108.6132</v>
      </c>
      <c r="F44" s="152">
        <v>99799.02</v>
      </c>
    </row>
    <row r="45">
      <c r="A45" s="156">
        <v>1.5508116E9</v>
      </c>
      <c r="B45" s="156">
        <v>98110.305</v>
      </c>
      <c r="C45" s="152">
        <v>31425.0398</v>
      </c>
      <c r="D45" s="152">
        <v>89587.762</v>
      </c>
      <c r="E45" s="152">
        <v>92057.1972</v>
      </c>
      <c r="F45" s="152">
        <v>99632.7</v>
      </c>
    </row>
    <row r="46">
      <c r="A46" s="152">
        <v>1.550898E9</v>
      </c>
      <c r="B46" s="152">
        <v>98110.305</v>
      </c>
      <c r="C46" s="152">
        <v>31419.324</v>
      </c>
      <c r="D46" s="152">
        <v>89587.762</v>
      </c>
      <c r="E46" s="152">
        <v>92009.4249</v>
      </c>
      <c r="F46" s="152">
        <v>99754.8</v>
      </c>
    </row>
    <row r="47">
      <c r="A47" s="156">
        <v>1.5511068E9</v>
      </c>
      <c r="B47" s="156">
        <v>98110.305</v>
      </c>
      <c r="C47" s="152">
        <v>31410.479</v>
      </c>
      <c r="D47" s="152">
        <v>89558.9063</v>
      </c>
      <c r="E47" s="152">
        <v>92077.0349</v>
      </c>
      <c r="F47" s="152">
        <v>99754.8</v>
      </c>
    </row>
    <row r="48">
      <c r="A48" s="156">
        <v>1.5511572E9</v>
      </c>
      <c r="B48" s="156">
        <v>98110.305</v>
      </c>
      <c r="C48" s="152">
        <v>31345.4519</v>
      </c>
      <c r="D48" s="152">
        <v>89562.8543</v>
      </c>
      <c r="E48" s="152">
        <v>92260.0271</v>
      </c>
      <c r="F48" s="152">
        <v>99934.98</v>
      </c>
    </row>
    <row r="49">
      <c r="A49" s="152">
        <v>1.5512436E9</v>
      </c>
      <c r="B49" s="152">
        <v>98110.305</v>
      </c>
      <c r="C49" s="152">
        <v>31412.9342</v>
      </c>
      <c r="D49" s="152">
        <v>89569.1755</v>
      </c>
      <c r="E49" s="152">
        <v>92487.5528</v>
      </c>
      <c r="F49" s="152">
        <v>99902.64</v>
      </c>
    </row>
    <row r="50">
      <c r="A50" s="156">
        <v>1.55133E9</v>
      </c>
      <c r="B50" s="156">
        <v>98110.305</v>
      </c>
      <c r="C50" s="152">
        <v>31385.3982</v>
      </c>
      <c r="D50" s="152">
        <v>89551.8329</v>
      </c>
      <c r="E50" s="152">
        <v>92379.8627</v>
      </c>
      <c r="F50" s="152">
        <v>99815.52</v>
      </c>
    </row>
    <row r="51">
      <c r="A51" s="152">
        <v>1.5514164E9</v>
      </c>
      <c r="B51" s="152">
        <v>98110.305</v>
      </c>
      <c r="C51" s="152">
        <v>31367.0663</v>
      </c>
      <c r="D51" s="152">
        <v>89520.2817</v>
      </c>
      <c r="E51" s="152">
        <v>92326.0176</v>
      </c>
      <c r="F51" s="152">
        <v>99725.76</v>
      </c>
    </row>
    <row r="52">
      <c r="A52" s="156">
        <v>1.5515028E9</v>
      </c>
      <c r="B52" s="156">
        <v>98110.305</v>
      </c>
      <c r="C52" s="152">
        <v>31343.6038</v>
      </c>
      <c r="D52" s="152">
        <v>89520.2817</v>
      </c>
      <c r="E52" s="152">
        <v>92258.0028</v>
      </c>
      <c r="F52" s="152">
        <v>99780.54</v>
      </c>
    </row>
    <row r="53">
      <c r="A53" s="152">
        <v>1.5517116E9</v>
      </c>
      <c r="B53" s="152">
        <v>98110.305</v>
      </c>
      <c r="C53" s="152">
        <v>31337.6249</v>
      </c>
      <c r="D53" s="152">
        <v>89533.6623</v>
      </c>
      <c r="E53" s="152">
        <v>92341.8068</v>
      </c>
      <c r="F53" s="152">
        <v>99780.54</v>
      </c>
    </row>
    <row r="54">
      <c r="A54" s="152">
        <v>1.551762E9</v>
      </c>
      <c r="B54" s="152">
        <v>98110.305</v>
      </c>
      <c r="C54" s="152">
        <v>31394.8238</v>
      </c>
      <c r="D54" s="152">
        <v>89529.0398</v>
      </c>
      <c r="E54" s="152">
        <v>92028.8577</v>
      </c>
      <c r="F54" s="152">
        <v>100116.48</v>
      </c>
    </row>
    <row r="55">
      <c r="A55" s="156">
        <v>1.5518484E9</v>
      </c>
      <c r="B55" s="156">
        <v>98110.305</v>
      </c>
      <c r="C55" s="152">
        <v>31373.6047</v>
      </c>
      <c r="D55" s="152">
        <v>89557.0293</v>
      </c>
      <c r="E55" s="152">
        <v>91782.7089</v>
      </c>
      <c r="F55" s="152">
        <v>100373.22</v>
      </c>
    </row>
    <row r="56">
      <c r="A56" s="152">
        <v>1.5519348E9</v>
      </c>
      <c r="B56" s="152">
        <v>98110.305</v>
      </c>
      <c r="C56" s="152">
        <v>31489.5315</v>
      </c>
      <c r="D56" s="152">
        <v>89557.3721</v>
      </c>
      <c r="E56" s="152">
        <v>91840.1976</v>
      </c>
      <c r="F56" s="152">
        <v>100455.72</v>
      </c>
    </row>
    <row r="57">
      <c r="A57" s="156">
        <v>1.5520212E9</v>
      </c>
      <c r="B57" s="156">
        <v>98110.305</v>
      </c>
      <c r="C57" s="152">
        <v>31528.267</v>
      </c>
      <c r="D57" s="152">
        <v>89599.6443</v>
      </c>
      <c r="E57" s="152">
        <v>90909.0426</v>
      </c>
      <c r="F57" s="152">
        <v>100232.64</v>
      </c>
    </row>
    <row r="58">
      <c r="A58" s="152">
        <v>1.5521076E9</v>
      </c>
      <c r="B58" s="152">
        <v>98110.305</v>
      </c>
      <c r="C58" s="152">
        <v>31562.4824</v>
      </c>
      <c r="D58" s="152">
        <v>89599.6443</v>
      </c>
      <c r="E58" s="152">
        <v>91205.3928</v>
      </c>
      <c r="F58" s="152">
        <v>100263.66</v>
      </c>
    </row>
    <row r="59">
      <c r="A59" s="156">
        <v>1.5523128E9</v>
      </c>
      <c r="B59" s="156">
        <v>98110.305</v>
      </c>
      <c r="C59" s="152">
        <v>31563.68</v>
      </c>
      <c r="D59" s="152">
        <v>89588.9905</v>
      </c>
      <c r="E59" s="152">
        <v>91181.5067</v>
      </c>
      <c r="F59" s="152">
        <v>100263.66</v>
      </c>
    </row>
    <row r="60">
      <c r="A60" s="156">
        <v>1.5523632E9</v>
      </c>
      <c r="B60" s="156">
        <v>98110.305</v>
      </c>
      <c r="C60" s="152">
        <v>31529.7168</v>
      </c>
      <c r="D60" s="152">
        <v>89601.1495</v>
      </c>
      <c r="E60" s="152">
        <v>91404.1742</v>
      </c>
      <c r="F60" s="152">
        <v>100426.68</v>
      </c>
    </row>
    <row r="61">
      <c r="A61" s="152">
        <v>1.5524496E9</v>
      </c>
      <c r="B61" s="152">
        <v>98110.305</v>
      </c>
      <c r="C61" s="152">
        <v>31570.1377</v>
      </c>
      <c r="D61" s="152">
        <v>89585.4335</v>
      </c>
      <c r="E61" s="152">
        <v>91626.4368</v>
      </c>
      <c r="F61" s="152">
        <v>100416.78</v>
      </c>
    </row>
    <row r="62">
      <c r="A62" s="156">
        <v>1.552536E9</v>
      </c>
      <c r="B62" s="156">
        <v>98110.305</v>
      </c>
      <c r="C62" s="152">
        <v>31593.2604</v>
      </c>
      <c r="D62" s="152">
        <v>89559.6132</v>
      </c>
      <c r="E62" s="152">
        <v>91979.0612</v>
      </c>
      <c r="F62" s="152">
        <v>100512.48</v>
      </c>
    </row>
    <row r="63">
      <c r="A63" s="152">
        <v>1.5526224E9</v>
      </c>
      <c r="B63" s="152">
        <v>98110.305</v>
      </c>
      <c r="C63" s="152">
        <v>31529.9133</v>
      </c>
      <c r="D63" s="152">
        <v>89547.7725</v>
      </c>
      <c r="E63" s="152">
        <v>91787.5671</v>
      </c>
      <c r="F63" s="152">
        <v>100301.28</v>
      </c>
    </row>
    <row r="64">
      <c r="A64" s="156">
        <v>1.5527088E9</v>
      </c>
      <c r="B64" s="156">
        <v>98110.305</v>
      </c>
      <c r="C64" s="152">
        <v>31527.0659</v>
      </c>
      <c r="D64" s="152">
        <v>89547.7725</v>
      </c>
      <c r="E64" s="152">
        <v>91938.5762</v>
      </c>
      <c r="F64" s="152">
        <v>100024.74</v>
      </c>
    </row>
    <row r="65">
      <c r="A65" s="152">
        <v>1.5529176E9</v>
      </c>
      <c r="B65" s="152">
        <v>98110.305</v>
      </c>
      <c r="C65" s="152">
        <v>31522.7737</v>
      </c>
      <c r="D65" s="152">
        <v>89544.8178</v>
      </c>
      <c r="E65" s="152">
        <v>91892.0184</v>
      </c>
      <c r="F65" s="152">
        <v>100024.74</v>
      </c>
    </row>
    <row r="66">
      <c r="A66" s="152">
        <v>1.552968E9</v>
      </c>
      <c r="B66" s="152">
        <v>98110.305</v>
      </c>
      <c r="C66" s="152">
        <v>31579.5922</v>
      </c>
      <c r="D66" s="152">
        <v>89549.3501</v>
      </c>
      <c r="E66" s="152">
        <v>92027.2383</v>
      </c>
      <c r="F66" s="152">
        <v>99661.08</v>
      </c>
    </row>
    <row r="67">
      <c r="A67" s="156">
        <v>1.5530544E9</v>
      </c>
      <c r="B67" s="156">
        <v>98110.305</v>
      </c>
      <c r="C67" s="152">
        <v>31588.6294</v>
      </c>
      <c r="D67" s="152">
        <v>89536.167</v>
      </c>
      <c r="E67" s="152">
        <v>92174.6037</v>
      </c>
      <c r="F67" s="152">
        <v>99733.68</v>
      </c>
    </row>
    <row r="68">
      <c r="A68" s="152">
        <v>1.5531408E9</v>
      </c>
      <c r="B68" s="152">
        <v>98110.305</v>
      </c>
      <c r="C68" s="152">
        <v>31614.1165</v>
      </c>
      <c r="D68" s="152">
        <v>89525.8177</v>
      </c>
      <c r="E68" s="152">
        <v>92774.9963</v>
      </c>
      <c r="F68" s="152">
        <v>99989.1</v>
      </c>
    </row>
    <row r="69">
      <c r="A69" s="156">
        <v>1.5532272E9</v>
      </c>
      <c r="B69" s="156">
        <v>98110.305</v>
      </c>
      <c r="C69" s="152">
        <v>31658.9357</v>
      </c>
      <c r="D69" s="152">
        <v>89531.8292</v>
      </c>
      <c r="E69" s="152">
        <v>92333.3049</v>
      </c>
      <c r="F69" s="152">
        <v>100031.34</v>
      </c>
    </row>
    <row r="70">
      <c r="A70" s="152">
        <v>1.5533136E9</v>
      </c>
      <c r="B70" s="152">
        <v>98110.305</v>
      </c>
      <c r="C70" s="152">
        <v>32249.2057</v>
      </c>
      <c r="D70" s="152">
        <v>89531.8292</v>
      </c>
      <c r="E70" s="152">
        <v>91745.0579</v>
      </c>
      <c r="F70" s="152">
        <v>99916.5</v>
      </c>
    </row>
    <row r="71">
      <c r="A71" s="156">
        <v>1.5535224E9</v>
      </c>
      <c r="B71" s="156">
        <v>98110.305</v>
      </c>
      <c r="C71" s="152">
        <v>32126.0931</v>
      </c>
      <c r="D71" s="152">
        <v>89558.5577</v>
      </c>
      <c r="E71" s="152">
        <v>91699.3098</v>
      </c>
      <c r="F71" s="152">
        <v>99916.5</v>
      </c>
    </row>
    <row r="72">
      <c r="A72" s="156">
        <v>1.5535728E9</v>
      </c>
      <c r="B72" s="156">
        <v>98110.305</v>
      </c>
      <c r="C72" s="152">
        <v>31924.2404</v>
      </c>
      <c r="D72" s="152">
        <v>89553.1217</v>
      </c>
      <c r="E72" s="152">
        <v>91857.6062</v>
      </c>
      <c r="F72" s="152">
        <v>100045.2</v>
      </c>
    </row>
    <row r="73">
      <c r="A73" s="152">
        <v>1.5536592E9</v>
      </c>
      <c r="B73" s="152">
        <v>98110.305</v>
      </c>
      <c r="C73" s="152">
        <v>31521.1845</v>
      </c>
      <c r="D73" s="152">
        <v>89551.3746</v>
      </c>
      <c r="E73" s="152">
        <v>91523.6049</v>
      </c>
      <c r="F73" s="152">
        <v>100136.94</v>
      </c>
    </row>
    <row r="74">
      <c r="A74" s="156">
        <v>1.5537456E9</v>
      </c>
      <c r="B74" s="156">
        <v>98110.305</v>
      </c>
      <c r="C74" s="152">
        <v>31583.1323</v>
      </c>
      <c r="D74" s="152">
        <v>89562.298</v>
      </c>
      <c r="E74" s="152">
        <v>91347.4952</v>
      </c>
      <c r="F74" s="152">
        <v>100317.28</v>
      </c>
    </row>
    <row r="75">
      <c r="A75" s="152">
        <v>1.553832E9</v>
      </c>
      <c r="B75" s="152">
        <v>98110.305</v>
      </c>
      <c r="C75" s="152">
        <v>31855.9948</v>
      </c>
      <c r="D75" s="152">
        <v>89541.1135</v>
      </c>
      <c r="E75" s="152">
        <v>91168.1466</v>
      </c>
      <c r="F75" s="152">
        <v>101748.34</v>
      </c>
    </row>
    <row r="76">
      <c r="A76" s="156">
        <v>1.5539184E9</v>
      </c>
      <c r="B76" s="156">
        <v>98110.305</v>
      </c>
      <c r="C76" s="152">
        <v>31952.8646</v>
      </c>
      <c r="D76" s="152">
        <v>89541.1135</v>
      </c>
      <c r="E76" s="152">
        <v>91066.5293</v>
      </c>
      <c r="F76" s="152">
        <v>101495.11</v>
      </c>
    </row>
    <row r="77">
      <c r="A77" s="152">
        <v>1.5541272E9</v>
      </c>
      <c r="B77" s="152">
        <v>98110.305</v>
      </c>
      <c r="C77" s="152">
        <v>31853.1756</v>
      </c>
      <c r="D77" s="152">
        <v>88959.7646</v>
      </c>
      <c r="E77" s="152">
        <v>91113.8967</v>
      </c>
      <c r="F77" s="152">
        <v>101495.11</v>
      </c>
    </row>
    <row r="78">
      <c r="A78" s="152">
        <v>1.5541776E9</v>
      </c>
      <c r="B78" s="152">
        <v>98110.305</v>
      </c>
      <c r="C78" s="152">
        <v>31647.2459</v>
      </c>
      <c r="D78" s="152">
        <v>88799.9579</v>
      </c>
      <c r="E78" s="152">
        <v>90964.9119</v>
      </c>
      <c r="F78" s="152">
        <v>101608.96</v>
      </c>
    </row>
    <row r="79">
      <c r="A79" s="156">
        <v>1.554264E9</v>
      </c>
      <c r="B79" s="156">
        <v>98110.305</v>
      </c>
      <c r="C79" s="152">
        <v>31838.1201</v>
      </c>
      <c r="D79" s="152">
        <v>88743.0752</v>
      </c>
      <c r="E79" s="152">
        <v>90951.9567</v>
      </c>
      <c r="F79" s="152">
        <v>101605.51</v>
      </c>
    </row>
    <row r="80">
      <c r="A80" s="152">
        <v>1.5543504E9</v>
      </c>
      <c r="B80" s="152">
        <v>98110.305</v>
      </c>
      <c r="C80" s="152">
        <v>31834.743</v>
      </c>
      <c r="D80" s="152">
        <v>88971.5663</v>
      </c>
      <c r="E80" s="152">
        <v>91287.1725</v>
      </c>
      <c r="F80" s="152">
        <v>101656.57</v>
      </c>
    </row>
    <row r="81">
      <c r="A81" s="156">
        <v>1.5544368E9</v>
      </c>
      <c r="B81" s="156">
        <v>98110.305</v>
      </c>
      <c r="C81" s="152">
        <v>31770.552</v>
      </c>
      <c r="D81" s="152">
        <v>89083.9353</v>
      </c>
      <c r="E81" s="152">
        <v>91105.7997</v>
      </c>
      <c r="F81" s="152">
        <v>102012.61</v>
      </c>
    </row>
    <row r="82">
      <c r="A82" s="152">
        <v>1.5545232E9</v>
      </c>
      <c r="B82" s="152">
        <v>98110.305</v>
      </c>
      <c r="C82" s="152">
        <v>31791.4843</v>
      </c>
      <c r="D82" s="152">
        <v>89083.9353</v>
      </c>
      <c r="E82" s="152">
        <v>91056.408</v>
      </c>
      <c r="F82" s="152">
        <v>101874.61</v>
      </c>
    </row>
    <row r="83">
      <c r="A83" s="156">
        <v>1.554732E9</v>
      </c>
      <c r="B83" s="156">
        <v>98110.305</v>
      </c>
      <c r="C83" s="152">
        <v>31812.5085</v>
      </c>
      <c r="D83" s="152">
        <v>88860.1621</v>
      </c>
      <c r="E83" s="152">
        <v>91072.602</v>
      </c>
      <c r="F83" s="152">
        <v>101874.61</v>
      </c>
    </row>
    <row r="84">
      <c r="A84" s="156">
        <v>1.5547824E9</v>
      </c>
      <c r="B84" s="156">
        <v>98110.305</v>
      </c>
      <c r="C84" s="152">
        <v>31934.9889</v>
      </c>
      <c r="D84" s="152">
        <v>88759.1568</v>
      </c>
      <c r="E84" s="152">
        <v>91376.6436</v>
      </c>
      <c r="F84" s="152">
        <v>101902.21</v>
      </c>
    </row>
    <row r="85">
      <c r="A85" s="152">
        <v>1.5548688E9</v>
      </c>
      <c r="B85" s="152">
        <v>98110.305</v>
      </c>
      <c r="C85" s="152">
        <v>31978.5419</v>
      </c>
      <c r="D85" s="152">
        <v>88597.7558</v>
      </c>
      <c r="E85" s="152">
        <v>91455.5796</v>
      </c>
      <c r="F85" s="152">
        <v>101746.96</v>
      </c>
    </row>
    <row r="86">
      <c r="A86" s="156">
        <v>1.5549552E9</v>
      </c>
      <c r="B86" s="156">
        <v>98110.305</v>
      </c>
      <c r="C86" s="152">
        <v>31986.9891</v>
      </c>
      <c r="D86" s="152">
        <v>88557.975</v>
      </c>
      <c r="E86" s="152">
        <v>91539.778</v>
      </c>
      <c r="F86" s="152">
        <v>101742.82</v>
      </c>
    </row>
    <row r="87">
      <c r="A87" s="152">
        <v>1.5550416E9</v>
      </c>
      <c r="B87" s="152">
        <v>98110.305</v>
      </c>
      <c r="C87" s="152">
        <v>31977.385</v>
      </c>
      <c r="D87" s="152">
        <v>89108.0745</v>
      </c>
      <c r="E87" s="152">
        <v>91413.4804</v>
      </c>
      <c r="F87" s="152">
        <v>101780.08</v>
      </c>
    </row>
    <row r="88">
      <c r="A88" s="156">
        <v>1.555128E9</v>
      </c>
      <c r="B88" s="156">
        <v>98110.305</v>
      </c>
      <c r="C88" s="152">
        <v>31990.8995</v>
      </c>
      <c r="D88" s="152">
        <v>89108.0745</v>
      </c>
      <c r="E88" s="152">
        <v>91723.5572</v>
      </c>
      <c r="F88" s="152">
        <v>101909.8</v>
      </c>
    </row>
    <row r="89">
      <c r="A89" s="152">
        <v>1.5553368E9</v>
      </c>
      <c r="B89" s="152">
        <v>98110.305</v>
      </c>
      <c r="C89" s="152">
        <v>31997.7687</v>
      </c>
      <c r="D89" s="152">
        <v>89046.6869</v>
      </c>
      <c r="E89" s="152">
        <v>91758.37</v>
      </c>
      <c r="F89" s="152">
        <v>101909.8</v>
      </c>
    </row>
    <row r="90">
      <c r="A90" s="152">
        <v>1.5553872E9</v>
      </c>
      <c r="B90" s="152">
        <v>98110.305</v>
      </c>
      <c r="C90" s="152">
        <v>32041.0156</v>
      </c>
      <c r="D90" s="152">
        <v>89059.7533</v>
      </c>
      <c r="E90" s="152">
        <v>91770.1092</v>
      </c>
      <c r="F90" s="152">
        <v>102056.77</v>
      </c>
    </row>
    <row r="91">
      <c r="A91" s="156">
        <v>1.5554736E9</v>
      </c>
      <c r="B91" s="156">
        <v>98110.305</v>
      </c>
      <c r="C91" s="152">
        <v>32009.0583</v>
      </c>
      <c r="D91" s="152">
        <v>89131.0487</v>
      </c>
      <c r="E91" s="152">
        <v>91610.2132</v>
      </c>
      <c r="F91" s="152">
        <v>101871.85</v>
      </c>
    </row>
    <row r="92">
      <c r="A92" s="152">
        <v>1.55556E9</v>
      </c>
      <c r="B92" s="152">
        <v>97448.795</v>
      </c>
      <c r="C92" s="152">
        <v>31957.8666</v>
      </c>
      <c r="D92" s="152">
        <v>89185.5305</v>
      </c>
      <c r="E92" s="152">
        <v>91706.1508</v>
      </c>
      <c r="F92" s="152">
        <v>102002.95</v>
      </c>
    </row>
    <row r="93">
      <c r="A93" s="156">
        <v>1.5556464E9</v>
      </c>
      <c r="B93" s="156">
        <v>97640.6654</v>
      </c>
      <c r="C93" s="152">
        <v>32054.8262</v>
      </c>
      <c r="D93" s="152">
        <v>89411.9737</v>
      </c>
      <c r="E93" s="152">
        <v>91209.0564</v>
      </c>
      <c r="F93" s="152">
        <v>102146.47</v>
      </c>
    </row>
    <row r="94">
      <c r="A94" s="152">
        <v>1.5559416E9</v>
      </c>
      <c r="B94" s="152">
        <v>97640.6654</v>
      </c>
      <c r="C94" s="152">
        <v>32077.1898</v>
      </c>
      <c r="D94" s="152">
        <v>89386.3854</v>
      </c>
      <c r="E94" s="152">
        <v>91283.5396</v>
      </c>
      <c r="F94" s="152">
        <v>102146.47</v>
      </c>
    </row>
    <row r="95">
      <c r="A95" s="152">
        <v>1.555992E9</v>
      </c>
      <c r="B95" s="152">
        <v>97724.8191</v>
      </c>
      <c r="C95" s="152">
        <v>32077.3536</v>
      </c>
      <c r="D95" s="152">
        <v>89294.655</v>
      </c>
      <c r="E95" s="152">
        <v>91398.098</v>
      </c>
      <c r="F95" s="152">
        <v>102126.46</v>
      </c>
    </row>
    <row r="96">
      <c r="A96" s="156">
        <v>1.5560784E9</v>
      </c>
      <c r="B96" s="156">
        <v>97861.0862</v>
      </c>
      <c r="C96" s="152">
        <v>32099.1867</v>
      </c>
      <c r="D96" s="152">
        <v>89303.3365</v>
      </c>
      <c r="E96" s="152">
        <v>91117.1668</v>
      </c>
      <c r="F96" s="152">
        <v>102385.9</v>
      </c>
    </row>
    <row r="97">
      <c r="A97" s="152">
        <v>1.5561648E9</v>
      </c>
      <c r="B97" s="152">
        <v>97861.0862</v>
      </c>
      <c r="C97" s="152">
        <v>32138.3529</v>
      </c>
      <c r="D97" s="152">
        <v>89532.7715</v>
      </c>
      <c r="E97" s="152">
        <v>90547.6132</v>
      </c>
      <c r="F97" s="152">
        <v>102488.71</v>
      </c>
    </row>
    <row r="98">
      <c r="A98" s="156">
        <v>1.5562512E9</v>
      </c>
      <c r="B98" s="156">
        <v>97861.0862</v>
      </c>
      <c r="C98" s="152">
        <v>32325.4297</v>
      </c>
      <c r="D98" s="152">
        <v>89650.9048</v>
      </c>
      <c r="E98" s="152">
        <v>90401.8852</v>
      </c>
      <c r="F98" s="152">
        <v>102421.09</v>
      </c>
    </row>
    <row r="99">
      <c r="A99" s="152">
        <v>1.5563376E9</v>
      </c>
      <c r="B99" s="152">
        <v>97861.0862</v>
      </c>
      <c r="C99" s="152">
        <v>32292.6818</v>
      </c>
      <c r="D99" s="152">
        <v>89650.9048</v>
      </c>
      <c r="E99" s="152">
        <v>90497.0132</v>
      </c>
      <c r="F99" s="152">
        <v>102407.29</v>
      </c>
    </row>
    <row r="100">
      <c r="A100" s="156">
        <v>1.5565464E9</v>
      </c>
      <c r="B100" s="156">
        <v>97861.0862</v>
      </c>
      <c r="C100" s="152">
        <v>32298.4017</v>
      </c>
      <c r="D100" s="152">
        <v>89763.7821</v>
      </c>
      <c r="E100" s="152">
        <v>90514.4196</v>
      </c>
      <c r="F100" s="152">
        <v>102407.29</v>
      </c>
    </row>
    <row r="101">
      <c r="A101" s="156">
        <v>1.5565968E9</v>
      </c>
      <c r="B101" s="156">
        <v>97861.0862</v>
      </c>
      <c r="C101" s="152">
        <v>32293.5466</v>
      </c>
      <c r="D101" s="152">
        <v>89682.344</v>
      </c>
      <c r="E101" s="152">
        <v>90802.6372</v>
      </c>
      <c r="F101" s="152">
        <v>102435.58</v>
      </c>
    </row>
    <row r="102">
      <c r="A102" s="152">
        <v>1.5566832E9</v>
      </c>
      <c r="B102" s="152">
        <v>97861.0862</v>
      </c>
      <c r="C102" s="152">
        <v>32356.458</v>
      </c>
      <c r="D102" s="152">
        <v>89868.4032</v>
      </c>
      <c r="E102" s="152">
        <v>91052.3988</v>
      </c>
      <c r="F102" s="152">
        <v>102356.23</v>
      </c>
    </row>
    <row r="103">
      <c r="A103" s="156">
        <v>1.5567696E9</v>
      </c>
      <c r="B103" s="156">
        <v>97861.0862</v>
      </c>
      <c r="C103" s="152">
        <v>32343.7532</v>
      </c>
      <c r="D103" s="152">
        <v>89717.3928</v>
      </c>
      <c r="E103" s="152">
        <v>90944.3172</v>
      </c>
      <c r="F103" s="152">
        <v>102309.31</v>
      </c>
    </row>
    <row r="104">
      <c r="A104" s="152">
        <v>1.556856E9</v>
      </c>
      <c r="B104" s="152">
        <v>97861.0862</v>
      </c>
      <c r="C104" s="152">
        <v>32340.9634</v>
      </c>
      <c r="D104" s="152">
        <v>89559.8087</v>
      </c>
      <c r="E104" s="152">
        <v>90706.6996</v>
      </c>
      <c r="F104" s="152">
        <v>102370.03</v>
      </c>
    </row>
    <row r="105">
      <c r="A105" s="156">
        <v>1.5569424E9</v>
      </c>
      <c r="B105" s="156">
        <v>97861.0862</v>
      </c>
      <c r="C105" s="152">
        <v>32399.6481</v>
      </c>
      <c r="D105" s="152">
        <v>89559.8087</v>
      </c>
      <c r="E105" s="152">
        <v>90934.1972</v>
      </c>
      <c r="F105" s="152">
        <v>102514.24</v>
      </c>
    </row>
    <row r="106">
      <c r="A106" s="152">
        <v>1.5571512E9</v>
      </c>
      <c r="B106" s="152">
        <v>97861.0862</v>
      </c>
      <c r="C106" s="152">
        <v>32494.7451</v>
      </c>
      <c r="D106" s="152">
        <v>89477.3558</v>
      </c>
      <c r="E106" s="152">
        <v>90801.8276</v>
      </c>
      <c r="F106" s="152">
        <v>102514.24</v>
      </c>
    </row>
    <row r="107">
      <c r="A107" s="152">
        <v>1.5572016E9</v>
      </c>
      <c r="B107" s="152">
        <v>97861.0862</v>
      </c>
      <c r="C107" s="152">
        <v>32625.2821</v>
      </c>
      <c r="D107" s="152">
        <v>89814.2642</v>
      </c>
      <c r="E107" s="152">
        <v>90934.602</v>
      </c>
      <c r="F107" s="152">
        <v>102448.69</v>
      </c>
    </row>
    <row r="108">
      <c r="A108" s="156">
        <v>1.557288E9</v>
      </c>
      <c r="B108" s="156">
        <v>97861.0862</v>
      </c>
      <c r="C108" s="152">
        <v>32802.5106</v>
      </c>
      <c r="D108" s="152">
        <v>89631.7681</v>
      </c>
      <c r="E108" s="152">
        <v>90840.2836</v>
      </c>
      <c r="F108" s="152">
        <v>102192.7</v>
      </c>
    </row>
    <row r="109">
      <c r="A109" s="152">
        <v>1.5573744E9</v>
      </c>
      <c r="B109" s="152">
        <v>97861.0862</v>
      </c>
      <c r="C109" s="152">
        <v>32842.3671</v>
      </c>
      <c r="D109" s="152">
        <v>89486.5848</v>
      </c>
      <c r="E109" s="152">
        <v>90908.6948</v>
      </c>
      <c r="F109" s="152">
        <v>102274.81</v>
      </c>
    </row>
    <row r="110">
      <c r="A110" s="156">
        <v>1.5574608E9</v>
      </c>
      <c r="B110" s="156">
        <v>97861.0862</v>
      </c>
      <c r="C110" s="152">
        <v>32870.9441</v>
      </c>
      <c r="D110" s="152">
        <v>89662.5904</v>
      </c>
      <c r="E110" s="152">
        <v>91074.6628</v>
      </c>
      <c r="F110" s="152">
        <v>102174.07</v>
      </c>
    </row>
    <row r="111">
      <c r="A111" s="152">
        <v>1.5575472E9</v>
      </c>
      <c r="B111" s="152">
        <v>97861.0862</v>
      </c>
      <c r="C111" s="152">
        <v>32595.4737</v>
      </c>
      <c r="D111" s="152">
        <v>89662.5904</v>
      </c>
      <c r="E111" s="152">
        <v>91196.5076</v>
      </c>
      <c r="F111" s="152">
        <v>102172.0</v>
      </c>
    </row>
    <row r="112">
      <c r="A112" s="156">
        <v>1.557756E9</v>
      </c>
      <c r="B112" s="156">
        <v>97861.0862</v>
      </c>
      <c r="C112" s="152">
        <v>32655.8518</v>
      </c>
      <c r="D112" s="152">
        <v>89430.6627</v>
      </c>
      <c r="E112" s="152">
        <v>91214.7236</v>
      </c>
      <c r="F112" s="152">
        <v>102172.0</v>
      </c>
    </row>
    <row r="113">
      <c r="A113" s="156">
        <v>1.5578064E9</v>
      </c>
      <c r="B113" s="156">
        <v>97861.0862</v>
      </c>
      <c r="C113" s="152">
        <v>32880.4872</v>
      </c>
      <c r="D113" s="152">
        <v>89406.835</v>
      </c>
      <c r="E113" s="152">
        <v>91184.7684</v>
      </c>
      <c r="F113" s="152">
        <v>101750.41</v>
      </c>
    </row>
    <row r="114">
      <c r="A114" s="152">
        <v>1.5578928E9</v>
      </c>
      <c r="B114" s="152">
        <v>97861.0862</v>
      </c>
      <c r="C114" s="152">
        <v>32716.1133</v>
      </c>
      <c r="D114" s="152">
        <v>89420.8878</v>
      </c>
      <c r="E114" s="152">
        <v>90951.6036</v>
      </c>
      <c r="F114" s="152">
        <v>101965.0</v>
      </c>
    </row>
    <row r="115">
      <c r="A115" s="156">
        <v>1.5579792E9</v>
      </c>
      <c r="B115" s="156">
        <v>97861.0862</v>
      </c>
      <c r="C115" s="152">
        <v>32717.022</v>
      </c>
      <c r="D115" s="152">
        <v>89285.1169</v>
      </c>
      <c r="E115" s="152">
        <v>90981.9636</v>
      </c>
      <c r="F115" s="152">
        <v>102116.8</v>
      </c>
    </row>
    <row r="116">
      <c r="A116" s="152">
        <v>1.5580656E9</v>
      </c>
      <c r="B116" s="152">
        <v>97861.0862</v>
      </c>
      <c r="C116" s="152">
        <v>32713.1851</v>
      </c>
      <c r="D116" s="152">
        <v>89673.1068</v>
      </c>
      <c r="E116" s="152">
        <v>90707.914</v>
      </c>
      <c r="F116" s="152">
        <v>102387.28</v>
      </c>
    </row>
    <row r="117">
      <c r="A117" s="156">
        <v>1.558152E9</v>
      </c>
      <c r="B117" s="156">
        <v>97861.0862</v>
      </c>
      <c r="C117" s="152">
        <v>32684.5047</v>
      </c>
      <c r="D117" s="152">
        <v>89673.1068</v>
      </c>
      <c r="E117" s="152">
        <v>90579.5924</v>
      </c>
      <c r="F117" s="152">
        <v>102125.08</v>
      </c>
    </row>
    <row r="118">
      <c r="A118" s="152">
        <v>1.5583608E9</v>
      </c>
      <c r="B118" s="152">
        <v>97861.0862</v>
      </c>
      <c r="C118" s="152">
        <v>32678.2132</v>
      </c>
      <c r="D118" s="152">
        <v>89557.1046</v>
      </c>
      <c r="E118" s="152">
        <v>90639.9076</v>
      </c>
      <c r="F118" s="152">
        <v>102125.08</v>
      </c>
    </row>
    <row r="119">
      <c r="A119" s="152">
        <v>1.5584112E9</v>
      </c>
      <c r="B119" s="152">
        <v>97861.0862</v>
      </c>
      <c r="C119" s="152">
        <v>32642.5187</v>
      </c>
      <c r="D119" s="152">
        <v>89753.4907</v>
      </c>
      <c r="E119" s="152">
        <v>90660.5524</v>
      </c>
      <c r="F119" s="152">
        <v>102204.43</v>
      </c>
    </row>
    <row r="120">
      <c r="A120" s="156">
        <v>1.5584976E9</v>
      </c>
      <c r="B120" s="156">
        <v>97861.0862</v>
      </c>
      <c r="C120" s="152">
        <v>32625.4231</v>
      </c>
      <c r="D120" s="152">
        <v>89845.8913</v>
      </c>
      <c r="E120" s="152">
        <v>90635.8596</v>
      </c>
      <c r="F120" s="152">
        <v>102368.65</v>
      </c>
    </row>
    <row r="121">
      <c r="A121" s="152">
        <v>1.558584E9</v>
      </c>
      <c r="B121" s="152">
        <v>97861.0862</v>
      </c>
      <c r="C121" s="152">
        <v>32758.7818</v>
      </c>
      <c r="D121" s="152">
        <v>89627.5565</v>
      </c>
      <c r="E121" s="152">
        <v>90562.9956</v>
      </c>
      <c r="F121" s="152">
        <v>102312.76</v>
      </c>
    </row>
    <row r="122">
      <c r="A122" s="156">
        <v>1.5586704E9</v>
      </c>
      <c r="B122" s="156">
        <v>97861.0862</v>
      </c>
      <c r="C122" s="152">
        <v>32852.0373</v>
      </c>
      <c r="D122" s="152">
        <v>89181.8883</v>
      </c>
      <c r="E122" s="152">
        <v>90796.97</v>
      </c>
      <c r="F122" s="152">
        <v>101931.88</v>
      </c>
    </row>
    <row r="123">
      <c r="A123" s="152">
        <v>1.5587568E9</v>
      </c>
      <c r="B123" s="152">
        <v>97861.0862</v>
      </c>
      <c r="C123" s="152">
        <v>32839.3917</v>
      </c>
      <c r="D123" s="152">
        <v>89181.8883</v>
      </c>
      <c r="E123" s="152">
        <v>90955.2468</v>
      </c>
      <c r="F123" s="152">
        <v>102109.9</v>
      </c>
    </row>
    <row r="124">
      <c r="A124" s="156">
        <v>1.559052E9</v>
      </c>
      <c r="B124" s="156">
        <v>97861.0862</v>
      </c>
      <c r="C124" s="152">
        <v>32785.0432</v>
      </c>
      <c r="D124" s="152">
        <v>88902.7534</v>
      </c>
      <c r="E124" s="152">
        <v>90872.2628</v>
      </c>
      <c r="F124" s="152">
        <v>102109.9</v>
      </c>
    </row>
    <row r="125">
      <c r="A125" s="156">
        <v>1.5591024E9</v>
      </c>
      <c r="B125" s="156">
        <v>96874.5148</v>
      </c>
      <c r="C125" s="152">
        <v>32757.4417</v>
      </c>
      <c r="D125" s="152">
        <v>89237.9934</v>
      </c>
      <c r="E125" s="152">
        <v>90667.8388</v>
      </c>
      <c r="F125" s="152">
        <v>102163.03</v>
      </c>
    </row>
    <row r="126">
      <c r="A126" s="152">
        <v>1.5591888E9</v>
      </c>
      <c r="B126" s="152">
        <v>96445.7595</v>
      </c>
      <c r="C126" s="152">
        <v>32709.7427</v>
      </c>
      <c r="D126" s="152">
        <v>89423.1059</v>
      </c>
      <c r="E126" s="152">
        <v>90413.2196</v>
      </c>
      <c r="F126" s="152">
        <v>101337.79</v>
      </c>
    </row>
    <row r="127">
      <c r="A127" s="156">
        <v>1.5592752E9</v>
      </c>
      <c r="B127" s="156">
        <v>96445.7595</v>
      </c>
      <c r="C127" s="152">
        <v>32583.62</v>
      </c>
      <c r="D127" s="152">
        <v>89581.2777</v>
      </c>
      <c r="E127" s="152">
        <v>90355.738</v>
      </c>
      <c r="F127" s="152">
        <v>101493.73</v>
      </c>
    </row>
    <row r="128">
      <c r="A128" s="152">
        <v>1.5593616E9</v>
      </c>
      <c r="B128" s="152">
        <v>96445.7595</v>
      </c>
      <c r="C128" s="152">
        <v>32625.9665</v>
      </c>
      <c r="D128" s="152">
        <v>89581.2777</v>
      </c>
      <c r="E128" s="152">
        <v>90672.2916</v>
      </c>
      <c r="F128" s="152">
        <v>101613.79</v>
      </c>
    </row>
    <row r="129">
      <c r="A129" s="156">
        <v>1.5595704E9</v>
      </c>
      <c r="B129" s="156">
        <v>96445.7595</v>
      </c>
      <c r="C129" s="152">
        <v>32672.6889</v>
      </c>
      <c r="D129" s="152">
        <v>89525.1308</v>
      </c>
      <c r="E129" s="152">
        <v>90712.3668</v>
      </c>
      <c r="F129" s="152">
        <v>101613.79</v>
      </c>
    </row>
    <row r="130">
      <c r="A130" s="156">
        <v>1.5596208E9</v>
      </c>
      <c r="B130" s="156">
        <v>96445.7595</v>
      </c>
      <c r="C130" s="152">
        <v>32663.7427</v>
      </c>
      <c r="D130" s="152">
        <v>89507.671</v>
      </c>
      <c r="E130" s="152">
        <v>91293.6596</v>
      </c>
      <c r="F130" s="152">
        <v>101495.11</v>
      </c>
    </row>
    <row r="131">
      <c r="A131" s="152">
        <v>1.5597072E9</v>
      </c>
      <c r="B131" s="152">
        <v>96445.7595</v>
      </c>
      <c r="C131" s="152">
        <v>32534.2417</v>
      </c>
      <c r="D131" s="152">
        <v>89501.5256</v>
      </c>
      <c r="E131" s="152">
        <v>91360.4516</v>
      </c>
      <c r="F131" s="152">
        <v>101849.08</v>
      </c>
    </row>
    <row r="132">
      <c r="A132" s="156">
        <v>1.5597936E9</v>
      </c>
      <c r="B132" s="156">
        <v>96445.7595</v>
      </c>
      <c r="C132" s="152">
        <v>32434.2798</v>
      </c>
      <c r="D132" s="152">
        <v>89509.6311</v>
      </c>
      <c r="E132" s="152">
        <v>91157.6468</v>
      </c>
      <c r="F132" s="152">
        <v>102160.96</v>
      </c>
    </row>
    <row r="133">
      <c r="A133" s="152">
        <v>1.55988E9</v>
      </c>
      <c r="B133" s="152">
        <v>96445.7595</v>
      </c>
      <c r="C133" s="152">
        <v>32527.6055</v>
      </c>
      <c r="D133" s="152">
        <v>89483.8768</v>
      </c>
      <c r="E133" s="152">
        <v>91537.754</v>
      </c>
      <c r="F133" s="152">
        <v>101944.3</v>
      </c>
    </row>
    <row r="134">
      <c r="A134" s="156">
        <v>1.5599664E9</v>
      </c>
      <c r="B134" s="156">
        <v>96445.7595</v>
      </c>
      <c r="C134" s="152">
        <v>32628.2104</v>
      </c>
      <c r="D134" s="152">
        <v>89483.8768</v>
      </c>
      <c r="E134" s="152">
        <v>92005.7028</v>
      </c>
      <c r="F134" s="152">
        <v>102089.89</v>
      </c>
    </row>
    <row r="135">
      <c r="A135" s="152">
        <v>1.5601752E9</v>
      </c>
      <c r="B135" s="152">
        <v>96445.7595</v>
      </c>
      <c r="C135" s="152">
        <v>32609.5377</v>
      </c>
      <c r="D135" s="152">
        <v>89507.4309</v>
      </c>
      <c r="E135" s="152">
        <v>91889.5252</v>
      </c>
      <c r="F135" s="152">
        <v>102089.89</v>
      </c>
    </row>
    <row r="136">
      <c r="A136" s="152">
        <v>1.5602256E9</v>
      </c>
      <c r="B136" s="152">
        <v>96445.7595</v>
      </c>
      <c r="C136" s="152">
        <v>32545.0903</v>
      </c>
      <c r="D136" s="152">
        <v>89611.3717</v>
      </c>
      <c r="E136" s="152">
        <v>91881.0244</v>
      </c>
      <c r="F136" s="152">
        <v>102240.75</v>
      </c>
    </row>
    <row r="137">
      <c r="A137" s="156">
        <v>1.560312E9</v>
      </c>
      <c r="B137" s="156">
        <v>96445.7595</v>
      </c>
      <c r="C137" s="152">
        <v>32545.9134</v>
      </c>
      <c r="D137" s="152">
        <v>89289.9907</v>
      </c>
      <c r="E137" s="152">
        <v>91974.1284</v>
      </c>
      <c r="F137" s="152">
        <v>101683.25</v>
      </c>
    </row>
    <row r="138">
      <c r="A138" s="152">
        <v>1.5603984E9</v>
      </c>
      <c r="B138" s="152">
        <v>96445.7595</v>
      </c>
      <c r="C138" s="152">
        <v>32559.6426</v>
      </c>
      <c r="D138" s="152">
        <v>89517.4097</v>
      </c>
      <c r="E138" s="152">
        <v>91674.1716</v>
      </c>
      <c r="F138" s="152">
        <v>102130.95</v>
      </c>
    </row>
    <row r="139">
      <c r="A139" s="156">
        <v>1.5604848E9</v>
      </c>
      <c r="B139" s="156">
        <v>96445.7595</v>
      </c>
      <c r="C139" s="152">
        <v>32683.0929</v>
      </c>
      <c r="D139" s="152">
        <v>89611.8116</v>
      </c>
      <c r="E139" s="152">
        <v>91568.9236</v>
      </c>
      <c r="F139" s="152">
        <v>101939.86</v>
      </c>
    </row>
    <row r="140">
      <c r="A140" s="152">
        <v>1.5605712E9</v>
      </c>
      <c r="B140" s="152">
        <v>96445.7595</v>
      </c>
      <c r="C140" s="152">
        <v>32675.4751</v>
      </c>
      <c r="D140" s="152">
        <v>89611.8116</v>
      </c>
      <c r="E140" s="152">
        <v>91002.6084</v>
      </c>
      <c r="F140" s="152">
        <v>101446.35</v>
      </c>
    </row>
    <row r="141">
      <c r="A141" s="156">
        <v>1.56078E9</v>
      </c>
      <c r="B141" s="156">
        <v>96445.7595</v>
      </c>
      <c r="C141" s="152">
        <v>32706.197</v>
      </c>
      <c r="D141" s="152">
        <v>90204.7491</v>
      </c>
      <c r="E141" s="152">
        <v>91051.1844</v>
      </c>
      <c r="F141" s="152">
        <v>101446.35</v>
      </c>
    </row>
    <row r="142">
      <c r="A142" s="156">
        <v>1.5608304E9</v>
      </c>
      <c r="B142" s="156">
        <v>96445.7595</v>
      </c>
      <c r="C142" s="152">
        <v>32644.8067</v>
      </c>
      <c r="D142" s="152">
        <v>90365.7431</v>
      </c>
      <c r="E142" s="152">
        <v>91121.6196</v>
      </c>
      <c r="F142" s="152">
        <v>101722.48</v>
      </c>
    </row>
    <row r="143">
      <c r="A143" s="152">
        <v>1.5609168E9</v>
      </c>
      <c r="B143" s="152">
        <v>96445.7595</v>
      </c>
      <c r="C143" s="152">
        <v>32569.2601</v>
      </c>
      <c r="D143" s="152">
        <v>90221.4613</v>
      </c>
      <c r="E143" s="152">
        <v>90908.29</v>
      </c>
      <c r="F143" s="152">
        <v>102181.55</v>
      </c>
    </row>
    <row r="144">
      <c r="A144" s="156">
        <v>1.5610032E9</v>
      </c>
      <c r="B144" s="156">
        <v>96445.7595</v>
      </c>
      <c r="C144" s="152">
        <v>32588.8304</v>
      </c>
      <c r="D144" s="152">
        <v>89296.3485</v>
      </c>
      <c r="E144" s="152">
        <v>91215.1284</v>
      </c>
      <c r="F144" s="152">
        <v>103227.22</v>
      </c>
    </row>
    <row r="145">
      <c r="A145" s="152">
        <v>1.5610896E9</v>
      </c>
      <c r="B145" s="152">
        <v>96445.7595</v>
      </c>
      <c r="C145" s="152">
        <v>32667.2259</v>
      </c>
      <c r="D145" s="152">
        <v>88928.738</v>
      </c>
      <c r="E145" s="152">
        <v>91689.554</v>
      </c>
      <c r="F145" s="152">
        <v>104073.56</v>
      </c>
    </row>
    <row r="146">
      <c r="A146" s="156">
        <v>1.561176E9</v>
      </c>
      <c r="B146" s="156">
        <v>96445.7595</v>
      </c>
      <c r="C146" s="152">
        <v>32757.9601</v>
      </c>
      <c r="D146" s="152">
        <v>88928.738</v>
      </c>
      <c r="E146" s="152">
        <v>92291.0868</v>
      </c>
      <c r="F146" s="152">
        <v>103881.65</v>
      </c>
    </row>
    <row r="147">
      <c r="A147" s="152">
        <v>1.5613848E9</v>
      </c>
      <c r="B147" s="152">
        <v>96445.7595</v>
      </c>
      <c r="C147" s="152">
        <v>32665.8258</v>
      </c>
      <c r="D147" s="152">
        <v>88975.2924</v>
      </c>
      <c r="E147" s="152">
        <v>92423.8612</v>
      </c>
      <c r="F147" s="152">
        <v>103881.65</v>
      </c>
    </row>
    <row r="148">
      <c r="A148" s="152">
        <v>1.5614352E9</v>
      </c>
      <c r="B148" s="152">
        <v>96445.7595</v>
      </c>
      <c r="C148" s="152">
        <v>32722.4234</v>
      </c>
      <c r="D148" s="152">
        <v>89346.4801</v>
      </c>
      <c r="E148" s="152">
        <v>92539.2292</v>
      </c>
      <c r="F148" s="152">
        <v>103271.28</v>
      </c>
    </row>
    <row r="149">
      <c r="A149" s="156">
        <v>1.5615216E9</v>
      </c>
      <c r="B149" s="156">
        <v>96445.7595</v>
      </c>
      <c r="C149" s="152">
        <v>32735.0011</v>
      </c>
      <c r="D149" s="152">
        <v>88593.2174</v>
      </c>
      <c r="E149" s="152">
        <v>92286.2292</v>
      </c>
      <c r="F149" s="152">
        <v>102884.02</v>
      </c>
    </row>
    <row r="150">
      <c r="A150" s="152">
        <v>1.561608E9</v>
      </c>
      <c r="B150" s="152">
        <v>96445.7595</v>
      </c>
      <c r="C150" s="152">
        <v>32606.4199</v>
      </c>
      <c r="D150" s="152">
        <v>88654.3497</v>
      </c>
      <c r="E150" s="152">
        <v>92331.162</v>
      </c>
      <c r="F150" s="152">
        <v>103047.45</v>
      </c>
    </row>
    <row r="151">
      <c r="A151" s="156">
        <v>1.5616944E9</v>
      </c>
      <c r="B151" s="156">
        <v>96445.7595</v>
      </c>
      <c r="C151" s="152">
        <v>32608.141</v>
      </c>
      <c r="D151" s="152">
        <v>88585.188</v>
      </c>
      <c r="E151" s="152">
        <v>92311.3268</v>
      </c>
      <c r="F151" s="152">
        <v>102905.33</v>
      </c>
    </row>
    <row r="152">
      <c r="A152" s="152">
        <v>1.5617808E9</v>
      </c>
      <c r="B152" s="152">
        <v>96445.7595</v>
      </c>
      <c r="C152" s="152">
        <v>32616.0986</v>
      </c>
      <c r="D152" s="152">
        <v>88585.188</v>
      </c>
      <c r="E152" s="152">
        <v>92317.8036</v>
      </c>
      <c r="F152" s="152">
        <v>102757.79</v>
      </c>
    </row>
    <row r="153">
      <c r="A153" s="156">
        <v>1.5619896E9</v>
      </c>
      <c r="B153" s="156">
        <v>96445.7595</v>
      </c>
      <c r="C153" s="152">
        <v>32456.5686</v>
      </c>
      <c r="D153" s="152">
        <v>88374.6701</v>
      </c>
      <c r="E153" s="152">
        <v>92221.0564</v>
      </c>
      <c r="F153" s="152">
        <v>102757.79</v>
      </c>
    </row>
    <row r="154">
      <c r="A154" s="156">
        <v>1.56204E9</v>
      </c>
      <c r="B154" s="156">
        <v>96445.7595</v>
      </c>
      <c r="C154" s="152">
        <v>32309.8175</v>
      </c>
      <c r="D154" s="152">
        <v>88346.2373</v>
      </c>
      <c r="E154" s="152">
        <v>91628.834</v>
      </c>
      <c r="F154" s="152">
        <v>103389.09</v>
      </c>
    </row>
    <row r="155">
      <c r="A155" s="152">
        <v>1.5621264E9</v>
      </c>
      <c r="B155" s="152">
        <v>96716.818</v>
      </c>
      <c r="C155" s="152">
        <v>32396.5219</v>
      </c>
      <c r="D155" s="152">
        <v>88018.1799</v>
      </c>
      <c r="E155" s="152">
        <v>91657.17</v>
      </c>
      <c r="F155" s="152">
        <v>102876.02</v>
      </c>
    </row>
    <row r="156">
      <c r="A156" s="156">
        <v>1.5622128E9</v>
      </c>
      <c r="B156" s="156">
        <v>97486.316</v>
      </c>
      <c r="C156" s="152">
        <v>32356.6027</v>
      </c>
      <c r="D156" s="152">
        <v>87946.8271</v>
      </c>
      <c r="E156" s="152">
        <v>91632.0724</v>
      </c>
      <c r="F156" s="152">
        <v>103015.69</v>
      </c>
    </row>
    <row r="157">
      <c r="A157" s="152">
        <v>1.5623352E9</v>
      </c>
      <c r="B157" s="152">
        <v>97486.316</v>
      </c>
      <c r="C157" s="152">
        <v>32309.989</v>
      </c>
      <c r="D157" s="152">
        <v>87922.8105</v>
      </c>
      <c r="E157" s="152">
        <v>91615.4756</v>
      </c>
      <c r="F157" s="152">
        <v>103015.69</v>
      </c>
    </row>
    <row r="158">
      <c r="A158" s="152">
        <v>1.5623856E9</v>
      </c>
      <c r="B158" s="152">
        <v>97375.9239</v>
      </c>
      <c r="C158" s="152">
        <v>32253.6516</v>
      </c>
      <c r="D158" s="152">
        <v>87922.8105</v>
      </c>
      <c r="E158" s="152">
        <v>91130.93</v>
      </c>
      <c r="F158" s="152">
        <v>102836.71</v>
      </c>
    </row>
    <row r="159">
      <c r="A159" s="156">
        <v>1.5625944E9</v>
      </c>
      <c r="B159" s="156">
        <v>97375.9239</v>
      </c>
      <c r="C159" s="152">
        <v>32441.1656</v>
      </c>
      <c r="D159" s="152">
        <v>88396.6304</v>
      </c>
      <c r="E159" s="152">
        <v>91142.2644</v>
      </c>
      <c r="F159" s="152">
        <v>102836.71</v>
      </c>
    </row>
    <row r="160">
      <c r="A160" s="156">
        <v>1.5626448E9</v>
      </c>
      <c r="B160" s="156">
        <v>96903.459</v>
      </c>
      <c r="C160" s="152">
        <v>32389.3221</v>
      </c>
      <c r="D160" s="152">
        <v>88737.4131</v>
      </c>
      <c r="E160" s="152">
        <v>91047.946</v>
      </c>
      <c r="F160" s="152">
        <v>102712.1</v>
      </c>
    </row>
    <row r="161">
      <c r="A161" s="152">
        <v>1.5627312E9</v>
      </c>
      <c r="B161" s="152">
        <v>96903.459</v>
      </c>
      <c r="C161" s="152">
        <v>32349.9206</v>
      </c>
      <c r="D161" s="152">
        <v>88776.7266</v>
      </c>
      <c r="E161" s="152">
        <v>90960.914</v>
      </c>
      <c r="F161" s="152">
        <v>102891.5</v>
      </c>
    </row>
    <row r="162">
      <c r="A162" s="156">
        <v>1.5628176E9</v>
      </c>
      <c r="B162" s="156">
        <v>96903.459</v>
      </c>
      <c r="C162" s="152">
        <v>32374.6789</v>
      </c>
      <c r="D162" s="152">
        <v>88020.3787</v>
      </c>
      <c r="E162" s="152">
        <v>91397.2884</v>
      </c>
      <c r="F162" s="152">
        <v>103074.54</v>
      </c>
    </row>
    <row r="163">
      <c r="A163" s="152">
        <v>1.562904E9</v>
      </c>
      <c r="B163" s="152">
        <v>96903.459</v>
      </c>
      <c r="C163" s="152">
        <v>32340.6387</v>
      </c>
      <c r="D163" s="152">
        <v>88492.1943</v>
      </c>
      <c r="E163" s="152">
        <v>91327.258</v>
      </c>
      <c r="F163" s="152">
        <v>102996.54</v>
      </c>
    </row>
    <row r="164">
      <c r="A164" s="156">
        <v>1.5629904E9</v>
      </c>
      <c r="B164" s="156">
        <v>96903.459</v>
      </c>
      <c r="C164" s="152">
        <v>32494.0246</v>
      </c>
      <c r="D164" s="152">
        <v>88492.1943</v>
      </c>
      <c r="E164" s="152">
        <v>91496.0596</v>
      </c>
      <c r="F164" s="152">
        <v>103185.82</v>
      </c>
    </row>
    <row r="165">
      <c r="A165" s="152">
        <v>1.5631992E9</v>
      </c>
      <c r="B165" s="152">
        <v>96903.459</v>
      </c>
      <c r="C165" s="152">
        <v>32520.1574</v>
      </c>
      <c r="D165" s="152">
        <v>88342.5769</v>
      </c>
      <c r="E165" s="152">
        <v>91501.322</v>
      </c>
      <c r="F165" s="152">
        <v>103185.82</v>
      </c>
    </row>
    <row r="166">
      <c r="A166" s="152">
        <v>1.5632496E9</v>
      </c>
      <c r="B166" s="152">
        <v>96903.459</v>
      </c>
      <c r="C166" s="152">
        <v>32480.2661</v>
      </c>
      <c r="D166" s="152">
        <v>88345.3093</v>
      </c>
      <c r="E166" s="152">
        <v>91409.8372</v>
      </c>
      <c r="F166" s="152">
        <v>103135.9</v>
      </c>
    </row>
    <row r="167">
      <c r="A167" s="156">
        <v>1.563336E9</v>
      </c>
      <c r="B167" s="156">
        <v>96903.459</v>
      </c>
      <c r="C167" s="152">
        <v>32440.296</v>
      </c>
      <c r="D167" s="152">
        <v>88358.4807</v>
      </c>
      <c r="E167" s="152">
        <v>91019.2052</v>
      </c>
      <c r="F167" s="152">
        <v>103174.62</v>
      </c>
    </row>
    <row r="168">
      <c r="A168" s="152">
        <v>1.5634224E9</v>
      </c>
      <c r="B168" s="152">
        <v>96903.459</v>
      </c>
      <c r="C168" s="152">
        <v>32431.2559</v>
      </c>
      <c r="D168" s="152">
        <v>88363.4984</v>
      </c>
      <c r="E168" s="152">
        <v>91145.098</v>
      </c>
      <c r="F168" s="152">
        <v>103185.42</v>
      </c>
    </row>
    <row r="169">
      <c r="A169" s="156">
        <v>1.5635088E9</v>
      </c>
      <c r="B169" s="156">
        <v>96903.459</v>
      </c>
      <c r="C169" s="152">
        <v>32411.1378</v>
      </c>
      <c r="D169" s="152">
        <v>88357.4606</v>
      </c>
      <c r="E169" s="152">
        <v>91419.9572</v>
      </c>
      <c r="F169" s="152">
        <v>103131.96</v>
      </c>
    </row>
    <row r="170">
      <c r="A170" s="152">
        <v>1.5635952E9</v>
      </c>
      <c r="B170" s="152">
        <v>96903.459</v>
      </c>
      <c r="C170" s="152">
        <v>32417.589</v>
      </c>
      <c r="D170" s="152">
        <v>88357.4606</v>
      </c>
      <c r="E170" s="152">
        <v>91092.8788</v>
      </c>
      <c r="F170" s="152">
        <v>103053.66</v>
      </c>
    </row>
    <row r="171">
      <c r="A171" s="156">
        <v>1.563804E9</v>
      </c>
      <c r="B171" s="156">
        <v>96903.459</v>
      </c>
      <c r="C171" s="152">
        <v>32400.7084</v>
      </c>
      <c r="D171" s="152">
        <v>88230.396</v>
      </c>
      <c r="E171" s="152">
        <v>91067.7812</v>
      </c>
      <c r="F171" s="152">
        <v>103053.66</v>
      </c>
    </row>
    <row r="172">
      <c r="A172" s="156">
        <v>1.5638544E9</v>
      </c>
      <c r="B172" s="156">
        <v>96903.459</v>
      </c>
      <c r="C172" s="152">
        <v>32417.3677</v>
      </c>
      <c r="D172" s="152">
        <v>87665.4634</v>
      </c>
      <c r="E172" s="152">
        <v>90959.6996</v>
      </c>
      <c r="F172" s="152">
        <v>103043.4</v>
      </c>
    </row>
    <row r="173">
      <c r="A173" s="152">
        <v>1.5639408E9</v>
      </c>
      <c r="B173" s="152">
        <v>96903.459</v>
      </c>
      <c r="C173" s="152">
        <v>32445.1774</v>
      </c>
      <c r="D173" s="152">
        <v>87630.3189</v>
      </c>
      <c r="E173" s="152">
        <v>90526.9684</v>
      </c>
      <c r="F173" s="152">
        <v>103114.68</v>
      </c>
    </row>
    <row r="174">
      <c r="A174" s="156">
        <v>1.5640272E9</v>
      </c>
      <c r="B174" s="156">
        <v>96903.459</v>
      </c>
      <c r="C174" s="152">
        <v>32437.0699</v>
      </c>
      <c r="D174" s="152">
        <v>87638.2594</v>
      </c>
      <c r="E174" s="152">
        <v>90455.7236</v>
      </c>
      <c r="F174" s="152">
        <v>103462.68</v>
      </c>
    </row>
    <row r="175">
      <c r="A175" s="152">
        <v>1.5641136E9</v>
      </c>
      <c r="B175" s="152">
        <v>96903.459</v>
      </c>
      <c r="C175" s="152">
        <v>32346.7531</v>
      </c>
      <c r="D175" s="152">
        <v>87476.7148</v>
      </c>
      <c r="E175" s="152">
        <v>90477.9876</v>
      </c>
      <c r="F175" s="152">
        <v>103265.18</v>
      </c>
    </row>
    <row r="176">
      <c r="A176" s="156">
        <v>1.5642E9</v>
      </c>
      <c r="B176" s="156">
        <v>96903.459</v>
      </c>
      <c r="C176" s="152">
        <v>32293.6809</v>
      </c>
      <c r="D176" s="152">
        <v>87476.7148</v>
      </c>
      <c r="E176" s="152">
        <v>90341.57</v>
      </c>
      <c r="F176" s="152">
        <v>103217.18</v>
      </c>
    </row>
    <row r="177">
      <c r="A177" s="152">
        <v>1.5644088E9</v>
      </c>
      <c r="B177" s="152">
        <v>96903.459</v>
      </c>
      <c r="C177" s="152">
        <v>32278.1749</v>
      </c>
      <c r="D177" s="152">
        <v>87482.1398</v>
      </c>
      <c r="E177" s="152">
        <v>90354.5236</v>
      </c>
      <c r="F177" s="152">
        <v>103217.18</v>
      </c>
    </row>
    <row r="178">
      <c r="A178" s="152">
        <v>1.5644592E9</v>
      </c>
      <c r="B178" s="152">
        <v>96903.459</v>
      </c>
      <c r="C178" s="152">
        <v>32179.0734</v>
      </c>
      <c r="D178" s="152">
        <v>87482.2484</v>
      </c>
      <c r="E178" s="152">
        <v>90457.7476</v>
      </c>
      <c r="F178" s="152">
        <v>103026.68</v>
      </c>
    </row>
    <row r="179">
      <c r="A179" s="156">
        <v>1.5645456E9</v>
      </c>
      <c r="B179" s="156">
        <v>96903.459</v>
      </c>
      <c r="C179" s="152">
        <v>32123.8257</v>
      </c>
      <c r="D179" s="152">
        <v>87478.2012</v>
      </c>
      <c r="E179" s="152">
        <v>90575.5444</v>
      </c>
      <c r="F179" s="152">
        <v>103081.68</v>
      </c>
    </row>
    <row r="180">
      <c r="A180" s="152">
        <v>1.564632E9</v>
      </c>
      <c r="B180" s="152">
        <v>96903.459</v>
      </c>
      <c r="C180" s="152">
        <v>32118.4098</v>
      </c>
      <c r="D180" s="152">
        <v>87493.9748</v>
      </c>
      <c r="E180" s="152">
        <v>89885.7652</v>
      </c>
      <c r="F180" s="152">
        <v>102941.18</v>
      </c>
    </row>
    <row r="181">
      <c r="A181" s="156">
        <v>1.5647184E9</v>
      </c>
      <c r="B181" s="156">
        <v>96903.459</v>
      </c>
      <c r="C181" s="152">
        <v>32376.2544</v>
      </c>
      <c r="D181" s="152">
        <v>87527.3811</v>
      </c>
      <c r="E181" s="152">
        <v>89945.2708</v>
      </c>
      <c r="F181" s="152">
        <v>102866.18</v>
      </c>
    </row>
    <row r="182">
      <c r="A182" s="152">
        <v>1.5648048E9</v>
      </c>
      <c r="B182" s="152">
        <v>96903.459</v>
      </c>
      <c r="C182" s="152">
        <v>32420.9969</v>
      </c>
      <c r="D182" s="152">
        <v>87527.3811</v>
      </c>
      <c r="E182" s="152">
        <v>90182.8884</v>
      </c>
      <c r="F182" s="152">
        <v>102680.68</v>
      </c>
    </row>
    <row r="183">
      <c r="A183" s="156">
        <v>1.5650136E9</v>
      </c>
      <c r="B183" s="156">
        <v>96903.459</v>
      </c>
      <c r="C183" s="152">
        <v>32420.9779</v>
      </c>
      <c r="D183" s="152">
        <v>87334.4525</v>
      </c>
      <c r="E183" s="152">
        <v>90178.4356</v>
      </c>
      <c r="F183" s="152">
        <v>102680.68</v>
      </c>
    </row>
    <row r="184">
      <c r="A184" s="156">
        <v>1.565064E9</v>
      </c>
      <c r="B184" s="156">
        <v>96903.459</v>
      </c>
      <c r="C184" s="152">
        <v>32644.7714</v>
      </c>
      <c r="D184" s="152">
        <v>87592.7975</v>
      </c>
      <c r="E184" s="152">
        <v>91264.1092</v>
      </c>
      <c r="F184" s="152">
        <v>102316.18</v>
      </c>
    </row>
    <row r="185">
      <c r="A185" s="152">
        <v>1.5651504E9</v>
      </c>
      <c r="B185" s="152">
        <v>96903.459</v>
      </c>
      <c r="C185" s="152">
        <v>32421.549</v>
      </c>
      <c r="D185" s="152">
        <v>87085.6269</v>
      </c>
      <c r="E185" s="152">
        <v>90968.2004</v>
      </c>
      <c r="F185" s="152">
        <v>102455.18</v>
      </c>
    </row>
    <row r="186">
      <c r="A186" s="156">
        <v>1.5652368E9</v>
      </c>
      <c r="B186" s="156">
        <v>96903.459</v>
      </c>
      <c r="C186" s="152">
        <v>32393.7776</v>
      </c>
      <c r="D186" s="152">
        <v>87606.525</v>
      </c>
      <c r="E186" s="152">
        <v>90957.6756</v>
      </c>
      <c r="F186" s="152">
        <v>102487.18</v>
      </c>
    </row>
    <row r="187">
      <c r="A187" s="152">
        <v>1.5653232E9</v>
      </c>
      <c r="B187" s="152">
        <v>96903.459</v>
      </c>
      <c r="C187" s="152">
        <v>32415.9932</v>
      </c>
      <c r="D187" s="152">
        <v>87702.5717</v>
      </c>
      <c r="E187" s="152">
        <v>90813.5668</v>
      </c>
      <c r="F187" s="152">
        <v>102737.68</v>
      </c>
    </row>
    <row r="188">
      <c r="A188" s="156">
        <v>1.5654096E9</v>
      </c>
      <c r="B188" s="156">
        <v>96903.459</v>
      </c>
      <c r="C188" s="152">
        <v>32459.7302</v>
      </c>
      <c r="D188" s="152">
        <v>87702.5717</v>
      </c>
      <c r="E188" s="152">
        <v>90925.6964</v>
      </c>
      <c r="F188" s="152">
        <v>102622.18</v>
      </c>
    </row>
    <row r="189">
      <c r="A189" s="152">
        <v>1.5656184E9</v>
      </c>
      <c r="B189" s="152">
        <v>96903.459</v>
      </c>
      <c r="C189" s="152">
        <v>32518.6763</v>
      </c>
      <c r="D189" s="152">
        <v>87376.7201</v>
      </c>
      <c r="E189" s="152">
        <v>90985.6068</v>
      </c>
      <c r="F189" s="152">
        <v>102622.18</v>
      </c>
    </row>
    <row r="190">
      <c r="A190" s="152">
        <v>1.5656688E9</v>
      </c>
      <c r="B190" s="152">
        <v>96903.459</v>
      </c>
      <c r="C190" s="152">
        <v>32635.2381</v>
      </c>
      <c r="D190" s="152">
        <v>87247.6732</v>
      </c>
      <c r="E190" s="152">
        <v>91054.8276</v>
      </c>
      <c r="F190" s="152">
        <v>102498.18</v>
      </c>
    </row>
    <row r="191">
      <c r="A191" s="156">
        <v>1.5657552E9</v>
      </c>
      <c r="B191" s="156">
        <v>96903.459</v>
      </c>
      <c r="C191" s="152">
        <v>32451.2377</v>
      </c>
      <c r="D191" s="152">
        <v>87991.1229</v>
      </c>
      <c r="E191" s="152">
        <v>90735.0356</v>
      </c>
      <c r="F191" s="152">
        <v>102652.18</v>
      </c>
    </row>
    <row r="192">
      <c r="A192" s="152">
        <v>1.5658416E9</v>
      </c>
      <c r="B192" s="152">
        <v>96903.459</v>
      </c>
      <c r="C192" s="152">
        <v>32632.2816</v>
      </c>
      <c r="D192" s="152">
        <v>87601.9855</v>
      </c>
      <c r="E192" s="152">
        <v>90451.6757</v>
      </c>
      <c r="F192" s="152">
        <v>102215.18</v>
      </c>
    </row>
    <row r="193">
      <c r="A193" s="156">
        <v>1.565928E9</v>
      </c>
      <c r="B193" s="156">
        <v>96903.459</v>
      </c>
      <c r="C193" s="152">
        <v>32530.5111</v>
      </c>
      <c r="D193" s="152">
        <v>87877.9049</v>
      </c>
      <c r="E193" s="152">
        <v>90714.7924</v>
      </c>
      <c r="F193" s="152">
        <v>102359.18</v>
      </c>
    </row>
    <row r="194">
      <c r="A194" s="152">
        <v>1.5660144E9</v>
      </c>
      <c r="B194" s="152">
        <v>96903.459</v>
      </c>
      <c r="C194" s="152">
        <v>32503.6023</v>
      </c>
      <c r="D194" s="152">
        <v>87877.9049</v>
      </c>
      <c r="E194" s="152">
        <v>90877.9248</v>
      </c>
      <c r="F194" s="152">
        <v>102414.68</v>
      </c>
    </row>
    <row r="195">
      <c r="A195" s="156">
        <v>1.5662232E9</v>
      </c>
      <c r="B195" s="156">
        <v>96903.459</v>
      </c>
      <c r="C195" s="152">
        <v>32505.4144</v>
      </c>
      <c r="D195" s="152">
        <v>87934.3919</v>
      </c>
      <c r="E195" s="152">
        <v>90864.1618</v>
      </c>
      <c r="F195" s="152">
        <v>102414.68</v>
      </c>
    </row>
    <row r="196">
      <c r="A196" s="156">
        <v>1.5662736E9</v>
      </c>
      <c r="B196" s="156">
        <v>96903.459</v>
      </c>
      <c r="C196" s="152">
        <v>32589.1723</v>
      </c>
      <c r="D196" s="152">
        <v>87957.5855</v>
      </c>
      <c r="E196" s="152">
        <v>90947.9544</v>
      </c>
      <c r="F196" s="152">
        <v>102538.18</v>
      </c>
    </row>
    <row r="197">
      <c r="A197" s="152">
        <v>1.56636E9</v>
      </c>
      <c r="B197" s="152">
        <v>96903.459</v>
      </c>
      <c r="C197" s="152">
        <v>32773.8225</v>
      </c>
      <c r="D197" s="152">
        <v>87950.5234</v>
      </c>
      <c r="E197" s="152">
        <v>90821.2535</v>
      </c>
      <c r="F197" s="152">
        <v>102420.18</v>
      </c>
    </row>
    <row r="198">
      <c r="A198" s="156">
        <v>1.5664464E9</v>
      </c>
      <c r="B198" s="156">
        <v>96903.459</v>
      </c>
      <c r="C198" s="152">
        <v>32709.4602</v>
      </c>
      <c r="D198" s="152">
        <v>87968.1339</v>
      </c>
      <c r="E198" s="152">
        <v>90877.1152</v>
      </c>
      <c r="F198" s="152">
        <v>102407.18</v>
      </c>
    </row>
    <row r="199">
      <c r="A199" s="152">
        <v>1.5665328E9</v>
      </c>
      <c r="B199" s="152">
        <v>96903.459</v>
      </c>
      <c r="C199" s="152">
        <v>32799.7036</v>
      </c>
      <c r="D199" s="152">
        <v>87972.9625</v>
      </c>
      <c r="E199" s="152">
        <v>90931.3578</v>
      </c>
      <c r="F199" s="152">
        <v>102404.63</v>
      </c>
    </row>
    <row r="200">
      <c r="A200" s="156">
        <v>1.5666192E9</v>
      </c>
      <c r="B200" s="156">
        <v>96903.459</v>
      </c>
      <c r="C200" s="152">
        <v>32953.2083</v>
      </c>
      <c r="D200" s="152">
        <v>87972.9625</v>
      </c>
      <c r="E200" s="152">
        <v>90452.4853</v>
      </c>
      <c r="F200" s="152">
        <v>102187.93</v>
      </c>
    </row>
    <row r="201">
      <c r="A201" s="152">
        <v>1.566828E9</v>
      </c>
      <c r="B201" s="152">
        <v>96903.459</v>
      </c>
      <c r="C201" s="152">
        <v>33155.6816</v>
      </c>
      <c r="D201" s="152">
        <v>87904.3363</v>
      </c>
      <c r="E201" s="152">
        <v>90447.6278</v>
      </c>
      <c r="F201" s="152">
        <v>102187.93</v>
      </c>
    </row>
    <row r="202">
      <c r="A202" s="152">
        <v>1.5668784E9</v>
      </c>
      <c r="B202" s="152">
        <v>96903.459</v>
      </c>
      <c r="C202" s="152">
        <v>32976.7138</v>
      </c>
      <c r="D202" s="152">
        <v>88046.8357</v>
      </c>
      <c r="E202" s="152">
        <v>90787.2508</v>
      </c>
      <c r="F202" s="152">
        <v>102400.62</v>
      </c>
    </row>
    <row r="203">
      <c r="A203" s="156">
        <v>1.5669648E9</v>
      </c>
      <c r="B203" s="156">
        <v>96903.459</v>
      </c>
      <c r="C203" s="152">
        <v>33017.8122</v>
      </c>
      <c r="D203" s="152">
        <v>87930.6008</v>
      </c>
      <c r="E203" s="152">
        <v>90883.592</v>
      </c>
      <c r="F203" s="152">
        <v>102454.2</v>
      </c>
    </row>
    <row r="204">
      <c r="A204" s="152">
        <v>1.5670512E9</v>
      </c>
      <c r="B204" s="152">
        <v>96903.459</v>
      </c>
      <c r="C204" s="152">
        <v>32949.8887</v>
      </c>
      <c r="D204" s="152">
        <v>88257.3463</v>
      </c>
      <c r="E204" s="152">
        <v>90914.7612</v>
      </c>
      <c r="F204" s="152">
        <v>102480.42</v>
      </c>
    </row>
    <row r="205">
      <c r="A205" s="156">
        <v>1.5671376E9</v>
      </c>
      <c r="B205" s="156">
        <v>96903.459</v>
      </c>
      <c r="C205" s="152">
        <v>32904.1378</v>
      </c>
      <c r="D205" s="152">
        <v>88380.7396</v>
      </c>
      <c r="E205" s="152">
        <v>91129.7073</v>
      </c>
      <c r="F205" s="152">
        <v>102697.59</v>
      </c>
    </row>
    <row r="206">
      <c r="A206" s="152">
        <v>1.567224E9</v>
      </c>
      <c r="B206" s="152">
        <v>96903.459</v>
      </c>
      <c r="C206" s="152">
        <v>32930.813</v>
      </c>
      <c r="D206" s="152">
        <v>88380.7396</v>
      </c>
      <c r="E206" s="152">
        <v>91686.3004</v>
      </c>
      <c r="F206" s="152">
        <v>102703.29</v>
      </c>
    </row>
    <row r="207">
      <c r="A207" s="156">
        <v>1.5675192E9</v>
      </c>
      <c r="B207" s="156">
        <v>96903.459</v>
      </c>
      <c r="C207" s="152">
        <v>32903.8816</v>
      </c>
      <c r="D207" s="152">
        <v>88976.415</v>
      </c>
      <c r="E207" s="152">
        <v>91898.413</v>
      </c>
      <c r="F207" s="152">
        <v>102703.29</v>
      </c>
    </row>
    <row r="208">
      <c r="A208" s="156">
        <v>1.5675696E9</v>
      </c>
      <c r="B208" s="156">
        <v>96961.0741</v>
      </c>
      <c r="C208" s="152">
        <v>32827.836</v>
      </c>
      <c r="D208" s="152">
        <v>88503.2602</v>
      </c>
      <c r="E208" s="152">
        <v>91829.5979</v>
      </c>
      <c r="F208" s="152">
        <v>102516.33</v>
      </c>
    </row>
    <row r="209">
      <c r="A209" s="152">
        <v>1.567656E9</v>
      </c>
      <c r="B209" s="152">
        <v>97753.5383</v>
      </c>
      <c r="C209" s="152">
        <v>32658.6799</v>
      </c>
      <c r="D209" s="152">
        <v>87735.8932</v>
      </c>
      <c r="E209" s="152">
        <v>91326.8425</v>
      </c>
      <c r="F209" s="152">
        <v>102787.08</v>
      </c>
    </row>
    <row r="210">
      <c r="A210" s="156">
        <v>1.5677424E9</v>
      </c>
      <c r="B210" s="156">
        <v>97753.5383</v>
      </c>
      <c r="C210" s="152">
        <v>32572.6692</v>
      </c>
      <c r="D210" s="152">
        <v>87463.7237</v>
      </c>
      <c r="E210" s="152">
        <v>91333.3192</v>
      </c>
      <c r="F210" s="152">
        <v>102996.84</v>
      </c>
    </row>
    <row r="211">
      <c r="A211" s="152">
        <v>1.5678288E9</v>
      </c>
      <c r="B211" s="152">
        <v>97753.5383</v>
      </c>
      <c r="C211" s="152">
        <v>32629.5586</v>
      </c>
      <c r="D211" s="152">
        <v>87463.7237</v>
      </c>
      <c r="E211" s="152">
        <v>91384.3234</v>
      </c>
      <c r="F211" s="152">
        <v>104016.09</v>
      </c>
    </row>
    <row r="212">
      <c r="A212" s="156">
        <v>1.5680376E9</v>
      </c>
      <c r="B212" s="156">
        <v>97753.5383</v>
      </c>
      <c r="C212" s="152">
        <v>32617.3858</v>
      </c>
      <c r="D212" s="152">
        <v>87432.7716</v>
      </c>
      <c r="E212" s="152">
        <v>91443.8282</v>
      </c>
      <c r="F212" s="152">
        <v>104016.09</v>
      </c>
    </row>
    <row r="213">
      <c r="A213" s="156">
        <v>1.568088E9</v>
      </c>
      <c r="B213" s="156">
        <v>97753.5383</v>
      </c>
      <c r="C213" s="152">
        <v>32614.8461</v>
      </c>
      <c r="D213" s="152">
        <v>87426.3723</v>
      </c>
      <c r="E213" s="152">
        <v>91228.4773</v>
      </c>
      <c r="F213" s="152">
        <v>103453.7</v>
      </c>
    </row>
    <row r="214">
      <c r="A214" s="152">
        <v>1.5681744E9</v>
      </c>
      <c r="B214" s="152">
        <v>97753.5383</v>
      </c>
      <c r="C214" s="152">
        <v>32616.1421</v>
      </c>
      <c r="D214" s="152">
        <v>87407.4876</v>
      </c>
      <c r="E214" s="152">
        <v>91202.5704</v>
      </c>
      <c r="F214" s="152">
        <v>103538.05</v>
      </c>
    </row>
    <row r="215">
      <c r="A215" s="156">
        <v>1.5682608E9</v>
      </c>
      <c r="B215" s="156">
        <v>97753.5383</v>
      </c>
      <c r="C215" s="152">
        <v>32518.6891</v>
      </c>
      <c r="D215" s="152">
        <v>87412.0397</v>
      </c>
      <c r="E215" s="152">
        <v>91499.2852</v>
      </c>
      <c r="F215" s="152">
        <v>103582.21</v>
      </c>
    </row>
    <row r="216">
      <c r="A216" s="152">
        <v>1.5683472E9</v>
      </c>
      <c r="B216" s="152">
        <v>97753.5383</v>
      </c>
      <c r="C216" s="152">
        <v>32339.861</v>
      </c>
      <c r="D216" s="152">
        <v>87389.8307</v>
      </c>
      <c r="E216" s="152">
        <v>91153.5902</v>
      </c>
      <c r="F216" s="152">
        <v>103770.27</v>
      </c>
    </row>
    <row r="217">
      <c r="A217" s="156">
        <v>1.5684336E9</v>
      </c>
      <c r="B217" s="156">
        <v>97753.5383</v>
      </c>
      <c r="C217" s="152">
        <v>32397.3287</v>
      </c>
      <c r="D217" s="152">
        <v>87389.8307</v>
      </c>
      <c r="E217" s="152">
        <v>91007.864</v>
      </c>
      <c r="F217" s="152">
        <v>103587.43</v>
      </c>
    </row>
    <row r="218">
      <c r="A218" s="152">
        <v>1.5686424E9</v>
      </c>
      <c r="B218" s="152">
        <v>97753.5383</v>
      </c>
      <c r="C218" s="152">
        <v>32521.2244</v>
      </c>
      <c r="D218" s="152">
        <v>87414.7862</v>
      </c>
      <c r="E218" s="152">
        <v>90935.8105</v>
      </c>
      <c r="F218" s="152">
        <v>103587.43</v>
      </c>
    </row>
    <row r="219">
      <c r="A219" s="152">
        <v>1.5686928E9</v>
      </c>
      <c r="B219" s="152">
        <v>97753.5383</v>
      </c>
      <c r="C219" s="152">
        <v>32461.2922</v>
      </c>
      <c r="D219" s="152">
        <v>87415.4905</v>
      </c>
      <c r="E219" s="152">
        <v>91583.4825</v>
      </c>
      <c r="F219" s="152">
        <v>103559.84</v>
      </c>
    </row>
    <row r="220">
      <c r="A220" s="156">
        <v>1.5687792E9</v>
      </c>
      <c r="B220" s="156">
        <v>97753.5383</v>
      </c>
      <c r="C220" s="152">
        <v>32424.4297</v>
      </c>
      <c r="D220" s="152">
        <v>87417.5348</v>
      </c>
      <c r="E220" s="152">
        <v>91011.5072</v>
      </c>
      <c r="F220" s="152">
        <v>103552.94</v>
      </c>
    </row>
    <row r="221">
      <c r="A221" s="152">
        <v>1.5688656E9</v>
      </c>
      <c r="B221" s="152">
        <v>97753.5383</v>
      </c>
      <c r="C221" s="152">
        <v>32335.6792</v>
      </c>
      <c r="D221" s="152">
        <v>87443.4216</v>
      </c>
      <c r="E221" s="152">
        <v>91372.5843</v>
      </c>
      <c r="F221" s="152">
        <v>103543.36</v>
      </c>
    </row>
    <row r="222">
      <c r="A222" s="156">
        <v>1.568952E9</v>
      </c>
      <c r="B222" s="156">
        <v>97753.5383</v>
      </c>
      <c r="C222" s="152">
        <v>32457.4497</v>
      </c>
      <c r="D222" s="152">
        <v>87419.8097</v>
      </c>
      <c r="E222" s="152">
        <v>91247.0979</v>
      </c>
      <c r="F222" s="152">
        <v>103331.36</v>
      </c>
    </row>
    <row r="223">
      <c r="A223" s="152">
        <v>1.5690384E9</v>
      </c>
      <c r="B223" s="152">
        <v>97753.5383</v>
      </c>
      <c r="C223" s="152">
        <v>32573.4804</v>
      </c>
      <c r="D223" s="152">
        <v>87419.8097</v>
      </c>
      <c r="E223" s="152">
        <v>91462.044</v>
      </c>
      <c r="F223" s="152">
        <v>103101.97</v>
      </c>
    </row>
    <row r="224">
      <c r="A224" s="156">
        <v>1.5692472E9</v>
      </c>
      <c r="B224" s="156">
        <v>97753.5383</v>
      </c>
      <c r="C224" s="152">
        <v>32559.2612</v>
      </c>
      <c r="D224" s="152">
        <v>87434.2053</v>
      </c>
      <c r="E224" s="152">
        <v>91458.4009</v>
      </c>
      <c r="F224" s="152">
        <v>103101.97</v>
      </c>
    </row>
    <row r="225">
      <c r="A225" s="156">
        <v>1.5692976E9</v>
      </c>
      <c r="B225" s="156">
        <v>97753.5383</v>
      </c>
      <c r="C225" s="152">
        <v>32532.7233</v>
      </c>
      <c r="D225" s="152">
        <v>87425.4083</v>
      </c>
      <c r="E225" s="152">
        <v>91658.7744</v>
      </c>
      <c r="F225" s="152">
        <v>103608.52</v>
      </c>
    </row>
    <row r="226">
      <c r="A226" s="152">
        <v>1.569384E9</v>
      </c>
      <c r="B226" s="152">
        <v>97753.5383</v>
      </c>
      <c r="C226" s="152">
        <v>32562.0483</v>
      </c>
      <c r="D226" s="152">
        <v>87416.0629</v>
      </c>
      <c r="E226" s="152">
        <v>91498.4756</v>
      </c>
      <c r="F226" s="152">
        <v>103849.82</v>
      </c>
    </row>
    <row r="227">
      <c r="A227" s="156">
        <v>1.5694704E9</v>
      </c>
      <c r="B227" s="156">
        <v>97753.5383</v>
      </c>
      <c r="C227" s="152">
        <v>32437.4631</v>
      </c>
      <c r="D227" s="152">
        <v>87423.5195</v>
      </c>
      <c r="E227" s="152">
        <v>92004.0645</v>
      </c>
      <c r="F227" s="152">
        <v>103716.7</v>
      </c>
    </row>
    <row r="228">
      <c r="A228" s="152">
        <v>1.5695568E9</v>
      </c>
      <c r="B228" s="152">
        <v>97753.5383</v>
      </c>
      <c r="C228" s="152">
        <v>32420.828</v>
      </c>
      <c r="D228" s="152">
        <v>87434.0221</v>
      </c>
      <c r="E228" s="152">
        <v>92237.6312</v>
      </c>
      <c r="F228" s="152">
        <v>103787.15</v>
      </c>
    </row>
    <row r="229">
      <c r="A229" s="156">
        <v>1.5696432E9</v>
      </c>
      <c r="B229" s="156">
        <v>97753.5383</v>
      </c>
      <c r="C229" s="152">
        <v>32399.1207</v>
      </c>
      <c r="D229" s="152">
        <v>87434.0221</v>
      </c>
      <c r="E229" s="152">
        <v>92091.905</v>
      </c>
      <c r="F229" s="152">
        <v>103856.8</v>
      </c>
    </row>
    <row r="230">
      <c r="A230" s="152">
        <v>1.569852E9</v>
      </c>
      <c r="B230" s="152">
        <v>97753.5383</v>
      </c>
      <c r="C230" s="152">
        <v>32390.3027</v>
      </c>
      <c r="D230" s="152">
        <v>87362.6681</v>
      </c>
      <c r="E230" s="152">
        <v>92076.118</v>
      </c>
      <c r="F230" s="152">
        <v>103856.8</v>
      </c>
    </row>
    <row r="231">
      <c r="A231" s="152">
        <v>1.5699024E9</v>
      </c>
      <c r="B231" s="152">
        <v>97753.5383</v>
      </c>
      <c r="C231" s="152">
        <v>32340.3518</v>
      </c>
      <c r="D231" s="152">
        <v>87934.8737</v>
      </c>
      <c r="E231" s="152">
        <v>92422.6226</v>
      </c>
      <c r="F231" s="152">
        <v>103958.3</v>
      </c>
    </row>
    <row r="232">
      <c r="A232" s="156">
        <v>1.5699888E9</v>
      </c>
      <c r="B232" s="156">
        <v>97753.5383</v>
      </c>
      <c r="C232" s="152">
        <v>32512.5978</v>
      </c>
      <c r="D232" s="152">
        <v>87387.0171</v>
      </c>
      <c r="E232" s="152">
        <v>92143.314</v>
      </c>
      <c r="F232" s="152">
        <v>104096.65</v>
      </c>
    </row>
    <row r="233">
      <c r="A233" s="152">
        <v>1.5700752E9</v>
      </c>
      <c r="B233" s="152">
        <v>97753.5383</v>
      </c>
      <c r="C233" s="152">
        <v>32574.3706</v>
      </c>
      <c r="D233" s="152">
        <v>87824.9883</v>
      </c>
      <c r="E233" s="152">
        <v>91929.1774</v>
      </c>
      <c r="F233" s="152">
        <v>103966.26</v>
      </c>
    </row>
    <row r="234">
      <c r="A234" s="156">
        <v>1.5701616E9</v>
      </c>
      <c r="B234" s="156">
        <v>97753.5383</v>
      </c>
      <c r="C234" s="152">
        <v>32612.108</v>
      </c>
      <c r="D234" s="152">
        <v>87905.5306</v>
      </c>
      <c r="E234" s="152">
        <v>91815.4301</v>
      </c>
      <c r="F234" s="152">
        <v>103750.92</v>
      </c>
    </row>
    <row r="235">
      <c r="A235" s="152">
        <v>1.570248E9</v>
      </c>
      <c r="B235" s="152">
        <v>97753.5383</v>
      </c>
      <c r="C235" s="152">
        <v>32604.5006</v>
      </c>
      <c r="D235" s="152">
        <v>87905.5306</v>
      </c>
      <c r="E235" s="152">
        <v>91785.4752</v>
      </c>
      <c r="F235" s="152">
        <v>103856.25</v>
      </c>
    </row>
    <row r="236">
      <c r="A236" s="156">
        <v>1.5704568E9</v>
      </c>
      <c r="B236" s="156">
        <v>97753.5383</v>
      </c>
      <c r="C236" s="152">
        <v>32652.9771</v>
      </c>
      <c r="D236" s="152">
        <v>87999.8503</v>
      </c>
      <c r="E236" s="152">
        <v>91743.3765</v>
      </c>
      <c r="F236" s="152">
        <v>103856.25</v>
      </c>
    </row>
    <row r="237">
      <c r="A237" s="156">
        <v>1.5705072E9</v>
      </c>
      <c r="B237" s="156">
        <v>97753.5383</v>
      </c>
      <c r="C237" s="152">
        <v>32780.7666</v>
      </c>
      <c r="D237" s="152">
        <v>88394.0583</v>
      </c>
      <c r="E237" s="152">
        <v>91839.313</v>
      </c>
      <c r="F237" s="152">
        <v>103818.38</v>
      </c>
    </row>
    <row r="238">
      <c r="A238" s="152">
        <v>1.5705936E9</v>
      </c>
      <c r="B238" s="152">
        <v>97753.5383</v>
      </c>
      <c r="C238" s="152">
        <v>32825.6166</v>
      </c>
      <c r="D238" s="152">
        <v>88238.1811</v>
      </c>
      <c r="E238" s="152">
        <v>91933.2254</v>
      </c>
      <c r="F238" s="152">
        <v>103912.15</v>
      </c>
    </row>
    <row r="239">
      <c r="A239" s="156">
        <v>1.57068E9</v>
      </c>
      <c r="B239" s="156">
        <v>97753.5383</v>
      </c>
      <c r="C239" s="152">
        <v>32787.9715</v>
      </c>
      <c r="D239" s="152">
        <v>88238.1811</v>
      </c>
      <c r="E239" s="152">
        <v>91737.3046</v>
      </c>
      <c r="F239" s="152">
        <v>103836.69</v>
      </c>
    </row>
    <row r="240">
      <c r="A240" s="152">
        <v>1.5707664E9</v>
      </c>
      <c r="B240" s="152">
        <v>97753.5383</v>
      </c>
      <c r="C240" s="152">
        <v>32787.9715</v>
      </c>
      <c r="D240" s="152">
        <v>88935.6942</v>
      </c>
      <c r="E240" s="152">
        <v>91700.0635</v>
      </c>
      <c r="F240" s="152">
        <v>104160.75</v>
      </c>
    </row>
    <row r="241">
      <c r="A241" s="156">
        <v>1.5708528E9</v>
      </c>
      <c r="B241" s="156">
        <v>97753.5383</v>
      </c>
      <c r="C241" s="152">
        <v>32664.1744</v>
      </c>
      <c r="D241" s="152">
        <v>88935.6942</v>
      </c>
      <c r="E241" s="152">
        <v>91298.5068</v>
      </c>
      <c r="F241" s="152">
        <v>104119.07</v>
      </c>
    </row>
    <row r="242">
      <c r="A242" s="152">
        <v>1.5710616E9</v>
      </c>
      <c r="B242" s="152">
        <v>97753.5383</v>
      </c>
      <c r="C242" s="152">
        <v>32674.3899</v>
      </c>
      <c r="D242" s="152">
        <v>88841.2986</v>
      </c>
      <c r="E242" s="152">
        <v>91380.2754</v>
      </c>
      <c r="F242" s="152">
        <v>104119.07</v>
      </c>
    </row>
    <row r="243">
      <c r="A243" s="152">
        <v>1.571112E9</v>
      </c>
      <c r="B243" s="152">
        <v>97758.4159</v>
      </c>
      <c r="C243" s="152">
        <v>32740.405</v>
      </c>
      <c r="D243" s="152">
        <v>88844.1292</v>
      </c>
      <c r="E243" s="152">
        <v>91399.7056</v>
      </c>
      <c r="F243" s="152">
        <v>104250.46</v>
      </c>
    </row>
    <row r="244">
      <c r="A244" s="156">
        <v>1.5711984E9</v>
      </c>
      <c r="B244" s="156">
        <v>98117.6729</v>
      </c>
      <c r="C244" s="152">
        <v>32669.2445</v>
      </c>
      <c r="D244" s="152">
        <v>88829.6937</v>
      </c>
      <c r="E244" s="152">
        <v>91330.0808</v>
      </c>
      <c r="F244" s="152">
        <v>103978.29</v>
      </c>
    </row>
    <row r="245">
      <c r="A245" s="152">
        <v>1.5712848E9</v>
      </c>
      <c r="B245" s="152">
        <v>98117.6729</v>
      </c>
      <c r="C245" s="152">
        <v>32626.0078</v>
      </c>
      <c r="D245" s="152">
        <v>88803.3085</v>
      </c>
      <c r="E245" s="152">
        <v>91011.5072</v>
      </c>
      <c r="F245" s="152">
        <v>103895.31</v>
      </c>
    </row>
    <row r="246">
      <c r="A246" s="156">
        <v>1.5713712E9</v>
      </c>
      <c r="B246" s="156">
        <v>98117.6729</v>
      </c>
      <c r="C246" s="152">
        <v>32535.5556</v>
      </c>
      <c r="D246" s="152">
        <v>88770.6413</v>
      </c>
      <c r="E246" s="152">
        <v>90599.0211</v>
      </c>
      <c r="F246" s="152">
        <v>103952.71</v>
      </c>
    </row>
    <row r="247">
      <c r="A247" s="152">
        <v>1.5714576E9</v>
      </c>
      <c r="B247" s="152">
        <v>98117.6729</v>
      </c>
      <c r="C247" s="152">
        <v>32520.5861</v>
      </c>
      <c r="D247" s="152">
        <v>88770.6413</v>
      </c>
      <c r="E247" s="152">
        <v>90226.6097</v>
      </c>
      <c r="F247" s="152">
        <v>104331.89</v>
      </c>
    </row>
    <row r="248">
      <c r="A248" s="156">
        <v>1.5716664E9</v>
      </c>
      <c r="B248" s="156">
        <v>98117.6729</v>
      </c>
      <c r="C248" s="152">
        <v>32533.1273</v>
      </c>
      <c r="D248" s="152">
        <v>88024.1577</v>
      </c>
      <c r="E248" s="152">
        <v>90346.0242</v>
      </c>
      <c r="F248" s="152">
        <v>104331.89</v>
      </c>
    </row>
    <row r="249">
      <c r="A249" s="156">
        <v>1.5717168E9</v>
      </c>
      <c r="B249" s="156">
        <v>98117.6729</v>
      </c>
      <c r="C249" s="152">
        <v>32599.4265</v>
      </c>
      <c r="D249" s="152">
        <v>88087.4207</v>
      </c>
      <c r="E249" s="152">
        <v>90381.2414</v>
      </c>
      <c r="F249" s="152">
        <v>104006.54</v>
      </c>
    </row>
    <row r="250">
      <c r="A250" s="152">
        <v>1.5718032E9</v>
      </c>
      <c r="B250" s="152">
        <v>98117.6729</v>
      </c>
      <c r="C250" s="152">
        <v>32527.2284</v>
      </c>
      <c r="D250" s="152">
        <v>88677.4011</v>
      </c>
      <c r="E250" s="152">
        <v>90565.0183</v>
      </c>
      <c r="F250" s="152">
        <v>104380.2</v>
      </c>
    </row>
    <row r="251">
      <c r="A251" s="156">
        <v>1.5718896E9</v>
      </c>
      <c r="B251" s="156">
        <v>98117.6729</v>
      </c>
      <c r="C251" s="152">
        <v>32399.6987</v>
      </c>
      <c r="D251" s="152">
        <v>88427.2257</v>
      </c>
      <c r="E251" s="152">
        <v>90539.5162</v>
      </c>
      <c r="F251" s="152">
        <v>104222.39</v>
      </c>
    </row>
    <row r="252">
      <c r="A252" s="152">
        <v>1.571976E9</v>
      </c>
      <c r="B252" s="152">
        <v>98117.6729</v>
      </c>
      <c r="C252" s="152">
        <v>32450.8559</v>
      </c>
      <c r="D252" s="152">
        <v>88876.5596</v>
      </c>
      <c r="E252" s="152">
        <v>90769.4398</v>
      </c>
      <c r="F252" s="152">
        <v>104286.56</v>
      </c>
    </row>
    <row r="253">
      <c r="A253" s="156">
        <v>1.5720624E9</v>
      </c>
      <c r="B253" s="156">
        <v>98117.6729</v>
      </c>
      <c r="C253" s="152">
        <v>32455.2537</v>
      </c>
      <c r="D253" s="152">
        <v>88876.5596</v>
      </c>
      <c r="E253" s="152">
        <v>90962.9318</v>
      </c>
      <c r="F253" s="152">
        <v>104265.45</v>
      </c>
    </row>
    <row r="254">
      <c r="A254" s="152">
        <v>1.5722712E9</v>
      </c>
      <c r="B254" s="152">
        <v>98117.6729</v>
      </c>
      <c r="C254" s="152">
        <v>32439.2753</v>
      </c>
      <c r="D254" s="152">
        <v>88892.8358</v>
      </c>
      <c r="E254" s="152">
        <v>90928.6224</v>
      </c>
      <c r="F254" s="152">
        <v>104265.45</v>
      </c>
    </row>
    <row r="255">
      <c r="A255" s="152">
        <v>1.5723216E9</v>
      </c>
      <c r="B255" s="152">
        <v>98117.6729</v>
      </c>
      <c r="C255" s="152">
        <v>32334.989</v>
      </c>
      <c r="D255" s="152">
        <v>88878.4613</v>
      </c>
      <c r="E255" s="152">
        <v>90811.5469</v>
      </c>
      <c r="F255" s="152">
        <v>104065.7</v>
      </c>
    </row>
    <row r="256">
      <c r="A256" s="156">
        <v>1.572408E9</v>
      </c>
      <c r="B256" s="156">
        <v>98117.6729</v>
      </c>
      <c r="C256" s="152">
        <v>32384.8688</v>
      </c>
      <c r="D256" s="152">
        <v>88885.8736</v>
      </c>
      <c r="E256" s="152">
        <v>90696.9275</v>
      </c>
      <c r="F256" s="152">
        <v>104048.99</v>
      </c>
    </row>
    <row r="257">
      <c r="A257" s="152">
        <v>1.5724944E9</v>
      </c>
      <c r="B257" s="152">
        <v>98117.6729</v>
      </c>
      <c r="C257" s="152">
        <v>32317.0399</v>
      </c>
      <c r="D257" s="152">
        <v>88868.6978</v>
      </c>
      <c r="E257" s="152">
        <v>90369.4435</v>
      </c>
      <c r="F257" s="152">
        <v>104124.53</v>
      </c>
    </row>
    <row r="258">
      <c r="A258" s="156">
        <v>1.5725808E9</v>
      </c>
      <c r="B258" s="156">
        <v>98117.6729</v>
      </c>
      <c r="C258" s="152">
        <v>32454.7168</v>
      </c>
      <c r="D258" s="152">
        <v>88901.9737</v>
      </c>
      <c r="E258" s="152">
        <v>90337.5138</v>
      </c>
      <c r="F258" s="152">
        <v>103237.075</v>
      </c>
    </row>
    <row r="259">
      <c r="A259" s="152">
        <v>1.5726672E9</v>
      </c>
      <c r="B259" s="152">
        <v>98117.6729</v>
      </c>
      <c r="C259" s="152">
        <v>32428.0261</v>
      </c>
      <c r="D259" s="152">
        <v>88901.9737</v>
      </c>
      <c r="E259" s="152">
        <v>90262.1925</v>
      </c>
      <c r="F259" s="152">
        <v>103335.965</v>
      </c>
    </row>
    <row r="260">
      <c r="A260" s="156">
        <v>1.5728796E9</v>
      </c>
      <c r="B260" s="156">
        <v>98117.6729</v>
      </c>
      <c r="C260" s="152">
        <v>32427.9481</v>
      </c>
      <c r="D260" s="152">
        <v>89161.207</v>
      </c>
      <c r="E260" s="152">
        <v>90255.6428</v>
      </c>
      <c r="F260" s="152">
        <v>103335.965</v>
      </c>
    </row>
    <row r="261">
      <c r="A261" s="156">
        <v>1.57293E9</v>
      </c>
      <c r="B261" s="156">
        <v>98117.6729</v>
      </c>
      <c r="C261" s="152">
        <v>32383.7223</v>
      </c>
      <c r="D261" s="152">
        <v>89481.7621</v>
      </c>
      <c r="E261" s="152">
        <v>90567.9807</v>
      </c>
      <c r="F261" s="152">
        <v>103919.085</v>
      </c>
    </row>
    <row r="262">
      <c r="A262" s="152">
        <v>1.5730164E9</v>
      </c>
      <c r="B262" s="152">
        <v>98117.6729</v>
      </c>
      <c r="C262" s="152">
        <v>32348.168</v>
      </c>
      <c r="D262" s="152">
        <v>89713.7034</v>
      </c>
      <c r="E262" s="152">
        <v>91010.0841</v>
      </c>
      <c r="F262" s="152">
        <v>104148.235</v>
      </c>
    </row>
    <row r="263">
      <c r="A263" s="156">
        <v>1.5731028E9</v>
      </c>
      <c r="B263" s="156">
        <v>98117.6729</v>
      </c>
      <c r="C263" s="152">
        <v>32377.9247</v>
      </c>
      <c r="D263" s="152">
        <v>89419.4893</v>
      </c>
      <c r="E263" s="152">
        <v>91042.4231</v>
      </c>
      <c r="F263" s="152">
        <v>103694.415</v>
      </c>
    </row>
    <row r="264">
      <c r="A264" s="152">
        <v>1.5731892E9</v>
      </c>
      <c r="B264" s="152">
        <v>98117.6729</v>
      </c>
      <c r="C264" s="152">
        <v>32326.3338</v>
      </c>
      <c r="D264" s="152">
        <v>89848.7517</v>
      </c>
      <c r="E264" s="152">
        <v>91186.9254</v>
      </c>
      <c r="F264" s="152">
        <v>103147.825</v>
      </c>
    </row>
    <row r="265">
      <c r="A265" s="156">
        <v>1.5732756E9</v>
      </c>
      <c r="B265" s="156">
        <v>98117.6729</v>
      </c>
      <c r="C265" s="152">
        <v>32352.8454</v>
      </c>
      <c r="D265" s="152">
        <v>89848.7517</v>
      </c>
      <c r="E265" s="152">
        <v>91459.5559</v>
      </c>
      <c r="F265" s="152">
        <v>103672.565</v>
      </c>
    </row>
    <row r="266">
      <c r="A266" s="152">
        <v>1.5734844E9</v>
      </c>
      <c r="B266" s="152">
        <v>98117.6729</v>
      </c>
      <c r="C266" s="152">
        <v>32360.5453</v>
      </c>
      <c r="D266" s="152">
        <v>89729.7453</v>
      </c>
      <c r="E266" s="152">
        <v>91435.8133</v>
      </c>
      <c r="F266" s="152">
        <v>103672.565</v>
      </c>
    </row>
    <row r="267">
      <c r="A267" s="152">
        <v>1.5735348E9</v>
      </c>
      <c r="B267" s="152">
        <v>98407.1772</v>
      </c>
      <c r="C267" s="152">
        <v>32391.2263</v>
      </c>
      <c r="D267" s="152">
        <v>89985.8084</v>
      </c>
      <c r="E267" s="152">
        <v>91331.0184</v>
      </c>
      <c r="F267" s="152">
        <v>102662.945</v>
      </c>
    </row>
    <row r="268">
      <c r="A268" s="156">
        <v>1.5736212E9</v>
      </c>
      <c r="B268" s="156">
        <v>98532.1302</v>
      </c>
      <c r="C268" s="152">
        <v>32403.4776</v>
      </c>
      <c r="D268" s="152">
        <v>89919.0372</v>
      </c>
      <c r="E268" s="152">
        <v>91517.2749</v>
      </c>
      <c r="F268" s="152">
        <v>103009.095</v>
      </c>
    </row>
    <row r="269">
      <c r="A269" s="152">
        <v>1.5737076E9</v>
      </c>
      <c r="B269" s="152">
        <v>98532.1302</v>
      </c>
      <c r="C269" s="152">
        <v>32405.4016</v>
      </c>
      <c r="D269" s="152">
        <v>89746.787</v>
      </c>
      <c r="E269" s="152">
        <v>91537.3333</v>
      </c>
      <c r="F269" s="152">
        <v>102382.055</v>
      </c>
    </row>
    <row r="270">
      <c r="A270" s="156">
        <v>1.573794E9</v>
      </c>
      <c r="B270" s="156">
        <v>98532.1302</v>
      </c>
      <c r="C270" s="152">
        <v>32442.6498</v>
      </c>
      <c r="D270" s="152">
        <v>89848.3417</v>
      </c>
      <c r="E270" s="152">
        <v>91453.4156</v>
      </c>
      <c r="F270" s="152">
        <v>101736.375</v>
      </c>
    </row>
    <row r="271">
      <c r="A271" s="152">
        <v>1.5738804E9</v>
      </c>
      <c r="B271" s="152">
        <v>98532.1302</v>
      </c>
      <c r="C271" s="152">
        <v>32392.6851</v>
      </c>
      <c r="D271" s="152">
        <v>89848.3417</v>
      </c>
      <c r="E271" s="152">
        <v>91195.5219</v>
      </c>
      <c r="F271" s="152">
        <v>101713.41</v>
      </c>
    </row>
    <row r="272">
      <c r="A272" s="156">
        <v>1.5740892E9</v>
      </c>
      <c r="B272" s="156">
        <v>98532.1302</v>
      </c>
      <c r="C272" s="152">
        <v>32404.1057</v>
      </c>
      <c r="D272" s="152">
        <v>90371.9767</v>
      </c>
      <c r="E272" s="152">
        <v>91174.2354</v>
      </c>
      <c r="F272" s="152">
        <v>101713.41</v>
      </c>
    </row>
    <row r="273">
      <c r="A273" s="156">
        <v>1.5741396E9</v>
      </c>
      <c r="B273" s="156">
        <v>98532.1302</v>
      </c>
      <c r="C273" s="152">
        <v>32385.2976</v>
      </c>
      <c r="D273" s="152">
        <v>90334.5248</v>
      </c>
      <c r="E273" s="152">
        <v>91024.4115</v>
      </c>
      <c r="F273" s="152">
        <v>101833.26</v>
      </c>
    </row>
    <row r="274">
      <c r="A274" s="152">
        <v>1.574226E9</v>
      </c>
      <c r="B274" s="152">
        <v>98532.1302</v>
      </c>
      <c r="C274" s="152">
        <v>32368.4076</v>
      </c>
      <c r="D274" s="152">
        <v>90012.3942</v>
      </c>
      <c r="E274" s="152">
        <v>90977.3357</v>
      </c>
      <c r="F274" s="152">
        <v>101759.0</v>
      </c>
    </row>
    <row r="275">
      <c r="A275" s="156">
        <v>1.5743124E9</v>
      </c>
      <c r="B275" s="156">
        <v>98532.1302</v>
      </c>
      <c r="C275" s="152">
        <v>32362.5155</v>
      </c>
      <c r="D275" s="152">
        <v>90183.387</v>
      </c>
      <c r="E275" s="152">
        <v>90978.1544</v>
      </c>
      <c r="F275" s="152">
        <v>101766.52</v>
      </c>
    </row>
    <row r="276">
      <c r="A276" s="152">
        <v>1.5743988E9</v>
      </c>
      <c r="B276" s="152">
        <v>98532.1302</v>
      </c>
      <c r="C276" s="152">
        <v>32343.9002</v>
      </c>
      <c r="D276" s="152">
        <v>90105.9719</v>
      </c>
      <c r="E276" s="152">
        <v>91078.4464</v>
      </c>
      <c r="F276" s="152">
        <v>101847.575</v>
      </c>
    </row>
    <row r="277">
      <c r="A277" s="156">
        <v>1.5744852E9</v>
      </c>
      <c r="B277" s="156">
        <v>98532.1302</v>
      </c>
      <c r="C277" s="152">
        <v>32356.8313</v>
      </c>
      <c r="D277" s="152">
        <v>90105.9719</v>
      </c>
      <c r="E277" s="152">
        <v>91452.1875</v>
      </c>
      <c r="F277" s="152">
        <v>101658.29</v>
      </c>
    </row>
    <row r="278">
      <c r="A278" s="152">
        <v>1.574694E9</v>
      </c>
      <c r="B278" s="152">
        <v>98532.1302</v>
      </c>
      <c r="C278" s="152">
        <v>32352.5681</v>
      </c>
      <c r="D278" s="152">
        <v>90093.7604</v>
      </c>
      <c r="E278" s="152">
        <v>91431.3104</v>
      </c>
      <c r="F278" s="152">
        <v>101658.29</v>
      </c>
    </row>
    <row r="279">
      <c r="A279" s="152">
        <v>1.5747444E9</v>
      </c>
      <c r="B279" s="152">
        <v>98532.1302</v>
      </c>
      <c r="C279" s="152">
        <v>32351.2061</v>
      </c>
      <c r="D279" s="152">
        <v>90094.306</v>
      </c>
      <c r="E279" s="152">
        <v>91530.3743</v>
      </c>
      <c r="F279" s="152">
        <v>101707.76</v>
      </c>
    </row>
    <row r="280">
      <c r="A280" s="156">
        <v>1.5748308E9</v>
      </c>
      <c r="B280" s="156">
        <v>98737.4459</v>
      </c>
      <c r="C280" s="152">
        <v>32365.9533</v>
      </c>
      <c r="D280" s="152">
        <v>90079.2961</v>
      </c>
      <c r="E280" s="152">
        <v>91435.4039</v>
      </c>
      <c r="F280" s="152">
        <v>101665.94</v>
      </c>
    </row>
    <row r="281">
      <c r="A281" s="152">
        <v>1.5749172E9</v>
      </c>
      <c r="B281" s="152">
        <v>99176.3794</v>
      </c>
      <c r="C281" s="152">
        <v>32354.645</v>
      </c>
      <c r="D281" s="152">
        <v>90069.111</v>
      </c>
      <c r="E281" s="152">
        <v>91575.8127</v>
      </c>
      <c r="F281" s="152">
        <v>101820.47</v>
      </c>
    </row>
    <row r="282">
      <c r="A282" s="156">
        <v>1.5750396E9</v>
      </c>
      <c r="B282" s="156">
        <v>99176.3794</v>
      </c>
      <c r="C282" s="152">
        <v>32299.7651</v>
      </c>
      <c r="D282" s="152">
        <v>90065.5596</v>
      </c>
      <c r="E282" s="152">
        <v>91523.0059</v>
      </c>
      <c r="F282" s="152">
        <v>101820.47</v>
      </c>
    </row>
    <row r="283">
      <c r="A283" s="156">
        <v>1.57509E9</v>
      </c>
      <c r="B283" s="156">
        <v>98809.5564</v>
      </c>
      <c r="C283" s="152">
        <v>32281.8407</v>
      </c>
      <c r="D283" s="152">
        <v>90065.5596</v>
      </c>
      <c r="E283" s="152">
        <v>91462.012</v>
      </c>
      <c r="F283" s="152">
        <v>101802.11</v>
      </c>
    </row>
    <row r="284">
      <c r="A284" s="152">
        <v>1.5752988E9</v>
      </c>
      <c r="B284" s="152">
        <v>98809.5564</v>
      </c>
      <c r="C284" s="152">
        <v>32282.782</v>
      </c>
      <c r="D284" s="152">
        <v>90026.6404</v>
      </c>
      <c r="E284" s="152">
        <v>91465.6962</v>
      </c>
      <c r="F284" s="152">
        <v>101802.11</v>
      </c>
    </row>
    <row r="285">
      <c r="A285" s="152">
        <v>1.5753492E9</v>
      </c>
      <c r="B285" s="152">
        <v>98908.2741</v>
      </c>
      <c r="C285" s="152">
        <v>32347.4719</v>
      </c>
      <c r="D285" s="152">
        <v>89506.7268</v>
      </c>
      <c r="E285" s="152">
        <v>90992.8912</v>
      </c>
      <c r="F285" s="152">
        <v>101703.17</v>
      </c>
    </row>
    <row r="286">
      <c r="A286" s="156">
        <v>1.5754356E9</v>
      </c>
      <c r="B286" s="156">
        <v>98908.2741</v>
      </c>
      <c r="C286" s="152">
        <v>32403.7852</v>
      </c>
      <c r="D286" s="152">
        <v>89524.5817</v>
      </c>
      <c r="E286" s="152">
        <v>90945.8154</v>
      </c>
      <c r="F286" s="152">
        <v>101609.62</v>
      </c>
    </row>
    <row r="287">
      <c r="A287" s="152">
        <v>1.575522E9</v>
      </c>
      <c r="B287" s="152">
        <v>98908.2741</v>
      </c>
      <c r="C287" s="152">
        <v>32386.3866</v>
      </c>
      <c r="D287" s="152">
        <v>89415.9368</v>
      </c>
      <c r="E287" s="152">
        <v>90939.675</v>
      </c>
      <c r="F287" s="152">
        <v>101714.78</v>
      </c>
    </row>
    <row r="288">
      <c r="A288" s="156">
        <v>1.5756084E9</v>
      </c>
      <c r="B288" s="156">
        <v>98908.2741</v>
      </c>
      <c r="C288" s="152">
        <v>32402.1488</v>
      </c>
      <c r="D288" s="152">
        <v>89244.9833</v>
      </c>
      <c r="E288" s="152">
        <v>90765.2898</v>
      </c>
      <c r="F288" s="152">
        <v>101944.02</v>
      </c>
    </row>
    <row r="289">
      <c r="A289" s="152">
        <v>1.5756948E9</v>
      </c>
      <c r="B289" s="152">
        <v>98908.2741</v>
      </c>
      <c r="C289" s="152">
        <v>32468.9411</v>
      </c>
      <c r="D289" s="152">
        <v>89244.9833</v>
      </c>
      <c r="E289" s="152">
        <v>91124.2941</v>
      </c>
      <c r="F289" s="152">
        <v>101881.98</v>
      </c>
    </row>
    <row r="290">
      <c r="A290" s="156">
        <v>1.5759036E9</v>
      </c>
      <c r="B290" s="156">
        <v>98908.2741</v>
      </c>
      <c r="C290" s="152">
        <v>32467.8225</v>
      </c>
      <c r="D290" s="152">
        <v>89437.0114</v>
      </c>
      <c r="E290" s="152">
        <v>91139.0309</v>
      </c>
      <c r="F290" s="152">
        <v>101881.98</v>
      </c>
    </row>
    <row r="291">
      <c r="A291" s="156">
        <v>1.575954E9</v>
      </c>
      <c r="B291" s="156">
        <v>98908.2741</v>
      </c>
      <c r="C291" s="152">
        <v>32523.9616</v>
      </c>
      <c r="D291" s="152">
        <v>89442.5739</v>
      </c>
      <c r="E291" s="152">
        <v>91088.6802</v>
      </c>
      <c r="F291" s="152">
        <v>101947.98</v>
      </c>
    </row>
    <row r="292">
      <c r="A292" s="152">
        <v>1.5760404E9</v>
      </c>
      <c r="B292" s="152">
        <v>98908.2741</v>
      </c>
      <c r="C292" s="152">
        <v>32487.1658</v>
      </c>
      <c r="D292" s="152">
        <v>89356.6997</v>
      </c>
      <c r="E292" s="152">
        <v>90859.4414</v>
      </c>
      <c r="F292" s="152">
        <v>101893.86</v>
      </c>
    </row>
    <row r="293">
      <c r="A293" s="156">
        <v>1.5761268E9</v>
      </c>
      <c r="B293" s="156">
        <v>98908.2741</v>
      </c>
      <c r="C293" s="152">
        <v>32517.031</v>
      </c>
      <c r="D293" s="152">
        <v>88834.9586</v>
      </c>
      <c r="E293" s="152">
        <v>90530.32</v>
      </c>
      <c r="F293" s="152">
        <v>102049.62</v>
      </c>
    </row>
    <row r="294">
      <c r="A294" s="152">
        <v>1.5762132E9</v>
      </c>
      <c r="B294" s="152">
        <v>98908.2741</v>
      </c>
      <c r="C294" s="152">
        <v>32338.3324</v>
      </c>
      <c r="D294" s="152">
        <v>87754.7082</v>
      </c>
      <c r="E294" s="152">
        <v>90114.8247</v>
      </c>
      <c r="F294" s="152">
        <v>101665.94</v>
      </c>
    </row>
    <row r="295">
      <c r="A295" s="156">
        <v>1.5762996E9</v>
      </c>
      <c r="B295" s="156">
        <v>98908.2741</v>
      </c>
      <c r="C295" s="152">
        <v>32402.3328</v>
      </c>
      <c r="D295" s="152">
        <v>87754.7082</v>
      </c>
      <c r="E295" s="152">
        <v>90629.3839</v>
      </c>
      <c r="F295" s="152">
        <v>101625.46</v>
      </c>
    </row>
    <row r="296">
      <c r="A296" s="152">
        <v>1.5765084E9</v>
      </c>
      <c r="B296" s="152">
        <v>98908.2741</v>
      </c>
      <c r="C296" s="152">
        <v>32401.243</v>
      </c>
      <c r="D296" s="152">
        <v>88300.23</v>
      </c>
      <c r="E296" s="152">
        <v>90598.273</v>
      </c>
      <c r="F296" s="152">
        <v>101625.46</v>
      </c>
    </row>
    <row r="297">
      <c r="A297" s="152">
        <v>1.5765588E9</v>
      </c>
      <c r="B297" s="152">
        <v>98908.2741</v>
      </c>
      <c r="C297" s="152">
        <v>32432.7677</v>
      </c>
      <c r="D297" s="152">
        <v>88400.8524</v>
      </c>
      <c r="E297" s="152">
        <v>90504.94</v>
      </c>
      <c r="F297" s="152">
        <v>101826.78</v>
      </c>
    </row>
    <row r="298">
      <c r="A298" s="156">
        <v>1.5766452E9</v>
      </c>
      <c r="B298" s="156">
        <v>98908.2741</v>
      </c>
      <c r="C298" s="152">
        <v>32497.3734</v>
      </c>
      <c r="D298" s="152">
        <v>88754.7441</v>
      </c>
      <c r="E298" s="152">
        <v>90375.5838</v>
      </c>
      <c r="F298" s="152">
        <v>101776.13</v>
      </c>
    </row>
    <row r="299">
      <c r="A299" s="152">
        <v>1.5767316E9</v>
      </c>
      <c r="B299" s="152">
        <v>98908.2741</v>
      </c>
      <c r="C299" s="152">
        <v>32552.5669</v>
      </c>
      <c r="D299" s="152">
        <v>88777.6072</v>
      </c>
      <c r="E299" s="152">
        <v>90670.3194</v>
      </c>
      <c r="F299" s="152">
        <v>101622.26</v>
      </c>
    </row>
    <row r="300">
      <c r="A300" s="156">
        <v>1.576818E9</v>
      </c>
      <c r="B300" s="156">
        <v>98908.2741</v>
      </c>
      <c r="C300" s="152">
        <v>32601.1759</v>
      </c>
      <c r="D300" s="152">
        <v>89022.1459</v>
      </c>
      <c r="E300" s="152">
        <v>90606.8694</v>
      </c>
      <c r="F300" s="152">
        <v>101429.04</v>
      </c>
    </row>
    <row r="301">
      <c r="A301" s="152">
        <v>1.5769044E9</v>
      </c>
      <c r="B301" s="152">
        <v>98908.2741</v>
      </c>
      <c r="C301" s="152">
        <v>32588.877</v>
      </c>
      <c r="D301" s="152">
        <v>89022.1459</v>
      </c>
      <c r="E301" s="152">
        <v>90990.0257</v>
      </c>
      <c r="F301" s="152">
        <v>101693.76</v>
      </c>
    </row>
    <row r="302">
      <c r="A302" s="156">
        <v>1.5771132E9</v>
      </c>
      <c r="B302" s="156">
        <v>98908.2741</v>
      </c>
      <c r="C302" s="152">
        <v>32581.9707</v>
      </c>
      <c r="D302" s="152">
        <v>89105.4442</v>
      </c>
      <c r="E302" s="152">
        <v>90957.6866</v>
      </c>
      <c r="F302" s="152">
        <v>101693.76</v>
      </c>
    </row>
    <row r="303">
      <c r="A303" s="156">
        <v>1.5771636E9</v>
      </c>
      <c r="B303" s="156">
        <v>98908.2741</v>
      </c>
      <c r="C303" s="152">
        <v>32610.8651</v>
      </c>
      <c r="D303" s="152">
        <v>89689.9918</v>
      </c>
      <c r="E303" s="152">
        <v>90863.535</v>
      </c>
      <c r="F303" s="152">
        <v>101668.43</v>
      </c>
    </row>
    <row r="304">
      <c r="A304" s="152">
        <v>1.57725E9</v>
      </c>
      <c r="B304" s="152">
        <v>98845.4572</v>
      </c>
      <c r="C304" s="152">
        <v>32610.8379</v>
      </c>
      <c r="D304" s="152">
        <v>89689.9918</v>
      </c>
      <c r="E304" s="152">
        <v>90893.4179</v>
      </c>
      <c r="F304" s="152">
        <v>101616.49</v>
      </c>
    </row>
    <row r="305">
      <c r="A305" s="156">
        <v>1.5773724E9</v>
      </c>
      <c r="B305" s="156">
        <v>98845.4572</v>
      </c>
      <c r="C305" s="152">
        <v>32610.8379</v>
      </c>
      <c r="D305" s="152">
        <v>89345.9456</v>
      </c>
      <c r="E305" s="152">
        <v>90893.4179</v>
      </c>
      <c r="F305" s="152">
        <v>101616.49</v>
      </c>
    </row>
    <row r="306">
      <c r="A306" s="156">
        <v>1.5774228E9</v>
      </c>
      <c r="B306" s="156">
        <v>99369.1604</v>
      </c>
      <c r="C306" s="152">
        <v>32568.4483</v>
      </c>
      <c r="D306" s="152">
        <v>88645.3488</v>
      </c>
      <c r="E306" s="152">
        <v>90786.9856</v>
      </c>
      <c r="F306" s="152">
        <v>101747.32</v>
      </c>
    </row>
    <row r="307">
      <c r="A307" s="152">
        <v>1.5775092E9</v>
      </c>
      <c r="B307" s="152">
        <v>99621.7905</v>
      </c>
      <c r="C307" s="152">
        <v>32604.3462</v>
      </c>
      <c r="D307" s="152">
        <v>88645.3488</v>
      </c>
      <c r="E307" s="152">
        <v>90177.0467</v>
      </c>
      <c r="F307" s="152">
        <v>101762.51</v>
      </c>
    </row>
    <row r="308">
      <c r="A308" s="156">
        <v>1.577718E9</v>
      </c>
      <c r="B308" s="156">
        <v>99621.7905</v>
      </c>
      <c r="C308" s="152">
        <v>32607.0065</v>
      </c>
      <c r="D308" s="152">
        <v>88313.0564</v>
      </c>
      <c r="E308" s="152">
        <v>90132.0176</v>
      </c>
      <c r="F308" s="152">
        <v>101762.51</v>
      </c>
    </row>
    <row r="309">
      <c r="A309" s="156">
        <v>1.5777684E9</v>
      </c>
      <c r="B309" s="156">
        <v>99621.7905</v>
      </c>
      <c r="C309" s="152">
        <v>32691.7616</v>
      </c>
      <c r="D309" s="152">
        <v>88180.061</v>
      </c>
      <c r="E309" s="152">
        <v>89968.2756</v>
      </c>
      <c r="F309" s="152">
        <v>101794.07</v>
      </c>
    </row>
    <row r="310">
      <c r="A310" s="152">
        <v>1.5778548E9</v>
      </c>
      <c r="B310" s="152">
        <v>100040.7151</v>
      </c>
      <c r="C310" s="152">
        <v>32728.7269</v>
      </c>
      <c r="D310" s="152">
        <v>88180.061</v>
      </c>
      <c r="E310" s="152">
        <v>89879.8549</v>
      </c>
      <c r="F310" s="152">
        <v>101831.03</v>
      </c>
    </row>
    <row r="311">
      <c r="A311" s="156">
        <v>1.5779772E9</v>
      </c>
      <c r="B311" s="156">
        <v>100040.7151</v>
      </c>
      <c r="C311" s="152">
        <v>32728.7269</v>
      </c>
      <c r="D311" s="152">
        <v>87354.3918</v>
      </c>
      <c r="E311" s="152">
        <v>89879.8549</v>
      </c>
      <c r="F311" s="152">
        <v>101831.03</v>
      </c>
    </row>
    <row r="312">
      <c r="A312" s="156">
        <v>1.5780276E9</v>
      </c>
      <c r="B312" s="156">
        <v>100971.3908</v>
      </c>
      <c r="C312" s="152">
        <v>32754.1473</v>
      </c>
      <c r="D312" s="152">
        <v>88662.6782</v>
      </c>
      <c r="E312" s="152">
        <v>90217.1634</v>
      </c>
      <c r="F312" s="152">
        <v>101908.03</v>
      </c>
    </row>
    <row r="313">
      <c r="A313" s="152">
        <v>1.578114E9</v>
      </c>
      <c r="B313" s="152">
        <v>99831.9748</v>
      </c>
      <c r="C313" s="152">
        <v>32820.8919</v>
      </c>
      <c r="D313" s="152">
        <v>88662.6782</v>
      </c>
      <c r="E313" s="152">
        <v>90311.3151</v>
      </c>
      <c r="F313" s="152">
        <v>101873.71</v>
      </c>
    </row>
    <row r="314">
      <c r="A314" s="156">
        <v>1.5783228E9</v>
      </c>
      <c r="B314" s="156">
        <v>99831.9748</v>
      </c>
      <c r="C314" s="152">
        <v>32864.2065</v>
      </c>
      <c r="D314" s="152">
        <v>88156.2251</v>
      </c>
      <c r="E314" s="152">
        <v>90301.8999</v>
      </c>
      <c r="F314" s="152">
        <v>101873.71</v>
      </c>
    </row>
    <row r="315">
      <c r="A315" s="156">
        <v>1.5783732E9</v>
      </c>
      <c r="B315" s="156">
        <v>99831.9748</v>
      </c>
      <c r="C315" s="152">
        <v>32795.3943</v>
      </c>
      <c r="D315" s="152">
        <v>88140.3893</v>
      </c>
      <c r="E315" s="152">
        <v>90015.7608</v>
      </c>
      <c r="F315" s="152">
        <v>101996.47</v>
      </c>
    </row>
    <row r="316">
      <c r="A316" s="152">
        <v>1.5784596E9</v>
      </c>
      <c r="B316" s="152">
        <v>99831.9748</v>
      </c>
      <c r="C316" s="152">
        <v>32869.2215</v>
      </c>
      <c r="D316" s="152">
        <v>88320.1963</v>
      </c>
      <c r="E316" s="152">
        <v>90355.9348</v>
      </c>
      <c r="F316" s="152">
        <v>101920.35</v>
      </c>
    </row>
    <row r="317">
      <c r="A317" s="156">
        <v>1.578546E9</v>
      </c>
      <c r="B317" s="156">
        <v>99831.9748</v>
      </c>
      <c r="C317" s="152">
        <v>32605.0854</v>
      </c>
      <c r="D317" s="152">
        <v>88378.2001</v>
      </c>
      <c r="E317" s="152">
        <v>90690.7872</v>
      </c>
      <c r="F317" s="152">
        <v>102077.43</v>
      </c>
    </row>
    <row r="318">
      <c r="A318" s="152">
        <v>1.5786324E9</v>
      </c>
      <c r="B318" s="152">
        <v>99831.9748</v>
      </c>
      <c r="C318" s="152">
        <v>32485.4749</v>
      </c>
      <c r="D318" s="152">
        <v>88645.7014</v>
      </c>
      <c r="E318" s="152">
        <v>90720.6701</v>
      </c>
      <c r="F318" s="152">
        <v>102017.15</v>
      </c>
    </row>
    <row r="319">
      <c r="A319" s="156">
        <v>1.5787188E9</v>
      </c>
      <c r="B319" s="156">
        <v>99831.9748</v>
      </c>
      <c r="C319" s="152">
        <v>32487.0029</v>
      </c>
      <c r="D319" s="152">
        <v>88645.7014</v>
      </c>
      <c r="E319" s="152">
        <v>90628.1559</v>
      </c>
      <c r="F319" s="152">
        <v>101955.19</v>
      </c>
    </row>
    <row r="320">
      <c r="A320" s="152">
        <v>1.5789276E9</v>
      </c>
      <c r="B320" s="152">
        <v>99831.9748</v>
      </c>
      <c r="C320" s="152">
        <v>32476.1196</v>
      </c>
      <c r="D320" s="152">
        <v>89229.1592</v>
      </c>
      <c r="E320" s="152">
        <v>90664.1791</v>
      </c>
      <c r="F320" s="152">
        <v>101955.19</v>
      </c>
    </row>
    <row r="321">
      <c r="A321" s="152">
        <v>1.578978E9</v>
      </c>
      <c r="B321" s="152">
        <v>99831.9748</v>
      </c>
      <c r="C321" s="152">
        <v>32387.9999</v>
      </c>
      <c r="D321" s="152">
        <v>89165.7081</v>
      </c>
      <c r="E321" s="152">
        <v>90514.7645</v>
      </c>
      <c r="F321" s="152">
        <v>102132.29</v>
      </c>
    </row>
    <row r="322">
      <c r="A322" s="156">
        <v>1.5790644E9</v>
      </c>
      <c r="B322" s="156">
        <v>99831.9748</v>
      </c>
      <c r="C322" s="152">
        <v>32444.6569</v>
      </c>
      <c r="D322" s="152">
        <v>88791.0398</v>
      </c>
      <c r="E322" s="152">
        <v>90569.6181</v>
      </c>
      <c r="F322" s="152">
        <v>104556.84</v>
      </c>
    </row>
    <row r="323">
      <c r="A323" s="152">
        <v>1.5791508E9</v>
      </c>
      <c r="B323" s="152">
        <v>99831.9748</v>
      </c>
      <c r="C323" s="152">
        <v>32423.9245</v>
      </c>
      <c r="D323" s="152">
        <v>88676.4199</v>
      </c>
      <c r="E323" s="152">
        <v>90368.2154</v>
      </c>
      <c r="F323" s="152">
        <v>104542.74</v>
      </c>
    </row>
    <row r="324">
      <c r="A324" s="156">
        <v>1.5792372E9</v>
      </c>
      <c r="B324" s="156">
        <v>99831.9748</v>
      </c>
      <c r="C324" s="152">
        <v>32345.9935</v>
      </c>
      <c r="D324" s="152">
        <v>88530.7275</v>
      </c>
      <c r="E324" s="152">
        <v>90494.2968</v>
      </c>
      <c r="F324" s="152">
        <v>103969.24</v>
      </c>
    </row>
    <row r="325">
      <c r="A325" s="152">
        <v>1.5793236E9</v>
      </c>
      <c r="B325" s="152">
        <v>99831.9748</v>
      </c>
      <c r="C325" s="152">
        <v>32399.4764</v>
      </c>
      <c r="D325" s="152">
        <v>88530.7275</v>
      </c>
      <c r="E325" s="152">
        <v>90875.4063</v>
      </c>
      <c r="F325" s="152">
        <v>104268.66</v>
      </c>
    </row>
    <row r="326">
      <c r="A326" s="156">
        <v>1.5796188E9</v>
      </c>
      <c r="B326" s="156">
        <v>99831.9748</v>
      </c>
      <c r="C326" s="152">
        <v>32438.832</v>
      </c>
      <c r="D326" s="152">
        <v>88768.0465</v>
      </c>
      <c r="E326" s="152">
        <v>90827.1024</v>
      </c>
      <c r="F326" s="152">
        <v>104268.66</v>
      </c>
    </row>
    <row r="327">
      <c r="A327" s="156">
        <v>1.5796692E9</v>
      </c>
      <c r="B327" s="156">
        <v>99944.2205</v>
      </c>
      <c r="C327" s="152">
        <v>32508.0914</v>
      </c>
      <c r="D327" s="152">
        <v>88743.272</v>
      </c>
      <c r="E327" s="152">
        <v>90919.2073</v>
      </c>
      <c r="F327" s="152">
        <v>104371.18</v>
      </c>
    </row>
    <row r="328">
      <c r="A328" s="152">
        <v>1.5797556E9</v>
      </c>
      <c r="B328" s="152">
        <v>100230.1241</v>
      </c>
      <c r="C328" s="152">
        <v>32516.3833</v>
      </c>
      <c r="D328" s="152">
        <v>88369.0874</v>
      </c>
      <c r="E328" s="152">
        <v>90832.0147</v>
      </c>
      <c r="F328" s="152">
        <v>104236.06</v>
      </c>
    </row>
    <row r="329">
      <c r="A329" s="156">
        <v>1.579842E9</v>
      </c>
      <c r="B329" s="156">
        <v>100230.1241</v>
      </c>
      <c r="C329" s="152">
        <v>32555.6272</v>
      </c>
      <c r="D329" s="152">
        <v>88490.7104</v>
      </c>
      <c r="E329" s="152">
        <v>91162.7735</v>
      </c>
      <c r="F329" s="152">
        <v>104495.34</v>
      </c>
    </row>
    <row r="330">
      <c r="A330" s="152">
        <v>1.5799284E9</v>
      </c>
      <c r="B330" s="152">
        <v>100230.1241</v>
      </c>
      <c r="C330" s="152">
        <v>32612.6746</v>
      </c>
      <c r="D330" s="152">
        <v>88490.7104</v>
      </c>
      <c r="E330" s="152">
        <v>91410.0239</v>
      </c>
      <c r="F330" s="152">
        <v>105372.74</v>
      </c>
    </row>
    <row r="331">
      <c r="A331" s="156">
        <v>1.5801372E9</v>
      </c>
      <c r="B331" s="156">
        <v>100230.1241</v>
      </c>
      <c r="C331" s="152">
        <v>32699.8005</v>
      </c>
      <c r="D331" s="152">
        <v>87986.8382</v>
      </c>
      <c r="E331" s="152">
        <v>91414.9362</v>
      </c>
      <c r="F331" s="152">
        <v>105372.74</v>
      </c>
    </row>
    <row r="332">
      <c r="A332" s="156">
        <v>1.5801876E9</v>
      </c>
      <c r="B332" s="156">
        <v>100230.1241</v>
      </c>
      <c r="C332" s="152">
        <v>32673.0545</v>
      </c>
      <c r="D332" s="152">
        <v>88138.4836</v>
      </c>
      <c r="E332" s="152">
        <v>91457.5091</v>
      </c>
      <c r="F332" s="152">
        <v>105925.79</v>
      </c>
    </row>
    <row r="333">
      <c r="A333" s="152">
        <v>1.580274E9</v>
      </c>
      <c r="B333" s="152">
        <v>100230.1241</v>
      </c>
      <c r="C333" s="152">
        <v>32638.9972</v>
      </c>
      <c r="D333" s="152">
        <v>88181.0379</v>
      </c>
      <c r="E333" s="152">
        <v>91434.5852</v>
      </c>
      <c r="F333" s="152">
        <v>105494.61</v>
      </c>
    </row>
    <row r="334">
      <c r="A334" s="156">
        <v>1.5803604E9</v>
      </c>
      <c r="B334" s="156">
        <v>100230.1241</v>
      </c>
      <c r="C334" s="152">
        <v>32691.1098</v>
      </c>
      <c r="D334" s="152">
        <v>87988.0722</v>
      </c>
      <c r="E334" s="152">
        <v>91502.9475</v>
      </c>
      <c r="F334" s="152">
        <v>106101.89</v>
      </c>
    </row>
    <row r="335">
      <c r="A335" s="152">
        <v>1.5804468E9</v>
      </c>
      <c r="B335" s="152">
        <v>100230.1241</v>
      </c>
      <c r="C335" s="152">
        <v>32732.0464</v>
      </c>
      <c r="D335" s="152">
        <v>88111.2694</v>
      </c>
      <c r="E335" s="152">
        <v>91380.5504</v>
      </c>
      <c r="F335" s="152">
        <v>105288.05</v>
      </c>
    </row>
    <row r="336">
      <c r="A336" s="156">
        <v>1.5805332E9</v>
      </c>
      <c r="B336" s="156">
        <v>100230.1241</v>
      </c>
      <c r="C336" s="152">
        <v>32821.3527</v>
      </c>
      <c r="D336" s="152">
        <v>88111.2694</v>
      </c>
      <c r="E336" s="152">
        <v>90842.6579</v>
      </c>
      <c r="F336" s="152">
        <v>105914.39</v>
      </c>
    </row>
    <row r="337">
      <c r="A337" s="152">
        <v>1.580742E9</v>
      </c>
      <c r="B337" s="152">
        <v>100230.1241</v>
      </c>
      <c r="C337" s="152">
        <v>32813.4067</v>
      </c>
      <c r="D337" s="152">
        <v>88484.8075</v>
      </c>
      <c r="E337" s="152">
        <v>90886.4589</v>
      </c>
      <c r="F337" s="152">
        <v>105914.39</v>
      </c>
    </row>
    <row r="338">
      <c r="A338" s="152">
        <v>1.5807924E9</v>
      </c>
      <c r="B338" s="152">
        <v>100230.1241</v>
      </c>
      <c r="C338" s="152">
        <v>32783.973</v>
      </c>
      <c r="D338" s="152">
        <v>88751.3246</v>
      </c>
      <c r="E338" s="152">
        <v>91105.4638</v>
      </c>
      <c r="F338" s="152">
        <v>106185.63</v>
      </c>
    </row>
    <row r="339">
      <c r="A339" s="156">
        <v>1.5808788E9</v>
      </c>
      <c r="B339" s="156">
        <v>100230.1241</v>
      </c>
      <c r="C339" s="152">
        <v>32649.8259</v>
      </c>
      <c r="D339" s="152">
        <v>88461.0239</v>
      </c>
      <c r="E339" s="152">
        <v>91250.3755</v>
      </c>
      <c r="F339" s="152">
        <v>105929.17</v>
      </c>
    </row>
    <row r="340">
      <c r="A340" s="152">
        <v>1.5809652E9</v>
      </c>
      <c r="B340" s="152">
        <v>100230.1241</v>
      </c>
      <c r="C340" s="152">
        <v>32595.8104</v>
      </c>
      <c r="D340" s="152">
        <v>88345.7492</v>
      </c>
      <c r="E340" s="152">
        <v>91614.2921</v>
      </c>
      <c r="F340" s="152">
        <v>106270.49</v>
      </c>
    </row>
    <row r="341">
      <c r="A341" s="156">
        <v>1.5810516E9</v>
      </c>
      <c r="B341" s="156">
        <v>100230.1241</v>
      </c>
      <c r="C341" s="152">
        <v>32582.2935</v>
      </c>
      <c r="D341" s="152">
        <v>88499.63</v>
      </c>
      <c r="E341" s="152">
        <v>91773.5312</v>
      </c>
      <c r="F341" s="152">
        <v>106193.93</v>
      </c>
    </row>
    <row r="342">
      <c r="A342" s="152">
        <v>1.581138E9</v>
      </c>
      <c r="B342" s="152">
        <v>100230.1241</v>
      </c>
      <c r="C342" s="152">
        <v>32660.2059</v>
      </c>
      <c r="D342" s="152">
        <v>88499.63</v>
      </c>
      <c r="E342" s="152">
        <v>92055.9861</v>
      </c>
      <c r="F342" s="152">
        <v>106770.38</v>
      </c>
    </row>
    <row r="343">
      <c r="A343" s="156">
        <v>1.5813468E9</v>
      </c>
      <c r="B343" s="156">
        <v>100230.1241</v>
      </c>
      <c r="C343" s="152">
        <v>32636.6335</v>
      </c>
      <c r="D343" s="152">
        <v>88504.1111</v>
      </c>
      <c r="E343" s="152">
        <v>92031.8342</v>
      </c>
      <c r="F343" s="152">
        <v>106770.38</v>
      </c>
    </row>
    <row r="344">
      <c r="A344" s="156">
        <v>1.5813972E9</v>
      </c>
      <c r="B344" s="156">
        <v>100230.1241</v>
      </c>
      <c r="C344" s="152">
        <v>32641.1065</v>
      </c>
      <c r="D344" s="152">
        <v>88496.7726</v>
      </c>
      <c r="E344" s="152">
        <v>92350.7217</v>
      </c>
      <c r="F344" s="152">
        <v>107335.02</v>
      </c>
    </row>
    <row r="345">
      <c r="A345" s="152">
        <v>1.5814836E9</v>
      </c>
      <c r="B345" s="152">
        <v>100230.1241</v>
      </c>
      <c r="C345" s="152">
        <v>32646.544</v>
      </c>
      <c r="D345" s="152">
        <v>88486.8212</v>
      </c>
      <c r="E345" s="152">
        <v>92278.6752</v>
      </c>
      <c r="F345" s="152">
        <v>106561.03</v>
      </c>
    </row>
    <row r="346">
      <c r="A346" s="156">
        <v>1.58157E9</v>
      </c>
      <c r="B346" s="156">
        <v>100230.1241</v>
      </c>
      <c r="C346" s="152">
        <v>32683.2063</v>
      </c>
      <c r="D346" s="152">
        <v>88493.4224</v>
      </c>
      <c r="E346" s="152">
        <v>92635.2234</v>
      </c>
      <c r="F346" s="152">
        <v>107039.4</v>
      </c>
    </row>
    <row r="347">
      <c r="A347" s="152">
        <v>1.5816564E9</v>
      </c>
      <c r="B347" s="152">
        <v>100230.1241</v>
      </c>
      <c r="C347" s="152">
        <v>32692.4319</v>
      </c>
      <c r="D347" s="152">
        <v>88506.5464</v>
      </c>
      <c r="E347" s="152">
        <v>92913.9942</v>
      </c>
      <c r="F347" s="152">
        <v>107268.46</v>
      </c>
    </row>
    <row r="348">
      <c r="A348" s="156">
        <v>1.5817428E9</v>
      </c>
      <c r="B348" s="156">
        <v>100230.1241</v>
      </c>
      <c r="C348" s="152">
        <v>32713.6211</v>
      </c>
      <c r="D348" s="152">
        <v>88506.5464</v>
      </c>
      <c r="E348" s="152">
        <v>93000.3681</v>
      </c>
      <c r="F348" s="152">
        <v>106578.98</v>
      </c>
    </row>
    <row r="349">
      <c r="A349" s="152">
        <v>1.582038E9</v>
      </c>
      <c r="B349" s="152">
        <v>100230.1241</v>
      </c>
      <c r="C349" s="152">
        <v>32691.7959</v>
      </c>
      <c r="D349" s="152">
        <v>88474.3138</v>
      </c>
      <c r="E349" s="152">
        <v>92952.8829</v>
      </c>
      <c r="F349" s="152">
        <v>106578.98</v>
      </c>
    </row>
    <row r="350">
      <c r="A350" s="152">
        <v>1.5820884E9</v>
      </c>
      <c r="B350" s="152">
        <v>100290.6682</v>
      </c>
      <c r="C350" s="152">
        <v>32704.6069</v>
      </c>
      <c r="D350" s="152">
        <v>88461.3646</v>
      </c>
      <c r="E350" s="152">
        <v>93299.1972</v>
      </c>
      <c r="F350" s="152">
        <v>106919.06</v>
      </c>
    </row>
    <row r="351">
      <c r="A351" s="156">
        <v>1.5821748E9</v>
      </c>
      <c r="B351" s="156">
        <v>100608.294</v>
      </c>
      <c r="C351" s="152">
        <v>32542.2228</v>
      </c>
      <c r="D351" s="152">
        <v>88926.0021</v>
      </c>
      <c r="E351" s="152">
        <v>93173.9346</v>
      </c>
      <c r="F351" s="152">
        <v>107926.165</v>
      </c>
    </row>
    <row r="352">
      <c r="A352" s="152">
        <v>1.5822612E9</v>
      </c>
      <c r="B352" s="152">
        <v>100608.294</v>
      </c>
      <c r="C352" s="152">
        <v>32455.5559</v>
      </c>
      <c r="D352" s="152">
        <v>89131.8276</v>
      </c>
      <c r="E352" s="152">
        <v>93354.4602</v>
      </c>
      <c r="F352" s="152">
        <v>107894.575</v>
      </c>
    </row>
    <row r="353">
      <c r="A353" s="156">
        <v>1.5823476E9</v>
      </c>
      <c r="B353" s="156">
        <v>100608.294</v>
      </c>
      <c r="C353" s="152">
        <v>32509.0078</v>
      </c>
      <c r="D353" s="152">
        <v>89131.8276</v>
      </c>
      <c r="E353" s="152">
        <v>92866.0997</v>
      </c>
      <c r="F353" s="152">
        <v>106938.895</v>
      </c>
    </row>
    <row r="354">
      <c r="A354" s="152">
        <v>1.5825564E9</v>
      </c>
      <c r="B354" s="152">
        <v>100608.294</v>
      </c>
      <c r="C354" s="152">
        <v>32532.7927</v>
      </c>
      <c r="D354" s="152">
        <v>89558.7645</v>
      </c>
      <c r="E354" s="152">
        <v>92937.7368</v>
      </c>
      <c r="F354" s="152">
        <v>106938.895</v>
      </c>
    </row>
    <row r="355">
      <c r="A355" s="152">
        <v>1.5826068E9</v>
      </c>
      <c r="B355" s="152">
        <v>100608.294</v>
      </c>
      <c r="C355" s="152">
        <v>32640.3539</v>
      </c>
      <c r="D355" s="152">
        <v>89781.2398</v>
      </c>
      <c r="E355" s="152">
        <v>92842.5223</v>
      </c>
      <c r="F355" s="152">
        <v>106403.875</v>
      </c>
    </row>
    <row r="356">
      <c r="A356" s="156">
        <v>1.5826932E9</v>
      </c>
      <c r="B356" s="156">
        <v>100608.294</v>
      </c>
      <c r="C356" s="152">
        <v>32770.9091</v>
      </c>
      <c r="D356" s="152">
        <v>89917.8754</v>
      </c>
      <c r="E356" s="152">
        <v>93107.5589</v>
      </c>
      <c r="F356" s="152">
        <v>106329.005</v>
      </c>
    </row>
    <row r="357">
      <c r="A357" s="152">
        <v>1.5827796E9</v>
      </c>
      <c r="B357" s="152">
        <v>100608.294</v>
      </c>
      <c r="C357" s="152">
        <v>32776.3824</v>
      </c>
      <c r="D357" s="152">
        <v>90176.812</v>
      </c>
      <c r="E357" s="152">
        <v>93163.8952</v>
      </c>
      <c r="F357" s="152">
        <v>108045.925</v>
      </c>
    </row>
    <row r="358">
      <c r="A358" s="156">
        <v>1.582866E9</v>
      </c>
      <c r="B358" s="156">
        <v>100608.294</v>
      </c>
      <c r="C358" s="152">
        <v>32960.9197</v>
      </c>
      <c r="D358" s="152">
        <v>90794.6423</v>
      </c>
      <c r="E358" s="152">
        <v>94103.26</v>
      </c>
      <c r="F358" s="152">
        <v>109711.305</v>
      </c>
    </row>
    <row r="359">
      <c r="A359" s="152">
        <v>1.5829524E9</v>
      </c>
      <c r="B359" s="152">
        <v>100608.294</v>
      </c>
      <c r="C359" s="152">
        <v>33253.1046</v>
      </c>
      <c r="D359" s="152">
        <v>90794.6423</v>
      </c>
      <c r="E359" s="152">
        <v>94369.577</v>
      </c>
      <c r="F359" s="152">
        <v>108653.065</v>
      </c>
    </row>
    <row r="360">
      <c r="A360" s="156">
        <v>1.5831612E9</v>
      </c>
      <c r="B360" s="156">
        <v>100608.294</v>
      </c>
      <c r="C360" s="152">
        <v>33323.7241</v>
      </c>
      <c r="D360" s="152">
        <v>92026.8668</v>
      </c>
      <c r="E360" s="152">
        <v>94575.2897</v>
      </c>
      <c r="F360" s="152">
        <v>108653.065</v>
      </c>
    </row>
    <row r="361">
      <c r="A361" s="156">
        <v>1.5832116E9</v>
      </c>
      <c r="B361" s="156">
        <v>100608.294</v>
      </c>
      <c r="C361" s="152">
        <v>33075.1125</v>
      </c>
      <c r="D361" s="152">
        <v>91793.0189</v>
      </c>
      <c r="E361" s="152">
        <v>95365.7048</v>
      </c>
      <c r="F361" s="152">
        <v>108673.915</v>
      </c>
    </row>
    <row r="362">
      <c r="A362" s="152">
        <v>1.583298E9</v>
      </c>
      <c r="B362" s="152">
        <v>100608.294</v>
      </c>
      <c r="C362" s="152">
        <v>33219.9805</v>
      </c>
      <c r="D362" s="152">
        <v>92052.543</v>
      </c>
      <c r="E362" s="152">
        <v>95640.9844</v>
      </c>
      <c r="F362" s="152">
        <v>108273.39</v>
      </c>
    </row>
    <row r="363">
      <c r="A363" s="156">
        <v>1.5833844E9</v>
      </c>
      <c r="B363" s="156">
        <v>100608.294</v>
      </c>
      <c r="C363" s="152">
        <v>33064.5784</v>
      </c>
      <c r="D363" s="152">
        <v>91887.5442</v>
      </c>
      <c r="E363" s="152">
        <v>95314.0632</v>
      </c>
      <c r="F363" s="152">
        <v>107913.33</v>
      </c>
    </row>
    <row r="364">
      <c r="A364" s="152">
        <v>1.5834708E9</v>
      </c>
      <c r="B364" s="152">
        <v>100608.294</v>
      </c>
      <c r="C364" s="152">
        <v>33338.0157</v>
      </c>
      <c r="D364" s="152">
        <v>92182.9288</v>
      </c>
      <c r="E364" s="152">
        <v>96034.4847</v>
      </c>
      <c r="F364" s="152">
        <v>107490.3</v>
      </c>
    </row>
    <row r="365">
      <c r="A365" s="156">
        <v>1.5835572E9</v>
      </c>
      <c r="B365" s="156">
        <v>100608.294</v>
      </c>
      <c r="C365" s="152">
        <v>33475.2681</v>
      </c>
      <c r="D365" s="152">
        <v>92182.9288</v>
      </c>
      <c r="E365" s="152">
        <v>96554.315</v>
      </c>
      <c r="F365" s="152">
        <v>107261.82</v>
      </c>
    </row>
    <row r="366">
      <c r="A366" s="152">
        <v>1.5837624E9</v>
      </c>
      <c r="B366" s="152">
        <v>100608.294</v>
      </c>
      <c r="C366" s="152">
        <v>33762.0852</v>
      </c>
      <c r="D366" s="152">
        <v>90939.3489</v>
      </c>
      <c r="E366" s="152">
        <v>97442.8917</v>
      </c>
      <c r="F366" s="152">
        <v>107261.82</v>
      </c>
    </row>
    <row r="367">
      <c r="A367" s="152">
        <v>1.5838128E9</v>
      </c>
      <c r="B367" s="152">
        <v>100608.294</v>
      </c>
      <c r="C367" s="152">
        <v>33955.8534</v>
      </c>
      <c r="D367" s="152">
        <v>91132.379</v>
      </c>
      <c r="E367" s="152">
        <v>97542.3338</v>
      </c>
      <c r="F367" s="152">
        <v>106612.78</v>
      </c>
    </row>
    <row r="368">
      <c r="A368" s="156">
        <v>1.5838992E9</v>
      </c>
      <c r="B368" s="156">
        <v>100608.294</v>
      </c>
      <c r="C368" s="152">
        <v>33644.4092</v>
      </c>
      <c r="D368" s="152">
        <v>90920.5254</v>
      </c>
      <c r="E368" s="152">
        <v>96813.8033</v>
      </c>
      <c r="F368" s="152">
        <v>107099.42</v>
      </c>
    </row>
    <row r="369">
      <c r="A369" s="152">
        <v>1.5839856E9</v>
      </c>
      <c r="B369" s="152">
        <v>100608.294</v>
      </c>
      <c r="C369" s="152">
        <v>33785.7257</v>
      </c>
      <c r="D369" s="152">
        <v>90590.6464</v>
      </c>
      <c r="E369" s="152">
        <v>96365.6738</v>
      </c>
      <c r="F369" s="152">
        <v>106654.22</v>
      </c>
    </row>
    <row r="370">
      <c r="A370" s="156">
        <v>1.584072E9</v>
      </c>
      <c r="B370" s="156">
        <v>100608.294</v>
      </c>
      <c r="C370" s="152">
        <v>33911.4157</v>
      </c>
      <c r="D370" s="152">
        <v>90707.8078</v>
      </c>
      <c r="E370" s="152">
        <v>95692.626</v>
      </c>
      <c r="F370" s="152">
        <v>105771.1</v>
      </c>
    </row>
    <row r="371">
      <c r="A371" s="152">
        <v>1.5841584E9</v>
      </c>
      <c r="B371" s="152">
        <v>100608.294</v>
      </c>
      <c r="C371" s="152">
        <v>33403.8726</v>
      </c>
      <c r="D371" s="152">
        <v>90707.8078</v>
      </c>
      <c r="E371" s="152">
        <v>95032.8086</v>
      </c>
      <c r="F371" s="152">
        <v>106306.2</v>
      </c>
    </row>
    <row r="372">
      <c r="A372" s="156">
        <v>1.5843672E9</v>
      </c>
      <c r="B372" s="156">
        <v>100608.294</v>
      </c>
      <c r="C372" s="152">
        <v>33570.5368</v>
      </c>
      <c r="D372" s="152">
        <v>90075.7117</v>
      </c>
      <c r="E372" s="152">
        <v>95478.3774</v>
      </c>
      <c r="F372" s="152">
        <v>106306.2</v>
      </c>
    </row>
    <row r="373">
      <c r="A373" s="156">
        <v>1.5844176E9</v>
      </c>
      <c r="B373" s="156">
        <v>100608.294</v>
      </c>
      <c r="C373" s="152">
        <v>33807.6357</v>
      </c>
      <c r="D373" s="152">
        <v>89895.2373</v>
      </c>
      <c r="E373" s="152">
        <v>95529.1654</v>
      </c>
      <c r="F373" s="152">
        <v>103964.46</v>
      </c>
    </row>
    <row r="374">
      <c r="A374" s="152">
        <v>1.584504E9</v>
      </c>
      <c r="B374" s="152">
        <v>100608.294</v>
      </c>
      <c r="C374" s="152">
        <v>33579.5602</v>
      </c>
      <c r="D374" s="152">
        <v>89849.4598</v>
      </c>
      <c r="E374" s="152">
        <v>94273.5492</v>
      </c>
      <c r="F374" s="152">
        <v>104330.26</v>
      </c>
    </row>
    <row r="375">
      <c r="A375" s="156">
        <v>1.5845904E9</v>
      </c>
      <c r="B375" s="156">
        <v>100608.294</v>
      </c>
      <c r="C375" s="152">
        <v>33522.04</v>
      </c>
      <c r="D375" s="152">
        <v>88139.4671</v>
      </c>
      <c r="E375" s="152">
        <v>93664.0931</v>
      </c>
      <c r="F375" s="152">
        <v>104050.02</v>
      </c>
    </row>
    <row r="376">
      <c r="A376" s="152">
        <v>1.5846768E9</v>
      </c>
      <c r="B376" s="152">
        <v>100608.294</v>
      </c>
      <c r="C376" s="152">
        <v>33162.7943</v>
      </c>
      <c r="D376" s="152">
        <v>89639.8104</v>
      </c>
      <c r="E376" s="152">
        <v>91186.5771</v>
      </c>
      <c r="F376" s="152">
        <v>104949.02</v>
      </c>
    </row>
    <row r="377">
      <c r="A377" s="156">
        <v>1.5847632E9</v>
      </c>
      <c r="B377" s="156">
        <v>100608.294</v>
      </c>
      <c r="C377" s="152">
        <v>33250.0824</v>
      </c>
      <c r="D377" s="152">
        <v>89639.8104</v>
      </c>
      <c r="E377" s="152">
        <v>91541.6664</v>
      </c>
      <c r="F377" s="152">
        <v>105578.32</v>
      </c>
    </row>
    <row r="378">
      <c r="A378" s="152">
        <v>1.584972E9</v>
      </c>
      <c r="B378" s="152">
        <v>100608.294</v>
      </c>
      <c r="C378" s="152">
        <v>33323.7294</v>
      </c>
      <c r="D378" s="152">
        <v>89088.7985</v>
      </c>
      <c r="E378" s="152">
        <v>91481.0622</v>
      </c>
      <c r="F378" s="152">
        <v>105578.32</v>
      </c>
    </row>
    <row r="379">
      <c r="A379" s="152">
        <v>1.5850224E9</v>
      </c>
      <c r="B379" s="152">
        <v>100608.294</v>
      </c>
      <c r="C379" s="152">
        <v>33237.6801</v>
      </c>
      <c r="D379" s="152">
        <v>90213.6836</v>
      </c>
      <c r="E379" s="152">
        <v>92116.1258</v>
      </c>
      <c r="F379" s="152">
        <v>106030.3</v>
      </c>
    </row>
    <row r="380">
      <c r="A380" s="156">
        <v>1.5851088E9</v>
      </c>
      <c r="B380" s="156">
        <v>100608.294</v>
      </c>
      <c r="C380" s="152">
        <v>33062.2266</v>
      </c>
      <c r="D380" s="152">
        <v>90803.1685</v>
      </c>
      <c r="E380" s="152">
        <v>92412.318</v>
      </c>
      <c r="F380" s="152">
        <v>107136.04</v>
      </c>
    </row>
    <row r="381">
      <c r="A381" s="152">
        <v>1.5851952E9</v>
      </c>
      <c r="B381" s="152">
        <v>100608.294</v>
      </c>
      <c r="C381" s="152">
        <v>33064.3237</v>
      </c>
      <c r="D381" s="152">
        <v>90665.5199</v>
      </c>
      <c r="E381" s="152">
        <v>93180.9668</v>
      </c>
      <c r="F381" s="152">
        <v>106867.18</v>
      </c>
    </row>
    <row r="382">
      <c r="A382" s="156">
        <v>1.5852816E9</v>
      </c>
      <c r="B382" s="156">
        <v>100608.294</v>
      </c>
      <c r="C382" s="152">
        <v>33302.0904</v>
      </c>
      <c r="D382" s="152">
        <v>92729.4298</v>
      </c>
      <c r="E382" s="152">
        <v>94540.7187</v>
      </c>
      <c r="F382" s="152">
        <v>107262.08</v>
      </c>
    </row>
    <row r="383">
      <c r="A383" s="152">
        <v>1.585368E9</v>
      </c>
      <c r="B383" s="152">
        <v>100608.294</v>
      </c>
      <c r="C383" s="152">
        <v>33549.3161</v>
      </c>
      <c r="D383" s="152">
        <v>92729.4298</v>
      </c>
      <c r="E383" s="152">
        <v>95340.8656</v>
      </c>
      <c r="F383" s="152">
        <v>106604.28</v>
      </c>
    </row>
    <row r="384">
      <c r="A384" s="156">
        <v>1.5855768E9</v>
      </c>
      <c r="B384" s="156">
        <v>100608.294</v>
      </c>
      <c r="C384" s="152">
        <v>33651.9128</v>
      </c>
      <c r="D384" s="152">
        <v>94213.4471</v>
      </c>
      <c r="E384" s="152">
        <v>95300.3248</v>
      </c>
      <c r="F384" s="152">
        <v>106604.28</v>
      </c>
    </row>
    <row r="385">
      <c r="A385" s="156">
        <v>1.5856272E9</v>
      </c>
      <c r="B385" s="156">
        <v>100608.294</v>
      </c>
      <c r="C385" s="152">
        <v>33694.6293</v>
      </c>
      <c r="D385" s="152">
        <v>93654.8736</v>
      </c>
      <c r="E385" s="152">
        <v>94382.3963</v>
      </c>
      <c r="F385" s="152">
        <v>106884.78</v>
      </c>
    </row>
    <row r="386">
      <c r="A386" s="152">
        <v>1.5857136E9</v>
      </c>
      <c r="B386" s="152">
        <v>100608.294</v>
      </c>
      <c r="C386" s="152">
        <v>33844.5708</v>
      </c>
      <c r="D386" s="152">
        <v>94161.7513</v>
      </c>
      <c r="E386" s="152">
        <v>94356.7916</v>
      </c>
      <c r="F386" s="152">
        <v>106643.33</v>
      </c>
    </row>
    <row r="387">
      <c r="A387" s="156">
        <v>1.5858E9</v>
      </c>
      <c r="B387" s="156">
        <v>100608.294</v>
      </c>
      <c r="C387" s="152">
        <v>33994.9223</v>
      </c>
      <c r="D387" s="152">
        <v>94282.9706</v>
      </c>
      <c r="E387" s="152">
        <v>93719.6613</v>
      </c>
      <c r="F387" s="152">
        <v>106074.23</v>
      </c>
    </row>
    <row r="388">
      <c r="A388" s="152">
        <v>1.5858864E9</v>
      </c>
      <c r="B388" s="152">
        <v>100608.294</v>
      </c>
      <c r="C388" s="152">
        <v>33777.1205</v>
      </c>
      <c r="D388" s="152">
        <v>94271.3038</v>
      </c>
      <c r="E388" s="152">
        <v>92819.2294</v>
      </c>
      <c r="F388" s="152">
        <v>105985.4</v>
      </c>
    </row>
    <row r="389">
      <c r="A389" s="156">
        <v>1.5859728E9</v>
      </c>
      <c r="B389" s="156">
        <v>100608.294</v>
      </c>
      <c r="C389" s="152">
        <v>33825.7203</v>
      </c>
      <c r="D389" s="152">
        <v>94271.3038</v>
      </c>
      <c r="E389" s="152">
        <v>92473.9927</v>
      </c>
      <c r="F389" s="152">
        <v>105732.77</v>
      </c>
    </row>
    <row r="390">
      <c r="A390" s="152">
        <v>1.5861816E9</v>
      </c>
      <c r="B390" s="152">
        <v>100608.294</v>
      </c>
      <c r="C390" s="152">
        <v>33807.1945</v>
      </c>
      <c r="D390" s="152">
        <v>94064.262</v>
      </c>
      <c r="E390" s="152">
        <v>92473.1392</v>
      </c>
      <c r="F390" s="152">
        <v>105732.77</v>
      </c>
    </row>
    <row r="391">
      <c r="A391" s="152">
        <v>1.586232E9</v>
      </c>
      <c r="B391" s="152">
        <v>100608.294</v>
      </c>
      <c r="C391" s="152">
        <v>33771.4821</v>
      </c>
      <c r="D391" s="152">
        <v>94057.2851</v>
      </c>
      <c r="E391" s="152">
        <v>92416.8088</v>
      </c>
      <c r="F391" s="152">
        <v>106449.08</v>
      </c>
    </row>
    <row r="392">
      <c r="A392" s="156">
        <v>1.5863184E9</v>
      </c>
      <c r="B392" s="156">
        <v>100608.294</v>
      </c>
      <c r="C392" s="152">
        <v>33843.2383</v>
      </c>
      <c r="D392" s="152">
        <v>94045.0454</v>
      </c>
      <c r="E392" s="152">
        <v>93225.4906</v>
      </c>
      <c r="F392" s="152">
        <v>106655.72</v>
      </c>
    </row>
    <row r="393">
      <c r="A393" s="152">
        <v>1.5864048E9</v>
      </c>
      <c r="B393" s="152">
        <v>102866.448</v>
      </c>
      <c r="C393" s="152">
        <v>33812.9066</v>
      </c>
      <c r="D393" s="152">
        <v>94039.3673</v>
      </c>
      <c r="E393" s="152">
        <v>92939.1447</v>
      </c>
      <c r="F393" s="152">
        <v>106999.07</v>
      </c>
    </row>
    <row r="394">
      <c r="A394" s="156">
        <v>1.5864912E9</v>
      </c>
      <c r="B394" s="156">
        <v>104442.4527</v>
      </c>
      <c r="C394" s="152">
        <v>33744.4401</v>
      </c>
      <c r="D394" s="152">
        <v>94046.1658</v>
      </c>
      <c r="E394" s="152">
        <v>93475.9899</v>
      </c>
      <c r="F394" s="152">
        <v>107056.4</v>
      </c>
    </row>
    <row r="395">
      <c r="A395" s="152">
        <v>1.5867864E9</v>
      </c>
      <c r="B395" s="152">
        <v>104442.4527</v>
      </c>
      <c r="C395" s="152">
        <v>33844.3158</v>
      </c>
      <c r="D395" s="152">
        <v>94085.8513</v>
      </c>
      <c r="E395" s="152">
        <v>93549.3901</v>
      </c>
      <c r="F395" s="152">
        <v>107056.4</v>
      </c>
    </row>
    <row r="396">
      <c r="A396" s="152">
        <v>1.5868368E9</v>
      </c>
      <c r="B396" s="152">
        <v>103482.4882</v>
      </c>
      <c r="C396" s="152">
        <v>34027.5741</v>
      </c>
      <c r="D396" s="152">
        <v>94089.7728</v>
      </c>
      <c r="E396" s="152">
        <v>93449.5317</v>
      </c>
      <c r="F396" s="152">
        <v>107031.2</v>
      </c>
    </row>
    <row r="397">
      <c r="A397" s="156">
        <v>1.5869232E9</v>
      </c>
      <c r="B397" s="156">
        <v>105528.9964</v>
      </c>
      <c r="C397" s="152">
        <v>34167.387</v>
      </c>
      <c r="D397" s="152">
        <v>94127.1547</v>
      </c>
      <c r="E397" s="152">
        <v>93990.6444</v>
      </c>
      <c r="F397" s="152">
        <v>107244.14</v>
      </c>
    </row>
    <row r="398">
      <c r="A398" s="152">
        <v>1.5870096E9</v>
      </c>
      <c r="B398" s="152">
        <v>105528.9964</v>
      </c>
      <c r="C398" s="152">
        <v>34187.6406</v>
      </c>
      <c r="D398" s="152">
        <v>94127.4762</v>
      </c>
      <c r="E398" s="152">
        <v>93311.6931</v>
      </c>
      <c r="F398" s="152">
        <v>107168.54</v>
      </c>
    </row>
    <row r="399">
      <c r="A399" s="156">
        <v>1.587096E9</v>
      </c>
      <c r="B399" s="156">
        <v>105528.9964</v>
      </c>
      <c r="C399" s="152">
        <v>34160.1919</v>
      </c>
      <c r="D399" s="152">
        <v>94120.0471</v>
      </c>
      <c r="E399" s="152">
        <v>92927.6226</v>
      </c>
      <c r="F399" s="152">
        <v>107123.18</v>
      </c>
    </row>
    <row r="400">
      <c r="A400" s="152">
        <v>1.5871824E9</v>
      </c>
      <c r="B400" s="152">
        <v>105528.9964</v>
      </c>
      <c r="C400" s="152">
        <v>34234.2774</v>
      </c>
      <c r="D400" s="152">
        <v>94120.0471</v>
      </c>
      <c r="E400" s="152">
        <v>93056.9263</v>
      </c>
      <c r="F400" s="152">
        <v>107879.64</v>
      </c>
    </row>
    <row r="401">
      <c r="A401" s="156">
        <v>1.5873912E9</v>
      </c>
      <c r="B401" s="156">
        <v>105528.9964</v>
      </c>
      <c r="C401" s="152">
        <v>34180.3648</v>
      </c>
      <c r="D401" s="152">
        <v>93871.946</v>
      </c>
      <c r="E401" s="152">
        <v>92971.5773</v>
      </c>
      <c r="F401" s="152">
        <v>107879.64</v>
      </c>
    </row>
    <row r="402">
      <c r="A402" s="156">
        <v>1.5874416E9</v>
      </c>
      <c r="B402" s="156">
        <v>105528.9964</v>
      </c>
      <c r="C402" s="152">
        <v>34226.8715</v>
      </c>
      <c r="D402" s="152">
        <v>93579.924</v>
      </c>
      <c r="E402" s="152">
        <v>92971.5773</v>
      </c>
      <c r="F402" s="152">
        <v>107508.87</v>
      </c>
    </row>
    <row r="403">
      <c r="A403" s="152">
        <v>1.587528E9</v>
      </c>
      <c r="B403" s="152">
        <v>105528.9964</v>
      </c>
      <c r="C403" s="152">
        <v>34261.1462</v>
      </c>
      <c r="D403" s="152">
        <v>92579.7987</v>
      </c>
      <c r="E403" s="152">
        <v>92908.8458</v>
      </c>
      <c r="F403" s="152">
        <v>106903.5</v>
      </c>
    </row>
    <row r="404">
      <c r="A404" s="156">
        <v>1.5876144E9</v>
      </c>
      <c r="B404" s="156">
        <v>105528.9964</v>
      </c>
      <c r="C404" s="152">
        <v>34249.3145</v>
      </c>
      <c r="D404" s="152">
        <v>92950.6019</v>
      </c>
      <c r="E404" s="152">
        <v>92479.9671</v>
      </c>
      <c r="F404" s="152">
        <v>107177.37</v>
      </c>
    </row>
    <row r="405">
      <c r="A405" s="152">
        <v>1.5877008E9</v>
      </c>
      <c r="B405" s="152">
        <v>105528.9964</v>
      </c>
      <c r="C405" s="152">
        <v>34248.5308</v>
      </c>
      <c r="D405" s="152">
        <v>93108.5559</v>
      </c>
      <c r="E405" s="152">
        <v>92208.5573</v>
      </c>
      <c r="F405" s="152">
        <v>107154.42</v>
      </c>
    </row>
    <row r="406">
      <c r="A406" s="156">
        <v>1.5877872E9</v>
      </c>
      <c r="B406" s="156">
        <v>105528.9964</v>
      </c>
      <c r="C406" s="152">
        <v>34290.2089</v>
      </c>
      <c r="D406" s="152">
        <v>93108.5559</v>
      </c>
      <c r="E406" s="152">
        <v>92624.2069</v>
      </c>
      <c r="F406" s="152">
        <v>107302.83</v>
      </c>
    </row>
    <row r="407">
      <c r="A407" s="152">
        <v>1.587996E9</v>
      </c>
      <c r="B407" s="152">
        <v>105528.9964</v>
      </c>
      <c r="C407" s="152">
        <v>34284.5458</v>
      </c>
      <c r="D407" s="152">
        <v>93517.6728</v>
      </c>
      <c r="E407" s="152">
        <v>92603.2964</v>
      </c>
      <c r="F407" s="152">
        <v>107302.83</v>
      </c>
    </row>
    <row r="408">
      <c r="A408" s="152">
        <v>1.5880464E9</v>
      </c>
      <c r="B408" s="152">
        <v>105528.9964</v>
      </c>
      <c r="C408" s="152">
        <v>34344.0214</v>
      </c>
      <c r="D408" s="152">
        <v>93436.7587</v>
      </c>
      <c r="E408" s="152">
        <v>92636.5825</v>
      </c>
      <c r="F408" s="152">
        <v>107932.17</v>
      </c>
    </row>
    <row r="409">
      <c r="A409" s="156">
        <v>1.5881328E9</v>
      </c>
      <c r="B409" s="156">
        <v>105528.9964</v>
      </c>
      <c r="C409" s="152">
        <v>34433.7064</v>
      </c>
      <c r="D409" s="152">
        <v>94061.2215</v>
      </c>
      <c r="E409" s="152">
        <v>92704.8617</v>
      </c>
      <c r="F409" s="152">
        <v>107808.75</v>
      </c>
    </row>
    <row r="410">
      <c r="A410" s="152">
        <v>1.5882192E9</v>
      </c>
      <c r="B410" s="152">
        <v>105528.9964</v>
      </c>
      <c r="C410" s="152">
        <v>34416.0797</v>
      </c>
      <c r="D410" s="152">
        <v>94098.9275</v>
      </c>
      <c r="E410" s="152">
        <v>93086.7985</v>
      </c>
      <c r="F410" s="152">
        <v>107999.46</v>
      </c>
    </row>
    <row r="411">
      <c r="A411" s="156">
        <v>1.5883056E9</v>
      </c>
      <c r="B411" s="156">
        <v>105528.9964</v>
      </c>
      <c r="C411" s="152">
        <v>34349.6779</v>
      </c>
      <c r="D411" s="152">
        <v>93968.2519</v>
      </c>
      <c r="E411" s="152">
        <v>93663.331</v>
      </c>
      <c r="F411" s="152">
        <v>109522.52</v>
      </c>
    </row>
    <row r="412">
      <c r="A412" s="152">
        <v>1.588392E9</v>
      </c>
      <c r="B412" s="152">
        <v>105528.9964</v>
      </c>
      <c r="C412" s="152">
        <v>34431.8221</v>
      </c>
      <c r="D412" s="152">
        <v>93968.2519</v>
      </c>
      <c r="E412" s="152">
        <v>93957.3583</v>
      </c>
      <c r="F412" s="152">
        <v>109869.58</v>
      </c>
    </row>
    <row r="413">
      <c r="A413" s="156">
        <v>1.5886008E9</v>
      </c>
      <c r="B413" s="156">
        <v>105528.9964</v>
      </c>
      <c r="C413" s="152">
        <v>34478.4469</v>
      </c>
      <c r="D413" s="152">
        <v>93888.0843</v>
      </c>
      <c r="E413" s="152">
        <v>93799.4626</v>
      </c>
      <c r="F413" s="152">
        <v>109869.58</v>
      </c>
    </row>
    <row r="414">
      <c r="A414" s="156">
        <v>1.5886512E9</v>
      </c>
      <c r="B414" s="156">
        <v>105528.9964</v>
      </c>
      <c r="C414" s="152">
        <v>34517.9881</v>
      </c>
      <c r="D414" s="152">
        <v>94186.4828</v>
      </c>
      <c r="E414" s="152">
        <v>93307.8524</v>
      </c>
      <c r="F414" s="152">
        <v>110284.64</v>
      </c>
    </row>
    <row r="415">
      <c r="A415" s="152">
        <v>1.5887376E9</v>
      </c>
      <c r="B415" s="152">
        <v>105528.9964</v>
      </c>
      <c r="C415" s="152">
        <v>34602.1087</v>
      </c>
      <c r="D415" s="152">
        <v>94823.5233</v>
      </c>
      <c r="E415" s="152">
        <v>92757.3514</v>
      </c>
      <c r="F415" s="152">
        <v>110432.55</v>
      </c>
    </row>
    <row r="416">
      <c r="A416" s="156">
        <v>1.588824E9</v>
      </c>
      <c r="B416" s="156">
        <v>105528.9964</v>
      </c>
      <c r="C416" s="152">
        <v>34777.5375</v>
      </c>
      <c r="D416" s="152">
        <v>95176.0916</v>
      </c>
      <c r="E416" s="152">
        <v>92411.2612</v>
      </c>
      <c r="F416" s="152">
        <v>110506.75</v>
      </c>
    </row>
    <row r="417">
      <c r="A417" s="152">
        <v>1.5889104E9</v>
      </c>
      <c r="B417" s="152">
        <v>105528.9964</v>
      </c>
      <c r="C417" s="152">
        <v>34630.6388</v>
      </c>
      <c r="D417" s="152">
        <v>94760.8936</v>
      </c>
      <c r="E417" s="152">
        <v>92735.5874</v>
      </c>
      <c r="F417" s="152">
        <v>110654.62</v>
      </c>
    </row>
    <row r="418">
      <c r="A418" s="156">
        <v>1.5889968E9</v>
      </c>
      <c r="B418" s="156">
        <v>105528.9964</v>
      </c>
      <c r="C418" s="152">
        <v>34569.7577</v>
      </c>
      <c r="D418" s="152">
        <v>94760.8936</v>
      </c>
      <c r="E418" s="152">
        <v>92753.9374</v>
      </c>
      <c r="F418" s="152">
        <v>110712.39</v>
      </c>
    </row>
    <row r="419">
      <c r="A419" s="152">
        <v>1.5892056E9</v>
      </c>
      <c r="B419" s="152">
        <v>105528.9964</v>
      </c>
      <c r="C419" s="152">
        <v>34524.4382</v>
      </c>
      <c r="D419" s="152">
        <v>94371.238</v>
      </c>
      <c r="E419" s="152">
        <v>92748.8164</v>
      </c>
      <c r="F419" s="152">
        <v>110712.39</v>
      </c>
    </row>
    <row r="420">
      <c r="A420" s="152">
        <v>1.589256E9</v>
      </c>
      <c r="B420" s="152">
        <v>105528.9964</v>
      </c>
      <c r="C420" s="152">
        <v>34385.7231</v>
      </c>
      <c r="D420" s="152">
        <v>93709.0012</v>
      </c>
      <c r="E420" s="152">
        <v>92505.9985</v>
      </c>
      <c r="F420" s="152">
        <v>110756.38</v>
      </c>
    </row>
    <row r="421">
      <c r="A421" s="156">
        <v>1.5893424E9</v>
      </c>
      <c r="B421" s="156">
        <v>105528.9964</v>
      </c>
      <c r="C421" s="152">
        <v>34373.4585</v>
      </c>
      <c r="D421" s="152">
        <v>93821.2533</v>
      </c>
      <c r="E421" s="152">
        <v>92813.6817</v>
      </c>
      <c r="F421" s="152">
        <v>110402.555</v>
      </c>
    </row>
    <row r="422">
      <c r="A422" s="152">
        <v>1.5894288E9</v>
      </c>
      <c r="B422" s="152">
        <v>105528.9964</v>
      </c>
      <c r="C422" s="152">
        <v>34383.6079</v>
      </c>
      <c r="D422" s="152">
        <v>93371.6405</v>
      </c>
      <c r="E422" s="152">
        <v>92606.7104</v>
      </c>
      <c r="F422" s="152">
        <v>110019.795</v>
      </c>
    </row>
    <row r="423">
      <c r="A423" s="156">
        <v>1.5895152E9</v>
      </c>
      <c r="B423" s="156">
        <v>105528.9964</v>
      </c>
      <c r="C423" s="152">
        <v>34256.0219</v>
      </c>
      <c r="D423" s="152">
        <v>93641.4469</v>
      </c>
      <c r="E423" s="152">
        <v>92479.1136</v>
      </c>
      <c r="F423" s="152">
        <v>109992.455</v>
      </c>
    </row>
    <row r="424">
      <c r="A424" s="152">
        <v>1.5896016E9</v>
      </c>
      <c r="B424" s="152">
        <v>105528.9964</v>
      </c>
      <c r="C424" s="152">
        <v>34270.6897</v>
      </c>
      <c r="D424" s="152">
        <v>93641.4469</v>
      </c>
      <c r="E424" s="152">
        <v>92594.3348</v>
      </c>
      <c r="F424" s="152">
        <v>110812.655</v>
      </c>
    </row>
    <row r="425">
      <c r="A425" s="156">
        <v>1.5898104E9</v>
      </c>
      <c r="B425" s="156">
        <v>105528.9964</v>
      </c>
      <c r="C425" s="152">
        <v>34237.8976</v>
      </c>
      <c r="D425" s="152">
        <v>93535.0681</v>
      </c>
      <c r="E425" s="152">
        <v>92584.5196</v>
      </c>
      <c r="F425" s="152">
        <v>110812.655</v>
      </c>
    </row>
    <row r="426">
      <c r="A426" s="156">
        <v>1.5898608E9</v>
      </c>
      <c r="B426" s="156">
        <v>105528.9964</v>
      </c>
      <c r="C426" s="152">
        <v>34188.2336</v>
      </c>
      <c r="D426" s="152">
        <v>93486.7349</v>
      </c>
      <c r="E426" s="152">
        <v>93399.1758</v>
      </c>
      <c r="F426" s="152">
        <v>111072.385</v>
      </c>
    </row>
    <row r="427">
      <c r="A427" s="152">
        <v>1.5899472E9</v>
      </c>
      <c r="B427" s="152">
        <v>105528.9964</v>
      </c>
      <c r="C427" s="152">
        <v>33996.8994</v>
      </c>
      <c r="D427" s="152">
        <v>93457.6701</v>
      </c>
      <c r="E427" s="152">
        <v>93503.3016</v>
      </c>
      <c r="F427" s="152">
        <v>111345.785</v>
      </c>
    </row>
    <row r="428">
      <c r="A428" s="156">
        <v>1.5900336E9</v>
      </c>
      <c r="B428" s="156">
        <v>105528.9964</v>
      </c>
      <c r="C428" s="152">
        <v>34036.1379</v>
      </c>
      <c r="D428" s="152">
        <v>93452.0753</v>
      </c>
      <c r="E428" s="152">
        <v>93958.6385</v>
      </c>
      <c r="F428" s="152">
        <v>111769.22</v>
      </c>
    </row>
    <row r="429">
      <c r="A429" s="152">
        <v>1.59012E9</v>
      </c>
      <c r="B429" s="152">
        <v>105528.9964</v>
      </c>
      <c r="C429" s="152">
        <v>34034.4978</v>
      </c>
      <c r="D429" s="152">
        <v>93468.6603</v>
      </c>
      <c r="E429" s="152">
        <v>93700.8845</v>
      </c>
      <c r="F429" s="152">
        <v>111841.64</v>
      </c>
    </row>
    <row r="430">
      <c r="A430" s="156">
        <v>1.5902064E9</v>
      </c>
      <c r="B430" s="156">
        <v>105528.9964</v>
      </c>
      <c r="C430" s="152">
        <v>34063.4763</v>
      </c>
      <c r="D430" s="152">
        <v>93468.6603</v>
      </c>
      <c r="E430" s="152">
        <v>93299.7442</v>
      </c>
      <c r="F430" s="152">
        <v>112021.16</v>
      </c>
    </row>
    <row r="431">
      <c r="A431" s="152">
        <v>1.5905016E9</v>
      </c>
      <c r="B431" s="152">
        <v>105528.9964</v>
      </c>
      <c r="C431" s="152">
        <v>34057.0914</v>
      </c>
      <c r="D431" s="152">
        <v>93489.9191</v>
      </c>
      <c r="E431" s="152">
        <v>93293.7698</v>
      </c>
      <c r="F431" s="152">
        <v>112021.16</v>
      </c>
    </row>
    <row r="432">
      <c r="A432" s="152">
        <v>1.590552E9</v>
      </c>
      <c r="B432" s="152">
        <v>104501.0826</v>
      </c>
      <c r="C432" s="152">
        <v>33990.7801</v>
      </c>
      <c r="D432" s="152">
        <v>93127.1302</v>
      </c>
      <c r="E432" s="152">
        <v>93954.7978</v>
      </c>
      <c r="F432" s="152">
        <v>112233.15</v>
      </c>
    </row>
    <row r="433">
      <c r="A433" s="156">
        <v>1.5906384E9</v>
      </c>
      <c r="B433" s="156">
        <v>105589.5079</v>
      </c>
      <c r="C433" s="152">
        <v>33994.7275</v>
      </c>
      <c r="D433" s="152">
        <v>92885.5462</v>
      </c>
      <c r="E433" s="152">
        <v>94276.5636</v>
      </c>
      <c r="F433" s="152">
        <v>112236.75</v>
      </c>
    </row>
    <row r="434">
      <c r="A434" s="152">
        <v>1.5907248E9</v>
      </c>
      <c r="B434" s="152">
        <v>105589.5079</v>
      </c>
      <c r="C434" s="152">
        <v>34068.6188</v>
      </c>
      <c r="D434" s="152">
        <v>92440.6869</v>
      </c>
      <c r="E434" s="152">
        <v>94801.0332</v>
      </c>
      <c r="F434" s="152">
        <v>112289.23</v>
      </c>
    </row>
    <row r="435">
      <c r="A435" s="156">
        <v>1.5908112E9</v>
      </c>
      <c r="B435" s="156">
        <v>105589.5079</v>
      </c>
      <c r="C435" s="152">
        <v>34050.2905</v>
      </c>
      <c r="D435" s="152">
        <v>92440.6869</v>
      </c>
      <c r="E435" s="152">
        <v>95031.9022</v>
      </c>
      <c r="F435" s="152">
        <v>112828.445</v>
      </c>
    </row>
    <row r="436">
      <c r="A436" s="152">
        <v>1.59102E9</v>
      </c>
      <c r="B436" s="152">
        <v>105589.5079</v>
      </c>
      <c r="C436" s="152">
        <v>34054.6213</v>
      </c>
      <c r="D436" s="152">
        <v>91871.2253</v>
      </c>
      <c r="E436" s="152">
        <v>95121.5186</v>
      </c>
      <c r="F436" s="152">
        <v>112828.445</v>
      </c>
    </row>
    <row r="437">
      <c r="A437" s="152">
        <v>1.5910704E9</v>
      </c>
      <c r="B437" s="152">
        <v>105589.5079</v>
      </c>
      <c r="C437" s="152">
        <v>34078.277</v>
      </c>
      <c r="D437" s="152">
        <v>92069.7786</v>
      </c>
      <c r="E437" s="152">
        <v>95203.4537</v>
      </c>
      <c r="F437" s="152">
        <v>113163.65</v>
      </c>
    </row>
    <row r="438">
      <c r="A438" s="156">
        <v>1.5911568E9</v>
      </c>
      <c r="B438" s="156">
        <v>105589.5079</v>
      </c>
      <c r="C438" s="152">
        <v>33731.6192</v>
      </c>
      <c r="D438" s="152">
        <v>91617.3356</v>
      </c>
      <c r="E438" s="152">
        <v>95717.6814</v>
      </c>
      <c r="F438" s="152">
        <v>113304.44</v>
      </c>
    </row>
    <row r="439">
      <c r="A439" s="152">
        <v>1.5912432E9</v>
      </c>
      <c r="B439" s="152">
        <v>105589.5079</v>
      </c>
      <c r="C439" s="152">
        <v>33735.2271</v>
      </c>
      <c r="D439" s="152">
        <v>91547.707</v>
      </c>
      <c r="E439" s="152">
        <v>96140.159</v>
      </c>
      <c r="F439" s="152">
        <v>113750.6</v>
      </c>
    </row>
    <row r="440">
      <c r="A440" s="156">
        <v>1.5913296E9</v>
      </c>
      <c r="B440" s="156">
        <v>105589.5079</v>
      </c>
      <c r="C440" s="152">
        <v>33743.7228</v>
      </c>
      <c r="D440" s="152">
        <v>90726.562</v>
      </c>
      <c r="E440" s="152">
        <v>96998.7699</v>
      </c>
      <c r="F440" s="152">
        <v>113504.12</v>
      </c>
    </row>
    <row r="441">
      <c r="A441" s="152">
        <v>1.591416E9</v>
      </c>
      <c r="B441" s="152">
        <v>105589.5079</v>
      </c>
      <c r="C441" s="152">
        <v>33697.775</v>
      </c>
      <c r="D441" s="152">
        <v>90726.562</v>
      </c>
      <c r="E441" s="152">
        <v>96621.1006</v>
      </c>
      <c r="F441" s="152">
        <v>113596.16</v>
      </c>
    </row>
    <row r="442">
      <c r="A442" s="156">
        <v>1.5916248E9</v>
      </c>
      <c r="B442" s="156">
        <v>105589.5079</v>
      </c>
      <c r="C442" s="152">
        <v>33686.023</v>
      </c>
      <c r="D442" s="152">
        <v>90384.8252</v>
      </c>
      <c r="E442" s="152">
        <v>96829.7789</v>
      </c>
      <c r="F442" s="152">
        <v>113596.16</v>
      </c>
    </row>
    <row r="443">
      <c r="A443" s="156">
        <v>1.5916752E9</v>
      </c>
      <c r="B443" s="156">
        <v>105589.5079</v>
      </c>
      <c r="C443" s="152">
        <v>33892.3282</v>
      </c>
      <c r="D443" s="152">
        <v>91070.6488</v>
      </c>
      <c r="E443" s="152">
        <v>96730.3473</v>
      </c>
      <c r="F443" s="152">
        <v>113421.44</v>
      </c>
    </row>
    <row r="444">
      <c r="A444" s="152">
        <v>1.5917616E9</v>
      </c>
      <c r="B444" s="152">
        <v>105589.5079</v>
      </c>
      <c r="C444" s="152">
        <v>34016.5482</v>
      </c>
      <c r="D444" s="152">
        <v>90900.1122</v>
      </c>
      <c r="E444" s="152">
        <v>96967.6175</v>
      </c>
      <c r="F444" s="152">
        <v>113464.34</v>
      </c>
    </row>
    <row r="445">
      <c r="A445" s="156">
        <v>1.591848E9</v>
      </c>
      <c r="B445" s="156">
        <v>105589.5079</v>
      </c>
      <c r="C445" s="152">
        <v>34122.8962</v>
      </c>
      <c r="D445" s="152">
        <v>91003.2375</v>
      </c>
      <c r="E445" s="152">
        <v>97264.2053</v>
      </c>
      <c r="F445" s="152">
        <v>113731.49</v>
      </c>
    </row>
    <row r="446">
      <c r="A446" s="152">
        <v>1.5919344E9</v>
      </c>
      <c r="B446" s="152">
        <v>105589.5079</v>
      </c>
      <c r="C446" s="152">
        <v>34236.5295</v>
      </c>
      <c r="D446" s="152">
        <v>92283.2688</v>
      </c>
      <c r="E446" s="152">
        <v>96590.8017</v>
      </c>
      <c r="F446" s="152">
        <v>113141.42</v>
      </c>
    </row>
    <row r="447">
      <c r="A447" s="156">
        <v>1.5920208E9</v>
      </c>
      <c r="B447" s="156">
        <v>105589.5079</v>
      </c>
      <c r="C447" s="152">
        <v>34106.8216</v>
      </c>
      <c r="D447" s="152">
        <v>92283.2688</v>
      </c>
      <c r="E447" s="152">
        <v>96312.9907</v>
      </c>
      <c r="F447" s="152">
        <v>112682.78</v>
      </c>
    </row>
    <row r="448">
      <c r="A448" s="152">
        <v>1.5922296E9</v>
      </c>
      <c r="B448" s="152">
        <v>105589.5079</v>
      </c>
      <c r="C448" s="152">
        <v>34123.5733</v>
      </c>
      <c r="D448" s="152">
        <v>92181.4228</v>
      </c>
      <c r="E448" s="152">
        <v>96281.8383</v>
      </c>
      <c r="F448" s="152">
        <v>112682.78</v>
      </c>
    </row>
    <row r="449">
      <c r="A449" s="152">
        <v>1.59228E9</v>
      </c>
      <c r="B449" s="152">
        <v>105589.5079</v>
      </c>
      <c r="C449" s="152">
        <v>34107.0406</v>
      </c>
      <c r="D449" s="152">
        <v>92019.2548</v>
      </c>
      <c r="E449" s="152">
        <v>97015.8397</v>
      </c>
      <c r="F449" s="152">
        <v>112943.69</v>
      </c>
    </row>
    <row r="450">
      <c r="A450" s="156">
        <v>1.5923664E9</v>
      </c>
      <c r="B450" s="156">
        <v>105589.5079</v>
      </c>
      <c r="C450" s="152">
        <v>34135.0161</v>
      </c>
      <c r="D450" s="152">
        <v>92172.7744</v>
      </c>
      <c r="E450" s="152">
        <v>96395.3525</v>
      </c>
      <c r="F450" s="152">
        <v>113238.53</v>
      </c>
    </row>
    <row r="451">
      <c r="A451" s="152">
        <v>1.5924528E9</v>
      </c>
      <c r="B451" s="152">
        <v>105589.5079</v>
      </c>
      <c r="C451" s="152">
        <v>34223.3437</v>
      </c>
      <c r="D451" s="152">
        <v>92345.7094</v>
      </c>
      <c r="E451" s="152">
        <v>96197.7695</v>
      </c>
      <c r="F451" s="152">
        <v>112968.65</v>
      </c>
    </row>
    <row r="452">
      <c r="A452" s="156">
        <v>1.5925392E9</v>
      </c>
      <c r="B452" s="156">
        <v>105589.5079</v>
      </c>
      <c r="C452" s="152">
        <v>34224.211</v>
      </c>
      <c r="D452" s="152">
        <v>92407.9903</v>
      </c>
      <c r="E452" s="152">
        <v>95909.2899</v>
      </c>
      <c r="F452" s="152">
        <v>112940.96</v>
      </c>
    </row>
    <row r="453">
      <c r="A453" s="152">
        <v>1.5926256E9</v>
      </c>
      <c r="B453" s="152">
        <v>105589.5079</v>
      </c>
      <c r="C453" s="152">
        <v>34236.1037</v>
      </c>
      <c r="D453" s="152">
        <v>92407.9903</v>
      </c>
      <c r="E453" s="152">
        <v>95648.9755</v>
      </c>
      <c r="F453" s="152">
        <v>113107.6</v>
      </c>
    </row>
    <row r="454">
      <c r="A454" s="156">
        <v>1.5928344E9</v>
      </c>
      <c r="B454" s="156">
        <v>105589.5079</v>
      </c>
      <c r="C454" s="152">
        <v>34244.8683</v>
      </c>
      <c r="D454" s="152">
        <v>92361.3941</v>
      </c>
      <c r="E454" s="152">
        <v>95641.2941</v>
      </c>
      <c r="F454" s="152">
        <v>113107.6</v>
      </c>
    </row>
    <row r="455">
      <c r="A455" s="156">
        <v>1.5928848E9</v>
      </c>
      <c r="B455" s="156">
        <v>105589.5079</v>
      </c>
      <c r="C455" s="152">
        <v>34231.4299</v>
      </c>
      <c r="D455" s="152">
        <v>92098.2925</v>
      </c>
      <c r="E455" s="152">
        <v>96504.1724</v>
      </c>
      <c r="F455" s="152">
        <v>113127.81</v>
      </c>
    </row>
    <row r="456">
      <c r="A456" s="152">
        <v>1.5929712E9</v>
      </c>
      <c r="B456" s="152">
        <v>105589.5079</v>
      </c>
      <c r="C456" s="152">
        <v>34311.6531</v>
      </c>
      <c r="D456" s="152">
        <v>92647.1669</v>
      </c>
      <c r="E456" s="152">
        <v>96801.187</v>
      </c>
      <c r="F456" s="152">
        <v>113269.75</v>
      </c>
    </row>
    <row r="457">
      <c r="A457" s="156">
        <v>1.5930576E9</v>
      </c>
      <c r="B457" s="156">
        <v>105589.5079</v>
      </c>
      <c r="C457" s="152">
        <v>34220.4641</v>
      </c>
      <c r="D457" s="152">
        <v>92090.0835</v>
      </c>
      <c r="E457" s="152">
        <v>96268.1825</v>
      </c>
      <c r="F457" s="152">
        <v>112883.41</v>
      </c>
    </row>
    <row r="458">
      <c r="A458" s="152">
        <v>1.593144E9</v>
      </c>
      <c r="B458" s="152">
        <v>105589.5079</v>
      </c>
      <c r="C458" s="152">
        <v>34197.2952</v>
      </c>
      <c r="D458" s="152">
        <v>92101.2422</v>
      </c>
      <c r="E458" s="152">
        <v>95994.2122</v>
      </c>
      <c r="F458" s="152">
        <v>112961.43</v>
      </c>
    </row>
    <row r="459">
      <c r="A459" s="156">
        <v>1.5932304E9</v>
      </c>
      <c r="B459" s="156">
        <v>105589.5079</v>
      </c>
      <c r="C459" s="152">
        <v>34188.762</v>
      </c>
      <c r="D459" s="152">
        <v>92101.2422</v>
      </c>
      <c r="E459" s="152">
        <v>95997.6261</v>
      </c>
      <c r="F459" s="152">
        <v>112040.23</v>
      </c>
    </row>
    <row r="460">
      <c r="A460" s="152">
        <v>1.5934392E9</v>
      </c>
      <c r="B460" s="152">
        <v>105589.5079</v>
      </c>
      <c r="C460" s="152">
        <v>34183.319</v>
      </c>
      <c r="D460" s="152">
        <v>92065.399</v>
      </c>
      <c r="E460" s="152">
        <v>96027.925</v>
      </c>
      <c r="F460" s="152">
        <v>112040.23</v>
      </c>
    </row>
    <row r="461">
      <c r="A461" s="152">
        <v>1.5934896E9</v>
      </c>
      <c r="B461" s="152">
        <v>105589.5079</v>
      </c>
      <c r="C461" s="152">
        <v>34121.9962</v>
      </c>
      <c r="D461" s="152">
        <v>91784.9204</v>
      </c>
      <c r="E461" s="152">
        <v>96239.1638</v>
      </c>
      <c r="F461" s="152">
        <v>112254.55</v>
      </c>
    </row>
    <row r="462">
      <c r="A462" s="156">
        <v>1.593576E9</v>
      </c>
      <c r="B462" s="156">
        <v>105589.5079</v>
      </c>
      <c r="C462" s="152">
        <v>34055.3365</v>
      </c>
      <c r="D462" s="152">
        <v>92030.4102</v>
      </c>
      <c r="E462" s="152">
        <v>96128.6368</v>
      </c>
      <c r="F462" s="152">
        <v>112516.29</v>
      </c>
    </row>
    <row r="463">
      <c r="A463" s="152">
        <v>1.5936624E9</v>
      </c>
      <c r="B463" s="152">
        <v>105911.7794</v>
      </c>
      <c r="C463" s="152">
        <v>34151.518</v>
      </c>
      <c r="D463" s="152">
        <v>92223.4208</v>
      </c>
      <c r="E463" s="152">
        <v>96280.1313</v>
      </c>
      <c r="F463" s="152">
        <v>112387.47</v>
      </c>
    </row>
    <row r="464">
      <c r="A464" s="156">
        <v>1.5937488E9</v>
      </c>
      <c r="B464" s="156">
        <v>106494.973</v>
      </c>
      <c r="C464" s="152">
        <v>34137.4724</v>
      </c>
      <c r="D464" s="152">
        <v>92235.231</v>
      </c>
      <c r="E464" s="152">
        <v>96159.7892</v>
      </c>
      <c r="F464" s="152">
        <v>112241.17</v>
      </c>
    </row>
    <row r="465">
      <c r="A465" s="152">
        <v>1.594044E9</v>
      </c>
      <c r="B465" s="152">
        <v>106494.973</v>
      </c>
      <c r="C465" s="152">
        <v>34137.0309</v>
      </c>
      <c r="D465" s="152">
        <v>92433.7712</v>
      </c>
      <c r="E465" s="152">
        <v>96239.5906</v>
      </c>
      <c r="F465" s="152">
        <v>112241.17</v>
      </c>
    </row>
    <row r="466">
      <c r="A466" s="152">
        <v>1.5940944E9</v>
      </c>
      <c r="B466" s="152">
        <v>108138.8286</v>
      </c>
      <c r="C466" s="152">
        <v>34171.0181</v>
      </c>
      <c r="D466" s="152">
        <v>92310.2798</v>
      </c>
      <c r="E466" s="152">
        <v>96801.187</v>
      </c>
      <c r="F466" s="152">
        <v>112605.21</v>
      </c>
    </row>
    <row r="467">
      <c r="A467" s="156">
        <v>1.5941808E9</v>
      </c>
      <c r="B467" s="156">
        <v>107567.552</v>
      </c>
      <c r="C467" s="152">
        <v>34134.1312</v>
      </c>
      <c r="D467" s="152">
        <v>92311.1805</v>
      </c>
      <c r="E467" s="152">
        <v>96477.7143</v>
      </c>
      <c r="F467" s="152">
        <v>112660.845</v>
      </c>
    </row>
    <row r="468">
      <c r="A468" s="152">
        <v>1.5942672E9</v>
      </c>
      <c r="B468" s="152">
        <v>107567.552</v>
      </c>
      <c r="C468" s="152">
        <v>34181.6506</v>
      </c>
      <c r="D468" s="152">
        <v>92631.3187</v>
      </c>
      <c r="E468" s="152">
        <v>97012.8525</v>
      </c>
      <c r="F468" s="152">
        <v>112373.42</v>
      </c>
    </row>
    <row r="469">
      <c r="A469" s="156">
        <v>1.5943536E9</v>
      </c>
      <c r="B469" s="156">
        <v>107567.552</v>
      </c>
      <c r="C469" s="152">
        <v>34193.6813</v>
      </c>
      <c r="D469" s="152">
        <v>92568.1296</v>
      </c>
      <c r="E469" s="152">
        <v>96594.2156</v>
      </c>
      <c r="F469" s="152">
        <v>112564.94</v>
      </c>
    </row>
    <row r="470">
      <c r="A470" s="152">
        <v>1.59444E9</v>
      </c>
      <c r="B470" s="152">
        <v>107567.552</v>
      </c>
      <c r="C470" s="152">
        <v>34249.8892</v>
      </c>
      <c r="D470" s="152">
        <v>92568.1296</v>
      </c>
      <c r="E470" s="152">
        <v>96695.781</v>
      </c>
      <c r="F470" s="152">
        <v>112676.88</v>
      </c>
    </row>
    <row r="471">
      <c r="A471" s="156">
        <v>1.5946488E9</v>
      </c>
      <c r="B471" s="156">
        <v>107567.552</v>
      </c>
      <c r="C471" s="152">
        <v>34247.2609</v>
      </c>
      <c r="D471" s="152">
        <v>92504.2379</v>
      </c>
      <c r="E471" s="152">
        <v>96767.0474</v>
      </c>
      <c r="F471" s="152">
        <v>112676.88</v>
      </c>
    </row>
    <row r="472">
      <c r="A472" s="156">
        <v>1.5946992E9</v>
      </c>
      <c r="B472" s="156">
        <v>107567.552</v>
      </c>
      <c r="C472" s="152">
        <v>34183.7215</v>
      </c>
      <c r="D472" s="152">
        <v>92559.6974</v>
      </c>
      <c r="E472" s="152">
        <v>97076.8642</v>
      </c>
      <c r="F472" s="152">
        <v>112403.73</v>
      </c>
    </row>
    <row r="473">
      <c r="A473" s="152">
        <v>1.5947856E9</v>
      </c>
      <c r="B473" s="152">
        <v>107567.552</v>
      </c>
      <c r="C473" s="152">
        <v>34194.322</v>
      </c>
      <c r="D473" s="152">
        <v>92540.1952</v>
      </c>
      <c r="E473" s="152">
        <v>97635.9002</v>
      </c>
      <c r="F473" s="152">
        <v>112436.58</v>
      </c>
    </row>
    <row r="474">
      <c r="A474" s="156">
        <v>1.594872E9</v>
      </c>
      <c r="B474" s="156">
        <v>107567.552</v>
      </c>
      <c r="C474" s="152">
        <v>34243.8686</v>
      </c>
      <c r="D474" s="152">
        <v>92311.8744</v>
      </c>
      <c r="E474" s="152">
        <v>97696.0712</v>
      </c>
      <c r="F474" s="152">
        <v>112461.33</v>
      </c>
    </row>
    <row r="475">
      <c r="A475" s="152">
        <v>1.5949584E9</v>
      </c>
      <c r="B475" s="152">
        <v>107567.552</v>
      </c>
      <c r="C475" s="152">
        <v>34180.3527</v>
      </c>
      <c r="D475" s="152">
        <v>92342.8257</v>
      </c>
      <c r="E475" s="152">
        <v>97445.1452</v>
      </c>
      <c r="F475" s="152">
        <v>112517.03</v>
      </c>
    </row>
    <row r="476">
      <c r="A476" s="156">
        <v>1.5950448E9</v>
      </c>
      <c r="B476" s="156">
        <v>107567.552</v>
      </c>
      <c r="C476" s="152">
        <v>34223.5893</v>
      </c>
      <c r="D476" s="152">
        <v>92342.8257</v>
      </c>
      <c r="E476" s="152">
        <v>97787.8214</v>
      </c>
      <c r="F476" s="152">
        <v>112647.93</v>
      </c>
    </row>
    <row r="477">
      <c r="A477" s="152">
        <v>1.5952536E9</v>
      </c>
      <c r="B477" s="152">
        <v>107567.552</v>
      </c>
      <c r="C477" s="152">
        <v>34208.1719</v>
      </c>
      <c r="D477" s="152">
        <v>91817.6146</v>
      </c>
      <c r="E477" s="152">
        <v>97907.31</v>
      </c>
      <c r="F477" s="152">
        <v>112647.93</v>
      </c>
    </row>
    <row r="478">
      <c r="A478" s="152">
        <v>1.595304E9</v>
      </c>
      <c r="B478" s="152">
        <v>107567.552</v>
      </c>
      <c r="C478" s="152">
        <v>34194.0302</v>
      </c>
      <c r="D478" s="152">
        <v>91884.9248</v>
      </c>
      <c r="E478" s="152">
        <v>98024.6649</v>
      </c>
      <c r="F478" s="152">
        <v>112361.535</v>
      </c>
    </row>
    <row r="479">
      <c r="A479" s="156">
        <v>1.5953904E9</v>
      </c>
      <c r="B479" s="156">
        <v>107567.552</v>
      </c>
      <c r="C479" s="152">
        <v>34220.7241</v>
      </c>
      <c r="D479" s="152">
        <v>91131.4445</v>
      </c>
      <c r="E479" s="152">
        <v>98699.3487</v>
      </c>
      <c r="F479" s="152">
        <v>113272.185</v>
      </c>
    </row>
    <row r="480">
      <c r="A480" s="152">
        <v>1.5954768E9</v>
      </c>
      <c r="B480" s="152">
        <v>107567.552</v>
      </c>
      <c r="C480" s="152">
        <v>34182.5095</v>
      </c>
      <c r="D480" s="152">
        <v>90852.0333</v>
      </c>
      <c r="E480" s="152">
        <v>98953.262</v>
      </c>
      <c r="F480" s="152">
        <v>112590.105</v>
      </c>
    </row>
    <row r="481">
      <c r="A481" s="156">
        <v>1.5955632E9</v>
      </c>
      <c r="B481" s="156">
        <v>107567.552</v>
      </c>
      <c r="C481" s="152">
        <v>34232.0497</v>
      </c>
      <c r="D481" s="152">
        <v>90502.2557</v>
      </c>
      <c r="E481" s="152">
        <v>99213.1497</v>
      </c>
      <c r="F481" s="152">
        <v>112437.815</v>
      </c>
    </row>
    <row r="482">
      <c r="A482" s="152">
        <v>1.5956496E9</v>
      </c>
      <c r="B482" s="152">
        <v>107567.552</v>
      </c>
      <c r="C482" s="152">
        <v>34356.35</v>
      </c>
      <c r="D482" s="152">
        <v>90502.2557</v>
      </c>
      <c r="E482" s="152">
        <v>99730.7914</v>
      </c>
      <c r="F482" s="152">
        <v>113808.09</v>
      </c>
    </row>
    <row r="483">
      <c r="A483" s="156">
        <v>1.5958584E9</v>
      </c>
      <c r="B483" s="156">
        <v>107567.552</v>
      </c>
      <c r="C483" s="152">
        <v>34381.3104</v>
      </c>
      <c r="D483" s="152">
        <v>90211.2486</v>
      </c>
      <c r="E483" s="152">
        <v>99679.1552</v>
      </c>
      <c r="F483" s="152">
        <v>113808.09</v>
      </c>
    </row>
    <row r="484">
      <c r="A484" s="156">
        <v>1.5959088E9</v>
      </c>
      <c r="B484" s="156">
        <v>107567.552</v>
      </c>
      <c r="C484" s="152">
        <v>34548.6696</v>
      </c>
      <c r="D484" s="152">
        <v>90076.3177</v>
      </c>
      <c r="E484" s="152">
        <v>100692.2479</v>
      </c>
      <c r="F484" s="152">
        <v>113727.25</v>
      </c>
    </row>
    <row r="485">
      <c r="A485" s="152">
        <v>1.5959952E9</v>
      </c>
      <c r="B485" s="152">
        <v>107567.552</v>
      </c>
      <c r="C485" s="152">
        <v>34654.2878</v>
      </c>
      <c r="D485" s="152">
        <v>89947.3445</v>
      </c>
      <c r="E485" s="152">
        <v>100267.6366</v>
      </c>
      <c r="F485" s="152">
        <v>113034.315</v>
      </c>
    </row>
    <row r="486">
      <c r="A486" s="156">
        <v>1.5960816E9</v>
      </c>
      <c r="B486" s="156">
        <v>107567.552</v>
      </c>
      <c r="C486" s="152">
        <v>34698.7662</v>
      </c>
      <c r="D486" s="152">
        <v>89568.9556</v>
      </c>
      <c r="E486" s="152">
        <v>100797.2272</v>
      </c>
      <c r="F486" s="152">
        <v>111601.92</v>
      </c>
    </row>
    <row r="487">
      <c r="A487" s="152">
        <v>1.596168E9</v>
      </c>
      <c r="B487" s="152">
        <v>107567.552</v>
      </c>
      <c r="C487" s="152">
        <v>34768.6036</v>
      </c>
      <c r="D487" s="152">
        <v>89411.866</v>
      </c>
      <c r="E487" s="152">
        <v>101577.7438</v>
      </c>
      <c r="F487" s="152">
        <v>111701.42</v>
      </c>
    </row>
    <row r="488">
      <c r="A488" s="156">
        <v>1.5962544E9</v>
      </c>
      <c r="B488" s="156">
        <v>107567.552</v>
      </c>
      <c r="C488" s="152">
        <v>34550.2455</v>
      </c>
      <c r="D488" s="152">
        <v>89411.866</v>
      </c>
      <c r="E488" s="152">
        <v>100781.4376</v>
      </c>
      <c r="F488" s="152">
        <v>112602.41</v>
      </c>
    </row>
    <row r="489">
      <c r="A489" s="152">
        <v>1.5964632E9</v>
      </c>
      <c r="B489" s="152">
        <v>107567.552</v>
      </c>
      <c r="C489" s="152">
        <v>34565.6433</v>
      </c>
      <c r="D489" s="152">
        <v>90018.5069</v>
      </c>
      <c r="E489" s="152">
        <v>100802.3481</v>
      </c>
      <c r="F489" s="152">
        <v>112602.41</v>
      </c>
    </row>
    <row r="490">
      <c r="A490" s="152">
        <v>1.5965136E9</v>
      </c>
      <c r="B490" s="152">
        <v>107567.552</v>
      </c>
      <c r="C490" s="152">
        <v>34521.5541</v>
      </c>
      <c r="D490" s="152">
        <v>90121.3086</v>
      </c>
      <c r="E490" s="152">
        <v>100621.835</v>
      </c>
      <c r="F490" s="152">
        <v>112522.04</v>
      </c>
    </row>
    <row r="491">
      <c r="A491" s="156">
        <v>1.5966E9</v>
      </c>
      <c r="B491" s="156">
        <v>107567.552</v>
      </c>
      <c r="C491" s="152">
        <v>34548.5739</v>
      </c>
      <c r="D491" s="152">
        <v>89785.6313</v>
      </c>
      <c r="E491" s="152">
        <v>101079.7323</v>
      </c>
      <c r="F491" s="152">
        <v>112536.39</v>
      </c>
    </row>
    <row r="492">
      <c r="A492" s="152">
        <v>1.5966864E9</v>
      </c>
      <c r="B492" s="152">
        <v>107567.552</v>
      </c>
      <c r="C492" s="152">
        <v>34713.499</v>
      </c>
      <c r="D492" s="152">
        <v>89541.4497</v>
      </c>
      <c r="E492" s="152">
        <v>101576.4635</v>
      </c>
      <c r="F492" s="152">
        <v>112693.5341</v>
      </c>
    </row>
    <row r="493">
      <c r="A493" s="156">
        <v>1.5967728E9</v>
      </c>
      <c r="B493" s="156">
        <v>107567.552</v>
      </c>
      <c r="C493" s="152">
        <v>34935.0943</v>
      </c>
      <c r="D493" s="152">
        <v>89555.1748</v>
      </c>
      <c r="E493" s="152">
        <v>101606.7624</v>
      </c>
      <c r="F493" s="152">
        <v>112995.4588</v>
      </c>
    </row>
    <row r="494">
      <c r="A494" s="152">
        <v>1.5968592E9</v>
      </c>
      <c r="B494" s="152">
        <v>107567.552</v>
      </c>
      <c r="C494" s="152">
        <v>34897.9211</v>
      </c>
      <c r="D494" s="152">
        <v>89555.1748</v>
      </c>
      <c r="E494" s="152">
        <v>100841.6086</v>
      </c>
      <c r="F494" s="152">
        <v>113502.3282</v>
      </c>
    </row>
    <row r="495">
      <c r="A495" s="156">
        <v>1.597068E9</v>
      </c>
      <c r="B495" s="156">
        <v>107567.552</v>
      </c>
      <c r="C495" s="152">
        <v>34956.1064</v>
      </c>
      <c r="D495" s="152">
        <v>89773.8848</v>
      </c>
      <c r="E495" s="152">
        <v>100800.6411</v>
      </c>
      <c r="F495" s="152">
        <v>113502.3282</v>
      </c>
    </row>
    <row r="496">
      <c r="A496" s="156">
        <v>1.5971184E9</v>
      </c>
      <c r="B496" s="156">
        <v>107567.552</v>
      </c>
      <c r="C496" s="152">
        <v>34966.16</v>
      </c>
      <c r="D496" s="152">
        <v>89742.9251</v>
      </c>
      <c r="E496" s="152">
        <v>100416.9974</v>
      </c>
      <c r="F496" s="152">
        <v>113161.8986</v>
      </c>
    </row>
    <row r="497">
      <c r="A497" s="152">
        <v>1.5972048E9</v>
      </c>
      <c r="B497" s="152">
        <v>107567.552</v>
      </c>
      <c r="C497" s="152">
        <v>34764.0746</v>
      </c>
      <c r="D497" s="152">
        <v>89712.078</v>
      </c>
      <c r="E497" s="152">
        <v>100406.3287</v>
      </c>
      <c r="F497" s="152">
        <v>112901.0134</v>
      </c>
    </row>
    <row r="498">
      <c r="A498" s="156">
        <v>1.5972912E9</v>
      </c>
      <c r="B498" s="156">
        <v>107567.552</v>
      </c>
      <c r="C498" s="152">
        <v>34813.7439</v>
      </c>
      <c r="D498" s="152">
        <v>89646.9974</v>
      </c>
      <c r="E498" s="152">
        <v>100912.0216</v>
      </c>
      <c r="F498" s="152">
        <v>113291.6639</v>
      </c>
    </row>
    <row r="499">
      <c r="A499" s="152">
        <v>1.5973776E9</v>
      </c>
      <c r="B499" s="152">
        <v>107567.552</v>
      </c>
      <c r="C499" s="152">
        <v>34810.4296</v>
      </c>
      <c r="D499" s="152">
        <v>89618.5202</v>
      </c>
      <c r="E499" s="152">
        <v>101095.5219</v>
      </c>
      <c r="F499" s="152">
        <v>113451.9815</v>
      </c>
    </row>
    <row r="500">
      <c r="A500" s="156">
        <v>1.597464E9</v>
      </c>
      <c r="B500" s="156">
        <v>107567.552</v>
      </c>
      <c r="C500" s="152">
        <v>34903.3445</v>
      </c>
      <c r="D500" s="152">
        <v>89618.5202</v>
      </c>
      <c r="E500" s="152">
        <v>101324.684</v>
      </c>
      <c r="F500" s="152">
        <v>113414.5415</v>
      </c>
    </row>
    <row r="501">
      <c r="A501" s="152">
        <v>1.5976728E9</v>
      </c>
      <c r="B501" s="152">
        <v>107567.552</v>
      </c>
      <c r="C501" s="152">
        <v>34907.3628</v>
      </c>
      <c r="D501" s="152">
        <v>90094.9264</v>
      </c>
      <c r="E501" s="152">
        <v>101404.912</v>
      </c>
      <c r="F501" s="152">
        <v>113414.5415</v>
      </c>
    </row>
    <row r="502">
      <c r="A502" s="152">
        <v>1.5977232E9</v>
      </c>
      <c r="B502" s="152">
        <v>107567.552</v>
      </c>
      <c r="C502" s="152">
        <v>35020.5626</v>
      </c>
      <c r="D502" s="152">
        <v>90748.3602</v>
      </c>
      <c r="E502" s="152">
        <v>101598.6543</v>
      </c>
      <c r="F502" s="152">
        <v>113598.5415</v>
      </c>
    </row>
    <row r="503">
      <c r="A503" s="156">
        <v>1.5978096E9</v>
      </c>
      <c r="B503" s="156">
        <v>107567.552</v>
      </c>
      <c r="C503" s="152">
        <v>35140.4576</v>
      </c>
      <c r="D503" s="152">
        <v>90854.4323</v>
      </c>
      <c r="E503" s="152">
        <v>102212.3136</v>
      </c>
      <c r="F503" s="152">
        <v>113723.6615</v>
      </c>
    </row>
    <row r="504">
      <c r="A504" s="152">
        <v>1.597896E9</v>
      </c>
      <c r="B504" s="152">
        <v>107567.552</v>
      </c>
      <c r="C504" s="152">
        <v>34890.7475</v>
      </c>
      <c r="D504" s="152">
        <v>90104.9829</v>
      </c>
      <c r="E504" s="152">
        <v>101335.3526</v>
      </c>
      <c r="F504" s="152">
        <v>113830.8615</v>
      </c>
    </row>
    <row r="505">
      <c r="A505" s="156">
        <v>1.5979824E9</v>
      </c>
      <c r="B505" s="156">
        <v>107567.552</v>
      </c>
      <c r="C505" s="152">
        <v>34983.9977</v>
      </c>
      <c r="D505" s="152">
        <v>90519.6085</v>
      </c>
      <c r="E505" s="152">
        <v>101555.1263</v>
      </c>
      <c r="F505" s="152">
        <v>114106.9215</v>
      </c>
    </row>
    <row r="506">
      <c r="A506" s="152">
        <v>1.5980688E9</v>
      </c>
      <c r="B506" s="152">
        <v>107567.552</v>
      </c>
      <c r="C506" s="152">
        <v>34958.2913</v>
      </c>
      <c r="D506" s="152">
        <v>90519.6085</v>
      </c>
      <c r="E506" s="152">
        <v>100928.6646</v>
      </c>
      <c r="F506" s="152">
        <v>114553.2368</v>
      </c>
    </row>
    <row r="507">
      <c r="A507" s="156">
        <v>1.5982776E9</v>
      </c>
      <c r="B507" s="156">
        <v>107567.552</v>
      </c>
      <c r="C507" s="152">
        <v>34989.7513</v>
      </c>
      <c r="D507" s="152">
        <v>89925.8531</v>
      </c>
      <c r="E507" s="152">
        <v>100947.0146</v>
      </c>
      <c r="F507" s="152">
        <v>114553.2368</v>
      </c>
    </row>
    <row r="508">
      <c r="A508" s="156">
        <v>1.598328E9</v>
      </c>
      <c r="B508" s="156">
        <v>107567.552</v>
      </c>
      <c r="C508" s="152">
        <v>35013.7602</v>
      </c>
      <c r="D508" s="152">
        <v>89765.5114</v>
      </c>
      <c r="E508" s="152">
        <v>100907.3274</v>
      </c>
      <c r="F508" s="152">
        <v>114695.3368</v>
      </c>
    </row>
    <row r="509">
      <c r="A509" s="152">
        <v>1.5984144E9</v>
      </c>
      <c r="B509" s="152">
        <v>107567.552</v>
      </c>
      <c r="C509" s="152">
        <v>34972.3167</v>
      </c>
      <c r="D509" s="152">
        <v>89970.3242</v>
      </c>
      <c r="E509" s="152">
        <v>101253.8443</v>
      </c>
      <c r="F509" s="152">
        <v>114596.7027</v>
      </c>
    </row>
    <row r="510">
      <c r="A510" s="156">
        <v>1.5985008E9</v>
      </c>
      <c r="B510" s="156">
        <v>107567.552</v>
      </c>
      <c r="C510" s="152">
        <v>35023.741</v>
      </c>
      <c r="D510" s="152">
        <v>90273.7013</v>
      </c>
      <c r="E510" s="152">
        <v>101303.7735</v>
      </c>
      <c r="F510" s="152">
        <v>114705.545</v>
      </c>
    </row>
    <row r="511">
      <c r="A511" s="152">
        <v>1.5985872E9</v>
      </c>
      <c r="B511" s="152">
        <v>107567.552</v>
      </c>
      <c r="C511" s="152">
        <v>34882.0836</v>
      </c>
      <c r="D511" s="152">
        <v>90265.8512</v>
      </c>
      <c r="E511" s="152">
        <v>101137.3429</v>
      </c>
      <c r="F511" s="152">
        <v>114461.3586</v>
      </c>
    </row>
    <row r="512">
      <c r="A512" s="156">
        <v>1.5986736E9</v>
      </c>
      <c r="B512" s="156">
        <v>107567.552</v>
      </c>
      <c r="C512" s="152">
        <v>35080.1722</v>
      </c>
      <c r="D512" s="152">
        <v>90265.8512</v>
      </c>
      <c r="E512" s="152">
        <v>101853.8478</v>
      </c>
      <c r="F512" s="152">
        <v>115866.213</v>
      </c>
    </row>
    <row r="513">
      <c r="A513" s="152">
        <v>1.5988824E9</v>
      </c>
      <c r="B513" s="152">
        <v>107567.552</v>
      </c>
      <c r="C513" s="152">
        <v>35037.0338</v>
      </c>
      <c r="D513" s="152">
        <v>91045.2709</v>
      </c>
      <c r="E513" s="152">
        <v>101960.9608</v>
      </c>
      <c r="F513" s="152">
        <v>115866.213</v>
      </c>
    </row>
    <row r="514">
      <c r="A514" s="152">
        <v>1.5989328E9</v>
      </c>
      <c r="B514" s="152">
        <v>107567.552</v>
      </c>
      <c r="C514" s="152">
        <v>34991.708</v>
      </c>
      <c r="D514" s="152">
        <v>91649.5857</v>
      </c>
      <c r="E514" s="152">
        <v>102128.6716</v>
      </c>
      <c r="F514" s="152">
        <v>116917.0236</v>
      </c>
    </row>
    <row r="515">
      <c r="A515" s="156">
        <v>1.5990192E9</v>
      </c>
      <c r="B515" s="156">
        <v>107567.552</v>
      </c>
      <c r="C515" s="152">
        <v>35018.5856</v>
      </c>
      <c r="D515" s="152">
        <v>91516.9267</v>
      </c>
      <c r="E515" s="152">
        <v>102008.7562</v>
      </c>
      <c r="F515" s="152">
        <v>117122.9233</v>
      </c>
    </row>
    <row r="516">
      <c r="A516" s="152">
        <v>1.5991056E9</v>
      </c>
      <c r="B516" s="152">
        <v>107567.552</v>
      </c>
      <c r="C516" s="152">
        <v>34975.8327</v>
      </c>
      <c r="D516" s="152">
        <v>91174.2117</v>
      </c>
      <c r="E516" s="152">
        <v>101351.9956</v>
      </c>
      <c r="F516" s="152">
        <v>117682.4018</v>
      </c>
    </row>
    <row r="517">
      <c r="A517" s="156">
        <v>1.599192E9</v>
      </c>
      <c r="B517" s="156">
        <v>107567.552</v>
      </c>
      <c r="C517" s="152">
        <v>35063.777</v>
      </c>
      <c r="D517" s="152">
        <v>90822.5033</v>
      </c>
      <c r="E517" s="152">
        <v>101315.2956</v>
      </c>
      <c r="F517" s="152">
        <v>117206.0906</v>
      </c>
    </row>
    <row r="518">
      <c r="A518" s="152">
        <v>1.5992784E9</v>
      </c>
      <c r="B518" s="152">
        <v>107567.552</v>
      </c>
      <c r="C518" s="152">
        <v>35055.6023</v>
      </c>
      <c r="D518" s="152">
        <v>90822.5033</v>
      </c>
      <c r="E518" s="152">
        <v>101287.9839</v>
      </c>
      <c r="F518" s="152">
        <v>117896.0559</v>
      </c>
    </row>
    <row r="519">
      <c r="A519" s="156">
        <v>1.5995736E9</v>
      </c>
      <c r="B519" s="156">
        <v>107567.552</v>
      </c>
      <c r="C519" s="152">
        <v>35047.5551</v>
      </c>
      <c r="D519" s="152">
        <v>91154.2798</v>
      </c>
      <c r="E519" s="152">
        <v>101121.9801</v>
      </c>
      <c r="F519" s="152">
        <v>117896.0559</v>
      </c>
    </row>
    <row r="520">
      <c r="A520" s="156">
        <v>1.599624E9</v>
      </c>
      <c r="B520" s="156">
        <v>106463.267</v>
      </c>
      <c r="C520" s="152">
        <v>35138.3592</v>
      </c>
      <c r="D520" s="152">
        <v>92267.3826</v>
      </c>
      <c r="E520" s="152">
        <v>100678.1653</v>
      </c>
      <c r="F520" s="152">
        <v>116905.1864</v>
      </c>
    </row>
    <row r="521">
      <c r="A521" s="152">
        <v>1.5997104E9</v>
      </c>
      <c r="B521" s="152">
        <v>107808.0492</v>
      </c>
      <c r="C521" s="152">
        <v>35086.2145</v>
      </c>
      <c r="D521" s="152">
        <v>91821.7299</v>
      </c>
      <c r="E521" s="152">
        <v>100993.1031</v>
      </c>
      <c r="F521" s="152">
        <v>116703.8312</v>
      </c>
    </row>
    <row r="522">
      <c r="A522" s="156">
        <v>1.5997968E9</v>
      </c>
      <c r="B522" s="156">
        <v>107808.0492</v>
      </c>
      <c r="C522" s="152">
        <v>35068.9817</v>
      </c>
      <c r="D522" s="152">
        <v>92465.7362</v>
      </c>
      <c r="E522" s="152">
        <v>101161.2406</v>
      </c>
      <c r="F522" s="152">
        <v>115768.86</v>
      </c>
    </row>
    <row r="523">
      <c r="A523" s="152">
        <v>1.5998832E9</v>
      </c>
      <c r="B523" s="152">
        <v>107808.0492</v>
      </c>
      <c r="C523" s="152">
        <v>35094.6176</v>
      </c>
      <c r="D523" s="152">
        <v>92465.7362</v>
      </c>
      <c r="E523" s="152">
        <v>101360.9573</v>
      </c>
      <c r="F523" s="152">
        <v>115465.3231</v>
      </c>
    </row>
    <row r="524">
      <c r="A524" s="156">
        <v>1.600092E9</v>
      </c>
      <c r="B524" s="156">
        <v>107808.0492</v>
      </c>
      <c r="C524" s="152">
        <v>35100.102</v>
      </c>
      <c r="D524" s="152">
        <v>92337.9896</v>
      </c>
      <c r="E524" s="152">
        <v>101307.6142</v>
      </c>
      <c r="F524" s="152">
        <v>115465.3231</v>
      </c>
    </row>
    <row r="525">
      <c r="A525" s="156">
        <v>1.6001424E9</v>
      </c>
      <c r="B525" s="156">
        <v>107808.0492</v>
      </c>
      <c r="C525" s="152">
        <v>35185.8189</v>
      </c>
      <c r="D525" s="152">
        <v>92353.5256</v>
      </c>
      <c r="E525" s="152">
        <v>101535.496</v>
      </c>
      <c r="F525" s="152">
        <v>116003.17</v>
      </c>
    </row>
    <row r="526">
      <c r="A526" s="152">
        <v>1.6002288E9</v>
      </c>
      <c r="B526" s="152">
        <v>107808.0492</v>
      </c>
      <c r="C526" s="152">
        <v>35244.7254</v>
      </c>
      <c r="D526" s="152">
        <v>92406.1007</v>
      </c>
      <c r="E526" s="152">
        <v>101320.4165</v>
      </c>
      <c r="F526" s="152">
        <v>116164.5387</v>
      </c>
    </row>
    <row r="527">
      <c r="A527" s="156">
        <v>1.6003152E9</v>
      </c>
      <c r="B527" s="156">
        <v>107808.0492</v>
      </c>
      <c r="C527" s="152">
        <v>35311.9807</v>
      </c>
      <c r="D527" s="152">
        <v>92465.5906</v>
      </c>
      <c r="E527" s="152">
        <v>100999.0775</v>
      </c>
      <c r="F527" s="152">
        <v>115634.1654</v>
      </c>
    </row>
    <row r="528">
      <c r="A528" s="152">
        <v>1.6004016E9</v>
      </c>
      <c r="B528" s="152">
        <v>107808.0492</v>
      </c>
      <c r="C528" s="152">
        <v>35438.3004</v>
      </c>
      <c r="D528" s="152">
        <v>92460.0565</v>
      </c>
      <c r="E528" s="152">
        <v>101362.2375</v>
      </c>
      <c r="F528" s="152">
        <v>115264.6223</v>
      </c>
    </row>
    <row r="529">
      <c r="A529" s="156">
        <v>1.600488E9</v>
      </c>
      <c r="B529" s="156">
        <v>107808.0492</v>
      </c>
      <c r="C529" s="152">
        <v>35471.9996</v>
      </c>
      <c r="D529" s="152">
        <v>92460.0565</v>
      </c>
      <c r="E529" s="152">
        <v>101302.0665</v>
      </c>
      <c r="F529" s="152">
        <v>115367.3473</v>
      </c>
    </row>
    <row r="530">
      <c r="A530" s="152">
        <v>1.6006968E9</v>
      </c>
      <c r="B530" s="152">
        <v>107808.0492</v>
      </c>
      <c r="C530" s="152">
        <v>35478.3424</v>
      </c>
      <c r="D530" s="152">
        <v>92443.75</v>
      </c>
      <c r="E530" s="152">
        <v>101350.7154</v>
      </c>
      <c r="F530" s="152">
        <v>115367.3473</v>
      </c>
    </row>
    <row r="531">
      <c r="A531" s="152">
        <v>1.6007472E9</v>
      </c>
      <c r="B531" s="152">
        <v>107808.0492</v>
      </c>
      <c r="C531" s="152">
        <v>35526.7448</v>
      </c>
      <c r="D531" s="152">
        <v>92847.0517</v>
      </c>
      <c r="E531" s="152">
        <v>100644.8792</v>
      </c>
      <c r="F531" s="152">
        <v>115606.5855</v>
      </c>
    </row>
    <row r="532">
      <c r="A532" s="156">
        <v>1.6008336E9</v>
      </c>
      <c r="B532" s="156">
        <v>107808.0492</v>
      </c>
      <c r="C532" s="152">
        <v>35503.4027</v>
      </c>
      <c r="D532" s="152">
        <v>93309.7655</v>
      </c>
      <c r="E532" s="152">
        <v>100159.6701</v>
      </c>
      <c r="F532" s="152">
        <v>116290.1401</v>
      </c>
    </row>
    <row r="533">
      <c r="A533" s="152">
        <v>1.60092E9</v>
      </c>
      <c r="B533" s="152">
        <v>107808.0492</v>
      </c>
      <c r="C533" s="152">
        <v>35489.2354</v>
      </c>
      <c r="D533" s="152">
        <v>93510.5941</v>
      </c>
      <c r="E533" s="152">
        <v>99739.753</v>
      </c>
      <c r="F533" s="152">
        <v>116413.7701</v>
      </c>
    </row>
    <row r="534">
      <c r="A534" s="156">
        <v>1.6010064E9</v>
      </c>
      <c r="B534" s="156">
        <v>107808.0492</v>
      </c>
      <c r="C534" s="152">
        <v>35380.7061</v>
      </c>
      <c r="D534" s="152">
        <v>93534.8124</v>
      </c>
      <c r="E534" s="152">
        <v>99884.4196</v>
      </c>
      <c r="F534" s="152">
        <v>116595.0007</v>
      </c>
    </row>
    <row r="535">
      <c r="A535" s="152">
        <v>1.6010928E9</v>
      </c>
      <c r="B535" s="152">
        <v>107808.0492</v>
      </c>
      <c r="C535" s="152">
        <v>35403.26</v>
      </c>
      <c r="D535" s="152">
        <v>93534.8124</v>
      </c>
      <c r="E535" s="152">
        <v>99522.9666</v>
      </c>
      <c r="F535" s="152">
        <v>116694.1878</v>
      </c>
    </row>
    <row r="536">
      <c r="A536" s="156">
        <v>1.6013016E9</v>
      </c>
      <c r="B536" s="156">
        <v>107808.0492</v>
      </c>
      <c r="C536" s="152">
        <v>35404.9436</v>
      </c>
      <c r="D536" s="152">
        <v>93361.2198</v>
      </c>
      <c r="E536" s="152">
        <v>99546.8643</v>
      </c>
      <c r="F536" s="152">
        <v>116694.1878</v>
      </c>
    </row>
    <row r="537">
      <c r="A537" s="156">
        <v>1.601352E9</v>
      </c>
      <c r="B537" s="156">
        <v>107808.0492</v>
      </c>
      <c r="C537" s="152">
        <v>35566.8265</v>
      </c>
      <c r="D537" s="152">
        <v>93638.3909</v>
      </c>
      <c r="E537" s="152">
        <v>99912.158</v>
      </c>
      <c r="F537" s="152">
        <v>116815.8678</v>
      </c>
    </row>
    <row r="538">
      <c r="A538" s="152">
        <v>1.6014384E9</v>
      </c>
      <c r="B538" s="152">
        <v>107808.0492</v>
      </c>
      <c r="C538" s="152">
        <v>35548.1809</v>
      </c>
      <c r="D538" s="152">
        <v>93787.8555</v>
      </c>
      <c r="E538" s="152">
        <v>100466.073</v>
      </c>
      <c r="F538" s="152">
        <v>116457.8278</v>
      </c>
    </row>
    <row r="539">
      <c r="A539" s="156">
        <v>1.6015248E9</v>
      </c>
      <c r="B539" s="156">
        <v>107808.0492</v>
      </c>
      <c r="C539" s="152">
        <v>35484.9255</v>
      </c>
      <c r="D539" s="152">
        <v>94129.1168</v>
      </c>
      <c r="E539" s="152">
        <v>100307.3239</v>
      </c>
      <c r="F539" s="152">
        <v>115565.3478</v>
      </c>
    </row>
    <row r="540">
      <c r="A540" s="152">
        <v>1.6016112E9</v>
      </c>
      <c r="B540" s="152">
        <v>107808.0492</v>
      </c>
      <c r="C540" s="152">
        <v>35502.0524</v>
      </c>
      <c r="D540" s="152">
        <v>94081.7172</v>
      </c>
      <c r="E540" s="152">
        <v>100483.9963</v>
      </c>
      <c r="F540" s="152">
        <v>115678.7878</v>
      </c>
    </row>
    <row r="541">
      <c r="A541" s="156">
        <v>1.6016976E9</v>
      </c>
      <c r="B541" s="156">
        <v>107808.0492</v>
      </c>
      <c r="C541" s="152">
        <v>35559.4305</v>
      </c>
      <c r="D541" s="152">
        <v>94081.7172</v>
      </c>
      <c r="E541" s="152">
        <v>100250.1401</v>
      </c>
      <c r="F541" s="152">
        <v>114278.4919</v>
      </c>
    </row>
    <row r="542">
      <c r="A542" s="152">
        <v>1.6019064E9</v>
      </c>
      <c r="B542" s="152">
        <v>107808.0492</v>
      </c>
      <c r="C542" s="152">
        <v>35512.7161</v>
      </c>
      <c r="D542" s="152">
        <v>93789.0215</v>
      </c>
      <c r="E542" s="152">
        <v>100275.318</v>
      </c>
      <c r="F542" s="152">
        <v>114278.4919</v>
      </c>
    </row>
    <row r="543">
      <c r="A543" s="152">
        <v>1.6019568E9</v>
      </c>
      <c r="B543" s="152">
        <v>107808.0492</v>
      </c>
      <c r="C543" s="152">
        <v>35482.6949</v>
      </c>
      <c r="D543" s="152">
        <v>93507.968</v>
      </c>
      <c r="E543" s="152">
        <v>100867.6401</v>
      </c>
      <c r="F543" s="152">
        <v>114672.203</v>
      </c>
    </row>
    <row r="544">
      <c r="A544" s="156">
        <v>1.6020432E9</v>
      </c>
      <c r="B544" s="156">
        <v>107808.0492</v>
      </c>
      <c r="C544" s="152">
        <v>35532.3858</v>
      </c>
      <c r="D544" s="152">
        <v>93657.5899</v>
      </c>
      <c r="E544" s="152">
        <v>100425.5323</v>
      </c>
      <c r="F544" s="152">
        <v>114308.0689</v>
      </c>
    </row>
    <row r="545">
      <c r="A545" s="152">
        <v>1.6021296E9</v>
      </c>
      <c r="B545" s="152">
        <v>107808.0492</v>
      </c>
      <c r="C545" s="152">
        <v>35562.4475</v>
      </c>
      <c r="D545" s="152">
        <v>93564.2458</v>
      </c>
      <c r="E545" s="152">
        <v>100669.2036</v>
      </c>
      <c r="F545" s="152">
        <v>114942.8007</v>
      </c>
    </row>
    <row r="546">
      <c r="A546" s="156">
        <v>1.602216E9</v>
      </c>
      <c r="B546" s="156">
        <v>107808.0492</v>
      </c>
      <c r="C546" s="152">
        <v>35615.2522</v>
      </c>
      <c r="D546" s="152">
        <v>93736.6848</v>
      </c>
      <c r="E546" s="152">
        <v>100679.4455</v>
      </c>
      <c r="F546" s="152">
        <v>115265.0373</v>
      </c>
    </row>
    <row r="547">
      <c r="A547" s="152">
        <v>1.6023024E9</v>
      </c>
      <c r="B547" s="152">
        <v>107808.0492</v>
      </c>
      <c r="C547" s="152">
        <v>35597.3531</v>
      </c>
      <c r="D547" s="152">
        <v>93736.6848</v>
      </c>
      <c r="E547" s="152">
        <v>101202.6349</v>
      </c>
      <c r="F547" s="152">
        <v>113543.8879</v>
      </c>
    </row>
    <row r="548">
      <c r="A548" s="156">
        <v>1.6025112E9</v>
      </c>
      <c r="B548" s="156">
        <v>107808.0492</v>
      </c>
      <c r="C548" s="152">
        <v>35605.7038</v>
      </c>
      <c r="D548" s="152">
        <v>93291.9651</v>
      </c>
      <c r="E548" s="152">
        <v>101095.9486</v>
      </c>
      <c r="F548" s="152">
        <v>113543.8879</v>
      </c>
    </row>
    <row r="549">
      <c r="A549" s="156">
        <v>1.6025616E9</v>
      </c>
      <c r="B549" s="156">
        <v>108698.3147</v>
      </c>
      <c r="C549" s="152">
        <v>35682.6927</v>
      </c>
      <c r="D549" s="152">
        <v>93084.8403</v>
      </c>
      <c r="E549" s="152">
        <v>101072.0509</v>
      </c>
      <c r="F549" s="152">
        <v>113613.5762</v>
      </c>
    </row>
    <row r="550">
      <c r="A550" s="152">
        <v>1.602648E9</v>
      </c>
      <c r="B550" s="152">
        <v>108659.5953</v>
      </c>
      <c r="C550" s="152">
        <v>35691.4328</v>
      </c>
      <c r="D550" s="152">
        <v>93994.5903</v>
      </c>
      <c r="E550" s="152">
        <v>100469.0602</v>
      </c>
      <c r="F550" s="152">
        <v>114421.399</v>
      </c>
    </row>
    <row r="551">
      <c r="A551" s="156">
        <v>1.6027344E9</v>
      </c>
      <c r="B551" s="156">
        <v>108659.5953</v>
      </c>
      <c r="C551" s="152">
        <v>35738.8735</v>
      </c>
      <c r="D551" s="152">
        <v>93373.575</v>
      </c>
      <c r="E551" s="152">
        <v>100488.6905</v>
      </c>
      <c r="F551" s="152">
        <v>115374.8714</v>
      </c>
    </row>
    <row r="552">
      <c r="A552" s="152">
        <v>1.6028208E9</v>
      </c>
      <c r="B552" s="152">
        <v>108659.5953</v>
      </c>
      <c r="C552" s="152">
        <v>35724.5832</v>
      </c>
      <c r="D552" s="152">
        <v>94138.3888</v>
      </c>
      <c r="E552" s="152">
        <v>100164.3643</v>
      </c>
      <c r="F552" s="152">
        <v>116029.7028</v>
      </c>
    </row>
    <row r="553">
      <c r="A553" s="156">
        <v>1.6029072E9</v>
      </c>
      <c r="B553" s="156">
        <v>108659.5953</v>
      </c>
      <c r="C553" s="152">
        <v>35720.6693</v>
      </c>
      <c r="D553" s="152">
        <v>94138.3888</v>
      </c>
      <c r="E553" s="152">
        <v>100253.554</v>
      </c>
      <c r="F553" s="152">
        <v>116585.8041</v>
      </c>
    </row>
    <row r="554">
      <c r="A554" s="152">
        <v>1.603116E9</v>
      </c>
      <c r="B554" s="152">
        <v>108659.5953</v>
      </c>
      <c r="C554" s="152">
        <v>35692.7341</v>
      </c>
      <c r="D554" s="152">
        <v>94199.2896</v>
      </c>
      <c r="E554" s="152">
        <v>100240.7517</v>
      </c>
      <c r="F554" s="152">
        <v>116585.8041</v>
      </c>
    </row>
    <row r="555">
      <c r="A555" s="152">
        <v>1.6031664E9</v>
      </c>
      <c r="B555" s="152">
        <v>108659.5953</v>
      </c>
      <c r="C555" s="152">
        <v>35648.4261</v>
      </c>
      <c r="D555" s="152">
        <v>94168.4684</v>
      </c>
      <c r="E555" s="152">
        <v>100691.3944</v>
      </c>
      <c r="F555" s="152">
        <v>116884.7233</v>
      </c>
    </row>
    <row r="556">
      <c r="A556" s="156">
        <v>1.6032528E9</v>
      </c>
      <c r="B556" s="156">
        <v>108659.5953</v>
      </c>
      <c r="C556" s="152">
        <v>35627.3429</v>
      </c>
      <c r="D556" s="152">
        <v>94147.3652</v>
      </c>
      <c r="E556" s="152">
        <v>101209.8896</v>
      </c>
      <c r="F556" s="152">
        <v>116869.8798</v>
      </c>
    </row>
    <row r="557">
      <c r="A557" s="152">
        <v>1.6033392E9</v>
      </c>
      <c r="B557" s="152">
        <v>108659.5953</v>
      </c>
      <c r="C557" s="152">
        <v>35713.537</v>
      </c>
      <c r="D557" s="152">
        <v>94223.3492</v>
      </c>
      <c r="E557" s="152">
        <v>101401.4981</v>
      </c>
      <c r="F557" s="152">
        <v>116875.0398</v>
      </c>
    </row>
    <row r="558">
      <c r="A558" s="156">
        <v>1.6034256E9</v>
      </c>
      <c r="B558" s="156">
        <v>108659.5953</v>
      </c>
      <c r="C558" s="152">
        <v>35816.4565</v>
      </c>
      <c r="D558" s="152">
        <v>94226.7224</v>
      </c>
      <c r="E558" s="152">
        <v>101087.8405</v>
      </c>
      <c r="F558" s="152">
        <v>117218.7998</v>
      </c>
    </row>
    <row r="559">
      <c r="A559" s="152">
        <v>1.603512E9</v>
      </c>
      <c r="B559" s="152">
        <v>108659.5953</v>
      </c>
      <c r="C559" s="152">
        <v>35872.2667</v>
      </c>
      <c r="D559" s="152">
        <v>94226.7224</v>
      </c>
      <c r="E559" s="152">
        <v>101482.5796</v>
      </c>
      <c r="F559" s="152">
        <v>116426.6548</v>
      </c>
    </row>
    <row r="560">
      <c r="A560" s="156">
        <v>1.6037208E9</v>
      </c>
      <c r="B560" s="156">
        <v>108659.5953</v>
      </c>
      <c r="C560" s="152">
        <v>35883.3667</v>
      </c>
      <c r="D560" s="152">
        <v>94367.2318</v>
      </c>
      <c r="E560" s="152">
        <v>101372.9062</v>
      </c>
      <c r="F560" s="152">
        <v>116426.6548</v>
      </c>
    </row>
    <row r="561">
      <c r="A561" s="156">
        <v>1.6037712E9</v>
      </c>
      <c r="B561" s="156">
        <v>108659.5953</v>
      </c>
      <c r="C561" s="152">
        <v>35976.293</v>
      </c>
      <c r="D561" s="152">
        <v>94267.4647</v>
      </c>
      <c r="E561" s="152">
        <v>101039.6183</v>
      </c>
      <c r="F561" s="152">
        <v>116452.42</v>
      </c>
    </row>
    <row r="562">
      <c r="A562" s="152">
        <v>1.6038576E9</v>
      </c>
      <c r="B562" s="152">
        <v>108659.5953</v>
      </c>
      <c r="C562" s="152">
        <v>36128.5644</v>
      </c>
      <c r="D562" s="152">
        <v>93853.6196</v>
      </c>
      <c r="E562" s="152">
        <v>100804.9086</v>
      </c>
      <c r="F562" s="152">
        <v>115552.8249</v>
      </c>
    </row>
    <row r="563">
      <c r="A563" s="156">
        <v>1.603944E9</v>
      </c>
      <c r="B563" s="156">
        <v>108659.5953</v>
      </c>
      <c r="C563" s="152">
        <v>36241.6014</v>
      </c>
      <c r="D563" s="152">
        <v>94046.4539</v>
      </c>
      <c r="E563" s="152">
        <v>100521.1231</v>
      </c>
      <c r="F563" s="152">
        <v>117819.0836</v>
      </c>
    </row>
    <row r="564">
      <c r="A564" s="152">
        <v>1.6040304E9</v>
      </c>
      <c r="B564" s="152">
        <v>108659.5953</v>
      </c>
      <c r="C564" s="152">
        <v>36227.2701</v>
      </c>
      <c r="D564" s="152">
        <v>94158.0554</v>
      </c>
      <c r="E564" s="152">
        <v>99923.2534</v>
      </c>
      <c r="F564" s="152">
        <v>117092.3609</v>
      </c>
    </row>
    <row r="565">
      <c r="A565" s="156">
        <v>1.6041168E9</v>
      </c>
      <c r="B565" s="156">
        <v>108659.5953</v>
      </c>
      <c r="C565" s="152">
        <v>36255.6362</v>
      </c>
      <c r="D565" s="152">
        <v>94158.0554</v>
      </c>
      <c r="E565" s="152">
        <v>99660.3785</v>
      </c>
      <c r="F565" s="152">
        <v>117182.3406</v>
      </c>
    </row>
    <row r="566">
      <c r="A566" s="152">
        <v>1.6043292E9</v>
      </c>
      <c r="B566" s="152">
        <v>108659.5953</v>
      </c>
      <c r="C566" s="152">
        <v>36253.5025</v>
      </c>
      <c r="D566" s="152">
        <v>94359.0707</v>
      </c>
      <c r="E566" s="152">
        <v>99608.7423</v>
      </c>
      <c r="F566" s="152">
        <v>117182.3406</v>
      </c>
    </row>
    <row r="567">
      <c r="A567" s="152">
        <v>1.6043796E9</v>
      </c>
      <c r="B567" s="152">
        <v>108659.5953</v>
      </c>
      <c r="C567" s="152">
        <v>36323.6348</v>
      </c>
      <c r="D567" s="152">
        <v>94153.692</v>
      </c>
      <c r="E567" s="152">
        <v>99600.6342</v>
      </c>
      <c r="F567" s="152">
        <v>117387.4456</v>
      </c>
    </row>
    <row r="568">
      <c r="A568" s="156">
        <v>1.604466E9</v>
      </c>
      <c r="B568" s="156">
        <v>108659.5953</v>
      </c>
      <c r="C568" s="152">
        <v>36363.4841</v>
      </c>
      <c r="D568" s="152">
        <v>94445.4445</v>
      </c>
      <c r="E568" s="152">
        <v>100636.771</v>
      </c>
      <c r="F568" s="152">
        <v>117447.2791</v>
      </c>
    </row>
    <row r="569">
      <c r="A569" s="152">
        <v>1.6045524E9</v>
      </c>
      <c r="B569" s="152">
        <v>108659.5953</v>
      </c>
      <c r="C569" s="152">
        <v>36382.3979</v>
      </c>
      <c r="D569" s="152">
        <v>93878.8958</v>
      </c>
      <c r="E569" s="152">
        <v>100383.7112</v>
      </c>
      <c r="F569" s="152">
        <v>118957.9115</v>
      </c>
    </row>
    <row r="570">
      <c r="A570" s="156">
        <v>1.6046388E9</v>
      </c>
      <c r="B570" s="156">
        <v>108659.5953</v>
      </c>
      <c r="C570" s="152">
        <v>36520.3393</v>
      </c>
      <c r="D570" s="152">
        <v>93296.1469</v>
      </c>
      <c r="E570" s="152">
        <v>101106.6173</v>
      </c>
      <c r="F570" s="152">
        <v>120041.6265</v>
      </c>
    </row>
    <row r="571">
      <c r="A571" s="152">
        <v>1.6047252E9</v>
      </c>
      <c r="B571" s="152">
        <v>108659.5953</v>
      </c>
      <c r="C571" s="152">
        <v>36654.5807</v>
      </c>
      <c r="D571" s="152">
        <v>93296.1469</v>
      </c>
      <c r="E571" s="152">
        <v>101590.1194</v>
      </c>
      <c r="F571" s="152">
        <v>119949.5065</v>
      </c>
    </row>
    <row r="572">
      <c r="A572" s="156">
        <v>1.604934E9</v>
      </c>
      <c r="B572" s="156">
        <v>108659.5953</v>
      </c>
      <c r="C572" s="152">
        <v>36599.2844</v>
      </c>
      <c r="D572" s="152">
        <v>93056.5962</v>
      </c>
      <c r="E572" s="152">
        <v>101751.8557</v>
      </c>
      <c r="F572" s="152">
        <v>119949.5065</v>
      </c>
    </row>
    <row r="573">
      <c r="A573" s="156">
        <v>1.6049844E9</v>
      </c>
      <c r="B573" s="156">
        <v>108659.5953</v>
      </c>
      <c r="C573" s="152">
        <v>35923.4577</v>
      </c>
      <c r="D573" s="152">
        <v>92691.5154</v>
      </c>
      <c r="E573" s="152">
        <v>101168.922</v>
      </c>
      <c r="F573" s="152">
        <v>120883.8665</v>
      </c>
    </row>
    <row r="574">
      <c r="A574" s="152">
        <v>1.6050708E9</v>
      </c>
      <c r="B574" s="152">
        <v>108817.015</v>
      </c>
      <c r="C574" s="152">
        <v>35968.6628</v>
      </c>
      <c r="D574" s="152">
        <v>92055.4053</v>
      </c>
      <c r="E574" s="152">
        <v>101118.9929</v>
      </c>
      <c r="F574" s="152">
        <v>120515.9365</v>
      </c>
    </row>
    <row r="575">
      <c r="A575" s="156">
        <v>1.6051572E9</v>
      </c>
      <c r="B575" s="156">
        <v>109620.984</v>
      </c>
      <c r="C575" s="152">
        <v>35543.4146</v>
      </c>
      <c r="D575" s="152">
        <v>92403.4872</v>
      </c>
      <c r="E575" s="152">
        <v>100786.5585</v>
      </c>
      <c r="F575" s="152">
        <v>121334.2515</v>
      </c>
    </row>
    <row r="576">
      <c r="A576" s="152">
        <v>1.6052436E9</v>
      </c>
      <c r="B576" s="152">
        <v>109283.1832</v>
      </c>
      <c r="C576" s="152">
        <v>35471.5632</v>
      </c>
      <c r="D576" s="152">
        <v>93119.4008</v>
      </c>
      <c r="E576" s="152">
        <v>100996.0903</v>
      </c>
      <c r="F576" s="152">
        <v>120864.5365</v>
      </c>
    </row>
    <row r="577">
      <c r="A577" s="156">
        <v>1.60533E9</v>
      </c>
      <c r="B577" s="156">
        <v>109283.1832</v>
      </c>
      <c r="C577" s="152">
        <v>35530.3809</v>
      </c>
      <c r="D577" s="152">
        <v>93119.4008</v>
      </c>
      <c r="E577" s="152">
        <v>101258.5385</v>
      </c>
      <c r="F577" s="152">
        <v>120708.4365</v>
      </c>
    </row>
    <row r="578">
      <c r="A578" s="152">
        <v>1.6055388E9</v>
      </c>
      <c r="B578" s="152">
        <v>109283.1832</v>
      </c>
      <c r="C578" s="152">
        <v>35508.5809</v>
      </c>
      <c r="D578" s="152">
        <v>92753.1667</v>
      </c>
      <c r="E578" s="152">
        <v>101343.8875</v>
      </c>
      <c r="F578" s="152">
        <v>120708.4365</v>
      </c>
    </row>
    <row r="579">
      <c r="A579" s="152">
        <v>1.6055892E9</v>
      </c>
      <c r="B579" s="152">
        <v>109283.1832</v>
      </c>
      <c r="C579" s="152">
        <v>35590.8945</v>
      </c>
      <c r="D579" s="152">
        <v>92699.9803</v>
      </c>
      <c r="E579" s="152">
        <v>101468.0703</v>
      </c>
      <c r="F579" s="152">
        <v>120730.2865</v>
      </c>
    </row>
    <row r="580">
      <c r="A580" s="156">
        <v>1.6056756E9</v>
      </c>
      <c r="B580" s="156">
        <v>109283.1832</v>
      </c>
      <c r="C580" s="152">
        <v>35654.6315</v>
      </c>
      <c r="D580" s="152">
        <v>92306.0151</v>
      </c>
      <c r="E580" s="152">
        <v>101504.7704</v>
      </c>
      <c r="F580" s="152">
        <v>123147.9415</v>
      </c>
    </row>
    <row r="581">
      <c r="A581" s="152">
        <v>1.605762E9</v>
      </c>
      <c r="B581" s="152">
        <v>109283.1832</v>
      </c>
      <c r="C581" s="152">
        <v>35723.3596</v>
      </c>
      <c r="D581" s="152">
        <v>92112.603</v>
      </c>
      <c r="E581" s="152">
        <v>101347.3015</v>
      </c>
      <c r="F581" s="152">
        <v>122127.9715</v>
      </c>
    </row>
    <row r="582">
      <c r="A582" s="156">
        <v>1.6058484E9</v>
      </c>
      <c r="B582" s="156">
        <v>109283.1832</v>
      </c>
      <c r="C582" s="152">
        <v>35547.8052</v>
      </c>
      <c r="D582" s="152">
        <v>92198.4365</v>
      </c>
      <c r="E582" s="152">
        <v>101520.1332</v>
      </c>
      <c r="F582" s="152">
        <v>123099.3715</v>
      </c>
    </row>
    <row r="583">
      <c r="A583" s="152">
        <v>1.6059348E9</v>
      </c>
      <c r="B583" s="152">
        <v>109283.1832</v>
      </c>
      <c r="C583" s="152">
        <v>35647.4777</v>
      </c>
      <c r="D583" s="152">
        <v>92198.4365</v>
      </c>
      <c r="E583" s="152">
        <v>101442.4656</v>
      </c>
      <c r="F583" s="152">
        <v>122214.8247</v>
      </c>
    </row>
    <row r="584">
      <c r="A584" s="156">
        <v>1.6061436E9</v>
      </c>
      <c r="B584" s="156">
        <v>109283.1832</v>
      </c>
      <c r="C584" s="152">
        <v>35660.5391</v>
      </c>
      <c r="D584" s="152">
        <v>92188.4831</v>
      </c>
      <c r="E584" s="152">
        <v>101520.9867</v>
      </c>
      <c r="F584" s="152">
        <v>122214.8247</v>
      </c>
    </row>
    <row r="585">
      <c r="A585" s="156">
        <v>1.606194E9</v>
      </c>
      <c r="B585" s="156">
        <v>109283.1832</v>
      </c>
      <c r="C585" s="152">
        <v>35799.23</v>
      </c>
      <c r="D585" s="152">
        <v>92120.4106</v>
      </c>
      <c r="E585" s="152">
        <v>101322.977</v>
      </c>
      <c r="F585" s="152">
        <v>121218.7236</v>
      </c>
    </row>
    <row r="586">
      <c r="A586" s="152">
        <v>1.6062804E9</v>
      </c>
      <c r="B586" s="152">
        <v>110171.3696</v>
      </c>
      <c r="C586" s="152">
        <v>35921.627</v>
      </c>
      <c r="D586" s="152">
        <v>92280.1149</v>
      </c>
      <c r="E586" s="152">
        <v>101794.5302</v>
      </c>
      <c r="F586" s="152">
        <v>121244.8736</v>
      </c>
    </row>
    <row r="587">
      <c r="A587" s="156">
        <v>1.6063668E9</v>
      </c>
      <c r="B587" s="156">
        <v>110000.7381</v>
      </c>
      <c r="C587" s="152">
        <v>35886.3813</v>
      </c>
      <c r="D587" s="152">
        <v>92235.9702</v>
      </c>
      <c r="E587" s="152">
        <v>101955.4131</v>
      </c>
      <c r="F587" s="152">
        <v>122364.0936</v>
      </c>
    </row>
    <row r="588">
      <c r="A588" s="152">
        <v>1.6064892E9</v>
      </c>
      <c r="B588" s="152">
        <v>110000.7381</v>
      </c>
      <c r="C588" s="152">
        <v>35838.7757</v>
      </c>
      <c r="D588" s="152">
        <v>92157.1985</v>
      </c>
      <c r="E588" s="152">
        <v>101908.0444</v>
      </c>
      <c r="F588" s="152">
        <v>122364.0936</v>
      </c>
    </row>
    <row r="589">
      <c r="A589" s="152">
        <v>1.6065396E9</v>
      </c>
      <c r="B589" s="152">
        <v>110308.4842</v>
      </c>
      <c r="C589" s="152">
        <v>35823.854</v>
      </c>
      <c r="D589" s="152">
        <v>92157.1985</v>
      </c>
      <c r="E589" s="152">
        <v>102356.1266</v>
      </c>
      <c r="F589" s="152">
        <v>124898.5985</v>
      </c>
    </row>
    <row r="590">
      <c r="A590" s="156">
        <v>1.6067484E9</v>
      </c>
      <c r="B590" s="156">
        <v>110308.4842</v>
      </c>
      <c r="C590" s="152">
        <v>35837.0624</v>
      </c>
      <c r="D590" s="152">
        <v>92510.4365</v>
      </c>
      <c r="E590" s="152">
        <v>102429.5268</v>
      </c>
      <c r="F590" s="152">
        <v>124898.5985</v>
      </c>
    </row>
    <row r="591">
      <c r="A591" s="156">
        <v>1.6067988E9</v>
      </c>
      <c r="B591" s="156">
        <v>110054.0489</v>
      </c>
      <c r="C591" s="152">
        <v>35779.219</v>
      </c>
      <c r="D591" s="152">
        <v>92499.7496</v>
      </c>
      <c r="E591" s="152">
        <v>102134.646</v>
      </c>
      <c r="F591" s="152">
        <v>124269.5983</v>
      </c>
    </row>
    <row r="592">
      <c r="A592" s="152">
        <v>1.6068852E9</v>
      </c>
      <c r="B592" s="152">
        <v>110054.0489</v>
      </c>
      <c r="C592" s="152">
        <v>35775.0449</v>
      </c>
      <c r="D592" s="152">
        <v>92876.1635</v>
      </c>
      <c r="E592" s="152">
        <v>103271.4947</v>
      </c>
      <c r="F592" s="152">
        <v>128456.4983</v>
      </c>
    </row>
    <row r="593">
      <c r="A593" s="156">
        <v>1.6069716E9</v>
      </c>
      <c r="B593" s="156">
        <v>110054.0489</v>
      </c>
      <c r="C593" s="152">
        <v>35778.7772</v>
      </c>
      <c r="D593" s="152">
        <v>93139.0411</v>
      </c>
      <c r="E593" s="152">
        <v>103641.9093</v>
      </c>
      <c r="F593" s="152">
        <v>126833.3803</v>
      </c>
    </row>
    <row r="594">
      <c r="A594" s="152">
        <v>1.607058E9</v>
      </c>
      <c r="B594" s="152">
        <v>110054.0489</v>
      </c>
      <c r="C594" s="152">
        <v>35819.1364</v>
      </c>
      <c r="D594" s="152">
        <v>93430.0177</v>
      </c>
      <c r="E594" s="152">
        <v>103907.3447</v>
      </c>
      <c r="F594" s="152">
        <v>126638.6712</v>
      </c>
    </row>
    <row r="595">
      <c r="A595" s="156">
        <v>1.6071444E9</v>
      </c>
      <c r="B595" s="156">
        <v>110054.0489</v>
      </c>
      <c r="C595" s="152">
        <v>35771.7876</v>
      </c>
      <c r="D595" s="152">
        <v>93430.0177</v>
      </c>
      <c r="E595" s="152">
        <v>103706.3478</v>
      </c>
      <c r="F595" s="152">
        <v>126717.5712</v>
      </c>
    </row>
    <row r="596">
      <c r="A596" s="152">
        <v>1.6073532E9</v>
      </c>
      <c r="B596" s="152">
        <v>110054.0489</v>
      </c>
      <c r="C596" s="152">
        <v>35769.975</v>
      </c>
      <c r="D596" s="152">
        <v>93099.6655</v>
      </c>
      <c r="E596" s="152">
        <v>103693.9722</v>
      </c>
      <c r="F596" s="152">
        <v>126717.5712</v>
      </c>
    </row>
    <row r="597">
      <c r="A597" s="152">
        <v>1.6074036E9</v>
      </c>
      <c r="B597" s="152">
        <v>110054.0489</v>
      </c>
      <c r="C597" s="152">
        <v>35803.3678</v>
      </c>
      <c r="D597" s="152">
        <v>93326.0422</v>
      </c>
      <c r="E597" s="152">
        <v>103602.6488</v>
      </c>
      <c r="F597" s="152">
        <v>126771.9562</v>
      </c>
    </row>
    <row r="598">
      <c r="A598" s="156">
        <v>1.60749E9</v>
      </c>
      <c r="B598" s="156">
        <v>110054.0489</v>
      </c>
      <c r="C598" s="152">
        <v>35791.2004</v>
      </c>
      <c r="D598" s="152">
        <v>93337.7114</v>
      </c>
      <c r="E598" s="152">
        <v>103603.5023</v>
      </c>
      <c r="F598" s="152">
        <v>127070.7262</v>
      </c>
    </row>
    <row r="599">
      <c r="A599" s="152">
        <v>1.6075764E9</v>
      </c>
      <c r="B599" s="152">
        <v>110054.0489</v>
      </c>
      <c r="C599" s="152">
        <v>35777.0888</v>
      </c>
      <c r="D599" s="152">
        <v>93424.2632</v>
      </c>
      <c r="E599" s="152">
        <v>103338.4936</v>
      </c>
      <c r="F599" s="152">
        <v>127801.5436</v>
      </c>
    </row>
    <row r="600">
      <c r="A600" s="156">
        <v>1.6076628E9</v>
      </c>
      <c r="B600" s="156">
        <v>110054.0489</v>
      </c>
      <c r="C600" s="152">
        <v>35866.0532</v>
      </c>
      <c r="D600" s="152">
        <v>93641.0278</v>
      </c>
      <c r="E600" s="152">
        <v>103893.2621</v>
      </c>
      <c r="F600" s="152">
        <v>131129.4212</v>
      </c>
    </row>
    <row r="601">
      <c r="A601" s="152">
        <v>1.6077492E9</v>
      </c>
      <c r="B601" s="152">
        <v>110054.0489</v>
      </c>
      <c r="C601" s="152">
        <v>35857.3339</v>
      </c>
      <c r="D601" s="152">
        <v>93641.0278</v>
      </c>
      <c r="E601" s="152">
        <v>103625.693</v>
      </c>
      <c r="F601" s="152">
        <v>130862.0922</v>
      </c>
    </row>
    <row r="602">
      <c r="A602" s="156">
        <v>1.607958E9</v>
      </c>
      <c r="B602" s="156">
        <v>110054.0489</v>
      </c>
      <c r="C602" s="152">
        <v>35872.515</v>
      </c>
      <c r="D602" s="152">
        <v>93873.4173</v>
      </c>
      <c r="E602" s="152">
        <v>103804.9259</v>
      </c>
      <c r="F602" s="152">
        <v>130862.0922</v>
      </c>
    </row>
    <row r="603">
      <c r="A603" s="156">
        <v>1.6080084E9</v>
      </c>
      <c r="B603" s="156">
        <v>110054.0489</v>
      </c>
      <c r="C603" s="152">
        <v>35856.0852</v>
      </c>
      <c r="D603" s="152">
        <v>93907.8371</v>
      </c>
      <c r="E603" s="152">
        <v>103938.4971</v>
      </c>
      <c r="F603" s="152">
        <v>112854.6366</v>
      </c>
    </row>
    <row r="604">
      <c r="A604" s="152">
        <v>1.6080948E9</v>
      </c>
      <c r="B604" s="152">
        <v>110054.0489</v>
      </c>
      <c r="C604" s="152">
        <v>35904.8911</v>
      </c>
      <c r="D604" s="152">
        <v>93748.4199</v>
      </c>
      <c r="E604" s="152">
        <v>103986.2925</v>
      </c>
      <c r="F604" s="152">
        <v>114618.3916</v>
      </c>
    </row>
    <row r="605">
      <c r="A605" s="156">
        <v>1.6081812E9</v>
      </c>
      <c r="B605" s="156">
        <v>110054.0489</v>
      </c>
      <c r="C605" s="152">
        <v>35898.6726</v>
      </c>
      <c r="D605" s="152">
        <v>93703.9885</v>
      </c>
      <c r="E605" s="152">
        <v>104343.0514</v>
      </c>
      <c r="F605" s="152">
        <v>116269.2116</v>
      </c>
    </row>
    <row r="606">
      <c r="A606" s="152">
        <v>1.6082676E9</v>
      </c>
      <c r="B606" s="152">
        <v>110054.0489</v>
      </c>
      <c r="C606" s="152">
        <v>35854.3948</v>
      </c>
      <c r="D606" s="152">
        <v>93801.9935</v>
      </c>
      <c r="E606" s="152">
        <v>104900.8071</v>
      </c>
      <c r="F606" s="152">
        <v>116535.1678</v>
      </c>
    </row>
    <row r="607">
      <c r="A607" s="156">
        <v>1.608354E9</v>
      </c>
      <c r="B607" s="156">
        <v>110054.0489</v>
      </c>
      <c r="C607" s="152">
        <v>35743.1207</v>
      </c>
      <c r="D607" s="152">
        <v>93801.9935</v>
      </c>
      <c r="E607" s="152">
        <v>104855.5721</v>
      </c>
      <c r="F607" s="152">
        <v>116225.9356</v>
      </c>
    </row>
    <row r="608">
      <c r="A608" s="152">
        <v>1.6085628E9</v>
      </c>
      <c r="B608" s="152">
        <v>110054.0489</v>
      </c>
      <c r="C608" s="152">
        <v>35749.1958</v>
      </c>
      <c r="D608" s="152">
        <v>94116.2929</v>
      </c>
      <c r="E608" s="152">
        <v>104476.6225</v>
      </c>
      <c r="F608" s="152">
        <v>116225.9356</v>
      </c>
    </row>
    <row r="609">
      <c r="A609" s="152">
        <v>1.6086132E9</v>
      </c>
      <c r="B609" s="152">
        <v>110054.0489</v>
      </c>
      <c r="C609" s="152">
        <v>35763.4243</v>
      </c>
      <c r="D609" s="152">
        <v>93842.702</v>
      </c>
      <c r="E609" s="152">
        <v>104673.7787</v>
      </c>
      <c r="F609" s="152">
        <v>120181.014</v>
      </c>
    </row>
    <row r="610">
      <c r="A610" s="156">
        <v>1.6086996E9</v>
      </c>
      <c r="B610" s="156">
        <v>110054.0489</v>
      </c>
      <c r="C610" s="152">
        <v>35739.1136</v>
      </c>
      <c r="D610" s="152">
        <v>93860.8636</v>
      </c>
      <c r="E610" s="152">
        <v>104265.8105</v>
      </c>
      <c r="F610" s="152">
        <v>123890.626</v>
      </c>
    </row>
    <row r="611">
      <c r="A611" s="152">
        <v>1.608786E9</v>
      </c>
      <c r="B611" s="152">
        <v>109826.0557</v>
      </c>
      <c r="C611" s="152">
        <v>35716.0957</v>
      </c>
      <c r="D611" s="152">
        <v>93935.3513</v>
      </c>
      <c r="E611" s="152">
        <v>104325.5548</v>
      </c>
      <c r="F611" s="152">
        <v>118729.9427</v>
      </c>
    </row>
    <row r="612">
      <c r="A612" s="156">
        <v>1.6088724E9</v>
      </c>
      <c r="B612" s="156">
        <v>110252.2301</v>
      </c>
      <c r="C612" s="152">
        <v>35627.4991</v>
      </c>
      <c r="D612" s="152">
        <v>93935.3513</v>
      </c>
      <c r="E612" s="152">
        <v>104246.1802</v>
      </c>
      <c r="F612" s="152">
        <v>119412.45</v>
      </c>
    </row>
    <row r="613">
      <c r="A613" s="152">
        <v>1.6091676E9</v>
      </c>
      <c r="B613" s="152">
        <v>110252.2301</v>
      </c>
      <c r="C613" s="152">
        <v>35646.819</v>
      </c>
      <c r="D613" s="152">
        <v>93977.0082</v>
      </c>
      <c r="E613" s="152">
        <v>104047.3192</v>
      </c>
      <c r="F613" s="152">
        <v>119412.45</v>
      </c>
    </row>
    <row r="614">
      <c r="A614" s="152">
        <v>1.609218E9</v>
      </c>
      <c r="B614" s="152">
        <v>111196.9664</v>
      </c>
      <c r="C614" s="152">
        <v>35462.1068</v>
      </c>
      <c r="D614" s="152">
        <v>94196.5709</v>
      </c>
      <c r="E614" s="152">
        <v>103913.3228</v>
      </c>
      <c r="F614" s="152">
        <v>122034.2318</v>
      </c>
    </row>
    <row r="615">
      <c r="A615" s="156">
        <v>1.6093044E9</v>
      </c>
      <c r="B615" s="156">
        <v>111696.1518</v>
      </c>
      <c r="C615" s="152">
        <v>35422.6177</v>
      </c>
      <c r="D615" s="152">
        <v>94663.821</v>
      </c>
      <c r="E615" s="152">
        <v>103635.0884</v>
      </c>
      <c r="F615" s="152">
        <v>123025.1241</v>
      </c>
    </row>
    <row r="616">
      <c r="A616" s="152">
        <v>1.6093908E9</v>
      </c>
      <c r="B616" s="152">
        <v>111577.6399</v>
      </c>
      <c r="C616" s="152">
        <v>35488.1816</v>
      </c>
      <c r="D616" s="152">
        <v>94687.2232</v>
      </c>
      <c r="E616" s="152">
        <v>103239.5004</v>
      </c>
      <c r="F616" s="152">
        <v>120666.785</v>
      </c>
    </row>
  </sheetData>
  <drawing r:id="rId1"/>
</worksheet>
</file>